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V:\10. Waste Policy\GHG and Landfill Gas\8. Measurement and Monitoring Program\Methane Modeling Tool\"/>
    </mc:Choice>
  </mc:AlternateContent>
  <xr:revisionPtr revIDLastSave="0" documentId="13_ncr:1_{C3AEC878-BB62-49BE-92EE-3E917A1FD56B}" xr6:coauthVersionLast="47" xr6:coauthVersionMax="47" xr10:uidLastSave="{00000000-0000-0000-0000-000000000000}"/>
  <workbookProtection workbookAlgorithmName="SHA-512" workbookHashValue="YTxQgCsP+87YHaUyuaoWg5yYccvvLh4pXHZWf6KUg8yFaFIvr0vffm3aTNqyVAEojp/QT96qJRPX0UDI4piWOA==" workbookSaltValue="0dFvpB6tbaUpMPW5+Oeu2A==" workbookSpinCount="100000" lockStructure="1"/>
  <bookViews>
    <workbookView xWindow="-27570" yWindow="2295" windowWidth="26475" windowHeight="13185" tabRatio="743" xr2:uid="{00000000-000D-0000-FFFF-FFFF00000000}"/>
  </bookViews>
  <sheets>
    <sheet name="INTRODUCTION" sheetId="36" r:id="rId1"/>
    <sheet name="DONNÉES " sheetId="1" r:id="rId2"/>
    <sheet name="COMPOSITION DES DÉCHETS" sheetId="39" r:id="rId3"/>
    <sheet name="RÉACHEMINEMENT" sheetId="31" r:id="rId4"/>
    <sheet name="RÉSULTATS" sheetId="13" r:id="rId5"/>
    <sheet name="PARAMÈTRES DE MODÉLISATION " sheetId="30" r:id="rId6"/>
    <sheet name="Material Results" sheetId="43" state="hidden" r:id="rId7"/>
    <sheet name="FOD_model_no_div" sheetId="35" state="hidden" r:id="rId8"/>
    <sheet name="input_tonnages_no_div" sheetId="34" state="hidden" r:id="rId9"/>
    <sheet name="FOD_model_div" sheetId="9" state="hidden" r:id="rId10"/>
    <sheet name="waste_char_bulk_%_values" sheetId="4" state="hidden" r:id="rId11"/>
    <sheet name="bulk_tonnages" sheetId="26" state="hidden" r:id="rId12"/>
    <sheet name="bulk_user_tonnages" sheetId="40" state="hidden" r:id="rId13"/>
    <sheet name="bulk_tonnages_div" sheetId="37" state="hidden" r:id="rId14"/>
    <sheet name="waste_char_sector_%_values" sheetId="19" state="hidden" r:id="rId15"/>
    <sheet name="Residential_tonnages" sheetId="20" state="hidden" r:id="rId16"/>
    <sheet name="ICI_tonnages" sheetId="23" state="hidden" r:id="rId17"/>
    <sheet name="C&amp;D_tonnages" sheetId="24" state="hidden" r:id="rId18"/>
    <sheet name="Sludge_tonnages" sheetId="28" state="hidden" r:id="rId19"/>
    <sheet name="Soil and Dirt_tonnages" sheetId="27" state="hidden" r:id="rId20"/>
    <sheet name="material_parameters" sheetId="2" state="hidden" r:id="rId21"/>
    <sheet name="supporting_sheet" sheetId="3" state="hidden" r:id="rId22"/>
    <sheet name="Versions" sheetId="42" state="hidden" r:id="rId23"/>
  </sheets>
  <definedNames>
    <definedName name="_xlnm._FilterDatabase" localSheetId="17" hidden="1">'C&amp;D_tonnages'!$A$1:$T$1</definedName>
    <definedName name="_xlnm._FilterDatabase" localSheetId="2" hidden="1">'COMPOSITION DES DÉCHETS'!$B$3:$AB$124</definedName>
    <definedName name="_xlnm._FilterDatabase" localSheetId="16" hidden="1">ICI_tonnages!$A$1:$T$1</definedName>
    <definedName name="_xlnm._FilterDatabase" localSheetId="15" hidden="1">Residential_tonnages!$A$1:$T$1</definedName>
    <definedName name="_xlnm._FilterDatabase" localSheetId="10" hidden="1">'waste_char_bulk_%_values'!$A$1:$AG$1093</definedName>
    <definedName name="_xlnm._FilterDatabase" localSheetId="14" hidden="1">'waste_char_sector_%_values'!$A$1:$AG$3277</definedName>
    <definedName name="CH4_C_ratio">'DONNÉES '!$T$16</definedName>
    <definedName name="climate_zone">'DONNÉES '!$F$14</definedName>
    <definedName name="Current_year">supporting_sheet!$D$9</definedName>
    <definedName name="custom">supporting_sheet!$D$21</definedName>
    <definedName name="default">supporting_sheet!$D$20</definedName>
    <definedName name="default_F">'DONNÉES '!$T$13</definedName>
    <definedName name="density_CH4">'DONNÉES '!$T$18</definedName>
    <definedName name="Diversion_start_year">'DONNÉES '!$F$36</definedName>
    <definedName name="end_year_1">'DONNÉES '!$F$7</definedName>
    <definedName name="ft3_to_m3">supporting_sheet!$B$45</definedName>
    <definedName name="GWP_CH4_100">supporting_sheet!$I$4</definedName>
    <definedName name="kg">supporting_sheet!$F$32</definedName>
    <definedName name="MCF">'DONNÉES '!$T$12</definedName>
    <definedName name="no">supporting_sheet!$B$3</definedName>
    <definedName name="no_recovery">supporting_sheet!#REF!</definedName>
    <definedName name="noo">supporting_sheet!$B$3</definedName>
    <definedName name="oxidation_factor">'PARAMÈTRES DE MODÉLISATION '!#REF!</definedName>
    <definedName name="precip_range" localSheetId="3">'DONNÉES '!#REF!</definedName>
    <definedName name="precip_range">'DONNÉES '!$E$27</definedName>
    <definedName name="_xlnm.Print_Area" localSheetId="4">RÉSULTATS!$A$2:$W$142</definedName>
    <definedName name="province_1">'DONNÉES '!$F$5</definedName>
    <definedName name="start_year_1">'DONNÉES '!$F$6</definedName>
    <definedName name="tonnes">supporting_sheet!$F$31</definedName>
    <definedName name="tonnes_per_kg">supporting_sheet!$E$7</definedName>
    <definedName name="yes">supporting_sheet!$B$2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1" l="1"/>
  <c r="B9" i="31" l="1"/>
  <c r="C7" i="39"/>
  <c r="C8" i="39"/>
  <c r="C9" i="39"/>
  <c r="C10" i="39"/>
  <c r="C11" i="39"/>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C91" i="39"/>
  <c r="C92" i="39"/>
  <c r="C93" i="39"/>
  <c r="C94" i="39"/>
  <c r="C95" i="39"/>
  <c r="C96" i="39"/>
  <c r="C97" i="39"/>
  <c r="C98" i="39"/>
  <c r="C99" i="39"/>
  <c r="C100" i="39"/>
  <c r="C101" i="39"/>
  <c r="C102" i="39"/>
  <c r="C103" i="39"/>
  <c r="C104" i="39"/>
  <c r="C105" i="39"/>
  <c r="C106" i="39"/>
  <c r="C107" i="39"/>
  <c r="C108" i="39"/>
  <c r="C109" i="39"/>
  <c r="C110" i="39"/>
  <c r="C111" i="39"/>
  <c r="C112" i="39"/>
  <c r="C113" i="39"/>
  <c r="C114" i="39"/>
  <c r="C115" i="39"/>
  <c r="C116" i="39"/>
  <c r="C117" i="39"/>
  <c r="C118" i="39"/>
  <c r="C119" i="39"/>
  <c r="C6" i="39"/>
  <c r="E9" i="3"/>
  <c r="G9" i="3" s="1"/>
  <c r="AG38" i="19" l="1"/>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404" i="19"/>
  <c r="AG405" i="19"/>
  <c r="AG406" i="19"/>
  <c r="AG407" i="19"/>
  <c r="AG408" i="19"/>
  <c r="AG409" i="19"/>
  <c r="AG410" i="19"/>
  <c r="AG411" i="19"/>
  <c r="AG412" i="19"/>
  <c r="AG413" i="19"/>
  <c r="AG414" i="19"/>
  <c r="AG415" i="19"/>
  <c r="AG416" i="19"/>
  <c r="AG417" i="19"/>
  <c r="AG418" i="19"/>
  <c r="AG419" i="19"/>
  <c r="AG420" i="19"/>
  <c r="AG421" i="19"/>
  <c r="AG422" i="19"/>
  <c r="AG423" i="19"/>
  <c r="AG424" i="19"/>
  <c r="AG425" i="19"/>
  <c r="AG426" i="19"/>
  <c r="AG427" i="19"/>
  <c r="AG428" i="19"/>
  <c r="AG429" i="19"/>
  <c r="AG430" i="19"/>
  <c r="AG431" i="19"/>
  <c r="AG432" i="19"/>
  <c r="AG433" i="19"/>
  <c r="AG434" i="19"/>
  <c r="AG435" i="19"/>
  <c r="AG436" i="19"/>
  <c r="AG437" i="19"/>
  <c r="AG438" i="19"/>
  <c r="AG439" i="19"/>
  <c r="AG440" i="19"/>
  <c r="AG441" i="19"/>
  <c r="AG442" i="19"/>
  <c r="AG443" i="19"/>
  <c r="AG444" i="19"/>
  <c r="AG445" i="19"/>
  <c r="AG446" i="19"/>
  <c r="AG447" i="19"/>
  <c r="AG448" i="19"/>
  <c r="AG449" i="19"/>
  <c r="AG450" i="19"/>
  <c r="AG451" i="19"/>
  <c r="AG452" i="19"/>
  <c r="AG453" i="19"/>
  <c r="AG454" i="19"/>
  <c r="AG455" i="19"/>
  <c r="AG456" i="19"/>
  <c r="AG457" i="19"/>
  <c r="AG458" i="19"/>
  <c r="AG459" i="19"/>
  <c r="AG460" i="19"/>
  <c r="AG461" i="19"/>
  <c r="AG462" i="19"/>
  <c r="AG463" i="19"/>
  <c r="AG464" i="19"/>
  <c r="AG465" i="19"/>
  <c r="AG466" i="19"/>
  <c r="AG467" i="19"/>
  <c r="AG468" i="19"/>
  <c r="AG469" i="19"/>
  <c r="AG470" i="19"/>
  <c r="AG471" i="19"/>
  <c r="AG472" i="19"/>
  <c r="AG473" i="19"/>
  <c r="AG474" i="19"/>
  <c r="AG475" i="19"/>
  <c r="AG476" i="19"/>
  <c r="AG477" i="19"/>
  <c r="AG478" i="19"/>
  <c r="AG479" i="19"/>
  <c r="AG480" i="19"/>
  <c r="AG481" i="19"/>
  <c r="AG482" i="19"/>
  <c r="AG483" i="19"/>
  <c r="AG484" i="19"/>
  <c r="AG485" i="19"/>
  <c r="AG486" i="19"/>
  <c r="AG487" i="19"/>
  <c r="AG488" i="19"/>
  <c r="AG489" i="19"/>
  <c r="AG490" i="19"/>
  <c r="AG491" i="19"/>
  <c r="AG492" i="19"/>
  <c r="AG493" i="19"/>
  <c r="AG494" i="19"/>
  <c r="AG495" i="19"/>
  <c r="AG496" i="19"/>
  <c r="AG497" i="19"/>
  <c r="AG498" i="19"/>
  <c r="AG499" i="19"/>
  <c r="AG500" i="19"/>
  <c r="AG501" i="19"/>
  <c r="AG502" i="19"/>
  <c r="AG503" i="19"/>
  <c r="AG504" i="19"/>
  <c r="AG505" i="19"/>
  <c r="AG506" i="19"/>
  <c r="AG507" i="19"/>
  <c r="AG508" i="19"/>
  <c r="AG509" i="19"/>
  <c r="AG510" i="19"/>
  <c r="AG511" i="19"/>
  <c r="AG512" i="19"/>
  <c r="AG513" i="19"/>
  <c r="AG514" i="19"/>
  <c r="AG515" i="19"/>
  <c r="AG516" i="19"/>
  <c r="AG517" i="19"/>
  <c r="AG518" i="19"/>
  <c r="AG519" i="19"/>
  <c r="AG520" i="19"/>
  <c r="AG521" i="19"/>
  <c r="AG522" i="19"/>
  <c r="AG523" i="19"/>
  <c r="AG524" i="19"/>
  <c r="AG525" i="19"/>
  <c r="AG526" i="19"/>
  <c r="AG527" i="19"/>
  <c r="AG528" i="19"/>
  <c r="AG529" i="19"/>
  <c r="AG530" i="19"/>
  <c r="AG531" i="19"/>
  <c r="AG532" i="19"/>
  <c r="AG533" i="19"/>
  <c r="AG534" i="19"/>
  <c r="AG535" i="19"/>
  <c r="AG536" i="19"/>
  <c r="AG537" i="19"/>
  <c r="AG538" i="19"/>
  <c r="AG539" i="19"/>
  <c r="AG540" i="19"/>
  <c r="AG541" i="19"/>
  <c r="AG542" i="19"/>
  <c r="AG543" i="19"/>
  <c r="AG544" i="19"/>
  <c r="AG545" i="19"/>
  <c r="AG546" i="19"/>
  <c r="AG547" i="19"/>
  <c r="AG548" i="19"/>
  <c r="AG549" i="19"/>
  <c r="AG550" i="19"/>
  <c r="AG551" i="19"/>
  <c r="AG552" i="19"/>
  <c r="AG553" i="19"/>
  <c r="AG554" i="19"/>
  <c r="AG555" i="19"/>
  <c r="AG556" i="19"/>
  <c r="AG557" i="19"/>
  <c r="AG558" i="19"/>
  <c r="AG559" i="19"/>
  <c r="AG560" i="19"/>
  <c r="AG561" i="19"/>
  <c r="AG562" i="19"/>
  <c r="AG563" i="19"/>
  <c r="AG564" i="19"/>
  <c r="AG565" i="19"/>
  <c r="AG566" i="19"/>
  <c r="AG567" i="19"/>
  <c r="AG568" i="19"/>
  <c r="AG569" i="19"/>
  <c r="AG570" i="19"/>
  <c r="AG571" i="19"/>
  <c r="AG572" i="19"/>
  <c r="AG573" i="19"/>
  <c r="AG574" i="19"/>
  <c r="AG575" i="19"/>
  <c r="AG576" i="19"/>
  <c r="AG577" i="19"/>
  <c r="AG578" i="19"/>
  <c r="AG579" i="19"/>
  <c r="AG580" i="19"/>
  <c r="AG581" i="19"/>
  <c r="AG582" i="19"/>
  <c r="AG583" i="19"/>
  <c r="AG584" i="19"/>
  <c r="AG585" i="19"/>
  <c r="AG586" i="19"/>
  <c r="AG587" i="19"/>
  <c r="AG588" i="19"/>
  <c r="AG589" i="19"/>
  <c r="AG590" i="19"/>
  <c r="AG591" i="19"/>
  <c r="AG592" i="19"/>
  <c r="AG593" i="19"/>
  <c r="AG594" i="19"/>
  <c r="AG595" i="19"/>
  <c r="AG596" i="19"/>
  <c r="AG597" i="19"/>
  <c r="AG598" i="19"/>
  <c r="AG599" i="19"/>
  <c r="AG600" i="19"/>
  <c r="AG601" i="19"/>
  <c r="AG602" i="19"/>
  <c r="AG603" i="19"/>
  <c r="AG604" i="19"/>
  <c r="AG605" i="19"/>
  <c r="AG606" i="19"/>
  <c r="AG607" i="19"/>
  <c r="AG608" i="19"/>
  <c r="AG609" i="19"/>
  <c r="AG610" i="19"/>
  <c r="AG611" i="19"/>
  <c r="AG612" i="19"/>
  <c r="AG613" i="19"/>
  <c r="AG614" i="19"/>
  <c r="AG615" i="19"/>
  <c r="AG616" i="19"/>
  <c r="AG617" i="19"/>
  <c r="AG618" i="19"/>
  <c r="AG619" i="19"/>
  <c r="AG620" i="19"/>
  <c r="AG621" i="19"/>
  <c r="AG622" i="19"/>
  <c r="AG623" i="19"/>
  <c r="AG624" i="19"/>
  <c r="AG625" i="19"/>
  <c r="AG626" i="19"/>
  <c r="AG627" i="19"/>
  <c r="AG628" i="19"/>
  <c r="AG629" i="19"/>
  <c r="AG630" i="19"/>
  <c r="AG631" i="19"/>
  <c r="AG632" i="19"/>
  <c r="AG633" i="19"/>
  <c r="AG634" i="19"/>
  <c r="AG635" i="19"/>
  <c r="AG636" i="19"/>
  <c r="AG637" i="19"/>
  <c r="AG638" i="19"/>
  <c r="AG639" i="19"/>
  <c r="AG640" i="19"/>
  <c r="AG641" i="19"/>
  <c r="AG642" i="19"/>
  <c r="AG643" i="19"/>
  <c r="AG644" i="19"/>
  <c r="AG645" i="19"/>
  <c r="AG646" i="19"/>
  <c r="AG647" i="19"/>
  <c r="AG648" i="19"/>
  <c r="AG649" i="19"/>
  <c r="AG650" i="19"/>
  <c r="AG651" i="19"/>
  <c r="AG652" i="19"/>
  <c r="AG653" i="19"/>
  <c r="AG654" i="19"/>
  <c r="AG655" i="19"/>
  <c r="AG656" i="19"/>
  <c r="AG657" i="19"/>
  <c r="AG658" i="19"/>
  <c r="AG659" i="19"/>
  <c r="AG660" i="19"/>
  <c r="AG661" i="19"/>
  <c r="AG662" i="19"/>
  <c r="AG663" i="19"/>
  <c r="AG664" i="19"/>
  <c r="AG665" i="19"/>
  <c r="AG666" i="19"/>
  <c r="AG667" i="19"/>
  <c r="AG668" i="19"/>
  <c r="AG669" i="19"/>
  <c r="AG670" i="19"/>
  <c r="AG671" i="19"/>
  <c r="AG672" i="19"/>
  <c r="AG673" i="19"/>
  <c r="AG674" i="19"/>
  <c r="AG675" i="19"/>
  <c r="AG676" i="19"/>
  <c r="AG677" i="19"/>
  <c r="AG678" i="19"/>
  <c r="AG679" i="19"/>
  <c r="AG680" i="19"/>
  <c r="AG681" i="19"/>
  <c r="AG682" i="19"/>
  <c r="AG683" i="19"/>
  <c r="AG684" i="19"/>
  <c r="AG685" i="19"/>
  <c r="AG686" i="19"/>
  <c r="AG687" i="19"/>
  <c r="AG688" i="19"/>
  <c r="AG689" i="19"/>
  <c r="AG690" i="19"/>
  <c r="AG691" i="19"/>
  <c r="AG692" i="19"/>
  <c r="AG693" i="19"/>
  <c r="AG694" i="19"/>
  <c r="AG695" i="19"/>
  <c r="AG696" i="19"/>
  <c r="AG697" i="19"/>
  <c r="AG698" i="19"/>
  <c r="AG699" i="19"/>
  <c r="AG700" i="19"/>
  <c r="AG701" i="19"/>
  <c r="AG702" i="19"/>
  <c r="AG703" i="19"/>
  <c r="AG704" i="19"/>
  <c r="AG705" i="19"/>
  <c r="AG706" i="19"/>
  <c r="AG707" i="19"/>
  <c r="AG708" i="19"/>
  <c r="AG709" i="19"/>
  <c r="AG710" i="19"/>
  <c r="AG711" i="19"/>
  <c r="AG712" i="19"/>
  <c r="AG713" i="19"/>
  <c r="AG714" i="19"/>
  <c r="AG715" i="19"/>
  <c r="AG716" i="19"/>
  <c r="AG717" i="19"/>
  <c r="AG718" i="19"/>
  <c r="AG719" i="19"/>
  <c r="AG720" i="19"/>
  <c r="AG721" i="19"/>
  <c r="AG722" i="19"/>
  <c r="AG723" i="19"/>
  <c r="AG724" i="19"/>
  <c r="AG725" i="19"/>
  <c r="AG726" i="19"/>
  <c r="AG727" i="19"/>
  <c r="AG728" i="19"/>
  <c r="AG729" i="19"/>
  <c r="AG730" i="19"/>
  <c r="AG731" i="19"/>
  <c r="AG732" i="19"/>
  <c r="AG733" i="19"/>
  <c r="AG734" i="19"/>
  <c r="AG735" i="19"/>
  <c r="AG736" i="19"/>
  <c r="AG737" i="19"/>
  <c r="AG738" i="19"/>
  <c r="AG739" i="19"/>
  <c r="AG740" i="19"/>
  <c r="AG741" i="19"/>
  <c r="AG742" i="19"/>
  <c r="AG743" i="19"/>
  <c r="AG744" i="19"/>
  <c r="AG745" i="19"/>
  <c r="AG746" i="19"/>
  <c r="AG747" i="19"/>
  <c r="AG748" i="19"/>
  <c r="AG749" i="19"/>
  <c r="AG750" i="19"/>
  <c r="AG751" i="19"/>
  <c r="AG752" i="19"/>
  <c r="AG753" i="19"/>
  <c r="AG754" i="19"/>
  <c r="AG755" i="19"/>
  <c r="AG756" i="19"/>
  <c r="AG757" i="19"/>
  <c r="AG758" i="19"/>
  <c r="AG759" i="19"/>
  <c r="AG760" i="19"/>
  <c r="AG761" i="19"/>
  <c r="AG762" i="19"/>
  <c r="AG763" i="19"/>
  <c r="AG764" i="19"/>
  <c r="AG765" i="19"/>
  <c r="AG766" i="19"/>
  <c r="AG767" i="19"/>
  <c r="AG768" i="19"/>
  <c r="AG769" i="19"/>
  <c r="AG770" i="19"/>
  <c r="AG771" i="19"/>
  <c r="AG772" i="19"/>
  <c r="AG773" i="19"/>
  <c r="AG774" i="19"/>
  <c r="AG775" i="19"/>
  <c r="AG776" i="19"/>
  <c r="AG777" i="19"/>
  <c r="AG778" i="19"/>
  <c r="AG779" i="19"/>
  <c r="AG780" i="19"/>
  <c r="AG781" i="19"/>
  <c r="AG782" i="19"/>
  <c r="AG783" i="19"/>
  <c r="AG784" i="19"/>
  <c r="AG785" i="19"/>
  <c r="AG786" i="19"/>
  <c r="AG787" i="19"/>
  <c r="AG788" i="19"/>
  <c r="AG789" i="19"/>
  <c r="AG790" i="19"/>
  <c r="AG791" i="19"/>
  <c r="AG792" i="19"/>
  <c r="AG793" i="19"/>
  <c r="AG794" i="19"/>
  <c r="AG795" i="19"/>
  <c r="AG796" i="19"/>
  <c r="AG797" i="19"/>
  <c r="AG798" i="19"/>
  <c r="AG799" i="19"/>
  <c r="AG800" i="19"/>
  <c r="AG801" i="19"/>
  <c r="AG802" i="19"/>
  <c r="AG803" i="19"/>
  <c r="AG804" i="19"/>
  <c r="AG805" i="19"/>
  <c r="AG806" i="19"/>
  <c r="AG807" i="19"/>
  <c r="AG808" i="19"/>
  <c r="AG809" i="19"/>
  <c r="AG810" i="19"/>
  <c r="AG811" i="19"/>
  <c r="AG812" i="19"/>
  <c r="AG813" i="19"/>
  <c r="AG814" i="19"/>
  <c r="AG815" i="19"/>
  <c r="AG816" i="19"/>
  <c r="AG817" i="19"/>
  <c r="AG818" i="19"/>
  <c r="AG819" i="19"/>
  <c r="AG820" i="19"/>
  <c r="AG821" i="19"/>
  <c r="AG822" i="19"/>
  <c r="AG823" i="19"/>
  <c r="AG824" i="19"/>
  <c r="AG825" i="19"/>
  <c r="AG826" i="19"/>
  <c r="AG827" i="19"/>
  <c r="AG828" i="19"/>
  <c r="AG829" i="19"/>
  <c r="AG830" i="19"/>
  <c r="AG831" i="19"/>
  <c r="AG832" i="19"/>
  <c r="AG833" i="19"/>
  <c r="AG834" i="19"/>
  <c r="AG835" i="19"/>
  <c r="AG836" i="19"/>
  <c r="AG837" i="19"/>
  <c r="AG838" i="19"/>
  <c r="AG839" i="19"/>
  <c r="AG840" i="19"/>
  <c r="AG841" i="19"/>
  <c r="AG842" i="19"/>
  <c r="AG843" i="19"/>
  <c r="AG844" i="19"/>
  <c r="AG845" i="19"/>
  <c r="AG846" i="19"/>
  <c r="AG847" i="19"/>
  <c r="AG848" i="19"/>
  <c r="AG849" i="19"/>
  <c r="AG850" i="19"/>
  <c r="AG851" i="19"/>
  <c r="AG852" i="19"/>
  <c r="AG853" i="19"/>
  <c r="AG854" i="19"/>
  <c r="AG855" i="19"/>
  <c r="AG856" i="19"/>
  <c r="AG857" i="19"/>
  <c r="AG858" i="19"/>
  <c r="AG859" i="19"/>
  <c r="AG860" i="19"/>
  <c r="AG861" i="19"/>
  <c r="AG862" i="19"/>
  <c r="AG863" i="19"/>
  <c r="AG864" i="19"/>
  <c r="AG865" i="19"/>
  <c r="AG866" i="19"/>
  <c r="AG867" i="19"/>
  <c r="AG868" i="19"/>
  <c r="AG869" i="19"/>
  <c r="AG870" i="19"/>
  <c r="AG871" i="19"/>
  <c r="AG872" i="19"/>
  <c r="AG873" i="19"/>
  <c r="AG874" i="19"/>
  <c r="AG875" i="19"/>
  <c r="AG876" i="19"/>
  <c r="AG877" i="19"/>
  <c r="AG878" i="19"/>
  <c r="AG879" i="19"/>
  <c r="AG880" i="19"/>
  <c r="AG881" i="19"/>
  <c r="AG882" i="19"/>
  <c r="AG883" i="19"/>
  <c r="AG884" i="19"/>
  <c r="AG885" i="19"/>
  <c r="AG886" i="19"/>
  <c r="AG887" i="19"/>
  <c r="AG888" i="19"/>
  <c r="AG889" i="19"/>
  <c r="AG890" i="19"/>
  <c r="AG891" i="19"/>
  <c r="AG892" i="19"/>
  <c r="AG893" i="19"/>
  <c r="AG894" i="19"/>
  <c r="AG895" i="19"/>
  <c r="AG896" i="19"/>
  <c r="AG897" i="19"/>
  <c r="AG898" i="19"/>
  <c r="AG899" i="19"/>
  <c r="AG900" i="19"/>
  <c r="AG901" i="19"/>
  <c r="AG902" i="19"/>
  <c r="AG903" i="19"/>
  <c r="AG904" i="19"/>
  <c r="AG905" i="19"/>
  <c r="AG906" i="19"/>
  <c r="AG907" i="19"/>
  <c r="AG908" i="19"/>
  <c r="AG909" i="19"/>
  <c r="AG910" i="19"/>
  <c r="AG911" i="19"/>
  <c r="AG912" i="19"/>
  <c r="AG913" i="19"/>
  <c r="AG914" i="19"/>
  <c r="AG915" i="19"/>
  <c r="AG916" i="19"/>
  <c r="AG917" i="19"/>
  <c r="AG918" i="19"/>
  <c r="AG919" i="19"/>
  <c r="AG920" i="19"/>
  <c r="AG921" i="19"/>
  <c r="AG922" i="19"/>
  <c r="AG923" i="19"/>
  <c r="AG924" i="19"/>
  <c r="AG925" i="19"/>
  <c r="AG926" i="19"/>
  <c r="AG927" i="19"/>
  <c r="AG928" i="19"/>
  <c r="AG929" i="19"/>
  <c r="AG930" i="19"/>
  <c r="AG931" i="19"/>
  <c r="AG932" i="19"/>
  <c r="AG933" i="19"/>
  <c r="AG934" i="19"/>
  <c r="AG935" i="19"/>
  <c r="AG936" i="19"/>
  <c r="AG937" i="19"/>
  <c r="AG938" i="19"/>
  <c r="AG939" i="19"/>
  <c r="AG940" i="19"/>
  <c r="AG941" i="19"/>
  <c r="AG942" i="19"/>
  <c r="AG943" i="19"/>
  <c r="AG944" i="19"/>
  <c r="AG945" i="19"/>
  <c r="AG946" i="19"/>
  <c r="AG947" i="19"/>
  <c r="AG948" i="19"/>
  <c r="AG949" i="19"/>
  <c r="AG950" i="19"/>
  <c r="AG951" i="19"/>
  <c r="AG952" i="19"/>
  <c r="AG953" i="19"/>
  <c r="AG954" i="19"/>
  <c r="AG955" i="19"/>
  <c r="AG956" i="19"/>
  <c r="AG957" i="19"/>
  <c r="AG958" i="19"/>
  <c r="AG959" i="19"/>
  <c r="AG960" i="19"/>
  <c r="AG961" i="19"/>
  <c r="AG962" i="19"/>
  <c r="AG963" i="19"/>
  <c r="AG964" i="19"/>
  <c r="AG965" i="19"/>
  <c r="AG966" i="19"/>
  <c r="AG967" i="19"/>
  <c r="AG968" i="19"/>
  <c r="AG969" i="19"/>
  <c r="AG970" i="19"/>
  <c r="AG971" i="19"/>
  <c r="AG972" i="19"/>
  <c r="AG973" i="19"/>
  <c r="AG974" i="19"/>
  <c r="AG975" i="19"/>
  <c r="AG976" i="19"/>
  <c r="AG977" i="19"/>
  <c r="AG978" i="19"/>
  <c r="AG979" i="19"/>
  <c r="AG980" i="19"/>
  <c r="AG981" i="19"/>
  <c r="AG982" i="19"/>
  <c r="AG983" i="19"/>
  <c r="AG984" i="19"/>
  <c r="AG985" i="19"/>
  <c r="AG986" i="19"/>
  <c r="AG987" i="19"/>
  <c r="AG988" i="19"/>
  <c r="AG989" i="19"/>
  <c r="AG990" i="19"/>
  <c r="AG991" i="19"/>
  <c r="AG992" i="19"/>
  <c r="AG993" i="19"/>
  <c r="AG994" i="19"/>
  <c r="AG995" i="19"/>
  <c r="AG996" i="19"/>
  <c r="AG997" i="19"/>
  <c r="AG998" i="19"/>
  <c r="AG999" i="19"/>
  <c r="AG1000" i="19"/>
  <c r="AG1001" i="19"/>
  <c r="AG1002" i="19"/>
  <c r="AG1003" i="19"/>
  <c r="AG1004" i="19"/>
  <c r="AG1005" i="19"/>
  <c r="AG1006" i="19"/>
  <c r="AG1007" i="19"/>
  <c r="AG1008" i="19"/>
  <c r="AG1009" i="19"/>
  <c r="AG1010" i="19"/>
  <c r="AG1011" i="19"/>
  <c r="AG1012" i="19"/>
  <c r="AG1013" i="19"/>
  <c r="AG1014" i="19"/>
  <c r="AG1015" i="19"/>
  <c r="AG1016" i="19"/>
  <c r="AG1017" i="19"/>
  <c r="AG1018" i="19"/>
  <c r="AG1019" i="19"/>
  <c r="AG1020" i="19"/>
  <c r="AG1021" i="19"/>
  <c r="AG1022" i="19"/>
  <c r="AG1023" i="19"/>
  <c r="AG1024" i="19"/>
  <c r="AG1025" i="19"/>
  <c r="AG1026" i="19"/>
  <c r="AG1027" i="19"/>
  <c r="AG1028" i="19"/>
  <c r="AG1029" i="19"/>
  <c r="AG1030" i="19"/>
  <c r="AG1031" i="19"/>
  <c r="AG1032" i="19"/>
  <c r="AG1033" i="19"/>
  <c r="AG1034" i="19"/>
  <c r="AG1035" i="19"/>
  <c r="AG1036" i="19"/>
  <c r="AG1037" i="19"/>
  <c r="AG1038" i="19"/>
  <c r="AG1039" i="19"/>
  <c r="AG1040" i="19"/>
  <c r="AG1041" i="19"/>
  <c r="AG1042" i="19"/>
  <c r="AG1043" i="19"/>
  <c r="AG1044" i="19"/>
  <c r="AG1045" i="19"/>
  <c r="AG1046" i="19"/>
  <c r="AG1047" i="19"/>
  <c r="AG1048" i="19"/>
  <c r="AG1049" i="19"/>
  <c r="AG1050" i="19"/>
  <c r="AG1051" i="19"/>
  <c r="AG1052" i="19"/>
  <c r="AG1053" i="19"/>
  <c r="AG1054" i="19"/>
  <c r="AG1055" i="19"/>
  <c r="AG1056" i="19"/>
  <c r="AG1057" i="19"/>
  <c r="AG1058" i="19"/>
  <c r="AG1059" i="19"/>
  <c r="AG1060" i="19"/>
  <c r="AG1061" i="19"/>
  <c r="AG1062" i="19"/>
  <c r="AG1063" i="19"/>
  <c r="AG1064" i="19"/>
  <c r="AG1065" i="19"/>
  <c r="AG1066" i="19"/>
  <c r="AG1067" i="19"/>
  <c r="AG1068" i="19"/>
  <c r="AG1069" i="19"/>
  <c r="AG1070" i="19"/>
  <c r="AG1071" i="19"/>
  <c r="AG1072" i="19"/>
  <c r="AG1073" i="19"/>
  <c r="AG1074" i="19"/>
  <c r="AG1075" i="19"/>
  <c r="AG1076" i="19"/>
  <c r="AG1077" i="19"/>
  <c r="AG1078" i="19"/>
  <c r="AG1079" i="19"/>
  <c r="AG1080" i="19"/>
  <c r="AG1081" i="19"/>
  <c r="AG1082" i="19"/>
  <c r="AG1083" i="19"/>
  <c r="AG1084" i="19"/>
  <c r="AG1085" i="19"/>
  <c r="AG1086" i="19"/>
  <c r="AG1087" i="19"/>
  <c r="AG1088" i="19"/>
  <c r="AG1089" i="19"/>
  <c r="AG1090" i="19"/>
  <c r="AG1091" i="19"/>
  <c r="AG1092" i="19"/>
  <c r="AG1093" i="19"/>
  <c r="AG1094" i="19"/>
  <c r="AG1095" i="19"/>
  <c r="AG1096" i="19"/>
  <c r="AG1097" i="19"/>
  <c r="AG1098" i="19"/>
  <c r="AG1099" i="19"/>
  <c r="AG1100" i="19"/>
  <c r="AG1101" i="19"/>
  <c r="AG1102" i="19"/>
  <c r="AG1103" i="19"/>
  <c r="AG1104" i="19"/>
  <c r="AG1105" i="19"/>
  <c r="AG1106" i="19"/>
  <c r="AG1107" i="19"/>
  <c r="AG1108" i="19"/>
  <c r="AG1109" i="19"/>
  <c r="AG1110" i="19"/>
  <c r="AG1111" i="19"/>
  <c r="AG1112" i="19"/>
  <c r="AG1113" i="19"/>
  <c r="AG1114" i="19"/>
  <c r="AG1115" i="19"/>
  <c r="AG1116" i="19"/>
  <c r="AG1117" i="19"/>
  <c r="AG1118" i="19"/>
  <c r="AG1119" i="19"/>
  <c r="AG1120" i="19"/>
  <c r="AG1121" i="19"/>
  <c r="AG1122" i="19"/>
  <c r="AG1123" i="19"/>
  <c r="AG1124" i="19"/>
  <c r="AG1125" i="19"/>
  <c r="AG1126" i="19"/>
  <c r="AG1127" i="19"/>
  <c r="AG1128" i="19"/>
  <c r="AG1129" i="19"/>
  <c r="AG1130" i="19"/>
  <c r="AG1131" i="19"/>
  <c r="AG1132" i="19"/>
  <c r="AG1133" i="19"/>
  <c r="AG1134" i="19"/>
  <c r="AG1135" i="19"/>
  <c r="AG1136" i="19"/>
  <c r="AG1137" i="19"/>
  <c r="AG1138" i="19"/>
  <c r="AG1139" i="19"/>
  <c r="AG1140" i="19"/>
  <c r="AG1141" i="19"/>
  <c r="AG1142" i="19"/>
  <c r="AG1143" i="19"/>
  <c r="AG1144" i="19"/>
  <c r="AG1145" i="19"/>
  <c r="AG1146" i="19"/>
  <c r="AG1147" i="19"/>
  <c r="AG1148" i="19"/>
  <c r="AG1149" i="19"/>
  <c r="AG1150" i="19"/>
  <c r="AG1151" i="19"/>
  <c r="AG1152" i="19"/>
  <c r="AG1153" i="19"/>
  <c r="AG1154" i="19"/>
  <c r="AG1155" i="19"/>
  <c r="AG1156" i="19"/>
  <c r="AG1157" i="19"/>
  <c r="AG1158" i="19"/>
  <c r="AG1159" i="19"/>
  <c r="AG1160" i="19"/>
  <c r="AG1161" i="19"/>
  <c r="AG1162" i="19"/>
  <c r="AG1163" i="19"/>
  <c r="AG1164" i="19"/>
  <c r="AG1165" i="19"/>
  <c r="AG1166" i="19"/>
  <c r="AG1167" i="19"/>
  <c r="AG1168" i="19"/>
  <c r="AG1169" i="19"/>
  <c r="AG1170" i="19"/>
  <c r="AG1171" i="19"/>
  <c r="AG1172" i="19"/>
  <c r="AG1173" i="19"/>
  <c r="AG1174" i="19"/>
  <c r="AG1175" i="19"/>
  <c r="AG1176" i="19"/>
  <c r="AG1177" i="19"/>
  <c r="AG1178" i="19"/>
  <c r="AG1179" i="19"/>
  <c r="AG1180" i="19"/>
  <c r="AG1181" i="19"/>
  <c r="AG1182" i="19"/>
  <c r="AG1183" i="19"/>
  <c r="AG1184" i="19"/>
  <c r="AG1185" i="19"/>
  <c r="AG1186" i="19"/>
  <c r="AG1187" i="19"/>
  <c r="AG1188" i="19"/>
  <c r="AG1189" i="19"/>
  <c r="AG1190" i="19"/>
  <c r="AG1191" i="19"/>
  <c r="AG1192" i="19"/>
  <c r="AG1193" i="19"/>
  <c r="AG1194" i="19"/>
  <c r="AG1195" i="19"/>
  <c r="AG1196" i="19"/>
  <c r="AG1197" i="19"/>
  <c r="AG1198" i="19"/>
  <c r="AG1199" i="19"/>
  <c r="AG1200" i="19"/>
  <c r="AG1201" i="19"/>
  <c r="AG1202" i="19"/>
  <c r="AG1203" i="19"/>
  <c r="AG1204" i="19"/>
  <c r="AG1205" i="19"/>
  <c r="AG1206" i="19"/>
  <c r="AG1207" i="19"/>
  <c r="AG1208" i="19"/>
  <c r="AG1209" i="19"/>
  <c r="AG1210" i="19"/>
  <c r="AG1211" i="19"/>
  <c r="AG1212" i="19"/>
  <c r="AG1213" i="19"/>
  <c r="AG1214" i="19"/>
  <c r="AG1215" i="19"/>
  <c r="AG1216" i="19"/>
  <c r="AG1217" i="19"/>
  <c r="AG1218" i="19"/>
  <c r="AG1219" i="19"/>
  <c r="AG1220" i="19"/>
  <c r="AG1221" i="19"/>
  <c r="AG1222" i="19"/>
  <c r="AG1223" i="19"/>
  <c r="AG1224" i="19"/>
  <c r="AG1225" i="19"/>
  <c r="AG1226" i="19"/>
  <c r="AG1227" i="19"/>
  <c r="AG1228" i="19"/>
  <c r="AG1229" i="19"/>
  <c r="AG1230" i="19"/>
  <c r="AG1231" i="19"/>
  <c r="AG1232" i="19"/>
  <c r="AG1233" i="19"/>
  <c r="AG1234" i="19"/>
  <c r="AG1235" i="19"/>
  <c r="AG1236" i="19"/>
  <c r="AG1237" i="19"/>
  <c r="AG1238" i="19"/>
  <c r="AG1239" i="19"/>
  <c r="AG1240" i="19"/>
  <c r="AG1241" i="19"/>
  <c r="AG1242" i="19"/>
  <c r="AG1243" i="19"/>
  <c r="AG1244" i="19"/>
  <c r="AG1245" i="19"/>
  <c r="AG1246" i="19"/>
  <c r="AG1247" i="19"/>
  <c r="AG1248" i="19"/>
  <c r="AG1249" i="19"/>
  <c r="AG1250" i="19"/>
  <c r="AG1251" i="19"/>
  <c r="AG1252" i="19"/>
  <c r="AG1253" i="19"/>
  <c r="AG1254" i="19"/>
  <c r="AG1255" i="19"/>
  <c r="AG1256" i="19"/>
  <c r="AG1257" i="19"/>
  <c r="AG1258" i="19"/>
  <c r="AG1259" i="19"/>
  <c r="AG1260" i="19"/>
  <c r="AG1261" i="19"/>
  <c r="AG1262" i="19"/>
  <c r="AG1263" i="19"/>
  <c r="AG1264" i="19"/>
  <c r="AG1265" i="19"/>
  <c r="AG1266" i="19"/>
  <c r="AG1267" i="19"/>
  <c r="AG1268" i="19"/>
  <c r="AG1269" i="19"/>
  <c r="AG1270" i="19"/>
  <c r="AG1271" i="19"/>
  <c r="AG1272" i="19"/>
  <c r="AG1273" i="19"/>
  <c r="AG1274" i="19"/>
  <c r="AG1275" i="19"/>
  <c r="AG1276" i="19"/>
  <c r="AG1277" i="19"/>
  <c r="AG1278" i="19"/>
  <c r="AG1279" i="19"/>
  <c r="AG1280" i="19"/>
  <c r="AG1281" i="19"/>
  <c r="AG1282" i="19"/>
  <c r="AG1283" i="19"/>
  <c r="AG1284" i="19"/>
  <c r="AG1285" i="19"/>
  <c r="AG1286" i="19"/>
  <c r="AG1287" i="19"/>
  <c r="AG1288" i="19"/>
  <c r="AG1289" i="19"/>
  <c r="AG1290" i="19"/>
  <c r="AG1291" i="19"/>
  <c r="AG1292" i="19"/>
  <c r="AG1293" i="19"/>
  <c r="AG1294" i="19"/>
  <c r="AG1295" i="19"/>
  <c r="AG1296" i="19"/>
  <c r="AG1297" i="19"/>
  <c r="AG1298" i="19"/>
  <c r="AG1299" i="19"/>
  <c r="AG1300" i="19"/>
  <c r="AG1301" i="19"/>
  <c r="AG1302" i="19"/>
  <c r="AG1303" i="19"/>
  <c r="AG1304" i="19"/>
  <c r="AG1305" i="19"/>
  <c r="AG1306" i="19"/>
  <c r="AG1307" i="19"/>
  <c r="AG1308" i="19"/>
  <c r="AG1309" i="19"/>
  <c r="AG1310" i="19"/>
  <c r="AG1311" i="19"/>
  <c r="AG1312" i="19"/>
  <c r="AG1313" i="19"/>
  <c r="AG1314" i="19"/>
  <c r="AG1315" i="19"/>
  <c r="AG1316" i="19"/>
  <c r="AG1317" i="19"/>
  <c r="AG1318" i="19"/>
  <c r="AG1319" i="19"/>
  <c r="AG1320" i="19"/>
  <c r="AG1321" i="19"/>
  <c r="AG1322" i="19"/>
  <c r="AG1323" i="19"/>
  <c r="AG1324" i="19"/>
  <c r="AG1325" i="19"/>
  <c r="AG1326" i="19"/>
  <c r="AG1327" i="19"/>
  <c r="AG1328" i="19"/>
  <c r="AG1329" i="19"/>
  <c r="AG1330" i="19"/>
  <c r="AG1331" i="19"/>
  <c r="AG1332" i="19"/>
  <c r="AG1333" i="19"/>
  <c r="AG1334" i="19"/>
  <c r="AG1335" i="19"/>
  <c r="AG1336" i="19"/>
  <c r="AG1337" i="19"/>
  <c r="AG1338" i="19"/>
  <c r="AG1339" i="19"/>
  <c r="AG1340" i="19"/>
  <c r="AG1341" i="19"/>
  <c r="AG1342" i="19"/>
  <c r="AG1343" i="19"/>
  <c r="AG1344" i="19"/>
  <c r="AG1345" i="19"/>
  <c r="AG1346" i="19"/>
  <c r="AG1347" i="19"/>
  <c r="AG1348" i="19"/>
  <c r="AG1349" i="19"/>
  <c r="AG1350" i="19"/>
  <c r="AG1351" i="19"/>
  <c r="AG1352" i="19"/>
  <c r="AG1353" i="19"/>
  <c r="AG1354" i="19"/>
  <c r="AG1355" i="19"/>
  <c r="AG1356" i="19"/>
  <c r="AG1357" i="19"/>
  <c r="AG1358" i="19"/>
  <c r="AG1359" i="19"/>
  <c r="AG1360" i="19"/>
  <c r="AG1361" i="19"/>
  <c r="AG1362" i="19"/>
  <c r="AG1363" i="19"/>
  <c r="AG1364" i="19"/>
  <c r="AG1365" i="19"/>
  <c r="AG1366" i="19"/>
  <c r="AG1367" i="19"/>
  <c r="AG1368" i="19"/>
  <c r="AG1369" i="19"/>
  <c r="AG1370" i="19"/>
  <c r="AG1371" i="19"/>
  <c r="AG1372" i="19"/>
  <c r="AG1373" i="19"/>
  <c r="AG1374" i="19"/>
  <c r="AG1375" i="19"/>
  <c r="AG1376" i="19"/>
  <c r="AG1377" i="19"/>
  <c r="AG1378" i="19"/>
  <c r="AG1379" i="19"/>
  <c r="AG1380" i="19"/>
  <c r="AG1381" i="19"/>
  <c r="AG1382" i="19"/>
  <c r="AG1383" i="19"/>
  <c r="AG1384" i="19"/>
  <c r="AG1385" i="19"/>
  <c r="AG1386" i="19"/>
  <c r="AG1387" i="19"/>
  <c r="AG1388" i="19"/>
  <c r="AG1389" i="19"/>
  <c r="AG1390" i="19"/>
  <c r="AG1391" i="19"/>
  <c r="AG1392" i="19"/>
  <c r="AG1393" i="19"/>
  <c r="AG1394" i="19"/>
  <c r="AG1395" i="19"/>
  <c r="AG1396" i="19"/>
  <c r="AG1397" i="19"/>
  <c r="AG1398" i="19"/>
  <c r="AG1399" i="19"/>
  <c r="AG1400" i="19"/>
  <c r="AG1401" i="19"/>
  <c r="AG1402" i="19"/>
  <c r="AG1403" i="19"/>
  <c r="AG1404" i="19"/>
  <c r="AG1405" i="19"/>
  <c r="AG1406" i="19"/>
  <c r="AG1407" i="19"/>
  <c r="AG1408" i="19"/>
  <c r="AG1409" i="19"/>
  <c r="AG1410" i="19"/>
  <c r="AG1411" i="19"/>
  <c r="AG1412" i="19"/>
  <c r="AG1413" i="19"/>
  <c r="AG1414" i="19"/>
  <c r="AG1415" i="19"/>
  <c r="AG1416" i="19"/>
  <c r="AG1417" i="19"/>
  <c r="AG1418" i="19"/>
  <c r="AG1419" i="19"/>
  <c r="AG1420" i="19"/>
  <c r="AG1421" i="19"/>
  <c r="AG1422" i="19"/>
  <c r="AG1423" i="19"/>
  <c r="AG1424" i="19"/>
  <c r="AG1425" i="19"/>
  <c r="AG1426" i="19"/>
  <c r="AG1427" i="19"/>
  <c r="AG1428" i="19"/>
  <c r="AG1429" i="19"/>
  <c r="AG1430" i="19"/>
  <c r="AG1431" i="19"/>
  <c r="AG1432" i="19"/>
  <c r="AG1433" i="19"/>
  <c r="AG1434" i="19"/>
  <c r="AG1435" i="19"/>
  <c r="AG1436" i="19"/>
  <c r="AG1437" i="19"/>
  <c r="AG1438" i="19"/>
  <c r="AG1439" i="19"/>
  <c r="AG1440" i="19"/>
  <c r="AG1441" i="19"/>
  <c r="AG1442" i="19"/>
  <c r="AG1443" i="19"/>
  <c r="AG1444" i="19"/>
  <c r="AG1445" i="19"/>
  <c r="AG1446" i="19"/>
  <c r="AG1447" i="19"/>
  <c r="AG1448" i="19"/>
  <c r="AG1449" i="19"/>
  <c r="AG1450" i="19"/>
  <c r="AG1451" i="19"/>
  <c r="AG1452" i="19"/>
  <c r="AG1453" i="19"/>
  <c r="AG1454" i="19"/>
  <c r="AG1455" i="19"/>
  <c r="AG1456" i="19"/>
  <c r="AG1457" i="19"/>
  <c r="AG1458" i="19"/>
  <c r="AG1459" i="19"/>
  <c r="AG1460" i="19"/>
  <c r="AG1461" i="19"/>
  <c r="AG1462" i="19"/>
  <c r="AG1463" i="19"/>
  <c r="AG1464" i="19"/>
  <c r="AG1465" i="19"/>
  <c r="AG1466" i="19"/>
  <c r="AG1467" i="19"/>
  <c r="AG1468" i="19"/>
  <c r="AG1469" i="19"/>
  <c r="AG1470" i="19"/>
  <c r="AG1471" i="19"/>
  <c r="AG1472" i="19"/>
  <c r="AG1473" i="19"/>
  <c r="AG1474" i="19"/>
  <c r="AG1475" i="19"/>
  <c r="AG1476" i="19"/>
  <c r="AG1477" i="19"/>
  <c r="AG1478" i="19"/>
  <c r="AG1479" i="19"/>
  <c r="AG1480" i="19"/>
  <c r="AG1481" i="19"/>
  <c r="AG1482" i="19"/>
  <c r="AG1483" i="19"/>
  <c r="AG1484" i="19"/>
  <c r="AG1485" i="19"/>
  <c r="AG1486" i="19"/>
  <c r="AG1487" i="19"/>
  <c r="AG1488" i="19"/>
  <c r="AG1489" i="19"/>
  <c r="AG1490" i="19"/>
  <c r="AG1491" i="19"/>
  <c r="AG1492" i="19"/>
  <c r="AG1493" i="19"/>
  <c r="AG1494" i="19"/>
  <c r="AG1495" i="19"/>
  <c r="AG1496" i="19"/>
  <c r="AG1497" i="19"/>
  <c r="AG1498" i="19"/>
  <c r="AG1499" i="19"/>
  <c r="AG1500" i="19"/>
  <c r="AG1501" i="19"/>
  <c r="AG1502" i="19"/>
  <c r="AG1503" i="19"/>
  <c r="AG1504" i="19"/>
  <c r="AG1505" i="19"/>
  <c r="AG1506" i="19"/>
  <c r="AG1507" i="19"/>
  <c r="AG1508" i="19"/>
  <c r="AG1509" i="19"/>
  <c r="AG1510" i="19"/>
  <c r="AG1511" i="19"/>
  <c r="AG1512" i="19"/>
  <c r="AG1513" i="19"/>
  <c r="AG1514" i="19"/>
  <c r="AG1515" i="19"/>
  <c r="AG1516" i="19"/>
  <c r="AG1517" i="19"/>
  <c r="AG1518" i="19"/>
  <c r="AG1519" i="19"/>
  <c r="AG1520" i="19"/>
  <c r="AG1521" i="19"/>
  <c r="AG1522" i="19"/>
  <c r="AG1523" i="19"/>
  <c r="AG1524" i="19"/>
  <c r="AG1525" i="19"/>
  <c r="AG1526" i="19"/>
  <c r="AG1527" i="19"/>
  <c r="AG1528" i="19"/>
  <c r="AG1529" i="19"/>
  <c r="AG1530" i="19"/>
  <c r="AG1531" i="19"/>
  <c r="AG1532" i="19"/>
  <c r="AG1533" i="19"/>
  <c r="AG1534" i="19"/>
  <c r="AG1535" i="19"/>
  <c r="AG1536" i="19"/>
  <c r="AG1537" i="19"/>
  <c r="AG1538" i="19"/>
  <c r="AG1539" i="19"/>
  <c r="AG1540" i="19"/>
  <c r="AG1541" i="19"/>
  <c r="AG1542" i="19"/>
  <c r="AG1543" i="19"/>
  <c r="AG1544" i="19"/>
  <c r="AG1545" i="19"/>
  <c r="AG1546" i="19"/>
  <c r="AG1547" i="19"/>
  <c r="AG1548" i="19"/>
  <c r="AG1549" i="19"/>
  <c r="AG1550" i="19"/>
  <c r="AG1551" i="19"/>
  <c r="AG1552" i="19"/>
  <c r="AG1553" i="19"/>
  <c r="AG1554" i="19"/>
  <c r="AG1555" i="19"/>
  <c r="AG1556" i="19"/>
  <c r="AG1557" i="19"/>
  <c r="AG1558" i="19"/>
  <c r="AG1559" i="19"/>
  <c r="AG1560" i="19"/>
  <c r="AG1561" i="19"/>
  <c r="AG1562" i="19"/>
  <c r="AG1563" i="19"/>
  <c r="AG1564" i="19"/>
  <c r="AG1565" i="19"/>
  <c r="AG1566" i="19"/>
  <c r="AG1567" i="19"/>
  <c r="AG1568" i="19"/>
  <c r="AG1569" i="19"/>
  <c r="AG1570" i="19"/>
  <c r="AG1571" i="19"/>
  <c r="AG1572" i="19"/>
  <c r="AG1573" i="19"/>
  <c r="AG1574" i="19"/>
  <c r="AG1575" i="19"/>
  <c r="AG1576" i="19"/>
  <c r="AG1577" i="19"/>
  <c r="AG1578" i="19"/>
  <c r="AG1579" i="19"/>
  <c r="AG1580" i="19"/>
  <c r="AG1581" i="19"/>
  <c r="AG1582" i="19"/>
  <c r="AG1583" i="19"/>
  <c r="AG1584" i="19"/>
  <c r="AG1585" i="19"/>
  <c r="AG1586" i="19"/>
  <c r="AG1587" i="19"/>
  <c r="AG1588" i="19"/>
  <c r="AG1589" i="19"/>
  <c r="AG1590" i="19"/>
  <c r="AG1591" i="19"/>
  <c r="AG1592" i="19"/>
  <c r="AG1593" i="19"/>
  <c r="AG1594" i="19"/>
  <c r="AG1595" i="19"/>
  <c r="AG1596" i="19"/>
  <c r="AG1597" i="19"/>
  <c r="AG1598" i="19"/>
  <c r="AG1599" i="19"/>
  <c r="AG1600" i="19"/>
  <c r="AG1601" i="19"/>
  <c r="AG1602" i="19"/>
  <c r="AG1603" i="19"/>
  <c r="AG1604" i="19"/>
  <c r="AG1605" i="19"/>
  <c r="AG1606" i="19"/>
  <c r="AG1607" i="19"/>
  <c r="AG1608" i="19"/>
  <c r="AG1609" i="19"/>
  <c r="AG1610" i="19"/>
  <c r="AG1611" i="19"/>
  <c r="AG1612" i="19"/>
  <c r="AG1613" i="19"/>
  <c r="AG1614" i="19"/>
  <c r="AG1615" i="19"/>
  <c r="AG1616" i="19"/>
  <c r="AG1617" i="19"/>
  <c r="AG1618" i="19"/>
  <c r="AG1619" i="19"/>
  <c r="AG1620" i="19"/>
  <c r="AG1621" i="19"/>
  <c r="AG1622" i="19"/>
  <c r="AG1623" i="19"/>
  <c r="AG1624" i="19"/>
  <c r="AG1625" i="19"/>
  <c r="AG1626" i="19"/>
  <c r="AG1627" i="19"/>
  <c r="AG1628" i="19"/>
  <c r="AG1629" i="19"/>
  <c r="AG1630" i="19"/>
  <c r="AG1631" i="19"/>
  <c r="AG1632" i="19"/>
  <c r="AG1633" i="19"/>
  <c r="AG1634" i="19"/>
  <c r="AG1635" i="19"/>
  <c r="AG1636" i="19"/>
  <c r="AG1637" i="19"/>
  <c r="AG1638" i="19"/>
  <c r="AG1639" i="19"/>
  <c r="AG1640" i="19"/>
  <c r="AG1641" i="19"/>
  <c r="AG1642" i="19"/>
  <c r="AG1643" i="19"/>
  <c r="AG1644" i="19"/>
  <c r="AG1645" i="19"/>
  <c r="AG1646" i="19"/>
  <c r="AG1647" i="19"/>
  <c r="AG1648" i="19"/>
  <c r="AG1649" i="19"/>
  <c r="AG1650" i="19"/>
  <c r="AG1651" i="19"/>
  <c r="AG1652" i="19"/>
  <c r="AG1653" i="19"/>
  <c r="AG1654" i="19"/>
  <c r="AG1655" i="19"/>
  <c r="AG1656" i="19"/>
  <c r="AG1657" i="19"/>
  <c r="AG1658" i="19"/>
  <c r="AG1659" i="19"/>
  <c r="AG1660" i="19"/>
  <c r="AG1661" i="19"/>
  <c r="AG1662" i="19"/>
  <c r="AG1663" i="19"/>
  <c r="AG1664" i="19"/>
  <c r="AG1665" i="19"/>
  <c r="AG1666" i="19"/>
  <c r="AG1667" i="19"/>
  <c r="AG1668" i="19"/>
  <c r="AG1669" i="19"/>
  <c r="AG1670" i="19"/>
  <c r="AG1671" i="19"/>
  <c r="AG1672" i="19"/>
  <c r="AG1673" i="19"/>
  <c r="AG1674" i="19"/>
  <c r="AG1675" i="19"/>
  <c r="AG1676" i="19"/>
  <c r="AG1677" i="19"/>
  <c r="AG1678" i="19"/>
  <c r="AG1679" i="19"/>
  <c r="AG1680" i="19"/>
  <c r="AG1681" i="19"/>
  <c r="AG1682" i="19"/>
  <c r="AG1683" i="19"/>
  <c r="AG1684" i="19"/>
  <c r="AG1685" i="19"/>
  <c r="AG1686" i="19"/>
  <c r="AG1687" i="19"/>
  <c r="AG1688" i="19"/>
  <c r="AG1689" i="19"/>
  <c r="AG1690" i="19"/>
  <c r="AG1691" i="19"/>
  <c r="AG1692" i="19"/>
  <c r="AG1693" i="19"/>
  <c r="AG1694" i="19"/>
  <c r="AG1695" i="19"/>
  <c r="AG1696" i="19"/>
  <c r="AG1697" i="19"/>
  <c r="AG1698" i="19"/>
  <c r="AG1699" i="19"/>
  <c r="AG1700" i="19"/>
  <c r="AG1701" i="19"/>
  <c r="AG1702" i="19"/>
  <c r="AG1703" i="19"/>
  <c r="AG1704" i="19"/>
  <c r="AG1705" i="19"/>
  <c r="AG1706" i="19"/>
  <c r="AG1707" i="19"/>
  <c r="AG1708" i="19"/>
  <c r="AG1709" i="19"/>
  <c r="AG1710" i="19"/>
  <c r="AG1711" i="19"/>
  <c r="AG1712" i="19"/>
  <c r="AG1713" i="19"/>
  <c r="AG1714" i="19"/>
  <c r="AG1715" i="19"/>
  <c r="AG1716" i="19"/>
  <c r="AG1717" i="19"/>
  <c r="AG1718" i="19"/>
  <c r="AG1719" i="19"/>
  <c r="AG1720" i="19"/>
  <c r="AG1721" i="19"/>
  <c r="AG1722" i="19"/>
  <c r="AG1723" i="19"/>
  <c r="AG1724" i="19"/>
  <c r="AG1725" i="19"/>
  <c r="AG1726" i="19"/>
  <c r="AG1727" i="19"/>
  <c r="AG1728" i="19"/>
  <c r="AG1729" i="19"/>
  <c r="AG1730" i="19"/>
  <c r="AG1731" i="19"/>
  <c r="AG1732" i="19"/>
  <c r="AG1733" i="19"/>
  <c r="AG1734" i="19"/>
  <c r="AG1735" i="19"/>
  <c r="AG1736" i="19"/>
  <c r="AG1737" i="19"/>
  <c r="AG1738" i="19"/>
  <c r="AG1739" i="19"/>
  <c r="AG1740" i="19"/>
  <c r="AG1741" i="19"/>
  <c r="AG1742" i="19"/>
  <c r="AG1743" i="19"/>
  <c r="AG1744" i="19"/>
  <c r="AG1745" i="19"/>
  <c r="AG1746" i="19"/>
  <c r="AG1747" i="19"/>
  <c r="AG1748" i="19"/>
  <c r="AG1749" i="19"/>
  <c r="AG1750" i="19"/>
  <c r="AG1751" i="19"/>
  <c r="AG1752" i="19"/>
  <c r="AG1753" i="19"/>
  <c r="AG1754" i="19"/>
  <c r="AG1755" i="19"/>
  <c r="AG1756" i="19"/>
  <c r="AG1757" i="19"/>
  <c r="AG1758" i="19"/>
  <c r="AG1759" i="19"/>
  <c r="AG1760" i="19"/>
  <c r="AG1761" i="19"/>
  <c r="AG1762" i="19"/>
  <c r="AG1763" i="19"/>
  <c r="AG1764" i="19"/>
  <c r="AG1765" i="19"/>
  <c r="AG1766" i="19"/>
  <c r="AG1767" i="19"/>
  <c r="AG1768" i="19"/>
  <c r="AG1769" i="19"/>
  <c r="AG1770" i="19"/>
  <c r="AG1771" i="19"/>
  <c r="AG1772" i="19"/>
  <c r="AG1773" i="19"/>
  <c r="AG1774" i="19"/>
  <c r="AG1775" i="19"/>
  <c r="AG1776" i="19"/>
  <c r="AG1777" i="19"/>
  <c r="AG1778" i="19"/>
  <c r="AG1779" i="19"/>
  <c r="AG1780" i="19"/>
  <c r="AG1781" i="19"/>
  <c r="AG1782" i="19"/>
  <c r="AG1783" i="19"/>
  <c r="AG1784" i="19"/>
  <c r="AG1785" i="19"/>
  <c r="AG1786" i="19"/>
  <c r="AG1787" i="19"/>
  <c r="AG1788" i="19"/>
  <c r="AG1789" i="19"/>
  <c r="AG1790" i="19"/>
  <c r="AG1791" i="19"/>
  <c r="AG1792" i="19"/>
  <c r="AG1793" i="19"/>
  <c r="AG1794" i="19"/>
  <c r="AG1795" i="19"/>
  <c r="AG1796" i="19"/>
  <c r="AG1797" i="19"/>
  <c r="AG1798" i="19"/>
  <c r="AG1799" i="19"/>
  <c r="AG1800" i="19"/>
  <c r="AG1801" i="19"/>
  <c r="AG1802" i="19"/>
  <c r="AG1803" i="19"/>
  <c r="AG1804" i="19"/>
  <c r="AG1805" i="19"/>
  <c r="AG1806" i="19"/>
  <c r="AG1807" i="19"/>
  <c r="AG1808" i="19"/>
  <c r="AG1809" i="19"/>
  <c r="AG1810" i="19"/>
  <c r="AG1811" i="19"/>
  <c r="AG1812" i="19"/>
  <c r="AG1813" i="19"/>
  <c r="AG1814" i="19"/>
  <c r="AG1815" i="19"/>
  <c r="AG1816" i="19"/>
  <c r="AG1817" i="19"/>
  <c r="AG1818" i="19"/>
  <c r="AG1819" i="19"/>
  <c r="AG1820" i="19"/>
  <c r="AG1821" i="19"/>
  <c r="AG1822" i="19"/>
  <c r="AG1823" i="19"/>
  <c r="AG1824" i="19"/>
  <c r="AG1825" i="19"/>
  <c r="AG1826" i="19"/>
  <c r="AG1827" i="19"/>
  <c r="AG1828" i="19"/>
  <c r="AG1829" i="19"/>
  <c r="AG1830" i="19"/>
  <c r="AG1831" i="19"/>
  <c r="AG1832" i="19"/>
  <c r="AG1833" i="19"/>
  <c r="AG1834" i="19"/>
  <c r="AG1835" i="19"/>
  <c r="AG1836" i="19"/>
  <c r="AG1837" i="19"/>
  <c r="AG1838" i="19"/>
  <c r="AG1839" i="19"/>
  <c r="AG1840" i="19"/>
  <c r="AG1841" i="19"/>
  <c r="AG1842" i="19"/>
  <c r="AG1843" i="19"/>
  <c r="AG1844" i="19"/>
  <c r="AG1845" i="19"/>
  <c r="AG1846" i="19"/>
  <c r="AG1847" i="19"/>
  <c r="AG1848" i="19"/>
  <c r="AG1849" i="19"/>
  <c r="AG1850" i="19"/>
  <c r="AG1851" i="19"/>
  <c r="AG1852" i="19"/>
  <c r="AG1853" i="19"/>
  <c r="AG1854" i="19"/>
  <c r="AG1855" i="19"/>
  <c r="AG1856" i="19"/>
  <c r="AG1857" i="19"/>
  <c r="AG1858" i="19"/>
  <c r="AG1859" i="19"/>
  <c r="AG1860" i="19"/>
  <c r="AG1861" i="19"/>
  <c r="AG1862" i="19"/>
  <c r="AG1863" i="19"/>
  <c r="AG1864" i="19"/>
  <c r="AG1865" i="19"/>
  <c r="AG1866" i="19"/>
  <c r="AG1867" i="19"/>
  <c r="AG1868" i="19"/>
  <c r="AG1869" i="19"/>
  <c r="AG1870" i="19"/>
  <c r="AG1871" i="19"/>
  <c r="AG1872" i="19"/>
  <c r="AG1873" i="19"/>
  <c r="AG1874" i="19"/>
  <c r="AG1875" i="19"/>
  <c r="AG1876" i="19"/>
  <c r="AG1877" i="19"/>
  <c r="AG1878" i="19"/>
  <c r="AG1879" i="19"/>
  <c r="AG1880" i="19"/>
  <c r="AG1881" i="19"/>
  <c r="AG1882" i="19"/>
  <c r="AG1883" i="19"/>
  <c r="AG1884" i="19"/>
  <c r="AG1885" i="19"/>
  <c r="AG1886" i="19"/>
  <c r="AG1887" i="19"/>
  <c r="AG1888" i="19"/>
  <c r="AG1889" i="19"/>
  <c r="AG1890" i="19"/>
  <c r="AG1891" i="19"/>
  <c r="AG1892" i="19"/>
  <c r="AG1893" i="19"/>
  <c r="AG1894" i="19"/>
  <c r="AG1895" i="19"/>
  <c r="AG1896" i="19"/>
  <c r="AG1897" i="19"/>
  <c r="AG1898" i="19"/>
  <c r="AG1899" i="19"/>
  <c r="AG1900" i="19"/>
  <c r="AG1901" i="19"/>
  <c r="AG1902" i="19"/>
  <c r="AG1903" i="19"/>
  <c r="AG1904" i="19"/>
  <c r="AG1905" i="19"/>
  <c r="AG1906" i="19"/>
  <c r="AG1907" i="19"/>
  <c r="AG1908" i="19"/>
  <c r="AG1909" i="19"/>
  <c r="AG1910" i="19"/>
  <c r="AG1911" i="19"/>
  <c r="AG1912" i="19"/>
  <c r="AG1913" i="19"/>
  <c r="AG1914" i="19"/>
  <c r="AG1915" i="19"/>
  <c r="AG1916" i="19"/>
  <c r="AG1917" i="19"/>
  <c r="AG1918" i="19"/>
  <c r="AG1919" i="19"/>
  <c r="AG1920" i="19"/>
  <c r="AG1921" i="19"/>
  <c r="AG1922" i="19"/>
  <c r="AG1923" i="19"/>
  <c r="AG1924" i="19"/>
  <c r="AG1925" i="19"/>
  <c r="AG1926" i="19"/>
  <c r="AG1927" i="19"/>
  <c r="AG1928" i="19"/>
  <c r="AG1929" i="19"/>
  <c r="AG1930" i="19"/>
  <c r="AG1931" i="19"/>
  <c r="AG1932" i="19"/>
  <c r="AG1933" i="19"/>
  <c r="AG1934" i="19"/>
  <c r="AG1935" i="19"/>
  <c r="AG1936" i="19"/>
  <c r="AG1937" i="19"/>
  <c r="AG1938" i="19"/>
  <c r="AG1939" i="19"/>
  <c r="AG1940" i="19"/>
  <c r="AG1941" i="19"/>
  <c r="AG1942" i="19"/>
  <c r="AG1943" i="19"/>
  <c r="AG1944" i="19"/>
  <c r="AG1945" i="19"/>
  <c r="AG1946" i="19"/>
  <c r="AG1947" i="19"/>
  <c r="AG1948" i="19"/>
  <c r="AG1949" i="19"/>
  <c r="AG1950" i="19"/>
  <c r="AG1951" i="19"/>
  <c r="AG1952" i="19"/>
  <c r="AG1953" i="19"/>
  <c r="AG1954" i="19"/>
  <c r="AG1955" i="19"/>
  <c r="AG1956" i="19"/>
  <c r="AG1957" i="19"/>
  <c r="AG1958" i="19"/>
  <c r="AG1959" i="19"/>
  <c r="AG1960" i="19"/>
  <c r="AG1961" i="19"/>
  <c r="AG1962" i="19"/>
  <c r="AG1963" i="19"/>
  <c r="AG1964" i="19"/>
  <c r="AG1965" i="19"/>
  <c r="AG1966" i="19"/>
  <c r="AG1967" i="19"/>
  <c r="AG1968" i="19"/>
  <c r="AG1969" i="19"/>
  <c r="AG1970" i="19"/>
  <c r="AG1971" i="19"/>
  <c r="AG1972" i="19"/>
  <c r="AG1973" i="19"/>
  <c r="AG1974" i="19"/>
  <c r="AG1975" i="19"/>
  <c r="AG1976" i="19"/>
  <c r="AG1977" i="19"/>
  <c r="AG1978" i="19"/>
  <c r="AG1979" i="19"/>
  <c r="AG1980" i="19"/>
  <c r="AG1981" i="19"/>
  <c r="AG1982" i="19"/>
  <c r="AG1983" i="19"/>
  <c r="AG1984" i="19"/>
  <c r="AG1985" i="19"/>
  <c r="AG1986" i="19"/>
  <c r="AG1987" i="19"/>
  <c r="AG1988" i="19"/>
  <c r="AG1989" i="19"/>
  <c r="AG1990" i="19"/>
  <c r="AG1991" i="19"/>
  <c r="AG1992" i="19"/>
  <c r="AG1993" i="19"/>
  <c r="AG1994" i="19"/>
  <c r="AG1995" i="19"/>
  <c r="AG1996" i="19"/>
  <c r="AG1997" i="19"/>
  <c r="AG1998" i="19"/>
  <c r="AG1999" i="19"/>
  <c r="AG2000" i="19"/>
  <c r="AG2001" i="19"/>
  <c r="AG2002" i="19"/>
  <c r="AG2003" i="19"/>
  <c r="AG2004" i="19"/>
  <c r="AG2005" i="19"/>
  <c r="AG2006" i="19"/>
  <c r="AG2007" i="19"/>
  <c r="AG2008" i="19"/>
  <c r="AG2009" i="19"/>
  <c r="AG2010" i="19"/>
  <c r="AG2011" i="19"/>
  <c r="AG2012" i="19"/>
  <c r="AG2013" i="19"/>
  <c r="AG2014" i="19"/>
  <c r="AG2015" i="19"/>
  <c r="AG2016" i="19"/>
  <c r="AG2017" i="19"/>
  <c r="AG2018" i="19"/>
  <c r="AG2019" i="19"/>
  <c r="AG2020" i="19"/>
  <c r="AG2021" i="19"/>
  <c r="AG2022" i="19"/>
  <c r="AG2023" i="19"/>
  <c r="AG2024" i="19"/>
  <c r="AG2025" i="19"/>
  <c r="AG2026" i="19"/>
  <c r="AG2027" i="19"/>
  <c r="AG2028" i="19"/>
  <c r="AG2029" i="19"/>
  <c r="AG2030" i="19"/>
  <c r="AG2031" i="19"/>
  <c r="AG2032" i="19"/>
  <c r="AG2033" i="19"/>
  <c r="AG2034" i="19"/>
  <c r="AG2035" i="19"/>
  <c r="AG2036" i="19"/>
  <c r="AG2037" i="19"/>
  <c r="AG2038" i="19"/>
  <c r="AG2039" i="19"/>
  <c r="AG2040" i="19"/>
  <c r="AG2041" i="19"/>
  <c r="AG2042" i="19"/>
  <c r="AG2043" i="19"/>
  <c r="AG2044" i="19"/>
  <c r="AG2045" i="19"/>
  <c r="AG2046" i="19"/>
  <c r="AG2047" i="19"/>
  <c r="AG2048" i="19"/>
  <c r="AG2049" i="19"/>
  <c r="AG2050" i="19"/>
  <c r="AG2051" i="19"/>
  <c r="AG2052" i="19"/>
  <c r="AG2053" i="19"/>
  <c r="AG2054" i="19"/>
  <c r="AG2055" i="19"/>
  <c r="AG2056" i="19"/>
  <c r="AG2057" i="19"/>
  <c r="AG2058" i="19"/>
  <c r="AG2059" i="19"/>
  <c r="AG2060" i="19"/>
  <c r="AG2061" i="19"/>
  <c r="AG2062" i="19"/>
  <c r="AG2063" i="19"/>
  <c r="AG2064" i="19"/>
  <c r="AG2065" i="19"/>
  <c r="AG2066" i="19"/>
  <c r="AG2067" i="19"/>
  <c r="AG2068" i="19"/>
  <c r="AG2069" i="19"/>
  <c r="AG2070" i="19"/>
  <c r="AG2071" i="19"/>
  <c r="AG2072" i="19"/>
  <c r="AG2073" i="19"/>
  <c r="AG2074" i="19"/>
  <c r="AG2075" i="19"/>
  <c r="AG2076" i="19"/>
  <c r="AG2077" i="19"/>
  <c r="AG2078" i="19"/>
  <c r="AG2079" i="19"/>
  <c r="AG2080" i="19"/>
  <c r="AG2081" i="19"/>
  <c r="AG2082" i="19"/>
  <c r="AG2083" i="19"/>
  <c r="AG2084" i="19"/>
  <c r="AG2085" i="19"/>
  <c r="AG2086" i="19"/>
  <c r="AG2087" i="19"/>
  <c r="AG2088" i="19"/>
  <c r="AG2089" i="19"/>
  <c r="AG2090" i="19"/>
  <c r="AG2091" i="19"/>
  <c r="AG2092" i="19"/>
  <c r="AG2093" i="19"/>
  <c r="AG2094" i="19"/>
  <c r="AG2095" i="19"/>
  <c r="AG2096" i="19"/>
  <c r="AG2097" i="19"/>
  <c r="AG2098" i="19"/>
  <c r="AG2099" i="19"/>
  <c r="AG2100" i="19"/>
  <c r="AG2101" i="19"/>
  <c r="AG2102" i="19"/>
  <c r="AG2103" i="19"/>
  <c r="AG2104" i="19"/>
  <c r="AG2105" i="19"/>
  <c r="AG2106" i="19"/>
  <c r="AG2107" i="19"/>
  <c r="AG2108" i="19"/>
  <c r="AG2109" i="19"/>
  <c r="AG2110" i="19"/>
  <c r="AG2111" i="19"/>
  <c r="AG2112" i="19"/>
  <c r="AG2113" i="19"/>
  <c r="AG2114" i="19"/>
  <c r="AG2115" i="19"/>
  <c r="AG2116" i="19"/>
  <c r="AG2117" i="19"/>
  <c r="AG2118" i="19"/>
  <c r="AG2119" i="19"/>
  <c r="AG2120" i="19"/>
  <c r="AG2121" i="19"/>
  <c r="AG2122" i="19"/>
  <c r="AG2123" i="19"/>
  <c r="AG2124" i="19"/>
  <c r="AG2125" i="19"/>
  <c r="AG2126" i="19"/>
  <c r="AG2127" i="19"/>
  <c r="AG2128" i="19"/>
  <c r="AG2129" i="19"/>
  <c r="AG2130" i="19"/>
  <c r="AG2131" i="19"/>
  <c r="AG2132" i="19"/>
  <c r="AG2133" i="19"/>
  <c r="AG2134" i="19"/>
  <c r="AG2135" i="19"/>
  <c r="AG2136" i="19"/>
  <c r="AG2137" i="19"/>
  <c r="AG2138" i="19"/>
  <c r="AG2139" i="19"/>
  <c r="AG2140" i="19"/>
  <c r="AG2141" i="19"/>
  <c r="AG2142" i="19"/>
  <c r="AG2143" i="19"/>
  <c r="AG2144" i="19"/>
  <c r="AG2145" i="19"/>
  <c r="AG2146" i="19"/>
  <c r="AG2147" i="19"/>
  <c r="AG2148" i="19"/>
  <c r="AG2149" i="19"/>
  <c r="AG2150" i="19"/>
  <c r="AG2151" i="19"/>
  <c r="AG2152" i="19"/>
  <c r="AG2153" i="19"/>
  <c r="AG2154" i="19"/>
  <c r="AG2155" i="19"/>
  <c r="AG2156" i="19"/>
  <c r="AG2157" i="19"/>
  <c r="AG2158" i="19"/>
  <c r="AG2159" i="19"/>
  <c r="AG2160" i="19"/>
  <c r="AG2161" i="19"/>
  <c r="AG2162" i="19"/>
  <c r="AG2163" i="19"/>
  <c r="AG2164" i="19"/>
  <c r="AG2165" i="19"/>
  <c r="AG2166" i="19"/>
  <c r="AG2167" i="19"/>
  <c r="AG2168" i="19"/>
  <c r="AG2169" i="19"/>
  <c r="AG2170" i="19"/>
  <c r="AG2171" i="19"/>
  <c r="AG2172" i="19"/>
  <c r="AG2173" i="19"/>
  <c r="AG2174" i="19"/>
  <c r="AG2175" i="19"/>
  <c r="AG2176" i="19"/>
  <c r="AG2177" i="19"/>
  <c r="AG2178" i="19"/>
  <c r="AG2179" i="19"/>
  <c r="AG2180" i="19"/>
  <c r="AG2181" i="19"/>
  <c r="AG2182" i="19"/>
  <c r="AG2183" i="19"/>
  <c r="AG2184" i="19"/>
  <c r="AG2185" i="19"/>
  <c r="AG2186" i="19"/>
  <c r="AG2187" i="19"/>
  <c r="AG2188" i="19"/>
  <c r="AG2189" i="19"/>
  <c r="AG2190" i="19"/>
  <c r="AG2191" i="19"/>
  <c r="AG2192" i="19"/>
  <c r="AG2193" i="19"/>
  <c r="AG2194" i="19"/>
  <c r="AG2195" i="19"/>
  <c r="AG2196" i="19"/>
  <c r="AG2197" i="19"/>
  <c r="AG2198" i="19"/>
  <c r="AG2199" i="19"/>
  <c r="AG2200" i="19"/>
  <c r="AG2201" i="19"/>
  <c r="AG2202" i="19"/>
  <c r="AG2203" i="19"/>
  <c r="AG2204" i="19"/>
  <c r="AG2205" i="19"/>
  <c r="AG2206" i="19"/>
  <c r="AG2207" i="19"/>
  <c r="AG2208" i="19"/>
  <c r="AG2209" i="19"/>
  <c r="AG2210" i="19"/>
  <c r="AG2211" i="19"/>
  <c r="AG2212" i="19"/>
  <c r="AG2213" i="19"/>
  <c r="AG2214" i="19"/>
  <c r="AG2215" i="19"/>
  <c r="AG2216" i="19"/>
  <c r="AG2217" i="19"/>
  <c r="AG2218" i="19"/>
  <c r="AG2219" i="19"/>
  <c r="AG2220" i="19"/>
  <c r="AG2221" i="19"/>
  <c r="AG2222" i="19"/>
  <c r="AG2223" i="19"/>
  <c r="AG2224" i="19"/>
  <c r="AG2225" i="19"/>
  <c r="AG2226" i="19"/>
  <c r="AG2227" i="19"/>
  <c r="AG2228" i="19"/>
  <c r="AG2229" i="19"/>
  <c r="AG2230" i="19"/>
  <c r="AG2231" i="19"/>
  <c r="AG2232" i="19"/>
  <c r="AG2233" i="19"/>
  <c r="AG2234" i="19"/>
  <c r="AG2235" i="19"/>
  <c r="AG2236" i="19"/>
  <c r="AG2237" i="19"/>
  <c r="AG2238" i="19"/>
  <c r="AG2239" i="19"/>
  <c r="AG2240" i="19"/>
  <c r="AG2241" i="19"/>
  <c r="AG2242" i="19"/>
  <c r="AG2243" i="19"/>
  <c r="AG2244" i="19"/>
  <c r="AG2245" i="19"/>
  <c r="AG2246" i="19"/>
  <c r="AG2247" i="19"/>
  <c r="AG2248" i="19"/>
  <c r="AG2249" i="19"/>
  <c r="AG2250" i="19"/>
  <c r="AG2251" i="19"/>
  <c r="AG2252" i="19"/>
  <c r="AG2253" i="19"/>
  <c r="AG2254" i="19"/>
  <c r="AG2255" i="19"/>
  <c r="AG2256" i="19"/>
  <c r="AG2257" i="19"/>
  <c r="AG2258" i="19"/>
  <c r="AG2259" i="19"/>
  <c r="AG2260" i="19"/>
  <c r="AG2261" i="19"/>
  <c r="AG2262" i="19"/>
  <c r="AG2263" i="19"/>
  <c r="AG2264" i="19"/>
  <c r="AG2265" i="19"/>
  <c r="AG2266" i="19"/>
  <c r="AG2267" i="19"/>
  <c r="AG2268" i="19"/>
  <c r="AG2269" i="19"/>
  <c r="AG2270" i="19"/>
  <c r="AG2271" i="19"/>
  <c r="AG2272" i="19"/>
  <c r="AG2273" i="19"/>
  <c r="AG2274" i="19"/>
  <c r="AG2275" i="19"/>
  <c r="AG2276" i="19"/>
  <c r="AG2277" i="19"/>
  <c r="AG2278" i="19"/>
  <c r="AG2279" i="19"/>
  <c r="AG2280" i="19"/>
  <c r="AG2281" i="19"/>
  <c r="AG2282" i="19"/>
  <c r="AG2283" i="19"/>
  <c r="AG2284" i="19"/>
  <c r="AG2285" i="19"/>
  <c r="AG2286" i="19"/>
  <c r="AG2287" i="19"/>
  <c r="AG2288" i="19"/>
  <c r="AG2289" i="19"/>
  <c r="AG2290" i="19"/>
  <c r="AG2291" i="19"/>
  <c r="AG2292" i="19"/>
  <c r="AG2293" i="19"/>
  <c r="AG2294" i="19"/>
  <c r="AG2295" i="19"/>
  <c r="AG2296" i="19"/>
  <c r="AG2297" i="19"/>
  <c r="AG2298" i="19"/>
  <c r="AG2299" i="19"/>
  <c r="AG2300" i="19"/>
  <c r="AG2301" i="19"/>
  <c r="AG2302" i="19"/>
  <c r="AG2303" i="19"/>
  <c r="AG2304" i="19"/>
  <c r="AG2305" i="19"/>
  <c r="AG2306" i="19"/>
  <c r="AG2307" i="19"/>
  <c r="AG2308" i="19"/>
  <c r="AG2309" i="19"/>
  <c r="AG2310" i="19"/>
  <c r="AG2311" i="19"/>
  <c r="AG2312" i="19"/>
  <c r="AG2313" i="19"/>
  <c r="AG2314" i="19"/>
  <c r="AG2315" i="19"/>
  <c r="AG2316" i="19"/>
  <c r="AG2317" i="19"/>
  <c r="AG2318" i="19"/>
  <c r="AG2319" i="19"/>
  <c r="AG2320" i="19"/>
  <c r="AG2321" i="19"/>
  <c r="AG2322" i="19"/>
  <c r="AG2323" i="19"/>
  <c r="AG2324" i="19"/>
  <c r="AG2325" i="19"/>
  <c r="AG2326" i="19"/>
  <c r="AG2327" i="19"/>
  <c r="AG2328" i="19"/>
  <c r="AG2329" i="19"/>
  <c r="AG2330" i="19"/>
  <c r="AG2331" i="19"/>
  <c r="AG2332" i="19"/>
  <c r="AG2333" i="19"/>
  <c r="AG2334" i="19"/>
  <c r="AG2335" i="19"/>
  <c r="AG2336" i="19"/>
  <c r="AG2337" i="19"/>
  <c r="AG2338" i="19"/>
  <c r="AG2339" i="19"/>
  <c r="AG2340" i="19"/>
  <c r="AG2341" i="19"/>
  <c r="AG2342" i="19"/>
  <c r="AG2343" i="19"/>
  <c r="AG2344" i="19"/>
  <c r="AG2345" i="19"/>
  <c r="AG2346" i="19"/>
  <c r="AG2347" i="19"/>
  <c r="AG2348" i="19"/>
  <c r="AG2349" i="19"/>
  <c r="AG2350" i="19"/>
  <c r="AG2351" i="19"/>
  <c r="AG2352" i="19"/>
  <c r="AG2353" i="19"/>
  <c r="AG2354" i="19"/>
  <c r="AG2355" i="19"/>
  <c r="AG2356" i="19"/>
  <c r="AG2357" i="19"/>
  <c r="AG2358" i="19"/>
  <c r="AG2359" i="19"/>
  <c r="AG2360" i="19"/>
  <c r="AG2361" i="19"/>
  <c r="AG2362" i="19"/>
  <c r="AG2363" i="19"/>
  <c r="AG2364" i="19"/>
  <c r="AG2365" i="19"/>
  <c r="AG2366" i="19"/>
  <c r="AG2367" i="19"/>
  <c r="AG2368" i="19"/>
  <c r="AG2369" i="19"/>
  <c r="AG2370" i="19"/>
  <c r="AG2371" i="19"/>
  <c r="AG2372" i="19"/>
  <c r="AG2373" i="19"/>
  <c r="AG2374" i="19"/>
  <c r="AG2375" i="19"/>
  <c r="AG2376" i="19"/>
  <c r="AG2377" i="19"/>
  <c r="AG2378" i="19"/>
  <c r="AG2379" i="19"/>
  <c r="AG2380" i="19"/>
  <c r="AG2381" i="19"/>
  <c r="AG2382" i="19"/>
  <c r="AG2383" i="19"/>
  <c r="AG2384" i="19"/>
  <c r="AG2385" i="19"/>
  <c r="AG2386" i="19"/>
  <c r="AG2387" i="19"/>
  <c r="AG2388" i="19"/>
  <c r="AG2389" i="19"/>
  <c r="AG2390" i="19"/>
  <c r="AG2391" i="19"/>
  <c r="AG2392" i="19"/>
  <c r="AG2393" i="19"/>
  <c r="AG2394" i="19"/>
  <c r="AG2395" i="19"/>
  <c r="AG2396" i="19"/>
  <c r="AG2397" i="19"/>
  <c r="AG2398" i="19"/>
  <c r="AG2399" i="19"/>
  <c r="AG2400" i="19"/>
  <c r="AG2401" i="19"/>
  <c r="AG2402" i="19"/>
  <c r="AG2403" i="19"/>
  <c r="AG2404" i="19"/>
  <c r="AG2405" i="19"/>
  <c r="AG2406" i="19"/>
  <c r="AG2407" i="19"/>
  <c r="AG2408" i="19"/>
  <c r="AG2409" i="19"/>
  <c r="AG2410" i="19"/>
  <c r="AG2411" i="19"/>
  <c r="AG2412" i="19"/>
  <c r="AG2413" i="19"/>
  <c r="AG2414" i="19"/>
  <c r="AG2415" i="19"/>
  <c r="AG2416" i="19"/>
  <c r="AG2417" i="19"/>
  <c r="AG2418" i="19"/>
  <c r="AG2419" i="19"/>
  <c r="AG2420" i="19"/>
  <c r="AG2421" i="19"/>
  <c r="AG2422" i="19"/>
  <c r="AG2423" i="19"/>
  <c r="AG2424" i="19"/>
  <c r="AG2425" i="19"/>
  <c r="AG2426" i="19"/>
  <c r="AG2427" i="19"/>
  <c r="AG2428" i="19"/>
  <c r="AG2429" i="19"/>
  <c r="AG2430" i="19"/>
  <c r="AG2431" i="19"/>
  <c r="AG2432" i="19"/>
  <c r="AG2433" i="19"/>
  <c r="AG2434" i="19"/>
  <c r="AG2435" i="19"/>
  <c r="AG2436" i="19"/>
  <c r="AG2437" i="19"/>
  <c r="AG2438" i="19"/>
  <c r="AG2439" i="19"/>
  <c r="AG2440" i="19"/>
  <c r="AG2441" i="19"/>
  <c r="AG2442" i="19"/>
  <c r="AG2443" i="19"/>
  <c r="AG2444" i="19"/>
  <c r="AG2445" i="19"/>
  <c r="AG2446" i="19"/>
  <c r="AG2447" i="19"/>
  <c r="AG2448" i="19"/>
  <c r="AG2449" i="19"/>
  <c r="AG2450" i="19"/>
  <c r="AG2451" i="19"/>
  <c r="AG2452" i="19"/>
  <c r="AG2453" i="19"/>
  <c r="AG2454" i="19"/>
  <c r="AG2455" i="19"/>
  <c r="AG2456" i="19"/>
  <c r="AG2457" i="19"/>
  <c r="AG2458" i="19"/>
  <c r="AG2459" i="19"/>
  <c r="AG2460" i="19"/>
  <c r="AG2461" i="19"/>
  <c r="AG2462" i="19"/>
  <c r="AG2463" i="19"/>
  <c r="AG2464" i="19"/>
  <c r="AG2465" i="19"/>
  <c r="AG2466" i="19"/>
  <c r="AG2467" i="19"/>
  <c r="AG2468" i="19"/>
  <c r="AG2469" i="19"/>
  <c r="AG2470" i="19"/>
  <c r="AG2471" i="19"/>
  <c r="AG2472" i="19"/>
  <c r="AG2473" i="19"/>
  <c r="AG2474" i="19"/>
  <c r="AG2475" i="19"/>
  <c r="AG2476" i="19"/>
  <c r="AG2477" i="19"/>
  <c r="AG2478" i="19"/>
  <c r="AG2479" i="19"/>
  <c r="AG2480" i="19"/>
  <c r="AG2481" i="19"/>
  <c r="AG2482" i="19"/>
  <c r="AG2483" i="19"/>
  <c r="AG2484" i="19"/>
  <c r="AG2485" i="19"/>
  <c r="AG2486" i="19"/>
  <c r="AG2487" i="19"/>
  <c r="AG2488" i="19"/>
  <c r="AG2489" i="19"/>
  <c r="AG2490" i="19"/>
  <c r="AG2491" i="19"/>
  <c r="AG2492" i="19"/>
  <c r="AG2493" i="19"/>
  <c r="AG2494" i="19"/>
  <c r="AG2495" i="19"/>
  <c r="AG2496" i="19"/>
  <c r="AG2497" i="19"/>
  <c r="AG2498" i="19"/>
  <c r="AG2499" i="19"/>
  <c r="AG2500" i="19"/>
  <c r="AG2501" i="19"/>
  <c r="AG2502" i="19"/>
  <c r="AG2503" i="19"/>
  <c r="AG2504" i="19"/>
  <c r="AG2505" i="19"/>
  <c r="AG2506" i="19"/>
  <c r="AG2507" i="19"/>
  <c r="AG2508" i="19"/>
  <c r="AG2509" i="19"/>
  <c r="AG2510" i="19"/>
  <c r="AG2511" i="19"/>
  <c r="AG2512" i="19"/>
  <c r="AG2513" i="19"/>
  <c r="AG2514" i="19"/>
  <c r="AG2515" i="19"/>
  <c r="AG2516" i="19"/>
  <c r="AG2517" i="19"/>
  <c r="AG2518" i="19"/>
  <c r="AG2519" i="19"/>
  <c r="AG2520" i="19"/>
  <c r="AG2521" i="19"/>
  <c r="AG2522" i="19"/>
  <c r="AG2523" i="19"/>
  <c r="AG2524" i="19"/>
  <c r="AG2525" i="19"/>
  <c r="AG2526" i="19"/>
  <c r="AG2527" i="19"/>
  <c r="AG2528" i="19"/>
  <c r="AG2529" i="19"/>
  <c r="AG2530" i="19"/>
  <c r="AG2531" i="19"/>
  <c r="AG2532" i="19"/>
  <c r="AG2533" i="19"/>
  <c r="AG2534" i="19"/>
  <c r="AG2535" i="19"/>
  <c r="AG2536" i="19"/>
  <c r="AG2537" i="19"/>
  <c r="AG2538" i="19"/>
  <c r="AG2539" i="19"/>
  <c r="AG2540" i="19"/>
  <c r="AG2541" i="19"/>
  <c r="AG2542" i="19"/>
  <c r="AG2543" i="19"/>
  <c r="AG2544" i="19"/>
  <c r="AG2545" i="19"/>
  <c r="AG2546" i="19"/>
  <c r="AG2547" i="19"/>
  <c r="AG2548" i="19"/>
  <c r="AG2549" i="19"/>
  <c r="AG2550" i="19"/>
  <c r="AG2551" i="19"/>
  <c r="AG2552" i="19"/>
  <c r="AG2553" i="19"/>
  <c r="AG2554" i="19"/>
  <c r="AG2555" i="19"/>
  <c r="AG2556" i="19"/>
  <c r="AG2557" i="19"/>
  <c r="AG2558" i="19"/>
  <c r="AG2559" i="19"/>
  <c r="AG2560" i="19"/>
  <c r="AG2561" i="19"/>
  <c r="AG2562" i="19"/>
  <c r="AG2563" i="19"/>
  <c r="AG2564" i="19"/>
  <c r="AG2565" i="19"/>
  <c r="AG2566" i="19"/>
  <c r="AG2567" i="19"/>
  <c r="AG2568" i="19"/>
  <c r="AG2569" i="19"/>
  <c r="AG2570" i="19"/>
  <c r="AG2571" i="19"/>
  <c r="AG2572" i="19"/>
  <c r="AG2573" i="19"/>
  <c r="AG2574" i="19"/>
  <c r="AG2575" i="19"/>
  <c r="AG2576" i="19"/>
  <c r="AG2577" i="19"/>
  <c r="AG2578" i="19"/>
  <c r="AG2579" i="19"/>
  <c r="AG2580" i="19"/>
  <c r="AG2581" i="19"/>
  <c r="AG2582" i="19"/>
  <c r="AG2583" i="19"/>
  <c r="AG2584" i="19"/>
  <c r="AG2585" i="19"/>
  <c r="AG2586" i="19"/>
  <c r="AG2587" i="19"/>
  <c r="AG2588" i="19"/>
  <c r="AG2589" i="19"/>
  <c r="AG2590" i="19"/>
  <c r="AG2591" i="19"/>
  <c r="AG2592" i="19"/>
  <c r="AG2593" i="19"/>
  <c r="AG2594" i="19"/>
  <c r="AG2595" i="19"/>
  <c r="AG2596" i="19"/>
  <c r="AG2597" i="19"/>
  <c r="AG2598" i="19"/>
  <c r="AG2599" i="19"/>
  <c r="AG2600" i="19"/>
  <c r="AG2601" i="19"/>
  <c r="AG2602" i="19"/>
  <c r="AG2603" i="19"/>
  <c r="AG2604" i="19"/>
  <c r="AG2605" i="19"/>
  <c r="AG2606" i="19"/>
  <c r="AG2607" i="19"/>
  <c r="AG2608" i="19"/>
  <c r="AG2609" i="19"/>
  <c r="AG2610" i="19"/>
  <c r="AG2611" i="19"/>
  <c r="AG2612" i="19"/>
  <c r="AG2613" i="19"/>
  <c r="AG2614" i="19"/>
  <c r="AG2615" i="19"/>
  <c r="AG2616" i="19"/>
  <c r="AG2617" i="19"/>
  <c r="AG2618" i="19"/>
  <c r="AG2619" i="19"/>
  <c r="AG2620" i="19"/>
  <c r="AG2621" i="19"/>
  <c r="AG2622" i="19"/>
  <c r="AG2623" i="19"/>
  <c r="AG2624" i="19"/>
  <c r="AG2625" i="19"/>
  <c r="AG2626" i="19"/>
  <c r="AG2627" i="19"/>
  <c r="AG2628" i="19"/>
  <c r="AG2629" i="19"/>
  <c r="AG2630" i="19"/>
  <c r="AG2631" i="19"/>
  <c r="AG2632" i="19"/>
  <c r="AG2633" i="19"/>
  <c r="AG2634" i="19"/>
  <c r="AG2635" i="19"/>
  <c r="AG2636" i="19"/>
  <c r="AG2637" i="19"/>
  <c r="AG2638" i="19"/>
  <c r="AG2639" i="19"/>
  <c r="AG2640" i="19"/>
  <c r="AG2641" i="19"/>
  <c r="AG2642" i="19"/>
  <c r="AG2643" i="19"/>
  <c r="AG2644" i="19"/>
  <c r="AG2645" i="19"/>
  <c r="AG2646" i="19"/>
  <c r="AG2647" i="19"/>
  <c r="AG2648" i="19"/>
  <c r="AG2649" i="19"/>
  <c r="AG2650" i="19"/>
  <c r="AG2651" i="19"/>
  <c r="AG2652" i="19"/>
  <c r="AG2653" i="19"/>
  <c r="AG2654" i="19"/>
  <c r="AG2655" i="19"/>
  <c r="AG2656" i="19"/>
  <c r="AG2657" i="19"/>
  <c r="AG2658" i="19"/>
  <c r="AG2659" i="19"/>
  <c r="AG2660" i="19"/>
  <c r="AG2661" i="19"/>
  <c r="AG2662" i="19"/>
  <c r="AG2663" i="19"/>
  <c r="AG2664" i="19"/>
  <c r="AG2665" i="19"/>
  <c r="AG2666" i="19"/>
  <c r="AG2667" i="19"/>
  <c r="AG2668" i="19"/>
  <c r="AG2669" i="19"/>
  <c r="AG2670" i="19"/>
  <c r="AG2671" i="19"/>
  <c r="AG2672" i="19"/>
  <c r="AG2673" i="19"/>
  <c r="AG2674" i="19"/>
  <c r="AG2675" i="19"/>
  <c r="AG2676" i="19"/>
  <c r="AG2677" i="19"/>
  <c r="AG2678" i="19"/>
  <c r="AG2679" i="19"/>
  <c r="AG2680" i="19"/>
  <c r="AG2681" i="19"/>
  <c r="AG2682" i="19"/>
  <c r="AG2683" i="19"/>
  <c r="AG2684" i="19"/>
  <c r="AG2685" i="19"/>
  <c r="AG2686" i="19"/>
  <c r="AG2687" i="19"/>
  <c r="AG2688" i="19"/>
  <c r="AG2689" i="19"/>
  <c r="AG2690" i="19"/>
  <c r="AG2691" i="19"/>
  <c r="AG2692" i="19"/>
  <c r="AG2693" i="19"/>
  <c r="AG2694" i="19"/>
  <c r="AG2695" i="19"/>
  <c r="AG2696" i="19"/>
  <c r="AG2697" i="19"/>
  <c r="AG2698" i="19"/>
  <c r="AG2699" i="19"/>
  <c r="AG2700" i="19"/>
  <c r="AG2701" i="19"/>
  <c r="AG2702" i="19"/>
  <c r="AG2703" i="19"/>
  <c r="AG2704" i="19"/>
  <c r="AG2705" i="19"/>
  <c r="AG2706" i="19"/>
  <c r="AG2707" i="19"/>
  <c r="AG2708" i="19"/>
  <c r="AG2709" i="19"/>
  <c r="AG2710" i="19"/>
  <c r="AG2711" i="19"/>
  <c r="AG2712" i="19"/>
  <c r="AG2713" i="19"/>
  <c r="AG2714" i="19"/>
  <c r="AG2715" i="19"/>
  <c r="AG2716" i="19"/>
  <c r="AG2717" i="19"/>
  <c r="AG2718" i="19"/>
  <c r="AG2719" i="19"/>
  <c r="AG2720" i="19"/>
  <c r="AG2721" i="19"/>
  <c r="AG2722" i="19"/>
  <c r="AG2723" i="19"/>
  <c r="AG2724" i="19"/>
  <c r="AG2725" i="19"/>
  <c r="AG2726" i="19"/>
  <c r="AG2727" i="19"/>
  <c r="AG2728" i="19"/>
  <c r="AG2729" i="19"/>
  <c r="AG2730" i="19"/>
  <c r="AG2731" i="19"/>
  <c r="AG2732" i="19"/>
  <c r="AG2733" i="19"/>
  <c r="AG2734" i="19"/>
  <c r="AG2735" i="19"/>
  <c r="AG2736" i="19"/>
  <c r="AG2737" i="19"/>
  <c r="AG2738" i="19"/>
  <c r="AG2739" i="19"/>
  <c r="AG2740" i="19"/>
  <c r="AG2741" i="19"/>
  <c r="AG2742" i="19"/>
  <c r="AG2743" i="19"/>
  <c r="AG2744" i="19"/>
  <c r="AG2745" i="19"/>
  <c r="AG2746" i="19"/>
  <c r="AG2747" i="19"/>
  <c r="AG2748" i="19"/>
  <c r="AG2749" i="19"/>
  <c r="AG2750" i="19"/>
  <c r="AG2751" i="19"/>
  <c r="AG2752" i="19"/>
  <c r="AG2753" i="19"/>
  <c r="AG2754" i="19"/>
  <c r="AG2755" i="19"/>
  <c r="AG2756" i="19"/>
  <c r="AG2757" i="19"/>
  <c r="AG2758" i="19"/>
  <c r="AG2759" i="19"/>
  <c r="AG2760" i="19"/>
  <c r="AG2761" i="19"/>
  <c r="AG2762" i="19"/>
  <c r="AG2763" i="19"/>
  <c r="AG2764" i="19"/>
  <c r="AG2765" i="19"/>
  <c r="AG2766" i="19"/>
  <c r="AG2767" i="19"/>
  <c r="AG2768" i="19"/>
  <c r="AG2769" i="19"/>
  <c r="AG2770" i="19"/>
  <c r="AG2771" i="19"/>
  <c r="AG2772" i="19"/>
  <c r="AG2773" i="19"/>
  <c r="AG2774" i="19"/>
  <c r="AG2775" i="19"/>
  <c r="AG2776" i="19"/>
  <c r="AG2777" i="19"/>
  <c r="AG2778" i="19"/>
  <c r="AG2779" i="19"/>
  <c r="AG2780" i="19"/>
  <c r="AG2781" i="19"/>
  <c r="AG2782" i="19"/>
  <c r="AG2783" i="19"/>
  <c r="AG2784" i="19"/>
  <c r="AG2785" i="19"/>
  <c r="AG2786" i="19"/>
  <c r="AG2787" i="19"/>
  <c r="AG2788" i="19"/>
  <c r="AG2789" i="19"/>
  <c r="AG2790" i="19"/>
  <c r="AG2791" i="19"/>
  <c r="AG2792" i="19"/>
  <c r="AG2793" i="19"/>
  <c r="AG2794" i="19"/>
  <c r="AG2795" i="19"/>
  <c r="AG2796" i="19"/>
  <c r="AG2797" i="19"/>
  <c r="AG2798" i="19"/>
  <c r="AG2799" i="19"/>
  <c r="AG2800" i="19"/>
  <c r="AG2801" i="19"/>
  <c r="AG2802" i="19"/>
  <c r="AG2803" i="19"/>
  <c r="AG2804" i="19"/>
  <c r="AG2805" i="19"/>
  <c r="AG2806" i="19"/>
  <c r="AG2807" i="19"/>
  <c r="AG2808" i="19"/>
  <c r="AG2809" i="19"/>
  <c r="AG2810" i="19"/>
  <c r="AG2811" i="19"/>
  <c r="AG2812" i="19"/>
  <c r="AG2813" i="19"/>
  <c r="AG2814" i="19"/>
  <c r="AG2815" i="19"/>
  <c r="AG2816" i="19"/>
  <c r="AG2817" i="19"/>
  <c r="AG2818" i="19"/>
  <c r="AG2819" i="19"/>
  <c r="AG2820" i="19"/>
  <c r="AG2821" i="19"/>
  <c r="AG2822" i="19"/>
  <c r="AG2823" i="19"/>
  <c r="AG2824" i="19"/>
  <c r="AG2825" i="19"/>
  <c r="AG2826" i="19"/>
  <c r="AG2827" i="19"/>
  <c r="AG2828" i="19"/>
  <c r="AG2829" i="19"/>
  <c r="AG2830" i="19"/>
  <c r="AG2831" i="19"/>
  <c r="AG2832" i="19"/>
  <c r="AG2833" i="19"/>
  <c r="AG2834" i="19"/>
  <c r="AG2835" i="19"/>
  <c r="AG2836" i="19"/>
  <c r="AG2837" i="19"/>
  <c r="AG2838" i="19"/>
  <c r="AG2839" i="19"/>
  <c r="AG2840" i="19"/>
  <c r="AG2841" i="19"/>
  <c r="AG2842" i="19"/>
  <c r="AG2843" i="19"/>
  <c r="AG2844" i="19"/>
  <c r="AG2845" i="19"/>
  <c r="AG2846" i="19"/>
  <c r="AG2847" i="19"/>
  <c r="AG2848" i="19"/>
  <c r="AG2849" i="19"/>
  <c r="AG2850" i="19"/>
  <c r="AG2851" i="19"/>
  <c r="AG2852" i="19"/>
  <c r="AG2853" i="19"/>
  <c r="AG2854" i="19"/>
  <c r="AG2855" i="19"/>
  <c r="AG2856" i="19"/>
  <c r="AG2857" i="19"/>
  <c r="AG2858" i="19"/>
  <c r="AG2859" i="19"/>
  <c r="AG2860" i="19"/>
  <c r="AG2861" i="19"/>
  <c r="AG2862" i="19"/>
  <c r="AG2863" i="19"/>
  <c r="AG2864" i="19"/>
  <c r="AG2865" i="19"/>
  <c r="AG2866" i="19"/>
  <c r="AG2867" i="19"/>
  <c r="AG2868" i="19"/>
  <c r="AG2869" i="19"/>
  <c r="AG2870" i="19"/>
  <c r="AG2871" i="19"/>
  <c r="AG2872" i="19"/>
  <c r="AG2873" i="19"/>
  <c r="AG2874" i="19"/>
  <c r="AG2875" i="19"/>
  <c r="AG2876" i="19"/>
  <c r="AG2877" i="19"/>
  <c r="AG2878" i="19"/>
  <c r="AG2879" i="19"/>
  <c r="AG2880" i="19"/>
  <c r="AG2881" i="19"/>
  <c r="AG2882" i="19"/>
  <c r="AG2883" i="19"/>
  <c r="AG2884" i="19"/>
  <c r="AG2885" i="19"/>
  <c r="AG2886" i="19"/>
  <c r="AG2887" i="19"/>
  <c r="AG2888" i="19"/>
  <c r="AG2889" i="19"/>
  <c r="AG2890" i="19"/>
  <c r="AG2891" i="19"/>
  <c r="AG2892" i="19"/>
  <c r="AG2893" i="19"/>
  <c r="AG2894" i="19"/>
  <c r="AG2895" i="19"/>
  <c r="AG2896" i="19"/>
  <c r="AG2897" i="19"/>
  <c r="AG2898" i="19"/>
  <c r="AG2899" i="19"/>
  <c r="AG2900" i="19"/>
  <c r="AG2901" i="19"/>
  <c r="AG2902" i="19"/>
  <c r="AG2903" i="19"/>
  <c r="AG2904" i="19"/>
  <c r="AG2905" i="19"/>
  <c r="AG2906" i="19"/>
  <c r="AG2907" i="19"/>
  <c r="AG2908" i="19"/>
  <c r="AG2909" i="19"/>
  <c r="AG2910" i="19"/>
  <c r="AG2911" i="19"/>
  <c r="AG2912" i="19"/>
  <c r="AG2913" i="19"/>
  <c r="AG2914" i="19"/>
  <c r="AG2915" i="19"/>
  <c r="AG2916" i="19"/>
  <c r="AG2917" i="19"/>
  <c r="AG2918" i="19"/>
  <c r="AG2919" i="19"/>
  <c r="AG2920" i="19"/>
  <c r="AG2921" i="19"/>
  <c r="AG2922" i="19"/>
  <c r="AG2923" i="19"/>
  <c r="AG2924" i="19"/>
  <c r="AG2925" i="19"/>
  <c r="AG2926" i="19"/>
  <c r="AG2927" i="19"/>
  <c r="AG2928" i="19"/>
  <c r="AG2929" i="19"/>
  <c r="AG2930" i="19"/>
  <c r="AG2931" i="19"/>
  <c r="AG2932" i="19"/>
  <c r="AG2933" i="19"/>
  <c r="AG2934" i="19"/>
  <c r="AG2935" i="19"/>
  <c r="AG2936" i="19"/>
  <c r="AG2937" i="19"/>
  <c r="AG2938" i="19"/>
  <c r="AG2939" i="19"/>
  <c r="AG2940" i="19"/>
  <c r="AG2941" i="19"/>
  <c r="AG2942" i="19"/>
  <c r="AG2943" i="19"/>
  <c r="AG2944" i="19"/>
  <c r="AG2945" i="19"/>
  <c r="AG2946" i="19"/>
  <c r="AG2947" i="19"/>
  <c r="AG2948" i="19"/>
  <c r="AG2949" i="19"/>
  <c r="AG2950" i="19"/>
  <c r="AG2951" i="19"/>
  <c r="AG2952" i="19"/>
  <c r="AG2953" i="19"/>
  <c r="AG2954" i="19"/>
  <c r="AG2955" i="19"/>
  <c r="AG2956" i="19"/>
  <c r="AG2957" i="19"/>
  <c r="AG2958" i="19"/>
  <c r="AG2959" i="19"/>
  <c r="AG2960" i="19"/>
  <c r="AG2961" i="19"/>
  <c r="AG2962" i="19"/>
  <c r="AG2963" i="19"/>
  <c r="AG2964" i="19"/>
  <c r="AG2965" i="19"/>
  <c r="AG2966" i="19"/>
  <c r="AG2967" i="19"/>
  <c r="AG2968" i="19"/>
  <c r="AG2969" i="19"/>
  <c r="AG2970" i="19"/>
  <c r="AG2971" i="19"/>
  <c r="AG2972" i="19"/>
  <c r="AG2973" i="19"/>
  <c r="AG2974" i="19"/>
  <c r="AG2975" i="19"/>
  <c r="AG2976" i="19"/>
  <c r="AG2977" i="19"/>
  <c r="AG2978" i="19"/>
  <c r="AG2979" i="19"/>
  <c r="AG2980" i="19"/>
  <c r="AG2981" i="19"/>
  <c r="AG2982" i="19"/>
  <c r="AG2983" i="19"/>
  <c r="AG2984" i="19"/>
  <c r="AG2985" i="19"/>
  <c r="AG2986" i="19"/>
  <c r="AG2987" i="19"/>
  <c r="AG2988" i="19"/>
  <c r="AG2989" i="19"/>
  <c r="AG2990" i="19"/>
  <c r="AG2991" i="19"/>
  <c r="AG2992" i="19"/>
  <c r="AG2993" i="19"/>
  <c r="AG2994" i="19"/>
  <c r="AG2995" i="19"/>
  <c r="AG2996" i="19"/>
  <c r="AG2997" i="19"/>
  <c r="AG2998" i="19"/>
  <c r="AG2999" i="19"/>
  <c r="AG3000" i="19"/>
  <c r="AG3001" i="19"/>
  <c r="AG3002" i="19"/>
  <c r="AG3003" i="19"/>
  <c r="AG3004" i="19"/>
  <c r="AG3005" i="19"/>
  <c r="AG3006" i="19"/>
  <c r="AG3007" i="19"/>
  <c r="AG3008" i="19"/>
  <c r="AG3009" i="19"/>
  <c r="AG3010" i="19"/>
  <c r="AG3011" i="19"/>
  <c r="AG3012" i="19"/>
  <c r="AG3013" i="19"/>
  <c r="AG3014" i="19"/>
  <c r="AG3015" i="19"/>
  <c r="AG3016" i="19"/>
  <c r="AG3017" i="19"/>
  <c r="AG3018" i="19"/>
  <c r="AG3019" i="19"/>
  <c r="AG3020" i="19"/>
  <c r="AG3021" i="19"/>
  <c r="AG3022" i="19"/>
  <c r="AG3023" i="19"/>
  <c r="AG3024" i="19"/>
  <c r="AG3025" i="19"/>
  <c r="AG3026" i="19"/>
  <c r="AG3027" i="19"/>
  <c r="AG3028" i="19"/>
  <c r="AG3029" i="19"/>
  <c r="AG3030" i="19"/>
  <c r="AG3031" i="19"/>
  <c r="AG3032" i="19"/>
  <c r="AG3033" i="19"/>
  <c r="AG3034" i="19"/>
  <c r="AG3035" i="19"/>
  <c r="AG3036" i="19"/>
  <c r="AG3037" i="19"/>
  <c r="AG3038" i="19"/>
  <c r="AG3039" i="19"/>
  <c r="AG3040" i="19"/>
  <c r="AG3041" i="19"/>
  <c r="AG3042" i="19"/>
  <c r="AG3043" i="19"/>
  <c r="AG3044" i="19"/>
  <c r="AG3045" i="19"/>
  <c r="AG3046" i="19"/>
  <c r="AG3047" i="19"/>
  <c r="AG3048" i="19"/>
  <c r="AG3049" i="19"/>
  <c r="AG3050" i="19"/>
  <c r="AG3051" i="19"/>
  <c r="AG3052" i="19"/>
  <c r="AG3053" i="19"/>
  <c r="AG3054" i="19"/>
  <c r="AG3055" i="19"/>
  <c r="AG3056" i="19"/>
  <c r="AG3057" i="19"/>
  <c r="AG3058" i="19"/>
  <c r="AG3059" i="19"/>
  <c r="AG3060" i="19"/>
  <c r="AG3061" i="19"/>
  <c r="AG3062" i="19"/>
  <c r="AG3063" i="19"/>
  <c r="AG3064" i="19"/>
  <c r="AG3065" i="19"/>
  <c r="AG3066" i="19"/>
  <c r="AG3067" i="19"/>
  <c r="AG3068" i="19"/>
  <c r="AG3069" i="19"/>
  <c r="AG3070" i="19"/>
  <c r="AG3071" i="19"/>
  <c r="AG3072" i="19"/>
  <c r="AG3073" i="19"/>
  <c r="AG3074" i="19"/>
  <c r="AG3075" i="19"/>
  <c r="AG3076" i="19"/>
  <c r="AG3077" i="19"/>
  <c r="AG3078" i="19"/>
  <c r="AG3079" i="19"/>
  <c r="AG3080" i="19"/>
  <c r="AG3081" i="19"/>
  <c r="AG3082" i="19"/>
  <c r="AG3083" i="19"/>
  <c r="AG3084" i="19"/>
  <c r="AG3085" i="19"/>
  <c r="AG3086" i="19"/>
  <c r="AG3087" i="19"/>
  <c r="AG3088" i="19"/>
  <c r="AG3089" i="19"/>
  <c r="AG3090" i="19"/>
  <c r="AG3091" i="19"/>
  <c r="AG3092" i="19"/>
  <c r="AG3093" i="19"/>
  <c r="AG3094" i="19"/>
  <c r="AG3095" i="19"/>
  <c r="AG3096" i="19"/>
  <c r="AG3097" i="19"/>
  <c r="AG3098" i="19"/>
  <c r="AG3099" i="19"/>
  <c r="AG3100" i="19"/>
  <c r="AG3101" i="19"/>
  <c r="AG3102" i="19"/>
  <c r="AG3103" i="19"/>
  <c r="AG3104" i="19"/>
  <c r="AG3105" i="19"/>
  <c r="AG3106" i="19"/>
  <c r="AG3107" i="19"/>
  <c r="AG3108" i="19"/>
  <c r="AG3109" i="19"/>
  <c r="AG3110" i="19"/>
  <c r="AG3111" i="19"/>
  <c r="AG3112" i="19"/>
  <c r="AG3113" i="19"/>
  <c r="AG3114" i="19"/>
  <c r="AG3115" i="19"/>
  <c r="AG3116" i="19"/>
  <c r="AG3117" i="19"/>
  <c r="AG3118" i="19"/>
  <c r="AG3119" i="19"/>
  <c r="AG3120" i="19"/>
  <c r="AG3121" i="19"/>
  <c r="AG3122" i="19"/>
  <c r="AG3123" i="19"/>
  <c r="AG3124" i="19"/>
  <c r="AG3125" i="19"/>
  <c r="AG3126" i="19"/>
  <c r="AG3127" i="19"/>
  <c r="AG3128" i="19"/>
  <c r="AG3129" i="19"/>
  <c r="AG3130" i="19"/>
  <c r="AG3131" i="19"/>
  <c r="AG3132" i="19"/>
  <c r="AG3133" i="19"/>
  <c r="AG3134" i="19"/>
  <c r="AG3135" i="19"/>
  <c r="AG3136" i="19"/>
  <c r="AG3137" i="19"/>
  <c r="AG3138" i="19"/>
  <c r="AG3139" i="19"/>
  <c r="AG3140" i="19"/>
  <c r="AG3141" i="19"/>
  <c r="AG3142" i="19"/>
  <c r="AG3143" i="19"/>
  <c r="AG3144" i="19"/>
  <c r="AG3145" i="19"/>
  <c r="AG3146" i="19"/>
  <c r="AG3147" i="19"/>
  <c r="AG3148" i="19"/>
  <c r="AG3149" i="19"/>
  <c r="AG3150" i="19"/>
  <c r="AG3151" i="19"/>
  <c r="AG3152" i="19"/>
  <c r="AG3153" i="19"/>
  <c r="AG3154" i="19"/>
  <c r="AG3155" i="19"/>
  <c r="AG3156" i="19"/>
  <c r="AG3157" i="19"/>
  <c r="AG3158" i="19"/>
  <c r="AG3159" i="19"/>
  <c r="AG3160" i="19"/>
  <c r="AG3161" i="19"/>
  <c r="AG3162" i="19"/>
  <c r="AG3163" i="19"/>
  <c r="AG3164" i="19"/>
  <c r="AG3165" i="19"/>
  <c r="AG3166" i="19"/>
  <c r="AG3167" i="19"/>
  <c r="AG3168" i="19"/>
  <c r="AG3169" i="19"/>
  <c r="AG3170" i="19"/>
  <c r="AG3171" i="19"/>
  <c r="AG3172" i="19"/>
  <c r="AG3173" i="19"/>
  <c r="AG3174" i="19"/>
  <c r="AG3175" i="19"/>
  <c r="AG3176" i="19"/>
  <c r="AG3177" i="19"/>
  <c r="AG3178" i="19"/>
  <c r="AG3179" i="19"/>
  <c r="AG3180" i="19"/>
  <c r="AG3181" i="19"/>
  <c r="AG3182" i="19"/>
  <c r="AG3183" i="19"/>
  <c r="AG3184" i="19"/>
  <c r="AG3185" i="19"/>
  <c r="AG3186" i="19"/>
  <c r="AG3187" i="19"/>
  <c r="AG3188" i="19"/>
  <c r="AG3189" i="19"/>
  <c r="AG3190" i="19"/>
  <c r="AG3191" i="19"/>
  <c r="AG3192" i="19"/>
  <c r="AG3193" i="19"/>
  <c r="AG3194" i="19"/>
  <c r="AG3195" i="19"/>
  <c r="AG3196" i="19"/>
  <c r="AG3197" i="19"/>
  <c r="AG3198" i="19"/>
  <c r="AG3199" i="19"/>
  <c r="AG3200" i="19"/>
  <c r="AG3201" i="19"/>
  <c r="AG3202" i="19"/>
  <c r="AG3203" i="19"/>
  <c r="AG3204" i="19"/>
  <c r="AG3205" i="19"/>
  <c r="AG3206" i="19"/>
  <c r="AG3207" i="19"/>
  <c r="AG3208" i="19"/>
  <c r="AG3209" i="19"/>
  <c r="AG3210" i="19"/>
  <c r="AG3211" i="19"/>
  <c r="AG3212" i="19"/>
  <c r="AG3213" i="19"/>
  <c r="AG3214" i="19"/>
  <c r="AG3215" i="19"/>
  <c r="AG3216" i="19"/>
  <c r="AG3217" i="19"/>
  <c r="AG3218" i="19"/>
  <c r="AG3219" i="19"/>
  <c r="AG3220" i="19"/>
  <c r="AG3221" i="19"/>
  <c r="AG3222" i="19"/>
  <c r="AG3223" i="19"/>
  <c r="AG3224" i="19"/>
  <c r="AG3225" i="19"/>
  <c r="AG3226" i="19"/>
  <c r="AG3227" i="19"/>
  <c r="AG3228" i="19"/>
  <c r="AG3229" i="19"/>
  <c r="AG3230" i="19"/>
  <c r="AG3231" i="19"/>
  <c r="AG3232" i="19"/>
  <c r="AG3233" i="19"/>
  <c r="AG3234" i="19"/>
  <c r="AG3235" i="19"/>
  <c r="AG3236" i="19"/>
  <c r="AG3237" i="19"/>
  <c r="AG3238" i="19"/>
  <c r="AG3239" i="19"/>
  <c r="AG3240" i="19"/>
  <c r="AG3241" i="19"/>
  <c r="AG3242" i="19"/>
  <c r="AG3243" i="19"/>
  <c r="AG3244" i="19"/>
  <c r="AG3245" i="19"/>
  <c r="AG3246" i="19"/>
  <c r="AG3247" i="19"/>
  <c r="AG3248" i="19"/>
  <c r="AG3249" i="19"/>
  <c r="AG3250" i="19"/>
  <c r="AG3251" i="19"/>
  <c r="AG3252" i="19"/>
  <c r="AG3253" i="19"/>
  <c r="AG3254" i="19"/>
  <c r="AG3255" i="19"/>
  <c r="AG3256" i="19"/>
  <c r="AG3257" i="19"/>
  <c r="AG3258" i="19"/>
  <c r="AG3259" i="19"/>
  <c r="AG3260" i="19"/>
  <c r="AG3261" i="19"/>
  <c r="AG3262" i="19"/>
  <c r="AG3263" i="19"/>
  <c r="AG3264" i="19"/>
  <c r="AG3265" i="19"/>
  <c r="AG3266" i="19"/>
  <c r="AG3267" i="19"/>
  <c r="AG3268" i="19"/>
  <c r="AG3269" i="19"/>
  <c r="AG3270" i="19"/>
  <c r="AG3271" i="19"/>
  <c r="AG3272" i="19"/>
  <c r="AG3273" i="19"/>
  <c r="AG3274" i="19"/>
  <c r="AG3275" i="19"/>
  <c r="AG3276" i="19"/>
  <c r="AG3277" i="19"/>
  <c r="AG37" i="19"/>
  <c r="B118" i="27"/>
  <c r="B119" i="27"/>
  <c r="B120" i="27"/>
  <c r="B121" i="27"/>
  <c r="B122" i="27"/>
  <c r="B123" i="27"/>
  <c r="B124" i="27"/>
  <c r="B125" i="27"/>
  <c r="B126" i="27"/>
  <c r="B127" i="27"/>
  <c r="B128" i="27"/>
  <c r="B129" i="27"/>
  <c r="B130" i="27"/>
  <c r="B131" i="27"/>
  <c r="B132" i="27"/>
  <c r="B133" i="27"/>
  <c r="B134" i="27"/>
  <c r="B135" i="27"/>
  <c r="B136" i="27"/>
  <c r="B118" i="28"/>
  <c r="B119" i="28"/>
  <c r="B120" i="28"/>
  <c r="B121" i="28"/>
  <c r="B122" i="28"/>
  <c r="B123" i="28"/>
  <c r="B124" i="28"/>
  <c r="B125" i="28"/>
  <c r="B126" i="28"/>
  <c r="B127" i="28"/>
  <c r="B128" i="28"/>
  <c r="B129" i="28"/>
  <c r="B130" i="28"/>
  <c r="B131" i="28"/>
  <c r="B132" i="28"/>
  <c r="B133" i="28"/>
  <c r="B134" i="28"/>
  <c r="B135" i="28"/>
  <c r="B136" i="28"/>
  <c r="B118" i="24"/>
  <c r="B119" i="24"/>
  <c r="B120" i="24"/>
  <c r="B121" i="24"/>
  <c r="B122" i="24"/>
  <c r="B123" i="24"/>
  <c r="B124" i="24"/>
  <c r="B125" i="24"/>
  <c r="B126" i="24"/>
  <c r="B127" i="24"/>
  <c r="B128" i="24"/>
  <c r="B129" i="24"/>
  <c r="B130" i="24"/>
  <c r="B131" i="24"/>
  <c r="B132" i="24"/>
  <c r="B133" i="24"/>
  <c r="B134" i="24"/>
  <c r="B135" i="24"/>
  <c r="B136" i="24"/>
  <c r="B118" i="23"/>
  <c r="B119" i="23"/>
  <c r="B120" i="23"/>
  <c r="B121" i="23"/>
  <c r="B122" i="23"/>
  <c r="B123" i="23"/>
  <c r="B124" i="23"/>
  <c r="B125" i="23"/>
  <c r="B126" i="23"/>
  <c r="B127" i="23"/>
  <c r="B128" i="23"/>
  <c r="B129" i="23"/>
  <c r="B130" i="23"/>
  <c r="B131" i="23"/>
  <c r="B132" i="23"/>
  <c r="B133" i="23"/>
  <c r="B134" i="23"/>
  <c r="B135" i="23"/>
  <c r="B136" i="23"/>
  <c r="B118" i="20"/>
  <c r="B119" i="20"/>
  <c r="B120" i="20"/>
  <c r="B121" i="20"/>
  <c r="B122" i="20"/>
  <c r="B123" i="20"/>
  <c r="B124" i="20"/>
  <c r="B125" i="20"/>
  <c r="B126" i="20"/>
  <c r="B127" i="20"/>
  <c r="B128" i="20"/>
  <c r="B129" i="20"/>
  <c r="B130" i="20"/>
  <c r="B131" i="20"/>
  <c r="B132" i="20"/>
  <c r="B133" i="20"/>
  <c r="B134" i="20"/>
  <c r="B135" i="20"/>
  <c r="B136" i="20"/>
  <c r="B118" i="37"/>
  <c r="B119" i="37"/>
  <c r="B120" i="37"/>
  <c r="B121" i="37"/>
  <c r="B122" i="37"/>
  <c r="B123" i="37"/>
  <c r="B124" i="37"/>
  <c r="B125" i="37"/>
  <c r="B126" i="37"/>
  <c r="B127" i="37"/>
  <c r="B128" i="37"/>
  <c r="B129" i="37"/>
  <c r="B130" i="37"/>
  <c r="B131" i="37"/>
  <c r="B132" i="37"/>
  <c r="B133" i="37"/>
  <c r="B134" i="37"/>
  <c r="B135" i="37"/>
  <c r="B136" i="37"/>
  <c r="B134" i="34"/>
  <c r="B135" i="34"/>
  <c r="B136" i="34"/>
  <c r="B118" i="34"/>
  <c r="B119" i="34"/>
  <c r="B120" i="34"/>
  <c r="B121" i="34"/>
  <c r="B122" i="34"/>
  <c r="B123" i="34"/>
  <c r="B124" i="34"/>
  <c r="B125" i="34"/>
  <c r="B126" i="34"/>
  <c r="B127" i="34"/>
  <c r="B128" i="34"/>
  <c r="B129" i="34"/>
  <c r="B130" i="34"/>
  <c r="B131" i="34"/>
  <c r="B132" i="34"/>
  <c r="B133" i="34"/>
  <c r="I204" i="1"/>
  <c r="I205" i="1"/>
  <c r="I206" i="1"/>
  <c r="I207" i="1"/>
  <c r="I208" i="1"/>
  <c r="I209" i="1"/>
  <c r="I210"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B112" i="34" l="1"/>
  <c r="B113" i="34"/>
  <c r="B114" i="34"/>
  <c r="B115" i="34"/>
  <c r="B116" i="34"/>
  <c r="B117" i="34"/>
  <c r="B112" i="37"/>
  <c r="B113" i="37"/>
  <c r="B114" i="37"/>
  <c r="B115" i="37"/>
  <c r="B116" i="37"/>
  <c r="B117" i="37"/>
  <c r="B117" i="27"/>
  <c r="B112" i="27"/>
  <c r="B113" i="27"/>
  <c r="B114" i="27"/>
  <c r="B115" i="27"/>
  <c r="B116" i="27"/>
  <c r="B112" i="28"/>
  <c r="B113" i="28"/>
  <c r="B114" i="28"/>
  <c r="B115" i="28"/>
  <c r="B116" i="28"/>
  <c r="B117" i="28"/>
  <c r="B117" i="24"/>
  <c r="B112" i="24"/>
  <c r="B113" i="24"/>
  <c r="B114" i="24"/>
  <c r="B115" i="24"/>
  <c r="B116" i="24"/>
  <c r="B116" i="23"/>
  <c r="B117" i="23"/>
  <c r="B112" i="23"/>
  <c r="B113" i="23"/>
  <c r="B114" i="23"/>
  <c r="B115" i="23"/>
  <c r="B112" i="20"/>
  <c r="B113" i="20"/>
  <c r="B114" i="20"/>
  <c r="B115" i="20"/>
  <c r="B116" i="20"/>
  <c r="B117" i="20"/>
  <c r="AJ34" i="13"/>
  <c r="AJ33" i="13"/>
  <c r="E24" i="1" l="1"/>
  <c r="E27" i="1" s="1"/>
  <c r="D3" i="9" l="1"/>
  <c r="L3" i="9"/>
  <c r="T3" i="9"/>
  <c r="AB3" i="9"/>
  <c r="AJ3" i="9"/>
  <c r="AR3" i="9"/>
  <c r="L3" i="35"/>
  <c r="T3" i="35"/>
  <c r="AB3" i="35"/>
  <c r="AJ3" i="35"/>
  <c r="AR3" i="35"/>
  <c r="AG3" i="9"/>
  <c r="Y3" i="35"/>
  <c r="J3" i="9"/>
  <c r="S3" i="9"/>
  <c r="AQ3" i="9"/>
  <c r="S3" i="35"/>
  <c r="E3" i="9"/>
  <c r="M3" i="9"/>
  <c r="U3" i="9"/>
  <c r="AC3" i="9"/>
  <c r="AK3" i="9"/>
  <c r="C3" i="9"/>
  <c r="M3" i="35"/>
  <c r="U3" i="35"/>
  <c r="AC3" i="35"/>
  <c r="AK3" i="35"/>
  <c r="E3" i="35"/>
  <c r="Y3" i="9"/>
  <c r="AO3" i="35"/>
  <c r="Z3" i="9"/>
  <c r="AI3" i="9"/>
  <c r="AI3" i="35"/>
  <c r="F3" i="9"/>
  <c r="N3" i="9"/>
  <c r="V3" i="9"/>
  <c r="AD3" i="9"/>
  <c r="AL3" i="9"/>
  <c r="F3" i="35"/>
  <c r="N3" i="35"/>
  <c r="V3" i="35"/>
  <c r="AD3" i="35"/>
  <c r="AL3" i="35"/>
  <c r="D3" i="35"/>
  <c r="I3" i="9"/>
  <c r="K3" i="9"/>
  <c r="K3" i="35"/>
  <c r="AA3" i="35"/>
  <c r="G3" i="9"/>
  <c r="O3" i="9"/>
  <c r="W3" i="9"/>
  <c r="AE3" i="9"/>
  <c r="AM3" i="9"/>
  <c r="G3" i="35"/>
  <c r="O3" i="35"/>
  <c r="W3" i="35"/>
  <c r="AE3" i="35"/>
  <c r="AM3" i="35"/>
  <c r="C3" i="35"/>
  <c r="C4" i="35" s="1"/>
  <c r="Q3" i="9"/>
  <c r="R3" i="9"/>
  <c r="AP3" i="9"/>
  <c r="J3" i="35"/>
  <c r="R3" i="35"/>
  <c r="Z3" i="35"/>
  <c r="AH3" i="35"/>
  <c r="AP3" i="35"/>
  <c r="AA3" i="9"/>
  <c r="H3" i="9"/>
  <c r="P3" i="9"/>
  <c r="X3" i="9"/>
  <c r="AF3" i="9"/>
  <c r="AN3" i="9"/>
  <c r="H3" i="35"/>
  <c r="P3" i="35"/>
  <c r="X3" i="35"/>
  <c r="AF3" i="35"/>
  <c r="AN3" i="35"/>
  <c r="AO3" i="9"/>
  <c r="I3" i="35"/>
  <c r="Q3" i="35"/>
  <c r="AG3" i="35"/>
  <c r="AH3" i="9"/>
  <c r="AQ3" i="35"/>
  <c r="N8" i="13"/>
  <c r="M13" i="1"/>
  <c r="AF703" i="19"/>
  <c r="AE2" i="4"/>
  <c r="M14" i="1" l="1"/>
  <c r="N9" i="13"/>
  <c r="AE882" i="4"/>
  <c r="AG425" i="4" l="1"/>
  <c r="AG2" i="4"/>
  <c r="AG15" i="4"/>
  <c r="AG28" i="4"/>
  <c r="AG41" i="4"/>
  <c r="AG54" i="4"/>
  <c r="AG67" i="4"/>
  <c r="AG80" i="4"/>
  <c r="AG93" i="4"/>
  <c r="AG106" i="4"/>
  <c r="AG119" i="4"/>
  <c r="AG132" i="4"/>
  <c r="AG145" i="4"/>
  <c r="AG158" i="4"/>
  <c r="AG171" i="4"/>
  <c r="AG184" i="4"/>
  <c r="AG197" i="4"/>
  <c r="AG210" i="4"/>
  <c r="AG223" i="4"/>
  <c r="AG236" i="4"/>
  <c r="AG249" i="4"/>
  <c r="AG262" i="4"/>
  <c r="AG275" i="4"/>
  <c r="AG288" i="4"/>
  <c r="AG301" i="4"/>
  <c r="AG314" i="4"/>
  <c r="AG327" i="4"/>
  <c r="AG340" i="4"/>
  <c r="AG353" i="4"/>
  <c r="AG366" i="4"/>
  <c r="AG379" i="4"/>
  <c r="AG392" i="4"/>
  <c r="AG405" i="4"/>
  <c r="AG418" i="4"/>
  <c r="AG431" i="4"/>
  <c r="AG444" i="4"/>
  <c r="AG3" i="4"/>
  <c r="AG16" i="4"/>
  <c r="AG29" i="4"/>
  <c r="AG42" i="4"/>
  <c r="AG55" i="4"/>
  <c r="AG68" i="4"/>
  <c r="AG81" i="4"/>
  <c r="AG94" i="4"/>
  <c r="AG107" i="4"/>
  <c r="AG120" i="4"/>
  <c r="AG133" i="4"/>
  <c r="AG146" i="4"/>
  <c r="AG159" i="4"/>
  <c r="AG172" i="4"/>
  <c r="AG185" i="4"/>
  <c r="AG198" i="4"/>
  <c r="AG211" i="4"/>
  <c r="AG224" i="4"/>
  <c r="AG237" i="4"/>
  <c r="AG250" i="4"/>
  <c r="AG263" i="4"/>
  <c r="AG276" i="4"/>
  <c r="AG289" i="4"/>
  <c r="AG302" i="4"/>
  <c r="AG315" i="4"/>
  <c r="AG328" i="4"/>
  <c r="AG341" i="4"/>
  <c r="AG354" i="4"/>
  <c r="AG367" i="4"/>
  <c r="AG380" i="4"/>
  <c r="AG393" i="4"/>
  <c r="AG406" i="4"/>
  <c r="AG419" i="4"/>
  <c r="AG432" i="4"/>
  <c r="AG445" i="4"/>
  <c r="AG4" i="4"/>
  <c r="AG17" i="4"/>
  <c r="AG30" i="4"/>
  <c r="AG43" i="4"/>
  <c r="AG56" i="4"/>
  <c r="AG69" i="4"/>
  <c r="AG82" i="4"/>
  <c r="AG95" i="4"/>
  <c r="AG108" i="4"/>
  <c r="AG121" i="4"/>
  <c r="AG134" i="4"/>
  <c r="AG147" i="4"/>
  <c r="AG160" i="4"/>
  <c r="AG173" i="4"/>
  <c r="AG186" i="4"/>
  <c r="AG199" i="4"/>
  <c r="AG212" i="4"/>
  <c r="AG225" i="4"/>
  <c r="AG238" i="4"/>
  <c r="AG251" i="4"/>
  <c r="AG264" i="4"/>
  <c r="AG277" i="4"/>
  <c r="AG290" i="4"/>
  <c r="AG303" i="4"/>
  <c r="AG316" i="4"/>
  <c r="AG329" i="4"/>
  <c r="AG342" i="4"/>
  <c r="AG355" i="4"/>
  <c r="AG368" i="4"/>
  <c r="AG381" i="4"/>
  <c r="AG394" i="4"/>
  <c r="AG407" i="4"/>
  <c r="AG420" i="4"/>
  <c r="AG433" i="4"/>
  <c r="AG446" i="4"/>
  <c r="AG5" i="4"/>
  <c r="AG18" i="4"/>
  <c r="AG31" i="4"/>
  <c r="AG44" i="4"/>
  <c r="AG57" i="4"/>
  <c r="AG70" i="4"/>
  <c r="AG83" i="4"/>
  <c r="AG96" i="4"/>
  <c r="AG109" i="4"/>
  <c r="AG122" i="4"/>
  <c r="AG135" i="4"/>
  <c r="AG148" i="4"/>
  <c r="AG161" i="4"/>
  <c r="AG174" i="4"/>
  <c r="AG187" i="4"/>
  <c r="AG200" i="4"/>
  <c r="AG213" i="4"/>
  <c r="AG226" i="4"/>
  <c r="AG239" i="4"/>
  <c r="AG252" i="4"/>
  <c r="AG265" i="4"/>
  <c r="AG278" i="4"/>
  <c r="AG291" i="4"/>
  <c r="AG304" i="4"/>
  <c r="AG317" i="4"/>
  <c r="AG330" i="4"/>
  <c r="AG343" i="4"/>
  <c r="AG356" i="4"/>
  <c r="AG369" i="4"/>
  <c r="AG382" i="4"/>
  <c r="AG395" i="4"/>
  <c r="AG408" i="4"/>
  <c r="AG421" i="4"/>
  <c r="AG434" i="4"/>
  <c r="AG447" i="4"/>
  <c r="AG6" i="4"/>
  <c r="AG19" i="4"/>
  <c r="AG32" i="4"/>
  <c r="AG45" i="4"/>
  <c r="AG58" i="4"/>
  <c r="AG71" i="4"/>
  <c r="AG84" i="4"/>
  <c r="AG97" i="4"/>
  <c r="AG110" i="4"/>
  <c r="AG123" i="4"/>
  <c r="AG136" i="4"/>
  <c r="AG149" i="4"/>
  <c r="AG162" i="4"/>
  <c r="AG175" i="4"/>
  <c r="AG188" i="4"/>
  <c r="AG201" i="4"/>
  <c r="AG214" i="4"/>
  <c r="AG227" i="4"/>
  <c r="AG240" i="4"/>
  <c r="AG253" i="4"/>
  <c r="AG266" i="4"/>
  <c r="AG279" i="4"/>
  <c r="AG292" i="4"/>
  <c r="AG305" i="4"/>
  <c r="AG318" i="4"/>
  <c r="AG331" i="4"/>
  <c r="AG344" i="4"/>
  <c r="AG357" i="4"/>
  <c r="AG370" i="4"/>
  <c r="AG383" i="4"/>
  <c r="AG396" i="4"/>
  <c r="AG409" i="4"/>
  <c r="AG422" i="4"/>
  <c r="AG435" i="4"/>
  <c r="AG448" i="4"/>
  <c r="AG7" i="4"/>
  <c r="AG20" i="4"/>
  <c r="AG33" i="4"/>
  <c r="AG46" i="4"/>
  <c r="AG59" i="4"/>
  <c r="AG72" i="4"/>
  <c r="AG85" i="4"/>
  <c r="AG98" i="4"/>
  <c r="AG111" i="4"/>
  <c r="AG124" i="4"/>
  <c r="AG137" i="4"/>
  <c r="AG150" i="4"/>
  <c r="AG163" i="4"/>
  <c r="AG176" i="4"/>
  <c r="AG189" i="4"/>
  <c r="AG202" i="4"/>
  <c r="AG215" i="4"/>
  <c r="AG228" i="4"/>
  <c r="AG241" i="4"/>
  <c r="AG254" i="4"/>
  <c r="AG267" i="4"/>
  <c r="AG280" i="4"/>
  <c r="AG293" i="4"/>
  <c r="AG306" i="4"/>
  <c r="AG319" i="4"/>
  <c r="AG332" i="4"/>
  <c r="AG345" i="4"/>
  <c r="AG358" i="4"/>
  <c r="AG371" i="4"/>
  <c r="AG384" i="4"/>
  <c r="AG397" i="4"/>
  <c r="AG410" i="4"/>
  <c r="AG423" i="4"/>
  <c r="AG436" i="4"/>
  <c r="AG449" i="4"/>
  <c r="AG8" i="4"/>
  <c r="AG21" i="4"/>
  <c r="AG34" i="4"/>
  <c r="AG47" i="4"/>
  <c r="AG60" i="4"/>
  <c r="AG73" i="4"/>
  <c r="AG86" i="4"/>
  <c r="AG99" i="4"/>
  <c r="AG112" i="4"/>
  <c r="AG125" i="4"/>
  <c r="AG138" i="4"/>
  <c r="AG151" i="4"/>
  <c r="AG164" i="4"/>
  <c r="AG177" i="4"/>
  <c r="AG190" i="4"/>
  <c r="AG203" i="4"/>
  <c r="AG216" i="4"/>
  <c r="AG229" i="4"/>
  <c r="AG242" i="4"/>
  <c r="AG255" i="4"/>
  <c r="AG268" i="4"/>
  <c r="AG281" i="4"/>
  <c r="AG294" i="4"/>
  <c r="AG307" i="4"/>
  <c r="AG320" i="4"/>
  <c r="AG333" i="4"/>
  <c r="AG346" i="4"/>
  <c r="AG359" i="4"/>
  <c r="AG372" i="4"/>
  <c r="AG385" i="4"/>
  <c r="AG398" i="4"/>
  <c r="AG411" i="4"/>
  <c r="AG424" i="4"/>
  <c r="AG437" i="4"/>
  <c r="AG450" i="4"/>
  <c r="AG9" i="4"/>
  <c r="AG22" i="4"/>
  <c r="AG35" i="4"/>
  <c r="AG48" i="4"/>
  <c r="AG61" i="4"/>
  <c r="AG74" i="4"/>
  <c r="AG87" i="4"/>
  <c r="AG100" i="4"/>
  <c r="AG113" i="4"/>
  <c r="AG126" i="4"/>
  <c r="AG139" i="4"/>
  <c r="AG152" i="4"/>
  <c r="AG165" i="4"/>
  <c r="AG178" i="4"/>
  <c r="AG191" i="4"/>
  <c r="AG204" i="4"/>
  <c r="AG217" i="4"/>
  <c r="AG230" i="4"/>
  <c r="AG243" i="4"/>
  <c r="AG256" i="4"/>
  <c r="AG269" i="4"/>
  <c r="AG282" i="4"/>
  <c r="AG295" i="4"/>
  <c r="AG308" i="4"/>
  <c r="AG321" i="4"/>
  <c r="AG334" i="4"/>
  <c r="AG347" i="4"/>
  <c r="AG360" i="4"/>
  <c r="AG373" i="4"/>
  <c r="AG386" i="4"/>
  <c r="AG399" i="4"/>
  <c r="AG412" i="4"/>
  <c r="AG438" i="4"/>
  <c r="AG451" i="4"/>
  <c r="AG10" i="4"/>
  <c r="AG23" i="4"/>
  <c r="AG36" i="4"/>
  <c r="AG49" i="4"/>
  <c r="AG62" i="4"/>
  <c r="AG75" i="4"/>
  <c r="AG88" i="4"/>
  <c r="AG101" i="4"/>
  <c r="AG114" i="4"/>
  <c r="AG127" i="4"/>
  <c r="AG140" i="4"/>
  <c r="AG153" i="4"/>
  <c r="AG166" i="4"/>
  <c r="AG179" i="4"/>
  <c r="AG192" i="4"/>
  <c r="AG205" i="4"/>
  <c r="AG218" i="4"/>
  <c r="AG231" i="4"/>
  <c r="AG244" i="4"/>
  <c r="AG257" i="4"/>
  <c r="AG270" i="4"/>
  <c r="AG283" i="4"/>
  <c r="AG296" i="4"/>
  <c r="AG309" i="4"/>
  <c r="AG322" i="4"/>
  <c r="AG335" i="4"/>
  <c r="AG348" i="4"/>
  <c r="AG361" i="4"/>
  <c r="AG374" i="4"/>
  <c r="AG387" i="4"/>
  <c r="AG400" i="4"/>
  <c r="AG413" i="4"/>
  <c r="AG426" i="4"/>
  <c r="AG439" i="4"/>
  <c r="AG452" i="4"/>
  <c r="AG11" i="4"/>
  <c r="AG24" i="4"/>
  <c r="AG37" i="4"/>
  <c r="AG50" i="4"/>
  <c r="AG63" i="4"/>
  <c r="AG76" i="4"/>
  <c r="AG89" i="4"/>
  <c r="AG102" i="4"/>
  <c r="AG115" i="4"/>
  <c r="AG128" i="4"/>
  <c r="AG141" i="4"/>
  <c r="AG154" i="4"/>
  <c r="AG167" i="4"/>
  <c r="AG180" i="4"/>
  <c r="AG193" i="4"/>
  <c r="AG206" i="4"/>
  <c r="AG219" i="4"/>
  <c r="AG232" i="4"/>
  <c r="AG245" i="4"/>
  <c r="AG258" i="4"/>
  <c r="AG271" i="4"/>
  <c r="AG284" i="4"/>
  <c r="AG297" i="4"/>
  <c r="AG310" i="4"/>
  <c r="AG323" i="4"/>
  <c r="AG336" i="4"/>
  <c r="AG349" i="4"/>
  <c r="AG362" i="4"/>
  <c r="AG375" i="4"/>
  <c r="AG388" i="4"/>
  <c r="AG401" i="4"/>
  <c r="AG414" i="4"/>
  <c r="AG427" i="4"/>
  <c r="AG440" i="4"/>
  <c r="AG453" i="4"/>
  <c r="AG12" i="4"/>
  <c r="AG25" i="4"/>
  <c r="AG38" i="4"/>
  <c r="AG51" i="4"/>
  <c r="AG64" i="4"/>
  <c r="AG77" i="4"/>
  <c r="AG90" i="4"/>
  <c r="AG103" i="4"/>
  <c r="AG116" i="4"/>
  <c r="AG129" i="4"/>
  <c r="AG142" i="4"/>
  <c r="AG155" i="4"/>
  <c r="AG168" i="4"/>
  <c r="AG181" i="4"/>
  <c r="AG194" i="4"/>
  <c r="AG207" i="4"/>
  <c r="AG220" i="4"/>
  <c r="AG233" i="4"/>
  <c r="AG246" i="4"/>
  <c r="AG259" i="4"/>
  <c r="AG272" i="4"/>
  <c r="AG285" i="4"/>
  <c r="AG298" i="4"/>
  <c r="AG311" i="4"/>
  <c r="AG324" i="4"/>
  <c r="AG337" i="4"/>
  <c r="AG350" i="4"/>
  <c r="AG363" i="4"/>
  <c r="AG376" i="4"/>
  <c r="AG389" i="4"/>
  <c r="AG402" i="4"/>
  <c r="AG415" i="4"/>
  <c r="AG428" i="4"/>
  <c r="AG441" i="4"/>
  <c r="AG454" i="4"/>
  <c r="AG13" i="4"/>
  <c r="AG26" i="4"/>
  <c r="AG39" i="4"/>
  <c r="AG52" i="4"/>
  <c r="AG65" i="4"/>
  <c r="AG78" i="4"/>
  <c r="AG91" i="4"/>
  <c r="AG104" i="4"/>
  <c r="AG117" i="4"/>
  <c r="AG130" i="4"/>
  <c r="AG143" i="4"/>
  <c r="AG156" i="4"/>
  <c r="AG169" i="4"/>
  <c r="AG182" i="4"/>
  <c r="AG195" i="4"/>
  <c r="AG208" i="4"/>
  <c r="AG221" i="4"/>
  <c r="AG234" i="4"/>
  <c r="AG247" i="4"/>
  <c r="AG260" i="4"/>
  <c r="AG273" i="4"/>
  <c r="AG286" i="4"/>
  <c r="AG299" i="4"/>
  <c r="AG312" i="4"/>
  <c r="AG325" i="4"/>
  <c r="AG338" i="4"/>
  <c r="AG351" i="4"/>
  <c r="AG364" i="4"/>
  <c r="AG377" i="4"/>
  <c r="AG390" i="4"/>
  <c r="AG403" i="4"/>
  <c r="AG416" i="4"/>
  <c r="AG429" i="4"/>
  <c r="AG442" i="4"/>
  <c r="AG455" i="4"/>
  <c r="AG14" i="4"/>
  <c r="AG27" i="4"/>
  <c r="AG40" i="4"/>
  <c r="AG53" i="4"/>
  <c r="AG66" i="4"/>
  <c r="AG79" i="4"/>
  <c r="AG92" i="4"/>
  <c r="AG105" i="4"/>
  <c r="AG118" i="4"/>
  <c r="AG131" i="4"/>
  <c r="AG144" i="4"/>
  <c r="AG157" i="4"/>
  <c r="AG170" i="4"/>
  <c r="AG183" i="4"/>
  <c r="AG196" i="4"/>
  <c r="AG209" i="4"/>
  <c r="AG222" i="4"/>
  <c r="AG235" i="4"/>
  <c r="AG248" i="4"/>
  <c r="AG261" i="4"/>
  <c r="AG274" i="4"/>
  <c r="AG287" i="4"/>
  <c r="AG300" i="4"/>
  <c r="AG313" i="4"/>
  <c r="AG326" i="4"/>
  <c r="AG339" i="4"/>
  <c r="AG352" i="4"/>
  <c r="AG365" i="4"/>
  <c r="AG378" i="4"/>
  <c r="AG391" i="4"/>
  <c r="AG404" i="4"/>
  <c r="AG417" i="4"/>
  <c r="AG430" i="4"/>
  <c r="AG443" i="4"/>
  <c r="AG456" i="4"/>
  <c r="AG457" i="4"/>
  <c r="AG470" i="4"/>
  <c r="AG483" i="4"/>
  <c r="AG496" i="4"/>
  <c r="AG509" i="4"/>
  <c r="AG522" i="4"/>
  <c r="AG535" i="4"/>
  <c r="AG548" i="4"/>
  <c r="AG561" i="4"/>
  <c r="AG574" i="4"/>
  <c r="AG587" i="4"/>
  <c r="AG600" i="4"/>
  <c r="AG613" i="4"/>
  <c r="AG626" i="4"/>
  <c r="AG458" i="4"/>
  <c r="AG471" i="4"/>
  <c r="AG484" i="4"/>
  <c r="AG497" i="4"/>
  <c r="AG510" i="4"/>
  <c r="AG523" i="4"/>
  <c r="AG536" i="4"/>
  <c r="AG549" i="4"/>
  <c r="AG562" i="4"/>
  <c r="AG575" i="4"/>
  <c r="AG588" i="4"/>
  <c r="AG601" i="4"/>
  <c r="AG614" i="4"/>
  <c r="AG627" i="4"/>
  <c r="AG459" i="4"/>
  <c r="AG472" i="4"/>
  <c r="AG485" i="4"/>
  <c r="AG498" i="4"/>
  <c r="AG511" i="4"/>
  <c r="AG524" i="4"/>
  <c r="AG537" i="4"/>
  <c r="AG550" i="4"/>
  <c r="AG563" i="4"/>
  <c r="AG576" i="4"/>
  <c r="AG589" i="4"/>
  <c r="AG602" i="4"/>
  <c r="AG615" i="4"/>
  <c r="AG628" i="4"/>
  <c r="AG460" i="4"/>
  <c r="AG473" i="4"/>
  <c r="AG486" i="4"/>
  <c r="AG499" i="4"/>
  <c r="AG512" i="4"/>
  <c r="AG525" i="4"/>
  <c r="AG538" i="4"/>
  <c r="AG551" i="4"/>
  <c r="AG564" i="4"/>
  <c r="AG577" i="4"/>
  <c r="AG590" i="4"/>
  <c r="AG603" i="4"/>
  <c r="AG616" i="4"/>
  <c r="AG629" i="4"/>
  <c r="AG461" i="4"/>
  <c r="AG474" i="4"/>
  <c r="AG487" i="4"/>
  <c r="AG500" i="4"/>
  <c r="AG513" i="4"/>
  <c r="AG526" i="4"/>
  <c r="AG539" i="4"/>
  <c r="AG552" i="4"/>
  <c r="AG565" i="4"/>
  <c r="AG578" i="4"/>
  <c r="AG591" i="4"/>
  <c r="AG604" i="4"/>
  <c r="AG617" i="4"/>
  <c r="AG630" i="4"/>
  <c r="AG462" i="4"/>
  <c r="AG475" i="4"/>
  <c r="AG488" i="4"/>
  <c r="AG501" i="4"/>
  <c r="AG514" i="4"/>
  <c r="AG527" i="4"/>
  <c r="AG540" i="4"/>
  <c r="AG553" i="4"/>
  <c r="AG566" i="4"/>
  <c r="AG579" i="4"/>
  <c r="AG592" i="4"/>
  <c r="AG605" i="4"/>
  <c r="AG618" i="4"/>
  <c r="AG631" i="4"/>
  <c r="AG463" i="4"/>
  <c r="AG476" i="4"/>
  <c r="AG489" i="4"/>
  <c r="AG502" i="4"/>
  <c r="AG515" i="4"/>
  <c r="AG528" i="4"/>
  <c r="AG541" i="4"/>
  <c r="AG554" i="4"/>
  <c r="AG567" i="4"/>
  <c r="AG580" i="4"/>
  <c r="AG593" i="4"/>
  <c r="AG606" i="4"/>
  <c r="AG619" i="4"/>
  <c r="AG632" i="4"/>
  <c r="AG464" i="4"/>
  <c r="AG477" i="4"/>
  <c r="AG490" i="4"/>
  <c r="AG503" i="4"/>
  <c r="AG516" i="4"/>
  <c r="AG529" i="4"/>
  <c r="AG542" i="4"/>
  <c r="AG555" i="4"/>
  <c r="AG568" i="4"/>
  <c r="AG581" i="4"/>
  <c r="AG594" i="4"/>
  <c r="AG607" i="4"/>
  <c r="AG620" i="4"/>
  <c r="AG633" i="4"/>
  <c r="AG465" i="4"/>
  <c r="AG478" i="4"/>
  <c r="AG491" i="4"/>
  <c r="AG504" i="4"/>
  <c r="AG517" i="4"/>
  <c r="AG530" i="4"/>
  <c r="AG543" i="4"/>
  <c r="AG556" i="4"/>
  <c r="AG569" i="4"/>
  <c r="AG582" i="4"/>
  <c r="AG595" i="4"/>
  <c r="AG608" i="4"/>
  <c r="AG621" i="4"/>
  <c r="AG634" i="4"/>
  <c r="AG466" i="4"/>
  <c r="AG479" i="4"/>
  <c r="AG492" i="4"/>
  <c r="AG505" i="4"/>
  <c r="AG518" i="4"/>
  <c r="AG531" i="4"/>
  <c r="AG544" i="4"/>
  <c r="AG557" i="4"/>
  <c r="AG570" i="4"/>
  <c r="AG583" i="4"/>
  <c r="AG596" i="4"/>
  <c r="AG609" i="4"/>
  <c r="AG622" i="4"/>
  <c r="AG635" i="4"/>
  <c r="AG467" i="4"/>
  <c r="AG480" i="4"/>
  <c r="AG493" i="4"/>
  <c r="AG506" i="4"/>
  <c r="AG519" i="4"/>
  <c r="AG532" i="4"/>
  <c r="AG545" i="4"/>
  <c r="AG558" i="4"/>
  <c r="AG571" i="4"/>
  <c r="AG584" i="4"/>
  <c r="AG597" i="4"/>
  <c r="AG610" i="4"/>
  <c r="AG623" i="4"/>
  <c r="AG636" i="4"/>
  <c r="AG468" i="4"/>
  <c r="AG481" i="4"/>
  <c r="AG494" i="4"/>
  <c r="AG507" i="4"/>
  <c r="AG520" i="4"/>
  <c r="AG533" i="4"/>
  <c r="AG546" i="4"/>
  <c r="AG559" i="4"/>
  <c r="AG572" i="4"/>
  <c r="AG585" i="4"/>
  <c r="AG598" i="4"/>
  <c r="AG611" i="4"/>
  <c r="AG624" i="4"/>
  <c r="AG637" i="4"/>
  <c r="AG469" i="4"/>
  <c r="AG482" i="4"/>
  <c r="AG495" i="4"/>
  <c r="AG508" i="4"/>
  <c r="AG521" i="4"/>
  <c r="AG534" i="4"/>
  <c r="AG547" i="4"/>
  <c r="AG560" i="4"/>
  <c r="AG573" i="4"/>
  <c r="AG586" i="4"/>
  <c r="AG599" i="4"/>
  <c r="AG612" i="4"/>
  <c r="AG625" i="4"/>
  <c r="AG638" i="4"/>
  <c r="AG639" i="4"/>
  <c r="AG652" i="4"/>
  <c r="AG665" i="4"/>
  <c r="AG678" i="4"/>
  <c r="AG691" i="4"/>
  <c r="AG704" i="4"/>
  <c r="AG717" i="4"/>
  <c r="AG730" i="4"/>
  <c r="AG743" i="4"/>
  <c r="AG756" i="4"/>
  <c r="AG769" i="4"/>
  <c r="AG782" i="4"/>
  <c r="AG640" i="4"/>
  <c r="AG653" i="4"/>
  <c r="AG666" i="4"/>
  <c r="AG679" i="4"/>
  <c r="AG692" i="4"/>
  <c r="AG705" i="4"/>
  <c r="AG718" i="4"/>
  <c r="AG731" i="4"/>
  <c r="AG744" i="4"/>
  <c r="AG757" i="4"/>
  <c r="AG770" i="4"/>
  <c r="AG783" i="4"/>
  <c r="AG641" i="4"/>
  <c r="AG654" i="4"/>
  <c r="AG667" i="4"/>
  <c r="AG680" i="4"/>
  <c r="AG693" i="4"/>
  <c r="AG706" i="4"/>
  <c r="AG719" i="4"/>
  <c r="AG732" i="4"/>
  <c r="AG745" i="4"/>
  <c r="AG758" i="4"/>
  <c r="AG771" i="4"/>
  <c r="AG784" i="4"/>
  <c r="AG642" i="4"/>
  <c r="AG655" i="4"/>
  <c r="AG668" i="4"/>
  <c r="AG681" i="4"/>
  <c r="AG694" i="4"/>
  <c r="AG707" i="4"/>
  <c r="AG720" i="4"/>
  <c r="AG733" i="4"/>
  <c r="AG746" i="4"/>
  <c r="AG759" i="4"/>
  <c r="AG772" i="4"/>
  <c r="AG785" i="4"/>
  <c r="AG643" i="4"/>
  <c r="AG656" i="4"/>
  <c r="AG669" i="4"/>
  <c r="AG682" i="4"/>
  <c r="AG695" i="4"/>
  <c r="AG708" i="4"/>
  <c r="AG721" i="4"/>
  <c r="AG734" i="4"/>
  <c r="AG747" i="4"/>
  <c r="AG760" i="4"/>
  <c r="AG773" i="4"/>
  <c r="AG786" i="4"/>
  <c r="AG644" i="4"/>
  <c r="AG657" i="4"/>
  <c r="AG670" i="4"/>
  <c r="AG683" i="4"/>
  <c r="AG696" i="4"/>
  <c r="AG709" i="4"/>
  <c r="AG722" i="4"/>
  <c r="AG735" i="4"/>
  <c r="AG748" i="4"/>
  <c r="AG761" i="4"/>
  <c r="AG774" i="4"/>
  <c r="AG787" i="4"/>
  <c r="AG645" i="4"/>
  <c r="AG658" i="4"/>
  <c r="AG671" i="4"/>
  <c r="AG684" i="4"/>
  <c r="AG697" i="4"/>
  <c r="AG710" i="4"/>
  <c r="AG723" i="4"/>
  <c r="AG736" i="4"/>
  <c r="AG749" i="4"/>
  <c r="AG762" i="4"/>
  <c r="AG775" i="4"/>
  <c r="AG788" i="4"/>
  <c r="AG646" i="4"/>
  <c r="AG659" i="4"/>
  <c r="AG672" i="4"/>
  <c r="AG685" i="4"/>
  <c r="AG698" i="4"/>
  <c r="AG711" i="4"/>
  <c r="AG724" i="4"/>
  <c r="AG737" i="4"/>
  <c r="AG750" i="4"/>
  <c r="AG763" i="4"/>
  <c r="AG776" i="4"/>
  <c r="AG789" i="4"/>
  <c r="AG647" i="4"/>
  <c r="AG660" i="4"/>
  <c r="AG673" i="4"/>
  <c r="AG686" i="4"/>
  <c r="AG699" i="4"/>
  <c r="AG712" i="4"/>
  <c r="AG725" i="4"/>
  <c r="AG738" i="4"/>
  <c r="AG751" i="4"/>
  <c r="AG764" i="4"/>
  <c r="AG777" i="4"/>
  <c r="AG790" i="4"/>
  <c r="AG648" i="4"/>
  <c r="AG661" i="4"/>
  <c r="AG674" i="4"/>
  <c r="AG687" i="4"/>
  <c r="AG700" i="4"/>
  <c r="AG713" i="4"/>
  <c r="AG726" i="4"/>
  <c r="AG739" i="4"/>
  <c r="AG752" i="4"/>
  <c r="AG765" i="4"/>
  <c r="AG778" i="4"/>
  <c r="AG791" i="4"/>
  <c r="AG649" i="4"/>
  <c r="AG662" i="4"/>
  <c r="AG675" i="4"/>
  <c r="AG688" i="4"/>
  <c r="AG701" i="4"/>
  <c r="AG714" i="4"/>
  <c r="AG727" i="4"/>
  <c r="AG740" i="4"/>
  <c r="AG753" i="4"/>
  <c r="AG766" i="4"/>
  <c r="AG779" i="4"/>
  <c r="AG792" i="4"/>
  <c r="AG650" i="4"/>
  <c r="AG663" i="4"/>
  <c r="AG676" i="4"/>
  <c r="AG689" i="4"/>
  <c r="AG702" i="4"/>
  <c r="AG715" i="4"/>
  <c r="AG728" i="4"/>
  <c r="AG741" i="4"/>
  <c r="AG754" i="4"/>
  <c r="AG767" i="4"/>
  <c r="AG780" i="4"/>
  <c r="AG793" i="4"/>
  <c r="AG651" i="4"/>
  <c r="AG664" i="4"/>
  <c r="AG677" i="4"/>
  <c r="AG690" i="4"/>
  <c r="AG703" i="4"/>
  <c r="AG716" i="4"/>
  <c r="AG729" i="4"/>
  <c r="AG742" i="4"/>
  <c r="AG755" i="4"/>
  <c r="AG768" i="4"/>
  <c r="AG781" i="4"/>
  <c r="AG794" i="4"/>
  <c r="AG795" i="4"/>
  <c r="AG808" i="4"/>
  <c r="AG821" i="4"/>
  <c r="AG834" i="4"/>
  <c r="AG847" i="4"/>
  <c r="AG860" i="4"/>
  <c r="AG796" i="4"/>
  <c r="AG809" i="4"/>
  <c r="AG822" i="4"/>
  <c r="AG835" i="4"/>
  <c r="AG848" i="4"/>
  <c r="AG861" i="4"/>
  <c r="AG797" i="4"/>
  <c r="AG810" i="4"/>
  <c r="AG823" i="4"/>
  <c r="AG836" i="4"/>
  <c r="AG849" i="4"/>
  <c r="AG862" i="4"/>
  <c r="AG798" i="4"/>
  <c r="AG811" i="4"/>
  <c r="AG824" i="4"/>
  <c r="AG837" i="4"/>
  <c r="AG850" i="4"/>
  <c r="AG863" i="4"/>
  <c r="AG799" i="4"/>
  <c r="AG812" i="4"/>
  <c r="AG825" i="4"/>
  <c r="AG838" i="4"/>
  <c r="AG851" i="4"/>
  <c r="AG864" i="4"/>
  <c r="AG800" i="4"/>
  <c r="AG813" i="4"/>
  <c r="AG826" i="4"/>
  <c r="AG839" i="4"/>
  <c r="AG852" i="4"/>
  <c r="AG865" i="4"/>
  <c r="AG801" i="4"/>
  <c r="AG814" i="4"/>
  <c r="AG827" i="4"/>
  <c r="AG840" i="4"/>
  <c r="AG853" i="4"/>
  <c r="AG866" i="4"/>
  <c r="AG802" i="4"/>
  <c r="AG815" i="4"/>
  <c r="AG828" i="4"/>
  <c r="AG841" i="4"/>
  <c r="AG854" i="4"/>
  <c r="AG867" i="4"/>
  <c r="AG803" i="4"/>
  <c r="AG816" i="4"/>
  <c r="AG829" i="4"/>
  <c r="AG842" i="4"/>
  <c r="AG855" i="4"/>
  <c r="AG868" i="4"/>
  <c r="AG804" i="4"/>
  <c r="AG817" i="4"/>
  <c r="AG830" i="4"/>
  <c r="AG843" i="4"/>
  <c r="AG856" i="4"/>
  <c r="AG869" i="4"/>
  <c r="AG805" i="4"/>
  <c r="AG818" i="4"/>
  <c r="AG831" i="4"/>
  <c r="AG844" i="4"/>
  <c r="AG857" i="4"/>
  <c r="AG870" i="4"/>
  <c r="AG806" i="4"/>
  <c r="AG819" i="4"/>
  <c r="AG832" i="4"/>
  <c r="AG845" i="4"/>
  <c r="AG858" i="4"/>
  <c r="AG871" i="4"/>
  <c r="AG807" i="4"/>
  <c r="AG820" i="4"/>
  <c r="AG833" i="4"/>
  <c r="AG846" i="4"/>
  <c r="AG859" i="4"/>
  <c r="AG872" i="4"/>
  <c r="AG882" i="4"/>
  <c r="AG883" i="4"/>
  <c r="AG884" i="4"/>
  <c r="AG885" i="4"/>
  <c r="AG886" i="4"/>
  <c r="AG887" i="4"/>
  <c r="AG888" i="4"/>
  <c r="AG889" i="4"/>
  <c r="AG890" i="4"/>
  <c r="AG891" i="4"/>
  <c r="AG892" i="4"/>
  <c r="AG893" i="4"/>
  <c r="AG894" i="4"/>
  <c r="AG895" i="4"/>
  <c r="AG896" i="4"/>
  <c r="AG897" i="4"/>
  <c r="AG898" i="4"/>
  <c r="AG899" i="4"/>
  <c r="AG963" i="4"/>
  <c r="AG964" i="4"/>
  <c r="AG965" i="4"/>
  <c r="AG966" i="4"/>
  <c r="AG967" i="4"/>
  <c r="AG968" i="4"/>
  <c r="AG969" i="4"/>
  <c r="AG970" i="4"/>
  <c r="AG971" i="4"/>
  <c r="AG909" i="4"/>
  <c r="AG910" i="4"/>
  <c r="AG911" i="4"/>
  <c r="AG912" i="4"/>
  <c r="AG913" i="4"/>
  <c r="AG914" i="4"/>
  <c r="AG915" i="4"/>
  <c r="AG916" i="4"/>
  <c r="AG917" i="4"/>
  <c r="AG981" i="4"/>
  <c r="AG982" i="4"/>
  <c r="AG983" i="4"/>
  <c r="AG984" i="4"/>
  <c r="AG985" i="4"/>
  <c r="AG986" i="4"/>
  <c r="AG987" i="4"/>
  <c r="AG988" i="4"/>
  <c r="AG989" i="4"/>
  <c r="AG918" i="4"/>
  <c r="AG919" i="4"/>
  <c r="AG920" i="4"/>
  <c r="AG921" i="4"/>
  <c r="AG922" i="4"/>
  <c r="AG923" i="4"/>
  <c r="AG924" i="4"/>
  <c r="AG925" i="4"/>
  <c r="AG926" i="4"/>
  <c r="AG972" i="4"/>
  <c r="AG973" i="4"/>
  <c r="AG974" i="4"/>
  <c r="AG975" i="4"/>
  <c r="AG976" i="4"/>
  <c r="AG977" i="4"/>
  <c r="AG978" i="4"/>
  <c r="AG979" i="4"/>
  <c r="AG980" i="4"/>
  <c r="AG900" i="4"/>
  <c r="AG901" i="4"/>
  <c r="AG902" i="4"/>
  <c r="AG903" i="4"/>
  <c r="AG904" i="4"/>
  <c r="AG905" i="4"/>
  <c r="AG906" i="4"/>
  <c r="AG907" i="4"/>
  <c r="AG908" i="4"/>
  <c r="AG945" i="4"/>
  <c r="AG946" i="4"/>
  <c r="AG947" i="4"/>
  <c r="AG948" i="4"/>
  <c r="AG949" i="4"/>
  <c r="AG950" i="4"/>
  <c r="AG951" i="4"/>
  <c r="AG952" i="4"/>
  <c r="AG953" i="4"/>
  <c r="AG927" i="4"/>
  <c r="AG928" i="4"/>
  <c r="AG929" i="4"/>
  <c r="AG930" i="4"/>
  <c r="AG931" i="4"/>
  <c r="AG932" i="4"/>
  <c r="AG933" i="4"/>
  <c r="AG934" i="4"/>
  <c r="AG935" i="4"/>
  <c r="AG873" i="4"/>
  <c r="AG874" i="4"/>
  <c r="AG875" i="4"/>
  <c r="AG876" i="4"/>
  <c r="AG877" i="4"/>
  <c r="AG878" i="4"/>
  <c r="AG879" i="4"/>
  <c r="AG880" i="4"/>
  <c r="AG881" i="4"/>
  <c r="AG954" i="4"/>
  <c r="AG955" i="4"/>
  <c r="AG956" i="4"/>
  <c r="AG957" i="4"/>
  <c r="AG958" i="4"/>
  <c r="AG959" i="4"/>
  <c r="AG960" i="4"/>
  <c r="AG961" i="4"/>
  <c r="AG962" i="4"/>
  <c r="AG936" i="4"/>
  <c r="AG937" i="4"/>
  <c r="AG938" i="4"/>
  <c r="AG939" i="4"/>
  <c r="AG940" i="4"/>
  <c r="AG941" i="4"/>
  <c r="AG942" i="4"/>
  <c r="AG943" i="4"/>
  <c r="AG944" i="4"/>
  <c r="AG994" i="4"/>
  <c r="AG995" i="4"/>
  <c r="AG996" i="4"/>
  <c r="AG997" i="4"/>
  <c r="AG1034" i="4"/>
  <c r="AG1035" i="4"/>
  <c r="AG1036" i="4"/>
  <c r="AG1037" i="4"/>
  <c r="AG1030" i="4"/>
  <c r="AG1031" i="4"/>
  <c r="AG1032" i="4"/>
  <c r="AG1033" i="4"/>
  <c r="AG1006" i="4"/>
  <c r="AG1007" i="4"/>
  <c r="AG1008" i="4"/>
  <c r="AG1009" i="4"/>
  <c r="AG1038" i="4"/>
  <c r="AG1039" i="4"/>
  <c r="AG1040" i="4"/>
  <c r="AG1041" i="4"/>
  <c r="AG998" i="4"/>
  <c r="AG999" i="4"/>
  <c r="AG1000" i="4"/>
  <c r="AG1001" i="4"/>
  <c r="AG1010" i="4"/>
  <c r="AG1011" i="4"/>
  <c r="AG1012" i="4"/>
  <c r="AG1013" i="4"/>
  <c r="AG1022" i="4"/>
  <c r="AG1023" i="4"/>
  <c r="AG1024" i="4"/>
  <c r="AG1025" i="4"/>
  <c r="AG990" i="4"/>
  <c r="AG991" i="4"/>
  <c r="AG992" i="4"/>
  <c r="AG993" i="4"/>
  <c r="AG1002" i="4"/>
  <c r="AG1003" i="4"/>
  <c r="AG1004" i="4"/>
  <c r="AG1005" i="4"/>
  <c r="AG1026" i="4"/>
  <c r="AG1027" i="4"/>
  <c r="AG1028" i="4"/>
  <c r="AG1029" i="4"/>
  <c r="AG1014" i="4"/>
  <c r="AG1015" i="4"/>
  <c r="AG1016" i="4"/>
  <c r="AG1017" i="4"/>
  <c r="AG1018" i="4"/>
  <c r="AG1019" i="4"/>
  <c r="AG1020" i="4"/>
  <c r="AG1021" i="4"/>
  <c r="AG1086" i="4"/>
  <c r="AG1087" i="4"/>
  <c r="AG1088" i="4"/>
  <c r="AG1089" i="4"/>
  <c r="AG1050" i="4"/>
  <c r="AG1051" i="4"/>
  <c r="AG1052" i="4"/>
  <c r="AG1053" i="4"/>
  <c r="AG1046" i="4"/>
  <c r="AG1047" i="4"/>
  <c r="AG1048" i="4"/>
  <c r="AG1049" i="4"/>
  <c r="AG1042" i="4"/>
  <c r="AG1043" i="4"/>
  <c r="AG1044" i="4"/>
  <c r="AG1045" i="4"/>
  <c r="AG1090" i="4"/>
  <c r="AG1091" i="4"/>
  <c r="AG1092" i="4"/>
  <c r="AG1093" i="4"/>
  <c r="AG1082" i="4"/>
  <c r="AG1083" i="4"/>
  <c r="AG1084" i="4"/>
  <c r="AG1085" i="4"/>
  <c r="AG1058" i="4"/>
  <c r="AG1059" i="4"/>
  <c r="AG1060" i="4"/>
  <c r="AG1061" i="4"/>
  <c r="AG1074" i="4"/>
  <c r="AG1075" i="4"/>
  <c r="AG1076" i="4"/>
  <c r="AG1077" i="4"/>
  <c r="AG1054" i="4"/>
  <c r="AG1055" i="4"/>
  <c r="AG1056" i="4"/>
  <c r="AG1057" i="4"/>
  <c r="AG1062" i="4"/>
  <c r="AG1063" i="4"/>
  <c r="AG1064" i="4"/>
  <c r="AG1065" i="4"/>
  <c r="AG1066" i="4"/>
  <c r="AG1067" i="4"/>
  <c r="AG1068" i="4"/>
  <c r="AG1069" i="4"/>
  <c r="AG1070" i="4"/>
  <c r="AG1071" i="4"/>
  <c r="AG1072" i="4"/>
  <c r="AG1073" i="4"/>
  <c r="AG1078" i="4"/>
  <c r="AG1079" i="4"/>
  <c r="AG1080" i="4"/>
  <c r="AG1081" i="4"/>
  <c r="I151" i="1"/>
  <c r="D143" i="13" s="1"/>
  <c r="I152" i="1"/>
  <c r="D144" i="13" s="1"/>
  <c r="I153" i="1"/>
  <c r="D145" i="13" s="1"/>
  <c r="I154" i="1"/>
  <c r="D146" i="13" s="1"/>
  <c r="I155" i="1"/>
  <c r="D147" i="13" s="1"/>
  <c r="I156" i="1"/>
  <c r="D148" i="13" s="1"/>
  <c r="I157" i="1"/>
  <c r="D149" i="13" s="1"/>
  <c r="I158" i="1"/>
  <c r="D150" i="13" s="1"/>
  <c r="I159" i="1"/>
  <c r="D151" i="13" s="1"/>
  <c r="I160" i="1"/>
  <c r="D152" i="13" s="1"/>
  <c r="I161" i="1"/>
  <c r="D153" i="13" s="1"/>
  <c r="I162" i="1"/>
  <c r="D154" i="13" s="1"/>
  <c r="I163" i="1"/>
  <c r="D155" i="13" s="1"/>
  <c r="I164" i="1"/>
  <c r="D156" i="13" s="1"/>
  <c r="I165" i="1"/>
  <c r="D157" i="13" s="1"/>
  <c r="I166" i="1"/>
  <c r="D158" i="13" s="1"/>
  <c r="I167" i="1"/>
  <c r="D159" i="13" s="1"/>
  <c r="I168" i="1"/>
  <c r="D160" i="13" s="1"/>
  <c r="I169" i="1"/>
  <c r="D161" i="13" s="1"/>
  <c r="I170" i="1"/>
  <c r="D162" i="13" s="1"/>
  <c r="I171" i="1"/>
  <c r="D163" i="13" s="1"/>
  <c r="I172" i="1"/>
  <c r="D164" i="13" s="1"/>
  <c r="I173" i="1"/>
  <c r="D165" i="13" s="1"/>
  <c r="I174" i="1"/>
  <c r="D166" i="13" s="1"/>
  <c r="I175" i="1"/>
  <c r="D167" i="13" s="1"/>
  <c r="B103" i="37"/>
  <c r="B104" i="37"/>
  <c r="B105" i="37"/>
  <c r="B106" i="37"/>
  <c r="B107" i="37"/>
  <c r="B108" i="37"/>
  <c r="B109" i="37"/>
  <c r="B110" i="37"/>
  <c r="B111" i="37"/>
  <c r="B136" i="40"/>
  <c r="B130" i="40"/>
  <c r="B131" i="40"/>
  <c r="B132" i="40"/>
  <c r="B133" i="40"/>
  <c r="B134" i="40"/>
  <c r="B135" i="40"/>
  <c r="B123" i="40"/>
  <c r="B124" i="40"/>
  <c r="B125" i="40"/>
  <c r="B126" i="40"/>
  <c r="B127" i="40"/>
  <c r="B128" i="40"/>
  <c r="B129" i="40"/>
  <c r="B112" i="40"/>
  <c r="B113" i="40"/>
  <c r="B114" i="40"/>
  <c r="B115" i="40"/>
  <c r="B116" i="40"/>
  <c r="B117" i="40"/>
  <c r="B118" i="40"/>
  <c r="B119" i="40"/>
  <c r="B120" i="40"/>
  <c r="B121" i="40"/>
  <c r="B122" i="40"/>
  <c r="B135" i="26"/>
  <c r="B136" i="26"/>
  <c r="B129" i="26"/>
  <c r="B130" i="26"/>
  <c r="B131" i="26"/>
  <c r="B132" i="26"/>
  <c r="B133" i="26"/>
  <c r="B134" i="26"/>
  <c r="B112" i="26"/>
  <c r="B113" i="26"/>
  <c r="B114" i="26"/>
  <c r="B115" i="26"/>
  <c r="B116" i="26"/>
  <c r="B117" i="26"/>
  <c r="B118" i="26"/>
  <c r="B119" i="26"/>
  <c r="B120" i="26"/>
  <c r="B121" i="26"/>
  <c r="B122" i="26"/>
  <c r="B123" i="26"/>
  <c r="B124" i="26"/>
  <c r="B125" i="26"/>
  <c r="B126" i="26"/>
  <c r="B127" i="26"/>
  <c r="B128" i="26"/>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41" i="1"/>
  <c r="B102" i="37"/>
  <c r="B98" i="37"/>
  <c r="B99" i="37"/>
  <c r="B100" i="37"/>
  <c r="B101" i="37"/>
  <c r="B96" i="37"/>
  <c r="B97" i="37"/>
  <c r="AF2" i="19" l="1"/>
  <c r="AG5" i="19"/>
  <c r="AG8" i="19"/>
  <c r="AG11" i="19"/>
  <c r="AG14" i="19"/>
  <c r="AG17" i="19"/>
  <c r="AG20" i="19"/>
  <c r="AG23" i="19"/>
  <c r="AG26" i="19"/>
  <c r="AG29" i="19"/>
  <c r="AG32" i="19"/>
  <c r="AG35" i="19"/>
  <c r="AG3" i="19"/>
  <c r="AG6" i="19"/>
  <c r="AG9" i="19"/>
  <c r="AG12" i="19"/>
  <c r="AG15" i="19"/>
  <c r="AG18" i="19"/>
  <c r="AG21" i="19"/>
  <c r="AG24" i="19"/>
  <c r="AG27" i="19"/>
  <c r="AG30" i="19"/>
  <c r="AG33" i="19"/>
  <c r="AG36" i="19"/>
  <c r="AG4" i="19"/>
  <c r="AG7" i="19"/>
  <c r="AG10" i="19"/>
  <c r="AG13" i="19"/>
  <c r="AG16" i="19"/>
  <c r="AG19" i="19"/>
  <c r="AG22" i="19"/>
  <c r="AG25" i="19"/>
  <c r="AG28" i="19"/>
  <c r="AG31" i="19"/>
  <c r="AG34" i="19"/>
  <c r="AG2" i="19"/>
  <c r="B58" i="37" l="1"/>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AE1081" i="4"/>
  <c r="C1081" i="4"/>
  <c r="AE1080" i="4"/>
  <c r="C1080" i="4"/>
  <c r="AE1079" i="4"/>
  <c r="C1079" i="4"/>
  <c r="AE1078" i="4"/>
  <c r="C1078" i="4"/>
  <c r="AE1073" i="4"/>
  <c r="C1073" i="4"/>
  <c r="AE1072" i="4"/>
  <c r="C1072" i="4"/>
  <c r="AE1071" i="4"/>
  <c r="C1071" i="4"/>
  <c r="AE1070" i="4"/>
  <c r="C1070" i="4"/>
  <c r="AE1069" i="4"/>
  <c r="C1069" i="4"/>
  <c r="AE1068" i="4"/>
  <c r="C1068" i="4"/>
  <c r="AE1067" i="4"/>
  <c r="C1067" i="4"/>
  <c r="AE1066" i="4"/>
  <c r="C1066" i="4"/>
  <c r="AE1065" i="4"/>
  <c r="C1065" i="4"/>
  <c r="AF2016" i="19"/>
  <c r="C2016" i="19"/>
  <c r="E2016" i="19" s="1"/>
  <c r="AF2013" i="19"/>
  <c r="C2013" i="19"/>
  <c r="E2013" i="19" s="1"/>
  <c r="AF2010" i="19"/>
  <c r="C2010" i="19"/>
  <c r="E2010" i="19" s="1"/>
  <c r="AF2007" i="19"/>
  <c r="C2007" i="19"/>
  <c r="E2007" i="19" s="1"/>
  <c r="AF1764" i="19"/>
  <c r="C1764" i="19"/>
  <c r="E1764" i="19" s="1"/>
  <c r="AF1761" i="19"/>
  <c r="C1761" i="19"/>
  <c r="E1761" i="19" s="1"/>
  <c r="AF1758" i="19"/>
  <c r="C1758" i="19"/>
  <c r="E1758" i="19" s="1"/>
  <c r="AF1755" i="19"/>
  <c r="C1755" i="19"/>
  <c r="E1755" i="19" s="1"/>
  <c r="AF2520" i="19"/>
  <c r="C2520" i="19"/>
  <c r="E2520" i="19" s="1"/>
  <c r="AF2517" i="19"/>
  <c r="C2517" i="19"/>
  <c r="E2517" i="19" s="1"/>
  <c r="AF2514" i="19"/>
  <c r="C2514" i="19"/>
  <c r="E2514" i="19" s="1"/>
  <c r="AF2511" i="19"/>
  <c r="C2511" i="19"/>
  <c r="E2511" i="19" s="1"/>
  <c r="AF1512" i="19"/>
  <c r="C1512" i="19"/>
  <c r="E1512" i="19" s="1"/>
  <c r="AF1509" i="19"/>
  <c r="C1509" i="19"/>
  <c r="E1509" i="19" s="1"/>
  <c r="AF1506" i="19"/>
  <c r="C1506" i="19"/>
  <c r="E1506" i="19" s="1"/>
  <c r="AF1503" i="19"/>
  <c r="C1503" i="19"/>
  <c r="E1503" i="19" s="1"/>
  <c r="AF1260" i="19"/>
  <c r="C1260" i="19"/>
  <c r="E1260" i="19" s="1"/>
  <c r="AF1257" i="19"/>
  <c r="C1257" i="19"/>
  <c r="E1257" i="19" s="1"/>
  <c r="AF1254" i="19"/>
  <c r="C1254" i="19"/>
  <c r="E1254" i="19" s="1"/>
  <c r="AF1251" i="19"/>
  <c r="C1251" i="19"/>
  <c r="E1251" i="19" s="1"/>
  <c r="AF1008" i="19"/>
  <c r="C1008" i="19"/>
  <c r="E1008" i="19" s="1"/>
  <c r="AF1005" i="19"/>
  <c r="C1005" i="19"/>
  <c r="E1005" i="19" s="1"/>
  <c r="AF1002" i="19"/>
  <c r="C1002" i="19"/>
  <c r="E1002" i="19" s="1"/>
  <c r="AF999" i="19"/>
  <c r="C999" i="19"/>
  <c r="E999" i="19" s="1"/>
  <c r="AF2772" i="19"/>
  <c r="C2772" i="19"/>
  <c r="E2772" i="19" s="1"/>
  <c r="AF2769" i="19"/>
  <c r="C2769" i="19"/>
  <c r="E2769" i="19" s="1"/>
  <c r="AF2766" i="19"/>
  <c r="C2766" i="19"/>
  <c r="E2766" i="19" s="1"/>
  <c r="AF2763" i="19"/>
  <c r="C2763" i="19"/>
  <c r="E2763" i="19" s="1"/>
  <c r="AF2268" i="19"/>
  <c r="C2268" i="19"/>
  <c r="E2268" i="19" s="1"/>
  <c r="AF2265" i="19"/>
  <c r="C2265" i="19"/>
  <c r="E2265" i="19" s="1"/>
  <c r="AF2262" i="19"/>
  <c r="C2262" i="19"/>
  <c r="E2262" i="19" s="1"/>
  <c r="AF2259" i="19"/>
  <c r="C2259" i="19"/>
  <c r="E2259" i="19" s="1"/>
  <c r="AF2521" i="19"/>
  <c r="C2521" i="19"/>
  <c r="E2521" i="19" s="1"/>
  <c r="AF2518" i="19"/>
  <c r="C2518" i="19"/>
  <c r="E2518" i="19" s="1"/>
  <c r="AF2515" i="19"/>
  <c r="C2515" i="19"/>
  <c r="E2515" i="19" s="1"/>
  <c r="AF2512" i="19"/>
  <c r="C2512" i="19"/>
  <c r="E2512" i="19" s="1"/>
  <c r="AF1513" i="19"/>
  <c r="C1513" i="19"/>
  <c r="E1513" i="19" s="1"/>
  <c r="AF1510" i="19"/>
  <c r="C1510" i="19"/>
  <c r="E1510" i="19" s="1"/>
  <c r="AF1507" i="19"/>
  <c r="C1507" i="19"/>
  <c r="E1507" i="19" s="1"/>
  <c r="Y8" i="31"/>
  <c r="V8" i="31" l="1"/>
  <c r="AF6" i="19"/>
  <c r="AF19" i="19"/>
  <c r="AF281" i="19"/>
  <c r="AF294" i="19"/>
  <c r="AF307" i="19"/>
  <c r="AF569" i="19"/>
  <c r="AF582" i="19"/>
  <c r="AF595" i="19"/>
  <c r="AF857" i="19"/>
  <c r="AF766" i="19"/>
  <c r="AF1028" i="19"/>
  <c r="AF1041" i="19"/>
  <c r="AF1054" i="19"/>
  <c r="AF1316" i="19"/>
  <c r="AF1329" i="19"/>
  <c r="AF1342" i="19"/>
  <c r="AF1604" i="19"/>
  <c r="AF1617" i="19"/>
  <c r="AF1775" i="19"/>
  <c r="AF1788" i="19"/>
  <c r="AF1801" i="19"/>
  <c r="AF2063" i="19"/>
  <c r="AF2076" i="19"/>
  <c r="AF2089" i="19"/>
  <c r="AF2351" i="19"/>
  <c r="AF2364" i="19"/>
  <c r="AF2522" i="19"/>
  <c r="AF2535" i="19"/>
  <c r="AF2548" i="19"/>
  <c r="AF2810" i="19"/>
  <c r="AF2823" i="19"/>
  <c r="AF2836" i="19"/>
  <c r="AF3098" i="19"/>
  <c r="AF3111" i="19"/>
  <c r="AF3124" i="19"/>
  <c r="AF889" i="19"/>
  <c r="AF2392" i="19"/>
  <c r="AF367" i="19"/>
  <c r="AF147" i="19"/>
  <c r="AF1650" i="19"/>
  <c r="AF1893" i="19"/>
  <c r="AF3144" i="19"/>
  <c r="AF1371" i="19"/>
  <c r="AF1151" i="19"/>
  <c r="AF638" i="19"/>
  <c r="AF2897" i="19"/>
  <c r="AF2132" i="19"/>
  <c r="AF2627" i="19"/>
  <c r="AF2662" i="19"/>
  <c r="AF101" i="19"/>
  <c r="AF10" i="19"/>
  <c r="AF272" i="19"/>
  <c r="AF285" i="19"/>
  <c r="AF298" i="19"/>
  <c r="AF560" i="19"/>
  <c r="AF573" i="19"/>
  <c r="AF586" i="19"/>
  <c r="AF848" i="19"/>
  <c r="AF861" i="19"/>
  <c r="AF1019" i="19"/>
  <c r="AF1032" i="19"/>
  <c r="AF1045" i="19"/>
  <c r="AF1307" i="19"/>
  <c r="AF1320" i="19"/>
  <c r="AF1333" i="19"/>
  <c r="AF1595" i="19"/>
  <c r="AF1608" i="19"/>
  <c r="AF1766" i="19"/>
  <c r="AF1779" i="19"/>
  <c r="AF1792" i="19"/>
  <c r="AF2054" i="19"/>
  <c r="AF2067" i="19"/>
  <c r="AF2080" i="19"/>
  <c r="AF2342" i="19"/>
  <c r="AF2355" i="19"/>
  <c r="AF2368" i="19"/>
  <c r="AF2526" i="19"/>
  <c r="AF2539" i="19"/>
  <c r="AF2801" i="19"/>
  <c r="AF2814" i="19"/>
  <c r="AF2827" i="19"/>
  <c r="AF3089" i="19"/>
  <c r="AF3102" i="19"/>
  <c r="AF3115" i="19"/>
  <c r="AF880" i="19"/>
  <c r="AF2383" i="19"/>
  <c r="AF399" i="19"/>
  <c r="AF138" i="19"/>
  <c r="AF1641" i="19"/>
  <c r="AF1884" i="19"/>
  <c r="AF3135" i="19"/>
  <c r="AF1403" i="19"/>
  <c r="AF1142" i="19"/>
  <c r="AF629" i="19"/>
  <c r="AF2888" i="19"/>
  <c r="AF2123" i="19"/>
  <c r="AF2158" i="19"/>
  <c r="AF2653" i="19"/>
  <c r="AF92" i="19"/>
  <c r="AF105" i="19"/>
  <c r="AF263" i="19"/>
  <c r="AF276" i="19"/>
  <c r="AF289" i="19"/>
  <c r="AF551" i="19"/>
  <c r="AF564" i="19"/>
  <c r="AF577" i="19"/>
  <c r="AF839" i="19"/>
  <c r="AF852" i="19"/>
  <c r="AF1010" i="19"/>
  <c r="AF1023" i="19"/>
  <c r="AF1036" i="19"/>
  <c r="AF1298" i="19"/>
  <c r="AF1311" i="19"/>
  <c r="AF1324" i="19"/>
  <c r="AF1586" i="19"/>
  <c r="AF1599" i="19"/>
  <c r="AF1612" i="19"/>
  <c r="AF1770" i="19"/>
  <c r="AF1783" i="19"/>
  <c r="AF2045" i="19"/>
  <c r="AF2058" i="19"/>
  <c r="AF2071" i="19"/>
  <c r="AF2333" i="19"/>
  <c r="AF2346" i="19"/>
  <c r="AF2359" i="19"/>
  <c r="AF2621" i="19"/>
  <c r="AF2530" i="19"/>
  <c r="AF2792" i="19"/>
  <c r="AF2805" i="19"/>
  <c r="AF2818" i="19"/>
  <c r="AF3080" i="19"/>
  <c r="AF3093" i="19"/>
  <c r="AF3106" i="19"/>
  <c r="AF871" i="19"/>
  <c r="AF2415" i="19"/>
  <c r="AF390" i="19"/>
  <c r="AF129" i="19"/>
  <c r="AF1632" i="19"/>
  <c r="AF1875" i="19"/>
  <c r="AF3167" i="19"/>
  <c r="AF1394" i="19"/>
  <c r="AF1133" i="19"/>
  <c r="AF620" i="19"/>
  <c r="AF2879" i="19"/>
  <c r="AF2914" i="19"/>
  <c r="AF2149" i="19"/>
  <c r="AF2644" i="19"/>
  <c r="AF83" i="19"/>
  <c r="AF96" i="19"/>
  <c r="AF254" i="19"/>
  <c r="AF267" i="19"/>
  <c r="AF280" i="19"/>
  <c r="AF542" i="19"/>
  <c r="AF555" i="19"/>
  <c r="AF568" i="19"/>
  <c r="AF830" i="19"/>
  <c r="AF843" i="19"/>
  <c r="AF856" i="19"/>
  <c r="AF1014" i="19"/>
  <c r="AF1027" i="19"/>
  <c r="AF1289" i="19"/>
  <c r="AF1302" i="19"/>
  <c r="AF1315" i="19"/>
  <c r="AF1577" i="19"/>
  <c r="AF1590" i="19"/>
  <c r="AF1603" i="19"/>
  <c r="AF1865" i="19"/>
  <c r="AF1774" i="19"/>
  <c r="AF2036" i="19"/>
  <c r="AF2049" i="19"/>
  <c r="AF2062" i="19"/>
  <c r="AF2324" i="19"/>
  <c r="AF2337" i="19"/>
  <c r="AF2350" i="19"/>
  <c r="AF2612" i="19"/>
  <c r="AF2625" i="19"/>
  <c r="AF2783" i="19"/>
  <c r="AF2796" i="19"/>
  <c r="AF2809" i="19"/>
  <c r="AF3071" i="19"/>
  <c r="AF3084" i="19"/>
  <c r="AF3097" i="19"/>
  <c r="AF903" i="19"/>
  <c r="AF2406" i="19"/>
  <c r="AF381" i="19"/>
  <c r="AF120" i="19"/>
  <c r="AF1623" i="19"/>
  <c r="AF1907" i="19"/>
  <c r="AF3158" i="19"/>
  <c r="AF1385" i="19"/>
  <c r="AF1124" i="19"/>
  <c r="AF611" i="19"/>
  <c r="AF646" i="19"/>
  <c r="AF2905" i="19"/>
  <c r="AF2140" i="19"/>
  <c r="AF2635" i="19"/>
  <c r="AF74" i="19"/>
  <c r="AF87" i="19"/>
  <c r="AF100" i="19"/>
  <c r="AF258" i="19"/>
  <c r="AF271" i="19"/>
  <c r="AF533" i="19"/>
  <c r="AF546" i="19"/>
  <c r="AF559" i="19"/>
  <c r="AF821" i="19"/>
  <c r="AF834" i="19"/>
  <c r="AF847" i="19"/>
  <c r="AF1109" i="19"/>
  <c r="AF1018" i="19"/>
  <c r="AF1280" i="19"/>
  <c r="AF1293" i="19"/>
  <c r="AF1306" i="19"/>
  <c r="AF1568" i="19"/>
  <c r="AF1581" i="19"/>
  <c r="AF1594" i="19"/>
  <c r="AF1856" i="19"/>
  <c r="AF1869" i="19"/>
  <c r="AF2027" i="19"/>
  <c r="AF2040" i="19"/>
  <c r="AF2053" i="19"/>
  <c r="AF2315" i="19"/>
  <c r="AF2328" i="19"/>
  <c r="AF2341" i="19"/>
  <c r="AF2603" i="19"/>
  <c r="AF2616" i="19"/>
  <c r="AF2774" i="19"/>
  <c r="AF2787" i="19"/>
  <c r="AF2800" i="19"/>
  <c r="AF3062" i="19"/>
  <c r="AF3075" i="19"/>
  <c r="AF3088" i="19"/>
  <c r="AF894" i="19"/>
  <c r="AF2397" i="19"/>
  <c r="AF372" i="19"/>
  <c r="AF111" i="19"/>
  <c r="AF1655" i="19"/>
  <c r="AF1898" i="19"/>
  <c r="AF3149" i="19"/>
  <c r="AF1376" i="19"/>
  <c r="AF1115" i="19"/>
  <c r="AF1150" i="19"/>
  <c r="AF637" i="19"/>
  <c r="AF2896" i="19"/>
  <c r="AF2131" i="19"/>
  <c r="AF2667" i="19"/>
  <c r="AF65" i="19"/>
  <c r="AF78" i="19"/>
  <c r="AF91" i="19"/>
  <c r="AF353" i="19"/>
  <c r="AF262" i="19"/>
  <c r="AF524" i="19"/>
  <c r="AF537" i="19"/>
  <c r="AF550" i="19"/>
  <c r="AF812" i="19"/>
  <c r="AF825" i="19"/>
  <c r="AF838" i="19"/>
  <c r="AF1100" i="19"/>
  <c r="AF1113" i="19"/>
  <c r="AF1271" i="19"/>
  <c r="AF1284" i="19"/>
  <c r="AF1297" i="19"/>
  <c r="AF1559" i="19"/>
  <c r="AF1572" i="19"/>
  <c r="AF1585" i="19"/>
  <c r="AF1847" i="19"/>
  <c r="AF1860" i="19"/>
  <c r="AF2018" i="19"/>
  <c r="AF2031" i="19"/>
  <c r="AF2044" i="19"/>
  <c r="AF2306" i="19"/>
  <c r="AF2319" i="19"/>
  <c r="AF2332" i="19"/>
  <c r="AF2594" i="19"/>
  <c r="AF2607" i="19"/>
  <c r="AF2620" i="19"/>
  <c r="AF2778" i="19"/>
  <c r="AF2791" i="19"/>
  <c r="AF3053" i="19"/>
  <c r="AF3066" i="19"/>
  <c r="AF3079" i="19"/>
  <c r="AF885" i="19"/>
  <c r="AF2388" i="19"/>
  <c r="AF363" i="19"/>
  <c r="AF143" i="19"/>
  <c r="AF1646" i="19"/>
  <c r="AF1889" i="19"/>
  <c r="AF3140" i="19"/>
  <c r="AF1367" i="19"/>
  <c r="AF1402" i="19"/>
  <c r="AF1141" i="19"/>
  <c r="AF628" i="19"/>
  <c r="AF2887" i="19"/>
  <c r="AF2163" i="19"/>
  <c r="AF2658" i="19"/>
  <c r="AF56" i="19"/>
  <c r="AF69" i="19"/>
  <c r="AF82" i="19"/>
  <c r="AF344" i="19"/>
  <c r="AF357" i="19"/>
  <c r="AF515" i="19"/>
  <c r="AF528" i="19"/>
  <c r="AF541" i="19"/>
  <c r="AF803" i="19"/>
  <c r="AF816" i="19"/>
  <c r="AF829" i="19"/>
  <c r="AF1091" i="19"/>
  <c r="AF1104" i="19"/>
  <c r="AF1262" i="19"/>
  <c r="AF1275" i="19"/>
  <c r="AF1288" i="19"/>
  <c r="AF1550" i="19"/>
  <c r="AF1563" i="19"/>
  <c r="AF1576" i="19"/>
  <c r="AF1838" i="19"/>
  <c r="AF1851" i="19"/>
  <c r="AF1864" i="19"/>
  <c r="AF2022" i="19"/>
  <c r="AF2035" i="19"/>
  <c r="AF2297" i="19"/>
  <c r="AF2310" i="19"/>
  <c r="AF2323" i="19"/>
  <c r="AF2585" i="19"/>
  <c r="AF2598" i="19"/>
  <c r="AF2611" i="19"/>
  <c r="AF2873" i="19"/>
  <c r="AF2782" i="19"/>
  <c r="AF3044" i="19"/>
  <c r="AF3057" i="19"/>
  <c r="AF3070" i="19"/>
  <c r="AF876" i="19"/>
  <c r="AF2379" i="19"/>
  <c r="AF395" i="19"/>
  <c r="AF134" i="19"/>
  <c r="AF1637" i="19"/>
  <c r="AF1880" i="19"/>
  <c r="AF3131" i="19"/>
  <c r="AF3166" i="19"/>
  <c r="AF1393" i="19"/>
  <c r="AF1132" i="19"/>
  <c r="AF619" i="19"/>
  <c r="AF2919" i="19"/>
  <c r="AF2154" i="19"/>
  <c r="AF2649" i="19"/>
  <c r="AF60" i="19"/>
  <c r="AF73" i="19"/>
  <c r="AF335" i="19"/>
  <c r="AF348" i="19"/>
  <c r="AF506" i="19"/>
  <c r="AF519" i="19"/>
  <c r="AF532" i="19"/>
  <c r="AF794" i="19"/>
  <c r="AF807" i="19"/>
  <c r="AF820" i="19"/>
  <c r="AF1082" i="19"/>
  <c r="AF1095" i="19"/>
  <c r="AF1108" i="19"/>
  <c r="AF1266" i="19"/>
  <c r="AF1279" i="19"/>
  <c r="AF1541" i="19"/>
  <c r="AF1554" i="19"/>
  <c r="AF1567" i="19"/>
  <c r="AF1829" i="19"/>
  <c r="AF1842" i="19"/>
  <c r="AF1855" i="19"/>
  <c r="AF2117" i="19"/>
  <c r="AF2026" i="19"/>
  <c r="AF2288" i="19"/>
  <c r="AF2301" i="19"/>
  <c r="AF2314" i="19"/>
  <c r="AF2576" i="19"/>
  <c r="AF2589" i="19"/>
  <c r="AF2602" i="19"/>
  <c r="AF2864" i="19"/>
  <c r="AF2877" i="19"/>
  <c r="AF3035" i="19"/>
  <c r="AF3048" i="19"/>
  <c r="AF3061" i="19"/>
  <c r="AF867" i="19"/>
  <c r="AF2411" i="19"/>
  <c r="AF386" i="19"/>
  <c r="AF125" i="19"/>
  <c r="AF1628" i="19"/>
  <c r="AF1871" i="19"/>
  <c r="AF1906" i="19"/>
  <c r="AF3157" i="19"/>
  <c r="AF1384" i="19"/>
  <c r="AF1123" i="19"/>
  <c r="AF651" i="19"/>
  <c r="AF2910" i="19"/>
  <c r="AF2145" i="19"/>
  <c r="AF2640" i="19"/>
  <c r="AF38" i="19"/>
  <c r="AF51" i="19"/>
  <c r="AF64" i="19"/>
  <c r="AF326" i="19"/>
  <c r="AF339" i="19"/>
  <c r="AF352" i="19"/>
  <c r="AF510" i="19"/>
  <c r="AF523" i="19"/>
  <c r="AF785" i="19"/>
  <c r="AF798" i="19"/>
  <c r="AF811" i="19"/>
  <c r="AF1073" i="19"/>
  <c r="AF1086" i="19"/>
  <c r="AF1099" i="19"/>
  <c r="AF1361" i="19"/>
  <c r="AF1270" i="19"/>
  <c r="AF1532" i="19"/>
  <c r="AF1545" i="19"/>
  <c r="AF1558" i="19"/>
  <c r="AF1820" i="19"/>
  <c r="AF1833" i="19"/>
  <c r="AF1846" i="19"/>
  <c r="AF2108" i="19"/>
  <c r="AF2121" i="19"/>
  <c r="AF2279" i="19"/>
  <c r="AF2292" i="19"/>
  <c r="AF2305" i="19"/>
  <c r="AF2567" i="19"/>
  <c r="AF2580" i="19"/>
  <c r="AF2593" i="19"/>
  <c r="AF2855" i="19"/>
  <c r="AF2868" i="19"/>
  <c r="AF3026" i="19"/>
  <c r="AF3039" i="19"/>
  <c r="AF3052" i="19"/>
  <c r="AF899" i="19"/>
  <c r="AF2402" i="19"/>
  <c r="AF377" i="19"/>
  <c r="AF116" i="19"/>
  <c r="AF1619" i="19"/>
  <c r="AF1654" i="19"/>
  <c r="AF1897" i="19"/>
  <c r="AF3148" i="19"/>
  <c r="AF1375" i="19"/>
  <c r="AF1155" i="19"/>
  <c r="AF642" i="19"/>
  <c r="AF2901" i="19"/>
  <c r="AF2136" i="19"/>
  <c r="AF2631" i="19"/>
  <c r="AF29" i="19"/>
  <c r="AF42" i="19"/>
  <c r="AF55" i="19"/>
  <c r="AF317" i="19"/>
  <c r="AF330" i="19"/>
  <c r="AF343" i="19"/>
  <c r="AF605" i="19"/>
  <c r="AF514" i="19"/>
  <c r="AF776" i="19"/>
  <c r="AF789" i="19"/>
  <c r="AF802" i="19"/>
  <c r="AF1064" i="19"/>
  <c r="AF1077" i="19"/>
  <c r="AF1090" i="19"/>
  <c r="AF1352" i="19"/>
  <c r="AF1365" i="19"/>
  <c r="AF1523" i="19"/>
  <c r="AF1536" i="19"/>
  <c r="AF1549" i="19"/>
  <c r="AF1811" i="19"/>
  <c r="AF1824" i="19"/>
  <c r="AF1837" i="19"/>
  <c r="AF2099" i="19"/>
  <c r="AF2112" i="19"/>
  <c r="AF2270" i="19"/>
  <c r="AF2283" i="19"/>
  <c r="AF2296" i="19"/>
  <c r="AF2558" i="19"/>
  <c r="AF2571" i="19"/>
  <c r="AF2584" i="19"/>
  <c r="AF2846" i="19"/>
  <c r="AF2859" i="19"/>
  <c r="AF2872" i="19"/>
  <c r="AF3030" i="19"/>
  <c r="AF3043" i="19"/>
  <c r="AF890" i="19"/>
  <c r="AF2393" i="19"/>
  <c r="AF368" i="19"/>
  <c r="AF107" i="19"/>
  <c r="AF142" i="19"/>
  <c r="AF1645" i="19"/>
  <c r="AF1888" i="19"/>
  <c r="AF3139" i="19"/>
  <c r="AF1407" i="19"/>
  <c r="AF1146" i="19"/>
  <c r="AF633" i="19"/>
  <c r="AF2892" i="19"/>
  <c r="AF2127" i="19"/>
  <c r="AF2663" i="19"/>
  <c r="AF20" i="19"/>
  <c r="AF33" i="19"/>
  <c r="AF46" i="19"/>
  <c r="AF308" i="19"/>
  <c r="AF321" i="19"/>
  <c r="AF334" i="19"/>
  <c r="AF596" i="19"/>
  <c r="AF609" i="19"/>
  <c r="AF767" i="19"/>
  <c r="AF780" i="19"/>
  <c r="AF793" i="19"/>
  <c r="AF1055" i="19"/>
  <c r="AF1068" i="19"/>
  <c r="AF1081" i="19"/>
  <c r="AF1343" i="19"/>
  <c r="AF1356" i="19"/>
  <c r="AF1514" i="19"/>
  <c r="AF1527" i="19"/>
  <c r="AF1540" i="19"/>
  <c r="AF1802" i="19"/>
  <c r="AF1815" i="19"/>
  <c r="AF1828" i="19"/>
  <c r="AF2090" i="19"/>
  <c r="AF2103" i="19"/>
  <c r="AF2116" i="19"/>
  <c r="AF2274" i="19"/>
  <c r="AF2287" i="19"/>
  <c r="AF2549" i="19"/>
  <c r="AF2562" i="19"/>
  <c r="AF2575" i="19"/>
  <c r="AF2837" i="19"/>
  <c r="AF2850" i="19"/>
  <c r="AF2863" i="19"/>
  <c r="AF3125" i="19"/>
  <c r="AF3034" i="19"/>
  <c r="AF881" i="19"/>
  <c r="AF2384" i="19"/>
  <c r="AF359" i="19"/>
  <c r="AF394" i="19"/>
  <c r="AF133" i="19"/>
  <c r="AF1636" i="19"/>
  <c r="AF1879" i="19"/>
  <c r="AF3171" i="19"/>
  <c r="AF1398" i="19"/>
  <c r="AF1137" i="19"/>
  <c r="AF624" i="19"/>
  <c r="AF2883" i="19"/>
  <c r="AF2159" i="19"/>
  <c r="AF2654" i="19"/>
  <c r="AF11" i="19"/>
  <c r="AF24" i="19"/>
  <c r="AF37" i="19"/>
  <c r="AF299" i="19"/>
  <c r="AF312" i="19"/>
  <c r="AF325" i="19"/>
  <c r="AF587" i="19"/>
  <c r="AF600" i="19"/>
  <c r="AF758" i="19"/>
  <c r="AF771" i="19"/>
  <c r="AF784" i="19"/>
  <c r="AF1046" i="19"/>
  <c r="AF1059" i="19"/>
  <c r="AF1072" i="19"/>
  <c r="AF1334" i="19"/>
  <c r="AF1347" i="19"/>
  <c r="AF1360" i="19"/>
  <c r="AF1518" i="19"/>
  <c r="AF1531" i="19"/>
  <c r="AF1793" i="19"/>
  <c r="AF1806" i="19"/>
  <c r="AF1819" i="19"/>
  <c r="AF2081" i="19"/>
  <c r="AF2094" i="19"/>
  <c r="AF2107" i="19"/>
  <c r="AF2369" i="19"/>
  <c r="AF2278" i="19"/>
  <c r="AF2540" i="19"/>
  <c r="AF2553" i="19"/>
  <c r="AF2566" i="19"/>
  <c r="AF2828" i="19"/>
  <c r="AF2841" i="19"/>
  <c r="AF2854" i="19"/>
  <c r="AF3116" i="19"/>
  <c r="AF3129" i="19"/>
  <c r="AF872" i="19"/>
  <c r="AF2375" i="19"/>
  <c r="AF2410" i="19"/>
  <c r="AF385" i="19"/>
  <c r="AF124" i="19"/>
  <c r="AF1627" i="19"/>
  <c r="AF1911" i="19"/>
  <c r="AF3162" i="19"/>
  <c r="AF1389" i="19"/>
  <c r="AF1128" i="19"/>
  <c r="AF615" i="19"/>
  <c r="AF2915" i="19"/>
  <c r="AF2150" i="19"/>
  <c r="AF2645" i="19"/>
  <c r="AF15" i="19"/>
  <c r="AF28" i="19"/>
  <c r="AF290" i="19"/>
  <c r="AF303" i="19"/>
  <c r="AF316" i="19"/>
  <c r="AF578" i="19"/>
  <c r="AF591" i="19"/>
  <c r="AF604" i="19"/>
  <c r="AF762" i="19"/>
  <c r="AF775" i="19"/>
  <c r="AF1037" i="19"/>
  <c r="AF1050" i="19"/>
  <c r="AF1063" i="19"/>
  <c r="AF1325" i="19"/>
  <c r="AF1338" i="19"/>
  <c r="AF1351" i="19"/>
  <c r="AF1613" i="19"/>
  <c r="AF1522" i="19"/>
  <c r="AF1784" i="19"/>
  <c r="AF1797" i="19"/>
  <c r="AF1810" i="19"/>
  <c r="AF2072" i="19"/>
  <c r="AF2085" i="19"/>
  <c r="AF2098" i="19"/>
  <c r="AF2360" i="19"/>
  <c r="AF2373" i="19"/>
  <c r="AF2531" i="19"/>
  <c r="AF2544" i="19"/>
  <c r="AF2557" i="19"/>
  <c r="AF2819" i="19"/>
  <c r="AF2832" i="19"/>
  <c r="AF2845" i="19"/>
  <c r="AF3107" i="19"/>
  <c r="AF3120" i="19"/>
  <c r="AF863" i="19"/>
  <c r="AF898" i="19"/>
  <c r="AF2401" i="19"/>
  <c r="AF376" i="19"/>
  <c r="AF115" i="19"/>
  <c r="AF1659" i="19"/>
  <c r="AF1902" i="19"/>
  <c r="AF3153" i="19"/>
  <c r="AF1380" i="19"/>
  <c r="AF1119" i="19"/>
  <c r="AF647" i="19"/>
  <c r="AF2906" i="19"/>
  <c r="AF2141" i="19"/>
  <c r="AF2636" i="19"/>
  <c r="D7" i="35"/>
  <c r="E7" i="35"/>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AO7" i="35"/>
  <c r="AP7" i="35"/>
  <c r="AQ7" i="35"/>
  <c r="AR7" i="35"/>
  <c r="C7" i="35"/>
  <c r="K3" i="13" l="1"/>
  <c r="Q33" i="13"/>
  <c r="Q32" i="13"/>
  <c r="Q31" i="13"/>
  <c r="H4" i="13" l="1"/>
  <c r="E6" i="3"/>
  <c r="N7" i="13" l="1"/>
  <c r="M12" i="1"/>
  <c r="Q25" i="13"/>
  <c r="T16" i="1" l="1"/>
  <c r="AF5" i="19"/>
  <c r="AF8" i="19"/>
  <c r="AF14" i="19"/>
  <c r="AF17" i="19"/>
  <c r="AF23" i="19"/>
  <c r="AF26" i="19"/>
  <c r="AF32" i="19"/>
  <c r="AF35" i="19"/>
  <c r="AF41" i="19"/>
  <c r="AF44" i="19"/>
  <c r="AF47" i="19"/>
  <c r="AF50" i="19"/>
  <c r="AF53" i="19"/>
  <c r="AF59" i="19"/>
  <c r="AF62" i="19"/>
  <c r="AF68" i="19"/>
  <c r="AF71" i="19"/>
  <c r="AF77" i="19"/>
  <c r="AF80" i="19"/>
  <c r="AF86" i="19"/>
  <c r="AF89" i="19"/>
  <c r="AF95" i="19"/>
  <c r="AF98" i="19"/>
  <c r="AF104" i="19"/>
  <c r="AF3" i="19"/>
  <c r="AF9" i="19"/>
  <c r="AF12" i="19"/>
  <c r="AF18" i="19"/>
  <c r="AF21" i="19"/>
  <c r="AF27" i="19"/>
  <c r="AF30" i="19"/>
  <c r="AF36" i="19"/>
  <c r="AF39" i="19"/>
  <c r="AF45" i="19"/>
  <c r="AF48" i="19"/>
  <c r="AF54" i="19"/>
  <c r="AF57" i="19"/>
  <c r="AF63" i="19"/>
  <c r="AF66" i="19"/>
  <c r="AF72" i="19"/>
  <c r="AF75" i="19"/>
  <c r="AF81" i="19"/>
  <c r="AF84" i="19"/>
  <c r="AF90" i="19"/>
  <c r="AF93" i="19"/>
  <c r="AF99" i="19"/>
  <c r="AF102" i="19"/>
  <c r="AF4" i="19"/>
  <c r="AF7" i="19"/>
  <c r="AF13" i="19"/>
  <c r="AF16" i="19"/>
  <c r="AF22" i="19"/>
  <c r="AF25" i="19"/>
  <c r="AF31" i="19"/>
  <c r="AF34" i="19"/>
  <c r="AF40" i="19"/>
  <c r="AF43" i="19"/>
  <c r="AF49" i="19"/>
  <c r="AF52" i="19"/>
  <c r="AF58" i="19"/>
  <c r="AF61" i="19"/>
  <c r="AF67" i="19"/>
  <c r="AF70" i="19"/>
  <c r="AF76" i="19"/>
  <c r="AF79" i="19"/>
  <c r="AF85" i="19"/>
  <c r="AF88" i="19"/>
  <c r="AF94" i="19"/>
  <c r="AF97" i="19"/>
  <c r="AF103" i="19"/>
  <c r="AF106" i="19"/>
  <c r="AF257" i="19"/>
  <c r="AF260" i="19"/>
  <c r="AF266" i="19"/>
  <c r="AF269" i="19"/>
  <c r="AF275" i="19"/>
  <c r="AF278" i="19"/>
  <c r="AF284" i="19"/>
  <c r="AF287" i="19"/>
  <c r="AF293" i="19"/>
  <c r="AF296" i="19"/>
  <c r="AF302" i="19"/>
  <c r="AF305" i="19"/>
  <c r="AF311" i="19"/>
  <c r="AF314" i="19"/>
  <c r="AF320" i="19"/>
  <c r="AF323" i="19"/>
  <c r="AF329" i="19"/>
  <c r="AF332" i="19"/>
  <c r="AF338" i="19"/>
  <c r="AF341" i="19"/>
  <c r="AF347" i="19"/>
  <c r="AF350" i="19"/>
  <c r="AF356" i="19"/>
  <c r="AF255" i="19"/>
  <c r="AF261" i="19"/>
  <c r="AF264" i="19"/>
  <c r="AF270" i="19"/>
  <c r="AF273" i="19"/>
  <c r="AF279" i="19"/>
  <c r="AF282" i="19"/>
  <c r="AF288" i="19"/>
  <c r="AF291" i="19"/>
  <c r="AF297" i="19"/>
  <c r="AF300" i="19"/>
  <c r="AF306" i="19"/>
  <c r="AF309" i="19"/>
  <c r="AF315" i="19"/>
  <c r="AF318" i="19"/>
  <c r="AF324" i="19"/>
  <c r="AF327" i="19"/>
  <c r="AF333" i="19"/>
  <c r="AF336" i="19"/>
  <c r="AF342" i="19"/>
  <c r="AF345" i="19"/>
  <c r="AF351" i="19"/>
  <c r="AF354" i="19"/>
  <c r="AF256" i="19"/>
  <c r="AF259" i="19"/>
  <c r="AF265" i="19"/>
  <c r="AF268" i="19"/>
  <c r="AF274" i="19"/>
  <c r="AF277" i="19"/>
  <c r="AF283" i="19"/>
  <c r="AF286" i="19"/>
  <c r="AF292" i="19"/>
  <c r="AF295" i="19"/>
  <c r="AF301" i="19"/>
  <c r="AF304" i="19"/>
  <c r="AF310" i="19"/>
  <c r="AF313" i="19"/>
  <c r="AF319" i="19"/>
  <c r="AF322" i="19"/>
  <c r="AF328" i="19"/>
  <c r="AF331" i="19"/>
  <c r="AF337" i="19"/>
  <c r="AF340" i="19"/>
  <c r="AF346" i="19"/>
  <c r="AF349" i="19"/>
  <c r="AF355" i="19"/>
  <c r="AF358" i="19"/>
  <c r="AF509" i="19"/>
  <c r="AF512" i="19"/>
  <c r="AF518" i="19"/>
  <c r="AF521" i="19"/>
  <c r="AF527" i="19"/>
  <c r="AF530" i="19"/>
  <c r="AF536" i="19"/>
  <c r="AF539" i="19"/>
  <c r="AF545" i="19"/>
  <c r="AF548" i="19"/>
  <c r="AF554" i="19"/>
  <c r="AF557" i="19"/>
  <c r="AF563" i="19"/>
  <c r="AF566" i="19"/>
  <c r="AF572" i="19"/>
  <c r="AF575" i="19"/>
  <c r="AF581" i="19"/>
  <c r="AF584" i="19"/>
  <c r="AF590" i="19"/>
  <c r="AF593" i="19"/>
  <c r="AF599" i="19"/>
  <c r="AF602" i="19"/>
  <c r="AF608" i="19"/>
  <c r="AF507" i="19"/>
  <c r="AF513" i="19"/>
  <c r="AF516" i="19"/>
  <c r="AF522" i="19"/>
  <c r="AF525" i="19"/>
  <c r="AF531" i="19"/>
  <c r="AF534" i="19"/>
  <c r="AF540" i="19"/>
  <c r="AF543" i="19"/>
  <c r="AF549" i="19"/>
  <c r="AF552" i="19"/>
  <c r="AF558" i="19"/>
  <c r="AF561" i="19"/>
  <c r="AF567" i="19"/>
  <c r="AF570" i="19"/>
  <c r="AF576" i="19"/>
  <c r="AF579" i="19"/>
  <c r="AF585" i="19"/>
  <c r="AF588" i="19"/>
  <c r="AF594" i="19"/>
  <c r="AF597" i="19"/>
  <c r="AF603" i="19"/>
  <c r="AF606" i="19"/>
  <c r="AF508" i="19"/>
  <c r="AF511" i="19"/>
  <c r="AF517" i="19"/>
  <c r="AF520" i="19"/>
  <c r="AF526" i="19"/>
  <c r="AF529" i="19"/>
  <c r="AF535" i="19"/>
  <c r="AF538" i="19"/>
  <c r="AF544" i="19"/>
  <c r="AF547" i="19"/>
  <c r="AF553" i="19"/>
  <c r="AF556" i="19"/>
  <c r="AF562" i="19"/>
  <c r="AF565" i="19"/>
  <c r="AF571" i="19"/>
  <c r="AF574" i="19"/>
  <c r="AF580" i="19"/>
  <c r="AF583" i="19"/>
  <c r="AF589" i="19"/>
  <c r="AF592" i="19"/>
  <c r="AF598" i="19"/>
  <c r="AF601" i="19"/>
  <c r="AF607" i="19"/>
  <c r="AF610" i="19"/>
  <c r="AF761" i="19"/>
  <c r="AF764" i="19"/>
  <c r="AF770" i="19"/>
  <c r="AF773" i="19"/>
  <c r="AF779" i="19"/>
  <c r="AF782" i="19"/>
  <c r="AF788" i="19"/>
  <c r="AF791" i="19"/>
  <c r="AF797" i="19"/>
  <c r="AF800" i="19"/>
  <c r="AF806" i="19"/>
  <c r="AF809" i="19"/>
  <c r="AF815" i="19"/>
  <c r="AF818" i="19"/>
  <c r="AF824" i="19"/>
  <c r="AF827" i="19"/>
  <c r="AF833" i="19"/>
  <c r="AF836" i="19"/>
  <c r="AF842" i="19"/>
  <c r="AF845" i="19"/>
  <c r="AF851" i="19"/>
  <c r="AF854" i="19"/>
  <c r="AF860" i="19"/>
  <c r="AF759" i="19"/>
  <c r="AF765" i="19"/>
  <c r="AF768" i="19"/>
  <c r="AF774" i="19"/>
  <c r="AF777" i="19"/>
  <c r="AF783" i="19"/>
  <c r="AF786" i="19"/>
  <c r="AF792" i="19"/>
  <c r="AF795" i="19"/>
  <c r="AF801" i="19"/>
  <c r="AF804" i="19"/>
  <c r="AF810" i="19"/>
  <c r="AF813" i="19"/>
  <c r="AF819" i="19"/>
  <c r="AF822" i="19"/>
  <c r="AF828" i="19"/>
  <c r="AF831" i="19"/>
  <c r="AF837" i="19"/>
  <c r="AF840" i="19"/>
  <c r="AF846" i="19"/>
  <c r="AF849" i="19"/>
  <c r="AF855" i="19"/>
  <c r="AF858" i="19"/>
  <c r="AF760" i="19"/>
  <c r="AF763" i="19"/>
  <c r="AF769" i="19"/>
  <c r="AF772" i="19"/>
  <c r="AF778" i="19"/>
  <c r="AF781" i="19"/>
  <c r="AF787" i="19"/>
  <c r="AF790" i="19"/>
  <c r="AF796" i="19"/>
  <c r="AF799" i="19"/>
  <c r="AF805" i="19"/>
  <c r="AF808" i="19"/>
  <c r="AF814" i="19"/>
  <c r="AF817" i="19"/>
  <c r="AF823" i="19"/>
  <c r="AF826" i="19"/>
  <c r="AF832" i="19"/>
  <c r="AF835" i="19"/>
  <c r="AF841" i="19"/>
  <c r="AF844" i="19"/>
  <c r="AF850" i="19"/>
  <c r="AF853" i="19"/>
  <c r="AF859" i="19"/>
  <c r="AF862" i="19"/>
  <c r="AF1013" i="19"/>
  <c r="AF1016" i="19"/>
  <c r="AF1022" i="19"/>
  <c r="AF1025" i="19"/>
  <c r="AF1031" i="19"/>
  <c r="AF1034" i="19"/>
  <c r="AF1040" i="19"/>
  <c r="AF1043" i="19"/>
  <c r="AF1049" i="19"/>
  <c r="AF1052" i="19"/>
  <c r="AF1058" i="19"/>
  <c r="AF1061" i="19"/>
  <c r="AF1067" i="19"/>
  <c r="AF1070" i="19"/>
  <c r="AF1076" i="19"/>
  <c r="AF1079" i="19"/>
  <c r="AF1085" i="19"/>
  <c r="AF1088" i="19"/>
  <c r="AF1094" i="19"/>
  <c r="AF1097" i="19"/>
  <c r="AF1103" i="19"/>
  <c r="AF1106" i="19"/>
  <c r="AF1112" i="19"/>
  <c r="AF1011" i="19"/>
  <c r="AF1017" i="19"/>
  <c r="AF1020" i="19"/>
  <c r="AF1026" i="19"/>
  <c r="AF1029" i="19"/>
  <c r="AF1035" i="19"/>
  <c r="AF1038" i="19"/>
  <c r="AF1044" i="19"/>
  <c r="AF1047" i="19"/>
  <c r="AF1053" i="19"/>
  <c r="AF1056" i="19"/>
  <c r="AF1062" i="19"/>
  <c r="AF1065" i="19"/>
  <c r="AF1071" i="19"/>
  <c r="AF1074" i="19"/>
  <c r="AF1080" i="19"/>
  <c r="AF1083" i="19"/>
  <c r="AF1089" i="19"/>
  <c r="AF1092" i="19"/>
  <c r="AF1098" i="19"/>
  <c r="AF1101" i="19"/>
  <c r="AF1107" i="19"/>
  <c r="AF1110" i="19"/>
  <c r="AF1012" i="19"/>
  <c r="AF1015" i="19"/>
  <c r="AF1021" i="19"/>
  <c r="AF1024" i="19"/>
  <c r="AF1030" i="19"/>
  <c r="AF1033" i="19"/>
  <c r="AF1039" i="19"/>
  <c r="AF1042" i="19"/>
  <c r="AF1048" i="19"/>
  <c r="AF1051" i="19"/>
  <c r="AF1057" i="19"/>
  <c r="AF1060" i="19"/>
  <c r="AF1066" i="19"/>
  <c r="AF1069" i="19"/>
  <c r="AF1075" i="19"/>
  <c r="AF1078" i="19"/>
  <c r="AF1084" i="19"/>
  <c r="AF1087" i="19"/>
  <c r="AF1093" i="19"/>
  <c r="AF1096" i="19"/>
  <c r="AF1102" i="19"/>
  <c r="AF1105" i="19"/>
  <c r="AF1111" i="19"/>
  <c r="AF1114" i="19"/>
  <c r="AF1265" i="19"/>
  <c r="AF1268" i="19"/>
  <c r="AF1274" i="19"/>
  <c r="AF1277" i="19"/>
  <c r="AF1283" i="19"/>
  <c r="AF1286" i="19"/>
  <c r="AF1292" i="19"/>
  <c r="AF1295" i="19"/>
  <c r="AF1301" i="19"/>
  <c r="AF1304" i="19"/>
  <c r="AF1310" i="19"/>
  <c r="AF1313" i="19"/>
  <c r="AF1319" i="19"/>
  <c r="AF1322" i="19"/>
  <c r="AF1328" i="19"/>
  <c r="AF1331" i="19"/>
  <c r="AF1337" i="19"/>
  <c r="AF1340" i="19"/>
  <c r="AF1346" i="19"/>
  <c r="AF1349" i="19"/>
  <c r="AF1355" i="19"/>
  <c r="AF1358" i="19"/>
  <c r="AF1364" i="19"/>
  <c r="AF1263" i="19"/>
  <c r="AF1269" i="19"/>
  <c r="AF1272" i="19"/>
  <c r="AF1278" i="19"/>
  <c r="AF1281" i="19"/>
  <c r="AF1287" i="19"/>
  <c r="AF1290" i="19"/>
  <c r="AF1296" i="19"/>
  <c r="AF1299" i="19"/>
  <c r="AF1305" i="19"/>
  <c r="AF1308" i="19"/>
  <c r="AF1314" i="19"/>
  <c r="AF1317" i="19"/>
  <c r="AF1323" i="19"/>
  <c r="AF1326" i="19"/>
  <c r="AF1332" i="19"/>
  <c r="AF1335" i="19"/>
  <c r="AF1341" i="19"/>
  <c r="AF1344" i="19"/>
  <c r="AF1350" i="19"/>
  <c r="AF1353" i="19"/>
  <c r="AF1359" i="19"/>
  <c r="AF1362" i="19"/>
  <c r="AF1264" i="19"/>
  <c r="AF1267" i="19"/>
  <c r="AF1273" i="19"/>
  <c r="AF1276" i="19"/>
  <c r="AF1282" i="19"/>
  <c r="AF1285" i="19"/>
  <c r="AF1291" i="19"/>
  <c r="AF1294" i="19"/>
  <c r="AF1300" i="19"/>
  <c r="AF1303" i="19"/>
  <c r="AF1309" i="19"/>
  <c r="AF1312" i="19"/>
  <c r="AF1318" i="19"/>
  <c r="AF1321" i="19"/>
  <c r="AF1327" i="19"/>
  <c r="AF1330" i="19"/>
  <c r="AF1336" i="19"/>
  <c r="AF1339" i="19"/>
  <c r="AF1345" i="19"/>
  <c r="AF1348" i="19"/>
  <c r="AF1354" i="19"/>
  <c r="AF1357" i="19"/>
  <c r="AF1363" i="19"/>
  <c r="AF1366" i="19"/>
  <c r="AF1517" i="19"/>
  <c r="AF1520" i="19"/>
  <c r="AF1526" i="19"/>
  <c r="AF1529" i="19"/>
  <c r="AF1535" i="19"/>
  <c r="AF1538" i="19"/>
  <c r="AF1544" i="19"/>
  <c r="AF1547" i="19"/>
  <c r="AF1553" i="19"/>
  <c r="AF1556" i="19"/>
  <c r="AF1562" i="19"/>
  <c r="AF1565" i="19"/>
  <c r="AF1571" i="19"/>
  <c r="AF1574" i="19"/>
  <c r="AF1580" i="19"/>
  <c r="AF1583" i="19"/>
  <c r="AF1589" i="19"/>
  <c r="AF1592" i="19"/>
  <c r="AF1598" i="19"/>
  <c r="AF1601" i="19"/>
  <c r="AF1607" i="19"/>
  <c r="AF1610" i="19"/>
  <c r="AF1616" i="19"/>
  <c r="AF1515" i="19"/>
  <c r="AF1521" i="19"/>
  <c r="AF1524" i="19"/>
  <c r="AF1530" i="19"/>
  <c r="AF1533" i="19"/>
  <c r="AF1539" i="19"/>
  <c r="AF1542" i="19"/>
  <c r="AF1548" i="19"/>
  <c r="AF1551" i="19"/>
  <c r="AF1557" i="19"/>
  <c r="AF1560" i="19"/>
  <c r="AF1566" i="19"/>
  <c r="AF1569" i="19"/>
  <c r="AF1575" i="19"/>
  <c r="AF1578" i="19"/>
  <c r="AF1584" i="19"/>
  <c r="AF1587" i="19"/>
  <c r="AF1593" i="19"/>
  <c r="AF1596" i="19"/>
  <c r="AF1602" i="19"/>
  <c r="AF1605" i="19"/>
  <c r="AF1611" i="19"/>
  <c r="AF1614" i="19"/>
  <c r="AF1516" i="19"/>
  <c r="AF1519" i="19"/>
  <c r="AF1525" i="19"/>
  <c r="AF1528" i="19"/>
  <c r="AF1534" i="19"/>
  <c r="AF1537" i="19"/>
  <c r="AF1543" i="19"/>
  <c r="AF1546" i="19"/>
  <c r="AF1552" i="19"/>
  <c r="AF1555" i="19"/>
  <c r="AF1561" i="19"/>
  <c r="AF1564" i="19"/>
  <c r="AF1570" i="19"/>
  <c r="AF1573" i="19"/>
  <c r="AF1579" i="19"/>
  <c r="AF1582" i="19"/>
  <c r="AF1588" i="19"/>
  <c r="AF1591" i="19"/>
  <c r="AF1597" i="19"/>
  <c r="AF1600" i="19"/>
  <c r="AF1606" i="19"/>
  <c r="AF1609" i="19"/>
  <c r="AF1615" i="19"/>
  <c r="AF1618" i="19"/>
  <c r="AF1769" i="19"/>
  <c r="AF1772" i="19"/>
  <c r="AF1778" i="19"/>
  <c r="AF1781" i="19"/>
  <c r="AF1787" i="19"/>
  <c r="AF1790" i="19"/>
  <c r="AF1796" i="19"/>
  <c r="AF1799" i="19"/>
  <c r="AF1805" i="19"/>
  <c r="AF1808" i="19"/>
  <c r="AF1814" i="19"/>
  <c r="AF1817" i="19"/>
  <c r="AF1823" i="19"/>
  <c r="AF1826" i="19"/>
  <c r="AF1832" i="19"/>
  <c r="AF1835" i="19"/>
  <c r="AF1841" i="19"/>
  <c r="AF1844" i="19"/>
  <c r="AF1850" i="19"/>
  <c r="AF1853" i="19"/>
  <c r="AF1859" i="19"/>
  <c r="AF1862" i="19"/>
  <c r="AF1868" i="19"/>
  <c r="AF1767" i="19"/>
  <c r="AF1773" i="19"/>
  <c r="AF1776" i="19"/>
  <c r="AF1782" i="19"/>
  <c r="AF1785" i="19"/>
  <c r="AF1791" i="19"/>
  <c r="AF1794" i="19"/>
  <c r="AF1800" i="19"/>
  <c r="AF1803" i="19"/>
  <c r="AF1809" i="19"/>
  <c r="AF1812" i="19"/>
  <c r="AF1818" i="19"/>
  <c r="AF1821" i="19"/>
  <c r="AF1827" i="19"/>
  <c r="AF1830" i="19"/>
  <c r="AF1836" i="19"/>
  <c r="AF1839" i="19"/>
  <c r="AF1845" i="19"/>
  <c r="AF1848" i="19"/>
  <c r="AF1854" i="19"/>
  <c r="AF1857" i="19"/>
  <c r="AF1863" i="19"/>
  <c r="AF1866" i="19"/>
  <c r="AF1768" i="19"/>
  <c r="AF1771" i="19"/>
  <c r="AF1777" i="19"/>
  <c r="AF1780" i="19"/>
  <c r="AF1786" i="19"/>
  <c r="AF1789" i="19"/>
  <c r="AF1795" i="19"/>
  <c r="AF1798" i="19"/>
  <c r="AF1804" i="19"/>
  <c r="AF1807" i="19"/>
  <c r="AF1813" i="19"/>
  <c r="AF1816" i="19"/>
  <c r="AF1822" i="19"/>
  <c r="AF1825" i="19"/>
  <c r="AF1831" i="19"/>
  <c r="AF1834" i="19"/>
  <c r="AF1840" i="19"/>
  <c r="AF1843" i="19"/>
  <c r="AF1849" i="19"/>
  <c r="AF1852" i="19"/>
  <c r="AF1858" i="19"/>
  <c r="AF1861" i="19"/>
  <c r="AF1867" i="19"/>
  <c r="AF1870" i="19"/>
  <c r="AF2021" i="19"/>
  <c r="AF2024" i="19"/>
  <c r="AF2030" i="19"/>
  <c r="AF2033" i="19"/>
  <c r="AF2039" i="19"/>
  <c r="AF2042" i="19"/>
  <c r="AF2048" i="19"/>
  <c r="AF2051" i="19"/>
  <c r="AF2057" i="19"/>
  <c r="AF2060" i="19"/>
  <c r="AF2066" i="19"/>
  <c r="AF2069" i="19"/>
  <c r="AF2075" i="19"/>
  <c r="AF2078" i="19"/>
  <c r="AF2084" i="19"/>
  <c r="AF2087" i="19"/>
  <c r="AF2093" i="19"/>
  <c r="AF2096" i="19"/>
  <c r="AF2102" i="19"/>
  <c r="AF2105" i="19"/>
  <c r="AF2111" i="19"/>
  <c r="AF2114" i="19"/>
  <c r="AF2120" i="19"/>
  <c r="AF2019" i="19"/>
  <c r="AF2025" i="19"/>
  <c r="AF2028" i="19"/>
  <c r="AF2034" i="19"/>
  <c r="AF2037" i="19"/>
  <c r="AF2043" i="19"/>
  <c r="AF2046" i="19"/>
  <c r="AF2052" i="19"/>
  <c r="AF2055" i="19"/>
  <c r="AF2061" i="19"/>
  <c r="AF2064" i="19"/>
  <c r="AF2070" i="19"/>
  <c r="AF2073" i="19"/>
  <c r="AF2079" i="19"/>
  <c r="AF2082" i="19"/>
  <c r="AF2088" i="19"/>
  <c r="AF2091" i="19"/>
  <c r="AF2097" i="19"/>
  <c r="AF2100" i="19"/>
  <c r="AF2106" i="19"/>
  <c r="AF2109" i="19"/>
  <c r="AF2115" i="19"/>
  <c r="AF2118" i="19"/>
  <c r="AF2020" i="19"/>
  <c r="AF2023" i="19"/>
  <c r="AF2029" i="19"/>
  <c r="AF2032" i="19"/>
  <c r="AF2038" i="19"/>
  <c r="AF2041" i="19"/>
  <c r="AF2047" i="19"/>
  <c r="AF2050" i="19"/>
  <c r="AF2056" i="19"/>
  <c r="AF2059" i="19"/>
  <c r="AF2065" i="19"/>
  <c r="AF2068" i="19"/>
  <c r="AF2074" i="19"/>
  <c r="AF2077" i="19"/>
  <c r="AF2083" i="19"/>
  <c r="AF2086" i="19"/>
  <c r="AF2092" i="19"/>
  <c r="AF2095" i="19"/>
  <c r="AF2101" i="19"/>
  <c r="AF2104" i="19"/>
  <c r="AF2110" i="19"/>
  <c r="AF2113" i="19"/>
  <c r="AF2119" i="19"/>
  <c r="AF2122" i="19"/>
  <c r="AF2273" i="19"/>
  <c r="AF2276" i="19"/>
  <c r="AF2282" i="19"/>
  <c r="AF2285" i="19"/>
  <c r="AF2291" i="19"/>
  <c r="AF2294" i="19"/>
  <c r="AF2300" i="19"/>
  <c r="AF2303" i="19"/>
  <c r="AF2309" i="19"/>
  <c r="AF2312" i="19"/>
  <c r="AF2318" i="19"/>
  <c r="AF2321" i="19"/>
  <c r="AF2327" i="19"/>
  <c r="AF2330" i="19"/>
  <c r="AF2336" i="19"/>
  <c r="AF2339" i="19"/>
  <c r="AF2345" i="19"/>
  <c r="AF2348" i="19"/>
  <c r="AF2354" i="19"/>
  <c r="AF2357" i="19"/>
  <c r="AF2363" i="19"/>
  <c r="AF2366" i="19"/>
  <c r="AF2372" i="19"/>
  <c r="AF2271" i="19"/>
  <c r="AF2277" i="19"/>
  <c r="AF2280" i="19"/>
  <c r="AF2286" i="19"/>
  <c r="AF2289" i="19"/>
  <c r="AF2295" i="19"/>
  <c r="AF2298" i="19"/>
  <c r="AF2304" i="19"/>
  <c r="AF2307" i="19"/>
  <c r="AF2313" i="19"/>
  <c r="AF2316" i="19"/>
  <c r="AF2322" i="19"/>
  <c r="AF2325" i="19"/>
  <c r="AF2331" i="19"/>
  <c r="AF2334" i="19"/>
  <c r="AF2340" i="19"/>
  <c r="AF2343" i="19"/>
  <c r="AF2349" i="19"/>
  <c r="AF2352" i="19"/>
  <c r="AF2358" i="19"/>
  <c r="AF2361" i="19"/>
  <c r="AF2367" i="19"/>
  <c r="AF2370" i="19"/>
  <c r="AF2272" i="19"/>
  <c r="AF2275" i="19"/>
  <c r="AF2281" i="19"/>
  <c r="AF2284" i="19"/>
  <c r="AF2290" i="19"/>
  <c r="AF2293" i="19"/>
  <c r="AF2299" i="19"/>
  <c r="AF2302" i="19"/>
  <c r="AF2308" i="19"/>
  <c r="AF2311" i="19"/>
  <c r="AF2317" i="19"/>
  <c r="AF2320" i="19"/>
  <c r="AF2326" i="19"/>
  <c r="AF2329" i="19"/>
  <c r="AF2335" i="19"/>
  <c r="AF2338" i="19"/>
  <c r="AF2344" i="19"/>
  <c r="AF2347" i="19"/>
  <c r="AF2353" i="19"/>
  <c r="AF2356" i="19"/>
  <c r="AF2362" i="19"/>
  <c r="AF2365" i="19"/>
  <c r="AF2371" i="19"/>
  <c r="AF2374" i="19"/>
  <c r="AF2525" i="19"/>
  <c r="AF2528" i="19"/>
  <c r="AF2534" i="19"/>
  <c r="AF2537" i="19"/>
  <c r="AF2543" i="19"/>
  <c r="AF2546" i="19"/>
  <c r="AF2552" i="19"/>
  <c r="AF2555" i="19"/>
  <c r="AF2561" i="19"/>
  <c r="AF2564" i="19"/>
  <c r="AF2570" i="19"/>
  <c r="AF2573" i="19"/>
  <c r="AF2579" i="19"/>
  <c r="AF2582" i="19"/>
  <c r="AF2588" i="19"/>
  <c r="AF2591" i="19"/>
  <c r="AF2597" i="19"/>
  <c r="AF2600" i="19"/>
  <c r="AF2606" i="19"/>
  <c r="AF2609" i="19"/>
  <c r="AF2615" i="19"/>
  <c r="AF2618" i="19"/>
  <c r="AF2624" i="19"/>
  <c r="AF2523" i="19"/>
  <c r="AF2529" i="19"/>
  <c r="AF2532" i="19"/>
  <c r="AF2538" i="19"/>
  <c r="AF2541" i="19"/>
  <c r="AF2547" i="19"/>
  <c r="AF2550" i="19"/>
  <c r="AF2556" i="19"/>
  <c r="AF2559" i="19"/>
  <c r="AF2565" i="19"/>
  <c r="AF2568" i="19"/>
  <c r="AF2574" i="19"/>
  <c r="AF2577" i="19"/>
  <c r="AF2583" i="19"/>
  <c r="AF2586" i="19"/>
  <c r="AF2592" i="19"/>
  <c r="AF2595" i="19"/>
  <c r="AF2601" i="19"/>
  <c r="AF2604" i="19"/>
  <c r="AF2610" i="19"/>
  <c r="AF2613" i="19"/>
  <c r="AF2619" i="19"/>
  <c r="AF2622" i="19"/>
  <c r="AF2524" i="19"/>
  <c r="AF2527" i="19"/>
  <c r="AF2533" i="19"/>
  <c r="AF2536" i="19"/>
  <c r="AF2542" i="19"/>
  <c r="AF2545" i="19"/>
  <c r="AF2551" i="19"/>
  <c r="AF2554" i="19"/>
  <c r="AF2560" i="19"/>
  <c r="AF2563" i="19"/>
  <c r="AF2569" i="19"/>
  <c r="AF2572" i="19"/>
  <c r="AF2578" i="19"/>
  <c r="AF2581" i="19"/>
  <c r="AF2587" i="19"/>
  <c r="AF2590" i="19"/>
  <c r="AF2596" i="19"/>
  <c r="AF2599" i="19"/>
  <c r="AF2605" i="19"/>
  <c r="AF2608" i="19"/>
  <c r="AF2614" i="19"/>
  <c r="AF2617" i="19"/>
  <c r="AF2623" i="19"/>
  <c r="AF2626" i="19"/>
  <c r="AF2777" i="19"/>
  <c r="AF2780" i="19"/>
  <c r="AF2786" i="19"/>
  <c r="AF2789" i="19"/>
  <c r="AF2795" i="19"/>
  <c r="AF2798" i="19"/>
  <c r="AF2804" i="19"/>
  <c r="AF2807" i="19"/>
  <c r="AF2813" i="19"/>
  <c r="AF2816" i="19"/>
  <c r="AF2822" i="19"/>
  <c r="AF2825" i="19"/>
  <c r="AF2831" i="19"/>
  <c r="AF2834" i="19"/>
  <c r="AF2840" i="19"/>
  <c r="AF2843" i="19"/>
  <c r="AF2849" i="19"/>
  <c r="AF2852" i="19"/>
  <c r="AF2858" i="19"/>
  <c r="AF2861" i="19"/>
  <c r="AF2867" i="19"/>
  <c r="AF2870" i="19"/>
  <c r="AF2876" i="19"/>
  <c r="AF2775" i="19"/>
  <c r="AF2781" i="19"/>
  <c r="AF2784" i="19"/>
  <c r="AF2790" i="19"/>
  <c r="AF2793" i="19"/>
  <c r="AF2799" i="19"/>
  <c r="AF2802" i="19"/>
  <c r="AF2808" i="19"/>
  <c r="AF2811" i="19"/>
  <c r="AF2817" i="19"/>
  <c r="AF2820" i="19"/>
  <c r="AF2826" i="19"/>
  <c r="AF2829" i="19"/>
  <c r="AF2835" i="19"/>
  <c r="AF2838" i="19"/>
  <c r="AF2844" i="19"/>
  <c r="AF2847" i="19"/>
  <c r="AF2853" i="19"/>
  <c r="AF2856" i="19"/>
  <c r="AF2862" i="19"/>
  <c r="AF2865" i="19"/>
  <c r="AF2871" i="19"/>
  <c r="AF2874" i="19"/>
  <c r="AF2776" i="19"/>
  <c r="AF2779" i="19"/>
  <c r="AF2785" i="19"/>
  <c r="AF2788" i="19"/>
  <c r="AF2794" i="19"/>
  <c r="AF2797" i="19"/>
  <c r="AF2803" i="19"/>
  <c r="AF2806" i="19"/>
  <c r="AF2812" i="19"/>
  <c r="AF2815" i="19"/>
  <c r="AF2821" i="19"/>
  <c r="AF2824" i="19"/>
  <c r="AF2830" i="19"/>
  <c r="AF2833" i="19"/>
  <c r="AF2839" i="19"/>
  <c r="AF2842" i="19"/>
  <c r="AF2848" i="19"/>
  <c r="AF2851" i="19"/>
  <c r="AF2857" i="19"/>
  <c r="AF2860" i="19"/>
  <c r="AF2866" i="19"/>
  <c r="AF2869" i="19"/>
  <c r="AF2875" i="19"/>
  <c r="AF2878" i="19"/>
  <c r="AF3029" i="19"/>
  <c r="AF3032" i="19"/>
  <c r="AF3038" i="19"/>
  <c r="AF3041" i="19"/>
  <c r="AF3047" i="19"/>
  <c r="AF3050" i="19"/>
  <c r="AF3056" i="19"/>
  <c r="AF3059" i="19"/>
  <c r="AF3065" i="19"/>
  <c r="AF3068" i="19"/>
  <c r="AF3074" i="19"/>
  <c r="AF3077" i="19"/>
  <c r="AF3083" i="19"/>
  <c r="AF3086" i="19"/>
  <c r="AF3092" i="19"/>
  <c r="AF3095" i="19"/>
  <c r="AF3101" i="19"/>
  <c r="AF3104" i="19"/>
  <c r="AF3110" i="19"/>
  <c r="AF3113" i="19"/>
  <c r="AF3119" i="19"/>
  <c r="AF3122" i="19"/>
  <c r="AF3128" i="19"/>
  <c r="AF3027" i="19"/>
  <c r="AF3033" i="19"/>
  <c r="AF3036" i="19"/>
  <c r="AF3042" i="19"/>
  <c r="AF3045" i="19"/>
  <c r="AF3051" i="19"/>
  <c r="AF3054" i="19"/>
  <c r="AF3060" i="19"/>
  <c r="AF3063" i="19"/>
  <c r="AF3069" i="19"/>
  <c r="AF3072" i="19"/>
  <c r="AF3078" i="19"/>
  <c r="AF3081" i="19"/>
  <c r="AF3087" i="19"/>
  <c r="AF3090" i="19"/>
  <c r="AF3096" i="19"/>
  <c r="AF3099" i="19"/>
  <c r="AF3105" i="19"/>
  <c r="AF3108" i="19"/>
  <c r="AF3114" i="19"/>
  <c r="AF3117" i="19"/>
  <c r="AF3123" i="19"/>
  <c r="AF3126" i="19"/>
  <c r="AF3028" i="19"/>
  <c r="AF3031" i="19"/>
  <c r="AF3037" i="19"/>
  <c r="AF3040" i="19"/>
  <c r="AF3046" i="19"/>
  <c r="AF3049" i="19"/>
  <c r="AF3055" i="19"/>
  <c r="AF3058" i="19"/>
  <c r="AF3064" i="19"/>
  <c r="AF3067" i="19"/>
  <c r="AF3073" i="19"/>
  <c r="AF3076" i="19"/>
  <c r="AF3082" i="19"/>
  <c r="AF3085" i="19"/>
  <c r="AF3091" i="19"/>
  <c r="AF3094" i="19"/>
  <c r="AF3100" i="19"/>
  <c r="AF3103" i="19"/>
  <c r="AF3109" i="19"/>
  <c r="AF3112" i="19"/>
  <c r="AF3118" i="19"/>
  <c r="AF3121" i="19"/>
  <c r="AF3127" i="19"/>
  <c r="AF3130" i="19"/>
  <c r="AF866" i="19"/>
  <c r="AF869" i="19"/>
  <c r="AF875" i="19"/>
  <c r="AF878" i="19"/>
  <c r="AF884" i="19"/>
  <c r="AF887" i="19"/>
  <c r="AF893" i="19"/>
  <c r="AF896" i="19"/>
  <c r="AF902" i="19"/>
  <c r="AF864" i="19"/>
  <c r="AF870" i="19"/>
  <c r="AF873" i="19"/>
  <c r="AF879" i="19"/>
  <c r="AF882" i="19"/>
  <c r="AF888" i="19"/>
  <c r="AF891" i="19"/>
  <c r="AF897" i="19"/>
  <c r="AF900" i="19"/>
  <c r="AF865" i="19"/>
  <c r="AF868" i="19"/>
  <c r="AF874" i="19"/>
  <c r="AF877" i="19"/>
  <c r="AF883" i="19"/>
  <c r="AF886" i="19"/>
  <c r="AF892" i="19"/>
  <c r="AF895" i="19"/>
  <c r="AF901" i="19"/>
  <c r="AF904" i="19"/>
  <c r="AF2378" i="19"/>
  <c r="AF2381" i="19"/>
  <c r="AF2387" i="19"/>
  <c r="AF2390" i="19"/>
  <c r="AF2396" i="19"/>
  <c r="AF2399" i="19"/>
  <c r="AF2405" i="19"/>
  <c r="AF2408" i="19"/>
  <c r="AF2414" i="19"/>
  <c r="AF2376" i="19"/>
  <c r="AF2382" i="19"/>
  <c r="AF2385" i="19"/>
  <c r="AF2391" i="19"/>
  <c r="AF2394" i="19"/>
  <c r="AF2400" i="19"/>
  <c r="AF2403" i="19"/>
  <c r="AF2409" i="19"/>
  <c r="AF2412" i="19"/>
  <c r="AF2377" i="19"/>
  <c r="AF2380" i="19"/>
  <c r="AF2386" i="19"/>
  <c r="AF2389" i="19"/>
  <c r="AF2395" i="19"/>
  <c r="AF2398" i="19"/>
  <c r="AF2404" i="19"/>
  <c r="AF2407" i="19"/>
  <c r="AF2413" i="19"/>
  <c r="AF2416" i="19"/>
  <c r="AF362" i="19"/>
  <c r="AF365" i="19"/>
  <c r="AF371" i="19"/>
  <c r="AF374" i="19"/>
  <c r="AF380" i="19"/>
  <c r="AF383" i="19"/>
  <c r="AF389" i="19"/>
  <c r="AF392" i="19"/>
  <c r="AF398" i="19"/>
  <c r="AF360" i="19"/>
  <c r="AF366" i="19"/>
  <c r="AF369" i="19"/>
  <c r="AF375" i="19"/>
  <c r="AF378" i="19"/>
  <c r="AF384" i="19"/>
  <c r="AF387" i="19"/>
  <c r="AF393" i="19"/>
  <c r="AF396" i="19"/>
  <c r="AF361" i="19"/>
  <c r="AF364" i="19"/>
  <c r="AF370" i="19"/>
  <c r="AF373" i="19"/>
  <c r="AF379" i="19"/>
  <c r="AF382" i="19"/>
  <c r="AF388" i="19"/>
  <c r="AF391" i="19"/>
  <c r="AF397" i="19"/>
  <c r="AF400" i="19"/>
  <c r="AF110" i="19"/>
  <c r="AF113" i="19"/>
  <c r="AF119" i="19"/>
  <c r="AF122" i="19"/>
  <c r="AF128" i="19"/>
  <c r="AF131" i="19"/>
  <c r="AF137" i="19"/>
  <c r="AF140" i="19"/>
  <c r="AF146" i="19"/>
  <c r="AF108" i="19"/>
  <c r="AF114" i="19"/>
  <c r="AF117" i="19"/>
  <c r="AF123" i="19"/>
  <c r="AF126" i="19"/>
  <c r="AF132" i="19"/>
  <c r="AF135" i="19"/>
  <c r="AF141" i="19"/>
  <c r="AF144" i="19"/>
  <c r="AF109" i="19"/>
  <c r="AF112" i="19"/>
  <c r="AF118" i="19"/>
  <c r="AF121" i="19"/>
  <c r="AF127" i="19"/>
  <c r="AF130" i="19"/>
  <c r="AF136" i="19"/>
  <c r="AF139" i="19"/>
  <c r="AF145" i="19"/>
  <c r="AF148" i="19"/>
  <c r="AF1622" i="19"/>
  <c r="AF1625" i="19"/>
  <c r="AF1631" i="19"/>
  <c r="AF1634" i="19"/>
  <c r="AF1640" i="19"/>
  <c r="AF1643" i="19"/>
  <c r="AF1649" i="19"/>
  <c r="AF1652" i="19"/>
  <c r="AF1658" i="19"/>
  <c r="AF1620" i="19"/>
  <c r="AF1626" i="19"/>
  <c r="AF1629" i="19"/>
  <c r="AF1635" i="19"/>
  <c r="AF1638" i="19"/>
  <c r="AF1644" i="19"/>
  <c r="AF1647" i="19"/>
  <c r="AF1653" i="19"/>
  <c r="AF1656" i="19"/>
  <c r="AF1621" i="19"/>
  <c r="AF1624" i="19"/>
  <c r="AF1630" i="19"/>
  <c r="AF1633" i="19"/>
  <c r="AF1639" i="19"/>
  <c r="AF1642" i="19"/>
  <c r="AF1648" i="19"/>
  <c r="AF1651" i="19"/>
  <c r="AF1657" i="19"/>
  <c r="AF1660" i="19"/>
  <c r="AF1874" i="19"/>
  <c r="AF1877" i="19"/>
  <c r="AF1883" i="19"/>
  <c r="AF1886" i="19"/>
  <c r="AF1892" i="19"/>
  <c r="AF1895" i="19"/>
  <c r="AF1901" i="19"/>
  <c r="AF1904" i="19"/>
  <c r="AF1910" i="19"/>
  <c r="AF1872" i="19"/>
  <c r="AF1878" i="19"/>
  <c r="AF1881" i="19"/>
  <c r="AF1887" i="19"/>
  <c r="AF1890" i="19"/>
  <c r="AF1896" i="19"/>
  <c r="AF1899" i="19"/>
  <c r="AF1905" i="19"/>
  <c r="AF1908" i="19"/>
  <c r="AF1873" i="19"/>
  <c r="AF1876" i="19"/>
  <c r="AF1882" i="19"/>
  <c r="AF1885" i="19"/>
  <c r="AF1891" i="19"/>
  <c r="AF1894" i="19"/>
  <c r="AF1900" i="19"/>
  <c r="AF1903" i="19"/>
  <c r="AF1909" i="19"/>
  <c r="AF1912" i="19"/>
  <c r="AF3134" i="19"/>
  <c r="AF3137" i="19"/>
  <c r="AF3143" i="19"/>
  <c r="AF3146" i="19"/>
  <c r="AF3152" i="19"/>
  <c r="AF3155" i="19"/>
  <c r="AF3161" i="19"/>
  <c r="AF3164" i="19"/>
  <c r="AF3170" i="19"/>
  <c r="AF3132" i="19"/>
  <c r="AF3138" i="19"/>
  <c r="AF3141" i="19"/>
  <c r="AF3147" i="19"/>
  <c r="AF3150" i="19"/>
  <c r="AF3156" i="19"/>
  <c r="AF3159" i="19"/>
  <c r="AF3165" i="19"/>
  <c r="AF3168" i="19"/>
  <c r="AF3133" i="19"/>
  <c r="AF3136" i="19"/>
  <c r="AF3142" i="19"/>
  <c r="AF3145" i="19"/>
  <c r="AF3151" i="19"/>
  <c r="AF3154" i="19"/>
  <c r="AF3160" i="19"/>
  <c r="AF3163" i="19"/>
  <c r="AF3169" i="19"/>
  <c r="AF3172" i="19"/>
  <c r="AF1370" i="19"/>
  <c r="AF1373" i="19"/>
  <c r="AF1379" i="19"/>
  <c r="AF1382" i="19"/>
  <c r="AF1388" i="19"/>
  <c r="AF1391" i="19"/>
  <c r="AF1397" i="19"/>
  <c r="AF1400" i="19"/>
  <c r="AF1406" i="19"/>
  <c r="AF1368" i="19"/>
  <c r="AF1374" i="19"/>
  <c r="AF1377" i="19"/>
  <c r="AF1383" i="19"/>
  <c r="AF1386" i="19"/>
  <c r="AF1392" i="19"/>
  <c r="AF1395" i="19"/>
  <c r="AF1401" i="19"/>
  <c r="AF1404" i="19"/>
  <c r="AF1369" i="19"/>
  <c r="AF1372" i="19"/>
  <c r="AF1378" i="19"/>
  <c r="AF1381" i="19"/>
  <c r="AF1387" i="19"/>
  <c r="AF1390" i="19"/>
  <c r="AF1396" i="19"/>
  <c r="AF1399" i="19"/>
  <c r="AF1405" i="19"/>
  <c r="AF1408" i="19"/>
  <c r="AF1118" i="19"/>
  <c r="AF1121" i="19"/>
  <c r="AF1127" i="19"/>
  <c r="AF1130" i="19"/>
  <c r="AF1136" i="19"/>
  <c r="AF1139" i="19"/>
  <c r="AF1145" i="19"/>
  <c r="AF1148" i="19"/>
  <c r="AF1154" i="19"/>
  <c r="AF1116" i="19"/>
  <c r="AF1122" i="19"/>
  <c r="AF1125" i="19"/>
  <c r="AF1131" i="19"/>
  <c r="AF1134" i="19"/>
  <c r="AF1140" i="19"/>
  <c r="AF1143" i="19"/>
  <c r="AF1149" i="19"/>
  <c r="AF1152" i="19"/>
  <c r="AF1117" i="19"/>
  <c r="AF1120" i="19"/>
  <c r="AF1126" i="19"/>
  <c r="AF1129" i="19"/>
  <c r="AF1135" i="19"/>
  <c r="AF1138" i="19"/>
  <c r="AF1144" i="19"/>
  <c r="AF1147" i="19"/>
  <c r="AF1153" i="19"/>
  <c r="AF1156" i="19"/>
  <c r="AF614" i="19"/>
  <c r="AF617" i="19"/>
  <c r="AF623" i="19"/>
  <c r="AF626" i="19"/>
  <c r="AF632" i="19"/>
  <c r="AF635" i="19"/>
  <c r="AF641" i="19"/>
  <c r="AF644" i="19"/>
  <c r="AF650" i="19"/>
  <c r="AF612" i="19"/>
  <c r="AF618" i="19"/>
  <c r="AF621" i="19"/>
  <c r="AF627" i="19"/>
  <c r="AF630" i="19"/>
  <c r="AF636" i="19"/>
  <c r="AF639" i="19"/>
  <c r="AF645" i="19"/>
  <c r="AF648" i="19"/>
  <c r="AF613" i="19"/>
  <c r="AF616" i="19"/>
  <c r="AF622" i="19"/>
  <c r="AF625" i="19"/>
  <c r="AF631" i="19"/>
  <c r="AF634" i="19"/>
  <c r="AF640" i="19"/>
  <c r="AF643" i="19"/>
  <c r="AF649" i="19"/>
  <c r="AF652" i="19"/>
  <c r="AF2882" i="19"/>
  <c r="AF2885" i="19"/>
  <c r="AF2891" i="19"/>
  <c r="AF2894" i="19"/>
  <c r="AF2900" i="19"/>
  <c r="AF2903" i="19"/>
  <c r="AF2909" i="19"/>
  <c r="AF2912" i="19"/>
  <c r="AF2918" i="19"/>
  <c r="AF2880" i="19"/>
  <c r="AF2886" i="19"/>
  <c r="AF2889" i="19"/>
  <c r="AF2895" i="19"/>
  <c r="AF2898" i="19"/>
  <c r="AF2904" i="19"/>
  <c r="AF2907" i="19"/>
  <c r="AF2913" i="19"/>
  <c r="AF2916" i="19"/>
  <c r="AF2881" i="19"/>
  <c r="AF2884" i="19"/>
  <c r="AF2890" i="19"/>
  <c r="AF2893" i="19"/>
  <c r="AF2899" i="19"/>
  <c r="AF2902" i="19"/>
  <c r="AF2908" i="19"/>
  <c r="AF2911" i="19"/>
  <c r="AF2917" i="19"/>
  <c r="AF2920" i="19"/>
  <c r="AF2126" i="19"/>
  <c r="AF2129" i="19"/>
  <c r="AF2135" i="19"/>
  <c r="AF2138" i="19"/>
  <c r="AF2144" i="19"/>
  <c r="AF2147" i="19"/>
  <c r="AF2153" i="19"/>
  <c r="AF2156" i="19"/>
  <c r="AF2162" i="19"/>
  <c r="AF2124" i="19"/>
  <c r="AF2130" i="19"/>
  <c r="AF2133" i="19"/>
  <c r="AF2139" i="19"/>
  <c r="AF2142" i="19"/>
  <c r="AF2148" i="19"/>
  <c r="AF2151" i="19"/>
  <c r="AF2157" i="19"/>
  <c r="AF2160" i="19"/>
  <c r="AF2125" i="19"/>
  <c r="AF2128" i="19"/>
  <c r="AF2134" i="19"/>
  <c r="AF2137" i="19"/>
  <c r="AF2143" i="19"/>
  <c r="AF2146" i="19"/>
  <c r="AF2152" i="19"/>
  <c r="AF2155" i="19"/>
  <c r="AF2161" i="19"/>
  <c r="AF2164" i="19"/>
  <c r="AF2630" i="19"/>
  <c r="AF2633" i="19"/>
  <c r="AF2639" i="19"/>
  <c r="AF2642" i="19"/>
  <c r="AF2648" i="19"/>
  <c r="AF2651" i="19"/>
  <c r="AF2657" i="19"/>
  <c r="AF2660" i="19"/>
  <c r="AF2666" i="19"/>
  <c r="AF2628" i="19"/>
  <c r="AF2634" i="19"/>
  <c r="AF2637" i="19"/>
  <c r="AF2643" i="19"/>
  <c r="AF2646" i="19"/>
  <c r="AF2652" i="19"/>
  <c r="AF2655" i="19"/>
  <c r="AF2661" i="19"/>
  <c r="AF2664" i="19"/>
  <c r="AF2629" i="19"/>
  <c r="AF2632" i="19"/>
  <c r="AF2638" i="19"/>
  <c r="AF2641" i="19"/>
  <c r="AF2647" i="19"/>
  <c r="AF2650" i="19"/>
  <c r="AF2656" i="19"/>
  <c r="AF2659" i="19"/>
  <c r="AF2665" i="19"/>
  <c r="AF2668" i="19"/>
  <c r="AF2921" i="19"/>
  <c r="AF2924" i="19"/>
  <c r="AF2927" i="19"/>
  <c r="AF2930" i="19"/>
  <c r="AF2933" i="19"/>
  <c r="AF2936" i="19"/>
  <c r="AF2939" i="19"/>
  <c r="AF2942" i="19"/>
  <c r="AF2945" i="19"/>
  <c r="AF2948" i="19"/>
  <c r="AF2951" i="19"/>
  <c r="AF2954" i="19"/>
  <c r="AF653" i="19"/>
  <c r="AF656" i="19"/>
  <c r="AF659" i="19"/>
  <c r="AF662" i="19"/>
  <c r="AF665" i="19"/>
  <c r="AF668" i="19"/>
  <c r="AF671" i="19"/>
  <c r="AF674" i="19"/>
  <c r="AF677" i="19"/>
  <c r="AF680" i="19"/>
  <c r="AF683" i="19"/>
  <c r="AF686" i="19"/>
  <c r="AF1661" i="19"/>
  <c r="AF1664" i="19"/>
  <c r="AF1667" i="19"/>
  <c r="AF1670" i="19"/>
  <c r="AF1673" i="19"/>
  <c r="AF1676" i="19"/>
  <c r="AF1679" i="19"/>
  <c r="AF1682" i="19"/>
  <c r="AF1685" i="19"/>
  <c r="AF1688" i="19"/>
  <c r="AF1691" i="19"/>
  <c r="AF1694" i="19"/>
  <c r="AF1913" i="19"/>
  <c r="AF1916" i="19"/>
  <c r="AF1919" i="19"/>
  <c r="AF1922" i="19"/>
  <c r="AF1925" i="19"/>
  <c r="AF1928" i="19"/>
  <c r="AF1931" i="19"/>
  <c r="AF1934" i="19"/>
  <c r="AF1937" i="19"/>
  <c r="AF1940" i="19"/>
  <c r="AF1943" i="19"/>
  <c r="AF1946" i="19"/>
  <c r="AF3173" i="19"/>
  <c r="AF3176" i="19"/>
  <c r="AF3179" i="19"/>
  <c r="AF3182" i="19"/>
  <c r="AF3185" i="19"/>
  <c r="AF3188" i="19"/>
  <c r="AF3191" i="19"/>
  <c r="AF3194" i="19"/>
  <c r="AF3197" i="19"/>
  <c r="AF3200" i="19"/>
  <c r="AF3203" i="19"/>
  <c r="AF3206" i="19"/>
  <c r="AF2669" i="19"/>
  <c r="AF2672" i="19"/>
  <c r="AF2675" i="19"/>
  <c r="AF2678" i="19"/>
  <c r="AF2681" i="19"/>
  <c r="AF2684" i="19"/>
  <c r="AF2687" i="19"/>
  <c r="AF2690" i="19"/>
  <c r="AF2693" i="19"/>
  <c r="AF2696" i="19"/>
  <c r="AF2699" i="19"/>
  <c r="AF2702" i="19"/>
  <c r="AF401" i="19"/>
  <c r="AF404" i="19"/>
  <c r="AF407" i="19"/>
  <c r="AF410" i="19"/>
  <c r="AF413" i="19"/>
  <c r="AF416" i="19"/>
  <c r="AF419" i="19"/>
  <c r="AF422" i="19"/>
  <c r="AF425" i="19"/>
  <c r="AF428" i="19"/>
  <c r="AF431" i="19"/>
  <c r="AF434" i="19"/>
  <c r="AF2417" i="19"/>
  <c r="AF2420" i="19"/>
  <c r="AF2423" i="19"/>
  <c r="AF2426" i="19"/>
  <c r="AF2429" i="19"/>
  <c r="AF2432" i="19"/>
  <c r="AF2435" i="19"/>
  <c r="AF2438" i="19"/>
  <c r="AF2441" i="19"/>
  <c r="AF2444" i="19"/>
  <c r="AF2447" i="19"/>
  <c r="AF2450" i="19"/>
  <c r="AF2165" i="19"/>
  <c r="AF2168" i="19"/>
  <c r="AF2171" i="19"/>
  <c r="AF2174" i="19"/>
  <c r="AF2177" i="19"/>
  <c r="AF2180" i="19"/>
  <c r="AF2183" i="19"/>
  <c r="AF2186" i="19"/>
  <c r="AF2189" i="19"/>
  <c r="AF2192" i="19"/>
  <c r="AF2195" i="19"/>
  <c r="AF2198" i="19"/>
  <c r="AF1157" i="19"/>
  <c r="AF1160" i="19"/>
  <c r="AF1163" i="19"/>
  <c r="AF1166" i="19"/>
  <c r="AF1169" i="19"/>
  <c r="AF1172" i="19"/>
  <c r="AF1175" i="19"/>
  <c r="AF1178" i="19"/>
  <c r="AF1181" i="19"/>
  <c r="AF1184" i="19"/>
  <c r="AF1187" i="19"/>
  <c r="AF1190" i="19"/>
  <c r="AF1409" i="19"/>
  <c r="AF1412" i="19"/>
  <c r="AF1415" i="19"/>
  <c r="AF1418" i="19"/>
  <c r="AF1421" i="19"/>
  <c r="AF1424" i="19"/>
  <c r="AF1427" i="19"/>
  <c r="AF1430" i="19"/>
  <c r="AF1433" i="19"/>
  <c r="AF1436" i="19"/>
  <c r="AF1439" i="19"/>
  <c r="AF1442" i="19"/>
  <c r="AF905" i="19"/>
  <c r="AF908" i="19"/>
  <c r="AF911" i="19"/>
  <c r="AF914" i="19"/>
  <c r="AF917" i="19"/>
  <c r="AF920" i="19"/>
  <c r="AF923" i="19"/>
  <c r="AF926" i="19"/>
  <c r="AF929" i="19"/>
  <c r="AF932" i="19"/>
  <c r="AF935" i="19"/>
  <c r="AF938" i="19"/>
  <c r="AF149" i="19"/>
  <c r="AF152" i="19"/>
  <c r="AF155" i="19"/>
  <c r="AF158" i="19"/>
  <c r="AF161" i="19"/>
  <c r="AF164" i="19"/>
  <c r="AF167" i="19"/>
  <c r="AF170" i="19"/>
  <c r="AF173" i="19"/>
  <c r="AF176" i="19"/>
  <c r="AF179" i="19"/>
  <c r="AF182" i="19"/>
  <c r="AF403" i="19"/>
  <c r="AF406" i="19"/>
  <c r="AF409" i="19"/>
  <c r="AF412" i="19"/>
  <c r="AF415" i="19"/>
  <c r="AF418" i="19"/>
  <c r="AF421" i="19"/>
  <c r="AF424" i="19"/>
  <c r="AF427" i="19"/>
  <c r="AF430" i="19"/>
  <c r="AF433" i="19"/>
  <c r="AF436" i="19"/>
  <c r="AF907" i="19"/>
  <c r="AF910" i="19"/>
  <c r="AF913" i="19"/>
  <c r="AF916" i="19"/>
  <c r="AF919" i="19"/>
  <c r="AF922" i="19"/>
  <c r="AF925" i="19"/>
  <c r="AF928" i="19"/>
  <c r="AF931" i="19"/>
  <c r="AF934" i="19"/>
  <c r="AF937" i="19"/>
  <c r="AF940" i="19"/>
  <c r="AF151" i="19"/>
  <c r="AF154" i="19"/>
  <c r="AF157" i="19"/>
  <c r="AF160" i="19"/>
  <c r="AF163" i="19"/>
  <c r="AF166" i="19"/>
  <c r="AF169" i="19"/>
  <c r="AF172" i="19"/>
  <c r="AF175" i="19"/>
  <c r="AF178" i="19"/>
  <c r="AF181" i="19"/>
  <c r="AF184" i="19"/>
  <c r="AF402" i="19"/>
  <c r="AF405" i="19"/>
  <c r="AF408" i="19"/>
  <c r="AF411" i="19"/>
  <c r="AF414" i="19"/>
  <c r="AF417" i="19"/>
  <c r="AF420" i="19"/>
  <c r="AF423" i="19"/>
  <c r="AF426" i="19"/>
  <c r="AF429" i="19"/>
  <c r="AF432" i="19"/>
  <c r="AF435" i="19"/>
  <c r="AF2167" i="19"/>
  <c r="AF2170" i="19"/>
  <c r="AF2173" i="19"/>
  <c r="AF2176" i="19"/>
  <c r="AF2179" i="19"/>
  <c r="AF2182" i="19"/>
  <c r="AF2185" i="19"/>
  <c r="AF2188" i="19"/>
  <c r="AF2191" i="19"/>
  <c r="AF2194" i="19"/>
  <c r="AF2197" i="19"/>
  <c r="AF2200" i="19"/>
  <c r="AF1411" i="19"/>
  <c r="AF1414" i="19"/>
  <c r="AF1417" i="19"/>
  <c r="AF1420" i="19"/>
  <c r="AF1423" i="19"/>
  <c r="AF1426" i="19"/>
  <c r="AF1429" i="19"/>
  <c r="AF1432" i="19"/>
  <c r="AF1435" i="19"/>
  <c r="AF1438" i="19"/>
  <c r="AF1441" i="19"/>
  <c r="AF1444" i="19"/>
  <c r="AF2419" i="19"/>
  <c r="AF2422" i="19"/>
  <c r="AF2425" i="19"/>
  <c r="AF2428" i="19"/>
  <c r="AF2431" i="19"/>
  <c r="AF2434" i="19"/>
  <c r="AF2437" i="19"/>
  <c r="AF2440" i="19"/>
  <c r="AF2443" i="19"/>
  <c r="AF2446" i="19"/>
  <c r="AF2449" i="19"/>
  <c r="AF2452" i="19"/>
  <c r="AF2923" i="19"/>
  <c r="AF2926" i="19"/>
  <c r="AF2929" i="19"/>
  <c r="AF2932" i="19"/>
  <c r="AF2935" i="19"/>
  <c r="AF2938" i="19"/>
  <c r="AF2941" i="19"/>
  <c r="AF2944" i="19"/>
  <c r="AF2947" i="19"/>
  <c r="AF2950" i="19"/>
  <c r="AF2953" i="19"/>
  <c r="AF2956" i="19"/>
  <c r="AF655" i="19"/>
  <c r="AF658" i="19"/>
  <c r="AF661" i="19"/>
  <c r="AF664" i="19"/>
  <c r="AF667" i="19"/>
  <c r="AF670" i="19"/>
  <c r="AF673" i="19"/>
  <c r="AF676" i="19"/>
  <c r="AF679" i="19"/>
  <c r="AF682" i="19"/>
  <c r="AF685" i="19"/>
  <c r="AF688" i="19"/>
  <c r="AF1662" i="19"/>
  <c r="AF1665" i="19"/>
  <c r="AF1668" i="19"/>
  <c r="AF1671" i="19"/>
  <c r="AF1674" i="19"/>
  <c r="AF1677" i="19"/>
  <c r="AF1680" i="19"/>
  <c r="AF1683" i="19"/>
  <c r="AF1686" i="19"/>
  <c r="AF1689" i="19"/>
  <c r="AF1692" i="19"/>
  <c r="AF1695" i="19"/>
  <c r="AF1914" i="19"/>
  <c r="AF1917" i="19"/>
  <c r="AF1920" i="19"/>
  <c r="AF1923" i="19"/>
  <c r="AF1926" i="19"/>
  <c r="AF1929" i="19"/>
  <c r="AF1932" i="19"/>
  <c r="AF1935" i="19"/>
  <c r="AF1938" i="19"/>
  <c r="AF1941" i="19"/>
  <c r="AF1944" i="19"/>
  <c r="AF1947" i="19"/>
  <c r="AF3174" i="19"/>
  <c r="AF3177" i="19"/>
  <c r="AF3180" i="19"/>
  <c r="AF3183" i="19"/>
  <c r="AF3186" i="19"/>
  <c r="AF3189" i="19"/>
  <c r="AF3192" i="19"/>
  <c r="AF3195" i="19"/>
  <c r="AF3198" i="19"/>
  <c r="AF3201" i="19"/>
  <c r="AF3204" i="19"/>
  <c r="AF3207" i="19"/>
  <c r="AF2671" i="19"/>
  <c r="AF2674" i="19"/>
  <c r="AF2677" i="19"/>
  <c r="AF2680" i="19"/>
  <c r="AF2683" i="19"/>
  <c r="AF2686" i="19"/>
  <c r="AF2689" i="19"/>
  <c r="AF2692" i="19"/>
  <c r="AF2695" i="19"/>
  <c r="AF2698" i="19"/>
  <c r="AF2701" i="19"/>
  <c r="AF2704" i="19"/>
  <c r="AF1663" i="19"/>
  <c r="AF1666" i="19"/>
  <c r="AF1669" i="19"/>
  <c r="AF1672" i="19"/>
  <c r="AF1675" i="19"/>
  <c r="AF1678" i="19"/>
  <c r="AF1681" i="19"/>
  <c r="AF1684" i="19"/>
  <c r="AF1687" i="19"/>
  <c r="AF1690" i="19"/>
  <c r="AF1693" i="19"/>
  <c r="AF1696" i="19"/>
  <c r="AF1915" i="19"/>
  <c r="AF1918" i="19"/>
  <c r="AF1921" i="19"/>
  <c r="AF1924" i="19"/>
  <c r="AF1927" i="19"/>
  <c r="AF1930" i="19"/>
  <c r="AF1933" i="19"/>
  <c r="AF1936" i="19"/>
  <c r="AF1939" i="19"/>
  <c r="AF1942" i="19"/>
  <c r="AF1945" i="19"/>
  <c r="AF1948" i="19"/>
  <c r="AF3175" i="19"/>
  <c r="AF3178" i="19"/>
  <c r="AF3181" i="19"/>
  <c r="AF3184" i="19"/>
  <c r="AF3187" i="19"/>
  <c r="AF3190" i="19"/>
  <c r="AF3193" i="19"/>
  <c r="AF3196" i="19"/>
  <c r="AF3199" i="19"/>
  <c r="AF3202" i="19"/>
  <c r="AF3205" i="19"/>
  <c r="AF3208" i="19"/>
  <c r="AF1159" i="19"/>
  <c r="AF1162" i="19"/>
  <c r="AF1165" i="19"/>
  <c r="AF1168" i="19"/>
  <c r="AF1171" i="19"/>
  <c r="AF1174" i="19"/>
  <c r="AF1177" i="19"/>
  <c r="AF1180" i="19"/>
  <c r="AF1183" i="19"/>
  <c r="AF1186" i="19"/>
  <c r="AF1189" i="19"/>
  <c r="AF1192" i="19"/>
  <c r="AF906" i="19"/>
  <c r="AF909" i="19"/>
  <c r="AF912" i="19"/>
  <c r="AF915" i="19"/>
  <c r="AF918" i="19"/>
  <c r="AF921" i="19"/>
  <c r="AF924" i="19"/>
  <c r="AF927" i="19"/>
  <c r="AF930" i="19"/>
  <c r="AF933" i="19"/>
  <c r="AF936" i="19"/>
  <c r="AF939" i="19"/>
  <c r="AF150" i="19"/>
  <c r="AF153" i="19"/>
  <c r="AF156" i="19"/>
  <c r="AF159" i="19"/>
  <c r="AF162" i="19"/>
  <c r="AF165" i="19"/>
  <c r="AF168" i="19"/>
  <c r="AF171" i="19"/>
  <c r="AF174" i="19"/>
  <c r="AF177" i="19"/>
  <c r="AF180" i="19"/>
  <c r="AF183" i="19"/>
  <c r="AF1158" i="19"/>
  <c r="AF1161" i="19"/>
  <c r="AF1164" i="19"/>
  <c r="AF1167" i="19"/>
  <c r="AF1170" i="19"/>
  <c r="AF1173" i="19"/>
  <c r="AF1176" i="19"/>
  <c r="AF1179" i="19"/>
  <c r="AF1182" i="19"/>
  <c r="AF1185" i="19"/>
  <c r="AF1188" i="19"/>
  <c r="AF1191" i="19"/>
  <c r="AF1410" i="19"/>
  <c r="AF1413" i="19"/>
  <c r="AF1416" i="19"/>
  <c r="AF1419" i="19"/>
  <c r="AF1422" i="19"/>
  <c r="AF1425" i="19"/>
  <c r="AF1428" i="19"/>
  <c r="AF1431" i="19"/>
  <c r="AF1434" i="19"/>
  <c r="AF1437" i="19"/>
  <c r="AF1440" i="19"/>
  <c r="AF1443" i="19"/>
  <c r="AF654" i="19"/>
  <c r="AF657" i="19"/>
  <c r="AF660" i="19"/>
  <c r="AF663" i="19"/>
  <c r="AF666" i="19"/>
  <c r="AF669" i="19"/>
  <c r="AF672" i="19"/>
  <c r="AF675" i="19"/>
  <c r="AF678" i="19"/>
  <c r="AF681" i="19"/>
  <c r="AF684" i="19"/>
  <c r="AF687" i="19"/>
  <c r="AF2418" i="19"/>
  <c r="AF2421" i="19"/>
  <c r="AF2424" i="19"/>
  <c r="AF2427" i="19"/>
  <c r="AF2430" i="19"/>
  <c r="AF2433" i="19"/>
  <c r="AF2436" i="19"/>
  <c r="AF2439" i="19"/>
  <c r="AF2442" i="19"/>
  <c r="AF2445" i="19"/>
  <c r="AF2448" i="19"/>
  <c r="AF2451" i="19"/>
  <c r="AF2922" i="19"/>
  <c r="AF2925" i="19"/>
  <c r="AF2928" i="19"/>
  <c r="AF2931" i="19"/>
  <c r="AF2934" i="19"/>
  <c r="AF2937" i="19"/>
  <c r="AF2940" i="19"/>
  <c r="AF2943" i="19"/>
  <c r="AF2946" i="19"/>
  <c r="AF2949" i="19"/>
  <c r="AF2952" i="19"/>
  <c r="AF2955" i="19"/>
  <c r="AF2166" i="19"/>
  <c r="AF2169" i="19"/>
  <c r="AF2172" i="19"/>
  <c r="AF2175" i="19"/>
  <c r="AF2178" i="19"/>
  <c r="AF2181" i="19"/>
  <c r="AF2184" i="19"/>
  <c r="AF2187" i="19"/>
  <c r="AF2190" i="19"/>
  <c r="AF2193" i="19"/>
  <c r="AF2196" i="19"/>
  <c r="AF2199" i="19"/>
  <c r="AF2670" i="19"/>
  <c r="AF2673" i="19"/>
  <c r="AF2676" i="19"/>
  <c r="AF2679" i="19"/>
  <c r="AF2682" i="19"/>
  <c r="AF2685" i="19"/>
  <c r="AF2688" i="19"/>
  <c r="AF2691" i="19"/>
  <c r="AF2694" i="19"/>
  <c r="AF2697" i="19"/>
  <c r="AF2700" i="19"/>
  <c r="AF2703" i="19"/>
  <c r="AF437" i="19"/>
  <c r="AF440" i="19"/>
  <c r="AF443" i="19"/>
  <c r="AF446" i="19"/>
  <c r="AF449" i="19"/>
  <c r="AF452" i="19"/>
  <c r="AF689" i="19"/>
  <c r="AF692" i="19"/>
  <c r="AF695" i="19"/>
  <c r="AF698" i="19"/>
  <c r="AF701" i="19"/>
  <c r="AF704" i="19"/>
  <c r="AF1445" i="19"/>
  <c r="AF1448" i="19"/>
  <c r="AF1451" i="19"/>
  <c r="AF1454" i="19"/>
  <c r="AF1457" i="19"/>
  <c r="AF1460" i="19"/>
  <c r="AF185" i="19"/>
  <c r="AF188" i="19"/>
  <c r="AF191" i="19"/>
  <c r="AF194" i="19"/>
  <c r="AF197" i="19"/>
  <c r="AF200" i="19"/>
  <c r="AF1697" i="19"/>
  <c r="AF1700" i="19"/>
  <c r="AF1703" i="19"/>
  <c r="AF1706" i="19"/>
  <c r="AF1709" i="19"/>
  <c r="AF1712" i="19"/>
  <c r="AF1949" i="19"/>
  <c r="AF1952" i="19"/>
  <c r="AF1955" i="19"/>
  <c r="AF1958" i="19"/>
  <c r="AF1961" i="19"/>
  <c r="AF1964" i="19"/>
  <c r="AF2453" i="19"/>
  <c r="AF2456" i="19"/>
  <c r="AF2459" i="19"/>
  <c r="AF2462" i="19"/>
  <c r="AF2465" i="19"/>
  <c r="AF2468" i="19"/>
  <c r="AF941" i="19"/>
  <c r="AF944" i="19"/>
  <c r="AF947" i="19"/>
  <c r="AF950" i="19"/>
  <c r="AF953" i="19"/>
  <c r="AF956" i="19"/>
  <c r="AF2201" i="19"/>
  <c r="AF2204" i="19"/>
  <c r="AF2207" i="19"/>
  <c r="AF2210" i="19"/>
  <c r="AF2213" i="19"/>
  <c r="AF2216" i="19"/>
  <c r="AF2705" i="19"/>
  <c r="AF2708" i="19"/>
  <c r="AF2711" i="19"/>
  <c r="AF2714" i="19"/>
  <c r="AF2717" i="19"/>
  <c r="AF2720" i="19"/>
  <c r="AF2957" i="19"/>
  <c r="AF2960" i="19"/>
  <c r="AF2963" i="19"/>
  <c r="AF2966" i="19"/>
  <c r="AF2969" i="19"/>
  <c r="AF2972" i="19"/>
  <c r="AF1193" i="19"/>
  <c r="AF1196" i="19"/>
  <c r="AF1199" i="19"/>
  <c r="AF1202" i="19"/>
  <c r="AF1205" i="19"/>
  <c r="AF1208" i="19"/>
  <c r="AF3209" i="19"/>
  <c r="AF3212" i="19"/>
  <c r="AF3215" i="19"/>
  <c r="AF3218" i="19"/>
  <c r="AF3221" i="19"/>
  <c r="AF3224" i="19"/>
  <c r="AF2454" i="19"/>
  <c r="AF2457" i="19"/>
  <c r="AF2460" i="19"/>
  <c r="AF2463" i="19"/>
  <c r="AF2466" i="19"/>
  <c r="AF2469" i="19"/>
  <c r="AF1446" i="19"/>
  <c r="AF1449" i="19"/>
  <c r="AF1452" i="19"/>
  <c r="AF1455" i="19"/>
  <c r="AF1458" i="19"/>
  <c r="AF1461" i="19"/>
  <c r="AF1447" i="19"/>
  <c r="AF1450" i="19"/>
  <c r="AF1453" i="19"/>
  <c r="AF1456" i="19"/>
  <c r="AF1459" i="19"/>
  <c r="AF1462" i="19"/>
  <c r="AF2455" i="19"/>
  <c r="AF2458" i="19"/>
  <c r="AF2461" i="19"/>
  <c r="AF2464" i="19"/>
  <c r="AF2467" i="19"/>
  <c r="AF2470" i="19"/>
  <c r="AF691" i="19"/>
  <c r="AF694" i="19"/>
  <c r="AF697" i="19"/>
  <c r="AF700" i="19"/>
  <c r="AF706" i="19"/>
  <c r="AF1699" i="19"/>
  <c r="AF1702" i="19"/>
  <c r="AF1705" i="19"/>
  <c r="AF1708" i="19"/>
  <c r="AF1711" i="19"/>
  <c r="AF1714" i="19"/>
  <c r="AF3211" i="19"/>
  <c r="AF3214" i="19"/>
  <c r="AF3217" i="19"/>
  <c r="AF3220" i="19"/>
  <c r="AF3223" i="19"/>
  <c r="AF3226" i="19"/>
  <c r="AF439" i="19"/>
  <c r="AF442" i="19"/>
  <c r="AF445" i="19"/>
  <c r="AF448" i="19"/>
  <c r="AF451" i="19"/>
  <c r="AF454" i="19"/>
  <c r="AF2959" i="19"/>
  <c r="AF2962" i="19"/>
  <c r="AF2965" i="19"/>
  <c r="AF2968" i="19"/>
  <c r="AF2971" i="19"/>
  <c r="AF2974" i="19"/>
  <c r="AF1951" i="19"/>
  <c r="AF1954" i="19"/>
  <c r="AF1957" i="19"/>
  <c r="AF1960" i="19"/>
  <c r="AF1963" i="19"/>
  <c r="AF1966" i="19"/>
  <c r="AF187" i="19"/>
  <c r="AF190" i="19"/>
  <c r="AF193" i="19"/>
  <c r="AF196" i="19"/>
  <c r="AF199" i="19"/>
  <c r="AF202" i="19"/>
  <c r="AF942" i="19"/>
  <c r="AF945" i="19"/>
  <c r="AF948" i="19"/>
  <c r="AF951" i="19"/>
  <c r="AF954" i="19"/>
  <c r="AF957" i="19"/>
  <c r="AF438" i="19"/>
  <c r="AF441" i="19"/>
  <c r="AF444" i="19"/>
  <c r="AF447" i="19"/>
  <c r="AF450" i="19"/>
  <c r="AF453" i="19"/>
  <c r="AF1698" i="19"/>
  <c r="AF1701" i="19"/>
  <c r="AF1704" i="19"/>
  <c r="AF1707" i="19"/>
  <c r="AF1710" i="19"/>
  <c r="AF1713" i="19"/>
  <c r="AF3210" i="19"/>
  <c r="AF3213" i="19"/>
  <c r="AF3216" i="19"/>
  <c r="AF3219" i="19"/>
  <c r="AF3222" i="19"/>
  <c r="AF3225" i="19"/>
  <c r="AF1195" i="19"/>
  <c r="AF1198" i="19"/>
  <c r="AF1201" i="19"/>
  <c r="AF1204" i="19"/>
  <c r="AF1207" i="19"/>
  <c r="AF1210" i="19"/>
  <c r="AF2203" i="19"/>
  <c r="AF2206" i="19"/>
  <c r="AF2209" i="19"/>
  <c r="AF2212" i="19"/>
  <c r="AF2215" i="19"/>
  <c r="AF2218" i="19"/>
  <c r="AF943" i="19"/>
  <c r="AF946" i="19"/>
  <c r="AF949" i="19"/>
  <c r="AF952" i="19"/>
  <c r="AF955" i="19"/>
  <c r="AF958" i="19"/>
  <c r="AF2707" i="19"/>
  <c r="AF2710" i="19"/>
  <c r="AF2713" i="19"/>
  <c r="AF2716" i="19"/>
  <c r="AF2719" i="19"/>
  <c r="AF2722" i="19"/>
  <c r="AF1950" i="19"/>
  <c r="AF1953" i="19"/>
  <c r="AF1956" i="19"/>
  <c r="AF1959" i="19"/>
  <c r="AF1962" i="19"/>
  <c r="AF1965" i="19"/>
  <c r="AF690" i="19"/>
  <c r="AF693" i="19"/>
  <c r="AF696" i="19"/>
  <c r="AF699" i="19"/>
  <c r="AF702" i="19"/>
  <c r="AF705" i="19"/>
  <c r="AF2958" i="19"/>
  <c r="AF2961" i="19"/>
  <c r="AF2964" i="19"/>
  <c r="AF2967" i="19"/>
  <c r="AF2970" i="19"/>
  <c r="AF2973" i="19"/>
  <c r="AF186" i="19"/>
  <c r="AF189" i="19"/>
  <c r="AF192" i="19"/>
  <c r="AF195" i="19"/>
  <c r="AF198" i="19"/>
  <c r="AF201" i="19"/>
  <c r="AF1194" i="19"/>
  <c r="AF1197" i="19"/>
  <c r="AF1200" i="19"/>
  <c r="AF1203" i="19"/>
  <c r="AF1206" i="19"/>
  <c r="AF1209" i="19"/>
  <c r="AF2706" i="19"/>
  <c r="AF2709" i="19"/>
  <c r="AF2712" i="19"/>
  <c r="AF2715" i="19"/>
  <c r="AF2718" i="19"/>
  <c r="AF2721" i="19"/>
  <c r="AF2202" i="19"/>
  <c r="AF2205" i="19"/>
  <c r="AF2208" i="19"/>
  <c r="AF2211" i="19"/>
  <c r="AF2214" i="19"/>
  <c r="AF2217" i="19"/>
  <c r="AF959" i="19"/>
  <c r="AF962" i="19"/>
  <c r="AF965" i="19"/>
  <c r="AF968" i="19"/>
  <c r="AF971" i="19"/>
  <c r="AF974" i="19"/>
  <c r="AF977" i="19"/>
  <c r="AF980" i="19"/>
  <c r="AF983" i="19"/>
  <c r="AF1211" i="19"/>
  <c r="AF1214" i="19"/>
  <c r="AF1217" i="19"/>
  <c r="AF1220" i="19"/>
  <c r="AF1223" i="19"/>
  <c r="AF1226" i="19"/>
  <c r="AF1229" i="19"/>
  <c r="AF1232" i="19"/>
  <c r="AF1235" i="19"/>
  <c r="AF1463" i="19"/>
  <c r="AF1466" i="19"/>
  <c r="AF1469" i="19"/>
  <c r="AF1472" i="19"/>
  <c r="AF1475" i="19"/>
  <c r="AF1478" i="19"/>
  <c r="AF1481" i="19"/>
  <c r="AF1484" i="19"/>
  <c r="AF1487" i="19"/>
  <c r="AF2471" i="19"/>
  <c r="AF2474" i="19"/>
  <c r="AF2477" i="19"/>
  <c r="AF2480" i="19"/>
  <c r="AF2483" i="19"/>
  <c r="AF2486" i="19"/>
  <c r="AF2489" i="19"/>
  <c r="AF2492" i="19"/>
  <c r="AF2495" i="19"/>
  <c r="AF1715" i="19"/>
  <c r="AF1718" i="19"/>
  <c r="AF1721" i="19"/>
  <c r="AF1724" i="19"/>
  <c r="AF1727" i="19"/>
  <c r="AF1730" i="19"/>
  <c r="AF1733" i="19"/>
  <c r="AF1736" i="19"/>
  <c r="AF1739" i="19"/>
  <c r="AF1967" i="19"/>
  <c r="AF1970" i="19"/>
  <c r="AF1973" i="19"/>
  <c r="AF1976" i="19"/>
  <c r="AF1979" i="19"/>
  <c r="AF1982" i="19"/>
  <c r="AF1985" i="19"/>
  <c r="AF1988" i="19"/>
  <c r="AF1991" i="19"/>
  <c r="AF2975" i="19"/>
  <c r="AF2978" i="19"/>
  <c r="AF2981" i="19"/>
  <c r="AF2984" i="19"/>
  <c r="AF2987" i="19"/>
  <c r="AF2990" i="19"/>
  <c r="AF2993" i="19"/>
  <c r="AF2996" i="19"/>
  <c r="AF2999" i="19"/>
  <c r="AF455" i="19"/>
  <c r="AF458" i="19"/>
  <c r="AF461" i="19"/>
  <c r="AF464" i="19"/>
  <c r="AF467" i="19"/>
  <c r="AF470" i="19"/>
  <c r="AF473" i="19"/>
  <c r="AF476" i="19"/>
  <c r="AF479" i="19"/>
  <c r="AF2219" i="19"/>
  <c r="AF2222" i="19"/>
  <c r="AF2225" i="19"/>
  <c r="AF2228" i="19"/>
  <c r="AF2231" i="19"/>
  <c r="AF2234" i="19"/>
  <c r="AF2237" i="19"/>
  <c r="AF2240" i="19"/>
  <c r="AF2243" i="19"/>
  <c r="AF2723" i="19"/>
  <c r="AF2726" i="19"/>
  <c r="AF2729" i="19"/>
  <c r="AF2732" i="19"/>
  <c r="AF2735" i="19"/>
  <c r="AF2738" i="19"/>
  <c r="AF2741" i="19"/>
  <c r="AF2744" i="19"/>
  <c r="AF2747" i="19"/>
  <c r="AF203" i="19"/>
  <c r="AF206" i="19"/>
  <c r="AF209" i="19"/>
  <c r="AF212" i="19"/>
  <c r="AF215" i="19"/>
  <c r="AF218" i="19"/>
  <c r="AF221" i="19"/>
  <c r="AF224" i="19"/>
  <c r="AF227" i="19"/>
  <c r="AF707" i="19"/>
  <c r="AF710" i="19"/>
  <c r="AF713" i="19"/>
  <c r="AF716" i="19"/>
  <c r="AF719" i="19"/>
  <c r="AF722" i="19"/>
  <c r="AF725" i="19"/>
  <c r="AF728" i="19"/>
  <c r="AF731" i="19"/>
  <c r="AF3227" i="19"/>
  <c r="AF3230" i="19"/>
  <c r="AF3233" i="19"/>
  <c r="AF3236" i="19"/>
  <c r="AF3239" i="19"/>
  <c r="AF3242" i="19"/>
  <c r="AF3245" i="19"/>
  <c r="AF3248" i="19"/>
  <c r="AF3251" i="19"/>
  <c r="AF2725" i="19"/>
  <c r="AF2728" i="19"/>
  <c r="AF2731" i="19"/>
  <c r="AF2734" i="19"/>
  <c r="AF2737" i="19"/>
  <c r="AF2740" i="19"/>
  <c r="AF2743" i="19"/>
  <c r="AF2746" i="19"/>
  <c r="AF2749" i="19"/>
  <c r="AF2977" i="19"/>
  <c r="AF2980" i="19"/>
  <c r="AF2983" i="19"/>
  <c r="AF2986" i="19"/>
  <c r="AF2989" i="19"/>
  <c r="AF2992" i="19"/>
  <c r="AF2995" i="19"/>
  <c r="AF2998" i="19"/>
  <c r="AF3001" i="19"/>
  <c r="AF457" i="19"/>
  <c r="AF460" i="19"/>
  <c r="AF463" i="19"/>
  <c r="AF466" i="19"/>
  <c r="AF469" i="19"/>
  <c r="AF472" i="19"/>
  <c r="AF475" i="19"/>
  <c r="AF478" i="19"/>
  <c r="AF481" i="19"/>
  <c r="AF3229" i="19"/>
  <c r="AF3232" i="19"/>
  <c r="AF3235" i="19"/>
  <c r="AF3238" i="19"/>
  <c r="AF3241" i="19"/>
  <c r="AF3244" i="19"/>
  <c r="AF3247" i="19"/>
  <c r="AF3250" i="19"/>
  <c r="AF3253" i="19"/>
  <c r="AF1213" i="19"/>
  <c r="AF1216" i="19"/>
  <c r="AF1219" i="19"/>
  <c r="AF1222" i="19"/>
  <c r="AF1225" i="19"/>
  <c r="AF1228" i="19"/>
  <c r="AF1231" i="19"/>
  <c r="AF1234" i="19"/>
  <c r="AF1237" i="19"/>
  <c r="AF708" i="19"/>
  <c r="AF711" i="19"/>
  <c r="AF714" i="19"/>
  <c r="AF717" i="19"/>
  <c r="AF720" i="19"/>
  <c r="AF723" i="19"/>
  <c r="AF726" i="19"/>
  <c r="AF729" i="19"/>
  <c r="AF732" i="19"/>
  <c r="AF709" i="19"/>
  <c r="AF712" i="19"/>
  <c r="AF715" i="19"/>
  <c r="AF718" i="19"/>
  <c r="AF721" i="19"/>
  <c r="AF724" i="19"/>
  <c r="AF727" i="19"/>
  <c r="AF730" i="19"/>
  <c r="AF733" i="19"/>
  <c r="AF2221" i="19"/>
  <c r="AF2224" i="19"/>
  <c r="AF2227" i="19"/>
  <c r="AF2230" i="19"/>
  <c r="AF2233" i="19"/>
  <c r="AF2236" i="19"/>
  <c r="AF2239" i="19"/>
  <c r="AF2242" i="19"/>
  <c r="AF2245" i="19"/>
  <c r="AF1717" i="19"/>
  <c r="AF1720" i="19"/>
  <c r="AF1723" i="19"/>
  <c r="AF1726" i="19"/>
  <c r="AF1729" i="19"/>
  <c r="AF1732" i="19"/>
  <c r="AF1735" i="19"/>
  <c r="AF1738" i="19"/>
  <c r="AF1741" i="19"/>
  <c r="AF961" i="19"/>
  <c r="AF964" i="19"/>
  <c r="AF967" i="19"/>
  <c r="AF970" i="19"/>
  <c r="AF973" i="19"/>
  <c r="AF976" i="19"/>
  <c r="AF979" i="19"/>
  <c r="AF982" i="19"/>
  <c r="AF985" i="19"/>
  <c r="AF1969" i="19"/>
  <c r="AF1972" i="19"/>
  <c r="AF1975" i="19"/>
  <c r="AF1978" i="19"/>
  <c r="AF1981" i="19"/>
  <c r="AF1984" i="19"/>
  <c r="AF1987" i="19"/>
  <c r="AF1990" i="19"/>
  <c r="AF1993" i="19"/>
  <c r="AF1465" i="19"/>
  <c r="AF1468" i="19"/>
  <c r="AF1471" i="19"/>
  <c r="AF1474" i="19"/>
  <c r="AF1477" i="19"/>
  <c r="AF1480" i="19"/>
  <c r="AF1483" i="19"/>
  <c r="AF1486" i="19"/>
  <c r="AF1489" i="19"/>
  <c r="AF2473" i="19"/>
  <c r="AF2476" i="19"/>
  <c r="AF2479" i="19"/>
  <c r="AF2482" i="19"/>
  <c r="AF2485" i="19"/>
  <c r="AF2488" i="19"/>
  <c r="AF2491" i="19"/>
  <c r="AF2494" i="19"/>
  <c r="AF2497" i="19"/>
  <c r="AF456" i="19"/>
  <c r="AF459" i="19"/>
  <c r="AF462" i="19"/>
  <c r="AF465" i="19"/>
  <c r="AF468" i="19"/>
  <c r="AF471" i="19"/>
  <c r="AF474" i="19"/>
  <c r="AF477" i="19"/>
  <c r="AF480" i="19"/>
  <c r="AF205" i="19"/>
  <c r="AF208" i="19"/>
  <c r="AF211" i="19"/>
  <c r="AF214" i="19"/>
  <c r="AF217" i="19"/>
  <c r="AF220" i="19"/>
  <c r="AF223" i="19"/>
  <c r="AF226" i="19"/>
  <c r="AF229" i="19"/>
  <c r="AF3228" i="19"/>
  <c r="AF3231" i="19"/>
  <c r="AF3234" i="19"/>
  <c r="AF3237" i="19"/>
  <c r="AF3240" i="19"/>
  <c r="AF3243" i="19"/>
  <c r="AF3246" i="19"/>
  <c r="AF3249" i="19"/>
  <c r="AF3252" i="19"/>
  <c r="AF1212" i="19"/>
  <c r="AF1215" i="19"/>
  <c r="AF1218" i="19"/>
  <c r="AF1221" i="19"/>
  <c r="AF1224" i="19"/>
  <c r="AF1227" i="19"/>
  <c r="AF1230" i="19"/>
  <c r="AF1233" i="19"/>
  <c r="AF1236" i="19"/>
  <c r="AF2220" i="19"/>
  <c r="AF2223" i="19"/>
  <c r="AF2226" i="19"/>
  <c r="AF2229" i="19"/>
  <c r="AF2232" i="19"/>
  <c r="AF2235" i="19"/>
  <c r="AF2238" i="19"/>
  <c r="AF2241" i="19"/>
  <c r="AF2244" i="19"/>
  <c r="AF2724" i="19"/>
  <c r="AF2727" i="19"/>
  <c r="AF2730" i="19"/>
  <c r="AF2733" i="19"/>
  <c r="AF2736" i="19"/>
  <c r="AF2739" i="19"/>
  <c r="AF2742" i="19"/>
  <c r="AF2745" i="19"/>
  <c r="AF2748" i="19"/>
  <c r="AF1464" i="19"/>
  <c r="AF1467" i="19"/>
  <c r="AF1470" i="19"/>
  <c r="AF1473" i="19"/>
  <c r="AF1476" i="19"/>
  <c r="AF1479" i="19"/>
  <c r="AF1482" i="19"/>
  <c r="AF1485" i="19"/>
  <c r="AF1488" i="19"/>
  <c r="AF2472" i="19"/>
  <c r="AF2475" i="19"/>
  <c r="AF2478" i="19"/>
  <c r="AF2481" i="19"/>
  <c r="AF2484" i="19"/>
  <c r="AF2487" i="19"/>
  <c r="AF2490" i="19"/>
  <c r="AF2493" i="19"/>
  <c r="AF2496" i="19"/>
  <c r="AF960" i="19"/>
  <c r="AF963" i="19"/>
  <c r="AF966" i="19"/>
  <c r="AF969" i="19"/>
  <c r="AF972" i="19"/>
  <c r="AF975" i="19"/>
  <c r="AF978" i="19"/>
  <c r="AF981" i="19"/>
  <c r="AF984" i="19"/>
  <c r="AF204" i="19"/>
  <c r="AF207" i="19"/>
  <c r="AF210" i="19"/>
  <c r="AF213" i="19"/>
  <c r="AF216" i="19"/>
  <c r="AF219" i="19"/>
  <c r="AF222" i="19"/>
  <c r="AF225" i="19"/>
  <c r="AF228" i="19"/>
  <c r="AF2976" i="19"/>
  <c r="AF2979" i="19"/>
  <c r="AF2982" i="19"/>
  <c r="AF2985" i="19"/>
  <c r="AF2988" i="19"/>
  <c r="AF2991" i="19"/>
  <c r="AF2994" i="19"/>
  <c r="AF2997" i="19"/>
  <c r="AF3000" i="19"/>
  <c r="AF1716" i="19"/>
  <c r="AF1719" i="19"/>
  <c r="AF1722" i="19"/>
  <c r="AF1725" i="19"/>
  <c r="AF1728" i="19"/>
  <c r="AF1731" i="19"/>
  <c r="AF1734" i="19"/>
  <c r="AF1737" i="19"/>
  <c r="AF1740" i="19"/>
  <c r="AF1968" i="19"/>
  <c r="AF1971" i="19"/>
  <c r="AF1974" i="19"/>
  <c r="AF1977" i="19"/>
  <c r="AF1980" i="19"/>
  <c r="AF1983" i="19"/>
  <c r="AF1986" i="19"/>
  <c r="AF1989" i="19"/>
  <c r="AF1992" i="19"/>
  <c r="AF986" i="19"/>
  <c r="AF989" i="19"/>
  <c r="AF992" i="19"/>
  <c r="AF995" i="19"/>
  <c r="AF1238" i="19"/>
  <c r="AF1241" i="19"/>
  <c r="AF1244" i="19"/>
  <c r="AF1247" i="19"/>
  <c r="AF1490" i="19"/>
  <c r="AF1493" i="19"/>
  <c r="AF1496" i="19"/>
  <c r="AF1499" i="19"/>
  <c r="AF2498" i="19"/>
  <c r="AF2501" i="19"/>
  <c r="AF2504" i="19"/>
  <c r="AF2507" i="19"/>
  <c r="AF1742" i="19"/>
  <c r="AF1745" i="19"/>
  <c r="AF1748" i="19"/>
  <c r="AF1751" i="19"/>
  <c r="AF1994" i="19"/>
  <c r="AF1997" i="19"/>
  <c r="AF2000" i="19"/>
  <c r="AF2003" i="19"/>
  <c r="AF3002" i="19"/>
  <c r="AF3005" i="19"/>
  <c r="AF3008" i="19"/>
  <c r="AF3011" i="19"/>
  <c r="AF2246" i="19"/>
  <c r="AF2249" i="19"/>
  <c r="AF2252" i="19"/>
  <c r="AF2255" i="19"/>
  <c r="AF2750" i="19"/>
  <c r="AF2753" i="19"/>
  <c r="AF2756" i="19"/>
  <c r="AF2759" i="19"/>
  <c r="AF482" i="19"/>
  <c r="AF485" i="19"/>
  <c r="AF488" i="19"/>
  <c r="AF491" i="19"/>
  <c r="AF230" i="19"/>
  <c r="AF233" i="19"/>
  <c r="AF236" i="19"/>
  <c r="AF239" i="19"/>
  <c r="AF734" i="19"/>
  <c r="AF737" i="19"/>
  <c r="AF740" i="19"/>
  <c r="AF743" i="19"/>
  <c r="AF3254" i="19"/>
  <c r="AF3257" i="19"/>
  <c r="AF3260" i="19"/>
  <c r="AF3263" i="19"/>
  <c r="AF2752" i="19"/>
  <c r="AF2755" i="19"/>
  <c r="AF2758" i="19"/>
  <c r="AF2761" i="19"/>
  <c r="AF2248" i="19"/>
  <c r="AF2251" i="19"/>
  <c r="AF2254" i="19"/>
  <c r="AF2257" i="19"/>
  <c r="AF3004" i="19"/>
  <c r="AF3007" i="19"/>
  <c r="AF3010" i="19"/>
  <c r="AF3013" i="19"/>
  <c r="AF3256" i="19"/>
  <c r="AF3259" i="19"/>
  <c r="AF3262" i="19"/>
  <c r="AF3265" i="19"/>
  <c r="AF1240" i="19"/>
  <c r="AF1243" i="19"/>
  <c r="AF1246" i="19"/>
  <c r="AF1249" i="19"/>
  <c r="AF735" i="19"/>
  <c r="AF738" i="19"/>
  <c r="AF741" i="19"/>
  <c r="AF744" i="19"/>
  <c r="AF484" i="19"/>
  <c r="AF487" i="19"/>
  <c r="AF490" i="19"/>
  <c r="AF493" i="19"/>
  <c r="AF232" i="19"/>
  <c r="AF235" i="19"/>
  <c r="AF238" i="19"/>
  <c r="AF241" i="19"/>
  <c r="AF1744" i="19"/>
  <c r="AF1747" i="19"/>
  <c r="AF1750" i="19"/>
  <c r="AF1753" i="19"/>
  <c r="AF483" i="19"/>
  <c r="AF486" i="19"/>
  <c r="AF489" i="19"/>
  <c r="AF492" i="19"/>
  <c r="AF988" i="19"/>
  <c r="AF991" i="19"/>
  <c r="AF994" i="19"/>
  <c r="AF997" i="19"/>
  <c r="AF1996" i="19"/>
  <c r="AF1999" i="19"/>
  <c r="AF2002" i="19"/>
  <c r="AF2005" i="19"/>
  <c r="AF1492" i="19"/>
  <c r="AF1495" i="19"/>
  <c r="AF1498" i="19"/>
  <c r="AF1501" i="19"/>
  <c r="AF2500" i="19"/>
  <c r="AF2503" i="19"/>
  <c r="AF2506" i="19"/>
  <c r="AF2509" i="19"/>
  <c r="AF3255" i="19"/>
  <c r="AF3258" i="19"/>
  <c r="AF3261" i="19"/>
  <c r="AF3264" i="19"/>
  <c r="AF1239" i="19"/>
  <c r="AF1242" i="19"/>
  <c r="AF1245" i="19"/>
  <c r="AF1248" i="19"/>
  <c r="AF231" i="19"/>
  <c r="AF234" i="19"/>
  <c r="AF237" i="19"/>
  <c r="AF240" i="19"/>
  <c r="AF3003" i="19"/>
  <c r="AF3006" i="19"/>
  <c r="AF3009" i="19"/>
  <c r="AF3012" i="19"/>
  <c r="AF736" i="19"/>
  <c r="AF739" i="19"/>
  <c r="AF742" i="19"/>
  <c r="AF745" i="19"/>
  <c r="AF2247" i="19"/>
  <c r="AF2250" i="19"/>
  <c r="AF2253" i="19"/>
  <c r="AF2256" i="19"/>
  <c r="AF2751" i="19"/>
  <c r="AF2754" i="19"/>
  <c r="AF2757" i="19"/>
  <c r="AF2760" i="19"/>
  <c r="AF1491" i="19"/>
  <c r="AF1494" i="19"/>
  <c r="AF1497" i="19"/>
  <c r="AF1500" i="19"/>
  <c r="AF2499" i="19"/>
  <c r="AF2502" i="19"/>
  <c r="AF2505" i="19"/>
  <c r="AF2508" i="19"/>
  <c r="AF987" i="19"/>
  <c r="AF990" i="19"/>
  <c r="AF993" i="19"/>
  <c r="AF996" i="19"/>
  <c r="AF1743" i="19"/>
  <c r="AF1746" i="19"/>
  <c r="AF1749" i="19"/>
  <c r="AF1752" i="19"/>
  <c r="AF1995" i="19"/>
  <c r="AF1998" i="19"/>
  <c r="AF2001" i="19"/>
  <c r="AF2004" i="19"/>
  <c r="AF998" i="19"/>
  <c r="AF1001" i="19"/>
  <c r="AF1004" i="19"/>
  <c r="AF1007" i="19"/>
  <c r="AF1250" i="19"/>
  <c r="AF1253" i="19"/>
  <c r="AF1256" i="19"/>
  <c r="AF1259" i="19"/>
  <c r="AF1502" i="19"/>
  <c r="AF1505" i="19"/>
  <c r="AF1508" i="19"/>
  <c r="AF1511" i="19"/>
  <c r="AF2510" i="19"/>
  <c r="AF2513" i="19"/>
  <c r="AF2516" i="19"/>
  <c r="AF2519" i="19"/>
  <c r="AF1754" i="19"/>
  <c r="AF1757" i="19"/>
  <c r="AF1760" i="19"/>
  <c r="AF1763" i="19"/>
  <c r="AF2006" i="19"/>
  <c r="AF2009" i="19"/>
  <c r="AF2012" i="19"/>
  <c r="AF2015" i="19"/>
  <c r="AF3014" i="19"/>
  <c r="AF3017" i="19"/>
  <c r="AF3020" i="19"/>
  <c r="AF3023" i="19"/>
  <c r="AF494" i="19"/>
  <c r="AF497" i="19"/>
  <c r="AF500" i="19"/>
  <c r="AF503" i="19"/>
  <c r="AF2258" i="19"/>
  <c r="AF2261" i="19"/>
  <c r="AF2264" i="19"/>
  <c r="AF2267" i="19"/>
  <c r="AF2762" i="19"/>
  <c r="AF2765" i="19"/>
  <c r="AF2768" i="19"/>
  <c r="AF2771" i="19"/>
  <c r="AF3016" i="19"/>
  <c r="AF3019" i="19"/>
  <c r="AF3022" i="19"/>
  <c r="AF3025" i="19"/>
  <c r="AF242" i="19"/>
  <c r="AF245" i="19"/>
  <c r="AF248" i="19"/>
  <c r="AF251" i="19"/>
  <c r="AF746" i="19"/>
  <c r="AF749" i="19"/>
  <c r="AF752" i="19"/>
  <c r="AF755" i="19"/>
  <c r="AF748" i="19"/>
  <c r="AF751" i="19"/>
  <c r="AF754" i="19"/>
  <c r="AF757" i="19"/>
  <c r="AF3266" i="19"/>
  <c r="AF3269" i="19"/>
  <c r="AF3272" i="19"/>
  <c r="AF3275" i="19"/>
  <c r="AF244" i="19"/>
  <c r="AF247" i="19"/>
  <c r="AF250" i="19"/>
  <c r="AF253" i="19"/>
  <c r="AF2764" i="19"/>
  <c r="AF2767" i="19"/>
  <c r="AF2770" i="19"/>
  <c r="AF2773" i="19"/>
  <c r="AF3268" i="19"/>
  <c r="AF3271" i="19"/>
  <c r="AF3274" i="19"/>
  <c r="AF3277" i="19"/>
  <c r="AF2260" i="19"/>
  <c r="AF2263" i="19"/>
  <c r="AF2266" i="19"/>
  <c r="AF2269" i="19"/>
  <c r="AF496" i="19"/>
  <c r="AF499" i="19"/>
  <c r="AF502" i="19"/>
  <c r="AF505" i="19"/>
  <c r="AF1252" i="19"/>
  <c r="AF1255" i="19"/>
  <c r="AF1258" i="19"/>
  <c r="AF1261" i="19"/>
  <c r="AF747" i="19"/>
  <c r="AF750" i="19"/>
  <c r="AF753" i="19"/>
  <c r="AF756" i="19"/>
  <c r="AF243" i="19"/>
  <c r="AF246" i="19"/>
  <c r="AF249" i="19"/>
  <c r="AF252" i="19"/>
  <c r="AF3015" i="19"/>
  <c r="AF3018" i="19"/>
  <c r="AF3021" i="19"/>
  <c r="AF3024" i="19"/>
  <c r="AF1756" i="19"/>
  <c r="AF1759" i="19"/>
  <c r="AF1762" i="19"/>
  <c r="AF1765" i="19"/>
  <c r="AF2008" i="19"/>
  <c r="AF2011" i="19"/>
  <c r="AF2014" i="19"/>
  <c r="AF2017" i="19"/>
  <c r="AF3267" i="19"/>
  <c r="AF3270" i="19"/>
  <c r="AF3273" i="19"/>
  <c r="AF3276" i="19"/>
  <c r="AF1000" i="19"/>
  <c r="AF1003" i="19"/>
  <c r="AF1006" i="19"/>
  <c r="AF1009" i="19"/>
  <c r="AF495" i="19"/>
  <c r="AF498" i="19"/>
  <c r="AF501" i="19"/>
  <c r="AF504" i="19"/>
  <c r="AF1504" i="19"/>
  <c r="AE15" i="4"/>
  <c r="AE28" i="4"/>
  <c r="AE41" i="4"/>
  <c r="AE54" i="4"/>
  <c r="AE67" i="4"/>
  <c r="AE80" i="4"/>
  <c r="AE93" i="4"/>
  <c r="AE106" i="4"/>
  <c r="AE119" i="4"/>
  <c r="AE132" i="4"/>
  <c r="AE145" i="4"/>
  <c r="AE158" i="4"/>
  <c r="AE171" i="4"/>
  <c r="AE184" i="4"/>
  <c r="AE197" i="4"/>
  <c r="AE210" i="4"/>
  <c r="AE223" i="4"/>
  <c r="AE236" i="4"/>
  <c r="AE249" i="4"/>
  <c r="AE262" i="4"/>
  <c r="AE275" i="4"/>
  <c r="AE288" i="4"/>
  <c r="AE301" i="4"/>
  <c r="AE314" i="4"/>
  <c r="AE327" i="4"/>
  <c r="AE340" i="4"/>
  <c r="AE353" i="4"/>
  <c r="AE366" i="4"/>
  <c r="AE379" i="4"/>
  <c r="AE392" i="4"/>
  <c r="AE405" i="4"/>
  <c r="AE418" i="4"/>
  <c r="AE431" i="4"/>
  <c r="AE444" i="4"/>
  <c r="AE3" i="4"/>
  <c r="AE16" i="4"/>
  <c r="AE29" i="4"/>
  <c r="AE42" i="4"/>
  <c r="AE55" i="4"/>
  <c r="AE68" i="4"/>
  <c r="AE81" i="4"/>
  <c r="AE94" i="4"/>
  <c r="AE107" i="4"/>
  <c r="AE120" i="4"/>
  <c r="AE133" i="4"/>
  <c r="AE146" i="4"/>
  <c r="AE159" i="4"/>
  <c r="AE172" i="4"/>
  <c r="AE185" i="4"/>
  <c r="AE198" i="4"/>
  <c r="AE211" i="4"/>
  <c r="AE224" i="4"/>
  <c r="AE237" i="4"/>
  <c r="AE250" i="4"/>
  <c r="AE263" i="4"/>
  <c r="AE276" i="4"/>
  <c r="AE289" i="4"/>
  <c r="AE302" i="4"/>
  <c r="AE315" i="4"/>
  <c r="AE328" i="4"/>
  <c r="AE341" i="4"/>
  <c r="AE354" i="4"/>
  <c r="AE367" i="4"/>
  <c r="AE380" i="4"/>
  <c r="AE393" i="4"/>
  <c r="AE406" i="4"/>
  <c r="AE419" i="4"/>
  <c r="AE432" i="4"/>
  <c r="AE445" i="4"/>
  <c r="AE4" i="4"/>
  <c r="AE17" i="4"/>
  <c r="AE30" i="4"/>
  <c r="AE43" i="4"/>
  <c r="AE56" i="4"/>
  <c r="AE69" i="4"/>
  <c r="AE82" i="4"/>
  <c r="AE95" i="4"/>
  <c r="AE108" i="4"/>
  <c r="AE121" i="4"/>
  <c r="AE134" i="4"/>
  <c r="AE147" i="4"/>
  <c r="AE160" i="4"/>
  <c r="AE173" i="4"/>
  <c r="AE186" i="4"/>
  <c r="AE199" i="4"/>
  <c r="AE212" i="4"/>
  <c r="AE225" i="4"/>
  <c r="AE238" i="4"/>
  <c r="AE251" i="4"/>
  <c r="AE264" i="4"/>
  <c r="AE277" i="4"/>
  <c r="AE290" i="4"/>
  <c r="AE303" i="4"/>
  <c r="AE316" i="4"/>
  <c r="AE329" i="4"/>
  <c r="AE342" i="4"/>
  <c r="AE355" i="4"/>
  <c r="AE368" i="4"/>
  <c r="AE381" i="4"/>
  <c r="AE394" i="4"/>
  <c r="AE407" i="4"/>
  <c r="AE420" i="4"/>
  <c r="AE433" i="4"/>
  <c r="AE446" i="4"/>
  <c r="AE5" i="4"/>
  <c r="AE18" i="4"/>
  <c r="AE31" i="4"/>
  <c r="AE44" i="4"/>
  <c r="AE57" i="4"/>
  <c r="AE70" i="4"/>
  <c r="AE83" i="4"/>
  <c r="AE96" i="4"/>
  <c r="AE109" i="4"/>
  <c r="AE122" i="4"/>
  <c r="AE135" i="4"/>
  <c r="AE148" i="4"/>
  <c r="AE161" i="4"/>
  <c r="AE174" i="4"/>
  <c r="AE187" i="4"/>
  <c r="AE200" i="4"/>
  <c r="AE213" i="4"/>
  <c r="AE226" i="4"/>
  <c r="AE239" i="4"/>
  <c r="AE252" i="4"/>
  <c r="AE265" i="4"/>
  <c r="AE278" i="4"/>
  <c r="AE291" i="4"/>
  <c r="AE304" i="4"/>
  <c r="AE317" i="4"/>
  <c r="AE330" i="4"/>
  <c r="AE343" i="4"/>
  <c r="AE356" i="4"/>
  <c r="AE369" i="4"/>
  <c r="AE382" i="4"/>
  <c r="AE395" i="4"/>
  <c r="AE408" i="4"/>
  <c r="AE421" i="4"/>
  <c r="AE434" i="4"/>
  <c r="AE447" i="4"/>
  <c r="AE6" i="4"/>
  <c r="AE19" i="4"/>
  <c r="AE32" i="4"/>
  <c r="AE45" i="4"/>
  <c r="AE58" i="4"/>
  <c r="AE71" i="4"/>
  <c r="AE84" i="4"/>
  <c r="AE97" i="4"/>
  <c r="AE110" i="4"/>
  <c r="AE123" i="4"/>
  <c r="AE136" i="4"/>
  <c r="AE149" i="4"/>
  <c r="AE162" i="4"/>
  <c r="AE175" i="4"/>
  <c r="AE188" i="4"/>
  <c r="AE201" i="4"/>
  <c r="AE214" i="4"/>
  <c r="AE227" i="4"/>
  <c r="AE240" i="4"/>
  <c r="AE253" i="4"/>
  <c r="AE266" i="4"/>
  <c r="AE279" i="4"/>
  <c r="AE292" i="4"/>
  <c r="AE305" i="4"/>
  <c r="AE318" i="4"/>
  <c r="AE331" i="4"/>
  <c r="AE344" i="4"/>
  <c r="AE357" i="4"/>
  <c r="AE370" i="4"/>
  <c r="AE383" i="4"/>
  <c r="AE396" i="4"/>
  <c r="AE409" i="4"/>
  <c r="AE422" i="4"/>
  <c r="AE435" i="4"/>
  <c r="AE448" i="4"/>
  <c r="AE7" i="4"/>
  <c r="AE20" i="4"/>
  <c r="AE33" i="4"/>
  <c r="AE46" i="4"/>
  <c r="AE59" i="4"/>
  <c r="AE72" i="4"/>
  <c r="AE85" i="4"/>
  <c r="AE98" i="4"/>
  <c r="AE111" i="4"/>
  <c r="AE124" i="4"/>
  <c r="AE137" i="4"/>
  <c r="AE150" i="4"/>
  <c r="AE163" i="4"/>
  <c r="AE176" i="4"/>
  <c r="AE189" i="4"/>
  <c r="AE202" i="4"/>
  <c r="AE215" i="4"/>
  <c r="AE228" i="4"/>
  <c r="AE241" i="4"/>
  <c r="AE254" i="4"/>
  <c r="AE267" i="4"/>
  <c r="AE280" i="4"/>
  <c r="AE293" i="4"/>
  <c r="AE306" i="4"/>
  <c r="AE319" i="4"/>
  <c r="AE332" i="4"/>
  <c r="AE345" i="4"/>
  <c r="AE358" i="4"/>
  <c r="AE371" i="4"/>
  <c r="AE384" i="4"/>
  <c r="AE397" i="4"/>
  <c r="AE410" i="4"/>
  <c r="AE423" i="4"/>
  <c r="AE436" i="4"/>
  <c r="AE449" i="4"/>
  <c r="AE8" i="4"/>
  <c r="AE21" i="4"/>
  <c r="AE34" i="4"/>
  <c r="AE47" i="4"/>
  <c r="AE60" i="4"/>
  <c r="AE73" i="4"/>
  <c r="AE86" i="4"/>
  <c r="AE99" i="4"/>
  <c r="AE112" i="4"/>
  <c r="AE125" i="4"/>
  <c r="AE138" i="4"/>
  <c r="AE151" i="4"/>
  <c r="AE164" i="4"/>
  <c r="AE177" i="4"/>
  <c r="AE190" i="4"/>
  <c r="AE203" i="4"/>
  <c r="AE216" i="4"/>
  <c r="AE229" i="4"/>
  <c r="AE242" i="4"/>
  <c r="AE255" i="4"/>
  <c r="AE268" i="4"/>
  <c r="AE281" i="4"/>
  <c r="AE294" i="4"/>
  <c r="AE307" i="4"/>
  <c r="AE320" i="4"/>
  <c r="AE333" i="4"/>
  <c r="AE346" i="4"/>
  <c r="AE359" i="4"/>
  <c r="AE372" i="4"/>
  <c r="AE385" i="4"/>
  <c r="AE398" i="4"/>
  <c r="AE411" i="4"/>
  <c r="AE424" i="4"/>
  <c r="AE437" i="4"/>
  <c r="AE450" i="4"/>
  <c r="AE9" i="4"/>
  <c r="AE22" i="4"/>
  <c r="AE35" i="4"/>
  <c r="AE48" i="4"/>
  <c r="AE61" i="4"/>
  <c r="AE74" i="4"/>
  <c r="AE87" i="4"/>
  <c r="AE100" i="4"/>
  <c r="AE113" i="4"/>
  <c r="AE126" i="4"/>
  <c r="AE139" i="4"/>
  <c r="AE152" i="4"/>
  <c r="AE165" i="4"/>
  <c r="AE178" i="4"/>
  <c r="AE191" i="4"/>
  <c r="AE204" i="4"/>
  <c r="AE217" i="4"/>
  <c r="AE230" i="4"/>
  <c r="AE243" i="4"/>
  <c r="AE256" i="4"/>
  <c r="AE269" i="4"/>
  <c r="AE282" i="4"/>
  <c r="AE295" i="4"/>
  <c r="AE308" i="4"/>
  <c r="AE321" i="4"/>
  <c r="AE334" i="4"/>
  <c r="AE347" i="4"/>
  <c r="AE360" i="4"/>
  <c r="AE373" i="4"/>
  <c r="AE386" i="4"/>
  <c r="AE399" i="4"/>
  <c r="AE412" i="4"/>
  <c r="AE425" i="4"/>
  <c r="AE438" i="4"/>
  <c r="AE451" i="4"/>
  <c r="AE10" i="4"/>
  <c r="AE23" i="4"/>
  <c r="AE36" i="4"/>
  <c r="AE49" i="4"/>
  <c r="AE62" i="4"/>
  <c r="AE75" i="4"/>
  <c r="AE88" i="4"/>
  <c r="AE101" i="4"/>
  <c r="AE114" i="4"/>
  <c r="AE127" i="4"/>
  <c r="AE140" i="4"/>
  <c r="AE153" i="4"/>
  <c r="AE166" i="4"/>
  <c r="AE179" i="4"/>
  <c r="AE192" i="4"/>
  <c r="AE205" i="4"/>
  <c r="AE218" i="4"/>
  <c r="AE231" i="4"/>
  <c r="AE244" i="4"/>
  <c r="AE257" i="4"/>
  <c r="AE270" i="4"/>
  <c r="AE283" i="4"/>
  <c r="AE296" i="4"/>
  <c r="AE309" i="4"/>
  <c r="AE322" i="4"/>
  <c r="AE335" i="4"/>
  <c r="AE348" i="4"/>
  <c r="AE361" i="4"/>
  <c r="AE374" i="4"/>
  <c r="AE387" i="4"/>
  <c r="AE400" i="4"/>
  <c r="AE413" i="4"/>
  <c r="AE426" i="4"/>
  <c r="AE439" i="4"/>
  <c r="AE452" i="4"/>
  <c r="AE11" i="4"/>
  <c r="AE24" i="4"/>
  <c r="AE37" i="4"/>
  <c r="AE50" i="4"/>
  <c r="AE63" i="4"/>
  <c r="AE76" i="4"/>
  <c r="AE89" i="4"/>
  <c r="AE102" i="4"/>
  <c r="AE115" i="4"/>
  <c r="AE128" i="4"/>
  <c r="AE141" i="4"/>
  <c r="AE154" i="4"/>
  <c r="AE167" i="4"/>
  <c r="AE180" i="4"/>
  <c r="AE193" i="4"/>
  <c r="AE206" i="4"/>
  <c r="AE219" i="4"/>
  <c r="AE232" i="4"/>
  <c r="AE245" i="4"/>
  <c r="AE258" i="4"/>
  <c r="AE271" i="4"/>
  <c r="AE284" i="4"/>
  <c r="AE297" i="4"/>
  <c r="AE310" i="4"/>
  <c r="AE323" i="4"/>
  <c r="AE336" i="4"/>
  <c r="AE349" i="4"/>
  <c r="AE362" i="4"/>
  <c r="AE375" i="4"/>
  <c r="AE388" i="4"/>
  <c r="AE401" i="4"/>
  <c r="AE414" i="4"/>
  <c r="AE427" i="4"/>
  <c r="AE440" i="4"/>
  <c r="AE453" i="4"/>
  <c r="AE12" i="4"/>
  <c r="AE25" i="4"/>
  <c r="AE38" i="4"/>
  <c r="AE51" i="4"/>
  <c r="AE64" i="4"/>
  <c r="AE77" i="4"/>
  <c r="AE90" i="4"/>
  <c r="AE103" i="4"/>
  <c r="AE116" i="4"/>
  <c r="AE129" i="4"/>
  <c r="AE142" i="4"/>
  <c r="AE155" i="4"/>
  <c r="AE168" i="4"/>
  <c r="AE181" i="4"/>
  <c r="AE194" i="4"/>
  <c r="AE207" i="4"/>
  <c r="AE220" i="4"/>
  <c r="AE233" i="4"/>
  <c r="AE246" i="4"/>
  <c r="AE259" i="4"/>
  <c r="AE272" i="4"/>
  <c r="AE285" i="4"/>
  <c r="AE298" i="4"/>
  <c r="AE311" i="4"/>
  <c r="AE324" i="4"/>
  <c r="AE337" i="4"/>
  <c r="AE350" i="4"/>
  <c r="AE363" i="4"/>
  <c r="AE376" i="4"/>
  <c r="AE389" i="4"/>
  <c r="AE402" i="4"/>
  <c r="AE415" i="4"/>
  <c r="AE428" i="4"/>
  <c r="AE441" i="4"/>
  <c r="AE454" i="4"/>
  <c r="AE13" i="4"/>
  <c r="AE26" i="4"/>
  <c r="AE39" i="4"/>
  <c r="AE52" i="4"/>
  <c r="AE65" i="4"/>
  <c r="AE78" i="4"/>
  <c r="AE91" i="4"/>
  <c r="AE104" i="4"/>
  <c r="AE117" i="4"/>
  <c r="AE130" i="4"/>
  <c r="AE143" i="4"/>
  <c r="AE156" i="4"/>
  <c r="AE169" i="4"/>
  <c r="AE182" i="4"/>
  <c r="AE195" i="4"/>
  <c r="AE208" i="4"/>
  <c r="AE221" i="4"/>
  <c r="AE234" i="4"/>
  <c r="AE247" i="4"/>
  <c r="AE260" i="4"/>
  <c r="AE273" i="4"/>
  <c r="AE286" i="4"/>
  <c r="AE299" i="4"/>
  <c r="AE312" i="4"/>
  <c r="AE325" i="4"/>
  <c r="AE338" i="4"/>
  <c r="AE351" i="4"/>
  <c r="AE364" i="4"/>
  <c r="AE377" i="4"/>
  <c r="AE390" i="4"/>
  <c r="AE403" i="4"/>
  <c r="AE416" i="4"/>
  <c r="AE429" i="4"/>
  <c r="AE442" i="4"/>
  <c r="AE455" i="4"/>
  <c r="AE14" i="4"/>
  <c r="AE27" i="4"/>
  <c r="AE40" i="4"/>
  <c r="AE53" i="4"/>
  <c r="AE66" i="4"/>
  <c r="AE79" i="4"/>
  <c r="AE92" i="4"/>
  <c r="AE105" i="4"/>
  <c r="AE118" i="4"/>
  <c r="AE131" i="4"/>
  <c r="AE144" i="4"/>
  <c r="AE157" i="4"/>
  <c r="AE170" i="4"/>
  <c r="AE183" i="4"/>
  <c r="AE196" i="4"/>
  <c r="AE209" i="4"/>
  <c r="AE222" i="4"/>
  <c r="AE235" i="4"/>
  <c r="AE248" i="4"/>
  <c r="AE261" i="4"/>
  <c r="AE274" i="4"/>
  <c r="AE287" i="4"/>
  <c r="AE300" i="4"/>
  <c r="AE313" i="4"/>
  <c r="AE326" i="4"/>
  <c r="AE339" i="4"/>
  <c r="AE352" i="4"/>
  <c r="AE365" i="4"/>
  <c r="AE378" i="4"/>
  <c r="AE391" i="4"/>
  <c r="AE404" i="4"/>
  <c r="AE417" i="4"/>
  <c r="AE430" i="4"/>
  <c r="AE443" i="4"/>
  <c r="AE456" i="4"/>
  <c r="AE457" i="4"/>
  <c r="AE470" i="4"/>
  <c r="AE483" i="4"/>
  <c r="AE496" i="4"/>
  <c r="AE509" i="4"/>
  <c r="AE522" i="4"/>
  <c r="AE535" i="4"/>
  <c r="AE548" i="4"/>
  <c r="AE561" i="4"/>
  <c r="AE574" i="4"/>
  <c r="AE587" i="4"/>
  <c r="AE600" i="4"/>
  <c r="AE613" i="4"/>
  <c r="AE626" i="4"/>
  <c r="AE458" i="4"/>
  <c r="AE471" i="4"/>
  <c r="AE484" i="4"/>
  <c r="AE497" i="4"/>
  <c r="AE510" i="4"/>
  <c r="AE523" i="4"/>
  <c r="AE536" i="4"/>
  <c r="AE549" i="4"/>
  <c r="AE562" i="4"/>
  <c r="AE575" i="4"/>
  <c r="AE588" i="4"/>
  <c r="AE601" i="4"/>
  <c r="AE614" i="4"/>
  <c r="AE627" i="4"/>
  <c r="AE459" i="4"/>
  <c r="AE472" i="4"/>
  <c r="AE485" i="4"/>
  <c r="AE498" i="4"/>
  <c r="AE511" i="4"/>
  <c r="AE524" i="4"/>
  <c r="AE537" i="4"/>
  <c r="AE550" i="4"/>
  <c r="AE563" i="4"/>
  <c r="AE576" i="4"/>
  <c r="AE589" i="4"/>
  <c r="AE602" i="4"/>
  <c r="AE615" i="4"/>
  <c r="AE628" i="4"/>
  <c r="AE460" i="4"/>
  <c r="AE473" i="4"/>
  <c r="AE486" i="4"/>
  <c r="AE499" i="4"/>
  <c r="AE512" i="4"/>
  <c r="AE525" i="4"/>
  <c r="AE538" i="4"/>
  <c r="AE551" i="4"/>
  <c r="AE564" i="4"/>
  <c r="AE577" i="4"/>
  <c r="AE590" i="4"/>
  <c r="AE603" i="4"/>
  <c r="AE616" i="4"/>
  <c r="AE629" i="4"/>
  <c r="AE461" i="4"/>
  <c r="AE474" i="4"/>
  <c r="AE487" i="4"/>
  <c r="AE500" i="4"/>
  <c r="AE513" i="4"/>
  <c r="AE526" i="4"/>
  <c r="AE539" i="4"/>
  <c r="AE552" i="4"/>
  <c r="AE565" i="4"/>
  <c r="AE578" i="4"/>
  <c r="AE591" i="4"/>
  <c r="AE604" i="4"/>
  <c r="AE617" i="4"/>
  <c r="AE630" i="4"/>
  <c r="AE462" i="4"/>
  <c r="AE475" i="4"/>
  <c r="AE488" i="4"/>
  <c r="AE501" i="4"/>
  <c r="AE514" i="4"/>
  <c r="AE527" i="4"/>
  <c r="AE540" i="4"/>
  <c r="AE553" i="4"/>
  <c r="AE566" i="4"/>
  <c r="AE579" i="4"/>
  <c r="AE592" i="4"/>
  <c r="AE605" i="4"/>
  <c r="AE618" i="4"/>
  <c r="AE631" i="4"/>
  <c r="AE463" i="4"/>
  <c r="AE476" i="4"/>
  <c r="AE489" i="4"/>
  <c r="AE502" i="4"/>
  <c r="AE515" i="4"/>
  <c r="AE528" i="4"/>
  <c r="AE541" i="4"/>
  <c r="AE554" i="4"/>
  <c r="AE567" i="4"/>
  <c r="AE580" i="4"/>
  <c r="AE593" i="4"/>
  <c r="AE606" i="4"/>
  <c r="AE619" i="4"/>
  <c r="AE632" i="4"/>
  <c r="AE464" i="4"/>
  <c r="AE477" i="4"/>
  <c r="AE490" i="4"/>
  <c r="AE503" i="4"/>
  <c r="AE516" i="4"/>
  <c r="AE529" i="4"/>
  <c r="AE542" i="4"/>
  <c r="AE555" i="4"/>
  <c r="AE568" i="4"/>
  <c r="AE581" i="4"/>
  <c r="AE594" i="4"/>
  <c r="AE607" i="4"/>
  <c r="AE620" i="4"/>
  <c r="AE633" i="4"/>
  <c r="AE465" i="4"/>
  <c r="AE478" i="4"/>
  <c r="AE491" i="4"/>
  <c r="AE504" i="4"/>
  <c r="AE517" i="4"/>
  <c r="AE530" i="4"/>
  <c r="AE543" i="4"/>
  <c r="AE556" i="4"/>
  <c r="AE569" i="4"/>
  <c r="AE582" i="4"/>
  <c r="AE595" i="4"/>
  <c r="AE608" i="4"/>
  <c r="AE621" i="4"/>
  <c r="AE634" i="4"/>
  <c r="AE466" i="4"/>
  <c r="AE479" i="4"/>
  <c r="AE492" i="4"/>
  <c r="AE505" i="4"/>
  <c r="AE518" i="4"/>
  <c r="AE531" i="4"/>
  <c r="AE544" i="4"/>
  <c r="AE557" i="4"/>
  <c r="AE570" i="4"/>
  <c r="AE583" i="4"/>
  <c r="AE596" i="4"/>
  <c r="AE609" i="4"/>
  <c r="AE622" i="4"/>
  <c r="AE635" i="4"/>
  <c r="AE467" i="4"/>
  <c r="AE480" i="4"/>
  <c r="AE493" i="4"/>
  <c r="AE506" i="4"/>
  <c r="AE519" i="4"/>
  <c r="AE532" i="4"/>
  <c r="AE545" i="4"/>
  <c r="AE558" i="4"/>
  <c r="AE571" i="4"/>
  <c r="AE584" i="4"/>
  <c r="AE597" i="4"/>
  <c r="AE610" i="4"/>
  <c r="AE623" i="4"/>
  <c r="AE636" i="4"/>
  <c r="AE468" i="4"/>
  <c r="AE481" i="4"/>
  <c r="AE494" i="4"/>
  <c r="AE507" i="4"/>
  <c r="AE520" i="4"/>
  <c r="AE533" i="4"/>
  <c r="AE546" i="4"/>
  <c r="AE559" i="4"/>
  <c r="AE572" i="4"/>
  <c r="AE585" i="4"/>
  <c r="AE598" i="4"/>
  <c r="AE611" i="4"/>
  <c r="AE624" i="4"/>
  <c r="AE637" i="4"/>
  <c r="AE469" i="4"/>
  <c r="AE482" i="4"/>
  <c r="AE495" i="4"/>
  <c r="AE508" i="4"/>
  <c r="AE521" i="4"/>
  <c r="AE534" i="4"/>
  <c r="AE547" i="4"/>
  <c r="AE560" i="4"/>
  <c r="AE573" i="4"/>
  <c r="AE586" i="4"/>
  <c r="AE599" i="4"/>
  <c r="AE612" i="4"/>
  <c r="AE625" i="4"/>
  <c r="AE638" i="4"/>
  <c r="AE639" i="4"/>
  <c r="AE652" i="4"/>
  <c r="AE665" i="4"/>
  <c r="AE678" i="4"/>
  <c r="AE691" i="4"/>
  <c r="AE704" i="4"/>
  <c r="AE717" i="4"/>
  <c r="AE730" i="4"/>
  <c r="AE743" i="4"/>
  <c r="AE756" i="4"/>
  <c r="AE769" i="4"/>
  <c r="AE782" i="4"/>
  <c r="AE640" i="4"/>
  <c r="AE653" i="4"/>
  <c r="AE666" i="4"/>
  <c r="AE679" i="4"/>
  <c r="AE692" i="4"/>
  <c r="AE705" i="4"/>
  <c r="AE718" i="4"/>
  <c r="AE731" i="4"/>
  <c r="AE744" i="4"/>
  <c r="AE757" i="4"/>
  <c r="AE770" i="4"/>
  <c r="AE783" i="4"/>
  <c r="AE641" i="4"/>
  <c r="AE654" i="4"/>
  <c r="AE667" i="4"/>
  <c r="AE680" i="4"/>
  <c r="AE693" i="4"/>
  <c r="AE706" i="4"/>
  <c r="AE719" i="4"/>
  <c r="AE732" i="4"/>
  <c r="AE745" i="4"/>
  <c r="AE758" i="4"/>
  <c r="AE771" i="4"/>
  <c r="AE784" i="4"/>
  <c r="AE642" i="4"/>
  <c r="AE655" i="4"/>
  <c r="AE668" i="4"/>
  <c r="AE681" i="4"/>
  <c r="AE694" i="4"/>
  <c r="AE707" i="4"/>
  <c r="AE720" i="4"/>
  <c r="AE733" i="4"/>
  <c r="AE746" i="4"/>
  <c r="AE759" i="4"/>
  <c r="AE772" i="4"/>
  <c r="AE785" i="4"/>
  <c r="AE643" i="4"/>
  <c r="AE656" i="4"/>
  <c r="AE669" i="4"/>
  <c r="AE682" i="4"/>
  <c r="AE695" i="4"/>
  <c r="AE708" i="4"/>
  <c r="AE721" i="4"/>
  <c r="AE734" i="4"/>
  <c r="AE747" i="4"/>
  <c r="AE760" i="4"/>
  <c r="AE773" i="4"/>
  <c r="AE786" i="4"/>
  <c r="AE644" i="4"/>
  <c r="AE657" i="4"/>
  <c r="AE670" i="4"/>
  <c r="AE683" i="4"/>
  <c r="AE696" i="4"/>
  <c r="AE709" i="4"/>
  <c r="AE722" i="4"/>
  <c r="AE735" i="4"/>
  <c r="AE748" i="4"/>
  <c r="AE761" i="4"/>
  <c r="AE774" i="4"/>
  <c r="AE787" i="4"/>
  <c r="AE645" i="4"/>
  <c r="AE658" i="4"/>
  <c r="AE671" i="4"/>
  <c r="AE684" i="4"/>
  <c r="AE697" i="4"/>
  <c r="AE710" i="4"/>
  <c r="AE723" i="4"/>
  <c r="AE736" i="4"/>
  <c r="AE749" i="4"/>
  <c r="AE762" i="4"/>
  <c r="AE775" i="4"/>
  <c r="AE788" i="4"/>
  <c r="AE646" i="4"/>
  <c r="AE659" i="4"/>
  <c r="AE672" i="4"/>
  <c r="AE685" i="4"/>
  <c r="AE698" i="4"/>
  <c r="AE711" i="4"/>
  <c r="AE724" i="4"/>
  <c r="AE737" i="4"/>
  <c r="AE750" i="4"/>
  <c r="AE763" i="4"/>
  <c r="AE776" i="4"/>
  <c r="AE789" i="4"/>
  <c r="AE647" i="4"/>
  <c r="AE660" i="4"/>
  <c r="AE673" i="4"/>
  <c r="AE686" i="4"/>
  <c r="AE699" i="4"/>
  <c r="AE712" i="4"/>
  <c r="AE725" i="4"/>
  <c r="AE738" i="4"/>
  <c r="AE751" i="4"/>
  <c r="AE764" i="4"/>
  <c r="AE777" i="4"/>
  <c r="AE790" i="4"/>
  <c r="AE648" i="4"/>
  <c r="AE661" i="4"/>
  <c r="AE674" i="4"/>
  <c r="AE687" i="4"/>
  <c r="AE700" i="4"/>
  <c r="AE713" i="4"/>
  <c r="AE726" i="4"/>
  <c r="AE739" i="4"/>
  <c r="AE752" i="4"/>
  <c r="AE765" i="4"/>
  <c r="AE778" i="4"/>
  <c r="AE791" i="4"/>
  <c r="AE649" i="4"/>
  <c r="AE662" i="4"/>
  <c r="AE675" i="4"/>
  <c r="AE688" i="4"/>
  <c r="AE701" i="4"/>
  <c r="AE714" i="4"/>
  <c r="AE727" i="4"/>
  <c r="AE740" i="4"/>
  <c r="AE753" i="4"/>
  <c r="AE766" i="4"/>
  <c r="AE779" i="4"/>
  <c r="AE792" i="4"/>
  <c r="AE650" i="4"/>
  <c r="AE663" i="4"/>
  <c r="AE676" i="4"/>
  <c r="AE689" i="4"/>
  <c r="AE702" i="4"/>
  <c r="AE715" i="4"/>
  <c r="AE728" i="4"/>
  <c r="AE741" i="4"/>
  <c r="AE754" i="4"/>
  <c r="AE767" i="4"/>
  <c r="AE780" i="4"/>
  <c r="AE793" i="4"/>
  <c r="AE651" i="4"/>
  <c r="AE664" i="4"/>
  <c r="AE677" i="4"/>
  <c r="AE690" i="4"/>
  <c r="AE703" i="4"/>
  <c r="AE716" i="4"/>
  <c r="AE729" i="4"/>
  <c r="AE742" i="4"/>
  <c r="AE755" i="4"/>
  <c r="AE768" i="4"/>
  <c r="AE781" i="4"/>
  <c r="AE794" i="4"/>
  <c r="AE795" i="4"/>
  <c r="AE808" i="4"/>
  <c r="AE821" i="4"/>
  <c r="AE834" i="4"/>
  <c r="AE847" i="4"/>
  <c r="AE860" i="4"/>
  <c r="AE796" i="4"/>
  <c r="AE809" i="4"/>
  <c r="AE822" i="4"/>
  <c r="AE835" i="4"/>
  <c r="AE848" i="4"/>
  <c r="AE861" i="4"/>
  <c r="AE797" i="4"/>
  <c r="AE810" i="4"/>
  <c r="AE823" i="4"/>
  <c r="AE836" i="4"/>
  <c r="AE849" i="4"/>
  <c r="AE862" i="4"/>
  <c r="AE798" i="4"/>
  <c r="AE811" i="4"/>
  <c r="AE824" i="4"/>
  <c r="AE837" i="4"/>
  <c r="AE850" i="4"/>
  <c r="AE863" i="4"/>
  <c r="AE799" i="4"/>
  <c r="AE812" i="4"/>
  <c r="AE825" i="4"/>
  <c r="AE838" i="4"/>
  <c r="AE851" i="4"/>
  <c r="AE864" i="4"/>
  <c r="AE800" i="4"/>
  <c r="AE813" i="4"/>
  <c r="AE826" i="4"/>
  <c r="AE839" i="4"/>
  <c r="AE852" i="4"/>
  <c r="AE865" i="4"/>
  <c r="AE801" i="4"/>
  <c r="AE814" i="4"/>
  <c r="AE827" i="4"/>
  <c r="AE840" i="4"/>
  <c r="AE853" i="4"/>
  <c r="AE866" i="4"/>
  <c r="AE802" i="4"/>
  <c r="AE815" i="4"/>
  <c r="AE828" i="4"/>
  <c r="AE841" i="4"/>
  <c r="AE854" i="4"/>
  <c r="AE867" i="4"/>
  <c r="AE803" i="4"/>
  <c r="AE816" i="4"/>
  <c r="AE829" i="4"/>
  <c r="AE842" i="4"/>
  <c r="AE855" i="4"/>
  <c r="AE868" i="4"/>
  <c r="AE804" i="4"/>
  <c r="AE817" i="4"/>
  <c r="AE830" i="4"/>
  <c r="AE843" i="4"/>
  <c r="AE856" i="4"/>
  <c r="AE869" i="4"/>
  <c r="AE805" i="4"/>
  <c r="AE818" i="4"/>
  <c r="AE831" i="4"/>
  <c r="AE844" i="4"/>
  <c r="AE857" i="4"/>
  <c r="AE870" i="4"/>
  <c r="AE806" i="4"/>
  <c r="AE819" i="4"/>
  <c r="AE832" i="4"/>
  <c r="AE845" i="4"/>
  <c r="AE858" i="4"/>
  <c r="AE871" i="4"/>
  <c r="AE807" i="4"/>
  <c r="AE820" i="4"/>
  <c r="AE833" i="4"/>
  <c r="AE846" i="4"/>
  <c r="AE859" i="4"/>
  <c r="AE872" i="4"/>
  <c r="AE994" i="4"/>
  <c r="AE995" i="4"/>
  <c r="AE996" i="4"/>
  <c r="AE997" i="4"/>
  <c r="AE1034" i="4"/>
  <c r="AE1035" i="4"/>
  <c r="AE1036" i="4"/>
  <c r="AE1037" i="4"/>
  <c r="AE1030" i="4"/>
  <c r="AE1031" i="4"/>
  <c r="AE1032" i="4"/>
  <c r="AE1033" i="4"/>
  <c r="AE1006" i="4"/>
  <c r="AE1007" i="4"/>
  <c r="AE1008" i="4"/>
  <c r="AE1009" i="4"/>
  <c r="AE1038" i="4"/>
  <c r="AE1039" i="4"/>
  <c r="AE1040" i="4"/>
  <c r="AE1041" i="4"/>
  <c r="AE998" i="4"/>
  <c r="AE999" i="4"/>
  <c r="AE1000" i="4"/>
  <c r="AE1001" i="4"/>
  <c r="AE1010" i="4"/>
  <c r="AE1011" i="4"/>
  <c r="AE1012" i="4"/>
  <c r="AE1013" i="4"/>
  <c r="AE1022" i="4"/>
  <c r="AE1023" i="4"/>
  <c r="AE1024" i="4"/>
  <c r="AE1025" i="4"/>
  <c r="AE990" i="4"/>
  <c r="AE991" i="4"/>
  <c r="AE992" i="4"/>
  <c r="AE993" i="4"/>
  <c r="AE1002" i="4"/>
  <c r="AE1003" i="4"/>
  <c r="AE1004" i="4"/>
  <c r="AE1005" i="4"/>
  <c r="AE1026" i="4"/>
  <c r="AE1027" i="4"/>
  <c r="AE1028" i="4"/>
  <c r="AE1029" i="4"/>
  <c r="AE1014" i="4"/>
  <c r="AE1015" i="4"/>
  <c r="AE1016" i="4"/>
  <c r="AE1017" i="4"/>
  <c r="AE1018" i="4"/>
  <c r="AE1019" i="4"/>
  <c r="AE1020" i="4"/>
  <c r="AE1021" i="4"/>
  <c r="AE1086" i="4"/>
  <c r="AE1087" i="4"/>
  <c r="AE1088" i="4"/>
  <c r="AE1089" i="4"/>
  <c r="AE1050" i="4"/>
  <c r="AE1051" i="4"/>
  <c r="AE1052" i="4"/>
  <c r="AE1053" i="4"/>
  <c r="AE1046" i="4"/>
  <c r="AE1047" i="4"/>
  <c r="AE1048" i="4"/>
  <c r="AE1049" i="4"/>
  <c r="AE1042" i="4"/>
  <c r="AE1043" i="4"/>
  <c r="AE1044" i="4"/>
  <c r="AE1045" i="4"/>
  <c r="AE1090" i="4"/>
  <c r="AE1091" i="4"/>
  <c r="AE1092" i="4"/>
  <c r="AE1093" i="4"/>
  <c r="AE1082" i="4"/>
  <c r="AE1083" i="4"/>
  <c r="AE1084" i="4"/>
  <c r="AE1085" i="4"/>
  <c r="AE1058" i="4"/>
  <c r="AE1059" i="4"/>
  <c r="AE1060" i="4"/>
  <c r="AE1061" i="4"/>
  <c r="AE1074" i="4"/>
  <c r="AE1075" i="4"/>
  <c r="AE1076" i="4"/>
  <c r="AE1077" i="4"/>
  <c r="AE1054" i="4"/>
  <c r="AE1055" i="4"/>
  <c r="AE1056" i="4"/>
  <c r="AE1057" i="4"/>
  <c r="AE1062" i="4"/>
  <c r="AE1063" i="4"/>
  <c r="AE1064" i="4"/>
  <c r="BE12" i="35" l="1"/>
  <c r="M5" i="43" s="1"/>
  <c r="BD12" i="35"/>
  <c r="L5" i="43" s="1"/>
  <c r="BF12" i="35"/>
  <c r="N5" i="43" s="1"/>
  <c r="BB12" i="35"/>
  <c r="J5" i="43" s="1"/>
  <c r="AY12" i="35"/>
  <c r="G5" i="43" s="1"/>
  <c r="AV12" i="35"/>
  <c r="D5" i="43" s="1"/>
  <c r="AU12" i="35"/>
  <c r="C5" i="43" s="1"/>
  <c r="BC12" i="35"/>
  <c r="K5" i="43" s="1"/>
  <c r="BA12" i="35"/>
  <c r="I5" i="43" s="1"/>
  <c r="AZ12" i="35"/>
  <c r="H5" i="43" s="1"/>
  <c r="AX12" i="35"/>
  <c r="F5" i="43" s="1"/>
  <c r="AW12" i="35"/>
  <c r="E5" i="43" s="1"/>
  <c r="H3" i="13"/>
  <c r="D84" i="13" l="1"/>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33" i="13"/>
  <c r="E33" i="13" s="1"/>
  <c r="D81" i="13" l="1"/>
  <c r="D80" i="13"/>
  <c r="D79" i="13"/>
  <c r="D83" i="13"/>
  <c r="D82" i="13"/>
  <c r="D56" i="13"/>
  <c r="D55" i="13"/>
  <c r="D42" i="13"/>
  <c r="D69" i="13"/>
  <c r="D41" i="13"/>
  <c r="D57" i="13"/>
  <c r="D68" i="13"/>
  <c r="D43" i="13"/>
  <c r="D78" i="13"/>
  <c r="D65" i="13"/>
  <c r="D76" i="13"/>
  <c r="D40" i="13"/>
  <c r="D63" i="13"/>
  <c r="D39" i="13"/>
  <c r="D74" i="13"/>
  <c r="D62" i="13"/>
  <c r="D50" i="13"/>
  <c r="D38" i="13"/>
  <c r="D73" i="13"/>
  <c r="D61" i="13"/>
  <c r="D49" i="13"/>
  <c r="D37" i="13"/>
  <c r="D44" i="13"/>
  <c r="D54" i="13"/>
  <c r="D77" i="13"/>
  <c r="D64" i="13"/>
  <c r="D52" i="13"/>
  <c r="D75" i="13"/>
  <c r="D51" i="13"/>
  <c r="D72" i="13"/>
  <c r="D60" i="13"/>
  <c r="D48" i="13"/>
  <c r="D71" i="13"/>
  <c r="D59" i="13"/>
  <c r="D47" i="13"/>
  <c r="D35" i="13"/>
  <c r="D45" i="13"/>
  <c r="D67" i="13"/>
  <c r="D66" i="13"/>
  <c r="D53" i="13"/>
  <c r="D70" i="13"/>
  <c r="D58" i="13"/>
  <c r="D46" i="13"/>
  <c r="D34" i="13"/>
  <c r="E34" i="13" s="1"/>
  <c r="D36" i="13"/>
  <c r="E35" i="13" l="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E97" i="13" s="1"/>
  <c r="E98" i="13" s="1"/>
  <c r="E99" i="13" s="1"/>
  <c r="E100" i="13" s="1"/>
  <c r="E101" i="13" s="1"/>
  <c r="E102" i="13" s="1"/>
  <c r="E103" i="13" s="1"/>
  <c r="E104" i="13" s="1"/>
  <c r="E105" i="13" s="1"/>
  <c r="E106" i="13" s="1"/>
  <c r="E107" i="13" s="1"/>
  <c r="E108" i="13" s="1"/>
  <c r="E109" i="13" s="1"/>
  <c r="E110" i="13" s="1"/>
  <c r="E111" i="13" s="1"/>
  <c r="E112" i="13" s="1"/>
  <c r="E113" i="13" s="1"/>
  <c r="E114" i="13" s="1"/>
  <c r="E115" i="13" s="1"/>
  <c r="E116" i="13" s="1"/>
  <c r="E117" i="13" s="1"/>
  <c r="E118" i="13" s="1"/>
  <c r="E119" i="13" s="1"/>
  <c r="E120" i="13" s="1"/>
  <c r="E121" i="13" s="1"/>
  <c r="E122" i="13" s="1"/>
  <c r="E123" i="13" s="1"/>
  <c r="E124" i="13" s="1"/>
  <c r="E125" i="13" s="1"/>
  <c r="E126" i="13" s="1"/>
  <c r="E127" i="13" s="1"/>
  <c r="E128" i="13" s="1"/>
  <c r="E129" i="13" s="1"/>
  <c r="E130" i="13" s="1"/>
  <c r="E131" i="13" s="1"/>
  <c r="E132" i="13" s="1"/>
  <c r="E133" i="13" s="1"/>
  <c r="E134" i="13" s="1"/>
  <c r="E135" i="13" s="1"/>
  <c r="E136" i="13" s="1"/>
  <c r="E137" i="13" s="1"/>
  <c r="E138" i="13" s="1"/>
  <c r="E139" i="13" s="1"/>
  <c r="E140" i="13" s="1"/>
  <c r="E141" i="13" s="1"/>
  <c r="E142" i="13" s="1"/>
  <c r="E143" i="13" s="1"/>
  <c r="E144" i="13" s="1"/>
  <c r="E145" i="13" s="1"/>
  <c r="E146" i="13" s="1"/>
  <c r="E147" i="13" s="1"/>
  <c r="E148" i="13" s="1"/>
  <c r="E149" i="13" s="1"/>
  <c r="E150" i="13" s="1"/>
  <c r="E151" i="13" s="1"/>
  <c r="E152" i="13" s="1"/>
  <c r="E153" i="13" s="1"/>
  <c r="E154" i="13" s="1"/>
  <c r="E155" i="13" s="1"/>
  <c r="E156" i="13" s="1"/>
  <c r="E157" i="13" s="1"/>
  <c r="E158" i="13" s="1"/>
  <c r="E159" i="13" s="1"/>
  <c r="E160" i="13" s="1"/>
  <c r="E161" i="13" s="1"/>
  <c r="E162" i="13" s="1"/>
  <c r="E163" i="13" s="1"/>
  <c r="E164" i="13" s="1"/>
  <c r="E165" i="13" s="1"/>
  <c r="E166" i="13" s="1"/>
  <c r="E167" i="13" s="1"/>
  <c r="AE934" i="4"/>
  <c r="AE940" i="4"/>
  <c r="AE951" i="4"/>
  <c r="AE873" i="4"/>
  <c r="AE906" i="4"/>
  <c r="AE927" i="4"/>
  <c r="AE903" i="4"/>
  <c r="AE960" i="4"/>
  <c r="AE907" i="4"/>
  <c r="AE878" i="4"/>
  <c r="AE911" i="4"/>
  <c r="AE957" i="4"/>
  <c r="AE889" i="4"/>
  <c r="AE950" i="4"/>
  <c r="AE943" i="4"/>
  <c r="AE937" i="4"/>
  <c r="AE884" i="4"/>
  <c r="AE953" i="4"/>
  <c r="AE971" i="4"/>
  <c r="AE942" i="4"/>
  <c r="AE944" i="4"/>
  <c r="AE949" i="4"/>
  <c r="AE883" i="4"/>
  <c r="AE915" i="4"/>
  <c r="AE955" i="4"/>
  <c r="AE898" i="4"/>
  <c r="AE918" i="4"/>
  <c r="AE885" i="4"/>
  <c r="AE985" i="4"/>
  <c r="AE975" i="4"/>
  <c r="AE954" i="4"/>
  <c r="AE928" i="4"/>
  <c r="AE962" i="4"/>
  <c r="AE895" i="4"/>
  <c r="AE983" i="4"/>
  <c r="AE965" i="4"/>
  <c r="AE877" i="4"/>
  <c r="AE890" i="4"/>
  <c r="AE970" i="4"/>
  <c r="AE923" i="4"/>
  <c r="AE899" i="4"/>
  <c r="AE914" i="4"/>
  <c r="AE961" i="4"/>
  <c r="AE894" i="4"/>
  <c r="AE982" i="4"/>
  <c r="AE980" i="4"/>
  <c r="AE897" i="4"/>
  <c r="AE964" i="4"/>
  <c r="AE989" i="4"/>
  <c r="AE891" i="4"/>
  <c r="AE969" i="4"/>
  <c r="AE922" i="4"/>
  <c r="AE947" i="4"/>
  <c r="AE909" i="4"/>
  <c r="AE986" i="4"/>
  <c r="AE901" i="4"/>
  <c r="AE913" i="4"/>
  <c r="AE974" i="4"/>
  <c r="AE876" i="4"/>
  <c r="AE893" i="4"/>
  <c r="AE981" i="4"/>
  <c r="AE979" i="4"/>
  <c r="AE932" i="4"/>
  <c r="AE984" i="4"/>
  <c r="AE926" i="4"/>
  <c r="AE988" i="4"/>
  <c r="AE905" i="4"/>
  <c r="AE968" i="4"/>
  <c r="AE921" i="4"/>
  <c r="AE946" i="4"/>
  <c r="AE881" i="4"/>
  <c r="AE924" i="4"/>
  <c r="AE902" i="4"/>
  <c r="AE973" i="4"/>
  <c r="AE892" i="4"/>
  <c r="AE917" i="4"/>
  <c r="AE978" i="4"/>
  <c r="AE931" i="4"/>
  <c r="AE938" i="4"/>
  <c r="AE900" i="4"/>
  <c r="AE963" i="4"/>
  <c r="AE904" i="4"/>
  <c r="AE875" i="4"/>
  <c r="AE967" i="4"/>
  <c r="AE920" i="4"/>
  <c r="AE945" i="4"/>
  <c r="AE880" i="4"/>
  <c r="AE887" i="4"/>
  <c r="AE948" i="4"/>
  <c r="AE935" i="4"/>
  <c r="AE912" i="4"/>
  <c r="AE952" i="4"/>
  <c r="AE959" i="4"/>
  <c r="AE916" i="4"/>
  <c r="AE977" i="4"/>
  <c r="AE930" i="4"/>
  <c r="AE886" i="4"/>
  <c r="AE933" i="4"/>
  <c r="AE956" i="4"/>
  <c r="AE987" i="4"/>
  <c r="AE874" i="4"/>
  <c r="AE919" i="4"/>
  <c r="AE908" i="4"/>
  <c r="AE879" i="4"/>
  <c r="AE888" i="4"/>
  <c r="AE910" i="4"/>
  <c r="AE941" i="4"/>
  <c r="AE972" i="4"/>
  <c r="AE958" i="4"/>
  <c r="AE966" i="4"/>
  <c r="AE976" i="4"/>
  <c r="AE929" i="4"/>
  <c r="AE936" i="4"/>
  <c r="AE896" i="4"/>
  <c r="AE925" i="4"/>
  <c r="AE939" i="4"/>
  <c r="C174" i="19"/>
  <c r="E174" i="19" s="1"/>
  <c r="C1696" i="19"/>
  <c r="E1696" i="19" s="1"/>
  <c r="C1915" i="19"/>
  <c r="E1915" i="19" s="1"/>
  <c r="C1918" i="19"/>
  <c r="E1918" i="19" s="1"/>
  <c r="C1021" i="19"/>
  <c r="E1021" i="19" s="1"/>
  <c r="C1024" i="19"/>
  <c r="E1024" i="19" s="1"/>
  <c r="C1027" i="19"/>
  <c r="E1027" i="19" s="1"/>
  <c r="C1030" i="19"/>
  <c r="E1030" i="19" s="1"/>
  <c r="C525" i="19"/>
  <c r="E525" i="19" s="1"/>
  <c r="C528" i="19"/>
  <c r="E528" i="19" s="1"/>
  <c r="C531" i="19"/>
  <c r="E531" i="19" s="1"/>
  <c r="C534" i="19"/>
  <c r="E534" i="19" s="1"/>
  <c r="C1787" i="19"/>
  <c r="E1787" i="19" s="1"/>
  <c r="C1790" i="19"/>
  <c r="E1790" i="19" s="1"/>
  <c r="C1793" i="19"/>
  <c r="E1793" i="19" s="1"/>
  <c r="C1796" i="19"/>
  <c r="E1796" i="19" s="1"/>
  <c r="C1994" i="19"/>
  <c r="E1994" i="19" s="1"/>
  <c r="C1997" i="19"/>
  <c r="E1997" i="19" s="1"/>
  <c r="C2000" i="19"/>
  <c r="E2000" i="19" s="1"/>
  <c r="C2003" i="19"/>
  <c r="E2003" i="19" s="1"/>
  <c r="C1135" i="19"/>
  <c r="E1135" i="19" s="1"/>
  <c r="C1138" i="19"/>
  <c r="E1138" i="19" s="1"/>
  <c r="C1141" i="19"/>
  <c r="E1141" i="19" s="1"/>
  <c r="C1144" i="19"/>
  <c r="E1144" i="19" s="1"/>
  <c r="C404" i="19"/>
  <c r="E404" i="19" s="1"/>
  <c r="C407" i="19"/>
  <c r="E407" i="19" s="1"/>
  <c r="C410" i="19"/>
  <c r="E410" i="19" s="1"/>
  <c r="C413" i="19"/>
  <c r="E413" i="19" s="1"/>
  <c r="C498" i="19"/>
  <c r="E498" i="19" s="1"/>
  <c r="C501" i="19"/>
  <c r="E501" i="19" s="1"/>
  <c r="C504" i="19"/>
  <c r="E504" i="19" s="1"/>
  <c r="C1504" i="19"/>
  <c r="E1504" i="19" s="1"/>
  <c r="C2304" i="19"/>
  <c r="E2304" i="19" s="1"/>
  <c r="C2307" i="19"/>
  <c r="E2307" i="19" s="1"/>
  <c r="C2310" i="19"/>
  <c r="E2310" i="19" s="1"/>
  <c r="C2313" i="19"/>
  <c r="E2313" i="19" s="1"/>
  <c r="C1033" i="19"/>
  <c r="E1033" i="19" s="1"/>
  <c r="C1036" i="19"/>
  <c r="E1036" i="19" s="1"/>
  <c r="C1039" i="19"/>
  <c r="E1039" i="19" s="1"/>
  <c r="C1042" i="19"/>
  <c r="E1042" i="19" s="1"/>
  <c r="C2824" i="19"/>
  <c r="E2824" i="19" s="1"/>
  <c r="C2827" i="19"/>
  <c r="E2827" i="19" s="1"/>
  <c r="C2830" i="19"/>
  <c r="E2830" i="19" s="1"/>
  <c r="C2833" i="19"/>
  <c r="E2833" i="19" s="1"/>
  <c r="C1799" i="19"/>
  <c r="E1799" i="19" s="1"/>
  <c r="C1802" i="19"/>
  <c r="E1802" i="19" s="1"/>
  <c r="C1805" i="19"/>
  <c r="E1805" i="19" s="1"/>
  <c r="C1808" i="19"/>
  <c r="E1808" i="19" s="1"/>
  <c r="C388" i="19"/>
  <c r="E388" i="19" s="1"/>
  <c r="C391" i="19"/>
  <c r="E391" i="19" s="1"/>
  <c r="C394" i="19"/>
  <c r="E394" i="19" s="1"/>
  <c r="C397" i="19"/>
  <c r="E397" i="19" s="1"/>
  <c r="C694" i="19"/>
  <c r="E694" i="19" s="1"/>
  <c r="C697" i="19"/>
  <c r="E697" i="19" s="1"/>
  <c r="C700" i="19"/>
  <c r="E700" i="19" s="1"/>
  <c r="C703" i="19"/>
  <c r="E703" i="19" s="1"/>
  <c r="C1921" i="19"/>
  <c r="E1921" i="19" s="1"/>
  <c r="C1924" i="19"/>
  <c r="E1924" i="19" s="1"/>
  <c r="C1927" i="19"/>
  <c r="E1927" i="19" s="1"/>
  <c r="C1930" i="19"/>
  <c r="E1930" i="19" s="1"/>
  <c r="C2740" i="19"/>
  <c r="E2740" i="19" s="1"/>
  <c r="C2743" i="19"/>
  <c r="E2743" i="19" s="1"/>
  <c r="C2746" i="19"/>
  <c r="E2746" i="19" s="1"/>
  <c r="C2749" i="19"/>
  <c r="E2749" i="19" s="1"/>
  <c r="C2316" i="19"/>
  <c r="E2316" i="19" s="1"/>
  <c r="C2319" i="19"/>
  <c r="E2319" i="19" s="1"/>
  <c r="C2322" i="19"/>
  <c r="E2322" i="19" s="1"/>
  <c r="C2325" i="19"/>
  <c r="E2325" i="19" s="1"/>
  <c r="C400" i="19"/>
  <c r="E400" i="19" s="1"/>
  <c r="C107" i="19"/>
  <c r="E107" i="19" s="1"/>
  <c r="C110" i="19"/>
  <c r="E110" i="19" s="1"/>
  <c r="C113" i="19"/>
  <c r="E113" i="19" s="1"/>
  <c r="C706" i="19"/>
  <c r="E706" i="19" s="1"/>
  <c r="C1699" i="19"/>
  <c r="E1699" i="19" s="1"/>
  <c r="C1702" i="19"/>
  <c r="E1702" i="19" s="1"/>
  <c r="C1705" i="19"/>
  <c r="E1705" i="19" s="1"/>
  <c r="C1147" i="19"/>
  <c r="E1147" i="19" s="1"/>
  <c r="C1150" i="19"/>
  <c r="E1150" i="19" s="1"/>
  <c r="C1153" i="19"/>
  <c r="E1153" i="19" s="1"/>
  <c r="C1156" i="19"/>
  <c r="E1156" i="19" s="1"/>
  <c r="C416" i="19"/>
  <c r="E416" i="19" s="1"/>
  <c r="C419" i="19"/>
  <c r="E419" i="19" s="1"/>
  <c r="C422" i="19"/>
  <c r="E422" i="19" s="1"/>
  <c r="C190" i="19"/>
  <c r="E190" i="19" s="1"/>
  <c r="C495" i="19" l="1"/>
  <c r="E495" i="19" s="1"/>
  <c r="C1009" i="19"/>
  <c r="E1009" i="19" s="1"/>
  <c r="C1006" i="19"/>
  <c r="E1006" i="19" s="1"/>
  <c r="C1003" i="19"/>
  <c r="E1003" i="19" s="1"/>
  <c r="C1000" i="19"/>
  <c r="E1000" i="19" s="1"/>
  <c r="C3276" i="19"/>
  <c r="E3276" i="19" s="1"/>
  <c r="C3273" i="19"/>
  <c r="E3273" i="19" s="1"/>
  <c r="C3270" i="19"/>
  <c r="E3270" i="19" s="1"/>
  <c r="C401" i="19"/>
  <c r="E401" i="19" s="1"/>
  <c r="C2702" i="19"/>
  <c r="E2702" i="19" s="1"/>
  <c r="C2699" i="19"/>
  <c r="E2699" i="19" s="1"/>
  <c r="C2696" i="19"/>
  <c r="E2696" i="19" s="1"/>
  <c r="C522" i="19"/>
  <c r="E522" i="19" s="1"/>
  <c r="C519" i="19"/>
  <c r="E519" i="19" s="1"/>
  <c r="C516" i="19"/>
  <c r="E516" i="19" s="1"/>
  <c r="C513" i="19"/>
  <c r="E513" i="19" s="1"/>
  <c r="C2737" i="19"/>
  <c r="E2737" i="19" s="1"/>
  <c r="C2734" i="19"/>
  <c r="E2734" i="19" s="1"/>
  <c r="C2731" i="19"/>
  <c r="E2731" i="19" s="1"/>
  <c r="C2728" i="19"/>
  <c r="E2728" i="19" s="1"/>
  <c r="C1751" i="19"/>
  <c r="E1751" i="19" s="1"/>
  <c r="C1748" i="19"/>
  <c r="E1748" i="19" s="1"/>
  <c r="C2821" i="19"/>
  <c r="E2821" i="19" s="1"/>
  <c r="C2812" i="19"/>
  <c r="E2812" i="19" s="1"/>
  <c r="C1778" i="19"/>
  <c r="E1778" i="19" s="1"/>
  <c r="C507" i="19"/>
  <c r="E507" i="19" s="1"/>
  <c r="C1018" i="19"/>
  <c r="E1018" i="19" s="1"/>
  <c r="C1113" i="19"/>
  <c r="E1113" i="19" s="1"/>
  <c r="C3248" i="19"/>
  <c r="E3248" i="19" s="1"/>
  <c r="C1687" i="19"/>
  <c r="E1687" i="19" s="1"/>
  <c r="C1745" i="19"/>
  <c r="E1745" i="19" s="1"/>
  <c r="C2818" i="19"/>
  <c r="E2818" i="19" s="1"/>
  <c r="C1784" i="19"/>
  <c r="E1784" i="19" s="1"/>
  <c r="C1775" i="19"/>
  <c r="E1775" i="19" s="1"/>
  <c r="C608" i="19"/>
  <c r="E608" i="19" s="1"/>
  <c r="C1015" i="19"/>
  <c r="E1015" i="19" s="1"/>
  <c r="C2725" i="19"/>
  <c r="E2725" i="19" s="1"/>
  <c r="C3245" i="19"/>
  <c r="E3245" i="19" s="1"/>
  <c r="C1684" i="19"/>
  <c r="E1684" i="19" s="1"/>
  <c r="C1742" i="19"/>
  <c r="E1742" i="19" s="1"/>
  <c r="C2815" i="19"/>
  <c r="E2815" i="19" s="1"/>
  <c r="C1781" i="19"/>
  <c r="E1781" i="19" s="1"/>
  <c r="C510" i="19"/>
  <c r="E510" i="19" s="1"/>
  <c r="C605" i="19"/>
  <c r="E605" i="19" s="1"/>
  <c r="C1012" i="19"/>
  <c r="E1012" i="19" s="1"/>
  <c r="C3251" i="19"/>
  <c r="E3251" i="19" s="1"/>
  <c r="C1690" i="19"/>
  <c r="E1690" i="19" s="1"/>
  <c r="C1681" i="19"/>
  <c r="E1681" i="19" s="1"/>
  <c r="C2507" i="19"/>
  <c r="E2507" i="19" s="1"/>
  <c r="C2504" i="19"/>
  <c r="E2504" i="19" s="1"/>
  <c r="C2501" i="19"/>
  <c r="E2501" i="19" s="1"/>
  <c r="C2498" i="19"/>
  <c r="E2498" i="19" s="1"/>
  <c r="C1132" i="19"/>
  <c r="E1132" i="19" s="1"/>
  <c r="C1129" i="19"/>
  <c r="E1129" i="19" s="1"/>
  <c r="C1126" i="19"/>
  <c r="E1126" i="19" s="1"/>
  <c r="C1123" i="19"/>
  <c r="E1123" i="19" s="1"/>
  <c r="C691" i="19"/>
  <c r="E691" i="19" s="1"/>
  <c r="C2470" i="19"/>
  <c r="E2470" i="19" s="1"/>
  <c r="C2467" i="19"/>
  <c r="E2467" i="19" s="1"/>
  <c r="C2464" i="19"/>
  <c r="E2464" i="19" s="1"/>
  <c r="C2301" i="19"/>
  <c r="E2301" i="19" s="1"/>
  <c r="C2298" i="19"/>
  <c r="E2298" i="19" s="1"/>
  <c r="C2295" i="19"/>
  <c r="E2295" i="19" s="1"/>
  <c r="C2292" i="19"/>
  <c r="E2292" i="19" s="1"/>
  <c r="C385" i="19"/>
  <c r="E385" i="19" s="1"/>
  <c r="C382" i="19"/>
  <c r="E382" i="19" s="1"/>
  <c r="C379" i="19"/>
  <c r="E379" i="19" s="1"/>
  <c r="C376" i="19"/>
  <c r="E376" i="19" s="1"/>
  <c r="C2809" i="19"/>
  <c r="E2809" i="19" s="1"/>
  <c r="C2806" i="19"/>
  <c r="E2806" i="19" s="1"/>
  <c r="C2803" i="19"/>
  <c r="E2803" i="19" s="1"/>
  <c r="C2800" i="19"/>
  <c r="E2800" i="19" s="1"/>
  <c r="C2693" i="19"/>
  <c r="E2693" i="19" s="1"/>
  <c r="C2690" i="19"/>
  <c r="E2690" i="19" s="1"/>
  <c r="C2687" i="19"/>
  <c r="E2687" i="19" s="1"/>
  <c r="C1120" i="19"/>
  <c r="E1120" i="19" s="1"/>
  <c r="C1117" i="19"/>
  <c r="E1117" i="19" s="1"/>
  <c r="C1155" i="19"/>
  <c r="E1155" i="19" s="1"/>
  <c r="C1499" i="19"/>
  <c r="E1499" i="19" s="1"/>
  <c r="C1496" i="19"/>
  <c r="E1496" i="19" s="1"/>
  <c r="C1493" i="19"/>
  <c r="E1493" i="19" s="1"/>
  <c r="C2461" i="19"/>
  <c r="E2461" i="19" s="1"/>
  <c r="C176" i="19"/>
  <c r="E176" i="19" s="1"/>
  <c r="C2455" i="19"/>
  <c r="E2455" i="19" s="1"/>
  <c r="C1462" i="19"/>
  <c r="E1462" i="19" s="1"/>
  <c r="C1459" i="19"/>
  <c r="E1459" i="19" s="1"/>
  <c r="C1456" i="19"/>
  <c r="E1456" i="19" s="1"/>
  <c r="C1453" i="19"/>
  <c r="E1453" i="19" s="1"/>
  <c r="C1450" i="19"/>
  <c r="E1450" i="19" s="1"/>
  <c r="C1447" i="19"/>
  <c r="E1447" i="19" s="1"/>
  <c r="C373" i="19"/>
  <c r="E373" i="19" s="1"/>
  <c r="C370" i="19"/>
  <c r="E370" i="19" s="1"/>
  <c r="C367" i="19"/>
  <c r="E367" i="19" s="1"/>
  <c r="C3242" i="19"/>
  <c r="E3242" i="19" s="1"/>
  <c r="C3239" i="19"/>
  <c r="E3239" i="19" s="1"/>
  <c r="C3236" i="19"/>
  <c r="E3236" i="19" s="1"/>
  <c r="C1772" i="19"/>
  <c r="E1772" i="19" s="1"/>
  <c r="C1769" i="19"/>
  <c r="E1769" i="19" s="1"/>
  <c r="C1766" i="19"/>
  <c r="E1766" i="19" s="1"/>
  <c r="C1678" i="19"/>
  <c r="E1678" i="19" s="1"/>
  <c r="C1675" i="19"/>
  <c r="E1675" i="19" s="1"/>
  <c r="C1672" i="19"/>
  <c r="E1672" i="19" s="1"/>
  <c r="C2289" i="19"/>
  <c r="E2289" i="19" s="1"/>
  <c r="C2286" i="19"/>
  <c r="E2286" i="19" s="1"/>
  <c r="C2283" i="19"/>
  <c r="E2283" i="19" s="1"/>
  <c r="C2797" i="19"/>
  <c r="E2797" i="19" s="1"/>
  <c r="C2794" i="19"/>
  <c r="E2794" i="19" s="1"/>
  <c r="C2791" i="19"/>
  <c r="E2791" i="19" s="1"/>
  <c r="C2280" i="19"/>
  <c r="E2280" i="19" s="1"/>
  <c r="C2277" i="19"/>
  <c r="E2277" i="19" s="1"/>
  <c r="C2274" i="19"/>
  <c r="E2274" i="19" s="1"/>
  <c r="C1152" i="19"/>
  <c r="E1152" i="19" s="1"/>
  <c r="C1149" i="19"/>
  <c r="E1149" i="19" s="1"/>
  <c r="C1146" i="19"/>
  <c r="E1146" i="19" s="1"/>
  <c r="C364" i="19"/>
  <c r="E364" i="19" s="1"/>
  <c r="C361" i="19"/>
  <c r="E361" i="19" s="1"/>
  <c r="C399" i="19"/>
  <c r="E399" i="19" s="1"/>
  <c r="C3267" i="19"/>
  <c r="E3267" i="19" s="1"/>
  <c r="C2017" i="19"/>
  <c r="E2017" i="19" s="1"/>
  <c r="C2014" i="19"/>
  <c r="E2014" i="19" s="1"/>
  <c r="C2684" i="19"/>
  <c r="E2684" i="19" s="1"/>
  <c r="C2681" i="19"/>
  <c r="E2681" i="19" s="1"/>
  <c r="C2678" i="19"/>
  <c r="E2678" i="19" s="1"/>
  <c r="C1618" i="19"/>
  <c r="E1618" i="19" s="1"/>
  <c r="C1615" i="19"/>
  <c r="E1615" i="19" s="1"/>
  <c r="C1612" i="19"/>
  <c r="E1612" i="19" s="1"/>
  <c r="C602" i="19"/>
  <c r="E602" i="19" s="1"/>
  <c r="C599" i="19"/>
  <c r="E599" i="19" s="1"/>
  <c r="C596" i="19"/>
  <c r="E596" i="19" s="1"/>
  <c r="C1110" i="19"/>
  <c r="E1110" i="19" s="1"/>
  <c r="C1107" i="19"/>
  <c r="E1107" i="19" s="1"/>
  <c r="C1104" i="19"/>
  <c r="E1104" i="19" s="1"/>
  <c r="C593" i="19"/>
  <c r="E593" i="19" s="1"/>
  <c r="C590" i="19"/>
  <c r="E590" i="19" s="1"/>
  <c r="C587" i="19"/>
  <c r="E587" i="19" s="1"/>
  <c r="C584" i="19"/>
  <c r="E584" i="19" s="1"/>
  <c r="C581" i="19"/>
  <c r="E581" i="19" s="1"/>
  <c r="C578" i="19"/>
  <c r="E578" i="19" s="1"/>
  <c r="C575" i="19"/>
  <c r="E575" i="19" s="1"/>
  <c r="C572" i="19"/>
  <c r="E572" i="19" s="1"/>
  <c r="C569" i="19"/>
  <c r="E569" i="19" s="1"/>
  <c r="C2011" i="19"/>
  <c r="E2011" i="19" s="1"/>
  <c r="C2008" i="19"/>
  <c r="E2008" i="19" s="1"/>
  <c r="C1765" i="19"/>
  <c r="E1765" i="19" s="1"/>
  <c r="C3233" i="19"/>
  <c r="E3233" i="19" s="1"/>
  <c r="C3230" i="19"/>
  <c r="E3230" i="19" s="1"/>
  <c r="C3227" i="19"/>
  <c r="E3227" i="19" s="1"/>
  <c r="C1490" i="19"/>
  <c r="E1490" i="19" s="1"/>
  <c r="C1247" i="19"/>
  <c r="E1247" i="19" s="1"/>
  <c r="C1244" i="19"/>
  <c r="E1244" i="19" s="1"/>
  <c r="C1762" i="19"/>
  <c r="E1762" i="19" s="1"/>
  <c r="C1759" i="19"/>
  <c r="E1759" i="19" s="1"/>
  <c r="C1756" i="19"/>
  <c r="E1756" i="19" s="1"/>
  <c r="C1669" i="19"/>
  <c r="E1669" i="19" s="1"/>
  <c r="C1666" i="19"/>
  <c r="E1666" i="19" s="1"/>
  <c r="C1663" i="19"/>
  <c r="E1663" i="19" s="1"/>
  <c r="C2704" i="19"/>
  <c r="E2704" i="19" s="1"/>
  <c r="C2701" i="19"/>
  <c r="E2701" i="19" s="1"/>
  <c r="C2698" i="19"/>
  <c r="E2698" i="19" s="1"/>
  <c r="C731" i="19"/>
  <c r="E731" i="19" s="1"/>
  <c r="C728" i="19"/>
  <c r="E728" i="19" s="1"/>
  <c r="C725" i="19"/>
  <c r="E725" i="19" s="1"/>
  <c r="C1101" i="19"/>
  <c r="E1101" i="19" s="1"/>
  <c r="C1098" i="19"/>
  <c r="E1098" i="19" s="1"/>
  <c r="C1095" i="19"/>
  <c r="E1095" i="19" s="1"/>
  <c r="C2153" i="19"/>
  <c r="E2153" i="19" s="1"/>
  <c r="C1606" i="19"/>
  <c r="E1606" i="19" s="1"/>
  <c r="C1603" i="19"/>
  <c r="E1603" i="19" s="1"/>
  <c r="C566" i="19"/>
  <c r="E566" i="19" s="1"/>
  <c r="C563" i="19"/>
  <c r="E563" i="19" s="1"/>
  <c r="C560" i="19"/>
  <c r="E560" i="19" s="1"/>
  <c r="C1241" i="19"/>
  <c r="E1241" i="19" s="1"/>
  <c r="C1238" i="19"/>
  <c r="E1238" i="19" s="1"/>
  <c r="C995" i="19"/>
  <c r="E995" i="19" s="1"/>
  <c r="C2675" i="19"/>
  <c r="E2675" i="19" s="1"/>
  <c r="C2672" i="19"/>
  <c r="E2672" i="19" s="1"/>
  <c r="C2669" i="19"/>
  <c r="E2669" i="19" s="1"/>
  <c r="C1143" i="19"/>
  <c r="E1143" i="19" s="1"/>
  <c r="C1140" i="19"/>
  <c r="E1140" i="19" s="1"/>
  <c r="C1137" i="19"/>
  <c r="E1137" i="19" s="1"/>
  <c r="C396" i="19"/>
  <c r="E396" i="19" s="1"/>
  <c r="C393" i="19"/>
  <c r="E393" i="19" s="1"/>
  <c r="C390" i="19"/>
  <c r="E390" i="19" s="1"/>
  <c r="C2788" i="19"/>
  <c r="E2788" i="19" s="1"/>
  <c r="C2785" i="19"/>
  <c r="E2785" i="19" s="1"/>
  <c r="C2782" i="19"/>
  <c r="E2782" i="19" s="1"/>
  <c r="C2271" i="19"/>
  <c r="E2271" i="19" s="1"/>
  <c r="C2372" i="19"/>
  <c r="E2372" i="19" s="1"/>
  <c r="C2369" i="19"/>
  <c r="E2369" i="19" s="1"/>
  <c r="C3024" i="19"/>
  <c r="E3024" i="19" s="1"/>
  <c r="C3021" i="19"/>
  <c r="E3021" i="19" s="1"/>
  <c r="C3018" i="19"/>
  <c r="E3018" i="19" s="1"/>
  <c r="C3015" i="19"/>
  <c r="E3015" i="19" s="1"/>
  <c r="C252" i="19"/>
  <c r="E252" i="19" s="1"/>
  <c r="C249" i="19"/>
  <c r="E249" i="19" s="1"/>
  <c r="C246" i="19"/>
  <c r="E246" i="19" s="1"/>
  <c r="C243" i="19"/>
  <c r="E243" i="19" s="1"/>
  <c r="C756" i="19"/>
  <c r="E756" i="19" s="1"/>
  <c r="C3206" i="19"/>
  <c r="E3206" i="19" s="1"/>
  <c r="C3203" i="19"/>
  <c r="E3203" i="19" s="1"/>
  <c r="C3200" i="19"/>
  <c r="E3200" i="19" s="1"/>
  <c r="C3197" i="19"/>
  <c r="E3197" i="19" s="1"/>
  <c r="C3194" i="19"/>
  <c r="E3194" i="19" s="1"/>
  <c r="C3191" i="19"/>
  <c r="E3191" i="19" s="1"/>
  <c r="C3188" i="19"/>
  <c r="E3188" i="19" s="1"/>
  <c r="C3185" i="19"/>
  <c r="E3185" i="19" s="1"/>
  <c r="C3182" i="19"/>
  <c r="E3182" i="19" s="1"/>
  <c r="C1134" i="19"/>
  <c r="E1134" i="19" s="1"/>
  <c r="C1131" i="19"/>
  <c r="E1131" i="19" s="1"/>
  <c r="C1128" i="19"/>
  <c r="E1128" i="19" s="1"/>
  <c r="C1125" i="19"/>
  <c r="E1125" i="19" s="1"/>
  <c r="C1122" i="19"/>
  <c r="E1122" i="19" s="1"/>
  <c r="C1119" i="19"/>
  <c r="E1119" i="19" s="1"/>
  <c r="C1116" i="19"/>
  <c r="E1116" i="19" s="1"/>
  <c r="C1154" i="19"/>
  <c r="E1154" i="19" s="1"/>
  <c r="C1151" i="19"/>
  <c r="E1151" i="19" s="1"/>
  <c r="C2779" i="19"/>
  <c r="E2779" i="19" s="1"/>
  <c r="C2776" i="19"/>
  <c r="E2776" i="19" s="1"/>
  <c r="C2877" i="19"/>
  <c r="E2877" i="19" s="1"/>
  <c r="C2874" i="19"/>
  <c r="E2874" i="19" s="1"/>
  <c r="C2871" i="19"/>
  <c r="E2871" i="19" s="1"/>
  <c r="C2868" i="19"/>
  <c r="E2868" i="19" s="1"/>
  <c r="C2865" i="19"/>
  <c r="E2865" i="19" s="1"/>
  <c r="C2862" i="19"/>
  <c r="E2862" i="19" s="1"/>
  <c r="C2859" i="19"/>
  <c r="E2859" i="19" s="1"/>
  <c r="C1461" i="19"/>
  <c r="E1461" i="19" s="1"/>
  <c r="C1458" i="19"/>
  <c r="E1458" i="19" s="1"/>
  <c r="C1455" i="19"/>
  <c r="E1455" i="19" s="1"/>
  <c r="C1452" i="19"/>
  <c r="E1452" i="19" s="1"/>
  <c r="C2469" i="19"/>
  <c r="E2469" i="19" s="1"/>
  <c r="C387" i="19"/>
  <c r="E387" i="19" s="1"/>
  <c r="C378" i="19"/>
  <c r="E378" i="19" s="1"/>
  <c r="C369" i="19"/>
  <c r="E369" i="19" s="1"/>
  <c r="C2856" i="19"/>
  <c r="E2856" i="19" s="1"/>
  <c r="C2847" i="19"/>
  <c r="E2847" i="19" s="1"/>
  <c r="C2838" i="19"/>
  <c r="E2838" i="19" s="1"/>
  <c r="C992" i="19"/>
  <c r="E992" i="19" s="1"/>
  <c r="C1449" i="19"/>
  <c r="E1449" i="19" s="1"/>
  <c r="C2466" i="19"/>
  <c r="E2466" i="19" s="1"/>
  <c r="C384" i="19"/>
  <c r="E384" i="19" s="1"/>
  <c r="C375" i="19"/>
  <c r="E375" i="19" s="1"/>
  <c r="C366" i="19"/>
  <c r="E366" i="19" s="1"/>
  <c r="C2853" i="19"/>
  <c r="E2853" i="19" s="1"/>
  <c r="C2844" i="19"/>
  <c r="E2844" i="19" s="1"/>
  <c r="C2835" i="19"/>
  <c r="E2835" i="19" s="1"/>
  <c r="C989" i="19"/>
  <c r="E989" i="19" s="1"/>
  <c r="C1446" i="19"/>
  <c r="E1446" i="19" s="1"/>
  <c r="C2463" i="19"/>
  <c r="E2463" i="19" s="1"/>
  <c r="C381" i="19"/>
  <c r="E381" i="19" s="1"/>
  <c r="C372" i="19"/>
  <c r="E372" i="19" s="1"/>
  <c r="C363" i="19"/>
  <c r="E363" i="19" s="1"/>
  <c r="C2850" i="19"/>
  <c r="E2850" i="19" s="1"/>
  <c r="C644" i="19"/>
  <c r="E644" i="19" s="1"/>
  <c r="C2832" i="19"/>
  <c r="E2832" i="19" s="1"/>
  <c r="C986" i="19"/>
  <c r="E986" i="19" s="1"/>
  <c r="C1992" i="19"/>
  <c r="E1992" i="19" s="1"/>
  <c r="C1989" i="19"/>
  <c r="E1989" i="19" s="1"/>
  <c r="C1986" i="19"/>
  <c r="E1986" i="19" s="1"/>
  <c r="C1983" i="19"/>
  <c r="E1983" i="19" s="1"/>
  <c r="C1980" i="19"/>
  <c r="E1980" i="19" s="1"/>
  <c r="C1977" i="19"/>
  <c r="E1977" i="19" s="1"/>
  <c r="C1600" i="19"/>
  <c r="E1600" i="19" s="1"/>
  <c r="C1597" i="19"/>
  <c r="E1597" i="19" s="1"/>
  <c r="C1594" i="19"/>
  <c r="E1594" i="19" s="1"/>
  <c r="C1591" i="19"/>
  <c r="E1591" i="19" s="1"/>
  <c r="C1588" i="19"/>
  <c r="E1588" i="19" s="1"/>
  <c r="C1585" i="19"/>
  <c r="E1585" i="19" s="1"/>
  <c r="C1582" i="19"/>
  <c r="E1582" i="19" s="1"/>
  <c r="C1579" i="19"/>
  <c r="E1579" i="19" s="1"/>
  <c r="C1576" i="19"/>
  <c r="E1576" i="19" s="1"/>
  <c r="C557" i="19"/>
  <c r="E557" i="19" s="1"/>
  <c r="C554" i="19"/>
  <c r="E554" i="19" s="1"/>
  <c r="C551" i="19"/>
  <c r="E551" i="19" s="1"/>
  <c r="C548" i="19"/>
  <c r="E548" i="19" s="1"/>
  <c r="C545" i="19"/>
  <c r="E545" i="19" s="1"/>
  <c r="C542" i="19"/>
  <c r="E542" i="19" s="1"/>
  <c r="C539" i="19"/>
  <c r="E539" i="19" s="1"/>
  <c r="C536" i="19"/>
  <c r="E536" i="19" s="1"/>
  <c r="C533" i="19"/>
  <c r="E533" i="19" s="1"/>
  <c r="C722" i="19"/>
  <c r="E722" i="19" s="1"/>
  <c r="C719" i="19"/>
  <c r="E719" i="19" s="1"/>
  <c r="C716" i="19"/>
  <c r="E716" i="19" s="1"/>
  <c r="C713" i="19"/>
  <c r="E713" i="19" s="1"/>
  <c r="C710" i="19"/>
  <c r="E710" i="19" s="1"/>
  <c r="C707" i="19"/>
  <c r="E707" i="19" s="1"/>
  <c r="C227" i="19"/>
  <c r="E227" i="19" s="1"/>
  <c r="C224" i="19"/>
  <c r="E224" i="19" s="1"/>
  <c r="C221" i="19"/>
  <c r="E221" i="19" s="1"/>
  <c r="C2366" i="19"/>
  <c r="E2366" i="19" s="1"/>
  <c r="C2363" i="19"/>
  <c r="E2363" i="19" s="1"/>
  <c r="C2360" i="19"/>
  <c r="E2360" i="19" s="1"/>
  <c r="C2357" i="19"/>
  <c r="E2357" i="19" s="1"/>
  <c r="C2354" i="19"/>
  <c r="E2354" i="19" s="1"/>
  <c r="C2351" i="19"/>
  <c r="E2351" i="19" s="1"/>
  <c r="C2348" i="19"/>
  <c r="E2348" i="19" s="1"/>
  <c r="C2345" i="19"/>
  <c r="E2345" i="19" s="1"/>
  <c r="C2342" i="19"/>
  <c r="E2342" i="19" s="1"/>
  <c r="C2339" i="19"/>
  <c r="E2339" i="19" s="1"/>
  <c r="C2336" i="19"/>
  <c r="E2336" i="19" s="1"/>
  <c r="C2333" i="19"/>
  <c r="E2333" i="19" s="1"/>
  <c r="C2330" i="19"/>
  <c r="E2330" i="19" s="1"/>
  <c r="C2327" i="19"/>
  <c r="E2327" i="19" s="1"/>
  <c r="C2324" i="19"/>
  <c r="E2324" i="19" s="1"/>
  <c r="C2321" i="19"/>
  <c r="E2321" i="19" s="1"/>
  <c r="C2318" i="19"/>
  <c r="E2318" i="19" s="1"/>
  <c r="C2315" i="19"/>
  <c r="E2315" i="19" s="1"/>
  <c r="C2460" i="19"/>
  <c r="E2460" i="19" s="1"/>
  <c r="C2457" i="19"/>
  <c r="E2457" i="19" s="1"/>
  <c r="C2454" i="19"/>
  <c r="E2454" i="19" s="1"/>
  <c r="C3224" i="19"/>
  <c r="E3224" i="19" s="1"/>
  <c r="C3221" i="19"/>
  <c r="E3221" i="19" s="1"/>
  <c r="C3218" i="19"/>
  <c r="E3218" i="19" s="1"/>
  <c r="C3215" i="19"/>
  <c r="E3215" i="19" s="1"/>
  <c r="C3212" i="19"/>
  <c r="E3212" i="19" s="1"/>
  <c r="C3209" i="19"/>
  <c r="E3209" i="19" s="1"/>
  <c r="C360" i="19"/>
  <c r="E360" i="19" s="1"/>
  <c r="C398" i="19"/>
  <c r="E398" i="19" s="1"/>
  <c r="C395" i="19"/>
  <c r="E395" i="19" s="1"/>
  <c r="C392" i="19"/>
  <c r="E392" i="19" s="1"/>
  <c r="C389" i="19"/>
  <c r="E389" i="19" s="1"/>
  <c r="C386" i="19"/>
  <c r="E386" i="19" s="1"/>
  <c r="C383" i="19"/>
  <c r="E383" i="19" s="1"/>
  <c r="C380" i="19"/>
  <c r="E380" i="19" s="1"/>
  <c r="C377" i="19"/>
  <c r="E377" i="19" s="1"/>
  <c r="C2695" i="19"/>
  <c r="E2695" i="19" s="1"/>
  <c r="C2692" i="19"/>
  <c r="E2692" i="19" s="1"/>
  <c r="C2689" i="19"/>
  <c r="E2689" i="19" s="1"/>
  <c r="C2686" i="19"/>
  <c r="E2686" i="19" s="1"/>
  <c r="C2683" i="19"/>
  <c r="E2683" i="19" s="1"/>
  <c r="C2680" i="19"/>
  <c r="E2680" i="19" s="1"/>
  <c r="C2677" i="19"/>
  <c r="E2677" i="19" s="1"/>
  <c r="C133" i="19"/>
  <c r="E133" i="19" s="1"/>
  <c r="C2671" i="19"/>
  <c r="E2671" i="19" s="1"/>
  <c r="C1092" i="19"/>
  <c r="E1092" i="19" s="1"/>
  <c r="C1089" i="19"/>
  <c r="E1089" i="19" s="1"/>
  <c r="C1086" i="19"/>
  <c r="E1086" i="19" s="1"/>
  <c r="C1083" i="19"/>
  <c r="E1083" i="19" s="1"/>
  <c r="C1080" i="19"/>
  <c r="E1080" i="19" s="1"/>
  <c r="C1077" i="19"/>
  <c r="E1077" i="19" s="1"/>
  <c r="C1074" i="19"/>
  <c r="E1074" i="19" s="1"/>
  <c r="C1071" i="19"/>
  <c r="E1071" i="19" s="1"/>
  <c r="C1068" i="19"/>
  <c r="E1068" i="19" s="1"/>
  <c r="C753" i="19"/>
  <c r="E753" i="19" s="1"/>
  <c r="C750" i="19"/>
  <c r="E750" i="19" s="1"/>
  <c r="C747" i="19"/>
  <c r="E747" i="19" s="1"/>
  <c r="C1261" i="19"/>
  <c r="E1261" i="19" s="1"/>
  <c r="C1258" i="19"/>
  <c r="E1258" i="19" s="1"/>
  <c r="C1255" i="19"/>
  <c r="E1255" i="19" s="1"/>
  <c r="C1252" i="19"/>
  <c r="E1252" i="19" s="1"/>
  <c r="C505" i="19"/>
  <c r="E505" i="19" s="1"/>
  <c r="C502" i="19"/>
  <c r="E502" i="19" s="1"/>
  <c r="C3179" i="19"/>
  <c r="E3179" i="19" s="1"/>
  <c r="C3176" i="19"/>
  <c r="E3176" i="19" s="1"/>
  <c r="C3173" i="19"/>
  <c r="E3173" i="19" s="1"/>
  <c r="C1946" i="19"/>
  <c r="E1946" i="19" s="1"/>
  <c r="C1943" i="19"/>
  <c r="E1943" i="19" s="1"/>
  <c r="C1940" i="19"/>
  <c r="E1940" i="19" s="1"/>
  <c r="C1937" i="19"/>
  <c r="E1937" i="19" s="1"/>
  <c r="C1934" i="19"/>
  <c r="E1934" i="19" s="1"/>
  <c r="C1931" i="19"/>
  <c r="E1931" i="19" s="1"/>
  <c r="C1148" i="19"/>
  <c r="E1148" i="19" s="1"/>
  <c r="C1145" i="19"/>
  <c r="E1145" i="19" s="1"/>
  <c r="C1142" i="19"/>
  <c r="E1142" i="19" s="1"/>
  <c r="C1139" i="19"/>
  <c r="E1139" i="19" s="1"/>
  <c r="C1136" i="19"/>
  <c r="E1136" i="19" s="1"/>
  <c r="C1133" i="19"/>
  <c r="E1133" i="19" s="1"/>
  <c r="C1130" i="19"/>
  <c r="E1130" i="19" s="1"/>
  <c r="C1127" i="19"/>
  <c r="E1127" i="19" s="1"/>
  <c r="C1124" i="19"/>
  <c r="E1124" i="19" s="1"/>
  <c r="C3207" i="19"/>
  <c r="E3207" i="19" s="1"/>
  <c r="C3204" i="19"/>
  <c r="E3204" i="19" s="1"/>
  <c r="C3201" i="19"/>
  <c r="E3201" i="19" s="1"/>
  <c r="C3198" i="19"/>
  <c r="E3198" i="19" s="1"/>
  <c r="C3195" i="19"/>
  <c r="E3195" i="19" s="1"/>
  <c r="C3192" i="19"/>
  <c r="E3192" i="19" s="1"/>
  <c r="C3189" i="19"/>
  <c r="E3189" i="19" s="1"/>
  <c r="C3186" i="19"/>
  <c r="E3186" i="19" s="1"/>
  <c r="C3183" i="19"/>
  <c r="E3183" i="19" s="1"/>
  <c r="C1974" i="19"/>
  <c r="E1974" i="19" s="1"/>
  <c r="C1971" i="19"/>
  <c r="E1971" i="19" s="1"/>
  <c r="C1968" i="19"/>
  <c r="E1968" i="19" s="1"/>
  <c r="C1740" i="19"/>
  <c r="E1740" i="19" s="1"/>
  <c r="C1737" i="19"/>
  <c r="E1737" i="19" s="1"/>
  <c r="C1734" i="19"/>
  <c r="E1734" i="19" s="1"/>
  <c r="C1731" i="19"/>
  <c r="E1731" i="19" s="1"/>
  <c r="C1728" i="19"/>
  <c r="E1728" i="19" s="1"/>
  <c r="C1725" i="19"/>
  <c r="E1725" i="19" s="1"/>
  <c r="C530" i="19"/>
  <c r="E530" i="19" s="1"/>
  <c r="C527" i="19"/>
  <c r="E527" i="19" s="1"/>
  <c r="C524" i="19"/>
  <c r="E524" i="19" s="1"/>
  <c r="C521" i="19"/>
  <c r="E521" i="19" s="1"/>
  <c r="C518" i="19"/>
  <c r="E518" i="19" s="1"/>
  <c r="C515" i="19"/>
  <c r="E515" i="19" s="1"/>
  <c r="C512" i="19"/>
  <c r="E512" i="19" s="1"/>
  <c r="C509" i="19"/>
  <c r="E509" i="19" s="1"/>
  <c r="C506" i="19"/>
  <c r="E506" i="19" s="1"/>
  <c r="C1065" i="19"/>
  <c r="E1065" i="19" s="1"/>
  <c r="C1062" i="19"/>
  <c r="E1062" i="19" s="1"/>
  <c r="C1059" i="19"/>
  <c r="E1059" i="19" s="1"/>
  <c r="C1056" i="19"/>
  <c r="E1056" i="19" s="1"/>
  <c r="C1053" i="19"/>
  <c r="E1053" i="19" s="1"/>
  <c r="C1050" i="19"/>
  <c r="E1050" i="19" s="1"/>
  <c r="C1047" i="19"/>
  <c r="E1047" i="19" s="1"/>
  <c r="C1044" i="19"/>
  <c r="E1044" i="19" s="1"/>
  <c r="C1041" i="19"/>
  <c r="E1041" i="19" s="1"/>
  <c r="C1573" i="19"/>
  <c r="E1573" i="19" s="1"/>
  <c r="C1570" i="19"/>
  <c r="E1570" i="19" s="1"/>
  <c r="C1567" i="19"/>
  <c r="E1567" i="19" s="1"/>
  <c r="C1564" i="19"/>
  <c r="E1564" i="19" s="1"/>
  <c r="C1561" i="19"/>
  <c r="E1561" i="19" s="1"/>
  <c r="C1558" i="19"/>
  <c r="E1558" i="19" s="1"/>
  <c r="C1555" i="19"/>
  <c r="E1555" i="19" s="1"/>
  <c r="C1552" i="19"/>
  <c r="E1552" i="19" s="1"/>
  <c r="C1549" i="19"/>
  <c r="E1549" i="19" s="1"/>
  <c r="C3042" i="19"/>
  <c r="E3042" i="19" s="1"/>
  <c r="C215" i="19"/>
  <c r="E215" i="19" s="1"/>
  <c r="C212" i="19"/>
  <c r="E212" i="19" s="1"/>
  <c r="C209" i="19"/>
  <c r="E209" i="19" s="1"/>
  <c r="C206" i="19"/>
  <c r="E206" i="19" s="1"/>
  <c r="C203" i="19"/>
  <c r="E203" i="19" s="1"/>
  <c r="C2747" i="19"/>
  <c r="E2747" i="19" s="1"/>
  <c r="C2744" i="19"/>
  <c r="E2744" i="19" s="1"/>
  <c r="C2741" i="19"/>
  <c r="E2741" i="19" s="1"/>
  <c r="C499" i="19"/>
  <c r="E499" i="19" s="1"/>
  <c r="C496" i="19"/>
  <c r="E496" i="19" s="1"/>
  <c r="C2269" i="19"/>
  <c r="E2269" i="19" s="1"/>
  <c r="C2266" i="19"/>
  <c r="E2266" i="19" s="1"/>
  <c r="C2263" i="19"/>
  <c r="E2263" i="19" s="1"/>
  <c r="C2260" i="19"/>
  <c r="E2260" i="19" s="1"/>
  <c r="C3277" i="19"/>
  <c r="E3277" i="19" s="1"/>
  <c r="C3274" i="19"/>
  <c r="E3274" i="19" s="1"/>
  <c r="C3271" i="19"/>
  <c r="E3271" i="19" s="1"/>
  <c r="C1928" i="19"/>
  <c r="E1928" i="19" s="1"/>
  <c r="C1925" i="19"/>
  <c r="E1925" i="19" s="1"/>
  <c r="C1922" i="19"/>
  <c r="E1922" i="19" s="1"/>
  <c r="C1919" i="19"/>
  <c r="E1919" i="19" s="1"/>
  <c r="C1916" i="19"/>
  <c r="E1916" i="19" s="1"/>
  <c r="C1913" i="19"/>
  <c r="E1913" i="19" s="1"/>
  <c r="C1694" i="19"/>
  <c r="E1694" i="19" s="1"/>
  <c r="C1691" i="19"/>
  <c r="E1691" i="19" s="1"/>
  <c r="C1688" i="19"/>
  <c r="E1688" i="19" s="1"/>
  <c r="C1121" i="19"/>
  <c r="E1121" i="19" s="1"/>
  <c r="C1118" i="19"/>
  <c r="E1118" i="19" s="1"/>
  <c r="C1115" i="19"/>
  <c r="E1115" i="19" s="1"/>
  <c r="C1408" i="19"/>
  <c r="E1408" i="19" s="1"/>
  <c r="C1405" i="19"/>
  <c r="E1405" i="19" s="1"/>
  <c r="C1402" i="19"/>
  <c r="E1402" i="19" s="1"/>
  <c r="C1399" i="19"/>
  <c r="E1399" i="19" s="1"/>
  <c r="C1396" i="19"/>
  <c r="E1396" i="19" s="1"/>
  <c r="C1393" i="19"/>
  <c r="E1393" i="19" s="1"/>
  <c r="C358" i="19"/>
  <c r="E358" i="19" s="1"/>
  <c r="C355" i="19"/>
  <c r="E355" i="19" s="1"/>
  <c r="C352" i="19"/>
  <c r="E352" i="19" s="1"/>
  <c r="C349" i="19"/>
  <c r="E349" i="19" s="1"/>
  <c r="C346" i="19"/>
  <c r="E346" i="19" s="1"/>
  <c r="C343" i="19"/>
  <c r="E343" i="19" s="1"/>
  <c r="C340" i="19"/>
  <c r="E340" i="19" s="1"/>
  <c r="C337" i="19"/>
  <c r="E337" i="19" s="1"/>
  <c r="C334" i="19"/>
  <c r="E334" i="19" s="1"/>
  <c r="C1038" i="19"/>
  <c r="E1038" i="19" s="1"/>
  <c r="C1035" i="19"/>
  <c r="E1035" i="19" s="1"/>
  <c r="C1032" i="19"/>
  <c r="E1032" i="19" s="1"/>
  <c r="C1029" i="19"/>
  <c r="E1029" i="19" s="1"/>
  <c r="C1026" i="19"/>
  <c r="E1026" i="19" s="1"/>
  <c r="C1023" i="19"/>
  <c r="E1023" i="19" s="1"/>
  <c r="C1020" i="19"/>
  <c r="E1020" i="19" s="1"/>
  <c r="C1017" i="19"/>
  <c r="E1017" i="19" s="1"/>
  <c r="C1014" i="19"/>
  <c r="E1014" i="19" s="1"/>
  <c r="C2738" i="19"/>
  <c r="E2738" i="19" s="1"/>
  <c r="C2735" i="19"/>
  <c r="E2735" i="19" s="1"/>
  <c r="C2732" i="19"/>
  <c r="E2732" i="19" s="1"/>
  <c r="C2729" i="19"/>
  <c r="E2729" i="19" s="1"/>
  <c r="C2726" i="19"/>
  <c r="E2726" i="19" s="1"/>
  <c r="C2723" i="19"/>
  <c r="E2723" i="19" s="1"/>
  <c r="C2243" i="19"/>
  <c r="E2243" i="19" s="1"/>
  <c r="C2240" i="19"/>
  <c r="E2240" i="19" s="1"/>
  <c r="C2237" i="19"/>
  <c r="E2237" i="19" s="1"/>
  <c r="C1722" i="19"/>
  <c r="E1722" i="19" s="1"/>
  <c r="C3000" i="19"/>
  <c r="E3000" i="19" s="1"/>
  <c r="C2991" i="19"/>
  <c r="E2991" i="19" s="1"/>
  <c r="C1546" i="19"/>
  <c r="E1546" i="19" s="1"/>
  <c r="C1537" i="19"/>
  <c r="E1537" i="19" s="1"/>
  <c r="C1528" i="19"/>
  <c r="E1528" i="19" s="1"/>
  <c r="C3180" i="19"/>
  <c r="E3180" i="19" s="1"/>
  <c r="C1947" i="19"/>
  <c r="E1947" i="19" s="1"/>
  <c r="C1938" i="19"/>
  <c r="E1938" i="19" s="1"/>
  <c r="C1719" i="19"/>
  <c r="E1719" i="19" s="1"/>
  <c r="C2997" i="19"/>
  <c r="E2997" i="19" s="1"/>
  <c r="C2988" i="19"/>
  <c r="E2988" i="19" s="1"/>
  <c r="C1543" i="19"/>
  <c r="E1543" i="19" s="1"/>
  <c r="C1534" i="19"/>
  <c r="E1534" i="19" s="1"/>
  <c r="C1525" i="19"/>
  <c r="E1525" i="19" s="1"/>
  <c r="C3177" i="19"/>
  <c r="E3177" i="19" s="1"/>
  <c r="C1944" i="19"/>
  <c r="E1944" i="19" s="1"/>
  <c r="C1935" i="19"/>
  <c r="E1935" i="19" s="1"/>
  <c r="C1716" i="19"/>
  <c r="E1716" i="19" s="1"/>
  <c r="C2994" i="19"/>
  <c r="E2994" i="19" s="1"/>
  <c r="C2985" i="19"/>
  <c r="E2985" i="19" s="1"/>
  <c r="C1540" i="19"/>
  <c r="E1540" i="19" s="1"/>
  <c r="C1531" i="19"/>
  <c r="E1531" i="19" s="1"/>
  <c r="C1522" i="19"/>
  <c r="E1522" i="19" s="1"/>
  <c r="C2600" i="19"/>
  <c r="E2600" i="19" s="1"/>
  <c r="C1941" i="19"/>
  <c r="E1941" i="19" s="1"/>
  <c r="C1932" i="19"/>
  <c r="E1932" i="19" s="1"/>
  <c r="C1208" i="19"/>
  <c r="E1208" i="19" s="1"/>
  <c r="C1205" i="19"/>
  <c r="E1205" i="19" s="1"/>
  <c r="C1202" i="19"/>
  <c r="E1202" i="19" s="1"/>
  <c r="C1199" i="19"/>
  <c r="E1199" i="19" s="1"/>
  <c r="C1196" i="19"/>
  <c r="E1196" i="19" s="1"/>
  <c r="C1193" i="19"/>
  <c r="E1193" i="19" s="1"/>
  <c r="C2972" i="19"/>
  <c r="E2972" i="19" s="1"/>
  <c r="C2969" i="19"/>
  <c r="E2969" i="19" s="1"/>
  <c r="C2966" i="19"/>
  <c r="E2966" i="19" s="1"/>
  <c r="C374" i="19"/>
  <c r="E374" i="19" s="1"/>
  <c r="C371" i="19"/>
  <c r="E371" i="19" s="1"/>
  <c r="C368" i="19"/>
  <c r="E368" i="19" s="1"/>
  <c r="C365" i="19"/>
  <c r="E365" i="19" s="1"/>
  <c r="C362" i="19"/>
  <c r="E362" i="19" s="1"/>
  <c r="C359" i="19"/>
  <c r="E359" i="19" s="1"/>
  <c r="C2416" i="19"/>
  <c r="E2416" i="19" s="1"/>
  <c r="C2413" i="19"/>
  <c r="E2413" i="19" s="1"/>
  <c r="C2410" i="19"/>
  <c r="E2410" i="19" s="1"/>
  <c r="C2829" i="19"/>
  <c r="E2829" i="19" s="1"/>
  <c r="C2826" i="19"/>
  <c r="E2826" i="19" s="1"/>
  <c r="C2823" i="19"/>
  <c r="E2823" i="19" s="1"/>
  <c r="C2820" i="19"/>
  <c r="E2820" i="19" s="1"/>
  <c r="C2817" i="19"/>
  <c r="E2817" i="19" s="1"/>
  <c r="C2814" i="19"/>
  <c r="E2814" i="19" s="1"/>
  <c r="C2811" i="19"/>
  <c r="E2811" i="19" s="1"/>
  <c r="C2808" i="19"/>
  <c r="E2808" i="19" s="1"/>
  <c r="C2805" i="19"/>
  <c r="E2805" i="19" s="1"/>
  <c r="C2312" i="19"/>
  <c r="E2312" i="19" s="1"/>
  <c r="C2309" i="19"/>
  <c r="E2309" i="19" s="1"/>
  <c r="C2306" i="19"/>
  <c r="E2306" i="19" s="1"/>
  <c r="C2303" i="19"/>
  <c r="E2303" i="19" s="1"/>
  <c r="C2300" i="19"/>
  <c r="E2300" i="19" s="1"/>
  <c r="C2297" i="19"/>
  <c r="E2297" i="19" s="1"/>
  <c r="C2294" i="19"/>
  <c r="E2294" i="19" s="1"/>
  <c r="C2291" i="19"/>
  <c r="E2291" i="19" s="1"/>
  <c r="C2288" i="19"/>
  <c r="E2288" i="19" s="1"/>
  <c r="C1929" i="19"/>
  <c r="E1929" i="19" s="1"/>
  <c r="C1926" i="19"/>
  <c r="E1926" i="19" s="1"/>
  <c r="C1923" i="19"/>
  <c r="E1923" i="19" s="1"/>
  <c r="C1920" i="19"/>
  <c r="E1920" i="19" s="1"/>
  <c r="C1917" i="19"/>
  <c r="E1917" i="19" s="1"/>
  <c r="C1914" i="19"/>
  <c r="E1914" i="19" s="1"/>
  <c r="C2234" i="19"/>
  <c r="E2234" i="19" s="1"/>
  <c r="C2231" i="19"/>
  <c r="E2231" i="19" s="1"/>
  <c r="C2228" i="19"/>
  <c r="E2228" i="19" s="1"/>
  <c r="C2225" i="19"/>
  <c r="E2225" i="19" s="1"/>
  <c r="C2222" i="19"/>
  <c r="E2222" i="19" s="1"/>
  <c r="C2219" i="19"/>
  <c r="E2219" i="19" s="1"/>
  <c r="C2802" i="19"/>
  <c r="E2802" i="19" s="1"/>
  <c r="C2799" i="19"/>
  <c r="E2799" i="19" s="1"/>
  <c r="C2796" i="19"/>
  <c r="E2796" i="19" s="1"/>
  <c r="C2793" i="19"/>
  <c r="E2793" i="19" s="1"/>
  <c r="C2790" i="19"/>
  <c r="E2790" i="19" s="1"/>
  <c r="C2787" i="19"/>
  <c r="E2787" i="19" s="1"/>
  <c r="C331" i="19"/>
  <c r="E331" i="19" s="1"/>
  <c r="C328" i="19"/>
  <c r="E328" i="19" s="1"/>
  <c r="C325" i="19"/>
  <c r="E325" i="19" s="1"/>
  <c r="C322" i="19"/>
  <c r="E322" i="19" s="1"/>
  <c r="C319" i="19"/>
  <c r="E319" i="19" s="1"/>
  <c r="C316" i="19"/>
  <c r="E316" i="19" s="1"/>
  <c r="C2982" i="19"/>
  <c r="E2982" i="19" s="1"/>
  <c r="C2979" i="19"/>
  <c r="E2979" i="19" s="1"/>
  <c r="C2976" i="19"/>
  <c r="E2976" i="19" s="1"/>
  <c r="C228" i="19"/>
  <c r="E228" i="19" s="1"/>
  <c r="C225" i="19"/>
  <c r="E225" i="19" s="1"/>
  <c r="C222" i="19"/>
  <c r="E222" i="19" s="1"/>
  <c r="C1519" i="19"/>
  <c r="E1519" i="19" s="1"/>
  <c r="C1516" i="19"/>
  <c r="E1516" i="19" s="1"/>
  <c r="C1617" i="19"/>
  <c r="E1617" i="19" s="1"/>
  <c r="C1614" i="19"/>
  <c r="E1614" i="19" s="1"/>
  <c r="C1611" i="19"/>
  <c r="E1611" i="19" s="1"/>
  <c r="C1608" i="19"/>
  <c r="E1608" i="19" s="1"/>
  <c r="C1685" i="19"/>
  <c r="E1685" i="19" s="1"/>
  <c r="C1682" i="19"/>
  <c r="E1682" i="19" s="1"/>
  <c r="C1679" i="19"/>
  <c r="E1679" i="19" s="1"/>
  <c r="C1676" i="19"/>
  <c r="E1676" i="19" s="1"/>
  <c r="C2045" i="19"/>
  <c r="E2045" i="19" s="1"/>
  <c r="C1670" i="19"/>
  <c r="E1670" i="19" s="1"/>
  <c r="C479" i="19"/>
  <c r="E479" i="19" s="1"/>
  <c r="C476" i="19"/>
  <c r="E476" i="19" s="1"/>
  <c r="C473" i="19"/>
  <c r="E473" i="19" s="1"/>
  <c r="C470" i="19"/>
  <c r="E470" i="19" s="1"/>
  <c r="C467" i="19"/>
  <c r="E467" i="19" s="1"/>
  <c r="C464" i="19"/>
  <c r="E464" i="19" s="1"/>
  <c r="C2285" i="19"/>
  <c r="E2285" i="19" s="1"/>
  <c r="C2282" i="19"/>
  <c r="E2282" i="19" s="1"/>
  <c r="C2279" i="19"/>
  <c r="E2279" i="19" s="1"/>
  <c r="C2276" i="19"/>
  <c r="E2276" i="19" s="1"/>
  <c r="C2273" i="19"/>
  <c r="E2273" i="19" s="1"/>
  <c r="C2270" i="19"/>
  <c r="E2270" i="19" s="1"/>
  <c r="C1695" i="19"/>
  <c r="E1695" i="19" s="1"/>
  <c r="C1692" i="19"/>
  <c r="E1692" i="19" s="1"/>
  <c r="C1689" i="19"/>
  <c r="E1689" i="19" s="1"/>
  <c r="C1686" i="19"/>
  <c r="E1686" i="19" s="1"/>
  <c r="C1683" i="19"/>
  <c r="E1683" i="19" s="1"/>
  <c r="C1680" i="19"/>
  <c r="E1680" i="19" s="1"/>
  <c r="C2784" i="19"/>
  <c r="E2784" i="19" s="1"/>
  <c r="C2781" i="19"/>
  <c r="E2781" i="19" s="1"/>
  <c r="C2778" i="19"/>
  <c r="E2778" i="19" s="1"/>
  <c r="C2775" i="19"/>
  <c r="E2775" i="19" s="1"/>
  <c r="C2876" i="19"/>
  <c r="E2876" i="19" s="1"/>
  <c r="C2873" i="19"/>
  <c r="E2873" i="19" s="1"/>
  <c r="C3268" i="19"/>
  <c r="E3268" i="19" s="1"/>
  <c r="C2773" i="19"/>
  <c r="E2773" i="19" s="1"/>
  <c r="C2770" i="19"/>
  <c r="E2770" i="19" s="1"/>
  <c r="C2767" i="19"/>
  <c r="E2767" i="19" s="1"/>
  <c r="C2764" i="19"/>
  <c r="E2764" i="19" s="1"/>
  <c r="C253" i="19"/>
  <c r="E253" i="19" s="1"/>
  <c r="C1390" i="19"/>
  <c r="E1390" i="19" s="1"/>
  <c r="C1387" i="19"/>
  <c r="E1387" i="19" s="1"/>
  <c r="C1384" i="19"/>
  <c r="E1384" i="19" s="1"/>
  <c r="C1381" i="19"/>
  <c r="E1381" i="19" s="1"/>
  <c r="C1378" i="19"/>
  <c r="E1378" i="19" s="1"/>
  <c r="C1375" i="19"/>
  <c r="E1375" i="19" s="1"/>
  <c r="C1011" i="19"/>
  <c r="E1011" i="19" s="1"/>
  <c r="C1112" i="19"/>
  <c r="E1112" i="19" s="1"/>
  <c r="C1109" i="19"/>
  <c r="E1109" i="19" s="1"/>
  <c r="C1106" i="19"/>
  <c r="E1106" i="19" s="1"/>
  <c r="C1103" i="19"/>
  <c r="E1103" i="19" s="1"/>
  <c r="C1100" i="19"/>
  <c r="E1100" i="19" s="1"/>
  <c r="C2122" i="19"/>
  <c r="E2122" i="19" s="1"/>
  <c r="C2119" i="19"/>
  <c r="E2119" i="19" s="1"/>
  <c r="C2116" i="19"/>
  <c r="E2116" i="19" s="1"/>
  <c r="C2113" i="19"/>
  <c r="E2113" i="19" s="1"/>
  <c r="C2110" i="19"/>
  <c r="E2110" i="19" s="1"/>
  <c r="C2107" i="19"/>
  <c r="E2107" i="19" s="1"/>
  <c r="C313" i="19"/>
  <c r="E313" i="19" s="1"/>
  <c r="C310" i="19"/>
  <c r="E310" i="19" s="1"/>
  <c r="C307" i="19"/>
  <c r="E307" i="19" s="1"/>
  <c r="C304" i="19"/>
  <c r="E304" i="19" s="1"/>
  <c r="C301" i="19"/>
  <c r="E301" i="19" s="1"/>
  <c r="C298" i="19"/>
  <c r="E298" i="19" s="1"/>
  <c r="C1667" i="19"/>
  <c r="E1667" i="19" s="1"/>
  <c r="C1664" i="19"/>
  <c r="E1664" i="19" s="1"/>
  <c r="C1661" i="19"/>
  <c r="E1661" i="19" s="1"/>
  <c r="C686" i="19"/>
  <c r="E686" i="19" s="1"/>
  <c r="C683" i="19"/>
  <c r="E683" i="19" s="1"/>
  <c r="C680" i="19"/>
  <c r="E680" i="19" s="1"/>
  <c r="C219" i="19"/>
  <c r="E219" i="19" s="1"/>
  <c r="C216" i="19"/>
  <c r="E216" i="19" s="1"/>
  <c r="C213" i="19"/>
  <c r="E213" i="19" s="1"/>
  <c r="C210" i="19"/>
  <c r="E210" i="19" s="1"/>
  <c r="C207" i="19"/>
  <c r="E207" i="19" s="1"/>
  <c r="C204" i="19"/>
  <c r="E204" i="19" s="1"/>
  <c r="C1097" i="19"/>
  <c r="E1097" i="19" s="1"/>
  <c r="C1094" i="19"/>
  <c r="E1094" i="19" s="1"/>
  <c r="C1091" i="19"/>
  <c r="E1091" i="19" s="1"/>
  <c r="C1088" i="19"/>
  <c r="E1088" i="19" s="1"/>
  <c r="C1085" i="19"/>
  <c r="E1085" i="19" s="1"/>
  <c r="C1082" i="19"/>
  <c r="E1082" i="19" s="1"/>
  <c r="C250" i="19"/>
  <c r="E250" i="19" s="1"/>
  <c r="C247" i="19"/>
  <c r="E247" i="19" s="1"/>
  <c r="C244" i="19"/>
  <c r="E244" i="19" s="1"/>
  <c r="C3275" i="19"/>
  <c r="E3275" i="19" s="1"/>
  <c r="C3272" i="19"/>
  <c r="E3272" i="19" s="1"/>
  <c r="C3269" i="19"/>
  <c r="E3269" i="19" s="1"/>
  <c r="C1372" i="19"/>
  <c r="E1372" i="19" s="1"/>
  <c r="C1369" i="19"/>
  <c r="E1369" i="19" s="1"/>
  <c r="C1407" i="19"/>
  <c r="E1407" i="19" s="1"/>
  <c r="C1859" i="19"/>
  <c r="E1859" i="19" s="1"/>
  <c r="C1401" i="19"/>
  <c r="E1401" i="19" s="1"/>
  <c r="C1398" i="19"/>
  <c r="E1398" i="19" s="1"/>
  <c r="C1605" i="19"/>
  <c r="E1605" i="19" s="1"/>
  <c r="C1602" i="19"/>
  <c r="E1602" i="19" s="1"/>
  <c r="C1599" i="19"/>
  <c r="E1599" i="19" s="1"/>
  <c r="C1596" i="19"/>
  <c r="E1596" i="19" s="1"/>
  <c r="C1593" i="19"/>
  <c r="E1593" i="19" s="1"/>
  <c r="C1590" i="19"/>
  <c r="E1590" i="19" s="1"/>
  <c r="C2963" i="19"/>
  <c r="E2963" i="19" s="1"/>
  <c r="C2960" i="19"/>
  <c r="E2960" i="19" s="1"/>
  <c r="C2957" i="19"/>
  <c r="E2957" i="19" s="1"/>
  <c r="C2720" i="19"/>
  <c r="E2720" i="19" s="1"/>
  <c r="C2717" i="19"/>
  <c r="E2717" i="19" s="1"/>
  <c r="C2714" i="19"/>
  <c r="E2714" i="19" s="1"/>
  <c r="C2407" i="19"/>
  <c r="E2407" i="19" s="1"/>
  <c r="C2404" i="19"/>
  <c r="E2404" i="19" s="1"/>
  <c r="C2401" i="19"/>
  <c r="E2401" i="19" s="1"/>
  <c r="C2398" i="19"/>
  <c r="E2398" i="19" s="1"/>
  <c r="C2395" i="19"/>
  <c r="E2395" i="19" s="1"/>
  <c r="C2392" i="19"/>
  <c r="E2392" i="19" s="1"/>
  <c r="C2389" i="19"/>
  <c r="E2389" i="19" s="1"/>
  <c r="C2386" i="19"/>
  <c r="E2386" i="19" s="1"/>
  <c r="C2383" i="19"/>
  <c r="E2383" i="19" s="1"/>
  <c r="C2380" i="19"/>
  <c r="E2380" i="19" s="1"/>
  <c r="C2377" i="19"/>
  <c r="E2377" i="19" s="1"/>
  <c r="C2415" i="19"/>
  <c r="E2415" i="19" s="1"/>
  <c r="C2711" i="19"/>
  <c r="E2711" i="19" s="1"/>
  <c r="C2708" i="19"/>
  <c r="E2708" i="19" s="1"/>
  <c r="C2705" i="19"/>
  <c r="E2705" i="19" s="1"/>
  <c r="C2216" i="19"/>
  <c r="E2216" i="19" s="1"/>
  <c r="C2213" i="19"/>
  <c r="E2213" i="19" s="1"/>
  <c r="C2210" i="19"/>
  <c r="E2210" i="19" s="1"/>
  <c r="C3266" i="19"/>
  <c r="E3266" i="19" s="1"/>
  <c r="C757" i="19"/>
  <c r="E757" i="19" s="1"/>
  <c r="C754" i="19"/>
  <c r="E754" i="19" s="1"/>
  <c r="C751" i="19"/>
  <c r="E751" i="19" s="1"/>
  <c r="C748" i="19"/>
  <c r="E748" i="19" s="1"/>
  <c r="C755" i="19"/>
  <c r="E755" i="19" s="1"/>
  <c r="C2870" i="19"/>
  <c r="E2870" i="19" s="1"/>
  <c r="C2867" i="19"/>
  <c r="E2867" i="19" s="1"/>
  <c r="C2864" i="19"/>
  <c r="E2864" i="19" s="1"/>
  <c r="C2861" i="19"/>
  <c r="E2861" i="19" s="1"/>
  <c r="C2858" i="19"/>
  <c r="E2858" i="19" s="1"/>
  <c r="C2855" i="19"/>
  <c r="E2855" i="19" s="1"/>
  <c r="C984" i="19"/>
  <c r="E984" i="19" s="1"/>
  <c r="C981" i="19"/>
  <c r="E981" i="19" s="1"/>
  <c r="C978" i="19"/>
  <c r="E978" i="19" s="1"/>
  <c r="C975" i="19"/>
  <c r="E975" i="19" s="1"/>
  <c r="C972" i="19"/>
  <c r="E972" i="19" s="1"/>
  <c r="C969" i="19"/>
  <c r="E969" i="19" s="1"/>
  <c r="C461" i="19"/>
  <c r="E461" i="19" s="1"/>
  <c r="C458" i="19"/>
  <c r="E458" i="19" s="1"/>
  <c r="C455" i="19"/>
  <c r="E455" i="19" s="1"/>
  <c r="C2999" i="19"/>
  <c r="E2999" i="19" s="1"/>
  <c r="C2996" i="19"/>
  <c r="E2996" i="19" s="1"/>
  <c r="C2993" i="19"/>
  <c r="E2993" i="19" s="1"/>
  <c r="C1677" i="19"/>
  <c r="E1677" i="19" s="1"/>
  <c r="C1674" i="19"/>
  <c r="E1674" i="19" s="1"/>
  <c r="C1671" i="19"/>
  <c r="E1671" i="19" s="1"/>
  <c r="C1668" i="19"/>
  <c r="E1668" i="19" s="1"/>
  <c r="C1665" i="19"/>
  <c r="E1665" i="19" s="1"/>
  <c r="C1662" i="19"/>
  <c r="E1662" i="19" s="1"/>
  <c r="C2104" i="19"/>
  <c r="E2104" i="19" s="1"/>
  <c r="C2095" i="19"/>
  <c r="E2095" i="19" s="1"/>
  <c r="C2207" i="19"/>
  <c r="E2207" i="19" s="1"/>
  <c r="C956" i="19"/>
  <c r="E956" i="19" s="1"/>
  <c r="C677" i="19"/>
  <c r="E677" i="19" s="1"/>
  <c r="C668" i="19"/>
  <c r="E668" i="19" s="1"/>
  <c r="C1395" i="19"/>
  <c r="E1395" i="19" s="1"/>
  <c r="C1386" i="19"/>
  <c r="E1386" i="19" s="1"/>
  <c r="C295" i="19"/>
  <c r="E295" i="19" s="1"/>
  <c r="C2101" i="19"/>
  <c r="E2101" i="19" s="1"/>
  <c r="C2092" i="19"/>
  <c r="E2092" i="19" s="1"/>
  <c r="C2204" i="19"/>
  <c r="E2204" i="19" s="1"/>
  <c r="C953" i="19"/>
  <c r="E953" i="19" s="1"/>
  <c r="C674" i="19"/>
  <c r="E674" i="19" s="1"/>
  <c r="C665" i="19"/>
  <c r="E665" i="19" s="1"/>
  <c r="C1392" i="19"/>
  <c r="E1392" i="19" s="1"/>
  <c r="C1383" i="19"/>
  <c r="E1383" i="19" s="1"/>
  <c r="C292" i="19"/>
  <c r="E292" i="19" s="1"/>
  <c r="C2098" i="19"/>
  <c r="E2098" i="19" s="1"/>
  <c r="C2089" i="19"/>
  <c r="E2089" i="19" s="1"/>
  <c r="C2201" i="19"/>
  <c r="E2201" i="19" s="1"/>
  <c r="C950" i="19"/>
  <c r="E950" i="19" s="1"/>
  <c r="C671" i="19"/>
  <c r="E671" i="19" s="1"/>
  <c r="C662" i="19"/>
  <c r="E662" i="19" s="1"/>
  <c r="C1304" i="19"/>
  <c r="E1304" i="19" s="1"/>
  <c r="C1380" i="19"/>
  <c r="E1380" i="19" s="1"/>
  <c r="C289" i="19"/>
  <c r="E289" i="19" s="1"/>
  <c r="C286" i="19"/>
  <c r="E286" i="19" s="1"/>
  <c r="C283" i="19"/>
  <c r="E283" i="19" s="1"/>
  <c r="C280" i="19"/>
  <c r="E280" i="19" s="1"/>
  <c r="C2412" i="19"/>
  <c r="E2412" i="19" s="1"/>
  <c r="C2409" i="19"/>
  <c r="E2409" i="19" s="1"/>
  <c r="C2406" i="19"/>
  <c r="E2406" i="19" s="1"/>
  <c r="C2403" i="19"/>
  <c r="E2403" i="19" s="1"/>
  <c r="C2400" i="19"/>
  <c r="E2400" i="19" s="1"/>
  <c r="C2397" i="19"/>
  <c r="E2397" i="19" s="1"/>
  <c r="C1587" i="19"/>
  <c r="E1587" i="19" s="1"/>
  <c r="C1584" i="19"/>
  <c r="E1584" i="19" s="1"/>
  <c r="C1581" i="19"/>
  <c r="E1581" i="19" s="1"/>
  <c r="C1578" i="19"/>
  <c r="E1578" i="19" s="1"/>
  <c r="C1575" i="19"/>
  <c r="E1575" i="19" s="1"/>
  <c r="C1572" i="19"/>
  <c r="E1572" i="19" s="1"/>
  <c r="C1079" i="19"/>
  <c r="E1079" i="19" s="1"/>
  <c r="C1076" i="19"/>
  <c r="E1076" i="19" s="1"/>
  <c r="C1073" i="19"/>
  <c r="E1073" i="19" s="1"/>
  <c r="C1070" i="19"/>
  <c r="E1070" i="19" s="1"/>
  <c r="C1067" i="19"/>
  <c r="E1067" i="19" s="1"/>
  <c r="C1064" i="19"/>
  <c r="E1064" i="19" s="1"/>
  <c r="C2990" i="19"/>
  <c r="E2990" i="19" s="1"/>
  <c r="C2987" i="19"/>
  <c r="E2987" i="19" s="1"/>
  <c r="C2984" i="19"/>
  <c r="E2984" i="19" s="1"/>
  <c r="C2981" i="19"/>
  <c r="E2981" i="19" s="1"/>
  <c r="C2978" i="19"/>
  <c r="E2978" i="19" s="1"/>
  <c r="C2975" i="19"/>
  <c r="E2975" i="19" s="1"/>
  <c r="C1991" i="19"/>
  <c r="E1991" i="19" s="1"/>
  <c r="C1988" i="19"/>
  <c r="E1988" i="19" s="1"/>
  <c r="C1985" i="19"/>
  <c r="E1985" i="19" s="1"/>
  <c r="C1982" i="19"/>
  <c r="E1982" i="19" s="1"/>
  <c r="C1979" i="19"/>
  <c r="E1979" i="19" s="1"/>
  <c r="C1976" i="19"/>
  <c r="E1976" i="19" s="1"/>
  <c r="C688" i="19"/>
  <c r="E688" i="19" s="1"/>
  <c r="C685" i="19"/>
  <c r="E685" i="19" s="1"/>
  <c r="C682" i="19"/>
  <c r="E682" i="19" s="1"/>
  <c r="C679" i="19"/>
  <c r="E679" i="19" s="1"/>
  <c r="C676" i="19"/>
  <c r="E676" i="19" s="1"/>
  <c r="C673" i="19"/>
  <c r="E673" i="19" s="1"/>
  <c r="C670" i="19"/>
  <c r="E670" i="19" s="1"/>
  <c r="C667" i="19"/>
  <c r="E667" i="19" s="1"/>
  <c r="C664" i="19"/>
  <c r="E664" i="19" s="1"/>
  <c r="C661" i="19"/>
  <c r="E661" i="19" s="1"/>
  <c r="C658" i="19"/>
  <c r="E658" i="19" s="1"/>
  <c r="C655" i="19"/>
  <c r="E655" i="19" s="1"/>
  <c r="C966" i="19"/>
  <c r="E966" i="19" s="1"/>
  <c r="C963" i="19"/>
  <c r="E963" i="19" s="1"/>
  <c r="C960" i="19"/>
  <c r="E960" i="19" s="1"/>
  <c r="C2496" i="19"/>
  <c r="E2496" i="19" s="1"/>
  <c r="C2493" i="19"/>
  <c r="E2493" i="19" s="1"/>
  <c r="C2490" i="19"/>
  <c r="E2490" i="19" s="1"/>
  <c r="C2487" i="19"/>
  <c r="E2487" i="19" s="1"/>
  <c r="C2484" i="19"/>
  <c r="E2484" i="19" s="1"/>
  <c r="C2481" i="19"/>
  <c r="E2481" i="19" s="1"/>
  <c r="C2478" i="19"/>
  <c r="E2478" i="19" s="1"/>
  <c r="C2475" i="19"/>
  <c r="E2475" i="19" s="1"/>
  <c r="C2472" i="19"/>
  <c r="E2472" i="19" s="1"/>
  <c r="C947" i="19"/>
  <c r="E947" i="19" s="1"/>
  <c r="C944" i="19"/>
  <c r="E944" i="19" s="1"/>
  <c r="C941" i="19"/>
  <c r="E941" i="19" s="1"/>
  <c r="C2468" i="19"/>
  <c r="E2468" i="19" s="1"/>
  <c r="C2465" i="19"/>
  <c r="E2465" i="19" s="1"/>
  <c r="C2462" i="19"/>
  <c r="E2462" i="19" s="1"/>
  <c r="C2459" i="19"/>
  <c r="E2459" i="19" s="1"/>
  <c r="C2456" i="19"/>
  <c r="E2456" i="19" s="1"/>
  <c r="C2453" i="19"/>
  <c r="E2453" i="19" s="1"/>
  <c r="C1964" i="19"/>
  <c r="E1964" i="19" s="1"/>
  <c r="C1961" i="19"/>
  <c r="E1961" i="19" s="1"/>
  <c r="C1958" i="19"/>
  <c r="E1958" i="19" s="1"/>
  <c r="C1569" i="19"/>
  <c r="E1569" i="19" s="1"/>
  <c r="C1566" i="19"/>
  <c r="E1566" i="19" s="1"/>
  <c r="C1563" i="19"/>
  <c r="E1563" i="19" s="1"/>
  <c r="C1560" i="19"/>
  <c r="E1560" i="19" s="1"/>
  <c r="C1557" i="19"/>
  <c r="E1557" i="19" s="1"/>
  <c r="C1554" i="19"/>
  <c r="E1554" i="19" s="1"/>
  <c r="C1551" i="19"/>
  <c r="E1551" i="19" s="1"/>
  <c r="C758" i="19"/>
  <c r="E758" i="19" s="1"/>
  <c r="C1545" i="19"/>
  <c r="E1545" i="19" s="1"/>
  <c r="C1542" i="19"/>
  <c r="E1542" i="19" s="1"/>
  <c r="C1539" i="19"/>
  <c r="E1539" i="19" s="1"/>
  <c r="C1536" i="19"/>
  <c r="E1536" i="19" s="1"/>
  <c r="C2394" i="19"/>
  <c r="E2394" i="19" s="1"/>
  <c r="C2391" i="19"/>
  <c r="E2391" i="19" s="1"/>
  <c r="C2388" i="19"/>
  <c r="E2388" i="19" s="1"/>
  <c r="C2385" i="19"/>
  <c r="E2385" i="19" s="1"/>
  <c r="C2382" i="19"/>
  <c r="E2382" i="19" s="1"/>
  <c r="C2379" i="19"/>
  <c r="E2379" i="19" s="1"/>
  <c r="C2376" i="19"/>
  <c r="E2376" i="19" s="1"/>
  <c r="C2414" i="19"/>
  <c r="E2414" i="19" s="1"/>
  <c r="C2411" i="19"/>
  <c r="E2411" i="19" s="1"/>
  <c r="C2408" i="19"/>
  <c r="E2408" i="19" s="1"/>
  <c r="C2405" i="19"/>
  <c r="E2405" i="19" s="1"/>
  <c r="C2402" i="19"/>
  <c r="E2402" i="19" s="1"/>
  <c r="C2852" i="19"/>
  <c r="E2852" i="19" s="1"/>
  <c r="C2849" i="19"/>
  <c r="E2849" i="19" s="1"/>
  <c r="C2846" i="19"/>
  <c r="E2846" i="19" s="1"/>
  <c r="C2843" i="19"/>
  <c r="E2843" i="19" s="1"/>
  <c r="C2840" i="19"/>
  <c r="E2840" i="19" s="1"/>
  <c r="C2837" i="19"/>
  <c r="E2837" i="19" s="1"/>
  <c r="C2834" i="19"/>
  <c r="E2834" i="19" s="1"/>
  <c r="C2831" i="19"/>
  <c r="E2831" i="19" s="1"/>
  <c r="C2828" i="19"/>
  <c r="E2828" i="19" s="1"/>
  <c r="C2825" i="19"/>
  <c r="E2825" i="19" s="1"/>
  <c r="C2822" i="19"/>
  <c r="E2822" i="19" s="1"/>
  <c r="C2819" i="19"/>
  <c r="E2819" i="19" s="1"/>
  <c r="C277" i="19"/>
  <c r="E277" i="19" s="1"/>
  <c r="C274" i="19"/>
  <c r="E274" i="19" s="1"/>
  <c r="C271" i="19"/>
  <c r="E271" i="19" s="1"/>
  <c r="C268" i="19"/>
  <c r="E268" i="19" s="1"/>
  <c r="C265" i="19"/>
  <c r="E265" i="19" s="1"/>
  <c r="C262" i="19"/>
  <c r="E262" i="19" s="1"/>
  <c r="C259" i="19"/>
  <c r="E259" i="19" s="1"/>
  <c r="C256" i="19"/>
  <c r="E256" i="19" s="1"/>
  <c r="C357" i="19"/>
  <c r="E357" i="19" s="1"/>
  <c r="C354" i="19"/>
  <c r="E354" i="19" s="1"/>
  <c r="C351" i="19"/>
  <c r="E351" i="19" s="1"/>
  <c r="C348" i="19"/>
  <c r="E348" i="19" s="1"/>
  <c r="C2086" i="19"/>
  <c r="E2086" i="19" s="1"/>
  <c r="C2083" i="19"/>
  <c r="E2083" i="19" s="1"/>
  <c r="C2080" i="19"/>
  <c r="E2080" i="19" s="1"/>
  <c r="C2077" i="19"/>
  <c r="E2077" i="19" s="1"/>
  <c r="C2074" i="19"/>
  <c r="E2074" i="19" s="1"/>
  <c r="C2071" i="19"/>
  <c r="E2071" i="19" s="1"/>
  <c r="C2068" i="19"/>
  <c r="E2068" i="19" s="1"/>
  <c r="C2065" i="19"/>
  <c r="E2065" i="19" s="1"/>
  <c r="C2062" i="19"/>
  <c r="E2062" i="19" s="1"/>
  <c r="C2059" i="19"/>
  <c r="E2059" i="19" s="1"/>
  <c r="C2056" i="19"/>
  <c r="E2056" i="19" s="1"/>
  <c r="C2053" i="19"/>
  <c r="E2053" i="19" s="1"/>
  <c r="C2816" i="19"/>
  <c r="E2816" i="19" s="1"/>
  <c r="C2813" i="19"/>
  <c r="E2813" i="19" s="1"/>
  <c r="C2810" i="19"/>
  <c r="E2810" i="19" s="1"/>
  <c r="C2807" i="19"/>
  <c r="E2807" i="19" s="1"/>
  <c r="C2804" i="19"/>
  <c r="E2804" i="19" s="1"/>
  <c r="C2801" i="19"/>
  <c r="E2801" i="19" s="1"/>
  <c r="C2798" i="19"/>
  <c r="E2798" i="19" s="1"/>
  <c r="C2795" i="19"/>
  <c r="E2795" i="19" s="1"/>
  <c r="C2792" i="19"/>
  <c r="E2792" i="19" s="1"/>
  <c r="C2789" i="19"/>
  <c r="E2789" i="19" s="1"/>
  <c r="C2786" i="19"/>
  <c r="E2786" i="19" s="1"/>
  <c r="C2783" i="19"/>
  <c r="E2783" i="19" s="1"/>
  <c r="C752" i="19"/>
  <c r="E752" i="19" s="1"/>
  <c r="C749" i="19"/>
  <c r="E749" i="19" s="1"/>
  <c r="C746" i="19"/>
  <c r="E746" i="19" s="1"/>
  <c r="C251" i="19"/>
  <c r="E251" i="19" s="1"/>
  <c r="C248" i="19"/>
  <c r="E248" i="19" s="1"/>
  <c r="C245" i="19"/>
  <c r="E245" i="19" s="1"/>
  <c r="C242" i="19"/>
  <c r="E242" i="19" s="1"/>
  <c r="C3025" i="19"/>
  <c r="E3025" i="19" s="1"/>
  <c r="C3022" i="19"/>
  <c r="E3022" i="19" s="1"/>
  <c r="C3019" i="19"/>
  <c r="E3019" i="19" s="1"/>
  <c r="C3016" i="19"/>
  <c r="E3016" i="19" s="1"/>
  <c r="C2771" i="19"/>
  <c r="E2771" i="19" s="1"/>
  <c r="C659" i="19"/>
  <c r="E659" i="19" s="1"/>
  <c r="C656" i="19"/>
  <c r="E656" i="19" s="1"/>
  <c r="C653" i="19"/>
  <c r="E653" i="19" s="1"/>
  <c r="C2954" i="19"/>
  <c r="E2954" i="19" s="1"/>
  <c r="C2951" i="19"/>
  <c r="E2951" i="19" s="1"/>
  <c r="C2948" i="19"/>
  <c r="E2948" i="19" s="1"/>
  <c r="C40" i="19"/>
  <c r="E40" i="19" s="1"/>
  <c r="C2942" i="19"/>
  <c r="E2942" i="19" s="1"/>
  <c r="C2939" i="19"/>
  <c r="E2939" i="19" s="1"/>
  <c r="C2936" i="19"/>
  <c r="E2936" i="19" s="1"/>
  <c r="C2933" i="19"/>
  <c r="E2933" i="19" s="1"/>
  <c r="C2930" i="19"/>
  <c r="E2930" i="19" s="1"/>
  <c r="C1377" i="19"/>
  <c r="E1377" i="19" s="1"/>
  <c r="C1374" i="19"/>
  <c r="E1374" i="19" s="1"/>
  <c r="C1371" i="19"/>
  <c r="E1371" i="19" s="1"/>
  <c r="C1368" i="19"/>
  <c r="E1368" i="19" s="1"/>
  <c r="C1406" i="19"/>
  <c r="E1406" i="19" s="1"/>
  <c r="C1403" i="19"/>
  <c r="E1403" i="19" s="1"/>
  <c r="C1400" i="19"/>
  <c r="E1400" i="19" s="1"/>
  <c r="C1397" i="19"/>
  <c r="E1397" i="19" s="1"/>
  <c r="C1394" i="19"/>
  <c r="E1394" i="19" s="1"/>
  <c r="C1391" i="19"/>
  <c r="E1391" i="19" s="1"/>
  <c r="C1388" i="19"/>
  <c r="E1388" i="19" s="1"/>
  <c r="C1385" i="19"/>
  <c r="E1385" i="19" s="1"/>
  <c r="C1973" i="19"/>
  <c r="E1973" i="19" s="1"/>
  <c r="C1970" i="19"/>
  <c r="E1970" i="19" s="1"/>
  <c r="C1967" i="19"/>
  <c r="E1967" i="19" s="1"/>
  <c r="C1739" i="19"/>
  <c r="E1739" i="19" s="1"/>
  <c r="C1736" i="19"/>
  <c r="E1736" i="19" s="1"/>
  <c r="C1733" i="19"/>
  <c r="E1733" i="19" s="1"/>
  <c r="C1730" i="19"/>
  <c r="E1730" i="19" s="1"/>
  <c r="C1727" i="19"/>
  <c r="E1727" i="19" s="1"/>
  <c r="C1724" i="19"/>
  <c r="E1724" i="19" s="1"/>
  <c r="C1721" i="19"/>
  <c r="E1721" i="19" s="1"/>
  <c r="C1718" i="19"/>
  <c r="E1718" i="19" s="1"/>
  <c r="C1715" i="19"/>
  <c r="E1715" i="19" s="1"/>
  <c r="C2768" i="19"/>
  <c r="E2768" i="19" s="1"/>
  <c r="C2765" i="19"/>
  <c r="E2765" i="19" s="1"/>
  <c r="C2762" i="19"/>
  <c r="E2762" i="19" s="1"/>
  <c r="C2267" i="19"/>
  <c r="E2267" i="19" s="1"/>
  <c r="C2264" i="19"/>
  <c r="E2264" i="19" s="1"/>
  <c r="C2261" i="19"/>
  <c r="E2261" i="19" s="1"/>
  <c r="C2258" i="19"/>
  <c r="E2258" i="19" s="1"/>
  <c r="C503" i="19"/>
  <c r="E503" i="19" s="1"/>
  <c r="C500" i="19"/>
  <c r="E500" i="19" s="1"/>
  <c r="C497" i="19"/>
  <c r="E497" i="19" s="1"/>
  <c r="C494" i="19"/>
  <c r="E494" i="19" s="1"/>
  <c r="C3023" i="19"/>
  <c r="E3023" i="19" s="1"/>
  <c r="C2927" i="19"/>
  <c r="E2927" i="19" s="1"/>
  <c r="C2924" i="19"/>
  <c r="E2924" i="19" s="1"/>
  <c r="C2921" i="19"/>
  <c r="E2921" i="19" s="1"/>
  <c r="C2668" i="19"/>
  <c r="E2668" i="19" s="1"/>
  <c r="C2665" i="19"/>
  <c r="E2665" i="19" s="1"/>
  <c r="C2662" i="19"/>
  <c r="E2662" i="19" s="1"/>
  <c r="C2659" i="19"/>
  <c r="E2659" i="19" s="1"/>
  <c r="C2656" i="19"/>
  <c r="E2656" i="19" s="1"/>
  <c r="C2653" i="19"/>
  <c r="E2653" i="19" s="1"/>
  <c r="C2650" i="19"/>
  <c r="E2650" i="19" s="1"/>
  <c r="C2647" i="19"/>
  <c r="E2647" i="19" s="1"/>
  <c r="C2644" i="19"/>
  <c r="E2644" i="19" s="1"/>
  <c r="C1382" i="19"/>
  <c r="E1382" i="19" s="1"/>
  <c r="C1379" i="19"/>
  <c r="E1379" i="19" s="1"/>
  <c r="C1376" i="19"/>
  <c r="E1376" i="19" s="1"/>
  <c r="C1373" i="19"/>
  <c r="E1373" i="19" s="1"/>
  <c r="C1370" i="19"/>
  <c r="E1370" i="19" s="1"/>
  <c r="C1367" i="19"/>
  <c r="E1367" i="19" s="1"/>
  <c r="C3172" i="19"/>
  <c r="E3172" i="19" s="1"/>
  <c r="C3169" i="19"/>
  <c r="E3169" i="19" s="1"/>
  <c r="C3166" i="19"/>
  <c r="E3166" i="19" s="1"/>
  <c r="C3163" i="19"/>
  <c r="E3163" i="19" s="1"/>
  <c r="C1533" i="19"/>
  <c r="E1533" i="19" s="1"/>
  <c r="C1524" i="19"/>
  <c r="E1524" i="19" s="1"/>
  <c r="C1515" i="19"/>
  <c r="E1515" i="19" s="1"/>
  <c r="C1610" i="19"/>
  <c r="E1610" i="19" s="1"/>
  <c r="C1488" i="19"/>
  <c r="E1488" i="19" s="1"/>
  <c r="C1479" i="19"/>
  <c r="E1479" i="19" s="1"/>
  <c r="C1470" i="19"/>
  <c r="E1470" i="19" s="1"/>
  <c r="C2748" i="19"/>
  <c r="E2748" i="19" s="1"/>
  <c r="C3160" i="19"/>
  <c r="E3160" i="19" s="1"/>
  <c r="C1530" i="19"/>
  <c r="E1530" i="19" s="1"/>
  <c r="C1521" i="19"/>
  <c r="E1521" i="19" s="1"/>
  <c r="C1616" i="19"/>
  <c r="E1616" i="19" s="1"/>
  <c r="C1607" i="19"/>
  <c r="E1607" i="19" s="1"/>
  <c r="C1485" i="19"/>
  <c r="E1485" i="19" s="1"/>
  <c r="C1476" i="19"/>
  <c r="E1476" i="19" s="1"/>
  <c r="C1467" i="19"/>
  <c r="E1467" i="19" s="1"/>
  <c r="C2745" i="19"/>
  <c r="E2745" i="19" s="1"/>
  <c r="C3157" i="19"/>
  <c r="E3157" i="19" s="1"/>
  <c r="C1527" i="19"/>
  <c r="E1527" i="19" s="1"/>
  <c r="C1518" i="19"/>
  <c r="E1518" i="19" s="1"/>
  <c r="C1613" i="19"/>
  <c r="E1613" i="19" s="1"/>
  <c r="C1604" i="19"/>
  <c r="E1604" i="19" s="1"/>
  <c r="C1482" i="19"/>
  <c r="E1482" i="19" s="1"/>
  <c r="C1473" i="19"/>
  <c r="E1473" i="19" s="1"/>
  <c r="C1464" i="19"/>
  <c r="E1464" i="19" s="1"/>
  <c r="C2742" i="19"/>
  <c r="E2742" i="19" s="1"/>
  <c r="C1955" i="19"/>
  <c r="E1955" i="19" s="1"/>
  <c r="C1952" i="19"/>
  <c r="E1952" i="19" s="1"/>
  <c r="C1949" i="19"/>
  <c r="E1949" i="19" s="1"/>
  <c r="C1712" i="19"/>
  <c r="E1712" i="19" s="1"/>
  <c r="C1709" i="19"/>
  <c r="E1709" i="19" s="1"/>
  <c r="C1706" i="19"/>
  <c r="E1706" i="19" s="1"/>
  <c r="C1703" i="19"/>
  <c r="E1703" i="19" s="1"/>
  <c r="C1700" i="19"/>
  <c r="E1700" i="19" s="1"/>
  <c r="C1697" i="19"/>
  <c r="E1697" i="19" s="1"/>
  <c r="C200" i="19"/>
  <c r="E200" i="19" s="1"/>
  <c r="C197" i="19"/>
  <c r="E197" i="19" s="1"/>
  <c r="C194" i="19"/>
  <c r="E194" i="19" s="1"/>
  <c r="C2399" i="19"/>
  <c r="E2399" i="19" s="1"/>
  <c r="C2396" i="19"/>
  <c r="E2396" i="19" s="1"/>
  <c r="C2393" i="19"/>
  <c r="E2393" i="19" s="1"/>
  <c r="C2390" i="19"/>
  <c r="E2390" i="19" s="1"/>
  <c r="C2387" i="19"/>
  <c r="E2387" i="19" s="1"/>
  <c r="C2384" i="19"/>
  <c r="E2384" i="19" s="1"/>
  <c r="C2381" i="19"/>
  <c r="E2381" i="19" s="1"/>
  <c r="C2378" i="19"/>
  <c r="E2378" i="19" s="1"/>
  <c r="C2375" i="19"/>
  <c r="E2375" i="19" s="1"/>
  <c r="C904" i="19"/>
  <c r="E904" i="19" s="1"/>
  <c r="C901" i="19"/>
  <c r="E901" i="19" s="1"/>
  <c r="C898" i="19"/>
  <c r="E898" i="19" s="1"/>
  <c r="C2956" i="19"/>
  <c r="E2956" i="19" s="1"/>
  <c r="C2953" i="19"/>
  <c r="E2953" i="19" s="1"/>
  <c r="C2950" i="19"/>
  <c r="E2950" i="19" s="1"/>
  <c r="C2947" i="19"/>
  <c r="E2947" i="19" s="1"/>
  <c r="C2944" i="19"/>
  <c r="E2944" i="19" s="1"/>
  <c r="C2941" i="19"/>
  <c r="E2941" i="19" s="1"/>
  <c r="C2938" i="19"/>
  <c r="E2938" i="19" s="1"/>
  <c r="C2935" i="19"/>
  <c r="E2935" i="19" s="1"/>
  <c r="C2932" i="19"/>
  <c r="E2932" i="19" s="1"/>
  <c r="C2929" i="19"/>
  <c r="E2929" i="19" s="1"/>
  <c r="C2926" i="19"/>
  <c r="E2926" i="19" s="1"/>
  <c r="C2923" i="19"/>
  <c r="E2923" i="19" s="1"/>
  <c r="C1061" i="19"/>
  <c r="E1061" i="19" s="1"/>
  <c r="C1058" i="19"/>
  <c r="E1058" i="19" s="1"/>
  <c r="C1055" i="19"/>
  <c r="E1055" i="19" s="1"/>
  <c r="C1052" i="19"/>
  <c r="E1052" i="19" s="1"/>
  <c r="C1049" i="19"/>
  <c r="E1049" i="19" s="1"/>
  <c r="C1046" i="19"/>
  <c r="E1046" i="19" s="1"/>
  <c r="C1043" i="19"/>
  <c r="E1043" i="19" s="1"/>
  <c r="C1040" i="19"/>
  <c r="E1040" i="19" s="1"/>
  <c r="C1037" i="19"/>
  <c r="E1037" i="19" s="1"/>
  <c r="C1034" i="19"/>
  <c r="E1034" i="19" s="1"/>
  <c r="C1031" i="19"/>
  <c r="E1031" i="19" s="1"/>
  <c r="C1028" i="19"/>
  <c r="E1028" i="19" s="1"/>
  <c r="C345" i="19"/>
  <c r="E345" i="19" s="1"/>
  <c r="C342" i="19"/>
  <c r="E342" i="19" s="1"/>
  <c r="C339" i="19"/>
  <c r="E339" i="19" s="1"/>
  <c r="C336" i="19"/>
  <c r="E336" i="19" s="1"/>
  <c r="C333" i="19"/>
  <c r="E333" i="19" s="1"/>
  <c r="C330" i="19"/>
  <c r="E330" i="19" s="1"/>
  <c r="C327" i="19"/>
  <c r="E327" i="19" s="1"/>
  <c r="C324" i="19"/>
  <c r="E324" i="19" s="1"/>
  <c r="C321" i="19"/>
  <c r="E321" i="19" s="1"/>
  <c r="C318" i="19"/>
  <c r="E318" i="19" s="1"/>
  <c r="C315" i="19"/>
  <c r="E315" i="19" s="1"/>
  <c r="C312" i="19"/>
  <c r="E312" i="19" s="1"/>
  <c r="C2050" i="19"/>
  <c r="E2050" i="19" s="1"/>
  <c r="C2047" i="19"/>
  <c r="E2047" i="19" s="1"/>
  <c r="C2044" i="19"/>
  <c r="E2044" i="19" s="1"/>
  <c r="C2041" i="19"/>
  <c r="E2041" i="19" s="1"/>
  <c r="C2038" i="19"/>
  <c r="E2038" i="19" s="1"/>
  <c r="C2035" i="19"/>
  <c r="E2035" i="19" s="1"/>
  <c r="C2032" i="19"/>
  <c r="E2032" i="19" s="1"/>
  <c r="C2029" i="19"/>
  <c r="E2029" i="19" s="1"/>
  <c r="C2026" i="19"/>
  <c r="E2026" i="19" s="1"/>
  <c r="C2023" i="19"/>
  <c r="E2023" i="19" s="1"/>
  <c r="C2020" i="19"/>
  <c r="E2020" i="19" s="1"/>
  <c r="C2121" i="19"/>
  <c r="E2121" i="19" s="1"/>
  <c r="C1025" i="19"/>
  <c r="E1025" i="19" s="1"/>
  <c r="C1022" i="19"/>
  <c r="E1022" i="19" s="1"/>
  <c r="C1019" i="19"/>
  <c r="E1019" i="19" s="1"/>
  <c r="C1016" i="19"/>
  <c r="E1016" i="19" s="1"/>
  <c r="C1013" i="19"/>
  <c r="E1013" i="19" s="1"/>
  <c r="C1010" i="19"/>
  <c r="E1010" i="19" s="1"/>
  <c r="C862" i="19"/>
  <c r="E862" i="19" s="1"/>
  <c r="C859" i="19"/>
  <c r="E859" i="19" s="1"/>
  <c r="C856" i="19"/>
  <c r="E856" i="19" s="1"/>
  <c r="C853" i="19"/>
  <c r="E853" i="19" s="1"/>
  <c r="C850" i="19"/>
  <c r="E850" i="19" s="1"/>
  <c r="C847" i="19"/>
  <c r="E847" i="19" s="1"/>
  <c r="C309" i="19"/>
  <c r="E309" i="19" s="1"/>
  <c r="C306" i="19"/>
  <c r="E306" i="19" s="1"/>
  <c r="C303" i="19"/>
  <c r="E303" i="19" s="1"/>
  <c r="C300" i="19"/>
  <c r="E300" i="19" s="1"/>
  <c r="C297" i="19"/>
  <c r="E297" i="19" s="1"/>
  <c r="C294" i="19"/>
  <c r="E294" i="19" s="1"/>
  <c r="C291" i="19"/>
  <c r="E291" i="19" s="1"/>
  <c r="C288" i="19"/>
  <c r="E288" i="19" s="1"/>
  <c r="C285" i="19"/>
  <c r="E285" i="19" s="1"/>
  <c r="C282" i="19"/>
  <c r="E282" i="19" s="1"/>
  <c r="C279" i="19"/>
  <c r="E279" i="19" s="1"/>
  <c r="C276" i="19"/>
  <c r="E276" i="19" s="1"/>
  <c r="C2118" i="19"/>
  <c r="E2118" i="19" s="1"/>
  <c r="C2115" i="19"/>
  <c r="E2115" i="19" s="1"/>
  <c r="C2112" i="19"/>
  <c r="E2112" i="19" s="1"/>
  <c r="C2109" i="19"/>
  <c r="E2109" i="19" s="1"/>
  <c r="C2106" i="19"/>
  <c r="E2106" i="19" s="1"/>
  <c r="C2103" i="19"/>
  <c r="E2103" i="19" s="1"/>
  <c r="C2100" i="19"/>
  <c r="E2100" i="19" s="1"/>
  <c r="C2097" i="19"/>
  <c r="E2097" i="19" s="1"/>
  <c r="C2094" i="19"/>
  <c r="E2094" i="19" s="1"/>
  <c r="C2091" i="19"/>
  <c r="E2091" i="19" s="1"/>
  <c r="C2088" i="19"/>
  <c r="E2088" i="19" s="1"/>
  <c r="C2085" i="19"/>
  <c r="E2085" i="19" s="1"/>
  <c r="C895" i="19"/>
  <c r="E895" i="19" s="1"/>
  <c r="C892" i="19"/>
  <c r="E892" i="19" s="1"/>
  <c r="C889" i="19"/>
  <c r="E889" i="19" s="1"/>
  <c r="C886" i="19"/>
  <c r="E886" i="19" s="1"/>
  <c r="C883" i="19"/>
  <c r="E883" i="19" s="1"/>
  <c r="C880" i="19"/>
  <c r="E880" i="19" s="1"/>
  <c r="C877" i="19"/>
  <c r="E877" i="19" s="1"/>
  <c r="C874" i="19"/>
  <c r="E874" i="19" s="1"/>
  <c r="C871" i="19"/>
  <c r="E871" i="19" s="1"/>
  <c r="C868" i="19"/>
  <c r="E868" i="19" s="1"/>
  <c r="C865" i="19"/>
  <c r="E865" i="19" s="1"/>
  <c r="C903" i="19"/>
  <c r="E903" i="19" s="1"/>
  <c r="C2780" i="19"/>
  <c r="E2780" i="19" s="1"/>
  <c r="C2777" i="19"/>
  <c r="E2777" i="19" s="1"/>
  <c r="C2774" i="19"/>
  <c r="E2774" i="19" s="1"/>
  <c r="C2626" i="19"/>
  <c r="E2626" i="19" s="1"/>
  <c r="C2623" i="19"/>
  <c r="E2623" i="19" s="1"/>
  <c r="C2620" i="19"/>
  <c r="E2620" i="19" s="1"/>
  <c r="C2617" i="19"/>
  <c r="E2617" i="19" s="1"/>
  <c r="C2614" i="19"/>
  <c r="E2614" i="19" s="1"/>
  <c r="C2611" i="19"/>
  <c r="E2611" i="19" s="1"/>
  <c r="C2608" i="19"/>
  <c r="E2608" i="19" s="1"/>
  <c r="C2605" i="19"/>
  <c r="E2605" i="19" s="1"/>
  <c r="C2602" i="19"/>
  <c r="E2602" i="19" s="1"/>
  <c r="C2452" i="19"/>
  <c r="E2452" i="19" s="1"/>
  <c r="C2449" i="19"/>
  <c r="E2449" i="19" s="1"/>
  <c r="C2446" i="19"/>
  <c r="E2446" i="19" s="1"/>
  <c r="C2443" i="19"/>
  <c r="E2443" i="19" s="1"/>
  <c r="C2440" i="19"/>
  <c r="E2440" i="19" s="1"/>
  <c r="C2437" i="19"/>
  <c r="E2437" i="19" s="1"/>
  <c r="C2434" i="19"/>
  <c r="E2434" i="19" s="1"/>
  <c r="C2431" i="19"/>
  <c r="E2431" i="19" s="1"/>
  <c r="C2428" i="19"/>
  <c r="E2428" i="19" s="1"/>
  <c r="C2425" i="19"/>
  <c r="E2425" i="19" s="1"/>
  <c r="C2422" i="19"/>
  <c r="E2422" i="19" s="1"/>
  <c r="C2419" i="19"/>
  <c r="E2419" i="19" s="1"/>
  <c r="C191" i="19"/>
  <c r="E191" i="19" s="1"/>
  <c r="C188" i="19"/>
  <c r="E188" i="19" s="1"/>
  <c r="C185" i="19"/>
  <c r="E185" i="19" s="1"/>
  <c r="C1460" i="19"/>
  <c r="E1460" i="19" s="1"/>
  <c r="C1457" i="19"/>
  <c r="E1457" i="19" s="1"/>
  <c r="C1454" i="19"/>
  <c r="E1454" i="19" s="1"/>
  <c r="C1451" i="19"/>
  <c r="E1451" i="19" s="1"/>
  <c r="C1448" i="19"/>
  <c r="E1448" i="19" s="1"/>
  <c r="C1445" i="19"/>
  <c r="E1445" i="19" s="1"/>
  <c r="C704" i="19"/>
  <c r="E704" i="19" s="1"/>
  <c r="C701" i="19"/>
  <c r="E701" i="19" s="1"/>
  <c r="C698" i="19"/>
  <c r="E698" i="19" s="1"/>
  <c r="C844" i="19"/>
  <c r="E844" i="19" s="1"/>
  <c r="C841" i="19"/>
  <c r="E841" i="19" s="1"/>
  <c r="C838" i="19"/>
  <c r="E838" i="19" s="1"/>
  <c r="C835" i="19"/>
  <c r="E835" i="19" s="1"/>
  <c r="C832" i="19"/>
  <c r="E832" i="19" s="1"/>
  <c r="C829" i="19"/>
  <c r="E829" i="19" s="1"/>
  <c r="C826" i="19"/>
  <c r="E826" i="19" s="1"/>
  <c r="C823" i="19"/>
  <c r="E823" i="19" s="1"/>
  <c r="C820" i="19"/>
  <c r="E820" i="19" s="1"/>
  <c r="C817" i="19"/>
  <c r="E817" i="19" s="1"/>
  <c r="C814" i="19"/>
  <c r="E814" i="19" s="1"/>
  <c r="C811" i="19"/>
  <c r="E811" i="19" s="1"/>
  <c r="C2495" i="19"/>
  <c r="E2495" i="19" s="1"/>
  <c r="C2492" i="19"/>
  <c r="E2492" i="19" s="1"/>
  <c r="C2489" i="19"/>
  <c r="E2489" i="19" s="1"/>
  <c r="C2486" i="19"/>
  <c r="E2486" i="19" s="1"/>
  <c r="C2483" i="19"/>
  <c r="E2483" i="19" s="1"/>
  <c r="C2480" i="19"/>
  <c r="E2480" i="19" s="1"/>
  <c r="C2477" i="19"/>
  <c r="E2477" i="19" s="1"/>
  <c r="C2474" i="19"/>
  <c r="E2474" i="19" s="1"/>
  <c r="C2471" i="19"/>
  <c r="E2471" i="19" s="1"/>
  <c r="C1487" i="19"/>
  <c r="E1487" i="19" s="1"/>
  <c r="C1484" i="19"/>
  <c r="E1484" i="19" s="1"/>
  <c r="C1481" i="19"/>
  <c r="E1481" i="19" s="1"/>
  <c r="C3020" i="19"/>
  <c r="E3020" i="19" s="1"/>
  <c r="C3017" i="19"/>
  <c r="E3017" i="19" s="1"/>
  <c r="C3014" i="19"/>
  <c r="E3014" i="19" s="1"/>
  <c r="C2015" i="19"/>
  <c r="E2015" i="19" s="1"/>
  <c r="C2012" i="19"/>
  <c r="E2012" i="19" s="1"/>
  <c r="C2009" i="19"/>
  <c r="E2009" i="19" s="1"/>
  <c r="C2006" i="19"/>
  <c r="E2006" i="19" s="1"/>
  <c r="C1763" i="19"/>
  <c r="E1763" i="19" s="1"/>
  <c r="C1760" i="19"/>
  <c r="E1760" i="19" s="1"/>
  <c r="C1757" i="19"/>
  <c r="E1757" i="19" s="1"/>
  <c r="C1754" i="19"/>
  <c r="E1754" i="19" s="1"/>
  <c r="C2519" i="19"/>
  <c r="E2519" i="19" s="1"/>
  <c r="C2641" i="19"/>
  <c r="E2641" i="19" s="1"/>
  <c r="C2638" i="19"/>
  <c r="E2638" i="19" s="1"/>
  <c r="C2635" i="19"/>
  <c r="E2635" i="19" s="1"/>
  <c r="C2632" i="19"/>
  <c r="E2632" i="19" s="1"/>
  <c r="C2629" i="19"/>
  <c r="E2629" i="19" s="1"/>
  <c r="C2667" i="19"/>
  <c r="E2667" i="19" s="1"/>
  <c r="C2664" i="19"/>
  <c r="E2664" i="19" s="1"/>
  <c r="C2661" i="19"/>
  <c r="E2661" i="19" s="1"/>
  <c r="C2658" i="19"/>
  <c r="E2658" i="19" s="1"/>
  <c r="C2655" i="19"/>
  <c r="E2655" i="19" s="1"/>
  <c r="C2652" i="19"/>
  <c r="E2652" i="19" s="1"/>
  <c r="C2649" i="19"/>
  <c r="E2649" i="19" s="1"/>
  <c r="C3154" i="19"/>
  <c r="E3154" i="19" s="1"/>
  <c r="C3151" i="19"/>
  <c r="E3151" i="19" s="1"/>
  <c r="C3148" i="19"/>
  <c r="E3148" i="19" s="1"/>
  <c r="C3145" i="19"/>
  <c r="E3145" i="19" s="1"/>
  <c r="C3142" i="19"/>
  <c r="E3142" i="19" s="1"/>
  <c r="C3139" i="19"/>
  <c r="E3139" i="19" s="1"/>
  <c r="C3136" i="19"/>
  <c r="E3136" i="19" s="1"/>
  <c r="C3133" i="19"/>
  <c r="E3133" i="19" s="1"/>
  <c r="C3171" i="19"/>
  <c r="E3171" i="19" s="1"/>
  <c r="C3168" i="19"/>
  <c r="E3168" i="19" s="1"/>
  <c r="C3165" i="19"/>
  <c r="E3165" i="19" s="1"/>
  <c r="C3162" i="19"/>
  <c r="E3162" i="19" s="1"/>
  <c r="C1601" i="19"/>
  <c r="E1601" i="19" s="1"/>
  <c r="C1598" i="19"/>
  <c r="E1598" i="19" s="1"/>
  <c r="C1595" i="19"/>
  <c r="E1595" i="19" s="1"/>
  <c r="C1592" i="19"/>
  <c r="E1592" i="19" s="1"/>
  <c r="C1589" i="19"/>
  <c r="E1589" i="19" s="1"/>
  <c r="C1586" i="19"/>
  <c r="E1586" i="19" s="1"/>
  <c r="C1583" i="19"/>
  <c r="E1583" i="19" s="1"/>
  <c r="C1574" i="19"/>
  <c r="E1574" i="19" s="1"/>
  <c r="C2739" i="19"/>
  <c r="E2739" i="19" s="1"/>
  <c r="C2730" i="19"/>
  <c r="E2730" i="19" s="1"/>
  <c r="C2244" i="19"/>
  <c r="E2244" i="19" s="1"/>
  <c r="C2235" i="19"/>
  <c r="E2235" i="19" s="1"/>
  <c r="C1478" i="19"/>
  <c r="E1478" i="19" s="1"/>
  <c r="C1469" i="19"/>
  <c r="E1469" i="19" s="1"/>
  <c r="C1235" i="19"/>
  <c r="E1235" i="19" s="1"/>
  <c r="C1580" i="19"/>
  <c r="E1580" i="19" s="1"/>
  <c r="C1571" i="19"/>
  <c r="E1571" i="19" s="1"/>
  <c r="C2736" i="19"/>
  <c r="E2736" i="19" s="1"/>
  <c r="C2727" i="19"/>
  <c r="E2727" i="19" s="1"/>
  <c r="C2241" i="19"/>
  <c r="E2241" i="19" s="1"/>
  <c r="C2232" i="19"/>
  <c r="E2232" i="19" s="1"/>
  <c r="C1475" i="19"/>
  <c r="E1475" i="19" s="1"/>
  <c r="C1466" i="19"/>
  <c r="E1466" i="19" s="1"/>
  <c r="C1232" i="19"/>
  <c r="E1232" i="19" s="1"/>
  <c r="C1577" i="19"/>
  <c r="E1577" i="19" s="1"/>
  <c r="C1568" i="19"/>
  <c r="E1568" i="19" s="1"/>
  <c r="C2733" i="19"/>
  <c r="E2733" i="19" s="1"/>
  <c r="C2724" i="19"/>
  <c r="E2724" i="19" s="1"/>
  <c r="C2238" i="19"/>
  <c r="E2238" i="19" s="1"/>
  <c r="C2229" i="19"/>
  <c r="E2229" i="19" s="1"/>
  <c r="C1472" i="19"/>
  <c r="E1472" i="19" s="1"/>
  <c r="C1463" i="19"/>
  <c r="E1463" i="19" s="1"/>
  <c r="C1229" i="19"/>
  <c r="E1229" i="19" s="1"/>
  <c r="C1226" i="19"/>
  <c r="E1226" i="19" s="1"/>
  <c r="C1223" i="19"/>
  <c r="E1223" i="19" s="1"/>
  <c r="C1220" i="19"/>
  <c r="E1220" i="19" s="1"/>
  <c r="C1217" i="19"/>
  <c r="E1217" i="19" s="1"/>
  <c r="C1214" i="19"/>
  <c r="E1214" i="19" s="1"/>
  <c r="C1211" i="19"/>
  <c r="E1211" i="19" s="1"/>
  <c r="C983" i="19"/>
  <c r="E983" i="19" s="1"/>
  <c r="C980" i="19"/>
  <c r="E980" i="19" s="1"/>
  <c r="C977" i="19"/>
  <c r="E977" i="19" s="1"/>
  <c r="C974" i="19"/>
  <c r="E974" i="19" s="1"/>
  <c r="C971" i="19"/>
  <c r="E971" i="19" s="1"/>
  <c r="C968" i="19"/>
  <c r="E968" i="19" s="1"/>
  <c r="C965" i="19"/>
  <c r="E965" i="19" s="1"/>
  <c r="C962" i="19"/>
  <c r="E962" i="19" s="1"/>
  <c r="C959" i="19"/>
  <c r="E959" i="19" s="1"/>
  <c r="C2217" i="19"/>
  <c r="E2217" i="19" s="1"/>
  <c r="C2214" i="19"/>
  <c r="E2214" i="19" s="1"/>
  <c r="C2211" i="19"/>
  <c r="E2211" i="19" s="1"/>
  <c r="C2208" i="19"/>
  <c r="E2208" i="19" s="1"/>
  <c r="C2205" i="19"/>
  <c r="E2205" i="19" s="1"/>
  <c r="C2202" i="19"/>
  <c r="E2202" i="19" s="1"/>
  <c r="C2721" i="19"/>
  <c r="E2721" i="19" s="1"/>
  <c r="C2718" i="19"/>
  <c r="E2718" i="19" s="1"/>
  <c r="C2715" i="19"/>
  <c r="E2715" i="19" s="1"/>
  <c r="C2712" i="19"/>
  <c r="E2712" i="19" s="1"/>
  <c r="C2709" i="19"/>
  <c r="E2709" i="19" s="1"/>
  <c r="C2706" i="19"/>
  <c r="E2706" i="19" s="1"/>
  <c r="C1209" i="19"/>
  <c r="E1209" i="19" s="1"/>
  <c r="C1206" i="19"/>
  <c r="E1206" i="19" s="1"/>
  <c r="C1203" i="19"/>
  <c r="E1203" i="19" s="1"/>
  <c r="C1200" i="19"/>
  <c r="E1200" i="19" s="1"/>
  <c r="C1197" i="19"/>
  <c r="E1197" i="19" s="1"/>
  <c r="C1194" i="19"/>
  <c r="E1194" i="19" s="1"/>
  <c r="C1444" i="19"/>
  <c r="E1444" i="19" s="1"/>
  <c r="C1441" i="19"/>
  <c r="E1441" i="19" s="1"/>
  <c r="C1438" i="19"/>
  <c r="E1438" i="19" s="1"/>
  <c r="C1435" i="19"/>
  <c r="E1435" i="19" s="1"/>
  <c r="C1432" i="19"/>
  <c r="E1432" i="19" s="1"/>
  <c r="C1429" i="19"/>
  <c r="E1429" i="19" s="1"/>
  <c r="C1426" i="19"/>
  <c r="E1426" i="19" s="1"/>
  <c r="C1423" i="19"/>
  <c r="E1423" i="19" s="1"/>
  <c r="C1420" i="19"/>
  <c r="E1420" i="19" s="1"/>
  <c r="C1417" i="19"/>
  <c r="E1417" i="19" s="1"/>
  <c r="C1414" i="19"/>
  <c r="E1414" i="19" s="1"/>
  <c r="C1411" i="19"/>
  <c r="E1411" i="19" s="1"/>
  <c r="C2200" i="19"/>
  <c r="E2200" i="19" s="1"/>
  <c r="C2197" i="19"/>
  <c r="E2197" i="19" s="1"/>
  <c r="C2194" i="19"/>
  <c r="E2194" i="19" s="1"/>
  <c r="C2191" i="19"/>
  <c r="E2191" i="19" s="1"/>
  <c r="C2188" i="19"/>
  <c r="E2188" i="19" s="1"/>
  <c r="C2185" i="19"/>
  <c r="E2185" i="19" s="1"/>
  <c r="C2182" i="19"/>
  <c r="E2182" i="19" s="1"/>
  <c r="C2179" i="19"/>
  <c r="E2179" i="19" s="1"/>
  <c r="C2176" i="19"/>
  <c r="E2176" i="19" s="1"/>
  <c r="C2173" i="19"/>
  <c r="E2173" i="19" s="1"/>
  <c r="C2170" i="19"/>
  <c r="E2170" i="19" s="1"/>
  <c r="C2167" i="19"/>
  <c r="E2167" i="19" s="1"/>
  <c r="C435" i="19"/>
  <c r="E435" i="19" s="1"/>
  <c r="C432" i="19"/>
  <c r="E432" i="19" s="1"/>
  <c r="C429" i="19"/>
  <c r="E429" i="19" s="1"/>
  <c r="C426" i="19"/>
  <c r="E426" i="19" s="1"/>
  <c r="C423" i="19"/>
  <c r="E423" i="19" s="1"/>
  <c r="C420" i="19"/>
  <c r="E420" i="19" s="1"/>
  <c r="C417" i="19"/>
  <c r="E417" i="19" s="1"/>
  <c r="C414" i="19"/>
  <c r="E414" i="19" s="1"/>
  <c r="C411" i="19"/>
  <c r="E411" i="19" s="1"/>
  <c r="C408" i="19"/>
  <c r="E408" i="19" s="1"/>
  <c r="C405" i="19"/>
  <c r="E405" i="19" s="1"/>
  <c r="C402" i="19"/>
  <c r="E402" i="19" s="1"/>
  <c r="C184" i="19"/>
  <c r="E184" i="19" s="1"/>
  <c r="C181" i="19"/>
  <c r="E181" i="19" s="1"/>
  <c r="C178" i="19"/>
  <c r="E178" i="19" s="1"/>
  <c r="C175" i="19"/>
  <c r="E175" i="19" s="1"/>
  <c r="C172" i="19"/>
  <c r="E172" i="19" s="1"/>
  <c r="C169" i="19"/>
  <c r="E169" i="19" s="1"/>
  <c r="C2226" i="19"/>
  <c r="E2226" i="19" s="1"/>
  <c r="C2223" i="19"/>
  <c r="E2223" i="19" s="1"/>
  <c r="C2220" i="19"/>
  <c r="E2220" i="19" s="1"/>
  <c r="C1236" i="19"/>
  <c r="E1236" i="19" s="1"/>
  <c r="C1233" i="19"/>
  <c r="E1233" i="19" s="1"/>
  <c r="C1230" i="19"/>
  <c r="E1230" i="19" s="1"/>
  <c r="C1227" i="19"/>
  <c r="E1227" i="19" s="1"/>
  <c r="C1224" i="19"/>
  <c r="E1224" i="19" s="1"/>
  <c r="C1221" i="19"/>
  <c r="E1221" i="19" s="1"/>
  <c r="C1218" i="19"/>
  <c r="E1218" i="19" s="1"/>
  <c r="C1215" i="19"/>
  <c r="E1215" i="19" s="1"/>
  <c r="C1212" i="19"/>
  <c r="E1212" i="19" s="1"/>
  <c r="C3252" i="19"/>
  <c r="E3252" i="19" s="1"/>
  <c r="C3249" i="19"/>
  <c r="E3249" i="19" s="1"/>
  <c r="C3246" i="19"/>
  <c r="E3246" i="19" s="1"/>
  <c r="C3243" i="19"/>
  <c r="E3243" i="19" s="1"/>
  <c r="C3240" i="19"/>
  <c r="E3240" i="19" s="1"/>
  <c r="C3237" i="19"/>
  <c r="E3237" i="19" s="1"/>
  <c r="C3234" i="19"/>
  <c r="E3234" i="19" s="1"/>
  <c r="C3231" i="19"/>
  <c r="E3231" i="19" s="1"/>
  <c r="C3228" i="19"/>
  <c r="E3228" i="19" s="1"/>
  <c r="C229" i="19"/>
  <c r="E229" i="19" s="1"/>
  <c r="C226" i="19"/>
  <c r="E226" i="19" s="1"/>
  <c r="C223" i="19"/>
  <c r="E223" i="19" s="1"/>
  <c r="C220" i="19"/>
  <c r="E220" i="19" s="1"/>
  <c r="C217" i="19"/>
  <c r="E217" i="19" s="1"/>
  <c r="C214" i="19"/>
  <c r="E214" i="19" s="1"/>
  <c r="C211" i="19"/>
  <c r="E211" i="19" s="1"/>
  <c r="C208" i="19"/>
  <c r="E208" i="19" s="1"/>
  <c r="C205" i="19"/>
  <c r="E205" i="19" s="1"/>
  <c r="C480" i="19"/>
  <c r="E480" i="19" s="1"/>
  <c r="C477" i="19"/>
  <c r="E477" i="19" s="1"/>
  <c r="C474" i="19"/>
  <c r="E474" i="19" s="1"/>
  <c r="C471" i="19"/>
  <c r="E471" i="19" s="1"/>
  <c r="C468" i="19"/>
  <c r="E468" i="19" s="1"/>
  <c r="C465" i="19"/>
  <c r="E465" i="19" s="1"/>
  <c r="C462" i="19"/>
  <c r="E462" i="19" s="1"/>
  <c r="C459" i="19"/>
  <c r="E459" i="19" s="1"/>
  <c r="C456" i="19"/>
  <c r="E456" i="19" s="1"/>
  <c r="C2497" i="19"/>
  <c r="E2497" i="19" s="1"/>
  <c r="C2494" i="19"/>
  <c r="E2494" i="19" s="1"/>
  <c r="C2491" i="19"/>
  <c r="E2491" i="19" s="1"/>
  <c r="C1565" i="19"/>
  <c r="E1565" i="19" s="1"/>
  <c r="C1562" i="19"/>
  <c r="E1562" i="19" s="1"/>
  <c r="C1559" i="19"/>
  <c r="E1559" i="19" s="1"/>
  <c r="C1556" i="19"/>
  <c r="E1556" i="19" s="1"/>
  <c r="C1553" i="19"/>
  <c r="E1553" i="19" s="1"/>
  <c r="C1550" i="19"/>
  <c r="E1550" i="19" s="1"/>
  <c r="C1547" i="19"/>
  <c r="E1547" i="19" s="1"/>
  <c r="C1544" i="19"/>
  <c r="E1544" i="19" s="1"/>
  <c r="C1541" i="19"/>
  <c r="E1541" i="19" s="1"/>
  <c r="C1538" i="19"/>
  <c r="E1538" i="19" s="1"/>
  <c r="C1535" i="19"/>
  <c r="E1535" i="19" s="1"/>
  <c r="C1532" i="19"/>
  <c r="E1532" i="19" s="1"/>
  <c r="C1529" i="19"/>
  <c r="E1529" i="19" s="1"/>
  <c r="C1526" i="19"/>
  <c r="E1526" i="19" s="1"/>
  <c r="C1523" i="19"/>
  <c r="E1523" i="19" s="1"/>
  <c r="C1520" i="19"/>
  <c r="E1520" i="19" s="1"/>
  <c r="C1517" i="19"/>
  <c r="E1517" i="19" s="1"/>
  <c r="C1514" i="19"/>
  <c r="E1514" i="19" s="1"/>
  <c r="C1366" i="19"/>
  <c r="E1366" i="19" s="1"/>
  <c r="C1363" i="19"/>
  <c r="E1363" i="19" s="1"/>
  <c r="C1360" i="19"/>
  <c r="E1360" i="19" s="1"/>
  <c r="C1357" i="19"/>
  <c r="E1357" i="19" s="1"/>
  <c r="C1354" i="19"/>
  <c r="E1354" i="19" s="1"/>
  <c r="C1351" i="19"/>
  <c r="E1351" i="19" s="1"/>
  <c r="C1348" i="19"/>
  <c r="E1348" i="19" s="1"/>
  <c r="C1345" i="19"/>
  <c r="E1345" i="19" s="1"/>
  <c r="C1342" i="19"/>
  <c r="E1342" i="19" s="1"/>
  <c r="C1339" i="19"/>
  <c r="E1339" i="19" s="1"/>
  <c r="C1336" i="19"/>
  <c r="E1336" i="19" s="1"/>
  <c r="C1333" i="19"/>
  <c r="E1333" i="19" s="1"/>
  <c r="C1330" i="19"/>
  <c r="E1330" i="19" s="1"/>
  <c r="C1327" i="19"/>
  <c r="E1327" i="19" s="1"/>
  <c r="C1324" i="19"/>
  <c r="E1324" i="19" s="1"/>
  <c r="C1321" i="19"/>
  <c r="E1321" i="19" s="1"/>
  <c r="C1318" i="19"/>
  <c r="E1318" i="19" s="1"/>
  <c r="C1315" i="19"/>
  <c r="E1315" i="19" s="1"/>
  <c r="C1312" i="19"/>
  <c r="E1312" i="19" s="1"/>
  <c r="C1309" i="19"/>
  <c r="E1309" i="19" s="1"/>
  <c r="C1306" i="19"/>
  <c r="E1306" i="19" s="1"/>
  <c r="C1303" i="19"/>
  <c r="E1303" i="19" s="1"/>
  <c r="C1300" i="19"/>
  <c r="E1300" i="19" s="1"/>
  <c r="C1297" i="19"/>
  <c r="E1297" i="19" s="1"/>
  <c r="C2599" i="19"/>
  <c r="E2599" i="19" s="1"/>
  <c r="C2596" i="19"/>
  <c r="E2596" i="19" s="1"/>
  <c r="C2593" i="19"/>
  <c r="E2593" i="19" s="1"/>
  <c r="C2590" i="19"/>
  <c r="E2590" i="19" s="1"/>
  <c r="C2587" i="19"/>
  <c r="E2587" i="19" s="1"/>
  <c r="C2584" i="19"/>
  <c r="E2584" i="19" s="1"/>
  <c r="C2581" i="19"/>
  <c r="E2581" i="19" s="1"/>
  <c r="C2578" i="19"/>
  <c r="E2578" i="19" s="1"/>
  <c r="C2575" i="19"/>
  <c r="E2575" i="19" s="1"/>
  <c r="C2572" i="19"/>
  <c r="E2572" i="19" s="1"/>
  <c r="C2569" i="19"/>
  <c r="E2569" i="19" s="1"/>
  <c r="C2566" i="19"/>
  <c r="E2566" i="19" s="1"/>
  <c r="C2563" i="19"/>
  <c r="E2563" i="19" s="1"/>
  <c r="C2560" i="19"/>
  <c r="E2560" i="19" s="1"/>
  <c r="C2557" i="19"/>
  <c r="E2557" i="19" s="1"/>
  <c r="C2554" i="19"/>
  <c r="E2554" i="19" s="1"/>
  <c r="C2551" i="19"/>
  <c r="E2551" i="19" s="1"/>
  <c r="C2548" i="19"/>
  <c r="E2548" i="19" s="1"/>
  <c r="C2545" i="19"/>
  <c r="E2545" i="19" s="1"/>
  <c r="C2542" i="19"/>
  <c r="E2542" i="19" s="1"/>
  <c r="C2539" i="19"/>
  <c r="E2539" i="19" s="1"/>
  <c r="C2536" i="19"/>
  <c r="E2536" i="19" s="1"/>
  <c r="C2527" i="19"/>
  <c r="E2527" i="19" s="1"/>
  <c r="C2622" i="19"/>
  <c r="E2622" i="19" s="1"/>
  <c r="C2613" i="19"/>
  <c r="E2613" i="19" s="1"/>
  <c r="C2604" i="19"/>
  <c r="E2604" i="19" s="1"/>
  <c r="C2595" i="19"/>
  <c r="E2595" i="19" s="1"/>
  <c r="C2586" i="19"/>
  <c r="E2586" i="19" s="1"/>
  <c r="C900" i="19"/>
  <c r="E900" i="19" s="1"/>
  <c r="C891" i="19"/>
  <c r="E891" i="19" s="1"/>
  <c r="C2533" i="19"/>
  <c r="E2533" i="19" s="1"/>
  <c r="C2524" i="19"/>
  <c r="E2524" i="19" s="1"/>
  <c r="C2619" i="19"/>
  <c r="E2619" i="19" s="1"/>
  <c r="C2610" i="19"/>
  <c r="E2610" i="19" s="1"/>
  <c r="C2601" i="19"/>
  <c r="E2601" i="19" s="1"/>
  <c r="C2592" i="19"/>
  <c r="E2592" i="19" s="1"/>
  <c r="C2583" i="19"/>
  <c r="E2583" i="19" s="1"/>
  <c r="C897" i="19"/>
  <c r="E897" i="19" s="1"/>
  <c r="C888" i="19"/>
  <c r="E888" i="19" s="1"/>
  <c r="C2530" i="19"/>
  <c r="E2530" i="19" s="1"/>
  <c r="C2625" i="19"/>
  <c r="E2625" i="19" s="1"/>
  <c r="C2616" i="19"/>
  <c r="E2616" i="19" s="1"/>
  <c r="C2607" i="19"/>
  <c r="E2607" i="19" s="1"/>
  <c r="C2598" i="19"/>
  <c r="E2598" i="19" s="1"/>
  <c r="C2589" i="19"/>
  <c r="E2589" i="19" s="1"/>
  <c r="C2580" i="19"/>
  <c r="E2580" i="19" s="1"/>
  <c r="C894" i="19"/>
  <c r="E894" i="19" s="1"/>
  <c r="C885" i="19"/>
  <c r="E885" i="19" s="1"/>
  <c r="C882" i="19"/>
  <c r="E882" i="19" s="1"/>
  <c r="C879" i="19"/>
  <c r="E879" i="19" s="1"/>
  <c r="C876" i="19"/>
  <c r="E876" i="19" s="1"/>
  <c r="C873" i="19"/>
  <c r="E873" i="19" s="1"/>
  <c r="C870" i="19"/>
  <c r="E870" i="19" s="1"/>
  <c r="C867" i="19"/>
  <c r="E867" i="19" s="1"/>
  <c r="C864" i="19"/>
  <c r="E864" i="19" s="1"/>
  <c r="C902" i="19"/>
  <c r="E902" i="19" s="1"/>
  <c r="C899" i="19"/>
  <c r="E899" i="19" s="1"/>
  <c r="C896" i="19"/>
  <c r="E896" i="19" s="1"/>
  <c r="C893" i="19"/>
  <c r="E893" i="19" s="1"/>
  <c r="C890" i="19"/>
  <c r="E890" i="19" s="1"/>
  <c r="C887" i="19"/>
  <c r="E887" i="19" s="1"/>
  <c r="C884" i="19"/>
  <c r="E884" i="19" s="1"/>
  <c r="C881" i="19"/>
  <c r="E881" i="19" s="1"/>
  <c r="C878" i="19"/>
  <c r="E878" i="19" s="1"/>
  <c r="C875" i="19"/>
  <c r="E875" i="19" s="1"/>
  <c r="C872" i="19"/>
  <c r="E872" i="19" s="1"/>
  <c r="C869" i="19"/>
  <c r="E869" i="19" s="1"/>
  <c r="C866" i="19"/>
  <c r="E866" i="19" s="1"/>
  <c r="C863" i="19"/>
  <c r="E863" i="19" s="1"/>
  <c r="C3130" i="19"/>
  <c r="E3130" i="19" s="1"/>
  <c r="C3127" i="19"/>
  <c r="E3127" i="19" s="1"/>
  <c r="C3124" i="19"/>
  <c r="E3124" i="19" s="1"/>
  <c r="C3121" i="19"/>
  <c r="E3121" i="19" s="1"/>
  <c r="C3118" i="19"/>
  <c r="E3118" i="19" s="1"/>
  <c r="C3115" i="19"/>
  <c r="E3115" i="19" s="1"/>
  <c r="C3112" i="19"/>
  <c r="E3112" i="19" s="1"/>
  <c r="C3109" i="19"/>
  <c r="E3109" i="19" s="1"/>
  <c r="C3106" i="19"/>
  <c r="E3106" i="19" s="1"/>
  <c r="C3103" i="19"/>
  <c r="E3103" i="19" s="1"/>
  <c r="C3100" i="19"/>
  <c r="E3100" i="19" s="1"/>
  <c r="C3097" i="19"/>
  <c r="E3097" i="19" s="1"/>
  <c r="C3094" i="19"/>
  <c r="E3094" i="19" s="1"/>
  <c r="C3091" i="19"/>
  <c r="E3091" i="19" s="1"/>
  <c r="C3088" i="19"/>
  <c r="E3088" i="19" s="1"/>
  <c r="C2516" i="19"/>
  <c r="E2516" i="19" s="1"/>
  <c r="C2513" i="19"/>
  <c r="E2513" i="19" s="1"/>
  <c r="C2510" i="19"/>
  <c r="E2510" i="19" s="1"/>
  <c r="C1511" i="19"/>
  <c r="E1511" i="19" s="1"/>
  <c r="C1508" i="19"/>
  <c r="E1508" i="19" s="1"/>
  <c r="C1505" i="19"/>
  <c r="E1505" i="19" s="1"/>
  <c r="C1502" i="19"/>
  <c r="E1502" i="19" s="1"/>
  <c r="C1259" i="19"/>
  <c r="E1259" i="19" s="1"/>
  <c r="C1256" i="19"/>
  <c r="E1256" i="19" s="1"/>
  <c r="C1253" i="19"/>
  <c r="E1253" i="19" s="1"/>
  <c r="C1250" i="19"/>
  <c r="E1250" i="19" s="1"/>
  <c r="C1007" i="19"/>
  <c r="E1007" i="19" s="1"/>
  <c r="C1004" i="19"/>
  <c r="E1004" i="19" s="1"/>
  <c r="C1001" i="19"/>
  <c r="E1001" i="19" s="1"/>
  <c r="C998" i="19"/>
  <c r="E998" i="19" s="1"/>
  <c r="C2004" i="19"/>
  <c r="E2004" i="19" s="1"/>
  <c r="C2001" i="19"/>
  <c r="E2001" i="19" s="1"/>
  <c r="C1998" i="19"/>
  <c r="E1998" i="19" s="1"/>
  <c r="C1995" i="19"/>
  <c r="E1995" i="19" s="1"/>
  <c r="C1752" i="19"/>
  <c r="E1752" i="19" s="1"/>
  <c r="C1749" i="19"/>
  <c r="E1749" i="19" s="1"/>
  <c r="C1746" i="19"/>
  <c r="E1746" i="19" s="1"/>
  <c r="C1743" i="19"/>
  <c r="E1743" i="19" s="1"/>
  <c r="C996" i="19"/>
  <c r="E996" i="19" s="1"/>
  <c r="C993" i="19"/>
  <c r="E993" i="19" s="1"/>
  <c r="C990" i="19"/>
  <c r="E990" i="19" s="1"/>
  <c r="C987" i="19"/>
  <c r="E987" i="19" s="1"/>
  <c r="C2508" i="19"/>
  <c r="E2508" i="19" s="1"/>
  <c r="C2505" i="19"/>
  <c r="E2505" i="19" s="1"/>
  <c r="C2502" i="19"/>
  <c r="E2502" i="19" s="1"/>
  <c r="C2499" i="19"/>
  <c r="E2499" i="19" s="1"/>
  <c r="C1500" i="19"/>
  <c r="E1500" i="19" s="1"/>
  <c r="C1497" i="19"/>
  <c r="E1497" i="19" s="1"/>
  <c r="C1494" i="19"/>
  <c r="E1494" i="19" s="1"/>
  <c r="C1491" i="19"/>
  <c r="E1491" i="19" s="1"/>
  <c r="C2760" i="19"/>
  <c r="E2760" i="19" s="1"/>
  <c r="C2757" i="19"/>
  <c r="E2757" i="19" s="1"/>
  <c r="C2754" i="19"/>
  <c r="E2754" i="19" s="1"/>
  <c r="C2751" i="19"/>
  <c r="E2751" i="19" s="1"/>
  <c r="C2256" i="19"/>
  <c r="E2256" i="19" s="1"/>
  <c r="C2253" i="19"/>
  <c r="E2253" i="19" s="1"/>
  <c r="C2250" i="19"/>
  <c r="E2250" i="19" s="1"/>
  <c r="C2646" i="19"/>
  <c r="E2646" i="19" s="1"/>
  <c r="C2643" i="19"/>
  <c r="E2643" i="19" s="1"/>
  <c r="C2640" i="19"/>
  <c r="E2640" i="19" s="1"/>
  <c r="C2637" i="19"/>
  <c r="E2637" i="19" s="1"/>
  <c r="C2634" i="19"/>
  <c r="E2634" i="19" s="1"/>
  <c r="C2631" i="19"/>
  <c r="E2631" i="19" s="1"/>
  <c r="C2628" i="19"/>
  <c r="E2628" i="19" s="1"/>
  <c r="C2666" i="19"/>
  <c r="E2666" i="19" s="1"/>
  <c r="C2663" i="19"/>
  <c r="E2663" i="19" s="1"/>
  <c r="C2660" i="19"/>
  <c r="E2660" i="19" s="1"/>
  <c r="C2657" i="19"/>
  <c r="E2657" i="19" s="1"/>
  <c r="C2654" i="19"/>
  <c r="E2654" i="19" s="1"/>
  <c r="C2651" i="19"/>
  <c r="E2651" i="19" s="1"/>
  <c r="C2648" i="19"/>
  <c r="E2648" i="19" s="1"/>
  <c r="C2645" i="19"/>
  <c r="E2645" i="19" s="1"/>
  <c r="C2642" i="19"/>
  <c r="E2642" i="19" s="1"/>
  <c r="C2639" i="19"/>
  <c r="E2639" i="19" s="1"/>
  <c r="C2636" i="19"/>
  <c r="E2636" i="19" s="1"/>
  <c r="C2633" i="19"/>
  <c r="E2633" i="19" s="1"/>
  <c r="C2630" i="19"/>
  <c r="E2630" i="19" s="1"/>
  <c r="C2627" i="19"/>
  <c r="E2627" i="19" s="1"/>
  <c r="C2164" i="19"/>
  <c r="E2164" i="19" s="1"/>
  <c r="C2161" i="19"/>
  <c r="E2161" i="19" s="1"/>
  <c r="C2158" i="19"/>
  <c r="E2158" i="19" s="1"/>
  <c r="C2155" i="19"/>
  <c r="E2155" i="19" s="1"/>
  <c r="C2152" i="19"/>
  <c r="E2152" i="19" s="1"/>
  <c r="C2149" i="19"/>
  <c r="E2149" i="19" s="1"/>
  <c r="C2146" i="19"/>
  <c r="E2146" i="19" s="1"/>
  <c r="C2143" i="19"/>
  <c r="E2143" i="19" s="1"/>
  <c r="C2140" i="19"/>
  <c r="E2140" i="19" s="1"/>
  <c r="C2137" i="19"/>
  <c r="E2137" i="19" s="1"/>
  <c r="C2134" i="19"/>
  <c r="E2134" i="19" s="1"/>
  <c r="C2131" i="19"/>
  <c r="E2131" i="19" s="1"/>
  <c r="C2128" i="19"/>
  <c r="E2128" i="19" s="1"/>
  <c r="C2125" i="19"/>
  <c r="E2125" i="19" s="1"/>
  <c r="C2163" i="19"/>
  <c r="E2163" i="19" s="1"/>
  <c r="C2160" i="19"/>
  <c r="E2160" i="19" s="1"/>
  <c r="C2157" i="19"/>
  <c r="E2157" i="19" s="1"/>
  <c r="C2154" i="19"/>
  <c r="E2154" i="19" s="1"/>
  <c r="C2151" i="19"/>
  <c r="E2151" i="19" s="1"/>
  <c r="C2148" i="19"/>
  <c r="E2148" i="19" s="1"/>
  <c r="C2145" i="19"/>
  <c r="E2145" i="19" s="1"/>
  <c r="C3159" i="19"/>
  <c r="E3159" i="19" s="1"/>
  <c r="C3156" i="19"/>
  <c r="E3156" i="19" s="1"/>
  <c r="C3153" i="19"/>
  <c r="E3153" i="19" s="1"/>
  <c r="C3150" i="19"/>
  <c r="E3150" i="19" s="1"/>
  <c r="C3147" i="19"/>
  <c r="E3147" i="19" s="1"/>
  <c r="C3144" i="19"/>
  <c r="E3144" i="19" s="1"/>
  <c r="C3141" i="19"/>
  <c r="E3141" i="19" s="1"/>
  <c r="C3138" i="19"/>
  <c r="E3138" i="19" s="1"/>
  <c r="C3135" i="19"/>
  <c r="E3135" i="19" s="1"/>
  <c r="C3132" i="19"/>
  <c r="E3132" i="19" s="1"/>
  <c r="C3170" i="19"/>
  <c r="E3170" i="19" s="1"/>
  <c r="C3167" i="19"/>
  <c r="E3167" i="19" s="1"/>
  <c r="C3164" i="19"/>
  <c r="E3164" i="19" s="1"/>
  <c r="C3161" i="19"/>
  <c r="E3161" i="19" s="1"/>
  <c r="C3158" i="19"/>
  <c r="E3158" i="19" s="1"/>
  <c r="C3155" i="19"/>
  <c r="E3155" i="19" s="1"/>
  <c r="C3152" i="19"/>
  <c r="E3152" i="19" s="1"/>
  <c r="C3149" i="19"/>
  <c r="E3149" i="19" s="1"/>
  <c r="C3146" i="19"/>
  <c r="E3146" i="19" s="1"/>
  <c r="C3143" i="19"/>
  <c r="E3143" i="19" s="1"/>
  <c r="C3140" i="19"/>
  <c r="E3140" i="19" s="1"/>
  <c r="C3137" i="19"/>
  <c r="E3137" i="19" s="1"/>
  <c r="C3134" i="19"/>
  <c r="E3134" i="19" s="1"/>
  <c r="C3131" i="19"/>
  <c r="E3131" i="19" s="1"/>
  <c r="C1912" i="19"/>
  <c r="E1912" i="19" s="1"/>
  <c r="C1909" i="19"/>
  <c r="E1909" i="19" s="1"/>
  <c r="C1906" i="19"/>
  <c r="E1906" i="19" s="1"/>
  <c r="C1903" i="19"/>
  <c r="E1903" i="19" s="1"/>
  <c r="C1900" i="19"/>
  <c r="E1900" i="19" s="1"/>
  <c r="C1897" i="19"/>
  <c r="E1897" i="19" s="1"/>
  <c r="C1894" i="19"/>
  <c r="E1894" i="19" s="1"/>
  <c r="C1891" i="19"/>
  <c r="E1891" i="19" s="1"/>
  <c r="C1888" i="19"/>
  <c r="E1888" i="19" s="1"/>
  <c r="C1885" i="19"/>
  <c r="E1885" i="19" s="1"/>
  <c r="C1882" i="19"/>
  <c r="E1882" i="19" s="1"/>
  <c r="C1879" i="19"/>
  <c r="E1879" i="19" s="1"/>
  <c r="C1876" i="19"/>
  <c r="E1876" i="19" s="1"/>
  <c r="C1873" i="19"/>
  <c r="E1873" i="19" s="1"/>
  <c r="C1911" i="19"/>
  <c r="E1911" i="19" s="1"/>
  <c r="C1908" i="19"/>
  <c r="E1908" i="19" s="1"/>
  <c r="C1905" i="19"/>
  <c r="E1905" i="19" s="1"/>
  <c r="C1902" i="19"/>
  <c r="E1902" i="19" s="1"/>
  <c r="C273" i="19"/>
  <c r="E273" i="19" s="1"/>
  <c r="C270" i="19"/>
  <c r="E270" i="19" s="1"/>
  <c r="C267" i="19"/>
  <c r="E267" i="19" s="1"/>
  <c r="C264" i="19"/>
  <c r="E264" i="19" s="1"/>
  <c r="C261" i="19"/>
  <c r="E261" i="19" s="1"/>
  <c r="C258" i="19"/>
  <c r="E258" i="19" s="1"/>
  <c r="C255" i="19"/>
  <c r="E255" i="19" s="1"/>
  <c r="C356" i="19"/>
  <c r="E356" i="19" s="1"/>
  <c r="C353" i="19"/>
  <c r="E353" i="19" s="1"/>
  <c r="C350" i="19"/>
  <c r="E350" i="19" s="1"/>
  <c r="C347" i="19"/>
  <c r="E347" i="19" s="1"/>
  <c r="C344" i="19"/>
  <c r="E344" i="19" s="1"/>
  <c r="C341" i="19"/>
  <c r="E341" i="19" s="1"/>
  <c r="C338" i="19"/>
  <c r="E338" i="19" s="1"/>
  <c r="C335" i="19"/>
  <c r="E335" i="19" s="1"/>
  <c r="C332" i="19"/>
  <c r="E332" i="19" s="1"/>
  <c r="C329" i="19"/>
  <c r="E329" i="19" s="1"/>
  <c r="C326" i="19"/>
  <c r="E326" i="19" s="1"/>
  <c r="C323" i="19"/>
  <c r="E323" i="19" s="1"/>
  <c r="C320" i="19"/>
  <c r="E320" i="19" s="1"/>
  <c r="C317" i="19"/>
  <c r="E317" i="19" s="1"/>
  <c r="C314" i="19"/>
  <c r="E314" i="19" s="1"/>
  <c r="C311" i="19"/>
  <c r="E311" i="19" s="1"/>
  <c r="C308" i="19"/>
  <c r="E308" i="19" s="1"/>
  <c r="C305" i="19"/>
  <c r="E305" i="19" s="1"/>
  <c r="C302" i="19"/>
  <c r="E302" i="19" s="1"/>
  <c r="C299" i="19"/>
  <c r="E299" i="19" s="1"/>
  <c r="C296" i="19"/>
  <c r="E296" i="19" s="1"/>
  <c r="C293" i="19"/>
  <c r="E293" i="19" s="1"/>
  <c r="C290" i="19"/>
  <c r="E290" i="19" s="1"/>
  <c r="C287" i="19"/>
  <c r="E287" i="19" s="1"/>
  <c r="C284" i="19"/>
  <c r="E284" i="19" s="1"/>
  <c r="C281" i="19"/>
  <c r="E281" i="19" s="1"/>
  <c r="C278" i="19"/>
  <c r="E278" i="19" s="1"/>
  <c r="C275" i="19"/>
  <c r="E275" i="19" s="1"/>
  <c r="C272" i="19"/>
  <c r="E272" i="19" s="1"/>
  <c r="C269" i="19"/>
  <c r="E269" i="19" s="1"/>
  <c r="C266" i="19"/>
  <c r="E266" i="19" s="1"/>
  <c r="C263" i="19"/>
  <c r="E263" i="19" s="1"/>
  <c r="C260" i="19"/>
  <c r="E260" i="19" s="1"/>
  <c r="C257" i="19"/>
  <c r="E257" i="19" s="1"/>
  <c r="C254" i="19"/>
  <c r="E254" i="19" s="1"/>
  <c r="C808" i="19"/>
  <c r="E808" i="19" s="1"/>
  <c r="C805" i="19"/>
  <c r="E805" i="19" s="1"/>
  <c r="C802" i="19"/>
  <c r="E802" i="19" s="1"/>
  <c r="C799" i="19"/>
  <c r="E799" i="19" s="1"/>
  <c r="C796" i="19"/>
  <c r="E796" i="19" s="1"/>
  <c r="C793" i="19"/>
  <c r="E793" i="19" s="1"/>
  <c r="C790" i="19"/>
  <c r="E790" i="19" s="1"/>
  <c r="C787" i="19"/>
  <c r="E787" i="19" s="1"/>
  <c r="C784" i="19"/>
  <c r="E784" i="19" s="1"/>
  <c r="C781" i="19"/>
  <c r="E781" i="19" s="1"/>
  <c r="C778" i="19"/>
  <c r="E778" i="19" s="1"/>
  <c r="C775" i="19"/>
  <c r="E775" i="19" s="1"/>
  <c r="C772" i="19"/>
  <c r="E772" i="19" s="1"/>
  <c r="C769" i="19"/>
  <c r="E769" i="19" s="1"/>
  <c r="C766" i="19"/>
  <c r="E766" i="19" s="1"/>
  <c r="C763" i="19"/>
  <c r="E763" i="19" s="1"/>
  <c r="C760" i="19"/>
  <c r="E760" i="19" s="1"/>
  <c r="C861" i="19"/>
  <c r="E861" i="19" s="1"/>
  <c r="C858" i="19"/>
  <c r="E858" i="19" s="1"/>
  <c r="C849" i="19"/>
  <c r="E849" i="19" s="1"/>
  <c r="C840" i="19"/>
  <c r="E840" i="19" s="1"/>
  <c r="C831" i="19"/>
  <c r="E831" i="19" s="1"/>
  <c r="C822" i="19"/>
  <c r="E822" i="19" s="1"/>
  <c r="C813" i="19"/>
  <c r="E813" i="19" s="1"/>
  <c r="C804" i="19"/>
  <c r="E804" i="19" s="1"/>
  <c r="C795" i="19"/>
  <c r="E795" i="19" s="1"/>
  <c r="C695" i="19"/>
  <c r="E695" i="19" s="1"/>
  <c r="C855" i="19"/>
  <c r="E855" i="19" s="1"/>
  <c r="C846" i="19"/>
  <c r="E846" i="19" s="1"/>
  <c r="C837" i="19"/>
  <c r="E837" i="19" s="1"/>
  <c r="C828" i="19"/>
  <c r="E828" i="19" s="1"/>
  <c r="C819" i="19"/>
  <c r="E819" i="19" s="1"/>
  <c r="C810" i="19"/>
  <c r="E810" i="19" s="1"/>
  <c r="C801" i="19"/>
  <c r="E801" i="19" s="1"/>
  <c r="C792" i="19"/>
  <c r="E792" i="19" s="1"/>
  <c r="C692" i="19"/>
  <c r="E692" i="19" s="1"/>
  <c r="C852" i="19"/>
  <c r="E852" i="19" s="1"/>
  <c r="C843" i="19"/>
  <c r="E843" i="19" s="1"/>
  <c r="C834" i="19"/>
  <c r="E834" i="19" s="1"/>
  <c r="C825" i="19"/>
  <c r="E825" i="19" s="1"/>
  <c r="C816" i="19"/>
  <c r="E816" i="19" s="1"/>
  <c r="C807" i="19"/>
  <c r="E807" i="19" s="1"/>
  <c r="C798" i="19"/>
  <c r="E798" i="19" s="1"/>
  <c r="C789" i="19"/>
  <c r="E789" i="19" s="1"/>
  <c r="C689" i="19"/>
  <c r="E689" i="19" s="1"/>
  <c r="C452" i="19"/>
  <c r="E452" i="19" s="1"/>
  <c r="C449" i="19"/>
  <c r="E449" i="19" s="1"/>
  <c r="C446" i="19"/>
  <c r="E446" i="19" s="1"/>
  <c r="C443" i="19"/>
  <c r="E443" i="19" s="1"/>
  <c r="C440" i="19"/>
  <c r="E440" i="19" s="1"/>
  <c r="C437" i="19"/>
  <c r="E437" i="19" s="1"/>
  <c r="C2703" i="19"/>
  <c r="E2703" i="19" s="1"/>
  <c r="C2700" i="19"/>
  <c r="E2700" i="19" s="1"/>
  <c r="C2697" i="19"/>
  <c r="E2697" i="19" s="1"/>
  <c r="C2694" i="19"/>
  <c r="E2694" i="19" s="1"/>
  <c r="C2691" i="19"/>
  <c r="E2691" i="19" s="1"/>
  <c r="C2688" i="19"/>
  <c r="E2688" i="19" s="1"/>
  <c r="C2685" i="19"/>
  <c r="E2685" i="19" s="1"/>
  <c r="C2682" i="19"/>
  <c r="E2682" i="19" s="1"/>
  <c r="C2679" i="19"/>
  <c r="E2679" i="19" s="1"/>
  <c r="C2676" i="19"/>
  <c r="E2676" i="19" s="1"/>
  <c r="C2673" i="19"/>
  <c r="E2673" i="19" s="1"/>
  <c r="C2670" i="19"/>
  <c r="E2670" i="19" s="1"/>
  <c r="C2199" i="19"/>
  <c r="E2199" i="19" s="1"/>
  <c r="C2196" i="19"/>
  <c r="E2196" i="19" s="1"/>
  <c r="C2193" i="19"/>
  <c r="E2193" i="19" s="1"/>
  <c r="C2190" i="19"/>
  <c r="E2190" i="19" s="1"/>
  <c r="C2187" i="19"/>
  <c r="E2187" i="19" s="1"/>
  <c r="C2184" i="19"/>
  <c r="E2184" i="19" s="1"/>
  <c r="C2181" i="19"/>
  <c r="E2181" i="19" s="1"/>
  <c r="C2178" i="19"/>
  <c r="E2178" i="19" s="1"/>
  <c r="C2175" i="19"/>
  <c r="E2175" i="19" s="1"/>
  <c r="C2172" i="19"/>
  <c r="E2172" i="19" s="1"/>
  <c r="C2169" i="19"/>
  <c r="E2169" i="19" s="1"/>
  <c r="C2166" i="19"/>
  <c r="E2166" i="19" s="1"/>
  <c r="C2955" i="19"/>
  <c r="E2955" i="19" s="1"/>
  <c r="C2952" i="19"/>
  <c r="E2952" i="19" s="1"/>
  <c r="C2949" i="19"/>
  <c r="E2949" i="19" s="1"/>
  <c r="C2946" i="19"/>
  <c r="E2946" i="19" s="1"/>
  <c r="C2943" i="19"/>
  <c r="E2943" i="19" s="1"/>
  <c r="C2940" i="19"/>
  <c r="E2940" i="19" s="1"/>
  <c r="C2937" i="19"/>
  <c r="E2937" i="19" s="1"/>
  <c r="C2934" i="19"/>
  <c r="E2934" i="19" s="1"/>
  <c r="C2931" i="19"/>
  <c r="E2931" i="19" s="1"/>
  <c r="C2082" i="19"/>
  <c r="E2082" i="19" s="1"/>
  <c r="C2079" i="19"/>
  <c r="E2079" i="19" s="1"/>
  <c r="C2076" i="19"/>
  <c r="E2076" i="19" s="1"/>
  <c r="C2073" i="19"/>
  <c r="E2073" i="19" s="1"/>
  <c r="C2070" i="19"/>
  <c r="E2070" i="19" s="1"/>
  <c r="C2067" i="19"/>
  <c r="E2067" i="19" s="1"/>
  <c r="C2064" i="19"/>
  <c r="E2064" i="19" s="1"/>
  <c r="C2061" i="19"/>
  <c r="E2061" i="19" s="1"/>
  <c r="C2058" i="19"/>
  <c r="E2058" i="19" s="1"/>
  <c r="C2055" i="19"/>
  <c r="E2055" i="19" s="1"/>
  <c r="C2052" i="19"/>
  <c r="E2052" i="19" s="1"/>
  <c r="C2049" i="19"/>
  <c r="E2049" i="19" s="1"/>
  <c r="C2046" i="19"/>
  <c r="E2046" i="19" s="1"/>
  <c r="C2043" i="19"/>
  <c r="E2043" i="19" s="1"/>
  <c r="C2040" i="19"/>
  <c r="E2040" i="19" s="1"/>
  <c r="C2037" i="19"/>
  <c r="E2037" i="19" s="1"/>
  <c r="C2034" i="19"/>
  <c r="E2034" i="19" s="1"/>
  <c r="C2031" i="19"/>
  <c r="E2031" i="19" s="1"/>
  <c r="C2028" i="19"/>
  <c r="E2028" i="19" s="1"/>
  <c r="C2025" i="19"/>
  <c r="E2025" i="19" s="1"/>
  <c r="C2022" i="19"/>
  <c r="E2022" i="19" s="1"/>
  <c r="C2019" i="19"/>
  <c r="E2019" i="19" s="1"/>
  <c r="C2120" i="19"/>
  <c r="E2120" i="19" s="1"/>
  <c r="C2117" i="19"/>
  <c r="E2117" i="19" s="1"/>
  <c r="C2114" i="19"/>
  <c r="E2114" i="19" s="1"/>
  <c r="C2111" i="19"/>
  <c r="E2111" i="19" s="1"/>
  <c r="C2108" i="19"/>
  <c r="E2108" i="19" s="1"/>
  <c r="C2105" i="19"/>
  <c r="E2105" i="19" s="1"/>
  <c r="C2102" i="19"/>
  <c r="E2102" i="19" s="1"/>
  <c r="C2099" i="19"/>
  <c r="E2099" i="19" s="1"/>
  <c r="C2096" i="19"/>
  <c r="E2096" i="19" s="1"/>
  <c r="C2093" i="19"/>
  <c r="E2093" i="19" s="1"/>
  <c r="C2090" i="19"/>
  <c r="E2090" i="19" s="1"/>
  <c r="C2087" i="19"/>
  <c r="E2087" i="19" s="1"/>
  <c r="C2084" i="19"/>
  <c r="E2084" i="19" s="1"/>
  <c r="C2081" i="19"/>
  <c r="E2081" i="19" s="1"/>
  <c r="C2078" i="19"/>
  <c r="E2078" i="19" s="1"/>
  <c r="C2075" i="19"/>
  <c r="E2075" i="19" s="1"/>
  <c r="C2072" i="19"/>
  <c r="E2072" i="19" s="1"/>
  <c r="C2069" i="19"/>
  <c r="E2069" i="19" s="1"/>
  <c r="C2066" i="19"/>
  <c r="E2066" i="19" s="1"/>
  <c r="C2063" i="19"/>
  <c r="E2063" i="19" s="1"/>
  <c r="C2247" i="19"/>
  <c r="E2247" i="19" s="1"/>
  <c r="C745" i="19"/>
  <c r="E745" i="19" s="1"/>
  <c r="C742" i="19"/>
  <c r="E742" i="19" s="1"/>
  <c r="C739" i="19"/>
  <c r="E739" i="19" s="1"/>
  <c r="C736" i="19"/>
  <c r="E736" i="19" s="1"/>
  <c r="C3012" i="19"/>
  <c r="E3012" i="19" s="1"/>
  <c r="C3009" i="19"/>
  <c r="E3009" i="19" s="1"/>
  <c r="C3006" i="19"/>
  <c r="E3006" i="19" s="1"/>
  <c r="C3003" i="19"/>
  <c r="E3003" i="19" s="1"/>
  <c r="C240" i="19"/>
  <c r="E240" i="19" s="1"/>
  <c r="C237" i="19"/>
  <c r="E237" i="19" s="1"/>
  <c r="C234" i="19"/>
  <c r="E234" i="19" s="1"/>
  <c r="C231" i="19"/>
  <c r="E231" i="19" s="1"/>
  <c r="C1248" i="19"/>
  <c r="E1248" i="19" s="1"/>
  <c r="C1245" i="19"/>
  <c r="E1245" i="19" s="1"/>
  <c r="C1242" i="19"/>
  <c r="E1242" i="19" s="1"/>
  <c r="C1239" i="19"/>
  <c r="E1239" i="19" s="1"/>
  <c r="C3264" i="19"/>
  <c r="E3264" i="19" s="1"/>
  <c r="C3261" i="19"/>
  <c r="E3261" i="19" s="1"/>
  <c r="C3258" i="19"/>
  <c r="E3258" i="19" s="1"/>
  <c r="C3255" i="19"/>
  <c r="E3255" i="19" s="1"/>
  <c r="C2509" i="19"/>
  <c r="E2509" i="19" s="1"/>
  <c r="C2506" i="19"/>
  <c r="E2506" i="19" s="1"/>
  <c r="C2503" i="19"/>
  <c r="E2503" i="19" s="1"/>
  <c r="C2500" i="19"/>
  <c r="E2500" i="19" s="1"/>
  <c r="C1501" i="19"/>
  <c r="E1501" i="19" s="1"/>
  <c r="C1498" i="19"/>
  <c r="E1498" i="19" s="1"/>
  <c r="C1495" i="19"/>
  <c r="E1495" i="19" s="1"/>
  <c r="C1492" i="19"/>
  <c r="E1492" i="19" s="1"/>
  <c r="C2005" i="19"/>
  <c r="E2005" i="19" s="1"/>
  <c r="C2002" i="19"/>
  <c r="E2002" i="19" s="1"/>
  <c r="C1999" i="19"/>
  <c r="E1999" i="19" s="1"/>
  <c r="C1996" i="19"/>
  <c r="E1996" i="19" s="1"/>
  <c r="C997" i="19"/>
  <c r="E997" i="19" s="1"/>
  <c r="C994" i="19"/>
  <c r="E994" i="19" s="1"/>
  <c r="C991" i="19"/>
  <c r="E991" i="19" s="1"/>
  <c r="C988" i="19"/>
  <c r="E988" i="19" s="1"/>
  <c r="C492" i="19"/>
  <c r="E492" i="19" s="1"/>
  <c r="C489" i="19"/>
  <c r="E489" i="19" s="1"/>
  <c r="C486" i="19"/>
  <c r="E486" i="19" s="1"/>
  <c r="C483" i="19"/>
  <c r="E483" i="19" s="1"/>
  <c r="C1753" i="19"/>
  <c r="E1753" i="19" s="1"/>
  <c r="C1750" i="19"/>
  <c r="E1750" i="19" s="1"/>
  <c r="C1747" i="19"/>
  <c r="E1747" i="19" s="1"/>
  <c r="C1744" i="19"/>
  <c r="E1744" i="19" s="1"/>
  <c r="C241" i="19"/>
  <c r="E241" i="19" s="1"/>
  <c r="C238" i="19"/>
  <c r="E238" i="19" s="1"/>
  <c r="C235" i="19"/>
  <c r="E235" i="19" s="1"/>
  <c r="C232" i="19"/>
  <c r="E232" i="19" s="1"/>
  <c r="C493" i="19"/>
  <c r="E493" i="19" s="1"/>
  <c r="C490" i="19"/>
  <c r="E490" i="19" s="1"/>
  <c r="C487" i="19"/>
  <c r="E487" i="19" s="1"/>
  <c r="C484" i="19"/>
  <c r="E484" i="19" s="1"/>
  <c r="C744" i="19"/>
  <c r="E744" i="19" s="1"/>
  <c r="C741" i="19"/>
  <c r="E741" i="19" s="1"/>
  <c r="C738" i="19"/>
  <c r="E738" i="19" s="1"/>
  <c r="C735" i="19"/>
  <c r="E735" i="19" s="1"/>
  <c r="C1249" i="19"/>
  <c r="E1249" i="19" s="1"/>
  <c r="C1246" i="19"/>
  <c r="E1246" i="19" s="1"/>
  <c r="C1243" i="19"/>
  <c r="E1243" i="19" s="1"/>
  <c r="C1240" i="19"/>
  <c r="E1240" i="19" s="1"/>
  <c r="C3265" i="19"/>
  <c r="E3265" i="19" s="1"/>
  <c r="C3262" i="19"/>
  <c r="E3262" i="19" s="1"/>
  <c r="C3259" i="19"/>
  <c r="E3259" i="19" s="1"/>
  <c r="C3256" i="19"/>
  <c r="E3256" i="19" s="1"/>
  <c r="C3013" i="19"/>
  <c r="E3013" i="19" s="1"/>
  <c r="C3010" i="19"/>
  <c r="E3010" i="19" s="1"/>
  <c r="C3007" i="19"/>
  <c r="E3007" i="19" s="1"/>
  <c r="C3004" i="19"/>
  <c r="E3004" i="19" s="1"/>
  <c r="C2257" i="19"/>
  <c r="E2257" i="19" s="1"/>
  <c r="C2254" i="19"/>
  <c r="E2254" i="19" s="1"/>
  <c r="C2251" i="19"/>
  <c r="E2251" i="19" s="1"/>
  <c r="C2248" i="19"/>
  <c r="E2248" i="19" s="1"/>
  <c r="C2761" i="19"/>
  <c r="E2761" i="19" s="1"/>
  <c r="C2758" i="19"/>
  <c r="E2758" i="19" s="1"/>
  <c r="C2755" i="19"/>
  <c r="E2755" i="19" s="1"/>
  <c r="C2752" i="19"/>
  <c r="E2752" i="19" s="1"/>
  <c r="C3263" i="19"/>
  <c r="E3263" i="19" s="1"/>
  <c r="C3260" i="19"/>
  <c r="E3260" i="19" s="1"/>
  <c r="C3257" i="19"/>
  <c r="E3257" i="19" s="1"/>
  <c r="C3254" i="19"/>
  <c r="E3254" i="19" s="1"/>
  <c r="C743" i="19"/>
  <c r="E743" i="19" s="1"/>
  <c r="C740" i="19"/>
  <c r="E740" i="19" s="1"/>
  <c r="C737" i="19"/>
  <c r="E737" i="19" s="1"/>
  <c r="C734" i="19"/>
  <c r="E734" i="19" s="1"/>
  <c r="C239" i="19"/>
  <c r="E239" i="19" s="1"/>
  <c r="C236" i="19"/>
  <c r="E236" i="19" s="1"/>
  <c r="C233" i="19"/>
  <c r="E233" i="19" s="1"/>
  <c r="C230" i="19"/>
  <c r="E230" i="19" s="1"/>
  <c r="C491" i="19"/>
  <c r="E491" i="19" s="1"/>
  <c r="C488" i="19"/>
  <c r="E488" i="19" s="1"/>
  <c r="C485" i="19"/>
  <c r="E485" i="19" s="1"/>
  <c r="C482" i="19"/>
  <c r="E482" i="19" s="1"/>
  <c r="C2759" i="19"/>
  <c r="E2759" i="19" s="1"/>
  <c r="C2756" i="19"/>
  <c r="E2756" i="19" s="1"/>
  <c r="C2753" i="19"/>
  <c r="E2753" i="19" s="1"/>
  <c r="C2750" i="19"/>
  <c r="E2750" i="19" s="1"/>
  <c r="C2255" i="19"/>
  <c r="E2255" i="19" s="1"/>
  <c r="C2252" i="19"/>
  <c r="E2252" i="19" s="1"/>
  <c r="C2249" i="19"/>
  <c r="E2249" i="19" s="1"/>
  <c r="C2246" i="19"/>
  <c r="E2246" i="19" s="1"/>
  <c r="C3011" i="19"/>
  <c r="E3011" i="19" s="1"/>
  <c r="C3008" i="19"/>
  <c r="E3008" i="19" s="1"/>
  <c r="C3005" i="19"/>
  <c r="E3005" i="19" s="1"/>
  <c r="C3002" i="19"/>
  <c r="E3002" i="19" s="1"/>
  <c r="C2488" i="19"/>
  <c r="E2488" i="19" s="1"/>
  <c r="C2485" i="19"/>
  <c r="E2485" i="19" s="1"/>
  <c r="C2482" i="19"/>
  <c r="E2482" i="19" s="1"/>
  <c r="C2479" i="19"/>
  <c r="E2479" i="19" s="1"/>
  <c r="C2476" i="19"/>
  <c r="E2476" i="19" s="1"/>
  <c r="C2473" i="19"/>
  <c r="E2473" i="19" s="1"/>
  <c r="C1489" i="19"/>
  <c r="E1489" i="19" s="1"/>
  <c r="C1486" i="19"/>
  <c r="E1486" i="19" s="1"/>
  <c r="C1483" i="19"/>
  <c r="E1483" i="19" s="1"/>
  <c r="C1480" i="19"/>
  <c r="E1480" i="19" s="1"/>
  <c r="C1477" i="19"/>
  <c r="E1477" i="19" s="1"/>
  <c r="C1474" i="19"/>
  <c r="E1474" i="19" s="1"/>
  <c r="C1471" i="19"/>
  <c r="E1471" i="19" s="1"/>
  <c r="C1468" i="19"/>
  <c r="E1468" i="19" s="1"/>
  <c r="C1465" i="19"/>
  <c r="E1465" i="19" s="1"/>
  <c r="C1993" i="19"/>
  <c r="E1993" i="19" s="1"/>
  <c r="C1990" i="19"/>
  <c r="E1990" i="19" s="1"/>
  <c r="C1987" i="19"/>
  <c r="E1987" i="19" s="1"/>
  <c r="C1984" i="19"/>
  <c r="E1984" i="19" s="1"/>
  <c r="C1981" i="19"/>
  <c r="E1981" i="19" s="1"/>
  <c r="C1978" i="19"/>
  <c r="E1978" i="19" s="1"/>
  <c r="C1975" i="19"/>
  <c r="E1975" i="19" s="1"/>
  <c r="C1972" i="19"/>
  <c r="E1972" i="19" s="1"/>
  <c r="C1969" i="19"/>
  <c r="E1969" i="19" s="1"/>
  <c r="C985" i="19"/>
  <c r="E985" i="19" s="1"/>
  <c r="C982" i="19"/>
  <c r="E982" i="19" s="1"/>
  <c r="C979" i="19"/>
  <c r="E979" i="19" s="1"/>
  <c r="C976" i="19"/>
  <c r="E976" i="19" s="1"/>
  <c r="C973" i="19"/>
  <c r="E973" i="19" s="1"/>
  <c r="C970" i="19"/>
  <c r="E970" i="19" s="1"/>
  <c r="C967" i="19"/>
  <c r="E967" i="19" s="1"/>
  <c r="C964" i="19"/>
  <c r="E964" i="19" s="1"/>
  <c r="C961" i="19"/>
  <c r="E961" i="19" s="1"/>
  <c r="C1741" i="19"/>
  <c r="E1741" i="19" s="1"/>
  <c r="C1732" i="19"/>
  <c r="E1732" i="19" s="1"/>
  <c r="C1723" i="19"/>
  <c r="E1723" i="19" s="1"/>
  <c r="C2245" i="19"/>
  <c r="E2245" i="19" s="1"/>
  <c r="C2236" i="19"/>
  <c r="E2236" i="19" s="1"/>
  <c r="C2227" i="19"/>
  <c r="E2227" i="19" s="1"/>
  <c r="C733" i="19"/>
  <c r="E733" i="19" s="1"/>
  <c r="C724" i="19"/>
  <c r="E724" i="19" s="1"/>
  <c r="C715" i="19"/>
  <c r="E715" i="19" s="1"/>
  <c r="C1738" i="19"/>
  <c r="E1738" i="19" s="1"/>
  <c r="C1729" i="19"/>
  <c r="E1729" i="19" s="1"/>
  <c r="C1720" i="19"/>
  <c r="E1720" i="19" s="1"/>
  <c r="C2242" i="19"/>
  <c r="E2242" i="19" s="1"/>
  <c r="C2233" i="19"/>
  <c r="E2233" i="19" s="1"/>
  <c r="C2224" i="19"/>
  <c r="E2224" i="19" s="1"/>
  <c r="C730" i="19"/>
  <c r="E730" i="19" s="1"/>
  <c r="C721" i="19"/>
  <c r="E721" i="19" s="1"/>
  <c r="C712" i="19"/>
  <c r="E712" i="19" s="1"/>
  <c r="C1735" i="19"/>
  <c r="E1735" i="19" s="1"/>
  <c r="C1726" i="19"/>
  <c r="E1726" i="19" s="1"/>
  <c r="C1717" i="19"/>
  <c r="E1717" i="19" s="1"/>
  <c r="C2239" i="19"/>
  <c r="E2239" i="19" s="1"/>
  <c r="C2230" i="19"/>
  <c r="E2230" i="19" s="1"/>
  <c r="C2221" i="19"/>
  <c r="E2221" i="19" s="1"/>
  <c r="C727" i="19"/>
  <c r="E727" i="19" s="1"/>
  <c r="C718" i="19"/>
  <c r="E718" i="19" s="1"/>
  <c r="C709" i="19"/>
  <c r="E709" i="19" s="1"/>
  <c r="C732" i="19"/>
  <c r="E732" i="19" s="1"/>
  <c r="C729" i="19"/>
  <c r="E729" i="19" s="1"/>
  <c r="C726" i="19"/>
  <c r="E726" i="19" s="1"/>
  <c r="C723" i="19"/>
  <c r="E723" i="19" s="1"/>
  <c r="C720" i="19"/>
  <c r="E720" i="19" s="1"/>
  <c r="C717" i="19"/>
  <c r="E717" i="19" s="1"/>
  <c r="C714" i="19"/>
  <c r="E714" i="19" s="1"/>
  <c r="C711" i="19"/>
  <c r="E711" i="19" s="1"/>
  <c r="C708" i="19"/>
  <c r="E708" i="19" s="1"/>
  <c r="C1237" i="19"/>
  <c r="E1237" i="19" s="1"/>
  <c r="C1234" i="19"/>
  <c r="E1234" i="19" s="1"/>
  <c r="C1231" i="19"/>
  <c r="E1231" i="19" s="1"/>
  <c r="C1228" i="19"/>
  <c r="E1228" i="19" s="1"/>
  <c r="C1225" i="19"/>
  <c r="E1225" i="19" s="1"/>
  <c r="C1222" i="19"/>
  <c r="E1222" i="19" s="1"/>
  <c r="C1219" i="19"/>
  <c r="E1219" i="19" s="1"/>
  <c r="C1216" i="19"/>
  <c r="E1216" i="19" s="1"/>
  <c r="C1213" i="19"/>
  <c r="E1213" i="19" s="1"/>
  <c r="C3253" i="19"/>
  <c r="E3253" i="19" s="1"/>
  <c r="C3250" i="19"/>
  <c r="E3250" i="19" s="1"/>
  <c r="C3247" i="19"/>
  <c r="E3247" i="19" s="1"/>
  <c r="C3244" i="19"/>
  <c r="E3244" i="19" s="1"/>
  <c r="C3241" i="19"/>
  <c r="E3241" i="19" s="1"/>
  <c r="C3238" i="19"/>
  <c r="E3238" i="19" s="1"/>
  <c r="C3235" i="19"/>
  <c r="E3235" i="19" s="1"/>
  <c r="C3232" i="19"/>
  <c r="E3232" i="19" s="1"/>
  <c r="C3229" i="19"/>
  <c r="E3229" i="19" s="1"/>
  <c r="C481" i="19"/>
  <c r="E481" i="19" s="1"/>
  <c r="C478" i="19"/>
  <c r="E478" i="19" s="1"/>
  <c r="C475" i="19"/>
  <c r="E475" i="19" s="1"/>
  <c r="C472" i="19"/>
  <c r="E472" i="19" s="1"/>
  <c r="C469" i="19"/>
  <c r="E469" i="19" s="1"/>
  <c r="C466" i="19"/>
  <c r="E466" i="19" s="1"/>
  <c r="C463" i="19"/>
  <c r="E463" i="19" s="1"/>
  <c r="C460" i="19"/>
  <c r="E460" i="19" s="1"/>
  <c r="C457" i="19"/>
  <c r="E457" i="19" s="1"/>
  <c r="C3001" i="19"/>
  <c r="E3001" i="19" s="1"/>
  <c r="C2998" i="19"/>
  <c r="E2998" i="19" s="1"/>
  <c r="C2995" i="19"/>
  <c r="E2995" i="19" s="1"/>
  <c r="C2992" i="19"/>
  <c r="E2992" i="19" s="1"/>
  <c r="C2989" i="19"/>
  <c r="E2989" i="19" s="1"/>
  <c r="C2986" i="19"/>
  <c r="E2986" i="19" s="1"/>
  <c r="C2983" i="19"/>
  <c r="E2983" i="19" s="1"/>
  <c r="C2980" i="19"/>
  <c r="E2980" i="19" s="1"/>
  <c r="C2977" i="19"/>
  <c r="E2977" i="19" s="1"/>
  <c r="C201" i="19"/>
  <c r="E201" i="19" s="1"/>
  <c r="C198" i="19"/>
  <c r="E198" i="19" s="1"/>
  <c r="C195" i="19"/>
  <c r="E195" i="19" s="1"/>
  <c r="C192" i="19"/>
  <c r="E192" i="19" s="1"/>
  <c r="C189" i="19"/>
  <c r="E189" i="19" s="1"/>
  <c r="C186" i="19"/>
  <c r="E186" i="19" s="1"/>
  <c r="C2973" i="19"/>
  <c r="E2973" i="19" s="1"/>
  <c r="C2970" i="19"/>
  <c r="E2970" i="19" s="1"/>
  <c r="C2967" i="19"/>
  <c r="E2967" i="19" s="1"/>
  <c r="C2964" i="19"/>
  <c r="E2964" i="19" s="1"/>
  <c r="C2961" i="19"/>
  <c r="E2961" i="19" s="1"/>
  <c r="C2958" i="19"/>
  <c r="E2958" i="19" s="1"/>
  <c r="C705" i="19"/>
  <c r="E705" i="19" s="1"/>
  <c r="C702" i="19"/>
  <c r="E702" i="19" s="1"/>
  <c r="C699" i="19"/>
  <c r="E699" i="19" s="1"/>
  <c r="C696" i="19"/>
  <c r="E696" i="19" s="1"/>
  <c r="C693" i="19"/>
  <c r="E693" i="19" s="1"/>
  <c r="C690" i="19"/>
  <c r="E690" i="19" s="1"/>
  <c r="C1965" i="19"/>
  <c r="E1965" i="19" s="1"/>
  <c r="C1962" i="19"/>
  <c r="E1962" i="19" s="1"/>
  <c r="C1959" i="19"/>
  <c r="E1959" i="19" s="1"/>
  <c r="C1956" i="19"/>
  <c r="E1956" i="19" s="1"/>
  <c r="C1953" i="19"/>
  <c r="E1953" i="19" s="1"/>
  <c r="C1950" i="19"/>
  <c r="E1950" i="19" s="1"/>
  <c r="C2722" i="19"/>
  <c r="E2722" i="19" s="1"/>
  <c r="C2719" i="19"/>
  <c r="E2719" i="19" s="1"/>
  <c r="C2716" i="19"/>
  <c r="E2716" i="19" s="1"/>
  <c r="C2713" i="19"/>
  <c r="E2713" i="19" s="1"/>
  <c r="C2710" i="19"/>
  <c r="E2710" i="19" s="1"/>
  <c r="C2707" i="19"/>
  <c r="E2707" i="19" s="1"/>
  <c r="C958" i="19"/>
  <c r="E958" i="19" s="1"/>
  <c r="C955" i="19"/>
  <c r="E955" i="19" s="1"/>
  <c r="C952" i="19"/>
  <c r="E952" i="19" s="1"/>
  <c r="C949" i="19"/>
  <c r="E949" i="19" s="1"/>
  <c r="C946" i="19"/>
  <c r="E946" i="19" s="1"/>
  <c r="C943" i="19"/>
  <c r="E943" i="19" s="1"/>
  <c r="C2218" i="19"/>
  <c r="E2218" i="19" s="1"/>
  <c r="C2215" i="19"/>
  <c r="E2215" i="19" s="1"/>
  <c r="C2212" i="19"/>
  <c r="E2212" i="19" s="1"/>
  <c r="C2209" i="19"/>
  <c r="E2209" i="19" s="1"/>
  <c r="C2206" i="19"/>
  <c r="E2206" i="19" s="1"/>
  <c r="C2203" i="19"/>
  <c r="E2203" i="19" s="1"/>
  <c r="C1210" i="19"/>
  <c r="E1210" i="19" s="1"/>
  <c r="C1207" i="19"/>
  <c r="E1207" i="19" s="1"/>
  <c r="C1204" i="19"/>
  <c r="E1204" i="19" s="1"/>
  <c r="C1201" i="19"/>
  <c r="E1201" i="19" s="1"/>
  <c r="C1198" i="19"/>
  <c r="E1198" i="19" s="1"/>
  <c r="C1195" i="19"/>
  <c r="E1195" i="19" s="1"/>
  <c r="C3225" i="19"/>
  <c r="E3225" i="19" s="1"/>
  <c r="C3222" i="19"/>
  <c r="E3222" i="19" s="1"/>
  <c r="C3219" i="19"/>
  <c r="E3219" i="19" s="1"/>
  <c r="C3216" i="19"/>
  <c r="E3216" i="19" s="1"/>
  <c r="C3213" i="19"/>
  <c r="E3213" i="19" s="1"/>
  <c r="C3210" i="19"/>
  <c r="E3210" i="19" s="1"/>
  <c r="C1713" i="19"/>
  <c r="E1713" i="19" s="1"/>
  <c r="C1710" i="19"/>
  <c r="E1710" i="19" s="1"/>
  <c r="C1707" i="19"/>
  <c r="E1707" i="19" s="1"/>
  <c r="C1704" i="19"/>
  <c r="E1704" i="19" s="1"/>
  <c r="C1701" i="19"/>
  <c r="E1701" i="19" s="1"/>
  <c r="C1698" i="19"/>
  <c r="E1698" i="19" s="1"/>
  <c r="C453" i="19"/>
  <c r="E453" i="19" s="1"/>
  <c r="C450" i="19"/>
  <c r="E450" i="19" s="1"/>
  <c r="C447" i="19"/>
  <c r="E447" i="19" s="1"/>
  <c r="C444" i="19"/>
  <c r="E444" i="19" s="1"/>
  <c r="C441" i="19"/>
  <c r="E441" i="19" s="1"/>
  <c r="C438" i="19"/>
  <c r="E438" i="19" s="1"/>
  <c r="C957" i="19"/>
  <c r="E957" i="19" s="1"/>
  <c r="C954" i="19"/>
  <c r="E954" i="19" s="1"/>
  <c r="C951" i="19"/>
  <c r="E951" i="19" s="1"/>
  <c r="C948" i="19"/>
  <c r="E948" i="19" s="1"/>
  <c r="C945" i="19"/>
  <c r="E945" i="19" s="1"/>
  <c r="C942" i="19"/>
  <c r="E942" i="19" s="1"/>
  <c r="C202" i="19"/>
  <c r="E202" i="19" s="1"/>
  <c r="C199" i="19"/>
  <c r="E199" i="19" s="1"/>
  <c r="C196" i="19"/>
  <c r="E196" i="19" s="1"/>
  <c r="C193" i="19"/>
  <c r="E193" i="19" s="1"/>
  <c r="C425" i="19"/>
  <c r="E425" i="19" s="1"/>
  <c r="C187" i="19"/>
  <c r="E187" i="19" s="1"/>
  <c r="C1966" i="19"/>
  <c r="E1966" i="19" s="1"/>
  <c r="C1963" i="19"/>
  <c r="E1963" i="19" s="1"/>
  <c r="C1960" i="19"/>
  <c r="E1960" i="19" s="1"/>
  <c r="C1957" i="19"/>
  <c r="E1957" i="19" s="1"/>
  <c r="C1954" i="19"/>
  <c r="E1954" i="19" s="1"/>
  <c r="C1951" i="19"/>
  <c r="E1951" i="19" s="1"/>
  <c r="C2974" i="19"/>
  <c r="E2974" i="19" s="1"/>
  <c r="C2971" i="19"/>
  <c r="E2971" i="19" s="1"/>
  <c r="C2968" i="19"/>
  <c r="E2968" i="19" s="1"/>
  <c r="C2965" i="19"/>
  <c r="E2965" i="19" s="1"/>
  <c r="C2962" i="19"/>
  <c r="E2962" i="19" s="1"/>
  <c r="C2959" i="19"/>
  <c r="E2959" i="19" s="1"/>
  <c r="C454" i="19"/>
  <c r="E454" i="19" s="1"/>
  <c r="C451" i="19"/>
  <c r="E451" i="19" s="1"/>
  <c r="C448" i="19"/>
  <c r="E448" i="19" s="1"/>
  <c r="C445" i="19"/>
  <c r="E445" i="19" s="1"/>
  <c r="C442" i="19"/>
  <c r="E442" i="19" s="1"/>
  <c r="C439" i="19"/>
  <c r="E439" i="19" s="1"/>
  <c r="C3226" i="19"/>
  <c r="E3226" i="19" s="1"/>
  <c r="C3223" i="19"/>
  <c r="E3223" i="19" s="1"/>
  <c r="C3220" i="19"/>
  <c r="E3220" i="19" s="1"/>
  <c r="C3217" i="19"/>
  <c r="E3217" i="19" s="1"/>
  <c r="C3214" i="19"/>
  <c r="E3214" i="19" s="1"/>
  <c r="C3211" i="19"/>
  <c r="E3211" i="19" s="1"/>
  <c r="C1714" i="19"/>
  <c r="E1714" i="19" s="1"/>
  <c r="C1711" i="19"/>
  <c r="E1711" i="19" s="1"/>
  <c r="C1708" i="19"/>
  <c r="E1708" i="19" s="1"/>
  <c r="C2928" i="19"/>
  <c r="E2928" i="19" s="1"/>
  <c r="C2925" i="19"/>
  <c r="E2925" i="19" s="1"/>
  <c r="C2922" i="19"/>
  <c r="E2922" i="19" s="1"/>
  <c r="C2451" i="19"/>
  <c r="E2451" i="19" s="1"/>
  <c r="C2448" i="19"/>
  <c r="E2448" i="19" s="1"/>
  <c r="C2445" i="19"/>
  <c r="E2445" i="19" s="1"/>
  <c r="C2442" i="19"/>
  <c r="E2442" i="19" s="1"/>
  <c r="C2439" i="19"/>
  <c r="E2439" i="19" s="1"/>
  <c r="C2436" i="19"/>
  <c r="E2436" i="19" s="1"/>
  <c r="C2433" i="19"/>
  <c r="E2433" i="19" s="1"/>
  <c r="C2430" i="19"/>
  <c r="E2430" i="19" s="1"/>
  <c r="C2427" i="19"/>
  <c r="E2427" i="19" s="1"/>
  <c r="C2424" i="19"/>
  <c r="E2424" i="19" s="1"/>
  <c r="C2421" i="19"/>
  <c r="E2421" i="19" s="1"/>
  <c r="C2418" i="19"/>
  <c r="E2418" i="19" s="1"/>
  <c r="C687" i="19"/>
  <c r="E687" i="19" s="1"/>
  <c r="C684" i="19"/>
  <c r="E684" i="19" s="1"/>
  <c r="C681" i="19"/>
  <c r="E681" i="19" s="1"/>
  <c r="C678" i="19"/>
  <c r="E678" i="19" s="1"/>
  <c r="C675" i="19"/>
  <c r="E675" i="19" s="1"/>
  <c r="C672" i="19"/>
  <c r="E672" i="19" s="1"/>
  <c r="C669" i="19"/>
  <c r="E669" i="19" s="1"/>
  <c r="C666" i="19"/>
  <c r="E666" i="19" s="1"/>
  <c r="C663" i="19"/>
  <c r="E663" i="19" s="1"/>
  <c r="C660" i="19"/>
  <c r="E660" i="19" s="1"/>
  <c r="C657" i="19"/>
  <c r="E657" i="19" s="1"/>
  <c r="C654" i="19"/>
  <c r="E654" i="19" s="1"/>
  <c r="C1443" i="19"/>
  <c r="E1443" i="19" s="1"/>
  <c r="C1440" i="19"/>
  <c r="E1440" i="19" s="1"/>
  <c r="C1437" i="19"/>
  <c r="E1437" i="19" s="1"/>
  <c r="C1434" i="19"/>
  <c r="E1434" i="19" s="1"/>
  <c r="C1431" i="19"/>
  <c r="E1431" i="19" s="1"/>
  <c r="C1428" i="19"/>
  <c r="E1428" i="19" s="1"/>
  <c r="C1425" i="19"/>
  <c r="E1425" i="19" s="1"/>
  <c r="C1422" i="19"/>
  <c r="E1422" i="19" s="1"/>
  <c r="C1419" i="19"/>
  <c r="E1419" i="19" s="1"/>
  <c r="C1416" i="19"/>
  <c r="E1416" i="19" s="1"/>
  <c r="C1413" i="19"/>
  <c r="E1413" i="19" s="1"/>
  <c r="C1410" i="19"/>
  <c r="E1410" i="19" s="1"/>
  <c r="C1191" i="19"/>
  <c r="E1191" i="19" s="1"/>
  <c r="C1188" i="19"/>
  <c r="E1188" i="19" s="1"/>
  <c r="C1185" i="19"/>
  <c r="E1185" i="19" s="1"/>
  <c r="C1182" i="19"/>
  <c r="E1182" i="19" s="1"/>
  <c r="C1179" i="19"/>
  <c r="E1179" i="19" s="1"/>
  <c r="C1176" i="19"/>
  <c r="E1176" i="19" s="1"/>
  <c r="C1173" i="19"/>
  <c r="E1173" i="19" s="1"/>
  <c r="C1170" i="19"/>
  <c r="E1170" i="19" s="1"/>
  <c r="C1167" i="19"/>
  <c r="E1167" i="19" s="1"/>
  <c r="C1164" i="19"/>
  <c r="E1164" i="19" s="1"/>
  <c r="C1161" i="19"/>
  <c r="E1161" i="19" s="1"/>
  <c r="C1158" i="19"/>
  <c r="E1158" i="19" s="1"/>
  <c r="C183" i="19"/>
  <c r="E183" i="19" s="1"/>
  <c r="C180" i="19"/>
  <c r="E180" i="19" s="1"/>
  <c r="C177" i="19"/>
  <c r="E177" i="19" s="1"/>
  <c r="C1693" i="19"/>
  <c r="E1693" i="19" s="1"/>
  <c r="C171" i="19"/>
  <c r="E171" i="19" s="1"/>
  <c r="C168" i="19"/>
  <c r="E168" i="19" s="1"/>
  <c r="C165" i="19"/>
  <c r="E165" i="19" s="1"/>
  <c r="C162" i="19"/>
  <c r="E162" i="19" s="1"/>
  <c r="C159" i="19"/>
  <c r="E159" i="19" s="1"/>
  <c r="C156" i="19"/>
  <c r="E156" i="19" s="1"/>
  <c r="C153" i="19"/>
  <c r="E153" i="19" s="1"/>
  <c r="C150" i="19"/>
  <c r="E150" i="19" s="1"/>
  <c r="C939" i="19"/>
  <c r="E939" i="19" s="1"/>
  <c r="C936" i="19"/>
  <c r="E936" i="19" s="1"/>
  <c r="C933" i="19"/>
  <c r="E933" i="19" s="1"/>
  <c r="C930" i="19"/>
  <c r="E930" i="19" s="1"/>
  <c r="C927" i="19"/>
  <c r="E927" i="19" s="1"/>
  <c r="C924" i="19"/>
  <c r="E924" i="19" s="1"/>
  <c r="C921" i="19"/>
  <c r="E921" i="19" s="1"/>
  <c r="C918" i="19"/>
  <c r="E918" i="19" s="1"/>
  <c r="C915" i="19"/>
  <c r="E915" i="19" s="1"/>
  <c r="C912" i="19"/>
  <c r="E912" i="19" s="1"/>
  <c r="C1192" i="19"/>
  <c r="E1192" i="19" s="1"/>
  <c r="C1183" i="19"/>
  <c r="E1183" i="19" s="1"/>
  <c r="C1174" i="19"/>
  <c r="E1174" i="19" s="1"/>
  <c r="C1165" i="19"/>
  <c r="E1165" i="19" s="1"/>
  <c r="C3208" i="19"/>
  <c r="E3208" i="19" s="1"/>
  <c r="C3199" i="19"/>
  <c r="E3199" i="19" s="1"/>
  <c r="C3190" i="19"/>
  <c r="E3190" i="19" s="1"/>
  <c r="C3181" i="19"/>
  <c r="E3181" i="19" s="1"/>
  <c r="C909" i="19"/>
  <c r="E909" i="19" s="1"/>
  <c r="C1189" i="19"/>
  <c r="E1189" i="19" s="1"/>
  <c r="C1180" i="19"/>
  <c r="E1180" i="19" s="1"/>
  <c r="C1171" i="19"/>
  <c r="E1171" i="19" s="1"/>
  <c r="C1162" i="19"/>
  <c r="E1162" i="19" s="1"/>
  <c r="C3205" i="19"/>
  <c r="E3205" i="19" s="1"/>
  <c r="C3196" i="19"/>
  <c r="E3196" i="19" s="1"/>
  <c r="C3187" i="19"/>
  <c r="E3187" i="19" s="1"/>
  <c r="C3178" i="19"/>
  <c r="E3178" i="19" s="1"/>
  <c r="C906" i="19"/>
  <c r="E906" i="19" s="1"/>
  <c r="C1186" i="19"/>
  <c r="E1186" i="19" s="1"/>
  <c r="C1177" i="19"/>
  <c r="E1177" i="19" s="1"/>
  <c r="C1168" i="19"/>
  <c r="E1168" i="19" s="1"/>
  <c r="C1159" i="19"/>
  <c r="E1159" i="19" s="1"/>
  <c r="C3202" i="19"/>
  <c r="E3202" i="19" s="1"/>
  <c r="C3193" i="19"/>
  <c r="E3193" i="19" s="1"/>
  <c r="C3184" i="19"/>
  <c r="E3184" i="19" s="1"/>
  <c r="C3175" i="19"/>
  <c r="E3175" i="19" s="1"/>
  <c r="C1948" i="19"/>
  <c r="E1948" i="19" s="1"/>
  <c r="C1945" i="19"/>
  <c r="E1945" i="19" s="1"/>
  <c r="C1942" i="19"/>
  <c r="E1942" i="19" s="1"/>
  <c r="C1939" i="19"/>
  <c r="E1939" i="19" s="1"/>
  <c r="C1936" i="19"/>
  <c r="E1936" i="19" s="1"/>
  <c r="C1933" i="19"/>
  <c r="E1933" i="19" s="1"/>
  <c r="C166" i="19"/>
  <c r="E166" i="19" s="1"/>
  <c r="C163" i="19"/>
  <c r="E163" i="19" s="1"/>
  <c r="C160" i="19"/>
  <c r="E160" i="19" s="1"/>
  <c r="C157" i="19"/>
  <c r="E157" i="19" s="1"/>
  <c r="C154" i="19"/>
  <c r="E154" i="19" s="1"/>
  <c r="C151" i="19"/>
  <c r="E151" i="19" s="1"/>
  <c r="C940" i="19"/>
  <c r="E940" i="19" s="1"/>
  <c r="C937" i="19"/>
  <c r="E937" i="19" s="1"/>
  <c r="C934" i="19"/>
  <c r="E934" i="19" s="1"/>
  <c r="C931" i="19"/>
  <c r="E931" i="19" s="1"/>
  <c r="C928" i="19"/>
  <c r="E928" i="19" s="1"/>
  <c r="C925" i="19"/>
  <c r="E925" i="19" s="1"/>
  <c r="C922" i="19"/>
  <c r="E922" i="19" s="1"/>
  <c r="C919" i="19"/>
  <c r="E919" i="19" s="1"/>
  <c r="C916" i="19"/>
  <c r="E916" i="19" s="1"/>
  <c r="C913" i="19"/>
  <c r="E913" i="19" s="1"/>
  <c r="C910" i="19"/>
  <c r="E910" i="19" s="1"/>
  <c r="C907" i="19"/>
  <c r="E907" i="19" s="1"/>
  <c r="C436" i="19"/>
  <c r="E436" i="19" s="1"/>
  <c r="C433" i="19"/>
  <c r="E433" i="19" s="1"/>
  <c r="C430" i="19"/>
  <c r="E430" i="19" s="1"/>
  <c r="C427" i="19"/>
  <c r="E427" i="19" s="1"/>
  <c r="C424" i="19"/>
  <c r="E424" i="19" s="1"/>
  <c r="C421" i="19"/>
  <c r="E421" i="19" s="1"/>
  <c r="C418" i="19"/>
  <c r="E418" i="19" s="1"/>
  <c r="C415" i="19"/>
  <c r="E415" i="19" s="1"/>
  <c r="C412" i="19"/>
  <c r="E412" i="19" s="1"/>
  <c r="C409" i="19"/>
  <c r="E409" i="19" s="1"/>
  <c r="C406" i="19"/>
  <c r="E406" i="19" s="1"/>
  <c r="C403" i="19"/>
  <c r="E403" i="19" s="1"/>
  <c r="C182" i="19"/>
  <c r="E182" i="19" s="1"/>
  <c r="C179" i="19"/>
  <c r="E179" i="19" s="1"/>
  <c r="C2458" i="19"/>
  <c r="E2458" i="19" s="1"/>
  <c r="C173" i="19"/>
  <c r="E173" i="19" s="1"/>
  <c r="C170" i="19"/>
  <c r="E170" i="19" s="1"/>
  <c r="C167" i="19"/>
  <c r="E167" i="19" s="1"/>
  <c r="C164" i="19"/>
  <c r="E164" i="19" s="1"/>
  <c r="C161" i="19"/>
  <c r="E161" i="19" s="1"/>
  <c r="C158" i="19"/>
  <c r="E158" i="19" s="1"/>
  <c r="C155" i="19"/>
  <c r="E155" i="19" s="1"/>
  <c r="C152" i="19"/>
  <c r="E152" i="19" s="1"/>
  <c r="C149" i="19"/>
  <c r="E149" i="19" s="1"/>
  <c r="C938" i="19"/>
  <c r="E938" i="19" s="1"/>
  <c r="C935" i="19"/>
  <c r="E935" i="19" s="1"/>
  <c r="C932" i="19"/>
  <c r="E932" i="19" s="1"/>
  <c r="C929" i="19"/>
  <c r="E929" i="19" s="1"/>
  <c r="C926" i="19"/>
  <c r="E926" i="19" s="1"/>
  <c r="C923" i="19"/>
  <c r="E923" i="19" s="1"/>
  <c r="C920" i="19"/>
  <c r="E920" i="19" s="1"/>
  <c r="C917" i="19"/>
  <c r="E917" i="19" s="1"/>
  <c r="C914" i="19"/>
  <c r="E914" i="19" s="1"/>
  <c r="C911" i="19"/>
  <c r="E911" i="19" s="1"/>
  <c r="C908" i="19"/>
  <c r="E908" i="19" s="1"/>
  <c r="C905" i="19"/>
  <c r="E905" i="19" s="1"/>
  <c r="C1442" i="19"/>
  <c r="E1442" i="19" s="1"/>
  <c r="C1439" i="19"/>
  <c r="E1439" i="19" s="1"/>
  <c r="C1436" i="19"/>
  <c r="E1436" i="19" s="1"/>
  <c r="C1433" i="19"/>
  <c r="E1433" i="19" s="1"/>
  <c r="C1430" i="19"/>
  <c r="E1430" i="19" s="1"/>
  <c r="C1427" i="19"/>
  <c r="E1427" i="19" s="1"/>
  <c r="C1424" i="19"/>
  <c r="E1424" i="19" s="1"/>
  <c r="C1421" i="19"/>
  <c r="E1421" i="19" s="1"/>
  <c r="C1418" i="19"/>
  <c r="E1418" i="19" s="1"/>
  <c r="C1415" i="19"/>
  <c r="E1415" i="19" s="1"/>
  <c r="C1412" i="19"/>
  <c r="E1412" i="19" s="1"/>
  <c r="C1409" i="19"/>
  <c r="E1409" i="19" s="1"/>
  <c r="C1190" i="19"/>
  <c r="E1190" i="19" s="1"/>
  <c r="C1187" i="19"/>
  <c r="E1187" i="19" s="1"/>
  <c r="C1184" i="19"/>
  <c r="E1184" i="19" s="1"/>
  <c r="C1181" i="19"/>
  <c r="E1181" i="19" s="1"/>
  <c r="C1178" i="19"/>
  <c r="E1178" i="19" s="1"/>
  <c r="C1175" i="19"/>
  <c r="E1175" i="19" s="1"/>
  <c r="C1172" i="19"/>
  <c r="E1172" i="19" s="1"/>
  <c r="C1169" i="19"/>
  <c r="E1169" i="19" s="1"/>
  <c r="C1166" i="19"/>
  <c r="E1166" i="19" s="1"/>
  <c r="C1163" i="19"/>
  <c r="E1163" i="19" s="1"/>
  <c r="C1160" i="19"/>
  <c r="E1160" i="19" s="1"/>
  <c r="C1157" i="19"/>
  <c r="E1157" i="19" s="1"/>
  <c r="C2198" i="19"/>
  <c r="E2198" i="19" s="1"/>
  <c r="C2195" i="19"/>
  <c r="E2195" i="19" s="1"/>
  <c r="C2192" i="19"/>
  <c r="E2192" i="19" s="1"/>
  <c r="C2189" i="19"/>
  <c r="E2189" i="19" s="1"/>
  <c r="C2186" i="19"/>
  <c r="E2186" i="19" s="1"/>
  <c r="C2183" i="19"/>
  <c r="E2183" i="19" s="1"/>
  <c r="C2180" i="19"/>
  <c r="E2180" i="19" s="1"/>
  <c r="C2177" i="19"/>
  <c r="E2177" i="19" s="1"/>
  <c r="C2174" i="19"/>
  <c r="E2174" i="19" s="1"/>
  <c r="C2171" i="19"/>
  <c r="E2171" i="19" s="1"/>
  <c r="C2168" i="19"/>
  <c r="E2168" i="19" s="1"/>
  <c r="C2165" i="19"/>
  <c r="E2165" i="19" s="1"/>
  <c r="C2450" i="19"/>
  <c r="E2450" i="19" s="1"/>
  <c r="C2447" i="19"/>
  <c r="E2447" i="19" s="1"/>
  <c r="C2444" i="19"/>
  <c r="E2444" i="19" s="1"/>
  <c r="C2441" i="19"/>
  <c r="E2441" i="19" s="1"/>
  <c r="C2438" i="19"/>
  <c r="E2438" i="19" s="1"/>
  <c r="C2435" i="19"/>
  <c r="E2435" i="19" s="1"/>
  <c r="C2432" i="19"/>
  <c r="E2432" i="19" s="1"/>
  <c r="C2429" i="19"/>
  <c r="E2429" i="19" s="1"/>
  <c r="C2426" i="19"/>
  <c r="E2426" i="19" s="1"/>
  <c r="C2423" i="19"/>
  <c r="E2423" i="19" s="1"/>
  <c r="C2420" i="19"/>
  <c r="E2420" i="19" s="1"/>
  <c r="C2417" i="19"/>
  <c r="E2417" i="19" s="1"/>
  <c r="C434" i="19"/>
  <c r="E434" i="19" s="1"/>
  <c r="C431" i="19"/>
  <c r="E431" i="19" s="1"/>
  <c r="C428" i="19"/>
  <c r="E428" i="19" s="1"/>
  <c r="C2142" i="19"/>
  <c r="E2142" i="19" s="1"/>
  <c r="C2139" i="19"/>
  <c r="E2139" i="19" s="1"/>
  <c r="C2136" i="19"/>
  <c r="E2136" i="19" s="1"/>
  <c r="C2133" i="19"/>
  <c r="E2133" i="19" s="1"/>
  <c r="C2130" i="19"/>
  <c r="E2130" i="19" s="1"/>
  <c r="C2127" i="19"/>
  <c r="E2127" i="19" s="1"/>
  <c r="C2124" i="19"/>
  <c r="E2124" i="19" s="1"/>
  <c r="C2162" i="19"/>
  <c r="E2162" i="19" s="1"/>
  <c r="C2159" i="19"/>
  <c r="E2159" i="19" s="1"/>
  <c r="C2156" i="19"/>
  <c r="E2156" i="19" s="1"/>
  <c r="C1609" i="19"/>
  <c r="E1609" i="19" s="1"/>
  <c r="C2150" i="19"/>
  <c r="E2150" i="19" s="1"/>
  <c r="C2147" i="19"/>
  <c r="E2147" i="19" s="1"/>
  <c r="C2144" i="19"/>
  <c r="E2144" i="19" s="1"/>
  <c r="C2141" i="19"/>
  <c r="E2141" i="19" s="1"/>
  <c r="C2138" i="19"/>
  <c r="E2138" i="19" s="1"/>
  <c r="C2135" i="19"/>
  <c r="E2135" i="19" s="1"/>
  <c r="C2132" i="19"/>
  <c r="E2132" i="19" s="1"/>
  <c r="C2129" i="19"/>
  <c r="E2129" i="19" s="1"/>
  <c r="C2126" i="19"/>
  <c r="E2126" i="19" s="1"/>
  <c r="C2123" i="19"/>
  <c r="E2123" i="19" s="1"/>
  <c r="C2920" i="19"/>
  <c r="E2920" i="19" s="1"/>
  <c r="C2917" i="19"/>
  <c r="E2917" i="19" s="1"/>
  <c r="C2914" i="19"/>
  <c r="E2914" i="19" s="1"/>
  <c r="C2911" i="19"/>
  <c r="E2911" i="19" s="1"/>
  <c r="C2908" i="19"/>
  <c r="E2908" i="19" s="1"/>
  <c r="C2905" i="19"/>
  <c r="E2905" i="19" s="1"/>
  <c r="C2902" i="19"/>
  <c r="E2902" i="19" s="1"/>
  <c r="C2899" i="19"/>
  <c r="E2899" i="19" s="1"/>
  <c r="C2896" i="19"/>
  <c r="E2896" i="19" s="1"/>
  <c r="C2893" i="19"/>
  <c r="E2893" i="19" s="1"/>
  <c r="C2890" i="19"/>
  <c r="E2890" i="19" s="1"/>
  <c r="C2887" i="19"/>
  <c r="E2887" i="19" s="1"/>
  <c r="C2884" i="19"/>
  <c r="E2884" i="19" s="1"/>
  <c r="C2881" i="19"/>
  <c r="E2881" i="19" s="1"/>
  <c r="C2919" i="19"/>
  <c r="E2919" i="19" s="1"/>
  <c r="C2916" i="19"/>
  <c r="E2916" i="19" s="1"/>
  <c r="C2913" i="19"/>
  <c r="E2913" i="19" s="1"/>
  <c r="C2910" i="19"/>
  <c r="E2910" i="19" s="1"/>
  <c r="C2907" i="19"/>
  <c r="E2907" i="19" s="1"/>
  <c r="C2904" i="19"/>
  <c r="E2904" i="19" s="1"/>
  <c r="C2901" i="19"/>
  <c r="E2901" i="19" s="1"/>
  <c r="C2898" i="19"/>
  <c r="E2898" i="19" s="1"/>
  <c r="C2895" i="19"/>
  <c r="E2895" i="19" s="1"/>
  <c r="C2892" i="19"/>
  <c r="E2892" i="19" s="1"/>
  <c r="C2889" i="19"/>
  <c r="E2889" i="19" s="1"/>
  <c r="C2886" i="19"/>
  <c r="E2886" i="19" s="1"/>
  <c r="C2883" i="19"/>
  <c r="E2883" i="19" s="1"/>
  <c r="C2880" i="19"/>
  <c r="E2880" i="19" s="1"/>
  <c r="C2918" i="19"/>
  <c r="E2918" i="19" s="1"/>
  <c r="C2915" i="19"/>
  <c r="E2915" i="19" s="1"/>
  <c r="C2912" i="19"/>
  <c r="E2912" i="19" s="1"/>
  <c r="C2909" i="19"/>
  <c r="E2909" i="19" s="1"/>
  <c r="C2906" i="19"/>
  <c r="E2906" i="19" s="1"/>
  <c r="C2903" i="19"/>
  <c r="E2903" i="19" s="1"/>
  <c r="C2900" i="19"/>
  <c r="E2900" i="19" s="1"/>
  <c r="C2897" i="19"/>
  <c r="E2897" i="19" s="1"/>
  <c r="C2894" i="19"/>
  <c r="E2894" i="19" s="1"/>
  <c r="C2891" i="19"/>
  <c r="E2891" i="19" s="1"/>
  <c r="C2888" i="19"/>
  <c r="E2888" i="19" s="1"/>
  <c r="C2885" i="19"/>
  <c r="E2885" i="19" s="1"/>
  <c r="C2882" i="19"/>
  <c r="E2882" i="19" s="1"/>
  <c r="C2879" i="19"/>
  <c r="E2879" i="19" s="1"/>
  <c r="C652" i="19"/>
  <c r="E652" i="19" s="1"/>
  <c r="C649" i="19"/>
  <c r="E649" i="19" s="1"/>
  <c r="C646" i="19"/>
  <c r="E646" i="19" s="1"/>
  <c r="C643" i="19"/>
  <c r="E643" i="19" s="1"/>
  <c r="C640" i="19"/>
  <c r="E640" i="19" s="1"/>
  <c r="C637" i="19"/>
  <c r="E637" i="19" s="1"/>
  <c r="C634" i="19"/>
  <c r="E634" i="19" s="1"/>
  <c r="C631" i="19"/>
  <c r="E631" i="19" s="1"/>
  <c r="C628" i="19"/>
  <c r="E628" i="19" s="1"/>
  <c r="C625" i="19"/>
  <c r="E625" i="19" s="1"/>
  <c r="C622" i="19"/>
  <c r="E622" i="19" s="1"/>
  <c r="C619" i="19"/>
  <c r="E619" i="19" s="1"/>
  <c r="C616" i="19"/>
  <c r="E616" i="19" s="1"/>
  <c r="C613" i="19"/>
  <c r="E613" i="19" s="1"/>
  <c r="C651" i="19"/>
  <c r="E651" i="19" s="1"/>
  <c r="C648" i="19"/>
  <c r="E648" i="19" s="1"/>
  <c r="C645" i="19"/>
  <c r="E645" i="19" s="1"/>
  <c r="C642" i="19"/>
  <c r="E642" i="19" s="1"/>
  <c r="C639" i="19"/>
  <c r="E639" i="19" s="1"/>
  <c r="C636" i="19"/>
  <c r="E636" i="19" s="1"/>
  <c r="C633" i="19"/>
  <c r="E633" i="19" s="1"/>
  <c r="C630" i="19"/>
  <c r="E630" i="19" s="1"/>
  <c r="C627" i="19"/>
  <c r="E627" i="19" s="1"/>
  <c r="C624" i="19"/>
  <c r="E624" i="19" s="1"/>
  <c r="C621" i="19"/>
  <c r="E621" i="19" s="1"/>
  <c r="C618" i="19"/>
  <c r="E618" i="19" s="1"/>
  <c r="C615" i="19"/>
  <c r="E615" i="19" s="1"/>
  <c r="C612" i="19"/>
  <c r="E612" i="19" s="1"/>
  <c r="C650" i="19"/>
  <c r="E650" i="19" s="1"/>
  <c r="C647" i="19"/>
  <c r="E647" i="19" s="1"/>
  <c r="C2841" i="19"/>
  <c r="E2841" i="19" s="1"/>
  <c r="C641" i="19"/>
  <c r="E641" i="19" s="1"/>
  <c r="C638" i="19"/>
  <c r="E638" i="19" s="1"/>
  <c r="C635" i="19"/>
  <c r="E635" i="19" s="1"/>
  <c r="C632" i="19"/>
  <c r="E632" i="19" s="1"/>
  <c r="C629" i="19"/>
  <c r="E629" i="19" s="1"/>
  <c r="C626" i="19"/>
  <c r="E626" i="19" s="1"/>
  <c r="C623" i="19"/>
  <c r="E623" i="19" s="1"/>
  <c r="C620" i="19"/>
  <c r="E620" i="19" s="1"/>
  <c r="C617" i="19"/>
  <c r="E617" i="19" s="1"/>
  <c r="C614" i="19"/>
  <c r="E614" i="19" s="1"/>
  <c r="C611" i="19"/>
  <c r="E611" i="19" s="1"/>
  <c r="C1899" i="19"/>
  <c r="E1899" i="19" s="1"/>
  <c r="C1896" i="19"/>
  <c r="E1896" i="19" s="1"/>
  <c r="C1893" i="19"/>
  <c r="E1893" i="19" s="1"/>
  <c r="C1890" i="19"/>
  <c r="E1890" i="19" s="1"/>
  <c r="C1887" i="19"/>
  <c r="E1887" i="19" s="1"/>
  <c r="C1884" i="19"/>
  <c r="E1884" i="19" s="1"/>
  <c r="C1881" i="19"/>
  <c r="E1881" i="19" s="1"/>
  <c r="C1872" i="19"/>
  <c r="E1872" i="19" s="1"/>
  <c r="C1904" i="19"/>
  <c r="E1904" i="19" s="1"/>
  <c r="C1895" i="19"/>
  <c r="E1895" i="19" s="1"/>
  <c r="C1886" i="19"/>
  <c r="E1886" i="19" s="1"/>
  <c r="C1877" i="19"/>
  <c r="E1877" i="19" s="1"/>
  <c r="C1660" i="19"/>
  <c r="E1660" i="19" s="1"/>
  <c r="C1651" i="19"/>
  <c r="E1651" i="19" s="1"/>
  <c r="C1642" i="19"/>
  <c r="E1642" i="19" s="1"/>
  <c r="C1878" i="19"/>
  <c r="E1878" i="19" s="1"/>
  <c r="C1910" i="19"/>
  <c r="E1910" i="19" s="1"/>
  <c r="C1901" i="19"/>
  <c r="E1901" i="19" s="1"/>
  <c r="C1892" i="19"/>
  <c r="E1892" i="19" s="1"/>
  <c r="C1883" i="19"/>
  <c r="E1883" i="19" s="1"/>
  <c r="C1874" i="19"/>
  <c r="E1874" i="19" s="1"/>
  <c r="C1657" i="19"/>
  <c r="E1657" i="19" s="1"/>
  <c r="C1648" i="19"/>
  <c r="E1648" i="19" s="1"/>
  <c r="C1639" i="19"/>
  <c r="E1639" i="19" s="1"/>
  <c r="C1875" i="19"/>
  <c r="E1875" i="19" s="1"/>
  <c r="C1907" i="19"/>
  <c r="E1907" i="19" s="1"/>
  <c r="C1898" i="19"/>
  <c r="E1898" i="19" s="1"/>
  <c r="C1889" i="19"/>
  <c r="E1889" i="19" s="1"/>
  <c r="C1880" i="19"/>
  <c r="E1880" i="19" s="1"/>
  <c r="C1871" i="19"/>
  <c r="E1871" i="19" s="1"/>
  <c r="C1654" i="19"/>
  <c r="E1654" i="19" s="1"/>
  <c r="C1645" i="19"/>
  <c r="E1645" i="19" s="1"/>
  <c r="C1636" i="19"/>
  <c r="E1636" i="19" s="1"/>
  <c r="C1633" i="19"/>
  <c r="E1633" i="19" s="1"/>
  <c r="C1630" i="19"/>
  <c r="E1630" i="19" s="1"/>
  <c r="C1627" i="19"/>
  <c r="E1627" i="19" s="1"/>
  <c r="C1624" i="19"/>
  <c r="E1624" i="19" s="1"/>
  <c r="C1621" i="19"/>
  <c r="E1621" i="19" s="1"/>
  <c r="C1659" i="19"/>
  <c r="E1659" i="19" s="1"/>
  <c r="C1656" i="19"/>
  <c r="E1656" i="19" s="1"/>
  <c r="C1653" i="19"/>
  <c r="E1653" i="19" s="1"/>
  <c r="C1650" i="19"/>
  <c r="E1650" i="19" s="1"/>
  <c r="C1647" i="19"/>
  <c r="E1647" i="19" s="1"/>
  <c r="C1644" i="19"/>
  <c r="E1644" i="19" s="1"/>
  <c r="C1641" i="19"/>
  <c r="E1641" i="19" s="1"/>
  <c r="C1638" i="19"/>
  <c r="E1638" i="19" s="1"/>
  <c r="C1635" i="19"/>
  <c r="E1635" i="19" s="1"/>
  <c r="C1632" i="19"/>
  <c r="E1632" i="19" s="1"/>
  <c r="C1629" i="19"/>
  <c r="E1629" i="19" s="1"/>
  <c r="C1626" i="19"/>
  <c r="E1626" i="19" s="1"/>
  <c r="C1623" i="19"/>
  <c r="E1623" i="19" s="1"/>
  <c r="C1620" i="19"/>
  <c r="E1620" i="19" s="1"/>
  <c r="C1658" i="19"/>
  <c r="E1658" i="19" s="1"/>
  <c r="C1655" i="19"/>
  <c r="E1655" i="19" s="1"/>
  <c r="C1652" i="19"/>
  <c r="E1652" i="19" s="1"/>
  <c r="C1649" i="19"/>
  <c r="E1649" i="19" s="1"/>
  <c r="C1646" i="19"/>
  <c r="E1646" i="19" s="1"/>
  <c r="C1643" i="19"/>
  <c r="E1643" i="19" s="1"/>
  <c r="C1640" i="19"/>
  <c r="E1640" i="19" s="1"/>
  <c r="C1637" i="19"/>
  <c r="E1637" i="19" s="1"/>
  <c r="C1634" i="19"/>
  <c r="E1634" i="19" s="1"/>
  <c r="C1631" i="19"/>
  <c r="E1631" i="19" s="1"/>
  <c r="C1628" i="19"/>
  <c r="E1628" i="19" s="1"/>
  <c r="C1625" i="19"/>
  <c r="E1625" i="19" s="1"/>
  <c r="C1622" i="19"/>
  <c r="E1622" i="19" s="1"/>
  <c r="C1619" i="19"/>
  <c r="E1619" i="19" s="1"/>
  <c r="C148" i="19"/>
  <c r="E148" i="19" s="1"/>
  <c r="C145" i="19"/>
  <c r="E145" i="19" s="1"/>
  <c r="C142" i="19"/>
  <c r="E142" i="19" s="1"/>
  <c r="C139" i="19"/>
  <c r="E139" i="19" s="1"/>
  <c r="C136" i="19"/>
  <c r="E136" i="19" s="1"/>
  <c r="C2674" i="19"/>
  <c r="E2674" i="19" s="1"/>
  <c r="C130" i="19"/>
  <c r="E130" i="19" s="1"/>
  <c r="C127" i="19"/>
  <c r="E127" i="19" s="1"/>
  <c r="C124" i="19"/>
  <c r="E124" i="19" s="1"/>
  <c r="C121" i="19"/>
  <c r="E121" i="19" s="1"/>
  <c r="C118" i="19"/>
  <c r="E118" i="19" s="1"/>
  <c r="C115" i="19"/>
  <c r="E115" i="19" s="1"/>
  <c r="C112" i="19"/>
  <c r="E112" i="19" s="1"/>
  <c r="C109" i="19"/>
  <c r="E109" i="19" s="1"/>
  <c r="C147" i="19"/>
  <c r="E147" i="19" s="1"/>
  <c r="C144" i="19"/>
  <c r="E144" i="19" s="1"/>
  <c r="C141" i="19"/>
  <c r="E141" i="19" s="1"/>
  <c r="C138" i="19"/>
  <c r="E138" i="19" s="1"/>
  <c r="C135" i="19"/>
  <c r="E135" i="19" s="1"/>
  <c r="C132" i="19"/>
  <c r="E132" i="19" s="1"/>
  <c r="C129" i="19"/>
  <c r="E129" i="19" s="1"/>
  <c r="C126" i="19"/>
  <c r="E126" i="19" s="1"/>
  <c r="C123" i="19"/>
  <c r="E123" i="19" s="1"/>
  <c r="C120" i="19"/>
  <c r="E120" i="19" s="1"/>
  <c r="C117" i="19"/>
  <c r="E117" i="19" s="1"/>
  <c r="C114" i="19"/>
  <c r="E114" i="19" s="1"/>
  <c r="C111" i="19"/>
  <c r="E111" i="19" s="1"/>
  <c r="C108" i="19"/>
  <c r="E108" i="19" s="1"/>
  <c r="C146" i="19"/>
  <c r="E146" i="19" s="1"/>
  <c r="C143" i="19"/>
  <c r="E143" i="19" s="1"/>
  <c r="C140" i="19"/>
  <c r="E140" i="19" s="1"/>
  <c r="C137" i="19"/>
  <c r="E137" i="19" s="1"/>
  <c r="C134" i="19"/>
  <c r="E134" i="19" s="1"/>
  <c r="C131" i="19"/>
  <c r="E131" i="19" s="1"/>
  <c r="C128" i="19"/>
  <c r="E128" i="19" s="1"/>
  <c r="C125" i="19"/>
  <c r="E125" i="19" s="1"/>
  <c r="C122" i="19"/>
  <c r="E122" i="19" s="1"/>
  <c r="C119" i="19"/>
  <c r="E119" i="19" s="1"/>
  <c r="C116" i="19"/>
  <c r="E116" i="19" s="1"/>
  <c r="C3085" i="19"/>
  <c r="E3085" i="19" s="1"/>
  <c r="C3082" i="19"/>
  <c r="E3082" i="19" s="1"/>
  <c r="C3079" i="19"/>
  <c r="E3079" i="19" s="1"/>
  <c r="C3076" i="19"/>
  <c r="E3076" i="19" s="1"/>
  <c r="C3073" i="19"/>
  <c r="E3073" i="19" s="1"/>
  <c r="C3070" i="19"/>
  <c r="E3070" i="19" s="1"/>
  <c r="C3067" i="19"/>
  <c r="E3067" i="19" s="1"/>
  <c r="C3064" i="19"/>
  <c r="E3064" i="19" s="1"/>
  <c r="C3061" i="19"/>
  <c r="E3061" i="19" s="1"/>
  <c r="C3058" i="19"/>
  <c r="E3058" i="19" s="1"/>
  <c r="C3055" i="19"/>
  <c r="E3055" i="19" s="1"/>
  <c r="C3052" i="19"/>
  <c r="E3052" i="19" s="1"/>
  <c r="C3049" i="19"/>
  <c r="E3049" i="19" s="1"/>
  <c r="C3046" i="19"/>
  <c r="E3046" i="19" s="1"/>
  <c r="C3043" i="19"/>
  <c r="E3043" i="19" s="1"/>
  <c r="C3040" i="19"/>
  <c r="E3040" i="19" s="1"/>
  <c r="C3037" i="19"/>
  <c r="E3037" i="19" s="1"/>
  <c r="C3034" i="19"/>
  <c r="E3034" i="19" s="1"/>
  <c r="C3031" i="19"/>
  <c r="E3031" i="19" s="1"/>
  <c r="C3028" i="19"/>
  <c r="E3028" i="19" s="1"/>
  <c r="C3129" i="19"/>
  <c r="E3129" i="19" s="1"/>
  <c r="C3126" i="19"/>
  <c r="E3126" i="19" s="1"/>
  <c r="C3123" i="19"/>
  <c r="E3123" i="19" s="1"/>
  <c r="C3120" i="19"/>
  <c r="E3120" i="19" s="1"/>
  <c r="C3117" i="19"/>
  <c r="E3117" i="19" s="1"/>
  <c r="C3114" i="19"/>
  <c r="E3114" i="19" s="1"/>
  <c r="C3111" i="19"/>
  <c r="E3111" i="19" s="1"/>
  <c r="C3108" i="19"/>
  <c r="E3108" i="19" s="1"/>
  <c r="C3105" i="19"/>
  <c r="E3105" i="19" s="1"/>
  <c r="C3102" i="19"/>
  <c r="E3102" i="19" s="1"/>
  <c r="C3099" i="19"/>
  <c r="E3099" i="19" s="1"/>
  <c r="C3096" i="19"/>
  <c r="E3096" i="19" s="1"/>
  <c r="C3093" i="19"/>
  <c r="E3093" i="19" s="1"/>
  <c r="C3090" i="19"/>
  <c r="E3090" i="19" s="1"/>
  <c r="C3087" i="19"/>
  <c r="E3087" i="19" s="1"/>
  <c r="C3084" i="19"/>
  <c r="E3084" i="19" s="1"/>
  <c r="C3081" i="19"/>
  <c r="E3081" i="19" s="1"/>
  <c r="C3078" i="19"/>
  <c r="E3078" i="19" s="1"/>
  <c r="C3075" i="19"/>
  <c r="E3075" i="19" s="1"/>
  <c r="C3072" i="19"/>
  <c r="E3072" i="19" s="1"/>
  <c r="C3069" i="19"/>
  <c r="E3069" i="19" s="1"/>
  <c r="C3066" i="19"/>
  <c r="E3066" i="19" s="1"/>
  <c r="C3063" i="19"/>
  <c r="E3063" i="19" s="1"/>
  <c r="C3060" i="19"/>
  <c r="E3060" i="19" s="1"/>
  <c r="C3057" i="19"/>
  <c r="E3057" i="19" s="1"/>
  <c r="C3054" i="19"/>
  <c r="E3054" i="19" s="1"/>
  <c r="C3051" i="19"/>
  <c r="E3051" i="19" s="1"/>
  <c r="C3048" i="19"/>
  <c r="E3048" i="19" s="1"/>
  <c r="C3045" i="19"/>
  <c r="E3045" i="19" s="1"/>
  <c r="C218" i="19"/>
  <c r="E218" i="19" s="1"/>
  <c r="C3039" i="19"/>
  <c r="E3039" i="19" s="1"/>
  <c r="C3036" i="19"/>
  <c r="E3036" i="19" s="1"/>
  <c r="C3033" i="19"/>
  <c r="E3033" i="19" s="1"/>
  <c r="C3030" i="19"/>
  <c r="E3030" i="19" s="1"/>
  <c r="C3027" i="19"/>
  <c r="E3027" i="19" s="1"/>
  <c r="C3128" i="19"/>
  <c r="E3128" i="19" s="1"/>
  <c r="C3125" i="19"/>
  <c r="E3125" i="19" s="1"/>
  <c r="C3122" i="19"/>
  <c r="E3122" i="19" s="1"/>
  <c r="C3119" i="19"/>
  <c r="E3119" i="19" s="1"/>
  <c r="C3116" i="19"/>
  <c r="E3116" i="19" s="1"/>
  <c r="C3113" i="19"/>
  <c r="E3113" i="19" s="1"/>
  <c r="C3110" i="19"/>
  <c r="E3110" i="19" s="1"/>
  <c r="C3107" i="19"/>
  <c r="E3107" i="19" s="1"/>
  <c r="C3104" i="19"/>
  <c r="E3104" i="19" s="1"/>
  <c r="C3101" i="19"/>
  <c r="E3101" i="19" s="1"/>
  <c r="C3098" i="19"/>
  <c r="E3098" i="19" s="1"/>
  <c r="C3095" i="19"/>
  <c r="E3095" i="19" s="1"/>
  <c r="C3092" i="19"/>
  <c r="E3092" i="19" s="1"/>
  <c r="C3089" i="19"/>
  <c r="E3089" i="19" s="1"/>
  <c r="C3086" i="19"/>
  <c r="E3086" i="19" s="1"/>
  <c r="C3083" i="19"/>
  <c r="E3083" i="19" s="1"/>
  <c r="C3080" i="19"/>
  <c r="E3080" i="19" s="1"/>
  <c r="C3077" i="19"/>
  <c r="E3077" i="19" s="1"/>
  <c r="C3074" i="19"/>
  <c r="E3074" i="19" s="1"/>
  <c r="C3071" i="19"/>
  <c r="E3071" i="19" s="1"/>
  <c r="C3068" i="19"/>
  <c r="E3068" i="19" s="1"/>
  <c r="C3065" i="19"/>
  <c r="E3065" i="19" s="1"/>
  <c r="C3062" i="19"/>
  <c r="E3062" i="19" s="1"/>
  <c r="C3059" i="19"/>
  <c r="E3059" i="19" s="1"/>
  <c r="C3056" i="19"/>
  <c r="E3056" i="19" s="1"/>
  <c r="C3053" i="19"/>
  <c r="E3053" i="19" s="1"/>
  <c r="C3050" i="19"/>
  <c r="E3050" i="19" s="1"/>
  <c r="C3047" i="19"/>
  <c r="E3047" i="19" s="1"/>
  <c r="C3044" i="19"/>
  <c r="E3044" i="19" s="1"/>
  <c r="C3041" i="19"/>
  <c r="E3041" i="19" s="1"/>
  <c r="C3038" i="19"/>
  <c r="E3038" i="19" s="1"/>
  <c r="C3035" i="19"/>
  <c r="E3035" i="19" s="1"/>
  <c r="C3032" i="19"/>
  <c r="E3032" i="19" s="1"/>
  <c r="C3029" i="19"/>
  <c r="E3029" i="19" s="1"/>
  <c r="C3026" i="19"/>
  <c r="E3026" i="19" s="1"/>
  <c r="C2878" i="19"/>
  <c r="E2878" i="19" s="1"/>
  <c r="C2875" i="19"/>
  <c r="E2875" i="19" s="1"/>
  <c r="C2872" i="19"/>
  <c r="E2872" i="19" s="1"/>
  <c r="C2869" i="19"/>
  <c r="E2869" i="19" s="1"/>
  <c r="C2866" i="19"/>
  <c r="E2866" i="19" s="1"/>
  <c r="C2863" i="19"/>
  <c r="E2863" i="19" s="1"/>
  <c r="C2860" i="19"/>
  <c r="E2860" i="19" s="1"/>
  <c r="C2857" i="19"/>
  <c r="E2857" i="19" s="1"/>
  <c r="C2854" i="19"/>
  <c r="E2854" i="19" s="1"/>
  <c r="C2851" i="19"/>
  <c r="E2851" i="19" s="1"/>
  <c r="C2848" i="19"/>
  <c r="E2848" i="19" s="1"/>
  <c r="C2845" i="19"/>
  <c r="E2845" i="19" s="1"/>
  <c r="C2842" i="19"/>
  <c r="E2842" i="19" s="1"/>
  <c r="C2839" i="19"/>
  <c r="E2839" i="19" s="1"/>
  <c r="C2836" i="19"/>
  <c r="E2836" i="19" s="1"/>
  <c r="C2577" i="19"/>
  <c r="E2577" i="19" s="1"/>
  <c r="C2574" i="19"/>
  <c r="E2574" i="19" s="1"/>
  <c r="C2571" i="19"/>
  <c r="E2571" i="19" s="1"/>
  <c r="C2568" i="19"/>
  <c r="E2568" i="19" s="1"/>
  <c r="C2565" i="19"/>
  <c r="E2565" i="19" s="1"/>
  <c r="C2562" i="19"/>
  <c r="E2562" i="19" s="1"/>
  <c r="C2559" i="19"/>
  <c r="E2559" i="19" s="1"/>
  <c r="C2556" i="19"/>
  <c r="E2556" i="19" s="1"/>
  <c r="C2553" i="19"/>
  <c r="E2553" i="19" s="1"/>
  <c r="C2550" i="19"/>
  <c r="E2550" i="19" s="1"/>
  <c r="C2547" i="19"/>
  <c r="E2547" i="19" s="1"/>
  <c r="C2544" i="19"/>
  <c r="E2544" i="19" s="1"/>
  <c r="C2541" i="19"/>
  <c r="E2541" i="19" s="1"/>
  <c r="C2538" i="19"/>
  <c r="E2538" i="19" s="1"/>
  <c r="C2535" i="19"/>
  <c r="E2535" i="19" s="1"/>
  <c r="C2532" i="19"/>
  <c r="E2532" i="19" s="1"/>
  <c r="C2529" i="19"/>
  <c r="E2529" i="19" s="1"/>
  <c r="C2526" i="19"/>
  <c r="E2526" i="19" s="1"/>
  <c r="C2523" i="19"/>
  <c r="E2523" i="19" s="1"/>
  <c r="C2624" i="19"/>
  <c r="E2624" i="19" s="1"/>
  <c r="C2621" i="19"/>
  <c r="E2621" i="19" s="1"/>
  <c r="C2618" i="19"/>
  <c r="E2618" i="19" s="1"/>
  <c r="C2615" i="19"/>
  <c r="E2615" i="19" s="1"/>
  <c r="C2612" i="19"/>
  <c r="E2612" i="19" s="1"/>
  <c r="C2609" i="19"/>
  <c r="E2609" i="19" s="1"/>
  <c r="C2606" i="19"/>
  <c r="E2606" i="19" s="1"/>
  <c r="C2603" i="19"/>
  <c r="E2603" i="19" s="1"/>
  <c r="C3174" i="19"/>
  <c r="E3174" i="19" s="1"/>
  <c r="C2597" i="19"/>
  <c r="E2597" i="19" s="1"/>
  <c r="C2594" i="19"/>
  <c r="E2594" i="19" s="1"/>
  <c r="C2591" i="19"/>
  <c r="E2591" i="19" s="1"/>
  <c r="C2588" i="19"/>
  <c r="E2588" i="19" s="1"/>
  <c r="C2585" i="19"/>
  <c r="E2585" i="19" s="1"/>
  <c r="C2582" i="19"/>
  <c r="E2582" i="19" s="1"/>
  <c r="C2579" i="19"/>
  <c r="E2579" i="19" s="1"/>
  <c r="C2576" i="19"/>
  <c r="E2576" i="19" s="1"/>
  <c r="C2573" i="19"/>
  <c r="E2573" i="19" s="1"/>
  <c r="C2570" i="19"/>
  <c r="E2570" i="19" s="1"/>
  <c r="C2567" i="19"/>
  <c r="E2567" i="19" s="1"/>
  <c r="C2564" i="19"/>
  <c r="E2564" i="19" s="1"/>
  <c r="C2561" i="19"/>
  <c r="E2561" i="19" s="1"/>
  <c r="C2558" i="19"/>
  <c r="E2558" i="19" s="1"/>
  <c r="C2555" i="19"/>
  <c r="E2555" i="19" s="1"/>
  <c r="C2546" i="19"/>
  <c r="E2546" i="19" s="1"/>
  <c r="C2537" i="19"/>
  <c r="E2537" i="19" s="1"/>
  <c r="C2528" i="19"/>
  <c r="E2528" i="19" s="1"/>
  <c r="C2374" i="19"/>
  <c r="E2374" i="19" s="1"/>
  <c r="C2365" i="19"/>
  <c r="E2365" i="19" s="1"/>
  <c r="C2356" i="19"/>
  <c r="E2356" i="19" s="1"/>
  <c r="C2347" i="19"/>
  <c r="E2347" i="19" s="1"/>
  <c r="C2338" i="19"/>
  <c r="E2338" i="19" s="1"/>
  <c r="C2552" i="19"/>
  <c r="E2552" i="19" s="1"/>
  <c r="C2543" i="19"/>
  <c r="E2543" i="19" s="1"/>
  <c r="C2534" i="19"/>
  <c r="E2534" i="19" s="1"/>
  <c r="C2525" i="19"/>
  <c r="E2525" i="19" s="1"/>
  <c r="C2371" i="19"/>
  <c r="E2371" i="19" s="1"/>
  <c r="C2362" i="19"/>
  <c r="E2362" i="19" s="1"/>
  <c r="C2353" i="19"/>
  <c r="E2353" i="19" s="1"/>
  <c r="C2344" i="19"/>
  <c r="E2344" i="19" s="1"/>
  <c r="C2335" i="19"/>
  <c r="E2335" i="19" s="1"/>
  <c r="C2549" i="19"/>
  <c r="E2549" i="19" s="1"/>
  <c r="C2540" i="19"/>
  <c r="E2540" i="19" s="1"/>
  <c r="C2531" i="19"/>
  <c r="E2531" i="19" s="1"/>
  <c r="C2522" i="19"/>
  <c r="E2522" i="19" s="1"/>
  <c r="C2368" i="19"/>
  <c r="E2368" i="19" s="1"/>
  <c r="C2359" i="19"/>
  <c r="E2359" i="19" s="1"/>
  <c r="C2350" i="19"/>
  <c r="E2350" i="19" s="1"/>
  <c r="C2341" i="19"/>
  <c r="E2341" i="19" s="1"/>
  <c r="C2332" i="19"/>
  <c r="E2332" i="19" s="1"/>
  <c r="C2329" i="19"/>
  <c r="E2329" i="19" s="1"/>
  <c r="C2326" i="19"/>
  <c r="E2326" i="19" s="1"/>
  <c r="C2323" i="19"/>
  <c r="E2323" i="19" s="1"/>
  <c r="C2320" i="19"/>
  <c r="E2320" i="19" s="1"/>
  <c r="C2317" i="19"/>
  <c r="E2317" i="19" s="1"/>
  <c r="C2314" i="19"/>
  <c r="E2314" i="19" s="1"/>
  <c r="C2311" i="19"/>
  <c r="E2311" i="19" s="1"/>
  <c r="C2308" i="19"/>
  <c r="E2308" i="19" s="1"/>
  <c r="C2305" i="19"/>
  <c r="E2305" i="19" s="1"/>
  <c r="C2302" i="19"/>
  <c r="E2302" i="19" s="1"/>
  <c r="C2299" i="19"/>
  <c r="E2299" i="19" s="1"/>
  <c r="C2296" i="19"/>
  <c r="E2296" i="19" s="1"/>
  <c r="C2293" i="19"/>
  <c r="E2293" i="19" s="1"/>
  <c r="C2290" i="19"/>
  <c r="E2290" i="19" s="1"/>
  <c r="C2287" i="19"/>
  <c r="E2287" i="19" s="1"/>
  <c r="C2284" i="19"/>
  <c r="E2284" i="19" s="1"/>
  <c r="C2281" i="19"/>
  <c r="E2281" i="19" s="1"/>
  <c r="C2278" i="19"/>
  <c r="E2278" i="19" s="1"/>
  <c r="C2275" i="19"/>
  <c r="E2275" i="19" s="1"/>
  <c r="C2272" i="19"/>
  <c r="E2272" i="19" s="1"/>
  <c r="C2373" i="19"/>
  <c r="E2373" i="19" s="1"/>
  <c r="C2370" i="19"/>
  <c r="E2370" i="19" s="1"/>
  <c r="C2367" i="19"/>
  <c r="E2367" i="19" s="1"/>
  <c r="C2364" i="19"/>
  <c r="E2364" i="19" s="1"/>
  <c r="C2361" i="19"/>
  <c r="E2361" i="19" s="1"/>
  <c r="C2358" i="19"/>
  <c r="E2358" i="19" s="1"/>
  <c r="C2355" i="19"/>
  <c r="E2355" i="19" s="1"/>
  <c r="C2352" i="19"/>
  <c r="E2352" i="19" s="1"/>
  <c r="C2349" i="19"/>
  <c r="E2349" i="19" s="1"/>
  <c r="C2346" i="19"/>
  <c r="E2346" i="19" s="1"/>
  <c r="C2343" i="19"/>
  <c r="E2343" i="19" s="1"/>
  <c r="C2340" i="19"/>
  <c r="E2340" i="19" s="1"/>
  <c r="C2337" i="19"/>
  <c r="E2337" i="19" s="1"/>
  <c r="C2334" i="19"/>
  <c r="E2334" i="19" s="1"/>
  <c r="C2331" i="19"/>
  <c r="E2331" i="19" s="1"/>
  <c r="C2328" i="19"/>
  <c r="E2328" i="19" s="1"/>
  <c r="C2060" i="19"/>
  <c r="E2060" i="19" s="1"/>
  <c r="C2057" i="19"/>
  <c r="E2057" i="19" s="1"/>
  <c r="C2054" i="19"/>
  <c r="E2054" i="19" s="1"/>
  <c r="C2051" i="19"/>
  <c r="E2051" i="19" s="1"/>
  <c r="C2048" i="19"/>
  <c r="E2048" i="19" s="1"/>
  <c r="C1673" i="19"/>
  <c r="E1673" i="19" s="1"/>
  <c r="C2042" i="19"/>
  <c r="E2042" i="19" s="1"/>
  <c r="C2039" i="19"/>
  <c r="E2039" i="19" s="1"/>
  <c r="C2036" i="19"/>
  <c r="E2036" i="19" s="1"/>
  <c r="C2033" i="19"/>
  <c r="E2033" i="19" s="1"/>
  <c r="C2030" i="19"/>
  <c r="E2030" i="19" s="1"/>
  <c r="C2027" i="19"/>
  <c r="E2027" i="19" s="1"/>
  <c r="C2024" i="19"/>
  <c r="E2024" i="19" s="1"/>
  <c r="C2021" i="19"/>
  <c r="E2021" i="19" s="1"/>
  <c r="C2018" i="19"/>
  <c r="E2018" i="19" s="1"/>
  <c r="C1870" i="19"/>
  <c r="E1870" i="19" s="1"/>
  <c r="C1867" i="19"/>
  <c r="E1867" i="19" s="1"/>
  <c r="C1864" i="19"/>
  <c r="E1864" i="19" s="1"/>
  <c r="C1861" i="19"/>
  <c r="E1861" i="19" s="1"/>
  <c r="C1858" i="19"/>
  <c r="E1858" i="19" s="1"/>
  <c r="C1855" i="19"/>
  <c r="E1855" i="19" s="1"/>
  <c r="C1852" i="19"/>
  <c r="E1852" i="19" s="1"/>
  <c r="C1849" i="19"/>
  <c r="E1849" i="19" s="1"/>
  <c r="C1846" i="19"/>
  <c r="E1846" i="19" s="1"/>
  <c r="C1843" i="19"/>
  <c r="E1843" i="19" s="1"/>
  <c r="C1840" i="19"/>
  <c r="E1840" i="19" s="1"/>
  <c r="C1837" i="19"/>
  <c r="E1837" i="19" s="1"/>
  <c r="C1834" i="19"/>
  <c r="E1834" i="19" s="1"/>
  <c r="C1831" i="19"/>
  <c r="E1831" i="19" s="1"/>
  <c r="C1828" i="19"/>
  <c r="E1828" i="19" s="1"/>
  <c r="C1825" i="19"/>
  <c r="E1825" i="19" s="1"/>
  <c r="C1822" i="19"/>
  <c r="E1822" i="19" s="1"/>
  <c r="C1819" i="19"/>
  <c r="E1819" i="19" s="1"/>
  <c r="C1816" i="19"/>
  <c r="E1816" i="19" s="1"/>
  <c r="C1813" i="19"/>
  <c r="E1813" i="19" s="1"/>
  <c r="C1810" i="19"/>
  <c r="E1810" i="19" s="1"/>
  <c r="C1807" i="19"/>
  <c r="E1807" i="19" s="1"/>
  <c r="C1804" i="19"/>
  <c r="E1804" i="19" s="1"/>
  <c r="C1801" i="19"/>
  <c r="E1801" i="19" s="1"/>
  <c r="C1798" i="19"/>
  <c r="E1798" i="19" s="1"/>
  <c r="C1795" i="19"/>
  <c r="E1795" i="19" s="1"/>
  <c r="C1792" i="19"/>
  <c r="E1792" i="19" s="1"/>
  <c r="C1789" i="19"/>
  <c r="E1789" i="19" s="1"/>
  <c r="C1786" i="19"/>
  <c r="E1786" i="19" s="1"/>
  <c r="C1783" i="19"/>
  <c r="E1783" i="19" s="1"/>
  <c r="C1780" i="19"/>
  <c r="E1780" i="19" s="1"/>
  <c r="C1777" i="19"/>
  <c r="E1777" i="19" s="1"/>
  <c r="C1774" i="19"/>
  <c r="E1774" i="19" s="1"/>
  <c r="C1771" i="19"/>
  <c r="E1771" i="19" s="1"/>
  <c r="C1768" i="19"/>
  <c r="E1768" i="19" s="1"/>
  <c r="C1869" i="19"/>
  <c r="E1869" i="19" s="1"/>
  <c r="C1866" i="19"/>
  <c r="E1866" i="19" s="1"/>
  <c r="C1863" i="19"/>
  <c r="E1863" i="19" s="1"/>
  <c r="C1860" i="19"/>
  <c r="E1860" i="19" s="1"/>
  <c r="C1857" i="19"/>
  <c r="E1857" i="19" s="1"/>
  <c r="C1854" i="19"/>
  <c r="E1854" i="19" s="1"/>
  <c r="C1851" i="19"/>
  <c r="E1851" i="19" s="1"/>
  <c r="C1848" i="19"/>
  <c r="E1848" i="19" s="1"/>
  <c r="C1845" i="19"/>
  <c r="E1845" i="19" s="1"/>
  <c r="C1842" i="19"/>
  <c r="E1842" i="19" s="1"/>
  <c r="C1839" i="19"/>
  <c r="E1839" i="19" s="1"/>
  <c r="C1836" i="19"/>
  <c r="E1836" i="19" s="1"/>
  <c r="C1833" i="19"/>
  <c r="E1833" i="19" s="1"/>
  <c r="C1830" i="19"/>
  <c r="E1830" i="19" s="1"/>
  <c r="C1827" i="19"/>
  <c r="E1827" i="19" s="1"/>
  <c r="C1824" i="19"/>
  <c r="E1824" i="19" s="1"/>
  <c r="C1821" i="19"/>
  <c r="E1821" i="19" s="1"/>
  <c r="C1818" i="19"/>
  <c r="E1818" i="19" s="1"/>
  <c r="C1815" i="19"/>
  <c r="E1815" i="19" s="1"/>
  <c r="C1812" i="19"/>
  <c r="E1812" i="19" s="1"/>
  <c r="C1809" i="19"/>
  <c r="E1809" i="19" s="1"/>
  <c r="C1806" i="19"/>
  <c r="E1806" i="19" s="1"/>
  <c r="C1803" i="19"/>
  <c r="E1803" i="19" s="1"/>
  <c r="C1800" i="19"/>
  <c r="E1800" i="19" s="1"/>
  <c r="C1797" i="19"/>
  <c r="E1797" i="19" s="1"/>
  <c r="C1794" i="19"/>
  <c r="E1794" i="19" s="1"/>
  <c r="C1791" i="19"/>
  <c r="E1791" i="19" s="1"/>
  <c r="C1788" i="19"/>
  <c r="E1788" i="19" s="1"/>
  <c r="C1785" i="19"/>
  <c r="E1785" i="19" s="1"/>
  <c r="C1782" i="19"/>
  <c r="E1782" i="19" s="1"/>
  <c r="C1779" i="19"/>
  <c r="E1779" i="19" s="1"/>
  <c r="C1776" i="19"/>
  <c r="E1776" i="19" s="1"/>
  <c r="C1773" i="19"/>
  <c r="E1773" i="19" s="1"/>
  <c r="C1770" i="19"/>
  <c r="E1770" i="19" s="1"/>
  <c r="C1767" i="19"/>
  <c r="E1767" i="19" s="1"/>
  <c r="C1868" i="19"/>
  <c r="E1868" i="19" s="1"/>
  <c r="C1865" i="19"/>
  <c r="E1865" i="19" s="1"/>
  <c r="C1862" i="19"/>
  <c r="E1862" i="19" s="1"/>
  <c r="C1404" i="19"/>
  <c r="E1404" i="19" s="1"/>
  <c r="C1856" i="19"/>
  <c r="E1856" i="19" s="1"/>
  <c r="C1853" i="19"/>
  <c r="E1853" i="19" s="1"/>
  <c r="C1850" i="19"/>
  <c r="E1850" i="19" s="1"/>
  <c r="C1847" i="19"/>
  <c r="E1847" i="19" s="1"/>
  <c r="C1844" i="19"/>
  <c r="E1844" i="19" s="1"/>
  <c r="C1841" i="19"/>
  <c r="E1841" i="19" s="1"/>
  <c r="C1838" i="19"/>
  <c r="E1838" i="19" s="1"/>
  <c r="C1835" i="19"/>
  <c r="E1835" i="19" s="1"/>
  <c r="C1832" i="19"/>
  <c r="E1832" i="19" s="1"/>
  <c r="C1829" i="19"/>
  <c r="E1829" i="19" s="1"/>
  <c r="C1826" i="19"/>
  <c r="E1826" i="19" s="1"/>
  <c r="C1823" i="19"/>
  <c r="E1823" i="19" s="1"/>
  <c r="C1820" i="19"/>
  <c r="E1820" i="19" s="1"/>
  <c r="C1817" i="19"/>
  <c r="E1817" i="19" s="1"/>
  <c r="C1814" i="19"/>
  <c r="E1814" i="19" s="1"/>
  <c r="C1811" i="19"/>
  <c r="E1811" i="19" s="1"/>
  <c r="C1294" i="19"/>
  <c r="E1294" i="19" s="1"/>
  <c r="C1291" i="19"/>
  <c r="E1291" i="19" s="1"/>
  <c r="C1288" i="19"/>
  <c r="E1288" i="19" s="1"/>
  <c r="C1285" i="19"/>
  <c r="E1285" i="19" s="1"/>
  <c r="C1282" i="19"/>
  <c r="E1282" i="19" s="1"/>
  <c r="C1279" i="19"/>
  <c r="E1279" i="19" s="1"/>
  <c r="C1276" i="19"/>
  <c r="E1276" i="19" s="1"/>
  <c r="C1273" i="19"/>
  <c r="E1273" i="19" s="1"/>
  <c r="C1270" i="19"/>
  <c r="E1270" i="19" s="1"/>
  <c r="C1267" i="19"/>
  <c r="E1267" i="19" s="1"/>
  <c r="C1264" i="19"/>
  <c r="E1264" i="19" s="1"/>
  <c r="C1365" i="19"/>
  <c r="E1365" i="19" s="1"/>
  <c r="C1362" i="19"/>
  <c r="E1362" i="19" s="1"/>
  <c r="C1359" i="19"/>
  <c r="E1359" i="19" s="1"/>
  <c r="C1356" i="19"/>
  <c r="E1356" i="19" s="1"/>
  <c r="C1353" i="19"/>
  <c r="E1353" i="19" s="1"/>
  <c r="C1350" i="19"/>
  <c r="E1350" i="19" s="1"/>
  <c r="C1347" i="19"/>
  <c r="E1347" i="19" s="1"/>
  <c r="C1344" i="19"/>
  <c r="E1344" i="19" s="1"/>
  <c r="C1341" i="19"/>
  <c r="E1341" i="19" s="1"/>
  <c r="C1338" i="19"/>
  <c r="E1338" i="19" s="1"/>
  <c r="C1335" i="19"/>
  <c r="E1335" i="19" s="1"/>
  <c r="C1332" i="19"/>
  <c r="E1332" i="19" s="1"/>
  <c r="C1329" i="19"/>
  <c r="E1329" i="19" s="1"/>
  <c r="C1326" i="19"/>
  <c r="E1326" i="19" s="1"/>
  <c r="C1323" i="19"/>
  <c r="E1323" i="19" s="1"/>
  <c r="C1320" i="19"/>
  <c r="E1320" i="19" s="1"/>
  <c r="C1317" i="19"/>
  <c r="E1317" i="19" s="1"/>
  <c r="C1314" i="19"/>
  <c r="E1314" i="19" s="1"/>
  <c r="C1311" i="19"/>
  <c r="E1311" i="19" s="1"/>
  <c r="C1308" i="19"/>
  <c r="E1308" i="19" s="1"/>
  <c r="C1305" i="19"/>
  <c r="E1305" i="19" s="1"/>
  <c r="C1302" i="19"/>
  <c r="E1302" i="19" s="1"/>
  <c r="C1299" i="19"/>
  <c r="E1299" i="19" s="1"/>
  <c r="C1296" i="19"/>
  <c r="E1296" i="19" s="1"/>
  <c r="C1293" i="19"/>
  <c r="E1293" i="19" s="1"/>
  <c r="C1290" i="19"/>
  <c r="E1290" i="19" s="1"/>
  <c r="C1287" i="19"/>
  <c r="E1287" i="19" s="1"/>
  <c r="C1284" i="19"/>
  <c r="E1284" i="19" s="1"/>
  <c r="C1281" i="19"/>
  <c r="E1281" i="19" s="1"/>
  <c r="C1278" i="19"/>
  <c r="E1278" i="19" s="1"/>
  <c r="C1275" i="19"/>
  <c r="E1275" i="19" s="1"/>
  <c r="C1272" i="19"/>
  <c r="E1272" i="19" s="1"/>
  <c r="C1269" i="19"/>
  <c r="E1269" i="19" s="1"/>
  <c r="C1266" i="19"/>
  <c r="E1266" i="19" s="1"/>
  <c r="C1263" i="19"/>
  <c r="E1263" i="19" s="1"/>
  <c r="C1364" i="19"/>
  <c r="E1364" i="19" s="1"/>
  <c r="C1361" i="19"/>
  <c r="E1361" i="19" s="1"/>
  <c r="C1358" i="19"/>
  <c r="E1358" i="19" s="1"/>
  <c r="C1355" i="19"/>
  <c r="E1355" i="19" s="1"/>
  <c r="C1352" i="19"/>
  <c r="E1352" i="19" s="1"/>
  <c r="C1349" i="19"/>
  <c r="E1349" i="19" s="1"/>
  <c r="C1346" i="19"/>
  <c r="E1346" i="19" s="1"/>
  <c r="C1343" i="19"/>
  <c r="E1343" i="19" s="1"/>
  <c r="C1340" i="19"/>
  <c r="E1340" i="19" s="1"/>
  <c r="C1337" i="19"/>
  <c r="E1337" i="19" s="1"/>
  <c r="C1334" i="19"/>
  <c r="E1334" i="19" s="1"/>
  <c r="C1331" i="19"/>
  <c r="E1331" i="19" s="1"/>
  <c r="C1328" i="19"/>
  <c r="E1328" i="19" s="1"/>
  <c r="C1325" i="19"/>
  <c r="E1325" i="19" s="1"/>
  <c r="C1322" i="19"/>
  <c r="E1322" i="19" s="1"/>
  <c r="C1319" i="19"/>
  <c r="E1319" i="19" s="1"/>
  <c r="C1316" i="19"/>
  <c r="E1316" i="19" s="1"/>
  <c r="C1313" i="19"/>
  <c r="E1313" i="19" s="1"/>
  <c r="C1310" i="19"/>
  <c r="E1310" i="19" s="1"/>
  <c r="C1307" i="19"/>
  <c r="E1307" i="19" s="1"/>
  <c r="C1389" i="19"/>
  <c r="E1389" i="19" s="1"/>
  <c r="C1301" i="19"/>
  <c r="E1301" i="19" s="1"/>
  <c r="C1298" i="19"/>
  <c r="E1298" i="19" s="1"/>
  <c r="C1295" i="19"/>
  <c r="E1295" i="19" s="1"/>
  <c r="C1292" i="19"/>
  <c r="E1292" i="19" s="1"/>
  <c r="C1289" i="19"/>
  <c r="E1289" i="19" s="1"/>
  <c r="C1286" i="19"/>
  <c r="E1286" i="19" s="1"/>
  <c r="C1283" i="19"/>
  <c r="E1283" i="19" s="1"/>
  <c r="C1280" i="19"/>
  <c r="E1280" i="19" s="1"/>
  <c r="C1277" i="19"/>
  <c r="E1277" i="19" s="1"/>
  <c r="C1274" i="19"/>
  <c r="E1274" i="19" s="1"/>
  <c r="C1271" i="19"/>
  <c r="E1271" i="19" s="1"/>
  <c r="C1268" i="19"/>
  <c r="E1268" i="19" s="1"/>
  <c r="C1265" i="19"/>
  <c r="E1265" i="19" s="1"/>
  <c r="C1262" i="19"/>
  <c r="E1262" i="19" s="1"/>
  <c r="C1114" i="19"/>
  <c r="E1114" i="19" s="1"/>
  <c r="C1111" i="19"/>
  <c r="E1111" i="19" s="1"/>
  <c r="C1108" i="19"/>
  <c r="E1108" i="19" s="1"/>
  <c r="C1105" i="19"/>
  <c r="E1105" i="19" s="1"/>
  <c r="C1102" i="19"/>
  <c r="E1102" i="19" s="1"/>
  <c r="C1099" i="19"/>
  <c r="E1099" i="19" s="1"/>
  <c r="C1096" i="19"/>
  <c r="E1096" i="19" s="1"/>
  <c r="C1087" i="19"/>
  <c r="E1087" i="19" s="1"/>
  <c r="C1078" i="19"/>
  <c r="E1078" i="19" s="1"/>
  <c r="C1069" i="19"/>
  <c r="E1069" i="19" s="1"/>
  <c r="C1060" i="19"/>
  <c r="E1060" i="19" s="1"/>
  <c r="C1051" i="19"/>
  <c r="E1051" i="19" s="1"/>
  <c r="C786" i="19"/>
  <c r="E786" i="19" s="1"/>
  <c r="C777" i="19"/>
  <c r="E777" i="19" s="1"/>
  <c r="C768" i="19"/>
  <c r="E768" i="19" s="1"/>
  <c r="C1093" i="19"/>
  <c r="E1093" i="19" s="1"/>
  <c r="C1084" i="19"/>
  <c r="E1084" i="19" s="1"/>
  <c r="C1075" i="19"/>
  <c r="E1075" i="19" s="1"/>
  <c r="C1066" i="19"/>
  <c r="E1066" i="19" s="1"/>
  <c r="C1057" i="19"/>
  <c r="E1057" i="19" s="1"/>
  <c r="C1048" i="19"/>
  <c r="E1048" i="19" s="1"/>
  <c r="C783" i="19"/>
  <c r="E783" i="19" s="1"/>
  <c r="C774" i="19"/>
  <c r="E774" i="19" s="1"/>
  <c r="C765" i="19"/>
  <c r="E765" i="19" s="1"/>
  <c r="C1090" i="19"/>
  <c r="E1090" i="19" s="1"/>
  <c r="C1081" i="19"/>
  <c r="E1081" i="19" s="1"/>
  <c r="C1072" i="19"/>
  <c r="E1072" i="19" s="1"/>
  <c r="C1063" i="19"/>
  <c r="E1063" i="19" s="1"/>
  <c r="C1054" i="19"/>
  <c r="E1054" i="19" s="1"/>
  <c r="C1045" i="19"/>
  <c r="E1045" i="19" s="1"/>
  <c r="C780" i="19"/>
  <c r="E780" i="19" s="1"/>
  <c r="C771" i="19"/>
  <c r="E771" i="19" s="1"/>
  <c r="C762" i="19"/>
  <c r="E762" i="19" s="1"/>
  <c r="C759" i="19"/>
  <c r="E759" i="19" s="1"/>
  <c r="C860" i="19"/>
  <c r="E860" i="19" s="1"/>
  <c r="C857" i="19"/>
  <c r="E857" i="19" s="1"/>
  <c r="C854" i="19"/>
  <c r="E854" i="19" s="1"/>
  <c r="C851" i="19"/>
  <c r="E851" i="19" s="1"/>
  <c r="C848" i="19"/>
  <c r="E848" i="19" s="1"/>
  <c r="C845" i="19"/>
  <c r="E845" i="19" s="1"/>
  <c r="C842" i="19"/>
  <c r="E842" i="19" s="1"/>
  <c r="C839" i="19"/>
  <c r="E839" i="19" s="1"/>
  <c r="C836" i="19"/>
  <c r="E836" i="19" s="1"/>
  <c r="C833" i="19"/>
  <c r="E833" i="19" s="1"/>
  <c r="C830" i="19"/>
  <c r="E830" i="19" s="1"/>
  <c r="C827" i="19"/>
  <c r="E827" i="19" s="1"/>
  <c r="C824" i="19"/>
  <c r="E824" i="19" s="1"/>
  <c r="C821" i="19"/>
  <c r="E821" i="19" s="1"/>
  <c r="C818" i="19"/>
  <c r="E818" i="19" s="1"/>
  <c r="C815" i="19"/>
  <c r="E815" i="19" s="1"/>
  <c r="C812" i="19"/>
  <c r="E812" i="19" s="1"/>
  <c r="C809" i="19"/>
  <c r="E809" i="19" s="1"/>
  <c r="C806" i="19"/>
  <c r="E806" i="19" s="1"/>
  <c r="C803" i="19"/>
  <c r="E803" i="19" s="1"/>
  <c r="C800" i="19"/>
  <c r="E800" i="19" s="1"/>
  <c r="C797" i="19"/>
  <c r="E797" i="19" s="1"/>
  <c r="C794" i="19"/>
  <c r="E794" i="19" s="1"/>
  <c r="C791" i="19"/>
  <c r="E791" i="19" s="1"/>
  <c r="C788" i="19"/>
  <c r="E788" i="19" s="1"/>
  <c r="C785" i="19"/>
  <c r="E785" i="19" s="1"/>
  <c r="C782" i="19"/>
  <c r="E782" i="19" s="1"/>
  <c r="C779" i="19"/>
  <c r="E779" i="19" s="1"/>
  <c r="C776" i="19"/>
  <c r="E776" i="19" s="1"/>
  <c r="C773" i="19"/>
  <c r="E773" i="19" s="1"/>
  <c r="C770" i="19"/>
  <c r="E770" i="19" s="1"/>
  <c r="C767" i="19"/>
  <c r="E767" i="19" s="1"/>
  <c r="C764" i="19"/>
  <c r="E764" i="19" s="1"/>
  <c r="C761" i="19"/>
  <c r="E761" i="19" s="1"/>
  <c r="C1548" i="19"/>
  <c r="E1548" i="19" s="1"/>
  <c r="C610" i="19"/>
  <c r="E610" i="19" s="1"/>
  <c r="C607" i="19"/>
  <c r="E607" i="19" s="1"/>
  <c r="C604" i="19"/>
  <c r="E604" i="19" s="1"/>
  <c r="C601" i="19"/>
  <c r="E601" i="19" s="1"/>
  <c r="C598" i="19"/>
  <c r="E598" i="19" s="1"/>
  <c r="C595" i="19"/>
  <c r="E595" i="19" s="1"/>
  <c r="C592" i="19"/>
  <c r="E592" i="19" s="1"/>
  <c r="C589" i="19"/>
  <c r="E589" i="19" s="1"/>
  <c r="C586" i="19"/>
  <c r="E586" i="19" s="1"/>
  <c r="C583" i="19"/>
  <c r="E583" i="19" s="1"/>
  <c r="C580" i="19"/>
  <c r="E580" i="19" s="1"/>
  <c r="C577" i="19"/>
  <c r="E577" i="19" s="1"/>
  <c r="C574" i="19"/>
  <c r="E574" i="19" s="1"/>
  <c r="C571" i="19"/>
  <c r="E571" i="19" s="1"/>
  <c r="C568" i="19"/>
  <c r="E568" i="19" s="1"/>
  <c r="C565" i="19"/>
  <c r="E565" i="19" s="1"/>
  <c r="C562" i="19"/>
  <c r="E562" i="19" s="1"/>
  <c r="C559" i="19"/>
  <c r="E559" i="19" s="1"/>
  <c r="C556" i="19"/>
  <c r="E556" i="19" s="1"/>
  <c r="C553" i="19"/>
  <c r="E553" i="19" s="1"/>
  <c r="C550" i="19"/>
  <c r="E550" i="19" s="1"/>
  <c r="C547" i="19"/>
  <c r="E547" i="19" s="1"/>
  <c r="C544" i="19"/>
  <c r="E544" i="19" s="1"/>
  <c r="C541" i="19"/>
  <c r="E541" i="19" s="1"/>
  <c r="C538" i="19"/>
  <c r="E538" i="19" s="1"/>
  <c r="C535" i="19"/>
  <c r="E535" i="19" s="1"/>
  <c r="C532" i="19"/>
  <c r="E532" i="19" s="1"/>
  <c r="C529" i="19"/>
  <c r="E529" i="19" s="1"/>
  <c r="C526" i="19"/>
  <c r="E526" i="19" s="1"/>
  <c r="C523" i="19"/>
  <c r="E523" i="19" s="1"/>
  <c r="C520" i="19"/>
  <c r="E520" i="19" s="1"/>
  <c r="C517" i="19"/>
  <c r="E517" i="19" s="1"/>
  <c r="C514" i="19"/>
  <c r="E514" i="19" s="1"/>
  <c r="C511" i="19"/>
  <c r="E511" i="19" s="1"/>
  <c r="C508" i="19"/>
  <c r="E508" i="19" s="1"/>
  <c r="C609" i="19"/>
  <c r="E609" i="19" s="1"/>
  <c r="C606" i="19"/>
  <c r="E606" i="19" s="1"/>
  <c r="C603" i="19"/>
  <c r="E603" i="19" s="1"/>
  <c r="C600" i="19"/>
  <c r="E600" i="19" s="1"/>
  <c r="C597" i="19"/>
  <c r="E597" i="19" s="1"/>
  <c r="C594" i="19"/>
  <c r="E594" i="19" s="1"/>
  <c r="C591" i="19"/>
  <c r="E591" i="19" s="1"/>
  <c r="C588" i="19"/>
  <c r="E588" i="19" s="1"/>
  <c r="C585" i="19"/>
  <c r="E585" i="19" s="1"/>
  <c r="C582" i="19"/>
  <c r="E582" i="19" s="1"/>
  <c r="C579" i="19"/>
  <c r="E579" i="19" s="1"/>
  <c r="C576" i="19"/>
  <c r="E576" i="19" s="1"/>
  <c r="C573" i="19"/>
  <c r="E573" i="19" s="1"/>
  <c r="C570" i="19"/>
  <c r="E570" i="19" s="1"/>
  <c r="C567" i="19"/>
  <c r="E567" i="19" s="1"/>
  <c r="C564" i="19"/>
  <c r="E564" i="19" s="1"/>
  <c r="C561" i="19"/>
  <c r="E561" i="19" s="1"/>
  <c r="C558" i="19"/>
  <c r="E558" i="19" s="1"/>
  <c r="C555" i="19"/>
  <c r="E555" i="19" s="1"/>
  <c r="C552" i="19"/>
  <c r="E552" i="19" s="1"/>
  <c r="C549" i="19"/>
  <c r="E549" i="19" s="1"/>
  <c r="C546" i="19"/>
  <c r="E546" i="19" s="1"/>
  <c r="C543" i="19"/>
  <c r="E543" i="19" s="1"/>
  <c r="C540" i="19"/>
  <c r="E540" i="19" s="1"/>
  <c r="C537" i="19"/>
  <c r="E537" i="19" s="1"/>
  <c r="C106" i="19"/>
  <c r="E106" i="19" s="1"/>
  <c r="C103" i="19"/>
  <c r="E103" i="19" s="1"/>
  <c r="C100" i="19"/>
  <c r="E100" i="19" s="1"/>
  <c r="C97" i="19"/>
  <c r="E97" i="19" s="1"/>
  <c r="C94" i="19"/>
  <c r="E94" i="19" s="1"/>
  <c r="C91" i="19"/>
  <c r="E91" i="19" s="1"/>
  <c r="C88" i="19"/>
  <c r="E88" i="19" s="1"/>
  <c r="C85" i="19"/>
  <c r="E85" i="19" s="1"/>
  <c r="C82" i="19"/>
  <c r="E82" i="19" s="1"/>
  <c r="C79" i="19"/>
  <c r="E79" i="19" s="1"/>
  <c r="C76" i="19"/>
  <c r="E76" i="19" s="1"/>
  <c r="C73" i="19"/>
  <c r="E73" i="19" s="1"/>
  <c r="C70" i="19"/>
  <c r="E70" i="19" s="1"/>
  <c r="C67" i="19"/>
  <c r="E67" i="19" s="1"/>
  <c r="C64" i="19"/>
  <c r="E64" i="19" s="1"/>
  <c r="C61" i="19"/>
  <c r="E61" i="19" s="1"/>
  <c r="C58" i="19"/>
  <c r="E58" i="19" s="1"/>
  <c r="C55" i="19"/>
  <c r="E55" i="19" s="1"/>
  <c r="C52" i="19"/>
  <c r="E52" i="19" s="1"/>
  <c r="C49" i="19"/>
  <c r="E49" i="19" s="1"/>
  <c r="C46" i="19"/>
  <c r="E46" i="19" s="1"/>
  <c r="C43" i="19"/>
  <c r="E43" i="19" s="1"/>
  <c r="C2945" i="19"/>
  <c r="E2945" i="19" s="1"/>
  <c r="C37" i="19"/>
  <c r="E37" i="19" s="1"/>
  <c r="C34" i="19"/>
  <c r="E34" i="19" s="1"/>
  <c r="C31" i="19"/>
  <c r="E31" i="19" s="1"/>
  <c r="C28" i="19"/>
  <c r="E28" i="19" s="1"/>
  <c r="C25" i="19"/>
  <c r="E25" i="19" s="1"/>
  <c r="C22" i="19"/>
  <c r="E22" i="19" s="1"/>
  <c r="C19" i="19"/>
  <c r="E19" i="19" s="1"/>
  <c r="C16" i="19"/>
  <c r="E16" i="19" s="1"/>
  <c r="C13" i="19"/>
  <c r="E13" i="19" s="1"/>
  <c r="C10" i="19"/>
  <c r="E10" i="19" s="1"/>
  <c r="C7" i="19"/>
  <c r="E7" i="19" s="1"/>
  <c r="C4" i="19"/>
  <c r="E4" i="19" s="1"/>
  <c r="C105" i="19"/>
  <c r="E105" i="19" s="1"/>
  <c r="C102" i="19"/>
  <c r="E102" i="19" s="1"/>
  <c r="C99" i="19"/>
  <c r="E99" i="19" s="1"/>
  <c r="C96" i="19"/>
  <c r="E96" i="19" s="1"/>
  <c r="C93" i="19"/>
  <c r="E93" i="19" s="1"/>
  <c r="C90" i="19"/>
  <c r="E90" i="19" s="1"/>
  <c r="C87" i="19"/>
  <c r="E87" i="19" s="1"/>
  <c r="C84" i="19"/>
  <c r="E84" i="19" s="1"/>
  <c r="C81" i="19"/>
  <c r="E81" i="19" s="1"/>
  <c r="C78" i="19"/>
  <c r="E78" i="19" s="1"/>
  <c r="C75" i="19"/>
  <c r="E75" i="19" s="1"/>
  <c r="C72" i="19"/>
  <c r="E72" i="19" s="1"/>
  <c r="C69" i="19"/>
  <c r="E69" i="19" s="1"/>
  <c r="C66" i="19"/>
  <c r="E66" i="19" s="1"/>
  <c r="C63" i="19"/>
  <c r="E63" i="19" s="1"/>
  <c r="C60" i="19"/>
  <c r="E60" i="19" s="1"/>
  <c r="C57" i="19"/>
  <c r="E57" i="19" s="1"/>
  <c r="C54" i="19"/>
  <c r="E54" i="19" s="1"/>
  <c r="C51" i="19"/>
  <c r="E51" i="19" s="1"/>
  <c r="C48" i="19"/>
  <c r="E48" i="19" s="1"/>
  <c r="C45" i="19"/>
  <c r="E45" i="19" s="1"/>
  <c r="C42" i="19"/>
  <c r="E42" i="19" s="1"/>
  <c r="C39" i="19"/>
  <c r="E39" i="19" s="1"/>
  <c r="C36" i="19"/>
  <c r="E36" i="19" s="1"/>
  <c r="C33" i="19"/>
  <c r="E33" i="19" s="1"/>
  <c r="C30" i="19"/>
  <c r="E30" i="19" s="1"/>
  <c r="C27" i="19"/>
  <c r="E27" i="19" s="1"/>
  <c r="C24" i="19"/>
  <c r="E24" i="19" s="1"/>
  <c r="C21" i="19"/>
  <c r="E21" i="19" s="1"/>
  <c r="C18" i="19"/>
  <c r="E18" i="19" s="1"/>
  <c r="C15" i="19"/>
  <c r="E15" i="19" s="1"/>
  <c r="C12" i="19"/>
  <c r="E12" i="19" s="1"/>
  <c r="C9" i="19"/>
  <c r="E9" i="19" s="1"/>
  <c r="C6" i="19"/>
  <c r="E6" i="19" s="1"/>
  <c r="C3" i="19"/>
  <c r="E3" i="19" s="1"/>
  <c r="C104" i="19"/>
  <c r="E104" i="19" s="1"/>
  <c r="C101" i="19"/>
  <c r="E101" i="19" s="1"/>
  <c r="C98" i="19"/>
  <c r="E98" i="19" s="1"/>
  <c r="C95" i="19"/>
  <c r="E95" i="19" s="1"/>
  <c r="C92" i="19"/>
  <c r="E92" i="19" s="1"/>
  <c r="C89" i="19"/>
  <c r="E89" i="19" s="1"/>
  <c r="C86" i="19"/>
  <c r="E86" i="19" s="1"/>
  <c r="C83" i="19"/>
  <c r="E83" i="19" s="1"/>
  <c r="C80" i="19"/>
  <c r="E80" i="19" s="1"/>
  <c r="C77" i="19"/>
  <c r="E77" i="19" s="1"/>
  <c r="C74" i="19"/>
  <c r="E74" i="19" s="1"/>
  <c r="C71" i="19"/>
  <c r="E71" i="19" s="1"/>
  <c r="C68" i="19"/>
  <c r="E68" i="19" s="1"/>
  <c r="C65" i="19"/>
  <c r="E65" i="19" s="1"/>
  <c r="C62" i="19"/>
  <c r="E62" i="19" s="1"/>
  <c r="C59" i="19"/>
  <c r="E59" i="19" s="1"/>
  <c r="C56" i="19"/>
  <c r="E56" i="19" s="1"/>
  <c r="C53" i="19"/>
  <c r="E53" i="19" s="1"/>
  <c r="C50" i="19"/>
  <c r="E50" i="19" s="1"/>
  <c r="C47" i="19"/>
  <c r="E47" i="19" s="1"/>
  <c r="C44" i="19"/>
  <c r="E44" i="19" s="1"/>
  <c r="C41" i="19"/>
  <c r="E41" i="19" s="1"/>
  <c r="C38" i="19"/>
  <c r="E38" i="19" s="1"/>
  <c r="C35" i="19"/>
  <c r="E35" i="19" s="1"/>
  <c r="C32" i="19"/>
  <c r="E32" i="19" s="1"/>
  <c r="C29" i="19"/>
  <c r="E29" i="19" s="1"/>
  <c r="C26" i="19"/>
  <c r="E26" i="19" s="1"/>
  <c r="C23" i="19"/>
  <c r="E23" i="19" s="1"/>
  <c r="C20" i="19"/>
  <c r="E20" i="19" s="1"/>
  <c r="C17" i="19"/>
  <c r="E17" i="19" s="1"/>
  <c r="C14" i="19"/>
  <c r="E14" i="19" s="1"/>
  <c r="C11" i="19"/>
  <c r="E11" i="19" s="1"/>
  <c r="C8" i="19"/>
  <c r="E8" i="19" s="1"/>
  <c r="C5" i="19"/>
  <c r="E5" i="19" s="1"/>
  <c r="C2" i="19"/>
  <c r="E2" i="19" s="1"/>
  <c r="C992" i="4"/>
  <c r="C993" i="4"/>
  <c r="C1002" i="4"/>
  <c r="C1003" i="4"/>
  <c r="C1004" i="4"/>
  <c r="C1005" i="4"/>
  <c r="C1026" i="4"/>
  <c r="C1027" i="4"/>
  <c r="C1028" i="4"/>
  <c r="C1029" i="4"/>
  <c r="C1014" i="4"/>
  <c r="C1015" i="4"/>
  <c r="C1016" i="4"/>
  <c r="C1017" i="4"/>
  <c r="C1018" i="4"/>
  <c r="C1019" i="4"/>
  <c r="C1020" i="4"/>
  <c r="C1021" i="4"/>
  <c r="C1086" i="4"/>
  <c r="C1087" i="4"/>
  <c r="C1088" i="4"/>
  <c r="C1089" i="4"/>
  <c r="C1050" i="4"/>
  <c r="C1051" i="4"/>
  <c r="C1052" i="4"/>
  <c r="C1053" i="4"/>
  <c r="C1046" i="4"/>
  <c r="C1047" i="4"/>
  <c r="C1048" i="4"/>
  <c r="C1049" i="4"/>
  <c r="C1042" i="4"/>
  <c r="C1043" i="4"/>
  <c r="C1044" i="4"/>
  <c r="C1045" i="4"/>
  <c r="C1090" i="4"/>
  <c r="C1091" i="4"/>
  <c r="C1092" i="4"/>
  <c r="C1093" i="4"/>
  <c r="C1082" i="4"/>
  <c r="C1083" i="4"/>
  <c r="C1084" i="4"/>
  <c r="C1085" i="4"/>
  <c r="C1058" i="4"/>
  <c r="C1059" i="4"/>
  <c r="C1060" i="4"/>
  <c r="C1061" i="4"/>
  <c r="C1074" i="4"/>
  <c r="C1075" i="4"/>
  <c r="C1076" i="4"/>
  <c r="C1077" i="4"/>
  <c r="C1054" i="4"/>
  <c r="C1055" i="4"/>
  <c r="C1056" i="4"/>
  <c r="C1057" i="4"/>
  <c r="C1062" i="4"/>
  <c r="C1063" i="4"/>
  <c r="C1064" i="4"/>
  <c r="C15" i="4"/>
  <c r="C28" i="4"/>
  <c r="C41" i="4"/>
  <c r="C54" i="4"/>
  <c r="C67" i="4"/>
  <c r="C80" i="4"/>
  <c r="C93" i="4"/>
  <c r="C106" i="4"/>
  <c r="C119" i="4"/>
  <c r="C132" i="4"/>
  <c r="C145" i="4"/>
  <c r="C158" i="4"/>
  <c r="C171" i="4"/>
  <c r="C184" i="4"/>
  <c r="C197" i="4"/>
  <c r="C210" i="4"/>
  <c r="C223" i="4"/>
  <c r="C236" i="4"/>
  <c r="C249" i="4"/>
  <c r="C262" i="4"/>
  <c r="C275" i="4"/>
  <c r="C288" i="4"/>
  <c r="C301" i="4"/>
  <c r="C314" i="4"/>
  <c r="C327" i="4"/>
  <c r="C340" i="4"/>
  <c r="C353" i="4"/>
  <c r="C366" i="4"/>
  <c r="C379" i="4"/>
  <c r="C392" i="4"/>
  <c r="C405" i="4"/>
  <c r="C418" i="4"/>
  <c r="C431" i="4"/>
  <c r="C444" i="4"/>
  <c r="C3" i="4"/>
  <c r="C16" i="4"/>
  <c r="C29" i="4"/>
  <c r="C42" i="4"/>
  <c r="C55" i="4"/>
  <c r="C68" i="4"/>
  <c r="C81" i="4"/>
  <c r="C94" i="4"/>
  <c r="C107" i="4"/>
  <c r="C120" i="4"/>
  <c r="C133" i="4"/>
  <c r="C146" i="4"/>
  <c r="C159" i="4"/>
  <c r="C172" i="4"/>
  <c r="C185" i="4"/>
  <c r="C198" i="4"/>
  <c r="C211" i="4"/>
  <c r="C224" i="4"/>
  <c r="C237" i="4"/>
  <c r="C250" i="4"/>
  <c r="C263" i="4"/>
  <c r="C276" i="4"/>
  <c r="C289" i="4"/>
  <c r="C302" i="4"/>
  <c r="C315" i="4"/>
  <c r="C328" i="4"/>
  <c r="C341" i="4"/>
  <c r="C354" i="4"/>
  <c r="C367" i="4"/>
  <c r="C380" i="4"/>
  <c r="C393" i="4"/>
  <c r="C406" i="4"/>
  <c r="C419" i="4"/>
  <c r="C432" i="4"/>
  <c r="C445" i="4"/>
  <c r="C4" i="4"/>
  <c r="C17" i="4"/>
  <c r="C30" i="4"/>
  <c r="C43" i="4"/>
  <c r="C56" i="4"/>
  <c r="C69" i="4"/>
  <c r="C82" i="4"/>
  <c r="C95" i="4"/>
  <c r="C108" i="4"/>
  <c r="C121" i="4"/>
  <c r="C134" i="4"/>
  <c r="C147" i="4"/>
  <c r="C160" i="4"/>
  <c r="C173" i="4"/>
  <c r="C186" i="4"/>
  <c r="C199" i="4"/>
  <c r="C212" i="4"/>
  <c r="C225" i="4"/>
  <c r="C238" i="4"/>
  <c r="C251" i="4"/>
  <c r="C264" i="4"/>
  <c r="C277" i="4"/>
  <c r="C290" i="4"/>
  <c r="C303" i="4"/>
  <c r="C316" i="4"/>
  <c r="C329" i="4"/>
  <c r="C342" i="4"/>
  <c r="C355" i="4"/>
  <c r="C368" i="4"/>
  <c r="C381" i="4"/>
  <c r="C394" i="4"/>
  <c r="C407" i="4"/>
  <c r="C420" i="4"/>
  <c r="C433" i="4"/>
  <c r="C446" i="4"/>
  <c r="C5" i="4"/>
  <c r="C18" i="4"/>
  <c r="C31" i="4"/>
  <c r="C44" i="4"/>
  <c r="C57" i="4"/>
  <c r="C70" i="4"/>
  <c r="C83" i="4"/>
  <c r="C96" i="4"/>
  <c r="C109" i="4"/>
  <c r="C122" i="4"/>
  <c r="C135" i="4"/>
  <c r="C148" i="4"/>
  <c r="C161" i="4"/>
  <c r="C174" i="4"/>
  <c r="C187" i="4"/>
  <c r="C200" i="4"/>
  <c r="C213" i="4"/>
  <c r="C226" i="4"/>
  <c r="C239" i="4"/>
  <c r="C252" i="4"/>
  <c r="C265" i="4"/>
  <c r="C278" i="4"/>
  <c r="C291" i="4"/>
  <c r="C304" i="4"/>
  <c r="C317" i="4"/>
  <c r="C330" i="4"/>
  <c r="C343" i="4"/>
  <c r="C356" i="4"/>
  <c r="C369" i="4"/>
  <c r="C382" i="4"/>
  <c r="C395" i="4"/>
  <c r="C408" i="4"/>
  <c r="C421" i="4"/>
  <c r="C434" i="4"/>
  <c r="C447" i="4"/>
  <c r="C6" i="4"/>
  <c r="C19" i="4"/>
  <c r="C32" i="4"/>
  <c r="C45" i="4"/>
  <c r="C58" i="4"/>
  <c r="C71" i="4"/>
  <c r="C84" i="4"/>
  <c r="C97" i="4"/>
  <c r="C110" i="4"/>
  <c r="C123" i="4"/>
  <c r="C136" i="4"/>
  <c r="C149" i="4"/>
  <c r="C162" i="4"/>
  <c r="C175" i="4"/>
  <c r="C188" i="4"/>
  <c r="C201" i="4"/>
  <c r="C214" i="4"/>
  <c r="C227" i="4"/>
  <c r="C240" i="4"/>
  <c r="C253" i="4"/>
  <c r="C266" i="4"/>
  <c r="C279" i="4"/>
  <c r="C292" i="4"/>
  <c r="C305" i="4"/>
  <c r="C318" i="4"/>
  <c r="C331" i="4"/>
  <c r="C344" i="4"/>
  <c r="C357" i="4"/>
  <c r="C370" i="4"/>
  <c r="C383" i="4"/>
  <c r="C396" i="4"/>
  <c r="C409" i="4"/>
  <c r="C422" i="4"/>
  <c r="C435" i="4"/>
  <c r="C448" i="4"/>
  <c r="C7" i="4"/>
  <c r="C20" i="4"/>
  <c r="C33" i="4"/>
  <c r="C46" i="4"/>
  <c r="C59" i="4"/>
  <c r="C72" i="4"/>
  <c r="C85" i="4"/>
  <c r="C98" i="4"/>
  <c r="C111" i="4"/>
  <c r="C124" i="4"/>
  <c r="C137" i="4"/>
  <c r="C150" i="4"/>
  <c r="C163" i="4"/>
  <c r="C176" i="4"/>
  <c r="C189" i="4"/>
  <c r="C202" i="4"/>
  <c r="C215" i="4"/>
  <c r="C228" i="4"/>
  <c r="C241" i="4"/>
  <c r="C254" i="4"/>
  <c r="C267" i="4"/>
  <c r="C280" i="4"/>
  <c r="C293" i="4"/>
  <c r="C306" i="4"/>
  <c r="C319" i="4"/>
  <c r="C332" i="4"/>
  <c r="C345" i="4"/>
  <c r="C358" i="4"/>
  <c r="C371" i="4"/>
  <c r="C384" i="4"/>
  <c r="C397" i="4"/>
  <c r="C410" i="4"/>
  <c r="C423" i="4"/>
  <c r="C436" i="4"/>
  <c r="C449" i="4"/>
  <c r="C8" i="4"/>
  <c r="C21" i="4"/>
  <c r="C34" i="4"/>
  <c r="C47" i="4"/>
  <c r="C60" i="4"/>
  <c r="C73" i="4"/>
  <c r="C86" i="4"/>
  <c r="C99" i="4"/>
  <c r="C112" i="4"/>
  <c r="C125" i="4"/>
  <c r="C138" i="4"/>
  <c r="C151" i="4"/>
  <c r="C164" i="4"/>
  <c r="C177" i="4"/>
  <c r="C190" i="4"/>
  <c r="C203" i="4"/>
  <c r="C216" i="4"/>
  <c r="C229" i="4"/>
  <c r="C242" i="4"/>
  <c r="C255" i="4"/>
  <c r="C268" i="4"/>
  <c r="C281" i="4"/>
  <c r="C294" i="4"/>
  <c r="C307" i="4"/>
  <c r="C320" i="4"/>
  <c r="C333" i="4"/>
  <c r="C346" i="4"/>
  <c r="C359" i="4"/>
  <c r="C372" i="4"/>
  <c r="C385" i="4"/>
  <c r="C398" i="4"/>
  <c r="C411" i="4"/>
  <c r="C424" i="4"/>
  <c r="C437" i="4"/>
  <c r="C450" i="4"/>
  <c r="C9" i="4"/>
  <c r="C22" i="4"/>
  <c r="C35" i="4"/>
  <c r="C48" i="4"/>
  <c r="C61" i="4"/>
  <c r="C74" i="4"/>
  <c r="C87" i="4"/>
  <c r="C100" i="4"/>
  <c r="C113" i="4"/>
  <c r="C126" i="4"/>
  <c r="C139" i="4"/>
  <c r="C152" i="4"/>
  <c r="C165" i="4"/>
  <c r="C178" i="4"/>
  <c r="C191" i="4"/>
  <c r="C204" i="4"/>
  <c r="C217" i="4"/>
  <c r="C230" i="4"/>
  <c r="C243" i="4"/>
  <c r="C256" i="4"/>
  <c r="C269" i="4"/>
  <c r="C282" i="4"/>
  <c r="C295" i="4"/>
  <c r="C308" i="4"/>
  <c r="C321" i="4"/>
  <c r="C334" i="4"/>
  <c r="C347" i="4"/>
  <c r="C360" i="4"/>
  <c r="C373" i="4"/>
  <c r="C386" i="4"/>
  <c r="C399" i="4"/>
  <c r="C412" i="4"/>
  <c r="C425" i="4"/>
  <c r="C438" i="4"/>
  <c r="C451" i="4"/>
  <c r="C10" i="4"/>
  <c r="C23" i="4"/>
  <c r="C36" i="4"/>
  <c r="C49" i="4"/>
  <c r="C62" i="4"/>
  <c r="C75" i="4"/>
  <c r="C88" i="4"/>
  <c r="C101" i="4"/>
  <c r="C114" i="4"/>
  <c r="C127" i="4"/>
  <c r="C140" i="4"/>
  <c r="C153" i="4"/>
  <c r="C166" i="4"/>
  <c r="C179" i="4"/>
  <c r="C192" i="4"/>
  <c r="C205" i="4"/>
  <c r="C218" i="4"/>
  <c r="C231" i="4"/>
  <c r="C244" i="4"/>
  <c r="C257" i="4"/>
  <c r="C270" i="4"/>
  <c r="C283" i="4"/>
  <c r="C296" i="4"/>
  <c r="C309" i="4"/>
  <c r="C322" i="4"/>
  <c r="C335" i="4"/>
  <c r="C348" i="4"/>
  <c r="C361" i="4"/>
  <c r="C374" i="4"/>
  <c r="C387" i="4"/>
  <c r="C400" i="4"/>
  <c r="C413" i="4"/>
  <c r="C426" i="4"/>
  <c r="C439" i="4"/>
  <c r="C452" i="4"/>
  <c r="C11" i="4"/>
  <c r="C24" i="4"/>
  <c r="C37" i="4"/>
  <c r="C50" i="4"/>
  <c r="C63" i="4"/>
  <c r="C76" i="4"/>
  <c r="C89" i="4"/>
  <c r="C102" i="4"/>
  <c r="C115" i="4"/>
  <c r="C128" i="4"/>
  <c r="C141" i="4"/>
  <c r="C154" i="4"/>
  <c r="C167" i="4"/>
  <c r="C180" i="4"/>
  <c r="C193" i="4"/>
  <c r="C206" i="4"/>
  <c r="C219" i="4"/>
  <c r="C232" i="4"/>
  <c r="C245" i="4"/>
  <c r="C258" i="4"/>
  <c r="C271" i="4"/>
  <c r="C284" i="4"/>
  <c r="C297" i="4"/>
  <c r="C310" i="4"/>
  <c r="C323" i="4"/>
  <c r="C336" i="4"/>
  <c r="C349" i="4"/>
  <c r="C362" i="4"/>
  <c r="C375" i="4"/>
  <c r="C388" i="4"/>
  <c r="C401" i="4"/>
  <c r="C414" i="4"/>
  <c r="C427" i="4"/>
  <c r="C440" i="4"/>
  <c r="C453" i="4"/>
  <c r="C12" i="4"/>
  <c r="C25" i="4"/>
  <c r="C38" i="4"/>
  <c r="C51" i="4"/>
  <c r="C64" i="4"/>
  <c r="C77" i="4"/>
  <c r="C90" i="4"/>
  <c r="C103" i="4"/>
  <c r="C116" i="4"/>
  <c r="C129" i="4"/>
  <c r="C142" i="4"/>
  <c r="C155" i="4"/>
  <c r="C168" i="4"/>
  <c r="C181" i="4"/>
  <c r="C194" i="4"/>
  <c r="C207" i="4"/>
  <c r="C220" i="4"/>
  <c r="C233" i="4"/>
  <c r="C246" i="4"/>
  <c r="C259" i="4"/>
  <c r="C272" i="4"/>
  <c r="C285" i="4"/>
  <c r="C298" i="4"/>
  <c r="C311" i="4"/>
  <c r="C324" i="4"/>
  <c r="C337" i="4"/>
  <c r="C350" i="4"/>
  <c r="C363" i="4"/>
  <c r="C376" i="4"/>
  <c r="C389" i="4"/>
  <c r="C402" i="4"/>
  <c r="C415" i="4"/>
  <c r="C428" i="4"/>
  <c r="C441" i="4"/>
  <c r="C454" i="4"/>
  <c r="C13" i="4"/>
  <c r="C26" i="4"/>
  <c r="C39" i="4"/>
  <c r="C52" i="4"/>
  <c r="C65" i="4"/>
  <c r="C78" i="4"/>
  <c r="C91" i="4"/>
  <c r="C104" i="4"/>
  <c r="C117" i="4"/>
  <c r="C130" i="4"/>
  <c r="C143" i="4"/>
  <c r="C156" i="4"/>
  <c r="C169" i="4"/>
  <c r="C182" i="4"/>
  <c r="C195" i="4"/>
  <c r="C208" i="4"/>
  <c r="C221" i="4"/>
  <c r="C234" i="4"/>
  <c r="C247" i="4"/>
  <c r="C260" i="4"/>
  <c r="C273" i="4"/>
  <c r="C286" i="4"/>
  <c r="C299" i="4"/>
  <c r="C312" i="4"/>
  <c r="C325" i="4"/>
  <c r="C338" i="4"/>
  <c r="C351" i="4"/>
  <c r="C364" i="4"/>
  <c r="C377" i="4"/>
  <c r="C390" i="4"/>
  <c r="C403" i="4"/>
  <c r="C416" i="4"/>
  <c r="C429" i="4"/>
  <c r="C442" i="4"/>
  <c r="C455" i="4"/>
  <c r="C14" i="4"/>
  <c r="C27" i="4"/>
  <c r="C40" i="4"/>
  <c r="C53" i="4"/>
  <c r="C66" i="4"/>
  <c r="C79" i="4"/>
  <c r="C92" i="4"/>
  <c r="C105" i="4"/>
  <c r="C118" i="4"/>
  <c r="C131" i="4"/>
  <c r="C144" i="4"/>
  <c r="C157" i="4"/>
  <c r="C170" i="4"/>
  <c r="C183" i="4"/>
  <c r="C196" i="4"/>
  <c r="C209" i="4"/>
  <c r="C222" i="4"/>
  <c r="C235" i="4"/>
  <c r="C248" i="4"/>
  <c r="C261" i="4"/>
  <c r="C274" i="4"/>
  <c r="C287" i="4"/>
  <c r="C300" i="4"/>
  <c r="C313" i="4"/>
  <c r="C326" i="4"/>
  <c r="C339" i="4"/>
  <c r="C352" i="4"/>
  <c r="C365" i="4"/>
  <c r="C378" i="4"/>
  <c r="C391" i="4"/>
  <c r="C404" i="4"/>
  <c r="C417" i="4"/>
  <c r="C430" i="4"/>
  <c r="C443" i="4"/>
  <c r="C456" i="4"/>
  <c r="C457" i="4"/>
  <c r="C470" i="4"/>
  <c r="C483" i="4"/>
  <c r="C496" i="4"/>
  <c r="C509" i="4"/>
  <c r="C522" i="4"/>
  <c r="C535" i="4"/>
  <c r="C548" i="4"/>
  <c r="C561" i="4"/>
  <c r="C574" i="4"/>
  <c r="C587" i="4"/>
  <c r="C600" i="4"/>
  <c r="C613" i="4"/>
  <c r="C626" i="4"/>
  <c r="C458" i="4"/>
  <c r="C471" i="4"/>
  <c r="C484" i="4"/>
  <c r="C497" i="4"/>
  <c r="C510" i="4"/>
  <c r="C523" i="4"/>
  <c r="C536" i="4"/>
  <c r="C549" i="4"/>
  <c r="C562" i="4"/>
  <c r="C575" i="4"/>
  <c r="C588" i="4"/>
  <c r="C601" i="4"/>
  <c r="C614" i="4"/>
  <c r="C627" i="4"/>
  <c r="C459" i="4"/>
  <c r="C472" i="4"/>
  <c r="C485" i="4"/>
  <c r="C498" i="4"/>
  <c r="C511" i="4"/>
  <c r="C524" i="4"/>
  <c r="C537" i="4"/>
  <c r="C550" i="4"/>
  <c r="C563" i="4"/>
  <c r="C576" i="4"/>
  <c r="C589" i="4"/>
  <c r="C602" i="4"/>
  <c r="C615" i="4"/>
  <c r="C628" i="4"/>
  <c r="C460" i="4"/>
  <c r="C473" i="4"/>
  <c r="C486" i="4"/>
  <c r="C499" i="4"/>
  <c r="C512" i="4"/>
  <c r="C525" i="4"/>
  <c r="C538" i="4"/>
  <c r="C551" i="4"/>
  <c r="C564" i="4"/>
  <c r="C577" i="4"/>
  <c r="C590" i="4"/>
  <c r="C603" i="4"/>
  <c r="C616" i="4"/>
  <c r="C629" i="4"/>
  <c r="C461" i="4"/>
  <c r="C474" i="4"/>
  <c r="C487" i="4"/>
  <c r="C500" i="4"/>
  <c r="C513" i="4"/>
  <c r="C526" i="4"/>
  <c r="C539" i="4"/>
  <c r="C552" i="4"/>
  <c r="C565" i="4"/>
  <c r="C578" i="4"/>
  <c r="C591" i="4"/>
  <c r="C604" i="4"/>
  <c r="C617" i="4"/>
  <c r="C630" i="4"/>
  <c r="C462" i="4"/>
  <c r="C475" i="4"/>
  <c r="C488" i="4"/>
  <c r="C501" i="4"/>
  <c r="C514" i="4"/>
  <c r="C527" i="4"/>
  <c r="C540" i="4"/>
  <c r="C553" i="4"/>
  <c r="C566" i="4"/>
  <c r="C579" i="4"/>
  <c r="C592" i="4"/>
  <c r="C605" i="4"/>
  <c r="C618" i="4"/>
  <c r="C631" i="4"/>
  <c r="C463" i="4"/>
  <c r="C476" i="4"/>
  <c r="C489" i="4"/>
  <c r="C502" i="4"/>
  <c r="C515" i="4"/>
  <c r="C528" i="4"/>
  <c r="C541" i="4"/>
  <c r="C554" i="4"/>
  <c r="C567" i="4"/>
  <c r="C580" i="4"/>
  <c r="C593" i="4"/>
  <c r="C606" i="4"/>
  <c r="C619" i="4"/>
  <c r="C632" i="4"/>
  <c r="C464" i="4"/>
  <c r="C477" i="4"/>
  <c r="C490" i="4"/>
  <c r="C503" i="4"/>
  <c r="C516" i="4"/>
  <c r="C529" i="4"/>
  <c r="C542" i="4"/>
  <c r="C555" i="4"/>
  <c r="C568" i="4"/>
  <c r="C581" i="4"/>
  <c r="C594" i="4"/>
  <c r="C607" i="4"/>
  <c r="C620" i="4"/>
  <c r="C633" i="4"/>
  <c r="C465" i="4"/>
  <c r="C478" i="4"/>
  <c r="C491" i="4"/>
  <c r="C504" i="4"/>
  <c r="C517" i="4"/>
  <c r="C530" i="4"/>
  <c r="C543" i="4"/>
  <c r="C556" i="4"/>
  <c r="C569" i="4"/>
  <c r="C582" i="4"/>
  <c r="C595" i="4"/>
  <c r="C608" i="4"/>
  <c r="C621" i="4"/>
  <c r="C634" i="4"/>
  <c r="C466" i="4"/>
  <c r="C479" i="4"/>
  <c r="C492" i="4"/>
  <c r="C505" i="4"/>
  <c r="C518" i="4"/>
  <c r="C531" i="4"/>
  <c r="C544" i="4"/>
  <c r="C557" i="4"/>
  <c r="C570" i="4"/>
  <c r="C583" i="4"/>
  <c r="C596" i="4"/>
  <c r="C609" i="4"/>
  <c r="C622" i="4"/>
  <c r="C635" i="4"/>
  <c r="C467" i="4"/>
  <c r="C480" i="4"/>
  <c r="C493" i="4"/>
  <c r="C506" i="4"/>
  <c r="C519" i="4"/>
  <c r="C532" i="4"/>
  <c r="C545" i="4"/>
  <c r="C558" i="4"/>
  <c r="C571" i="4"/>
  <c r="C584" i="4"/>
  <c r="C597" i="4"/>
  <c r="C610" i="4"/>
  <c r="C623" i="4"/>
  <c r="C636" i="4"/>
  <c r="C468" i="4"/>
  <c r="C481" i="4"/>
  <c r="C494" i="4"/>
  <c r="C507" i="4"/>
  <c r="C520" i="4"/>
  <c r="C533" i="4"/>
  <c r="C546" i="4"/>
  <c r="C559" i="4"/>
  <c r="C572" i="4"/>
  <c r="C585" i="4"/>
  <c r="C598" i="4"/>
  <c r="C611" i="4"/>
  <c r="C624" i="4"/>
  <c r="C637" i="4"/>
  <c r="C469" i="4"/>
  <c r="C482" i="4"/>
  <c r="C495" i="4"/>
  <c r="C508" i="4"/>
  <c r="C521" i="4"/>
  <c r="C534" i="4"/>
  <c r="C547" i="4"/>
  <c r="C560" i="4"/>
  <c r="C573" i="4"/>
  <c r="C586" i="4"/>
  <c r="C599" i="4"/>
  <c r="C612" i="4"/>
  <c r="C625" i="4"/>
  <c r="C638" i="4"/>
  <c r="C639" i="4"/>
  <c r="C652" i="4"/>
  <c r="C665" i="4"/>
  <c r="C678" i="4"/>
  <c r="C691" i="4"/>
  <c r="C704" i="4"/>
  <c r="C717" i="4"/>
  <c r="C730" i="4"/>
  <c r="C743" i="4"/>
  <c r="C756" i="4"/>
  <c r="C769" i="4"/>
  <c r="C782" i="4"/>
  <c r="C640" i="4"/>
  <c r="C653" i="4"/>
  <c r="C666" i="4"/>
  <c r="C679" i="4"/>
  <c r="C692" i="4"/>
  <c r="C705" i="4"/>
  <c r="C718" i="4"/>
  <c r="C731" i="4"/>
  <c r="C744" i="4"/>
  <c r="C757" i="4"/>
  <c r="C770" i="4"/>
  <c r="C783" i="4"/>
  <c r="C641" i="4"/>
  <c r="C654" i="4"/>
  <c r="C667" i="4"/>
  <c r="C680" i="4"/>
  <c r="C693" i="4"/>
  <c r="C706" i="4"/>
  <c r="C719" i="4"/>
  <c r="C732" i="4"/>
  <c r="C745" i="4"/>
  <c r="C758" i="4"/>
  <c r="C771" i="4"/>
  <c r="C784" i="4"/>
  <c r="C642" i="4"/>
  <c r="C655" i="4"/>
  <c r="C668" i="4"/>
  <c r="C681" i="4"/>
  <c r="C694" i="4"/>
  <c r="C707" i="4"/>
  <c r="C720" i="4"/>
  <c r="C733" i="4"/>
  <c r="C746" i="4"/>
  <c r="C759" i="4"/>
  <c r="C772" i="4"/>
  <c r="C785" i="4"/>
  <c r="C643" i="4"/>
  <c r="C656" i="4"/>
  <c r="C669" i="4"/>
  <c r="C682" i="4"/>
  <c r="C695" i="4"/>
  <c r="C708" i="4"/>
  <c r="C721" i="4"/>
  <c r="C734" i="4"/>
  <c r="C747" i="4"/>
  <c r="C760" i="4"/>
  <c r="C773" i="4"/>
  <c r="C786" i="4"/>
  <c r="C644" i="4"/>
  <c r="C657" i="4"/>
  <c r="C670" i="4"/>
  <c r="C683" i="4"/>
  <c r="C696" i="4"/>
  <c r="C709" i="4"/>
  <c r="C722" i="4"/>
  <c r="C735" i="4"/>
  <c r="C748" i="4"/>
  <c r="C761" i="4"/>
  <c r="C774" i="4"/>
  <c r="C787" i="4"/>
  <c r="C645" i="4"/>
  <c r="C658" i="4"/>
  <c r="C671" i="4"/>
  <c r="C684" i="4"/>
  <c r="C697" i="4"/>
  <c r="C710" i="4"/>
  <c r="C723" i="4"/>
  <c r="C736" i="4"/>
  <c r="C749" i="4"/>
  <c r="C762" i="4"/>
  <c r="C775" i="4"/>
  <c r="C788" i="4"/>
  <c r="C646" i="4"/>
  <c r="C659" i="4"/>
  <c r="C672" i="4"/>
  <c r="C685" i="4"/>
  <c r="C698" i="4"/>
  <c r="C711" i="4"/>
  <c r="C724" i="4"/>
  <c r="C737" i="4"/>
  <c r="C750" i="4"/>
  <c r="C763" i="4"/>
  <c r="C776" i="4"/>
  <c r="C789" i="4"/>
  <c r="C647" i="4"/>
  <c r="C660" i="4"/>
  <c r="C673" i="4"/>
  <c r="C686" i="4"/>
  <c r="C699" i="4"/>
  <c r="C712" i="4"/>
  <c r="C725" i="4"/>
  <c r="C738" i="4"/>
  <c r="C751" i="4"/>
  <c r="C764" i="4"/>
  <c r="C777" i="4"/>
  <c r="C790" i="4"/>
  <c r="C648" i="4"/>
  <c r="C661" i="4"/>
  <c r="C674" i="4"/>
  <c r="C687" i="4"/>
  <c r="C700" i="4"/>
  <c r="C713" i="4"/>
  <c r="C726" i="4"/>
  <c r="C739" i="4"/>
  <c r="C752" i="4"/>
  <c r="C765" i="4"/>
  <c r="C778" i="4"/>
  <c r="C791" i="4"/>
  <c r="C649" i="4"/>
  <c r="C662" i="4"/>
  <c r="C675" i="4"/>
  <c r="C688" i="4"/>
  <c r="C701" i="4"/>
  <c r="C714" i="4"/>
  <c r="C727" i="4"/>
  <c r="C740" i="4"/>
  <c r="C753" i="4"/>
  <c r="C766" i="4"/>
  <c r="C779" i="4"/>
  <c r="C792" i="4"/>
  <c r="C650" i="4"/>
  <c r="C663" i="4"/>
  <c r="C676" i="4"/>
  <c r="C689" i="4"/>
  <c r="C702" i="4"/>
  <c r="C715" i="4"/>
  <c r="C728" i="4"/>
  <c r="C741" i="4"/>
  <c r="C754" i="4"/>
  <c r="C767" i="4"/>
  <c r="C780" i="4"/>
  <c r="C793" i="4"/>
  <c r="C651" i="4"/>
  <c r="C664" i="4"/>
  <c r="C677" i="4"/>
  <c r="C690" i="4"/>
  <c r="C703" i="4"/>
  <c r="C716" i="4"/>
  <c r="C729" i="4"/>
  <c r="C742" i="4"/>
  <c r="C755" i="4"/>
  <c r="C768" i="4"/>
  <c r="C781" i="4"/>
  <c r="C794" i="4"/>
  <c r="C795" i="4"/>
  <c r="C808" i="4"/>
  <c r="C821" i="4"/>
  <c r="C834" i="4"/>
  <c r="C847" i="4"/>
  <c r="C860" i="4"/>
  <c r="C796" i="4"/>
  <c r="C809" i="4"/>
  <c r="C822" i="4"/>
  <c r="C835" i="4"/>
  <c r="C848" i="4"/>
  <c r="C861" i="4"/>
  <c r="C797" i="4"/>
  <c r="C810" i="4"/>
  <c r="C823" i="4"/>
  <c r="C836" i="4"/>
  <c r="C849" i="4"/>
  <c r="C862" i="4"/>
  <c r="C798" i="4"/>
  <c r="C811" i="4"/>
  <c r="C824" i="4"/>
  <c r="C837" i="4"/>
  <c r="C850" i="4"/>
  <c r="C863" i="4"/>
  <c r="C799" i="4"/>
  <c r="C812" i="4"/>
  <c r="C825" i="4"/>
  <c r="C838" i="4"/>
  <c r="C851" i="4"/>
  <c r="C864" i="4"/>
  <c r="C800" i="4"/>
  <c r="C813" i="4"/>
  <c r="C826" i="4"/>
  <c r="C839" i="4"/>
  <c r="C852" i="4"/>
  <c r="C865" i="4"/>
  <c r="C801" i="4"/>
  <c r="C814" i="4"/>
  <c r="C827" i="4"/>
  <c r="C840" i="4"/>
  <c r="C853" i="4"/>
  <c r="C866" i="4"/>
  <c r="C802" i="4"/>
  <c r="C815" i="4"/>
  <c r="C828" i="4"/>
  <c r="C841" i="4"/>
  <c r="C854" i="4"/>
  <c r="C867" i="4"/>
  <c r="C803" i="4"/>
  <c r="C816" i="4"/>
  <c r="C829" i="4"/>
  <c r="C842" i="4"/>
  <c r="C855" i="4"/>
  <c r="C868" i="4"/>
  <c r="C804" i="4"/>
  <c r="C817" i="4"/>
  <c r="C830" i="4"/>
  <c r="C843" i="4"/>
  <c r="C856" i="4"/>
  <c r="C869" i="4"/>
  <c r="C805" i="4"/>
  <c r="C818" i="4"/>
  <c r="C831" i="4"/>
  <c r="C844" i="4"/>
  <c r="C857" i="4"/>
  <c r="C870" i="4"/>
  <c r="C806" i="4"/>
  <c r="C819" i="4"/>
  <c r="C832" i="4"/>
  <c r="C845" i="4"/>
  <c r="C858" i="4"/>
  <c r="C871" i="4"/>
  <c r="C807" i="4"/>
  <c r="C820" i="4"/>
  <c r="C833" i="4"/>
  <c r="C846" i="4"/>
  <c r="C859" i="4"/>
  <c r="C872" i="4"/>
  <c r="C882" i="4"/>
  <c r="C883" i="4"/>
  <c r="C884" i="4"/>
  <c r="C885" i="4"/>
  <c r="C886" i="4"/>
  <c r="C887" i="4"/>
  <c r="C888" i="4"/>
  <c r="C889" i="4"/>
  <c r="C890" i="4"/>
  <c r="C891" i="4"/>
  <c r="C892" i="4"/>
  <c r="C893" i="4"/>
  <c r="C894" i="4"/>
  <c r="C895" i="4"/>
  <c r="C896" i="4"/>
  <c r="C897" i="4"/>
  <c r="C898" i="4"/>
  <c r="C899" i="4"/>
  <c r="C963" i="4"/>
  <c r="C964" i="4"/>
  <c r="C965" i="4"/>
  <c r="C966" i="4"/>
  <c r="C967" i="4"/>
  <c r="C968" i="4"/>
  <c r="C969" i="4"/>
  <c r="C970" i="4"/>
  <c r="C971" i="4"/>
  <c r="C909" i="4"/>
  <c r="C910" i="4"/>
  <c r="C911" i="4"/>
  <c r="C912" i="4"/>
  <c r="C913" i="4"/>
  <c r="C914" i="4"/>
  <c r="C915" i="4"/>
  <c r="C916" i="4"/>
  <c r="C917" i="4"/>
  <c r="C981" i="4"/>
  <c r="C982" i="4"/>
  <c r="C983" i="4"/>
  <c r="C984" i="4"/>
  <c r="C985" i="4"/>
  <c r="C986" i="4"/>
  <c r="C987" i="4"/>
  <c r="C988" i="4"/>
  <c r="C989" i="4"/>
  <c r="C918" i="4"/>
  <c r="C919" i="4"/>
  <c r="C920" i="4"/>
  <c r="C921" i="4"/>
  <c r="C922" i="4"/>
  <c r="C923" i="4"/>
  <c r="C924" i="4"/>
  <c r="C925" i="4"/>
  <c r="C926" i="4"/>
  <c r="C972" i="4"/>
  <c r="C973" i="4"/>
  <c r="C974" i="4"/>
  <c r="C975" i="4"/>
  <c r="C976" i="4"/>
  <c r="C977" i="4"/>
  <c r="C978" i="4"/>
  <c r="C979" i="4"/>
  <c r="C980" i="4"/>
  <c r="C900" i="4"/>
  <c r="C901" i="4"/>
  <c r="C902" i="4"/>
  <c r="C903" i="4"/>
  <c r="C904" i="4"/>
  <c r="C905" i="4"/>
  <c r="C906" i="4"/>
  <c r="C907" i="4"/>
  <c r="C908" i="4"/>
  <c r="C945" i="4"/>
  <c r="C946" i="4"/>
  <c r="C947" i="4"/>
  <c r="C948" i="4"/>
  <c r="C949" i="4"/>
  <c r="C950" i="4"/>
  <c r="C951" i="4"/>
  <c r="C952" i="4"/>
  <c r="C953" i="4"/>
  <c r="C927" i="4"/>
  <c r="C928" i="4"/>
  <c r="C929" i="4"/>
  <c r="C930" i="4"/>
  <c r="C931" i="4"/>
  <c r="C932" i="4"/>
  <c r="C933" i="4"/>
  <c r="C934" i="4"/>
  <c r="C935" i="4"/>
  <c r="C873" i="4"/>
  <c r="C874" i="4"/>
  <c r="C875" i="4"/>
  <c r="C876" i="4"/>
  <c r="C877" i="4"/>
  <c r="C878" i="4"/>
  <c r="C879" i="4"/>
  <c r="C880" i="4"/>
  <c r="C881" i="4"/>
  <c r="C954" i="4"/>
  <c r="C955" i="4"/>
  <c r="C956" i="4"/>
  <c r="C957" i="4"/>
  <c r="C958" i="4"/>
  <c r="C959" i="4"/>
  <c r="C960" i="4"/>
  <c r="C961" i="4"/>
  <c r="C962" i="4"/>
  <c r="C936" i="4"/>
  <c r="C937" i="4"/>
  <c r="C938" i="4"/>
  <c r="C939" i="4"/>
  <c r="C940" i="4"/>
  <c r="C941" i="4"/>
  <c r="C942" i="4"/>
  <c r="C943" i="4"/>
  <c r="C944" i="4"/>
  <c r="C994" i="4"/>
  <c r="C995" i="4"/>
  <c r="C996" i="4"/>
  <c r="C997" i="4"/>
  <c r="C1034" i="4"/>
  <c r="C1035" i="4"/>
  <c r="C1036" i="4"/>
  <c r="C1037" i="4"/>
  <c r="C1030" i="4"/>
  <c r="C1031" i="4"/>
  <c r="C1032" i="4"/>
  <c r="C1033" i="4"/>
  <c r="C1006" i="4"/>
  <c r="C1007" i="4"/>
  <c r="C1008" i="4"/>
  <c r="C1009" i="4"/>
  <c r="C1038" i="4"/>
  <c r="C1039" i="4"/>
  <c r="C1040" i="4"/>
  <c r="C1041" i="4"/>
  <c r="C998" i="4"/>
  <c r="C999" i="4"/>
  <c r="C1000" i="4"/>
  <c r="C1001" i="4"/>
  <c r="C1010" i="4"/>
  <c r="C1011" i="4"/>
  <c r="C1012" i="4"/>
  <c r="C1013" i="4"/>
  <c r="C1022" i="4"/>
  <c r="C1023" i="4"/>
  <c r="C1024" i="4"/>
  <c r="C1025" i="4"/>
  <c r="C990" i="4"/>
  <c r="C991" i="4"/>
  <c r="C2" i="4"/>
  <c r="AO6" i="35" l="1"/>
  <c r="AO8" i="35" s="1"/>
  <c r="AO9" i="35" s="1"/>
  <c r="AN6" i="35"/>
  <c r="AM6" i="35"/>
  <c r="AL6" i="35"/>
  <c r="AK6" i="35"/>
  <c r="AJ6" i="35"/>
  <c r="AN8" i="35" l="1"/>
  <c r="AN9" i="35" s="1"/>
  <c r="AL8" i="35"/>
  <c r="AL9" i="35" s="1"/>
  <c r="AJ8" i="35"/>
  <c r="AJ9" i="35" s="1"/>
  <c r="AM8" i="35"/>
  <c r="AM9" i="35" s="1"/>
  <c r="AK8" i="35"/>
  <c r="AK9" i="35" s="1"/>
  <c r="AO7" i="9"/>
  <c r="AN7" i="9"/>
  <c r="AM7" i="9"/>
  <c r="AO6" i="9"/>
  <c r="AN6" i="9"/>
  <c r="AM6" i="9"/>
  <c r="AL7" i="9"/>
  <c r="AK7" i="9"/>
  <c r="AJ7" i="9"/>
  <c r="AL6" i="9"/>
  <c r="AK6" i="9"/>
  <c r="AJ6" i="9"/>
  <c r="N18" i="13" l="1"/>
  <c r="N19" i="13"/>
  <c r="AN4" i="9"/>
  <c r="AN5" i="9" s="1"/>
  <c r="AK4" i="9"/>
  <c r="AK5" i="9" s="1"/>
  <c r="AL4" i="9"/>
  <c r="AL5" i="9" s="1"/>
  <c r="AO4" i="9"/>
  <c r="AO5" i="9" s="1"/>
  <c r="AJ4" i="35" l="1"/>
  <c r="AJ5" i="35" s="1"/>
  <c r="AN4" i="35"/>
  <c r="AN5" i="35" s="1"/>
  <c r="AL4" i="35"/>
  <c r="AL5" i="35" s="1"/>
  <c r="AO4" i="35"/>
  <c r="AO5" i="35" s="1"/>
  <c r="AM4" i="35"/>
  <c r="AM5" i="35" s="1"/>
  <c r="AK4" i="35"/>
  <c r="AK5" i="35" s="1"/>
  <c r="M24" i="1"/>
  <c r="M23" i="1"/>
  <c r="B10" i="31"/>
  <c r="AM4" i="9"/>
  <c r="AM5" i="9" s="1"/>
  <c r="AJ4" i="9"/>
  <c r="AJ5" i="9" s="1"/>
  <c r="G8" i="31"/>
  <c r="B11" i="31" l="1"/>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10" i="40"/>
  <c r="B9" i="40"/>
  <c r="B8" i="40"/>
  <c r="B7" i="40"/>
  <c r="B6" i="40"/>
  <c r="B5" i="40"/>
  <c r="B4" i="40"/>
  <c r="B3" i="40"/>
  <c r="B2" i="40"/>
  <c r="B12" i="31" l="1"/>
  <c r="B13" i="31" l="1"/>
  <c r="D4" i="35"/>
  <c r="Q4" i="35"/>
  <c r="R4" i="35"/>
  <c r="N12" i="13"/>
  <c r="N16" i="13"/>
  <c r="N4" i="35"/>
  <c r="AH4" i="35"/>
  <c r="AE4" i="35"/>
  <c r="E4" i="35"/>
  <c r="I4" i="35"/>
  <c r="S4" i="35"/>
  <c r="N10" i="13"/>
  <c r="AB4" i="35"/>
  <c r="N11" i="13"/>
  <c r="AC4" i="35"/>
  <c r="AF4" i="35"/>
  <c r="F4" i="35"/>
  <c r="J4" i="35"/>
  <c r="T4" i="35"/>
  <c r="AP4" i="35"/>
  <c r="N13" i="13"/>
  <c r="N21" i="13"/>
  <c r="AD4" i="35"/>
  <c r="Y4" i="35"/>
  <c r="AI4" i="35"/>
  <c r="P4" i="35"/>
  <c r="G4" i="35"/>
  <c r="L4" i="35"/>
  <c r="K4" i="35"/>
  <c r="U4" i="35"/>
  <c r="AQ4" i="35"/>
  <c r="N17" i="13"/>
  <c r="N15" i="13"/>
  <c r="W4" i="35"/>
  <c r="N22" i="13"/>
  <c r="O4" i="35"/>
  <c r="H4" i="35"/>
  <c r="M4" i="35"/>
  <c r="AA4" i="35"/>
  <c r="V4" i="35"/>
  <c r="AG4" i="35"/>
  <c r="AR4" i="35"/>
  <c r="N14" i="13"/>
  <c r="N20" i="13"/>
  <c r="X4" i="35"/>
  <c r="Z4" i="35"/>
  <c r="M21" i="1" l="1"/>
  <c r="M18" i="1"/>
  <c r="M15" i="1"/>
  <c r="M17" i="1"/>
  <c r="M27" i="1"/>
  <c r="M19" i="1"/>
  <c r="M20" i="1"/>
  <c r="M22" i="1"/>
  <c r="M25" i="1"/>
  <c r="M26" i="1"/>
  <c r="M16" i="1"/>
  <c r="B14" i="31"/>
  <c r="H2" i="13"/>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7" i="37"/>
  <c r="B6" i="37"/>
  <c r="B5" i="37"/>
  <c r="B4" i="37"/>
  <c r="B3" i="37"/>
  <c r="B2" i="37"/>
  <c r="B15" i="31" l="1"/>
  <c r="AR6" i="35"/>
  <c r="AR8" i="35" s="1"/>
  <c r="AR9" i="35" s="1"/>
  <c r="AQ6" i="35"/>
  <c r="AQ8" i="35" s="1"/>
  <c r="AQ9" i="35" s="1"/>
  <c r="AP6" i="35"/>
  <c r="AI6" i="35"/>
  <c r="AH6" i="35"/>
  <c r="AG6" i="35"/>
  <c r="W6" i="35"/>
  <c r="V6" i="35"/>
  <c r="U6" i="35"/>
  <c r="T6" i="35"/>
  <c r="T8" i="35" s="1"/>
  <c r="T9" i="35" s="1"/>
  <c r="S6" i="35"/>
  <c r="S8" i="35" s="1"/>
  <c r="S9" i="35" s="1"/>
  <c r="R6" i="35"/>
  <c r="AF6" i="35"/>
  <c r="AE6" i="35"/>
  <c r="AD6" i="35"/>
  <c r="AD8" i="35" s="1"/>
  <c r="AD9" i="35" s="1"/>
  <c r="AC6" i="35"/>
  <c r="AC8" i="35" s="1"/>
  <c r="AC9" i="35" s="1"/>
  <c r="AB6" i="35"/>
  <c r="AB8" i="35" s="1"/>
  <c r="AB9" i="35" s="1"/>
  <c r="AA6" i="35"/>
  <c r="K6" i="35"/>
  <c r="J6" i="35"/>
  <c r="I6" i="35"/>
  <c r="Q6" i="35"/>
  <c r="Q8" i="35" s="1"/>
  <c r="Q9" i="35" s="1"/>
  <c r="P6" i="35"/>
  <c r="P8" i="35" s="1"/>
  <c r="P9" i="35" s="1"/>
  <c r="O6" i="35"/>
  <c r="N6" i="35"/>
  <c r="M6" i="35"/>
  <c r="L6" i="35"/>
  <c r="Z6" i="35"/>
  <c r="Z8" i="35" s="1"/>
  <c r="Z9" i="35" s="1"/>
  <c r="Y6" i="35"/>
  <c r="Y8" i="35" s="1"/>
  <c r="Y9" i="35" s="1"/>
  <c r="X6" i="35"/>
  <c r="H6" i="35"/>
  <c r="G6" i="35"/>
  <c r="F6" i="35"/>
  <c r="E6" i="35"/>
  <c r="E8" i="35" s="1"/>
  <c r="E9" i="35" s="1"/>
  <c r="D6" i="35"/>
  <c r="D8" i="35" s="1"/>
  <c r="D9" i="35" s="1"/>
  <c r="C6" i="35"/>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B74" i="34"/>
  <c r="B73" i="34"/>
  <c r="B72" i="34"/>
  <c r="B71" i="34"/>
  <c r="B70" i="34"/>
  <c r="B69" i="34"/>
  <c r="B68" i="34"/>
  <c r="B67" i="34"/>
  <c r="B66" i="34"/>
  <c r="B65" i="34"/>
  <c r="B64" i="34"/>
  <c r="B63" i="34"/>
  <c r="B62" i="34"/>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B7" i="34"/>
  <c r="B6" i="34"/>
  <c r="B5" i="34"/>
  <c r="B4" i="34"/>
  <c r="B3" i="34"/>
  <c r="B2" i="34"/>
  <c r="B16" i="31" l="1"/>
  <c r="L8" i="35"/>
  <c r="L9" i="35" s="1"/>
  <c r="M8" i="35"/>
  <c r="M9" i="35" s="1"/>
  <c r="N8" i="35"/>
  <c r="N9" i="35" s="1"/>
  <c r="AF8" i="35"/>
  <c r="AF9" i="35" s="1"/>
  <c r="AI8" i="35"/>
  <c r="AI9" i="35" s="1"/>
  <c r="C8" i="35"/>
  <c r="C9" i="35" s="1"/>
  <c r="O8" i="35"/>
  <c r="O9" i="35" s="1"/>
  <c r="AG8" i="35"/>
  <c r="AG9" i="35" s="1"/>
  <c r="R8" i="35"/>
  <c r="R9" i="35" s="1"/>
  <c r="AP8" i="35"/>
  <c r="AP9" i="35" s="1"/>
  <c r="F8" i="35"/>
  <c r="F9" i="35" s="1"/>
  <c r="I8" i="35"/>
  <c r="I9" i="35" s="1"/>
  <c r="AE8" i="35"/>
  <c r="AE9" i="35" s="1"/>
  <c r="AH8" i="35"/>
  <c r="AH9" i="35" s="1"/>
  <c r="X8" i="35"/>
  <c r="X9" i="35" s="1"/>
  <c r="AA8" i="35"/>
  <c r="AA9" i="35" s="1"/>
  <c r="U8" i="35"/>
  <c r="U9" i="35" s="1"/>
  <c r="G8" i="35"/>
  <c r="G9" i="35" s="1"/>
  <c r="J8" i="35"/>
  <c r="J9" i="35" s="1"/>
  <c r="V8" i="35"/>
  <c r="V9" i="35" s="1"/>
  <c r="H8" i="35"/>
  <c r="H9" i="35" s="1"/>
  <c r="K8" i="35"/>
  <c r="K9" i="35" s="1"/>
  <c r="W8" i="35"/>
  <c r="W9" i="35" s="1"/>
  <c r="S8" i="31"/>
  <c r="P8" i="31"/>
  <c r="M8" i="31"/>
  <c r="J8" i="31"/>
  <c r="D8" i="31"/>
  <c r="B17" i="31" l="1"/>
  <c r="AQ5" i="35"/>
  <c r="U5" i="35"/>
  <c r="K5" i="35"/>
  <c r="L5" i="35"/>
  <c r="G5" i="35"/>
  <c r="AR5" i="35"/>
  <c r="AP5" i="35"/>
  <c r="T5" i="35"/>
  <c r="J5" i="35"/>
  <c r="F5" i="35"/>
  <c r="S5" i="35"/>
  <c r="I5" i="35"/>
  <c r="E5" i="35"/>
  <c r="H5" i="35"/>
  <c r="R5" i="35"/>
  <c r="Q5" i="35"/>
  <c r="D5" i="35"/>
  <c r="AA5" i="35"/>
  <c r="AF5" i="35"/>
  <c r="P5" i="35"/>
  <c r="Z5" i="35"/>
  <c r="C5" i="35"/>
  <c r="AG5" i="35"/>
  <c r="AI5" i="35"/>
  <c r="AE5" i="35"/>
  <c r="AC5" i="35"/>
  <c r="O5" i="35"/>
  <c r="Y5" i="35"/>
  <c r="V5" i="35"/>
  <c r="AH5" i="35"/>
  <c r="W5" i="35"/>
  <c r="AD5" i="35"/>
  <c r="AB5" i="35"/>
  <c r="N5" i="35"/>
  <c r="X5" i="35"/>
  <c r="M5" i="35"/>
  <c r="AR4" i="9"/>
  <c r="P4" i="9"/>
  <c r="AF4" i="9"/>
  <c r="E4" i="9"/>
  <c r="D4" i="9"/>
  <c r="S4" i="9"/>
  <c r="AH4" i="9"/>
  <c r="G4" i="9"/>
  <c r="AQ4" i="9"/>
  <c r="Q4" i="9"/>
  <c r="AI4" i="9"/>
  <c r="Z4" i="9"/>
  <c r="Z5" i="9" s="1"/>
  <c r="J4" i="9"/>
  <c r="T4" i="9"/>
  <c r="Y4" i="9"/>
  <c r="AB4" i="9"/>
  <c r="W4" i="9"/>
  <c r="AE4" i="9"/>
  <c r="K4" i="9"/>
  <c r="H4" i="9"/>
  <c r="N4" i="9"/>
  <c r="AC4" i="9"/>
  <c r="M4" i="9"/>
  <c r="V4" i="9"/>
  <c r="B18" i="31" l="1"/>
  <c r="L4" i="9"/>
  <c r="X4" i="9"/>
  <c r="R4" i="9"/>
  <c r="C4" i="9"/>
  <c r="AD4" i="9"/>
  <c r="I4" i="9"/>
  <c r="AP4" i="9"/>
  <c r="U4" i="9"/>
  <c r="F4" i="9"/>
  <c r="AA4" i="9"/>
  <c r="AG4" i="9"/>
  <c r="O4" i="9"/>
  <c r="B19" i="31" l="1"/>
  <c r="B12" i="9"/>
  <c r="K33" i="13" s="1"/>
  <c r="M33" i="13" s="1"/>
  <c r="B12" i="35"/>
  <c r="F33" i="13" s="1"/>
  <c r="AN10" i="9"/>
  <c r="AL10" i="9"/>
  <c r="AK10" i="9"/>
  <c r="AJ10" i="9"/>
  <c r="AO10" i="9"/>
  <c r="AM10" i="9"/>
  <c r="AL8" i="9"/>
  <c r="AN8" i="9"/>
  <c r="AK8" i="9"/>
  <c r="AO8" i="9"/>
  <c r="AM8" i="9"/>
  <c r="AJ8" i="9"/>
  <c r="C10" i="9"/>
  <c r="G33" i="13" l="1"/>
  <c r="H33" i="13"/>
  <c r="B20" i="31"/>
  <c r="B93" i="27"/>
  <c r="B94" i="27"/>
  <c r="B95" i="27"/>
  <c r="B96" i="27"/>
  <c r="B97" i="27"/>
  <c r="B98" i="27"/>
  <c r="B99" i="27"/>
  <c r="B100" i="27"/>
  <c r="B101" i="27"/>
  <c r="B102" i="27"/>
  <c r="B103" i="27"/>
  <c r="B104" i="27"/>
  <c r="B105" i="27"/>
  <c r="B106" i="27"/>
  <c r="B107" i="27"/>
  <c r="B108" i="27"/>
  <c r="B109" i="27"/>
  <c r="B110" i="27"/>
  <c r="B111" i="27"/>
  <c r="B93" i="28"/>
  <c r="B94" i="28"/>
  <c r="B95" i="28"/>
  <c r="B96" i="28"/>
  <c r="B97" i="28"/>
  <c r="B98" i="28"/>
  <c r="B99" i="28"/>
  <c r="B100" i="28"/>
  <c r="B101" i="28"/>
  <c r="B102" i="28"/>
  <c r="B103" i="28"/>
  <c r="B104" i="28"/>
  <c r="B105" i="28"/>
  <c r="B106" i="28"/>
  <c r="B107" i="28"/>
  <c r="B108" i="28"/>
  <c r="B109" i="28"/>
  <c r="B110" i="28"/>
  <c r="B111" i="28"/>
  <c r="B21" i="31" l="1"/>
  <c r="B93" i="24"/>
  <c r="B94" i="24"/>
  <c r="B95" i="24"/>
  <c r="B96" i="24"/>
  <c r="B97" i="24"/>
  <c r="B98" i="24"/>
  <c r="B99" i="24"/>
  <c r="B100" i="24"/>
  <c r="B101" i="24"/>
  <c r="B102" i="24"/>
  <c r="B103" i="24"/>
  <c r="B104" i="24"/>
  <c r="B105" i="24"/>
  <c r="B106" i="24"/>
  <c r="B107" i="24"/>
  <c r="B108" i="24"/>
  <c r="B109" i="24"/>
  <c r="B110" i="24"/>
  <c r="B111" i="24"/>
  <c r="B93" i="23"/>
  <c r="B94" i="23"/>
  <c r="B95" i="23"/>
  <c r="B96" i="23"/>
  <c r="B97" i="23"/>
  <c r="B98" i="23"/>
  <c r="B99" i="23"/>
  <c r="B100" i="23"/>
  <c r="B101" i="23"/>
  <c r="B102" i="23"/>
  <c r="B103" i="23"/>
  <c r="B104" i="23"/>
  <c r="B105" i="23"/>
  <c r="B106" i="23"/>
  <c r="B107" i="23"/>
  <c r="B108" i="23"/>
  <c r="B109" i="23"/>
  <c r="B110" i="23"/>
  <c r="B111" i="23"/>
  <c r="B93" i="20"/>
  <c r="B94" i="20"/>
  <c r="B95" i="20"/>
  <c r="B96" i="20"/>
  <c r="B97" i="20"/>
  <c r="B98" i="20"/>
  <c r="B99" i="20"/>
  <c r="B100" i="20"/>
  <c r="B101" i="20"/>
  <c r="B102" i="20"/>
  <c r="B103" i="20"/>
  <c r="B104" i="20"/>
  <c r="B105" i="20"/>
  <c r="B106" i="20"/>
  <c r="B107" i="20"/>
  <c r="B108" i="20"/>
  <c r="B109" i="20"/>
  <c r="B110" i="20"/>
  <c r="B111" i="20"/>
  <c r="B93" i="26"/>
  <c r="B94" i="26"/>
  <c r="B95" i="26"/>
  <c r="B96" i="26"/>
  <c r="B97" i="26"/>
  <c r="B98" i="26"/>
  <c r="B99" i="26"/>
  <c r="B100" i="26"/>
  <c r="B101" i="26"/>
  <c r="B102" i="26"/>
  <c r="B103" i="26"/>
  <c r="B104" i="26"/>
  <c r="B105" i="26"/>
  <c r="B106" i="26"/>
  <c r="B107" i="26"/>
  <c r="B108" i="26"/>
  <c r="B109" i="26"/>
  <c r="B110" i="26"/>
  <c r="B111" i="26"/>
  <c r="B22" i="31" l="1"/>
  <c r="X10" i="9"/>
  <c r="Q10" i="9"/>
  <c r="R10" i="9"/>
  <c r="Z10" i="9"/>
  <c r="Y10" i="9"/>
  <c r="I10" i="9"/>
  <c r="S10" i="9"/>
  <c r="J10" i="9"/>
  <c r="AP10" i="9"/>
  <c r="D10" i="9"/>
  <c r="L10" i="9"/>
  <c r="K10" i="9"/>
  <c r="U10" i="9"/>
  <c r="AQ10" i="9"/>
  <c r="G10" i="9"/>
  <c r="AE10" i="9"/>
  <c r="E10" i="9"/>
  <c r="M10" i="9"/>
  <c r="AA10" i="9"/>
  <c r="V10" i="9"/>
  <c r="AG10" i="9"/>
  <c r="AR10" i="9"/>
  <c r="AC10" i="9"/>
  <c r="AI10" i="9"/>
  <c r="F10" i="9"/>
  <c r="N10" i="9"/>
  <c r="AB10" i="9"/>
  <c r="AD10" i="9"/>
  <c r="W10" i="9"/>
  <c r="AH10" i="9"/>
  <c r="O10" i="9"/>
  <c r="H10" i="9"/>
  <c r="P10" i="9"/>
  <c r="AF10" i="9"/>
  <c r="T10" i="9"/>
  <c r="E12" i="3"/>
  <c r="G12" i="3" s="1"/>
  <c r="E13" i="3"/>
  <c r="G13" i="3" s="1"/>
  <c r="E14" i="3"/>
  <c r="G14" i="3" s="1"/>
  <c r="E11" i="3"/>
  <c r="G11" i="3" s="1"/>
  <c r="B23" i="31" l="1"/>
  <c r="AR7" i="9"/>
  <c r="AQ7" i="9"/>
  <c r="AR6" i="9"/>
  <c r="AQ6" i="9"/>
  <c r="AP7" i="9"/>
  <c r="AP6" i="9"/>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 i="28"/>
  <c r="B2" i="28"/>
  <c r="AP21" i="9" l="1"/>
  <c r="B24" i="31"/>
  <c r="AQ8" i="9"/>
  <c r="AP8" i="9"/>
  <c r="AR8" i="9"/>
  <c r="B25" i="31" l="1"/>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B10" i="27"/>
  <c r="B9" i="27"/>
  <c r="B8" i="27"/>
  <c r="B7" i="27"/>
  <c r="B6" i="27"/>
  <c r="B5" i="27"/>
  <c r="B4" i="27"/>
  <c r="B3" i="27"/>
  <c r="B2" i="27"/>
  <c r="B41" i="1"/>
  <c r="B26" i="31" l="1"/>
  <c r="B6" i="39"/>
  <c r="AB6" i="39" s="1"/>
  <c r="A2" i="40"/>
  <c r="A2" i="37"/>
  <c r="A12" i="35"/>
  <c r="AT12" i="35" s="1"/>
  <c r="B5" i="43" s="1"/>
  <c r="A2" i="34"/>
  <c r="A2" i="28"/>
  <c r="A12" i="9"/>
  <c r="A2" i="27"/>
  <c r="A2" i="24"/>
  <c r="A2" i="23"/>
  <c r="A2" i="20"/>
  <c r="A2" i="26"/>
  <c r="B27" i="31" l="1"/>
  <c r="D6" i="39"/>
  <c r="B33" i="13"/>
  <c r="AG33" i="13" s="1" a="1"/>
  <c r="AG33" i="13" s="1"/>
  <c r="C2" i="40"/>
  <c r="D2" i="40" s="1"/>
  <c r="A3" i="37"/>
  <c r="A3" i="34"/>
  <c r="D2" i="27"/>
  <c r="E2" i="27"/>
  <c r="D2" i="28"/>
  <c r="E2" i="28"/>
  <c r="B42" i="1"/>
  <c r="B7" i="39" s="1"/>
  <c r="AB7" i="39" s="1"/>
  <c r="K6" i="39" l="1"/>
  <c r="U6" i="39"/>
  <c r="Q6" i="39"/>
  <c r="M6" i="39"/>
  <c r="G6" i="39"/>
  <c r="E6" i="39"/>
  <c r="O6" i="39"/>
  <c r="I6" i="39"/>
  <c r="W6" i="39"/>
  <c r="S6" i="39"/>
  <c r="AP12" i="9"/>
  <c r="AQ12" i="9" s="1"/>
  <c r="AH33" i="13"/>
  <c r="AE33" i="13"/>
  <c r="B28" i="31"/>
  <c r="Q2" i="34"/>
  <c r="AP12" i="35" s="1"/>
  <c r="D7" i="39"/>
  <c r="A3" i="40"/>
  <c r="A4" i="37"/>
  <c r="B34" i="13"/>
  <c r="A13" i="35"/>
  <c r="AT13" i="35" s="1"/>
  <c r="B6" i="43" s="1"/>
  <c r="A4" i="34"/>
  <c r="A3" i="28"/>
  <c r="A3" i="27"/>
  <c r="A3" i="24"/>
  <c r="A3" i="23"/>
  <c r="A3" i="20"/>
  <c r="A3" i="26"/>
  <c r="A13" i="9"/>
  <c r="B43" i="1"/>
  <c r="B8" i="39" s="1"/>
  <c r="AB8" i="39" s="1"/>
  <c r="W7" i="39" l="1"/>
  <c r="S7" i="39"/>
  <c r="O7" i="39"/>
  <c r="K7" i="39"/>
  <c r="I7" i="39"/>
  <c r="Q7" i="39"/>
  <c r="G7" i="39"/>
  <c r="E7" i="39"/>
  <c r="M7" i="39"/>
  <c r="U7" i="39"/>
  <c r="AE34" i="13"/>
  <c r="AG34" i="13"/>
  <c r="B29" i="31"/>
  <c r="D8" i="39"/>
  <c r="C3" i="40"/>
  <c r="D3" i="40" s="1"/>
  <c r="A4" i="40"/>
  <c r="A5" i="37"/>
  <c r="B35" i="13"/>
  <c r="A14" i="35"/>
  <c r="AT14" i="35" s="1"/>
  <c r="B7" i="43" s="1"/>
  <c r="A5" i="34"/>
  <c r="D3" i="28"/>
  <c r="E3" i="28"/>
  <c r="D3" i="27"/>
  <c r="E3" i="27"/>
  <c r="A4" i="28"/>
  <c r="A4" i="27"/>
  <c r="A4" i="24"/>
  <c r="A4" i="23"/>
  <c r="A4" i="20"/>
  <c r="A4" i="26"/>
  <c r="A14" i="9"/>
  <c r="B44" i="1"/>
  <c r="B9" i="39" s="1"/>
  <c r="AB9" i="39" s="1"/>
  <c r="W8" i="39" l="1"/>
  <c r="S8" i="39"/>
  <c r="Q8" i="39"/>
  <c r="O8" i="39"/>
  <c r="K8" i="39"/>
  <c r="G8" i="39"/>
  <c r="M8" i="39"/>
  <c r="E8" i="39"/>
  <c r="U8" i="39"/>
  <c r="I8" i="39"/>
  <c r="Q3" i="34"/>
  <c r="AP13" i="35" s="1"/>
  <c r="AE35" i="13"/>
  <c r="AG35" i="13"/>
  <c r="B30" i="31"/>
  <c r="AP13" i="9"/>
  <c r="D9" i="39"/>
  <c r="C4" i="40"/>
  <c r="D4" i="40" s="1"/>
  <c r="A5" i="40"/>
  <c r="A6" i="37"/>
  <c r="B36" i="13"/>
  <c r="A15" i="35"/>
  <c r="AT15" i="35" s="1"/>
  <c r="B8" i="43" s="1"/>
  <c r="A6" i="34"/>
  <c r="D4" i="27"/>
  <c r="E4" i="27"/>
  <c r="D4" i="28"/>
  <c r="E4" i="28"/>
  <c r="A5" i="28"/>
  <c r="A5" i="27"/>
  <c r="A5" i="24"/>
  <c r="A5" i="23"/>
  <c r="A5" i="20"/>
  <c r="A5" i="26"/>
  <c r="A15" i="9"/>
  <c r="B45" i="1"/>
  <c r="B10" i="39" s="1"/>
  <c r="AB10" i="39" s="1"/>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C4" i="26" s="1"/>
  <c r="B3" i="26"/>
  <c r="C3" i="26" s="1"/>
  <c r="B2" i="26"/>
  <c r="C2" i="26" s="1"/>
  <c r="W9" i="39" l="1"/>
  <c r="S9" i="39"/>
  <c r="O9" i="39"/>
  <c r="K9" i="39"/>
  <c r="M9" i="39"/>
  <c r="G9" i="39"/>
  <c r="E9" i="39"/>
  <c r="U9" i="39"/>
  <c r="I9" i="39"/>
  <c r="Q9" i="39"/>
  <c r="D2" i="26"/>
  <c r="Q4" i="34"/>
  <c r="AP14" i="35" s="1"/>
  <c r="G4" i="26"/>
  <c r="N4" i="26"/>
  <c r="O4" i="26"/>
  <c r="AD4" i="37" s="1"/>
  <c r="P4" i="26"/>
  <c r="AE4" i="37" s="1"/>
  <c r="M4" i="26"/>
  <c r="AB4" i="37" s="1"/>
  <c r="Q3" i="26"/>
  <c r="N3" i="26"/>
  <c r="O3" i="26"/>
  <c r="AD3" i="37" s="1"/>
  <c r="M3" i="26"/>
  <c r="AB3" i="37" s="1"/>
  <c r="P3" i="26"/>
  <c r="AE3" i="37" s="1"/>
  <c r="P2" i="26"/>
  <c r="AE2" i="37" s="1"/>
  <c r="N2" i="26"/>
  <c r="O2" i="26"/>
  <c r="AD2" i="37" s="1"/>
  <c r="M2" i="26"/>
  <c r="AB2" i="37" s="1"/>
  <c r="Q2" i="26"/>
  <c r="Q4" i="26"/>
  <c r="F4" i="26"/>
  <c r="D4" i="26"/>
  <c r="J4" i="26"/>
  <c r="E4" i="26"/>
  <c r="J3" i="26"/>
  <c r="E3" i="26"/>
  <c r="I3" i="26"/>
  <c r="F3" i="26"/>
  <c r="K3" i="26"/>
  <c r="G3" i="26"/>
  <c r="L3" i="26"/>
  <c r="D3" i="26"/>
  <c r="H3" i="26"/>
  <c r="I4" i="26"/>
  <c r="K4" i="26"/>
  <c r="L4" i="26"/>
  <c r="I2" i="26"/>
  <c r="H2" i="26"/>
  <c r="G2" i="26"/>
  <c r="F2" i="26"/>
  <c r="E2" i="26"/>
  <c r="J2" i="26"/>
  <c r="L2" i="26"/>
  <c r="K2" i="26"/>
  <c r="H4" i="26"/>
  <c r="AE36" i="13"/>
  <c r="AG36" i="13"/>
  <c r="B31" i="31"/>
  <c r="AP14" i="9"/>
  <c r="D10" i="39"/>
  <c r="A6" i="40"/>
  <c r="C5" i="40"/>
  <c r="D5" i="40" s="1"/>
  <c r="A7" i="37"/>
  <c r="B37" i="13"/>
  <c r="A16" i="35"/>
  <c r="AT16" i="35" s="1"/>
  <c r="B9" i="43" s="1"/>
  <c r="A7" i="34"/>
  <c r="D5" i="27"/>
  <c r="E5" i="27"/>
  <c r="D5" i="28"/>
  <c r="E5" i="28"/>
  <c r="C5" i="26"/>
  <c r="A6" i="28"/>
  <c r="A6" i="27"/>
  <c r="A6" i="24"/>
  <c r="A6" i="20"/>
  <c r="A6" i="23"/>
  <c r="A16" i="9"/>
  <c r="A6" i="26"/>
  <c r="B46" i="1"/>
  <c r="B11" i="39" s="1"/>
  <c r="AB11" i="39" s="1"/>
  <c r="W10" i="39" l="1"/>
  <c r="S10" i="39"/>
  <c r="O10" i="39"/>
  <c r="K10" i="39"/>
  <c r="Q10" i="39"/>
  <c r="I10" i="39"/>
  <c r="M10" i="39"/>
  <c r="E10" i="39"/>
  <c r="U10" i="39"/>
  <c r="G10" i="39"/>
  <c r="Y8" i="39"/>
  <c r="Y7" i="39"/>
  <c r="Y6" i="39"/>
  <c r="AM12" i="9"/>
  <c r="AJ14" i="9"/>
  <c r="AM13" i="9"/>
  <c r="AD13" i="9"/>
  <c r="AJ13" i="9"/>
  <c r="AJ12" i="9"/>
  <c r="AM14" i="9"/>
  <c r="Q5" i="34"/>
  <c r="AP15" i="35" s="1"/>
  <c r="L5" i="26"/>
  <c r="N5" i="26"/>
  <c r="M5" i="26"/>
  <c r="AB5" i="37" s="1"/>
  <c r="O5" i="26"/>
  <c r="AD5" i="37" s="1"/>
  <c r="P5" i="26"/>
  <c r="AE5" i="37" s="1"/>
  <c r="R2" i="26"/>
  <c r="Q5" i="26"/>
  <c r="R3" i="26"/>
  <c r="R4" i="26"/>
  <c r="F5" i="26"/>
  <c r="G5" i="26"/>
  <c r="E5" i="26"/>
  <c r="J5" i="26"/>
  <c r="K5" i="26"/>
  <c r="D5" i="26"/>
  <c r="I5" i="26"/>
  <c r="H5" i="26"/>
  <c r="AE37" i="13"/>
  <c r="AG37" i="13"/>
  <c r="B32" i="31"/>
  <c r="AP15" i="9"/>
  <c r="D11" i="39"/>
  <c r="A7" i="40"/>
  <c r="C6" i="40"/>
  <c r="D6" i="40" s="1"/>
  <c r="A8" i="37"/>
  <c r="B38" i="13"/>
  <c r="A17" i="35"/>
  <c r="AT17" i="35" s="1"/>
  <c r="B10" i="43" s="1"/>
  <c r="A8" i="34"/>
  <c r="D6" i="27"/>
  <c r="E6" i="27"/>
  <c r="D6" i="28"/>
  <c r="E6" i="28"/>
  <c r="A7" i="28"/>
  <c r="A7" i="27"/>
  <c r="A7" i="24"/>
  <c r="A7" i="20"/>
  <c r="A7" i="23"/>
  <c r="A17" i="9"/>
  <c r="A7" i="26"/>
  <c r="C6" i="26"/>
  <c r="B47" i="1"/>
  <c r="B12" i="39" s="1"/>
  <c r="AB12" i="39" s="1"/>
  <c r="W11" i="39" l="1"/>
  <c r="S11" i="39"/>
  <c r="M11" i="39"/>
  <c r="O11" i="39"/>
  <c r="K11" i="39"/>
  <c r="E11" i="39"/>
  <c r="Q11" i="39"/>
  <c r="I11" i="39"/>
  <c r="U11" i="39"/>
  <c r="G11" i="39"/>
  <c r="Y9" i="39"/>
  <c r="AM15" i="9"/>
  <c r="AJ15" i="9"/>
  <c r="Q6" i="34"/>
  <c r="AP16" i="35" s="1"/>
  <c r="J6" i="26"/>
  <c r="P6" i="26"/>
  <c r="AE6" i="37" s="1"/>
  <c r="O6" i="26"/>
  <c r="AD6" i="37" s="1"/>
  <c r="M6" i="26"/>
  <c r="AB6" i="37" s="1"/>
  <c r="N6" i="26"/>
  <c r="Q6" i="26"/>
  <c r="R5" i="26"/>
  <c r="H6" i="26"/>
  <c r="K6" i="26"/>
  <c r="G6" i="26"/>
  <c r="F6" i="26"/>
  <c r="E6" i="26"/>
  <c r="D6" i="26"/>
  <c r="L6" i="26"/>
  <c r="I6" i="26"/>
  <c r="AE38" i="13"/>
  <c r="AG38" i="13"/>
  <c r="B33" i="31"/>
  <c r="AP16" i="9"/>
  <c r="D12" i="39"/>
  <c r="A8" i="40"/>
  <c r="C7" i="40"/>
  <c r="D7" i="40" s="1"/>
  <c r="A9" i="37"/>
  <c r="B39" i="13"/>
  <c r="A18" i="35"/>
  <c r="AT18" i="35" s="1"/>
  <c r="B11" i="43" s="1"/>
  <c r="A9" i="34"/>
  <c r="D7" i="28"/>
  <c r="E7" i="28"/>
  <c r="D7" i="27"/>
  <c r="E7" i="27"/>
  <c r="A8" i="28"/>
  <c r="A8" i="27"/>
  <c r="A8" i="23"/>
  <c r="A8" i="20"/>
  <c r="A8" i="26"/>
  <c r="A8" i="24"/>
  <c r="A18" i="9"/>
  <c r="C7" i="26"/>
  <c r="B48" i="1"/>
  <c r="B13" i="39" s="1"/>
  <c r="AB13" i="39" s="1"/>
  <c r="W12" i="39" l="1"/>
  <c r="S12" i="39"/>
  <c r="O12" i="39"/>
  <c r="K12" i="39"/>
  <c r="G12" i="39"/>
  <c r="M12" i="39"/>
  <c r="E12" i="39"/>
  <c r="Q12" i="39"/>
  <c r="U12" i="39"/>
  <c r="I12" i="39"/>
  <c r="Y10" i="39"/>
  <c r="AD15" i="9"/>
  <c r="AD12" i="9"/>
  <c r="AJ16" i="9"/>
  <c r="AM16" i="9"/>
  <c r="Q7" i="34"/>
  <c r="AP17" i="35" s="1"/>
  <c r="J7" i="26"/>
  <c r="M7" i="26"/>
  <c r="AB7" i="37" s="1"/>
  <c r="N7" i="26"/>
  <c r="O7" i="26"/>
  <c r="AD7" i="37" s="1"/>
  <c r="P7" i="26"/>
  <c r="AE7" i="37" s="1"/>
  <c r="Q7" i="26"/>
  <c r="R6" i="26"/>
  <c r="K7" i="26"/>
  <c r="H7" i="26"/>
  <c r="I7" i="26"/>
  <c r="F7" i="26"/>
  <c r="D7" i="26"/>
  <c r="G7" i="26"/>
  <c r="L7" i="26"/>
  <c r="E7" i="26"/>
  <c r="AE39" i="13"/>
  <c r="AG39" i="13"/>
  <c r="B34" i="3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AP17" i="9"/>
  <c r="D13" i="39"/>
  <c r="C8" i="40"/>
  <c r="D8" i="40" s="1"/>
  <c r="A9" i="40"/>
  <c r="A10" i="37"/>
  <c r="B40" i="13"/>
  <c r="A19" i="35"/>
  <c r="AT19" i="35" s="1"/>
  <c r="B12" i="43" s="1"/>
  <c r="A10" i="34"/>
  <c r="D8" i="27"/>
  <c r="E8" i="27"/>
  <c r="D8" i="28"/>
  <c r="E8" i="28"/>
  <c r="A9" i="28"/>
  <c r="A9" i="27"/>
  <c r="A9" i="23"/>
  <c r="A9" i="20"/>
  <c r="A9" i="24"/>
  <c r="A19" i="9"/>
  <c r="A9" i="26"/>
  <c r="C8" i="26"/>
  <c r="B49" i="1"/>
  <c r="B14" i="39" s="1"/>
  <c r="AB14" i="39" s="1"/>
  <c r="W13" i="39" l="1"/>
  <c r="M13" i="39"/>
  <c r="I13" i="39"/>
  <c r="S13" i="39"/>
  <c r="Q13" i="39"/>
  <c r="O13" i="39"/>
  <c r="K13" i="39"/>
  <c r="U13" i="39"/>
  <c r="E13" i="39"/>
  <c r="G13" i="39"/>
  <c r="Y11" i="39"/>
  <c r="AD16" i="9"/>
  <c r="AJ17" i="9"/>
  <c r="AM17" i="9"/>
  <c r="Q8" i="34"/>
  <c r="AP18" i="35" s="1"/>
  <c r="E8" i="26"/>
  <c r="P8" i="26"/>
  <c r="AE8" i="37" s="1"/>
  <c r="O8" i="26"/>
  <c r="AD8" i="37" s="1"/>
  <c r="N8" i="26"/>
  <c r="M8" i="26"/>
  <c r="AB8" i="37" s="1"/>
  <c r="Q8" i="26"/>
  <c r="R7" i="26"/>
  <c r="F8" i="26"/>
  <c r="D8" i="26"/>
  <c r="L8" i="26"/>
  <c r="K8" i="26"/>
  <c r="H8" i="26"/>
  <c r="I8" i="26"/>
  <c r="J8" i="26"/>
  <c r="G8" i="26"/>
  <c r="AE40" i="13"/>
  <c r="AG40" i="13"/>
  <c r="AP18" i="9"/>
  <c r="D14" i="39"/>
  <c r="A10" i="40"/>
  <c r="C9" i="40"/>
  <c r="D9" i="40" s="1"/>
  <c r="A11" i="37"/>
  <c r="B41" i="13"/>
  <c r="A20" i="35"/>
  <c r="AT20" i="35" s="1"/>
  <c r="B13" i="43" s="1"/>
  <c r="A11" i="34"/>
  <c r="D9" i="28"/>
  <c r="E9" i="28"/>
  <c r="D9" i="27"/>
  <c r="E9" i="27"/>
  <c r="C9" i="26"/>
  <c r="A10" i="28"/>
  <c r="A10" i="27"/>
  <c r="A10" i="24"/>
  <c r="A10" i="23"/>
  <c r="A10" i="20"/>
  <c r="A10" i="26"/>
  <c r="A20" i="9"/>
  <c r="B50" i="1"/>
  <c r="B15" i="39" s="1"/>
  <c r="AB15" i="39" s="1"/>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3" i="24"/>
  <c r="B2" i="24"/>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B7" i="23"/>
  <c r="B6" i="23"/>
  <c r="B5" i="23"/>
  <c r="B4" i="23"/>
  <c r="B3" i="23"/>
  <c r="B2" i="23"/>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W14" i="39" l="1"/>
  <c r="S14" i="39"/>
  <c r="O14" i="39"/>
  <c r="M14" i="39"/>
  <c r="K14" i="39"/>
  <c r="G14" i="39"/>
  <c r="E14" i="39"/>
  <c r="U14" i="39"/>
  <c r="I14" i="39"/>
  <c r="Q14" i="39"/>
  <c r="Y12" i="39"/>
  <c r="AD17" i="9"/>
  <c r="AD14" i="9"/>
  <c r="AJ18" i="9"/>
  <c r="AM18" i="9"/>
  <c r="Q9" i="34"/>
  <c r="AP19" i="35" s="1"/>
  <c r="P9" i="26"/>
  <c r="AE9" i="37" s="1"/>
  <c r="N9" i="26"/>
  <c r="M9" i="26"/>
  <c r="AB9" i="37" s="1"/>
  <c r="O9" i="26"/>
  <c r="AD9" i="37" s="1"/>
  <c r="Q9" i="26"/>
  <c r="R8" i="26"/>
  <c r="L9" i="26"/>
  <c r="H9" i="26"/>
  <c r="I9" i="26"/>
  <c r="D9" i="26"/>
  <c r="F9" i="26"/>
  <c r="K9" i="26"/>
  <c r="J9" i="26"/>
  <c r="E9" i="26"/>
  <c r="G9" i="26"/>
  <c r="AE41" i="13"/>
  <c r="AG41" i="13"/>
  <c r="L33" i="13"/>
  <c r="AF33" i="13"/>
  <c r="AP19" i="9"/>
  <c r="D15" i="39"/>
  <c r="D9" i="24"/>
  <c r="D7" i="24"/>
  <c r="D8" i="24"/>
  <c r="D3" i="24"/>
  <c r="D4" i="24"/>
  <c r="D5" i="24"/>
  <c r="D6" i="24"/>
  <c r="D5" i="23"/>
  <c r="D6" i="23"/>
  <c r="D7" i="23"/>
  <c r="D8" i="23"/>
  <c r="D9" i="23"/>
  <c r="D3" i="23"/>
  <c r="D4" i="23"/>
  <c r="D2" i="20"/>
  <c r="D7" i="20"/>
  <c r="D8" i="20"/>
  <c r="D9" i="20"/>
  <c r="D3" i="20"/>
  <c r="D4" i="20"/>
  <c r="D5" i="20"/>
  <c r="D6" i="20"/>
  <c r="D2" i="24"/>
  <c r="D2" i="23"/>
  <c r="A11" i="40"/>
  <c r="C10" i="40"/>
  <c r="D10" i="40" s="1"/>
  <c r="A12" i="37"/>
  <c r="B42" i="13"/>
  <c r="A21" i="35"/>
  <c r="AT21" i="35" s="1"/>
  <c r="B14" i="43" s="1"/>
  <c r="A12" i="34"/>
  <c r="D10" i="27"/>
  <c r="E10" i="27"/>
  <c r="D10" i="28"/>
  <c r="E10" i="28"/>
  <c r="D10" i="23"/>
  <c r="D10" i="20"/>
  <c r="A11" i="28"/>
  <c r="A11" i="27"/>
  <c r="A11" i="24"/>
  <c r="A11" i="23"/>
  <c r="A21" i="9"/>
  <c r="A11" i="20"/>
  <c r="A11" i="26"/>
  <c r="D10" i="24"/>
  <c r="C10" i="26"/>
  <c r="B51" i="1"/>
  <c r="B16" i="39" s="1"/>
  <c r="AB16" i="39" s="1"/>
  <c r="W15" i="39" l="1"/>
  <c r="S15" i="39"/>
  <c r="I15" i="39"/>
  <c r="O15" i="39"/>
  <c r="K15" i="39"/>
  <c r="Q15" i="39"/>
  <c r="M15" i="39"/>
  <c r="E15" i="39"/>
  <c r="G15" i="39"/>
  <c r="U15" i="39"/>
  <c r="Y13" i="39"/>
  <c r="AD18" i="9"/>
  <c r="P9" i="24"/>
  <c r="N9" i="24"/>
  <c r="O9" i="24"/>
  <c r="Q9" i="24"/>
  <c r="N7" i="24"/>
  <c r="O7" i="24"/>
  <c r="P7" i="24"/>
  <c r="Q7" i="24"/>
  <c r="Q8" i="24"/>
  <c r="N8" i="24"/>
  <c r="O8" i="24"/>
  <c r="P8" i="24"/>
  <c r="O3" i="24"/>
  <c r="P3" i="24"/>
  <c r="Q3" i="24"/>
  <c r="N3" i="24"/>
  <c r="N4" i="24"/>
  <c r="O4" i="24"/>
  <c r="P4" i="24"/>
  <c r="Q4" i="24"/>
  <c r="N5" i="24"/>
  <c r="O5" i="24"/>
  <c r="P5" i="24"/>
  <c r="Q5" i="24"/>
  <c r="Q6" i="24"/>
  <c r="O6" i="24"/>
  <c r="N6" i="24"/>
  <c r="P6" i="24"/>
  <c r="N5" i="23"/>
  <c r="O5" i="23"/>
  <c r="P5" i="23"/>
  <c r="Q5" i="23"/>
  <c r="N6" i="23"/>
  <c r="O6" i="23"/>
  <c r="P6" i="23"/>
  <c r="Q6" i="23"/>
  <c r="Q7" i="23"/>
  <c r="P7" i="23"/>
  <c r="N7" i="23"/>
  <c r="O7" i="23"/>
  <c r="Q8" i="23"/>
  <c r="P8" i="23"/>
  <c r="O8" i="23"/>
  <c r="N8" i="23"/>
  <c r="L8" i="34" s="1"/>
  <c r="AD18" i="35" s="1"/>
  <c r="O9" i="23"/>
  <c r="N9" i="23"/>
  <c r="P9" i="23"/>
  <c r="Q9" i="23"/>
  <c r="N3" i="23"/>
  <c r="O3" i="23"/>
  <c r="P3" i="23"/>
  <c r="Q3" i="23"/>
  <c r="Q4" i="23"/>
  <c r="O4" i="23"/>
  <c r="N4" i="23"/>
  <c r="P4" i="23"/>
  <c r="E2" i="20"/>
  <c r="N2" i="20"/>
  <c r="O2" i="20"/>
  <c r="P2" i="20"/>
  <c r="Q2" i="20"/>
  <c r="Q7" i="20"/>
  <c r="P7" i="20"/>
  <c r="O7" i="20"/>
  <c r="N7" i="20"/>
  <c r="Q8" i="20"/>
  <c r="P8" i="20"/>
  <c r="O8" i="20"/>
  <c r="N8" i="20"/>
  <c r="Q9" i="20"/>
  <c r="P9" i="20"/>
  <c r="O9" i="20"/>
  <c r="N9" i="20"/>
  <c r="N3" i="20"/>
  <c r="O3" i="20"/>
  <c r="P3" i="20"/>
  <c r="Q3" i="20"/>
  <c r="O4" i="20"/>
  <c r="N4" i="20"/>
  <c r="P4" i="20"/>
  <c r="Q4" i="20"/>
  <c r="N5" i="20"/>
  <c r="O5" i="20"/>
  <c r="P5" i="20"/>
  <c r="Q5" i="20"/>
  <c r="O6" i="20"/>
  <c r="P6" i="20"/>
  <c r="Q6" i="20"/>
  <c r="N6" i="20"/>
  <c r="O2" i="24"/>
  <c r="N2" i="24"/>
  <c r="Q2" i="24"/>
  <c r="P2" i="24"/>
  <c r="N2" i="23"/>
  <c r="O2" i="23"/>
  <c r="P2" i="23"/>
  <c r="Q2" i="23"/>
  <c r="R10" i="23"/>
  <c r="Q10" i="23"/>
  <c r="P10" i="23"/>
  <c r="O10" i="23"/>
  <c r="N10" i="23"/>
  <c r="H10" i="20"/>
  <c r="N10" i="20"/>
  <c r="O10" i="20"/>
  <c r="Q10" i="20"/>
  <c r="P10" i="20"/>
  <c r="E10" i="24"/>
  <c r="N10" i="24"/>
  <c r="O10" i="24"/>
  <c r="P10" i="24"/>
  <c r="Q10" i="24"/>
  <c r="AM19" i="9"/>
  <c r="AJ19" i="9"/>
  <c r="G9" i="23"/>
  <c r="V9" i="23"/>
  <c r="H9" i="23"/>
  <c r="R9" i="23"/>
  <c r="J9" i="23"/>
  <c r="I9" i="23"/>
  <c r="F9" i="23"/>
  <c r="E9" i="23"/>
  <c r="K9" i="23"/>
  <c r="M9" i="23"/>
  <c r="L9" i="23"/>
  <c r="H3" i="24"/>
  <c r="K3" i="24"/>
  <c r="L3" i="24"/>
  <c r="R3" i="24"/>
  <c r="M3" i="24"/>
  <c r="E3" i="24"/>
  <c r="G3" i="24"/>
  <c r="J3" i="24"/>
  <c r="F3" i="24"/>
  <c r="I3" i="24"/>
  <c r="W3" i="24"/>
  <c r="G10" i="24"/>
  <c r="I10" i="23"/>
  <c r="K10" i="23"/>
  <c r="L10" i="20"/>
  <c r="F8" i="23"/>
  <c r="R8" i="23"/>
  <c r="G8" i="23"/>
  <c r="I8" i="23"/>
  <c r="H8" i="23"/>
  <c r="J8" i="23"/>
  <c r="L8" i="23"/>
  <c r="K8" i="23"/>
  <c r="M8" i="23"/>
  <c r="V8" i="23"/>
  <c r="E8" i="23"/>
  <c r="K8" i="24"/>
  <c r="I8" i="24"/>
  <c r="R8" i="24"/>
  <c r="J8" i="24"/>
  <c r="L8" i="24"/>
  <c r="M8" i="24"/>
  <c r="F8" i="24"/>
  <c r="W8" i="24"/>
  <c r="G8" i="24"/>
  <c r="E8" i="24"/>
  <c r="H8" i="24"/>
  <c r="I10" i="24"/>
  <c r="K10" i="20"/>
  <c r="L4" i="20"/>
  <c r="M4" i="20"/>
  <c r="H4" i="20"/>
  <c r="V4" i="20"/>
  <c r="I4" i="20"/>
  <c r="E4" i="20"/>
  <c r="J4" i="20"/>
  <c r="F4" i="20"/>
  <c r="K4" i="20"/>
  <c r="R4" i="20"/>
  <c r="G4" i="20"/>
  <c r="H9" i="20"/>
  <c r="M9" i="20"/>
  <c r="G9" i="20"/>
  <c r="I9" i="20"/>
  <c r="E9" i="20"/>
  <c r="J9" i="20"/>
  <c r="V9" i="20"/>
  <c r="R9" i="20"/>
  <c r="F9" i="20"/>
  <c r="K9" i="20"/>
  <c r="L9" i="20"/>
  <c r="M7" i="23"/>
  <c r="F7" i="23"/>
  <c r="V7" i="23"/>
  <c r="H7" i="23"/>
  <c r="G7" i="23"/>
  <c r="K7" i="23"/>
  <c r="I7" i="23"/>
  <c r="R7" i="23"/>
  <c r="J7" i="23"/>
  <c r="E7" i="23"/>
  <c r="L7" i="23"/>
  <c r="F7" i="24"/>
  <c r="W7" i="24"/>
  <c r="J7" i="24"/>
  <c r="G7" i="24"/>
  <c r="H7" i="24"/>
  <c r="K7" i="24"/>
  <c r="I7" i="24"/>
  <c r="R7" i="24"/>
  <c r="L7" i="24"/>
  <c r="E7" i="24"/>
  <c r="M7" i="24"/>
  <c r="H10" i="23"/>
  <c r="E10" i="23"/>
  <c r="G10" i="20"/>
  <c r="R10" i="20"/>
  <c r="G6" i="23"/>
  <c r="R6" i="23"/>
  <c r="E6" i="23"/>
  <c r="J6" i="23"/>
  <c r="F6" i="23"/>
  <c r="H6" i="23"/>
  <c r="I6" i="23"/>
  <c r="M6" i="23"/>
  <c r="K6" i="23"/>
  <c r="V6" i="23"/>
  <c r="L6" i="23"/>
  <c r="G9" i="24"/>
  <c r="R9" i="24"/>
  <c r="I9" i="24"/>
  <c r="H9" i="24"/>
  <c r="F9" i="24"/>
  <c r="J9" i="24"/>
  <c r="L9" i="24"/>
  <c r="K9" i="24"/>
  <c r="E9" i="24"/>
  <c r="W9" i="24"/>
  <c r="M9" i="24"/>
  <c r="L10" i="24"/>
  <c r="H10" i="24"/>
  <c r="G10" i="23"/>
  <c r="J10" i="20"/>
  <c r="I3" i="20"/>
  <c r="G3" i="20"/>
  <c r="R3" i="20"/>
  <c r="J3" i="20"/>
  <c r="H3" i="20"/>
  <c r="K3" i="20"/>
  <c r="E3" i="20"/>
  <c r="L3" i="20"/>
  <c r="M3" i="20"/>
  <c r="F3" i="20"/>
  <c r="V3" i="20"/>
  <c r="G7" i="20"/>
  <c r="J7" i="20"/>
  <c r="R7" i="20"/>
  <c r="E7" i="20"/>
  <c r="K7" i="20"/>
  <c r="M7" i="20"/>
  <c r="L7" i="20"/>
  <c r="H7" i="20"/>
  <c r="V7" i="20"/>
  <c r="F7" i="20"/>
  <c r="I7" i="20"/>
  <c r="F5" i="23"/>
  <c r="V5" i="23"/>
  <c r="R5" i="23"/>
  <c r="I5" i="23"/>
  <c r="G5" i="23"/>
  <c r="H5" i="23"/>
  <c r="M5" i="23"/>
  <c r="J5" i="23"/>
  <c r="K5" i="23"/>
  <c r="E5" i="23"/>
  <c r="L5" i="23"/>
  <c r="K10" i="24"/>
  <c r="W10" i="24"/>
  <c r="M10" i="23"/>
  <c r="F10" i="20"/>
  <c r="L2" i="23"/>
  <c r="H2" i="23"/>
  <c r="F2" i="23"/>
  <c r="R2" i="23"/>
  <c r="G2" i="23"/>
  <c r="K2" i="23"/>
  <c r="V2" i="23"/>
  <c r="J2" i="23"/>
  <c r="E2" i="23"/>
  <c r="M2" i="23"/>
  <c r="I2" i="23"/>
  <c r="L2" i="24"/>
  <c r="W2" i="24"/>
  <c r="K2" i="24"/>
  <c r="H2" i="24"/>
  <c r="J2" i="24"/>
  <c r="R2" i="24"/>
  <c r="G2" i="24"/>
  <c r="M2" i="24"/>
  <c r="I2" i="24"/>
  <c r="E2" i="24"/>
  <c r="F2" i="24"/>
  <c r="R2" i="20"/>
  <c r="K2" i="20"/>
  <c r="G2" i="20"/>
  <c r="V2" i="20"/>
  <c r="J2" i="20"/>
  <c r="F2" i="20"/>
  <c r="M2" i="20"/>
  <c r="I2" i="20"/>
  <c r="L2" i="20"/>
  <c r="H2" i="20"/>
  <c r="M6" i="24"/>
  <c r="K6" i="24"/>
  <c r="I6" i="24"/>
  <c r="J6" i="24"/>
  <c r="F6" i="24"/>
  <c r="G6" i="24"/>
  <c r="L6" i="24"/>
  <c r="H6" i="24"/>
  <c r="W6" i="24"/>
  <c r="E6" i="24"/>
  <c r="R6" i="24"/>
  <c r="J10" i="24"/>
  <c r="F10" i="24"/>
  <c r="V10" i="23"/>
  <c r="V10" i="20"/>
  <c r="I10" i="20"/>
  <c r="F8" i="20"/>
  <c r="V8" i="20"/>
  <c r="H8" i="20"/>
  <c r="K8" i="20"/>
  <c r="L8" i="20"/>
  <c r="I8" i="20"/>
  <c r="M8" i="20"/>
  <c r="E8" i="20"/>
  <c r="J8" i="20"/>
  <c r="R8" i="20"/>
  <c r="G8" i="20"/>
  <c r="L6" i="20"/>
  <c r="E6" i="20"/>
  <c r="H6" i="20"/>
  <c r="M6" i="20"/>
  <c r="V6" i="20"/>
  <c r="I6" i="20"/>
  <c r="R6" i="20"/>
  <c r="F6" i="20"/>
  <c r="J6" i="20"/>
  <c r="K6" i="20"/>
  <c r="G6" i="20"/>
  <c r="G4" i="23"/>
  <c r="F4" i="23"/>
  <c r="K4" i="23"/>
  <c r="I4" i="23"/>
  <c r="L4" i="23"/>
  <c r="R4" i="23"/>
  <c r="E4" i="23"/>
  <c r="J4" i="23"/>
  <c r="M4" i="23"/>
  <c r="V4" i="23"/>
  <c r="H4" i="23"/>
  <c r="K5" i="24"/>
  <c r="R5" i="24"/>
  <c r="E5" i="24"/>
  <c r="M5" i="24"/>
  <c r="L5" i="24"/>
  <c r="H5" i="24"/>
  <c r="F5" i="24"/>
  <c r="G5" i="24"/>
  <c r="I5" i="24"/>
  <c r="J5" i="24"/>
  <c r="W5" i="24"/>
  <c r="R10" i="24"/>
  <c r="M10" i="24"/>
  <c r="L10" i="23"/>
  <c r="F10" i="23"/>
  <c r="E10" i="20"/>
  <c r="I5" i="20"/>
  <c r="K5" i="20"/>
  <c r="J5" i="20"/>
  <c r="R5" i="20"/>
  <c r="M5" i="20"/>
  <c r="L5" i="20"/>
  <c r="V5" i="20"/>
  <c r="G5" i="20"/>
  <c r="E5" i="20"/>
  <c r="H5" i="20"/>
  <c r="F5" i="20"/>
  <c r="G3" i="23"/>
  <c r="E3" i="23"/>
  <c r="K3" i="23"/>
  <c r="R3" i="23"/>
  <c r="M3" i="23"/>
  <c r="F3" i="23"/>
  <c r="V3" i="23"/>
  <c r="H3" i="23"/>
  <c r="J3" i="23"/>
  <c r="I3" i="23"/>
  <c r="L3" i="23"/>
  <c r="F4" i="24"/>
  <c r="E4" i="24"/>
  <c r="I4" i="24"/>
  <c r="H4" i="24"/>
  <c r="M4" i="24"/>
  <c r="W4" i="24"/>
  <c r="J4" i="24"/>
  <c r="G4" i="24"/>
  <c r="K4" i="24"/>
  <c r="L4" i="24"/>
  <c r="R4" i="24"/>
  <c r="J10" i="23"/>
  <c r="M10" i="20"/>
  <c r="Q10" i="34"/>
  <c r="AP20" i="35" s="1"/>
  <c r="I10" i="26"/>
  <c r="M10" i="26"/>
  <c r="AB10" i="37" s="1"/>
  <c r="P10" i="26"/>
  <c r="AE10" i="37" s="1"/>
  <c r="O10" i="26"/>
  <c r="AD10" i="37" s="1"/>
  <c r="N10" i="26"/>
  <c r="Q10" i="26"/>
  <c r="R9" i="26"/>
  <c r="K10" i="26"/>
  <c r="H10" i="26"/>
  <c r="F10" i="26"/>
  <c r="G10" i="26"/>
  <c r="E10" i="26"/>
  <c r="L10" i="26"/>
  <c r="J10" i="26"/>
  <c r="D10" i="26"/>
  <c r="AE42" i="13"/>
  <c r="AG42" i="13"/>
  <c r="AP20" i="9"/>
  <c r="D16" i="39"/>
  <c r="C11" i="40"/>
  <c r="D11" i="40" s="1"/>
  <c r="A12" i="40"/>
  <c r="A13" i="37"/>
  <c r="B43" i="13"/>
  <c r="A22" i="35"/>
  <c r="AT22" i="35" s="1"/>
  <c r="B15" i="43" s="1"/>
  <c r="A13" i="34"/>
  <c r="D11" i="27"/>
  <c r="E11" i="27"/>
  <c r="D11" i="28"/>
  <c r="E11" i="28"/>
  <c r="D11" i="24"/>
  <c r="D11" i="20"/>
  <c r="D11" i="23"/>
  <c r="A12" i="28"/>
  <c r="A12" i="27"/>
  <c r="A12" i="24"/>
  <c r="A12" i="23"/>
  <c r="A12" i="20"/>
  <c r="A12" i="26"/>
  <c r="A22" i="9"/>
  <c r="C11" i="26"/>
  <c r="B52" i="1"/>
  <c r="B17" i="39" s="1"/>
  <c r="AB17" i="39" s="1"/>
  <c r="W16" i="39" l="1"/>
  <c r="S16" i="39"/>
  <c r="O16" i="39"/>
  <c r="K16" i="39"/>
  <c r="M16" i="39"/>
  <c r="Q16" i="39"/>
  <c r="G16" i="39"/>
  <c r="U16" i="39"/>
  <c r="I16" i="39"/>
  <c r="E16" i="39"/>
  <c r="Y14" i="39"/>
  <c r="AD19" i="9"/>
  <c r="J11" i="24"/>
  <c r="N11" i="24"/>
  <c r="O11" i="24"/>
  <c r="P11" i="24"/>
  <c r="Q11" i="24"/>
  <c r="L11" i="20"/>
  <c r="N11" i="20"/>
  <c r="O11" i="20"/>
  <c r="P11" i="20"/>
  <c r="Q11" i="20"/>
  <c r="H11" i="23"/>
  <c r="N11" i="23"/>
  <c r="O11" i="23"/>
  <c r="P11" i="23"/>
  <c r="Q11" i="23"/>
  <c r="N7" i="34"/>
  <c r="AJ17" i="35" s="1"/>
  <c r="L7" i="34"/>
  <c r="AD17" i="35" s="1"/>
  <c r="L6" i="34"/>
  <c r="AD16" i="35" s="1"/>
  <c r="N5" i="34"/>
  <c r="AJ15" i="35" s="1"/>
  <c r="L5" i="34"/>
  <c r="AD15" i="35" s="1"/>
  <c r="N9" i="34"/>
  <c r="AJ19" i="35" s="1"/>
  <c r="N4" i="34"/>
  <c r="AJ14" i="35" s="1"/>
  <c r="L4" i="34"/>
  <c r="AD14" i="35" s="1"/>
  <c r="L9" i="34"/>
  <c r="AD19" i="35" s="1"/>
  <c r="N3" i="34"/>
  <c r="AJ13" i="35" s="1"/>
  <c r="O3" i="34"/>
  <c r="AM13" i="35" s="1"/>
  <c r="L3" i="34"/>
  <c r="AD13" i="35" s="1"/>
  <c r="O7" i="34"/>
  <c r="AM17" i="35" s="1"/>
  <c r="N8" i="34"/>
  <c r="AJ18" i="35" s="1"/>
  <c r="O8" i="34"/>
  <c r="AM18" i="35" s="1"/>
  <c r="N6" i="34"/>
  <c r="AJ16" i="35" s="1"/>
  <c r="O6" i="34"/>
  <c r="AM16" i="35" s="1"/>
  <c r="O5" i="34"/>
  <c r="AM15" i="35" s="1"/>
  <c r="O9" i="34"/>
  <c r="AM19" i="35" s="1"/>
  <c r="O4" i="34"/>
  <c r="AM14" i="35" s="1"/>
  <c r="L2" i="34"/>
  <c r="AD12" i="35" s="1"/>
  <c r="O2" i="34"/>
  <c r="AM12" i="35" s="1"/>
  <c r="AN12" i="35" s="1"/>
  <c r="AO13" i="35" s="1"/>
  <c r="BF13" i="35" s="1"/>
  <c r="N6" i="43" s="1"/>
  <c r="N2" i="34"/>
  <c r="AJ12" i="35" s="1"/>
  <c r="AK12" i="35" s="1"/>
  <c r="AL13" i="35" s="1"/>
  <c r="BE13" i="35" s="1"/>
  <c r="M6" i="43" s="1"/>
  <c r="AJ20" i="9"/>
  <c r="N10" i="34"/>
  <c r="AJ20" i="35" s="1"/>
  <c r="L10" i="34"/>
  <c r="AD20" i="35" s="1"/>
  <c r="M11" i="24"/>
  <c r="AM20" i="9"/>
  <c r="O10" i="34"/>
  <c r="AM20" i="35" s="1"/>
  <c r="H11" i="24"/>
  <c r="G11" i="24"/>
  <c r="K11" i="23"/>
  <c r="F11" i="23"/>
  <c r="J11" i="23"/>
  <c r="E11" i="24"/>
  <c r="I11" i="24"/>
  <c r="E11" i="23"/>
  <c r="R11" i="23"/>
  <c r="G11" i="20"/>
  <c r="I11" i="20"/>
  <c r="I11" i="23"/>
  <c r="L11" i="24"/>
  <c r="W11" i="24"/>
  <c r="K11" i="20"/>
  <c r="F11" i="20"/>
  <c r="G11" i="23"/>
  <c r="K11" i="24"/>
  <c r="F11" i="24"/>
  <c r="R11" i="20"/>
  <c r="V11" i="20"/>
  <c r="V11" i="23"/>
  <c r="L11" i="23"/>
  <c r="J11" i="20"/>
  <c r="E11" i="20"/>
  <c r="M11" i="23"/>
  <c r="R11" i="24"/>
  <c r="M11" i="20"/>
  <c r="H11" i="20"/>
  <c r="Q11" i="34"/>
  <c r="AP21" i="35" s="1"/>
  <c r="T10" i="23"/>
  <c r="T5" i="20"/>
  <c r="T6" i="24"/>
  <c r="T10" i="24"/>
  <c r="T3" i="24"/>
  <c r="T7" i="24"/>
  <c r="T4" i="20"/>
  <c r="T7" i="20"/>
  <c r="T6" i="20"/>
  <c r="T5" i="24"/>
  <c r="T9" i="20"/>
  <c r="T8" i="20"/>
  <c r="T4" i="24"/>
  <c r="T2" i="23"/>
  <c r="T2" i="24"/>
  <c r="T4" i="23"/>
  <c r="T9" i="24"/>
  <c r="T8" i="24"/>
  <c r="T3" i="23"/>
  <c r="T9" i="23"/>
  <c r="T8" i="23"/>
  <c r="T7" i="23"/>
  <c r="T5" i="23"/>
  <c r="T6" i="23"/>
  <c r="T3" i="20"/>
  <c r="T2" i="20"/>
  <c r="T10" i="20"/>
  <c r="Q11" i="26"/>
  <c r="O11" i="26"/>
  <c r="AD11" i="37" s="1"/>
  <c r="M11" i="26"/>
  <c r="AB11" i="37" s="1"/>
  <c r="N11" i="26"/>
  <c r="P11" i="26"/>
  <c r="AE11" i="37" s="1"/>
  <c r="R10" i="26"/>
  <c r="I11" i="26"/>
  <c r="G11" i="26"/>
  <c r="H11" i="26"/>
  <c r="E11" i="26"/>
  <c r="F11" i="26"/>
  <c r="K11" i="26"/>
  <c r="J11" i="26"/>
  <c r="L11" i="26"/>
  <c r="D11" i="26"/>
  <c r="AE43" i="13"/>
  <c r="AG43" i="13"/>
  <c r="D17" i="39"/>
  <c r="A13" i="40"/>
  <c r="C12" i="40"/>
  <c r="D12" i="40" s="1"/>
  <c r="A14" i="37"/>
  <c r="B44" i="13"/>
  <c r="A23" i="35"/>
  <c r="AT23" i="35" s="1"/>
  <c r="B16" i="43" s="1"/>
  <c r="A14" i="34"/>
  <c r="D12" i="27"/>
  <c r="E12" i="27"/>
  <c r="D12" i="28"/>
  <c r="E12" i="28"/>
  <c r="D12" i="23"/>
  <c r="D12" i="24"/>
  <c r="A13" i="28"/>
  <c r="A13" i="27"/>
  <c r="A13" i="24"/>
  <c r="A13" i="23"/>
  <c r="A13" i="20"/>
  <c r="A13" i="26"/>
  <c r="A23" i="9"/>
  <c r="C12" i="26"/>
  <c r="D12" i="20"/>
  <c r="B53" i="1"/>
  <c r="B18" i="39" s="1"/>
  <c r="AB18" i="39" s="1"/>
  <c r="W17" i="39" l="1"/>
  <c r="S17" i="39"/>
  <c r="O17" i="39"/>
  <c r="K17" i="39"/>
  <c r="E17" i="39"/>
  <c r="Q17" i="39"/>
  <c r="M17" i="39"/>
  <c r="U17" i="39"/>
  <c r="I17" i="39"/>
  <c r="G17" i="39"/>
  <c r="Y15" i="39"/>
  <c r="AD20" i="9"/>
  <c r="E12" i="23"/>
  <c r="N12" i="23"/>
  <c r="O12" i="23"/>
  <c r="P12" i="23"/>
  <c r="Q12" i="23"/>
  <c r="H12" i="24"/>
  <c r="N12" i="24"/>
  <c r="O12" i="24"/>
  <c r="P12" i="24"/>
  <c r="Q12" i="24"/>
  <c r="H12" i="20"/>
  <c r="N12" i="20"/>
  <c r="O12" i="20"/>
  <c r="P12" i="20"/>
  <c r="Q12" i="20"/>
  <c r="N11" i="34"/>
  <c r="AJ21" i="35" s="1"/>
  <c r="BR21" i="35" s="1"/>
  <c r="AJ21" i="9"/>
  <c r="L11" i="34"/>
  <c r="AD21" i="35" s="1"/>
  <c r="O11" i="34"/>
  <c r="AM21" i="35" s="1"/>
  <c r="BS21" i="35" s="1"/>
  <c r="AM21" i="9"/>
  <c r="G12" i="23"/>
  <c r="W12" i="24"/>
  <c r="E12" i="20"/>
  <c r="K12" i="23"/>
  <c r="L12" i="24"/>
  <c r="G12" i="24"/>
  <c r="M12" i="20"/>
  <c r="G12" i="20"/>
  <c r="J12" i="23"/>
  <c r="F12" i="23"/>
  <c r="F12" i="24"/>
  <c r="R12" i="24"/>
  <c r="L12" i="20"/>
  <c r="I12" i="23"/>
  <c r="I12" i="24"/>
  <c r="K12" i="24"/>
  <c r="K12" i="20"/>
  <c r="F12" i="20"/>
  <c r="R12" i="23"/>
  <c r="R12" i="20"/>
  <c r="H12" i="23"/>
  <c r="M12" i="24"/>
  <c r="J12" i="24"/>
  <c r="I12" i="20"/>
  <c r="J12" i="20"/>
  <c r="V12" i="23"/>
  <c r="M12" i="23"/>
  <c r="E12" i="24"/>
  <c r="L12" i="23"/>
  <c r="V12" i="20"/>
  <c r="Q12" i="34"/>
  <c r="AP22" i="35" s="1"/>
  <c r="T11" i="20"/>
  <c r="T11" i="24"/>
  <c r="T11" i="23"/>
  <c r="M12" i="26"/>
  <c r="AB12" i="37" s="1"/>
  <c r="O12" i="26"/>
  <c r="AD12" i="37" s="1"/>
  <c r="N12" i="26"/>
  <c r="P12" i="26"/>
  <c r="AE12" i="37" s="1"/>
  <c r="Q12" i="26"/>
  <c r="R11" i="26"/>
  <c r="L12" i="26"/>
  <c r="F12" i="26"/>
  <c r="K12" i="26"/>
  <c r="D12" i="26"/>
  <c r="H12" i="26"/>
  <c r="G12" i="26"/>
  <c r="I12" i="26"/>
  <c r="J12" i="26"/>
  <c r="E12" i="26"/>
  <c r="BE126" i="35"/>
  <c r="BF126" i="35"/>
  <c r="AE44" i="13"/>
  <c r="AG44" i="13"/>
  <c r="BS16" i="35"/>
  <c r="BR18" i="35"/>
  <c r="BR16" i="35"/>
  <c r="BS20" i="35"/>
  <c r="BS19" i="35"/>
  <c r="BS15" i="35"/>
  <c r="BS17" i="35"/>
  <c r="BR14" i="35"/>
  <c r="BR13" i="35"/>
  <c r="BR17" i="35"/>
  <c r="BR15" i="35"/>
  <c r="BR19" i="35"/>
  <c r="BS13" i="35"/>
  <c r="BS18" i="35"/>
  <c r="BR20" i="35"/>
  <c r="BS14" i="35"/>
  <c r="AP22" i="9"/>
  <c r="AN13" i="35"/>
  <c r="AN14" i="35" s="1"/>
  <c r="AK13" i="35"/>
  <c r="AK14" i="35" s="1"/>
  <c r="C13" i="40"/>
  <c r="D13" i="40" s="1"/>
  <c r="A14" i="40"/>
  <c r="A15" i="37"/>
  <c r="A24" i="35"/>
  <c r="AT24" i="35" s="1"/>
  <c r="B17" i="43" s="1"/>
  <c r="A15" i="34"/>
  <c r="D13" i="28"/>
  <c r="E13" i="28"/>
  <c r="D13" i="27"/>
  <c r="E13" i="27"/>
  <c r="B54" i="1"/>
  <c r="B19" i="39" s="1"/>
  <c r="AB19" i="39" s="1"/>
  <c r="B45" i="13"/>
  <c r="A14" i="28"/>
  <c r="A14" i="27"/>
  <c r="A14" i="24"/>
  <c r="A14" i="20"/>
  <c r="A14" i="23"/>
  <c r="A14" i="26"/>
  <c r="A24" i="9"/>
  <c r="C13" i="26"/>
  <c r="D13" i="20"/>
  <c r="D13" i="23"/>
  <c r="D13" i="24"/>
  <c r="P5" i="9"/>
  <c r="AF5" i="9"/>
  <c r="AH5" i="9"/>
  <c r="AC5" i="9"/>
  <c r="D5" i="9"/>
  <c r="X5" i="9"/>
  <c r="Q5" i="9"/>
  <c r="R5" i="9"/>
  <c r="K5" i="9"/>
  <c r="AI5" i="9"/>
  <c r="Y5" i="9"/>
  <c r="I5" i="9"/>
  <c r="S5" i="9"/>
  <c r="J5" i="9"/>
  <c r="T5" i="9"/>
  <c r="F5" i="9"/>
  <c r="L5" i="9"/>
  <c r="G5" i="9"/>
  <c r="U5" i="9"/>
  <c r="M5" i="9"/>
  <c r="AA5" i="9"/>
  <c r="V5" i="9"/>
  <c r="AG5" i="9"/>
  <c r="H5" i="9"/>
  <c r="N5" i="9"/>
  <c r="AB5" i="9"/>
  <c r="AD5" i="9"/>
  <c r="W5" i="9"/>
  <c r="E5" i="9"/>
  <c r="AE5" i="9"/>
  <c r="O5" i="9"/>
  <c r="Y16" i="39" l="1"/>
  <c r="AD21" i="9"/>
  <c r="L13" i="20"/>
  <c r="N13" i="20"/>
  <c r="O13" i="20"/>
  <c r="P13" i="20"/>
  <c r="Q13" i="20"/>
  <c r="F13" i="23"/>
  <c r="N13" i="23"/>
  <c r="O13" i="23"/>
  <c r="P13" i="23"/>
  <c r="Q13" i="23"/>
  <c r="R13" i="24"/>
  <c r="N13" i="24"/>
  <c r="O13" i="24"/>
  <c r="P13" i="24"/>
  <c r="Q13" i="24"/>
  <c r="O12" i="34"/>
  <c r="AM22" i="35" s="1"/>
  <c r="BS22" i="35" s="1"/>
  <c r="AM22" i="9"/>
  <c r="N12" i="34"/>
  <c r="AJ22" i="35" s="1"/>
  <c r="BR22" i="35" s="1"/>
  <c r="AJ22" i="9"/>
  <c r="L12" i="34"/>
  <c r="AD22" i="35" s="1"/>
  <c r="M13" i="24"/>
  <c r="K13" i="24"/>
  <c r="J13" i="20"/>
  <c r="G13" i="24"/>
  <c r="J13" i="23"/>
  <c r="M13" i="23"/>
  <c r="G13" i="20"/>
  <c r="F13" i="24"/>
  <c r="I13" i="24"/>
  <c r="H13" i="23"/>
  <c r="L13" i="23"/>
  <c r="I13" i="20"/>
  <c r="R13" i="23"/>
  <c r="K13" i="23"/>
  <c r="F13" i="20"/>
  <c r="R13" i="20"/>
  <c r="W13" i="24"/>
  <c r="H13" i="24"/>
  <c r="G13" i="23"/>
  <c r="V13" i="20"/>
  <c r="K13" i="20"/>
  <c r="J13" i="24"/>
  <c r="L13" i="24"/>
  <c r="I13" i="23"/>
  <c r="E13" i="20"/>
  <c r="E13" i="24"/>
  <c r="E13" i="23"/>
  <c r="V13" i="23"/>
  <c r="M13" i="20"/>
  <c r="H13" i="20"/>
  <c r="Q13" i="34"/>
  <c r="AP23" i="35" s="1"/>
  <c r="T12" i="23"/>
  <c r="T12" i="20"/>
  <c r="T12" i="24"/>
  <c r="L13" i="26"/>
  <c r="P13" i="26"/>
  <c r="AE13" i="37" s="1"/>
  <c r="N13" i="26"/>
  <c r="M13" i="26"/>
  <c r="AB13" i="37" s="1"/>
  <c r="O13" i="26"/>
  <c r="AD13" i="37" s="1"/>
  <c r="Q13" i="26"/>
  <c r="R12" i="26"/>
  <c r="F13" i="26"/>
  <c r="J13" i="26"/>
  <c r="K13" i="26"/>
  <c r="I13" i="26"/>
  <c r="D13" i="26"/>
  <c r="G13" i="26"/>
  <c r="E13" i="26"/>
  <c r="H13" i="26"/>
  <c r="AE45" i="13"/>
  <c r="AG45" i="13"/>
  <c r="AP23" i="9"/>
  <c r="D19" i="39"/>
  <c r="AO14" i="35"/>
  <c r="BF14" i="35" s="1"/>
  <c r="N7" i="43" s="1"/>
  <c r="AL14" i="35"/>
  <c r="BE14" i="35" s="1"/>
  <c r="M7" i="43" s="1"/>
  <c r="AO15" i="35"/>
  <c r="BF15" i="35" s="1"/>
  <c r="N8" i="43" s="1"/>
  <c r="AN15" i="35"/>
  <c r="AL15" i="35"/>
  <c r="BE15" i="35" s="1"/>
  <c r="M8" i="43" s="1"/>
  <c r="AK15" i="35"/>
  <c r="D18" i="39"/>
  <c r="C14" i="40"/>
  <c r="A15" i="40"/>
  <c r="A16" i="37"/>
  <c r="A25" i="35"/>
  <c r="AT25" i="35" s="1"/>
  <c r="B18" i="43" s="1"/>
  <c r="A16" i="34"/>
  <c r="D14" i="27"/>
  <c r="E14" i="27"/>
  <c r="D14" i="28"/>
  <c r="E14" i="28"/>
  <c r="B55" i="1"/>
  <c r="B20" i="39" s="1"/>
  <c r="AB20" i="39" s="1"/>
  <c r="B46" i="13"/>
  <c r="C14" i="26"/>
  <c r="D14" i="23"/>
  <c r="D14" i="20"/>
  <c r="A15" i="28"/>
  <c r="A15" i="27"/>
  <c r="A15" i="24"/>
  <c r="A15" i="23"/>
  <c r="A15" i="20"/>
  <c r="A25" i="9"/>
  <c r="A15" i="26"/>
  <c r="D14" i="24"/>
  <c r="AP5" i="9"/>
  <c r="AR5" i="9"/>
  <c r="AR13" i="9" s="1"/>
  <c r="AQ5" i="9"/>
  <c r="AQ13" i="9" s="1"/>
  <c r="C5" i="9"/>
  <c r="D14" i="40" l="1"/>
  <c r="W19" i="39"/>
  <c r="Q19" i="39"/>
  <c r="S19" i="39"/>
  <c r="O19" i="39"/>
  <c r="K19" i="39"/>
  <c r="M19" i="39"/>
  <c r="I19" i="39"/>
  <c r="G19" i="39"/>
  <c r="E19" i="39"/>
  <c r="U19" i="39"/>
  <c r="W18" i="39"/>
  <c r="S18" i="39"/>
  <c r="M18" i="39"/>
  <c r="O18" i="39"/>
  <c r="K18" i="39"/>
  <c r="G18" i="39"/>
  <c r="I18" i="39"/>
  <c r="E18" i="39"/>
  <c r="U18" i="39"/>
  <c r="Q18" i="39"/>
  <c r="Y17" i="39"/>
  <c r="AD22" i="9"/>
  <c r="N14" i="23"/>
  <c r="O14" i="23"/>
  <c r="P14" i="23"/>
  <c r="Q14" i="23"/>
  <c r="N14" i="20"/>
  <c r="O14" i="20"/>
  <c r="P14" i="20"/>
  <c r="Q14" i="20"/>
  <c r="L14" i="24"/>
  <c r="N14" i="24"/>
  <c r="O14" i="24"/>
  <c r="P14" i="24"/>
  <c r="Q14" i="24"/>
  <c r="N13" i="34"/>
  <c r="AJ23" i="35" s="1"/>
  <c r="BR23" i="35" s="1"/>
  <c r="AJ23" i="9"/>
  <c r="AM23" i="9"/>
  <c r="O13" i="34"/>
  <c r="AM23" i="35" s="1"/>
  <c r="BS23" i="35" s="1"/>
  <c r="L13" i="34"/>
  <c r="AD23" i="35" s="1"/>
  <c r="E14" i="23"/>
  <c r="F14" i="23"/>
  <c r="J14" i="20"/>
  <c r="F14" i="20"/>
  <c r="W14" i="24"/>
  <c r="J14" i="24"/>
  <c r="V14" i="20"/>
  <c r="V14" i="23"/>
  <c r="J14" i="23"/>
  <c r="H14" i="24"/>
  <c r="I14" i="20"/>
  <c r="E14" i="20"/>
  <c r="M14" i="23"/>
  <c r="G14" i="24"/>
  <c r="I14" i="24"/>
  <c r="M14" i="20"/>
  <c r="L14" i="23"/>
  <c r="G14" i="23"/>
  <c r="R14" i="24"/>
  <c r="M14" i="24"/>
  <c r="H14" i="20"/>
  <c r="L14" i="20"/>
  <c r="K14" i="23"/>
  <c r="K14" i="24"/>
  <c r="E14" i="24"/>
  <c r="H14" i="23"/>
  <c r="I14" i="23"/>
  <c r="F14" i="24"/>
  <c r="K14" i="20"/>
  <c r="G14" i="20"/>
  <c r="R14" i="23"/>
  <c r="R14" i="20"/>
  <c r="Q14" i="34"/>
  <c r="AP24" i="35" s="1"/>
  <c r="T13" i="20"/>
  <c r="T13" i="23"/>
  <c r="T13" i="24"/>
  <c r="P14" i="26"/>
  <c r="AE14" i="37" s="1"/>
  <c r="O14" i="26"/>
  <c r="AD14" i="37" s="1"/>
  <c r="N14" i="26"/>
  <c r="M14" i="26"/>
  <c r="AB14" i="37" s="1"/>
  <c r="Q14" i="26"/>
  <c r="R13" i="26"/>
  <c r="I14" i="26"/>
  <c r="G14" i="26"/>
  <c r="J14" i="26"/>
  <c r="H14" i="26"/>
  <c r="E14" i="26"/>
  <c r="F14" i="26"/>
  <c r="D14" i="26"/>
  <c r="K14" i="26"/>
  <c r="L14" i="26"/>
  <c r="AE46" i="13"/>
  <c r="AG46" i="13"/>
  <c r="AP24" i="9"/>
  <c r="D20" i="39"/>
  <c r="AO16" i="35"/>
  <c r="BF16" i="35" s="1"/>
  <c r="N9" i="43" s="1"/>
  <c r="AN16" i="35"/>
  <c r="AL16" i="35"/>
  <c r="BE16" i="35" s="1"/>
  <c r="M9" i="43" s="1"/>
  <c r="AK16" i="35"/>
  <c r="C15" i="40"/>
  <c r="D15" i="40" s="1"/>
  <c r="A16" i="40"/>
  <c r="A17" i="37"/>
  <c r="B47" i="13"/>
  <c r="A26" i="35"/>
  <c r="AT26" i="35" s="1"/>
  <c r="B19" i="43" s="1"/>
  <c r="A17" i="34"/>
  <c r="D15" i="28"/>
  <c r="E15" i="28"/>
  <c r="D15" i="27"/>
  <c r="E15" i="27"/>
  <c r="AR14" i="9"/>
  <c r="D15" i="24"/>
  <c r="D15" i="23"/>
  <c r="D15" i="20"/>
  <c r="C15" i="26"/>
  <c r="A16" i="28"/>
  <c r="A16" i="27"/>
  <c r="A16" i="23"/>
  <c r="A16" i="20"/>
  <c r="A16" i="24"/>
  <c r="A16" i="26"/>
  <c r="A26" i="9"/>
  <c r="AQ14" i="9"/>
  <c r="B56" i="1"/>
  <c r="B21" i="39" s="1"/>
  <c r="AB21" i="39" s="1"/>
  <c r="W20" i="39" l="1"/>
  <c r="S20" i="39"/>
  <c r="Q20" i="39"/>
  <c r="O20" i="39"/>
  <c r="K20" i="39"/>
  <c r="M20" i="39"/>
  <c r="U20" i="39"/>
  <c r="E20" i="39"/>
  <c r="I20" i="39"/>
  <c r="G20" i="39"/>
  <c r="Y18" i="39"/>
  <c r="AD23" i="9"/>
  <c r="J15" i="24"/>
  <c r="N15" i="24"/>
  <c r="O15" i="24"/>
  <c r="P15" i="24"/>
  <c r="Q15" i="24"/>
  <c r="R15" i="23"/>
  <c r="N15" i="23"/>
  <c r="O15" i="23"/>
  <c r="P15" i="23"/>
  <c r="Q15" i="23"/>
  <c r="G15" i="20"/>
  <c r="N15" i="20"/>
  <c r="O15" i="20"/>
  <c r="P15" i="20"/>
  <c r="Q15" i="20"/>
  <c r="AM24" i="9"/>
  <c r="O14" i="34"/>
  <c r="AM24" i="35" s="1"/>
  <c r="BS24" i="35" s="1"/>
  <c r="AJ24" i="9"/>
  <c r="N14" i="34"/>
  <c r="AJ24" i="35" s="1"/>
  <c r="BR24" i="35" s="1"/>
  <c r="L14" i="34"/>
  <c r="AD24" i="35" s="1"/>
  <c r="L15" i="24"/>
  <c r="W15" i="24"/>
  <c r="L15" i="23"/>
  <c r="K15" i="23"/>
  <c r="R15" i="20"/>
  <c r="M15" i="20"/>
  <c r="G15" i="24"/>
  <c r="F15" i="24"/>
  <c r="J15" i="23"/>
  <c r="J15" i="20"/>
  <c r="E15" i="20"/>
  <c r="M15" i="24"/>
  <c r="I15" i="23"/>
  <c r="H15" i="23"/>
  <c r="I15" i="24"/>
  <c r="E15" i="24"/>
  <c r="G15" i="23"/>
  <c r="I15" i="20"/>
  <c r="R15" i="24"/>
  <c r="F15" i="20"/>
  <c r="K15" i="24"/>
  <c r="E15" i="23"/>
  <c r="F15" i="23"/>
  <c r="V15" i="20"/>
  <c r="H15" i="20"/>
  <c r="M15" i="23"/>
  <c r="L15" i="20"/>
  <c r="H15" i="24"/>
  <c r="V15" i="23"/>
  <c r="K15" i="20"/>
  <c r="Q15" i="34"/>
  <c r="AP25" i="35" s="1"/>
  <c r="T14" i="20"/>
  <c r="T14" i="23"/>
  <c r="T14" i="24"/>
  <c r="N15" i="26"/>
  <c r="M15" i="26"/>
  <c r="AB15" i="37" s="1"/>
  <c r="O15" i="26"/>
  <c r="AD15" i="37" s="1"/>
  <c r="P15" i="26"/>
  <c r="AE15" i="37" s="1"/>
  <c r="Q15" i="26"/>
  <c r="R14" i="26"/>
  <c r="F15" i="26"/>
  <c r="H15" i="26"/>
  <c r="G15" i="26"/>
  <c r="J15" i="26"/>
  <c r="D15" i="26"/>
  <c r="I15" i="26"/>
  <c r="K15" i="26"/>
  <c r="E15" i="26"/>
  <c r="L15" i="26"/>
  <c r="AE47" i="13"/>
  <c r="AG47" i="13"/>
  <c r="AP25" i="9"/>
  <c r="D21" i="39"/>
  <c r="AO17" i="35"/>
  <c r="BF17" i="35" s="1"/>
  <c r="N10" i="43" s="1"/>
  <c r="AN17" i="35"/>
  <c r="AL17" i="35"/>
  <c r="BE17" i="35" s="1"/>
  <c r="M10" i="43" s="1"/>
  <c r="AK17" i="35"/>
  <c r="A17" i="40"/>
  <c r="C16" i="40"/>
  <c r="D16" i="40" s="1"/>
  <c r="A18" i="37"/>
  <c r="B48" i="13"/>
  <c r="A27" i="35"/>
  <c r="AT27" i="35" s="1"/>
  <c r="B20" i="43" s="1"/>
  <c r="A18" i="34"/>
  <c r="D16" i="28"/>
  <c r="E16" i="28"/>
  <c r="D16" i="27"/>
  <c r="E16" i="27"/>
  <c r="D16" i="24"/>
  <c r="C16" i="26"/>
  <c r="D16" i="20"/>
  <c r="D16" i="23"/>
  <c r="A17" i="28"/>
  <c r="A17" i="27"/>
  <c r="A17" i="23"/>
  <c r="A17" i="20"/>
  <c r="A17" i="24"/>
  <c r="A27" i="9"/>
  <c r="A17" i="26"/>
  <c r="AR15" i="9"/>
  <c r="AQ15" i="9"/>
  <c r="B57" i="1"/>
  <c r="B22" i="39" s="1"/>
  <c r="AB22" i="39" s="1"/>
  <c r="W21" i="39" l="1"/>
  <c r="S21" i="39"/>
  <c r="I21" i="39"/>
  <c r="O21" i="39"/>
  <c r="M21" i="39"/>
  <c r="K21" i="39"/>
  <c r="Q21" i="39"/>
  <c r="E21" i="39"/>
  <c r="G21" i="39"/>
  <c r="U21" i="39"/>
  <c r="Y19" i="39"/>
  <c r="D22" i="39"/>
  <c r="AD24" i="9"/>
  <c r="K16" i="24"/>
  <c r="N16" i="24"/>
  <c r="O16" i="24"/>
  <c r="P16" i="24"/>
  <c r="Q16" i="24"/>
  <c r="N16" i="20"/>
  <c r="O16" i="20"/>
  <c r="P16" i="20"/>
  <c r="Q16" i="20"/>
  <c r="N16" i="23"/>
  <c r="O16" i="23"/>
  <c r="P16" i="23"/>
  <c r="Q16" i="23"/>
  <c r="AM25" i="9"/>
  <c r="O15" i="34"/>
  <c r="AM25" i="35" s="1"/>
  <c r="BS25" i="35" s="1"/>
  <c r="AJ25" i="9"/>
  <c r="N15" i="34"/>
  <c r="AJ25" i="35" s="1"/>
  <c r="BR25" i="35" s="1"/>
  <c r="L15" i="34"/>
  <c r="AD25" i="35" s="1"/>
  <c r="K16" i="23"/>
  <c r="R16" i="23"/>
  <c r="V16" i="20"/>
  <c r="J16" i="20"/>
  <c r="J16" i="24"/>
  <c r="J16" i="23"/>
  <c r="H16" i="23"/>
  <c r="F16" i="20"/>
  <c r="M16" i="24"/>
  <c r="G16" i="24"/>
  <c r="G16" i="23"/>
  <c r="L16" i="23"/>
  <c r="M16" i="20"/>
  <c r="I16" i="20"/>
  <c r="H16" i="24"/>
  <c r="E16" i="20"/>
  <c r="W16" i="24"/>
  <c r="F16" i="23"/>
  <c r="I16" i="23"/>
  <c r="L16" i="20"/>
  <c r="I16" i="24"/>
  <c r="F16" i="24"/>
  <c r="H16" i="20"/>
  <c r="R16" i="20"/>
  <c r="E16" i="24"/>
  <c r="L16" i="24"/>
  <c r="V16" i="23"/>
  <c r="E16" i="23"/>
  <c r="K16" i="20"/>
  <c r="R16" i="24"/>
  <c r="M16" i="23"/>
  <c r="G16" i="20"/>
  <c r="Q16" i="34"/>
  <c r="AP26" i="35" s="1"/>
  <c r="T15" i="24"/>
  <c r="T15" i="23"/>
  <c r="T15" i="20"/>
  <c r="D16" i="26"/>
  <c r="O16" i="26"/>
  <c r="AD16" i="37" s="1"/>
  <c r="M16" i="26"/>
  <c r="AB16" i="37" s="1"/>
  <c r="P16" i="26"/>
  <c r="AE16" i="37" s="1"/>
  <c r="N16" i="26"/>
  <c r="Q16" i="26"/>
  <c r="R15" i="26"/>
  <c r="K16" i="26"/>
  <c r="E16" i="26"/>
  <c r="F16" i="26"/>
  <c r="J16" i="26"/>
  <c r="I16" i="26"/>
  <c r="G16" i="26"/>
  <c r="L16" i="26"/>
  <c r="H16" i="26"/>
  <c r="AE48" i="13"/>
  <c r="AG48" i="13"/>
  <c r="AP26" i="9"/>
  <c r="AO18" i="35"/>
  <c r="BF18" i="35" s="1"/>
  <c r="N11" i="43" s="1"/>
  <c r="AN18" i="35"/>
  <c r="AL18" i="35"/>
  <c r="BE18" i="35" s="1"/>
  <c r="M11" i="43" s="1"/>
  <c r="AK18" i="35"/>
  <c r="A18" i="40"/>
  <c r="C17" i="40"/>
  <c r="D17" i="40" s="1"/>
  <c r="A19" i="37"/>
  <c r="B49" i="13"/>
  <c r="A28" i="35"/>
  <c r="AT28" i="35" s="1"/>
  <c r="B21" i="43" s="1"/>
  <c r="A19" i="34"/>
  <c r="D17" i="27"/>
  <c r="E17" i="27"/>
  <c r="D17" i="28"/>
  <c r="E17" i="28"/>
  <c r="C17" i="26"/>
  <c r="D17" i="24"/>
  <c r="D17" i="23"/>
  <c r="D17" i="20"/>
  <c r="A18" i="28"/>
  <c r="A18" i="27"/>
  <c r="A18" i="24"/>
  <c r="A18" i="23"/>
  <c r="A18" i="20"/>
  <c r="A18" i="26"/>
  <c r="A28" i="9"/>
  <c r="AQ16" i="9"/>
  <c r="AR16" i="9"/>
  <c r="B58" i="1"/>
  <c r="B23" i="39" s="1"/>
  <c r="AB23" i="39" s="1"/>
  <c r="W22" i="39" l="1"/>
  <c r="S22" i="39"/>
  <c r="O22" i="39"/>
  <c r="K22" i="39"/>
  <c r="Q22" i="39"/>
  <c r="I22" i="39"/>
  <c r="M22" i="39"/>
  <c r="G22" i="39"/>
  <c r="E22" i="39"/>
  <c r="U22" i="39"/>
  <c r="Y20" i="39"/>
  <c r="D23" i="39"/>
  <c r="AD25" i="9"/>
  <c r="G17" i="24"/>
  <c r="N17" i="24"/>
  <c r="O17" i="24"/>
  <c r="P17" i="24"/>
  <c r="Q17" i="24"/>
  <c r="L17" i="23"/>
  <c r="N17" i="23"/>
  <c r="O17" i="23"/>
  <c r="P17" i="23"/>
  <c r="Q17" i="23"/>
  <c r="M17" i="20"/>
  <c r="N17" i="20"/>
  <c r="O17" i="20"/>
  <c r="P17" i="20"/>
  <c r="Q17" i="20"/>
  <c r="AJ26" i="9"/>
  <c r="N16" i="34"/>
  <c r="AJ26" i="35" s="1"/>
  <c r="BR26" i="35" s="1"/>
  <c r="L16" i="34"/>
  <c r="AD26" i="35" s="1"/>
  <c r="I17" i="20"/>
  <c r="E17" i="20"/>
  <c r="J17" i="24"/>
  <c r="M17" i="24"/>
  <c r="H17" i="23"/>
  <c r="AM26" i="9"/>
  <c r="O16" i="34"/>
  <c r="AM26" i="35" s="1"/>
  <c r="BS26" i="35" s="1"/>
  <c r="R17" i="23"/>
  <c r="M17" i="23"/>
  <c r="L17" i="20"/>
  <c r="F17" i="24"/>
  <c r="E17" i="24"/>
  <c r="G17" i="23"/>
  <c r="E17" i="23"/>
  <c r="H17" i="20"/>
  <c r="R17" i="20"/>
  <c r="R17" i="24"/>
  <c r="L17" i="24"/>
  <c r="K17" i="20"/>
  <c r="F17" i="23"/>
  <c r="J17" i="23"/>
  <c r="G17" i="20"/>
  <c r="W17" i="24"/>
  <c r="H17" i="24"/>
  <c r="V17" i="20"/>
  <c r="J17" i="20"/>
  <c r="I17" i="24"/>
  <c r="K17" i="23"/>
  <c r="V17" i="23"/>
  <c r="F17" i="20"/>
  <c r="I17" i="23"/>
  <c r="K17" i="24"/>
  <c r="Q17" i="34"/>
  <c r="AP27" i="35" s="1"/>
  <c r="T16" i="20"/>
  <c r="T16" i="23"/>
  <c r="T16" i="24"/>
  <c r="E17" i="26"/>
  <c r="N17" i="26"/>
  <c r="O17" i="26"/>
  <c r="AD17" i="37" s="1"/>
  <c r="M17" i="26"/>
  <c r="AB17" i="37" s="1"/>
  <c r="P17" i="26"/>
  <c r="AE17" i="37" s="1"/>
  <c r="Q17" i="26"/>
  <c r="R16" i="26"/>
  <c r="J17" i="26"/>
  <c r="L17" i="26"/>
  <c r="D17" i="26"/>
  <c r="G17" i="26"/>
  <c r="I17" i="26"/>
  <c r="K17" i="26"/>
  <c r="H17" i="26"/>
  <c r="F17" i="26"/>
  <c r="AE49" i="13"/>
  <c r="AG49" i="13"/>
  <c r="AP27" i="9"/>
  <c r="AO19" i="35"/>
  <c r="BF19" i="35" s="1"/>
  <c r="N12" i="43" s="1"/>
  <c r="AN19" i="35"/>
  <c r="AL19" i="35"/>
  <c r="BE19" i="35" s="1"/>
  <c r="M12" i="43" s="1"/>
  <c r="AK19" i="35"/>
  <c r="C18" i="40"/>
  <c r="D18" i="40" s="1"/>
  <c r="A19" i="40"/>
  <c r="A20" i="37"/>
  <c r="B50" i="13"/>
  <c r="A29" i="35"/>
  <c r="AT29" i="35" s="1"/>
  <c r="B22" i="43" s="1"/>
  <c r="A20" i="34"/>
  <c r="D18" i="27"/>
  <c r="E18" i="27"/>
  <c r="D18" i="28"/>
  <c r="E18" i="28"/>
  <c r="A19" i="28"/>
  <c r="A19" i="27"/>
  <c r="A19" i="24"/>
  <c r="A19" i="23"/>
  <c r="A19" i="20"/>
  <c r="A29" i="9"/>
  <c r="A19" i="26"/>
  <c r="C18" i="26"/>
  <c r="D18" i="24"/>
  <c r="D18" i="20"/>
  <c r="D18" i="23"/>
  <c r="AR17" i="9"/>
  <c r="AQ17" i="9"/>
  <c r="B59" i="1"/>
  <c r="B24" i="39" s="1"/>
  <c r="AB24" i="39" s="1"/>
  <c r="W23" i="39" l="1"/>
  <c r="M23" i="39"/>
  <c r="S23" i="39"/>
  <c r="O23" i="39"/>
  <c r="K23" i="39"/>
  <c r="G23" i="39"/>
  <c r="I23" i="39"/>
  <c r="Q23" i="39"/>
  <c r="E23" i="39"/>
  <c r="U23" i="39"/>
  <c r="Y21" i="39"/>
  <c r="D24" i="39"/>
  <c r="AD26" i="9"/>
  <c r="W18" i="24"/>
  <c r="N18" i="24"/>
  <c r="O18" i="24"/>
  <c r="P18" i="24"/>
  <c r="Q18" i="24"/>
  <c r="V18" i="20"/>
  <c r="N18" i="20"/>
  <c r="O18" i="20"/>
  <c r="P18" i="20"/>
  <c r="Q18" i="20"/>
  <c r="V18" i="23"/>
  <c r="N18" i="23"/>
  <c r="O18" i="23"/>
  <c r="P18" i="23"/>
  <c r="Q18" i="23"/>
  <c r="K18" i="23"/>
  <c r="AM27" i="9"/>
  <c r="O17" i="34"/>
  <c r="AM27" i="35" s="1"/>
  <c r="BS27" i="35" s="1"/>
  <c r="G18" i="24"/>
  <c r="L18" i="24"/>
  <c r="AJ27" i="9"/>
  <c r="N17" i="34"/>
  <c r="AJ27" i="35" s="1"/>
  <c r="BR27" i="35" s="1"/>
  <c r="H18" i="24"/>
  <c r="L17" i="34"/>
  <c r="AD27" i="35" s="1"/>
  <c r="M18" i="24"/>
  <c r="G18" i="23"/>
  <c r="G18" i="20"/>
  <c r="F18" i="24"/>
  <c r="F18" i="23"/>
  <c r="J18" i="23"/>
  <c r="J18" i="20"/>
  <c r="F18" i="20"/>
  <c r="M18" i="20"/>
  <c r="K18" i="24"/>
  <c r="E18" i="24"/>
  <c r="E18" i="23"/>
  <c r="H18" i="23"/>
  <c r="I18" i="20"/>
  <c r="E18" i="20"/>
  <c r="M18" i="23"/>
  <c r="I18" i="23"/>
  <c r="L18" i="20"/>
  <c r="J18" i="24"/>
  <c r="I18" i="24"/>
  <c r="L18" i="23"/>
  <c r="H18" i="20"/>
  <c r="R18" i="20"/>
  <c r="R18" i="23"/>
  <c r="K18" i="20"/>
  <c r="R18" i="24"/>
  <c r="Q18" i="34"/>
  <c r="AP28" i="35" s="1"/>
  <c r="T17" i="23"/>
  <c r="T17" i="20"/>
  <c r="T17" i="24"/>
  <c r="I18" i="26"/>
  <c r="P18" i="26"/>
  <c r="AE18" i="37" s="1"/>
  <c r="O18" i="26"/>
  <c r="AD18" i="37" s="1"/>
  <c r="M18" i="26"/>
  <c r="AB18" i="37" s="1"/>
  <c r="N18" i="26"/>
  <c r="Q18" i="26"/>
  <c r="R17" i="26"/>
  <c r="F18" i="26"/>
  <c r="K18" i="26"/>
  <c r="H18" i="26"/>
  <c r="G18" i="26"/>
  <c r="J18" i="26"/>
  <c r="L18" i="26"/>
  <c r="E18" i="26"/>
  <c r="D18" i="26"/>
  <c r="AE50" i="13"/>
  <c r="AG50" i="13"/>
  <c r="AP28" i="9"/>
  <c r="AO20" i="35"/>
  <c r="BF20" i="35" s="1"/>
  <c r="N13" i="43" s="1"/>
  <c r="AN20" i="35"/>
  <c r="AL20" i="35"/>
  <c r="BE20" i="35" s="1"/>
  <c r="M13" i="43" s="1"/>
  <c r="AK20" i="35"/>
  <c r="C19" i="40"/>
  <c r="D19" i="40" s="1"/>
  <c r="A20" i="40"/>
  <c r="A21" i="37"/>
  <c r="B51" i="13"/>
  <c r="A30" i="35"/>
  <c r="AT30" i="35" s="1"/>
  <c r="B23" i="43" s="1"/>
  <c r="A21" i="34"/>
  <c r="D19" i="28"/>
  <c r="E19" i="28"/>
  <c r="D19" i="27"/>
  <c r="E19" i="27"/>
  <c r="A20" i="28"/>
  <c r="A20" i="27"/>
  <c r="A20" i="24"/>
  <c r="A20" i="23"/>
  <c r="A20" i="20"/>
  <c r="A20" i="26"/>
  <c r="A30" i="9"/>
  <c r="D19" i="20"/>
  <c r="D19" i="23"/>
  <c r="D19" i="24"/>
  <c r="C19" i="26"/>
  <c r="AR18" i="9"/>
  <c r="AQ18" i="9"/>
  <c r="B60" i="1"/>
  <c r="B25" i="39" s="1"/>
  <c r="AB25" i="39" s="1"/>
  <c r="W24" i="39" l="1"/>
  <c r="S24" i="39"/>
  <c r="M24" i="39"/>
  <c r="O24" i="39"/>
  <c r="G24" i="39"/>
  <c r="K24" i="39"/>
  <c r="E24" i="39"/>
  <c r="U24" i="39"/>
  <c r="Q24" i="39"/>
  <c r="I24" i="39"/>
  <c r="Y22" i="39"/>
  <c r="D25" i="39"/>
  <c r="AD27" i="9"/>
  <c r="M19" i="20"/>
  <c r="N19" i="20"/>
  <c r="O19" i="20"/>
  <c r="P19" i="20"/>
  <c r="Q19" i="20"/>
  <c r="R19" i="23"/>
  <c r="N19" i="23"/>
  <c r="O19" i="23"/>
  <c r="P19" i="23"/>
  <c r="Q19" i="23"/>
  <c r="N19" i="24"/>
  <c r="O19" i="24"/>
  <c r="P19" i="24"/>
  <c r="Q19" i="24"/>
  <c r="L18" i="34"/>
  <c r="AD28" i="35" s="1"/>
  <c r="AM28" i="9"/>
  <c r="O18" i="34"/>
  <c r="AM28" i="35" s="1"/>
  <c r="BS28" i="35" s="1"/>
  <c r="AJ28" i="9"/>
  <c r="N18" i="34"/>
  <c r="AJ28" i="35" s="1"/>
  <c r="BR28" i="35" s="1"/>
  <c r="K19" i="24"/>
  <c r="J19" i="24"/>
  <c r="K19" i="23"/>
  <c r="I19" i="20"/>
  <c r="E19" i="20"/>
  <c r="G19" i="23"/>
  <c r="L19" i="20"/>
  <c r="M19" i="24"/>
  <c r="I19" i="24"/>
  <c r="V19" i="23"/>
  <c r="J19" i="23"/>
  <c r="H19" i="20"/>
  <c r="E19" i="24"/>
  <c r="F19" i="23"/>
  <c r="R19" i="20"/>
  <c r="R19" i="24"/>
  <c r="G19" i="24"/>
  <c r="M19" i="23"/>
  <c r="K19" i="20"/>
  <c r="G19" i="20"/>
  <c r="L19" i="24"/>
  <c r="W19" i="24"/>
  <c r="I19" i="23"/>
  <c r="E19" i="23"/>
  <c r="V19" i="20"/>
  <c r="H19" i="24"/>
  <c r="F19" i="24"/>
  <c r="L19" i="23"/>
  <c r="J19" i="20"/>
  <c r="F19" i="20"/>
  <c r="H19" i="23"/>
  <c r="Q19" i="34"/>
  <c r="AP29" i="35" s="1"/>
  <c r="T18" i="23"/>
  <c r="T18" i="24"/>
  <c r="T18" i="20"/>
  <c r="H19" i="26"/>
  <c r="M19" i="26"/>
  <c r="AB19" i="37" s="1"/>
  <c r="N19" i="26"/>
  <c r="O19" i="26"/>
  <c r="AD19" i="37" s="1"/>
  <c r="P19" i="26"/>
  <c r="AE19" i="37" s="1"/>
  <c r="Q19" i="26"/>
  <c r="R18" i="26"/>
  <c r="K19" i="26"/>
  <c r="G19" i="26"/>
  <c r="I19" i="26"/>
  <c r="L19" i="26"/>
  <c r="F19" i="26"/>
  <c r="J19" i="26"/>
  <c r="E19" i="26"/>
  <c r="D19" i="26"/>
  <c r="AE51" i="13"/>
  <c r="AG51" i="13"/>
  <c r="AP29" i="9"/>
  <c r="AO21" i="35"/>
  <c r="BF21" i="35" s="1"/>
  <c r="N14" i="43" s="1"/>
  <c r="AN21" i="35"/>
  <c r="AL21" i="35"/>
  <c r="BE21" i="35" s="1"/>
  <c r="M14" i="43" s="1"/>
  <c r="AK21" i="35"/>
  <c r="A21" i="40"/>
  <c r="C20" i="40"/>
  <c r="D20" i="40" s="1"/>
  <c r="A22" i="37"/>
  <c r="B52" i="13"/>
  <c r="A31" i="35"/>
  <c r="AT31" i="35" s="1"/>
  <c r="B24" i="43" s="1"/>
  <c r="A22" i="34"/>
  <c r="D20" i="28"/>
  <c r="E20" i="28"/>
  <c r="D20" i="27"/>
  <c r="E20" i="27"/>
  <c r="D20" i="20"/>
  <c r="D20" i="23"/>
  <c r="D20" i="24"/>
  <c r="A21" i="28"/>
  <c r="A21" i="27"/>
  <c r="A21" i="24"/>
  <c r="A21" i="23"/>
  <c r="A21" i="26"/>
  <c r="A21" i="20"/>
  <c r="A31" i="9"/>
  <c r="C20" i="26"/>
  <c r="AR19" i="9"/>
  <c r="AQ19" i="9"/>
  <c r="B61" i="1"/>
  <c r="B26" i="39" s="1"/>
  <c r="AB26" i="39" s="1"/>
  <c r="D6" i="9"/>
  <c r="E6" i="9"/>
  <c r="F6" i="9"/>
  <c r="G6" i="9"/>
  <c r="H6" i="9"/>
  <c r="X6" i="9"/>
  <c r="Y6" i="9"/>
  <c r="Z6" i="9"/>
  <c r="L6" i="9"/>
  <c r="M6" i="9"/>
  <c r="N6" i="9"/>
  <c r="O6" i="9"/>
  <c r="P6" i="9"/>
  <c r="Q6" i="9"/>
  <c r="I6" i="9"/>
  <c r="J6" i="9"/>
  <c r="K6" i="9"/>
  <c r="AA6" i="9"/>
  <c r="AB6" i="9"/>
  <c r="AC6" i="9"/>
  <c r="AD6" i="9"/>
  <c r="AE6" i="9"/>
  <c r="AF6" i="9"/>
  <c r="R6" i="9"/>
  <c r="S6" i="9"/>
  <c r="T6" i="9"/>
  <c r="U6" i="9"/>
  <c r="V6" i="9"/>
  <c r="W6" i="9"/>
  <c r="AG6" i="9"/>
  <c r="AH6" i="9"/>
  <c r="AI6" i="9"/>
  <c r="D7" i="9"/>
  <c r="E7" i="9"/>
  <c r="F7" i="9"/>
  <c r="G7" i="9"/>
  <c r="H7" i="9"/>
  <c r="X7" i="9"/>
  <c r="Y7" i="9"/>
  <c r="Z7" i="9"/>
  <c r="L7" i="9"/>
  <c r="M7" i="9"/>
  <c r="N7" i="9"/>
  <c r="O7" i="9"/>
  <c r="P7" i="9"/>
  <c r="Q7" i="9"/>
  <c r="I7" i="9"/>
  <c r="J7" i="9"/>
  <c r="K7" i="9"/>
  <c r="AA7" i="9"/>
  <c r="AB7" i="9"/>
  <c r="AC7" i="9"/>
  <c r="AD7" i="9"/>
  <c r="AE7" i="9"/>
  <c r="AF7" i="9"/>
  <c r="R7" i="9"/>
  <c r="S7" i="9"/>
  <c r="T7" i="9"/>
  <c r="U7" i="9"/>
  <c r="V7" i="9"/>
  <c r="W7" i="9"/>
  <c r="AG7" i="9"/>
  <c r="AH7" i="9"/>
  <c r="AI7" i="9"/>
  <c r="C7" i="9"/>
  <c r="C6" i="9"/>
  <c r="E7" i="3"/>
  <c r="W25" i="39" l="1"/>
  <c r="Q25" i="39"/>
  <c r="S25" i="39"/>
  <c r="O25" i="39"/>
  <c r="K25" i="39"/>
  <c r="M25" i="39"/>
  <c r="G25" i="39"/>
  <c r="E25" i="39"/>
  <c r="U25" i="39"/>
  <c r="I25" i="39"/>
  <c r="Y23" i="39"/>
  <c r="D26" i="39"/>
  <c r="AD28" i="9"/>
  <c r="F20" i="20"/>
  <c r="N20" i="20"/>
  <c r="O20" i="20"/>
  <c r="P20" i="20"/>
  <c r="Q20" i="20"/>
  <c r="R20" i="23"/>
  <c r="N20" i="23"/>
  <c r="O20" i="23"/>
  <c r="P20" i="23"/>
  <c r="Q20" i="23"/>
  <c r="N20" i="24"/>
  <c r="O20" i="24"/>
  <c r="P20" i="24"/>
  <c r="Q20" i="24"/>
  <c r="L19" i="34"/>
  <c r="AD29" i="35" s="1"/>
  <c r="AM29" i="9"/>
  <c r="O19" i="34"/>
  <c r="AM29" i="35" s="1"/>
  <c r="BS29" i="35" s="1"/>
  <c r="N19" i="34"/>
  <c r="AJ29" i="35" s="1"/>
  <c r="BR29" i="35" s="1"/>
  <c r="AJ29" i="9"/>
  <c r="W20" i="24"/>
  <c r="G20" i="24"/>
  <c r="M20" i="20"/>
  <c r="K20" i="23"/>
  <c r="R20" i="24"/>
  <c r="I20" i="20"/>
  <c r="E20" i="20"/>
  <c r="G20" i="23"/>
  <c r="L20" i="24"/>
  <c r="K20" i="24"/>
  <c r="V20" i="23"/>
  <c r="L20" i="20"/>
  <c r="H20" i="20"/>
  <c r="J20" i="23"/>
  <c r="F20" i="23"/>
  <c r="M20" i="24"/>
  <c r="J20" i="24"/>
  <c r="R20" i="20"/>
  <c r="M20" i="23"/>
  <c r="I20" i="24"/>
  <c r="K20" i="20"/>
  <c r="G20" i="20"/>
  <c r="I20" i="23"/>
  <c r="E20" i="23"/>
  <c r="F20" i="24"/>
  <c r="H20" i="24"/>
  <c r="V20" i="20"/>
  <c r="L20" i="23"/>
  <c r="E20" i="24"/>
  <c r="J20" i="20"/>
  <c r="H20" i="23"/>
  <c r="Q20" i="34"/>
  <c r="AP30" i="35" s="1"/>
  <c r="T19" i="20"/>
  <c r="T19" i="24"/>
  <c r="T19" i="23"/>
  <c r="H20" i="26"/>
  <c r="Q20" i="26"/>
  <c r="M20" i="26"/>
  <c r="AB20" i="37" s="1"/>
  <c r="P20" i="26"/>
  <c r="AE20" i="37" s="1"/>
  <c r="O20" i="26"/>
  <c r="AD20" i="37" s="1"/>
  <c r="N20" i="26"/>
  <c r="R19" i="26"/>
  <c r="K20" i="26"/>
  <c r="L20" i="26"/>
  <c r="D20" i="26"/>
  <c r="I20" i="26"/>
  <c r="E20" i="26"/>
  <c r="J20" i="26"/>
  <c r="F20" i="26"/>
  <c r="G20" i="26"/>
  <c r="AE52" i="13"/>
  <c r="AG52" i="13"/>
  <c r="AP30" i="9"/>
  <c r="AO22" i="35"/>
  <c r="BF22" i="35" s="1"/>
  <c r="N15" i="43" s="1"/>
  <c r="AN22" i="35"/>
  <c r="AL22" i="35"/>
  <c r="BE22" i="35" s="1"/>
  <c r="M15" i="43" s="1"/>
  <c r="AK22" i="35"/>
  <c r="A22" i="40"/>
  <c r="C21" i="40"/>
  <c r="D21" i="40" s="1"/>
  <c r="A23" i="37"/>
  <c r="B53" i="13"/>
  <c r="A32" i="35"/>
  <c r="AT32" i="35" s="1"/>
  <c r="B25" i="43" s="1"/>
  <c r="A23" i="34"/>
  <c r="D21" i="27"/>
  <c r="E21" i="27"/>
  <c r="D21" i="28"/>
  <c r="E21" i="28"/>
  <c r="S8" i="9"/>
  <c r="I8" i="9"/>
  <c r="Y8" i="9"/>
  <c r="V8" i="9"/>
  <c r="M8" i="9"/>
  <c r="E8" i="9"/>
  <c r="AG8" i="9"/>
  <c r="AA8" i="9"/>
  <c r="C8" i="9"/>
  <c r="U8" i="9"/>
  <c r="K8" i="9"/>
  <c r="L8" i="9"/>
  <c r="D8" i="9"/>
  <c r="T8" i="9"/>
  <c r="J8" i="9"/>
  <c r="Z8" i="9"/>
  <c r="R8" i="9"/>
  <c r="Q8" i="9"/>
  <c r="X8" i="9"/>
  <c r="AF8" i="9"/>
  <c r="P8" i="9"/>
  <c r="H8" i="9"/>
  <c r="AI8" i="9"/>
  <c r="AE8" i="9"/>
  <c r="AC8" i="9"/>
  <c r="O8" i="9"/>
  <c r="G8" i="9"/>
  <c r="AH8" i="9"/>
  <c r="W8" i="9"/>
  <c r="AD8" i="9"/>
  <c r="AB8" i="9"/>
  <c r="N8" i="9"/>
  <c r="F8" i="9"/>
  <c r="A22" i="28"/>
  <c r="A22" i="27"/>
  <c r="A22" i="24"/>
  <c r="A22" i="20"/>
  <c r="A32" i="9"/>
  <c r="A22" i="23"/>
  <c r="A22" i="26"/>
  <c r="C21" i="26"/>
  <c r="D21" i="23"/>
  <c r="D21" i="24"/>
  <c r="D21" i="20"/>
  <c r="AR20" i="9"/>
  <c r="AQ20" i="9"/>
  <c r="B62" i="1"/>
  <c r="B27" i="39" s="1"/>
  <c r="AB27" i="39" s="1"/>
  <c r="W26" i="39" l="1"/>
  <c r="S26" i="39"/>
  <c r="O26" i="39"/>
  <c r="K26" i="39"/>
  <c r="I26" i="39"/>
  <c r="E26" i="39"/>
  <c r="M26" i="39"/>
  <c r="G26" i="39"/>
  <c r="U26" i="39"/>
  <c r="Q26" i="39"/>
  <c r="Y24" i="39"/>
  <c r="D27" i="39"/>
  <c r="AD29" i="9"/>
  <c r="L21" i="23"/>
  <c r="N21" i="23"/>
  <c r="O21" i="23"/>
  <c r="P21" i="23"/>
  <c r="Q21" i="23"/>
  <c r="I21" i="24"/>
  <c r="N21" i="24"/>
  <c r="O21" i="24"/>
  <c r="P21" i="24"/>
  <c r="Q21" i="24"/>
  <c r="N21" i="20"/>
  <c r="O21" i="20"/>
  <c r="P21" i="20"/>
  <c r="Q21" i="20"/>
  <c r="AJ30" i="9"/>
  <c r="N20" i="34"/>
  <c r="AJ30" i="35" s="1"/>
  <c r="BR30" i="35" s="1"/>
  <c r="O20" i="34"/>
  <c r="AM30" i="35" s="1"/>
  <c r="BS30" i="35" s="1"/>
  <c r="AM30" i="9"/>
  <c r="L20" i="34"/>
  <c r="AD30" i="35" s="1"/>
  <c r="G21" i="24"/>
  <c r="H21" i="23"/>
  <c r="M21" i="20"/>
  <c r="I21" i="20"/>
  <c r="E21" i="24"/>
  <c r="H21" i="24"/>
  <c r="R21" i="23"/>
  <c r="E21" i="20"/>
  <c r="L21" i="24"/>
  <c r="K21" i="23"/>
  <c r="G21" i="23"/>
  <c r="L21" i="20"/>
  <c r="H21" i="20"/>
  <c r="M21" i="24"/>
  <c r="V21" i="23"/>
  <c r="R21" i="20"/>
  <c r="F21" i="24"/>
  <c r="R21" i="24"/>
  <c r="J21" i="23"/>
  <c r="F21" i="23"/>
  <c r="K21" i="20"/>
  <c r="G21" i="20"/>
  <c r="K21" i="24"/>
  <c r="M21" i="23"/>
  <c r="V21" i="20"/>
  <c r="W21" i="24"/>
  <c r="I21" i="23"/>
  <c r="E21" i="23"/>
  <c r="J21" i="20"/>
  <c r="F21" i="20"/>
  <c r="J21" i="24"/>
  <c r="Q21" i="34"/>
  <c r="AP31" i="35" s="1"/>
  <c r="T20" i="24"/>
  <c r="T20" i="20"/>
  <c r="T20" i="23"/>
  <c r="P21" i="26"/>
  <c r="AE21" i="37" s="1"/>
  <c r="N21" i="26"/>
  <c r="M21" i="26"/>
  <c r="AB21" i="37" s="1"/>
  <c r="O21" i="26"/>
  <c r="AD21" i="37" s="1"/>
  <c r="Q21" i="26"/>
  <c r="R20" i="26"/>
  <c r="H21" i="26"/>
  <c r="I21" i="26"/>
  <c r="F21" i="26"/>
  <c r="E21" i="26"/>
  <c r="K21" i="26"/>
  <c r="D21" i="26"/>
  <c r="J21" i="26"/>
  <c r="G21" i="26"/>
  <c r="L21" i="26"/>
  <c r="AE53" i="13"/>
  <c r="AG53" i="13"/>
  <c r="AP31" i="9"/>
  <c r="AO23" i="35"/>
  <c r="BF23" i="35" s="1"/>
  <c r="N16" i="43" s="1"/>
  <c r="AN23" i="35"/>
  <c r="AL23" i="35"/>
  <c r="BE23" i="35" s="1"/>
  <c r="M16" i="43" s="1"/>
  <c r="AK23" i="35"/>
  <c r="C22" i="40"/>
  <c r="D22" i="40" s="1"/>
  <c r="A23" i="40"/>
  <c r="A24" i="37"/>
  <c r="B54" i="13"/>
  <c r="A33" i="35"/>
  <c r="AT33" i="35" s="1"/>
  <c r="B26" i="43" s="1"/>
  <c r="A24" i="34"/>
  <c r="D22" i="28"/>
  <c r="E22" i="28"/>
  <c r="D22" i="27"/>
  <c r="E22" i="27"/>
  <c r="D22" i="20"/>
  <c r="D22" i="24"/>
  <c r="A23" i="28"/>
  <c r="A23" i="27"/>
  <c r="A23" i="24"/>
  <c r="A23" i="23"/>
  <c r="A23" i="20"/>
  <c r="A33" i="9"/>
  <c r="A23" i="26"/>
  <c r="C22" i="26"/>
  <c r="D22" i="23"/>
  <c r="AQ21" i="9"/>
  <c r="AR21" i="9"/>
  <c r="B63" i="1"/>
  <c r="B28" i="39" s="1"/>
  <c r="AB28" i="39" s="1"/>
  <c r="W27" i="39" l="1"/>
  <c r="S27" i="39"/>
  <c r="O27" i="39"/>
  <c r="K27" i="39"/>
  <c r="I27" i="39"/>
  <c r="M27" i="39"/>
  <c r="U27" i="39"/>
  <c r="Q27" i="39"/>
  <c r="E27" i="39"/>
  <c r="G27" i="39"/>
  <c r="Y25" i="39"/>
  <c r="D28" i="39"/>
  <c r="AD30" i="9"/>
  <c r="N22" i="20"/>
  <c r="O22" i="20"/>
  <c r="P22" i="20"/>
  <c r="Q22" i="20"/>
  <c r="J22" i="24"/>
  <c r="N22" i="24"/>
  <c r="O22" i="24"/>
  <c r="P22" i="24"/>
  <c r="Q22" i="24"/>
  <c r="V22" i="23"/>
  <c r="N22" i="23"/>
  <c r="O22" i="23"/>
  <c r="P22" i="23"/>
  <c r="Q22" i="23"/>
  <c r="AM31" i="9"/>
  <c r="O21" i="34"/>
  <c r="AM31" i="35" s="1"/>
  <c r="BS31" i="35" s="1"/>
  <c r="AJ31" i="9"/>
  <c r="N21" i="34"/>
  <c r="AJ31" i="35" s="1"/>
  <c r="BR31" i="35" s="1"/>
  <c r="L21" i="34"/>
  <c r="AD31" i="35" s="1"/>
  <c r="J22" i="23"/>
  <c r="F22" i="23"/>
  <c r="M22" i="20"/>
  <c r="I22" i="20"/>
  <c r="H22" i="24"/>
  <c r="I22" i="24"/>
  <c r="M22" i="23"/>
  <c r="E22" i="20"/>
  <c r="G22" i="24"/>
  <c r="M22" i="24"/>
  <c r="I22" i="23"/>
  <c r="E22" i="23"/>
  <c r="L22" i="20"/>
  <c r="H22" i="20"/>
  <c r="R22" i="24"/>
  <c r="E22" i="24"/>
  <c r="R22" i="20"/>
  <c r="W22" i="24"/>
  <c r="L22" i="23"/>
  <c r="H22" i="23"/>
  <c r="K22" i="20"/>
  <c r="G22" i="20"/>
  <c r="K22" i="24"/>
  <c r="L22" i="24"/>
  <c r="R22" i="23"/>
  <c r="F22" i="24"/>
  <c r="K22" i="23"/>
  <c r="G22" i="23"/>
  <c r="V22" i="20"/>
  <c r="J22" i="20"/>
  <c r="F22" i="20"/>
  <c r="Q22" i="34"/>
  <c r="AP32" i="35" s="1"/>
  <c r="T21" i="24"/>
  <c r="T21" i="20"/>
  <c r="T21" i="23"/>
  <c r="L22" i="26"/>
  <c r="N22" i="26"/>
  <c r="M22" i="26"/>
  <c r="AB22" i="37" s="1"/>
  <c r="P22" i="26"/>
  <c r="AE22" i="37" s="1"/>
  <c r="O22" i="26"/>
  <c r="AD22" i="37" s="1"/>
  <c r="Q22" i="26"/>
  <c r="R21" i="26"/>
  <c r="D22" i="26"/>
  <c r="J22" i="26"/>
  <c r="I22" i="26"/>
  <c r="F22" i="26"/>
  <c r="G22" i="26"/>
  <c r="K22" i="26"/>
  <c r="E22" i="26"/>
  <c r="H22" i="26"/>
  <c r="AE54" i="13"/>
  <c r="AG54" i="13"/>
  <c r="AP32" i="9"/>
  <c r="AO24" i="35"/>
  <c r="BF24" i="35" s="1"/>
  <c r="N17" i="43" s="1"/>
  <c r="AN24" i="35"/>
  <c r="AL24" i="35"/>
  <c r="BE24" i="35" s="1"/>
  <c r="M17" i="43" s="1"/>
  <c r="AK24" i="35"/>
  <c r="A24" i="40"/>
  <c r="C23" i="40"/>
  <c r="D23" i="40" s="1"/>
  <c r="A25" i="37"/>
  <c r="B55" i="13"/>
  <c r="A34" i="35"/>
  <c r="AT34" i="35" s="1"/>
  <c r="B27" i="43" s="1"/>
  <c r="A25" i="34"/>
  <c r="D23" i="27"/>
  <c r="E23" i="27"/>
  <c r="D23" i="28"/>
  <c r="E23" i="28"/>
  <c r="C23" i="26"/>
  <c r="D23" i="20"/>
  <c r="A24" i="28"/>
  <c r="A24" i="27"/>
  <c r="A24" i="23"/>
  <c r="A24" i="20"/>
  <c r="A24" i="24"/>
  <c r="A24" i="26"/>
  <c r="A34" i="9"/>
  <c r="D23" i="23"/>
  <c r="D23" i="24"/>
  <c r="AR22" i="9"/>
  <c r="AQ22" i="9"/>
  <c r="B64" i="1"/>
  <c r="B29" i="39" s="1"/>
  <c r="AB29" i="39" s="1"/>
  <c r="W28" i="39" l="1"/>
  <c r="G28" i="39"/>
  <c r="S28" i="39"/>
  <c r="O28" i="39"/>
  <c r="K28" i="39"/>
  <c r="I28" i="39"/>
  <c r="Q28" i="39"/>
  <c r="M28" i="39"/>
  <c r="E28" i="39"/>
  <c r="U28" i="39"/>
  <c r="Y26" i="39"/>
  <c r="D29" i="39"/>
  <c r="AD31" i="9"/>
  <c r="N23" i="20"/>
  <c r="O23" i="20"/>
  <c r="P23" i="20"/>
  <c r="Q23" i="20"/>
  <c r="H23" i="23"/>
  <c r="N23" i="23"/>
  <c r="O23" i="23"/>
  <c r="P23" i="23"/>
  <c r="Q23" i="23"/>
  <c r="W23" i="24"/>
  <c r="N23" i="24"/>
  <c r="O23" i="24"/>
  <c r="P23" i="24"/>
  <c r="Q23" i="24"/>
  <c r="AJ32" i="9"/>
  <c r="N22" i="34"/>
  <c r="AJ32" i="35" s="1"/>
  <c r="BR32" i="35" s="1"/>
  <c r="AM32" i="9"/>
  <c r="O22" i="34"/>
  <c r="AM32" i="35" s="1"/>
  <c r="BS32" i="35" s="1"/>
  <c r="L22" i="34"/>
  <c r="AD32" i="35" s="1"/>
  <c r="V23" i="20"/>
  <c r="J23" i="20"/>
  <c r="F23" i="24"/>
  <c r="R23" i="23"/>
  <c r="F23" i="20"/>
  <c r="M23" i="24"/>
  <c r="K23" i="23"/>
  <c r="G23" i="23"/>
  <c r="M23" i="20"/>
  <c r="I23" i="20"/>
  <c r="E23" i="24"/>
  <c r="V23" i="23"/>
  <c r="E23" i="20"/>
  <c r="I23" i="24"/>
  <c r="R23" i="24"/>
  <c r="J23" i="23"/>
  <c r="F23" i="23"/>
  <c r="L23" i="20"/>
  <c r="H23" i="20"/>
  <c r="H23" i="24"/>
  <c r="K23" i="24"/>
  <c r="R23" i="20"/>
  <c r="G23" i="24"/>
  <c r="M23" i="23"/>
  <c r="I23" i="23"/>
  <c r="K23" i="20"/>
  <c r="J23" i="24"/>
  <c r="E23" i="23"/>
  <c r="G23" i="20"/>
  <c r="L23" i="24"/>
  <c r="L23" i="23"/>
  <c r="Q23" i="34"/>
  <c r="AP33" i="35" s="1"/>
  <c r="T22" i="23"/>
  <c r="T22" i="24"/>
  <c r="T22" i="20"/>
  <c r="O23" i="26"/>
  <c r="AD23" i="37" s="1"/>
  <c r="M23" i="26"/>
  <c r="AB23" i="37" s="1"/>
  <c r="P23" i="26"/>
  <c r="AE23" i="37" s="1"/>
  <c r="N23" i="26"/>
  <c r="Q23" i="26"/>
  <c r="R22" i="26"/>
  <c r="K23" i="26"/>
  <c r="H23" i="26"/>
  <c r="L23" i="26"/>
  <c r="I23" i="26"/>
  <c r="G23" i="26"/>
  <c r="E23" i="26"/>
  <c r="F23" i="26"/>
  <c r="D23" i="26"/>
  <c r="J23" i="26"/>
  <c r="AE55" i="13"/>
  <c r="AG55" i="13"/>
  <c r="AP33" i="9"/>
  <c r="AO25" i="35"/>
  <c r="BF25" i="35" s="1"/>
  <c r="N18" i="43" s="1"/>
  <c r="AN25" i="35"/>
  <c r="AL25" i="35"/>
  <c r="BE25" i="35" s="1"/>
  <c r="M18" i="43" s="1"/>
  <c r="AK25" i="35"/>
  <c r="A25" i="40"/>
  <c r="C24" i="40"/>
  <c r="D24" i="40" s="1"/>
  <c r="A26" i="37"/>
  <c r="B56" i="13"/>
  <c r="A35" i="35"/>
  <c r="AT35" i="35" s="1"/>
  <c r="B28" i="43" s="1"/>
  <c r="A26" i="34"/>
  <c r="D24" i="28"/>
  <c r="E24" i="28"/>
  <c r="D24" i="27"/>
  <c r="E24" i="27"/>
  <c r="C24" i="26"/>
  <c r="D24" i="24"/>
  <c r="D24" i="20"/>
  <c r="D24" i="23"/>
  <c r="A25" i="28"/>
  <c r="A25" i="27"/>
  <c r="A25" i="23"/>
  <c r="A25" i="20"/>
  <c r="A25" i="24"/>
  <c r="A35" i="9"/>
  <c r="A25" i="26"/>
  <c r="AQ23" i="9"/>
  <c r="AR23" i="9"/>
  <c r="B65" i="1"/>
  <c r="B30" i="39" s="1"/>
  <c r="AB30" i="39" s="1"/>
  <c r="W29" i="39" l="1"/>
  <c r="Q29" i="39"/>
  <c r="S29" i="39"/>
  <c r="O29" i="39"/>
  <c r="K29" i="39"/>
  <c r="I29" i="39"/>
  <c r="E29" i="39"/>
  <c r="G29" i="39"/>
  <c r="U29" i="39"/>
  <c r="M29" i="39"/>
  <c r="Y27" i="39"/>
  <c r="D30" i="39"/>
  <c r="AD32" i="9"/>
  <c r="K24" i="24"/>
  <c r="N24" i="24"/>
  <c r="O24" i="24"/>
  <c r="P24" i="24"/>
  <c r="Q24" i="24"/>
  <c r="R24" i="20"/>
  <c r="N24" i="20"/>
  <c r="O24" i="20"/>
  <c r="P24" i="20"/>
  <c r="Q24" i="20"/>
  <c r="N24" i="23"/>
  <c r="O24" i="23"/>
  <c r="P24" i="23"/>
  <c r="Q24" i="23"/>
  <c r="AJ33" i="9"/>
  <c r="N23" i="34"/>
  <c r="AJ33" i="35" s="1"/>
  <c r="BR33" i="35" s="1"/>
  <c r="AM33" i="9"/>
  <c r="O23" i="34"/>
  <c r="AM33" i="35" s="1"/>
  <c r="BS33" i="35" s="1"/>
  <c r="L23" i="34"/>
  <c r="AD33" i="35" s="1"/>
  <c r="K24" i="20"/>
  <c r="V24" i="23"/>
  <c r="J24" i="23"/>
  <c r="G24" i="20"/>
  <c r="E24" i="24"/>
  <c r="G24" i="24"/>
  <c r="F24" i="23"/>
  <c r="V24" i="20"/>
  <c r="J24" i="20"/>
  <c r="M24" i="23"/>
  <c r="I24" i="23"/>
  <c r="F24" i="20"/>
  <c r="W24" i="24"/>
  <c r="E24" i="23"/>
  <c r="M24" i="20"/>
  <c r="I24" i="20"/>
  <c r="M24" i="24"/>
  <c r="F24" i="24"/>
  <c r="L24" i="23"/>
  <c r="H24" i="23"/>
  <c r="E24" i="20"/>
  <c r="J24" i="24"/>
  <c r="L24" i="24"/>
  <c r="R24" i="23"/>
  <c r="L24" i="20"/>
  <c r="I24" i="24"/>
  <c r="R24" i="24"/>
  <c r="K24" i="23"/>
  <c r="G24" i="23"/>
  <c r="H24" i="20"/>
  <c r="H24" i="24"/>
  <c r="Q24" i="34"/>
  <c r="AP34" i="35" s="1"/>
  <c r="T23" i="20"/>
  <c r="T23" i="23"/>
  <c r="T23" i="24"/>
  <c r="K24" i="26"/>
  <c r="M24" i="26"/>
  <c r="AB24" i="37" s="1"/>
  <c r="O24" i="26"/>
  <c r="AD24" i="37" s="1"/>
  <c r="N24" i="26"/>
  <c r="P24" i="26"/>
  <c r="AE24" i="37" s="1"/>
  <c r="Q24" i="26"/>
  <c r="R23" i="26"/>
  <c r="E24" i="26"/>
  <c r="I24" i="26"/>
  <c r="H24" i="26"/>
  <c r="G24" i="26"/>
  <c r="J24" i="26"/>
  <c r="F24" i="26"/>
  <c r="D24" i="26"/>
  <c r="L24" i="26"/>
  <c r="AE56" i="13"/>
  <c r="AG56" i="13"/>
  <c r="AP34" i="9"/>
  <c r="AO26" i="35"/>
  <c r="BF26" i="35" s="1"/>
  <c r="N19" i="43" s="1"/>
  <c r="AN26" i="35"/>
  <c r="AL26" i="35"/>
  <c r="BE26" i="35" s="1"/>
  <c r="M19" i="43" s="1"/>
  <c r="AK26" i="35"/>
  <c r="A26" i="40"/>
  <c r="C25" i="40"/>
  <c r="D25" i="40" s="1"/>
  <c r="A27" i="37"/>
  <c r="B57" i="13"/>
  <c r="A36" i="35"/>
  <c r="AT36" i="35" s="1"/>
  <c r="B29" i="43" s="1"/>
  <c r="A27" i="34"/>
  <c r="D25" i="28"/>
  <c r="E25" i="28"/>
  <c r="D25" i="27"/>
  <c r="E25" i="27"/>
  <c r="D25" i="23"/>
  <c r="C25" i="26"/>
  <c r="A26" i="28"/>
  <c r="A26" i="27"/>
  <c r="A26" i="24"/>
  <c r="A26" i="23"/>
  <c r="A26" i="20"/>
  <c r="A26" i="26"/>
  <c r="A36" i="9"/>
  <c r="D25" i="24"/>
  <c r="D25" i="20"/>
  <c r="AQ24" i="9"/>
  <c r="AR24" i="9"/>
  <c r="B66" i="1"/>
  <c r="B31" i="39" s="1"/>
  <c r="AB31" i="39" s="1"/>
  <c r="W30" i="39" l="1"/>
  <c r="S30" i="39"/>
  <c r="O30" i="39"/>
  <c r="K30" i="39"/>
  <c r="I30" i="39"/>
  <c r="U30" i="39"/>
  <c r="M30" i="39"/>
  <c r="Q30" i="39"/>
  <c r="E30" i="39"/>
  <c r="G30" i="39"/>
  <c r="Y28" i="39"/>
  <c r="D31" i="39"/>
  <c r="AD33" i="9"/>
  <c r="N25" i="23"/>
  <c r="O25" i="23"/>
  <c r="P25" i="23"/>
  <c r="Q25" i="23"/>
  <c r="H25" i="24"/>
  <c r="N25" i="24"/>
  <c r="O25" i="24"/>
  <c r="P25" i="24"/>
  <c r="Q25" i="24"/>
  <c r="K25" i="20"/>
  <c r="N25" i="20"/>
  <c r="O25" i="20"/>
  <c r="P25" i="20"/>
  <c r="Q25" i="20"/>
  <c r="O24" i="34"/>
  <c r="AM34" i="35" s="1"/>
  <c r="BS34" i="35" s="1"/>
  <c r="AM34" i="9"/>
  <c r="N24" i="34"/>
  <c r="AJ34" i="35" s="1"/>
  <c r="BR34" i="35" s="1"/>
  <c r="AJ34" i="9"/>
  <c r="L24" i="34"/>
  <c r="AD34" i="35" s="1"/>
  <c r="M25" i="23"/>
  <c r="I25" i="23"/>
  <c r="G25" i="20"/>
  <c r="E25" i="23"/>
  <c r="V25" i="20"/>
  <c r="J25" i="20"/>
  <c r="J25" i="24"/>
  <c r="L25" i="23"/>
  <c r="H25" i="23"/>
  <c r="F25" i="20"/>
  <c r="R25" i="24"/>
  <c r="G25" i="24"/>
  <c r="R25" i="23"/>
  <c r="M25" i="20"/>
  <c r="M25" i="24"/>
  <c r="K25" i="23"/>
  <c r="I25" i="20"/>
  <c r="E25" i="20"/>
  <c r="W25" i="24"/>
  <c r="E25" i="24"/>
  <c r="G25" i="23"/>
  <c r="L25" i="20"/>
  <c r="K25" i="24"/>
  <c r="L25" i="24"/>
  <c r="V25" i="23"/>
  <c r="J25" i="23"/>
  <c r="H25" i="20"/>
  <c r="R25" i="20"/>
  <c r="I25" i="24"/>
  <c r="F25" i="23"/>
  <c r="F25" i="24"/>
  <c r="Q25" i="34"/>
  <c r="AP35" i="35" s="1"/>
  <c r="T24" i="24"/>
  <c r="T24" i="23"/>
  <c r="T24" i="20"/>
  <c r="P25" i="26"/>
  <c r="AE25" i="37" s="1"/>
  <c r="N25" i="26"/>
  <c r="M25" i="26"/>
  <c r="AB25" i="37" s="1"/>
  <c r="O25" i="26"/>
  <c r="AD25" i="37" s="1"/>
  <c r="Q25" i="26"/>
  <c r="R24" i="26"/>
  <c r="J25" i="26"/>
  <c r="F25" i="26"/>
  <c r="H25" i="26"/>
  <c r="E25" i="26"/>
  <c r="I25" i="26"/>
  <c r="G25" i="26"/>
  <c r="K25" i="26"/>
  <c r="L25" i="26"/>
  <c r="D25" i="26"/>
  <c r="AE57" i="13"/>
  <c r="AG57" i="13"/>
  <c r="AP35" i="9"/>
  <c r="AO27" i="35"/>
  <c r="BF27" i="35" s="1"/>
  <c r="N20" i="43" s="1"/>
  <c r="AN27" i="35"/>
  <c r="AL27" i="35"/>
  <c r="BE27" i="35" s="1"/>
  <c r="M20" i="43" s="1"/>
  <c r="AK27" i="35"/>
  <c r="A27" i="40"/>
  <c r="C26" i="40"/>
  <c r="D26" i="40" s="1"/>
  <c r="A28" i="37"/>
  <c r="B58" i="13"/>
  <c r="A37" i="35"/>
  <c r="AT37" i="35" s="1"/>
  <c r="B30" i="43" s="1"/>
  <c r="A28" i="34"/>
  <c r="D26" i="27"/>
  <c r="E26" i="27"/>
  <c r="D26" i="28"/>
  <c r="E26" i="28"/>
  <c r="A27" i="28"/>
  <c r="A27" i="27"/>
  <c r="A27" i="24"/>
  <c r="A27" i="23"/>
  <c r="A37" i="9"/>
  <c r="A27" i="20"/>
  <c r="A27" i="26"/>
  <c r="C26" i="26"/>
  <c r="D26" i="20"/>
  <c r="D26" i="23"/>
  <c r="D26" i="24"/>
  <c r="AQ25" i="9"/>
  <c r="AR25" i="9"/>
  <c r="B67" i="1"/>
  <c r="B32" i="39" s="1"/>
  <c r="AB32" i="39" s="1"/>
  <c r="W31" i="39" l="1"/>
  <c r="S31" i="39"/>
  <c r="O31" i="39"/>
  <c r="K31" i="39"/>
  <c r="I31" i="39"/>
  <c r="Q31" i="39"/>
  <c r="E31" i="39"/>
  <c r="U31" i="39"/>
  <c r="M31" i="39"/>
  <c r="G31" i="39"/>
  <c r="Y29" i="39"/>
  <c r="D32" i="39"/>
  <c r="AD34" i="9"/>
  <c r="K26" i="20"/>
  <c r="N26" i="20"/>
  <c r="O26" i="20"/>
  <c r="P26" i="20"/>
  <c r="Q26" i="20"/>
  <c r="N26" i="23"/>
  <c r="O26" i="23"/>
  <c r="P26" i="23"/>
  <c r="Q26" i="23"/>
  <c r="H26" i="24"/>
  <c r="N26" i="24"/>
  <c r="O26" i="24"/>
  <c r="P26" i="24"/>
  <c r="Q26" i="24"/>
  <c r="L25" i="34"/>
  <c r="AD35" i="35" s="1"/>
  <c r="O25" i="34"/>
  <c r="AM35" i="35" s="1"/>
  <c r="BS35" i="35" s="1"/>
  <c r="AM35" i="9"/>
  <c r="AJ35" i="9"/>
  <c r="N25" i="34"/>
  <c r="AJ35" i="35" s="1"/>
  <c r="BR35" i="35" s="1"/>
  <c r="J26" i="24"/>
  <c r="W26" i="24"/>
  <c r="M26" i="23"/>
  <c r="I26" i="23"/>
  <c r="G26" i="20"/>
  <c r="R26" i="24"/>
  <c r="F26" i="24"/>
  <c r="E26" i="23"/>
  <c r="V26" i="20"/>
  <c r="L26" i="24"/>
  <c r="M26" i="24"/>
  <c r="L26" i="23"/>
  <c r="J26" i="20"/>
  <c r="F26" i="20"/>
  <c r="K26" i="24"/>
  <c r="E26" i="24"/>
  <c r="H26" i="23"/>
  <c r="R26" i="23"/>
  <c r="M26" i="20"/>
  <c r="G26" i="24"/>
  <c r="K26" i="23"/>
  <c r="I26" i="20"/>
  <c r="E26" i="20"/>
  <c r="I26" i="24"/>
  <c r="G26" i="23"/>
  <c r="L26" i="20"/>
  <c r="V26" i="23"/>
  <c r="J26" i="23"/>
  <c r="H26" i="20"/>
  <c r="R26" i="20"/>
  <c r="F26" i="23"/>
  <c r="Q26" i="34"/>
  <c r="AP36" i="35" s="1"/>
  <c r="T25" i="20"/>
  <c r="T25" i="23"/>
  <c r="T25" i="24"/>
  <c r="H26" i="26"/>
  <c r="P26" i="26"/>
  <c r="AE26" i="37" s="1"/>
  <c r="O26" i="26"/>
  <c r="AD26" i="37" s="1"/>
  <c r="N26" i="26"/>
  <c r="M26" i="26"/>
  <c r="AB26" i="37" s="1"/>
  <c r="Q26" i="26"/>
  <c r="R25" i="26"/>
  <c r="E26" i="26"/>
  <c r="I26" i="26"/>
  <c r="D26" i="26"/>
  <c r="L26" i="26"/>
  <c r="F26" i="26"/>
  <c r="J26" i="26"/>
  <c r="G26" i="26"/>
  <c r="K26" i="26"/>
  <c r="AE58" i="13"/>
  <c r="AG58" i="13"/>
  <c r="AP36" i="9"/>
  <c r="AO28" i="35"/>
  <c r="BF28" i="35" s="1"/>
  <c r="N21" i="43" s="1"/>
  <c r="AN28" i="35"/>
  <c r="AL28" i="35"/>
  <c r="BE28" i="35" s="1"/>
  <c r="M21" i="43" s="1"/>
  <c r="AK28" i="35"/>
  <c r="C27" i="40"/>
  <c r="D27" i="40" s="1"/>
  <c r="A28" i="40"/>
  <c r="A29" i="37"/>
  <c r="B59" i="13"/>
  <c r="A38" i="35"/>
  <c r="AT38" i="35" s="1"/>
  <c r="B31" i="43" s="1"/>
  <c r="A29" i="34"/>
  <c r="D27" i="27"/>
  <c r="E27" i="27"/>
  <c r="D27" i="28"/>
  <c r="E27" i="28"/>
  <c r="D27" i="23"/>
  <c r="D27" i="24"/>
  <c r="C27" i="26"/>
  <c r="D27" i="20"/>
  <c r="A28" i="28"/>
  <c r="A28" i="27"/>
  <c r="A28" i="24"/>
  <c r="A28" i="23"/>
  <c r="A28" i="20"/>
  <c r="A28" i="26"/>
  <c r="A38" i="9"/>
  <c r="AR26" i="9"/>
  <c r="AQ26" i="9"/>
  <c r="B68" i="1"/>
  <c r="B33" i="39" s="1"/>
  <c r="AB33" i="39" s="1"/>
  <c r="W32" i="39" l="1"/>
  <c r="S32" i="39"/>
  <c r="Q32" i="39"/>
  <c r="O32" i="39"/>
  <c r="M32" i="39"/>
  <c r="K32" i="39"/>
  <c r="I32" i="39"/>
  <c r="E32" i="39"/>
  <c r="G32" i="39"/>
  <c r="U32" i="39"/>
  <c r="Y30" i="39"/>
  <c r="D33" i="39"/>
  <c r="AD35" i="9"/>
  <c r="F27" i="23"/>
  <c r="N27" i="23"/>
  <c r="O27" i="23"/>
  <c r="P27" i="23"/>
  <c r="Q27" i="23"/>
  <c r="W27" i="24"/>
  <c r="N27" i="24"/>
  <c r="O27" i="24"/>
  <c r="P27" i="24"/>
  <c r="Q27" i="24"/>
  <c r="F27" i="20"/>
  <c r="N27" i="20"/>
  <c r="O27" i="20"/>
  <c r="P27" i="20"/>
  <c r="Q27" i="20"/>
  <c r="L26" i="34"/>
  <c r="AD36" i="35" s="1"/>
  <c r="AM36" i="9"/>
  <c r="O26" i="34"/>
  <c r="AM36" i="35" s="1"/>
  <c r="BS36" i="35" s="1"/>
  <c r="AJ36" i="9"/>
  <c r="N26" i="34"/>
  <c r="AJ36" i="35" s="1"/>
  <c r="BR36" i="35" s="1"/>
  <c r="F27" i="24"/>
  <c r="M27" i="23"/>
  <c r="M27" i="20"/>
  <c r="H27" i="24"/>
  <c r="I27" i="23"/>
  <c r="E27" i="23"/>
  <c r="I27" i="20"/>
  <c r="E27" i="20"/>
  <c r="R27" i="24"/>
  <c r="J27" i="24"/>
  <c r="L27" i="23"/>
  <c r="L27" i="20"/>
  <c r="H27" i="23"/>
  <c r="R27" i="23"/>
  <c r="H27" i="20"/>
  <c r="M27" i="24"/>
  <c r="I27" i="24"/>
  <c r="K27" i="23"/>
  <c r="R27" i="20"/>
  <c r="L27" i="24"/>
  <c r="G27" i="23"/>
  <c r="K27" i="20"/>
  <c r="G27" i="20"/>
  <c r="K27" i="24"/>
  <c r="G27" i="24"/>
  <c r="V27" i="23"/>
  <c r="J27" i="23"/>
  <c r="V27" i="20"/>
  <c r="E27" i="24"/>
  <c r="J27" i="20"/>
  <c r="Q27" i="34"/>
  <c r="AP37" i="35" s="1"/>
  <c r="T26" i="23"/>
  <c r="T26" i="20"/>
  <c r="T26" i="24"/>
  <c r="Q27" i="26"/>
  <c r="M27" i="26"/>
  <c r="AB27" i="37" s="1"/>
  <c r="P27" i="26"/>
  <c r="AE27" i="37" s="1"/>
  <c r="O27" i="26"/>
  <c r="AD27" i="37" s="1"/>
  <c r="N27" i="26"/>
  <c r="R26" i="26"/>
  <c r="L27" i="26"/>
  <c r="I27" i="26"/>
  <c r="E27" i="26"/>
  <c r="G27" i="26"/>
  <c r="D27" i="26"/>
  <c r="K27" i="26"/>
  <c r="F27" i="26"/>
  <c r="J27" i="26"/>
  <c r="H27" i="26"/>
  <c r="AE59" i="13"/>
  <c r="AG59" i="13"/>
  <c r="AP37" i="9"/>
  <c r="AO29" i="35"/>
  <c r="BF29" i="35" s="1"/>
  <c r="N22" i="43" s="1"/>
  <c r="AN29" i="35"/>
  <c r="AL29" i="35"/>
  <c r="BE29" i="35" s="1"/>
  <c r="M22" i="43" s="1"/>
  <c r="AK29" i="35"/>
  <c r="A29" i="40"/>
  <c r="C28" i="40"/>
  <c r="D28" i="40" s="1"/>
  <c r="A30" i="37"/>
  <c r="B60" i="13"/>
  <c r="A39" i="35"/>
  <c r="AT39" i="35" s="1"/>
  <c r="B32" i="43" s="1"/>
  <c r="A30" i="34"/>
  <c r="D28" i="28"/>
  <c r="E28" i="28"/>
  <c r="D28" i="27"/>
  <c r="E28" i="27"/>
  <c r="D28" i="23"/>
  <c r="C28" i="26"/>
  <c r="D28" i="24"/>
  <c r="A29" i="28"/>
  <c r="A29" i="27"/>
  <c r="A29" i="24"/>
  <c r="A29" i="23"/>
  <c r="A29" i="20"/>
  <c r="A29" i="26"/>
  <c r="A39" i="9"/>
  <c r="D28" i="20"/>
  <c r="AQ27" i="9"/>
  <c r="AR27" i="9"/>
  <c r="B69" i="1"/>
  <c r="B34" i="39" s="1"/>
  <c r="AB34" i="39" s="1"/>
  <c r="W33" i="39" l="1"/>
  <c r="S33" i="39"/>
  <c r="O33" i="39"/>
  <c r="K33" i="39"/>
  <c r="I33" i="39"/>
  <c r="U33" i="39"/>
  <c r="M33" i="39"/>
  <c r="Q33" i="39"/>
  <c r="E33" i="39"/>
  <c r="G33" i="39"/>
  <c r="Y31" i="39"/>
  <c r="D34" i="39"/>
  <c r="AD36" i="9"/>
  <c r="K28" i="23"/>
  <c r="N28" i="23"/>
  <c r="O28" i="23"/>
  <c r="P28" i="23"/>
  <c r="Q28" i="23"/>
  <c r="N28" i="24"/>
  <c r="O28" i="24"/>
  <c r="P28" i="24"/>
  <c r="Q28" i="24"/>
  <c r="F28" i="20"/>
  <c r="N28" i="20"/>
  <c r="O28" i="20"/>
  <c r="P28" i="20"/>
  <c r="Q28" i="20"/>
  <c r="L28" i="20"/>
  <c r="I28" i="23"/>
  <c r="H28" i="20"/>
  <c r="I28" i="24"/>
  <c r="G28" i="23"/>
  <c r="H28" i="24"/>
  <c r="E28" i="23"/>
  <c r="AJ37" i="9"/>
  <c r="N27" i="34"/>
  <c r="AJ37" i="35" s="1"/>
  <c r="BR37" i="35" s="1"/>
  <c r="K28" i="24"/>
  <c r="AM37" i="9"/>
  <c r="O27" i="34"/>
  <c r="AM37" i="35" s="1"/>
  <c r="BS37" i="35" s="1"/>
  <c r="L27" i="34"/>
  <c r="AD37" i="35" s="1"/>
  <c r="W28" i="24"/>
  <c r="V28" i="23"/>
  <c r="M28" i="20"/>
  <c r="M28" i="24"/>
  <c r="G28" i="24"/>
  <c r="J28" i="23"/>
  <c r="F28" i="23"/>
  <c r="I28" i="20"/>
  <c r="E28" i="20"/>
  <c r="E28" i="24"/>
  <c r="R28" i="24"/>
  <c r="M28" i="23"/>
  <c r="L28" i="23"/>
  <c r="R28" i="20"/>
  <c r="L28" i="24"/>
  <c r="J28" i="24"/>
  <c r="H28" i="23"/>
  <c r="R28" i="23"/>
  <c r="K28" i="20"/>
  <c r="G28" i="20"/>
  <c r="F28" i="24"/>
  <c r="V28" i="20"/>
  <c r="J28" i="20"/>
  <c r="Q28" i="34"/>
  <c r="AP38" i="35" s="1"/>
  <c r="T27" i="20"/>
  <c r="T27" i="24"/>
  <c r="T27" i="23"/>
  <c r="E28" i="26"/>
  <c r="N28" i="26"/>
  <c r="O28" i="26"/>
  <c r="AD28" i="37" s="1"/>
  <c r="P28" i="26"/>
  <c r="AE28" i="37" s="1"/>
  <c r="M28" i="26"/>
  <c r="AB28" i="37" s="1"/>
  <c r="Q28" i="26"/>
  <c r="R27" i="26"/>
  <c r="D28" i="26"/>
  <c r="H28" i="26"/>
  <c r="L28" i="26"/>
  <c r="F28" i="26"/>
  <c r="G28" i="26"/>
  <c r="K28" i="26"/>
  <c r="J28" i="26"/>
  <c r="I28" i="26"/>
  <c r="AE60" i="13"/>
  <c r="AG60" i="13"/>
  <c r="AP38" i="9"/>
  <c r="AO30" i="35"/>
  <c r="BF30" i="35" s="1"/>
  <c r="N23" i="43" s="1"/>
  <c r="AN30" i="35"/>
  <c r="AL30" i="35"/>
  <c r="BE30" i="35" s="1"/>
  <c r="M23" i="43" s="1"/>
  <c r="AK30" i="35"/>
  <c r="C29" i="40"/>
  <c r="D29" i="40" s="1"/>
  <c r="A30" i="40"/>
  <c r="A31" i="37"/>
  <c r="B61" i="13"/>
  <c r="A40" i="35"/>
  <c r="AT40" i="35" s="1"/>
  <c r="B33" i="43" s="1"/>
  <c r="A31" i="34"/>
  <c r="D29" i="28"/>
  <c r="E29" i="28"/>
  <c r="D29" i="27"/>
  <c r="E29" i="27"/>
  <c r="A30" i="28"/>
  <c r="A30" i="27"/>
  <c r="A30" i="24"/>
  <c r="A30" i="23"/>
  <c r="A30" i="20"/>
  <c r="A30" i="26"/>
  <c r="A40" i="9"/>
  <c r="C29" i="26"/>
  <c r="D29" i="20"/>
  <c r="D29" i="23"/>
  <c r="D29" i="24"/>
  <c r="AQ28" i="9"/>
  <c r="AR28" i="9"/>
  <c r="B70" i="1"/>
  <c r="B35" i="39" s="1"/>
  <c r="AB35" i="39" s="1"/>
  <c r="W34" i="39" l="1"/>
  <c r="S34" i="39"/>
  <c r="G34" i="39"/>
  <c r="O34" i="39"/>
  <c r="K34" i="39"/>
  <c r="I34" i="39"/>
  <c r="E34" i="39"/>
  <c r="U34" i="39"/>
  <c r="Q34" i="39"/>
  <c r="M34" i="39"/>
  <c r="Y32" i="39"/>
  <c r="D35" i="39"/>
  <c r="AD37" i="9"/>
  <c r="V29" i="20"/>
  <c r="N29" i="20"/>
  <c r="O29" i="20"/>
  <c r="P29" i="20"/>
  <c r="Q29" i="20"/>
  <c r="M29" i="23"/>
  <c r="N29" i="23"/>
  <c r="O29" i="23"/>
  <c r="P29" i="23"/>
  <c r="Q29" i="23"/>
  <c r="I29" i="24"/>
  <c r="N29" i="24"/>
  <c r="O29" i="24"/>
  <c r="P29" i="24"/>
  <c r="Q29" i="24"/>
  <c r="AJ38" i="9"/>
  <c r="N28" i="34"/>
  <c r="AJ38" i="35" s="1"/>
  <c r="BR38" i="35" s="1"/>
  <c r="M29" i="20"/>
  <c r="H29" i="23"/>
  <c r="L28" i="34"/>
  <c r="AD38" i="35" s="1"/>
  <c r="I29" i="20"/>
  <c r="J29" i="24"/>
  <c r="AM38" i="9"/>
  <c r="O28" i="34"/>
  <c r="AM38" i="35" s="1"/>
  <c r="BS38" i="35" s="1"/>
  <c r="L29" i="24"/>
  <c r="J29" i="20"/>
  <c r="F29" i="20"/>
  <c r="M29" i="24"/>
  <c r="I29" i="23"/>
  <c r="E29" i="23"/>
  <c r="G29" i="24"/>
  <c r="H29" i="24"/>
  <c r="L29" i="23"/>
  <c r="E29" i="20"/>
  <c r="E29" i="24"/>
  <c r="R29" i="23"/>
  <c r="L29" i="20"/>
  <c r="H29" i="20"/>
  <c r="R29" i="24"/>
  <c r="K29" i="23"/>
  <c r="G29" i="23"/>
  <c r="R29" i="20"/>
  <c r="W29" i="24"/>
  <c r="K29" i="24"/>
  <c r="V29" i="23"/>
  <c r="K29" i="20"/>
  <c r="G29" i="20"/>
  <c r="F29" i="24"/>
  <c r="J29" i="23"/>
  <c r="F29" i="23"/>
  <c r="Q29" i="34"/>
  <c r="AP39" i="35" s="1"/>
  <c r="T28" i="23"/>
  <c r="T28" i="24"/>
  <c r="T28" i="20"/>
  <c r="I29" i="26"/>
  <c r="N29" i="26"/>
  <c r="P29" i="26"/>
  <c r="AE29" i="37" s="1"/>
  <c r="O29" i="26"/>
  <c r="AD29" i="37" s="1"/>
  <c r="M29" i="26"/>
  <c r="AB29" i="37" s="1"/>
  <c r="Q29" i="26"/>
  <c r="R28" i="26"/>
  <c r="L29" i="26"/>
  <c r="G29" i="26"/>
  <c r="F29" i="26"/>
  <c r="E29" i="26"/>
  <c r="H29" i="26"/>
  <c r="K29" i="26"/>
  <c r="J29" i="26"/>
  <c r="D29" i="26"/>
  <c r="AE61" i="13"/>
  <c r="AG61" i="13"/>
  <c r="AP39" i="9"/>
  <c r="AO31" i="35"/>
  <c r="BF31" i="35" s="1"/>
  <c r="N24" i="43" s="1"/>
  <c r="AN31" i="35"/>
  <c r="AL31" i="35"/>
  <c r="BE31" i="35" s="1"/>
  <c r="M24" i="43" s="1"/>
  <c r="AK31" i="35"/>
  <c r="A31" i="40"/>
  <c r="C30" i="40"/>
  <c r="D30" i="40" s="1"/>
  <c r="A32" i="37"/>
  <c r="B62" i="13"/>
  <c r="A41" i="35"/>
  <c r="AT41" i="35" s="1"/>
  <c r="B34" i="43" s="1"/>
  <c r="A32" i="34"/>
  <c r="D30" i="27"/>
  <c r="E30" i="27"/>
  <c r="D30" i="28"/>
  <c r="E30" i="28"/>
  <c r="C30" i="26"/>
  <c r="D30" i="23"/>
  <c r="D30" i="24"/>
  <c r="D30" i="20"/>
  <c r="A31" i="28"/>
  <c r="A31" i="27"/>
  <c r="A31" i="24"/>
  <c r="A31" i="23"/>
  <c r="A41" i="9"/>
  <c r="A31" i="20"/>
  <c r="A31" i="26"/>
  <c r="AR29" i="9"/>
  <c r="AQ29" i="9"/>
  <c r="B71" i="1"/>
  <c r="B36" i="39" s="1"/>
  <c r="AB36" i="39" s="1"/>
  <c r="W35" i="39" l="1"/>
  <c r="S35" i="39"/>
  <c r="O35" i="39"/>
  <c r="K35" i="39"/>
  <c r="I35" i="39"/>
  <c r="M35" i="39"/>
  <c r="Q35" i="39"/>
  <c r="G35" i="39"/>
  <c r="E35" i="39"/>
  <c r="U35" i="39"/>
  <c r="Y33" i="39"/>
  <c r="D36" i="39"/>
  <c r="AD38" i="9"/>
  <c r="E30" i="23"/>
  <c r="N30" i="23"/>
  <c r="O30" i="23"/>
  <c r="P30" i="23"/>
  <c r="Q30" i="23"/>
  <c r="L30" i="24"/>
  <c r="N30" i="24"/>
  <c r="O30" i="24"/>
  <c r="P30" i="24"/>
  <c r="Q30" i="24"/>
  <c r="N30" i="20"/>
  <c r="O30" i="20"/>
  <c r="P30" i="20"/>
  <c r="Q30" i="20"/>
  <c r="AJ39" i="9"/>
  <c r="N29" i="34"/>
  <c r="AJ39" i="35" s="1"/>
  <c r="BR39" i="35" s="1"/>
  <c r="AM39" i="9"/>
  <c r="O29" i="34"/>
  <c r="AM39" i="35" s="1"/>
  <c r="BS39" i="35" s="1"/>
  <c r="L29" i="34"/>
  <c r="AD39" i="35" s="1"/>
  <c r="W30" i="24"/>
  <c r="L30" i="20"/>
  <c r="H30" i="20"/>
  <c r="H30" i="24"/>
  <c r="J30" i="24"/>
  <c r="R30" i="20"/>
  <c r="L30" i="23"/>
  <c r="H30" i="23"/>
  <c r="G30" i="24"/>
  <c r="K30" i="20"/>
  <c r="G30" i="20"/>
  <c r="R30" i="23"/>
  <c r="I30" i="24"/>
  <c r="K30" i="23"/>
  <c r="G30" i="23"/>
  <c r="M30" i="24"/>
  <c r="V30" i="20"/>
  <c r="J30" i="20"/>
  <c r="V30" i="23"/>
  <c r="K30" i="24"/>
  <c r="E30" i="24"/>
  <c r="F30" i="20"/>
  <c r="J30" i="23"/>
  <c r="F30" i="23"/>
  <c r="F30" i="24"/>
  <c r="M30" i="20"/>
  <c r="I30" i="20"/>
  <c r="M30" i="23"/>
  <c r="R30" i="24"/>
  <c r="E30" i="20"/>
  <c r="I30" i="23"/>
  <c r="Q30" i="34"/>
  <c r="AP40" i="35" s="1"/>
  <c r="T29" i="24"/>
  <c r="T29" i="23"/>
  <c r="T29" i="20"/>
  <c r="J30" i="26"/>
  <c r="P30" i="26"/>
  <c r="AE30" i="37" s="1"/>
  <c r="O30" i="26"/>
  <c r="AD30" i="37" s="1"/>
  <c r="M30" i="26"/>
  <c r="AB30" i="37" s="1"/>
  <c r="N30" i="26"/>
  <c r="Q30" i="26"/>
  <c r="R29" i="26"/>
  <c r="F30" i="26"/>
  <c r="G30" i="26"/>
  <c r="L30" i="26"/>
  <c r="E30" i="26"/>
  <c r="H30" i="26"/>
  <c r="D30" i="26"/>
  <c r="K30" i="26"/>
  <c r="I30" i="26"/>
  <c r="AE62" i="13"/>
  <c r="AG62" i="13"/>
  <c r="AP40" i="9"/>
  <c r="AO32" i="35"/>
  <c r="BF32" i="35" s="1"/>
  <c r="N25" i="43" s="1"/>
  <c r="AN32" i="35"/>
  <c r="AL32" i="35"/>
  <c r="BE32" i="35" s="1"/>
  <c r="M25" i="43" s="1"/>
  <c r="AK32" i="35"/>
  <c r="C31" i="40"/>
  <c r="D31" i="40" s="1"/>
  <c r="A32" i="40"/>
  <c r="A33" i="37"/>
  <c r="B63" i="13"/>
  <c r="A42" i="35"/>
  <c r="AT42" i="35" s="1"/>
  <c r="B35" i="43" s="1"/>
  <c r="A33" i="34"/>
  <c r="D31" i="27"/>
  <c r="E31" i="27"/>
  <c r="D31" i="28"/>
  <c r="E31" i="28"/>
  <c r="D31" i="20"/>
  <c r="C31" i="26"/>
  <c r="A32" i="28"/>
  <c r="A32" i="27"/>
  <c r="A32" i="23"/>
  <c r="A32" i="20"/>
  <c r="A32" i="24"/>
  <c r="A32" i="26"/>
  <c r="A42" i="9"/>
  <c r="D31" i="23"/>
  <c r="D31" i="24"/>
  <c r="AQ30" i="9"/>
  <c r="AR30" i="9"/>
  <c r="B72" i="1"/>
  <c r="B37" i="39" s="1"/>
  <c r="AB37" i="39" s="1"/>
  <c r="W36" i="39" l="1"/>
  <c r="S36" i="39"/>
  <c r="O36" i="39"/>
  <c r="K36" i="39"/>
  <c r="I36" i="39"/>
  <c r="Q36" i="39"/>
  <c r="M36" i="39"/>
  <c r="U36" i="39"/>
  <c r="G36" i="39"/>
  <c r="E36" i="39"/>
  <c r="Y34" i="39"/>
  <c r="D37" i="39"/>
  <c r="AD39" i="9"/>
  <c r="J31" i="20"/>
  <c r="N31" i="20"/>
  <c r="O31" i="20"/>
  <c r="P31" i="20"/>
  <c r="Q31" i="20"/>
  <c r="F31" i="23"/>
  <c r="N31" i="23"/>
  <c r="O31" i="23"/>
  <c r="P31" i="23"/>
  <c r="Q31" i="23"/>
  <c r="W31" i="24"/>
  <c r="N31" i="24"/>
  <c r="O31" i="24"/>
  <c r="P31" i="24"/>
  <c r="Q31" i="24"/>
  <c r="AJ40" i="9"/>
  <c r="N30" i="34"/>
  <c r="AJ40" i="35" s="1"/>
  <c r="BR40" i="35" s="1"/>
  <c r="AM40" i="9"/>
  <c r="O30" i="34"/>
  <c r="AM40" i="35" s="1"/>
  <c r="BS40" i="35" s="1"/>
  <c r="L30" i="34"/>
  <c r="AD40" i="35" s="1"/>
  <c r="G31" i="24"/>
  <c r="F31" i="20"/>
  <c r="F31" i="24"/>
  <c r="M31" i="24"/>
  <c r="M31" i="23"/>
  <c r="I31" i="23"/>
  <c r="M31" i="20"/>
  <c r="I31" i="20"/>
  <c r="H31" i="24"/>
  <c r="E31" i="24"/>
  <c r="E31" i="23"/>
  <c r="E31" i="20"/>
  <c r="R31" i="24"/>
  <c r="L31" i="23"/>
  <c r="H31" i="23"/>
  <c r="L31" i="20"/>
  <c r="H31" i="20"/>
  <c r="K31" i="24"/>
  <c r="R31" i="23"/>
  <c r="R31" i="20"/>
  <c r="K31" i="23"/>
  <c r="G31" i="23"/>
  <c r="K31" i="20"/>
  <c r="I31" i="24"/>
  <c r="J31" i="24"/>
  <c r="V31" i="23"/>
  <c r="G31" i="20"/>
  <c r="L31" i="24"/>
  <c r="J31" i="23"/>
  <c r="V31" i="20"/>
  <c r="Q31" i="34"/>
  <c r="AP41" i="35" s="1"/>
  <c r="T30" i="24"/>
  <c r="T30" i="23"/>
  <c r="T30" i="20"/>
  <c r="L31" i="26"/>
  <c r="P31" i="26"/>
  <c r="AE31" i="37" s="1"/>
  <c r="O31" i="26"/>
  <c r="AD31" i="37" s="1"/>
  <c r="N31" i="26"/>
  <c r="M31" i="26"/>
  <c r="AB31" i="37" s="1"/>
  <c r="Q31" i="26"/>
  <c r="R30" i="26"/>
  <c r="I31" i="26"/>
  <c r="E31" i="26"/>
  <c r="G31" i="26"/>
  <c r="F31" i="26"/>
  <c r="H31" i="26"/>
  <c r="D31" i="26"/>
  <c r="K31" i="26"/>
  <c r="J31" i="26"/>
  <c r="AE63" i="13"/>
  <c r="AG63" i="13"/>
  <c r="AP41" i="9"/>
  <c r="AL33" i="35"/>
  <c r="BE33" i="35" s="1"/>
  <c r="M26" i="43" s="1"/>
  <c r="AK33" i="35"/>
  <c r="AO33" i="35"/>
  <c r="BF33" i="35" s="1"/>
  <c r="N26" i="43" s="1"/>
  <c r="AN33" i="35"/>
  <c r="A33" i="40"/>
  <c r="C32" i="40"/>
  <c r="D32" i="40" s="1"/>
  <c r="A34" i="37"/>
  <c r="B64" i="13"/>
  <c r="A43" i="35"/>
  <c r="AT43" i="35" s="1"/>
  <c r="B36" i="43" s="1"/>
  <c r="A34" i="34"/>
  <c r="D32" i="27"/>
  <c r="E32" i="27"/>
  <c r="D32" i="28"/>
  <c r="E32" i="28"/>
  <c r="C32" i="26"/>
  <c r="D32" i="24"/>
  <c r="D32" i="20"/>
  <c r="D32" i="23"/>
  <c r="A33" i="28"/>
  <c r="A33" i="27"/>
  <c r="A33" i="23"/>
  <c r="A33" i="20"/>
  <c r="A33" i="24"/>
  <c r="A43" i="9"/>
  <c r="A33" i="26"/>
  <c r="AR31" i="9"/>
  <c r="AQ31" i="9"/>
  <c r="B73" i="1"/>
  <c r="B38" i="39" s="1"/>
  <c r="AB38" i="39" s="1"/>
  <c r="W37" i="39" l="1"/>
  <c r="U37" i="39"/>
  <c r="S37" i="39"/>
  <c r="O37" i="39"/>
  <c r="K37" i="39"/>
  <c r="I37" i="39"/>
  <c r="G37" i="39"/>
  <c r="E37" i="39"/>
  <c r="M37" i="39"/>
  <c r="Q37" i="39"/>
  <c r="Y35" i="39"/>
  <c r="D38" i="39"/>
  <c r="AD40" i="9"/>
  <c r="R32" i="24"/>
  <c r="N32" i="24"/>
  <c r="O32" i="24"/>
  <c r="P32" i="24"/>
  <c r="Q32" i="24"/>
  <c r="R32" i="20"/>
  <c r="N32" i="20"/>
  <c r="O32" i="20"/>
  <c r="P32" i="20"/>
  <c r="Q32" i="20"/>
  <c r="H32" i="23"/>
  <c r="N32" i="23"/>
  <c r="O32" i="23"/>
  <c r="P32" i="23"/>
  <c r="Q32" i="23"/>
  <c r="I32" i="24"/>
  <c r="K32" i="24"/>
  <c r="AJ41" i="9"/>
  <c r="N31" i="34"/>
  <c r="AJ41" i="35" s="1"/>
  <c r="BR41" i="35" s="1"/>
  <c r="AM41" i="9"/>
  <c r="O31" i="34"/>
  <c r="AM41" i="35" s="1"/>
  <c r="BS41" i="35" s="1"/>
  <c r="L31" i="34"/>
  <c r="AD41" i="35" s="1"/>
  <c r="K32" i="20"/>
  <c r="E32" i="24"/>
  <c r="G32" i="20"/>
  <c r="K32" i="23"/>
  <c r="G32" i="23"/>
  <c r="M32" i="24"/>
  <c r="G32" i="24"/>
  <c r="V32" i="20"/>
  <c r="J32" i="20"/>
  <c r="H32" i="24"/>
  <c r="F32" i="20"/>
  <c r="V32" i="23"/>
  <c r="J32" i="23"/>
  <c r="R32" i="23"/>
  <c r="W32" i="24"/>
  <c r="M32" i="20"/>
  <c r="I32" i="20"/>
  <c r="F32" i="23"/>
  <c r="J32" i="24"/>
  <c r="F32" i="24"/>
  <c r="E32" i="20"/>
  <c r="M32" i="23"/>
  <c r="I32" i="23"/>
  <c r="L32" i="24"/>
  <c r="L32" i="20"/>
  <c r="E32" i="23"/>
  <c r="H32" i="20"/>
  <c r="L32" i="23"/>
  <c r="Q32" i="34"/>
  <c r="AP42" i="35" s="1"/>
  <c r="T31" i="23"/>
  <c r="T31" i="20"/>
  <c r="T31" i="24"/>
  <c r="J32" i="26"/>
  <c r="P32" i="26"/>
  <c r="AE32" i="37" s="1"/>
  <c r="N32" i="26"/>
  <c r="M32" i="26"/>
  <c r="AB32" i="37" s="1"/>
  <c r="O32" i="26"/>
  <c r="AD32" i="37" s="1"/>
  <c r="Q32" i="26"/>
  <c r="R31" i="26"/>
  <c r="I32" i="26"/>
  <c r="F32" i="26"/>
  <c r="K32" i="26"/>
  <c r="H32" i="26"/>
  <c r="D32" i="26"/>
  <c r="E32" i="26"/>
  <c r="L32" i="26"/>
  <c r="G32" i="26"/>
  <c r="AE64" i="13"/>
  <c r="AG64" i="13"/>
  <c r="AP42" i="9"/>
  <c r="AO34" i="35"/>
  <c r="BF34" i="35" s="1"/>
  <c r="N27" i="43" s="1"/>
  <c r="AN34" i="35"/>
  <c r="AL34" i="35"/>
  <c r="BE34" i="35" s="1"/>
  <c r="M27" i="43" s="1"/>
  <c r="AK34" i="35"/>
  <c r="C33" i="40"/>
  <c r="D33" i="40" s="1"/>
  <c r="A34" i="40"/>
  <c r="A35" i="37"/>
  <c r="B65" i="13"/>
  <c r="A44" i="35"/>
  <c r="AT44" i="35" s="1"/>
  <c r="B37" i="43" s="1"/>
  <c r="A35" i="34"/>
  <c r="D33" i="27"/>
  <c r="E33" i="27"/>
  <c r="D33" i="28"/>
  <c r="E33" i="28"/>
  <c r="C33" i="26"/>
  <c r="A34" i="28"/>
  <c r="A34" i="27"/>
  <c r="A34" i="24"/>
  <c r="A34" i="23"/>
  <c r="A34" i="20"/>
  <c r="A34" i="26"/>
  <c r="A44" i="9"/>
  <c r="D33" i="24"/>
  <c r="D33" i="20"/>
  <c r="D33" i="23"/>
  <c r="AR32" i="9"/>
  <c r="AQ32" i="9"/>
  <c r="B74" i="1"/>
  <c r="B39" i="39" s="1"/>
  <c r="AB39" i="39" s="1"/>
  <c r="W38" i="39" l="1"/>
  <c r="Q38" i="39"/>
  <c r="S38" i="39"/>
  <c r="O38" i="39"/>
  <c r="K38" i="39"/>
  <c r="I38" i="39"/>
  <c r="G38" i="39"/>
  <c r="U38" i="39"/>
  <c r="E38" i="39"/>
  <c r="M38" i="39"/>
  <c r="Y36" i="39"/>
  <c r="D39" i="39"/>
  <c r="AD41" i="9"/>
  <c r="E33" i="24"/>
  <c r="N33" i="24"/>
  <c r="O33" i="24"/>
  <c r="P33" i="24"/>
  <c r="Q33" i="24"/>
  <c r="F33" i="20"/>
  <c r="N33" i="20"/>
  <c r="O33" i="20"/>
  <c r="P33" i="20"/>
  <c r="Q33" i="20"/>
  <c r="H33" i="23"/>
  <c r="N33" i="23"/>
  <c r="O33" i="23"/>
  <c r="P33" i="23"/>
  <c r="Q33" i="23"/>
  <c r="AJ42" i="9"/>
  <c r="N32" i="34"/>
  <c r="AJ42" i="35" s="1"/>
  <c r="BR42" i="35" s="1"/>
  <c r="M33" i="24"/>
  <c r="AM42" i="9"/>
  <c r="O32" i="34"/>
  <c r="AM42" i="35" s="1"/>
  <c r="BS42" i="35" s="1"/>
  <c r="L32" i="34"/>
  <c r="AD42" i="35" s="1"/>
  <c r="J33" i="24"/>
  <c r="L33" i="24"/>
  <c r="M33" i="20"/>
  <c r="G33" i="23"/>
  <c r="L33" i="20"/>
  <c r="K33" i="24"/>
  <c r="R33" i="23"/>
  <c r="K33" i="23"/>
  <c r="I33" i="20"/>
  <c r="E33" i="20"/>
  <c r="V33" i="23"/>
  <c r="J33" i="23"/>
  <c r="H33" i="20"/>
  <c r="R33" i="20"/>
  <c r="W33" i="24"/>
  <c r="F33" i="23"/>
  <c r="K33" i="20"/>
  <c r="I33" i="24"/>
  <c r="H33" i="24"/>
  <c r="M33" i="23"/>
  <c r="I33" i="23"/>
  <c r="G33" i="20"/>
  <c r="F33" i="24"/>
  <c r="E33" i="23"/>
  <c r="V33" i="20"/>
  <c r="J33" i="20"/>
  <c r="R33" i="24"/>
  <c r="G33" i="24"/>
  <c r="L33" i="23"/>
  <c r="Q33" i="34"/>
  <c r="AP43" i="35" s="1"/>
  <c r="T32" i="23"/>
  <c r="T32" i="24"/>
  <c r="T32" i="20"/>
  <c r="P33" i="26"/>
  <c r="AE33" i="37" s="1"/>
  <c r="N33" i="26"/>
  <c r="M33" i="26"/>
  <c r="AB33" i="37" s="1"/>
  <c r="O33" i="26"/>
  <c r="AD33" i="37" s="1"/>
  <c r="Q33" i="26"/>
  <c r="R32" i="26"/>
  <c r="L33" i="26"/>
  <c r="I33" i="26"/>
  <c r="G33" i="26"/>
  <c r="D33" i="26"/>
  <c r="F33" i="26"/>
  <c r="K33" i="26"/>
  <c r="H33" i="26"/>
  <c r="J33" i="26"/>
  <c r="E33" i="26"/>
  <c r="AE65" i="13"/>
  <c r="AG65" i="13"/>
  <c r="AP43" i="9"/>
  <c r="AL35" i="35"/>
  <c r="BE35" i="35" s="1"/>
  <c r="M28" i="43" s="1"/>
  <c r="AK35" i="35"/>
  <c r="AO35" i="35"/>
  <c r="BF35" i="35" s="1"/>
  <c r="N28" i="43" s="1"/>
  <c r="AN35" i="35"/>
  <c r="C34" i="40"/>
  <c r="D34" i="40" s="1"/>
  <c r="A35" i="40"/>
  <c r="A36" i="37"/>
  <c r="B66" i="13"/>
  <c r="A45" i="35"/>
  <c r="AT45" i="35" s="1"/>
  <c r="B38" i="43" s="1"/>
  <c r="A36" i="34"/>
  <c r="D34" i="27"/>
  <c r="E34" i="27"/>
  <c r="D34" i="28"/>
  <c r="E34" i="28"/>
  <c r="C34" i="26"/>
  <c r="D34" i="20"/>
  <c r="D34" i="23"/>
  <c r="D34" i="24"/>
  <c r="A35" i="28"/>
  <c r="A35" i="27"/>
  <c r="A35" i="24"/>
  <c r="A35" i="23"/>
  <c r="A35" i="20"/>
  <c r="A45" i="9"/>
  <c r="A35" i="26"/>
  <c r="AR33" i="9"/>
  <c r="AQ33" i="9"/>
  <c r="B75" i="1"/>
  <c r="B40" i="39" s="1"/>
  <c r="AB40" i="39" s="1"/>
  <c r="W39" i="39" l="1"/>
  <c r="S39" i="39"/>
  <c r="O39" i="39"/>
  <c r="K39" i="39"/>
  <c r="I39" i="39"/>
  <c r="Q39" i="39"/>
  <c r="M39" i="39"/>
  <c r="E39" i="39"/>
  <c r="U39" i="39"/>
  <c r="G39" i="39"/>
  <c r="Y37" i="39"/>
  <c r="D40" i="39"/>
  <c r="AD42" i="9"/>
  <c r="F34" i="20"/>
  <c r="N34" i="20"/>
  <c r="O34" i="20"/>
  <c r="P34" i="20"/>
  <c r="Q34" i="20"/>
  <c r="J34" i="23"/>
  <c r="N34" i="23"/>
  <c r="O34" i="23"/>
  <c r="P34" i="23"/>
  <c r="Q34" i="23"/>
  <c r="N34" i="24"/>
  <c r="O34" i="24"/>
  <c r="P34" i="24"/>
  <c r="Q34" i="24"/>
  <c r="L33" i="34"/>
  <c r="AD43" i="35" s="1"/>
  <c r="O33" i="34"/>
  <c r="AM43" i="35" s="1"/>
  <c r="BS43" i="35" s="1"/>
  <c r="AM43" i="9"/>
  <c r="F34" i="23"/>
  <c r="L34" i="23"/>
  <c r="R34" i="24"/>
  <c r="AJ43" i="9"/>
  <c r="N33" i="34"/>
  <c r="AJ43" i="35" s="1"/>
  <c r="BR43" i="35" s="1"/>
  <c r="J34" i="24"/>
  <c r="H34" i="24"/>
  <c r="M34" i="20"/>
  <c r="M34" i="23"/>
  <c r="I34" i="23"/>
  <c r="M34" i="24"/>
  <c r="I34" i="20"/>
  <c r="E34" i="20"/>
  <c r="K34" i="24"/>
  <c r="E34" i="24"/>
  <c r="E34" i="23"/>
  <c r="L34" i="20"/>
  <c r="R34" i="20"/>
  <c r="R34" i="23"/>
  <c r="K34" i="20"/>
  <c r="L34" i="24"/>
  <c r="G34" i="24"/>
  <c r="H34" i="23"/>
  <c r="K34" i="23"/>
  <c r="G34" i="20"/>
  <c r="H34" i="20"/>
  <c r="I34" i="24"/>
  <c r="W34" i="24"/>
  <c r="G34" i="23"/>
  <c r="V34" i="20"/>
  <c r="F34" i="24"/>
  <c r="V34" i="23"/>
  <c r="J34" i="20"/>
  <c r="Q34" i="34"/>
  <c r="AP44" i="35" s="1"/>
  <c r="T33" i="24"/>
  <c r="T33" i="20"/>
  <c r="T33" i="23"/>
  <c r="E34" i="26"/>
  <c r="O34" i="26"/>
  <c r="AD34" i="37" s="1"/>
  <c r="N34" i="26"/>
  <c r="M34" i="26"/>
  <c r="AB34" i="37" s="1"/>
  <c r="P34" i="26"/>
  <c r="AE34" i="37" s="1"/>
  <c r="Q34" i="26"/>
  <c r="R33" i="26"/>
  <c r="D34" i="26"/>
  <c r="L34" i="26"/>
  <c r="H34" i="26"/>
  <c r="K34" i="26"/>
  <c r="G34" i="26"/>
  <c r="J34" i="26"/>
  <c r="F34" i="26"/>
  <c r="I34" i="26"/>
  <c r="AE66" i="13"/>
  <c r="AG66" i="13"/>
  <c r="AP44" i="9"/>
  <c r="AO36" i="35"/>
  <c r="BF36" i="35" s="1"/>
  <c r="N29" i="43" s="1"/>
  <c r="AN36" i="35"/>
  <c r="AL36" i="35"/>
  <c r="BE36" i="35" s="1"/>
  <c r="M29" i="43" s="1"/>
  <c r="AK36" i="35"/>
  <c r="C35" i="40"/>
  <c r="D35" i="40" s="1"/>
  <c r="A36" i="40"/>
  <c r="A37" i="37"/>
  <c r="B67" i="13"/>
  <c r="A46" i="35"/>
  <c r="AT46" i="35" s="1"/>
  <c r="B39" i="43" s="1"/>
  <c r="A37" i="34"/>
  <c r="D35" i="27"/>
  <c r="E35" i="27"/>
  <c r="D35" i="28"/>
  <c r="E35" i="28"/>
  <c r="A36" i="28"/>
  <c r="A36" i="27"/>
  <c r="A36" i="24"/>
  <c r="A36" i="23"/>
  <c r="A36" i="20"/>
  <c r="A36" i="26"/>
  <c r="A46" i="9"/>
  <c r="D35" i="24"/>
  <c r="D35" i="23"/>
  <c r="C35" i="26"/>
  <c r="D35" i="20"/>
  <c r="AR34" i="9"/>
  <c r="AQ34" i="9"/>
  <c r="B76" i="1"/>
  <c r="B41" i="39" s="1"/>
  <c r="AB41" i="39" s="1"/>
  <c r="W40" i="39" l="1"/>
  <c r="S40" i="39"/>
  <c r="O40" i="39"/>
  <c r="K40" i="39"/>
  <c r="I40" i="39"/>
  <c r="M40" i="39"/>
  <c r="E40" i="39"/>
  <c r="G40" i="39"/>
  <c r="U40" i="39"/>
  <c r="Q40" i="39"/>
  <c r="Y38" i="39"/>
  <c r="D41" i="39"/>
  <c r="AD43" i="9"/>
  <c r="M35" i="24"/>
  <c r="N35" i="24"/>
  <c r="O35" i="24"/>
  <c r="P35" i="24"/>
  <c r="Q35" i="24"/>
  <c r="N35" i="23"/>
  <c r="O35" i="23"/>
  <c r="P35" i="23"/>
  <c r="Q35" i="23"/>
  <c r="F35" i="20"/>
  <c r="N35" i="20"/>
  <c r="O35" i="20"/>
  <c r="P35" i="20"/>
  <c r="Q35" i="20"/>
  <c r="L34" i="34"/>
  <c r="AD44" i="35" s="1"/>
  <c r="L35" i="24"/>
  <c r="I35" i="20"/>
  <c r="AM44" i="9"/>
  <c r="O34" i="34"/>
  <c r="AM44" i="35" s="1"/>
  <c r="BS44" i="35" s="1"/>
  <c r="G35" i="24"/>
  <c r="V35" i="23"/>
  <c r="M35" i="20"/>
  <c r="J35" i="24"/>
  <c r="F35" i="23"/>
  <c r="E35" i="20"/>
  <c r="J35" i="23"/>
  <c r="AJ44" i="9"/>
  <c r="N34" i="34"/>
  <c r="AJ44" i="35" s="1"/>
  <c r="BR44" i="35" s="1"/>
  <c r="E35" i="24"/>
  <c r="I35" i="24"/>
  <c r="H35" i="23"/>
  <c r="M35" i="23"/>
  <c r="L35" i="20"/>
  <c r="W35" i="24"/>
  <c r="E35" i="23"/>
  <c r="H35" i="20"/>
  <c r="F35" i="24"/>
  <c r="L35" i="23"/>
  <c r="R35" i="20"/>
  <c r="K35" i="24"/>
  <c r="I35" i="23"/>
  <c r="R35" i="23"/>
  <c r="K35" i="20"/>
  <c r="G35" i="20"/>
  <c r="R35" i="24"/>
  <c r="H35" i="24"/>
  <c r="K35" i="23"/>
  <c r="V35" i="20"/>
  <c r="G35" i="23"/>
  <c r="J35" i="20"/>
  <c r="Q35" i="34"/>
  <c r="AP45" i="35" s="1"/>
  <c r="T34" i="23"/>
  <c r="T34" i="20"/>
  <c r="T34" i="24"/>
  <c r="H35" i="26"/>
  <c r="P35" i="26"/>
  <c r="AE35" i="37" s="1"/>
  <c r="N35" i="26"/>
  <c r="O35" i="26"/>
  <c r="AD35" i="37" s="1"/>
  <c r="M35" i="26"/>
  <c r="AB35" i="37" s="1"/>
  <c r="Q35" i="26"/>
  <c r="R34" i="26"/>
  <c r="G35" i="26"/>
  <c r="L35" i="26"/>
  <c r="K35" i="26"/>
  <c r="F35" i="26"/>
  <c r="J35" i="26"/>
  <c r="E35" i="26"/>
  <c r="I35" i="26"/>
  <c r="D35" i="26"/>
  <c r="AE67" i="13"/>
  <c r="AG67" i="13"/>
  <c r="AP45" i="9"/>
  <c r="AO37" i="35"/>
  <c r="BF37" i="35" s="1"/>
  <c r="N30" i="43" s="1"/>
  <c r="AN37" i="35"/>
  <c r="AL37" i="35"/>
  <c r="BE37" i="35" s="1"/>
  <c r="M30" i="43" s="1"/>
  <c r="AK37" i="35"/>
  <c r="C36" i="40"/>
  <c r="D36" i="40" s="1"/>
  <c r="A37" i="40"/>
  <c r="A38" i="37"/>
  <c r="B68" i="13"/>
  <c r="A47" i="35"/>
  <c r="AT47" i="35" s="1"/>
  <c r="B40" i="43" s="1"/>
  <c r="A38" i="34"/>
  <c r="D36" i="28"/>
  <c r="E36" i="28"/>
  <c r="D36" i="27"/>
  <c r="E36" i="27"/>
  <c r="A37" i="28"/>
  <c r="A37" i="27"/>
  <c r="A37" i="24"/>
  <c r="A37" i="23"/>
  <c r="A37" i="20"/>
  <c r="A37" i="26"/>
  <c r="A47" i="9"/>
  <c r="D36" i="23"/>
  <c r="D36" i="24"/>
  <c r="C36" i="26"/>
  <c r="D36" i="20"/>
  <c r="AR35" i="9"/>
  <c r="AQ35" i="9"/>
  <c r="B77" i="1"/>
  <c r="B42" i="39" s="1"/>
  <c r="AB42" i="39" s="1"/>
  <c r="W41" i="39" l="1"/>
  <c r="S41" i="39"/>
  <c r="O41" i="39"/>
  <c r="K41" i="39"/>
  <c r="I41" i="39"/>
  <c r="Q41" i="39"/>
  <c r="U41" i="39"/>
  <c r="E41" i="39"/>
  <c r="M41" i="39"/>
  <c r="G41" i="39"/>
  <c r="Y39" i="39"/>
  <c r="D42" i="39"/>
  <c r="AD44" i="9"/>
  <c r="N36" i="23"/>
  <c r="O36" i="23"/>
  <c r="P36" i="23"/>
  <c r="Q36" i="23"/>
  <c r="J36" i="24"/>
  <c r="N36" i="24"/>
  <c r="O36" i="24"/>
  <c r="P36" i="24"/>
  <c r="Q36" i="24"/>
  <c r="N36" i="20"/>
  <c r="O36" i="20"/>
  <c r="P36" i="20"/>
  <c r="Q36" i="20"/>
  <c r="G36" i="23"/>
  <c r="V36" i="23"/>
  <c r="H36" i="20"/>
  <c r="R36" i="20"/>
  <c r="I36" i="23"/>
  <c r="AJ45" i="9"/>
  <c r="N35" i="34"/>
  <c r="AJ45" i="35" s="1"/>
  <c r="BR45" i="35" s="1"/>
  <c r="AM45" i="9"/>
  <c r="O35" i="34"/>
  <c r="AM45" i="35" s="1"/>
  <c r="BS45" i="35" s="1"/>
  <c r="L35" i="34"/>
  <c r="AD45" i="35" s="1"/>
  <c r="W36" i="24"/>
  <c r="G36" i="24"/>
  <c r="F36" i="23"/>
  <c r="K36" i="20"/>
  <c r="G36" i="20"/>
  <c r="H36" i="24"/>
  <c r="M36" i="23"/>
  <c r="V36" i="20"/>
  <c r="R36" i="24"/>
  <c r="I36" i="24"/>
  <c r="E36" i="23"/>
  <c r="J36" i="20"/>
  <c r="F36" i="20"/>
  <c r="M36" i="24"/>
  <c r="J36" i="23"/>
  <c r="L36" i="23"/>
  <c r="M36" i="20"/>
  <c r="L36" i="24"/>
  <c r="E36" i="24"/>
  <c r="H36" i="23"/>
  <c r="R36" i="23"/>
  <c r="I36" i="20"/>
  <c r="E36" i="20"/>
  <c r="K36" i="24"/>
  <c r="K36" i="23"/>
  <c r="F36" i="24"/>
  <c r="L36" i="20"/>
  <c r="Q36" i="34"/>
  <c r="AP46" i="35" s="1"/>
  <c r="T35" i="24"/>
  <c r="T35" i="23"/>
  <c r="T35" i="20"/>
  <c r="M36" i="26"/>
  <c r="AB36" i="37" s="1"/>
  <c r="O36" i="26"/>
  <c r="AD36" i="37" s="1"/>
  <c r="N36" i="26"/>
  <c r="P36" i="26"/>
  <c r="AE36" i="37" s="1"/>
  <c r="Q36" i="26"/>
  <c r="R35" i="26"/>
  <c r="I36" i="26"/>
  <c r="E36" i="26"/>
  <c r="G36" i="26"/>
  <c r="D36" i="26"/>
  <c r="L36" i="26"/>
  <c r="K36" i="26"/>
  <c r="F36" i="26"/>
  <c r="J36" i="26"/>
  <c r="H36" i="26"/>
  <c r="AE68" i="13"/>
  <c r="AG68" i="13"/>
  <c r="AP46" i="9"/>
  <c r="AO38" i="35"/>
  <c r="BF38" i="35" s="1"/>
  <c r="N31" i="43" s="1"/>
  <c r="AN38" i="35"/>
  <c r="AL38" i="35"/>
  <c r="BE38" i="35" s="1"/>
  <c r="M31" i="43" s="1"/>
  <c r="AK38" i="35"/>
  <c r="C37" i="40"/>
  <c r="D37" i="40" s="1"/>
  <c r="A38" i="40"/>
  <c r="A39" i="37"/>
  <c r="B69" i="13"/>
  <c r="A48" i="35"/>
  <c r="AT48" i="35" s="1"/>
  <c r="B41" i="43" s="1"/>
  <c r="A39" i="34"/>
  <c r="D37" i="27"/>
  <c r="E37" i="27"/>
  <c r="D37" i="28"/>
  <c r="E37" i="28"/>
  <c r="A38" i="28"/>
  <c r="A38" i="27"/>
  <c r="A38" i="24"/>
  <c r="A38" i="20"/>
  <c r="A38" i="23"/>
  <c r="A48" i="9"/>
  <c r="A38" i="26"/>
  <c r="C37" i="26"/>
  <c r="D37" i="20"/>
  <c r="D37" i="23"/>
  <c r="D37" i="24"/>
  <c r="AR36" i="9"/>
  <c r="AQ36" i="9"/>
  <c r="B78" i="1"/>
  <c r="B43" i="39" s="1"/>
  <c r="AB43" i="39" s="1"/>
  <c r="W42" i="39" l="1"/>
  <c r="S42" i="39"/>
  <c r="O42" i="39"/>
  <c r="K42" i="39"/>
  <c r="I42" i="39"/>
  <c r="Q42" i="39"/>
  <c r="G42" i="39"/>
  <c r="M42" i="39"/>
  <c r="E42" i="39"/>
  <c r="U42" i="39"/>
  <c r="Y40" i="39"/>
  <c r="D43" i="39"/>
  <c r="D37" i="26"/>
  <c r="AD45" i="9"/>
  <c r="N37" i="20"/>
  <c r="O37" i="20"/>
  <c r="P37" i="20"/>
  <c r="Q37" i="20"/>
  <c r="L37" i="23"/>
  <c r="N37" i="23"/>
  <c r="O37" i="23"/>
  <c r="P37" i="23"/>
  <c r="Q37" i="23"/>
  <c r="G37" i="24"/>
  <c r="N37" i="24"/>
  <c r="O37" i="24"/>
  <c r="P37" i="24"/>
  <c r="Q37" i="24"/>
  <c r="N36" i="34"/>
  <c r="AJ46" i="35" s="1"/>
  <c r="BR46" i="35" s="1"/>
  <c r="AJ46" i="9"/>
  <c r="L36" i="34"/>
  <c r="AD46" i="35" s="1"/>
  <c r="O36" i="34"/>
  <c r="AM46" i="35" s="1"/>
  <c r="BS46" i="35" s="1"/>
  <c r="AM46" i="9"/>
  <c r="E37" i="24"/>
  <c r="E37" i="20"/>
  <c r="I37" i="24"/>
  <c r="H37" i="23"/>
  <c r="M37" i="20"/>
  <c r="I37" i="20"/>
  <c r="M37" i="24"/>
  <c r="L37" i="24"/>
  <c r="J37" i="23"/>
  <c r="G37" i="23"/>
  <c r="L37" i="20"/>
  <c r="H37" i="20"/>
  <c r="J37" i="24"/>
  <c r="R37" i="24"/>
  <c r="V37" i="23"/>
  <c r="R37" i="20"/>
  <c r="F37" i="24"/>
  <c r="K37" i="24"/>
  <c r="I37" i="23"/>
  <c r="F37" i="23"/>
  <c r="K37" i="20"/>
  <c r="G37" i="20"/>
  <c r="M37" i="23"/>
  <c r="V37" i="20"/>
  <c r="W37" i="24"/>
  <c r="H37" i="24"/>
  <c r="R37" i="23"/>
  <c r="E37" i="23"/>
  <c r="J37" i="20"/>
  <c r="F37" i="20"/>
  <c r="K37" i="23"/>
  <c r="Q37" i="34"/>
  <c r="AP47" i="35" s="1"/>
  <c r="O37" i="26"/>
  <c r="AD37" i="37" s="1"/>
  <c r="P37" i="26"/>
  <c r="AE37" i="37" s="1"/>
  <c r="M37" i="26"/>
  <c r="AB37" i="37" s="1"/>
  <c r="N37" i="26"/>
  <c r="Q37" i="26"/>
  <c r="T36" i="24"/>
  <c r="T36" i="20"/>
  <c r="T36" i="23"/>
  <c r="R36" i="26"/>
  <c r="L37" i="26"/>
  <c r="I37" i="26"/>
  <c r="G37" i="26"/>
  <c r="K37" i="26"/>
  <c r="F37" i="26"/>
  <c r="H37" i="26"/>
  <c r="J37" i="26"/>
  <c r="E37" i="26"/>
  <c r="AE69" i="13"/>
  <c r="AG69" i="13"/>
  <c r="AP47" i="9"/>
  <c r="AO39" i="35"/>
  <c r="BF39" i="35" s="1"/>
  <c r="N32" i="43" s="1"/>
  <c r="AN39" i="35"/>
  <c r="AL39" i="35"/>
  <c r="BE39" i="35" s="1"/>
  <c r="M32" i="43" s="1"/>
  <c r="AK39" i="35"/>
  <c r="C38" i="40"/>
  <c r="D38" i="40" s="1"/>
  <c r="A39" i="40"/>
  <c r="A40" i="37"/>
  <c r="B70" i="13"/>
  <c r="A49" i="35"/>
  <c r="AT49" i="35" s="1"/>
  <c r="B42" i="43" s="1"/>
  <c r="A40" i="34"/>
  <c r="D38" i="27"/>
  <c r="E38" i="27"/>
  <c r="D38" i="28"/>
  <c r="E38" i="28"/>
  <c r="D38" i="23"/>
  <c r="D38" i="20"/>
  <c r="D38" i="24"/>
  <c r="A39" i="28"/>
  <c r="A39" i="27"/>
  <c r="A39" i="24"/>
  <c r="A39" i="20"/>
  <c r="A39" i="23"/>
  <c r="A49" i="9"/>
  <c r="A39" i="26"/>
  <c r="C38" i="26"/>
  <c r="AR37" i="9"/>
  <c r="AQ37" i="9"/>
  <c r="B79" i="1"/>
  <c r="B44" i="39" s="1"/>
  <c r="AB44" i="39" s="1"/>
  <c r="W43" i="39" l="1"/>
  <c r="U43" i="39"/>
  <c r="S43" i="39"/>
  <c r="O43" i="39"/>
  <c r="K43" i="39"/>
  <c r="I43" i="39"/>
  <c r="E43" i="39"/>
  <c r="Q43" i="39"/>
  <c r="M43" i="39"/>
  <c r="G43" i="39"/>
  <c r="Y41" i="39"/>
  <c r="D44" i="39"/>
  <c r="H38" i="26"/>
  <c r="AD46" i="9"/>
  <c r="H38" i="23"/>
  <c r="N38" i="23"/>
  <c r="O38" i="23"/>
  <c r="P38" i="23"/>
  <c r="Q38" i="23"/>
  <c r="H38" i="20"/>
  <c r="N38" i="20"/>
  <c r="O38" i="20"/>
  <c r="P38" i="20"/>
  <c r="Q38" i="20"/>
  <c r="N38" i="24"/>
  <c r="O38" i="24"/>
  <c r="P38" i="24"/>
  <c r="Q38" i="24"/>
  <c r="L37" i="34"/>
  <c r="AD47" i="35" s="1"/>
  <c r="F38" i="20"/>
  <c r="AM47" i="9"/>
  <c r="O37" i="34"/>
  <c r="AM47" i="35" s="1"/>
  <c r="BS47" i="35" s="1"/>
  <c r="AJ47" i="9"/>
  <c r="N37" i="34"/>
  <c r="AJ47" i="35" s="1"/>
  <c r="BR47" i="35" s="1"/>
  <c r="I38" i="24"/>
  <c r="M38" i="20"/>
  <c r="G38" i="20"/>
  <c r="W38" i="24"/>
  <c r="J38" i="23"/>
  <c r="G38" i="23"/>
  <c r="E38" i="20"/>
  <c r="F38" i="24"/>
  <c r="I38" i="23"/>
  <c r="V38" i="23"/>
  <c r="L38" i="20"/>
  <c r="M38" i="24"/>
  <c r="K38" i="24"/>
  <c r="F38" i="23"/>
  <c r="R38" i="20"/>
  <c r="J38" i="24"/>
  <c r="K38" i="23"/>
  <c r="M38" i="23"/>
  <c r="J38" i="20"/>
  <c r="K38" i="20"/>
  <c r="H38" i="24"/>
  <c r="G38" i="24"/>
  <c r="L38" i="23"/>
  <c r="E38" i="23"/>
  <c r="I38" i="20"/>
  <c r="R38" i="24"/>
  <c r="L38" i="24"/>
  <c r="V38" i="20"/>
  <c r="E38" i="24"/>
  <c r="R38" i="23"/>
  <c r="Q38" i="34"/>
  <c r="AP48" i="35" s="1"/>
  <c r="Q38" i="26"/>
  <c r="M38" i="26"/>
  <c r="AB38" i="37" s="1"/>
  <c r="O38" i="26"/>
  <c r="AD38" i="37" s="1"/>
  <c r="P38" i="26"/>
  <c r="AE38" i="37" s="1"/>
  <c r="N38" i="26"/>
  <c r="T37" i="24"/>
  <c r="T37" i="23"/>
  <c r="T37" i="20"/>
  <c r="R37" i="26"/>
  <c r="J38" i="26"/>
  <c r="E38" i="26"/>
  <c r="K38" i="26"/>
  <c r="I38" i="26"/>
  <c r="G38" i="26"/>
  <c r="D38" i="26"/>
  <c r="L38" i="26"/>
  <c r="F38" i="26"/>
  <c r="AE70" i="13"/>
  <c r="AG70" i="13"/>
  <c r="AP48" i="9"/>
  <c r="AO40" i="35"/>
  <c r="BF40" i="35" s="1"/>
  <c r="N33" i="43" s="1"/>
  <c r="AN40" i="35"/>
  <c r="AL40" i="35"/>
  <c r="BE40" i="35" s="1"/>
  <c r="M33" i="43" s="1"/>
  <c r="AK40" i="35"/>
  <c r="C39" i="40"/>
  <c r="D39" i="40" s="1"/>
  <c r="A40" i="40"/>
  <c r="A41" i="37"/>
  <c r="B71" i="13"/>
  <c r="A50" i="35"/>
  <c r="AT50" i="35" s="1"/>
  <c r="B43" i="43" s="1"/>
  <c r="A41" i="34"/>
  <c r="D39" i="27"/>
  <c r="E39" i="27"/>
  <c r="D39" i="28"/>
  <c r="E39" i="28"/>
  <c r="C39" i="26"/>
  <c r="D39" i="23"/>
  <c r="A40" i="28"/>
  <c r="A40" i="27"/>
  <c r="A40" i="23"/>
  <c r="A40" i="20"/>
  <c r="A40" i="24"/>
  <c r="A40" i="26"/>
  <c r="A50" i="9"/>
  <c r="D39" i="20"/>
  <c r="D39" i="24"/>
  <c r="AR38" i="9"/>
  <c r="AQ38" i="9"/>
  <c r="B80" i="1"/>
  <c r="B45" i="39" s="1"/>
  <c r="AB45" i="39" s="1"/>
  <c r="W44" i="39" l="1"/>
  <c r="Q44" i="39"/>
  <c r="S44" i="39"/>
  <c r="M44" i="39"/>
  <c r="G44" i="39"/>
  <c r="O44" i="39"/>
  <c r="K44" i="39"/>
  <c r="I44" i="39"/>
  <c r="U44" i="39"/>
  <c r="E44" i="39"/>
  <c r="Y42" i="39"/>
  <c r="D45" i="39"/>
  <c r="D39" i="26"/>
  <c r="AD47" i="9"/>
  <c r="N39" i="23"/>
  <c r="O39" i="23"/>
  <c r="P39" i="23"/>
  <c r="Q39" i="23"/>
  <c r="N39" i="20"/>
  <c r="O39" i="20"/>
  <c r="P39" i="20"/>
  <c r="Q39" i="20"/>
  <c r="M39" i="24"/>
  <c r="N39" i="24"/>
  <c r="O39" i="24"/>
  <c r="P39" i="24"/>
  <c r="Q39" i="24"/>
  <c r="G39" i="23"/>
  <c r="V39" i="23"/>
  <c r="L38" i="34"/>
  <c r="AD48" i="35" s="1"/>
  <c r="AM48" i="9"/>
  <c r="O38" i="34"/>
  <c r="AM48" i="35" s="1"/>
  <c r="BS48" i="35" s="1"/>
  <c r="AJ48" i="9"/>
  <c r="N38" i="34"/>
  <c r="AJ48" i="35" s="1"/>
  <c r="BR48" i="35" s="1"/>
  <c r="R39" i="24"/>
  <c r="E39" i="24"/>
  <c r="I39" i="20"/>
  <c r="M39" i="23"/>
  <c r="G39" i="20"/>
  <c r="J39" i="23"/>
  <c r="F39" i="23"/>
  <c r="V39" i="20"/>
  <c r="H39" i="20"/>
  <c r="L39" i="24"/>
  <c r="J39" i="24"/>
  <c r="F39" i="20"/>
  <c r="K39" i="23"/>
  <c r="I39" i="23"/>
  <c r="F39" i="24"/>
  <c r="R39" i="20"/>
  <c r="M39" i="20"/>
  <c r="R39" i="23"/>
  <c r="H39" i="24"/>
  <c r="E39" i="20"/>
  <c r="L39" i="23"/>
  <c r="H39" i="23"/>
  <c r="G39" i="24"/>
  <c r="K39" i="20"/>
  <c r="L39" i="20"/>
  <c r="E39" i="23"/>
  <c r="K39" i="24"/>
  <c r="W39" i="24"/>
  <c r="J39" i="20"/>
  <c r="I39" i="24"/>
  <c r="Q39" i="34"/>
  <c r="AP49" i="35" s="1"/>
  <c r="P39" i="26"/>
  <c r="AE39" i="37" s="1"/>
  <c r="M39" i="26"/>
  <c r="AB39" i="37" s="1"/>
  <c r="N39" i="26"/>
  <c r="O39" i="26"/>
  <c r="AD39" i="37" s="1"/>
  <c r="Q39" i="26"/>
  <c r="T38" i="20"/>
  <c r="T38" i="24"/>
  <c r="T38" i="23"/>
  <c r="R38" i="26"/>
  <c r="L39" i="26"/>
  <c r="K39" i="26"/>
  <c r="J39" i="26"/>
  <c r="F39" i="26"/>
  <c r="I39" i="26"/>
  <c r="E39" i="26"/>
  <c r="H39" i="26"/>
  <c r="G39" i="26"/>
  <c r="AE71" i="13"/>
  <c r="AG71" i="13"/>
  <c r="AP49" i="9"/>
  <c r="AO41" i="35"/>
  <c r="BF41" i="35" s="1"/>
  <c r="N34" i="43" s="1"/>
  <c r="AN41" i="35"/>
  <c r="AL41" i="35"/>
  <c r="BE41" i="35" s="1"/>
  <c r="M34" i="43" s="1"/>
  <c r="AK41" i="35"/>
  <c r="C40" i="40"/>
  <c r="D40" i="40" s="1"/>
  <c r="A41" i="40"/>
  <c r="A42" i="37"/>
  <c r="B72" i="13"/>
  <c r="A51" i="35"/>
  <c r="AT51" i="35" s="1"/>
  <c r="B44" i="43" s="1"/>
  <c r="A42" i="34"/>
  <c r="D40" i="28"/>
  <c r="E40" i="28"/>
  <c r="D40" i="27"/>
  <c r="E40" i="27"/>
  <c r="A41" i="28"/>
  <c r="A41" i="27"/>
  <c r="A41" i="23"/>
  <c r="A41" i="20"/>
  <c r="A41" i="24"/>
  <c r="A51" i="9"/>
  <c r="A41" i="26"/>
  <c r="C40" i="26"/>
  <c r="D40" i="24"/>
  <c r="D40" i="20"/>
  <c r="D40" i="23"/>
  <c r="AR39" i="9"/>
  <c r="AQ39" i="9"/>
  <c r="B81" i="1"/>
  <c r="B46" i="39" s="1"/>
  <c r="AB46" i="39" s="1"/>
  <c r="W45" i="39" l="1"/>
  <c r="S45" i="39"/>
  <c r="O45" i="39"/>
  <c r="K45" i="39"/>
  <c r="I45" i="39"/>
  <c r="Q45" i="39"/>
  <c r="E45" i="39"/>
  <c r="M45" i="39"/>
  <c r="U45" i="39"/>
  <c r="G45" i="39"/>
  <c r="Y43" i="39"/>
  <c r="D46" i="39"/>
  <c r="Q40" i="26"/>
  <c r="AD48" i="9"/>
  <c r="K40" i="24"/>
  <c r="N40" i="24"/>
  <c r="O40" i="24"/>
  <c r="P40" i="24"/>
  <c r="Q40" i="24"/>
  <c r="N40" i="20"/>
  <c r="O40" i="20"/>
  <c r="P40" i="20"/>
  <c r="Q40" i="20"/>
  <c r="O40" i="23"/>
  <c r="N40" i="23"/>
  <c r="P40" i="23"/>
  <c r="Q40" i="23"/>
  <c r="J40" i="20"/>
  <c r="H40" i="20"/>
  <c r="K40" i="23"/>
  <c r="AM49" i="9"/>
  <c r="O39" i="34"/>
  <c r="AM49" i="35" s="1"/>
  <c r="BS49" i="35" s="1"/>
  <c r="L39" i="34"/>
  <c r="AD49" i="35" s="1"/>
  <c r="G40" i="23"/>
  <c r="AJ49" i="9"/>
  <c r="N39" i="34"/>
  <c r="AJ49" i="35" s="1"/>
  <c r="BR49" i="35" s="1"/>
  <c r="E40" i="24"/>
  <c r="G40" i="20"/>
  <c r="I40" i="20"/>
  <c r="J40" i="24"/>
  <c r="M40" i="24"/>
  <c r="M40" i="23"/>
  <c r="J40" i="23"/>
  <c r="V40" i="20"/>
  <c r="H40" i="24"/>
  <c r="I40" i="24"/>
  <c r="L40" i="23"/>
  <c r="R40" i="20"/>
  <c r="F40" i="20"/>
  <c r="G40" i="24"/>
  <c r="W40" i="24"/>
  <c r="E40" i="23"/>
  <c r="I40" i="23"/>
  <c r="L40" i="20"/>
  <c r="M40" i="20"/>
  <c r="F40" i="24"/>
  <c r="F40" i="23"/>
  <c r="K40" i="20"/>
  <c r="E40" i="20"/>
  <c r="R40" i="24"/>
  <c r="R40" i="23"/>
  <c r="H40" i="23"/>
  <c r="L40" i="24"/>
  <c r="V40" i="23"/>
  <c r="Q40" i="34"/>
  <c r="AP50" i="35" s="1"/>
  <c r="P40" i="26"/>
  <c r="AE40" i="37" s="1"/>
  <c r="M40" i="26"/>
  <c r="AB40" i="37" s="1"/>
  <c r="O40" i="26"/>
  <c r="AD40" i="37" s="1"/>
  <c r="N40" i="26"/>
  <c r="T39" i="24"/>
  <c r="T39" i="23"/>
  <c r="T39" i="20"/>
  <c r="R39" i="26"/>
  <c r="I40" i="26"/>
  <c r="D40" i="26"/>
  <c r="L40" i="26"/>
  <c r="G40" i="26"/>
  <c r="H40" i="26"/>
  <c r="F40" i="26"/>
  <c r="K40" i="26"/>
  <c r="J40" i="26"/>
  <c r="E40" i="26"/>
  <c r="AE72" i="13"/>
  <c r="AG72" i="13"/>
  <c r="AP50" i="9"/>
  <c r="AO42" i="35"/>
  <c r="BF42" i="35" s="1"/>
  <c r="N35" i="43" s="1"/>
  <c r="AN42" i="35"/>
  <c r="AL42" i="35"/>
  <c r="BE42" i="35" s="1"/>
  <c r="M35" i="43" s="1"/>
  <c r="AK42" i="35"/>
  <c r="C41" i="40"/>
  <c r="D41" i="40" s="1"/>
  <c r="A42" i="40"/>
  <c r="A43" i="37"/>
  <c r="B73" i="13"/>
  <c r="A52" i="35"/>
  <c r="AT52" i="35" s="1"/>
  <c r="B45" i="43" s="1"/>
  <c r="A43" i="34"/>
  <c r="D41" i="27"/>
  <c r="E41" i="27"/>
  <c r="D41" i="28"/>
  <c r="E41" i="28"/>
  <c r="D41" i="24"/>
  <c r="D41" i="20"/>
  <c r="D41" i="23"/>
  <c r="A42" i="28"/>
  <c r="A42" i="27"/>
  <c r="A42" i="24"/>
  <c r="A42" i="23"/>
  <c r="A42" i="20"/>
  <c r="A42" i="26"/>
  <c r="A52" i="9"/>
  <c r="C41" i="26"/>
  <c r="AR40" i="9"/>
  <c r="AQ40" i="9"/>
  <c r="B82" i="1"/>
  <c r="B47" i="39" s="1"/>
  <c r="AB47" i="39" s="1"/>
  <c r="W46" i="39" l="1"/>
  <c r="S46" i="39"/>
  <c r="O46" i="39"/>
  <c r="K46" i="39"/>
  <c r="I46" i="39"/>
  <c r="Q46" i="39"/>
  <c r="E46" i="39"/>
  <c r="M46" i="39"/>
  <c r="U46" i="39"/>
  <c r="G46" i="39"/>
  <c r="Y44" i="39"/>
  <c r="D47" i="39"/>
  <c r="P41" i="26"/>
  <c r="AE41" i="37" s="1"/>
  <c r="AM51" i="9" s="1"/>
  <c r="AD49" i="9"/>
  <c r="L41" i="24"/>
  <c r="N41" i="24"/>
  <c r="O41" i="24"/>
  <c r="P41" i="24"/>
  <c r="Q41" i="24"/>
  <c r="J41" i="20"/>
  <c r="N41" i="20"/>
  <c r="O41" i="20"/>
  <c r="P41" i="20"/>
  <c r="Q41" i="20"/>
  <c r="O41" i="34" s="1"/>
  <c r="AM51" i="35" s="1"/>
  <c r="O41" i="23"/>
  <c r="P41" i="23"/>
  <c r="N41" i="23"/>
  <c r="Q41" i="23"/>
  <c r="O40" i="34"/>
  <c r="AM50" i="35" s="1"/>
  <c r="BS50" i="35" s="1"/>
  <c r="AM50" i="9"/>
  <c r="L40" i="34"/>
  <c r="AD50" i="35" s="1"/>
  <c r="E41" i="23"/>
  <c r="N40" i="34"/>
  <c r="AJ50" i="35" s="1"/>
  <c r="BR50" i="35" s="1"/>
  <c r="AJ50" i="9"/>
  <c r="J41" i="23"/>
  <c r="E41" i="20"/>
  <c r="G41" i="20"/>
  <c r="V41" i="23"/>
  <c r="F41" i="24"/>
  <c r="R41" i="24"/>
  <c r="M41" i="20"/>
  <c r="V41" i="20"/>
  <c r="G41" i="23"/>
  <c r="I41" i="23"/>
  <c r="W41" i="24"/>
  <c r="I41" i="24"/>
  <c r="L41" i="20"/>
  <c r="F41" i="20"/>
  <c r="J41" i="24"/>
  <c r="R41" i="20"/>
  <c r="L41" i="23"/>
  <c r="H41" i="23"/>
  <c r="H41" i="24"/>
  <c r="E41" i="24"/>
  <c r="I41" i="20"/>
  <c r="K41" i="20"/>
  <c r="R41" i="23"/>
  <c r="M41" i="23"/>
  <c r="K41" i="23"/>
  <c r="M41" i="24"/>
  <c r="G41" i="24"/>
  <c r="H41" i="20"/>
  <c r="F41" i="23"/>
  <c r="K41" i="24"/>
  <c r="Q41" i="34"/>
  <c r="AP51" i="35" s="1"/>
  <c r="Q41" i="26"/>
  <c r="M41" i="26"/>
  <c r="AB41" i="37" s="1"/>
  <c r="O41" i="26"/>
  <c r="AD41" i="37" s="1"/>
  <c r="N41" i="26"/>
  <c r="T40" i="24"/>
  <c r="T40" i="20"/>
  <c r="T40" i="23"/>
  <c r="R40" i="26"/>
  <c r="E41" i="26"/>
  <c r="D41" i="26"/>
  <c r="K41" i="26"/>
  <c r="J41" i="26"/>
  <c r="H41" i="26"/>
  <c r="I41" i="26"/>
  <c r="G41" i="26"/>
  <c r="L41" i="26"/>
  <c r="F41" i="26"/>
  <c r="AE73" i="13"/>
  <c r="AG73" i="13"/>
  <c r="AP51" i="9"/>
  <c r="AO43" i="35"/>
  <c r="BF43" i="35" s="1"/>
  <c r="N36" i="43" s="1"/>
  <c r="AN43" i="35"/>
  <c r="AL43" i="35"/>
  <c r="BE43" i="35" s="1"/>
  <c r="M36" i="43" s="1"/>
  <c r="AK43" i="35"/>
  <c r="C42" i="40"/>
  <c r="D42" i="40" s="1"/>
  <c r="A43" i="40"/>
  <c r="A44" i="37"/>
  <c r="B74" i="13"/>
  <c r="A53" i="35"/>
  <c r="AT53" i="35" s="1"/>
  <c r="B46" i="43" s="1"/>
  <c r="A44" i="34"/>
  <c r="D42" i="27"/>
  <c r="E42" i="27"/>
  <c r="D42" i="28"/>
  <c r="E42" i="28"/>
  <c r="A43" i="28"/>
  <c r="A43" i="27"/>
  <c r="A43" i="24"/>
  <c r="A43" i="23"/>
  <c r="A43" i="20"/>
  <c r="A53" i="9"/>
  <c r="A43" i="26"/>
  <c r="D42" i="20"/>
  <c r="C42" i="26"/>
  <c r="D42" i="23"/>
  <c r="D42" i="24"/>
  <c r="AQ41" i="9"/>
  <c r="AR41" i="9"/>
  <c r="B83" i="1"/>
  <c r="B48" i="39" s="1"/>
  <c r="AB48" i="39" s="1"/>
  <c r="W47" i="39" l="1"/>
  <c r="S47" i="39"/>
  <c r="O47" i="39"/>
  <c r="K47" i="39"/>
  <c r="I47" i="39"/>
  <c r="M47" i="39"/>
  <c r="U47" i="39"/>
  <c r="G47" i="39"/>
  <c r="Q47" i="39"/>
  <c r="E47" i="39"/>
  <c r="Y45" i="39"/>
  <c r="D48" i="39"/>
  <c r="E42" i="26"/>
  <c r="AD50" i="9"/>
  <c r="H42" i="20"/>
  <c r="N42" i="20"/>
  <c r="O42" i="20"/>
  <c r="P42" i="20"/>
  <c r="Q42" i="20"/>
  <c r="L42" i="23"/>
  <c r="P42" i="23"/>
  <c r="O42" i="23"/>
  <c r="N42" i="23"/>
  <c r="Q42" i="23"/>
  <c r="J42" i="24"/>
  <c r="N42" i="24"/>
  <c r="O42" i="24"/>
  <c r="P42" i="24"/>
  <c r="Q42" i="24"/>
  <c r="L41" i="34"/>
  <c r="AD51" i="35" s="1"/>
  <c r="N41" i="34"/>
  <c r="AJ51" i="35" s="1"/>
  <c r="BR51" i="35" s="1"/>
  <c r="AJ51" i="9"/>
  <c r="F42" i="20"/>
  <c r="W42" i="24"/>
  <c r="G42" i="23"/>
  <c r="K42" i="23"/>
  <c r="E42" i="20"/>
  <c r="G42" i="20"/>
  <c r="V42" i="23"/>
  <c r="I42" i="24"/>
  <c r="K42" i="24"/>
  <c r="F42" i="23"/>
  <c r="L42" i="20"/>
  <c r="G42" i="24"/>
  <c r="H42" i="23"/>
  <c r="J42" i="23"/>
  <c r="J42" i="20"/>
  <c r="R42" i="20"/>
  <c r="R42" i="24"/>
  <c r="F42" i="24"/>
  <c r="H42" i="24"/>
  <c r="E42" i="23"/>
  <c r="K42" i="20"/>
  <c r="R42" i="23"/>
  <c r="M42" i="24"/>
  <c r="I42" i="23"/>
  <c r="I42" i="20"/>
  <c r="L42" i="24"/>
  <c r="E42" i="24"/>
  <c r="M42" i="23"/>
  <c r="V42" i="20"/>
  <c r="M42" i="20"/>
  <c r="Q42" i="34"/>
  <c r="AP52" i="35" s="1"/>
  <c r="Q42" i="26"/>
  <c r="O42" i="26"/>
  <c r="AD42" i="37" s="1"/>
  <c r="N42" i="26"/>
  <c r="P42" i="26"/>
  <c r="AE42" i="37" s="1"/>
  <c r="M42" i="26"/>
  <c r="AB42" i="37" s="1"/>
  <c r="T41" i="23"/>
  <c r="T41" i="20"/>
  <c r="T41" i="24"/>
  <c r="BS51" i="35"/>
  <c r="R41" i="26"/>
  <c r="I42" i="26"/>
  <c r="D42" i="26"/>
  <c r="L42" i="26"/>
  <c r="G42" i="26"/>
  <c r="K42" i="26"/>
  <c r="H42" i="26"/>
  <c r="F42" i="26"/>
  <c r="J42" i="26"/>
  <c r="AE74" i="13"/>
  <c r="AG74" i="13"/>
  <c r="AP52" i="9"/>
  <c r="AO44" i="35"/>
  <c r="BF44" i="35" s="1"/>
  <c r="N37" i="43" s="1"/>
  <c r="AN44" i="35"/>
  <c r="AL44" i="35"/>
  <c r="BE44" i="35" s="1"/>
  <c r="M37" i="43" s="1"/>
  <c r="AK44" i="35"/>
  <c r="C43" i="40"/>
  <c r="D43" i="40" s="1"/>
  <c r="A44" i="40"/>
  <c r="A45" i="37"/>
  <c r="B75" i="13"/>
  <c r="A54" i="35"/>
  <c r="AT54" i="35" s="1"/>
  <c r="B47" i="43" s="1"/>
  <c r="A45" i="34"/>
  <c r="D43" i="27"/>
  <c r="E43" i="27"/>
  <c r="D43" i="28"/>
  <c r="E43" i="28"/>
  <c r="C43" i="26"/>
  <c r="D43" i="20"/>
  <c r="D43" i="23"/>
  <c r="A44" i="28"/>
  <c r="A44" i="27"/>
  <c r="A44" i="24"/>
  <c r="A44" i="23"/>
  <c r="A44" i="20"/>
  <c r="A44" i="26"/>
  <c r="A54" i="9"/>
  <c r="D43" i="24"/>
  <c r="AR42" i="9"/>
  <c r="AQ42" i="9"/>
  <c r="B84" i="1"/>
  <c r="B49" i="39" s="1"/>
  <c r="AB49" i="39" s="1"/>
  <c r="W48" i="39" l="1"/>
  <c r="U48" i="39"/>
  <c r="S48" i="39"/>
  <c r="Q48" i="39"/>
  <c r="O48" i="39"/>
  <c r="K48" i="39"/>
  <c r="I48" i="39"/>
  <c r="G48" i="39"/>
  <c r="M48" i="39"/>
  <c r="E48" i="39"/>
  <c r="Y46" i="39"/>
  <c r="D49" i="39"/>
  <c r="D43" i="26"/>
  <c r="AD51" i="9"/>
  <c r="V43" i="20"/>
  <c r="N43" i="20"/>
  <c r="O43" i="20"/>
  <c r="P43" i="20"/>
  <c r="Q43" i="20"/>
  <c r="E43" i="23"/>
  <c r="P43" i="23"/>
  <c r="Q43" i="23"/>
  <c r="N43" i="23"/>
  <c r="O43" i="23"/>
  <c r="W43" i="24"/>
  <c r="N43" i="24"/>
  <c r="O43" i="24"/>
  <c r="P43" i="24"/>
  <c r="Q43" i="24"/>
  <c r="H43" i="20"/>
  <c r="F43" i="24"/>
  <c r="J43" i="24"/>
  <c r="L42" i="34"/>
  <c r="AD52" i="35" s="1"/>
  <c r="AM52" i="9"/>
  <c r="O42" i="34"/>
  <c r="AM52" i="35" s="1"/>
  <c r="BS52" i="35" s="1"/>
  <c r="G43" i="23"/>
  <c r="N42" i="34"/>
  <c r="AJ52" i="35" s="1"/>
  <c r="BR52" i="35" s="1"/>
  <c r="AJ52" i="9"/>
  <c r="L43" i="23"/>
  <c r="R43" i="23"/>
  <c r="R43" i="20"/>
  <c r="M43" i="20"/>
  <c r="I43" i="23"/>
  <c r="K43" i="23"/>
  <c r="K43" i="20"/>
  <c r="E43" i="20"/>
  <c r="R43" i="24"/>
  <c r="K43" i="24"/>
  <c r="F43" i="23"/>
  <c r="L43" i="20"/>
  <c r="M43" i="24"/>
  <c r="J43" i="23"/>
  <c r="J43" i="20"/>
  <c r="H43" i="24"/>
  <c r="G43" i="24"/>
  <c r="V43" i="23"/>
  <c r="G43" i="20"/>
  <c r="E43" i="24"/>
  <c r="M43" i="23"/>
  <c r="F43" i="20"/>
  <c r="I43" i="20"/>
  <c r="I43" i="24"/>
  <c r="H43" i="23"/>
  <c r="L43" i="24"/>
  <c r="Q43" i="34"/>
  <c r="AP53" i="35" s="1"/>
  <c r="P43" i="26"/>
  <c r="AE43" i="37" s="1"/>
  <c r="N43" i="26"/>
  <c r="M43" i="26"/>
  <c r="AB43" i="37" s="1"/>
  <c r="O43" i="26"/>
  <c r="AD43" i="37" s="1"/>
  <c r="Q43" i="26"/>
  <c r="T42" i="24"/>
  <c r="T42" i="20"/>
  <c r="T42" i="23"/>
  <c r="R42" i="26"/>
  <c r="I43" i="26"/>
  <c r="G43" i="26"/>
  <c r="H43" i="26"/>
  <c r="L43" i="26"/>
  <c r="F43" i="26"/>
  <c r="K43" i="26"/>
  <c r="J43" i="26"/>
  <c r="E43" i="26"/>
  <c r="AE75" i="13"/>
  <c r="AG75" i="13"/>
  <c r="AP53" i="9"/>
  <c r="AO45" i="35"/>
  <c r="BF45" i="35" s="1"/>
  <c r="N38" i="43" s="1"/>
  <c r="AN45" i="35"/>
  <c r="AL45" i="35"/>
  <c r="BE45" i="35" s="1"/>
  <c r="M38" i="43" s="1"/>
  <c r="AK45" i="35"/>
  <c r="A45" i="40"/>
  <c r="C44" i="40"/>
  <c r="D44" i="40" s="1"/>
  <c r="A46" i="37"/>
  <c r="B76" i="13"/>
  <c r="A55" i="35"/>
  <c r="AT55" i="35" s="1"/>
  <c r="B48" i="43" s="1"/>
  <c r="A46" i="34"/>
  <c r="D44" i="27"/>
  <c r="E44" i="27"/>
  <c r="D44" i="28"/>
  <c r="E44" i="28"/>
  <c r="A45" i="28"/>
  <c r="A45" i="27"/>
  <c r="A45" i="24"/>
  <c r="A45" i="23"/>
  <c r="A45" i="20"/>
  <c r="A45" i="26"/>
  <c r="A55" i="9"/>
  <c r="D44" i="20"/>
  <c r="D44" i="23"/>
  <c r="C44" i="26"/>
  <c r="D44" i="24"/>
  <c r="AR43" i="9"/>
  <c r="AQ43" i="9"/>
  <c r="B85" i="1"/>
  <c r="B50" i="39" s="1"/>
  <c r="AB50" i="39" s="1"/>
  <c r="W49" i="39" l="1"/>
  <c r="S49" i="39"/>
  <c r="M49" i="39"/>
  <c r="O49" i="39"/>
  <c r="K49" i="39"/>
  <c r="I49" i="39"/>
  <c r="E49" i="39"/>
  <c r="U49" i="39"/>
  <c r="Q49" i="39"/>
  <c r="G49" i="39"/>
  <c r="Y47" i="39"/>
  <c r="D50" i="39"/>
  <c r="Q44" i="26"/>
  <c r="AD52" i="9"/>
  <c r="E44" i="20"/>
  <c r="N44" i="20"/>
  <c r="O44" i="20"/>
  <c r="P44" i="20"/>
  <c r="Q44" i="20"/>
  <c r="R44" i="23"/>
  <c r="O44" i="23"/>
  <c r="P44" i="23"/>
  <c r="N44" i="23"/>
  <c r="Q44" i="23"/>
  <c r="N44" i="24"/>
  <c r="O44" i="24"/>
  <c r="P44" i="24"/>
  <c r="Q44" i="24"/>
  <c r="L43" i="34"/>
  <c r="AD53" i="35" s="1"/>
  <c r="L44" i="24"/>
  <c r="K44" i="23"/>
  <c r="F44" i="24"/>
  <c r="AJ53" i="9"/>
  <c r="N43" i="34"/>
  <c r="AJ53" i="35" s="1"/>
  <c r="BR53" i="35" s="1"/>
  <c r="O43" i="34"/>
  <c r="AM53" i="35" s="1"/>
  <c r="BS53" i="35" s="1"/>
  <c r="AM53" i="9"/>
  <c r="H44" i="24"/>
  <c r="M44" i="24"/>
  <c r="J44" i="20"/>
  <c r="V44" i="23"/>
  <c r="E44" i="24"/>
  <c r="F44" i="23"/>
  <c r="W44" i="24"/>
  <c r="J44" i="24"/>
  <c r="H44" i="20"/>
  <c r="I44" i="20"/>
  <c r="I44" i="23"/>
  <c r="M44" i="23"/>
  <c r="K44" i="24"/>
  <c r="G44" i="20"/>
  <c r="V44" i="20"/>
  <c r="H44" i="23"/>
  <c r="E44" i="23"/>
  <c r="I44" i="24"/>
  <c r="G44" i="24"/>
  <c r="L44" i="20"/>
  <c r="F44" i="20"/>
  <c r="J44" i="23"/>
  <c r="L44" i="23"/>
  <c r="R44" i="20"/>
  <c r="M44" i="20"/>
  <c r="G44" i="23"/>
  <c r="R44" i="24"/>
  <c r="K44" i="20"/>
  <c r="Q44" i="34"/>
  <c r="AP54" i="35" s="1"/>
  <c r="O44" i="26"/>
  <c r="AD44" i="37" s="1"/>
  <c r="N44" i="26"/>
  <c r="M44" i="26"/>
  <c r="AB44" i="37" s="1"/>
  <c r="P44" i="26"/>
  <c r="AE44" i="37" s="1"/>
  <c r="T43" i="23"/>
  <c r="T43" i="20"/>
  <c r="T43" i="24"/>
  <c r="R43" i="26"/>
  <c r="G44" i="26"/>
  <c r="D44" i="26"/>
  <c r="L44" i="26"/>
  <c r="K44" i="26"/>
  <c r="F44" i="26"/>
  <c r="J44" i="26"/>
  <c r="H44" i="26"/>
  <c r="E44" i="26"/>
  <c r="I44" i="26"/>
  <c r="AE76" i="13"/>
  <c r="AG76" i="13"/>
  <c r="AP54" i="9"/>
  <c r="AO46" i="35"/>
  <c r="BF46" i="35" s="1"/>
  <c r="N39" i="43" s="1"/>
  <c r="AN46" i="35"/>
  <c r="AL46" i="35"/>
  <c r="BE46" i="35" s="1"/>
  <c r="M39" i="43" s="1"/>
  <c r="AK46" i="35"/>
  <c r="A46" i="40"/>
  <c r="C45" i="40"/>
  <c r="D45" i="40" s="1"/>
  <c r="A47" i="37"/>
  <c r="B77" i="13"/>
  <c r="A56" i="35"/>
  <c r="AT56" i="35" s="1"/>
  <c r="B49" i="43" s="1"/>
  <c r="A47" i="34"/>
  <c r="D45" i="27"/>
  <c r="E45" i="27"/>
  <c r="D45" i="28"/>
  <c r="E45" i="28"/>
  <c r="C45" i="26"/>
  <c r="D45" i="20"/>
  <c r="D45" i="23"/>
  <c r="A46" i="28"/>
  <c r="A46" i="27"/>
  <c r="A46" i="24"/>
  <c r="A46" i="20"/>
  <c r="A46" i="23"/>
  <c r="A46" i="26"/>
  <c r="A56" i="9"/>
  <c r="D45" i="24"/>
  <c r="AR44" i="9"/>
  <c r="AQ44" i="9"/>
  <c r="B86" i="1"/>
  <c r="B51" i="39" s="1"/>
  <c r="AB51" i="39" s="1"/>
  <c r="W50" i="39" l="1"/>
  <c r="Q50" i="39"/>
  <c r="S50" i="39"/>
  <c r="O50" i="39"/>
  <c r="M50" i="39"/>
  <c r="K50" i="39"/>
  <c r="I50" i="39"/>
  <c r="G50" i="39"/>
  <c r="E50" i="39"/>
  <c r="U50" i="39"/>
  <c r="Y48" i="39"/>
  <c r="D51" i="39"/>
  <c r="K45" i="26"/>
  <c r="AD53" i="9"/>
  <c r="K45" i="20"/>
  <c r="N45" i="20"/>
  <c r="O45" i="20"/>
  <c r="P45" i="20"/>
  <c r="Q45" i="20"/>
  <c r="F45" i="23"/>
  <c r="O45" i="23"/>
  <c r="Q45" i="23"/>
  <c r="N45" i="23"/>
  <c r="P45" i="23"/>
  <c r="K45" i="24"/>
  <c r="N45" i="24"/>
  <c r="O45" i="24"/>
  <c r="P45" i="24"/>
  <c r="Q45" i="24"/>
  <c r="L44" i="34"/>
  <c r="AD54" i="35" s="1"/>
  <c r="O44" i="34"/>
  <c r="AM54" i="35" s="1"/>
  <c r="BS54" i="35" s="1"/>
  <c r="AM54" i="9"/>
  <c r="K45" i="23"/>
  <c r="M45" i="23"/>
  <c r="N44" i="34"/>
  <c r="AJ54" i="35" s="1"/>
  <c r="BR54" i="35" s="1"/>
  <c r="AJ54" i="9"/>
  <c r="W45" i="24"/>
  <c r="J45" i="24"/>
  <c r="H45" i="24"/>
  <c r="H45" i="23"/>
  <c r="E45" i="23"/>
  <c r="J45" i="20"/>
  <c r="H45" i="20"/>
  <c r="G45" i="24"/>
  <c r="R45" i="23"/>
  <c r="L45" i="23"/>
  <c r="M45" i="20"/>
  <c r="G45" i="20"/>
  <c r="M45" i="24"/>
  <c r="E45" i="20"/>
  <c r="V45" i="20"/>
  <c r="L45" i="24"/>
  <c r="I45" i="24"/>
  <c r="J45" i="23"/>
  <c r="G45" i="23"/>
  <c r="L45" i="20"/>
  <c r="F45" i="20"/>
  <c r="F45" i="24"/>
  <c r="R45" i="24"/>
  <c r="I45" i="23"/>
  <c r="V45" i="23"/>
  <c r="R45" i="20"/>
  <c r="E45" i="24"/>
  <c r="I45" i="20"/>
  <c r="Q45" i="34"/>
  <c r="AP55" i="35" s="1"/>
  <c r="Q45" i="26"/>
  <c r="O45" i="26"/>
  <c r="AD45" i="37" s="1"/>
  <c r="M45" i="26"/>
  <c r="AB45" i="37" s="1"/>
  <c r="N45" i="26"/>
  <c r="P45" i="26"/>
  <c r="AE45" i="37" s="1"/>
  <c r="T44" i="24"/>
  <c r="T44" i="23"/>
  <c r="T44" i="20"/>
  <c r="R44" i="26"/>
  <c r="J45" i="26"/>
  <c r="E45" i="26"/>
  <c r="I45" i="26"/>
  <c r="D45" i="26"/>
  <c r="L45" i="26"/>
  <c r="G45" i="26"/>
  <c r="F45" i="26"/>
  <c r="H45" i="26"/>
  <c r="AE77" i="13"/>
  <c r="AG77" i="13"/>
  <c r="AP55" i="9"/>
  <c r="AO47" i="35"/>
  <c r="BF47" i="35" s="1"/>
  <c r="N40" i="43" s="1"/>
  <c r="AN47" i="35"/>
  <c r="AL47" i="35"/>
  <c r="BE47" i="35" s="1"/>
  <c r="M40" i="43" s="1"/>
  <c r="AK47" i="35"/>
  <c r="A47" i="40"/>
  <c r="C46" i="40"/>
  <c r="D46" i="40" s="1"/>
  <c r="A48" i="37"/>
  <c r="B78" i="13"/>
  <c r="A57" i="35"/>
  <c r="AT57" i="35" s="1"/>
  <c r="B50" i="43" s="1"/>
  <c r="A48" i="34"/>
  <c r="D46" i="27"/>
  <c r="E46" i="27"/>
  <c r="D46" i="28"/>
  <c r="E46" i="28"/>
  <c r="C46" i="26"/>
  <c r="D46" i="23"/>
  <c r="D46" i="20"/>
  <c r="D46" i="24"/>
  <c r="A47" i="28"/>
  <c r="A47" i="27"/>
  <c r="A47" i="24"/>
  <c r="A47" i="23"/>
  <c r="A47" i="20"/>
  <c r="A57" i="9"/>
  <c r="A47" i="26"/>
  <c r="AR45" i="9"/>
  <c r="AQ45" i="9"/>
  <c r="B87" i="1"/>
  <c r="B52" i="39" s="1"/>
  <c r="AB52" i="39" s="1"/>
  <c r="W51" i="39" l="1"/>
  <c r="S51" i="39"/>
  <c r="G51" i="39"/>
  <c r="O51" i="39"/>
  <c r="M51" i="39"/>
  <c r="K51" i="39"/>
  <c r="I51" i="39"/>
  <c r="Q51" i="39"/>
  <c r="U51" i="39"/>
  <c r="E51" i="39"/>
  <c r="Y49" i="39"/>
  <c r="D52" i="39"/>
  <c r="P46" i="26"/>
  <c r="AE46" i="37" s="1"/>
  <c r="AM56" i="9" s="1"/>
  <c r="AD54" i="9"/>
  <c r="E46" i="23"/>
  <c r="P46" i="23"/>
  <c r="N46" i="23"/>
  <c r="Q46" i="23"/>
  <c r="O46" i="23"/>
  <c r="N46" i="20"/>
  <c r="O46" i="20"/>
  <c r="P46" i="20"/>
  <c r="Q46" i="20"/>
  <c r="I46" i="24"/>
  <c r="N46" i="24"/>
  <c r="O46" i="24"/>
  <c r="P46" i="24"/>
  <c r="Q46" i="24"/>
  <c r="AJ55" i="9"/>
  <c r="N45" i="34"/>
  <c r="AJ55" i="35" s="1"/>
  <c r="BR55" i="35" s="1"/>
  <c r="V46" i="20"/>
  <c r="H46" i="20"/>
  <c r="AM55" i="9"/>
  <c r="O45" i="34"/>
  <c r="AM55" i="35" s="1"/>
  <c r="BS55" i="35" s="1"/>
  <c r="L45" i="34"/>
  <c r="AD55" i="35" s="1"/>
  <c r="F46" i="20"/>
  <c r="R46" i="24"/>
  <c r="R46" i="23"/>
  <c r="H46" i="23"/>
  <c r="M46" i="20"/>
  <c r="G46" i="20"/>
  <c r="K46" i="24"/>
  <c r="H46" i="24"/>
  <c r="E46" i="20"/>
  <c r="F46" i="24"/>
  <c r="K46" i="23"/>
  <c r="G46" i="23"/>
  <c r="W46" i="24"/>
  <c r="L46" i="20"/>
  <c r="E46" i="24"/>
  <c r="J46" i="23"/>
  <c r="V46" i="23"/>
  <c r="R46" i="20"/>
  <c r="M46" i="24"/>
  <c r="L46" i="24"/>
  <c r="L46" i="23"/>
  <c r="F46" i="23"/>
  <c r="J46" i="20"/>
  <c r="K46" i="20"/>
  <c r="J46" i="24"/>
  <c r="I46" i="23"/>
  <c r="M46" i="23"/>
  <c r="I46" i="20"/>
  <c r="G46" i="24"/>
  <c r="Q46" i="34"/>
  <c r="AP56" i="35" s="1"/>
  <c r="Q46" i="26"/>
  <c r="M46" i="26"/>
  <c r="AB46" i="37" s="1"/>
  <c r="N46" i="26"/>
  <c r="O46" i="26"/>
  <c r="AD46" i="37" s="1"/>
  <c r="T45" i="23"/>
  <c r="T45" i="24"/>
  <c r="T45" i="20"/>
  <c r="R45" i="26"/>
  <c r="H46" i="26"/>
  <c r="G46" i="26"/>
  <c r="E46" i="26"/>
  <c r="D46" i="26"/>
  <c r="L46" i="26"/>
  <c r="I46" i="26"/>
  <c r="K46" i="26"/>
  <c r="F46" i="26"/>
  <c r="J46" i="26"/>
  <c r="AE78" i="13"/>
  <c r="AG78" i="13"/>
  <c r="AP56" i="9"/>
  <c r="AO48" i="35"/>
  <c r="BF48" i="35" s="1"/>
  <c r="N41" i="43" s="1"/>
  <c r="AN48" i="35"/>
  <c r="AL48" i="35"/>
  <c r="BE48" i="35" s="1"/>
  <c r="M41" i="43" s="1"/>
  <c r="AK48" i="35"/>
  <c r="A48" i="40"/>
  <c r="C47" i="40"/>
  <c r="D47" i="40" s="1"/>
  <c r="A49" i="37"/>
  <c r="B79" i="13"/>
  <c r="A58" i="35"/>
  <c r="AT58" i="35" s="1"/>
  <c r="B51" i="43" s="1"/>
  <c r="A49" i="34"/>
  <c r="D47" i="27"/>
  <c r="E47" i="27"/>
  <c r="D47" i="28"/>
  <c r="E47" i="28"/>
  <c r="C47" i="26"/>
  <c r="D47" i="20"/>
  <c r="D47" i="23"/>
  <c r="D47" i="24"/>
  <c r="A48" i="28"/>
  <c r="A48" i="27"/>
  <c r="A48" i="23"/>
  <c r="A48" i="20"/>
  <c r="A48" i="24"/>
  <c r="A48" i="26"/>
  <c r="A58" i="9"/>
  <c r="AR46" i="9"/>
  <c r="AQ46" i="9"/>
  <c r="B88" i="1"/>
  <c r="B53" i="39" s="1"/>
  <c r="AB53" i="39" s="1"/>
  <c r="W52" i="39" l="1"/>
  <c r="U52" i="39"/>
  <c r="O52" i="39"/>
  <c r="M52" i="39"/>
  <c r="K52" i="39"/>
  <c r="I52" i="39"/>
  <c r="Q52" i="39"/>
  <c r="E52" i="39"/>
  <c r="S52" i="39"/>
  <c r="G52" i="39"/>
  <c r="Y50" i="39"/>
  <c r="D53" i="39"/>
  <c r="K47" i="26"/>
  <c r="AD55" i="9"/>
  <c r="L47" i="20"/>
  <c r="N47" i="20"/>
  <c r="O47" i="20"/>
  <c r="P47" i="20"/>
  <c r="Q47" i="20"/>
  <c r="I47" i="23"/>
  <c r="N47" i="23"/>
  <c r="P47" i="23"/>
  <c r="O47" i="23"/>
  <c r="Q47" i="23"/>
  <c r="N47" i="24"/>
  <c r="O47" i="24"/>
  <c r="P47" i="24"/>
  <c r="Q47" i="24"/>
  <c r="O46" i="34"/>
  <c r="AM56" i="35" s="1"/>
  <c r="BS56" i="35" s="1"/>
  <c r="L46" i="34"/>
  <c r="AD56" i="35" s="1"/>
  <c r="I47" i="24"/>
  <c r="AJ56" i="9"/>
  <c r="N46" i="34"/>
  <c r="AJ56" i="35" s="1"/>
  <c r="BR56" i="35" s="1"/>
  <c r="G47" i="24"/>
  <c r="L47" i="23"/>
  <c r="M47" i="24"/>
  <c r="G47" i="20"/>
  <c r="M47" i="23"/>
  <c r="K47" i="23"/>
  <c r="H47" i="23"/>
  <c r="W47" i="24"/>
  <c r="L47" i="24"/>
  <c r="I47" i="20"/>
  <c r="J47" i="23"/>
  <c r="G47" i="23"/>
  <c r="F47" i="24"/>
  <c r="V47" i="20"/>
  <c r="H47" i="20"/>
  <c r="E47" i="23"/>
  <c r="V47" i="23"/>
  <c r="K47" i="24"/>
  <c r="J47" i="24"/>
  <c r="F47" i="20"/>
  <c r="F47" i="23"/>
  <c r="R47" i="24"/>
  <c r="E47" i="24"/>
  <c r="K47" i="20"/>
  <c r="M47" i="20"/>
  <c r="H47" i="24"/>
  <c r="J47" i="20"/>
  <c r="E47" i="20"/>
  <c r="R47" i="23"/>
  <c r="R47" i="20"/>
  <c r="Q47" i="34"/>
  <c r="AP57" i="35" s="1"/>
  <c r="P47" i="26"/>
  <c r="AE47" i="37" s="1"/>
  <c r="Q47" i="26"/>
  <c r="N47" i="26"/>
  <c r="M47" i="26"/>
  <c r="AB47" i="37" s="1"/>
  <c r="O47" i="26"/>
  <c r="AD47" i="37" s="1"/>
  <c r="T46" i="24"/>
  <c r="T46" i="23"/>
  <c r="T46" i="20"/>
  <c r="R46" i="26"/>
  <c r="D47" i="26"/>
  <c r="L47" i="26"/>
  <c r="G47" i="26"/>
  <c r="F47" i="26"/>
  <c r="J47" i="26"/>
  <c r="E47" i="26"/>
  <c r="I47" i="26"/>
  <c r="H47" i="26"/>
  <c r="AE79" i="13"/>
  <c r="AG79" i="13"/>
  <c r="AP57" i="9"/>
  <c r="AO49" i="35"/>
  <c r="BF49" i="35" s="1"/>
  <c r="N42" i="43" s="1"/>
  <c r="AN49" i="35"/>
  <c r="AL49" i="35"/>
  <c r="BE49" i="35" s="1"/>
  <c r="M42" i="43" s="1"/>
  <c r="AK49" i="35"/>
  <c r="A49" i="40"/>
  <c r="C48" i="40"/>
  <c r="D48" i="40" s="1"/>
  <c r="A50" i="37"/>
  <c r="B80" i="13"/>
  <c r="A59" i="35"/>
  <c r="AT59" i="35" s="1"/>
  <c r="B52" i="43" s="1"/>
  <c r="A50" i="34"/>
  <c r="D48" i="28"/>
  <c r="E48" i="28"/>
  <c r="D48" i="27"/>
  <c r="E48" i="27"/>
  <c r="C48" i="26"/>
  <c r="D48" i="24"/>
  <c r="A49" i="28"/>
  <c r="A49" i="27"/>
  <c r="A49" i="23"/>
  <c r="A49" i="20"/>
  <c r="A49" i="24"/>
  <c r="A59" i="9"/>
  <c r="A49" i="26"/>
  <c r="D48" i="20"/>
  <c r="D48" i="23"/>
  <c r="AR47" i="9"/>
  <c r="AQ47" i="9"/>
  <c r="B89" i="1"/>
  <c r="B54" i="39" s="1"/>
  <c r="AB54" i="39" s="1"/>
  <c r="W53" i="39" l="1"/>
  <c r="S53" i="39"/>
  <c r="Q53" i="39"/>
  <c r="O53" i="39"/>
  <c r="M53" i="39"/>
  <c r="K53" i="39"/>
  <c r="I53" i="39"/>
  <c r="U53" i="39"/>
  <c r="E53" i="39"/>
  <c r="G53" i="39"/>
  <c r="Y51" i="39"/>
  <c r="D54" i="39"/>
  <c r="E48" i="26"/>
  <c r="AD56" i="9"/>
  <c r="N48" i="24"/>
  <c r="O48" i="24"/>
  <c r="P48" i="24"/>
  <c r="Q48" i="24"/>
  <c r="M48" i="20"/>
  <c r="I48" i="20"/>
  <c r="E48" i="20"/>
  <c r="N48" i="20"/>
  <c r="O48" i="20"/>
  <c r="P48" i="20"/>
  <c r="Q48" i="20"/>
  <c r="F48" i="23"/>
  <c r="N48" i="23"/>
  <c r="P48" i="23"/>
  <c r="O48" i="23"/>
  <c r="Q48" i="23"/>
  <c r="F48" i="24"/>
  <c r="G48" i="24"/>
  <c r="AJ57" i="9"/>
  <c r="N47" i="34"/>
  <c r="AJ57" i="35" s="1"/>
  <c r="BR57" i="35" s="1"/>
  <c r="L47" i="34"/>
  <c r="AD57" i="35" s="1"/>
  <c r="R48" i="24"/>
  <c r="K48" i="24"/>
  <c r="K48" i="20"/>
  <c r="O47" i="34"/>
  <c r="AM57" i="35" s="1"/>
  <c r="BS57" i="35" s="1"/>
  <c r="AM57" i="9"/>
  <c r="G48" i="20"/>
  <c r="V48" i="23"/>
  <c r="H48" i="20"/>
  <c r="J48" i="20"/>
  <c r="L48" i="23"/>
  <c r="J48" i="23"/>
  <c r="I48" i="24"/>
  <c r="M48" i="24"/>
  <c r="K48" i="23"/>
  <c r="E48" i="24"/>
  <c r="E48" i="23"/>
  <c r="H48" i="23"/>
  <c r="H48" i="24"/>
  <c r="M48" i="23"/>
  <c r="L48" i="24"/>
  <c r="W48" i="24"/>
  <c r="I48" i="23"/>
  <c r="G48" i="23"/>
  <c r="V48" i="20"/>
  <c r="R48" i="20"/>
  <c r="F48" i="20"/>
  <c r="L48" i="20"/>
  <c r="J48" i="24"/>
  <c r="R48" i="23"/>
  <c r="Q48" i="34"/>
  <c r="AP58" i="35" s="1"/>
  <c r="N48" i="26"/>
  <c r="O48" i="26"/>
  <c r="AD48" i="37" s="1"/>
  <c r="M48" i="26"/>
  <c r="AB48" i="37" s="1"/>
  <c r="P48" i="26"/>
  <c r="AE48" i="37" s="1"/>
  <c r="Q48" i="26"/>
  <c r="T47" i="20"/>
  <c r="T47" i="24"/>
  <c r="T47" i="23"/>
  <c r="R47" i="26"/>
  <c r="F48" i="26"/>
  <c r="K48" i="26"/>
  <c r="J48" i="26"/>
  <c r="I48" i="26"/>
  <c r="D48" i="26"/>
  <c r="L48" i="26"/>
  <c r="G48" i="26"/>
  <c r="H48" i="26"/>
  <c r="AE80" i="13"/>
  <c r="AG80" i="13"/>
  <c r="AP58" i="9"/>
  <c r="AL50" i="35"/>
  <c r="BE50" i="35" s="1"/>
  <c r="M43" i="43" s="1"/>
  <c r="AK50" i="35"/>
  <c r="AO50" i="35"/>
  <c r="BF50" i="35" s="1"/>
  <c r="N43" i="43" s="1"/>
  <c r="AN50" i="35"/>
  <c r="A50" i="40"/>
  <c r="C49" i="40"/>
  <c r="D49" i="40" s="1"/>
  <c r="A51" i="37"/>
  <c r="B81" i="13"/>
  <c r="A60" i="35"/>
  <c r="AT60" i="35" s="1"/>
  <c r="B53" i="43" s="1"/>
  <c r="A51" i="34"/>
  <c r="D49" i="27"/>
  <c r="E49" i="27"/>
  <c r="D49" i="28"/>
  <c r="E49" i="28"/>
  <c r="A50" i="28"/>
  <c r="A50" i="27"/>
  <c r="A50" i="24"/>
  <c r="A50" i="23"/>
  <c r="A50" i="20"/>
  <c r="A50" i="26"/>
  <c r="A60" i="9"/>
  <c r="C49" i="26"/>
  <c r="D49" i="24"/>
  <c r="D49" i="20"/>
  <c r="D49" i="23"/>
  <c r="AR48" i="9"/>
  <c r="AQ48" i="9"/>
  <c r="B90" i="1"/>
  <c r="B55" i="39" s="1"/>
  <c r="AB55" i="39" s="1"/>
  <c r="W54" i="39" l="1"/>
  <c r="Q54" i="39"/>
  <c r="O54" i="39"/>
  <c r="M54" i="39"/>
  <c r="K54" i="39"/>
  <c r="I54" i="39"/>
  <c r="U54" i="39"/>
  <c r="S54" i="39"/>
  <c r="G54" i="39"/>
  <c r="E54" i="39"/>
  <c r="Y52" i="39"/>
  <c r="D55" i="39"/>
  <c r="O49" i="26"/>
  <c r="AD49" i="37" s="1"/>
  <c r="AJ59" i="9" s="1"/>
  <c r="AD57" i="9"/>
  <c r="R49" i="24"/>
  <c r="W49" i="24"/>
  <c r="N49" i="24"/>
  <c r="O49" i="24"/>
  <c r="P49" i="24"/>
  <c r="Q49" i="24"/>
  <c r="N49" i="20"/>
  <c r="O49" i="20"/>
  <c r="P49" i="20"/>
  <c r="Q49" i="20"/>
  <c r="Q49" i="23"/>
  <c r="N49" i="23"/>
  <c r="P49" i="23"/>
  <c r="O49" i="23"/>
  <c r="E49" i="23"/>
  <c r="G49" i="23"/>
  <c r="V49" i="23"/>
  <c r="F49" i="20"/>
  <c r="I49" i="20"/>
  <c r="L48" i="34"/>
  <c r="AD58" i="35" s="1"/>
  <c r="R49" i="20"/>
  <c r="H49" i="24"/>
  <c r="K49" i="20"/>
  <c r="AJ58" i="9"/>
  <c r="N48" i="34"/>
  <c r="AJ58" i="35" s="1"/>
  <c r="BR58" i="35" s="1"/>
  <c r="F49" i="24"/>
  <c r="AM58" i="9"/>
  <c r="O48" i="34"/>
  <c r="AM58" i="35" s="1"/>
  <c r="BS58" i="35" s="1"/>
  <c r="I49" i="24"/>
  <c r="F49" i="23"/>
  <c r="K49" i="23"/>
  <c r="E49" i="24"/>
  <c r="R49" i="23"/>
  <c r="G49" i="24"/>
  <c r="H49" i="20"/>
  <c r="J49" i="20"/>
  <c r="I49" i="23"/>
  <c r="L49" i="24"/>
  <c r="M49" i="23"/>
  <c r="M49" i="24"/>
  <c r="M49" i="20"/>
  <c r="G49" i="20"/>
  <c r="J49" i="23"/>
  <c r="H49" i="23"/>
  <c r="J49" i="24"/>
  <c r="L49" i="20"/>
  <c r="V49" i="20"/>
  <c r="K49" i="24"/>
  <c r="E49" i="20"/>
  <c r="L49" i="23"/>
  <c r="Q49" i="34"/>
  <c r="AP59" i="35" s="1"/>
  <c r="M49" i="26"/>
  <c r="AB49" i="37" s="1"/>
  <c r="P49" i="26"/>
  <c r="AE49" i="37" s="1"/>
  <c r="Q49" i="26"/>
  <c r="N49" i="26"/>
  <c r="T48" i="23"/>
  <c r="T48" i="20"/>
  <c r="T48" i="24"/>
  <c r="R48" i="26"/>
  <c r="D49" i="26"/>
  <c r="G49" i="26"/>
  <c r="L49" i="26"/>
  <c r="K49" i="26"/>
  <c r="F49" i="26"/>
  <c r="J49" i="26"/>
  <c r="H49" i="26"/>
  <c r="E49" i="26"/>
  <c r="I49" i="26"/>
  <c r="AE81" i="13"/>
  <c r="AG81" i="13"/>
  <c r="AP59" i="9"/>
  <c r="AO51" i="35"/>
  <c r="BF51" i="35" s="1"/>
  <c r="N44" i="43" s="1"/>
  <c r="AN51" i="35"/>
  <c r="AL51" i="35"/>
  <c r="BE51" i="35" s="1"/>
  <c r="M44" i="43" s="1"/>
  <c r="AK51" i="35"/>
  <c r="A51" i="40"/>
  <c r="C50" i="40"/>
  <c r="D50" i="40" s="1"/>
  <c r="A52" i="37"/>
  <c r="B82" i="13"/>
  <c r="A61" i="35"/>
  <c r="AT61" i="35" s="1"/>
  <c r="B54" i="43" s="1"/>
  <c r="A52" i="34"/>
  <c r="D50" i="27"/>
  <c r="E50" i="27"/>
  <c r="D50" i="28"/>
  <c r="E50" i="28"/>
  <c r="C50" i="26"/>
  <c r="D50" i="20"/>
  <c r="D50" i="23"/>
  <c r="A51" i="28"/>
  <c r="A51" i="27"/>
  <c r="A51" i="24"/>
  <c r="A51" i="23"/>
  <c r="A51" i="20"/>
  <c r="A61" i="9"/>
  <c r="A51" i="26"/>
  <c r="D50" i="24"/>
  <c r="AR49" i="9"/>
  <c r="AQ49" i="9"/>
  <c r="B91" i="1"/>
  <c r="B56" i="39" s="1"/>
  <c r="AB56" i="39" s="1"/>
  <c r="W55" i="39" l="1"/>
  <c r="O55" i="39"/>
  <c r="M55" i="39"/>
  <c r="K55" i="39"/>
  <c r="I55" i="39"/>
  <c r="E55" i="39"/>
  <c r="G55" i="39"/>
  <c r="U55" i="39"/>
  <c r="S55" i="39"/>
  <c r="Q55" i="39"/>
  <c r="Y53" i="39"/>
  <c r="D56" i="39"/>
  <c r="E50" i="26"/>
  <c r="AD58" i="9"/>
  <c r="N50" i="20"/>
  <c r="O50" i="20"/>
  <c r="P50" i="20"/>
  <c r="Q50" i="20"/>
  <c r="N50" i="23"/>
  <c r="O50" i="23"/>
  <c r="Q50" i="23"/>
  <c r="P50" i="23"/>
  <c r="F50" i="24"/>
  <c r="N50" i="24"/>
  <c r="O50" i="24"/>
  <c r="P50" i="24"/>
  <c r="Q50" i="24"/>
  <c r="N49" i="34"/>
  <c r="AJ59" i="35" s="1"/>
  <c r="BR59" i="35" s="1"/>
  <c r="L49" i="34"/>
  <c r="AD59" i="35" s="1"/>
  <c r="AM59" i="9"/>
  <c r="O49" i="34"/>
  <c r="AM59" i="35" s="1"/>
  <c r="BS59" i="35" s="1"/>
  <c r="W50" i="24"/>
  <c r="E50" i="23"/>
  <c r="I50" i="23"/>
  <c r="E50" i="20"/>
  <c r="G50" i="20"/>
  <c r="L50" i="24"/>
  <c r="J50" i="24"/>
  <c r="L50" i="23"/>
  <c r="L50" i="20"/>
  <c r="K50" i="24"/>
  <c r="R50" i="23"/>
  <c r="K50" i="23"/>
  <c r="J50" i="20"/>
  <c r="R50" i="20"/>
  <c r="G50" i="24"/>
  <c r="H50" i="24"/>
  <c r="V50" i="23"/>
  <c r="K50" i="20"/>
  <c r="R50" i="24"/>
  <c r="M50" i="24"/>
  <c r="M50" i="23"/>
  <c r="F50" i="23"/>
  <c r="I50" i="20"/>
  <c r="I50" i="24"/>
  <c r="E50" i="24"/>
  <c r="H50" i="23"/>
  <c r="V50" i="20"/>
  <c r="G50" i="23"/>
  <c r="J50" i="23"/>
  <c r="M50" i="20"/>
  <c r="H50" i="20"/>
  <c r="F50" i="20"/>
  <c r="Q50" i="34"/>
  <c r="AP60" i="35" s="1"/>
  <c r="Q50" i="26"/>
  <c r="M50" i="26"/>
  <c r="AB50" i="37" s="1"/>
  <c r="N50" i="26"/>
  <c r="O50" i="26"/>
  <c r="AD50" i="37" s="1"/>
  <c r="P50" i="26"/>
  <c r="AE50" i="37" s="1"/>
  <c r="T49" i="24"/>
  <c r="T49" i="20"/>
  <c r="T49" i="23"/>
  <c r="R49" i="26"/>
  <c r="I50" i="26"/>
  <c r="H50" i="26"/>
  <c r="D50" i="26"/>
  <c r="G50" i="26"/>
  <c r="L50" i="26"/>
  <c r="K50" i="26"/>
  <c r="F50" i="26"/>
  <c r="J50" i="26"/>
  <c r="AE82" i="13"/>
  <c r="AG82" i="13"/>
  <c r="AP60" i="9"/>
  <c r="AL52" i="35"/>
  <c r="BE52" i="35" s="1"/>
  <c r="M45" i="43" s="1"/>
  <c r="AK52" i="35"/>
  <c r="AO52" i="35"/>
  <c r="BF52" i="35" s="1"/>
  <c r="N45" i="43" s="1"/>
  <c r="AN52" i="35"/>
  <c r="C51" i="40"/>
  <c r="D51" i="40" s="1"/>
  <c r="A52" i="40"/>
  <c r="A53" i="37"/>
  <c r="B83" i="13"/>
  <c r="A62" i="35"/>
  <c r="AT62" i="35" s="1"/>
  <c r="B55" i="43" s="1"/>
  <c r="A53" i="34"/>
  <c r="D51" i="27"/>
  <c r="E51" i="27"/>
  <c r="D51" i="28"/>
  <c r="E51" i="28"/>
  <c r="C51" i="26"/>
  <c r="D51" i="20"/>
  <c r="D51" i="23"/>
  <c r="A52" i="28"/>
  <c r="A52" i="27"/>
  <c r="A52" i="24"/>
  <c r="A52" i="23"/>
  <c r="A52" i="20"/>
  <c r="A52" i="26"/>
  <c r="A62" i="9"/>
  <c r="D51" i="24"/>
  <c r="AR50" i="9"/>
  <c r="AQ50" i="9"/>
  <c r="B92" i="1"/>
  <c r="B57" i="39" s="1"/>
  <c r="AB57" i="39" s="1"/>
  <c r="W56" i="39" l="1"/>
  <c r="U56" i="39"/>
  <c r="S56" i="39"/>
  <c r="O56" i="39"/>
  <c r="M56" i="39"/>
  <c r="K56" i="39"/>
  <c r="I56" i="39"/>
  <c r="Q56" i="39"/>
  <c r="E56" i="39"/>
  <c r="G56" i="39"/>
  <c r="Y54" i="39"/>
  <c r="D57" i="39"/>
  <c r="H51" i="26"/>
  <c r="AD59" i="9"/>
  <c r="N51" i="20"/>
  <c r="O51" i="20"/>
  <c r="P51" i="20"/>
  <c r="Q51" i="20"/>
  <c r="F51" i="23"/>
  <c r="O51" i="23"/>
  <c r="Q51" i="23"/>
  <c r="N51" i="23"/>
  <c r="P51" i="23"/>
  <c r="K51" i="24"/>
  <c r="N51" i="24"/>
  <c r="O51" i="24"/>
  <c r="P51" i="24"/>
  <c r="Q51" i="24"/>
  <c r="O50" i="34"/>
  <c r="AM60" i="35" s="1"/>
  <c r="BS60" i="35" s="1"/>
  <c r="AM60" i="9"/>
  <c r="L50" i="34"/>
  <c r="AD60" i="35" s="1"/>
  <c r="N50" i="34"/>
  <c r="AJ60" i="35" s="1"/>
  <c r="BR60" i="35" s="1"/>
  <c r="AJ60" i="9"/>
  <c r="R51" i="24"/>
  <c r="M51" i="23"/>
  <c r="I51" i="23"/>
  <c r="R51" i="20"/>
  <c r="M51" i="20"/>
  <c r="E51" i="24"/>
  <c r="H51" i="23"/>
  <c r="R51" i="23"/>
  <c r="F51" i="20"/>
  <c r="K51" i="20"/>
  <c r="E51" i="20"/>
  <c r="M51" i="24"/>
  <c r="E51" i="23"/>
  <c r="K51" i="23"/>
  <c r="L51" i="20"/>
  <c r="J51" i="24"/>
  <c r="I51" i="24"/>
  <c r="L51" i="23"/>
  <c r="J51" i="20"/>
  <c r="H51" i="24"/>
  <c r="W51" i="24"/>
  <c r="J51" i="23"/>
  <c r="H51" i="20"/>
  <c r="F51" i="24"/>
  <c r="G51" i="23"/>
  <c r="V51" i="20"/>
  <c r="I51" i="20"/>
  <c r="L51" i="24"/>
  <c r="G51" i="20"/>
  <c r="G51" i="24"/>
  <c r="V51" i="23"/>
  <c r="Q51" i="34"/>
  <c r="AP61" i="35" s="1"/>
  <c r="N51" i="26"/>
  <c r="M51" i="26"/>
  <c r="AB51" i="37" s="1"/>
  <c r="P51" i="26"/>
  <c r="AE51" i="37" s="1"/>
  <c r="O51" i="26"/>
  <c r="AD51" i="37" s="1"/>
  <c r="Q51" i="26"/>
  <c r="T50" i="24"/>
  <c r="T50" i="23"/>
  <c r="T50" i="20"/>
  <c r="R50" i="26"/>
  <c r="L51" i="26"/>
  <c r="K51" i="26"/>
  <c r="F51" i="26"/>
  <c r="J51" i="26"/>
  <c r="E51" i="26"/>
  <c r="I51" i="26"/>
  <c r="D51" i="26"/>
  <c r="G51" i="26"/>
  <c r="AE83" i="13"/>
  <c r="AG83" i="13"/>
  <c r="AP61" i="9"/>
  <c r="AL53" i="35"/>
  <c r="BE53" i="35" s="1"/>
  <c r="M46" i="43" s="1"/>
  <c r="AK53" i="35"/>
  <c r="AO53" i="35"/>
  <c r="BF53" i="35" s="1"/>
  <c r="N46" i="43" s="1"/>
  <c r="AN53" i="35"/>
  <c r="C52" i="40"/>
  <c r="D52" i="40" s="1"/>
  <c r="A53" i="40"/>
  <c r="A54" i="37"/>
  <c r="B84" i="13"/>
  <c r="A63" i="35"/>
  <c r="AT63" i="35" s="1"/>
  <c r="B56" i="43" s="1"/>
  <c r="A54" i="34"/>
  <c r="D52" i="27"/>
  <c r="E52" i="27"/>
  <c r="D52" i="28"/>
  <c r="E52" i="28"/>
  <c r="C52" i="26"/>
  <c r="D52" i="20"/>
  <c r="D52" i="23"/>
  <c r="D52" i="24"/>
  <c r="A53" i="28"/>
  <c r="A53" i="27"/>
  <c r="A53" i="24"/>
  <c r="A53" i="23"/>
  <c r="A53" i="20"/>
  <c r="A53" i="26"/>
  <c r="A63" i="9"/>
  <c r="AR51" i="9"/>
  <c r="AQ51" i="9"/>
  <c r="B93" i="1"/>
  <c r="B58" i="39" s="1"/>
  <c r="AB58" i="39" s="1"/>
  <c r="W57" i="39" l="1"/>
  <c r="Q57" i="39"/>
  <c r="O57" i="39"/>
  <c r="M57" i="39"/>
  <c r="K57" i="39"/>
  <c r="I57" i="39"/>
  <c r="G57" i="39"/>
  <c r="U57" i="39"/>
  <c r="S57" i="39"/>
  <c r="E57" i="39"/>
  <c r="Y55" i="39"/>
  <c r="D58" i="39"/>
  <c r="Q52" i="26"/>
  <c r="AD60" i="9"/>
  <c r="N52" i="20"/>
  <c r="O52" i="20"/>
  <c r="P52" i="20"/>
  <c r="Q52" i="20"/>
  <c r="R52" i="23"/>
  <c r="P52" i="23"/>
  <c r="N52" i="23"/>
  <c r="Q52" i="23"/>
  <c r="O52" i="23"/>
  <c r="F52" i="24"/>
  <c r="N52" i="24"/>
  <c r="O52" i="24"/>
  <c r="P52" i="24"/>
  <c r="Q52" i="24"/>
  <c r="L51" i="34"/>
  <c r="AD61" i="35" s="1"/>
  <c r="AM61" i="9"/>
  <c r="O51" i="34"/>
  <c r="AM61" i="35" s="1"/>
  <c r="BS61" i="35" s="1"/>
  <c r="AJ61" i="9"/>
  <c r="N51" i="34"/>
  <c r="AJ61" i="35" s="1"/>
  <c r="BR61" i="35" s="1"/>
  <c r="E52" i="24"/>
  <c r="L52" i="24"/>
  <c r="K52" i="23"/>
  <c r="J52" i="20"/>
  <c r="G52" i="23"/>
  <c r="W52" i="24"/>
  <c r="J52" i="24"/>
  <c r="I52" i="23"/>
  <c r="V52" i="23"/>
  <c r="H52" i="20"/>
  <c r="I52" i="20"/>
  <c r="K52" i="24"/>
  <c r="F52" i="23"/>
  <c r="M52" i="23"/>
  <c r="G52" i="20"/>
  <c r="V52" i="20"/>
  <c r="R52" i="24"/>
  <c r="G52" i="24"/>
  <c r="E52" i="23"/>
  <c r="L52" i="20"/>
  <c r="F52" i="20"/>
  <c r="H52" i="24"/>
  <c r="H52" i="23"/>
  <c r="R52" i="20"/>
  <c r="M52" i="20"/>
  <c r="M52" i="24"/>
  <c r="L52" i="23"/>
  <c r="K52" i="20"/>
  <c r="E52" i="20"/>
  <c r="I52" i="24"/>
  <c r="J52" i="23"/>
  <c r="Q52" i="34"/>
  <c r="AP62" i="35" s="1"/>
  <c r="P52" i="26"/>
  <c r="AE52" i="37" s="1"/>
  <c r="O52" i="26"/>
  <c r="AD52" i="37" s="1"/>
  <c r="N52" i="26"/>
  <c r="M52" i="26"/>
  <c r="AB52" i="37" s="1"/>
  <c r="T51" i="23"/>
  <c r="T51" i="20"/>
  <c r="T51" i="24"/>
  <c r="R51" i="26"/>
  <c r="K52" i="26"/>
  <c r="F52" i="26"/>
  <c r="J52" i="26"/>
  <c r="E52" i="26"/>
  <c r="I52" i="26"/>
  <c r="D52" i="26"/>
  <c r="G52" i="26"/>
  <c r="H52" i="26"/>
  <c r="L52" i="26"/>
  <c r="AG84" i="13"/>
  <c r="AE84" i="13"/>
  <c r="AP62" i="9"/>
  <c r="AL54" i="35"/>
  <c r="BE54" i="35" s="1"/>
  <c r="M47" i="43" s="1"/>
  <c r="AK54" i="35"/>
  <c r="AO54" i="35"/>
  <c r="BF54" i="35" s="1"/>
  <c r="N47" i="43" s="1"/>
  <c r="AN54" i="35"/>
  <c r="A54" i="40"/>
  <c r="C53" i="40"/>
  <c r="D53" i="40" s="1"/>
  <c r="A55" i="37"/>
  <c r="B85" i="13"/>
  <c r="A64" i="35"/>
  <c r="AT64" i="35" s="1"/>
  <c r="B57" i="43" s="1"/>
  <c r="A55" i="34"/>
  <c r="D53" i="28"/>
  <c r="E53" i="28"/>
  <c r="D53" i="27"/>
  <c r="E53" i="27"/>
  <c r="D53" i="23"/>
  <c r="C53" i="26"/>
  <c r="A54" i="28"/>
  <c r="A54" i="27"/>
  <c r="A54" i="24"/>
  <c r="A54" i="20"/>
  <c r="A54" i="23"/>
  <c r="A64" i="9"/>
  <c r="A54" i="26"/>
  <c r="D53" i="24"/>
  <c r="D53" i="20"/>
  <c r="AR52" i="9"/>
  <c r="AQ52" i="9"/>
  <c r="B94" i="1"/>
  <c r="B59" i="39" s="1"/>
  <c r="AB59" i="39" s="1"/>
  <c r="W58" i="39" l="1"/>
  <c r="O58" i="39"/>
  <c r="M58" i="39"/>
  <c r="K58" i="39"/>
  <c r="I58" i="39"/>
  <c r="Q58" i="39"/>
  <c r="S58" i="39"/>
  <c r="G58" i="39"/>
  <c r="E58" i="39"/>
  <c r="U58" i="39"/>
  <c r="Y56" i="39"/>
  <c r="D59" i="39"/>
  <c r="P53" i="26"/>
  <c r="AE53" i="37" s="1"/>
  <c r="AM63" i="9" s="1"/>
  <c r="AD61" i="9"/>
  <c r="I53" i="23"/>
  <c r="O53" i="23"/>
  <c r="N53" i="23"/>
  <c r="Q53" i="23"/>
  <c r="P53" i="23"/>
  <c r="K53" i="24"/>
  <c r="N53" i="24"/>
  <c r="O53" i="24"/>
  <c r="P53" i="24"/>
  <c r="Q53" i="24"/>
  <c r="N53" i="20"/>
  <c r="O53" i="20"/>
  <c r="P53" i="20"/>
  <c r="Q53" i="20"/>
  <c r="L52" i="34"/>
  <c r="AD62" i="35" s="1"/>
  <c r="AJ62" i="9"/>
  <c r="N52" i="34"/>
  <c r="AJ62" i="35" s="1"/>
  <c r="BR62" i="35" s="1"/>
  <c r="AM62" i="9"/>
  <c r="O52" i="34"/>
  <c r="AM62" i="35" s="1"/>
  <c r="BS62" i="35" s="1"/>
  <c r="K53" i="23"/>
  <c r="I53" i="20"/>
  <c r="J53" i="20"/>
  <c r="F53" i="24"/>
  <c r="H53" i="24"/>
  <c r="J53" i="23"/>
  <c r="H53" i="23"/>
  <c r="H53" i="20"/>
  <c r="W53" i="24"/>
  <c r="G53" i="23"/>
  <c r="M53" i="20"/>
  <c r="G53" i="20"/>
  <c r="M53" i="24"/>
  <c r="F53" i="23"/>
  <c r="M53" i="23"/>
  <c r="E53" i="20"/>
  <c r="V53" i="20"/>
  <c r="L53" i="24"/>
  <c r="E53" i="23"/>
  <c r="L53" i="20"/>
  <c r="F53" i="20"/>
  <c r="J53" i="24"/>
  <c r="G53" i="24"/>
  <c r="V53" i="23"/>
  <c r="L53" i="23"/>
  <c r="R53" i="20"/>
  <c r="I53" i="24"/>
  <c r="R53" i="24"/>
  <c r="R53" i="23"/>
  <c r="K53" i="20"/>
  <c r="E53" i="24"/>
  <c r="Q53" i="34"/>
  <c r="AP63" i="35" s="1"/>
  <c r="Q53" i="26"/>
  <c r="N53" i="26"/>
  <c r="M53" i="26"/>
  <c r="AB53" i="37" s="1"/>
  <c r="O53" i="26"/>
  <c r="AD53" i="37" s="1"/>
  <c r="T52" i="20"/>
  <c r="T52" i="24"/>
  <c r="T52" i="23"/>
  <c r="R52" i="26"/>
  <c r="J53" i="26"/>
  <c r="E53" i="26"/>
  <c r="I53" i="26"/>
  <c r="D53" i="26"/>
  <c r="L53" i="26"/>
  <c r="G53" i="26"/>
  <c r="K53" i="26"/>
  <c r="F53" i="26"/>
  <c r="H53" i="26"/>
  <c r="AG85" i="13"/>
  <c r="AE85" i="13"/>
  <c r="AP63" i="9"/>
  <c r="AO55" i="35"/>
  <c r="BF55" i="35" s="1"/>
  <c r="N48" i="43" s="1"/>
  <c r="AN55" i="35"/>
  <c r="AL55" i="35"/>
  <c r="BE55" i="35" s="1"/>
  <c r="M48" i="43" s="1"/>
  <c r="AK55" i="35"/>
  <c r="A55" i="40"/>
  <c r="C54" i="40"/>
  <c r="D54" i="40" s="1"/>
  <c r="A56" i="37"/>
  <c r="B86" i="13"/>
  <c r="A65" i="35"/>
  <c r="AT65" i="35" s="1"/>
  <c r="B58" i="43" s="1"/>
  <c r="A56" i="34"/>
  <c r="D54" i="27"/>
  <c r="E54" i="27"/>
  <c r="D54" i="28"/>
  <c r="E54" i="28"/>
  <c r="D54" i="24"/>
  <c r="C54" i="26"/>
  <c r="A55" i="28"/>
  <c r="A55" i="27"/>
  <c r="A55" i="24"/>
  <c r="A55" i="23"/>
  <c r="A55" i="20"/>
  <c r="A65" i="9"/>
  <c r="A55" i="26"/>
  <c r="D54" i="23"/>
  <c r="D54" i="20"/>
  <c r="AR53" i="9"/>
  <c r="AQ53" i="9"/>
  <c r="B95" i="1"/>
  <c r="B60" i="39" s="1"/>
  <c r="AB60" i="39" s="1"/>
  <c r="W59" i="39" l="1"/>
  <c r="O59" i="39"/>
  <c r="M59" i="39"/>
  <c r="K59" i="39"/>
  <c r="I59" i="39"/>
  <c r="Q59" i="39"/>
  <c r="E59" i="39"/>
  <c r="U59" i="39"/>
  <c r="S59" i="39"/>
  <c r="G59" i="39"/>
  <c r="Y57" i="39"/>
  <c r="D60" i="39"/>
  <c r="I54" i="26"/>
  <c r="AD62" i="9"/>
  <c r="N54" i="24"/>
  <c r="O54" i="24"/>
  <c r="P54" i="24"/>
  <c r="Q54" i="24"/>
  <c r="M54" i="23"/>
  <c r="N54" i="23"/>
  <c r="P54" i="23"/>
  <c r="O54" i="23"/>
  <c r="Q54" i="23"/>
  <c r="G54" i="20"/>
  <c r="N54" i="20"/>
  <c r="O54" i="20"/>
  <c r="P54" i="20"/>
  <c r="Q54" i="20"/>
  <c r="O53" i="34"/>
  <c r="AM63" i="35" s="1"/>
  <c r="BS63" i="35" s="1"/>
  <c r="L53" i="34"/>
  <c r="AD63" i="35" s="1"/>
  <c r="AJ63" i="9"/>
  <c r="N53" i="34"/>
  <c r="AJ63" i="35" s="1"/>
  <c r="BR63" i="35" s="1"/>
  <c r="R54" i="23"/>
  <c r="E54" i="23"/>
  <c r="F54" i="24"/>
  <c r="I54" i="24"/>
  <c r="E54" i="20"/>
  <c r="I54" i="23"/>
  <c r="M54" i="24"/>
  <c r="L54" i="20"/>
  <c r="E54" i="24"/>
  <c r="J54" i="24"/>
  <c r="R54" i="20"/>
  <c r="R54" i="24"/>
  <c r="J54" i="20"/>
  <c r="K54" i="20"/>
  <c r="L54" i="23"/>
  <c r="J54" i="23"/>
  <c r="H54" i="24"/>
  <c r="I54" i="20"/>
  <c r="K54" i="23"/>
  <c r="V54" i="23"/>
  <c r="W54" i="24"/>
  <c r="V54" i="20"/>
  <c r="H54" i="20"/>
  <c r="H54" i="23"/>
  <c r="F54" i="23"/>
  <c r="K54" i="24"/>
  <c r="L54" i="24"/>
  <c r="F54" i="20"/>
  <c r="G54" i="23"/>
  <c r="G54" i="24"/>
  <c r="M54" i="20"/>
  <c r="Q54" i="34"/>
  <c r="AP64" i="35" s="1"/>
  <c r="Q54" i="26"/>
  <c r="N54" i="26"/>
  <c r="M54" i="26"/>
  <c r="AB54" i="37" s="1"/>
  <c r="O54" i="26"/>
  <c r="AD54" i="37" s="1"/>
  <c r="P54" i="26"/>
  <c r="AE54" i="37" s="1"/>
  <c r="T53" i="20"/>
  <c r="T53" i="23"/>
  <c r="T53" i="24"/>
  <c r="R53" i="26"/>
  <c r="H54" i="26"/>
  <c r="F54" i="26"/>
  <c r="K54" i="26"/>
  <c r="J54" i="26"/>
  <c r="E54" i="26"/>
  <c r="D54" i="26"/>
  <c r="G54" i="26"/>
  <c r="L54" i="26"/>
  <c r="AG86" i="13"/>
  <c r="AE86" i="13"/>
  <c r="AP64" i="9"/>
  <c r="AO56" i="35"/>
  <c r="BF56" i="35" s="1"/>
  <c r="N49" i="43" s="1"/>
  <c r="AN56" i="35"/>
  <c r="AL56" i="35"/>
  <c r="BE56" i="35" s="1"/>
  <c r="M49" i="43" s="1"/>
  <c r="AK56" i="35"/>
  <c r="C55" i="40"/>
  <c r="D55" i="40" s="1"/>
  <c r="A56" i="40"/>
  <c r="A57" i="37"/>
  <c r="B87" i="13"/>
  <c r="A66" i="35"/>
  <c r="AT66" i="35" s="1"/>
  <c r="B59" i="43" s="1"/>
  <c r="A57" i="34"/>
  <c r="D55" i="28"/>
  <c r="E55" i="28"/>
  <c r="D55" i="27"/>
  <c r="E55" i="27"/>
  <c r="C55" i="26"/>
  <c r="A56" i="28"/>
  <c r="A56" i="27"/>
  <c r="A56" i="23"/>
  <c r="A56" i="20"/>
  <c r="A56" i="24"/>
  <c r="A56" i="26"/>
  <c r="A66" i="9"/>
  <c r="D55" i="20"/>
  <c r="D55" i="23"/>
  <c r="D55" i="24"/>
  <c r="AR54" i="9"/>
  <c r="AQ54" i="9"/>
  <c r="B96" i="1"/>
  <c r="B61" i="39" s="1"/>
  <c r="AB61" i="39" s="1"/>
  <c r="W60" i="39" l="1"/>
  <c r="S60" i="39"/>
  <c r="O60" i="39"/>
  <c r="M60" i="39"/>
  <c r="K60" i="39"/>
  <c r="I60" i="39"/>
  <c r="U60" i="39"/>
  <c r="G60" i="39"/>
  <c r="Q60" i="39"/>
  <c r="E60" i="39"/>
  <c r="Y58" i="39"/>
  <c r="D61" i="39"/>
  <c r="H55" i="26"/>
  <c r="AD63" i="9"/>
  <c r="I55" i="20"/>
  <c r="N55" i="20"/>
  <c r="O55" i="20"/>
  <c r="P55" i="20"/>
  <c r="Q55" i="20"/>
  <c r="N55" i="23"/>
  <c r="Q55" i="23"/>
  <c r="O55" i="23"/>
  <c r="P55" i="23"/>
  <c r="J55" i="24"/>
  <c r="N55" i="24"/>
  <c r="O55" i="24"/>
  <c r="P55" i="24"/>
  <c r="Q55" i="24"/>
  <c r="L54" i="34"/>
  <c r="AD64" i="35" s="1"/>
  <c r="AM64" i="9"/>
  <c r="O54" i="34"/>
  <c r="AM64" i="35" s="1"/>
  <c r="BS64" i="35" s="1"/>
  <c r="AJ64" i="9"/>
  <c r="N54" i="34"/>
  <c r="AJ64" i="35" s="1"/>
  <c r="BR64" i="35" s="1"/>
  <c r="E55" i="23"/>
  <c r="G55" i="20"/>
  <c r="M55" i="23"/>
  <c r="V55" i="20"/>
  <c r="H55" i="20"/>
  <c r="K55" i="24"/>
  <c r="F55" i="24"/>
  <c r="L55" i="23"/>
  <c r="G55" i="23"/>
  <c r="F55" i="20"/>
  <c r="G55" i="24"/>
  <c r="I55" i="23"/>
  <c r="V55" i="23"/>
  <c r="R55" i="20"/>
  <c r="M55" i="20"/>
  <c r="I55" i="24"/>
  <c r="F55" i="23"/>
  <c r="E55" i="20"/>
  <c r="W55" i="24"/>
  <c r="M55" i="24"/>
  <c r="K55" i="23"/>
  <c r="K55" i="20"/>
  <c r="L55" i="20"/>
  <c r="L55" i="24"/>
  <c r="E55" i="24"/>
  <c r="H55" i="23"/>
  <c r="J55" i="23"/>
  <c r="J55" i="20"/>
  <c r="R55" i="24"/>
  <c r="R55" i="23"/>
  <c r="H55" i="24"/>
  <c r="Q55" i="34"/>
  <c r="AP65" i="35" s="1"/>
  <c r="N55" i="26"/>
  <c r="M55" i="26"/>
  <c r="AB55" i="37" s="1"/>
  <c r="O55" i="26"/>
  <c r="AD55" i="37" s="1"/>
  <c r="P55" i="26"/>
  <c r="AE55" i="37" s="1"/>
  <c r="Q55" i="26"/>
  <c r="T54" i="20"/>
  <c r="T54" i="24"/>
  <c r="T54" i="23"/>
  <c r="R54" i="26"/>
  <c r="G55" i="26"/>
  <c r="D55" i="26"/>
  <c r="L55" i="26"/>
  <c r="F55" i="26"/>
  <c r="J55" i="26"/>
  <c r="K55" i="26"/>
  <c r="E55" i="26"/>
  <c r="I55" i="26"/>
  <c r="A58" i="37"/>
  <c r="AG87" i="13"/>
  <c r="AE87" i="13"/>
  <c r="AP65" i="9"/>
  <c r="AO57" i="35"/>
  <c r="BF57" i="35" s="1"/>
  <c r="N50" i="43" s="1"/>
  <c r="AN57" i="35"/>
  <c r="AL57" i="35"/>
  <c r="BE57" i="35" s="1"/>
  <c r="M50" i="43" s="1"/>
  <c r="AK57" i="35"/>
  <c r="A57" i="40"/>
  <c r="C56" i="40"/>
  <c r="D56" i="40" s="1"/>
  <c r="B88" i="13"/>
  <c r="A67" i="35"/>
  <c r="AT67" i="35" s="1"/>
  <c r="B60" i="43" s="1"/>
  <c r="A58" i="34"/>
  <c r="D56" i="27"/>
  <c r="E56" i="27"/>
  <c r="D56" i="28"/>
  <c r="E56" i="28"/>
  <c r="C56" i="26"/>
  <c r="D56" i="20"/>
  <c r="D56" i="23"/>
  <c r="A57" i="28"/>
  <c r="A57" i="27"/>
  <c r="A57" i="23"/>
  <c r="A57" i="20"/>
  <c r="A67" i="9"/>
  <c r="A57" i="24"/>
  <c r="A57" i="26"/>
  <c r="D56" i="24"/>
  <c r="AR55" i="9"/>
  <c r="AQ55" i="9"/>
  <c r="B97" i="1"/>
  <c r="B62" i="39" s="1"/>
  <c r="AB62" i="39" s="1"/>
  <c r="W61" i="39" l="1"/>
  <c r="Q61" i="39"/>
  <c r="O61" i="39"/>
  <c r="M61" i="39"/>
  <c r="K61" i="39"/>
  <c r="I61" i="39"/>
  <c r="E61" i="39"/>
  <c r="S61" i="39"/>
  <c r="G61" i="39"/>
  <c r="U61" i="39"/>
  <c r="Y59" i="39"/>
  <c r="D62" i="39"/>
  <c r="Q56" i="26"/>
  <c r="AD64" i="9"/>
  <c r="E56" i="20"/>
  <c r="N56" i="20"/>
  <c r="O56" i="20"/>
  <c r="P56" i="20"/>
  <c r="Q56" i="20"/>
  <c r="E56" i="23"/>
  <c r="Q56" i="23"/>
  <c r="P56" i="23"/>
  <c r="N56" i="23"/>
  <c r="O56" i="23"/>
  <c r="N56" i="24"/>
  <c r="O56" i="24"/>
  <c r="P56" i="24"/>
  <c r="Q56" i="24"/>
  <c r="L55" i="34"/>
  <c r="AD65" i="35" s="1"/>
  <c r="O55" i="34"/>
  <c r="AM65" i="35" s="1"/>
  <c r="BS65" i="35" s="1"/>
  <c r="AM65" i="9"/>
  <c r="AJ65" i="9"/>
  <c r="N55" i="34"/>
  <c r="AJ65" i="35" s="1"/>
  <c r="BR65" i="35" s="1"/>
  <c r="E56" i="24"/>
  <c r="R56" i="23"/>
  <c r="L56" i="23"/>
  <c r="K56" i="20"/>
  <c r="M56" i="24"/>
  <c r="W56" i="24"/>
  <c r="H56" i="23"/>
  <c r="J56" i="20"/>
  <c r="H56" i="24"/>
  <c r="F56" i="24"/>
  <c r="V56" i="23"/>
  <c r="H56" i="20"/>
  <c r="I56" i="20"/>
  <c r="G56" i="24"/>
  <c r="R56" i="24"/>
  <c r="K56" i="23"/>
  <c r="G56" i="23"/>
  <c r="K56" i="24"/>
  <c r="R56" i="20"/>
  <c r="G56" i="20"/>
  <c r="L56" i="24"/>
  <c r="M56" i="23"/>
  <c r="F56" i="23"/>
  <c r="V56" i="20"/>
  <c r="J56" i="24"/>
  <c r="J56" i="23"/>
  <c r="M56" i="20"/>
  <c r="F56" i="20"/>
  <c r="I56" i="24"/>
  <c r="I56" i="23"/>
  <c r="L56" i="20"/>
  <c r="Q56" i="34"/>
  <c r="AP66" i="35" s="1"/>
  <c r="N56" i="26"/>
  <c r="M56" i="26"/>
  <c r="AB56" i="37" s="1"/>
  <c r="O56" i="26"/>
  <c r="AD56" i="37" s="1"/>
  <c r="P56" i="26"/>
  <c r="AE56" i="37" s="1"/>
  <c r="T55" i="20"/>
  <c r="T55" i="23"/>
  <c r="T55" i="24"/>
  <c r="R55" i="26"/>
  <c r="G56" i="26"/>
  <c r="H56" i="26"/>
  <c r="F56" i="26"/>
  <c r="K56" i="26"/>
  <c r="J56" i="26"/>
  <c r="E56" i="26"/>
  <c r="I56" i="26"/>
  <c r="D56" i="26"/>
  <c r="L56" i="26"/>
  <c r="A59" i="37"/>
  <c r="AG88" i="13"/>
  <c r="AE88" i="13"/>
  <c r="AP66" i="9"/>
  <c r="AL58" i="35"/>
  <c r="BE58" i="35" s="1"/>
  <c r="M51" i="43" s="1"/>
  <c r="AK58" i="35"/>
  <c r="AO58" i="35"/>
  <c r="BF58" i="35" s="1"/>
  <c r="N51" i="43" s="1"/>
  <c r="AN58" i="35"/>
  <c r="A58" i="40"/>
  <c r="C57" i="40"/>
  <c r="D57" i="40" s="1"/>
  <c r="B89" i="13"/>
  <c r="A68" i="35"/>
  <c r="AT68" i="35" s="1"/>
  <c r="B61" i="43" s="1"/>
  <c r="A59" i="34"/>
  <c r="D57" i="27"/>
  <c r="E57" i="27"/>
  <c r="D57" i="28"/>
  <c r="E57" i="28"/>
  <c r="C57" i="26"/>
  <c r="A58" i="28"/>
  <c r="A58" i="27"/>
  <c r="A58" i="24"/>
  <c r="A58" i="23"/>
  <c r="A58" i="20"/>
  <c r="A58" i="26"/>
  <c r="A68" i="9"/>
  <c r="D57" i="24"/>
  <c r="D57" i="20"/>
  <c r="D57" i="23"/>
  <c r="AR56" i="9"/>
  <c r="AQ56" i="9"/>
  <c r="B98" i="1"/>
  <c r="B63" i="39" s="1"/>
  <c r="AB63" i="39" s="1"/>
  <c r="W62" i="39" l="1"/>
  <c r="U62" i="39"/>
  <c r="O62" i="39"/>
  <c r="M62" i="39"/>
  <c r="K62" i="39"/>
  <c r="I62" i="39"/>
  <c r="E62" i="39"/>
  <c r="S62" i="39"/>
  <c r="Q62" i="39"/>
  <c r="G62" i="39"/>
  <c r="Y60" i="39"/>
  <c r="D63" i="39"/>
  <c r="P57" i="26"/>
  <c r="AE57" i="37" s="1"/>
  <c r="AM67" i="9" s="1"/>
  <c r="AD65" i="9"/>
  <c r="H57" i="24"/>
  <c r="N57" i="24"/>
  <c r="O57" i="24"/>
  <c r="P57" i="24"/>
  <c r="Q57" i="24"/>
  <c r="H57" i="20"/>
  <c r="N57" i="20"/>
  <c r="O57" i="20"/>
  <c r="P57" i="20"/>
  <c r="Q57" i="20"/>
  <c r="R57" i="23"/>
  <c r="P57" i="23"/>
  <c r="O57" i="23"/>
  <c r="N57" i="23"/>
  <c r="Q57" i="23"/>
  <c r="L56" i="34"/>
  <c r="AD66" i="35" s="1"/>
  <c r="AM66" i="9"/>
  <c r="O56" i="34"/>
  <c r="AM66" i="35" s="1"/>
  <c r="BS66" i="35" s="1"/>
  <c r="N56" i="34"/>
  <c r="AJ66" i="35" s="1"/>
  <c r="BR66" i="35" s="1"/>
  <c r="AJ66" i="9"/>
  <c r="L57" i="23"/>
  <c r="J57" i="23"/>
  <c r="R57" i="24"/>
  <c r="I57" i="23"/>
  <c r="V57" i="20"/>
  <c r="G57" i="20"/>
  <c r="W57" i="24"/>
  <c r="F57" i="24"/>
  <c r="G57" i="23"/>
  <c r="F57" i="23"/>
  <c r="M57" i="20"/>
  <c r="R57" i="20"/>
  <c r="M57" i="24"/>
  <c r="K57" i="24"/>
  <c r="L57" i="20"/>
  <c r="K57" i="20"/>
  <c r="I57" i="24"/>
  <c r="V57" i="23"/>
  <c r="H57" i="23"/>
  <c r="E57" i="24"/>
  <c r="G57" i="24"/>
  <c r="E57" i="23"/>
  <c r="J57" i="20"/>
  <c r="I57" i="20"/>
  <c r="J57" i="24"/>
  <c r="L57" i="24"/>
  <c r="K57" i="23"/>
  <c r="F57" i="20"/>
  <c r="M57" i="23"/>
  <c r="E57" i="20"/>
  <c r="Q57" i="34"/>
  <c r="AP67" i="35" s="1"/>
  <c r="Q57" i="26"/>
  <c r="N57" i="26"/>
  <c r="M57" i="26"/>
  <c r="AB57" i="37" s="1"/>
  <c r="O57" i="26"/>
  <c r="AD57" i="37" s="1"/>
  <c r="T56" i="24"/>
  <c r="T56" i="20"/>
  <c r="T56" i="23"/>
  <c r="R56" i="26"/>
  <c r="J57" i="26"/>
  <c r="E57" i="26"/>
  <c r="I57" i="26"/>
  <c r="D57" i="26"/>
  <c r="G57" i="26"/>
  <c r="L57" i="26"/>
  <c r="F57" i="26"/>
  <c r="K57" i="26"/>
  <c r="H57" i="26"/>
  <c r="A60" i="37"/>
  <c r="AG89" i="13"/>
  <c r="AE89" i="13"/>
  <c r="AP67" i="9"/>
  <c r="AO59" i="35"/>
  <c r="BF59" i="35" s="1"/>
  <c r="N52" i="43" s="1"/>
  <c r="AN59" i="35"/>
  <c r="AL59" i="35"/>
  <c r="BE59" i="35" s="1"/>
  <c r="M52" i="43" s="1"/>
  <c r="AK59" i="35"/>
  <c r="A59" i="40"/>
  <c r="C58" i="40"/>
  <c r="D58" i="40" s="1"/>
  <c r="B90" i="13"/>
  <c r="A69" i="35"/>
  <c r="AT69" i="35" s="1"/>
  <c r="B62" i="43" s="1"/>
  <c r="A60" i="34"/>
  <c r="D58" i="28"/>
  <c r="E58" i="28"/>
  <c r="D58" i="27"/>
  <c r="E58" i="27"/>
  <c r="C58" i="26"/>
  <c r="D58" i="20"/>
  <c r="D58" i="23"/>
  <c r="D58" i="24"/>
  <c r="A59" i="28"/>
  <c r="A59" i="27"/>
  <c r="A59" i="24"/>
  <c r="A59" i="23"/>
  <c r="A59" i="20"/>
  <c r="A69" i="9"/>
  <c r="A59" i="26"/>
  <c r="AR57" i="9"/>
  <c r="AQ57" i="9"/>
  <c r="B99" i="1"/>
  <c r="B64" i="39" s="1"/>
  <c r="AB64" i="39" s="1"/>
  <c r="W63" i="39" l="1"/>
  <c r="O63" i="39"/>
  <c r="M63" i="39"/>
  <c r="K63" i="39"/>
  <c r="I63" i="39"/>
  <c r="Q63" i="39"/>
  <c r="G63" i="39"/>
  <c r="U63" i="39"/>
  <c r="E63" i="39"/>
  <c r="S63" i="39"/>
  <c r="Y61" i="39"/>
  <c r="D64" i="39"/>
  <c r="P58" i="26"/>
  <c r="AE58" i="37" s="1"/>
  <c r="AM68" i="9" s="1"/>
  <c r="AD66" i="9"/>
  <c r="J58" i="20"/>
  <c r="N58" i="20"/>
  <c r="O58" i="20"/>
  <c r="P58" i="20"/>
  <c r="Q58" i="20"/>
  <c r="I58" i="23"/>
  <c r="Q58" i="23"/>
  <c r="N58" i="23"/>
  <c r="O58" i="23"/>
  <c r="P58" i="23"/>
  <c r="H58" i="24"/>
  <c r="N58" i="24"/>
  <c r="O58" i="24"/>
  <c r="P58" i="24"/>
  <c r="Q58" i="24"/>
  <c r="O57" i="34"/>
  <c r="AM67" i="35" s="1"/>
  <c r="BS67" i="35" s="1"/>
  <c r="L57" i="34"/>
  <c r="AD67" i="35" s="1"/>
  <c r="AJ67" i="9"/>
  <c r="N57" i="34"/>
  <c r="AJ67" i="35" s="1"/>
  <c r="BR67" i="35" s="1"/>
  <c r="F58" i="20"/>
  <c r="M58" i="24"/>
  <c r="H58" i="23"/>
  <c r="E58" i="20"/>
  <c r="I58" i="20"/>
  <c r="F58" i="24"/>
  <c r="E58" i="24"/>
  <c r="V58" i="23"/>
  <c r="R58" i="20"/>
  <c r="W58" i="24"/>
  <c r="E58" i="23"/>
  <c r="H58" i="20"/>
  <c r="J58" i="24"/>
  <c r="L58" i="24"/>
  <c r="L58" i="23"/>
  <c r="M58" i="23"/>
  <c r="V58" i="20"/>
  <c r="L58" i="20"/>
  <c r="I58" i="24"/>
  <c r="K58" i="23"/>
  <c r="R58" i="23"/>
  <c r="M58" i="20"/>
  <c r="R58" i="24"/>
  <c r="G58" i="24"/>
  <c r="G58" i="23"/>
  <c r="J58" i="23"/>
  <c r="K58" i="20"/>
  <c r="F58" i="23"/>
  <c r="G58" i="20"/>
  <c r="K58" i="24"/>
  <c r="Q58" i="34"/>
  <c r="AP68" i="35" s="1"/>
  <c r="Q58" i="26"/>
  <c r="N58" i="26"/>
  <c r="M58" i="26"/>
  <c r="AB58" i="37" s="1"/>
  <c r="O58" i="26"/>
  <c r="AD58" i="37" s="1"/>
  <c r="T57" i="20"/>
  <c r="T57" i="23"/>
  <c r="T57" i="24"/>
  <c r="R57" i="26"/>
  <c r="H58" i="26"/>
  <c r="D58" i="26"/>
  <c r="A61" i="37"/>
  <c r="L58" i="26"/>
  <c r="G58" i="26"/>
  <c r="K58" i="26"/>
  <c r="J58" i="26"/>
  <c r="F58" i="26"/>
  <c r="E58" i="26"/>
  <c r="I58" i="26"/>
  <c r="AG90" i="13"/>
  <c r="AE90" i="13"/>
  <c r="AP68" i="9"/>
  <c r="AO60" i="35"/>
  <c r="BF60" i="35" s="1"/>
  <c r="N53" i="43" s="1"/>
  <c r="AN60" i="35"/>
  <c r="AL60" i="35"/>
  <c r="BE60" i="35" s="1"/>
  <c r="M53" i="43" s="1"/>
  <c r="AK60" i="35"/>
  <c r="C59" i="40"/>
  <c r="D59" i="40" s="1"/>
  <c r="A60" i="40"/>
  <c r="B91" i="13"/>
  <c r="A70" i="35"/>
  <c r="AT70" i="35" s="1"/>
  <c r="B63" i="43" s="1"/>
  <c r="A61" i="34"/>
  <c r="D59" i="27"/>
  <c r="E59" i="27"/>
  <c r="D59" i="28"/>
  <c r="E59" i="28"/>
  <c r="C59" i="26"/>
  <c r="D59" i="23"/>
  <c r="D59" i="24"/>
  <c r="A60" i="28"/>
  <c r="A60" i="27"/>
  <c r="A60" i="24"/>
  <c r="A60" i="23"/>
  <c r="A60" i="20"/>
  <c r="A60" i="26"/>
  <c r="A70" i="9"/>
  <c r="D59" i="20"/>
  <c r="AR58" i="9"/>
  <c r="AQ58" i="9"/>
  <c r="B100" i="1"/>
  <c r="B65" i="39" s="1"/>
  <c r="AB65" i="39" s="1"/>
  <c r="W64" i="39" l="1"/>
  <c r="S64" i="39"/>
  <c r="G64" i="39"/>
  <c r="O64" i="39"/>
  <c r="M64" i="39"/>
  <c r="K64" i="39"/>
  <c r="I64" i="39"/>
  <c r="E64" i="39"/>
  <c r="U64" i="39"/>
  <c r="Q64" i="39"/>
  <c r="Y62" i="39"/>
  <c r="D65" i="39"/>
  <c r="P59" i="26"/>
  <c r="AE59" i="37" s="1"/>
  <c r="AM69" i="9" s="1"/>
  <c r="AD67" i="9"/>
  <c r="F59" i="23"/>
  <c r="O59" i="23"/>
  <c r="Q59" i="23"/>
  <c r="N59" i="23"/>
  <c r="P59" i="23"/>
  <c r="M59" i="24"/>
  <c r="N59" i="24"/>
  <c r="O59" i="24"/>
  <c r="P59" i="24"/>
  <c r="Q59" i="24"/>
  <c r="N59" i="20"/>
  <c r="O59" i="20"/>
  <c r="P59" i="20"/>
  <c r="Q59" i="20"/>
  <c r="O58" i="34"/>
  <c r="AM68" i="35" s="1"/>
  <c r="BS68" i="35" s="1"/>
  <c r="N58" i="34"/>
  <c r="AJ68" i="35" s="1"/>
  <c r="BR68" i="35" s="1"/>
  <c r="AJ68" i="9"/>
  <c r="L58" i="34"/>
  <c r="AD68" i="35" s="1"/>
  <c r="I59" i="20"/>
  <c r="E59" i="23"/>
  <c r="L59" i="23"/>
  <c r="K59" i="24"/>
  <c r="M59" i="20"/>
  <c r="R59" i="23"/>
  <c r="E59" i="24"/>
  <c r="I59" i="24"/>
  <c r="V59" i="20"/>
  <c r="E59" i="20"/>
  <c r="H59" i="23"/>
  <c r="W59" i="24"/>
  <c r="R59" i="20"/>
  <c r="L59" i="24"/>
  <c r="F59" i="24"/>
  <c r="L59" i="20"/>
  <c r="K59" i="20"/>
  <c r="V59" i="23"/>
  <c r="G59" i="23"/>
  <c r="J59" i="24"/>
  <c r="H59" i="20"/>
  <c r="K59" i="23"/>
  <c r="M59" i="23"/>
  <c r="R59" i="24"/>
  <c r="G59" i="20"/>
  <c r="J59" i="20"/>
  <c r="I59" i="23"/>
  <c r="J59" i="23"/>
  <c r="G59" i="24"/>
  <c r="H59" i="24"/>
  <c r="F59" i="20"/>
  <c r="Q59" i="34"/>
  <c r="AP69" i="35" s="1"/>
  <c r="Q59" i="26"/>
  <c r="N59" i="26"/>
  <c r="M59" i="26"/>
  <c r="AB59" i="37" s="1"/>
  <c r="O59" i="26"/>
  <c r="AD59" i="37" s="1"/>
  <c r="T58" i="20"/>
  <c r="T58" i="24"/>
  <c r="T58" i="23"/>
  <c r="A62" i="37"/>
  <c r="R58" i="26"/>
  <c r="K59" i="26"/>
  <c r="J59" i="26"/>
  <c r="E59" i="26"/>
  <c r="I59" i="26"/>
  <c r="D59" i="26"/>
  <c r="H59" i="26"/>
  <c r="G59" i="26"/>
  <c r="L59" i="26"/>
  <c r="F59" i="26"/>
  <c r="AG91" i="13"/>
  <c r="AE91" i="13"/>
  <c r="AP69" i="9"/>
  <c r="AL61" i="35"/>
  <c r="BE61" i="35" s="1"/>
  <c r="M54" i="43" s="1"/>
  <c r="AK61" i="35"/>
  <c r="AO61" i="35"/>
  <c r="BF61" i="35" s="1"/>
  <c r="N54" i="43" s="1"/>
  <c r="AN61" i="35"/>
  <c r="C60" i="40"/>
  <c r="D60" i="40" s="1"/>
  <c r="A61" i="40"/>
  <c r="B92" i="13"/>
  <c r="A71" i="35"/>
  <c r="AT71" i="35" s="1"/>
  <c r="B64" i="43" s="1"/>
  <c r="A62" i="34"/>
  <c r="D60" i="28"/>
  <c r="E60" i="28"/>
  <c r="D60" i="27"/>
  <c r="E60" i="27"/>
  <c r="C60" i="26"/>
  <c r="A61" i="28"/>
  <c r="A61" i="27"/>
  <c r="A61" i="24"/>
  <c r="A61" i="23"/>
  <c r="A61" i="20"/>
  <c r="A61" i="26"/>
  <c r="A71" i="9"/>
  <c r="D60" i="20"/>
  <c r="D60" i="23"/>
  <c r="D60" i="24"/>
  <c r="AR59" i="9"/>
  <c r="AQ59" i="9"/>
  <c r="B101" i="1"/>
  <c r="B66" i="39" s="1"/>
  <c r="AB66" i="39" s="1"/>
  <c r="O59" i="34" l="1"/>
  <c r="AM69" i="35" s="1"/>
  <c r="BS69" i="35" s="1"/>
  <c r="W65" i="39"/>
  <c r="S65" i="39"/>
  <c r="O65" i="39"/>
  <c r="M65" i="39"/>
  <c r="K65" i="39"/>
  <c r="I65" i="39"/>
  <c r="E65" i="39"/>
  <c r="Q65" i="39"/>
  <c r="G65" i="39"/>
  <c r="U65" i="39"/>
  <c r="Y63" i="39"/>
  <c r="D66" i="39"/>
  <c r="J60" i="26"/>
  <c r="AD68" i="9"/>
  <c r="F60" i="20"/>
  <c r="N60" i="20"/>
  <c r="O60" i="20"/>
  <c r="P60" i="20"/>
  <c r="Q60" i="20"/>
  <c r="E60" i="23"/>
  <c r="O60" i="23"/>
  <c r="P60" i="23"/>
  <c r="N60" i="23"/>
  <c r="Q60" i="23"/>
  <c r="G60" i="24"/>
  <c r="N60" i="24"/>
  <c r="O60" i="24"/>
  <c r="P60" i="24"/>
  <c r="Q60" i="24"/>
  <c r="N59" i="34"/>
  <c r="AJ69" i="35" s="1"/>
  <c r="BR69" i="35" s="1"/>
  <c r="AJ69" i="9"/>
  <c r="A63" i="37"/>
  <c r="L59" i="34"/>
  <c r="AD69" i="35" s="1"/>
  <c r="R60" i="23"/>
  <c r="M60" i="20"/>
  <c r="L60" i="20"/>
  <c r="J60" i="23"/>
  <c r="M60" i="24"/>
  <c r="E60" i="24"/>
  <c r="I60" i="20"/>
  <c r="R60" i="20"/>
  <c r="W60" i="24"/>
  <c r="H60" i="20"/>
  <c r="K60" i="20"/>
  <c r="L60" i="23"/>
  <c r="I60" i="23"/>
  <c r="L60" i="24"/>
  <c r="I60" i="24"/>
  <c r="G60" i="20"/>
  <c r="K60" i="23"/>
  <c r="V60" i="23"/>
  <c r="K60" i="24"/>
  <c r="E60" i="20"/>
  <c r="J60" i="20"/>
  <c r="H60" i="23"/>
  <c r="F60" i="23"/>
  <c r="F60" i="24"/>
  <c r="J60" i="24"/>
  <c r="V60" i="20"/>
  <c r="M60" i="23"/>
  <c r="R60" i="24"/>
  <c r="G60" i="23"/>
  <c r="H60" i="24"/>
  <c r="Q60" i="34"/>
  <c r="AP70" i="35" s="1"/>
  <c r="Q60" i="26"/>
  <c r="N60" i="26"/>
  <c r="M60" i="26"/>
  <c r="AB60" i="37" s="1"/>
  <c r="O60" i="26"/>
  <c r="AD60" i="37" s="1"/>
  <c r="P60" i="26"/>
  <c r="AE60" i="37" s="1"/>
  <c r="T59" i="23"/>
  <c r="T59" i="24"/>
  <c r="T59" i="20"/>
  <c r="R59" i="26"/>
  <c r="I60" i="26"/>
  <c r="E60" i="26"/>
  <c r="G60" i="26"/>
  <c r="D60" i="26"/>
  <c r="H60" i="26"/>
  <c r="L60" i="26"/>
  <c r="K60" i="26"/>
  <c r="F60" i="26"/>
  <c r="AG92" i="13"/>
  <c r="AE92" i="13"/>
  <c r="AP70" i="9"/>
  <c r="AO62" i="35"/>
  <c r="BF62" i="35" s="1"/>
  <c r="N55" i="43" s="1"/>
  <c r="AN62" i="35"/>
  <c r="AL62" i="35"/>
  <c r="BE62" i="35" s="1"/>
  <c r="M55" i="43" s="1"/>
  <c r="AK62" i="35"/>
  <c r="C61" i="40"/>
  <c r="D61" i="40" s="1"/>
  <c r="A62" i="40"/>
  <c r="B93" i="13"/>
  <c r="A72" i="35"/>
  <c r="AT72" i="35" s="1"/>
  <c r="B65" i="43" s="1"/>
  <c r="A63" i="34"/>
  <c r="D61" i="27"/>
  <c r="E61" i="27"/>
  <c r="D61" i="28"/>
  <c r="E61" i="28"/>
  <c r="C61" i="26"/>
  <c r="D61" i="20"/>
  <c r="A62" i="28"/>
  <c r="A62" i="27"/>
  <c r="A62" i="24"/>
  <c r="A62" i="23"/>
  <c r="A62" i="20"/>
  <c r="A62" i="26"/>
  <c r="A72" i="9"/>
  <c r="D61" i="23"/>
  <c r="D61" i="24"/>
  <c r="AR60" i="9"/>
  <c r="AQ60" i="9"/>
  <c r="B102" i="1"/>
  <c r="B67" i="39" s="1"/>
  <c r="AB67" i="39" s="1"/>
  <c r="A64" i="37" l="1"/>
  <c r="A65" i="37" s="1"/>
  <c r="W66" i="39"/>
  <c r="U66" i="39"/>
  <c r="O66" i="39"/>
  <c r="M66" i="39"/>
  <c r="K66" i="39"/>
  <c r="I66" i="39"/>
  <c r="E66" i="39"/>
  <c r="S66" i="39"/>
  <c r="G66" i="39"/>
  <c r="Q66" i="39"/>
  <c r="Y64" i="39"/>
  <c r="D67" i="39"/>
  <c r="D61" i="26"/>
  <c r="AD69" i="9"/>
  <c r="AD70" i="9"/>
  <c r="E61" i="20"/>
  <c r="N61" i="20"/>
  <c r="O61" i="20"/>
  <c r="P61" i="20"/>
  <c r="Q61" i="20"/>
  <c r="G61" i="23"/>
  <c r="Q61" i="23"/>
  <c r="N61" i="23"/>
  <c r="P61" i="23"/>
  <c r="O61" i="23"/>
  <c r="N61" i="24"/>
  <c r="O61" i="24"/>
  <c r="P61" i="24"/>
  <c r="Q61" i="24"/>
  <c r="L60" i="34"/>
  <c r="AD70" i="35" s="1"/>
  <c r="AM70" i="9"/>
  <c r="O60" i="34"/>
  <c r="AM70" i="35" s="1"/>
  <c r="BS70" i="35" s="1"/>
  <c r="AJ70" i="9"/>
  <c r="N60" i="34"/>
  <c r="AJ70" i="35" s="1"/>
  <c r="BR70" i="35" s="1"/>
  <c r="I61" i="20"/>
  <c r="L61" i="20"/>
  <c r="E61" i="24"/>
  <c r="V61" i="23"/>
  <c r="H61" i="20"/>
  <c r="R61" i="20"/>
  <c r="R61" i="24"/>
  <c r="H61" i="23"/>
  <c r="F61" i="23"/>
  <c r="F61" i="20"/>
  <c r="K61" i="20"/>
  <c r="M61" i="24"/>
  <c r="K61" i="24"/>
  <c r="E61" i="23"/>
  <c r="R61" i="23"/>
  <c r="I61" i="24"/>
  <c r="K61" i="23"/>
  <c r="G61" i="20"/>
  <c r="W61" i="24"/>
  <c r="H61" i="24"/>
  <c r="L61" i="24"/>
  <c r="M61" i="23"/>
  <c r="J61" i="23"/>
  <c r="V61" i="20"/>
  <c r="M61" i="20"/>
  <c r="G61" i="24"/>
  <c r="J61" i="24"/>
  <c r="L61" i="23"/>
  <c r="J61" i="20"/>
  <c r="F61" i="24"/>
  <c r="I61" i="23"/>
  <c r="Q61" i="34"/>
  <c r="AP71" i="35" s="1"/>
  <c r="N61" i="26"/>
  <c r="M61" i="26"/>
  <c r="O61" i="26"/>
  <c r="AD61" i="37" s="1"/>
  <c r="P61" i="26"/>
  <c r="AE61" i="37" s="1"/>
  <c r="Q61" i="26"/>
  <c r="T60" i="23"/>
  <c r="T60" i="20"/>
  <c r="T60" i="24"/>
  <c r="R60" i="26"/>
  <c r="J61" i="26"/>
  <c r="E61" i="26"/>
  <c r="I61" i="26"/>
  <c r="L61" i="26"/>
  <c r="G61" i="26"/>
  <c r="K61" i="26"/>
  <c r="F61" i="26"/>
  <c r="H61" i="26"/>
  <c r="AG93" i="13"/>
  <c r="AE93" i="13"/>
  <c r="AP71" i="9"/>
  <c r="AL63" i="35"/>
  <c r="BE63" i="35" s="1"/>
  <c r="M56" i="43" s="1"/>
  <c r="AK63" i="35"/>
  <c r="AO63" i="35"/>
  <c r="BF63" i="35" s="1"/>
  <c r="N56" i="43" s="1"/>
  <c r="AN63" i="35"/>
  <c r="A63" i="40"/>
  <c r="C62" i="40"/>
  <c r="D62" i="40" s="1"/>
  <c r="B94" i="13"/>
  <c r="A73" i="35"/>
  <c r="AT73" i="35" s="1"/>
  <c r="B66" i="43" s="1"/>
  <c r="A64" i="34"/>
  <c r="D62" i="27"/>
  <c r="E62" i="27"/>
  <c r="D62" i="28"/>
  <c r="E62" i="28"/>
  <c r="C62" i="26"/>
  <c r="D62" i="24"/>
  <c r="D62" i="20"/>
  <c r="A63" i="28"/>
  <c r="A63" i="27"/>
  <c r="A63" i="24"/>
  <c r="A63" i="23"/>
  <c r="A63" i="20"/>
  <c r="A73" i="9"/>
  <c r="A63" i="26"/>
  <c r="D62" i="23"/>
  <c r="AR61" i="9"/>
  <c r="AQ61" i="9"/>
  <c r="B103" i="1"/>
  <c r="B68" i="39" s="1"/>
  <c r="AB68" i="39" s="1"/>
  <c r="W67" i="39" l="1"/>
  <c r="S67" i="39"/>
  <c r="O67" i="39"/>
  <c r="M67" i="39"/>
  <c r="K67" i="39"/>
  <c r="I67" i="39"/>
  <c r="Q67" i="39"/>
  <c r="U67" i="39"/>
  <c r="E67" i="39"/>
  <c r="G67" i="39"/>
  <c r="Y65" i="39"/>
  <c r="D68" i="39"/>
  <c r="AB61" i="37"/>
  <c r="AD71" i="9" s="1"/>
  <c r="N62" i="24"/>
  <c r="O62" i="24"/>
  <c r="P62" i="24"/>
  <c r="Q62" i="24"/>
  <c r="M62" i="20"/>
  <c r="N62" i="20"/>
  <c r="O62" i="20"/>
  <c r="P62" i="20"/>
  <c r="Q62" i="20"/>
  <c r="G62" i="23"/>
  <c r="Q62" i="23"/>
  <c r="P62" i="23"/>
  <c r="O62" i="23"/>
  <c r="N62" i="23"/>
  <c r="L61" i="34"/>
  <c r="AD71" i="35" s="1"/>
  <c r="O61" i="34"/>
  <c r="AM71" i="35" s="1"/>
  <c r="BS71" i="35" s="1"/>
  <c r="AM71" i="9"/>
  <c r="N61" i="34"/>
  <c r="AJ71" i="35" s="1"/>
  <c r="BR71" i="35" s="1"/>
  <c r="AJ71" i="9"/>
  <c r="E62" i="23"/>
  <c r="L62" i="23"/>
  <c r="I62" i="20"/>
  <c r="E62" i="20"/>
  <c r="J62" i="24"/>
  <c r="I62" i="24"/>
  <c r="R62" i="23"/>
  <c r="G62" i="20"/>
  <c r="L62" i="20"/>
  <c r="K62" i="23"/>
  <c r="R62" i="20"/>
  <c r="W62" i="24"/>
  <c r="G62" i="24"/>
  <c r="V62" i="23"/>
  <c r="H62" i="20"/>
  <c r="E62" i="24"/>
  <c r="M62" i="23"/>
  <c r="H62" i="23"/>
  <c r="M62" i="24"/>
  <c r="F62" i="24"/>
  <c r="J62" i="23"/>
  <c r="V62" i="20"/>
  <c r="H62" i="24"/>
  <c r="K62" i="24"/>
  <c r="I62" i="23"/>
  <c r="K62" i="20"/>
  <c r="F62" i="20"/>
  <c r="R62" i="24"/>
  <c r="L62" i="24"/>
  <c r="F62" i="23"/>
  <c r="J62" i="20"/>
  <c r="Q62" i="34"/>
  <c r="AP72" i="35" s="1"/>
  <c r="N62" i="26"/>
  <c r="M62" i="26"/>
  <c r="AB62" i="37" s="1"/>
  <c r="O62" i="26"/>
  <c r="AD62" i="37" s="1"/>
  <c r="P62" i="26"/>
  <c r="AE62" i="37" s="1"/>
  <c r="Q62" i="26"/>
  <c r="T61" i="23"/>
  <c r="T61" i="20"/>
  <c r="T61" i="24"/>
  <c r="R61" i="26"/>
  <c r="G62" i="26"/>
  <c r="D62" i="26"/>
  <c r="L62" i="26"/>
  <c r="F62" i="26"/>
  <c r="K62" i="26"/>
  <c r="H62" i="26"/>
  <c r="J62" i="26"/>
  <c r="E62" i="26"/>
  <c r="I62" i="26"/>
  <c r="A66" i="37"/>
  <c r="AG94" i="13"/>
  <c r="AE94" i="13"/>
  <c r="AP72" i="9"/>
  <c r="AO64" i="35"/>
  <c r="BF64" i="35" s="1"/>
  <c r="N57" i="43" s="1"/>
  <c r="AN64" i="35"/>
  <c r="AL64" i="35"/>
  <c r="BE64" i="35" s="1"/>
  <c r="M57" i="43" s="1"/>
  <c r="AK64" i="35"/>
  <c r="C63" i="40"/>
  <c r="D63" i="40" s="1"/>
  <c r="A64" i="40"/>
  <c r="B95" i="13"/>
  <c r="A74" i="35"/>
  <c r="AT74" i="35" s="1"/>
  <c r="B67" i="43" s="1"/>
  <c r="A65" i="34"/>
  <c r="D63" i="27"/>
  <c r="E63" i="27"/>
  <c r="D63" i="28"/>
  <c r="E63" i="28"/>
  <c r="C63" i="26"/>
  <c r="D63" i="20"/>
  <c r="A64" i="28"/>
  <c r="A64" i="27"/>
  <c r="A64" i="23"/>
  <c r="A64" i="20"/>
  <c r="A64" i="24"/>
  <c r="A64" i="26"/>
  <c r="A74" i="9"/>
  <c r="D63" i="23"/>
  <c r="D63" i="24"/>
  <c r="AR62" i="9"/>
  <c r="AQ62" i="9"/>
  <c r="B104" i="1"/>
  <c r="B69" i="39" s="1"/>
  <c r="AB69" i="39" s="1"/>
  <c r="W68" i="39" l="1"/>
  <c r="O68" i="39"/>
  <c r="M68" i="39"/>
  <c r="K68" i="39"/>
  <c r="I68" i="39"/>
  <c r="G68" i="39"/>
  <c r="Q68" i="39"/>
  <c r="E68" i="39"/>
  <c r="U68" i="39"/>
  <c r="S68" i="39"/>
  <c r="Y66" i="39"/>
  <c r="D69" i="39"/>
  <c r="Q63" i="26"/>
  <c r="M63" i="20"/>
  <c r="N63" i="20"/>
  <c r="O63" i="20"/>
  <c r="P63" i="20"/>
  <c r="Q63" i="20"/>
  <c r="M63" i="23"/>
  <c r="N63" i="23"/>
  <c r="Q63" i="23"/>
  <c r="O63" i="23"/>
  <c r="P63" i="23"/>
  <c r="N63" i="24"/>
  <c r="O63" i="24"/>
  <c r="P63" i="24"/>
  <c r="Q63" i="24"/>
  <c r="AD72" i="9"/>
  <c r="L62" i="34"/>
  <c r="AD72" i="35" s="1"/>
  <c r="O62" i="34"/>
  <c r="AM72" i="35" s="1"/>
  <c r="BS72" i="35" s="1"/>
  <c r="AM72" i="9"/>
  <c r="N62" i="34"/>
  <c r="AJ72" i="35" s="1"/>
  <c r="BR72" i="35" s="1"/>
  <c r="AJ72" i="9"/>
  <c r="G63" i="24"/>
  <c r="R63" i="23"/>
  <c r="E63" i="23"/>
  <c r="H63" i="20"/>
  <c r="E63" i="20"/>
  <c r="I63" i="24"/>
  <c r="M63" i="24"/>
  <c r="L63" i="23"/>
  <c r="R63" i="20"/>
  <c r="H63" i="24"/>
  <c r="E63" i="24"/>
  <c r="I63" i="20"/>
  <c r="V63" i="23"/>
  <c r="I63" i="23"/>
  <c r="F63" i="24"/>
  <c r="J63" i="24"/>
  <c r="K63" i="23"/>
  <c r="G63" i="20"/>
  <c r="W63" i="24"/>
  <c r="J63" i="23"/>
  <c r="L63" i="20"/>
  <c r="V63" i="20"/>
  <c r="K63" i="24"/>
  <c r="L63" i="24"/>
  <c r="G63" i="23"/>
  <c r="H63" i="23"/>
  <c r="K63" i="20"/>
  <c r="F63" i="20"/>
  <c r="R63" i="24"/>
  <c r="F63" i="23"/>
  <c r="J63" i="20"/>
  <c r="Q63" i="34"/>
  <c r="AP73" i="35" s="1"/>
  <c r="N63" i="26"/>
  <c r="M63" i="26"/>
  <c r="O63" i="26"/>
  <c r="AD63" i="37" s="1"/>
  <c r="P63" i="26"/>
  <c r="AE63" i="37" s="1"/>
  <c r="T62" i="23"/>
  <c r="T62" i="20"/>
  <c r="T62" i="24"/>
  <c r="R62" i="26"/>
  <c r="L63" i="26"/>
  <c r="G63" i="26"/>
  <c r="K63" i="26"/>
  <c r="J63" i="26"/>
  <c r="F63" i="26"/>
  <c r="I63" i="26"/>
  <c r="E63" i="26"/>
  <c r="H63" i="26"/>
  <c r="D63" i="26"/>
  <c r="A67" i="37"/>
  <c r="AG95" i="13"/>
  <c r="AE95" i="13"/>
  <c r="AP73" i="9"/>
  <c r="AL65" i="35"/>
  <c r="BE65" i="35" s="1"/>
  <c r="M58" i="43" s="1"/>
  <c r="AK65" i="35"/>
  <c r="AO65" i="35"/>
  <c r="BF65" i="35" s="1"/>
  <c r="N58" i="43" s="1"/>
  <c r="AN65" i="35"/>
  <c r="A65" i="40"/>
  <c r="C64" i="40"/>
  <c r="D64" i="40" s="1"/>
  <c r="B96" i="13"/>
  <c r="A75" i="35"/>
  <c r="AT75" i="35" s="1"/>
  <c r="B68" i="43" s="1"/>
  <c r="A66" i="34"/>
  <c r="D64" i="27"/>
  <c r="E64" i="27"/>
  <c r="D64" i="28"/>
  <c r="E64" i="28"/>
  <c r="C64" i="26"/>
  <c r="A65" i="28"/>
  <c r="A65" i="27"/>
  <c r="A65" i="23"/>
  <c r="A65" i="20"/>
  <c r="A65" i="24"/>
  <c r="A75" i="9"/>
  <c r="A65" i="26"/>
  <c r="D64" i="23"/>
  <c r="D64" i="24"/>
  <c r="D64" i="20"/>
  <c r="AR63" i="9"/>
  <c r="AQ63" i="9"/>
  <c r="B105" i="1"/>
  <c r="B70" i="39" s="1"/>
  <c r="AB70" i="39" s="1"/>
  <c r="W69" i="39" l="1"/>
  <c r="U69" i="39"/>
  <c r="O69" i="39"/>
  <c r="M69" i="39"/>
  <c r="K69" i="39"/>
  <c r="I69" i="39"/>
  <c r="E69" i="39"/>
  <c r="G69" i="39"/>
  <c r="Q69" i="39"/>
  <c r="S69" i="39"/>
  <c r="Y67" i="39"/>
  <c r="D70" i="39"/>
  <c r="L64" i="26"/>
  <c r="AB63" i="37"/>
  <c r="AD73" i="9" s="1"/>
  <c r="J64" i="23"/>
  <c r="O64" i="23"/>
  <c r="Q64" i="23"/>
  <c r="P64" i="23"/>
  <c r="N64" i="23"/>
  <c r="F64" i="24"/>
  <c r="N64" i="24"/>
  <c r="O64" i="24"/>
  <c r="P64" i="24"/>
  <c r="Q64" i="24"/>
  <c r="V64" i="20"/>
  <c r="N64" i="20"/>
  <c r="O64" i="20"/>
  <c r="P64" i="20"/>
  <c r="Q64" i="20"/>
  <c r="L63" i="34"/>
  <c r="AD73" i="35" s="1"/>
  <c r="O63" i="34"/>
  <c r="AM73" i="35" s="1"/>
  <c r="BS73" i="35" s="1"/>
  <c r="AM73" i="9"/>
  <c r="AJ73" i="9"/>
  <c r="N63" i="34"/>
  <c r="AJ73" i="35" s="1"/>
  <c r="BR73" i="35" s="1"/>
  <c r="I64" i="20"/>
  <c r="F64" i="20"/>
  <c r="G64" i="24"/>
  <c r="R64" i="24"/>
  <c r="E64" i="20"/>
  <c r="L64" i="24"/>
  <c r="K64" i="24"/>
  <c r="K64" i="23"/>
  <c r="I64" i="23"/>
  <c r="R64" i="20"/>
  <c r="J64" i="20"/>
  <c r="I64" i="24"/>
  <c r="H64" i="23"/>
  <c r="V64" i="23"/>
  <c r="G64" i="23"/>
  <c r="F64" i="23"/>
  <c r="H64" i="20"/>
  <c r="E64" i="24"/>
  <c r="H64" i="24"/>
  <c r="R64" i="23"/>
  <c r="M64" i="23"/>
  <c r="M64" i="20"/>
  <c r="M64" i="24"/>
  <c r="E64" i="23"/>
  <c r="L64" i="20"/>
  <c r="G64" i="20"/>
  <c r="W64" i="24"/>
  <c r="K64" i="20"/>
  <c r="J64" i="24"/>
  <c r="L64" i="23"/>
  <c r="Q64" i="34"/>
  <c r="AP74" i="35" s="1"/>
  <c r="N64" i="26"/>
  <c r="M64" i="26"/>
  <c r="O64" i="26"/>
  <c r="AD64" i="37" s="1"/>
  <c r="P64" i="26"/>
  <c r="AE64" i="37" s="1"/>
  <c r="Q64" i="26"/>
  <c r="T63" i="20"/>
  <c r="T63" i="24"/>
  <c r="T63" i="23"/>
  <c r="R63" i="26"/>
  <c r="J64" i="26"/>
  <c r="E64" i="26"/>
  <c r="I64" i="26"/>
  <c r="D64" i="26"/>
  <c r="G64" i="26"/>
  <c r="H64" i="26"/>
  <c r="F64" i="26"/>
  <c r="K64" i="26"/>
  <c r="A68" i="37"/>
  <c r="AG96" i="13"/>
  <c r="AE96" i="13"/>
  <c r="AP74" i="9"/>
  <c r="AO66" i="35"/>
  <c r="BF66" i="35" s="1"/>
  <c r="N59" i="43" s="1"/>
  <c r="AN66" i="35"/>
  <c r="AL66" i="35"/>
  <c r="BE66" i="35" s="1"/>
  <c r="M59" i="43" s="1"/>
  <c r="AK66" i="35"/>
  <c r="C65" i="40"/>
  <c r="D65" i="40" s="1"/>
  <c r="A66" i="40"/>
  <c r="B97" i="13"/>
  <c r="A76" i="35"/>
  <c r="AT76" i="35" s="1"/>
  <c r="B69" i="43" s="1"/>
  <c r="A67" i="34"/>
  <c r="D65" i="27"/>
  <c r="E65" i="27"/>
  <c r="D65" i="28"/>
  <c r="E65" i="28"/>
  <c r="C65" i="26"/>
  <c r="A66" i="28"/>
  <c r="A66" i="27"/>
  <c r="A66" i="24"/>
  <c r="A66" i="23"/>
  <c r="A66" i="20"/>
  <c r="A66" i="26"/>
  <c r="A76" i="9"/>
  <c r="D65" i="24"/>
  <c r="D65" i="20"/>
  <c r="D65" i="23"/>
  <c r="AR64" i="9"/>
  <c r="AQ64" i="9"/>
  <c r="B106" i="1"/>
  <c r="B71" i="39" s="1"/>
  <c r="AB71" i="39" s="1"/>
  <c r="W70" i="39" l="1"/>
  <c r="Q70" i="39"/>
  <c r="O70" i="39"/>
  <c r="M70" i="39"/>
  <c r="K70" i="39"/>
  <c r="I70" i="39"/>
  <c r="U70" i="39"/>
  <c r="S70" i="39"/>
  <c r="E70" i="39"/>
  <c r="G70" i="39"/>
  <c r="Y68" i="39"/>
  <c r="D71" i="39"/>
  <c r="N65" i="26"/>
  <c r="AB64" i="37"/>
  <c r="AD74" i="9" s="1"/>
  <c r="E65" i="24"/>
  <c r="N65" i="24"/>
  <c r="O65" i="24"/>
  <c r="P65" i="24"/>
  <c r="Q65" i="24"/>
  <c r="K65" i="20"/>
  <c r="N65" i="20"/>
  <c r="O65" i="20"/>
  <c r="P65" i="20"/>
  <c r="Q65" i="20"/>
  <c r="R65" i="23"/>
  <c r="O65" i="23"/>
  <c r="Q65" i="23"/>
  <c r="N65" i="23"/>
  <c r="P65" i="23"/>
  <c r="L64" i="34"/>
  <c r="AD74" i="35" s="1"/>
  <c r="AJ74" i="9"/>
  <c r="BG74" i="9" s="1"/>
  <c r="N64" i="34"/>
  <c r="AJ74" i="35" s="1"/>
  <c r="BR74" i="35" s="1"/>
  <c r="AM74" i="9"/>
  <c r="BH74" i="9" s="1"/>
  <c r="O64" i="34"/>
  <c r="AM74" i="35" s="1"/>
  <c r="BS74" i="35" s="1"/>
  <c r="J65" i="24"/>
  <c r="W65" i="24"/>
  <c r="M65" i="23"/>
  <c r="K65" i="23"/>
  <c r="F65" i="24"/>
  <c r="R65" i="24"/>
  <c r="I65" i="20"/>
  <c r="I65" i="24"/>
  <c r="L65" i="23"/>
  <c r="J65" i="23"/>
  <c r="V65" i="20"/>
  <c r="M65" i="24"/>
  <c r="I65" i="23"/>
  <c r="M65" i="20"/>
  <c r="H65" i="20"/>
  <c r="G65" i="24"/>
  <c r="H65" i="23"/>
  <c r="G65" i="23"/>
  <c r="L65" i="20"/>
  <c r="H65" i="24"/>
  <c r="L65" i="24"/>
  <c r="E65" i="23"/>
  <c r="V65" i="23"/>
  <c r="J65" i="20"/>
  <c r="G65" i="20"/>
  <c r="F65" i="23"/>
  <c r="F65" i="20"/>
  <c r="R65" i="20"/>
  <c r="K65" i="24"/>
  <c r="E65" i="20"/>
  <c r="Q65" i="34"/>
  <c r="AP75" i="35" s="1"/>
  <c r="M65" i="26"/>
  <c r="AB65" i="37" s="1"/>
  <c r="P65" i="26"/>
  <c r="AE65" i="37" s="1"/>
  <c r="Q65" i="26"/>
  <c r="O65" i="26"/>
  <c r="AD65" i="37" s="1"/>
  <c r="T64" i="20"/>
  <c r="T64" i="24"/>
  <c r="T64" i="23"/>
  <c r="R64" i="26"/>
  <c r="G65" i="26"/>
  <c r="D65" i="26"/>
  <c r="L65" i="26"/>
  <c r="K65" i="26"/>
  <c r="F65" i="26"/>
  <c r="J65" i="26"/>
  <c r="H65" i="26"/>
  <c r="I65" i="26"/>
  <c r="E65" i="26"/>
  <c r="A69" i="37"/>
  <c r="AG97" i="13"/>
  <c r="AE97" i="13"/>
  <c r="AP75" i="9"/>
  <c r="AL67" i="35"/>
  <c r="BE67" i="35" s="1"/>
  <c r="M60" i="43" s="1"/>
  <c r="AK67" i="35"/>
  <c r="AO67" i="35"/>
  <c r="BF67" i="35" s="1"/>
  <c r="N60" i="43" s="1"/>
  <c r="AN67" i="35"/>
  <c r="C66" i="40"/>
  <c r="D66" i="40" s="1"/>
  <c r="A67" i="40"/>
  <c r="B98" i="13"/>
  <c r="A77" i="35"/>
  <c r="AT77" i="35" s="1"/>
  <c r="B70" i="43" s="1"/>
  <c r="A68" i="34"/>
  <c r="D66" i="28"/>
  <c r="E66" i="28"/>
  <c r="D66" i="27"/>
  <c r="E66" i="27"/>
  <c r="C66" i="26"/>
  <c r="A67" i="28"/>
  <c r="A67" i="27"/>
  <c r="A67" i="24"/>
  <c r="A67" i="23"/>
  <c r="A67" i="20"/>
  <c r="A77" i="9"/>
  <c r="A67" i="26"/>
  <c r="D66" i="20"/>
  <c r="D66" i="23"/>
  <c r="D66" i="24"/>
  <c r="AR65" i="9"/>
  <c r="AQ65" i="9"/>
  <c r="B107" i="1"/>
  <c r="B72" i="39" s="1"/>
  <c r="AB72" i="39" s="1"/>
  <c r="W71" i="39" l="1"/>
  <c r="S71" i="39"/>
  <c r="O71" i="39"/>
  <c r="M71" i="39"/>
  <c r="K71" i="39"/>
  <c r="I71" i="39"/>
  <c r="Q71" i="39"/>
  <c r="E71" i="39"/>
  <c r="G71" i="39"/>
  <c r="U71" i="39"/>
  <c r="Y69" i="39"/>
  <c r="D72" i="39"/>
  <c r="O66" i="26"/>
  <c r="AD66" i="37" s="1"/>
  <c r="AJ76" i="9" s="1"/>
  <c r="AD75" i="9"/>
  <c r="L66" i="20"/>
  <c r="N66" i="20"/>
  <c r="O66" i="20"/>
  <c r="P66" i="20"/>
  <c r="Q66" i="20"/>
  <c r="G66" i="23"/>
  <c r="O66" i="23"/>
  <c r="N66" i="23"/>
  <c r="P66" i="23"/>
  <c r="Q66" i="23"/>
  <c r="W66" i="24"/>
  <c r="N66" i="24"/>
  <c r="O66" i="24"/>
  <c r="P66" i="24"/>
  <c r="Q66" i="24"/>
  <c r="L65" i="34"/>
  <c r="AD75" i="35" s="1"/>
  <c r="AJ75" i="9"/>
  <c r="BG75" i="9" s="1"/>
  <c r="N65" i="34"/>
  <c r="AJ75" i="35" s="1"/>
  <c r="BR75" i="35" s="1"/>
  <c r="AM75" i="9"/>
  <c r="BH75" i="9" s="1"/>
  <c r="O65" i="34"/>
  <c r="AM75" i="35" s="1"/>
  <c r="BS75" i="35" s="1"/>
  <c r="K66" i="24"/>
  <c r="L66" i="23"/>
  <c r="E66" i="20"/>
  <c r="I66" i="24"/>
  <c r="J66" i="24"/>
  <c r="V66" i="23"/>
  <c r="R66" i="20"/>
  <c r="M66" i="23"/>
  <c r="R66" i="23"/>
  <c r="J66" i="20"/>
  <c r="L66" i="24"/>
  <c r="J66" i="23"/>
  <c r="K66" i="23"/>
  <c r="V66" i="20"/>
  <c r="G66" i="24"/>
  <c r="H66" i="24"/>
  <c r="I66" i="23"/>
  <c r="M66" i="20"/>
  <c r="I66" i="20"/>
  <c r="F66" i="24"/>
  <c r="M66" i="24"/>
  <c r="F66" i="23"/>
  <c r="H66" i="23"/>
  <c r="K66" i="20"/>
  <c r="R66" i="24"/>
  <c r="E66" i="24"/>
  <c r="E66" i="23"/>
  <c r="G66" i="20"/>
  <c r="H66" i="20"/>
  <c r="F66" i="20"/>
  <c r="Q66" i="34"/>
  <c r="AP76" i="35" s="1"/>
  <c r="P66" i="26"/>
  <c r="AE66" i="37" s="1"/>
  <c r="Q66" i="26"/>
  <c r="N66" i="26"/>
  <c r="M66" i="26"/>
  <c r="AB66" i="37" s="1"/>
  <c r="T65" i="24"/>
  <c r="T65" i="20"/>
  <c r="T65" i="23"/>
  <c r="R65" i="26"/>
  <c r="G66" i="26"/>
  <c r="H66" i="26"/>
  <c r="K66" i="26"/>
  <c r="F66" i="26"/>
  <c r="J66" i="26"/>
  <c r="E66" i="26"/>
  <c r="I66" i="26"/>
  <c r="D66" i="26"/>
  <c r="L66" i="26"/>
  <c r="A70" i="37"/>
  <c r="AG98" i="13"/>
  <c r="AE98" i="13"/>
  <c r="AP76" i="9"/>
  <c r="AO68" i="35"/>
  <c r="BF68" i="35" s="1"/>
  <c r="N61" i="43" s="1"/>
  <c r="AN68" i="35"/>
  <c r="AL68" i="35"/>
  <c r="BE68" i="35" s="1"/>
  <c r="M61" i="43" s="1"/>
  <c r="AK68" i="35"/>
  <c r="A68" i="40"/>
  <c r="C67" i="40"/>
  <c r="D67" i="40" s="1"/>
  <c r="B99" i="13"/>
  <c r="A78" i="35"/>
  <c r="AT78" i="35" s="1"/>
  <c r="B71" i="43" s="1"/>
  <c r="A69" i="34"/>
  <c r="D67" i="27"/>
  <c r="E67" i="27"/>
  <c r="D67" i="28"/>
  <c r="E67" i="28"/>
  <c r="C67" i="26"/>
  <c r="D67" i="20"/>
  <c r="D67" i="23"/>
  <c r="A68" i="28"/>
  <c r="A68" i="27"/>
  <c r="A68" i="24"/>
  <c r="A68" i="23"/>
  <c r="A68" i="20"/>
  <c r="A68" i="26"/>
  <c r="A78" i="9"/>
  <c r="D67" i="24"/>
  <c r="AR66" i="9"/>
  <c r="AQ66" i="9"/>
  <c r="B108" i="1"/>
  <c r="B73" i="39" s="1"/>
  <c r="AB73" i="39" s="1"/>
  <c r="N66" i="34" l="1"/>
  <c r="AJ76" i="35" s="1"/>
  <c r="W72" i="39"/>
  <c r="S72" i="39"/>
  <c r="O72" i="39"/>
  <c r="M72" i="39"/>
  <c r="K72" i="39"/>
  <c r="I72" i="39"/>
  <c r="Q72" i="39"/>
  <c r="E72" i="39"/>
  <c r="G72" i="39"/>
  <c r="U72" i="39"/>
  <c r="Y70" i="39"/>
  <c r="D73" i="39"/>
  <c r="H67" i="26"/>
  <c r="AD76" i="9"/>
  <c r="E67" i="20"/>
  <c r="N67" i="20"/>
  <c r="Q67" i="20"/>
  <c r="O67" i="20"/>
  <c r="P67" i="20"/>
  <c r="N67" i="23"/>
  <c r="O67" i="23"/>
  <c r="P67" i="23"/>
  <c r="Q67" i="23"/>
  <c r="G67" i="24"/>
  <c r="O67" i="24"/>
  <c r="N67" i="24"/>
  <c r="P67" i="24"/>
  <c r="Q67" i="24"/>
  <c r="L66" i="34"/>
  <c r="AD76" i="35" s="1"/>
  <c r="AM76" i="9"/>
  <c r="BH76" i="9" s="1"/>
  <c r="O66" i="34"/>
  <c r="AM76" i="35" s="1"/>
  <c r="BS76" i="35" s="1"/>
  <c r="H67" i="24"/>
  <c r="I67" i="24"/>
  <c r="F67" i="23"/>
  <c r="H67" i="23"/>
  <c r="R67" i="20"/>
  <c r="J67" i="24"/>
  <c r="W67" i="24"/>
  <c r="R67" i="23"/>
  <c r="M67" i="23"/>
  <c r="K67" i="20"/>
  <c r="F67" i="24"/>
  <c r="E67" i="23"/>
  <c r="V67" i="20"/>
  <c r="J67" i="20"/>
  <c r="V67" i="23"/>
  <c r="L67" i="23"/>
  <c r="L67" i="20"/>
  <c r="R67" i="24"/>
  <c r="E67" i="24"/>
  <c r="K67" i="23"/>
  <c r="H67" i="20"/>
  <c r="I67" i="20"/>
  <c r="M67" i="24"/>
  <c r="K67" i="24"/>
  <c r="J67" i="23"/>
  <c r="I67" i="23"/>
  <c r="G67" i="20"/>
  <c r="M67" i="20"/>
  <c r="L67" i="24"/>
  <c r="G67" i="23"/>
  <c r="F67" i="20"/>
  <c r="Q67" i="34"/>
  <c r="AP77" i="35" s="1"/>
  <c r="N67" i="26"/>
  <c r="M67" i="26"/>
  <c r="AB67" i="37" s="1"/>
  <c r="O67" i="26"/>
  <c r="AD67" i="37" s="1"/>
  <c r="P67" i="26"/>
  <c r="AE67" i="37" s="1"/>
  <c r="Q67" i="26"/>
  <c r="T66" i="23"/>
  <c r="T66" i="24"/>
  <c r="T66" i="20"/>
  <c r="BG76" i="9"/>
  <c r="BR76" i="35"/>
  <c r="R66" i="26"/>
  <c r="G67" i="26"/>
  <c r="I67" i="26"/>
  <c r="D67" i="26"/>
  <c r="L67" i="26"/>
  <c r="F67" i="26"/>
  <c r="K67" i="26"/>
  <c r="E67" i="26"/>
  <c r="J67" i="26"/>
  <c r="A71" i="37"/>
  <c r="AG99" i="13"/>
  <c r="AE99" i="13"/>
  <c r="AP77" i="9"/>
  <c r="AO69" i="35"/>
  <c r="BF69" i="35" s="1"/>
  <c r="N62" i="43" s="1"/>
  <c r="AN69" i="35"/>
  <c r="AL69" i="35"/>
  <c r="BE69" i="35" s="1"/>
  <c r="M62" i="43" s="1"/>
  <c r="AK69" i="35"/>
  <c r="C68" i="40"/>
  <c r="D68" i="40" s="1"/>
  <c r="A69" i="40"/>
  <c r="B100" i="13"/>
  <c r="A79" i="35"/>
  <c r="AT79" i="35" s="1"/>
  <c r="B72" i="43" s="1"/>
  <c r="A70" i="34"/>
  <c r="D68" i="27"/>
  <c r="E68" i="27"/>
  <c r="D68" i="28"/>
  <c r="E68" i="28"/>
  <c r="C68" i="26"/>
  <c r="D68" i="24"/>
  <c r="A69" i="28"/>
  <c r="A69" i="27"/>
  <c r="A69" i="24"/>
  <c r="A69" i="23"/>
  <c r="A69" i="20"/>
  <c r="A69" i="26"/>
  <c r="A79" i="9"/>
  <c r="D68" i="23"/>
  <c r="F68" i="23" s="1"/>
  <c r="D68" i="20"/>
  <c r="AR67" i="9"/>
  <c r="AQ67" i="9"/>
  <c r="B109" i="1"/>
  <c r="B74" i="39" s="1"/>
  <c r="AB74" i="39" s="1"/>
  <c r="W73" i="39" l="1"/>
  <c r="Q73" i="39"/>
  <c r="O73" i="39"/>
  <c r="M73" i="39"/>
  <c r="K73" i="39"/>
  <c r="I73" i="39"/>
  <c r="U73" i="39"/>
  <c r="E73" i="39"/>
  <c r="S73" i="39"/>
  <c r="G73" i="39"/>
  <c r="Y71" i="39"/>
  <c r="D74" i="39"/>
  <c r="Q68" i="26"/>
  <c r="Q68" i="24"/>
  <c r="P68" i="24"/>
  <c r="O68" i="24"/>
  <c r="N68" i="24"/>
  <c r="AD77" i="9"/>
  <c r="F68" i="24"/>
  <c r="J68" i="24"/>
  <c r="K68" i="24"/>
  <c r="I68" i="23"/>
  <c r="N68" i="23"/>
  <c r="P68" i="23"/>
  <c r="O68" i="23"/>
  <c r="Q68" i="23"/>
  <c r="V68" i="20"/>
  <c r="G68" i="20"/>
  <c r="N68" i="20"/>
  <c r="O68" i="20"/>
  <c r="P68" i="20"/>
  <c r="Q68" i="20"/>
  <c r="AM77" i="9"/>
  <c r="BH77" i="9" s="1"/>
  <c r="O67" i="34"/>
  <c r="AM77" i="35" s="1"/>
  <c r="BS77" i="35" s="1"/>
  <c r="AJ77" i="9"/>
  <c r="BG77" i="9" s="1"/>
  <c r="N67" i="34"/>
  <c r="AJ77" i="35" s="1"/>
  <c r="BR77" i="35" s="1"/>
  <c r="L67" i="34"/>
  <c r="AD77" i="35" s="1"/>
  <c r="R68" i="23"/>
  <c r="V68" i="23"/>
  <c r="H68" i="20"/>
  <c r="F68" i="20"/>
  <c r="W68" i="24"/>
  <c r="M68" i="23"/>
  <c r="E68" i="20"/>
  <c r="L68" i="20"/>
  <c r="E68" i="23"/>
  <c r="R68" i="20"/>
  <c r="E68" i="24"/>
  <c r="G68" i="24"/>
  <c r="L68" i="23"/>
  <c r="K68" i="20"/>
  <c r="M68" i="24"/>
  <c r="K68" i="23"/>
  <c r="J68" i="23"/>
  <c r="I68" i="24"/>
  <c r="L68" i="24"/>
  <c r="H68" i="23"/>
  <c r="M68" i="20"/>
  <c r="J68" i="20"/>
  <c r="H68" i="24"/>
  <c r="G68" i="23"/>
  <c r="I68" i="20"/>
  <c r="R68" i="24"/>
  <c r="Q68" i="34"/>
  <c r="AP78" i="35" s="1"/>
  <c r="N68" i="26"/>
  <c r="M68" i="26"/>
  <c r="AB68" i="37" s="1"/>
  <c r="O68" i="26"/>
  <c r="AD68" i="37" s="1"/>
  <c r="P68" i="26"/>
  <c r="AE68" i="37" s="1"/>
  <c r="T67" i="24"/>
  <c r="T67" i="23"/>
  <c r="T67" i="20"/>
  <c r="R67" i="26"/>
  <c r="E68" i="26"/>
  <c r="I68" i="26"/>
  <c r="D68" i="26"/>
  <c r="G68" i="26"/>
  <c r="L68" i="26"/>
  <c r="K68" i="26"/>
  <c r="H68" i="26"/>
  <c r="F68" i="26"/>
  <c r="J68" i="26"/>
  <c r="A72" i="37"/>
  <c r="AG100" i="13"/>
  <c r="AE100" i="13"/>
  <c r="AP78" i="9"/>
  <c r="AO70" i="35"/>
  <c r="BF70" i="35" s="1"/>
  <c r="N63" i="43" s="1"/>
  <c r="AN70" i="35"/>
  <c r="AL70" i="35"/>
  <c r="BE70" i="35" s="1"/>
  <c r="M63" i="43" s="1"/>
  <c r="AK70" i="35"/>
  <c r="C69" i="40"/>
  <c r="D69" i="40" s="1"/>
  <c r="A70" i="40"/>
  <c r="B101" i="13"/>
  <c r="A80" i="35"/>
  <c r="AT80" i="35" s="1"/>
  <c r="B73" i="43" s="1"/>
  <c r="A71" i="34"/>
  <c r="D69" i="27"/>
  <c r="E69" i="27"/>
  <c r="D69" i="28"/>
  <c r="E69" i="28"/>
  <c r="C69" i="26"/>
  <c r="D69" i="23"/>
  <c r="D69" i="20"/>
  <c r="D69" i="24"/>
  <c r="A70" i="28"/>
  <c r="A70" i="27"/>
  <c r="A70" i="24"/>
  <c r="A70" i="20"/>
  <c r="A70" i="23"/>
  <c r="A80" i="9"/>
  <c r="A70" i="26"/>
  <c r="AR68" i="9"/>
  <c r="AQ68" i="9"/>
  <c r="B110" i="1"/>
  <c r="B75" i="39" s="1"/>
  <c r="AB75" i="39" s="1"/>
  <c r="W74" i="39" l="1"/>
  <c r="U74" i="39"/>
  <c r="G74" i="39"/>
  <c r="Q74" i="39"/>
  <c r="O74" i="39"/>
  <c r="M74" i="39"/>
  <c r="K74" i="39"/>
  <c r="I74" i="39"/>
  <c r="S74" i="39"/>
  <c r="E74" i="39"/>
  <c r="Y72" i="39"/>
  <c r="D75" i="39"/>
  <c r="P69" i="26"/>
  <c r="AE69" i="37" s="1"/>
  <c r="AM79" i="9" s="1"/>
  <c r="AD78" i="9"/>
  <c r="G69" i="23"/>
  <c r="P69" i="23"/>
  <c r="O69" i="23"/>
  <c r="Q69" i="23"/>
  <c r="N69" i="23"/>
  <c r="V69" i="23"/>
  <c r="N69" i="20"/>
  <c r="H69" i="20"/>
  <c r="M69" i="20"/>
  <c r="F69" i="20"/>
  <c r="O69" i="20"/>
  <c r="P69" i="20"/>
  <c r="Q69" i="20"/>
  <c r="N69" i="24"/>
  <c r="O69" i="24"/>
  <c r="P69" i="24"/>
  <c r="G69" i="24"/>
  <c r="L69" i="24"/>
  <c r="Q69" i="24"/>
  <c r="F69" i="24"/>
  <c r="H69" i="24"/>
  <c r="L68" i="34"/>
  <c r="AD78" i="35" s="1"/>
  <c r="AM78" i="9"/>
  <c r="BH78" i="9" s="1"/>
  <c r="O68" i="34"/>
  <c r="AM78" i="35" s="1"/>
  <c r="BS78" i="35" s="1"/>
  <c r="AJ78" i="9"/>
  <c r="BG78" i="9" s="1"/>
  <c r="N68" i="34"/>
  <c r="AJ78" i="35" s="1"/>
  <c r="BR78" i="35" s="1"/>
  <c r="H69" i="23"/>
  <c r="J69" i="23"/>
  <c r="E69" i="23"/>
  <c r="I69" i="20"/>
  <c r="G69" i="20"/>
  <c r="I69" i="24"/>
  <c r="F69" i="23"/>
  <c r="E69" i="20"/>
  <c r="W69" i="24"/>
  <c r="M69" i="24"/>
  <c r="M69" i="23"/>
  <c r="R69" i="23"/>
  <c r="L69" i="20"/>
  <c r="J69" i="24"/>
  <c r="R69" i="24"/>
  <c r="L69" i="23"/>
  <c r="K69" i="23"/>
  <c r="R69" i="20"/>
  <c r="E69" i="24"/>
  <c r="K69" i="24"/>
  <c r="I69" i="23"/>
  <c r="V69" i="20"/>
  <c r="K69" i="20"/>
  <c r="J69" i="20"/>
  <c r="Q69" i="34"/>
  <c r="AP79" i="35" s="1"/>
  <c r="Q69" i="26"/>
  <c r="N69" i="26"/>
  <c r="M69" i="26"/>
  <c r="AB69" i="37" s="1"/>
  <c r="O69" i="26"/>
  <c r="AD69" i="37" s="1"/>
  <c r="T68" i="20"/>
  <c r="T68" i="23"/>
  <c r="T68" i="24"/>
  <c r="R68" i="26"/>
  <c r="G69" i="26"/>
  <c r="K69" i="26"/>
  <c r="F69" i="26"/>
  <c r="H69" i="26"/>
  <c r="J69" i="26"/>
  <c r="E69" i="26"/>
  <c r="I69" i="26"/>
  <c r="D69" i="26"/>
  <c r="L69" i="26"/>
  <c r="A73" i="37"/>
  <c r="AG101" i="13"/>
  <c r="AE101" i="13"/>
  <c r="AP79" i="9"/>
  <c r="AO71" i="35"/>
  <c r="BF71" i="35" s="1"/>
  <c r="N64" i="43" s="1"/>
  <c r="AN71" i="35"/>
  <c r="AL71" i="35"/>
  <c r="BE71" i="35" s="1"/>
  <c r="M64" i="43" s="1"/>
  <c r="AK71" i="35"/>
  <c r="A71" i="40"/>
  <c r="C70" i="40"/>
  <c r="D70" i="40" s="1"/>
  <c r="B102" i="13"/>
  <c r="A81" i="35"/>
  <c r="AT81" i="35" s="1"/>
  <c r="B74" i="43" s="1"/>
  <c r="A72" i="34"/>
  <c r="D70" i="27"/>
  <c r="E70" i="27"/>
  <c r="D70" i="28"/>
  <c r="E70" i="28"/>
  <c r="C70" i="26"/>
  <c r="A71" i="28"/>
  <c r="A71" i="27"/>
  <c r="A71" i="24"/>
  <c r="A71" i="20"/>
  <c r="A71" i="23"/>
  <c r="A81" i="9"/>
  <c r="A71" i="26"/>
  <c r="D70" i="20"/>
  <c r="D70" i="23"/>
  <c r="D70" i="24"/>
  <c r="AR69" i="9"/>
  <c r="AQ69" i="9"/>
  <c r="B111" i="1"/>
  <c r="B76" i="39" s="1"/>
  <c r="AB76" i="39" s="1"/>
  <c r="O69" i="34" l="1"/>
  <c r="AM79" i="35" s="1"/>
  <c r="BS79" i="35" s="1"/>
  <c r="W75" i="39"/>
  <c r="Q75" i="39"/>
  <c r="O75" i="39"/>
  <c r="M75" i="39"/>
  <c r="K75" i="39"/>
  <c r="I75" i="39"/>
  <c r="E75" i="39"/>
  <c r="G75" i="39"/>
  <c r="S75" i="39"/>
  <c r="U75" i="39"/>
  <c r="Y73" i="39"/>
  <c r="D76" i="39"/>
  <c r="E70" i="26"/>
  <c r="P70" i="20"/>
  <c r="O70" i="20"/>
  <c r="N70" i="20"/>
  <c r="Q70" i="20"/>
  <c r="R70" i="23"/>
  <c r="Q70" i="23"/>
  <c r="I70" i="23"/>
  <c r="N70" i="23"/>
  <c r="F70" i="23"/>
  <c r="O70" i="23"/>
  <c r="P70" i="23"/>
  <c r="K70" i="23"/>
  <c r="N70" i="24"/>
  <c r="Q70" i="24"/>
  <c r="P70" i="24"/>
  <c r="O70" i="24"/>
  <c r="AD79" i="9"/>
  <c r="H70" i="20"/>
  <c r="I70" i="20"/>
  <c r="W70" i="24"/>
  <c r="E70" i="24"/>
  <c r="M70" i="24"/>
  <c r="L69" i="34"/>
  <c r="AD79" i="35" s="1"/>
  <c r="AJ79" i="9"/>
  <c r="BG79" i="9" s="1"/>
  <c r="N69" i="34"/>
  <c r="AJ79" i="35" s="1"/>
  <c r="BR79" i="35" s="1"/>
  <c r="V70" i="20"/>
  <c r="E70" i="23"/>
  <c r="H70" i="23"/>
  <c r="K70" i="24"/>
  <c r="R70" i="24"/>
  <c r="R70" i="20"/>
  <c r="F70" i="20"/>
  <c r="G70" i="20"/>
  <c r="J70" i="24"/>
  <c r="H70" i="24"/>
  <c r="M70" i="20"/>
  <c r="F70" i="24"/>
  <c r="L70" i="24"/>
  <c r="E70" i="20"/>
  <c r="V70" i="23"/>
  <c r="G70" i="23"/>
  <c r="L70" i="20"/>
  <c r="M70" i="23"/>
  <c r="L70" i="23"/>
  <c r="G70" i="24"/>
  <c r="I70" i="24"/>
  <c r="K70" i="20"/>
  <c r="J70" i="23"/>
  <c r="J70" i="20"/>
  <c r="Q70" i="34"/>
  <c r="AP80" i="35" s="1"/>
  <c r="N70" i="26"/>
  <c r="M70" i="26"/>
  <c r="AB70" i="37" s="1"/>
  <c r="O70" i="26"/>
  <c r="AD70" i="37" s="1"/>
  <c r="P70" i="26"/>
  <c r="AE70" i="37" s="1"/>
  <c r="Q70" i="26"/>
  <c r="T69" i="20"/>
  <c r="T69" i="23"/>
  <c r="T69" i="24"/>
  <c r="BH79" i="9"/>
  <c r="R69" i="26"/>
  <c r="G70" i="26"/>
  <c r="L70" i="26"/>
  <c r="K70" i="26"/>
  <c r="F70" i="26"/>
  <c r="J70" i="26"/>
  <c r="H70" i="26"/>
  <c r="I70" i="26"/>
  <c r="D70" i="26"/>
  <c r="A74" i="37"/>
  <c r="AG102" i="13"/>
  <c r="AE102" i="13"/>
  <c r="AP80" i="9"/>
  <c r="AO72" i="35"/>
  <c r="BF72" i="35" s="1"/>
  <c r="N65" i="43" s="1"/>
  <c r="AN72" i="35"/>
  <c r="AL72" i="35"/>
  <c r="BE72" i="35" s="1"/>
  <c r="M65" i="43" s="1"/>
  <c r="AK72" i="35"/>
  <c r="C71" i="40"/>
  <c r="D71" i="40" s="1"/>
  <c r="A72" i="40"/>
  <c r="B103" i="13"/>
  <c r="A82" i="35"/>
  <c r="AT82" i="35" s="1"/>
  <c r="B75" i="43" s="1"/>
  <c r="A73" i="34"/>
  <c r="D71" i="27"/>
  <c r="E71" i="27"/>
  <c r="D71" i="28"/>
  <c r="E71" i="28"/>
  <c r="C71" i="26"/>
  <c r="A72" i="28"/>
  <c r="A72" i="27"/>
  <c r="A72" i="20"/>
  <c r="A72" i="23"/>
  <c r="A72" i="24"/>
  <c r="A72" i="26"/>
  <c r="A82" i="9"/>
  <c r="D71" i="23"/>
  <c r="D71" i="24"/>
  <c r="D71" i="20"/>
  <c r="AR70" i="9"/>
  <c r="AQ70" i="9"/>
  <c r="B112" i="1"/>
  <c r="B77" i="39" s="1"/>
  <c r="AB77" i="39" s="1"/>
  <c r="W76" i="39" l="1"/>
  <c r="S76" i="39"/>
  <c r="Q76" i="39"/>
  <c r="O76" i="39"/>
  <c r="G76" i="39"/>
  <c r="M76" i="39"/>
  <c r="K76" i="39"/>
  <c r="I76" i="39"/>
  <c r="U76" i="39"/>
  <c r="E76" i="39"/>
  <c r="Y74" i="39"/>
  <c r="D77" i="39"/>
  <c r="D71" i="26"/>
  <c r="AD80" i="9"/>
  <c r="I71" i="23"/>
  <c r="O71" i="23"/>
  <c r="N71" i="23"/>
  <c r="P71" i="23"/>
  <c r="R71" i="23"/>
  <c r="Q71" i="23"/>
  <c r="J71" i="24"/>
  <c r="O71" i="24"/>
  <c r="Q71" i="24"/>
  <c r="N71" i="24"/>
  <c r="P71" i="24"/>
  <c r="W71" i="24"/>
  <c r="I71" i="20"/>
  <c r="O71" i="20"/>
  <c r="Q71" i="20"/>
  <c r="P71" i="20"/>
  <c r="N71" i="20"/>
  <c r="L70" i="34"/>
  <c r="AD80" i="35" s="1"/>
  <c r="AM80" i="9"/>
  <c r="BH80" i="9" s="1"/>
  <c r="O70" i="34"/>
  <c r="AM80" i="35" s="1"/>
  <c r="BS80" i="35" s="1"/>
  <c r="AJ80" i="9"/>
  <c r="BG80" i="9" s="1"/>
  <c r="N70" i="34"/>
  <c r="AJ80" i="35" s="1"/>
  <c r="BR80" i="35" s="1"/>
  <c r="R71" i="24"/>
  <c r="K71" i="24"/>
  <c r="G71" i="24"/>
  <c r="I71" i="24"/>
  <c r="H71" i="23"/>
  <c r="H71" i="20"/>
  <c r="F71" i="20"/>
  <c r="F71" i="24"/>
  <c r="V71" i="23"/>
  <c r="M71" i="23"/>
  <c r="R71" i="20"/>
  <c r="V71" i="20"/>
  <c r="M71" i="20"/>
  <c r="M71" i="24"/>
  <c r="K71" i="23"/>
  <c r="E71" i="23"/>
  <c r="E71" i="24"/>
  <c r="J71" i="23"/>
  <c r="L71" i="23"/>
  <c r="G71" i="20"/>
  <c r="L71" i="20"/>
  <c r="K71" i="20"/>
  <c r="L71" i="24"/>
  <c r="G71" i="23"/>
  <c r="E71" i="20"/>
  <c r="J71" i="20"/>
  <c r="H71" i="24"/>
  <c r="F71" i="23"/>
  <c r="Q71" i="34"/>
  <c r="AP81" i="35" s="1"/>
  <c r="N71" i="26"/>
  <c r="M71" i="26"/>
  <c r="AB71" i="37" s="1"/>
  <c r="O71" i="26"/>
  <c r="AD71" i="37" s="1"/>
  <c r="P71" i="26"/>
  <c r="AE71" i="37" s="1"/>
  <c r="Q71" i="26"/>
  <c r="T70" i="24"/>
  <c r="T70" i="20"/>
  <c r="T70" i="23"/>
  <c r="R70" i="26"/>
  <c r="L71" i="26"/>
  <c r="G71" i="26"/>
  <c r="K71" i="26"/>
  <c r="F71" i="26"/>
  <c r="J71" i="26"/>
  <c r="E71" i="26"/>
  <c r="I71" i="26"/>
  <c r="H71" i="26"/>
  <c r="A75" i="37"/>
  <c r="AG103" i="13"/>
  <c r="AE103" i="13"/>
  <c r="AP81" i="9"/>
  <c r="AO73" i="35"/>
  <c r="BF73" i="35" s="1"/>
  <c r="N66" i="43" s="1"/>
  <c r="AN73" i="35"/>
  <c r="AL73" i="35"/>
  <c r="BE73" i="35" s="1"/>
  <c r="M66" i="43" s="1"/>
  <c r="AK73" i="35"/>
  <c r="C72" i="40"/>
  <c r="D72" i="40" s="1"/>
  <c r="A73" i="40"/>
  <c r="B104" i="13"/>
  <c r="A83" i="35"/>
  <c r="AT83" i="35" s="1"/>
  <c r="B76" i="43" s="1"/>
  <c r="A74" i="34"/>
  <c r="D72" i="27"/>
  <c r="E72" i="27"/>
  <c r="D72" i="28"/>
  <c r="E72" i="28"/>
  <c r="C72" i="26"/>
  <c r="A73" i="28"/>
  <c r="A73" i="27"/>
  <c r="A73" i="23"/>
  <c r="A73" i="20"/>
  <c r="A73" i="24"/>
  <c r="A83" i="9"/>
  <c r="A73" i="26"/>
  <c r="D72" i="23"/>
  <c r="D72" i="20"/>
  <c r="D72" i="24"/>
  <c r="AR71" i="9"/>
  <c r="AQ71" i="9"/>
  <c r="B113" i="1"/>
  <c r="B78" i="39" s="1"/>
  <c r="AB78" i="39" s="1"/>
  <c r="W77" i="39" l="1"/>
  <c r="Q77" i="39"/>
  <c r="O77" i="39"/>
  <c r="M77" i="39"/>
  <c r="K77" i="39"/>
  <c r="I77" i="39"/>
  <c r="G77" i="39"/>
  <c r="S77" i="39"/>
  <c r="U77" i="39"/>
  <c r="E77" i="39"/>
  <c r="Y75" i="39"/>
  <c r="D78" i="39"/>
  <c r="Q72" i="26"/>
  <c r="AD81" i="9"/>
  <c r="Q72" i="23"/>
  <c r="N72" i="23"/>
  <c r="O72" i="23"/>
  <c r="P72" i="23"/>
  <c r="J72" i="20"/>
  <c r="O72" i="20"/>
  <c r="N72" i="20"/>
  <c r="Q72" i="20"/>
  <c r="P72" i="20"/>
  <c r="G72" i="24"/>
  <c r="N72" i="24"/>
  <c r="P72" i="24"/>
  <c r="Q72" i="24"/>
  <c r="O72" i="24"/>
  <c r="L71" i="34"/>
  <c r="AD81" i="35" s="1"/>
  <c r="AM81" i="9"/>
  <c r="BH81" i="9" s="1"/>
  <c r="O71" i="34"/>
  <c r="AM81" i="35" s="1"/>
  <c r="BS81" i="35" s="1"/>
  <c r="AJ81" i="9"/>
  <c r="BG81" i="9" s="1"/>
  <c r="N71" i="34"/>
  <c r="AJ81" i="35" s="1"/>
  <c r="BR81" i="35" s="1"/>
  <c r="G72" i="23"/>
  <c r="J72" i="23"/>
  <c r="M72" i="24"/>
  <c r="L72" i="24"/>
  <c r="E72" i="24"/>
  <c r="I72" i="20"/>
  <c r="H72" i="20"/>
  <c r="R72" i="23"/>
  <c r="I72" i="23"/>
  <c r="H72" i="24"/>
  <c r="J72" i="24"/>
  <c r="E72" i="20"/>
  <c r="V72" i="23"/>
  <c r="W72" i="24"/>
  <c r="R72" i="20"/>
  <c r="G72" i="20"/>
  <c r="F72" i="23"/>
  <c r="F72" i="24"/>
  <c r="V72" i="20"/>
  <c r="L72" i="23"/>
  <c r="M72" i="23"/>
  <c r="I72" i="24"/>
  <c r="R72" i="24"/>
  <c r="M72" i="20"/>
  <c r="F72" i="20"/>
  <c r="K72" i="23"/>
  <c r="E72" i="23"/>
  <c r="K72" i="24"/>
  <c r="L72" i="20"/>
  <c r="H72" i="23"/>
  <c r="K72" i="20"/>
  <c r="Q72" i="34"/>
  <c r="AP82" i="35" s="1"/>
  <c r="N72" i="26"/>
  <c r="M72" i="26"/>
  <c r="AB72" i="37" s="1"/>
  <c r="O72" i="26"/>
  <c r="AD72" i="37" s="1"/>
  <c r="P72" i="26"/>
  <c r="AE72" i="37" s="1"/>
  <c r="T71" i="23"/>
  <c r="T71" i="24"/>
  <c r="T71" i="20"/>
  <c r="R71" i="26"/>
  <c r="L72" i="26"/>
  <c r="I72" i="26"/>
  <c r="D72" i="26"/>
  <c r="G72" i="26"/>
  <c r="H72" i="26"/>
  <c r="F72" i="26"/>
  <c r="K72" i="26"/>
  <c r="J72" i="26"/>
  <c r="E72" i="26"/>
  <c r="A76" i="37"/>
  <c r="AG104" i="13"/>
  <c r="AE104" i="13"/>
  <c r="AP82" i="9"/>
  <c r="AL74" i="35"/>
  <c r="BE74" i="35" s="1"/>
  <c r="M67" i="43" s="1"/>
  <c r="AK74" i="35"/>
  <c r="AO74" i="35"/>
  <c r="BF74" i="35" s="1"/>
  <c r="N67" i="43" s="1"/>
  <c r="AN74" i="35"/>
  <c r="C73" i="40"/>
  <c r="D73" i="40" s="1"/>
  <c r="A74" i="40"/>
  <c r="B105" i="13"/>
  <c r="A84" i="35"/>
  <c r="AT84" i="35" s="1"/>
  <c r="B77" i="43" s="1"/>
  <c r="A75" i="34"/>
  <c r="D73" i="27"/>
  <c r="E73" i="27"/>
  <c r="D73" i="28"/>
  <c r="E73" i="28"/>
  <c r="C73" i="26"/>
  <c r="D73" i="23"/>
  <c r="A74" i="28"/>
  <c r="A74" i="27"/>
  <c r="A74" i="24"/>
  <c r="A74" i="23"/>
  <c r="A74" i="20"/>
  <c r="A74" i="26"/>
  <c r="A84" i="9"/>
  <c r="D73" i="24"/>
  <c r="D73" i="20"/>
  <c r="AR72" i="9"/>
  <c r="AQ72" i="9"/>
  <c r="B114" i="1"/>
  <c r="B79" i="39" s="1"/>
  <c r="AB79" i="39" s="1"/>
  <c r="W78" i="39" l="1"/>
  <c r="U78" i="39"/>
  <c r="Q78" i="39"/>
  <c r="O78" i="39"/>
  <c r="M78" i="39"/>
  <c r="K78" i="39"/>
  <c r="I78" i="39"/>
  <c r="E78" i="39"/>
  <c r="S78" i="39"/>
  <c r="G78" i="39"/>
  <c r="Y76" i="39"/>
  <c r="D79" i="39"/>
  <c r="F73" i="26"/>
  <c r="AD82" i="9"/>
  <c r="O73" i="23"/>
  <c r="P73" i="23"/>
  <c r="Q73" i="23"/>
  <c r="N73" i="23"/>
  <c r="M73" i="24"/>
  <c r="N73" i="24"/>
  <c r="P73" i="24"/>
  <c r="Q73" i="24"/>
  <c r="O73" i="24"/>
  <c r="Q73" i="20"/>
  <c r="N73" i="20"/>
  <c r="P73" i="20"/>
  <c r="O73" i="20"/>
  <c r="AM82" i="9"/>
  <c r="BH82" i="9" s="1"/>
  <c r="O72" i="34"/>
  <c r="AM82" i="35" s="1"/>
  <c r="BS82" i="35" s="1"/>
  <c r="AJ82" i="9"/>
  <c r="BG82" i="9" s="1"/>
  <c r="N72" i="34"/>
  <c r="AJ82" i="35" s="1"/>
  <c r="BR82" i="35" s="1"/>
  <c r="L72" i="34"/>
  <c r="AD82" i="35" s="1"/>
  <c r="G73" i="23"/>
  <c r="V73" i="20"/>
  <c r="G73" i="20"/>
  <c r="J73" i="24"/>
  <c r="K73" i="24"/>
  <c r="M73" i="23"/>
  <c r="V73" i="23"/>
  <c r="M73" i="20"/>
  <c r="R73" i="20"/>
  <c r="L73" i="23"/>
  <c r="F73" i="23"/>
  <c r="L73" i="20"/>
  <c r="K73" i="20"/>
  <c r="W73" i="24"/>
  <c r="F73" i="24"/>
  <c r="I73" i="23"/>
  <c r="R73" i="23"/>
  <c r="I73" i="24"/>
  <c r="H73" i="23"/>
  <c r="K73" i="23"/>
  <c r="J73" i="20"/>
  <c r="I73" i="20"/>
  <c r="H73" i="24"/>
  <c r="G73" i="24"/>
  <c r="E73" i="23"/>
  <c r="F73" i="20"/>
  <c r="L73" i="24"/>
  <c r="J73" i="23"/>
  <c r="E73" i="20"/>
  <c r="H73" i="20"/>
  <c r="E73" i="24"/>
  <c r="R73" i="24"/>
  <c r="Q73" i="34"/>
  <c r="AP83" i="35" s="1"/>
  <c r="Q73" i="26"/>
  <c r="N73" i="26"/>
  <c r="M73" i="26"/>
  <c r="O73" i="26"/>
  <c r="AD73" i="37" s="1"/>
  <c r="P73" i="26"/>
  <c r="AE73" i="37" s="1"/>
  <c r="T72" i="23"/>
  <c r="T72" i="20"/>
  <c r="T72" i="24"/>
  <c r="R72" i="26"/>
  <c r="E73" i="26"/>
  <c r="I73" i="26"/>
  <c r="D73" i="26"/>
  <c r="G73" i="26"/>
  <c r="L73" i="26"/>
  <c r="K73" i="26"/>
  <c r="H73" i="26"/>
  <c r="J73" i="26"/>
  <c r="A77" i="37"/>
  <c r="AG105" i="13"/>
  <c r="AE105" i="13"/>
  <c r="AP83" i="9"/>
  <c r="AL75" i="35"/>
  <c r="BE75" i="35" s="1"/>
  <c r="M68" i="43" s="1"/>
  <c r="AK75" i="35"/>
  <c r="AO75" i="35"/>
  <c r="BF75" i="35" s="1"/>
  <c r="N68" i="43" s="1"/>
  <c r="AN75" i="35"/>
  <c r="A75" i="40"/>
  <c r="C74" i="40"/>
  <c r="D74" i="40" s="1"/>
  <c r="B106" i="13"/>
  <c r="A85" i="35"/>
  <c r="AT85" i="35" s="1"/>
  <c r="B78" i="43" s="1"/>
  <c r="A76" i="34"/>
  <c r="D74" i="28"/>
  <c r="E74" i="28"/>
  <c r="D74" i="27"/>
  <c r="E74" i="27"/>
  <c r="C74" i="26"/>
  <c r="A75" i="28"/>
  <c r="A75" i="27"/>
  <c r="A75" i="24"/>
  <c r="A75" i="23"/>
  <c r="A85" i="9"/>
  <c r="A75" i="20"/>
  <c r="A75" i="26"/>
  <c r="D74" i="20"/>
  <c r="D74" i="23"/>
  <c r="D74" i="24"/>
  <c r="AR73" i="9"/>
  <c r="AQ73" i="9"/>
  <c r="B115" i="1"/>
  <c r="B80" i="39" s="1"/>
  <c r="AB80" i="39" s="1"/>
  <c r="W79" i="39" l="1"/>
  <c r="S79" i="39"/>
  <c r="Q79" i="39"/>
  <c r="O79" i="39"/>
  <c r="M79" i="39"/>
  <c r="K79" i="39"/>
  <c r="I79" i="39"/>
  <c r="U79" i="39"/>
  <c r="E79" i="39"/>
  <c r="G79" i="39"/>
  <c r="Y77" i="39"/>
  <c r="D80" i="39"/>
  <c r="Q74" i="26"/>
  <c r="L73" i="34"/>
  <c r="AD83" i="35" s="1"/>
  <c r="AB73" i="37"/>
  <c r="AD83" i="9" s="1"/>
  <c r="Q74" i="20"/>
  <c r="N74" i="20"/>
  <c r="P74" i="20"/>
  <c r="O74" i="20"/>
  <c r="Q74" i="23"/>
  <c r="N74" i="23"/>
  <c r="O74" i="23"/>
  <c r="P74" i="23"/>
  <c r="N74" i="24"/>
  <c r="P74" i="24"/>
  <c r="Q74" i="24"/>
  <c r="O74" i="24"/>
  <c r="AJ83" i="9"/>
  <c r="BG83" i="9" s="1"/>
  <c r="N73" i="34"/>
  <c r="AJ83" i="35" s="1"/>
  <c r="BR83" i="35" s="1"/>
  <c r="AM83" i="9"/>
  <c r="BH83" i="9" s="1"/>
  <c r="O73" i="34"/>
  <c r="AM83" i="35" s="1"/>
  <c r="BS83" i="35" s="1"/>
  <c r="G74" i="24"/>
  <c r="R74" i="23"/>
  <c r="G74" i="23"/>
  <c r="G74" i="20"/>
  <c r="J74" i="20"/>
  <c r="W74" i="24"/>
  <c r="L74" i="24"/>
  <c r="I74" i="23"/>
  <c r="L74" i="23"/>
  <c r="F74" i="20"/>
  <c r="J74" i="24"/>
  <c r="E74" i="20"/>
  <c r="I74" i="20"/>
  <c r="F74" i="24"/>
  <c r="H74" i="24"/>
  <c r="F74" i="23"/>
  <c r="R74" i="20"/>
  <c r="K74" i="24"/>
  <c r="M74" i="24"/>
  <c r="V74" i="23"/>
  <c r="H74" i="20"/>
  <c r="R74" i="24"/>
  <c r="E74" i="24"/>
  <c r="M74" i="23"/>
  <c r="E74" i="23"/>
  <c r="V74" i="20"/>
  <c r="L74" i="20"/>
  <c r="I74" i="24"/>
  <c r="K74" i="23"/>
  <c r="H74" i="23"/>
  <c r="M74" i="20"/>
  <c r="J74" i="23"/>
  <c r="K74" i="20"/>
  <c r="Q74" i="34"/>
  <c r="AP84" i="35" s="1"/>
  <c r="N74" i="26"/>
  <c r="M74" i="26"/>
  <c r="AB74" i="37" s="1"/>
  <c r="O74" i="26"/>
  <c r="AD74" i="37" s="1"/>
  <c r="P74" i="26"/>
  <c r="AE74" i="37" s="1"/>
  <c r="T73" i="23"/>
  <c r="T73" i="20"/>
  <c r="T73" i="24"/>
  <c r="R73" i="26"/>
  <c r="K74" i="26"/>
  <c r="F74" i="26"/>
  <c r="J74" i="26"/>
  <c r="H74" i="26"/>
  <c r="I74" i="26"/>
  <c r="E74" i="26"/>
  <c r="D74" i="26"/>
  <c r="G74" i="26"/>
  <c r="L74" i="26"/>
  <c r="A78" i="37"/>
  <c r="AG106" i="13"/>
  <c r="AE106" i="13"/>
  <c r="AP84" i="9"/>
  <c r="AL76" i="35"/>
  <c r="BE76" i="35" s="1"/>
  <c r="M69" i="43" s="1"/>
  <c r="AK76" i="35"/>
  <c r="AO76" i="35"/>
  <c r="BF76" i="35" s="1"/>
  <c r="N69" i="43" s="1"/>
  <c r="AN76" i="35"/>
  <c r="A76" i="40"/>
  <c r="C75" i="40"/>
  <c r="D75" i="40" s="1"/>
  <c r="B107" i="13"/>
  <c r="A86" i="35"/>
  <c r="AT86" i="35" s="1"/>
  <c r="B79" i="43" s="1"/>
  <c r="A77" i="34"/>
  <c r="D75" i="28"/>
  <c r="E75" i="28"/>
  <c r="D75" i="27"/>
  <c r="E75" i="27"/>
  <c r="C75" i="26"/>
  <c r="A76" i="28"/>
  <c r="A76" i="27"/>
  <c r="A76" i="24"/>
  <c r="A76" i="20"/>
  <c r="A76" i="23"/>
  <c r="A76" i="26"/>
  <c r="A86" i="9"/>
  <c r="D75" i="24"/>
  <c r="D75" i="20"/>
  <c r="D75" i="23"/>
  <c r="AR74" i="9"/>
  <c r="AQ74" i="9"/>
  <c r="B116" i="1"/>
  <c r="B81" i="39" s="1"/>
  <c r="AB81" i="39" s="1"/>
  <c r="W80" i="39" l="1"/>
  <c r="Q80" i="39"/>
  <c r="O80" i="39"/>
  <c r="M80" i="39"/>
  <c r="K80" i="39"/>
  <c r="I80" i="39"/>
  <c r="S80" i="39"/>
  <c r="E80" i="39"/>
  <c r="U80" i="39"/>
  <c r="G80" i="39"/>
  <c r="Y78" i="39"/>
  <c r="D81" i="39"/>
  <c r="Q75" i="26"/>
  <c r="AD84" i="9"/>
  <c r="W75" i="24"/>
  <c r="Q75" i="24"/>
  <c r="P75" i="24"/>
  <c r="N75" i="24"/>
  <c r="O75" i="24"/>
  <c r="R75" i="20"/>
  <c r="N75" i="20"/>
  <c r="P75" i="20"/>
  <c r="Q75" i="20"/>
  <c r="O75" i="20"/>
  <c r="E75" i="23"/>
  <c r="P75" i="23"/>
  <c r="Q75" i="23"/>
  <c r="N75" i="23"/>
  <c r="O75" i="23"/>
  <c r="L74" i="34"/>
  <c r="AD84" i="35" s="1"/>
  <c r="AM84" i="9"/>
  <c r="BH84" i="9" s="1"/>
  <c r="O74" i="34"/>
  <c r="AM84" i="35" s="1"/>
  <c r="BS84" i="35" s="1"/>
  <c r="AJ84" i="9"/>
  <c r="BG84" i="9" s="1"/>
  <c r="N74" i="34"/>
  <c r="AJ84" i="35" s="1"/>
  <c r="BR84" i="35" s="1"/>
  <c r="G75" i="24"/>
  <c r="F75" i="24"/>
  <c r="F75" i="23"/>
  <c r="L75" i="20"/>
  <c r="K75" i="20"/>
  <c r="K75" i="23"/>
  <c r="H75" i="20"/>
  <c r="K75" i="24"/>
  <c r="M75" i="24"/>
  <c r="J75" i="23"/>
  <c r="V75" i="23"/>
  <c r="G75" i="20"/>
  <c r="J75" i="20"/>
  <c r="J75" i="24"/>
  <c r="R75" i="24"/>
  <c r="R75" i="23"/>
  <c r="L75" i="23"/>
  <c r="F75" i="20"/>
  <c r="I75" i="23"/>
  <c r="I75" i="20"/>
  <c r="E75" i="24"/>
  <c r="H75" i="23"/>
  <c r="M75" i="20"/>
  <c r="H75" i="24"/>
  <c r="L75" i="24"/>
  <c r="I75" i="24"/>
  <c r="G75" i="23"/>
  <c r="M75" i="23"/>
  <c r="V75" i="20"/>
  <c r="E75" i="20"/>
  <c r="Q75" i="34"/>
  <c r="AP85" i="35" s="1"/>
  <c r="N75" i="26"/>
  <c r="M75" i="26"/>
  <c r="AB75" i="37" s="1"/>
  <c r="O75" i="26"/>
  <c r="AD75" i="37" s="1"/>
  <c r="P75" i="26"/>
  <c r="AE75" i="37" s="1"/>
  <c r="T74" i="20"/>
  <c r="T74" i="23"/>
  <c r="T74" i="24"/>
  <c r="R74" i="26"/>
  <c r="F75" i="26"/>
  <c r="H75" i="26"/>
  <c r="L75" i="26"/>
  <c r="K75" i="26"/>
  <c r="G75" i="26"/>
  <c r="J75" i="26"/>
  <c r="E75" i="26"/>
  <c r="I75" i="26"/>
  <c r="D75" i="26"/>
  <c r="A79" i="37"/>
  <c r="AG107" i="13"/>
  <c r="AE107" i="13"/>
  <c r="AP85" i="9"/>
  <c r="AL77" i="35"/>
  <c r="BE77" i="35" s="1"/>
  <c r="M70" i="43" s="1"/>
  <c r="AK77" i="35"/>
  <c r="AO77" i="35"/>
  <c r="BF77" i="35" s="1"/>
  <c r="N70" i="43" s="1"/>
  <c r="AN77" i="35"/>
  <c r="A77" i="40"/>
  <c r="C76" i="40"/>
  <c r="D76" i="40" s="1"/>
  <c r="B108" i="13"/>
  <c r="A87" i="35"/>
  <c r="AT87" i="35" s="1"/>
  <c r="B80" i="43" s="1"/>
  <c r="A78" i="34"/>
  <c r="D76" i="27"/>
  <c r="E76" i="27"/>
  <c r="D76" i="28"/>
  <c r="E76" i="28"/>
  <c r="C76" i="26"/>
  <c r="D76" i="23"/>
  <c r="D76" i="24"/>
  <c r="D76" i="20"/>
  <c r="A77" i="28"/>
  <c r="A77" i="27"/>
  <c r="A77" i="24"/>
  <c r="A77" i="23"/>
  <c r="A77" i="20"/>
  <c r="A77" i="26"/>
  <c r="A87" i="9"/>
  <c r="AR75" i="9"/>
  <c r="AQ75" i="9"/>
  <c r="B117" i="1"/>
  <c r="B82" i="39" s="1"/>
  <c r="AB82" i="39" s="1"/>
  <c r="Q81" i="39" l="1"/>
  <c r="O81" i="39"/>
  <c r="M81" i="39"/>
  <c r="K81" i="39"/>
  <c r="I81" i="39"/>
  <c r="E81" i="39"/>
  <c r="G81" i="39"/>
  <c r="U81" i="39"/>
  <c r="W81" i="39"/>
  <c r="S81" i="39"/>
  <c r="Y79" i="39"/>
  <c r="D82" i="39"/>
  <c r="Q76" i="26"/>
  <c r="AD85" i="9"/>
  <c r="H76" i="23"/>
  <c r="N76" i="23"/>
  <c r="P76" i="23"/>
  <c r="O76" i="23"/>
  <c r="Q76" i="23"/>
  <c r="I76" i="24"/>
  <c r="N76" i="24"/>
  <c r="Q76" i="24"/>
  <c r="P76" i="24"/>
  <c r="O76" i="24"/>
  <c r="K76" i="20"/>
  <c r="Q76" i="20"/>
  <c r="P76" i="20"/>
  <c r="O76" i="20"/>
  <c r="N76" i="20"/>
  <c r="L75" i="34"/>
  <c r="AD85" i="35" s="1"/>
  <c r="AM85" i="9"/>
  <c r="BH85" i="9" s="1"/>
  <c r="O75" i="34"/>
  <c r="AM85" i="35" s="1"/>
  <c r="BS85" i="35" s="1"/>
  <c r="AJ85" i="9"/>
  <c r="BG85" i="9" s="1"/>
  <c r="N75" i="34"/>
  <c r="AJ85" i="35" s="1"/>
  <c r="BR85" i="35" s="1"/>
  <c r="W76" i="24"/>
  <c r="G76" i="20"/>
  <c r="E76" i="23"/>
  <c r="L76" i="24"/>
  <c r="E76" i="20"/>
  <c r="J76" i="20"/>
  <c r="I76" i="23"/>
  <c r="F76" i="24"/>
  <c r="J76" i="24"/>
  <c r="V76" i="20"/>
  <c r="M76" i="23"/>
  <c r="V76" i="23"/>
  <c r="E76" i="24"/>
  <c r="F76" i="20"/>
  <c r="L76" i="23"/>
  <c r="F76" i="23"/>
  <c r="R76" i="24"/>
  <c r="G76" i="24"/>
  <c r="K76" i="23"/>
  <c r="M76" i="24"/>
  <c r="M76" i="20"/>
  <c r="L76" i="20"/>
  <c r="J76" i="23"/>
  <c r="K76" i="24"/>
  <c r="I76" i="20"/>
  <c r="R76" i="20"/>
  <c r="G76" i="23"/>
  <c r="R76" i="23"/>
  <c r="H76" i="24"/>
  <c r="H76" i="20"/>
  <c r="Q76" i="34"/>
  <c r="AP86" i="35" s="1"/>
  <c r="N76" i="26"/>
  <c r="M76" i="26"/>
  <c r="AB76" i="37" s="1"/>
  <c r="O76" i="26"/>
  <c r="AD76" i="37" s="1"/>
  <c r="P76" i="26"/>
  <c r="AE76" i="37" s="1"/>
  <c r="T75" i="23"/>
  <c r="T75" i="20"/>
  <c r="T75" i="24"/>
  <c r="R75" i="26"/>
  <c r="G76" i="26"/>
  <c r="D76" i="26"/>
  <c r="L76" i="26"/>
  <c r="K76" i="26"/>
  <c r="F76" i="26"/>
  <c r="J76" i="26"/>
  <c r="E76" i="26"/>
  <c r="I76" i="26"/>
  <c r="H76" i="26"/>
  <c r="A80" i="37"/>
  <c r="AG108" i="13"/>
  <c r="AE108" i="13"/>
  <c r="AP86" i="9"/>
  <c r="AL78" i="35"/>
  <c r="BE78" i="35" s="1"/>
  <c r="M71" i="43" s="1"/>
  <c r="AK78" i="35"/>
  <c r="AO78" i="35"/>
  <c r="BF78" i="35" s="1"/>
  <c r="N71" i="43" s="1"/>
  <c r="AN78" i="35"/>
  <c r="C77" i="40"/>
  <c r="D77" i="40" s="1"/>
  <c r="A78" i="40"/>
  <c r="B109" i="13"/>
  <c r="A88" i="35"/>
  <c r="AT88" i="35" s="1"/>
  <c r="B81" i="43" s="1"/>
  <c r="A79" i="34"/>
  <c r="D77" i="27"/>
  <c r="E77" i="27"/>
  <c r="D77" i="28"/>
  <c r="E77" i="28"/>
  <c r="C77" i="26"/>
  <c r="D77" i="20"/>
  <c r="D77" i="23"/>
  <c r="D77" i="24"/>
  <c r="A78" i="28"/>
  <c r="A78" i="27"/>
  <c r="A78" i="24"/>
  <c r="A78" i="20"/>
  <c r="A78" i="23"/>
  <c r="A78" i="26"/>
  <c r="A88" i="9"/>
  <c r="AR76" i="9"/>
  <c r="AQ76" i="9"/>
  <c r="B118" i="1"/>
  <c r="B83" i="39" s="1"/>
  <c r="AB83" i="39" s="1"/>
  <c r="W82" i="39" l="1"/>
  <c r="Q82" i="39"/>
  <c r="O82" i="39"/>
  <c r="M82" i="39"/>
  <c r="K82" i="39"/>
  <c r="I82" i="39"/>
  <c r="U82" i="39"/>
  <c r="S82" i="39"/>
  <c r="E82" i="39"/>
  <c r="G82" i="39"/>
  <c r="Y80" i="39"/>
  <c r="D83" i="39"/>
  <c r="P77" i="26"/>
  <c r="AE77" i="37" s="1"/>
  <c r="AM87" i="9" s="1"/>
  <c r="O77" i="24"/>
  <c r="Q77" i="24"/>
  <c r="N77" i="24"/>
  <c r="P77" i="24"/>
  <c r="AD86" i="9"/>
  <c r="K77" i="20"/>
  <c r="Q77" i="20"/>
  <c r="N77" i="20"/>
  <c r="O77" i="20"/>
  <c r="P77" i="20"/>
  <c r="E77" i="23"/>
  <c r="P77" i="23"/>
  <c r="O77" i="23"/>
  <c r="N77" i="23"/>
  <c r="Q77" i="23"/>
  <c r="AM86" i="9"/>
  <c r="BH86" i="9" s="1"/>
  <c r="O76" i="34"/>
  <c r="AM86" i="35" s="1"/>
  <c r="BS86" i="35" s="1"/>
  <c r="AJ86" i="9"/>
  <c r="BG86" i="9" s="1"/>
  <c r="N76" i="34"/>
  <c r="AJ86" i="35" s="1"/>
  <c r="BR86" i="35" s="1"/>
  <c r="L76" i="34"/>
  <c r="AD86" i="35" s="1"/>
  <c r="E77" i="24"/>
  <c r="K77" i="23"/>
  <c r="V77" i="23"/>
  <c r="M77" i="24"/>
  <c r="J77" i="24"/>
  <c r="I77" i="23"/>
  <c r="G77" i="20"/>
  <c r="L77" i="24"/>
  <c r="R77" i="24"/>
  <c r="R77" i="23"/>
  <c r="J77" i="23"/>
  <c r="G77" i="24"/>
  <c r="K77" i="24"/>
  <c r="H77" i="23"/>
  <c r="V77" i="20"/>
  <c r="M77" i="20"/>
  <c r="I77" i="24"/>
  <c r="G77" i="23"/>
  <c r="J77" i="20"/>
  <c r="E77" i="20"/>
  <c r="H77" i="24"/>
  <c r="F77" i="23"/>
  <c r="I77" i="20"/>
  <c r="L77" i="20"/>
  <c r="F77" i="24"/>
  <c r="M77" i="23"/>
  <c r="H77" i="20"/>
  <c r="R77" i="20"/>
  <c r="W77" i="24"/>
  <c r="L77" i="23"/>
  <c r="F77" i="20"/>
  <c r="Q77" i="34"/>
  <c r="AP87" i="35" s="1"/>
  <c r="Q77" i="26"/>
  <c r="N77" i="26"/>
  <c r="M77" i="26"/>
  <c r="AB77" i="37" s="1"/>
  <c r="O77" i="26"/>
  <c r="AD77" i="37" s="1"/>
  <c r="T76" i="20"/>
  <c r="T76" i="23"/>
  <c r="T76" i="24"/>
  <c r="R76" i="26"/>
  <c r="J77" i="26"/>
  <c r="E77" i="26"/>
  <c r="I77" i="26"/>
  <c r="D77" i="26"/>
  <c r="L77" i="26"/>
  <c r="G77" i="26"/>
  <c r="K77" i="26"/>
  <c r="F77" i="26"/>
  <c r="H77" i="26"/>
  <c r="A81" i="37"/>
  <c r="AG109" i="13"/>
  <c r="AE109" i="13"/>
  <c r="AP87" i="9"/>
  <c r="AO79" i="35"/>
  <c r="BF79" i="35" s="1"/>
  <c r="N72" i="43" s="1"/>
  <c r="AN79" i="35"/>
  <c r="AL79" i="35"/>
  <c r="BE79" i="35" s="1"/>
  <c r="M72" i="43" s="1"/>
  <c r="AK79" i="35"/>
  <c r="C78" i="40"/>
  <c r="D78" i="40" s="1"/>
  <c r="A79" i="40"/>
  <c r="B110" i="13"/>
  <c r="A89" i="35"/>
  <c r="AT89" i="35" s="1"/>
  <c r="B82" i="43" s="1"/>
  <c r="A80" i="34"/>
  <c r="D78" i="27"/>
  <c r="E78" i="27"/>
  <c r="D78" i="28"/>
  <c r="E78" i="28"/>
  <c r="C78" i="26"/>
  <c r="D78" i="20"/>
  <c r="D78" i="24"/>
  <c r="D78" i="23"/>
  <c r="A79" i="28"/>
  <c r="A79" i="27"/>
  <c r="A79" i="24"/>
  <c r="A79" i="23"/>
  <c r="A79" i="20"/>
  <c r="A89" i="9"/>
  <c r="A79" i="26"/>
  <c r="AR77" i="9"/>
  <c r="AQ77" i="9"/>
  <c r="B119" i="1"/>
  <c r="B84" i="39" s="1"/>
  <c r="AB84" i="39" s="1"/>
  <c r="S83" i="39" l="1"/>
  <c r="Q83" i="39"/>
  <c r="O83" i="39"/>
  <c r="M83" i="39"/>
  <c r="K83" i="39"/>
  <c r="I83" i="39"/>
  <c r="E83" i="39"/>
  <c r="W83" i="39"/>
  <c r="U83" i="39"/>
  <c r="G83" i="39"/>
  <c r="O77" i="34"/>
  <c r="AM87" i="35" s="1"/>
  <c r="BS87" i="35" s="1"/>
  <c r="Y81" i="39"/>
  <c r="D84" i="39"/>
  <c r="P78" i="26"/>
  <c r="AE78" i="37" s="1"/>
  <c r="AM88" i="9" s="1"/>
  <c r="AD87" i="9"/>
  <c r="E78" i="20"/>
  <c r="N78" i="20"/>
  <c r="P78" i="20"/>
  <c r="O78" i="20"/>
  <c r="Q78" i="20"/>
  <c r="P78" i="24"/>
  <c r="O78" i="24"/>
  <c r="N78" i="24"/>
  <c r="Q78" i="24"/>
  <c r="K78" i="23"/>
  <c r="N78" i="23"/>
  <c r="Q78" i="23"/>
  <c r="O78" i="23"/>
  <c r="P78" i="23"/>
  <c r="L77" i="34"/>
  <c r="AD87" i="35" s="1"/>
  <c r="AJ87" i="9"/>
  <c r="BG87" i="9" s="1"/>
  <c r="N77" i="34"/>
  <c r="AJ87" i="35" s="1"/>
  <c r="BR87" i="35" s="1"/>
  <c r="F78" i="24"/>
  <c r="G78" i="20"/>
  <c r="L78" i="20"/>
  <c r="W78" i="24"/>
  <c r="L78" i="24"/>
  <c r="R78" i="20"/>
  <c r="E78" i="23"/>
  <c r="H78" i="23"/>
  <c r="J78" i="24"/>
  <c r="H78" i="20"/>
  <c r="V78" i="23"/>
  <c r="I78" i="24"/>
  <c r="I78" i="23"/>
  <c r="M78" i="23"/>
  <c r="E78" i="24"/>
  <c r="V78" i="20"/>
  <c r="L78" i="23"/>
  <c r="H78" i="24"/>
  <c r="M78" i="24"/>
  <c r="K78" i="20"/>
  <c r="F78" i="20"/>
  <c r="G78" i="23"/>
  <c r="J78" i="23"/>
  <c r="G78" i="24"/>
  <c r="K78" i="24"/>
  <c r="J78" i="20"/>
  <c r="M78" i="20"/>
  <c r="R78" i="23"/>
  <c r="R78" i="24"/>
  <c r="I78" i="20"/>
  <c r="F78" i="23"/>
  <c r="Q78" i="34"/>
  <c r="AP88" i="35" s="1"/>
  <c r="Q78" i="26"/>
  <c r="N78" i="26"/>
  <c r="M78" i="26"/>
  <c r="AB78" i="37" s="1"/>
  <c r="O78" i="26"/>
  <c r="AD78" i="37" s="1"/>
  <c r="T77" i="24"/>
  <c r="T77" i="20"/>
  <c r="T77" i="23"/>
  <c r="BH87" i="9"/>
  <c r="R77" i="26"/>
  <c r="H78" i="26"/>
  <c r="L78" i="26"/>
  <c r="F78" i="26"/>
  <c r="K78" i="26"/>
  <c r="J78" i="26"/>
  <c r="E78" i="26"/>
  <c r="I78" i="26"/>
  <c r="D78" i="26"/>
  <c r="G78" i="26"/>
  <c r="A82" i="37"/>
  <c r="AG110" i="13"/>
  <c r="AE110" i="13"/>
  <c r="AP88" i="9"/>
  <c r="AL80" i="35"/>
  <c r="BE80" i="35" s="1"/>
  <c r="M73" i="43" s="1"/>
  <c r="AK80" i="35"/>
  <c r="AO80" i="35"/>
  <c r="BF80" i="35" s="1"/>
  <c r="N73" i="43" s="1"/>
  <c r="AN80" i="35"/>
  <c r="C79" i="40"/>
  <c r="D79" i="40" s="1"/>
  <c r="A80" i="40"/>
  <c r="B111" i="13"/>
  <c r="A90" i="35"/>
  <c r="AT90" i="35" s="1"/>
  <c r="B83" i="43" s="1"/>
  <c r="A81" i="34"/>
  <c r="D79" i="28"/>
  <c r="E79" i="28"/>
  <c r="D79" i="27"/>
  <c r="E79" i="27"/>
  <c r="C79" i="26"/>
  <c r="D79" i="20"/>
  <c r="D79" i="24"/>
  <c r="D79" i="23"/>
  <c r="A80" i="28"/>
  <c r="A80" i="27"/>
  <c r="A80" i="20"/>
  <c r="A80" i="23"/>
  <c r="A80" i="24"/>
  <c r="A80" i="26"/>
  <c r="A90" i="9"/>
  <c r="AR78" i="9"/>
  <c r="AQ78" i="9"/>
  <c r="B120" i="1"/>
  <c r="B85" i="39" s="1"/>
  <c r="AB85" i="39" s="1"/>
  <c r="O78" i="34" l="1"/>
  <c r="AM88" i="35" s="1"/>
  <c r="BS88" i="35" s="1"/>
  <c r="W84" i="39"/>
  <c r="S84" i="39"/>
  <c r="Q84" i="39"/>
  <c r="O84" i="39"/>
  <c r="M84" i="39"/>
  <c r="K84" i="39"/>
  <c r="I84" i="39"/>
  <c r="E84" i="39"/>
  <c r="G84" i="39"/>
  <c r="U84" i="39"/>
  <c r="Y82" i="39"/>
  <c r="D85" i="39"/>
  <c r="L79" i="26"/>
  <c r="AD88" i="9"/>
  <c r="E79" i="20"/>
  <c r="N79" i="20"/>
  <c r="O79" i="20"/>
  <c r="Q79" i="20"/>
  <c r="P79" i="20"/>
  <c r="M79" i="24"/>
  <c r="P79" i="24"/>
  <c r="N79" i="24"/>
  <c r="Q79" i="24"/>
  <c r="O79" i="24"/>
  <c r="F79" i="23"/>
  <c r="Q79" i="23"/>
  <c r="P79" i="23"/>
  <c r="N79" i="23"/>
  <c r="O79" i="23"/>
  <c r="AJ88" i="9"/>
  <c r="BG88" i="9" s="1"/>
  <c r="N78" i="34"/>
  <c r="AJ88" i="35" s="1"/>
  <c r="BR88" i="35" s="1"/>
  <c r="L78" i="34"/>
  <c r="AD88" i="35" s="1"/>
  <c r="E79" i="24"/>
  <c r="K79" i="23"/>
  <c r="L79" i="23"/>
  <c r="R79" i="20"/>
  <c r="K79" i="24"/>
  <c r="J79" i="23"/>
  <c r="I79" i="20"/>
  <c r="R79" i="24"/>
  <c r="J79" i="24"/>
  <c r="R79" i="23"/>
  <c r="I79" i="23"/>
  <c r="H79" i="24"/>
  <c r="H79" i="23"/>
  <c r="G79" i="20"/>
  <c r="L79" i="20"/>
  <c r="V79" i="20"/>
  <c r="F79" i="24"/>
  <c r="G79" i="24"/>
  <c r="E79" i="23"/>
  <c r="G79" i="23"/>
  <c r="K79" i="20"/>
  <c r="F79" i="20"/>
  <c r="Q79" i="26"/>
  <c r="W79" i="24"/>
  <c r="L79" i="24"/>
  <c r="V79" i="23"/>
  <c r="J79" i="20"/>
  <c r="M79" i="20"/>
  <c r="I79" i="24"/>
  <c r="M79" i="23"/>
  <c r="H79" i="20"/>
  <c r="Q79" i="34"/>
  <c r="AP89" i="35" s="1"/>
  <c r="N79" i="26"/>
  <c r="M79" i="26"/>
  <c r="O79" i="26"/>
  <c r="AD79" i="37" s="1"/>
  <c r="P79" i="26"/>
  <c r="AE79" i="37" s="1"/>
  <c r="T78" i="20"/>
  <c r="T78" i="24"/>
  <c r="T78" i="23"/>
  <c r="BH88" i="9"/>
  <c r="R78" i="26"/>
  <c r="I79" i="26"/>
  <c r="E79" i="26"/>
  <c r="H79" i="26"/>
  <c r="G79" i="26"/>
  <c r="D79" i="26"/>
  <c r="K79" i="26"/>
  <c r="F79" i="26"/>
  <c r="J79" i="26"/>
  <c r="A83" i="37"/>
  <c r="AG111" i="13"/>
  <c r="AE111" i="13"/>
  <c r="AP89" i="9"/>
  <c r="AL81" i="35"/>
  <c r="BE81" i="35" s="1"/>
  <c r="M74" i="43" s="1"/>
  <c r="AK81" i="35"/>
  <c r="AO81" i="35"/>
  <c r="BF81" i="35" s="1"/>
  <c r="N74" i="43" s="1"/>
  <c r="AN81" i="35"/>
  <c r="A81" i="40"/>
  <c r="C80" i="40"/>
  <c r="D80" i="40" s="1"/>
  <c r="B112" i="13"/>
  <c r="A91" i="35"/>
  <c r="AT91" i="35" s="1"/>
  <c r="B84" i="43" s="1"/>
  <c r="A82" i="34"/>
  <c r="D80" i="27"/>
  <c r="E80" i="27"/>
  <c r="D80" i="28"/>
  <c r="E80" i="28"/>
  <c r="C80" i="26"/>
  <c r="A81" i="28"/>
  <c r="A81" i="27"/>
  <c r="A81" i="23"/>
  <c r="A81" i="20"/>
  <c r="A81" i="24"/>
  <c r="A91" i="9"/>
  <c r="A81" i="26"/>
  <c r="D80" i="24"/>
  <c r="D80" i="23"/>
  <c r="D80" i="20"/>
  <c r="AR79" i="9"/>
  <c r="AQ79" i="9"/>
  <c r="B121" i="1"/>
  <c r="B86" i="39" s="1"/>
  <c r="AB86" i="39" s="1"/>
  <c r="Q85" i="39" l="1"/>
  <c r="O85" i="39"/>
  <c r="M85" i="39"/>
  <c r="K85" i="39"/>
  <c r="G85" i="39"/>
  <c r="I85" i="39"/>
  <c r="U85" i="39"/>
  <c r="E85" i="39"/>
  <c r="W85" i="39"/>
  <c r="S85" i="39"/>
  <c r="Y83" i="39"/>
  <c r="D86" i="39"/>
  <c r="L80" i="26"/>
  <c r="L79" i="34"/>
  <c r="AD89" i="35" s="1"/>
  <c r="AB79" i="37"/>
  <c r="AD89" i="9" s="1"/>
  <c r="N80" i="24"/>
  <c r="O80" i="24"/>
  <c r="Q80" i="24"/>
  <c r="P80" i="24"/>
  <c r="J80" i="23"/>
  <c r="N80" i="23"/>
  <c r="Q80" i="23"/>
  <c r="O80" i="23"/>
  <c r="P80" i="23"/>
  <c r="Q80" i="20"/>
  <c r="P80" i="20"/>
  <c r="O80" i="20"/>
  <c r="N80" i="20"/>
  <c r="AM89" i="9"/>
  <c r="BH89" i="9" s="1"/>
  <c r="O79" i="34"/>
  <c r="AM89" i="35" s="1"/>
  <c r="BS89" i="35" s="1"/>
  <c r="AJ89" i="9"/>
  <c r="BG89" i="9" s="1"/>
  <c r="N79" i="34"/>
  <c r="AJ89" i="35" s="1"/>
  <c r="BR89" i="35" s="1"/>
  <c r="R80" i="20"/>
  <c r="J80" i="20"/>
  <c r="F80" i="23"/>
  <c r="L80" i="24"/>
  <c r="M80" i="24"/>
  <c r="K80" i="23"/>
  <c r="H80" i="20"/>
  <c r="I80" i="23"/>
  <c r="V80" i="23"/>
  <c r="J80" i="24"/>
  <c r="H80" i="24"/>
  <c r="M80" i="20"/>
  <c r="R80" i="23"/>
  <c r="L80" i="23"/>
  <c r="I80" i="24"/>
  <c r="W80" i="24"/>
  <c r="L80" i="20"/>
  <c r="G80" i="20"/>
  <c r="H80" i="23"/>
  <c r="M80" i="23"/>
  <c r="E80" i="24"/>
  <c r="F80" i="24"/>
  <c r="K80" i="20"/>
  <c r="V80" i="20"/>
  <c r="E80" i="23"/>
  <c r="R80" i="24"/>
  <c r="I80" i="20"/>
  <c r="F80" i="20"/>
  <c r="G80" i="23"/>
  <c r="G80" i="24"/>
  <c r="K80" i="24"/>
  <c r="E80" i="20"/>
  <c r="Q80" i="34"/>
  <c r="AP90" i="35" s="1"/>
  <c r="Q80" i="26"/>
  <c r="N80" i="26"/>
  <c r="M80" i="26"/>
  <c r="AB80" i="37" s="1"/>
  <c r="O80" i="26"/>
  <c r="AD80" i="37" s="1"/>
  <c r="P80" i="26"/>
  <c r="AE80" i="37" s="1"/>
  <c r="T79" i="20"/>
  <c r="T79" i="23"/>
  <c r="T79" i="24"/>
  <c r="R79" i="26"/>
  <c r="J80" i="26"/>
  <c r="E80" i="26"/>
  <c r="I80" i="26"/>
  <c r="D80" i="26"/>
  <c r="G80" i="26"/>
  <c r="H80" i="26"/>
  <c r="F80" i="26"/>
  <c r="K80" i="26"/>
  <c r="A84" i="37"/>
  <c r="AG112" i="13"/>
  <c r="AE112" i="13"/>
  <c r="AP90" i="9"/>
  <c r="AL82" i="35"/>
  <c r="BE82" i="35" s="1"/>
  <c r="M75" i="43" s="1"/>
  <c r="AK82" i="35"/>
  <c r="AO82" i="35"/>
  <c r="BF82" i="35" s="1"/>
  <c r="N75" i="43" s="1"/>
  <c r="AN82" i="35"/>
  <c r="A82" i="40"/>
  <c r="C81" i="40"/>
  <c r="D81" i="40" s="1"/>
  <c r="B113" i="13"/>
  <c r="A92" i="35"/>
  <c r="AT92" i="35" s="1"/>
  <c r="B85" i="43" s="1"/>
  <c r="A83" i="34"/>
  <c r="D81" i="27"/>
  <c r="E81" i="27"/>
  <c r="D81" i="28"/>
  <c r="E81" i="28"/>
  <c r="C81" i="26"/>
  <c r="D81" i="20"/>
  <c r="D81" i="23"/>
  <c r="A82" i="28"/>
  <c r="A82" i="27"/>
  <c r="A82" i="24"/>
  <c r="A82" i="23"/>
  <c r="A82" i="20"/>
  <c r="A82" i="26"/>
  <c r="A92" i="9"/>
  <c r="D81" i="24"/>
  <c r="AR80" i="9"/>
  <c r="AQ80" i="9"/>
  <c r="B122" i="1"/>
  <c r="B87" i="39" s="1"/>
  <c r="AB87" i="39" s="1"/>
  <c r="U86" i="39" l="1"/>
  <c r="Q86" i="39"/>
  <c r="O86" i="39"/>
  <c r="G86" i="39"/>
  <c r="M86" i="39"/>
  <c r="K86" i="39"/>
  <c r="I86" i="39"/>
  <c r="S86" i="39"/>
  <c r="E86" i="39"/>
  <c r="W86" i="39"/>
  <c r="Y84" i="39"/>
  <c r="D87" i="39"/>
  <c r="Q81" i="26"/>
  <c r="AD90" i="9"/>
  <c r="G81" i="20"/>
  <c r="P81" i="20"/>
  <c r="N81" i="20"/>
  <c r="O81" i="20"/>
  <c r="Q81" i="20"/>
  <c r="V81" i="23"/>
  <c r="P81" i="23"/>
  <c r="F81" i="23"/>
  <c r="N81" i="23"/>
  <c r="Q81" i="23"/>
  <c r="O81" i="23"/>
  <c r="G81" i="24"/>
  <c r="P81" i="24"/>
  <c r="O81" i="24"/>
  <c r="Q81" i="24"/>
  <c r="K81" i="24"/>
  <c r="N81" i="24"/>
  <c r="AM90" i="9"/>
  <c r="BH90" i="9" s="1"/>
  <c r="O80" i="34"/>
  <c r="AM90" i="35" s="1"/>
  <c r="BS90" i="35" s="1"/>
  <c r="L80" i="34"/>
  <c r="AD90" i="35" s="1"/>
  <c r="AJ90" i="9"/>
  <c r="BG90" i="9" s="1"/>
  <c r="N80" i="34"/>
  <c r="AJ90" i="35" s="1"/>
  <c r="BR90" i="35" s="1"/>
  <c r="F81" i="20"/>
  <c r="R81" i="20"/>
  <c r="M81" i="23"/>
  <c r="R81" i="23"/>
  <c r="H81" i="24"/>
  <c r="L81" i="24"/>
  <c r="E81" i="20"/>
  <c r="K81" i="20"/>
  <c r="L81" i="23"/>
  <c r="K81" i="23"/>
  <c r="M81" i="24"/>
  <c r="J81" i="23"/>
  <c r="J81" i="24"/>
  <c r="I81" i="20"/>
  <c r="I81" i="23"/>
  <c r="F81" i="24"/>
  <c r="R81" i="24"/>
  <c r="V81" i="20"/>
  <c r="G81" i="23"/>
  <c r="E81" i="24"/>
  <c r="I81" i="24"/>
  <c r="M81" i="20"/>
  <c r="H81" i="20"/>
  <c r="H81" i="23"/>
  <c r="W81" i="24"/>
  <c r="L81" i="20"/>
  <c r="E81" i="23"/>
  <c r="J81" i="20"/>
  <c r="Q81" i="34"/>
  <c r="AP91" i="35" s="1"/>
  <c r="N81" i="26"/>
  <c r="M81" i="26"/>
  <c r="AB81" i="37" s="1"/>
  <c r="O81" i="26"/>
  <c r="AD81" i="37" s="1"/>
  <c r="P81" i="26"/>
  <c r="AE81" i="37" s="1"/>
  <c r="T80" i="20"/>
  <c r="T80" i="23"/>
  <c r="T80" i="24"/>
  <c r="R80" i="26"/>
  <c r="E81" i="26"/>
  <c r="G81" i="26"/>
  <c r="D81" i="26"/>
  <c r="L81" i="26"/>
  <c r="F81" i="26"/>
  <c r="K81" i="26"/>
  <c r="H81" i="26"/>
  <c r="J81" i="26"/>
  <c r="I81" i="26"/>
  <c r="A85" i="37"/>
  <c r="AG113" i="13"/>
  <c r="AE113" i="13"/>
  <c r="AP91" i="9"/>
  <c r="AL83" i="35"/>
  <c r="BE83" i="35" s="1"/>
  <c r="M76" i="43" s="1"/>
  <c r="AK83" i="35"/>
  <c r="AO83" i="35"/>
  <c r="BF83" i="35" s="1"/>
  <c r="N76" i="43" s="1"/>
  <c r="AN83" i="35"/>
  <c r="A83" i="40"/>
  <c r="C82" i="40"/>
  <c r="D82" i="40" s="1"/>
  <c r="B114" i="13"/>
  <c r="A93" i="35"/>
  <c r="AT93" i="35" s="1"/>
  <c r="B86" i="43" s="1"/>
  <c r="A84" i="34"/>
  <c r="D82" i="27"/>
  <c r="E82" i="27"/>
  <c r="D82" i="28"/>
  <c r="E82" i="28"/>
  <c r="C82" i="26"/>
  <c r="A83" i="28"/>
  <c r="A83" i="27"/>
  <c r="A83" i="24"/>
  <c r="A83" i="23"/>
  <c r="A83" i="20"/>
  <c r="A93" i="9"/>
  <c r="A83" i="26"/>
  <c r="D82" i="20"/>
  <c r="D82" i="23"/>
  <c r="D82" i="24"/>
  <c r="AR81" i="9"/>
  <c r="AQ81" i="9"/>
  <c r="B123" i="1"/>
  <c r="B88" i="39" s="1"/>
  <c r="AB88" i="39" s="1"/>
  <c r="W87" i="39" l="1"/>
  <c r="Q87" i="39"/>
  <c r="O87" i="39"/>
  <c r="M87" i="39"/>
  <c r="K87" i="39"/>
  <c r="I87" i="39"/>
  <c r="E87" i="39"/>
  <c r="S87" i="39"/>
  <c r="G87" i="39"/>
  <c r="U87" i="39"/>
  <c r="Y85" i="39"/>
  <c r="D88" i="39"/>
  <c r="H82" i="26"/>
  <c r="AD91" i="9"/>
  <c r="P82" i="20"/>
  <c r="O82" i="20"/>
  <c r="Q82" i="20"/>
  <c r="N82" i="20"/>
  <c r="O82" i="23"/>
  <c r="N82" i="23"/>
  <c r="P82" i="23"/>
  <c r="Q82" i="23"/>
  <c r="M82" i="24"/>
  <c r="O82" i="24"/>
  <c r="P82" i="24"/>
  <c r="Q82" i="24"/>
  <c r="N82" i="24"/>
  <c r="L81" i="34"/>
  <c r="AD91" i="35" s="1"/>
  <c r="AM91" i="9"/>
  <c r="BH91" i="9" s="1"/>
  <c r="O81" i="34"/>
  <c r="AM91" i="35" s="1"/>
  <c r="BS91" i="35" s="1"/>
  <c r="AJ91" i="9"/>
  <c r="BG91" i="9" s="1"/>
  <c r="N81" i="34"/>
  <c r="AJ91" i="35" s="1"/>
  <c r="BR91" i="35" s="1"/>
  <c r="I82" i="24"/>
  <c r="E82" i="24"/>
  <c r="M82" i="23"/>
  <c r="F82" i="23"/>
  <c r="M82" i="20"/>
  <c r="I82" i="20"/>
  <c r="K82" i="23"/>
  <c r="K82" i="20"/>
  <c r="L82" i="24"/>
  <c r="F82" i="24"/>
  <c r="J82" i="23"/>
  <c r="E82" i="23"/>
  <c r="G82" i="20"/>
  <c r="H82" i="20"/>
  <c r="K82" i="24"/>
  <c r="R82" i="23"/>
  <c r="V82" i="23"/>
  <c r="F82" i="20"/>
  <c r="L82" i="20"/>
  <c r="G82" i="24"/>
  <c r="J82" i="24"/>
  <c r="I82" i="23"/>
  <c r="E82" i="20"/>
  <c r="G82" i="23"/>
  <c r="R82" i="20"/>
  <c r="W82" i="24"/>
  <c r="H82" i="24"/>
  <c r="H82" i="23"/>
  <c r="L82" i="23"/>
  <c r="J82" i="20"/>
  <c r="R82" i="24"/>
  <c r="V82" i="20"/>
  <c r="Q82" i="34"/>
  <c r="AP92" i="35" s="1"/>
  <c r="Q82" i="26"/>
  <c r="N82" i="26"/>
  <c r="M82" i="26"/>
  <c r="AB82" i="37" s="1"/>
  <c r="O82" i="26"/>
  <c r="AD82" i="37" s="1"/>
  <c r="P82" i="26"/>
  <c r="AE82" i="37" s="1"/>
  <c r="T81" i="20"/>
  <c r="T81" i="23"/>
  <c r="T81" i="24"/>
  <c r="R81" i="26"/>
  <c r="E82" i="26"/>
  <c r="I82" i="26"/>
  <c r="D82" i="26"/>
  <c r="L82" i="26"/>
  <c r="G82" i="26"/>
  <c r="K82" i="26"/>
  <c r="J82" i="26"/>
  <c r="F82" i="26"/>
  <c r="A86" i="37"/>
  <c r="AG114" i="13"/>
  <c r="AE114" i="13"/>
  <c r="AP92" i="9"/>
  <c r="AO84" i="35"/>
  <c r="BF84" i="35" s="1"/>
  <c r="N77" i="43" s="1"/>
  <c r="AN84" i="35"/>
  <c r="AL84" i="35"/>
  <c r="BE84" i="35" s="1"/>
  <c r="M77" i="43" s="1"/>
  <c r="AK84" i="35"/>
  <c r="C83" i="40"/>
  <c r="D83" i="40" s="1"/>
  <c r="A84" i="40"/>
  <c r="B115" i="13"/>
  <c r="A94" i="35"/>
  <c r="AT94" i="35" s="1"/>
  <c r="B87" i="43" s="1"/>
  <c r="A85" i="34"/>
  <c r="D83" i="28"/>
  <c r="E83" i="28"/>
  <c r="D83" i="27"/>
  <c r="E83" i="27"/>
  <c r="C83" i="26"/>
  <c r="A84" i="28"/>
  <c r="A84" i="27"/>
  <c r="A84" i="24"/>
  <c r="A84" i="20"/>
  <c r="A84" i="23"/>
  <c r="A84" i="26"/>
  <c r="A94" i="9"/>
  <c r="D83" i="20"/>
  <c r="D83" i="23"/>
  <c r="D83" i="24"/>
  <c r="AR82" i="9"/>
  <c r="AQ82" i="9"/>
  <c r="B124" i="1"/>
  <c r="B89" i="39" s="1"/>
  <c r="AB89" i="39" s="1"/>
  <c r="S88" i="39" l="1"/>
  <c r="Q88" i="39"/>
  <c r="O88" i="39"/>
  <c r="M88" i="39"/>
  <c r="K88" i="39"/>
  <c r="I88" i="39"/>
  <c r="G88" i="39"/>
  <c r="U88" i="39"/>
  <c r="E88" i="39"/>
  <c r="W88" i="39"/>
  <c r="Y86" i="39"/>
  <c r="D89" i="39"/>
  <c r="H83" i="26"/>
  <c r="AD92" i="9"/>
  <c r="E83" i="20"/>
  <c r="Q83" i="20"/>
  <c r="P83" i="20"/>
  <c r="N83" i="20"/>
  <c r="O83" i="20"/>
  <c r="V83" i="23"/>
  <c r="Q83" i="23"/>
  <c r="P83" i="23"/>
  <c r="O83" i="23"/>
  <c r="N83" i="23"/>
  <c r="E83" i="24"/>
  <c r="Q83" i="24"/>
  <c r="P83" i="24"/>
  <c r="O83" i="24"/>
  <c r="N83" i="24"/>
  <c r="AJ92" i="9"/>
  <c r="BG92" i="9" s="1"/>
  <c r="N82" i="34"/>
  <c r="AJ92" i="35" s="1"/>
  <c r="BR92" i="35" s="1"/>
  <c r="AM92" i="9"/>
  <c r="BH92" i="9" s="1"/>
  <c r="O82" i="34"/>
  <c r="AM92" i="35" s="1"/>
  <c r="BS92" i="35" s="1"/>
  <c r="L82" i="34"/>
  <c r="AD92" i="35" s="1"/>
  <c r="M83" i="24"/>
  <c r="R83" i="20"/>
  <c r="R83" i="23"/>
  <c r="L83" i="23"/>
  <c r="H83" i="24"/>
  <c r="I83" i="24"/>
  <c r="K83" i="20"/>
  <c r="I83" i="23"/>
  <c r="K83" i="23"/>
  <c r="G83" i="24"/>
  <c r="W83" i="24"/>
  <c r="J83" i="23"/>
  <c r="F83" i="24"/>
  <c r="V83" i="20"/>
  <c r="J83" i="20"/>
  <c r="G83" i="23"/>
  <c r="L83" i="24"/>
  <c r="L83" i="20"/>
  <c r="H83" i="23"/>
  <c r="R83" i="24"/>
  <c r="K83" i="24"/>
  <c r="H83" i="20"/>
  <c r="I83" i="20"/>
  <c r="F83" i="23"/>
  <c r="M83" i="23"/>
  <c r="J83" i="24"/>
  <c r="G83" i="20"/>
  <c r="M83" i="20"/>
  <c r="E83" i="23"/>
  <c r="F83" i="20"/>
  <c r="Q83" i="34"/>
  <c r="AP93" i="35" s="1"/>
  <c r="N83" i="26"/>
  <c r="O83" i="26"/>
  <c r="AD83" i="37" s="1"/>
  <c r="M83" i="26"/>
  <c r="AB83" i="37" s="1"/>
  <c r="P83" i="26"/>
  <c r="AE83" i="37" s="1"/>
  <c r="Q83" i="26"/>
  <c r="T82" i="23"/>
  <c r="T82" i="24"/>
  <c r="T82" i="20"/>
  <c r="R82" i="26"/>
  <c r="K83" i="26"/>
  <c r="J83" i="26"/>
  <c r="E83" i="26"/>
  <c r="I83" i="26"/>
  <c r="D83" i="26"/>
  <c r="G83" i="26"/>
  <c r="L83" i="26"/>
  <c r="F83" i="26"/>
  <c r="A87" i="37"/>
  <c r="AG115" i="13"/>
  <c r="AE115" i="13"/>
  <c r="AP93" i="9"/>
  <c r="AL85" i="35"/>
  <c r="BE85" i="35" s="1"/>
  <c r="M78" i="43" s="1"/>
  <c r="AK85" i="35"/>
  <c r="AO85" i="35"/>
  <c r="BF85" i="35" s="1"/>
  <c r="N78" i="43" s="1"/>
  <c r="AN85" i="35"/>
  <c r="C84" i="40"/>
  <c r="D84" i="40" s="1"/>
  <c r="A85" i="40"/>
  <c r="B116" i="13"/>
  <c r="A95" i="35"/>
  <c r="AT95" i="35" s="1"/>
  <c r="B88" i="43" s="1"/>
  <c r="A86" i="34"/>
  <c r="D84" i="28"/>
  <c r="E84" i="28"/>
  <c r="D84" i="27"/>
  <c r="E84" i="27"/>
  <c r="C84" i="26"/>
  <c r="D84" i="23"/>
  <c r="D84" i="20"/>
  <c r="D84" i="24"/>
  <c r="A85" i="28"/>
  <c r="A85" i="27"/>
  <c r="A85" i="24"/>
  <c r="A85" i="23"/>
  <c r="A85" i="26"/>
  <c r="A95" i="9"/>
  <c r="A85" i="20"/>
  <c r="AR83" i="9"/>
  <c r="AQ83" i="9"/>
  <c r="B125" i="1"/>
  <c r="B90" i="39" s="1"/>
  <c r="AB90" i="39" l="1"/>
  <c r="W89" i="39"/>
  <c r="Q89" i="39"/>
  <c r="O89" i="39"/>
  <c r="M89" i="39"/>
  <c r="K89" i="39"/>
  <c r="I89" i="39"/>
  <c r="E89" i="39"/>
  <c r="U89" i="39"/>
  <c r="S89" i="39"/>
  <c r="G89" i="39"/>
  <c r="Y87" i="39"/>
  <c r="D90" i="39"/>
  <c r="U90" i="39" s="1"/>
  <c r="Q84" i="26"/>
  <c r="AD93" i="9"/>
  <c r="Q84" i="23"/>
  <c r="P84" i="23"/>
  <c r="O84" i="23"/>
  <c r="N84" i="23"/>
  <c r="K84" i="20"/>
  <c r="O84" i="20"/>
  <c r="N84" i="20"/>
  <c r="Q84" i="20"/>
  <c r="P84" i="20"/>
  <c r="O84" i="24"/>
  <c r="P84" i="24"/>
  <c r="Q84" i="24"/>
  <c r="N84" i="24"/>
  <c r="AM93" i="9"/>
  <c r="BH93" i="9" s="1"/>
  <c r="O83" i="34"/>
  <c r="AM93" i="35" s="1"/>
  <c r="BS93" i="35" s="1"/>
  <c r="AJ93" i="9"/>
  <c r="BG93" i="9" s="1"/>
  <c r="N83" i="34"/>
  <c r="AJ93" i="35" s="1"/>
  <c r="BR93" i="35" s="1"/>
  <c r="L83" i="34"/>
  <c r="AD93" i="35" s="1"/>
  <c r="R84" i="24"/>
  <c r="G84" i="24"/>
  <c r="L84" i="23"/>
  <c r="E84" i="23"/>
  <c r="H84" i="24"/>
  <c r="K84" i="23"/>
  <c r="M84" i="20"/>
  <c r="J84" i="20"/>
  <c r="J84" i="23"/>
  <c r="I84" i="23"/>
  <c r="I84" i="20"/>
  <c r="V84" i="20"/>
  <c r="W84" i="24"/>
  <c r="F84" i="24"/>
  <c r="R84" i="23"/>
  <c r="V84" i="23"/>
  <c r="H84" i="20"/>
  <c r="F84" i="20"/>
  <c r="M84" i="24"/>
  <c r="L84" i="24"/>
  <c r="H84" i="23"/>
  <c r="F84" i="23"/>
  <c r="G84" i="20"/>
  <c r="I84" i="24"/>
  <c r="E84" i="20"/>
  <c r="L84" i="20"/>
  <c r="E84" i="24"/>
  <c r="J84" i="24"/>
  <c r="G84" i="23"/>
  <c r="R84" i="20"/>
  <c r="K84" i="24"/>
  <c r="M84" i="23"/>
  <c r="Q84" i="34"/>
  <c r="AP94" i="35" s="1"/>
  <c r="N84" i="26"/>
  <c r="M84" i="26"/>
  <c r="AB84" i="37" s="1"/>
  <c r="O84" i="26"/>
  <c r="AD84" i="37" s="1"/>
  <c r="P84" i="26"/>
  <c r="AE84" i="37" s="1"/>
  <c r="T83" i="20"/>
  <c r="T83" i="23"/>
  <c r="T83" i="24"/>
  <c r="R83" i="26"/>
  <c r="J84" i="26"/>
  <c r="F84" i="26"/>
  <c r="I84" i="26"/>
  <c r="E84" i="26"/>
  <c r="H84" i="26"/>
  <c r="D84" i="26"/>
  <c r="G84" i="26"/>
  <c r="L84" i="26"/>
  <c r="K84" i="26"/>
  <c r="A88" i="37"/>
  <c r="AG116" i="13"/>
  <c r="AE116" i="13"/>
  <c r="AP94" i="9"/>
  <c r="AO86" i="35"/>
  <c r="BF86" i="35" s="1"/>
  <c r="N79" i="43" s="1"/>
  <c r="AN86" i="35"/>
  <c r="AL86" i="35"/>
  <c r="BE86" i="35" s="1"/>
  <c r="M79" i="43" s="1"/>
  <c r="AK86" i="35"/>
  <c r="A86" i="40"/>
  <c r="C85" i="40"/>
  <c r="D85" i="40" s="1"/>
  <c r="B117" i="13"/>
  <c r="A96" i="35"/>
  <c r="AT96" i="35" s="1"/>
  <c r="B89" i="43" s="1"/>
  <c r="A87" i="34"/>
  <c r="D85" i="28"/>
  <c r="E85" i="28"/>
  <c r="D85" i="27"/>
  <c r="E85" i="27"/>
  <c r="C85" i="26"/>
  <c r="D85" i="23"/>
  <c r="D85" i="20"/>
  <c r="D85" i="24"/>
  <c r="A86" i="28"/>
  <c r="A86" i="27"/>
  <c r="A86" i="24"/>
  <c r="A86" i="20"/>
  <c r="A86" i="23"/>
  <c r="A96" i="9"/>
  <c r="A86" i="26"/>
  <c r="AR84" i="9"/>
  <c r="AQ84" i="9"/>
  <c r="B126" i="1"/>
  <c r="B91" i="39" s="1"/>
  <c r="K90" i="39" l="1"/>
  <c r="M90" i="39"/>
  <c r="E90" i="39"/>
  <c r="O90" i="39"/>
  <c r="Q90" i="39"/>
  <c r="W90" i="39"/>
  <c r="S90" i="39"/>
  <c r="G90" i="39"/>
  <c r="I90" i="39"/>
  <c r="AB91" i="39"/>
  <c r="Y88" i="39"/>
  <c r="D91" i="39"/>
  <c r="K91" i="39" s="1"/>
  <c r="L85" i="26"/>
  <c r="AD94" i="9"/>
  <c r="P85" i="23"/>
  <c r="N85" i="23"/>
  <c r="O85" i="23"/>
  <c r="Q85" i="23"/>
  <c r="K85" i="20"/>
  <c r="N85" i="20"/>
  <c r="O85" i="20"/>
  <c r="Q85" i="20"/>
  <c r="P85" i="20"/>
  <c r="H85" i="24"/>
  <c r="O85" i="24"/>
  <c r="P85" i="24"/>
  <c r="Q85" i="24"/>
  <c r="N85" i="24"/>
  <c r="AM94" i="9"/>
  <c r="BH94" i="9" s="1"/>
  <c r="O84" i="34"/>
  <c r="AM94" i="35" s="1"/>
  <c r="BS94" i="35" s="1"/>
  <c r="AJ94" i="9"/>
  <c r="BG94" i="9" s="1"/>
  <c r="N84" i="34"/>
  <c r="AJ94" i="35" s="1"/>
  <c r="BR94" i="35" s="1"/>
  <c r="L84" i="34"/>
  <c r="AD94" i="35" s="1"/>
  <c r="J85" i="20"/>
  <c r="J85" i="23"/>
  <c r="W85" i="24"/>
  <c r="I85" i="20"/>
  <c r="G85" i="20"/>
  <c r="F85" i="23"/>
  <c r="J85" i="24"/>
  <c r="M85" i="24"/>
  <c r="H85" i="20"/>
  <c r="G85" i="23"/>
  <c r="I85" i="24"/>
  <c r="F85" i="20"/>
  <c r="M85" i="20"/>
  <c r="E85" i="23"/>
  <c r="E85" i="24"/>
  <c r="G85" i="24"/>
  <c r="E85" i="20"/>
  <c r="K85" i="23"/>
  <c r="V85" i="23"/>
  <c r="R85" i="24"/>
  <c r="L85" i="20"/>
  <c r="I85" i="23"/>
  <c r="M85" i="23"/>
  <c r="L85" i="24"/>
  <c r="K85" i="24"/>
  <c r="R85" i="20"/>
  <c r="R85" i="23"/>
  <c r="L85" i="23"/>
  <c r="V85" i="20"/>
  <c r="H85" i="23"/>
  <c r="F85" i="24"/>
  <c r="Q85" i="34"/>
  <c r="AP95" i="35" s="1"/>
  <c r="Q85" i="26"/>
  <c r="N85" i="26"/>
  <c r="O85" i="26"/>
  <c r="AD85" i="37" s="1"/>
  <c r="M85" i="26"/>
  <c r="AB85" i="37" s="1"/>
  <c r="P85" i="26"/>
  <c r="AE85" i="37" s="1"/>
  <c r="T84" i="24"/>
  <c r="T84" i="20"/>
  <c r="T84" i="23"/>
  <c r="R84" i="26"/>
  <c r="J85" i="26"/>
  <c r="E85" i="26"/>
  <c r="I85" i="26"/>
  <c r="D85" i="26"/>
  <c r="G85" i="26"/>
  <c r="K85" i="26"/>
  <c r="F85" i="26"/>
  <c r="H85" i="26"/>
  <c r="A89" i="37"/>
  <c r="AG117" i="13"/>
  <c r="AE117" i="13"/>
  <c r="AP95" i="9"/>
  <c r="AL87" i="35"/>
  <c r="BE87" i="35" s="1"/>
  <c r="M80" i="43" s="1"/>
  <c r="AK87" i="35"/>
  <c r="AO87" i="35"/>
  <c r="BF87" i="35" s="1"/>
  <c r="N80" i="43" s="1"/>
  <c r="AN87" i="35"/>
  <c r="A87" i="40"/>
  <c r="C86" i="40"/>
  <c r="D86" i="40" s="1"/>
  <c r="B118" i="13"/>
  <c r="A97" i="35"/>
  <c r="AT97" i="35" s="1"/>
  <c r="B90" i="43" s="1"/>
  <c r="A88" i="34"/>
  <c r="D86" i="27"/>
  <c r="E86" i="27"/>
  <c r="D86" i="28"/>
  <c r="E86" i="28"/>
  <c r="C86" i="26"/>
  <c r="D86" i="24"/>
  <c r="D86" i="23"/>
  <c r="A87" i="28"/>
  <c r="A87" i="27"/>
  <c r="A87" i="24"/>
  <c r="A87" i="20"/>
  <c r="A87" i="23"/>
  <c r="A97" i="9"/>
  <c r="A87" i="26"/>
  <c r="D86" i="20"/>
  <c r="AR85" i="9"/>
  <c r="AQ85" i="9"/>
  <c r="B127" i="1"/>
  <c r="B92" i="39" s="1"/>
  <c r="Y90" i="39" l="1"/>
  <c r="S91" i="39"/>
  <c r="Q91" i="39"/>
  <c r="M91" i="39"/>
  <c r="O91" i="39"/>
  <c r="U91" i="39"/>
  <c r="I91" i="39"/>
  <c r="E91" i="39"/>
  <c r="G91" i="39"/>
  <c r="W91" i="39"/>
  <c r="AB92" i="39"/>
  <c r="Y89" i="39"/>
  <c r="D92" i="39"/>
  <c r="O92" i="39" s="1"/>
  <c r="H86" i="26"/>
  <c r="P86" i="26"/>
  <c r="AE86" i="37" s="1"/>
  <c r="AM96" i="9" s="1"/>
  <c r="Q86" i="26"/>
  <c r="N86" i="26"/>
  <c r="M86" i="26"/>
  <c r="AB86" i="37" s="1"/>
  <c r="O86" i="26"/>
  <c r="AD86" i="37" s="1"/>
  <c r="AJ96" i="9" s="1"/>
  <c r="N86" i="20"/>
  <c r="P86" i="20"/>
  <c r="H86" i="20"/>
  <c r="L86" i="20"/>
  <c r="E86" i="20"/>
  <c r="M86" i="20"/>
  <c r="F86" i="20"/>
  <c r="V86" i="20"/>
  <c r="I86" i="20"/>
  <c r="J86" i="20"/>
  <c r="K86" i="20"/>
  <c r="R86" i="20"/>
  <c r="G86" i="20"/>
  <c r="O86" i="20"/>
  <c r="Q86" i="20"/>
  <c r="G86" i="24"/>
  <c r="P86" i="24"/>
  <c r="L86" i="24"/>
  <c r="J86" i="24"/>
  <c r="K86" i="24"/>
  <c r="O86" i="24"/>
  <c r="I86" i="24"/>
  <c r="W86" i="24"/>
  <c r="F86" i="24"/>
  <c r="E86" i="24"/>
  <c r="R86" i="24"/>
  <c r="N86" i="24"/>
  <c r="Q86" i="24"/>
  <c r="H86" i="24"/>
  <c r="M86" i="24"/>
  <c r="H86" i="23"/>
  <c r="K86" i="23"/>
  <c r="R86" i="23"/>
  <c r="G86" i="23"/>
  <c r="I86" i="23"/>
  <c r="J86" i="23"/>
  <c r="L86" i="23"/>
  <c r="M86" i="23"/>
  <c r="V86" i="23"/>
  <c r="E86" i="23"/>
  <c r="F86" i="23"/>
  <c r="Q86" i="23"/>
  <c r="P86" i="23"/>
  <c r="N86" i="34" s="1"/>
  <c r="AJ96" i="35" s="1"/>
  <c r="N86" i="23"/>
  <c r="O86" i="23"/>
  <c r="AD95" i="9"/>
  <c r="AJ95" i="9"/>
  <c r="BG95" i="9" s="1"/>
  <c r="N85" i="34"/>
  <c r="AJ95" i="35" s="1"/>
  <c r="BR95" i="35" s="1"/>
  <c r="AM95" i="9"/>
  <c r="BH95" i="9" s="1"/>
  <c r="O85" i="34"/>
  <c r="AM95" i="35" s="1"/>
  <c r="BS95" i="35" s="1"/>
  <c r="L85" i="34"/>
  <c r="AD95" i="35" s="1"/>
  <c r="Q86" i="34"/>
  <c r="AP96" i="35" s="1"/>
  <c r="T85" i="20"/>
  <c r="T85" i="24"/>
  <c r="T85" i="23"/>
  <c r="R85" i="26"/>
  <c r="I86" i="26"/>
  <c r="G86" i="26"/>
  <c r="D86" i="26"/>
  <c r="L86" i="26"/>
  <c r="K86" i="26"/>
  <c r="F86" i="26"/>
  <c r="J86" i="26"/>
  <c r="E86" i="26"/>
  <c r="A90" i="37"/>
  <c r="AG118" i="13"/>
  <c r="AE118" i="13"/>
  <c r="AP96" i="9"/>
  <c r="AO88" i="35"/>
  <c r="BF88" i="35" s="1"/>
  <c r="N81" i="43" s="1"/>
  <c r="AN88" i="35"/>
  <c r="AL88" i="35"/>
  <c r="BE88" i="35" s="1"/>
  <c r="M81" i="43" s="1"/>
  <c r="AK88" i="35"/>
  <c r="A88" i="40"/>
  <c r="C87" i="40"/>
  <c r="D87" i="40" s="1"/>
  <c r="A98" i="35"/>
  <c r="AT98" i="35" s="1"/>
  <c r="B91" i="43" s="1"/>
  <c r="A89" i="34"/>
  <c r="D87" i="27"/>
  <c r="E87" i="27"/>
  <c r="D87" i="28"/>
  <c r="E87" i="28"/>
  <c r="B119" i="13"/>
  <c r="C87" i="26"/>
  <c r="A88" i="28"/>
  <c r="A88" i="27"/>
  <c r="A88" i="20"/>
  <c r="A88" i="24"/>
  <c r="A88" i="23"/>
  <c r="A88" i="26"/>
  <c r="A98" i="9"/>
  <c r="D87" i="23"/>
  <c r="D87" i="20"/>
  <c r="D87" i="24"/>
  <c r="AR86" i="9"/>
  <c r="AQ86" i="9"/>
  <c r="B128" i="1"/>
  <c r="B93" i="39" s="1"/>
  <c r="U92" i="39" l="1"/>
  <c r="Y91" i="39"/>
  <c r="Q92" i="39"/>
  <c r="I92" i="39"/>
  <c r="K92" i="39"/>
  <c r="G92" i="39"/>
  <c r="S92" i="39"/>
  <c r="E92" i="39"/>
  <c r="W92" i="39"/>
  <c r="M92" i="39"/>
  <c r="L86" i="34"/>
  <c r="AD96" i="35" s="1"/>
  <c r="O86" i="34"/>
  <c r="AM96" i="35" s="1"/>
  <c r="BS96" i="35" s="1"/>
  <c r="AB93" i="39"/>
  <c r="D93" i="39"/>
  <c r="Q93" i="39" s="1"/>
  <c r="I87" i="23"/>
  <c r="L87" i="23"/>
  <c r="V87" i="23"/>
  <c r="E87" i="23"/>
  <c r="F87" i="23"/>
  <c r="G87" i="23"/>
  <c r="H87" i="23"/>
  <c r="R87" i="23"/>
  <c r="J87" i="23"/>
  <c r="K87" i="23"/>
  <c r="M87" i="23"/>
  <c r="K87" i="20"/>
  <c r="L87" i="20"/>
  <c r="R87" i="20"/>
  <c r="H87" i="20"/>
  <c r="J87" i="24"/>
  <c r="E87" i="24"/>
  <c r="M87" i="24"/>
  <c r="I87" i="24"/>
  <c r="F87" i="24"/>
  <c r="H87" i="24"/>
  <c r="R87" i="24"/>
  <c r="G87" i="24"/>
  <c r="K87" i="24"/>
  <c r="L87" i="24"/>
  <c r="W87" i="24"/>
  <c r="Q87" i="26"/>
  <c r="P87" i="26"/>
  <c r="AE87" i="37" s="1"/>
  <c r="AM97" i="9" s="1"/>
  <c r="M87" i="26"/>
  <c r="AB87" i="37" s="1"/>
  <c r="O87" i="26"/>
  <c r="AD87" i="37" s="1"/>
  <c r="AJ97" i="9" s="1"/>
  <c r="N87" i="26"/>
  <c r="N87" i="23"/>
  <c r="O87" i="23"/>
  <c r="Q87" i="23"/>
  <c r="P87" i="23"/>
  <c r="O87" i="20"/>
  <c r="N87" i="20"/>
  <c r="G87" i="20"/>
  <c r="I87" i="20"/>
  <c r="E87" i="20"/>
  <c r="M87" i="20"/>
  <c r="F87" i="20"/>
  <c r="V87" i="20"/>
  <c r="J87" i="20"/>
  <c r="P87" i="20"/>
  <c r="Q87" i="20"/>
  <c r="O87" i="24"/>
  <c r="P87" i="24"/>
  <c r="Q87" i="24"/>
  <c r="N87" i="24"/>
  <c r="AD96" i="9"/>
  <c r="Q87" i="34"/>
  <c r="AP97" i="35" s="1"/>
  <c r="T86" i="24"/>
  <c r="T86" i="23"/>
  <c r="T86" i="20"/>
  <c r="BH96" i="9"/>
  <c r="BG96" i="9"/>
  <c r="BR96" i="35"/>
  <c r="R86" i="26"/>
  <c r="G87" i="26"/>
  <c r="K87" i="26"/>
  <c r="J87" i="26"/>
  <c r="F87" i="26"/>
  <c r="E87" i="26"/>
  <c r="I87" i="26"/>
  <c r="H87" i="26"/>
  <c r="D87" i="26"/>
  <c r="L87" i="26"/>
  <c r="A91" i="37"/>
  <c r="AG119" i="13"/>
  <c r="AE119" i="13"/>
  <c r="AP97" i="9"/>
  <c r="B120" i="13"/>
  <c r="AL89" i="35"/>
  <c r="BE89" i="35" s="1"/>
  <c r="M82" i="43" s="1"/>
  <c r="AK89" i="35"/>
  <c r="AO89" i="35"/>
  <c r="BF89" i="35" s="1"/>
  <c r="N82" i="43" s="1"/>
  <c r="AN89" i="35"/>
  <c r="A89" i="40"/>
  <c r="C88" i="40"/>
  <c r="A99" i="35"/>
  <c r="AT99" i="35" s="1"/>
  <c r="B92" i="43" s="1"/>
  <c r="A90" i="34"/>
  <c r="D88" i="27"/>
  <c r="E88" i="27"/>
  <c r="D88" i="28"/>
  <c r="E88" i="28"/>
  <c r="C88" i="26"/>
  <c r="D88" i="23"/>
  <c r="D88" i="24"/>
  <c r="D88" i="20"/>
  <c r="A89" i="28"/>
  <c r="A89" i="27"/>
  <c r="A89" i="23"/>
  <c r="A89" i="20"/>
  <c r="A99" i="9"/>
  <c r="A89" i="24"/>
  <c r="A89" i="26"/>
  <c r="AR87" i="9"/>
  <c r="AQ87" i="9"/>
  <c r="B129" i="1"/>
  <c r="B94" i="39" s="1"/>
  <c r="I93" i="39" l="1"/>
  <c r="Y92" i="39"/>
  <c r="U93" i="39"/>
  <c r="E93" i="39"/>
  <c r="W93" i="39"/>
  <c r="S93" i="39"/>
  <c r="M93" i="39"/>
  <c r="K93" i="39"/>
  <c r="G93" i="39"/>
  <c r="O93" i="39"/>
  <c r="O87" i="34"/>
  <c r="AM97" i="35" s="1"/>
  <c r="BS97" i="35" s="1"/>
  <c r="AB94" i="39"/>
  <c r="D94" i="39"/>
  <c r="I94" i="39" s="1"/>
  <c r="L87" i="34"/>
  <c r="AD97" i="35" s="1"/>
  <c r="N87" i="34"/>
  <c r="AJ97" i="35" s="1"/>
  <c r="BR97" i="35" s="1"/>
  <c r="O88" i="26"/>
  <c r="AD88" i="37" s="1"/>
  <c r="AJ98" i="9" s="1"/>
  <c r="P88" i="26"/>
  <c r="AE88" i="37" s="1"/>
  <c r="AM98" i="9" s="1"/>
  <c r="M88" i="26"/>
  <c r="AB88" i="37" s="1"/>
  <c r="Q88" i="26"/>
  <c r="N88" i="26"/>
  <c r="H88" i="23"/>
  <c r="R88" i="23"/>
  <c r="G88" i="23"/>
  <c r="F88" i="23"/>
  <c r="L88" i="23"/>
  <c r="V88" i="23"/>
  <c r="J88" i="23"/>
  <c r="K88" i="23"/>
  <c r="I88" i="23"/>
  <c r="M88" i="23"/>
  <c r="E88" i="23"/>
  <c r="P88" i="23"/>
  <c r="Q88" i="23"/>
  <c r="O88" i="23"/>
  <c r="N88" i="23"/>
  <c r="L88" i="24"/>
  <c r="I88" i="24"/>
  <c r="M88" i="24"/>
  <c r="G88" i="24"/>
  <c r="H88" i="24"/>
  <c r="E88" i="24"/>
  <c r="P88" i="24"/>
  <c r="N88" i="24"/>
  <c r="K88" i="24"/>
  <c r="R88" i="24"/>
  <c r="Q88" i="24"/>
  <c r="F88" i="24"/>
  <c r="W88" i="24"/>
  <c r="O88" i="24"/>
  <c r="J88" i="24"/>
  <c r="Q88" i="20"/>
  <c r="O88" i="20"/>
  <c r="F88" i="20"/>
  <c r="I88" i="20"/>
  <c r="E88" i="20"/>
  <c r="J88" i="20"/>
  <c r="R88" i="20"/>
  <c r="M88" i="20"/>
  <c r="N88" i="20"/>
  <c r="L88" i="34" s="1"/>
  <c r="AD98" i="35" s="1"/>
  <c r="K88" i="20"/>
  <c r="L88" i="20"/>
  <c r="H88" i="20"/>
  <c r="G88" i="20"/>
  <c r="V88" i="20"/>
  <c r="P88" i="20"/>
  <c r="AD97" i="9"/>
  <c r="Q88" i="34"/>
  <c r="AP98" i="35" s="1"/>
  <c r="T87" i="24"/>
  <c r="T87" i="23"/>
  <c r="T87" i="20"/>
  <c r="BH97" i="9"/>
  <c r="BG97" i="9"/>
  <c r="R87" i="26"/>
  <c r="K88" i="26"/>
  <c r="J88" i="26"/>
  <c r="E88" i="26"/>
  <c r="I88" i="26"/>
  <c r="D88" i="26"/>
  <c r="L88" i="26"/>
  <c r="G88" i="26"/>
  <c r="H88" i="26"/>
  <c r="F88" i="26"/>
  <c r="A92" i="37"/>
  <c r="AG120" i="13"/>
  <c r="AE120" i="13"/>
  <c r="AP98" i="9"/>
  <c r="B121" i="13"/>
  <c r="AL90" i="35"/>
  <c r="BE90" i="35" s="1"/>
  <c r="M83" i="43" s="1"/>
  <c r="AK90" i="35"/>
  <c r="AO90" i="35"/>
  <c r="BF90" i="35" s="1"/>
  <c r="N83" i="43" s="1"/>
  <c r="AN90" i="35"/>
  <c r="C89" i="40"/>
  <c r="A90" i="40"/>
  <c r="A100" i="35"/>
  <c r="AT100" i="35" s="1"/>
  <c r="B93" i="43" s="1"/>
  <c r="A91" i="34"/>
  <c r="D89" i="27"/>
  <c r="E89" i="27"/>
  <c r="D89" i="28"/>
  <c r="E89" i="28"/>
  <c r="C89" i="26"/>
  <c r="D89" i="20"/>
  <c r="A90" i="28"/>
  <c r="A90" i="27"/>
  <c r="A90" i="24"/>
  <c r="A90" i="23"/>
  <c r="A90" i="20"/>
  <c r="A90" i="26"/>
  <c r="A100" i="9"/>
  <c r="D89" i="24"/>
  <c r="K89" i="24" s="1"/>
  <c r="D89" i="23"/>
  <c r="O89" i="23" s="1"/>
  <c r="AR88" i="9"/>
  <c r="AQ88" i="9"/>
  <c r="B130" i="1"/>
  <c r="B95" i="39" s="1"/>
  <c r="O94" i="39" l="1"/>
  <c r="S94" i="39"/>
  <c r="K94" i="39"/>
  <c r="M94" i="39"/>
  <c r="Y93" i="39"/>
  <c r="E94" i="39"/>
  <c r="G94" i="39"/>
  <c r="W94" i="39"/>
  <c r="U94" i="39"/>
  <c r="Q94" i="39"/>
  <c r="O88" i="34"/>
  <c r="AM98" i="35" s="1"/>
  <c r="BS98" i="35" s="1"/>
  <c r="AB95" i="39"/>
  <c r="D95" i="39"/>
  <c r="U95" i="39" s="1"/>
  <c r="N88" i="34"/>
  <c r="AJ98" i="35" s="1"/>
  <c r="BR98" i="35" s="1"/>
  <c r="L89" i="24"/>
  <c r="G89" i="24"/>
  <c r="E89" i="23"/>
  <c r="P89" i="23"/>
  <c r="V89" i="23"/>
  <c r="P89" i="24"/>
  <c r="M89" i="23"/>
  <c r="F89" i="23"/>
  <c r="Q89" i="24"/>
  <c r="L89" i="23"/>
  <c r="R89" i="23"/>
  <c r="N89" i="24"/>
  <c r="J89" i="23"/>
  <c r="K89" i="23"/>
  <c r="O89" i="24"/>
  <c r="H89" i="24"/>
  <c r="I89" i="23"/>
  <c r="Q89" i="23"/>
  <c r="F89" i="24"/>
  <c r="H89" i="23"/>
  <c r="N89" i="23"/>
  <c r="G89" i="23"/>
  <c r="G89" i="26"/>
  <c r="Q89" i="26"/>
  <c r="P89" i="26"/>
  <c r="AE89" i="37" s="1"/>
  <c r="AM99" i="9" s="1"/>
  <c r="M89" i="26"/>
  <c r="AB89" i="37" s="1"/>
  <c r="O89" i="26"/>
  <c r="AD89" i="37" s="1"/>
  <c r="AJ99" i="9" s="1"/>
  <c r="N89" i="26"/>
  <c r="K89" i="20"/>
  <c r="M89" i="20"/>
  <c r="J89" i="20"/>
  <c r="I89" i="20"/>
  <c r="N89" i="20"/>
  <c r="P89" i="20"/>
  <c r="E89" i="20"/>
  <c r="G89" i="20"/>
  <c r="V89" i="20"/>
  <c r="O89" i="20"/>
  <c r="R89" i="20"/>
  <c r="H89" i="20"/>
  <c r="L89" i="20"/>
  <c r="F89" i="20"/>
  <c r="Q89" i="20"/>
  <c r="J89" i="24"/>
  <c r="R89" i="24"/>
  <c r="I89" i="24"/>
  <c r="M89" i="24"/>
  <c r="E89" i="24"/>
  <c r="W89" i="24"/>
  <c r="AD98" i="9"/>
  <c r="Q89" i="34"/>
  <c r="AP99" i="35" s="1"/>
  <c r="T88" i="23"/>
  <c r="T88" i="24"/>
  <c r="T88" i="20"/>
  <c r="BG98" i="9"/>
  <c r="BH98" i="9"/>
  <c r="R88" i="26"/>
  <c r="E89" i="26"/>
  <c r="I89" i="26"/>
  <c r="D89" i="26"/>
  <c r="L89" i="26"/>
  <c r="K89" i="26"/>
  <c r="F89" i="26"/>
  <c r="J89" i="26"/>
  <c r="H89" i="26"/>
  <c r="A93" i="37"/>
  <c r="AG121" i="13"/>
  <c r="AE121" i="13"/>
  <c r="AP99" i="9"/>
  <c r="B122" i="13"/>
  <c r="AL91" i="35"/>
  <c r="BE91" i="35" s="1"/>
  <c r="M84" i="43" s="1"/>
  <c r="AK91" i="35"/>
  <c r="AO91" i="35"/>
  <c r="BF91" i="35" s="1"/>
  <c r="N84" i="43" s="1"/>
  <c r="AN91" i="35"/>
  <c r="A91" i="40"/>
  <c r="C90" i="40"/>
  <c r="A101" i="35"/>
  <c r="AT101" i="35" s="1"/>
  <c r="B94" i="43" s="1"/>
  <c r="A92" i="34"/>
  <c r="D90" i="27"/>
  <c r="E90" i="27"/>
  <c r="D90" i="28"/>
  <c r="E90" i="28"/>
  <c r="C90" i="26"/>
  <c r="A91" i="28"/>
  <c r="A91" i="27"/>
  <c r="A91" i="24"/>
  <c r="A91" i="23"/>
  <c r="A101" i="9"/>
  <c r="A91" i="20"/>
  <c r="A91" i="26"/>
  <c r="D90" i="20"/>
  <c r="D90" i="23"/>
  <c r="D90" i="24"/>
  <c r="AR89" i="9"/>
  <c r="AQ89" i="9"/>
  <c r="B131" i="1"/>
  <c r="B96" i="39" s="1"/>
  <c r="S95" i="39" l="1"/>
  <c r="G95" i="39"/>
  <c r="I95" i="39"/>
  <c r="O95" i="39"/>
  <c r="Y94" i="39"/>
  <c r="L89" i="34"/>
  <c r="AD99" i="35" s="1"/>
  <c r="E95" i="39"/>
  <c r="K95" i="39"/>
  <c r="M95" i="39"/>
  <c r="W95" i="39"/>
  <c r="N89" i="34"/>
  <c r="AJ99" i="35" s="1"/>
  <c r="BR99" i="35" s="1"/>
  <c r="Q95" i="39"/>
  <c r="AB96" i="39"/>
  <c r="D96" i="39"/>
  <c r="Q96" i="39" s="1"/>
  <c r="O89" i="34"/>
  <c r="AM99" i="35" s="1"/>
  <c r="BS99" i="35" s="1"/>
  <c r="L90" i="26"/>
  <c r="Q90" i="26"/>
  <c r="P90" i="26"/>
  <c r="AE90" i="37" s="1"/>
  <c r="AM100" i="9" s="1"/>
  <c r="O90" i="26"/>
  <c r="AD90" i="37" s="1"/>
  <c r="AJ100" i="9" s="1"/>
  <c r="M90" i="26"/>
  <c r="AB90" i="37" s="1"/>
  <c r="N90" i="26"/>
  <c r="L90" i="20"/>
  <c r="H90" i="20"/>
  <c r="I90" i="20"/>
  <c r="Q90" i="20"/>
  <c r="J90" i="20"/>
  <c r="M90" i="20"/>
  <c r="P90" i="20"/>
  <c r="V90" i="20"/>
  <c r="E90" i="20"/>
  <c r="R90" i="20"/>
  <c r="F90" i="20"/>
  <c r="G90" i="20"/>
  <c r="K90" i="20"/>
  <c r="N90" i="20"/>
  <c r="O90" i="20"/>
  <c r="V90" i="23"/>
  <c r="E90" i="23"/>
  <c r="H90" i="23"/>
  <c r="I90" i="23"/>
  <c r="R90" i="23"/>
  <c r="J90" i="23"/>
  <c r="K90" i="23"/>
  <c r="P90" i="23"/>
  <c r="Q90" i="23"/>
  <c r="L90" i="23"/>
  <c r="G90" i="23"/>
  <c r="F90" i="23"/>
  <c r="O90" i="23"/>
  <c r="M90" i="23"/>
  <c r="N90" i="23"/>
  <c r="K90" i="24"/>
  <c r="N90" i="24"/>
  <c r="M90" i="24"/>
  <c r="H90" i="24"/>
  <c r="G90" i="24"/>
  <c r="L90" i="24"/>
  <c r="W90" i="24"/>
  <c r="F90" i="24"/>
  <c r="E90" i="24"/>
  <c r="P90" i="24"/>
  <c r="I90" i="24"/>
  <c r="J90" i="24"/>
  <c r="Q90" i="24"/>
  <c r="R90" i="24"/>
  <c r="O90" i="24"/>
  <c r="AD99" i="9"/>
  <c r="Q90" i="34"/>
  <c r="AP100" i="35" s="1"/>
  <c r="T89" i="24"/>
  <c r="T89" i="23"/>
  <c r="T89" i="20"/>
  <c r="R89" i="26"/>
  <c r="BG99" i="9"/>
  <c r="BH99" i="9"/>
  <c r="E90" i="26"/>
  <c r="I90" i="26"/>
  <c r="D90" i="26"/>
  <c r="H90" i="26"/>
  <c r="G90" i="26"/>
  <c r="K90" i="26"/>
  <c r="F90" i="26"/>
  <c r="J90" i="26"/>
  <c r="A94" i="37"/>
  <c r="AG122" i="13"/>
  <c r="AE122" i="13"/>
  <c r="AP100" i="9"/>
  <c r="B123" i="13"/>
  <c r="AL92" i="35"/>
  <c r="BE92" i="35" s="1"/>
  <c r="M85" i="43" s="1"/>
  <c r="AK92" i="35"/>
  <c r="AO92" i="35"/>
  <c r="BF92" i="35" s="1"/>
  <c r="N85" i="43" s="1"/>
  <c r="AN92" i="35"/>
  <c r="C91" i="40"/>
  <c r="A92" i="40"/>
  <c r="A102" i="35"/>
  <c r="AT102" i="35" s="1"/>
  <c r="B95" i="43" s="1"/>
  <c r="A93" i="34"/>
  <c r="D91" i="27"/>
  <c r="E91" i="27"/>
  <c r="D91" i="28"/>
  <c r="E91" i="28"/>
  <c r="B132" i="1"/>
  <c r="B97" i="39" s="1"/>
  <c r="C91" i="26"/>
  <c r="A92" i="28"/>
  <c r="A92" i="27"/>
  <c r="A92" i="24"/>
  <c r="A92" i="20"/>
  <c r="A92" i="23"/>
  <c r="A92" i="26"/>
  <c r="A102" i="9"/>
  <c r="D91" i="20"/>
  <c r="D91" i="23"/>
  <c r="D91" i="24"/>
  <c r="AR90" i="9"/>
  <c r="AQ90" i="9"/>
  <c r="O96" i="39" l="1"/>
  <c r="K96" i="39"/>
  <c r="U96" i="39"/>
  <c r="M96" i="39"/>
  <c r="Y95" i="39"/>
  <c r="S96" i="39"/>
  <c r="W96" i="39"/>
  <c r="G96" i="39"/>
  <c r="N90" i="34"/>
  <c r="AJ100" i="35" s="1"/>
  <c r="BR100" i="35" s="1"/>
  <c r="E96" i="39"/>
  <c r="I96" i="39"/>
  <c r="AB97" i="39"/>
  <c r="D97" i="39"/>
  <c r="U97" i="39" s="1"/>
  <c r="O90" i="34"/>
  <c r="AM100" i="35" s="1"/>
  <c r="BS100" i="35" s="1"/>
  <c r="L90" i="34"/>
  <c r="AD100" i="35" s="1"/>
  <c r="D91" i="26"/>
  <c r="Q91" i="26"/>
  <c r="P91" i="26"/>
  <c r="AE91" i="37" s="1"/>
  <c r="AM101" i="9" s="1"/>
  <c r="M91" i="26"/>
  <c r="AB91" i="37" s="1"/>
  <c r="O91" i="26"/>
  <c r="AD91" i="37" s="1"/>
  <c r="AJ101" i="9" s="1"/>
  <c r="N91" i="26"/>
  <c r="L91" i="20"/>
  <c r="J91" i="20"/>
  <c r="K91" i="20"/>
  <c r="N91" i="20"/>
  <c r="P91" i="20"/>
  <c r="Q91" i="20"/>
  <c r="I91" i="20"/>
  <c r="E91" i="20"/>
  <c r="M91" i="20"/>
  <c r="V91" i="20"/>
  <c r="F91" i="20"/>
  <c r="G91" i="20"/>
  <c r="H91" i="20"/>
  <c r="R91" i="20"/>
  <c r="O91" i="20"/>
  <c r="P91" i="23"/>
  <c r="Q91" i="23"/>
  <c r="N91" i="23"/>
  <c r="E91" i="23"/>
  <c r="F91" i="23"/>
  <c r="V91" i="23"/>
  <c r="G91" i="23"/>
  <c r="H91" i="23"/>
  <c r="I91" i="23"/>
  <c r="J91" i="23"/>
  <c r="K91" i="23"/>
  <c r="L91" i="23"/>
  <c r="M91" i="23"/>
  <c r="O91" i="23"/>
  <c r="R91" i="23"/>
  <c r="E91" i="24"/>
  <c r="H91" i="24"/>
  <c r="R91" i="24"/>
  <c r="J91" i="24"/>
  <c r="L91" i="24"/>
  <c r="G91" i="24"/>
  <c r="K91" i="24"/>
  <c r="O91" i="24"/>
  <c r="W91" i="24"/>
  <c r="M91" i="24"/>
  <c r="F91" i="24"/>
  <c r="N91" i="24"/>
  <c r="L91" i="34" s="1"/>
  <c r="AD101" i="35" s="1"/>
  <c r="P91" i="24"/>
  <c r="I91" i="24"/>
  <c r="Q91" i="24"/>
  <c r="AD100" i="9"/>
  <c r="Q91" i="34"/>
  <c r="AP101" i="35" s="1"/>
  <c r="T90" i="23"/>
  <c r="T90" i="20"/>
  <c r="T90" i="24"/>
  <c r="BH100" i="9"/>
  <c r="BG100" i="9"/>
  <c r="R90" i="26"/>
  <c r="L91" i="26"/>
  <c r="I91" i="26"/>
  <c r="E91" i="26"/>
  <c r="G91" i="26"/>
  <c r="H91" i="26"/>
  <c r="K91" i="26"/>
  <c r="F91" i="26"/>
  <c r="J91" i="26"/>
  <c r="A95" i="37"/>
  <c r="AG123" i="13"/>
  <c r="AE123" i="13"/>
  <c r="AP101" i="9"/>
  <c r="B124" i="13"/>
  <c r="AL93" i="35"/>
  <c r="BE93" i="35" s="1"/>
  <c r="M86" i="43" s="1"/>
  <c r="AK93" i="35"/>
  <c r="AO93" i="35"/>
  <c r="BF93" i="35" s="1"/>
  <c r="N86" i="43" s="1"/>
  <c r="AN93" i="35"/>
  <c r="C92" i="40"/>
  <c r="A93" i="40"/>
  <c r="A103" i="35"/>
  <c r="AT103" i="35" s="1"/>
  <c r="B96" i="43" s="1"/>
  <c r="A94" i="34"/>
  <c r="D92" i="27"/>
  <c r="E92" i="27"/>
  <c r="D92" i="28"/>
  <c r="E92" i="28"/>
  <c r="A93" i="26"/>
  <c r="A103" i="9"/>
  <c r="B133" i="1"/>
  <c r="B98" i="39" s="1"/>
  <c r="A93" i="24"/>
  <c r="A93" i="27"/>
  <c r="A93" i="28"/>
  <c r="A93" i="23"/>
  <c r="A93" i="20"/>
  <c r="C92" i="26"/>
  <c r="D92" i="24"/>
  <c r="D92" i="23"/>
  <c r="D92" i="20"/>
  <c r="AR91" i="9"/>
  <c r="AQ91" i="9"/>
  <c r="O97" i="39" l="1"/>
  <c r="E97" i="39"/>
  <c r="S97" i="39"/>
  <c r="W97" i="39"/>
  <c r="Y96" i="39"/>
  <c r="K97" i="39"/>
  <c r="M97" i="39"/>
  <c r="G97" i="39"/>
  <c r="Q97" i="39"/>
  <c r="I97" i="39"/>
  <c r="AB98" i="39"/>
  <c r="N91" i="34"/>
  <c r="AJ101" i="35" s="1"/>
  <c r="BR101" i="35" s="1"/>
  <c r="D98" i="39"/>
  <c r="U98" i="39" s="1"/>
  <c r="O91" i="34"/>
  <c r="AM101" i="35" s="1"/>
  <c r="BS101" i="35" s="1"/>
  <c r="N92" i="20"/>
  <c r="O92" i="20"/>
  <c r="P92" i="20"/>
  <c r="M92" i="26"/>
  <c r="AB92" i="37" s="1"/>
  <c r="O92" i="26"/>
  <c r="AD92" i="37" s="1"/>
  <c r="AJ102" i="9" s="1"/>
  <c r="Q92" i="26"/>
  <c r="P92" i="26"/>
  <c r="AE92" i="37" s="1"/>
  <c r="AM102" i="9" s="1"/>
  <c r="N92" i="26"/>
  <c r="O92" i="24"/>
  <c r="N92" i="24"/>
  <c r="P92" i="24"/>
  <c r="K92" i="24"/>
  <c r="L92" i="24"/>
  <c r="I92" i="24"/>
  <c r="Q92" i="24"/>
  <c r="M92" i="24"/>
  <c r="G92" i="24"/>
  <c r="J92" i="24"/>
  <c r="R92" i="24"/>
  <c r="W92" i="24"/>
  <c r="E92" i="24"/>
  <c r="H92" i="24"/>
  <c r="F92" i="24"/>
  <c r="G92" i="23"/>
  <c r="H92" i="23"/>
  <c r="I92" i="23"/>
  <c r="J92" i="23"/>
  <c r="K92" i="23"/>
  <c r="F92" i="23"/>
  <c r="M92" i="23"/>
  <c r="E92" i="23"/>
  <c r="L92" i="23"/>
  <c r="R92" i="23"/>
  <c r="V92" i="23"/>
  <c r="O92" i="23"/>
  <c r="P92" i="23"/>
  <c r="N92" i="23"/>
  <c r="Q92" i="23"/>
  <c r="Q92" i="20"/>
  <c r="L92" i="20"/>
  <c r="M92" i="20"/>
  <c r="J92" i="20"/>
  <c r="H92" i="20"/>
  <c r="I92" i="20"/>
  <c r="R92" i="20"/>
  <c r="F92" i="20"/>
  <c r="V92" i="20"/>
  <c r="K92" i="20"/>
  <c r="E92" i="20"/>
  <c r="G92" i="20"/>
  <c r="AD101" i="9"/>
  <c r="Q92" i="34"/>
  <c r="AP102" i="35" s="1"/>
  <c r="T91" i="24"/>
  <c r="T91" i="20"/>
  <c r="T91" i="23"/>
  <c r="BH101" i="9"/>
  <c r="BG101" i="9"/>
  <c r="R91" i="26"/>
  <c r="A96" i="37"/>
  <c r="H92" i="26"/>
  <c r="K92" i="26"/>
  <c r="J92" i="26"/>
  <c r="F92" i="26"/>
  <c r="I92" i="26"/>
  <c r="E92" i="26"/>
  <c r="D92" i="26"/>
  <c r="G92" i="26"/>
  <c r="L92" i="26"/>
  <c r="AG124" i="13"/>
  <c r="AE124" i="13"/>
  <c r="AP102" i="9"/>
  <c r="B125" i="13"/>
  <c r="AO94" i="35"/>
  <c r="BF94" i="35" s="1"/>
  <c r="N87" i="43" s="1"/>
  <c r="AN94" i="35"/>
  <c r="AL94" i="35"/>
  <c r="BE94" i="35" s="1"/>
  <c r="M87" i="43" s="1"/>
  <c r="AK94" i="35"/>
  <c r="C93" i="40"/>
  <c r="A94" i="40"/>
  <c r="A104" i="35"/>
  <c r="AT104" i="35" s="1"/>
  <c r="B97" i="43" s="1"/>
  <c r="A95" i="34"/>
  <c r="D93" i="27"/>
  <c r="E93" i="27"/>
  <c r="D93" i="28"/>
  <c r="E93" i="28"/>
  <c r="C93" i="26"/>
  <c r="A94" i="28"/>
  <c r="A104" i="9"/>
  <c r="A94" i="24"/>
  <c r="A94" i="26"/>
  <c r="A94" i="23"/>
  <c r="A94" i="20"/>
  <c r="A94" i="27"/>
  <c r="B134" i="1"/>
  <c r="B99" i="39" s="1"/>
  <c r="D93" i="23"/>
  <c r="D93" i="24"/>
  <c r="D93" i="20"/>
  <c r="AR92" i="9"/>
  <c r="AQ92" i="9"/>
  <c r="K98" i="39" l="1"/>
  <c r="O98" i="39"/>
  <c r="E98" i="39"/>
  <c r="N92" i="34"/>
  <c r="AJ102" i="35" s="1"/>
  <c r="BR102" i="35" s="1"/>
  <c r="Y97" i="39"/>
  <c r="M98" i="39"/>
  <c r="I98" i="39"/>
  <c r="S98" i="39"/>
  <c r="G98" i="39"/>
  <c r="W98" i="39"/>
  <c r="Q98" i="39"/>
  <c r="AB99" i="39"/>
  <c r="L92" i="34"/>
  <c r="AD102" i="35" s="1"/>
  <c r="O92" i="34"/>
  <c r="AM102" i="35" s="1"/>
  <c r="BS102" i="35" s="1"/>
  <c r="D99" i="39"/>
  <c r="E99" i="39" s="1"/>
  <c r="H93" i="26"/>
  <c r="M93" i="26"/>
  <c r="AB93" i="37" s="1"/>
  <c r="P93" i="26"/>
  <c r="AE93" i="37" s="1"/>
  <c r="AM103" i="9" s="1"/>
  <c r="N93" i="26"/>
  <c r="O93" i="26"/>
  <c r="AD93" i="37" s="1"/>
  <c r="AJ103" i="9" s="1"/>
  <c r="Q93" i="26"/>
  <c r="G93" i="23"/>
  <c r="N93" i="23"/>
  <c r="I93" i="23"/>
  <c r="K93" i="23"/>
  <c r="E93" i="23"/>
  <c r="P93" i="23"/>
  <c r="H93" i="23"/>
  <c r="F93" i="23"/>
  <c r="Q93" i="23"/>
  <c r="M93" i="23"/>
  <c r="J93" i="23"/>
  <c r="V93" i="23"/>
  <c r="L93" i="23"/>
  <c r="O93" i="23"/>
  <c r="R93" i="23"/>
  <c r="R93" i="24"/>
  <c r="L93" i="24"/>
  <c r="M93" i="24"/>
  <c r="F93" i="24"/>
  <c r="N93" i="24"/>
  <c r="K93" i="24"/>
  <c r="J93" i="24"/>
  <c r="G93" i="24"/>
  <c r="Q93" i="24"/>
  <c r="E93" i="24"/>
  <c r="I93" i="24"/>
  <c r="P93" i="24"/>
  <c r="O93" i="24"/>
  <c r="H93" i="24"/>
  <c r="W93" i="24"/>
  <c r="G93" i="20"/>
  <c r="F93" i="20"/>
  <c r="M93" i="20"/>
  <c r="N93" i="20"/>
  <c r="K93" i="20"/>
  <c r="J93" i="20"/>
  <c r="E93" i="20"/>
  <c r="V93" i="20"/>
  <c r="Q93" i="20"/>
  <c r="I93" i="20"/>
  <c r="O93" i="20"/>
  <c r="P93" i="20"/>
  <c r="L93" i="20"/>
  <c r="R93" i="20"/>
  <c r="H93" i="20"/>
  <c r="AD102" i="9"/>
  <c r="Q93" i="34"/>
  <c r="AP103" i="35" s="1"/>
  <c r="T92" i="24"/>
  <c r="T92" i="23"/>
  <c r="T92" i="20"/>
  <c r="BH102" i="9"/>
  <c r="BG102" i="9"/>
  <c r="A97" i="37"/>
  <c r="R92" i="26"/>
  <c r="G93" i="26"/>
  <c r="K93" i="26"/>
  <c r="E93" i="26"/>
  <c r="F93" i="26"/>
  <c r="J93" i="26"/>
  <c r="I93" i="26"/>
  <c r="D93" i="26"/>
  <c r="L93" i="26"/>
  <c r="AG125" i="13"/>
  <c r="AE125" i="13"/>
  <c r="AP103" i="9"/>
  <c r="B126" i="13"/>
  <c r="AL95" i="35"/>
  <c r="BE95" i="35" s="1"/>
  <c r="M88" i="43" s="1"/>
  <c r="AK95" i="35"/>
  <c r="AO95" i="35"/>
  <c r="BF95" i="35" s="1"/>
  <c r="N88" i="43" s="1"/>
  <c r="AN95" i="35"/>
  <c r="C94" i="40"/>
  <c r="A95" i="40"/>
  <c r="A105" i="35"/>
  <c r="AT105" i="35" s="1"/>
  <c r="B98" i="43" s="1"/>
  <c r="A96" i="34"/>
  <c r="D94" i="24"/>
  <c r="D94" i="27"/>
  <c r="E94" i="27"/>
  <c r="D94" i="28"/>
  <c r="E94" i="28"/>
  <c r="C94" i="26"/>
  <c r="A95" i="27"/>
  <c r="D94" i="20"/>
  <c r="D94" i="23"/>
  <c r="A95" i="24"/>
  <c r="A105" i="9"/>
  <c r="A95" i="23"/>
  <c r="A95" i="28"/>
  <c r="B135" i="1"/>
  <c r="B100" i="39" s="1"/>
  <c r="A95" i="26"/>
  <c r="A95" i="20"/>
  <c r="AR93" i="9"/>
  <c r="AQ93" i="9"/>
  <c r="K99" i="39" l="1"/>
  <c r="I99" i="39"/>
  <c r="Y98" i="39"/>
  <c r="M99" i="39"/>
  <c r="O99" i="39"/>
  <c r="Q99" i="39"/>
  <c r="U99" i="39"/>
  <c r="G99" i="39"/>
  <c r="O93" i="34"/>
  <c r="AM103" i="35" s="1"/>
  <c r="BS103" i="35" s="1"/>
  <c r="W99" i="39"/>
  <c r="S99" i="39"/>
  <c r="AB100" i="39"/>
  <c r="D100" i="39"/>
  <c r="E100" i="39" s="1"/>
  <c r="N93" i="34"/>
  <c r="AJ103" i="35" s="1"/>
  <c r="BR103" i="35" s="1"/>
  <c r="L93" i="34"/>
  <c r="AD103" i="35" s="1"/>
  <c r="I94" i="24"/>
  <c r="G94" i="24"/>
  <c r="J94" i="24"/>
  <c r="E94" i="24"/>
  <c r="M94" i="24"/>
  <c r="K94" i="24"/>
  <c r="H94" i="24"/>
  <c r="W94" i="24"/>
  <c r="F94" i="24"/>
  <c r="L94" i="24"/>
  <c r="Q94" i="24"/>
  <c r="R94" i="24"/>
  <c r="N94" i="24"/>
  <c r="O94" i="24"/>
  <c r="P94" i="24"/>
  <c r="N94" i="26"/>
  <c r="Q94" i="26"/>
  <c r="P94" i="26"/>
  <c r="AE94" i="37" s="1"/>
  <c r="AM104" i="9" s="1"/>
  <c r="M94" i="26"/>
  <c r="AB94" i="37" s="1"/>
  <c r="O94" i="26"/>
  <c r="AD94" i="37" s="1"/>
  <c r="AJ104" i="9" s="1"/>
  <c r="Q94" i="20"/>
  <c r="H94" i="20"/>
  <c r="G94" i="20"/>
  <c r="P94" i="20"/>
  <c r="E94" i="20"/>
  <c r="J94" i="20"/>
  <c r="K94" i="20"/>
  <c r="V94" i="20"/>
  <c r="N94" i="20"/>
  <c r="M94" i="20"/>
  <c r="L94" i="20"/>
  <c r="R94" i="20"/>
  <c r="I94" i="20"/>
  <c r="O94" i="20"/>
  <c r="F94" i="20"/>
  <c r="F94" i="23"/>
  <c r="N94" i="23"/>
  <c r="H94" i="23"/>
  <c r="L94" i="23"/>
  <c r="M94" i="23"/>
  <c r="Q94" i="23"/>
  <c r="O94" i="23"/>
  <c r="P94" i="23"/>
  <c r="N94" i="34" s="1"/>
  <c r="AJ104" i="35" s="1"/>
  <c r="I94" i="23"/>
  <c r="R94" i="23"/>
  <c r="G94" i="23"/>
  <c r="E94" i="23"/>
  <c r="V94" i="23"/>
  <c r="J94" i="23"/>
  <c r="K94" i="23"/>
  <c r="L94" i="34"/>
  <c r="AD104" i="35" s="1"/>
  <c r="AD103" i="9"/>
  <c r="A98" i="37"/>
  <c r="Q94" i="34"/>
  <c r="AP104" i="35" s="1"/>
  <c r="T93" i="24"/>
  <c r="T93" i="20"/>
  <c r="T93" i="23"/>
  <c r="BH103" i="9"/>
  <c r="BG103" i="9"/>
  <c r="R93" i="26"/>
  <c r="J94" i="26"/>
  <c r="E94" i="26"/>
  <c r="I94" i="26"/>
  <c r="D94" i="26"/>
  <c r="G94" i="26"/>
  <c r="L94" i="26"/>
  <c r="K94" i="26"/>
  <c r="F94" i="26"/>
  <c r="H94" i="26"/>
  <c r="AG126" i="13"/>
  <c r="AE126" i="13"/>
  <c r="AP104" i="9"/>
  <c r="B127" i="13"/>
  <c r="AO96" i="35"/>
  <c r="BF96" i="35" s="1"/>
  <c r="N89" i="43" s="1"/>
  <c r="AN96" i="35"/>
  <c r="AL96" i="35"/>
  <c r="BE96" i="35" s="1"/>
  <c r="M89" i="43" s="1"/>
  <c r="AK96" i="35"/>
  <c r="A96" i="40"/>
  <c r="C95" i="40"/>
  <c r="B136" i="1"/>
  <c r="B101" i="39" s="1"/>
  <c r="A106" i="35"/>
  <c r="AT106" i="35" s="1"/>
  <c r="B99" i="43" s="1"/>
  <c r="A97" i="34"/>
  <c r="D95" i="23"/>
  <c r="D95" i="24"/>
  <c r="D95" i="27"/>
  <c r="E95" i="27"/>
  <c r="D95" i="28"/>
  <c r="E95" i="28"/>
  <c r="C95" i="26"/>
  <c r="A96" i="24"/>
  <c r="A96" i="23"/>
  <c r="A96" i="27"/>
  <c r="A106" i="9"/>
  <c r="A96" i="28"/>
  <c r="A96" i="20"/>
  <c r="A96" i="26"/>
  <c r="D95" i="20"/>
  <c r="K95" i="20" s="1"/>
  <c r="AR94" i="9"/>
  <c r="AQ94" i="9"/>
  <c r="M100" i="39" l="1"/>
  <c r="O94" i="34"/>
  <c r="AM104" i="35" s="1"/>
  <c r="Y99" i="39"/>
  <c r="O100" i="39"/>
  <c r="Q100" i="39"/>
  <c r="U100" i="39"/>
  <c r="S100" i="39"/>
  <c r="G100" i="39"/>
  <c r="I100" i="39"/>
  <c r="K100" i="39"/>
  <c r="W100" i="39"/>
  <c r="AB101" i="39"/>
  <c r="D101" i="39"/>
  <c r="K101" i="39" s="1"/>
  <c r="E95" i="20"/>
  <c r="P95" i="20"/>
  <c r="J95" i="20"/>
  <c r="L95" i="20"/>
  <c r="O95" i="20"/>
  <c r="R95" i="20"/>
  <c r="I95" i="20"/>
  <c r="H95" i="20"/>
  <c r="A99" i="37"/>
  <c r="A100" i="37" s="1"/>
  <c r="G95" i="20"/>
  <c r="V95" i="20"/>
  <c r="F95" i="20"/>
  <c r="N95" i="20"/>
  <c r="M95" i="20"/>
  <c r="Q95" i="20"/>
  <c r="O95" i="23"/>
  <c r="J95" i="23"/>
  <c r="K95" i="23"/>
  <c r="R95" i="23"/>
  <c r="L95" i="23"/>
  <c r="E95" i="23"/>
  <c r="M95" i="23"/>
  <c r="F95" i="23"/>
  <c r="V95" i="23"/>
  <c r="G95" i="23"/>
  <c r="H95" i="23"/>
  <c r="I95" i="23"/>
  <c r="Q95" i="23"/>
  <c r="P95" i="23"/>
  <c r="N95" i="23"/>
  <c r="G95" i="24"/>
  <c r="L95" i="24"/>
  <c r="N95" i="24"/>
  <c r="F95" i="24"/>
  <c r="K95" i="24"/>
  <c r="R95" i="24"/>
  <c r="H95" i="24"/>
  <c r="I95" i="24"/>
  <c r="J95" i="24"/>
  <c r="Q95" i="24"/>
  <c r="P95" i="24"/>
  <c r="E95" i="24"/>
  <c r="M95" i="24"/>
  <c r="O95" i="24"/>
  <c r="W95" i="24"/>
  <c r="Q95" i="26"/>
  <c r="P95" i="26"/>
  <c r="AE95" i="37" s="1"/>
  <c r="AM105" i="9" s="1"/>
  <c r="O95" i="26"/>
  <c r="AD95" i="37" s="1"/>
  <c r="AJ105" i="9" s="1"/>
  <c r="M95" i="26"/>
  <c r="AB95" i="37" s="1"/>
  <c r="AD105" i="9" s="1"/>
  <c r="N95" i="26"/>
  <c r="AD104" i="9"/>
  <c r="Q95" i="34"/>
  <c r="AP105" i="35" s="1"/>
  <c r="T94" i="20"/>
  <c r="T94" i="23"/>
  <c r="T94" i="24"/>
  <c r="BG104" i="9"/>
  <c r="BR104" i="35"/>
  <c r="BH104" i="9"/>
  <c r="BS104" i="35"/>
  <c r="R94" i="26"/>
  <c r="E95" i="26"/>
  <c r="D95" i="26"/>
  <c r="I95" i="26"/>
  <c r="G95" i="26"/>
  <c r="L95" i="26"/>
  <c r="K95" i="26"/>
  <c r="F95" i="26"/>
  <c r="J95" i="26"/>
  <c r="H95" i="26"/>
  <c r="AG127" i="13"/>
  <c r="AE127" i="13"/>
  <c r="AP105" i="9"/>
  <c r="B128" i="13"/>
  <c r="AL97" i="35"/>
  <c r="BE97" i="35" s="1"/>
  <c r="M90" i="43" s="1"/>
  <c r="AK97" i="35"/>
  <c r="AO97" i="35"/>
  <c r="BF97" i="35" s="1"/>
  <c r="N90" i="43" s="1"/>
  <c r="AN97" i="35"/>
  <c r="D96" i="24"/>
  <c r="C96" i="40"/>
  <c r="A97" i="40"/>
  <c r="A97" i="27"/>
  <c r="D97" i="27" s="1"/>
  <c r="A107" i="9"/>
  <c r="A97" i="20"/>
  <c r="A97" i="26"/>
  <c r="A97" i="24"/>
  <c r="B137" i="1"/>
  <c r="B102" i="39" s="1"/>
  <c r="A97" i="23"/>
  <c r="A97" i="28"/>
  <c r="E97" i="28" s="1"/>
  <c r="A107" i="35"/>
  <c r="AT107" i="35" s="1"/>
  <c r="B100" i="43" s="1"/>
  <c r="A98" i="34"/>
  <c r="D96" i="23"/>
  <c r="D96" i="28"/>
  <c r="E96" i="28"/>
  <c r="D96" i="27"/>
  <c r="E96" i="27"/>
  <c r="C96" i="26"/>
  <c r="D96" i="20"/>
  <c r="AR95" i="9"/>
  <c r="AQ95" i="9"/>
  <c r="Q101" i="39" l="1"/>
  <c r="S101" i="39"/>
  <c r="E101" i="39"/>
  <c r="Y100" i="39"/>
  <c r="U101" i="39"/>
  <c r="W101" i="39"/>
  <c r="I101" i="39"/>
  <c r="M101" i="39"/>
  <c r="G101" i="39"/>
  <c r="O101" i="39"/>
  <c r="AB102" i="39"/>
  <c r="O95" i="34"/>
  <c r="AM105" i="35" s="1"/>
  <c r="BS105" i="35" s="1"/>
  <c r="N95" i="34"/>
  <c r="AJ105" i="35" s="1"/>
  <c r="BR105" i="35" s="1"/>
  <c r="D102" i="39"/>
  <c r="I102" i="39" s="1"/>
  <c r="L95" i="34"/>
  <c r="AD105" i="35" s="1"/>
  <c r="Q96" i="24"/>
  <c r="O96" i="24"/>
  <c r="N96" i="24"/>
  <c r="W96" i="24"/>
  <c r="M96" i="24"/>
  <c r="P96" i="24"/>
  <c r="H96" i="24"/>
  <c r="R96" i="24"/>
  <c r="I96" i="24"/>
  <c r="E96" i="24"/>
  <c r="J96" i="24"/>
  <c r="G96" i="24"/>
  <c r="K96" i="24"/>
  <c r="L96" i="24"/>
  <c r="F96" i="24"/>
  <c r="Q96" i="23"/>
  <c r="P96" i="23"/>
  <c r="N96" i="23"/>
  <c r="H96" i="23"/>
  <c r="I96" i="23"/>
  <c r="J96" i="23"/>
  <c r="V96" i="23"/>
  <c r="O96" i="23"/>
  <c r="K96" i="23"/>
  <c r="R96" i="23"/>
  <c r="L96" i="23"/>
  <c r="E96" i="23"/>
  <c r="M96" i="23"/>
  <c r="F96" i="23"/>
  <c r="G96" i="23"/>
  <c r="O96" i="26"/>
  <c r="AD96" i="37" s="1"/>
  <c r="AJ106" i="9" s="1"/>
  <c r="P96" i="26"/>
  <c r="AE96" i="37" s="1"/>
  <c r="AM106" i="9" s="1"/>
  <c r="M96" i="26"/>
  <c r="AB96" i="37" s="1"/>
  <c r="AD106" i="9" s="1"/>
  <c r="N96" i="26"/>
  <c r="Q96" i="26"/>
  <c r="Q96" i="20"/>
  <c r="N96" i="20"/>
  <c r="O96" i="20"/>
  <c r="P96" i="20"/>
  <c r="L96" i="20"/>
  <c r="E96" i="20"/>
  <c r="M96" i="20"/>
  <c r="V96" i="20"/>
  <c r="G96" i="20"/>
  <c r="H96" i="20"/>
  <c r="I96" i="20"/>
  <c r="J96" i="20"/>
  <c r="F96" i="20"/>
  <c r="R96" i="20"/>
  <c r="K96" i="20"/>
  <c r="Q97" i="34"/>
  <c r="AP107" i="35" s="1"/>
  <c r="Q96" i="34"/>
  <c r="AP106" i="35" s="1"/>
  <c r="T95" i="23"/>
  <c r="T95" i="20"/>
  <c r="T95" i="24"/>
  <c r="BG105" i="9"/>
  <c r="BH105" i="9"/>
  <c r="A101" i="37"/>
  <c r="R95" i="26"/>
  <c r="K96" i="26"/>
  <c r="J96" i="26"/>
  <c r="E96" i="26"/>
  <c r="I96" i="26"/>
  <c r="D96" i="26"/>
  <c r="L96" i="26"/>
  <c r="G96" i="26"/>
  <c r="H96" i="26"/>
  <c r="F96" i="26"/>
  <c r="AG128" i="13"/>
  <c r="AE128" i="13"/>
  <c r="AP106" i="9"/>
  <c r="AP107" i="9"/>
  <c r="B129" i="13"/>
  <c r="AO98" i="35"/>
  <c r="BF98" i="35" s="1"/>
  <c r="N91" i="43" s="1"/>
  <c r="AN98" i="35"/>
  <c r="AL98" i="35"/>
  <c r="BE98" i="35" s="1"/>
  <c r="M91" i="43" s="1"/>
  <c r="AK98" i="35"/>
  <c r="E97" i="27"/>
  <c r="A98" i="40"/>
  <c r="C97" i="40"/>
  <c r="A98" i="27"/>
  <c r="D98" i="27" s="1"/>
  <c r="D97" i="28"/>
  <c r="B138" i="1"/>
  <c r="B103" i="39" s="1"/>
  <c r="D97" i="20"/>
  <c r="C97" i="26"/>
  <c r="D97" i="24"/>
  <c r="D97" i="23"/>
  <c r="A98" i="20"/>
  <c r="A98" i="23"/>
  <c r="A108" i="9"/>
  <c r="A98" i="28"/>
  <c r="D98" i="28" s="1"/>
  <c r="A98" i="24"/>
  <c r="A98" i="26"/>
  <c r="A108" i="35"/>
  <c r="AT108" i="35" s="1"/>
  <c r="B101" i="43" s="1"/>
  <c r="A99" i="34"/>
  <c r="AR96" i="9"/>
  <c r="AQ96" i="9"/>
  <c r="O102" i="39" l="1"/>
  <c r="N96" i="34"/>
  <c r="AJ106" i="35" s="1"/>
  <c r="W102" i="39"/>
  <c r="G102" i="39"/>
  <c r="E102" i="39"/>
  <c r="K102" i="39"/>
  <c r="Y101" i="39"/>
  <c r="Q102" i="39"/>
  <c r="M102" i="39"/>
  <c r="U102" i="39"/>
  <c r="S102" i="39"/>
  <c r="AB103" i="39"/>
  <c r="D103" i="39"/>
  <c r="K103" i="39" s="1"/>
  <c r="O96" i="34"/>
  <c r="AM106" i="35" s="1"/>
  <c r="BS106" i="35" s="1"/>
  <c r="L96" i="34"/>
  <c r="AD106" i="35" s="1"/>
  <c r="O97" i="20"/>
  <c r="J97" i="20"/>
  <c r="H97" i="20"/>
  <c r="V97" i="20"/>
  <c r="P97" i="20"/>
  <c r="I97" i="20"/>
  <c r="R97" i="20"/>
  <c r="G97" i="20"/>
  <c r="K97" i="20"/>
  <c r="L97" i="20"/>
  <c r="F97" i="20"/>
  <c r="M97" i="20"/>
  <c r="E97" i="20"/>
  <c r="Q97" i="20"/>
  <c r="N97" i="20"/>
  <c r="I97" i="26"/>
  <c r="P97" i="26"/>
  <c r="AE97" i="37" s="1"/>
  <c r="AM107" i="9" s="1"/>
  <c r="Q97" i="26"/>
  <c r="O97" i="26"/>
  <c r="AD97" i="37" s="1"/>
  <c r="AJ107" i="9" s="1"/>
  <c r="N97" i="26"/>
  <c r="M97" i="26"/>
  <c r="AB97" i="37" s="1"/>
  <c r="AD107" i="9" s="1"/>
  <c r="W97" i="24"/>
  <c r="P97" i="24"/>
  <c r="G97" i="24"/>
  <c r="M97" i="24"/>
  <c r="F97" i="24"/>
  <c r="K97" i="24"/>
  <c r="L97" i="24"/>
  <c r="R97" i="24"/>
  <c r="Q97" i="24"/>
  <c r="N97" i="24"/>
  <c r="O97" i="24"/>
  <c r="H97" i="24"/>
  <c r="I97" i="24"/>
  <c r="E97" i="24"/>
  <c r="J97" i="24"/>
  <c r="H97" i="23"/>
  <c r="E97" i="23"/>
  <c r="V97" i="23"/>
  <c r="P97" i="23"/>
  <c r="K97" i="23"/>
  <c r="I97" i="23"/>
  <c r="O97" i="23"/>
  <c r="N97" i="23"/>
  <c r="G97" i="23"/>
  <c r="F97" i="23"/>
  <c r="L97" i="23"/>
  <c r="Q97" i="23"/>
  <c r="M97" i="23"/>
  <c r="J97" i="23"/>
  <c r="R97" i="23"/>
  <c r="T96" i="24"/>
  <c r="T96" i="20"/>
  <c r="T96" i="23"/>
  <c r="BH106" i="9"/>
  <c r="BG106" i="9"/>
  <c r="BR106" i="35"/>
  <c r="A102" i="37"/>
  <c r="R96" i="26"/>
  <c r="K97" i="26"/>
  <c r="H97" i="26"/>
  <c r="J97" i="26"/>
  <c r="E97" i="26"/>
  <c r="D97" i="26"/>
  <c r="G97" i="26"/>
  <c r="L97" i="26"/>
  <c r="F97" i="26"/>
  <c r="AG129" i="13"/>
  <c r="AE129" i="13"/>
  <c r="B130" i="13"/>
  <c r="AL99" i="35"/>
  <c r="BE99" i="35" s="1"/>
  <c r="M92" i="43" s="1"/>
  <c r="AK99" i="35"/>
  <c r="AO99" i="35"/>
  <c r="BF99" i="35" s="1"/>
  <c r="N92" i="43" s="1"/>
  <c r="AN99" i="35"/>
  <c r="E98" i="27"/>
  <c r="A99" i="40"/>
  <c r="C98" i="40"/>
  <c r="A109" i="35"/>
  <c r="AT109" i="35" s="1"/>
  <c r="B102" i="43" s="1"/>
  <c r="A109" i="9"/>
  <c r="A99" i="23"/>
  <c r="A99" i="24"/>
  <c r="A99" i="28"/>
  <c r="D99" i="28" s="1"/>
  <c r="A99" i="27"/>
  <c r="E99" i="27" s="1"/>
  <c r="A99" i="20"/>
  <c r="A99" i="26"/>
  <c r="B139" i="1"/>
  <c r="B104" i="39" s="1"/>
  <c r="E98" i="28"/>
  <c r="D98" i="20"/>
  <c r="Q98" i="20" s="1"/>
  <c r="C98" i="26"/>
  <c r="D98" i="24"/>
  <c r="Q98" i="24" s="1"/>
  <c r="D98" i="23"/>
  <c r="Q98" i="23" s="1"/>
  <c r="A100" i="34"/>
  <c r="AR97" i="9"/>
  <c r="AQ97" i="9"/>
  <c r="O97" i="34" l="1"/>
  <c r="AM107" i="35" s="1"/>
  <c r="W103" i="39"/>
  <c r="I103" i="39"/>
  <c r="Y102" i="39"/>
  <c r="M103" i="39"/>
  <c r="E103" i="39"/>
  <c r="S103" i="39"/>
  <c r="Q103" i="39"/>
  <c r="O103" i="39"/>
  <c r="U103" i="39"/>
  <c r="G103" i="39"/>
  <c r="AB104" i="39"/>
  <c r="D104" i="39"/>
  <c r="U104" i="39" s="1"/>
  <c r="P98" i="26"/>
  <c r="AE98" i="37" s="1"/>
  <c r="AM108" i="9" s="1"/>
  <c r="N97" i="34"/>
  <c r="AJ107" i="35" s="1"/>
  <c r="BR107" i="35" s="1"/>
  <c r="Q98" i="26"/>
  <c r="N98" i="24"/>
  <c r="N98" i="20"/>
  <c r="P98" i="24"/>
  <c r="P98" i="20"/>
  <c r="P98" i="23"/>
  <c r="N98" i="23"/>
  <c r="N98" i="26"/>
  <c r="O98" i="23"/>
  <c r="M98" i="26"/>
  <c r="AB98" i="37" s="1"/>
  <c r="AD108" i="9" s="1"/>
  <c r="O98" i="26"/>
  <c r="AD98" i="37" s="1"/>
  <c r="AJ108" i="9" s="1"/>
  <c r="O98" i="24"/>
  <c r="O98" i="20"/>
  <c r="L97" i="34"/>
  <c r="AD107" i="35" s="1"/>
  <c r="J98" i="20"/>
  <c r="F98" i="20"/>
  <c r="V98" i="20"/>
  <c r="G98" i="20"/>
  <c r="H98" i="20"/>
  <c r="I98" i="20"/>
  <c r="M98" i="20"/>
  <c r="E98" i="20"/>
  <c r="L98" i="20"/>
  <c r="R98" i="20"/>
  <c r="K98" i="20"/>
  <c r="W98" i="24"/>
  <c r="I98" i="24"/>
  <c r="L98" i="24"/>
  <c r="F98" i="24"/>
  <c r="G98" i="24"/>
  <c r="R98" i="24"/>
  <c r="E98" i="24"/>
  <c r="M98" i="24"/>
  <c r="H98" i="24"/>
  <c r="J98" i="24"/>
  <c r="K98" i="24"/>
  <c r="M98" i="23"/>
  <c r="F98" i="23"/>
  <c r="V98" i="23"/>
  <c r="G98" i="23"/>
  <c r="H98" i="23"/>
  <c r="L98" i="23"/>
  <c r="R98" i="23"/>
  <c r="K98" i="23"/>
  <c r="J98" i="23"/>
  <c r="I98" i="23"/>
  <c r="E98" i="23"/>
  <c r="N98" i="34"/>
  <c r="AJ108" i="35" s="1"/>
  <c r="A103" i="37"/>
  <c r="Q98" i="34"/>
  <c r="AP108" i="35" s="1"/>
  <c r="T97" i="23"/>
  <c r="T97" i="20"/>
  <c r="T97" i="24"/>
  <c r="BH107" i="9"/>
  <c r="BS107" i="35"/>
  <c r="BG107" i="9"/>
  <c r="R97" i="26"/>
  <c r="H98" i="26"/>
  <c r="K98" i="26"/>
  <c r="J98" i="26"/>
  <c r="F98" i="26"/>
  <c r="I98" i="26"/>
  <c r="E98" i="26"/>
  <c r="D98" i="26"/>
  <c r="G98" i="26"/>
  <c r="L98" i="26"/>
  <c r="AG130" i="13"/>
  <c r="AE130" i="13"/>
  <c r="AP108" i="9"/>
  <c r="B131" i="13"/>
  <c r="AO100" i="35"/>
  <c r="BF100" i="35" s="1"/>
  <c r="N93" i="43" s="1"/>
  <c r="AN100" i="35"/>
  <c r="AL100" i="35"/>
  <c r="BE100" i="35" s="1"/>
  <c r="M93" i="43" s="1"/>
  <c r="AK100" i="35"/>
  <c r="C99" i="26"/>
  <c r="D99" i="24"/>
  <c r="D99" i="23"/>
  <c r="A100" i="40"/>
  <c r="C99" i="40"/>
  <c r="A100" i="27"/>
  <c r="D100" i="27" s="1"/>
  <c r="B140" i="1"/>
  <c r="A100" i="23"/>
  <c r="A100" i="28"/>
  <c r="D100" i="28" s="1"/>
  <c r="A110" i="9"/>
  <c r="A110" i="35"/>
  <c r="AT110" i="35" s="1"/>
  <c r="B103" i="43" s="1"/>
  <c r="A100" i="26"/>
  <c r="E99" i="28"/>
  <c r="A100" i="20"/>
  <c r="A100" i="24"/>
  <c r="D99" i="27"/>
  <c r="D99" i="20"/>
  <c r="A101" i="34"/>
  <c r="AR98" i="9"/>
  <c r="AQ98" i="9"/>
  <c r="Y103" i="39" l="1"/>
  <c r="S104" i="39"/>
  <c r="G104" i="39"/>
  <c r="E104" i="39"/>
  <c r="K104" i="39"/>
  <c r="M104" i="39"/>
  <c r="O104" i="39"/>
  <c r="I104" i="39"/>
  <c r="Q104" i="39"/>
  <c r="W104" i="39"/>
  <c r="B132" i="13"/>
  <c r="B105" i="39"/>
  <c r="D105" i="39" s="1"/>
  <c r="O98" i="34"/>
  <c r="AM108" i="35" s="1"/>
  <c r="BS108" i="35" s="1"/>
  <c r="L98" i="34"/>
  <c r="AD108" i="35" s="1"/>
  <c r="G99" i="26"/>
  <c r="O99" i="26"/>
  <c r="AD99" i="37" s="1"/>
  <c r="AJ109" i="9" s="1"/>
  <c r="N99" i="26"/>
  <c r="M99" i="26"/>
  <c r="AB99" i="37" s="1"/>
  <c r="AD109" i="9" s="1"/>
  <c r="P99" i="26"/>
  <c r="AE99" i="37" s="1"/>
  <c r="AM109" i="9" s="1"/>
  <c r="Q99" i="26"/>
  <c r="N99" i="24"/>
  <c r="O99" i="24"/>
  <c r="K99" i="24"/>
  <c r="I99" i="24"/>
  <c r="F99" i="24"/>
  <c r="W99" i="24"/>
  <c r="E99" i="24"/>
  <c r="G99" i="24"/>
  <c r="J99" i="24"/>
  <c r="R99" i="24"/>
  <c r="H99" i="24"/>
  <c r="L99" i="24"/>
  <c r="M99" i="24"/>
  <c r="P99" i="24"/>
  <c r="Q99" i="24"/>
  <c r="R99" i="23"/>
  <c r="K99" i="23"/>
  <c r="G99" i="23"/>
  <c r="H99" i="23"/>
  <c r="L99" i="23"/>
  <c r="F99" i="23"/>
  <c r="E99" i="23"/>
  <c r="J99" i="23"/>
  <c r="I99" i="23"/>
  <c r="M99" i="23"/>
  <c r="Q99" i="23"/>
  <c r="O99" i="23"/>
  <c r="N99" i="23"/>
  <c r="P99" i="23"/>
  <c r="V99" i="23"/>
  <c r="I99" i="20"/>
  <c r="F99" i="20"/>
  <c r="E99" i="20"/>
  <c r="V99" i="20"/>
  <c r="K99" i="20"/>
  <c r="H99" i="20"/>
  <c r="M99" i="20"/>
  <c r="R99" i="20"/>
  <c r="G99" i="20"/>
  <c r="O99" i="20"/>
  <c r="N99" i="20"/>
  <c r="L99" i="34" s="1"/>
  <c r="AD109" i="35" s="1"/>
  <c r="P99" i="20"/>
  <c r="J99" i="20"/>
  <c r="L99" i="20"/>
  <c r="Q99" i="20"/>
  <c r="O99" i="34"/>
  <c r="AM109" i="35" s="1"/>
  <c r="A104" i="37"/>
  <c r="Q99" i="34"/>
  <c r="AP109" i="35" s="1"/>
  <c r="T98" i="23"/>
  <c r="T98" i="24"/>
  <c r="T98" i="20"/>
  <c r="BG108" i="9"/>
  <c r="BR108" i="35"/>
  <c r="BH108" i="9"/>
  <c r="R98" i="26"/>
  <c r="H99" i="26"/>
  <c r="I99" i="26"/>
  <c r="D99" i="26"/>
  <c r="L99" i="26"/>
  <c r="K99" i="26"/>
  <c r="F99" i="26"/>
  <c r="J99" i="26"/>
  <c r="E99" i="26"/>
  <c r="AG132" i="13"/>
  <c r="AG131" i="13"/>
  <c r="AE131" i="13"/>
  <c r="AE132" i="13"/>
  <c r="AP109" i="9"/>
  <c r="AL101" i="35"/>
  <c r="BE101" i="35" s="1"/>
  <c r="M94" i="43" s="1"/>
  <c r="AK101" i="35"/>
  <c r="AO101" i="35"/>
  <c r="BF101" i="35" s="1"/>
  <c r="N94" i="43" s="1"/>
  <c r="AN101" i="35"/>
  <c r="A101" i="23"/>
  <c r="D100" i="20"/>
  <c r="C100" i="26"/>
  <c r="D100" i="23"/>
  <c r="D100" i="24"/>
  <c r="E100" i="27"/>
  <c r="A101" i="24"/>
  <c r="A101" i="40"/>
  <c r="A111" i="9"/>
  <c r="A101" i="28"/>
  <c r="D101" i="28" s="1"/>
  <c r="A101" i="27"/>
  <c r="D101" i="27" s="1"/>
  <c r="A101" i="26"/>
  <c r="A101" i="20"/>
  <c r="B141" i="1"/>
  <c r="A111" i="35"/>
  <c r="AT111" i="35" s="1"/>
  <c r="B104" i="43" s="1"/>
  <c r="C100" i="40"/>
  <c r="E100" i="28"/>
  <c r="A102" i="34"/>
  <c r="AR99" i="9"/>
  <c r="AQ99" i="9"/>
  <c r="N99" i="34" l="1"/>
  <c r="AJ109" i="35" s="1"/>
  <c r="BR109" i="35" s="1"/>
  <c r="Y104" i="39"/>
  <c r="AB105" i="39"/>
  <c r="E105" i="39"/>
  <c r="U105" i="39"/>
  <c r="Q105" i="39"/>
  <c r="O105" i="39"/>
  <c r="M105" i="39"/>
  <c r="W105" i="39"/>
  <c r="K105" i="39"/>
  <c r="I105" i="39"/>
  <c r="S105" i="39"/>
  <c r="G105" i="39"/>
  <c r="B133" i="13"/>
  <c r="AE133" i="13" s="1"/>
  <c r="B106" i="39"/>
  <c r="D106" i="39" s="1"/>
  <c r="Q100" i="20"/>
  <c r="O100" i="20"/>
  <c r="G100" i="20"/>
  <c r="H100" i="20"/>
  <c r="J100" i="20"/>
  <c r="L100" i="20"/>
  <c r="V100" i="20"/>
  <c r="E100" i="20"/>
  <c r="F100" i="20"/>
  <c r="K100" i="20"/>
  <c r="P100" i="20"/>
  <c r="N100" i="20"/>
  <c r="M100" i="20"/>
  <c r="R100" i="20"/>
  <c r="I100" i="20"/>
  <c r="K100" i="26"/>
  <c r="P100" i="26"/>
  <c r="AE100" i="37" s="1"/>
  <c r="AM110" i="9" s="1"/>
  <c r="M100" i="26"/>
  <c r="AB100" i="37" s="1"/>
  <c r="AD110" i="9" s="1"/>
  <c r="Q100" i="26"/>
  <c r="N100" i="26"/>
  <c r="O100" i="26"/>
  <c r="AD100" i="37" s="1"/>
  <c r="AJ110" i="9" s="1"/>
  <c r="O100" i="23"/>
  <c r="P100" i="23"/>
  <c r="Q100" i="23"/>
  <c r="G100" i="23"/>
  <c r="I100" i="23"/>
  <c r="L100" i="23"/>
  <c r="R100" i="23"/>
  <c r="M100" i="23"/>
  <c r="F100" i="23"/>
  <c r="H100" i="23"/>
  <c r="K100" i="23"/>
  <c r="E100" i="23"/>
  <c r="V100" i="23"/>
  <c r="J100" i="23"/>
  <c r="N100" i="23"/>
  <c r="L100" i="24"/>
  <c r="H100" i="24"/>
  <c r="F100" i="24"/>
  <c r="K100" i="24"/>
  <c r="R100" i="24"/>
  <c r="I100" i="24"/>
  <c r="M100" i="24"/>
  <c r="E100" i="24"/>
  <c r="G100" i="24"/>
  <c r="N100" i="24"/>
  <c r="P100" i="24"/>
  <c r="O100" i="24"/>
  <c r="Q100" i="24"/>
  <c r="J100" i="24"/>
  <c r="W100" i="24"/>
  <c r="A105" i="37"/>
  <c r="Q100" i="34"/>
  <c r="AP110" i="35" s="1"/>
  <c r="T99" i="20"/>
  <c r="T99" i="24"/>
  <c r="T99" i="23"/>
  <c r="BH109" i="9"/>
  <c r="BS109" i="35"/>
  <c r="BG109" i="9"/>
  <c r="R99" i="26"/>
  <c r="F100" i="26"/>
  <c r="I100" i="26"/>
  <c r="E100" i="26"/>
  <c r="G100" i="26"/>
  <c r="D100" i="26"/>
  <c r="L100" i="26"/>
  <c r="H100" i="26"/>
  <c r="J100" i="26"/>
  <c r="AG133" i="13"/>
  <c r="AP110" i="9"/>
  <c r="AO102" i="35"/>
  <c r="BF102" i="35" s="1"/>
  <c r="N95" i="43" s="1"/>
  <c r="AN102" i="35"/>
  <c r="AL102" i="35"/>
  <c r="BE102" i="35" s="1"/>
  <c r="M95" i="43" s="1"/>
  <c r="AK102" i="35"/>
  <c r="D101" i="23"/>
  <c r="A102" i="27"/>
  <c r="E102" i="27" s="1"/>
  <c r="E101" i="27"/>
  <c r="C101" i="26"/>
  <c r="D101" i="24"/>
  <c r="D101" i="20"/>
  <c r="B142" i="1"/>
  <c r="A112" i="35"/>
  <c r="AT112" i="35" s="1"/>
  <c r="B105" i="43" s="1"/>
  <c r="A102" i="24"/>
  <c r="A112" i="9"/>
  <c r="A102" i="23"/>
  <c r="E101" i="28"/>
  <c r="A102" i="26"/>
  <c r="A102" i="28"/>
  <c r="E102" i="28" s="1"/>
  <c r="A102" i="20"/>
  <c r="A102" i="40"/>
  <c r="C101" i="40"/>
  <c r="A103" i="34"/>
  <c r="AR100" i="9"/>
  <c r="AQ100" i="9"/>
  <c r="O100" i="34" l="1"/>
  <c r="AM110" i="35" s="1"/>
  <c r="L100" i="34"/>
  <c r="AD110" i="35" s="1"/>
  <c r="Y105" i="39"/>
  <c r="AB106" i="39"/>
  <c r="U106" i="39"/>
  <c r="Q106" i="39"/>
  <c r="O106" i="39"/>
  <c r="E106" i="39"/>
  <c r="I106" i="39"/>
  <c r="W106" i="39"/>
  <c r="M106" i="39"/>
  <c r="G106" i="39"/>
  <c r="K106" i="39"/>
  <c r="S106" i="39"/>
  <c r="B134" i="13"/>
  <c r="AE134" i="13" s="1"/>
  <c r="B107" i="39"/>
  <c r="D107" i="39" s="1"/>
  <c r="N100" i="34"/>
  <c r="AJ110" i="35" s="1"/>
  <c r="BR110" i="35" s="1"/>
  <c r="Q101" i="23"/>
  <c r="M101" i="23"/>
  <c r="E101" i="23"/>
  <c r="G101" i="23"/>
  <c r="P101" i="23"/>
  <c r="V101" i="23"/>
  <c r="O101" i="23"/>
  <c r="L101" i="23"/>
  <c r="K101" i="23"/>
  <c r="I101" i="23"/>
  <c r="F101" i="23"/>
  <c r="R101" i="23"/>
  <c r="J101" i="23"/>
  <c r="H101" i="23"/>
  <c r="N101" i="23"/>
  <c r="N101" i="26"/>
  <c r="Q101" i="26"/>
  <c r="P101" i="26"/>
  <c r="AE101" i="37" s="1"/>
  <c r="AM111" i="9" s="1"/>
  <c r="M101" i="26"/>
  <c r="AB101" i="37" s="1"/>
  <c r="AD111" i="9" s="1"/>
  <c r="O101" i="26"/>
  <c r="AD101" i="37" s="1"/>
  <c r="AJ111" i="9" s="1"/>
  <c r="K101" i="24"/>
  <c r="M101" i="24"/>
  <c r="E101" i="24"/>
  <c r="I101" i="24"/>
  <c r="J101" i="24"/>
  <c r="F101" i="24"/>
  <c r="Q101" i="24"/>
  <c r="O101" i="34" s="1"/>
  <c r="AM111" i="35" s="1"/>
  <c r="N101" i="24"/>
  <c r="H101" i="24"/>
  <c r="R101" i="24"/>
  <c r="G101" i="24"/>
  <c r="L101" i="24"/>
  <c r="W101" i="24"/>
  <c r="P101" i="24"/>
  <c r="O101" i="24"/>
  <c r="V101" i="20"/>
  <c r="F101" i="20"/>
  <c r="M101" i="20"/>
  <c r="H101" i="20"/>
  <c r="O101" i="20"/>
  <c r="Q101" i="20"/>
  <c r="N101" i="20"/>
  <c r="K101" i="20"/>
  <c r="I101" i="20"/>
  <c r="G101" i="20"/>
  <c r="E101" i="20"/>
  <c r="R101" i="20"/>
  <c r="J101" i="20"/>
  <c r="P101" i="20"/>
  <c r="L101" i="20"/>
  <c r="A106" i="37"/>
  <c r="Q101" i="34"/>
  <c r="AP111" i="35" s="1"/>
  <c r="Q102" i="34"/>
  <c r="AP112" i="35" s="1"/>
  <c r="T100" i="20"/>
  <c r="T100" i="24"/>
  <c r="T100" i="23"/>
  <c r="BG110" i="9"/>
  <c r="BH110" i="9"/>
  <c r="BS110" i="35"/>
  <c r="R100" i="26"/>
  <c r="I101" i="26"/>
  <c r="D101" i="26"/>
  <c r="L101" i="26"/>
  <c r="G101" i="26"/>
  <c r="K101" i="26"/>
  <c r="F101" i="26"/>
  <c r="H101" i="26"/>
  <c r="J101" i="26"/>
  <c r="E101" i="26"/>
  <c r="AP112" i="9"/>
  <c r="AP111" i="9"/>
  <c r="AO103" i="35"/>
  <c r="BF103" i="35" s="1"/>
  <c r="N96" i="43" s="1"/>
  <c r="AN103" i="35"/>
  <c r="AL103" i="35"/>
  <c r="BE103" i="35" s="1"/>
  <c r="M96" i="43" s="1"/>
  <c r="AK103" i="35"/>
  <c r="D102" i="27"/>
  <c r="A103" i="40"/>
  <c r="A103" i="24"/>
  <c r="A103" i="20"/>
  <c r="A103" i="23"/>
  <c r="A103" i="27"/>
  <c r="D103" i="27" s="1"/>
  <c r="A103" i="28"/>
  <c r="D103" i="28" s="1"/>
  <c r="A113" i="9"/>
  <c r="A103" i="26"/>
  <c r="A113" i="35"/>
  <c r="AT113" i="35" s="1"/>
  <c r="B106" i="43" s="1"/>
  <c r="B143" i="1"/>
  <c r="C102" i="26"/>
  <c r="D102" i="23"/>
  <c r="D102" i="24"/>
  <c r="D102" i="20"/>
  <c r="D102" i="28"/>
  <c r="C102" i="40"/>
  <c r="A104" i="34"/>
  <c r="AR101" i="9"/>
  <c r="AQ101" i="9"/>
  <c r="N101" i="34" l="1"/>
  <c r="AJ111" i="35" s="1"/>
  <c r="AG134" i="13"/>
  <c r="Y106" i="39"/>
  <c r="AB107" i="39"/>
  <c r="G107" i="39"/>
  <c r="S107" i="39"/>
  <c r="U107" i="39"/>
  <c r="Q107" i="39"/>
  <c r="W107" i="39"/>
  <c r="O107" i="39"/>
  <c r="E107" i="39"/>
  <c r="M107" i="39"/>
  <c r="K107" i="39"/>
  <c r="I107" i="39"/>
  <c r="B135" i="13"/>
  <c r="B108" i="39"/>
  <c r="D108" i="39" s="1"/>
  <c r="L101" i="34"/>
  <c r="AD111" i="35" s="1"/>
  <c r="F102" i="26"/>
  <c r="P102" i="26"/>
  <c r="AE102" i="37" s="1"/>
  <c r="AM112" i="9" s="1"/>
  <c r="N102" i="26"/>
  <c r="O102" i="26"/>
  <c r="AD102" i="37" s="1"/>
  <c r="AJ112" i="9" s="1"/>
  <c r="Q102" i="26"/>
  <c r="M102" i="26"/>
  <c r="AB102" i="37" s="1"/>
  <c r="AD112" i="9" s="1"/>
  <c r="O102" i="23"/>
  <c r="P102" i="23"/>
  <c r="H102" i="23"/>
  <c r="K102" i="23"/>
  <c r="V102" i="23"/>
  <c r="E102" i="23"/>
  <c r="L102" i="23"/>
  <c r="F102" i="23"/>
  <c r="J102" i="23"/>
  <c r="M102" i="23"/>
  <c r="G102" i="23"/>
  <c r="R102" i="23"/>
  <c r="I102" i="23"/>
  <c r="N102" i="23"/>
  <c r="Q102" i="23"/>
  <c r="Q102" i="24"/>
  <c r="I102" i="24"/>
  <c r="J102" i="24"/>
  <c r="E102" i="24"/>
  <c r="K102" i="24"/>
  <c r="M102" i="24"/>
  <c r="N102" i="24"/>
  <c r="R102" i="24"/>
  <c r="O102" i="24"/>
  <c r="L102" i="24"/>
  <c r="G102" i="24"/>
  <c r="P102" i="24"/>
  <c r="H102" i="24"/>
  <c r="F102" i="24"/>
  <c r="W102" i="24"/>
  <c r="H102" i="20"/>
  <c r="F102" i="20"/>
  <c r="L102" i="20"/>
  <c r="R102" i="20"/>
  <c r="Q102" i="20"/>
  <c r="V102" i="20"/>
  <c r="E102" i="20"/>
  <c r="P102" i="20"/>
  <c r="N102" i="20"/>
  <c r="G102" i="20"/>
  <c r="K102" i="20"/>
  <c r="O102" i="20"/>
  <c r="J102" i="20"/>
  <c r="I102" i="20"/>
  <c r="M102" i="20"/>
  <c r="O102" i="34"/>
  <c r="AM112" i="35" s="1"/>
  <c r="A107" i="37"/>
  <c r="T101" i="23"/>
  <c r="T101" i="20"/>
  <c r="T101" i="24"/>
  <c r="BH111" i="9"/>
  <c r="BS111" i="35"/>
  <c r="BG111" i="9"/>
  <c r="BR111" i="35"/>
  <c r="R101" i="26"/>
  <c r="J102" i="26"/>
  <c r="I102" i="26"/>
  <c r="G102" i="26"/>
  <c r="E102" i="26"/>
  <c r="H102" i="26"/>
  <c r="D102" i="26"/>
  <c r="L102" i="26"/>
  <c r="K102" i="26"/>
  <c r="C103" i="40"/>
  <c r="AG135" i="13"/>
  <c r="AE135" i="13"/>
  <c r="AO104" i="35"/>
  <c r="BF104" i="35" s="1"/>
  <c r="N97" i="43" s="1"/>
  <c r="AN104" i="35"/>
  <c r="AL104" i="35"/>
  <c r="BE104" i="35" s="1"/>
  <c r="M97" i="43" s="1"/>
  <c r="AK104" i="35"/>
  <c r="E103" i="28"/>
  <c r="A104" i="40"/>
  <c r="D103" i="20"/>
  <c r="D103" i="24"/>
  <c r="E103" i="27"/>
  <c r="D103" i="23"/>
  <c r="A104" i="24"/>
  <c r="A114" i="35"/>
  <c r="AT114" i="35" s="1"/>
  <c r="B107" i="43" s="1"/>
  <c r="C103" i="26"/>
  <c r="A104" i="23"/>
  <c r="A104" i="28"/>
  <c r="E104" i="28" s="1"/>
  <c r="A104" i="27"/>
  <c r="D104" i="27" s="1"/>
  <c r="A114" i="9"/>
  <c r="A104" i="26"/>
  <c r="A104" i="20"/>
  <c r="B144" i="1"/>
  <c r="A105" i="34"/>
  <c r="AR102" i="9"/>
  <c r="AQ102" i="9"/>
  <c r="Y107" i="39" l="1"/>
  <c r="AB108" i="39"/>
  <c r="E108" i="39"/>
  <c r="U108" i="39"/>
  <c r="Q108" i="39"/>
  <c r="G108" i="39"/>
  <c r="W108" i="39"/>
  <c r="S108" i="39"/>
  <c r="O108" i="39"/>
  <c r="M108" i="39"/>
  <c r="K108" i="39"/>
  <c r="I108" i="39"/>
  <c r="B136" i="13"/>
  <c r="B109" i="39"/>
  <c r="D109" i="39" s="1"/>
  <c r="Q103" i="26"/>
  <c r="N102" i="34"/>
  <c r="AJ112" i="35" s="1"/>
  <c r="BR112" i="35" s="1"/>
  <c r="L102" i="34"/>
  <c r="AD112" i="35" s="1"/>
  <c r="N103" i="26"/>
  <c r="O103" i="26"/>
  <c r="AD103" i="37" s="1"/>
  <c r="AJ113" i="9" s="1"/>
  <c r="M103" i="26"/>
  <c r="AB103" i="37" s="1"/>
  <c r="AD113" i="9" s="1"/>
  <c r="P103" i="26"/>
  <c r="AE103" i="37" s="1"/>
  <c r="AM113" i="9" s="1"/>
  <c r="Q103" i="20"/>
  <c r="L103" i="20"/>
  <c r="M103" i="20"/>
  <c r="V103" i="20"/>
  <c r="H103" i="20"/>
  <c r="J103" i="20"/>
  <c r="F103" i="20"/>
  <c r="E103" i="20"/>
  <c r="R103" i="20"/>
  <c r="G103" i="20"/>
  <c r="K103" i="20"/>
  <c r="I103" i="20"/>
  <c r="P103" i="20"/>
  <c r="N103" i="20"/>
  <c r="O103" i="20"/>
  <c r="O103" i="24"/>
  <c r="K103" i="24"/>
  <c r="F103" i="24"/>
  <c r="L103" i="24"/>
  <c r="Q103" i="24"/>
  <c r="N103" i="24"/>
  <c r="J103" i="24"/>
  <c r="M103" i="24"/>
  <c r="I103" i="24"/>
  <c r="W103" i="24"/>
  <c r="R103" i="24"/>
  <c r="G103" i="24"/>
  <c r="H103" i="24"/>
  <c r="P103" i="24"/>
  <c r="E103" i="24"/>
  <c r="L103" i="23"/>
  <c r="E103" i="23"/>
  <c r="M103" i="23"/>
  <c r="O103" i="23"/>
  <c r="V103" i="23"/>
  <c r="I103" i="23"/>
  <c r="H103" i="23"/>
  <c r="G103" i="23"/>
  <c r="F103" i="23"/>
  <c r="R103" i="23"/>
  <c r="P103" i="23"/>
  <c r="Q103" i="23"/>
  <c r="O103" i="34" s="1"/>
  <c r="AM113" i="35" s="1"/>
  <c r="N103" i="23"/>
  <c r="K103" i="23"/>
  <c r="J103" i="23"/>
  <c r="L103" i="34"/>
  <c r="AD113" i="35" s="1"/>
  <c r="N103" i="34"/>
  <c r="AJ113" i="35" s="1"/>
  <c r="A108" i="37"/>
  <c r="Q103" i="34"/>
  <c r="AP113" i="35" s="1"/>
  <c r="Q104" i="34"/>
  <c r="AP114" i="35" s="1"/>
  <c r="T102" i="23"/>
  <c r="T102" i="24"/>
  <c r="T102" i="20"/>
  <c r="AP113" i="9"/>
  <c r="AP114" i="9"/>
  <c r="BG112" i="9"/>
  <c r="BH112" i="9"/>
  <c r="BS112" i="35"/>
  <c r="R102" i="26"/>
  <c r="G103" i="26"/>
  <c r="L103" i="26"/>
  <c r="K103" i="26"/>
  <c r="D103" i="26"/>
  <c r="J103" i="26"/>
  <c r="F103" i="26"/>
  <c r="I103" i="26"/>
  <c r="E103" i="26"/>
  <c r="H103" i="26"/>
  <c r="C104" i="40"/>
  <c r="AG136" i="13"/>
  <c r="AE136" i="13"/>
  <c r="AO105" i="35"/>
  <c r="BF105" i="35" s="1"/>
  <c r="N98" i="43" s="1"/>
  <c r="AN105" i="35"/>
  <c r="AL105" i="35"/>
  <c r="BE105" i="35" s="1"/>
  <c r="M98" i="43" s="1"/>
  <c r="AK105" i="35"/>
  <c r="A115" i="9"/>
  <c r="D104" i="24"/>
  <c r="A105" i="26"/>
  <c r="A105" i="28"/>
  <c r="E105" i="28" s="1"/>
  <c r="A115" i="35"/>
  <c r="AT115" i="35" s="1"/>
  <c r="B108" i="43" s="1"/>
  <c r="A105" i="20"/>
  <c r="A105" i="24"/>
  <c r="A105" i="27"/>
  <c r="D105" i="27" s="1"/>
  <c r="B145" i="1"/>
  <c r="B110" i="39" s="1"/>
  <c r="A105" i="23"/>
  <c r="A105" i="40"/>
  <c r="E104" i="27"/>
  <c r="D104" i="28"/>
  <c r="D104" i="23"/>
  <c r="D104" i="20"/>
  <c r="C104" i="26"/>
  <c r="A106" i="34"/>
  <c r="AR103" i="9"/>
  <c r="AQ103" i="9"/>
  <c r="Y108" i="39" l="1"/>
  <c r="AB109" i="39"/>
  <c r="K109" i="39"/>
  <c r="I109" i="39"/>
  <c r="W109" i="39"/>
  <c r="U109" i="39"/>
  <c r="Q109" i="39"/>
  <c r="E109" i="39"/>
  <c r="O109" i="39"/>
  <c r="S109" i="39"/>
  <c r="M109" i="39"/>
  <c r="G109" i="39"/>
  <c r="AB110" i="39"/>
  <c r="D110" i="39"/>
  <c r="G110" i="39" s="1"/>
  <c r="O104" i="24"/>
  <c r="L104" i="24"/>
  <c r="R104" i="24"/>
  <c r="F104" i="24"/>
  <c r="I104" i="24"/>
  <c r="M104" i="24"/>
  <c r="Q104" i="24"/>
  <c r="N104" i="24"/>
  <c r="W104" i="24"/>
  <c r="H104" i="24"/>
  <c r="E104" i="24"/>
  <c r="J104" i="24"/>
  <c r="K104" i="24"/>
  <c r="P104" i="24"/>
  <c r="G104" i="24"/>
  <c r="K104" i="23"/>
  <c r="R104" i="23"/>
  <c r="L104" i="23"/>
  <c r="M104" i="23"/>
  <c r="F104" i="23"/>
  <c r="V104" i="23"/>
  <c r="G104" i="23"/>
  <c r="H104" i="23"/>
  <c r="I104" i="23"/>
  <c r="E104" i="23"/>
  <c r="O104" i="23"/>
  <c r="N104" i="23"/>
  <c r="J104" i="23"/>
  <c r="P104" i="23"/>
  <c r="Q104" i="23"/>
  <c r="G104" i="20"/>
  <c r="V104" i="20"/>
  <c r="F104" i="20"/>
  <c r="H104" i="20"/>
  <c r="N104" i="20"/>
  <c r="M104" i="20"/>
  <c r="E104" i="20"/>
  <c r="L104" i="20"/>
  <c r="I104" i="20"/>
  <c r="O104" i="20"/>
  <c r="J104" i="20"/>
  <c r="K104" i="20"/>
  <c r="P104" i="20"/>
  <c r="Q104" i="20"/>
  <c r="R104" i="20"/>
  <c r="E104" i="26"/>
  <c r="N104" i="26"/>
  <c r="Q104" i="26"/>
  <c r="M104" i="26"/>
  <c r="AB104" i="37" s="1"/>
  <c r="AD114" i="9" s="1"/>
  <c r="O104" i="26"/>
  <c r="AD104" i="37" s="1"/>
  <c r="AJ114" i="9" s="1"/>
  <c r="P104" i="26"/>
  <c r="AE104" i="37" s="1"/>
  <c r="AM114" i="9" s="1"/>
  <c r="A109" i="37"/>
  <c r="Q105" i="34"/>
  <c r="AP115" i="35" s="1"/>
  <c r="T103" i="24"/>
  <c r="T103" i="23"/>
  <c r="T103" i="20"/>
  <c r="AP115" i="9"/>
  <c r="BS113" i="35"/>
  <c r="BR113" i="35"/>
  <c r="R103" i="26"/>
  <c r="K104" i="26"/>
  <c r="G104" i="26"/>
  <c r="F104" i="26"/>
  <c r="H104" i="26"/>
  <c r="J104" i="26"/>
  <c r="I104" i="26"/>
  <c r="D104" i="26"/>
  <c r="L104" i="26"/>
  <c r="C105" i="40"/>
  <c r="A106" i="24"/>
  <c r="B137" i="13"/>
  <c r="BG113" i="9"/>
  <c r="BH113" i="9"/>
  <c r="AL106" i="35"/>
  <c r="BE106" i="35" s="1"/>
  <c r="M99" i="43" s="1"/>
  <c r="AK106" i="35"/>
  <c r="AO106" i="35"/>
  <c r="BF106" i="35" s="1"/>
  <c r="N99" i="43" s="1"/>
  <c r="AN106" i="35"/>
  <c r="D105" i="28"/>
  <c r="A106" i="23"/>
  <c r="E105" i="27"/>
  <c r="A106" i="20"/>
  <c r="D105" i="20"/>
  <c r="C105" i="26"/>
  <c r="D105" i="23"/>
  <c r="A106" i="28"/>
  <c r="D106" i="28" s="1"/>
  <c r="A116" i="9"/>
  <c r="A106" i="26"/>
  <c r="A106" i="27"/>
  <c r="D106" i="27" s="1"/>
  <c r="A106" i="40"/>
  <c r="B146" i="1"/>
  <c r="B111" i="39" s="1"/>
  <c r="A116" i="35"/>
  <c r="AT116" i="35" s="1"/>
  <c r="B109" i="43" s="1"/>
  <c r="D105" i="24"/>
  <c r="O105" i="24" s="1"/>
  <c r="A107" i="34"/>
  <c r="AQ104" i="9"/>
  <c r="AR104" i="9"/>
  <c r="S110" i="39" l="1"/>
  <c r="O110" i="39"/>
  <c r="K110" i="39"/>
  <c r="W110" i="39"/>
  <c r="M110" i="39"/>
  <c r="Q110" i="39"/>
  <c r="U110" i="39"/>
  <c r="I110" i="39"/>
  <c r="E110" i="39"/>
  <c r="Y109" i="39"/>
  <c r="AB111" i="39"/>
  <c r="D111" i="39"/>
  <c r="U111" i="39" s="1"/>
  <c r="L104" i="34"/>
  <c r="AD114" i="35" s="1"/>
  <c r="O104" i="34"/>
  <c r="AM114" i="35" s="1"/>
  <c r="BS114" i="35" s="1"/>
  <c r="N104" i="34"/>
  <c r="AJ114" i="35" s="1"/>
  <c r="BR114" i="35" s="1"/>
  <c r="Q105" i="24"/>
  <c r="G105" i="24"/>
  <c r="F105" i="24"/>
  <c r="P105" i="24"/>
  <c r="L105" i="24"/>
  <c r="N105" i="24"/>
  <c r="K105" i="24"/>
  <c r="O105" i="20"/>
  <c r="N105" i="20"/>
  <c r="F105" i="20"/>
  <c r="I105" i="20"/>
  <c r="G105" i="20"/>
  <c r="V105" i="20"/>
  <c r="E105" i="20"/>
  <c r="P105" i="20"/>
  <c r="K105" i="20"/>
  <c r="Q105" i="20"/>
  <c r="J105" i="20"/>
  <c r="M105" i="20"/>
  <c r="L105" i="20"/>
  <c r="H105" i="20"/>
  <c r="R105" i="20"/>
  <c r="F105" i="26"/>
  <c r="N105" i="26"/>
  <c r="Q105" i="26"/>
  <c r="P105" i="26"/>
  <c r="AE105" i="37" s="1"/>
  <c r="AM115" i="9" s="1"/>
  <c r="M105" i="26"/>
  <c r="AB105" i="37" s="1"/>
  <c r="AD115" i="9" s="1"/>
  <c r="O105" i="26"/>
  <c r="AD105" i="37" s="1"/>
  <c r="AJ115" i="9" s="1"/>
  <c r="K105" i="23"/>
  <c r="P105" i="23"/>
  <c r="L105" i="23"/>
  <c r="V105" i="23"/>
  <c r="H105" i="23"/>
  <c r="O105" i="23"/>
  <c r="N105" i="23"/>
  <c r="G105" i="23"/>
  <c r="I105" i="23"/>
  <c r="Q105" i="23"/>
  <c r="R105" i="23"/>
  <c r="E105" i="23"/>
  <c r="M105" i="23"/>
  <c r="F105" i="23"/>
  <c r="J105" i="23"/>
  <c r="I105" i="24"/>
  <c r="H105" i="24"/>
  <c r="R105" i="24"/>
  <c r="J105" i="24"/>
  <c r="E105" i="24"/>
  <c r="M105" i="24"/>
  <c r="W105" i="24"/>
  <c r="O105" i="34"/>
  <c r="AM115" i="35" s="1"/>
  <c r="A110" i="37"/>
  <c r="T104" i="20"/>
  <c r="T104" i="24"/>
  <c r="T104" i="23"/>
  <c r="BG114" i="9"/>
  <c r="R104" i="26"/>
  <c r="D105" i="26"/>
  <c r="G105" i="26"/>
  <c r="L105" i="26"/>
  <c r="K105" i="26"/>
  <c r="J105" i="26"/>
  <c r="H105" i="26"/>
  <c r="E105" i="26"/>
  <c r="I105" i="26"/>
  <c r="C106" i="40"/>
  <c r="AG137" i="13"/>
  <c r="AE137" i="13"/>
  <c r="D106" i="24"/>
  <c r="A107" i="26"/>
  <c r="B138" i="13"/>
  <c r="D106" i="20"/>
  <c r="BH114" i="9"/>
  <c r="AL107" i="35"/>
  <c r="BE107" i="35" s="1"/>
  <c r="M100" i="43" s="1"/>
  <c r="AK107" i="35"/>
  <c r="AO107" i="35"/>
  <c r="BF107" i="35" s="1"/>
  <c r="N100" i="43" s="1"/>
  <c r="AN107" i="35"/>
  <c r="D106" i="23"/>
  <c r="E106" i="27"/>
  <c r="C106" i="26"/>
  <c r="A107" i="24"/>
  <c r="E106" i="28"/>
  <c r="A107" i="27"/>
  <c r="E107" i="27" s="1"/>
  <c r="A117" i="9"/>
  <c r="A107" i="23"/>
  <c r="A107" i="20"/>
  <c r="A107" i="28"/>
  <c r="E107" i="28" s="1"/>
  <c r="B147" i="1"/>
  <c r="B112" i="39" s="1"/>
  <c r="A117" i="35"/>
  <c r="AT117" i="35" s="1"/>
  <c r="B110" i="43" s="1"/>
  <c r="A107" i="40"/>
  <c r="A108" i="34"/>
  <c r="AQ105" i="9"/>
  <c r="AR105" i="9"/>
  <c r="G111" i="39" l="1"/>
  <c r="W111" i="39"/>
  <c r="Q111" i="39"/>
  <c r="K111" i="39"/>
  <c r="O111" i="39"/>
  <c r="N105" i="34"/>
  <c r="AJ115" i="35" s="1"/>
  <c r="BR115" i="35" s="1"/>
  <c r="Y110" i="39"/>
  <c r="S111" i="39"/>
  <c r="E111" i="39"/>
  <c r="I111" i="39"/>
  <c r="M111" i="39"/>
  <c r="AB112" i="39"/>
  <c r="D112" i="39"/>
  <c r="G112" i="39" s="1"/>
  <c r="M106" i="26"/>
  <c r="AB106" i="37" s="1"/>
  <c r="AD116" i="9" s="1"/>
  <c r="L105" i="34"/>
  <c r="AD115" i="35" s="1"/>
  <c r="O106" i="26"/>
  <c r="AD106" i="37" s="1"/>
  <c r="AJ116" i="9" s="1"/>
  <c r="BG116" i="9" s="1"/>
  <c r="N106" i="26"/>
  <c r="P106" i="26"/>
  <c r="AE106" i="37" s="1"/>
  <c r="AM116" i="9" s="1"/>
  <c r="Q106" i="26"/>
  <c r="P106" i="24"/>
  <c r="E106" i="24"/>
  <c r="L106" i="24"/>
  <c r="I106" i="24"/>
  <c r="M106" i="24"/>
  <c r="H106" i="24"/>
  <c r="G106" i="24"/>
  <c r="R106" i="24"/>
  <c r="K106" i="24"/>
  <c r="J106" i="24"/>
  <c r="W106" i="24"/>
  <c r="F106" i="24"/>
  <c r="O106" i="24"/>
  <c r="Q106" i="24"/>
  <c r="N106" i="24"/>
  <c r="Q106" i="20"/>
  <c r="N106" i="20"/>
  <c r="F106" i="20"/>
  <c r="I106" i="20"/>
  <c r="K106" i="20"/>
  <c r="L106" i="20"/>
  <c r="M106" i="20"/>
  <c r="G106" i="20"/>
  <c r="H106" i="20"/>
  <c r="J106" i="20"/>
  <c r="R106" i="20"/>
  <c r="E106" i="20"/>
  <c r="V106" i="20"/>
  <c r="O106" i="20"/>
  <c r="P106" i="20"/>
  <c r="H106" i="23"/>
  <c r="J106" i="23"/>
  <c r="R106" i="23"/>
  <c r="E106" i="23"/>
  <c r="F106" i="23"/>
  <c r="G106" i="23"/>
  <c r="I106" i="23"/>
  <c r="N106" i="23"/>
  <c r="K106" i="23"/>
  <c r="O106" i="23"/>
  <c r="L106" i="23"/>
  <c r="M106" i="23"/>
  <c r="Q106" i="23"/>
  <c r="O106" i="34" s="1"/>
  <c r="AM116" i="35" s="1"/>
  <c r="V106" i="23"/>
  <c r="P106" i="23"/>
  <c r="A111" i="37"/>
  <c r="Q107" i="34"/>
  <c r="AP117" i="35" s="1"/>
  <c r="Q106" i="34"/>
  <c r="AP116" i="35" s="1"/>
  <c r="T105" i="20"/>
  <c r="T105" i="23"/>
  <c r="T105" i="24"/>
  <c r="AP116" i="9"/>
  <c r="AP117" i="9"/>
  <c r="BS115" i="35"/>
  <c r="R105" i="26"/>
  <c r="I106" i="26"/>
  <c r="D106" i="26"/>
  <c r="L106" i="26"/>
  <c r="G106" i="26"/>
  <c r="K106" i="26"/>
  <c r="H106" i="26"/>
  <c r="F106" i="26"/>
  <c r="J106" i="26"/>
  <c r="E106" i="26"/>
  <c r="C107" i="40"/>
  <c r="BH115" i="9"/>
  <c r="BG115" i="9"/>
  <c r="AG138" i="13"/>
  <c r="AE138" i="13"/>
  <c r="C107" i="26"/>
  <c r="B139" i="13"/>
  <c r="D107" i="24"/>
  <c r="AO108" i="35"/>
  <c r="BF108" i="35" s="1"/>
  <c r="N101" i="43" s="1"/>
  <c r="AN108" i="35"/>
  <c r="AL108" i="35"/>
  <c r="BE108" i="35" s="1"/>
  <c r="M101" i="43" s="1"/>
  <c r="AK108" i="35"/>
  <c r="A108" i="24"/>
  <c r="A108" i="23"/>
  <c r="D107" i="27"/>
  <c r="A108" i="27"/>
  <c r="D108" i="27" s="1"/>
  <c r="A108" i="28"/>
  <c r="D108" i="28" s="1"/>
  <c r="A108" i="40"/>
  <c r="A108" i="20"/>
  <c r="A118" i="9"/>
  <c r="A108" i="26"/>
  <c r="A118" i="35"/>
  <c r="AT118" i="35" s="1"/>
  <c r="B111" i="43" s="1"/>
  <c r="D107" i="28"/>
  <c r="B148" i="1"/>
  <c r="B113" i="39" s="1"/>
  <c r="D107" i="23"/>
  <c r="J107" i="23" s="1"/>
  <c r="D107" i="20"/>
  <c r="G107" i="20" s="1"/>
  <c r="A109" i="34"/>
  <c r="AQ106" i="9"/>
  <c r="AR106" i="9"/>
  <c r="Y111" i="39" l="1"/>
  <c r="I112" i="39"/>
  <c r="E112" i="39"/>
  <c r="Q112" i="39"/>
  <c r="S112" i="39"/>
  <c r="U112" i="39"/>
  <c r="W112" i="39"/>
  <c r="K112" i="39"/>
  <c r="M112" i="39"/>
  <c r="O112" i="39"/>
  <c r="AB113" i="39"/>
  <c r="D113" i="39"/>
  <c r="Q113" i="39" s="1"/>
  <c r="N106" i="34"/>
  <c r="AJ116" i="35" s="1"/>
  <c r="BR116" i="35" s="1"/>
  <c r="L106" i="34"/>
  <c r="AD116" i="35" s="1"/>
  <c r="L107" i="20"/>
  <c r="R107" i="20"/>
  <c r="M107" i="20"/>
  <c r="E107" i="20"/>
  <c r="H107" i="23"/>
  <c r="M107" i="23"/>
  <c r="G107" i="23"/>
  <c r="I107" i="23"/>
  <c r="E107" i="23"/>
  <c r="V107" i="23"/>
  <c r="L107" i="23"/>
  <c r="F107" i="23"/>
  <c r="K107" i="20"/>
  <c r="P107" i="20"/>
  <c r="R107" i="23"/>
  <c r="J107" i="20"/>
  <c r="K107" i="23"/>
  <c r="V107" i="20"/>
  <c r="I107" i="20"/>
  <c r="F107" i="20"/>
  <c r="D107" i="26"/>
  <c r="Q107" i="26"/>
  <c r="P107" i="26"/>
  <c r="AE107" i="37" s="1"/>
  <c r="AM117" i="9" s="1"/>
  <c r="O107" i="26"/>
  <c r="AD107" i="37" s="1"/>
  <c r="AJ117" i="9" s="1"/>
  <c r="M107" i="26"/>
  <c r="AB107" i="37" s="1"/>
  <c r="AD117" i="9" s="1"/>
  <c r="N107" i="26"/>
  <c r="Q107" i="24"/>
  <c r="P107" i="24"/>
  <c r="O107" i="24"/>
  <c r="N107" i="24"/>
  <c r="R107" i="24"/>
  <c r="E107" i="24"/>
  <c r="H107" i="24"/>
  <c r="J107" i="24"/>
  <c r="I107" i="24"/>
  <c r="G107" i="24"/>
  <c r="F107" i="24"/>
  <c r="K107" i="24"/>
  <c r="L107" i="24"/>
  <c r="W107" i="24"/>
  <c r="M107" i="24"/>
  <c r="P107" i="23"/>
  <c r="N107" i="23"/>
  <c r="O107" i="23"/>
  <c r="Q107" i="23"/>
  <c r="Q107" i="20"/>
  <c r="O107" i="20"/>
  <c r="N107" i="20"/>
  <c r="H107" i="20"/>
  <c r="A112" i="37"/>
  <c r="T106" i="24"/>
  <c r="T106" i="23"/>
  <c r="T106" i="20"/>
  <c r="BS116" i="35"/>
  <c r="BH116" i="9"/>
  <c r="R106" i="26"/>
  <c r="L107" i="26"/>
  <c r="K107" i="26"/>
  <c r="I107" i="26"/>
  <c r="F107" i="26"/>
  <c r="J107" i="26"/>
  <c r="E107" i="26"/>
  <c r="G107" i="26"/>
  <c r="H107" i="26"/>
  <c r="C108" i="40"/>
  <c r="AG139" i="13"/>
  <c r="AE139" i="13"/>
  <c r="B140" i="13"/>
  <c r="C108" i="26"/>
  <c r="D108" i="24"/>
  <c r="D108" i="20"/>
  <c r="D108" i="23"/>
  <c r="E108" i="28"/>
  <c r="A109" i="20"/>
  <c r="E108" i="27"/>
  <c r="A109" i="24"/>
  <c r="A109" i="27"/>
  <c r="D109" i="27" s="1"/>
  <c r="A119" i="9"/>
  <c r="A119" i="35"/>
  <c r="AT119" i="35" s="1"/>
  <c r="B112" i="43" s="1"/>
  <c r="A109" i="26"/>
  <c r="AL109" i="35"/>
  <c r="BE109" i="35" s="1"/>
  <c r="M102" i="43" s="1"/>
  <c r="AK109" i="35"/>
  <c r="AO109" i="35"/>
  <c r="BF109" i="35" s="1"/>
  <c r="N102" i="43" s="1"/>
  <c r="AN109" i="35"/>
  <c r="A109" i="23"/>
  <c r="B149" i="1"/>
  <c r="B114" i="39" s="1"/>
  <c r="A109" i="28"/>
  <c r="D109" i="28" s="1"/>
  <c r="A109" i="40"/>
  <c r="A110" i="34"/>
  <c r="AQ107" i="9"/>
  <c r="AR107" i="9"/>
  <c r="I113" i="39" l="1"/>
  <c r="G113" i="39"/>
  <c r="K113" i="39"/>
  <c r="U113" i="39"/>
  <c r="S113" i="39"/>
  <c r="W113" i="39"/>
  <c r="Y112" i="39"/>
  <c r="E113" i="39"/>
  <c r="M113" i="39"/>
  <c r="O113" i="39"/>
  <c r="AB114" i="39"/>
  <c r="O107" i="34"/>
  <c r="AM117" i="35" s="1"/>
  <c r="BS117" i="35" s="1"/>
  <c r="D114" i="39"/>
  <c r="S114" i="39" s="1"/>
  <c r="L107" i="34"/>
  <c r="AD117" i="35" s="1"/>
  <c r="N107" i="34"/>
  <c r="AJ117" i="35" s="1"/>
  <c r="BR117" i="35" s="1"/>
  <c r="N108" i="26"/>
  <c r="O108" i="26"/>
  <c r="AD108" i="37" s="1"/>
  <c r="AJ118" i="9" s="1"/>
  <c r="P108" i="26"/>
  <c r="AE108" i="37" s="1"/>
  <c r="AM118" i="9" s="1"/>
  <c r="Q108" i="26"/>
  <c r="M108" i="26"/>
  <c r="AB108" i="37" s="1"/>
  <c r="AD118" i="9" s="1"/>
  <c r="O108" i="24"/>
  <c r="H108" i="24"/>
  <c r="L108" i="24"/>
  <c r="E108" i="24"/>
  <c r="M108" i="24"/>
  <c r="G108" i="24"/>
  <c r="R108" i="24"/>
  <c r="F108" i="24"/>
  <c r="I108" i="24"/>
  <c r="J108" i="24"/>
  <c r="K108" i="24"/>
  <c r="W108" i="24"/>
  <c r="Q108" i="24"/>
  <c r="N108" i="24"/>
  <c r="P108" i="24"/>
  <c r="P108" i="20"/>
  <c r="N108" i="20"/>
  <c r="G108" i="20"/>
  <c r="H108" i="20"/>
  <c r="E108" i="20"/>
  <c r="I108" i="20"/>
  <c r="J108" i="20"/>
  <c r="K108" i="20"/>
  <c r="R108" i="20"/>
  <c r="L108" i="20"/>
  <c r="M108" i="20"/>
  <c r="V108" i="20"/>
  <c r="Q108" i="20"/>
  <c r="O108" i="20"/>
  <c r="F108" i="20"/>
  <c r="G108" i="23"/>
  <c r="H108" i="23"/>
  <c r="I108" i="23"/>
  <c r="M108" i="23"/>
  <c r="E108" i="23"/>
  <c r="L108" i="23"/>
  <c r="K108" i="23"/>
  <c r="Q108" i="23"/>
  <c r="N108" i="23"/>
  <c r="O108" i="23"/>
  <c r="R108" i="23"/>
  <c r="V108" i="23"/>
  <c r="F108" i="23"/>
  <c r="J108" i="23"/>
  <c r="P108" i="23"/>
  <c r="N108" i="34" s="1"/>
  <c r="AJ118" i="35" s="1"/>
  <c r="A113" i="37"/>
  <c r="Q108" i="34"/>
  <c r="AP118" i="35" s="1"/>
  <c r="T107" i="20"/>
  <c r="T107" i="24"/>
  <c r="T107" i="23"/>
  <c r="BH117" i="9"/>
  <c r="BG117" i="9"/>
  <c r="R107" i="26"/>
  <c r="J108" i="26"/>
  <c r="F108" i="26"/>
  <c r="H108" i="26"/>
  <c r="E108" i="26"/>
  <c r="I108" i="26"/>
  <c r="D108" i="26"/>
  <c r="G108" i="26"/>
  <c r="L108" i="26"/>
  <c r="K108" i="26"/>
  <c r="C109" i="40"/>
  <c r="AG140" i="13"/>
  <c r="AE140" i="13"/>
  <c r="AP118" i="9"/>
  <c r="B141" i="13"/>
  <c r="D109" i="20"/>
  <c r="C109" i="26"/>
  <c r="D109" i="23"/>
  <c r="D109" i="24"/>
  <c r="E109" i="27"/>
  <c r="AO110" i="35"/>
  <c r="BF110" i="35" s="1"/>
  <c r="N103" i="43" s="1"/>
  <c r="AN110" i="35"/>
  <c r="AL110" i="35"/>
  <c r="BE110" i="35" s="1"/>
  <c r="M103" i="43" s="1"/>
  <c r="AK110" i="35"/>
  <c r="B150" i="1"/>
  <c r="A110" i="28"/>
  <c r="D110" i="28" s="1"/>
  <c r="E109" i="28"/>
  <c r="A110" i="40"/>
  <c r="A120" i="35"/>
  <c r="AT120" i="35" s="1"/>
  <c r="B113" i="43" s="1"/>
  <c r="A120" i="9"/>
  <c r="A110" i="24"/>
  <c r="A110" i="26"/>
  <c r="A110" i="23"/>
  <c r="A110" i="20"/>
  <c r="A110" i="27"/>
  <c r="E110" i="27" s="1"/>
  <c r="A111" i="34"/>
  <c r="AQ108" i="9"/>
  <c r="AR108" i="9"/>
  <c r="Y113" i="39" l="1"/>
  <c r="I114" i="39"/>
  <c r="O114" i="39"/>
  <c r="W114" i="39"/>
  <c r="Q114" i="39"/>
  <c r="G114" i="39"/>
  <c r="U114" i="39"/>
  <c r="K114" i="39"/>
  <c r="E114" i="39"/>
  <c r="M114" i="39"/>
  <c r="B151" i="1"/>
  <c r="B116" i="39" s="1"/>
  <c r="B115" i="39"/>
  <c r="D115" i="39" s="1"/>
  <c r="L108" i="34"/>
  <c r="AD118" i="35" s="1"/>
  <c r="O108" i="34"/>
  <c r="AM118" i="35" s="1"/>
  <c r="BS118" i="35" s="1"/>
  <c r="Q109" i="20"/>
  <c r="P109" i="20"/>
  <c r="O109" i="20"/>
  <c r="N109" i="20"/>
  <c r="E109" i="20"/>
  <c r="R109" i="20"/>
  <c r="H109" i="20"/>
  <c r="K109" i="20"/>
  <c r="M109" i="20"/>
  <c r="I109" i="20"/>
  <c r="G109" i="20"/>
  <c r="V109" i="20"/>
  <c r="F109" i="20"/>
  <c r="J109" i="20"/>
  <c r="L109" i="20"/>
  <c r="K109" i="26"/>
  <c r="Q109" i="26"/>
  <c r="P109" i="26"/>
  <c r="AE109" i="37" s="1"/>
  <c r="AM119" i="9" s="1"/>
  <c r="BH119" i="9" s="1"/>
  <c r="O109" i="26"/>
  <c r="AD109" i="37" s="1"/>
  <c r="AJ119" i="9" s="1"/>
  <c r="BG119" i="9" s="1"/>
  <c r="M109" i="26"/>
  <c r="AB109" i="37" s="1"/>
  <c r="AD119" i="9" s="1"/>
  <c r="N109" i="26"/>
  <c r="P109" i="23"/>
  <c r="Q109" i="23"/>
  <c r="O109" i="23"/>
  <c r="N109" i="23"/>
  <c r="H109" i="23"/>
  <c r="I109" i="23"/>
  <c r="L109" i="23"/>
  <c r="R109" i="23"/>
  <c r="K109" i="23"/>
  <c r="V109" i="23"/>
  <c r="F109" i="23"/>
  <c r="G109" i="23"/>
  <c r="M109" i="23"/>
  <c r="E109" i="23"/>
  <c r="J109" i="23"/>
  <c r="Q109" i="24"/>
  <c r="P109" i="24"/>
  <c r="N109" i="24"/>
  <c r="O109" i="24"/>
  <c r="I109" i="24"/>
  <c r="E109" i="24"/>
  <c r="M109" i="24"/>
  <c r="F109" i="24"/>
  <c r="W109" i="24"/>
  <c r="G109" i="24"/>
  <c r="J109" i="24"/>
  <c r="K109" i="24"/>
  <c r="L109" i="24"/>
  <c r="R109" i="24"/>
  <c r="H109" i="24"/>
  <c r="L109" i="34"/>
  <c r="AD119" i="35" s="1"/>
  <c r="B143" i="13"/>
  <c r="A122" i="9"/>
  <c r="A122" i="35"/>
  <c r="A112" i="27"/>
  <c r="A112" i="24"/>
  <c r="A112" i="28"/>
  <c r="A112" i="23"/>
  <c r="A112" i="20"/>
  <c r="A114" i="37"/>
  <c r="A112" i="34"/>
  <c r="Q109" i="34"/>
  <c r="AP119" i="35" s="1"/>
  <c r="T108" i="23"/>
  <c r="T108" i="24"/>
  <c r="T108" i="20"/>
  <c r="B152" i="1"/>
  <c r="B117" i="39" s="1"/>
  <c r="A112" i="26"/>
  <c r="A112" i="40"/>
  <c r="BR118" i="35"/>
  <c r="AP119" i="9"/>
  <c r="R108" i="26"/>
  <c r="I109" i="26"/>
  <c r="D109" i="26"/>
  <c r="L109" i="26"/>
  <c r="G109" i="26"/>
  <c r="F109" i="26"/>
  <c r="H109" i="26"/>
  <c r="J109" i="26"/>
  <c r="E109" i="26"/>
  <c r="C110" i="40"/>
  <c r="BG118" i="9"/>
  <c r="BH118" i="9"/>
  <c r="AG141" i="13"/>
  <c r="AE141" i="13"/>
  <c r="B142" i="13"/>
  <c r="C110" i="26"/>
  <c r="D110" i="27"/>
  <c r="E110" i="28"/>
  <c r="A111" i="23"/>
  <c r="A111" i="40"/>
  <c r="A111" i="24"/>
  <c r="A121" i="35"/>
  <c r="AT121" i="35" s="1"/>
  <c r="B114" i="43" s="1"/>
  <c r="A111" i="27"/>
  <c r="D111" i="27" s="1"/>
  <c r="A111" i="28"/>
  <c r="D111" i="28" s="1"/>
  <c r="A121" i="9"/>
  <c r="A111" i="26"/>
  <c r="A111" i="20"/>
  <c r="AL111" i="35"/>
  <c r="BE111" i="35" s="1"/>
  <c r="M104" i="43" s="1"/>
  <c r="AK111" i="35"/>
  <c r="AO111" i="35"/>
  <c r="BF111" i="35" s="1"/>
  <c r="N104" i="43" s="1"/>
  <c r="AN111" i="35"/>
  <c r="D110" i="24"/>
  <c r="P110" i="24" s="1"/>
  <c r="D110" i="23"/>
  <c r="D110" i="20"/>
  <c r="AQ109" i="9"/>
  <c r="AR109" i="9"/>
  <c r="Y114" i="39" l="1"/>
  <c r="C112" i="40"/>
  <c r="S115" i="39"/>
  <c r="M115" i="39"/>
  <c r="I115" i="39"/>
  <c r="G115" i="39"/>
  <c r="O115" i="39"/>
  <c r="AB115" i="39"/>
  <c r="K115" i="39"/>
  <c r="U115" i="39"/>
  <c r="E115" i="39"/>
  <c r="Q115" i="39"/>
  <c r="W115" i="39"/>
  <c r="AB117" i="39"/>
  <c r="S116" i="39"/>
  <c r="AB116" i="39"/>
  <c r="D116" i="39"/>
  <c r="M116" i="39" s="1"/>
  <c r="O109" i="34"/>
  <c r="AM119" i="35" s="1"/>
  <c r="BS119" i="35" s="1"/>
  <c r="N109" i="34"/>
  <c r="AJ119" i="35" s="1"/>
  <c r="BR119" i="35" s="1"/>
  <c r="Q110" i="24"/>
  <c r="I110" i="23"/>
  <c r="J110" i="23"/>
  <c r="K110" i="23"/>
  <c r="R110" i="23"/>
  <c r="L110" i="23"/>
  <c r="E110" i="23"/>
  <c r="M110" i="23"/>
  <c r="J110" i="20"/>
  <c r="K110" i="20"/>
  <c r="R110" i="20"/>
  <c r="L110" i="20"/>
  <c r="E110" i="20"/>
  <c r="M110" i="20"/>
  <c r="F110" i="20"/>
  <c r="V110" i="20"/>
  <c r="G110" i="20"/>
  <c r="H110" i="20"/>
  <c r="I110" i="20"/>
  <c r="Q110" i="26"/>
  <c r="P110" i="26"/>
  <c r="AE110" i="37" s="1"/>
  <c r="AM120" i="9" s="1"/>
  <c r="M110" i="26"/>
  <c r="AB110" i="37" s="1"/>
  <c r="AD120" i="9" s="1"/>
  <c r="O110" i="26"/>
  <c r="AD110" i="37" s="1"/>
  <c r="AJ120" i="9" s="1"/>
  <c r="BG120" i="9" s="1"/>
  <c r="N110" i="26"/>
  <c r="O110" i="24"/>
  <c r="N110" i="24"/>
  <c r="I110" i="24"/>
  <c r="K110" i="24"/>
  <c r="L110" i="24"/>
  <c r="M110" i="24"/>
  <c r="J110" i="24"/>
  <c r="F110" i="24"/>
  <c r="W110" i="24"/>
  <c r="G110" i="24"/>
  <c r="E110" i="24"/>
  <c r="H110" i="24"/>
  <c r="R110" i="24"/>
  <c r="Q110" i="23"/>
  <c r="P110" i="23"/>
  <c r="O110" i="23"/>
  <c r="N110" i="23"/>
  <c r="F110" i="23"/>
  <c r="V110" i="23"/>
  <c r="H110" i="23"/>
  <c r="G110" i="23"/>
  <c r="Q110" i="20"/>
  <c r="P110" i="20"/>
  <c r="O110" i="20"/>
  <c r="N110" i="20"/>
  <c r="A113" i="34"/>
  <c r="A115" i="37"/>
  <c r="AG143" i="13"/>
  <c r="AE143" i="13"/>
  <c r="D112" i="20"/>
  <c r="D112" i="23"/>
  <c r="A123" i="9"/>
  <c r="A123" i="35"/>
  <c r="B144" i="13"/>
  <c r="A113" i="27"/>
  <c r="A113" i="24"/>
  <c r="A113" i="28"/>
  <c r="A113" i="23"/>
  <c r="A113" i="20"/>
  <c r="D112" i="28"/>
  <c r="E112" i="28"/>
  <c r="D112" i="24"/>
  <c r="E112" i="27"/>
  <c r="D112" i="27"/>
  <c r="AE142" i="13"/>
  <c r="AG142" i="13"/>
  <c r="Q110" i="34"/>
  <c r="AP120" i="35" s="1"/>
  <c r="T109" i="24"/>
  <c r="T109" i="23"/>
  <c r="T109" i="20"/>
  <c r="C112" i="26"/>
  <c r="J112" i="26" s="1"/>
  <c r="B153" i="1"/>
  <c r="B118" i="39" s="1"/>
  <c r="A113" i="40"/>
  <c r="A113" i="26"/>
  <c r="AP120" i="9"/>
  <c r="R109" i="26"/>
  <c r="J110" i="26"/>
  <c r="E110" i="26"/>
  <c r="I110" i="26"/>
  <c r="H110" i="26"/>
  <c r="D110" i="26"/>
  <c r="G110" i="26"/>
  <c r="L110" i="26"/>
  <c r="K110" i="26"/>
  <c r="F110" i="26"/>
  <c r="C111" i="40"/>
  <c r="D111" i="20"/>
  <c r="D111" i="23"/>
  <c r="C111" i="26"/>
  <c r="D111" i="24"/>
  <c r="E111" i="27"/>
  <c r="E111" i="28"/>
  <c r="AO112" i="35"/>
  <c r="BF112" i="35" s="1"/>
  <c r="N105" i="43" s="1"/>
  <c r="AN112" i="35"/>
  <c r="AL112" i="35"/>
  <c r="BE112" i="35" s="1"/>
  <c r="M105" i="43" s="1"/>
  <c r="AK112" i="35"/>
  <c r="AQ110" i="9"/>
  <c r="AR110" i="9"/>
  <c r="Q116" i="39" l="1"/>
  <c r="O116" i="39"/>
  <c r="D112" i="40"/>
  <c r="G116" i="39"/>
  <c r="E116" i="39"/>
  <c r="I116" i="39"/>
  <c r="K116" i="39"/>
  <c r="U116" i="39"/>
  <c r="W116" i="39"/>
  <c r="Y115" i="39"/>
  <c r="C113" i="40"/>
  <c r="AB118" i="39"/>
  <c r="N110" i="34"/>
  <c r="AJ120" i="35" s="1"/>
  <c r="BR120" i="35" s="1"/>
  <c r="O110" i="34"/>
  <c r="AM120" i="35" s="1"/>
  <c r="BS120" i="35" s="1"/>
  <c r="D117" i="39"/>
  <c r="L110" i="34"/>
  <c r="AD120" i="35" s="1"/>
  <c r="Q112" i="24"/>
  <c r="J112" i="24"/>
  <c r="R112" i="24"/>
  <c r="K112" i="24"/>
  <c r="M112" i="24"/>
  <c r="E112" i="24"/>
  <c r="H112" i="24"/>
  <c r="W112" i="24"/>
  <c r="I112" i="24"/>
  <c r="G112" i="24"/>
  <c r="F112" i="24"/>
  <c r="L112" i="24"/>
  <c r="J112" i="20"/>
  <c r="H112" i="20"/>
  <c r="K112" i="20"/>
  <c r="R112" i="20"/>
  <c r="M112" i="20"/>
  <c r="F112" i="20"/>
  <c r="Q112" i="20"/>
  <c r="P112" i="20"/>
  <c r="O112" i="20"/>
  <c r="N112" i="20"/>
  <c r="L112" i="20"/>
  <c r="V112" i="20"/>
  <c r="G112" i="20"/>
  <c r="E112" i="20"/>
  <c r="I112" i="20"/>
  <c r="O112" i="23"/>
  <c r="Q112" i="23"/>
  <c r="N112" i="23"/>
  <c r="P112" i="23"/>
  <c r="H112" i="23"/>
  <c r="M112" i="23"/>
  <c r="I112" i="23"/>
  <c r="L112" i="23"/>
  <c r="E112" i="23"/>
  <c r="F112" i="23"/>
  <c r="G112" i="23"/>
  <c r="R112" i="23"/>
  <c r="V112" i="23"/>
  <c r="J112" i="23"/>
  <c r="K112" i="23"/>
  <c r="O112" i="24"/>
  <c r="N112" i="24"/>
  <c r="P112" i="24"/>
  <c r="L112" i="26"/>
  <c r="M112" i="26"/>
  <c r="AB112" i="37" s="1"/>
  <c r="O112" i="26"/>
  <c r="AD112" i="37" s="1"/>
  <c r="AJ122" i="9" s="1"/>
  <c r="I112" i="26"/>
  <c r="K112" i="26"/>
  <c r="F112" i="26"/>
  <c r="N112" i="26"/>
  <c r="G112" i="26"/>
  <c r="D112" i="26"/>
  <c r="Q112" i="26"/>
  <c r="P112" i="26"/>
  <c r="AE112" i="37" s="1"/>
  <c r="AM122" i="9" s="1"/>
  <c r="V111" i="20"/>
  <c r="L111" i="20"/>
  <c r="M111" i="20"/>
  <c r="G111" i="20"/>
  <c r="P111" i="20"/>
  <c r="E111" i="20"/>
  <c r="K111" i="20"/>
  <c r="N111" i="20"/>
  <c r="Q111" i="20"/>
  <c r="O111" i="20"/>
  <c r="R111" i="20"/>
  <c r="I111" i="20"/>
  <c r="J111" i="20"/>
  <c r="H111" i="20"/>
  <c r="F111" i="20"/>
  <c r="Q111" i="23"/>
  <c r="N111" i="23"/>
  <c r="E111" i="23"/>
  <c r="F111" i="23"/>
  <c r="V111" i="23"/>
  <c r="P111" i="23"/>
  <c r="G111" i="23"/>
  <c r="H111" i="23"/>
  <c r="I111" i="23"/>
  <c r="M111" i="23"/>
  <c r="O111" i="23"/>
  <c r="J111" i="23"/>
  <c r="K111" i="23"/>
  <c r="R111" i="23"/>
  <c r="L111" i="23"/>
  <c r="K111" i="26"/>
  <c r="N111" i="26"/>
  <c r="Q111" i="26"/>
  <c r="M111" i="26"/>
  <c r="AB111" i="37" s="1"/>
  <c r="AD121" i="9" s="1"/>
  <c r="P111" i="26"/>
  <c r="AE111" i="37" s="1"/>
  <c r="AM121" i="9" s="1"/>
  <c r="O111" i="26"/>
  <c r="AD111" i="37" s="1"/>
  <c r="AJ121" i="9" s="1"/>
  <c r="Q111" i="24"/>
  <c r="P111" i="24"/>
  <c r="O111" i="24"/>
  <c r="G111" i="24"/>
  <c r="N111" i="24"/>
  <c r="R111" i="24"/>
  <c r="H111" i="24"/>
  <c r="L111" i="24"/>
  <c r="F111" i="24"/>
  <c r="I111" i="24"/>
  <c r="W111" i="24"/>
  <c r="K111" i="24"/>
  <c r="E111" i="24"/>
  <c r="J111" i="24"/>
  <c r="M111" i="24"/>
  <c r="L112" i="34"/>
  <c r="AD122" i="35" s="1"/>
  <c r="AP122" i="9"/>
  <c r="Q112" i="34"/>
  <c r="AP122" i="35" s="1"/>
  <c r="AE144" i="13"/>
  <c r="AG144" i="13"/>
  <c r="D113" i="20"/>
  <c r="D113" i="23"/>
  <c r="E113" i="28"/>
  <c r="D113" i="28"/>
  <c r="D113" i="24"/>
  <c r="A116" i="37"/>
  <c r="A114" i="34"/>
  <c r="B145" i="13"/>
  <c r="A124" i="35"/>
  <c r="A124" i="9"/>
  <c r="A114" i="28"/>
  <c r="A114" i="24"/>
  <c r="A114" i="27"/>
  <c r="A114" i="23"/>
  <c r="A114" i="20"/>
  <c r="E113" i="27"/>
  <c r="D113" i="27"/>
  <c r="Q111" i="34"/>
  <c r="AP121" i="35" s="1"/>
  <c r="T110" i="23"/>
  <c r="T110" i="24"/>
  <c r="T110" i="20"/>
  <c r="E112" i="26"/>
  <c r="H112" i="26"/>
  <c r="C113" i="26"/>
  <c r="B154" i="1"/>
  <c r="B119" i="39" s="1"/>
  <c r="A114" i="40"/>
  <c r="A114" i="26"/>
  <c r="AP121" i="9"/>
  <c r="R110" i="26"/>
  <c r="F111" i="26"/>
  <c r="J111" i="26"/>
  <c r="E111" i="26"/>
  <c r="I111" i="26"/>
  <c r="H111" i="26"/>
  <c r="D111" i="26"/>
  <c r="L111" i="26"/>
  <c r="G111" i="26"/>
  <c r="BH120" i="9"/>
  <c r="AO113" i="35"/>
  <c r="BF113" i="35" s="1"/>
  <c r="N106" i="43" s="1"/>
  <c r="AN113" i="35"/>
  <c r="AL113" i="35"/>
  <c r="BE113" i="35" s="1"/>
  <c r="M106" i="43" s="1"/>
  <c r="AK113" i="35"/>
  <c r="AQ111" i="9"/>
  <c r="AR111" i="9"/>
  <c r="N112" i="34" l="1"/>
  <c r="AJ122" i="35" s="1"/>
  <c r="D113" i="40"/>
  <c r="Y116" i="39"/>
  <c r="S117" i="39"/>
  <c r="I117" i="39"/>
  <c r="O117" i="39"/>
  <c r="Q117" i="39"/>
  <c r="U117" i="39"/>
  <c r="W117" i="39"/>
  <c r="E117" i="39"/>
  <c r="G117" i="39"/>
  <c r="M117" i="39"/>
  <c r="K117" i="39"/>
  <c r="C114" i="40"/>
  <c r="D114" i="40" s="1"/>
  <c r="AB119" i="39"/>
  <c r="N111" i="34"/>
  <c r="AJ121" i="35" s="1"/>
  <c r="BR121" i="35" s="1"/>
  <c r="D118" i="39"/>
  <c r="T112" i="20"/>
  <c r="T112" i="24"/>
  <c r="O112" i="34"/>
  <c r="AM122" i="35" s="1"/>
  <c r="T112" i="23"/>
  <c r="L111" i="34"/>
  <c r="AD121" i="35" s="1"/>
  <c r="O111" i="34"/>
  <c r="AM121" i="35" s="1"/>
  <c r="BS121" i="35" s="1"/>
  <c r="P113" i="20"/>
  <c r="J113" i="20"/>
  <c r="K113" i="20"/>
  <c r="R113" i="20"/>
  <c r="O113" i="20"/>
  <c r="L113" i="20"/>
  <c r="Q113" i="20"/>
  <c r="N113" i="20"/>
  <c r="O113" i="23"/>
  <c r="M113" i="23"/>
  <c r="N113" i="23"/>
  <c r="Q113" i="23"/>
  <c r="G113" i="23"/>
  <c r="L113" i="23"/>
  <c r="F113" i="23"/>
  <c r="J113" i="23"/>
  <c r="P113" i="23"/>
  <c r="R113" i="23"/>
  <c r="K113" i="23"/>
  <c r="E113" i="20"/>
  <c r="M113" i="20"/>
  <c r="F113" i="20"/>
  <c r="G113" i="20"/>
  <c r="H113" i="20"/>
  <c r="I113" i="20"/>
  <c r="V113" i="20"/>
  <c r="I113" i="23"/>
  <c r="E113" i="23"/>
  <c r="V113" i="23"/>
  <c r="H113" i="23"/>
  <c r="M113" i="24"/>
  <c r="W113" i="24"/>
  <c r="G113" i="24"/>
  <c r="F113" i="24"/>
  <c r="N113" i="24"/>
  <c r="E113" i="24"/>
  <c r="I113" i="24"/>
  <c r="L113" i="24"/>
  <c r="P113" i="24"/>
  <c r="K113" i="24"/>
  <c r="O113" i="24"/>
  <c r="Q113" i="24"/>
  <c r="J113" i="24"/>
  <c r="H113" i="24"/>
  <c r="R113" i="24"/>
  <c r="L113" i="26"/>
  <c r="I113" i="26"/>
  <c r="Q113" i="26"/>
  <c r="K113" i="26"/>
  <c r="P113" i="26"/>
  <c r="O113" i="34" s="1"/>
  <c r="AM123" i="35" s="1"/>
  <c r="F113" i="26"/>
  <c r="M113" i="26"/>
  <c r="AB113" i="37" s="1"/>
  <c r="N113" i="26"/>
  <c r="E113" i="26"/>
  <c r="O113" i="26"/>
  <c r="N113" i="34" s="1"/>
  <c r="AJ123" i="35" s="1"/>
  <c r="AE113" i="37"/>
  <c r="AM123" i="9" s="1"/>
  <c r="AD122" i="9"/>
  <c r="L113" i="34"/>
  <c r="AD123" i="35" s="1"/>
  <c r="Q113" i="34"/>
  <c r="AP123" i="35" s="1"/>
  <c r="AP123" i="9"/>
  <c r="E114" i="27"/>
  <c r="D114" i="27"/>
  <c r="A115" i="34"/>
  <c r="A125" i="9"/>
  <c r="A125" i="35"/>
  <c r="B146" i="13"/>
  <c r="A115" i="27"/>
  <c r="A115" i="28"/>
  <c r="A115" i="24"/>
  <c r="A115" i="23"/>
  <c r="A115" i="20"/>
  <c r="D114" i="24"/>
  <c r="D114" i="28"/>
  <c r="E114" i="28"/>
  <c r="A117" i="37"/>
  <c r="AE145" i="13"/>
  <c r="AG145" i="13"/>
  <c r="D114" i="20"/>
  <c r="D114" i="23"/>
  <c r="T111" i="24"/>
  <c r="T111" i="20"/>
  <c r="T111" i="23"/>
  <c r="R112" i="26"/>
  <c r="G113" i="26"/>
  <c r="D113" i="26"/>
  <c r="H113" i="26"/>
  <c r="J113" i="26"/>
  <c r="C114" i="26"/>
  <c r="B155" i="1"/>
  <c r="A115" i="26"/>
  <c r="A115" i="40"/>
  <c r="R111" i="26"/>
  <c r="BG121" i="9"/>
  <c r="BH121" i="9"/>
  <c r="AL114" i="35"/>
  <c r="BE114" i="35" s="1"/>
  <c r="M107" i="43" s="1"/>
  <c r="AK114" i="35"/>
  <c r="AO114" i="35"/>
  <c r="BF114" i="35" s="1"/>
  <c r="N107" i="43" s="1"/>
  <c r="AN114" i="35"/>
  <c r="AQ112" i="9"/>
  <c r="AR112" i="9"/>
  <c r="Y117" i="39" l="1"/>
  <c r="E118" i="39"/>
  <c r="O118" i="39"/>
  <c r="W118" i="39"/>
  <c r="U118" i="39"/>
  <c r="G118" i="39"/>
  <c r="I118" i="39"/>
  <c r="M118" i="39"/>
  <c r="S118" i="39"/>
  <c r="Q118" i="39"/>
  <c r="K118" i="39"/>
  <c r="C115" i="40"/>
  <c r="D115" i="40" s="1"/>
  <c r="D119" i="39"/>
  <c r="AD113" i="37"/>
  <c r="AJ123" i="9" s="1"/>
  <c r="T113" i="24"/>
  <c r="T113" i="23"/>
  <c r="T113" i="20"/>
  <c r="J114" i="24"/>
  <c r="H114" i="24"/>
  <c r="W114" i="24"/>
  <c r="I114" i="24"/>
  <c r="L114" i="24"/>
  <c r="K114" i="24"/>
  <c r="Q114" i="24"/>
  <c r="P114" i="24"/>
  <c r="E114" i="24"/>
  <c r="G114" i="24"/>
  <c r="R114" i="24"/>
  <c r="O114" i="24"/>
  <c r="N114" i="24"/>
  <c r="F114" i="24"/>
  <c r="M114" i="24"/>
  <c r="R114" i="20"/>
  <c r="I114" i="20"/>
  <c r="P114" i="20"/>
  <c r="N114" i="20"/>
  <c r="Q114" i="20"/>
  <c r="F114" i="20"/>
  <c r="O114" i="20"/>
  <c r="J114" i="20"/>
  <c r="K114" i="20"/>
  <c r="M114" i="20"/>
  <c r="V114" i="20"/>
  <c r="H114" i="20"/>
  <c r="G114" i="20"/>
  <c r="E114" i="20"/>
  <c r="L114" i="20"/>
  <c r="J114" i="23"/>
  <c r="O114" i="23"/>
  <c r="Q114" i="23"/>
  <c r="P114" i="23"/>
  <c r="N114" i="23"/>
  <c r="K114" i="23"/>
  <c r="L114" i="23"/>
  <c r="G114" i="23"/>
  <c r="V114" i="23"/>
  <c r="H114" i="23"/>
  <c r="R114" i="23"/>
  <c r="M114" i="23"/>
  <c r="I114" i="23"/>
  <c r="F114" i="23"/>
  <c r="E114" i="23"/>
  <c r="Q114" i="26"/>
  <c r="H114" i="26"/>
  <c r="N114" i="26"/>
  <c r="E114" i="26"/>
  <c r="G114" i="26"/>
  <c r="K114" i="26"/>
  <c r="P114" i="26"/>
  <c r="AE114" i="37" s="1"/>
  <c r="AM124" i="9" s="1"/>
  <c r="J114" i="26"/>
  <c r="O114" i="26"/>
  <c r="AD114" i="37" s="1"/>
  <c r="AJ124" i="9" s="1"/>
  <c r="D114" i="26"/>
  <c r="I114" i="26"/>
  <c r="L114" i="26"/>
  <c r="M114" i="26"/>
  <c r="AB114" i="37" s="1"/>
  <c r="AD123" i="9"/>
  <c r="O114" i="34"/>
  <c r="AM124" i="35" s="1"/>
  <c r="AP124" i="9"/>
  <c r="Q114" i="34"/>
  <c r="AP124" i="35" s="1"/>
  <c r="A118" i="37"/>
  <c r="D115" i="20"/>
  <c r="D115" i="23"/>
  <c r="D115" i="24"/>
  <c r="A126" i="35"/>
  <c r="A126" i="9"/>
  <c r="B147" i="13"/>
  <c r="A116" i="27"/>
  <c r="A116" i="28"/>
  <c r="A116" i="24"/>
  <c r="A116" i="23"/>
  <c r="A116" i="20"/>
  <c r="E115" i="28"/>
  <c r="D115" i="28"/>
  <c r="A116" i="34"/>
  <c r="D115" i="27"/>
  <c r="E115" i="27"/>
  <c r="AE146" i="13"/>
  <c r="AG146" i="13"/>
  <c r="R113" i="26"/>
  <c r="F114" i="26"/>
  <c r="C115" i="26"/>
  <c r="B156" i="1"/>
  <c r="A116" i="26"/>
  <c r="A116" i="40"/>
  <c r="AO115" i="35"/>
  <c r="BF115" i="35" s="1"/>
  <c r="N108" i="43" s="1"/>
  <c r="AN115" i="35"/>
  <c r="AL115" i="35"/>
  <c r="BE115" i="35" s="1"/>
  <c r="M108" i="43" s="1"/>
  <c r="AK115" i="35"/>
  <c r="AQ113" i="9"/>
  <c r="AR113" i="9"/>
  <c r="N114" i="34" l="1"/>
  <c r="AJ124" i="35" s="1"/>
  <c r="Y118" i="39"/>
  <c r="W119" i="39"/>
  <c r="G119" i="39"/>
  <c r="S119" i="39"/>
  <c r="O119" i="39"/>
  <c r="M119" i="39"/>
  <c r="K119" i="39"/>
  <c r="E119" i="39"/>
  <c r="U119" i="39"/>
  <c r="I119" i="39"/>
  <c r="Q119" i="39"/>
  <c r="C116" i="40"/>
  <c r="D116" i="40" s="1"/>
  <c r="T114" i="20"/>
  <c r="L114" i="34"/>
  <c r="AD124" i="35" s="1"/>
  <c r="T114" i="23"/>
  <c r="T114" i="24"/>
  <c r="N115" i="20"/>
  <c r="I115" i="20"/>
  <c r="J115" i="20"/>
  <c r="G115" i="20"/>
  <c r="R115" i="20"/>
  <c r="K115" i="20"/>
  <c r="H115" i="20"/>
  <c r="M115" i="20"/>
  <c r="Q115" i="20"/>
  <c r="P115" i="20"/>
  <c r="O115" i="20"/>
  <c r="V115" i="20"/>
  <c r="F115" i="20"/>
  <c r="L115" i="20"/>
  <c r="E115" i="20"/>
  <c r="R115" i="23"/>
  <c r="O115" i="23"/>
  <c r="F115" i="23"/>
  <c r="N115" i="23"/>
  <c r="I115" i="23"/>
  <c r="K115" i="23"/>
  <c r="L115" i="23"/>
  <c r="E115" i="23"/>
  <c r="M115" i="23"/>
  <c r="Q115" i="23"/>
  <c r="P115" i="23"/>
  <c r="J115" i="23"/>
  <c r="G115" i="23"/>
  <c r="V115" i="23"/>
  <c r="H115" i="23"/>
  <c r="H115" i="24"/>
  <c r="N115" i="24"/>
  <c r="P115" i="24"/>
  <c r="I115" i="24"/>
  <c r="G115" i="24"/>
  <c r="L115" i="24"/>
  <c r="J115" i="24"/>
  <c r="W115" i="24"/>
  <c r="E115" i="24"/>
  <c r="O115" i="24"/>
  <c r="Q115" i="24"/>
  <c r="F115" i="24"/>
  <c r="K115" i="24"/>
  <c r="R115" i="24"/>
  <c r="M115" i="24"/>
  <c r="L115" i="26"/>
  <c r="M115" i="26"/>
  <c r="AB115" i="37" s="1"/>
  <c r="K115" i="26"/>
  <c r="N115" i="26"/>
  <c r="Q115" i="26"/>
  <c r="P115" i="26"/>
  <c r="AE115" i="37" s="1"/>
  <c r="AM125" i="9" s="1"/>
  <c r="O115" i="26"/>
  <c r="AD115" i="37" s="1"/>
  <c r="AJ125" i="9" s="1"/>
  <c r="I115" i="26"/>
  <c r="R114" i="26"/>
  <c r="AD124" i="9"/>
  <c r="Q115" i="34"/>
  <c r="AP125" i="35" s="1"/>
  <c r="AP125" i="9"/>
  <c r="D116" i="20"/>
  <c r="D116" i="23"/>
  <c r="A127" i="9"/>
  <c r="A127" i="35"/>
  <c r="B148" i="13"/>
  <c r="A117" i="27"/>
  <c r="A117" i="28"/>
  <c r="A117" i="24"/>
  <c r="A117" i="23"/>
  <c r="A117" i="20"/>
  <c r="A117" i="34"/>
  <c r="D116" i="28"/>
  <c r="E116" i="28"/>
  <c r="Q116" i="34" s="1"/>
  <c r="AP126" i="35" s="1"/>
  <c r="E116" i="27"/>
  <c r="D116" i="27"/>
  <c r="D116" i="24"/>
  <c r="AG147" i="13"/>
  <c r="AE147" i="13"/>
  <c r="A119" i="37"/>
  <c r="G115" i="26"/>
  <c r="J115" i="26"/>
  <c r="E115" i="26"/>
  <c r="H115" i="26"/>
  <c r="F115" i="26"/>
  <c r="D115" i="26"/>
  <c r="C116" i="26"/>
  <c r="B157" i="1"/>
  <c r="B149" i="13" s="1"/>
  <c r="A117" i="40"/>
  <c r="A117" i="26"/>
  <c r="AK12" i="9"/>
  <c r="AL116" i="35"/>
  <c r="BE116" i="35" s="1"/>
  <c r="M109" i="43" s="1"/>
  <c r="AK116" i="35"/>
  <c r="AO116" i="35"/>
  <c r="BF116" i="35" s="1"/>
  <c r="N109" i="43" s="1"/>
  <c r="AN116" i="35"/>
  <c r="AQ114" i="9"/>
  <c r="AR114" i="9"/>
  <c r="L115" i="34" l="1"/>
  <c r="AD125" i="35" s="1"/>
  <c r="Y119" i="39"/>
  <c r="C117" i="40"/>
  <c r="D117" i="40" s="1"/>
  <c r="D107" i="40"/>
  <c r="D95" i="40"/>
  <c r="D92" i="40"/>
  <c r="D105" i="40"/>
  <c r="D103" i="40"/>
  <c r="C103" i="37" s="1"/>
  <c r="D88" i="40"/>
  <c r="C88" i="37" s="1"/>
  <c r="D99" i="40"/>
  <c r="D98" i="40"/>
  <c r="C98" i="37" s="1"/>
  <c r="D96" i="40"/>
  <c r="D100" i="40"/>
  <c r="D93" i="40"/>
  <c r="D111" i="40"/>
  <c r="C111" i="37" s="1"/>
  <c r="D97" i="40"/>
  <c r="C97" i="37" s="1"/>
  <c r="D91" i="40"/>
  <c r="C91" i="37" s="1"/>
  <c r="D110" i="40"/>
  <c r="D89" i="40"/>
  <c r="D109" i="40"/>
  <c r="D108" i="40"/>
  <c r="D104" i="40"/>
  <c r="D101" i="40"/>
  <c r="C101" i="37" s="1"/>
  <c r="D106" i="40"/>
  <c r="C106" i="37" s="1"/>
  <c r="D90" i="40"/>
  <c r="C90" i="37" s="1"/>
  <c r="D102" i="40"/>
  <c r="D94" i="40"/>
  <c r="C94" i="37" s="1"/>
  <c r="N115" i="34"/>
  <c r="AJ125" i="35" s="1"/>
  <c r="T115" i="23"/>
  <c r="T115" i="24"/>
  <c r="O115" i="34"/>
  <c r="AM125" i="35" s="1"/>
  <c r="K2" i="40"/>
  <c r="H2" i="40"/>
  <c r="G2" i="40"/>
  <c r="L2" i="40"/>
  <c r="F2" i="40"/>
  <c r="I2" i="40"/>
  <c r="E2" i="40"/>
  <c r="N2" i="40"/>
  <c r="J2" i="40"/>
  <c r="M2" i="40"/>
  <c r="G3" i="40"/>
  <c r="M3" i="40"/>
  <c r="I3" i="40"/>
  <c r="L4" i="40"/>
  <c r="J3" i="40"/>
  <c r="H3" i="40"/>
  <c r="N3" i="40"/>
  <c r="F3" i="40"/>
  <c r="H4" i="40"/>
  <c r="L3" i="40"/>
  <c r="N5" i="40"/>
  <c r="J4" i="40"/>
  <c r="E4" i="40"/>
  <c r="F4" i="37" s="1"/>
  <c r="G4" i="37" s="1"/>
  <c r="K3" i="40"/>
  <c r="E3" i="40"/>
  <c r="F3" i="37" s="1"/>
  <c r="G3" i="37" s="1"/>
  <c r="N4" i="40"/>
  <c r="G4" i="40"/>
  <c r="G5" i="40"/>
  <c r="E5" i="40"/>
  <c r="N6" i="40"/>
  <c r="F4" i="40"/>
  <c r="I4" i="37" s="1"/>
  <c r="J4" i="37" s="1"/>
  <c r="M5" i="40"/>
  <c r="I4" i="40"/>
  <c r="K4" i="40"/>
  <c r="K5" i="40"/>
  <c r="J5" i="40"/>
  <c r="F5" i="40"/>
  <c r="H5" i="40"/>
  <c r="I5" i="40"/>
  <c r="M4" i="40"/>
  <c r="F7" i="40"/>
  <c r="I7" i="37" s="1"/>
  <c r="J7" i="37" s="1"/>
  <c r="L5" i="40"/>
  <c r="K6" i="40"/>
  <c r="H6" i="40"/>
  <c r="F6" i="40"/>
  <c r="I6" i="37" s="1"/>
  <c r="J6" i="37" s="1"/>
  <c r="H7" i="40"/>
  <c r="L6" i="40"/>
  <c r="I6" i="40"/>
  <c r="M7" i="40"/>
  <c r="J6" i="40"/>
  <c r="E7" i="40"/>
  <c r="F7" i="37" s="1"/>
  <c r="G7" i="37" s="1"/>
  <c r="L7" i="40"/>
  <c r="M6" i="40"/>
  <c r="E6" i="40"/>
  <c r="G6" i="40"/>
  <c r="K7" i="40"/>
  <c r="N7" i="40"/>
  <c r="G7" i="40"/>
  <c r="I7" i="40"/>
  <c r="J7" i="40"/>
  <c r="T115" i="20"/>
  <c r="I116" i="23"/>
  <c r="F116" i="23"/>
  <c r="V116" i="23"/>
  <c r="J116" i="24"/>
  <c r="W116" i="24"/>
  <c r="M116" i="24"/>
  <c r="E116" i="24"/>
  <c r="O116" i="24"/>
  <c r="K116" i="24"/>
  <c r="L116" i="24"/>
  <c r="R116" i="24"/>
  <c r="P116" i="24"/>
  <c r="N116" i="24"/>
  <c r="H116" i="20"/>
  <c r="Q116" i="20"/>
  <c r="N116" i="20"/>
  <c r="M116" i="20"/>
  <c r="J116" i="20"/>
  <c r="R116" i="20"/>
  <c r="I116" i="20"/>
  <c r="E116" i="20"/>
  <c r="G116" i="20"/>
  <c r="V116" i="20"/>
  <c r="L116" i="20"/>
  <c r="P116" i="20"/>
  <c r="O116" i="20"/>
  <c r="F116" i="20"/>
  <c r="K116" i="20"/>
  <c r="Q116" i="23"/>
  <c r="N116" i="23"/>
  <c r="O116" i="23"/>
  <c r="H116" i="23"/>
  <c r="E116" i="23"/>
  <c r="K116" i="23"/>
  <c r="R116" i="23"/>
  <c r="L116" i="23"/>
  <c r="P116" i="23"/>
  <c r="J116" i="23"/>
  <c r="M116" i="23"/>
  <c r="G116" i="23"/>
  <c r="F116" i="24"/>
  <c r="Q116" i="24"/>
  <c r="H116" i="24"/>
  <c r="I116" i="24"/>
  <c r="G116" i="24"/>
  <c r="E116" i="26"/>
  <c r="O116" i="26"/>
  <c r="AD116" i="37" s="1"/>
  <c r="AJ126" i="9" s="1"/>
  <c r="N116" i="26"/>
  <c r="M116" i="26"/>
  <c r="AB116" i="37" s="1"/>
  <c r="Q116" i="26"/>
  <c r="P116" i="26"/>
  <c r="AE116" i="37" s="1"/>
  <c r="AM126" i="9" s="1"/>
  <c r="AD125" i="9"/>
  <c r="AE149" i="13"/>
  <c r="AG149" i="13"/>
  <c r="AP126" i="9"/>
  <c r="D117" i="23"/>
  <c r="D117" i="24"/>
  <c r="E117" i="28"/>
  <c r="Q117" i="34" s="1"/>
  <c r="AP127" i="35" s="1"/>
  <c r="D117" i="28"/>
  <c r="D117" i="27"/>
  <c r="E117" i="27"/>
  <c r="A118" i="27"/>
  <c r="A118" i="24"/>
  <c r="A118" i="28"/>
  <c r="A118" i="23"/>
  <c r="A128" i="35"/>
  <c r="A118" i="20"/>
  <c r="A128" i="9"/>
  <c r="AE148" i="13"/>
  <c r="AG148" i="13"/>
  <c r="A120" i="37"/>
  <c r="A118" i="34"/>
  <c r="D117" i="20"/>
  <c r="N42" i="40"/>
  <c r="H66" i="40"/>
  <c r="O66" i="37" s="1"/>
  <c r="F40" i="40"/>
  <c r="I40" i="37" s="1"/>
  <c r="I27" i="40"/>
  <c r="R27" i="37" s="1"/>
  <c r="C84" i="37"/>
  <c r="G72" i="40"/>
  <c r="I96" i="40"/>
  <c r="R96" i="37" s="1"/>
  <c r="M28" i="40"/>
  <c r="AC28" i="37" s="1"/>
  <c r="AG38" i="9" s="1"/>
  <c r="H65" i="40"/>
  <c r="O65" i="37" s="1"/>
  <c r="I113" i="40"/>
  <c r="R113" i="37" s="1"/>
  <c r="J82" i="40"/>
  <c r="U82" i="37" s="1"/>
  <c r="N43" i="40"/>
  <c r="AF43" i="37" s="1"/>
  <c r="K103" i="40"/>
  <c r="X103" i="37" s="1"/>
  <c r="N93" i="40"/>
  <c r="AF93" i="37" s="1"/>
  <c r="J99" i="40"/>
  <c r="U99" i="37" s="1"/>
  <c r="L29" i="40"/>
  <c r="Y29" i="37" s="1"/>
  <c r="E52" i="40"/>
  <c r="E36" i="40"/>
  <c r="F36" i="37" s="1"/>
  <c r="I18" i="40"/>
  <c r="R18" i="37" s="1"/>
  <c r="I105" i="40"/>
  <c r="R105" i="37" s="1"/>
  <c r="C39" i="37"/>
  <c r="L35" i="40"/>
  <c r="Y35" i="37" s="1"/>
  <c r="L53" i="40"/>
  <c r="Y53" i="37" s="1"/>
  <c r="I94" i="40"/>
  <c r="R94" i="37" s="1"/>
  <c r="N99" i="40"/>
  <c r="AF99" i="37" s="1"/>
  <c r="K35" i="40"/>
  <c r="X35" i="37" s="1"/>
  <c r="I67" i="40"/>
  <c r="R67" i="37" s="1"/>
  <c r="C44" i="37"/>
  <c r="C95" i="37"/>
  <c r="K36" i="40"/>
  <c r="X36" i="37" s="1"/>
  <c r="K95" i="40"/>
  <c r="X95" i="37" s="1"/>
  <c r="M18" i="40"/>
  <c r="AC18" i="37" s="1"/>
  <c r="AG28" i="9" s="1"/>
  <c r="C80" i="37"/>
  <c r="E28" i="40"/>
  <c r="F28" i="37" s="1"/>
  <c r="F15" i="40"/>
  <c r="I15" i="37" s="1"/>
  <c r="C71" i="37"/>
  <c r="J38" i="40"/>
  <c r="U38" i="37" s="1"/>
  <c r="L14" i="40"/>
  <c r="Y14" i="37" s="1"/>
  <c r="I24" i="40"/>
  <c r="R24" i="37" s="1"/>
  <c r="G113" i="40"/>
  <c r="L82" i="40"/>
  <c r="Y82" i="37" s="1"/>
  <c r="C11" i="37"/>
  <c r="C59" i="37"/>
  <c r="G78" i="40"/>
  <c r="I26" i="40"/>
  <c r="R26" i="37" s="1"/>
  <c r="H58" i="40"/>
  <c r="O58" i="37" s="1"/>
  <c r="E21" i="40"/>
  <c r="F21" i="37" s="1"/>
  <c r="L57" i="40"/>
  <c r="Y57" i="37" s="1"/>
  <c r="G89" i="40"/>
  <c r="C68" i="37"/>
  <c r="C70" i="37"/>
  <c r="M115" i="40"/>
  <c r="AC115" i="37" s="1"/>
  <c r="F13" i="40"/>
  <c r="I13" i="37" s="1"/>
  <c r="G51" i="40"/>
  <c r="K107" i="40"/>
  <c r="X107" i="37" s="1"/>
  <c r="M72" i="40"/>
  <c r="AC72" i="37" s="1"/>
  <c r="J24" i="40"/>
  <c r="U24" i="37" s="1"/>
  <c r="G46" i="40"/>
  <c r="E49" i="40"/>
  <c r="K52" i="40"/>
  <c r="X52" i="37" s="1"/>
  <c r="F52" i="40"/>
  <c r="M80" i="40"/>
  <c r="AC80" i="37" s="1"/>
  <c r="J18" i="40"/>
  <c r="U18" i="37" s="1"/>
  <c r="L32" i="40"/>
  <c r="Y32" i="37" s="1"/>
  <c r="M75" i="40"/>
  <c r="AC75" i="37" s="1"/>
  <c r="L95" i="40"/>
  <c r="Y95" i="37" s="1"/>
  <c r="L41" i="40"/>
  <c r="Y41" i="37" s="1"/>
  <c r="K50" i="40"/>
  <c r="X50" i="37" s="1"/>
  <c r="F56" i="40"/>
  <c r="J81" i="40"/>
  <c r="U81" i="37" s="1"/>
  <c r="G50" i="40"/>
  <c r="C57" i="37"/>
  <c r="J53" i="40"/>
  <c r="U53" i="37" s="1"/>
  <c r="E17" i="40"/>
  <c r="L78" i="40"/>
  <c r="Y78" i="37" s="1"/>
  <c r="L38" i="40"/>
  <c r="Y38" i="37" s="1"/>
  <c r="M62" i="40"/>
  <c r="AC62" i="37" s="1"/>
  <c r="I32" i="40"/>
  <c r="R32" i="37" s="1"/>
  <c r="K88" i="40"/>
  <c r="X88" i="37" s="1"/>
  <c r="H39" i="40"/>
  <c r="O39" i="37" s="1"/>
  <c r="N20" i="40"/>
  <c r="M77" i="40"/>
  <c r="AC77" i="37" s="1"/>
  <c r="F60" i="40"/>
  <c r="I60" i="37" s="1"/>
  <c r="G19" i="40"/>
  <c r="E29" i="40"/>
  <c r="C86" i="37"/>
  <c r="I65" i="40"/>
  <c r="R65" i="37" s="1"/>
  <c r="J85" i="40"/>
  <c r="U85" i="37" s="1"/>
  <c r="F99" i="40"/>
  <c r="I99" i="37" s="1"/>
  <c r="L12" i="40"/>
  <c r="Y12" i="37" s="1"/>
  <c r="M60" i="40"/>
  <c r="AC60" i="37" s="1"/>
  <c r="E16" i="40"/>
  <c r="J80" i="40"/>
  <c r="U80" i="37" s="1"/>
  <c r="N27" i="40"/>
  <c r="AF27" i="37" s="1"/>
  <c r="K93" i="40"/>
  <c r="X93" i="37" s="1"/>
  <c r="N73" i="40"/>
  <c r="AF73" i="37" s="1"/>
  <c r="N91" i="40"/>
  <c r="AF91" i="37" s="1"/>
  <c r="M99" i="40"/>
  <c r="AC99" i="37" s="1"/>
  <c r="H10" i="40"/>
  <c r="O10" i="37" s="1"/>
  <c r="M32" i="40"/>
  <c r="I103" i="40"/>
  <c r="R103" i="37" s="1"/>
  <c r="G25" i="40"/>
  <c r="C36" i="37"/>
  <c r="F91" i="40"/>
  <c r="I91" i="37" s="1"/>
  <c r="J30" i="40"/>
  <c r="U30" i="37" s="1"/>
  <c r="C92" i="37"/>
  <c r="H38" i="40"/>
  <c r="O38" i="37" s="1"/>
  <c r="J27" i="40"/>
  <c r="U27" i="37" s="1"/>
  <c r="J67" i="40"/>
  <c r="U67" i="37" s="1"/>
  <c r="K33" i="40"/>
  <c r="X33" i="37" s="1"/>
  <c r="C47" i="37"/>
  <c r="K42" i="40"/>
  <c r="X42" i="37" s="1"/>
  <c r="G114" i="40"/>
  <c r="C8" i="37"/>
  <c r="I110" i="40"/>
  <c r="R110" i="37" s="1"/>
  <c r="H53" i="40"/>
  <c r="O53" i="37" s="1"/>
  <c r="E37" i="40"/>
  <c r="C102" i="37"/>
  <c r="I16" i="40"/>
  <c r="R16" i="37" s="1"/>
  <c r="I72" i="40"/>
  <c r="R72" i="37" s="1"/>
  <c r="L96" i="40"/>
  <c r="Y96" i="37" s="1"/>
  <c r="K13" i="40"/>
  <c r="X13" i="37" s="1"/>
  <c r="M98" i="40"/>
  <c r="AC98" i="37" s="1"/>
  <c r="M97" i="40"/>
  <c r="AC97" i="37" s="1"/>
  <c r="J90" i="40"/>
  <c r="U90" i="37" s="1"/>
  <c r="M22" i="40"/>
  <c r="E112" i="40"/>
  <c r="F112" i="37" s="1"/>
  <c r="N14" i="40"/>
  <c r="M59" i="40"/>
  <c r="AC59" i="37" s="1"/>
  <c r="H19" i="40"/>
  <c r="O19" i="37" s="1"/>
  <c r="J105" i="40"/>
  <c r="U105" i="37" s="1"/>
  <c r="L85" i="40"/>
  <c r="Y85" i="37" s="1"/>
  <c r="J112" i="40"/>
  <c r="U112" i="37" s="1"/>
  <c r="K19" i="40"/>
  <c r="X19" i="37" s="1"/>
  <c r="H62" i="40"/>
  <c r="O62" i="37" s="1"/>
  <c r="I14" i="40"/>
  <c r="R14" i="37" s="1"/>
  <c r="H90" i="40"/>
  <c r="O90" i="37" s="1"/>
  <c r="F41" i="40"/>
  <c r="I41" i="37" s="1"/>
  <c r="C31" i="37"/>
  <c r="C20" i="37"/>
  <c r="C45" i="37"/>
  <c r="E96" i="40"/>
  <c r="F96" i="37" s="1"/>
  <c r="E8" i="40"/>
  <c r="M42" i="40"/>
  <c r="AC42" i="37" s="1"/>
  <c r="AG52" i="9" s="1"/>
  <c r="L28" i="40"/>
  <c r="Y28" i="37" s="1"/>
  <c r="N80" i="40"/>
  <c r="AF80" i="37" s="1"/>
  <c r="I95" i="40"/>
  <c r="R95" i="37" s="1"/>
  <c r="F112" i="40"/>
  <c r="I112" i="37" s="1"/>
  <c r="F113" i="40"/>
  <c r="I113" i="37" s="1"/>
  <c r="M56" i="40"/>
  <c r="AC56" i="37" s="1"/>
  <c r="H96" i="40"/>
  <c r="O96" i="37" s="1"/>
  <c r="C53" i="37"/>
  <c r="H43" i="40"/>
  <c r="O43" i="37" s="1"/>
  <c r="N75" i="40"/>
  <c r="AF75" i="37" s="1"/>
  <c r="F29" i="40"/>
  <c r="I29" i="37" s="1"/>
  <c r="F12" i="40"/>
  <c r="K15" i="40"/>
  <c r="X15" i="37" s="1"/>
  <c r="K89" i="40"/>
  <c r="X89" i="37" s="1"/>
  <c r="E98" i="40"/>
  <c r="F98" i="37" s="1"/>
  <c r="E33" i="40"/>
  <c r="L11" i="40"/>
  <c r="Y11" i="37" s="1"/>
  <c r="H13" i="40"/>
  <c r="O13" i="37" s="1"/>
  <c r="I40" i="40"/>
  <c r="R40" i="37" s="1"/>
  <c r="H17" i="40"/>
  <c r="O17" i="37" s="1"/>
  <c r="E80" i="40"/>
  <c r="F80" i="37" s="1"/>
  <c r="K116" i="40"/>
  <c r="N79" i="40"/>
  <c r="AF79" i="37" s="1"/>
  <c r="L94" i="40"/>
  <c r="Y94" i="37" s="1"/>
  <c r="H64" i="40"/>
  <c r="O64" i="37" s="1"/>
  <c r="E56" i="40"/>
  <c r="K94" i="40"/>
  <c r="X94" i="37" s="1"/>
  <c r="I39" i="40"/>
  <c r="R39" i="37" s="1"/>
  <c r="E88" i="40"/>
  <c r="F88" i="37" s="1"/>
  <c r="E86" i="40"/>
  <c r="F86" i="37" s="1"/>
  <c r="M68" i="40"/>
  <c r="AC68" i="37" s="1"/>
  <c r="I8" i="40"/>
  <c r="R8" i="37" s="1"/>
  <c r="N82" i="40"/>
  <c r="AF82" i="37" s="1"/>
  <c r="K39" i="40"/>
  <c r="X39" i="37" s="1"/>
  <c r="E61" i="40"/>
  <c r="I107" i="40"/>
  <c r="R107" i="37" s="1"/>
  <c r="M93" i="40"/>
  <c r="AC93" i="37" s="1"/>
  <c r="N44" i="40"/>
  <c r="M69" i="40"/>
  <c r="AC69" i="37" s="1"/>
  <c r="G105" i="40"/>
  <c r="J40" i="40"/>
  <c r="U40" i="37" s="1"/>
  <c r="K55" i="40"/>
  <c r="X55" i="37" s="1"/>
  <c r="F43" i="40"/>
  <c r="H60" i="40"/>
  <c r="O60" i="37" s="1"/>
  <c r="H76" i="40"/>
  <c r="O76" i="37" s="1"/>
  <c r="G8" i="40"/>
  <c r="N87" i="40"/>
  <c r="AF87" i="37" s="1"/>
  <c r="K34" i="40"/>
  <c r="X34" i="37" s="1"/>
  <c r="M25" i="40"/>
  <c r="AC25" i="37" s="1"/>
  <c r="AG35" i="9" s="1"/>
  <c r="N40" i="40"/>
  <c r="AF40" i="37" s="1"/>
  <c r="E111" i="40"/>
  <c r="F111" i="37" s="1"/>
  <c r="F16" i="40"/>
  <c r="I16" i="37" s="1"/>
  <c r="N86" i="40"/>
  <c r="AF86" i="37" s="1"/>
  <c r="G13" i="40"/>
  <c r="L91" i="40"/>
  <c r="Y91" i="37" s="1"/>
  <c r="L17" i="40"/>
  <c r="Y17" i="37" s="1"/>
  <c r="M64" i="40"/>
  <c r="AC64" i="37" s="1"/>
  <c r="J16" i="40"/>
  <c r="U16" i="37" s="1"/>
  <c r="J98" i="40"/>
  <c r="U98" i="37" s="1"/>
  <c r="J96" i="40"/>
  <c r="U96" i="37" s="1"/>
  <c r="H63" i="40"/>
  <c r="O63" i="37" s="1"/>
  <c r="L42" i="40"/>
  <c r="Y42" i="37" s="1"/>
  <c r="F45" i="40"/>
  <c r="I45" i="37" s="1"/>
  <c r="N97" i="40"/>
  <c r="AF97" i="37" s="1"/>
  <c r="L40" i="40"/>
  <c r="Y40" i="37" s="1"/>
  <c r="M52" i="40"/>
  <c r="AC52" i="37" s="1"/>
  <c r="AG62" i="9" s="1"/>
  <c r="J68" i="40"/>
  <c r="U68" i="37" s="1"/>
  <c r="I43" i="40"/>
  <c r="R43" i="37" s="1"/>
  <c r="E66" i="40"/>
  <c r="F66" i="37" s="1"/>
  <c r="C50" i="37"/>
  <c r="G54" i="40"/>
  <c r="N98" i="40"/>
  <c r="AF98" i="37" s="1"/>
  <c r="L75" i="40"/>
  <c r="Y75" i="37" s="1"/>
  <c r="G38" i="40"/>
  <c r="L16" i="40"/>
  <c r="Y16" i="37" s="1"/>
  <c r="G101" i="40"/>
  <c r="K58" i="40"/>
  <c r="X58" i="37" s="1"/>
  <c r="N105" i="40"/>
  <c r="AF105" i="37" s="1"/>
  <c r="K51" i="40"/>
  <c r="X51" i="37" s="1"/>
  <c r="J34" i="40"/>
  <c r="U34" i="37" s="1"/>
  <c r="M111" i="40"/>
  <c r="AC111" i="37" s="1"/>
  <c r="I34" i="40"/>
  <c r="R34" i="37" s="1"/>
  <c r="I36" i="40"/>
  <c r="R36" i="37" s="1"/>
  <c r="H26" i="40"/>
  <c r="O26" i="37" s="1"/>
  <c r="C72" i="37"/>
  <c r="H81" i="40"/>
  <c r="O81" i="37" s="1"/>
  <c r="H114" i="40"/>
  <c r="O114" i="37" s="1"/>
  <c r="G26" i="40"/>
  <c r="N71" i="40"/>
  <c r="AF71" i="37" s="1"/>
  <c r="H61" i="40"/>
  <c r="O61" i="37" s="1"/>
  <c r="L67" i="40"/>
  <c r="Y67" i="37" s="1"/>
  <c r="K87" i="40"/>
  <c r="X87" i="37" s="1"/>
  <c r="J79" i="40"/>
  <c r="U79" i="37" s="1"/>
  <c r="N19" i="40"/>
  <c r="AF19" i="37" s="1"/>
  <c r="K74" i="40"/>
  <c r="X74" i="37" s="1"/>
  <c r="N37" i="40"/>
  <c r="G48" i="40"/>
  <c r="E89" i="40"/>
  <c r="F89" i="37" s="1"/>
  <c r="L68" i="40"/>
  <c r="Y68" i="37" s="1"/>
  <c r="L76" i="40"/>
  <c r="F8" i="40"/>
  <c r="J11" i="40"/>
  <c r="U11" i="37" s="1"/>
  <c r="H21" i="40"/>
  <c r="O21" i="37" s="1"/>
  <c r="L19" i="40"/>
  <c r="Y19" i="37" s="1"/>
  <c r="E75" i="40"/>
  <c r="F75" i="37" s="1"/>
  <c r="J72" i="40"/>
  <c r="U72" i="37" s="1"/>
  <c r="N53" i="40"/>
  <c r="AF53" i="37" s="1"/>
  <c r="M66" i="40"/>
  <c r="AC66" i="37" s="1"/>
  <c r="I80" i="40"/>
  <c r="R80" i="37" s="1"/>
  <c r="N114" i="40"/>
  <c r="AF114" i="37" s="1"/>
  <c r="I60" i="40"/>
  <c r="R60" i="37" s="1"/>
  <c r="F65" i="40"/>
  <c r="I65" i="37" s="1"/>
  <c r="H117" i="40"/>
  <c r="G77" i="40"/>
  <c r="E18" i="40"/>
  <c r="F18" i="37" s="1"/>
  <c r="G34" i="40"/>
  <c r="J59" i="40"/>
  <c r="U59" i="37" s="1"/>
  <c r="K115" i="40"/>
  <c r="X115" i="37" s="1"/>
  <c r="I54" i="40"/>
  <c r="R54" i="37" s="1"/>
  <c r="F98" i="40"/>
  <c r="I98" i="37" s="1"/>
  <c r="M45" i="40"/>
  <c r="F42" i="40"/>
  <c r="I42" i="37" s="1"/>
  <c r="J109" i="40"/>
  <c r="U109" i="37" s="1"/>
  <c r="K98" i="40"/>
  <c r="X98" i="37" s="1"/>
  <c r="H84" i="40"/>
  <c r="O84" i="37" s="1"/>
  <c r="K102" i="40"/>
  <c r="X102" i="37" s="1"/>
  <c r="C82" i="37"/>
  <c r="G47" i="40"/>
  <c r="F77" i="40"/>
  <c r="I77" i="37" s="1"/>
  <c r="E101" i="40"/>
  <c r="F101" i="37" s="1"/>
  <c r="E108" i="40"/>
  <c r="F108" i="37" s="1"/>
  <c r="F94" i="40"/>
  <c r="L116" i="40"/>
  <c r="M95" i="40"/>
  <c r="AC95" i="37" s="1"/>
  <c r="C110" i="37"/>
  <c r="I89" i="40"/>
  <c r="R89" i="37" s="1"/>
  <c r="N58" i="40"/>
  <c r="AF58" i="37" s="1"/>
  <c r="C40" i="37"/>
  <c r="M90" i="40"/>
  <c r="AC90" i="37" s="1"/>
  <c r="K68" i="40"/>
  <c r="X68" i="37" s="1"/>
  <c r="M15" i="40"/>
  <c r="AC15" i="37" s="1"/>
  <c r="AG25" i="9" s="1"/>
  <c r="E59" i="40"/>
  <c r="F59" i="37" s="1"/>
  <c r="G88" i="40"/>
  <c r="M74" i="40"/>
  <c r="AC74" i="37" s="1"/>
  <c r="J15" i="40"/>
  <c r="U15" i="37" s="1"/>
  <c r="K62" i="40"/>
  <c r="X62" i="37" s="1"/>
  <c r="M84" i="40"/>
  <c r="AC84" i="37" s="1"/>
  <c r="F74" i="40"/>
  <c r="I74" i="37" s="1"/>
  <c r="H16" i="40"/>
  <c r="O16" i="37" s="1"/>
  <c r="I31" i="40"/>
  <c r="R31" i="37" s="1"/>
  <c r="G69" i="40"/>
  <c r="C87" i="37"/>
  <c r="I99" i="40"/>
  <c r="R99" i="37" s="1"/>
  <c r="C60" i="37"/>
  <c r="E90" i="40"/>
  <c r="F90" i="37" s="1"/>
  <c r="M43" i="40"/>
  <c r="G115" i="40"/>
  <c r="H50" i="40"/>
  <c r="O50" i="37" s="1"/>
  <c r="K72" i="40"/>
  <c r="X72" i="37" s="1"/>
  <c r="J95" i="40"/>
  <c r="U95" i="37" s="1"/>
  <c r="F54" i="40"/>
  <c r="L39" i="40"/>
  <c r="Y39" i="37" s="1"/>
  <c r="L31" i="40"/>
  <c r="Y31" i="37" s="1"/>
  <c r="J8" i="40"/>
  <c r="U8" i="37" s="1"/>
  <c r="L72" i="40"/>
  <c r="Y72" i="37" s="1"/>
  <c r="N94" i="40"/>
  <c r="AF94" i="37" s="1"/>
  <c r="M55" i="40"/>
  <c r="AC55" i="37" s="1"/>
  <c r="L22" i="40"/>
  <c r="Y22" i="37" s="1"/>
  <c r="M47" i="40"/>
  <c r="K41" i="40"/>
  <c r="X41" i="37" s="1"/>
  <c r="F24" i="40"/>
  <c r="I24" i="37" s="1"/>
  <c r="G58" i="40"/>
  <c r="C79" i="37"/>
  <c r="H101" i="40"/>
  <c r="O101" i="37" s="1"/>
  <c r="G90" i="40"/>
  <c r="C21" i="37"/>
  <c r="M53" i="40"/>
  <c r="AC53" i="37" s="1"/>
  <c r="N84" i="40"/>
  <c r="AF84" i="37" s="1"/>
  <c r="K38" i="40"/>
  <c r="X38" i="37" s="1"/>
  <c r="C37" i="37"/>
  <c r="I73" i="40"/>
  <c r="R73" i="37" s="1"/>
  <c r="N109" i="40"/>
  <c r="AF109" i="37" s="1"/>
  <c r="G108" i="40"/>
  <c r="C32" i="37"/>
  <c r="N57" i="40"/>
  <c r="AF57" i="37" s="1"/>
  <c r="H34" i="40"/>
  <c r="O34" i="37" s="1"/>
  <c r="H75" i="40"/>
  <c r="O75" i="37" s="1"/>
  <c r="G35" i="40"/>
  <c r="G98" i="40"/>
  <c r="K48" i="40"/>
  <c r="X48" i="37" s="1"/>
  <c r="E73" i="40"/>
  <c r="F73" i="37" s="1"/>
  <c r="N113" i="40"/>
  <c r="AF113" i="37" s="1"/>
  <c r="E107" i="40"/>
  <c r="F107" i="37" s="1"/>
  <c r="C10" i="37"/>
  <c r="H69" i="40"/>
  <c r="O69" i="37" s="1"/>
  <c r="C58" i="37"/>
  <c r="E78" i="40"/>
  <c r="F78" i="37" s="1"/>
  <c r="E58" i="40"/>
  <c r="F58" i="37" s="1"/>
  <c r="H55" i="40"/>
  <c r="O55" i="37" s="1"/>
  <c r="I70" i="40"/>
  <c r="E38" i="40"/>
  <c r="F38" i="37" s="1"/>
  <c r="L105" i="40"/>
  <c r="Y105" i="37" s="1"/>
  <c r="E57" i="40"/>
  <c r="F57" i="37" s="1"/>
  <c r="E76" i="40"/>
  <c r="F76" i="37" s="1"/>
  <c r="E97" i="40"/>
  <c r="F97" i="37" s="1"/>
  <c r="C67" i="37"/>
  <c r="E22" i="40"/>
  <c r="G100" i="40"/>
  <c r="G109" i="40"/>
  <c r="G85" i="40"/>
  <c r="C52" i="37"/>
  <c r="F106" i="40"/>
  <c r="I106" i="37" s="1"/>
  <c r="J14" i="40"/>
  <c r="U14" i="37" s="1"/>
  <c r="I101" i="40"/>
  <c r="R101" i="37" s="1"/>
  <c r="J111" i="40"/>
  <c r="U111" i="37" s="1"/>
  <c r="L8" i="40"/>
  <c r="Y8" i="37" s="1"/>
  <c r="N30" i="40"/>
  <c r="AF30" i="37" s="1"/>
  <c r="K25" i="40"/>
  <c r="X25" i="37" s="1"/>
  <c r="K59" i="40"/>
  <c r="X59" i="37" s="1"/>
  <c r="M73" i="40"/>
  <c r="AC73" i="37" s="1"/>
  <c r="L84" i="40"/>
  <c r="Y84" i="37" s="1"/>
  <c r="M39" i="40"/>
  <c r="N41" i="40"/>
  <c r="L27" i="40"/>
  <c r="Y27" i="37" s="1"/>
  <c r="I78" i="40"/>
  <c r="R78" i="37" s="1"/>
  <c r="F111" i="40"/>
  <c r="I111" i="37" s="1"/>
  <c r="M114" i="40"/>
  <c r="AC114" i="37" s="1"/>
  <c r="H107" i="40"/>
  <c r="O107" i="37" s="1"/>
  <c r="J44" i="40"/>
  <c r="U44" i="37" s="1"/>
  <c r="K65" i="40"/>
  <c r="X65" i="37" s="1"/>
  <c r="N77" i="40"/>
  <c r="AF77" i="37" s="1"/>
  <c r="K31" i="40"/>
  <c r="X31" i="37" s="1"/>
  <c r="M117" i="40"/>
  <c r="E44" i="40"/>
  <c r="F44" i="37" s="1"/>
  <c r="M104" i="40"/>
  <c r="AC104" i="37" s="1"/>
  <c r="I9" i="40"/>
  <c r="R9" i="37" s="1"/>
  <c r="J17" i="40"/>
  <c r="U17" i="37" s="1"/>
  <c r="E25" i="40"/>
  <c r="G67" i="40"/>
  <c r="H85" i="40"/>
  <c r="O85" i="37" s="1"/>
  <c r="F114" i="40"/>
  <c r="I114" i="37" s="1"/>
  <c r="I106" i="40"/>
  <c r="R106" i="37" s="1"/>
  <c r="G59" i="40"/>
  <c r="G97" i="40"/>
  <c r="I75" i="40"/>
  <c r="L24" i="40"/>
  <c r="Y24" i="37" s="1"/>
  <c r="J64" i="40"/>
  <c r="U64" i="37" s="1"/>
  <c r="L86" i="40"/>
  <c r="Y86" i="37" s="1"/>
  <c r="N35" i="40"/>
  <c r="M11" i="40"/>
  <c r="AC11" i="37" s="1"/>
  <c r="AG21" i="9" s="1"/>
  <c r="M94" i="40"/>
  <c r="AC94" i="37" s="1"/>
  <c r="E51" i="40"/>
  <c r="H74" i="40"/>
  <c r="O74" i="37" s="1"/>
  <c r="H113" i="40"/>
  <c r="O113" i="37" s="1"/>
  <c r="E35" i="40"/>
  <c r="N108" i="40"/>
  <c r="AF108" i="37" s="1"/>
  <c r="L30" i="40"/>
  <c r="Y30" i="37" s="1"/>
  <c r="N52" i="40"/>
  <c r="L37" i="40"/>
  <c r="Y37" i="37" s="1"/>
  <c r="J93" i="40"/>
  <c r="U93" i="37" s="1"/>
  <c r="H93" i="40"/>
  <c r="O93" i="37" s="1"/>
  <c r="N106" i="40"/>
  <c r="AF106" i="37" s="1"/>
  <c r="I66" i="40"/>
  <c r="R66" i="37" s="1"/>
  <c r="L109" i="40"/>
  <c r="Y109" i="37" s="1"/>
  <c r="L36" i="40"/>
  <c r="Y36" i="37" s="1"/>
  <c r="H100" i="40"/>
  <c r="O100" i="37" s="1"/>
  <c r="C112" i="37"/>
  <c r="G21" i="40"/>
  <c r="M82" i="40"/>
  <c r="AC82" i="37" s="1"/>
  <c r="F85" i="40"/>
  <c r="I85" i="37" s="1"/>
  <c r="F64" i="40"/>
  <c r="I64" i="37" s="1"/>
  <c r="J107" i="40"/>
  <c r="U107" i="37" s="1"/>
  <c r="K67" i="40"/>
  <c r="X67" i="37" s="1"/>
  <c r="C15" i="37"/>
  <c r="G49" i="40"/>
  <c r="K117" i="40"/>
  <c r="N67" i="40"/>
  <c r="AF67" i="37" s="1"/>
  <c r="G61" i="40"/>
  <c r="M46" i="40"/>
  <c r="AC46" i="37" s="1"/>
  <c r="AG56" i="9" s="1"/>
  <c r="L9" i="40"/>
  <c r="Y9" i="37" s="1"/>
  <c r="L117" i="40"/>
  <c r="N13" i="40"/>
  <c r="AF13" i="37" s="1"/>
  <c r="M70" i="40"/>
  <c r="AC70" i="37" s="1"/>
  <c r="N21" i="40"/>
  <c r="L56" i="40"/>
  <c r="Y56" i="37" s="1"/>
  <c r="M89" i="40"/>
  <c r="AC89" i="37" s="1"/>
  <c r="N104" i="40"/>
  <c r="AF104" i="37" s="1"/>
  <c r="C93" i="37"/>
  <c r="F82" i="40"/>
  <c r="I82" i="37" s="1"/>
  <c r="G66" i="40"/>
  <c r="I81" i="40"/>
  <c r="R81" i="37" s="1"/>
  <c r="H78" i="40"/>
  <c r="O78" i="37" s="1"/>
  <c r="C16" i="37"/>
  <c r="J94" i="40"/>
  <c r="U94" i="37" s="1"/>
  <c r="N11" i="40"/>
  <c r="G70" i="40"/>
  <c r="H28" i="40"/>
  <c r="O28" i="37" s="1"/>
  <c r="H9" i="40"/>
  <c r="O9" i="37" s="1"/>
  <c r="F84" i="40"/>
  <c r="I84" i="37" s="1"/>
  <c r="H42" i="40"/>
  <c r="O42" i="37" s="1"/>
  <c r="G84" i="40"/>
  <c r="K81" i="40"/>
  <c r="X81" i="37" s="1"/>
  <c r="M103" i="40"/>
  <c r="AC103" i="37" s="1"/>
  <c r="K80" i="40"/>
  <c r="X80" i="37" s="1"/>
  <c r="M30" i="40"/>
  <c r="AC30" i="37" s="1"/>
  <c r="AG40" i="9" s="1"/>
  <c r="F57" i="40"/>
  <c r="H97" i="40"/>
  <c r="O97" i="37" s="1"/>
  <c r="K24" i="40"/>
  <c r="X24" i="37" s="1"/>
  <c r="K113" i="40"/>
  <c r="X113" i="37" s="1"/>
  <c r="C61" i="37"/>
  <c r="M38" i="40"/>
  <c r="AC38" i="37" s="1"/>
  <c r="AG48" i="9" s="1"/>
  <c r="L115" i="40"/>
  <c r="Y115" i="37" s="1"/>
  <c r="I19" i="40"/>
  <c r="R19" i="37" s="1"/>
  <c r="E69" i="40"/>
  <c r="F69" i="37" s="1"/>
  <c r="H35" i="40"/>
  <c r="O35" i="37" s="1"/>
  <c r="G92" i="40"/>
  <c r="N64" i="40"/>
  <c r="AF64" i="37" s="1"/>
  <c r="F50" i="40"/>
  <c r="J42" i="40"/>
  <c r="U42" i="37" s="1"/>
  <c r="L102" i="40"/>
  <c r="Y102" i="37" s="1"/>
  <c r="K108" i="40"/>
  <c r="X108" i="37" s="1"/>
  <c r="G18" i="40"/>
  <c r="F75" i="40"/>
  <c r="I75" i="37" s="1"/>
  <c r="I42" i="40"/>
  <c r="R42" i="37" s="1"/>
  <c r="G9" i="40"/>
  <c r="F26" i="40"/>
  <c r="I26" i="37" s="1"/>
  <c r="H27" i="40"/>
  <c r="O27" i="37" s="1"/>
  <c r="F100" i="40"/>
  <c r="I100" i="37" s="1"/>
  <c r="F117" i="40"/>
  <c r="H89" i="40"/>
  <c r="O89" i="37" s="1"/>
  <c r="M87" i="40"/>
  <c r="AC87" i="37" s="1"/>
  <c r="J33" i="40"/>
  <c r="U33" i="37" s="1"/>
  <c r="N96" i="40"/>
  <c r="AF96" i="37" s="1"/>
  <c r="M61" i="40"/>
  <c r="AC61" i="37" s="1"/>
  <c r="C14" i="37"/>
  <c r="E84" i="40"/>
  <c r="F84" i="37" s="1"/>
  <c r="E54" i="40"/>
  <c r="J39" i="40"/>
  <c r="U39" i="37" s="1"/>
  <c r="J19" i="40"/>
  <c r="U19" i="37" s="1"/>
  <c r="E81" i="40"/>
  <c r="F81" i="37" s="1"/>
  <c r="H87" i="40"/>
  <c r="O87" i="37" s="1"/>
  <c r="J116" i="40"/>
  <c r="K111" i="40"/>
  <c r="X111" i="37" s="1"/>
  <c r="I25" i="40"/>
  <c r="R25" i="37" s="1"/>
  <c r="G15" i="40"/>
  <c r="F63" i="40"/>
  <c r="I63" i="37" s="1"/>
  <c r="J100" i="40"/>
  <c r="U100" i="37" s="1"/>
  <c r="F104" i="40"/>
  <c r="I104" i="37" s="1"/>
  <c r="I28" i="40"/>
  <c r="R28" i="37" s="1"/>
  <c r="C113" i="37"/>
  <c r="G33" i="40"/>
  <c r="K45" i="40"/>
  <c r="X45" i="37" s="1"/>
  <c r="J60" i="40"/>
  <c r="U60" i="37" s="1"/>
  <c r="K105" i="40"/>
  <c r="X105" i="37" s="1"/>
  <c r="E95" i="40"/>
  <c r="F95" i="37" s="1"/>
  <c r="M109" i="40"/>
  <c r="AC109" i="37" s="1"/>
  <c r="H40" i="40"/>
  <c r="O40" i="37" s="1"/>
  <c r="M36" i="40"/>
  <c r="AC36" i="37" s="1"/>
  <c r="AG46" i="9" s="1"/>
  <c r="M81" i="40"/>
  <c r="AC81" i="37" s="1"/>
  <c r="K49" i="40"/>
  <c r="X49" i="37" s="1"/>
  <c r="J58" i="40"/>
  <c r="U58" i="37" s="1"/>
  <c r="C114" i="37"/>
  <c r="H54" i="40"/>
  <c r="O54" i="37" s="1"/>
  <c r="I61" i="40"/>
  <c r="R61" i="37" s="1"/>
  <c r="F116" i="40"/>
  <c r="H29" i="40"/>
  <c r="O29" i="37" s="1"/>
  <c r="E114" i="40"/>
  <c r="F114" i="37" s="1"/>
  <c r="H20" i="40"/>
  <c r="O20" i="37" s="1"/>
  <c r="I47" i="40"/>
  <c r="R47" i="37" s="1"/>
  <c r="L50" i="40"/>
  <c r="Y50" i="37" s="1"/>
  <c r="G96" i="40"/>
  <c r="G64" i="40"/>
  <c r="N29" i="40"/>
  <c r="H71" i="40"/>
  <c r="N111" i="40"/>
  <c r="AF111" i="37" s="1"/>
  <c r="J114" i="40"/>
  <c r="U114" i="37" s="1"/>
  <c r="G14" i="40"/>
  <c r="G52" i="40"/>
  <c r="J43" i="40"/>
  <c r="U43" i="37" s="1"/>
  <c r="F70" i="40"/>
  <c r="I70" i="37" s="1"/>
  <c r="I37" i="40"/>
  <c r="R37" i="37" s="1"/>
  <c r="H68" i="40"/>
  <c r="O68" i="37" s="1"/>
  <c r="J54" i="40"/>
  <c r="U54" i="37" s="1"/>
  <c r="M101" i="40"/>
  <c r="AC101" i="37" s="1"/>
  <c r="J117" i="40"/>
  <c r="M23" i="40"/>
  <c r="L80" i="40"/>
  <c r="Y80" i="37" s="1"/>
  <c r="M31" i="40"/>
  <c r="L15" i="40"/>
  <c r="Y15" i="37" s="1"/>
  <c r="J104" i="40"/>
  <c r="U104" i="37" s="1"/>
  <c r="I35" i="40"/>
  <c r="R35" i="37" s="1"/>
  <c r="N51" i="40"/>
  <c r="AF51" i="37" s="1"/>
  <c r="G39" i="40"/>
  <c r="N101" i="40"/>
  <c r="AF101" i="37" s="1"/>
  <c r="M102" i="40"/>
  <c r="AC102" i="37" s="1"/>
  <c r="F51" i="40"/>
  <c r="I97" i="40"/>
  <c r="R97" i="37" s="1"/>
  <c r="E116" i="40"/>
  <c r="F116" i="37" s="1"/>
  <c r="H45" i="40"/>
  <c r="O45" i="37" s="1"/>
  <c r="G86" i="40"/>
  <c r="K84" i="40"/>
  <c r="X84" i="37" s="1"/>
  <c r="H33" i="40"/>
  <c r="O33" i="37" s="1"/>
  <c r="G75" i="40"/>
  <c r="H8" i="40"/>
  <c r="O8" i="37" s="1"/>
  <c r="F37" i="40"/>
  <c r="I37" i="37" s="1"/>
  <c r="K85" i="40"/>
  <c r="X85" i="37" s="1"/>
  <c r="I48" i="40"/>
  <c r="R48" i="37" s="1"/>
  <c r="G10" i="40"/>
  <c r="C56" i="37"/>
  <c r="G31" i="40"/>
  <c r="I108" i="40"/>
  <c r="R108" i="37" s="1"/>
  <c r="J77" i="40"/>
  <c r="U77" i="37" s="1"/>
  <c r="F11" i="40"/>
  <c r="I11" i="37" s="1"/>
  <c r="J83" i="40"/>
  <c r="U83" i="37" s="1"/>
  <c r="N100" i="40"/>
  <c r="AF100" i="37" s="1"/>
  <c r="H104" i="40"/>
  <c r="O104" i="37" s="1"/>
  <c r="M9" i="40"/>
  <c r="I62" i="40"/>
  <c r="R62" i="37" s="1"/>
  <c r="I79" i="40"/>
  <c r="R79" i="37" s="1"/>
  <c r="G73" i="40"/>
  <c r="I52" i="40"/>
  <c r="R52" i="37" s="1"/>
  <c r="N10" i="40"/>
  <c r="J115" i="40"/>
  <c r="U115" i="37" s="1"/>
  <c r="C104" i="37"/>
  <c r="C99" i="37"/>
  <c r="K114" i="40"/>
  <c r="X114" i="37" s="1"/>
  <c r="N76" i="40"/>
  <c r="AF76" i="37" s="1"/>
  <c r="N103" i="40"/>
  <c r="AF103" i="37" s="1"/>
  <c r="L87" i="40"/>
  <c r="Y87" i="37" s="1"/>
  <c r="J23" i="40"/>
  <c r="U23" i="37" s="1"/>
  <c r="I117" i="40"/>
  <c r="H92" i="40"/>
  <c r="O92" i="37" s="1"/>
  <c r="J61" i="40"/>
  <c r="U61" i="37" s="1"/>
  <c r="E41" i="40"/>
  <c r="F41" i="37" s="1"/>
  <c r="E110" i="40"/>
  <c r="F110" i="37" s="1"/>
  <c r="F32" i="40"/>
  <c r="E48" i="40"/>
  <c r="F115" i="40"/>
  <c r="I115" i="37" s="1"/>
  <c r="L111" i="40"/>
  <c r="Y111" i="37" s="1"/>
  <c r="F44" i="40"/>
  <c r="I44" i="37" s="1"/>
  <c r="C85" i="37"/>
  <c r="N69" i="40"/>
  <c r="AF69" i="37" s="1"/>
  <c r="N83" i="40"/>
  <c r="AF83" i="37" s="1"/>
  <c r="K97" i="40"/>
  <c r="X97" i="37" s="1"/>
  <c r="K8" i="40"/>
  <c r="X8" i="37" s="1"/>
  <c r="J31" i="40"/>
  <c r="U31" i="37" s="1"/>
  <c r="I58" i="40"/>
  <c r="R58" i="37" s="1"/>
  <c r="C74" i="37"/>
  <c r="F59" i="40"/>
  <c r="I59" i="37" s="1"/>
  <c r="K23" i="40"/>
  <c r="X23" i="37" s="1"/>
  <c r="K11" i="40"/>
  <c r="X11" i="37" s="1"/>
  <c r="E34" i="40"/>
  <c r="C18" i="37"/>
  <c r="G76" i="40"/>
  <c r="I12" i="40"/>
  <c r="R12" i="37" s="1"/>
  <c r="N49" i="40"/>
  <c r="AF49" i="37" s="1"/>
  <c r="I33" i="40"/>
  <c r="R33" i="37" s="1"/>
  <c r="J35" i="40"/>
  <c r="U35" i="37" s="1"/>
  <c r="C62" i="37"/>
  <c r="E67" i="40"/>
  <c r="C41" i="37"/>
  <c r="H91" i="40"/>
  <c r="O91" i="37" s="1"/>
  <c r="J36" i="40"/>
  <c r="U36" i="37" s="1"/>
  <c r="M113" i="40"/>
  <c r="AC113" i="37" s="1"/>
  <c r="K66" i="40"/>
  <c r="X66" i="37" s="1"/>
  <c r="N24" i="40"/>
  <c r="AF24" i="37" s="1"/>
  <c r="K64" i="40"/>
  <c r="X64" i="37" s="1"/>
  <c r="J92" i="40"/>
  <c r="U92" i="37" s="1"/>
  <c r="E30" i="40"/>
  <c r="F30" i="37" s="1"/>
  <c r="I17" i="40"/>
  <c r="R17" i="37" s="1"/>
  <c r="J47" i="40"/>
  <c r="U47" i="37" s="1"/>
  <c r="J113" i="40"/>
  <c r="U113" i="37" s="1"/>
  <c r="K83" i="40"/>
  <c r="X83" i="37" s="1"/>
  <c r="I15" i="40"/>
  <c r="R15" i="37" s="1"/>
  <c r="E23" i="40"/>
  <c r="F23" i="37" s="1"/>
  <c r="L63" i="40"/>
  <c r="Y63" i="37" s="1"/>
  <c r="M33" i="40"/>
  <c r="AC33" i="37" s="1"/>
  <c r="AG43" i="9" s="1"/>
  <c r="K18" i="40"/>
  <c r="X18" i="37" s="1"/>
  <c r="M96" i="40"/>
  <c r="AC96" i="37" s="1"/>
  <c r="K57" i="40"/>
  <c r="X57" i="37" s="1"/>
  <c r="F95" i="40"/>
  <c r="I95" i="37" s="1"/>
  <c r="F49" i="40"/>
  <c r="N26" i="40"/>
  <c r="AF26" i="37" s="1"/>
  <c r="H86" i="40"/>
  <c r="O86" i="37" s="1"/>
  <c r="E70" i="40"/>
  <c r="J48" i="40"/>
  <c r="U48" i="37" s="1"/>
  <c r="F58" i="40"/>
  <c r="H72" i="40"/>
  <c r="O72" i="37" s="1"/>
  <c r="H32" i="40"/>
  <c r="O32" i="37" s="1"/>
  <c r="M10" i="40"/>
  <c r="AC10" i="37" s="1"/>
  <c r="AG20" i="9" s="1"/>
  <c r="E11" i="40"/>
  <c r="F11" i="37" s="1"/>
  <c r="K29" i="40"/>
  <c r="X29" i="37" s="1"/>
  <c r="L114" i="40"/>
  <c r="Y114" i="37" s="1"/>
  <c r="K44" i="40"/>
  <c r="X44" i="37" s="1"/>
  <c r="G41" i="40"/>
  <c r="I63" i="40"/>
  <c r="R63" i="37" s="1"/>
  <c r="H88" i="40"/>
  <c r="O88" i="37" s="1"/>
  <c r="F10" i="40"/>
  <c r="I10" i="37" s="1"/>
  <c r="K53" i="40"/>
  <c r="X53" i="37" s="1"/>
  <c r="N59" i="40"/>
  <c r="AF59" i="37" s="1"/>
  <c r="I44" i="40"/>
  <c r="R44" i="37" s="1"/>
  <c r="C55" i="37"/>
  <c r="G103" i="40"/>
  <c r="G81" i="40"/>
  <c r="C83" i="37"/>
  <c r="H108" i="40"/>
  <c r="O108" i="37" s="1"/>
  <c r="I49" i="40"/>
  <c r="R49" i="37" s="1"/>
  <c r="C30" i="37"/>
  <c r="E13" i="40"/>
  <c r="C75" i="37"/>
  <c r="L47" i="40"/>
  <c r="Y47" i="37" s="1"/>
  <c r="K46" i="40"/>
  <c r="X46" i="37" s="1"/>
  <c r="H56" i="40"/>
  <c r="O56" i="37" s="1"/>
  <c r="M106" i="40"/>
  <c r="AC106" i="37" s="1"/>
  <c r="G32" i="40"/>
  <c r="E62" i="40"/>
  <c r="K91" i="40"/>
  <c r="X91" i="37" s="1"/>
  <c r="H37" i="40"/>
  <c r="O37" i="37" s="1"/>
  <c r="F22" i="40"/>
  <c r="I22" i="37" s="1"/>
  <c r="G68" i="40"/>
  <c r="H102" i="40"/>
  <c r="O102" i="37" s="1"/>
  <c r="F36" i="40"/>
  <c r="I36" i="37" s="1"/>
  <c r="I76" i="40"/>
  <c r="R76" i="37" s="1"/>
  <c r="H46" i="40"/>
  <c r="O46" i="37" s="1"/>
  <c r="I55" i="40"/>
  <c r="R55" i="37" s="1"/>
  <c r="M29" i="40"/>
  <c r="AC29" i="37" s="1"/>
  <c r="AG39" i="9" s="1"/>
  <c r="L110" i="40"/>
  <c r="Y110" i="37" s="1"/>
  <c r="N110" i="40"/>
  <c r="AF110" i="37" s="1"/>
  <c r="J57" i="40"/>
  <c r="U57" i="37" s="1"/>
  <c r="C78" i="37"/>
  <c r="N63" i="40"/>
  <c r="AF63" i="37" s="1"/>
  <c r="J78" i="40"/>
  <c r="U78" i="37" s="1"/>
  <c r="I82" i="40"/>
  <c r="R82" i="37" s="1"/>
  <c r="F20" i="40"/>
  <c r="N90" i="40"/>
  <c r="AF90" i="37" s="1"/>
  <c r="H36" i="40"/>
  <c r="O36" i="37" s="1"/>
  <c r="G74" i="40"/>
  <c r="G117" i="40"/>
  <c r="F69" i="40"/>
  <c r="I69" i="37" s="1"/>
  <c r="C24" i="37"/>
  <c r="M79" i="40"/>
  <c r="AC79" i="37" s="1"/>
  <c r="M85" i="40"/>
  <c r="AC85" i="37" s="1"/>
  <c r="M65" i="40"/>
  <c r="AC65" i="37" s="1"/>
  <c r="H112" i="40"/>
  <c r="O112" i="37" s="1"/>
  <c r="N107" i="40"/>
  <c r="AF107" i="37" s="1"/>
  <c r="N60" i="40"/>
  <c r="AF60" i="37" s="1"/>
  <c r="L54" i="40"/>
  <c r="Y54" i="37" s="1"/>
  <c r="C81" i="37"/>
  <c r="G28" i="40"/>
  <c r="M19" i="40"/>
  <c r="J41" i="40"/>
  <c r="U41" i="37" s="1"/>
  <c r="J55" i="40"/>
  <c r="U55" i="37" s="1"/>
  <c r="N62" i="40"/>
  <c r="AF62" i="37" s="1"/>
  <c r="J106" i="40"/>
  <c r="U106" i="37" s="1"/>
  <c r="J63" i="40"/>
  <c r="U63" i="37" s="1"/>
  <c r="G104" i="40"/>
  <c r="H30" i="40"/>
  <c r="O30" i="37" s="1"/>
  <c r="F18" i="40"/>
  <c r="I18" i="37" s="1"/>
  <c r="I21" i="40"/>
  <c r="R21" i="37" s="1"/>
  <c r="M58" i="40"/>
  <c r="AC58" i="37" s="1"/>
  <c r="G22" i="40"/>
  <c r="C76" i="37"/>
  <c r="G99" i="40"/>
  <c r="E99" i="40"/>
  <c r="F99" i="37" s="1"/>
  <c r="C63" i="37"/>
  <c r="F33" i="40"/>
  <c r="I33" i="37" s="1"/>
  <c r="N25" i="40"/>
  <c r="K110" i="40"/>
  <c r="X110" i="37" s="1"/>
  <c r="K70" i="40"/>
  <c r="X70" i="37" s="1"/>
  <c r="K100" i="40"/>
  <c r="X100" i="37" s="1"/>
  <c r="K28" i="40"/>
  <c r="X28" i="37" s="1"/>
  <c r="H52" i="40"/>
  <c r="O52" i="37" s="1"/>
  <c r="K37" i="40"/>
  <c r="X37" i="37" s="1"/>
  <c r="C17" i="37"/>
  <c r="H106" i="40"/>
  <c r="O106" i="37" s="1"/>
  <c r="I13" i="40"/>
  <c r="R13" i="37" s="1"/>
  <c r="M35" i="40"/>
  <c r="AC35" i="37" s="1"/>
  <c r="J45" i="40"/>
  <c r="U45" i="37" s="1"/>
  <c r="L46" i="40"/>
  <c r="Y46" i="37" s="1"/>
  <c r="J26" i="40"/>
  <c r="U26" i="37" s="1"/>
  <c r="L104" i="40"/>
  <c r="Y104" i="37" s="1"/>
  <c r="J32" i="40"/>
  <c r="U32" i="37" s="1"/>
  <c r="M44" i="40"/>
  <c r="AC44" i="37" s="1"/>
  <c r="AG54" i="9" s="1"/>
  <c r="F80" i="40"/>
  <c r="F72" i="40"/>
  <c r="I72" i="37" s="1"/>
  <c r="I56" i="40"/>
  <c r="R56" i="37" s="1"/>
  <c r="F92" i="40"/>
  <c r="I92" i="37" s="1"/>
  <c r="F102" i="40"/>
  <c r="I102" i="37" s="1"/>
  <c r="L51" i="40"/>
  <c r="Y51" i="37" s="1"/>
  <c r="C33" i="37"/>
  <c r="F31" i="40"/>
  <c r="K92" i="40"/>
  <c r="X92" i="37" s="1"/>
  <c r="N22" i="40"/>
  <c r="L66" i="40"/>
  <c r="Y66" i="37" s="1"/>
  <c r="N102" i="40"/>
  <c r="AF102" i="37" s="1"/>
  <c r="G93" i="40"/>
  <c r="G60" i="40"/>
  <c r="L81" i="40"/>
  <c r="Y81" i="37" s="1"/>
  <c r="N8" i="40"/>
  <c r="L92" i="40"/>
  <c r="Y92" i="37" s="1"/>
  <c r="F17" i="40"/>
  <c r="I17" i="37" s="1"/>
  <c r="H103" i="40"/>
  <c r="O103" i="37" s="1"/>
  <c r="L52" i="40"/>
  <c r="Y52" i="37" s="1"/>
  <c r="K27" i="40"/>
  <c r="X27" i="37" s="1"/>
  <c r="J28" i="40"/>
  <c r="U28" i="37" s="1"/>
  <c r="F109" i="40"/>
  <c r="I109" i="37" s="1"/>
  <c r="C22" i="37"/>
  <c r="H116" i="40"/>
  <c r="F38" i="40"/>
  <c r="I38" i="37" s="1"/>
  <c r="K106" i="40"/>
  <c r="X106" i="37" s="1"/>
  <c r="J108" i="40"/>
  <c r="U108" i="37" s="1"/>
  <c r="L48" i="40"/>
  <c r="Y48" i="37" s="1"/>
  <c r="K63" i="40"/>
  <c r="X63" i="37" s="1"/>
  <c r="C29" i="37"/>
  <c r="G116" i="40"/>
  <c r="F96" i="40"/>
  <c r="I96" i="37" s="1"/>
  <c r="M107" i="40"/>
  <c r="AC107" i="37" s="1"/>
  <c r="M76" i="40"/>
  <c r="AC76" i="37" s="1"/>
  <c r="F103" i="40"/>
  <c r="I103" i="37" s="1"/>
  <c r="M27" i="40"/>
  <c r="C23" i="37"/>
  <c r="F88" i="40"/>
  <c r="I88" i="37" s="1"/>
  <c r="E109" i="40"/>
  <c r="F109" i="37" s="1"/>
  <c r="J62" i="40"/>
  <c r="U62" i="37" s="1"/>
  <c r="E60" i="40"/>
  <c r="F60" i="37" s="1"/>
  <c r="H79" i="40"/>
  <c r="O79" i="37" s="1"/>
  <c r="N23" i="40"/>
  <c r="K26" i="40"/>
  <c r="X26" i="37" s="1"/>
  <c r="G95" i="40"/>
  <c r="E15" i="40"/>
  <c r="F15" i="37" s="1"/>
  <c r="F28" i="40"/>
  <c r="L100" i="40"/>
  <c r="Y100" i="37" s="1"/>
  <c r="E63" i="40"/>
  <c r="F63" i="37" s="1"/>
  <c r="M110" i="40"/>
  <c r="AC110" i="37" s="1"/>
  <c r="N9" i="40"/>
  <c r="AF9" i="37" s="1"/>
  <c r="J20" i="40"/>
  <c r="U20" i="37" s="1"/>
  <c r="J101" i="40"/>
  <c r="U101" i="37" s="1"/>
  <c r="F35" i="40"/>
  <c r="I116" i="40"/>
  <c r="E40" i="40"/>
  <c r="F40" i="37" s="1"/>
  <c r="G87" i="40"/>
  <c r="I45" i="40"/>
  <c r="R45" i="37" s="1"/>
  <c r="H73" i="40"/>
  <c r="O73" i="37" s="1"/>
  <c r="F107" i="40"/>
  <c r="I107" i="37" s="1"/>
  <c r="N28" i="40"/>
  <c r="AF28" i="37" s="1"/>
  <c r="E92" i="40"/>
  <c r="L77" i="40"/>
  <c r="I100" i="40"/>
  <c r="R100" i="37" s="1"/>
  <c r="K60" i="40"/>
  <c r="X60" i="37" s="1"/>
  <c r="I50" i="40"/>
  <c r="R50" i="37" s="1"/>
  <c r="K32" i="40"/>
  <c r="X32" i="37" s="1"/>
  <c r="M54" i="40"/>
  <c r="AC54" i="37" s="1"/>
  <c r="J49" i="40"/>
  <c r="U49" i="37" s="1"/>
  <c r="K10" i="40"/>
  <c r="X10" i="37" s="1"/>
  <c r="M24" i="40"/>
  <c r="L101" i="40"/>
  <c r="Y101" i="37" s="1"/>
  <c r="H111" i="40"/>
  <c r="O111" i="37" s="1"/>
  <c r="K61" i="40"/>
  <c r="X61" i="37" s="1"/>
  <c r="N68" i="40"/>
  <c r="AF68" i="37" s="1"/>
  <c r="J87" i="40"/>
  <c r="U87" i="37" s="1"/>
  <c r="C65" i="37"/>
  <c r="G45" i="40"/>
  <c r="J103" i="40"/>
  <c r="U103" i="37" s="1"/>
  <c r="N92" i="40"/>
  <c r="AF92" i="37" s="1"/>
  <c r="K77" i="40"/>
  <c r="X77" i="37" s="1"/>
  <c r="G57" i="40"/>
  <c r="L58" i="40"/>
  <c r="Y58" i="37" s="1"/>
  <c r="K56" i="40"/>
  <c r="X56" i="37" s="1"/>
  <c r="I23" i="40"/>
  <c r="R23" i="37" s="1"/>
  <c r="L112" i="40"/>
  <c r="Y112" i="37" s="1"/>
  <c r="H41" i="40"/>
  <c r="O41" i="37" s="1"/>
  <c r="N45" i="40"/>
  <c r="AF45" i="37" s="1"/>
  <c r="G44" i="40"/>
  <c r="H67" i="40"/>
  <c r="O67" i="37" s="1"/>
  <c r="E10" i="40"/>
  <c r="F10" i="37" s="1"/>
  <c r="F23" i="40"/>
  <c r="F53" i="40"/>
  <c r="I53" i="37" s="1"/>
  <c r="E77" i="40"/>
  <c r="F77" i="37" s="1"/>
  <c r="E113" i="40"/>
  <c r="F113" i="37" s="1"/>
  <c r="M57" i="40"/>
  <c r="AC57" i="37" s="1"/>
  <c r="J97" i="40"/>
  <c r="U97" i="37" s="1"/>
  <c r="L89" i="40"/>
  <c r="Y89" i="37" s="1"/>
  <c r="I111" i="40"/>
  <c r="R111" i="37" s="1"/>
  <c r="N72" i="40"/>
  <c r="AF72" i="37" s="1"/>
  <c r="K75" i="40"/>
  <c r="X75" i="37" s="1"/>
  <c r="N38" i="40"/>
  <c r="K14" i="40"/>
  <c r="X14" i="37" s="1"/>
  <c r="F71" i="40"/>
  <c r="I71" i="37" s="1"/>
  <c r="C115" i="37"/>
  <c r="G106" i="40"/>
  <c r="C13" i="37"/>
  <c r="F76" i="40"/>
  <c r="I76" i="37" s="1"/>
  <c r="F61" i="40"/>
  <c r="I61" i="37" s="1"/>
  <c r="M49" i="40"/>
  <c r="AC49" i="37" s="1"/>
  <c r="AG59" i="9" s="1"/>
  <c r="N54" i="40"/>
  <c r="AF54" i="37" s="1"/>
  <c r="F97" i="40"/>
  <c r="I97" i="37" s="1"/>
  <c r="H115" i="40"/>
  <c r="O115" i="37" s="1"/>
  <c r="E93" i="40"/>
  <c r="F93" i="37" s="1"/>
  <c r="I92" i="40"/>
  <c r="R92" i="37" s="1"/>
  <c r="F68" i="40"/>
  <c r="I68" i="37" s="1"/>
  <c r="I20" i="40"/>
  <c r="R20" i="37" s="1"/>
  <c r="K21" i="40"/>
  <c r="X21" i="37" s="1"/>
  <c r="E117" i="40"/>
  <c r="C43" i="37"/>
  <c r="E24" i="40"/>
  <c r="F24" i="37" s="1"/>
  <c r="K54" i="40"/>
  <c r="X54" i="37" s="1"/>
  <c r="M14" i="40"/>
  <c r="AC14" i="37" s="1"/>
  <c r="AG24" i="9" s="1"/>
  <c r="K104" i="40"/>
  <c r="X104" i="37" s="1"/>
  <c r="L55" i="40"/>
  <c r="Y55" i="37" s="1"/>
  <c r="K47" i="40"/>
  <c r="X47" i="37" s="1"/>
  <c r="N12" i="40"/>
  <c r="AF12" i="37" s="1"/>
  <c r="C89" i="37"/>
  <c r="H49" i="40"/>
  <c r="O49" i="37" s="1"/>
  <c r="I85" i="40"/>
  <c r="R85" i="37" s="1"/>
  <c r="K73" i="40"/>
  <c r="X73" i="37" s="1"/>
  <c r="K12" i="40"/>
  <c r="X12" i="37" s="1"/>
  <c r="J52" i="40"/>
  <c r="U52" i="37" s="1"/>
  <c r="N32" i="40"/>
  <c r="AF32" i="37" s="1"/>
  <c r="M40" i="40"/>
  <c r="AC40" i="37" s="1"/>
  <c r="AG50" i="9" s="1"/>
  <c r="N55" i="40"/>
  <c r="AF55" i="37" s="1"/>
  <c r="K20" i="40"/>
  <c r="X20" i="37" s="1"/>
  <c r="I74" i="40"/>
  <c r="R74" i="37" s="1"/>
  <c r="E102" i="40"/>
  <c r="F102" i="37" s="1"/>
  <c r="C54" i="37"/>
  <c r="F83" i="40"/>
  <c r="I83" i="37" s="1"/>
  <c r="H83" i="40"/>
  <c r="O83" i="37" s="1"/>
  <c r="I57" i="40"/>
  <c r="R57" i="37" s="1"/>
  <c r="I86" i="40"/>
  <c r="R86" i="37" s="1"/>
  <c r="K9" i="40"/>
  <c r="X9" i="37" s="1"/>
  <c r="N116" i="40"/>
  <c r="AF116" i="37" s="1"/>
  <c r="C28" i="37"/>
  <c r="I91" i="40"/>
  <c r="H59" i="40"/>
  <c r="O59" i="37" s="1"/>
  <c r="F93" i="40"/>
  <c r="I93" i="37" s="1"/>
  <c r="F21" i="40"/>
  <c r="N50" i="40"/>
  <c r="AF50" i="37" s="1"/>
  <c r="M17" i="40"/>
  <c r="M63" i="40"/>
  <c r="AC63" i="37" s="1"/>
  <c r="G36" i="40"/>
  <c r="G30" i="40"/>
  <c r="N36" i="40"/>
  <c r="K96" i="40"/>
  <c r="X96" i="37" s="1"/>
  <c r="F101" i="40"/>
  <c r="I101" i="37" s="1"/>
  <c r="C19" i="37"/>
  <c r="I51" i="40"/>
  <c r="R51" i="37" s="1"/>
  <c r="I11" i="40"/>
  <c r="R11" i="37" s="1"/>
  <c r="E71" i="40"/>
  <c r="E43" i="40"/>
  <c r="I30" i="40"/>
  <c r="R30" i="37" s="1"/>
  <c r="N17" i="40"/>
  <c r="L90" i="40"/>
  <c r="Y90" i="37" s="1"/>
  <c r="E45" i="40"/>
  <c r="C49" i="37"/>
  <c r="M51" i="40"/>
  <c r="E12" i="40"/>
  <c r="F12" i="37" s="1"/>
  <c r="I29" i="40"/>
  <c r="R29" i="37" s="1"/>
  <c r="G24" i="40"/>
  <c r="J74" i="40"/>
  <c r="U74" i="37" s="1"/>
  <c r="J86" i="40"/>
  <c r="N31" i="40"/>
  <c r="AF31" i="37" s="1"/>
  <c r="M108" i="40"/>
  <c r="AC108" i="37" s="1"/>
  <c r="H22" i="40"/>
  <c r="O22" i="37" s="1"/>
  <c r="H44" i="40"/>
  <c r="O44" i="37" s="1"/>
  <c r="J89" i="40"/>
  <c r="U89" i="37" s="1"/>
  <c r="L88" i="40"/>
  <c r="Y88" i="37" s="1"/>
  <c r="M21" i="40"/>
  <c r="AC21" i="37" s="1"/>
  <c r="AG31" i="9" s="1"/>
  <c r="J110" i="40"/>
  <c r="U110" i="37" s="1"/>
  <c r="J71" i="40"/>
  <c r="U71" i="37" s="1"/>
  <c r="I71" i="40"/>
  <c r="R71" i="37" s="1"/>
  <c r="E50" i="40"/>
  <c r="F50" i="37" s="1"/>
  <c r="F89" i="40"/>
  <c r="I89" i="37" s="1"/>
  <c r="H25" i="40"/>
  <c r="O25" i="37" s="1"/>
  <c r="J66" i="40"/>
  <c r="U66" i="37" s="1"/>
  <c r="G53" i="40"/>
  <c r="C107" i="37"/>
  <c r="M37" i="40"/>
  <c r="AC37" i="37" s="1"/>
  <c r="AG47" i="9" s="1"/>
  <c r="L13" i="40"/>
  <c r="Y13" i="37" s="1"/>
  <c r="L83" i="40"/>
  <c r="Y83" i="37" s="1"/>
  <c r="H80" i="40"/>
  <c r="O80" i="37" s="1"/>
  <c r="H82" i="40"/>
  <c r="O82" i="37" s="1"/>
  <c r="J88" i="40"/>
  <c r="U88" i="37" s="1"/>
  <c r="M112" i="40"/>
  <c r="AC112" i="37" s="1"/>
  <c r="M20" i="40"/>
  <c r="K16" i="40"/>
  <c r="X16" i="37" s="1"/>
  <c r="J73" i="40"/>
  <c r="N78" i="40"/>
  <c r="AF78" i="37" s="1"/>
  <c r="M26" i="40"/>
  <c r="AC26" i="37" s="1"/>
  <c r="AG36" i="9" s="1"/>
  <c r="F105" i="40"/>
  <c r="I105" i="37" s="1"/>
  <c r="F78" i="40"/>
  <c r="I78" i="37" s="1"/>
  <c r="C108" i="37"/>
  <c r="F19" i="40"/>
  <c r="G91" i="40"/>
  <c r="F67" i="40"/>
  <c r="K101" i="40"/>
  <c r="X101" i="37" s="1"/>
  <c r="N15" i="40"/>
  <c r="AF15" i="37" s="1"/>
  <c r="J51" i="40"/>
  <c r="U51" i="37" s="1"/>
  <c r="H24" i="40"/>
  <c r="O24" i="37" s="1"/>
  <c r="J70" i="40"/>
  <c r="U70" i="37" s="1"/>
  <c r="I93" i="40"/>
  <c r="R93" i="37" s="1"/>
  <c r="L59" i="40"/>
  <c r="Y59" i="37" s="1"/>
  <c r="F46" i="40"/>
  <c r="I46" i="37" s="1"/>
  <c r="F25" i="40"/>
  <c r="I25" i="37" s="1"/>
  <c r="E31" i="40"/>
  <c r="I98" i="40"/>
  <c r="R98" i="37" s="1"/>
  <c r="E94" i="40"/>
  <c r="H95" i="40"/>
  <c r="C105" i="37"/>
  <c r="L74" i="40"/>
  <c r="Y74" i="37" s="1"/>
  <c r="N16" i="40"/>
  <c r="AF16" i="37" s="1"/>
  <c r="L25" i="40"/>
  <c r="Y25" i="37" s="1"/>
  <c r="E104" i="40"/>
  <c r="F104" i="37" s="1"/>
  <c r="E42" i="40"/>
  <c r="F42" i="37" s="1"/>
  <c r="G17" i="40"/>
  <c r="C51" i="37"/>
  <c r="E83" i="40"/>
  <c r="F83" i="37" s="1"/>
  <c r="I10" i="40"/>
  <c r="R10" i="37" s="1"/>
  <c r="E72" i="40"/>
  <c r="F72" i="37" s="1"/>
  <c r="I90" i="40"/>
  <c r="R90" i="37" s="1"/>
  <c r="E26" i="40"/>
  <c r="F26" i="37" s="1"/>
  <c r="I64" i="40"/>
  <c r="R64" i="37" s="1"/>
  <c r="I109" i="40"/>
  <c r="R109" i="37" s="1"/>
  <c r="K40" i="40"/>
  <c r="X40" i="37" s="1"/>
  <c r="J25" i="40"/>
  <c r="U25" i="37" s="1"/>
  <c r="M88" i="40"/>
  <c r="AC88" i="37" s="1"/>
  <c r="L98" i="40"/>
  <c r="Y98" i="37" s="1"/>
  <c r="K99" i="40"/>
  <c r="X99" i="37" s="1"/>
  <c r="I77" i="40"/>
  <c r="R77" i="37" s="1"/>
  <c r="E65" i="40"/>
  <c r="F65" i="37" s="1"/>
  <c r="C26" i="37"/>
  <c r="E91" i="40"/>
  <c r="I104" i="40"/>
  <c r="R104" i="37" s="1"/>
  <c r="N74" i="40"/>
  <c r="AF74" i="37" s="1"/>
  <c r="E53" i="40"/>
  <c r="F53" i="37" s="1"/>
  <c r="G16" i="40"/>
  <c r="F110" i="40"/>
  <c r="I110" i="37" s="1"/>
  <c r="M16" i="40"/>
  <c r="L73" i="40"/>
  <c r="Y73" i="37" s="1"/>
  <c r="N95" i="40"/>
  <c r="AF95" i="37" s="1"/>
  <c r="J12" i="40"/>
  <c r="U12" i="37" s="1"/>
  <c r="H47" i="40"/>
  <c r="O47" i="37" s="1"/>
  <c r="N81" i="40"/>
  <c r="AF81" i="37" s="1"/>
  <c r="E32" i="40"/>
  <c r="F32" i="37" s="1"/>
  <c r="L70" i="40"/>
  <c r="Y70" i="37" s="1"/>
  <c r="G37" i="40"/>
  <c r="G102" i="40"/>
  <c r="H98" i="40"/>
  <c r="O98" i="37" s="1"/>
  <c r="F86" i="40"/>
  <c r="I86" i="37" s="1"/>
  <c r="C109" i="37"/>
  <c r="N117" i="40"/>
  <c r="C42" i="37"/>
  <c r="L113" i="40"/>
  <c r="Y113" i="37" s="1"/>
  <c r="F90" i="40"/>
  <c r="I90" i="37" s="1"/>
  <c r="N65" i="40"/>
  <c r="AF65" i="37" s="1"/>
  <c r="C35" i="37"/>
  <c r="F55" i="40"/>
  <c r="I55" i="37" s="1"/>
  <c r="G23" i="40"/>
  <c r="C25" i="37"/>
  <c r="K43" i="40"/>
  <c r="X43" i="37" s="1"/>
  <c r="L10" i="40"/>
  <c r="Y10" i="37" s="1"/>
  <c r="L18" i="40"/>
  <c r="Y18" i="37" s="1"/>
  <c r="M41" i="40"/>
  <c r="L49" i="40"/>
  <c r="Y49" i="37" s="1"/>
  <c r="H11" i="40"/>
  <c r="O11" i="37" s="1"/>
  <c r="E100" i="40"/>
  <c r="F100" i="37" s="1"/>
  <c r="I114" i="40"/>
  <c r="R114" i="37" s="1"/>
  <c r="E39" i="40"/>
  <c r="F39" i="37" s="1"/>
  <c r="H12" i="40"/>
  <c r="O12" i="37" s="1"/>
  <c r="G40" i="40"/>
  <c r="M116" i="40"/>
  <c r="M91" i="40"/>
  <c r="AC91" i="37" s="1"/>
  <c r="E82" i="40"/>
  <c r="F82" i="37" s="1"/>
  <c r="E85" i="40"/>
  <c r="F85" i="37" s="1"/>
  <c r="K22" i="40"/>
  <c r="X22" i="37" s="1"/>
  <c r="J56" i="40"/>
  <c r="U56" i="37" s="1"/>
  <c r="E55" i="40"/>
  <c r="I83" i="40"/>
  <c r="R83" i="37" s="1"/>
  <c r="F39" i="40"/>
  <c r="I39" i="37" s="1"/>
  <c r="G71" i="40"/>
  <c r="L69" i="40"/>
  <c r="Y69" i="37" s="1"/>
  <c r="F66" i="40"/>
  <c r="I66" i="37" s="1"/>
  <c r="J22" i="40"/>
  <c r="U22" i="37" s="1"/>
  <c r="I88" i="40"/>
  <c r="I38" i="40"/>
  <c r="R38" i="37" s="1"/>
  <c r="M86" i="40"/>
  <c r="AC86" i="37" s="1"/>
  <c r="K30" i="40"/>
  <c r="X30" i="37" s="1"/>
  <c r="J69" i="40"/>
  <c r="U69" i="37" s="1"/>
  <c r="E74" i="40"/>
  <c r="F74" i="37" s="1"/>
  <c r="H70" i="40"/>
  <c r="O70" i="37" s="1"/>
  <c r="J21" i="40"/>
  <c r="U21" i="37" s="1"/>
  <c r="L65" i="40"/>
  <c r="Y65" i="37" s="1"/>
  <c r="K76" i="40"/>
  <c r="X76" i="37" s="1"/>
  <c r="G112" i="40"/>
  <c r="H105" i="40"/>
  <c r="O105" i="37" s="1"/>
  <c r="G43" i="40"/>
  <c r="I53" i="40"/>
  <c r="R53" i="37" s="1"/>
  <c r="M100" i="40"/>
  <c r="AC100" i="37" s="1"/>
  <c r="N115" i="40"/>
  <c r="AF115" i="37" s="1"/>
  <c r="N48" i="40"/>
  <c r="AF48" i="37" s="1"/>
  <c r="G65" i="40"/>
  <c r="I68" i="40"/>
  <c r="R68" i="37" s="1"/>
  <c r="C38" i="37"/>
  <c r="M34" i="40"/>
  <c r="AC34" i="37" s="1"/>
  <c r="AG44" i="9" s="1"/>
  <c r="N88" i="40"/>
  <c r="AF88" i="37" s="1"/>
  <c r="F62" i="40"/>
  <c r="I62" i="37" s="1"/>
  <c r="L62" i="40"/>
  <c r="Y62" i="37" s="1"/>
  <c r="I112" i="40"/>
  <c r="R112" i="37" s="1"/>
  <c r="G79" i="40"/>
  <c r="H57" i="40"/>
  <c r="O57" i="37" s="1"/>
  <c r="E9" i="40"/>
  <c r="F9" i="37" s="1"/>
  <c r="F9" i="40"/>
  <c r="H31" i="40"/>
  <c r="O31" i="37" s="1"/>
  <c r="L79" i="40"/>
  <c r="Y79" i="37" s="1"/>
  <c r="L21" i="40"/>
  <c r="Y21" i="37" s="1"/>
  <c r="M71" i="40"/>
  <c r="AC71" i="37" s="1"/>
  <c r="L71" i="40"/>
  <c r="Y71" i="37" s="1"/>
  <c r="J65" i="40"/>
  <c r="U65" i="37" s="1"/>
  <c r="L108" i="40"/>
  <c r="Y108" i="37" s="1"/>
  <c r="H51" i="40"/>
  <c r="O51" i="37" s="1"/>
  <c r="H18" i="40"/>
  <c r="O18" i="37" s="1"/>
  <c r="E64" i="40"/>
  <c r="C48" i="37"/>
  <c r="L106" i="40"/>
  <c r="Y106" i="37" s="1"/>
  <c r="K69" i="40"/>
  <c r="X69" i="37" s="1"/>
  <c r="E68" i="40"/>
  <c r="F68" i="37" s="1"/>
  <c r="M83" i="40"/>
  <c r="AC83" i="37" s="1"/>
  <c r="G12" i="40"/>
  <c r="E105" i="40"/>
  <c r="F105" i="37" s="1"/>
  <c r="G20" i="40"/>
  <c r="E79" i="40"/>
  <c r="F79" i="37" s="1"/>
  <c r="K79" i="40"/>
  <c r="X79" i="37" s="1"/>
  <c r="J10" i="40"/>
  <c r="U10" i="37" s="1"/>
  <c r="M78" i="40"/>
  <c r="AC78" i="37" s="1"/>
  <c r="N61" i="40"/>
  <c r="AF61" i="37" s="1"/>
  <c r="L99" i="40"/>
  <c r="Y99" i="37" s="1"/>
  <c r="N47" i="40"/>
  <c r="AF47" i="37" s="1"/>
  <c r="L93" i="40"/>
  <c r="Y93" i="37" s="1"/>
  <c r="N112" i="40"/>
  <c r="AF112" i="37" s="1"/>
  <c r="N34" i="40"/>
  <c r="E27" i="40"/>
  <c r="F27" i="37" s="1"/>
  <c r="J13" i="40"/>
  <c r="U13" i="37" s="1"/>
  <c r="F48" i="40"/>
  <c r="I48" i="37" s="1"/>
  <c r="L103" i="40"/>
  <c r="Y103" i="37" s="1"/>
  <c r="F79" i="40"/>
  <c r="I79" i="37" s="1"/>
  <c r="F34" i="40"/>
  <c r="L61" i="40"/>
  <c r="Y61" i="37" s="1"/>
  <c r="M12" i="40"/>
  <c r="N85" i="40"/>
  <c r="AF85" i="37" s="1"/>
  <c r="F108" i="40"/>
  <c r="I108" i="37" s="1"/>
  <c r="L26" i="40"/>
  <c r="Y26" i="37" s="1"/>
  <c r="C100" i="37"/>
  <c r="I87" i="40"/>
  <c r="R87" i="37" s="1"/>
  <c r="J46" i="40"/>
  <c r="U46" i="37" s="1"/>
  <c r="F14" i="40"/>
  <c r="I14" i="37" s="1"/>
  <c r="L44" i="40"/>
  <c r="Y44" i="37" s="1"/>
  <c r="E20" i="40"/>
  <c r="F20" i="37" s="1"/>
  <c r="L107" i="40"/>
  <c r="Y107" i="37" s="1"/>
  <c r="J91" i="40"/>
  <c r="U91" i="37" s="1"/>
  <c r="F30" i="40"/>
  <c r="I30" i="37" s="1"/>
  <c r="F73" i="40"/>
  <c r="I73" i="37" s="1"/>
  <c r="H23" i="40"/>
  <c r="O23" i="37" s="1"/>
  <c r="G80" i="40"/>
  <c r="I102" i="40"/>
  <c r="R102" i="37" s="1"/>
  <c r="L60" i="40"/>
  <c r="Y60" i="37" s="1"/>
  <c r="M92" i="40"/>
  <c r="AC92" i="37" s="1"/>
  <c r="K86" i="40"/>
  <c r="X86" i="37" s="1"/>
  <c r="C64" i="37"/>
  <c r="N70" i="40"/>
  <c r="AF70" i="37" s="1"/>
  <c r="C9" i="37"/>
  <c r="K109" i="40"/>
  <c r="X109" i="37" s="1"/>
  <c r="N33" i="40"/>
  <c r="H15" i="40"/>
  <c r="O15" i="37" s="1"/>
  <c r="J29" i="40"/>
  <c r="U29" i="37" s="1"/>
  <c r="I46" i="40"/>
  <c r="R46" i="37" s="1"/>
  <c r="L33" i="40"/>
  <c r="Y33" i="37" s="1"/>
  <c r="C46" i="37"/>
  <c r="G63" i="40"/>
  <c r="L97" i="40"/>
  <c r="Y97" i="37" s="1"/>
  <c r="H14" i="40"/>
  <c r="O14" i="37" s="1"/>
  <c r="N66" i="40"/>
  <c r="AF66" i="37" s="1"/>
  <c r="G62" i="40"/>
  <c r="E14" i="40"/>
  <c r="F14" i="37" s="1"/>
  <c r="E19" i="40"/>
  <c r="F19" i="37" s="1"/>
  <c r="M50" i="40"/>
  <c r="E115" i="40"/>
  <c r="F115" i="37" s="1"/>
  <c r="G107" i="40"/>
  <c r="N56" i="40"/>
  <c r="AF56" i="37" s="1"/>
  <c r="M8" i="40"/>
  <c r="AC8" i="37" s="1"/>
  <c r="AG18" i="9" s="1"/>
  <c r="M67" i="40"/>
  <c r="AC67" i="37" s="1"/>
  <c r="N39" i="40"/>
  <c r="AF39" i="37" s="1"/>
  <c r="L23" i="40"/>
  <c r="Y23" i="37" s="1"/>
  <c r="G29" i="40"/>
  <c r="J102" i="40"/>
  <c r="U102" i="37" s="1"/>
  <c r="K71" i="40"/>
  <c r="X71" i="37" s="1"/>
  <c r="J37" i="40"/>
  <c r="U37" i="37" s="1"/>
  <c r="F87" i="40"/>
  <c r="I87" i="37" s="1"/>
  <c r="H48" i="40"/>
  <c r="O48" i="37" s="1"/>
  <c r="K78" i="40"/>
  <c r="X78" i="37" s="1"/>
  <c r="N46" i="40"/>
  <c r="M48" i="40"/>
  <c r="AC48" i="37" s="1"/>
  <c r="AG58" i="9" s="1"/>
  <c r="L20" i="40"/>
  <c r="Y20" i="37" s="1"/>
  <c r="J84" i="40"/>
  <c r="U84" i="37" s="1"/>
  <c r="J50" i="40"/>
  <c r="U50" i="37" s="1"/>
  <c r="H94" i="40"/>
  <c r="G110" i="40"/>
  <c r="I84" i="40"/>
  <c r="R84" i="37" s="1"/>
  <c r="C34" i="37"/>
  <c r="I22" i="40"/>
  <c r="R22" i="37" s="1"/>
  <c r="M13" i="40"/>
  <c r="J75" i="40"/>
  <c r="N89" i="40"/>
  <c r="AF89" i="37" s="1"/>
  <c r="F81" i="40"/>
  <c r="I81" i="37" s="1"/>
  <c r="G111" i="40"/>
  <c r="G83" i="40"/>
  <c r="L43" i="40"/>
  <c r="Y43" i="37" s="1"/>
  <c r="G56" i="40"/>
  <c r="E46" i="40"/>
  <c r="G42" i="40"/>
  <c r="L34" i="40"/>
  <c r="Y34" i="37" s="1"/>
  <c r="L64" i="40"/>
  <c r="Y64" i="37" s="1"/>
  <c r="E87" i="40"/>
  <c r="F87" i="37" s="1"/>
  <c r="E103" i="40"/>
  <c r="F103" i="37" s="1"/>
  <c r="C27" i="37"/>
  <c r="H99" i="40"/>
  <c r="O99" i="37" s="1"/>
  <c r="E47" i="40"/>
  <c r="F47" i="37" s="1"/>
  <c r="I69" i="40"/>
  <c r="H77" i="40"/>
  <c r="O77" i="37" s="1"/>
  <c r="K17" i="40"/>
  <c r="X17" i="37" s="1"/>
  <c r="F47" i="40"/>
  <c r="G94" i="40"/>
  <c r="E106" i="40"/>
  <c r="F106" i="37" s="1"/>
  <c r="K112" i="40"/>
  <c r="X112" i="37" s="1"/>
  <c r="C12" i="37"/>
  <c r="G11" i="40"/>
  <c r="G82" i="40"/>
  <c r="H109" i="40"/>
  <c r="O109" i="37" s="1"/>
  <c r="I115" i="40"/>
  <c r="R115" i="37" s="1"/>
  <c r="M105" i="40"/>
  <c r="AC105" i="37" s="1"/>
  <c r="I41" i="40"/>
  <c r="R41" i="37" s="1"/>
  <c r="H110" i="40"/>
  <c r="O110" i="37" s="1"/>
  <c r="G27" i="40"/>
  <c r="I59" i="40"/>
  <c r="R59" i="37" s="1"/>
  <c r="K90" i="40"/>
  <c r="X90" i="37" s="1"/>
  <c r="N18" i="40"/>
  <c r="AF18" i="37" s="1"/>
  <c r="J76" i="40"/>
  <c r="L45" i="40"/>
  <c r="Y45" i="37" s="1"/>
  <c r="C96" i="37"/>
  <c r="J9" i="40"/>
  <c r="U9" i="37" s="1"/>
  <c r="F27" i="40"/>
  <c r="C77" i="37"/>
  <c r="C66" i="37"/>
  <c r="K82" i="40"/>
  <c r="X82" i="37" s="1"/>
  <c r="G55" i="40"/>
  <c r="R115" i="26"/>
  <c r="G116" i="26"/>
  <c r="K116" i="26"/>
  <c r="J116" i="26"/>
  <c r="F116" i="26"/>
  <c r="D116" i="26"/>
  <c r="H116" i="26"/>
  <c r="L116" i="26"/>
  <c r="I116" i="26"/>
  <c r="C117" i="26"/>
  <c r="B158" i="1"/>
  <c r="B150" i="13" s="1"/>
  <c r="A118" i="40"/>
  <c r="A118" i="26"/>
  <c r="BG65" i="9"/>
  <c r="BG57" i="9"/>
  <c r="BG58" i="9"/>
  <c r="BG48" i="9"/>
  <c r="BG37" i="9"/>
  <c r="BG28" i="9"/>
  <c r="BG43" i="9"/>
  <c r="BG32" i="9"/>
  <c r="BG30" i="9"/>
  <c r="BG34" i="9"/>
  <c r="BG70" i="9"/>
  <c r="BG40" i="9"/>
  <c r="BG50" i="9"/>
  <c r="BG53" i="9"/>
  <c r="BG45" i="9"/>
  <c r="BG51" i="9"/>
  <c r="BG71" i="9"/>
  <c r="BG14" i="9"/>
  <c r="BG15" i="9"/>
  <c r="BG21" i="9"/>
  <c r="BG64" i="9"/>
  <c r="BG68" i="9"/>
  <c r="BG16" i="9"/>
  <c r="BG25" i="9"/>
  <c r="BG33" i="9"/>
  <c r="BG67" i="9"/>
  <c r="BG61" i="9"/>
  <c r="BG20" i="9"/>
  <c r="BG24" i="9"/>
  <c r="BG56" i="9"/>
  <c r="BG13" i="9"/>
  <c r="BG31" i="9"/>
  <c r="BG41" i="9"/>
  <c r="BG17" i="9"/>
  <c r="BG38" i="9"/>
  <c r="BG22" i="9"/>
  <c r="BG36" i="9"/>
  <c r="BG27" i="9"/>
  <c r="BG66" i="9"/>
  <c r="BG55" i="9"/>
  <c r="BG46" i="9"/>
  <c r="BG47" i="9"/>
  <c r="BG54" i="9"/>
  <c r="BG18" i="9"/>
  <c r="BG23" i="9"/>
  <c r="BG19" i="9"/>
  <c r="BG44" i="9"/>
  <c r="BG63" i="9"/>
  <c r="BG72" i="9"/>
  <c r="BG73" i="9"/>
  <c r="BG52" i="9"/>
  <c r="BG60" i="9"/>
  <c r="BG69" i="9"/>
  <c r="BG26" i="9"/>
  <c r="BG39" i="9"/>
  <c r="BG59" i="9"/>
  <c r="BG62" i="9"/>
  <c r="BG49" i="9"/>
  <c r="BG35" i="9"/>
  <c r="BG42" i="9"/>
  <c r="BG29" i="9"/>
  <c r="AN12" i="9"/>
  <c r="AO13" i="9" s="1"/>
  <c r="BU13" i="9" s="1"/>
  <c r="AL13" i="9"/>
  <c r="BT13" i="9" s="1"/>
  <c r="AK13" i="9"/>
  <c r="AO117" i="35"/>
  <c r="BF117" i="35" s="1"/>
  <c r="N110" i="43" s="1"/>
  <c r="AN117" i="35"/>
  <c r="AL117" i="35"/>
  <c r="BE117" i="35" s="1"/>
  <c r="M110" i="43" s="1"/>
  <c r="AK117" i="35"/>
  <c r="AQ115" i="9"/>
  <c r="AR115" i="9"/>
  <c r="N116" i="34" l="1"/>
  <c r="AJ126" i="35" s="1"/>
  <c r="L116" i="34"/>
  <c r="AD126" i="35" s="1"/>
  <c r="F52" i="37"/>
  <c r="D52" i="34"/>
  <c r="F62" i="35" s="1"/>
  <c r="D28" i="34"/>
  <c r="F38" i="35" s="1"/>
  <c r="M42" i="34"/>
  <c r="AG52" i="35" s="1"/>
  <c r="E41" i="34"/>
  <c r="I51" i="35" s="1"/>
  <c r="E65" i="34"/>
  <c r="I75" i="35" s="1"/>
  <c r="I2" i="37"/>
  <c r="J2" i="37" s="1"/>
  <c r="I12" i="9" s="1"/>
  <c r="E2" i="34"/>
  <c r="I12" i="35" s="1"/>
  <c r="F17" i="37"/>
  <c r="D17" i="34"/>
  <c r="F27" i="35" s="1"/>
  <c r="I3" i="37"/>
  <c r="J3" i="37" s="1"/>
  <c r="E3" i="34"/>
  <c r="I13" i="35" s="1"/>
  <c r="F5" i="37"/>
  <c r="G5" i="37" s="1"/>
  <c r="D5" i="34"/>
  <c r="F15" i="35" s="1"/>
  <c r="I5" i="37"/>
  <c r="J5" i="37" s="1"/>
  <c r="E5" i="34"/>
  <c r="I15" i="35" s="1"/>
  <c r="F6" i="37"/>
  <c r="G6" i="37" s="1"/>
  <c r="D6" i="34"/>
  <c r="F16" i="35" s="1"/>
  <c r="AF7" i="37"/>
  <c r="P7" i="34"/>
  <c r="F2" i="37"/>
  <c r="G2" i="37" s="1"/>
  <c r="D2" i="34"/>
  <c r="F12" i="35" s="1"/>
  <c r="AC116" i="37"/>
  <c r="AG126" i="9" s="1"/>
  <c r="D3" i="34"/>
  <c r="F13" i="35" s="1"/>
  <c r="M25" i="34"/>
  <c r="AG35" i="35" s="1"/>
  <c r="E6" i="34"/>
  <c r="I16" i="35" s="1"/>
  <c r="D36" i="34"/>
  <c r="F46" i="35" s="1"/>
  <c r="D4" i="34"/>
  <c r="F14" i="35" s="1"/>
  <c r="E40" i="34"/>
  <c r="I50" i="35" s="1"/>
  <c r="U116" i="37"/>
  <c r="E4" i="34"/>
  <c r="I14" i="35" s="1"/>
  <c r="E7" i="34"/>
  <c r="I17" i="35" s="1"/>
  <c r="T116" i="20"/>
  <c r="O3" i="40"/>
  <c r="T116" i="24"/>
  <c r="T116" i="23"/>
  <c r="O4" i="40"/>
  <c r="O116" i="34"/>
  <c r="AM126" i="35" s="1"/>
  <c r="O6" i="40"/>
  <c r="O5" i="40"/>
  <c r="L7" i="37"/>
  <c r="M7" i="37" s="1"/>
  <c r="F7" i="34"/>
  <c r="L17" i="35" s="1"/>
  <c r="Y7" i="37"/>
  <c r="Z7" i="37" s="1"/>
  <c r="K7" i="34"/>
  <c r="X17" i="35" s="1"/>
  <c r="O6" i="37"/>
  <c r="P6" i="37" s="1"/>
  <c r="G6" i="34"/>
  <c r="O16" i="35" s="1"/>
  <c r="C4" i="37"/>
  <c r="C4" i="34"/>
  <c r="C14" i="35" s="1"/>
  <c r="U3" i="37"/>
  <c r="V3" i="37" s="1"/>
  <c r="I3" i="34"/>
  <c r="U13" i="35" s="1"/>
  <c r="AF5" i="37"/>
  <c r="P5" i="34"/>
  <c r="U6" i="37"/>
  <c r="V6" i="37" s="1"/>
  <c r="I6" i="34"/>
  <c r="U16" i="35" s="1"/>
  <c r="Y5" i="37"/>
  <c r="Z5" i="37" s="1"/>
  <c r="K5" i="34"/>
  <c r="X15" i="35" s="1"/>
  <c r="X5" i="37"/>
  <c r="AA15" i="9" s="1"/>
  <c r="J5" i="34"/>
  <c r="AA15" i="35" s="1"/>
  <c r="L4" i="37"/>
  <c r="M4" i="37" s="1"/>
  <c r="F4" i="34"/>
  <c r="L14" i="35" s="1"/>
  <c r="Y3" i="37"/>
  <c r="Z3" i="37" s="1"/>
  <c r="K3" i="34"/>
  <c r="X13" i="35" s="1"/>
  <c r="R3" i="37"/>
  <c r="S3" i="37" s="1"/>
  <c r="H3" i="34"/>
  <c r="R13" i="35" s="1"/>
  <c r="R2" i="37"/>
  <c r="S2" i="37" s="1"/>
  <c r="H2" i="34"/>
  <c r="R12" i="35" s="1"/>
  <c r="X7" i="37"/>
  <c r="AA17" i="9" s="1"/>
  <c r="J7" i="34"/>
  <c r="AA17" i="35" s="1"/>
  <c r="AC7" i="37"/>
  <c r="AG17" i="9" s="1"/>
  <c r="M7" i="34"/>
  <c r="AG17" i="35" s="1"/>
  <c r="C5" i="37"/>
  <c r="C5" i="34"/>
  <c r="C15" i="35" s="1"/>
  <c r="X4" i="37"/>
  <c r="AA14" i="9" s="1"/>
  <c r="J4" i="34"/>
  <c r="AA14" i="35" s="1"/>
  <c r="AF4" i="37"/>
  <c r="P4" i="34"/>
  <c r="O4" i="37"/>
  <c r="P4" i="37" s="1"/>
  <c r="G4" i="34"/>
  <c r="O14" i="35" s="1"/>
  <c r="AC3" i="37"/>
  <c r="AG13" i="9" s="1"/>
  <c r="M3" i="34"/>
  <c r="AG13" i="35" s="1"/>
  <c r="Y2" i="37"/>
  <c r="Z2" i="37" s="1"/>
  <c r="K2" i="34"/>
  <c r="X12" i="35" s="1"/>
  <c r="C7" i="37"/>
  <c r="C7" i="34"/>
  <c r="C17" i="35" s="1"/>
  <c r="Y4" i="37"/>
  <c r="Z4" i="37" s="1"/>
  <c r="K4" i="34"/>
  <c r="X14" i="35" s="1"/>
  <c r="L6" i="37"/>
  <c r="M6" i="37" s="1"/>
  <c r="F6" i="34"/>
  <c r="L16" i="35" s="1"/>
  <c r="R6" i="37"/>
  <c r="S6" i="37" s="1"/>
  <c r="H6" i="34"/>
  <c r="R16" i="35" s="1"/>
  <c r="R4" i="37"/>
  <c r="S4" i="37" s="1"/>
  <c r="H4" i="34"/>
  <c r="R14" i="35" s="1"/>
  <c r="C3" i="37"/>
  <c r="C3" i="34"/>
  <c r="C13" i="35" s="1"/>
  <c r="L3" i="37"/>
  <c r="M3" i="37" s="1"/>
  <c r="F3" i="34"/>
  <c r="L13" i="35" s="1"/>
  <c r="L2" i="37"/>
  <c r="M2" i="37" s="1"/>
  <c r="F2" i="34"/>
  <c r="L12" i="35" s="1"/>
  <c r="X6" i="37"/>
  <c r="AA16" i="9" s="1"/>
  <c r="J6" i="34"/>
  <c r="AA16" i="35" s="1"/>
  <c r="L5" i="37"/>
  <c r="M5" i="37" s="1"/>
  <c r="F5" i="34"/>
  <c r="L15" i="35" s="1"/>
  <c r="O7" i="40"/>
  <c r="Y6" i="37"/>
  <c r="Z6" i="37" s="1"/>
  <c r="K6" i="34"/>
  <c r="X16" i="35" s="1"/>
  <c r="AC4" i="37"/>
  <c r="AG14" i="9" s="1"/>
  <c r="M4" i="34"/>
  <c r="AG14" i="35" s="1"/>
  <c r="AC5" i="37"/>
  <c r="AG15" i="9" s="1"/>
  <c r="M5" i="34"/>
  <c r="AG15" i="35" s="1"/>
  <c r="X3" i="37"/>
  <c r="AA13" i="9" s="1"/>
  <c r="J3" i="34"/>
  <c r="AA13" i="35" s="1"/>
  <c r="AC2" i="37"/>
  <c r="AG12" i="9" s="1"/>
  <c r="AH12" i="9" s="1"/>
  <c r="AI13" i="9" s="1"/>
  <c r="BS13" i="9" s="1"/>
  <c r="M2" i="34"/>
  <c r="AG12" i="35" s="1"/>
  <c r="O2" i="37"/>
  <c r="P2" i="37" s="1"/>
  <c r="G2" i="34"/>
  <c r="O12" i="35" s="1"/>
  <c r="U5" i="37"/>
  <c r="V5" i="37" s="1"/>
  <c r="I5" i="34"/>
  <c r="U15" i="35" s="1"/>
  <c r="O2" i="40"/>
  <c r="D7" i="34"/>
  <c r="F17" i="35" s="1"/>
  <c r="U7" i="37"/>
  <c r="V7" i="37" s="1"/>
  <c r="I7" i="34"/>
  <c r="U17" i="35" s="1"/>
  <c r="AC6" i="37"/>
  <c r="AG16" i="9" s="1"/>
  <c r="M6" i="34"/>
  <c r="AG16" i="35" s="1"/>
  <c r="O7" i="37"/>
  <c r="P7" i="37" s="1"/>
  <c r="G7" i="34"/>
  <c r="O17" i="35" s="1"/>
  <c r="R5" i="37"/>
  <c r="S5" i="37" s="1"/>
  <c r="H5" i="34"/>
  <c r="R15" i="35" s="1"/>
  <c r="AF3" i="37"/>
  <c r="P3" i="34"/>
  <c r="U2" i="37"/>
  <c r="V2" i="37" s="1"/>
  <c r="U12" i="9" s="1"/>
  <c r="V12" i="9" s="1"/>
  <c r="W13" i="9" s="1"/>
  <c r="BQ13" i="9" s="1"/>
  <c r="I2" i="34"/>
  <c r="U12" i="35" s="1"/>
  <c r="C2" i="37"/>
  <c r="C2" i="34"/>
  <c r="C12" i="35" s="1"/>
  <c r="R7" i="37"/>
  <c r="S7" i="37" s="1"/>
  <c r="H7" i="34"/>
  <c r="R17" i="35" s="1"/>
  <c r="C6" i="37"/>
  <c r="C6" i="34"/>
  <c r="C16" i="35" s="1"/>
  <c r="O5" i="37"/>
  <c r="P5" i="37" s="1"/>
  <c r="G5" i="34"/>
  <c r="O15" i="35" s="1"/>
  <c r="AF6" i="37"/>
  <c r="P6" i="34"/>
  <c r="U4" i="37"/>
  <c r="V4" i="37" s="1"/>
  <c r="I4" i="34"/>
  <c r="U14" i="35" s="1"/>
  <c r="O3" i="37"/>
  <c r="P3" i="37" s="1"/>
  <c r="G3" i="34"/>
  <c r="O13" i="35" s="1"/>
  <c r="AF2" i="37"/>
  <c r="P2" i="34"/>
  <c r="X2" i="37"/>
  <c r="AA12" i="9" s="1"/>
  <c r="AB12" i="9" s="1"/>
  <c r="J2" i="34"/>
  <c r="AA12" i="35" s="1"/>
  <c r="Q117" i="23"/>
  <c r="J117" i="23"/>
  <c r="E117" i="23"/>
  <c r="N117" i="23"/>
  <c r="O117" i="23"/>
  <c r="P117" i="23"/>
  <c r="I117" i="23"/>
  <c r="R117" i="23"/>
  <c r="H117" i="23"/>
  <c r="M117" i="23"/>
  <c r="V117" i="23"/>
  <c r="L117" i="23"/>
  <c r="G117" i="23"/>
  <c r="F117" i="23"/>
  <c r="K117" i="23"/>
  <c r="P117" i="24"/>
  <c r="N117" i="24"/>
  <c r="Q117" i="24"/>
  <c r="H117" i="24"/>
  <c r="R117" i="24"/>
  <c r="L117" i="24"/>
  <c r="M117" i="24"/>
  <c r="E117" i="24"/>
  <c r="F117" i="24"/>
  <c r="G117" i="24"/>
  <c r="J117" i="24"/>
  <c r="W117" i="24"/>
  <c r="O117" i="24"/>
  <c r="K117" i="24"/>
  <c r="I117" i="24"/>
  <c r="P117" i="20"/>
  <c r="J117" i="20"/>
  <c r="M117" i="20"/>
  <c r="E117" i="20"/>
  <c r="G117" i="20"/>
  <c r="N117" i="20"/>
  <c r="O117" i="20"/>
  <c r="Q117" i="20"/>
  <c r="I117" i="20"/>
  <c r="K117" i="20"/>
  <c r="L117" i="20"/>
  <c r="R117" i="20"/>
  <c r="H117" i="20"/>
  <c r="V117" i="20"/>
  <c r="F117" i="20"/>
  <c r="D117" i="26"/>
  <c r="C117" i="37" s="1"/>
  <c r="O117" i="26"/>
  <c r="AD117" i="37" s="1"/>
  <c r="AJ127" i="9" s="1"/>
  <c r="N117" i="26"/>
  <c r="M117" i="34" s="1"/>
  <c r="AG127" i="35" s="1"/>
  <c r="M117" i="26"/>
  <c r="AB117" i="37" s="1"/>
  <c r="P117" i="26"/>
  <c r="AE117" i="37" s="1"/>
  <c r="AM127" i="9" s="1"/>
  <c r="Q117" i="26"/>
  <c r="AF117" i="37" s="1"/>
  <c r="F25" i="37"/>
  <c r="D25" i="34"/>
  <c r="F35" i="35" s="1"/>
  <c r="AC31" i="37"/>
  <c r="AG41" i="9" s="1"/>
  <c r="BF41" i="9" s="1"/>
  <c r="M31" i="34"/>
  <c r="AG41" i="35" s="1"/>
  <c r="I51" i="37"/>
  <c r="E51" i="34"/>
  <c r="I61" i="35" s="1"/>
  <c r="F67" i="37"/>
  <c r="D67" i="34"/>
  <c r="F77" i="35" s="1"/>
  <c r="I19" i="37"/>
  <c r="E19" i="34"/>
  <c r="I29" i="35" s="1"/>
  <c r="X116" i="37"/>
  <c r="AA126" i="9" s="1"/>
  <c r="I116" i="37"/>
  <c r="C116" i="37"/>
  <c r="O116" i="37"/>
  <c r="Y116" i="37"/>
  <c r="R116" i="37"/>
  <c r="F49" i="37"/>
  <c r="D49" i="34"/>
  <c r="F59" i="35" s="1"/>
  <c r="AF20" i="37"/>
  <c r="P20" i="34"/>
  <c r="F29" i="37"/>
  <c r="D29" i="34"/>
  <c r="F39" i="35" s="1"/>
  <c r="F33" i="37"/>
  <c r="D33" i="34"/>
  <c r="F43" i="35" s="1"/>
  <c r="Y76" i="37"/>
  <c r="I94" i="37"/>
  <c r="R75" i="37"/>
  <c r="F35" i="37"/>
  <c r="D35" i="34"/>
  <c r="F45" i="35" s="1"/>
  <c r="I80" i="37"/>
  <c r="F92" i="37"/>
  <c r="Y77" i="37"/>
  <c r="R91" i="37"/>
  <c r="U86" i="37"/>
  <c r="U73" i="37"/>
  <c r="C73" i="37"/>
  <c r="F94" i="37"/>
  <c r="O95" i="37"/>
  <c r="F91" i="37"/>
  <c r="R88" i="37"/>
  <c r="O94" i="37"/>
  <c r="U75" i="37"/>
  <c r="U76" i="37"/>
  <c r="AD126" i="9"/>
  <c r="AF42" i="37"/>
  <c r="P42" i="34"/>
  <c r="I32" i="37"/>
  <c r="E32" i="34"/>
  <c r="I42" i="35" s="1"/>
  <c r="F62" i="37"/>
  <c r="D62" i="34"/>
  <c r="F72" i="35" s="1"/>
  <c r="AF23" i="37"/>
  <c r="P23" i="34"/>
  <c r="AF29" i="37"/>
  <c r="P29" i="34"/>
  <c r="AC51" i="37"/>
  <c r="AG61" i="9" s="1"/>
  <c r="M51" i="34"/>
  <c r="AG61" i="35" s="1"/>
  <c r="F45" i="37"/>
  <c r="D45" i="34"/>
  <c r="F55" i="35" s="1"/>
  <c r="E52" i="34"/>
  <c r="I62" i="35" s="1"/>
  <c r="I52" i="37"/>
  <c r="E56" i="34"/>
  <c r="I66" i="35" s="1"/>
  <c r="I56" i="37"/>
  <c r="D16" i="34"/>
  <c r="F26" i="35" s="1"/>
  <c r="F16" i="37"/>
  <c r="M32" i="34"/>
  <c r="AG42" i="35" s="1"/>
  <c r="AC32" i="37"/>
  <c r="AG42" i="9" s="1"/>
  <c r="D37" i="34"/>
  <c r="F47" i="35" s="1"/>
  <c r="F37" i="37"/>
  <c r="M22" i="34"/>
  <c r="AG32" i="35" s="1"/>
  <c r="AC22" i="37"/>
  <c r="AG32" i="9" s="1"/>
  <c r="BF32" i="9" s="1"/>
  <c r="P14" i="34"/>
  <c r="AF14" i="37"/>
  <c r="D8" i="34"/>
  <c r="F18" i="35" s="1"/>
  <c r="F8" i="37"/>
  <c r="E12" i="34"/>
  <c r="I22" i="35" s="1"/>
  <c r="I12" i="37"/>
  <c r="D56" i="34"/>
  <c r="F66" i="35" s="1"/>
  <c r="F56" i="37"/>
  <c r="D61" i="34"/>
  <c r="F71" i="35" s="1"/>
  <c r="F61" i="37"/>
  <c r="P44" i="34"/>
  <c r="AF44" i="37"/>
  <c r="E43" i="34"/>
  <c r="I53" i="35" s="1"/>
  <c r="I43" i="37"/>
  <c r="P37" i="34"/>
  <c r="AF37" i="37"/>
  <c r="E8" i="34"/>
  <c r="I18" i="35" s="1"/>
  <c r="I8" i="37"/>
  <c r="M45" i="34"/>
  <c r="AG55" i="35" s="1"/>
  <c r="AC45" i="37"/>
  <c r="AG55" i="9" s="1"/>
  <c r="M43" i="34"/>
  <c r="AG53" i="35" s="1"/>
  <c r="AC43" i="37"/>
  <c r="AG53" i="9" s="1"/>
  <c r="E54" i="34"/>
  <c r="I64" i="35" s="1"/>
  <c r="I54" i="37"/>
  <c r="M47" i="34"/>
  <c r="AG57" i="35" s="1"/>
  <c r="AC47" i="37"/>
  <c r="AG57" i="9" s="1"/>
  <c r="BF57" i="9" s="1"/>
  <c r="R70" i="37"/>
  <c r="D22" i="34"/>
  <c r="F32" i="35" s="1"/>
  <c r="F22" i="37"/>
  <c r="M39" i="34"/>
  <c r="AG49" i="35" s="1"/>
  <c r="AC39" i="37"/>
  <c r="AG49" i="9" s="1"/>
  <c r="BF49" i="9" s="1"/>
  <c r="P41" i="34"/>
  <c r="AF41" i="37"/>
  <c r="P35" i="34"/>
  <c r="AF35" i="37"/>
  <c r="D51" i="34"/>
  <c r="F61" i="35" s="1"/>
  <c r="F51" i="37"/>
  <c r="P52" i="34"/>
  <c r="AF52" i="37"/>
  <c r="P21" i="34"/>
  <c r="AF21" i="37"/>
  <c r="P11" i="34"/>
  <c r="AF11" i="37"/>
  <c r="E57" i="34"/>
  <c r="I67" i="35" s="1"/>
  <c r="I57" i="37"/>
  <c r="E50" i="34"/>
  <c r="I60" i="35" s="1"/>
  <c r="I50" i="37"/>
  <c r="D54" i="34"/>
  <c r="F64" i="35" s="1"/>
  <c r="F54" i="37"/>
  <c r="O71" i="37"/>
  <c r="M23" i="34"/>
  <c r="AG33" i="35" s="1"/>
  <c r="AC23" i="37"/>
  <c r="AG33" i="9" s="1"/>
  <c r="M9" i="34"/>
  <c r="AG19" i="35" s="1"/>
  <c r="AC9" i="37"/>
  <c r="AG19" i="9" s="1"/>
  <c r="BF20" i="9" s="1"/>
  <c r="P10" i="34"/>
  <c r="AF10" i="37"/>
  <c r="D48" i="34"/>
  <c r="F58" i="35" s="1"/>
  <c r="F48" i="37"/>
  <c r="D34" i="34"/>
  <c r="F44" i="35" s="1"/>
  <c r="F34" i="37"/>
  <c r="E49" i="34"/>
  <c r="I59" i="35" s="1"/>
  <c r="I49" i="37"/>
  <c r="F70" i="37"/>
  <c r="E58" i="34"/>
  <c r="I68" i="35" s="1"/>
  <c r="I58" i="37"/>
  <c r="D13" i="34"/>
  <c r="F23" i="35" s="1"/>
  <c r="F13" i="37"/>
  <c r="E20" i="34"/>
  <c r="I30" i="35" s="1"/>
  <c r="I20" i="37"/>
  <c r="M19" i="34"/>
  <c r="AG29" i="35" s="1"/>
  <c r="AC19" i="37"/>
  <c r="AG29" i="9" s="1"/>
  <c r="BF29" i="9" s="1"/>
  <c r="P25" i="34"/>
  <c r="AF25" i="37"/>
  <c r="E31" i="34"/>
  <c r="I41" i="35" s="1"/>
  <c r="I31" i="37"/>
  <c r="P22" i="34"/>
  <c r="AF22" i="37"/>
  <c r="P8" i="34"/>
  <c r="AF8" i="37"/>
  <c r="M27" i="34"/>
  <c r="AG37" i="35" s="1"/>
  <c r="AC27" i="37"/>
  <c r="AG37" i="9" s="1"/>
  <c r="BF38" i="9" s="1"/>
  <c r="E28" i="34"/>
  <c r="I38" i="35" s="1"/>
  <c r="I28" i="37"/>
  <c r="E35" i="34"/>
  <c r="I45" i="35" s="1"/>
  <c r="I35" i="37"/>
  <c r="M24" i="34"/>
  <c r="AG34" i="35" s="1"/>
  <c r="AC24" i="37"/>
  <c r="AG34" i="9" s="1"/>
  <c r="C69" i="37"/>
  <c r="E23" i="34"/>
  <c r="I33" i="35" s="1"/>
  <c r="I23" i="37"/>
  <c r="P38" i="34"/>
  <c r="AF38" i="37"/>
  <c r="E21" i="34"/>
  <c r="I31" i="35" s="1"/>
  <c r="I21" i="37"/>
  <c r="M17" i="34"/>
  <c r="AG27" i="35" s="1"/>
  <c r="AC17" i="37"/>
  <c r="AG27" i="9" s="1"/>
  <c r="BF28" i="9" s="1"/>
  <c r="P36" i="34"/>
  <c r="AF36" i="37"/>
  <c r="D71" i="34"/>
  <c r="F81" i="35" s="1"/>
  <c r="F71" i="37"/>
  <c r="D43" i="34"/>
  <c r="F53" i="35" s="1"/>
  <c r="F43" i="37"/>
  <c r="P17" i="34"/>
  <c r="AF17" i="37"/>
  <c r="M20" i="34"/>
  <c r="AG30" i="35" s="1"/>
  <c r="AC20" i="37"/>
  <c r="AG30" i="9" s="1"/>
  <c r="E67" i="34"/>
  <c r="I77" i="35" s="1"/>
  <c r="I67" i="37"/>
  <c r="D31" i="34"/>
  <c r="F41" i="35" s="1"/>
  <c r="F31" i="37"/>
  <c r="M16" i="34"/>
  <c r="AG26" i="35" s="1"/>
  <c r="AC16" i="37"/>
  <c r="AG26" i="9" s="1"/>
  <c r="M41" i="34"/>
  <c r="AG51" i="35" s="1"/>
  <c r="AC41" i="37"/>
  <c r="AG51" i="9" s="1"/>
  <c r="BF52" i="9" s="1"/>
  <c r="D55" i="34"/>
  <c r="F65" i="35" s="1"/>
  <c r="F55" i="37"/>
  <c r="E9" i="34"/>
  <c r="I19" i="35" s="1"/>
  <c r="I9" i="37"/>
  <c r="D64" i="34"/>
  <c r="F74" i="35" s="1"/>
  <c r="F64" i="37"/>
  <c r="P34" i="34"/>
  <c r="AF34" i="37"/>
  <c r="E34" i="34"/>
  <c r="I44" i="35" s="1"/>
  <c r="I34" i="37"/>
  <c r="M12" i="34"/>
  <c r="AG22" i="35" s="1"/>
  <c r="AC12" i="37"/>
  <c r="AG22" i="9" s="1"/>
  <c r="BF22" i="9" s="1"/>
  <c r="P33" i="34"/>
  <c r="AF33" i="37"/>
  <c r="M50" i="34"/>
  <c r="AG60" i="35" s="1"/>
  <c r="AC50" i="37"/>
  <c r="AG60" i="9" s="1"/>
  <c r="BF60" i="9" s="1"/>
  <c r="P46" i="34"/>
  <c r="AF46" i="37"/>
  <c r="M13" i="34"/>
  <c r="AG23" i="35" s="1"/>
  <c r="AC13" i="37"/>
  <c r="AG23" i="9" s="1"/>
  <c r="D46" i="34"/>
  <c r="F56" i="35" s="1"/>
  <c r="F46" i="37"/>
  <c r="R69" i="37"/>
  <c r="E47" i="34"/>
  <c r="I57" i="35" s="1"/>
  <c r="I47" i="37"/>
  <c r="E27" i="34"/>
  <c r="I37" i="35" s="1"/>
  <c r="I27" i="37"/>
  <c r="AE150" i="13"/>
  <c r="AG150" i="13"/>
  <c r="L117" i="34"/>
  <c r="AD127" i="35" s="1"/>
  <c r="N117" i="34"/>
  <c r="AJ127" i="35" s="1"/>
  <c r="O117" i="34"/>
  <c r="AM127" i="35" s="1"/>
  <c r="D47" i="34"/>
  <c r="F57" i="35" s="1"/>
  <c r="E61" i="34"/>
  <c r="I71" i="35" s="1"/>
  <c r="P13" i="34"/>
  <c r="E29" i="34"/>
  <c r="I39" i="35" s="1"/>
  <c r="E33" i="34"/>
  <c r="I43" i="35" s="1"/>
  <c r="M26" i="34"/>
  <c r="AG36" i="35" s="1"/>
  <c r="P43" i="34"/>
  <c r="M29" i="34"/>
  <c r="AG39" i="35" s="1"/>
  <c r="P40" i="34"/>
  <c r="M33" i="34"/>
  <c r="AG43" i="35" s="1"/>
  <c r="E60" i="34"/>
  <c r="I70" i="35" s="1"/>
  <c r="E64" i="34"/>
  <c r="I74" i="35" s="1"/>
  <c r="M52" i="34"/>
  <c r="AG62" i="35" s="1"/>
  <c r="D38" i="34"/>
  <c r="F48" i="35" s="1"/>
  <c r="E15" i="34"/>
  <c r="I25" i="35" s="1"/>
  <c r="P30" i="34"/>
  <c r="E37" i="34"/>
  <c r="I47" i="35" s="1"/>
  <c r="AP127" i="9"/>
  <c r="D66" i="34"/>
  <c r="F76" i="35" s="1"/>
  <c r="M30" i="34"/>
  <c r="AG40" i="35" s="1"/>
  <c r="P27" i="34"/>
  <c r="P49" i="34"/>
  <c r="E44" i="34"/>
  <c r="I54" i="35" s="1"/>
  <c r="P51" i="34"/>
  <c r="M14" i="34"/>
  <c r="AG24" i="35" s="1"/>
  <c r="D32" i="34"/>
  <c r="F42" i="35" s="1"/>
  <c r="D12" i="34"/>
  <c r="F22" i="35" s="1"/>
  <c r="D10" i="34"/>
  <c r="F20" i="35" s="1"/>
  <c r="P31" i="34"/>
  <c r="P26" i="34"/>
  <c r="D11" i="34"/>
  <c r="F21" i="35" s="1"/>
  <c r="D40" i="34"/>
  <c r="F50" i="35" s="1"/>
  <c r="D65" i="34"/>
  <c r="F75" i="35" s="1"/>
  <c r="D24" i="34"/>
  <c r="F34" i="35" s="1"/>
  <c r="M11" i="34"/>
  <c r="AG21" i="35" s="1"/>
  <c r="D18" i="34"/>
  <c r="F28" i="35" s="1"/>
  <c r="E16" i="34"/>
  <c r="I26" i="35" s="1"/>
  <c r="D44" i="34"/>
  <c r="F54" i="35" s="1"/>
  <c r="E18" i="34"/>
  <c r="I28" i="35" s="1"/>
  <c r="E25" i="34"/>
  <c r="I35" i="35" s="1"/>
  <c r="D53" i="34"/>
  <c r="F63" i="35" s="1"/>
  <c r="M38" i="34"/>
  <c r="AG48" i="35" s="1"/>
  <c r="E24" i="34"/>
  <c r="I34" i="35" s="1"/>
  <c r="E53" i="34"/>
  <c r="I63" i="35" s="1"/>
  <c r="D57" i="34"/>
  <c r="F67" i="35" s="1"/>
  <c r="E68" i="34"/>
  <c r="I78" i="35" s="1"/>
  <c r="E13" i="34"/>
  <c r="I23" i="35" s="1"/>
  <c r="D15" i="34"/>
  <c r="F25" i="35" s="1"/>
  <c r="E42" i="34"/>
  <c r="I52" i="35" s="1"/>
  <c r="E14" i="34"/>
  <c r="I24" i="35" s="1"/>
  <c r="M18" i="34"/>
  <c r="AG28" i="35" s="1"/>
  <c r="O34" i="40"/>
  <c r="O43" i="40"/>
  <c r="D41" i="34"/>
  <c r="F51" i="35" s="1"/>
  <c r="E71" i="34"/>
  <c r="I81" i="35" s="1"/>
  <c r="E69" i="34"/>
  <c r="I79" i="35" s="1"/>
  <c r="D23" i="34"/>
  <c r="F33" i="35" s="1"/>
  <c r="D59" i="34"/>
  <c r="F69" i="35" s="1"/>
  <c r="E70" i="34"/>
  <c r="I80" i="35" s="1"/>
  <c r="M37" i="34"/>
  <c r="AG47" i="35" s="1"/>
  <c r="P39" i="34"/>
  <c r="M28" i="34"/>
  <c r="AG38" i="35" s="1"/>
  <c r="E45" i="34"/>
  <c r="I55" i="35" s="1"/>
  <c r="P50" i="34"/>
  <c r="P9" i="34"/>
  <c r="E55" i="34"/>
  <c r="I65" i="35" s="1"/>
  <c r="D58" i="34"/>
  <c r="F68" i="35" s="1"/>
  <c r="E48" i="34"/>
  <c r="I58" i="35" s="1"/>
  <c r="M34" i="34"/>
  <c r="AG44" i="35" s="1"/>
  <c r="D14" i="34"/>
  <c r="F24" i="35" s="1"/>
  <c r="O23" i="40"/>
  <c r="O67" i="40"/>
  <c r="O24" i="40"/>
  <c r="O10" i="40"/>
  <c r="M10" i="34"/>
  <c r="AG20" i="35" s="1"/>
  <c r="E10" i="34"/>
  <c r="I20" i="35" s="1"/>
  <c r="P24" i="34"/>
  <c r="E30" i="34"/>
  <c r="I40" i="35" s="1"/>
  <c r="O12" i="40"/>
  <c r="P12" i="34"/>
  <c r="O46" i="40"/>
  <c r="O100" i="40"/>
  <c r="O54" i="40"/>
  <c r="O28" i="40"/>
  <c r="E36" i="34"/>
  <c r="I46" i="35" s="1"/>
  <c r="D9" i="34"/>
  <c r="F19" i="35" s="1"/>
  <c r="M40" i="34"/>
  <c r="AG50" i="35" s="1"/>
  <c r="P47" i="34"/>
  <c r="D50" i="34"/>
  <c r="F60" i="35" s="1"/>
  <c r="E11" i="34"/>
  <c r="I21" i="35" s="1"/>
  <c r="M48" i="34"/>
  <c r="AG58" i="35" s="1"/>
  <c r="P16" i="34"/>
  <c r="D30" i="34"/>
  <c r="F40" i="35" s="1"/>
  <c r="E66" i="34"/>
  <c r="I76" i="35" s="1"/>
  <c r="O66" i="40"/>
  <c r="O64" i="40"/>
  <c r="O15" i="40"/>
  <c r="O26" i="40"/>
  <c r="O53" i="40"/>
  <c r="O96" i="40"/>
  <c r="O63" i="40"/>
  <c r="O35" i="40"/>
  <c r="O70" i="40"/>
  <c r="O33" i="40"/>
  <c r="O61" i="40"/>
  <c r="O99" i="40"/>
  <c r="O52" i="40"/>
  <c r="O89" i="40"/>
  <c r="O44" i="40"/>
  <c r="O78" i="40"/>
  <c r="O115" i="40"/>
  <c r="O16" i="40"/>
  <c r="O11" i="40"/>
  <c r="O42" i="40"/>
  <c r="O36" i="40"/>
  <c r="E46" i="34"/>
  <c r="I56" i="35" s="1"/>
  <c r="E26" i="34"/>
  <c r="I36" i="35" s="1"/>
  <c r="O37" i="40"/>
  <c r="E62" i="34"/>
  <c r="I72" i="35" s="1"/>
  <c r="D72" i="34"/>
  <c r="F82" i="35" s="1"/>
  <c r="M36" i="34"/>
  <c r="AG46" i="35" s="1"/>
  <c r="P28" i="34"/>
  <c r="D70" i="34"/>
  <c r="F80" i="35" s="1"/>
  <c r="O71" i="40"/>
  <c r="O31" i="40"/>
  <c r="O25" i="40"/>
  <c r="M46" i="34"/>
  <c r="AG56" i="35" s="1"/>
  <c r="O58" i="40"/>
  <c r="O84" i="40"/>
  <c r="P15" i="34"/>
  <c r="O55" i="40"/>
  <c r="M44" i="34"/>
  <c r="AG54" i="35" s="1"/>
  <c r="E22" i="34"/>
  <c r="I32" i="35" s="1"/>
  <c r="D26" i="34"/>
  <c r="F36" i="35" s="1"/>
  <c r="O56" i="40"/>
  <c r="D39" i="34"/>
  <c r="F49" i="35" s="1"/>
  <c r="D42" i="34"/>
  <c r="F52" i="35" s="1"/>
  <c r="P48" i="34"/>
  <c r="O22" i="40"/>
  <c r="O68" i="40"/>
  <c r="O85" i="40"/>
  <c r="D20" i="34"/>
  <c r="F30" i="35" s="1"/>
  <c r="O8" i="40"/>
  <c r="O47" i="40"/>
  <c r="P32" i="34"/>
  <c r="O18" i="40"/>
  <c r="O49" i="40"/>
  <c r="O60" i="40"/>
  <c r="O32" i="40"/>
  <c r="O57" i="40"/>
  <c r="O14" i="40"/>
  <c r="D68" i="34"/>
  <c r="F78" i="35" s="1"/>
  <c r="O9" i="40"/>
  <c r="O59" i="40"/>
  <c r="M35" i="34"/>
  <c r="AG45" i="35" s="1"/>
  <c r="O50" i="40"/>
  <c r="O17" i="40"/>
  <c r="O27" i="40"/>
  <c r="O72" i="40"/>
  <c r="O88" i="40"/>
  <c r="D69" i="34"/>
  <c r="F79" i="35" s="1"/>
  <c r="O62" i="40"/>
  <c r="O13" i="40"/>
  <c r="E63" i="34"/>
  <c r="I73" i="35" s="1"/>
  <c r="D63" i="34"/>
  <c r="F73" i="35" s="1"/>
  <c r="M21" i="34"/>
  <c r="AG31" i="35" s="1"/>
  <c r="P45" i="34"/>
  <c r="AG45" i="9"/>
  <c r="BF46" i="9" s="1"/>
  <c r="O45" i="40"/>
  <c r="O21" i="40"/>
  <c r="O69" i="40"/>
  <c r="D27" i="34"/>
  <c r="F37" i="35" s="1"/>
  <c r="E59" i="34"/>
  <c r="I69" i="35" s="1"/>
  <c r="D60" i="34"/>
  <c r="F70" i="35" s="1"/>
  <c r="D21" i="34"/>
  <c r="F31" i="35" s="1"/>
  <c r="E38" i="34"/>
  <c r="I48" i="35" s="1"/>
  <c r="E17" i="34"/>
  <c r="I27" i="35" s="1"/>
  <c r="M15" i="34"/>
  <c r="AG25" i="35" s="1"/>
  <c r="M49" i="34"/>
  <c r="AG59" i="35" s="1"/>
  <c r="O19" i="40"/>
  <c r="O73" i="40"/>
  <c r="O81" i="40"/>
  <c r="E72" i="34"/>
  <c r="I82" i="35" s="1"/>
  <c r="P19" i="34"/>
  <c r="M8" i="34"/>
  <c r="AG18" i="35" s="1"/>
  <c r="O48" i="40"/>
  <c r="O29" i="40"/>
  <c r="O38" i="40"/>
  <c r="O30" i="40"/>
  <c r="O39" i="40"/>
  <c r="O116" i="40"/>
  <c r="O41" i="40"/>
  <c r="O65" i="40"/>
  <c r="O40" i="40"/>
  <c r="O51" i="40"/>
  <c r="O20" i="40"/>
  <c r="E39" i="34"/>
  <c r="I49" i="35" s="1"/>
  <c r="O87" i="40"/>
  <c r="O95" i="40"/>
  <c r="O98" i="40"/>
  <c r="P18" i="34"/>
  <c r="A119" i="34"/>
  <c r="E118" i="27"/>
  <c r="D118" i="27"/>
  <c r="A121" i="37"/>
  <c r="D118" i="20"/>
  <c r="D118" i="23"/>
  <c r="D118" i="28"/>
  <c r="E118" i="28"/>
  <c r="A119" i="24"/>
  <c r="A119" i="27"/>
  <c r="A119" i="28"/>
  <c r="A119" i="23"/>
  <c r="A129" i="9"/>
  <c r="A119" i="20"/>
  <c r="A129" i="35"/>
  <c r="D118" i="24"/>
  <c r="E118" i="24" s="1"/>
  <c r="O82" i="40"/>
  <c r="O114" i="40"/>
  <c r="O112" i="40"/>
  <c r="O113" i="40"/>
  <c r="O76" i="40"/>
  <c r="O80" i="40"/>
  <c r="O75" i="40"/>
  <c r="O86" i="40"/>
  <c r="O90" i="40"/>
  <c r="O79" i="40"/>
  <c r="O74" i="40"/>
  <c r="O91" i="40"/>
  <c r="O97" i="40"/>
  <c r="O93" i="40"/>
  <c r="O102" i="40"/>
  <c r="O83" i="40"/>
  <c r="O104" i="40"/>
  <c r="O77" i="40"/>
  <c r="O94" i="40"/>
  <c r="O103" i="40"/>
  <c r="O101" i="40"/>
  <c r="O92" i="40"/>
  <c r="AA92" i="9"/>
  <c r="J82" i="34"/>
  <c r="AA92" i="35" s="1"/>
  <c r="H41" i="34"/>
  <c r="R51" i="35" s="1"/>
  <c r="C12" i="34"/>
  <c r="C22" i="35" s="1"/>
  <c r="H69" i="34"/>
  <c r="R79" i="35" s="1"/>
  <c r="K34" i="34"/>
  <c r="X44" i="35" s="1"/>
  <c r="L111" i="37"/>
  <c r="AG111" i="37" s="1"/>
  <c r="F111" i="34"/>
  <c r="L121" i="35" s="1"/>
  <c r="AA81" i="9"/>
  <c r="J71" i="34"/>
  <c r="AA81" i="35" s="1"/>
  <c r="H46" i="34"/>
  <c r="R56" i="35" s="1"/>
  <c r="C64" i="34"/>
  <c r="C74" i="35" s="1"/>
  <c r="I10" i="34"/>
  <c r="U20" i="35" s="1"/>
  <c r="AG93" i="9"/>
  <c r="M83" i="34"/>
  <c r="AG93" i="35" s="1"/>
  <c r="G51" i="34"/>
  <c r="O61" i="35" s="1"/>
  <c r="P88" i="34"/>
  <c r="AA40" i="9"/>
  <c r="J30" i="34"/>
  <c r="AA40" i="35" s="1"/>
  <c r="M116" i="34"/>
  <c r="AG126" i="35" s="1"/>
  <c r="AA53" i="9"/>
  <c r="J43" i="34"/>
  <c r="AA53" i="35" s="1"/>
  <c r="G98" i="34"/>
  <c r="O108" i="35" s="1"/>
  <c r="I12" i="34"/>
  <c r="U22" i="35" s="1"/>
  <c r="AG98" i="9"/>
  <c r="M88" i="34"/>
  <c r="AG98" i="35" s="1"/>
  <c r="H10" i="34"/>
  <c r="R20" i="35" s="1"/>
  <c r="K25" i="34"/>
  <c r="X35" i="35" s="1"/>
  <c r="I70" i="34"/>
  <c r="U80" i="35" s="1"/>
  <c r="P78" i="34"/>
  <c r="G80" i="34"/>
  <c r="O90" i="35" s="1"/>
  <c r="G25" i="34"/>
  <c r="O35" i="35" s="1"/>
  <c r="H11" i="34"/>
  <c r="AG73" i="9"/>
  <c r="M63" i="34"/>
  <c r="AG73" i="35" s="1"/>
  <c r="C28" i="34"/>
  <c r="C38" i="35" s="1"/>
  <c r="E83" i="34"/>
  <c r="I93" i="35" s="1"/>
  <c r="D93" i="34"/>
  <c r="F103" i="35" s="1"/>
  <c r="I97" i="34"/>
  <c r="U107" i="35" s="1"/>
  <c r="K58" i="34"/>
  <c r="X68" i="35" s="1"/>
  <c r="C65" i="34"/>
  <c r="C75" i="35" s="1"/>
  <c r="AA20" i="9"/>
  <c r="J10" i="34"/>
  <c r="AA20" i="35" s="1"/>
  <c r="K77" i="34"/>
  <c r="X87" i="35" s="1"/>
  <c r="H116" i="34"/>
  <c r="R126" i="35" s="1"/>
  <c r="AG86" i="9"/>
  <c r="M76" i="34"/>
  <c r="AG86" i="35" s="1"/>
  <c r="AA116" i="9"/>
  <c r="J106" i="34"/>
  <c r="AA116" i="35" s="1"/>
  <c r="G103" i="34"/>
  <c r="O113" i="35" s="1"/>
  <c r="P102" i="34"/>
  <c r="E102" i="34"/>
  <c r="I112" i="35" s="1"/>
  <c r="AA110" i="9"/>
  <c r="J100" i="34"/>
  <c r="AA110" i="35" s="1"/>
  <c r="C76" i="34"/>
  <c r="C86" i="35" s="1"/>
  <c r="I63" i="34"/>
  <c r="U73" i="35" s="1"/>
  <c r="L28" i="37"/>
  <c r="F28" i="34"/>
  <c r="L38" i="35" s="1"/>
  <c r="G112" i="34"/>
  <c r="O122" i="35" s="1"/>
  <c r="G36" i="34"/>
  <c r="O46" i="35" s="1"/>
  <c r="C78" i="34"/>
  <c r="C88" i="35" s="1"/>
  <c r="H76" i="34"/>
  <c r="R86" i="35" s="1"/>
  <c r="G86" i="34"/>
  <c r="O96" i="35" s="1"/>
  <c r="M113" i="34"/>
  <c r="AG123" i="35" s="1"/>
  <c r="AG123" i="9"/>
  <c r="P83" i="34"/>
  <c r="D110" i="34"/>
  <c r="F120" i="35" s="1"/>
  <c r="P103" i="34"/>
  <c r="H52" i="34"/>
  <c r="R62" i="35" s="1"/>
  <c r="P100" i="34"/>
  <c r="H48" i="34"/>
  <c r="R58" i="35" s="1"/>
  <c r="L86" i="37"/>
  <c r="F86" i="34"/>
  <c r="L96" i="35" s="1"/>
  <c r="F39" i="34"/>
  <c r="L49" i="35" s="1"/>
  <c r="L39" i="37"/>
  <c r="I43" i="34"/>
  <c r="U53" i="35" s="1"/>
  <c r="L96" i="37"/>
  <c r="AG96" i="37" s="1"/>
  <c r="F96" i="34"/>
  <c r="L106" i="35" s="1"/>
  <c r="H61" i="34"/>
  <c r="R71" i="35" s="1"/>
  <c r="L33" i="37"/>
  <c r="F33" i="34"/>
  <c r="L43" i="35" s="1"/>
  <c r="H25" i="34"/>
  <c r="R35" i="35" s="1"/>
  <c r="G89" i="34"/>
  <c r="O99" i="35" s="1"/>
  <c r="E75" i="34"/>
  <c r="I85" i="35" s="1"/>
  <c r="L92" i="37"/>
  <c r="F92" i="34"/>
  <c r="L102" i="35" s="1"/>
  <c r="J113" i="34"/>
  <c r="AA123" i="35" s="1"/>
  <c r="AA123" i="9"/>
  <c r="AA91" i="9"/>
  <c r="J81" i="34"/>
  <c r="AA91" i="35" s="1"/>
  <c r="E82" i="34"/>
  <c r="I92" i="35" s="1"/>
  <c r="L49" i="37"/>
  <c r="F49" i="34"/>
  <c r="L59" i="35" s="1"/>
  <c r="L21" i="37"/>
  <c r="F21" i="34"/>
  <c r="L31" i="35" s="1"/>
  <c r="G93" i="34"/>
  <c r="O103" i="35" s="1"/>
  <c r="G113" i="34"/>
  <c r="O123" i="35" s="1"/>
  <c r="K86" i="34"/>
  <c r="X96" i="35" s="1"/>
  <c r="E114" i="34"/>
  <c r="I124" i="35" s="1"/>
  <c r="AG114" i="9"/>
  <c r="M104" i="34"/>
  <c r="AG114" i="35" s="1"/>
  <c r="G107" i="34"/>
  <c r="O117" i="35" s="1"/>
  <c r="H101" i="34"/>
  <c r="R111" i="35" s="1"/>
  <c r="G55" i="34"/>
  <c r="O65" i="35" s="1"/>
  <c r="C10" i="34"/>
  <c r="C20" i="35" s="1"/>
  <c r="G75" i="34"/>
  <c r="O85" i="35" s="1"/>
  <c r="C37" i="34"/>
  <c r="C47" i="35" s="1"/>
  <c r="C79" i="34"/>
  <c r="C89" i="35" s="1"/>
  <c r="AG65" i="9"/>
  <c r="M55" i="34"/>
  <c r="AG65" i="35" s="1"/>
  <c r="K39" i="34"/>
  <c r="X49" i="35" s="1"/>
  <c r="D90" i="34"/>
  <c r="F100" i="35" s="1"/>
  <c r="E74" i="34"/>
  <c r="K116" i="34"/>
  <c r="X126" i="35" s="1"/>
  <c r="L47" i="37"/>
  <c r="F47" i="34"/>
  <c r="L57" i="35" s="1"/>
  <c r="L77" i="37"/>
  <c r="F77" i="34"/>
  <c r="L87" i="35" s="1"/>
  <c r="I72" i="34"/>
  <c r="U82" i="35" s="1"/>
  <c r="I79" i="34"/>
  <c r="U89" i="35" s="1"/>
  <c r="G81" i="34"/>
  <c r="O91" i="35" s="1"/>
  <c r="I34" i="34"/>
  <c r="U44" i="35" s="1"/>
  <c r="K75" i="34"/>
  <c r="X85" i="35" s="1"/>
  <c r="I16" i="34"/>
  <c r="U26" i="35" s="1"/>
  <c r="G60" i="34"/>
  <c r="O70" i="35" s="1"/>
  <c r="D86" i="34"/>
  <c r="F96" i="35" s="1"/>
  <c r="J116" i="34"/>
  <c r="AA126" i="35" s="1"/>
  <c r="D98" i="34"/>
  <c r="F108" i="35" s="1"/>
  <c r="G43" i="34"/>
  <c r="O53" i="35" s="1"/>
  <c r="P80" i="34"/>
  <c r="C31" i="34"/>
  <c r="C41" i="35" s="1"/>
  <c r="I112" i="34"/>
  <c r="U122" i="35" s="1"/>
  <c r="G38" i="34"/>
  <c r="O48" i="35" s="1"/>
  <c r="M62" i="34"/>
  <c r="AG72" i="35" s="1"/>
  <c r="I81" i="34"/>
  <c r="U91" i="35" s="1"/>
  <c r="I18" i="34"/>
  <c r="U28" i="35" s="1"/>
  <c r="M72" i="34"/>
  <c r="AG82" i="35" s="1"/>
  <c r="AG82" i="9"/>
  <c r="C68" i="34"/>
  <c r="C78" i="35" s="1"/>
  <c r="L78" i="37"/>
  <c r="F78" i="34"/>
  <c r="L88" i="35" s="1"/>
  <c r="C71" i="34"/>
  <c r="C81" i="35" s="1"/>
  <c r="C95" i="34"/>
  <c r="C105" i="35" s="1"/>
  <c r="C39" i="34"/>
  <c r="C49" i="35" s="1"/>
  <c r="P93" i="34"/>
  <c r="L72" i="37"/>
  <c r="F72" i="34"/>
  <c r="L82" i="35" s="1"/>
  <c r="D19" i="34"/>
  <c r="F29" i="35" s="1"/>
  <c r="C66" i="34"/>
  <c r="C76" i="35" s="1"/>
  <c r="C116" i="34"/>
  <c r="C126" i="35" s="1"/>
  <c r="AG115" i="9"/>
  <c r="M105" i="34"/>
  <c r="AG115" i="35" s="1"/>
  <c r="J112" i="34"/>
  <c r="AA122" i="35" s="1"/>
  <c r="AA122" i="9"/>
  <c r="L42" i="37"/>
  <c r="F42" i="34"/>
  <c r="L52" i="35" s="1"/>
  <c r="E81" i="34"/>
  <c r="I91" i="35" s="1"/>
  <c r="C34" i="34"/>
  <c r="C44" i="35" s="1"/>
  <c r="I102" i="34"/>
  <c r="U112" i="35" s="1"/>
  <c r="P56" i="34"/>
  <c r="P66" i="34"/>
  <c r="I29" i="34"/>
  <c r="U39" i="35" s="1"/>
  <c r="AA96" i="9"/>
  <c r="J86" i="34"/>
  <c r="AA96" i="35" s="1"/>
  <c r="I46" i="34"/>
  <c r="U56" i="35" s="1"/>
  <c r="K61" i="34"/>
  <c r="X71" i="35" s="1"/>
  <c r="K108" i="34"/>
  <c r="X118" i="35" s="1"/>
  <c r="AA86" i="9"/>
  <c r="J76" i="34"/>
  <c r="AA86" i="35" s="1"/>
  <c r="AG96" i="9"/>
  <c r="M86" i="34"/>
  <c r="AG96" i="35" s="1"/>
  <c r="H83" i="34"/>
  <c r="R93" i="35" s="1"/>
  <c r="L40" i="37"/>
  <c r="F40" i="34"/>
  <c r="L50" i="35" s="1"/>
  <c r="K49" i="34"/>
  <c r="X59" i="35" s="1"/>
  <c r="C25" i="34"/>
  <c r="C35" i="35" s="1"/>
  <c r="L102" i="37"/>
  <c r="AG102" i="37" s="1"/>
  <c r="F102" i="34"/>
  <c r="L112" i="35" s="1"/>
  <c r="P95" i="34"/>
  <c r="H104" i="34"/>
  <c r="R114" i="35" s="1"/>
  <c r="I25" i="34"/>
  <c r="U35" i="35" s="1"/>
  <c r="D83" i="34"/>
  <c r="F93" i="35" s="1"/>
  <c r="H98" i="34"/>
  <c r="R108" i="35" s="1"/>
  <c r="L91" i="37"/>
  <c r="F91" i="34"/>
  <c r="L101" i="35" s="1"/>
  <c r="I73" i="34"/>
  <c r="K83" i="34"/>
  <c r="X93" i="35" s="1"/>
  <c r="E89" i="34"/>
  <c r="I99" i="35" s="1"/>
  <c r="K88" i="34"/>
  <c r="X98" i="35" s="1"/>
  <c r="I86" i="34"/>
  <c r="U96" i="35" s="1"/>
  <c r="H51" i="34"/>
  <c r="R61" i="35" s="1"/>
  <c r="P116" i="34"/>
  <c r="C54" i="34"/>
  <c r="C64" i="35" s="1"/>
  <c r="I52" i="34"/>
  <c r="U62" i="35" s="1"/>
  <c r="C43" i="34"/>
  <c r="C53" i="35" s="1"/>
  <c r="AG67" i="9"/>
  <c r="M57" i="34"/>
  <c r="AG67" i="35" s="1"/>
  <c r="G67" i="34"/>
  <c r="O77" i="35" s="1"/>
  <c r="L57" i="37"/>
  <c r="F57" i="34"/>
  <c r="L67" i="35" s="1"/>
  <c r="C69" i="34"/>
  <c r="C79" i="35" s="1"/>
  <c r="I49" i="34"/>
  <c r="U59" i="35" s="1"/>
  <c r="D92" i="34"/>
  <c r="F102" i="35" s="1"/>
  <c r="K100" i="34"/>
  <c r="X110" i="35" s="1"/>
  <c r="I62" i="34"/>
  <c r="U72" i="35" s="1"/>
  <c r="AG117" i="9"/>
  <c r="M107" i="34"/>
  <c r="AG117" i="35" s="1"/>
  <c r="K66" i="34"/>
  <c r="X76" i="35" s="1"/>
  <c r="I32" i="34"/>
  <c r="U42" i="35" s="1"/>
  <c r="H13" i="34"/>
  <c r="R23" i="35" s="1"/>
  <c r="AA80" i="9"/>
  <c r="J70" i="34"/>
  <c r="AA80" i="35" s="1"/>
  <c r="L22" i="37"/>
  <c r="F22" i="34"/>
  <c r="L32" i="35" s="1"/>
  <c r="I106" i="34"/>
  <c r="U116" i="35" s="1"/>
  <c r="AG75" i="9"/>
  <c r="M65" i="34"/>
  <c r="AG75" i="35" s="1"/>
  <c r="P90" i="34"/>
  <c r="I57" i="34"/>
  <c r="U67" i="35" s="1"/>
  <c r="L32" i="37"/>
  <c r="F32" i="34"/>
  <c r="L42" i="35" s="1"/>
  <c r="K63" i="34"/>
  <c r="X73" i="35" s="1"/>
  <c r="I36" i="34"/>
  <c r="U46" i="35" s="1"/>
  <c r="C74" i="34"/>
  <c r="C84" i="35" s="1"/>
  <c r="P69" i="34"/>
  <c r="P76" i="34"/>
  <c r="L73" i="37"/>
  <c r="F73" i="34"/>
  <c r="L83" i="35" s="1"/>
  <c r="I83" i="34"/>
  <c r="U93" i="35" s="1"/>
  <c r="AA95" i="9"/>
  <c r="J85" i="34"/>
  <c r="AA95" i="35" s="1"/>
  <c r="G45" i="34"/>
  <c r="O55" i="35" s="1"/>
  <c r="L52" i="37"/>
  <c r="F52" i="34"/>
  <c r="L62" i="35" s="1"/>
  <c r="K50" i="34"/>
  <c r="X60" i="35" s="1"/>
  <c r="G54" i="34"/>
  <c r="O64" i="35" s="1"/>
  <c r="G40" i="34"/>
  <c r="O50" i="35" s="1"/>
  <c r="C113" i="34"/>
  <c r="C123" i="35" s="1"/>
  <c r="AA121" i="9"/>
  <c r="J111" i="34"/>
  <c r="AA121" i="35" s="1"/>
  <c r="D84" i="34"/>
  <c r="F94" i="35" s="1"/>
  <c r="L18" i="37"/>
  <c r="F18" i="34"/>
  <c r="L28" i="35" s="1"/>
  <c r="G35" i="34"/>
  <c r="O45" i="35" s="1"/>
  <c r="AA34" i="9"/>
  <c r="J24" i="34"/>
  <c r="AA34" i="35" s="1"/>
  <c r="L84" i="37"/>
  <c r="F84" i="34"/>
  <c r="L94" i="35" s="1"/>
  <c r="C111" i="34"/>
  <c r="C121" i="35" s="1"/>
  <c r="O111" i="40"/>
  <c r="C93" i="34"/>
  <c r="C103" i="35" s="1"/>
  <c r="K9" i="34"/>
  <c r="X19" i="35" s="1"/>
  <c r="C112" i="34"/>
  <c r="C122" i="35" s="1"/>
  <c r="I93" i="34"/>
  <c r="U103" i="35" s="1"/>
  <c r="G74" i="34"/>
  <c r="O84" i="35" s="1"/>
  <c r="I64" i="34"/>
  <c r="G85" i="34"/>
  <c r="O95" i="35" s="1"/>
  <c r="M114" i="34"/>
  <c r="AG124" i="35" s="1"/>
  <c r="AG124" i="9"/>
  <c r="K84" i="34"/>
  <c r="X94" i="35" s="1"/>
  <c r="C67" i="34"/>
  <c r="C77" i="35" s="1"/>
  <c r="D107" i="34"/>
  <c r="F117" i="35" s="1"/>
  <c r="G34" i="34"/>
  <c r="O44" i="35" s="1"/>
  <c r="F58" i="34"/>
  <c r="L68" i="35" s="1"/>
  <c r="L58" i="37"/>
  <c r="P94" i="34"/>
  <c r="C60" i="34"/>
  <c r="C70" i="35" s="1"/>
  <c r="M84" i="34"/>
  <c r="AA78" i="9"/>
  <c r="J68" i="34"/>
  <c r="AA78" i="35" s="1"/>
  <c r="C82" i="34"/>
  <c r="C92" i="35" s="1"/>
  <c r="D75" i="34"/>
  <c r="K76" i="34"/>
  <c r="X86" i="35" s="1"/>
  <c r="AA97" i="9"/>
  <c r="J87" i="34"/>
  <c r="AA97" i="35" s="1"/>
  <c r="C72" i="34"/>
  <c r="C82" i="35" s="1"/>
  <c r="AA61" i="9"/>
  <c r="J51" i="34"/>
  <c r="AA61" i="35" s="1"/>
  <c r="P98" i="34"/>
  <c r="K40" i="34"/>
  <c r="X50" i="35" s="1"/>
  <c r="AG74" i="9"/>
  <c r="M64" i="34"/>
  <c r="AG74" i="35" s="1"/>
  <c r="AG103" i="9"/>
  <c r="M93" i="34"/>
  <c r="AG103" i="35" s="1"/>
  <c r="D88" i="34"/>
  <c r="F98" i="35" s="1"/>
  <c r="D80" i="34"/>
  <c r="F90" i="35" s="1"/>
  <c r="J89" i="34"/>
  <c r="AA99" i="35" s="1"/>
  <c r="AA99" i="9"/>
  <c r="C53" i="34"/>
  <c r="K28" i="34"/>
  <c r="X38" i="35" s="1"/>
  <c r="K85" i="34"/>
  <c r="X95" i="35" s="1"/>
  <c r="I90" i="34"/>
  <c r="U100" i="35" s="1"/>
  <c r="C8" i="34"/>
  <c r="C18" i="35" s="1"/>
  <c r="C92" i="34"/>
  <c r="C102" i="35" s="1"/>
  <c r="G10" i="34"/>
  <c r="O20" i="35" s="1"/>
  <c r="AG70" i="9"/>
  <c r="M60" i="34"/>
  <c r="AG70" i="35" s="1"/>
  <c r="L19" i="37"/>
  <c r="F19" i="34"/>
  <c r="L29" i="35" s="1"/>
  <c r="K38" i="34"/>
  <c r="X48" i="35" s="1"/>
  <c r="AG90" i="9"/>
  <c r="M80" i="34"/>
  <c r="AG90" i="35" s="1"/>
  <c r="AA117" i="9"/>
  <c r="J107" i="34"/>
  <c r="AA117" i="35" s="1"/>
  <c r="L89" i="37"/>
  <c r="F89" i="34"/>
  <c r="C59" i="34"/>
  <c r="C69" i="35" s="1"/>
  <c r="C44" i="34"/>
  <c r="C54" i="35" s="1"/>
  <c r="H105" i="34"/>
  <c r="AA113" i="9"/>
  <c r="J103" i="34"/>
  <c r="AA113" i="35" s="1"/>
  <c r="C84" i="34"/>
  <c r="C94" i="35" s="1"/>
  <c r="C77" i="34"/>
  <c r="C87" i="35" s="1"/>
  <c r="I76" i="34"/>
  <c r="U86" i="35" s="1"/>
  <c r="H115" i="34"/>
  <c r="R125" i="35" s="1"/>
  <c r="D106" i="34"/>
  <c r="F116" i="35" s="1"/>
  <c r="G99" i="34"/>
  <c r="O109" i="35" s="1"/>
  <c r="H84" i="34"/>
  <c r="L29" i="37"/>
  <c r="F29" i="34"/>
  <c r="L39" i="35" s="1"/>
  <c r="L107" i="37"/>
  <c r="AG107" i="37" s="1"/>
  <c r="F107" i="34"/>
  <c r="L117" i="35" s="1"/>
  <c r="AG102" i="9"/>
  <c r="M92" i="34"/>
  <c r="AG102" i="35" s="1"/>
  <c r="H87" i="34"/>
  <c r="R97" i="35" s="1"/>
  <c r="P112" i="34"/>
  <c r="AA89" i="9"/>
  <c r="J79" i="34"/>
  <c r="AA89" i="35" s="1"/>
  <c r="AA79" i="9"/>
  <c r="J69" i="34"/>
  <c r="AA79" i="35" s="1"/>
  <c r="I65" i="34"/>
  <c r="G57" i="34"/>
  <c r="O67" i="35" s="1"/>
  <c r="C38" i="34"/>
  <c r="C48" i="35" s="1"/>
  <c r="P115" i="34"/>
  <c r="K65" i="34"/>
  <c r="X75" i="35" s="1"/>
  <c r="H38" i="34"/>
  <c r="R48" i="35" s="1"/>
  <c r="L23" i="37"/>
  <c r="F23" i="34"/>
  <c r="L33" i="35" s="1"/>
  <c r="K113" i="34"/>
  <c r="X123" i="35" s="1"/>
  <c r="K73" i="34"/>
  <c r="X83" i="35" s="1"/>
  <c r="D91" i="34"/>
  <c r="F101" i="35" s="1"/>
  <c r="AA50" i="9"/>
  <c r="J40" i="34"/>
  <c r="AA50" i="35" s="1"/>
  <c r="K74" i="34"/>
  <c r="X84" i="35" s="1"/>
  <c r="G24" i="34"/>
  <c r="O34" i="35" s="1"/>
  <c r="AA26" i="9"/>
  <c r="J16" i="34"/>
  <c r="AA26" i="35" s="1"/>
  <c r="K13" i="34"/>
  <c r="X23" i="35" s="1"/>
  <c r="I89" i="34"/>
  <c r="U99" i="35" s="1"/>
  <c r="I74" i="34"/>
  <c r="H30" i="34"/>
  <c r="R40" i="35" s="1"/>
  <c r="C19" i="34"/>
  <c r="C29" i="35" s="1"/>
  <c r="AA19" i="9"/>
  <c r="J9" i="34"/>
  <c r="AA19" i="35" s="1"/>
  <c r="D102" i="34"/>
  <c r="F112" i="35" s="1"/>
  <c r="AA22" i="9"/>
  <c r="J12" i="34"/>
  <c r="AA22" i="35" s="1"/>
  <c r="AA57" i="9"/>
  <c r="J47" i="34"/>
  <c r="AA57" i="35" s="1"/>
  <c r="AA24" i="9"/>
  <c r="J14" i="34"/>
  <c r="AA24" i="35" s="1"/>
  <c r="D113" i="34"/>
  <c r="F123" i="35" s="1"/>
  <c r="L44" i="37"/>
  <c r="F44" i="34"/>
  <c r="L54" i="35" s="1"/>
  <c r="AA87" i="9"/>
  <c r="J77" i="34"/>
  <c r="AA87" i="35" s="1"/>
  <c r="I87" i="34"/>
  <c r="M54" i="34"/>
  <c r="AG64" i="35" s="1"/>
  <c r="I101" i="34"/>
  <c r="U111" i="35" s="1"/>
  <c r="D109" i="34"/>
  <c r="F119" i="35" s="1"/>
  <c r="E96" i="34"/>
  <c r="I106" i="35" s="1"/>
  <c r="G116" i="34"/>
  <c r="O126" i="35" s="1"/>
  <c r="K92" i="34"/>
  <c r="X102" i="35" s="1"/>
  <c r="E92" i="34"/>
  <c r="I102" i="35" s="1"/>
  <c r="AA120" i="9"/>
  <c r="J110" i="34"/>
  <c r="AA120" i="35" s="1"/>
  <c r="AG68" i="9"/>
  <c r="M58" i="34"/>
  <c r="AG68" i="35" s="1"/>
  <c r="AG95" i="9"/>
  <c r="M85" i="34"/>
  <c r="AG95" i="35" s="1"/>
  <c r="P110" i="34"/>
  <c r="AG116" i="9"/>
  <c r="M106" i="34"/>
  <c r="AG116" i="35" s="1"/>
  <c r="C30" i="34"/>
  <c r="C40" i="35" s="1"/>
  <c r="G88" i="34"/>
  <c r="O98" i="35" s="1"/>
  <c r="G32" i="34"/>
  <c r="O42" i="35" s="1"/>
  <c r="H17" i="34"/>
  <c r="R27" i="35" s="1"/>
  <c r="G91" i="34"/>
  <c r="O101" i="35" s="1"/>
  <c r="H12" i="34"/>
  <c r="H58" i="34"/>
  <c r="R68" i="35" s="1"/>
  <c r="C85" i="34"/>
  <c r="C95" i="35" s="1"/>
  <c r="I61" i="34"/>
  <c r="U71" i="35" s="1"/>
  <c r="J114" i="34"/>
  <c r="AA124" i="35" s="1"/>
  <c r="AA124" i="9"/>
  <c r="H79" i="34"/>
  <c r="R89" i="35" s="1"/>
  <c r="D116" i="34"/>
  <c r="F126" i="35" s="1"/>
  <c r="H35" i="34"/>
  <c r="R45" i="35" s="1"/>
  <c r="AG111" i="9"/>
  <c r="M101" i="34"/>
  <c r="AG111" i="35" s="1"/>
  <c r="L14" i="37"/>
  <c r="F14" i="34"/>
  <c r="L24" i="35" s="1"/>
  <c r="H47" i="34"/>
  <c r="C114" i="34"/>
  <c r="C124" i="35" s="1"/>
  <c r="AG119" i="9"/>
  <c r="M109" i="34"/>
  <c r="AG119" i="35" s="1"/>
  <c r="H28" i="34"/>
  <c r="R38" i="35" s="1"/>
  <c r="I116" i="34"/>
  <c r="U126" i="35" s="1"/>
  <c r="C14" i="34"/>
  <c r="C24" i="35" s="1"/>
  <c r="E100" i="34"/>
  <c r="I110" i="35" s="1"/>
  <c r="AA118" i="9"/>
  <c r="J108" i="34"/>
  <c r="AA118" i="35" s="1"/>
  <c r="G42" i="34"/>
  <c r="O52" i="35" s="1"/>
  <c r="I94" i="34"/>
  <c r="U104" i="35" s="1"/>
  <c r="P104" i="34"/>
  <c r="C15" i="34"/>
  <c r="C25" i="35" s="1"/>
  <c r="C91" i="34"/>
  <c r="C101" i="35" s="1"/>
  <c r="K37" i="34"/>
  <c r="X47" i="35" s="1"/>
  <c r="K24" i="34"/>
  <c r="X34" i="35" s="1"/>
  <c r="AG83" i="9"/>
  <c r="M73" i="34"/>
  <c r="AG83" i="35" s="1"/>
  <c r="I14" i="34"/>
  <c r="U24" i="35" s="1"/>
  <c r="D97" i="34"/>
  <c r="F107" i="35" s="1"/>
  <c r="P113" i="34"/>
  <c r="P57" i="34"/>
  <c r="AA48" i="9"/>
  <c r="J38" i="34"/>
  <c r="AA48" i="35" s="1"/>
  <c r="K72" i="34"/>
  <c r="X82" i="35" s="1"/>
  <c r="H99" i="34"/>
  <c r="AA72" i="9"/>
  <c r="J62" i="34"/>
  <c r="AA72" i="35" s="1"/>
  <c r="AG100" i="9"/>
  <c r="M90" i="34"/>
  <c r="AG100" i="35" s="1"/>
  <c r="E94" i="34"/>
  <c r="AA112" i="9"/>
  <c r="J102" i="34"/>
  <c r="AA112" i="35" s="1"/>
  <c r="E98" i="34"/>
  <c r="K68" i="34"/>
  <c r="X78" i="35" s="1"/>
  <c r="P105" i="34"/>
  <c r="L54" i="37"/>
  <c r="F54" i="34"/>
  <c r="L64" i="35" s="1"/>
  <c r="P97" i="34"/>
  <c r="K17" i="34"/>
  <c r="X27" i="35" s="1"/>
  <c r="AA44" i="9"/>
  <c r="J34" i="34"/>
  <c r="AA44" i="35" s="1"/>
  <c r="H107" i="34"/>
  <c r="R117" i="35" s="1"/>
  <c r="H39" i="34"/>
  <c r="G17" i="34"/>
  <c r="O27" i="35" s="1"/>
  <c r="AA25" i="9"/>
  <c r="J15" i="34"/>
  <c r="AA25" i="35" s="1"/>
  <c r="G96" i="34"/>
  <c r="O106" i="35" s="1"/>
  <c r="I105" i="34"/>
  <c r="AG107" i="9"/>
  <c r="M97" i="34"/>
  <c r="AG107" i="35" s="1"/>
  <c r="C102" i="34"/>
  <c r="C112" i="35" s="1"/>
  <c r="F114" i="34"/>
  <c r="L124" i="35" s="1"/>
  <c r="L114" i="37"/>
  <c r="AG114" i="37" s="1"/>
  <c r="AG109" i="9"/>
  <c r="M99" i="34"/>
  <c r="AG109" i="35" s="1"/>
  <c r="K12" i="34"/>
  <c r="X22" i="35" s="1"/>
  <c r="K78" i="34"/>
  <c r="X88" i="35" s="1"/>
  <c r="AA60" i="9"/>
  <c r="J50" i="34"/>
  <c r="AA60" i="35" s="1"/>
  <c r="C11" i="34"/>
  <c r="C21" i="35" s="1"/>
  <c r="H67" i="34"/>
  <c r="R77" i="35" s="1"/>
  <c r="H18" i="34"/>
  <c r="H27" i="34"/>
  <c r="R37" i="35" s="1"/>
  <c r="G109" i="34"/>
  <c r="L94" i="37"/>
  <c r="F94" i="34"/>
  <c r="L104" i="35" s="1"/>
  <c r="C27" i="34"/>
  <c r="C37" i="35" s="1"/>
  <c r="P89" i="34"/>
  <c r="L110" i="37"/>
  <c r="AG110" i="37" s="1"/>
  <c r="F110" i="34"/>
  <c r="AA88" i="9"/>
  <c r="J78" i="34"/>
  <c r="AA88" i="35" s="1"/>
  <c r="K23" i="34"/>
  <c r="X33" i="35" s="1"/>
  <c r="D115" i="34"/>
  <c r="F125" i="35" s="1"/>
  <c r="G14" i="34"/>
  <c r="G15" i="34"/>
  <c r="O25" i="35" s="1"/>
  <c r="K60" i="34"/>
  <c r="X70" i="35" s="1"/>
  <c r="I91" i="34"/>
  <c r="C100" i="34"/>
  <c r="E79" i="34"/>
  <c r="I89" i="35" s="1"/>
  <c r="K93" i="34"/>
  <c r="X103" i="35" s="1"/>
  <c r="D79" i="34"/>
  <c r="F89" i="35" s="1"/>
  <c r="K106" i="34"/>
  <c r="K71" i="34"/>
  <c r="X81" i="35" s="1"/>
  <c r="L79" i="37"/>
  <c r="F79" i="34"/>
  <c r="L89" i="35" s="1"/>
  <c r="H68" i="34"/>
  <c r="R78" i="35" s="1"/>
  <c r="AG110" i="9"/>
  <c r="M100" i="34"/>
  <c r="I21" i="34"/>
  <c r="U31" i="35" s="1"/>
  <c r="H88" i="34"/>
  <c r="R98" i="35" s="1"/>
  <c r="I56" i="34"/>
  <c r="U66" i="35" s="1"/>
  <c r="G12" i="34"/>
  <c r="K18" i="34"/>
  <c r="X28" i="35" s="1"/>
  <c r="C42" i="34"/>
  <c r="C52" i="35" s="1"/>
  <c r="L37" i="37"/>
  <c r="F37" i="34"/>
  <c r="L47" i="35" s="1"/>
  <c r="C26" i="34"/>
  <c r="H109" i="34"/>
  <c r="R119" i="35" s="1"/>
  <c r="C51" i="34"/>
  <c r="C61" i="35" s="1"/>
  <c r="I51" i="34"/>
  <c r="U61" i="35" s="1"/>
  <c r="C108" i="34"/>
  <c r="O108" i="40"/>
  <c r="G44" i="34"/>
  <c r="O54" i="35" s="1"/>
  <c r="C49" i="34"/>
  <c r="C59" i="35" s="1"/>
  <c r="E101" i="34"/>
  <c r="H86" i="34"/>
  <c r="R96" i="35" s="1"/>
  <c r="H74" i="34"/>
  <c r="R84" i="35" s="1"/>
  <c r="K55" i="34"/>
  <c r="X65" i="35" s="1"/>
  <c r="AA31" i="9"/>
  <c r="J21" i="34"/>
  <c r="AA31" i="35" s="1"/>
  <c r="G115" i="34"/>
  <c r="O125" i="35" s="1"/>
  <c r="E76" i="34"/>
  <c r="I86" i="35" s="1"/>
  <c r="C98" i="34"/>
  <c r="C108" i="35" s="1"/>
  <c r="P92" i="34"/>
  <c r="P68" i="34"/>
  <c r="AA42" i="9"/>
  <c r="J32" i="34"/>
  <c r="AA42" i="35" s="1"/>
  <c r="E107" i="34"/>
  <c r="I117" i="35" s="1"/>
  <c r="I20" i="34"/>
  <c r="U30" i="35" s="1"/>
  <c r="E88" i="34"/>
  <c r="I98" i="35" s="1"/>
  <c r="F116" i="34"/>
  <c r="L126" i="35" s="1"/>
  <c r="L116" i="37"/>
  <c r="C22" i="34"/>
  <c r="C32" i="35" s="1"/>
  <c r="AA102" i="9"/>
  <c r="J92" i="34"/>
  <c r="AA102" i="35" s="1"/>
  <c r="H56" i="34"/>
  <c r="R66" i="35" s="1"/>
  <c r="K104" i="34"/>
  <c r="X114" i="35" s="1"/>
  <c r="G106" i="34"/>
  <c r="O116" i="35" s="1"/>
  <c r="H21" i="34"/>
  <c r="C81" i="34"/>
  <c r="C91" i="35" s="1"/>
  <c r="M79" i="34"/>
  <c r="AG89" i="35" s="1"/>
  <c r="H82" i="34"/>
  <c r="R92" i="35" s="1"/>
  <c r="K110" i="34"/>
  <c r="X120" i="35" s="1"/>
  <c r="G102" i="34"/>
  <c r="O112" i="35" s="1"/>
  <c r="G56" i="34"/>
  <c r="O66" i="35" s="1"/>
  <c r="H49" i="34"/>
  <c r="L103" i="37"/>
  <c r="AG103" i="37" s="1"/>
  <c r="F103" i="34"/>
  <c r="L113" i="35" s="1"/>
  <c r="H63" i="34"/>
  <c r="G72" i="34"/>
  <c r="O82" i="35" s="1"/>
  <c r="E95" i="34"/>
  <c r="H15" i="34"/>
  <c r="R25" i="35" s="1"/>
  <c r="C41" i="34"/>
  <c r="C51" i="35" s="1"/>
  <c r="L76" i="37"/>
  <c r="F76" i="34"/>
  <c r="L86" i="35" s="1"/>
  <c r="G92" i="34"/>
  <c r="O102" i="35" s="1"/>
  <c r="C99" i="34"/>
  <c r="C109" i="35" s="1"/>
  <c r="H62" i="34"/>
  <c r="I77" i="34"/>
  <c r="H97" i="34"/>
  <c r="R107" i="35" s="1"/>
  <c r="I54" i="34"/>
  <c r="U64" i="35" s="1"/>
  <c r="I114" i="34"/>
  <c r="U124" i="35" s="1"/>
  <c r="I58" i="34"/>
  <c r="E104" i="34"/>
  <c r="I114" i="35" s="1"/>
  <c r="AG71" i="9"/>
  <c r="M61" i="34"/>
  <c r="AG71" i="35" s="1"/>
  <c r="G27" i="34"/>
  <c r="O37" i="35" s="1"/>
  <c r="K102" i="34"/>
  <c r="X112" i="35" s="1"/>
  <c r="H19" i="34"/>
  <c r="R29" i="35" s="1"/>
  <c r="G97" i="34"/>
  <c r="O107" i="35" s="1"/>
  <c r="C16" i="34"/>
  <c r="C26" i="35" s="1"/>
  <c r="M89" i="34"/>
  <c r="AG99" i="35" s="1"/>
  <c r="L61" i="37"/>
  <c r="F61" i="34"/>
  <c r="L71" i="35" s="1"/>
  <c r="AA77" i="9"/>
  <c r="J67" i="34"/>
  <c r="AA77" i="35" s="1"/>
  <c r="G100" i="34"/>
  <c r="O110" i="35" s="1"/>
  <c r="M94" i="34"/>
  <c r="AG104" i="35" s="1"/>
  <c r="H75" i="34"/>
  <c r="L67" i="37"/>
  <c r="F67" i="34"/>
  <c r="L77" i="35" s="1"/>
  <c r="AA41" i="9"/>
  <c r="J31" i="34"/>
  <c r="AA41" i="35" s="1"/>
  <c r="E111" i="34"/>
  <c r="I121" i="35" s="1"/>
  <c r="AA69" i="9"/>
  <c r="J59" i="34"/>
  <c r="AA69" i="35" s="1"/>
  <c r="E106" i="34"/>
  <c r="I116" i="35" s="1"/>
  <c r="D76" i="34"/>
  <c r="F86" i="35" s="1"/>
  <c r="D73" i="34"/>
  <c r="F83" i="35" s="1"/>
  <c r="C32" i="34"/>
  <c r="C42" i="35" s="1"/>
  <c r="P84" i="34"/>
  <c r="I8" i="34"/>
  <c r="I95" i="34"/>
  <c r="I15" i="34"/>
  <c r="U25" i="35" s="1"/>
  <c r="C40" i="34"/>
  <c r="C50" i="35" s="1"/>
  <c r="D108" i="34"/>
  <c r="G84" i="34"/>
  <c r="O94" i="35" s="1"/>
  <c r="H54" i="34"/>
  <c r="H60" i="34"/>
  <c r="C103" i="34"/>
  <c r="C113" i="35" s="1"/>
  <c r="D89" i="34"/>
  <c r="F99" i="35" s="1"/>
  <c r="K67" i="34"/>
  <c r="X77" i="35" s="1"/>
  <c r="G26" i="34"/>
  <c r="O36" i="35" s="1"/>
  <c r="AA68" i="9"/>
  <c r="J58" i="34"/>
  <c r="AA68" i="35" s="1"/>
  <c r="C50" i="34"/>
  <c r="C60" i="35" s="1"/>
  <c r="K91" i="34"/>
  <c r="X101" i="35" s="1"/>
  <c r="J55" i="34"/>
  <c r="AA65" i="35" s="1"/>
  <c r="AA65" i="9"/>
  <c r="AA104" i="9"/>
  <c r="J94" i="34"/>
  <c r="AA104" i="35" s="1"/>
  <c r="H40" i="34"/>
  <c r="G19" i="34"/>
  <c r="O29" i="35" s="1"/>
  <c r="AG108" i="9"/>
  <c r="M98" i="34"/>
  <c r="AG108" i="35" s="1"/>
  <c r="AA52" i="9"/>
  <c r="J42" i="34"/>
  <c r="AA52" i="35" s="1"/>
  <c r="I30" i="34"/>
  <c r="P91" i="34"/>
  <c r="E99" i="34"/>
  <c r="AG87" i="9"/>
  <c r="M77" i="34"/>
  <c r="AG87" i="35" s="1"/>
  <c r="K41" i="34"/>
  <c r="X51" i="35" s="1"/>
  <c r="L51" i="37"/>
  <c r="F51" i="34"/>
  <c r="L61" i="35" s="1"/>
  <c r="K57" i="34"/>
  <c r="X67" i="35" s="1"/>
  <c r="K82" i="34"/>
  <c r="X92" i="35" s="1"/>
  <c r="C80" i="34"/>
  <c r="C90" i="35" s="1"/>
  <c r="AA45" i="9"/>
  <c r="J35" i="34"/>
  <c r="AA45" i="35" s="1"/>
  <c r="I82" i="34"/>
  <c r="AA100" i="9"/>
  <c r="J90" i="34"/>
  <c r="AA100" i="35" s="1"/>
  <c r="L82" i="37"/>
  <c r="F82" i="34"/>
  <c r="L92" i="35" s="1"/>
  <c r="G94" i="34"/>
  <c r="O104" i="35" s="1"/>
  <c r="K97" i="34"/>
  <c r="X107" i="35" s="1"/>
  <c r="H102" i="34"/>
  <c r="K107" i="34"/>
  <c r="X117" i="35" s="1"/>
  <c r="K26" i="34"/>
  <c r="X36" i="35" s="1"/>
  <c r="K103" i="34"/>
  <c r="X113" i="35" s="1"/>
  <c r="C101" i="34"/>
  <c r="C111" i="35" s="1"/>
  <c r="M71" i="34"/>
  <c r="AG81" i="35" s="1"/>
  <c r="AG81" i="9"/>
  <c r="H112" i="34"/>
  <c r="R122" i="35" s="1"/>
  <c r="L65" i="37"/>
  <c r="F65" i="34"/>
  <c r="L75" i="35" s="1"/>
  <c r="H53" i="34"/>
  <c r="G70" i="34"/>
  <c r="O80" i="35" s="1"/>
  <c r="I22" i="34"/>
  <c r="AA32" i="9"/>
  <c r="J22" i="34"/>
  <c r="AA32" i="35" s="1"/>
  <c r="C35" i="34"/>
  <c r="C45" i="35" s="1"/>
  <c r="P117" i="34"/>
  <c r="K70" i="34"/>
  <c r="X80" i="35" s="1"/>
  <c r="E110" i="34"/>
  <c r="H64" i="34"/>
  <c r="R74" i="35" s="1"/>
  <c r="L17" i="37"/>
  <c r="F17" i="34"/>
  <c r="L27" i="35" s="1"/>
  <c r="C105" i="34"/>
  <c r="C115" i="35" s="1"/>
  <c r="O105" i="40"/>
  <c r="C73" i="34"/>
  <c r="AG122" i="9"/>
  <c r="M112" i="34"/>
  <c r="AG122" i="35" s="1"/>
  <c r="G22" i="34"/>
  <c r="O32" i="35" s="1"/>
  <c r="L24" i="37"/>
  <c r="F24" i="34"/>
  <c r="L34" i="35" s="1"/>
  <c r="AA106" i="9"/>
  <c r="J96" i="34"/>
  <c r="AA106" i="35" s="1"/>
  <c r="E93" i="34"/>
  <c r="H57" i="34"/>
  <c r="AA30" i="9"/>
  <c r="J20" i="34"/>
  <c r="AA30" i="35" s="1"/>
  <c r="AA83" i="9"/>
  <c r="J73" i="34"/>
  <c r="AA83" i="35" s="1"/>
  <c r="AA114" i="9"/>
  <c r="J104" i="34"/>
  <c r="AA114" i="35" s="1"/>
  <c r="H20" i="34"/>
  <c r="E97" i="34"/>
  <c r="C97" i="34"/>
  <c r="AA85" i="9"/>
  <c r="J75" i="34"/>
  <c r="AA85" i="35" s="1"/>
  <c r="D77" i="34"/>
  <c r="F87" i="35" s="1"/>
  <c r="G41" i="34"/>
  <c r="O51" i="35" s="1"/>
  <c r="I103" i="34"/>
  <c r="AA71" i="9"/>
  <c r="J61" i="34"/>
  <c r="AA71" i="35" s="1"/>
  <c r="G73" i="34"/>
  <c r="O83" i="35" s="1"/>
  <c r="L95" i="37"/>
  <c r="F95" i="34"/>
  <c r="L105" i="35" s="1"/>
  <c r="C23" i="34"/>
  <c r="C29" i="34"/>
  <c r="C39" i="35" s="1"/>
  <c r="E109" i="34"/>
  <c r="I119" i="35" s="1"/>
  <c r="K81" i="34"/>
  <c r="X91" i="35" s="1"/>
  <c r="I26" i="34"/>
  <c r="C17" i="34"/>
  <c r="C27" i="35" s="1"/>
  <c r="P62" i="34"/>
  <c r="K54" i="34"/>
  <c r="X64" i="35" s="1"/>
  <c r="C24" i="34"/>
  <c r="I78" i="34"/>
  <c r="U88" i="35" s="1"/>
  <c r="L68" i="37"/>
  <c r="F68" i="34"/>
  <c r="L78" i="35" s="1"/>
  <c r="AA56" i="9"/>
  <c r="J46" i="34"/>
  <c r="AA56" i="35" s="1"/>
  <c r="C55" i="34"/>
  <c r="C65" i="35" s="1"/>
  <c r="L41" i="37"/>
  <c r="F41" i="34"/>
  <c r="L51" i="35" s="1"/>
  <c r="AA67" i="9"/>
  <c r="J57" i="34"/>
  <c r="AA67" i="35" s="1"/>
  <c r="AA93" i="9"/>
  <c r="J83" i="34"/>
  <c r="AA93" i="35" s="1"/>
  <c r="I92" i="34"/>
  <c r="C18" i="34"/>
  <c r="C28" i="35" s="1"/>
  <c r="K111" i="34"/>
  <c r="X121" i="35" s="1"/>
  <c r="C104" i="34"/>
  <c r="H108" i="34"/>
  <c r="G8" i="34"/>
  <c r="O18" i="35" s="1"/>
  <c r="I104" i="34"/>
  <c r="U114" i="35" s="1"/>
  <c r="G68" i="34"/>
  <c r="P111" i="34"/>
  <c r="G20" i="34"/>
  <c r="O30" i="35" s="1"/>
  <c r="AA59" i="9"/>
  <c r="J49" i="34"/>
  <c r="AA59" i="35" s="1"/>
  <c r="D95" i="34"/>
  <c r="I100" i="34"/>
  <c r="U110" i="35" s="1"/>
  <c r="G87" i="34"/>
  <c r="O97" i="35" s="1"/>
  <c r="P96" i="34"/>
  <c r="I42" i="34"/>
  <c r="U52" i="35" s="1"/>
  <c r="K115" i="34"/>
  <c r="X125" i="35" s="1"/>
  <c r="E84" i="34"/>
  <c r="G78" i="34"/>
  <c r="O88" i="35" s="1"/>
  <c r="K56" i="34"/>
  <c r="P67" i="34"/>
  <c r="I107" i="34"/>
  <c r="K36" i="34"/>
  <c r="X46" i="35" s="1"/>
  <c r="K30" i="34"/>
  <c r="P77" i="34"/>
  <c r="AA35" i="9"/>
  <c r="J25" i="34"/>
  <c r="AA35" i="35" s="1"/>
  <c r="C52" i="34"/>
  <c r="C62" i="35" s="1"/>
  <c r="AA58" i="9"/>
  <c r="J48" i="34"/>
  <c r="AA58" i="35" s="1"/>
  <c r="L108" i="37"/>
  <c r="AG108" i="37" s="1"/>
  <c r="F108" i="34"/>
  <c r="AG63" i="9"/>
  <c r="M53" i="34"/>
  <c r="AG63" i="35" s="1"/>
  <c r="AA51" i="9"/>
  <c r="J41" i="34"/>
  <c r="AA51" i="35" s="1"/>
  <c r="AA82" i="9"/>
  <c r="J72" i="34"/>
  <c r="AA82" i="35" s="1"/>
  <c r="C87" i="34"/>
  <c r="C97" i="35" s="1"/>
  <c r="M74" i="34"/>
  <c r="AG84" i="35" s="1"/>
  <c r="P58" i="34"/>
  <c r="D101" i="34"/>
  <c r="AA108" i="9"/>
  <c r="J98" i="34"/>
  <c r="AA108" i="35" s="1"/>
  <c r="J115" i="34"/>
  <c r="AA125" i="35" s="1"/>
  <c r="AA125" i="9"/>
  <c r="P114" i="34"/>
  <c r="K19" i="34"/>
  <c r="L48" i="37"/>
  <c r="F48" i="34"/>
  <c r="L58" i="35" s="1"/>
  <c r="G61" i="34"/>
  <c r="O71" i="35" s="1"/>
  <c r="H36" i="34"/>
  <c r="L101" i="37"/>
  <c r="AG101" i="37" s="1"/>
  <c r="F101" i="34"/>
  <c r="K42" i="34"/>
  <c r="X52" i="35" s="1"/>
  <c r="L13" i="37"/>
  <c r="F13" i="34"/>
  <c r="L23" i="35" s="1"/>
  <c r="I40" i="34"/>
  <c r="U50" i="35" s="1"/>
  <c r="AA49" i="9"/>
  <c r="J39" i="34"/>
  <c r="AA49" i="35" s="1"/>
  <c r="G13" i="34"/>
  <c r="O23" i="35" s="1"/>
  <c r="M56" i="34"/>
  <c r="AG66" i="35" s="1"/>
  <c r="D96" i="34"/>
  <c r="F106" i="35" s="1"/>
  <c r="G90" i="34"/>
  <c r="AA23" i="9"/>
  <c r="J13" i="34"/>
  <c r="AA23" i="35" s="1"/>
  <c r="G53" i="34"/>
  <c r="O63" i="35" s="1"/>
  <c r="C47" i="34"/>
  <c r="C57" i="35" s="1"/>
  <c r="E91" i="34"/>
  <c r="I101" i="35" s="1"/>
  <c r="P73" i="34"/>
  <c r="I85" i="34"/>
  <c r="U95" i="35" s="1"/>
  <c r="K95" i="34"/>
  <c r="X105" i="35" s="1"/>
  <c r="AA62" i="9"/>
  <c r="J52" i="34"/>
  <c r="AA62" i="35" s="1"/>
  <c r="L113" i="37"/>
  <c r="AG113" i="37" s="1"/>
  <c r="F113" i="34"/>
  <c r="L123" i="35" s="1"/>
  <c r="P99" i="34"/>
  <c r="H113" i="34"/>
  <c r="R123" i="35" s="1"/>
  <c r="I9" i="34"/>
  <c r="H59" i="34"/>
  <c r="D103" i="34"/>
  <c r="F113" i="35" s="1"/>
  <c r="L56" i="37"/>
  <c r="F56" i="34"/>
  <c r="I75" i="34"/>
  <c r="I50" i="34"/>
  <c r="G48" i="34"/>
  <c r="O58" i="35" s="1"/>
  <c r="AG77" i="9"/>
  <c r="M67" i="34"/>
  <c r="L63" i="37"/>
  <c r="F63" i="34"/>
  <c r="L73" i="35" s="1"/>
  <c r="AA119" i="9"/>
  <c r="J109" i="34"/>
  <c r="AA119" i="35" s="1"/>
  <c r="L80" i="37"/>
  <c r="F80" i="34"/>
  <c r="L90" i="35" s="1"/>
  <c r="E108" i="34"/>
  <c r="K99" i="34"/>
  <c r="X109" i="35" s="1"/>
  <c r="L20" i="37"/>
  <c r="F20" i="34"/>
  <c r="L30" i="35" s="1"/>
  <c r="C48" i="34"/>
  <c r="C58" i="35" s="1"/>
  <c r="K21" i="34"/>
  <c r="K62" i="34"/>
  <c r="X72" i="35" s="1"/>
  <c r="L43" i="37"/>
  <c r="F43" i="34"/>
  <c r="L53" i="35" s="1"/>
  <c r="D85" i="34"/>
  <c r="F95" i="35" s="1"/>
  <c r="H114" i="34"/>
  <c r="R124" i="35" s="1"/>
  <c r="K10" i="34"/>
  <c r="X20" i="35" s="1"/>
  <c r="P65" i="34"/>
  <c r="C109" i="34"/>
  <c r="C119" i="35" s="1"/>
  <c r="O109" i="40"/>
  <c r="L16" i="37"/>
  <c r="F16" i="34"/>
  <c r="L26" i="35" s="1"/>
  <c r="H77" i="34"/>
  <c r="G95" i="34"/>
  <c r="O105" i="35" s="1"/>
  <c r="E78" i="34"/>
  <c r="I88" i="35" s="1"/>
  <c r="I88" i="34"/>
  <c r="C107" i="34"/>
  <c r="C117" i="35" s="1"/>
  <c r="O107" i="40"/>
  <c r="H71" i="34"/>
  <c r="R81" i="35" s="1"/>
  <c r="H29" i="34"/>
  <c r="H85" i="34"/>
  <c r="C13" i="34"/>
  <c r="C23" i="35" s="1"/>
  <c r="P72" i="34"/>
  <c r="K112" i="34"/>
  <c r="X122" i="35" s="1"/>
  <c r="L45" i="37"/>
  <c r="F45" i="34"/>
  <c r="L55" i="35" s="1"/>
  <c r="G111" i="34"/>
  <c r="O121" i="35" s="1"/>
  <c r="H50" i="34"/>
  <c r="R60" i="35" s="1"/>
  <c r="H45" i="34"/>
  <c r="AG120" i="9"/>
  <c r="M110" i="34"/>
  <c r="AG120" i="35" s="1"/>
  <c r="AA36" i="9"/>
  <c r="J26" i="34"/>
  <c r="AA36" i="35" s="1"/>
  <c r="AA73" i="9"/>
  <c r="J63" i="34"/>
  <c r="AA73" i="35" s="1"/>
  <c r="I28" i="34"/>
  <c r="U38" i="35" s="1"/>
  <c r="K46" i="34"/>
  <c r="X56" i="35" s="1"/>
  <c r="AA47" i="9"/>
  <c r="J37" i="34"/>
  <c r="AA47" i="35" s="1"/>
  <c r="C63" i="34"/>
  <c r="C73" i="35" s="1"/>
  <c r="I55" i="34"/>
  <c r="P60" i="34"/>
  <c r="G108" i="34"/>
  <c r="H44" i="34"/>
  <c r="R54" i="35" s="1"/>
  <c r="AA54" i="9"/>
  <c r="J44" i="34"/>
  <c r="AA54" i="35" s="1"/>
  <c r="I48" i="34"/>
  <c r="U58" i="35" s="1"/>
  <c r="AA74" i="9"/>
  <c r="J64" i="34"/>
  <c r="AA74" i="35" s="1"/>
  <c r="C62" i="34"/>
  <c r="C72" i="35" s="1"/>
  <c r="I31" i="34"/>
  <c r="E115" i="34"/>
  <c r="I125" i="35" s="1"/>
  <c r="I23" i="34"/>
  <c r="U33" i="35" s="1"/>
  <c r="I115" i="34"/>
  <c r="U125" i="35" s="1"/>
  <c r="L31" i="37"/>
  <c r="F31" i="34"/>
  <c r="L75" i="37"/>
  <c r="F75" i="34"/>
  <c r="L85" i="35" s="1"/>
  <c r="K15" i="34"/>
  <c r="X25" i="35" s="1"/>
  <c r="C88" i="34"/>
  <c r="C98" i="35" s="1"/>
  <c r="G71" i="34"/>
  <c r="D114" i="34"/>
  <c r="F124" i="35" s="1"/>
  <c r="AA115" i="9"/>
  <c r="J105" i="34"/>
  <c r="AA115" i="35" s="1"/>
  <c r="D81" i="34"/>
  <c r="F91" i="35" s="1"/>
  <c r="L9" i="37"/>
  <c r="F9" i="34"/>
  <c r="G9" i="34"/>
  <c r="O19" i="35" s="1"/>
  <c r="H81" i="34"/>
  <c r="R91" i="35" s="1"/>
  <c r="K109" i="34"/>
  <c r="P108" i="34"/>
  <c r="L97" i="37"/>
  <c r="AG97" i="37" s="1"/>
  <c r="F97" i="34"/>
  <c r="L107" i="35" s="1"/>
  <c r="AA75" i="9"/>
  <c r="J65" i="34"/>
  <c r="AA75" i="35" s="1"/>
  <c r="H78" i="34"/>
  <c r="L85" i="37"/>
  <c r="F85" i="34"/>
  <c r="L95" i="35" s="1"/>
  <c r="K105" i="34"/>
  <c r="X115" i="35" s="1"/>
  <c r="D78" i="34"/>
  <c r="F88" i="35" s="1"/>
  <c r="P109" i="34"/>
  <c r="C21" i="34"/>
  <c r="C31" i="35" s="1"/>
  <c r="G50" i="34"/>
  <c r="O60" i="35" s="1"/>
  <c r="L69" i="37"/>
  <c r="F69" i="34"/>
  <c r="L79" i="35" s="1"/>
  <c r="L88" i="37"/>
  <c r="F88" i="34"/>
  <c r="H89" i="34"/>
  <c r="I59" i="34"/>
  <c r="H80" i="34"/>
  <c r="G21" i="34"/>
  <c r="P71" i="34"/>
  <c r="H34" i="34"/>
  <c r="R44" i="35" s="1"/>
  <c r="K16" i="34"/>
  <c r="X26" i="35" s="1"/>
  <c r="H43" i="34"/>
  <c r="G63" i="34"/>
  <c r="O73" i="35" s="1"/>
  <c r="P86" i="34"/>
  <c r="P87" i="34"/>
  <c r="P82" i="34"/>
  <c r="G64" i="34"/>
  <c r="O74" i="35" s="1"/>
  <c r="K11" i="34"/>
  <c r="X21" i="35" s="1"/>
  <c r="E113" i="34"/>
  <c r="I123" i="35" s="1"/>
  <c r="C94" i="34"/>
  <c r="H14" i="34"/>
  <c r="M59" i="34"/>
  <c r="AG69" i="35" s="1"/>
  <c r="K96" i="34"/>
  <c r="X106" i="35" s="1"/>
  <c r="J33" i="34"/>
  <c r="AA43" i="35" s="1"/>
  <c r="AA43" i="9"/>
  <c r="C36" i="34"/>
  <c r="C46" i="35" s="1"/>
  <c r="AA103" i="9"/>
  <c r="J93" i="34"/>
  <c r="AA103" i="35" s="1"/>
  <c r="G39" i="34"/>
  <c r="O49" i="35" s="1"/>
  <c r="I53" i="34"/>
  <c r="G58" i="34"/>
  <c r="O68" i="35" s="1"/>
  <c r="H24" i="34"/>
  <c r="R34" i="35" s="1"/>
  <c r="H94" i="34"/>
  <c r="R104" i="35" s="1"/>
  <c r="G65" i="34"/>
  <c r="G66" i="34"/>
  <c r="O76" i="35" s="1"/>
  <c r="L55" i="37"/>
  <c r="F55" i="34"/>
  <c r="L65" i="35" s="1"/>
  <c r="C96" i="34"/>
  <c r="C106" i="35" s="1"/>
  <c r="L27" i="37"/>
  <c r="F27" i="34"/>
  <c r="L37" i="35" s="1"/>
  <c r="L11" i="37"/>
  <c r="F11" i="34"/>
  <c r="L21" i="35" s="1"/>
  <c r="AA27" i="9"/>
  <c r="J17" i="34"/>
  <c r="AA27" i="35" s="1"/>
  <c r="D87" i="34"/>
  <c r="F97" i="35" s="1"/>
  <c r="K43" i="34"/>
  <c r="X53" i="35" s="1"/>
  <c r="I84" i="34"/>
  <c r="E87" i="34"/>
  <c r="I97" i="35" s="1"/>
  <c r="C46" i="34"/>
  <c r="C56" i="35" s="1"/>
  <c r="C9" i="34"/>
  <c r="C19" i="35" s="1"/>
  <c r="G23" i="34"/>
  <c r="O33" i="35" s="1"/>
  <c r="K44" i="34"/>
  <c r="X54" i="35" s="1"/>
  <c r="P85" i="34"/>
  <c r="I13" i="34"/>
  <c r="P61" i="34"/>
  <c r="D105" i="34"/>
  <c r="F115" i="35" s="1"/>
  <c r="K79" i="34"/>
  <c r="X89" i="35" s="1"/>
  <c r="G105" i="34"/>
  <c r="O115" i="35" s="1"/>
  <c r="D74" i="34"/>
  <c r="F84" i="35" s="1"/>
  <c r="K69" i="34"/>
  <c r="X79" i="35" s="1"/>
  <c r="D82" i="34"/>
  <c r="F92" i="35" s="1"/>
  <c r="D100" i="34"/>
  <c r="F110" i="35" s="1"/>
  <c r="C90" i="34"/>
  <c r="C100" i="35" s="1"/>
  <c r="E86" i="34"/>
  <c r="P81" i="34"/>
  <c r="AA109" i="9"/>
  <c r="J99" i="34"/>
  <c r="AA109" i="35" s="1"/>
  <c r="H90" i="34"/>
  <c r="D94" i="34"/>
  <c r="F104" i="35" s="1"/>
  <c r="K59" i="34"/>
  <c r="X69" i="35" s="1"/>
  <c r="AA111" i="9"/>
  <c r="J101" i="34"/>
  <c r="AA111" i="35" s="1"/>
  <c r="E105" i="34"/>
  <c r="L53" i="37"/>
  <c r="F53" i="34"/>
  <c r="L63" i="35" s="1"/>
  <c r="I71" i="34"/>
  <c r="L30" i="37"/>
  <c r="F30" i="34"/>
  <c r="L40" i="35" s="1"/>
  <c r="G59" i="34"/>
  <c r="O69" i="35" s="1"/>
  <c r="G83" i="34"/>
  <c r="O93" i="35" s="1"/>
  <c r="P55" i="34"/>
  <c r="G49" i="34"/>
  <c r="O59" i="35" s="1"/>
  <c r="J54" i="34"/>
  <c r="AA64" i="35" s="1"/>
  <c r="AA64" i="9"/>
  <c r="L106" i="37"/>
  <c r="AG106" i="37" s="1"/>
  <c r="F106" i="34"/>
  <c r="L116" i="35" s="1"/>
  <c r="H111" i="34"/>
  <c r="R121" i="35" s="1"/>
  <c r="H23" i="34"/>
  <c r="R33" i="35" s="1"/>
  <c r="K101" i="34"/>
  <c r="X111" i="35" s="1"/>
  <c r="AA70" i="9"/>
  <c r="J60" i="34"/>
  <c r="AA70" i="35" s="1"/>
  <c r="L87" i="37"/>
  <c r="F87" i="34"/>
  <c r="L97" i="35" s="1"/>
  <c r="E103" i="34"/>
  <c r="K48" i="34"/>
  <c r="X58" i="35" s="1"/>
  <c r="AA37" i="9"/>
  <c r="J27" i="34"/>
  <c r="AA37" i="35" s="1"/>
  <c r="L60" i="37"/>
  <c r="F60" i="34"/>
  <c r="L70" i="35" s="1"/>
  <c r="C33" i="34"/>
  <c r="C43" i="35" s="1"/>
  <c r="I45" i="34"/>
  <c r="U55" i="35" s="1"/>
  <c r="G52" i="34"/>
  <c r="O62" i="35" s="1"/>
  <c r="D99" i="34"/>
  <c r="F109" i="35" s="1"/>
  <c r="G30" i="34"/>
  <c r="O40" i="35" s="1"/>
  <c r="I41" i="34"/>
  <c r="P107" i="34"/>
  <c r="P63" i="34"/>
  <c r="H55" i="34"/>
  <c r="G37" i="34"/>
  <c r="O47" i="35" s="1"/>
  <c r="K47" i="34"/>
  <c r="X57" i="35" s="1"/>
  <c r="C83" i="34"/>
  <c r="C93" i="35" s="1"/>
  <c r="P59" i="34"/>
  <c r="K114" i="34"/>
  <c r="X124" i="35" s="1"/>
  <c r="AG106" i="9"/>
  <c r="M96" i="34"/>
  <c r="AG106" i="35" s="1"/>
  <c r="I113" i="34"/>
  <c r="U123" i="35" s="1"/>
  <c r="I35" i="34"/>
  <c r="U45" i="35" s="1"/>
  <c r="AA21" i="9"/>
  <c r="J11" i="34"/>
  <c r="AA21" i="35" s="1"/>
  <c r="AA18" i="9"/>
  <c r="J8" i="34"/>
  <c r="AA18" i="35" s="1"/>
  <c r="C56" i="34"/>
  <c r="C66" i="35" s="1"/>
  <c r="G33" i="34"/>
  <c r="O43" i="35" s="1"/>
  <c r="M102" i="34"/>
  <c r="AG112" i="35" s="1"/>
  <c r="H37" i="34"/>
  <c r="G29" i="34"/>
  <c r="O39" i="35" s="1"/>
  <c r="M81" i="34"/>
  <c r="AG91" i="35" s="1"/>
  <c r="I60" i="34"/>
  <c r="I19" i="34"/>
  <c r="I33" i="34"/>
  <c r="C61" i="34"/>
  <c r="C71" i="35" s="1"/>
  <c r="AA90" i="9"/>
  <c r="J80" i="34"/>
  <c r="AA90" i="35" s="1"/>
  <c r="G28" i="34"/>
  <c r="O38" i="35" s="1"/>
  <c r="AG80" i="9"/>
  <c r="M70" i="34"/>
  <c r="AG80" i="35" s="1"/>
  <c r="E85" i="34"/>
  <c r="I95" i="35" s="1"/>
  <c r="H66" i="34"/>
  <c r="R76" i="35" s="1"/>
  <c r="L59" i="37"/>
  <c r="F59" i="34"/>
  <c r="L69" i="35" s="1"/>
  <c r="I17" i="34"/>
  <c r="C106" i="34"/>
  <c r="O106" i="40"/>
  <c r="K27" i="34"/>
  <c r="X37" i="35" s="1"/>
  <c r="K8" i="34"/>
  <c r="L109" i="37"/>
  <c r="AG109" i="37" s="1"/>
  <c r="F109" i="34"/>
  <c r="C58" i="34"/>
  <c r="C68" i="35" s="1"/>
  <c r="L98" i="37"/>
  <c r="AG98" i="37" s="1"/>
  <c r="F98" i="34"/>
  <c r="L108" i="35" s="1"/>
  <c r="H73" i="34"/>
  <c r="L90" i="37"/>
  <c r="F90" i="34"/>
  <c r="L100" i="35" s="1"/>
  <c r="K31" i="34"/>
  <c r="X41" i="35" s="1"/>
  <c r="F115" i="34"/>
  <c r="L125" i="35" s="1"/>
  <c r="L115" i="37"/>
  <c r="AG115" i="37" s="1"/>
  <c r="H31" i="34"/>
  <c r="C110" i="34"/>
  <c r="O110" i="40"/>
  <c r="E77" i="34"/>
  <c r="I87" i="35" s="1"/>
  <c r="I109" i="34"/>
  <c r="U119" i="35" s="1"/>
  <c r="F34" i="34"/>
  <c r="L34" i="37"/>
  <c r="M66" i="34"/>
  <c r="AG76" i="35" s="1"/>
  <c r="AA84" i="9"/>
  <c r="J74" i="34"/>
  <c r="AA84" i="35" s="1"/>
  <c r="L26" i="37"/>
  <c r="F26" i="34"/>
  <c r="L38" i="37"/>
  <c r="F38" i="34"/>
  <c r="L48" i="35" s="1"/>
  <c r="I96" i="34"/>
  <c r="L8" i="37"/>
  <c r="F8" i="34"/>
  <c r="L18" i="35" s="1"/>
  <c r="L105" i="37"/>
  <c r="AG105" i="37" s="1"/>
  <c r="F105" i="34"/>
  <c r="H8" i="34"/>
  <c r="K94" i="34"/>
  <c r="X104" i="35" s="1"/>
  <c r="E112" i="34"/>
  <c r="I122" i="35" s="1"/>
  <c r="C45" i="34"/>
  <c r="G62" i="34"/>
  <c r="O72" i="35" s="1"/>
  <c r="H72" i="34"/>
  <c r="H110" i="34"/>
  <c r="I67" i="34"/>
  <c r="L25" i="37"/>
  <c r="F25" i="34"/>
  <c r="L35" i="35" s="1"/>
  <c r="H65" i="34"/>
  <c r="AA98" i="9"/>
  <c r="J88" i="34"/>
  <c r="AA98" i="35" s="1"/>
  <c r="C57" i="34"/>
  <c r="C67" i="35" s="1"/>
  <c r="AG85" i="9"/>
  <c r="M75" i="34"/>
  <c r="AG85" i="35" s="1"/>
  <c r="L46" i="37"/>
  <c r="F46" i="34"/>
  <c r="M115" i="34"/>
  <c r="AG125" i="35" s="1"/>
  <c r="AG125" i="9"/>
  <c r="H26" i="34"/>
  <c r="K14" i="34"/>
  <c r="X24" i="35" s="1"/>
  <c r="AA105" i="9"/>
  <c r="J95" i="34"/>
  <c r="AA105" i="35" s="1"/>
  <c r="K53" i="34"/>
  <c r="X63" i="35" s="1"/>
  <c r="K29" i="34"/>
  <c r="X39" i="35" s="1"/>
  <c r="K45" i="34"/>
  <c r="X55" i="35" s="1"/>
  <c r="G110" i="34"/>
  <c r="O120" i="35" s="1"/>
  <c r="G77" i="34"/>
  <c r="K64" i="34"/>
  <c r="L83" i="37"/>
  <c r="F83" i="34"/>
  <c r="L93" i="35" s="1"/>
  <c r="H22" i="34"/>
  <c r="K20" i="34"/>
  <c r="X30" i="35" s="1"/>
  <c r="I37" i="34"/>
  <c r="L62" i="37"/>
  <c r="F62" i="34"/>
  <c r="L72" i="35" s="1"/>
  <c r="K33" i="34"/>
  <c r="P70" i="34"/>
  <c r="E73" i="34"/>
  <c r="M78" i="34"/>
  <c r="AG88" i="35" s="1"/>
  <c r="L12" i="37"/>
  <c r="F12" i="34"/>
  <c r="L22" i="35" s="1"/>
  <c r="G18" i="34"/>
  <c r="O28" i="35" s="1"/>
  <c r="G31" i="34"/>
  <c r="L112" i="37"/>
  <c r="AG112" i="37" s="1"/>
  <c r="F112" i="34"/>
  <c r="L122" i="35" s="1"/>
  <c r="I69" i="34"/>
  <c r="U79" i="35" s="1"/>
  <c r="L71" i="37"/>
  <c r="F71" i="34"/>
  <c r="M91" i="34"/>
  <c r="AG101" i="35" s="1"/>
  <c r="G11" i="34"/>
  <c r="O21" i="35" s="1"/>
  <c r="E90" i="34"/>
  <c r="I100" i="35" s="1"/>
  <c r="G47" i="34"/>
  <c r="P74" i="34"/>
  <c r="K98" i="34"/>
  <c r="X108" i="35" s="1"/>
  <c r="D104" i="34"/>
  <c r="H93" i="34"/>
  <c r="R103" i="35" s="1"/>
  <c r="G82" i="34"/>
  <c r="O92" i="35" s="1"/>
  <c r="I66" i="34"/>
  <c r="I110" i="34"/>
  <c r="M108" i="34"/>
  <c r="AG118" i="35" s="1"/>
  <c r="K90" i="34"/>
  <c r="L36" i="37"/>
  <c r="F36" i="34"/>
  <c r="H91" i="34"/>
  <c r="C89" i="34"/>
  <c r="C99" i="35" s="1"/>
  <c r="H92" i="34"/>
  <c r="P54" i="34"/>
  <c r="C115" i="34"/>
  <c r="C125" i="35" s="1"/>
  <c r="K89" i="34"/>
  <c r="AA66" i="9"/>
  <c r="J56" i="34"/>
  <c r="AA66" i="35" s="1"/>
  <c r="H100" i="34"/>
  <c r="G79" i="34"/>
  <c r="I108" i="34"/>
  <c r="K52" i="34"/>
  <c r="L93" i="37"/>
  <c r="AG93" i="37" s="1"/>
  <c r="F93" i="34"/>
  <c r="L103" i="35" s="1"/>
  <c r="K51" i="34"/>
  <c r="X61" i="35" s="1"/>
  <c r="E80" i="34"/>
  <c r="AA38" i="9"/>
  <c r="J28" i="34"/>
  <c r="AA38" i="35" s="1"/>
  <c r="L99" i="37"/>
  <c r="AG99" i="37" s="1"/>
  <c r="F99" i="34"/>
  <c r="L109" i="35" s="1"/>
  <c r="L104" i="37"/>
  <c r="AG104" i="37" s="1"/>
  <c r="F104" i="34"/>
  <c r="L114" i="35" s="1"/>
  <c r="L74" i="37"/>
  <c r="F74" i="34"/>
  <c r="L84" i="35" s="1"/>
  <c r="G46" i="34"/>
  <c r="O56" i="35" s="1"/>
  <c r="AA101" i="9"/>
  <c r="J91" i="34"/>
  <c r="AA101" i="35" s="1"/>
  <c r="C75" i="34"/>
  <c r="C85" i="35" s="1"/>
  <c r="L81" i="37"/>
  <c r="F81" i="34"/>
  <c r="L91" i="35" s="1"/>
  <c r="AA63" i="9"/>
  <c r="J53" i="34"/>
  <c r="AA63" i="35" s="1"/>
  <c r="AA39" i="9"/>
  <c r="J29" i="34"/>
  <c r="AA39" i="35" s="1"/>
  <c r="AA28" i="9"/>
  <c r="J18" i="34"/>
  <c r="AA28" i="35" s="1"/>
  <c r="I47" i="34"/>
  <c r="AA76" i="9"/>
  <c r="J66" i="34"/>
  <c r="AA76" i="35" s="1"/>
  <c r="H33" i="34"/>
  <c r="R43" i="35" s="1"/>
  <c r="AA33" i="9"/>
  <c r="J23" i="34"/>
  <c r="AA33" i="35" s="1"/>
  <c r="AA107" i="9"/>
  <c r="J97" i="34"/>
  <c r="AA107" i="35" s="1"/>
  <c r="K87" i="34"/>
  <c r="G104" i="34"/>
  <c r="F10" i="34"/>
  <c r="L20" i="35" s="1"/>
  <c r="L10" i="37"/>
  <c r="AA94" i="9"/>
  <c r="J84" i="34"/>
  <c r="AA94" i="35" s="1"/>
  <c r="P101" i="34"/>
  <c r="K80" i="34"/>
  <c r="F64" i="34"/>
  <c r="L74" i="35" s="1"/>
  <c r="L64" i="37"/>
  <c r="E116" i="34"/>
  <c r="I126" i="35" s="1"/>
  <c r="AA55" i="9"/>
  <c r="J45" i="34"/>
  <c r="AA55" i="35" s="1"/>
  <c r="L15" i="37"/>
  <c r="F15" i="34"/>
  <c r="I39" i="34"/>
  <c r="U49" i="35" s="1"/>
  <c r="AG97" i="9"/>
  <c r="M87" i="34"/>
  <c r="H42" i="34"/>
  <c r="P64" i="34"/>
  <c r="M103" i="34"/>
  <c r="L70" i="37"/>
  <c r="F70" i="34"/>
  <c r="L80" i="35" s="1"/>
  <c r="L66" i="37"/>
  <c r="F66" i="34"/>
  <c r="L76" i="35" s="1"/>
  <c r="AG92" i="9"/>
  <c r="M82" i="34"/>
  <c r="AG92" i="35" s="1"/>
  <c r="P106" i="34"/>
  <c r="H106" i="34"/>
  <c r="H9" i="34"/>
  <c r="R19" i="35" s="1"/>
  <c r="I44" i="34"/>
  <c r="I111" i="34"/>
  <c r="U121" i="35" s="1"/>
  <c r="L100" i="37"/>
  <c r="AG100" i="37" s="1"/>
  <c r="F100" i="34"/>
  <c r="L110" i="35" s="1"/>
  <c r="H70" i="34"/>
  <c r="G69" i="34"/>
  <c r="L35" i="37"/>
  <c r="F35" i="34"/>
  <c r="G101" i="34"/>
  <c r="K22" i="34"/>
  <c r="G16" i="34"/>
  <c r="M95" i="34"/>
  <c r="P53" i="34"/>
  <c r="I11" i="34"/>
  <c r="G114" i="34"/>
  <c r="O124" i="35" s="1"/>
  <c r="M111" i="34"/>
  <c r="AG121" i="35" s="1"/>
  <c r="I68" i="34"/>
  <c r="I98" i="34"/>
  <c r="D111" i="34"/>
  <c r="G76" i="34"/>
  <c r="O86" i="35" s="1"/>
  <c r="M69" i="34"/>
  <c r="M68" i="34"/>
  <c r="P79" i="34"/>
  <c r="P75" i="34"/>
  <c r="H95" i="34"/>
  <c r="C20" i="34"/>
  <c r="AA29" i="9"/>
  <c r="J19" i="34"/>
  <c r="AA29" i="35" s="1"/>
  <c r="D112" i="34"/>
  <c r="F122" i="35" s="1"/>
  <c r="H16" i="34"/>
  <c r="I27" i="34"/>
  <c r="U37" i="35" s="1"/>
  <c r="H103" i="34"/>
  <c r="I80" i="34"/>
  <c r="C86" i="34"/>
  <c r="H32" i="34"/>
  <c r="R42" i="35" s="1"/>
  <c r="L50" i="37"/>
  <c r="F50" i="34"/>
  <c r="K32" i="34"/>
  <c r="X42" i="35" s="1"/>
  <c r="I24" i="34"/>
  <c r="C70" i="34"/>
  <c r="I38" i="34"/>
  <c r="AA46" i="9"/>
  <c r="J36" i="34"/>
  <c r="AA46" i="35" s="1"/>
  <c r="K35" i="34"/>
  <c r="I99" i="34"/>
  <c r="H96" i="34"/>
  <c r="O117" i="40"/>
  <c r="R116" i="26"/>
  <c r="G117" i="26"/>
  <c r="L117" i="37" s="1"/>
  <c r="H117" i="26"/>
  <c r="O117" i="37" s="1"/>
  <c r="J117" i="26"/>
  <c r="U117" i="37" s="1"/>
  <c r="E117" i="26"/>
  <c r="F117" i="37" s="1"/>
  <c r="F117" i="26"/>
  <c r="I117" i="37" s="1"/>
  <c r="L117" i="26"/>
  <c r="I117" i="26"/>
  <c r="R117" i="37" s="1"/>
  <c r="K117" i="26"/>
  <c r="C118" i="40"/>
  <c r="D118" i="40" s="1"/>
  <c r="B159" i="1"/>
  <c r="B151" i="13" s="1"/>
  <c r="A119" i="26"/>
  <c r="A119" i="40"/>
  <c r="C118" i="26"/>
  <c r="BH57" i="9"/>
  <c r="BH56" i="9"/>
  <c r="BH64" i="9"/>
  <c r="BH63" i="9"/>
  <c r="BH45" i="9"/>
  <c r="BH46" i="9"/>
  <c r="BH53" i="9"/>
  <c r="BH54" i="9"/>
  <c r="BH72" i="9"/>
  <c r="BH44" i="9"/>
  <c r="BH50" i="9"/>
  <c r="BH71" i="9"/>
  <c r="BH61" i="9"/>
  <c r="BH49" i="9"/>
  <c r="BH52" i="9"/>
  <c r="BH48" i="9"/>
  <c r="BH65" i="9"/>
  <c r="BH59" i="9"/>
  <c r="BH51" i="9"/>
  <c r="BH62" i="9"/>
  <c r="BH70" i="9"/>
  <c r="BH68" i="9"/>
  <c r="BH60" i="9"/>
  <c r="BH66" i="9"/>
  <c r="BH55" i="9"/>
  <c r="BH47" i="9"/>
  <c r="BH58" i="9"/>
  <c r="BH69" i="9"/>
  <c r="BH73" i="9"/>
  <c r="BH67" i="9"/>
  <c r="BF21" i="9"/>
  <c r="BH14" i="9"/>
  <c r="BH13" i="9"/>
  <c r="BF44" i="9"/>
  <c r="BH15" i="9"/>
  <c r="BH16" i="9"/>
  <c r="AN13" i="9"/>
  <c r="AO14" i="9" s="1"/>
  <c r="BU14" i="9" s="1"/>
  <c r="AK14" i="9"/>
  <c r="AL14" i="9"/>
  <c r="BT14" i="9" s="1"/>
  <c r="AL118" i="35"/>
  <c r="BE118" i="35" s="1"/>
  <c r="M111" i="43" s="1"/>
  <c r="AK118" i="35"/>
  <c r="AO118" i="35"/>
  <c r="BF118" i="35" s="1"/>
  <c r="N111" i="43" s="1"/>
  <c r="AN118" i="35"/>
  <c r="AE12" i="9"/>
  <c r="AF13" i="9" s="1"/>
  <c r="AQ116" i="9"/>
  <c r="AR116" i="9"/>
  <c r="C117" i="34" l="1"/>
  <c r="C127" i="35" s="1"/>
  <c r="AG95" i="37"/>
  <c r="BK51" i="35"/>
  <c r="AG92" i="37"/>
  <c r="AG116" i="37"/>
  <c r="AG91" i="37"/>
  <c r="AG25" i="37"/>
  <c r="AG94" i="37"/>
  <c r="AG17" i="37"/>
  <c r="D4" i="37"/>
  <c r="AH4" i="37" s="1"/>
  <c r="J35" i="13" s="1"/>
  <c r="AG4" i="37"/>
  <c r="D5" i="37"/>
  <c r="AH5" i="37" s="1"/>
  <c r="J36" i="13" s="1"/>
  <c r="AG5" i="37"/>
  <c r="D7" i="37"/>
  <c r="AH7" i="37" s="1"/>
  <c r="J38" i="13" s="1"/>
  <c r="AG7" i="37"/>
  <c r="D3" i="37"/>
  <c r="AH3" i="37" s="1"/>
  <c r="J34" i="13" s="1"/>
  <c r="AG3" i="37"/>
  <c r="D2" i="37"/>
  <c r="E2" i="37" s="1"/>
  <c r="AG2" i="37"/>
  <c r="D6" i="37"/>
  <c r="AH6" i="37" s="1"/>
  <c r="J37" i="13" s="1"/>
  <c r="AG6" i="37"/>
  <c r="AG67" i="37"/>
  <c r="AG29" i="37"/>
  <c r="AG33" i="37"/>
  <c r="AG35" i="37"/>
  <c r="AG80" i="37"/>
  <c r="AG73" i="37"/>
  <c r="AG32" i="37"/>
  <c r="AG62" i="37"/>
  <c r="AG45" i="37"/>
  <c r="AG52" i="37"/>
  <c r="AG16" i="37"/>
  <c r="AG37" i="37"/>
  <c r="AG8" i="37"/>
  <c r="AG12" i="37"/>
  <c r="AG56" i="37"/>
  <c r="AG61" i="37"/>
  <c r="AG43" i="37"/>
  <c r="AG22" i="37"/>
  <c r="AG51" i="37"/>
  <c r="AG57" i="37"/>
  <c r="AG50" i="37"/>
  <c r="AG54" i="37"/>
  <c r="AG48" i="37"/>
  <c r="AG34" i="37"/>
  <c r="AG49" i="37"/>
  <c r="AG70" i="37"/>
  <c r="AG58" i="37"/>
  <c r="AG13" i="37"/>
  <c r="AG20" i="37"/>
  <c r="AG28" i="37"/>
  <c r="AG69" i="37"/>
  <c r="AG71" i="37"/>
  <c r="AG31" i="37"/>
  <c r="AG55" i="37"/>
  <c r="AG9" i="37"/>
  <c r="AG64" i="37"/>
  <c r="AG46" i="37"/>
  <c r="AG47" i="37"/>
  <c r="AG27" i="37"/>
  <c r="AG86" i="37"/>
  <c r="AG39" i="37"/>
  <c r="AG21" i="37"/>
  <c r="AG77" i="37"/>
  <c r="AG78" i="37"/>
  <c r="AG72" i="37"/>
  <c r="AG42" i="37"/>
  <c r="AG40" i="37"/>
  <c r="AG18" i="37"/>
  <c r="AG84" i="37"/>
  <c r="AG19" i="37"/>
  <c r="AG89" i="37"/>
  <c r="AG23" i="37"/>
  <c r="AG44" i="37"/>
  <c r="AG14" i="37"/>
  <c r="AG79" i="37"/>
  <c r="AG76" i="37"/>
  <c r="AG82" i="37"/>
  <c r="AG65" i="37"/>
  <c r="AG24" i="37"/>
  <c r="AG68" i="37"/>
  <c r="AG41" i="37"/>
  <c r="AG63" i="37"/>
  <c r="AG75" i="37"/>
  <c r="AG85" i="37"/>
  <c r="AG88" i="37"/>
  <c r="AG11" i="37"/>
  <c r="AG53" i="37"/>
  <c r="AG30" i="37"/>
  <c r="AG87" i="37"/>
  <c r="AG60" i="37"/>
  <c r="AG59" i="37"/>
  <c r="AG90" i="37"/>
  <c r="AG26" i="37"/>
  <c r="AG38" i="37"/>
  <c r="AG83" i="37"/>
  <c r="AG36" i="37"/>
  <c r="AG74" i="37"/>
  <c r="AG81" i="37"/>
  <c r="AG10" i="37"/>
  <c r="AG15" i="37"/>
  <c r="AG66" i="37"/>
  <c r="BJ39" i="35"/>
  <c r="BQ53" i="35"/>
  <c r="BJ62" i="35"/>
  <c r="BK52" i="35"/>
  <c r="BJ38" i="35"/>
  <c r="BQ52" i="35"/>
  <c r="BK76" i="35"/>
  <c r="BK75" i="35"/>
  <c r="BK13" i="35"/>
  <c r="R118" i="24"/>
  <c r="BK16" i="35"/>
  <c r="BJ16" i="35"/>
  <c r="BJ28" i="35"/>
  <c r="BJ27" i="35"/>
  <c r="BJ17" i="35"/>
  <c r="BQ23" i="35"/>
  <c r="BJ13" i="35"/>
  <c r="BJ15" i="35"/>
  <c r="BK14" i="35"/>
  <c r="BJ47" i="35"/>
  <c r="BJ46" i="35"/>
  <c r="AC117" i="37"/>
  <c r="AG127" i="9" s="1"/>
  <c r="BJ14" i="35"/>
  <c r="BP14" i="35"/>
  <c r="BK15" i="35"/>
  <c r="BK17" i="35"/>
  <c r="BM18" i="35"/>
  <c r="BK50" i="35"/>
  <c r="BF17" i="9"/>
  <c r="BP17" i="35"/>
  <c r="BK18" i="35"/>
  <c r="BI17" i="35"/>
  <c r="BQ41" i="35"/>
  <c r="BQ13" i="35"/>
  <c r="BI18" i="35"/>
  <c r="BJ77" i="35"/>
  <c r="BM17" i="35"/>
  <c r="BL14" i="35"/>
  <c r="BP16" i="35"/>
  <c r="BI16" i="35"/>
  <c r="BM14" i="35"/>
  <c r="BI15" i="35"/>
  <c r="BJ78" i="35"/>
  <c r="BQ16" i="35"/>
  <c r="T117" i="20"/>
  <c r="T117" i="24"/>
  <c r="T117" i="23"/>
  <c r="H118" i="24"/>
  <c r="I118" i="24"/>
  <c r="W118" i="24"/>
  <c r="K118" i="24"/>
  <c r="BL16" i="35"/>
  <c r="BI14" i="35"/>
  <c r="BP15" i="35"/>
  <c r="BQ15" i="35"/>
  <c r="BF15" i="9"/>
  <c r="BL13" i="35"/>
  <c r="BM13" i="35"/>
  <c r="AB13" i="9"/>
  <c r="AC14" i="9" s="1"/>
  <c r="BQ14" i="35"/>
  <c r="BQ43" i="35"/>
  <c r="BL17" i="35"/>
  <c r="BF16" i="9"/>
  <c r="R3" i="34"/>
  <c r="BL18" i="35"/>
  <c r="BJ35" i="35"/>
  <c r="BO14" i="35"/>
  <c r="W2" i="37"/>
  <c r="BN14" i="35"/>
  <c r="BK62" i="35"/>
  <c r="L118" i="24"/>
  <c r="BJ57" i="35"/>
  <c r="G118" i="24"/>
  <c r="J118" i="24"/>
  <c r="F118" i="24"/>
  <c r="M118" i="24"/>
  <c r="BM15" i="35"/>
  <c r="BQ17" i="35"/>
  <c r="BP13" i="35"/>
  <c r="BM16" i="35"/>
  <c r="BQ19" i="35"/>
  <c r="BL15" i="35"/>
  <c r="BJ43" i="35"/>
  <c r="BJ48" i="35"/>
  <c r="BQ61" i="35"/>
  <c r="BI13" i="35"/>
  <c r="BQ62" i="35"/>
  <c r="BO17" i="35"/>
  <c r="R6" i="34"/>
  <c r="R2" i="34"/>
  <c r="BN17" i="35"/>
  <c r="BN15" i="35"/>
  <c r="BF14" i="9"/>
  <c r="R4" i="34"/>
  <c r="BN13" i="35"/>
  <c r="BO16" i="35"/>
  <c r="BO15" i="35"/>
  <c r="BJ18" i="35"/>
  <c r="BN16" i="35"/>
  <c r="BO13" i="35"/>
  <c r="R7" i="34"/>
  <c r="R5" i="34"/>
  <c r="X12" i="9"/>
  <c r="Y12" i="9" s="1"/>
  <c r="Z13" i="9" s="1"/>
  <c r="BR13" i="9" s="1"/>
  <c r="AA2" i="37"/>
  <c r="BK80" i="35"/>
  <c r="BQ42" i="35"/>
  <c r="BJ33" i="35"/>
  <c r="BJ71" i="35"/>
  <c r="BJ36" i="35"/>
  <c r="BK44" i="35"/>
  <c r="BJ56" i="35"/>
  <c r="BQ60" i="35"/>
  <c r="BK29" i="35"/>
  <c r="BK71" i="35"/>
  <c r="BK39" i="35"/>
  <c r="BI28" i="35"/>
  <c r="Q118" i="23"/>
  <c r="E118" i="23"/>
  <c r="M118" i="23"/>
  <c r="F118" i="23"/>
  <c r="V118" i="23"/>
  <c r="G118" i="23"/>
  <c r="H118" i="23"/>
  <c r="I118" i="23"/>
  <c r="J118" i="23"/>
  <c r="L118" i="23"/>
  <c r="N118" i="23"/>
  <c r="P118" i="23"/>
  <c r="O118" i="23"/>
  <c r="BK67" i="35"/>
  <c r="BQ33" i="35"/>
  <c r="BK68" i="35"/>
  <c r="BQ38" i="35"/>
  <c r="BK66" i="35"/>
  <c r="BK59" i="35"/>
  <c r="BJ24" i="35"/>
  <c r="BQ20" i="35"/>
  <c r="J118" i="20"/>
  <c r="F118" i="20"/>
  <c r="N118" i="20"/>
  <c r="P118" i="20"/>
  <c r="R118" i="20"/>
  <c r="I118" i="20"/>
  <c r="H118" i="20"/>
  <c r="Q118" i="20"/>
  <c r="G118" i="20"/>
  <c r="V118" i="20"/>
  <c r="E118" i="20"/>
  <c r="M118" i="20"/>
  <c r="O118" i="20"/>
  <c r="K118" i="20"/>
  <c r="L118" i="20"/>
  <c r="R118" i="23"/>
  <c r="K118" i="23"/>
  <c r="Q118" i="24"/>
  <c r="O118" i="24"/>
  <c r="P118" i="24"/>
  <c r="N118" i="24"/>
  <c r="F118" i="40"/>
  <c r="L118" i="40"/>
  <c r="I118" i="40"/>
  <c r="E118" i="40"/>
  <c r="G118" i="40"/>
  <c r="J118" i="40"/>
  <c r="N118" i="40"/>
  <c r="M118" i="40"/>
  <c r="K118" i="40"/>
  <c r="H118" i="40"/>
  <c r="M118" i="26"/>
  <c r="AB118" i="37" s="1"/>
  <c r="O118" i="26"/>
  <c r="AD118" i="37" s="1"/>
  <c r="AJ128" i="9" s="1"/>
  <c r="Q118" i="26"/>
  <c r="N118" i="26"/>
  <c r="P118" i="26"/>
  <c r="AE118" i="37" s="1"/>
  <c r="AM128" i="9" s="1"/>
  <c r="BK30" i="35"/>
  <c r="BK46" i="35"/>
  <c r="BJ19" i="35"/>
  <c r="BQ50" i="35"/>
  <c r="BJ61" i="35"/>
  <c r="BK22" i="35"/>
  <c r="BJ40" i="35"/>
  <c r="BJ82" i="35"/>
  <c r="BK69" i="35"/>
  <c r="BK31" i="35"/>
  <c r="BQ30" i="35"/>
  <c r="BQ58" i="35"/>
  <c r="BK72" i="35"/>
  <c r="BQ63" i="35"/>
  <c r="BJ81" i="35"/>
  <c r="Y117" i="37"/>
  <c r="J117" i="34"/>
  <c r="AA127" i="35" s="1"/>
  <c r="X117" i="37"/>
  <c r="BK19" i="35"/>
  <c r="BQ56" i="35"/>
  <c r="BQ54" i="35"/>
  <c r="BJ53" i="35"/>
  <c r="BQ31" i="35"/>
  <c r="BL87" i="35"/>
  <c r="BM69" i="35"/>
  <c r="BM86" i="35"/>
  <c r="F117" i="34"/>
  <c r="L127" i="35" s="1"/>
  <c r="G117" i="34"/>
  <c r="O127" i="35" s="1"/>
  <c r="I117" i="34"/>
  <c r="U127" i="35" s="1"/>
  <c r="D117" i="34"/>
  <c r="F127" i="35" s="1"/>
  <c r="E117" i="34"/>
  <c r="I127" i="35" s="1"/>
  <c r="H117" i="34"/>
  <c r="R127" i="35" s="1"/>
  <c r="BK42" i="35"/>
  <c r="BJ72" i="35"/>
  <c r="BQ44" i="35"/>
  <c r="BK54" i="35"/>
  <c r="BQ24" i="35"/>
  <c r="BJ23" i="35"/>
  <c r="BJ75" i="35"/>
  <c r="BK77" i="35"/>
  <c r="BK45" i="35"/>
  <c r="BQ27" i="35"/>
  <c r="BI59" i="35"/>
  <c r="BK38" i="35"/>
  <c r="BJ64" i="35"/>
  <c r="BK61" i="35"/>
  <c r="BK60" i="35"/>
  <c r="BJ59" i="35"/>
  <c r="BJ58" i="35"/>
  <c r="BJ44" i="35"/>
  <c r="BJ45" i="35"/>
  <c r="BQ35" i="35"/>
  <c r="BQ34" i="35"/>
  <c r="BJ66" i="35"/>
  <c r="BJ65" i="35"/>
  <c r="BQ49" i="35"/>
  <c r="BK34" i="35"/>
  <c r="BK64" i="35"/>
  <c r="BJ67" i="35"/>
  <c r="BK78" i="35"/>
  <c r="BI20" i="35"/>
  <c r="BL83" i="35"/>
  <c r="BJ94" i="35"/>
  <c r="BP36" i="35"/>
  <c r="BK32" i="35"/>
  <c r="BK33" i="35"/>
  <c r="BI85" i="35"/>
  <c r="BP42" i="35"/>
  <c r="BK25" i="35"/>
  <c r="BJ95" i="35"/>
  <c r="BI24" i="35"/>
  <c r="BI74" i="35"/>
  <c r="BP59" i="35"/>
  <c r="BM28" i="35"/>
  <c r="BQ37" i="35"/>
  <c r="BQ36" i="35"/>
  <c r="BP34" i="35"/>
  <c r="BP103" i="35"/>
  <c r="BP28" i="35"/>
  <c r="BQ22" i="35"/>
  <c r="BQ21" i="35"/>
  <c r="BJ55" i="35"/>
  <c r="BJ54" i="35"/>
  <c r="BJ26" i="35"/>
  <c r="BJ25" i="35"/>
  <c r="BQ28" i="35"/>
  <c r="BQ29" i="35"/>
  <c r="BJ74" i="35"/>
  <c r="BJ73" i="35"/>
  <c r="BJ49" i="35"/>
  <c r="BI46" i="35"/>
  <c r="BJ93" i="35"/>
  <c r="BF115" i="9"/>
  <c r="BQ83" i="35"/>
  <c r="BJ100" i="35"/>
  <c r="BM83" i="35"/>
  <c r="BP38" i="35"/>
  <c r="BP39" i="35"/>
  <c r="BL22" i="35"/>
  <c r="BM56" i="35"/>
  <c r="BI66" i="35"/>
  <c r="BL53" i="35"/>
  <c r="BM113" i="35"/>
  <c r="BL102" i="35"/>
  <c r="BM94" i="35"/>
  <c r="BP115" i="35"/>
  <c r="BL68" i="35"/>
  <c r="BL92" i="35"/>
  <c r="BF33" i="9"/>
  <c r="BQ121" i="35"/>
  <c r="K117" i="34"/>
  <c r="O118" i="34"/>
  <c r="AM128" i="35" s="1"/>
  <c r="BK24" i="35"/>
  <c r="BJ51" i="35"/>
  <c r="AE151" i="13"/>
  <c r="AG151" i="13"/>
  <c r="N118" i="34"/>
  <c r="AJ128" i="35" s="1"/>
  <c r="BJ22" i="35"/>
  <c r="BQ57" i="35"/>
  <c r="BQ47" i="35"/>
  <c r="BJ30" i="35"/>
  <c r="BJ42" i="35"/>
  <c r="BK23" i="35"/>
  <c r="BK58" i="35"/>
  <c r="BJ21" i="35"/>
  <c r="BK26" i="35"/>
  <c r="BJ50" i="35"/>
  <c r="BJ34" i="35"/>
  <c r="BF45" i="9"/>
  <c r="BJ83" i="35"/>
  <c r="BF27" i="9"/>
  <c r="BK47" i="35"/>
  <c r="BJ20" i="35"/>
  <c r="BJ76" i="35"/>
  <c r="BK63" i="35"/>
  <c r="BQ51" i="35"/>
  <c r="BQ40" i="35"/>
  <c r="BK56" i="35"/>
  <c r="BM74" i="35"/>
  <c r="BK40" i="35"/>
  <c r="BK53" i="35"/>
  <c r="BF23" i="9"/>
  <c r="BK43" i="35"/>
  <c r="BJ69" i="35"/>
  <c r="BJ102" i="35"/>
  <c r="BL29" i="35"/>
  <c r="BK65" i="35"/>
  <c r="BJ63" i="35"/>
  <c r="BF110" i="9"/>
  <c r="BK57" i="35"/>
  <c r="BM47" i="35"/>
  <c r="BM45" i="35"/>
  <c r="BQ73" i="35"/>
  <c r="BK48" i="35"/>
  <c r="BQ93" i="35"/>
  <c r="BM68" i="35"/>
  <c r="BI23" i="35"/>
  <c r="BI106" i="35"/>
  <c r="BM44" i="35"/>
  <c r="BK70" i="35"/>
  <c r="BL58" i="35"/>
  <c r="BM91" i="35"/>
  <c r="AP128" i="9"/>
  <c r="Q118" i="34"/>
  <c r="AP128" i="35" s="1"/>
  <c r="BJ37" i="35"/>
  <c r="BQ48" i="35"/>
  <c r="BQ18" i="35"/>
  <c r="BQ25" i="35"/>
  <c r="BK36" i="35"/>
  <c r="BK55" i="35"/>
  <c r="BK35" i="35"/>
  <c r="BJ60" i="35"/>
  <c r="BK28" i="35"/>
  <c r="BQ32" i="35"/>
  <c r="BJ101" i="35"/>
  <c r="BK41" i="35"/>
  <c r="BP79" i="35"/>
  <c r="BQ69" i="35"/>
  <c r="BP22" i="35"/>
  <c r="BM61" i="35"/>
  <c r="BL30" i="35"/>
  <c r="BQ104" i="35"/>
  <c r="BQ100" i="35"/>
  <c r="BM67" i="35"/>
  <c r="BM77" i="35"/>
  <c r="BI40" i="35"/>
  <c r="BJ31" i="35"/>
  <c r="BQ81" i="35"/>
  <c r="BL40" i="35"/>
  <c r="BP53" i="35"/>
  <c r="BQ108" i="35"/>
  <c r="BL104" i="35"/>
  <c r="BP47" i="35"/>
  <c r="BL105" i="35"/>
  <c r="BI25" i="35"/>
  <c r="BP78" i="35"/>
  <c r="BM102" i="35"/>
  <c r="BP27" i="35"/>
  <c r="BL101" i="35"/>
  <c r="BI65" i="35"/>
  <c r="BK27" i="35"/>
  <c r="BI39" i="35"/>
  <c r="BK21" i="35"/>
  <c r="BM92" i="35"/>
  <c r="BL63" i="35"/>
  <c r="BL28" i="35"/>
  <c r="BP52" i="35"/>
  <c r="BM54" i="35"/>
  <c r="BM85" i="35"/>
  <c r="BM46" i="35"/>
  <c r="BP60" i="35"/>
  <c r="BL43" i="35"/>
  <c r="BF68" i="9"/>
  <c r="BJ32" i="35"/>
  <c r="BJ80" i="35"/>
  <c r="BF26" i="9"/>
  <c r="BM21" i="35"/>
  <c r="BL35" i="35"/>
  <c r="BL48" i="35"/>
  <c r="BI93" i="35"/>
  <c r="BJ29" i="35"/>
  <c r="BL52" i="35"/>
  <c r="BJ52" i="35"/>
  <c r="BL59" i="35"/>
  <c r="BP61" i="35"/>
  <c r="BP112" i="35"/>
  <c r="BP110" i="35"/>
  <c r="BQ89" i="35"/>
  <c r="BL93" i="35"/>
  <c r="BP114" i="35"/>
  <c r="BP68" i="35"/>
  <c r="BI50" i="35"/>
  <c r="BQ72" i="35"/>
  <c r="BP55" i="35"/>
  <c r="BP25" i="35"/>
  <c r="BQ99" i="35"/>
  <c r="BL69" i="35"/>
  <c r="BP69" i="35"/>
  <c r="BJ97" i="35"/>
  <c r="BJ70" i="35"/>
  <c r="BQ103" i="35"/>
  <c r="BP50" i="35"/>
  <c r="BI78" i="35"/>
  <c r="BL62" i="35"/>
  <c r="BM117" i="35"/>
  <c r="BI79" i="35"/>
  <c r="BL88" i="35"/>
  <c r="BI89" i="35"/>
  <c r="BL32" i="35"/>
  <c r="BM71" i="35"/>
  <c r="BI38" i="35"/>
  <c r="BJ68" i="35"/>
  <c r="BP85" i="35"/>
  <c r="BI54" i="35"/>
  <c r="BQ90" i="35"/>
  <c r="BP72" i="35"/>
  <c r="BL38" i="35"/>
  <c r="BM36" i="35"/>
  <c r="BQ68" i="35"/>
  <c r="BM107" i="35"/>
  <c r="BF71" i="9"/>
  <c r="BJ91" i="35"/>
  <c r="BI77" i="35"/>
  <c r="BQ102" i="35"/>
  <c r="BQ39" i="35"/>
  <c r="BP64" i="35"/>
  <c r="BL65" i="35"/>
  <c r="BP51" i="35"/>
  <c r="BK20" i="35"/>
  <c r="BQ59" i="35"/>
  <c r="BI26" i="35"/>
  <c r="BQ91" i="35"/>
  <c r="BK79" i="35"/>
  <c r="BI87" i="35"/>
  <c r="BP96" i="35"/>
  <c r="BI48" i="35"/>
  <c r="BK81" i="35"/>
  <c r="BI45" i="35"/>
  <c r="BQ65" i="35"/>
  <c r="BI41" i="35"/>
  <c r="BK82" i="35"/>
  <c r="BM51" i="35"/>
  <c r="BF109" i="9"/>
  <c r="BM50" i="35"/>
  <c r="BQ118" i="35"/>
  <c r="BJ104" i="35"/>
  <c r="BL51" i="35"/>
  <c r="BQ66" i="35"/>
  <c r="BI91" i="35"/>
  <c r="BI47" i="35"/>
  <c r="BI21" i="35"/>
  <c r="BI82" i="35"/>
  <c r="BI51" i="35"/>
  <c r="BP109" i="35"/>
  <c r="BL73" i="35"/>
  <c r="BP92" i="35"/>
  <c r="BM110" i="35"/>
  <c r="BJ90" i="35"/>
  <c r="BI92" i="35"/>
  <c r="BL85" i="35"/>
  <c r="BI27" i="35"/>
  <c r="BI68" i="35"/>
  <c r="BP106" i="35"/>
  <c r="BP81" i="35"/>
  <c r="BL76" i="35"/>
  <c r="BQ107" i="35"/>
  <c r="BJ110" i="35"/>
  <c r="BI57" i="35"/>
  <c r="BJ89" i="35"/>
  <c r="BI98" i="35"/>
  <c r="BI88" i="35"/>
  <c r="BM106" i="35"/>
  <c r="BL24" i="35"/>
  <c r="BM97" i="35"/>
  <c r="R41" i="34"/>
  <c r="BJ84" i="35"/>
  <c r="BM19" i="35"/>
  <c r="BL86" i="35"/>
  <c r="BP20" i="35"/>
  <c r="BK73" i="35"/>
  <c r="BP105" i="35"/>
  <c r="BL75" i="35"/>
  <c r="BM35" i="35"/>
  <c r="BF117" i="9"/>
  <c r="BM70" i="35"/>
  <c r="BI32" i="35"/>
  <c r="BI61" i="35"/>
  <c r="BI52" i="35"/>
  <c r="BP82" i="35"/>
  <c r="BI29" i="35"/>
  <c r="BL33" i="35"/>
  <c r="BP48" i="35"/>
  <c r="BJ99" i="35"/>
  <c r="BJ41" i="35"/>
  <c r="BP49" i="35"/>
  <c r="BL34" i="35"/>
  <c r="BQ67" i="35"/>
  <c r="BK37" i="35"/>
  <c r="BI69" i="35"/>
  <c r="BP111" i="35"/>
  <c r="BP21" i="35"/>
  <c r="BI102" i="35"/>
  <c r="BM53" i="35"/>
  <c r="BP84" i="35"/>
  <c r="BP76" i="35"/>
  <c r="BQ71" i="35"/>
  <c r="BQ74" i="35"/>
  <c r="BI70" i="35"/>
  <c r="BM95" i="35"/>
  <c r="BQ82" i="35"/>
  <c r="BL50" i="35"/>
  <c r="BF74" i="9"/>
  <c r="BM37" i="35"/>
  <c r="BQ46" i="35"/>
  <c r="R40" i="34"/>
  <c r="BI60" i="35"/>
  <c r="BQ26" i="35"/>
  <c r="BM116" i="35"/>
  <c r="BQ55" i="35"/>
  <c r="BJ79" i="35"/>
  <c r="BK49" i="35"/>
  <c r="BJ108" i="35"/>
  <c r="BP54" i="35"/>
  <c r="BK74" i="35"/>
  <c r="BJ113" i="35"/>
  <c r="BQ45" i="35"/>
  <c r="BM96" i="35"/>
  <c r="BM20" i="35"/>
  <c r="BQ70" i="35"/>
  <c r="BL110" i="35"/>
  <c r="BM48" i="35"/>
  <c r="BI86" i="35"/>
  <c r="BL74" i="35"/>
  <c r="BL27" i="35"/>
  <c r="BP56" i="35"/>
  <c r="BM40" i="35"/>
  <c r="BQ117" i="35"/>
  <c r="BM52" i="35"/>
  <c r="R33" i="34"/>
  <c r="BI22" i="35"/>
  <c r="BM34" i="35"/>
  <c r="R10" i="34"/>
  <c r="BM39" i="35"/>
  <c r="BQ75" i="35"/>
  <c r="BP57" i="35"/>
  <c r="BQ84" i="35"/>
  <c r="BP83" i="35"/>
  <c r="BI71" i="35"/>
  <c r="BI101" i="35"/>
  <c r="BL21" i="35"/>
  <c r="BL78" i="35"/>
  <c r="BJ87" i="35"/>
  <c r="BI62" i="35"/>
  <c r="BP23" i="35"/>
  <c r="BI49" i="35"/>
  <c r="BF75" i="9"/>
  <c r="BM49" i="35"/>
  <c r="R26" i="34"/>
  <c r="BL70" i="35"/>
  <c r="BL79" i="35"/>
  <c r="BM105" i="35"/>
  <c r="BM29" i="35"/>
  <c r="BI42" i="35"/>
  <c r="BL71" i="35"/>
  <c r="BP65" i="35"/>
  <c r="BM64" i="35"/>
  <c r="BM55" i="35"/>
  <c r="BP73" i="35"/>
  <c r="BI53" i="35"/>
  <c r="BP93" i="35"/>
  <c r="BP71" i="35"/>
  <c r="BP86" i="35"/>
  <c r="BI90" i="35"/>
  <c r="BM66" i="35"/>
  <c r="BL31" i="35"/>
  <c r="BL106" i="35"/>
  <c r="BL39" i="35"/>
  <c r="BQ87" i="35"/>
  <c r="BI76" i="35"/>
  <c r="BP35" i="35"/>
  <c r="BM109" i="35"/>
  <c r="BQ112" i="35"/>
  <c r="BM63" i="35"/>
  <c r="BM60" i="35"/>
  <c r="BQ64" i="35"/>
  <c r="BM33" i="35"/>
  <c r="BL55" i="35"/>
  <c r="BJ96" i="35"/>
  <c r="BL109" i="35"/>
  <c r="BM72" i="35"/>
  <c r="R60" i="34"/>
  <c r="R57" i="34"/>
  <c r="BM65" i="35"/>
  <c r="BP80" i="35"/>
  <c r="BL54" i="35"/>
  <c r="BI75" i="35"/>
  <c r="BP77" i="35"/>
  <c r="BL107" i="35"/>
  <c r="R49" i="34"/>
  <c r="R61" i="34"/>
  <c r="BP26" i="35"/>
  <c r="BL80" i="35"/>
  <c r="R107" i="34"/>
  <c r="BM30" i="35"/>
  <c r="BP37" i="35"/>
  <c r="BP107" i="35"/>
  <c r="BQ76" i="35"/>
  <c r="R96" i="34"/>
  <c r="R58" i="34"/>
  <c r="BI58" i="35"/>
  <c r="BM38" i="35"/>
  <c r="BM84" i="35"/>
  <c r="BM62" i="35"/>
  <c r="BL64" i="35"/>
  <c r="BI99" i="35"/>
  <c r="BI43" i="35"/>
  <c r="BM59" i="35"/>
  <c r="R65" i="34"/>
  <c r="BM108" i="35"/>
  <c r="BI73" i="35"/>
  <c r="R54" i="34"/>
  <c r="BQ86" i="35"/>
  <c r="R55" i="34"/>
  <c r="BM43" i="35"/>
  <c r="BL72" i="35"/>
  <c r="A120" i="23"/>
  <c r="A120" i="24"/>
  <c r="A120" i="27"/>
  <c r="A120" i="28"/>
  <c r="A130" i="9"/>
  <c r="A130" i="35"/>
  <c r="A120" i="20"/>
  <c r="R80" i="34"/>
  <c r="R51" i="34"/>
  <c r="R59" i="34"/>
  <c r="BL23" i="35"/>
  <c r="BJ92" i="35"/>
  <c r="D119" i="23"/>
  <c r="E119" i="28"/>
  <c r="Q119" i="34" s="1"/>
  <c r="AP129" i="35" s="1"/>
  <c r="D119" i="28"/>
  <c r="R66" i="34"/>
  <c r="BI67" i="35"/>
  <c r="BI72" i="35"/>
  <c r="BQ101" i="35"/>
  <c r="BI19" i="35"/>
  <c r="D119" i="27"/>
  <c r="E119" i="27"/>
  <c r="R111" i="34"/>
  <c r="R64" i="34"/>
  <c r="BI109" i="35"/>
  <c r="BP121" i="35"/>
  <c r="D119" i="24"/>
  <c r="R52" i="34"/>
  <c r="BP24" i="35"/>
  <c r="BP58" i="35"/>
  <c r="BQ88" i="35"/>
  <c r="A122" i="37"/>
  <c r="A120" i="34"/>
  <c r="R37" i="34"/>
  <c r="R46" i="34"/>
  <c r="BP87" i="35"/>
  <c r="D119" i="20"/>
  <c r="U48" i="35"/>
  <c r="BO49" i="35" s="1"/>
  <c r="O26" i="35"/>
  <c r="BM26" i="35" s="1"/>
  <c r="O79" i="35"/>
  <c r="BM80" i="35" s="1"/>
  <c r="U54" i="35"/>
  <c r="BO54" i="35" s="1"/>
  <c r="L25" i="35"/>
  <c r="BL25" i="35" s="1"/>
  <c r="O75" i="35"/>
  <c r="BM75" i="35" s="1"/>
  <c r="U63" i="35"/>
  <c r="BO63" i="35" s="1"/>
  <c r="R53" i="35"/>
  <c r="BN54" i="35" s="1"/>
  <c r="O31" i="35"/>
  <c r="BM31" i="35" s="1"/>
  <c r="L19" i="35"/>
  <c r="BL20" i="35" s="1"/>
  <c r="O81" i="35"/>
  <c r="BM81" i="35" s="1"/>
  <c r="L41" i="35"/>
  <c r="BL42" i="35" s="1"/>
  <c r="U41" i="35"/>
  <c r="BO42" i="35" s="1"/>
  <c r="U65" i="35"/>
  <c r="BO65" i="35" s="1"/>
  <c r="R55" i="35"/>
  <c r="BN55" i="35" s="1"/>
  <c r="R39" i="35"/>
  <c r="X31" i="35"/>
  <c r="BP31" i="35" s="1"/>
  <c r="AG77" i="35"/>
  <c r="BQ77" i="35" s="1"/>
  <c r="L66" i="35"/>
  <c r="BL66" i="35" s="1"/>
  <c r="R70" i="35"/>
  <c r="BN71" i="35" s="1"/>
  <c r="R31" i="35"/>
  <c r="R21" i="35"/>
  <c r="BN21" i="35" s="1"/>
  <c r="L60" i="35"/>
  <c r="BL60" i="35" s="1"/>
  <c r="L46" i="35"/>
  <c r="BL47" i="35" s="1"/>
  <c r="U76" i="35"/>
  <c r="U27" i="35"/>
  <c r="BO27" i="35" s="1"/>
  <c r="R17" i="34"/>
  <c r="R18" i="35"/>
  <c r="BN18" i="35" s="1"/>
  <c r="L44" i="35"/>
  <c r="BL44" i="35" s="1"/>
  <c r="R41" i="35"/>
  <c r="BN41" i="35" s="1"/>
  <c r="X18" i="35"/>
  <c r="BP18" i="35" s="1"/>
  <c r="U43" i="35"/>
  <c r="BO43" i="35" s="1"/>
  <c r="U23" i="35"/>
  <c r="BO23" i="35" s="1"/>
  <c r="R46" i="35"/>
  <c r="BN46" i="35" s="1"/>
  <c r="U74" i="35"/>
  <c r="BO74" i="35" s="1"/>
  <c r="C80" i="35"/>
  <c r="BI81" i="35" s="1"/>
  <c r="U21" i="35"/>
  <c r="BO21" i="35" s="1"/>
  <c r="O41" i="35"/>
  <c r="BM42" i="35" s="1"/>
  <c r="X74" i="35"/>
  <c r="BP74" i="35" s="1"/>
  <c r="U77" i="35"/>
  <c r="C55" i="35"/>
  <c r="BI55" i="35" s="1"/>
  <c r="L36" i="35"/>
  <c r="BL37" i="35" s="1"/>
  <c r="R47" i="35"/>
  <c r="BN48" i="35" s="1"/>
  <c r="U32" i="35"/>
  <c r="BO32" i="35" s="1"/>
  <c r="R64" i="35"/>
  <c r="R59" i="35"/>
  <c r="BN59" i="35" s="1"/>
  <c r="C30" i="35"/>
  <c r="BI30" i="35" s="1"/>
  <c r="AG78" i="35"/>
  <c r="X32" i="35"/>
  <c r="BP33" i="35" s="1"/>
  <c r="R80" i="35"/>
  <c r="BN80" i="35" s="1"/>
  <c r="R52" i="35"/>
  <c r="BN52" i="35" s="1"/>
  <c r="X62" i="35"/>
  <c r="BP63" i="35" s="1"/>
  <c r="U47" i="35"/>
  <c r="BO47" i="35" s="1"/>
  <c r="R36" i="35"/>
  <c r="BN36" i="35" s="1"/>
  <c r="U29" i="35"/>
  <c r="BO29" i="35" s="1"/>
  <c r="U81" i="35"/>
  <c r="BO81" i="35" s="1"/>
  <c r="R25" i="34"/>
  <c r="R62" i="34"/>
  <c r="R84" i="34"/>
  <c r="BL49" i="35"/>
  <c r="BL103" i="35"/>
  <c r="BP70" i="35"/>
  <c r="BL94" i="35"/>
  <c r="BQ92" i="35"/>
  <c r="AG78" i="9"/>
  <c r="BF78" i="9" s="1"/>
  <c r="R30" i="35"/>
  <c r="BN30" i="35" s="1"/>
  <c r="R28" i="35"/>
  <c r="BN28" i="35" s="1"/>
  <c r="R22" i="35"/>
  <c r="BN23" i="35" s="1"/>
  <c r="BQ96" i="35"/>
  <c r="R26" i="35"/>
  <c r="BN26" i="35" s="1"/>
  <c r="U57" i="35"/>
  <c r="BO57" i="35" s="1"/>
  <c r="O57" i="35"/>
  <c r="BM57" i="35" s="1"/>
  <c r="U69" i="35"/>
  <c r="U60" i="35"/>
  <c r="BO60" i="35" s="1"/>
  <c r="R69" i="35"/>
  <c r="BN69" i="35" s="1"/>
  <c r="AG66" i="9"/>
  <c r="BF66" i="9" s="1"/>
  <c r="R67" i="35"/>
  <c r="BN67" i="35" s="1"/>
  <c r="U40" i="35"/>
  <c r="BO40" i="35" s="1"/>
  <c r="R50" i="35"/>
  <c r="BN51" i="35" s="1"/>
  <c r="U68" i="35"/>
  <c r="BO68" i="35" s="1"/>
  <c r="L81" i="35"/>
  <c r="BL81" i="35" s="1"/>
  <c r="U70" i="35"/>
  <c r="BO71" i="35" s="1"/>
  <c r="R102" i="34"/>
  <c r="R99" i="34"/>
  <c r="R18" i="34"/>
  <c r="R42" i="34"/>
  <c r="R105" i="34"/>
  <c r="BM73" i="35"/>
  <c r="BI44" i="35"/>
  <c r="AG79" i="9"/>
  <c r="AG69" i="9"/>
  <c r="BF70" i="9" s="1"/>
  <c r="C63" i="35"/>
  <c r="BI64" i="35" s="1"/>
  <c r="AG72" i="9"/>
  <c r="BF73" i="9" s="1"/>
  <c r="U34" i="35"/>
  <c r="BO34" i="35" s="1"/>
  <c r="U78" i="35"/>
  <c r="BL77" i="35"/>
  <c r="R20" i="34"/>
  <c r="L45" i="35"/>
  <c r="R32" i="35"/>
  <c r="U19" i="35"/>
  <c r="BO20" i="35" s="1"/>
  <c r="R63" i="35"/>
  <c r="BN63" i="35" s="1"/>
  <c r="U18" i="35"/>
  <c r="BO18" i="35" s="1"/>
  <c r="R72" i="35"/>
  <c r="BN72" i="35" s="1"/>
  <c r="AG64" i="9"/>
  <c r="BF65" i="9" s="1"/>
  <c r="X45" i="35"/>
  <c r="BP45" i="35" s="1"/>
  <c r="AG79" i="35"/>
  <c r="BQ80" i="35" s="1"/>
  <c r="R11" i="34"/>
  <c r="X43" i="35"/>
  <c r="BP44" i="35" s="1"/>
  <c r="L56" i="35"/>
  <c r="BL56" i="35" s="1"/>
  <c r="R75" i="35"/>
  <c r="BN75" i="35" s="1"/>
  <c r="R82" i="35"/>
  <c r="BN82" i="35" s="1"/>
  <c r="R65" i="35"/>
  <c r="U51" i="35"/>
  <c r="BO51" i="35" s="1"/>
  <c r="R50" i="34"/>
  <c r="R71" i="34"/>
  <c r="R35" i="34"/>
  <c r="R38" i="34"/>
  <c r="R27" i="34"/>
  <c r="AG76" i="9"/>
  <c r="BF77" i="9" s="1"/>
  <c r="R24" i="35"/>
  <c r="BN24" i="35" s="1"/>
  <c r="X29" i="35"/>
  <c r="BP29" i="35" s="1"/>
  <c r="X40" i="35"/>
  <c r="BP40" i="35" s="1"/>
  <c r="X66" i="35"/>
  <c r="BP67" i="35" s="1"/>
  <c r="O78" i="35"/>
  <c r="BM78" i="35" s="1"/>
  <c r="C34" i="35"/>
  <c r="BI35" i="35" s="1"/>
  <c r="U36" i="35"/>
  <c r="BO36" i="35" s="1"/>
  <c r="C33" i="35"/>
  <c r="BI33" i="35" s="1"/>
  <c r="R73" i="35"/>
  <c r="BN74" i="35" s="1"/>
  <c r="C36" i="35"/>
  <c r="BI36" i="35" s="1"/>
  <c r="O22" i="35"/>
  <c r="BM22" i="35" s="1"/>
  <c r="O24" i="35"/>
  <c r="BM25" i="35" s="1"/>
  <c r="R49" i="35"/>
  <c r="R57" i="35"/>
  <c r="BN57" i="35" s="1"/>
  <c r="U75" i="35"/>
  <c r="AG121" i="9"/>
  <c r="BF121" i="9" s="1"/>
  <c r="F121" i="35"/>
  <c r="BJ121" i="35" s="1"/>
  <c r="BK88" i="35"/>
  <c r="BP108" i="35"/>
  <c r="BL114" i="35"/>
  <c r="BL95" i="35"/>
  <c r="BK100" i="35"/>
  <c r="BP118" i="35"/>
  <c r="BQ116" i="35"/>
  <c r="BJ109" i="35"/>
  <c r="BM104" i="35"/>
  <c r="BK86" i="35"/>
  <c r="BL97" i="35"/>
  <c r="BJ103" i="35"/>
  <c r="BL108" i="35"/>
  <c r="BJ88" i="35"/>
  <c r="BL90" i="35"/>
  <c r="BP89" i="35"/>
  <c r="BI112" i="35"/>
  <c r="BJ107" i="35"/>
  <c r="BQ119" i="35"/>
  <c r="BM98" i="35"/>
  <c r="BP102" i="35"/>
  <c r="BJ116" i="35"/>
  <c r="BI95" i="35"/>
  <c r="BJ98" i="35"/>
  <c r="BP94" i="35"/>
  <c r="BI103" i="35"/>
  <c r="BF87" i="9"/>
  <c r="C96" i="35"/>
  <c r="BI97" i="35" s="1"/>
  <c r="O111" i="35"/>
  <c r="BM112" i="35" s="1"/>
  <c r="R83" i="35"/>
  <c r="BN84" i="35" s="1"/>
  <c r="I111" i="35"/>
  <c r="BK111" i="35" s="1"/>
  <c r="R76" i="34"/>
  <c r="BQ109" i="35"/>
  <c r="BP88" i="35"/>
  <c r="BP104" i="35"/>
  <c r="BI113" i="35"/>
  <c r="BI100" i="35"/>
  <c r="BL91" i="35"/>
  <c r="BK89" i="35"/>
  <c r="U109" i="35"/>
  <c r="BO110" i="35" s="1"/>
  <c r="U108" i="35"/>
  <c r="BO108" i="35" s="1"/>
  <c r="X97" i="35"/>
  <c r="BP98" i="35" s="1"/>
  <c r="R102" i="35"/>
  <c r="BN103" i="35" s="1"/>
  <c r="X100" i="35"/>
  <c r="BP101" i="35" s="1"/>
  <c r="I83" i="35"/>
  <c r="BK83" i="35" s="1"/>
  <c r="L115" i="35"/>
  <c r="BL115" i="35" s="1"/>
  <c r="R90" i="35"/>
  <c r="BN90" i="35" s="1"/>
  <c r="I107" i="35"/>
  <c r="BK107" i="35" s="1"/>
  <c r="U101" i="35"/>
  <c r="BO101" i="35" s="1"/>
  <c r="R109" i="35"/>
  <c r="AG88" i="9"/>
  <c r="BF88" i="9" s="1"/>
  <c r="I120" i="35"/>
  <c r="BK120" i="35" s="1"/>
  <c r="U92" i="35"/>
  <c r="BO92" i="35" s="1"/>
  <c r="I109" i="35"/>
  <c r="BK110" i="35" s="1"/>
  <c r="R86" i="34"/>
  <c r="R75" i="34"/>
  <c r="R106" i="34"/>
  <c r="BL113" i="35"/>
  <c r="BL89" i="35"/>
  <c r="BQ120" i="35"/>
  <c r="BQ115" i="35"/>
  <c r="AG101" i="9"/>
  <c r="BF101" i="9" s="1"/>
  <c r="R85" i="35"/>
  <c r="BN85" i="35" s="1"/>
  <c r="I105" i="35"/>
  <c r="I84" i="35"/>
  <c r="BK85" i="35" s="1"/>
  <c r="U117" i="35"/>
  <c r="BO117" i="35" s="1"/>
  <c r="I94" i="35"/>
  <c r="BK95" i="35" s="1"/>
  <c r="R77" i="34"/>
  <c r="BM99" i="35"/>
  <c r="BP95" i="35"/>
  <c r="BQ85" i="35"/>
  <c r="BM103" i="35"/>
  <c r="BM93" i="35"/>
  <c r="BI94" i="35"/>
  <c r="BL84" i="35"/>
  <c r="BF116" i="9"/>
  <c r="AG118" i="9"/>
  <c r="BF119" i="9" s="1"/>
  <c r="AG112" i="9"/>
  <c r="BF112" i="9" s="1"/>
  <c r="R87" i="35"/>
  <c r="BN87" i="35" s="1"/>
  <c r="AG84" i="9"/>
  <c r="BF84" i="9" s="1"/>
  <c r="U105" i="35"/>
  <c r="BO105" i="35" s="1"/>
  <c r="U87" i="35"/>
  <c r="BO88" i="35" s="1"/>
  <c r="U83" i="35"/>
  <c r="BO83" i="35" s="1"/>
  <c r="BP113" i="35"/>
  <c r="U90" i="35"/>
  <c r="BO90" i="35" s="1"/>
  <c r="AG105" i="35"/>
  <c r="BQ105" i="35" s="1"/>
  <c r="AG113" i="35"/>
  <c r="BQ113" i="35" s="1"/>
  <c r="O89" i="35"/>
  <c r="BM89" i="35" s="1"/>
  <c r="R101" i="35"/>
  <c r="U120" i="35"/>
  <c r="BO120" i="35" s="1"/>
  <c r="F114" i="35"/>
  <c r="BJ114" i="35" s="1"/>
  <c r="U106" i="35"/>
  <c r="BO107" i="35" s="1"/>
  <c r="C116" i="35"/>
  <c r="BI116" i="35" s="1"/>
  <c r="I115" i="35"/>
  <c r="BK116" i="35" s="1"/>
  <c r="R100" i="35"/>
  <c r="U94" i="35"/>
  <c r="BO94" i="35" s="1"/>
  <c r="R99" i="35"/>
  <c r="BN99" i="35" s="1"/>
  <c r="R95" i="35"/>
  <c r="U85" i="35"/>
  <c r="BO86" i="35" s="1"/>
  <c r="L118" i="35"/>
  <c r="BL118" i="35" s="1"/>
  <c r="R118" i="35"/>
  <c r="BN118" i="35" s="1"/>
  <c r="I103" i="35"/>
  <c r="BK103" i="35" s="1"/>
  <c r="AG104" i="9"/>
  <c r="BF104" i="9" s="1"/>
  <c r="AG99" i="9"/>
  <c r="BF99" i="9" s="1"/>
  <c r="AG89" i="9"/>
  <c r="BF90" i="9" s="1"/>
  <c r="L99" i="35"/>
  <c r="BL100" i="35" s="1"/>
  <c r="F85" i="35"/>
  <c r="BJ86" i="35" s="1"/>
  <c r="AG94" i="35"/>
  <c r="BQ94" i="35" s="1"/>
  <c r="R105" i="35"/>
  <c r="BN105" i="35" s="1"/>
  <c r="R116" i="35"/>
  <c r="BN117" i="35" s="1"/>
  <c r="AG97" i="35"/>
  <c r="BQ98" i="35" s="1"/>
  <c r="I90" i="35"/>
  <c r="BK90" i="35" s="1"/>
  <c r="U118" i="35"/>
  <c r="BO119" i="35" s="1"/>
  <c r="X99" i="35"/>
  <c r="BP99" i="35" s="1"/>
  <c r="O87" i="35"/>
  <c r="BM88" i="35" s="1"/>
  <c r="R120" i="35"/>
  <c r="BN120" i="35" s="1"/>
  <c r="I96" i="35"/>
  <c r="BK96" i="35" s="1"/>
  <c r="O118" i="35"/>
  <c r="BM118" i="35" s="1"/>
  <c r="R85" i="34"/>
  <c r="BL96" i="35"/>
  <c r="C120" i="35"/>
  <c r="BI120" i="35" s="1"/>
  <c r="L119" i="35"/>
  <c r="AG91" i="9"/>
  <c r="BF92" i="9" s="1"/>
  <c r="U98" i="35"/>
  <c r="BO99" i="35" s="1"/>
  <c r="R112" i="35"/>
  <c r="BN112" i="35" s="1"/>
  <c r="F118" i="35"/>
  <c r="BJ118" i="35" s="1"/>
  <c r="AG94" i="9"/>
  <c r="BF95" i="9" s="1"/>
  <c r="I104" i="35"/>
  <c r="R74" i="34"/>
  <c r="R87" i="34"/>
  <c r="AG105" i="9"/>
  <c r="BF106" i="9" s="1"/>
  <c r="AG113" i="9"/>
  <c r="BF114" i="9" s="1"/>
  <c r="R83" i="34"/>
  <c r="R89" i="34"/>
  <c r="R82" i="34"/>
  <c r="R106" i="35"/>
  <c r="BN107" i="35" s="1"/>
  <c r="R113" i="35"/>
  <c r="BN114" i="35" s="1"/>
  <c r="X90" i="35"/>
  <c r="BP91" i="35" s="1"/>
  <c r="O114" i="35"/>
  <c r="BM114" i="35" s="1"/>
  <c r="R110" i="35"/>
  <c r="BN111" i="35" s="1"/>
  <c r="I113" i="35"/>
  <c r="BK114" i="35" s="1"/>
  <c r="C104" i="35"/>
  <c r="BI105" i="35" s="1"/>
  <c r="L98" i="35"/>
  <c r="BL98" i="35" s="1"/>
  <c r="R88" i="35"/>
  <c r="BN89" i="35" s="1"/>
  <c r="X119" i="35"/>
  <c r="BP119" i="35" s="1"/>
  <c r="I118" i="35"/>
  <c r="BK118" i="35" s="1"/>
  <c r="O100" i="35"/>
  <c r="BM100" i="35" s="1"/>
  <c r="L111" i="35"/>
  <c r="BL112" i="35" s="1"/>
  <c r="F111" i="35"/>
  <c r="BJ111" i="35" s="1"/>
  <c r="F105" i="35"/>
  <c r="BJ106" i="35" s="1"/>
  <c r="C114" i="35"/>
  <c r="BI115" i="35" s="1"/>
  <c r="U102" i="35"/>
  <c r="U113" i="35"/>
  <c r="BO113" i="35" s="1"/>
  <c r="C107" i="35"/>
  <c r="BI107" i="35" s="1"/>
  <c r="C83" i="35"/>
  <c r="BI84" i="35" s="1"/>
  <c r="C118" i="35"/>
  <c r="BI118" i="35" s="1"/>
  <c r="AG110" i="35"/>
  <c r="BQ110" i="35" s="1"/>
  <c r="X116" i="35"/>
  <c r="BP116" i="35" s="1"/>
  <c r="C110" i="35"/>
  <c r="BI110" i="35" s="1"/>
  <c r="L120" i="35"/>
  <c r="O119" i="35"/>
  <c r="BM120" i="35" s="1"/>
  <c r="U115" i="35"/>
  <c r="BO115" i="35" s="1"/>
  <c r="I108" i="35"/>
  <c r="U97" i="35"/>
  <c r="BO97" i="35" s="1"/>
  <c r="U84" i="35"/>
  <c r="R94" i="35"/>
  <c r="BN94" i="35" s="1"/>
  <c r="R115" i="35"/>
  <c r="BN115" i="35" s="1"/>
  <c r="BF103" i="9"/>
  <c r="BF83" i="9"/>
  <c r="BF82" i="9"/>
  <c r="BF120" i="9"/>
  <c r="BF111" i="9"/>
  <c r="BF63" i="9"/>
  <c r="BF97" i="9"/>
  <c r="BF96" i="9"/>
  <c r="BF108" i="9"/>
  <c r="BF98" i="9"/>
  <c r="R12" i="34"/>
  <c r="R23" i="34"/>
  <c r="R103" i="34"/>
  <c r="R63" i="34"/>
  <c r="R68" i="34"/>
  <c r="BN43" i="35"/>
  <c r="BK98" i="35"/>
  <c r="BN77" i="35"/>
  <c r="BO104" i="35"/>
  <c r="R114" i="34"/>
  <c r="BN45" i="35"/>
  <c r="BO62" i="35"/>
  <c r="BO96" i="35"/>
  <c r="BO56" i="35"/>
  <c r="BN35" i="35"/>
  <c r="BO53" i="35"/>
  <c r="BO73" i="35"/>
  <c r="BN20" i="35"/>
  <c r="BN79" i="35"/>
  <c r="R8" i="34"/>
  <c r="R72" i="34"/>
  <c r="BO38" i="35"/>
  <c r="BN97" i="35"/>
  <c r="BO67" i="35"/>
  <c r="BO112" i="35"/>
  <c r="BN62" i="35"/>
  <c r="R19" i="34"/>
  <c r="R73" i="34"/>
  <c r="R31" i="34"/>
  <c r="R91" i="34"/>
  <c r="BF93" i="9"/>
  <c r="R101" i="34"/>
  <c r="R14" i="34"/>
  <c r="R98" i="34"/>
  <c r="R67" i="34"/>
  <c r="R78" i="34"/>
  <c r="R28" i="34"/>
  <c r="R95" i="34"/>
  <c r="R81" i="34"/>
  <c r="R36" i="34"/>
  <c r="BN104" i="35"/>
  <c r="BO50" i="35"/>
  <c r="BN78" i="35"/>
  <c r="BO100" i="35"/>
  <c r="BJ117" i="35"/>
  <c r="R112" i="34"/>
  <c r="R113" i="34"/>
  <c r="R48" i="34"/>
  <c r="BO25" i="35"/>
  <c r="BN92" i="35"/>
  <c r="BK117" i="35"/>
  <c r="BN38" i="35"/>
  <c r="BK102" i="35"/>
  <c r="BO46" i="35"/>
  <c r="BO59" i="35"/>
  <c r="BK99" i="35"/>
  <c r="BN108" i="35"/>
  <c r="BO39" i="35"/>
  <c r="BO26" i="35"/>
  <c r="BO89" i="35"/>
  <c r="BK92" i="35"/>
  <c r="BO80" i="35"/>
  <c r="R108" i="34"/>
  <c r="R97" i="34"/>
  <c r="R53" i="34"/>
  <c r="R90" i="34"/>
  <c r="BF81" i="9"/>
  <c r="R43" i="34"/>
  <c r="R93" i="34"/>
  <c r="R110" i="34"/>
  <c r="R92" i="34"/>
  <c r="R29" i="34"/>
  <c r="R16" i="34"/>
  <c r="R94" i="34"/>
  <c r="R32" i="34"/>
  <c r="R24" i="34"/>
  <c r="R79" i="34"/>
  <c r="R109" i="34"/>
  <c r="BF107" i="9"/>
  <c r="BN34" i="35"/>
  <c r="BN44" i="35"/>
  <c r="BM121" i="35"/>
  <c r="BN98" i="35"/>
  <c r="R30" i="34"/>
  <c r="R13" i="34"/>
  <c r="R56" i="34"/>
  <c r="R34" i="34"/>
  <c r="BF86" i="9"/>
  <c r="BO45" i="35"/>
  <c r="BK87" i="35"/>
  <c r="BO111" i="35"/>
  <c r="BL117" i="35"/>
  <c r="BO72" i="35"/>
  <c r="BN61" i="35"/>
  <c r="BN93" i="35"/>
  <c r="BJ120" i="35"/>
  <c r="BK93" i="35"/>
  <c r="R21" i="34"/>
  <c r="R100" i="34"/>
  <c r="R9" i="34"/>
  <c r="BK101" i="35"/>
  <c r="R22" i="34"/>
  <c r="R88" i="34"/>
  <c r="R45" i="34"/>
  <c r="R15" i="34"/>
  <c r="R44" i="34"/>
  <c r="R104" i="34"/>
  <c r="R39" i="34"/>
  <c r="R47" i="34"/>
  <c r="R70" i="34"/>
  <c r="R69" i="34"/>
  <c r="R115" i="34"/>
  <c r="BO31" i="35"/>
  <c r="R116" i="34"/>
  <c r="BF35" i="9"/>
  <c r="BF34" i="9"/>
  <c r="BF62" i="9"/>
  <c r="BF61" i="9"/>
  <c r="BF48" i="9"/>
  <c r="BF47" i="9"/>
  <c r="BF18" i="9"/>
  <c r="BF19" i="9"/>
  <c r="BF43" i="9"/>
  <c r="BF42" i="9"/>
  <c r="BF40" i="9"/>
  <c r="BF39" i="9"/>
  <c r="BF55" i="9"/>
  <c r="BF56" i="9"/>
  <c r="BF24" i="9"/>
  <c r="BF25" i="9"/>
  <c r="BF36" i="9"/>
  <c r="BF37" i="9"/>
  <c r="BF50" i="9"/>
  <c r="BF51" i="9"/>
  <c r="BF58" i="9"/>
  <c r="BF59" i="9"/>
  <c r="BF31" i="9"/>
  <c r="BF30" i="9"/>
  <c r="BF54" i="9"/>
  <c r="BF53" i="9"/>
  <c r="R117" i="26"/>
  <c r="H118" i="26"/>
  <c r="D118" i="26"/>
  <c r="E118" i="26"/>
  <c r="L118" i="26"/>
  <c r="J118" i="26"/>
  <c r="G118" i="26"/>
  <c r="F118" i="26"/>
  <c r="I118" i="26"/>
  <c r="K118" i="26"/>
  <c r="C119" i="40"/>
  <c r="M119" i="40" s="1"/>
  <c r="C119" i="26"/>
  <c r="B160" i="1"/>
  <c r="B152" i="13" s="1"/>
  <c r="A120" i="40"/>
  <c r="A120" i="26"/>
  <c r="BH32" i="9"/>
  <c r="BH26" i="9"/>
  <c r="BH29" i="9"/>
  <c r="BH22" i="9"/>
  <c r="BH33" i="9"/>
  <c r="BH38" i="9"/>
  <c r="BH24" i="9"/>
  <c r="BH34" i="9"/>
  <c r="BH17" i="9"/>
  <c r="BH19" i="9"/>
  <c r="BH36" i="9"/>
  <c r="BH30" i="9"/>
  <c r="BH40" i="9"/>
  <c r="BH42" i="9"/>
  <c r="BH43" i="9"/>
  <c r="BH35" i="9"/>
  <c r="BH23" i="9"/>
  <c r="BH18" i="9"/>
  <c r="BH27" i="9"/>
  <c r="BH39" i="9"/>
  <c r="BH41" i="9"/>
  <c r="BH37" i="9"/>
  <c r="BH25" i="9"/>
  <c r="BH31" i="9"/>
  <c r="BF13" i="9"/>
  <c r="BH21" i="9"/>
  <c r="BH20" i="9"/>
  <c r="BH28" i="9"/>
  <c r="F12" i="9"/>
  <c r="L12" i="9"/>
  <c r="O12" i="9"/>
  <c r="AN14" i="9"/>
  <c r="AO15" i="9" s="1"/>
  <c r="BU15" i="9" s="1"/>
  <c r="AL15" i="9"/>
  <c r="BT15" i="9" s="1"/>
  <c r="AK15" i="9"/>
  <c r="AO119" i="35"/>
  <c r="BF119" i="35" s="1"/>
  <c r="N112" i="43" s="1"/>
  <c r="AN119" i="35"/>
  <c r="AL119" i="35"/>
  <c r="BE119" i="35" s="1"/>
  <c r="M112" i="43" s="1"/>
  <c r="AK119" i="35"/>
  <c r="AH13" i="9"/>
  <c r="AI14" i="9" s="1"/>
  <c r="BS14" i="9" s="1"/>
  <c r="AC13" i="9"/>
  <c r="AE13" i="9"/>
  <c r="AF14" i="9" s="1"/>
  <c r="AQ117" i="9"/>
  <c r="AR117" i="9"/>
  <c r="L118" i="34" l="1"/>
  <c r="AD128" i="35" s="1"/>
  <c r="D119" i="40"/>
  <c r="AH2" i="37"/>
  <c r="J33" i="13" s="1"/>
  <c r="C12" i="9"/>
  <c r="D12" i="9" s="1"/>
  <c r="E13" i="9" s="1"/>
  <c r="BK13" i="9" s="1"/>
  <c r="AA127" i="9"/>
  <c r="AG117" i="37"/>
  <c r="BT14" i="35"/>
  <c r="BT15" i="35"/>
  <c r="AB14" i="9"/>
  <c r="AC15" i="9" s="1"/>
  <c r="T118" i="23"/>
  <c r="T118" i="24"/>
  <c r="T118" i="20"/>
  <c r="BT16" i="35"/>
  <c r="BT13" i="35"/>
  <c r="BT17" i="35"/>
  <c r="J119" i="40"/>
  <c r="E119" i="40"/>
  <c r="G119" i="40"/>
  <c r="L119" i="40"/>
  <c r="H119" i="40"/>
  <c r="K119" i="40"/>
  <c r="F119" i="40"/>
  <c r="I119" i="40"/>
  <c r="N119" i="40"/>
  <c r="C118" i="37"/>
  <c r="Y118" i="37"/>
  <c r="R118" i="37"/>
  <c r="AF118" i="37"/>
  <c r="P118" i="34"/>
  <c r="AC118" i="37"/>
  <c r="AG128" i="9" s="1"/>
  <c r="M118" i="34"/>
  <c r="AG128" i="35" s="1"/>
  <c r="V119" i="23"/>
  <c r="I119" i="23"/>
  <c r="J119" i="23"/>
  <c r="H119" i="23"/>
  <c r="Q119" i="23"/>
  <c r="R119" i="23"/>
  <c r="K119" i="23"/>
  <c r="G119" i="23"/>
  <c r="P119" i="23"/>
  <c r="O119" i="23"/>
  <c r="N119" i="23"/>
  <c r="L119" i="23"/>
  <c r="E119" i="23"/>
  <c r="M119" i="23"/>
  <c r="F119" i="23"/>
  <c r="K119" i="24"/>
  <c r="R119" i="24"/>
  <c r="J119" i="24"/>
  <c r="I119" i="24"/>
  <c r="Q119" i="24"/>
  <c r="P119" i="24"/>
  <c r="O119" i="24"/>
  <c r="N119" i="24"/>
  <c r="L119" i="24"/>
  <c r="M119" i="24"/>
  <c r="E119" i="24"/>
  <c r="W119" i="24"/>
  <c r="F119" i="24"/>
  <c r="H119" i="24"/>
  <c r="G119" i="24"/>
  <c r="Q119" i="20"/>
  <c r="P119" i="20"/>
  <c r="H119" i="20"/>
  <c r="R119" i="20"/>
  <c r="L119" i="20"/>
  <c r="V119" i="20"/>
  <c r="O119" i="20"/>
  <c r="N119" i="20"/>
  <c r="I119" i="20"/>
  <c r="K119" i="20"/>
  <c r="J119" i="20"/>
  <c r="M119" i="20"/>
  <c r="E119" i="20"/>
  <c r="F119" i="20"/>
  <c r="G119" i="20"/>
  <c r="D119" i="26"/>
  <c r="P119" i="26"/>
  <c r="AE119" i="37" s="1"/>
  <c r="AM129" i="9" s="1"/>
  <c r="Q119" i="26"/>
  <c r="M119" i="26"/>
  <c r="AB119" i="37" s="1"/>
  <c r="O119" i="26"/>
  <c r="AD119" i="37" s="1"/>
  <c r="AJ129" i="9" s="1"/>
  <c r="N119" i="26"/>
  <c r="AC119" i="37" s="1"/>
  <c r="AG129" i="9" s="1"/>
  <c r="AD127" i="9"/>
  <c r="O118" i="37"/>
  <c r="F118" i="37"/>
  <c r="U118" i="37"/>
  <c r="I118" i="37"/>
  <c r="J118" i="34"/>
  <c r="AA128" i="35" s="1"/>
  <c r="X118" i="37"/>
  <c r="AA128" i="9" s="1"/>
  <c r="AD128" i="9"/>
  <c r="C118" i="34"/>
  <c r="C128" i="35" s="1"/>
  <c r="K118" i="34"/>
  <c r="X128" i="35" s="1"/>
  <c r="L118" i="37"/>
  <c r="H118" i="34"/>
  <c r="R128" i="35" s="1"/>
  <c r="X127" i="35"/>
  <c r="R117" i="34"/>
  <c r="BO102" i="35"/>
  <c r="BN39" i="35"/>
  <c r="BT39" i="35" s="1"/>
  <c r="BN40" i="35"/>
  <c r="BT40" i="35" s="1"/>
  <c r="D118" i="34"/>
  <c r="F128" i="35" s="1"/>
  <c r="I118" i="34"/>
  <c r="U128" i="35" s="1"/>
  <c r="E118" i="34"/>
  <c r="I128" i="35" s="1"/>
  <c r="N119" i="34"/>
  <c r="AJ129" i="35" s="1"/>
  <c r="G118" i="34"/>
  <c r="O128" i="35" s="1"/>
  <c r="AG152" i="13"/>
  <c r="AE152" i="13"/>
  <c r="F118" i="34"/>
  <c r="BI37" i="35"/>
  <c r="M119" i="34"/>
  <c r="AG129" i="35" s="1"/>
  <c r="AP129" i="9"/>
  <c r="BO28" i="35"/>
  <c r="BT28" i="35" s="1"/>
  <c r="BN86" i="35"/>
  <c r="BT86" i="35" s="1"/>
  <c r="BI104" i="35"/>
  <c r="BN56" i="35"/>
  <c r="BO64" i="35"/>
  <c r="BN91" i="35"/>
  <c r="BI121" i="35"/>
  <c r="BN32" i="35"/>
  <c r="BO58" i="35"/>
  <c r="BP46" i="35"/>
  <c r="BO52" i="35"/>
  <c r="BT52" i="35" s="1"/>
  <c r="BQ106" i="35"/>
  <c r="BJ119" i="35"/>
  <c r="BI119" i="35"/>
  <c r="BN37" i="35"/>
  <c r="BO33" i="35"/>
  <c r="BO82" i="35"/>
  <c r="BO103" i="35"/>
  <c r="BT103" i="35" s="1"/>
  <c r="BN19" i="35"/>
  <c r="BN29" i="35"/>
  <c r="BT29" i="35" s="1"/>
  <c r="BL82" i="35"/>
  <c r="BI111" i="35"/>
  <c r="BN58" i="35"/>
  <c r="BO61" i="35"/>
  <c r="BT61" i="35" s="1"/>
  <c r="BF69" i="9"/>
  <c r="BP43" i="35"/>
  <c r="BP90" i="35"/>
  <c r="BN65" i="35"/>
  <c r="BT65" i="35" s="1"/>
  <c r="BO78" i="35"/>
  <c r="BJ115" i="35"/>
  <c r="BO30" i="35"/>
  <c r="BT30" i="35" s="1"/>
  <c r="BN25" i="35"/>
  <c r="BT25" i="35" s="1"/>
  <c r="BN76" i="35"/>
  <c r="BK119" i="35"/>
  <c r="BL67" i="35"/>
  <c r="BM82" i="35"/>
  <c r="BF79" i="9"/>
  <c r="BF67" i="9"/>
  <c r="BP32" i="35"/>
  <c r="BP19" i="35"/>
  <c r="BL111" i="35"/>
  <c r="BM115" i="35"/>
  <c r="BK121" i="35"/>
  <c r="BO66" i="35"/>
  <c r="BL41" i="35"/>
  <c r="BO44" i="35"/>
  <c r="BT44" i="35" s="1"/>
  <c r="BN22" i="35"/>
  <c r="BN60" i="35"/>
  <c r="BT60" i="35" s="1"/>
  <c r="BO75" i="35"/>
  <c r="BT75" i="35" s="1"/>
  <c r="BI117" i="35"/>
  <c r="BT117" i="35" s="1"/>
  <c r="BM101" i="35"/>
  <c r="BO35" i="35"/>
  <c r="BT35" i="35" s="1"/>
  <c r="BO55" i="35"/>
  <c r="BT55" i="35" s="1"/>
  <c r="BO93" i="35"/>
  <c r="BT93" i="35" s="1"/>
  <c r="BF89" i="9"/>
  <c r="BP30" i="35"/>
  <c r="BF113" i="9"/>
  <c r="BF76" i="9"/>
  <c r="BN81" i="35"/>
  <c r="BT81" i="35" s="1"/>
  <c r="BN119" i="35"/>
  <c r="BK84" i="35"/>
  <c r="BI108" i="35"/>
  <c r="BO84" i="35"/>
  <c r="BL45" i="35"/>
  <c r="BO91" i="35"/>
  <c r="BO77" i="35"/>
  <c r="BT77" i="35" s="1"/>
  <c r="BN66" i="35"/>
  <c r="BF64" i="9"/>
  <c r="BO79" i="35"/>
  <c r="BN68" i="35"/>
  <c r="BT68" i="35" s="1"/>
  <c r="BN27" i="35"/>
  <c r="BN42" i="35"/>
  <c r="BT42" i="35" s="1"/>
  <c r="BN121" i="35"/>
  <c r="BP66" i="35"/>
  <c r="BF118" i="9"/>
  <c r="BT20" i="35"/>
  <c r="BF80" i="9"/>
  <c r="BK108" i="35"/>
  <c r="BN73" i="35"/>
  <c r="BT73" i="35" s="1"/>
  <c r="BQ114" i="35"/>
  <c r="BO22" i="35"/>
  <c r="BL19" i="35"/>
  <c r="BO37" i="35"/>
  <c r="BO24" i="35"/>
  <c r="BT26" i="35"/>
  <c r="BF85" i="9"/>
  <c r="BO95" i="35"/>
  <c r="BK112" i="35"/>
  <c r="BT112" i="35" s="1"/>
  <c r="BM41" i="35"/>
  <c r="BM23" i="35"/>
  <c r="BT23" i="35" s="1"/>
  <c r="BP117" i="35"/>
  <c r="BJ105" i="35"/>
  <c r="BF100" i="9"/>
  <c r="BN33" i="35"/>
  <c r="BF72" i="9"/>
  <c r="BN50" i="35"/>
  <c r="BT50" i="35" s="1"/>
  <c r="BL119" i="35"/>
  <c r="BO19" i="35"/>
  <c r="BQ97" i="35"/>
  <c r="BT36" i="35"/>
  <c r="BT72" i="35"/>
  <c r="BN47" i="35"/>
  <c r="BT47" i="35" s="1"/>
  <c r="BO70" i="35"/>
  <c r="BN88" i="35"/>
  <c r="BT88" i="35" s="1"/>
  <c r="BF105" i="9"/>
  <c r="BQ78" i="35"/>
  <c r="BK94" i="35"/>
  <c r="BT94" i="35" s="1"/>
  <c r="BT57" i="35"/>
  <c r="BO69" i="35"/>
  <c r="BT69" i="35" s="1"/>
  <c r="BM58" i="35"/>
  <c r="BI34" i="35"/>
  <c r="BT34" i="35" s="1"/>
  <c r="BT67" i="35"/>
  <c r="BO106" i="35"/>
  <c r="A121" i="28"/>
  <c r="A121" i="27"/>
  <c r="A121" i="23"/>
  <c r="A121" i="24"/>
  <c r="A121" i="20"/>
  <c r="A131" i="9"/>
  <c r="A131" i="35"/>
  <c r="BT38" i="35"/>
  <c r="BT18" i="35"/>
  <c r="BL120" i="35"/>
  <c r="BO48" i="35"/>
  <c r="BT48" i="35" s="1"/>
  <c r="BN53" i="35"/>
  <c r="BT53" i="35" s="1"/>
  <c r="D120" i="28"/>
  <c r="E120" i="28"/>
  <c r="Q120" i="34" s="1"/>
  <c r="AP130" i="35" s="1"/>
  <c r="BN31" i="35"/>
  <c r="A123" i="37"/>
  <c r="E120" i="27"/>
  <c r="D120" i="27"/>
  <c r="BO76" i="35"/>
  <c r="BN70" i="35"/>
  <c r="D120" i="24"/>
  <c r="J120" i="24" s="1"/>
  <c r="BN106" i="35"/>
  <c r="BT59" i="35"/>
  <c r="BO41" i="35"/>
  <c r="D120" i="23"/>
  <c r="BT99" i="35"/>
  <c r="BN64" i="35"/>
  <c r="BT21" i="35"/>
  <c r="A121" i="34"/>
  <c r="D120" i="20"/>
  <c r="BP41" i="35"/>
  <c r="BQ79" i="35"/>
  <c r="BI56" i="35"/>
  <c r="BL61" i="35"/>
  <c r="BT46" i="35"/>
  <c r="BT62" i="35"/>
  <c r="BT74" i="35"/>
  <c r="BN102" i="35"/>
  <c r="BM111" i="35"/>
  <c r="BI63" i="35"/>
  <c r="BT63" i="35" s="1"/>
  <c r="BP62" i="35"/>
  <c r="BI80" i="35"/>
  <c r="BT80" i="35" s="1"/>
  <c r="BM79" i="35"/>
  <c r="BK104" i="35"/>
  <c r="BT51" i="35"/>
  <c r="BL121" i="35"/>
  <c r="BI114" i="35"/>
  <c r="BO116" i="35"/>
  <c r="BN101" i="35"/>
  <c r="BN49" i="35"/>
  <c r="BT49" i="35" s="1"/>
  <c r="BL57" i="35"/>
  <c r="BI31" i="35"/>
  <c r="BP75" i="35"/>
  <c r="BM76" i="35"/>
  <c r="BM27" i="35"/>
  <c r="BT54" i="35"/>
  <c r="BT43" i="35"/>
  <c r="BM24" i="35"/>
  <c r="BL36" i="35"/>
  <c r="BL46" i="35"/>
  <c r="BM32" i="35"/>
  <c r="BL26" i="35"/>
  <c r="BN113" i="35"/>
  <c r="BO98" i="35"/>
  <c r="BT98" i="35" s="1"/>
  <c r="BO109" i="35"/>
  <c r="BN110" i="35"/>
  <c r="BT110" i="35" s="1"/>
  <c r="BM87" i="35"/>
  <c r="BN100" i="35"/>
  <c r="BT100" i="35" s="1"/>
  <c r="BO118" i="35"/>
  <c r="BT118" i="35" s="1"/>
  <c r="BJ85" i="35"/>
  <c r="BN95" i="35"/>
  <c r="BT120" i="35"/>
  <c r="BQ111" i="35"/>
  <c r="BO121" i="35"/>
  <c r="BN96" i="35"/>
  <c r="BT92" i="35"/>
  <c r="BO114" i="35"/>
  <c r="BP100" i="35"/>
  <c r="BJ112" i="35"/>
  <c r="BP120" i="35"/>
  <c r="BK113" i="35"/>
  <c r="BF94" i="9"/>
  <c r="BF91" i="9"/>
  <c r="BN116" i="35"/>
  <c r="BL99" i="35"/>
  <c r="BK115" i="35"/>
  <c r="BO87" i="35"/>
  <c r="BK109" i="35"/>
  <c r="BN109" i="35"/>
  <c r="BL116" i="35"/>
  <c r="BP97" i="35"/>
  <c r="BN83" i="35"/>
  <c r="BO85" i="35"/>
  <c r="BT85" i="35" s="1"/>
  <c r="BM119" i="35"/>
  <c r="BF102" i="9"/>
  <c r="BK97" i="35"/>
  <c r="BK105" i="35"/>
  <c r="BT105" i="35" s="1"/>
  <c r="BT89" i="35"/>
  <c r="BK106" i="35"/>
  <c r="BI83" i="35"/>
  <c r="BK91" i="35"/>
  <c r="BQ95" i="35"/>
  <c r="BM90" i="35"/>
  <c r="BT90" i="35" s="1"/>
  <c r="BI96" i="35"/>
  <c r="BT45" i="35"/>
  <c r="BT71" i="35"/>
  <c r="BT107" i="35"/>
  <c r="O118" i="40"/>
  <c r="R118" i="26"/>
  <c r="L119" i="26"/>
  <c r="J119" i="26"/>
  <c r="G119" i="26"/>
  <c r="F119" i="26"/>
  <c r="H119" i="26"/>
  <c r="K119" i="26"/>
  <c r="I119" i="26"/>
  <c r="E119" i="26"/>
  <c r="C120" i="26"/>
  <c r="C120" i="40"/>
  <c r="F120" i="40" s="1"/>
  <c r="B161" i="1"/>
  <c r="B153" i="13" s="1"/>
  <c r="A121" i="40"/>
  <c r="A121" i="26"/>
  <c r="N2" i="37"/>
  <c r="Q2" i="37"/>
  <c r="AN15" i="9"/>
  <c r="AO16" i="9" s="1"/>
  <c r="BU16" i="9" s="1"/>
  <c r="AL16" i="9"/>
  <c r="BT16" i="9" s="1"/>
  <c r="AK16" i="9"/>
  <c r="H2" i="37"/>
  <c r="K2" i="37"/>
  <c r="J12" i="9" s="1"/>
  <c r="K13" i="9" s="1"/>
  <c r="BM13" i="9" s="1"/>
  <c r="AL120" i="35"/>
  <c r="BE120" i="35" s="1"/>
  <c r="M113" i="43" s="1"/>
  <c r="AK120" i="35"/>
  <c r="AO120" i="35"/>
  <c r="BF120" i="35" s="1"/>
  <c r="N113" i="43" s="1"/>
  <c r="AN120" i="35"/>
  <c r="AH14" i="9"/>
  <c r="AI15" i="9" s="1"/>
  <c r="BS15" i="9" s="1"/>
  <c r="AE14" i="9"/>
  <c r="AQ118" i="9"/>
  <c r="AR118" i="9"/>
  <c r="O119" i="34" l="1"/>
  <c r="AM129" i="35" s="1"/>
  <c r="P119" i="34"/>
  <c r="D120" i="40"/>
  <c r="AG118" i="37"/>
  <c r="G120" i="24"/>
  <c r="I120" i="24"/>
  <c r="R120" i="24"/>
  <c r="C119" i="34"/>
  <c r="C129" i="35" s="1"/>
  <c r="M120" i="24"/>
  <c r="F120" i="24"/>
  <c r="L119" i="34"/>
  <c r="AD129" i="35" s="1"/>
  <c r="L120" i="24"/>
  <c r="C119" i="37"/>
  <c r="AF119" i="37"/>
  <c r="F119" i="34"/>
  <c r="L129" i="35" s="1"/>
  <c r="AB15" i="9"/>
  <c r="AB16" i="9" s="1"/>
  <c r="H120" i="24"/>
  <c r="N120" i="40"/>
  <c r="G120" i="40"/>
  <c r="H120" i="40"/>
  <c r="K120" i="40"/>
  <c r="L120" i="40"/>
  <c r="E120" i="40"/>
  <c r="W120" i="24"/>
  <c r="K120" i="24"/>
  <c r="I120" i="40"/>
  <c r="E120" i="24"/>
  <c r="J120" i="40"/>
  <c r="M120" i="40"/>
  <c r="T119" i="20"/>
  <c r="T119" i="23"/>
  <c r="T119" i="24"/>
  <c r="E120" i="23"/>
  <c r="H120" i="23"/>
  <c r="J120" i="23"/>
  <c r="K120" i="23"/>
  <c r="M120" i="23"/>
  <c r="L120" i="23"/>
  <c r="F120" i="23"/>
  <c r="G120" i="23"/>
  <c r="I120" i="23"/>
  <c r="V120" i="23"/>
  <c r="R120" i="23"/>
  <c r="Q120" i="24"/>
  <c r="P120" i="24"/>
  <c r="O120" i="24"/>
  <c r="N120" i="24"/>
  <c r="P120" i="23"/>
  <c r="Q120" i="23"/>
  <c r="N120" i="23"/>
  <c r="O120" i="23"/>
  <c r="I120" i="20"/>
  <c r="O120" i="20"/>
  <c r="P120" i="20"/>
  <c r="Q120" i="20"/>
  <c r="N120" i="20"/>
  <c r="E120" i="20"/>
  <c r="V120" i="20"/>
  <c r="G120" i="20"/>
  <c r="H120" i="20"/>
  <c r="M120" i="20"/>
  <c r="J120" i="20"/>
  <c r="K120" i="20"/>
  <c r="F120" i="20"/>
  <c r="R120" i="20"/>
  <c r="L120" i="20"/>
  <c r="K120" i="26"/>
  <c r="N120" i="26"/>
  <c r="G120" i="26"/>
  <c r="F120" i="26"/>
  <c r="I120" i="37" s="1"/>
  <c r="H120" i="26"/>
  <c r="Q120" i="26"/>
  <c r="P120" i="26"/>
  <c r="AE120" i="37" s="1"/>
  <c r="AM130" i="9" s="1"/>
  <c r="M120" i="26"/>
  <c r="AB120" i="37" s="1"/>
  <c r="O120" i="26"/>
  <c r="AD120" i="37" s="1"/>
  <c r="AJ130" i="9" s="1"/>
  <c r="L128" i="35"/>
  <c r="R118" i="34"/>
  <c r="K119" i="34"/>
  <c r="X129" i="35" s="1"/>
  <c r="Y119" i="37"/>
  <c r="I119" i="34"/>
  <c r="U129" i="35" s="1"/>
  <c r="U119" i="37"/>
  <c r="I119" i="37"/>
  <c r="O119" i="37"/>
  <c r="J119" i="34"/>
  <c r="AA129" i="35" s="1"/>
  <c r="X119" i="37"/>
  <c r="AA129" i="9" s="1"/>
  <c r="H119" i="34"/>
  <c r="R129" i="35" s="1"/>
  <c r="R119" i="37"/>
  <c r="F119" i="37"/>
  <c r="AD129" i="9"/>
  <c r="BT66" i="35"/>
  <c r="BT102" i="35"/>
  <c r="G119" i="34"/>
  <c r="O129" i="35" s="1"/>
  <c r="AE153" i="13"/>
  <c r="AG153" i="13"/>
  <c r="D119" i="34"/>
  <c r="L119" i="37"/>
  <c r="E119" i="34"/>
  <c r="I129" i="35" s="1"/>
  <c r="BT56" i="35"/>
  <c r="BT104" i="35"/>
  <c r="BT115" i="35"/>
  <c r="BT91" i="35"/>
  <c r="AP130" i="9"/>
  <c r="BT64" i="35"/>
  <c r="BT19" i="35"/>
  <c r="BT32" i="35"/>
  <c r="BT121" i="35"/>
  <c r="BT33" i="35"/>
  <c r="BT37" i="35"/>
  <c r="BT84" i="35"/>
  <c r="BT22" i="35"/>
  <c r="BT82" i="35"/>
  <c r="BT108" i="35"/>
  <c r="BT97" i="35"/>
  <c r="BT27" i="35"/>
  <c r="BT24" i="35"/>
  <c r="BT78" i="35"/>
  <c r="BT76" i="35"/>
  <c r="BT58" i="35"/>
  <c r="BT119" i="35"/>
  <c r="BT70" i="35"/>
  <c r="BT31" i="35"/>
  <c r="BT101" i="35"/>
  <c r="BT106" i="35"/>
  <c r="BT41" i="35"/>
  <c r="BT96" i="35"/>
  <c r="BT111" i="35"/>
  <c r="BT114" i="35"/>
  <c r="BT95" i="35"/>
  <c r="BT79" i="35"/>
  <c r="A124" i="37"/>
  <c r="D121" i="20"/>
  <c r="A122" i="34"/>
  <c r="D121" i="24"/>
  <c r="A122" i="23"/>
  <c r="A122" i="28"/>
  <c r="A122" i="20"/>
  <c r="A122" i="24"/>
  <c r="A132" i="9"/>
  <c r="A122" i="27"/>
  <c r="A132" i="35"/>
  <c r="D121" i="23"/>
  <c r="F121" i="23" s="1"/>
  <c r="D121" i="27"/>
  <c r="E121" i="27"/>
  <c r="E121" i="28"/>
  <c r="D121" i="28"/>
  <c r="BT116" i="35"/>
  <c r="BT87" i="35"/>
  <c r="BT113" i="35"/>
  <c r="BT109" i="35"/>
  <c r="BT83" i="35"/>
  <c r="R12" i="9"/>
  <c r="S12" i="9" s="1"/>
  <c r="T13" i="9" s="1"/>
  <c r="BP13" i="9" s="1"/>
  <c r="G12" i="9"/>
  <c r="H13" i="9" s="1"/>
  <c r="BL13" i="9" s="1"/>
  <c r="R119" i="26"/>
  <c r="O119" i="40"/>
  <c r="J120" i="26"/>
  <c r="E120" i="26"/>
  <c r="I120" i="26"/>
  <c r="L120" i="26"/>
  <c r="D120" i="26"/>
  <c r="C121" i="26"/>
  <c r="D121" i="26" s="1"/>
  <c r="C121" i="40"/>
  <c r="D121" i="40" s="1"/>
  <c r="B162" i="1"/>
  <c r="B154" i="13" s="1"/>
  <c r="A122" i="40"/>
  <c r="A122" i="26"/>
  <c r="M12" i="9"/>
  <c r="N13" i="9" s="1"/>
  <c r="BN13" i="9" s="1"/>
  <c r="P12" i="9"/>
  <c r="T2" i="37"/>
  <c r="AN16" i="9"/>
  <c r="AO17" i="9" s="1"/>
  <c r="BU17" i="9" s="1"/>
  <c r="AL17" i="9"/>
  <c r="BT17" i="9" s="1"/>
  <c r="AK17" i="9"/>
  <c r="AO121" i="35"/>
  <c r="BF121" i="35" s="1"/>
  <c r="AN121" i="35"/>
  <c r="AL121" i="35"/>
  <c r="BE121" i="35" s="1"/>
  <c r="AK121" i="35"/>
  <c r="AH15" i="9"/>
  <c r="AI16" i="9" s="1"/>
  <c r="BS16" i="9" s="1"/>
  <c r="AF15" i="9"/>
  <c r="AE15" i="9"/>
  <c r="AQ119" i="9"/>
  <c r="AR119" i="9"/>
  <c r="G121" i="26" l="1"/>
  <c r="N120" i="34"/>
  <c r="AJ130" i="35" s="1"/>
  <c r="AF120" i="37"/>
  <c r="AG119" i="37"/>
  <c r="F120" i="34"/>
  <c r="L130" i="35" s="1"/>
  <c r="E120" i="34"/>
  <c r="I130" i="35" s="1"/>
  <c r="O120" i="34"/>
  <c r="AM130" i="35" s="1"/>
  <c r="L120" i="34"/>
  <c r="AD130" i="35" s="1"/>
  <c r="AC120" i="37"/>
  <c r="AG130" i="9" s="1"/>
  <c r="J120" i="34"/>
  <c r="AA130" i="35" s="1"/>
  <c r="G120" i="34"/>
  <c r="O130" i="35" s="1"/>
  <c r="L120" i="37"/>
  <c r="AC16" i="9"/>
  <c r="M120" i="34"/>
  <c r="AG130" i="35" s="1"/>
  <c r="P120" i="34"/>
  <c r="X120" i="37"/>
  <c r="AA130" i="9" s="1"/>
  <c r="O120" i="37"/>
  <c r="T120" i="23"/>
  <c r="K121" i="23"/>
  <c r="M121" i="23"/>
  <c r="G121" i="23"/>
  <c r="E121" i="23"/>
  <c r="R121" i="23"/>
  <c r="T120" i="20"/>
  <c r="T120" i="24"/>
  <c r="Q121" i="20"/>
  <c r="P121" i="20"/>
  <c r="O121" i="20"/>
  <c r="N121" i="20"/>
  <c r="J121" i="20"/>
  <c r="M121" i="20"/>
  <c r="F121" i="20"/>
  <c r="K121" i="20"/>
  <c r="H121" i="20"/>
  <c r="E121" i="20"/>
  <c r="I121" i="20"/>
  <c r="V121" i="20"/>
  <c r="G121" i="20"/>
  <c r="L121" i="20"/>
  <c r="R121" i="20"/>
  <c r="Q121" i="24"/>
  <c r="P121" i="24"/>
  <c r="O121" i="24"/>
  <c r="N121" i="24"/>
  <c r="K121" i="24"/>
  <c r="O121" i="23"/>
  <c r="P121" i="23"/>
  <c r="N121" i="23"/>
  <c r="Q121" i="23"/>
  <c r="E121" i="24"/>
  <c r="I121" i="24"/>
  <c r="H121" i="24"/>
  <c r="J121" i="24"/>
  <c r="G121" i="24"/>
  <c r="F121" i="24"/>
  <c r="R121" i="24"/>
  <c r="M121" i="24"/>
  <c r="L121" i="24"/>
  <c r="W121" i="24"/>
  <c r="L121" i="23"/>
  <c r="I121" i="23"/>
  <c r="H121" i="23"/>
  <c r="J121" i="23"/>
  <c r="V121" i="23"/>
  <c r="Q121" i="26"/>
  <c r="P121" i="26"/>
  <c r="AE121" i="37" s="1"/>
  <c r="AM131" i="9" s="1"/>
  <c r="M121" i="26"/>
  <c r="AB121" i="37" s="1"/>
  <c r="O121" i="26"/>
  <c r="AD121" i="37" s="1"/>
  <c r="AJ131" i="9" s="1"/>
  <c r="N121" i="26"/>
  <c r="F121" i="26"/>
  <c r="N121" i="40"/>
  <c r="P121" i="34" s="1"/>
  <c r="L121" i="40"/>
  <c r="J121" i="40"/>
  <c r="K121" i="40"/>
  <c r="G121" i="40"/>
  <c r="F121" i="34" s="1"/>
  <c r="L131" i="35" s="1"/>
  <c r="C121" i="34"/>
  <c r="C131" i="35" s="1"/>
  <c r="E121" i="40"/>
  <c r="F121" i="40"/>
  <c r="I121" i="37" s="1"/>
  <c r="M121" i="40"/>
  <c r="AC121" i="37" s="1"/>
  <c r="AG131" i="9" s="1"/>
  <c r="I121" i="40"/>
  <c r="H121" i="40"/>
  <c r="I120" i="34"/>
  <c r="U130" i="35" s="1"/>
  <c r="U120" i="37"/>
  <c r="D120" i="34"/>
  <c r="F130" i="35" s="1"/>
  <c r="F120" i="37"/>
  <c r="R120" i="37"/>
  <c r="Y120" i="37"/>
  <c r="C120" i="34"/>
  <c r="C130" i="35" s="1"/>
  <c r="C120" i="37"/>
  <c r="AD130" i="9"/>
  <c r="F129" i="35"/>
  <c r="R119" i="34"/>
  <c r="K120" i="34"/>
  <c r="X130" i="35" s="1"/>
  <c r="N121" i="34"/>
  <c r="AJ131" i="35" s="1"/>
  <c r="H120" i="34"/>
  <c r="AE154" i="13"/>
  <c r="AG154" i="13"/>
  <c r="L121" i="34"/>
  <c r="AD131" i="35" s="1"/>
  <c r="AP131" i="9"/>
  <c r="Q121" i="34"/>
  <c r="AP131" i="35" s="1"/>
  <c r="E122" i="27"/>
  <c r="D122" i="27"/>
  <c r="A125" i="37"/>
  <c r="A123" i="34"/>
  <c r="A123" i="27"/>
  <c r="A123" i="23"/>
  <c r="A123" i="24"/>
  <c r="A123" i="20"/>
  <c r="A133" i="9"/>
  <c r="A123" i="28"/>
  <c r="A133" i="35"/>
  <c r="D122" i="24"/>
  <c r="D122" i="20"/>
  <c r="D122" i="28"/>
  <c r="E122" i="28"/>
  <c r="Q122" i="34" s="1"/>
  <c r="AP132" i="35" s="1"/>
  <c r="D122" i="23"/>
  <c r="AO122" i="35"/>
  <c r="AN122" i="35"/>
  <c r="AL122" i="35"/>
  <c r="AK122" i="35"/>
  <c r="R120" i="26"/>
  <c r="O120" i="40"/>
  <c r="E121" i="26"/>
  <c r="H121" i="26"/>
  <c r="L121" i="26"/>
  <c r="I121" i="26"/>
  <c r="K121" i="26"/>
  <c r="J121" i="26"/>
  <c r="C122" i="26"/>
  <c r="C122" i="40"/>
  <c r="D122" i="40" s="1"/>
  <c r="B163" i="1"/>
  <c r="B155" i="13" s="1"/>
  <c r="A123" i="26"/>
  <c r="A123" i="40"/>
  <c r="Q13" i="9"/>
  <c r="BO13" i="9" s="1"/>
  <c r="BF123" i="35"/>
  <c r="N114" i="43"/>
  <c r="BE123" i="35"/>
  <c r="M114" i="43"/>
  <c r="AN17" i="9"/>
  <c r="AN18" i="9" s="1"/>
  <c r="AK18" i="9"/>
  <c r="AL18" i="9"/>
  <c r="BT18" i="9" s="1"/>
  <c r="AH16" i="9"/>
  <c r="AH17" i="9" s="1"/>
  <c r="AB17" i="9"/>
  <c r="AC17" i="9"/>
  <c r="AF16" i="9"/>
  <c r="AE16" i="9"/>
  <c r="AQ120" i="9"/>
  <c r="AR120" i="9"/>
  <c r="AG120" i="37" l="1"/>
  <c r="U121" i="37"/>
  <c r="O121" i="34"/>
  <c r="AM131" i="35" s="1"/>
  <c r="L121" i="37"/>
  <c r="X121" i="37"/>
  <c r="AA131" i="9" s="1"/>
  <c r="R121" i="37"/>
  <c r="Y121" i="37"/>
  <c r="O121" i="37"/>
  <c r="M121" i="34"/>
  <c r="AG131" i="35" s="1"/>
  <c r="E121" i="34"/>
  <c r="I131" i="35" s="1"/>
  <c r="AF121" i="37"/>
  <c r="T121" i="23"/>
  <c r="T121" i="24"/>
  <c r="T121" i="20"/>
  <c r="F121" i="37"/>
  <c r="C121" i="37"/>
  <c r="R130" i="35"/>
  <c r="R120" i="34"/>
  <c r="J122" i="24"/>
  <c r="P122" i="24"/>
  <c r="E122" i="24"/>
  <c r="R122" i="24"/>
  <c r="W122" i="24"/>
  <c r="F122" i="24"/>
  <c r="K122" i="24"/>
  <c r="O122" i="24"/>
  <c r="L122" i="24"/>
  <c r="I122" i="24"/>
  <c r="N122" i="24"/>
  <c r="M122" i="24"/>
  <c r="Q122" i="24"/>
  <c r="G122" i="24"/>
  <c r="H122" i="24"/>
  <c r="F122" i="20"/>
  <c r="J122" i="20"/>
  <c r="E122" i="20"/>
  <c r="G122" i="20"/>
  <c r="L122" i="20"/>
  <c r="R122" i="20"/>
  <c r="V122" i="20"/>
  <c r="N122" i="20"/>
  <c r="I122" i="20"/>
  <c r="P122" i="20"/>
  <c r="M122" i="20"/>
  <c r="K122" i="20"/>
  <c r="H122" i="20"/>
  <c r="O122" i="20"/>
  <c r="Q122" i="20"/>
  <c r="E122" i="23"/>
  <c r="H122" i="23"/>
  <c r="P122" i="23"/>
  <c r="G122" i="23"/>
  <c r="L122" i="23"/>
  <c r="R122" i="23"/>
  <c r="V122" i="23"/>
  <c r="O122" i="23"/>
  <c r="F122" i="23"/>
  <c r="M122" i="23"/>
  <c r="J122" i="23"/>
  <c r="N122" i="23"/>
  <c r="Q122" i="23"/>
  <c r="K122" i="23"/>
  <c r="I122" i="23"/>
  <c r="E122" i="26"/>
  <c r="N122" i="26"/>
  <c r="P122" i="26"/>
  <c r="AE122" i="37" s="1"/>
  <c r="AM132" i="9" s="1"/>
  <c r="D122" i="26"/>
  <c r="C122" i="34" s="1"/>
  <c r="C132" i="35" s="1"/>
  <c r="Q122" i="26"/>
  <c r="M122" i="26"/>
  <c r="AB122" i="37" s="1"/>
  <c r="O122" i="26"/>
  <c r="AD122" i="37" s="1"/>
  <c r="AJ132" i="9" s="1"/>
  <c r="E122" i="40"/>
  <c r="I122" i="40"/>
  <c r="H122" i="40"/>
  <c r="N122" i="40"/>
  <c r="L122" i="40"/>
  <c r="J122" i="40"/>
  <c r="G122" i="40"/>
  <c r="K122" i="40"/>
  <c r="M122" i="40"/>
  <c r="F122" i="40"/>
  <c r="D121" i="34"/>
  <c r="F131" i="35" s="1"/>
  <c r="G121" i="34"/>
  <c r="O131" i="35" s="1"/>
  <c r="K121" i="34"/>
  <c r="X131" i="35" s="1"/>
  <c r="H121" i="34"/>
  <c r="R131" i="35" s="1"/>
  <c r="I121" i="34"/>
  <c r="U131" i="35" s="1"/>
  <c r="O122" i="34"/>
  <c r="AM132" i="35" s="1"/>
  <c r="J121" i="34"/>
  <c r="AA131" i="35" s="1"/>
  <c r="L122" i="34"/>
  <c r="AD132" i="35" s="1"/>
  <c r="AE155" i="13"/>
  <c r="AG155" i="13"/>
  <c r="AP132" i="9"/>
  <c r="B13" i="9"/>
  <c r="E123" i="28"/>
  <c r="Q123" i="34" s="1"/>
  <c r="AP133" i="35" s="1"/>
  <c r="D123" i="28"/>
  <c r="D123" i="20"/>
  <c r="O123" i="20" s="1"/>
  <c r="A126" i="37"/>
  <c r="A124" i="28"/>
  <c r="A124" i="27"/>
  <c r="A124" i="24"/>
  <c r="A124" i="23"/>
  <c r="A124" i="20"/>
  <c r="A134" i="35"/>
  <c r="A134" i="9"/>
  <c r="D123" i="24"/>
  <c r="Q123" i="24" s="1"/>
  <c r="D123" i="23"/>
  <c r="V123" i="23" s="1"/>
  <c r="D123" i="27"/>
  <c r="E123" i="27"/>
  <c r="A124" i="34"/>
  <c r="AO123" i="35"/>
  <c r="AN123" i="35"/>
  <c r="AL123" i="35"/>
  <c r="AK123" i="35"/>
  <c r="R121" i="26"/>
  <c r="O121" i="40"/>
  <c r="J122" i="26"/>
  <c r="L122" i="26"/>
  <c r="I122" i="26"/>
  <c r="K122" i="26"/>
  <c r="F122" i="26"/>
  <c r="H122" i="26"/>
  <c r="G122" i="26"/>
  <c r="C123" i="40"/>
  <c r="D123" i="40" s="1"/>
  <c r="C123" i="26"/>
  <c r="B164" i="1"/>
  <c r="B156" i="13" s="1"/>
  <c r="A124" i="26"/>
  <c r="A124" i="40"/>
  <c r="AO18" i="9"/>
  <c r="BU18" i="9" s="1"/>
  <c r="AN19" i="9"/>
  <c r="AO19" i="9"/>
  <c r="AK19" i="9"/>
  <c r="AL19" i="9"/>
  <c r="BT19" i="9" s="1"/>
  <c r="AI17" i="9"/>
  <c r="BS17" i="9" s="1"/>
  <c r="AC18" i="9"/>
  <c r="AB18" i="9"/>
  <c r="AH18" i="9"/>
  <c r="AI18" i="9"/>
  <c r="AF17" i="9"/>
  <c r="AE17" i="9"/>
  <c r="AQ121" i="9"/>
  <c r="AR121" i="9"/>
  <c r="N122" i="34" l="1"/>
  <c r="AJ132" i="35" s="1"/>
  <c r="D122" i="34"/>
  <c r="F132" i="35" s="1"/>
  <c r="M122" i="34"/>
  <c r="AG132" i="35" s="1"/>
  <c r="AG121" i="37"/>
  <c r="P122" i="34"/>
  <c r="F122" i="37"/>
  <c r="K34" i="13"/>
  <c r="P123" i="20"/>
  <c r="N123" i="23"/>
  <c r="N123" i="20"/>
  <c r="Q123" i="23"/>
  <c r="N123" i="24"/>
  <c r="O123" i="24"/>
  <c r="P123" i="24"/>
  <c r="Q123" i="20"/>
  <c r="O123" i="23"/>
  <c r="P123" i="23"/>
  <c r="T122" i="20"/>
  <c r="T122" i="23"/>
  <c r="T122" i="24"/>
  <c r="AC122" i="37"/>
  <c r="AG132" i="9" s="1"/>
  <c r="R122" i="37"/>
  <c r="Y122" i="37"/>
  <c r="I122" i="37"/>
  <c r="C122" i="37"/>
  <c r="AF122" i="37"/>
  <c r="G123" i="20"/>
  <c r="K123" i="20"/>
  <c r="V123" i="20"/>
  <c r="J123" i="20"/>
  <c r="R123" i="20"/>
  <c r="M123" i="20"/>
  <c r="L123" i="20"/>
  <c r="H123" i="20"/>
  <c r="E123" i="20"/>
  <c r="I123" i="20"/>
  <c r="F123" i="20"/>
  <c r="J123" i="24"/>
  <c r="E123" i="24"/>
  <c r="M123" i="24"/>
  <c r="W123" i="24"/>
  <c r="K123" i="24"/>
  <c r="I123" i="24"/>
  <c r="G123" i="24"/>
  <c r="R123" i="24"/>
  <c r="F123" i="24"/>
  <c r="H123" i="24"/>
  <c r="L123" i="24"/>
  <c r="J123" i="23"/>
  <c r="G123" i="23"/>
  <c r="E123" i="23"/>
  <c r="H123" i="23"/>
  <c r="L123" i="23"/>
  <c r="F123" i="23"/>
  <c r="R123" i="23"/>
  <c r="M123" i="23"/>
  <c r="K123" i="23"/>
  <c r="I123" i="23"/>
  <c r="H123" i="40"/>
  <c r="J123" i="40"/>
  <c r="N123" i="40"/>
  <c r="K123" i="40"/>
  <c r="I123" i="40"/>
  <c r="G123" i="40"/>
  <c r="E123" i="40"/>
  <c r="L123" i="40"/>
  <c r="M123" i="40"/>
  <c r="F123" i="40"/>
  <c r="D123" i="26"/>
  <c r="C123" i="34" s="1"/>
  <c r="C133" i="35" s="1"/>
  <c r="O123" i="26"/>
  <c r="N123" i="34" s="1"/>
  <c r="AJ133" i="35" s="1"/>
  <c r="F123" i="26"/>
  <c r="Q123" i="26"/>
  <c r="M123" i="26"/>
  <c r="AB123" i="37" s="1"/>
  <c r="P123" i="26"/>
  <c r="AE123" i="37" s="1"/>
  <c r="AM133" i="9" s="1"/>
  <c r="N123" i="26"/>
  <c r="J123" i="26"/>
  <c r="L123" i="26"/>
  <c r="E123" i="26"/>
  <c r="I123" i="26"/>
  <c r="H123" i="26"/>
  <c r="AD123" i="37"/>
  <c r="AJ133" i="9" s="1"/>
  <c r="U122" i="37"/>
  <c r="J122" i="34"/>
  <c r="AA132" i="35" s="1"/>
  <c r="X122" i="37"/>
  <c r="AA132" i="9" s="1"/>
  <c r="O122" i="37"/>
  <c r="AD131" i="9"/>
  <c r="AD132" i="9"/>
  <c r="H122" i="34"/>
  <c r="R132" i="35" s="1"/>
  <c r="E122" i="34"/>
  <c r="I132" i="35" s="1"/>
  <c r="L122" i="37"/>
  <c r="R121" i="34"/>
  <c r="I122" i="34"/>
  <c r="U132" i="35" s="1"/>
  <c r="AG156" i="13"/>
  <c r="AE156" i="13"/>
  <c r="F122" i="34"/>
  <c r="L132" i="35" s="1"/>
  <c r="K122" i="34"/>
  <c r="X132" i="35" s="1"/>
  <c r="G122" i="34"/>
  <c r="O132" i="35" s="1"/>
  <c r="AP133" i="9"/>
  <c r="AV13" i="9"/>
  <c r="D124" i="20"/>
  <c r="J124" i="20" s="1"/>
  <c r="A125" i="27"/>
  <c r="A125" i="23"/>
  <c r="A125" i="28"/>
  <c r="A125" i="24"/>
  <c r="A135" i="35"/>
  <c r="A125" i="20"/>
  <c r="A135" i="9"/>
  <c r="D124" i="23"/>
  <c r="A127" i="37"/>
  <c r="A125" i="34"/>
  <c r="D124" i="24"/>
  <c r="E124" i="27"/>
  <c r="D124" i="27"/>
  <c r="D124" i="28"/>
  <c r="E124" i="28"/>
  <c r="Q124" i="34" s="1"/>
  <c r="AP134" i="35" s="1"/>
  <c r="AR122" i="9"/>
  <c r="AQ122" i="9"/>
  <c r="AO124" i="35"/>
  <c r="AN124" i="35"/>
  <c r="AL124" i="35"/>
  <c r="AK124" i="35"/>
  <c r="O122" i="40"/>
  <c r="R122" i="26"/>
  <c r="K123" i="26"/>
  <c r="G123" i="26"/>
  <c r="B165" i="1"/>
  <c r="B157" i="13" s="1"/>
  <c r="A125" i="40"/>
  <c r="A125" i="26"/>
  <c r="C124" i="40"/>
  <c r="D124" i="40" s="1"/>
  <c r="C124" i="26"/>
  <c r="BS18" i="9"/>
  <c r="BU19" i="9"/>
  <c r="AK20" i="9"/>
  <c r="AL20" i="9"/>
  <c r="BT20" i="9" s="1"/>
  <c r="AO20" i="9"/>
  <c r="BU20" i="9" s="1"/>
  <c r="AN20" i="9"/>
  <c r="AB19" i="9"/>
  <c r="AC19" i="9"/>
  <c r="AI19" i="9"/>
  <c r="BS19" i="9" s="1"/>
  <c r="AH19" i="9"/>
  <c r="AF18" i="9"/>
  <c r="AE18" i="9"/>
  <c r="L123" i="34" l="1"/>
  <c r="AD133" i="35" s="1"/>
  <c r="E123" i="34"/>
  <c r="I133" i="35" s="1"/>
  <c r="G123" i="34"/>
  <c r="O133" i="35" s="1"/>
  <c r="AG122" i="37"/>
  <c r="L34" i="13"/>
  <c r="M34" i="13"/>
  <c r="G124" i="20"/>
  <c r="M123" i="34"/>
  <c r="AG133" i="35" s="1"/>
  <c r="D123" i="34"/>
  <c r="F133" i="35" s="1"/>
  <c r="Q124" i="20"/>
  <c r="O123" i="34"/>
  <c r="AM133" i="35" s="1"/>
  <c r="P123" i="34"/>
  <c r="R123" i="37"/>
  <c r="U123" i="37"/>
  <c r="X123" i="37"/>
  <c r="AA133" i="9" s="1"/>
  <c r="L123" i="37"/>
  <c r="AC123" i="37"/>
  <c r="AG133" i="9" s="1"/>
  <c r="O123" i="37"/>
  <c r="Y123" i="37"/>
  <c r="AF34" i="13"/>
  <c r="T123" i="23"/>
  <c r="T123" i="24"/>
  <c r="T123" i="20"/>
  <c r="P124" i="20"/>
  <c r="C123" i="37"/>
  <c r="O124" i="20"/>
  <c r="I123" i="34"/>
  <c r="U133" i="35" s="1"/>
  <c r="K123" i="34"/>
  <c r="X133" i="35" s="1"/>
  <c r="N124" i="20"/>
  <c r="L124" i="20"/>
  <c r="K124" i="20"/>
  <c r="H123" i="34"/>
  <c r="R133" i="35" s="1"/>
  <c r="AF123" i="37"/>
  <c r="F123" i="37"/>
  <c r="I123" i="37"/>
  <c r="H124" i="20"/>
  <c r="I124" i="20"/>
  <c r="E124" i="20"/>
  <c r="V124" i="20"/>
  <c r="F124" i="20"/>
  <c r="R124" i="20"/>
  <c r="M124" i="20"/>
  <c r="H124" i="23"/>
  <c r="G124" i="23"/>
  <c r="I124" i="23"/>
  <c r="O124" i="23"/>
  <c r="E124" i="23"/>
  <c r="K124" i="23"/>
  <c r="R124" i="23"/>
  <c r="M124" i="23"/>
  <c r="J124" i="23"/>
  <c r="L124" i="23"/>
  <c r="P124" i="23"/>
  <c r="V124" i="23"/>
  <c r="Q124" i="23"/>
  <c r="N124" i="23"/>
  <c r="F124" i="23"/>
  <c r="I124" i="24"/>
  <c r="M124" i="24"/>
  <c r="R124" i="24"/>
  <c r="F124" i="24"/>
  <c r="N124" i="24"/>
  <c r="J124" i="24"/>
  <c r="H124" i="24"/>
  <c r="E124" i="24"/>
  <c r="W124" i="24"/>
  <c r="L124" i="24"/>
  <c r="P124" i="24"/>
  <c r="Q124" i="24"/>
  <c r="O124" i="24"/>
  <c r="G124" i="24"/>
  <c r="K124" i="24"/>
  <c r="H124" i="40"/>
  <c r="J124" i="40"/>
  <c r="F124" i="40"/>
  <c r="I124" i="40"/>
  <c r="K124" i="40"/>
  <c r="N124" i="40"/>
  <c r="G124" i="40"/>
  <c r="M124" i="40"/>
  <c r="E124" i="40"/>
  <c r="L124" i="40"/>
  <c r="L124" i="26"/>
  <c r="M124" i="26"/>
  <c r="AB124" i="37" s="1"/>
  <c r="J124" i="26"/>
  <c r="O124" i="26"/>
  <c r="AD124" i="37" s="1"/>
  <c r="AJ134" i="9" s="1"/>
  <c r="D124" i="26"/>
  <c r="Q124" i="26"/>
  <c r="E124" i="26"/>
  <c r="N124" i="26"/>
  <c r="F124" i="26"/>
  <c r="G124" i="26"/>
  <c r="P124" i="26"/>
  <c r="AE124" i="37" s="1"/>
  <c r="AM134" i="9" s="1"/>
  <c r="L124" i="34"/>
  <c r="AD134" i="35" s="1"/>
  <c r="R122" i="34"/>
  <c r="F123" i="34"/>
  <c r="L133" i="35" s="1"/>
  <c r="O124" i="34"/>
  <c r="AM134" i="35" s="1"/>
  <c r="J123" i="34"/>
  <c r="AA133" i="35" s="1"/>
  <c r="AE157" i="13"/>
  <c r="AG157" i="13"/>
  <c r="AP134" i="9"/>
  <c r="D125" i="20"/>
  <c r="A126" i="27"/>
  <c r="A126" i="23"/>
  <c r="A126" i="24"/>
  <c r="A126" i="28"/>
  <c r="A136" i="35"/>
  <c r="A126" i="20"/>
  <c r="A136" i="9"/>
  <c r="A128" i="37"/>
  <c r="D125" i="24"/>
  <c r="Q125" i="24" s="1"/>
  <c r="E125" i="28"/>
  <c r="Q125" i="34" s="1"/>
  <c r="AP135" i="35" s="1"/>
  <c r="D125" i="28"/>
  <c r="D125" i="23"/>
  <c r="P125" i="23" s="1"/>
  <c r="A126" i="34"/>
  <c r="D125" i="27"/>
  <c r="E125" i="27"/>
  <c r="AQ123" i="9"/>
  <c r="AR123" i="9"/>
  <c r="AO125" i="35"/>
  <c r="AN125" i="35"/>
  <c r="AL125" i="35"/>
  <c r="AK125" i="35"/>
  <c r="R123" i="26"/>
  <c r="O123" i="40"/>
  <c r="H124" i="26"/>
  <c r="K124" i="26"/>
  <c r="I124" i="26"/>
  <c r="C125" i="26"/>
  <c r="H125" i="26" s="1"/>
  <c r="C125" i="40"/>
  <c r="D125" i="40" s="1"/>
  <c r="B166" i="1"/>
  <c r="B158" i="13" s="1"/>
  <c r="A126" i="40"/>
  <c r="A126" i="26"/>
  <c r="AN21" i="9"/>
  <c r="AO21" i="9"/>
  <c r="BU21" i="9" s="1"/>
  <c r="AL21" i="9"/>
  <c r="BT21" i="9" s="1"/>
  <c r="AK21" i="9"/>
  <c r="AC20" i="9"/>
  <c r="AB20" i="9"/>
  <c r="AI20" i="9"/>
  <c r="BS20" i="9" s="1"/>
  <c r="AH20" i="9"/>
  <c r="AF19" i="9"/>
  <c r="AE19" i="9"/>
  <c r="U124" i="37" l="1"/>
  <c r="E125" i="26"/>
  <c r="N124" i="34"/>
  <c r="AJ134" i="35" s="1"/>
  <c r="G125" i="26"/>
  <c r="AG123" i="37"/>
  <c r="P125" i="24"/>
  <c r="K124" i="34"/>
  <c r="X134" i="35" s="1"/>
  <c r="I124" i="37"/>
  <c r="C124" i="34"/>
  <c r="C134" i="35" s="1"/>
  <c r="T124" i="20"/>
  <c r="O124" i="37"/>
  <c r="AC124" i="37"/>
  <c r="AG134" i="9" s="1"/>
  <c r="I124" i="34"/>
  <c r="U134" i="35" s="1"/>
  <c r="R124" i="37"/>
  <c r="F124" i="37"/>
  <c r="C124" i="37"/>
  <c r="N125" i="23"/>
  <c r="E124" i="34"/>
  <c r="I134" i="35" s="1"/>
  <c r="D124" i="34"/>
  <c r="F134" i="35" s="1"/>
  <c r="T124" i="23"/>
  <c r="Q125" i="23"/>
  <c r="M124" i="34"/>
  <c r="AG134" i="35" s="1"/>
  <c r="O125" i="23"/>
  <c r="P124" i="34"/>
  <c r="AF124" i="37"/>
  <c r="Y124" i="37"/>
  <c r="T124" i="24"/>
  <c r="R123" i="34"/>
  <c r="O125" i="20"/>
  <c r="Q125" i="20"/>
  <c r="N125" i="20"/>
  <c r="P125" i="20"/>
  <c r="V125" i="20"/>
  <c r="L125" i="20"/>
  <c r="K125" i="20"/>
  <c r="R125" i="20"/>
  <c r="G125" i="20"/>
  <c r="J125" i="20"/>
  <c r="E125" i="20"/>
  <c r="I125" i="20"/>
  <c r="O125" i="24"/>
  <c r="N125" i="24"/>
  <c r="X124" i="37"/>
  <c r="AA134" i="9" s="1"/>
  <c r="L124" i="37"/>
  <c r="F124" i="34"/>
  <c r="L134" i="35" s="1"/>
  <c r="F125" i="20"/>
  <c r="M125" i="20"/>
  <c r="H125" i="20"/>
  <c r="G125" i="24"/>
  <c r="E125" i="24"/>
  <c r="F125" i="24"/>
  <c r="I125" i="24"/>
  <c r="R125" i="24"/>
  <c r="M125" i="24"/>
  <c r="H125" i="24"/>
  <c r="J125" i="24"/>
  <c r="K125" i="24"/>
  <c r="W125" i="24"/>
  <c r="L125" i="24"/>
  <c r="J125" i="23"/>
  <c r="V125" i="23"/>
  <c r="L125" i="23"/>
  <c r="E125" i="23"/>
  <c r="F125" i="23"/>
  <c r="G125" i="23"/>
  <c r="K125" i="23"/>
  <c r="M125" i="23"/>
  <c r="R125" i="23"/>
  <c r="I125" i="23"/>
  <c r="H125" i="23"/>
  <c r="I125" i="26"/>
  <c r="Q125" i="26"/>
  <c r="P125" i="26"/>
  <c r="AE125" i="37" s="1"/>
  <c r="AM135" i="9" s="1"/>
  <c r="M125" i="26"/>
  <c r="AB125" i="37" s="1"/>
  <c r="O125" i="26"/>
  <c r="AD125" i="37" s="1"/>
  <c r="AJ135" i="9" s="1"/>
  <c r="N125" i="26"/>
  <c r="N125" i="40"/>
  <c r="E125" i="40"/>
  <c r="F125" i="37" s="1"/>
  <c r="M125" i="40"/>
  <c r="K125" i="40"/>
  <c r="G125" i="40"/>
  <c r="L125" i="40"/>
  <c r="J125" i="40"/>
  <c r="F125" i="40"/>
  <c r="I125" i="40"/>
  <c r="H125" i="40"/>
  <c r="AD133" i="9"/>
  <c r="J124" i="34"/>
  <c r="AA134" i="35" s="1"/>
  <c r="G124" i="34"/>
  <c r="AE158" i="13"/>
  <c r="AG158" i="13"/>
  <c r="H124" i="34"/>
  <c r="R134" i="35" s="1"/>
  <c r="O125" i="34"/>
  <c r="AM135" i="35" s="1"/>
  <c r="L125" i="34"/>
  <c r="AD135" i="35" s="1"/>
  <c r="AP135" i="9"/>
  <c r="A127" i="28"/>
  <c r="A127" i="24"/>
  <c r="A127" i="20"/>
  <c r="A127" i="27"/>
  <c r="A137" i="35"/>
  <c r="A137" i="9"/>
  <c r="A127" i="23"/>
  <c r="A129" i="37"/>
  <c r="D126" i="20"/>
  <c r="P126" i="20" s="1"/>
  <c r="D126" i="28"/>
  <c r="E126" i="28"/>
  <c r="Q126" i="34" s="1"/>
  <c r="AP136" i="35" s="1"/>
  <c r="A127" i="34"/>
  <c r="D126" i="24"/>
  <c r="Q126" i="24" s="1"/>
  <c r="D126" i="23"/>
  <c r="E126" i="27"/>
  <c r="D126" i="27"/>
  <c r="AR124" i="9"/>
  <c r="AQ124" i="9"/>
  <c r="AO126" i="35"/>
  <c r="AN126" i="35"/>
  <c r="AK126" i="35"/>
  <c r="AL126" i="35"/>
  <c r="R124" i="26"/>
  <c r="O124" i="40"/>
  <c r="D125" i="26"/>
  <c r="K125" i="26"/>
  <c r="F125" i="26"/>
  <c r="J125" i="26"/>
  <c r="L125" i="26"/>
  <c r="C126" i="26"/>
  <c r="Q126" i="26" s="1"/>
  <c r="C126" i="40"/>
  <c r="D126" i="40" s="1"/>
  <c r="B167" i="1"/>
  <c r="B159" i="13" s="1"/>
  <c r="A127" i="26"/>
  <c r="A127" i="40"/>
  <c r="AL22" i="9"/>
  <c r="BT22" i="9" s="1"/>
  <c r="AK22" i="9"/>
  <c r="AO22" i="9"/>
  <c r="BU22" i="9" s="1"/>
  <c r="AN22" i="9"/>
  <c r="AB21" i="9"/>
  <c r="AC21" i="9"/>
  <c r="AI21" i="9"/>
  <c r="BS21" i="9" s="1"/>
  <c r="AH21" i="9"/>
  <c r="AF20" i="9"/>
  <c r="AE20" i="9"/>
  <c r="P125" i="34" l="1"/>
  <c r="N125" i="34"/>
  <c r="AJ135" i="35" s="1"/>
  <c r="AG124" i="37"/>
  <c r="O126" i="20"/>
  <c r="C125" i="37"/>
  <c r="Y125" i="37"/>
  <c r="T125" i="23"/>
  <c r="Q126" i="20"/>
  <c r="N126" i="24"/>
  <c r="O126" i="24"/>
  <c r="P126" i="24"/>
  <c r="N126" i="20"/>
  <c r="D125" i="34"/>
  <c r="F135" i="35" s="1"/>
  <c r="I125" i="37"/>
  <c r="AF125" i="37"/>
  <c r="T125" i="24"/>
  <c r="T125" i="20"/>
  <c r="J126" i="24"/>
  <c r="W126" i="24"/>
  <c r="G126" i="24"/>
  <c r="E126" i="24"/>
  <c r="F126" i="24"/>
  <c r="H126" i="24"/>
  <c r="I126" i="24"/>
  <c r="R126" i="24"/>
  <c r="K126" i="24"/>
  <c r="M126" i="24"/>
  <c r="L126" i="24"/>
  <c r="AC125" i="37"/>
  <c r="AG135" i="9" s="1"/>
  <c r="M125" i="34"/>
  <c r="AG135" i="35" s="1"/>
  <c r="L125" i="37"/>
  <c r="F125" i="34"/>
  <c r="L135" i="35" s="1"/>
  <c r="R125" i="37"/>
  <c r="H125" i="34"/>
  <c r="R135" i="35" s="1"/>
  <c r="O125" i="37"/>
  <c r="G125" i="34"/>
  <c r="O135" i="35" s="1"/>
  <c r="F126" i="20"/>
  <c r="V126" i="20"/>
  <c r="H126" i="20"/>
  <c r="E126" i="20"/>
  <c r="M126" i="20"/>
  <c r="K126" i="20"/>
  <c r="I126" i="20"/>
  <c r="R126" i="20"/>
  <c r="G126" i="20"/>
  <c r="L126" i="20"/>
  <c r="J126" i="20"/>
  <c r="K126" i="23"/>
  <c r="J126" i="23"/>
  <c r="F126" i="23"/>
  <c r="V126" i="23"/>
  <c r="E126" i="23"/>
  <c r="P126" i="23"/>
  <c r="Q126" i="23"/>
  <c r="N126" i="23"/>
  <c r="O126" i="23"/>
  <c r="H126" i="23"/>
  <c r="I126" i="23"/>
  <c r="M126" i="23"/>
  <c r="R126" i="23"/>
  <c r="G126" i="23"/>
  <c r="L126" i="23"/>
  <c r="G126" i="26"/>
  <c r="M126" i="26"/>
  <c r="AB126" i="37" s="1"/>
  <c r="O126" i="26"/>
  <c r="AD126" i="37" s="1"/>
  <c r="AJ136" i="9" s="1"/>
  <c r="N126" i="26"/>
  <c r="P126" i="26"/>
  <c r="AE126" i="37" s="1"/>
  <c r="AM136" i="9" s="1"/>
  <c r="I126" i="40"/>
  <c r="L126" i="40"/>
  <c r="F126" i="40"/>
  <c r="J126" i="40"/>
  <c r="N126" i="40"/>
  <c r="K126" i="40"/>
  <c r="M126" i="40"/>
  <c r="H126" i="40"/>
  <c r="G126" i="40"/>
  <c r="E126" i="40"/>
  <c r="J125" i="34"/>
  <c r="AA135" i="35" s="1"/>
  <c r="X125" i="37"/>
  <c r="AA135" i="9" s="1"/>
  <c r="I125" i="34"/>
  <c r="U135" i="35" s="1"/>
  <c r="U125" i="37"/>
  <c r="AD134" i="9"/>
  <c r="AD135" i="9"/>
  <c r="O134" i="35"/>
  <c r="R124" i="34"/>
  <c r="N126" i="34"/>
  <c r="AJ136" i="35" s="1"/>
  <c r="E125" i="34"/>
  <c r="I135" i="35" s="1"/>
  <c r="C125" i="34"/>
  <c r="C135" i="35" s="1"/>
  <c r="K125" i="34"/>
  <c r="X135" i="35" s="1"/>
  <c r="AE159" i="13"/>
  <c r="AG159" i="13"/>
  <c r="O126" i="34"/>
  <c r="AM136" i="35" s="1"/>
  <c r="AP136" i="9"/>
  <c r="D127" i="23"/>
  <c r="D127" i="27"/>
  <c r="E127" i="27"/>
  <c r="A128" i="24"/>
  <c r="A128" i="27"/>
  <c r="A128" i="28"/>
  <c r="A128" i="23"/>
  <c r="A128" i="20"/>
  <c r="A138" i="35"/>
  <c r="A138" i="9"/>
  <c r="A130" i="37"/>
  <c r="D127" i="20"/>
  <c r="A128" i="34"/>
  <c r="D127" i="24"/>
  <c r="E127" i="28"/>
  <c r="Q127" i="34" s="1"/>
  <c r="AP137" i="35" s="1"/>
  <c r="D127" i="28"/>
  <c r="AQ125" i="9"/>
  <c r="AR125" i="9"/>
  <c r="AO127" i="35"/>
  <c r="AN127" i="35"/>
  <c r="AL127" i="35"/>
  <c r="AK127" i="35"/>
  <c r="O125" i="40"/>
  <c r="R125" i="26"/>
  <c r="K126" i="26"/>
  <c r="I126" i="26"/>
  <c r="J126" i="26"/>
  <c r="H126" i="26"/>
  <c r="F126" i="26"/>
  <c r="E126" i="26"/>
  <c r="D126" i="26"/>
  <c r="L126" i="26"/>
  <c r="B168" i="1"/>
  <c r="B160" i="13" s="1"/>
  <c r="A128" i="40"/>
  <c r="A128" i="26"/>
  <c r="C127" i="40"/>
  <c r="D127" i="40" s="1"/>
  <c r="C127" i="26"/>
  <c r="AL23" i="9"/>
  <c r="BT23" i="9" s="1"/>
  <c r="AK23" i="9"/>
  <c r="AN23" i="9"/>
  <c r="AO23" i="9"/>
  <c r="BU23" i="9" s="1"/>
  <c r="AC22" i="9"/>
  <c r="AB22" i="9"/>
  <c r="AI22" i="9"/>
  <c r="BS22" i="9" s="1"/>
  <c r="AH22" i="9"/>
  <c r="AE21" i="9"/>
  <c r="AF21" i="9"/>
  <c r="L126" i="34" l="1"/>
  <c r="AD136" i="35" s="1"/>
  <c r="AG125" i="37"/>
  <c r="I126" i="37"/>
  <c r="C126" i="37"/>
  <c r="R126" i="37"/>
  <c r="Y126" i="37"/>
  <c r="T126" i="24"/>
  <c r="T126" i="20"/>
  <c r="T126" i="23"/>
  <c r="Q127" i="23"/>
  <c r="P127" i="23"/>
  <c r="N127" i="23"/>
  <c r="O126" i="40"/>
  <c r="X126" i="37"/>
  <c r="AA136" i="9" s="1"/>
  <c r="U126" i="37"/>
  <c r="AF126" i="37"/>
  <c r="P126" i="34"/>
  <c r="AC126" i="37"/>
  <c r="AG136" i="9" s="1"/>
  <c r="M126" i="34"/>
  <c r="AG136" i="35" s="1"/>
  <c r="F126" i="34"/>
  <c r="L136" i="35" s="1"/>
  <c r="L126" i="37"/>
  <c r="V127" i="23"/>
  <c r="M127" i="23"/>
  <c r="H127" i="23"/>
  <c r="R127" i="23"/>
  <c r="I127" i="23"/>
  <c r="O127" i="23"/>
  <c r="J127" i="23"/>
  <c r="F127" i="23"/>
  <c r="K127" i="23"/>
  <c r="L127" i="23"/>
  <c r="E127" i="23"/>
  <c r="G127" i="23"/>
  <c r="V127" i="20"/>
  <c r="L127" i="20"/>
  <c r="K127" i="20"/>
  <c r="J127" i="20"/>
  <c r="Q127" i="20"/>
  <c r="O127" i="20"/>
  <c r="N127" i="20"/>
  <c r="P127" i="20"/>
  <c r="M127" i="20"/>
  <c r="E127" i="20"/>
  <c r="F127" i="20"/>
  <c r="G127" i="20"/>
  <c r="H127" i="20"/>
  <c r="I127" i="20"/>
  <c r="R127" i="20"/>
  <c r="Q127" i="24"/>
  <c r="P127" i="24"/>
  <c r="O127" i="24"/>
  <c r="N127" i="24"/>
  <c r="K127" i="24"/>
  <c r="W127" i="24"/>
  <c r="E127" i="24"/>
  <c r="L127" i="24"/>
  <c r="I127" i="24"/>
  <c r="R127" i="24"/>
  <c r="G127" i="24"/>
  <c r="F127" i="24"/>
  <c r="J127" i="24"/>
  <c r="H127" i="24"/>
  <c r="M127" i="24"/>
  <c r="K127" i="40"/>
  <c r="H127" i="40"/>
  <c r="J127" i="40"/>
  <c r="I127" i="40"/>
  <c r="N127" i="40"/>
  <c r="F127" i="40"/>
  <c r="L127" i="40"/>
  <c r="G127" i="40"/>
  <c r="E127" i="40"/>
  <c r="M127" i="40"/>
  <c r="M127" i="26"/>
  <c r="AB127" i="37" s="1"/>
  <c r="O127" i="26"/>
  <c r="AD127" i="37" s="1"/>
  <c r="AJ137" i="9" s="1"/>
  <c r="N127" i="26"/>
  <c r="H127" i="26"/>
  <c r="I127" i="26"/>
  <c r="P127" i="26"/>
  <c r="AE127" i="37" s="1"/>
  <c r="AM137" i="9" s="1"/>
  <c r="Q127" i="26"/>
  <c r="G126" i="34"/>
  <c r="O136" i="35" s="1"/>
  <c r="O126" i="37"/>
  <c r="D126" i="34"/>
  <c r="F136" i="35" s="1"/>
  <c r="F126" i="37"/>
  <c r="AD136" i="9"/>
  <c r="J126" i="34"/>
  <c r="AA136" i="35" s="1"/>
  <c r="O127" i="34"/>
  <c r="AM137" i="35" s="1"/>
  <c r="H126" i="34"/>
  <c r="R136" i="35" s="1"/>
  <c r="N127" i="34"/>
  <c r="AJ137" i="35" s="1"/>
  <c r="K126" i="34"/>
  <c r="X136" i="35" s="1"/>
  <c r="C126" i="34"/>
  <c r="C136" i="35" s="1"/>
  <c r="I126" i="34"/>
  <c r="U136" i="35" s="1"/>
  <c r="E126" i="34"/>
  <c r="I136" i="35" s="1"/>
  <c r="R125" i="34"/>
  <c r="AG160" i="13"/>
  <c r="AE160" i="13"/>
  <c r="AP137" i="9"/>
  <c r="A129" i="34"/>
  <c r="D128" i="20"/>
  <c r="A129" i="24"/>
  <c r="A129" i="23"/>
  <c r="A129" i="28"/>
  <c r="A129" i="20"/>
  <c r="A139" i="35"/>
  <c r="A129" i="27"/>
  <c r="A139" i="9"/>
  <c r="D128" i="23"/>
  <c r="D128" i="28"/>
  <c r="E128" i="28"/>
  <c r="Q128" i="34" s="1"/>
  <c r="AP138" i="35" s="1"/>
  <c r="A131" i="37"/>
  <c r="E128" i="27"/>
  <c r="D128" i="27"/>
  <c r="D128" i="24"/>
  <c r="H128" i="24" s="1"/>
  <c r="AQ126" i="9"/>
  <c r="AR126" i="9"/>
  <c r="AO128" i="35"/>
  <c r="AN128" i="35"/>
  <c r="AL128" i="35"/>
  <c r="AK128" i="35"/>
  <c r="R126" i="26"/>
  <c r="E127" i="26"/>
  <c r="K127" i="26"/>
  <c r="J127" i="26"/>
  <c r="L127" i="26"/>
  <c r="D127" i="26"/>
  <c r="F127" i="26"/>
  <c r="G127" i="26"/>
  <c r="C128" i="26"/>
  <c r="I128" i="26" s="1"/>
  <c r="C128" i="40"/>
  <c r="I128" i="40" s="1"/>
  <c r="B169" i="1"/>
  <c r="B161" i="13" s="1"/>
  <c r="A129" i="40"/>
  <c r="A129" i="26"/>
  <c r="AO24" i="9"/>
  <c r="BU24" i="9" s="1"/>
  <c r="AN24" i="9"/>
  <c r="AL24" i="9"/>
  <c r="BT24" i="9" s="1"/>
  <c r="AK24" i="9"/>
  <c r="AC23" i="9"/>
  <c r="AB23" i="9"/>
  <c r="AI23" i="9"/>
  <c r="BS23" i="9" s="1"/>
  <c r="AH23" i="9"/>
  <c r="AE22" i="9"/>
  <c r="AF22" i="9"/>
  <c r="L127" i="34" l="1"/>
  <c r="AD137" i="35" s="1"/>
  <c r="M128" i="40"/>
  <c r="L128" i="40"/>
  <c r="M127" i="34"/>
  <c r="AG137" i="35" s="1"/>
  <c r="D128" i="40"/>
  <c r="AG126" i="37"/>
  <c r="F128" i="40"/>
  <c r="H128" i="40"/>
  <c r="P127" i="34"/>
  <c r="R127" i="37"/>
  <c r="J128" i="40"/>
  <c r="N128" i="40"/>
  <c r="F127" i="37"/>
  <c r="AC127" i="37"/>
  <c r="AG137" i="9" s="1"/>
  <c r="H127" i="34"/>
  <c r="R137" i="35" s="1"/>
  <c r="U127" i="37"/>
  <c r="G127" i="34"/>
  <c r="O137" i="35" s="1"/>
  <c r="AF127" i="37"/>
  <c r="K128" i="40"/>
  <c r="N128" i="26"/>
  <c r="AC128" i="37" s="1"/>
  <c r="AG138" i="9" s="1"/>
  <c r="O127" i="37"/>
  <c r="O128" i="26"/>
  <c r="AD128" i="37" s="1"/>
  <c r="AJ138" i="9" s="1"/>
  <c r="M128" i="26"/>
  <c r="AB128" i="37" s="1"/>
  <c r="E128" i="40"/>
  <c r="P128" i="26"/>
  <c r="AE128" i="37" s="1"/>
  <c r="AM138" i="9" s="1"/>
  <c r="Q128" i="26"/>
  <c r="G128" i="40"/>
  <c r="T127" i="24"/>
  <c r="T127" i="20"/>
  <c r="T127" i="23"/>
  <c r="F128" i="23"/>
  <c r="H128" i="23"/>
  <c r="G128" i="23"/>
  <c r="J128" i="24"/>
  <c r="K128" i="24"/>
  <c r="W128" i="24"/>
  <c r="G128" i="24"/>
  <c r="L128" i="24"/>
  <c r="M128" i="24"/>
  <c r="F128" i="24"/>
  <c r="R128" i="24"/>
  <c r="I128" i="24"/>
  <c r="E128" i="24"/>
  <c r="O127" i="40"/>
  <c r="C127" i="37"/>
  <c r="I127" i="37"/>
  <c r="L127" i="37"/>
  <c r="G128" i="20"/>
  <c r="K128" i="20"/>
  <c r="N128" i="20"/>
  <c r="O128" i="20"/>
  <c r="E128" i="20"/>
  <c r="L128" i="20"/>
  <c r="Q128" i="20"/>
  <c r="R128" i="20"/>
  <c r="F128" i="20"/>
  <c r="M128" i="20"/>
  <c r="I128" i="20"/>
  <c r="P128" i="20"/>
  <c r="H128" i="20"/>
  <c r="J128" i="20"/>
  <c r="V128" i="20"/>
  <c r="I128" i="23"/>
  <c r="P128" i="23"/>
  <c r="Q128" i="23"/>
  <c r="N128" i="23"/>
  <c r="O128" i="23"/>
  <c r="E128" i="23"/>
  <c r="M128" i="23"/>
  <c r="V128" i="23"/>
  <c r="R128" i="23"/>
  <c r="K128" i="23"/>
  <c r="J128" i="23"/>
  <c r="L128" i="23"/>
  <c r="Q128" i="24"/>
  <c r="O128" i="24"/>
  <c r="P128" i="24"/>
  <c r="N128" i="24"/>
  <c r="R128" i="37"/>
  <c r="J127" i="34"/>
  <c r="AA137" i="35" s="1"/>
  <c r="X127" i="37"/>
  <c r="K127" i="34"/>
  <c r="X137" i="35" s="1"/>
  <c r="Y127" i="37"/>
  <c r="AD137" i="9"/>
  <c r="R126" i="34"/>
  <c r="O128" i="34"/>
  <c r="AM138" i="35" s="1"/>
  <c r="C127" i="34"/>
  <c r="C137" i="35" s="1"/>
  <c r="I127" i="34"/>
  <c r="U137" i="35" s="1"/>
  <c r="AE161" i="13"/>
  <c r="AG161" i="13"/>
  <c r="E127" i="34"/>
  <c r="I137" i="35" s="1"/>
  <c r="F127" i="34"/>
  <c r="L137" i="35" s="1"/>
  <c r="N128" i="34"/>
  <c r="AJ138" i="35" s="1"/>
  <c r="D127" i="34"/>
  <c r="F137" i="35" s="1"/>
  <c r="H128" i="34"/>
  <c r="R138" i="35" s="1"/>
  <c r="AP138" i="9"/>
  <c r="A130" i="28"/>
  <c r="A130" i="27"/>
  <c r="A130" i="23"/>
  <c r="A130" i="24"/>
  <c r="A130" i="20"/>
  <c r="A140" i="9"/>
  <c r="A140" i="35"/>
  <c r="D129" i="27"/>
  <c r="E129" i="27"/>
  <c r="D129" i="20"/>
  <c r="J129" i="20" s="1"/>
  <c r="E129" i="28"/>
  <c r="Q129" i="34" s="1"/>
  <c r="AP139" i="35" s="1"/>
  <c r="D129" i="28"/>
  <c r="D129" i="23"/>
  <c r="N129" i="23" s="1"/>
  <c r="D129" i="24"/>
  <c r="W129" i="24" s="1"/>
  <c r="A132" i="37"/>
  <c r="A130" i="34"/>
  <c r="AR127" i="9"/>
  <c r="AQ127" i="9"/>
  <c r="AO129" i="35"/>
  <c r="AN129" i="35"/>
  <c r="AL129" i="35"/>
  <c r="AK129" i="35"/>
  <c r="R127" i="26"/>
  <c r="K128" i="26"/>
  <c r="H128" i="26"/>
  <c r="F128" i="26"/>
  <c r="G128" i="26"/>
  <c r="L128" i="26"/>
  <c r="Y128" i="37" s="1"/>
  <c r="J128" i="26"/>
  <c r="D128" i="26"/>
  <c r="E128" i="26"/>
  <c r="C129" i="40"/>
  <c r="D129" i="40" s="1"/>
  <c r="B170" i="1"/>
  <c r="B162" i="13" s="1"/>
  <c r="A130" i="26"/>
  <c r="A130" i="40"/>
  <c r="C129" i="26"/>
  <c r="AL25" i="9"/>
  <c r="BT25" i="9" s="1"/>
  <c r="AK25" i="9"/>
  <c r="AO25" i="9"/>
  <c r="BU25" i="9" s="1"/>
  <c r="AN25" i="9"/>
  <c r="AC24" i="9"/>
  <c r="AB24" i="9"/>
  <c r="AI24" i="9"/>
  <c r="BS24" i="9" s="1"/>
  <c r="AH24" i="9"/>
  <c r="AF23" i="9"/>
  <c r="AE23" i="9"/>
  <c r="L128" i="34" l="1"/>
  <c r="AD138" i="35" s="1"/>
  <c r="AF128" i="37"/>
  <c r="M128" i="34"/>
  <c r="AG138" i="35" s="1"/>
  <c r="E129" i="23"/>
  <c r="AG127" i="37"/>
  <c r="O128" i="37"/>
  <c r="P128" i="34"/>
  <c r="L129" i="23"/>
  <c r="K129" i="23"/>
  <c r="V129" i="20"/>
  <c r="X128" i="37"/>
  <c r="AA138" i="9" s="1"/>
  <c r="F128" i="34"/>
  <c r="L138" i="35" s="1"/>
  <c r="F128" i="37"/>
  <c r="O129" i="23"/>
  <c r="M129" i="20"/>
  <c r="Q129" i="23"/>
  <c r="I129" i="20"/>
  <c r="P129" i="23"/>
  <c r="E129" i="20"/>
  <c r="N129" i="20"/>
  <c r="H129" i="20"/>
  <c r="O129" i="20"/>
  <c r="K129" i="20"/>
  <c r="P129" i="20"/>
  <c r="F129" i="23"/>
  <c r="R129" i="20"/>
  <c r="F129" i="20"/>
  <c r="Q129" i="20"/>
  <c r="V129" i="23"/>
  <c r="G129" i="20"/>
  <c r="L129" i="20"/>
  <c r="T128" i="24"/>
  <c r="T128" i="23"/>
  <c r="T128" i="20"/>
  <c r="G129" i="23"/>
  <c r="R129" i="23"/>
  <c r="H129" i="23"/>
  <c r="M129" i="23"/>
  <c r="I129" i="23"/>
  <c r="J129" i="23"/>
  <c r="Q129" i="24"/>
  <c r="H129" i="24"/>
  <c r="J129" i="24"/>
  <c r="I129" i="24"/>
  <c r="G129" i="24"/>
  <c r="M129" i="24"/>
  <c r="E129" i="24"/>
  <c r="F129" i="24"/>
  <c r="R129" i="24"/>
  <c r="L129" i="24"/>
  <c r="K129" i="24"/>
  <c r="P129" i="24"/>
  <c r="O129" i="24"/>
  <c r="N129" i="24"/>
  <c r="J129" i="40"/>
  <c r="H129" i="40"/>
  <c r="G129" i="40"/>
  <c r="I129" i="40"/>
  <c r="F129" i="40"/>
  <c r="M129" i="40"/>
  <c r="E129" i="40"/>
  <c r="K129" i="40"/>
  <c r="N129" i="40"/>
  <c r="L129" i="40"/>
  <c r="E129" i="26"/>
  <c r="D129" i="26"/>
  <c r="C129" i="37" s="1"/>
  <c r="G129" i="26"/>
  <c r="L129" i="26"/>
  <c r="M129" i="26"/>
  <c r="AB129" i="37" s="1"/>
  <c r="P129" i="26"/>
  <c r="AE129" i="37" s="1"/>
  <c r="AM139" i="9" s="1"/>
  <c r="N129" i="26"/>
  <c r="O129" i="26"/>
  <c r="AD129" i="37" s="1"/>
  <c r="AJ139" i="9" s="1"/>
  <c r="Q129" i="26"/>
  <c r="AA137" i="9"/>
  <c r="E128" i="34"/>
  <c r="I138" i="35" s="1"/>
  <c r="I128" i="37"/>
  <c r="I128" i="34"/>
  <c r="U138" i="35" s="1"/>
  <c r="U128" i="37"/>
  <c r="C128" i="34"/>
  <c r="C138" i="35" s="1"/>
  <c r="C128" i="37"/>
  <c r="AD138" i="9"/>
  <c r="R127" i="34"/>
  <c r="J128" i="34"/>
  <c r="AA138" i="35" s="1"/>
  <c r="L129" i="34"/>
  <c r="AD139" i="35" s="1"/>
  <c r="K128" i="34"/>
  <c r="X138" i="35" s="1"/>
  <c r="D128" i="34"/>
  <c r="F138" i="35" s="1"/>
  <c r="L128" i="37"/>
  <c r="AG162" i="13"/>
  <c r="AE162" i="13"/>
  <c r="G128" i="34"/>
  <c r="O138" i="35" s="1"/>
  <c r="AP139" i="9"/>
  <c r="A133" i="37"/>
  <c r="D130" i="20"/>
  <c r="R130" i="20" s="1"/>
  <c r="A131" i="34"/>
  <c r="D130" i="24"/>
  <c r="A131" i="28"/>
  <c r="A131" i="23"/>
  <c r="A131" i="27"/>
  <c r="A141" i="9"/>
  <c r="A131" i="24"/>
  <c r="A131" i="20"/>
  <c r="A141" i="35"/>
  <c r="D130" i="23"/>
  <c r="E130" i="27"/>
  <c r="D130" i="27"/>
  <c r="D130" i="28"/>
  <c r="E130" i="28"/>
  <c r="Q130" i="34" s="1"/>
  <c r="AP140" i="35" s="1"/>
  <c r="AR128" i="9"/>
  <c r="AQ128" i="9"/>
  <c r="AN130" i="35"/>
  <c r="AO130" i="35"/>
  <c r="AL130" i="35"/>
  <c r="AK130" i="35"/>
  <c r="O128" i="40"/>
  <c r="R128" i="26"/>
  <c r="J129" i="26"/>
  <c r="H129" i="26"/>
  <c r="I129" i="26"/>
  <c r="F129" i="26"/>
  <c r="K129" i="26"/>
  <c r="C130" i="40"/>
  <c r="D130" i="40" s="1"/>
  <c r="C130" i="26"/>
  <c r="Q130" i="26" s="1"/>
  <c r="B171" i="1"/>
  <c r="B163" i="13" s="1"/>
  <c r="A131" i="40"/>
  <c r="A131" i="26"/>
  <c r="AO26" i="9"/>
  <c r="BU26" i="9" s="1"/>
  <c r="AN26" i="9"/>
  <c r="AK26" i="9"/>
  <c r="AL26" i="9"/>
  <c r="BT26" i="9" s="1"/>
  <c r="AC25" i="9"/>
  <c r="AB25" i="9"/>
  <c r="AI25" i="9"/>
  <c r="BS25" i="9" s="1"/>
  <c r="AH25" i="9"/>
  <c r="AE24" i="9"/>
  <c r="AF24" i="9"/>
  <c r="P129" i="34" l="1"/>
  <c r="AG128" i="37"/>
  <c r="L130" i="20"/>
  <c r="G130" i="20"/>
  <c r="H130" i="20"/>
  <c r="V130" i="20"/>
  <c r="I130" i="20"/>
  <c r="J130" i="20"/>
  <c r="N129" i="34"/>
  <c r="AJ139" i="35" s="1"/>
  <c r="D129" i="34"/>
  <c r="F139" i="35" s="1"/>
  <c r="O129" i="34"/>
  <c r="AM139" i="35" s="1"/>
  <c r="F129" i="37"/>
  <c r="Y129" i="37"/>
  <c r="K130" i="20"/>
  <c r="F130" i="20"/>
  <c r="O130" i="20"/>
  <c r="T129" i="20"/>
  <c r="E130" i="20"/>
  <c r="M130" i="20"/>
  <c r="M129" i="34"/>
  <c r="AG139" i="35" s="1"/>
  <c r="N130" i="20"/>
  <c r="P130" i="20"/>
  <c r="K129" i="34"/>
  <c r="X139" i="35" s="1"/>
  <c r="Q130" i="20"/>
  <c r="AF129" i="37"/>
  <c r="AC129" i="37"/>
  <c r="AG139" i="9" s="1"/>
  <c r="T129" i="23"/>
  <c r="T129" i="24"/>
  <c r="Q130" i="24"/>
  <c r="P130" i="24"/>
  <c r="N130" i="24"/>
  <c r="O130" i="24"/>
  <c r="K130" i="24"/>
  <c r="R130" i="24"/>
  <c r="H130" i="24"/>
  <c r="I130" i="24"/>
  <c r="W130" i="24"/>
  <c r="Q130" i="23"/>
  <c r="O130" i="23"/>
  <c r="N130" i="23"/>
  <c r="P130" i="23"/>
  <c r="M130" i="23"/>
  <c r="G130" i="23"/>
  <c r="R130" i="23"/>
  <c r="L130" i="23"/>
  <c r="K130" i="23"/>
  <c r="I130" i="23"/>
  <c r="V130" i="23"/>
  <c r="H130" i="23"/>
  <c r="U129" i="37"/>
  <c r="I129" i="37"/>
  <c r="X129" i="37"/>
  <c r="AA139" i="9" s="1"/>
  <c r="L129" i="37"/>
  <c r="F129" i="34"/>
  <c r="L139" i="35" s="1"/>
  <c r="C129" i="34"/>
  <c r="C139" i="35" s="1"/>
  <c r="O129" i="40"/>
  <c r="F130" i="24"/>
  <c r="G130" i="24"/>
  <c r="J130" i="24"/>
  <c r="L130" i="24"/>
  <c r="M130" i="24"/>
  <c r="E130" i="24"/>
  <c r="E130" i="23"/>
  <c r="J130" i="23"/>
  <c r="F130" i="23"/>
  <c r="L130" i="40"/>
  <c r="E130" i="40"/>
  <c r="G130" i="40"/>
  <c r="F130" i="40"/>
  <c r="H130" i="40"/>
  <c r="K130" i="40"/>
  <c r="N130" i="40"/>
  <c r="I130" i="40"/>
  <c r="J130" i="40"/>
  <c r="M130" i="40"/>
  <c r="L130" i="26"/>
  <c r="M130" i="26"/>
  <c r="AB130" i="37" s="1"/>
  <c r="O130" i="26"/>
  <c r="AD130" i="37" s="1"/>
  <c r="AJ140" i="9" s="1"/>
  <c r="N130" i="26"/>
  <c r="P130" i="26"/>
  <c r="AE130" i="37" s="1"/>
  <c r="AM140" i="9" s="1"/>
  <c r="H130" i="26"/>
  <c r="I130" i="26"/>
  <c r="E130" i="26"/>
  <c r="F130" i="26"/>
  <c r="G130" i="26"/>
  <c r="G129" i="34"/>
  <c r="O139" i="35" s="1"/>
  <c r="O129" i="37"/>
  <c r="H129" i="34"/>
  <c r="R139" i="35" s="1"/>
  <c r="R129" i="37"/>
  <c r="AD139" i="9"/>
  <c r="R128" i="34"/>
  <c r="AE163" i="13"/>
  <c r="AG163" i="13"/>
  <c r="E129" i="34"/>
  <c r="I139" i="35" s="1"/>
  <c r="J129" i="34"/>
  <c r="AA139" i="35" s="1"/>
  <c r="I129" i="34"/>
  <c r="U139" i="35" s="1"/>
  <c r="AP140" i="9"/>
  <c r="D131" i="24"/>
  <c r="Q131" i="24" s="1"/>
  <c r="A132" i="34"/>
  <c r="E131" i="27"/>
  <c r="D131" i="27"/>
  <c r="D131" i="20"/>
  <c r="Q131" i="20" s="1"/>
  <c r="D131" i="23"/>
  <c r="Q131" i="23" s="1"/>
  <c r="A134" i="37"/>
  <c r="A132" i="27"/>
  <c r="A132" i="24"/>
  <c r="A132" i="28"/>
  <c r="A132" i="20"/>
  <c r="A142" i="9"/>
  <c r="A132" i="23"/>
  <c r="A142" i="35"/>
  <c r="E131" i="28"/>
  <c r="Q131" i="34" s="1"/>
  <c r="AP141" i="35" s="1"/>
  <c r="D131" i="28"/>
  <c r="AR129" i="9"/>
  <c r="AQ129" i="9"/>
  <c r="AO131" i="35"/>
  <c r="AN131" i="35"/>
  <c r="AL131" i="35"/>
  <c r="AK131" i="35"/>
  <c r="R129" i="26"/>
  <c r="K130" i="26"/>
  <c r="D130" i="26"/>
  <c r="J130" i="26"/>
  <c r="B172" i="1"/>
  <c r="B164" i="13" s="1"/>
  <c r="A132" i="40"/>
  <c r="A132" i="26"/>
  <c r="C131" i="26"/>
  <c r="C131" i="40"/>
  <c r="M131" i="40" s="1"/>
  <c r="AK27" i="9"/>
  <c r="AL27" i="9"/>
  <c r="BT27" i="9" s="1"/>
  <c r="AO27" i="9"/>
  <c r="BU27" i="9" s="1"/>
  <c r="AN27" i="9"/>
  <c r="AC26" i="9"/>
  <c r="AB26" i="9"/>
  <c r="AI26" i="9"/>
  <c r="BS26" i="9" s="1"/>
  <c r="AH26" i="9"/>
  <c r="AF25" i="9"/>
  <c r="AE25" i="9"/>
  <c r="O130" i="34" l="1"/>
  <c r="AM140" i="35" s="1"/>
  <c r="D131" i="40"/>
  <c r="AG129" i="37"/>
  <c r="E131" i="40"/>
  <c r="O130" i="37"/>
  <c r="N131" i="24"/>
  <c r="H131" i="40"/>
  <c r="Y130" i="37"/>
  <c r="F130" i="37"/>
  <c r="L130" i="37"/>
  <c r="O131" i="23"/>
  <c r="T130" i="20"/>
  <c r="P131" i="23"/>
  <c r="P131" i="24"/>
  <c r="K131" i="40"/>
  <c r="G130" i="34"/>
  <c r="O140" i="35" s="1"/>
  <c r="O131" i="24"/>
  <c r="L130" i="34"/>
  <c r="AD140" i="35" s="1"/>
  <c r="F131" i="40"/>
  <c r="N130" i="34"/>
  <c r="AJ140" i="35" s="1"/>
  <c r="N131" i="20"/>
  <c r="F130" i="34"/>
  <c r="L140" i="35" s="1"/>
  <c r="J131" i="40"/>
  <c r="I131" i="40"/>
  <c r="O131" i="20"/>
  <c r="N131" i="23"/>
  <c r="D130" i="34"/>
  <c r="F140" i="35" s="1"/>
  <c r="N131" i="40"/>
  <c r="P131" i="20"/>
  <c r="K130" i="34"/>
  <c r="X140" i="35" s="1"/>
  <c r="G131" i="40"/>
  <c r="L131" i="40"/>
  <c r="T130" i="23"/>
  <c r="T130" i="24"/>
  <c r="U130" i="37"/>
  <c r="C130" i="37"/>
  <c r="I130" i="37"/>
  <c r="E130" i="34"/>
  <c r="I140" i="35" s="1"/>
  <c r="AF130" i="37"/>
  <c r="P130" i="34"/>
  <c r="R130" i="37"/>
  <c r="H130" i="34"/>
  <c r="R140" i="35" s="1"/>
  <c r="M130" i="34"/>
  <c r="AG140" i="35" s="1"/>
  <c r="AC130" i="37"/>
  <c r="AG140" i="9" s="1"/>
  <c r="I131" i="24"/>
  <c r="M131" i="24"/>
  <c r="G131" i="24"/>
  <c r="E131" i="24"/>
  <c r="J131" i="24"/>
  <c r="W131" i="24"/>
  <c r="F131" i="24"/>
  <c r="R131" i="24"/>
  <c r="K131" i="24"/>
  <c r="L131" i="24"/>
  <c r="H131" i="24"/>
  <c r="H131" i="20"/>
  <c r="L131" i="20"/>
  <c r="G131" i="20"/>
  <c r="J131" i="20"/>
  <c r="V131" i="20"/>
  <c r="K131" i="20"/>
  <c r="F131" i="20"/>
  <c r="I131" i="20"/>
  <c r="E131" i="20"/>
  <c r="M131" i="20"/>
  <c r="R131" i="20"/>
  <c r="V131" i="23"/>
  <c r="M131" i="23"/>
  <c r="E131" i="23"/>
  <c r="G131" i="23"/>
  <c r="H131" i="23"/>
  <c r="R131" i="23"/>
  <c r="K131" i="23"/>
  <c r="F131" i="23"/>
  <c r="I131" i="23"/>
  <c r="J131" i="23"/>
  <c r="L131" i="23"/>
  <c r="K131" i="26"/>
  <c r="P131" i="26"/>
  <c r="AE131" i="37" s="1"/>
  <c r="AM141" i="9" s="1"/>
  <c r="O131" i="26"/>
  <c r="AD131" i="37" s="1"/>
  <c r="AJ141" i="9" s="1"/>
  <c r="Q131" i="26"/>
  <c r="M131" i="26"/>
  <c r="AB131" i="37" s="1"/>
  <c r="N131" i="26"/>
  <c r="AC131" i="37" s="1"/>
  <c r="AG141" i="9" s="1"/>
  <c r="D131" i="26"/>
  <c r="C131" i="34" s="1"/>
  <c r="C141" i="35" s="1"/>
  <c r="H131" i="26"/>
  <c r="G131" i="26"/>
  <c r="E131" i="26"/>
  <c r="F131" i="37" s="1"/>
  <c r="F131" i="26"/>
  <c r="L131" i="26"/>
  <c r="J130" i="34"/>
  <c r="AA140" i="35" s="1"/>
  <c r="X130" i="37"/>
  <c r="AA140" i="9" s="1"/>
  <c r="AD140" i="9"/>
  <c r="I130" i="34"/>
  <c r="U140" i="35" s="1"/>
  <c r="C130" i="34"/>
  <c r="C140" i="35" s="1"/>
  <c r="AG164" i="13"/>
  <c r="AE164" i="13"/>
  <c r="R129" i="34"/>
  <c r="M131" i="34"/>
  <c r="AG141" i="35" s="1"/>
  <c r="AP141" i="9"/>
  <c r="A135" i="37"/>
  <c r="D132" i="20"/>
  <c r="D132" i="28"/>
  <c r="E132" i="28"/>
  <c r="Q132" i="34" s="1"/>
  <c r="AP142" i="35" s="1"/>
  <c r="D132" i="24"/>
  <c r="L132" i="24" s="1"/>
  <c r="E132" i="27"/>
  <c r="D132" i="27"/>
  <c r="A133" i="27"/>
  <c r="A133" i="28"/>
  <c r="A133" i="20"/>
  <c r="A133" i="24"/>
  <c r="A133" i="23"/>
  <c r="A143" i="9"/>
  <c r="A143" i="35"/>
  <c r="A133" i="34"/>
  <c r="D132" i="23"/>
  <c r="E132" i="23" s="1"/>
  <c r="AR130" i="9"/>
  <c r="AQ130" i="9"/>
  <c r="AO132" i="35"/>
  <c r="AN132" i="35"/>
  <c r="AL132" i="35"/>
  <c r="AK132" i="35"/>
  <c r="O130" i="40"/>
  <c r="R130" i="26"/>
  <c r="I131" i="26"/>
  <c r="J131" i="26"/>
  <c r="B173" i="1"/>
  <c r="B165" i="13" s="1"/>
  <c r="A133" i="26"/>
  <c r="A133" i="40"/>
  <c r="C132" i="26"/>
  <c r="C132" i="40"/>
  <c r="H132" i="40" s="1"/>
  <c r="AO28" i="9"/>
  <c r="BU28" i="9" s="1"/>
  <c r="AN28" i="9"/>
  <c r="AL28" i="9"/>
  <c r="BT28" i="9" s="1"/>
  <c r="AK28" i="9"/>
  <c r="AB27" i="9"/>
  <c r="AC27" i="9"/>
  <c r="AI27" i="9"/>
  <c r="BS27" i="9" s="1"/>
  <c r="AH27" i="9"/>
  <c r="AF26" i="9"/>
  <c r="AE26" i="9"/>
  <c r="H132" i="23" l="1"/>
  <c r="O131" i="34"/>
  <c r="AM141" i="35" s="1"/>
  <c r="O131" i="37"/>
  <c r="D131" i="34"/>
  <c r="F141" i="35" s="1"/>
  <c r="D132" i="40"/>
  <c r="AG130" i="37"/>
  <c r="G131" i="34"/>
  <c r="O141" i="35" s="1"/>
  <c r="Y131" i="37"/>
  <c r="L131" i="37"/>
  <c r="J131" i="34"/>
  <c r="AA141" i="35" s="1"/>
  <c r="N131" i="34"/>
  <c r="AJ141" i="35" s="1"/>
  <c r="AF131" i="37"/>
  <c r="E131" i="34"/>
  <c r="I141" i="35" s="1"/>
  <c r="C131" i="37"/>
  <c r="X131" i="37"/>
  <c r="AA141" i="9" s="1"/>
  <c r="P131" i="34"/>
  <c r="I131" i="37"/>
  <c r="F131" i="34"/>
  <c r="L141" i="35" s="1"/>
  <c r="K131" i="34"/>
  <c r="X141" i="35" s="1"/>
  <c r="U131" i="37"/>
  <c r="K132" i="40"/>
  <c r="L132" i="40"/>
  <c r="M132" i="40"/>
  <c r="T131" i="24"/>
  <c r="L131" i="34"/>
  <c r="AD141" i="35" s="1"/>
  <c r="N132" i="40"/>
  <c r="E132" i="40"/>
  <c r="T131" i="20"/>
  <c r="T131" i="23"/>
  <c r="N132" i="20"/>
  <c r="K132" i="20"/>
  <c r="R132" i="20"/>
  <c r="Q132" i="20"/>
  <c r="P132" i="20"/>
  <c r="O132" i="20"/>
  <c r="H132" i="20"/>
  <c r="F132" i="20"/>
  <c r="J132" i="20"/>
  <c r="L132" i="20"/>
  <c r="V132" i="20"/>
  <c r="M132" i="20"/>
  <c r="E132" i="20"/>
  <c r="I132" i="20"/>
  <c r="G132" i="20"/>
  <c r="Q132" i="24"/>
  <c r="O132" i="24"/>
  <c r="N132" i="24"/>
  <c r="I132" i="24"/>
  <c r="J132" i="24"/>
  <c r="K132" i="24"/>
  <c r="R132" i="24"/>
  <c r="E132" i="24"/>
  <c r="M132" i="24"/>
  <c r="P132" i="24"/>
  <c r="F132" i="24"/>
  <c r="W132" i="24"/>
  <c r="G132" i="24"/>
  <c r="H132" i="24"/>
  <c r="N132" i="23"/>
  <c r="O132" i="23"/>
  <c r="P132" i="23"/>
  <c r="Q132" i="23"/>
  <c r="K132" i="23"/>
  <c r="F132" i="23"/>
  <c r="G132" i="23"/>
  <c r="I132" i="23"/>
  <c r="R132" i="23"/>
  <c r="J132" i="23"/>
  <c r="L132" i="23"/>
  <c r="M132" i="23"/>
  <c r="V132" i="23"/>
  <c r="F132" i="26"/>
  <c r="H132" i="26"/>
  <c r="G132" i="34" s="1"/>
  <c r="O142" i="35" s="1"/>
  <c r="I132" i="26"/>
  <c r="L132" i="26"/>
  <c r="J132" i="26"/>
  <c r="E132" i="26"/>
  <c r="Q132" i="26"/>
  <c r="P132" i="26"/>
  <c r="AE132" i="37" s="1"/>
  <c r="AM142" i="9" s="1"/>
  <c r="M132" i="26"/>
  <c r="AB132" i="37" s="1"/>
  <c r="O132" i="26"/>
  <c r="AD132" i="37" s="1"/>
  <c r="AJ142" i="9" s="1"/>
  <c r="N132" i="26"/>
  <c r="G132" i="26"/>
  <c r="F132" i="40"/>
  <c r="I132" i="40"/>
  <c r="G132" i="40"/>
  <c r="J132" i="40"/>
  <c r="U132" i="37" s="1"/>
  <c r="H131" i="34"/>
  <c r="R141" i="35" s="1"/>
  <c r="R131" i="37"/>
  <c r="R130" i="34"/>
  <c r="I131" i="34"/>
  <c r="AE165" i="13"/>
  <c r="AG165" i="13"/>
  <c r="AP142" i="9"/>
  <c r="D133" i="24"/>
  <c r="A136" i="37"/>
  <c r="D133" i="23"/>
  <c r="D133" i="20"/>
  <c r="A134" i="34"/>
  <c r="E133" i="28"/>
  <c r="D133" i="28"/>
  <c r="E133" i="27"/>
  <c r="D133" i="27"/>
  <c r="A134" i="27"/>
  <c r="A134" i="28"/>
  <c r="A134" i="24"/>
  <c r="A134" i="20"/>
  <c r="A134" i="23"/>
  <c r="A144" i="35"/>
  <c r="A144" i="9"/>
  <c r="AR131" i="9"/>
  <c r="AQ131" i="9"/>
  <c r="AO133" i="35"/>
  <c r="AN133" i="35"/>
  <c r="AL133" i="35"/>
  <c r="AK133" i="35"/>
  <c r="O131" i="40"/>
  <c r="R131" i="26"/>
  <c r="K132" i="26"/>
  <c r="D132" i="26"/>
  <c r="C133" i="40"/>
  <c r="H133" i="40" s="1"/>
  <c r="C133" i="26"/>
  <c r="M133" i="26" s="1"/>
  <c r="AB133" i="37" s="1"/>
  <c r="B174" i="1"/>
  <c r="B166" i="13" s="1"/>
  <c r="A134" i="26"/>
  <c r="A134" i="40"/>
  <c r="AK29" i="9"/>
  <c r="AL29" i="9"/>
  <c r="BT29" i="9" s="1"/>
  <c r="AO29" i="9"/>
  <c r="BU29" i="9" s="1"/>
  <c r="AN29" i="9"/>
  <c r="AB28" i="9"/>
  <c r="AC28" i="9"/>
  <c r="AH28" i="9"/>
  <c r="AI28" i="9"/>
  <c r="BS28" i="9" s="1"/>
  <c r="AE27" i="9"/>
  <c r="AF27" i="9"/>
  <c r="Q133" i="26" l="1"/>
  <c r="L132" i="34"/>
  <c r="AD142" i="35" s="1"/>
  <c r="I132" i="37"/>
  <c r="O132" i="34"/>
  <c r="AM142" i="35" s="1"/>
  <c r="H132" i="34"/>
  <c r="R142" i="35" s="1"/>
  <c r="D133" i="40"/>
  <c r="L132" i="37"/>
  <c r="AG131" i="37"/>
  <c r="AC132" i="37"/>
  <c r="AG142" i="9" s="1"/>
  <c r="K132" i="34"/>
  <c r="X142" i="35" s="1"/>
  <c r="O133" i="26"/>
  <c r="AD133" i="37" s="1"/>
  <c r="AJ143" i="9" s="1"/>
  <c r="F132" i="37"/>
  <c r="E133" i="26"/>
  <c r="P133" i="26"/>
  <c r="AE133" i="37" s="1"/>
  <c r="AM143" i="9" s="1"/>
  <c r="P132" i="34"/>
  <c r="E132" i="34"/>
  <c r="I142" i="35" s="1"/>
  <c r="D132" i="34"/>
  <c r="F142" i="35" s="1"/>
  <c r="M132" i="34"/>
  <c r="AG142" i="35" s="1"/>
  <c r="Y132" i="37"/>
  <c r="C132" i="37"/>
  <c r="F132" i="34"/>
  <c r="L142" i="35" s="1"/>
  <c r="R132" i="37"/>
  <c r="AF132" i="37"/>
  <c r="L133" i="34"/>
  <c r="AD143" i="35" s="1"/>
  <c r="O132" i="37"/>
  <c r="N133" i="34"/>
  <c r="AJ143" i="35" s="1"/>
  <c r="G133" i="40"/>
  <c r="F133" i="40"/>
  <c r="N133" i="26"/>
  <c r="N133" i="40"/>
  <c r="AF133" i="37" s="1"/>
  <c r="I133" i="40"/>
  <c r="J133" i="40"/>
  <c r="N132" i="34"/>
  <c r="AJ142" i="35" s="1"/>
  <c r="I132" i="34"/>
  <c r="U142" i="35" s="1"/>
  <c r="T132" i="20"/>
  <c r="T132" i="23"/>
  <c r="T132" i="24"/>
  <c r="F133" i="24"/>
  <c r="M133" i="24"/>
  <c r="R133" i="24"/>
  <c r="W133" i="24"/>
  <c r="J133" i="24"/>
  <c r="H133" i="24"/>
  <c r="Q133" i="24"/>
  <c r="P133" i="24"/>
  <c r="N133" i="24"/>
  <c r="O133" i="24"/>
  <c r="L133" i="24"/>
  <c r="E133" i="24"/>
  <c r="G133" i="24"/>
  <c r="K133" i="24"/>
  <c r="I133" i="24"/>
  <c r="N133" i="23"/>
  <c r="O133" i="23"/>
  <c r="P133" i="23"/>
  <c r="Q133" i="23"/>
  <c r="V133" i="23"/>
  <c r="J133" i="23"/>
  <c r="R133" i="23"/>
  <c r="G133" i="23"/>
  <c r="F133" i="23"/>
  <c r="L133" i="23"/>
  <c r="M133" i="23"/>
  <c r="E133" i="23"/>
  <c r="K133" i="23"/>
  <c r="H133" i="23"/>
  <c r="I133" i="23"/>
  <c r="P133" i="20"/>
  <c r="F133" i="20"/>
  <c r="L133" i="20"/>
  <c r="H133" i="20"/>
  <c r="N133" i="20"/>
  <c r="R133" i="20"/>
  <c r="V133" i="20"/>
  <c r="O133" i="20"/>
  <c r="G133" i="20"/>
  <c r="M133" i="20"/>
  <c r="E133" i="20"/>
  <c r="K133" i="20"/>
  <c r="J133" i="20"/>
  <c r="Q133" i="20"/>
  <c r="I133" i="20"/>
  <c r="M133" i="40"/>
  <c r="AC133" i="37" s="1"/>
  <c r="AG143" i="9" s="1"/>
  <c r="K133" i="40"/>
  <c r="L133" i="40"/>
  <c r="E133" i="40"/>
  <c r="F133" i="37" s="1"/>
  <c r="L133" i="26"/>
  <c r="K133" i="26"/>
  <c r="J132" i="34"/>
  <c r="AA142" i="35" s="1"/>
  <c r="X132" i="37"/>
  <c r="AA142" i="9" s="1"/>
  <c r="AD141" i="9"/>
  <c r="AD142" i="9"/>
  <c r="U141" i="35"/>
  <c r="R131" i="34"/>
  <c r="C132" i="34"/>
  <c r="AE166" i="13"/>
  <c r="AG166" i="13"/>
  <c r="AD143" i="9"/>
  <c r="AP143" i="9"/>
  <c r="Q133" i="34"/>
  <c r="AP143" i="35" s="1"/>
  <c r="D134" i="24"/>
  <c r="D134" i="28"/>
  <c r="E134" i="28"/>
  <c r="Q134" i="34" s="1"/>
  <c r="AP144" i="35" s="1"/>
  <c r="E134" i="27"/>
  <c r="D134" i="27"/>
  <c r="D134" i="20"/>
  <c r="A135" i="34"/>
  <c r="A135" i="27"/>
  <c r="A135" i="24"/>
  <c r="A135" i="28"/>
  <c r="A135" i="23"/>
  <c r="A135" i="20"/>
  <c r="A145" i="35"/>
  <c r="A145" i="9"/>
  <c r="D134" i="23"/>
  <c r="AR132" i="9"/>
  <c r="AQ132" i="9"/>
  <c r="AO134" i="35"/>
  <c r="AN134" i="35"/>
  <c r="AK134" i="35"/>
  <c r="AL134" i="35"/>
  <c r="O132" i="40"/>
  <c r="R132" i="26"/>
  <c r="J133" i="26"/>
  <c r="F133" i="26"/>
  <c r="D133" i="26"/>
  <c r="G133" i="26"/>
  <c r="H133" i="26"/>
  <c r="O133" i="37" s="1"/>
  <c r="I133" i="26"/>
  <c r="C134" i="40"/>
  <c r="D134" i="40" s="1"/>
  <c r="C134" i="26"/>
  <c r="F134" i="26" s="1"/>
  <c r="B175" i="1"/>
  <c r="B167" i="13" s="1"/>
  <c r="A135" i="26"/>
  <c r="A135" i="40"/>
  <c r="AO30" i="9"/>
  <c r="BU30" i="9" s="1"/>
  <c r="AN30" i="9"/>
  <c r="AL30" i="9"/>
  <c r="BT30" i="9" s="1"/>
  <c r="AK30" i="9"/>
  <c r="AB29" i="9"/>
  <c r="AC29" i="9"/>
  <c r="AI29" i="9"/>
  <c r="BS29" i="9" s="1"/>
  <c r="AH29" i="9"/>
  <c r="AE28" i="9"/>
  <c r="AF28" i="9"/>
  <c r="O133" i="34" l="1"/>
  <c r="AM143" i="35" s="1"/>
  <c r="J133" i="34"/>
  <c r="AA143" i="35" s="1"/>
  <c r="AG132" i="37"/>
  <c r="G134" i="26"/>
  <c r="Y133" i="37"/>
  <c r="K133" i="34"/>
  <c r="X143" i="35" s="1"/>
  <c r="P133" i="34"/>
  <c r="M133" i="34"/>
  <c r="AG143" i="35" s="1"/>
  <c r="L133" i="37"/>
  <c r="X133" i="37"/>
  <c r="AA143" i="9" s="1"/>
  <c r="T133" i="24"/>
  <c r="T133" i="23"/>
  <c r="T133" i="20"/>
  <c r="D133" i="34"/>
  <c r="F143" i="35" s="1"/>
  <c r="O133" i="40"/>
  <c r="Q134" i="24"/>
  <c r="O134" i="24"/>
  <c r="P134" i="24"/>
  <c r="N134" i="24"/>
  <c r="Q134" i="20"/>
  <c r="P134" i="20"/>
  <c r="O134" i="20"/>
  <c r="N134" i="20"/>
  <c r="N134" i="23"/>
  <c r="O134" i="23"/>
  <c r="P134" i="23"/>
  <c r="Q134" i="23"/>
  <c r="F134" i="24"/>
  <c r="H134" i="24"/>
  <c r="I134" i="24"/>
  <c r="J134" i="24"/>
  <c r="E134" i="24"/>
  <c r="G134" i="24"/>
  <c r="W134" i="24"/>
  <c r="M134" i="24"/>
  <c r="K134" i="24"/>
  <c r="R134" i="24"/>
  <c r="L134" i="24"/>
  <c r="K134" i="20"/>
  <c r="F134" i="20"/>
  <c r="L134" i="20"/>
  <c r="H134" i="20"/>
  <c r="M134" i="20"/>
  <c r="R134" i="20"/>
  <c r="I134" i="20"/>
  <c r="V134" i="20"/>
  <c r="J134" i="20"/>
  <c r="E134" i="20"/>
  <c r="G134" i="20"/>
  <c r="V134" i="23"/>
  <c r="K134" i="23"/>
  <c r="E134" i="23"/>
  <c r="J134" i="23"/>
  <c r="M134" i="23"/>
  <c r="G134" i="23"/>
  <c r="I134" i="23"/>
  <c r="H134" i="23"/>
  <c r="F134" i="23"/>
  <c r="R134" i="23"/>
  <c r="L134" i="23"/>
  <c r="H134" i="40"/>
  <c r="J134" i="40"/>
  <c r="K134" i="40"/>
  <c r="N134" i="40"/>
  <c r="M134" i="40"/>
  <c r="F134" i="40"/>
  <c r="G134" i="40"/>
  <c r="L134" i="37" s="1"/>
  <c r="E134" i="40"/>
  <c r="I134" i="40"/>
  <c r="L134" i="40"/>
  <c r="J134" i="26"/>
  <c r="N134" i="26"/>
  <c r="Q134" i="26"/>
  <c r="O134" i="26"/>
  <c r="AD134" i="37" s="1"/>
  <c r="AJ144" i="9" s="1"/>
  <c r="D134" i="26"/>
  <c r="P134" i="26"/>
  <c r="O134" i="34" s="1"/>
  <c r="AM144" i="35" s="1"/>
  <c r="M134" i="26"/>
  <c r="L134" i="34" s="1"/>
  <c r="AD144" i="35" s="1"/>
  <c r="AE134" i="37"/>
  <c r="AM144" i="9" s="1"/>
  <c r="I133" i="34"/>
  <c r="U143" i="35" s="1"/>
  <c r="U133" i="37"/>
  <c r="E133" i="34"/>
  <c r="I143" i="35" s="1"/>
  <c r="I133" i="37"/>
  <c r="C133" i="34"/>
  <c r="C143" i="35" s="1"/>
  <c r="C133" i="37"/>
  <c r="H133" i="34"/>
  <c r="R143" i="35" s="1"/>
  <c r="R133" i="37"/>
  <c r="C142" i="35"/>
  <c r="R132" i="34"/>
  <c r="G133" i="34"/>
  <c r="O143" i="35" s="1"/>
  <c r="N134" i="34"/>
  <c r="AJ144" i="35" s="1"/>
  <c r="F133" i="34"/>
  <c r="L143" i="35" s="1"/>
  <c r="AE167" i="13"/>
  <c r="AG167" i="13"/>
  <c r="AP144" i="9"/>
  <c r="D135" i="20"/>
  <c r="O135" i="20" s="1"/>
  <c r="A136" i="24"/>
  <c r="A136" i="23"/>
  <c r="A136" i="27"/>
  <c r="A136" i="28"/>
  <c r="A136" i="20"/>
  <c r="A146" i="35"/>
  <c r="A146" i="9"/>
  <c r="B176" i="1"/>
  <c r="E135" i="28"/>
  <c r="D135" i="28"/>
  <c r="D135" i="23"/>
  <c r="N135" i="23" s="1"/>
  <c r="A136" i="34"/>
  <c r="D135" i="24"/>
  <c r="Q135" i="24" s="1"/>
  <c r="D135" i="27"/>
  <c r="E135" i="27"/>
  <c r="AR133" i="9"/>
  <c r="AQ133" i="9"/>
  <c r="AO135" i="35"/>
  <c r="AN135" i="35"/>
  <c r="AL135" i="35"/>
  <c r="AK135" i="35"/>
  <c r="R133" i="26"/>
  <c r="I134" i="26"/>
  <c r="L134" i="26"/>
  <c r="E134" i="26"/>
  <c r="K134" i="26"/>
  <c r="H134" i="26"/>
  <c r="C135" i="26"/>
  <c r="C135" i="40"/>
  <c r="D135" i="40" s="1"/>
  <c r="A136" i="40"/>
  <c r="A136" i="26"/>
  <c r="AK31" i="9"/>
  <c r="AL31" i="9"/>
  <c r="BT31" i="9" s="1"/>
  <c r="AO31" i="9"/>
  <c r="BU31" i="9" s="1"/>
  <c r="AN31" i="9"/>
  <c r="AC30" i="9"/>
  <c r="AB30" i="9"/>
  <c r="AH30" i="9"/>
  <c r="AI30" i="9"/>
  <c r="BS30" i="9" s="1"/>
  <c r="AF29" i="9"/>
  <c r="AE29" i="9"/>
  <c r="AG133" i="37" l="1"/>
  <c r="R134" i="37"/>
  <c r="P135" i="20"/>
  <c r="N135" i="24"/>
  <c r="Q135" i="20"/>
  <c r="P135" i="24"/>
  <c r="Q135" i="23"/>
  <c r="P135" i="23"/>
  <c r="L135" i="24"/>
  <c r="O135" i="23"/>
  <c r="AB134" i="37"/>
  <c r="AD144" i="9" s="1"/>
  <c r="N135" i="20"/>
  <c r="O135" i="24"/>
  <c r="F134" i="34"/>
  <c r="L144" i="35" s="1"/>
  <c r="T134" i="23"/>
  <c r="T134" i="24"/>
  <c r="T134" i="20"/>
  <c r="O134" i="37"/>
  <c r="U134" i="37"/>
  <c r="I134" i="34"/>
  <c r="U144" i="35" s="1"/>
  <c r="AF134" i="37"/>
  <c r="P134" i="34"/>
  <c r="AC134" i="37"/>
  <c r="AG144" i="9" s="1"/>
  <c r="M134" i="34"/>
  <c r="AG144" i="35" s="1"/>
  <c r="C134" i="37"/>
  <c r="C134" i="34"/>
  <c r="C144" i="35" s="1"/>
  <c r="I134" i="37"/>
  <c r="E134" i="34"/>
  <c r="I144" i="35" s="1"/>
  <c r="L135" i="20"/>
  <c r="K135" i="20"/>
  <c r="E135" i="20"/>
  <c r="G135" i="20"/>
  <c r="F135" i="20"/>
  <c r="H135" i="20"/>
  <c r="V135" i="20"/>
  <c r="I135" i="20"/>
  <c r="R135" i="20"/>
  <c r="M135" i="20"/>
  <c r="J135" i="20"/>
  <c r="I135" i="23"/>
  <c r="J135" i="23"/>
  <c r="M135" i="23"/>
  <c r="K135" i="23"/>
  <c r="R135" i="23"/>
  <c r="L135" i="23"/>
  <c r="F135" i="23"/>
  <c r="V135" i="23"/>
  <c r="E135" i="23"/>
  <c r="G135" i="23"/>
  <c r="H135" i="23"/>
  <c r="E135" i="24"/>
  <c r="G135" i="24"/>
  <c r="F135" i="24"/>
  <c r="I135" i="24"/>
  <c r="H135" i="24"/>
  <c r="R135" i="24"/>
  <c r="J135" i="24"/>
  <c r="K135" i="24"/>
  <c r="M135" i="24"/>
  <c r="W135" i="24"/>
  <c r="E135" i="26"/>
  <c r="H135" i="26"/>
  <c r="D135" i="26"/>
  <c r="C135" i="37" s="1"/>
  <c r="L135" i="26"/>
  <c r="F135" i="26"/>
  <c r="G135" i="26"/>
  <c r="K135" i="26"/>
  <c r="Q135" i="26"/>
  <c r="I135" i="26"/>
  <c r="O135" i="26"/>
  <c r="AD135" i="37" s="1"/>
  <c r="AJ145" i="9" s="1"/>
  <c r="P135" i="26"/>
  <c r="AE135" i="37" s="1"/>
  <c r="AM145" i="9" s="1"/>
  <c r="M135" i="26"/>
  <c r="L135" i="34" s="1"/>
  <c r="AD145" i="35" s="1"/>
  <c r="N135" i="26"/>
  <c r="L135" i="40"/>
  <c r="H135" i="40"/>
  <c r="F135" i="40"/>
  <c r="E135" i="34" s="1"/>
  <c r="I145" i="35" s="1"/>
  <c r="N135" i="40"/>
  <c r="J135" i="40"/>
  <c r="I135" i="40"/>
  <c r="R135" i="37" s="1"/>
  <c r="G135" i="40"/>
  <c r="E135" i="40"/>
  <c r="M135" i="40"/>
  <c r="M135" i="34" s="1"/>
  <c r="AG145" i="35" s="1"/>
  <c r="K135" i="40"/>
  <c r="K134" i="34"/>
  <c r="X144" i="35" s="1"/>
  <c r="Y134" i="37"/>
  <c r="D134" i="34"/>
  <c r="F144" i="35" s="1"/>
  <c r="F134" i="37"/>
  <c r="J134" i="34"/>
  <c r="AA144" i="35" s="1"/>
  <c r="X134" i="37"/>
  <c r="AA144" i="9" s="1"/>
  <c r="G134" i="34"/>
  <c r="O144" i="35" s="1"/>
  <c r="B177" i="1"/>
  <c r="R133" i="34"/>
  <c r="N135" i="34"/>
  <c r="AJ145" i="35" s="1"/>
  <c r="H134" i="34"/>
  <c r="R144" i="35" s="1"/>
  <c r="AP145" i="9"/>
  <c r="Q135" i="34"/>
  <c r="AP145" i="35" s="1"/>
  <c r="E136" i="27"/>
  <c r="D136" i="27"/>
  <c r="D136" i="23"/>
  <c r="N136" i="23" s="1"/>
  <c r="D136" i="24"/>
  <c r="K136" i="24" s="1"/>
  <c r="D136" i="28"/>
  <c r="E136" i="28"/>
  <c r="D136" i="20"/>
  <c r="AR134" i="9"/>
  <c r="AQ134" i="9"/>
  <c r="AO136" i="35"/>
  <c r="AN136" i="35"/>
  <c r="AL136" i="35"/>
  <c r="AK136" i="35"/>
  <c r="O134" i="40"/>
  <c r="R134" i="26"/>
  <c r="J135" i="26"/>
  <c r="C136" i="26"/>
  <c r="C136" i="40"/>
  <c r="G136" i="40" s="1"/>
  <c r="AO32" i="9"/>
  <c r="BU32" i="9" s="1"/>
  <c r="AN32" i="9"/>
  <c r="AK32" i="9"/>
  <c r="AL32" i="9"/>
  <c r="BT32" i="9" s="1"/>
  <c r="AC31" i="9"/>
  <c r="AB31" i="9"/>
  <c r="AI31" i="9"/>
  <c r="BS31" i="9" s="1"/>
  <c r="AH31" i="9"/>
  <c r="AE30" i="9"/>
  <c r="AF30" i="9"/>
  <c r="O135" i="34" l="1"/>
  <c r="AM145" i="35" s="1"/>
  <c r="O135" i="37"/>
  <c r="D135" i="34"/>
  <c r="F145" i="35" s="1"/>
  <c r="AF135" i="37"/>
  <c r="K135" i="34"/>
  <c r="X145" i="35" s="1"/>
  <c r="D136" i="40"/>
  <c r="AG134" i="37"/>
  <c r="W136" i="24"/>
  <c r="M136" i="24"/>
  <c r="J136" i="24"/>
  <c r="E136" i="24"/>
  <c r="F136" i="24"/>
  <c r="H136" i="24"/>
  <c r="L135" i="37"/>
  <c r="G135" i="34"/>
  <c r="O145" i="35" s="1"/>
  <c r="I135" i="37"/>
  <c r="C135" i="34"/>
  <c r="C145" i="35" s="1"/>
  <c r="H135" i="34"/>
  <c r="R145" i="35" s="1"/>
  <c r="F135" i="34"/>
  <c r="L145" i="35" s="1"/>
  <c r="P135" i="34"/>
  <c r="O136" i="24"/>
  <c r="I136" i="24"/>
  <c r="L136" i="24"/>
  <c r="R136" i="24"/>
  <c r="M136" i="40"/>
  <c r="C57" i="31"/>
  <c r="E57" i="31" s="1"/>
  <c r="H136" i="40"/>
  <c r="P136" i="24"/>
  <c r="E136" i="40"/>
  <c r="N136" i="40"/>
  <c r="L136" i="40"/>
  <c r="N136" i="24"/>
  <c r="AB135" i="37"/>
  <c r="AD145" i="9" s="1"/>
  <c r="Q136" i="24"/>
  <c r="I136" i="40"/>
  <c r="Q136" i="23"/>
  <c r="J136" i="40"/>
  <c r="G136" i="24"/>
  <c r="P136" i="23"/>
  <c r="T135" i="24"/>
  <c r="O136" i="23"/>
  <c r="K136" i="40"/>
  <c r="F136" i="40"/>
  <c r="Y135" i="37"/>
  <c r="F135" i="37"/>
  <c r="T135" i="23"/>
  <c r="T135" i="20"/>
  <c r="E136" i="23"/>
  <c r="F136" i="23"/>
  <c r="R136" i="23"/>
  <c r="J136" i="23"/>
  <c r="K136" i="23"/>
  <c r="L136" i="23"/>
  <c r="G136" i="23"/>
  <c r="I136" i="23"/>
  <c r="V136" i="23"/>
  <c r="O135" i="40"/>
  <c r="U135" i="37"/>
  <c r="AC135" i="37"/>
  <c r="AG145" i="9" s="1"/>
  <c r="X135" i="37"/>
  <c r="AA145" i="9" s="1"/>
  <c r="J135" i="34"/>
  <c r="AA145" i="35" s="1"/>
  <c r="M136" i="23"/>
  <c r="H136" i="23"/>
  <c r="C27" i="31"/>
  <c r="C37" i="31"/>
  <c r="C29" i="31"/>
  <c r="C15" i="31"/>
  <c r="C18" i="31"/>
  <c r="C30" i="31"/>
  <c r="C23" i="31"/>
  <c r="C14" i="31"/>
  <c r="C39" i="31"/>
  <c r="E39" i="31" s="1"/>
  <c r="C10" i="31"/>
  <c r="C32" i="31"/>
  <c r="C25" i="31"/>
  <c r="C34" i="31"/>
  <c r="E34" i="31" s="1"/>
  <c r="C21" i="31"/>
  <c r="C41" i="31"/>
  <c r="E41" i="31" s="1"/>
  <c r="C40" i="31"/>
  <c r="E40" i="31" s="1"/>
  <c r="C11" i="31"/>
  <c r="C42" i="31"/>
  <c r="C43" i="31"/>
  <c r="E43" i="31" s="1"/>
  <c r="D62" i="37" s="1"/>
  <c r="C44" i="31"/>
  <c r="C13" i="31"/>
  <c r="C28" i="31"/>
  <c r="C20" i="31"/>
  <c r="C38" i="31"/>
  <c r="E38" i="31" s="1"/>
  <c r="C16" i="31"/>
  <c r="C12" i="31"/>
  <c r="C36" i="31"/>
  <c r="C19" i="31"/>
  <c r="C24" i="31"/>
  <c r="C17" i="31"/>
  <c r="C22" i="31"/>
  <c r="C9" i="31"/>
  <c r="C33" i="31"/>
  <c r="C31" i="31"/>
  <c r="C26" i="31"/>
  <c r="C35" i="31"/>
  <c r="E35" i="31" s="1"/>
  <c r="N136" i="20"/>
  <c r="E136" i="20"/>
  <c r="G136" i="20"/>
  <c r="R136" i="20"/>
  <c r="H136" i="20"/>
  <c r="J136" i="20"/>
  <c r="V136" i="20"/>
  <c r="K136" i="20"/>
  <c r="F136" i="20"/>
  <c r="I136" i="20"/>
  <c r="L136" i="20"/>
  <c r="P136" i="20"/>
  <c r="O136" i="20"/>
  <c r="M136" i="20"/>
  <c r="Q136" i="20"/>
  <c r="D136" i="26"/>
  <c r="C58" i="31" s="1"/>
  <c r="P136" i="26"/>
  <c r="AE136" i="37" s="1"/>
  <c r="AM146" i="9" s="1"/>
  <c r="M136" i="26"/>
  <c r="L136" i="34" s="1"/>
  <c r="AD146" i="35" s="1"/>
  <c r="O136" i="26"/>
  <c r="AD136" i="37" s="1"/>
  <c r="AJ146" i="9" s="1"/>
  <c r="N136" i="26"/>
  <c r="Q136" i="26"/>
  <c r="I135" i="34"/>
  <c r="R134" i="34"/>
  <c r="B178" i="1"/>
  <c r="AP146" i="9"/>
  <c r="Q136" i="34"/>
  <c r="AP146" i="35" s="1"/>
  <c r="C54" i="31"/>
  <c r="E54" i="31" s="1"/>
  <c r="C52" i="31"/>
  <c r="E52" i="31" s="1"/>
  <c r="C46" i="31"/>
  <c r="E46" i="31" s="1"/>
  <c r="D65" i="37" s="1"/>
  <c r="C49" i="31"/>
  <c r="E49" i="31" s="1"/>
  <c r="C50" i="31"/>
  <c r="E50" i="31" s="1"/>
  <c r="C56" i="31"/>
  <c r="E56" i="31" s="1"/>
  <c r="D59" i="37" s="1"/>
  <c r="C51" i="31"/>
  <c r="C47" i="31"/>
  <c r="C45" i="31"/>
  <c r="C48" i="31"/>
  <c r="E48" i="31" s="1"/>
  <c r="D67" i="37" s="1"/>
  <c r="C53" i="31"/>
  <c r="E53" i="31" s="1"/>
  <c r="C55" i="31"/>
  <c r="E55" i="31" s="1"/>
  <c r="D58" i="37" s="1"/>
  <c r="AR135" i="9"/>
  <c r="AQ135" i="9"/>
  <c r="AO137" i="35"/>
  <c r="AN137" i="35"/>
  <c r="AK137" i="35"/>
  <c r="AL137" i="35"/>
  <c r="R135" i="26"/>
  <c r="G136" i="26"/>
  <c r="F136" i="34" s="1"/>
  <c r="L146" i="35" s="1"/>
  <c r="L136" i="26"/>
  <c r="F136" i="26"/>
  <c r="K136" i="26"/>
  <c r="H136" i="26"/>
  <c r="I136" i="26"/>
  <c r="E136" i="26"/>
  <c r="J136" i="26"/>
  <c r="AL33" i="9"/>
  <c r="BT33" i="9" s="1"/>
  <c r="AK33" i="9"/>
  <c r="AN33" i="9"/>
  <c r="AO33" i="9"/>
  <c r="BU33" i="9" s="1"/>
  <c r="AC32" i="9"/>
  <c r="AB32" i="9"/>
  <c r="AI32" i="9"/>
  <c r="BS32" i="9" s="1"/>
  <c r="AH32" i="9"/>
  <c r="AF31" i="9"/>
  <c r="AE31" i="9"/>
  <c r="N136" i="34" l="1"/>
  <c r="AJ146" i="35" s="1"/>
  <c r="D60" i="37"/>
  <c r="D132" i="37"/>
  <c r="D53" i="37"/>
  <c r="D135" i="37"/>
  <c r="D131" i="37"/>
  <c r="D116" i="37"/>
  <c r="D128" i="37"/>
  <c r="D134" i="37"/>
  <c r="D130" i="37"/>
  <c r="AG135" i="37"/>
  <c r="C136" i="34"/>
  <c r="C146" i="35" s="1"/>
  <c r="C68" i="9"/>
  <c r="E59" i="37"/>
  <c r="T136" i="24"/>
  <c r="M136" i="34"/>
  <c r="AG146" i="35" s="1"/>
  <c r="AF136" i="37"/>
  <c r="U136" i="37"/>
  <c r="P136" i="34"/>
  <c r="F136" i="37"/>
  <c r="AC136" i="37"/>
  <c r="AG146" i="9" s="1"/>
  <c r="I136" i="37"/>
  <c r="T136" i="23"/>
  <c r="AB136" i="37"/>
  <c r="AD146" i="9" s="1"/>
  <c r="T136" i="20"/>
  <c r="C136" i="37"/>
  <c r="O136" i="34"/>
  <c r="AM146" i="35" s="1"/>
  <c r="U145" i="35"/>
  <c r="R135" i="34"/>
  <c r="K136" i="34"/>
  <c r="X146" i="35" s="1"/>
  <c r="Y136" i="37"/>
  <c r="J136" i="34"/>
  <c r="AA146" i="35" s="1"/>
  <c r="X136" i="37"/>
  <c r="AA146" i="9" s="1"/>
  <c r="G136" i="34"/>
  <c r="O146" i="35" s="1"/>
  <c r="O136" i="37"/>
  <c r="H136" i="34"/>
  <c r="R146" i="35" s="1"/>
  <c r="R136" i="37"/>
  <c r="B179" i="1"/>
  <c r="I136" i="34"/>
  <c r="U146" i="35" s="1"/>
  <c r="E136" i="34"/>
  <c r="I146" i="35" s="1"/>
  <c r="D136" i="34"/>
  <c r="F146" i="35" s="1"/>
  <c r="L136" i="37"/>
  <c r="AR136" i="9"/>
  <c r="AQ136" i="9"/>
  <c r="AO138" i="35"/>
  <c r="AN138" i="35"/>
  <c r="AL138" i="35"/>
  <c r="AK138" i="35"/>
  <c r="R136" i="26"/>
  <c r="O136" i="40"/>
  <c r="E33" i="31"/>
  <c r="D52" i="37" s="1"/>
  <c r="E24" i="31"/>
  <c r="E16" i="31"/>
  <c r="E31" i="31"/>
  <c r="E23" i="31"/>
  <c r="D42" i="37" s="1"/>
  <c r="E14" i="31"/>
  <c r="E29" i="31"/>
  <c r="E22" i="31"/>
  <c r="D85" i="37" s="1"/>
  <c r="E15" i="31"/>
  <c r="E45" i="31"/>
  <c r="E37" i="31"/>
  <c r="D56" i="37" s="1"/>
  <c r="E30" i="31"/>
  <c r="D49" i="37" s="1"/>
  <c r="E21" i="31"/>
  <c r="E12" i="31"/>
  <c r="D11" i="37" s="1"/>
  <c r="E28" i="31"/>
  <c r="E19" i="31"/>
  <c r="D82" i="37" s="1"/>
  <c r="E13" i="31"/>
  <c r="D76" i="37" s="1"/>
  <c r="E44" i="31"/>
  <c r="E36" i="31"/>
  <c r="D55" i="37" s="1"/>
  <c r="C65" i="9" s="1"/>
  <c r="E26" i="31"/>
  <c r="E20" i="31"/>
  <c r="E11" i="31"/>
  <c r="D10" i="37" s="1"/>
  <c r="E51" i="31"/>
  <c r="E32" i="31"/>
  <c r="D51" i="37" s="1"/>
  <c r="E27" i="31"/>
  <c r="E18" i="31"/>
  <c r="D81" i="37" s="1"/>
  <c r="E10" i="31"/>
  <c r="D9" i="37" s="1"/>
  <c r="E42" i="31"/>
  <c r="D120" i="37" s="1"/>
  <c r="E25" i="31"/>
  <c r="E17" i="31"/>
  <c r="D80" i="37" s="1"/>
  <c r="E9" i="31"/>
  <c r="D8" i="37" s="1"/>
  <c r="E47" i="31"/>
  <c r="E58" i="31"/>
  <c r="D57" i="37" s="1"/>
  <c r="AO34" i="9"/>
  <c r="BU34" i="9" s="1"/>
  <c r="AN34" i="9"/>
  <c r="AL34" i="9"/>
  <c r="BT34" i="9" s="1"/>
  <c r="AK34" i="9"/>
  <c r="AC33" i="9"/>
  <c r="AB33" i="9"/>
  <c r="AI33" i="9"/>
  <c r="BS33" i="9" s="1"/>
  <c r="AH33" i="9"/>
  <c r="AE32" i="9"/>
  <c r="AF32" i="9"/>
  <c r="D44" i="37" l="1"/>
  <c r="D43" i="37"/>
  <c r="D46" i="37"/>
  <c r="D122" i="37"/>
  <c r="D63" i="37"/>
  <c r="D123" i="37"/>
  <c r="D64" i="37"/>
  <c r="D61" i="37"/>
  <c r="E61" i="37" s="1"/>
  <c r="D38" i="37"/>
  <c r="D41" i="37"/>
  <c r="D125" i="37"/>
  <c r="D66" i="37"/>
  <c r="E66" i="37" s="1"/>
  <c r="D37" i="37"/>
  <c r="D84" i="37"/>
  <c r="D88" i="37"/>
  <c r="D87" i="37"/>
  <c r="C97" i="9" s="1"/>
  <c r="D90" i="37"/>
  <c r="D136" i="37"/>
  <c r="D89" i="37"/>
  <c r="C99" i="9" s="1"/>
  <c r="D78" i="37"/>
  <c r="C88" i="9" s="1"/>
  <c r="D117" i="37"/>
  <c r="C127" i="9" s="1"/>
  <c r="D72" i="37"/>
  <c r="C82" i="9" s="1"/>
  <c r="D68" i="37"/>
  <c r="C78" i="9" s="1"/>
  <c r="D74" i="37"/>
  <c r="C84" i="9" s="1"/>
  <c r="D70" i="37"/>
  <c r="C80" i="9" s="1"/>
  <c r="D75" i="37"/>
  <c r="C85" i="9" s="1"/>
  <c r="D71" i="37"/>
  <c r="C81" i="9" s="1"/>
  <c r="D77" i="37"/>
  <c r="C87" i="9" s="1"/>
  <c r="D83" i="37"/>
  <c r="C93" i="9" s="1"/>
  <c r="D86" i="37"/>
  <c r="C96" i="9" s="1"/>
  <c r="D73" i="37"/>
  <c r="C83" i="9" s="1"/>
  <c r="D69" i="37"/>
  <c r="C79" i="9" s="1"/>
  <c r="D79" i="37"/>
  <c r="C89" i="9" s="1"/>
  <c r="D121" i="37"/>
  <c r="E121" i="37" s="1"/>
  <c r="D91" i="37"/>
  <c r="C101" i="9" s="1"/>
  <c r="D12" i="37"/>
  <c r="C22" i="9" s="1"/>
  <c r="D133" i="37"/>
  <c r="D54" i="37"/>
  <c r="E54" i="37" s="1"/>
  <c r="D110" i="37"/>
  <c r="C120" i="9" s="1"/>
  <c r="D31" i="37"/>
  <c r="D111" i="37"/>
  <c r="D32" i="37"/>
  <c r="D101" i="37"/>
  <c r="C111" i="9" s="1"/>
  <c r="D22" i="37"/>
  <c r="D99" i="37"/>
  <c r="D20" i="37"/>
  <c r="D93" i="37"/>
  <c r="D14" i="37"/>
  <c r="D94" i="37"/>
  <c r="D15" i="37"/>
  <c r="D96" i="37"/>
  <c r="C106" i="9" s="1"/>
  <c r="D17" i="37"/>
  <c r="D114" i="37"/>
  <c r="D35" i="37"/>
  <c r="E35" i="37" s="1"/>
  <c r="D124" i="37"/>
  <c r="E124" i="37" s="1"/>
  <c r="D45" i="37"/>
  <c r="D108" i="37"/>
  <c r="D29" i="37"/>
  <c r="C39" i="9" s="1"/>
  <c r="D112" i="37"/>
  <c r="C122" i="9" s="1"/>
  <c r="D33" i="37"/>
  <c r="D113" i="37"/>
  <c r="D34" i="37"/>
  <c r="E34" i="37" s="1"/>
  <c r="D107" i="37"/>
  <c r="D28" i="37"/>
  <c r="E28" i="37" s="1"/>
  <c r="D105" i="37"/>
  <c r="D26" i="37"/>
  <c r="D92" i="37"/>
  <c r="C102" i="9" s="1"/>
  <c r="D13" i="37"/>
  <c r="D118" i="37"/>
  <c r="C128" i="9" s="1"/>
  <c r="D39" i="37"/>
  <c r="D119" i="37"/>
  <c r="E119" i="37" s="1"/>
  <c r="D40" i="37"/>
  <c r="E40" i="37" s="1"/>
  <c r="D98" i="37"/>
  <c r="D19" i="37"/>
  <c r="D102" i="37"/>
  <c r="D23" i="37"/>
  <c r="D100" i="37"/>
  <c r="D21" i="37"/>
  <c r="D126" i="37"/>
  <c r="C136" i="9" s="1"/>
  <c r="D47" i="37"/>
  <c r="E47" i="37" s="1"/>
  <c r="D127" i="37"/>
  <c r="E127" i="37" s="1"/>
  <c r="D48" i="37"/>
  <c r="E48" i="37" s="1"/>
  <c r="D106" i="37"/>
  <c r="C116" i="9" s="1"/>
  <c r="D27" i="37"/>
  <c r="D129" i="37"/>
  <c r="D50" i="37"/>
  <c r="E50" i="37" s="1"/>
  <c r="D104" i="37"/>
  <c r="C114" i="9" s="1"/>
  <c r="D25" i="37"/>
  <c r="D103" i="37"/>
  <c r="C113" i="9" s="1"/>
  <c r="D24" i="37"/>
  <c r="D109" i="37"/>
  <c r="D30" i="37"/>
  <c r="D95" i="37"/>
  <c r="C105" i="9" s="1"/>
  <c r="D16" i="37"/>
  <c r="D97" i="37"/>
  <c r="D18" i="37"/>
  <c r="D115" i="37"/>
  <c r="D36" i="37"/>
  <c r="AG136" i="37"/>
  <c r="C76" i="9"/>
  <c r="E58" i="37"/>
  <c r="E55" i="37"/>
  <c r="C69" i="9"/>
  <c r="E56" i="37"/>
  <c r="E49" i="37"/>
  <c r="E46" i="37"/>
  <c r="C63" i="9"/>
  <c r="C47" i="9"/>
  <c r="E63" i="37"/>
  <c r="C73" i="9"/>
  <c r="E60" i="37"/>
  <c r="C70" i="9"/>
  <c r="C61" i="9"/>
  <c r="E51" i="37"/>
  <c r="E128" i="37"/>
  <c r="E67" i="37"/>
  <c r="C77" i="9"/>
  <c r="E131" i="37"/>
  <c r="C145" i="9"/>
  <c r="C126" i="9"/>
  <c r="E130" i="37"/>
  <c r="C140" i="9"/>
  <c r="E43" i="37"/>
  <c r="C53" i="9"/>
  <c r="E44" i="37"/>
  <c r="C54" i="9"/>
  <c r="E8" i="37"/>
  <c r="C18" i="9"/>
  <c r="E6" i="37"/>
  <c r="C16" i="9"/>
  <c r="E7" i="37"/>
  <c r="C17" i="9"/>
  <c r="E5" i="37"/>
  <c r="C15" i="9"/>
  <c r="E4" i="37"/>
  <c r="C14" i="9"/>
  <c r="E11" i="37"/>
  <c r="C21" i="9"/>
  <c r="E3" i="37"/>
  <c r="C13" i="9"/>
  <c r="O34" i="31"/>
  <c r="Q34" i="31" s="1"/>
  <c r="U12" i="31"/>
  <c r="W12" i="31" s="1"/>
  <c r="V11" i="37" s="1"/>
  <c r="U31" i="31"/>
  <c r="W31" i="31" s="1"/>
  <c r="F32" i="31"/>
  <c r="H32" i="31" s="1"/>
  <c r="U17" i="31"/>
  <c r="W17" i="31" s="1"/>
  <c r="R38" i="31"/>
  <c r="T38" i="31" s="1"/>
  <c r="R18" i="31"/>
  <c r="T18" i="31" s="1"/>
  <c r="F13" i="31"/>
  <c r="H13" i="31" s="1"/>
  <c r="O10" i="31"/>
  <c r="Q10" i="31" s="1"/>
  <c r="M9" i="37" s="1"/>
  <c r="O27" i="31"/>
  <c r="Q27" i="31" s="1"/>
  <c r="L30" i="31"/>
  <c r="N30" i="31" s="1"/>
  <c r="I18" i="31"/>
  <c r="K18" i="31" s="1"/>
  <c r="X32" i="31"/>
  <c r="Z32" i="31" s="1"/>
  <c r="I20" i="31"/>
  <c r="K20" i="31" s="1"/>
  <c r="F37" i="31"/>
  <c r="H37" i="31" s="1"/>
  <c r="O36" i="31"/>
  <c r="Q36" i="31" s="1"/>
  <c r="U10" i="31"/>
  <c r="W10" i="31" s="1"/>
  <c r="V9" i="37" s="1"/>
  <c r="U34" i="31"/>
  <c r="W34" i="31" s="1"/>
  <c r="I26" i="31"/>
  <c r="K26" i="31" s="1"/>
  <c r="X25" i="31"/>
  <c r="Z25" i="31" s="1"/>
  <c r="O37" i="31"/>
  <c r="Q37" i="31" s="1"/>
  <c r="U28" i="31"/>
  <c r="W28" i="31" s="1"/>
  <c r="F25" i="31"/>
  <c r="H25" i="31" s="1"/>
  <c r="O25" i="31"/>
  <c r="Q25" i="31" s="1"/>
  <c r="R26" i="31"/>
  <c r="T26" i="31" s="1"/>
  <c r="R25" i="31"/>
  <c r="T25" i="31" s="1"/>
  <c r="L27" i="31"/>
  <c r="N27" i="31" s="1"/>
  <c r="O15" i="31"/>
  <c r="Q15" i="31" s="1"/>
  <c r="F15" i="31"/>
  <c r="H15" i="31" s="1"/>
  <c r="F12" i="31"/>
  <c r="H12" i="31" s="1"/>
  <c r="J11" i="37" s="1"/>
  <c r="L31" i="31"/>
  <c r="N31" i="31" s="1"/>
  <c r="I11" i="31"/>
  <c r="K11" i="31" s="1"/>
  <c r="P10" i="37" s="1"/>
  <c r="L15" i="31"/>
  <c r="N15" i="31" s="1"/>
  <c r="X30" i="31"/>
  <c r="Z30" i="31" s="1"/>
  <c r="R36" i="31"/>
  <c r="T36" i="31" s="1"/>
  <c r="R37" i="31"/>
  <c r="T37" i="31" s="1"/>
  <c r="O17" i="31"/>
  <c r="Q17" i="31" s="1"/>
  <c r="U15" i="31"/>
  <c r="W15" i="31" s="1"/>
  <c r="I24" i="31"/>
  <c r="K24" i="31" s="1"/>
  <c r="L17" i="31"/>
  <c r="N17" i="31" s="1"/>
  <c r="O20" i="31"/>
  <c r="Q20" i="31" s="1"/>
  <c r="O26" i="31"/>
  <c r="Q26" i="31" s="1"/>
  <c r="I28" i="31"/>
  <c r="K28" i="31" s="1"/>
  <c r="X27" i="31"/>
  <c r="Z27" i="31" s="1"/>
  <c r="I12" i="31"/>
  <c r="K12" i="31" s="1"/>
  <c r="P11" i="37" s="1"/>
  <c r="U32" i="31"/>
  <c r="W32" i="31" s="1"/>
  <c r="I21" i="31"/>
  <c r="K21" i="31" s="1"/>
  <c r="U30" i="31"/>
  <c r="W30" i="31" s="1"/>
  <c r="F20" i="31"/>
  <c r="H20" i="31" s="1"/>
  <c r="I23" i="31"/>
  <c r="K23" i="31" s="1"/>
  <c r="L12" i="31"/>
  <c r="N12" i="31" s="1"/>
  <c r="G11" i="37" s="1"/>
  <c r="I31" i="31"/>
  <c r="K31" i="31" s="1"/>
  <c r="F17" i="31"/>
  <c r="H17" i="31" s="1"/>
  <c r="U19" i="31"/>
  <c r="W19" i="31" s="1"/>
  <c r="O33" i="31"/>
  <c r="Q33" i="31" s="1"/>
  <c r="U38" i="31"/>
  <c r="W38" i="31" s="1"/>
  <c r="O22" i="31"/>
  <c r="Q22" i="31" s="1"/>
  <c r="L20" i="31"/>
  <c r="N20" i="31" s="1"/>
  <c r="U18" i="31"/>
  <c r="W18" i="31" s="1"/>
  <c r="F38" i="31"/>
  <c r="H38" i="31" s="1"/>
  <c r="F10" i="31"/>
  <c r="H10" i="31" s="1"/>
  <c r="J9" i="37" s="1"/>
  <c r="F23" i="31"/>
  <c r="H23" i="31" s="1"/>
  <c r="U9" i="31"/>
  <c r="W9" i="31" s="1"/>
  <c r="V8" i="37" s="1"/>
  <c r="U27" i="31"/>
  <c r="W27" i="31" s="1"/>
  <c r="X22" i="31"/>
  <c r="Z22" i="31" s="1"/>
  <c r="F35" i="31"/>
  <c r="H35" i="31" s="1"/>
  <c r="R9" i="31"/>
  <c r="T9" i="31" s="1"/>
  <c r="S8" i="37" s="1"/>
  <c r="R32" i="31"/>
  <c r="T32" i="31" s="1"/>
  <c r="U21" i="31"/>
  <c r="W21" i="31" s="1"/>
  <c r="X29" i="31"/>
  <c r="Z29" i="31" s="1"/>
  <c r="X23" i="31"/>
  <c r="Z23" i="31" s="1"/>
  <c r="Z86" i="37" s="1"/>
  <c r="L28" i="31"/>
  <c r="N28" i="31" s="1"/>
  <c r="X12" i="31"/>
  <c r="Z12" i="31" s="1"/>
  <c r="Z11" i="37" s="1"/>
  <c r="I13" i="31"/>
  <c r="K13" i="31" s="1"/>
  <c r="L16" i="31"/>
  <c r="N16" i="31" s="1"/>
  <c r="L13" i="31"/>
  <c r="N13" i="31" s="1"/>
  <c r="O28" i="31"/>
  <c r="Q28" i="31" s="1"/>
  <c r="L9" i="31"/>
  <c r="N9" i="31" s="1"/>
  <c r="G8" i="37" s="1"/>
  <c r="U26" i="31"/>
  <c r="W26" i="31" s="1"/>
  <c r="L24" i="31"/>
  <c r="N24" i="31" s="1"/>
  <c r="X19" i="31"/>
  <c r="Z19" i="31" s="1"/>
  <c r="I19" i="31"/>
  <c r="K19" i="31" s="1"/>
  <c r="P82" i="37" s="1"/>
  <c r="R22" i="31"/>
  <c r="T22" i="31" s="1"/>
  <c r="S85" i="37" s="1"/>
  <c r="U35" i="31"/>
  <c r="W35" i="31" s="1"/>
  <c r="F16" i="31"/>
  <c r="I10" i="31"/>
  <c r="X14" i="31"/>
  <c r="Z14" i="31" s="1"/>
  <c r="X33" i="31"/>
  <c r="Z33" i="31" s="1"/>
  <c r="L29" i="31"/>
  <c r="N29" i="31" s="1"/>
  <c r="X28" i="31"/>
  <c r="Z28" i="31" s="1"/>
  <c r="O35" i="31"/>
  <c r="Q35" i="31" s="1"/>
  <c r="O11" i="31"/>
  <c r="Q11" i="31" s="1"/>
  <c r="M10" i="37" s="1"/>
  <c r="F29" i="31"/>
  <c r="F14" i="31"/>
  <c r="H14" i="31" s="1"/>
  <c r="X21" i="31"/>
  <c r="Z21" i="31" s="1"/>
  <c r="Z84" i="37" s="1"/>
  <c r="U36" i="31"/>
  <c r="W36" i="31" s="1"/>
  <c r="I16" i="31"/>
  <c r="K16" i="31" s="1"/>
  <c r="U33" i="31"/>
  <c r="W33" i="31" s="1"/>
  <c r="X15" i="31"/>
  <c r="Z15" i="31" s="1"/>
  <c r="U23" i="31"/>
  <c r="W23" i="31" s="1"/>
  <c r="F33" i="31"/>
  <c r="X10" i="31"/>
  <c r="Z10" i="31" s="1"/>
  <c r="Z9" i="37" s="1"/>
  <c r="L38" i="31"/>
  <c r="N38" i="31" s="1"/>
  <c r="L14" i="31"/>
  <c r="N14" i="31" s="1"/>
  <c r="I35" i="31"/>
  <c r="I22" i="31"/>
  <c r="F18" i="31"/>
  <c r="O24" i="31"/>
  <c r="Q24" i="31" s="1"/>
  <c r="X17" i="31"/>
  <c r="Z17" i="31" s="1"/>
  <c r="L19" i="31"/>
  <c r="I25" i="31"/>
  <c r="F34" i="31"/>
  <c r="H34" i="31" s="1"/>
  <c r="L26" i="31"/>
  <c r="N26" i="31" s="1"/>
  <c r="I34" i="31"/>
  <c r="K34" i="31" s="1"/>
  <c r="X31" i="31"/>
  <c r="Z31" i="31" s="1"/>
  <c r="R31" i="31"/>
  <c r="T31" i="31" s="1"/>
  <c r="R12" i="31"/>
  <c r="T12" i="31" s="1"/>
  <c r="S11" i="37" s="1"/>
  <c r="X26" i="31"/>
  <c r="Z26" i="31" s="1"/>
  <c r="O31" i="31"/>
  <c r="Q31" i="31" s="1"/>
  <c r="L32" i="31"/>
  <c r="N32" i="31" s="1"/>
  <c r="R33" i="31"/>
  <c r="T33" i="31" s="1"/>
  <c r="X38" i="31"/>
  <c r="Z38" i="31" s="1"/>
  <c r="X9" i="31"/>
  <c r="Z9" i="31" s="1"/>
  <c r="Z8" i="37" s="1"/>
  <c r="U16" i="31"/>
  <c r="W16" i="31" s="1"/>
  <c r="U24" i="31"/>
  <c r="W24" i="31" s="1"/>
  <c r="R34" i="31"/>
  <c r="T34" i="31" s="1"/>
  <c r="O21" i="31"/>
  <c r="Q21" i="31" s="1"/>
  <c r="R35" i="31"/>
  <c r="T35" i="31" s="1"/>
  <c r="X24" i="31"/>
  <c r="Z24" i="31" s="1"/>
  <c r="O9" i="31"/>
  <c r="Q9" i="31" s="1"/>
  <c r="M8" i="37" s="1"/>
  <c r="R29" i="31"/>
  <c r="T29" i="31" s="1"/>
  <c r="R27" i="31"/>
  <c r="T27" i="31" s="1"/>
  <c r="R20" i="31"/>
  <c r="I37" i="31"/>
  <c r="O13" i="31"/>
  <c r="F9" i="31"/>
  <c r="R24" i="31"/>
  <c r="T24" i="31" s="1"/>
  <c r="R16" i="31"/>
  <c r="T16" i="31" s="1"/>
  <c r="R30" i="31"/>
  <c r="T30" i="31" s="1"/>
  <c r="U14" i="31"/>
  <c r="W14" i="31" s="1"/>
  <c r="I30" i="31"/>
  <c r="K30" i="31" s="1"/>
  <c r="U20" i="31"/>
  <c r="W20" i="31" s="1"/>
  <c r="X35" i="31"/>
  <c r="Z35" i="31" s="1"/>
  <c r="X13" i="31"/>
  <c r="Z13" i="31" s="1"/>
  <c r="R23" i="31"/>
  <c r="T23" i="31" s="1"/>
  <c r="R21" i="31"/>
  <c r="T21" i="31" s="1"/>
  <c r="S84" i="37" s="1"/>
  <c r="U37" i="31"/>
  <c r="W37" i="31" s="1"/>
  <c r="I33" i="31"/>
  <c r="K33" i="31" s="1"/>
  <c r="L35" i="31"/>
  <c r="N35" i="31" s="1"/>
  <c r="O32" i="31"/>
  <c r="Q32" i="31" s="1"/>
  <c r="X36" i="31"/>
  <c r="Z36" i="31" s="1"/>
  <c r="I15" i="31"/>
  <c r="X16" i="31"/>
  <c r="Z16" i="31" s="1"/>
  <c r="I17" i="31"/>
  <c r="F19" i="31"/>
  <c r="H19" i="31" s="1"/>
  <c r="O38" i="31"/>
  <c r="Q38" i="31" s="1"/>
  <c r="L11" i="31"/>
  <c r="N11" i="31" s="1"/>
  <c r="G10" i="37" s="1"/>
  <c r="O30" i="31"/>
  <c r="Q30" i="31" s="1"/>
  <c r="F22" i="31"/>
  <c r="H22" i="31" s="1"/>
  <c r="O18" i="31"/>
  <c r="Q18" i="31" s="1"/>
  <c r="M81" i="37" s="1"/>
  <c r="F27" i="31"/>
  <c r="L34" i="31"/>
  <c r="R17" i="31"/>
  <c r="T17" i="31" s="1"/>
  <c r="R19" i="31"/>
  <c r="T19" i="31" s="1"/>
  <c r="S82" i="37" s="1"/>
  <c r="F26" i="31"/>
  <c r="L33" i="31"/>
  <c r="N33" i="31" s="1"/>
  <c r="R28" i="31"/>
  <c r="X34" i="31"/>
  <c r="Z34" i="31" s="1"/>
  <c r="I27" i="31"/>
  <c r="K27" i="31" s="1"/>
  <c r="P90" i="37" s="1"/>
  <c r="I32" i="31"/>
  <c r="F24" i="31"/>
  <c r="I14" i="31"/>
  <c r="F30" i="31"/>
  <c r="L36" i="31"/>
  <c r="F31" i="31"/>
  <c r="X18" i="31"/>
  <c r="Z18" i="31" s="1"/>
  <c r="Z81" i="37" s="1"/>
  <c r="I9" i="31"/>
  <c r="K9" i="31" s="1"/>
  <c r="P8" i="37" s="1"/>
  <c r="F36" i="31"/>
  <c r="H36" i="31" s="1"/>
  <c r="L37" i="31"/>
  <c r="N37" i="31" s="1"/>
  <c r="O14" i="31"/>
  <c r="Q14" i="31" s="1"/>
  <c r="L21" i="31"/>
  <c r="N21" i="31" s="1"/>
  <c r="X37" i="31"/>
  <c r="Z37" i="31" s="1"/>
  <c r="R14" i="31"/>
  <c r="T14" i="31" s="1"/>
  <c r="X20" i="31"/>
  <c r="Z20" i="31" s="1"/>
  <c r="Z83" i="37" s="1"/>
  <c r="I36" i="31"/>
  <c r="K36" i="31" s="1"/>
  <c r="O19" i="31"/>
  <c r="Q19" i="31" s="1"/>
  <c r="M82" i="37" s="1"/>
  <c r="L10" i="31"/>
  <c r="N10" i="31" s="1"/>
  <c r="G9" i="37" s="1"/>
  <c r="F11" i="31"/>
  <c r="F21" i="31"/>
  <c r="L25" i="31"/>
  <c r="N25" i="31" s="1"/>
  <c r="U22" i="31"/>
  <c r="W22" i="31" s="1"/>
  <c r="V85" i="37" s="1"/>
  <c r="U13" i="31"/>
  <c r="W13" i="31" s="1"/>
  <c r="R13" i="31"/>
  <c r="T13" i="31" s="1"/>
  <c r="F28" i="31"/>
  <c r="H28" i="31" s="1"/>
  <c r="X11" i="31"/>
  <c r="Z11" i="31" s="1"/>
  <c r="Z10" i="37" s="1"/>
  <c r="O16" i="31"/>
  <c r="Q16" i="31" s="1"/>
  <c r="M79" i="37" s="1"/>
  <c r="R11" i="31"/>
  <c r="T11" i="31" s="1"/>
  <c r="S10" i="37" s="1"/>
  <c r="I29" i="31"/>
  <c r="K29" i="31" s="1"/>
  <c r="R15" i="31"/>
  <c r="T15" i="31" s="1"/>
  <c r="S78" i="37" s="1"/>
  <c r="L23" i="31"/>
  <c r="L22" i="31"/>
  <c r="N22" i="31" s="1"/>
  <c r="G85" i="37" s="1"/>
  <c r="U11" i="31"/>
  <c r="W11" i="31" s="1"/>
  <c r="V10" i="37" s="1"/>
  <c r="L18" i="31"/>
  <c r="N18" i="31" s="1"/>
  <c r="U25" i="31"/>
  <c r="W25" i="31" s="1"/>
  <c r="O12" i="31"/>
  <c r="I38" i="31"/>
  <c r="U29" i="31"/>
  <c r="W29" i="31" s="1"/>
  <c r="X39" i="31"/>
  <c r="Z39" i="31" s="1"/>
  <c r="R10" i="31"/>
  <c r="T10" i="31" s="1"/>
  <c r="S9" i="37" s="1"/>
  <c r="O29" i="31"/>
  <c r="Q29" i="31" s="1"/>
  <c r="O23" i="31"/>
  <c r="Q23" i="31" s="1"/>
  <c r="M86" i="37" s="1"/>
  <c r="X40" i="31"/>
  <c r="Z40" i="31" s="1"/>
  <c r="F40" i="31"/>
  <c r="H40" i="31" s="1"/>
  <c r="I39" i="31"/>
  <c r="K39" i="31" s="1"/>
  <c r="F39" i="31"/>
  <c r="H39" i="31" s="1"/>
  <c r="X41" i="31"/>
  <c r="Z41" i="31" s="1"/>
  <c r="L39" i="31"/>
  <c r="N39" i="31" s="1"/>
  <c r="I41" i="31"/>
  <c r="K41" i="31" s="1"/>
  <c r="O41" i="31"/>
  <c r="Q41" i="31" s="1"/>
  <c r="R39" i="31"/>
  <c r="T39" i="31" s="1"/>
  <c r="I40" i="31"/>
  <c r="K40" i="31" s="1"/>
  <c r="U40" i="31"/>
  <c r="W40" i="31" s="1"/>
  <c r="F43" i="31"/>
  <c r="U41" i="31"/>
  <c r="W41" i="31" s="1"/>
  <c r="U39" i="31"/>
  <c r="W39" i="31" s="1"/>
  <c r="O40" i="31"/>
  <c r="Q40" i="31" s="1"/>
  <c r="L40" i="31"/>
  <c r="F41" i="31"/>
  <c r="H41" i="31" s="1"/>
  <c r="X42" i="31"/>
  <c r="Z42" i="31" s="1"/>
  <c r="R40" i="31"/>
  <c r="T40" i="31" s="1"/>
  <c r="L42" i="31"/>
  <c r="N42" i="31" s="1"/>
  <c r="F42" i="31"/>
  <c r="L41" i="31"/>
  <c r="R41" i="31"/>
  <c r="T41" i="31" s="1"/>
  <c r="L44" i="31"/>
  <c r="N44" i="31" s="1"/>
  <c r="G63" i="37" s="1"/>
  <c r="O39" i="31"/>
  <c r="U42" i="31"/>
  <c r="W42" i="31" s="1"/>
  <c r="O43" i="31"/>
  <c r="Q43" i="31" s="1"/>
  <c r="M62" i="37" s="1"/>
  <c r="R42" i="31"/>
  <c r="T42" i="31" s="1"/>
  <c r="I42" i="31"/>
  <c r="K42" i="31" s="1"/>
  <c r="X43" i="31"/>
  <c r="Z43" i="31" s="1"/>
  <c r="Z62" i="37" s="1"/>
  <c r="L43" i="31"/>
  <c r="N43" i="31" s="1"/>
  <c r="G62" i="37" s="1"/>
  <c r="O42" i="31"/>
  <c r="Q42" i="31" s="1"/>
  <c r="U45" i="31"/>
  <c r="W45" i="31" s="1"/>
  <c r="V64" i="37" s="1"/>
  <c r="I44" i="31"/>
  <c r="K44" i="31" s="1"/>
  <c r="P63" i="37" s="1"/>
  <c r="U43" i="31"/>
  <c r="W43" i="31" s="1"/>
  <c r="V62" i="37" s="1"/>
  <c r="U44" i="31"/>
  <c r="W44" i="31" s="1"/>
  <c r="V63" i="37" s="1"/>
  <c r="O44" i="31"/>
  <c r="Q44" i="31" s="1"/>
  <c r="M63" i="37" s="1"/>
  <c r="R44" i="31"/>
  <c r="T44" i="31" s="1"/>
  <c r="S63" i="37" s="1"/>
  <c r="I43" i="31"/>
  <c r="K43" i="31" s="1"/>
  <c r="P62" i="37" s="1"/>
  <c r="R43" i="31"/>
  <c r="T43" i="31" s="1"/>
  <c r="S62" i="37" s="1"/>
  <c r="F44" i="31"/>
  <c r="H44" i="31" s="1"/>
  <c r="J63" i="37" s="1"/>
  <c r="R136" i="34"/>
  <c r="B180" i="1"/>
  <c r="F50" i="31"/>
  <c r="H50" i="31" s="1"/>
  <c r="X44" i="31"/>
  <c r="Z44" i="31" s="1"/>
  <c r="Z63" i="37" s="1"/>
  <c r="O53" i="31"/>
  <c r="Q53" i="31" s="1"/>
  <c r="U55" i="31"/>
  <c r="W55" i="31" s="1"/>
  <c r="V58" i="37" s="1"/>
  <c r="X54" i="31"/>
  <c r="Z54" i="31" s="1"/>
  <c r="R55" i="31"/>
  <c r="T55" i="31" s="1"/>
  <c r="S58" i="37" s="1"/>
  <c r="L53" i="31"/>
  <c r="N53" i="31" s="1"/>
  <c r="O58" i="31"/>
  <c r="Q58" i="31" s="1"/>
  <c r="M61" i="37" s="1"/>
  <c r="U50" i="31"/>
  <c r="W50" i="31" s="1"/>
  <c r="X49" i="31"/>
  <c r="Z49" i="31" s="1"/>
  <c r="I52" i="31"/>
  <c r="K52" i="31" s="1"/>
  <c r="O46" i="31"/>
  <c r="Q46" i="31" s="1"/>
  <c r="M65" i="37" s="1"/>
  <c r="X57" i="31"/>
  <c r="Z57" i="31" s="1"/>
  <c r="L51" i="31"/>
  <c r="N51" i="31" s="1"/>
  <c r="R56" i="31"/>
  <c r="T56" i="31" s="1"/>
  <c r="S59" i="37" s="1"/>
  <c r="U46" i="31"/>
  <c r="W46" i="31" s="1"/>
  <c r="V65" i="37" s="1"/>
  <c r="O50" i="31"/>
  <c r="Q50" i="31" s="1"/>
  <c r="X48" i="31"/>
  <c r="Z48" i="31" s="1"/>
  <c r="Z67" i="37" s="1"/>
  <c r="L45" i="31"/>
  <c r="N45" i="31" s="1"/>
  <c r="G64" i="37" s="1"/>
  <c r="U52" i="31"/>
  <c r="W52" i="31" s="1"/>
  <c r="U49" i="31"/>
  <c r="W49" i="31" s="1"/>
  <c r="O47" i="31"/>
  <c r="Q47" i="31" s="1"/>
  <c r="M66" i="37" s="1"/>
  <c r="X58" i="31"/>
  <c r="Z58" i="31" s="1"/>
  <c r="Z61" i="37" s="1"/>
  <c r="I56" i="31"/>
  <c r="K56" i="31" s="1"/>
  <c r="U48" i="31"/>
  <c r="W48" i="31" s="1"/>
  <c r="V67" i="37" s="1"/>
  <c r="I58" i="31"/>
  <c r="K58" i="31" s="1"/>
  <c r="P61" i="37" s="1"/>
  <c r="O56" i="31"/>
  <c r="Q56" i="31" s="1"/>
  <c r="L55" i="31"/>
  <c r="N55" i="31" s="1"/>
  <c r="G58" i="37" s="1"/>
  <c r="R53" i="31"/>
  <c r="T53" i="31" s="1"/>
  <c r="O49" i="31"/>
  <c r="Q49" i="31" s="1"/>
  <c r="O48" i="31"/>
  <c r="Q48" i="31" s="1"/>
  <c r="M67" i="37" s="1"/>
  <c r="I53" i="31"/>
  <c r="K53" i="31" s="1"/>
  <c r="L57" i="31"/>
  <c r="N57" i="31" s="1"/>
  <c r="X47" i="31"/>
  <c r="Z47" i="31" s="1"/>
  <c r="Z66" i="37" s="1"/>
  <c r="L58" i="31"/>
  <c r="N58" i="31" s="1"/>
  <c r="G61" i="37" s="1"/>
  <c r="F45" i="31"/>
  <c r="H45" i="31" s="1"/>
  <c r="J64" i="37" s="1"/>
  <c r="U51" i="31"/>
  <c r="W51" i="31" s="1"/>
  <c r="X56" i="31"/>
  <c r="Z56" i="31" s="1"/>
  <c r="Z59" i="37" s="1"/>
  <c r="L49" i="31"/>
  <c r="N49" i="31" s="1"/>
  <c r="L47" i="31"/>
  <c r="N47" i="31" s="1"/>
  <c r="G66" i="37" s="1"/>
  <c r="R47" i="31"/>
  <c r="T47" i="31" s="1"/>
  <c r="S66" i="37" s="1"/>
  <c r="O54" i="31"/>
  <c r="Q54" i="31" s="1"/>
  <c r="X45" i="31"/>
  <c r="Z45" i="31" s="1"/>
  <c r="Z64" i="37" s="1"/>
  <c r="U54" i="31"/>
  <c r="W54" i="31" s="1"/>
  <c r="X51" i="31"/>
  <c r="Z51" i="31" s="1"/>
  <c r="F58" i="31"/>
  <c r="H58" i="31" s="1"/>
  <c r="I54" i="31"/>
  <c r="K54" i="31" s="1"/>
  <c r="R50" i="31"/>
  <c r="T50" i="31" s="1"/>
  <c r="R57" i="31"/>
  <c r="T57" i="31" s="1"/>
  <c r="U47" i="31"/>
  <c r="W47" i="31" s="1"/>
  <c r="V66" i="37" s="1"/>
  <c r="F49" i="31"/>
  <c r="H49" i="31" s="1"/>
  <c r="F51" i="31"/>
  <c r="H51" i="31" s="1"/>
  <c r="I45" i="31"/>
  <c r="K45" i="31" s="1"/>
  <c r="P64" i="37" s="1"/>
  <c r="F54" i="31"/>
  <c r="H54" i="31" s="1"/>
  <c r="X55" i="31"/>
  <c r="Z55" i="31" s="1"/>
  <c r="Z58" i="37" s="1"/>
  <c r="I51" i="31"/>
  <c r="K51" i="31" s="1"/>
  <c r="R54" i="31"/>
  <c r="T54" i="31" s="1"/>
  <c r="R46" i="31"/>
  <c r="T46" i="31" s="1"/>
  <c r="S65" i="37" s="1"/>
  <c r="F57" i="31"/>
  <c r="U57" i="31"/>
  <c r="W57" i="31" s="1"/>
  <c r="V60" i="37" s="1"/>
  <c r="X50" i="31"/>
  <c r="Z50" i="31" s="1"/>
  <c r="L52" i="31"/>
  <c r="N52" i="31" s="1"/>
  <c r="L48" i="31"/>
  <c r="N48" i="31" s="1"/>
  <c r="G67" i="37" s="1"/>
  <c r="R58" i="31"/>
  <c r="T58" i="31" s="1"/>
  <c r="S61" i="37" s="1"/>
  <c r="R52" i="31"/>
  <c r="T52" i="31" s="1"/>
  <c r="I49" i="31"/>
  <c r="K49" i="31" s="1"/>
  <c r="L56" i="31"/>
  <c r="N56" i="31" s="1"/>
  <c r="O52" i="31"/>
  <c r="Q52" i="31" s="1"/>
  <c r="F48" i="31"/>
  <c r="H48" i="31" s="1"/>
  <c r="J67" i="37" s="1"/>
  <c r="L54" i="31"/>
  <c r="N54" i="31" s="1"/>
  <c r="F52" i="31"/>
  <c r="H52" i="31" s="1"/>
  <c r="I50" i="31"/>
  <c r="K50" i="31" s="1"/>
  <c r="U58" i="31"/>
  <c r="W58" i="31" s="1"/>
  <c r="O57" i="31"/>
  <c r="Q57" i="31" s="1"/>
  <c r="M60" i="37" s="1"/>
  <c r="R51" i="31"/>
  <c r="T51" i="31" s="1"/>
  <c r="U56" i="31"/>
  <c r="W56" i="31" s="1"/>
  <c r="V59" i="37" s="1"/>
  <c r="U53" i="31"/>
  <c r="W53" i="31" s="1"/>
  <c r="L50" i="31"/>
  <c r="N50" i="31" s="1"/>
  <c r="F47" i="31"/>
  <c r="H47" i="31" s="1"/>
  <c r="J66" i="37" s="1"/>
  <c r="O45" i="31"/>
  <c r="Q45" i="31" s="1"/>
  <c r="M64" i="37" s="1"/>
  <c r="R49" i="31"/>
  <c r="T49" i="31" s="1"/>
  <c r="I55" i="31"/>
  <c r="K55" i="31" s="1"/>
  <c r="P58" i="37" s="1"/>
  <c r="R48" i="31"/>
  <c r="T48" i="31" s="1"/>
  <c r="S67" i="37" s="1"/>
  <c r="I46" i="31"/>
  <c r="K46" i="31" s="1"/>
  <c r="P65" i="37" s="1"/>
  <c r="L46" i="31"/>
  <c r="N46" i="31" s="1"/>
  <c r="G65" i="37" s="1"/>
  <c r="X46" i="31"/>
  <c r="Z46" i="31" s="1"/>
  <c r="Z65" i="37" s="1"/>
  <c r="I57" i="31"/>
  <c r="K57" i="31" s="1"/>
  <c r="P60" i="37" s="1"/>
  <c r="F56" i="31"/>
  <c r="H56" i="31" s="1"/>
  <c r="O51" i="31"/>
  <c r="Q51" i="31" s="1"/>
  <c r="X52" i="31"/>
  <c r="Z52" i="31" s="1"/>
  <c r="X53" i="31"/>
  <c r="Z53" i="31" s="1"/>
  <c r="F53" i="31"/>
  <c r="H53" i="31" s="1"/>
  <c r="R45" i="31"/>
  <c r="T45" i="31" s="1"/>
  <c r="S64" i="37" s="1"/>
  <c r="I48" i="31"/>
  <c r="K48" i="31" s="1"/>
  <c r="P67" i="37" s="1"/>
  <c r="F55" i="31"/>
  <c r="H55" i="31" s="1"/>
  <c r="J58" i="37" s="1"/>
  <c r="O55" i="31"/>
  <c r="Q55" i="31" s="1"/>
  <c r="I47" i="31"/>
  <c r="K47" i="31" s="1"/>
  <c r="P66" i="37" s="1"/>
  <c r="F46" i="31"/>
  <c r="H46" i="31" s="1"/>
  <c r="J65" i="37" s="1"/>
  <c r="E132" i="37"/>
  <c r="C142" i="9"/>
  <c r="AR137" i="9"/>
  <c r="AQ137" i="9"/>
  <c r="C91" i="9"/>
  <c r="C98" i="9"/>
  <c r="C95" i="9"/>
  <c r="C92" i="9"/>
  <c r="C90" i="9"/>
  <c r="C100" i="9"/>
  <c r="C86" i="9"/>
  <c r="AO139" i="35"/>
  <c r="AN139" i="35"/>
  <c r="AK139" i="35"/>
  <c r="AL139" i="35"/>
  <c r="AN35" i="9"/>
  <c r="AO35" i="9"/>
  <c r="BU35" i="9" s="1"/>
  <c r="AL35" i="9"/>
  <c r="BT35" i="9" s="1"/>
  <c r="AK35" i="9"/>
  <c r="AB34" i="9"/>
  <c r="AC34" i="9"/>
  <c r="AI34" i="9"/>
  <c r="BS34" i="9" s="1"/>
  <c r="AH34" i="9"/>
  <c r="AF33" i="9"/>
  <c r="AE33" i="9"/>
  <c r="C71" i="9" l="1"/>
  <c r="AH67" i="37"/>
  <c r="J98" i="13" s="1"/>
  <c r="M59" i="37"/>
  <c r="S60" i="37"/>
  <c r="J59" i="37"/>
  <c r="I69" i="9" s="1"/>
  <c r="P59" i="37"/>
  <c r="AH66" i="37"/>
  <c r="J97" i="13" s="1"/>
  <c r="V77" i="37"/>
  <c r="Z60" i="37"/>
  <c r="AH65" i="37"/>
  <c r="J96" i="13" s="1"/>
  <c r="AH64" i="37"/>
  <c r="J95" i="13" s="1"/>
  <c r="S76" i="37"/>
  <c r="AH63" i="37"/>
  <c r="J94" i="13" s="1"/>
  <c r="V76" i="37"/>
  <c r="Z76" i="37"/>
  <c r="V61" i="37"/>
  <c r="W61" i="37" s="1"/>
  <c r="S77" i="37"/>
  <c r="V68" i="37"/>
  <c r="V83" i="37"/>
  <c r="P83" i="37"/>
  <c r="M84" i="37"/>
  <c r="M77" i="37"/>
  <c r="V86" i="37"/>
  <c r="G76" i="37"/>
  <c r="J82" i="37"/>
  <c r="S86" i="37"/>
  <c r="P79" i="37"/>
  <c r="Z82" i="37"/>
  <c r="M85" i="37"/>
  <c r="S90" i="37"/>
  <c r="T90" i="37" s="1"/>
  <c r="V90" i="37"/>
  <c r="E12" i="37"/>
  <c r="Z87" i="37"/>
  <c r="AA87" i="37" s="1"/>
  <c r="V87" i="37"/>
  <c r="U97" i="9" s="1"/>
  <c r="E118" i="37"/>
  <c r="G89" i="37"/>
  <c r="H89" i="37" s="1"/>
  <c r="G87" i="37"/>
  <c r="F97" i="9" s="1"/>
  <c r="C64" i="9"/>
  <c r="G88" i="37"/>
  <c r="H88" i="37" s="1"/>
  <c r="M87" i="37"/>
  <c r="N87" i="37" s="1"/>
  <c r="P87" i="37"/>
  <c r="Q87" i="37" s="1"/>
  <c r="Z89" i="37"/>
  <c r="AA89" i="37" s="1"/>
  <c r="V88" i="37"/>
  <c r="U98" i="9" s="1"/>
  <c r="V79" i="37"/>
  <c r="W79" i="37" s="1"/>
  <c r="M74" i="37"/>
  <c r="M70" i="37"/>
  <c r="Z90" i="37"/>
  <c r="X100" i="9" s="1"/>
  <c r="M78" i="37"/>
  <c r="N78" i="37" s="1"/>
  <c r="Z88" i="37"/>
  <c r="AA88" i="37" s="1"/>
  <c r="G81" i="37"/>
  <c r="Z74" i="37"/>
  <c r="Z70" i="37"/>
  <c r="G73" i="37"/>
  <c r="G69" i="37"/>
  <c r="S80" i="37"/>
  <c r="R90" i="9" s="1"/>
  <c r="Z72" i="37"/>
  <c r="Z68" i="37"/>
  <c r="X78" i="9" s="1"/>
  <c r="Z78" i="37"/>
  <c r="G79" i="37"/>
  <c r="S72" i="37"/>
  <c r="S68" i="37"/>
  <c r="V81" i="37"/>
  <c r="G75" i="37"/>
  <c r="G71" i="37"/>
  <c r="G90" i="37"/>
  <c r="H90" i="37" s="1"/>
  <c r="P89" i="37"/>
  <c r="V74" i="37"/>
  <c r="V70" i="37"/>
  <c r="M68" i="37"/>
  <c r="N68" i="37" s="1"/>
  <c r="G83" i="37"/>
  <c r="P86" i="37"/>
  <c r="M89" i="37"/>
  <c r="L99" i="9" s="1"/>
  <c r="S88" i="37"/>
  <c r="V75" i="37"/>
  <c r="W75" i="37" s="1"/>
  <c r="V71" i="37"/>
  <c r="S73" i="37"/>
  <c r="S69" i="37"/>
  <c r="P72" i="37"/>
  <c r="P68" i="37"/>
  <c r="Z79" i="37"/>
  <c r="X89" i="9" s="1"/>
  <c r="Z75" i="37"/>
  <c r="Z71" i="37"/>
  <c r="Z85" i="37"/>
  <c r="M83" i="37"/>
  <c r="S89" i="37"/>
  <c r="T89" i="37" s="1"/>
  <c r="V73" i="37"/>
  <c r="V69" i="37"/>
  <c r="M73" i="37"/>
  <c r="L83" i="9" s="1"/>
  <c r="M69" i="37"/>
  <c r="G77" i="37"/>
  <c r="G80" i="37"/>
  <c r="H80" i="37" s="1"/>
  <c r="P70" i="37"/>
  <c r="M88" i="37"/>
  <c r="L98" i="9" s="1"/>
  <c r="Z77" i="37"/>
  <c r="V89" i="37"/>
  <c r="W89" i="37" s="1"/>
  <c r="S81" i="37"/>
  <c r="Z73" i="37"/>
  <c r="Z69" i="37"/>
  <c r="G72" i="37"/>
  <c r="G68" i="37"/>
  <c r="V82" i="37"/>
  <c r="V78" i="37"/>
  <c r="J71" i="37"/>
  <c r="S74" i="37"/>
  <c r="S70" i="37"/>
  <c r="G84" i="37"/>
  <c r="G74" i="37"/>
  <c r="G70" i="37"/>
  <c r="S75" i="37"/>
  <c r="S71" i="37"/>
  <c r="Z80" i="37"/>
  <c r="V84" i="37"/>
  <c r="J73" i="37"/>
  <c r="J69" i="37"/>
  <c r="P75" i="37"/>
  <c r="P71" i="37"/>
  <c r="M80" i="37"/>
  <c r="J78" i="37"/>
  <c r="I88" i="9" s="1"/>
  <c r="V80" i="37"/>
  <c r="C38" i="9"/>
  <c r="AX39" i="9" s="1"/>
  <c r="V12" i="37"/>
  <c r="V72" i="37"/>
  <c r="G135" i="37"/>
  <c r="G56" i="37"/>
  <c r="P121" i="37"/>
  <c r="Q121" i="37" s="1"/>
  <c r="P42" i="37"/>
  <c r="G107" i="37"/>
  <c r="G28" i="37"/>
  <c r="M112" i="37"/>
  <c r="L122" i="9" s="1"/>
  <c r="M33" i="37"/>
  <c r="V102" i="37"/>
  <c r="W102" i="37" s="1"/>
  <c r="V23" i="37"/>
  <c r="S116" i="37"/>
  <c r="S37" i="37"/>
  <c r="Z92" i="37"/>
  <c r="AA92" i="37" s="1"/>
  <c r="Z13" i="37"/>
  <c r="Z111" i="37"/>
  <c r="Z32" i="37"/>
  <c r="V101" i="37"/>
  <c r="U111" i="9" s="1"/>
  <c r="V22" i="37"/>
  <c r="V97" i="37"/>
  <c r="W97" i="37" s="1"/>
  <c r="V18" i="37"/>
  <c r="V110" i="37"/>
  <c r="V31" i="37"/>
  <c r="S120" i="37"/>
  <c r="R130" i="9" s="1"/>
  <c r="S41" i="37"/>
  <c r="P130" i="37"/>
  <c r="Z128" i="37"/>
  <c r="Z49" i="37"/>
  <c r="G132" i="37"/>
  <c r="G136" i="37"/>
  <c r="G57" i="37"/>
  <c r="G134" i="37"/>
  <c r="J136" i="37"/>
  <c r="J57" i="37"/>
  <c r="K57" i="37" s="1"/>
  <c r="M131" i="37"/>
  <c r="M52" i="37"/>
  <c r="M129" i="37"/>
  <c r="M50" i="37"/>
  <c r="G133" i="37"/>
  <c r="G54" i="37"/>
  <c r="P126" i="37"/>
  <c r="P47" i="37"/>
  <c r="V124" i="37"/>
  <c r="V45" i="37"/>
  <c r="Z124" i="37"/>
  <c r="Z45" i="37"/>
  <c r="P122" i="37"/>
  <c r="O132" i="9" s="1"/>
  <c r="P43" i="37"/>
  <c r="J122" i="37"/>
  <c r="S93" i="37"/>
  <c r="T93" i="37" s="1"/>
  <c r="S14" i="37"/>
  <c r="G24" i="37"/>
  <c r="G14" i="37"/>
  <c r="G117" i="37"/>
  <c r="P112" i="37"/>
  <c r="V106" i="37"/>
  <c r="V27" i="37"/>
  <c r="U37" i="9" s="1"/>
  <c r="S94" i="37"/>
  <c r="R104" i="9" s="1"/>
  <c r="S15" i="37"/>
  <c r="Z99" i="37"/>
  <c r="X109" i="9" s="1"/>
  <c r="Z20" i="37"/>
  <c r="M110" i="37"/>
  <c r="V103" i="37"/>
  <c r="U113" i="9" s="1"/>
  <c r="V24" i="37"/>
  <c r="U34" i="9" s="1"/>
  <c r="J13" i="37"/>
  <c r="P15" i="37"/>
  <c r="M99" i="37"/>
  <c r="N99" i="37" s="1"/>
  <c r="M20" i="37"/>
  <c r="J97" i="37"/>
  <c r="J18" i="37"/>
  <c r="M119" i="37"/>
  <c r="N119" i="37" s="1"/>
  <c r="M40" i="37"/>
  <c r="Z114" i="37"/>
  <c r="Z35" i="37"/>
  <c r="V99" i="37"/>
  <c r="W99" i="37" s="1"/>
  <c r="V20" i="37"/>
  <c r="J129" i="37"/>
  <c r="Z119" i="37"/>
  <c r="Z40" i="37"/>
  <c r="G115" i="37"/>
  <c r="G36" i="37"/>
  <c r="M114" i="37"/>
  <c r="M35" i="37"/>
  <c r="Z108" i="37"/>
  <c r="Z29" i="37"/>
  <c r="G91" i="37"/>
  <c r="F101" i="9" s="1"/>
  <c r="G12" i="37"/>
  <c r="V114" i="37"/>
  <c r="V35" i="37"/>
  <c r="P102" i="37"/>
  <c r="Q102" i="37" s="1"/>
  <c r="P23" i="37"/>
  <c r="S127" i="37"/>
  <c r="S48" i="37"/>
  <c r="G128" i="37"/>
  <c r="G49" i="37"/>
  <c r="V135" i="37"/>
  <c r="V56" i="37"/>
  <c r="J130" i="37"/>
  <c r="J51" i="37"/>
  <c r="Z132" i="37"/>
  <c r="Z53" i="37"/>
  <c r="X63" i="9" s="1"/>
  <c r="P127" i="37"/>
  <c r="P48" i="37"/>
  <c r="Z133" i="37"/>
  <c r="Z54" i="37"/>
  <c r="V133" i="37"/>
  <c r="V54" i="37"/>
  <c r="U64" i="9" s="1"/>
  <c r="S135" i="37"/>
  <c r="S56" i="37"/>
  <c r="R66" i="9" s="1"/>
  <c r="V131" i="37"/>
  <c r="V52" i="37"/>
  <c r="Z136" i="37"/>
  <c r="Z57" i="37"/>
  <c r="AA57" i="37" s="1"/>
  <c r="J126" i="37"/>
  <c r="J47" i="37"/>
  <c r="V127" i="37"/>
  <c r="V48" i="37"/>
  <c r="J123" i="37"/>
  <c r="J44" i="37"/>
  <c r="S121" i="37"/>
  <c r="R131" i="9" s="1"/>
  <c r="S42" i="37"/>
  <c r="Z122" i="37"/>
  <c r="Z43" i="37"/>
  <c r="V107" i="37"/>
  <c r="V28" i="37"/>
  <c r="M19" i="37"/>
  <c r="M96" i="37"/>
  <c r="L106" i="9" s="1"/>
  <c r="M17" i="37"/>
  <c r="S101" i="37"/>
  <c r="T101" i="37" s="1"/>
  <c r="S22" i="37"/>
  <c r="M120" i="37"/>
  <c r="L130" i="9" s="1"/>
  <c r="M41" i="37"/>
  <c r="V96" i="37"/>
  <c r="U106" i="9" s="1"/>
  <c r="V17" i="37"/>
  <c r="S109" i="37"/>
  <c r="S30" i="37"/>
  <c r="V98" i="37"/>
  <c r="U108" i="9" s="1"/>
  <c r="V19" i="37"/>
  <c r="S113" i="37"/>
  <c r="S34" i="37"/>
  <c r="M106" i="37"/>
  <c r="M27" i="37"/>
  <c r="V105" i="37"/>
  <c r="V26" i="37"/>
  <c r="M93" i="37"/>
  <c r="N93" i="37" s="1"/>
  <c r="M14" i="37"/>
  <c r="V117" i="37"/>
  <c r="V38" i="37"/>
  <c r="G16" i="37"/>
  <c r="S114" i="37"/>
  <c r="S35" i="37"/>
  <c r="Z109" i="37"/>
  <c r="Z30" i="37"/>
  <c r="S119" i="37"/>
  <c r="T119" i="37" s="1"/>
  <c r="S40" i="37"/>
  <c r="M97" i="37"/>
  <c r="N97" i="37" s="1"/>
  <c r="M18" i="37"/>
  <c r="Z107" i="37"/>
  <c r="Z28" i="37"/>
  <c r="J114" i="37"/>
  <c r="P111" i="37"/>
  <c r="P32" i="37"/>
  <c r="J127" i="37"/>
  <c r="M124" i="37"/>
  <c r="M45" i="37"/>
  <c r="G21" i="37"/>
  <c r="S99" i="37"/>
  <c r="S20" i="37"/>
  <c r="Z113" i="37"/>
  <c r="Z34" i="37"/>
  <c r="G94" i="37"/>
  <c r="F104" i="9" s="1"/>
  <c r="G15" i="37"/>
  <c r="G130" i="37"/>
  <c r="G51" i="37"/>
  <c r="M130" i="37"/>
  <c r="M51" i="37"/>
  <c r="V122" i="37"/>
  <c r="U132" i="9" s="1"/>
  <c r="V43" i="37"/>
  <c r="P128" i="37"/>
  <c r="P49" i="37"/>
  <c r="J133" i="37"/>
  <c r="J54" i="37"/>
  <c r="K54" i="37" s="1"/>
  <c r="V134" i="37"/>
  <c r="V55" i="37"/>
  <c r="W55" i="37" s="1"/>
  <c r="G126" i="37"/>
  <c r="G47" i="37"/>
  <c r="Z93" i="37"/>
  <c r="AA93" i="37" s="1"/>
  <c r="Z14" i="37"/>
  <c r="J22" i="37"/>
  <c r="Z91" i="37"/>
  <c r="AA91" i="37" s="1"/>
  <c r="Z12" i="37"/>
  <c r="Z97" i="37"/>
  <c r="AA97" i="37" s="1"/>
  <c r="Z18" i="37"/>
  <c r="S12" i="37"/>
  <c r="G109" i="37"/>
  <c r="G30" i="37"/>
  <c r="Z135" i="37"/>
  <c r="Z56" i="37"/>
  <c r="S130" i="37"/>
  <c r="S51" i="37"/>
  <c r="S133" i="37"/>
  <c r="S54" i="37"/>
  <c r="J131" i="37"/>
  <c r="Z127" i="37"/>
  <c r="Z48" i="37"/>
  <c r="G127" i="37"/>
  <c r="G48" i="37"/>
  <c r="P134" i="37"/>
  <c r="P55" i="37"/>
  <c r="M135" i="37"/>
  <c r="M56" i="37"/>
  <c r="P125" i="37"/>
  <c r="P46" i="37"/>
  <c r="G125" i="37"/>
  <c r="G46" i="37"/>
  <c r="S123" i="37"/>
  <c r="S44" i="37"/>
  <c r="M122" i="37"/>
  <c r="L132" i="9" s="1"/>
  <c r="M43" i="37"/>
  <c r="P123" i="37"/>
  <c r="M111" i="37"/>
  <c r="V93" i="37"/>
  <c r="W93" i="37" s="1"/>
  <c r="V14" i="37"/>
  <c r="J110" i="37"/>
  <c r="J31" i="37"/>
  <c r="M101" i="37"/>
  <c r="L111" i="9" s="1"/>
  <c r="M22" i="37"/>
  <c r="J118" i="37"/>
  <c r="I128" i="9" s="1"/>
  <c r="J39" i="37"/>
  <c r="S103" i="37"/>
  <c r="R113" i="9" s="1"/>
  <c r="S24" i="37"/>
  <c r="Z120" i="37"/>
  <c r="Z41" i="37"/>
  <c r="V115" i="37"/>
  <c r="V36" i="37"/>
  <c r="Z110" i="37"/>
  <c r="Z31" i="37"/>
  <c r="P22" i="37"/>
  <c r="J117" i="37"/>
  <c r="J38" i="37"/>
  <c r="G102" i="37"/>
  <c r="G23" i="37"/>
  <c r="P105" i="37"/>
  <c r="P26" i="37"/>
  <c r="M108" i="37"/>
  <c r="M29" i="37"/>
  <c r="L39" i="9" s="1"/>
  <c r="Z112" i="37"/>
  <c r="Z33" i="37"/>
  <c r="S107" i="37"/>
  <c r="S28" i="37"/>
  <c r="V116" i="37"/>
  <c r="V37" i="37"/>
  <c r="M109" i="37"/>
  <c r="M30" i="37"/>
  <c r="V94" i="37"/>
  <c r="W94" i="37" s="1"/>
  <c r="V15" i="37"/>
  <c r="C134" i="9"/>
  <c r="G131" i="37"/>
  <c r="G52" i="37"/>
  <c r="S122" i="37"/>
  <c r="R132" i="9" s="1"/>
  <c r="S43" i="37"/>
  <c r="M134" i="37"/>
  <c r="M55" i="37"/>
  <c r="S112" i="37"/>
  <c r="S33" i="37"/>
  <c r="G98" i="37"/>
  <c r="G19" i="37"/>
  <c r="P108" i="37"/>
  <c r="J128" i="37"/>
  <c r="Z134" i="37"/>
  <c r="Z55" i="37"/>
  <c r="P131" i="37"/>
  <c r="P52" i="37"/>
  <c r="S128" i="37"/>
  <c r="S49" i="37"/>
  <c r="V129" i="37"/>
  <c r="V50" i="37"/>
  <c r="M136" i="37"/>
  <c r="M57" i="37"/>
  <c r="Z129" i="37"/>
  <c r="Z50" i="37"/>
  <c r="Z130" i="37"/>
  <c r="Z51" i="37"/>
  <c r="Z131" i="37"/>
  <c r="Z52" i="37"/>
  <c r="Z126" i="37"/>
  <c r="Z47" i="37"/>
  <c r="S126" i="37"/>
  <c r="Z125" i="37"/>
  <c r="Z46" i="37"/>
  <c r="V121" i="37"/>
  <c r="U131" i="9" s="1"/>
  <c r="V42" i="37"/>
  <c r="G121" i="37"/>
  <c r="S92" i="37"/>
  <c r="T92" i="37" s="1"/>
  <c r="S13" i="37"/>
  <c r="G25" i="37"/>
  <c r="S95" i="37"/>
  <c r="T95" i="37" s="1"/>
  <c r="S16" i="37"/>
  <c r="P118" i="37"/>
  <c r="P39" i="37"/>
  <c r="P12" i="37"/>
  <c r="P109" i="37"/>
  <c r="P30" i="37"/>
  <c r="Z98" i="37"/>
  <c r="X108" i="9" s="1"/>
  <c r="Z19" i="37"/>
  <c r="S105" i="37"/>
  <c r="S26" i="37"/>
  <c r="Z106" i="37"/>
  <c r="Z27" i="37"/>
  <c r="S115" i="37"/>
  <c r="S36" i="37"/>
  <c r="G108" i="37"/>
  <c r="G29" i="37"/>
  <c r="P19" i="37"/>
  <c r="G111" i="37"/>
  <c r="G32" i="37"/>
  <c r="Z101" i="37"/>
  <c r="AA101" i="37" s="1"/>
  <c r="Z22" i="37"/>
  <c r="Z94" i="37"/>
  <c r="X104" i="9" s="1"/>
  <c r="Z15" i="37"/>
  <c r="Z104" i="37"/>
  <c r="Z25" i="37"/>
  <c r="M104" i="37"/>
  <c r="M25" i="37"/>
  <c r="M23" i="37"/>
  <c r="S108" i="37"/>
  <c r="S29" i="37"/>
  <c r="V92" i="37"/>
  <c r="W92" i="37" s="1"/>
  <c r="V13" i="37"/>
  <c r="M92" i="37"/>
  <c r="M13" i="37"/>
  <c r="M116" i="37"/>
  <c r="M37" i="37"/>
  <c r="C129" i="9"/>
  <c r="M125" i="37"/>
  <c r="M46" i="37"/>
  <c r="S125" i="37"/>
  <c r="S46" i="37"/>
  <c r="M105" i="37"/>
  <c r="M26" i="37"/>
  <c r="S111" i="37"/>
  <c r="S32" i="37"/>
  <c r="S104" i="37"/>
  <c r="S25" i="37"/>
  <c r="V100" i="37"/>
  <c r="W100" i="37" s="1"/>
  <c r="V21" i="37"/>
  <c r="V113" i="37"/>
  <c r="V34" i="37"/>
  <c r="W34" i="37" s="1"/>
  <c r="P129" i="37"/>
  <c r="P50" i="37"/>
  <c r="M133" i="37"/>
  <c r="M54" i="37"/>
  <c r="S131" i="37"/>
  <c r="S52" i="37"/>
  <c r="S134" i="37"/>
  <c r="S55" i="37"/>
  <c r="S136" i="37"/>
  <c r="S57" i="37"/>
  <c r="S129" i="37"/>
  <c r="S50" i="37"/>
  <c r="V130" i="37"/>
  <c r="V51" i="37"/>
  <c r="M132" i="37"/>
  <c r="M53" i="37"/>
  <c r="L63" i="9" s="1"/>
  <c r="V132" i="37"/>
  <c r="V53" i="37"/>
  <c r="U63" i="9" s="1"/>
  <c r="J132" i="37"/>
  <c r="J53" i="37"/>
  <c r="M126" i="37"/>
  <c r="M47" i="37"/>
  <c r="P124" i="37"/>
  <c r="P45" i="37"/>
  <c r="V123" i="37"/>
  <c r="W123" i="37" s="1"/>
  <c r="V44" i="37"/>
  <c r="Z123" i="37"/>
  <c r="Z44" i="37"/>
  <c r="Z121" i="37"/>
  <c r="Z42" i="37"/>
  <c r="V95" i="37"/>
  <c r="W95" i="37" s="1"/>
  <c r="V16" i="37"/>
  <c r="Z102" i="37"/>
  <c r="AA102" i="37" s="1"/>
  <c r="Z23" i="37"/>
  <c r="Z100" i="37"/>
  <c r="X110" i="9" s="1"/>
  <c r="Z21" i="37"/>
  <c r="Z116" i="37"/>
  <c r="Z37" i="37"/>
  <c r="M100" i="37"/>
  <c r="N100" i="37" s="1"/>
  <c r="M21" i="37"/>
  <c r="Z95" i="37"/>
  <c r="X105" i="9" s="1"/>
  <c r="Z16" i="37"/>
  <c r="S117" i="37"/>
  <c r="S38" i="37"/>
  <c r="G96" i="37"/>
  <c r="G17" i="37"/>
  <c r="V118" i="37"/>
  <c r="U128" i="9" s="1"/>
  <c r="V39" i="37"/>
  <c r="Z115" i="37"/>
  <c r="Z36" i="37"/>
  <c r="G106" i="37"/>
  <c r="G27" i="37"/>
  <c r="G110" i="37"/>
  <c r="G31" i="37"/>
  <c r="V109" i="37"/>
  <c r="V30" i="37"/>
  <c r="U40" i="9" s="1"/>
  <c r="V120" i="37"/>
  <c r="U130" i="9" s="1"/>
  <c r="V41" i="37"/>
  <c r="V112" i="37"/>
  <c r="V33" i="37"/>
  <c r="G20" i="37"/>
  <c r="M107" i="37"/>
  <c r="M28" i="37"/>
  <c r="M118" i="37"/>
  <c r="M39" i="37"/>
  <c r="J95" i="37"/>
  <c r="J16" i="37"/>
  <c r="J134" i="37"/>
  <c r="J55" i="37"/>
  <c r="I65" i="9" s="1"/>
  <c r="P136" i="37"/>
  <c r="V125" i="37"/>
  <c r="V46" i="37"/>
  <c r="V136" i="37"/>
  <c r="V57" i="37"/>
  <c r="U67" i="9" s="1"/>
  <c r="M128" i="37"/>
  <c r="M49" i="37"/>
  <c r="M123" i="37"/>
  <c r="M44" i="37"/>
  <c r="G92" i="37"/>
  <c r="H92" i="37" s="1"/>
  <c r="G13" i="37"/>
  <c r="V119" i="37"/>
  <c r="W119" i="37" s="1"/>
  <c r="V40" i="37"/>
  <c r="S118" i="37"/>
  <c r="R128" i="9" s="1"/>
  <c r="M127" i="37"/>
  <c r="M48" i="37"/>
  <c r="P132" i="37"/>
  <c r="P53" i="37"/>
  <c r="Q53" i="37" s="1"/>
  <c r="P133" i="37"/>
  <c r="S132" i="37"/>
  <c r="S53" i="37"/>
  <c r="R63" i="9" s="1"/>
  <c r="G129" i="37"/>
  <c r="G50" i="37"/>
  <c r="P135" i="37"/>
  <c r="V128" i="37"/>
  <c r="V49" i="37"/>
  <c r="V126" i="37"/>
  <c r="V47" i="37"/>
  <c r="S124" i="37"/>
  <c r="S45" i="37"/>
  <c r="G124" i="37"/>
  <c r="G45" i="37"/>
  <c r="V111" i="37"/>
  <c r="V32" i="37"/>
  <c r="S97" i="37"/>
  <c r="T97" i="37" s="1"/>
  <c r="S18" i="37"/>
  <c r="V104" i="37"/>
  <c r="W104" i="37" s="1"/>
  <c r="V25" i="37"/>
  <c r="S96" i="37"/>
  <c r="R106" i="9" s="1"/>
  <c r="S17" i="37"/>
  <c r="Z118" i="37"/>
  <c r="Z39" i="37"/>
  <c r="Z117" i="37"/>
  <c r="Z38" i="37"/>
  <c r="M103" i="37"/>
  <c r="L113" i="9" s="1"/>
  <c r="M24" i="37"/>
  <c r="M113" i="37"/>
  <c r="M34" i="37"/>
  <c r="G120" i="37"/>
  <c r="G41" i="37"/>
  <c r="Z103" i="37"/>
  <c r="Z24" i="37"/>
  <c r="Z96" i="37"/>
  <c r="AA96" i="37" s="1"/>
  <c r="Z17" i="37"/>
  <c r="V108" i="37"/>
  <c r="V29" i="37"/>
  <c r="Z105" i="37"/>
  <c r="Z26" i="37"/>
  <c r="M115" i="37"/>
  <c r="M36" i="37"/>
  <c r="P106" i="37"/>
  <c r="P27" i="37"/>
  <c r="G113" i="37"/>
  <c r="G34" i="37"/>
  <c r="J119" i="37"/>
  <c r="S100" i="37"/>
  <c r="T100" i="37" s="1"/>
  <c r="S21" i="37"/>
  <c r="W87" i="37"/>
  <c r="V91" i="37"/>
  <c r="U101" i="9" s="1"/>
  <c r="E133" i="37"/>
  <c r="C143" i="9"/>
  <c r="E42" i="37"/>
  <c r="C52" i="9"/>
  <c r="AX53" i="9" s="1"/>
  <c r="C57" i="9"/>
  <c r="F68" i="9"/>
  <c r="E29" i="37"/>
  <c r="C66" i="9"/>
  <c r="E53" i="37"/>
  <c r="O73" i="9"/>
  <c r="O71" i="9"/>
  <c r="X68" i="9"/>
  <c r="C56" i="9"/>
  <c r="U76" i="9"/>
  <c r="R74" i="9"/>
  <c r="E37" i="37"/>
  <c r="U68" i="9"/>
  <c r="U69" i="9"/>
  <c r="N62" i="37"/>
  <c r="R73" i="9"/>
  <c r="C45" i="9"/>
  <c r="U75" i="9"/>
  <c r="W64" i="37"/>
  <c r="F72" i="9"/>
  <c r="C58" i="9"/>
  <c r="O74" i="9"/>
  <c r="N63" i="37"/>
  <c r="I75" i="9"/>
  <c r="Q59" i="37"/>
  <c r="O72" i="9"/>
  <c r="U73" i="9"/>
  <c r="C59" i="9"/>
  <c r="E64" i="37"/>
  <c r="C74" i="9"/>
  <c r="F76" i="9"/>
  <c r="O75" i="9"/>
  <c r="L77" i="9"/>
  <c r="C60" i="9"/>
  <c r="AX61" i="9" s="1"/>
  <c r="E65" i="37"/>
  <c r="C75" i="9"/>
  <c r="T65" i="37"/>
  <c r="I77" i="9"/>
  <c r="E62" i="37"/>
  <c r="C72" i="9"/>
  <c r="X76" i="9"/>
  <c r="E57" i="37"/>
  <c r="C67" i="9"/>
  <c r="AX68" i="9" s="1"/>
  <c r="L75" i="9"/>
  <c r="C137" i="9"/>
  <c r="C50" i="9"/>
  <c r="C138" i="9"/>
  <c r="C44" i="9"/>
  <c r="C144" i="9"/>
  <c r="E134" i="37"/>
  <c r="C27" i="9"/>
  <c r="E17" i="37"/>
  <c r="E20" i="37"/>
  <c r="C30" i="9"/>
  <c r="E26" i="37"/>
  <c r="C36" i="9"/>
  <c r="E113" i="37"/>
  <c r="C123" i="9"/>
  <c r="E33" i="37"/>
  <c r="C43" i="9"/>
  <c r="C42" i="9"/>
  <c r="E32" i="37"/>
  <c r="E22" i="37"/>
  <c r="C32" i="9"/>
  <c r="H64" i="37"/>
  <c r="F74" i="9"/>
  <c r="U70" i="9"/>
  <c r="W60" i="37"/>
  <c r="E112" i="37"/>
  <c r="C141" i="9"/>
  <c r="E116" i="37"/>
  <c r="E135" i="37"/>
  <c r="C131" i="9"/>
  <c r="E126" i="37"/>
  <c r="Q90" i="37"/>
  <c r="W90" i="37"/>
  <c r="C121" i="9"/>
  <c r="AX121" i="9" s="1"/>
  <c r="E111" i="37"/>
  <c r="C112" i="9"/>
  <c r="AX113" i="9" s="1"/>
  <c r="E102" i="37"/>
  <c r="C104" i="9"/>
  <c r="AX105" i="9" s="1"/>
  <c r="E94" i="37"/>
  <c r="C117" i="9"/>
  <c r="AX117" i="9" s="1"/>
  <c r="E107" i="37"/>
  <c r="C103" i="9"/>
  <c r="E93" i="37"/>
  <c r="E115" i="37"/>
  <c r="C125" i="9"/>
  <c r="C118" i="9"/>
  <c r="E108" i="37"/>
  <c r="C119" i="9"/>
  <c r="AX120" i="9" s="1"/>
  <c r="E109" i="37"/>
  <c r="C110" i="9"/>
  <c r="AX111" i="9" s="1"/>
  <c r="E100" i="37"/>
  <c r="C133" i="9"/>
  <c r="E123" i="37"/>
  <c r="C109" i="9"/>
  <c r="E99" i="37"/>
  <c r="C107" i="9"/>
  <c r="AX107" i="9" s="1"/>
  <c r="E97" i="37"/>
  <c r="E122" i="37"/>
  <c r="C132" i="9"/>
  <c r="C124" i="9"/>
  <c r="E114" i="37"/>
  <c r="C108" i="9"/>
  <c r="E98" i="37"/>
  <c r="C139" i="9"/>
  <c r="E129" i="37"/>
  <c r="C115" i="9"/>
  <c r="AX115" i="9" s="1"/>
  <c r="E105" i="37"/>
  <c r="E120" i="37"/>
  <c r="C130" i="9"/>
  <c r="C94" i="9"/>
  <c r="AX95" i="9" s="1"/>
  <c r="E84" i="37"/>
  <c r="E125" i="37"/>
  <c r="C135" i="9"/>
  <c r="C146" i="9"/>
  <c r="E136" i="37"/>
  <c r="E27" i="37"/>
  <c r="C37" i="9"/>
  <c r="E18" i="37"/>
  <c r="C28" i="9"/>
  <c r="E10" i="37"/>
  <c r="C20" i="9"/>
  <c r="AX21" i="9" s="1"/>
  <c r="E25" i="37"/>
  <c r="C35" i="9"/>
  <c r="E23" i="37"/>
  <c r="C33" i="9"/>
  <c r="E16" i="37"/>
  <c r="C26" i="9"/>
  <c r="E9" i="37"/>
  <c r="C19" i="9"/>
  <c r="AX19" i="9" s="1"/>
  <c r="E39" i="37"/>
  <c r="C49" i="9"/>
  <c r="E31" i="37"/>
  <c r="C41" i="9"/>
  <c r="E24" i="37"/>
  <c r="C34" i="9"/>
  <c r="E15" i="37"/>
  <c r="C25" i="9"/>
  <c r="AX16" i="9"/>
  <c r="E13" i="37"/>
  <c r="C23" i="9"/>
  <c r="AX17" i="9"/>
  <c r="E38" i="37"/>
  <c r="C48" i="9"/>
  <c r="AX48" i="9" s="1"/>
  <c r="E30" i="37"/>
  <c r="C40" i="9"/>
  <c r="AX40" i="9" s="1"/>
  <c r="E14" i="37"/>
  <c r="C24" i="9"/>
  <c r="AX15" i="9"/>
  <c r="E45" i="37"/>
  <c r="C55" i="9"/>
  <c r="AX55" i="9" s="1"/>
  <c r="E21" i="37"/>
  <c r="C31" i="9"/>
  <c r="AX22" i="9"/>
  <c r="AX14" i="9"/>
  <c r="E36" i="37"/>
  <c r="C46" i="9"/>
  <c r="E19" i="37"/>
  <c r="C29" i="9"/>
  <c r="D13" i="9"/>
  <c r="AX13" i="9"/>
  <c r="E41" i="37"/>
  <c r="C51" i="9"/>
  <c r="E52" i="37"/>
  <c r="C62" i="9"/>
  <c r="AX62" i="9" s="1"/>
  <c r="AX18" i="9"/>
  <c r="AA83" i="37"/>
  <c r="R86" i="9"/>
  <c r="H16" i="31"/>
  <c r="J79" i="37" s="1"/>
  <c r="H29" i="31"/>
  <c r="J48" i="37" s="1"/>
  <c r="K35" i="31"/>
  <c r="P98" i="37" s="1"/>
  <c r="O108" i="9" s="1"/>
  <c r="T20" i="31"/>
  <c r="S79" i="37" s="1"/>
  <c r="K37" i="31"/>
  <c r="P56" i="37" s="1"/>
  <c r="O66" i="9" s="1"/>
  <c r="Q13" i="31"/>
  <c r="M76" i="37" s="1"/>
  <c r="H9" i="31"/>
  <c r="K15" i="31"/>
  <c r="P78" i="37" s="1"/>
  <c r="N34" i="31"/>
  <c r="G53" i="37" s="1"/>
  <c r="F63" i="9" s="1"/>
  <c r="H11" i="31"/>
  <c r="J10" i="37" s="1"/>
  <c r="AH10" i="37" s="1"/>
  <c r="J41" i="13" s="1"/>
  <c r="H21" i="31"/>
  <c r="J84" i="37" s="1"/>
  <c r="N23" i="31"/>
  <c r="G86" i="37" s="1"/>
  <c r="Q12" i="31"/>
  <c r="K38" i="31"/>
  <c r="P101" i="37" s="1"/>
  <c r="K10" i="31"/>
  <c r="H33" i="31"/>
  <c r="J52" i="37" s="1"/>
  <c r="K22" i="31"/>
  <c r="P85" i="37" s="1"/>
  <c r="H18" i="31"/>
  <c r="J77" i="37" s="1"/>
  <c r="N19" i="31"/>
  <c r="G38" i="37" s="1"/>
  <c r="K25" i="31"/>
  <c r="P44" i="37" s="1"/>
  <c r="K17" i="31"/>
  <c r="P80" i="37" s="1"/>
  <c r="H27" i="31"/>
  <c r="J86" i="37" s="1"/>
  <c r="H26" i="31"/>
  <c r="J104" i="37" s="1"/>
  <c r="T28" i="31"/>
  <c r="S91" i="37" s="1"/>
  <c r="R101" i="9" s="1"/>
  <c r="K32" i="31"/>
  <c r="P110" i="37" s="1"/>
  <c r="H24" i="31"/>
  <c r="J43" i="37" s="1"/>
  <c r="K14" i="31"/>
  <c r="P77" i="37" s="1"/>
  <c r="H30" i="31"/>
  <c r="J49" i="37" s="1"/>
  <c r="N36" i="31"/>
  <c r="G55" i="37" s="1"/>
  <c r="H31" i="31"/>
  <c r="J50" i="37" s="1"/>
  <c r="H43" i="31"/>
  <c r="J62" i="37" s="1"/>
  <c r="AH62" i="37" s="1"/>
  <c r="J93" i="13" s="1"/>
  <c r="N40" i="31"/>
  <c r="G103" i="37" s="1"/>
  <c r="F113" i="9" s="1"/>
  <c r="H42" i="31"/>
  <c r="J61" i="37" s="1"/>
  <c r="N41" i="31"/>
  <c r="G44" i="37" s="1"/>
  <c r="Q39" i="31"/>
  <c r="M102" i="37" s="1"/>
  <c r="L112" i="9" s="1"/>
  <c r="B181" i="1"/>
  <c r="AA45" i="31"/>
  <c r="AA55" i="31"/>
  <c r="AA56" i="31"/>
  <c r="AA51" i="31"/>
  <c r="AA49" i="31"/>
  <c r="AA50" i="31"/>
  <c r="AA46" i="31"/>
  <c r="AA48" i="31"/>
  <c r="AA58" i="31"/>
  <c r="AA44" i="31"/>
  <c r="AA47" i="31"/>
  <c r="H57" i="31"/>
  <c r="J60" i="37" s="1"/>
  <c r="AR138" i="9"/>
  <c r="AQ138" i="9"/>
  <c r="E117" i="37"/>
  <c r="E104" i="37"/>
  <c r="E103" i="37"/>
  <c r="E106" i="37"/>
  <c r="E70" i="37"/>
  <c r="E77" i="37"/>
  <c r="E83" i="37"/>
  <c r="E86" i="37"/>
  <c r="E75" i="37"/>
  <c r="E110" i="37"/>
  <c r="E71" i="37"/>
  <c r="E92" i="37"/>
  <c r="E76" i="37"/>
  <c r="E96" i="37"/>
  <c r="E69" i="37"/>
  <c r="E87" i="37"/>
  <c r="E89" i="37"/>
  <c r="E101" i="37"/>
  <c r="E74" i="37"/>
  <c r="E95" i="37"/>
  <c r="E73" i="37"/>
  <c r="E90" i="37"/>
  <c r="E91" i="37"/>
  <c r="E82" i="37"/>
  <c r="E78" i="37"/>
  <c r="E72" i="37"/>
  <c r="E80" i="37"/>
  <c r="E79" i="37"/>
  <c r="E85" i="37"/>
  <c r="E88" i="37"/>
  <c r="E81" i="37"/>
  <c r="E68" i="37"/>
  <c r="AO140" i="35"/>
  <c r="AN140" i="35"/>
  <c r="AL140" i="35"/>
  <c r="AK140" i="35"/>
  <c r="AA53" i="31"/>
  <c r="AA54" i="31"/>
  <c r="AX96" i="9"/>
  <c r="AX78" i="9"/>
  <c r="AX77" i="9"/>
  <c r="AX89" i="9"/>
  <c r="AX80" i="9"/>
  <c r="AX54" i="9"/>
  <c r="AX92" i="9"/>
  <c r="AX85" i="9"/>
  <c r="AX90" i="9"/>
  <c r="AX86" i="9"/>
  <c r="AA52" i="31"/>
  <c r="AL36" i="9"/>
  <c r="BT36" i="9" s="1"/>
  <c r="AK36" i="9"/>
  <c r="AO36" i="9"/>
  <c r="BU36" i="9" s="1"/>
  <c r="AN36" i="9"/>
  <c r="AB35" i="9"/>
  <c r="AC35" i="9"/>
  <c r="AH35" i="9"/>
  <c r="AI35" i="9"/>
  <c r="BS35" i="9" s="1"/>
  <c r="AF34" i="9"/>
  <c r="AE34" i="9"/>
  <c r="AH61" i="37" l="1"/>
  <c r="J92" i="13" s="1"/>
  <c r="P14" i="37"/>
  <c r="P24" i="37"/>
  <c r="J41" i="37"/>
  <c r="G18" i="37"/>
  <c r="P21" i="37"/>
  <c r="J15" i="37"/>
  <c r="P69" i="37"/>
  <c r="O79" i="9" s="1"/>
  <c r="P9" i="37"/>
  <c r="AH9" i="37" s="1"/>
  <c r="J40" i="13" s="1"/>
  <c r="J23" i="37"/>
  <c r="G40" i="37"/>
  <c r="P37" i="37"/>
  <c r="G33" i="37"/>
  <c r="M90" i="37"/>
  <c r="M11" i="37"/>
  <c r="AH11" i="37" s="1"/>
  <c r="J42" i="13" s="1"/>
  <c r="M38" i="37"/>
  <c r="L48" i="9" s="1"/>
  <c r="G35" i="37"/>
  <c r="J26" i="37"/>
  <c r="J20" i="37"/>
  <c r="J28" i="37"/>
  <c r="J8" i="37"/>
  <c r="AH8" i="37" s="1"/>
  <c r="J39" i="13" s="1"/>
  <c r="J56" i="37"/>
  <c r="I66" i="9" s="1"/>
  <c r="S27" i="37"/>
  <c r="P16" i="37"/>
  <c r="P31" i="37"/>
  <c r="M12" i="37"/>
  <c r="J25" i="37"/>
  <c r="S19" i="37"/>
  <c r="J17" i="37"/>
  <c r="J42" i="37"/>
  <c r="P57" i="37"/>
  <c r="N103" i="37"/>
  <c r="S39" i="37"/>
  <c r="R49" i="9" s="1"/>
  <c r="P29" i="37"/>
  <c r="P51" i="37"/>
  <c r="O61" i="9" s="1"/>
  <c r="P54" i="37"/>
  <c r="S47" i="37"/>
  <c r="R57" i="9" s="1"/>
  <c r="J35" i="37"/>
  <c r="P36" i="37"/>
  <c r="J37" i="37"/>
  <c r="J76" i="37"/>
  <c r="G42" i="37"/>
  <c r="P34" i="37"/>
  <c r="G60" i="37"/>
  <c r="AH60" i="37" s="1"/>
  <c r="J91" i="13" s="1"/>
  <c r="G59" i="37"/>
  <c r="H59" i="37" s="1"/>
  <c r="J40" i="37"/>
  <c r="K40" i="37" s="1"/>
  <c r="M32" i="37"/>
  <c r="M31" i="37"/>
  <c r="L41" i="9" s="1"/>
  <c r="P33" i="37"/>
  <c r="Q33" i="37" s="1"/>
  <c r="M58" i="37"/>
  <c r="AH58" i="37" s="1"/>
  <c r="J89" i="13" s="1"/>
  <c r="X97" i="9"/>
  <c r="J92" i="37"/>
  <c r="G99" i="37"/>
  <c r="R102" i="9"/>
  <c r="BC102" i="9" s="1"/>
  <c r="N53" i="37"/>
  <c r="L97" i="9"/>
  <c r="BA98" i="9" s="1"/>
  <c r="X106" i="9"/>
  <c r="N89" i="37"/>
  <c r="U99" i="9"/>
  <c r="BD99" i="9" s="1"/>
  <c r="X103" i="9"/>
  <c r="BE104" i="9" s="1"/>
  <c r="H94" i="37"/>
  <c r="AH131" i="37"/>
  <c r="J162" i="13" s="1"/>
  <c r="T121" i="37"/>
  <c r="U107" i="9"/>
  <c r="BD108" i="9" s="1"/>
  <c r="P88" i="37"/>
  <c r="AH126" i="37"/>
  <c r="J157" i="13" s="1"/>
  <c r="U110" i="9"/>
  <c r="BD111" i="9" s="1"/>
  <c r="J87" i="37"/>
  <c r="AH130" i="37"/>
  <c r="J161" i="13" s="1"/>
  <c r="AH134" i="37"/>
  <c r="J165" i="13" s="1"/>
  <c r="J105" i="37"/>
  <c r="AA98" i="37"/>
  <c r="AH127" i="37"/>
  <c r="J158" i="13" s="1"/>
  <c r="X112" i="9"/>
  <c r="N96" i="37"/>
  <c r="AH128" i="37"/>
  <c r="J159" i="13" s="1"/>
  <c r="AH129" i="37"/>
  <c r="J160" i="13" s="1"/>
  <c r="AH136" i="37"/>
  <c r="J167" i="13" s="1"/>
  <c r="G97" i="37"/>
  <c r="T53" i="37"/>
  <c r="AH132" i="37"/>
  <c r="J163" i="13" s="1"/>
  <c r="AH133" i="37"/>
  <c r="J164" i="13" s="1"/>
  <c r="J102" i="37"/>
  <c r="P100" i="37"/>
  <c r="J94" i="37"/>
  <c r="J107" i="37"/>
  <c r="I117" i="9" s="1"/>
  <c r="S98" i="37"/>
  <c r="G119" i="37"/>
  <c r="G114" i="37"/>
  <c r="F124" i="9" s="1"/>
  <c r="P116" i="37"/>
  <c r="O126" i="9" s="1"/>
  <c r="G112" i="37"/>
  <c r="P115" i="37"/>
  <c r="Q115" i="37" s="1"/>
  <c r="J99" i="37"/>
  <c r="J135" i="37"/>
  <c r="AH135" i="37" s="1"/>
  <c r="J166" i="13" s="1"/>
  <c r="P113" i="37"/>
  <c r="AH69" i="37"/>
  <c r="J100" i="13" s="1"/>
  <c r="P95" i="37"/>
  <c r="S106" i="37"/>
  <c r="R116" i="9" s="1"/>
  <c r="J96" i="37"/>
  <c r="P103" i="37"/>
  <c r="J121" i="37"/>
  <c r="M117" i="37"/>
  <c r="L127" i="9" s="1"/>
  <c r="P93" i="37"/>
  <c r="M91" i="37"/>
  <c r="J80" i="37"/>
  <c r="AH80" i="37" s="1"/>
  <c r="J111" i="13" s="1"/>
  <c r="P84" i="37"/>
  <c r="O94" i="9" s="1"/>
  <c r="J101" i="37"/>
  <c r="K101" i="37" s="1"/>
  <c r="G100" i="37"/>
  <c r="G95" i="37"/>
  <c r="J83" i="37"/>
  <c r="P81" i="37"/>
  <c r="Q81" i="37" s="1"/>
  <c r="J72" i="37"/>
  <c r="K72" i="37" s="1"/>
  <c r="J68" i="37"/>
  <c r="AH68" i="37" s="1"/>
  <c r="J99" i="13" s="1"/>
  <c r="J89" i="37"/>
  <c r="AH89" i="37" s="1"/>
  <c r="J120" i="13" s="1"/>
  <c r="M75" i="37"/>
  <c r="N75" i="37" s="1"/>
  <c r="M71" i="37"/>
  <c r="AH71" i="37" s="1"/>
  <c r="J102" i="13" s="1"/>
  <c r="P91" i="37"/>
  <c r="P76" i="37"/>
  <c r="AH76" i="37" s="1"/>
  <c r="J107" i="13" s="1"/>
  <c r="AH86" i="37"/>
  <c r="J117" i="13" s="1"/>
  <c r="M98" i="37"/>
  <c r="J85" i="37"/>
  <c r="AH85" i="37" s="1"/>
  <c r="J116" i="13" s="1"/>
  <c r="AH84" i="37"/>
  <c r="J115" i="13" s="1"/>
  <c r="J116" i="37"/>
  <c r="P94" i="37"/>
  <c r="M72" i="37"/>
  <c r="J75" i="37"/>
  <c r="S87" i="37"/>
  <c r="AH77" i="37"/>
  <c r="J108" i="13" s="1"/>
  <c r="G82" i="37"/>
  <c r="AH82" i="37" s="1"/>
  <c r="J113" i="13" s="1"/>
  <c r="AH79" i="37"/>
  <c r="J110" i="13" s="1"/>
  <c r="P74" i="37"/>
  <c r="J74" i="37"/>
  <c r="K74" i="37" s="1"/>
  <c r="J70" i="37"/>
  <c r="AH70" i="37" s="1"/>
  <c r="J101" i="13" s="1"/>
  <c r="G93" i="37"/>
  <c r="J88" i="37"/>
  <c r="G78" i="37"/>
  <c r="AH78" i="37" s="1"/>
  <c r="J109" i="13" s="1"/>
  <c r="AX52" i="9"/>
  <c r="F102" i="9"/>
  <c r="AY102" i="9" s="1"/>
  <c r="N120" i="37"/>
  <c r="H91" i="37"/>
  <c r="G104" i="37"/>
  <c r="H104" i="37" s="1"/>
  <c r="P13" i="37"/>
  <c r="AH13" i="37" s="1"/>
  <c r="J44" i="13" s="1"/>
  <c r="P73" i="37"/>
  <c r="AH73" i="37" s="1"/>
  <c r="J104" i="13" s="1"/>
  <c r="S23" i="37"/>
  <c r="T23" i="37" s="1"/>
  <c r="S83" i="37"/>
  <c r="R93" i="9" s="1"/>
  <c r="AH52" i="37"/>
  <c r="J83" i="13" s="1"/>
  <c r="W91" i="37"/>
  <c r="J120" i="37"/>
  <c r="J21" i="37"/>
  <c r="AH21" i="37" s="1"/>
  <c r="J52" i="13" s="1"/>
  <c r="J81" i="37"/>
  <c r="X111" i="9"/>
  <c r="BE111" i="9" s="1"/>
  <c r="J30" i="37"/>
  <c r="AH30" i="37" s="1"/>
  <c r="J61" i="13" s="1"/>
  <c r="J90" i="37"/>
  <c r="AH90" i="37" s="1"/>
  <c r="J121" i="13" s="1"/>
  <c r="P120" i="37"/>
  <c r="P41" i="37"/>
  <c r="AH41" i="37" s="1"/>
  <c r="J72" i="13" s="1"/>
  <c r="J113" i="37"/>
  <c r="I123" i="9" s="1"/>
  <c r="J34" i="37"/>
  <c r="G105" i="37"/>
  <c r="G26" i="37"/>
  <c r="H26" i="37" s="1"/>
  <c r="W27" i="37"/>
  <c r="AH48" i="37"/>
  <c r="J79" i="13" s="1"/>
  <c r="S110" i="37"/>
  <c r="AH110" i="37" s="1"/>
  <c r="J141" i="13" s="1"/>
  <c r="S31" i="37"/>
  <c r="M95" i="37"/>
  <c r="L105" i="9" s="1"/>
  <c r="BA106" i="9" s="1"/>
  <c r="M16" i="37"/>
  <c r="L26" i="9" s="1"/>
  <c r="G118" i="37"/>
  <c r="AH118" i="37" s="1"/>
  <c r="J149" i="13" s="1"/>
  <c r="G39" i="37"/>
  <c r="P99" i="37"/>
  <c r="O109" i="9" s="1"/>
  <c r="BB109" i="9" s="1"/>
  <c r="P20" i="37"/>
  <c r="AH20" i="37" s="1"/>
  <c r="J51" i="13" s="1"/>
  <c r="J103" i="37"/>
  <c r="K103" i="37" s="1"/>
  <c r="J24" i="37"/>
  <c r="AH24" i="37" s="1"/>
  <c r="J55" i="13" s="1"/>
  <c r="P117" i="37"/>
  <c r="P38" i="37"/>
  <c r="AH49" i="37"/>
  <c r="J80" i="13" s="1"/>
  <c r="J125" i="37"/>
  <c r="AH125" i="37" s="1"/>
  <c r="J156" i="13" s="1"/>
  <c r="J46" i="37"/>
  <c r="AH46" i="37" s="1"/>
  <c r="J77" i="13" s="1"/>
  <c r="M94" i="37"/>
  <c r="M15" i="37"/>
  <c r="AH15" i="37" s="1"/>
  <c r="J46" i="13" s="1"/>
  <c r="J112" i="37"/>
  <c r="J33" i="37"/>
  <c r="P107" i="37"/>
  <c r="O117" i="9" s="1"/>
  <c r="P28" i="37"/>
  <c r="AH28" i="37" s="1"/>
  <c r="J59" i="13" s="1"/>
  <c r="J93" i="37"/>
  <c r="K93" i="37" s="1"/>
  <c r="J14" i="37"/>
  <c r="AH14" i="37" s="1"/>
  <c r="J45" i="13" s="1"/>
  <c r="J111" i="37"/>
  <c r="AH111" i="37" s="1"/>
  <c r="J142" i="13" s="1"/>
  <c r="J32" i="37"/>
  <c r="AH32" i="37" s="1"/>
  <c r="J63" i="13" s="1"/>
  <c r="W24" i="37"/>
  <c r="X101" i="9"/>
  <c r="BE101" i="9" s="1"/>
  <c r="M121" i="37"/>
  <c r="M42" i="37"/>
  <c r="AH42" i="37" s="1"/>
  <c r="J73" i="13" s="1"/>
  <c r="P96" i="37"/>
  <c r="P17" i="37"/>
  <c r="AH17" i="37" s="1"/>
  <c r="J48" i="13" s="1"/>
  <c r="G101" i="37"/>
  <c r="G22" i="37"/>
  <c r="AH22" i="37" s="1"/>
  <c r="J53" i="13" s="1"/>
  <c r="G116" i="37"/>
  <c r="G37" i="37"/>
  <c r="J98" i="37"/>
  <c r="J19" i="37"/>
  <c r="AH19" i="37" s="1"/>
  <c r="J50" i="13" s="1"/>
  <c r="AH53" i="37"/>
  <c r="J84" i="13" s="1"/>
  <c r="AH57" i="37"/>
  <c r="J88" i="13" s="1"/>
  <c r="G122" i="37"/>
  <c r="AH122" i="37" s="1"/>
  <c r="J153" i="13" s="1"/>
  <c r="G43" i="37"/>
  <c r="AH43" i="37" s="1"/>
  <c r="J74" i="13" s="1"/>
  <c r="J106" i="37"/>
  <c r="J27" i="37"/>
  <c r="AH27" i="37" s="1"/>
  <c r="J58" i="13" s="1"/>
  <c r="P97" i="37"/>
  <c r="AH97" i="37" s="1"/>
  <c r="J128" i="13" s="1"/>
  <c r="P18" i="37"/>
  <c r="AH18" i="37" s="1"/>
  <c r="J49" i="13" s="1"/>
  <c r="J115" i="37"/>
  <c r="I125" i="9" s="1"/>
  <c r="J36" i="37"/>
  <c r="AH36" i="37" s="1"/>
  <c r="J67" i="13" s="1"/>
  <c r="J108" i="37"/>
  <c r="AH108" i="37" s="1"/>
  <c r="J139" i="13" s="1"/>
  <c r="J29" i="37"/>
  <c r="AH29" i="37" s="1"/>
  <c r="J60" i="13" s="1"/>
  <c r="P119" i="37"/>
  <c r="P40" i="37"/>
  <c r="AH40" i="37" s="1"/>
  <c r="J71" i="13" s="1"/>
  <c r="J124" i="37"/>
  <c r="AH124" i="37" s="1"/>
  <c r="J155" i="13" s="1"/>
  <c r="J45" i="37"/>
  <c r="AH45" i="37" s="1"/>
  <c r="J76" i="13" s="1"/>
  <c r="P114" i="37"/>
  <c r="AH114" i="37" s="1"/>
  <c r="J145" i="13" s="1"/>
  <c r="P35" i="37"/>
  <c r="P104" i="37"/>
  <c r="P25" i="37"/>
  <c r="AH25" i="37" s="1"/>
  <c r="J56" i="13" s="1"/>
  <c r="J91" i="37"/>
  <c r="K91" i="37" s="1"/>
  <c r="J12" i="37"/>
  <c r="AH12" i="37" s="1"/>
  <c r="J43" i="13" s="1"/>
  <c r="AH44" i="37"/>
  <c r="J75" i="13" s="1"/>
  <c r="AH50" i="37"/>
  <c r="J81" i="13" s="1"/>
  <c r="AH54" i="37"/>
  <c r="J85" i="13" s="1"/>
  <c r="AH55" i="37"/>
  <c r="J86" i="13" s="1"/>
  <c r="AH56" i="37"/>
  <c r="J87" i="13" s="1"/>
  <c r="T99" i="37"/>
  <c r="S102" i="37"/>
  <c r="R112" i="9" s="1"/>
  <c r="BC113" i="9" s="1"/>
  <c r="O99" i="9"/>
  <c r="P92" i="37"/>
  <c r="AH92" i="37" s="1"/>
  <c r="J123" i="13" s="1"/>
  <c r="K97" i="37"/>
  <c r="J100" i="37"/>
  <c r="AA27" i="31"/>
  <c r="J109" i="37"/>
  <c r="AH109" i="37" s="1"/>
  <c r="J140" i="13" s="1"/>
  <c r="H120" i="37"/>
  <c r="G123" i="37"/>
  <c r="BA99" i="9"/>
  <c r="H102" i="37"/>
  <c r="K119" i="37"/>
  <c r="H96" i="37"/>
  <c r="F106" i="9"/>
  <c r="K122" i="37"/>
  <c r="F75" i="9"/>
  <c r="AY76" i="9" s="1"/>
  <c r="H65" i="37"/>
  <c r="W62" i="37"/>
  <c r="U72" i="9"/>
  <c r="BD73" i="9" s="1"/>
  <c r="AX45" i="9"/>
  <c r="X98" i="9"/>
  <c r="AX58" i="9"/>
  <c r="Q101" i="37"/>
  <c r="H66" i="37"/>
  <c r="AA99" i="37"/>
  <c r="K56" i="37"/>
  <c r="H58" i="37"/>
  <c r="O112" i="9"/>
  <c r="T56" i="37"/>
  <c r="W58" i="37"/>
  <c r="Q64" i="37"/>
  <c r="W66" i="37"/>
  <c r="L73" i="9"/>
  <c r="U74" i="9"/>
  <c r="BD74" i="9" s="1"/>
  <c r="Q56" i="37"/>
  <c r="N65" i="37"/>
  <c r="U71" i="9"/>
  <c r="AA53" i="37"/>
  <c r="Q63" i="37"/>
  <c r="I64" i="9"/>
  <c r="AZ65" i="9" s="1"/>
  <c r="R75" i="9"/>
  <c r="BC75" i="9" s="1"/>
  <c r="L129" i="9"/>
  <c r="L72" i="9"/>
  <c r="U129" i="9"/>
  <c r="Q61" i="37"/>
  <c r="K59" i="37"/>
  <c r="W53" i="37"/>
  <c r="W59" i="37"/>
  <c r="X67" i="9"/>
  <c r="BE68" i="9" s="1"/>
  <c r="T63" i="37"/>
  <c r="T64" i="37"/>
  <c r="W54" i="37"/>
  <c r="AA58" i="37"/>
  <c r="K55" i="37"/>
  <c r="I67" i="9"/>
  <c r="AZ67" i="9" s="1"/>
  <c r="W65" i="37"/>
  <c r="U44" i="9"/>
  <c r="W30" i="37"/>
  <c r="H53" i="37"/>
  <c r="W101" i="37"/>
  <c r="F100" i="9"/>
  <c r="AY101" i="9" s="1"/>
  <c r="W57" i="37"/>
  <c r="K67" i="37"/>
  <c r="R110" i="9"/>
  <c r="O63" i="9"/>
  <c r="T122" i="37"/>
  <c r="T94" i="37"/>
  <c r="U65" i="9"/>
  <c r="BD65" i="9" s="1"/>
  <c r="AX60" i="9"/>
  <c r="R129" i="9"/>
  <c r="U102" i="9"/>
  <c r="BD102" i="9" s="1"/>
  <c r="K65" i="37"/>
  <c r="O69" i="9"/>
  <c r="Q65" i="37"/>
  <c r="AA66" i="37"/>
  <c r="H62" i="37"/>
  <c r="O111" i="9"/>
  <c r="Q62" i="37"/>
  <c r="W63" i="37"/>
  <c r="O52" i="9"/>
  <c r="R58" i="9"/>
  <c r="T103" i="37"/>
  <c r="K31" i="37"/>
  <c r="F70" i="9"/>
  <c r="H60" i="37"/>
  <c r="O68" i="9"/>
  <c r="F66" i="9"/>
  <c r="N67" i="37"/>
  <c r="O47" i="9"/>
  <c r="Q30" i="37"/>
  <c r="X102" i="9"/>
  <c r="O65" i="9"/>
  <c r="I51" i="9"/>
  <c r="F98" i="9"/>
  <c r="AY98" i="9" s="1"/>
  <c r="I57" i="9"/>
  <c r="I59" i="9"/>
  <c r="R50" i="9"/>
  <c r="Q52" i="37"/>
  <c r="N122" i="37"/>
  <c r="X99" i="9"/>
  <c r="L103" i="9"/>
  <c r="N118" i="37"/>
  <c r="F112" i="9"/>
  <c r="AY113" i="9" s="1"/>
  <c r="K95" i="37"/>
  <c r="N29" i="37"/>
  <c r="W120" i="37"/>
  <c r="O131" i="9"/>
  <c r="AA100" i="37"/>
  <c r="F130" i="9"/>
  <c r="U133" i="9"/>
  <c r="AA22" i="37"/>
  <c r="X32" i="9"/>
  <c r="T32" i="37"/>
  <c r="R42" i="9"/>
  <c r="X36" i="9"/>
  <c r="AA26" i="37"/>
  <c r="L40" i="9"/>
  <c r="BA40" i="9" s="1"/>
  <c r="N30" i="37"/>
  <c r="F34" i="9"/>
  <c r="H24" i="37"/>
  <c r="W28" i="37"/>
  <c r="U38" i="9"/>
  <c r="BD38" i="9" s="1"/>
  <c r="W22" i="37"/>
  <c r="U32" i="9"/>
  <c r="I36" i="9"/>
  <c r="K26" i="37"/>
  <c r="AX27" i="9"/>
  <c r="R34" i="9"/>
  <c r="T24" i="37"/>
  <c r="L37" i="9"/>
  <c r="N27" i="37"/>
  <c r="T26" i="37"/>
  <c r="R36" i="9"/>
  <c r="X37" i="9"/>
  <c r="AA27" i="37"/>
  <c r="W29" i="37"/>
  <c r="U39" i="9"/>
  <c r="BD40" i="9" s="1"/>
  <c r="F39" i="9"/>
  <c r="H29" i="37"/>
  <c r="F41" i="9"/>
  <c r="H31" i="37"/>
  <c r="H23" i="37"/>
  <c r="F33" i="9"/>
  <c r="U35" i="9"/>
  <c r="BD35" i="9" s="1"/>
  <c r="W25" i="37"/>
  <c r="X43" i="9"/>
  <c r="AA33" i="37"/>
  <c r="N35" i="37"/>
  <c r="L45" i="9"/>
  <c r="L44" i="9"/>
  <c r="N34" i="37"/>
  <c r="R44" i="9"/>
  <c r="T34" i="37"/>
  <c r="F46" i="9"/>
  <c r="H36" i="37"/>
  <c r="U43" i="9"/>
  <c r="W33" i="37"/>
  <c r="R45" i="9"/>
  <c r="T35" i="37"/>
  <c r="U46" i="9"/>
  <c r="W36" i="37"/>
  <c r="N37" i="37"/>
  <c r="L47" i="9"/>
  <c r="AA32" i="37"/>
  <c r="X42" i="9"/>
  <c r="X58" i="9"/>
  <c r="AA48" i="37"/>
  <c r="R38" i="9"/>
  <c r="T28" i="37"/>
  <c r="O43" i="9"/>
  <c r="R43" i="9"/>
  <c r="T33" i="37"/>
  <c r="L42" i="9"/>
  <c r="N32" i="37"/>
  <c r="AX30" i="9"/>
  <c r="L38" i="9"/>
  <c r="N28" i="37"/>
  <c r="W32" i="37"/>
  <c r="U42" i="9"/>
  <c r="X33" i="9"/>
  <c r="AA23" i="37"/>
  <c r="AA29" i="37"/>
  <c r="X39" i="9"/>
  <c r="U41" i="9"/>
  <c r="W31" i="37"/>
  <c r="O37" i="9"/>
  <c r="Q27" i="37"/>
  <c r="F48" i="9"/>
  <c r="H38" i="37"/>
  <c r="L36" i="9"/>
  <c r="N26" i="37"/>
  <c r="X40" i="9"/>
  <c r="AA30" i="37"/>
  <c r="W35" i="37"/>
  <c r="U45" i="9"/>
  <c r="R46" i="9"/>
  <c r="T36" i="37"/>
  <c r="O46" i="9"/>
  <c r="Q36" i="37"/>
  <c r="L54" i="9"/>
  <c r="N44" i="37"/>
  <c r="X52" i="9"/>
  <c r="AA42" i="37"/>
  <c r="L34" i="9"/>
  <c r="N24" i="37"/>
  <c r="U56" i="9"/>
  <c r="W46" i="37"/>
  <c r="U53" i="9"/>
  <c r="W43" i="37"/>
  <c r="O60" i="9"/>
  <c r="Q50" i="37"/>
  <c r="U52" i="9"/>
  <c r="W42" i="37"/>
  <c r="N50" i="37"/>
  <c r="L60" i="9"/>
  <c r="L50" i="9"/>
  <c r="N40" i="37"/>
  <c r="N41" i="37"/>
  <c r="L51" i="9"/>
  <c r="AA52" i="37"/>
  <c r="X62" i="9"/>
  <c r="BE63" i="9" s="1"/>
  <c r="T47" i="37"/>
  <c r="X54" i="9"/>
  <c r="AA44" i="37"/>
  <c r="F56" i="9"/>
  <c r="H46" i="37"/>
  <c r="F52" i="9"/>
  <c r="H42" i="37"/>
  <c r="T52" i="37"/>
  <c r="R62" i="9"/>
  <c r="T46" i="37"/>
  <c r="R56" i="9"/>
  <c r="Q43" i="37"/>
  <c r="O53" i="9"/>
  <c r="N46" i="37"/>
  <c r="L56" i="9"/>
  <c r="F58" i="9"/>
  <c r="H48" i="37"/>
  <c r="U62" i="9"/>
  <c r="BD63" i="9" s="1"/>
  <c r="W52" i="37"/>
  <c r="L61" i="9"/>
  <c r="N51" i="37"/>
  <c r="R55" i="9"/>
  <c r="T45" i="37"/>
  <c r="L49" i="9"/>
  <c r="N39" i="37"/>
  <c r="R53" i="9"/>
  <c r="T43" i="37"/>
  <c r="R52" i="9"/>
  <c r="T42" i="37"/>
  <c r="H40" i="37"/>
  <c r="F50" i="9"/>
  <c r="AA40" i="37"/>
  <c r="X50" i="9"/>
  <c r="N45" i="37"/>
  <c r="L55" i="9"/>
  <c r="X56" i="9"/>
  <c r="AA46" i="37"/>
  <c r="X57" i="9"/>
  <c r="AA47" i="37"/>
  <c r="K47" i="37"/>
  <c r="L59" i="9"/>
  <c r="N49" i="37"/>
  <c r="BD70" i="9"/>
  <c r="AX33" i="9"/>
  <c r="I32" i="9"/>
  <c r="K22" i="37"/>
  <c r="F35" i="9"/>
  <c r="H25" i="37"/>
  <c r="X34" i="9"/>
  <c r="AA24" i="37"/>
  <c r="T30" i="37"/>
  <c r="R40" i="9"/>
  <c r="O32" i="9"/>
  <c r="Q22" i="37"/>
  <c r="W26" i="37"/>
  <c r="U36" i="9"/>
  <c r="K28" i="37"/>
  <c r="I38" i="9"/>
  <c r="X35" i="9"/>
  <c r="AA25" i="37"/>
  <c r="R35" i="9"/>
  <c r="T25" i="37"/>
  <c r="N25" i="37"/>
  <c r="L35" i="9"/>
  <c r="T27" i="37"/>
  <c r="R37" i="9"/>
  <c r="U33" i="9"/>
  <c r="W23" i="37"/>
  <c r="L33" i="9"/>
  <c r="N23" i="37"/>
  <c r="F43" i="9"/>
  <c r="H33" i="37"/>
  <c r="H51" i="37"/>
  <c r="F61" i="9"/>
  <c r="W45" i="37"/>
  <c r="U55" i="9"/>
  <c r="R51" i="9"/>
  <c r="T41" i="37"/>
  <c r="U58" i="9"/>
  <c r="W48" i="37"/>
  <c r="Q48" i="37"/>
  <c r="O58" i="9"/>
  <c r="L53" i="9"/>
  <c r="N43" i="37"/>
  <c r="L52" i="9"/>
  <c r="X51" i="9"/>
  <c r="AA41" i="37"/>
  <c r="H52" i="37"/>
  <c r="F62" i="9"/>
  <c r="AY63" i="9" s="1"/>
  <c r="X60" i="9"/>
  <c r="AA50" i="37"/>
  <c r="H41" i="37"/>
  <c r="F51" i="9"/>
  <c r="X49" i="9"/>
  <c r="AA39" i="37"/>
  <c r="AA45" i="37"/>
  <c r="X55" i="9"/>
  <c r="R54" i="9"/>
  <c r="T44" i="37"/>
  <c r="T51" i="37"/>
  <c r="R61" i="9"/>
  <c r="W41" i="37"/>
  <c r="U51" i="9"/>
  <c r="I53" i="9"/>
  <c r="K43" i="37"/>
  <c r="O49" i="9"/>
  <c r="Q39" i="37"/>
  <c r="X59" i="9"/>
  <c r="AA49" i="37"/>
  <c r="O55" i="9"/>
  <c r="Q45" i="37"/>
  <c r="H121" i="37"/>
  <c r="F131" i="9"/>
  <c r="AX43" i="9"/>
  <c r="AX44" i="9"/>
  <c r="X73" i="9"/>
  <c r="AA63" i="37"/>
  <c r="L65" i="9"/>
  <c r="N55" i="37"/>
  <c r="L66" i="9"/>
  <c r="N56" i="37"/>
  <c r="X77" i="9"/>
  <c r="AA67" i="37"/>
  <c r="O77" i="9"/>
  <c r="Q67" i="37"/>
  <c r="R72" i="9"/>
  <c r="T62" i="37"/>
  <c r="L68" i="9"/>
  <c r="N58" i="37"/>
  <c r="L67" i="9"/>
  <c r="N57" i="37"/>
  <c r="X66" i="9"/>
  <c r="AA56" i="37"/>
  <c r="F77" i="9"/>
  <c r="AY77" i="9" s="1"/>
  <c r="H67" i="37"/>
  <c r="X75" i="9"/>
  <c r="AA65" i="37"/>
  <c r="X64" i="9"/>
  <c r="BE64" i="9" s="1"/>
  <c r="AA54" i="37"/>
  <c r="AA60" i="37"/>
  <c r="X70" i="9"/>
  <c r="R69" i="9"/>
  <c r="T59" i="37"/>
  <c r="R76" i="9"/>
  <c r="T66" i="37"/>
  <c r="U66" i="9"/>
  <c r="W56" i="37"/>
  <c r="I68" i="9"/>
  <c r="K58" i="37"/>
  <c r="I70" i="9"/>
  <c r="AZ70" i="9" s="1"/>
  <c r="K60" i="37"/>
  <c r="O64" i="9"/>
  <c r="Q54" i="37"/>
  <c r="X74" i="9"/>
  <c r="AA64" i="37"/>
  <c r="O70" i="9"/>
  <c r="Q60" i="37"/>
  <c r="T55" i="37"/>
  <c r="R65" i="9"/>
  <c r="BC66" i="9" s="1"/>
  <c r="X69" i="9"/>
  <c r="BE69" i="9" s="1"/>
  <c r="AA59" i="37"/>
  <c r="F67" i="9"/>
  <c r="H57" i="37"/>
  <c r="R77" i="9"/>
  <c r="T67" i="37"/>
  <c r="R71" i="9"/>
  <c r="T61" i="37"/>
  <c r="L71" i="9"/>
  <c r="N61" i="37"/>
  <c r="H63" i="37"/>
  <c r="F73" i="9"/>
  <c r="I71" i="9"/>
  <c r="K61" i="37"/>
  <c r="U77" i="9"/>
  <c r="BD77" i="9" s="1"/>
  <c r="W67" i="37"/>
  <c r="L76" i="9"/>
  <c r="N66" i="37"/>
  <c r="R70" i="9"/>
  <c r="T60" i="37"/>
  <c r="L64" i="9"/>
  <c r="BA64" i="9" s="1"/>
  <c r="N54" i="37"/>
  <c r="R68" i="9"/>
  <c r="T58" i="37"/>
  <c r="R67" i="9"/>
  <c r="BC67" i="9" s="1"/>
  <c r="T57" i="37"/>
  <c r="F65" i="9"/>
  <c r="H55" i="37"/>
  <c r="X65" i="9"/>
  <c r="AA55" i="37"/>
  <c r="O76" i="9"/>
  <c r="BB76" i="9" s="1"/>
  <c r="Q66" i="37"/>
  <c r="L70" i="9"/>
  <c r="N60" i="37"/>
  <c r="X71" i="9"/>
  <c r="AA61" i="37"/>
  <c r="X72" i="9"/>
  <c r="AA62" i="37"/>
  <c r="R64" i="9"/>
  <c r="BC64" i="9" s="1"/>
  <c r="T54" i="37"/>
  <c r="I74" i="9"/>
  <c r="K64" i="37"/>
  <c r="L74" i="9"/>
  <c r="N64" i="37"/>
  <c r="F37" i="9"/>
  <c r="H27" i="37"/>
  <c r="X38" i="9"/>
  <c r="AA28" i="37"/>
  <c r="X41" i="9"/>
  <c r="AA31" i="37"/>
  <c r="L46" i="9"/>
  <c r="N36" i="37"/>
  <c r="U49" i="9"/>
  <c r="W39" i="37"/>
  <c r="W37" i="37"/>
  <c r="U47" i="9"/>
  <c r="W38" i="37"/>
  <c r="U48" i="9"/>
  <c r="R48" i="9"/>
  <c r="T38" i="37"/>
  <c r="X48" i="9"/>
  <c r="AA38" i="37"/>
  <c r="W49" i="37"/>
  <c r="U59" i="9"/>
  <c r="R59" i="9"/>
  <c r="T49" i="37"/>
  <c r="F57" i="9"/>
  <c r="H47" i="37"/>
  <c r="L62" i="9"/>
  <c r="N52" i="37"/>
  <c r="W44" i="37"/>
  <c r="U54" i="9"/>
  <c r="X53" i="9"/>
  <c r="AA43" i="37"/>
  <c r="X61" i="9"/>
  <c r="AA51" i="37"/>
  <c r="R60" i="9"/>
  <c r="T50" i="37"/>
  <c r="W40" i="37"/>
  <c r="U50" i="9"/>
  <c r="W51" i="37"/>
  <c r="U61" i="9"/>
  <c r="U60" i="9"/>
  <c r="W50" i="37"/>
  <c r="U57" i="9"/>
  <c r="W47" i="37"/>
  <c r="F54" i="9"/>
  <c r="H44" i="37"/>
  <c r="O59" i="9"/>
  <c r="Q49" i="37"/>
  <c r="I60" i="9"/>
  <c r="K50" i="37"/>
  <c r="Q44" i="37"/>
  <c r="O54" i="9"/>
  <c r="Q46" i="37"/>
  <c r="O56" i="9"/>
  <c r="Q47" i="37"/>
  <c r="O57" i="9"/>
  <c r="K42" i="37"/>
  <c r="I52" i="9"/>
  <c r="AA26" i="31"/>
  <c r="H45" i="37"/>
  <c r="F55" i="9"/>
  <c r="AA43" i="31"/>
  <c r="L58" i="9"/>
  <c r="N48" i="37"/>
  <c r="I76" i="9"/>
  <c r="K66" i="37"/>
  <c r="T88" i="37"/>
  <c r="R98" i="9"/>
  <c r="H69" i="37"/>
  <c r="F79" i="9"/>
  <c r="W118" i="37"/>
  <c r="AX63" i="9"/>
  <c r="K78" i="37"/>
  <c r="K129" i="37"/>
  <c r="T120" i="37"/>
  <c r="X93" i="9"/>
  <c r="K118" i="37"/>
  <c r="F99" i="9"/>
  <c r="H103" i="37"/>
  <c r="O97" i="9"/>
  <c r="L109" i="9"/>
  <c r="F90" i="9"/>
  <c r="I132" i="9"/>
  <c r="W88" i="37"/>
  <c r="O100" i="9"/>
  <c r="W96" i="37"/>
  <c r="U100" i="9"/>
  <c r="BD101" i="9" s="1"/>
  <c r="U112" i="9"/>
  <c r="BD113" i="9" s="1"/>
  <c r="N102" i="37"/>
  <c r="Q98" i="37"/>
  <c r="R100" i="9"/>
  <c r="BC101" i="9" s="1"/>
  <c r="AA94" i="37"/>
  <c r="BA113" i="9"/>
  <c r="I129" i="9"/>
  <c r="L110" i="9"/>
  <c r="BA111" i="9" s="1"/>
  <c r="W98" i="37"/>
  <c r="AA95" i="37"/>
  <c r="I140" i="9"/>
  <c r="U104" i="9"/>
  <c r="I143" i="9"/>
  <c r="L88" i="9"/>
  <c r="R107" i="9"/>
  <c r="BC107" i="9" s="1"/>
  <c r="BA112" i="9"/>
  <c r="R103" i="9"/>
  <c r="BC104" i="9" s="1"/>
  <c r="I107" i="9"/>
  <c r="U89" i="9"/>
  <c r="R109" i="9"/>
  <c r="X107" i="9"/>
  <c r="U105" i="9"/>
  <c r="BD106" i="9" s="1"/>
  <c r="R105" i="9"/>
  <c r="BC106" i="9" s="1"/>
  <c r="R99" i="9"/>
  <c r="AA31" i="31"/>
  <c r="N101" i="37"/>
  <c r="U114" i="9"/>
  <c r="BD114" i="9" s="1"/>
  <c r="L107" i="9"/>
  <c r="BA107" i="9" s="1"/>
  <c r="AA68" i="37"/>
  <c r="W121" i="37"/>
  <c r="R111" i="9"/>
  <c r="T76" i="37"/>
  <c r="N88" i="37"/>
  <c r="Q122" i="37"/>
  <c r="AX108" i="9"/>
  <c r="W103" i="37"/>
  <c r="T91" i="37"/>
  <c r="AA90" i="37"/>
  <c r="U109" i="9"/>
  <c r="BD109" i="9" s="1"/>
  <c r="H87" i="37"/>
  <c r="Q89" i="37"/>
  <c r="AA40" i="31"/>
  <c r="T96" i="37"/>
  <c r="U103" i="9"/>
  <c r="T118" i="37"/>
  <c r="Q29" i="37"/>
  <c r="N33" i="37"/>
  <c r="T80" i="37"/>
  <c r="L78" i="9"/>
  <c r="BA78" i="9" s="1"/>
  <c r="W122" i="37"/>
  <c r="AA22" i="31"/>
  <c r="AA15" i="31"/>
  <c r="AA20" i="31"/>
  <c r="AA10" i="31"/>
  <c r="AA12" i="31"/>
  <c r="AA16" i="31"/>
  <c r="AA23" i="31"/>
  <c r="AA17" i="31"/>
  <c r="AA21" i="31"/>
  <c r="AA25" i="31"/>
  <c r="AA11" i="31"/>
  <c r="AA14" i="31"/>
  <c r="AA19" i="31"/>
  <c r="AA9" i="31"/>
  <c r="AA24" i="31"/>
  <c r="AA18" i="31"/>
  <c r="AA13" i="31"/>
  <c r="AA30" i="31"/>
  <c r="AA33" i="31"/>
  <c r="AA39" i="31"/>
  <c r="AA41" i="31"/>
  <c r="AA28" i="31"/>
  <c r="AA38" i="31"/>
  <c r="AA79" i="37"/>
  <c r="AA34" i="31"/>
  <c r="AX112" i="9"/>
  <c r="AA35" i="31"/>
  <c r="N73" i="37"/>
  <c r="AA29" i="31"/>
  <c r="AA37" i="31"/>
  <c r="U85" i="9"/>
  <c r="AX34" i="9"/>
  <c r="AA42" i="31"/>
  <c r="AA36" i="31"/>
  <c r="AA32" i="31"/>
  <c r="AA70" i="37"/>
  <c r="X80" i="9"/>
  <c r="R80" i="9"/>
  <c r="T70" i="37"/>
  <c r="R84" i="9"/>
  <c r="T74" i="37"/>
  <c r="F87" i="9"/>
  <c r="H77" i="37"/>
  <c r="W84" i="37"/>
  <c r="U94" i="9"/>
  <c r="O95" i="9"/>
  <c r="Q85" i="37"/>
  <c r="L94" i="9"/>
  <c r="N84" i="37"/>
  <c r="R94" i="9"/>
  <c r="T84" i="37"/>
  <c r="N74" i="37"/>
  <c r="L84" i="9"/>
  <c r="BA84" i="9" s="1"/>
  <c r="Q83" i="37"/>
  <c r="O93" i="9"/>
  <c r="Q80" i="37"/>
  <c r="O90" i="9"/>
  <c r="F81" i="9"/>
  <c r="H71" i="37"/>
  <c r="K76" i="37"/>
  <c r="I86" i="9"/>
  <c r="N81" i="37"/>
  <c r="L91" i="9"/>
  <c r="H79" i="37"/>
  <c r="F89" i="9"/>
  <c r="T75" i="37"/>
  <c r="R85" i="9"/>
  <c r="BC86" i="9" s="1"/>
  <c r="U83" i="9"/>
  <c r="W73" i="37"/>
  <c r="AA72" i="37"/>
  <c r="X82" i="9"/>
  <c r="T82" i="37"/>
  <c r="R92" i="9"/>
  <c r="AA75" i="37"/>
  <c r="X85" i="9"/>
  <c r="H70" i="37"/>
  <c r="F80" i="9"/>
  <c r="L87" i="9"/>
  <c r="N77" i="37"/>
  <c r="T78" i="37"/>
  <c r="R88" i="9"/>
  <c r="O96" i="9"/>
  <c r="Q86" i="37"/>
  <c r="X87" i="9"/>
  <c r="AA77" i="37"/>
  <c r="O78" i="9"/>
  <c r="Q68" i="37"/>
  <c r="AA120" i="37"/>
  <c r="X130" i="9"/>
  <c r="AX49" i="9"/>
  <c r="R87" i="9"/>
  <c r="BC87" i="9" s="1"/>
  <c r="T77" i="37"/>
  <c r="L79" i="9"/>
  <c r="N69" i="37"/>
  <c r="N86" i="37"/>
  <c r="L96" i="9"/>
  <c r="Q77" i="37"/>
  <c r="O87" i="9"/>
  <c r="Q79" i="37"/>
  <c r="O89" i="9"/>
  <c r="U79" i="9"/>
  <c r="W69" i="37"/>
  <c r="AA84" i="37"/>
  <c r="X94" i="9"/>
  <c r="K84" i="37"/>
  <c r="I94" i="9"/>
  <c r="T85" i="37"/>
  <c r="R95" i="9"/>
  <c r="Q70" i="37"/>
  <c r="O80" i="9"/>
  <c r="N76" i="37"/>
  <c r="L86" i="9"/>
  <c r="U84" i="9"/>
  <c r="W74" i="37"/>
  <c r="N79" i="37"/>
  <c r="L89" i="9"/>
  <c r="N85" i="37"/>
  <c r="L95" i="9"/>
  <c r="AA86" i="37"/>
  <c r="X96" i="9"/>
  <c r="BE97" i="9" s="1"/>
  <c r="W78" i="37"/>
  <c r="U88" i="9"/>
  <c r="W77" i="37"/>
  <c r="U87" i="9"/>
  <c r="I92" i="9"/>
  <c r="K82" i="37"/>
  <c r="U78" i="9"/>
  <c r="W68" i="37"/>
  <c r="AA81" i="37"/>
  <c r="X91" i="9"/>
  <c r="T68" i="37"/>
  <c r="R78" i="9"/>
  <c r="X92" i="9"/>
  <c r="AA82" i="37"/>
  <c r="AA71" i="37"/>
  <c r="X81" i="9"/>
  <c r="Q72" i="37"/>
  <c r="O82" i="9"/>
  <c r="H75" i="37"/>
  <c r="F85" i="9"/>
  <c r="F82" i="9"/>
  <c r="H72" i="37"/>
  <c r="F78" i="9"/>
  <c r="H68" i="37"/>
  <c r="AA78" i="37"/>
  <c r="X88" i="9"/>
  <c r="O88" i="9"/>
  <c r="Q78" i="37"/>
  <c r="R91" i="9"/>
  <c r="T81" i="37"/>
  <c r="X83" i="9"/>
  <c r="AA73" i="37"/>
  <c r="N70" i="37"/>
  <c r="L80" i="9"/>
  <c r="I83" i="9"/>
  <c r="K73" i="37"/>
  <c r="AA80" i="37"/>
  <c r="X90" i="9"/>
  <c r="BE90" i="9" s="1"/>
  <c r="Q75" i="37"/>
  <c r="O85" i="9"/>
  <c r="X84" i="9"/>
  <c r="AA74" i="37"/>
  <c r="U92" i="9"/>
  <c r="W82" i="37"/>
  <c r="X79" i="9"/>
  <c r="AA69" i="37"/>
  <c r="F83" i="9"/>
  <c r="H73" i="37"/>
  <c r="L93" i="9"/>
  <c r="N83" i="37"/>
  <c r="X86" i="9"/>
  <c r="AA76" i="37"/>
  <c r="H85" i="37"/>
  <c r="F95" i="9"/>
  <c r="T71" i="37"/>
  <c r="R81" i="9"/>
  <c r="X95" i="9"/>
  <c r="AA85" i="37"/>
  <c r="R83" i="9"/>
  <c r="T73" i="37"/>
  <c r="F94" i="9"/>
  <c r="H84" i="37"/>
  <c r="U91" i="9"/>
  <c r="W81" i="37"/>
  <c r="U82" i="9"/>
  <c r="W72" i="37"/>
  <c r="T72" i="37"/>
  <c r="R82" i="9"/>
  <c r="F91" i="9"/>
  <c r="H81" i="37"/>
  <c r="U80" i="9"/>
  <c r="W70" i="37"/>
  <c r="T69" i="37"/>
  <c r="R79" i="9"/>
  <c r="N82" i="37"/>
  <c r="L92" i="9"/>
  <c r="X128" i="9"/>
  <c r="AA118" i="37"/>
  <c r="AA119" i="37"/>
  <c r="X129" i="9"/>
  <c r="X131" i="9"/>
  <c r="AA121" i="37"/>
  <c r="L141" i="9"/>
  <c r="N131" i="37"/>
  <c r="AX38" i="9"/>
  <c r="AX37" i="9"/>
  <c r="AX28" i="9"/>
  <c r="AX20" i="9"/>
  <c r="AX36" i="9"/>
  <c r="AX35" i="9"/>
  <c r="AX26" i="9"/>
  <c r="AX42" i="9"/>
  <c r="AX41" i="9"/>
  <c r="AX25" i="9"/>
  <c r="AX23" i="9"/>
  <c r="AX24" i="9"/>
  <c r="AX32" i="9"/>
  <c r="AX31" i="9"/>
  <c r="AX47" i="9"/>
  <c r="AX46" i="9"/>
  <c r="AX29" i="9"/>
  <c r="U81" i="9"/>
  <c r="W71" i="37"/>
  <c r="U16" i="9"/>
  <c r="W6" i="37"/>
  <c r="U86" i="9"/>
  <c r="W76" i="37"/>
  <c r="W11" i="37"/>
  <c r="U21" i="9"/>
  <c r="R22" i="9"/>
  <c r="T12" i="37"/>
  <c r="I17" i="9"/>
  <c r="K7" i="37"/>
  <c r="L14" i="9"/>
  <c r="N4" i="37"/>
  <c r="O22" i="9"/>
  <c r="Q12" i="37"/>
  <c r="O24" i="9"/>
  <c r="Q14" i="37"/>
  <c r="U14" i="9"/>
  <c r="W4" i="37"/>
  <c r="X29" i="9"/>
  <c r="AA19" i="37"/>
  <c r="N19" i="37"/>
  <c r="L29" i="9"/>
  <c r="R30" i="9"/>
  <c r="T20" i="37"/>
  <c r="R29" i="9"/>
  <c r="T19" i="37"/>
  <c r="F96" i="9"/>
  <c r="H86" i="37"/>
  <c r="F31" i="9"/>
  <c r="H21" i="37"/>
  <c r="L19" i="9"/>
  <c r="N9" i="37"/>
  <c r="K9" i="37"/>
  <c r="I19" i="9"/>
  <c r="K71" i="37"/>
  <c r="I81" i="9"/>
  <c r="I16" i="9"/>
  <c r="K6" i="37"/>
  <c r="O15" i="9"/>
  <c r="Q5" i="37"/>
  <c r="H74" i="37"/>
  <c r="F84" i="9"/>
  <c r="F19" i="9"/>
  <c r="H9" i="37"/>
  <c r="L21" i="9"/>
  <c r="N11" i="37"/>
  <c r="U19" i="9"/>
  <c r="W9" i="37"/>
  <c r="H76" i="37"/>
  <c r="F86" i="9"/>
  <c r="H11" i="37"/>
  <c r="F21" i="9"/>
  <c r="N14" i="37"/>
  <c r="L24" i="9"/>
  <c r="L30" i="9"/>
  <c r="N20" i="37"/>
  <c r="X31" i="9"/>
  <c r="AA21" i="37"/>
  <c r="O81" i="9"/>
  <c r="Q71" i="37"/>
  <c r="Q6" i="37"/>
  <c r="O16" i="9"/>
  <c r="Q15" i="37"/>
  <c r="O25" i="9"/>
  <c r="I89" i="9"/>
  <c r="AZ89" i="9" s="1"/>
  <c r="K79" i="37"/>
  <c r="O92" i="9"/>
  <c r="Q82" i="37"/>
  <c r="H6" i="37"/>
  <c r="F16" i="9"/>
  <c r="K11" i="37"/>
  <c r="I21" i="9"/>
  <c r="U23" i="9"/>
  <c r="W13" i="37"/>
  <c r="F24" i="9"/>
  <c r="H14" i="37"/>
  <c r="W12" i="37"/>
  <c r="U22" i="9"/>
  <c r="K69" i="37"/>
  <c r="I79" i="9"/>
  <c r="I14" i="9"/>
  <c r="K4" i="37"/>
  <c r="K17" i="37"/>
  <c r="I27" i="9"/>
  <c r="U13" i="9"/>
  <c r="W3" i="37"/>
  <c r="W86" i="37"/>
  <c r="U96" i="9"/>
  <c r="BD97" i="9" s="1"/>
  <c r="W21" i="37"/>
  <c r="U31" i="9"/>
  <c r="X26" i="9"/>
  <c r="AA16" i="37"/>
  <c r="R13" i="9"/>
  <c r="T3" i="37"/>
  <c r="U90" i="9"/>
  <c r="W80" i="37"/>
  <c r="U25" i="9"/>
  <c r="W15" i="37"/>
  <c r="X27" i="9"/>
  <c r="AA17" i="37"/>
  <c r="X16" i="9"/>
  <c r="AA6" i="37"/>
  <c r="O17" i="9"/>
  <c r="Q7" i="37"/>
  <c r="F20" i="9"/>
  <c r="H10" i="37"/>
  <c r="F17" i="9"/>
  <c r="H7" i="37"/>
  <c r="F13" i="9"/>
  <c r="H3" i="37"/>
  <c r="W85" i="37"/>
  <c r="U95" i="9"/>
  <c r="W20" i="37"/>
  <c r="U30" i="9"/>
  <c r="F93" i="9"/>
  <c r="H83" i="37"/>
  <c r="F28" i="9"/>
  <c r="H18" i="37"/>
  <c r="X23" i="9"/>
  <c r="AA13" i="37"/>
  <c r="R26" i="9"/>
  <c r="T16" i="37"/>
  <c r="AA8" i="37"/>
  <c r="X18" i="9"/>
  <c r="N5" i="37"/>
  <c r="L15" i="9"/>
  <c r="K8" i="37"/>
  <c r="I18" i="9"/>
  <c r="X25" i="9"/>
  <c r="AA15" i="37"/>
  <c r="O20" i="9"/>
  <c r="Q10" i="37"/>
  <c r="X19" i="9"/>
  <c r="AA9" i="37"/>
  <c r="W17" i="37"/>
  <c r="U27" i="9"/>
  <c r="X14" i="9"/>
  <c r="AA4" i="37"/>
  <c r="F18" i="9"/>
  <c r="H8" i="37"/>
  <c r="N18" i="37"/>
  <c r="L28" i="9"/>
  <c r="X21" i="9"/>
  <c r="AA11" i="37"/>
  <c r="F30" i="9"/>
  <c r="H20" i="37"/>
  <c r="T6" i="37"/>
  <c r="R16" i="9"/>
  <c r="X30" i="9"/>
  <c r="AA20" i="37"/>
  <c r="X13" i="9"/>
  <c r="AA3" i="37"/>
  <c r="W10" i="37"/>
  <c r="U20" i="9"/>
  <c r="U93" i="9"/>
  <c r="W83" i="37"/>
  <c r="W18" i="37"/>
  <c r="U28" i="9"/>
  <c r="L90" i="9"/>
  <c r="N80" i="37"/>
  <c r="X28" i="9"/>
  <c r="AA18" i="37"/>
  <c r="L13" i="9"/>
  <c r="N3" i="37"/>
  <c r="R96" i="9"/>
  <c r="T86" i="37"/>
  <c r="R31" i="9"/>
  <c r="T21" i="37"/>
  <c r="R28" i="9"/>
  <c r="T18" i="37"/>
  <c r="T10" i="37"/>
  <c r="R20" i="9"/>
  <c r="U18" i="9"/>
  <c r="W8" i="37"/>
  <c r="W14" i="37"/>
  <c r="U24" i="9"/>
  <c r="X17" i="9"/>
  <c r="AA7" i="37"/>
  <c r="R27" i="9"/>
  <c r="T17" i="37"/>
  <c r="R25" i="9"/>
  <c r="T15" i="37"/>
  <c r="X20" i="9"/>
  <c r="AA10" i="37"/>
  <c r="I23" i="9"/>
  <c r="K13" i="37"/>
  <c r="F15" i="9"/>
  <c r="H5" i="37"/>
  <c r="K16" i="37"/>
  <c r="I26" i="9"/>
  <c r="L22" i="9"/>
  <c r="N12" i="37"/>
  <c r="T11" i="37"/>
  <c r="R21" i="9"/>
  <c r="R23" i="9"/>
  <c r="T13" i="37"/>
  <c r="O31" i="9"/>
  <c r="Q21" i="37"/>
  <c r="X22" i="9"/>
  <c r="AA12" i="37"/>
  <c r="O13" i="9"/>
  <c r="Q3" i="37"/>
  <c r="L18" i="9"/>
  <c r="N8" i="37"/>
  <c r="F25" i="9"/>
  <c r="H15" i="37"/>
  <c r="R18" i="9"/>
  <c r="T8" i="37"/>
  <c r="X24" i="9"/>
  <c r="AA14" i="37"/>
  <c r="L23" i="9"/>
  <c r="N13" i="37"/>
  <c r="F14" i="9"/>
  <c r="H4" i="37"/>
  <c r="H19" i="37"/>
  <c r="F29" i="9"/>
  <c r="U26" i="9"/>
  <c r="W16" i="37"/>
  <c r="U17" i="9"/>
  <c r="W7" i="37"/>
  <c r="R17" i="9"/>
  <c r="T7" i="37"/>
  <c r="X15" i="9"/>
  <c r="AA5" i="37"/>
  <c r="L20" i="9"/>
  <c r="N10" i="37"/>
  <c r="R15" i="9"/>
  <c r="T5" i="37"/>
  <c r="R19" i="9"/>
  <c r="T9" i="37"/>
  <c r="H16" i="37"/>
  <c r="F26" i="9"/>
  <c r="U15" i="9"/>
  <c r="W5" i="37"/>
  <c r="H12" i="37"/>
  <c r="F22" i="9"/>
  <c r="W19" i="37"/>
  <c r="U29" i="9"/>
  <c r="R14" i="9"/>
  <c r="T4" i="37"/>
  <c r="L27" i="9"/>
  <c r="N17" i="37"/>
  <c r="X44" i="9"/>
  <c r="AA34" i="37"/>
  <c r="X45" i="9"/>
  <c r="AA35" i="37"/>
  <c r="X46" i="9"/>
  <c r="AA36" i="37"/>
  <c r="X47" i="9"/>
  <c r="AA37" i="37"/>
  <c r="L57" i="9"/>
  <c r="N47" i="37"/>
  <c r="I58" i="9"/>
  <c r="K48" i="37"/>
  <c r="E14" i="9"/>
  <c r="D14" i="9"/>
  <c r="K77" i="37"/>
  <c r="AA57" i="31"/>
  <c r="BD98" i="9"/>
  <c r="AA103" i="37"/>
  <c r="X113" i="9"/>
  <c r="AA113" i="37"/>
  <c r="X123" i="9"/>
  <c r="AA108" i="37"/>
  <c r="X118" i="9"/>
  <c r="AA116" i="37"/>
  <c r="X126" i="9"/>
  <c r="AA107" i="37"/>
  <c r="X117" i="9"/>
  <c r="AA117" i="37"/>
  <c r="X127" i="9"/>
  <c r="AA106" i="37"/>
  <c r="X116" i="9"/>
  <c r="AA115" i="37"/>
  <c r="X125" i="9"/>
  <c r="X114" i="9"/>
  <c r="AA104" i="37"/>
  <c r="AA110" i="37"/>
  <c r="X120" i="9"/>
  <c r="X124" i="9"/>
  <c r="AA114" i="37"/>
  <c r="AA109" i="37"/>
  <c r="X119" i="9"/>
  <c r="AA105" i="37"/>
  <c r="X115" i="9"/>
  <c r="AA111" i="37"/>
  <c r="X121" i="9"/>
  <c r="AA112" i="37"/>
  <c r="X122" i="9"/>
  <c r="AA122" i="37"/>
  <c r="X132" i="9"/>
  <c r="AA132" i="37"/>
  <c r="X142" i="9"/>
  <c r="AA127" i="37"/>
  <c r="X137" i="9"/>
  <c r="AA135" i="37"/>
  <c r="X145" i="9"/>
  <c r="AA126" i="37"/>
  <c r="X136" i="9"/>
  <c r="AA136" i="37"/>
  <c r="X146" i="9"/>
  <c r="AA125" i="37"/>
  <c r="X135" i="9"/>
  <c r="AA134" i="37"/>
  <c r="X144" i="9"/>
  <c r="AA123" i="37"/>
  <c r="X133" i="9"/>
  <c r="AA129" i="37"/>
  <c r="X139" i="9"/>
  <c r="AA133" i="37"/>
  <c r="X143" i="9"/>
  <c r="AA128" i="37"/>
  <c r="X138" i="9"/>
  <c r="AA124" i="37"/>
  <c r="X134" i="9"/>
  <c r="AA130" i="37"/>
  <c r="X140" i="9"/>
  <c r="AA131" i="37"/>
  <c r="X141" i="9"/>
  <c r="B182" i="1"/>
  <c r="H136" i="37"/>
  <c r="F146" i="9"/>
  <c r="T129" i="37"/>
  <c r="R139" i="9"/>
  <c r="W130" i="37"/>
  <c r="U140" i="9"/>
  <c r="Q124" i="37"/>
  <c r="O134" i="9"/>
  <c r="T112" i="37"/>
  <c r="R122" i="9"/>
  <c r="W112" i="37"/>
  <c r="U122" i="9"/>
  <c r="H129" i="37"/>
  <c r="F139" i="9"/>
  <c r="H130" i="37"/>
  <c r="F140" i="9"/>
  <c r="R144" i="9"/>
  <c r="T134" i="37"/>
  <c r="N136" i="37"/>
  <c r="L146" i="9"/>
  <c r="H125" i="37"/>
  <c r="F135" i="9"/>
  <c r="I138" i="9"/>
  <c r="K128" i="37"/>
  <c r="H135" i="37"/>
  <c r="F145" i="9"/>
  <c r="T130" i="37"/>
  <c r="R140" i="9"/>
  <c r="O135" i="9"/>
  <c r="Q125" i="37"/>
  <c r="Q136" i="37"/>
  <c r="O146" i="9"/>
  <c r="Q127" i="37"/>
  <c r="O137" i="9"/>
  <c r="H117" i="37"/>
  <c r="F127" i="9"/>
  <c r="W111" i="37"/>
  <c r="U121" i="9"/>
  <c r="Q105" i="37"/>
  <c r="O115" i="9"/>
  <c r="U139" i="9"/>
  <c r="W129" i="37"/>
  <c r="H124" i="37"/>
  <c r="F134" i="9"/>
  <c r="H110" i="37"/>
  <c r="F120" i="9"/>
  <c r="H111" i="37"/>
  <c r="F121" i="9"/>
  <c r="R125" i="9"/>
  <c r="T115" i="37"/>
  <c r="H107" i="37"/>
  <c r="F117" i="9"/>
  <c r="H106" i="37"/>
  <c r="F116" i="9"/>
  <c r="Q109" i="37"/>
  <c r="O119" i="9"/>
  <c r="T111" i="37"/>
  <c r="R121" i="9"/>
  <c r="Q106" i="37"/>
  <c r="O116" i="9"/>
  <c r="Q108" i="37"/>
  <c r="O118" i="9"/>
  <c r="O140" i="9"/>
  <c r="Q130" i="37"/>
  <c r="T126" i="37"/>
  <c r="R136" i="9"/>
  <c r="H133" i="37"/>
  <c r="F143" i="9"/>
  <c r="W135" i="37"/>
  <c r="U145" i="9"/>
  <c r="I141" i="9"/>
  <c r="K131" i="37"/>
  <c r="W110" i="37"/>
  <c r="U120" i="9"/>
  <c r="N125" i="37"/>
  <c r="L135" i="9"/>
  <c r="H132" i="37"/>
  <c r="F142" i="9"/>
  <c r="N126" i="37"/>
  <c r="L136" i="9"/>
  <c r="U134" i="9"/>
  <c r="W124" i="37"/>
  <c r="T128" i="37"/>
  <c r="R138" i="9"/>
  <c r="L133" i="9"/>
  <c r="N123" i="37"/>
  <c r="U138" i="9"/>
  <c r="W128" i="37"/>
  <c r="R135" i="9"/>
  <c r="T125" i="37"/>
  <c r="U146" i="9"/>
  <c r="W136" i="37"/>
  <c r="L142" i="9"/>
  <c r="N132" i="37"/>
  <c r="L145" i="9"/>
  <c r="N135" i="37"/>
  <c r="O121" i="9"/>
  <c r="Q111" i="37"/>
  <c r="T107" i="37"/>
  <c r="R117" i="9"/>
  <c r="W116" i="37"/>
  <c r="U126" i="9"/>
  <c r="O133" i="9"/>
  <c r="Q123" i="37"/>
  <c r="N106" i="37"/>
  <c r="L116" i="9"/>
  <c r="H113" i="37"/>
  <c r="F123" i="9"/>
  <c r="N107" i="37"/>
  <c r="L117" i="9"/>
  <c r="W105" i="37"/>
  <c r="U115" i="9"/>
  <c r="T109" i="37"/>
  <c r="R119" i="9"/>
  <c r="N104" i="37"/>
  <c r="L114" i="9"/>
  <c r="BA114" i="9" s="1"/>
  <c r="W109" i="37"/>
  <c r="U119" i="9"/>
  <c r="W117" i="37"/>
  <c r="U127" i="9"/>
  <c r="N113" i="37"/>
  <c r="L123" i="9"/>
  <c r="W133" i="37"/>
  <c r="U143" i="9"/>
  <c r="K123" i="37"/>
  <c r="I133" i="9"/>
  <c r="N130" i="37"/>
  <c r="L140" i="9"/>
  <c r="T104" i="37"/>
  <c r="R114" i="9"/>
  <c r="BC114" i="9" s="1"/>
  <c r="N127" i="37"/>
  <c r="L137" i="9"/>
  <c r="F138" i="9"/>
  <c r="H128" i="37"/>
  <c r="F137" i="9"/>
  <c r="H127" i="37"/>
  <c r="Q134" i="37"/>
  <c r="O144" i="9"/>
  <c r="O139" i="9"/>
  <c r="Q129" i="37"/>
  <c r="L138" i="9"/>
  <c r="N128" i="37"/>
  <c r="R145" i="9"/>
  <c r="T135" i="37"/>
  <c r="T127" i="37"/>
  <c r="R137" i="9"/>
  <c r="U135" i="9"/>
  <c r="W125" i="37"/>
  <c r="O143" i="9"/>
  <c r="Q133" i="37"/>
  <c r="W114" i="37"/>
  <c r="U124" i="9"/>
  <c r="K104" i="37"/>
  <c r="I114" i="9"/>
  <c r="N111" i="37"/>
  <c r="L121" i="9"/>
  <c r="W127" i="37"/>
  <c r="U137" i="9"/>
  <c r="K126" i="37"/>
  <c r="I136" i="9"/>
  <c r="N108" i="37"/>
  <c r="L118" i="9"/>
  <c r="H109" i="37"/>
  <c r="F119" i="9"/>
  <c r="H108" i="37"/>
  <c r="F118" i="9"/>
  <c r="Q110" i="37"/>
  <c r="O120" i="9"/>
  <c r="N109" i="37"/>
  <c r="L119" i="9"/>
  <c r="R126" i="9"/>
  <c r="T116" i="37"/>
  <c r="T108" i="37"/>
  <c r="R118" i="9"/>
  <c r="W106" i="37"/>
  <c r="U116" i="9"/>
  <c r="N134" i="37"/>
  <c r="L144" i="9"/>
  <c r="H134" i="37"/>
  <c r="F144" i="9"/>
  <c r="L134" i="9"/>
  <c r="N124" i="37"/>
  <c r="W132" i="37"/>
  <c r="U142" i="9"/>
  <c r="W134" i="37"/>
  <c r="U144" i="9"/>
  <c r="W108" i="37"/>
  <c r="U118" i="9"/>
  <c r="T133" i="37"/>
  <c r="R143" i="9"/>
  <c r="Q126" i="37"/>
  <c r="O136" i="9"/>
  <c r="H131" i="37"/>
  <c r="F141" i="9"/>
  <c r="Q132" i="37"/>
  <c r="O142" i="9"/>
  <c r="Q131" i="37"/>
  <c r="O141" i="9"/>
  <c r="R146" i="9"/>
  <c r="T136" i="37"/>
  <c r="L143" i="9"/>
  <c r="N133" i="37"/>
  <c r="W126" i="37"/>
  <c r="U136" i="9"/>
  <c r="T132" i="37"/>
  <c r="R142" i="9"/>
  <c r="N129" i="37"/>
  <c r="L139" i="9"/>
  <c r="R134" i="9"/>
  <c r="T124" i="37"/>
  <c r="F125" i="9"/>
  <c r="H115" i="37"/>
  <c r="N105" i="37"/>
  <c r="L115" i="9"/>
  <c r="W113" i="37"/>
  <c r="U123" i="9"/>
  <c r="W115" i="37"/>
  <c r="U125" i="9"/>
  <c r="W131" i="37"/>
  <c r="U141" i="9"/>
  <c r="T114" i="37"/>
  <c r="R124" i="9"/>
  <c r="I127" i="9"/>
  <c r="K117" i="37"/>
  <c r="K114" i="37"/>
  <c r="I124" i="9"/>
  <c r="Q112" i="37"/>
  <c r="O122" i="9"/>
  <c r="T117" i="37"/>
  <c r="R127" i="9"/>
  <c r="N114" i="37"/>
  <c r="L124" i="9"/>
  <c r="U117" i="9"/>
  <c r="W107" i="37"/>
  <c r="T113" i="37"/>
  <c r="R123" i="9"/>
  <c r="N110" i="37"/>
  <c r="L120" i="9"/>
  <c r="T105" i="37"/>
  <c r="R115" i="9"/>
  <c r="AR139" i="9"/>
  <c r="AQ139" i="9"/>
  <c r="AO141" i="35"/>
  <c r="AN141" i="35"/>
  <c r="AL141" i="35"/>
  <c r="AK141" i="35"/>
  <c r="AX94" i="9"/>
  <c r="N112" i="37"/>
  <c r="AX106" i="9"/>
  <c r="AX82" i="9"/>
  <c r="AX99" i="9"/>
  <c r="AX119" i="9"/>
  <c r="AX116" i="9"/>
  <c r="AX109" i="9"/>
  <c r="AX110" i="9"/>
  <c r="AX64" i="9"/>
  <c r="AX79" i="9"/>
  <c r="BE105" i="9"/>
  <c r="AX93" i="9"/>
  <c r="AX102" i="9"/>
  <c r="AX103" i="9"/>
  <c r="AX100" i="9"/>
  <c r="AX101" i="9"/>
  <c r="BE106" i="9"/>
  <c r="AX72" i="9"/>
  <c r="AX71" i="9"/>
  <c r="AX74" i="9"/>
  <c r="AX104" i="9"/>
  <c r="AX88" i="9"/>
  <c r="AX114" i="9"/>
  <c r="BE110" i="9"/>
  <c r="AX56" i="9"/>
  <c r="AX75" i="9"/>
  <c r="BC74" i="9"/>
  <c r="AX66" i="9"/>
  <c r="AX118" i="9"/>
  <c r="BB72" i="9"/>
  <c r="BE109" i="9"/>
  <c r="BD76" i="9"/>
  <c r="BB73" i="9"/>
  <c r="AX91" i="9"/>
  <c r="AX67" i="9"/>
  <c r="AX87" i="9"/>
  <c r="AX76" i="9"/>
  <c r="BB74" i="9"/>
  <c r="AX50" i="9"/>
  <c r="BB75" i="9"/>
  <c r="BD64" i="9"/>
  <c r="AX81" i="9"/>
  <c r="AX59" i="9"/>
  <c r="AX51" i="9"/>
  <c r="BD69" i="9"/>
  <c r="BD68" i="9"/>
  <c r="AX98" i="9"/>
  <c r="AX97" i="9"/>
  <c r="AX73" i="9"/>
  <c r="AX57" i="9"/>
  <c r="AX65" i="9"/>
  <c r="AZ66" i="9"/>
  <c r="AX69" i="9"/>
  <c r="AX84" i="9"/>
  <c r="AX83" i="9"/>
  <c r="AX70" i="9"/>
  <c r="AO37" i="9"/>
  <c r="BU37" i="9" s="1"/>
  <c r="AN37" i="9"/>
  <c r="AL37" i="9"/>
  <c r="BT37" i="9" s="1"/>
  <c r="AK37" i="9"/>
  <c r="AB36" i="9"/>
  <c r="AC36" i="9"/>
  <c r="AH36" i="9"/>
  <c r="AI36" i="9"/>
  <c r="BS36" i="9" s="1"/>
  <c r="AF35" i="9"/>
  <c r="AE35" i="9"/>
  <c r="AH119" i="37" l="1"/>
  <c r="J150" i="13" s="1"/>
  <c r="AH38" i="37"/>
  <c r="J69" i="13" s="1"/>
  <c r="N38" i="37"/>
  <c r="N31" i="37"/>
  <c r="AH37" i="37"/>
  <c r="J68" i="13" s="1"/>
  <c r="I82" i="9"/>
  <c r="AH39" i="37"/>
  <c r="J70" i="13" s="1"/>
  <c r="T39" i="37"/>
  <c r="AH33" i="37"/>
  <c r="J64" i="13" s="1"/>
  <c r="AH31" i="37"/>
  <c r="J62" i="13" s="1"/>
  <c r="AH34" i="37"/>
  <c r="J65" i="13" s="1"/>
  <c r="AH51" i="37"/>
  <c r="J82" i="13" s="1"/>
  <c r="Q51" i="37"/>
  <c r="BE98" i="9"/>
  <c r="AH47" i="37"/>
  <c r="J78" i="13" s="1"/>
  <c r="F69" i="9"/>
  <c r="AY69" i="9" s="1"/>
  <c r="AH59" i="37"/>
  <c r="J90" i="13" s="1"/>
  <c r="I50" i="9"/>
  <c r="AH35" i="37"/>
  <c r="J66" i="13" s="1"/>
  <c r="T106" i="37"/>
  <c r="BD107" i="9"/>
  <c r="F49" i="9"/>
  <c r="AY49" i="9" s="1"/>
  <c r="AH23" i="37"/>
  <c r="J54" i="13" s="1"/>
  <c r="BE107" i="9"/>
  <c r="I84" i="9"/>
  <c r="AZ84" i="9" s="1"/>
  <c r="R33" i="9"/>
  <c r="BC34" i="9" s="1"/>
  <c r="BA97" i="9"/>
  <c r="AH98" i="37"/>
  <c r="J129" i="13" s="1"/>
  <c r="K14" i="37"/>
  <c r="Q20" i="37"/>
  <c r="O27" i="9"/>
  <c r="Q25" i="37"/>
  <c r="O35" i="9"/>
  <c r="AH100" i="37"/>
  <c r="J131" i="13" s="1"/>
  <c r="Q99" i="37"/>
  <c r="AH105" i="37"/>
  <c r="J136" i="13" s="1"/>
  <c r="AH87" i="37"/>
  <c r="J118" i="13" s="1"/>
  <c r="Q40" i="37"/>
  <c r="O50" i="9"/>
  <c r="BB50" i="9" s="1"/>
  <c r="N42" i="37"/>
  <c r="K19" i="37"/>
  <c r="Q28" i="37"/>
  <c r="I29" i="9"/>
  <c r="O38" i="9"/>
  <c r="BB38" i="9" s="1"/>
  <c r="K125" i="37"/>
  <c r="Q17" i="37"/>
  <c r="O30" i="9"/>
  <c r="BB31" i="9" s="1"/>
  <c r="T83" i="37"/>
  <c r="I135" i="9"/>
  <c r="BE112" i="9"/>
  <c r="AH88" i="37"/>
  <c r="J119" i="13" s="1"/>
  <c r="K46" i="37"/>
  <c r="AH106" i="37"/>
  <c r="J137" i="13" s="1"/>
  <c r="I103" i="9"/>
  <c r="I24" i="9"/>
  <c r="AZ24" i="9" s="1"/>
  <c r="K115" i="37"/>
  <c r="K106" i="37"/>
  <c r="I101" i="9"/>
  <c r="I116" i="9"/>
  <c r="AZ117" i="9" s="1"/>
  <c r="N16" i="37"/>
  <c r="O23" i="9"/>
  <c r="BB23" i="9" s="1"/>
  <c r="K29" i="37"/>
  <c r="AH16" i="37"/>
  <c r="J47" i="13" s="1"/>
  <c r="O45" i="9"/>
  <c r="BB46" i="9" s="1"/>
  <c r="AH116" i="37"/>
  <c r="J147" i="13" s="1"/>
  <c r="AH112" i="37"/>
  <c r="J143" i="13" s="1"/>
  <c r="AH117" i="37"/>
  <c r="J148" i="13" s="1"/>
  <c r="Q13" i="37"/>
  <c r="I113" i="9"/>
  <c r="AZ114" i="9" s="1"/>
  <c r="K107" i="37"/>
  <c r="H37" i="37"/>
  <c r="AH107" i="37"/>
  <c r="J138" i="13" s="1"/>
  <c r="Q18" i="37"/>
  <c r="L85" i="9"/>
  <c r="BA86" i="9" s="1"/>
  <c r="I44" i="9"/>
  <c r="N95" i="37"/>
  <c r="I122" i="9"/>
  <c r="R120" i="9"/>
  <c r="BC121" i="9" s="1"/>
  <c r="H122" i="37"/>
  <c r="K34" i="37"/>
  <c r="F132" i="9"/>
  <c r="AH96" i="37"/>
  <c r="J127" i="13" s="1"/>
  <c r="AH99" i="37"/>
  <c r="J130" i="13" s="1"/>
  <c r="AH94" i="37"/>
  <c r="J125" i="13" s="1"/>
  <c r="K112" i="37"/>
  <c r="T110" i="37"/>
  <c r="Q35" i="37"/>
  <c r="K32" i="37"/>
  <c r="AH103" i="37"/>
  <c r="J134" i="13" s="1"/>
  <c r="AH104" i="37"/>
  <c r="J135" i="13" s="1"/>
  <c r="F114" i="9"/>
  <c r="AY114" i="9" s="1"/>
  <c r="F126" i="9"/>
  <c r="AH121" i="37"/>
  <c r="J152" i="13" s="1"/>
  <c r="K113" i="37"/>
  <c r="H116" i="37"/>
  <c r="AH115" i="37"/>
  <c r="J146" i="13" s="1"/>
  <c r="K108" i="37"/>
  <c r="AH74" i="37"/>
  <c r="J105" i="13" s="1"/>
  <c r="AH75" i="37"/>
  <c r="J106" i="13" s="1"/>
  <c r="AH81" i="37"/>
  <c r="J112" i="13" s="1"/>
  <c r="F47" i="9"/>
  <c r="AY48" i="9" s="1"/>
  <c r="I42" i="9"/>
  <c r="BE102" i="9"/>
  <c r="AH95" i="37"/>
  <c r="J126" i="13" s="1"/>
  <c r="K45" i="37"/>
  <c r="O48" i="9"/>
  <c r="BB49" i="9" s="1"/>
  <c r="I111" i="9"/>
  <c r="Q38" i="37"/>
  <c r="I55" i="9"/>
  <c r="O129" i="9"/>
  <c r="AH101" i="37"/>
  <c r="J132" i="13" s="1"/>
  <c r="F115" i="9"/>
  <c r="AY116" i="9" s="1"/>
  <c r="I110" i="9"/>
  <c r="H22" i="37"/>
  <c r="AH72" i="37"/>
  <c r="J103" i="13" s="1"/>
  <c r="O28" i="9"/>
  <c r="H105" i="37"/>
  <c r="N15" i="37"/>
  <c r="I91" i="9"/>
  <c r="AZ92" i="9" s="1"/>
  <c r="F32" i="9"/>
  <c r="AY33" i="9" s="1"/>
  <c r="BE99" i="9"/>
  <c r="Q119" i="37"/>
  <c r="AH91" i="37"/>
  <c r="J122" i="13" s="1"/>
  <c r="AH93" i="37"/>
  <c r="J124" i="13" s="1"/>
  <c r="AH83" i="37"/>
  <c r="J114" i="13" s="1"/>
  <c r="L25" i="9"/>
  <c r="BA26" i="9" s="1"/>
  <c r="K81" i="37"/>
  <c r="L131" i="9"/>
  <c r="Q107" i="37"/>
  <c r="AH26" i="37"/>
  <c r="J57" i="13" s="1"/>
  <c r="I108" i="9"/>
  <c r="AZ108" i="9" s="1"/>
  <c r="F36" i="9"/>
  <c r="AY36" i="9" s="1"/>
  <c r="K98" i="37"/>
  <c r="N121" i="37"/>
  <c r="T31" i="37"/>
  <c r="AH120" i="37"/>
  <c r="J151" i="13" s="1"/>
  <c r="R41" i="9"/>
  <c r="BC42" i="9" s="1"/>
  <c r="Q104" i="37"/>
  <c r="O114" i="9"/>
  <c r="BB115" i="9" s="1"/>
  <c r="I121" i="9"/>
  <c r="AH113" i="37"/>
  <c r="J144" i="13" s="1"/>
  <c r="O124" i="9"/>
  <c r="BB69" i="9"/>
  <c r="K100" i="37"/>
  <c r="AY75" i="9"/>
  <c r="BB100" i="9"/>
  <c r="T102" i="37"/>
  <c r="AH102" i="37"/>
  <c r="J133" i="13" s="1"/>
  <c r="AH123" i="37"/>
  <c r="J154" i="13" s="1"/>
  <c r="H123" i="37"/>
  <c r="F133" i="9"/>
  <c r="L102" i="9"/>
  <c r="BA103" i="9" s="1"/>
  <c r="N92" i="37"/>
  <c r="Q120" i="37"/>
  <c r="O130" i="9"/>
  <c r="L104" i="9"/>
  <c r="BA104" i="9" s="1"/>
  <c r="N94" i="37"/>
  <c r="BD71" i="9"/>
  <c r="BD72" i="9"/>
  <c r="I120" i="9"/>
  <c r="K110" i="37"/>
  <c r="BB112" i="9"/>
  <c r="BA73" i="9"/>
  <c r="BD75" i="9"/>
  <c r="BC76" i="9"/>
  <c r="Q37" i="37"/>
  <c r="AY35" i="9"/>
  <c r="I56" i="9"/>
  <c r="Q42" i="37"/>
  <c r="BB64" i="9"/>
  <c r="BD103" i="9"/>
  <c r="O62" i="9"/>
  <c r="BB63" i="9" s="1"/>
  <c r="O40" i="9"/>
  <c r="I105" i="9"/>
  <c r="BD44" i="9"/>
  <c r="K111" i="37"/>
  <c r="H39" i="37"/>
  <c r="Q58" i="37"/>
  <c r="I39" i="9"/>
  <c r="AZ39" i="9" s="1"/>
  <c r="Q114" i="37"/>
  <c r="BC110" i="9"/>
  <c r="K41" i="37"/>
  <c r="I41" i="9"/>
  <c r="H43" i="37"/>
  <c r="K62" i="37"/>
  <c r="H61" i="37"/>
  <c r="T48" i="37"/>
  <c r="I72" i="9"/>
  <c r="AZ72" i="9" s="1"/>
  <c r="F71" i="9"/>
  <c r="AY72" i="9" s="1"/>
  <c r="H56" i="37"/>
  <c r="K49" i="37"/>
  <c r="BE103" i="9"/>
  <c r="BE100" i="9"/>
  <c r="I54" i="9"/>
  <c r="K44" i="37"/>
  <c r="O67" i="9"/>
  <c r="BB67" i="9" s="1"/>
  <c r="Q116" i="37"/>
  <c r="Q57" i="37"/>
  <c r="AY99" i="9"/>
  <c r="F53" i="9"/>
  <c r="AY53" i="9" s="1"/>
  <c r="Q55" i="37"/>
  <c r="L128" i="9"/>
  <c r="T40" i="37"/>
  <c r="L69" i="9"/>
  <c r="BA70" i="9" s="1"/>
  <c r="N59" i="37"/>
  <c r="F64" i="9"/>
  <c r="AY64" i="9" s="1"/>
  <c r="H54" i="37"/>
  <c r="I73" i="9"/>
  <c r="K63" i="37"/>
  <c r="I63" i="9"/>
  <c r="AZ64" i="9" s="1"/>
  <c r="K53" i="37"/>
  <c r="H114" i="37"/>
  <c r="H98" i="37"/>
  <c r="F108" i="9"/>
  <c r="H112" i="37"/>
  <c r="F122" i="9"/>
  <c r="BE32" i="9"/>
  <c r="I115" i="9"/>
  <c r="AZ115" i="9" s="1"/>
  <c r="K105" i="37"/>
  <c r="O123" i="9"/>
  <c r="N117" i="37"/>
  <c r="Q113" i="37"/>
  <c r="I119" i="9"/>
  <c r="K109" i="37"/>
  <c r="BE37" i="9"/>
  <c r="BC45" i="9"/>
  <c r="O125" i="9"/>
  <c r="BA37" i="9"/>
  <c r="BD39" i="9"/>
  <c r="BE33" i="9"/>
  <c r="BE43" i="9"/>
  <c r="BA41" i="9"/>
  <c r="BE40" i="9"/>
  <c r="BC46" i="9"/>
  <c r="BA42" i="9"/>
  <c r="BD43" i="9"/>
  <c r="AY34" i="9"/>
  <c r="BA45" i="9"/>
  <c r="BA51" i="9"/>
  <c r="BD32" i="9"/>
  <c r="BD48" i="9"/>
  <c r="BE59" i="9"/>
  <c r="BD47" i="9"/>
  <c r="BB47" i="9"/>
  <c r="BC44" i="9"/>
  <c r="BC43" i="9"/>
  <c r="BA38" i="9"/>
  <c r="BA39" i="9"/>
  <c r="BA66" i="9"/>
  <c r="BD46" i="9"/>
  <c r="BD45" i="9"/>
  <c r="BE72" i="9"/>
  <c r="BA61" i="9"/>
  <c r="BA54" i="9"/>
  <c r="BA67" i="9"/>
  <c r="BD54" i="9"/>
  <c r="BC60" i="9"/>
  <c r="BD42" i="9"/>
  <c r="BD41" i="9"/>
  <c r="BE44" i="9"/>
  <c r="BB61" i="9"/>
  <c r="BA55" i="9"/>
  <c r="BE34" i="9"/>
  <c r="BC58" i="9"/>
  <c r="BD60" i="9"/>
  <c r="BD56" i="9"/>
  <c r="BE55" i="9"/>
  <c r="AY52" i="9"/>
  <c r="BE56" i="9"/>
  <c r="BE60" i="9"/>
  <c r="BE49" i="9"/>
  <c r="BD59" i="9"/>
  <c r="BD51" i="9"/>
  <c r="AZ60" i="9"/>
  <c r="BB56" i="9"/>
  <c r="BA59" i="9"/>
  <c r="BB81" i="9"/>
  <c r="BC55" i="9"/>
  <c r="BC52" i="9"/>
  <c r="BC50" i="9"/>
  <c r="BD53" i="9"/>
  <c r="BD52" i="9"/>
  <c r="BA60" i="9"/>
  <c r="BA50" i="9"/>
  <c r="BB53" i="9"/>
  <c r="BA34" i="9"/>
  <c r="AY62" i="9"/>
  <c r="BD55" i="9"/>
  <c r="BC51" i="9"/>
  <c r="BA53" i="9"/>
  <c r="BA52" i="9"/>
  <c r="BC57" i="9"/>
  <c r="BC56" i="9"/>
  <c r="BA56" i="9"/>
  <c r="N115" i="37"/>
  <c r="L125" i="9"/>
  <c r="L31" i="9"/>
  <c r="BA31" i="9" s="1"/>
  <c r="N21" i="37"/>
  <c r="K124" i="37"/>
  <c r="I134" i="9"/>
  <c r="BC59" i="9"/>
  <c r="BE50" i="9"/>
  <c r="BC61" i="9"/>
  <c r="BE73" i="9"/>
  <c r="BA65" i="9"/>
  <c r="BE70" i="9"/>
  <c r="BC69" i="9"/>
  <c r="AZ51" i="9"/>
  <c r="BC63" i="9"/>
  <c r="BC62" i="9"/>
  <c r="BC53" i="9"/>
  <c r="BC54" i="9"/>
  <c r="AY51" i="9"/>
  <c r="BE57" i="9"/>
  <c r="BE58" i="9"/>
  <c r="BD37" i="9"/>
  <c r="BD36" i="9"/>
  <c r="BE36" i="9"/>
  <c r="BE35" i="9"/>
  <c r="BC36" i="9"/>
  <c r="BC35" i="9"/>
  <c r="BA36" i="9"/>
  <c r="BA35" i="9"/>
  <c r="BC38" i="9"/>
  <c r="BC37" i="9"/>
  <c r="BD34" i="9"/>
  <c r="BD33" i="9"/>
  <c r="BE51" i="9"/>
  <c r="BE52" i="9"/>
  <c r="BE41" i="9"/>
  <c r="BE42" i="9"/>
  <c r="BB55" i="9"/>
  <c r="BB54" i="9"/>
  <c r="R133" i="9"/>
  <c r="T123" i="37"/>
  <c r="Q118" i="37"/>
  <c r="O128" i="9"/>
  <c r="F109" i="9"/>
  <c r="H99" i="37"/>
  <c r="H100" i="37"/>
  <c r="F110" i="9"/>
  <c r="BE74" i="9"/>
  <c r="BC77" i="9"/>
  <c r="BC71" i="9"/>
  <c r="AZ71" i="9"/>
  <c r="BC70" i="9"/>
  <c r="BC68" i="9"/>
  <c r="BE65" i="9"/>
  <c r="BE71" i="9"/>
  <c r="AY80" i="9"/>
  <c r="BB78" i="9"/>
  <c r="AY58" i="9"/>
  <c r="AY57" i="9"/>
  <c r="BD58" i="9"/>
  <c r="BD57" i="9"/>
  <c r="BB60" i="9"/>
  <c r="BB59" i="9"/>
  <c r="K23" i="37"/>
  <c r="I33" i="9"/>
  <c r="AZ33" i="9" s="1"/>
  <c r="N116" i="37"/>
  <c r="L126" i="9"/>
  <c r="H126" i="37"/>
  <c r="F136" i="9"/>
  <c r="Q128" i="37"/>
  <c r="O138" i="9"/>
  <c r="R141" i="9"/>
  <c r="T131" i="37"/>
  <c r="Q135" i="37"/>
  <c r="O145" i="9"/>
  <c r="K127" i="37"/>
  <c r="I137" i="9"/>
  <c r="Q117" i="37"/>
  <c r="O127" i="9"/>
  <c r="K24" i="37"/>
  <c r="I34" i="9"/>
  <c r="BC73" i="9"/>
  <c r="BC72" i="9"/>
  <c r="BE76" i="9"/>
  <c r="BE75" i="9"/>
  <c r="BB65" i="9"/>
  <c r="BB66" i="9"/>
  <c r="BA74" i="9"/>
  <c r="BA75" i="9"/>
  <c r="I48" i="9"/>
  <c r="K38" i="37"/>
  <c r="T29" i="37"/>
  <c r="R39" i="9"/>
  <c r="L32" i="9"/>
  <c r="N22" i="37"/>
  <c r="Q24" i="37"/>
  <c r="O34" i="9"/>
  <c r="K30" i="37"/>
  <c r="I40" i="9"/>
  <c r="H32" i="37"/>
  <c r="F42" i="9"/>
  <c r="O44" i="9"/>
  <c r="Q34" i="37"/>
  <c r="I45" i="9"/>
  <c r="K35" i="37"/>
  <c r="T37" i="37"/>
  <c r="R47" i="9"/>
  <c r="Q41" i="37"/>
  <c r="O51" i="9"/>
  <c r="K33" i="37"/>
  <c r="I43" i="9"/>
  <c r="Q23" i="37"/>
  <c r="O33" i="9"/>
  <c r="BB33" i="9" s="1"/>
  <c r="I49" i="9"/>
  <c r="K39" i="37"/>
  <c r="I62" i="9"/>
  <c r="K52" i="37"/>
  <c r="H49" i="37"/>
  <c r="F59" i="9"/>
  <c r="AY59" i="9" s="1"/>
  <c r="H50" i="37"/>
  <c r="F60" i="9"/>
  <c r="BB77" i="9"/>
  <c r="AY66" i="9"/>
  <c r="BC99" i="9"/>
  <c r="BD78" i="9"/>
  <c r="BC78" i="9"/>
  <c r="BC65" i="9"/>
  <c r="BE77" i="9"/>
  <c r="BE78" i="9"/>
  <c r="BA68" i="9"/>
  <c r="BE67" i="9"/>
  <c r="BE66" i="9"/>
  <c r="BD67" i="9"/>
  <c r="BD66" i="9"/>
  <c r="AZ69" i="9"/>
  <c r="AZ68" i="9"/>
  <c r="BB71" i="9"/>
  <c r="BB70" i="9"/>
  <c r="AY68" i="9"/>
  <c r="AY67" i="9"/>
  <c r="BA71" i="9"/>
  <c r="BA72" i="9"/>
  <c r="AY73" i="9"/>
  <c r="AY74" i="9"/>
  <c r="BA77" i="9"/>
  <c r="BA76" i="9"/>
  <c r="AZ75" i="9"/>
  <c r="K27" i="37"/>
  <c r="I37" i="9"/>
  <c r="I35" i="9"/>
  <c r="AZ36" i="9" s="1"/>
  <c r="K25" i="37"/>
  <c r="BE39" i="9"/>
  <c r="BE38" i="9"/>
  <c r="BA46" i="9"/>
  <c r="BA47" i="9"/>
  <c r="BD50" i="9"/>
  <c r="BD49" i="9"/>
  <c r="BA49" i="9"/>
  <c r="BA48" i="9"/>
  <c r="BC49" i="9"/>
  <c r="BA63" i="9"/>
  <c r="BA62" i="9"/>
  <c r="BE53" i="9"/>
  <c r="BE54" i="9"/>
  <c r="BE62" i="9"/>
  <c r="BE61" i="9"/>
  <c r="BD62" i="9"/>
  <c r="BD61" i="9"/>
  <c r="BB57" i="9"/>
  <c r="BB58" i="9"/>
  <c r="AZ53" i="9"/>
  <c r="AZ52" i="9"/>
  <c r="AY56" i="9"/>
  <c r="AY55" i="9"/>
  <c r="AZ76" i="9"/>
  <c r="AZ77" i="9"/>
  <c r="AY17" i="9"/>
  <c r="K132" i="37"/>
  <c r="BE121" i="9"/>
  <c r="AY100" i="9"/>
  <c r="I142" i="9"/>
  <c r="K130" i="37"/>
  <c r="I146" i="9"/>
  <c r="BE94" i="9"/>
  <c r="BD100" i="9"/>
  <c r="I139" i="9"/>
  <c r="AY91" i="9"/>
  <c r="K136" i="37"/>
  <c r="BD112" i="9"/>
  <c r="AY90" i="9"/>
  <c r="BD105" i="9"/>
  <c r="L43" i="9"/>
  <c r="BA44" i="9" s="1"/>
  <c r="K134" i="37"/>
  <c r="I144" i="9"/>
  <c r="O39" i="9"/>
  <c r="BB97" i="9"/>
  <c r="K133" i="37"/>
  <c r="BA110" i="9"/>
  <c r="BC103" i="9"/>
  <c r="T22" i="37"/>
  <c r="BA88" i="9"/>
  <c r="BA89" i="9"/>
  <c r="BC95" i="9"/>
  <c r="BA94" i="9"/>
  <c r="BC84" i="9"/>
  <c r="AY82" i="9"/>
  <c r="BD110" i="9"/>
  <c r="K36" i="37"/>
  <c r="H34" i="37"/>
  <c r="BD115" i="9"/>
  <c r="BC112" i="9"/>
  <c r="BD89" i="9"/>
  <c r="BC111" i="9"/>
  <c r="BE108" i="9"/>
  <c r="Q31" i="37"/>
  <c r="BB96" i="9"/>
  <c r="BD104" i="9"/>
  <c r="H35" i="37"/>
  <c r="F45" i="9"/>
  <c r="AY46" i="9" s="1"/>
  <c r="BC81" i="9"/>
  <c r="I118" i="9"/>
  <c r="BB90" i="9"/>
  <c r="I46" i="9"/>
  <c r="R32" i="9"/>
  <c r="BC33" i="9" s="1"/>
  <c r="BC105" i="9"/>
  <c r="K37" i="37"/>
  <c r="I47" i="9"/>
  <c r="F38" i="9"/>
  <c r="AY39" i="9" s="1"/>
  <c r="H28" i="37"/>
  <c r="O42" i="9"/>
  <c r="BB43" i="9" s="1"/>
  <c r="Q32" i="37"/>
  <c r="BC100" i="9"/>
  <c r="Q69" i="37"/>
  <c r="F44" i="9"/>
  <c r="AY44" i="9" s="1"/>
  <c r="H30" i="37"/>
  <c r="F40" i="9"/>
  <c r="AY41" i="9" s="1"/>
  <c r="Q26" i="37"/>
  <c r="BA79" i="9"/>
  <c r="O36" i="9"/>
  <c r="L82" i="9"/>
  <c r="BA83" i="9" s="1"/>
  <c r="N72" i="37"/>
  <c r="BE86" i="9"/>
  <c r="O41" i="9"/>
  <c r="K88" i="37"/>
  <c r="I98" i="9"/>
  <c r="H93" i="37"/>
  <c r="F103" i="9"/>
  <c r="L108" i="9"/>
  <c r="N98" i="37"/>
  <c r="O107" i="9"/>
  <c r="Q97" i="37"/>
  <c r="I100" i="9"/>
  <c r="K90" i="37"/>
  <c r="Q94" i="37"/>
  <c r="O104" i="9"/>
  <c r="T87" i="37"/>
  <c r="R97" i="9"/>
  <c r="BC98" i="9" s="1"/>
  <c r="Q96" i="37"/>
  <c r="O106" i="9"/>
  <c r="H95" i="37"/>
  <c r="F105" i="9"/>
  <c r="BA87" i="9"/>
  <c r="K92" i="37"/>
  <c r="I102" i="9"/>
  <c r="Q91" i="37"/>
  <c r="O101" i="9"/>
  <c r="BB101" i="9" s="1"/>
  <c r="BC85" i="9"/>
  <c r="AY81" i="9"/>
  <c r="BD80" i="9"/>
  <c r="BA80" i="9"/>
  <c r="BB93" i="9"/>
  <c r="BE45" i="9"/>
  <c r="K87" i="37"/>
  <c r="I97" i="9"/>
  <c r="K94" i="37"/>
  <c r="I104" i="9"/>
  <c r="Q93" i="37"/>
  <c r="O103" i="9"/>
  <c r="O113" i="9"/>
  <c r="BB113" i="9" s="1"/>
  <c r="Q103" i="37"/>
  <c r="I106" i="9"/>
  <c r="K96" i="37"/>
  <c r="H97" i="37"/>
  <c r="F107" i="9"/>
  <c r="K120" i="37"/>
  <c r="I130" i="9"/>
  <c r="Q95" i="37"/>
  <c r="O105" i="9"/>
  <c r="BE119" i="9"/>
  <c r="N90" i="37"/>
  <c r="L100" i="9"/>
  <c r="BA100" i="9" s="1"/>
  <c r="K121" i="37"/>
  <c r="I131" i="9"/>
  <c r="O91" i="9"/>
  <c r="BB92" i="9" s="1"/>
  <c r="K102" i="37"/>
  <c r="I112" i="9"/>
  <c r="O102" i="9"/>
  <c r="Q92" i="37"/>
  <c r="F129" i="9"/>
  <c r="H119" i="37"/>
  <c r="N91" i="37"/>
  <c r="L101" i="9"/>
  <c r="O98" i="9"/>
  <c r="Q88" i="37"/>
  <c r="Q100" i="37"/>
  <c r="O110" i="9"/>
  <c r="H78" i="37"/>
  <c r="F128" i="9"/>
  <c r="H118" i="37"/>
  <c r="K89" i="37"/>
  <c r="I99" i="9"/>
  <c r="I87" i="9"/>
  <c r="AZ88" i="9" s="1"/>
  <c r="K99" i="37"/>
  <c r="I109" i="9"/>
  <c r="H101" i="37"/>
  <c r="F111" i="9"/>
  <c r="R108" i="9"/>
  <c r="T98" i="37"/>
  <c r="BE87" i="9"/>
  <c r="BE115" i="9"/>
  <c r="BE83" i="9"/>
  <c r="BA95" i="9"/>
  <c r="F88" i="9"/>
  <c r="AY89" i="9" s="1"/>
  <c r="BD95" i="9"/>
  <c r="BD83" i="9"/>
  <c r="BE46" i="9"/>
  <c r="AZ18" i="9"/>
  <c r="BC88" i="9"/>
  <c r="AY83" i="9"/>
  <c r="BE95" i="9"/>
  <c r="BD84" i="9"/>
  <c r="BD85" i="9"/>
  <c r="AY18" i="9"/>
  <c r="BE96" i="9"/>
  <c r="BE91" i="9"/>
  <c r="BB82" i="9"/>
  <c r="AY95" i="9"/>
  <c r="BE18" i="9"/>
  <c r="BD88" i="9"/>
  <c r="BD92" i="9"/>
  <c r="BC91" i="9"/>
  <c r="BC92" i="9"/>
  <c r="BE80" i="9"/>
  <c r="BE79" i="9"/>
  <c r="BC93" i="9"/>
  <c r="BC94" i="9"/>
  <c r="BC83" i="9"/>
  <c r="BC82" i="9"/>
  <c r="BA96" i="9"/>
  <c r="BD79" i="9"/>
  <c r="BD21" i="9"/>
  <c r="BE93" i="9"/>
  <c r="BE92" i="9"/>
  <c r="BE81" i="9"/>
  <c r="BE82" i="9"/>
  <c r="AY79" i="9"/>
  <c r="AY78" i="9"/>
  <c r="BE88" i="9"/>
  <c r="BE89" i="9"/>
  <c r="BB89" i="9"/>
  <c r="BB88" i="9"/>
  <c r="BE84" i="9"/>
  <c r="BE85" i="9"/>
  <c r="BC80" i="9"/>
  <c r="BC79" i="9"/>
  <c r="BD82" i="9"/>
  <c r="BD81" i="9"/>
  <c r="BD94" i="9"/>
  <c r="BD93" i="9"/>
  <c r="I85" i="9"/>
  <c r="K75" i="37"/>
  <c r="T79" i="37"/>
  <c r="R89" i="9"/>
  <c r="I78" i="9"/>
  <c r="K68" i="37"/>
  <c r="Q74" i="37"/>
  <c r="O84" i="9"/>
  <c r="BB85" i="9" s="1"/>
  <c r="Q84" i="37"/>
  <c r="Q76" i="37"/>
  <c r="O86" i="9"/>
  <c r="BB86" i="9" s="1"/>
  <c r="I96" i="9"/>
  <c r="K86" i="37"/>
  <c r="K85" i="37"/>
  <c r="I95" i="9"/>
  <c r="AZ95" i="9" s="1"/>
  <c r="K83" i="37"/>
  <c r="I93" i="9"/>
  <c r="AZ93" i="9" s="1"/>
  <c r="Q73" i="37"/>
  <c r="O83" i="9"/>
  <c r="BD16" i="9"/>
  <c r="BC22" i="9"/>
  <c r="AZ17" i="9"/>
  <c r="BA14" i="9"/>
  <c r="BD14" i="9"/>
  <c r="BE29" i="9"/>
  <c r="BA29" i="9"/>
  <c r="BC30" i="9"/>
  <c r="BC29" i="9"/>
  <c r="AY31" i="9"/>
  <c r="BA19" i="9"/>
  <c r="AZ19" i="9"/>
  <c r="BA21" i="9"/>
  <c r="AY21" i="9"/>
  <c r="BA24" i="9"/>
  <c r="BA30" i="9"/>
  <c r="BE31" i="9"/>
  <c r="BB16" i="9"/>
  <c r="BB25" i="9"/>
  <c r="AY16" i="9"/>
  <c r="BD23" i="9"/>
  <c r="BD22" i="9"/>
  <c r="AZ27" i="9"/>
  <c r="V13" i="9"/>
  <c r="BD13" i="9"/>
  <c r="BD31" i="9"/>
  <c r="BE26" i="9"/>
  <c r="S13" i="9"/>
  <c r="BC13" i="9"/>
  <c r="BD25" i="9"/>
  <c r="BE27" i="9"/>
  <c r="BE16" i="9"/>
  <c r="BB17" i="9"/>
  <c r="AY20" i="9"/>
  <c r="AY13" i="9"/>
  <c r="G13" i="9"/>
  <c r="BD30" i="9"/>
  <c r="BE23" i="9"/>
  <c r="BC26" i="9"/>
  <c r="BA15" i="9"/>
  <c r="BE25" i="9"/>
  <c r="BE19" i="9"/>
  <c r="BE14" i="9"/>
  <c r="BA28" i="9"/>
  <c r="BE21" i="9"/>
  <c r="AY30" i="9"/>
  <c r="BC16" i="9"/>
  <c r="BE30" i="9"/>
  <c r="Y13" i="9"/>
  <c r="BE13" i="9"/>
  <c r="BD20" i="9"/>
  <c r="BD28" i="9"/>
  <c r="BE28" i="9"/>
  <c r="M13" i="9"/>
  <c r="BA13" i="9"/>
  <c r="BC31" i="9"/>
  <c r="BC28" i="9"/>
  <c r="BC20" i="9"/>
  <c r="BD18" i="9"/>
  <c r="BD24" i="9"/>
  <c r="BE17" i="9"/>
  <c r="BC27" i="9"/>
  <c r="BE20" i="9"/>
  <c r="AY15" i="9"/>
  <c r="BA22" i="9"/>
  <c r="BC21" i="9"/>
  <c r="BC23" i="9"/>
  <c r="BB32" i="9"/>
  <c r="BE22" i="9"/>
  <c r="P13" i="9"/>
  <c r="Q14" i="9" s="1"/>
  <c r="BO14" i="9" s="1"/>
  <c r="BB13" i="9"/>
  <c r="AY25" i="9"/>
  <c r="BC18" i="9"/>
  <c r="BE24" i="9"/>
  <c r="BA23" i="9"/>
  <c r="AY14" i="9"/>
  <c r="AY29" i="9"/>
  <c r="BD26" i="9"/>
  <c r="BD27" i="9"/>
  <c r="BD17" i="9"/>
  <c r="BC17" i="9"/>
  <c r="BE15" i="9"/>
  <c r="BA20" i="9"/>
  <c r="BC19" i="9"/>
  <c r="AY26" i="9"/>
  <c r="BD15" i="9"/>
  <c r="AY22" i="9"/>
  <c r="BD29" i="9"/>
  <c r="BC14" i="9"/>
  <c r="BA27" i="9"/>
  <c r="BE48" i="9"/>
  <c r="BE47" i="9"/>
  <c r="AZ59" i="9"/>
  <c r="AZ58" i="9"/>
  <c r="BK14" i="9"/>
  <c r="D15" i="9"/>
  <c r="E15" i="9"/>
  <c r="I20" i="9"/>
  <c r="K10" i="37"/>
  <c r="R24" i="9"/>
  <c r="BC25" i="9" s="1"/>
  <c r="T14" i="37"/>
  <c r="L17" i="9"/>
  <c r="BA18" i="9" s="1"/>
  <c r="N7" i="37"/>
  <c r="I13" i="9"/>
  <c r="AZ14" i="9" s="1"/>
  <c r="K3" i="37"/>
  <c r="Q9" i="37"/>
  <c r="O19" i="9"/>
  <c r="BB20" i="9" s="1"/>
  <c r="K70" i="37"/>
  <c r="I80" i="9"/>
  <c r="AZ80" i="9" s="1"/>
  <c r="I15" i="9"/>
  <c r="K5" i="37"/>
  <c r="I90" i="9"/>
  <c r="K80" i="37"/>
  <c r="I25" i="9"/>
  <c r="AZ26" i="9" s="1"/>
  <c r="K15" i="37"/>
  <c r="F92" i="9"/>
  <c r="AY92" i="9" s="1"/>
  <c r="H82" i="37"/>
  <c r="F27" i="9"/>
  <c r="AY28" i="9" s="1"/>
  <c r="H17" i="37"/>
  <c r="L81" i="9"/>
  <c r="N71" i="37"/>
  <c r="L16" i="9"/>
  <c r="N6" i="37"/>
  <c r="O14" i="9"/>
  <c r="BB15" i="9" s="1"/>
  <c r="Q4" i="37"/>
  <c r="Q16" i="37"/>
  <c r="O26" i="9"/>
  <c r="K12" i="37"/>
  <c r="I22" i="9"/>
  <c r="F23" i="9"/>
  <c r="AY24" i="9" s="1"/>
  <c r="H13" i="37"/>
  <c r="O29" i="9"/>
  <c r="Q19" i="37"/>
  <c r="O21" i="9"/>
  <c r="BB22" i="9" s="1"/>
  <c r="Q11" i="37"/>
  <c r="I31" i="9"/>
  <c r="K21" i="37"/>
  <c r="K20" i="37"/>
  <c r="I30" i="9"/>
  <c r="I28" i="9"/>
  <c r="K18" i="37"/>
  <c r="O18" i="9"/>
  <c r="Q8" i="37"/>
  <c r="I61" i="9"/>
  <c r="K51" i="37"/>
  <c r="BD96" i="9"/>
  <c r="BC15" i="9"/>
  <c r="BD19" i="9"/>
  <c r="AY19" i="9"/>
  <c r="BD87" i="9"/>
  <c r="BD86" i="9"/>
  <c r="AY97" i="9"/>
  <c r="AY96" i="9"/>
  <c r="AZ82" i="9"/>
  <c r="AY85" i="9"/>
  <c r="AY84" i="9"/>
  <c r="AY87" i="9"/>
  <c r="AY86" i="9"/>
  <c r="BD90" i="9"/>
  <c r="BD91" i="9"/>
  <c r="AY94" i="9"/>
  <c r="BA91" i="9"/>
  <c r="BA90" i="9"/>
  <c r="BC96" i="9"/>
  <c r="BA57" i="9"/>
  <c r="BA58" i="9"/>
  <c r="BB79" i="9"/>
  <c r="BB80" i="9"/>
  <c r="BB95" i="9"/>
  <c r="BB94" i="9"/>
  <c r="BB120" i="9"/>
  <c r="BE120" i="9"/>
  <c r="BE118" i="9"/>
  <c r="BE117" i="9"/>
  <c r="BE116" i="9"/>
  <c r="BE114" i="9"/>
  <c r="BE113" i="9"/>
  <c r="AY118" i="9"/>
  <c r="B183" i="1"/>
  <c r="BD121" i="9"/>
  <c r="BD116" i="9"/>
  <c r="BA119" i="9"/>
  <c r="BA117" i="9"/>
  <c r="BD117" i="9"/>
  <c r="BC117" i="9"/>
  <c r="AY120" i="9"/>
  <c r="BA118" i="9"/>
  <c r="BA115" i="9"/>
  <c r="BC118" i="9"/>
  <c r="BB116" i="9"/>
  <c r="AY119" i="9"/>
  <c r="BB117" i="9"/>
  <c r="AY121" i="9"/>
  <c r="BC119" i="9"/>
  <c r="BC115" i="9"/>
  <c r="BA120" i="9"/>
  <c r="BB118" i="9"/>
  <c r="BD118" i="9"/>
  <c r="BD120" i="9"/>
  <c r="K135" i="37"/>
  <c r="I145" i="9"/>
  <c r="K116" i="37"/>
  <c r="I126" i="9"/>
  <c r="BC116" i="9"/>
  <c r="BA116" i="9"/>
  <c r="AY117" i="9"/>
  <c r="BA121" i="9"/>
  <c r="BD119" i="9"/>
  <c r="BB121" i="9"/>
  <c r="BB119" i="9"/>
  <c r="AR140" i="9"/>
  <c r="AQ140" i="9"/>
  <c r="AO142" i="35"/>
  <c r="AN142" i="35"/>
  <c r="AL142" i="35"/>
  <c r="AK142" i="35"/>
  <c r="AZ83" i="9"/>
  <c r="BA92" i="9"/>
  <c r="BA93" i="9"/>
  <c r="AL38" i="9"/>
  <c r="BT38" i="9" s="1"/>
  <c r="AK38" i="9"/>
  <c r="AO38" i="9"/>
  <c r="BU38" i="9" s="1"/>
  <c r="AN38" i="9"/>
  <c r="AB37" i="9"/>
  <c r="AC37" i="9"/>
  <c r="AH37" i="9"/>
  <c r="AI37" i="9"/>
  <c r="BS37" i="9" s="1"/>
  <c r="AE36" i="9"/>
  <c r="AF36" i="9"/>
  <c r="BB36" i="9" l="1"/>
  <c r="BB27" i="9"/>
  <c r="BI27" i="9" s="1"/>
  <c r="AY70" i="9"/>
  <c r="AZ29" i="9"/>
  <c r="AY50" i="9"/>
  <c r="BA85" i="9"/>
  <c r="BB28" i="9"/>
  <c r="BB48" i="9"/>
  <c r="BB30" i="9"/>
  <c r="AY47" i="9"/>
  <c r="AZ101" i="9"/>
  <c r="BI101" i="9" s="1"/>
  <c r="BB24" i="9"/>
  <c r="AZ55" i="9"/>
  <c r="BI55" i="9" s="1"/>
  <c r="AZ56" i="9"/>
  <c r="BI56" i="9" s="1"/>
  <c r="BC120" i="9"/>
  <c r="AZ45" i="9"/>
  <c r="AZ42" i="9"/>
  <c r="AY115" i="9"/>
  <c r="BA25" i="9"/>
  <c r="AZ111" i="9"/>
  <c r="AY32" i="9"/>
  <c r="AY37" i="9"/>
  <c r="AZ121" i="9"/>
  <c r="BI121" i="9" s="1"/>
  <c r="BC41" i="9"/>
  <c r="BI75" i="9"/>
  <c r="BA105" i="9"/>
  <c r="AZ120" i="9"/>
  <c r="AZ73" i="9"/>
  <c r="BI73" i="9" s="1"/>
  <c r="BI76" i="9"/>
  <c r="AZ57" i="9"/>
  <c r="BI57" i="9" s="1"/>
  <c r="BB41" i="9"/>
  <c r="AY109" i="9"/>
  <c r="BI64" i="9"/>
  <c r="BB40" i="9"/>
  <c r="BB62" i="9"/>
  <c r="AY71" i="9"/>
  <c r="AZ54" i="9"/>
  <c r="BI54" i="9" s="1"/>
  <c r="AZ74" i="9"/>
  <c r="BI74" i="9" s="1"/>
  <c r="AY65" i="9"/>
  <c r="AZ116" i="9"/>
  <c r="BI116" i="9" s="1"/>
  <c r="AY54" i="9"/>
  <c r="AZ63" i="9"/>
  <c r="BI63" i="9" s="1"/>
  <c r="BB68" i="9"/>
  <c r="BI68" i="9" s="1"/>
  <c r="BI67" i="9"/>
  <c r="BA69" i="9"/>
  <c r="AZ119" i="9"/>
  <c r="BI119" i="9" s="1"/>
  <c r="BI53" i="9"/>
  <c r="AY110" i="9"/>
  <c r="BI60" i="9"/>
  <c r="BI69" i="9"/>
  <c r="BI71" i="9"/>
  <c r="BI70" i="9"/>
  <c r="AZ48" i="9"/>
  <c r="AZ46" i="9"/>
  <c r="BI46" i="9" s="1"/>
  <c r="BI59" i="9"/>
  <c r="BI58" i="9"/>
  <c r="BI72" i="9"/>
  <c r="BA33" i="9"/>
  <c r="BA32" i="9"/>
  <c r="AZ38" i="9"/>
  <c r="BI38" i="9" s="1"/>
  <c r="AZ37" i="9"/>
  <c r="BI66" i="9"/>
  <c r="BI77" i="9"/>
  <c r="BI65" i="9"/>
  <c r="AZ34" i="9"/>
  <c r="AZ35" i="9"/>
  <c r="BC39" i="9"/>
  <c r="BC40" i="9"/>
  <c r="BB34" i="9"/>
  <c r="BB35" i="9"/>
  <c r="AZ41" i="9"/>
  <c r="AZ40" i="9"/>
  <c r="AY42" i="9"/>
  <c r="AY43" i="9"/>
  <c r="BB45" i="9"/>
  <c r="BB44" i="9"/>
  <c r="BB51" i="9"/>
  <c r="BI51" i="9" s="1"/>
  <c r="BB52" i="9"/>
  <c r="BI52" i="9" s="1"/>
  <c r="AZ44" i="9"/>
  <c r="AZ43" i="9"/>
  <c r="BI43" i="9" s="1"/>
  <c r="AZ50" i="9"/>
  <c r="BI50" i="9" s="1"/>
  <c r="AZ49" i="9"/>
  <c r="BI49" i="9" s="1"/>
  <c r="AY61" i="9"/>
  <c r="AY60" i="9"/>
  <c r="BC47" i="9"/>
  <c r="BC48" i="9"/>
  <c r="BA43" i="9"/>
  <c r="BB39" i="9"/>
  <c r="AY45" i="9"/>
  <c r="BC97" i="9"/>
  <c r="AY88" i="9"/>
  <c r="AZ118" i="9"/>
  <c r="BI118" i="9" s="1"/>
  <c r="AZ47" i="9"/>
  <c r="BB42" i="9"/>
  <c r="BB102" i="9"/>
  <c r="BC32" i="9"/>
  <c r="BB91" i="9"/>
  <c r="BB87" i="9"/>
  <c r="AY38" i="9"/>
  <c r="AY40" i="9"/>
  <c r="AZ94" i="9"/>
  <c r="BI94" i="9" s="1"/>
  <c r="BI82" i="9"/>
  <c r="BB37" i="9"/>
  <c r="AZ98" i="9"/>
  <c r="BB107" i="9"/>
  <c r="BB108" i="9"/>
  <c r="AZ103" i="9"/>
  <c r="AZ102" i="9"/>
  <c r="BA109" i="9"/>
  <c r="BA108" i="9"/>
  <c r="AY103" i="9"/>
  <c r="AY104" i="9"/>
  <c r="AY106" i="9"/>
  <c r="AY105" i="9"/>
  <c r="BI88" i="9"/>
  <c r="AZ87" i="9"/>
  <c r="AZ97" i="9"/>
  <c r="BI93" i="9"/>
  <c r="BB114" i="9"/>
  <c r="BI114" i="9" s="1"/>
  <c r="AZ110" i="9"/>
  <c r="AZ109" i="9"/>
  <c r="BB106" i="9"/>
  <c r="BB105" i="9"/>
  <c r="AZ107" i="9"/>
  <c r="AZ106" i="9"/>
  <c r="AZ105" i="9"/>
  <c r="AZ104" i="9"/>
  <c r="BB99" i="9"/>
  <c r="BB98" i="9"/>
  <c r="BC109" i="9"/>
  <c r="BC108" i="9"/>
  <c r="BA102" i="9"/>
  <c r="BA101" i="9"/>
  <c r="AZ100" i="9"/>
  <c r="BI100" i="9" s="1"/>
  <c r="AZ99" i="9"/>
  <c r="BB110" i="9"/>
  <c r="BB111" i="9"/>
  <c r="AZ112" i="9"/>
  <c r="BI112" i="9" s="1"/>
  <c r="AZ113" i="9"/>
  <c r="BI113" i="9" s="1"/>
  <c r="AY112" i="9"/>
  <c r="AY111" i="9"/>
  <c r="AY107" i="9"/>
  <c r="AY108" i="9"/>
  <c r="BB104" i="9"/>
  <c r="BB103" i="9"/>
  <c r="AZ96" i="9"/>
  <c r="BI96" i="9" s="1"/>
  <c r="AY93" i="9"/>
  <c r="AZ81" i="9"/>
  <c r="BI81" i="9" s="1"/>
  <c r="BI95" i="9"/>
  <c r="BI80" i="9"/>
  <c r="AZ86" i="9"/>
  <c r="BI86" i="9" s="1"/>
  <c r="AZ85" i="9"/>
  <c r="BI85" i="9" s="1"/>
  <c r="BC89" i="9"/>
  <c r="BI89" i="9" s="1"/>
  <c r="BC90" i="9"/>
  <c r="AZ78" i="9"/>
  <c r="BI78" i="9" s="1"/>
  <c r="AZ79" i="9"/>
  <c r="BI79" i="9" s="1"/>
  <c r="BI17" i="9"/>
  <c r="BB84" i="9"/>
  <c r="BI84" i="9" s="1"/>
  <c r="BB83" i="9"/>
  <c r="BI83" i="9" s="1"/>
  <c r="H14" i="9"/>
  <c r="BL14" i="9" s="1"/>
  <c r="G14" i="9"/>
  <c r="N14" i="9"/>
  <c r="BN14" i="9" s="1"/>
  <c r="M14" i="9"/>
  <c r="AZ20" i="9"/>
  <c r="BI20" i="9" s="1"/>
  <c r="AZ21" i="9"/>
  <c r="BA81" i="9"/>
  <c r="BA82" i="9"/>
  <c r="D16" i="9"/>
  <c r="E16" i="9"/>
  <c r="BK15" i="9"/>
  <c r="BC24" i="9"/>
  <c r="BI24" i="9" s="1"/>
  <c r="BA17" i="9"/>
  <c r="J13" i="9"/>
  <c r="AZ13" i="9"/>
  <c r="BI13" i="9" s="1"/>
  <c r="BB19" i="9"/>
  <c r="BI19" i="9" s="1"/>
  <c r="AZ16" i="9"/>
  <c r="BI16" i="9" s="1"/>
  <c r="AZ15" i="9"/>
  <c r="BI15" i="9" s="1"/>
  <c r="AZ25" i="9"/>
  <c r="BI25" i="9" s="1"/>
  <c r="AY27" i="9"/>
  <c r="BA16" i="9"/>
  <c r="P14" i="9"/>
  <c r="BB14" i="9"/>
  <c r="BI14" i="9" s="1"/>
  <c r="BB26" i="9"/>
  <c r="BI26" i="9" s="1"/>
  <c r="AY23" i="9"/>
  <c r="BB29" i="9"/>
  <c r="BI29" i="9" s="1"/>
  <c r="BB21" i="9"/>
  <c r="AZ32" i="9"/>
  <c r="AZ31" i="9"/>
  <c r="BI31" i="9" s="1"/>
  <c r="AZ30" i="9"/>
  <c r="AZ28" i="9"/>
  <c r="BI28" i="9" s="1"/>
  <c r="BB18" i="9"/>
  <c r="BI18" i="9" s="1"/>
  <c r="AZ61" i="9"/>
  <c r="BI61" i="9" s="1"/>
  <c r="AZ62" i="9"/>
  <c r="BI33" i="9"/>
  <c r="BI36" i="9"/>
  <c r="BI92" i="9"/>
  <c r="W14" i="9"/>
  <c r="BQ14" i="9" s="1"/>
  <c r="V14" i="9"/>
  <c r="T14" i="9"/>
  <c r="BP14" i="9" s="1"/>
  <c r="S14" i="9"/>
  <c r="Z14" i="9"/>
  <c r="BR14" i="9" s="1"/>
  <c r="Y14" i="9"/>
  <c r="AZ90" i="9"/>
  <c r="AZ91" i="9"/>
  <c r="AZ22" i="9"/>
  <c r="BI22" i="9" s="1"/>
  <c r="AZ23" i="9"/>
  <c r="BI23" i="9" s="1"/>
  <c r="B184" i="1"/>
  <c r="BI117" i="9"/>
  <c r="BI115" i="9"/>
  <c r="AR141" i="9"/>
  <c r="AQ141" i="9"/>
  <c r="AN143" i="35"/>
  <c r="AO143" i="35"/>
  <c r="AL143" i="35"/>
  <c r="AK143" i="35"/>
  <c r="AO39" i="9"/>
  <c r="BU39" i="9" s="1"/>
  <c r="AN39" i="9"/>
  <c r="AK39" i="9"/>
  <c r="AL39" i="9"/>
  <c r="BT39" i="9" s="1"/>
  <c r="AC38" i="9"/>
  <c r="AB38" i="9"/>
  <c r="AH38" i="9"/>
  <c r="AI38" i="9"/>
  <c r="BS38" i="9" s="1"/>
  <c r="AE37" i="9"/>
  <c r="AF37" i="9"/>
  <c r="BI30" i="9" l="1"/>
  <c r="BI111" i="9"/>
  <c r="BI42" i="9"/>
  <c r="BI45" i="9"/>
  <c r="BI120" i="9"/>
  <c r="BI41" i="9"/>
  <c r="BI62" i="9"/>
  <c r="BI34" i="9"/>
  <c r="BI48" i="9"/>
  <c r="BI97" i="9"/>
  <c r="BI35" i="9"/>
  <c r="BI40" i="9"/>
  <c r="BI37" i="9"/>
  <c r="BI47" i="9"/>
  <c r="BI44" i="9"/>
  <c r="BI39" i="9"/>
  <c r="BI91" i="9"/>
  <c r="BI32" i="9"/>
  <c r="BI102" i="9"/>
  <c r="BI87" i="9"/>
  <c r="BI108" i="9"/>
  <c r="BI98" i="9"/>
  <c r="BI107" i="9"/>
  <c r="BI103" i="9"/>
  <c r="BI99" i="9"/>
  <c r="BI104" i="9"/>
  <c r="BI106" i="9"/>
  <c r="BI105" i="9"/>
  <c r="BI109" i="9"/>
  <c r="BI110" i="9"/>
  <c r="BI21" i="9"/>
  <c r="BI90" i="9"/>
  <c r="H15" i="9"/>
  <c r="BL15" i="9" s="1"/>
  <c r="G15" i="9"/>
  <c r="N15" i="9"/>
  <c r="BN15" i="9" s="1"/>
  <c r="M15" i="9"/>
  <c r="D17" i="9"/>
  <c r="E17" i="9"/>
  <c r="BK16" i="9"/>
  <c r="J14" i="9"/>
  <c r="K14" i="9"/>
  <c r="P15" i="9"/>
  <c r="Q15" i="9"/>
  <c r="BO15" i="9" s="1"/>
  <c r="V15" i="9"/>
  <c r="W15" i="9"/>
  <c r="BQ15" i="9" s="1"/>
  <c r="S15" i="9"/>
  <c r="T15" i="9"/>
  <c r="BP15" i="9" s="1"/>
  <c r="Y15" i="9"/>
  <c r="Z15" i="9"/>
  <c r="BR15" i="9" s="1"/>
  <c r="B185" i="1"/>
  <c r="AQ142" i="9"/>
  <c r="AR142" i="9"/>
  <c r="AN144" i="35"/>
  <c r="AO144" i="35"/>
  <c r="AL144" i="35"/>
  <c r="AK144" i="35"/>
  <c r="AL40" i="9"/>
  <c r="BT40" i="9" s="1"/>
  <c r="AK40" i="9"/>
  <c r="AO40" i="9"/>
  <c r="BU40" i="9" s="1"/>
  <c r="AN40" i="9"/>
  <c r="AB39" i="9"/>
  <c r="AC39" i="9"/>
  <c r="AI39" i="9"/>
  <c r="BS39" i="9" s="1"/>
  <c r="AH39" i="9"/>
  <c r="AF38" i="9"/>
  <c r="AE38" i="9"/>
  <c r="G16" i="9" l="1"/>
  <c r="G17" i="9" s="1"/>
  <c r="H16" i="9"/>
  <c r="BL16" i="9" s="1"/>
  <c r="N16" i="9"/>
  <c r="BN16" i="9" s="1"/>
  <c r="M16" i="9"/>
  <c r="M17" i="9" s="1"/>
  <c r="D18" i="9"/>
  <c r="E18" i="9"/>
  <c r="BK17" i="9"/>
  <c r="J15" i="9"/>
  <c r="K15" i="9"/>
  <c r="B14" i="9"/>
  <c r="K35" i="13" s="1"/>
  <c r="M35" i="13" s="1"/>
  <c r="BM14" i="9"/>
  <c r="P16" i="9"/>
  <c r="Q16" i="9"/>
  <c r="BO16" i="9" s="1"/>
  <c r="V16" i="9"/>
  <c r="W16" i="9"/>
  <c r="BQ16" i="9" s="1"/>
  <c r="S16" i="9"/>
  <c r="T16" i="9"/>
  <c r="BP16" i="9" s="1"/>
  <c r="Y16" i="9"/>
  <c r="Z16" i="9"/>
  <c r="BR16" i="9" s="1"/>
  <c r="B186" i="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AQ143" i="9"/>
  <c r="AR143" i="9"/>
  <c r="AO145" i="35"/>
  <c r="AN145" i="35"/>
  <c r="AL145" i="35"/>
  <c r="AK145" i="35"/>
  <c r="AO41" i="9"/>
  <c r="BU41" i="9" s="1"/>
  <c r="AN41" i="9"/>
  <c r="AL41" i="9"/>
  <c r="BT41" i="9" s="1"/>
  <c r="AK41" i="9"/>
  <c r="AB40" i="9"/>
  <c r="AC40" i="9"/>
  <c r="AI40" i="9"/>
  <c r="BS40" i="9" s="1"/>
  <c r="AH40" i="9"/>
  <c r="AF39" i="9"/>
  <c r="AE39" i="9"/>
  <c r="N17" i="9" l="1"/>
  <c r="BN17" i="9" s="1"/>
  <c r="H17" i="9"/>
  <c r="BL17" i="9" s="1"/>
  <c r="E19" i="9"/>
  <c r="D19" i="9"/>
  <c r="BK18" i="9"/>
  <c r="J16" i="9"/>
  <c r="K16" i="9"/>
  <c r="B15" i="9"/>
  <c r="K36" i="13" s="1"/>
  <c r="M36" i="13" s="1"/>
  <c r="BM15" i="9"/>
  <c r="AV14" i="9"/>
  <c r="AU14" i="9" s="1"/>
  <c r="P17" i="9"/>
  <c r="Q17" i="9"/>
  <c r="BO17" i="9" s="1"/>
  <c r="V17" i="9"/>
  <c r="W17" i="9"/>
  <c r="BQ17" i="9" s="1"/>
  <c r="S17" i="9"/>
  <c r="T17" i="9"/>
  <c r="BP17" i="9" s="1"/>
  <c r="Y17" i="9"/>
  <c r="Z17" i="9"/>
  <c r="BR17" i="9" s="1"/>
  <c r="H18" i="9"/>
  <c r="G18" i="9"/>
  <c r="N18" i="9"/>
  <c r="M18" i="9"/>
  <c r="AR144" i="9"/>
  <c r="AQ144" i="9"/>
  <c r="AO146" i="35"/>
  <c r="AN146" i="35"/>
  <c r="AL146" i="35"/>
  <c r="AK146" i="35"/>
  <c r="AO42" i="9"/>
  <c r="BU42" i="9" s="1"/>
  <c r="AN42" i="9"/>
  <c r="AL42" i="9"/>
  <c r="BT42" i="9" s="1"/>
  <c r="AK42" i="9"/>
  <c r="AB41" i="9"/>
  <c r="AC41" i="9"/>
  <c r="AH41" i="9"/>
  <c r="AI41" i="9"/>
  <c r="BS41" i="9" s="1"/>
  <c r="AE40" i="9"/>
  <c r="AF40" i="9"/>
  <c r="BL18" i="9" l="1"/>
  <c r="BN18" i="9"/>
  <c r="BK19" i="9"/>
  <c r="D20" i="9"/>
  <c r="E20" i="9"/>
  <c r="J17" i="9"/>
  <c r="K17" i="9"/>
  <c r="B16" i="9"/>
  <c r="K37" i="13" s="1"/>
  <c r="M37" i="13" s="1"/>
  <c r="BM16" i="9"/>
  <c r="AV15" i="9"/>
  <c r="AU15" i="9" s="1"/>
  <c r="AF35" i="13"/>
  <c r="L35" i="13"/>
  <c r="P18" i="9"/>
  <c r="Q18" i="9"/>
  <c r="BO18" i="9" s="1"/>
  <c r="V18" i="9"/>
  <c r="W18" i="9"/>
  <c r="BQ18" i="9" s="1"/>
  <c r="S18" i="9"/>
  <c r="T18" i="9"/>
  <c r="BP18" i="9" s="1"/>
  <c r="Y18" i="9"/>
  <c r="Z18" i="9"/>
  <c r="BR18" i="9" s="1"/>
  <c r="H19" i="9"/>
  <c r="G19" i="9"/>
  <c r="M19" i="9"/>
  <c r="N19" i="9"/>
  <c r="BN19" i="9" s="1"/>
  <c r="AQ145" i="9"/>
  <c r="AR145" i="9"/>
  <c r="AL43" i="9"/>
  <c r="BT43" i="9" s="1"/>
  <c r="AK43" i="9"/>
  <c r="AO43" i="9"/>
  <c r="BU43" i="9" s="1"/>
  <c r="AN43" i="9"/>
  <c r="AB42" i="9"/>
  <c r="AC42" i="9"/>
  <c r="AH42" i="9"/>
  <c r="AI42" i="9"/>
  <c r="BS42" i="9" s="1"/>
  <c r="AE41" i="9"/>
  <c r="AF41" i="9"/>
  <c r="E21" i="9" l="1"/>
  <c r="D21" i="9"/>
  <c r="BK20" i="9"/>
  <c r="J18" i="9"/>
  <c r="K18" i="9"/>
  <c r="B17" i="9"/>
  <c r="K38" i="13" s="1"/>
  <c r="M38" i="13" s="1"/>
  <c r="BM17" i="9"/>
  <c r="AV16" i="9"/>
  <c r="AU16" i="9" s="1"/>
  <c r="AF36" i="13"/>
  <c r="L36" i="13"/>
  <c r="P19" i="9"/>
  <c r="Q19" i="9"/>
  <c r="BO19" i="9" s="1"/>
  <c r="V19" i="9"/>
  <c r="W19" i="9"/>
  <c r="BQ19" i="9" s="1"/>
  <c r="S19" i="9"/>
  <c r="T19" i="9"/>
  <c r="BP19" i="9" s="1"/>
  <c r="Y19" i="9"/>
  <c r="Z19" i="9"/>
  <c r="BR19" i="9" s="1"/>
  <c r="G20" i="9"/>
  <c r="H20" i="9"/>
  <c r="M20" i="9"/>
  <c r="N20" i="9"/>
  <c r="BN20" i="9" s="1"/>
  <c r="BL19" i="9"/>
  <c r="AR146" i="9"/>
  <c r="AQ146" i="9"/>
  <c r="AL44" i="9"/>
  <c r="BT44" i="9" s="1"/>
  <c r="AK44" i="9"/>
  <c r="AO44" i="9"/>
  <c r="BU44" i="9" s="1"/>
  <c r="AN44" i="9"/>
  <c r="AC43" i="9"/>
  <c r="AB43" i="9"/>
  <c r="AI43" i="9"/>
  <c r="BS43" i="9" s="1"/>
  <c r="AH43" i="9"/>
  <c r="AE42" i="9"/>
  <c r="AF42" i="9"/>
  <c r="BK21" i="9" l="1"/>
  <c r="D22" i="9"/>
  <c r="E22" i="9"/>
  <c r="J19" i="9"/>
  <c r="K19" i="9"/>
  <c r="B18" i="9"/>
  <c r="K39" i="13" s="1"/>
  <c r="M39" i="13" s="1"/>
  <c r="BM18" i="9"/>
  <c r="AV17" i="9"/>
  <c r="AU17" i="9" s="1"/>
  <c r="AF37" i="13"/>
  <c r="L37" i="13"/>
  <c r="Q20" i="9"/>
  <c r="BO20" i="9" s="1"/>
  <c r="P20" i="9"/>
  <c r="V20" i="9"/>
  <c r="W20" i="9"/>
  <c r="BQ20" i="9" s="1"/>
  <c r="S20" i="9"/>
  <c r="T20" i="9"/>
  <c r="BP20" i="9" s="1"/>
  <c r="Y20" i="9"/>
  <c r="Z20" i="9"/>
  <c r="BR20" i="9" s="1"/>
  <c r="G21" i="9"/>
  <c r="H21" i="9"/>
  <c r="M21" i="9"/>
  <c r="N21" i="9"/>
  <c r="BN21" i="9" s="1"/>
  <c r="BL20" i="9"/>
  <c r="AN45" i="9"/>
  <c r="AO45" i="9"/>
  <c r="BU45" i="9" s="1"/>
  <c r="AK45" i="9"/>
  <c r="AL45" i="9"/>
  <c r="BT45" i="9" s="1"/>
  <c r="AC44" i="9"/>
  <c r="AB44" i="9"/>
  <c r="AI44" i="9"/>
  <c r="BS44" i="9" s="1"/>
  <c r="AH44" i="9"/>
  <c r="AE43" i="9"/>
  <c r="AF43" i="9"/>
  <c r="D23" i="9" l="1"/>
  <c r="E23" i="9"/>
  <c r="BK22" i="9"/>
  <c r="J20" i="9"/>
  <c r="K20" i="9"/>
  <c r="B19" i="9"/>
  <c r="K40" i="13" s="1"/>
  <c r="M40" i="13" s="1"/>
  <c r="BM19" i="9"/>
  <c r="AV18" i="9"/>
  <c r="AU18" i="9" s="1"/>
  <c r="AF38" i="13"/>
  <c r="L38" i="13"/>
  <c r="P21" i="9"/>
  <c r="Q21" i="9"/>
  <c r="BO21" i="9" s="1"/>
  <c r="V21" i="9"/>
  <c r="W21" i="9"/>
  <c r="BQ21" i="9" s="1"/>
  <c r="S21" i="9"/>
  <c r="T21" i="9"/>
  <c r="BP21" i="9" s="1"/>
  <c r="Y21" i="9"/>
  <c r="Z21" i="9"/>
  <c r="BR21" i="9" s="1"/>
  <c r="G22" i="9"/>
  <c r="H22" i="9"/>
  <c r="M22" i="9"/>
  <c r="N22" i="9"/>
  <c r="BN22" i="9" s="1"/>
  <c r="BL21" i="9"/>
  <c r="AL46" i="9"/>
  <c r="BT46" i="9" s="1"/>
  <c r="AK46" i="9"/>
  <c r="AO46" i="9"/>
  <c r="BU46" i="9" s="1"/>
  <c r="AN46" i="9"/>
  <c r="AB45" i="9"/>
  <c r="AC45" i="9"/>
  <c r="AH45" i="9"/>
  <c r="AI45" i="9"/>
  <c r="BS45" i="9" s="1"/>
  <c r="AE44" i="9"/>
  <c r="AF44" i="9"/>
  <c r="D24" i="9" l="1"/>
  <c r="E24" i="9"/>
  <c r="BK23" i="9"/>
  <c r="J21" i="9"/>
  <c r="K21" i="9"/>
  <c r="B20" i="9"/>
  <c r="K41" i="13" s="1"/>
  <c r="M41" i="13" s="1"/>
  <c r="BM20" i="9"/>
  <c r="AV19" i="9"/>
  <c r="AU19" i="9" s="1"/>
  <c r="L39" i="13"/>
  <c r="AF39" i="13"/>
  <c r="Q22" i="9"/>
  <c r="BO22" i="9" s="1"/>
  <c r="P22" i="9"/>
  <c r="V22" i="9"/>
  <c r="W22" i="9"/>
  <c r="BQ22" i="9" s="1"/>
  <c r="S22" i="9"/>
  <c r="T22" i="9"/>
  <c r="BP22" i="9" s="1"/>
  <c r="Y22" i="9"/>
  <c r="Z22" i="9"/>
  <c r="BR22" i="9" s="1"/>
  <c r="G23" i="9"/>
  <c r="H23" i="9"/>
  <c r="BL23" i="9" s="1"/>
  <c r="M23" i="9"/>
  <c r="N23" i="9"/>
  <c r="BN23" i="9" s="1"/>
  <c r="BL22" i="9"/>
  <c r="AL47" i="9"/>
  <c r="BT47" i="9" s="1"/>
  <c r="AK47" i="9"/>
  <c r="AO47" i="9"/>
  <c r="BU47" i="9" s="1"/>
  <c r="AN47" i="9"/>
  <c r="AB46" i="9"/>
  <c r="AC46" i="9"/>
  <c r="AI46" i="9"/>
  <c r="BS46" i="9" s="1"/>
  <c r="AH46" i="9"/>
  <c r="AE45" i="9"/>
  <c r="AF45" i="9"/>
  <c r="D25" i="9" l="1"/>
  <c r="E25" i="9"/>
  <c r="BK24" i="9"/>
  <c r="J22" i="9"/>
  <c r="K22" i="9"/>
  <c r="B21" i="9"/>
  <c r="K42" i="13" s="1"/>
  <c r="M42" i="13" s="1"/>
  <c r="BM21" i="9"/>
  <c r="AV20" i="9"/>
  <c r="AU20" i="9" s="1"/>
  <c r="AF40" i="13"/>
  <c r="L40" i="13"/>
  <c r="P23" i="9"/>
  <c r="Q23" i="9"/>
  <c r="BO23" i="9" s="1"/>
  <c r="V23" i="9"/>
  <c r="W23" i="9"/>
  <c r="BQ23" i="9" s="1"/>
  <c r="S23" i="9"/>
  <c r="T23" i="9"/>
  <c r="BP23" i="9" s="1"/>
  <c r="Y23" i="9"/>
  <c r="Z23" i="9"/>
  <c r="BR23" i="9" s="1"/>
  <c r="H24" i="9"/>
  <c r="G24" i="9"/>
  <c r="M24" i="9"/>
  <c r="N24" i="9"/>
  <c r="BN24" i="9" s="1"/>
  <c r="AO48" i="9"/>
  <c r="BU48" i="9" s="1"/>
  <c r="AN48" i="9"/>
  <c r="AL48" i="9"/>
  <c r="BT48" i="9" s="1"/>
  <c r="AK48" i="9"/>
  <c r="AC47" i="9"/>
  <c r="AB47" i="9"/>
  <c r="AI47" i="9"/>
  <c r="BS47" i="9" s="1"/>
  <c r="AH47" i="9"/>
  <c r="AF46" i="9"/>
  <c r="AE46" i="9"/>
  <c r="D26" i="9" l="1"/>
  <c r="E26" i="9"/>
  <c r="BK25" i="9"/>
  <c r="J23" i="9"/>
  <c r="K23" i="9"/>
  <c r="B22" i="9"/>
  <c r="K43" i="13" s="1"/>
  <c r="M43" i="13" s="1"/>
  <c r="BM22" i="9"/>
  <c r="AV21" i="9"/>
  <c r="AU21" i="9" s="1"/>
  <c r="L41" i="13"/>
  <c r="AF41" i="13"/>
  <c r="P24" i="9"/>
  <c r="Q24" i="9"/>
  <c r="BO24" i="9" s="1"/>
  <c r="V24" i="9"/>
  <c r="W24" i="9"/>
  <c r="BQ24" i="9" s="1"/>
  <c r="S24" i="9"/>
  <c r="T24" i="9"/>
  <c r="BP24" i="9" s="1"/>
  <c r="Y24" i="9"/>
  <c r="Z24" i="9"/>
  <c r="BR24" i="9" s="1"/>
  <c r="G25" i="9"/>
  <c r="H25" i="9"/>
  <c r="BL25" i="9" s="1"/>
  <c r="M25" i="9"/>
  <c r="N25" i="9"/>
  <c r="BN25" i="9" s="1"/>
  <c r="BL24" i="9"/>
  <c r="AO49" i="9"/>
  <c r="BU49" i="9" s="1"/>
  <c r="AN49" i="9"/>
  <c r="AL49" i="9"/>
  <c r="BT49" i="9" s="1"/>
  <c r="AK49" i="9"/>
  <c r="AC48" i="9"/>
  <c r="AB48" i="9"/>
  <c r="AH48" i="9"/>
  <c r="AI48" i="9"/>
  <c r="BS48" i="9" s="1"/>
  <c r="AE47" i="9"/>
  <c r="AF47" i="9"/>
  <c r="E27" i="9" l="1"/>
  <c r="D27" i="9"/>
  <c r="BK26" i="9"/>
  <c r="J24" i="9"/>
  <c r="K24" i="9"/>
  <c r="B23" i="9"/>
  <c r="K44" i="13" s="1"/>
  <c r="M44" i="13" s="1"/>
  <c r="BM23" i="9"/>
  <c r="AV22" i="9"/>
  <c r="AU22" i="9" s="1"/>
  <c r="L42" i="13"/>
  <c r="AF42" i="13"/>
  <c r="P25" i="9"/>
  <c r="Q25" i="9"/>
  <c r="BO25" i="9" s="1"/>
  <c r="V25" i="9"/>
  <c r="W25" i="9"/>
  <c r="BQ25" i="9" s="1"/>
  <c r="T25" i="9"/>
  <c r="BP25" i="9" s="1"/>
  <c r="S25" i="9"/>
  <c r="Y25" i="9"/>
  <c r="Z25" i="9"/>
  <c r="BR25" i="9" s="1"/>
  <c r="G26" i="9"/>
  <c r="H26" i="9"/>
  <c r="BL26" i="9" s="1"/>
  <c r="M26" i="9"/>
  <c r="N26" i="9"/>
  <c r="BN26" i="9" s="1"/>
  <c r="AL50" i="9"/>
  <c r="BT50" i="9" s="1"/>
  <c r="AK50" i="9"/>
  <c r="AO50" i="9"/>
  <c r="BU50" i="9" s="1"/>
  <c r="AN50" i="9"/>
  <c r="AC49" i="9"/>
  <c r="AB49" i="9"/>
  <c r="AI49" i="9"/>
  <c r="BS49" i="9" s="1"/>
  <c r="AH49" i="9"/>
  <c r="AF48" i="9"/>
  <c r="AE48" i="9"/>
  <c r="BK27" i="9" l="1"/>
  <c r="D28" i="9"/>
  <c r="E28" i="9"/>
  <c r="J25" i="9"/>
  <c r="K25" i="9"/>
  <c r="B24" i="9"/>
  <c r="K45" i="13" s="1"/>
  <c r="M45" i="13" s="1"/>
  <c r="BM24" i="9"/>
  <c r="AV23" i="9"/>
  <c r="AU23" i="9" s="1"/>
  <c r="AF43" i="13"/>
  <c r="L43" i="13"/>
  <c r="P26" i="9"/>
  <c r="Q26" i="9"/>
  <c r="BO26" i="9" s="1"/>
  <c r="V26" i="9"/>
  <c r="W26" i="9"/>
  <c r="BQ26" i="9" s="1"/>
  <c r="S26" i="9"/>
  <c r="T26" i="9"/>
  <c r="BP26" i="9" s="1"/>
  <c r="Y26" i="9"/>
  <c r="Z26" i="9"/>
  <c r="BR26" i="9" s="1"/>
  <c r="G27" i="9"/>
  <c r="H27" i="9"/>
  <c r="M27" i="9"/>
  <c r="N27" i="9"/>
  <c r="BN27" i="9" s="1"/>
  <c r="AO51" i="9"/>
  <c r="BU51" i="9" s="1"/>
  <c r="AN51" i="9"/>
  <c r="AL51" i="9"/>
  <c r="BT51" i="9" s="1"/>
  <c r="AK51" i="9"/>
  <c r="AB50" i="9"/>
  <c r="AC50" i="9"/>
  <c r="AH50" i="9"/>
  <c r="AI50" i="9"/>
  <c r="BS50" i="9" s="1"/>
  <c r="AF49" i="9"/>
  <c r="AE49" i="9"/>
  <c r="D29" i="9" l="1"/>
  <c r="E29" i="9"/>
  <c r="BK28" i="9"/>
  <c r="K26" i="9"/>
  <c r="J26" i="9"/>
  <c r="B25" i="9"/>
  <c r="K46" i="13" s="1"/>
  <c r="M46" i="13" s="1"/>
  <c r="BM25" i="9"/>
  <c r="AV24" i="9"/>
  <c r="AU24" i="9" s="1"/>
  <c r="L44" i="13"/>
  <c r="AF44" i="13"/>
  <c r="Q27" i="9"/>
  <c r="BO27" i="9" s="1"/>
  <c r="P27" i="9"/>
  <c r="W27" i="9"/>
  <c r="BQ27" i="9" s="1"/>
  <c r="V27" i="9"/>
  <c r="S27" i="9"/>
  <c r="T27" i="9"/>
  <c r="BP27" i="9" s="1"/>
  <c r="Y27" i="9"/>
  <c r="Z27" i="9"/>
  <c r="BR27" i="9" s="1"/>
  <c r="H28" i="9"/>
  <c r="G28" i="9"/>
  <c r="M28" i="9"/>
  <c r="N28" i="9"/>
  <c r="BN28" i="9" s="1"/>
  <c r="BL27" i="9"/>
  <c r="AO52" i="9"/>
  <c r="BU52" i="9" s="1"/>
  <c r="AN52" i="9"/>
  <c r="AL52" i="9"/>
  <c r="BT52" i="9" s="1"/>
  <c r="AK52" i="9"/>
  <c r="AB51" i="9"/>
  <c r="AC51" i="9"/>
  <c r="AH51" i="9"/>
  <c r="AI51" i="9"/>
  <c r="BS51" i="9" s="1"/>
  <c r="AE50" i="9"/>
  <c r="AF50" i="9"/>
  <c r="E30" i="9" l="1"/>
  <c r="D30" i="9"/>
  <c r="BK29" i="9"/>
  <c r="B26" i="9"/>
  <c r="K47" i="13" s="1"/>
  <c r="M47" i="13" s="1"/>
  <c r="BM26" i="9"/>
  <c r="J27" i="9"/>
  <c r="K27" i="9"/>
  <c r="AV25" i="9"/>
  <c r="AU25" i="9" s="1"/>
  <c r="L45" i="13"/>
  <c r="AF45" i="13"/>
  <c r="P28" i="9"/>
  <c r="Q28" i="9"/>
  <c r="BO28" i="9" s="1"/>
  <c r="V28" i="9"/>
  <c r="W28" i="9"/>
  <c r="BQ28" i="9" s="1"/>
  <c r="S28" i="9"/>
  <c r="T28" i="9"/>
  <c r="BP28" i="9" s="1"/>
  <c r="Y28" i="9"/>
  <c r="Z28" i="9"/>
  <c r="BR28" i="9" s="1"/>
  <c r="G29" i="9"/>
  <c r="H29" i="9"/>
  <c r="M29" i="9"/>
  <c r="N29" i="9"/>
  <c r="BN29" i="9" s="1"/>
  <c r="BL28" i="9"/>
  <c r="AL53" i="9"/>
  <c r="BT53" i="9" s="1"/>
  <c r="AK53" i="9"/>
  <c r="AO53" i="9"/>
  <c r="BU53" i="9" s="1"/>
  <c r="AN53" i="9"/>
  <c r="AB52" i="9"/>
  <c r="AC52" i="9"/>
  <c r="AI52" i="9"/>
  <c r="BS52" i="9" s="1"/>
  <c r="AH52" i="9"/>
  <c r="AF51" i="9"/>
  <c r="AE51" i="9"/>
  <c r="BK30" i="9" l="1"/>
  <c r="D31" i="9"/>
  <c r="E31" i="9"/>
  <c r="AV26" i="9"/>
  <c r="AU26" i="9" s="1"/>
  <c r="J28" i="9"/>
  <c r="K28" i="9"/>
  <c r="B27" i="9"/>
  <c r="K48" i="13" s="1"/>
  <c r="M48" i="13" s="1"/>
  <c r="BM27" i="9"/>
  <c r="AF46" i="13"/>
  <c r="L46" i="13"/>
  <c r="P29" i="9"/>
  <c r="Q29" i="9"/>
  <c r="BO29" i="9" s="1"/>
  <c r="V29" i="9"/>
  <c r="W29" i="9"/>
  <c r="BQ29" i="9" s="1"/>
  <c r="S29" i="9"/>
  <c r="T29" i="9"/>
  <c r="BP29" i="9" s="1"/>
  <c r="Y29" i="9"/>
  <c r="Z29" i="9"/>
  <c r="BR29" i="9" s="1"/>
  <c r="G30" i="9"/>
  <c r="H30" i="9"/>
  <c r="M30" i="9"/>
  <c r="N30" i="9"/>
  <c r="BN30" i="9" s="1"/>
  <c r="BL29" i="9"/>
  <c r="AL54" i="9"/>
  <c r="BT54" i="9" s="1"/>
  <c r="AK54" i="9"/>
  <c r="AO54" i="9"/>
  <c r="BU54" i="9" s="1"/>
  <c r="AN54" i="9"/>
  <c r="AC53" i="9"/>
  <c r="AB53" i="9"/>
  <c r="AI53" i="9"/>
  <c r="BS53" i="9" s="1"/>
  <c r="AH53" i="9"/>
  <c r="AF52" i="9"/>
  <c r="AE52" i="9"/>
  <c r="E32" i="9" l="1"/>
  <c r="D32" i="9"/>
  <c r="BK31" i="9"/>
  <c r="AF47" i="13"/>
  <c r="L47" i="13"/>
  <c r="K29" i="9"/>
  <c r="J29" i="9"/>
  <c r="B28" i="9"/>
  <c r="K49" i="13" s="1"/>
  <c r="M49" i="13" s="1"/>
  <c r="BM28" i="9"/>
  <c r="AV27" i="9"/>
  <c r="AU27" i="9" s="1"/>
  <c r="Q30" i="9"/>
  <c r="BO30" i="9" s="1"/>
  <c r="P30" i="9"/>
  <c r="V30" i="9"/>
  <c r="W30" i="9"/>
  <c r="BQ30" i="9" s="1"/>
  <c r="S30" i="9"/>
  <c r="T30" i="9"/>
  <c r="BP30" i="9" s="1"/>
  <c r="Y30" i="9"/>
  <c r="Z30" i="9"/>
  <c r="BR30" i="9" s="1"/>
  <c r="G31" i="9"/>
  <c r="H31" i="9"/>
  <c r="M31" i="9"/>
  <c r="N31" i="9"/>
  <c r="BN31" i="9" s="1"/>
  <c r="BL30" i="9"/>
  <c r="AL55" i="9"/>
  <c r="BT55" i="9" s="1"/>
  <c r="AK55" i="9"/>
  <c r="AO55" i="9"/>
  <c r="BU55" i="9" s="1"/>
  <c r="AN55" i="9"/>
  <c r="AB54" i="9"/>
  <c r="AC54" i="9"/>
  <c r="AI54" i="9"/>
  <c r="BS54" i="9" s="1"/>
  <c r="AH54" i="9"/>
  <c r="AE53" i="9"/>
  <c r="AF53" i="9"/>
  <c r="BK32" i="9" l="1"/>
  <c r="D33" i="9"/>
  <c r="E33" i="9"/>
  <c r="B29" i="9"/>
  <c r="K50" i="13" s="1"/>
  <c r="M50" i="13" s="1"/>
  <c r="BM29" i="9"/>
  <c r="J30" i="9"/>
  <c r="K30" i="9"/>
  <c r="AV28" i="9"/>
  <c r="AU28" i="9" s="1"/>
  <c r="AF48" i="13"/>
  <c r="L48" i="13"/>
  <c r="P31" i="9"/>
  <c r="Q31" i="9"/>
  <c r="BO31" i="9" s="1"/>
  <c r="V31" i="9"/>
  <c r="W31" i="9"/>
  <c r="BQ31" i="9" s="1"/>
  <c r="S31" i="9"/>
  <c r="T31" i="9"/>
  <c r="BP31" i="9" s="1"/>
  <c r="Y31" i="9"/>
  <c r="Z31" i="9"/>
  <c r="BR31" i="9" s="1"/>
  <c r="H32" i="9"/>
  <c r="G32" i="9"/>
  <c r="N32" i="9"/>
  <c r="BN32" i="9" s="1"/>
  <c r="M32" i="9"/>
  <c r="BL31" i="9"/>
  <c r="AN56" i="9"/>
  <c r="AO56" i="9"/>
  <c r="BU56" i="9" s="1"/>
  <c r="AL56" i="9"/>
  <c r="BT56" i="9" s="1"/>
  <c r="AK56" i="9"/>
  <c r="AC55" i="9"/>
  <c r="AB55" i="9"/>
  <c r="AH55" i="9"/>
  <c r="AI55" i="9"/>
  <c r="BS55" i="9" s="1"/>
  <c r="AE54" i="9"/>
  <c r="AF54" i="9"/>
  <c r="E34" i="9" l="1"/>
  <c r="D34" i="9"/>
  <c r="BK33" i="9"/>
  <c r="AV29" i="9"/>
  <c r="AU29" i="9" s="1"/>
  <c r="J31" i="9"/>
  <c r="K31" i="9"/>
  <c r="B30" i="9"/>
  <c r="K51" i="13" s="1"/>
  <c r="M51" i="13" s="1"/>
  <c r="BM30" i="9"/>
  <c r="AF49" i="13"/>
  <c r="L49" i="13"/>
  <c r="P32" i="9"/>
  <c r="Q32" i="9"/>
  <c r="BO32" i="9" s="1"/>
  <c r="W32" i="9"/>
  <c r="BQ32" i="9" s="1"/>
  <c r="V32" i="9"/>
  <c r="S32" i="9"/>
  <c r="T32" i="9"/>
  <c r="BP32" i="9" s="1"/>
  <c r="Z32" i="9"/>
  <c r="BR32" i="9" s="1"/>
  <c r="Y32" i="9"/>
  <c r="G33" i="9"/>
  <c r="H33" i="9"/>
  <c r="BL33" i="9" s="1"/>
  <c r="M33" i="9"/>
  <c r="N33" i="9"/>
  <c r="BN33" i="9" s="1"/>
  <c r="BL32" i="9"/>
  <c r="AK57" i="9"/>
  <c r="AL57" i="9"/>
  <c r="BT57" i="9" s="1"/>
  <c r="AO57" i="9"/>
  <c r="BU57" i="9" s="1"/>
  <c r="AN57" i="9"/>
  <c r="AC56" i="9"/>
  <c r="AB56" i="9"/>
  <c r="AH56" i="9"/>
  <c r="AI56" i="9"/>
  <c r="BS56" i="9" s="1"/>
  <c r="AF55" i="9"/>
  <c r="AE55" i="9"/>
  <c r="BK34" i="9" l="1"/>
  <c r="D35" i="9"/>
  <c r="E35" i="9"/>
  <c r="L50" i="13"/>
  <c r="AF50" i="13"/>
  <c r="K32" i="9"/>
  <c r="J32" i="9"/>
  <c r="B31" i="9"/>
  <c r="K52" i="13" s="1"/>
  <c r="M52" i="13" s="1"/>
  <c r="BM31" i="9"/>
  <c r="AV30" i="9"/>
  <c r="AU30" i="9" s="1"/>
  <c r="P33" i="9"/>
  <c r="Q33" i="9"/>
  <c r="BO33" i="9" s="1"/>
  <c r="V33" i="9"/>
  <c r="W33" i="9"/>
  <c r="BQ33" i="9" s="1"/>
  <c r="T33" i="9"/>
  <c r="BP33" i="9" s="1"/>
  <c r="S33" i="9"/>
  <c r="Y33" i="9"/>
  <c r="Z33" i="9"/>
  <c r="BR33" i="9" s="1"/>
  <c r="H34" i="9"/>
  <c r="G34" i="9"/>
  <c r="M34" i="9"/>
  <c r="N34" i="9"/>
  <c r="BN34" i="9" s="1"/>
  <c r="AO58" i="9"/>
  <c r="BU58" i="9" s="1"/>
  <c r="AN58" i="9"/>
  <c r="AL58" i="9"/>
  <c r="BT58" i="9" s="1"/>
  <c r="AK58" i="9"/>
  <c r="AC57" i="9"/>
  <c r="AB57" i="9"/>
  <c r="AH57" i="9"/>
  <c r="AI57" i="9"/>
  <c r="BS57" i="9" s="1"/>
  <c r="AE56" i="9"/>
  <c r="AF56" i="9"/>
  <c r="E36" i="9" l="1"/>
  <c r="D36" i="9"/>
  <c r="BK35" i="9"/>
  <c r="B32" i="9"/>
  <c r="K53" i="13" s="1"/>
  <c r="M53" i="13" s="1"/>
  <c r="BM32" i="9"/>
  <c r="J33" i="9"/>
  <c r="K33" i="9"/>
  <c r="AV31" i="9"/>
  <c r="AU31" i="9" s="1"/>
  <c r="AF51" i="13"/>
  <c r="L51" i="13"/>
  <c r="P34" i="9"/>
  <c r="Q34" i="9"/>
  <c r="BO34" i="9" s="1"/>
  <c r="V34" i="9"/>
  <c r="W34" i="9"/>
  <c r="BQ34" i="9" s="1"/>
  <c r="T34" i="9"/>
  <c r="BP34" i="9" s="1"/>
  <c r="S34" i="9"/>
  <c r="Y34" i="9"/>
  <c r="Z34" i="9"/>
  <c r="BR34" i="9" s="1"/>
  <c r="G35" i="9"/>
  <c r="H35" i="9"/>
  <c r="M35" i="9"/>
  <c r="N35" i="9"/>
  <c r="BN35" i="9" s="1"/>
  <c r="BL34" i="9"/>
  <c r="AO59" i="9"/>
  <c r="BU59" i="9" s="1"/>
  <c r="AN59" i="9"/>
  <c r="AL59" i="9"/>
  <c r="BT59" i="9" s="1"/>
  <c r="AK59" i="9"/>
  <c r="AB58" i="9"/>
  <c r="AC58" i="9"/>
  <c r="AI58" i="9"/>
  <c r="BS58" i="9" s="1"/>
  <c r="AH58" i="9"/>
  <c r="AE57" i="9"/>
  <c r="AF57" i="9"/>
  <c r="BK36" i="9" l="1"/>
  <c r="D37" i="9"/>
  <c r="E37" i="9"/>
  <c r="AV32" i="9"/>
  <c r="AU32" i="9" s="1"/>
  <c r="J34" i="9"/>
  <c r="K34" i="9"/>
  <c r="B33" i="9"/>
  <c r="K54" i="13" s="1"/>
  <c r="M54" i="13" s="1"/>
  <c r="BM33" i="9"/>
  <c r="AF52" i="13"/>
  <c r="L52" i="13"/>
  <c r="Q35" i="9"/>
  <c r="BO35" i="9" s="1"/>
  <c r="P35" i="9"/>
  <c r="V35" i="9"/>
  <c r="W35" i="9"/>
  <c r="BQ35" i="9" s="1"/>
  <c r="S35" i="9"/>
  <c r="T35" i="9"/>
  <c r="BP35" i="9" s="1"/>
  <c r="Y35" i="9"/>
  <c r="Z35" i="9"/>
  <c r="BR35" i="9" s="1"/>
  <c r="G36" i="9"/>
  <c r="H36" i="9"/>
  <c r="N36" i="9"/>
  <c r="BN36" i="9" s="1"/>
  <c r="M36" i="9"/>
  <c r="BL35" i="9"/>
  <c r="AK60" i="9"/>
  <c r="AL60" i="9"/>
  <c r="BT60" i="9" s="1"/>
  <c r="AO60" i="9"/>
  <c r="BU60" i="9" s="1"/>
  <c r="AN60" i="9"/>
  <c r="AC59" i="9"/>
  <c r="AB59" i="9"/>
  <c r="AH59" i="9"/>
  <c r="AI59" i="9"/>
  <c r="BS59" i="9" s="1"/>
  <c r="AE58" i="9"/>
  <c r="AF58" i="9"/>
  <c r="E38" i="9" l="1"/>
  <c r="D38" i="9"/>
  <c r="BK37" i="9"/>
  <c r="L53" i="13"/>
  <c r="AF53" i="13"/>
  <c r="J35" i="9"/>
  <c r="K35" i="9"/>
  <c r="B34" i="9"/>
  <c r="K55" i="13" s="1"/>
  <c r="M55" i="13" s="1"/>
  <c r="BM34" i="9"/>
  <c r="AV33" i="9"/>
  <c r="AU33" i="9" s="1"/>
  <c r="Q36" i="9"/>
  <c r="BO36" i="9" s="1"/>
  <c r="P36" i="9"/>
  <c r="W36" i="9"/>
  <c r="BQ36" i="9" s="1"/>
  <c r="V36" i="9"/>
  <c r="S36" i="9"/>
  <c r="T36" i="9"/>
  <c r="BP36" i="9" s="1"/>
  <c r="Z36" i="9"/>
  <c r="BR36" i="9" s="1"/>
  <c r="Y36" i="9"/>
  <c r="G37" i="9"/>
  <c r="H37" i="9"/>
  <c r="BL37" i="9" s="1"/>
  <c r="M37" i="9"/>
  <c r="N37" i="9"/>
  <c r="BN37" i="9" s="1"/>
  <c r="BL36" i="9"/>
  <c r="AO61" i="9"/>
  <c r="BU61" i="9" s="1"/>
  <c r="AN61" i="9"/>
  <c r="AL61" i="9"/>
  <c r="BT61" i="9" s="1"/>
  <c r="AK61" i="9"/>
  <c r="AC60" i="9"/>
  <c r="AB60" i="9"/>
  <c r="AH60" i="9"/>
  <c r="AI60" i="9"/>
  <c r="BS60" i="9" s="1"/>
  <c r="AE59" i="9"/>
  <c r="AF59" i="9"/>
  <c r="BK38" i="9" l="1"/>
  <c r="E39" i="9"/>
  <c r="D39" i="9"/>
  <c r="K36" i="9"/>
  <c r="J36" i="9"/>
  <c r="B35" i="9"/>
  <c r="K56" i="13" s="1"/>
  <c r="M56" i="13" s="1"/>
  <c r="BM35" i="9"/>
  <c r="AV34" i="9"/>
  <c r="AU34" i="9" s="1"/>
  <c r="AF54" i="13"/>
  <c r="L54" i="13"/>
  <c r="Q37" i="9"/>
  <c r="BO37" i="9" s="1"/>
  <c r="P37" i="9"/>
  <c r="V37" i="9"/>
  <c r="W37" i="9"/>
  <c r="BQ37" i="9" s="1"/>
  <c r="T37" i="9"/>
  <c r="BP37" i="9" s="1"/>
  <c r="S37" i="9"/>
  <c r="Z37" i="9"/>
  <c r="BR37" i="9" s="1"/>
  <c r="Y37" i="9"/>
  <c r="H38" i="9"/>
  <c r="G38" i="9"/>
  <c r="M38" i="9"/>
  <c r="N38" i="9"/>
  <c r="BN38" i="9" s="1"/>
  <c r="AL62" i="9"/>
  <c r="BT62" i="9" s="1"/>
  <c r="AK62" i="9"/>
  <c r="AO62" i="9"/>
  <c r="BU62" i="9" s="1"/>
  <c r="AN62" i="9"/>
  <c r="AC61" i="9"/>
  <c r="AB61" i="9"/>
  <c r="AH61" i="9"/>
  <c r="AI61" i="9"/>
  <c r="BS61" i="9" s="1"/>
  <c r="AE60" i="9"/>
  <c r="AF60" i="9"/>
  <c r="BK39" i="9" l="1"/>
  <c r="D40" i="9"/>
  <c r="E40" i="9"/>
  <c r="B36" i="9"/>
  <c r="K57" i="13" s="1"/>
  <c r="M57" i="13" s="1"/>
  <c r="BM36" i="9"/>
  <c r="J37" i="9"/>
  <c r="K37" i="9"/>
  <c r="AV35" i="9"/>
  <c r="AU35" i="9" s="1"/>
  <c r="AF55" i="13"/>
  <c r="L55" i="13"/>
  <c r="Q38" i="9"/>
  <c r="BO38" i="9" s="1"/>
  <c r="P38" i="9"/>
  <c r="W38" i="9"/>
  <c r="BQ38" i="9" s="1"/>
  <c r="V38" i="9"/>
  <c r="S38" i="9"/>
  <c r="T38" i="9"/>
  <c r="BP38" i="9" s="1"/>
  <c r="Z38" i="9"/>
  <c r="BR38" i="9" s="1"/>
  <c r="Y38" i="9"/>
  <c r="H39" i="9"/>
  <c r="BL39" i="9" s="1"/>
  <c r="G39" i="9"/>
  <c r="M39" i="9"/>
  <c r="N39" i="9"/>
  <c r="BN39" i="9" s="1"/>
  <c r="BL38" i="9"/>
  <c r="AO63" i="9"/>
  <c r="BU63" i="9" s="1"/>
  <c r="AN63" i="9"/>
  <c r="AL63" i="9"/>
  <c r="BT63" i="9" s="1"/>
  <c r="AK63" i="9"/>
  <c r="AB62" i="9"/>
  <c r="AC62" i="9"/>
  <c r="AI62" i="9"/>
  <c r="BS62" i="9" s="1"/>
  <c r="AH62" i="9"/>
  <c r="AE61" i="9"/>
  <c r="AF61" i="9"/>
  <c r="E41" i="9" l="1"/>
  <c r="D41" i="9"/>
  <c r="BK40" i="9"/>
  <c r="AV36" i="9"/>
  <c r="AU36" i="9" s="1"/>
  <c r="K38" i="9"/>
  <c r="J38" i="9"/>
  <c r="B37" i="9"/>
  <c r="K58" i="13" s="1"/>
  <c r="M58" i="13" s="1"/>
  <c r="BM37" i="9"/>
  <c r="AF56" i="13"/>
  <c r="L56" i="13"/>
  <c r="P39" i="9"/>
  <c r="Q39" i="9"/>
  <c r="BO39" i="9" s="1"/>
  <c r="W39" i="9"/>
  <c r="BQ39" i="9" s="1"/>
  <c r="V39" i="9"/>
  <c r="T39" i="9"/>
  <c r="BP39" i="9" s="1"/>
  <c r="S39" i="9"/>
  <c r="Z39" i="9"/>
  <c r="BR39" i="9" s="1"/>
  <c r="Y39" i="9"/>
  <c r="H40" i="9"/>
  <c r="G40" i="9"/>
  <c r="N40" i="9"/>
  <c r="BN40" i="9" s="1"/>
  <c r="M40" i="9"/>
  <c r="AO64" i="9"/>
  <c r="BU64" i="9" s="1"/>
  <c r="AN64" i="9"/>
  <c r="AL64" i="9"/>
  <c r="BT64" i="9" s="1"/>
  <c r="AK64" i="9"/>
  <c r="AB63" i="9"/>
  <c r="AC63" i="9"/>
  <c r="AH63" i="9"/>
  <c r="AI63" i="9"/>
  <c r="BS63" i="9" s="1"/>
  <c r="AF62" i="9"/>
  <c r="AE62" i="9"/>
  <c r="BK41" i="9" l="1"/>
  <c r="E42" i="9"/>
  <c r="D42" i="9"/>
  <c r="AF57" i="13"/>
  <c r="L57" i="13"/>
  <c r="B38" i="9"/>
  <c r="K59" i="13" s="1"/>
  <c r="M59" i="13" s="1"/>
  <c r="BM38" i="9"/>
  <c r="K39" i="9"/>
  <c r="J39" i="9"/>
  <c r="AV37" i="9"/>
  <c r="AU37" i="9" s="1"/>
  <c r="P40" i="9"/>
  <c r="Q40" i="9"/>
  <c r="BO40" i="9" s="1"/>
  <c r="W40" i="9"/>
  <c r="BQ40" i="9" s="1"/>
  <c r="V40" i="9"/>
  <c r="S40" i="9"/>
  <c r="T40" i="9"/>
  <c r="BP40" i="9" s="1"/>
  <c r="Z40" i="9"/>
  <c r="BR40" i="9" s="1"/>
  <c r="Y40" i="9"/>
  <c r="H41" i="9"/>
  <c r="BL41" i="9" s="1"/>
  <c r="G41" i="9"/>
  <c r="N41" i="9"/>
  <c r="BN41" i="9" s="1"/>
  <c r="M41" i="9"/>
  <c r="BL40" i="9"/>
  <c r="AK65" i="9"/>
  <c r="AL65" i="9"/>
  <c r="BT65" i="9" s="1"/>
  <c r="AO65" i="9"/>
  <c r="BU65" i="9" s="1"/>
  <c r="AN65" i="9"/>
  <c r="AC64" i="9"/>
  <c r="AB64" i="9"/>
  <c r="AI64" i="9"/>
  <c r="BS64" i="9" s="1"/>
  <c r="AH64" i="9"/>
  <c r="AE63" i="9"/>
  <c r="AF63" i="9"/>
  <c r="BK42" i="9" l="1"/>
  <c r="E43" i="9"/>
  <c r="D43" i="9"/>
  <c r="AV38" i="9"/>
  <c r="AU38" i="9" s="1"/>
  <c r="B39" i="9"/>
  <c r="K60" i="13" s="1"/>
  <c r="M60" i="13" s="1"/>
  <c r="BM39" i="9"/>
  <c r="J40" i="9"/>
  <c r="K40" i="9"/>
  <c r="AF58" i="13"/>
  <c r="L58" i="13"/>
  <c r="P41" i="9"/>
  <c r="Q41" i="9"/>
  <c r="BO41" i="9" s="1"/>
  <c r="V41" i="9"/>
  <c r="W41" i="9"/>
  <c r="BQ41" i="9" s="1"/>
  <c r="T41" i="9"/>
  <c r="BP41" i="9" s="1"/>
  <c r="S41" i="9"/>
  <c r="Y41" i="9"/>
  <c r="Z41" i="9"/>
  <c r="BR41" i="9" s="1"/>
  <c r="G42" i="9"/>
  <c r="H42" i="9"/>
  <c r="M42" i="9"/>
  <c r="N42" i="9"/>
  <c r="BN42" i="9" s="1"/>
  <c r="AO66" i="9"/>
  <c r="BU66" i="9" s="1"/>
  <c r="AN66" i="9"/>
  <c r="AL66" i="9"/>
  <c r="BT66" i="9" s="1"/>
  <c r="AK66" i="9"/>
  <c r="AC65" i="9"/>
  <c r="AB65" i="9"/>
  <c r="AH65" i="9"/>
  <c r="AI65" i="9"/>
  <c r="BS65" i="9" s="1"/>
  <c r="AE64" i="9"/>
  <c r="AF64" i="9"/>
  <c r="BK43" i="9" l="1"/>
  <c r="D44" i="9"/>
  <c r="E44" i="9"/>
  <c r="AF59" i="13"/>
  <c r="L59" i="13"/>
  <c r="AV39" i="9"/>
  <c r="AU39" i="9" s="1"/>
  <c r="J41" i="9"/>
  <c r="K41" i="9"/>
  <c r="B40" i="9"/>
  <c r="K61" i="13" s="1"/>
  <c r="M61" i="13" s="1"/>
  <c r="BM40" i="9"/>
  <c r="P42" i="9"/>
  <c r="Q42" i="9"/>
  <c r="BO42" i="9" s="1"/>
  <c r="V42" i="9"/>
  <c r="W42" i="9"/>
  <c r="BQ42" i="9" s="1"/>
  <c r="T42" i="9"/>
  <c r="BP42" i="9" s="1"/>
  <c r="S42" i="9"/>
  <c r="Z42" i="9"/>
  <c r="BR42" i="9" s="1"/>
  <c r="Y42" i="9"/>
  <c r="H43" i="9"/>
  <c r="BL43" i="9" s="1"/>
  <c r="G43" i="9"/>
  <c r="N43" i="9"/>
  <c r="BN43" i="9" s="1"/>
  <c r="M43" i="9"/>
  <c r="BL42" i="9"/>
  <c r="AL67" i="9"/>
  <c r="BT67" i="9" s="1"/>
  <c r="AK67" i="9"/>
  <c r="AN67" i="9"/>
  <c r="AO67" i="9"/>
  <c r="BU67" i="9" s="1"/>
  <c r="AB66" i="9"/>
  <c r="AC66" i="9"/>
  <c r="AH66" i="9"/>
  <c r="AI66" i="9"/>
  <c r="BS66" i="9" s="1"/>
  <c r="AF65" i="9"/>
  <c r="AE65" i="9"/>
  <c r="E45" i="9" l="1"/>
  <c r="D45" i="9"/>
  <c r="BK44" i="9"/>
  <c r="AF60" i="13"/>
  <c r="L60" i="13"/>
  <c r="J42" i="9"/>
  <c r="K42" i="9"/>
  <c r="B41" i="9"/>
  <c r="K62" i="13" s="1"/>
  <c r="M62" i="13" s="1"/>
  <c r="BM41" i="9"/>
  <c r="AV40" i="9"/>
  <c r="AU40" i="9" s="1"/>
  <c r="Q43" i="9"/>
  <c r="BO43" i="9" s="1"/>
  <c r="P43" i="9"/>
  <c r="V43" i="9"/>
  <c r="W43" i="9"/>
  <c r="BQ43" i="9" s="1"/>
  <c r="S43" i="9"/>
  <c r="T43" i="9"/>
  <c r="BP43" i="9" s="1"/>
  <c r="Z43" i="9"/>
  <c r="BR43" i="9" s="1"/>
  <c r="Y43" i="9"/>
  <c r="G44" i="9"/>
  <c r="H44" i="9"/>
  <c r="M44" i="9"/>
  <c r="N44" i="9"/>
  <c r="BN44" i="9" s="1"/>
  <c r="AO68" i="9"/>
  <c r="BU68" i="9" s="1"/>
  <c r="AN68" i="9"/>
  <c r="AK68" i="9"/>
  <c r="AL68" i="9"/>
  <c r="BT68" i="9" s="1"/>
  <c r="AB67" i="9"/>
  <c r="AC67" i="9"/>
  <c r="AH67" i="9"/>
  <c r="AI67" i="9"/>
  <c r="BS67" i="9" s="1"/>
  <c r="AE66" i="9"/>
  <c r="AF66" i="9"/>
  <c r="BK45" i="9" l="1"/>
  <c r="D46" i="9"/>
  <c r="E46" i="9"/>
  <c r="J43" i="9"/>
  <c r="K43" i="9"/>
  <c r="B42" i="9"/>
  <c r="K63" i="13" s="1"/>
  <c r="M63" i="13" s="1"/>
  <c r="BM42" i="9"/>
  <c r="AV41" i="9"/>
  <c r="AU41" i="9" s="1"/>
  <c r="L61" i="13"/>
  <c r="AF61" i="13"/>
  <c r="P44" i="9"/>
  <c r="Q44" i="9"/>
  <c r="BO44" i="9" s="1"/>
  <c r="V44" i="9"/>
  <c r="W44" i="9"/>
  <c r="BQ44" i="9" s="1"/>
  <c r="T44" i="9"/>
  <c r="BP44" i="9" s="1"/>
  <c r="S44" i="9"/>
  <c r="Y44" i="9"/>
  <c r="Z44" i="9"/>
  <c r="BR44" i="9" s="1"/>
  <c r="G45" i="9"/>
  <c r="H45" i="9"/>
  <c r="M45" i="9"/>
  <c r="N45" i="9"/>
  <c r="BN45" i="9" s="1"/>
  <c r="BL44" i="9"/>
  <c r="AL69" i="9"/>
  <c r="BT69" i="9" s="1"/>
  <c r="AK69" i="9"/>
  <c r="AO69" i="9"/>
  <c r="BU69" i="9" s="1"/>
  <c r="AN69" i="9"/>
  <c r="AB68" i="9"/>
  <c r="AC68" i="9"/>
  <c r="AH68" i="9"/>
  <c r="AI68" i="9"/>
  <c r="BS68" i="9" s="1"/>
  <c r="AE67" i="9"/>
  <c r="AF67" i="9"/>
  <c r="E47" i="9" l="1"/>
  <c r="D47" i="9"/>
  <c r="BK46" i="9"/>
  <c r="K44" i="9"/>
  <c r="J44" i="9"/>
  <c r="B43" i="9"/>
  <c r="K64" i="13" s="1"/>
  <c r="M64" i="13" s="1"/>
  <c r="BM43" i="9"/>
  <c r="AV42" i="9"/>
  <c r="AU42" i="9" s="1"/>
  <c r="AF62" i="13"/>
  <c r="L62" i="13"/>
  <c r="Q45" i="9"/>
  <c r="BO45" i="9" s="1"/>
  <c r="P45" i="9"/>
  <c r="V45" i="9"/>
  <c r="W45" i="9"/>
  <c r="BQ45" i="9" s="1"/>
  <c r="S45" i="9"/>
  <c r="T45" i="9"/>
  <c r="BP45" i="9" s="1"/>
  <c r="Y45" i="9"/>
  <c r="Z45" i="9"/>
  <c r="BR45" i="9" s="1"/>
  <c r="H46" i="9"/>
  <c r="BL46" i="9" s="1"/>
  <c r="G46" i="9"/>
  <c r="M46" i="9"/>
  <c r="N46" i="9"/>
  <c r="BN46" i="9" s="1"/>
  <c r="BL45" i="9"/>
  <c r="AL70" i="9"/>
  <c r="BT70" i="9" s="1"/>
  <c r="AK70" i="9"/>
  <c r="AO70" i="9"/>
  <c r="BU70" i="9" s="1"/>
  <c r="AN70" i="9"/>
  <c r="AC69" i="9"/>
  <c r="AB69" i="9"/>
  <c r="AH69" i="9"/>
  <c r="AI69" i="9"/>
  <c r="BS69" i="9" s="1"/>
  <c r="AF68" i="9"/>
  <c r="AE68" i="9"/>
  <c r="BK47" i="9" l="1"/>
  <c r="E48" i="9"/>
  <c r="D48" i="9"/>
  <c r="B44" i="9"/>
  <c r="K65" i="13" s="1"/>
  <c r="M65" i="13" s="1"/>
  <c r="BM44" i="9"/>
  <c r="K45" i="9"/>
  <c r="J45" i="9"/>
  <c r="AV43" i="9"/>
  <c r="AU43" i="9" s="1"/>
  <c r="AF63" i="13"/>
  <c r="L63" i="13"/>
  <c r="P46" i="9"/>
  <c r="Q46" i="9"/>
  <c r="BO46" i="9" s="1"/>
  <c r="V46" i="9"/>
  <c r="W46" i="9"/>
  <c r="BQ46" i="9" s="1"/>
  <c r="T46" i="9"/>
  <c r="BP46" i="9" s="1"/>
  <c r="S46" i="9"/>
  <c r="Z46" i="9"/>
  <c r="BR46" i="9" s="1"/>
  <c r="Y46" i="9"/>
  <c r="G47" i="9"/>
  <c r="H47" i="9"/>
  <c r="N47" i="9"/>
  <c r="BN47" i="9" s="1"/>
  <c r="M47" i="9"/>
  <c r="AO71" i="9"/>
  <c r="BU71" i="9" s="1"/>
  <c r="AN71" i="9"/>
  <c r="AL71" i="9"/>
  <c r="BT71" i="9" s="1"/>
  <c r="AK71" i="9"/>
  <c r="AC70" i="9"/>
  <c r="AB70" i="9"/>
  <c r="AI70" i="9"/>
  <c r="BS70" i="9" s="1"/>
  <c r="AH70" i="9"/>
  <c r="AF69" i="9"/>
  <c r="AE69" i="9"/>
  <c r="BK48" i="9" l="1"/>
  <c r="D49" i="9"/>
  <c r="E49" i="9"/>
  <c r="AV44" i="9"/>
  <c r="AU44" i="9" s="1"/>
  <c r="B45" i="9"/>
  <c r="K66" i="13" s="1"/>
  <c r="M66" i="13" s="1"/>
  <c r="BM45" i="9"/>
  <c r="K46" i="9"/>
  <c r="J46" i="9"/>
  <c r="L64" i="13"/>
  <c r="AF64" i="13"/>
  <c r="Q47" i="9"/>
  <c r="BO47" i="9" s="1"/>
  <c r="P47" i="9"/>
  <c r="W47" i="9"/>
  <c r="BQ47" i="9" s="1"/>
  <c r="V47" i="9"/>
  <c r="T47" i="9"/>
  <c r="BP47" i="9" s="1"/>
  <c r="S47" i="9"/>
  <c r="Y47" i="9"/>
  <c r="Z47" i="9"/>
  <c r="BR47" i="9" s="1"/>
  <c r="G48" i="9"/>
  <c r="H48" i="9"/>
  <c r="BL48" i="9" s="1"/>
  <c r="N48" i="9"/>
  <c r="BN48" i="9" s="1"/>
  <c r="M48" i="9"/>
  <c r="BL47" i="9"/>
  <c r="AL72" i="9"/>
  <c r="BT72" i="9" s="1"/>
  <c r="AK72" i="9"/>
  <c r="AO72" i="9"/>
  <c r="BU72" i="9" s="1"/>
  <c r="AN72" i="9"/>
  <c r="AC71" i="9"/>
  <c r="AB71" i="9"/>
  <c r="AH71" i="9"/>
  <c r="AI71" i="9"/>
  <c r="BS71" i="9" s="1"/>
  <c r="AF70" i="9"/>
  <c r="AE70" i="9"/>
  <c r="E50" i="9" l="1"/>
  <c r="D50" i="9"/>
  <c r="BK49" i="9"/>
  <c r="L65" i="13"/>
  <c r="AF65" i="13"/>
  <c r="AV45" i="9"/>
  <c r="AU45" i="9" s="1"/>
  <c r="B46" i="9"/>
  <c r="K67" i="13" s="1"/>
  <c r="M67" i="13" s="1"/>
  <c r="BM46" i="9"/>
  <c r="K47" i="9"/>
  <c r="J47" i="9"/>
  <c r="Q48" i="9"/>
  <c r="BO48" i="9" s="1"/>
  <c r="P48" i="9"/>
  <c r="W48" i="9"/>
  <c r="BQ48" i="9" s="1"/>
  <c r="V48" i="9"/>
  <c r="S48" i="9"/>
  <c r="T48" i="9"/>
  <c r="BP48" i="9" s="1"/>
  <c r="Y48" i="9"/>
  <c r="Z48" i="9"/>
  <c r="BR48" i="9" s="1"/>
  <c r="H49" i="9"/>
  <c r="BL49" i="9" s="1"/>
  <c r="G49" i="9"/>
  <c r="M49" i="9"/>
  <c r="N49" i="9"/>
  <c r="BN49" i="9" s="1"/>
  <c r="AO73" i="9"/>
  <c r="BU73" i="9" s="1"/>
  <c r="AN73" i="9"/>
  <c r="AK73" i="9"/>
  <c r="AL73" i="9"/>
  <c r="BT73" i="9" s="1"/>
  <c r="AB72" i="9"/>
  <c r="AC72" i="9"/>
  <c r="AI72" i="9"/>
  <c r="BS72" i="9" s="1"/>
  <c r="AH72" i="9"/>
  <c r="AF71" i="9"/>
  <c r="AE71" i="9"/>
  <c r="BK50" i="9" l="1"/>
  <c r="D51" i="9"/>
  <c r="E51" i="9"/>
  <c r="L66" i="13"/>
  <c r="AF66" i="13"/>
  <c r="AV46" i="9"/>
  <c r="AU46" i="9" s="1"/>
  <c r="B47" i="9"/>
  <c r="K68" i="13" s="1"/>
  <c r="M68" i="13" s="1"/>
  <c r="BM47" i="9"/>
  <c r="K48" i="9"/>
  <c r="J48" i="9"/>
  <c r="Q49" i="9"/>
  <c r="BO49" i="9" s="1"/>
  <c r="P49" i="9"/>
  <c r="V49" i="9"/>
  <c r="W49" i="9"/>
  <c r="BQ49" i="9" s="1"/>
  <c r="S49" i="9"/>
  <c r="T49" i="9"/>
  <c r="BP49" i="9" s="1"/>
  <c r="Z49" i="9"/>
  <c r="BR49" i="9" s="1"/>
  <c r="Y49" i="9"/>
  <c r="H50" i="9"/>
  <c r="G50" i="9"/>
  <c r="M50" i="9"/>
  <c r="N50" i="9"/>
  <c r="BN50" i="9" s="1"/>
  <c r="AL74" i="9"/>
  <c r="BT74" i="9" s="1"/>
  <c r="AK74" i="9"/>
  <c r="AN74" i="9"/>
  <c r="AO74" i="9"/>
  <c r="BU74" i="9" s="1"/>
  <c r="AC73" i="9"/>
  <c r="AB73" i="9"/>
  <c r="AH73" i="9"/>
  <c r="AI73" i="9"/>
  <c r="BS73" i="9" s="1"/>
  <c r="AE72" i="9"/>
  <c r="AF72" i="9"/>
  <c r="D52" i="9" l="1"/>
  <c r="E52" i="9"/>
  <c r="BK51" i="9"/>
  <c r="L67" i="13"/>
  <c r="AF67" i="13"/>
  <c r="AV47" i="9"/>
  <c r="AU47" i="9" s="1"/>
  <c r="B48" i="9"/>
  <c r="K69" i="13" s="1"/>
  <c r="M69" i="13" s="1"/>
  <c r="BM48" i="9"/>
  <c r="J49" i="9"/>
  <c r="K49" i="9"/>
  <c r="Q50" i="9"/>
  <c r="BO50" i="9" s="1"/>
  <c r="P50" i="9"/>
  <c r="V50" i="9"/>
  <c r="W50" i="9"/>
  <c r="BQ50" i="9" s="1"/>
  <c r="T50" i="9"/>
  <c r="BP50" i="9" s="1"/>
  <c r="S50" i="9"/>
  <c r="Y50" i="9"/>
  <c r="Z50" i="9"/>
  <c r="BR50" i="9" s="1"/>
  <c r="G51" i="9"/>
  <c r="H51" i="9"/>
  <c r="BL51" i="9" s="1"/>
  <c r="M51" i="9"/>
  <c r="N51" i="9"/>
  <c r="BN51" i="9" s="1"/>
  <c r="BL50" i="9"/>
  <c r="AL75" i="9"/>
  <c r="BT75" i="9" s="1"/>
  <c r="AK75" i="9"/>
  <c r="AO75" i="9"/>
  <c r="BU75" i="9" s="1"/>
  <c r="AN75" i="9"/>
  <c r="AC74" i="9"/>
  <c r="AB74" i="9"/>
  <c r="AI74" i="9"/>
  <c r="BS74" i="9" s="1"/>
  <c r="AH74" i="9"/>
  <c r="AF73" i="9"/>
  <c r="AE73" i="9"/>
  <c r="E53" i="9" l="1"/>
  <c r="D53" i="9"/>
  <c r="BK52" i="9"/>
  <c r="AF68" i="13"/>
  <c r="L68" i="13"/>
  <c r="AV48" i="9"/>
  <c r="AU48" i="9" s="1"/>
  <c r="J50" i="9"/>
  <c r="K50" i="9"/>
  <c r="B49" i="9"/>
  <c r="K70" i="13" s="1"/>
  <c r="M70" i="13" s="1"/>
  <c r="BM49" i="9"/>
  <c r="P51" i="9"/>
  <c r="Q51" i="9"/>
  <c r="BO51" i="9" s="1"/>
  <c r="W51" i="9"/>
  <c r="BQ51" i="9" s="1"/>
  <c r="V51" i="9"/>
  <c r="S51" i="9"/>
  <c r="T51" i="9"/>
  <c r="BP51" i="9" s="1"/>
  <c r="Z51" i="9"/>
  <c r="BR51" i="9" s="1"/>
  <c r="Y51" i="9"/>
  <c r="G52" i="9"/>
  <c r="H52" i="9"/>
  <c r="N52" i="9"/>
  <c r="BN52" i="9" s="1"/>
  <c r="M52" i="9"/>
  <c r="AO76" i="9"/>
  <c r="BU76" i="9" s="1"/>
  <c r="AN76" i="9"/>
  <c r="AL76" i="9"/>
  <c r="BT76" i="9" s="1"/>
  <c r="AK76" i="9"/>
  <c r="AB75" i="9"/>
  <c r="AC75" i="9"/>
  <c r="AH75" i="9"/>
  <c r="AI75" i="9"/>
  <c r="BS75" i="9" s="1"/>
  <c r="AF74" i="9"/>
  <c r="AE74" i="9"/>
  <c r="BK53" i="9" l="1"/>
  <c r="D54" i="9"/>
  <c r="E54" i="9"/>
  <c r="AF69" i="13"/>
  <c r="L69" i="13"/>
  <c r="J51" i="9"/>
  <c r="K51" i="9"/>
  <c r="B50" i="9"/>
  <c r="K71" i="13" s="1"/>
  <c r="M71" i="13" s="1"/>
  <c r="BM50" i="9"/>
  <c r="AV49" i="9"/>
  <c r="AU49" i="9" s="1"/>
  <c r="Q52" i="9"/>
  <c r="BO52" i="9" s="1"/>
  <c r="P52" i="9"/>
  <c r="W52" i="9"/>
  <c r="BQ52" i="9" s="1"/>
  <c r="V52" i="9"/>
  <c r="S52" i="9"/>
  <c r="T52" i="9"/>
  <c r="BP52" i="9" s="1"/>
  <c r="Z52" i="9"/>
  <c r="BR52" i="9" s="1"/>
  <c r="Y52" i="9"/>
  <c r="G53" i="9"/>
  <c r="H53" i="9"/>
  <c r="BL53" i="9" s="1"/>
  <c r="M53" i="9"/>
  <c r="N53" i="9"/>
  <c r="BN53" i="9" s="1"/>
  <c r="BL52" i="9"/>
  <c r="AO77" i="9"/>
  <c r="BU77" i="9" s="1"/>
  <c r="AN77" i="9"/>
  <c r="AK77" i="9"/>
  <c r="AL77" i="9"/>
  <c r="BT77" i="9" s="1"/>
  <c r="AB76" i="9"/>
  <c r="AC76" i="9"/>
  <c r="AH76" i="9"/>
  <c r="AI76" i="9"/>
  <c r="BS76" i="9" s="1"/>
  <c r="AF75" i="9"/>
  <c r="AE75" i="9"/>
  <c r="E55" i="9" l="1"/>
  <c r="D55" i="9"/>
  <c r="BK54" i="9"/>
  <c r="K52" i="9"/>
  <c r="J52" i="9"/>
  <c r="B51" i="9"/>
  <c r="K72" i="13" s="1"/>
  <c r="M72" i="13" s="1"/>
  <c r="BM51" i="9"/>
  <c r="AV50" i="9"/>
  <c r="AU50" i="9" s="1"/>
  <c r="AF70" i="13"/>
  <c r="L70" i="13"/>
  <c r="Q53" i="9"/>
  <c r="BO53" i="9" s="1"/>
  <c r="P53" i="9"/>
  <c r="V53" i="9"/>
  <c r="W53" i="9"/>
  <c r="BQ53" i="9" s="1"/>
  <c r="S53" i="9"/>
  <c r="T53" i="9"/>
  <c r="BP53" i="9" s="1"/>
  <c r="Y53" i="9"/>
  <c r="Z53" i="9"/>
  <c r="BR53" i="9" s="1"/>
  <c r="G54" i="9"/>
  <c r="H54" i="9"/>
  <c r="M54" i="9"/>
  <c r="N54" i="9"/>
  <c r="BN54" i="9" s="1"/>
  <c r="AO78" i="9"/>
  <c r="BU78" i="9" s="1"/>
  <c r="AN78" i="9"/>
  <c r="AL78" i="9"/>
  <c r="BT78" i="9" s="1"/>
  <c r="AK78" i="9"/>
  <c r="AC77" i="9"/>
  <c r="AB77" i="9"/>
  <c r="AI77" i="9"/>
  <c r="BS77" i="9" s="1"/>
  <c r="AH77" i="9"/>
  <c r="AE76" i="9"/>
  <c r="AF76" i="9"/>
  <c r="BK55" i="9" l="1"/>
  <c r="E56" i="9"/>
  <c r="D56" i="9"/>
  <c r="B52" i="9"/>
  <c r="K73" i="13" s="1"/>
  <c r="M73" i="13" s="1"/>
  <c r="BM52" i="9"/>
  <c r="J53" i="9"/>
  <c r="K53" i="9"/>
  <c r="AV51" i="9"/>
  <c r="AU51" i="9" s="1"/>
  <c r="AF71" i="13"/>
  <c r="L71" i="13"/>
  <c r="Q54" i="9"/>
  <c r="BO54" i="9" s="1"/>
  <c r="P54" i="9"/>
  <c r="W54" i="9"/>
  <c r="BQ54" i="9" s="1"/>
  <c r="V54" i="9"/>
  <c r="T54" i="9"/>
  <c r="BP54" i="9" s="1"/>
  <c r="S54" i="9"/>
  <c r="Z54" i="9"/>
  <c r="BR54" i="9" s="1"/>
  <c r="Y54" i="9"/>
  <c r="G55" i="9"/>
  <c r="H55" i="9"/>
  <c r="N55" i="9"/>
  <c r="BN55" i="9" s="1"/>
  <c r="M55" i="9"/>
  <c r="BL54" i="9"/>
  <c r="AO79" i="9"/>
  <c r="BU79" i="9" s="1"/>
  <c r="AN79" i="9"/>
  <c r="AL79" i="9"/>
  <c r="BT79" i="9" s="1"/>
  <c r="AK79" i="9"/>
  <c r="AB78" i="9"/>
  <c r="AC78" i="9"/>
  <c r="AH78" i="9"/>
  <c r="AI78" i="9"/>
  <c r="BS78" i="9" s="1"/>
  <c r="AF77" i="9"/>
  <c r="AE77" i="9"/>
  <c r="BK56" i="9" l="1"/>
  <c r="D57" i="9"/>
  <c r="E57" i="9"/>
  <c r="AV52" i="9"/>
  <c r="AU52" i="9" s="1"/>
  <c r="J54" i="9"/>
  <c r="K54" i="9"/>
  <c r="B53" i="9"/>
  <c r="K74" i="13" s="1"/>
  <c r="M74" i="13" s="1"/>
  <c r="BM53" i="9"/>
  <c r="AF72" i="13"/>
  <c r="L72" i="13"/>
  <c r="P55" i="9"/>
  <c r="Q55" i="9"/>
  <c r="BO55" i="9" s="1"/>
  <c r="V55" i="9"/>
  <c r="W55" i="9"/>
  <c r="BQ55" i="9" s="1"/>
  <c r="S55" i="9"/>
  <c r="T55" i="9"/>
  <c r="BP55" i="9" s="1"/>
  <c r="Z55" i="9"/>
  <c r="BR55" i="9" s="1"/>
  <c r="Y55" i="9"/>
  <c r="H56" i="9"/>
  <c r="G56" i="9"/>
  <c r="N56" i="9"/>
  <c r="BN56" i="9" s="1"/>
  <c r="M56" i="9"/>
  <c r="BL55" i="9"/>
  <c r="AL80" i="9"/>
  <c r="BT80" i="9" s="1"/>
  <c r="AK80" i="9"/>
  <c r="AO80" i="9"/>
  <c r="BU80" i="9" s="1"/>
  <c r="AN80" i="9"/>
  <c r="AC79" i="9"/>
  <c r="AB79" i="9"/>
  <c r="AI79" i="9"/>
  <c r="BS79" i="9" s="1"/>
  <c r="AH79" i="9"/>
  <c r="AF78" i="9"/>
  <c r="AE78" i="9"/>
  <c r="E58" i="9" l="1"/>
  <c r="D58" i="9"/>
  <c r="BK57" i="9"/>
  <c r="L73" i="13"/>
  <c r="AF73" i="13"/>
  <c r="J55" i="9"/>
  <c r="K55" i="9"/>
  <c r="B54" i="9"/>
  <c r="K75" i="13" s="1"/>
  <c r="M75" i="13" s="1"/>
  <c r="BM54" i="9"/>
  <c r="AV53" i="9"/>
  <c r="AU53" i="9" s="1"/>
  <c r="P56" i="9"/>
  <c r="Q56" i="9"/>
  <c r="BO56" i="9" s="1"/>
  <c r="V56" i="9"/>
  <c r="W56" i="9"/>
  <c r="BQ56" i="9" s="1"/>
  <c r="S56" i="9"/>
  <c r="T56" i="9"/>
  <c r="BP56" i="9" s="1"/>
  <c r="Z56" i="9"/>
  <c r="BR56" i="9" s="1"/>
  <c r="Y56" i="9"/>
  <c r="H57" i="9"/>
  <c r="BL57" i="9" s="1"/>
  <c r="G57" i="9"/>
  <c r="N57" i="9"/>
  <c r="BN57" i="9" s="1"/>
  <c r="M57" i="9"/>
  <c r="BL56" i="9"/>
  <c r="AK81" i="9"/>
  <c r="AL81" i="9"/>
  <c r="BT81" i="9" s="1"/>
  <c r="AO81" i="9"/>
  <c r="BU81" i="9" s="1"/>
  <c r="AN81" i="9"/>
  <c r="AB80" i="9"/>
  <c r="AC80" i="9"/>
  <c r="AI80" i="9"/>
  <c r="BS80" i="9" s="1"/>
  <c r="AH80" i="9"/>
  <c r="AE79" i="9"/>
  <c r="AF79" i="9"/>
  <c r="BK58" i="9" l="1"/>
  <c r="D59" i="9"/>
  <c r="E59" i="9"/>
  <c r="J56" i="9"/>
  <c r="K56" i="9"/>
  <c r="B55" i="9"/>
  <c r="K76" i="13" s="1"/>
  <c r="M76" i="13" s="1"/>
  <c r="BM55" i="9"/>
  <c r="AV54" i="9"/>
  <c r="AU54" i="9" s="1"/>
  <c r="AF74" i="13"/>
  <c r="L74" i="13"/>
  <c r="Q57" i="9"/>
  <c r="BO57" i="9" s="1"/>
  <c r="P57" i="9"/>
  <c r="V57" i="9"/>
  <c r="W57" i="9"/>
  <c r="BQ57" i="9" s="1"/>
  <c r="S57" i="9"/>
  <c r="T57" i="9"/>
  <c r="BP57" i="9" s="1"/>
  <c r="Y57" i="9"/>
  <c r="Z57" i="9"/>
  <c r="BR57" i="9" s="1"/>
  <c r="H58" i="9"/>
  <c r="G58" i="9"/>
  <c r="N58" i="9"/>
  <c r="BN58" i="9" s="1"/>
  <c r="M58" i="9"/>
  <c r="AN82" i="9"/>
  <c r="AO82" i="9"/>
  <c r="BU82" i="9" s="1"/>
  <c r="AK82" i="9"/>
  <c r="AL82" i="9"/>
  <c r="BT82" i="9" s="1"/>
  <c r="AC81" i="9"/>
  <c r="AB81" i="9"/>
  <c r="AH81" i="9"/>
  <c r="AI81" i="9"/>
  <c r="BS81" i="9" s="1"/>
  <c r="AE80" i="9"/>
  <c r="AF80" i="9"/>
  <c r="E60" i="9" l="1"/>
  <c r="D60" i="9"/>
  <c r="BK59" i="9"/>
  <c r="J57" i="9"/>
  <c r="K57" i="9"/>
  <c r="B56" i="9"/>
  <c r="K77" i="13" s="1"/>
  <c r="M77" i="13" s="1"/>
  <c r="BM56" i="9"/>
  <c r="AV55" i="9"/>
  <c r="AU55" i="9" s="1"/>
  <c r="AF75" i="13"/>
  <c r="L75" i="13"/>
  <c r="Q58" i="9"/>
  <c r="BO58" i="9" s="1"/>
  <c r="P58" i="9"/>
  <c r="V58" i="9"/>
  <c r="W58" i="9"/>
  <c r="BQ58" i="9" s="1"/>
  <c r="T58" i="9"/>
  <c r="BP58" i="9" s="1"/>
  <c r="S58" i="9"/>
  <c r="Z58" i="9"/>
  <c r="BR58" i="9" s="1"/>
  <c r="Y58" i="9"/>
  <c r="H59" i="9"/>
  <c r="G59" i="9"/>
  <c r="M59" i="9"/>
  <c r="N59" i="9"/>
  <c r="BN59" i="9" s="1"/>
  <c r="BL58" i="9"/>
  <c r="AL83" i="9"/>
  <c r="BT83" i="9" s="1"/>
  <c r="AK83" i="9"/>
  <c r="AN83" i="9"/>
  <c r="AO83" i="9"/>
  <c r="BU83" i="9" s="1"/>
  <c r="AC82" i="9"/>
  <c r="AB82" i="9"/>
  <c r="AH82" i="9"/>
  <c r="AI82" i="9"/>
  <c r="BS82" i="9" s="1"/>
  <c r="AF81" i="9"/>
  <c r="AE81" i="9"/>
  <c r="BK60" i="9" l="1"/>
  <c r="D61" i="9"/>
  <c r="E61" i="9"/>
  <c r="K58" i="9"/>
  <c r="J58" i="9"/>
  <c r="B57" i="9"/>
  <c r="K78" i="13" s="1"/>
  <c r="M78" i="13" s="1"/>
  <c r="BM57" i="9"/>
  <c r="AV56" i="9"/>
  <c r="AU56" i="9" s="1"/>
  <c r="AF76" i="13"/>
  <c r="L76" i="13"/>
  <c r="Q59" i="9"/>
  <c r="BO59" i="9" s="1"/>
  <c r="P59" i="9"/>
  <c r="V59" i="9"/>
  <c r="W59" i="9"/>
  <c r="BQ59" i="9" s="1"/>
  <c r="T59" i="9"/>
  <c r="BP59" i="9" s="1"/>
  <c r="S59" i="9"/>
  <c r="Y59" i="9"/>
  <c r="Z59" i="9"/>
  <c r="BR59" i="9" s="1"/>
  <c r="G60" i="9"/>
  <c r="H60" i="9"/>
  <c r="N60" i="9"/>
  <c r="BN60" i="9" s="1"/>
  <c r="M60" i="9"/>
  <c r="BL59" i="9"/>
  <c r="AO84" i="9"/>
  <c r="BU84" i="9" s="1"/>
  <c r="AN84" i="9"/>
  <c r="AK84" i="9"/>
  <c r="AL84" i="9"/>
  <c r="BT84" i="9" s="1"/>
  <c r="AC83" i="9"/>
  <c r="AB83" i="9"/>
  <c r="AH83" i="9"/>
  <c r="AI83" i="9"/>
  <c r="BS83" i="9" s="1"/>
  <c r="AE82" i="9"/>
  <c r="AF82" i="9"/>
  <c r="E62" i="9" l="1"/>
  <c r="D62" i="9"/>
  <c r="BK61" i="9"/>
  <c r="B58" i="9"/>
  <c r="K79" i="13" s="1"/>
  <c r="M79" i="13" s="1"/>
  <c r="BM58" i="9"/>
  <c r="J59" i="9"/>
  <c r="K59" i="9"/>
  <c r="AV57" i="9"/>
  <c r="AU57" i="9" s="1"/>
  <c r="AF77" i="13"/>
  <c r="L77" i="13"/>
  <c r="Q60" i="9"/>
  <c r="BO60" i="9" s="1"/>
  <c r="P60" i="9"/>
  <c r="V60" i="9"/>
  <c r="W60" i="9"/>
  <c r="BQ60" i="9" s="1"/>
  <c r="T60" i="9"/>
  <c r="BP60" i="9" s="1"/>
  <c r="S60" i="9"/>
  <c r="Y60" i="9"/>
  <c r="Z60" i="9"/>
  <c r="BR60" i="9" s="1"/>
  <c r="G61" i="9"/>
  <c r="H61" i="9"/>
  <c r="BL61" i="9" s="1"/>
  <c r="M61" i="9"/>
  <c r="N61" i="9"/>
  <c r="BN61" i="9" s="1"/>
  <c r="BL60" i="9"/>
  <c r="AO85" i="9"/>
  <c r="BU85" i="9" s="1"/>
  <c r="AN85" i="9"/>
  <c r="AL85" i="9"/>
  <c r="BT85" i="9" s="1"/>
  <c r="AK85" i="9"/>
  <c r="AC84" i="9"/>
  <c r="AB84" i="9"/>
  <c r="AI84" i="9"/>
  <c r="BS84" i="9" s="1"/>
  <c r="AH84" i="9"/>
  <c r="AE83" i="9"/>
  <c r="AF83" i="9"/>
  <c r="BK62" i="9" l="1"/>
  <c r="E63" i="9"/>
  <c r="D63" i="9"/>
  <c r="AV58" i="9"/>
  <c r="AU58" i="9" s="1"/>
  <c r="K60" i="9"/>
  <c r="J60" i="9"/>
  <c r="B59" i="9"/>
  <c r="K80" i="13" s="1"/>
  <c r="M80" i="13" s="1"/>
  <c r="BM59" i="9"/>
  <c r="AF78" i="13"/>
  <c r="L78" i="13"/>
  <c r="Q61" i="9"/>
  <c r="BO61" i="9" s="1"/>
  <c r="P61" i="9"/>
  <c r="V61" i="9"/>
  <c r="W61" i="9"/>
  <c r="BQ61" i="9" s="1"/>
  <c r="S61" i="9"/>
  <c r="T61" i="9"/>
  <c r="BP61" i="9" s="1"/>
  <c r="Z61" i="9"/>
  <c r="BR61" i="9" s="1"/>
  <c r="Y61" i="9"/>
  <c r="H62" i="9"/>
  <c r="BL62" i="9" s="1"/>
  <c r="G62" i="9"/>
  <c r="M62" i="9"/>
  <c r="N62" i="9"/>
  <c r="BN62" i="9" s="1"/>
  <c r="AO86" i="9"/>
  <c r="BU86" i="9" s="1"/>
  <c r="AN86" i="9"/>
  <c r="AK86" i="9"/>
  <c r="AL86" i="9"/>
  <c r="BT86" i="9" s="1"/>
  <c r="AC85" i="9"/>
  <c r="AB85" i="9"/>
  <c r="AI85" i="9"/>
  <c r="BS85" i="9" s="1"/>
  <c r="AH85" i="9"/>
  <c r="AE84" i="9"/>
  <c r="AF84" i="9"/>
  <c r="BK63" i="9" l="1"/>
  <c r="E64" i="9"/>
  <c r="D64" i="9"/>
  <c r="AF79" i="13"/>
  <c r="L79" i="13"/>
  <c r="B60" i="9"/>
  <c r="K81" i="13" s="1"/>
  <c r="M81" i="13" s="1"/>
  <c r="BM60" i="9"/>
  <c r="K61" i="9"/>
  <c r="J61" i="9"/>
  <c r="AV59" i="9"/>
  <c r="AU59" i="9" s="1"/>
  <c r="Q62" i="9"/>
  <c r="BO62" i="9" s="1"/>
  <c r="P62" i="9"/>
  <c r="V62" i="9"/>
  <c r="W62" i="9"/>
  <c r="BQ62" i="9" s="1"/>
  <c r="S62" i="9"/>
  <c r="T62" i="9"/>
  <c r="BP62" i="9" s="1"/>
  <c r="Y62" i="9"/>
  <c r="Z62" i="9"/>
  <c r="BR62" i="9" s="1"/>
  <c r="H63" i="9"/>
  <c r="BL63" i="9" s="1"/>
  <c r="G63" i="9"/>
  <c r="M63" i="9"/>
  <c r="N63" i="9"/>
  <c r="BN63" i="9" s="1"/>
  <c r="AL87" i="9"/>
  <c r="BT87" i="9" s="1"/>
  <c r="AK87" i="9"/>
  <c r="AN87" i="9"/>
  <c r="AO87" i="9"/>
  <c r="BU87" i="9" s="1"/>
  <c r="AB86" i="9"/>
  <c r="AC86" i="9"/>
  <c r="AI86" i="9"/>
  <c r="BS86" i="9" s="1"/>
  <c r="AH86" i="9"/>
  <c r="AF85" i="9"/>
  <c r="AE85" i="9"/>
  <c r="BK64" i="9" l="1"/>
  <c r="D65" i="9"/>
  <c r="E65" i="9"/>
  <c r="AV60" i="9"/>
  <c r="AU60" i="9" s="1"/>
  <c r="B61" i="9"/>
  <c r="K82" i="13" s="1"/>
  <c r="M82" i="13" s="1"/>
  <c r="BM61" i="9"/>
  <c r="K62" i="9"/>
  <c r="J62" i="9"/>
  <c r="L80" i="13"/>
  <c r="AF80" i="13"/>
  <c r="P63" i="9"/>
  <c r="Q63" i="9"/>
  <c r="BO63" i="9" s="1"/>
  <c r="W63" i="9"/>
  <c r="BQ63" i="9" s="1"/>
  <c r="V63" i="9"/>
  <c r="S63" i="9"/>
  <c r="T63" i="9"/>
  <c r="BP63" i="9" s="1"/>
  <c r="Z63" i="9"/>
  <c r="BR63" i="9" s="1"/>
  <c r="Y63" i="9"/>
  <c r="G64" i="9"/>
  <c r="H64" i="9"/>
  <c r="BL64" i="9" s="1"/>
  <c r="M64" i="9"/>
  <c r="N64" i="9"/>
  <c r="BN64" i="9" s="1"/>
  <c r="AN88" i="9"/>
  <c r="AO88" i="9"/>
  <c r="BU88" i="9" s="1"/>
  <c r="AL88" i="9"/>
  <c r="BT88" i="9" s="1"/>
  <c r="AK88" i="9"/>
  <c r="AC87" i="9"/>
  <c r="AB87" i="9"/>
  <c r="AI87" i="9"/>
  <c r="BS87" i="9" s="1"/>
  <c r="AH87" i="9"/>
  <c r="AE86" i="9"/>
  <c r="AF86" i="9"/>
  <c r="E66" i="9" l="1"/>
  <c r="D66" i="9"/>
  <c r="BK65" i="9"/>
  <c r="L81" i="13"/>
  <c r="AF81" i="13"/>
  <c r="AV61" i="9"/>
  <c r="AU61" i="9" s="1"/>
  <c r="B62" i="9"/>
  <c r="K83" i="13" s="1"/>
  <c r="M83" i="13" s="1"/>
  <c r="BM62" i="9"/>
  <c r="K63" i="9"/>
  <c r="J63" i="9"/>
  <c r="Q64" i="9"/>
  <c r="BO64" i="9" s="1"/>
  <c r="P64" i="9"/>
  <c r="V64" i="9"/>
  <c r="W64" i="9"/>
  <c r="BQ64" i="9" s="1"/>
  <c r="T64" i="9"/>
  <c r="BP64" i="9" s="1"/>
  <c r="S64" i="9"/>
  <c r="Y64" i="9"/>
  <c r="Z64" i="9"/>
  <c r="BR64" i="9" s="1"/>
  <c r="G65" i="9"/>
  <c r="H65" i="9"/>
  <c r="BL65" i="9" s="1"/>
  <c r="M65" i="9"/>
  <c r="N65" i="9"/>
  <c r="BN65" i="9" s="1"/>
  <c r="AL89" i="9"/>
  <c r="BT89" i="9" s="1"/>
  <c r="AK89" i="9"/>
  <c r="AO89" i="9"/>
  <c r="BU89" i="9" s="1"/>
  <c r="AN89" i="9"/>
  <c r="AB88" i="9"/>
  <c r="AC88" i="9"/>
  <c r="AI88" i="9"/>
  <c r="BS88" i="9" s="1"/>
  <c r="AH88" i="9"/>
  <c r="AF87" i="9"/>
  <c r="AE87" i="9"/>
  <c r="BK66" i="9" l="1"/>
  <c r="E67" i="9"/>
  <c r="D67" i="9"/>
  <c r="AF82" i="13"/>
  <c r="L82" i="13"/>
  <c r="AV62" i="9"/>
  <c r="AU62" i="9" s="1"/>
  <c r="B63" i="9"/>
  <c r="K84" i="13" s="1"/>
  <c r="M84" i="13" s="1"/>
  <c r="BM63" i="9"/>
  <c r="J64" i="9"/>
  <c r="K64" i="9"/>
  <c r="P65" i="9"/>
  <c r="Q65" i="9"/>
  <c r="BO65" i="9" s="1"/>
  <c r="V65" i="9"/>
  <c r="W65" i="9"/>
  <c r="BQ65" i="9" s="1"/>
  <c r="T65" i="9"/>
  <c r="BP65" i="9" s="1"/>
  <c r="S65" i="9"/>
  <c r="Z65" i="9"/>
  <c r="BR65" i="9" s="1"/>
  <c r="Y65" i="9"/>
  <c r="H66" i="9"/>
  <c r="BL66" i="9" s="1"/>
  <c r="G66" i="9"/>
  <c r="M66" i="9"/>
  <c r="N66" i="9"/>
  <c r="BN66" i="9" s="1"/>
  <c r="AO90" i="9"/>
  <c r="BU90" i="9" s="1"/>
  <c r="AN90" i="9"/>
  <c r="AL90" i="9"/>
  <c r="BT90" i="9" s="1"/>
  <c r="AK90" i="9"/>
  <c r="AC89" i="9"/>
  <c r="AB89" i="9"/>
  <c r="AI89" i="9"/>
  <c r="BS89" i="9" s="1"/>
  <c r="AH89" i="9"/>
  <c r="AF88" i="9"/>
  <c r="AE88" i="9"/>
  <c r="BM64" i="9" l="1"/>
  <c r="B64" i="9"/>
  <c r="K85" i="13" s="1"/>
  <c r="M85" i="13" s="1"/>
  <c r="BK67" i="9"/>
  <c r="D68" i="9"/>
  <c r="E68" i="9"/>
  <c r="AF83" i="13"/>
  <c r="L83" i="13"/>
  <c r="AV63" i="9"/>
  <c r="AU63" i="9" s="1"/>
  <c r="J65" i="9"/>
  <c r="K65" i="9"/>
  <c r="P66" i="9"/>
  <c r="Q66" i="9"/>
  <c r="BO66" i="9" s="1"/>
  <c r="V66" i="9"/>
  <c r="W66" i="9"/>
  <c r="BQ66" i="9" s="1"/>
  <c r="S66" i="9"/>
  <c r="T66" i="9"/>
  <c r="BP66" i="9" s="1"/>
  <c r="Y66" i="9"/>
  <c r="Z66" i="9"/>
  <c r="BR66" i="9" s="1"/>
  <c r="G67" i="9"/>
  <c r="H67" i="9"/>
  <c r="BL67" i="9" s="1"/>
  <c r="N67" i="9"/>
  <c r="BN67" i="9" s="1"/>
  <c r="M67" i="9"/>
  <c r="AK91" i="9"/>
  <c r="AL91" i="9"/>
  <c r="BT91" i="9" s="1"/>
  <c r="AO91" i="9"/>
  <c r="BU91" i="9" s="1"/>
  <c r="AN91" i="9"/>
  <c r="AC90" i="9"/>
  <c r="AB90" i="9"/>
  <c r="AI90" i="9"/>
  <c r="BS90" i="9" s="1"/>
  <c r="AH90" i="9"/>
  <c r="AF89" i="9"/>
  <c r="AE89" i="9"/>
  <c r="AV64" i="9" l="1"/>
  <c r="AU64" i="9" s="1"/>
  <c r="AF85" i="13"/>
  <c r="L85" i="13"/>
  <c r="BM65" i="9"/>
  <c r="B65" i="9"/>
  <c r="K86" i="13" s="1"/>
  <c r="M86" i="13" s="1"/>
  <c r="E69" i="9"/>
  <c r="D69" i="9"/>
  <c r="BK68" i="9"/>
  <c r="AF84" i="13"/>
  <c r="L84" i="13"/>
  <c r="J66" i="9"/>
  <c r="K66" i="9"/>
  <c r="Q67" i="9"/>
  <c r="BO67" i="9" s="1"/>
  <c r="P67" i="9"/>
  <c r="V67" i="9"/>
  <c r="W67" i="9"/>
  <c r="BQ67" i="9" s="1"/>
  <c r="S67" i="9"/>
  <c r="T67" i="9"/>
  <c r="BP67" i="9" s="1"/>
  <c r="Z67" i="9"/>
  <c r="BR67" i="9" s="1"/>
  <c r="Y67" i="9"/>
  <c r="G68" i="9"/>
  <c r="H68" i="9"/>
  <c r="BL68" i="9" s="1"/>
  <c r="M68" i="9"/>
  <c r="N68" i="9"/>
  <c r="BN68" i="9" s="1"/>
  <c r="AN92" i="9"/>
  <c r="AO92" i="9"/>
  <c r="BU92" i="9" s="1"/>
  <c r="AL92" i="9"/>
  <c r="BT92" i="9" s="1"/>
  <c r="AK92" i="9"/>
  <c r="AB91" i="9"/>
  <c r="AC91" i="9"/>
  <c r="AH91" i="9"/>
  <c r="AI91" i="9"/>
  <c r="BS91" i="9" s="1"/>
  <c r="AF90" i="9"/>
  <c r="AE90" i="9"/>
  <c r="AV65" i="9" l="1"/>
  <c r="AU65" i="9" s="1"/>
  <c r="BM66" i="9"/>
  <c r="B66" i="9"/>
  <c r="K87" i="13" s="1"/>
  <c r="M87" i="13" s="1"/>
  <c r="BK69" i="9"/>
  <c r="E70" i="9"/>
  <c r="D70" i="9"/>
  <c r="K67" i="9"/>
  <c r="J67" i="9"/>
  <c r="P68" i="9"/>
  <c r="Q68" i="9"/>
  <c r="BO68" i="9" s="1"/>
  <c r="V68" i="9"/>
  <c r="W68" i="9"/>
  <c r="BQ68" i="9" s="1"/>
  <c r="T68" i="9"/>
  <c r="BP68" i="9" s="1"/>
  <c r="S68" i="9"/>
  <c r="Z68" i="9"/>
  <c r="BR68" i="9" s="1"/>
  <c r="Y68" i="9"/>
  <c r="G69" i="9"/>
  <c r="H69" i="9"/>
  <c r="BL69" i="9" s="1"/>
  <c r="M69" i="9"/>
  <c r="N69" i="9"/>
  <c r="BN69" i="9" s="1"/>
  <c r="AK93" i="9"/>
  <c r="AL93" i="9"/>
  <c r="BT93" i="9" s="1"/>
  <c r="AO93" i="9"/>
  <c r="BU93" i="9" s="1"/>
  <c r="AN93" i="9"/>
  <c r="AC92" i="9"/>
  <c r="AB92" i="9"/>
  <c r="AI92" i="9"/>
  <c r="BS92" i="9" s="1"/>
  <c r="AH92" i="9"/>
  <c r="AE91" i="9"/>
  <c r="AF91" i="9"/>
  <c r="AV66" i="9" l="1"/>
  <c r="AU66" i="9" s="1"/>
  <c r="BM67" i="9"/>
  <c r="B67" i="9"/>
  <c r="K88" i="13" s="1"/>
  <c r="M88" i="13" s="1"/>
  <c r="AF86" i="13"/>
  <c r="L86" i="13"/>
  <c r="BK70" i="9"/>
  <c r="E71" i="9"/>
  <c r="D71" i="9"/>
  <c r="K68" i="9"/>
  <c r="J68" i="9"/>
  <c r="Q69" i="9"/>
  <c r="BO69" i="9" s="1"/>
  <c r="P69" i="9"/>
  <c r="V69" i="9"/>
  <c r="W69" i="9"/>
  <c r="BQ69" i="9" s="1"/>
  <c r="S69" i="9"/>
  <c r="T69" i="9"/>
  <c r="BP69" i="9" s="1"/>
  <c r="Z69" i="9"/>
  <c r="BR69" i="9" s="1"/>
  <c r="Y69" i="9"/>
  <c r="H70" i="9"/>
  <c r="BL70" i="9" s="1"/>
  <c r="G70" i="9"/>
  <c r="M70" i="9"/>
  <c r="N70" i="9"/>
  <c r="BN70" i="9" s="1"/>
  <c r="AO94" i="9"/>
  <c r="BU94" i="9" s="1"/>
  <c r="AN94" i="9"/>
  <c r="AL94" i="9"/>
  <c r="BT94" i="9" s="1"/>
  <c r="AK94" i="9"/>
  <c r="AB93" i="9"/>
  <c r="AC93" i="9"/>
  <c r="AI93" i="9"/>
  <c r="BS93" i="9" s="1"/>
  <c r="AH93" i="9"/>
  <c r="AE92" i="9"/>
  <c r="AF92" i="9"/>
  <c r="BM68" i="9" l="1"/>
  <c r="B68" i="9"/>
  <c r="K89" i="13" s="1"/>
  <c r="M89" i="13" s="1"/>
  <c r="AV67" i="9"/>
  <c r="AU67" i="9" s="1"/>
  <c r="L87" i="13"/>
  <c r="AF87" i="13"/>
  <c r="BK71" i="9"/>
  <c r="E72" i="9"/>
  <c r="D72" i="9"/>
  <c r="J69" i="9"/>
  <c r="K69" i="9"/>
  <c r="P70" i="9"/>
  <c r="Q70" i="9"/>
  <c r="BO70" i="9" s="1"/>
  <c r="W70" i="9"/>
  <c r="BQ70" i="9" s="1"/>
  <c r="V70" i="9"/>
  <c r="S70" i="9"/>
  <c r="T70" i="9"/>
  <c r="BP70" i="9" s="1"/>
  <c r="Y70" i="9"/>
  <c r="Z70" i="9"/>
  <c r="BR70" i="9" s="1"/>
  <c r="H71" i="9"/>
  <c r="BL71" i="9" s="1"/>
  <c r="G71" i="9"/>
  <c r="M71" i="9"/>
  <c r="N71" i="9"/>
  <c r="BN71" i="9" s="1"/>
  <c r="AK95" i="9"/>
  <c r="AL95" i="9"/>
  <c r="BT95" i="9" s="1"/>
  <c r="AO95" i="9"/>
  <c r="BU95" i="9" s="1"/>
  <c r="AN95" i="9"/>
  <c r="AC94" i="9"/>
  <c r="AB94" i="9"/>
  <c r="AH94" i="9"/>
  <c r="AI94" i="9"/>
  <c r="BS94" i="9" s="1"/>
  <c r="AE93" i="9"/>
  <c r="AF93" i="9"/>
  <c r="L88" i="13" l="1"/>
  <c r="AF88" i="13"/>
  <c r="AV68" i="9"/>
  <c r="AU68" i="9" s="1"/>
  <c r="BM69" i="9"/>
  <c r="B69" i="9"/>
  <c r="K90" i="13" s="1"/>
  <c r="M90" i="13" s="1"/>
  <c r="BK72" i="9"/>
  <c r="D73" i="9"/>
  <c r="E73" i="9"/>
  <c r="K70" i="9"/>
  <c r="J70" i="9"/>
  <c r="P71" i="9"/>
  <c r="Q71" i="9"/>
  <c r="BO71" i="9" s="1"/>
  <c r="W71" i="9"/>
  <c r="BQ71" i="9" s="1"/>
  <c r="V71" i="9"/>
  <c r="T71" i="9"/>
  <c r="BP71" i="9" s="1"/>
  <c r="S71" i="9"/>
  <c r="Z71" i="9"/>
  <c r="BR71" i="9" s="1"/>
  <c r="Y71" i="9"/>
  <c r="H72" i="9"/>
  <c r="BL72" i="9" s="1"/>
  <c r="G72" i="9"/>
  <c r="M72" i="9"/>
  <c r="N72" i="9"/>
  <c r="BN72" i="9" s="1"/>
  <c r="AO96" i="9"/>
  <c r="BU96" i="9" s="1"/>
  <c r="AN96" i="9"/>
  <c r="AL96" i="9"/>
  <c r="BT96" i="9" s="1"/>
  <c r="AK96" i="9"/>
  <c r="AB95" i="9"/>
  <c r="AC95" i="9"/>
  <c r="AH95" i="9"/>
  <c r="AI95" i="9"/>
  <c r="BS95" i="9" s="1"/>
  <c r="AF94" i="9"/>
  <c r="AE94" i="9"/>
  <c r="BM70" i="9" l="1"/>
  <c r="B70" i="9"/>
  <c r="K91" i="13" s="1"/>
  <c r="M91" i="13" s="1"/>
  <c r="AV69" i="9"/>
  <c r="AU69" i="9" s="1"/>
  <c r="L89" i="13"/>
  <c r="AF89" i="13"/>
  <c r="D74" i="9"/>
  <c r="E74" i="9"/>
  <c r="BK73" i="9"/>
  <c r="J71" i="9"/>
  <c r="K71" i="9"/>
  <c r="P72" i="9"/>
  <c r="Q72" i="9"/>
  <c r="BO72" i="9" s="1"/>
  <c r="V72" i="9"/>
  <c r="W72" i="9"/>
  <c r="BQ72" i="9" s="1"/>
  <c r="S72" i="9"/>
  <c r="T72" i="9"/>
  <c r="BP72" i="9" s="1"/>
  <c r="Z72" i="9"/>
  <c r="BR72" i="9" s="1"/>
  <c r="Y72" i="9"/>
  <c r="H73" i="9"/>
  <c r="BL73" i="9" s="1"/>
  <c r="G73" i="9"/>
  <c r="M73" i="9"/>
  <c r="N73" i="9"/>
  <c r="BN73" i="9" s="1"/>
  <c r="AL97" i="9"/>
  <c r="BT97" i="9" s="1"/>
  <c r="AK97" i="9"/>
  <c r="AN97" i="9"/>
  <c r="AO97" i="9"/>
  <c r="BU97" i="9" s="1"/>
  <c r="AB96" i="9"/>
  <c r="AC96" i="9"/>
  <c r="AI96" i="9"/>
  <c r="BS96" i="9" s="1"/>
  <c r="AH96" i="9"/>
  <c r="AF95" i="9"/>
  <c r="AE95" i="9"/>
  <c r="BM71" i="9" l="1"/>
  <c r="B71" i="9"/>
  <c r="K92" i="13" s="1"/>
  <c r="M92" i="13" s="1"/>
  <c r="L90" i="13"/>
  <c r="AF90" i="13"/>
  <c r="AV70" i="9"/>
  <c r="AU70" i="9" s="1"/>
  <c r="D75" i="9"/>
  <c r="E75" i="9"/>
  <c r="BK74" i="9"/>
  <c r="K72" i="9"/>
  <c r="J72" i="9"/>
  <c r="P73" i="9"/>
  <c r="Q73" i="9"/>
  <c r="BO73" i="9" s="1"/>
  <c r="W73" i="9"/>
  <c r="BQ73" i="9" s="1"/>
  <c r="V73" i="9"/>
  <c r="T73" i="9"/>
  <c r="BP73" i="9" s="1"/>
  <c r="S73" i="9"/>
  <c r="Z73" i="9"/>
  <c r="BR73" i="9" s="1"/>
  <c r="Y73" i="9"/>
  <c r="G74" i="9"/>
  <c r="H74" i="9"/>
  <c r="BL74" i="9" s="1"/>
  <c r="M74" i="9"/>
  <c r="N74" i="9"/>
  <c r="BN74" i="9" s="1"/>
  <c r="AN98" i="9"/>
  <c r="AO98" i="9"/>
  <c r="BU98" i="9" s="1"/>
  <c r="AL98" i="9"/>
  <c r="BT98" i="9" s="1"/>
  <c r="AK98" i="9"/>
  <c r="AC97" i="9"/>
  <c r="AB97" i="9"/>
  <c r="AI97" i="9"/>
  <c r="BS97" i="9" s="1"/>
  <c r="AH97" i="9"/>
  <c r="AF96" i="9"/>
  <c r="AE96" i="9"/>
  <c r="BM72" i="9" l="1"/>
  <c r="B72" i="9"/>
  <c r="K93" i="13" s="1"/>
  <c r="M93" i="13" s="1"/>
  <c r="AF91" i="13"/>
  <c r="L91" i="13"/>
  <c r="AV71" i="9"/>
  <c r="AU71" i="9" s="1"/>
  <c r="E76" i="9"/>
  <c r="D76" i="9"/>
  <c r="BK75" i="9"/>
  <c r="K73" i="9"/>
  <c r="J73" i="9"/>
  <c r="P74" i="9"/>
  <c r="Q74" i="9"/>
  <c r="BO74" i="9" s="1"/>
  <c r="W74" i="9"/>
  <c r="BQ74" i="9" s="1"/>
  <c r="V74" i="9"/>
  <c r="T74" i="9"/>
  <c r="BP74" i="9" s="1"/>
  <c r="S74" i="9"/>
  <c r="Y74" i="9"/>
  <c r="Z74" i="9"/>
  <c r="BR74" i="9" s="1"/>
  <c r="H75" i="9"/>
  <c r="BL75" i="9" s="1"/>
  <c r="G75" i="9"/>
  <c r="N75" i="9"/>
  <c r="BN75" i="9" s="1"/>
  <c r="M75" i="9"/>
  <c r="AL99" i="9"/>
  <c r="BT99" i="9" s="1"/>
  <c r="AK99" i="9"/>
  <c r="AO99" i="9"/>
  <c r="BU99" i="9" s="1"/>
  <c r="AN99" i="9"/>
  <c r="AB98" i="9"/>
  <c r="AC98" i="9"/>
  <c r="AI98" i="9"/>
  <c r="BS98" i="9" s="1"/>
  <c r="AH98" i="9"/>
  <c r="AF97" i="9"/>
  <c r="AE97" i="9"/>
  <c r="BM73" i="9" l="1"/>
  <c r="B73" i="9"/>
  <c r="K94" i="13" s="1"/>
  <c r="M94" i="13" s="1"/>
  <c r="AF92" i="13"/>
  <c r="L92" i="13"/>
  <c r="AV72" i="9"/>
  <c r="AU72" i="9" s="1"/>
  <c r="BK76" i="9"/>
  <c r="D77" i="9"/>
  <c r="E77" i="9"/>
  <c r="J74" i="9"/>
  <c r="K74" i="9"/>
  <c r="P75" i="9"/>
  <c r="Q75" i="9"/>
  <c r="BO75" i="9" s="1"/>
  <c r="V75" i="9"/>
  <c r="W75" i="9"/>
  <c r="BQ75" i="9" s="1"/>
  <c r="T75" i="9"/>
  <c r="BP75" i="9" s="1"/>
  <c r="S75" i="9"/>
  <c r="Y75" i="9"/>
  <c r="Z75" i="9"/>
  <c r="BR75" i="9" s="1"/>
  <c r="H76" i="9"/>
  <c r="BL76" i="9" s="1"/>
  <c r="G76" i="9"/>
  <c r="M76" i="9"/>
  <c r="N76" i="9"/>
  <c r="BN76" i="9" s="1"/>
  <c r="AO100" i="9"/>
  <c r="BU100" i="9" s="1"/>
  <c r="AN100" i="9"/>
  <c r="AK100" i="9"/>
  <c r="AL100" i="9"/>
  <c r="BT100" i="9" s="1"/>
  <c r="AC99" i="9"/>
  <c r="AB99" i="9"/>
  <c r="AH99" i="9"/>
  <c r="AI99" i="9"/>
  <c r="BS99" i="9" s="1"/>
  <c r="AE98" i="9"/>
  <c r="AF98" i="9"/>
  <c r="AF93" i="13" l="1"/>
  <c r="L93" i="13"/>
  <c r="AV73" i="9"/>
  <c r="AU73" i="9" s="1"/>
  <c r="BM74" i="9"/>
  <c r="B74" i="9"/>
  <c r="K95" i="13" s="1"/>
  <c r="M95" i="13" s="1"/>
  <c r="E78" i="9"/>
  <c r="D78" i="9"/>
  <c r="BK77" i="9"/>
  <c r="K75" i="9"/>
  <c r="J75" i="9"/>
  <c r="Q76" i="9"/>
  <c r="BO76" i="9" s="1"/>
  <c r="P76" i="9"/>
  <c r="W76" i="9"/>
  <c r="BQ76" i="9" s="1"/>
  <c r="V76" i="9"/>
  <c r="T76" i="9"/>
  <c r="BP76" i="9" s="1"/>
  <c r="S76" i="9"/>
  <c r="Y76" i="9"/>
  <c r="Z76" i="9"/>
  <c r="BR76" i="9" s="1"/>
  <c r="G77" i="9"/>
  <c r="H77" i="9"/>
  <c r="BL77" i="9" s="1"/>
  <c r="N77" i="9"/>
  <c r="BN77" i="9" s="1"/>
  <c r="M77" i="9"/>
  <c r="AL101" i="9"/>
  <c r="BT101" i="9" s="1"/>
  <c r="AK101" i="9"/>
  <c r="AO101" i="9"/>
  <c r="BU101" i="9" s="1"/>
  <c r="AN101" i="9"/>
  <c r="AB100" i="9"/>
  <c r="AC100" i="9"/>
  <c r="AH100" i="9"/>
  <c r="AI100" i="9"/>
  <c r="BS100" i="9" s="1"/>
  <c r="AE99" i="9"/>
  <c r="AF99" i="9"/>
  <c r="AV74" i="9" l="1"/>
  <c r="AU74" i="9" s="1"/>
  <c r="BM75" i="9"/>
  <c r="B75" i="9"/>
  <c r="K96" i="13" s="1"/>
  <c r="M96" i="13" s="1"/>
  <c r="AF94" i="13"/>
  <c r="L94" i="13"/>
  <c r="BK78" i="9"/>
  <c r="E79" i="9"/>
  <c r="D79" i="9"/>
  <c r="J76" i="9"/>
  <c r="K76" i="9"/>
  <c r="P77" i="9"/>
  <c r="Q77" i="9"/>
  <c r="BO77" i="9" s="1"/>
  <c r="W77" i="9"/>
  <c r="BQ77" i="9" s="1"/>
  <c r="V77" i="9"/>
  <c r="T77" i="9"/>
  <c r="BP77" i="9" s="1"/>
  <c r="S77" i="9"/>
  <c r="Y77" i="9"/>
  <c r="Z77" i="9"/>
  <c r="BR77" i="9" s="1"/>
  <c r="H78" i="9"/>
  <c r="BL78" i="9" s="1"/>
  <c r="G78" i="9"/>
  <c r="N78" i="9"/>
  <c r="BN78" i="9" s="1"/>
  <c r="M78" i="9"/>
  <c r="AN102" i="9"/>
  <c r="AO102" i="9"/>
  <c r="BU102" i="9" s="1"/>
  <c r="AK102" i="9"/>
  <c r="AL102" i="9"/>
  <c r="BT102" i="9" s="1"/>
  <c r="AC101" i="9"/>
  <c r="AB101" i="9"/>
  <c r="AH101" i="9"/>
  <c r="AI101" i="9"/>
  <c r="BS101" i="9" s="1"/>
  <c r="AF100" i="9"/>
  <c r="AE100" i="9"/>
  <c r="BM76" i="9" l="1"/>
  <c r="B76" i="9"/>
  <c r="K97" i="13" s="1"/>
  <c r="M97" i="13" s="1"/>
  <c r="AV75" i="9"/>
  <c r="AU75" i="9" s="1"/>
  <c r="AF95" i="13"/>
  <c r="L95" i="13"/>
  <c r="BK79" i="9"/>
  <c r="D80" i="9"/>
  <c r="E80" i="9"/>
  <c r="J77" i="9"/>
  <c r="K77" i="9"/>
  <c r="Q78" i="9"/>
  <c r="BO78" i="9" s="1"/>
  <c r="P78" i="9"/>
  <c r="W78" i="9"/>
  <c r="BQ78" i="9" s="1"/>
  <c r="V78" i="9"/>
  <c r="T78" i="9"/>
  <c r="BP78" i="9" s="1"/>
  <c r="S78" i="9"/>
  <c r="Y78" i="9"/>
  <c r="Z78" i="9"/>
  <c r="BR78" i="9" s="1"/>
  <c r="G79" i="9"/>
  <c r="H79" i="9"/>
  <c r="BL79" i="9" s="1"/>
  <c r="N79" i="9"/>
  <c r="BN79" i="9" s="1"/>
  <c r="M79" i="9"/>
  <c r="AL103" i="9"/>
  <c r="BT103" i="9" s="1"/>
  <c r="AK103" i="9"/>
  <c r="AO103" i="9"/>
  <c r="BU103" i="9" s="1"/>
  <c r="AN103" i="9"/>
  <c r="AC102" i="9"/>
  <c r="AB102" i="9"/>
  <c r="AH102" i="9"/>
  <c r="AI102" i="9"/>
  <c r="BS102" i="9" s="1"/>
  <c r="AE101" i="9"/>
  <c r="AF101" i="9"/>
  <c r="L96" i="13" l="1"/>
  <c r="AF96" i="13"/>
  <c r="AV76" i="9"/>
  <c r="AU76" i="9" s="1"/>
  <c r="BM77" i="9"/>
  <c r="B77" i="9"/>
  <c r="K98" i="13" s="1"/>
  <c r="M98" i="13" s="1"/>
  <c r="D81" i="9"/>
  <c r="E81" i="9"/>
  <c r="BK80" i="9"/>
  <c r="J78" i="9"/>
  <c r="K78" i="9"/>
  <c r="Q79" i="9"/>
  <c r="BO79" i="9" s="1"/>
  <c r="P79" i="9"/>
  <c r="W79" i="9"/>
  <c r="BQ79" i="9" s="1"/>
  <c r="V79" i="9"/>
  <c r="S79" i="9"/>
  <c r="T79" i="9"/>
  <c r="BP79" i="9" s="1"/>
  <c r="Y79" i="9"/>
  <c r="Z79" i="9"/>
  <c r="BR79" i="9" s="1"/>
  <c r="H80" i="9"/>
  <c r="BL80" i="9" s="1"/>
  <c r="G80" i="9"/>
  <c r="N80" i="9"/>
  <c r="BN80" i="9" s="1"/>
  <c r="M80" i="9"/>
  <c r="AO104" i="9"/>
  <c r="BU104" i="9" s="1"/>
  <c r="AN104" i="9"/>
  <c r="AL104" i="9"/>
  <c r="BT104" i="9" s="1"/>
  <c r="AK104" i="9"/>
  <c r="AC103" i="9"/>
  <c r="AB103" i="9"/>
  <c r="AI103" i="9"/>
  <c r="BS103" i="9" s="1"/>
  <c r="AH103" i="9"/>
  <c r="AF102" i="9"/>
  <c r="AE102" i="9"/>
  <c r="AV77" i="9" l="1"/>
  <c r="AU77" i="9" s="1"/>
  <c r="L97" i="13"/>
  <c r="AF97" i="13"/>
  <c r="BM78" i="9"/>
  <c r="B78" i="9"/>
  <c r="K99" i="13" s="1"/>
  <c r="M99" i="13" s="1"/>
  <c r="E82" i="9"/>
  <c r="D82" i="9"/>
  <c r="BK81" i="9"/>
  <c r="J79" i="9"/>
  <c r="K79" i="9"/>
  <c r="Q80" i="9"/>
  <c r="BO80" i="9" s="1"/>
  <c r="P80" i="9"/>
  <c r="V80" i="9"/>
  <c r="W80" i="9"/>
  <c r="BQ80" i="9" s="1"/>
  <c r="S80" i="9"/>
  <c r="T80" i="9"/>
  <c r="BP80" i="9" s="1"/>
  <c r="Z80" i="9"/>
  <c r="BR80" i="9" s="1"/>
  <c r="Y80" i="9"/>
  <c r="H81" i="9"/>
  <c r="BL81" i="9" s="1"/>
  <c r="G81" i="9"/>
  <c r="M81" i="9"/>
  <c r="N81" i="9"/>
  <c r="BN81" i="9" s="1"/>
  <c r="AL105" i="9"/>
  <c r="BT105" i="9" s="1"/>
  <c r="AK105" i="9"/>
  <c r="AO105" i="9"/>
  <c r="BU105" i="9" s="1"/>
  <c r="AN105" i="9"/>
  <c r="AB104" i="9"/>
  <c r="AC104" i="9"/>
  <c r="AI104" i="9"/>
  <c r="BS104" i="9" s="1"/>
  <c r="AH104" i="9"/>
  <c r="AF103" i="9"/>
  <c r="AE103" i="9"/>
  <c r="BM79" i="9" l="1"/>
  <c r="B79" i="9"/>
  <c r="K100" i="13" s="1"/>
  <c r="M100" i="13" s="1"/>
  <c r="AV78" i="9"/>
  <c r="AU78" i="9" s="1"/>
  <c r="L98" i="13"/>
  <c r="AF98" i="13"/>
  <c r="BK82" i="9"/>
  <c r="D83" i="9"/>
  <c r="E83" i="9"/>
  <c r="K80" i="9"/>
  <c r="J80" i="9"/>
  <c r="Q81" i="9"/>
  <c r="BO81" i="9" s="1"/>
  <c r="P81" i="9"/>
  <c r="V81" i="9"/>
  <c r="W81" i="9"/>
  <c r="BQ81" i="9" s="1"/>
  <c r="T81" i="9"/>
  <c r="BP81" i="9" s="1"/>
  <c r="S81" i="9"/>
  <c r="Y81" i="9"/>
  <c r="Z81" i="9"/>
  <c r="BR81" i="9" s="1"/>
  <c r="G82" i="9"/>
  <c r="H82" i="9"/>
  <c r="BL82" i="9" s="1"/>
  <c r="N82" i="9"/>
  <c r="BN82" i="9" s="1"/>
  <c r="M82" i="9"/>
  <c r="AO106" i="9"/>
  <c r="BU106" i="9" s="1"/>
  <c r="AN106" i="9"/>
  <c r="AK106" i="9"/>
  <c r="AL106" i="9"/>
  <c r="BT106" i="9" s="1"/>
  <c r="AB105" i="9"/>
  <c r="AC105" i="9"/>
  <c r="AI105" i="9"/>
  <c r="BS105" i="9" s="1"/>
  <c r="AH105" i="9"/>
  <c r="AF104" i="9"/>
  <c r="AE104" i="9"/>
  <c r="BM80" i="9" l="1"/>
  <c r="B80" i="9"/>
  <c r="K101" i="13" s="1"/>
  <c r="M101" i="13" s="1"/>
  <c r="AF99" i="13"/>
  <c r="L99" i="13"/>
  <c r="AV79" i="9"/>
  <c r="AU79" i="9" s="1"/>
  <c r="E84" i="9"/>
  <c r="D84" i="9"/>
  <c r="BK83" i="9"/>
  <c r="J81" i="9"/>
  <c r="K81" i="9"/>
  <c r="Q82" i="9"/>
  <c r="BO82" i="9" s="1"/>
  <c r="P82" i="9"/>
  <c r="V82" i="9"/>
  <c r="W82" i="9"/>
  <c r="BQ82" i="9" s="1"/>
  <c r="T82" i="9"/>
  <c r="BP82" i="9" s="1"/>
  <c r="S82" i="9"/>
  <c r="Y82" i="9"/>
  <c r="Z82" i="9"/>
  <c r="BR82" i="9" s="1"/>
  <c r="G83" i="9"/>
  <c r="H83" i="9"/>
  <c r="BL83" i="9" s="1"/>
  <c r="N83" i="9"/>
  <c r="BN83" i="9" s="1"/>
  <c r="M83" i="9"/>
  <c r="AL107" i="9"/>
  <c r="BT107" i="9" s="1"/>
  <c r="AK107" i="9"/>
  <c r="AO107" i="9"/>
  <c r="BU107" i="9" s="1"/>
  <c r="AN107" i="9"/>
  <c r="AC106" i="9"/>
  <c r="AB106" i="9"/>
  <c r="AH106" i="9"/>
  <c r="AI106" i="9"/>
  <c r="BS106" i="9" s="1"/>
  <c r="AE105" i="9"/>
  <c r="AF105" i="9"/>
  <c r="BM81" i="9" l="1"/>
  <c r="B81" i="9"/>
  <c r="K102" i="13" s="1"/>
  <c r="M102" i="13" s="1"/>
  <c r="AF100" i="13"/>
  <c r="L100" i="13"/>
  <c r="AV80" i="9"/>
  <c r="AU80" i="9" s="1"/>
  <c r="BK84" i="9"/>
  <c r="E85" i="9"/>
  <c r="D85" i="9"/>
  <c r="K82" i="9"/>
  <c r="J82" i="9"/>
  <c r="P83" i="9"/>
  <c r="Q83" i="9"/>
  <c r="BO83" i="9" s="1"/>
  <c r="V83" i="9"/>
  <c r="W83" i="9"/>
  <c r="BQ83" i="9" s="1"/>
  <c r="S83" i="9"/>
  <c r="T83" i="9"/>
  <c r="BP83" i="9" s="1"/>
  <c r="Z83" i="9"/>
  <c r="BR83" i="9" s="1"/>
  <c r="Y83" i="9"/>
  <c r="G84" i="9"/>
  <c r="H84" i="9"/>
  <c r="BL84" i="9" s="1"/>
  <c r="N84" i="9"/>
  <c r="BN84" i="9" s="1"/>
  <c r="M84" i="9"/>
  <c r="AN108" i="9"/>
  <c r="AO108" i="9"/>
  <c r="BU108" i="9" s="1"/>
  <c r="AL108" i="9"/>
  <c r="BT108" i="9" s="1"/>
  <c r="AK108" i="9"/>
  <c r="AB107" i="9"/>
  <c r="AC107" i="9"/>
  <c r="AI107" i="9"/>
  <c r="BS107" i="9" s="1"/>
  <c r="AH107" i="9"/>
  <c r="AE106" i="9"/>
  <c r="AF106" i="9"/>
  <c r="AF101" i="13" l="1"/>
  <c r="L101" i="13"/>
  <c r="BM82" i="9"/>
  <c r="B82" i="9"/>
  <c r="K103" i="13" s="1"/>
  <c r="M103" i="13" s="1"/>
  <c r="AV81" i="9"/>
  <c r="AU81" i="9" s="1"/>
  <c r="BK85" i="9"/>
  <c r="D86" i="9"/>
  <c r="E86" i="9"/>
  <c r="K83" i="9"/>
  <c r="J83" i="9"/>
  <c r="Q84" i="9"/>
  <c r="BO84" i="9" s="1"/>
  <c r="P84" i="9"/>
  <c r="V84" i="9"/>
  <c r="W84" i="9"/>
  <c r="BQ84" i="9" s="1"/>
  <c r="S84" i="9"/>
  <c r="T84" i="9"/>
  <c r="BP84" i="9" s="1"/>
  <c r="Z84" i="9"/>
  <c r="BR84" i="9" s="1"/>
  <c r="Y84" i="9"/>
  <c r="G85" i="9"/>
  <c r="H85" i="9"/>
  <c r="BL85" i="9" s="1"/>
  <c r="M85" i="9"/>
  <c r="N85" i="9"/>
  <c r="BN85" i="9" s="1"/>
  <c r="AL109" i="9"/>
  <c r="BT109" i="9" s="1"/>
  <c r="AK109" i="9"/>
  <c r="AN109" i="9"/>
  <c r="AO109" i="9"/>
  <c r="BU109" i="9" s="1"/>
  <c r="AB108" i="9"/>
  <c r="AC108" i="9"/>
  <c r="AI108" i="9"/>
  <c r="BS108" i="9" s="1"/>
  <c r="AH108" i="9"/>
  <c r="AF107" i="9"/>
  <c r="AE107" i="9"/>
  <c r="AV82" i="9" l="1"/>
  <c r="AU82" i="9" s="1"/>
  <c r="BM83" i="9"/>
  <c r="B83" i="9"/>
  <c r="K104" i="13" s="1"/>
  <c r="M104" i="13" s="1"/>
  <c r="AF102" i="13"/>
  <c r="L102" i="13"/>
  <c r="D87" i="9"/>
  <c r="E87" i="9"/>
  <c r="BK86" i="9"/>
  <c r="J84" i="9"/>
  <c r="K84" i="9"/>
  <c r="P85" i="9"/>
  <c r="Q85" i="9"/>
  <c r="BO85" i="9" s="1"/>
  <c r="V85" i="9"/>
  <c r="W85" i="9"/>
  <c r="BQ85" i="9" s="1"/>
  <c r="T85" i="9"/>
  <c r="BP85" i="9" s="1"/>
  <c r="S85" i="9"/>
  <c r="Y85" i="9"/>
  <c r="Z85" i="9"/>
  <c r="BR85" i="9" s="1"/>
  <c r="G86" i="9"/>
  <c r="H86" i="9"/>
  <c r="BL86" i="9" s="1"/>
  <c r="N86" i="9"/>
  <c r="BN86" i="9" s="1"/>
  <c r="M86" i="9"/>
  <c r="AN110" i="9"/>
  <c r="AO110" i="9"/>
  <c r="BU110" i="9" s="1"/>
  <c r="AL110" i="9"/>
  <c r="BT110" i="9" s="1"/>
  <c r="AK110" i="9"/>
  <c r="AC109" i="9"/>
  <c r="AB109" i="9"/>
  <c r="AH109" i="9"/>
  <c r="AI109" i="9"/>
  <c r="BS109" i="9" s="1"/>
  <c r="AF108" i="9"/>
  <c r="AE108" i="9"/>
  <c r="AV83" i="9" l="1"/>
  <c r="AU83" i="9" s="1"/>
  <c r="BM84" i="9"/>
  <c r="B84" i="9"/>
  <c r="K105" i="13" s="1"/>
  <c r="M105" i="13" s="1"/>
  <c r="L103" i="13"/>
  <c r="AF103" i="13"/>
  <c r="E88" i="9"/>
  <c r="D88" i="9"/>
  <c r="BK87" i="9"/>
  <c r="J85" i="9"/>
  <c r="K85" i="9"/>
  <c r="P86" i="9"/>
  <c r="Q86" i="9"/>
  <c r="BO86" i="9" s="1"/>
  <c r="V86" i="9"/>
  <c r="W86" i="9"/>
  <c r="BQ86" i="9" s="1"/>
  <c r="T86" i="9"/>
  <c r="BP86" i="9" s="1"/>
  <c r="S86" i="9"/>
  <c r="Z86" i="9"/>
  <c r="BR86" i="9" s="1"/>
  <c r="Y86" i="9"/>
  <c r="H87" i="9"/>
  <c r="BL87" i="9" s="1"/>
  <c r="G87" i="9"/>
  <c r="M87" i="9"/>
  <c r="N87" i="9"/>
  <c r="BN87" i="9" s="1"/>
  <c r="AL111" i="9"/>
  <c r="BT111" i="9" s="1"/>
  <c r="AK111" i="9"/>
  <c r="AN111" i="9"/>
  <c r="AO111" i="9"/>
  <c r="BU111" i="9" s="1"/>
  <c r="AB110" i="9"/>
  <c r="AC110" i="9"/>
  <c r="AH110" i="9"/>
  <c r="AI110" i="9"/>
  <c r="BS110" i="9" s="1"/>
  <c r="AF109" i="9"/>
  <c r="AE109" i="9"/>
  <c r="AV84" i="9" l="1"/>
  <c r="AU84" i="9" s="1"/>
  <c r="BM85" i="9"/>
  <c r="B85" i="9"/>
  <c r="K106" i="13" s="1"/>
  <c r="M106" i="13" s="1"/>
  <c r="L104" i="13"/>
  <c r="AF104" i="13"/>
  <c r="BK88" i="9"/>
  <c r="D89" i="9"/>
  <c r="E89" i="9"/>
  <c r="K86" i="9"/>
  <c r="J86" i="9"/>
  <c r="Q87" i="9"/>
  <c r="BO87" i="9" s="1"/>
  <c r="P87" i="9"/>
  <c r="V87" i="9"/>
  <c r="W87" i="9"/>
  <c r="BQ87" i="9" s="1"/>
  <c r="T87" i="9"/>
  <c r="BP87" i="9" s="1"/>
  <c r="S87" i="9"/>
  <c r="Y87" i="9"/>
  <c r="Z87" i="9"/>
  <c r="BR87" i="9" s="1"/>
  <c r="G88" i="9"/>
  <c r="H88" i="9"/>
  <c r="BL88" i="9" s="1"/>
  <c r="M88" i="9"/>
  <c r="N88" i="9"/>
  <c r="BN88" i="9" s="1"/>
  <c r="AN112" i="9"/>
  <c r="AO112" i="9"/>
  <c r="BU112" i="9" s="1"/>
  <c r="AL112" i="9"/>
  <c r="BT112" i="9" s="1"/>
  <c r="AK112" i="9"/>
  <c r="AB111" i="9"/>
  <c r="AC111" i="9"/>
  <c r="AI111" i="9"/>
  <c r="BS111" i="9" s="1"/>
  <c r="AH111" i="9"/>
  <c r="AE110" i="9"/>
  <c r="AF110" i="9"/>
  <c r="BM86" i="9" l="1"/>
  <c r="B86" i="9"/>
  <c r="K107" i="13" s="1"/>
  <c r="M107" i="13" s="1"/>
  <c r="AV85" i="9"/>
  <c r="AU85" i="9" s="1"/>
  <c r="AF105" i="13"/>
  <c r="L105" i="13"/>
  <c r="E90" i="9"/>
  <c r="D90" i="9"/>
  <c r="BK89" i="9"/>
  <c r="K87" i="9"/>
  <c r="J87" i="9"/>
  <c r="Q88" i="9"/>
  <c r="BO88" i="9" s="1"/>
  <c r="P88" i="9"/>
  <c r="V88" i="9"/>
  <c r="W88" i="9"/>
  <c r="BQ88" i="9" s="1"/>
  <c r="T88" i="9"/>
  <c r="BP88" i="9" s="1"/>
  <c r="S88" i="9"/>
  <c r="Z88" i="9"/>
  <c r="BR88" i="9" s="1"/>
  <c r="Y88" i="9"/>
  <c r="H89" i="9"/>
  <c r="BL89" i="9" s="1"/>
  <c r="G89" i="9"/>
  <c r="M89" i="9"/>
  <c r="N89" i="9"/>
  <c r="BN89" i="9" s="1"/>
  <c r="AK113" i="9"/>
  <c r="AL113" i="9"/>
  <c r="BT113" i="9" s="1"/>
  <c r="AN113" i="9"/>
  <c r="AO113" i="9"/>
  <c r="BU113" i="9" s="1"/>
  <c r="AC112" i="9"/>
  <c r="AB112" i="9"/>
  <c r="AI112" i="9"/>
  <c r="BS112" i="9" s="1"/>
  <c r="AH112" i="9"/>
  <c r="AE111" i="9"/>
  <c r="AF111" i="9"/>
  <c r="L106" i="13" l="1"/>
  <c r="AF106" i="13"/>
  <c r="BM87" i="9"/>
  <c r="B87" i="9"/>
  <c r="K108" i="13" s="1"/>
  <c r="M108" i="13" s="1"/>
  <c r="AV86" i="9"/>
  <c r="AU86" i="9" s="1"/>
  <c r="BK90" i="9"/>
  <c r="E91" i="9"/>
  <c r="D91" i="9"/>
  <c r="J88" i="9"/>
  <c r="K88" i="9"/>
  <c r="Q89" i="9"/>
  <c r="BO89" i="9" s="1"/>
  <c r="P89" i="9"/>
  <c r="V89" i="9"/>
  <c r="W89" i="9"/>
  <c r="BQ89" i="9" s="1"/>
  <c r="T89" i="9"/>
  <c r="BP89" i="9" s="1"/>
  <c r="S89" i="9"/>
  <c r="Z89" i="9"/>
  <c r="BR89" i="9" s="1"/>
  <c r="Y89" i="9"/>
  <c r="H90" i="9"/>
  <c r="BL90" i="9" s="1"/>
  <c r="G90" i="9"/>
  <c r="M90" i="9"/>
  <c r="N90" i="9"/>
  <c r="BN90" i="9" s="1"/>
  <c r="AN114" i="9"/>
  <c r="AO114" i="9"/>
  <c r="BU114" i="9" s="1"/>
  <c r="AL114" i="9"/>
  <c r="BT114" i="9" s="1"/>
  <c r="AK114" i="9"/>
  <c r="AB113" i="9"/>
  <c r="AC113" i="9"/>
  <c r="AI113" i="9"/>
  <c r="BS113" i="9" s="1"/>
  <c r="AH113" i="9"/>
  <c r="AE112" i="9"/>
  <c r="AF112" i="9"/>
  <c r="AV87" i="9" l="1"/>
  <c r="AU87" i="9" s="1"/>
  <c r="L107" i="13"/>
  <c r="AF107" i="13"/>
  <c r="BM88" i="9"/>
  <c r="B88" i="9"/>
  <c r="K109" i="13" s="1"/>
  <c r="M109" i="13" s="1"/>
  <c r="BK91" i="9"/>
  <c r="D92" i="9"/>
  <c r="E92" i="9"/>
  <c r="K89" i="9"/>
  <c r="J89" i="9"/>
  <c r="P90" i="9"/>
  <c r="Q90" i="9"/>
  <c r="BO90" i="9" s="1"/>
  <c r="W90" i="9"/>
  <c r="BQ90" i="9" s="1"/>
  <c r="V90" i="9"/>
  <c r="S90" i="9"/>
  <c r="T90" i="9"/>
  <c r="BP90" i="9" s="1"/>
  <c r="Z90" i="9"/>
  <c r="BR90" i="9" s="1"/>
  <c r="Y90" i="9"/>
  <c r="G91" i="9"/>
  <c r="H91" i="9"/>
  <c r="BL91" i="9" s="1"/>
  <c r="N91" i="9"/>
  <c r="BN91" i="9" s="1"/>
  <c r="M91" i="9"/>
  <c r="AL115" i="9"/>
  <c r="BT115" i="9" s="1"/>
  <c r="AK115" i="9"/>
  <c r="AO115" i="9"/>
  <c r="BU115" i="9" s="1"/>
  <c r="AN115" i="9"/>
  <c r="AC114" i="9"/>
  <c r="AB114" i="9"/>
  <c r="AI114" i="9"/>
  <c r="BS114" i="9" s="1"/>
  <c r="AH114" i="9"/>
  <c r="AF113" i="9"/>
  <c r="AE113" i="9"/>
  <c r="BM89" i="9" l="1"/>
  <c r="B89" i="9"/>
  <c r="K110" i="13" s="1"/>
  <c r="M110" i="13" s="1"/>
  <c r="AV88" i="9"/>
  <c r="AU88" i="9" s="1"/>
  <c r="L108" i="13"/>
  <c r="AF108" i="13"/>
  <c r="E93" i="9"/>
  <c r="D93" i="9"/>
  <c r="BK92" i="9"/>
  <c r="K90" i="9"/>
  <c r="J90" i="9"/>
  <c r="Q91" i="9"/>
  <c r="BO91" i="9" s="1"/>
  <c r="P91" i="9"/>
  <c r="W91" i="9"/>
  <c r="BQ91" i="9" s="1"/>
  <c r="V91" i="9"/>
  <c r="S91" i="9"/>
  <c r="T91" i="9"/>
  <c r="BP91" i="9" s="1"/>
  <c r="Y91" i="9"/>
  <c r="Z91" i="9"/>
  <c r="BR91" i="9" s="1"/>
  <c r="H92" i="9"/>
  <c r="BL92" i="9" s="1"/>
  <c r="G92" i="9"/>
  <c r="M92" i="9"/>
  <c r="N92" i="9"/>
  <c r="BN92" i="9" s="1"/>
  <c r="AO116" i="9"/>
  <c r="BU116" i="9" s="1"/>
  <c r="AN116" i="9"/>
  <c r="AL116" i="9"/>
  <c r="BT116" i="9" s="1"/>
  <c r="AK116" i="9"/>
  <c r="AB115" i="9"/>
  <c r="AC115" i="9"/>
  <c r="AH115" i="9"/>
  <c r="AI115" i="9"/>
  <c r="BS115" i="9" s="1"/>
  <c r="AE114" i="9"/>
  <c r="AF114" i="9"/>
  <c r="BM90" i="9" l="1"/>
  <c r="B90" i="9"/>
  <c r="K111" i="13" s="1"/>
  <c r="M111" i="13" s="1"/>
  <c r="AF109" i="13"/>
  <c r="L109" i="13"/>
  <c r="AV89" i="9"/>
  <c r="AU89" i="9" s="1"/>
  <c r="BK93" i="9"/>
  <c r="E94" i="9"/>
  <c r="D94" i="9"/>
  <c r="J91" i="9"/>
  <c r="K91" i="9"/>
  <c r="P92" i="9"/>
  <c r="Q92" i="9"/>
  <c r="BO92" i="9" s="1"/>
  <c r="V92" i="9"/>
  <c r="W92" i="9"/>
  <c r="BQ92" i="9" s="1"/>
  <c r="S92" i="9"/>
  <c r="T92" i="9"/>
  <c r="BP92" i="9" s="1"/>
  <c r="Z92" i="9"/>
  <c r="BR92" i="9" s="1"/>
  <c r="Y92" i="9"/>
  <c r="H93" i="9"/>
  <c r="BL93" i="9" s="1"/>
  <c r="G93" i="9"/>
  <c r="M93" i="9"/>
  <c r="N93" i="9"/>
  <c r="BN93" i="9" s="1"/>
  <c r="AL117" i="9"/>
  <c r="BT117" i="9" s="1"/>
  <c r="AK117" i="9"/>
  <c r="AO117" i="9"/>
  <c r="BU117" i="9" s="1"/>
  <c r="AN117" i="9"/>
  <c r="AC116" i="9"/>
  <c r="AB116" i="9"/>
  <c r="AH116" i="9"/>
  <c r="AI116" i="9"/>
  <c r="BS116" i="9" s="1"/>
  <c r="AE115" i="9"/>
  <c r="AF115" i="9"/>
  <c r="L110" i="13" l="1"/>
  <c r="AF110" i="13"/>
  <c r="BM91" i="9"/>
  <c r="B91" i="9"/>
  <c r="K112" i="13" s="1"/>
  <c r="M112" i="13" s="1"/>
  <c r="AV90" i="9"/>
  <c r="AU90" i="9" s="1"/>
  <c r="BK94" i="9"/>
  <c r="D95" i="9"/>
  <c r="E95" i="9"/>
  <c r="J92" i="9"/>
  <c r="K92" i="9"/>
  <c r="P93" i="9"/>
  <c r="Q93" i="9"/>
  <c r="BO93" i="9" s="1"/>
  <c r="W93" i="9"/>
  <c r="BQ93" i="9" s="1"/>
  <c r="V93" i="9"/>
  <c r="S93" i="9"/>
  <c r="T93" i="9"/>
  <c r="BP93" i="9" s="1"/>
  <c r="Y93" i="9"/>
  <c r="Z93" i="9"/>
  <c r="BR93" i="9" s="1"/>
  <c r="G94" i="9"/>
  <c r="H94" i="9"/>
  <c r="BL94" i="9" s="1"/>
  <c r="N94" i="9"/>
  <c r="BN94" i="9" s="1"/>
  <c r="M94" i="9"/>
  <c r="AO118" i="9"/>
  <c r="BU118" i="9" s="1"/>
  <c r="AN118" i="9"/>
  <c r="AL118" i="9"/>
  <c r="BT118" i="9" s="1"/>
  <c r="AK118" i="9"/>
  <c r="AB117" i="9"/>
  <c r="AC117" i="9"/>
  <c r="AH117" i="9"/>
  <c r="AI117" i="9"/>
  <c r="BS117" i="9" s="1"/>
  <c r="AF116" i="9"/>
  <c r="AE116" i="9"/>
  <c r="AV91" i="9" l="1"/>
  <c r="AU91" i="9" s="1"/>
  <c r="AF111" i="13"/>
  <c r="L111" i="13"/>
  <c r="BM92" i="9"/>
  <c r="B92" i="9"/>
  <c r="K113" i="13" s="1"/>
  <c r="M113" i="13" s="1"/>
  <c r="D96" i="9"/>
  <c r="E96" i="9"/>
  <c r="BK95" i="9"/>
  <c r="K93" i="9"/>
  <c r="J93" i="9"/>
  <c r="Q94" i="9"/>
  <c r="BO94" i="9" s="1"/>
  <c r="P94" i="9"/>
  <c r="W94" i="9"/>
  <c r="BQ94" i="9" s="1"/>
  <c r="V94" i="9"/>
  <c r="T94" i="9"/>
  <c r="BP94" i="9" s="1"/>
  <c r="S94" i="9"/>
  <c r="Y94" i="9"/>
  <c r="Z94" i="9"/>
  <c r="BR94" i="9" s="1"/>
  <c r="G95" i="9"/>
  <c r="H95" i="9"/>
  <c r="BL95" i="9" s="1"/>
  <c r="M95" i="9"/>
  <c r="N95" i="9"/>
  <c r="BN95" i="9" s="1"/>
  <c r="AL119" i="9"/>
  <c r="BT119" i="9" s="1"/>
  <c r="AK119" i="9"/>
  <c r="AN119" i="9"/>
  <c r="AO119" i="9"/>
  <c r="BU119" i="9" s="1"/>
  <c r="AB118" i="9"/>
  <c r="AC118" i="9"/>
  <c r="AI118" i="9"/>
  <c r="BS118" i="9" s="1"/>
  <c r="AH118" i="9"/>
  <c r="AE117" i="9"/>
  <c r="AF117" i="9"/>
  <c r="BM93" i="9" l="1"/>
  <c r="B93" i="9"/>
  <c r="K114" i="13" s="1"/>
  <c r="M114" i="13" s="1"/>
  <c r="AV92" i="9"/>
  <c r="AU92" i="9" s="1"/>
  <c r="AF112" i="13"/>
  <c r="L112" i="13"/>
  <c r="E97" i="9"/>
  <c r="D97" i="9"/>
  <c r="BK96" i="9"/>
  <c r="K94" i="9"/>
  <c r="J94" i="9"/>
  <c r="Q95" i="9"/>
  <c r="BO95" i="9" s="1"/>
  <c r="P95" i="9"/>
  <c r="W95" i="9"/>
  <c r="BQ95" i="9" s="1"/>
  <c r="V95" i="9"/>
  <c r="T95" i="9"/>
  <c r="BP95" i="9" s="1"/>
  <c r="S95" i="9"/>
  <c r="Z95" i="9"/>
  <c r="BR95" i="9" s="1"/>
  <c r="Y95" i="9"/>
  <c r="G96" i="9"/>
  <c r="H96" i="9"/>
  <c r="BL96" i="9" s="1"/>
  <c r="M96" i="9"/>
  <c r="N96" i="9"/>
  <c r="BN96" i="9" s="1"/>
  <c r="AO120" i="9"/>
  <c r="BU120" i="9" s="1"/>
  <c r="AN120" i="9"/>
  <c r="AL120" i="9"/>
  <c r="BT120" i="9" s="1"/>
  <c r="AK120" i="9"/>
  <c r="AC119" i="9"/>
  <c r="AB119" i="9"/>
  <c r="AH119" i="9"/>
  <c r="AI119" i="9"/>
  <c r="BS119" i="9" s="1"/>
  <c r="AE118" i="9"/>
  <c r="AF118" i="9"/>
  <c r="BM94" i="9" l="1"/>
  <c r="B94" i="9"/>
  <c r="K115" i="13" s="1"/>
  <c r="M115" i="13" s="1"/>
  <c r="L113" i="13"/>
  <c r="AF113" i="13"/>
  <c r="AV93" i="9"/>
  <c r="AU93" i="9" s="1"/>
  <c r="BK97" i="9"/>
  <c r="E98" i="9"/>
  <c r="D98" i="9"/>
  <c r="K95" i="9"/>
  <c r="J95" i="9"/>
  <c r="Q96" i="9"/>
  <c r="BO96" i="9" s="1"/>
  <c r="P96" i="9"/>
  <c r="V96" i="9"/>
  <c r="W96" i="9"/>
  <c r="BQ96" i="9" s="1"/>
  <c r="T96" i="9"/>
  <c r="BP96" i="9" s="1"/>
  <c r="S96" i="9"/>
  <c r="Z96" i="9"/>
  <c r="BR96" i="9" s="1"/>
  <c r="Y96" i="9"/>
  <c r="H97" i="9"/>
  <c r="BL97" i="9" s="1"/>
  <c r="G97" i="9"/>
  <c r="N97" i="9"/>
  <c r="BN97" i="9" s="1"/>
  <c r="M97" i="9"/>
  <c r="AK121" i="9"/>
  <c r="AL121" i="9"/>
  <c r="BT121" i="9" s="1"/>
  <c r="AO121" i="9"/>
  <c r="BU121" i="9" s="1"/>
  <c r="AN121" i="9"/>
  <c r="AB120" i="9"/>
  <c r="AC120" i="9"/>
  <c r="AH120" i="9"/>
  <c r="AI120" i="9"/>
  <c r="BS120" i="9" s="1"/>
  <c r="AE119" i="9"/>
  <c r="AF119" i="9"/>
  <c r="AQ12" i="35"/>
  <c r="AR13" i="35" s="1"/>
  <c r="AF114" i="13" l="1"/>
  <c r="L114" i="13"/>
  <c r="AV94" i="9"/>
  <c r="AU94" i="9" s="1"/>
  <c r="BM95" i="9"/>
  <c r="B95" i="9"/>
  <c r="K116" i="13" s="1"/>
  <c r="M116" i="13" s="1"/>
  <c r="BK98" i="9"/>
  <c r="D99" i="9"/>
  <c r="E99" i="9"/>
  <c r="J96" i="9"/>
  <c r="K96" i="9"/>
  <c r="Q97" i="9"/>
  <c r="BO97" i="9" s="1"/>
  <c r="P97" i="9"/>
  <c r="W97" i="9"/>
  <c r="BQ97" i="9" s="1"/>
  <c r="V97" i="9"/>
  <c r="S97" i="9"/>
  <c r="T97" i="9"/>
  <c r="BP97" i="9" s="1"/>
  <c r="Z97" i="9"/>
  <c r="BR97" i="9" s="1"/>
  <c r="Y97" i="9"/>
  <c r="G98" i="9"/>
  <c r="H98" i="9"/>
  <c r="BL98" i="9" s="1"/>
  <c r="M98" i="9"/>
  <c r="N98" i="9"/>
  <c r="BN98" i="9" s="1"/>
  <c r="AO122" i="9"/>
  <c r="AN122" i="9"/>
  <c r="AL122" i="9"/>
  <c r="AK122" i="9"/>
  <c r="AC121" i="9"/>
  <c r="AB121" i="9"/>
  <c r="AI121" i="9"/>
  <c r="BS121" i="9" s="1"/>
  <c r="AH121" i="9"/>
  <c r="AE120" i="9"/>
  <c r="AF120" i="9"/>
  <c r="AH12" i="35"/>
  <c r="AI13" i="35" s="1"/>
  <c r="BD13" i="35" s="1"/>
  <c r="L6" i="43" s="1"/>
  <c r="Y12" i="35"/>
  <c r="Z13" i="35" s="1"/>
  <c r="BB13" i="35" s="1"/>
  <c r="J6" i="43" s="1"/>
  <c r="AV95" i="9" l="1"/>
  <c r="AU95" i="9" s="1"/>
  <c r="L115" i="13"/>
  <c r="AF115" i="13"/>
  <c r="BM96" i="9"/>
  <c r="B96" i="9"/>
  <c r="K117" i="13" s="1"/>
  <c r="M117" i="13" s="1"/>
  <c r="D100" i="9"/>
  <c r="E100" i="9"/>
  <c r="BK99" i="9"/>
  <c r="J97" i="9"/>
  <c r="K97" i="9"/>
  <c r="Q98" i="9"/>
  <c r="BO98" i="9" s="1"/>
  <c r="P98" i="9"/>
  <c r="W98" i="9"/>
  <c r="BQ98" i="9" s="1"/>
  <c r="V98" i="9"/>
  <c r="T98" i="9"/>
  <c r="BP98" i="9" s="1"/>
  <c r="S98" i="9"/>
  <c r="Y98" i="9"/>
  <c r="Z98" i="9"/>
  <c r="BR98" i="9" s="1"/>
  <c r="H99" i="9"/>
  <c r="BL99" i="9" s="1"/>
  <c r="G99" i="9"/>
  <c r="M99" i="9"/>
  <c r="N99" i="9"/>
  <c r="BN99" i="9" s="1"/>
  <c r="AO123" i="9"/>
  <c r="AN123" i="9"/>
  <c r="AK123" i="9"/>
  <c r="AL123" i="9"/>
  <c r="AI122" i="9"/>
  <c r="AH122" i="9"/>
  <c r="AC122" i="9"/>
  <c r="AB122" i="9"/>
  <c r="BD126" i="35"/>
  <c r="BB126" i="35"/>
  <c r="AF121" i="9"/>
  <c r="AE121" i="9"/>
  <c r="AQ13" i="35"/>
  <c r="AR14" i="35" s="1"/>
  <c r="D12" i="35"/>
  <c r="E13" i="35" s="1"/>
  <c r="AE12" i="35"/>
  <c r="AF13" i="35" s="1"/>
  <c r="AV96" i="9" l="1"/>
  <c r="AU96" i="9" s="1"/>
  <c r="BM97" i="9"/>
  <c r="B97" i="9"/>
  <c r="K118" i="13" s="1"/>
  <c r="M118" i="13" s="1"/>
  <c r="AF116" i="13"/>
  <c r="L116" i="13"/>
  <c r="E101" i="9"/>
  <c r="D101" i="9"/>
  <c r="BK100" i="9"/>
  <c r="K98" i="9"/>
  <c r="J98" i="9"/>
  <c r="Q99" i="9"/>
  <c r="BO99" i="9" s="1"/>
  <c r="P99" i="9"/>
  <c r="V99" i="9"/>
  <c r="W99" i="9"/>
  <c r="BQ99" i="9" s="1"/>
  <c r="S99" i="9"/>
  <c r="T99" i="9"/>
  <c r="BP99" i="9" s="1"/>
  <c r="Z99" i="9"/>
  <c r="BR99" i="9" s="1"/>
  <c r="Y99" i="9"/>
  <c r="G100" i="9"/>
  <c r="H100" i="9"/>
  <c r="BL100" i="9" s="1"/>
  <c r="N100" i="9"/>
  <c r="BN100" i="9" s="1"/>
  <c r="M100" i="9"/>
  <c r="AO124" i="9"/>
  <c r="AN124" i="9"/>
  <c r="AL124" i="9"/>
  <c r="AK124" i="9"/>
  <c r="AI123" i="9"/>
  <c r="AH123" i="9"/>
  <c r="AF122" i="9"/>
  <c r="AE122" i="9"/>
  <c r="AC123" i="9"/>
  <c r="AB123" i="9"/>
  <c r="AU13" i="35"/>
  <c r="C6" i="43" s="1"/>
  <c r="AQ14" i="35"/>
  <c r="AR15" i="35" s="1"/>
  <c r="Y13" i="35"/>
  <c r="Z14" i="35" s="1"/>
  <c r="BB14" i="35" s="1"/>
  <c r="J7" i="43" s="1"/>
  <c r="AH13" i="35"/>
  <c r="AI14" i="35" s="1"/>
  <c r="BD14" i="35" s="1"/>
  <c r="L7" i="43" s="1"/>
  <c r="BM98" i="9" l="1"/>
  <c r="B98" i="9"/>
  <c r="K119" i="13" s="1"/>
  <c r="M119" i="13" s="1"/>
  <c r="AV97" i="9"/>
  <c r="AU97" i="9" s="1"/>
  <c r="L117" i="13"/>
  <c r="AF117" i="13"/>
  <c r="BK101" i="9"/>
  <c r="D102" i="9"/>
  <c r="E102" i="9"/>
  <c r="K99" i="9"/>
  <c r="J99" i="9"/>
  <c r="P100" i="9"/>
  <c r="Q100" i="9"/>
  <c r="BO100" i="9" s="1"/>
  <c r="V100" i="9"/>
  <c r="W100" i="9"/>
  <c r="BQ100" i="9" s="1"/>
  <c r="S100" i="9"/>
  <c r="T100" i="9"/>
  <c r="BP100" i="9" s="1"/>
  <c r="Y100" i="9"/>
  <c r="Z100" i="9"/>
  <c r="BR100" i="9" s="1"/>
  <c r="G101" i="9"/>
  <c r="H101" i="9"/>
  <c r="BL101" i="9" s="1"/>
  <c r="M101" i="9"/>
  <c r="N101" i="9"/>
  <c r="BN101" i="9" s="1"/>
  <c r="AO125" i="9"/>
  <c r="AN125" i="9"/>
  <c r="AL125" i="9"/>
  <c r="AK125" i="9"/>
  <c r="AH124" i="9"/>
  <c r="AI124" i="9"/>
  <c r="AF123" i="9"/>
  <c r="AE123" i="9"/>
  <c r="AC124" i="9"/>
  <c r="AB124" i="9"/>
  <c r="AU126" i="35"/>
  <c r="AQ15" i="35"/>
  <c r="AR16" i="35" s="1"/>
  <c r="AH14" i="35"/>
  <c r="AI15" i="35" s="1"/>
  <c r="BD15" i="35" s="1"/>
  <c r="L8" i="43" s="1"/>
  <c r="Y14" i="35"/>
  <c r="Z15" i="35" s="1"/>
  <c r="BB15" i="35" s="1"/>
  <c r="J8" i="43" s="1"/>
  <c r="AE13" i="35"/>
  <c r="AF14" i="35" s="1"/>
  <c r="BM99" i="9" l="1"/>
  <c r="B99" i="9"/>
  <c r="K120" i="13" s="1"/>
  <c r="M120" i="13" s="1"/>
  <c r="L118" i="13"/>
  <c r="AF118" i="13"/>
  <c r="AV98" i="9"/>
  <c r="AU98" i="9" s="1"/>
  <c r="E103" i="9"/>
  <c r="D103" i="9"/>
  <c r="BK102" i="9"/>
  <c r="J100" i="9"/>
  <c r="K100" i="9"/>
  <c r="P101" i="9"/>
  <c r="Q101" i="9"/>
  <c r="BO101" i="9" s="1"/>
  <c r="V101" i="9"/>
  <c r="W101" i="9"/>
  <c r="BQ101" i="9" s="1"/>
  <c r="T101" i="9"/>
  <c r="BP101" i="9" s="1"/>
  <c r="S101" i="9"/>
  <c r="Z101" i="9"/>
  <c r="BR101" i="9" s="1"/>
  <c r="Y101" i="9"/>
  <c r="G102" i="9"/>
  <c r="H102" i="9"/>
  <c r="BL102" i="9" s="1"/>
  <c r="M102" i="9"/>
  <c r="N102" i="9"/>
  <c r="BN102" i="9" s="1"/>
  <c r="AN126" i="9"/>
  <c r="AO126" i="9"/>
  <c r="AL126" i="9"/>
  <c r="AK126" i="9"/>
  <c r="AH125" i="9"/>
  <c r="AI125" i="9"/>
  <c r="AF124" i="9"/>
  <c r="AE124" i="9"/>
  <c r="AB125" i="9"/>
  <c r="AC125" i="9"/>
  <c r="AQ16" i="35"/>
  <c r="AR17" i="35" s="1"/>
  <c r="AE14" i="35"/>
  <c r="AF15" i="35" s="1"/>
  <c r="Y15" i="35"/>
  <c r="Z16" i="35" s="1"/>
  <c r="BB16" i="35" s="1"/>
  <c r="J9" i="43" s="1"/>
  <c r="AH15" i="35"/>
  <c r="AI16" i="35" s="1"/>
  <c r="BD16" i="35" s="1"/>
  <c r="L9" i="43" s="1"/>
  <c r="AF119" i="13" l="1"/>
  <c r="L119" i="13"/>
  <c r="BM100" i="9"/>
  <c r="B100" i="9"/>
  <c r="K121" i="13" s="1"/>
  <c r="M121" i="13" s="1"/>
  <c r="AV99" i="9"/>
  <c r="AU99" i="9" s="1"/>
  <c r="BK103" i="9"/>
  <c r="E104" i="9"/>
  <c r="D104" i="9"/>
  <c r="J101" i="9"/>
  <c r="K101" i="9"/>
  <c r="P102" i="9"/>
  <c r="Q102" i="9"/>
  <c r="BO102" i="9" s="1"/>
  <c r="W102" i="9"/>
  <c r="BQ102" i="9" s="1"/>
  <c r="V102" i="9"/>
  <c r="T102" i="9"/>
  <c r="BP102" i="9" s="1"/>
  <c r="S102" i="9"/>
  <c r="Z102" i="9"/>
  <c r="BR102" i="9" s="1"/>
  <c r="Y102" i="9"/>
  <c r="H103" i="9"/>
  <c r="BL103" i="9" s="1"/>
  <c r="G103" i="9"/>
  <c r="N103" i="9"/>
  <c r="BN103" i="9" s="1"/>
  <c r="M103" i="9"/>
  <c r="AN127" i="9"/>
  <c r="AO127" i="9"/>
  <c r="AL127" i="9"/>
  <c r="AK127" i="9"/>
  <c r="AI126" i="9"/>
  <c r="AH126" i="9"/>
  <c r="AF125" i="9"/>
  <c r="AE125" i="9"/>
  <c r="AC126" i="9"/>
  <c r="AB126" i="9"/>
  <c r="AQ17" i="35"/>
  <c r="AR18" i="35" s="1"/>
  <c r="AH16" i="35"/>
  <c r="AI17" i="35" s="1"/>
  <c r="BD17" i="35" s="1"/>
  <c r="L10" i="43" s="1"/>
  <c r="Y16" i="35"/>
  <c r="Z17" i="35" s="1"/>
  <c r="BB17" i="35" s="1"/>
  <c r="J10" i="43" s="1"/>
  <c r="AE15" i="35"/>
  <c r="AF16" i="35" s="1"/>
  <c r="BM101" i="9" l="1"/>
  <c r="B101" i="9"/>
  <c r="K122" i="13" s="1"/>
  <c r="M122" i="13" s="1"/>
  <c r="AF120" i="13"/>
  <c r="L120" i="13"/>
  <c r="AV100" i="9"/>
  <c r="AU100" i="9" s="1"/>
  <c r="BK104" i="9"/>
  <c r="D105" i="9"/>
  <c r="E105" i="9"/>
  <c r="J102" i="9"/>
  <c r="K102" i="9"/>
  <c r="Q103" i="9"/>
  <c r="BO103" i="9" s="1"/>
  <c r="P103" i="9"/>
  <c r="V103" i="9"/>
  <c r="W103" i="9"/>
  <c r="BQ103" i="9" s="1"/>
  <c r="T103" i="9"/>
  <c r="BP103" i="9" s="1"/>
  <c r="S103" i="9"/>
  <c r="Z103" i="9"/>
  <c r="BR103" i="9" s="1"/>
  <c r="Y103" i="9"/>
  <c r="G104" i="9"/>
  <c r="H104" i="9"/>
  <c r="BL104" i="9" s="1"/>
  <c r="M104" i="9"/>
  <c r="N104" i="9"/>
  <c r="BN104" i="9" s="1"/>
  <c r="AN128" i="9"/>
  <c r="AO128" i="9"/>
  <c r="AK128" i="9"/>
  <c r="AL128" i="9"/>
  <c r="AH127" i="9"/>
  <c r="AI127" i="9"/>
  <c r="AE126" i="9"/>
  <c r="AF126" i="9"/>
  <c r="AC127" i="9"/>
  <c r="AB127" i="9"/>
  <c r="AQ18" i="35"/>
  <c r="AR19" i="35" s="1"/>
  <c r="AE16" i="35"/>
  <c r="AF17" i="35" s="1"/>
  <c r="Y17" i="35"/>
  <c r="Z18" i="35" s="1"/>
  <c r="BB18" i="35" s="1"/>
  <c r="J11" i="43" s="1"/>
  <c r="AH17" i="35"/>
  <c r="AI18" i="35" s="1"/>
  <c r="BD18" i="35" s="1"/>
  <c r="L11" i="43" s="1"/>
  <c r="AF121" i="13" l="1"/>
  <c r="L121" i="13"/>
  <c r="AV101" i="9"/>
  <c r="AU101" i="9" s="1"/>
  <c r="BM102" i="9"/>
  <c r="B102" i="9"/>
  <c r="K123" i="13" s="1"/>
  <c r="M123" i="13" s="1"/>
  <c r="E106" i="9"/>
  <c r="D106" i="9"/>
  <c r="BK105" i="9"/>
  <c r="J103" i="9"/>
  <c r="K103" i="9"/>
  <c r="P104" i="9"/>
  <c r="Q104" i="9"/>
  <c r="BO104" i="9" s="1"/>
  <c r="W104" i="9"/>
  <c r="BQ104" i="9" s="1"/>
  <c r="V104" i="9"/>
  <c r="S104" i="9"/>
  <c r="T104" i="9"/>
  <c r="BP104" i="9" s="1"/>
  <c r="Y104" i="9"/>
  <c r="Z104" i="9"/>
  <c r="BR104" i="9" s="1"/>
  <c r="G105" i="9"/>
  <c r="H105" i="9"/>
  <c r="BL105" i="9" s="1"/>
  <c r="N105" i="9"/>
  <c r="BN105" i="9" s="1"/>
  <c r="M105" i="9"/>
  <c r="AO129" i="9"/>
  <c r="AN129" i="9"/>
  <c r="AL129" i="9"/>
  <c r="AK129" i="9"/>
  <c r="AH128" i="9"/>
  <c r="AI128" i="9"/>
  <c r="AF127" i="9"/>
  <c r="AE127" i="9"/>
  <c r="AC128" i="9"/>
  <c r="AB128" i="9"/>
  <c r="AQ19" i="35"/>
  <c r="AR20" i="35" s="1"/>
  <c r="AE17" i="35"/>
  <c r="AF18" i="35" s="1"/>
  <c r="AH18" i="35"/>
  <c r="AI19" i="35" s="1"/>
  <c r="BD19" i="35" s="1"/>
  <c r="L12" i="43" s="1"/>
  <c r="Y18" i="35"/>
  <c r="Z19" i="35" s="1"/>
  <c r="BB19" i="35" s="1"/>
  <c r="J12" i="43" s="1"/>
  <c r="AF122" i="13" l="1"/>
  <c r="L122" i="13"/>
  <c r="AV102" i="9"/>
  <c r="AU102" i="9" s="1"/>
  <c r="BM103" i="9"/>
  <c r="B103" i="9"/>
  <c r="K124" i="13" s="1"/>
  <c r="M124" i="13" s="1"/>
  <c r="BK106" i="9"/>
  <c r="E107" i="9"/>
  <c r="D107" i="9"/>
  <c r="K104" i="9"/>
  <c r="J104" i="9"/>
  <c r="P105" i="9"/>
  <c r="Q105" i="9"/>
  <c r="BO105" i="9" s="1"/>
  <c r="V105" i="9"/>
  <c r="W105" i="9"/>
  <c r="BQ105" i="9" s="1"/>
  <c r="S105" i="9"/>
  <c r="T105" i="9"/>
  <c r="BP105" i="9" s="1"/>
  <c r="Z105" i="9"/>
  <c r="BR105" i="9" s="1"/>
  <c r="Y105" i="9"/>
  <c r="G106" i="9"/>
  <c r="H106" i="9"/>
  <c r="BL106" i="9" s="1"/>
  <c r="N106" i="9"/>
  <c r="BN106" i="9" s="1"/>
  <c r="M106" i="9"/>
  <c r="AO130" i="9"/>
  <c r="AN130" i="9"/>
  <c r="AL130" i="9"/>
  <c r="AK130" i="9"/>
  <c r="AI129" i="9"/>
  <c r="AH129" i="9"/>
  <c r="AF128" i="9"/>
  <c r="AE128" i="9"/>
  <c r="AC129" i="9"/>
  <c r="AB129" i="9"/>
  <c r="AQ20" i="35"/>
  <c r="AR21" i="35" s="1"/>
  <c r="AE18" i="35"/>
  <c r="AF19" i="35" s="1"/>
  <c r="Y19" i="35"/>
  <c r="Z20" i="35" s="1"/>
  <c r="BB20" i="35" s="1"/>
  <c r="J13" i="43" s="1"/>
  <c r="AH19" i="35"/>
  <c r="AI20" i="35" s="1"/>
  <c r="BD20" i="35" s="1"/>
  <c r="L13" i="43" s="1"/>
  <c r="BM104" i="9" l="1"/>
  <c r="B104" i="9"/>
  <c r="K125" i="13" s="1"/>
  <c r="M125" i="13" s="1"/>
  <c r="AV103" i="9"/>
  <c r="AU103" i="9" s="1"/>
  <c r="AF123" i="13"/>
  <c r="L123" i="13"/>
  <c r="BK107" i="9"/>
  <c r="D108" i="9"/>
  <c r="E108" i="9"/>
  <c r="K105" i="9"/>
  <c r="J105" i="9"/>
  <c r="Q106" i="9"/>
  <c r="BO106" i="9" s="1"/>
  <c r="P106" i="9"/>
  <c r="W106" i="9"/>
  <c r="BQ106" i="9" s="1"/>
  <c r="V106" i="9"/>
  <c r="S106" i="9"/>
  <c r="T106" i="9"/>
  <c r="BP106" i="9" s="1"/>
  <c r="Y106" i="9"/>
  <c r="Z106" i="9"/>
  <c r="BR106" i="9" s="1"/>
  <c r="H107" i="9"/>
  <c r="BL107" i="9" s="1"/>
  <c r="G107" i="9"/>
  <c r="M107" i="9"/>
  <c r="N107" i="9"/>
  <c r="BN107" i="9" s="1"/>
  <c r="AO131" i="9"/>
  <c r="AN131" i="9"/>
  <c r="AL131" i="9"/>
  <c r="AK131" i="9"/>
  <c r="AI130" i="9"/>
  <c r="AH130" i="9"/>
  <c r="AF129" i="9"/>
  <c r="AE129" i="9"/>
  <c r="AC130" i="9"/>
  <c r="AB130" i="9"/>
  <c r="AQ21" i="35"/>
  <c r="AR22" i="35" s="1"/>
  <c r="AH20" i="35"/>
  <c r="AI21" i="35" s="1"/>
  <c r="BD21" i="35" s="1"/>
  <c r="L14" i="43" s="1"/>
  <c r="Y20" i="35"/>
  <c r="Z21" i="35" s="1"/>
  <c r="BB21" i="35" s="1"/>
  <c r="J14" i="43" s="1"/>
  <c r="AE19" i="35"/>
  <c r="AF20" i="35" s="1"/>
  <c r="BM105" i="9" l="1"/>
  <c r="B105" i="9"/>
  <c r="K126" i="13" s="1"/>
  <c r="M126" i="13" s="1"/>
  <c r="AF124" i="13"/>
  <c r="L124" i="13"/>
  <c r="AV104" i="9"/>
  <c r="AU104" i="9" s="1"/>
  <c r="E109" i="9"/>
  <c r="D109" i="9"/>
  <c r="BK108" i="9"/>
  <c r="J106" i="9"/>
  <c r="K106" i="9"/>
  <c r="Q107" i="9"/>
  <c r="BO107" i="9" s="1"/>
  <c r="P107" i="9"/>
  <c r="W107" i="9"/>
  <c r="BQ107" i="9" s="1"/>
  <c r="V107" i="9"/>
  <c r="T107" i="9"/>
  <c r="BP107" i="9" s="1"/>
  <c r="S107" i="9"/>
  <c r="Y107" i="9"/>
  <c r="Z107" i="9"/>
  <c r="BR107" i="9" s="1"/>
  <c r="H108" i="9"/>
  <c r="BL108" i="9" s="1"/>
  <c r="G108" i="9"/>
  <c r="M108" i="9"/>
  <c r="N108" i="9"/>
  <c r="BN108" i="9" s="1"/>
  <c r="AO132" i="9"/>
  <c r="AN132" i="9"/>
  <c r="AL132" i="9"/>
  <c r="AK132" i="9"/>
  <c r="AI131" i="9"/>
  <c r="AH131" i="9"/>
  <c r="AF130" i="9"/>
  <c r="AE130" i="9"/>
  <c r="AC131" i="9"/>
  <c r="AB131" i="9"/>
  <c r="AQ22" i="35"/>
  <c r="AR23" i="35" s="1"/>
  <c r="AE20" i="35"/>
  <c r="AF21" i="35" s="1"/>
  <c r="Y21" i="35"/>
  <c r="Z22" i="35" s="1"/>
  <c r="BB22" i="35" s="1"/>
  <c r="J15" i="43" s="1"/>
  <c r="AH21" i="35"/>
  <c r="AI22" i="35" s="1"/>
  <c r="BD22" i="35" s="1"/>
  <c r="L15" i="43" s="1"/>
  <c r="AF125" i="13" l="1"/>
  <c r="L125" i="13"/>
  <c r="AV105" i="9"/>
  <c r="AU105" i="9" s="1"/>
  <c r="BM106" i="9"/>
  <c r="B106" i="9"/>
  <c r="K127" i="13" s="1"/>
  <c r="M127" i="13" s="1"/>
  <c r="BK109" i="9"/>
  <c r="D110" i="9"/>
  <c r="E110" i="9"/>
  <c r="J107" i="9"/>
  <c r="K107" i="9"/>
  <c r="P108" i="9"/>
  <c r="Q108" i="9"/>
  <c r="BO108" i="9" s="1"/>
  <c r="W108" i="9"/>
  <c r="BQ108" i="9" s="1"/>
  <c r="V108" i="9"/>
  <c r="T108" i="9"/>
  <c r="BP108" i="9" s="1"/>
  <c r="S108" i="9"/>
  <c r="Y108" i="9"/>
  <c r="Z108" i="9"/>
  <c r="BR108" i="9" s="1"/>
  <c r="H109" i="9"/>
  <c r="BL109" i="9" s="1"/>
  <c r="G109" i="9"/>
  <c r="N109" i="9"/>
  <c r="BN109" i="9" s="1"/>
  <c r="M109" i="9"/>
  <c r="AO133" i="9"/>
  <c r="AN133" i="9"/>
  <c r="AL133" i="9"/>
  <c r="AK133" i="9"/>
  <c r="AI132" i="9"/>
  <c r="AH132" i="9"/>
  <c r="AF131" i="9"/>
  <c r="AE131" i="9"/>
  <c r="AC132" i="9"/>
  <c r="AB132" i="9"/>
  <c r="AQ23" i="35"/>
  <c r="AR24" i="35" s="1"/>
  <c r="AE21" i="35"/>
  <c r="AF22" i="35" s="1"/>
  <c r="AH22" i="35"/>
  <c r="AI23" i="35" s="1"/>
  <c r="BD23" i="35" s="1"/>
  <c r="L16" i="43" s="1"/>
  <c r="Y22" i="35"/>
  <c r="Z23" i="35" s="1"/>
  <c r="BB23" i="35" s="1"/>
  <c r="J16" i="43" s="1"/>
  <c r="AV106" i="9" l="1"/>
  <c r="AU106" i="9" s="1"/>
  <c r="BM107" i="9"/>
  <c r="B107" i="9"/>
  <c r="K128" i="13" s="1"/>
  <c r="M128" i="13" s="1"/>
  <c r="AF126" i="13"/>
  <c r="L126" i="13"/>
  <c r="D111" i="9"/>
  <c r="E111" i="9"/>
  <c r="BK110" i="9"/>
  <c r="K108" i="9"/>
  <c r="J108" i="9"/>
  <c r="P109" i="9"/>
  <c r="Q109" i="9"/>
  <c r="BO109" i="9" s="1"/>
  <c r="W109" i="9"/>
  <c r="BQ109" i="9" s="1"/>
  <c r="V109" i="9"/>
  <c r="S109" i="9"/>
  <c r="T109" i="9"/>
  <c r="BP109" i="9" s="1"/>
  <c r="Z109" i="9"/>
  <c r="BR109" i="9" s="1"/>
  <c r="Y109" i="9"/>
  <c r="G110" i="9"/>
  <c r="H110" i="9"/>
  <c r="BL110" i="9" s="1"/>
  <c r="M110" i="9"/>
  <c r="N110" i="9"/>
  <c r="BN110" i="9" s="1"/>
  <c r="AO134" i="9"/>
  <c r="AN134" i="9"/>
  <c r="AK134" i="9"/>
  <c r="AL134" i="9"/>
  <c r="AI133" i="9"/>
  <c r="AH133" i="9"/>
  <c r="AF132" i="9"/>
  <c r="AE132" i="9"/>
  <c r="AC133" i="9"/>
  <c r="AB133" i="9"/>
  <c r="AQ24" i="35"/>
  <c r="AR25" i="35" s="1"/>
  <c r="Y23" i="35"/>
  <c r="Z24" i="35" s="1"/>
  <c r="BB24" i="35" s="1"/>
  <c r="J17" i="43" s="1"/>
  <c r="AH23" i="35"/>
  <c r="AI24" i="35" s="1"/>
  <c r="BD24" i="35" s="1"/>
  <c r="L17" i="43" s="1"/>
  <c r="AE22" i="35"/>
  <c r="AF23" i="35" s="1"/>
  <c r="BM108" i="9" l="1"/>
  <c r="B108" i="9"/>
  <c r="K129" i="13" s="1"/>
  <c r="M129" i="13" s="1"/>
  <c r="AV107" i="9"/>
  <c r="AU107" i="9" s="1"/>
  <c r="L127" i="13"/>
  <c r="AF127" i="13"/>
  <c r="D112" i="9"/>
  <c r="E112" i="9"/>
  <c r="BK111" i="9"/>
  <c r="K109" i="9"/>
  <c r="J109" i="9"/>
  <c r="P110" i="9"/>
  <c r="Q110" i="9"/>
  <c r="BO110" i="9" s="1"/>
  <c r="W110" i="9"/>
  <c r="BQ110" i="9" s="1"/>
  <c r="V110" i="9"/>
  <c r="T110" i="9"/>
  <c r="BP110" i="9" s="1"/>
  <c r="S110" i="9"/>
  <c r="Z110" i="9"/>
  <c r="BR110" i="9" s="1"/>
  <c r="Y110" i="9"/>
  <c r="G111" i="9"/>
  <c r="H111" i="9"/>
  <c r="BL111" i="9" s="1"/>
  <c r="M111" i="9"/>
  <c r="N111" i="9"/>
  <c r="BN111" i="9" s="1"/>
  <c r="AO135" i="9"/>
  <c r="AN135" i="9"/>
  <c r="AL135" i="9"/>
  <c r="AK135" i="9"/>
  <c r="AI134" i="9"/>
  <c r="AH134" i="9"/>
  <c r="AE133" i="9"/>
  <c r="AF133" i="9"/>
  <c r="AC134" i="9"/>
  <c r="AB134" i="9"/>
  <c r="AQ25" i="35"/>
  <c r="AR26" i="35" s="1"/>
  <c r="Y24" i="35"/>
  <c r="Z25" i="35" s="1"/>
  <c r="BB25" i="35" s="1"/>
  <c r="J18" i="43" s="1"/>
  <c r="AH24" i="35"/>
  <c r="AI25" i="35" s="1"/>
  <c r="BD25" i="35" s="1"/>
  <c r="L18" i="43" s="1"/>
  <c r="AE23" i="35"/>
  <c r="AF24" i="35" s="1"/>
  <c r="BM109" i="9" l="1"/>
  <c r="B109" i="9"/>
  <c r="K130" i="13" s="1"/>
  <c r="M130" i="13" s="1"/>
  <c r="AF128" i="13"/>
  <c r="L128" i="13"/>
  <c r="AV108" i="9"/>
  <c r="D113" i="9"/>
  <c r="E113" i="9"/>
  <c r="BK112" i="9"/>
  <c r="K110" i="9"/>
  <c r="J110" i="9"/>
  <c r="Q111" i="9"/>
  <c r="BO111" i="9" s="1"/>
  <c r="P111" i="9"/>
  <c r="V111" i="9"/>
  <c r="W111" i="9"/>
  <c r="BQ111" i="9" s="1"/>
  <c r="T111" i="9"/>
  <c r="BP111" i="9" s="1"/>
  <c r="S111" i="9"/>
  <c r="Y111" i="9"/>
  <c r="Z111" i="9"/>
  <c r="BR111" i="9" s="1"/>
  <c r="H112" i="9"/>
  <c r="BL112" i="9" s="1"/>
  <c r="G112" i="9"/>
  <c r="M112" i="9"/>
  <c r="N112" i="9"/>
  <c r="BN112" i="9" s="1"/>
  <c r="AN136" i="9"/>
  <c r="AO136" i="9"/>
  <c r="AL136" i="9"/>
  <c r="AK136" i="9"/>
  <c r="AI135" i="9"/>
  <c r="AH135" i="9"/>
  <c r="AF134" i="9"/>
  <c r="AE134" i="9"/>
  <c r="AC135" i="9"/>
  <c r="AB135" i="9"/>
  <c r="AQ26" i="35"/>
  <c r="AR27" i="35" s="1"/>
  <c r="AH25" i="35"/>
  <c r="AI26" i="35" s="1"/>
  <c r="BD26" i="35" s="1"/>
  <c r="L19" i="43" s="1"/>
  <c r="Y25" i="35"/>
  <c r="Z26" i="35" s="1"/>
  <c r="BB26" i="35" s="1"/>
  <c r="J19" i="43" s="1"/>
  <c r="AE24" i="35"/>
  <c r="AF25" i="35" s="1"/>
  <c r="BM110" i="9" l="1"/>
  <c r="B110" i="9"/>
  <c r="K131" i="13" s="1"/>
  <c r="M131" i="13" s="1"/>
  <c r="AF129" i="13"/>
  <c r="L129" i="13"/>
  <c r="AV109" i="9"/>
  <c r="E114" i="9"/>
  <c r="D114" i="9"/>
  <c r="BK113" i="9"/>
  <c r="J111" i="9"/>
  <c r="K111" i="9"/>
  <c r="Q112" i="9"/>
  <c r="BO112" i="9" s="1"/>
  <c r="P112" i="9"/>
  <c r="V112" i="9"/>
  <c r="W112" i="9"/>
  <c r="BQ112" i="9" s="1"/>
  <c r="T112" i="9"/>
  <c r="BP112" i="9" s="1"/>
  <c r="S112" i="9"/>
  <c r="Z112" i="9"/>
  <c r="BR112" i="9" s="1"/>
  <c r="Y112" i="9"/>
  <c r="H113" i="9"/>
  <c r="BL113" i="9" s="1"/>
  <c r="G113" i="9"/>
  <c r="M113" i="9"/>
  <c r="N113" i="9"/>
  <c r="BN113" i="9" s="1"/>
  <c r="AO137" i="9"/>
  <c r="AN137" i="9"/>
  <c r="AK137" i="9"/>
  <c r="AL137" i="9"/>
  <c r="AI136" i="9"/>
  <c r="AH136" i="9"/>
  <c r="AF135" i="9"/>
  <c r="AE135" i="9"/>
  <c r="AC136" i="9"/>
  <c r="AB136" i="9"/>
  <c r="AQ27" i="35"/>
  <c r="AR28" i="35" s="1"/>
  <c r="AE25" i="35"/>
  <c r="AF26" i="35" s="1"/>
  <c r="AH26" i="35"/>
  <c r="AI27" i="35" s="1"/>
  <c r="BD27" i="35" s="1"/>
  <c r="L20" i="43" s="1"/>
  <c r="Y26" i="35"/>
  <c r="Z27" i="35" s="1"/>
  <c r="BB27" i="35" s="1"/>
  <c r="J20" i="43" s="1"/>
  <c r="L130" i="13" l="1"/>
  <c r="AF130" i="13"/>
  <c r="AV110" i="9"/>
  <c r="BM111" i="9"/>
  <c r="B111" i="9"/>
  <c r="K132" i="13" s="1"/>
  <c r="M132" i="13" s="1"/>
  <c r="BK114" i="9"/>
  <c r="D115" i="9"/>
  <c r="E115" i="9"/>
  <c r="J112" i="9"/>
  <c r="K112" i="9"/>
  <c r="Q113" i="9"/>
  <c r="BO113" i="9" s="1"/>
  <c r="P113" i="9"/>
  <c r="V113" i="9"/>
  <c r="W113" i="9"/>
  <c r="BQ113" i="9" s="1"/>
  <c r="S113" i="9"/>
  <c r="T113" i="9"/>
  <c r="BP113" i="9" s="1"/>
  <c r="Y113" i="9"/>
  <c r="Z113" i="9"/>
  <c r="BR113" i="9" s="1"/>
  <c r="H114" i="9"/>
  <c r="BL114" i="9" s="1"/>
  <c r="G114" i="9"/>
  <c r="M114" i="9"/>
  <c r="N114" i="9"/>
  <c r="BN114" i="9" s="1"/>
  <c r="AO138" i="9"/>
  <c r="AN138" i="9"/>
  <c r="AL138" i="9"/>
  <c r="AK138" i="9"/>
  <c r="AH137" i="9"/>
  <c r="AI137" i="9"/>
  <c r="AF136" i="9"/>
  <c r="AE136" i="9"/>
  <c r="AB137" i="9"/>
  <c r="AC137" i="9"/>
  <c r="AQ28" i="35"/>
  <c r="AR29" i="35" s="1"/>
  <c r="AH27" i="35"/>
  <c r="AI28" i="35" s="1"/>
  <c r="BD28" i="35" s="1"/>
  <c r="L21" i="43" s="1"/>
  <c r="Y27" i="35"/>
  <c r="Z28" i="35" s="1"/>
  <c r="BB28" i="35" s="1"/>
  <c r="J21" i="43" s="1"/>
  <c r="AE26" i="35"/>
  <c r="AF27" i="35" s="1"/>
  <c r="AV111" i="9" l="1"/>
  <c r="AF131" i="13"/>
  <c r="L131" i="13"/>
  <c r="BM112" i="9"/>
  <c r="B112" i="9"/>
  <c r="K133" i="13" s="1"/>
  <c r="M133" i="13" s="1"/>
  <c r="D116" i="9"/>
  <c r="E116" i="9"/>
  <c r="BK115" i="9"/>
  <c r="J113" i="9"/>
  <c r="K113" i="9"/>
  <c r="P114" i="9"/>
  <c r="Q114" i="9"/>
  <c r="BO114" i="9" s="1"/>
  <c r="V114" i="9"/>
  <c r="W114" i="9"/>
  <c r="BQ114" i="9" s="1"/>
  <c r="S114" i="9"/>
  <c r="T114" i="9"/>
  <c r="BP114" i="9" s="1"/>
  <c r="Z114" i="9"/>
  <c r="BR114" i="9" s="1"/>
  <c r="Y114" i="9"/>
  <c r="H115" i="9"/>
  <c r="BL115" i="9" s="1"/>
  <c r="G115" i="9"/>
  <c r="M115" i="9"/>
  <c r="N115" i="9"/>
  <c r="BN115" i="9" s="1"/>
  <c r="AO139" i="9"/>
  <c r="AN139" i="9"/>
  <c r="AL139" i="9"/>
  <c r="AK139" i="9"/>
  <c r="AI138" i="9"/>
  <c r="AH138" i="9"/>
  <c r="AE137" i="9"/>
  <c r="AF137" i="9"/>
  <c r="AB138" i="9"/>
  <c r="AC138" i="9"/>
  <c r="AQ29" i="35"/>
  <c r="AR30" i="35" s="1"/>
  <c r="AE27" i="35"/>
  <c r="AF28" i="35" s="1"/>
  <c r="AH28" i="35"/>
  <c r="AI29" i="35" s="1"/>
  <c r="BD29" i="35" s="1"/>
  <c r="L22" i="43" s="1"/>
  <c r="Y28" i="35"/>
  <c r="Z29" i="35" s="1"/>
  <c r="BB29" i="35" s="1"/>
  <c r="J22" i="43" s="1"/>
  <c r="AV112" i="9" l="1"/>
  <c r="BM113" i="9"/>
  <c r="B113" i="9"/>
  <c r="K134" i="13" s="1"/>
  <c r="M134" i="13" s="1"/>
  <c r="L132" i="13"/>
  <c r="AF132" i="13"/>
  <c r="E117" i="9"/>
  <c r="D117" i="9"/>
  <c r="BK116" i="9"/>
  <c r="J114" i="9"/>
  <c r="K114" i="9"/>
  <c r="P115" i="9"/>
  <c r="Q115" i="9"/>
  <c r="BO115" i="9" s="1"/>
  <c r="W115" i="9"/>
  <c r="BQ115" i="9" s="1"/>
  <c r="V115" i="9"/>
  <c r="S115" i="9"/>
  <c r="T115" i="9"/>
  <c r="BP115" i="9" s="1"/>
  <c r="Z115" i="9"/>
  <c r="BR115" i="9" s="1"/>
  <c r="Y115" i="9"/>
  <c r="H116" i="9"/>
  <c r="BL116" i="9" s="1"/>
  <c r="G116" i="9"/>
  <c r="M116" i="9"/>
  <c r="N116" i="9"/>
  <c r="BN116" i="9" s="1"/>
  <c r="AO140" i="9"/>
  <c r="AN140" i="9"/>
  <c r="AL140" i="9"/>
  <c r="AK140" i="9"/>
  <c r="AH139" i="9"/>
  <c r="AI139" i="9"/>
  <c r="AF138" i="9"/>
  <c r="AE138" i="9"/>
  <c r="AC139" i="9"/>
  <c r="AB139" i="9"/>
  <c r="AQ30" i="35"/>
  <c r="AR31" i="35" s="1"/>
  <c r="AE28" i="35"/>
  <c r="AF29" i="35" s="1"/>
  <c r="Y29" i="35"/>
  <c r="Z30" i="35" s="1"/>
  <c r="BB30" i="35" s="1"/>
  <c r="J23" i="43" s="1"/>
  <c r="AH29" i="35"/>
  <c r="AI30" i="35" s="1"/>
  <c r="BD30" i="35" s="1"/>
  <c r="L23" i="43" s="1"/>
  <c r="AV113" i="9" l="1"/>
  <c r="BM114" i="9"/>
  <c r="B114" i="9"/>
  <c r="K135" i="13" s="1"/>
  <c r="M135" i="13" s="1"/>
  <c r="L133" i="13"/>
  <c r="AF133" i="13"/>
  <c r="BK117" i="9"/>
  <c r="D118" i="9"/>
  <c r="E118" i="9"/>
  <c r="J115" i="9"/>
  <c r="K115" i="9"/>
  <c r="Q116" i="9"/>
  <c r="BO116" i="9" s="1"/>
  <c r="P116" i="9"/>
  <c r="W116" i="9"/>
  <c r="BQ116" i="9" s="1"/>
  <c r="V116" i="9"/>
  <c r="S116" i="9"/>
  <c r="T116" i="9"/>
  <c r="BP116" i="9" s="1"/>
  <c r="Z116" i="9"/>
  <c r="BR116" i="9" s="1"/>
  <c r="Y116" i="9"/>
  <c r="H117" i="9"/>
  <c r="BL117" i="9" s="1"/>
  <c r="G117" i="9"/>
  <c r="M117" i="9"/>
  <c r="N117" i="9"/>
  <c r="BN117" i="9" s="1"/>
  <c r="AN141" i="9"/>
  <c r="AO141" i="9"/>
  <c r="AL141" i="9"/>
  <c r="AK141" i="9"/>
  <c r="AI140" i="9"/>
  <c r="AH140" i="9"/>
  <c r="AE139" i="9"/>
  <c r="AF139" i="9"/>
  <c r="AB140" i="9"/>
  <c r="AC140" i="9"/>
  <c r="AQ31" i="35"/>
  <c r="AR32" i="35" s="1"/>
  <c r="AH30" i="35"/>
  <c r="AI31" i="35" s="1"/>
  <c r="BD31" i="35" s="1"/>
  <c r="L24" i="43" s="1"/>
  <c r="Y30" i="35"/>
  <c r="Z31" i="35" s="1"/>
  <c r="BB31" i="35" s="1"/>
  <c r="J24" i="43" s="1"/>
  <c r="AE29" i="35"/>
  <c r="AF30" i="35" s="1"/>
  <c r="AV114" i="9" l="1"/>
  <c r="BM115" i="9"/>
  <c r="B115" i="9"/>
  <c r="K136" i="13" s="1"/>
  <c r="M136" i="13" s="1"/>
  <c r="L134" i="13"/>
  <c r="AF134" i="13"/>
  <c r="E119" i="9"/>
  <c r="D119" i="9"/>
  <c r="BK118" i="9"/>
  <c r="J116" i="9"/>
  <c r="K116" i="9"/>
  <c r="P117" i="9"/>
  <c r="Q117" i="9"/>
  <c r="BO117" i="9" s="1"/>
  <c r="V117" i="9"/>
  <c r="W117" i="9"/>
  <c r="BQ117" i="9" s="1"/>
  <c r="T117" i="9"/>
  <c r="BP117" i="9" s="1"/>
  <c r="S117" i="9"/>
  <c r="Y117" i="9"/>
  <c r="Z117" i="9"/>
  <c r="BR117" i="9" s="1"/>
  <c r="G118" i="9"/>
  <c r="H118" i="9"/>
  <c r="BL118" i="9" s="1"/>
  <c r="N118" i="9"/>
  <c r="BN118" i="9" s="1"/>
  <c r="M118" i="9"/>
  <c r="AO142" i="9"/>
  <c r="AN142" i="9"/>
  <c r="AL142" i="9"/>
  <c r="AK142" i="9"/>
  <c r="AH141" i="9"/>
  <c r="AI141" i="9"/>
  <c r="AF140" i="9"/>
  <c r="AE140" i="9"/>
  <c r="AC141" i="9"/>
  <c r="AB141" i="9"/>
  <c r="AQ32" i="35"/>
  <c r="AR33" i="35" s="1"/>
  <c r="Y31" i="35"/>
  <c r="Z32" i="35" s="1"/>
  <c r="BB32" i="35" s="1"/>
  <c r="J25" i="43" s="1"/>
  <c r="AE30" i="35"/>
  <c r="AF31" i="35" s="1"/>
  <c r="AH31" i="35"/>
  <c r="AI32" i="35" s="1"/>
  <c r="BD32" i="35" s="1"/>
  <c r="L25" i="43" s="1"/>
  <c r="BM116" i="9" l="1"/>
  <c r="B116" i="9"/>
  <c r="K137" i="13" s="1"/>
  <c r="M137" i="13" s="1"/>
  <c r="AV115" i="9"/>
  <c r="AF135" i="13"/>
  <c r="L135" i="13"/>
  <c r="BK119" i="9"/>
  <c r="E120" i="9"/>
  <c r="D120" i="9"/>
  <c r="K117" i="9"/>
  <c r="J117" i="9"/>
  <c r="P118" i="9"/>
  <c r="Q118" i="9"/>
  <c r="BO118" i="9" s="1"/>
  <c r="W118" i="9"/>
  <c r="BQ118" i="9" s="1"/>
  <c r="V118" i="9"/>
  <c r="T118" i="9"/>
  <c r="BP118" i="9" s="1"/>
  <c r="S118" i="9"/>
  <c r="Z118" i="9"/>
  <c r="BR118" i="9" s="1"/>
  <c r="Y118" i="9"/>
  <c r="H119" i="9"/>
  <c r="BL119" i="9" s="1"/>
  <c r="G119" i="9"/>
  <c r="M119" i="9"/>
  <c r="N119" i="9"/>
  <c r="BN119" i="9" s="1"/>
  <c r="AO143" i="9"/>
  <c r="AN143" i="9"/>
  <c r="AL143" i="9"/>
  <c r="AK143" i="9"/>
  <c r="AI142" i="9"/>
  <c r="AH142" i="9"/>
  <c r="AE141" i="9"/>
  <c r="AF141" i="9"/>
  <c r="AB142" i="9"/>
  <c r="AC142" i="9"/>
  <c r="AQ33" i="35"/>
  <c r="AR34" i="35" s="1"/>
  <c r="Y32" i="35"/>
  <c r="Z33" i="35" s="1"/>
  <c r="BB33" i="35" s="1"/>
  <c r="J26" i="43" s="1"/>
  <c r="AH32" i="35"/>
  <c r="AI33" i="35" s="1"/>
  <c r="BD33" i="35" s="1"/>
  <c r="L26" i="43" s="1"/>
  <c r="AE31" i="35"/>
  <c r="AF32" i="35" s="1"/>
  <c r="BM117" i="9" l="1"/>
  <c r="B117" i="9"/>
  <c r="K138" i="13" s="1"/>
  <c r="M138" i="13" s="1"/>
  <c r="L136" i="13"/>
  <c r="AF136" i="13"/>
  <c r="AV116" i="9"/>
  <c r="BK120" i="9"/>
  <c r="D121" i="9"/>
  <c r="E121" i="9"/>
  <c r="K118" i="9"/>
  <c r="J118" i="9"/>
  <c r="Q119" i="9"/>
  <c r="BO119" i="9" s="1"/>
  <c r="P119" i="9"/>
  <c r="V119" i="9"/>
  <c r="W119" i="9"/>
  <c r="BQ119" i="9" s="1"/>
  <c r="T119" i="9"/>
  <c r="BP119" i="9" s="1"/>
  <c r="S119" i="9"/>
  <c r="Z119" i="9"/>
  <c r="BR119" i="9" s="1"/>
  <c r="Y119" i="9"/>
  <c r="H120" i="9"/>
  <c r="BL120" i="9" s="1"/>
  <c r="G120" i="9"/>
  <c r="M120" i="9"/>
  <c r="N120" i="9"/>
  <c r="BN120" i="9" s="1"/>
  <c r="AO144" i="9"/>
  <c r="AN144" i="9"/>
  <c r="AL144" i="9"/>
  <c r="AK144" i="9"/>
  <c r="AH143" i="9"/>
  <c r="AI143" i="9"/>
  <c r="AF142" i="9"/>
  <c r="AE142" i="9"/>
  <c r="AC143" i="9"/>
  <c r="AB143" i="9"/>
  <c r="AQ34" i="35"/>
  <c r="AR35" i="35" s="1"/>
  <c r="Y33" i="35"/>
  <c r="Z34" i="35" s="1"/>
  <c r="BB34" i="35" s="1"/>
  <c r="J27" i="43" s="1"/>
  <c r="AE32" i="35"/>
  <c r="AF33" i="35" s="1"/>
  <c r="AH33" i="35"/>
  <c r="AI34" i="35" s="1"/>
  <c r="BD34" i="35" s="1"/>
  <c r="L27" i="43" s="1"/>
  <c r="AF137" i="13" l="1"/>
  <c r="L137" i="13"/>
  <c r="BM118" i="9"/>
  <c r="B118" i="9"/>
  <c r="K139" i="13" s="1"/>
  <c r="M139" i="13" s="1"/>
  <c r="AV117" i="9"/>
  <c r="E122" i="9"/>
  <c r="D122" i="9"/>
  <c r="BK121" i="9"/>
  <c r="J119" i="9"/>
  <c r="K119" i="9"/>
  <c r="P120" i="9"/>
  <c r="Q120" i="9"/>
  <c r="BO120" i="9" s="1"/>
  <c r="V120" i="9"/>
  <c r="W120" i="9"/>
  <c r="BQ120" i="9" s="1"/>
  <c r="S120" i="9"/>
  <c r="T120" i="9"/>
  <c r="BP120" i="9" s="1"/>
  <c r="Y120" i="9"/>
  <c r="Z120" i="9"/>
  <c r="BR120" i="9" s="1"/>
  <c r="G121" i="9"/>
  <c r="H121" i="9"/>
  <c r="BL121" i="9" s="1"/>
  <c r="M121" i="9"/>
  <c r="N121" i="9"/>
  <c r="BN121" i="9" s="1"/>
  <c r="AO145" i="9"/>
  <c r="AN145" i="9"/>
  <c r="AL145" i="9"/>
  <c r="AK145" i="9"/>
  <c r="AI144" i="9"/>
  <c r="AH144" i="9"/>
  <c r="AF143" i="9"/>
  <c r="AE143" i="9"/>
  <c r="AC144" i="9"/>
  <c r="AB144" i="9"/>
  <c r="AQ35" i="35"/>
  <c r="AR36" i="35" s="1"/>
  <c r="AH34" i="35"/>
  <c r="AI35" i="35" s="1"/>
  <c r="BD35" i="35" s="1"/>
  <c r="L28" i="43" s="1"/>
  <c r="Y34" i="35"/>
  <c r="Z35" i="35" s="1"/>
  <c r="BB35" i="35" s="1"/>
  <c r="J28" i="43" s="1"/>
  <c r="AE33" i="35"/>
  <c r="AF34" i="35" s="1"/>
  <c r="AF138" i="13" l="1"/>
  <c r="L138" i="13"/>
  <c r="AV118" i="9"/>
  <c r="BM119" i="9"/>
  <c r="B119" i="9"/>
  <c r="K140" i="13" s="1"/>
  <c r="M140" i="13" s="1"/>
  <c r="D123" i="9"/>
  <c r="E123" i="9"/>
  <c r="K120" i="9"/>
  <c r="J120" i="9"/>
  <c r="P121" i="9"/>
  <c r="Q121" i="9"/>
  <c r="BO121" i="9" s="1"/>
  <c r="W121" i="9"/>
  <c r="BQ121" i="9" s="1"/>
  <c r="V121" i="9"/>
  <c r="T121" i="9"/>
  <c r="BP121" i="9" s="1"/>
  <c r="S121" i="9"/>
  <c r="Z121" i="9"/>
  <c r="BR121" i="9" s="1"/>
  <c r="Y121" i="9"/>
  <c r="G122" i="9"/>
  <c r="H122" i="9"/>
  <c r="M122" i="9"/>
  <c r="N122" i="9"/>
  <c r="AO146" i="9"/>
  <c r="AN146" i="9"/>
  <c r="AL146" i="9"/>
  <c r="AK146" i="9"/>
  <c r="AH145" i="9"/>
  <c r="AI145" i="9"/>
  <c r="AF144" i="9"/>
  <c r="AE144" i="9"/>
  <c r="AC145" i="9"/>
  <c r="AB145" i="9"/>
  <c r="AQ36" i="35"/>
  <c r="AR37" i="35" s="1"/>
  <c r="Y35" i="35"/>
  <c r="Z36" i="35" s="1"/>
  <c r="BB36" i="35" s="1"/>
  <c r="J29" i="43" s="1"/>
  <c r="AH35" i="35"/>
  <c r="AI36" i="35" s="1"/>
  <c r="BD36" i="35" s="1"/>
  <c r="L29" i="43" s="1"/>
  <c r="AE34" i="35"/>
  <c r="AF35" i="35" s="1"/>
  <c r="AV119" i="9" l="1"/>
  <c r="AF139" i="13"/>
  <c r="L139" i="13"/>
  <c r="BM120" i="9"/>
  <c r="B120" i="9"/>
  <c r="K141" i="13" s="1"/>
  <c r="M141" i="13" s="1"/>
  <c r="D124" i="9"/>
  <c r="E124" i="9"/>
  <c r="K121" i="9"/>
  <c r="J121" i="9"/>
  <c r="P122" i="9"/>
  <c r="Q122" i="9"/>
  <c r="W122" i="9"/>
  <c r="V122" i="9"/>
  <c r="S122" i="9"/>
  <c r="T122" i="9"/>
  <c r="Z122" i="9"/>
  <c r="Y122" i="9"/>
  <c r="H123" i="9"/>
  <c r="G123" i="9"/>
  <c r="M123" i="9"/>
  <c r="N123" i="9"/>
  <c r="AI146" i="9"/>
  <c r="AH146" i="9"/>
  <c r="AE145" i="9"/>
  <c r="AF145" i="9"/>
  <c r="AC146" i="9"/>
  <c r="AB146" i="9"/>
  <c r="AQ37" i="35"/>
  <c r="AR38" i="35" s="1"/>
  <c r="AH36" i="35"/>
  <c r="AI37" i="35" s="1"/>
  <c r="BD37" i="35" s="1"/>
  <c r="L30" i="43" s="1"/>
  <c r="AE35" i="35"/>
  <c r="AF36" i="35" s="1"/>
  <c r="Y36" i="35"/>
  <c r="Z37" i="35" s="1"/>
  <c r="BB37" i="35" s="1"/>
  <c r="J30" i="43" s="1"/>
  <c r="AV120" i="9" l="1"/>
  <c r="BM121" i="9"/>
  <c r="B121" i="9"/>
  <c r="K142" i="13" s="1"/>
  <c r="M142" i="13" s="1"/>
  <c r="AF140" i="13"/>
  <c r="L140" i="13"/>
  <c r="D125" i="9"/>
  <c r="E125" i="9"/>
  <c r="J122" i="9"/>
  <c r="K122" i="9"/>
  <c r="B122" i="9" s="1"/>
  <c r="K143" i="13" s="1"/>
  <c r="M143" i="13" s="1"/>
  <c r="P123" i="9"/>
  <c r="Q123" i="9"/>
  <c r="W123" i="9"/>
  <c r="V123" i="9"/>
  <c r="T123" i="9"/>
  <c r="S123" i="9"/>
  <c r="Z123" i="9"/>
  <c r="Y123" i="9"/>
  <c r="G124" i="9"/>
  <c r="H124" i="9"/>
  <c r="N124" i="9"/>
  <c r="M124" i="9"/>
  <c r="AF146" i="9"/>
  <c r="AE146" i="9"/>
  <c r="AQ38" i="35"/>
  <c r="AR39" i="35" s="1"/>
  <c r="Y37" i="35"/>
  <c r="Z38" i="35" s="1"/>
  <c r="BB38" i="35" s="1"/>
  <c r="J31" i="43" s="1"/>
  <c r="AH37" i="35"/>
  <c r="AI38" i="35" s="1"/>
  <c r="BD38" i="35" s="1"/>
  <c r="L31" i="43" s="1"/>
  <c r="AE36" i="35"/>
  <c r="AF37" i="35" s="1"/>
  <c r="AV121" i="9" l="1"/>
  <c r="L141" i="13"/>
  <c r="AF141" i="13"/>
  <c r="AF143" i="13"/>
  <c r="L143" i="13"/>
  <c r="E126" i="9"/>
  <c r="D126" i="9"/>
  <c r="K123" i="9"/>
  <c r="B123" i="9" s="1"/>
  <c r="K144" i="13" s="1"/>
  <c r="M144" i="13" s="1"/>
  <c r="J123" i="9"/>
  <c r="P124" i="9"/>
  <c r="Q124" i="9"/>
  <c r="V124" i="9"/>
  <c r="W124" i="9"/>
  <c r="S124" i="9"/>
  <c r="T124" i="9"/>
  <c r="Y124" i="9"/>
  <c r="Z124" i="9"/>
  <c r="G125" i="9"/>
  <c r="H125" i="9"/>
  <c r="N125" i="9"/>
  <c r="M125" i="9"/>
  <c r="AQ39" i="35"/>
  <c r="AR40" i="35" s="1"/>
  <c r="AH38" i="35"/>
  <c r="AI39" i="35" s="1"/>
  <c r="BD39" i="35" s="1"/>
  <c r="L32" i="43" s="1"/>
  <c r="Y38" i="35"/>
  <c r="Z39" i="35" s="1"/>
  <c r="BB39" i="35" s="1"/>
  <c r="J32" i="43" s="1"/>
  <c r="AE37" i="35"/>
  <c r="AF38" i="35" s="1"/>
  <c r="L144" i="13" l="1"/>
  <c r="AF144" i="13"/>
  <c r="L142" i="13"/>
  <c r="AF142" i="13"/>
  <c r="D127" i="9"/>
  <c r="E127" i="9"/>
  <c r="J124" i="9"/>
  <c r="K124" i="9"/>
  <c r="B124" i="9" s="1"/>
  <c r="K145" i="13" s="1"/>
  <c r="M145" i="13" s="1"/>
  <c r="P125" i="9"/>
  <c r="Q125" i="9"/>
  <c r="W125" i="9"/>
  <c r="V125" i="9"/>
  <c r="T125" i="9"/>
  <c r="S125" i="9"/>
  <c r="Y125" i="9"/>
  <c r="Z125" i="9"/>
  <c r="G126" i="9"/>
  <c r="H126" i="9"/>
  <c r="M126" i="9"/>
  <c r="N126" i="9"/>
  <c r="AQ40" i="35"/>
  <c r="AR41" i="35" s="1"/>
  <c r="AH39" i="35"/>
  <c r="AI40" i="35" s="1"/>
  <c r="BD40" i="35" s="1"/>
  <c r="L33" i="43" s="1"/>
  <c r="AE38" i="35"/>
  <c r="AF39" i="35" s="1"/>
  <c r="Y39" i="35"/>
  <c r="Z40" i="35" s="1"/>
  <c r="BB40" i="35" s="1"/>
  <c r="J33" i="43" s="1"/>
  <c r="L145" i="13" l="1"/>
  <c r="AF145" i="13"/>
  <c r="E128" i="9"/>
  <c r="D128" i="9"/>
  <c r="K125" i="9"/>
  <c r="B125" i="9" s="1"/>
  <c r="K146" i="13" s="1"/>
  <c r="M146" i="13" s="1"/>
  <c r="J125" i="9"/>
  <c r="P126" i="9"/>
  <c r="Q126" i="9"/>
  <c r="V126" i="9"/>
  <c r="W126" i="9"/>
  <c r="T126" i="9"/>
  <c r="S126" i="9"/>
  <c r="Y126" i="9"/>
  <c r="Z126" i="9"/>
  <c r="G127" i="9"/>
  <c r="H127" i="9"/>
  <c r="M127" i="9"/>
  <c r="N127" i="9"/>
  <c r="AQ41" i="35"/>
  <c r="AR42" i="35" s="1"/>
  <c r="AE39" i="35"/>
  <c r="AF40" i="35" s="1"/>
  <c r="AH40" i="35"/>
  <c r="AI41" i="35" s="1"/>
  <c r="BD41" i="35" s="1"/>
  <c r="L34" i="43" s="1"/>
  <c r="Y40" i="35"/>
  <c r="Z41" i="35" s="1"/>
  <c r="BB41" i="35" s="1"/>
  <c r="J34" i="43" s="1"/>
  <c r="L146" i="13" l="1"/>
  <c r="AF146" i="13"/>
  <c r="D129" i="9"/>
  <c r="E129" i="9"/>
  <c r="K126" i="9"/>
  <c r="B126" i="9" s="1"/>
  <c r="K147" i="13" s="1"/>
  <c r="M147" i="13" s="1"/>
  <c r="J126" i="9"/>
  <c r="Q127" i="9"/>
  <c r="P127" i="9"/>
  <c r="V127" i="9"/>
  <c r="W127" i="9"/>
  <c r="S127" i="9"/>
  <c r="T127" i="9"/>
  <c r="Y127" i="9"/>
  <c r="Z127" i="9"/>
  <c r="G128" i="9"/>
  <c r="H128" i="9"/>
  <c r="M128" i="9"/>
  <c r="N128" i="9"/>
  <c r="AQ42" i="35"/>
  <c r="AR43" i="35" s="1"/>
  <c r="AE40" i="35"/>
  <c r="AF41" i="35" s="1"/>
  <c r="Y41" i="35"/>
  <c r="Z42" i="35" s="1"/>
  <c r="BB42" i="35" s="1"/>
  <c r="J35" i="43" s="1"/>
  <c r="AH41" i="35"/>
  <c r="AI42" i="35" s="1"/>
  <c r="BD42" i="35" s="1"/>
  <c r="L35" i="43" s="1"/>
  <c r="L147" i="13" l="1"/>
  <c r="AF147" i="13"/>
  <c r="D130" i="9"/>
  <c r="E130" i="9"/>
  <c r="J127" i="9"/>
  <c r="K127" i="9"/>
  <c r="B127" i="9" s="1"/>
  <c r="K148" i="13" s="1"/>
  <c r="M148" i="13" s="1"/>
  <c r="P128" i="9"/>
  <c r="Q128" i="9"/>
  <c r="W128" i="9"/>
  <c r="V128" i="9"/>
  <c r="T128" i="9"/>
  <c r="S128" i="9"/>
  <c r="Y128" i="9"/>
  <c r="Z128" i="9"/>
  <c r="H129" i="9"/>
  <c r="G129" i="9"/>
  <c r="M129" i="9"/>
  <c r="N129" i="9"/>
  <c r="AQ43" i="35"/>
  <c r="AR44" i="35" s="1"/>
  <c r="AE41" i="35"/>
  <c r="AF42" i="35" s="1"/>
  <c r="AH42" i="35"/>
  <c r="AI43" i="35" s="1"/>
  <c r="BD43" i="35" s="1"/>
  <c r="L36" i="43" s="1"/>
  <c r="Y42" i="35"/>
  <c r="Z43" i="35" s="1"/>
  <c r="BB43" i="35" s="1"/>
  <c r="J36" i="43" s="1"/>
  <c r="AF148" i="13" l="1"/>
  <c r="L148" i="13"/>
  <c r="D131" i="9"/>
  <c r="E131" i="9"/>
  <c r="K128" i="9"/>
  <c r="B128" i="9" s="1"/>
  <c r="K149" i="13" s="1"/>
  <c r="M149" i="13" s="1"/>
  <c r="J128" i="9"/>
  <c r="P129" i="9"/>
  <c r="Q129" i="9"/>
  <c r="W129" i="9"/>
  <c r="V129" i="9"/>
  <c r="S129" i="9"/>
  <c r="T129" i="9"/>
  <c r="Y129" i="9"/>
  <c r="Z129" i="9"/>
  <c r="G130" i="9"/>
  <c r="H130" i="9"/>
  <c r="N130" i="9"/>
  <c r="M130" i="9"/>
  <c r="AQ44" i="35"/>
  <c r="AR45" i="35" s="1"/>
  <c r="AE42" i="35"/>
  <c r="AF43" i="35" s="1"/>
  <c r="AH43" i="35"/>
  <c r="AI44" i="35" s="1"/>
  <c r="BD44" i="35" s="1"/>
  <c r="L37" i="43" s="1"/>
  <c r="Y43" i="35"/>
  <c r="Z44" i="35" s="1"/>
  <c r="BB44" i="35" s="1"/>
  <c r="J37" i="43" s="1"/>
  <c r="L149" i="13" l="1"/>
  <c r="AF149" i="13"/>
  <c r="E132" i="9"/>
  <c r="D132" i="9"/>
  <c r="J129" i="9"/>
  <c r="K129" i="9"/>
  <c r="B129" i="9" s="1"/>
  <c r="K150" i="13" s="1"/>
  <c r="M150" i="13" s="1"/>
  <c r="P130" i="9"/>
  <c r="Q130" i="9"/>
  <c r="V130" i="9"/>
  <c r="W130" i="9"/>
  <c r="S130" i="9"/>
  <c r="T130" i="9"/>
  <c r="Y130" i="9"/>
  <c r="Z130" i="9"/>
  <c r="H131" i="9"/>
  <c r="G131" i="9"/>
  <c r="M131" i="9"/>
  <c r="N131" i="9"/>
  <c r="AQ45" i="35"/>
  <c r="AR46" i="35" s="1"/>
  <c r="AH44" i="35"/>
  <c r="AI45" i="35" s="1"/>
  <c r="BD45" i="35" s="1"/>
  <c r="L38" i="43" s="1"/>
  <c r="Y44" i="35"/>
  <c r="Z45" i="35" s="1"/>
  <c r="BB45" i="35" s="1"/>
  <c r="J38" i="43" s="1"/>
  <c r="AE43" i="35"/>
  <c r="AF44" i="35" s="1"/>
  <c r="AF150" i="13" l="1"/>
  <c r="L150" i="13"/>
  <c r="E133" i="9"/>
  <c r="D133" i="9"/>
  <c r="J130" i="9"/>
  <c r="K130" i="9"/>
  <c r="B130" i="9" s="1"/>
  <c r="K151" i="13" s="1"/>
  <c r="M151" i="13" s="1"/>
  <c r="P131" i="9"/>
  <c r="Q131" i="9"/>
  <c r="V131" i="9"/>
  <c r="W131" i="9"/>
  <c r="S131" i="9"/>
  <c r="T131" i="9"/>
  <c r="Z131" i="9"/>
  <c r="Y131" i="9"/>
  <c r="H132" i="9"/>
  <c r="G132" i="9"/>
  <c r="M132" i="9"/>
  <c r="N132" i="9"/>
  <c r="AQ46" i="35"/>
  <c r="AR47" i="35" s="1"/>
  <c r="Y45" i="35"/>
  <c r="Z46" i="35" s="1"/>
  <c r="BB46" i="35" s="1"/>
  <c r="J39" i="43" s="1"/>
  <c r="AH45" i="35"/>
  <c r="AI46" i="35" s="1"/>
  <c r="BD46" i="35" s="1"/>
  <c r="L39" i="43" s="1"/>
  <c r="AE44" i="35"/>
  <c r="AF45" i="35" s="1"/>
  <c r="L151" i="13" l="1"/>
  <c r="AF151" i="13"/>
  <c r="E134" i="9"/>
  <c r="D134" i="9"/>
  <c r="J131" i="9"/>
  <c r="K131" i="9"/>
  <c r="B131" i="9" s="1"/>
  <c r="K152" i="13" s="1"/>
  <c r="M152" i="13" s="1"/>
  <c r="P132" i="9"/>
  <c r="Q132" i="9"/>
  <c r="W132" i="9"/>
  <c r="V132" i="9"/>
  <c r="S132" i="9"/>
  <c r="T132" i="9"/>
  <c r="Z132" i="9"/>
  <c r="Y132" i="9"/>
  <c r="G133" i="9"/>
  <c r="H133" i="9"/>
  <c r="M133" i="9"/>
  <c r="N133" i="9"/>
  <c r="AQ47" i="35"/>
  <c r="AR48" i="35" s="1"/>
  <c r="AE45" i="35"/>
  <c r="AF46" i="35" s="1"/>
  <c r="AH46" i="35"/>
  <c r="AI47" i="35" s="1"/>
  <c r="BD47" i="35" s="1"/>
  <c r="L40" i="43" s="1"/>
  <c r="Y46" i="35"/>
  <c r="Z47" i="35" s="1"/>
  <c r="BB47" i="35" s="1"/>
  <c r="J40" i="43" s="1"/>
  <c r="AF152" i="13" l="1"/>
  <c r="L152" i="13"/>
  <c r="E135" i="9"/>
  <c r="D135" i="9"/>
  <c r="J132" i="9"/>
  <c r="K132" i="9"/>
  <c r="B132" i="9" s="1"/>
  <c r="K153" i="13" s="1"/>
  <c r="M153" i="13" s="1"/>
  <c r="Q133" i="9"/>
  <c r="P133" i="9"/>
  <c r="V133" i="9"/>
  <c r="W133" i="9"/>
  <c r="T133" i="9"/>
  <c r="S133" i="9"/>
  <c r="Z133" i="9"/>
  <c r="Y133" i="9"/>
  <c r="H134" i="9"/>
  <c r="G134" i="9"/>
  <c r="M134" i="9"/>
  <c r="N134" i="9"/>
  <c r="AQ48" i="35"/>
  <c r="AR49" i="35" s="1"/>
  <c r="AE46" i="35"/>
  <c r="AF47" i="35" s="1"/>
  <c r="Y47" i="35"/>
  <c r="Z48" i="35" s="1"/>
  <c r="BB48" i="35" s="1"/>
  <c r="J41" i="43" s="1"/>
  <c r="AH47" i="35"/>
  <c r="AI48" i="35" s="1"/>
  <c r="BD48" i="35" s="1"/>
  <c r="L41" i="43" s="1"/>
  <c r="AF153" i="13" l="1"/>
  <c r="L153" i="13"/>
  <c r="E136" i="9"/>
  <c r="D136" i="9"/>
  <c r="J133" i="9"/>
  <c r="K133" i="9"/>
  <c r="B133" i="9" s="1"/>
  <c r="K154" i="13" s="1"/>
  <c r="M154" i="13" s="1"/>
  <c r="P134" i="9"/>
  <c r="Q134" i="9"/>
  <c r="W134" i="9"/>
  <c r="V134" i="9"/>
  <c r="T134" i="9"/>
  <c r="S134" i="9"/>
  <c r="Z134" i="9"/>
  <c r="Y134" i="9"/>
  <c r="G135" i="9"/>
  <c r="H135" i="9"/>
  <c r="M135" i="9"/>
  <c r="N135" i="9"/>
  <c r="AQ49" i="35"/>
  <c r="AR50" i="35" s="1"/>
  <c r="Y48" i="35"/>
  <c r="Z49" i="35" s="1"/>
  <c r="BB49" i="35" s="1"/>
  <c r="J42" i="43" s="1"/>
  <c r="AE47" i="35"/>
  <c r="AF48" i="35" s="1"/>
  <c r="AH48" i="35"/>
  <c r="AI49" i="35" s="1"/>
  <c r="BD49" i="35" s="1"/>
  <c r="L42" i="43" s="1"/>
  <c r="L154" i="13" l="1"/>
  <c r="AF154" i="13"/>
  <c r="D137" i="9"/>
  <c r="E137" i="9"/>
  <c r="J134" i="9"/>
  <c r="K134" i="9"/>
  <c r="B134" i="9" s="1"/>
  <c r="K155" i="13" s="1"/>
  <c r="M155" i="13" s="1"/>
  <c r="P135" i="9"/>
  <c r="Q135" i="9"/>
  <c r="W135" i="9"/>
  <c r="V135" i="9"/>
  <c r="S135" i="9"/>
  <c r="T135" i="9"/>
  <c r="Y135" i="9"/>
  <c r="Z135" i="9"/>
  <c r="H136" i="9"/>
  <c r="G136" i="9"/>
  <c r="N136" i="9"/>
  <c r="M136" i="9"/>
  <c r="AQ50" i="35"/>
  <c r="AR51" i="35" s="1"/>
  <c r="AH49" i="35"/>
  <c r="AI50" i="35" s="1"/>
  <c r="BD50" i="35" s="1"/>
  <c r="L43" i="43" s="1"/>
  <c r="AE48" i="35"/>
  <c r="AF49" i="35" s="1"/>
  <c r="Y49" i="35"/>
  <c r="Z50" i="35" s="1"/>
  <c r="BB50" i="35" s="1"/>
  <c r="J43" i="43" s="1"/>
  <c r="AF155" i="13" l="1"/>
  <c r="L155" i="13"/>
  <c r="E138" i="9"/>
  <c r="D138" i="9"/>
  <c r="J135" i="9"/>
  <c r="K135" i="9"/>
  <c r="B135" i="9" s="1"/>
  <c r="K156" i="13" s="1"/>
  <c r="M156" i="13" s="1"/>
  <c r="Q136" i="9"/>
  <c r="P136" i="9"/>
  <c r="V136" i="9"/>
  <c r="W136" i="9"/>
  <c r="S136" i="9"/>
  <c r="T136" i="9"/>
  <c r="Z136" i="9"/>
  <c r="Y136" i="9"/>
  <c r="H137" i="9"/>
  <c r="G137" i="9"/>
  <c r="M137" i="9"/>
  <c r="N137" i="9"/>
  <c r="AQ51" i="35"/>
  <c r="AR52" i="35" s="1"/>
  <c r="AH50" i="35"/>
  <c r="AI51" i="35" s="1"/>
  <c r="BD51" i="35" s="1"/>
  <c r="L44" i="43" s="1"/>
  <c r="AE49" i="35"/>
  <c r="AF50" i="35" s="1"/>
  <c r="Y50" i="35"/>
  <c r="Z51" i="35" s="1"/>
  <c r="BB51" i="35" s="1"/>
  <c r="J44" i="43" s="1"/>
  <c r="AF156" i="13" l="1"/>
  <c r="L156" i="13"/>
  <c r="D139" i="9"/>
  <c r="E139" i="9"/>
  <c r="J136" i="9"/>
  <c r="K136" i="9"/>
  <c r="B136" i="9" s="1"/>
  <c r="K157" i="13" s="1"/>
  <c r="M157" i="13" s="1"/>
  <c r="P137" i="9"/>
  <c r="Q137" i="9"/>
  <c r="V137" i="9"/>
  <c r="W137" i="9"/>
  <c r="S137" i="9"/>
  <c r="T137" i="9"/>
  <c r="Z137" i="9"/>
  <c r="Y137" i="9"/>
  <c r="G138" i="9"/>
  <c r="H138" i="9"/>
  <c r="N138" i="9"/>
  <c r="M138" i="9"/>
  <c r="AQ52" i="35"/>
  <c r="AR53" i="35" s="1"/>
  <c r="AH51" i="35"/>
  <c r="AI52" i="35" s="1"/>
  <c r="BD52" i="35" s="1"/>
  <c r="L45" i="43" s="1"/>
  <c r="AE50" i="35"/>
  <c r="AF51" i="35" s="1"/>
  <c r="Y51" i="35"/>
  <c r="Z52" i="35" s="1"/>
  <c r="BB52" i="35" s="1"/>
  <c r="J45" i="43" s="1"/>
  <c r="AF157" i="13" l="1"/>
  <c r="L157" i="13"/>
  <c r="D140" i="9"/>
  <c r="E140" i="9"/>
  <c r="J137" i="9"/>
  <c r="K137" i="9"/>
  <c r="B137" i="9" s="1"/>
  <c r="K158" i="13" s="1"/>
  <c r="M158" i="13" s="1"/>
  <c r="P138" i="9"/>
  <c r="Q138" i="9"/>
  <c r="V138" i="9"/>
  <c r="W138" i="9"/>
  <c r="T138" i="9"/>
  <c r="S138" i="9"/>
  <c r="Z138" i="9"/>
  <c r="Y138" i="9"/>
  <c r="G139" i="9"/>
  <c r="H139" i="9"/>
  <c r="N139" i="9"/>
  <c r="M139" i="9"/>
  <c r="AQ53" i="35"/>
  <c r="AR54" i="35" s="1"/>
  <c r="AE51" i="35"/>
  <c r="AF52" i="35" s="1"/>
  <c r="AH52" i="35"/>
  <c r="AI53" i="35" s="1"/>
  <c r="BD53" i="35" s="1"/>
  <c r="L46" i="43" s="1"/>
  <c r="Y52" i="35"/>
  <c r="Z53" i="35" s="1"/>
  <c r="BB53" i="35" s="1"/>
  <c r="J46" i="43" s="1"/>
  <c r="L158" i="13" l="1"/>
  <c r="AF158" i="13"/>
  <c r="E141" i="9"/>
  <c r="D141" i="9"/>
  <c r="J138" i="9"/>
  <c r="K138" i="9"/>
  <c r="B138" i="9" s="1"/>
  <c r="K159" i="13" s="1"/>
  <c r="M159" i="13" s="1"/>
  <c r="P139" i="9"/>
  <c r="Q139" i="9"/>
  <c r="V139" i="9"/>
  <c r="W139" i="9"/>
  <c r="S139" i="9"/>
  <c r="T139" i="9"/>
  <c r="Y139" i="9"/>
  <c r="Z139" i="9"/>
  <c r="G140" i="9"/>
  <c r="H140" i="9"/>
  <c r="M140" i="9"/>
  <c r="N140" i="9"/>
  <c r="AQ54" i="35"/>
  <c r="AR55" i="35" s="1"/>
  <c r="AE52" i="35"/>
  <c r="AF53" i="35" s="1"/>
  <c r="Y53" i="35"/>
  <c r="Z54" i="35" s="1"/>
  <c r="BB54" i="35" s="1"/>
  <c r="J47" i="43" s="1"/>
  <c r="AH53" i="35"/>
  <c r="AI54" i="35" s="1"/>
  <c r="BD54" i="35" s="1"/>
  <c r="L47" i="43" s="1"/>
  <c r="AF159" i="13" l="1"/>
  <c r="L159" i="13"/>
  <c r="E142" i="9"/>
  <c r="D142" i="9"/>
  <c r="K139" i="9"/>
  <c r="B139" i="9" s="1"/>
  <c r="K160" i="13" s="1"/>
  <c r="M160" i="13" s="1"/>
  <c r="J139" i="9"/>
  <c r="P140" i="9"/>
  <c r="Q140" i="9"/>
  <c r="V140" i="9"/>
  <c r="W140" i="9"/>
  <c r="T140" i="9"/>
  <c r="S140" i="9"/>
  <c r="Y140" i="9"/>
  <c r="Z140" i="9"/>
  <c r="H141" i="9"/>
  <c r="G141" i="9"/>
  <c r="M141" i="9"/>
  <c r="N141" i="9"/>
  <c r="AQ55" i="35"/>
  <c r="AR56" i="35" s="1"/>
  <c r="AH54" i="35"/>
  <c r="AI55" i="35" s="1"/>
  <c r="BD55" i="35" s="1"/>
  <c r="L48" i="43" s="1"/>
  <c r="Y54" i="35"/>
  <c r="Z55" i="35" s="1"/>
  <c r="BB55" i="35" s="1"/>
  <c r="J48" i="43" s="1"/>
  <c r="AE53" i="35"/>
  <c r="AF54" i="35" s="1"/>
  <c r="AF160" i="13" l="1"/>
  <c r="L160" i="13"/>
  <c r="D143" i="9"/>
  <c r="E143" i="9"/>
  <c r="J140" i="9"/>
  <c r="K140" i="9"/>
  <c r="B140" i="9" s="1"/>
  <c r="K161" i="13" s="1"/>
  <c r="M161" i="13" s="1"/>
  <c r="Q141" i="9"/>
  <c r="P141" i="9"/>
  <c r="V141" i="9"/>
  <c r="W141" i="9"/>
  <c r="S141" i="9"/>
  <c r="T141" i="9"/>
  <c r="Z141" i="9"/>
  <c r="Y141" i="9"/>
  <c r="H142" i="9"/>
  <c r="G142" i="9"/>
  <c r="M142" i="9"/>
  <c r="N142" i="9"/>
  <c r="AQ56" i="35"/>
  <c r="AR57" i="35" s="1"/>
  <c r="AH55" i="35"/>
  <c r="AI56" i="35" s="1"/>
  <c r="BD56" i="35" s="1"/>
  <c r="L49" i="43" s="1"/>
  <c r="Y55" i="35"/>
  <c r="Z56" i="35" s="1"/>
  <c r="BB56" i="35" s="1"/>
  <c r="J49" i="43" s="1"/>
  <c r="AE54" i="35"/>
  <c r="AF55" i="35" s="1"/>
  <c r="AF161" i="13" l="1"/>
  <c r="L161" i="13"/>
  <c r="D144" i="9"/>
  <c r="E144" i="9"/>
  <c r="J141" i="9"/>
  <c r="K141" i="9"/>
  <c r="B141" i="9" s="1"/>
  <c r="K162" i="13" s="1"/>
  <c r="M162" i="13" s="1"/>
  <c r="P142" i="9"/>
  <c r="Q142" i="9"/>
  <c r="V142" i="9"/>
  <c r="W142" i="9"/>
  <c r="S142" i="9"/>
  <c r="T142" i="9"/>
  <c r="Y142" i="9"/>
  <c r="Z142" i="9"/>
  <c r="H143" i="9"/>
  <c r="G143" i="9"/>
  <c r="N143" i="9"/>
  <c r="M143" i="9"/>
  <c r="AQ57" i="35"/>
  <c r="AR58" i="35" s="1"/>
  <c r="Y56" i="35"/>
  <c r="Z57" i="35" s="1"/>
  <c r="BB57" i="35" s="1"/>
  <c r="J50" i="43" s="1"/>
  <c r="AH56" i="35"/>
  <c r="AI57" i="35" s="1"/>
  <c r="BD57" i="35" s="1"/>
  <c r="L50" i="43" s="1"/>
  <c r="AE55" i="35"/>
  <c r="AF56" i="35" s="1"/>
  <c r="AF162" i="13" l="1"/>
  <c r="L162" i="13"/>
  <c r="D145" i="9"/>
  <c r="E145" i="9"/>
  <c r="J142" i="9"/>
  <c r="K142" i="9"/>
  <c r="B142" i="9" s="1"/>
  <c r="K163" i="13" s="1"/>
  <c r="M163" i="13" s="1"/>
  <c r="P143" i="9"/>
  <c r="Q143" i="9"/>
  <c r="V143" i="9"/>
  <c r="W143" i="9"/>
  <c r="S143" i="9"/>
  <c r="T143" i="9"/>
  <c r="Y143" i="9"/>
  <c r="Z143" i="9"/>
  <c r="G144" i="9"/>
  <c r="H144" i="9"/>
  <c r="M144" i="9"/>
  <c r="N144" i="9"/>
  <c r="AQ58" i="35"/>
  <c r="AR59" i="35" s="1"/>
  <c r="Y57" i="35"/>
  <c r="Z58" i="35" s="1"/>
  <c r="BB58" i="35" s="1"/>
  <c r="J51" i="43" s="1"/>
  <c r="AH57" i="35"/>
  <c r="AI58" i="35" s="1"/>
  <c r="BD58" i="35" s="1"/>
  <c r="L51" i="43" s="1"/>
  <c r="AE56" i="35"/>
  <c r="AF57" i="35" s="1"/>
  <c r="L163" i="13" l="1"/>
  <c r="AF163" i="13"/>
  <c r="E146" i="9"/>
  <c r="D146" i="9"/>
  <c r="K143" i="9"/>
  <c r="B143" i="9" s="1"/>
  <c r="K164" i="13" s="1"/>
  <c r="M164" i="13" s="1"/>
  <c r="J143" i="9"/>
  <c r="Q144" i="9"/>
  <c r="P144" i="9"/>
  <c r="V144" i="9"/>
  <c r="W144" i="9"/>
  <c r="S144" i="9"/>
  <c r="T144" i="9"/>
  <c r="Y144" i="9"/>
  <c r="Z144" i="9"/>
  <c r="H145" i="9"/>
  <c r="G145" i="9"/>
  <c r="N145" i="9"/>
  <c r="M145" i="9"/>
  <c r="AQ59" i="35"/>
  <c r="AR60" i="35" s="1"/>
  <c r="Y58" i="35"/>
  <c r="Z59" i="35" s="1"/>
  <c r="BB59" i="35" s="1"/>
  <c r="J52" i="43" s="1"/>
  <c r="AH58" i="35"/>
  <c r="AI59" i="35" s="1"/>
  <c r="BD59" i="35" s="1"/>
  <c r="L52" i="43" s="1"/>
  <c r="AE57" i="35"/>
  <c r="AF58" i="35" s="1"/>
  <c r="L164" i="13" l="1"/>
  <c r="AF164" i="13"/>
  <c r="J144" i="9"/>
  <c r="K144" i="9"/>
  <c r="B144" i="9" s="1"/>
  <c r="K165" i="13" s="1"/>
  <c r="M165" i="13" s="1"/>
  <c r="P145" i="9"/>
  <c r="Q145" i="9"/>
  <c r="W145" i="9"/>
  <c r="V145" i="9"/>
  <c r="S145" i="9"/>
  <c r="T145" i="9"/>
  <c r="Y145" i="9"/>
  <c r="Z145" i="9"/>
  <c r="G146" i="9"/>
  <c r="H146" i="9"/>
  <c r="M146" i="9"/>
  <c r="N146" i="9"/>
  <c r="AQ60" i="35"/>
  <c r="AR61" i="35" s="1"/>
  <c r="Y59" i="35"/>
  <c r="Z60" i="35" s="1"/>
  <c r="BB60" i="35" s="1"/>
  <c r="J53" i="43" s="1"/>
  <c r="AE58" i="35"/>
  <c r="AF59" i="35" s="1"/>
  <c r="AH59" i="35"/>
  <c r="AI60" i="35" s="1"/>
  <c r="BD60" i="35" s="1"/>
  <c r="L53" i="43" s="1"/>
  <c r="AF165" i="13" l="1"/>
  <c r="L165" i="13"/>
  <c r="K145" i="9"/>
  <c r="B145" i="9" s="1"/>
  <c r="K166" i="13" s="1"/>
  <c r="M166" i="13" s="1"/>
  <c r="J145" i="9"/>
  <c r="Q146" i="9"/>
  <c r="P146" i="9"/>
  <c r="V146" i="9"/>
  <c r="W146" i="9"/>
  <c r="S146" i="9"/>
  <c r="T146" i="9"/>
  <c r="Y146" i="9"/>
  <c r="Z146" i="9"/>
  <c r="AQ61" i="35"/>
  <c r="AR62" i="35" s="1"/>
  <c r="Y60" i="35"/>
  <c r="Z61" i="35" s="1"/>
  <c r="BB61" i="35" s="1"/>
  <c r="J54" i="43" s="1"/>
  <c r="AH60" i="35"/>
  <c r="AI61" i="35" s="1"/>
  <c r="BD61" i="35" s="1"/>
  <c r="L54" i="43" s="1"/>
  <c r="AE59" i="35"/>
  <c r="AF60" i="35" s="1"/>
  <c r="L166" i="13" l="1"/>
  <c r="AF166" i="13"/>
  <c r="K146" i="9"/>
  <c r="B146" i="9" s="1"/>
  <c r="K167" i="13" s="1"/>
  <c r="M167" i="13" s="1"/>
  <c r="J146" i="9"/>
  <c r="AQ62" i="35"/>
  <c r="AR63" i="35" s="1"/>
  <c r="AH61" i="35"/>
  <c r="AI62" i="35" s="1"/>
  <c r="BD62" i="35" s="1"/>
  <c r="L55" i="43" s="1"/>
  <c r="Y61" i="35"/>
  <c r="Z62" i="35" s="1"/>
  <c r="BB62" i="35" s="1"/>
  <c r="J55" i="43" s="1"/>
  <c r="AE60" i="35"/>
  <c r="AF61" i="35" s="1"/>
  <c r="AF167" i="13" l="1"/>
  <c r="L167" i="13"/>
  <c r="AQ63" i="35"/>
  <c r="AR64" i="35" s="1"/>
  <c r="Y62" i="35"/>
  <c r="Z63" i="35" s="1"/>
  <c r="BB63" i="35" s="1"/>
  <c r="J56" i="43" s="1"/>
  <c r="AH62" i="35"/>
  <c r="AI63" i="35" s="1"/>
  <c r="BD63" i="35" s="1"/>
  <c r="L56" i="43" s="1"/>
  <c r="AE61" i="35"/>
  <c r="AF62" i="35" s="1"/>
  <c r="AQ64" i="35" l="1"/>
  <c r="AR65" i="35" s="1"/>
  <c r="AH63" i="35"/>
  <c r="AI64" i="35" s="1"/>
  <c r="BD64" i="35" s="1"/>
  <c r="L57" i="43" s="1"/>
  <c r="Y63" i="35"/>
  <c r="Z64" i="35" s="1"/>
  <c r="BB64" i="35" s="1"/>
  <c r="J57" i="43" s="1"/>
  <c r="AE62" i="35"/>
  <c r="AF63" i="35" s="1"/>
  <c r="AQ65" i="35" l="1"/>
  <c r="AR66" i="35" s="1"/>
  <c r="AH64" i="35"/>
  <c r="AI65" i="35" s="1"/>
  <c r="BD65" i="35" s="1"/>
  <c r="L58" i="43" s="1"/>
  <c r="Y64" i="35"/>
  <c r="Z65" i="35" s="1"/>
  <c r="BB65" i="35" s="1"/>
  <c r="J58" i="43" s="1"/>
  <c r="AE63" i="35"/>
  <c r="AF64" i="35" s="1"/>
  <c r="AQ66" i="35" l="1"/>
  <c r="AR67" i="35" s="1"/>
  <c r="AH65" i="35"/>
  <c r="AI66" i="35" s="1"/>
  <c r="BD66" i="35" s="1"/>
  <c r="L59" i="43" s="1"/>
  <c r="Y65" i="35"/>
  <c r="Z66" i="35" s="1"/>
  <c r="BB66" i="35" s="1"/>
  <c r="J59" i="43" s="1"/>
  <c r="AE64" i="35"/>
  <c r="AF65" i="35" s="1"/>
  <c r="AQ67" i="35" l="1"/>
  <c r="AR68" i="35" s="1"/>
  <c r="AH66" i="35"/>
  <c r="AI67" i="35" s="1"/>
  <c r="BD67" i="35" s="1"/>
  <c r="L60" i="43" s="1"/>
  <c r="AE65" i="35"/>
  <c r="AF66" i="35" s="1"/>
  <c r="Y66" i="35"/>
  <c r="Z67" i="35" s="1"/>
  <c r="BB67" i="35" s="1"/>
  <c r="J60" i="43" s="1"/>
  <c r="AQ68" i="35" l="1"/>
  <c r="AR69" i="35" s="1"/>
  <c r="AH67" i="35"/>
  <c r="AI68" i="35" s="1"/>
  <c r="BD68" i="35" s="1"/>
  <c r="L61" i="43" s="1"/>
  <c r="Y67" i="35"/>
  <c r="Z68" i="35" s="1"/>
  <c r="BB68" i="35" s="1"/>
  <c r="J61" i="43" s="1"/>
  <c r="AE66" i="35"/>
  <c r="AF67" i="35" s="1"/>
  <c r="AQ69" i="35" l="1"/>
  <c r="AR70" i="35" s="1"/>
  <c r="Y68" i="35"/>
  <c r="Z69" i="35" s="1"/>
  <c r="BB69" i="35" s="1"/>
  <c r="J62" i="43" s="1"/>
  <c r="AH68" i="35"/>
  <c r="AI69" i="35" s="1"/>
  <c r="BD69" i="35" s="1"/>
  <c r="L62" i="43" s="1"/>
  <c r="AE67" i="35"/>
  <c r="AF68" i="35" s="1"/>
  <c r="AQ70" i="35" l="1"/>
  <c r="AR71" i="35" s="1"/>
  <c r="Y69" i="35"/>
  <c r="Z70" i="35" s="1"/>
  <c r="BB70" i="35" s="1"/>
  <c r="J63" i="43" s="1"/>
  <c r="AH69" i="35"/>
  <c r="AI70" i="35" s="1"/>
  <c r="BD70" i="35" s="1"/>
  <c r="L63" i="43" s="1"/>
  <c r="AE68" i="35"/>
  <c r="AF69" i="35" s="1"/>
  <c r="AQ71" i="35" l="1"/>
  <c r="AR72" i="35" s="1"/>
  <c r="Y70" i="35"/>
  <c r="Z71" i="35" s="1"/>
  <c r="BB71" i="35" s="1"/>
  <c r="J64" i="43" s="1"/>
  <c r="AH70" i="35"/>
  <c r="AI71" i="35" s="1"/>
  <c r="BD71" i="35" s="1"/>
  <c r="L64" i="43" s="1"/>
  <c r="AE69" i="35"/>
  <c r="AF70" i="35" s="1"/>
  <c r="AQ72" i="35" l="1"/>
  <c r="AR73" i="35" s="1"/>
  <c r="AH71" i="35"/>
  <c r="AI72" i="35" s="1"/>
  <c r="BD72" i="35" s="1"/>
  <c r="L65" i="43" s="1"/>
  <c r="AE70" i="35"/>
  <c r="AF71" i="35" s="1"/>
  <c r="Y71" i="35"/>
  <c r="Z72" i="35" s="1"/>
  <c r="BB72" i="35" s="1"/>
  <c r="J65" i="43" s="1"/>
  <c r="AQ73" i="35" l="1"/>
  <c r="AR74" i="35" s="1"/>
  <c r="AE71" i="35"/>
  <c r="AF72" i="35" s="1"/>
  <c r="AH72" i="35"/>
  <c r="AI73" i="35" s="1"/>
  <c r="BD73" i="35" s="1"/>
  <c r="L66" i="43" s="1"/>
  <c r="Y72" i="35"/>
  <c r="Z73" i="35" s="1"/>
  <c r="BB73" i="35" s="1"/>
  <c r="J66" i="43" s="1"/>
  <c r="AQ74" i="35" l="1"/>
  <c r="AR75" i="35" s="1"/>
  <c r="Y73" i="35"/>
  <c r="Z74" i="35" s="1"/>
  <c r="BB74" i="35" s="1"/>
  <c r="J67" i="43" s="1"/>
  <c r="AH73" i="35"/>
  <c r="AI74" i="35" s="1"/>
  <c r="BD74" i="35" s="1"/>
  <c r="L67" i="43" s="1"/>
  <c r="AE72" i="35"/>
  <c r="AF73" i="35" s="1"/>
  <c r="AQ75" i="35" l="1"/>
  <c r="AR76" i="35" s="1"/>
  <c r="AH74" i="35"/>
  <c r="AI75" i="35" s="1"/>
  <c r="BD75" i="35" s="1"/>
  <c r="L68" i="43" s="1"/>
  <c r="Y74" i="35"/>
  <c r="Z75" i="35" s="1"/>
  <c r="BB75" i="35" s="1"/>
  <c r="J68" i="43" s="1"/>
  <c r="AE73" i="35"/>
  <c r="AF74" i="35" s="1"/>
  <c r="AQ76" i="35" l="1"/>
  <c r="AR77" i="35" s="1"/>
  <c r="Y75" i="35"/>
  <c r="Z76" i="35" s="1"/>
  <c r="BB76" i="35" s="1"/>
  <c r="J69" i="43" s="1"/>
  <c r="AH75" i="35"/>
  <c r="AI76" i="35" s="1"/>
  <c r="BD76" i="35" s="1"/>
  <c r="L69" i="43" s="1"/>
  <c r="AE74" i="35"/>
  <c r="AF75" i="35" s="1"/>
  <c r="AQ77" i="35" l="1"/>
  <c r="AR78" i="35" s="1"/>
  <c r="AE75" i="35"/>
  <c r="AF76" i="35" s="1"/>
  <c r="AH76" i="35"/>
  <c r="AI77" i="35" s="1"/>
  <c r="BD77" i="35" s="1"/>
  <c r="L70" i="43" s="1"/>
  <c r="Y76" i="35"/>
  <c r="Z77" i="35" s="1"/>
  <c r="BB77" i="35" s="1"/>
  <c r="J70" i="43" s="1"/>
  <c r="AQ78" i="35" l="1"/>
  <c r="AR79" i="35" s="1"/>
  <c r="AH77" i="35"/>
  <c r="AI78" i="35" s="1"/>
  <c r="BD78" i="35" s="1"/>
  <c r="L71" i="43" s="1"/>
  <c r="Y77" i="35"/>
  <c r="Z78" i="35" s="1"/>
  <c r="BB78" i="35" s="1"/>
  <c r="J71" i="43" s="1"/>
  <c r="AE76" i="35"/>
  <c r="AF77" i="35" s="1"/>
  <c r="AQ79" i="35" l="1"/>
  <c r="AR80" i="35" s="1"/>
  <c r="AH78" i="35"/>
  <c r="AI79" i="35" s="1"/>
  <c r="BD79" i="35" s="1"/>
  <c r="L72" i="43" s="1"/>
  <c r="Y78" i="35"/>
  <c r="Z79" i="35" s="1"/>
  <c r="BB79" i="35" s="1"/>
  <c r="J72" i="43" s="1"/>
  <c r="AE77" i="35"/>
  <c r="AF78" i="35" s="1"/>
  <c r="AQ80" i="35" l="1"/>
  <c r="AR81" i="35" s="1"/>
  <c r="Y79" i="35"/>
  <c r="Z80" i="35" s="1"/>
  <c r="BB80" i="35" s="1"/>
  <c r="J73" i="43" s="1"/>
  <c r="AH79" i="35"/>
  <c r="AI80" i="35" s="1"/>
  <c r="BD80" i="35" s="1"/>
  <c r="L73" i="43" s="1"/>
  <c r="AE78" i="35"/>
  <c r="AF79" i="35" s="1"/>
  <c r="AQ81" i="35" l="1"/>
  <c r="AR82" i="35" s="1"/>
  <c r="Y80" i="35"/>
  <c r="Z81" i="35" s="1"/>
  <c r="BB81" i="35" s="1"/>
  <c r="J74" i="43" s="1"/>
  <c r="AH80" i="35"/>
  <c r="AI81" i="35" s="1"/>
  <c r="BD81" i="35" s="1"/>
  <c r="L74" i="43" s="1"/>
  <c r="AE79" i="35"/>
  <c r="AF80" i="35" s="1"/>
  <c r="AQ82" i="35" l="1"/>
  <c r="AR83" i="35" s="1"/>
  <c r="Y81" i="35"/>
  <c r="Z82" i="35" s="1"/>
  <c r="BB82" i="35" s="1"/>
  <c r="J75" i="43" s="1"/>
  <c r="AE80" i="35"/>
  <c r="AF81" i="35" s="1"/>
  <c r="AH81" i="35"/>
  <c r="AI82" i="35" s="1"/>
  <c r="BD82" i="35" s="1"/>
  <c r="L75" i="43" s="1"/>
  <c r="AQ83" i="35" l="1"/>
  <c r="AR84" i="35" s="1"/>
  <c r="AH82" i="35"/>
  <c r="AI83" i="35" s="1"/>
  <c r="BD83" i="35" s="1"/>
  <c r="L76" i="43" s="1"/>
  <c r="Y82" i="35"/>
  <c r="Z83" i="35" s="1"/>
  <c r="BB83" i="35" s="1"/>
  <c r="J76" i="43" s="1"/>
  <c r="AE81" i="35"/>
  <c r="AF82" i="35" s="1"/>
  <c r="AQ84" i="35" l="1"/>
  <c r="AR85" i="35" s="1"/>
  <c r="Y83" i="35"/>
  <c r="Z84" i="35" s="1"/>
  <c r="BB84" i="35" s="1"/>
  <c r="J77" i="43" s="1"/>
  <c r="AE82" i="35"/>
  <c r="AF83" i="35" s="1"/>
  <c r="AH83" i="35"/>
  <c r="AI84" i="35" s="1"/>
  <c r="BD84" i="35" s="1"/>
  <c r="L77" i="43" s="1"/>
  <c r="AQ85" i="35" l="1"/>
  <c r="AR86" i="35" s="1"/>
  <c r="AH84" i="35"/>
  <c r="AI85" i="35" s="1"/>
  <c r="BD85" i="35" s="1"/>
  <c r="L78" i="43" s="1"/>
  <c r="AE83" i="35"/>
  <c r="AF84" i="35" s="1"/>
  <c r="Y84" i="35"/>
  <c r="Z85" i="35" s="1"/>
  <c r="BB85" i="35" s="1"/>
  <c r="J78" i="43" s="1"/>
  <c r="AQ86" i="35" l="1"/>
  <c r="AR87" i="35" s="1"/>
  <c r="Y85" i="35"/>
  <c r="Z86" i="35" s="1"/>
  <c r="BB86" i="35" s="1"/>
  <c r="J79" i="43" s="1"/>
  <c r="AH85" i="35"/>
  <c r="AI86" i="35" s="1"/>
  <c r="BD86" i="35" s="1"/>
  <c r="L79" i="43" s="1"/>
  <c r="AE84" i="35"/>
  <c r="AF85" i="35" s="1"/>
  <c r="AQ87" i="35" l="1"/>
  <c r="AR88" i="35" s="1"/>
  <c r="Y86" i="35"/>
  <c r="Z87" i="35" s="1"/>
  <c r="BB87" i="35" s="1"/>
  <c r="J80" i="43" s="1"/>
  <c r="AH86" i="35"/>
  <c r="AI87" i="35" s="1"/>
  <c r="BD87" i="35" s="1"/>
  <c r="L80" i="43" s="1"/>
  <c r="AE85" i="35"/>
  <c r="AF86" i="35" s="1"/>
  <c r="AQ88" i="35" l="1"/>
  <c r="AR89" i="35" s="1"/>
  <c r="AH87" i="35"/>
  <c r="AI88" i="35" s="1"/>
  <c r="BD88" i="35" s="1"/>
  <c r="L81" i="43" s="1"/>
  <c r="Y87" i="35"/>
  <c r="Z88" i="35" s="1"/>
  <c r="BB88" i="35" s="1"/>
  <c r="J81" i="43" s="1"/>
  <c r="AE86" i="35"/>
  <c r="AF87" i="35" s="1"/>
  <c r="AQ89" i="35" l="1"/>
  <c r="AR90" i="35" s="1"/>
  <c r="AH88" i="35"/>
  <c r="AI89" i="35" s="1"/>
  <c r="BD89" i="35" s="1"/>
  <c r="L82" i="43" s="1"/>
  <c r="Y88" i="35"/>
  <c r="Z89" i="35" s="1"/>
  <c r="BB89" i="35" s="1"/>
  <c r="J82" i="43" s="1"/>
  <c r="AE87" i="35"/>
  <c r="AF88" i="35" s="1"/>
  <c r="AQ90" i="35" l="1"/>
  <c r="AR91" i="35" s="1"/>
  <c r="AH89" i="35"/>
  <c r="AI90" i="35" s="1"/>
  <c r="BD90" i="35" s="1"/>
  <c r="L83" i="43" s="1"/>
  <c r="Y89" i="35"/>
  <c r="Z90" i="35" s="1"/>
  <c r="BB90" i="35" s="1"/>
  <c r="J83" i="43" s="1"/>
  <c r="AE88" i="35"/>
  <c r="AF89" i="35" s="1"/>
  <c r="AQ91" i="35" l="1"/>
  <c r="AR92" i="35" s="1"/>
  <c r="Y90" i="35"/>
  <c r="Z91" i="35" s="1"/>
  <c r="BB91" i="35" s="1"/>
  <c r="J84" i="43" s="1"/>
  <c r="AE89" i="35"/>
  <c r="AF90" i="35" s="1"/>
  <c r="AH90" i="35"/>
  <c r="AI91" i="35" s="1"/>
  <c r="BD91" i="35" s="1"/>
  <c r="L84" i="43" s="1"/>
  <c r="AQ92" i="35" l="1"/>
  <c r="AR93" i="35" s="1"/>
  <c r="AE90" i="35"/>
  <c r="AF91" i="35" s="1"/>
  <c r="AQ93" i="35" l="1"/>
  <c r="AR94" i="35" s="1"/>
  <c r="AQ94" i="35" l="1"/>
  <c r="AR95" i="35" s="1"/>
  <c r="AQ95" i="35" l="1"/>
  <c r="AR96" i="35" s="1"/>
  <c r="AQ96" i="35" l="1"/>
  <c r="AR97" i="35" s="1"/>
  <c r="AQ97" i="35" l="1"/>
  <c r="AR98" i="35" s="1"/>
  <c r="AQ98" i="35" l="1"/>
  <c r="AR99" i="35" s="1"/>
  <c r="AQ99" i="35" l="1"/>
  <c r="AR100" i="35" s="1"/>
  <c r="AQ100" i="35" l="1"/>
  <c r="AR101" i="35" s="1"/>
  <c r="AQ101" i="35" l="1"/>
  <c r="AR102" i="35" s="1"/>
  <c r="AQ102" i="35" l="1"/>
  <c r="AR103" i="35" s="1"/>
  <c r="AQ103" i="35" l="1"/>
  <c r="AR104" i="35" s="1"/>
  <c r="AQ104" i="35" l="1"/>
  <c r="AR105" i="35" s="1"/>
  <c r="AQ105" i="35" l="1"/>
  <c r="AR106" i="35" s="1"/>
  <c r="AQ106" i="35" l="1"/>
  <c r="AR107" i="35" s="1"/>
  <c r="AQ107" i="35" l="1"/>
  <c r="AR108" i="35" s="1"/>
  <c r="AQ108" i="35" l="1"/>
  <c r="AR109" i="35" s="1"/>
  <c r="AQ109" i="35" l="1"/>
  <c r="AR110" i="35" s="1"/>
  <c r="AQ110" i="35" l="1"/>
  <c r="AR111" i="35" s="1"/>
  <c r="AQ111" i="35" l="1"/>
  <c r="AR112" i="35" s="1"/>
  <c r="AQ112" i="35" l="1"/>
  <c r="AR113" i="35" s="1"/>
  <c r="AQ113" i="35" l="1"/>
  <c r="AR114" i="35" s="1"/>
  <c r="AQ114" i="35" l="1"/>
  <c r="AR115" i="35" s="1"/>
  <c r="AQ115" i="35" l="1"/>
  <c r="AR116" i="35" s="1"/>
  <c r="AQ116" i="35" l="1"/>
  <c r="AR117" i="35" s="1"/>
  <c r="AQ117" i="35" l="1"/>
  <c r="AR118" i="35" s="1"/>
  <c r="AQ118" i="35" l="1"/>
  <c r="AR119" i="35" s="1"/>
  <c r="AQ119" i="35" l="1"/>
  <c r="AR120" i="35" s="1"/>
  <c r="AQ120" i="35" l="1"/>
  <c r="AR121" i="35" s="1"/>
  <c r="AB12" i="35"/>
  <c r="M12" i="35"/>
  <c r="AQ121" i="35" l="1"/>
  <c r="N13" i="35"/>
  <c r="AX13" i="35" s="1"/>
  <c r="F6" i="43" s="1"/>
  <c r="M13" i="35"/>
  <c r="Y91" i="35"/>
  <c r="Z92" i="35" s="1"/>
  <c r="BB92" i="35" s="1"/>
  <c r="J85" i="43" s="1"/>
  <c r="AC13" i="35"/>
  <c r="BC13" i="35" s="1"/>
  <c r="K6" i="43" s="1"/>
  <c r="AB13" i="35"/>
  <c r="G12" i="35"/>
  <c r="P12" i="35"/>
  <c r="AH91" i="35"/>
  <c r="AI92" i="35" s="1"/>
  <c r="BD92" i="35" s="1"/>
  <c r="L85" i="43" s="1"/>
  <c r="V12" i="35"/>
  <c r="W13" i="35" s="1"/>
  <c r="BA13" i="35" s="1"/>
  <c r="I6" i="43" s="1"/>
  <c r="S12" i="35"/>
  <c r="T13" i="35" s="1"/>
  <c r="AZ13" i="35" s="1"/>
  <c r="H6" i="43" s="1"/>
  <c r="J12" i="35"/>
  <c r="K13" i="35" s="1"/>
  <c r="AW13" i="35" s="1"/>
  <c r="E6" i="43" s="1"/>
  <c r="AR122" i="35" l="1"/>
  <c r="AQ122" i="35"/>
  <c r="BA126" i="35"/>
  <c r="AZ126" i="35"/>
  <c r="BC126" i="35"/>
  <c r="AX126" i="35"/>
  <c r="AW126" i="35"/>
  <c r="Y92" i="35"/>
  <c r="Z93" i="35" s="1"/>
  <c r="BB93" i="35" s="1"/>
  <c r="J86" i="43" s="1"/>
  <c r="AH92" i="35"/>
  <c r="AI93" i="35" s="1"/>
  <c r="BD93" i="35" s="1"/>
  <c r="L86" i="43" s="1"/>
  <c r="H13" i="35"/>
  <c r="G13" i="35"/>
  <c r="AC14" i="35"/>
  <c r="BC14" i="35" s="1"/>
  <c r="K7" i="43" s="1"/>
  <c r="AB14" i="35"/>
  <c r="Q13" i="35"/>
  <c r="AY13" i="35" s="1"/>
  <c r="G6" i="43" s="1"/>
  <c r="P13" i="35"/>
  <c r="AE91" i="35"/>
  <c r="AF92" i="35" s="1"/>
  <c r="N14" i="35"/>
  <c r="AX14" i="35" s="1"/>
  <c r="F7" i="43" s="1"/>
  <c r="M14" i="35"/>
  <c r="S13" i="35"/>
  <c r="T14" i="35" s="1"/>
  <c r="AZ14" i="35" s="1"/>
  <c r="H7" i="43" s="1"/>
  <c r="V13" i="35"/>
  <c r="W14" i="35" s="1"/>
  <c r="BA14" i="35" s="1"/>
  <c r="I7" i="43" s="1"/>
  <c r="D13" i="35"/>
  <c r="J13" i="35"/>
  <c r="K14" i="35" s="1"/>
  <c r="AW14" i="35" s="1"/>
  <c r="E7" i="43" s="1"/>
  <c r="AQ123" i="35" l="1"/>
  <c r="AR123" i="35"/>
  <c r="AV13" i="35"/>
  <c r="D6" i="43" s="1"/>
  <c r="B13" i="35"/>
  <c r="AY126" i="35"/>
  <c r="E14" i="35"/>
  <c r="AU14" i="35" s="1"/>
  <c r="C7" i="43" s="1"/>
  <c r="D14" i="35"/>
  <c r="E15" i="35" s="1"/>
  <c r="AU15" i="35" s="1"/>
  <c r="C8" i="43" s="1"/>
  <c r="Y93" i="35"/>
  <c r="Z94" i="35" s="1"/>
  <c r="BB94" i="35" s="1"/>
  <c r="J87" i="43" s="1"/>
  <c r="AH93" i="35"/>
  <c r="S14" i="35"/>
  <c r="T15" i="35" s="1"/>
  <c r="AZ15" i="35" s="1"/>
  <c r="H8" i="43" s="1"/>
  <c r="Q14" i="35"/>
  <c r="AY14" i="35" s="1"/>
  <c r="G7" i="43" s="1"/>
  <c r="P14" i="35"/>
  <c r="H14" i="35"/>
  <c r="AV14" i="35" s="1"/>
  <c r="D7" i="43" s="1"/>
  <c r="G14" i="35"/>
  <c r="AE92" i="35"/>
  <c r="AF93" i="35" s="1"/>
  <c r="N15" i="35"/>
  <c r="AX15" i="35" s="1"/>
  <c r="F8" i="43" s="1"/>
  <c r="M15" i="35"/>
  <c r="AC15" i="35"/>
  <c r="BC15" i="35" s="1"/>
  <c r="K8" i="43" s="1"/>
  <c r="AB15" i="35"/>
  <c r="J14" i="35"/>
  <c r="V14" i="35"/>
  <c r="AR124" i="35" l="1"/>
  <c r="AQ124" i="35"/>
  <c r="AV126" i="35"/>
  <c r="BG126" i="35" s="1"/>
  <c r="F34" i="13"/>
  <c r="B14" i="35"/>
  <c r="S15" i="35"/>
  <c r="T16" i="35" s="1"/>
  <c r="AZ16" i="35" s="1"/>
  <c r="H9" i="43" s="1"/>
  <c r="Y94" i="35"/>
  <c r="Z95" i="35" s="1"/>
  <c r="BB95" i="35" s="1"/>
  <c r="J88" i="43" s="1"/>
  <c r="AI94" i="35"/>
  <c r="BD94" i="35" s="1"/>
  <c r="L87" i="43" s="1"/>
  <c r="AH94" i="35"/>
  <c r="H15" i="35"/>
  <c r="AV15" i="35" s="1"/>
  <c r="D8" i="43" s="1"/>
  <c r="G15" i="35"/>
  <c r="AC16" i="35"/>
  <c r="BC16" i="35" s="1"/>
  <c r="K9" i="43" s="1"/>
  <c r="AB16" i="35"/>
  <c r="Q15" i="35"/>
  <c r="AY15" i="35" s="1"/>
  <c r="G8" i="43" s="1"/>
  <c r="P15" i="35"/>
  <c r="AE93" i="35"/>
  <c r="N16" i="35"/>
  <c r="AX16" i="35" s="1"/>
  <c r="F9" i="43" s="1"/>
  <c r="M16" i="35"/>
  <c r="D15" i="35"/>
  <c r="K15" i="35"/>
  <c r="AW15" i="35" s="1"/>
  <c r="E8" i="43" s="1"/>
  <c r="J15" i="35"/>
  <c r="W15" i="35"/>
  <c r="BA15" i="35" s="1"/>
  <c r="I8" i="43" s="1"/>
  <c r="V15" i="35"/>
  <c r="N34" i="13" l="1"/>
  <c r="H34" i="13"/>
  <c r="AQ125" i="35"/>
  <c r="AR125" i="35"/>
  <c r="BE127" i="35"/>
  <c r="BF127" i="35"/>
  <c r="BD127" i="35"/>
  <c r="BB127" i="35"/>
  <c r="AU127" i="35"/>
  <c r="AW127" i="35"/>
  <c r="BA127" i="35"/>
  <c r="AX127" i="35"/>
  <c r="BC127" i="35"/>
  <c r="AZ127" i="35"/>
  <c r="AY127" i="35"/>
  <c r="AV127" i="35"/>
  <c r="AH34" i="13"/>
  <c r="G34" i="13"/>
  <c r="F35" i="13"/>
  <c r="B15" i="35"/>
  <c r="S16" i="35"/>
  <c r="T17" i="35" s="1"/>
  <c r="AZ17" i="35" s="1"/>
  <c r="H10" i="43" s="1"/>
  <c r="Y95" i="35"/>
  <c r="Z96" i="35" s="1"/>
  <c r="BB96" i="35" s="1"/>
  <c r="J89" i="43" s="1"/>
  <c r="AI95" i="35"/>
  <c r="BD95" i="35" s="1"/>
  <c r="L88" i="43" s="1"/>
  <c r="AH95" i="35"/>
  <c r="N17" i="35"/>
  <c r="AX17" i="35" s="1"/>
  <c r="F10" i="43" s="1"/>
  <c r="M17" i="35"/>
  <c r="AF94" i="35"/>
  <c r="AE94" i="35"/>
  <c r="H16" i="35"/>
  <c r="AV16" i="35" s="1"/>
  <c r="D9" i="43" s="1"/>
  <c r="G16" i="35"/>
  <c r="AC17" i="35"/>
  <c r="BC17" i="35" s="1"/>
  <c r="K10" i="43" s="1"/>
  <c r="AB17" i="35"/>
  <c r="Q16" i="35"/>
  <c r="AY16" i="35" s="1"/>
  <c r="G9" i="43" s="1"/>
  <c r="P16" i="35"/>
  <c r="E16" i="35"/>
  <c r="AU16" i="35" s="1"/>
  <c r="C9" i="43" s="1"/>
  <c r="D16" i="35"/>
  <c r="V16" i="35"/>
  <c r="W16" i="35"/>
  <c r="BA16" i="35" s="1"/>
  <c r="I9" i="43" s="1"/>
  <c r="K16" i="35"/>
  <c r="AW16" i="35" s="1"/>
  <c r="E9" i="43" s="1"/>
  <c r="J16" i="35"/>
  <c r="N35" i="13" l="1"/>
  <c r="H35" i="13"/>
  <c r="AQ126" i="35"/>
  <c r="AR126" i="35"/>
  <c r="G35" i="13"/>
  <c r="AH35" i="13"/>
  <c r="F36" i="13"/>
  <c r="H36" i="13" s="1"/>
  <c r="B16" i="35"/>
  <c r="S17" i="35"/>
  <c r="S18" i="35" s="1"/>
  <c r="S19" i="35" s="1"/>
  <c r="Y96" i="35"/>
  <c r="Z97" i="35" s="1"/>
  <c r="BB97" i="35" s="1"/>
  <c r="J90" i="43" s="1"/>
  <c r="AI96" i="35"/>
  <c r="BD96" i="35" s="1"/>
  <c r="L89" i="43" s="1"/>
  <c r="AH96" i="35"/>
  <c r="AF95" i="35"/>
  <c r="AE95" i="35"/>
  <c r="AC18" i="35"/>
  <c r="BC18" i="35" s="1"/>
  <c r="K11" i="43" s="1"/>
  <c r="AB18" i="35"/>
  <c r="H17" i="35"/>
  <c r="AV17" i="35" s="1"/>
  <c r="D10" i="43" s="1"/>
  <c r="G17" i="35"/>
  <c r="N18" i="35"/>
  <c r="AX18" i="35" s="1"/>
  <c r="F11" i="43" s="1"/>
  <c r="M18" i="35"/>
  <c r="P17" i="35"/>
  <c r="Q17" i="35"/>
  <c r="AY17" i="35" s="1"/>
  <c r="G10" i="43" s="1"/>
  <c r="E17" i="35"/>
  <c r="AU17" i="35" s="1"/>
  <c r="C10" i="43" s="1"/>
  <c r="D17" i="35"/>
  <c r="W17" i="35"/>
  <c r="BA17" i="35" s="1"/>
  <c r="I10" i="43" s="1"/>
  <c r="V17" i="35"/>
  <c r="K17" i="35"/>
  <c r="AW17" i="35" s="1"/>
  <c r="E10" i="43" s="1"/>
  <c r="J17" i="35"/>
  <c r="AQ127" i="35" l="1"/>
  <c r="AR127" i="35"/>
  <c r="AH36" i="13"/>
  <c r="N36" i="13"/>
  <c r="G36" i="13"/>
  <c r="F37" i="13"/>
  <c r="H37" i="13" s="1"/>
  <c r="B17" i="35"/>
  <c r="T19" i="35"/>
  <c r="AZ19" i="35" s="1"/>
  <c r="H12" i="43" s="1"/>
  <c r="T18" i="35"/>
  <c r="AZ18" i="35" s="1"/>
  <c r="H11" i="43" s="1"/>
  <c r="Y97" i="35"/>
  <c r="Z98" i="35" s="1"/>
  <c r="BB98" i="35" s="1"/>
  <c r="J91" i="43" s="1"/>
  <c r="AH97" i="35"/>
  <c r="AI97" i="35"/>
  <c r="BD97" i="35" s="1"/>
  <c r="L90" i="43" s="1"/>
  <c r="AC19" i="35"/>
  <c r="BC19" i="35" s="1"/>
  <c r="K12" i="43" s="1"/>
  <c r="AB19" i="35"/>
  <c r="Q18" i="35"/>
  <c r="AY18" i="35" s="1"/>
  <c r="G11" i="43" s="1"/>
  <c r="P18" i="35"/>
  <c r="N19" i="35"/>
  <c r="AX19" i="35" s="1"/>
  <c r="F12" i="43" s="1"/>
  <c r="M19" i="35"/>
  <c r="H18" i="35"/>
  <c r="AV18" i="35" s="1"/>
  <c r="D11" i="43" s="1"/>
  <c r="G18" i="35"/>
  <c r="AF96" i="35"/>
  <c r="AE96" i="35"/>
  <c r="E18" i="35"/>
  <c r="AU18" i="35" s="1"/>
  <c r="C11" i="43" s="1"/>
  <c r="D18" i="35"/>
  <c r="T20" i="35"/>
  <c r="AZ20" i="35" s="1"/>
  <c r="H13" i="43" s="1"/>
  <c r="S20" i="35"/>
  <c r="K18" i="35"/>
  <c r="AW18" i="35" s="1"/>
  <c r="E11" i="43" s="1"/>
  <c r="J18" i="35"/>
  <c r="W18" i="35"/>
  <c r="BA18" i="35" s="1"/>
  <c r="I11" i="43" s="1"/>
  <c r="V18" i="35"/>
  <c r="AR128" i="35" l="1"/>
  <c r="AQ128" i="35"/>
  <c r="AH37" i="13"/>
  <c r="N37" i="13"/>
  <c r="G37" i="13"/>
  <c r="F38" i="13"/>
  <c r="B18" i="35"/>
  <c r="Y98" i="35"/>
  <c r="Z99" i="35" s="1"/>
  <c r="BB99" i="35" s="1"/>
  <c r="J92" i="43" s="1"/>
  <c r="AI98" i="35"/>
  <c r="BD98" i="35" s="1"/>
  <c r="L91" i="43" s="1"/>
  <c r="AH98" i="35"/>
  <c r="N20" i="35"/>
  <c r="AX20" i="35" s="1"/>
  <c r="F13" i="43" s="1"/>
  <c r="M20" i="35"/>
  <c r="H19" i="35"/>
  <c r="AV19" i="35" s="1"/>
  <c r="D12" i="43" s="1"/>
  <c r="G19" i="35"/>
  <c r="Q19" i="35"/>
  <c r="AY19" i="35" s="1"/>
  <c r="G12" i="43" s="1"/>
  <c r="P19" i="35"/>
  <c r="AC20" i="35"/>
  <c r="BC20" i="35" s="1"/>
  <c r="K13" i="43" s="1"/>
  <c r="AB20" i="35"/>
  <c r="AF97" i="35"/>
  <c r="AE97" i="35"/>
  <c r="E19" i="35"/>
  <c r="AU19" i="35" s="1"/>
  <c r="C12" i="43" s="1"/>
  <c r="D19" i="35"/>
  <c r="W19" i="35"/>
  <c r="BA19" i="35" s="1"/>
  <c r="I12" i="43" s="1"/>
  <c r="V19" i="35"/>
  <c r="T21" i="35"/>
  <c r="AZ21" i="35" s="1"/>
  <c r="H14" i="43" s="1"/>
  <c r="S21" i="35"/>
  <c r="K19" i="35"/>
  <c r="AW19" i="35" s="1"/>
  <c r="E12" i="43" s="1"/>
  <c r="J19" i="35"/>
  <c r="N38" i="13" l="1"/>
  <c r="H38" i="13"/>
  <c r="AR129" i="35"/>
  <c r="AQ129" i="35"/>
  <c r="G38" i="13"/>
  <c r="AH38" i="13"/>
  <c r="F39" i="13"/>
  <c r="B19" i="35"/>
  <c r="Y99" i="35"/>
  <c r="Z100" i="35" s="1"/>
  <c r="BB100" i="35" s="1"/>
  <c r="J93" i="43" s="1"/>
  <c r="AI99" i="35"/>
  <c r="BD99" i="35" s="1"/>
  <c r="L92" i="43" s="1"/>
  <c r="AH99" i="35"/>
  <c r="N21" i="35"/>
  <c r="AX21" i="35" s="1"/>
  <c r="F14" i="43" s="1"/>
  <c r="M21" i="35"/>
  <c r="AF98" i="35"/>
  <c r="AE98" i="35"/>
  <c r="Q20" i="35"/>
  <c r="AY20" i="35" s="1"/>
  <c r="G13" i="43" s="1"/>
  <c r="P20" i="35"/>
  <c r="AC21" i="35"/>
  <c r="BC21" i="35" s="1"/>
  <c r="K14" i="43" s="1"/>
  <c r="AB21" i="35"/>
  <c r="H20" i="35"/>
  <c r="AV20" i="35" s="1"/>
  <c r="D13" i="43" s="1"/>
  <c r="G20" i="35"/>
  <c r="D20" i="35"/>
  <c r="E20" i="35"/>
  <c r="AU20" i="35" s="1"/>
  <c r="C13" i="43" s="1"/>
  <c r="T22" i="35"/>
  <c r="AZ22" i="35" s="1"/>
  <c r="H15" i="43" s="1"/>
  <c r="S22" i="35"/>
  <c r="K20" i="35"/>
  <c r="AW20" i="35" s="1"/>
  <c r="E13" i="43" s="1"/>
  <c r="J20" i="35"/>
  <c r="W20" i="35"/>
  <c r="BA20" i="35" s="1"/>
  <c r="I13" i="43" s="1"/>
  <c r="V20" i="35"/>
  <c r="N39" i="13" l="1"/>
  <c r="H39" i="13"/>
  <c r="AR130" i="35"/>
  <c r="AQ130" i="35"/>
  <c r="G39" i="13"/>
  <c r="AH39" i="13"/>
  <c r="F40" i="13"/>
  <c r="B20" i="35"/>
  <c r="Y100" i="35"/>
  <c r="Z101" i="35" s="1"/>
  <c r="BB101" i="35" s="1"/>
  <c r="J94" i="43" s="1"/>
  <c r="AI100" i="35"/>
  <c r="BD100" i="35" s="1"/>
  <c r="L93" i="43" s="1"/>
  <c r="AH100" i="35"/>
  <c r="N22" i="35"/>
  <c r="AX22" i="35" s="1"/>
  <c r="F15" i="43" s="1"/>
  <c r="M22" i="35"/>
  <c r="H21" i="35"/>
  <c r="AV21" i="35" s="1"/>
  <c r="D14" i="43" s="1"/>
  <c r="G21" i="35"/>
  <c r="Q21" i="35"/>
  <c r="AY21" i="35" s="1"/>
  <c r="G14" i="43" s="1"/>
  <c r="P21" i="35"/>
  <c r="AB22" i="35"/>
  <c r="AC22" i="35"/>
  <c r="BC22" i="35" s="1"/>
  <c r="K15" i="43" s="1"/>
  <c r="AF99" i="35"/>
  <c r="AE99" i="35"/>
  <c r="D21" i="35"/>
  <c r="E21" i="35"/>
  <c r="AU21" i="35" s="1"/>
  <c r="C14" i="43" s="1"/>
  <c r="W21" i="35"/>
  <c r="BA21" i="35" s="1"/>
  <c r="I14" i="43" s="1"/>
  <c r="V21" i="35"/>
  <c r="K21" i="35"/>
  <c r="AW21" i="35" s="1"/>
  <c r="E14" i="43" s="1"/>
  <c r="J21" i="35"/>
  <c r="T23" i="35"/>
  <c r="AZ23" i="35" s="1"/>
  <c r="H16" i="43" s="1"/>
  <c r="S23" i="35"/>
  <c r="N40" i="13" l="1"/>
  <c r="H40" i="13"/>
  <c r="AQ131" i="35"/>
  <c r="AR131" i="35"/>
  <c r="G40" i="13"/>
  <c r="AH40" i="13"/>
  <c r="F41" i="13"/>
  <c r="B21" i="35"/>
  <c r="Y101" i="35"/>
  <c r="Z102" i="35" s="1"/>
  <c r="BB102" i="35" s="1"/>
  <c r="J95" i="43" s="1"/>
  <c r="AH101" i="35"/>
  <c r="AI101" i="35"/>
  <c r="BD101" i="35" s="1"/>
  <c r="L94" i="43" s="1"/>
  <c r="Q22" i="35"/>
  <c r="AY22" i="35" s="1"/>
  <c r="G15" i="43" s="1"/>
  <c r="P22" i="35"/>
  <c r="H22" i="35"/>
  <c r="AV22" i="35" s="1"/>
  <c r="D15" i="43" s="1"/>
  <c r="G22" i="35"/>
  <c r="N23" i="35"/>
  <c r="AX23" i="35" s="1"/>
  <c r="F16" i="43" s="1"/>
  <c r="M23" i="35"/>
  <c r="AF100" i="35"/>
  <c r="AE100" i="35"/>
  <c r="AC23" i="35"/>
  <c r="BC23" i="35" s="1"/>
  <c r="K16" i="43" s="1"/>
  <c r="AB23" i="35"/>
  <c r="E22" i="35"/>
  <c r="AU22" i="35" s="1"/>
  <c r="C15" i="43" s="1"/>
  <c r="D22" i="35"/>
  <c r="T24" i="35"/>
  <c r="AZ24" i="35" s="1"/>
  <c r="H17" i="43" s="1"/>
  <c r="S24" i="35"/>
  <c r="K22" i="35"/>
  <c r="AW22" i="35" s="1"/>
  <c r="E15" i="43" s="1"/>
  <c r="J22" i="35"/>
  <c r="W22" i="35"/>
  <c r="BA22" i="35" s="1"/>
  <c r="I15" i="43" s="1"/>
  <c r="V22" i="35"/>
  <c r="N41" i="13" l="1"/>
  <c r="H41" i="13"/>
  <c r="AR132" i="35"/>
  <c r="AQ132" i="35"/>
  <c r="G41" i="13"/>
  <c r="AH41" i="13"/>
  <c r="F42" i="13"/>
  <c r="H42" i="13" s="1"/>
  <c r="B22" i="35"/>
  <c r="Y102" i="35"/>
  <c r="Z103" i="35" s="1"/>
  <c r="BB103" i="35" s="1"/>
  <c r="J96" i="43" s="1"/>
  <c r="AI102" i="35"/>
  <c r="BD102" i="35" s="1"/>
  <c r="L95" i="43" s="1"/>
  <c r="AH102" i="35"/>
  <c r="AC24" i="35"/>
  <c r="BC24" i="35" s="1"/>
  <c r="K17" i="43" s="1"/>
  <c r="AB24" i="35"/>
  <c r="AF101" i="35"/>
  <c r="AE101" i="35"/>
  <c r="N24" i="35"/>
  <c r="AX24" i="35" s="1"/>
  <c r="F17" i="43" s="1"/>
  <c r="M24" i="35"/>
  <c r="H23" i="35"/>
  <c r="AV23" i="35" s="1"/>
  <c r="D16" i="43" s="1"/>
  <c r="G23" i="35"/>
  <c r="Q23" i="35"/>
  <c r="AY23" i="35" s="1"/>
  <c r="G16" i="43" s="1"/>
  <c r="P23" i="35"/>
  <c r="D23" i="35"/>
  <c r="E23" i="35"/>
  <c r="AU23" i="35" s="1"/>
  <c r="C16" i="43" s="1"/>
  <c r="K23" i="35"/>
  <c r="AW23" i="35" s="1"/>
  <c r="E16" i="43" s="1"/>
  <c r="J23" i="35"/>
  <c r="W23" i="35"/>
  <c r="BA23" i="35" s="1"/>
  <c r="I16" i="43" s="1"/>
  <c r="V23" i="35"/>
  <c r="T25" i="35"/>
  <c r="AZ25" i="35" s="1"/>
  <c r="H18" i="43" s="1"/>
  <c r="S25" i="35"/>
  <c r="AQ133" i="35" l="1"/>
  <c r="AR133" i="35"/>
  <c r="AH42" i="13"/>
  <c r="N42" i="13"/>
  <c r="G42" i="13"/>
  <c r="F43" i="13"/>
  <c r="H43" i="13" s="1"/>
  <c r="B23" i="35"/>
  <c r="Y103" i="35"/>
  <c r="Y104" i="35" s="1"/>
  <c r="AH103" i="35"/>
  <c r="AI103" i="35"/>
  <c r="BD103" i="35" s="1"/>
  <c r="L96" i="43" s="1"/>
  <c r="Q24" i="35"/>
  <c r="AY24" i="35" s="1"/>
  <c r="G17" i="43" s="1"/>
  <c r="P24" i="35"/>
  <c r="AF102" i="35"/>
  <c r="AE102" i="35"/>
  <c r="H24" i="35"/>
  <c r="AV24" i="35" s="1"/>
  <c r="D17" i="43" s="1"/>
  <c r="G24" i="35"/>
  <c r="M25" i="35"/>
  <c r="N25" i="35"/>
  <c r="AX25" i="35" s="1"/>
  <c r="F18" i="43" s="1"/>
  <c r="AC25" i="35"/>
  <c r="BC25" i="35" s="1"/>
  <c r="K18" i="43" s="1"/>
  <c r="AB25" i="35"/>
  <c r="E24" i="35"/>
  <c r="AU24" i="35" s="1"/>
  <c r="C17" i="43" s="1"/>
  <c r="D24" i="35"/>
  <c r="W24" i="35"/>
  <c r="BA24" i="35" s="1"/>
  <c r="I17" i="43" s="1"/>
  <c r="V24" i="35"/>
  <c r="T26" i="35"/>
  <c r="AZ26" i="35" s="1"/>
  <c r="H19" i="43" s="1"/>
  <c r="S26" i="35"/>
  <c r="K24" i="35"/>
  <c r="AW24" i="35" s="1"/>
  <c r="E17" i="43" s="1"/>
  <c r="J24" i="35"/>
  <c r="AQ134" i="35" l="1"/>
  <c r="AR134" i="35"/>
  <c r="AH43" i="13"/>
  <c r="N43" i="13"/>
  <c r="G43" i="13"/>
  <c r="F44" i="13"/>
  <c r="H44" i="13" s="1"/>
  <c r="B24" i="35"/>
  <c r="Z104" i="35"/>
  <c r="BB104" i="35" s="1"/>
  <c r="J97" i="43" s="1"/>
  <c r="Z105" i="35"/>
  <c r="BB105" i="35" s="1"/>
  <c r="J98" i="43" s="1"/>
  <c r="Y105" i="35"/>
  <c r="AI104" i="35"/>
  <c r="BD104" i="35" s="1"/>
  <c r="L97" i="43" s="1"/>
  <c r="AH104" i="35"/>
  <c r="N26" i="35"/>
  <c r="AX26" i="35" s="1"/>
  <c r="F19" i="43" s="1"/>
  <c r="M26" i="35"/>
  <c r="AF103" i="35"/>
  <c r="AE103" i="35"/>
  <c r="Q25" i="35"/>
  <c r="AY25" i="35" s="1"/>
  <c r="G18" i="43" s="1"/>
  <c r="P25" i="35"/>
  <c r="AC26" i="35"/>
  <c r="BC26" i="35" s="1"/>
  <c r="K19" i="43" s="1"/>
  <c r="AB26" i="35"/>
  <c r="H25" i="35"/>
  <c r="AV25" i="35" s="1"/>
  <c r="D18" i="43" s="1"/>
  <c r="G25" i="35"/>
  <c r="E25" i="35"/>
  <c r="AU25" i="35" s="1"/>
  <c r="C18" i="43" s="1"/>
  <c r="D25" i="35"/>
  <c r="T27" i="35"/>
  <c r="AZ27" i="35" s="1"/>
  <c r="H20" i="43" s="1"/>
  <c r="S27" i="35"/>
  <c r="K25" i="35"/>
  <c r="AW25" i="35" s="1"/>
  <c r="E18" i="43" s="1"/>
  <c r="J25" i="35"/>
  <c r="W25" i="35"/>
  <c r="BA25" i="35" s="1"/>
  <c r="I18" i="43" s="1"/>
  <c r="V25" i="35"/>
  <c r="AQ135" i="35" l="1"/>
  <c r="AR135" i="35"/>
  <c r="AH44" i="13"/>
  <c r="N44" i="13"/>
  <c r="G44" i="13"/>
  <c r="F45" i="13"/>
  <c r="H45" i="13" s="1"/>
  <c r="B25" i="35"/>
  <c r="Z106" i="35"/>
  <c r="BB106" i="35" s="1"/>
  <c r="J99" i="43" s="1"/>
  <c r="Y106" i="35"/>
  <c r="AI105" i="35"/>
  <c r="BD105" i="35" s="1"/>
  <c r="L98" i="43" s="1"/>
  <c r="AH105" i="35"/>
  <c r="H26" i="35"/>
  <c r="AV26" i="35" s="1"/>
  <c r="D19" i="43" s="1"/>
  <c r="G26" i="35"/>
  <c r="N27" i="35"/>
  <c r="AX27" i="35" s="1"/>
  <c r="F20" i="43" s="1"/>
  <c r="M27" i="35"/>
  <c r="AC27" i="35"/>
  <c r="BC27" i="35" s="1"/>
  <c r="K20" i="43" s="1"/>
  <c r="AB27" i="35"/>
  <c r="AF104" i="35"/>
  <c r="AE104" i="35"/>
  <c r="Q26" i="35"/>
  <c r="AY26" i="35" s="1"/>
  <c r="G19" i="43" s="1"/>
  <c r="P26" i="35"/>
  <c r="E26" i="35"/>
  <c r="AU26" i="35" s="1"/>
  <c r="C19" i="43" s="1"/>
  <c r="D26" i="35"/>
  <c r="W26" i="35"/>
  <c r="BA26" i="35" s="1"/>
  <c r="I19" i="43" s="1"/>
  <c r="V26" i="35"/>
  <c r="K26" i="35"/>
  <c r="AW26" i="35" s="1"/>
  <c r="E19" i="43" s="1"/>
  <c r="J26" i="35"/>
  <c r="T28" i="35"/>
  <c r="AZ28" i="35" s="1"/>
  <c r="H21" i="43" s="1"/>
  <c r="S28" i="35"/>
  <c r="AR136" i="35" l="1"/>
  <c r="AQ136" i="35"/>
  <c r="AH45" i="13"/>
  <c r="N45" i="13"/>
  <c r="G45" i="13"/>
  <c r="F46" i="13"/>
  <c r="H46" i="13" s="1"/>
  <c r="B26" i="35"/>
  <c r="Z107" i="35"/>
  <c r="BB107" i="35" s="1"/>
  <c r="J100" i="43" s="1"/>
  <c r="Y107" i="35"/>
  <c r="AI106" i="35"/>
  <c r="BD106" i="35" s="1"/>
  <c r="L99" i="43" s="1"/>
  <c r="AH106" i="35"/>
  <c r="AC28" i="35"/>
  <c r="BC28" i="35" s="1"/>
  <c r="K21" i="43" s="1"/>
  <c r="AB28" i="35"/>
  <c r="AF105" i="35"/>
  <c r="AE105" i="35"/>
  <c r="Q27" i="35"/>
  <c r="AY27" i="35" s="1"/>
  <c r="G20" i="43" s="1"/>
  <c r="P27" i="35"/>
  <c r="N28" i="35"/>
  <c r="AX28" i="35" s="1"/>
  <c r="F21" i="43" s="1"/>
  <c r="M28" i="35"/>
  <c r="H27" i="35"/>
  <c r="AV27" i="35" s="1"/>
  <c r="D20" i="43" s="1"/>
  <c r="G27" i="35"/>
  <c r="E27" i="35"/>
  <c r="AU27" i="35" s="1"/>
  <c r="C20" i="43" s="1"/>
  <c r="D27" i="35"/>
  <c r="T29" i="35"/>
  <c r="AZ29" i="35" s="1"/>
  <c r="H22" i="43" s="1"/>
  <c r="S29" i="35"/>
  <c r="W27" i="35"/>
  <c r="BA27" i="35" s="1"/>
  <c r="I20" i="43" s="1"/>
  <c r="V27" i="35"/>
  <c r="K27" i="35"/>
  <c r="AW27" i="35" s="1"/>
  <c r="E20" i="43" s="1"/>
  <c r="J27" i="35"/>
  <c r="AR137" i="35" l="1"/>
  <c r="AQ137" i="35"/>
  <c r="AH46" i="13"/>
  <c r="N46" i="13"/>
  <c r="G46" i="13"/>
  <c r="F47" i="13"/>
  <c r="H47" i="13" s="1"/>
  <c r="B27" i="35"/>
  <c r="Z108" i="35"/>
  <c r="BB108" i="35" s="1"/>
  <c r="J101" i="43" s="1"/>
  <c r="Y108" i="35"/>
  <c r="AI107" i="35"/>
  <c r="BD107" i="35" s="1"/>
  <c r="L100" i="43" s="1"/>
  <c r="AH107" i="35"/>
  <c r="H28" i="35"/>
  <c r="AV28" i="35" s="1"/>
  <c r="D21" i="43" s="1"/>
  <c r="G28" i="35"/>
  <c r="AF106" i="35"/>
  <c r="AE106" i="35"/>
  <c r="N29" i="35"/>
  <c r="AX29" i="35" s="1"/>
  <c r="F22" i="43" s="1"/>
  <c r="M29" i="35"/>
  <c r="AC29" i="35"/>
  <c r="BC29" i="35" s="1"/>
  <c r="K22" i="43" s="1"/>
  <c r="AB29" i="35"/>
  <c r="Q28" i="35"/>
  <c r="AY28" i="35" s="1"/>
  <c r="G21" i="43" s="1"/>
  <c r="P28" i="35"/>
  <c r="E28" i="35"/>
  <c r="AU28" i="35" s="1"/>
  <c r="C21" i="43" s="1"/>
  <c r="D28" i="35"/>
  <c r="W28" i="35"/>
  <c r="BA28" i="35" s="1"/>
  <c r="I21" i="43" s="1"/>
  <c r="V28" i="35"/>
  <c r="K28" i="35"/>
  <c r="AW28" i="35" s="1"/>
  <c r="E21" i="43" s="1"/>
  <c r="J28" i="35"/>
  <c r="T30" i="35"/>
  <c r="AZ30" i="35" s="1"/>
  <c r="H23" i="43" s="1"/>
  <c r="S30" i="35"/>
  <c r="AR138" i="35" l="1"/>
  <c r="AQ138" i="35"/>
  <c r="AH47" i="13"/>
  <c r="N47" i="13"/>
  <c r="G47" i="13"/>
  <c r="F48" i="13"/>
  <c r="H48" i="13" s="1"/>
  <c r="B28" i="35"/>
  <c r="Z109" i="35"/>
  <c r="BB109" i="35" s="1"/>
  <c r="J102" i="43" s="1"/>
  <c r="Y109" i="35"/>
  <c r="AH108" i="35"/>
  <c r="AI108" i="35"/>
  <c r="BD108" i="35" s="1"/>
  <c r="L101" i="43" s="1"/>
  <c r="N30" i="35"/>
  <c r="AX30" i="35" s="1"/>
  <c r="F23" i="43" s="1"/>
  <c r="M30" i="35"/>
  <c r="Q29" i="35"/>
  <c r="AY29" i="35" s="1"/>
  <c r="G22" i="43" s="1"/>
  <c r="P29" i="35"/>
  <c r="AF107" i="35"/>
  <c r="AE107" i="35"/>
  <c r="H29" i="35"/>
  <c r="AV29" i="35" s="1"/>
  <c r="D22" i="43" s="1"/>
  <c r="G29" i="35"/>
  <c r="AC30" i="35"/>
  <c r="BC30" i="35" s="1"/>
  <c r="K23" i="43" s="1"/>
  <c r="AB30" i="35"/>
  <c r="E29" i="35"/>
  <c r="AU29" i="35" s="1"/>
  <c r="C22" i="43" s="1"/>
  <c r="D29" i="35"/>
  <c r="T31" i="35"/>
  <c r="AZ31" i="35" s="1"/>
  <c r="H24" i="43" s="1"/>
  <c r="S31" i="35"/>
  <c r="K29" i="35"/>
  <c r="AW29" i="35" s="1"/>
  <c r="E22" i="43" s="1"/>
  <c r="J29" i="35"/>
  <c r="W29" i="35"/>
  <c r="BA29" i="35" s="1"/>
  <c r="I22" i="43" s="1"/>
  <c r="V29" i="35"/>
  <c r="AR139" i="35" l="1"/>
  <c r="AQ139" i="35"/>
  <c r="AH48" i="13"/>
  <c r="N48" i="13"/>
  <c r="G48" i="13"/>
  <c r="F49" i="13"/>
  <c r="H49" i="13" s="1"/>
  <c r="B29" i="35"/>
  <c r="Y110" i="35"/>
  <c r="Z110" i="35"/>
  <c r="BB110" i="35" s="1"/>
  <c r="J103" i="43" s="1"/>
  <c r="AI109" i="35"/>
  <c r="BD109" i="35" s="1"/>
  <c r="L102" i="43" s="1"/>
  <c r="AH109" i="35"/>
  <c r="Q30" i="35"/>
  <c r="AY30" i="35" s="1"/>
  <c r="G23" i="43" s="1"/>
  <c r="P30" i="35"/>
  <c r="AC31" i="35"/>
  <c r="BC31" i="35" s="1"/>
  <c r="K24" i="43" s="1"/>
  <c r="AB31" i="35"/>
  <c r="AF108" i="35"/>
  <c r="AE108" i="35"/>
  <c r="N31" i="35"/>
  <c r="AX31" i="35" s="1"/>
  <c r="F24" i="43" s="1"/>
  <c r="M31" i="35"/>
  <c r="H30" i="35"/>
  <c r="AV30" i="35" s="1"/>
  <c r="D23" i="43" s="1"/>
  <c r="G30" i="35"/>
  <c r="E30" i="35"/>
  <c r="AU30" i="35" s="1"/>
  <c r="C23" i="43" s="1"/>
  <c r="D30" i="35"/>
  <c r="W30" i="35"/>
  <c r="BA30" i="35" s="1"/>
  <c r="I23" i="43" s="1"/>
  <c r="V30" i="35"/>
  <c r="K30" i="35"/>
  <c r="AW30" i="35" s="1"/>
  <c r="E23" i="43" s="1"/>
  <c r="J30" i="35"/>
  <c r="T32" i="35"/>
  <c r="AZ32" i="35" s="1"/>
  <c r="H25" i="43" s="1"/>
  <c r="S32" i="35"/>
  <c r="AR140" i="35" l="1"/>
  <c r="AQ140" i="35"/>
  <c r="AH49" i="13"/>
  <c r="N49" i="13"/>
  <c r="G49" i="13"/>
  <c r="F50" i="13"/>
  <c r="H50" i="13" s="1"/>
  <c r="B30" i="35"/>
  <c r="Z111" i="35"/>
  <c r="BB111" i="35" s="1"/>
  <c r="J104" i="43" s="1"/>
  <c r="Y111" i="35"/>
  <c r="AI110" i="35"/>
  <c r="BD110" i="35" s="1"/>
  <c r="L103" i="43" s="1"/>
  <c r="AH110" i="35"/>
  <c r="Q31" i="35"/>
  <c r="AY31" i="35" s="1"/>
  <c r="G24" i="43" s="1"/>
  <c r="P31" i="35"/>
  <c r="N32" i="35"/>
  <c r="AX32" i="35" s="1"/>
  <c r="F25" i="43" s="1"/>
  <c r="M32" i="35"/>
  <c r="AF109" i="35"/>
  <c r="AE109" i="35"/>
  <c r="H31" i="35"/>
  <c r="AV31" i="35" s="1"/>
  <c r="D24" i="43" s="1"/>
  <c r="G31" i="35"/>
  <c r="AC32" i="35"/>
  <c r="BC32" i="35" s="1"/>
  <c r="K25" i="43" s="1"/>
  <c r="AB32" i="35"/>
  <c r="E31" i="35"/>
  <c r="AU31" i="35" s="1"/>
  <c r="C24" i="43" s="1"/>
  <c r="D31" i="35"/>
  <c r="K31" i="35"/>
  <c r="AW31" i="35" s="1"/>
  <c r="E24" i="43" s="1"/>
  <c r="J31" i="35"/>
  <c r="T33" i="35"/>
  <c r="AZ33" i="35" s="1"/>
  <c r="H26" i="43" s="1"/>
  <c r="S33" i="35"/>
  <c r="W31" i="35"/>
  <c r="BA31" i="35" s="1"/>
  <c r="I24" i="43" s="1"/>
  <c r="V31" i="35"/>
  <c r="AR141" i="35" l="1"/>
  <c r="AQ141" i="35"/>
  <c r="AH50" i="13"/>
  <c r="N50" i="13"/>
  <c r="G50" i="13"/>
  <c r="F51" i="13"/>
  <c r="H51" i="13" s="1"/>
  <c r="B31" i="35"/>
  <c r="Z112" i="35"/>
  <c r="BB112" i="35" s="1"/>
  <c r="J105" i="43" s="1"/>
  <c r="Y112" i="35"/>
  <c r="AI111" i="35"/>
  <c r="BD111" i="35" s="1"/>
  <c r="L104" i="43" s="1"/>
  <c r="AH111" i="35"/>
  <c r="AF110" i="35"/>
  <c r="AE110" i="35"/>
  <c r="N33" i="35"/>
  <c r="AX33" i="35" s="1"/>
  <c r="F26" i="43" s="1"/>
  <c r="M33" i="35"/>
  <c r="H32" i="35"/>
  <c r="AV32" i="35" s="1"/>
  <c r="D25" i="43" s="1"/>
  <c r="G32" i="35"/>
  <c r="Q32" i="35"/>
  <c r="AY32" i="35" s="1"/>
  <c r="G25" i="43" s="1"/>
  <c r="P32" i="35"/>
  <c r="AC33" i="35"/>
  <c r="BC33" i="35" s="1"/>
  <c r="K26" i="43" s="1"/>
  <c r="AB33" i="35"/>
  <c r="E32" i="35"/>
  <c r="AU32" i="35" s="1"/>
  <c r="C25" i="43" s="1"/>
  <c r="D32" i="35"/>
  <c r="T34" i="35"/>
  <c r="AZ34" i="35" s="1"/>
  <c r="H27" i="43" s="1"/>
  <c r="S34" i="35"/>
  <c r="W32" i="35"/>
  <c r="BA32" i="35" s="1"/>
  <c r="I25" i="43" s="1"/>
  <c r="V32" i="35"/>
  <c r="K32" i="35"/>
  <c r="AW32" i="35" s="1"/>
  <c r="E25" i="43" s="1"/>
  <c r="J32" i="35"/>
  <c r="AR142" i="35" l="1"/>
  <c r="AQ142" i="35"/>
  <c r="AH51" i="13"/>
  <c r="N51" i="13"/>
  <c r="G51" i="13"/>
  <c r="F52" i="13"/>
  <c r="H52" i="13" s="1"/>
  <c r="B32" i="35"/>
  <c r="Z113" i="35"/>
  <c r="BB113" i="35" s="1"/>
  <c r="J106" i="43" s="1"/>
  <c r="Y113" i="35"/>
  <c r="AI112" i="35"/>
  <c r="BD112" i="35" s="1"/>
  <c r="L105" i="43" s="1"/>
  <c r="AH112" i="35"/>
  <c r="Q33" i="35"/>
  <c r="AY33" i="35" s="1"/>
  <c r="G26" i="43" s="1"/>
  <c r="P33" i="35"/>
  <c r="N34" i="35"/>
  <c r="AX34" i="35" s="1"/>
  <c r="F27" i="43" s="1"/>
  <c r="M34" i="35"/>
  <c r="AF111" i="35"/>
  <c r="AE111" i="35"/>
  <c r="H33" i="35"/>
  <c r="AV33" i="35" s="1"/>
  <c r="D26" i="43" s="1"/>
  <c r="G33" i="35"/>
  <c r="AC34" i="35"/>
  <c r="BC34" i="35" s="1"/>
  <c r="K27" i="43" s="1"/>
  <c r="AB34" i="35"/>
  <c r="E33" i="35"/>
  <c r="AU33" i="35" s="1"/>
  <c r="C26" i="43" s="1"/>
  <c r="D33" i="35"/>
  <c r="W33" i="35"/>
  <c r="BA33" i="35" s="1"/>
  <c r="I26" i="43" s="1"/>
  <c r="V33" i="35"/>
  <c r="K33" i="35"/>
  <c r="AW33" i="35" s="1"/>
  <c r="E26" i="43" s="1"/>
  <c r="J33" i="35"/>
  <c r="T35" i="35"/>
  <c r="AZ35" i="35" s="1"/>
  <c r="H28" i="43" s="1"/>
  <c r="S35" i="35"/>
  <c r="AR143" i="35" l="1"/>
  <c r="AQ143" i="35"/>
  <c r="AH52" i="13"/>
  <c r="N52" i="13"/>
  <c r="G52" i="13"/>
  <c r="F53" i="13"/>
  <c r="H53" i="13" s="1"/>
  <c r="B33" i="35"/>
  <c r="Z114" i="35"/>
  <c r="BB114" i="35" s="1"/>
  <c r="J107" i="43" s="1"/>
  <c r="Y114" i="35"/>
  <c r="AI113" i="35"/>
  <c r="BD113" i="35" s="1"/>
  <c r="L106" i="43" s="1"/>
  <c r="AH113" i="35"/>
  <c r="H34" i="35"/>
  <c r="AV34" i="35" s="1"/>
  <c r="D27" i="43" s="1"/>
  <c r="G34" i="35"/>
  <c r="N35" i="35"/>
  <c r="AX35" i="35" s="1"/>
  <c r="F28" i="43" s="1"/>
  <c r="M35" i="35"/>
  <c r="AC35" i="35"/>
  <c r="BC35" i="35" s="1"/>
  <c r="K28" i="43" s="1"/>
  <c r="AB35" i="35"/>
  <c r="AF112" i="35"/>
  <c r="AE112" i="35"/>
  <c r="Q34" i="35"/>
  <c r="AY34" i="35" s="1"/>
  <c r="G27" i="43" s="1"/>
  <c r="P34" i="35"/>
  <c r="E34" i="35"/>
  <c r="AU34" i="35" s="1"/>
  <c r="C27" i="43" s="1"/>
  <c r="D34" i="35"/>
  <c r="T36" i="35"/>
  <c r="AZ36" i="35" s="1"/>
  <c r="H29" i="43" s="1"/>
  <c r="S36" i="35"/>
  <c r="K34" i="35"/>
  <c r="AW34" i="35" s="1"/>
  <c r="E27" i="43" s="1"/>
  <c r="J34" i="35"/>
  <c r="W34" i="35"/>
  <c r="BA34" i="35" s="1"/>
  <c r="I27" i="43" s="1"/>
  <c r="V34" i="35"/>
  <c r="AR144" i="35" l="1"/>
  <c r="AQ144" i="35"/>
  <c r="AH53" i="13"/>
  <c r="N53" i="13"/>
  <c r="G53" i="13"/>
  <c r="F54" i="13"/>
  <c r="H54" i="13" s="1"/>
  <c r="B34" i="35"/>
  <c r="Z115" i="35"/>
  <c r="BB115" i="35" s="1"/>
  <c r="J108" i="43" s="1"/>
  <c r="Y115" i="35"/>
  <c r="AI114" i="35"/>
  <c r="BD114" i="35" s="1"/>
  <c r="L107" i="43" s="1"/>
  <c r="AH114" i="35"/>
  <c r="AF113" i="35"/>
  <c r="AE113" i="35"/>
  <c r="AC36" i="35"/>
  <c r="BC36" i="35" s="1"/>
  <c r="K29" i="43" s="1"/>
  <c r="AB36" i="35"/>
  <c r="N36" i="35"/>
  <c r="AX36" i="35" s="1"/>
  <c r="F29" i="43" s="1"/>
  <c r="M36" i="35"/>
  <c r="H35" i="35"/>
  <c r="AV35" i="35" s="1"/>
  <c r="D28" i="43" s="1"/>
  <c r="G35" i="35"/>
  <c r="Q35" i="35"/>
  <c r="AY35" i="35" s="1"/>
  <c r="G28" i="43" s="1"/>
  <c r="P35" i="35"/>
  <c r="E35" i="35"/>
  <c r="AU35" i="35" s="1"/>
  <c r="C28" i="43" s="1"/>
  <c r="D35" i="35"/>
  <c r="W35" i="35"/>
  <c r="BA35" i="35" s="1"/>
  <c r="I28" i="43" s="1"/>
  <c r="V35" i="35"/>
  <c r="K35" i="35"/>
  <c r="AW35" i="35" s="1"/>
  <c r="E28" i="43" s="1"/>
  <c r="J35" i="35"/>
  <c r="T37" i="35"/>
  <c r="AZ37" i="35" s="1"/>
  <c r="H30" i="43" s="1"/>
  <c r="S37" i="35"/>
  <c r="AR145" i="35" l="1"/>
  <c r="AQ145" i="35"/>
  <c r="AH54" i="13"/>
  <c r="N54" i="13"/>
  <c r="G54" i="13"/>
  <c r="F55" i="13"/>
  <c r="H55" i="13" s="1"/>
  <c r="B35" i="35"/>
  <c r="Y116" i="35"/>
  <c r="Z116" i="35"/>
  <c r="BB116" i="35" s="1"/>
  <c r="J109" i="43" s="1"/>
  <c r="AI115" i="35"/>
  <c r="BD115" i="35" s="1"/>
  <c r="L108" i="43" s="1"/>
  <c r="AH115" i="35"/>
  <c r="N37" i="35"/>
  <c r="AX37" i="35" s="1"/>
  <c r="F30" i="43" s="1"/>
  <c r="M37" i="35"/>
  <c r="AC37" i="35"/>
  <c r="BC37" i="35" s="1"/>
  <c r="K30" i="43" s="1"/>
  <c r="AB37" i="35"/>
  <c r="H36" i="35"/>
  <c r="AV36" i="35" s="1"/>
  <c r="D29" i="43" s="1"/>
  <c r="G36" i="35"/>
  <c r="Q36" i="35"/>
  <c r="AY36" i="35" s="1"/>
  <c r="G29" i="43" s="1"/>
  <c r="P36" i="35"/>
  <c r="AF114" i="35"/>
  <c r="AE114" i="35"/>
  <c r="E36" i="35"/>
  <c r="AU36" i="35" s="1"/>
  <c r="C29" i="43" s="1"/>
  <c r="D36" i="35"/>
  <c r="D37" i="35" s="1"/>
  <c r="K36" i="35"/>
  <c r="AW36" i="35" s="1"/>
  <c r="E29" i="43" s="1"/>
  <c r="J36" i="35"/>
  <c r="T38" i="35"/>
  <c r="AZ38" i="35" s="1"/>
  <c r="H31" i="43" s="1"/>
  <c r="S38" i="35"/>
  <c r="W36" i="35"/>
  <c r="BA36" i="35" s="1"/>
  <c r="I29" i="43" s="1"/>
  <c r="V36" i="35"/>
  <c r="AR146" i="35" l="1"/>
  <c r="AQ146" i="35"/>
  <c r="AH55" i="13"/>
  <c r="N55" i="13"/>
  <c r="G55" i="13"/>
  <c r="F56" i="13"/>
  <c r="H56" i="13" s="1"/>
  <c r="B36" i="35"/>
  <c r="Z117" i="35"/>
  <c r="BB117" i="35" s="1"/>
  <c r="J110" i="43" s="1"/>
  <c r="Y117" i="35"/>
  <c r="AI116" i="35"/>
  <c r="BD116" i="35" s="1"/>
  <c r="L109" i="43" s="1"/>
  <c r="AH116" i="35"/>
  <c r="AF115" i="35"/>
  <c r="AE115" i="35"/>
  <c r="N38" i="35"/>
  <c r="AX38" i="35" s="1"/>
  <c r="F31" i="43" s="1"/>
  <c r="M38" i="35"/>
  <c r="Q37" i="35"/>
  <c r="AY37" i="35" s="1"/>
  <c r="G30" i="43" s="1"/>
  <c r="P37" i="35"/>
  <c r="H37" i="35"/>
  <c r="AV37" i="35" s="1"/>
  <c r="D30" i="43" s="1"/>
  <c r="G37" i="35"/>
  <c r="AC38" i="35"/>
  <c r="BC38" i="35" s="1"/>
  <c r="K31" i="43" s="1"/>
  <c r="AB38" i="35"/>
  <c r="E37" i="35"/>
  <c r="AU37" i="35" s="1"/>
  <c r="C30" i="43" s="1"/>
  <c r="T39" i="35"/>
  <c r="AZ39" i="35" s="1"/>
  <c r="H32" i="43" s="1"/>
  <c r="S39" i="35"/>
  <c r="W37" i="35"/>
  <c r="BA37" i="35" s="1"/>
  <c r="I30" i="43" s="1"/>
  <c r="V37" i="35"/>
  <c r="K37" i="35"/>
  <c r="AW37" i="35" s="1"/>
  <c r="E30" i="43" s="1"/>
  <c r="J37" i="35"/>
  <c r="AH56" i="13" l="1"/>
  <c r="N56" i="13"/>
  <c r="G56" i="13"/>
  <c r="F57" i="13"/>
  <c r="H57" i="13" s="1"/>
  <c r="B37" i="35"/>
  <c r="Z118" i="35"/>
  <c r="BB118" i="35" s="1"/>
  <c r="J111" i="43" s="1"/>
  <c r="Y118" i="35"/>
  <c r="AI117" i="35"/>
  <c r="BD117" i="35" s="1"/>
  <c r="L110" i="43" s="1"/>
  <c r="AH117" i="35"/>
  <c r="H38" i="35"/>
  <c r="AV38" i="35" s="1"/>
  <c r="D31" i="43" s="1"/>
  <c r="G38" i="35"/>
  <c r="AC39" i="35"/>
  <c r="BC39" i="35" s="1"/>
  <c r="K32" i="43" s="1"/>
  <c r="AB39" i="35"/>
  <c r="Q38" i="35"/>
  <c r="AY38" i="35" s="1"/>
  <c r="G31" i="43" s="1"/>
  <c r="P38" i="35"/>
  <c r="N39" i="35"/>
  <c r="AX39" i="35" s="1"/>
  <c r="F32" i="43" s="1"/>
  <c r="M39" i="35"/>
  <c r="AF116" i="35"/>
  <c r="AE116" i="35"/>
  <c r="E38" i="35"/>
  <c r="AU38" i="35" s="1"/>
  <c r="C31" i="43" s="1"/>
  <c r="D38" i="35"/>
  <c r="W38" i="35"/>
  <c r="BA38" i="35" s="1"/>
  <c r="I31" i="43" s="1"/>
  <c r="V38" i="35"/>
  <c r="K38" i="35"/>
  <c r="AW38" i="35" s="1"/>
  <c r="E31" i="43" s="1"/>
  <c r="J38" i="35"/>
  <c r="T40" i="35"/>
  <c r="AZ40" i="35" s="1"/>
  <c r="H33" i="43" s="1"/>
  <c r="S40" i="35"/>
  <c r="AH57" i="13" l="1"/>
  <c r="N57" i="13"/>
  <c r="E39" i="35"/>
  <c r="AU39" i="35" s="1"/>
  <c r="C32" i="43" s="1"/>
  <c r="D39" i="35"/>
  <c r="G57" i="13"/>
  <c r="F58" i="13"/>
  <c r="H58" i="13" s="1"/>
  <c r="B38" i="35"/>
  <c r="Z119" i="35"/>
  <c r="BB119" i="35" s="1"/>
  <c r="J112" i="43" s="1"/>
  <c r="Y119" i="35"/>
  <c r="AI118" i="35"/>
  <c r="BD118" i="35" s="1"/>
  <c r="L111" i="43" s="1"/>
  <c r="AH118" i="35"/>
  <c r="AC40" i="35"/>
  <c r="BC40" i="35" s="1"/>
  <c r="K33" i="43" s="1"/>
  <c r="AB40" i="35"/>
  <c r="N40" i="35"/>
  <c r="AX40" i="35" s="1"/>
  <c r="F33" i="43" s="1"/>
  <c r="M40" i="35"/>
  <c r="H39" i="35"/>
  <c r="AV39" i="35" s="1"/>
  <c r="D32" i="43" s="1"/>
  <c r="G39" i="35"/>
  <c r="Q39" i="35"/>
  <c r="AY39" i="35" s="1"/>
  <c r="G32" i="43" s="1"/>
  <c r="P39" i="35"/>
  <c r="AF117" i="35"/>
  <c r="AE117" i="35"/>
  <c r="T41" i="35"/>
  <c r="AZ41" i="35" s="1"/>
  <c r="H34" i="43" s="1"/>
  <c r="S41" i="35"/>
  <c r="K39" i="35"/>
  <c r="AW39" i="35" s="1"/>
  <c r="E32" i="43" s="1"/>
  <c r="J39" i="35"/>
  <c r="W39" i="35"/>
  <c r="BA39" i="35" s="1"/>
  <c r="I32" i="43" s="1"/>
  <c r="V39" i="35"/>
  <c r="AH58" i="13" l="1"/>
  <c r="N58" i="13"/>
  <c r="G58" i="13"/>
  <c r="F59" i="13"/>
  <c r="H59" i="13" s="1"/>
  <c r="B39" i="35"/>
  <c r="Z120" i="35"/>
  <c r="BB120" i="35" s="1"/>
  <c r="J113" i="43" s="1"/>
  <c r="Y120" i="35"/>
  <c r="AI119" i="35"/>
  <c r="BD119" i="35" s="1"/>
  <c r="L112" i="43" s="1"/>
  <c r="AH119" i="35"/>
  <c r="AF118" i="35"/>
  <c r="AE118" i="35"/>
  <c r="H40" i="35"/>
  <c r="AV40" i="35" s="1"/>
  <c r="D33" i="43" s="1"/>
  <c r="G40" i="35"/>
  <c r="N41" i="35"/>
  <c r="AX41" i="35" s="1"/>
  <c r="F34" i="43" s="1"/>
  <c r="M41" i="35"/>
  <c r="Q40" i="35"/>
  <c r="AY40" i="35" s="1"/>
  <c r="G33" i="43" s="1"/>
  <c r="P40" i="35"/>
  <c r="AC41" i="35"/>
  <c r="BC41" i="35" s="1"/>
  <c r="K34" i="43" s="1"/>
  <c r="AB41" i="35"/>
  <c r="E40" i="35"/>
  <c r="AU40" i="35" s="1"/>
  <c r="C33" i="43" s="1"/>
  <c r="D40" i="35"/>
  <c r="W40" i="35"/>
  <c r="BA40" i="35" s="1"/>
  <c r="I33" i="43" s="1"/>
  <c r="V40" i="35"/>
  <c r="K40" i="35"/>
  <c r="AW40" i="35" s="1"/>
  <c r="E33" i="43" s="1"/>
  <c r="J40" i="35"/>
  <c r="T42" i="35"/>
  <c r="AZ42" i="35" s="1"/>
  <c r="H35" i="43" s="1"/>
  <c r="S42" i="35"/>
  <c r="AH59" i="13" l="1"/>
  <c r="N59" i="13"/>
  <c r="G59" i="13"/>
  <c r="F60" i="13"/>
  <c r="H60" i="13" s="1"/>
  <c r="B40" i="35"/>
  <c r="Z121" i="35"/>
  <c r="BB121" i="35" s="1"/>
  <c r="Y121" i="35"/>
  <c r="AI120" i="35"/>
  <c r="BD120" i="35" s="1"/>
  <c r="L113" i="43" s="1"/>
  <c r="AH120" i="35"/>
  <c r="AC42" i="35"/>
  <c r="BC42" i="35" s="1"/>
  <c r="K35" i="43" s="1"/>
  <c r="AB42" i="35"/>
  <c r="H41" i="35"/>
  <c r="AV41" i="35" s="1"/>
  <c r="D34" i="43" s="1"/>
  <c r="G41" i="35"/>
  <c r="AF119" i="35"/>
  <c r="AE119" i="35"/>
  <c r="Q41" i="35"/>
  <c r="AY41" i="35" s="1"/>
  <c r="G34" i="43" s="1"/>
  <c r="P41" i="35"/>
  <c r="N42" i="35"/>
  <c r="AX42" i="35" s="1"/>
  <c r="F35" i="43" s="1"/>
  <c r="M42" i="35"/>
  <c r="E41" i="35"/>
  <c r="AU41" i="35" s="1"/>
  <c r="C34" i="43" s="1"/>
  <c r="D41" i="35"/>
  <c r="K41" i="35"/>
  <c r="AW41" i="35" s="1"/>
  <c r="E34" i="43" s="1"/>
  <c r="J41" i="35"/>
  <c r="T43" i="35"/>
  <c r="AZ43" i="35" s="1"/>
  <c r="H36" i="43" s="1"/>
  <c r="S43" i="35"/>
  <c r="W41" i="35"/>
  <c r="BA41" i="35" s="1"/>
  <c r="I34" i="43" s="1"/>
  <c r="V41" i="35"/>
  <c r="Y122" i="35" l="1"/>
  <c r="Z122" i="35"/>
  <c r="AH60" i="13"/>
  <c r="N60" i="13"/>
  <c r="BB123" i="35"/>
  <c r="J114" i="43"/>
  <c r="G60" i="13"/>
  <c r="F61" i="13"/>
  <c r="H61" i="13" s="1"/>
  <c r="B41" i="35"/>
  <c r="AI121" i="35"/>
  <c r="BD121" i="35" s="1"/>
  <c r="AH121" i="35"/>
  <c r="N43" i="35"/>
  <c r="AX43" i="35" s="1"/>
  <c r="F36" i="43" s="1"/>
  <c r="M43" i="35"/>
  <c r="Q42" i="35"/>
  <c r="AY42" i="35" s="1"/>
  <c r="G35" i="43" s="1"/>
  <c r="P42" i="35"/>
  <c r="AC43" i="35"/>
  <c r="BC43" i="35" s="1"/>
  <c r="K36" i="43" s="1"/>
  <c r="AB43" i="35"/>
  <c r="AF120" i="35"/>
  <c r="AE120" i="35"/>
  <c r="H42" i="35"/>
  <c r="AV42" i="35" s="1"/>
  <c r="D35" i="43" s="1"/>
  <c r="G42" i="35"/>
  <c r="E42" i="35"/>
  <c r="AU42" i="35" s="1"/>
  <c r="C35" i="43" s="1"/>
  <c r="D42" i="35"/>
  <c r="T44" i="35"/>
  <c r="AZ44" i="35" s="1"/>
  <c r="H37" i="43" s="1"/>
  <c r="S44" i="35"/>
  <c r="W42" i="35"/>
  <c r="BA42" i="35" s="1"/>
  <c r="I35" i="43" s="1"/>
  <c r="V42" i="35"/>
  <c r="K42" i="35"/>
  <c r="AW42" i="35" s="1"/>
  <c r="E35" i="43" s="1"/>
  <c r="J42" i="35"/>
  <c r="AH122" i="35" l="1"/>
  <c r="AI122" i="35"/>
  <c r="Z123" i="35"/>
  <c r="Y123" i="35"/>
  <c r="AH61" i="13"/>
  <c r="N61" i="13"/>
  <c r="BD123" i="35"/>
  <c r="L114" i="43"/>
  <c r="G61" i="13"/>
  <c r="F62" i="13"/>
  <c r="H62" i="13" s="1"/>
  <c r="B42" i="35"/>
  <c r="H43" i="35"/>
  <c r="AV43" i="35" s="1"/>
  <c r="D36" i="43" s="1"/>
  <c r="G43" i="35"/>
  <c r="AC44" i="35"/>
  <c r="BC44" i="35" s="1"/>
  <c r="K37" i="43" s="1"/>
  <c r="AB44" i="35"/>
  <c r="Q43" i="35"/>
  <c r="AY43" i="35" s="1"/>
  <c r="G36" i="43" s="1"/>
  <c r="P43" i="35"/>
  <c r="AE121" i="35"/>
  <c r="AF121" i="35"/>
  <c r="N44" i="35"/>
  <c r="AX44" i="35" s="1"/>
  <c r="F37" i="43" s="1"/>
  <c r="M44" i="35"/>
  <c r="E43" i="35"/>
  <c r="AU43" i="35" s="1"/>
  <c r="C36" i="43" s="1"/>
  <c r="D43" i="35"/>
  <c r="W43" i="35"/>
  <c r="BA43" i="35" s="1"/>
  <c r="I36" i="43" s="1"/>
  <c r="V43" i="35"/>
  <c r="K43" i="35"/>
  <c r="AW43" i="35" s="1"/>
  <c r="E36" i="43" s="1"/>
  <c r="J43" i="35"/>
  <c r="T45" i="35"/>
  <c r="AZ45" i="35" s="1"/>
  <c r="H38" i="43" s="1"/>
  <c r="S45" i="35"/>
  <c r="AH123" i="35" l="1"/>
  <c r="AI123" i="35"/>
  <c r="AE122" i="35"/>
  <c r="AF122" i="35"/>
  <c r="Z124" i="35"/>
  <c r="Y124" i="35"/>
  <c r="AH62" i="13"/>
  <c r="N62" i="13"/>
  <c r="G62" i="13"/>
  <c r="F63" i="13"/>
  <c r="H63" i="13" s="1"/>
  <c r="B43" i="35"/>
  <c r="Q44" i="35"/>
  <c r="AY44" i="35" s="1"/>
  <c r="G37" i="43" s="1"/>
  <c r="P44" i="35"/>
  <c r="AC45" i="35"/>
  <c r="BC45" i="35" s="1"/>
  <c r="K38" i="43" s="1"/>
  <c r="AB45" i="35"/>
  <c r="N45" i="35"/>
  <c r="AX45" i="35" s="1"/>
  <c r="F38" i="43" s="1"/>
  <c r="M45" i="35"/>
  <c r="H44" i="35"/>
  <c r="AV44" i="35" s="1"/>
  <c r="D37" i="43" s="1"/>
  <c r="G44" i="35"/>
  <c r="E44" i="35"/>
  <c r="AU44" i="35" s="1"/>
  <c r="C37" i="43" s="1"/>
  <c r="D44" i="35"/>
  <c r="T46" i="35"/>
  <c r="AZ46" i="35" s="1"/>
  <c r="H39" i="43" s="1"/>
  <c r="S46" i="35"/>
  <c r="K44" i="35"/>
  <c r="AW44" i="35" s="1"/>
  <c r="E37" i="43" s="1"/>
  <c r="J44" i="35"/>
  <c r="W44" i="35"/>
  <c r="BA44" i="35" s="1"/>
  <c r="I37" i="43" s="1"/>
  <c r="V44" i="35"/>
  <c r="AH124" i="35" l="1"/>
  <c r="AI124" i="35"/>
  <c r="AF123" i="35"/>
  <c r="AE123" i="35"/>
  <c r="Z125" i="35"/>
  <c r="Y125" i="35"/>
  <c r="AH63" i="13"/>
  <c r="N63" i="13"/>
  <c r="G63" i="13"/>
  <c r="F64" i="13"/>
  <c r="H64" i="13" s="1"/>
  <c r="B44" i="35"/>
  <c r="N46" i="35"/>
  <c r="AX46" i="35" s="1"/>
  <c r="F39" i="43" s="1"/>
  <c r="M46" i="35"/>
  <c r="AC46" i="35"/>
  <c r="BC46" i="35" s="1"/>
  <c r="K39" i="43" s="1"/>
  <c r="AB46" i="35"/>
  <c r="Q45" i="35"/>
  <c r="AY45" i="35" s="1"/>
  <c r="G38" i="43" s="1"/>
  <c r="P45" i="35"/>
  <c r="H45" i="35"/>
  <c r="AV45" i="35" s="1"/>
  <c r="D38" i="43" s="1"/>
  <c r="G45" i="35"/>
  <c r="E45" i="35"/>
  <c r="AU45" i="35" s="1"/>
  <c r="C38" i="43" s="1"/>
  <c r="D45" i="35"/>
  <c r="W45" i="35"/>
  <c r="BA45" i="35" s="1"/>
  <c r="I38" i="43" s="1"/>
  <c r="V45" i="35"/>
  <c r="T47" i="35"/>
  <c r="AZ47" i="35" s="1"/>
  <c r="H40" i="43" s="1"/>
  <c r="S47" i="35"/>
  <c r="K45" i="35"/>
  <c r="AW45" i="35" s="1"/>
  <c r="E38" i="43" s="1"/>
  <c r="J45" i="35"/>
  <c r="AH125" i="35" l="1"/>
  <c r="AI125" i="35"/>
  <c r="AF124" i="35"/>
  <c r="AE124" i="35"/>
  <c r="Z126" i="35"/>
  <c r="Y126" i="35"/>
  <c r="AH64" i="13"/>
  <c r="N64" i="13"/>
  <c r="G64" i="13"/>
  <c r="F65" i="13"/>
  <c r="H65" i="13" s="1"/>
  <c r="B45" i="35"/>
  <c r="H46" i="35"/>
  <c r="AV46" i="35" s="1"/>
  <c r="D39" i="43" s="1"/>
  <c r="G46" i="35"/>
  <c r="Q46" i="35"/>
  <c r="AY46" i="35" s="1"/>
  <c r="G39" i="43" s="1"/>
  <c r="P46" i="35"/>
  <c r="AC47" i="35"/>
  <c r="BC47" i="35" s="1"/>
  <c r="K40" i="43" s="1"/>
  <c r="AB47" i="35"/>
  <c r="N47" i="35"/>
  <c r="AX47" i="35" s="1"/>
  <c r="F40" i="43" s="1"/>
  <c r="M47" i="35"/>
  <c r="E46" i="35"/>
  <c r="AU46" i="35" s="1"/>
  <c r="C39" i="43" s="1"/>
  <c r="D46" i="35"/>
  <c r="T48" i="35"/>
  <c r="AZ48" i="35" s="1"/>
  <c r="H41" i="43" s="1"/>
  <c r="S48" i="35"/>
  <c r="K46" i="35"/>
  <c r="AW46" i="35" s="1"/>
  <c r="E39" i="43" s="1"/>
  <c r="J46" i="35"/>
  <c r="W46" i="35"/>
  <c r="BA46" i="35" s="1"/>
  <c r="I39" i="43" s="1"/>
  <c r="V46" i="35"/>
  <c r="AH126" i="35" l="1"/>
  <c r="AI126" i="35"/>
  <c r="AF125" i="35"/>
  <c r="AE125" i="35"/>
  <c r="Z127" i="35"/>
  <c r="Y127" i="35"/>
  <c r="AH65" i="13"/>
  <c r="N65" i="13"/>
  <c r="G65" i="13"/>
  <c r="F66" i="13"/>
  <c r="H66" i="13" s="1"/>
  <c r="B46" i="35"/>
  <c r="AC48" i="35"/>
  <c r="BC48" i="35" s="1"/>
  <c r="K41" i="43" s="1"/>
  <c r="AB48" i="35"/>
  <c r="Q47" i="35"/>
  <c r="AY47" i="35" s="1"/>
  <c r="G40" i="43" s="1"/>
  <c r="P47" i="35"/>
  <c r="N48" i="35"/>
  <c r="AX48" i="35" s="1"/>
  <c r="F41" i="43" s="1"/>
  <c r="M48" i="35"/>
  <c r="H47" i="35"/>
  <c r="AV47" i="35" s="1"/>
  <c r="D40" i="43" s="1"/>
  <c r="G47" i="35"/>
  <c r="E47" i="35"/>
  <c r="AU47" i="35" s="1"/>
  <c r="C40" i="43" s="1"/>
  <c r="D47" i="35"/>
  <c r="W47" i="35"/>
  <c r="BA47" i="35" s="1"/>
  <c r="I40" i="43" s="1"/>
  <c r="V47" i="35"/>
  <c r="K47" i="35"/>
  <c r="AW47" i="35" s="1"/>
  <c r="E40" i="43" s="1"/>
  <c r="J47" i="35"/>
  <c r="T49" i="35"/>
  <c r="AZ49" i="35" s="1"/>
  <c r="H42" i="43" s="1"/>
  <c r="S49" i="35"/>
  <c r="AH127" i="35" l="1"/>
  <c r="AI127" i="35"/>
  <c r="AE126" i="35"/>
  <c r="AF126" i="35"/>
  <c r="Z128" i="35"/>
  <c r="Y128" i="35"/>
  <c r="AH66" i="13"/>
  <c r="N66" i="13"/>
  <c r="G66" i="13"/>
  <c r="F67" i="13"/>
  <c r="H67" i="13" s="1"/>
  <c r="B47" i="35"/>
  <c r="N49" i="35"/>
  <c r="AX49" i="35" s="1"/>
  <c r="F42" i="43" s="1"/>
  <c r="M49" i="35"/>
  <c r="Q48" i="35"/>
  <c r="AY48" i="35" s="1"/>
  <c r="G41" i="43" s="1"/>
  <c r="P48" i="35"/>
  <c r="AC49" i="35"/>
  <c r="BC49" i="35" s="1"/>
  <c r="K42" i="43" s="1"/>
  <c r="AB49" i="35"/>
  <c r="H48" i="35"/>
  <c r="AV48" i="35" s="1"/>
  <c r="D41" i="43" s="1"/>
  <c r="G48" i="35"/>
  <c r="E48" i="35"/>
  <c r="AU48" i="35" s="1"/>
  <c r="C41" i="43" s="1"/>
  <c r="D48" i="35"/>
  <c r="T50" i="35"/>
  <c r="AZ50" i="35" s="1"/>
  <c r="H43" i="43" s="1"/>
  <c r="S50" i="35"/>
  <c r="K48" i="35"/>
  <c r="AW48" i="35" s="1"/>
  <c r="E41" i="43" s="1"/>
  <c r="J48" i="35"/>
  <c r="W48" i="35"/>
  <c r="BA48" i="35" s="1"/>
  <c r="I41" i="43" s="1"/>
  <c r="V48" i="35"/>
  <c r="AH128" i="35" l="1"/>
  <c r="AI128" i="35"/>
  <c r="AF127" i="35"/>
  <c r="AE127" i="35"/>
  <c r="Y129" i="35"/>
  <c r="Z129" i="35"/>
  <c r="AH67" i="13"/>
  <c r="N67" i="13"/>
  <c r="G67" i="13"/>
  <c r="F68" i="13"/>
  <c r="H68" i="13" s="1"/>
  <c r="B48" i="35"/>
  <c r="H49" i="35"/>
  <c r="AV49" i="35" s="1"/>
  <c r="D42" i="43" s="1"/>
  <c r="G49" i="35"/>
  <c r="AC50" i="35"/>
  <c r="BC50" i="35" s="1"/>
  <c r="K43" i="43" s="1"/>
  <c r="AB50" i="35"/>
  <c r="Q49" i="35"/>
  <c r="AY49" i="35" s="1"/>
  <c r="G42" i="43" s="1"/>
  <c r="P49" i="35"/>
  <c r="N50" i="35"/>
  <c r="AX50" i="35" s="1"/>
  <c r="F43" i="43" s="1"/>
  <c r="M50" i="35"/>
  <c r="D49" i="35"/>
  <c r="E49" i="35"/>
  <c r="AU49" i="35" s="1"/>
  <c r="C42" i="43" s="1"/>
  <c r="K49" i="35"/>
  <c r="AW49" i="35" s="1"/>
  <c r="E42" i="43" s="1"/>
  <c r="J49" i="35"/>
  <c r="W49" i="35"/>
  <c r="BA49" i="35" s="1"/>
  <c r="I42" i="43" s="1"/>
  <c r="V49" i="35"/>
  <c r="T51" i="35"/>
  <c r="AZ51" i="35" s="1"/>
  <c r="H44" i="43" s="1"/>
  <c r="S51" i="35"/>
  <c r="AH129" i="35" l="1"/>
  <c r="AI129" i="35"/>
  <c r="AF128" i="35"/>
  <c r="AE128" i="35"/>
  <c r="Z130" i="35"/>
  <c r="Y130" i="35"/>
  <c r="AH68" i="13"/>
  <c r="N68" i="13"/>
  <c r="G68" i="13"/>
  <c r="F69" i="13"/>
  <c r="H69" i="13" s="1"/>
  <c r="B49" i="35"/>
  <c r="Q50" i="35"/>
  <c r="AY50" i="35" s="1"/>
  <c r="G43" i="43" s="1"/>
  <c r="P50" i="35"/>
  <c r="AC51" i="35"/>
  <c r="BC51" i="35" s="1"/>
  <c r="K44" i="43" s="1"/>
  <c r="AB51" i="35"/>
  <c r="N51" i="35"/>
  <c r="AX51" i="35" s="1"/>
  <c r="F44" i="43" s="1"/>
  <c r="M51" i="35"/>
  <c r="H50" i="35"/>
  <c r="AV50" i="35" s="1"/>
  <c r="D43" i="43" s="1"/>
  <c r="G50" i="35"/>
  <c r="E50" i="35"/>
  <c r="AU50" i="35" s="1"/>
  <c r="C43" i="43" s="1"/>
  <c r="D50" i="35"/>
  <c r="W50" i="35"/>
  <c r="BA50" i="35" s="1"/>
  <c r="I43" i="43" s="1"/>
  <c r="V50" i="35"/>
  <c r="T52" i="35"/>
  <c r="AZ52" i="35" s="1"/>
  <c r="H45" i="43" s="1"/>
  <c r="S52" i="35"/>
  <c r="K50" i="35"/>
  <c r="AW50" i="35" s="1"/>
  <c r="E43" i="43" s="1"/>
  <c r="J50" i="35"/>
  <c r="AH130" i="35" l="1"/>
  <c r="AI130" i="35"/>
  <c r="AE129" i="35"/>
  <c r="AF129" i="35"/>
  <c r="Y131" i="35"/>
  <c r="Z131" i="35"/>
  <c r="AH69" i="13"/>
  <c r="N69" i="13"/>
  <c r="G69" i="13"/>
  <c r="F70" i="13"/>
  <c r="H70" i="13" s="1"/>
  <c r="B50" i="35"/>
  <c r="N52" i="35"/>
  <c r="AX52" i="35" s="1"/>
  <c r="F45" i="43" s="1"/>
  <c r="M52" i="35"/>
  <c r="AC52" i="35"/>
  <c r="BC52" i="35" s="1"/>
  <c r="K45" i="43" s="1"/>
  <c r="AB52" i="35"/>
  <c r="Q51" i="35"/>
  <c r="AY51" i="35" s="1"/>
  <c r="G44" i="43" s="1"/>
  <c r="P51" i="35"/>
  <c r="H51" i="35"/>
  <c r="AV51" i="35" s="1"/>
  <c r="D44" i="43" s="1"/>
  <c r="G51" i="35"/>
  <c r="E51" i="35"/>
  <c r="AU51" i="35" s="1"/>
  <c r="C44" i="43" s="1"/>
  <c r="D51" i="35"/>
  <c r="T53" i="35"/>
  <c r="AZ53" i="35" s="1"/>
  <c r="H46" i="43" s="1"/>
  <c r="S53" i="35"/>
  <c r="K51" i="35"/>
  <c r="AW51" i="35" s="1"/>
  <c r="E44" i="43" s="1"/>
  <c r="J51" i="35"/>
  <c r="W51" i="35"/>
  <c r="BA51" i="35" s="1"/>
  <c r="I44" i="43" s="1"/>
  <c r="V51" i="35"/>
  <c r="AI131" i="35" l="1"/>
  <c r="AH131" i="35"/>
  <c r="AE130" i="35"/>
  <c r="AF130" i="35"/>
  <c r="Z132" i="35"/>
  <c r="Y132" i="35"/>
  <c r="AH70" i="13"/>
  <c r="N70" i="13"/>
  <c r="G70" i="13"/>
  <c r="F71" i="13"/>
  <c r="H71" i="13" s="1"/>
  <c r="B51" i="35"/>
  <c r="H52" i="35"/>
  <c r="AV52" i="35" s="1"/>
  <c r="D45" i="43" s="1"/>
  <c r="G52" i="35"/>
  <c r="Q52" i="35"/>
  <c r="AY52" i="35" s="1"/>
  <c r="G45" i="43" s="1"/>
  <c r="P52" i="35"/>
  <c r="AC53" i="35"/>
  <c r="BC53" i="35" s="1"/>
  <c r="K46" i="43" s="1"/>
  <c r="AB53" i="35"/>
  <c r="N53" i="35"/>
  <c r="AX53" i="35" s="1"/>
  <c r="F46" i="43" s="1"/>
  <c r="M53" i="35"/>
  <c r="D52" i="35"/>
  <c r="E52" i="35"/>
  <c r="AU52" i="35" s="1"/>
  <c r="C45" i="43" s="1"/>
  <c r="W52" i="35"/>
  <c r="BA52" i="35" s="1"/>
  <c r="I45" i="43" s="1"/>
  <c r="V52" i="35"/>
  <c r="K52" i="35"/>
  <c r="AW52" i="35" s="1"/>
  <c r="E45" i="43" s="1"/>
  <c r="J52" i="35"/>
  <c r="T54" i="35"/>
  <c r="AZ54" i="35" s="1"/>
  <c r="H47" i="43" s="1"/>
  <c r="S54" i="35"/>
  <c r="AH132" i="35" l="1"/>
  <c r="AI132" i="35"/>
  <c r="AE131" i="35"/>
  <c r="AF131" i="35"/>
  <c r="Z133" i="35"/>
  <c r="Y133" i="35"/>
  <c r="AH71" i="13"/>
  <c r="N71" i="13"/>
  <c r="G71" i="13"/>
  <c r="F72" i="13"/>
  <c r="H72" i="13" s="1"/>
  <c r="B52" i="35"/>
  <c r="AC54" i="35"/>
  <c r="BC54" i="35" s="1"/>
  <c r="K47" i="43" s="1"/>
  <c r="AB54" i="35"/>
  <c r="Q53" i="35"/>
  <c r="AY53" i="35" s="1"/>
  <c r="G46" i="43" s="1"/>
  <c r="P53" i="35"/>
  <c r="N54" i="35"/>
  <c r="AX54" i="35" s="1"/>
  <c r="F47" i="43" s="1"/>
  <c r="M54" i="35"/>
  <c r="H53" i="35"/>
  <c r="AV53" i="35" s="1"/>
  <c r="D46" i="43" s="1"/>
  <c r="G53" i="35"/>
  <c r="E53" i="35"/>
  <c r="AU53" i="35" s="1"/>
  <c r="C46" i="43" s="1"/>
  <c r="D53" i="35"/>
  <c r="T55" i="35"/>
  <c r="AZ55" i="35" s="1"/>
  <c r="H48" i="43" s="1"/>
  <c r="S55" i="35"/>
  <c r="W53" i="35"/>
  <c r="BA53" i="35" s="1"/>
  <c r="I46" i="43" s="1"/>
  <c r="V53" i="35"/>
  <c r="K53" i="35"/>
  <c r="AW53" i="35" s="1"/>
  <c r="E46" i="43" s="1"/>
  <c r="J53" i="35"/>
  <c r="AH133" i="35" l="1"/>
  <c r="AI133" i="35"/>
  <c r="AE132" i="35"/>
  <c r="AF132" i="35"/>
  <c r="Z134" i="35"/>
  <c r="Y134" i="35"/>
  <c r="AH72" i="13"/>
  <c r="N72" i="13"/>
  <c r="G72" i="13"/>
  <c r="F73" i="13"/>
  <c r="H73" i="13" s="1"/>
  <c r="B53" i="35"/>
  <c r="N55" i="35"/>
  <c r="AX55" i="35" s="1"/>
  <c r="F48" i="43" s="1"/>
  <c r="M55" i="35"/>
  <c r="Q54" i="35"/>
  <c r="AY54" i="35" s="1"/>
  <c r="G47" i="43" s="1"/>
  <c r="P54" i="35"/>
  <c r="AC55" i="35"/>
  <c r="BC55" i="35" s="1"/>
  <c r="K48" i="43" s="1"/>
  <c r="AB55" i="35"/>
  <c r="H54" i="35"/>
  <c r="AV54" i="35" s="1"/>
  <c r="D47" i="43" s="1"/>
  <c r="G54" i="35"/>
  <c r="D54" i="35"/>
  <c r="E54" i="35"/>
  <c r="AU54" i="35" s="1"/>
  <c r="C47" i="43" s="1"/>
  <c r="W54" i="35"/>
  <c r="BA54" i="35" s="1"/>
  <c r="I47" i="43" s="1"/>
  <c r="V54" i="35"/>
  <c r="K54" i="35"/>
  <c r="AW54" i="35" s="1"/>
  <c r="E47" i="43" s="1"/>
  <c r="J54" i="35"/>
  <c r="T56" i="35"/>
  <c r="AZ56" i="35" s="1"/>
  <c r="H49" i="43" s="1"/>
  <c r="S56" i="35"/>
  <c r="AH134" i="35" l="1"/>
  <c r="AI134" i="35"/>
  <c r="AF133" i="35"/>
  <c r="AE133" i="35"/>
  <c r="Y135" i="35"/>
  <c r="Z135" i="35"/>
  <c r="AH73" i="13"/>
  <c r="N73" i="13"/>
  <c r="G73" i="13"/>
  <c r="F74" i="13"/>
  <c r="H74" i="13" s="1"/>
  <c r="B54" i="35"/>
  <c r="H55" i="35"/>
  <c r="AV55" i="35" s="1"/>
  <c r="D48" i="43" s="1"/>
  <c r="G55" i="35"/>
  <c r="AC56" i="35"/>
  <c r="BC56" i="35" s="1"/>
  <c r="K49" i="43" s="1"/>
  <c r="AB56" i="35"/>
  <c r="Q55" i="35"/>
  <c r="AY55" i="35" s="1"/>
  <c r="G48" i="43" s="1"/>
  <c r="P55" i="35"/>
  <c r="N56" i="35"/>
  <c r="AX56" i="35" s="1"/>
  <c r="F49" i="43" s="1"/>
  <c r="M56" i="35"/>
  <c r="E55" i="35"/>
  <c r="AU55" i="35" s="1"/>
  <c r="C48" i="43" s="1"/>
  <c r="D55" i="35"/>
  <c r="T57" i="35"/>
  <c r="AZ57" i="35" s="1"/>
  <c r="H50" i="43" s="1"/>
  <c r="S57" i="35"/>
  <c r="K55" i="35"/>
  <c r="AW55" i="35" s="1"/>
  <c r="E48" i="43" s="1"/>
  <c r="J55" i="35"/>
  <c r="W55" i="35"/>
  <c r="BA55" i="35" s="1"/>
  <c r="I48" i="43" s="1"/>
  <c r="V55" i="35"/>
  <c r="AI135" i="35" l="1"/>
  <c r="AH135" i="35"/>
  <c r="AE134" i="35"/>
  <c r="AF134" i="35"/>
  <c r="Y136" i="35"/>
  <c r="Z136" i="35"/>
  <c r="AH74" i="13"/>
  <c r="N74" i="13"/>
  <c r="G74" i="13"/>
  <c r="F75" i="13"/>
  <c r="H75" i="13" s="1"/>
  <c r="B55" i="35"/>
  <c r="Q56" i="35"/>
  <c r="AY56" i="35" s="1"/>
  <c r="G49" i="43" s="1"/>
  <c r="P56" i="35"/>
  <c r="AC57" i="35"/>
  <c r="BC57" i="35" s="1"/>
  <c r="K50" i="43" s="1"/>
  <c r="AB57" i="35"/>
  <c r="N57" i="35"/>
  <c r="AX57" i="35" s="1"/>
  <c r="F50" i="43" s="1"/>
  <c r="M57" i="35"/>
  <c r="H56" i="35"/>
  <c r="AV56" i="35" s="1"/>
  <c r="D49" i="43" s="1"/>
  <c r="G56" i="35"/>
  <c r="E56" i="35"/>
  <c r="AU56" i="35" s="1"/>
  <c r="C49" i="43" s="1"/>
  <c r="D56" i="35"/>
  <c r="W56" i="35"/>
  <c r="BA56" i="35" s="1"/>
  <c r="I49" i="43" s="1"/>
  <c r="V56" i="35"/>
  <c r="K56" i="35"/>
  <c r="AW56" i="35" s="1"/>
  <c r="E49" i="43" s="1"/>
  <c r="J56" i="35"/>
  <c r="T58" i="35"/>
  <c r="AZ58" i="35" s="1"/>
  <c r="H51" i="43" s="1"/>
  <c r="S58" i="35"/>
  <c r="AH136" i="35" l="1"/>
  <c r="AI136" i="35"/>
  <c r="AF135" i="35"/>
  <c r="AE135" i="35"/>
  <c r="Z137" i="35"/>
  <c r="Y137" i="35"/>
  <c r="AH75" i="13"/>
  <c r="N75" i="13"/>
  <c r="G75" i="13"/>
  <c r="F76" i="13"/>
  <c r="H76" i="13" s="1"/>
  <c r="B56" i="35"/>
  <c r="N58" i="35"/>
  <c r="AX58" i="35" s="1"/>
  <c r="F51" i="43" s="1"/>
  <c r="M58" i="35"/>
  <c r="AC58" i="35"/>
  <c r="BC58" i="35" s="1"/>
  <c r="K51" i="43" s="1"/>
  <c r="AB58" i="35"/>
  <c r="Q57" i="35"/>
  <c r="AY57" i="35" s="1"/>
  <c r="G50" i="43" s="1"/>
  <c r="P57" i="35"/>
  <c r="H57" i="35"/>
  <c r="AV57" i="35" s="1"/>
  <c r="D50" i="43" s="1"/>
  <c r="G57" i="35"/>
  <c r="E57" i="35"/>
  <c r="AU57" i="35" s="1"/>
  <c r="C50" i="43" s="1"/>
  <c r="D57" i="35"/>
  <c r="K57" i="35"/>
  <c r="AW57" i="35" s="1"/>
  <c r="E50" i="43" s="1"/>
  <c r="J57" i="35"/>
  <c r="T59" i="35"/>
  <c r="AZ59" i="35" s="1"/>
  <c r="H52" i="43" s="1"/>
  <c r="S59" i="35"/>
  <c r="W57" i="35"/>
  <c r="BA57" i="35" s="1"/>
  <c r="I50" i="43" s="1"/>
  <c r="V57" i="35"/>
  <c r="AH137" i="35" l="1"/>
  <c r="AI137" i="35"/>
  <c r="AE136" i="35"/>
  <c r="AF136" i="35"/>
  <c r="Y138" i="35"/>
  <c r="Z138" i="35"/>
  <c r="AH76" i="13"/>
  <c r="N76" i="13"/>
  <c r="G76" i="13"/>
  <c r="F77" i="13"/>
  <c r="H77" i="13" s="1"/>
  <c r="B57" i="35"/>
  <c r="H58" i="35"/>
  <c r="AV58" i="35" s="1"/>
  <c r="D51" i="43" s="1"/>
  <c r="G58" i="35"/>
  <c r="Q58" i="35"/>
  <c r="AY58" i="35" s="1"/>
  <c r="G51" i="43" s="1"/>
  <c r="P58" i="35"/>
  <c r="AC59" i="35"/>
  <c r="BC59" i="35" s="1"/>
  <c r="K52" i="43" s="1"/>
  <c r="AB59" i="35"/>
  <c r="N59" i="35"/>
  <c r="AX59" i="35" s="1"/>
  <c r="F52" i="43" s="1"/>
  <c r="M59" i="35"/>
  <c r="E58" i="35"/>
  <c r="AU58" i="35" s="1"/>
  <c r="C51" i="43" s="1"/>
  <c r="D58" i="35"/>
  <c r="T60" i="35"/>
  <c r="AZ60" i="35" s="1"/>
  <c r="H53" i="43" s="1"/>
  <c r="S60" i="35"/>
  <c r="W58" i="35"/>
  <c r="BA58" i="35" s="1"/>
  <c r="I51" i="43" s="1"/>
  <c r="V58" i="35"/>
  <c r="K58" i="35"/>
  <c r="AW58" i="35" s="1"/>
  <c r="E51" i="43" s="1"/>
  <c r="J58" i="35"/>
  <c r="AI138" i="35" l="1"/>
  <c r="AH138" i="35"/>
  <c r="AF137" i="35"/>
  <c r="AE137" i="35"/>
  <c r="Z139" i="35"/>
  <c r="Y139" i="35"/>
  <c r="AH77" i="13"/>
  <c r="N77" i="13"/>
  <c r="G77" i="13"/>
  <c r="F78" i="13"/>
  <c r="H78" i="13" s="1"/>
  <c r="B58" i="35"/>
  <c r="AC60" i="35"/>
  <c r="BC60" i="35" s="1"/>
  <c r="K53" i="43" s="1"/>
  <c r="AB60" i="35"/>
  <c r="Q59" i="35"/>
  <c r="AY59" i="35" s="1"/>
  <c r="G52" i="43" s="1"/>
  <c r="P59" i="35"/>
  <c r="N60" i="35"/>
  <c r="AX60" i="35" s="1"/>
  <c r="F53" i="43" s="1"/>
  <c r="M60" i="35"/>
  <c r="H59" i="35"/>
  <c r="AV59" i="35" s="1"/>
  <c r="D52" i="43" s="1"/>
  <c r="G59" i="35"/>
  <c r="E59" i="35"/>
  <c r="AU59" i="35" s="1"/>
  <c r="C52" i="43" s="1"/>
  <c r="D59" i="35"/>
  <c r="W59" i="35"/>
  <c r="BA59" i="35" s="1"/>
  <c r="I52" i="43" s="1"/>
  <c r="V59" i="35"/>
  <c r="K59" i="35"/>
  <c r="AW59" i="35" s="1"/>
  <c r="E52" i="43" s="1"/>
  <c r="J59" i="35"/>
  <c r="T61" i="35"/>
  <c r="AZ61" i="35" s="1"/>
  <c r="H54" i="43" s="1"/>
  <c r="S61" i="35"/>
  <c r="AI139" i="35" l="1"/>
  <c r="AH139" i="35"/>
  <c r="AF138" i="35"/>
  <c r="AE138" i="35"/>
  <c r="Y140" i="35"/>
  <c r="Z140" i="35"/>
  <c r="AH78" i="13"/>
  <c r="N78" i="13"/>
  <c r="G78" i="13"/>
  <c r="F79" i="13"/>
  <c r="H79" i="13" s="1"/>
  <c r="B59" i="35"/>
  <c r="N61" i="35"/>
  <c r="AX61" i="35" s="1"/>
  <c r="F54" i="43" s="1"/>
  <c r="M61" i="35"/>
  <c r="Q60" i="35"/>
  <c r="AY60" i="35" s="1"/>
  <c r="G53" i="43" s="1"/>
  <c r="P60" i="35"/>
  <c r="AC61" i="35"/>
  <c r="BC61" i="35" s="1"/>
  <c r="K54" i="43" s="1"/>
  <c r="AB61" i="35"/>
  <c r="H60" i="35"/>
  <c r="AV60" i="35" s="1"/>
  <c r="D53" i="43" s="1"/>
  <c r="G60" i="35"/>
  <c r="E60" i="35"/>
  <c r="AU60" i="35" s="1"/>
  <c r="C53" i="43" s="1"/>
  <c r="D60" i="35"/>
  <c r="T62" i="35"/>
  <c r="AZ62" i="35" s="1"/>
  <c r="H55" i="43" s="1"/>
  <c r="S62" i="35"/>
  <c r="K60" i="35"/>
  <c r="AW60" i="35" s="1"/>
  <c r="E53" i="43" s="1"/>
  <c r="J60" i="35"/>
  <c r="W60" i="35"/>
  <c r="BA60" i="35" s="1"/>
  <c r="I53" i="43" s="1"/>
  <c r="V60" i="35"/>
  <c r="AI140" i="35" l="1"/>
  <c r="AH140" i="35"/>
  <c r="AF139" i="35"/>
  <c r="AE139" i="35"/>
  <c r="Z141" i="35"/>
  <c r="Y141" i="35"/>
  <c r="AH79" i="13"/>
  <c r="N79" i="13"/>
  <c r="G79" i="13"/>
  <c r="F80" i="13"/>
  <c r="H80" i="13" s="1"/>
  <c r="B60" i="35"/>
  <c r="H61" i="35"/>
  <c r="AV61" i="35" s="1"/>
  <c r="D54" i="43" s="1"/>
  <c r="G61" i="35"/>
  <c r="AC62" i="35"/>
  <c r="BC62" i="35" s="1"/>
  <c r="K55" i="43" s="1"/>
  <c r="AB62" i="35"/>
  <c r="Q61" i="35"/>
  <c r="AY61" i="35" s="1"/>
  <c r="G54" i="43" s="1"/>
  <c r="P61" i="35"/>
  <c r="N62" i="35"/>
  <c r="AX62" i="35" s="1"/>
  <c r="F55" i="43" s="1"/>
  <c r="M62" i="35"/>
  <c r="E61" i="35"/>
  <c r="AU61" i="35" s="1"/>
  <c r="C54" i="43" s="1"/>
  <c r="D61" i="35"/>
  <c r="W61" i="35"/>
  <c r="BA61" i="35" s="1"/>
  <c r="I54" i="43" s="1"/>
  <c r="V61" i="35"/>
  <c r="T63" i="35"/>
  <c r="AZ63" i="35" s="1"/>
  <c r="H56" i="43" s="1"/>
  <c r="S63" i="35"/>
  <c r="K61" i="35"/>
  <c r="AW61" i="35" s="1"/>
  <c r="E54" i="43" s="1"/>
  <c r="J61" i="35"/>
  <c r="AI141" i="35" l="1"/>
  <c r="AH141" i="35"/>
  <c r="AF140" i="35"/>
  <c r="AE140" i="35"/>
  <c r="Z142" i="35"/>
  <c r="Y142" i="35"/>
  <c r="AH80" i="13"/>
  <c r="N80" i="13"/>
  <c r="G80" i="13"/>
  <c r="F81" i="13"/>
  <c r="H81" i="13" s="1"/>
  <c r="B61" i="35"/>
  <c r="Q62" i="35"/>
  <c r="AY62" i="35" s="1"/>
  <c r="G55" i="43" s="1"/>
  <c r="P62" i="35"/>
  <c r="AC63" i="35"/>
  <c r="BC63" i="35" s="1"/>
  <c r="K56" i="43" s="1"/>
  <c r="AB63" i="35"/>
  <c r="N63" i="35"/>
  <c r="AX63" i="35" s="1"/>
  <c r="F56" i="43" s="1"/>
  <c r="M63" i="35"/>
  <c r="H62" i="35"/>
  <c r="AV62" i="35" s="1"/>
  <c r="D55" i="43" s="1"/>
  <c r="G62" i="35"/>
  <c r="E62" i="35"/>
  <c r="AU62" i="35" s="1"/>
  <c r="C55" i="43" s="1"/>
  <c r="D62" i="35"/>
  <c r="T64" i="35"/>
  <c r="AZ64" i="35" s="1"/>
  <c r="H57" i="43" s="1"/>
  <c r="S64" i="35"/>
  <c r="K62" i="35"/>
  <c r="AW62" i="35" s="1"/>
  <c r="E55" i="43" s="1"/>
  <c r="J62" i="35"/>
  <c r="W62" i="35"/>
  <c r="BA62" i="35" s="1"/>
  <c r="I55" i="43" s="1"/>
  <c r="V62" i="35"/>
  <c r="AI142" i="35" l="1"/>
  <c r="AH142" i="35"/>
  <c r="AE141" i="35"/>
  <c r="AF141" i="35"/>
  <c r="Z143" i="35"/>
  <c r="Y143" i="35"/>
  <c r="AH81" i="13"/>
  <c r="N81" i="13"/>
  <c r="G81" i="13"/>
  <c r="F82" i="13"/>
  <c r="H82" i="13" s="1"/>
  <c r="B62" i="35"/>
  <c r="N64" i="35"/>
  <c r="AX64" i="35" s="1"/>
  <c r="F57" i="43" s="1"/>
  <c r="M64" i="35"/>
  <c r="AC64" i="35"/>
  <c r="BC64" i="35" s="1"/>
  <c r="K57" i="43" s="1"/>
  <c r="AB64" i="35"/>
  <c r="Q63" i="35"/>
  <c r="AY63" i="35" s="1"/>
  <c r="G56" i="43" s="1"/>
  <c r="P63" i="35"/>
  <c r="H63" i="35"/>
  <c r="AV63" i="35" s="1"/>
  <c r="D56" i="43" s="1"/>
  <c r="G63" i="35"/>
  <c r="E63" i="35"/>
  <c r="AU63" i="35" s="1"/>
  <c r="C56" i="43" s="1"/>
  <c r="D63" i="35"/>
  <c r="W63" i="35"/>
  <c r="BA63" i="35" s="1"/>
  <c r="I56" i="43" s="1"/>
  <c r="V63" i="35"/>
  <c r="K63" i="35"/>
  <c r="AW63" i="35" s="1"/>
  <c r="E56" i="43" s="1"/>
  <c r="J63" i="35"/>
  <c r="T65" i="35"/>
  <c r="AZ65" i="35" s="1"/>
  <c r="H58" i="43" s="1"/>
  <c r="S65" i="35"/>
  <c r="AI143" i="35" l="1"/>
  <c r="AH143" i="35"/>
  <c r="AE142" i="35"/>
  <c r="AF142" i="35"/>
  <c r="Z144" i="35"/>
  <c r="Y144" i="35"/>
  <c r="AH82" i="13"/>
  <c r="N82" i="13"/>
  <c r="G82" i="13"/>
  <c r="F83" i="13"/>
  <c r="H83" i="13" s="1"/>
  <c r="B63" i="35"/>
  <c r="H64" i="35"/>
  <c r="AV64" i="35" s="1"/>
  <c r="D57" i="43" s="1"/>
  <c r="G64" i="35"/>
  <c r="Q64" i="35"/>
  <c r="AY64" i="35" s="1"/>
  <c r="G57" i="43" s="1"/>
  <c r="P64" i="35"/>
  <c r="AC65" i="35"/>
  <c r="BC65" i="35" s="1"/>
  <c r="K58" i="43" s="1"/>
  <c r="AB65" i="35"/>
  <c r="N65" i="35"/>
  <c r="AX65" i="35" s="1"/>
  <c r="F58" i="43" s="1"/>
  <c r="M65" i="35"/>
  <c r="E64" i="35"/>
  <c r="AU64" i="35" s="1"/>
  <c r="C57" i="43" s="1"/>
  <c r="D64" i="35"/>
  <c r="T66" i="35"/>
  <c r="AZ66" i="35" s="1"/>
  <c r="H59" i="43" s="1"/>
  <c r="S66" i="35"/>
  <c r="K64" i="35"/>
  <c r="AW64" i="35" s="1"/>
  <c r="E57" i="43" s="1"/>
  <c r="J64" i="35"/>
  <c r="W64" i="35"/>
  <c r="BA64" i="35" s="1"/>
  <c r="I57" i="43" s="1"/>
  <c r="V64" i="35"/>
  <c r="AH144" i="35" l="1"/>
  <c r="AI144" i="35"/>
  <c r="AF143" i="35"/>
  <c r="AE143" i="35"/>
  <c r="Z145" i="35"/>
  <c r="Y145" i="35"/>
  <c r="AH83" i="13"/>
  <c r="N83" i="13"/>
  <c r="G83" i="13"/>
  <c r="F84" i="13"/>
  <c r="H84" i="13" s="1"/>
  <c r="B64" i="35"/>
  <c r="AC66" i="35"/>
  <c r="BC66" i="35" s="1"/>
  <c r="K59" i="43" s="1"/>
  <c r="AB66" i="35"/>
  <c r="Q65" i="35"/>
  <c r="AY65" i="35" s="1"/>
  <c r="G58" i="43" s="1"/>
  <c r="P65" i="35"/>
  <c r="N66" i="35"/>
  <c r="AX66" i="35" s="1"/>
  <c r="F59" i="43" s="1"/>
  <c r="M66" i="35"/>
  <c r="H65" i="35"/>
  <c r="AV65" i="35" s="1"/>
  <c r="D58" i="43" s="1"/>
  <c r="G65" i="35"/>
  <c r="E65" i="35"/>
  <c r="AU65" i="35" s="1"/>
  <c r="C58" i="43" s="1"/>
  <c r="D65" i="35"/>
  <c r="K65" i="35"/>
  <c r="AW65" i="35" s="1"/>
  <c r="E58" i="43" s="1"/>
  <c r="J65" i="35"/>
  <c r="W65" i="35"/>
  <c r="BA65" i="35" s="1"/>
  <c r="I58" i="43" s="1"/>
  <c r="V65" i="35"/>
  <c r="T67" i="35"/>
  <c r="AZ67" i="35" s="1"/>
  <c r="H60" i="43" s="1"/>
  <c r="S67" i="35"/>
  <c r="AH145" i="35" l="1"/>
  <c r="AI145" i="35"/>
  <c r="AF144" i="35"/>
  <c r="AE144" i="35"/>
  <c r="Z146" i="35"/>
  <c r="Y146" i="35"/>
  <c r="AH84" i="13"/>
  <c r="N84" i="13"/>
  <c r="G84" i="13"/>
  <c r="F85" i="13"/>
  <c r="H85" i="13" s="1"/>
  <c r="B65" i="35"/>
  <c r="N67" i="35"/>
  <c r="AX67" i="35" s="1"/>
  <c r="F60" i="43" s="1"/>
  <c r="M67" i="35"/>
  <c r="Q66" i="35"/>
  <c r="AY66" i="35" s="1"/>
  <c r="G59" i="43" s="1"/>
  <c r="P66" i="35"/>
  <c r="AC67" i="35"/>
  <c r="BC67" i="35" s="1"/>
  <c r="K60" i="43" s="1"/>
  <c r="AB67" i="35"/>
  <c r="H66" i="35"/>
  <c r="AV66" i="35" s="1"/>
  <c r="D59" i="43" s="1"/>
  <c r="G66" i="35"/>
  <c r="E66" i="35"/>
  <c r="AU66" i="35" s="1"/>
  <c r="C59" i="43" s="1"/>
  <c r="D66" i="35"/>
  <c r="W66" i="35"/>
  <c r="BA66" i="35" s="1"/>
  <c r="I59" i="43" s="1"/>
  <c r="V66" i="35"/>
  <c r="T68" i="35"/>
  <c r="AZ68" i="35" s="1"/>
  <c r="H61" i="43" s="1"/>
  <c r="S68" i="35"/>
  <c r="K66" i="35"/>
  <c r="AW66" i="35" s="1"/>
  <c r="E59" i="43" s="1"/>
  <c r="J66" i="35"/>
  <c r="AI146" i="35" l="1"/>
  <c r="AH146" i="35"/>
  <c r="AF145" i="35"/>
  <c r="AE145" i="35"/>
  <c r="AH85" i="13"/>
  <c r="N85" i="13"/>
  <c r="G85" i="13"/>
  <c r="F86" i="13"/>
  <c r="H86" i="13" s="1"/>
  <c r="B66" i="35"/>
  <c r="H67" i="35"/>
  <c r="AV67" i="35" s="1"/>
  <c r="D60" i="43" s="1"/>
  <c r="G67" i="35"/>
  <c r="AC68" i="35"/>
  <c r="BC68" i="35" s="1"/>
  <c r="K61" i="43" s="1"/>
  <c r="AB68" i="35"/>
  <c r="Q67" i="35"/>
  <c r="AY67" i="35" s="1"/>
  <c r="G60" i="43" s="1"/>
  <c r="P67" i="35"/>
  <c r="N68" i="35"/>
  <c r="AX68" i="35" s="1"/>
  <c r="F61" i="43" s="1"/>
  <c r="M68" i="35"/>
  <c r="E67" i="35"/>
  <c r="AU67" i="35" s="1"/>
  <c r="C60" i="43" s="1"/>
  <c r="D67" i="35"/>
  <c r="T69" i="35"/>
  <c r="AZ69" i="35" s="1"/>
  <c r="H62" i="43" s="1"/>
  <c r="S69" i="35"/>
  <c r="W67" i="35"/>
  <c r="BA67" i="35" s="1"/>
  <c r="I60" i="43" s="1"/>
  <c r="V67" i="35"/>
  <c r="K67" i="35"/>
  <c r="AW67" i="35" s="1"/>
  <c r="E60" i="43" s="1"/>
  <c r="J67" i="35"/>
  <c r="AF146" i="35" l="1"/>
  <c r="AE146" i="35"/>
  <c r="AH86" i="13"/>
  <c r="N86" i="13"/>
  <c r="G86" i="13"/>
  <c r="F87" i="13"/>
  <c r="H87" i="13" s="1"/>
  <c r="B67" i="35"/>
  <c r="Q68" i="35"/>
  <c r="AY68" i="35" s="1"/>
  <c r="G61" i="43" s="1"/>
  <c r="P68" i="35"/>
  <c r="AC69" i="35"/>
  <c r="BC69" i="35" s="1"/>
  <c r="K62" i="43" s="1"/>
  <c r="AB69" i="35"/>
  <c r="N69" i="35"/>
  <c r="AX69" i="35" s="1"/>
  <c r="F62" i="43" s="1"/>
  <c r="M69" i="35"/>
  <c r="H68" i="35"/>
  <c r="AV68" i="35" s="1"/>
  <c r="D61" i="43" s="1"/>
  <c r="G68" i="35"/>
  <c r="E68" i="35"/>
  <c r="AU68" i="35" s="1"/>
  <c r="C61" i="43" s="1"/>
  <c r="D68" i="35"/>
  <c r="K68" i="35"/>
  <c r="AW68" i="35" s="1"/>
  <c r="E61" i="43" s="1"/>
  <c r="J68" i="35"/>
  <c r="W68" i="35"/>
  <c r="BA68" i="35" s="1"/>
  <c r="I61" i="43" s="1"/>
  <c r="V68" i="35"/>
  <c r="T70" i="35"/>
  <c r="AZ70" i="35" s="1"/>
  <c r="H63" i="43" s="1"/>
  <c r="S70" i="35"/>
  <c r="AH87" i="13" l="1"/>
  <c r="N87" i="13"/>
  <c r="G87" i="13"/>
  <c r="F88" i="13"/>
  <c r="H88" i="13" s="1"/>
  <c r="B68" i="35"/>
  <c r="N70" i="35"/>
  <c r="AX70" i="35" s="1"/>
  <c r="F63" i="43" s="1"/>
  <c r="M70" i="35"/>
  <c r="AC70" i="35"/>
  <c r="BC70" i="35" s="1"/>
  <c r="K63" i="43" s="1"/>
  <c r="AB70" i="35"/>
  <c r="Q69" i="35"/>
  <c r="AY69" i="35" s="1"/>
  <c r="G62" i="43" s="1"/>
  <c r="P69" i="35"/>
  <c r="H69" i="35"/>
  <c r="AV69" i="35" s="1"/>
  <c r="D62" i="43" s="1"/>
  <c r="G69" i="35"/>
  <c r="E69" i="35"/>
  <c r="AU69" i="35" s="1"/>
  <c r="C62" i="43" s="1"/>
  <c r="D69" i="35"/>
  <c r="T71" i="35"/>
  <c r="AZ71" i="35" s="1"/>
  <c r="H64" i="43" s="1"/>
  <c r="S71" i="35"/>
  <c r="K69" i="35"/>
  <c r="AW69" i="35" s="1"/>
  <c r="E62" i="43" s="1"/>
  <c r="J69" i="35"/>
  <c r="W69" i="35"/>
  <c r="BA69" i="35" s="1"/>
  <c r="I62" i="43" s="1"/>
  <c r="V69" i="35"/>
  <c r="AH88" i="13" l="1"/>
  <c r="N88" i="13"/>
  <c r="G88" i="13"/>
  <c r="F89" i="13"/>
  <c r="H89" i="13" s="1"/>
  <c r="B69" i="35"/>
  <c r="H70" i="35"/>
  <c r="AV70" i="35" s="1"/>
  <c r="D63" i="43" s="1"/>
  <c r="G70" i="35"/>
  <c r="Q70" i="35"/>
  <c r="AY70" i="35" s="1"/>
  <c r="G63" i="43" s="1"/>
  <c r="P70" i="35"/>
  <c r="AC71" i="35"/>
  <c r="BC71" i="35" s="1"/>
  <c r="K64" i="43" s="1"/>
  <c r="AB71" i="35"/>
  <c r="N71" i="35"/>
  <c r="AX71" i="35" s="1"/>
  <c r="F64" i="43" s="1"/>
  <c r="M71" i="35"/>
  <c r="E70" i="35"/>
  <c r="AU70" i="35" s="1"/>
  <c r="C63" i="43" s="1"/>
  <c r="D70" i="35"/>
  <c r="K70" i="35"/>
  <c r="AW70" i="35" s="1"/>
  <c r="E63" i="43" s="1"/>
  <c r="J70" i="35"/>
  <c r="W70" i="35"/>
  <c r="BA70" i="35" s="1"/>
  <c r="I63" i="43" s="1"/>
  <c r="V70" i="35"/>
  <c r="T72" i="35"/>
  <c r="AZ72" i="35" s="1"/>
  <c r="H65" i="43" s="1"/>
  <c r="S72" i="35"/>
  <c r="AH89" i="13" l="1"/>
  <c r="N89" i="13"/>
  <c r="G89" i="13"/>
  <c r="F90" i="13"/>
  <c r="H90" i="13" s="1"/>
  <c r="B70" i="35"/>
  <c r="AC72" i="35"/>
  <c r="BC72" i="35" s="1"/>
  <c r="K65" i="43" s="1"/>
  <c r="AB72" i="35"/>
  <c r="Q71" i="35"/>
  <c r="AY71" i="35" s="1"/>
  <c r="G64" i="43" s="1"/>
  <c r="P71" i="35"/>
  <c r="N72" i="35"/>
  <c r="AX72" i="35" s="1"/>
  <c r="F65" i="43" s="1"/>
  <c r="M72" i="35"/>
  <c r="H71" i="35"/>
  <c r="AV71" i="35" s="1"/>
  <c r="D64" i="43" s="1"/>
  <c r="G71" i="35"/>
  <c r="E71" i="35"/>
  <c r="AU71" i="35" s="1"/>
  <c r="C64" i="43" s="1"/>
  <c r="D71" i="35"/>
  <c r="T73" i="35"/>
  <c r="AZ73" i="35" s="1"/>
  <c r="H66" i="43" s="1"/>
  <c r="S73" i="35"/>
  <c r="W71" i="35"/>
  <c r="BA71" i="35" s="1"/>
  <c r="I64" i="43" s="1"/>
  <c r="V71" i="35"/>
  <c r="K71" i="35"/>
  <c r="AW71" i="35" s="1"/>
  <c r="E64" i="43" s="1"/>
  <c r="J71" i="35"/>
  <c r="AH90" i="13" l="1"/>
  <c r="N90" i="13"/>
  <c r="G90" i="13"/>
  <c r="F91" i="13"/>
  <c r="H91" i="13" s="1"/>
  <c r="B71" i="35"/>
  <c r="Q72" i="35"/>
  <c r="AY72" i="35" s="1"/>
  <c r="G65" i="43" s="1"/>
  <c r="P72" i="35"/>
  <c r="AC73" i="35"/>
  <c r="BC73" i="35" s="1"/>
  <c r="K66" i="43" s="1"/>
  <c r="AB73" i="35"/>
  <c r="N73" i="35"/>
  <c r="AX73" i="35" s="1"/>
  <c r="F66" i="43" s="1"/>
  <c r="M73" i="35"/>
  <c r="H72" i="35"/>
  <c r="AV72" i="35" s="1"/>
  <c r="D65" i="43" s="1"/>
  <c r="G72" i="35"/>
  <c r="E72" i="35"/>
  <c r="AU72" i="35" s="1"/>
  <c r="C65" i="43" s="1"/>
  <c r="D72" i="35"/>
  <c r="K72" i="35"/>
  <c r="AW72" i="35" s="1"/>
  <c r="E65" i="43" s="1"/>
  <c r="J72" i="35"/>
  <c r="W72" i="35"/>
  <c r="BA72" i="35" s="1"/>
  <c r="I65" i="43" s="1"/>
  <c r="V72" i="35"/>
  <c r="T74" i="35"/>
  <c r="AZ74" i="35" s="1"/>
  <c r="H67" i="43" s="1"/>
  <c r="S74" i="35"/>
  <c r="AH91" i="13" l="1"/>
  <c r="N91" i="13"/>
  <c r="G91" i="13"/>
  <c r="F92" i="13"/>
  <c r="H92" i="13" s="1"/>
  <c r="B72" i="35"/>
  <c r="N74" i="35"/>
  <c r="AX74" i="35" s="1"/>
  <c r="F67" i="43" s="1"/>
  <c r="M74" i="35"/>
  <c r="AC74" i="35"/>
  <c r="BC74" i="35" s="1"/>
  <c r="K67" i="43" s="1"/>
  <c r="AB74" i="35"/>
  <c r="H73" i="35"/>
  <c r="AV73" i="35" s="1"/>
  <c r="D66" i="43" s="1"/>
  <c r="G73" i="35"/>
  <c r="Q73" i="35"/>
  <c r="AY73" i="35" s="1"/>
  <c r="G66" i="43" s="1"/>
  <c r="P73" i="35"/>
  <c r="E73" i="35"/>
  <c r="AU73" i="35" s="1"/>
  <c r="C66" i="43" s="1"/>
  <c r="D73" i="35"/>
  <c r="W73" i="35"/>
  <c r="BA73" i="35" s="1"/>
  <c r="I66" i="43" s="1"/>
  <c r="V73" i="35"/>
  <c r="T75" i="35"/>
  <c r="AZ75" i="35" s="1"/>
  <c r="H68" i="43" s="1"/>
  <c r="S75" i="35"/>
  <c r="K73" i="35"/>
  <c r="AW73" i="35" s="1"/>
  <c r="E66" i="43" s="1"/>
  <c r="J73" i="35"/>
  <c r="AH92" i="13" l="1"/>
  <c r="N92" i="13"/>
  <c r="G92" i="13"/>
  <c r="F93" i="13"/>
  <c r="H93" i="13" s="1"/>
  <c r="B73" i="35"/>
  <c r="H74" i="35"/>
  <c r="AV74" i="35" s="1"/>
  <c r="D67" i="43" s="1"/>
  <c r="G74" i="35"/>
  <c r="AC75" i="35"/>
  <c r="BC75" i="35" s="1"/>
  <c r="K68" i="43" s="1"/>
  <c r="AB75" i="35"/>
  <c r="Q74" i="35"/>
  <c r="AY74" i="35" s="1"/>
  <c r="G67" i="43" s="1"/>
  <c r="P74" i="35"/>
  <c r="N75" i="35"/>
  <c r="AX75" i="35" s="1"/>
  <c r="F68" i="43" s="1"/>
  <c r="M75" i="35"/>
  <c r="E74" i="35"/>
  <c r="AU74" i="35" s="1"/>
  <c r="C67" i="43" s="1"/>
  <c r="D74" i="35"/>
  <c r="T76" i="35"/>
  <c r="AZ76" i="35" s="1"/>
  <c r="H69" i="43" s="1"/>
  <c r="S76" i="35"/>
  <c r="K74" i="35"/>
  <c r="AW74" i="35" s="1"/>
  <c r="E67" i="43" s="1"/>
  <c r="J74" i="35"/>
  <c r="W74" i="35"/>
  <c r="BA74" i="35" s="1"/>
  <c r="I67" i="43" s="1"/>
  <c r="V74" i="35"/>
  <c r="AH93" i="13" l="1"/>
  <c r="N93" i="13"/>
  <c r="G93" i="13"/>
  <c r="F94" i="13"/>
  <c r="H94" i="13" s="1"/>
  <c r="B74" i="35"/>
  <c r="Q75" i="35"/>
  <c r="AY75" i="35" s="1"/>
  <c r="G68" i="43" s="1"/>
  <c r="P75" i="35"/>
  <c r="AC76" i="35"/>
  <c r="BC76" i="35" s="1"/>
  <c r="K69" i="43" s="1"/>
  <c r="AB76" i="35"/>
  <c r="H75" i="35"/>
  <c r="AV75" i="35" s="1"/>
  <c r="D68" i="43" s="1"/>
  <c r="G75" i="35"/>
  <c r="N76" i="35"/>
  <c r="AX76" i="35" s="1"/>
  <c r="F69" i="43" s="1"/>
  <c r="M76" i="35"/>
  <c r="D75" i="35"/>
  <c r="E75" i="35"/>
  <c r="AU75" i="35" s="1"/>
  <c r="C68" i="43" s="1"/>
  <c r="K75" i="35"/>
  <c r="AW75" i="35" s="1"/>
  <c r="E68" i="43" s="1"/>
  <c r="J75" i="35"/>
  <c r="W75" i="35"/>
  <c r="BA75" i="35" s="1"/>
  <c r="I68" i="43" s="1"/>
  <c r="V75" i="35"/>
  <c r="T77" i="35"/>
  <c r="AZ77" i="35" s="1"/>
  <c r="H70" i="43" s="1"/>
  <c r="S77" i="35"/>
  <c r="AH94" i="13" l="1"/>
  <c r="N94" i="13"/>
  <c r="G94" i="13"/>
  <c r="F95" i="13"/>
  <c r="H95" i="13" s="1"/>
  <c r="B75" i="35"/>
  <c r="N77" i="35"/>
  <c r="AX77" i="35" s="1"/>
  <c r="F70" i="43" s="1"/>
  <c r="M77" i="35"/>
  <c r="H76" i="35"/>
  <c r="AV76" i="35" s="1"/>
  <c r="D69" i="43" s="1"/>
  <c r="G76" i="35"/>
  <c r="AC77" i="35"/>
  <c r="BC77" i="35" s="1"/>
  <c r="K70" i="43" s="1"/>
  <c r="AB77" i="35"/>
  <c r="Q76" i="35"/>
  <c r="AY76" i="35" s="1"/>
  <c r="G69" i="43" s="1"/>
  <c r="P76" i="35"/>
  <c r="E76" i="35"/>
  <c r="AU76" i="35" s="1"/>
  <c r="C69" i="43" s="1"/>
  <c r="D76" i="35"/>
  <c r="T78" i="35"/>
  <c r="AZ78" i="35" s="1"/>
  <c r="H71" i="43" s="1"/>
  <c r="S78" i="35"/>
  <c r="W76" i="35"/>
  <c r="BA76" i="35" s="1"/>
  <c r="I69" i="43" s="1"/>
  <c r="V76" i="35"/>
  <c r="K76" i="35"/>
  <c r="AW76" i="35" s="1"/>
  <c r="E69" i="43" s="1"/>
  <c r="J76" i="35"/>
  <c r="AH95" i="13" l="1"/>
  <c r="N95" i="13"/>
  <c r="G95" i="13"/>
  <c r="F96" i="13"/>
  <c r="H96" i="13" s="1"/>
  <c r="B76" i="35"/>
  <c r="AC78" i="35"/>
  <c r="BC78" i="35" s="1"/>
  <c r="K71" i="43" s="1"/>
  <c r="AB78" i="35"/>
  <c r="H77" i="35"/>
  <c r="AV77" i="35" s="1"/>
  <c r="D70" i="43" s="1"/>
  <c r="G77" i="35"/>
  <c r="Q77" i="35"/>
  <c r="AY77" i="35" s="1"/>
  <c r="G70" i="43" s="1"/>
  <c r="P77" i="35"/>
  <c r="N78" i="35"/>
  <c r="AX78" i="35" s="1"/>
  <c r="F71" i="43" s="1"/>
  <c r="M78" i="35"/>
  <c r="E77" i="35"/>
  <c r="AU77" i="35" s="1"/>
  <c r="C70" i="43" s="1"/>
  <c r="D77" i="35"/>
  <c r="W77" i="35"/>
  <c r="BA77" i="35" s="1"/>
  <c r="I70" i="43" s="1"/>
  <c r="V77" i="35"/>
  <c r="K77" i="35"/>
  <c r="AW77" i="35" s="1"/>
  <c r="E70" i="43" s="1"/>
  <c r="J77" i="35"/>
  <c r="T79" i="35"/>
  <c r="AZ79" i="35" s="1"/>
  <c r="H72" i="43" s="1"/>
  <c r="S79" i="35"/>
  <c r="AH96" i="13" l="1"/>
  <c r="N96" i="13"/>
  <c r="G96" i="13"/>
  <c r="F97" i="13"/>
  <c r="H97" i="13" s="1"/>
  <c r="B77" i="35"/>
  <c r="Q78" i="35"/>
  <c r="AY78" i="35" s="1"/>
  <c r="G71" i="43" s="1"/>
  <c r="P78" i="35"/>
  <c r="H78" i="35"/>
  <c r="AV78" i="35" s="1"/>
  <c r="D71" i="43" s="1"/>
  <c r="G78" i="35"/>
  <c r="AC79" i="35"/>
  <c r="BC79" i="35" s="1"/>
  <c r="K72" i="43" s="1"/>
  <c r="AB79" i="35"/>
  <c r="N79" i="35"/>
  <c r="AX79" i="35" s="1"/>
  <c r="F72" i="43" s="1"/>
  <c r="M79" i="35"/>
  <c r="E78" i="35"/>
  <c r="AU78" i="35" s="1"/>
  <c r="C71" i="43" s="1"/>
  <c r="D78" i="35"/>
  <c r="T80" i="35"/>
  <c r="AZ80" i="35" s="1"/>
  <c r="H73" i="43" s="1"/>
  <c r="S80" i="35"/>
  <c r="K78" i="35"/>
  <c r="AW78" i="35" s="1"/>
  <c r="E71" i="43" s="1"/>
  <c r="J78" i="35"/>
  <c r="W78" i="35"/>
  <c r="BA78" i="35" s="1"/>
  <c r="I71" i="43" s="1"/>
  <c r="V78" i="35"/>
  <c r="AH97" i="13" l="1"/>
  <c r="N97" i="13"/>
  <c r="G97" i="13"/>
  <c r="F98" i="13"/>
  <c r="H98" i="13" s="1"/>
  <c r="B78" i="35"/>
  <c r="N80" i="35"/>
  <c r="AX80" i="35" s="1"/>
  <c r="F73" i="43" s="1"/>
  <c r="M80" i="35"/>
  <c r="AC80" i="35"/>
  <c r="BC80" i="35" s="1"/>
  <c r="K73" i="43" s="1"/>
  <c r="AB80" i="35"/>
  <c r="H79" i="35"/>
  <c r="AV79" i="35" s="1"/>
  <c r="D72" i="43" s="1"/>
  <c r="G79" i="35"/>
  <c r="Q79" i="35"/>
  <c r="AY79" i="35" s="1"/>
  <c r="G72" i="43" s="1"/>
  <c r="P79" i="35"/>
  <c r="E79" i="35"/>
  <c r="AU79" i="35" s="1"/>
  <c r="C72" i="43" s="1"/>
  <c r="D79" i="35"/>
  <c r="W79" i="35"/>
  <c r="BA79" i="35" s="1"/>
  <c r="I72" i="43" s="1"/>
  <c r="V79" i="35"/>
  <c r="K79" i="35"/>
  <c r="AW79" i="35" s="1"/>
  <c r="E72" i="43" s="1"/>
  <c r="J79" i="35"/>
  <c r="T81" i="35"/>
  <c r="AZ81" i="35" s="1"/>
  <c r="H74" i="43" s="1"/>
  <c r="S81" i="35"/>
  <c r="AH98" i="13" l="1"/>
  <c r="N98" i="13"/>
  <c r="G98" i="13"/>
  <c r="F99" i="13"/>
  <c r="H99" i="13" s="1"/>
  <c r="B79" i="35"/>
  <c r="H80" i="35"/>
  <c r="AV80" i="35" s="1"/>
  <c r="D73" i="43" s="1"/>
  <c r="G80" i="35"/>
  <c r="AC81" i="35"/>
  <c r="BC81" i="35" s="1"/>
  <c r="K74" i="43" s="1"/>
  <c r="AB81" i="35"/>
  <c r="Q80" i="35"/>
  <c r="AY80" i="35" s="1"/>
  <c r="G73" i="43" s="1"/>
  <c r="P80" i="35"/>
  <c r="N81" i="35"/>
  <c r="AX81" i="35" s="1"/>
  <c r="F74" i="43" s="1"/>
  <c r="M81" i="35"/>
  <c r="E80" i="35"/>
  <c r="AU80" i="35" s="1"/>
  <c r="C73" i="43" s="1"/>
  <c r="D80" i="35"/>
  <c r="K80" i="35"/>
  <c r="AW80" i="35" s="1"/>
  <c r="E73" i="43" s="1"/>
  <c r="J80" i="35"/>
  <c r="W80" i="35"/>
  <c r="BA80" i="35" s="1"/>
  <c r="I73" i="43" s="1"/>
  <c r="V80" i="35"/>
  <c r="T82" i="35"/>
  <c r="AZ82" i="35" s="1"/>
  <c r="H75" i="43" s="1"/>
  <c r="S82" i="35"/>
  <c r="AH99" i="13" l="1"/>
  <c r="N99" i="13"/>
  <c r="G99" i="13"/>
  <c r="F100" i="13"/>
  <c r="H100" i="13" s="1"/>
  <c r="B80" i="35"/>
  <c r="Q81" i="35"/>
  <c r="AY81" i="35" s="1"/>
  <c r="G74" i="43" s="1"/>
  <c r="P81" i="35"/>
  <c r="AC82" i="35"/>
  <c r="BC82" i="35" s="1"/>
  <c r="K75" i="43" s="1"/>
  <c r="AB82" i="35"/>
  <c r="H81" i="35"/>
  <c r="AV81" i="35" s="1"/>
  <c r="D74" i="43" s="1"/>
  <c r="G81" i="35"/>
  <c r="N82" i="35"/>
  <c r="AX82" i="35" s="1"/>
  <c r="F75" i="43" s="1"/>
  <c r="M82" i="35"/>
  <c r="E81" i="35"/>
  <c r="AU81" i="35" s="1"/>
  <c r="C74" i="43" s="1"/>
  <c r="D81" i="35"/>
  <c r="T83" i="35"/>
  <c r="AZ83" i="35" s="1"/>
  <c r="H76" i="43" s="1"/>
  <c r="S83" i="35"/>
  <c r="W81" i="35"/>
  <c r="BA81" i="35" s="1"/>
  <c r="I74" i="43" s="1"/>
  <c r="V81" i="35"/>
  <c r="K81" i="35"/>
  <c r="AW81" i="35" s="1"/>
  <c r="E74" i="43" s="1"/>
  <c r="J81" i="35"/>
  <c r="AH100" i="13" l="1"/>
  <c r="N100" i="13"/>
  <c r="G100" i="13"/>
  <c r="F101" i="13"/>
  <c r="H101" i="13" s="1"/>
  <c r="B81" i="35"/>
  <c r="H82" i="35"/>
  <c r="AV82" i="35" s="1"/>
  <c r="D75" i="43" s="1"/>
  <c r="G82" i="35"/>
  <c r="AC83" i="35"/>
  <c r="BC83" i="35" s="1"/>
  <c r="K76" i="43" s="1"/>
  <c r="AB83" i="35"/>
  <c r="Q82" i="35"/>
  <c r="AY82" i="35" s="1"/>
  <c r="G75" i="43" s="1"/>
  <c r="P82" i="35"/>
  <c r="N83" i="35"/>
  <c r="AX83" i="35" s="1"/>
  <c r="F76" i="43" s="1"/>
  <c r="M83" i="35"/>
  <c r="E82" i="35"/>
  <c r="AU82" i="35" s="1"/>
  <c r="C75" i="43" s="1"/>
  <c r="D82" i="35"/>
  <c r="K82" i="35"/>
  <c r="AW82" i="35" s="1"/>
  <c r="E75" i="43" s="1"/>
  <c r="J82" i="35"/>
  <c r="T84" i="35"/>
  <c r="AZ84" i="35" s="1"/>
  <c r="H77" i="43" s="1"/>
  <c r="S84" i="35"/>
  <c r="W82" i="35"/>
  <c r="BA82" i="35" s="1"/>
  <c r="I75" i="43" s="1"/>
  <c r="V82" i="35"/>
  <c r="AH101" i="13" l="1"/>
  <c r="N101" i="13"/>
  <c r="G101" i="13"/>
  <c r="F102" i="13"/>
  <c r="H102" i="13" s="1"/>
  <c r="B82" i="35"/>
  <c r="Q83" i="35"/>
  <c r="AY83" i="35" s="1"/>
  <c r="G76" i="43" s="1"/>
  <c r="P83" i="35"/>
  <c r="AC84" i="35"/>
  <c r="BC84" i="35" s="1"/>
  <c r="K77" i="43" s="1"/>
  <c r="AB84" i="35"/>
  <c r="N84" i="35"/>
  <c r="AX84" i="35" s="1"/>
  <c r="F77" i="43" s="1"/>
  <c r="M84" i="35"/>
  <c r="H83" i="35"/>
  <c r="AV83" i="35" s="1"/>
  <c r="D76" i="43" s="1"/>
  <c r="G83" i="35"/>
  <c r="E83" i="35"/>
  <c r="AU83" i="35" s="1"/>
  <c r="C76" i="43" s="1"/>
  <c r="D83" i="35"/>
  <c r="T85" i="35"/>
  <c r="AZ85" i="35" s="1"/>
  <c r="H78" i="43" s="1"/>
  <c r="S85" i="35"/>
  <c r="W83" i="35"/>
  <c r="BA83" i="35" s="1"/>
  <c r="I76" i="43" s="1"/>
  <c r="V83" i="35"/>
  <c r="K83" i="35"/>
  <c r="AW83" i="35" s="1"/>
  <c r="E76" i="43" s="1"/>
  <c r="J83" i="35"/>
  <c r="AH102" i="13" l="1"/>
  <c r="N102" i="13"/>
  <c r="G102" i="13"/>
  <c r="F103" i="13"/>
  <c r="H103" i="13" s="1"/>
  <c r="B83" i="35"/>
  <c r="AC85" i="35"/>
  <c r="BC85" i="35" s="1"/>
  <c r="K78" i="43" s="1"/>
  <c r="AB85" i="35"/>
  <c r="N85" i="35"/>
  <c r="AX85" i="35" s="1"/>
  <c r="F78" i="43" s="1"/>
  <c r="M85" i="35"/>
  <c r="H84" i="35"/>
  <c r="AV84" i="35" s="1"/>
  <c r="D77" i="43" s="1"/>
  <c r="G84" i="35"/>
  <c r="Q84" i="35"/>
  <c r="AY84" i="35" s="1"/>
  <c r="G77" i="43" s="1"/>
  <c r="P84" i="35"/>
  <c r="E84" i="35"/>
  <c r="AU84" i="35" s="1"/>
  <c r="C77" i="43" s="1"/>
  <c r="D84" i="35"/>
  <c r="W84" i="35"/>
  <c r="BA84" i="35" s="1"/>
  <c r="I77" i="43" s="1"/>
  <c r="V84" i="35"/>
  <c r="T86" i="35"/>
  <c r="AZ86" i="35" s="1"/>
  <c r="H79" i="43" s="1"/>
  <c r="S86" i="35"/>
  <c r="K84" i="35"/>
  <c r="AW84" i="35" s="1"/>
  <c r="E77" i="43" s="1"/>
  <c r="J84" i="35"/>
  <c r="AH103" i="13" l="1"/>
  <c r="N103" i="13"/>
  <c r="G103" i="13"/>
  <c r="F104" i="13"/>
  <c r="H104" i="13" s="1"/>
  <c r="B84" i="35"/>
  <c r="N86" i="35"/>
  <c r="AX86" i="35" s="1"/>
  <c r="F79" i="43" s="1"/>
  <c r="M86" i="35"/>
  <c r="H85" i="35"/>
  <c r="AV85" i="35" s="1"/>
  <c r="D78" i="43" s="1"/>
  <c r="G85" i="35"/>
  <c r="Q85" i="35"/>
  <c r="AY85" i="35" s="1"/>
  <c r="G78" i="43" s="1"/>
  <c r="P85" i="35"/>
  <c r="AC86" i="35"/>
  <c r="BC86" i="35" s="1"/>
  <c r="K79" i="43" s="1"/>
  <c r="AB86" i="35"/>
  <c r="E85" i="35"/>
  <c r="AU85" i="35" s="1"/>
  <c r="C78" i="43" s="1"/>
  <c r="D85" i="35"/>
  <c r="T87" i="35"/>
  <c r="AZ87" i="35" s="1"/>
  <c r="H80" i="43" s="1"/>
  <c r="S87" i="35"/>
  <c r="K85" i="35"/>
  <c r="AW85" i="35" s="1"/>
  <c r="E78" i="43" s="1"/>
  <c r="J85" i="35"/>
  <c r="W85" i="35"/>
  <c r="BA85" i="35" s="1"/>
  <c r="I78" i="43" s="1"/>
  <c r="V85" i="35"/>
  <c r="AH104" i="13" l="1"/>
  <c r="N104" i="13"/>
  <c r="G104" i="13"/>
  <c r="F105" i="13"/>
  <c r="H105" i="13" s="1"/>
  <c r="B85" i="35"/>
  <c r="Q86" i="35"/>
  <c r="AY86" i="35" s="1"/>
  <c r="G79" i="43" s="1"/>
  <c r="P86" i="35"/>
  <c r="H86" i="35"/>
  <c r="AV86" i="35" s="1"/>
  <c r="D79" i="43" s="1"/>
  <c r="G86" i="35"/>
  <c r="N87" i="35"/>
  <c r="AX87" i="35" s="1"/>
  <c r="F80" i="43" s="1"/>
  <c r="M87" i="35"/>
  <c r="AC87" i="35"/>
  <c r="BC87" i="35" s="1"/>
  <c r="K80" i="43" s="1"/>
  <c r="AB87" i="35"/>
  <c r="E86" i="35"/>
  <c r="AU86" i="35" s="1"/>
  <c r="C79" i="43" s="1"/>
  <c r="D86" i="35"/>
  <c r="K86" i="35"/>
  <c r="AW86" i="35" s="1"/>
  <c r="E79" i="43" s="1"/>
  <c r="J86" i="35"/>
  <c r="W86" i="35"/>
  <c r="BA86" i="35" s="1"/>
  <c r="I79" i="43" s="1"/>
  <c r="V86" i="35"/>
  <c r="T88" i="35"/>
  <c r="AZ88" i="35" s="1"/>
  <c r="H81" i="43" s="1"/>
  <c r="S88" i="35"/>
  <c r="AH105" i="13" l="1"/>
  <c r="N105" i="13"/>
  <c r="G105" i="13"/>
  <c r="F106" i="13"/>
  <c r="H106" i="13" s="1"/>
  <c r="B86" i="35"/>
  <c r="N88" i="35"/>
  <c r="AX88" i="35" s="1"/>
  <c r="F81" i="43" s="1"/>
  <c r="M88" i="35"/>
  <c r="H87" i="35"/>
  <c r="AV87" i="35" s="1"/>
  <c r="D80" i="43" s="1"/>
  <c r="G87" i="35"/>
  <c r="Q87" i="35"/>
  <c r="AY87" i="35" s="1"/>
  <c r="G80" i="43" s="1"/>
  <c r="P87" i="35"/>
  <c r="AC88" i="35"/>
  <c r="BC88" i="35" s="1"/>
  <c r="K81" i="43" s="1"/>
  <c r="AB88" i="35"/>
  <c r="E87" i="35"/>
  <c r="AU87" i="35" s="1"/>
  <c r="C80" i="43" s="1"/>
  <c r="D87" i="35"/>
  <c r="T89" i="35"/>
  <c r="AZ89" i="35" s="1"/>
  <c r="H82" i="43" s="1"/>
  <c r="S89" i="35"/>
  <c r="W87" i="35"/>
  <c r="BA87" i="35" s="1"/>
  <c r="I80" i="43" s="1"/>
  <c r="V87" i="35"/>
  <c r="K87" i="35"/>
  <c r="AW87" i="35" s="1"/>
  <c r="E80" i="43" s="1"/>
  <c r="J87" i="35"/>
  <c r="AH106" i="13" l="1"/>
  <c r="N106" i="13"/>
  <c r="G106" i="13"/>
  <c r="F107" i="13"/>
  <c r="H107" i="13" s="1"/>
  <c r="B87" i="35"/>
  <c r="Q88" i="35"/>
  <c r="AY88" i="35" s="1"/>
  <c r="G81" i="43" s="1"/>
  <c r="P88" i="35"/>
  <c r="H88" i="35"/>
  <c r="AV88" i="35" s="1"/>
  <c r="D81" i="43" s="1"/>
  <c r="G88" i="35"/>
  <c r="AC89" i="35"/>
  <c r="BC89" i="35" s="1"/>
  <c r="K82" i="43" s="1"/>
  <c r="AB89" i="35"/>
  <c r="N89" i="35"/>
  <c r="AX89" i="35" s="1"/>
  <c r="F82" i="43" s="1"/>
  <c r="M89" i="35"/>
  <c r="E88" i="35"/>
  <c r="AU88" i="35" s="1"/>
  <c r="C81" i="43" s="1"/>
  <c r="D88" i="35"/>
  <c r="K88" i="35"/>
  <c r="AW88" i="35" s="1"/>
  <c r="E81" i="43" s="1"/>
  <c r="J88" i="35"/>
  <c r="W88" i="35"/>
  <c r="BA88" i="35" s="1"/>
  <c r="I81" i="43" s="1"/>
  <c r="V88" i="35"/>
  <c r="T90" i="35"/>
  <c r="AZ90" i="35" s="1"/>
  <c r="H83" i="43" s="1"/>
  <c r="S90" i="35"/>
  <c r="AH107" i="13" l="1"/>
  <c r="N107" i="13"/>
  <c r="G107" i="13"/>
  <c r="F108" i="13"/>
  <c r="H108" i="13" s="1"/>
  <c r="B88" i="35"/>
  <c r="H89" i="35"/>
  <c r="AV89" i="35" s="1"/>
  <c r="D82" i="43" s="1"/>
  <c r="G89" i="35"/>
  <c r="AC90" i="35"/>
  <c r="BC90" i="35" s="1"/>
  <c r="K83" i="43" s="1"/>
  <c r="AB90" i="35"/>
  <c r="N90" i="35"/>
  <c r="AX90" i="35" s="1"/>
  <c r="F83" i="43" s="1"/>
  <c r="M90" i="35"/>
  <c r="Q89" i="35"/>
  <c r="AY89" i="35" s="1"/>
  <c r="G82" i="43" s="1"/>
  <c r="P89" i="35"/>
  <c r="E89" i="35"/>
  <c r="AU89" i="35" s="1"/>
  <c r="C82" i="43" s="1"/>
  <c r="D89" i="35"/>
  <c r="W89" i="35"/>
  <c r="BA89" i="35" s="1"/>
  <c r="I82" i="43" s="1"/>
  <c r="V89" i="35"/>
  <c r="T91" i="35"/>
  <c r="AZ91" i="35" s="1"/>
  <c r="H84" i="43" s="1"/>
  <c r="S91" i="35"/>
  <c r="K89" i="35"/>
  <c r="AW89" i="35" s="1"/>
  <c r="E82" i="43" s="1"/>
  <c r="J89" i="35"/>
  <c r="AH108" i="13" l="1"/>
  <c r="N108" i="13"/>
  <c r="G108" i="13"/>
  <c r="F109" i="13"/>
  <c r="H109" i="13" s="1"/>
  <c r="B89" i="35"/>
  <c r="N91" i="35"/>
  <c r="AX91" i="35" s="1"/>
  <c r="F84" i="43" s="1"/>
  <c r="M91" i="35"/>
  <c r="AC91" i="35"/>
  <c r="BC91" i="35" s="1"/>
  <c r="K84" i="43" s="1"/>
  <c r="AB91" i="35"/>
  <c r="Q90" i="35"/>
  <c r="AY90" i="35" s="1"/>
  <c r="G83" i="43" s="1"/>
  <c r="P90" i="35"/>
  <c r="H90" i="35"/>
  <c r="AV90" i="35" s="1"/>
  <c r="D83" i="43" s="1"/>
  <c r="G90" i="35"/>
  <c r="E90" i="35"/>
  <c r="AU90" i="35" s="1"/>
  <c r="C83" i="43" s="1"/>
  <c r="D90" i="35"/>
  <c r="T92" i="35"/>
  <c r="AZ92" i="35" s="1"/>
  <c r="H85" i="43" s="1"/>
  <c r="S92" i="35"/>
  <c r="K90" i="35"/>
  <c r="AW90" i="35" s="1"/>
  <c r="E83" i="43" s="1"/>
  <c r="J90" i="35"/>
  <c r="W90" i="35"/>
  <c r="BA90" i="35" s="1"/>
  <c r="I83" i="43" s="1"/>
  <c r="V90" i="35"/>
  <c r="AH109" i="13" l="1"/>
  <c r="N109" i="13"/>
  <c r="G109" i="13"/>
  <c r="F110" i="13"/>
  <c r="H110" i="13" s="1"/>
  <c r="B90" i="35"/>
  <c r="Q91" i="35"/>
  <c r="AY91" i="35" s="1"/>
  <c r="G84" i="43" s="1"/>
  <c r="P91" i="35"/>
  <c r="AC92" i="35"/>
  <c r="BC92" i="35" s="1"/>
  <c r="K85" i="43" s="1"/>
  <c r="AB92" i="35"/>
  <c r="H91" i="35"/>
  <c r="AV91" i="35" s="1"/>
  <c r="D84" i="43" s="1"/>
  <c r="G91" i="35"/>
  <c r="N92" i="35"/>
  <c r="AX92" i="35" s="1"/>
  <c r="F85" i="43" s="1"/>
  <c r="M92" i="35"/>
  <c r="E91" i="35"/>
  <c r="AU91" i="35" s="1"/>
  <c r="C84" i="43" s="1"/>
  <c r="D91" i="35"/>
  <c r="K91" i="35"/>
  <c r="AW91" i="35" s="1"/>
  <c r="E84" i="43" s="1"/>
  <c r="J91" i="35"/>
  <c r="W91" i="35"/>
  <c r="BA91" i="35" s="1"/>
  <c r="I84" i="43" s="1"/>
  <c r="V91" i="35"/>
  <c r="T93" i="35"/>
  <c r="AZ93" i="35" s="1"/>
  <c r="H86" i="43" s="1"/>
  <c r="S93" i="35"/>
  <c r="AH110" i="13" l="1"/>
  <c r="N110" i="13"/>
  <c r="G110" i="13"/>
  <c r="F111" i="13"/>
  <c r="H111" i="13" s="1"/>
  <c r="B91" i="35"/>
  <c r="AC93" i="35"/>
  <c r="BC93" i="35" s="1"/>
  <c r="K86" i="43" s="1"/>
  <c r="AB93" i="35"/>
  <c r="Q92" i="35"/>
  <c r="AY92" i="35" s="1"/>
  <c r="G85" i="43" s="1"/>
  <c r="P92" i="35"/>
  <c r="N93" i="35"/>
  <c r="AX93" i="35" s="1"/>
  <c r="F86" i="43" s="1"/>
  <c r="M93" i="35"/>
  <c r="H92" i="35"/>
  <c r="AV92" i="35" s="1"/>
  <c r="D85" i="43" s="1"/>
  <c r="G92" i="35"/>
  <c r="E92" i="35"/>
  <c r="AU92" i="35" s="1"/>
  <c r="C85" i="43" s="1"/>
  <c r="D92" i="35"/>
  <c r="T94" i="35"/>
  <c r="AZ94" i="35" s="1"/>
  <c r="H87" i="43" s="1"/>
  <c r="S94" i="35"/>
  <c r="W92" i="35"/>
  <c r="BA92" i="35" s="1"/>
  <c r="I85" i="43" s="1"/>
  <c r="V92" i="35"/>
  <c r="K92" i="35"/>
  <c r="AW92" i="35" s="1"/>
  <c r="E85" i="43" s="1"/>
  <c r="J92" i="35"/>
  <c r="AH111" i="13" l="1"/>
  <c r="N111" i="13"/>
  <c r="G111" i="13"/>
  <c r="F112" i="13"/>
  <c r="H112" i="13" s="1"/>
  <c r="B92" i="35"/>
  <c r="N94" i="35"/>
  <c r="AX94" i="35" s="1"/>
  <c r="F87" i="43" s="1"/>
  <c r="M94" i="35"/>
  <c r="Q93" i="35"/>
  <c r="AY93" i="35" s="1"/>
  <c r="G86" i="43" s="1"/>
  <c r="P93" i="35"/>
  <c r="H93" i="35"/>
  <c r="AV93" i="35" s="1"/>
  <c r="D86" i="43" s="1"/>
  <c r="G93" i="35"/>
  <c r="AC94" i="35"/>
  <c r="BC94" i="35" s="1"/>
  <c r="K87" i="43" s="1"/>
  <c r="AB94" i="35"/>
  <c r="D93" i="35"/>
  <c r="E93" i="35"/>
  <c r="AU93" i="35" s="1"/>
  <c r="C86" i="43" s="1"/>
  <c r="K93" i="35"/>
  <c r="AW93" i="35" s="1"/>
  <c r="E86" i="43" s="1"/>
  <c r="J93" i="35"/>
  <c r="W93" i="35"/>
  <c r="BA93" i="35" s="1"/>
  <c r="I86" i="43" s="1"/>
  <c r="V93" i="35"/>
  <c r="T95" i="35"/>
  <c r="AZ95" i="35" s="1"/>
  <c r="H88" i="43" s="1"/>
  <c r="S95" i="35"/>
  <c r="AH112" i="13" l="1"/>
  <c r="N112" i="13"/>
  <c r="G112" i="13"/>
  <c r="F113" i="13"/>
  <c r="H113" i="13" s="1"/>
  <c r="B93" i="35"/>
  <c r="H94" i="35"/>
  <c r="AV94" i="35" s="1"/>
  <c r="D87" i="43" s="1"/>
  <c r="G94" i="35"/>
  <c r="Q94" i="35"/>
  <c r="AY94" i="35" s="1"/>
  <c r="G87" i="43" s="1"/>
  <c r="P94" i="35"/>
  <c r="N95" i="35"/>
  <c r="AX95" i="35" s="1"/>
  <c r="F88" i="43" s="1"/>
  <c r="M95" i="35"/>
  <c r="AC95" i="35"/>
  <c r="BC95" i="35" s="1"/>
  <c r="K88" i="43" s="1"/>
  <c r="AB95" i="35"/>
  <c r="E94" i="35"/>
  <c r="AU94" i="35" s="1"/>
  <c r="C87" i="43" s="1"/>
  <c r="D94" i="35"/>
  <c r="W94" i="35"/>
  <c r="BA94" i="35" s="1"/>
  <c r="I87" i="43" s="1"/>
  <c r="V94" i="35"/>
  <c r="T96" i="35"/>
  <c r="AZ96" i="35" s="1"/>
  <c r="H89" i="43" s="1"/>
  <c r="S96" i="35"/>
  <c r="K94" i="35"/>
  <c r="AW94" i="35" s="1"/>
  <c r="E87" i="43" s="1"/>
  <c r="J94" i="35"/>
  <c r="AH113" i="13" l="1"/>
  <c r="N113" i="13"/>
  <c r="G113" i="13"/>
  <c r="F114" i="13"/>
  <c r="H114" i="13" s="1"/>
  <c r="B94" i="35"/>
  <c r="AC96" i="35"/>
  <c r="BC96" i="35" s="1"/>
  <c r="K89" i="43" s="1"/>
  <c r="AB96" i="35"/>
  <c r="N96" i="35"/>
  <c r="AX96" i="35" s="1"/>
  <c r="F89" i="43" s="1"/>
  <c r="M96" i="35"/>
  <c r="Q95" i="35"/>
  <c r="AY95" i="35" s="1"/>
  <c r="G88" i="43" s="1"/>
  <c r="P95" i="35"/>
  <c r="H95" i="35"/>
  <c r="AV95" i="35" s="1"/>
  <c r="D88" i="43" s="1"/>
  <c r="G95" i="35"/>
  <c r="E95" i="35"/>
  <c r="AU95" i="35" s="1"/>
  <c r="C88" i="43" s="1"/>
  <c r="D95" i="35"/>
  <c r="T97" i="35"/>
  <c r="AZ97" i="35" s="1"/>
  <c r="H90" i="43" s="1"/>
  <c r="S97" i="35"/>
  <c r="K95" i="35"/>
  <c r="AW95" i="35" s="1"/>
  <c r="E88" i="43" s="1"/>
  <c r="J95" i="35"/>
  <c r="W95" i="35"/>
  <c r="BA95" i="35" s="1"/>
  <c r="I88" i="43" s="1"/>
  <c r="V95" i="35"/>
  <c r="AH114" i="13" l="1"/>
  <c r="N114" i="13"/>
  <c r="G114" i="13"/>
  <c r="F115" i="13"/>
  <c r="H115" i="13" s="1"/>
  <c r="B95" i="35"/>
  <c r="Q96" i="35"/>
  <c r="AY96" i="35" s="1"/>
  <c r="G89" i="43" s="1"/>
  <c r="P96" i="35"/>
  <c r="N97" i="35"/>
  <c r="AX97" i="35" s="1"/>
  <c r="F90" i="43" s="1"/>
  <c r="M97" i="35"/>
  <c r="H96" i="35"/>
  <c r="AV96" i="35" s="1"/>
  <c r="D89" i="43" s="1"/>
  <c r="G96" i="35"/>
  <c r="AC97" i="35"/>
  <c r="BC97" i="35" s="1"/>
  <c r="K90" i="43" s="1"/>
  <c r="AB97" i="35"/>
  <c r="D96" i="35"/>
  <c r="E96" i="35"/>
  <c r="AU96" i="35" s="1"/>
  <c r="C89" i="43" s="1"/>
  <c r="K96" i="35"/>
  <c r="AW96" i="35" s="1"/>
  <c r="E89" i="43" s="1"/>
  <c r="J96" i="35"/>
  <c r="W96" i="35"/>
  <c r="BA96" i="35" s="1"/>
  <c r="I89" i="43" s="1"/>
  <c r="V96" i="35"/>
  <c r="T98" i="35"/>
  <c r="AZ98" i="35" s="1"/>
  <c r="H91" i="43" s="1"/>
  <c r="S98" i="35"/>
  <c r="AH115" i="13" l="1"/>
  <c r="N115" i="13"/>
  <c r="G115" i="13"/>
  <c r="F116" i="13"/>
  <c r="H116" i="13" s="1"/>
  <c r="B96" i="35"/>
  <c r="AC98" i="35"/>
  <c r="BC98" i="35" s="1"/>
  <c r="K91" i="43" s="1"/>
  <c r="AB98" i="35"/>
  <c r="H97" i="35"/>
  <c r="AV97" i="35" s="1"/>
  <c r="D90" i="43" s="1"/>
  <c r="G97" i="35"/>
  <c r="N98" i="35"/>
  <c r="AX98" i="35" s="1"/>
  <c r="F91" i="43" s="1"/>
  <c r="M98" i="35"/>
  <c r="Q97" i="35"/>
  <c r="AY97" i="35" s="1"/>
  <c r="G90" i="43" s="1"/>
  <c r="P97" i="35"/>
  <c r="E97" i="35"/>
  <c r="AU97" i="35" s="1"/>
  <c r="C90" i="43" s="1"/>
  <c r="D97" i="35"/>
  <c r="T99" i="35"/>
  <c r="AZ99" i="35" s="1"/>
  <c r="H92" i="43" s="1"/>
  <c r="S99" i="35"/>
  <c r="W97" i="35"/>
  <c r="BA97" i="35" s="1"/>
  <c r="I90" i="43" s="1"/>
  <c r="V97" i="35"/>
  <c r="K97" i="35"/>
  <c r="AW97" i="35" s="1"/>
  <c r="E90" i="43" s="1"/>
  <c r="J97" i="35"/>
  <c r="AH116" i="13" l="1"/>
  <c r="N116" i="13"/>
  <c r="G116" i="13"/>
  <c r="F117" i="13"/>
  <c r="H117" i="13" s="1"/>
  <c r="B97" i="35"/>
  <c r="N99" i="35"/>
  <c r="AX99" i="35" s="1"/>
  <c r="F92" i="43" s="1"/>
  <c r="M99" i="35"/>
  <c r="H98" i="35"/>
  <c r="AV98" i="35" s="1"/>
  <c r="D91" i="43" s="1"/>
  <c r="G98" i="35"/>
  <c r="Q98" i="35"/>
  <c r="AY98" i="35" s="1"/>
  <c r="G91" i="43" s="1"/>
  <c r="P98" i="35"/>
  <c r="AC99" i="35"/>
  <c r="BC99" i="35" s="1"/>
  <c r="K92" i="43" s="1"/>
  <c r="AB99" i="35"/>
  <c r="E98" i="35"/>
  <c r="AU98" i="35" s="1"/>
  <c r="C91" i="43" s="1"/>
  <c r="D98" i="35"/>
  <c r="W98" i="35"/>
  <c r="BA98" i="35" s="1"/>
  <c r="I91" i="43" s="1"/>
  <c r="V98" i="35"/>
  <c r="K98" i="35"/>
  <c r="AW98" i="35" s="1"/>
  <c r="E91" i="43" s="1"/>
  <c r="J98" i="35"/>
  <c r="T100" i="35"/>
  <c r="AZ100" i="35" s="1"/>
  <c r="H93" i="43" s="1"/>
  <c r="S100" i="35"/>
  <c r="AH117" i="13" l="1"/>
  <c r="N117" i="13"/>
  <c r="G117" i="13"/>
  <c r="F118" i="13"/>
  <c r="H118" i="13" s="1"/>
  <c r="B98" i="35"/>
  <c r="AC100" i="35"/>
  <c r="BC100" i="35" s="1"/>
  <c r="K93" i="43" s="1"/>
  <c r="AB100" i="35"/>
  <c r="Q99" i="35"/>
  <c r="AY99" i="35" s="1"/>
  <c r="G92" i="43" s="1"/>
  <c r="P99" i="35"/>
  <c r="H99" i="35"/>
  <c r="AV99" i="35" s="1"/>
  <c r="D92" i="43" s="1"/>
  <c r="G99" i="35"/>
  <c r="N100" i="35"/>
  <c r="AX100" i="35" s="1"/>
  <c r="F93" i="43" s="1"/>
  <c r="M100" i="35"/>
  <c r="E99" i="35"/>
  <c r="AU99" i="35" s="1"/>
  <c r="C92" i="43" s="1"/>
  <c r="D99" i="35"/>
  <c r="T101" i="35"/>
  <c r="AZ101" i="35" s="1"/>
  <c r="H94" i="43" s="1"/>
  <c r="S101" i="35"/>
  <c r="K99" i="35"/>
  <c r="AW99" i="35" s="1"/>
  <c r="E92" i="43" s="1"/>
  <c r="J99" i="35"/>
  <c r="W99" i="35"/>
  <c r="BA99" i="35" s="1"/>
  <c r="I92" i="43" s="1"/>
  <c r="V99" i="35"/>
  <c r="AH118" i="13" l="1"/>
  <c r="N118" i="13"/>
  <c r="G118" i="13"/>
  <c r="F119" i="13"/>
  <c r="B99" i="35"/>
  <c r="H100" i="35"/>
  <c r="AV100" i="35" s="1"/>
  <c r="D93" i="43" s="1"/>
  <c r="G100" i="35"/>
  <c r="Q100" i="35"/>
  <c r="AY100" i="35" s="1"/>
  <c r="G93" i="43" s="1"/>
  <c r="P100" i="35"/>
  <c r="N101" i="35"/>
  <c r="AX101" i="35" s="1"/>
  <c r="F94" i="43" s="1"/>
  <c r="M101" i="35"/>
  <c r="AC101" i="35"/>
  <c r="BC101" i="35" s="1"/>
  <c r="K94" i="43" s="1"/>
  <c r="AB101" i="35"/>
  <c r="E100" i="35"/>
  <c r="AU100" i="35" s="1"/>
  <c r="C93" i="43" s="1"/>
  <c r="D100" i="35"/>
  <c r="W100" i="35"/>
  <c r="BA100" i="35" s="1"/>
  <c r="I93" i="43" s="1"/>
  <c r="V100" i="35"/>
  <c r="K100" i="35"/>
  <c r="AW100" i="35" s="1"/>
  <c r="E93" i="43" s="1"/>
  <c r="J100" i="35"/>
  <c r="T102" i="35"/>
  <c r="AZ102" i="35" s="1"/>
  <c r="H95" i="43" s="1"/>
  <c r="S102" i="35"/>
  <c r="N119" i="13" l="1"/>
  <c r="H119" i="13"/>
  <c r="AH119" i="13"/>
  <c r="G119" i="13"/>
  <c r="F120" i="13"/>
  <c r="B100" i="35"/>
  <c r="N102" i="35"/>
  <c r="AX102" i="35" s="1"/>
  <c r="F95" i="43" s="1"/>
  <c r="M102" i="35"/>
  <c r="Q101" i="35"/>
  <c r="AY101" i="35" s="1"/>
  <c r="G94" i="43" s="1"/>
  <c r="P101" i="35"/>
  <c r="H101" i="35"/>
  <c r="AV101" i="35" s="1"/>
  <c r="D94" i="43" s="1"/>
  <c r="G101" i="35"/>
  <c r="AC102" i="35"/>
  <c r="BC102" i="35" s="1"/>
  <c r="K95" i="43" s="1"/>
  <c r="AB102" i="35"/>
  <c r="E101" i="35"/>
  <c r="AU101" i="35" s="1"/>
  <c r="C94" i="43" s="1"/>
  <c r="D101" i="35"/>
  <c r="K101" i="35"/>
  <c r="AW101" i="35" s="1"/>
  <c r="E94" i="43" s="1"/>
  <c r="J101" i="35"/>
  <c r="W101" i="35"/>
  <c r="BA101" i="35" s="1"/>
  <c r="I94" i="43" s="1"/>
  <c r="V101" i="35"/>
  <c r="T103" i="35"/>
  <c r="AZ103" i="35" s="1"/>
  <c r="H96" i="43" s="1"/>
  <c r="S103" i="35"/>
  <c r="N120" i="13" l="1"/>
  <c r="H120" i="13"/>
  <c r="G120" i="13"/>
  <c r="AH120" i="13"/>
  <c r="F121" i="13"/>
  <c r="B101" i="35"/>
  <c r="H102" i="35"/>
  <c r="AV102" i="35" s="1"/>
  <c r="D95" i="43" s="1"/>
  <c r="G102" i="35"/>
  <c r="Q102" i="35"/>
  <c r="AY102" i="35" s="1"/>
  <c r="G95" i="43" s="1"/>
  <c r="P102" i="35"/>
  <c r="N103" i="35"/>
  <c r="AX103" i="35" s="1"/>
  <c r="F96" i="43" s="1"/>
  <c r="M103" i="35"/>
  <c r="AC103" i="35"/>
  <c r="BC103" i="35" s="1"/>
  <c r="K96" i="43" s="1"/>
  <c r="AB103" i="35"/>
  <c r="E102" i="35"/>
  <c r="AU102" i="35" s="1"/>
  <c r="C95" i="43" s="1"/>
  <c r="D102" i="35"/>
  <c r="T104" i="35"/>
  <c r="AZ104" i="35" s="1"/>
  <c r="H97" i="43" s="1"/>
  <c r="S104" i="35"/>
  <c r="W102" i="35"/>
  <c r="BA102" i="35" s="1"/>
  <c r="I95" i="43" s="1"/>
  <c r="V102" i="35"/>
  <c r="K102" i="35"/>
  <c r="AW102" i="35" s="1"/>
  <c r="E95" i="43" s="1"/>
  <c r="J102" i="35"/>
  <c r="N121" i="13" l="1"/>
  <c r="H121" i="13"/>
  <c r="G121" i="13"/>
  <c r="AH121" i="13"/>
  <c r="F122" i="13"/>
  <c r="B102" i="35"/>
  <c r="N104" i="35"/>
  <c r="AX104" i="35" s="1"/>
  <c r="F97" i="43" s="1"/>
  <c r="M104" i="35"/>
  <c r="Q103" i="35"/>
  <c r="AY103" i="35" s="1"/>
  <c r="G96" i="43" s="1"/>
  <c r="P103" i="35"/>
  <c r="AC104" i="35"/>
  <c r="BC104" i="35" s="1"/>
  <c r="K97" i="43" s="1"/>
  <c r="AB104" i="35"/>
  <c r="H103" i="35"/>
  <c r="AV103" i="35" s="1"/>
  <c r="D96" i="43" s="1"/>
  <c r="G103" i="35"/>
  <c r="E103" i="35"/>
  <c r="AU103" i="35" s="1"/>
  <c r="C96" i="43" s="1"/>
  <c r="D103" i="35"/>
  <c r="K103" i="35"/>
  <c r="AW103" i="35" s="1"/>
  <c r="E96" i="43" s="1"/>
  <c r="J103" i="35"/>
  <c r="T105" i="35"/>
  <c r="AZ105" i="35" s="1"/>
  <c r="H98" i="43" s="1"/>
  <c r="S105" i="35"/>
  <c r="W103" i="35"/>
  <c r="BA103" i="35" s="1"/>
  <c r="I96" i="43" s="1"/>
  <c r="V103" i="35"/>
  <c r="N122" i="13" l="1"/>
  <c r="H122" i="13"/>
  <c r="G122" i="13"/>
  <c r="AH122" i="13"/>
  <c r="F123" i="13"/>
  <c r="B103" i="35"/>
  <c r="AC105" i="35"/>
  <c r="BC105" i="35" s="1"/>
  <c r="K98" i="43" s="1"/>
  <c r="AB105" i="35"/>
  <c r="Q104" i="35"/>
  <c r="AY104" i="35" s="1"/>
  <c r="G97" i="43" s="1"/>
  <c r="P104" i="35"/>
  <c r="H104" i="35"/>
  <c r="AV104" i="35" s="1"/>
  <c r="D97" i="43" s="1"/>
  <c r="G104" i="35"/>
  <c r="N105" i="35"/>
  <c r="AX105" i="35" s="1"/>
  <c r="F98" i="43" s="1"/>
  <c r="M105" i="35"/>
  <c r="E104" i="35"/>
  <c r="AU104" i="35" s="1"/>
  <c r="C97" i="43" s="1"/>
  <c r="D104" i="35"/>
  <c r="T106" i="35"/>
  <c r="AZ106" i="35" s="1"/>
  <c r="H99" i="43" s="1"/>
  <c r="S106" i="35"/>
  <c r="W104" i="35"/>
  <c r="BA104" i="35" s="1"/>
  <c r="I97" i="43" s="1"/>
  <c r="V104" i="35"/>
  <c r="K104" i="35"/>
  <c r="AW104" i="35" s="1"/>
  <c r="E97" i="43" s="1"/>
  <c r="J104" i="35"/>
  <c r="N123" i="13" l="1"/>
  <c r="H123" i="13"/>
  <c r="G123" i="13"/>
  <c r="AH123" i="13"/>
  <c r="F124" i="13"/>
  <c r="B104" i="35"/>
  <c r="H105" i="35"/>
  <c r="AV105" i="35" s="1"/>
  <c r="D98" i="43" s="1"/>
  <c r="G105" i="35"/>
  <c r="Q105" i="35"/>
  <c r="AY105" i="35" s="1"/>
  <c r="G98" i="43" s="1"/>
  <c r="P105" i="35"/>
  <c r="N106" i="35"/>
  <c r="AX106" i="35" s="1"/>
  <c r="F99" i="43" s="1"/>
  <c r="M106" i="35"/>
  <c r="AC106" i="35"/>
  <c r="BC106" i="35" s="1"/>
  <c r="K99" i="43" s="1"/>
  <c r="AB106" i="35"/>
  <c r="E105" i="35"/>
  <c r="AU105" i="35" s="1"/>
  <c r="C98" i="43" s="1"/>
  <c r="D105" i="35"/>
  <c r="W105" i="35"/>
  <c r="BA105" i="35" s="1"/>
  <c r="I98" i="43" s="1"/>
  <c r="V105" i="35"/>
  <c r="T107" i="35"/>
  <c r="AZ107" i="35" s="1"/>
  <c r="H100" i="43" s="1"/>
  <c r="S107" i="35"/>
  <c r="K105" i="35"/>
  <c r="AW105" i="35" s="1"/>
  <c r="E98" i="43" s="1"/>
  <c r="J105" i="35"/>
  <c r="N124" i="13" l="1"/>
  <c r="H124" i="13"/>
  <c r="AH124" i="13"/>
  <c r="G124" i="13"/>
  <c r="F125" i="13"/>
  <c r="B105" i="35"/>
  <c r="N107" i="35"/>
  <c r="AX107" i="35" s="1"/>
  <c r="F100" i="43" s="1"/>
  <c r="M107" i="35"/>
  <c r="Q106" i="35"/>
  <c r="AY106" i="35" s="1"/>
  <c r="G99" i="43" s="1"/>
  <c r="P106" i="35"/>
  <c r="H106" i="35"/>
  <c r="AV106" i="35" s="1"/>
  <c r="D99" i="43" s="1"/>
  <c r="G106" i="35"/>
  <c r="AC107" i="35"/>
  <c r="BC107" i="35" s="1"/>
  <c r="K100" i="43" s="1"/>
  <c r="AB107" i="35"/>
  <c r="E106" i="35"/>
  <c r="AU106" i="35" s="1"/>
  <c r="C99" i="43" s="1"/>
  <c r="D106" i="35"/>
  <c r="T108" i="35"/>
  <c r="AZ108" i="35" s="1"/>
  <c r="H101" i="43" s="1"/>
  <c r="S108" i="35"/>
  <c r="K106" i="35"/>
  <c r="AW106" i="35" s="1"/>
  <c r="E99" i="43" s="1"/>
  <c r="J106" i="35"/>
  <c r="W106" i="35"/>
  <c r="BA106" i="35" s="1"/>
  <c r="I99" i="43" s="1"/>
  <c r="V106" i="35"/>
  <c r="N125" i="13" l="1"/>
  <c r="H125" i="13"/>
  <c r="AH125" i="13"/>
  <c r="G125" i="13"/>
  <c r="F126" i="13"/>
  <c r="B106" i="35"/>
  <c r="H107" i="35"/>
  <c r="AV107" i="35" s="1"/>
  <c r="D100" i="43" s="1"/>
  <c r="G107" i="35"/>
  <c r="Q107" i="35"/>
  <c r="AY107" i="35" s="1"/>
  <c r="G100" i="43" s="1"/>
  <c r="P107" i="35"/>
  <c r="AC108" i="35"/>
  <c r="BC108" i="35" s="1"/>
  <c r="K101" i="43" s="1"/>
  <c r="AB108" i="35"/>
  <c r="N108" i="35"/>
  <c r="AX108" i="35" s="1"/>
  <c r="F101" i="43" s="1"/>
  <c r="M108" i="35"/>
  <c r="E107" i="35"/>
  <c r="AU107" i="35" s="1"/>
  <c r="C100" i="43" s="1"/>
  <c r="D107" i="35"/>
  <c r="K107" i="35"/>
  <c r="AW107" i="35" s="1"/>
  <c r="E100" i="43" s="1"/>
  <c r="J107" i="35"/>
  <c r="W107" i="35"/>
  <c r="BA107" i="35" s="1"/>
  <c r="I100" i="43" s="1"/>
  <c r="V107" i="35"/>
  <c r="T109" i="35"/>
  <c r="AZ109" i="35" s="1"/>
  <c r="H102" i="43" s="1"/>
  <c r="S109" i="35"/>
  <c r="N126" i="13" l="1"/>
  <c r="H126" i="13"/>
  <c r="AH126" i="13"/>
  <c r="G126" i="13"/>
  <c r="F127" i="13"/>
  <c r="B107" i="35"/>
  <c r="AC109" i="35"/>
  <c r="BC109" i="35" s="1"/>
  <c r="K102" i="43" s="1"/>
  <c r="AB109" i="35"/>
  <c r="Q108" i="35"/>
  <c r="AY108" i="35" s="1"/>
  <c r="G101" i="43" s="1"/>
  <c r="P108" i="35"/>
  <c r="N109" i="35"/>
  <c r="AX109" i="35" s="1"/>
  <c r="F102" i="43" s="1"/>
  <c r="M109" i="35"/>
  <c r="H108" i="35"/>
  <c r="AV108" i="35" s="1"/>
  <c r="D101" i="43" s="1"/>
  <c r="G108" i="35"/>
  <c r="E108" i="35"/>
  <c r="AU108" i="35" s="1"/>
  <c r="C101" i="43" s="1"/>
  <c r="D108" i="35"/>
  <c r="T110" i="35"/>
  <c r="AZ110" i="35" s="1"/>
  <c r="H103" i="43" s="1"/>
  <c r="S110" i="35"/>
  <c r="W108" i="35"/>
  <c r="BA108" i="35" s="1"/>
  <c r="I101" i="43" s="1"/>
  <c r="V108" i="35"/>
  <c r="K108" i="35"/>
  <c r="AW108" i="35" s="1"/>
  <c r="E101" i="43" s="1"/>
  <c r="J108" i="35"/>
  <c r="N127" i="13" l="1"/>
  <c r="H127" i="13"/>
  <c r="G127" i="13"/>
  <c r="AH127" i="13"/>
  <c r="F128" i="13"/>
  <c r="B108" i="35"/>
  <c r="N110" i="35"/>
  <c r="AX110" i="35" s="1"/>
  <c r="F103" i="43" s="1"/>
  <c r="M110" i="35"/>
  <c r="Q109" i="35"/>
  <c r="AY109" i="35" s="1"/>
  <c r="G102" i="43" s="1"/>
  <c r="P109" i="35"/>
  <c r="H109" i="35"/>
  <c r="AV109" i="35" s="1"/>
  <c r="D102" i="43" s="1"/>
  <c r="G109" i="35"/>
  <c r="AC110" i="35"/>
  <c r="BC110" i="35" s="1"/>
  <c r="K103" i="43" s="1"/>
  <c r="AB110" i="35"/>
  <c r="E109" i="35"/>
  <c r="AU109" i="35" s="1"/>
  <c r="C102" i="43" s="1"/>
  <c r="D109" i="35"/>
  <c r="K109" i="35"/>
  <c r="AW109" i="35" s="1"/>
  <c r="E102" i="43" s="1"/>
  <c r="J109" i="35"/>
  <c r="W109" i="35"/>
  <c r="BA109" i="35" s="1"/>
  <c r="I102" i="43" s="1"/>
  <c r="V109" i="35"/>
  <c r="T111" i="35"/>
  <c r="AZ111" i="35" s="1"/>
  <c r="H104" i="43" s="1"/>
  <c r="S111" i="35"/>
  <c r="N128" i="13" l="1"/>
  <c r="H128" i="13"/>
  <c r="AH128" i="13"/>
  <c r="G128" i="13"/>
  <c r="F129" i="13"/>
  <c r="B109" i="35"/>
  <c r="H110" i="35"/>
  <c r="AV110" i="35" s="1"/>
  <c r="D103" i="43" s="1"/>
  <c r="G110" i="35"/>
  <c r="Q110" i="35"/>
  <c r="AY110" i="35" s="1"/>
  <c r="G103" i="43" s="1"/>
  <c r="P110" i="35"/>
  <c r="AC111" i="35"/>
  <c r="BC111" i="35" s="1"/>
  <c r="K104" i="43" s="1"/>
  <c r="AB111" i="35"/>
  <c r="N111" i="35"/>
  <c r="AX111" i="35" s="1"/>
  <c r="F104" i="43" s="1"/>
  <c r="M111" i="35"/>
  <c r="E110" i="35"/>
  <c r="AU110" i="35" s="1"/>
  <c r="C103" i="43" s="1"/>
  <c r="D110" i="35"/>
  <c r="W110" i="35"/>
  <c r="BA110" i="35" s="1"/>
  <c r="I103" i="43" s="1"/>
  <c r="V110" i="35"/>
  <c r="T112" i="35"/>
  <c r="AZ112" i="35" s="1"/>
  <c r="H105" i="43" s="1"/>
  <c r="S112" i="35"/>
  <c r="K110" i="35"/>
  <c r="AW110" i="35" s="1"/>
  <c r="E103" i="43" s="1"/>
  <c r="J110" i="35"/>
  <c r="N129" i="13" l="1"/>
  <c r="H129" i="13"/>
  <c r="AH129" i="13"/>
  <c r="G129" i="13"/>
  <c r="F130" i="13"/>
  <c r="B110" i="35"/>
  <c r="AC112" i="35"/>
  <c r="BC112" i="35" s="1"/>
  <c r="K105" i="43" s="1"/>
  <c r="AB112" i="35"/>
  <c r="Q111" i="35"/>
  <c r="AY111" i="35" s="1"/>
  <c r="G104" i="43" s="1"/>
  <c r="P111" i="35"/>
  <c r="N112" i="35"/>
  <c r="AX112" i="35" s="1"/>
  <c r="F105" i="43" s="1"/>
  <c r="M112" i="35"/>
  <c r="H111" i="35"/>
  <c r="AV111" i="35" s="1"/>
  <c r="D104" i="43" s="1"/>
  <c r="G111" i="35"/>
  <c r="E111" i="35"/>
  <c r="AU111" i="35" s="1"/>
  <c r="C104" i="43" s="1"/>
  <c r="D111" i="35"/>
  <c r="T113" i="35"/>
  <c r="AZ113" i="35" s="1"/>
  <c r="H106" i="43" s="1"/>
  <c r="S113" i="35"/>
  <c r="K111" i="35"/>
  <c r="AW111" i="35" s="1"/>
  <c r="E104" i="43" s="1"/>
  <c r="J111" i="35"/>
  <c r="W111" i="35"/>
  <c r="BA111" i="35" s="1"/>
  <c r="I104" i="43" s="1"/>
  <c r="V111" i="35"/>
  <c r="N130" i="13" l="1"/>
  <c r="H130" i="13"/>
  <c r="AH130" i="13"/>
  <c r="F131" i="13"/>
  <c r="G130" i="13"/>
  <c r="B111" i="35"/>
  <c r="N113" i="35"/>
  <c r="AX113" i="35" s="1"/>
  <c r="F106" i="43" s="1"/>
  <c r="M113" i="35"/>
  <c r="Q112" i="35"/>
  <c r="AY112" i="35" s="1"/>
  <c r="G105" i="43" s="1"/>
  <c r="P112" i="35"/>
  <c r="H112" i="35"/>
  <c r="AV112" i="35" s="1"/>
  <c r="D105" i="43" s="1"/>
  <c r="G112" i="35"/>
  <c r="AC113" i="35"/>
  <c r="BC113" i="35" s="1"/>
  <c r="K106" i="43" s="1"/>
  <c r="AB113" i="35"/>
  <c r="E112" i="35"/>
  <c r="AU112" i="35" s="1"/>
  <c r="C105" i="43" s="1"/>
  <c r="D112" i="35"/>
  <c r="K112" i="35"/>
  <c r="AW112" i="35" s="1"/>
  <c r="E105" i="43" s="1"/>
  <c r="J112" i="35"/>
  <c r="W112" i="35"/>
  <c r="BA112" i="35" s="1"/>
  <c r="I105" i="43" s="1"/>
  <c r="V112" i="35"/>
  <c r="T114" i="35"/>
  <c r="AZ114" i="35" s="1"/>
  <c r="H107" i="43" s="1"/>
  <c r="S114" i="35"/>
  <c r="N131" i="13" l="1"/>
  <c r="H131" i="13"/>
  <c r="AH131" i="13"/>
  <c r="G131" i="13"/>
  <c r="F132" i="13"/>
  <c r="B112" i="35"/>
  <c r="H113" i="35"/>
  <c r="AV113" i="35" s="1"/>
  <c r="D106" i="43" s="1"/>
  <c r="G113" i="35"/>
  <c r="Q113" i="35"/>
  <c r="AY113" i="35" s="1"/>
  <c r="G106" i="43" s="1"/>
  <c r="P113" i="35"/>
  <c r="AC114" i="35"/>
  <c r="BC114" i="35" s="1"/>
  <c r="K107" i="43" s="1"/>
  <c r="AB114" i="35"/>
  <c r="N114" i="35"/>
  <c r="AX114" i="35" s="1"/>
  <c r="F107" i="43" s="1"/>
  <c r="M114" i="35"/>
  <c r="E113" i="35"/>
  <c r="AU113" i="35" s="1"/>
  <c r="C106" i="43" s="1"/>
  <c r="D113" i="35"/>
  <c r="T115" i="35"/>
  <c r="AZ115" i="35" s="1"/>
  <c r="H108" i="43" s="1"/>
  <c r="S115" i="35"/>
  <c r="W113" i="35"/>
  <c r="BA113" i="35" s="1"/>
  <c r="I106" i="43" s="1"/>
  <c r="V113" i="35"/>
  <c r="K113" i="35"/>
  <c r="AW113" i="35" s="1"/>
  <c r="E106" i="43" s="1"/>
  <c r="J113" i="35"/>
  <c r="N132" i="13" l="1"/>
  <c r="H132" i="13"/>
  <c r="AH132" i="13"/>
  <c r="G132" i="13"/>
  <c r="F133" i="13"/>
  <c r="B113" i="35"/>
  <c r="AC115" i="35"/>
  <c r="BC115" i="35" s="1"/>
  <c r="K108" i="43" s="1"/>
  <c r="AB115" i="35"/>
  <c r="Q114" i="35"/>
  <c r="AY114" i="35" s="1"/>
  <c r="G107" i="43" s="1"/>
  <c r="P114" i="35"/>
  <c r="N115" i="35"/>
  <c r="AX115" i="35" s="1"/>
  <c r="F108" i="43" s="1"/>
  <c r="M115" i="35"/>
  <c r="H114" i="35"/>
  <c r="AV114" i="35" s="1"/>
  <c r="D107" i="43" s="1"/>
  <c r="G114" i="35"/>
  <c r="E114" i="35"/>
  <c r="AU114" i="35" s="1"/>
  <c r="C107" i="43" s="1"/>
  <c r="D114" i="35"/>
  <c r="W114" i="35"/>
  <c r="BA114" i="35" s="1"/>
  <c r="I107" i="43" s="1"/>
  <c r="V114" i="35"/>
  <c r="K114" i="35"/>
  <c r="AW114" i="35" s="1"/>
  <c r="E107" i="43" s="1"/>
  <c r="J114" i="35"/>
  <c r="T116" i="35"/>
  <c r="AZ116" i="35" s="1"/>
  <c r="H109" i="43" s="1"/>
  <c r="S116" i="35"/>
  <c r="N133" i="13" l="1"/>
  <c r="H133" i="13"/>
  <c r="AH133" i="13"/>
  <c r="G133" i="13"/>
  <c r="F134" i="13"/>
  <c r="B114" i="35"/>
  <c r="Q115" i="35"/>
  <c r="AY115" i="35" s="1"/>
  <c r="G108" i="43" s="1"/>
  <c r="P115" i="35"/>
  <c r="H115" i="35"/>
  <c r="AV115" i="35" s="1"/>
  <c r="D108" i="43" s="1"/>
  <c r="G115" i="35"/>
  <c r="AC116" i="35"/>
  <c r="BC116" i="35" s="1"/>
  <c r="K109" i="43" s="1"/>
  <c r="AB116" i="35"/>
  <c r="N116" i="35"/>
  <c r="AX116" i="35" s="1"/>
  <c r="F109" i="43" s="1"/>
  <c r="M116" i="35"/>
  <c r="E115" i="35"/>
  <c r="AU115" i="35" s="1"/>
  <c r="C108" i="43" s="1"/>
  <c r="D115" i="35"/>
  <c r="T117" i="35"/>
  <c r="AZ117" i="35" s="1"/>
  <c r="H110" i="43" s="1"/>
  <c r="S117" i="35"/>
  <c r="K115" i="35"/>
  <c r="AW115" i="35" s="1"/>
  <c r="E108" i="43" s="1"/>
  <c r="J115" i="35"/>
  <c r="W115" i="35"/>
  <c r="BA115" i="35" s="1"/>
  <c r="I108" i="43" s="1"/>
  <c r="V115" i="35"/>
  <c r="N134" i="13" l="1"/>
  <c r="H134" i="13"/>
  <c r="AH134" i="13"/>
  <c r="G134" i="13"/>
  <c r="F135" i="13"/>
  <c r="B115" i="35"/>
  <c r="AC117" i="35"/>
  <c r="BC117" i="35" s="1"/>
  <c r="K110" i="43" s="1"/>
  <c r="AB117" i="35"/>
  <c r="H116" i="35"/>
  <c r="AV116" i="35" s="1"/>
  <c r="D109" i="43" s="1"/>
  <c r="G116" i="35"/>
  <c r="Q116" i="35"/>
  <c r="AY116" i="35" s="1"/>
  <c r="G109" i="43" s="1"/>
  <c r="P116" i="35"/>
  <c r="N117" i="35"/>
  <c r="AX117" i="35" s="1"/>
  <c r="F110" i="43" s="1"/>
  <c r="M117" i="35"/>
  <c r="E116" i="35"/>
  <c r="AU116" i="35" s="1"/>
  <c r="C109" i="43" s="1"/>
  <c r="D116" i="35"/>
  <c r="W116" i="35"/>
  <c r="BA116" i="35" s="1"/>
  <c r="I109" i="43" s="1"/>
  <c r="V116" i="35"/>
  <c r="K116" i="35"/>
  <c r="AW116" i="35" s="1"/>
  <c r="E109" i="43" s="1"/>
  <c r="J116" i="35"/>
  <c r="T118" i="35"/>
  <c r="AZ118" i="35" s="1"/>
  <c r="H111" i="43" s="1"/>
  <c r="S118" i="35"/>
  <c r="N135" i="13" l="1"/>
  <c r="H135" i="13"/>
  <c r="AH135" i="13"/>
  <c r="G135" i="13"/>
  <c r="F136" i="13"/>
  <c r="B116" i="35"/>
  <c r="N118" i="35"/>
  <c r="AX118" i="35" s="1"/>
  <c r="F111" i="43" s="1"/>
  <c r="M118" i="35"/>
  <c r="Q117" i="35"/>
  <c r="AY117" i="35" s="1"/>
  <c r="G110" i="43" s="1"/>
  <c r="P117" i="35"/>
  <c r="H117" i="35"/>
  <c r="AV117" i="35" s="1"/>
  <c r="D110" i="43" s="1"/>
  <c r="G117" i="35"/>
  <c r="AC118" i="35"/>
  <c r="BC118" i="35" s="1"/>
  <c r="K111" i="43" s="1"/>
  <c r="AB118" i="35"/>
  <c r="E117" i="35"/>
  <c r="AU117" i="35" s="1"/>
  <c r="C110" i="43" s="1"/>
  <c r="D117" i="35"/>
  <c r="K117" i="35"/>
  <c r="AW117" i="35" s="1"/>
  <c r="E110" i="43" s="1"/>
  <c r="J117" i="35"/>
  <c r="W117" i="35"/>
  <c r="BA117" i="35" s="1"/>
  <c r="I110" i="43" s="1"/>
  <c r="V117" i="35"/>
  <c r="T119" i="35"/>
  <c r="AZ119" i="35" s="1"/>
  <c r="H112" i="43" s="1"/>
  <c r="S119" i="35"/>
  <c r="N136" i="13" l="1"/>
  <c r="H136" i="13"/>
  <c r="AH136" i="13"/>
  <c r="G136" i="13"/>
  <c r="F137" i="13"/>
  <c r="B117" i="35"/>
  <c r="H118" i="35"/>
  <c r="AV118" i="35" s="1"/>
  <c r="D111" i="43" s="1"/>
  <c r="G118" i="35"/>
  <c r="Q118" i="35"/>
  <c r="AY118" i="35" s="1"/>
  <c r="G111" i="43" s="1"/>
  <c r="P118" i="35"/>
  <c r="AC119" i="35"/>
  <c r="BC119" i="35" s="1"/>
  <c r="K112" i="43" s="1"/>
  <c r="AB119" i="35"/>
  <c r="N119" i="35"/>
  <c r="AX119" i="35" s="1"/>
  <c r="F112" i="43" s="1"/>
  <c r="M119" i="35"/>
  <c r="E118" i="35"/>
  <c r="AU118" i="35" s="1"/>
  <c r="C111" i="43" s="1"/>
  <c r="D118" i="35"/>
  <c r="T120" i="35"/>
  <c r="AZ120" i="35" s="1"/>
  <c r="H113" i="43" s="1"/>
  <c r="S120" i="35"/>
  <c r="W118" i="35"/>
  <c r="BA118" i="35" s="1"/>
  <c r="I111" i="43" s="1"/>
  <c r="V118" i="35"/>
  <c r="K118" i="35"/>
  <c r="AW118" i="35" s="1"/>
  <c r="E111" i="43" s="1"/>
  <c r="J118" i="35"/>
  <c r="N137" i="13" l="1"/>
  <c r="H137" i="13"/>
  <c r="AH137" i="13"/>
  <c r="G137" i="13"/>
  <c r="F138" i="13"/>
  <c r="B118" i="35"/>
  <c r="AC120" i="35"/>
  <c r="BC120" i="35" s="1"/>
  <c r="K113" i="43" s="1"/>
  <c r="AB120" i="35"/>
  <c r="Q119" i="35"/>
  <c r="AY119" i="35" s="1"/>
  <c r="G112" i="43" s="1"/>
  <c r="P119" i="35"/>
  <c r="H119" i="35"/>
  <c r="AV119" i="35" s="1"/>
  <c r="D112" i="43" s="1"/>
  <c r="G119" i="35"/>
  <c r="N120" i="35"/>
  <c r="AX120" i="35" s="1"/>
  <c r="F113" i="43" s="1"/>
  <c r="M120" i="35"/>
  <c r="E119" i="35"/>
  <c r="AU119" i="35" s="1"/>
  <c r="C112" i="43" s="1"/>
  <c r="D119" i="35"/>
  <c r="K119" i="35"/>
  <c r="AW119" i="35" s="1"/>
  <c r="E112" i="43" s="1"/>
  <c r="J119" i="35"/>
  <c r="S121" i="35"/>
  <c r="T121" i="35"/>
  <c r="AZ121" i="35" s="1"/>
  <c r="W119" i="35"/>
  <c r="BA119" i="35" s="1"/>
  <c r="I112" i="43" s="1"/>
  <c r="V119" i="35"/>
  <c r="N138" i="13" l="1"/>
  <c r="H138" i="13"/>
  <c r="T122" i="35"/>
  <c r="S122" i="35"/>
  <c r="AH138" i="13"/>
  <c r="AZ123" i="35"/>
  <c r="H114" i="43"/>
  <c r="G138" i="13"/>
  <c r="F139" i="13"/>
  <c r="B119" i="35"/>
  <c r="N121" i="35"/>
  <c r="AX121" i="35" s="1"/>
  <c r="M121" i="35"/>
  <c r="H120" i="35"/>
  <c r="AV120" i="35" s="1"/>
  <c r="D113" i="43" s="1"/>
  <c r="G120" i="35"/>
  <c r="Q120" i="35"/>
  <c r="AY120" i="35" s="1"/>
  <c r="G113" i="43" s="1"/>
  <c r="P120" i="35"/>
  <c r="AB121" i="35"/>
  <c r="AC121" i="35"/>
  <c r="BC121" i="35" s="1"/>
  <c r="E120" i="35"/>
  <c r="AU120" i="35" s="1"/>
  <c r="C113" i="43" s="1"/>
  <c r="D120" i="35"/>
  <c r="K120" i="35"/>
  <c r="AW120" i="35" s="1"/>
  <c r="E113" i="43" s="1"/>
  <c r="J120" i="35"/>
  <c r="W120" i="35"/>
  <c r="BA120" i="35" s="1"/>
  <c r="I113" i="43" s="1"/>
  <c r="V120" i="35"/>
  <c r="N139" i="13" l="1"/>
  <c r="H139" i="13"/>
  <c r="AB122" i="35"/>
  <c r="AC122" i="35"/>
  <c r="S123" i="35"/>
  <c r="T123" i="35"/>
  <c r="N122" i="35"/>
  <c r="M122" i="35"/>
  <c r="AH139" i="13"/>
  <c r="AX123" i="35"/>
  <c r="F114" i="43"/>
  <c r="BC123" i="35"/>
  <c r="K114" i="43"/>
  <c r="G139" i="13"/>
  <c r="F140" i="13"/>
  <c r="B120" i="35"/>
  <c r="Q121" i="35"/>
  <c r="AY121" i="35" s="1"/>
  <c r="P121" i="35"/>
  <c r="H121" i="35"/>
  <c r="AV121" i="35" s="1"/>
  <c r="G121" i="35"/>
  <c r="D121" i="35"/>
  <c r="E121" i="35"/>
  <c r="AU121" i="35" s="1"/>
  <c r="V121" i="35"/>
  <c r="W121" i="35"/>
  <c r="BA121" i="35" s="1"/>
  <c r="K121" i="35"/>
  <c r="AW121" i="35" s="1"/>
  <c r="J121" i="35"/>
  <c r="N140" i="13" l="1"/>
  <c r="H140" i="13"/>
  <c r="AC123" i="35"/>
  <c r="AB123" i="35"/>
  <c r="V122" i="35"/>
  <c r="W122" i="35"/>
  <c r="T124" i="35"/>
  <c r="S124" i="35"/>
  <c r="Q122" i="35"/>
  <c r="P122" i="35"/>
  <c r="N123" i="35"/>
  <c r="M123" i="35"/>
  <c r="K122" i="35"/>
  <c r="J122" i="35"/>
  <c r="H122" i="35"/>
  <c r="G122" i="35"/>
  <c r="E122" i="35"/>
  <c r="D122" i="35"/>
  <c r="AH140" i="13"/>
  <c r="AY123" i="35"/>
  <c r="G114" i="43"/>
  <c r="AV123" i="35"/>
  <c r="D114" i="43"/>
  <c r="AW123" i="35"/>
  <c r="E114" i="43"/>
  <c r="BA123" i="35"/>
  <c r="I114" i="43"/>
  <c r="AU123" i="35"/>
  <c r="C114" i="43"/>
  <c r="G140" i="13"/>
  <c r="F141" i="13"/>
  <c r="B121" i="35"/>
  <c r="N141" i="13" l="1"/>
  <c r="H141" i="13"/>
  <c r="B122" i="35"/>
  <c r="F143" i="13" s="1"/>
  <c r="H143" i="13" s="1"/>
  <c r="AC124" i="35"/>
  <c r="AB124" i="35"/>
  <c r="V123" i="35"/>
  <c r="W123" i="35"/>
  <c r="S125" i="35"/>
  <c r="T125" i="35"/>
  <c r="Q123" i="35"/>
  <c r="P123" i="35"/>
  <c r="N124" i="35"/>
  <c r="M124" i="35"/>
  <c r="J123" i="35"/>
  <c r="K123" i="35"/>
  <c r="H123" i="35"/>
  <c r="G123" i="35"/>
  <c r="E123" i="35"/>
  <c r="D123" i="35"/>
  <c r="AH141" i="13"/>
  <c r="BG123" i="35"/>
  <c r="BF124" i="35" s="1"/>
  <c r="G141" i="13"/>
  <c r="F142" i="13"/>
  <c r="AH142" i="13" l="1"/>
  <c r="H142" i="13"/>
  <c r="B123" i="35"/>
  <c r="F144" i="13" s="1"/>
  <c r="H144" i="13" s="1"/>
  <c r="N143" i="13"/>
  <c r="G143" i="13"/>
  <c r="AH143" i="13"/>
  <c r="AC125" i="35"/>
  <c r="AB125" i="35"/>
  <c r="W124" i="35"/>
  <c r="V124" i="35"/>
  <c r="T126" i="35"/>
  <c r="S126" i="35"/>
  <c r="Q124" i="35"/>
  <c r="P124" i="35"/>
  <c r="N125" i="35"/>
  <c r="M125" i="35"/>
  <c r="K124" i="35"/>
  <c r="J124" i="35"/>
  <c r="G124" i="35"/>
  <c r="H124" i="35"/>
  <c r="E124" i="35"/>
  <c r="D124" i="35"/>
  <c r="N142" i="13"/>
  <c r="BC124" i="35"/>
  <c r="AX124" i="35"/>
  <c r="BD124" i="35"/>
  <c r="AZ124" i="35"/>
  <c r="BB124" i="35"/>
  <c r="BE124" i="35"/>
  <c r="AY124" i="35"/>
  <c r="AU124" i="35"/>
  <c r="AV124" i="35"/>
  <c r="AW124" i="35"/>
  <c r="BA124" i="35"/>
  <c r="G142" i="13"/>
  <c r="N144" i="13" l="1"/>
  <c r="G144" i="13"/>
  <c r="AH144" i="13"/>
  <c r="B124" i="35"/>
  <c r="F145" i="13" s="1"/>
  <c r="H145" i="13" s="1"/>
  <c r="AC126" i="35"/>
  <c r="AB126" i="35"/>
  <c r="V125" i="35"/>
  <c r="W125" i="35"/>
  <c r="T127" i="35"/>
  <c r="S127" i="35"/>
  <c r="Q125" i="35"/>
  <c r="P125" i="35"/>
  <c r="N126" i="35"/>
  <c r="M126" i="35"/>
  <c r="J125" i="35"/>
  <c r="K125" i="35"/>
  <c r="H125" i="35"/>
  <c r="G125" i="35"/>
  <c r="E125" i="35"/>
  <c r="D125" i="35"/>
  <c r="B125" i="35" l="1"/>
  <c r="F146" i="13" s="1"/>
  <c r="H146" i="13" s="1"/>
  <c r="G145" i="13"/>
  <c r="AH145" i="13"/>
  <c r="N145" i="13"/>
  <c r="AC127" i="35"/>
  <c r="AB127" i="35"/>
  <c r="W126" i="35"/>
  <c r="V126" i="35"/>
  <c r="T128" i="35"/>
  <c r="S128" i="35"/>
  <c r="P126" i="35"/>
  <c r="Q126" i="35"/>
  <c r="N127" i="35"/>
  <c r="M127" i="35"/>
  <c r="K126" i="35"/>
  <c r="J126" i="35"/>
  <c r="H126" i="35"/>
  <c r="G126" i="35"/>
  <c r="D126" i="35"/>
  <c r="E126" i="35"/>
  <c r="N146" i="13" l="1"/>
  <c r="AH146" i="13"/>
  <c r="G146" i="13"/>
  <c r="B126" i="35"/>
  <c r="F147" i="13" s="1"/>
  <c r="AC128" i="35"/>
  <c r="AB128" i="35"/>
  <c r="V127" i="35"/>
  <c r="W127" i="35"/>
  <c r="S129" i="35"/>
  <c r="T129" i="35"/>
  <c r="Q127" i="35"/>
  <c r="P127" i="35"/>
  <c r="N128" i="35"/>
  <c r="M128" i="35"/>
  <c r="K127" i="35"/>
  <c r="J127" i="35"/>
  <c r="G127" i="35"/>
  <c r="H127" i="35"/>
  <c r="E127" i="35"/>
  <c r="D127" i="35"/>
  <c r="AH147" i="13" l="1"/>
  <c r="H147" i="13"/>
  <c r="N147" i="13"/>
  <c r="G147" i="13"/>
  <c r="B127" i="35"/>
  <c r="F148" i="13" s="1"/>
  <c r="AB129" i="35"/>
  <c r="AC129" i="35"/>
  <c r="W128" i="35"/>
  <c r="V128" i="35"/>
  <c r="T130" i="35"/>
  <c r="S130" i="35"/>
  <c r="P128" i="35"/>
  <c r="Q128" i="35"/>
  <c r="N129" i="35"/>
  <c r="M129" i="35"/>
  <c r="K128" i="35"/>
  <c r="J128" i="35"/>
  <c r="H128" i="35"/>
  <c r="G128" i="35"/>
  <c r="E128" i="35"/>
  <c r="D128" i="35"/>
  <c r="AH148" i="13" l="1"/>
  <c r="H148" i="13"/>
  <c r="B128" i="35"/>
  <c r="F149" i="13" s="1"/>
  <c r="N148" i="13"/>
  <c r="G148" i="13"/>
  <c r="AB130" i="35"/>
  <c r="AC130" i="35"/>
  <c r="V129" i="35"/>
  <c r="W129" i="35"/>
  <c r="S131" i="35"/>
  <c r="T131" i="35"/>
  <c r="P129" i="35"/>
  <c r="Q129" i="35"/>
  <c r="N130" i="35"/>
  <c r="M130" i="35"/>
  <c r="J129" i="35"/>
  <c r="K129" i="35"/>
  <c r="H129" i="35"/>
  <c r="G129" i="35"/>
  <c r="E129" i="35"/>
  <c r="D129" i="35"/>
  <c r="N149" i="13" l="1"/>
  <c r="H149" i="13"/>
  <c r="G149" i="13"/>
  <c r="AH149" i="13"/>
  <c r="B129" i="35"/>
  <c r="F150" i="13" s="1"/>
  <c r="H150" i="13" s="1"/>
  <c r="AC131" i="35"/>
  <c r="AB131" i="35"/>
  <c r="V130" i="35"/>
  <c r="W130" i="35"/>
  <c r="T132" i="35"/>
  <c r="S132" i="35"/>
  <c r="P130" i="35"/>
  <c r="Q130" i="35"/>
  <c r="N131" i="35"/>
  <c r="M131" i="35"/>
  <c r="J130" i="35"/>
  <c r="K130" i="35"/>
  <c r="G130" i="35"/>
  <c r="H130" i="35"/>
  <c r="D130" i="35"/>
  <c r="E130" i="35"/>
  <c r="AH150" i="13" l="1"/>
  <c r="G150" i="13"/>
  <c r="N150" i="13"/>
  <c r="B130" i="35"/>
  <c r="F151" i="13" s="1"/>
  <c r="H151" i="13" s="1"/>
  <c r="AC132" i="35"/>
  <c r="AB132" i="35"/>
  <c r="V131" i="35"/>
  <c r="W131" i="35"/>
  <c r="S133" i="35"/>
  <c r="T133" i="35"/>
  <c r="Q131" i="35"/>
  <c r="P131" i="35"/>
  <c r="N132" i="35"/>
  <c r="M132" i="35"/>
  <c r="K131" i="35"/>
  <c r="J131" i="35"/>
  <c r="G131" i="35"/>
  <c r="H131" i="35"/>
  <c r="E131" i="35"/>
  <c r="D131" i="35"/>
  <c r="G151" i="13" l="1"/>
  <c r="AH151" i="13"/>
  <c r="N151" i="13"/>
  <c r="B131" i="35"/>
  <c r="F152" i="13" s="1"/>
  <c r="H152" i="13" s="1"/>
  <c r="AC133" i="35"/>
  <c r="AB133" i="35"/>
  <c r="W132" i="35"/>
  <c r="V132" i="35"/>
  <c r="T134" i="35"/>
  <c r="S134" i="35"/>
  <c r="Q132" i="35"/>
  <c r="P132" i="35"/>
  <c r="N133" i="35"/>
  <c r="M133" i="35"/>
  <c r="K132" i="35"/>
  <c r="J132" i="35"/>
  <c r="H132" i="35"/>
  <c r="G132" i="35"/>
  <c r="E132" i="35"/>
  <c r="D132" i="35"/>
  <c r="B132" i="35" l="1"/>
  <c r="F153" i="13" s="1"/>
  <c r="G152" i="13"/>
  <c r="N152" i="13"/>
  <c r="AH152" i="13"/>
  <c r="AC134" i="35"/>
  <c r="AB134" i="35"/>
  <c r="V133" i="35"/>
  <c r="W133" i="35"/>
  <c r="T135" i="35"/>
  <c r="S135" i="35"/>
  <c r="Q133" i="35"/>
  <c r="P133" i="35"/>
  <c r="M134" i="35"/>
  <c r="N134" i="35"/>
  <c r="J133" i="35"/>
  <c r="K133" i="35"/>
  <c r="H133" i="35"/>
  <c r="G133" i="35"/>
  <c r="E133" i="35"/>
  <c r="D133" i="35"/>
  <c r="N153" i="13" l="1"/>
  <c r="H153" i="13"/>
  <c r="G153" i="13"/>
  <c r="AH153" i="13"/>
  <c r="B133" i="35"/>
  <c r="F154" i="13" s="1"/>
  <c r="H154" i="13" s="1"/>
  <c r="AC135" i="35"/>
  <c r="AB135" i="35"/>
  <c r="W134" i="35"/>
  <c r="V134" i="35"/>
  <c r="T136" i="35"/>
  <c r="S136" i="35"/>
  <c r="Q134" i="35"/>
  <c r="P134" i="35"/>
  <c r="N135" i="35"/>
  <c r="M135" i="35"/>
  <c r="K134" i="35"/>
  <c r="J134" i="35"/>
  <c r="G134" i="35"/>
  <c r="H134" i="35"/>
  <c r="E134" i="35"/>
  <c r="D134" i="35"/>
  <c r="B134" i="35" l="1"/>
  <c r="F155" i="13" s="1"/>
  <c r="N154" i="13"/>
  <c r="G154" i="13"/>
  <c r="AH154" i="13"/>
  <c r="AC136" i="35"/>
  <c r="AB136" i="35"/>
  <c r="V135" i="35"/>
  <c r="W135" i="35"/>
  <c r="T137" i="35"/>
  <c r="S137" i="35"/>
  <c r="P135" i="35"/>
  <c r="Q135" i="35"/>
  <c r="N136" i="35"/>
  <c r="M136" i="35"/>
  <c r="K135" i="35"/>
  <c r="J135" i="35"/>
  <c r="H135" i="35"/>
  <c r="G135" i="35"/>
  <c r="D135" i="35"/>
  <c r="E135" i="35"/>
  <c r="G155" i="13" l="1"/>
  <c r="H155" i="13"/>
  <c r="B135" i="35"/>
  <c r="F156" i="13" s="1"/>
  <c r="N155" i="13"/>
  <c r="AH155" i="13"/>
  <c r="AC137" i="35"/>
  <c r="AB137" i="35"/>
  <c r="W136" i="35"/>
  <c r="V136" i="35"/>
  <c r="T138" i="35"/>
  <c r="S138" i="35"/>
  <c r="Q136" i="35"/>
  <c r="P136" i="35"/>
  <c r="N137" i="35"/>
  <c r="M137" i="35"/>
  <c r="J136" i="35"/>
  <c r="K136" i="35"/>
  <c r="H136" i="35"/>
  <c r="G136" i="35"/>
  <c r="E136" i="35"/>
  <c r="D136" i="35"/>
  <c r="AH156" i="13" l="1"/>
  <c r="H156" i="13"/>
  <c r="B136" i="35"/>
  <c r="F157" i="13" s="1"/>
  <c r="G156" i="13"/>
  <c r="N156" i="13"/>
  <c r="AC138" i="35"/>
  <c r="AB138" i="35"/>
  <c r="W137" i="35"/>
  <c r="V137" i="35"/>
  <c r="T139" i="35"/>
  <c r="S139" i="35"/>
  <c r="Q137" i="35"/>
  <c r="P137" i="35"/>
  <c r="N138" i="35"/>
  <c r="M138" i="35"/>
  <c r="J137" i="35"/>
  <c r="K137" i="35"/>
  <c r="H137" i="35"/>
  <c r="G137" i="35"/>
  <c r="E137" i="35"/>
  <c r="D137" i="35"/>
  <c r="AH157" i="13" l="1"/>
  <c r="H157" i="13"/>
  <c r="N157" i="13"/>
  <c r="G157" i="13"/>
  <c r="B137" i="35"/>
  <c r="F158" i="13" s="1"/>
  <c r="AC139" i="35"/>
  <c r="AB139" i="35"/>
  <c r="V138" i="35"/>
  <c r="W138" i="35"/>
  <c r="T140" i="35"/>
  <c r="S140" i="35"/>
  <c r="Q138" i="35"/>
  <c r="P138" i="35"/>
  <c r="N139" i="35"/>
  <c r="M139" i="35"/>
  <c r="K138" i="35"/>
  <c r="J138" i="35"/>
  <c r="H138" i="35"/>
  <c r="G138" i="35"/>
  <c r="E138" i="35"/>
  <c r="D138" i="35"/>
  <c r="N158" i="13" l="1"/>
  <c r="H158" i="13"/>
  <c r="AH158" i="13"/>
  <c r="G158" i="13"/>
  <c r="B138" i="35"/>
  <c r="F159" i="13" s="1"/>
  <c r="H159" i="13" s="1"/>
  <c r="AC140" i="35"/>
  <c r="AB140" i="35"/>
  <c r="V139" i="35"/>
  <c r="W139" i="35"/>
  <c r="T141" i="35"/>
  <c r="S141" i="35"/>
  <c r="Q139" i="35"/>
  <c r="P139" i="35"/>
  <c r="N140" i="35"/>
  <c r="M140" i="35"/>
  <c r="K139" i="35"/>
  <c r="J139" i="35"/>
  <c r="H139" i="35"/>
  <c r="G139" i="35"/>
  <c r="E139" i="35"/>
  <c r="D139" i="35"/>
  <c r="B139" i="35" l="1"/>
  <c r="F160" i="13" s="1"/>
  <c r="G159" i="13"/>
  <c r="N159" i="13"/>
  <c r="AH159" i="13"/>
  <c r="AC141" i="35"/>
  <c r="AB141" i="35"/>
  <c r="W140" i="35"/>
  <c r="V140" i="35"/>
  <c r="T142" i="35"/>
  <c r="S142" i="35"/>
  <c r="Q140" i="35"/>
  <c r="P140" i="35"/>
  <c r="N141" i="35"/>
  <c r="M141" i="35"/>
  <c r="J140" i="35"/>
  <c r="K140" i="35"/>
  <c r="G140" i="35"/>
  <c r="H140" i="35"/>
  <c r="E140" i="35"/>
  <c r="D140" i="35"/>
  <c r="G160" i="13" l="1"/>
  <c r="H160" i="13"/>
  <c r="B140" i="35"/>
  <c r="F161" i="13" s="1"/>
  <c r="H161" i="13" s="1"/>
  <c r="N160" i="13"/>
  <c r="AH160" i="13"/>
  <c r="AB142" i="35"/>
  <c r="AC142" i="35"/>
  <c r="V141" i="35"/>
  <c r="W141" i="35"/>
  <c r="S143" i="35"/>
  <c r="T143" i="35"/>
  <c r="Q141" i="35"/>
  <c r="P141" i="35"/>
  <c r="N142" i="35"/>
  <c r="M142" i="35"/>
  <c r="J141" i="35"/>
  <c r="K141" i="35"/>
  <c r="H141" i="35"/>
  <c r="G141" i="35"/>
  <c r="E141" i="35"/>
  <c r="D141" i="35"/>
  <c r="G161" i="13" l="1"/>
  <c r="AH161" i="13"/>
  <c r="N161" i="13"/>
  <c r="B141" i="35"/>
  <c r="F162" i="13" s="1"/>
  <c r="AC143" i="35"/>
  <c r="AB143" i="35"/>
  <c r="V142" i="35"/>
  <c r="W142" i="35"/>
  <c r="S144" i="35"/>
  <c r="T144" i="35"/>
  <c r="Q142" i="35"/>
  <c r="P142" i="35"/>
  <c r="M143" i="35"/>
  <c r="N143" i="35"/>
  <c r="J142" i="35"/>
  <c r="K142" i="35"/>
  <c r="H142" i="35"/>
  <c r="G142" i="35"/>
  <c r="E142" i="35"/>
  <c r="D142" i="35"/>
  <c r="N162" i="13" l="1"/>
  <c r="H162" i="13"/>
  <c r="AH162" i="13"/>
  <c r="G162" i="13"/>
  <c r="B142" i="35"/>
  <c r="F163" i="13" s="1"/>
  <c r="AC144" i="35"/>
  <c r="AB144" i="35"/>
  <c r="V143" i="35"/>
  <c r="W143" i="35"/>
  <c r="T145" i="35"/>
  <c r="S145" i="35"/>
  <c r="P143" i="35"/>
  <c r="Q143" i="35"/>
  <c r="N144" i="35"/>
  <c r="M144" i="35"/>
  <c r="J143" i="35"/>
  <c r="K143" i="35"/>
  <c r="H143" i="35"/>
  <c r="G143" i="35"/>
  <c r="E143" i="35"/>
  <c r="D143" i="35"/>
  <c r="G163" i="13" l="1"/>
  <c r="H163" i="13"/>
  <c r="N163" i="13"/>
  <c r="AH163" i="13"/>
  <c r="B143" i="35"/>
  <c r="F164" i="13" s="1"/>
  <c r="H164" i="13" s="1"/>
  <c r="AC145" i="35"/>
  <c r="AB145" i="35"/>
  <c r="V144" i="35"/>
  <c r="W144" i="35"/>
  <c r="S146" i="35"/>
  <c r="T146" i="35"/>
  <c r="Q144" i="35"/>
  <c r="P144" i="35"/>
  <c r="N145" i="35"/>
  <c r="M145" i="35"/>
  <c r="K144" i="35"/>
  <c r="J144" i="35"/>
  <c r="H144" i="35"/>
  <c r="G144" i="35"/>
  <c r="E144" i="35"/>
  <c r="D144" i="35"/>
  <c r="G164" i="13" l="1"/>
  <c r="N164" i="13"/>
  <c r="AH164" i="13"/>
  <c r="AB146" i="35"/>
  <c r="AC146" i="35"/>
  <c r="W145" i="35"/>
  <c r="V145" i="35"/>
  <c r="Q145" i="35"/>
  <c r="P145" i="35"/>
  <c r="N146" i="35"/>
  <c r="M146" i="35"/>
  <c r="J145" i="35"/>
  <c r="K145" i="35"/>
  <c r="B144" i="35"/>
  <c r="F165" i="13" s="1"/>
  <c r="H165" i="13" s="1"/>
  <c r="H145" i="35"/>
  <c r="G145" i="35"/>
  <c r="E145" i="35"/>
  <c r="D145" i="35"/>
  <c r="AH165" i="13" l="1"/>
  <c r="G165" i="13"/>
  <c r="N165" i="13"/>
  <c r="B145" i="35"/>
  <c r="F166" i="13" s="1"/>
  <c r="H166" i="13" s="1"/>
  <c r="V146" i="35"/>
  <c r="W146" i="35"/>
  <c r="Q146" i="35"/>
  <c r="P146" i="35"/>
  <c r="K146" i="35"/>
  <c r="J146" i="35"/>
  <c r="H146" i="35"/>
  <c r="G146" i="35"/>
  <c r="E146" i="35"/>
  <c r="D146" i="35"/>
  <c r="G166" i="13" l="1"/>
  <c r="AH166" i="13"/>
  <c r="N166" i="13"/>
  <c r="B146" i="35"/>
  <c r="F167" i="13" s="1"/>
  <c r="H167" i="13" s="1"/>
  <c r="N167" i="13" l="1"/>
  <c r="G167" i="13"/>
  <c r="AH16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tc={42FA233E-7A76-4FFA-801C-88FAE468F17B}</author>
    <author>tc={FA06975F-D247-4BA0-A419-22A277919FFA}</author>
    <author>tc={8D5460CD-E441-413D-9328-F227747C5422}</author>
    <author>tc={AE209953-8F36-4234-9377-ECE365751E13}</author>
  </authors>
  <commentList>
    <comment ref="K1" authorId="0" shapeId="0" xr:uid="{42FA233E-7A76-4FFA-801C-88FAE468F17B}">
      <text>
        <t>[Threaded comment]
Your version of Excel allows you to read this threaded comment; however, any edits to it will get removed if the file is opened in a newer version of Excel. Learn more: https://go.microsoft.com/fwlink/?linkid=870924
Comment:
    Renamed from “Leather” to “Rubber and Leather”</t>
      </text>
    </comment>
    <comment ref="N1" authorId="1" shapeId="0" xr:uid="{FA06975F-D247-4BA0-A419-22A277919FFA}">
      <text>
        <t xml:space="preserve">[Threaded comment]
Your version of Excel allows you to read this threaded comment; however, any edits to it will get removed if the file is opened in a newer version of Excel. Learn more: https://go.microsoft.com/fwlink/?linkid=870924
Comment:
    Adjusted these % to ensure 100% totals - 1941 to 1989
</t>
      </text>
    </comment>
    <comment ref="W1" authorId="2" shapeId="0" xr:uid="{8D5460CD-E441-413D-9328-F227747C5422}">
      <text>
        <t>[Threaded comment]
Your version of Excel allows you to read this threaded comment; however, any edits to it will get removed if the file is opened in a newer version of Excel. Learn more: https://go.microsoft.com/fwlink/?linkid=870924
Comment:
    For 2008 to 2024 - Misalignment between WRMD/PIRD sector splits affected “rubber and leather” and “rubber” % (“rounding errors”)
Adjusted these % so totals will add to 100% 
Values calculated by subtracting all other category values from 100%.</t>
      </text>
    </comment>
    <comment ref="AB1" authorId="3" shapeId="0" xr:uid="{AE209953-8F36-4234-9377-ECE365751E13}">
      <text>
        <t>[Threaded comment]
Your version of Excel allows you to read this threaded comment; however, any edits to it will get removed if the file is opened in a newer version of Excel. Learn more: https://go.microsoft.com/fwlink/?linkid=870924
Comment:
    1990-2007 - Adjusted to ensure 100% total.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tc={B3F821DA-D136-4D2E-B3CC-D4EC4EE82237}</author>
  </authors>
  <commentList>
    <comment ref="M1" authorId="0" shapeId="0" xr:uid="{B3F821DA-D136-4D2E-B3CC-D4EC4EE82237}">
      <text>
        <t>[Threaded comment]
Your version of Excel allows you to read this threaded comment; however, any edits to it will get removed if the file is opened in a newer version of Excel. Learn more: https://go.microsoft.com/fwlink/?linkid=870924
Comment:
    Renamed from “Leather” to “Rubber and Leather”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<sst xmlns="http://schemas.openxmlformats.org/spreadsheetml/2006/main" count="9296" uniqueCount="363">
  <si>
    <t>Food</t>
  </si>
  <si>
    <t>Paper</t>
  </si>
  <si>
    <t>Textiles</t>
  </si>
  <si>
    <t>Wood</t>
  </si>
  <si>
    <t>Yard and Garden</t>
  </si>
  <si>
    <t>Leather</t>
  </si>
  <si>
    <t>Diapers</t>
  </si>
  <si>
    <t>Pet Waste</t>
  </si>
  <si>
    <t>Other - Unknown</t>
  </si>
  <si>
    <t>Electronics</t>
  </si>
  <si>
    <t>DOC</t>
  </si>
  <si>
    <r>
      <t>DOC</t>
    </r>
    <r>
      <rPr>
        <b/>
        <vertAlign val="subscript"/>
        <sz val="11"/>
        <color theme="0"/>
        <rFont val="Calibri"/>
        <family val="2"/>
        <scheme val="minor"/>
      </rPr>
      <t>f</t>
    </r>
  </si>
  <si>
    <t>Year</t>
  </si>
  <si>
    <t>P/T</t>
  </si>
  <si>
    <t>AB</t>
  </si>
  <si>
    <t>BC</t>
  </si>
  <si>
    <t>SK</t>
  </si>
  <si>
    <t>MB</t>
  </si>
  <si>
    <t>ON</t>
  </si>
  <si>
    <t>QC</t>
  </si>
  <si>
    <t>NB</t>
  </si>
  <si>
    <t>NL</t>
  </si>
  <si>
    <t>NS</t>
  </si>
  <si>
    <t>PE</t>
  </si>
  <si>
    <t>NT</t>
  </si>
  <si>
    <t>NU</t>
  </si>
  <si>
    <t>YT</t>
  </si>
  <si>
    <t>tonnes</t>
  </si>
  <si>
    <t>Default</t>
  </si>
  <si>
    <t>Custom</t>
  </si>
  <si>
    <t>tonnes/kg</t>
  </si>
  <si>
    <t>Constants</t>
  </si>
  <si>
    <t>Material:</t>
  </si>
  <si>
    <t>Decay rate (k):</t>
  </si>
  <si>
    <t>DOC:</t>
  </si>
  <si>
    <r>
      <t>DOC</t>
    </r>
    <r>
      <rPr>
        <b/>
        <vertAlign val="subscript"/>
        <sz val="11"/>
        <color theme="0"/>
        <rFont val="Calibri"/>
        <family val="2"/>
        <scheme val="minor"/>
      </rPr>
      <t>f</t>
    </r>
    <r>
      <rPr>
        <b/>
        <sz val="11"/>
        <color theme="0"/>
        <rFont val="Calibri"/>
        <family val="2"/>
        <scheme val="minor"/>
      </rPr>
      <t>:</t>
    </r>
  </si>
  <si>
    <r>
      <t>DDOCm</t>
    </r>
    <r>
      <rPr>
        <b/>
        <vertAlign val="subscript"/>
        <sz val="11"/>
        <color theme="1"/>
        <rFont val="Calibri"/>
        <family val="2"/>
        <scheme val="minor"/>
      </rPr>
      <t>T</t>
    </r>
    <r>
      <rPr>
        <b/>
        <sz val="11"/>
        <color theme="1"/>
        <rFont val="Calibri"/>
        <family val="2"/>
        <scheme val="minor"/>
      </rPr>
      <t xml:space="preserve">
(tonnes)</t>
    </r>
  </si>
  <si>
    <r>
      <t>DDOCma</t>
    </r>
    <r>
      <rPr>
        <b/>
        <vertAlign val="subscript"/>
        <sz val="11"/>
        <color theme="1"/>
        <rFont val="Calibri"/>
        <family val="2"/>
        <scheme val="minor"/>
      </rPr>
      <t>T</t>
    </r>
    <r>
      <rPr>
        <b/>
        <sz val="11"/>
        <color theme="1"/>
        <rFont val="Calibri"/>
        <family val="2"/>
        <scheme val="minor"/>
      </rPr>
      <t xml:space="preserve">
(tonnes)</t>
    </r>
  </si>
  <si>
    <r>
      <t>DDOCm decom</t>
    </r>
    <r>
      <rPr>
        <b/>
        <vertAlign val="subscript"/>
        <sz val="11"/>
        <color theme="1"/>
        <rFont val="Calibri"/>
        <family val="2"/>
        <scheme val="minor"/>
      </rPr>
      <t>T</t>
    </r>
    <r>
      <rPr>
        <b/>
        <sz val="11"/>
        <color theme="1"/>
        <rFont val="Calibri"/>
        <family val="2"/>
        <scheme val="minor"/>
      </rPr>
      <t xml:space="preserve">
(tonnes)</t>
    </r>
  </si>
  <si>
    <r>
      <t>Total annual CH</t>
    </r>
    <r>
      <rPr>
        <b/>
        <vertAlign val="subscript"/>
        <sz val="11"/>
        <color theme="0"/>
        <rFont val="Calibri"/>
        <family val="2"/>
        <scheme val="minor"/>
      </rPr>
      <t>4</t>
    </r>
    <r>
      <rPr>
        <b/>
        <sz val="11"/>
        <color theme="0"/>
        <rFont val="Calibri"/>
        <family val="2"/>
        <scheme val="minor"/>
      </rPr>
      <t xml:space="preserve"> generated
(tonnes)</t>
    </r>
  </si>
  <si>
    <t>Province:</t>
  </si>
  <si>
    <r>
      <t>Climate Zone Decay Rate (yr</t>
    </r>
    <r>
      <rPr>
        <b/>
        <vertAlign val="superscript"/>
        <sz val="11"/>
        <color theme="0"/>
        <rFont val="Calibri"/>
        <family val="2"/>
        <scheme val="minor"/>
      </rPr>
      <t>-1</t>
    </r>
    <r>
      <rPr>
        <b/>
        <sz val="11"/>
        <color theme="0"/>
        <rFont val="Calibri"/>
        <family val="2"/>
        <scheme val="minor"/>
      </rPr>
      <t>)</t>
    </r>
  </si>
  <si>
    <t>IPCC 2019 Refinement (Highly decomposable wastes)</t>
  </si>
  <si>
    <t>IPCC 2019 Refinement (moderately decomposable wastes)</t>
  </si>
  <si>
    <t>IPCC 2019 Refinement (less decomposable wastes)</t>
  </si>
  <si>
    <t>IPCC 2019 Refinement (moderately decomposable wastes); Mostly composed of soiled paper</t>
  </si>
  <si>
    <t>IPCC 2006</t>
  </si>
  <si>
    <t>Estimated 3% carbon</t>
  </si>
  <si>
    <t>ECCC Estimate</t>
  </si>
  <si>
    <t>IPCC 2006 Guidelines, Food Waste, Boreal and Temperate Climate (Wet/Dry)</t>
  </si>
  <si>
    <t>IPCC 2006 Guidelines,  Paper/Textiles, Boreal and Temperate Climate (Wet/Dry)</t>
  </si>
  <si>
    <t>IPCC 2006 Guidelines,  Wood/Straw, Boreal/Temperate</t>
  </si>
  <si>
    <t>IPCC 2006 Guidelines, Moderately Degrading Waste (Garden and park waste), Boreal/Temperate</t>
  </si>
  <si>
    <t>IPCC 2006 Guidelines, Sewage Sluge, Boreal/Temperate Climate</t>
  </si>
  <si>
    <t>IPCC 2006 Paper (most "Other Organics" are soiled paper and decomposable packaging)</t>
  </si>
  <si>
    <r>
      <t>e</t>
    </r>
    <r>
      <rPr>
        <b/>
        <vertAlign val="superscript"/>
        <sz val="11"/>
        <color theme="0"/>
        <rFont val="Calibri"/>
        <family val="2"/>
        <scheme val="minor"/>
      </rPr>
      <t>-k</t>
    </r>
    <r>
      <rPr>
        <b/>
        <sz val="11"/>
        <color theme="0"/>
        <rFont val="Calibri"/>
        <family val="2"/>
        <scheme val="minor"/>
      </rPr>
      <t>:</t>
    </r>
  </si>
  <si>
    <t>ICI</t>
  </si>
  <si>
    <t>C&amp;D</t>
  </si>
  <si>
    <t>Residential</t>
  </si>
  <si>
    <r>
      <t>Precipitation Decay Rate (yr</t>
    </r>
    <r>
      <rPr>
        <b/>
        <vertAlign val="superscript"/>
        <sz val="11"/>
        <color theme="0"/>
        <rFont val="Calibri"/>
        <family val="2"/>
        <scheme val="minor"/>
      </rPr>
      <t>-1</t>
    </r>
    <r>
      <rPr>
        <b/>
        <sz val="11"/>
        <color theme="0"/>
        <rFont val="Calibri"/>
        <family val="2"/>
        <scheme val="minor"/>
      </rPr>
      <t>)</t>
    </r>
  </si>
  <si>
    <t>&lt;250mm</t>
  </si>
  <si>
    <t>Adjusted decay rate (k):</t>
  </si>
  <si>
    <t>Sector</t>
  </si>
  <si>
    <t>Soil&amp;Dirt</t>
  </si>
  <si>
    <t>Amount</t>
  </si>
  <si>
    <t>Sludge</t>
  </si>
  <si>
    <r>
      <t>Equivalent L</t>
    </r>
    <r>
      <rPr>
        <b/>
        <vertAlign val="subscript"/>
        <sz val="11"/>
        <color theme="0"/>
        <rFont val="Calibri"/>
        <family val="2"/>
        <scheme val="minor"/>
      </rPr>
      <t>o</t>
    </r>
    <r>
      <rPr>
        <b/>
        <sz val="11"/>
        <color theme="0"/>
        <rFont val="Calibri"/>
        <family val="2"/>
        <scheme val="minor"/>
      </rPr>
      <t xml:space="preserve"> (m</t>
    </r>
    <r>
      <rPr>
        <b/>
        <vertAlign val="superscript"/>
        <sz val="11"/>
        <color theme="0"/>
        <rFont val="Calibri"/>
        <family val="2"/>
        <scheme val="minor"/>
      </rPr>
      <t>3</t>
    </r>
    <r>
      <rPr>
        <b/>
        <sz val="11"/>
        <color theme="0"/>
        <rFont val="Calibri"/>
        <family val="2"/>
        <scheme val="minor"/>
      </rPr>
      <t xml:space="preserve"> CH</t>
    </r>
    <r>
      <rPr>
        <b/>
        <vertAlign val="subscript"/>
        <sz val="11"/>
        <color theme="0"/>
        <rFont val="Calibri"/>
        <family val="2"/>
        <scheme val="minor"/>
      </rPr>
      <t>4</t>
    </r>
    <r>
      <rPr>
        <b/>
        <sz val="11"/>
        <color theme="0"/>
        <rFont val="Calibri"/>
        <family val="2"/>
        <scheme val="minor"/>
      </rPr>
      <t xml:space="preserve">/tonne) </t>
    </r>
  </si>
  <si>
    <r>
      <t>BC model L</t>
    </r>
    <r>
      <rPr>
        <b/>
        <vertAlign val="subscript"/>
        <sz val="11"/>
        <color theme="0"/>
        <rFont val="Calibri"/>
        <family val="2"/>
        <scheme val="minor"/>
      </rPr>
      <t>o</t>
    </r>
    <r>
      <rPr>
        <b/>
        <sz val="11"/>
        <color theme="0"/>
        <rFont val="Calibri"/>
        <family val="2"/>
        <scheme val="minor"/>
      </rPr>
      <t xml:space="preserve"> (m</t>
    </r>
    <r>
      <rPr>
        <b/>
        <vertAlign val="superscript"/>
        <sz val="11"/>
        <color theme="0"/>
        <rFont val="Calibri"/>
        <family val="2"/>
        <scheme val="minor"/>
      </rPr>
      <t>3</t>
    </r>
    <r>
      <rPr>
        <b/>
        <sz val="11"/>
        <color theme="0"/>
        <rFont val="Calibri"/>
        <family val="2"/>
        <scheme val="minor"/>
      </rPr>
      <t xml:space="preserve"> CH</t>
    </r>
    <r>
      <rPr>
        <b/>
        <vertAlign val="subscript"/>
        <sz val="11"/>
        <color theme="0"/>
        <rFont val="Calibri"/>
        <family val="2"/>
        <scheme val="minor"/>
      </rPr>
      <t>4</t>
    </r>
    <r>
      <rPr>
        <b/>
        <sz val="11"/>
        <color theme="0"/>
        <rFont val="Calibri"/>
        <family val="2"/>
        <scheme val="minor"/>
      </rPr>
      <t xml:space="preserve">/tonne) </t>
    </r>
  </si>
  <si>
    <r>
      <t>MCF*DOC*DOC</t>
    </r>
    <r>
      <rPr>
        <b/>
        <vertAlign val="subscript"/>
        <sz val="11"/>
        <color theme="0"/>
        <rFont val="Calibri"/>
        <family val="2"/>
        <scheme val="minor"/>
      </rPr>
      <t>f</t>
    </r>
  </si>
  <si>
    <t>Inert</t>
  </si>
  <si>
    <t>ECCC estimate that it is less decomposable waste</t>
  </si>
  <si>
    <t>IPCC 2006 Guidelines,  Paper/Textiles, Boreal/Temperate (Wet/Dry)</t>
  </si>
  <si>
    <t>IPCC 2006 (40% is assumed to be synthetic, expert judgement)</t>
  </si>
  <si>
    <t>IPCC 2006 (garden and park waste)</t>
  </si>
  <si>
    <t>IPCC 2006 (same as rubber and leather)</t>
  </si>
  <si>
    <t>IPCC 2019 Guidelines, Excel model workbook</t>
  </si>
  <si>
    <t>IPCC 2019 Refinement (highly decomposable wastes)</t>
  </si>
  <si>
    <t>IPCC 2019 Refinement</t>
  </si>
  <si>
    <t>IPCC 2006 Guidelines, Default Bulk Waste, Boreal/Temperate Climate (moderately degrading)</t>
  </si>
  <si>
    <t>ECCC estimate (slowly degrading, same as wood)</t>
  </si>
  <si>
    <t>IPCC 2006 Guidelines, Default Bulk Waste, Boreal/Temperate Climate (slowly degrading, same as wood)</t>
  </si>
  <si>
    <t>IPCC 2019 Refinement (moderately decomposable, diaper)</t>
  </si>
  <si>
    <t>IPCC 2006/2019 Default (bulk waste, moderately decomposable waste)</t>
  </si>
  <si>
    <t>IPCC 2019 (untreated sludge with 10% solids, wet weight)</t>
  </si>
  <si>
    <t>BC guidelines</t>
  </si>
  <si>
    <t>ECCC estimate</t>
  </si>
  <si>
    <t>IPCC 2006 Guidelines, Moderately Degrading Waste (Other, non-food, organic putrescible), Boreal/Temperate</t>
  </si>
  <si>
    <t>IPCC 2006 Guidelines, Sewage Sluge, Boreal/Temperate</t>
  </si>
  <si>
    <t>Other - Residential</t>
  </si>
  <si>
    <t>Other - ICI</t>
  </si>
  <si>
    <t>Check</t>
  </si>
  <si>
    <t>Average of DOC values for Other - Residential, Other - ICI and Other - C&amp;D</t>
  </si>
  <si>
    <t>%</t>
  </si>
  <si>
    <t>INTRODUCTION</t>
  </si>
  <si>
    <t>Soiled Paper</t>
  </si>
  <si>
    <t>Reference</t>
  </si>
  <si>
    <t>250 to 500mm</t>
  </si>
  <si>
    <t>&gt;500 to 1000mm</t>
  </si>
  <si>
    <t>&gt;1000 to 2000mm</t>
  </si>
  <si>
    <t>&gt;2000mm</t>
  </si>
  <si>
    <t>FOD MODEL - NO DIVERSION</t>
  </si>
  <si>
    <t xml:space="preserve">FOD MODEL - WITH ORGANICS DIVERSION </t>
  </si>
  <si>
    <t xml:space="preserve">INSTRUCTIONS </t>
  </si>
  <si>
    <t xml:space="preserve">Inert </t>
  </si>
  <si>
    <t>Version</t>
  </si>
  <si>
    <t>Change/Revision</t>
  </si>
  <si>
    <t>Published in 2024</t>
  </si>
  <si>
    <t>Corrections from Version 1.2:
1) Adjusted the formula for sludge and soil to pull from the "Biosolids(sludge)_tonnages" and "Soil and Dirt_tonnages" sheets
2) The ICI and C&amp;D sector-specific equations were revised on the "tonnages" tabs as the equations were pointing to the residential waste composition values - the equations now point to the correct sector-specific cell on the "supporting_sheet" I13 (for ICI) and I14 (for C&amp;D)
Updates:
1) Waste characterization updated for all years up to 2023 for sector based and 2023 for bulk approaches</t>
  </si>
  <si>
    <t>IPCC decay rate category</t>
  </si>
  <si>
    <t>Precipitation-Based decay rate category</t>
  </si>
  <si>
    <t>Total Inert</t>
  </si>
  <si>
    <t>Total check</t>
  </si>
  <si>
    <t>Total check - Pre-diversion</t>
  </si>
  <si>
    <t>Total check - Post-diversion</t>
  </si>
  <si>
    <t>Check - Total Waste Disposed</t>
  </si>
  <si>
    <t>Density of methane</t>
  </si>
  <si>
    <t>Unit conversion - ft3 to m3</t>
  </si>
  <si>
    <t>m3/ft3</t>
  </si>
  <si>
    <t>Unit conversion - m3 to ft3</t>
  </si>
  <si>
    <t>ft3/m3</t>
  </si>
  <si>
    <t>tonnes/m3</t>
  </si>
  <si>
    <t>mm</t>
  </si>
  <si>
    <r>
      <t>m</t>
    </r>
    <r>
      <rPr>
        <vertAlign val="superscript"/>
        <sz val="12"/>
        <color theme="1"/>
        <rFont val="Arial"/>
        <family val="2"/>
      </rPr>
      <t>2</t>
    </r>
  </si>
  <si>
    <t>Province :</t>
  </si>
  <si>
    <t>Change in annual DOC</t>
  </si>
  <si>
    <t>User defined k</t>
  </si>
  <si>
    <t xml:space="preserve"> (Leave blank if not using user defined value)</t>
  </si>
  <si>
    <t>C&amp;D sector waste comp adjusted - applied 1990 composition between 1941 and 1989</t>
  </si>
  <si>
    <t>Food Diverted</t>
  </si>
  <si>
    <t>Paper Diverted</t>
  </si>
  <si>
    <t>Soiled Paper Diverted</t>
  </si>
  <si>
    <t>Wood Diverted</t>
  </si>
  <si>
    <t>Yard and Garden Diverted</t>
  </si>
  <si>
    <t>Pet Waste Diverted</t>
  </si>
  <si>
    <t>Textiles Diverted</t>
  </si>
  <si>
    <t>Food baseline</t>
  </si>
  <si>
    <t>Paper baseline</t>
  </si>
  <si>
    <t>Soiled Paper baseline</t>
  </si>
  <si>
    <t>Wood baseline</t>
  </si>
  <si>
    <t>Yard and Garden baseline</t>
  </si>
  <si>
    <t>Pet Waste baseline</t>
  </si>
  <si>
    <t>Change in annual DDOC</t>
  </si>
  <si>
    <t>% of total</t>
  </si>
  <si>
    <t>CUMULATIVE TOTAL</t>
  </si>
  <si>
    <t>TOTAL AFTER ONE YEAR</t>
  </si>
  <si>
    <t>% of total generated</t>
  </si>
  <si>
    <t>Quantity of Annual Methane Generation, by Material - Baseline</t>
  </si>
  <si>
    <r>
      <t>Equivalent L</t>
    </r>
    <r>
      <rPr>
        <b/>
        <vertAlign val="subscript"/>
        <sz val="11"/>
        <color theme="0"/>
        <rFont val="Calibri"/>
        <family val="2"/>
        <scheme val="minor"/>
      </rPr>
      <t>o</t>
    </r>
    <r>
      <rPr>
        <b/>
        <sz val="11"/>
        <color theme="0"/>
        <rFont val="Calibri"/>
        <family val="2"/>
        <scheme val="minor"/>
      </rPr>
      <t xml:space="preserve"> (t CH</t>
    </r>
    <r>
      <rPr>
        <b/>
        <vertAlign val="subscript"/>
        <sz val="11"/>
        <color theme="0"/>
        <rFont val="Calibri"/>
        <family val="2"/>
        <scheme val="minor"/>
      </rPr>
      <t>4</t>
    </r>
    <r>
      <rPr>
        <b/>
        <sz val="11"/>
        <color theme="0"/>
        <rFont val="Calibri"/>
        <family val="2"/>
        <scheme val="minor"/>
      </rPr>
      <t xml:space="preserve">/tonne) </t>
    </r>
  </si>
  <si>
    <t xml:space="preserve"> </t>
  </si>
  <si>
    <t>Waste Characterization 2025 for NIR 2026 imported</t>
  </si>
  <si>
    <t>Diapers and Sanitary</t>
  </si>
  <si>
    <t xml:space="preserve"> (Use "1" if not using user defined value)</t>
  </si>
  <si>
    <t>Climate factor</t>
  </si>
  <si>
    <t>Textiles baseline</t>
  </si>
  <si>
    <t>Total Check</t>
  </si>
  <si>
    <t>Diapers and Sanitary baseline</t>
  </si>
  <si>
    <t>Diapers and Sanitary Diverted</t>
  </si>
  <si>
    <t xml:space="preserve">DONNÉES </t>
  </si>
  <si>
    <t>COMPOSITION DES DÉCHETS 
(facultatif)</t>
  </si>
  <si>
    <t>RÉACHEMINEMENT
(facultatif)</t>
  </si>
  <si>
    <t>RÉSULTATS</t>
  </si>
  <si>
    <t>PARAMÈTRES DE MODÉLISATION 
(pour information)</t>
  </si>
  <si>
    <r>
      <t xml:space="preserve">Cellule de données
</t>
    </r>
    <r>
      <rPr>
        <i/>
        <sz val="12"/>
        <color theme="1"/>
        <rFont val="Arial"/>
        <family val="2"/>
      </rPr>
      <t>Saisie de l'utilisateur requise</t>
    </r>
  </si>
  <si>
    <r>
      <t xml:space="preserve">Sélection du menu déroulant
</t>
    </r>
    <r>
      <rPr>
        <i/>
        <sz val="12"/>
        <color theme="1"/>
        <rFont val="Arial"/>
        <family val="2"/>
      </rPr>
      <t>Sélectionnez une option dans la liste déroulante</t>
    </r>
  </si>
  <si>
    <t>Rempli automatiquement en fonction des entrées/sélections de l'utilisateur</t>
  </si>
  <si>
    <t>N'est pas applicable</t>
  </si>
  <si>
    <r>
      <t xml:space="preserve">Feuille de calcul « </t>
    </r>
    <r>
      <rPr>
        <b/>
        <sz val="12"/>
        <rFont val="Arial"/>
        <family val="2"/>
      </rPr>
      <t>DONNÉES</t>
    </r>
    <r>
      <rPr>
        <sz val="12"/>
        <rFont val="Arial"/>
        <family val="2"/>
      </rPr>
      <t xml:space="preserve"> ». L'utilisateur doit d'abord remplir toutes les sections : renseignements sur le lieu d'enfouissement (année d'ouverture/de fermeture, province où se trouve le lieu d'enfouissement), paramètres du modèle et données sur l'élimination des déchets.</t>
    </r>
  </si>
  <si>
    <t>Les couleurs des cellules pour les feuilles de calcul « DONNÉES »,  « COMPOSITION DES DÉCHETS », « RÉACHEMINEMENT » sont définies comme suit :</t>
  </si>
  <si>
    <r>
      <t xml:space="preserve">Feuille de calcul « </t>
    </r>
    <r>
      <rPr>
        <b/>
        <sz val="12"/>
        <color theme="1"/>
        <rFont val="Arial"/>
        <family val="2"/>
      </rPr>
      <t>RÉSULTATS</t>
    </r>
    <r>
      <rPr>
        <sz val="12"/>
        <color theme="1"/>
        <rFont val="Arial"/>
        <family val="2"/>
      </rPr>
      <t xml:space="preserve"> » affiche dans un graphique et un tableau l'estimation pour la génération annuelle de méthane (tonnes/an) pour les scénarios avec et sans réacheminement.</t>
    </r>
  </si>
  <si>
    <r>
      <t xml:space="preserve">Feuille de calcul « </t>
    </r>
    <r>
      <rPr>
        <b/>
        <sz val="12"/>
        <rFont val="Arial"/>
        <family val="2"/>
      </rPr>
      <t>PARAMÈTRES DE MODÉLISATION</t>
    </r>
    <r>
      <rPr>
        <sz val="12"/>
        <rFont val="Arial"/>
        <family val="2"/>
      </rPr>
      <t xml:space="preserve"> » affiche les taux de dégradation spécifiques aux matériaux (k), le carbone organique dégradable (COD) et la fraction de COD qui se décompose (COD</t>
    </r>
    <r>
      <rPr>
        <vertAlign val="subscript"/>
        <sz val="12"/>
        <rFont val="Arial"/>
        <family val="2"/>
      </rPr>
      <t>f</t>
    </r>
    <r>
      <rPr>
        <sz val="12"/>
        <rFont val="Arial"/>
        <family val="2"/>
      </rPr>
      <t>) utilisés dans le modèle de dégradation de premier ordre. Les valeurs du taux de dégradation (k) indiquées comprennent les valeurs disponibles pour chaque zone de précipitations ou climatique.</t>
    </r>
  </si>
  <si>
    <t xml:space="preserve">DSM en vrac </t>
  </si>
  <si>
    <t xml:space="preserve">Zone climatique IPCC </t>
  </si>
  <si>
    <t xml:space="preserve">Précipitations annuelles moyennes </t>
  </si>
  <si>
    <t>Précipitations annuelles moyennes avec recirculation des lixiviats</t>
  </si>
  <si>
    <t>Aliments</t>
  </si>
  <si>
    <t>Papier</t>
  </si>
  <si>
    <t>Papier souillé</t>
  </si>
  <si>
    <t>Bois</t>
  </si>
  <si>
    <t>Jardin et gazon</t>
  </si>
  <si>
    <t xml:space="preserve">Produits sanitaires et couches </t>
  </si>
  <si>
    <t>Résidus d’animaux domestiques</t>
  </si>
  <si>
    <t>Caoutchouc et cuir</t>
  </si>
  <si>
    <t>Sol</t>
  </si>
  <si>
    <t xml:space="preserve">Autres – résidentiels </t>
  </si>
  <si>
    <t xml:space="preserve">Autres – ICI </t>
  </si>
  <si>
    <t xml:space="preserve">Autres – inconnus </t>
  </si>
  <si>
    <t>Matériau</t>
  </si>
  <si>
    <t>Boues</t>
  </si>
  <si>
    <t xml:space="preserve">Autres – C et D </t>
  </si>
  <si>
    <t xml:space="preserve">Débris de construction </t>
  </si>
  <si>
    <t>Plastiques</t>
  </si>
  <si>
    <t>Métaux</t>
  </si>
  <si>
    <t>Verre</t>
  </si>
  <si>
    <t>Cendres</t>
  </si>
  <si>
    <t>Caoutchouc</t>
  </si>
  <si>
    <t>Déchets dangereux</t>
  </si>
  <si>
    <t>Béton</t>
  </si>
  <si>
    <t>Asphalte</t>
  </si>
  <si>
    <t>Huiles, peintures et solvants</t>
  </si>
  <si>
    <t>Renseignements sur le lieu d’enfouissement</t>
  </si>
  <si>
    <t>Paramètres du modèle</t>
  </si>
  <si>
    <t>Nom du lieu d’enfouissement:</t>
  </si>
  <si>
    <t>Année d’ouverture du lieu d’enfouissement :</t>
  </si>
  <si>
    <t>Année de fermeture:</t>
  </si>
  <si>
    <t>La première année où le lieu d'enfouissement a commencé à recevoir des déchets (La première année d'ouverture possible dans le modèle est 1941)</t>
  </si>
  <si>
    <t>Numéro d'identification de PDGES:</t>
  </si>
  <si>
    <t>(le cas échéant)</t>
  </si>
  <si>
    <t>Paramètres du modèle, valeurs par défaut et constantes</t>
  </si>
  <si>
    <t>Sélectionnez la zone climatique applicable au lieu d'enfouissement:</t>
  </si>
  <si>
    <t>Type de déchet</t>
  </si>
  <si>
    <t>Taux de dégradation (k) 
(Sélectionné par l'utilisateur)</t>
  </si>
  <si>
    <t>COD
(Par défaut)</t>
  </si>
  <si>
    <r>
      <t>COD</t>
    </r>
    <r>
      <rPr>
        <b/>
        <vertAlign val="subscript"/>
        <sz val="12"/>
        <color theme="0"/>
        <rFont val="Arial"/>
        <family val="2"/>
      </rPr>
      <t>f</t>
    </r>
    <r>
      <rPr>
        <b/>
        <sz val="12"/>
        <color theme="0"/>
        <rFont val="Arial"/>
        <family val="2"/>
      </rPr>
      <t xml:space="preserve">
(Par défaut)</t>
    </r>
  </si>
  <si>
    <t>Par défaut</t>
  </si>
  <si>
    <t>Constantes</t>
  </si>
  <si>
    <t>Facteur de correction du méthane (FCM)</t>
  </si>
  <si>
    <r>
      <t>Rapport molaire de CH</t>
    </r>
    <r>
      <rPr>
        <vertAlign val="subscript"/>
        <sz val="12"/>
        <color theme="1"/>
        <rFont val="Arial"/>
        <family val="2"/>
      </rPr>
      <t>4</t>
    </r>
    <r>
      <rPr>
        <sz val="12"/>
        <color theme="1"/>
        <rFont val="Arial"/>
        <family val="2"/>
      </rPr>
      <t>:C</t>
    </r>
  </si>
  <si>
    <t>Entrez les précipitations annuelles :</t>
  </si>
  <si>
    <t>Normales climatiques canadiennes</t>
  </si>
  <si>
    <t>Entrez la quantité moyenne annuelle de lixiviat recyclé:</t>
  </si>
  <si>
    <t>Entrez la superficie du lieu d'enfouissement:</t>
  </si>
  <si>
    <t>Précipitations annuelles moyennes ajustées:</t>
  </si>
  <si>
    <t>litres/an</t>
  </si>
  <si>
    <t>Les déchets annuels éliminés seront-ils enregistrés comme déchets municipaux solides (DSM) en vrac ou par secteur d'origine (résidentiel, ICI, C et D) ?</t>
  </si>
  <si>
    <t>Souhaitez-vous saisir les pourcentages de composition des déchets définis par l'utilisateur ?</t>
  </si>
  <si>
    <t>Remarque: si vous avez sélectionné « oui », veuillez fournir des informations supplémentaires dans la feuille « COMPOSITION DES DÉCHETS ».</t>
  </si>
  <si>
    <t>Souhaitez-vous modéliser l'impact du futur réacheminement des déchets biodégradables?</t>
  </si>
  <si>
    <t>Remarque: si vous avez sélectionné « oui », veuillez fournir des informations supplémentaires dans la feuille « RÉACHEMINEMENT ».</t>
  </si>
  <si>
    <t>Année</t>
  </si>
  <si>
    <t>Déchets solides municipaux en vrac</t>
  </si>
  <si>
    <t>Déchets résidentiels</t>
  </si>
  <si>
    <t>Déchets ICI</t>
  </si>
  <si>
    <t>Déchets C et D</t>
  </si>
  <si>
    <t>Boues d'épuration ou biosolides
(poids humide)</t>
  </si>
  <si>
    <t>Sol
(sols contaminés ou autres - n'inclut pas la couverture du lieu d'enfouissement)</t>
  </si>
  <si>
    <t>Total des déchets éliminés</t>
  </si>
  <si>
    <t>Outil de modélisation du méthane des lieux d'enfouissement : Composition des déchets (facultatif)</t>
  </si>
  <si>
    <t>Vérification</t>
  </si>
  <si>
    <t>Référence/Source</t>
  </si>
  <si>
    <t>Défini par l'utilisateur</t>
  </si>
  <si>
    <t>Aliments comestibles et non comestibles, y compris les restes, les aliments avariés, les pelures et les résidus de cuisine</t>
  </si>
  <si>
    <t>Produits à base de papier tels que les journaux, le papier de bureau, les magazines et le carton</t>
  </si>
  <si>
    <t>Produits de papier contaminés par des aliments, de la graisse ou d’autres substances, comme les serviettes de table et les contenants souillés</t>
  </si>
  <si>
    <t>Bois traité ou non traité, y compris les retailles de bois et les palettes</t>
  </si>
  <si>
    <t>Matières organiques provenant de l’entretien extérieur, notamment les rognures de gazon, les feuilles, les branches et les débris végétaux</t>
  </si>
  <si>
    <t>Produits d’hygiène jetables, y compris les couches, les serviettes hygiéniques, les tampons et les articles pour l’incontinence</t>
  </si>
  <si>
    <t>Excréments d’animaux et matières connexes, comme la litière pour chat et les sacs de collecte</t>
  </si>
  <si>
    <t>Matériaux mixtes à base de caoutchouc et de cuir (par exemple, ceintures, tapisserie d’ameublement, chaussures), à l'exclusion des matériaux en caoutchouc pur tels que les pneus</t>
  </si>
  <si>
    <t xml:space="preserve">Vêtements et tissus composés de fibres naturelles ou synthétiques </t>
  </si>
  <si>
    <t>Comprend les articles divers ou non classables</t>
  </si>
  <si>
    <t>Comprend les plastiques, le verre, le métal, les appareils électroniques, les déchets ménagers dangereux, les objets encombrants (ex. meubles, matelas) et les débris de construction inertes (béton, asphalte).</t>
  </si>
  <si>
    <t>Outil de modélisation du méthane des lieux d'enfouissement : réacheminement (facultatif)</t>
  </si>
  <si>
    <t>Élimination de référence</t>
  </si>
  <si>
    <t>Cible de diversion</t>
  </si>
  <si>
    <t>Total des déchets détournés</t>
  </si>
  <si>
    <t>CODf
(Par défaut)</t>
  </si>
  <si>
    <t>Paramètres du modèle sélectionnés par l'utilisateur et paramètres par défaut</t>
  </si>
  <si>
    <t>Outil de modélisation du méthane des lieux d'enfouissement : Résultats</t>
  </si>
  <si>
    <t>Année d’ouverture:</t>
  </si>
  <si>
    <t>Autres paramètres et valeurs par défaut</t>
  </si>
  <si>
    <t>Modélisation des déchets</t>
  </si>
  <si>
    <t>Composition des déchets spécifiée par l'utilisateur ?</t>
  </si>
  <si>
    <t>Réacheminement?</t>
  </si>
  <si>
    <t>Total des déchets en place</t>
  </si>
  <si>
    <t>Génération de méthane 
(sans réacheminement)</t>
  </si>
  <si>
    <t>Génération de méthane
(avec réacheminement)</t>
  </si>
  <si>
    <t>tonnes/an</t>
  </si>
  <si>
    <t>% de réduction</t>
  </si>
  <si>
    <t>Outil de modélisation du méthane des lieux d'enfouissement : Paramètres de modélisation</t>
  </si>
  <si>
    <t>Le tableau suivant présente les paramètres du modèle inclus dans l'outil de modélisation:</t>
  </si>
  <si>
    <t>L'outil de modélisation du méthane des lieux d’enfouissement : Entrées de l'utilisateur et paramètres du modèle</t>
  </si>
  <si>
    <t>Matériel</t>
  </si>
  <si>
    <t>Constante du taux de dégradation (k) basée sur la zone climatique (année-1)</t>
  </si>
  <si>
    <t>Carbone organique dégradable (COD)</t>
  </si>
  <si>
    <r>
      <t>Fraction de COD qui se décompose (COD</t>
    </r>
    <r>
      <rPr>
        <b/>
        <vertAlign val="subscript"/>
        <sz val="11"/>
        <color theme="0"/>
        <rFont val="Arial"/>
        <family val="2"/>
      </rPr>
      <t>f</t>
    </r>
    <r>
      <rPr>
        <b/>
        <sz val="11"/>
        <color theme="0"/>
        <rFont val="Arial"/>
        <family val="2"/>
      </rPr>
      <t>)</t>
    </r>
  </si>
  <si>
    <r>
      <t>COD</t>
    </r>
    <r>
      <rPr>
        <b/>
        <vertAlign val="subscript"/>
        <sz val="11"/>
        <color theme="0"/>
        <rFont val="Arial"/>
        <family val="2"/>
      </rPr>
      <t>f</t>
    </r>
  </si>
  <si>
    <t>COD</t>
  </si>
  <si>
    <t>Source COD</t>
  </si>
  <si>
    <r>
      <t>Source COD</t>
    </r>
    <r>
      <rPr>
        <b/>
        <vertAlign val="subscript"/>
        <sz val="11"/>
        <color theme="0"/>
        <rFont val="Arial"/>
        <family val="2"/>
      </rPr>
      <t>f</t>
    </r>
  </si>
  <si>
    <t>Source</t>
  </si>
  <si>
    <t>Vrac</t>
  </si>
  <si>
    <t xml:space="preserve">Directives d’évaluation de la génération de gaz d’enfouissement de la C.-B., 2009; Lignes directrices 2006 du GIEC, Déchets alimentaires, boréal/tempéré (humide) </t>
  </si>
  <si>
    <t>Directives d’évaluation de la génération de gaz d’enfouissement de la C.-B., 2009</t>
  </si>
  <si>
    <t>Directives d’évaluation de la génération de gaz d’enfouissement de la C.-B., 2009 (supposés être modérément décomposables)</t>
  </si>
  <si>
    <t>Directives d’évaluation de la génération de gaz d’enfouissement de la C.-B., 2009 (supposés être très lentement décomposables)</t>
  </si>
  <si>
    <t>Directives d’évaluation de la génération de gaz d’enfouissement de la C.-B.,2009 (déchets à décomposition rapide); Lignes directrices 2006 du GIEC, boréal/ tempéré (humide)</t>
  </si>
  <si>
    <t>Directives d’évaluation de la génération de gaz d’enfouissement de la C.-B., 2009; Lignes directrices 2006 du GIEC, Boues d’épuration, boréal/tempéré (humide)</t>
  </si>
  <si>
    <t>Lignes directrices 2006 du GIEC, Déchets alimentaires, boréal/tempéré (humide/sec)</t>
  </si>
  <si>
    <t>Lignes directrices 2006 du GIEC, Papier/Textiles, boréal/tempéré (humide/sec)</t>
  </si>
  <si>
    <t>Lignes directrices 2006 du GIEC, Déchets à dégradation modérée (déchets de jardin et de parc), boréal/tempéré (humide/sec)</t>
  </si>
  <si>
    <t>Lignes directrices 2006 du GIEC, Déchets à dégradation modérée (autres, non alimentaires, substance organique putrescible), boréal/tempéré</t>
  </si>
  <si>
    <t>Lignes directrices 2006 du GIEC, Bois/Paille, boréal/tempéré (humide/sec)</t>
  </si>
  <si>
    <t>Lignes directrices 2006 du GIEC, boréal/tempéré (humide/sec), on suppose qu’il s’agit d’un déchet à dégradation rapide, comme les boues d’épuration</t>
  </si>
  <si>
    <t>Révision 2019 du GIEC, modèle de classeur Excel</t>
  </si>
  <si>
    <t>On suppose qu’il s’agit d’un déchet à dégradation très lente</t>
  </si>
  <si>
    <t>Révision 2019 du GIEC (boréal/tempéré) (supposé similaire aux déchets en vrac/déchets à dégradation modérée)</t>
  </si>
  <si>
    <t>Lignes directrices 2006 du GIEC, Boues d’épuration, boréal/tempéré (humide/sec)</t>
  </si>
  <si>
    <t>Lignes directrices 2006 du GIEC</t>
  </si>
  <si>
    <t>Lignes directrices 2006 du GIEC (déchets de jardin et de parc)</t>
  </si>
  <si>
    <t>Lignes directrices 2006 du GIEC, supposé identique à celui du papier</t>
  </si>
  <si>
    <t>Lignes directrices 2006 du GIEC (60 % supposés être des fibres naturelles)</t>
  </si>
  <si>
    <t>Estimation d’ECCC</t>
  </si>
  <si>
    <t>Révision 2019 du GIEC (boues non traitées avec 10 % de solides, poids humide)</t>
  </si>
  <si>
    <t>Estimation d’ECCC (estimation de 3 % de carbone)</t>
  </si>
  <si>
    <t>Révision 2019 du GIEC (déchets hautement décomposables)</t>
  </si>
  <si>
    <t>Révision 2019 du GIEC (déchets modérément décomposables)</t>
  </si>
  <si>
    <t>Révision 2019 du GIEC (déchets moins décomposables)</t>
  </si>
  <si>
    <t>Révision 2019 du GIEC, estimation d’ECCC (on suppose qu’il s’agit de déchets modérément décomposables)</t>
  </si>
  <si>
    <t>Estimation d’ECCC (on suppose qu’il s’agit de déchets moins décomposables)</t>
  </si>
  <si>
    <t>Lignes directrices 2006 du GIEC (déchets en vrac, déchets modérément décomposables)</t>
  </si>
  <si>
    <t>Révision de 2019 du, estimation d’ECCC (on suppose qu’il s’agit de déchets hautement décomposables)</t>
  </si>
  <si>
    <t>Révision 2019 du GIEC, on suppose qu’il s’agit de déchets moins décomposables</t>
  </si>
  <si>
    <t>Données sur l’élimination des déchets</t>
  </si>
  <si>
    <t>STRUCTURE DE L'OUTIL DE MODÉLISATION</t>
  </si>
  <si>
    <t>L'outil de modélisation contient les feuilles de calcul suivantes:</t>
  </si>
  <si>
    <t>Catégorie de taux de dégradation selon les précipitations:</t>
  </si>
  <si>
    <r>
      <t>Densité du CH</t>
    </r>
    <r>
      <rPr>
        <vertAlign val="subscript"/>
        <sz val="12"/>
        <color theme="1"/>
        <rFont val="Arial"/>
        <family val="2"/>
      </rPr>
      <t>4</t>
    </r>
    <r>
      <rPr>
        <sz val="12"/>
        <color theme="1"/>
        <rFont val="Arial"/>
        <family val="2"/>
      </rPr>
      <t xml:space="preserve"> (kg/m</t>
    </r>
    <r>
      <rPr>
        <vertAlign val="superscript"/>
        <sz val="12"/>
        <color theme="1"/>
        <rFont val="Arial"/>
        <family val="2"/>
      </rPr>
      <t>3</t>
    </r>
    <r>
      <rPr>
        <sz val="12"/>
        <color theme="1"/>
        <rFont val="Arial"/>
        <family val="2"/>
      </rPr>
      <t xml:space="preserve">)
(à 25 °C et 1 atm) </t>
    </r>
  </si>
  <si>
    <t>Valeurs par défaut</t>
  </si>
  <si>
    <t>Oui</t>
  </si>
  <si>
    <t>Non</t>
  </si>
  <si>
    <r>
      <t>m</t>
    </r>
    <r>
      <rPr>
        <b/>
        <vertAlign val="superscript"/>
        <sz val="12"/>
        <color theme="0"/>
        <rFont val="Arial"/>
        <family val="2"/>
      </rPr>
      <t xml:space="preserve">3 </t>
    </r>
    <r>
      <rPr>
        <b/>
        <sz val="12"/>
        <color theme="0"/>
        <rFont val="Arial"/>
        <family val="2"/>
      </rPr>
      <t>méthane /an</t>
    </r>
  </si>
  <si>
    <t>Le lieu d'enfouissement est fermée, la fonction optionnelle de réacheminement des déchets biodégradables n'est pas applicable. Passez à l'onglet RÉSULTATS.</t>
  </si>
  <si>
    <t>&gt;250 à &lt;500mm</t>
  </si>
  <si>
    <t>&gt;500 à &lt;1000mm</t>
  </si>
  <si>
    <t>&gt;1000 à &lt;2000mm</t>
  </si>
  <si>
    <r>
      <t>Constante du taux de dégradation (k) basée sur les précipitations annuelles moyennes (années</t>
    </r>
    <r>
      <rPr>
        <b/>
        <vertAlign val="superscript"/>
        <sz val="11"/>
        <color theme="0"/>
        <rFont val="Arial"/>
        <family val="2"/>
      </rPr>
      <t>-1</t>
    </r>
    <r>
      <rPr>
        <b/>
        <sz val="11"/>
        <color theme="0"/>
        <rFont val="Arial"/>
        <family val="2"/>
      </rPr>
      <t>)</t>
    </r>
  </si>
  <si>
    <t>Vrac, spécifique au secteur</t>
  </si>
  <si>
    <t>Spécifique au secteur</t>
  </si>
  <si>
    <r>
      <t xml:space="preserve">L'outil de modélisation du méthane des lieux d'enfouissement a été développé par Environnement et Changement climatique Canada (ECCC) afin d'estimer la génération de méthane dans les lieux d'enfouissement canadien. La méthodologie utilisée dans cet outil s'aligne au modèle de gestion des déchets du Groupe d'experts intergouvernementales sur l'évolution du climat (GIEC), tel que décrit dans le volume 5, chapitre 3, des </t>
    </r>
    <r>
      <rPr>
        <i/>
        <sz val="12"/>
        <rFont val="Arial"/>
        <family val="2"/>
      </rPr>
      <t>Lignes directrices 2006 du GIEC pour les inventaires nationaux de gaz à effet de serre</t>
    </r>
    <r>
      <rPr>
        <sz val="12"/>
        <rFont val="Arial"/>
        <family val="2"/>
      </rPr>
      <t xml:space="preserve"> (GIEC, 2006) et dans la </t>
    </r>
    <r>
      <rPr>
        <i/>
        <sz val="12"/>
        <rFont val="Arial"/>
        <family val="2"/>
      </rPr>
      <t>Mise à jour de 2019 des Lignes directrices 2006 du GIEC</t>
    </r>
    <r>
      <rPr>
        <sz val="12"/>
        <rFont val="Arial"/>
        <family val="2"/>
      </rPr>
      <t xml:space="preserve"> (GIEC, 2019). Cet outil facilite la mise en œuvre du </t>
    </r>
    <r>
      <rPr>
        <i/>
        <u/>
        <sz val="12"/>
        <color theme="4"/>
        <rFont val="Arial"/>
        <family val="2"/>
      </rPr>
      <t>Règlement sur le méthane provenant des lieux d'enfouissement</t>
    </r>
    <r>
      <rPr>
        <sz val="12"/>
        <rFont val="Arial"/>
        <family val="2"/>
      </rPr>
      <t xml:space="preserve"> et la quantification des émissions de méthane provenant des lieux d'enfouissement dans le cadre du </t>
    </r>
    <r>
      <rPr>
        <u/>
        <sz val="12"/>
        <color theme="4"/>
        <rFont val="Arial"/>
        <family val="2"/>
      </rPr>
      <t>Programme de déclaration des gaz à effet de serre</t>
    </r>
    <r>
      <rPr>
        <sz val="12"/>
        <rFont val="Arial"/>
        <family val="2"/>
      </rPr>
      <t xml:space="preserve">.
L'outil de modélisation utilise une approche en plusieurs phases, calculant la génération de méthane à partir des quantités de déchets biodégradables éliminés, chaque type de déchet se voyant attribuer des paramètres de modèle spécifiques au matériau qui décrivent la quantité de carbone organique dégradable (COD), la fraction de carbone dégradable qui se décompose (CODf) et la vitesse à laquelle le COD se dégrade pour produire du méthane (taux de dégradation, k). Les utilisateurs peuvent sélectionner la catégorie de taux de dégradation appropriée du GIEC ou sont invités à saisir des informations sur les précipitations annuelles et la récirculation des lixiviats (le cas échéant) afin de déterminer la catégorie de taux de dégradation « basée sur les précipitations ».
La principale donnée saisie dans l'outil de modélisation est la quantité annuelle de déchets éliminés. Les utilisateurs sont invités à saisir les quantités annuelles de déchets solides municipaux en vrac ou de déchets par le secteur d'origine (déchets résidentiels, ICI, construction et démolition). Les quantités de déchets individuels sont calculées en multipliant les quantités de déchets par les pourcentages de composition des déchets « DSM en vrac » ou « par le secteur d'origine ». Les valeurs par défaut de composition des déchets spécifiques aux provinces et aux territoires ont été compilées par ECCC à partir d'études de caractérisation des déchets, comme décrit dans le </t>
    </r>
    <r>
      <rPr>
        <u/>
        <sz val="12"/>
        <color theme="4"/>
        <rFont val="Arial"/>
        <family val="2"/>
      </rPr>
      <t>Rapport d'inventaire national sur les sources et les puits de gaz à effet de serre au Canada</t>
    </r>
    <r>
      <rPr>
        <sz val="12"/>
        <rFont val="Arial"/>
        <family val="2"/>
      </rPr>
      <t xml:space="preserve">, 2025. Les utilisateurs peuvent saisir les valeurs de caractérisation des déchets spécifiques au site pour les DSM en vrac, si elles sont disponibles.
Une description détaillée des fonctions, des données d'entrée et des paramètres de l'outil de modélisation se trouve dans le document d'accompagnement intitulé </t>
    </r>
    <r>
      <rPr>
        <i/>
        <sz val="12"/>
        <rFont val="Arial"/>
        <family val="2"/>
      </rPr>
      <t>Document d'orientation technique sur l'estimation, la mesure et la surveillance du méthane dans les lieux d’enfouissement</t>
    </r>
    <r>
      <rPr>
        <sz val="12"/>
        <rFont val="Arial"/>
        <family val="2"/>
      </rPr>
      <t xml:space="preserve"> (ECCC, 2025).</t>
    </r>
  </si>
  <si>
    <r>
      <t xml:space="preserve">Le cas échéant, l'utilisateur peut ensuite remplir les feuilles de calcul facultatives suivantes :
Feuille de calcul « </t>
    </r>
    <r>
      <rPr>
        <b/>
        <sz val="12"/>
        <color theme="1"/>
        <rFont val="Arial"/>
        <family val="2"/>
      </rPr>
      <t>COMPOSITION DES DÉCHETS</t>
    </r>
    <r>
      <rPr>
        <sz val="12"/>
        <color theme="1"/>
        <rFont val="Arial"/>
        <family val="2"/>
      </rPr>
      <t xml:space="preserve"> ». L'utilisateur peut saisir les données spécifiques au site concernant la composition des déchets, si elles sont disponibles, pour les déchets solides municipaux en vrac éliminés sur le site. Ces valeurs remplaceraient les valeurs par défaut de composition des déchets spécifiques à la province et au territoire incluses dans l'outil.
Feuille de calcul « </t>
    </r>
    <r>
      <rPr>
        <b/>
        <sz val="12"/>
        <color theme="1"/>
        <rFont val="Arial"/>
        <family val="2"/>
      </rPr>
      <t>RÉACHEMINEMENT</t>
    </r>
    <r>
      <rPr>
        <sz val="12"/>
        <color theme="1"/>
        <rFont val="Arial"/>
        <family val="2"/>
      </rPr>
      <t xml:space="preserve"> ». Pour modéliser l'impact du futur réacheminement des déchets, l'utilisateur peut indiquer les quantités annuelles de certains déchets biodégradables qui pourraient être détournés du lieu d'enfouissement pour les années à venir, soit en masse (tonnes) ou en pourcentage (%). Les déchets biodégradables réacheminés sont saisis par catégorie de déchets (aliments, papier souillé, jardin et gazon, papier, bois, produits sanitaires et couches, résidus d'animaux domestiques et textiles).</t>
    </r>
  </si>
  <si>
    <t>La dernière année au cours de laquelle le lieu d'enfouissement a reçu des déchets (année connue pour les lieux d'enfouissement fermés ou estimée pour les lieux d'enfouissements actifs)</t>
  </si>
  <si>
    <t>Sélectionnez la méthode pour déterminer les taux de dégradation (k):</t>
  </si>
  <si>
    <r>
      <t>Teneur en CH</t>
    </r>
    <r>
      <rPr>
        <vertAlign val="subscript"/>
        <sz val="12"/>
        <color theme="1"/>
        <rFont val="Arial"/>
        <family val="2"/>
      </rPr>
      <t>4</t>
    </r>
    <r>
      <rPr>
        <sz val="12"/>
        <color theme="1"/>
        <rFont val="Arial"/>
        <family val="2"/>
      </rPr>
      <t xml:space="preserve"> dans le gaz d'enfouissement (%CH</t>
    </r>
    <r>
      <rPr>
        <vertAlign val="subscript"/>
        <sz val="12"/>
        <color theme="1"/>
        <rFont val="Arial"/>
        <family val="2"/>
      </rPr>
      <t>4</t>
    </r>
    <r>
      <rPr>
        <sz val="12"/>
        <color theme="1"/>
        <rFont val="Arial"/>
        <family val="2"/>
      </rPr>
      <t>)</t>
    </r>
  </si>
  <si>
    <t>Instructions
1. Entrez les valeurs composition des déchets spécifiques au lieu dans les cellules vertes ci-dessous.
2. Assurez-vous que la somme des pourcentages par type de déchets totalise 100% dans la colonne AB intitulée « Vérification » sur une base annuelle.
3. Pour les années pour lesquelles les valeurs spécifiques au lieu ne sont pas disponibles, copiez les valeurs par défaut dans les cellules vertes.</t>
  </si>
  <si>
    <r>
      <rPr>
        <b/>
        <sz val="12"/>
        <color theme="1"/>
        <rFont val="Arial"/>
        <family val="2"/>
      </rPr>
      <t xml:space="preserve">Remarque: </t>
    </r>
    <r>
      <rPr>
        <sz val="12"/>
        <color theme="1"/>
        <rFont val="Arial"/>
        <family val="2"/>
      </rPr>
      <t>pour les années pour lesquelles des données spécifiques au lieu sont saisies, veuillez indiquer la source de ces informations et l'année de l'étude.</t>
    </r>
  </si>
  <si>
    <t>Élimination avec réacheminement</t>
  </si>
  <si>
    <t>Les paramètres de matériaux suivants ont été utilisés dans les calculs de génération de méthane, en fonction des sélections et des données saisies par l'utilisateur:</t>
  </si>
  <si>
    <t>Pour le graphique</t>
  </si>
  <si>
    <t>Avec réacheminement</t>
  </si>
  <si>
    <t>Sans réacheminement</t>
  </si>
  <si>
    <r>
      <rPr>
        <b/>
        <sz val="12"/>
        <rFont val="Arial"/>
        <family val="2"/>
      </rPr>
      <t xml:space="preserve">Précipitations annuelles: </t>
    </r>
    <r>
      <rPr>
        <sz val="12"/>
        <rFont val="Arial"/>
        <family val="2"/>
      </rPr>
      <t>Afin d'obtenir les précipitations annuelles moyennes, veuillez utiliser le lien ci-dessous pour accéder aux données « Normales climatiques canadiennes ». Sous l'onglet « 1991-2020 », sélectionnez la station météorologique la plus proche. Sur l'écran suivant, sélectionnez l'onglet « Données sur les normales » et défilez jusqu'au tableau « Précipitation ». Les précipitations annuelles (en mm) sont indiquées dans la colonne intitulée « Année». Saisissez ce chiffre dans la cellule à gauche.</t>
    </r>
  </si>
  <si>
    <r>
      <t>Teneur en CH</t>
    </r>
    <r>
      <rPr>
        <vertAlign val="subscript"/>
        <sz val="12"/>
        <color theme="1"/>
        <rFont val="Arial"/>
        <family val="2"/>
      </rPr>
      <t>4</t>
    </r>
    <r>
      <rPr>
        <sz val="12"/>
        <color theme="1"/>
        <rFont val="Arial"/>
        <family val="2"/>
      </rPr>
      <t xml:space="preserve"> dans les gaz d'enfouissement (%CH</t>
    </r>
    <r>
      <rPr>
        <vertAlign val="subscript"/>
        <sz val="12"/>
        <color theme="1"/>
        <rFont val="Arial"/>
        <family val="2"/>
      </rPr>
      <t>4</t>
    </r>
    <r>
      <rPr>
        <sz val="12"/>
        <color theme="1"/>
        <rFont val="Arial"/>
        <family val="2"/>
      </rPr>
      <t>)</t>
    </r>
  </si>
  <si>
    <t>Année de fermeture du lieu d’enfouissement:</t>
  </si>
  <si>
    <r>
      <rPr>
        <b/>
        <sz val="12"/>
        <color theme="1"/>
        <rFont val="Arial"/>
        <family val="2"/>
      </rPr>
      <t xml:space="preserve">Zone climatique: </t>
    </r>
    <r>
      <rPr>
        <sz val="12"/>
        <color theme="1"/>
        <rFont val="Arial"/>
        <family val="2"/>
      </rPr>
      <t>veuillez vous référer au fichier intitulé « Climate zones climatiques » pour localiser la zone climatique applicable à l'emplacement du lieu d'enfouissement. 
Pour ouvrir le fichier zip fourni, téléchargez-le, extraire tout et ouvrez la carte ou le lien HTML. Sélectionnez la zone climatique appropriée dans la cellule à gauche.</t>
    </r>
  </si>
  <si>
    <t>Secteur d’origine</t>
  </si>
  <si>
    <t>IPCC Humide</t>
  </si>
  <si>
    <t>IPCC Sec</t>
  </si>
  <si>
    <t>Publications</t>
  </si>
  <si>
    <t>Dec 16 2025</t>
  </si>
  <si>
    <t>First Modelling Tool Published</t>
  </si>
  <si>
    <t>Dec 19 2025</t>
  </si>
  <si>
    <t>Minor Correction in the English Modelling Tool to enable the user to select between % and tonnes when modelling diversion, French tool unaffected</t>
  </si>
  <si>
    <t>Jan 8 2026</t>
  </si>
  <si>
    <t>Modification of the "Waste Composition" sheet formulas as the waste composition sheet had the wrong reference in the VLOOKUP for Other Res, Other ICI and Other Unknown. The formula for the Inert category was adjusted to be 100% minus the total of the other categories. Also added in a rounding function so that users see whole number % that add to 100%.</t>
  </si>
  <si>
    <t>L’emplacement du lieu d’enfouissement détermine les valeurs par défaut provinciales ou territoriales relatives à la composition des déchets qui sera utilisée dans le modèle</t>
  </si>
  <si>
    <t>Unit conversion - kt to tonnes</t>
  </si>
  <si>
    <t>Total des déchets éliminés
(avec réacheminement)</t>
  </si>
  <si>
    <t>Feb 23 2026</t>
  </si>
  <si>
    <t xml:space="preserve">1) Update  units conversion for SCFM LFG on the "Results" sheet and formatting on the "Results" sheet to allow the user to copy and paste without modifying the formulas or cell contents
2) Removed "Current Year" on INPUT sheet; added "Year diversion starts" to diversion section; adjusted equations in bulk_user_tonnages and bulk_tonnages_div to reference correct years; fixed conditional formating in Waste Composition sheet.  </t>
  </si>
  <si>
    <t>Première année de réacheminement.</t>
  </si>
  <si>
    <t>Indiquez les déchets réacheminés en tonnes ou en pourcentage (%)</t>
  </si>
  <si>
    <t>Remarque: Il s'agit de la quantité de déchets qui serait réacheminée chaque année ou du pourcentage des déchets saisis dans l'onglet « DONNÉES » qui serait réacheminé.</t>
  </si>
  <si>
    <r>
      <t>pi</t>
    </r>
    <r>
      <rPr>
        <b/>
        <vertAlign val="superscript"/>
        <sz val="12"/>
        <color theme="0"/>
        <rFont val="Arial"/>
        <family val="2"/>
      </rPr>
      <t>3</t>
    </r>
    <r>
      <rPr>
        <b/>
        <sz val="12"/>
        <color theme="0"/>
        <rFont val="Arial"/>
        <family val="2"/>
      </rPr>
      <t>/min GE
(pieds cubes standard par minute)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</si>
</sst>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00"/>
    <numFmt numFmtId="166" formatCode="0.000%"/>
    <numFmt numFmtId="167" formatCode="0.0"/>
    <numFmt numFmtId="168" formatCode="0.0_);\(0.0\)"/>
    <numFmt numFmtId="169" formatCode="0.0000%"/>
    <numFmt numFmtId="170" formatCode="0.000000%"/>
    <numFmt numFmtId="171" formatCode="0.0%"/>
    <numFmt numFmtId="172" formatCode="0.00000%"/>
  </numFmts>
  <fonts count="63" x14ac:knownFonts="1">
    <font>
      <sz val="11"/>
      <color theme="1"/>
      <name val="Calibri"/>
      <family val="2"/>
      <scheme val="minor"/>
    </font>
    <font>
      <b/>
      <sz val="11"/>
      <color theme="0"/>
      <name val="Calibri"/>
      <family val="2"/>
      <scheme val="minor"/>
    </font>
    <font>
      <b/>
      <sz val="11"/>
      <color theme="1"/>
      <name val="Calibri"/>
      <family val="2"/>
      <scheme val="minor"/>
    </font>
    <font>
      <b/>
      <vertAlign val="subscript"/>
      <sz val="11"/>
      <color theme="0"/>
      <name val="Calibri"/>
      <family val="2"/>
      <scheme val="minor"/>
    </font>
    <font>
      <sz val="11"/>
      <color theme="0"/>
      <name val="Calibri"/>
      <family val="2"/>
      <scheme val="minor"/>
    </font>
    <font>
      <u/>
      <sz val="11"/>
      <color theme="10"/>
      <name val="Calibri"/>
      <family val="2"/>
      <scheme val="minor"/>
    </font>
    <font>
      <b/>
      <vertAlign val="subscript"/>
      <sz val="11"/>
      <color theme="1"/>
      <name val="Calibri"/>
      <family val="2"/>
      <scheme val="minor"/>
    </font>
    <font>
      <b/>
      <vertAlign val="superscrip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sz val="12"/>
      <color theme="1"/>
      <name val="Calibri"/>
      <family val="2"/>
      <scheme val="minor"/>
    </font>
    <font>
      <sz val="20"/>
      <color theme="1"/>
      <name val="Calibri"/>
      <family val="2"/>
      <scheme val="minor"/>
    </font>
    <font>
      <sz val="8"/>
      <name val="Calibri"/>
      <family val="2"/>
      <scheme val="minor"/>
    </font>
    <font>
      <sz val="10"/>
      <color indexed="81"/>
      <name val="Tahoma"/>
      <family val="2"/>
    </font>
    <font>
      <sz val="11"/>
      <color theme="1"/>
      <name val="Aptos"/>
      <family val="2"/>
    </font>
    <font>
      <sz val="12"/>
      <color theme="1"/>
      <name val="Aptos"/>
      <family val="2"/>
    </font>
    <font>
      <sz val="11"/>
      <color theme="1"/>
      <name val="Arial"/>
      <family val="2"/>
    </font>
    <font>
      <b/>
      <u/>
      <sz val="14"/>
      <color theme="1"/>
      <name val="Arial"/>
      <family val="2"/>
    </font>
    <font>
      <sz val="12"/>
      <name val="Arial"/>
      <family val="2"/>
    </font>
    <font>
      <i/>
      <sz val="12"/>
      <name val="Arial"/>
      <family val="2"/>
    </font>
    <font>
      <sz val="12"/>
      <color theme="1"/>
      <name val="Arial"/>
      <family val="2"/>
    </font>
    <font>
      <sz val="14"/>
      <color theme="1"/>
      <name val="Arial"/>
      <family val="2"/>
    </font>
    <font>
      <b/>
      <sz val="12"/>
      <color theme="1"/>
      <name val="Arial"/>
      <family val="2"/>
    </font>
    <font>
      <sz val="10"/>
      <color theme="1"/>
      <name val="Arial"/>
      <family val="2"/>
    </font>
    <font>
      <b/>
      <sz val="12"/>
      <name val="Arial"/>
      <family val="2"/>
    </font>
    <font>
      <i/>
      <sz val="12"/>
      <color theme="1"/>
      <name val="Arial"/>
      <family val="2"/>
    </font>
    <font>
      <vertAlign val="subscript"/>
      <sz val="12"/>
      <name val="Arial"/>
      <family val="2"/>
    </font>
    <font>
      <b/>
      <u/>
      <sz val="18"/>
      <color theme="1"/>
      <name val="Arial"/>
      <family val="2"/>
    </font>
    <font>
      <u/>
      <sz val="12"/>
      <color theme="10"/>
      <name val="Arial"/>
      <family val="2"/>
    </font>
    <font>
      <b/>
      <u/>
      <sz val="14"/>
      <color rgb="FF25594F"/>
      <name val="Arial"/>
      <family val="2"/>
    </font>
    <font>
      <sz val="10"/>
      <color rgb="FF25594F"/>
      <name val="Arial"/>
      <family val="2"/>
    </font>
    <font>
      <b/>
      <sz val="14"/>
      <color rgb="FF25594F"/>
      <name val="Arial"/>
      <family val="2"/>
    </font>
    <font>
      <b/>
      <sz val="11"/>
      <color theme="0"/>
      <name val="Arial"/>
      <family val="2"/>
    </font>
    <font>
      <b/>
      <vertAlign val="subscript"/>
      <sz val="11"/>
      <color theme="0"/>
      <name val="Arial"/>
      <family val="2"/>
    </font>
    <font>
      <sz val="11"/>
      <name val="Arial"/>
      <family val="2"/>
    </font>
    <font>
      <b/>
      <i/>
      <u/>
      <sz val="11"/>
      <color theme="4" tint="-0.499984740745262"/>
      <name val="Arial"/>
      <family val="2"/>
    </font>
    <font>
      <b/>
      <sz val="16"/>
      <color theme="1"/>
      <name val="Arial"/>
      <family val="2"/>
    </font>
    <font>
      <b/>
      <sz val="11"/>
      <color theme="1"/>
      <name val="Arial"/>
      <family val="2"/>
    </font>
    <font>
      <b/>
      <sz val="11"/>
      <color rgb="FFFF0000"/>
      <name val="Arial"/>
      <family val="2"/>
    </font>
    <font>
      <sz val="11"/>
      <color rgb="FFFF0000"/>
      <name val="Arial"/>
      <family val="2"/>
    </font>
    <font>
      <b/>
      <sz val="16"/>
      <color rgb="FF25594F"/>
      <name val="Arial"/>
      <family val="2"/>
    </font>
    <font>
      <b/>
      <sz val="12"/>
      <color theme="0"/>
      <name val="Arial"/>
      <family val="2"/>
    </font>
    <font>
      <sz val="11"/>
      <color theme="0"/>
      <name val="Arial"/>
      <family val="2"/>
    </font>
    <font>
      <i/>
      <sz val="11"/>
      <name val="Arial"/>
      <family val="2"/>
    </font>
    <font>
      <strike/>
      <sz val="11"/>
      <color theme="1"/>
      <name val="Arial"/>
      <family val="2"/>
    </font>
    <font>
      <b/>
      <sz val="14"/>
      <color theme="1"/>
      <name val="Arial"/>
      <family val="2"/>
    </font>
    <font>
      <sz val="11"/>
      <color rgb="FF000000"/>
      <name val="Arial"/>
      <family val="2"/>
    </font>
    <font>
      <i/>
      <sz val="11"/>
      <color theme="1"/>
      <name val="Arial"/>
      <family val="2"/>
    </font>
    <font>
      <vertAlign val="superscript"/>
      <sz val="12"/>
      <color theme="1"/>
      <name val="Arial"/>
      <family val="2"/>
    </font>
    <font>
      <b/>
      <sz val="10"/>
      <name val="Arial"/>
      <family val="2"/>
    </font>
    <font>
      <sz val="16"/>
      <color theme="1"/>
      <name val="Arial"/>
      <family val="2"/>
    </font>
    <font>
      <b/>
      <vertAlign val="subscript"/>
      <sz val="12"/>
      <color theme="0"/>
      <name val="Arial"/>
      <family val="2"/>
    </font>
    <font>
      <vertAlign val="subscript"/>
      <sz val="12"/>
      <color theme="1"/>
      <name val="Arial"/>
      <family val="2"/>
    </font>
    <font>
      <b/>
      <vertAlign val="superscript"/>
      <sz val="12"/>
      <color theme="0"/>
      <name val="Arial"/>
      <family val="2"/>
    </font>
    <font>
      <b/>
      <sz val="12"/>
      <name val="Calibri"/>
      <family val="2"/>
      <scheme val="minor"/>
    </font>
    <font>
      <sz val="12"/>
      <color theme="1"/>
      <name val="Calibri"/>
      <family val="2"/>
      <scheme val="minor"/>
    </font>
    <font>
      <sz val="12"/>
      <name val="Calibri"/>
      <family val="2"/>
      <scheme val="minor"/>
    </font>
    <font>
      <b/>
      <sz val="14"/>
      <name val="Arial"/>
      <family val="2"/>
    </font>
    <font>
      <b/>
      <sz val="12"/>
      <color theme="0"/>
      <name val="Aptos"/>
      <family val="2"/>
    </font>
    <font>
      <i/>
      <u/>
      <sz val="12"/>
      <color theme="4"/>
      <name val="Arial"/>
      <family val="2"/>
    </font>
    <font>
      <u/>
      <sz val="12"/>
      <color theme="4"/>
      <name val="Arial"/>
      <family val="2"/>
    </font>
    <font>
      <b/>
      <vertAlign val="superscript"/>
      <sz val="11"/>
      <color theme="0"/>
      <name val="Arial"/>
      <family val="2"/>
    </font>
  </fonts>
  <fills count="23">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E2F0F2"/>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rgb="FFE7E997"/>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2" tint="-0.249977111117893"/>
        <bgColor indexed="64"/>
      </patternFill>
    </fill>
  </fills>
  <borders count="96">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theme="0"/>
      </left>
      <right/>
      <top/>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diagonal/>
    </border>
    <border>
      <left style="thin">
        <color auto="1"/>
      </left>
      <right style="thin">
        <color auto="1"/>
      </right>
      <top/>
      <bottom style="thin">
        <color auto="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right style="thin">
        <color auto="1"/>
      </right>
      <top style="thin">
        <color auto="1"/>
      </top>
      <bottom style="thin">
        <color auto="1"/>
      </bottom>
      <diagonal/>
    </border>
    <border>
      <left/>
      <right style="medium">
        <color theme="0"/>
      </right>
      <top style="medium">
        <color theme="0"/>
      </top>
      <bottom/>
      <diagonal/>
    </border>
    <border>
      <left style="thin">
        <color auto="1"/>
      </left>
      <right style="thin">
        <color auto="1"/>
      </right>
      <top style="medium">
        <color indexed="64"/>
      </top>
      <bottom style="thin">
        <color auto="1"/>
      </bottom>
      <diagonal/>
    </border>
    <border>
      <left/>
      <right style="thin">
        <color auto="1"/>
      </right>
      <top/>
      <bottom style="thin">
        <color auto="1"/>
      </bottom>
      <diagonal/>
    </border>
    <border>
      <left style="thin">
        <color auto="1"/>
      </left>
      <right style="thin">
        <color auto="1"/>
      </right>
      <top style="thin">
        <color auto="1"/>
      </top>
      <bottom style="medium">
        <color indexed="64"/>
      </bottom>
      <diagonal/>
    </border>
    <border>
      <left/>
      <right style="medium">
        <color auto="1"/>
      </right>
      <top/>
      <bottom/>
      <diagonal/>
    </border>
    <border>
      <left/>
      <right/>
      <top style="medium">
        <color indexed="64"/>
      </top>
      <bottom style="thin">
        <color auto="1"/>
      </bottom>
      <diagonal/>
    </border>
    <border>
      <left/>
      <right style="medium">
        <color indexed="64"/>
      </right>
      <top style="thin">
        <color auto="1"/>
      </top>
      <bottom style="thin">
        <color auto="1"/>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auto="1"/>
      </left>
      <right style="medium">
        <color indexed="64"/>
      </right>
      <top/>
      <bottom style="thin">
        <color auto="1"/>
      </bottom>
      <diagonal/>
    </border>
    <border>
      <left style="medium">
        <color theme="0"/>
      </left>
      <right/>
      <top style="medium">
        <color theme="0"/>
      </top>
      <bottom/>
      <diagonal/>
    </border>
    <border>
      <left/>
      <right style="medium">
        <color theme="0"/>
      </right>
      <top/>
      <bottom/>
      <diagonal/>
    </border>
    <border>
      <left style="medium">
        <color indexed="64"/>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bottom style="medium">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theme="0"/>
      </bottom>
      <diagonal/>
    </border>
    <border>
      <left style="thin">
        <color indexed="64"/>
      </left>
      <right style="thin">
        <color theme="0"/>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theme="0"/>
      </right>
      <top/>
      <bottom style="thin">
        <color auto="1"/>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theme="0"/>
      </left>
      <right style="thin">
        <color indexed="64"/>
      </right>
      <top/>
      <bottom style="thin">
        <color auto="1"/>
      </bottom>
      <diagonal/>
    </border>
    <border>
      <left style="thin">
        <color theme="1"/>
      </left>
      <right style="thin">
        <color theme="1"/>
      </right>
      <top style="thin">
        <color theme="1"/>
      </top>
      <bottom style="thin">
        <color theme="1"/>
      </bottom>
      <diagonal/>
    </border>
    <border>
      <left style="thin">
        <color indexed="64"/>
      </left>
      <right style="thin">
        <color theme="0"/>
      </right>
      <top/>
      <bottom style="thin">
        <color theme="1"/>
      </bottom>
      <diagonal/>
    </border>
    <border>
      <left style="thin">
        <color theme="0"/>
      </left>
      <right style="thin">
        <color theme="0"/>
      </right>
      <top/>
      <bottom style="thin">
        <color theme="1"/>
      </bottom>
      <diagonal/>
    </border>
    <border>
      <left style="medium">
        <color theme="1"/>
      </left>
      <right style="medium">
        <color theme="1"/>
      </right>
      <top style="medium">
        <color theme="1"/>
      </top>
      <bottom style="medium">
        <color theme="1"/>
      </bottom>
      <diagonal/>
    </border>
    <border>
      <left/>
      <right style="thin">
        <color theme="1"/>
      </right>
      <top style="thin">
        <color theme="1"/>
      </top>
      <bottom style="thin">
        <color theme="1"/>
      </bottom>
      <diagonal/>
    </border>
    <border>
      <left/>
      <right style="thin">
        <color theme="0"/>
      </right>
      <top/>
      <bottom/>
      <diagonal/>
    </border>
    <border>
      <left style="thin">
        <color theme="1"/>
      </left>
      <right style="thin">
        <color theme="1"/>
      </right>
      <top/>
      <bottom style="thin">
        <color theme="1"/>
      </bottom>
      <diagonal/>
    </border>
    <border>
      <left style="thin">
        <color theme="0"/>
      </left>
      <right/>
      <top/>
      <bottom style="thin">
        <color theme="0"/>
      </bottom>
      <diagonal/>
    </border>
    <border>
      <left style="thin">
        <color theme="1"/>
      </left>
      <right/>
      <top/>
      <bottom/>
      <diagonal/>
    </border>
    <border>
      <left style="thin">
        <color theme="1"/>
      </left>
      <right/>
      <top/>
      <bottom style="thin">
        <color auto="1"/>
      </bottom>
      <diagonal/>
    </border>
    <border>
      <left style="medium">
        <color indexed="64"/>
      </left>
      <right style="medium">
        <color indexed="64"/>
      </right>
      <top style="thin">
        <color auto="1"/>
      </top>
      <bottom style="thin">
        <color auto="1"/>
      </bottom>
      <diagonal/>
    </border>
    <border>
      <left/>
      <right style="thin">
        <color theme="0"/>
      </right>
      <top style="thin">
        <color indexed="64"/>
      </top>
      <bottom/>
      <diagonal/>
    </border>
    <border>
      <left/>
      <right style="thin">
        <color theme="0"/>
      </right>
      <top/>
      <bottom style="thin">
        <color indexed="64"/>
      </bottom>
      <diagonal/>
    </border>
    <border>
      <left/>
      <right/>
      <top style="thin">
        <color auto="1"/>
      </top>
      <bottom style="thin">
        <color auto="1"/>
      </bottom>
      <diagonal/>
    </border>
    <border>
      <left style="thin">
        <color theme="0"/>
      </left>
      <right style="thin">
        <color indexed="64"/>
      </right>
      <top/>
      <bottom style="thin">
        <color theme="1"/>
      </bottom>
      <diagonal/>
    </border>
    <border>
      <left/>
      <right/>
      <top style="medium">
        <color theme="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style="thin">
        <color theme="0"/>
      </left>
      <right/>
      <top style="thin">
        <color theme="0"/>
      </top>
      <bottom style="thin">
        <color indexed="64"/>
      </bottom>
      <diagonal/>
    </border>
    <border>
      <left style="thin">
        <color theme="0"/>
      </left>
      <right/>
      <top style="thin">
        <color indexed="64"/>
      </top>
      <bottom/>
      <diagonal/>
    </border>
    <border>
      <left style="thin">
        <color theme="0"/>
      </left>
      <right/>
      <top/>
      <bottom style="thin">
        <color auto="1"/>
      </bottom>
      <diagonal/>
    </border>
    <border>
      <left style="thin">
        <color auto="1"/>
      </left>
      <right/>
      <top style="thin">
        <color auto="1"/>
      </top>
      <bottom style="thin">
        <color theme="1"/>
      </bottom>
      <diagonal/>
    </border>
    <border>
      <left/>
      <right style="thin">
        <color theme="1"/>
      </right>
      <top style="thin">
        <color auto="1"/>
      </top>
      <bottom style="thin">
        <color theme="1"/>
      </bottom>
      <diagonal/>
    </border>
    <border>
      <left style="thin">
        <color auto="1"/>
      </left>
      <right/>
      <top style="thin">
        <color theme="1"/>
      </top>
      <bottom style="thin">
        <color theme="1"/>
      </bottom>
      <diagonal/>
    </border>
  </borders>
  <cellStyleXfs count="5">
    <xf numFmtId="0" fontId="0" fillId="0" borderId="0"/>
    <xf numFmtId="0" fontId="5"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4" fillId="0" borderId="0"/>
  </cellStyleXfs>
  <cellXfs count="520">
    <xf numFmtId="0" fontId="0" fillId="0" borderId="0" xfId="0"/>
    <xf numFmtId="0" fontId="0" fillId="0" borderId="0" xfId="0" applyAlignment="1">
      <alignment horizontal="center"/>
    </xf>
    <xf numFmtId="0" fontId="2" fillId="0" borderId="0" xfId="0" applyFont="1"/>
    <xf numFmtId="0" fontId="0" fillId="3" borderId="1" xfId="0" applyFill="1" applyBorder="1" applyAlignment="1">
      <alignment horizontal="center"/>
    </xf>
    <xf numFmtId="0" fontId="0" fillId="3" borderId="2" xfId="0" applyFill="1" applyBorder="1" applyAlignment="1">
      <alignment horizontal="center"/>
    </xf>
    <xf numFmtId="3" fontId="0" fillId="0" borderId="0" xfId="0" applyNumberFormat="1" applyAlignment="1">
      <alignment horizontal="center"/>
    </xf>
    <xf numFmtId="0" fontId="0" fillId="0" borderId="7" xfId="0" applyBorder="1" applyAlignment="1">
      <alignment horizontal="center"/>
    </xf>
    <xf numFmtId="0" fontId="0" fillId="0" borderId="7" xfId="0" quotePrefix="1" applyBorder="1" applyAlignment="1">
      <alignment horizontal="center"/>
    </xf>
    <xf numFmtId="4" fontId="0" fillId="0" borderId="7" xfId="0" quotePrefix="1" applyNumberFormat="1" applyBorder="1" applyAlignment="1">
      <alignment horizontal="center"/>
    </xf>
    <xf numFmtId="4" fontId="0" fillId="8" borderId="7" xfId="0" applyNumberFormat="1" applyFill="1" applyBorder="1" applyAlignment="1">
      <alignment horizontal="center"/>
    </xf>
    <xf numFmtId="0" fontId="0" fillId="0" borderId="0" xfId="0" applyAlignment="1">
      <alignment horizontal="right"/>
    </xf>
    <xf numFmtId="0" fontId="1" fillId="2" borderId="9" xfId="0" applyFont="1" applyFill="1" applyBorder="1"/>
    <xf numFmtId="0" fontId="1" fillId="2" borderId="10" xfId="0" applyFont="1" applyFill="1" applyBorder="1" applyAlignment="1">
      <alignment horizontal="center"/>
    </xf>
    <xf numFmtId="0" fontId="1" fillId="11" borderId="0" xfId="0" applyFont="1" applyFill="1" applyAlignment="1">
      <alignment horizontal="center"/>
    </xf>
    <xf numFmtId="0" fontId="1" fillId="11" borderId="7" xfId="0" applyFont="1" applyFill="1" applyBorder="1" applyAlignment="1">
      <alignment horizontal="right"/>
    </xf>
    <xf numFmtId="0" fontId="4" fillId="11" borderId="7" xfId="0" applyFont="1" applyFill="1" applyBorder="1" applyAlignment="1">
      <alignment horizontal="center"/>
    </xf>
    <xf numFmtId="0" fontId="1" fillId="2" borderId="10" xfId="0" applyFont="1" applyFill="1" applyBorder="1" applyAlignment="1">
      <alignment horizontal="left"/>
    </xf>
    <xf numFmtId="0" fontId="0" fillId="0" borderId="0" xfId="0" applyAlignment="1">
      <alignment horizontal="left"/>
    </xf>
    <xf numFmtId="165" fontId="0" fillId="0" borderId="7" xfId="0" quotePrefix="1" applyNumberFormat="1" applyBorder="1" applyAlignment="1">
      <alignment horizontal="center"/>
    </xf>
    <xf numFmtId="0" fontId="2" fillId="0" borderId="0" xfId="0" applyFont="1" applyAlignment="1">
      <alignment vertical="center"/>
    </xf>
    <xf numFmtId="164" fontId="0" fillId="0" borderId="0" xfId="0" applyNumberFormat="1" applyAlignment="1">
      <alignment horizontal="center"/>
    </xf>
    <xf numFmtId="0" fontId="1" fillId="2" borderId="0" xfId="0" applyFont="1" applyFill="1" applyAlignment="1">
      <alignment horizontal="center" vertical="center"/>
    </xf>
    <xf numFmtId="0" fontId="0" fillId="0" borderId="0" xfId="0" applyAlignment="1">
      <alignment horizontal="center" vertical="center"/>
    </xf>
    <xf numFmtId="166" fontId="0" fillId="0" borderId="0" xfId="2" applyNumberFormat="1" applyFont="1" applyFill="1"/>
    <xf numFmtId="0" fontId="1" fillId="11" borderId="7" xfId="0" applyFont="1" applyFill="1" applyBorder="1" applyAlignment="1">
      <alignment horizontal="center" vertical="center"/>
    </xf>
    <xf numFmtId="0" fontId="1" fillId="11" borderId="7" xfId="0" applyFont="1" applyFill="1" applyBorder="1" applyAlignment="1">
      <alignment horizontal="center" vertical="center" wrapText="1"/>
    </xf>
    <xf numFmtId="0" fontId="2" fillId="7" borderId="7" xfId="0" quotePrefix="1" applyFont="1" applyFill="1" applyBorder="1" applyAlignment="1">
      <alignment horizontal="center" vertical="center" wrapText="1"/>
    </xf>
    <xf numFmtId="0" fontId="2" fillId="5" borderId="7" xfId="0" quotePrefix="1" applyFont="1" applyFill="1" applyBorder="1" applyAlignment="1">
      <alignment horizontal="center" vertical="center" wrapText="1"/>
    </xf>
    <xf numFmtId="0" fontId="2" fillId="8" borderId="7" xfId="0" quotePrefix="1" applyFont="1" applyFill="1" applyBorder="1" applyAlignment="1">
      <alignment horizontal="center" vertical="center" wrapText="1"/>
    </xf>
    <xf numFmtId="4" fontId="0" fillId="7" borderId="7" xfId="0" applyNumberFormat="1" applyFill="1" applyBorder="1" applyAlignment="1">
      <alignment horizontal="center"/>
    </xf>
    <xf numFmtId="4" fontId="0" fillId="5" borderId="7" xfId="0" applyNumberFormat="1" applyFill="1" applyBorder="1" applyAlignment="1">
      <alignment horizontal="center"/>
    </xf>
    <xf numFmtId="0" fontId="1" fillId="0" borderId="0" xfId="0" applyFont="1" applyAlignment="1">
      <alignment horizontal="center"/>
    </xf>
    <xf numFmtId="0" fontId="0" fillId="3" borderId="7" xfId="0" applyFill="1" applyBorder="1"/>
    <xf numFmtId="0" fontId="0" fillId="0" borderId="20" xfId="0" applyBorder="1" applyAlignment="1">
      <alignment horizontal="center"/>
    </xf>
    <xf numFmtId="1" fontId="0" fillId="0" borderId="7" xfId="0" quotePrefix="1" applyNumberFormat="1" applyBorder="1" applyAlignment="1">
      <alignment horizontal="center"/>
    </xf>
    <xf numFmtId="2" fontId="0" fillId="0" borderId="7" xfId="0" quotePrefix="1" applyNumberFormat="1" applyBorder="1" applyAlignment="1">
      <alignment horizontal="center"/>
    </xf>
    <xf numFmtId="1" fontId="0" fillId="0" borderId="0" xfId="0" applyNumberFormat="1" applyAlignment="1">
      <alignment horizontal="center" vertical="center"/>
    </xf>
    <xf numFmtId="164" fontId="0" fillId="0" borderId="0" xfId="0" applyNumberFormat="1"/>
    <xf numFmtId="0" fontId="9" fillId="10" borderId="7" xfId="0" applyFont="1" applyFill="1" applyBorder="1" applyAlignment="1">
      <alignment horizontal="right"/>
    </xf>
    <xf numFmtId="0" fontId="0" fillId="12" borderId="7" xfId="0" applyFill="1" applyBorder="1"/>
    <xf numFmtId="0" fontId="0" fillId="12" borderId="7" xfId="0" applyFill="1" applyBorder="1" applyAlignment="1">
      <alignment horizontal="center"/>
    </xf>
    <xf numFmtId="0" fontId="0" fillId="12" borderId="7" xfId="0" applyFill="1" applyBorder="1" applyAlignment="1">
      <alignment horizontal="left"/>
    </xf>
    <xf numFmtId="0" fontId="0" fillId="0" borderId="0" xfId="0" applyAlignment="1">
      <alignment vertical="center" wrapText="1"/>
    </xf>
    <xf numFmtId="0" fontId="0" fillId="12" borderId="7" xfId="0" applyFill="1" applyBorder="1" applyAlignment="1">
      <alignment horizontal="center" vertical="center"/>
    </xf>
    <xf numFmtId="1" fontId="0" fillId="0" borderId="0" xfId="0" applyNumberFormat="1" applyAlignment="1">
      <alignment horizontal="center" vertical="center" wrapText="1"/>
    </xf>
    <xf numFmtId="0" fontId="0" fillId="13" borderId="0" xfId="0" applyFill="1" applyAlignment="1">
      <alignment vertical="center"/>
    </xf>
    <xf numFmtId="0" fontId="0" fillId="13" borderId="0" xfId="0" applyFill="1" applyAlignment="1">
      <alignment horizontal="center" vertical="center" wrapText="1"/>
    </xf>
    <xf numFmtId="0" fontId="1" fillId="2" borderId="0" xfId="0" applyFont="1" applyFill="1" applyAlignment="1">
      <alignment horizontal="center" vertical="center" wrapText="1"/>
    </xf>
    <xf numFmtId="0" fontId="0" fillId="0" borderId="0" xfId="0" applyAlignment="1">
      <alignment horizontal="center" vertical="center" wrapText="1"/>
    </xf>
    <xf numFmtId="0" fontId="1" fillId="16" borderId="0" xfId="0" applyFont="1" applyFill="1" applyAlignment="1">
      <alignment horizontal="center" vertical="center" wrapText="1"/>
    </xf>
    <xf numFmtId="0" fontId="1" fillId="4" borderId="0" xfId="0" applyFont="1" applyFill="1" applyAlignment="1">
      <alignment horizontal="center" vertical="center" wrapText="1"/>
    </xf>
    <xf numFmtId="9" fontId="0" fillId="0" borderId="0" xfId="0" applyNumberFormat="1"/>
    <xf numFmtId="0" fontId="0" fillId="17" borderId="0" xfId="0" applyFill="1" applyAlignment="1">
      <alignment horizontal="left"/>
    </xf>
    <xf numFmtId="0" fontId="12" fillId="0" borderId="0" xfId="0" applyFont="1" applyAlignment="1">
      <alignment horizontal="left" vertical="center"/>
    </xf>
    <xf numFmtId="0" fontId="1" fillId="11" borderId="0" xfId="0" applyFont="1" applyFill="1" applyAlignment="1">
      <alignment horizontal="center" vertical="center"/>
    </xf>
    <xf numFmtId="4" fontId="0" fillId="0" borderId="0" xfId="0" applyNumberFormat="1"/>
    <xf numFmtId="10" fontId="0" fillId="0" borderId="0" xfId="2" applyNumberFormat="1" applyFont="1" applyAlignment="1">
      <alignment horizontal="center" vertical="center"/>
    </xf>
    <xf numFmtId="0" fontId="2" fillId="0" borderId="0" xfId="0" applyFont="1" applyAlignment="1">
      <alignment horizontal="center" vertical="center"/>
    </xf>
    <xf numFmtId="0" fontId="15" fillId="0" borderId="0" xfId="0" applyFont="1"/>
    <xf numFmtId="0" fontId="15" fillId="0" borderId="8" xfId="0" applyFont="1" applyBorder="1"/>
    <xf numFmtId="0" fontId="16" fillId="0" borderId="0" xfId="0" applyFont="1"/>
    <xf numFmtId="0" fontId="16" fillId="0" borderId="0" xfId="0" applyFont="1" applyAlignment="1">
      <alignment vertical="center"/>
    </xf>
    <xf numFmtId="0" fontId="15" fillId="0" borderId="0" xfId="0" applyFont="1" applyAlignment="1">
      <alignment vertical="center"/>
    </xf>
    <xf numFmtId="0" fontId="17" fillId="0" borderId="0" xfId="0" applyFont="1"/>
    <xf numFmtId="0" fontId="17" fillId="13" borderId="0" xfId="0" applyFont="1" applyFill="1"/>
    <xf numFmtId="0" fontId="18" fillId="13" borderId="0" xfId="0" applyFont="1" applyFill="1"/>
    <xf numFmtId="0" fontId="21" fillId="13" borderId="0" xfId="0" applyFont="1" applyFill="1"/>
    <xf numFmtId="0" fontId="22" fillId="13" borderId="0" xfId="0" applyFont="1" applyFill="1"/>
    <xf numFmtId="0" fontId="23" fillId="13" borderId="0" xfId="0" applyFont="1" applyFill="1" applyAlignment="1">
      <alignment vertical="center"/>
    </xf>
    <xf numFmtId="0" fontId="23" fillId="13" borderId="0" xfId="0" applyFont="1" applyFill="1" applyAlignment="1">
      <alignment vertical="center" wrapText="1"/>
    </xf>
    <xf numFmtId="0" fontId="24" fillId="13" borderId="0" xfId="0" applyFont="1" applyFill="1"/>
    <xf numFmtId="0" fontId="21" fillId="13" borderId="0" xfId="0" applyFont="1" applyFill="1" applyAlignment="1">
      <alignment horizontal="left" vertical="top" wrapText="1"/>
    </xf>
    <xf numFmtId="0" fontId="21" fillId="13" borderId="0" xfId="0" applyFont="1" applyFill="1" applyAlignment="1">
      <alignment vertical="center"/>
    </xf>
    <xf numFmtId="168" fontId="21" fillId="6" borderId="7" xfId="3" applyNumberFormat="1" applyFont="1" applyFill="1" applyBorder="1" applyAlignment="1" applyProtection="1">
      <alignment horizontal="center" vertical="center"/>
      <protection locked="0"/>
    </xf>
    <xf numFmtId="0" fontId="21" fillId="13" borderId="0" xfId="0" applyFont="1" applyFill="1" applyAlignment="1">
      <alignment horizontal="left" vertical="center" wrapText="1"/>
    </xf>
    <xf numFmtId="167" fontId="25" fillId="9" borderId="7" xfId="3" applyNumberFormat="1" applyFont="1" applyFill="1" applyBorder="1" applyAlignment="1">
      <alignment horizontal="center"/>
    </xf>
    <xf numFmtId="0" fontId="21" fillId="10" borderId="7" xfId="0" applyFont="1" applyFill="1" applyBorder="1"/>
    <xf numFmtId="168" fontId="21" fillId="15" borderId="7" xfId="3" applyNumberFormat="1" applyFont="1" applyFill="1" applyBorder="1" applyAlignment="1" applyProtection="1">
      <alignment horizontal="center" vertical="center"/>
      <protection locked="0"/>
    </xf>
    <xf numFmtId="0" fontId="28" fillId="13" borderId="0" xfId="0" applyFont="1" applyFill="1"/>
    <xf numFmtId="0" fontId="18" fillId="13" borderId="0" xfId="0" applyFont="1" applyFill="1" applyAlignment="1">
      <alignment horizontal="left" vertical="center"/>
    </xf>
    <xf numFmtId="0" fontId="17" fillId="13" borderId="0" xfId="0" applyFont="1" applyFill="1" applyAlignment="1">
      <alignment horizontal="left" vertical="center"/>
    </xf>
    <xf numFmtId="0" fontId="29" fillId="13" borderId="0" xfId="1" applyFont="1" applyFill="1"/>
    <xf numFmtId="0" fontId="21" fillId="13" borderId="0" xfId="0" applyFont="1" applyFill="1" applyAlignment="1">
      <alignment vertical="center" wrapText="1"/>
    </xf>
    <xf numFmtId="0" fontId="30" fillId="13" borderId="0" xfId="0" applyFont="1" applyFill="1"/>
    <xf numFmtId="0" fontId="31" fillId="13" borderId="0" xfId="0" applyFont="1" applyFill="1"/>
    <xf numFmtId="0" fontId="5" fillId="0" borderId="0" xfId="1"/>
    <xf numFmtId="0" fontId="17" fillId="13" borderId="0" xfId="0" applyFont="1" applyFill="1" applyAlignment="1">
      <alignment vertical="center"/>
    </xf>
    <xf numFmtId="0" fontId="17" fillId="0" borderId="0" xfId="0" applyFont="1" applyAlignment="1">
      <alignment horizontal="center" vertical="center"/>
    </xf>
    <xf numFmtId="0" fontId="32" fillId="0" borderId="0" xfId="0" applyFont="1" applyAlignment="1">
      <alignment vertical="center"/>
    </xf>
    <xf numFmtId="0" fontId="17" fillId="0" borderId="0" xfId="0" applyFont="1" applyAlignment="1">
      <alignment horizontal="left" vertical="center" wrapText="1"/>
    </xf>
    <xf numFmtId="0" fontId="33" fillId="0" borderId="0" xfId="0" applyFont="1" applyAlignment="1">
      <alignment horizontal="center" vertical="center" wrapText="1"/>
    </xf>
    <xf numFmtId="0" fontId="33" fillId="4" borderId="50" xfId="0" applyFont="1" applyFill="1" applyBorder="1" applyAlignment="1">
      <alignment horizontal="center" vertical="center" wrapText="1"/>
    </xf>
    <xf numFmtId="0" fontId="33" fillId="4" borderId="49"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17" fillId="0" borderId="7" xfId="0" applyFont="1" applyBorder="1" applyAlignment="1">
      <alignment vertical="center"/>
    </xf>
    <xf numFmtId="0" fontId="17" fillId="0" borderId="7" xfId="0" applyFont="1" applyBorder="1" applyAlignment="1">
      <alignment horizontal="center" vertical="center"/>
    </xf>
    <xf numFmtId="0" fontId="17" fillId="0" borderId="7" xfId="0" applyFont="1" applyBorder="1" applyAlignment="1">
      <alignment horizontal="left" vertical="center" wrapText="1"/>
    </xf>
    <xf numFmtId="0" fontId="35" fillId="0" borderId="7" xfId="0" applyFont="1" applyBorder="1" applyAlignment="1">
      <alignment horizontal="center" vertical="center"/>
    </xf>
    <xf numFmtId="0" fontId="36" fillId="13" borderId="0" xfId="1" applyFont="1" applyFill="1" applyAlignment="1">
      <alignment horizontal="left" vertical="center"/>
    </xf>
    <xf numFmtId="0" fontId="17" fillId="0" borderId="0" xfId="0" applyFont="1" applyAlignment="1">
      <alignment vertical="center"/>
    </xf>
    <xf numFmtId="0" fontId="17" fillId="0" borderId="0" xfId="0" applyFont="1" applyAlignment="1">
      <alignment horizontal="left" vertical="center"/>
    </xf>
    <xf numFmtId="0" fontId="37" fillId="0" borderId="0" xfId="0" applyFont="1" applyAlignment="1">
      <alignment horizontal="center" vertical="center"/>
    </xf>
    <xf numFmtId="0" fontId="1" fillId="2" borderId="12" xfId="0"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vertical="top"/>
    </xf>
    <xf numFmtId="0" fontId="40" fillId="0" borderId="0" xfId="0" applyFont="1" applyAlignment="1">
      <alignment vertical="center"/>
    </xf>
    <xf numFmtId="0" fontId="40" fillId="0" borderId="0" xfId="0" applyFont="1"/>
    <xf numFmtId="0" fontId="40" fillId="0" borderId="0" xfId="0" applyFont="1" applyAlignment="1">
      <alignment vertical="top" wrapText="1"/>
    </xf>
    <xf numFmtId="0" fontId="41" fillId="0" borderId="0" xfId="0" applyFont="1" applyAlignment="1">
      <alignment vertical="center"/>
    </xf>
    <xf numFmtId="0" fontId="17" fillId="0" borderId="0" xfId="0" applyFont="1" applyAlignment="1">
      <alignment horizontal="center"/>
    </xf>
    <xf numFmtId="169" fontId="17" fillId="0" borderId="0" xfId="0" applyNumberFormat="1" applyFont="1" applyAlignment="1">
      <alignment horizontal="center"/>
    </xf>
    <xf numFmtId="0" fontId="21" fillId="0" borderId="0" xfId="0" applyFont="1"/>
    <xf numFmtId="0" fontId="21" fillId="0" borderId="0" xfId="0" applyFont="1" applyAlignment="1">
      <alignment horizontal="center"/>
    </xf>
    <xf numFmtId="169" fontId="21" fillId="0" borderId="0" xfId="0" applyNumberFormat="1" applyFont="1" applyAlignment="1">
      <alignment horizontal="center"/>
    </xf>
    <xf numFmtId="0" fontId="42" fillId="2" borderId="20" xfId="0" applyFont="1" applyFill="1" applyBorder="1" applyAlignment="1">
      <alignment horizontal="center" vertical="center" wrapText="1"/>
    </xf>
    <xf numFmtId="0" fontId="42" fillId="2" borderId="0" xfId="0" applyFont="1" applyFill="1" applyAlignment="1">
      <alignment horizontal="center" vertical="center" wrapText="1"/>
    </xf>
    <xf numFmtId="0" fontId="21" fillId="0" borderId="0" xfId="0" applyFont="1" applyAlignment="1">
      <alignment horizontal="center" vertical="center" wrapText="1"/>
    </xf>
    <xf numFmtId="169" fontId="42" fillId="2" borderId="20" xfId="0" applyNumberFormat="1" applyFont="1" applyFill="1" applyBorder="1" applyAlignment="1">
      <alignment horizontal="center" vertical="center" wrapText="1"/>
    </xf>
    <xf numFmtId="0" fontId="42" fillId="18" borderId="0" xfId="0" applyFont="1" applyFill="1" applyAlignment="1">
      <alignment horizontal="center" vertical="center"/>
    </xf>
    <xf numFmtId="169" fontId="42" fillId="2" borderId="0" xfId="0" applyNumberFormat="1" applyFont="1" applyFill="1" applyAlignment="1">
      <alignment horizontal="center" vertical="center" wrapText="1"/>
    </xf>
    <xf numFmtId="0" fontId="42" fillId="2" borderId="0" xfId="0" applyFont="1" applyFill="1" applyAlignment="1">
      <alignment vertical="center" wrapText="1"/>
    </xf>
    <xf numFmtId="9" fontId="21" fillId="0" borderId="7" xfId="2" applyFont="1" applyFill="1" applyBorder="1" applyAlignment="1" applyProtection="1">
      <alignment horizontal="center" vertical="center"/>
    </xf>
    <xf numFmtId="9" fontId="21" fillId="0" borderId="7" xfId="2" applyFont="1" applyFill="1" applyBorder="1" applyAlignment="1" applyProtection="1">
      <alignment horizontal="center" vertical="center"/>
      <protection locked="0"/>
    </xf>
    <xf numFmtId="9" fontId="21" fillId="0" borderId="7" xfId="2" applyFont="1" applyFill="1" applyBorder="1" applyAlignment="1">
      <alignment horizontal="center" vertical="center"/>
    </xf>
    <xf numFmtId="169" fontId="21" fillId="0" borderId="0" xfId="2" applyNumberFormat="1" applyFont="1"/>
    <xf numFmtId="170" fontId="21" fillId="0" borderId="29" xfId="2" applyNumberFormat="1" applyFont="1" applyBorder="1" applyAlignment="1">
      <alignment horizontal="center" vertical="center"/>
    </xf>
    <xf numFmtId="169" fontId="17" fillId="0" borderId="0" xfId="0" applyNumberFormat="1" applyFont="1"/>
    <xf numFmtId="9" fontId="17" fillId="0" borderId="0" xfId="2" applyFont="1"/>
    <xf numFmtId="9" fontId="17" fillId="0" borderId="0" xfId="2" applyFont="1" applyFill="1" applyAlignment="1">
      <alignment horizontal="center"/>
    </xf>
    <xf numFmtId="9" fontId="17" fillId="0" borderId="0" xfId="2" applyFont="1" applyFill="1" applyAlignment="1" applyProtection="1">
      <alignment horizontal="center"/>
      <protection locked="0"/>
    </xf>
    <xf numFmtId="169" fontId="17" fillId="0" borderId="0" xfId="2" applyNumberFormat="1" applyFont="1" applyAlignment="1">
      <alignment horizontal="center"/>
    </xf>
    <xf numFmtId="0" fontId="41" fillId="0" borderId="0" xfId="0" applyFont="1" applyAlignment="1">
      <alignment horizontal="left" vertical="center"/>
    </xf>
    <xf numFmtId="0" fontId="37" fillId="0" borderId="0" xfId="0" applyFont="1" applyAlignment="1">
      <alignment horizontal="left" vertical="center"/>
    </xf>
    <xf numFmtId="0" fontId="43" fillId="0" borderId="0" xfId="0" applyFont="1"/>
    <xf numFmtId="0" fontId="43" fillId="0" borderId="0" xfId="0" applyFont="1" applyAlignment="1">
      <alignment horizontal="left" vertical="top" indent="1"/>
    </xf>
    <xf numFmtId="0" fontId="43" fillId="0" borderId="0" xfId="0" applyFont="1" applyAlignment="1">
      <alignment horizontal="right" wrapText="1"/>
    </xf>
    <xf numFmtId="0" fontId="43" fillId="0" borderId="0" xfId="0" applyFont="1" applyAlignment="1">
      <alignment horizontal="center" vertical="center"/>
    </xf>
    <xf numFmtId="0" fontId="21" fillId="0" borderId="0" xfId="0" applyFont="1" applyAlignment="1">
      <alignment horizontal="right" indent="1"/>
    </xf>
    <xf numFmtId="0" fontId="19" fillId="9" borderId="3" xfId="0" applyFont="1" applyFill="1" applyBorder="1" applyAlignment="1" applyProtection="1">
      <alignment horizontal="center" vertical="center"/>
      <protection locked="0"/>
    </xf>
    <xf numFmtId="0" fontId="20"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left" vertical="top" wrapText="1" indent="2"/>
    </xf>
    <xf numFmtId="0" fontId="44" fillId="0" borderId="0" xfId="0" applyFont="1" applyAlignment="1">
      <alignment vertical="top" wrapText="1"/>
    </xf>
    <xf numFmtId="0" fontId="44" fillId="0" borderId="8" xfId="0" applyFont="1" applyBorder="1" applyAlignment="1">
      <alignment vertical="top" wrapText="1"/>
    </xf>
    <xf numFmtId="0" fontId="44" fillId="0" borderId="0" xfId="0" applyFont="1" applyAlignment="1">
      <alignment horizontal="left" vertical="top" wrapText="1" indent="2"/>
    </xf>
    <xf numFmtId="0" fontId="17" fillId="0" borderId="51" xfId="0" applyFont="1" applyBorder="1"/>
    <xf numFmtId="0" fontId="17" fillId="0" borderId="28" xfId="0" applyFont="1" applyBorder="1"/>
    <xf numFmtId="0" fontId="33" fillId="4" borderId="14"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15" xfId="0" applyFont="1" applyFill="1" applyBorder="1" applyAlignment="1">
      <alignment horizontal="center" vertical="center" wrapText="1"/>
    </xf>
    <xf numFmtId="1" fontId="17" fillId="0" borderId="15" xfId="0" applyNumberFormat="1" applyFont="1" applyBorder="1" applyAlignment="1">
      <alignment horizontal="center"/>
    </xf>
    <xf numFmtId="3" fontId="17" fillId="0" borderId="14" xfId="0" applyNumberFormat="1" applyFont="1" applyBorder="1" applyAlignment="1">
      <alignment horizontal="center"/>
    </xf>
    <xf numFmtId="37" fontId="17" fillId="6" borderId="38" xfId="0" applyNumberFormat="1" applyFont="1" applyFill="1" applyBorder="1" applyAlignment="1" applyProtection="1">
      <alignment horizontal="center"/>
      <protection locked="0"/>
    </xf>
    <xf numFmtId="3" fontId="17" fillId="0" borderId="45" xfId="0" applyNumberFormat="1" applyFont="1" applyBorder="1" applyAlignment="1">
      <alignment horizontal="center"/>
    </xf>
    <xf numFmtId="0" fontId="21" fillId="0" borderId="0" xfId="0" applyFont="1" applyAlignment="1">
      <alignment vertical="center"/>
    </xf>
    <xf numFmtId="0" fontId="41" fillId="0" borderId="0" xfId="0" applyFont="1" applyAlignment="1">
      <alignment horizontal="left" vertical="center" indent="1"/>
    </xf>
    <xf numFmtId="0" fontId="37" fillId="0" borderId="0" xfId="0"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45" fillId="0" borderId="0" xfId="0" applyFont="1" applyAlignment="1">
      <alignment vertical="center"/>
    </xf>
    <xf numFmtId="0" fontId="47" fillId="0" borderId="0" xfId="0" applyFont="1" applyAlignment="1">
      <alignment wrapText="1"/>
    </xf>
    <xf numFmtId="0" fontId="37" fillId="0" borderId="8" xfId="0" applyFont="1" applyBorder="1"/>
    <xf numFmtId="0" fontId="17" fillId="0" borderId="8" xfId="0" applyFont="1" applyBorder="1"/>
    <xf numFmtId="0" fontId="21" fillId="0" borderId="0" xfId="0" applyFont="1" applyAlignment="1">
      <alignment horizontal="right"/>
    </xf>
    <xf numFmtId="1" fontId="21" fillId="6" borderId="3" xfId="0" applyNumberFormat="1" applyFont="1" applyFill="1" applyBorder="1" applyAlignment="1" applyProtection="1">
      <alignment horizontal="center" vertical="center"/>
      <protection locked="0"/>
    </xf>
    <xf numFmtId="0" fontId="21" fillId="9" borderId="3" xfId="0" applyFont="1" applyFill="1" applyBorder="1" applyAlignment="1" applyProtection="1">
      <alignment horizontal="center" vertical="center"/>
      <protection locked="0"/>
    </xf>
    <xf numFmtId="0" fontId="26" fillId="0" borderId="0" xfId="0" applyFont="1" applyAlignment="1">
      <alignment horizontal="left" vertical="center" indent="1"/>
    </xf>
    <xf numFmtId="0" fontId="26" fillId="0" borderId="0" xfId="0" applyFont="1" applyAlignment="1">
      <alignment horizontal="left" vertical="top" wrapText="1"/>
    </xf>
    <xf numFmtId="0" fontId="17" fillId="0" borderId="0" xfId="0" applyFont="1" applyAlignment="1">
      <alignment horizontal="right" indent="1"/>
    </xf>
    <xf numFmtId="0" fontId="48" fillId="0" borderId="0" xfId="0" applyFont="1" applyAlignment="1">
      <alignment horizontal="left" vertical="center" indent="1"/>
    </xf>
    <xf numFmtId="0" fontId="48" fillId="0" borderId="0" xfId="0" applyFont="1" applyAlignment="1">
      <alignment horizontal="left" vertical="top" wrapText="1"/>
    </xf>
    <xf numFmtId="1" fontId="17" fillId="0" borderId="0" xfId="0" applyNumberFormat="1" applyFont="1" applyAlignment="1">
      <alignment horizontal="center" vertical="center"/>
    </xf>
    <xf numFmtId="0" fontId="23" fillId="0" borderId="0" xfId="0" applyFont="1"/>
    <xf numFmtId="0" fontId="19" fillId="0" borderId="0" xfId="0" applyFont="1" applyAlignment="1">
      <alignment horizontal="right" indent="1"/>
    </xf>
    <xf numFmtId="1" fontId="21" fillId="9" borderId="3" xfId="0" applyNumberFormat="1" applyFont="1" applyFill="1" applyBorder="1" applyAlignment="1" applyProtection="1">
      <alignment horizontal="center" vertical="center"/>
      <protection locked="0"/>
    </xf>
    <xf numFmtId="0" fontId="21" fillId="0" borderId="0" xfId="0" applyFont="1" applyAlignment="1">
      <alignment horizontal="center" vertical="center"/>
    </xf>
    <xf numFmtId="0" fontId="46" fillId="0" borderId="30" xfId="0" applyFont="1" applyBorder="1" applyAlignment="1">
      <alignment vertical="center"/>
    </xf>
    <xf numFmtId="0" fontId="21" fillId="0" borderId="0" xfId="0" applyFont="1" applyAlignment="1">
      <alignment horizontal="center" vertical="top" wrapText="1"/>
    </xf>
    <xf numFmtId="0" fontId="21" fillId="0" borderId="0" xfId="0" applyFont="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38" fillId="0" borderId="0" xfId="0" applyFont="1" applyAlignment="1">
      <alignment horizontal="center"/>
    </xf>
    <xf numFmtId="0" fontId="48" fillId="0" borderId="0" xfId="0" applyFont="1" applyAlignment="1">
      <alignment horizontal="left" vertical="center" wrapText="1" indent="2"/>
    </xf>
    <xf numFmtId="3" fontId="50" fillId="0" borderId="0" xfId="0" applyNumberFormat="1" applyFont="1"/>
    <xf numFmtId="3" fontId="50" fillId="0" borderId="0" xfId="0" applyNumberFormat="1" applyFont="1" applyAlignment="1">
      <alignment horizontal="center"/>
    </xf>
    <xf numFmtId="0" fontId="33" fillId="0" borderId="0" xfId="0" applyFont="1" applyAlignment="1">
      <alignment vertical="center" wrapText="1"/>
    </xf>
    <xf numFmtId="3" fontId="35" fillId="0" borderId="0" xfId="0" applyNumberFormat="1" applyFont="1" applyAlignment="1">
      <alignment vertical="center"/>
    </xf>
    <xf numFmtId="0" fontId="35" fillId="0" borderId="0" xfId="0" applyFont="1" applyAlignment="1">
      <alignment horizontal="center"/>
    </xf>
    <xf numFmtId="3" fontId="35" fillId="0" borderId="0" xfId="0" applyNumberFormat="1" applyFont="1" applyAlignment="1">
      <alignment horizontal="center" vertical="center"/>
    </xf>
    <xf numFmtId="1" fontId="35" fillId="0" borderId="0" xfId="0" applyNumberFormat="1" applyFont="1" applyAlignment="1">
      <alignment horizontal="center" vertical="center"/>
    </xf>
    <xf numFmtId="0" fontId="23" fillId="0" borderId="0" xfId="0" applyFont="1" applyProtection="1">
      <protection locked="0"/>
    </xf>
    <xf numFmtId="0" fontId="51" fillId="0" borderId="0" xfId="0" applyFont="1" applyAlignment="1">
      <alignment vertical="center"/>
    </xf>
    <xf numFmtId="0" fontId="23" fillId="0" borderId="0" xfId="0" applyFont="1" applyAlignment="1">
      <alignment horizontal="right" vertical="center"/>
    </xf>
    <xf numFmtId="10" fontId="0" fillId="0" borderId="0" xfId="0" applyNumberFormat="1"/>
    <xf numFmtId="0" fontId="2" fillId="3" borderId="7" xfId="0" applyFont="1" applyFill="1" applyBorder="1" applyAlignment="1">
      <alignment horizontal="center" wrapText="1"/>
    </xf>
    <xf numFmtId="0" fontId="0" fillId="3" borderId="0" xfId="0" applyFill="1" applyAlignment="1">
      <alignment horizontal="center" vertical="center" wrapText="1"/>
    </xf>
    <xf numFmtId="0" fontId="1" fillId="20" borderId="0" xfId="0" applyFont="1" applyFill="1" applyAlignment="1">
      <alignment horizontal="center" vertical="center" wrapText="1"/>
    </xf>
    <xf numFmtId="171" fontId="0" fillId="0" borderId="0" xfId="2" applyNumberFormat="1" applyFont="1" applyFill="1" applyAlignment="1">
      <alignment horizontal="center"/>
    </xf>
    <xf numFmtId="171" fontId="0" fillId="0" borderId="0" xfId="2" applyNumberFormat="1" applyFont="1" applyAlignment="1">
      <alignment horizontal="center"/>
    </xf>
    <xf numFmtId="0" fontId="4" fillId="20" borderId="0" xfId="0" applyFont="1" applyFill="1" applyAlignment="1">
      <alignment horizontal="center" vertical="center" wrapText="1"/>
    </xf>
    <xf numFmtId="9" fontId="19" fillId="0" borderId="7" xfId="0" applyNumberFormat="1" applyFont="1" applyBorder="1" applyAlignment="1">
      <alignment horizontal="center" vertical="center"/>
    </xf>
    <xf numFmtId="0" fontId="19" fillId="0" borderId="0" xfId="0" applyFont="1" applyAlignment="1">
      <alignment vertical="center"/>
    </xf>
    <xf numFmtId="0" fontId="17" fillId="13" borderId="8" xfId="0" applyFont="1" applyFill="1" applyBorder="1" applyAlignment="1">
      <alignment horizontal="center" vertical="center"/>
    </xf>
    <xf numFmtId="0" fontId="17" fillId="0" borderId="8" xfId="0" applyFont="1" applyBorder="1" applyAlignment="1">
      <alignment vertical="center"/>
    </xf>
    <xf numFmtId="0" fontId="21" fillId="0" borderId="70" xfId="0" applyFont="1" applyBorder="1" applyAlignment="1">
      <alignment vertical="center"/>
    </xf>
    <xf numFmtId="1" fontId="21" fillId="6" borderId="73" xfId="0" applyNumberFormat="1" applyFont="1" applyFill="1" applyBorder="1" applyAlignment="1" applyProtection="1">
      <alignment horizontal="center" vertical="center"/>
      <protection locked="0"/>
    </xf>
    <xf numFmtId="0" fontId="19" fillId="0" borderId="31" xfId="0" applyFont="1" applyBorder="1" applyAlignment="1">
      <alignment horizontal="center" vertical="center"/>
    </xf>
    <xf numFmtId="0" fontId="21" fillId="0" borderId="7" xfId="0" applyFont="1" applyBorder="1" applyAlignment="1">
      <alignment horizontal="center"/>
    </xf>
    <xf numFmtId="3" fontId="21" fillId="6" borderId="29" xfId="0" applyNumberFormat="1" applyFont="1" applyFill="1" applyBorder="1" applyAlignment="1" applyProtection="1">
      <alignment horizontal="center"/>
      <protection locked="0"/>
    </xf>
    <xf numFmtId="3" fontId="21" fillId="6" borderId="7" xfId="0" applyNumberFormat="1" applyFont="1" applyFill="1" applyBorder="1" applyAlignment="1" applyProtection="1">
      <alignment horizontal="center"/>
      <protection locked="0"/>
    </xf>
    <xf numFmtId="0" fontId="23" fillId="0" borderId="0" xfId="0" applyFont="1" applyAlignment="1">
      <alignment horizontal="center"/>
    </xf>
    <xf numFmtId="0" fontId="42" fillId="4" borderId="55" xfId="0" applyFont="1" applyFill="1" applyBorder="1" applyAlignment="1">
      <alignment horizontal="center" vertical="center"/>
    </xf>
    <xf numFmtId="0" fontId="42" fillId="4" borderId="37" xfId="0" applyFont="1" applyFill="1" applyBorder="1" applyAlignment="1">
      <alignment horizontal="center" vertical="center" wrapText="1"/>
    </xf>
    <xf numFmtId="0" fontId="42" fillId="4" borderId="57" xfId="0" applyFont="1" applyFill="1" applyBorder="1" applyAlignment="1">
      <alignment horizontal="center" vertical="center" wrapText="1"/>
    </xf>
    <xf numFmtId="0" fontId="42" fillId="4" borderId="59" xfId="0" applyFont="1" applyFill="1" applyBorder="1" applyAlignment="1">
      <alignment horizontal="center" vertical="center" wrapText="1"/>
    </xf>
    <xf numFmtId="0" fontId="42" fillId="4" borderId="60" xfId="0" applyFont="1" applyFill="1" applyBorder="1" applyAlignment="1">
      <alignment horizontal="center" vertical="center" wrapText="1"/>
    </xf>
    <xf numFmtId="0" fontId="42" fillId="4" borderId="61" xfId="0" applyFont="1" applyFill="1" applyBorder="1" applyAlignment="1">
      <alignment horizontal="center" vertical="center" wrapText="1"/>
    </xf>
    <xf numFmtId="0" fontId="42" fillId="4" borderId="65" xfId="0" applyFont="1" applyFill="1" applyBorder="1" applyAlignment="1">
      <alignment horizontal="center" vertical="center" wrapText="1"/>
    </xf>
    <xf numFmtId="0" fontId="56" fillId="0" borderId="0" xfId="0" applyFont="1"/>
    <xf numFmtId="0" fontId="55" fillId="0" borderId="0" xfId="0" applyFont="1" applyAlignment="1">
      <alignment horizontal="left" vertical="center" wrapText="1"/>
    </xf>
    <xf numFmtId="0" fontId="21" fillId="0" borderId="0" xfId="0" applyFont="1" applyAlignment="1">
      <alignment vertical="center" wrapText="1"/>
    </xf>
    <xf numFmtId="0" fontId="46" fillId="0" borderId="0" xfId="0" applyFont="1" applyAlignment="1">
      <alignment vertical="center"/>
    </xf>
    <xf numFmtId="0" fontId="19" fillId="0" borderId="0" xfId="0" applyFont="1" applyAlignment="1">
      <alignment horizontal="right" vertical="center"/>
    </xf>
    <xf numFmtId="0" fontId="0" fillId="3" borderId="80" xfId="0" applyFill="1" applyBorder="1" applyAlignment="1">
      <alignment horizontal="center"/>
    </xf>
    <xf numFmtId="10" fontId="8" fillId="0" borderId="0" xfId="2" applyNumberFormat="1" applyFont="1" applyAlignment="1">
      <alignment horizontal="center" vertical="center"/>
    </xf>
    <xf numFmtId="0" fontId="2" fillId="6" borderId="7" xfId="0" applyFont="1" applyFill="1" applyBorder="1" applyAlignment="1">
      <alignment horizontal="center" wrapText="1"/>
    </xf>
    <xf numFmtId="0" fontId="2" fillId="7" borderId="7" xfId="0" applyFont="1" applyFill="1" applyBorder="1" applyAlignment="1">
      <alignment horizontal="center" wrapText="1"/>
    </xf>
    <xf numFmtId="0" fontId="2" fillId="21" borderId="7" xfId="0" applyFont="1" applyFill="1" applyBorder="1" applyAlignment="1">
      <alignment horizontal="center" wrapText="1"/>
    </xf>
    <xf numFmtId="0" fontId="2" fillId="17" borderId="0" xfId="0" applyFont="1" applyFill="1" applyAlignment="1">
      <alignment horizontal="center" vertical="center"/>
    </xf>
    <xf numFmtId="0" fontId="0" fillId="0" borderId="0" xfId="0" applyAlignment="1">
      <alignment horizontal="left" vertical="center"/>
    </xf>
    <xf numFmtId="9" fontId="38" fillId="0" borderId="0" xfId="2" applyFont="1" applyAlignment="1">
      <alignment horizontal="center" vertical="center"/>
    </xf>
    <xf numFmtId="0" fontId="0" fillId="0" borderId="7" xfId="0" applyBorder="1"/>
    <xf numFmtId="16" fontId="0" fillId="0" borderId="0" xfId="0" applyNumberFormat="1" applyAlignment="1">
      <alignment horizontal="center" vertical="center"/>
    </xf>
    <xf numFmtId="0" fontId="1" fillId="11" borderId="0" xfId="0" applyFont="1" applyFill="1" applyAlignment="1">
      <alignment horizontal="center" vertical="center" wrapText="1"/>
    </xf>
    <xf numFmtId="3" fontId="2" fillId="0" borderId="0" xfId="0" applyNumberFormat="1" applyFont="1"/>
    <xf numFmtId="9" fontId="2" fillId="0" borderId="0" xfId="2" applyFont="1"/>
    <xf numFmtId="0" fontId="2" fillId="0" borderId="0" xfId="0" applyFont="1" applyAlignment="1">
      <alignment horizontal="right"/>
    </xf>
    <xf numFmtId="164" fontId="2" fillId="0" borderId="0" xfId="0" applyNumberFormat="1" applyFont="1"/>
    <xf numFmtId="0" fontId="11" fillId="0" borderId="0" xfId="0" applyFont="1"/>
    <xf numFmtId="3" fontId="2" fillId="0" borderId="7" xfId="0" applyNumberFormat="1" applyFont="1" applyBorder="1"/>
    <xf numFmtId="164" fontId="2" fillId="0" borderId="7" xfId="0" applyNumberFormat="1" applyFont="1" applyBorder="1"/>
    <xf numFmtId="9" fontId="2" fillId="0" borderId="7" xfId="2" applyFont="1" applyBorder="1"/>
    <xf numFmtId="0" fontId="2" fillId="0" borderId="7" xfId="0" applyFont="1" applyBorder="1"/>
    <xf numFmtId="1" fontId="21" fillId="10" borderId="73" xfId="0" applyNumberFormat="1" applyFont="1" applyFill="1" applyBorder="1" applyAlignment="1">
      <alignment horizontal="center" vertical="center"/>
    </xf>
    <xf numFmtId="0" fontId="21" fillId="10" borderId="70" xfId="0" applyFont="1" applyFill="1" applyBorder="1" applyAlignment="1">
      <alignment horizontal="center" vertical="center"/>
    </xf>
    <xf numFmtId="0" fontId="20" fillId="0" borderId="0" xfId="0" applyFont="1" applyAlignment="1">
      <alignment horizontal="left" vertical="center" indent="1"/>
    </xf>
    <xf numFmtId="0" fontId="19" fillId="0" borderId="0" xfId="0" applyFont="1" applyAlignment="1">
      <alignment horizontal="right"/>
    </xf>
    <xf numFmtId="0" fontId="19" fillId="0" borderId="0" xfId="0" applyFont="1"/>
    <xf numFmtId="0" fontId="58" fillId="13" borderId="8" xfId="0" applyFont="1" applyFill="1" applyBorder="1" applyAlignment="1">
      <alignment horizontal="left" vertical="center"/>
    </xf>
    <xf numFmtId="0" fontId="21" fillId="13" borderId="8" xfId="0" applyFont="1" applyFill="1" applyBorder="1" applyAlignment="1">
      <alignment wrapText="1"/>
    </xf>
    <xf numFmtId="0" fontId="16" fillId="0" borderId="8" xfId="0" applyFont="1" applyBorder="1" applyAlignment="1">
      <alignment vertical="center"/>
    </xf>
    <xf numFmtId="0" fontId="19" fillId="13" borderId="0" xfId="0" applyFont="1" applyFill="1" applyAlignment="1">
      <alignment vertical="top" wrapText="1"/>
    </xf>
    <xf numFmtId="0" fontId="25" fillId="13" borderId="0" xfId="0" applyFont="1" applyFill="1" applyAlignment="1">
      <alignment horizontal="center"/>
    </xf>
    <xf numFmtId="0" fontId="33" fillId="4" borderId="85" xfId="0" applyFont="1" applyFill="1" applyBorder="1" applyAlignment="1">
      <alignment horizontal="center" vertical="center" wrapText="1"/>
    </xf>
    <xf numFmtId="0" fontId="0" fillId="0" borderId="0" xfId="0" applyAlignment="1">
      <alignment vertical="center"/>
    </xf>
    <xf numFmtId="0" fontId="1" fillId="11" borderId="7" xfId="0" applyFont="1" applyFill="1" applyBorder="1" applyAlignment="1">
      <alignment horizontal="right" vertical="center"/>
    </xf>
    <xf numFmtId="0" fontId="2" fillId="3" borderId="7" xfId="0" applyFont="1" applyFill="1" applyBorder="1" applyAlignment="1">
      <alignment horizontal="center" vertical="center"/>
    </xf>
    <xf numFmtId="0" fontId="2" fillId="0" borderId="7" xfId="0" applyFont="1" applyBorder="1" applyAlignment="1">
      <alignment horizontal="center" vertical="center"/>
    </xf>
    <xf numFmtId="0" fontId="2" fillId="3" borderId="7" xfId="0" applyFont="1" applyFill="1" applyBorder="1" applyAlignment="1">
      <alignment horizontal="center" vertical="center" wrapText="1"/>
    </xf>
    <xf numFmtId="0" fontId="1" fillId="11" borderId="7" xfId="0" applyFont="1" applyFill="1" applyBorder="1" applyAlignment="1">
      <alignment horizontal="right" vertical="center" wrapText="1"/>
    </xf>
    <xf numFmtId="0" fontId="2" fillId="0" borderId="7" xfId="0" applyFont="1" applyBorder="1" applyAlignment="1">
      <alignment horizontal="center" vertical="center" wrapText="1"/>
    </xf>
    <xf numFmtId="0" fontId="2" fillId="0" borderId="0" xfId="0" applyFont="1" applyAlignment="1">
      <alignment vertical="center" wrapText="1"/>
    </xf>
    <xf numFmtId="0" fontId="40" fillId="0" borderId="0" xfId="0" applyFont="1" applyAlignment="1">
      <alignment horizontal="left" vertical="center" wrapText="1"/>
    </xf>
    <xf numFmtId="0" fontId="21" fillId="0" borderId="0" xfId="0" applyFont="1" applyAlignment="1">
      <alignment horizontal="left" vertical="center" wrapText="1"/>
    </xf>
    <xf numFmtId="0" fontId="33" fillId="4" borderId="48" xfId="0" applyFont="1" applyFill="1" applyBorder="1" applyAlignment="1">
      <alignment horizontal="center" vertical="center" wrapText="1"/>
    </xf>
    <xf numFmtId="171" fontId="0" fillId="13" borderId="0" xfId="2" applyNumberFormat="1" applyFont="1" applyFill="1" applyAlignment="1">
      <alignment horizontal="center"/>
    </xf>
    <xf numFmtId="166" fontId="0" fillId="0" borderId="0" xfId="2" applyNumberFormat="1" applyFont="1" applyFill="1" applyAlignment="1">
      <alignment horizontal="center"/>
    </xf>
    <xf numFmtId="166" fontId="0" fillId="0" borderId="0" xfId="2" applyNumberFormat="1" applyFont="1" applyAlignment="1">
      <alignment horizontal="center" vertical="center"/>
    </xf>
    <xf numFmtId="166" fontId="8" fillId="0" borderId="0" xfId="2" applyNumberFormat="1" applyFont="1" applyAlignment="1">
      <alignment horizontal="center" vertical="center"/>
    </xf>
    <xf numFmtId="166" fontId="0" fillId="0" borderId="0" xfId="2" applyNumberFormat="1" applyFont="1" applyFill="1" applyAlignment="1">
      <alignment horizontal="center" vertical="center"/>
    </xf>
    <xf numFmtId="0" fontId="2" fillId="0" borderId="0" xfId="0" applyFont="1" applyAlignment="1">
      <alignment horizontal="right" vertical="center"/>
    </xf>
    <xf numFmtId="171" fontId="0" fillId="0" borderId="0" xfId="2" applyNumberFormat="1" applyFont="1" applyAlignment="1">
      <alignment horizontal="center" vertical="center"/>
    </xf>
    <xf numFmtId="9" fontId="0" fillId="0" borderId="0" xfId="2" applyFont="1" applyFill="1" applyAlignment="1">
      <alignment horizontal="center"/>
    </xf>
    <xf numFmtId="172" fontId="0" fillId="0" borderId="0" xfId="2" applyNumberFormat="1" applyFont="1" applyFill="1" applyAlignment="1">
      <alignment horizontal="center"/>
    </xf>
    <xf numFmtId="0" fontId="16" fillId="0" borderId="0" xfId="0" applyFont="1" applyAlignment="1">
      <alignment horizontal="left"/>
    </xf>
    <xf numFmtId="171" fontId="0" fillId="5" borderId="0" xfId="2" applyNumberFormat="1" applyFont="1" applyFill="1" applyAlignment="1">
      <alignment horizontal="center"/>
    </xf>
    <xf numFmtId="0" fontId="5" fillId="13" borderId="0" xfId="1" applyFill="1" applyAlignment="1">
      <alignment horizontal="left" vertical="center"/>
    </xf>
    <xf numFmtId="0" fontId="21" fillId="0" borderId="0" xfId="0" applyFont="1" applyAlignment="1">
      <alignment horizontal="right" vertical="center" indent="1"/>
    </xf>
    <xf numFmtId="0" fontId="42" fillId="18" borderId="0" xfId="0" applyFont="1" applyFill="1" applyAlignment="1">
      <alignment horizontal="center" vertical="center" wrapText="1"/>
    </xf>
    <xf numFmtId="0" fontId="19" fillId="0" borderId="0" xfId="0" applyFont="1" applyAlignment="1">
      <alignment horizontal="left" vertical="center" indent="1"/>
    </xf>
    <xf numFmtId="0" fontId="17" fillId="0" borderId="7" xfId="0" applyFont="1" applyBorder="1" applyAlignment="1">
      <alignment vertical="center" wrapText="1"/>
    </xf>
    <xf numFmtId="10" fontId="0" fillId="8" borderId="0" xfId="2" applyNumberFormat="1" applyFont="1" applyFill="1" applyAlignment="1">
      <alignment horizontal="center" vertical="center"/>
    </xf>
    <xf numFmtId="166" fontId="0" fillId="8" borderId="0" xfId="2" applyNumberFormat="1" applyFont="1" applyFill="1" applyAlignment="1">
      <alignment horizontal="center" vertical="center"/>
    </xf>
    <xf numFmtId="171" fontId="0" fillId="8" borderId="0" xfId="2" applyNumberFormat="1" applyFont="1" applyFill="1" applyAlignment="1">
      <alignment horizontal="center"/>
    </xf>
    <xf numFmtId="166" fontId="0" fillId="8" borderId="0" xfId="2" applyNumberFormat="1" applyFont="1" applyFill="1" applyAlignment="1">
      <alignment horizontal="center"/>
    </xf>
    <xf numFmtId="0" fontId="1" fillId="22" borderId="0" xfId="0" applyFont="1" applyFill="1" applyAlignment="1">
      <alignment horizontal="center" vertical="center" wrapText="1"/>
    </xf>
    <xf numFmtId="0" fontId="42" fillId="0" borderId="0" xfId="0" applyFont="1" applyAlignment="1">
      <alignment vertical="center" wrapText="1"/>
    </xf>
    <xf numFmtId="0" fontId="42" fillId="0" borderId="0" xfId="0" applyFont="1" applyAlignment="1" applyProtection="1">
      <alignment horizontal="center" vertical="center" wrapText="1"/>
      <protection locked="0"/>
    </xf>
    <xf numFmtId="3" fontId="21" fillId="0" borderId="0" xfId="0" applyNumberFormat="1" applyFont="1" applyAlignment="1" applyProtection="1">
      <alignment horizontal="center" vertical="center"/>
      <protection locked="0"/>
    </xf>
    <xf numFmtId="3" fontId="21" fillId="0" borderId="28" xfId="0" applyNumberFormat="1" applyFont="1" applyBorder="1" applyAlignment="1" applyProtection="1">
      <alignment horizontal="center" vertical="center"/>
      <protection locked="0"/>
    </xf>
    <xf numFmtId="0" fontId="0" fillId="0" borderId="0" xfId="0" applyAlignment="1">
      <alignment horizontal="left" vertical="center" wrapText="1"/>
    </xf>
    <xf numFmtId="0" fontId="0" fillId="0" borderId="0" xfId="0" applyAlignment="1">
      <alignment horizontal="left" vertical="top" wrapText="1"/>
    </xf>
    <xf numFmtId="0" fontId="2" fillId="0" borderId="0" xfId="0" applyFont="1" applyAlignment="1">
      <alignment horizontal="left" wrapText="1"/>
    </xf>
    <xf numFmtId="0" fontId="0" fillId="0" borderId="0" xfId="0" applyAlignment="1">
      <alignment horizontal="left" wrapText="1"/>
    </xf>
    <xf numFmtId="0" fontId="51" fillId="0" borderId="0" xfId="0" applyFont="1" applyAlignment="1" applyProtection="1">
      <alignment vertical="center"/>
      <protection hidden="1"/>
    </xf>
    <xf numFmtId="0" fontId="32" fillId="0" borderId="0" xfId="0" applyFont="1" applyAlignment="1" applyProtection="1">
      <alignment horizontal="right" vertical="center"/>
      <protection hidden="1"/>
    </xf>
    <xf numFmtId="0" fontId="32" fillId="0" borderId="0" xfId="0" applyFont="1" applyAlignment="1" applyProtection="1">
      <alignment vertical="center"/>
      <protection hidden="1"/>
    </xf>
    <xf numFmtId="0" fontId="37" fillId="0" borderId="0" xfId="0" applyFont="1" applyAlignment="1" applyProtection="1">
      <alignment horizontal="center" vertical="center"/>
      <protection hidden="1"/>
    </xf>
    <xf numFmtId="0" fontId="32" fillId="13" borderId="0" xfId="0" applyFont="1" applyFill="1" applyAlignment="1" applyProtection="1">
      <alignment vertical="center"/>
      <protection hidden="1"/>
    </xf>
    <xf numFmtId="0" fontId="21" fillId="0" borderId="0" xfId="0" applyFont="1" applyProtection="1">
      <protection hidden="1"/>
    </xf>
    <xf numFmtId="0" fontId="23" fillId="0" borderId="0" xfId="0" applyFont="1" applyAlignment="1" applyProtection="1">
      <alignment horizontal="right" vertical="center"/>
      <protection hidden="1"/>
    </xf>
    <xf numFmtId="0" fontId="21" fillId="0" borderId="0" xfId="0" applyFont="1" applyAlignment="1" applyProtection="1">
      <alignment horizontal="left" vertical="center"/>
      <protection hidden="1"/>
    </xf>
    <xf numFmtId="0" fontId="41" fillId="0" borderId="0" xfId="0" applyFont="1" applyAlignment="1" applyProtection="1">
      <alignment horizontal="left" vertical="center" indent="1"/>
      <protection hidden="1"/>
    </xf>
    <xf numFmtId="0" fontId="42" fillId="4" borderId="37" xfId="0" applyFont="1" applyFill="1" applyBorder="1" applyAlignment="1" applyProtection="1">
      <alignment horizontal="center" vertical="center" wrapText="1"/>
      <protection hidden="1"/>
    </xf>
    <xf numFmtId="0" fontId="42" fillId="4" borderId="59" xfId="0" applyFont="1" applyFill="1" applyBorder="1" applyAlignment="1" applyProtection="1">
      <alignment horizontal="center" vertical="center" wrapText="1"/>
      <protection hidden="1"/>
    </xf>
    <xf numFmtId="0" fontId="21" fillId="7" borderId="76" xfId="0" applyFont="1" applyFill="1" applyBorder="1" applyAlignment="1" applyProtection="1">
      <alignment horizontal="center" vertical="center"/>
      <protection hidden="1"/>
    </xf>
    <xf numFmtId="0" fontId="21" fillId="7" borderId="70" xfId="0" applyFont="1" applyFill="1" applyBorder="1" applyAlignment="1" applyProtection="1">
      <alignment horizontal="center" vertical="center"/>
      <protection hidden="1"/>
    </xf>
    <xf numFmtId="0" fontId="42" fillId="4" borderId="7"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protection hidden="1"/>
    </xf>
    <xf numFmtId="3" fontId="21" fillId="14" borderId="7" xfId="0" applyNumberFormat="1" applyFont="1" applyFill="1" applyBorder="1" applyAlignment="1" applyProtection="1">
      <alignment horizontal="center" vertical="center"/>
      <protection hidden="1"/>
    </xf>
    <xf numFmtId="0" fontId="42" fillId="0" borderId="12" xfId="0" applyFont="1" applyBorder="1" applyAlignment="1" applyProtection="1">
      <alignment horizontal="center" vertical="center" wrapText="1"/>
      <protection hidden="1"/>
    </xf>
    <xf numFmtId="0" fontId="21" fillId="0" borderId="31" xfId="0" applyFont="1" applyBorder="1" applyAlignment="1" applyProtection="1">
      <alignment horizontal="center" vertical="center"/>
      <protection hidden="1"/>
    </xf>
    <xf numFmtId="3" fontId="21" fillId="0" borderId="12" xfId="0" applyNumberFormat="1" applyFont="1" applyBorder="1" applyAlignment="1" applyProtection="1">
      <alignment horizontal="center" vertical="center"/>
      <protection hidden="1"/>
    </xf>
    <xf numFmtId="3" fontId="21" fillId="14" borderId="31" xfId="0" applyNumberFormat="1" applyFont="1" applyFill="1" applyBorder="1" applyAlignment="1" applyProtection="1">
      <alignment horizontal="center" vertical="center"/>
      <protection hidden="1"/>
    </xf>
    <xf numFmtId="3" fontId="21" fillId="14" borderId="0" xfId="0" applyNumberFormat="1" applyFont="1" applyFill="1" applyAlignment="1" applyProtection="1">
      <alignment horizontal="center" vertical="center"/>
      <protection hidden="1"/>
    </xf>
    <xf numFmtId="3" fontId="21" fillId="14" borderId="40" xfId="0" applyNumberFormat="1" applyFont="1" applyFill="1" applyBorder="1" applyAlignment="1" applyProtection="1">
      <alignment horizontal="center" vertical="center"/>
      <protection hidden="1"/>
    </xf>
    <xf numFmtId="0" fontId="21" fillId="0" borderId="20" xfId="0" applyFont="1" applyBorder="1" applyAlignment="1" applyProtection="1">
      <alignment horizontal="center" vertical="center"/>
      <protection hidden="1"/>
    </xf>
    <xf numFmtId="3" fontId="21" fillId="14" borderId="20" xfId="0" applyNumberFormat="1" applyFont="1" applyFill="1" applyBorder="1" applyAlignment="1" applyProtection="1">
      <alignment horizontal="center" vertical="center"/>
      <protection hidden="1"/>
    </xf>
    <xf numFmtId="3" fontId="21" fillId="0" borderId="36" xfId="0" applyNumberFormat="1" applyFont="1" applyBorder="1" applyAlignment="1" applyProtection="1">
      <alignment horizontal="center" vertical="center"/>
      <protection hidden="1"/>
    </xf>
    <xf numFmtId="3" fontId="21" fillId="0" borderId="0" xfId="0" applyNumberFormat="1" applyFont="1" applyAlignment="1" applyProtection="1">
      <alignment horizontal="center" vertical="center"/>
      <protection hidden="1"/>
    </xf>
    <xf numFmtId="0" fontId="8" fillId="0" borderId="0" xfId="0" applyFont="1" applyAlignment="1">
      <alignment horizontal="center" vertical="center"/>
    </xf>
    <xf numFmtId="1" fontId="24" fillId="0" borderId="0" xfId="0" applyNumberFormat="1" applyFont="1" applyAlignment="1" applyProtection="1">
      <alignment horizontal="center" vertical="center"/>
      <protection locked="0"/>
    </xf>
    <xf numFmtId="1" fontId="24" fillId="6" borderId="7" xfId="0" applyNumberFormat="1" applyFont="1" applyFill="1" applyBorder="1" applyAlignment="1" applyProtection="1">
      <alignment horizontal="center" vertical="center"/>
      <protection locked="0"/>
    </xf>
    <xf numFmtId="0" fontId="42" fillId="4" borderId="55" xfId="0" applyFont="1" applyFill="1" applyBorder="1" applyAlignment="1" applyProtection="1">
      <alignment horizontal="center" vertical="center" wrapText="1"/>
      <protection hidden="1"/>
    </xf>
    <xf numFmtId="0" fontId="42" fillId="4" borderId="58" xfId="0" applyFont="1" applyFill="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9" fontId="21" fillId="0" borderId="0" xfId="2" applyFont="1" applyFill="1" applyBorder="1" applyAlignment="1" applyProtection="1">
      <alignment horizontal="center" vertical="center"/>
      <protection hidden="1"/>
    </xf>
    <xf numFmtId="9" fontId="21" fillId="0" borderId="0" xfId="2" applyFont="1" applyFill="1" applyBorder="1" applyAlignment="1" applyProtection="1">
      <alignment horizontal="center" vertical="center"/>
      <protection locked="0"/>
    </xf>
    <xf numFmtId="0" fontId="42" fillId="4" borderId="90" xfId="0" applyFont="1" applyFill="1" applyBorder="1" applyAlignment="1" applyProtection="1">
      <alignment horizontal="center" vertical="center" wrapText="1"/>
      <protection hidden="1"/>
    </xf>
    <xf numFmtId="9" fontId="21" fillId="14" borderId="18" xfId="2" applyFont="1" applyFill="1" applyBorder="1" applyAlignment="1" applyProtection="1">
      <alignment horizontal="center" vertical="center"/>
      <protection hidden="1"/>
    </xf>
    <xf numFmtId="9" fontId="21" fillId="14" borderId="29" xfId="2" applyFont="1" applyFill="1" applyBorder="1" applyAlignment="1" applyProtection="1">
      <alignment horizontal="center" vertical="center"/>
      <protection hidden="1"/>
    </xf>
    <xf numFmtId="0" fontId="0" fillId="17" borderId="7" xfId="0" applyFill="1" applyBorder="1" applyAlignment="1">
      <alignment horizontal="center"/>
    </xf>
    <xf numFmtId="0" fontId="56" fillId="0" borderId="7" xfId="0" applyFont="1" applyBorder="1" applyAlignment="1">
      <alignment horizontal="left" vertical="center"/>
    </xf>
    <xf numFmtId="0" fontId="56" fillId="0" borderId="7" xfId="0" applyFont="1" applyBorder="1"/>
    <xf numFmtId="0" fontId="57" fillId="0" borderId="7" xfId="0" applyFont="1" applyBorder="1" applyAlignment="1">
      <alignment horizontal="left" vertical="center" wrapText="1"/>
    </xf>
    <xf numFmtId="0" fontId="56" fillId="0" borderId="29" xfId="0" applyFont="1" applyBorder="1"/>
    <xf numFmtId="0" fontId="56" fillId="0" borderId="38" xfId="0" applyFont="1" applyBorder="1"/>
    <xf numFmtId="0" fontId="56" fillId="0" borderId="20" xfId="0" applyFont="1" applyBorder="1"/>
    <xf numFmtId="0" fontId="0" fillId="0" borderId="7" xfId="0" applyBorder="1" applyAlignment="1">
      <alignment horizontal="right"/>
    </xf>
    <xf numFmtId="0" fontId="0" fillId="3" borderId="7" xfId="0" applyFill="1" applyBorder="1" applyAlignment="1">
      <alignment horizontal="center"/>
    </xf>
    <xf numFmtId="0" fontId="17" fillId="22" borderId="0" xfId="0" applyFont="1" applyFill="1" applyAlignment="1">
      <alignment vertical="center"/>
    </xf>
    <xf numFmtId="9" fontId="21" fillId="22" borderId="0" xfId="2" applyFont="1" applyFill="1" applyBorder="1" applyAlignment="1" applyProtection="1">
      <alignment horizontal="center" vertical="center"/>
      <protection locked="0"/>
    </xf>
    <xf numFmtId="0" fontId="17" fillId="22" borderId="0" xfId="0" applyFont="1" applyFill="1" applyAlignment="1">
      <alignment horizontal="center" vertical="center"/>
    </xf>
    <xf numFmtId="0" fontId="1" fillId="0" borderId="0" xfId="0" applyFont="1" applyAlignment="1">
      <alignment vertical="center"/>
    </xf>
    <xf numFmtId="0" fontId="17" fillId="22" borderId="0" xfId="0" applyFont="1" applyFill="1"/>
    <xf numFmtId="0" fontId="17" fillId="22" borderId="0" xfId="0" applyFont="1" applyFill="1" applyAlignment="1">
      <alignment horizontal="center"/>
    </xf>
    <xf numFmtId="0" fontId="21" fillId="22" borderId="0" xfId="0" applyFont="1" applyFill="1" applyAlignment="1">
      <alignment horizontal="center"/>
    </xf>
    <xf numFmtId="9" fontId="17" fillId="22" borderId="0" xfId="2" applyFont="1" applyFill="1" applyAlignment="1">
      <alignment horizontal="center"/>
    </xf>
    <xf numFmtId="9" fontId="17" fillId="22" borderId="0" xfId="2" applyFont="1" applyFill="1" applyAlignment="1" applyProtection="1">
      <alignment horizontal="center"/>
      <protection locked="0"/>
    </xf>
    <xf numFmtId="9" fontId="17" fillId="22" borderId="0" xfId="2" applyFont="1" applyFill="1"/>
    <xf numFmtId="169" fontId="17" fillId="22" borderId="0" xfId="2" applyNumberFormat="1" applyFont="1" applyFill="1" applyAlignment="1">
      <alignment horizontal="center"/>
    </xf>
    <xf numFmtId="169" fontId="17" fillId="22" borderId="0" xfId="0" applyNumberFormat="1" applyFont="1" applyFill="1"/>
    <xf numFmtId="0" fontId="21" fillId="0" borderId="0" xfId="0" applyFont="1" applyProtection="1">
      <protection locked="0"/>
    </xf>
    <xf numFmtId="0" fontId="61" fillId="0" borderId="0" xfId="0" applyFont="1"/>
    <xf numFmtId="0" fontId="21" fillId="13" borderId="0" xfId="0" applyFont="1" applyFill="1" applyAlignment="1">
      <alignment horizontal="left" vertical="top" wrapText="1"/>
    </xf>
    <xf numFmtId="0" fontId="19" fillId="13" borderId="0" xfId="0" applyFont="1" applyFill="1" applyAlignment="1">
      <alignment horizontal="left" vertical="top" wrapText="1"/>
    </xf>
    <xf numFmtId="0" fontId="19" fillId="13" borderId="0" xfId="0" applyFont="1" applyFill="1" applyAlignment="1">
      <alignment horizontal="left" vertical="center" wrapText="1"/>
    </xf>
    <xf numFmtId="0" fontId="21" fillId="13" borderId="12" xfId="0" applyFont="1" applyFill="1" applyBorder="1" applyAlignment="1">
      <alignment horizontal="left" vertical="center" wrapText="1"/>
    </xf>
    <xf numFmtId="0" fontId="21" fillId="13" borderId="0" xfId="0" applyFont="1" applyFill="1" applyAlignment="1">
      <alignment horizontal="left" vertical="center" wrapText="1"/>
    </xf>
    <xf numFmtId="0" fontId="19" fillId="13" borderId="0" xfId="0" quotePrefix="1" applyFont="1" applyFill="1" applyAlignment="1">
      <alignment horizontal="left" vertical="center" wrapText="1"/>
    </xf>
    <xf numFmtId="0" fontId="23" fillId="3" borderId="7" xfId="0" applyFont="1" applyFill="1" applyBorder="1" applyAlignment="1">
      <alignment horizontal="center" vertical="center"/>
    </xf>
    <xf numFmtId="0" fontId="23" fillId="6" borderId="52" xfId="0" applyFont="1" applyFill="1" applyBorder="1" applyAlignment="1">
      <alignment horizontal="center" vertical="center" wrapText="1"/>
    </xf>
    <xf numFmtId="0" fontId="23" fillId="6" borderId="53"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3" fillId="6" borderId="16" xfId="0" applyFont="1" applyFill="1" applyBorder="1" applyAlignment="1">
      <alignment horizontal="center" vertical="center" wrapText="1"/>
    </xf>
    <xf numFmtId="0" fontId="23" fillId="6" borderId="17" xfId="0" applyFont="1" applyFill="1" applyBorder="1" applyAlignment="1">
      <alignment horizontal="center" vertical="center" wrapText="1"/>
    </xf>
    <xf numFmtId="0" fontId="23" fillId="6" borderId="40" xfId="0" applyFont="1" applyFill="1" applyBorder="1" applyAlignment="1">
      <alignment horizontal="center" vertical="center"/>
    </xf>
    <xf numFmtId="0" fontId="23" fillId="6" borderId="53" xfId="0" applyFont="1" applyFill="1" applyBorder="1" applyAlignment="1">
      <alignment horizontal="center" vertical="center"/>
    </xf>
    <xf numFmtId="0" fontId="23" fillId="6" borderId="14"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15" xfId="0" applyFont="1" applyFill="1" applyBorder="1" applyAlignment="1">
      <alignment horizontal="center" vertical="center"/>
    </xf>
    <xf numFmtId="0" fontId="23" fillId="6" borderId="16" xfId="0" applyFont="1" applyFill="1" applyBorder="1" applyAlignment="1">
      <alignment horizontal="center" vertical="center"/>
    </xf>
    <xf numFmtId="0" fontId="23" fillId="6" borderId="42" xfId="0" applyFont="1" applyFill="1" applyBorder="1" applyAlignment="1">
      <alignment horizontal="center" vertical="center"/>
    </xf>
    <xf numFmtId="0" fontId="23" fillId="6" borderId="17" xfId="0" applyFont="1" applyFill="1" applyBorder="1" applyAlignment="1">
      <alignment horizontal="center" vertical="center"/>
    </xf>
    <xf numFmtId="0" fontId="23" fillId="10" borderId="22"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23" fillId="10" borderId="28"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10" borderId="43"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3" fillId="10" borderId="24" xfId="0" applyFont="1" applyFill="1" applyBorder="1" applyAlignment="1">
      <alignment horizontal="center" vertical="center" wrapText="1"/>
    </xf>
    <xf numFmtId="0" fontId="23" fillId="19" borderId="22" xfId="0" applyFont="1" applyFill="1" applyBorder="1" applyAlignment="1">
      <alignment horizontal="center" vertical="center" wrapText="1"/>
    </xf>
    <xf numFmtId="0" fontId="23" fillId="19" borderId="23" xfId="0" applyFont="1" applyFill="1" applyBorder="1" applyAlignment="1">
      <alignment horizontal="center" vertical="center" wrapText="1"/>
    </xf>
    <xf numFmtId="0" fontId="23" fillId="19" borderId="28" xfId="0" applyFont="1" applyFill="1" applyBorder="1" applyAlignment="1">
      <alignment horizontal="center" vertical="center" wrapText="1"/>
    </xf>
    <xf numFmtId="0" fontId="23" fillId="19" borderId="43" xfId="0" applyFont="1" applyFill="1" applyBorder="1" applyAlignment="1">
      <alignment horizontal="center" vertical="center" wrapText="1"/>
    </xf>
    <xf numFmtId="0" fontId="23" fillId="19" borderId="21" xfId="0" applyFont="1" applyFill="1" applyBorder="1" applyAlignment="1">
      <alignment horizontal="center" vertical="center" wrapText="1"/>
    </xf>
    <xf numFmtId="0" fontId="23" fillId="19" borderId="24" xfId="0" applyFont="1" applyFill="1" applyBorder="1" applyAlignment="1">
      <alignment horizontal="center" vertical="center" wrapText="1"/>
    </xf>
    <xf numFmtId="0" fontId="23" fillId="0" borderId="0" xfId="0" applyFont="1" applyAlignment="1">
      <alignment horizontal="center" vertical="center" wrapText="1"/>
    </xf>
    <xf numFmtId="0" fontId="23" fillId="6" borderId="4" xfId="0" applyFont="1" applyFill="1" applyBorder="1" applyAlignment="1" applyProtection="1">
      <alignment horizontal="left"/>
      <protection locked="0"/>
    </xf>
    <xf numFmtId="0" fontId="23" fillId="6" borderId="5" xfId="0" applyFont="1" applyFill="1" applyBorder="1" applyAlignment="1" applyProtection="1">
      <alignment horizontal="left"/>
      <protection locked="0"/>
    </xf>
    <xf numFmtId="0" fontId="23" fillId="6" borderId="6" xfId="0" applyFont="1" applyFill="1" applyBorder="1" applyAlignment="1" applyProtection="1">
      <alignment horizontal="left"/>
      <protection locked="0"/>
    </xf>
    <xf numFmtId="0" fontId="21" fillId="9" borderId="4" xfId="0" applyFont="1" applyFill="1" applyBorder="1" applyAlignment="1" applyProtection="1">
      <alignment horizontal="center" vertical="center" wrapText="1"/>
      <protection locked="0"/>
    </xf>
    <xf numFmtId="0" fontId="21" fillId="9" borderId="5" xfId="0" applyFont="1" applyFill="1" applyBorder="1" applyAlignment="1" applyProtection="1">
      <alignment horizontal="center" vertical="center" wrapText="1"/>
      <protection locked="0"/>
    </xf>
    <xf numFmtId="0" fontId="21" fillId="9" borderId="6" xfId="0" applyFont="1" applyFill="1" applyBorder="1" applyAlignment="1" applyProtection="1">
      <alignment horizontal="center" vertical="center" wrapText="1"/>
      <protection locked="0"/>
    </xf>
    <xf numFmtId="0" fontId="42" fillId="4" borderId="61" xfId="0" applyFont="1" applyFill="1" applyBorder="1" applyAlignment="1">
      <alignment horizontal="center" vertical="center" wrapText="1"/>
    </xf>
    <xf numFmtId="0" fontId="42" fillId="4" borderId="65" xfId="0" applyFont="1" applyFill="1" applyBorder="1" applyAlignment="1">
      <alignment horizontal="center" vertical="center" wrapText="1"/>
    </xf>
    <xf numFmtId="0" fontId="42" fillId="4" borderId="72" xfId="0" applyFont="1" applyFill="1" applyBorder="1" applyAlignment="1">
      <alignment horizontal="center" vertical="center" wrapText="1"/>
    </xf>
    <xf numFmtId="0" fontId="42" fillId="4" borderId="67" xfId="0" applyFont="1" applyFill="1" applyBorder="1" applyAlignment="1">
      <alignment horizontal="center" vertical="center" wrapText="1"/>
    </xf>
    <xf numFmtId="0" fontId="42" fillId="4" borderId="68" xfId="0" applyFont="1" applyFill="1" applyBorder="1" applyAlignment="1">
      <alignment horizontal="center" vertical="center" wrapText="1"/>
    </xf>
    <xf numFmtId="0" fontId="42" fillId="4" borderId="84" xfId="0" applyFont="1" applyFill="1" applyBorder="1" applyAlignment="1">
      <alignment horizontal="center" vertical="center" wrapText="1"/>
    </xf>
    <xf numFmtId="0" fontId="21" fillId="0" borderId="0" xfId="0" applyFont="1" applyAlignment="1">
      <alignment horizontal="center" vertical="center" wrapText="1"/>
    </xf>
    <xf numFmtId="0" fontId="21" fillId="0" borderId="43" xfId="0" applyFont="1" applyBorder="1" applyAlignment="1">
      <alignment horizontal="center" vertical="center" wrapText="1"/>
    </xf>
    <xf numFmtId="0" fontId="42" fillId="4" borderId="78"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63" xfId="0" applyFont="1" applyFill="1" applyBorder="1" applyAlignment="1">
      <alignment horizontal="center" vertical="center" wrapText="1"/>
    </xf>
    <xf numFmtId="0" fontId="42" fillId="4" borderId="64" xfId="0" applyFont="1" applyFill="1" applyBorder="1" applyAlignment="1">
      <alignment horizontal="center" vertical="center" wrapText="1"/>
    </xf>
    <xf numFmtId="0" fontId="42" fillId="4" borderId="71" xfId="0" applyFont="1" applyFill="1" applyBorder="1" applyAlignment="1">
      <alignment horizontal="center" vertical="center" wrapText="1"/>
    </xf>
    <xf numFmtId="0" fontId="21" fillId="0" borderId="29" xfId="0" applyFont="1" applyBorder="1" applyAlignment="1">
      <alignment horizontal="left" vertical="center" wrapText="1"/>
    </xf>
    <xf numFmtId="0" fontId="21" fillId="0" borderId="83" xfId="0" applyFont="1" applyBorder="1" applyAlignment="1">
      <alignment horizontal="left" vertical="center" wrapText="1"/>
    </xf>
    <xf numFmtId="0" fontId="21" fillId="0" borderId="38" xfId="0" applyFont="1" applyBorder="1" applyAlignment="1">
      <alignment horizontal="left" vertical="center" wrapText="1"/>
    </xf>
    <xf numFmtId="0" fontId="21" fillId="10" borderId="4" xfId="0" applyFont="1" applyFill="1" applyBorder="1" applyAlignment="1">
      <alignment horizontal="center" vertical="center"/>
    </xf>
    <xf numFmtId="0" fontId="21" fillId="10" borderId="6" xfId="0" applyFont="1" applyFill="1" applyBorder="1" applyAlignment="1">
      <alignment horizontal="center" vertical="center"/>
    </xf>
    <xf numFmtId="0" fontId="21" fillId="0" borderId="0" xfId="0" applyFont="1" applyAlignment="1">
      <alignment horizontal="left" vertical="top" wrapText="1"/>
    </xf>
    <xf numFmtId="2" fontId="19" fillId="0" borderId="7" xfId="0" applyNumberFormat="1" applyFont="1" applyBorder="1" applyAlignment="1">
      <alignment horizontal="center" vertical="center"/>
    </xf>
    <xf numFmtId="0" fontId="21" fillId="0" borderId="7" xfId="0" applyFont="1" applyBorder="1" applyAlignment="1">
      <alignment horizontal="left" vertical="center"/>
    </xf>
    <xf numFmtId="0" fontId="42" fillId="4" borderId="10" xfId="0" applyFont="1" applyFill="1" applyBorder="1" applyAlignment="1">
      <alignment horizontal="center" vertical="center" wrapText="1"/>
    </xf>
    <xf numFmtId="0" fontId="42" fillId="4" borderId="19" xfId="0" applyFont="1" applyFill="1" applyBorder="1" applyAlignment="1">
      <alignment horizontal="center" vertical="center" wrapText="1"/>
    </xf>
    <xf numFmtId="0" fontId="39" fillId="0" borderId="0" xfId="0" applyFont="1" applyAlignment="1">
      <alignment horizontal="left" vertical="center" wrapText="1"/>
    </xf>
    <xf numFmtId="0" fontId="19" fillId="0" borderId="7" xfId="0" applyFont="1" applyBorder="1" applyAlignment="1">
      <alignment horizontal="center" vertical="center"/>
    </xf>
    <xf numFmtId="0" fontId="21" fillId="0" borderId="7" xfId="0" applyFont="1" applyBorder="1" applyAlignment="1">
      <alignment horizontal="left" vertical="center" wrapText="1"/>
    </xf>
    <xf numFmtId="0" fontId="59" fillId="0" borderId="0" xfId="0" applyFont="1" applyAlignment="1">
      <alignment horizontal="center" vertical="center"/>
    </xf>
    <xf numFmtId="0" fontId="42" fillId="4" borderId="62" xfId="0" applyFont="1" applyFill="1" applyBorder="1" applyAlignment="1">
      <alignment horizontal="center" vertical="center" wrapText="1"/>
    </xf>
    <xf numFmtId="0" fontId="42" fillId="4" borderId="77" xfId="0" applyFont="1" applyFill="1" applyBorder="1" applyAlignment="1">
      <alignment horizontal="center" vertical="center" wrapText="1"/>
    </xf>
    <xf numFmtId="0" fontId="19" fillId="0" borderId="0" xfId="0" applyFont="1" applyAlignment="1">
      <alignment horizontal="right" wrapText="1"/>
    </xf>
    <xf numFmtId="0" fontId="21" fillId="0" borderId="0" xfId="0" applyFont="1" applyAlignment="1">
      <alignment horizontal="right" wrapText="1"/>
    </xf>
    <xf numFmtId="0" fontId="42" fillId="4" borderId="56" xfId="0" applyFont="1" applyFill="1" applyBorder="1" applyAlignment="1">
      <alignment horizontal="center" vertical="center"/>
    </xf>
    <xf numFmtId="0" fontId="42" fillId="4" borderId="58" xfId="0" applyFont="1" applyFill="1" applyBorder="1" applyAlignment="1">
      <alignment horizontal="center" vertical="center"/>
    </xf>
    <xf numFmtId="0" fontId="21" fillId="0" borderId="0" xfId="0" applyFont="1" applyAlignment="1">
      <alignment horizontal="center" vertical="top" wrapText="1"/>
    </xf>
    <xf numFmtId="0" fontId="21" fillId="0" borderId="43" xfId="0" applyFont="1" applyBorder="1" applyAlignment="1">
      <alignment horizontal="center" vertical="top" wrapText="1"/>
    </xf>
    <xf numFmtId="0" fontId="21" fillId="9" borderId="22" xfId="0" applyFont="1" applyFill="1" applyBorder="1" applyAlignment="1" applyProtection="1">
      <alignment horizontal="center" vertical="center" wrapText="1"/>
      <protection locked="0"/>
    </xf>
    <xf numFmtId="0" fontId="21" fillId="9" borderId="23" xfId="0" applyFont="1" applyFill="1" applyBorder="1" applyAlignment="1" applyProtection="1">
      <alignment horizontal="center" vertical="center" wrapText="1"/>
      <protection locked="0"/>
    </xf>
    <xf numFmtId="0" fontId="21" fillId="9" borderId="21" xfId="0" applyFont="1" applyFill="1" applyBorder="1" applyAlignment="1" applyProtection="1">
      <alignment horizontal="center" vertical="center" wrapText="1"/>
      <protection locked="0"/>
    </xf>
    <xf numFmtId="0" fontId="21" fillId="9" borderId="24" xfId="0" applyFont="1" applyFill="1" applyBorder="1" applyAlignment="1" applyProtection="1">
      <alignment horizontal="center" vertical="center" wrapText="1"/>
      <protection locked="0"/>
    </xf>
    <xf numFmtId="0" fontId="46" fillId="0" borderId="30" xfId="0" applyFont="1" applyBorder="1" applyAlignment="1">
      <alignment horizontal="center" vertical="center"/>
    </xf>
    <xf numFmtId="0" fontId="21" fillId="0" borderId="28" xfId="0" applyFont="1" applyBorder="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center" vertical="center" wrapText="1"/>
    </xf>
    <xf numFmtId="0" fontId="21" fillId="0" borderId="19" xfId="0" applyFont="1" applyBorder="1" applyAlignment="1">
      <alignment horizontal="left" vertical="top" wrapText="1"/>
    </xf>
    <xf numFmtId="0" fontId="21" fillId="0" borderId="0" xfId="0" applyFont="1" applyAlignment="1">
      <alignment horizontal="left" wrapText="1"/>
    </xf>
    <xf numFmtId="0" fontId="42" fillId="2" borderId="0" xfId="0" applyFont="1" applyFill="1" applyAlignment="1">
      <alignment horizontal="center" vertical="center" wrapText="1"/>
    </xf>
    <xf numFmtId="0" fontId="42" fillId="2" borderId="9"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33" fillId="4" borderId="46" xfId="0" applyFont="1" applyFill="1" applyBorder="1" applyAlignment="1">
      <alignment horizontal="center" vertical="center" wrapText="1"/>
    </xf>
    <xf numFmtId="0" fontId="33" fillId="4" borderId="47" xfId="0" applyFont="1" applyFill="1" applyBorder="1" applyAlignment="1">
      <alignment horizontal="center" vertical="center" wrapText="1"/>
    </xf>
    <xf numFmtId="0" fontId="33" fillId="4" borderId="48" xfId="0" applyFont="1" applyFill="1" applyBorder="1" applyAlignment="1">
      <alignment horizontal="center" vertical="center" wrapText="1"/>
    </xf>
    <xf numFmtId="0" fontId="33" fillId="4" borderId="25" xfId="0" applyFont="1" applyFill="1" applyBorder="1" applyAlignment="1">
      <alignment horizontal="center" vertical="center" wrapText="1"/>
    </xf>
    <xf numFmtId="0" fontId="33" fillId="4" borderId="44" xfId="0" applyFont="1" applyFill="1" applyBorder="1" applyAlignment="1">
      <alignment horizontal="center" vertical="center" wrapText="1"/>
    </xf>
    <xf numFmtId="0" fontId="33" fillId="4" borderId="26" xfId="0" applyFont="1" applyFill="1" applyBorder="1" applyAlignment="1">
      <alignment horizontal="center" vertical="center" wrapText="1"/>
    </xf>
    <xf numFmtId="0" fontId="33" fillId="4" borderId="86"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21" fillId="7" borderId="95" xfId="0" applyFont="1" applyFill="1" applyBorder="1" applyAlignment="1" applyProtection="1">
      <alignment horizontal="center" vertical="center"/>
      <protection hidden="1"/>
    </xf>
    <xf numFmtId="0" fontId="21" fillId="7" borderId="74" xfId="0" applyFont="1" applyFill="1" applyBorder="1" applyAlignment="1" applyProtection="1">
      <alignment horizontal="center" vertical="center"/>
      <protection hidden="1"/>
    </xf>
    <xf numFmtId="0" fontId="42" fillId="4" borderId="27" xfId="0" applyFont="1" applyFill="1" applyBorder="1" applyAlignment="1" applyProtection="1">
      <alignment horizontal="center" vertical="center" wrapText="1"/>
      <protection hidden="1"/>
    </xf>
    <xf numFmtId="0" fontId="42" fillId="4" borderId="75" xfId="0" applyFont="1" applyFill="1" applyBorder="1" applyAlignment="1" applyProtection="1">
      <alignment horizontal="center" vertical="center" wrapText="1"/>
      <protection hidden="1"/>
    </xf>
    <xf numFmtId="0" fontId="42" fillId="4" borderId="92" xfId="0" applyFont="1" applyFill="1" applyBorder="1" applyAlignment="1" applyProtection="1">
      <alignment horizontal="center" vertical="center" wrapText="1"/>
      <protection hidden="1"/>
    </xf>
    <xf numFmtId="0" fontId="42" fillId="4" borderId="82" xfId="0" applyFont="1" applyFill="1" applyBorder="1" applyAlignment="1" applyProtection="1">
      <alignment horizontal="center" vertical="center" wrapText="1"/>
      <protection hidden="1"/>
    </xf>
    <xf numFmtId="0" fontId="21" fillId="7" borderId="93" xfId="0" applyFont="1" applyFill="1" applyBorder="1" applyAlignment="1" applyProtection="1">
      <alignment horizontal="center" vertical="center"/>
      <protection hidden="1"/>
    </xf>
    <xf numFmtId="0" fontId="21" fillId="7" borderId="94" xfId="0" applyFont="1" applyFill="1" applyBorder="1" applyAlignment="1" applyProtection="1">
      <alignment horizontal="center" vertical="center"/>
      <protection hidden="1"/>
    </xf>
    <xf numFmtId="0" fontId="41" fillId="0" borderId="0" xfId="0" applyFont="1" applyAlignment="1" applyProtection="1">
      <alignment horizontal="left" vertical="center" wrapText="1"/>
      <protection hidden="1"/>
    </xf>
    <xf numFmtId="2" fontId="19" fillId="7" borderId="7" xfId="0" applyNumberFormat="1" applyFont="1" applyFill="1" applyBorder="1" applyAlignment="1" applyProtection="1">
      <alignment horizontal="center" vertical="center"/>
      <protection hidden="1"/>
    </xf>
    <xf numFmtId="0" fontId="21" fillId="13" borderId="29" xfId="0" applyFont="1" applyFill="1" applyBorder="1" applyAlignment="1" applyProtection="1">
      <alignment horizontal="left" vertical="center"/>
      <protection hidden="1"/>
    </xf>
    <xf numFmtId="0" fontId="21" fillId="13" borderId="38" xfId="0" applyFont="1" applyFill="1" applyBorder="1" applyAlignment="1" applyProtection="1">
      <alignment horizontal="left" vertical="center"/>
      <protection hidden="1"/>
    </xf>
    <xf numFmtId="0" fontId="21" fillId="13" borderId="7" xfId="0" applyFont="1" applyFill="1" applyBorder="1" applyAlignment="1" applyProtection="1">
      <alignment horizontal="left" vertical="center"/>
      <protection hidden="1"/>
    </xf>
    <xf numFmtId="0" fontId="21" fillId="13" borderId="0" xfId="0" applyFont="1" applyFill="1" applyAlignment="1" applyProtection="1">
      <alignment horizontal="left" vertical="top" wrapText="1"/>
      <protection hidden="1"/>
    </xf>
    <xf numFmtId="0" fontId="42" fillId="4" borderId="61" xfId="0" applyFont="1" applyFill="1" applyBorder="1" applyAlignment="1" applyProtection="1">
      <alignment horizontal="center" vertical="center" wrapText="1"/>
      <protection hidden="1"/>
    </xf>
    <xf numFmtId="0" fontId="42" fillId="4" borderId="65" xfId="0" applyFont="1" applyFill="1" applyBorder="1" applyAlignment="1" applyProtection="1">
      <alignment horizontal="center" vertical="center" wrapText="1"/>
      <protection hidden="1"/>
    </xf>
    <xf numFmtId="0" fontId="42" fillId="4" borderId="66" xfId="0" applyFont="1" applyFill="1" applyBorder="1" applyAlignment="1" applyProtection="1">
      <alignment horizontal="center" vertical="center" wrapText="1"/>
      <protection hidden="1"/>
    </xf>
    <xf numFmtId="0" fontId="42" fillId="4" borderId="67" xfId="0" applyFont="1" applyFill="1" applyBorder="1" applyAlignment="1" applyProtection="1">
      <alignment horizontal="center" vertical="center" wrapText="1"/>
      <protection hidden="1"/>
    </xf>
    <xf numFmtId="0" fontId="42" fillId="4" borderId="68" xfId="0" applyFont="1" applyFill="1" applyBorder="1" applyAlignment="1" applyProtection="1">
      <alignment horizontal="center" vertical="center" wrapText="1"/>
      <protection hidden="1"/>
    </xf>
    <xf numFmtId="0" fontId="42" fillId="4" borderId="69" xfId="0" applyFont="1" applyFill="1" applyBorder="1" applyAlignment="1" applyProtection="1">
      <alignment horizontal="center" vertical="center" wrapText="1"/>
      <protection hidden="1"/>
    </xf>
    <xf numFmtId="0" fontId="42" fillId="4" borderId="9" xfId="0" applyFont="1" applyFill="1" applyBorder="1" applyAlignment="1" applyProtection="1">
      <alignment horizontal="center" vertical="center" wrapText="1"/>
      <protection hidden="1"/>
    </xf>
    <xf numFmtId="0" fontId="42" fillId="4" borderId="81" xfId="0" applyFont="1" applyFill="1" applyBorder="1" applyAlignment="1" applyProtection="1">
      <alignment horizontal="center" vertical="center" wrapText="1"/>
      <protection hidden="1"/>
    </xf>
    <xf numFmtId="0" fontId="42" fillId="4" borderId="12" xfId="0" applyFont="1" applyFill="1" applyBorder="1" applyAlignment="1" applyProtection="1">
      <alignment horizontal="center" vertical="center" wrapText="1"/>
      <protection hidden="1"/>
    </xf>
    <xf numFmtId="0" fontId="42" fillId="4" borderId="18" xfId="0" applyFont="1" applyFill="1" applyBorder="1" applyAlignment="1" applyProtection="1">
      <alignment horizontal="center" vertical="center" wrapText="1"/>
      <protection hidden="1"/>
    </xf>
    <xf numFmtId="0" fontId="21" fillId="13" borderId="18" xfId="0" applyFont="1" applyFill="1" applyBorder="1" applyAlignment="1" applyProtection="1">
      <alignment horizontal="left" vertical="center"/>
      <protection hidden="1"/>
    </xf>
    <xf numFmtId="0" fontId="21" fillId="13" borderId="41" xfId="0" applyFont="1" applyFill="1" applyBorder="1" applyAlignment="1" applyProtection="1">
      <alignment horizontal="left" vertical="center"/>
      <protection hidden="1"/>
    </xf>
    <xf numFmtId="0" fontId="19" fillId="7" borderId="7" xfId="0" applyFont="1" applyFill="1" applyBorder="1" applyAlignment="1" applyProtection="1">
      <alignment horizontal="center" vertical="center"/>
      <protection hidden="1"/>
    </xf>
    <xf numFmtId="0" fontId="21" fillId="0" borderId="20" xfId="0" applyFont="1" applyBorder="1" applyAlignment="1" applyProtection="1">
      <alignment horizontal="center" vertical="center" wrapText="1"/>
      <protection hidden="1"/>
    </xf>
    <xf numFmtId="0" fontId="21" fillId="0" borderId="31" xfId="0" applyFont="1" applyBorder="1" applyAlignment="1" applyProtection="1">
      <alignment horizontal="center" vertical="center" wrapText="1"/>
      <protection hidden="1"/>
    </xf>
    <xf numFmtId="0" fontId="42" fillId="4" borderId="79" xfId="0" applyFont="1" applyFill="1" applyBorder="1" applyAlignment="1" applyProtection="1">
      <alignment horizontal="center" vertical="center" wrapText="1"/>
      <protection hidden="1"/>
    </xf>
    <xf numFmtId="0" fontId="42" fillId="4" borderId="19" xfId="0" applyFont="1" applyFill="1" applyBorder="1" applyAlignment="1" applyProtection="1">
      <alignment horizontal="center" vertical="center" wrapText="1"/>
      <protection hidden="1"/>
    </xf>
    <xf numFmtId="0" fontId="21" fillId="0" borderId="9"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0" fontId="21" fillId="0" borderId="11" xfId="0" applyFont="1" applyBorder="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1" fillId="0" borderId="19" xfId="0" applyFont="1" applyBorder="1" applyAlignment="1" applyProtection="1">
      <alignment horizontal="center" vertical="center"/>
      <protection hidden="1"/>
    </xf>
    <xf numFmtId="0" fontId="21" fillId="0" borderId="41" xfId="0" applyFont="1" applyBorder="1" applyAlignment="1" applyProtection="1">
      <alignment horizontal="center" vertical="center"/>
      <protection hidden="1"/>
    </xf>
    <xf numFmtId="0" fontId="42" fillId="4" borderId="91" xfId="0" applyFont="1" applyFill="1" applyBorder="1" applyAlignment="1" applyProtection="1">
      <alignment horizontal="center" vertical="center" wrapText="1"/>
      <protection hidden="1"/>
    </xf>
    <xf numFmtId="0" fontId="42" fillId="4" borderId="20" xfId="0" applyFont="1" applyFill="1" applyBorder="1" applyAlignment="1" applyProtection="1">
      <alignment horizontal="center" vertical="center" wrapText="1"/>
      <protection hidden="1"/>
    </xf>
    <xf numFmtId="0" fontId="42" fillId="4" borderId="31" xfId="0" applyFont="1" applyFill="1" applyBorder="1" applyAlignment="1" applyProtection="1">
      <alignment horizontal="center" vertical="center" wrapText="1"/>
      <protection hidden="1"/>
    </xf>
    <xf numFmtId="0" fontId="42" fillId="4" borderId="37" xfId="0" applyFont="1" applyFill="1" applyBorder="1" applyAlignment="1" applyProtection="1">
      <alignment horizontal="center" vertical="center" wrapText="1"/>
      <protection hidden="1"/>
    </xf>
    <xf numFmtId="0" fontId="21" fillId="0" borderId="3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21" fillId="0" borderId="11" xfId="0" applyFont="1" applyBorder="1" applyAlignment="1" applyProtection="1">
      <alignment horizontal="center" vertical="center" wrapText="1"/>
      <protection hidden="1"/>
    </xf>
    <xf numFmtId="0" fontId="21" fillId="0" borderId="12" xfId="0" applyFont="1" applyBorder="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21" fillId="0" borderId="13" xfId="0" applyFont="1" applyBorder="1" applyAlignment="1" applyProtection="1">
      <alignment horizontal="center" vertical="center" wrapText="1"/>
      <protection hidden="1"/>
    </xf>
    <xf numFmtId="0" fontId="21" fillId="0" borderId="18" xfId="0" applyFont="1" applyBorder="1" applyAlignment="1" applyProtection="1">
      <alignment horizontal="center" vertical="center" wrapText="1"/>
      <protection hidden="1"/>
    </xf>
    <xf numFmtId="0" fontId="21" fillId="0" borderId="19" xfId="0" applyFont="1" applyBorder="1" applyAlignment="1" applyProtection="1">
      <alignment horizontal="center" vertical="center" wrapText="1"/>
      <protection hidden="1"/>
    </xf>
    <xf numFmtId="0" fontId="21" fillId="0" borderId="41" xfId="0" applyFont="1" applyBorder="1" applyAlignment="1" applyProtection="1">
      <alignment horizontal="center" vertical="center" wrapText="1"/>
      <protection hidden="1"/>
    </xf>
    <xf numFmtId="9" fontId="19" fillId="7" borderId="7" xfId="2" applyFont="1" applyFill="1" applyBorder="1" applyAlignment="1" applyProtection="1">
      <alignment horizontal="center" vertical="center"/>
      <protection hidden="1"/>
    </xf>
    <xf numFmtId="0" fontId="42" fillId="4" borderId="88" xfId="0" applyFont="1" applyFill="1" applyBorder="1" applyAlignment="1" applyProtection="1">
      <alignment horizontal="center" vertical="center" wrapText="1"/>
      <protection hidden="1"/>
    </xf>
    <xf numFmtId="0" fontId="42" fillId="4" borderId="89" xfId="0" applyFont="1" applyFill="1" applyBorder="1" applyAlignment="1" applyProtection="1">
      <alignment horizontal="center" vertical="center" wrapText="1"/>
      <protection hidden="1"/>
    </xf>
    <xf numFmtId="0" fontId="17" fillId="13" borderId="54" xfId="0" applyFont="1" applyFill="1" applyBorder="1" applyAlignment="1">
      <alignment horizontal="left" vertical="center" wrapText="1"/>
    </xf>
    <xf numFmtId="0" fontId="33" fillId="4" borderId="3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33" xfId="0" applyFont="1" applyFill="1" applyBorder="1" applyAlignment="1">
      <alignment horizontal="center" vertical="center" wrapText="1"/>
    </xf>
    <xf numFmtId="0" fontId="33" fillId="4" borderId="39" xfId="0" applyFont="1" applyFill="1" applyBorder="1" applyAlignment="1">
      <alignment horizontal="center" vertical="center" wrapText="1"/>
    </xf>
    <xf numFmtId="0" fontId="33" fillId="4" borderId="50" xfId="0" applyFont="1" applyFill="1" applyBorder="1" applyAlignment="1">
      <alignment horizontal="center" vertical="center" wrapText="1"/>
    </xf>
    <xf numFmtId="0" fontId="2" fillId="0" borderId="7" xfId="0" applyFont="1" applyBorder="1" applyAlignment="1">
      <alignment horizontal="right"/>
    </xf>
    <xf numFmtId="0" fontId="1" fillId="2" borderId="27" xfId="0" applyFont="1" applyFill="1" applyBorder="1" applyAlignment="1">
      <alignment horizontal="center" wrapText="1"/>
    </xf>
    <xf numFmtId="0" fontId="1" fillId="2" borderId="0" xfId="0" applyFont="1" applyFill="1" applyAlignment="1">
      <alignment horizontal="center" wrapText="1"/>
    </xf>
    <xf numFmtId="0" fontId="1" fillId="2" borderId="10" xfId="0" applyFont="1" applyFill="1" applyBorder="1" applyAlignment="1">
      <alignment horizontal="center" wrapText="1"/>
    </xf>
    <xf numFmtId="0" fontId="11" fillId="5" borderId="4" xfId="0" applyFont="1" applyFill="1" applyBorder="1" applyAlignment="1">
      <alignment horizontal="center"/>
    </xf>
    <xf numFmtId="0" fontId="11" fillId="5" borderId="5" xfId="0" applyFont="1" applyFill="1" applyBorder="1" applyAlignment="1">
      <alignment horizontal="center"/>
    </xf>
    <xf numFmtId="0" fontId="11" fillId="5" borderId="6" xfId="0" applyFont="1" applyFill="1" applyBorder="1" applyAlignment="1">
      <alignment horizontal="center"/>
    </xf>
  </cellXfs>
  <cellStyles count="5">
    <cellStyle name="Comma" xfId="3" builtinId="3"/>
    <cellStyle name="Hyperlink" xfId="1" builtinId="8"/>
    <cellStyle name="Normal" xfId="0" builtinId="0"/>
    <cellStyle name="Normal 3" xfId="4" xr:uid="{60CFD07F-B3B7-4218-B7BF-B63EAA800587}"/>
    <cellStyle name="Percent" xfId="2" builtinId="5"/>
  </cellStyles>
  <dxfs count="48">
    <dxf>
      <font>
        <color theme="0" tint="-0.499984740745262"/>
      </font>
      <fill>
        <patternFill>
          <bgColor theme="0" tint="-0.14996795556505021"/>
        </patternFill>
      </fill>
    </dxf>
    <dxf>
      <font>
        <color theme="0" tint="-0.499984740745262"/>
      </font>
      <fill>
        <patternFill>
          <bgColor theme="0" tint="-0.14996795556505021"/>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numFmt numFmtId="173" formatCode="#\%"/>
    </dxf>
    <dxf>
      <border>
        <bottom style="thin">
          <color auto="1"/>
        </bottom>
        <vertical/>
        <horizontal/>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numFmt numFmtId="13" formatCode="0%"/>
      <fill>
        <patternFill>
          <bgColor rgb="FFFFC7CE"/>
        </patternFill>
      </fill>
    </dxf>
    <dxf>
      <numFmt numFmtId="13" formatCode="0%"/>
      <fill>
        <patternFill>
          <bgColor rgb="FFC6EFCE"/>
        </patternFill>
      </fill>
    </dxf>
    <dxf>
      <fill>
        <patternFill>
          <bgColor theme="9" tint="0.59996337778862885"/>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border>
    </dxf>
    <dxf>
      <font>
        <strike val="0"/>
        <color theme="0"/>
      </font>
      <fill>
        <patternFill patternType="none">
          <bgColor auto="1"/>
        </patternFill>
      </fill>
      <border>
        <left/>
        <right/>
        <top/>
        <bottom/>
      </border>
    </dxf>
    <dxf>
      <font>
        <color theme="0"/>
      </font>
      <fill>
        <patternFill>
          <fgColor theme="0"/>
          <bgColor theme="0"/>
        </patternFill>
      </fill>
      <border>
        <left/>
        <right/>
        <top/>
        <bottom/>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border>
        <bottom style="thin">
          <color auto="1"/>
        </bottom>
        <vertical/>
        <horizontal/>
      </border>
    </dxf>
    <dxf>
      <border>
        <bottom style="thin">
          <color auto="1"/>
        </bottom>
        <vertical/>
        <horizontal/>
      </border>
    </dxf>
    <dxf>
      <font>
        <color theme="0"/>
      </font>
      <fill>
        <patternFill patternType="none">
          <fgColor indexed="64"/>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border>
    </dxf>
    <dxf>
      <fill>
        <patternFill>
          <bgColor theme="6" tint="-0.24994659260841701"/>
        </patternFill>
      </fill>
    </dxf>
    <dxf>
      <font>
        <color theme="0"/>
      </font>
      <fill>
        <patternFill>
          <fgColor theme="0"/>
          <bgColor theme="0"/>
        </patternFill>
      </fill>
      <border>
        <left/>
        <right/>
        <top/>
        <bottom/>
      </border>
    </dxf>
    <dxf>
      <font>
        <color theme="0"/>
      </font>
      <fill>
        <patternFill>
          <bgColor theme="0"/>
        </patternFill>
      </fill>
      <border>
        <left/>
        <right/>
        <top/>
        <bottom/>
        <vertical/>
        <horizontal/>
      </border>
    </dxf>
    <dxf>
      <border>
        <bottom style="thin">
          <color auto="1"/>
        </bottom>
        <vertical/>
        <horizontal/>
      </border>
    </dxf>
    <dxf>
      <font>
        <color theme="1" tint="0.499984740745262"/>
      </font>
      <fill>
        <patternFill>
          <bgColor theme="1" tint="0.499984740745262"/>
        </patternFill>
      </fill>
      <border>
        <left/>
        <right style="thin">
          <color auto="1"/>
        </right>
        <top/>
        <bottom/>
      </border>
    </dxf>
    <dxf>
      <font>
        <color theme="0"/>
      </font>
      <fill>
        <patternFill patternType="none">
          <bgColor auto="1"/>
        </patternFill>
      </fill>
      <border>
        <left/>
        <right/>
        <top/>
        <bottom/>
      </border>
    </dxf>
    <dxf>
      <font>
        <strike val="0"/>
        <color theme="0" tint="-0.499984740745262"/>
      </font>
      <fill>
        <patternFill>
          <bgColor theme="1" tint="0.499984740745262"/>
        </patternFill>
      </fill>
      <border>
        <left/>
        <right/>
        <top/>
        <bottom/>
      </border>
    </dxf>
    <dxf>
      <border>
        <bottom style="thin">
          <color auto="1"/>
        </bottom>
        <vertical/>
        <horizontal/>
      </border>
    </dxf>
    <dxf>
      <font>
        <color theme="0"/>
      </font>
      <fill>
        <patternFill patternType="none">
          <fgColor indexed="64"/>
          <bgColor auto="1"/>
        </patternFill>
      </fill>
      <border>
        <left/>
        <right/>
        <top/>
        <bottom/>
        <vertical/>
        <horizontal/>
      </border>
    </dxf>
    <dxf>
      <border>
        <bottom style="thin">
          <color auto="1"/>
        </bottom>
        <vertical/>
        <horizontal/>
      </border>
    </dxf>
    <dxf>
      <font>
        <color theme="0"/>
      </font>
      <fill>
        <patternFill patternType="none">
          <fgColor indexed="64"/>
          <bgColor auto="1"/>
        </patternFill>
      </fill>
      <border>
        <left/>
        <right/>
        <top/>
        <bottom/>
        <vertical/>
        <horizontal/>
      </border>
    </dxf>
    <dxf>
      <font>
        <color theme="0"/>
      </font>
      <fill>
        <patternFill>
          <bgColor theme="0"/>
        </patternFill>
      </fill>
      <border>
        <left/>
        <right/>
        <top/>
        <bottom/>
      </border>
    </dxf>
    <dxf>
      <border>
        <bottom style="thin">
          <color auto="1"/>
        </bottom>
        <vertical/>
        <horizontal/>
      </border>
    </dxf>
  </dxfs>
  <tableStyles count="0" defaultTableStyle="TableStyleMedium2" defaultPivotStyle="PivotStyleLight16"/>
  <colors>
    <mruColors>
      <color rgb="FFFFC7CE"/>
      <color rgb="FFE7E997"/>
      <color rgb="FF25594F"/>
      <color rgb="FFDDE06A"/>
      <color rgb="FF307467"/>
      <color rgb="FF357F71"/>
      <color rgb="FF006100"/>
      <color rgb="FFEAD1FB"/>
      <color rgb="FFC6EFCE"/>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1060804899389"/>
          <c:y val="0.11450172434055625"/>
          <c:w val="0.82875166108014842"/>
          <c:h val="0.66994899383790996"/>
        </c:manualLayout>
      </c:layout>
      <c:scatterChart>
        <c:scatterStyle val="lineMarker"/>
        <c:varyColors val="0"/>
        <c:ser>
          <c:idx val="2"/>
          <c:order val="0"/>
          <c:tx>
            <c:strRef>
              <c:f>RÉSULTATS!$AJ$33</c:f>
              <c:strCache>
                <c:ptCount val="1"/>
                <c:pt idx="0">
                  <c:v>Génération annuelle de méthane</c:v>
                </c:pt>
              </c:strCache>
            </c:strRef>
          </c:tx>
          <c:spPr>
            <a:ln w="28575" cap="rnd">
              <a:solidFill>
                <a:schemeClr val="accent5">
                  <a:lumMod val="50000"/>
                </a:schemeClr>
              </a:solidFill>
              <a:round/>
            </a:ln>
            <a:effectLst/>
          </c:spPr>
          <c:marker>
            <c:symbol val="none"/>
          </c:marker>
          <c:xVal>
            <c:numRef>
              <c:f>RÉSULTATS!$AE$33:$AE$167</c:f>
              <c:numCache>
                <c:formatCode>General</c:formatCode>
                <c:ptCount val="1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numCache>
            </c:numRef>
          </c:xVal>
          <c:yVal>
            <c:numRef>
              <c:f>RÉSULTATS!$AH$33:$AH$167</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yVal>
          <c:smooth val="0"/>
          <c:extLst>
            <c:ext xmlns:c16="http://schemas.microsoft.com/office/drawing/2014/chart" uri="{C3380CC4-5D6E-409C-BE32-E72D297353CC}">
              <c16:uniqueId val="{00000001-DBBA-4FE5-B143-EDCEC8FB773E}"/>
            </c:ext>
          </c:extLst>
        </c:ser>
        <c:ser>
          <c:idx val="0"/>
          <c:order val="1"/>
          <c:tx>
            <c:strRef>
              <c:f>RÉSULTATS!$AJ$34</c:f>
              <c:strCache>
                <c:ptCount val="1"/>
              </c:strCache>
            </c:strRef>
          </c:tx>
          <c:spPr>
            <a:ln w="25400" cap="rnd">
              <a:solidFill>
                <a:schemeClr val="accent6">
                  <a:lumMod val="75000"/>
                </a:schemeClr>
              </a:solidFill>
              <a:prstDash val="sysDash"/>
              <a:round/>
            </a:ln>
            <a:effectLst/>
          </c:spPr>
          <c:marker>
            <c:symbol val="none"/>
          </c:marker>
          <c:xVal>
            <c:numRef>
              <c:f>RÉSULTATS!$AE$33:$AE$167</c:f>
              <c:numCache>
                <c:formatCode>General</c:formatCode>
                <c:ptCount val="1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numCache>
            </c:numRef>
          </c:xVal>
          <c:yVal>
            <c:numRef>
              <c:f>RÉSULTATS!$AF$33:$AF$167</c:f>
              <c:numCache>
                <c:formatCode>General</c:formatCode>
                <c:ptCount val="135"/>
                <c:pt idx="0">
                  <c:v>-9999</c:v>
                </c:pt>
                <c:pt idx="1">
                  <c:v>-9999</c:v>
                </c:pt>
                <c:pt idx="2">
                  <c:v>-9999</c:v>
                </c:pt>
                <c:pt idx="3">
                  <c:v>-9999</c:v>
                </c:pt>
                <c:pt idx="4">
                  <c:v>-9999</c:v>
                </c:pt>
                <c:pt idx="5">
                  <c:v>-9999</c:v>
                </c:pt>
                <c:pt idx="6">
                  <c:v>-9999</c:v>
                </c:pt>
                <c:pt idx="7">
                  <c:v>-9999</c:v>
                </c:pt>
                <c:pt idx="8">
                  <c:v>-9999</c:v>
                </c:pt>
                <c:pt idx="9">
                  <c:v>-9999</c:v>
                </c:pt>
                <c:pt idx="10">
                  <c:v>-9999</c:v>
                </c:pt>
                <c:pt idx="11">
                  <c:v>-9999</c:v>
                </c:pt>
                <c:pt idx="12">
                  <c:v>-9999</c:v>
                </c:pt>
                <c:pt idx="13">
                  <c:v>-9999</c:v>
                </c:pt>
                <c:pt idx="14">
                  <c:v>-9999</c:v>
                </c:pt>
                <c:pt idx="15">
                  <c:v>-9999</c:v>
                </c:pt>
                <c:pt idx="16">
                  <c:v>-9999</c:v>
                </c:pt>
                <c:pt idx="17">
                  <c:v>-9999</c:v>
                </c:pt>
                <c:pt idx="18">
                  <c:v>-9999</c:v>
                </c:pt>
                <c:pt idx="19">
                  <c:v>-9999</c:v>
                </c:pt>
                <c:pt idx="20">
                  <c:v>-9999</c:v>
                </c:pt>
                <c:pt idx="21">
                  <c:v>-9999</c:v>
                </c:pt>
                <c:pt idx="22">
                  <c:v>-9999</c:v>
                </c:pt>
                <c:pt idx="23">
                  <c:v>-9999</c:v>
                </c:pt>
                <c:pt idx="24">
                  <c:v>-9999</c:v>
                </c:pt>
                <c:pt idx="25">
                  <c:v>-9999</c:v>
                </c:pt>
                <c:pt idx="26">
                  <c:v>-9999</c:v>
                </c:pt>
                <c:pt idx="27">
                  <c:v>-9999</c:v>
                </c:pt>
                <c:pt idx="28">
                  <c:v>-9999</c:v>
                </c:pt>
                <c:pt idx="29">
                  <c:v>-9999</c:v>
                </c:pt>
                <c:pt idx="30">
                  <c:v>-9999</c:v>
                </c:pt>
                <c:pt idx="31">
                  <c:v>-9999</c:v>
                </c:pt>
                <c:pt idx="32">
                  <c:v>-9999</c:v>
                </c:pt>
                <c:pt idx="33">
                  <c:v>-9999</c:v>
                </c:pt>
                <c:pt idx="34">
                  <c:v>-9999</c:v>
                </c:pt>
                <c:pt idx="35">
                  <c:v>-9999</c:v>
                </c:pt>
                <c:pt idx="36">
                  <c:v>-9999</c:v>
                </c:pt>
                <c:pt idx="37">
                  <c:v>-9999</c:v>
                </c:pt>
                <c:pt idx="38">
                  <c:v>-9999</c:v>
                </c:pt>
                <c:pt idx="39">
                  <c:v>-9999</c:v>
                </c:pt>
                <c:pt idx="40">
                  <c:v>-9999</c:v>
                </c:pt>
                <c:pt idx="41">
                  <c:v>-9999</c:v>
                </c:pt>
                <c:pt idx="42">
                  <c:v>-9999</c:v>
                </c:pt>
                <c:pt idx="43">
                  <c:v>-9999</c:v>
                </c:pt>
                <c:pt idx="44">
                  <c:v>-9999</c:v>
                </c:pt>
                <c:pt idx="45">
                  <c:v>-9999</c:v>
                </c:pt>
                <c:pt idx="46">
                  <c:v>-9999</c:v>
                </c:pt>
                <c:pt idx="47">
                  <c:v>-9999</c:v>
                </c:pt>
                <c:pt idx="48">
                  <c:v>-9999</c:v>
                </c:pt>
                <c:pt idx="49">
                  <c:v>-9999</c:v>
                </c:pt>
                <c:pt idx="50">
                  <c:v>-9999</c:v>
                </c:pt>
                <c:pt idx="51">
                  <c:v>-9999</c:v>
                </c:pt>
                <c:pt idx="52">
                  <c:v>-9999</c:v>
                </c:pt>
                <c:pt idx="53">
                  <c:v>-9999</c:v>
                </c:pt>
                <c:pt idx="54">
                  <c:v>-9999</c:v>
                </c:pt>
                <c:pt idx="55">
                  <c:v>-9999</c:v>
                </c:pt>
                <c:pt idx="56">
                  <c:v>-9999</c:v>
                </c:pt>
                <c:pt idx="57">
                  <c:v>-9999</c:v>
                </c:pt>
                <c:pt idx="58">
                  <c:v>-9999</c:v>
                </c:pt>
                <c:pt idx="59">
                  <c:v>-9999</c:v>
                </c:pt>
                <c:pt idx="60">
                  <c:v>-9999</c:v>
                </c:pt>
                <c:pt idx="61">
                  <c:v>-9999</c:v>
                </c:pt>
                <c:pt idx="62">
                  <c:v>-9999</c:v>
                </c:pt>
                <c:pt idx="63">
                  <c:v>-9999</c:v>
                </c:pt>
                <c:pt idx="64">
                  <c:v>-9999</c:v>
                </c:pt>
                <c:pt idx="65">
                  <c:v>-9999</c:v>
                </c:pt>
                <c:pt idx="66">
                  <c:v>-9999</c:v>
                </c:pt>
                <c:pt idx="67">
                  <c:v>-9999</c:v>
                </c:pt>
                <c:pt idx="68">
                  <c:v>-9999</c:v>
                </c:pt>
                <c:pt idx="69">
                  <c:v>-9999</c:v>
                </c:pt>
                <c:pt idx="70">
                  <c:v>-9999</c:v>
                </c:pt>
                <c:pt idx="71">
                  <c:v>-9999</c:v>
                </c:pt>
                <c:pt idx="72">
                  <c:v>-9999</c:v>
                </c:pt>
                <c:pt idx="73">
                  <c:v>-9999</c:v>
                </c:pt>
                <c:pt idx="74">
                  <c:v>-9999</c:v>
                </c:pt>
                <c:pt idx="75">
                  <c:v>-9999</c:v>
                </c:pt>
                <c:pt idx="76">
                  <c:v>-9999</c:v>
                </c:pt>
                <c:pt idx="77">
                  <c:v>-9999</c:v>
                </c:pt>
                <c:pt idx="78">
                  <c:v>-9999</c:v>
                </c:pt>
                <c:pt idx="79">
                  <c:v>-9999</c:v>
                </c:pt>
                <c:pt idx="80">
                  <c:v>-9999</c:v>
                </c:pt>
                <c:pt idx="81">
                  <c:v>-9999</c:v>
                </c:pt>
                <c:pt idx="82">
                  <c:v>-9999</c:v>
                </c:pt>
                <c:pt idx="83">
                  <c:v>-9999</c:v>
                </c:pt>
                <c:pt idx="84">
                  <c:v>-9999</c:v>
                </c:pt>
                <c:pt idx="85">
                  <c:v>-9999</c:v>
                </c:pt>
                <c:pt idx="86">
                  <c:v>-9999</c:v>
                </c:pt>
                <c:pt idx="87">
                  <c:v>-9999</c:v>
                </c:pt>
                <c:pt idx="88">
                  <c:v>-9999</c:v>
                </c:pt>
                <c:pt idx="89">
                  <c:v>-9999</c:v>
                </c:pt>
                <c:pt idx="90">
                  <c:v>-9999</c:v>
                </c:pt>
                <c:pt idx="91">
                  <c:v>-9999</c:v>
                </c:pt>
                <c:pt idx="92">
                  <c:v>-9999</c:v>
                </c:pt>
                <c:pt idx="93">
                  <c:v>-9999</c:v>
                </c:pt>
                <c:pt idx="94">
                  <c:v>-9999</c:v>
                </c:pt>
                <c:pt idx="95">
                  <c:v>-9999</c:v>
                </c:pt>
                <c:pt idx="96">
                  <c:v>-9999</c:v>
                </c:pt>
                <c:pt idx="97">
                  <c:v>-9999</c:v>
                </c:pt>
                <c:pt idx="98">
                  <c:v>-9999</c:v>
                </c:pt>
                <c:pt idx="99">
                  <c:v>-9999</c:v>
                </c:pt>
                <c:pt idx="100">
                  <c:v>-9999</c:v>
                </c:pt>
                <c:pt idx="101">
                  <c:v>-9999</c:v>
                </c:pt>
                <c:pt idx="102">
                  <c:v>-9999</c:v>
                </c:pt>
                <c:pt idx="103">
                  <c:v>-9999</c:v>
                </c:pt>
                <c:pt idx="104">
                  <c:v>-9999</c:v>
                </c:pt>
                <c:pt idx="105">
                  <c:v>-9999</c:v>
                </c:pt>
                <c:pt idx="106">
                  <c:v>-9999</c:v>
                </c:pt>
                <c:pt idx="107">
                  <c:v>-9999</c:v>
                </c:pt>
                <c:pt idx="108">
                  <c:v>-9999</c:v>
                </c:pt>
                <c:pt idx="109">
                  <c:v>-9999</c:v>
                </c:pt>
                <c:pt idx="110">
                  <c:v>-9999</c:v>
                </c:pt>
                <c:pt idx="111">
                  <c:v>-9999</c:v>
                </c:pt>
                <c:pt idx="112">
                  <c:v>-9999</c:v>
                </c:pt>
                <c:pt idx="113">
                  <c:v>-9999</c:v>
                </c:pt>
                <c:pt idx="114">
                  <c:v>-9999</c:v>
                </c:pt>
                <c:pt idx="115">
                  <c:v>-9999</c:v>
                </c:pt>
                <c:pt idx="116">
                  <c:v>-9999</c:v>
                </c:pt>
                <c:pt idx="117">
                  <c:v>-9999</c:v>
                </c:pt>
                <c:pt idx="118">
                  <c:v>-9999</c:v>
                </c:pt>
                <c:pt idx="119">
                  <c:v>-9999</c:v>
                </c:pt>
                <c:pt idx="120">
                  <c:v>-9999</c:v>
                </c:pt>
                <c:pt idx="121">
                  <c:v>-9999</c:v>
                </c:pt>
                <c:pt idx="122">
                  <c:v>-9999</c:v>
                </c:pt>
                <c:pt idx="123">
                  <c:v>-9999</c:v>
                </c:pt>
                <c:pt idx="124">
                  <c:v>-9999</c:v>
                </c:pt>
                <c:pt idx="125">
                  <c:v>-9999</c:v>
                </c:pt>
                <c:pt idx="126">
                  <c:v>-9999</c:v>
                </c:pt>
                <c:pt idx="127">
                  <c:v>-9999</c:v>
                </c:pt>
                <c:pt idx="128">
                  <c:v>-9999</c:v>
                </c:pt>
                <c:pt idx="129">
                  <c:v>-9999</c:v>
                </c:pt>
                <c:pt idx="130">
                  <c:v>-9999</c:v>
                </c:pt>
                <c:pt idx="131">
                  <c:v>-9999</c:v>
                </c:pt>
                <c:pt idx="132">
                  <c:v>-9999</c:v>
                </c:pt>
                <c:pt idx="133">
                  <c:v>-9999</c:v>
                </c:pt>
                <c:pt idx="134">
                  <c:v>-9999</c:v>
                </c:pt>
              </c:numCache>
            </c:numRef>
          </c:yVal>
          <c:smooth val="0"/>
          <c:extLst>
            <c:ext xmlns:c16="http://schemas.microsoft.com/office/drawing/2014/chart" uri="{C3380CC4-5D6E-409C-BE32-E72D297353CC}">
              <c16:uniqueId val="{00000000-AE50-4D62-BB15-436FF77FDB90}"/>
            </c:ext>
          </c:extLst>
        </c:ser>
        <c:dLbls>
          <c:showLegendKey val="0"/>
          <c:showVal val="0"/>
          <c:showCatName val="0"/>
          <c:showSerName val="0"/>
          <c:showPercent val="0"/>
          <c:showBubbleSize val="0"/>
        </c:dLbls>
        <c:axId val="888331472"/>
        <c:axId val="888332456"/>
      </c:scatterChart>
      <c:valAx>
        <c:axId val="888331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200" b="1">
                    <a:solidFill>
                      <a:sysClr val="windowText" lastClr="000000"/>
                    </a:solidFill>
                    <a:latin typeface="Arial" panose="020B0604020202020204" pitchFamily="34" charset="0"/>
                    <a:cs typeface="Arial" panose="020B0604020202020204" pitchFamily="34" charset="0"/>
                  </a:rPr>
                  <a:t>Année</a:t>
                </a:r>
              </a:p>
            </c:rich>
          </c:tx>
          <c:layout>
            <c:manualLayout>
              <c:xMode val="edge"/>
              <c:yMode val="edge"/>
              <c:x val="0.49882042346519345"/>
              <c:y val="0.855957079644922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8332456"/>
        <c:crossesAt val="0"/>
        <c:crossBetween val="midCat"/>
        <c:majorUnit val="10"/>
        <c:minorUnit val="1"/>
      </c:valAx>
      <c:valAx>
        <c:axId val="8883324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CA" sz="1200" b="1" baseline="0">
                    <a:solidFill>
                      <a:sysClr val="windowText" lastClr="000000"/>
                    </a:solidFill>
                    <a:latin typeface="Arial" panose="020B0604020202020204" pitchFamily="34" charset="0"/>
                    <a:cs typeface="Arial" panose="020B0604020202020204" pitchFamily="34" charset="0"/>
                  </a:rPr>
                  <a:t>Génération de méthane (tonnes)</a:t>
                </a:r>
                <a:endParaRPr lang="en-CA" sz="12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4.3378991688538933E-2"/>
              <c:y val="0.2194031301642850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CA"/>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8331472"/>
        <c:crosses val="autoZero"/>
        <c:crossBetween val="midCat"/>
      </c:valAx>
      <c:spPr>
        <a:noFill/>
        <a:ln>
          <a:noFill/>
        </a:ln>
        <a:effectLst/>
      </c:spPr>
    </c:plotArea>
    <c:legend>
      <c:legendPos val="t"/>
      <c:layout>
        <c:manualLayout>
          <c:xMode val="edge"/>
          <c:yMode val="edge"/>
          <c:x val="0.10953115515809177"/>
          <c:y val="0.88201572577483989"/>
          <c:w val="0.81833797165668565"/>
          <c:h val="0.103029584284596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CA">
                <a:solidFill>
                  <a:schemeClr val="tx1"/>
                </a:solidFill>
              </a:rPr>
              <a:t>Methane Generation, by Material</a:t>
            </a:r>
          </a:p>
        </c:rich>
      </c:tx>
      <c:layout>
        <c:manualLayout>
          <c:xMode val="edge"/>
          <c:yMode val="edge"/>
          <c:x val="0.37517267447719282"/>
          <c:y val="2.43727565549281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FOD_model_no_div!$AU$11</c:f>
              <c:strCache>
                <c:ptCount val="1"/>
                <c:pt idx="0">
                  <c:v>Food</c:v>
                </c:pt>
              </c:strCache>
            </c:strRef>
          </c:tx>
          <c:spPr>
            <a:solidFill>
              <a:schemeClr val="accent1"/>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FOD_model_no_div!$AU$12:$AU$63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1A6B-43A4-AFE0-7478A2296025}"/>
            </c:ext>
          </c:extLst>
        </c:ser>
        <c:ser>
          <c:idx val="1"/>
          <c:order val="1"/>
          <c:tx>
            <c:strRef>
              <c:f>FOD_model_no_div!$AV$11</c:f>
              <c:strCache>
                <c:ptCount val="1"/>
                <c:pt idx="0">
                  <c:v>Paper</c:v>
                </c:pt>
              </c:strCache>
            </c:strRef>
          </c:tx>
          <c:spPr>
            <a:solidFill>
              <a:schemeClr val="accent2"/>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FOD_model_no_div!$AV$12:$AV$63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1A6B-43A4-AFE0-7478A2296025}"/>
            </c:ext>
          </c:extLst>
        </c:ser>
        <c:ser>
          <c:idx val="2"/>
          <c:order val="2"/>
          <c:tx>
            <c:strRef>
              <c:f>FOD_model_no_div!$AW$11</c:f>
              <c:strCache>
                <c:ptCount val="1"/>
                <c:pt idx="0">
                  <c:v>Soiled Paper</c:v>
                </c:pt>
              </c:strCache>
            </c:strRef>
          </c:tx>
          <c:spPr>
            <a:solidFill>
              <a:schemeClr val="accent3"/>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FOD_model_no_div!$AW$12:$AW$63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1A6B-43A4-AFE0-7478A2296025}"/>
            </c:ext>
          </c:extLst>
        </c:ser>
        <c:ser>
          <c:idx val="3"/>
          <c:order val="3"/>
          <c:tx>
            <c:strRef>
              <c:f>FOD_model_no_div!$AX$11</c:f>
              <c:strCache>
                <c:ptCount val="1"/>
                <c:pt idx="0">
                  <c:v>Wood</c:v>
                </c:pt>
              </c:strCache>
            </c:strRef>
          </c:tx>
          <c:spPr>
            <a:solidFill>
              <a:schemeClr val="accent4"/>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FOD_model_no_div!$AX$12:$AX$63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1A6B-43A4-AFE0-7478A2296025}"/>
            </c:ext>
          </c:extLst>
        </c:ser>
        <c:ser>
          <c:idx val="4"/>
          <c:order val="4"/>
          <c:tx>
            <c:strRef>
              <c:f>FOD_model_no_div!$AY$11</c:f>
              <c:strCache>
                <c:ptCount val="1"/>
                <c:pt idx="0">
                  <c:v>Yard and Garden</c:v>
                </c:pt>
              </c:strCache>
            </c:strRef>
          </c:tx>
          <c:spPr>
            <a:solidFill>
              <a:schemeClr val="accent5"/>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FOD_model_no_div!$AY$12:$AY$63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1A6B-43A4-AFE0-7478A2296025}"/>
            </c:ext>
          </c:extLst>
        </c:ser>
        <c:ser>
          <c:idx val="5"/>
          <c:order val="5"/>
          <c:tx>
            <c:strRef>
              <c:f>FOD_model_no_div!$AZ$11</c:f>
              <c:strCache>
                <c:ptCount val="1"/>
                <c:pt idx="0">
                  <c:v>Diapers</c:v>
                </c:pt>
              </c:strCache>
            </c:strRef>
          </c:tx>
          <c:spPr>
            <a:solidFill>
              <a:schemeClr val="accent6"/>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FOD_model_no_div!$AZ$12:$AZ$63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1A6B-43A4-AFE0-7478A2296025}"/>
            </c:ext>
          </c:extLst>
        </c:ser>
        <c:ser>
          <c:idx val="6"/>
          <c:order val="6"/>
          <c:tx>
            <c:strRef>
              <c:f>FOD_model_no_div!$BA$11</c:f>
              <c:strCache>
                <c:ptCount val="1"/>
                <c:pt idx="0">
                  <c:v>Pet Waste</c:v>
                </c:pt>
              </c:strCache>
            </c:strRef>
          </c:tx>
          <c:spPr>
            <a:solidFill>
              <a:schemeClr val="accent1">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FOD_model_no_div!$BA$12:$BA$63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6-1A6B-43A4-AFE0-7478A2296025}"/>
            </c:ext>
          </c:extLst>
        </c:ser>
        <c:ser>
          <c:idx val="7"/>
          <c:order val="7"/>
          <c:tx>
            <c:strRef>
              <c:f>FOD_model_no_div!$BB$11</c:f>
              <c:strCache>
                <c:ptCount val="1"/>
                <c:pt idx="0">
                  <c:v>Textiles</c:v>
                </c:pt>
              </c:strCache>
            </c:strRef>
          </c:tx>
          <c:spPr>
            <a:solidFill>
              <a:schemeClr val="accent2">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FOD_model_no_div!$BB$12:$BB$63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7-1A6B-43A4-AFE0-7478A2296025}"/>
            </c:ext>
          </c:extLst>
        </c:ser>
        <c:ser>
          <c:idx val="8"/>
          <c:order val="8"/>
          <c:tx>
            <c:strRef>
              <c:f>FOD_model_no_div!$BC$11</c:f>
              <c:strCache>
                <c:ptCount val="1"/>
                <c:pt idx="0">
                  <c:v>Leather</c:v>
                </c:pt>
              </c:strCache>
            </c:strRef>
          </c:tx>
          <c:spPr>
            <a:solidFill>
              <a:schemeClr val="accent3">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FOD_model_no_div!$BC$12:$BC$63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1A6B-43A4-AFE0-7478A2296025}"/>
            </c:ext>
          </c:extLst>
        </c:ser>
        <c:ser>
          <c:idx val="10"/>
          <c:order val="9"/>
          <c:tx>
            <c:strRef>
              <c:f>FOD_model_no_div!$BD$11</c:f>
              <c:strCache>
                <c:ptCount val="1"/>
                <c:pt idx="0">
                  <c:v>Other - Unknown</c:v>
                </c:pt>
              </c:strCache>
            </c:strRef>
          </c:tx>
          <c:spPr>
            <a:solidFill>
              <a:schemeClr val="accent5">
                <a:lumMod val="60000"/>
              </a:schemeClr>
            </a:solidFill>
            <a:ln w="25400">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FOD_model_no_div!$BD$12:$BD$63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A-1A6B-43A4-AFE0-7478A2296025}"/>
            </c:ext>
          </c:extLst>
        </c:ser>
        <c:ser>
          <c:idx val="11"/>
          <c:order val="10"/>
          <c:tx>
            <c:strRef>
              <c:f>FOD_model_no_div!$BE$11</c:f>
              <c:strCache>
                <c:ptCount val="1"/>
                <c:pt idx="0">
                  <c:v>Other - Residential</c:v>
                </c:pt>
              </c:strCache>
            </c:strRef>
          </c:tx>
          <c:spPr>
            <a:solidFill>
              <a:schemeClr val="accent6">
                <a:lumMod val="6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FOD_model_no_div!$BE$12:$BE$63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B-1A6B-43A4-AFE0-7478A2296025}"/>
            </c:ext>
          </c:extLst>
        </c:ser>
        <c:ser>
          <c:idx val="12"/>
          <c:order val="11"/>
          <c:tx>
            <c:strRef>
              <c:f>FOD_model_no_div!$BF$11</c:f>
              <c:strCache>
                <c:ptCount val="1"/>
                <c:pt idx="0">
                  <c:v>Other - ICI</c:v>
                </c:pt>
              </c:strCache>
            </c:strRef>
          </c:tx>
          <c:spPr>
            <a:solidFill>
              <a:schemeClr val="accent1">
                <a:lumMod val="80000"/>
                <a:lumOff val="20000"/>
              </a:schemeClr>
            </a:solidFill>
            <a:ln>
              <a:noFill/>
            </a:ln>
            <a:effectLst/>
          </c:spPr>
          <c:cat>
            <c:numRef>
              <c:f>FOD_model_no_div!$AT$12:$AT$63</c:f>
              <c:numCache>
                <c:formatCode>General</c:formatCode>
                <c:ptCount val="5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numCache>
            </c:numRef>
          </c:cat>
          <c:val>
            <c:numRef>
              <c:f>FOD_model_no_div!$BF$12:$BF$63</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C-1A6B-43A4-AFE0-7478A2296025}"/>
            </c:ext>
          </c:extLst>
        </c:ser>
        <c:dLbls>
          <c:showLegendKey val="0"/>
          <c:showVal val="0"/>
          <c:showCatName val="0"/>
          <c:showSerName val="0"/>
          <c:showPercent val="0"/>
          <c:showBubbleSize val="0"/>
        </c:dLbls>
        <c:axId val="1536522640"/>
        <c:axId val="1536524560"/>
      </c:areaChart>
      <c:catAx>
        <c:axId val="1536522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36524560"/>
        <c:crosses val="autoZero"/>
        <c:auto val="1"/>
        <c:lblAlgn val="ctr"/>
        <c:lblOffset val="100"/>
        <c:noMultiLvlLbl val="0"/>
      </c:catAx>
      <c:valAx>
        <c:axId val="153652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36522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canada.ca/fr/environnement-changement-climatique/services/gestion-reduction-dechets/solides-municipaux/dechets-gaz-effet-serre-mesures-prises-canada/reglement-methane-enfouissement.html" TargetMode="External"/><Relationship Id="rId2" Type="http://schemas.openxmlformats.org/officeDocument/2006/relationships/hyperlink" Target="https://publications.gc.ca/site/fra/9.506002/publication.html" TargetMode="External"/><Relationship Id="rId1"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hyperlink" Target="https://www.canada.ca/fr/environnement-changement-climatique/services/changements-climatiques/emissions-gaz-effet-serre/declaration-installations.html"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climat.meteo.gc.ca/climate_normals/index_f.html"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tmp"/></Relationships>
</file>

<file path=xl/drawings/_rels/drawing7.xml.rels><?xml version="1.0" encoding="UTF-8" standalone="yes"?>
<Relationships xmlns="http://schemas.openxmlformats.org/package/2006/relationships"><Relationship Id="rId1" Type="http://schemas.openxmlformats.org/officeDocument/2006/relationships/image" Target="../media/image3.tmp"/></Relationships>
</file>

<file path=xl/drawings/drawing1.xml><?xml version="1.0" encoding="utf-8"?>
<xdr:wsDr xmlns:xdr="http://schemas.openxmlformats.org/drawingml/2006/spreadsheetDrawing" xmlns:a="http://schemas.openxmlformats.org/drawingml/2006/main">
  <xdr:twoCellAnchor editAs="oneCell">
    <xdr:from>
      <xdr:col>19</xdr:col>
      <xdr:colOff>370872</xdr:colOff>
      <xdr:row>3</xdr:row>
      <xdr:rowOff>369209</xdr:rowOff>
    </xdr:from>
    <xdr:to>
      <xdr:col>26</xdr:col>
      <xdr:colOff>785248</xdr:colOff>
      <xdr:row>4</xdr:row>
      <xdr:rowOff>146050</xdr:rowOff>
    </xdr:to>
    <xdr:pic>
      <xdr:nvPicPr>
        <xdr:cNvPr id="2" name="Picture 1" descr="canada_envir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955" y="5523292"/>
          <a:ext cx="4817042" cy="337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81644</xdr:colOff>
      <xdr:row>7</xdr:row>
      <xdr:rowOff>117929</xdr:rowOff>
    </xdr:from>
    <xdr:to>
      <xdr:col>9</xdr:col>
      <xdr:colOff>226786</xdr:colOff>
      <xdr:row>7</xdr:row>
      <xdr:rowOff>117929</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5161644" y="8391979"/>
          <a:ext cx="767442"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72571</xdr:colOff>
      <xdr:row>7</xdr:row>
      <xdr:rowOff>108857</xdr:rowOff>
    </xdr:from>
    <xdr:to>
      <xdr:col>13</xdr:col>
      <xdr:colOff>562429</xdr:colOff>
      <xdr:row>7</xdr:row>
      <xdr:rowOff>108857</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a:off x="8499021" y="8382907"/>
          <a:ext cx="489858"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54428</xdr:colOff>
      <xdr:row>7</xdr:row>
      <xdr:rowOff>136072</xdr:rowOff>
    </xdr:from>
    <xdr:to>
      <xdr:col>18</xdr:col>
      <xdr:colOff>544286</xdr:colOff>
      <xdr:row>7</xdr:row>
      <xdr:rowOff>136072</xdr:rowOff>
    </xdr:to>
    <xdr:cxnSp macro="">
      <xdr:nvCxnSpPr>
        <xdr:cNvPr id="4" name="Straight Arrow Connector 3">
          <a:extLst>
            <a:ext uri="{FF2B5EF4-FFF2-40B4-BE49-F238E27FC236}">
              <a16:creationId xmlns:a16="http://schemas.microsoft.com/office/drawing/2014/main" id="{C064672C-E01F-4B99-B1C6-7788982F0882}"/>
            </a:ext>
          </a:extLst>
        </xdr:cNvPr>
        <xdr:cNvCxnSpPr/>
      </xdr:nvCxnSpPr>
      <xdr:spPr>
        <a:xfrm>
          <a:off x="9987642" y="5211536"/>
          <a:ext cx="489858" cy="0"/>
        </a:xfrm>
        <a:prstGeom prst="straightConnector1">
          <a:avLst/>
        </a:prstGeom>
        <a:ln>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866774</xdr:colOff>
      <xdr:row>2</xdr:row>
      <xdr:rowOff>3928381</xdr:rowOff>
    </xdr:from>
    <xdr:to>
      <xdr:col>22</xdr:col>
      <xdr:colOff>380999</xdr:colOff>
      <xdr:row>2</xdr:row>
      <xdr:rowOff>4150179</xdr:rowOff>
    </xdr:to>
    <xdr:sp macro="" textlink="">
      <xdr:nvSpPr>
        <xdr:cNvPr id="11" name="Rectangle 10">
          <a:hlinkClick xmlns:r="http://schemas.openxmlformats.org/officeDocument/2006/relationships" r:id="rId2"/>
          <a:extLst>
            <a:ext uri="{FF2B5EF4-FFF2-40B4-BE49-F238E27FC236}">
              <a16:creationId xmlns:a16="http://schemas.microsoft.com/office/drawing/2014/main" id="{48B282B6-3CF6-5BF9-9B11-2479D2CB5D87}"/>
            </a:ext>
          </a:extLst>
        </xdr:cNvPr>
        <xdr:cNvSpPr/>
      </xdr:nvSpPr>
      <xdr:spPr>
        <a:xfrm>
          <a:off x="8037738" y="4132488"/>
          <a:ext cx="4725761" cy="2217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413657</xdr:colOff>
      <xdr:row>2</xdr:row>
      <xdr:rowOff>3724275</xdr:rowOff>
    </xdr:from>
    <xdr:to>
      <xdr:col>27</xdr:col>
      <xdr:colOff>938893</xdr:colOff>
      <xdr:row>2</xdr:row>
      <xdr:rowOff>3959679</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E5AA01CA-19A2-9513-D02F-2D23EA47D0C5}"/>
            </a:ext>
          </a:extLst>
        </xdr:cNvPr>
        <xdr:cNvSpPr/>
      </xdr:nvSpPr>
      <xdr:spPr>
        <a:xfrm>
          <a:off x="15680871" y="3928382"/>
          <a:ext cx="1586593" cy="235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60477</xdr:colOff>
      <xdr:row>2</xdr:row>
      <xdr:rowOff>870857</xdr:rowOff>
    </xdr:from>
    <xdr:to>
      <xdr:col>27</xdr:col>
      <xdr:colOff>884465</xdr:colOff>
      <xdr:row>2</xdr:row>
      <xdr:rowOff>1088572</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BF7DD92D-DDFC-52BB-9FFE-F4D4515E9B91}"/>
            </a:ext>
          </a:extLst>
        </xdr:cNvPr>
        <xdr:cNvSpPr/>
      </xdr:nvSpPr>
      <xdr:spPr>
        <a:xfrm>
          <a:off x="13912548" y="1074964"/>
          <a:ext cx="3300488" cy="2177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830036</xdr:colOff>
      <xdr:row>2</xdr:row>
      <xdr:rowOff>1061358</xdr:rowOff>
    </xdr:from>
    <xdr:to>
      <xdr:col>14</xdr:col>
      <xdr:colOff>571500</xdr:colOff>
      <xdr:row>2</xdr:row>
      <xdr:rowOff>1279072</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5DF196DE-9E96-7FFC-2A74-F90BBEDA48FF}"/>
            </a:ext>
          </a:extLst>
        </xdr:cNvPr>
        <xdr:cNvSpPr/>
      </xdr:nvSpPr>
      <xdr:spPr>
        <a:xfrm>
          <a:off x="8001000" y="1265465"/>
          <a:ext cx="1224643" cy="2177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854227</xdr:colOff>
      <xdr:row>2</xdr:row>
      <xdr:rowOff>1270000</xdr:rowOff>
    </xdr:from>
    <xdr:to>
      <xdr:col>18</xdr:col>
      <xdr:colOff>381000</xdr:colOff>
      <xdr:row>2</xdr:row>
      <xdr:rowOff>1483179</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2EDB1E88-A73F-DF0F-6C68-E134848A8865}"/>
            </a:ext>
          </a:extLst>
        </xdr:cNvPr>
        <xdr:cNvSpPr/>
      </xdr:nvSpPr>
      <xdr:spPr>
        <a:xfrm>
          <a:off x="8025191" y="1474107"/>
          <a:ext cx="2588380" cy="21317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179918</xdr:colOff>
      <xdr:row>1</xdr:row>
      <xdr:rowOff>10583</xdr:rowOff>
    </xdr:from>
    <xdr:to>
      <xdr:col>12</xdr:col>
      <xdr:colOff>825501</xdr:colOff>
      <xdr:row>3</xdr:row>
      <xdr:rowOff>91280</xdr:rowOff>
    </xdr:to>
    <xdr:pic>
      <xdr:nvPicPr>
        <xdr:cNvPr id="15" name="Picture 14">
          <a:extLst>
            <a:ext uri="{FF2B5EF4-FFF2-40B4-BE49-F238E27FC236}">
              <a16:creationId xmlns:a16="http://schemas.microsoft.com/office/drawing/2014/main" id="{62086773-85BB-1F5C-06F4-F9604EECAFDB}"/>
            </a:ext>
          </a:extLst>
        </xdr:cNvPr>
        <xdr:cNvPicPr>
          <a:picLocks noChangeAspect="1"/>
        </xdr:cNvPicPr>
      </xdr:nvPicPr>
      <xdr:blipFill>
        <a:blip xmlns:r="http://schemas.openxmlformats.org/officeDocument/2006/relationships" r:embed="rId5"/>
        <a:stretch>
          <a:fillRect/>
        </a:stretch>
      </xdr:blipFill>
      <xdr:spPr>
        <a:xfrm>
          <a:off x="179918" y="105833"/>
          <a:ext cx="7831666" cy="5397499"/>
        </a:xfrm>
        <a:prstGeom prst="rect">
          <a:avLst/>
        </a:prstGeom>
      </xdr:spPr>
    </xdr:pic>
    <xdr:clientData/>
  </xdr:twoCellAnchor>
  <xdr:twoCellAnchor>
    <xdr:from>
      <xdr:col>26</xdr:col>
      <xdr:colOff>543984</xdr:colOff>
      <xdr:row>2</xdr:row>
      <xdr:rowOff>1068615</xdr:rowOff>
    </xdr:from>
    <xdr:to>
      <xdr:col>27</xdr:col>
      <xdr:colOff>639536</xdr:colOff>
      <xdr:row>2</xdr:row>
      <xdr:rowOff>1279073</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49B72E1F-70B5-4658-A672-965B803E914B}"/>
            </a:ext>
          </a:extLst>
        </xdr:cNvPr>
        <xdr:cNvSpPr/>
      </xdr:nvSpPr>
      <xdr:spPr>
        <a:xfrm>
          <a:off x="15811198" y="1272722"/>
          <a:ext cx="1156909" cy="2104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1358900</xdr:colOff>
      <xdr:row>22</xdr:row>
      <xdr:rowOff>12700</xdr:rowOff>
    </xdr:from>
    <xdr:to>
      <xdr:col>7</xdr:col>
      <xdr:colOff>889000</xdr:colOff>
      <xdr:row>23</xdr:row>
      <xdr:rowOff>50800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1826263-CBF4-C4DC-F68B-9680B23C9F2D}"/>
            </a:ext>
          </a:extLst>
        </xdr:cNvPr>
        <xdr:cNvSpPr txBox="1"/>
      </xdr:nvSpPr>
      <xdr:spPr>
        <a:xfrm>
          <a:off x="6642100" y="6210300"/>
          <a:ext cx="25654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257174</xdr:colOff>
      <xdr:row>37</xdr:row>
      <xdr:rowOff>28575</xdr:rowOff>
    </xdr:from>
    <xdr:to>
      <xdr:col>17</xdr:col>
      <xdr:colOff>676275</xdr:colOff>
      <xdr:row>56</xdr:row>
      <xdr:rowOff>12700</xdr:rowOff>
    </xdr:to>
    <xdr:sp macro="" textlink="">
      <xdr:nvSpPr>
        <xdr:cNvPr id="2" name="TextBox 1">
          <a:extLst>
            <a:ext uri="{FF2B5EF4-FFF2-40B4-BE49-F238E27FC236}">
              <a16:creationId xmlns:a16="http://schemas.microsoft.com/office/drawing/2014/main" id="{2676B093-9C1E-8D93-1022-B3C7EB6EC27C}"/>
            </a:ext>
          </a:extLst>
        </xdr:cNvPr>
        <xdr:cNvSpPr txBox="1"/>
      </xdr:nvSpPr>
      <xdr:spPr>
        <a:xfrm>
          <a:off x="12969874" y="10887075"/>
          <a:ext cx="8547101" cy="4962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Élimination annuelle des déchets - Données manquantes</a:t>
          </a:r>
          <a:endParaRPr lang="en-US" sz="1400">
            <a:latin typeface="Arial" panose="020B0604020202020204" pitchFamily="34" charset="0"/>
            <a:cs typeface="Arial" panose="020B0604020202020204" pitchFamily="34" charset="0"/>
          </a:endParaRPr>
        </a:p>
        <a:p>
          <a:endParaRPr lang="en-CA" sz="1400" baseline="0">
            <a:solidFill>
              <a:schemeClr val="tx1"/>
            </a:solidFill>
            <a:latin typeface="Arial" panose="020B0604020202020204" pitchFamily="34" charset="0"/>
            <a:cs typeface="Arial" panose="020B0604020202020204" pitchFamily="34" charset="0"/>
          </a:endParaRPr>
        </a:p>
        <a:p>
          <a:r>
            <a:rPr lang="fr-CA" sz="1400">
              <a:solidFill>
                <a:schemeClr val="dk1"/>
              </a:solidFill>
              <a:effectLst/>
              <a:latin typeface="Arial" panose="020B0604020202020204" pitchFamily="34" charset="0"/>
              <a:ea typeface="+mn-ea"/>
              <a:cs typeface="Arial" panose="020B0604020202020204" pitchFamily="34" charset="0"/>
            </a:rPr>
            <a:t>Lorsque des données détaillées sur l’élimination ne sont pas disponibles pour des années spécifiques (par exemple, avant l’installation de balances dans le lieu d’enfouissement), le tonnage annuel des déchets reçus doit être estimé en tenant compte des approches recommandées suivantes :</a:t>
          </a:r>
          <a:endParaRPr lang="en-US" sz="1400">
            <a:solidFill>
              <a:schemeClr val="dk1"/>
            </a:solidFill>
            <a:effectLst/>
            <a:latin typeface="Arial" panose="020B0604020202020204" pitchFamily="34" charset="0"/>
            <a:ea typeface="+mn-ea"/>
            <a:cs typeface="Arial" panose="020B0604020202020204" pitchFamily="34" charset="0"/>
          </a:endParaRPr>
        </a:p>
        <a:p>
          <a:endParaRPr lang="en-CA" sz="1400">
            <a:solidFill>
              <a:schemeClr val="tx1"/>
            </a:solidFill>
            <a:latin typeface="Arial" panose="020B0604020202020204" pitchFamily="34" charset="0"/>
            <a:cs typeface="Arial" panose="020B0604020202020204" pitchFamily="34" charset="0"/>
          </a:endParaRPr>
        </a:p>
        <a:p>
          <a:pPr lvl="0"/>
          <a:r>
            <a:rPr lang="en-CA" sz="1400">
              <a:solidFill>
                <a:schemeClr val="tx1"/>
              </a:solidFill>
              <a:latin typeface="Arial" panose="020B0604020202020204" pitchFamily="34" charset="0"/>
              <a:cs typeface="Arial" panose="020B0604020202020204" pitchFamily="34" charset="0"/>
            </a:rPr>
            <a:t>1. </a:t>
          </a:r>
          <a:r>
            <a:rPr lang="fr-CA" sz="1400">
              <a:solidFill>
                <a:schemeClr val="dk1"/>
              </a:solidFill>
              <a:effectLst/>
              <a:latin typeface="Arial" panose="020B0604020202020204" pitchFamily="34" charset="0"/>
              <a:ea typeface="+mn-ea"/>
              <a:cs typeface="Arial" panose="020B0604020202020204" pitchFamily="34" charset="0"/>
            </a:rPr>
            <a:t>Multiplier la population estimée desservie par le lieu d’enfouissement chaque année par un taux d'élimination des déchets par habitant approprié. Le taux d'élimination par habitant peut être fondé sur les données existantes relatives à l'élimination des déchets et à la population propres au lieu d’enfouissement (pour une année où ces données sont disponibles). Les taux provinciaux/territoriaux d'élimination des déchets par habitant peuvent également être utilisés, s'ils sont disponibles. </a:t>
          </a:r>
          <a:endParaRPr lang="en-US" sz="1400">
            <a:solidFill>
              <a:schemeClr val="dk1"/>
            </a:solidFill>
            <a:effectLst/>
            <a:latin typeface="Arial" panose="020B0604020202020204" pitchFamily="34" charset="0"/>
            <a:ea typeface="+mn-ea"/>
            <a:cs typeface="Arial" panose="020B0604020202020204" pitchFamily="34" charset="0"/>
          </a:endParaRPr>
        </a:p>
        <a:p>
          <a:endParaRPr lang="en-CA" sz="1400">
            <a:solidFill>
              <a:schemeClr val="tx1"/>
            </a:solidFill>
            <a:latin typeface="Arial" panose="020B0604020202020204" pitchFamily="34" charset="0"/>
            <a:cs typeface="Arial" panose="020B0604020202020204" pitchFamily="34" charset="0"/>
          </a:endParaRPr>
        </a:p>
        <a:p>
          <a:pPr lvl="0"/>
          <a:r>
            <a:rPr lang="en-CA" sz="1400">
              <a:solidFill>
                <a:schemeClr val="tx1"/>
              </a:solidFill>
              <a:latin typeface="Arial" panose="020B0604020202020204" pitchFamily="34" charset="0"/>
              <a:cs typeface="Arial" panose="020B0604020202020204" pitchFamily="34" charset="0"/>
            </a:rPr>
            <a:t>2.</a:t>
          </a:r>
          <a:r>
            <a:rPr lang="en-CA" sz="1400" baseline="0">
              <a:solidFill>
                <a:schemeClr val="tx1"/>
              </a:solidFill>
              <a:latin typeface="Arial" panose="020B0604020202020204" pitchFamily="34" charset="0"/>
              <a:cs typeface="Arial" panose="020B0604020202020204" pitchFamily="34" charset="0"/>
            </a:rPr>
            <a:t> </a:t>
          </a:r>
          <a:r>
            <a:rPr lang="fr-CA" sz="1400">
              <a:solidFill>
                <a:schemeClr val="dk1"/>
              </a:solidFill>
              <a:effectLst/>
              <a:latin typeface="Arial" panose="020B0604020202020204" pitchFamily="34" charset="0"/>
              <a:ea typeface="+mn-ea"/>
              <a:cs typeface="Arial" panose="020B0604020202020204" pitchFamily="34" charset="0"/>
            </a:rPr>
            <a:t>Utiliser les estimations disponibles du total des déchets enfouis (« déchets sur place ») pour des années spécifiques de l'historique du lieu d’enfouissement (par exemple, sur la base d'un levé topographique ou aérien). La différence entre deux valeurs de déchets sur place peut être répartie de manière égale sur les années intermédiaires (ou sur la base d'autres hypothèses). Si les données relatives aux déchets sur place sont exprimées en unités volumétriques (par exemple, en mètres cubes), une valeur de densité de déchets appropriée (basée sur les procédures employées au lieu d’enfouissement, notamment le compactage, le matériau de couverture, la fréquence de couverture, etc.) doit être utilisée pour estimer la masse de déchets en tonnes.</a:t>
          </a:r>
          <a:endParaRPr lang="en-US" sz="1400">
            <a:solidFill>
              <a:schemeClr val="dk1"/>
            </a:solidFill>
            <a:effectLst/>
            <a:latin typeface="Arial" panose="020B0604020202020204" pitchFamily="34" charset="0"/>
            <a:ea typeface="+mn-ea"/>
            <a:cs typeface="Arial" panose="020B0604020202020204" pitchFamily="34" charset="0"/>
          </a:endParaRPr>
        </a:p>
        <a:p>
          <a:endParaRPr lang="en-CA" sz="1400">
            <a:solidFill>
              <a:schemeClr val="tx1"/>
            </a:solidFill>
            <a:latin typeface="Arial" panose="020B0604020202020204" pitchFamily="34" charset="0"/>
            <a:cs typeface="Arial" panose="020B0604020202020204" pitchFamily="34" charset="0"/>
          </a:endParaRPr>
        </a:p>
        <a:p>
          <a:pPr lvl="0"/>
          <a:r>
            <a:rPr lang="en-CA" sz="1400" baseline="0">
              <a:solidFill>
                <a:schemeClr val="tx1"/>
              </a:solidFill>
              <a:latin typeface="Arial" panose="020B0604020202020204" pitchFamily="34" charset="0"/>
              <a:cs typeface="Arial" panose="020B0604020202020204" pitchFamily="34" charset="0"/>
            </a:rPr>
            <a:t>3. </a:t>
          </a:r>
          <a:r>
            <a:rPr lang="fr-CA" sz="1400">
              <a:solidFill>
                <a:schemeClr val="dk1"/>
              </a:solidFill>
              <a:effectLst/>
              <a:latin typeface="Arial" panose="020B0604020202020204" pitchFamily="34" charset="0"/>
              <a:ea typeface="+mn-ea"/>
              <a:cs typeface="Arial" panose="020B0604020202020204" pitchFamily="34" charset="0"/>
            </a:rPr>
            <a:t>Extrapoler la quantité de déchets pour la première année pour laquelle les quantités de déchets sont disponibles en remontant dans le temps jusqu'à l'année d'ouverture du lieu d’enfouissement.</a:t>
          </a:r>
          <a:endParaRPr lang="en-US" sz="1400">
            <a:solidFill>
              <a:schemeClr val="dk1"/>
            </a:solidFill>
            <a:effectLst/>
            <a:latin typeface="Arial" panose="020B0604020202020204" pitchFamily="34" charset="0"/>
            <a:ea typeface="+mn-ea"/>
            <a:cs typeface="Arial" panose="020B0604020202020204" pitchFamily="34" charset="0"/>
          </a:endParaRPr>
        </a:p>
        <a:p>
          <a:endParaRPr lang="en-CA" sz="11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466531</xdr:colOff>
      <xdr:row>4</xdr:row>
      <xdr:rowOff>48726</xdr:rowOff>
    </xdr:from>
    <xdr:to>
      <xdr:col>10</xdr:col>
      <xdr:colOff>1135225</xdr:colOff>
      <xdr:row>29</xdr:row>
      <xdr:rowOff>7257</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457200</xdr:colOff>
      <xdr:row>5</xdr:row>
      <xdr:rowOff>47625</xdr:rowOff>
    </xdr:from>
    <xdr:to>
      <xdr:col>32</xdr:col>
      <xdr:colOff>295276</xdr:colOff>
      <xdr:row>32</xdr:row>
      <xdr:rowOff>114861</xdr:rowOff>
    </xdr:to>
    <xdr:graphicFrame macro="">
      <xdr:nvGraphicFramePr>
        <xdr:cNvPr id="2" name="Chart 1">
          <a:extLst>
            <a:ext uri="{FF2B5EF4-FFF2-40B4-BE49-F238E27FC236}">
              <a16:creationId xmlns:a16="http://schemas.microsoft.com/office/drawing/2014/main" id="{2AC06271-A4E3-432B-A498-830336A12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359410</xdr:colOff>
      <xdr:row>4</xdr:row>
      <xdr:rowOff>43180</xdr:rowOff>
    </xdr:from>
    <xdr:to>
      <xdr:col>46</xdr:col>
      <xdr:colOff>448552</xdr:colOff>
      <xdr:row>5</xdr:row>
      <xdr:rowOff>82570</xdr:rowOff>
    </xdr:to>
    <xdr:pic>
      <xdr:nvPicPr>
        <xdr:cNvPr id="2" name="Picture 1" descr="Screen Clippi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434910" y="779780"/>
          <a:ext cx="2293819" cy="248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274007</xdr:colOff>
      <xdr:row>5</xdr:row>
      <xdr:rowOff>169623</xdr:rowOff>
    </xdr:from>
    <xdr:to>
      <xdr:col>24</xdr:col>
      <xdr:colOff>521919</xdr:colOff>
      <xdr:row>22</xdr:row>
      <xdr:rowOff>65240</xdr:rowOff>
    </xdr:to>
    <xdr:sp macro="" textlink="">
      <xdr:nvSpPr>
        <xdr:cNvPr id="2" name="TextBox 1">
          <a:extLst>
            <a:ext uri="{FF2B5EF4-FFF2-40B4-BE49-F238E27FC236}">
              <a16:creationId xmlns:a16="http://schemas.microsoft.com/office/drawing/2014/main" id="{33AA398C-AEBB-E31A-6293-682C99C0A74E}"/>
            </a:ext>
          </a:extLst>
        </xdr:cNvPr>
        <xdr:cNvSpPr txBox="1"/>
      </xdr:nvSpPr>
      <xdr:spPr>
        <a:xfrm>
          <a:off x="19141336" y="1330890"/>
          <a:ext cx="5454042" cy="322284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b="1"/>
            <a:t>Note</a:t>
          </a:r>
        </a:p>
        <a:p>
          <a:r>
            <a:rPr lang="en-CA" sz="1400"/>
            <a:t>This sheet applies logic equations</a:t>
          </a:r>
          <a:r>
            <a:rPr lang="en-CA" sz="1400" baseline="0"/>
            <a:t> to to compile quantities of waste material disposed, selecting between one of the the following scenarios:</a:t>
          </a:r>
        </a:p>
        <a:p>
          <a:endParaRPr lang="en-CA" sz="1400" baseline="0"/>
        </a:p>
        <a:p>
          <a:r>
            <a:rPr lang="en-CA" sz="1400" baseline="0"/>
            <a:t>- bulk waste (values from "bulk_tonnages" worksheet)</a:t>
          </a:r>
        </a:p>
        <a:p>
          <a:r>
            <a:rPr lang="en-CA" sz="1400" baseline="0"/>
            <a:t>- bulk waste with user defined waste composition (values from "bulk_user_tonnages" worksheet)</a:t>
          </a:r>
        </a:p>
        <a:p>
          <a:r>
            <a:rPr lang="en-CA" sz="1400" baseline="0"/>
            <a:t>- sector waste (summing values from "Residential_tonnages", "ICI_tonnages" and "C&amp;D_tonnages")</a:t>
          </a:r>
        </a:p>
        <a:p>
          <a:endParaRPr lang="en-CA" sz="1400" baseline="0"/>
        </a:p>
        <a:p>
          <a:r>
            <a:rPr lang="en-CA" sz="1400" baseline="0"/>
            <a:t>All three scenarios pull in quantities of "soil" and "sludge" from the "Soil and Dirt_tonnages" and "Sludge_tonnages" worksheets.</a:t>
          </a:r>
        </a:p>
        <a:p>
          <a:endParaRPr lang="en-CA" sz="1400" baseline="0"/>
        </a:p>
        <a:p>
          <a:r>
            <a:rPr lang="en-CA" sz="1400" baseline="0"/>
            <a:t> </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44</xdr:col>
      <xdr:colOff>359410</xdr:colOff>
      <xdr:row>4</xdr:row>
      <xdr:rowOff>43180</xdr:rowOff>
    </xdr:from>
    <xdr:to>
      <xdr:col>48</xdr:col>
      <xdr:colOff>214829</xdr:colOff>
      <xdr:row>5</xdr:row>
      <xdr:rowOff>82570</xdr:rowOff>
    </xdr:to>
    <xdr:pic>
      <xdr:nvPicPr>
        <xdr:cNvPr id="2" name="Picture 1" descr="Screen Clippi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07460" y="779780"/>
          <a:ext cx="2293819" cy="24894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raser,Susan (ECCC)" id="{21DA5D1C-8015-4D9A-8749-F58D9F1C5AF3}" userId="S::Susan.Fraser@ec.gc.ca::c178968c-1107-478c-8282-8dc1201e6e93" providerId="AD"/>
  <person displayName="Alkadri,Samantha (ECCC)" id="{0D3310A2-058D-49D3-B7DB-828FCB809973}" userId="S::Samantha.Alkadri@ec.gc.ca::39d46f24-1b74-4d03-bf7f-a58c2435c25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 dT="2025-11-15T15:44:04.53" personId="{0D3310A2-058D-49D3-B7DB-828FCB809973}" id="{42FA233E-7A76-4FFA-801C-88FAE468F17B}">
    <text>Renamed from “Leather” to “Rubber and Leather”</text>
  </threadedComment>
  <threadedComment ref="N1" dT="2025-11-18T18:20:51.18" personId="{21DA5D1C-8015-4D9A-8749-F58D9F1C5AF3}" id="{FA06975F-D247-4BA0-A419-22A277919FFA}">
    <text xml:space="preserve">Adjusted these % to ensure 100% totals - 1941 to 1989
</text>
  </threadedComment>
  <threadedComment ref="W1" dT="2025-11-18T18:05:54.92" personId="{21DA5D1C-8015-4D9A-8749-F58D9F1C5AF3}" id="{8D5460CD-E441-413D-9328-F227747C5422}">
    <text>For 2008 to 2024 - Misalignment between WRMD/PIRD sector splits affected “rubber and leather” and “rubber” % (“rounding errors”)
Adjusted these % so totals will add to 100% 
Values calculated by subtracting all other category values from 100%.</text>
  </threadedComment>
  <threadedComment ref="AB1" dT="2025-11-18T19:00:09.98" personId="{21DA5D1C-8015-4D9A-8749-F58D9F1C5AF3}" id="{AE209953-8F36-4234-9377-ECE365751E13}">
    <text>1990-2007 - Adjusted to ensure 100% total.</text>
  </threadedComment>
</ThreadedComments>
</file>

<file path=xl/threadedComments/threadedComment2.xml><?xml version="1.0" encoding="utf-8"?>
<ThreadedComments xmlns="http://schemas.microsoft.com/office/spreadsheetml/2018/threadedcomments" xmlns:x="http://schemas.openxmlformats.org/spreadsheetml/2006/main">
  <threadedComment ref="M1" dT="2025-11-15T16:08:00.26" personId="{0D3310A2-058D-49D3-B7DB-828FCB809973}" id="{B3F821DA-D136-4D2E-B3CC-D4EC4EE82237}">
    <text>Renamed from “Leather” to “Rubber and Leather”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5.bin"/><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B1:AF23"/>
  <sheetViews>
    <sheetView showGridLines="0" showRowColHeaders="0" tabSelected="1" zoomScale="70" zoomScaleNormal="70" workbookViewId="0">
      <selection activeCell="B15" sqref="B15"/>
    </sheetView>
  </sheetViews>
  <sheetFormatPr defaultColWidth="9.140625" defaultRowHeight="14.25" x14ac:dyDescent="0.2"/>
  <cols>
    <col min="1" max="1" width="3.42578125" style="64" customWidth="1"/>
    <col min="2" max="2" width="9.140625" style="64"/>
    <col min="3" max="4" width="10.85546875" style="64" customWidth="1"/>
    <col min="5" max="7" width="9.140625" style="64"/>
    <col min="8" max="8" width="10.5703125" style="64" customWidth="1"/>
    <col min="9" max="9" width="8.85546875" style="64" customWidth="1"/>
    <col min="10" max="10" width="4.42578125" style="64" customWidth="1"/>
    <col min="11" max="11" width="9.140625" style="64"/>
    <col min="12" max="12" width="12.7109375" style="64" customWidth="1"/>
    <col min="13" max="13" width="13.140625" style="64" customWidth="1"/>
    <col min="14" max="14" width="9.140625" style="64"/>
    <col min="15" max="15" width="9.85546875" style="64" customWidth="1"/>
    <col min="16" max="16" width="2.140625" style="64" customWidth="1"/>
    <col min="17" max="17" width="2.42578125" style="64" customWidth="1"/>
    <col min="18" max="18" width="9.140625" style="64"/>
    <col min="19" max="19" width="9.42578125" style="64" customWidth="1"/>
    <col min="20" max="20" width="9.140625" style="64"/>
    <col min="21" max="21" width="5.42578125" style="64" customWidth="1"/>
    <col min="22" max="22" width="8.140625" style="64" customWidth="1"/>
    <col min="23" max="23" width="10.42578125" style="64" customWidth="1"/>
    <col min="24" max="25" width="11.5703125" style="64" customWidth="1"/>
    <col min="26" max="26" width="9.5703125" style="64" customWidth="1"/>
    <col min="27" max="28" width="16" style="64" customWidth="1"/>
    <col min="29" max="30" width="9.140625" style="64"/>
    <col min="31" max="31" width="14.7109375" style="64" customWidth="1"/>
    <col min="32" max="16384" width="9.140625" style="64"/>
  </cols>
  <sheetData>
    <row r="1" spans="2:32" ht="7.5" customHeight="1" x14ac:dyDescent="0.2">
      <c r="B1" s="63"/>
      <c r="T1" s="63"/>
      <c r="U1" s="63"/>
      <c r="V1" s="63"/>
      <c r="W1" s="63"/>
      <c r="X1" s="63"/>
      <c r="Y1" s="63"/>
    </row>
    <row r="2" spans="2:32" ht="9" customHeight="1" x14ac:dyDescent="0.25">
      <c r="N2" s="65"/>
    </row>
    <row r="3" spans="2:32" s="80" customFormat="1" ht="409.5" customHeight="1" x14ac:dyDescent="0.25">
      <c r="B3" s="79"/>
      <c r="N3" s="355" t="s">
        <v>328</v>
      </c>
      <c r="O3" s="355"/>
      <c r="P3" s="355"/>
      <c r="Q3" s="355"/>
      <c r="R3" s="355"/>
      <c r="S3" s="355"/>
      <c r="T3" s="355"/>
      <c r="U3" s="355"/>
      <c r="V3" s="355"/>
      <c r="W3" s="355"/>
      <c r="X3" s="355"/>
      <c r="Y3" s="355"/>
      <c r="Z3" s="355"/>
      <c r="AA3" s="355"/>
      <c r="AB3" s="355"/>
      <c r="AC3" s="85"/>
      <c r="AE3" s="160"/>
      <c r="AF3" s="275"/>
    </row>
    <row r="4" spans="2:32" ht="44.25" customHeight="1" x14ac:dyDescent="0.25">
      <c r="B4" s="83" t="s">
        <v>313</v>
      </c>
    </row>
    <row r="5" spans="2:32" s="67" customFormat="1" ht="18" x14ac:dyDescent="0.25">
      <c r="B5" s="66" t="s">
        <v>314</v>
      </c>
    </row>
    <row r="6" spans="2:32" ht="15" customHeight="1" thickBot="1" x14ac:dyDescent="0.25"/>
    <row r="7" spans="2:32" s="66" customFormat="1" ht="24.75" customHeight="1" x14ac:dyDescent="0.2">
      <c r="B7" s="359" t="s">
        <v>93</v>
      </c>
      <c r="C7" s="359"/>
      <c r="D7" s="359"/>
      <c r="G7" s="360" t="s">
        <v>157</v>
      </c>
      <c r="H7" s="361"/>
      <c r="K7" s="360" t="s">
        <v>158</v>
      </c>
      <c r="L7" s="366"/>
      <c r="M7" s="367"/>
      <c r="O7" s="360" t="s">
        <v>159</v>
      </c>
      <c r="P7" s="366"/>
      <c r="Q7" s="366"/>
      <c r="R7" s="367"/>
      <c r="T7" s="374" t="s">
        <v>160</v>
      </c>
      <c r="U7" s="375"/>
      <c r="V7" s="376"/>
      <c r="W7" s="68"/>
      <c r="X7" s="383" t="s">
        <v>161</v>
      </c>
      <c r="Y7" s="384"/>
      <c r="Z7" s="69"/>
      <c r="AA7" s="389"/>
      <c r="AB7" s="389"/>
    </row>
    <row r="8" spans="2:32" s="66" customFormat="1" ht="24.75" customHeight="1" x14ac:dyDescent="0.2">
      <c r="B8" s="359"/>
      <c r="C8" s="359"/>
      <c r="D8" s="359"/>
      <c r="G8" s="362"/>
      <c r="H8" s="363"/>
      <c r="K8" s="368"/>
      <c r="L8" s="369"/>
      <c r="M8" s="370"/>
      <c r="O8" s="368"/>
      <c r="P8" s="369"/>
      <c r="Q8" s="369"/>
      <c r="R8" s="370"/>
      <c r="T8" s="377"/>
      <c r="U8" s="378"/>
      <c r="V8" s="379"/>
      <c r="W8" s="68"/>
      <c r="X8" s="385"/>
      <c r="Y8" s="386"/>
      <c r="Z8" s="69"/>
      <c r="AA8" s="389"/>
      <c r="AB8" s="389"/>
    </row>
    <row r="9" spans="2:32" s="66" customFormat="1" ht="24.75" customHeight="1" thickBot="1" x14ac:dyDescent="0.25">
      <c r="B9" s="359"/>
      <c r="C9" s="359"/>
      <c r="D9" s="359"/>
      <c r="G9" s="364"/>
      <c r="H9" s="365"/>
      <c r="K9" s="371"/>
      <c r="L9" s="372"/>
      <c r="M9" s="373"/>
      <c r="O9" s="371"/>
      <c r="P9" s="372"/>
      <c r="Q9" s="372"/>
      <c r="R9" s="373"/>
      <c r="T9" s="380"/>
      <c r="U9" s="381"/>
      <c r="V9" s="382"/>
      <c r="W9" s="68"/>
      <c r="X9" s="387"/>
      <c r="Y9" s="388"/>
      <c r="Z9" s="69"/>
      <c r="AA9" s="389"/>
      <c r="AB9" s="389"/>
    </row>
    <row r="10" spans="2:32" ht="15" x14ac:dyDescent="0.2">
      <c r="V10" s="66"/>
      <c r="W10" s="66"/>
      <c r="X10" s="66"/>
      <c r="Y10" s="66"/>
      <c r="Z10" s="66"/>
      <c r="AA10" s="66"/>
      <c r="AB10" s="66"/>
      <c r="AC10" s="66"/>
      <c r="AD10" s="66"/>
    </row>
    <row r="11" spans="2:32" s="70" customFormat="1" ht="18" x14ac:dyDescent="0.25">
      <c r="B11" s="83" t="s">
        <v>102</v>
      </c>
      <c r="C11" s="84"/>
    </row>
    <row r="12" spans="2:32" s="66" customFormat="1" ht="36.75" customHeight="1" x14ac:dyDescent="0.2">
      <c r="B12" s="358" t="s">
        <v>166</v>
      </c>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row>
    <row r="13" spans="2:32" s="66" customFormat="1" ht="126" customHeight="1" x14ac:dyDescent="0.2">
      <c r="B13" s="353" t="s">
        <v>329</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row>
    <row r="14" spans="2:32" s="66" customFormat="1" ht="26.25" customHeight="1" x14ac:dyDescent="0.2">
      <c r="B14" s="72" t="s">
        <v>167</v>
      </c>
      <c r="C14" s="71"/>
      <c r="D14" s="71"/>
      <c r="E14" s="71"/>
      <c r="F14" s="71"/>
      <c r="G14" s="71"/>
      <c r="H14" s="71"/>
      <c r="I14" s="71"/>
      <c r="J14" s="71"/>
      <c r="K14" s="71"/>
      <c r="L14" s="71"/>
      <c r="M14" s="71"/>
      <c r="N14" s="71"/>
      <c r="O14" s="71"/>
      <c r="P14" s="71"/>
      <c r="Q14" s="71"/>
      <c r="R14" s="71"/>
      <c r="S14" s="71"/>
      <c r="T14" s="71"/>
      <c r="U14" s="71"/>
      <c r="V14" s="71"/>
      <c r="W14" s="71"/>
      <c r="X14" s="71"/>
      <c r="Y14" s="71"/>
      <c r="Z14" s="71"/>
      <c r="AA14" s="71"/>
    </row>
    <row r="15" spans="2:32" s="66" customFormat="1" ht="68.25" customHeight="1" x14ac:dyDescent="0.25">
      <c r="B15" s="73"/>
      <c r="C15" s="356" t="s">
        <v>162</v>
      </c>
      <c r="D15" s="357"/>
      <c r="E15" s="75"/>
      <c r="F15" s="356" t="s">
        <v>163</v>
      </c>
      <c r="G15" s="357"/>
      <c r="H15" s="357"/>
      <c r="I15" s="76"/>
      <c r="J15" s="356" t="s">
        <v>164</v>
      </c>
      <c r="K15" s="357"/>
      <c r="L15" s="357"/>
      <c r="M15" s="77"/>
      <c r="N15" s="356" t="s">
        <v>165</v>
      </c>
      <c r="O15" s="357"/>
      <c r="P15" s="82"/>
      <c r="Q15" s="82"/>
      <c r="R15" s="82"/>
      <c r="S15" s="82"/>
      <c r="V15" s="82"/>
      <c r="W15" s="82"/>
      <c r="X15" s="74"/>
      <c r="Y15" s="74"/>
    </row>
    <row r="17" spans="2:27" s="66" customFormat="1" ht="21" customHeight="1" x14ac:dyDescent="0.2">
      <c r="B17" s="353" t="s">
        <v>168</v>
      </c>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row>
    <row r="18" spans="2:27" s="66" customFormat="1" ht="63.75" customHeight="1" x14ac:dyDescent="0.2">
      <c r="B18" s="354" t="s">
        <v>169</v>
      </c>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row>
    <row r="19" spans="2:27" ht="35.25" customHeight="1" x14ac:dyDescent="0.2">
      <c r="B19" s="353"/>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row>
    <row r="20" spans="2:27" x14ac:dyDescent="0.2">
      <c r="B20" s="70"/>
    </row>
    <row r="21" spans="2:27" ht="18" x14ac:dyDescent="0.25">
      <c r="B21" s="83"/>
    </row>
    <row r="22" spans="2:27" ht="15" x14ac:dyDescent="0.2">
      <c r="B22" s="81"/>
    </row>
    <row r="23" spans="2:27" ht="23.25" x14ac:dyDescent="0.35">
      <c r="B23" s="78"/>
    </row>
  </sheetData>
  <sheetProtection algorithmName="SHA-512" hashValue="O5LsCI7f3Ekr1OCR+Pu5Ag2dW5lS6plrlnXHwgj+EnjAusfSh6KXzQtIu7zkPT6rvTC18LhNkj5r166eIAE6Kw==" saltValue="jtVw7M7yo9x9YzcW5gww4A==" spinCount="100000" sheet="1" objects="1" scenarios="1" selectLockedCells="1"/>
  <mergeCells count="17">
    <mergeCell ref="AA7:AB9"/>
    <mergeCell ref="B19:AA19"/>
    <mergeCell ref="B18:AA18"/>
    <mergeCell ref="B17:AA17"/>
    <mergeCell ref="N3:AB3"/>
    <mergeCell ref="C15:D15"/>
    <mergeCell ref="F15:H15"/>
    <mergeCell ref="J15:L15"/>
    <mergeCell ref="N15:O15"/>
    <mergeCell ref="B12:AA12"/>
    <mergeCell ref="B13:AA13"/>
    <mergeCell ref="B7:D9"/>
    <mergeCell ref="G7:H9"/>
    <mergeCell ref="K7:M9"/>
    <mergeCell ref="O7:R9"/>
    <mergeCell ref="T7:V9"/>
    <mergeCell ref="X7:Y9"/>
  </mergeCells>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sheetPr>
  <dimension ref="A1:BU146"/>
  <sheetViews>
    <sheetView zoomScale="80" zoomScaleNormal="80" workbookViewId="0">
      <selection activeCell="C6" sqref="C6"/>
    </sheetView>
  </sheetViews>
  <sheetFormatPr defaultRowHeight="15" x14ac:dyDescent="0.25"/>
  <cols>
    <col min="1" max="1" width="9.140625" style="1"/>
    <col min="2" max="2" width="25.42578125" style="1" bestFit="1" customWidth="1"/>
    <col min="3" max="35" width="15.42578125" style="1" customWidth="1"/>
    <col min="36" max="38" width="17.7109375" style="1" customWidth="1"/>
    <col min="39" max="41" width="15.42578125" style="1" customWidth="1"/>
    <col min="42" max="42" width="13.7109375" customWidth="1"/>
    <col min="43" max="43" width="15.42578125" customWidth="1"/>
    <col min="44" max="44" width="17.42578125" customWidth="1"/>
  </cols>
  <sheetData>
    <row r="1" spans="1:73" ht="35.25" customHeight="1" x14ac:dyDescent="0.25">
      <c r="A1" s="53" t="s">
        <v>101</v>
      </c>
    </row>
    <row r="2" spans="1:73" s="19" customFormat="1" ht="45" x14ac:dyDescent="0.25">
      <c r="A2" s="24"/>
      <c r="B2" s="254" t="s">
        <v>32</v>
      </c>
      <c r="C2" s="255" t="s">
        <v>174</v>
      </c>
      <c r="D2" s="255" t="s">
        <v>174</v>
      </c>
      <c r="E2" s="255" t="s">
        <v>174</v>
      </c>
      <c r="F2" s="256" t="s">
        <v>175</v>
      </c>
      <c r="G2" s="256" t="s">
        <v>175</v>
      </c>
      <c r="H2" s="256" t="s">
        <v>175</v>
      </c>
      <c r="I2" s="255" t="s">
        <v>176</v>
      </c>
      <c r="J2" s="255" t="s">
        <v>176</v>
      </c>
      <c r="K2" s="255" t="s">
        <v>176</v>
      </c>
      <c r="L2" s="256" t="s">
        <v>177</v>
      </c>
      <c r="M2" s="256" t="s">
        <v>177</v>
      </c>
      <c r="N2" s="256" t="s">
        <v>177</v>
      </c>
      <c r="O2" s="255" t="s">
        <v>178</v>
      </c>
      <c r="P2" s="255" t="s">
        <v>178</v>
      </c>
      <c r="Q2" s="255" t="s">
        <v>178</v>
      </c>
      <c r="R2" s="259" t="s">
        <v>179</v>
      </c>
      <c r="S2" s="259" t="s">
        <v>179</v>
      </c>
      <c r="T2" s="259" t="s">
        <v>179</v>
      </c>
      <c r="U2" s="257" t="s">
        <v>180</v>
      </c>
      <c r="V2" s="257" t="s">
        <v>180</v>
      </c>
      <c r="W2" s="257" t="s">
        <v>180</v>
      </c>
      <c r="X2" s="256" t="s">
        <v>2</v>
      </c>
      <c r="Y2" s="256" t="s">
        <v>2</v>
      </c>
      <c r="Z2" s="256" t="s">
        <v>2</v>
      </c>
      <c r="AA2" s="257" t="s">
        <v>181</v>
      </c>
      <c r="AB2" s="257" t="s">
        <v>181</v>
      </c>
      <c r="AC2" s="257" t="s">
        <v>181</v>
      </c>
      <c r="AD2" s="255" t="s">
        <v>182</v>
      </c>
      <c r="AE2" s="255" t="s">
        <v>182</v>
      </c>
      <c r="AF2" s="255" t="s">
        <v>182</v>
      </c>
      <c r="AG2" s="259" t="s">
        <v>185</v>
      </c>
      <c r="AH2" s="259" t="s">
        <v>185</v>
      </c>
      <c r="AI2" s="259" t="s">
        <v>185</v>
      </c>
      <c r="AJ2" s="257" t="s">
        <v>183</v>
      </c>
      <c r="AK2" s="257" t="s">
        <v>183</v>
      </c>
      <c r="AL2" s="257" t="s">
        <v>183</v>
      </c>
      <c r="AM2" s="256" t="s">
        <v>184</v>
      </c>
      <c r="AN2" s="256" t="s">
        <v>184</v>
      </c>
      <c r="AO2" s="256" t="s">
        <v>184</v>
      </c>
      <c r="AP2" s="255" t="s">
        <v>187</v>
      </c>
      <c r="AQ2" s="255" t="s">
        <v>187</v>
      </c>
      <c r="AR2" s="255" t="s">
        <v>187</v>
      </c>
    </row>
    <row r="3" spans="1:73" x14ac:dyDescent="0.25">
      <c r="A3" s="15"/>
      <c r="B3" s="38" t="s">
        <v>33</v>
      </c>
      <c r="C3" s="7">
        <f>IF(OR('DONNÉES '!$F$12=supporting_sheet!$D$16,'DONNÉES '!$F$12=supporting_sheet!$D$17), INDEX(material_parameters!$B$4:$F$17,MATCH(C$2,material_parameters!$A$4:$A$17,0),MATCH(precip_range,material_parameters!$B$3:$F$3,0)), INDEX(material_parameters!$H$4:$I$17,MATCH(C$2,material_parameters!$A$4:$A$17,0),MATCH(climate_zone,material_parameters!$H$3:$I$3,0)))</f>
        <v>0.185</v>
      </c>
      <c r="D3" s="7">
        <f>IF(OR('DONNÉES '!$F$12=supporting_sheet!$D$16,'DONNÉES '!$F$12=supporting_sheet!$D$17), INDEX(material_parameters!$B$4:$F$17,MATCH(D$2,material_parameters!$A$4:$A$17,0),MATCH(precip_range,material_parameters!$B$3:$F$3,0)), INDEX(material_parameters!$H$4:$I$17,MATCH(D$2,material_parameters!$A$4:$A$17,0),MATCH(climate_zone,material_parameters!$H$3:$I$3,0)))</f>
        <v>0.185</v>
      </c>
      <c r="E3" s="7">
        <f>IF(OR('DONNÉES '!$F$12=supporting_sheet!$D$16,'DONNÉES '!$F$12=supporting_sheet!$D$17), INDEX(material_parameters!$B$4:$F$17,MATCH(E$2,material_parameters!$A$4:$A$17,0),MATCH(precip_range,material_parameters!$B$3:$F$3,0)), INDEX(material_parameters!$H$4:$I$17,MATCH(E$2,material_parameters!$A$4:$A$17,0),MATCH(climate_zone,material_parameters!$H$3:$I$3,0)))</f>
        <v>0.185</v>
      </c>
      <c r="F3" s="7">
        <f>IF(OR('DONNÉES '!$F$12=supporting_sheet!$D$16,'DONNÉES '!$F$12=supporting_sheet!$D$17), INDEX(material_parameters!$B$4:$F$17,MATCH(F$2,material_parameters!$A$4:$A$17,0),MATCH(precip_range,material_parameters!$B$3:$F$3,0)), INDEX(material_parameters!$H$4:$I$17,MATCH(F$2,material_parameters!$A$4:$A$17,0),MATCH(climate_zone,material_parameters!$H$3:$I$3,0)))</f>
        <v>0.06</v>
      </c>
      <c r="G3" s="7">
        <f>IF(OR('DONNÉES '!$F$12=supporting_sheet!$D$16,'DONNÉES '!$F$12=supporting_sheet!$D$17), INDEX(material_parameters!$B$4:$F$17,MATCH(G$2,material_parameters!$A$4:$A$17,0),MATCH(precip_range,material_parameters!$B$3:$F$3,0)), INDEX(material_parameters!$H$4:$I$17,MATCH(G$2,material_parameters!$A$4:$A$17,0),MATCH(climate_zone,material_parameters!$H$3:$I$3,0)))</f>
        <v>0.06</v>
      </c>
      <c r="H3" s="7">
        <f>IF(OR('DONNÉES '!$F$12=supporting_sheet!$D$16,'DONNÉES '!$F$12=supporting_sheet!$D$17), INDEX(material_parameters!$B$4:$F$17,MATCH(H$2,material_parameters!$A$4:$A$17,0),MATCH(precip_range,material_parameters!$B$3:$F$3,0)), INDEX(material_parameters!$H$4:$I$17,MATCH(H$2,material_parameters!$A$4:$A$17,0),MATCH(climate_zone,material_parameters!$H$3:$I$3,0)))</f>
        <v>0.06</v>
      </c>
      <c r="I3" s="7">
        <f>IF(OR('DONNÉES '!$F$12=supporting_sheet!$D$16,'DONNÉES '!$F$12=supporting_sheet!$D$17), INDEX(material_parameters!$B$4:$F$17,MATCH(I$2,material_parameters!$A$4:$A$17,0),MATCH(precip_range,material_parameters!$B$3:$F$3,0)), INDEX(material_parameters!$H$4:$I$17,MATCH(I$2,material_parameters!$A$4:$A$17,0),MATCH(climate_zone,material_parameters!$H$3:$I$3,0)))</f>
        <v>0.1</v>
      </c>
      <c r="J3" s="7">
        <f>IF(OR('DONNÉES '!$F$12=supporting_sheet!$D$16,'DONNÉES '!$F$12=supporting_sheet!$D$17), INDEX(material_parameters!$B$4:$F$17,MATCH(J$2,material_parameters!$A$4:$A$17,0),MATCH(precip_range,material_parameters!$B$3:$F$3,0)), INDEX(material_parameters!$H$4:$I$17,MATCH(J$2,material_parameters!$A$4:$A$17,0),MATCH(climate_zone,material_parameters!$H$3:$I$3,0)))</f>
        <v>0.1</v>
      </c>
      <c r="K3" s="7">
        <f>IF(OR('DONNÉES '!$F$12=supporting_sheet!$D$16,'DONNÉES '!$F$12=supporting_sheet!$D$17), INDEX(material_parameters!$B$4:$F$17,MATCH(K$2,material_parameters!$A$4:$A$17,0),MATCH(precip_range,material_parameters!$B$3:$F$3,0)), INDEX(material_parameters!$H$4:$I$17,MATCH(K$2,material_parameters!$A$4:$A$17,0),MATCH(climate_zone,material_parameters!$H$3:$I$3,0)))</f>
        <v>0.1</v>
      </c>
      <c r="L3" s="7">
        <f>IF(OR('DONNÉES '!$F$12=supporting_sheet!$D$16,'DONNÉES '!$F$12=supporting_sheet!$D$17), INDEX(material_parameters!$B$4:$F$17,MATCH(L$2,material_parameters!$A$4:$A$17,0),MATCH(precip_range,material_parameters!$B$3:$F$3,0)), INDEX(material_parameters!$H$4:$I$17,MATCH(L$2,material_parameters!$A$4:$A$17,0),MATCH(climate_zone,material_parameters!$H$3:$I$3,0)))</f>
        <v>0.03</v>
      </c>
      <c r="M3" s="7">
        <f>IF(OR('DONNÉES '!$F$12=supporting_sheet!$D$16,'DONNÉES '!$F$12=supporting_sheet!$D$17), INDEX(material_parameters!$B$4:$F$17,MATCH(M$2,material_parameters!$A$4:$A$17,0),MATCH(precip_range,material_parameters!$B$3:$F$3,0)), INDEX(material_parameters!$H$4:$I$17,MATCH(M$2,material_parameters!$A$4:$A$17,0),MATCH(climate_zone,material_parameters!$H$3:$I$3,0)))</f>
        <v>0.03</v>
      </c>
      <c r="N3" s="7">
        <f>IF(OR('DONNÉES '!$F$12=supporting_sheet!$D$16,'DONNÉES '!$F$12=supporting_sheet!$D$17), INDEX(material_parameters!$B$4:$F$17,MATCH(N$2,material_parameters!$A$4:$A$17,0),MATCH(precip_range,material_parameters!$B$3:$F$3,0)), INDEX(material_parameters!$H$4:$I$17,MATCH(N$2,material_parameters!$A$4:$A$17,0),MATCH(climate_zone,material_parameters!$H$3:$I$3,0)))</f>
        <v>0.03</v>
      </c>
      <c r="O3" s="7">
        <f>IF(OR('DONNÉES '!$F$12=supporting_sheet!$D$16,'DONNÉES '!$F$12=supporting_sheet!$D$17), INDEX(material_parameters!$B$4:$F$17,MATCH(O$2,material_parameters!$A$4:$A$17,0),MATCH(precip_range,material_parameters!$B$3:$F$3,0)), INDEX(material_parameters!$H$4:$I$17,MATCH(O$2,material_parameters!$A$4:$A$17,0),MATCH(climate_zone,material_parameters!$H$3:$I$3,0)))</f>
        <v>0.1</v>
      </c>
      <c r="P3" s="7">
        <f>IF(OR('DONNÉES '!$F$12=supporting_sheet!$D$16,'DONNÉES '!$F$12=supporting_sheet!$D$17), INDEX(material_parameters!$B$4:$F$17,MATCH(P$2,material_parameters!$A$4:$A$17,0),MATCH(precip_range,material_parameters!$B$3:$F$3,0)), INDEX(material_parameters!$H$4:$I$17,MATCH(P$2,material_parameters!$A$4:$A$17,0),MATCH(climate_zone,material_parameters!$H$3:$I$3,0)))</f>
        <v>0.1</v>
      </c>
      <c r="Q3" s="7">
        <f>IF(OR('DONNÉES '!$F$12=supporting_sheet!$D$16,'DONNÉES '!$F$12=supporting_sheet!$D$17), INDEX(material_parameters!$B$4:$F$17,MATCH(Q$2,material_parameters!$A$4:$A$17,0),MATCH(precip_range,material_parameters!$B$3:$F$3,0)), INDEX(material_parameters!$H$4:$I$17,MATCH(Q$2,material_parameters!$A$4:$A$17,0),MATCH(climate_zone,material_parameters!$H$3:$I$3,0)))</f>
        <v>0.1</v>
      </c>
      <c r="R3" s="7">
        <f>IF(OR('DONNÉES '!$F$12=supporting_sheet!$D$16,'DONNÉES '!$F$12=supporting_sheet!$D$17), INDEX(material_parameters!$B$4:$F$17,MATCH(R$2,material_parameters!$A$4:$A$17,0),MATCH(precip_range,material_parameters!$B$3:$F$3,0)), INDEX(material_parameters!$H$4:$I$17,MATCH(R$2,material_parameters!$A$4:$A$17,0),MATCH(climate_zone,material_parameters!$H$3:$I$3,0)))</f>
        <v>0.1</v>
      </c>
      <c r="S3" s="7">
        <f>IF(OR('DONNÉES '!$F$12=supporting_sheet!$D$16,'DONNÉES '!$F$12=supporting_sheet!$D$17), INDEX(material_parameters!$B$4:$F$17,MATCH(S$2,material_parameters!$A$4:$A$17,0),MATCH(precip_range,material_parameters!$B$3:$F$3,0)), INDEX(material_parameters!$H$4:$I$17,MATCH(S$2,material_parameters!$A$4:$A$17,0),MATCH(climate_zone,material_parameters!$H$3:$I$3,0)))</f>
        <v>0.1</v>
      </c>
      <c r="T3" s="7">
        <f>IF(OR('DONNÉES '!$F$12=supporting_sheet!$D$16,'DONNÉES '!$F$12=supporting_sheet!$D$17), INDEX(material_parameters!$B$4:$F$17,MATCH(T$2,material_parameters!$A$4:$A$17,0),MATCH(precip_range,material_parameters!$B$3:$F$3,0)), INDEX(material_parameters!$H$4:$I$17,MATCH(T$2,material_parameters!$A$4:$A$17,0),MATCH(climate_zone,material_parameters!$H$3:$I$3,0)))</f>
        <v>0.1</v>
      </c>
      <c r="U3" s="7">
        <f>IF(OR('DONNÉES '!$F$12=supporting_sheet!$D$16,'DONNÉES '!$F$12=supporting_sheet!$D$17), INDEX(material_parameters!$B$4:$F$17,MATCH(U$2,material_parameters!$A$4:$A$17,0),MATCH(precip_range,material_parameters!$B$3:$F$3,0)), INDEX(material_parameters!$H$4:$I$17,MATCH(U$2,material_parameters!$A$4:$A$17,0),MATCH(climate_zone,material_parameters!$H$3:$I$3,0)))</f>
        <v>0.185</v>
      </c>
      <c r="V3" s="7">
        <f>IF(OR('DONNÉES '!$F$12=supporting_sheet!$D$16,'DONNÉES '!$F$12=supporting_sheet!$D$17), INDEX(material_parameters!$B$4:$F$17,MATCH(V$2,material_parameters!$A$4:$A$17,0),MATCH(precip_range,material_parameters!$B$3:$F$3,0)), INDEX(material_parameters!$H$4:$I$17,MATCH(V$2,material_parameters!$A$4:$A$17,0),MATCH(climate_zone,material_parameters!$H$3:$I$3,0)))</f>
        <v>0.185</v>
      </c>
      <c r="W3" s="7">
        <f>IF(OR('DONNÉES '!$F$12=supporting_sheet!$D$16,'DONNÉES '!$F$12=supporting_sheet!$D$17), INDEX(material_parameters!$B$4:$F$17,MATCH(W$2,material_parameters!$A$4:$A$17,0),MATCH(precip_range,material_parameters!$B$3:$F$3,0)), INDEX(material_parameters!$H$4:$I$17,MATCH(W$2,material_parameters!$A$4:$A$17,0),MATCH(climate_zone,material_parameters!$H$3:$I$3,0)))</f>
        <v>0.185</v>
      </c>
      <c r="X3" s="7">
        <f>IF(OR('DONNÉES '!$F$12=supporting_sheet!$D$16,'DONNÉES '!$F$12=supporting_sheet!$D$17), INDEX(material_parameters!$B$4:$F$17,MATCH(X$2,material_parameters!$A$4:$A$17,0),MATCH(precip_range,material_parameters!$B$3:$F$3,0)), INDEX(material_parameters!$H$4:$I$17,MATCH(X$2,material_parameters!$A$4:$A$17,0),MATCH(climate_zone,material_parameters!$H$3:$I$3,0)))</f>
        <v>0.06</v>
      </c>
      <c r="Y3" s="7">
        <f>IF(OR('DONNÉES '!$F$12=supporting_sheet!$D$16,'DONNÉES '!$F$12=supporting_sheet!$D$17), INDEX(material_parameters!$B$4:$F$17,MATCH(Y$2,material_parameters!$A$4:$A$17,0),MATCH(precip_range,material_parameters!$B$3:$F$3,0)), INDEX(material_parameters!$H$4:$I$17,MATCH(Y$2,material_parameters!$A$4:$A$17,0),MATCH(climate_zone,material_parameters!$H$3:$I$3,0)))</f>
        <v>0.06</v>
      </c>
      <c r="Z3" s="7">
        <f>IF(OR('DONNÉES '!$F$12=supporting_sheet!$D$16,'DONNÉES '!$F$12=supporting_sheet!$D$17), INDEX(material_parameters!$B$4:$F$17,MATCH(Z$2,material_parameters!$A$4:$A$17,0),MATCH(precip_range,material_parameters!$B$3:$F$3,0)), INDEX(material_parameters!$H$4:$I$17,MATCH(Z$2,material_parameters!$A$4:$A$17,0),MATCH(climate_zone,material_parameters!$H$3:$I$3,0)))</f>
        <v>0.06</v>
      </c>
      <c r="AA3" s="7">
        <f>IF(OR('DONNÉES '!$F$12=supporting_sheet!$D$16,'DONNÉES '!$F$12=supporting_sheet!$D$17), INDEX(material_parameters!$B$4:$F$17,MATCH(AA$2,material_parameters!$A$4:$A$17,0),MATCH(precip_range,material_parameters!$B$3:$F$3,0)), INDEX(material_parameters!$H$4:$I$17,MATCH(AA$2,material_parameters!$A$4:$A$17,0),MATCH(climate_zone,material_parameters!$H$3:$I$3,0)))</f>
        <v>0.03</v>
      </c>
      <c r="AB3" s="7">
        <f>IF(OR('DONNÉES '!$F$12=supporting_sheet!$D$16,'DONNÉES '!$F$12=supporting_sheet!$D$17), INDEX(material_parameters!$B$4:$F$17,MATCH(AB$2,material_parameters!$A$4:$A$17,0),MATCH(precip_range,material_parameters!$B$3:$F$3,0)), INDEX(material_parameters!$H$4:$I$17,MATCH(AB$2,material_parameters!$A$4:$A$17,0),MATCH(climate_zone,material_parameters!$H$3:$I$3,0)))</f>
        <v>0.03</v>
      </c>
      <c r="AC3" s="7">
        <f>IF(OR('DONNÉES '!$F$12=supporting_sheet!$D$16,'DONNÉES '!$F$12=supporting_sheet!$D$17), INDEX(material_parameters!$B$4:$F$17,MATCH(AC$2,material_parameters!$A$4:$A$17,0),MATCH(precip_range,material_parameters!$B$3:$F$3,0)), INDEX(material_parameters!$H$4:$I$17,MATCH(AC$2,material_parameters!$A$4:$A$17,0),MATCH(climate_zone,material_parameters!$H$3:$I$3,0)))</f>
        <v>0.03</v>
      </c>
      <c r="AD3" s="7">
        <f>IF(OR('DONNÉES '!$F$12=supporting_sheet!$D$16,'DONNÉES '!$F$12=supporting_sheet!$D$17), INDEX(material_parameters!$B$4:$F$17,MATCH(AD$2,material_parameters!$A$4:$A$17,0),MATCH(precip_range,material_parameters!$B$3:$F$3,0)), INDEX(material_parameters!$H$4:$I$17,MATCH(AD$2,material_parameters!$A$4:$A$17,0),MATCH(climate_zone,material_parameters!$H$3:$I$3,0)))</f>
        <v>0.03</v>
      </c>
      <c r="AE3" s="7">
        <f>IF(OR('DONNÉES '!$F$12=supporting_sheet!$D$16,'DONNÉES '!$F$12=supporting_sheet!$D$17), INDEX(material_parameters!$B$4:$F$17,MATCH(AE$2,material_parameters!$A$4:$A$17,0),MATCH(precip_range,material_parameters!$B$3:$F$3,0)), INDEX(material_parameters!$H$4:$I$17,MATCH(AE$2,material_parameters!$A$4:$A$17,0),MATCH(climate_zone,material_parameters!$H$3:$I$3,0)))</f>
        <v>0.03</v>
      </c>
      <c r="AF3" s="7">
        <f>IF(OR('DONNÉES '!$F$12=supporting_sheet!$D$16,'DONNÉES '!$F$12=supporting_sheet!$D$17), INDEX(material_parameters!$B$4:$F$17,MATCH(AF$2,material_parameters!$A$4:$A$17,0),MATCH(precip_range,material_parameters!$B$3:$F$3,0)), INDEX(material_parameters!$H$4:$I$17,MATCH(AF$2,material_parameters!$A$4:$A$17,0),MATCH(climate_zone,material_parameters!$H$3:$I$3,0)))</f>
        <v>0.03</v>
      </c>
      <c r="AG3" s="7">
        <f>IF(OR('DONNÉES '!$F$12=supporting_sheet!$D$16,'DONNÉES '!$F$12=supporting_sheet!$D$17), INDEX(material_parameters!$B$4:$F$17,MATCH(AG$2,material_parameters!$A$4:$A$17,0),MATCH(precip_range,material_parameters!$B$3:$F$3,0)), INDEX(material_parameters!$H$4:$I$17,MATCH(AG$2,material_parameters!$A$4:$A$17,0),MATCH(climate_zone,material_parameters!$H$3:$I$3,0)))</f>
        <v>0.09</v>
      </c>
      <c r="AH3" s="7">
        <f>IF(OR('DONNÉES '!$F$12=supporting_sheet!$D$16,'DONNÉES '!$F$12=supporting_sheet!$D$17), INDEX(material_parameters!$B$4:$F$17,MATCH(AH$2,material_parameters!$A$4:$A$17,0),MATCH(precip_range,material_parameters!$B$3:$F$3,0)), INDEX(material_parameters!$H$4:$I$17,MATCH(AH$2,material_parameters!$A$4:$A$17,0),MATCH(climate_zone,material_parameters!$H$3:$I$3,0)))</f>
        <v>0.09</v>
      </c>
      <c r="AI3" s="7">
        <f>IF(OR('DONNÉES '!$F$12=supporting_sheet!$D$16,'DONNÉES '!$F$12=supporting_sheet!$D$17), INDEX(material_parameters!$B$4:$F$17,MATCH(AI$2,material_parameters!$A$4:$A$17,0),MATCH(precip_range,material_parameters!$B$3:$F$3,0)), INDEX(material_parameters!$H$4:$I$17,MATCH(AI$2,material_parameters!$A$4:$A$17,0),MATCH(climate_zone,material_parameters!$H$3:$I$3,0)))</f>
        <v>0.09</v>
      </c>
      <c r="AJ3" s="7">
        <f>IF(OR('DONNÉES '!$F$12=supporting_sheet!$D$16,'DONNÉES '!$F$12=supporting_sheet!$D$17), INDEX(material_parameters!$B$4:$F$17,MATCH(AJ$2,material_parameters!$A$4:$A$17,0),MATCH(precip_range,material_parameters!$B$3:$F$3,0)), INDEX(material_parameters!$H$4:$I$17,MATCH(AJ$2,material_parameters!$A$4:$A$17,0),MATCH(climate_zone,material_parameters!$H$3:$I$3,0)))</f>
        <v>0.09</v>
      </c>
      <c r="AK3" s="7">
        <f>IF(OR('DONNÉES '!$F$12=supporting_sheet!$D$16,'DONNÉES '!$F$12=supporting_sheet!$D$17), INDEX(material_parameters!$B$4:$F$17,MATCH(AK$2,material_parameters!$A$4:$A$17,0),MATCH(precip_range,material_parameters!$B$3:$F$3,0)), INDEX(material_parameters!$H$4:$I$17,MATCH(AK$2,material_parameters!$A$4:$A$17,0),MATCH(climate_zone,material_parameters!$H$3:$I$3,0)))</f>
        <v>0.09</v>
      </c>
      <c r="AL3" s="7">
        <f>IF(OR('DONNÉES '!$F$12=supporting_sheet!$D$16,'DONNÉES '!$F$12=supporting_sheet!$D$17), INDEX(material_parameters!$B$4:$F$17,MATCH(AL$2,material_parameters!$A$4:$A$17,0),MATCH(precip_range,material_parameters!$B$3:$F$3,0)), INDEX(material_parameters!$H$4:$I$17,MATCH(AL$2,material_parameters!$A$4:$A$17,0),MATCH(climate_zone,material_parameters!$H$3:$I$3,0)))</f>
        <v>0.09</v>
      </c>
      <c r="AM3" s="7">
        <f>IF(OR('DONNÉES '!$F$12=supporting_sheet!$D$16,'DONNÉES '!$F$12=supporting_sheet!$D$17), INDEX(material_parameters!$B$4:$F$17,MATCH(AM$2,material_parameters!$A$4:$A$17,0),MATCH(precip_range,material_parameters!$B$3:$F$3,0)), INDEX(material_parameters!$H$4:$I$17,MATCH(AM$2,material_parameters!$A$4:$A$17,0),MATCH(climate_zone,material_parameters!$H$3:$I$3,0)))</f>
        <v>0.09</v>
      </c>
      <c r="AN3" s="7">
        <f>IF(OR('DONNÉES '!$F$12=supporting_sheet!$D$16,'DONNÉES '!$F$12=supporting_sheet!$D$17), INDEX(material_parameters!$B$4:$F$17,MATCH(AN$2,material_parameters!$A$4:$A$17,0),MATCH(precip_range,material_parameters!$B$3:$F$3,0)), INDEX(material_parameters!$H$4:$I$17,MATCH(AN$2,material_parameters!$A$4:$A$17,0),MATCH(climate_zone,material_parameters!$H$3:$I$3,0)))</f>
        <v>0.09</v>
      </c>
      <c r="AO3" s="7">
        <f>IF(OR('DONNÉES '!$F$12=supporting_sheet!$D$16,'DONNÉES '!$F$12=supporting_sheet!$D$17), INDEX(material_parameters!$B$4:$F$17,MATCH(AO$2,material_parameters!$A$4:$A$17,0),MATCH(precip_range,material_parameters!$B$3:$F$3,0)), INDEX(material_parameters!$H$4:$I$17,MATCH(AO$2,material_parameters!$A$4:$A$17,0),MATCH(climate_zone,material_parameters!$H$3:$I$3,0)))</f>
        <v>0.09</v>
      </c>
      <c r="AP3" s="7">
        <f>IF(OR('DONNÉES '!$F$12=supporting_sheet!$D$16,'DONNÉES '!$F$12=supporting_sheet!$D$17), INDEX(material_parameters!$B$4:$F$17,MATCH(AP$2,material_parameters!$A$4:$A$17,0),MATCH(precip_range,material_parameters!$B$3:$F$3,0)), INDEX(material_parameters!$H$4:$I$17,MATCH(AP$2,material_parameters!$A$4:$A$17,0),MATCH(climate_zone,material_parameters!$H$3:$I$3,0)))</f>
        <v>0.185</v>
      </c>
      <c r="AQ3" s="7">
        <f>IF(OR('DONNÉES '!$F$12=supporting_sheet!$D$16,'DONNÉES '!$F$12=supporting_sheet!$D$17), INDEX(material_parameters!$B$4:$F$17,MATCH(AQ$2,material_parameters!$A$4:$A$17,0),MATCH(precip_range,material_parameters!$B$3:$F$3,0)), INDEX(material_parameters!$H$4:$I$17,MATCH(AQ$2,material_parameters!$A$4:$A$17,0),MATCH(climate_zone,material_parameters!$H$3:$I$3,0)))</f>
        <v>0.185</v>
      </c>
      <c r="AR3" s="7">
        <f>IF(OR('DONNÉES '!$F$12=supporting_sheet!$D$16,'DONNÉES '!$F$12=supporting_sheet!$D$17), INDEX(material_parameters!$B$4:$F$17,MATCH(AR$2,material_parameters!$A$4:$A$17,0),MATCH(precip_range,material_parameters!$B$3:$F$3,0)), INDEX(material_parameters!$H$4:$I$17,MATCH(AR$2,material_parameters!$A$4:$A$17,0),MATCH(climate_zone,material_parameters!$H$3:$I$3,0)))</f>
        <v>0.185</v>
      </c>
    </row>
    <row r="4" spans="1:73" x14ac:dyDescent="0.25">
      <c r="A4" s="15"/>
      <c r="B4" s="14" t="s">
        <v>61</v>
      </c>
      <c r="C4" s="7">
        <f>C3</f>
        <v>0.185</v>
      </c>
      <c r="D4" s="7">
        <f t="shared" ref="D4:AI4" si="0">D3</f>
        <v>0.185</v>
      </c>
      <c r="E4" s="7">
        <f t="shared" si="0"/>
        <v>0.185</v>
      </c>
      <c r="F4" s="7">
        <f t="shared" si="0"/>
        <v>0.06</v>
      </c>
      <c r="G4" s="7">
        <f t="shared" si="0"/>
        <v>0.06</v>
      </c>
      <c r="H4" s="7">
        <f t="shared" si="0"/>
        <v>0.06</v>
      </c>
      <c r="I4" s="7">
        <f t="shared" ref="I4:W4" si="1">I3</f>
        <v>0.1</v>
      </c>
      <c r="J4" s="7">
        <f t="shared" si="1"/>
        <v>0.1</v>
      </c>
      <c r="K4" s="7">
        <f t="shared" si="1"/>
        <v>0.1</v>
      </c>
      <c r="L4" s="7">
        <f t="shared" si="1"/>
        <v>0.03</v>
      </c>
      <c r="M4" s="7">
        <f t="shared" si="1"/>
        <v>0.03</v>
      </c>
      <c r="N4" s="7">
        <f t="shared" si="1"/>
        <v>0.03</v>
      </c>
      <c r="O4" s="7">
        <f t="shared" si="1"/>
        <v>0.1</v>
      </c>
      <c r="P4" s="7">
        <f t="shared" si="1"/>
        <v>0.1</v>
      </c>
      <c r="Q4" s="7">
        <f t="shared" si="1"/>
        <v>0.1</v>
      </c>
      <c r="R4" s="7">
        <f t="shared" si="1"/>
        <v>0.1</v>
      </c>
      <c r="S4" s="7">
        <f t="shared" si="1"/>
        <v>0.1</v>
      </c>
      <c r="T4" s="7">
        <f t="shared" si="1"/>
        <v>0.1</v>
      </c>
      <c r="U4" s="7">
        <f t="shared" si="1"/>
        <v>0.185</v>
      </c>
      <c r="V4" s="7">
        <f t="shared" si="1"/>
        <v>0.185</v>
      </c>
      <c r="W4" s="7">
        <f t="shared" si="1"/>
        <v>0.185</v>
      </c>
      <c r="X4" s="7">
        <f t="shared" si="0"/>
        <v>0.06</v>
      </c>
      <c r="Y4" s="7">
        <f t="shared" si="0"/>
        <v>0.06</v>
      </c>
      <c r="Z4" s="7">
        <f>Z3</f>
        <v>0.06</v>
      </c>
      <c r="AA4" s="7">
        <f t="shared" si="0"/>
        <v>0.03</v>
      </c>
      <c r="AB4" s="7">
        <f t="shared" si="0"/>
        <v>0.03</v>
      </c>
      <c r="AC4" s="7">
        <f t="shared" si="0"/>
        <v>0.03</v>
      </c>
      <c r="AD4" s="7">
        <f t="shared" si="0"/>
        <v>0.03</v>
      </c>
      <c r="AE4" s="7">
        <f t="shared" si="0"/>
        <v>0.03</v>
      </c>
      <c r="AF4" s="7">
        <f t="shared" si="0"/>
        <v>0.03</v>
      </c>
      <c r="AG4" s="7">
        <f t="shared" si="0"/>
        <v>0.09</v>
      </c>
      <c r="AH4" s="7">
        <f t="shared" si="0"/>
        <v>0.09</v>
      </c>
      <c r="AI4" s="7">
        <f t="shared" si="0"/>
        <v>0.09</v>
      </c>
      <c r="AJ4" s="7">
        <f t="shared" ref="AJ4:AO4" si="2">AJ3</f>
        <v>0.09</v>
      </c>
      <c r="AK4" s="7">
        <f t="shared" si="2"/>
        <v>0.09</v>
      </c>
      <c r="AL4" s="7">
        <f t="shared" si="2"/>
        <v>0.09</v>
      </c>
      <c r="AM4" s="7">
        <f t="shared" si="2"/>
        <v>0.09</v>
      </c>
      <c r="AN4" s="7">
        <f t="shared" si="2"/>
        <v>0.09</v>
      </c>
      <c r="AO4" s="7">
        <f t="shared" si="2"/>
        <v>0.09</v>
      </c>
      <c r="AP4" s="7">
        <f t="shared" ref="AP4:AR4" si="3">AP3</f>
        <v>0.185</v>
      </c>
      <c r="AQ4" s="7">
        <f t="shared" si="3"/>
        <v>0.185</v>
      </c>
      <c r="AR4" s="7">
        <f t="shared" si="3"/>
        <v>0.185</v>
      </c>
    </row>
    <row r="5" spans="1:73" ht="17.25" x14ac:dyDescent="0.25">
      <c r="A5" s="15"/>
      <c r="B5" s="14" t="s">
        <v>55</v>
      </c>
      <c r="C5" s="18">
        <f>EXP(-C$4)</f>
        <v>0.83110428385212565</v>
      </c>
      <c r="D5" s="18">
        <f>EXP(-D$4)</f>
        <v>0.83110428385212565</v>
      </c>
      <c r="E5" s="18">
        <f t="shared" ref="E5:AO5" si="4">EXP(-E$4)</f>
        <v>0.83110428385212565</v>
      </c>
      <c r="F5" s="18">
        <f t="shared" si="4"/>
        <v>0.94176453358424872</v>
      </c>
      <c r="G5" s="18">
        <f t="shared" si="4"/>
        <v>0.94176453358424872</v>
      </c>
      <c r="H5" s="18">
        <f t="shared" si="4"/>
        <v>0.94176453358424872</v>
      </c>
      <c r="I5" s="18">
        <f t="shared" ref="I5:W5" si="5">EXP(-I$4)</f>
        <v>0.90483741803595952</v>
      </c>
      <c r="J5" s="18">
        <f t="shared" si="5"/>
        <v>0.90483741803595952</v>
      </c>
      <c r="K5" s="18">
        <f t="shared" si="5"/>
        <v>0.90483741803595952</v>
      </c>
      <c r="L5" s="18">
        <f t="shared" si="5"/>
        <v>0.97044553354850815</v>
      </c>
      <c r="M5" s="18">
        <f t="shared" si="5"/>
        <v>0.97044553354850815</v>
      </c>
      <c r="N5" s="18">
        <f t="shared" si="5"/>
        <v>0.97044553354850815</v>
      </c>
      <c r="O5" s="18">
        <f t="shared" si="5"/>
        <v>0.90483741803595952</v>
      </c>
      <c r="P5" s="18">
        <f t="shared" si="5"/>
        <v>0.90483741803595952</v>
      </c>
      <c r="Q5" s="18">
        <f t="shared" si="5"/>
        <v>0.90483741803595952</v>
      </c>
      <c r="R5" s="18">
        <f t="shared" si="5"/>
        <v>0.90483741803595952</v>
      </c>
      <c r="S5" s="18">
        <f t="shared" si="5"/>
        <v>0.90483741803595952</v>
      </c>
      <c r="T5" s="18">
        <f t="shared" si="5"/>
        <v>0.90483741803595952</v>
      </c>
      <c r="U5" s="18">
        <f t="shared" si="5"/>
        <v>0.83110428385212565</v>
      </c>
      <c r="V5" s="18">
        <f t="shared" si="5"/>
        <v>0.83110428385212565</v>
      </c>
      <c r="W5" s="18">
        <f t="shared" si="5"/>
        <v>0.83110428385212565</v>
      </c>
      <c r="X5" s="18">
        <f t="shared" si="4"/>
        <v>0.94176453358424872</v>
      </c>
      <c r="Y5" s="18">
        <f t="shared" si="4"/>
        <v>0.94176453358424872</v>
      </c>
      <c r="Z5" s="18">
        <f>EXP(-Z$4)</f>
        <v>0.94176453358424872</v>
      </c>
      <c r="AA5" s="18">
        <f t="shared" si="4"/>
        <v>0.97044553354850815</v>
      </c>
      <c r="AB5" s="18">
        <f t="shared" si="4"/>
        <v>0.97044553354850815</v>
      </c>
      <c r="AC5" s="18">
        <f t="shared" si="4"/>
        <v>0.97044553354850815</v>
      </c>
      <c r="AD5" s="18">
        <f t="shared" si="4"/>
        <v>0.97044553354850815</v>
      </c>
      <c r="AE5" s="18">
        <f t="shared" si="4"/>
        <v>0.97044553354850815</v>
      </c>
      <c r="AF5" s="18">
        <f t="shared" si="4"/>
        <v>0.97044553354850815</v>
      </c>
      <c r="AG5" s="18">
        <f t="shared" si="4"/>
        <v>0.91393118527122819</v>
      </c>
      <c r="AH5" s="18">
        <f t="shared" si="4"/>
        <v>0.91393118527122819</v>
      </c>
      <c r="AI5" s="18">
        <f t="shared" si="4"/>
        <v>0.91393118527122819</v>
      </c>
      <c r="AJ5" s="18">
        <f t="shared" si="4"/>
        <v>0.91393118527122819</v>
      </c>
      <c r="AK5" s="18">
        <f t="shared" si="4"/>
        <v>0.91393118527122819</v>
      </c>
      <c r="AL5" s="18">
        <f t="shared" si="4"/>
        <v>0.91393118527122819</v>
      </c>
      <c r="AM5" s="18">
        <f t="shared" si="4"/>
        <v>0.91393118527122819</v>
      </c>
      <c r="AN5" s="18">
        <f t="shared" si="4"/>
        <v>0.91393118527122819</v>
      </c>
      <c r="AO5" s="18">
        <f t="shared" si="4"/>
        <v>0.91393118527122819</v>
      </c>
      <c r="AP5" s="18">
        <f t="shared" ref="AP5:AR5" si="6">EXP(-AP$4)</f>
        <v>0.83110428385212565</v>
      </c>
      <c r="AQ5" s="18">
        <f t="shared" si="6"/>
        <v>0.83110428385212565</v>
      </c>
      <c r="AR5" s="18">
        <f t="shared" si="6"/>
        <v>0.83110428385212565</v>
      </c>
    </row>
    <row r="6" spans="1:73" x14ac:dyDescent="0.25">
      <c r="A6" s="15"/>
      <c r="B6" s="14" t="s">
        <v>34</v>
      </c>
      <c r="C6" s="7">
        <f>INDEX(material_parameters!$K$4:$K$17,MATCH(C$2,material_parameters!$A$4:$A$17,0))</f>
        <v>0.15</v>
      </c>
      <c r="D6" s="7">
        <f>INDEX(material_parameters!$K$4:$K$17,MATCH(D$2,material_parameters!$A$4:$A$17,0))</f>
        <v>0.15</v>
      </c>
      <c r="E6" s="7">
        <f>INDEX(material_parameters!$K$4:$K$17,MATCH(E$2,material_parameters!$A$4:$A$17,0))</f>
        <v>0.15</v>
      </c>
      <c r="F6" s="7">
        <f>INDEX(material_parameters!$K$4:$K$17,MATCH(F$2,material_parameters!$A$4:$A$17,0))</f>
        <v>0.4</v>
      </c>
      <c r="G6" s="7">
        <f>INDEX(material_parameters!$K$4:$K$17,MATCH(G$2,material_parameters!$A$4:$A$17,0))</f>
        <v>0.4</v>
      </c>
      <c r="H6" s="7">
        <f>INDEX(material_parameters!$K$4:$K$17,MATCH(H$2,material_parameters!$A$4:$A$17,0))</f>
        <v>0.4</v>
      </c>
      <c r="I6" s="7">
        <f>INDEX(material_parameters!$K$4:$K$17,MATCH(I$2,material_parameters!$A$4:$A$17,0))</f>
        <v>0.4</v>
      </c>
      <c r="J6" s="7">
        <f>INDEX(material_parameters!$K$4:$K$17,MATCH(J$2,material_parameters!$A$4:$A$17,0))</f>
        <v>0.4</v>
      </c>
      <c r="K6" s="7">
        <f>INDEX(material_parameters!$K$4:$K$17,MATCH(K$2,material_parameters!$A$4:$A$17,0))</f>
        <v>0.4</v>
      </c>
      <c r="L6" s="7">
        <f>INDEX(material_parameters!$K$4:$K$17,MATCH(L$2,material_parameters!$A$4:$A$17,0))</f>
        <v>0.43</v>
      </c>
      <c r="M6" s="7">
        <f>INDEX(material_parameters!$K$4:$K$17,MATCH(M$2,material_parameters!$A$4:$A$17,0))</f>
        <v>0.43</v>
      </c>
      <c r="N6" s="7">
        <f>INDEX(material_parameters!$K$4:$K$17,MATCH(N$2,material_parameters!$A$4:$A$17,0))</f>
        <v>0.43</v>
      </c>
      <c r="O6" s="7">
        <f>INDEX(material_parameters!$K$4:$K$17,MATCH(O$2,material_parameters!$A$4:$A$17,0))</f>
        <v>0.2</v>
      </c>
      <c r="P6" s="7">
        <f>INDEX(material_parameters!$K$4:$K$17,MATCH(P$2,material_parameters!$A$4:$A$17,0))</f>
        <v>0.2</v>
      </c>
      <c r="Q6" s="7">
        <f>INDEX(material_parameters!$K$4:$K$17,MATCH(Q$2,material_parameters!$A$4:$A$17,0))</f>
        <v>0.2</v>
      </c>
      <c r="R6" s="7">
        <f>INDEX(material_parameters!$K$4:$K$17,MATCH(R$2,material_parameters!$A$4:$A$17,0))</f>
        <v>0.24</v>
      </c>
      <c r="S6" s="7">
        <f>INDEX(material_parameters!$K$4:$K$17,MATCH(S$2,material_parameters!$A$4:$A$17,0))</f>
        <v>0.24</v>
      </c>
      <c r="T6" s="7">
        <f>INDEX(material_parameters!$K$4:$K$17,MATCH(T$2,material_parameters!$A$4:$A$17,0))</f>
        <v>0.24</v>
      </c>
      <c r="U6" s="7">
        <f>INDEX(material_parameters!$K$4:$K$17,MATCH(U$2,material_parameters!$A$4:$A$17,0))</f>
        <v>0.24</v>
      </c>
      <c r="V6" s="7">
        <f>INDEX(material_parameters!$K$4:$K$17,MATCH(V$2,material_parameters!$A$4:$A$17,0))</f>
        <v>0.24</v>
      </c>
      <c r="W6" s="7">
        <f>INDEX(material_parameters!$K$4:$K$17,MATCH(W$2,material_parameters!$A$4:$A$17,0))</f>
        <v>0.24</v>
      </c>
      <c r="X6" s="7">
        <f>INDEX(material_parameters!$K$4:$K$17,MATCH(X$2,material_parameters!$A$4:$A$17,0))</f>
        <v>0.24</v>
      </c>
      <c r="Y6" s="7">
        <f>INDEX(material_parameters!$K$4:$K$17,MATCH(Y$2,material_parameters!$A$4:$A$17,0))</f>
        <v>0.24</v>
      </c>
      <c r="Z6" s="7">
        <f>INDEX(material_parameters!$K$4:$K$17,MATCH(Z$2,material_parameters!$A$4:$A$17,0))</f>
        <v>0.24</v>
      </c>
      <c r="AA6" s="7">
        <f>INDEX(material_parameters!$K$4:$K$17,MATCH(AA$2,material_parameters!$A$4:$A$17,0))</f>
        <v>0.39</v>
      </c>
      <c r="AB6" s="7">
        <f>INDEX(material_parameters!$K$4:$K$17,MATCH(AB$2,material_parameters!$A$4:$A$17,0))</f>
        <v>0.39</v>
      </c>
      <c r="AC6" s="7">
        <f>INDEX(material_parameters!$K$4:$K$17,MATCH(AC$2,material_parameters!$A$4:$A$17,0))</f>
        <v>0.39</v>
      </c>
      <c r="AD6" s="7">
        <f>INDEX(material_parameters!$K$4:$K$17,MATCH(AD$2,material_parameters!$A$4:$A$17,0))</f>
        <v>0.03</v>
      </c>
      <c r="AE6" s="7">
        <f>INDEX(material_parameters!$K$4:$K$17,MATCH(AE$2,material_parameters!$A$4:$A$17,0))</f>
        <v>0.03</v>
      </c>
      <c r="AF6" s="7">
        <f>INDEX(material_parameters!$K$4:$K$17,MATCH(AF$2,material_parameters!$A$4:$A$17,0))</f>
        <v>0.03</v>
      </c>
      <c r="AG6" s="7">
        <f>INDEX(material_parameters!$K$4:$K$17,MATCH(AG$2,material_parameters!$A$4:$A$17,0))</f>
        <v>0.05</v>
      </c>
      <c r="AH6" s="7">
        <f>INDEX(material_parameters!$K$4:$K$17,MATCH(AH$2,material_parameters!$A$4:$A$17,0))</f>
        <v>0.05</v>
      </c>
      <c r="AI6" s="7">
        <f>INDEX(material_parameters!$K$4:$K$17,MATCH(AI$2,material_parameters!$A$4:$A$17,0))</f>
        <v>0.05</v>
      </c>
      <c r="AJ6" s="7">
        <f>INDEX(material_parameters!$K$4:$K$17,MATCH(AJ$2,material_parameters!$A$4:$A$17,0))</f>
        <v>0.1</v>
      </c>
      <c r="AK6" s="7">
        <f>INDEX(material_parameters!$K$4:$K$17,MATCH(AK$2,material_parameters!$A$4:$A$17,0))</f>
        <v>0.1</v>
      </c>
      <c r="AL6" s="7">
        <f>INDEX(material_parameters!$K$4:$K$17,MATCH(AL$2,material_parameters!$A$4:$A$17,0))</f>
        <v>0.1</v>
      </c>
      <c r="AM6" s="7">
        <f>INDEX(material_parameters!$K$4:$K$17,MATCH(AM$2,material_parameters!$A$4:$A$17,0))</f>
        <v>0.05</v>
      </c>
      <c r="AN6" s="7">
        <f>INDEX(material_parameters!$K$4:$K$17,MATCH(AN$2,material_parameters!$A$4:$A$17,0))</f>
        <v>0.05</v>
      </c>
      <c r="AO6" s="7">
        <f>INDEX(material_parameters!$K$4:$K$17,MATCH(AO$2,material_parameters!$A$4:$A$17,0))</f>
        <v>0.05</v>
      </c>
      <c r="AP6" s="7">
        <f>INDEX(material_parameters!$K$4:$K$17,MATCH(AP$2,material_parameters!$A$4:$A$17,0))</f>
        <v>0.05</v>
      </c>
      <c r="AQ6" s="7">
        <f>INDEX(material_parameters!$K$4:$K$17,MATCH(AQ$2,material_parameters!$A$4:$A$17,0))</f>
        <v>0.05</v>
      </c>
      <c r="AR6" s="7">
        <f>INDEX(material_parameters!$K$4:$K$17,MATCH(AR$2,material_parameters!$A$4:$A$17,0))</f>
        <v>0.05</v>
      </c>
    </row>
    <row r="7" spans="1:73" ht="18" x14ac:dyDescent="0.35">
      <c r="A7" s="15"/>
      <c r="B7" s="14" t="s">
        <v>35</v>
      </c>
      <c r="C7" s="7">
        <f>INDEX(material_parameters!$M$4:$M$17,MATCH(C$2,material_parameters!$A$4:$A$17,0))</f>
        <v>0.7</v>
      </c>
      <c r="D7" s="7">
        <f>INDEX(material_parameters!$M$4:$M$17,MATCH(D$2,material_parameters!$A$4:$A$17,0))</f>
        <v>0.7</v>
      </c>
      <c r="E7" s="7">
        <f>INDEX(material_parameters!$M$4:$M$17,MATCH(E$2,material_parameters!$A$4:$A$17,0))</f>
        <v>0.7</v>
      </c>
      <c r="F7" s="7">
        <f>INDEX(material_parameters!$M$4:$M$17,MATCH(F$2,material_parameters!$A$4:$A$17,0))</f>
        <v>0.5</v>
      </c>
      <c r="G7" s="7">
        <f>INDEX(material_parameters!$M$4:$M$17,MATCH(G$2,material_parameters!$A$4:$A$17,0))</f>
        <v>0.5</v>
      </c>
      <c r="H7" s="7">
        <f>INDEX(material_parameters!$M$4:$M$17,MATCH(H$2,material_parameters!$A$4:$A$17,0))</f>
        <v>0.5</v>
      </c>
      <c r="I7" s="7">
        <f>INDEX(material_parameters!$M$4:$M$17,MATCH(I$2,material_parameters!$A$4:$A$17,0))</f>
        <v>0.5</v>
      </c>
      <c r="J7" s="7">
        <f>INDEX(material_parameters!$M$4:$M$17,MATCH(J$2,material_parameters!$A$4:$A$17,0))</f>
        <v>0.5</v>
      </c>
      <c r="K7" s="7">
        <f>INDEX(material_parameters!$M$4:$M$17,MATCH(K$2,material_parameters!$A$4:$A$17,0))</f>
        <v>0.5</v>
      </c>
      <c r="L7" s="7">
        <f>INDEX(material_parameters!$M$4:$M$17,MATCH(L$2,material_parameters!$A$4:$A$17,0))</f>
        <v>0.1</v>
      </c>
      <c r="M7" s="7">
        <f>INDEX(material_parameters!$M$4:$M$17,MATCH(M$2,material_parameters!$A$4:$A$17,0))</f>
        <v>0.1</v>
      </c>
      <c r="N7" s="7">
        <f>INDEX(material_parameters!$M$4:$M$17,MATCH(N$2,material_parameters!$A$4:$A$17,0))</f>
        <v>0.1</v>
      </c>
      <c r="O7" s="7">
        <f>INDEX(material_parameters!$M$4:$M$17,MATCH(O$2,material_parameters!$A$4:$A$17,0))</f>
        <v>0.7</v>
      </c>
      <c r="P7" s="7">
        <f>INDEX(material_parameters!$M$4:$M$17,MATCH(P$2,material_parameters!$A$4:$A$17,0))</f>
        <v>0.7</v>
      </c>
      <c r="Q7" s="7">
        <f>INDEX(material_parameters!$M$4:$M$17,MATCH(Q$2,material_parameters!$A$4:$A$17,0))</f>
        <v>0.7</v>
      </c>
      <c r="R7" s="7">
        <f>INDEX(material_parameters!$M$4:$M$17,MATCH(R$2,material_parameters!$A$4:$A$17,0))</f>
        <v>0.5</v>
      </c>
      <c r="S7" s="7">
        <f>INDEX(material_parameters!$M$4:$M$17,MATCH(S$2,material_parameters!$A$4:$A$17,0))</f>
        <v>0.5</v>
      </c>
      <c r="T7" s="7">
        <f>INDEX(material_parameters!$M$4:$M$17,MATCH(T$2,material_parameters!$A$4:$A$17,0))</f>
        <v>0.5</v>
      </c>
      <c r="U7" s="7">
        <f>INDEX(material_parameters!$M$4:$M$17,MATCH(U$2,material_parameters!$A$4:$A$17,0))</f>
        <v>0.5</v>
      </c>
      <c r="V7" s="7">
        <f>INDEX(material_parameters!$M$4:$M$17,MATCH(V$2,material_parameters!$A$4:$A$17,0))</f>
        <v>0.5</v>
      </c>
      <c r="W7" s="7">
        <f>INDEX(material_parameters!$M$4:$M$17,MATCH(W$2,material_parameters!$A$4:$A$17,0))</f>
        <v>0.5</v>
      </c>
      <c r="X7" s="7">
        <f>INDEX(material_parameters!$M$4:$M$17,MATCH(X$2,material_parameters!$A$4:$A$17,0))</f>
        <v>0.5</v>
      </c>
      <c r="Y7" s="7">
        <f>INDEX(material_parameters!$M$4:$M$17,MATCH(Y$2,material_parameters!$A$4:$A$17,0))</f>
        <v>0.5</v>
      </c>
      <c r="Z7" s="7">
        <f>INDEX(material_parameters!$M$4:$M$17,MATCH(Z$2,material_parameters!$A$4:$A$17,0))</f>
        <v>0.5</v>
      </c>
      <c r="AA7" s="7">
        <f>INDEX(material_parameters!$M$4:$M$17,MATCH(AA$2,material_parameters!$A$4:$A$17,0))</f>
        <v>0.1</v>
      </c>
      <c r="AB7" s="7">
        <f>INDEX(material_parameters!$M$4:$M$17,MATCH(AB$2,material_parameters!$A$4:$A$17,0))</f>
        <v>0.1</v>
      </c>
      <c r="AC7" s="7">
        <f>INDEX(material_parameters!$M$4:$M$17,MATCH(AC$2,material_parameters!$A$4:$A$17,0))</f>
        <v>0.1</v>
      </c>
      <c r="AD7" s="7">
        <f>INDEX(material_parameters!$M$4:$M$17,MATCH(AD$2,material_parameters!$A$4:$A$17,0))</f>
        <v>0.1</v>
      </c>
      <c r="AE7" s="7">
        <f>INDEX(material_parameters!$M$4:$M$17,MATCH(AE$2,material_parameters!$A$4:$A$17,0))</f>
        <v>0.1</v>
      </c>
      <c r="AF7" s="7">
        <f>INDEX(material_parameters!$M$4:$M$17,MATCH(AF$2,material_parameters!$A$4:$A$17,0))</f>
        <v>0.1</v>
      </c>
      <c r="AG7" s="7">
        <f>INDEX(material_parameters!$M$4:$M$17,MATCH(AG$2,material_parameters!$A$4:$A$17,0))</f>
        <v>0.5</v>
      </c>
      <c r="AH7" s="7">
        <f>INDEX(material_parameters!$M$4:$M$17,MATCH(AH$2,material_parameters!$A$4:$A$17,0))</f>
        <v>0.5</v>
      </c>
      <c r="AI7" s="7">
        <f>INDEX(material_parameters!$M$4:$M$17,MATCH(AI$2,material_parameters!$A$4:$A$17,0))</f>
        <v>0.5</v>
      </c>
      <c r="AJ7" s="7">
        <f>INDEX(material_parameters!$M$4:$M$17,MATCH(AJ$2,material_parameters!$A$4:$A$17,0))</f>
        <v>0.5</v>
      </c>
      <c r="AK7" s="7">
        <f>INDEX(material_parameters!$M$4:$M$17,MATCH(AK$2,material_parameters!$A$4:$A$17,0))</f>
        <v>0.5</v>
      </c>
      <c r="AL7" s="7">
        <f>INDEX(material_parameters!$M$4:$M$17,MATCH(AL$2,material_parameters!$A$4:$A$17,0))</f>
        <v>0.5</v>
      </c>
      <c r="AM7" s="7">
        <f>INDEX(material_parameters!$M$4:$M$17,MATCH(AM$2,material_parameters!$A$4:$A$17,0))</f>
        <v>0.5</v>
      </c>
      <c r="AN7" s="7">
        <f>INDEX(material_parameters!$M$4:$M$17,MATCH(AN$2,material_parameters!$A$4:$A$17,0))</f>
        <v>0.5</v>
      </c>
      <c r="AO7" s="7">
        <f>INDEX(material_parameters!$M$4:$M$17,MATCH(AO$2,material_parameters!$A$4:$A$17,0))</f>
        <v>0.5</v>
      </c>
      <c r="AP7" s="7">
        <f>INDEX(material_parameters!$M$4:$M$17,MATCH(AP$2,material_parameters!$A$4:$A$17,0))</f>
        <v>0.7</v>
      </c>
      <c r="AQ7" s="7">
        <f>INDEX(material_parameters!$M$4:$M$17,MATCH(AQ$2,material_parameters!$A$4:$A$17,0))</f>
        <v>0.7</v>
      </c>
      <c r="AR7" s="7">
        <f>INDEX(material_parameters!$M$4:$M$17,MATCH(AR$2,material_parameters!$A$4:$A$17,0))</f>
        <v>0.7</v>
      </c>
    </row>
    <row r="8" spans="1:73" ht="18.75" x14ac:dyDescent="0.35">
      <c r="A8" s="15"/>
      <c r="B8" s="14" t="s">
        <v>66</v>
      </c>
      <c r="C8" s="34">
        <f>+(MCF*FOD_model_div!C6*FOD_model_div!C7*default_F*1000*(CH4_C_ratio))/density_CH4</f>
        <v>106.70731707317073</v>
      </c>
      <c r="D8" s="34">
        <f>+(MCF*FOD_model_div!D6*FOD_model_div!D7*default_F*1000*(CH4_C_ratio))/density_CH4</f>
        <v>106.70731707317073</v>
      </c>
      <c r="E8" s="34">
        <f>+(MCF*FOD_model_div!E6*FOD_model_div!E7*default_F*1000*(CH4_C_ratio))/density_CH4</f>
        <v>106.70731707317073</v>
      </c>
      <c r="F8" s="34">
        <f>+(MCF*FOD_model_div!F6*FOD_model_div!F7*default_F*1000*(CH4_C_ratio))/density_CH4</f>
        <v>203.25203252032517</v>
      </c>
      <c r="G8" s="34">
        <f>+(MCF*FOD_model_div!G6*FOD_model_div!G7*default_F*1000*(CH4_C_ratio))/density_CH4</f>
        <v>203.25203252032517</v>
      </c>
      <c r="H8" s="34">
        <f>+(MCF*FOD_model_div!H6*FOD_model_div!H7*default_F*1000*(CH4_C_ratio))/density_CH4</f>
        <v>203.25203252032517</v>
      </c>
      <c r="I8" s="34">
        <f>+(MCF*FOD_model_div!I6*FOD_model_div!I7*default_F*1000*(CH4_C_ratio))/density_CH4</f>
        <v>203.25203252032517</v>
      </c>
      <c r="J8" s="34">
        <f>+(MCF*FOD_model_div!J6*FOD_model_div!J7*default_F*1000*(CH4_C_ratio))/density_CH4</f>
        <v>203.25203252032517</v>
      </c>
      <c r="K8" s="34">
        <f>+(MCF*FOD_model_div!K6*FOD_model_div!K7*default_F*1000*(CH4_C_ratio))/density_CH4</f>
        <v>203.25203252032517</v>
      </c>
      <c r="L8" s="34">
        <f>+(MCF*FOD_model_div!L6*FOD_model_div!L7*default_F*1000*(CH4_C_ratio))/density_CH4</f>
        <v>43.699186991869915</v>
      </c>
      <c r="M8" s="34">
        <f>+(MCF*FOD_model_div!M6*FOD_model_div!M7*default_F*1000*(CH4_C_ratio))/density_CH4</f>
        <v>43.699186991869915</v>
      </c>
      <c r="N8" s="34">
        <f>+(MCF*FOD_model_div!N6*FOD_model_div!N7*default_F*1000*(CH4_C_ratio))/density_CH4</f>
        <v>43.699186991869915</v>
      </c>
      <c r="O8" s="34">
        <f>+(MCF*FOD_model_div!O6*FOD_model_div!O7*default_F*1000*(CH4_C_ratio))/density_CH4</f>
        <v>142.27642276422762</v>
      </c>
      <c r="P8" s="34">
        <f>+(MCF*FOD_model_div!P6*FOD_model_div!P7*default_F*1000*(CH4_C_ratio))/density_CH4</f>
        <v>142.27642276422762</v>
      </c>
      <c r="Q8" s="34">
        <f>+(MCF*FOD_model_div!Q6*FOD_model_div!Q7*default_F*1000*(CH4_C_ratio))/density_CH4</f>
        <v>142.27642276422762</v>
      </c>
      <c r="R8" s="34">
        <f>+(MCF*FOD_model_div!R6*FOD_model_div!R7*default_F*1000*(CH4_C_ratio))/density_CH4</f>
        <v>121.95121951219512</v>
      </c>
      <c r="S8" s="34">
        <f>+(MCF*FOD_model_div!S6*FOD_model_div!S7*default_F*1000*(CH4_C_ratio))/density_CH4</f>
        <v>121.95121951219512</v>
      </c>
      <c r="T8" s="34">
        <f>+(MCF*FOD_model_div!T6*FOD_model_div!T7*default_F*1000*(CH4_C_ratio))/density_CH4</f>
        <v>121.95121951219512</v>
      </c>
      <c r="U8" s="34">
        <f>+(MCF*FOD_model_div!U6*FOD_model_div!U7*default_F*1000*(CH4_C_ratio))/density_CH4</f>
        <v>121.95121951219512</v>
      </c>
      <c r="V8" s="34">
        <f>+(MCF*FOD_model_div!V6*FOD_model_div!V7*default_F*1000*(CH4_C_ratio))/density_CH4</f>
        <v>121.95121951219512</v>
      </c>
      <c r="W8" s="34">
        <f>+(MCF*FOD_model_div!W6*FOD_model_div!W7*default_F*1000*(CH4_C_ratio))/density_CH4</f>
        <v>121.95121951219512</v>
      </c>
      <c r="X8" s="34">
        <f>+(MCF*FOD_model_div!X6*FOD_model_div!X7*default_F*1000*(CH4_C_ratio))/density_CH4</f>
        <v>121.95121951219512</v>
      </c>
      <c r="Y8" s="34">
        <f>+(MCF*FOD_model_div!Y6*FOD_model_div!Y7*default_F*1000*(CH4_C_ratio))/density_CH4</f>
        <v>121.95121951219512</v>
      </c>
      <c r="Z8" s="34">
        <f>+(MCF*FOD_model_div!Z6*FOD_model_div!Z7*default_F*1000*(CH4_C_ratio))/density_CH4</f>
        <v>121.95121951219512</v>
      </c>
      <c r="AA8" s="34">
        <f>+(MCF*FOD_model_div!AA6*FOD_model_div!AA7*default_F*1000*(CH4_C_ratio))/density_CH4</f>
        <v>39.634146341463421</v>
      </c>
      <c r="AB8" s="34">
        <f>+(MCF*FOD_model_div!AB6*FOD_model_div!AB7*default_F*1000*(CH4_C_ratio))/density_CH4</f>
        <v>39.634146341463421</v>
      </c>
      <c r="AC8" s="34">
        <f>+(MCF*FOD_model_div!AC6*FOD_model_div!AC7*default_F*1000*(CH4_C_ratio))/density_CH4</f>
        <v>39.634146341463421</v>
      </c>
      <c r="AD8" s="34">
        <f>+(MCF*FOD_model_div!AD6*FOD_model_div!AD7*default_F*1000*(CH4_C_ratio))/density_CH4</f>
        <v>3.0487804878048781</v>
      </c>
      <c r="AE8" s="34">
        <f>+(MCF*FOD_model_div!AE6*FOD_model_div!AE7*default_F*1000*(CH4_C_ratio))/density_CH4</f>
        <v>3.0487804878048781</v>
      </c>
      <c r="AF8" s="34">
        <f>+(MCF*FOD_model_div!AF6*FOD_model_div!AF7*default_F*1000*(CH4_C_ratio))/density_CH4</f>
        <v>3.0487804878048781</v>
      </c>
      <c r="AG8" s="34">
        <f>+(MCF*FOD_model_div!AG6*FOD_model_div!AG7*default_F*1000*(CH4_C_ratio))/density_CH4</f>
        <v>25.406504065040647</v>
      </c>
      <c r="AH8" s="34">
        <f>+(MCF*FOD_model_div!AH6*FOD_model_div!AH7*default_F*1000*(CH4_C_ratio))/density_CH4</f>
        <v>25.406504065040647</v>
      </c>
      <c r="AI8" s="34">
        <f>+(MCF*FOD_model_div!AI6*FOD_model_div!AI7*default_F*1000*(CH4_C_ratio))/density_CH4</f>
        <v>25.406504065040647</v>
      </c>
      <c r="AJ8" s="34">
        <f>+(MCF*FOD_model_div!AJ6*FOD_model_div!AJ7*default_F*1000*(CH4_C_ratio))/density_CH4</f>
        <v>50.813008130081293</v>
      </c>
      <c r="AK8" s="34">
        <f>+(MCF*FOD_model_div!AK6*FOD_model_div!AK7*default_F*1000*(CH4_C_ratio))/density_CH4</f>
        <v>50.813008130081293</v>
      </c>
      <c r="AL8" s="34">
        <f>+(MCF*FOD_model_div!AL6*FOD_model_div!AL7*default_F*1000*(CH4_C_ratio))/density_CH4</f>
        <v>50.813008130081293</v>
      </c>
      <c r="AM8" s="34">
        <f>+(MCF*FOD_model_div!AM6*FOD_model_div!AM7*default_F*1000*(CH4_C_ratio))/density_CH4</f>
        <v>25.406504065040647</v>
      </c>
      <c r="AN8" s="34">
        <f>+(MCF*FOD_model_div!AN6*FOD_model_div!AN7*default_F*1000*(CH4_C_ratio))/density_CH4</f>
        <v>25.406504065040647</v>
      </c>
      <c r="AO8" s="34">
        <f>+(MCF*FOD_model_div!AO6*FOD_model_div!AO7*default_F*1000*(CH4_C_ratio))/density_CH4</f>
        <v>25.406504065040647</v>
      </c>
      <c r="AP8" s="34">
        <f>+(MCF*FOD_model_div!AP6*FOD_model_div!AP7*default_F*1000*(CH4_C_ratio))/density_CH4</f>
        <v>35.569105691056905</v>
      </c>
      <c r="AQ8" s="34">
        <f>+(MCF*FOD_model_div!AQ6*FOD_model_div!AQ7*default_F*1000*(CH4_C_ratio))/density_CH4</f>
        <v>35.569105691056905</v>
      </c>
      <c r="AR8" s="34">
        <f>+(MCF*FOD_model_div!AR6*FOD_model_div!AR7*default_F*1000*(CH4_C_ratio))/density_CH4</f>
        <v>35.569105691056905</v>
      </c>
    </row>
    <row r="9" spans="1:73" ht="18.75" x14ac:dyDescent="0.35">
      <c r="A9" s="15"/>
      <c r="B9" s="14" t="s">
        <v>67</v>
      </c>
      <c r="C9" s="34">
        <v>160</v>
      </c>
      <c r="D9" s="34">
        <v>160</v>
      </c>
      <c r="E9" s="34">
        <v>160</v>
      </c>
      <c r="F9" s="34">
        <v>120</v>
      </c>
      <c r="G9" s="34">
        <v>120</v>
      </c>
      <c r="H9" s="34">
        <v>120</v>
      </c>
      <c r="I9" s="34">
        <v>120</v>
      </c>
      <c r="J9" s="34">
        <v>120</v>
      </c>
      <c r="K9" s="34">
        <v>120</v>
      </c>
      <c r="L9" s="34">
        <v>120</v>
      </c>
      <c r="M9" s="34">
        <v>120</v>
      </c>
      <c r="N9" s="34">
        <v>120</v>
      </c>
      <c r="O9" s="34">
        <v>160</v>
      </c>
      <c r="P9" s="34">
        <v>160</v>
      </c>
      <c r="Q9" s="34">
        <v>160</v>
      </c>
      <c r="R9" s="34">
        <v>120</v>
      </c>
      <c r="S9" s="34">
        <v>120</v>
      </c>
      <c r="T9" s="34">
        <v>120</v>
      </c>
      <c r="U9" s="34">
        <v>120</v>
      </c>
      <c r="V9" s="34">
        <v>120</v>
      </c>
      <c r="W9" s="34">
        <v>120</v>
      </c>
      <c r="X9" s="34">
        <v>120</v>
      </c>
      <c r="Y9" s="34">
        <v>120</v>
      </c>
      <c r="Z9" s="34">
        <v>120</v>
      </c>
      <c r="AA9" s="34">
        <v>120</v>
      </c>
      <c r="AB9" s="34">
        <v>120</v>
      </c>
      <c r="AC9" s="34">
        <v>120</v>
      </c>
      <c r="AD9" s="34">
        <v>20</v>
      </c>
      <c r="AE9" s="34">
        <v>20</v>
      </c>
      <c r="AF9" s="34">
        <v>20</v>
      </c>
      <c r="AG9" s="34">
        <v>20</v>
      </c>
      <c r="AH9" s="34">
        <v>20</v>
      </c>
      <c r="AI9" s="34">
        <v>20</v>
      </c>
      <c r="AJ9" s="34">
        <v>20</v>
      </c>
      <c r="AK9" s="34">
        <v>20</v>
      </c>
      <c r="AL9" s="34">
        <v>20</v>
      </c>
      <c r="AM9" s="34">
        <v>20</v>
      </c>
      <c r="AN9" s="34">
        <v>20</v>
      </c>
      <c r="AO9" s="34">
        <v>20</v>
      </c>
      <c r="AP9" s="34">
        <v>160</v>
      </c>
      <c r="AQ9" s="34">
        <v>160</v>
      </c>
      <c r="AR9" s="34">
        <v>160</v>
      </c>
      <c r="AX9" s="2" t="s">
        <v>124</v>
      </c>
      <c r="BK9" s="2" t="s">
        <v>141</v>
      </c>
    </row>
    <row r="10" spans="1:73" ht="18" x14ac:dyDescent="0.35">
      <c r="A10" s="15"/>
      <c r="B10" s="14" t="s">
        <v>68</v>
      </c>
      <c r="C10" s="35">
        <f>(C9*density_CH4)/(CH4_C_ratio*default_F*1000)</f>
        <v>0.15744000000000002</v>
      </c>
      <c r="D10" s="35">
        <f t="shared" ref="D10:AF10" si="7">(D9*density_CH4)/(CH4_C_ratio*default_F*1000)</f>
        <v>0.15744000000000002</v>
      </c>
      <c r="E10" s="35">
        <f t="shared" si="7"/>
        <v>0.15744000000000002</v>
      </c>
      <c r="F10" s="35">
        <f t="shared" si="7"/>
        <v>0.11808</v>
      </c>
      <c r="G10" s="35">
        <f t="shared" si="7"/>
        <v>0.11808</v>
      </c>
      <c r="H10" s="35">
        <f t="shared" si="7"/>
        <v>0.11808</v>
      </c>
      <c r="I10" s="35">
        <f t="shared" ref="I10:W10" si="8">(I9*density_CH4)/(CH4_C_ratio*default_F*1000)</f>
        <v>0.11808</v>
      </c>
      <c r="J10" s="35">
        <f t="shared" si="8"/>
        <v>0.11808</v>
      </c>
      <c r="K10" s="35">
        <f t="shared" si="8"/>
        <v>0.11808</v>
      </c>
      <c r="L10" s="35">
        <f t="shared" si="8"/>
        <v>0.11808</v>
      </c>
      <c r="M10" s="35">
        <f t="shared" si="8"/>
        <v>0.11808</v>
      </c>
      <c r="N10" s="35">
        <f t="shared" si="8"/>
        <v>0.11808</v>
      </c>
      <c r="O10" s="35">
        <f t="shared" si="8"/>
        <v>0.15744000000000002</v>
      </c>
      <c r="P10" s="35">
        <f t="shared" si="8"/>
        <v>0.15744000000000002</v>
      </c>
      <c r="Q10" s="35">
        <f t="shared" si="8"/>
        <v>0.15744000000000002</v>
      </c>
      <c r="R10" s="35">
        <f t="shared" si="8"/>
        <v>0.11808</v>
      </c>
      <c r="S10" s="35">
        <f t="shared" si="8"/>
        <v>0.11808</v>
      </c>
      <c r="T10" s="35">
        <f t="shared" si="8"/>
        <v>0.11808</v>
      </c>
      <c r="U10" s="35">
        <f t="shared" si="8"/>
        <v>0.11808</v>
      </c>
      <c r="V10" s="35">
        <f t="shared" si="8"/>
        <v>0.11808</v>
      </c>
      <c r="W10" s="35">
        <f t="shared" si="8"/>
        <v>0.11808</v>
      </c>
      <c r="X10" s="35">
        <f t="shared" si="7"/>
        <v>0.11808</v>
      </c>
      <c r="Y10" s="35">
        <f t="shared" si="7"/>
        <v>0.11808</v>
      </c>
      <c r="Z10" s="35">
        <f t="shared" si="7"/>
        <v>0.11808</v>
      </c>
      <c r="AA10" s="35">
        <f t="shared" si="7"/>
        <v>0.11808</v>
      </c>
      <c r="AB10" s="35">
        <f t="shared" si="7"/>
        <v>0.11808</v>
      </c>
      <c r="AC10" s="35">
        <f t="shared" si="7"/>
        <v>0.11808</v>
      </c>
      <c r="AD10" s="35">
        <f t="shared" si="7"/>
        <v>1.9680000000000003E-2</v>
      </c>
      <c r="AE10" s="35">
        <f t="shared" si="7"/>
        <v>1.9680000000000003E-2</v>
      </c>
      <c r="AF10" s="35">
        <f t="shared" si="7"/>
        <v>1.9680000000000003E-2</v>
      </c>
      <c r="AG10" s="35">
        <f t="shared" ref="AG10:AI10" si="9">(AG9*density_CH4)/(CH4_C_ratio*default_F*1000)</f>
        <v>1.9680000000000003E-2</v>
      </c>
      <c r="AH10" s="35">
        <f t="shared" si="9"/>
        <v>1.9680000000000003E-2</v>
      </c>
      <c r="AI10" s="35">
        <f t="shared" si="9"/>
        <v>1.9680000000000003E-2</v>
      </c>
      <c r="AJ10" s="35">
        <f t="shared" ref="AJ10:AO10" si="10">(AJ9*density_CH4)/(CH4_C_ratio*default_F*1000)</f>
        <v>1.9680000000000003E-2</v>
      </c>
      <c r="AK10" s="35">
        <f t="shared" si="10"/>
        <v>1.9680000000000003E-2</v>
      </c>
      <c r="AL10" s="35">
        <f t="shared" si="10"/>
        <v>1.9680000000000003E-2</v>
      </c>
      <c r="AM10" s="35">
        <f t="shared" si="10"/>
        <v>1.9680000000000003E-2</v>
      </c>
      <c r="AN10" s="35">
        <f t="shared" si="10"/>
        <v>1.9680000000000003E-2</v>
      </c>
      <c r="AO10" s="35">
        <f t="shared" si="10"/>
        <v>1.9680000000000003E-2</v>
      </c>
      <c r="AP10" s="35">
        <f t="shared" ref="AP10:AR10" si="11">(AP9*density_CH4)/(CH4_C_ratio*default_F*1000)</f>
        <v>0.15744000000000002</v>
      </c>
      <c r="AQ10" s="35">
        <f t="shared" si="11"/>
        <v>0.15744000000000002</v>
      </c>
      <c r="AR10" s="35">
        <f t="shared" si="11"/>
        <v>0.15744000000000002</v>
      </c>
    </row>
    <row r="11" spans="1:73" s="19" customFormat="1" ht="48" x14ac:dyDescent="0.25">
      <c r="A11" s="24" t="s">
        <v>12</v>
      </c>
      <c r="B11" s="25" t="s">
        <v>39</v>
      </c>
      <c r="C11" s="26" t="s">
        <v>36</v>
      </c>
      <c r="D11" s="27" t="s">
        <v>37</v>
      </c>
      <c r="E11" s="28" t="s">
        <v>38</v>
      </c>
      <c r="F11" s="26" t="s">
        <v>36</v>
      </c>
      <c r="G11" s="27" t="s">
        <v>37</v>
      </c>
      <c r="H11" s="28" t="s">
        <v>38</v>
      </c>
      <c r="I11" s="26" t="s">
        <v>36</v>
      </c>
      <c r="J11" s="27" t="s">
        <v>37</v>
      </c>
      <c r="K11" s="28" t="s">
        <v>38</v>
      </c>
      <c r="L11" s="26" t="s">
        <v>36</v>
      </c>
      <c r="M11" s="27" t="s">
        <v>37</v>
      </c>
      <c r="N11" s="28" t="s">
        <v>38</v>
      </c>
      <c r="O11" s="26" t="s">
        <v>36</v>
      </c>
      <c r="P11" s="27" t="s">
        <v>37</v>
      </c>
      <c r="Q11" s="28" t="s">
        <v>38</v>
      </c>
      <c r="R11" s="26" t="s">
        <v>36</v>
      </c>
      <c r="S11" s="27" t="s">
        <v>37</v>
      </c>
      <c r="T11" s="28" t="s">
        <v>38</v>
      </c>
      <c r="U11" s="26" t="s">
        <v>36</v>
      </c>
      <c r="V11" s="27" t="s">
        <v>37</v>
      </c>
      <c r="W11" s="28" t="s">
        <v>38</v>
      </c>
      <c r="X11" s="26" t="s">
        <v>36</v>
      </c>
      <c r="Y11" s="27" t="s">
        <v>37</v>
      </c>
      <c r="Z11" s="28" t="s">
        <v>38</v>
      </c>
      <c r="AA11" s="26" t="s">
        <v>36</v>
      </c>
      <c r="AB11" s="27" t="s">
        <v>37</v>
      </c>
      <c r="AC11" s="28" t="s">
        <v>38</v>
      </c>
      <c r="AD11" s="26" t="s">
        <v>36</v>
      </c>
      <c r="AE11" s="27" t="s">
        <v>37</v>
      </c>
      <c r="AF11" s="28" t="s">
        <v>38</v>
      </c>
      <c r="AG11" s="26" t="s">
        <v>36</v>
      </c>
      <c r="AH11" s="27" t="s">
        <v>37</v>
      </c>
      <c r="AI11" s="28" t="s">
        <v>38</v>
      </c>
      <c r="AJ11" s="26" t="s">
        <v>36</v>
      </c>
      <c r="AK11" s="27" t="s">
        <v>37</v>
      </c>
      <c r="AL11" s="28" t="s">
        <v>38</v>
      </c>
      <c r="AM11" s="26" t="s">
        <v>36</v>
      </c>
      <c r="AN11" s="27" t="s">
        <v>37</v>
      </c>
      <c r="AO11" s="28" t="s">
        <v>38</v>
      </c>
      <c r="AP11" s="26" t="s">
        <v>36</v>
      </c>
      <c r="AQ11" s="27" t="s">
        <v>37</v>
      </c>
      <c r="AR11" s="28" t="s">
        <v>38</v>
      </c>
      <c r="AX11" s="226" t="s">
        <v>0</v>
      </c>
      <c r="AY11" s="224" t="s">
        <v>1</v>
      </c>
      <c r="AZ11" s="226" t="s">
        <v>94</v>
      </c>
      <c r="BA11" s="225" t="s">
        <v>3</v>
      </c>
      <c r="BB11" s="226" t="s">
        <v>4</v>
      </c>
      <c r="BC11" s="226" t="s">
        <v>6</v>
      </c>
      <c r="BD11" s="226" t="s">
        <v>7</v>
      </c>
      <c r="BE11" s="224" t="s">
        <v>2</v>
      </c>
      <c r="BF11" s="226" t="s">
        <v>8</v>
      </c>
      <c r="BG11" s="226" t="s">
        <v>88</v>
      </c>
      <c r="BH11" s="226" t="s">
        <v>89</v>
      </c>
      <c r="BK11" s="226" t="s">
        <v>0</v>
      </c>
      <c r="BL11" s="224" t="s">
        <v>1</v>
      </c>
      <c r="BM11" s="226" t="s">
        <v>94</v>
      </c>
      <c r="BN11" s="225" t="s">
        <v>3</v>
      </c>
      <c r="BO11" s="226" t="s">
        <v>4</v>
      </c>
      <c r="BP11" s="226" t="s">
        <v>6</v>
      </c>
      <c r="BQ11" s="226" t="s">
        <v>7</v>
      </c>
      <c r="BR11" s="224" t="s">
        <v>2</v>
      </c>
      <c r="BS11" s="226" t="s">
        <v>8</v>
      </c>
      <c r="BT11" s="226" t="s">
        <v>88</v>
      </c>
      <c r="BU11" s="226" t="s">
        <v>89</v>
      </c>
    </row>
    <row r="12" spans="1:73" x14ac:dyDescent="0.25">
      <c r="A12" s="6">
        <f>'DONNÉES '!B41</f>
        <v>0</v>
      </c>
      <c r="B12" s="8">
        <f t="shared" ref="B12:B43" si="12">SUMIFS(C12:AR12,$C$11:$AR$11,$E$11)*CH4_C_ratio*default_F</f>
        <v>0</v>
      </c>
      <c r="C12" s="29">
        <f>INDEX(bulk_tonnages_div!$C$2:$AF$136,MATCH($A12,bulk_tonnages_div!$A$2:$A$136,0),MATCH(C$2,bulk_tonnages_div!$C$1:$AF$1,0))*$C$6*$C$7*MCF</f>
        <v>0</v>
      </c>
      <c r="D12" s="30">
        <f>C12</f>
        <v>0</v>
      </c>
      <c r="E12" s="9">
        <v>0</v>
      </c>
      <c r="F12" s="29">
        <f>INDEX(bulk_tonnages_div!$F$2:$AF$136,MATCH($A12,bulk_tonnages_div!$A$2:$A$136,0),MATCH(F$2,bulk_tonnages_div!$F$1:$AF$1,0))*$F$6*$F$7*MCF</f>
        <v>0</v>
      </c>
      <c r="G12" s="30">
        <f>F12</f>
        <v>0</v>
      </c>
      <c r="H12" s="9">
        <v>0</v>
      </c>
      <c r="I12" s="29">
        <f>INDEX(bulk_tonnages_div!$F$2:$AF$136,MATCH($A12,bulk_tonnages_div!$A$2:$A$136,0),MATCH(I$2,bulk_tonnages_div!$F$1:$AF$1,0))*$I$6*$I$7*MCF</f>
        <v>0</v>
      </c>
      <c r="J12" s="30">
        <f>I12</f>
        <v>0</v>
      </c>
      <c r="K12" s="9">
        <v>0</v>
      </c>
      <c r="L12" s="29">
        <f>INDEX(bulk_tonnages_div!$F$2:$AF$136,MATCH($A12,bulk_tonnages_div!$A$2:$A$136,0),MATCH(L$2,bulk_tonnages_div!$F$1:$AF$1,0))*$L$6*$L$7*MCF</f>
        <v>0</v>
      </c>
      <c r="M12" s="30">
        <f>L12</f>
        <v>0</v>
      </c>
      <c r="N12" s="9">
        <v>0</v>
      </c>
      <c r="O12" s="29">
        <f>INDEX(bulk_tonnages_div!$F$2:$AF$136,MATCH($A12,bulk_tonnages_div!$A$2:$A$136,0),MATCH(O$2,bulk_tonnages_div!$F$1:$AF$1,0))*$O$6*$O$7*MCF</f>
        <v>0</v>
      </c>
      <c r="P12" s="30">
        <f>O12</f>
        <v>0</v>
      </c>
      <c r="Q12" s="9">
        <v>0</v>
      </c>
      <c r="R12" s="29">
        <f>INDEX(bulk_tonnages_div!$F$2:$AF$136,MATCH($A12,bulk_tonnages_div!$A$2:$A$136,0),MATCH(R$2,bulk_tonnages_div!$F$1:$AF$1,0))*$R$6*$R$7*MCF</f>
        <v>0</v>
      </c>
      <c r="S12" s="30">
        <f>R12</f>
        <v>0</v>
      </c>
      <c r="T12" s="9">
        <v>0</v>
      </c>
      <c r="U12" s="29">
        <f>INDEX(bulk_tonnages_div!$F$2:$AF$136,MATCH($A12,bulk_tonnages_div!$A$2:$A$136,0),MATCH(U$2,bulk_tonnages_div!$F$1:$AF$1,0))*$U$6*$U$7*MCF</f>
        <v>0</v>
      </c>
      <c r="V12" s="30">
        <f>U12</f>
        <v>0</v>
      </c>
      <c r="W12" s="9">
        <v>0</v>
      </c>
      <c r="X12" s="29">
        <f>INDEX(bulk_tonnages_div!$F$2:$AF$136,MATCH($A12,bulk_tonnages_div!$A$2:$A$136,0),MATCH(X$2,bulk_tonnages_div!$F$1:$AF$1,0))*$X$6*$X$7*MCF</f>
        <v>0</v>
      </c>
      <c r="Y12" s="30">
        <f>X12</f>
        <v>0</v>
      </c>
      <c r="Z12" s="9">
        <v>0</v>
      </c>
      <c r="AA12" s="29">
        <f>INDEX(bulk_tonnages_div!$F$2:$AF$136,MATCH($A12,bulk_tonnages_div!$A$2:$A$136,0),MATCH(AA$2,bulk_tonnages_div!$F$1:$AF$1,0))*$AA$6*$AA$7*MCF</f>
        <v>0</v>
      </c>
      <c r="AB12" s="30">
        <f>AA12</f>
        <v>0</v>
      </c>
      <c r="AC12" s="9">
        <v>0</v>
      </c>
      <c r="AD12" s="29">
        <f>((INDEX(bulk_tonnages_div!$F$2:$AF$136,MATCH($A12,bulk_tonnages_div!$A$2:$A$136,0),MATCH(AD$2,bulk_tonnages_div!$F$1:$AF$1,0)))+(IF(A2&gt;end_year_1,0,'Soil and Dirt_tonnages'!E2)))*$AD$6*$AD$7*MCF</f>
        <v>0</v>
      </c>
      <c r="AE12" s="30">
        <f>AD12</f>
        <v>0</v>
      </c>
      <c r="AF12" s="9">
        <v>0</v>
      </c>
      <c r="AG12" s="29">
        <f>INDEX(bulk_tonnages_div!$F$2:$AF$136,MATCH($A12,bulk_tonnages_div!$A$2:$A$136,0),MATCH(AG$2,bulk_tonnages_div!$F$1:$AF$1,0))*$AG$6*$AG$7*MCF</f>
        <v>0</v>
      </c>
      <c r="AH12" s="30">
        <f>AG12</f>
        <v>0</v>
      </c>
      <c r="AI12" s="9">
        <v>0</v>
      </c>
      <c r="AJ12" s="29">
        <f>INDEX(bulk_tonnages_div!$F$2:$AF$136,MATCH($A12,bulk_tonnages_div!$A$2:$A$136,0),MATCH(AJ$2,bulk_tonnages_div!$F$1:$AF$1,0))*$AJ$6*$AJ$7*MCF</f>
        <v>0</v>
      </c>
      <c r="AK12" s="30">
        <f>AJ12</f>
        <v>0</v>
      </c>
      <c r="AL12" s="9">
        <v>0</v>
      </c>
      <c r="AM12" s="29">
        <f>INDEX(bulk_tonnages_div!$F$2:$AF$136,MATCH($A12,bulk_tonnages_div!$A$2:$A$136,0),MATCH(AM$2,bulk_tonnages_div!$F$1:$AF$1,0))*$AM$6*$AM$7*MCF</f>
        <v>0</v>
      </c>
      <c r="AN12" s="30">
        <f>AM12</f>
        <v>0</v>
      </c>
      <c r="AO12" s="9">
        <v>0</v>
      </c>
      <c r="AP12" s="29">
        <f>IF(A2&gt;end_year_1, 0, Sludge_tonnages!E2)*$AP$6*$AP$7*MCF</f>
        <v>0</v>
      </c>
      <c r="AQ12" s="30">
        <f>AP12</f>
        <v>0</v>
      </c>
      <c r="AR12" s="9">
        <v>0</v>
      </c>
    </row>
    <row r="13" spans="1:73" x14ac:dyDescent="0.25">
      <c r="A13" s="6">
        <f>'DONNÉES '!B42</f>
        <v>1</v>
      </c>
      <c r="B13" s="8">
        <f t="shared" si="12"/>
        <v>0</v>
      </c>
      <c r="C13" s="29">
        <f>INDEX(bulk_tonnages_div!$C$2:$AF$136,MATCH($A13,bulk_tonnages_div!$A$2:$A$136,0),MATCH(C$2,bulk_tonnages_div!$C$1:$AF$1,0))*$C$6*$C$7*MCF</f>
        <v>0</v>
      </c>
      <c r="D13" s="30">
        <f>C13+(D12*D$5)</f>
        <v>0</v>
      </c>
      <c r="E13" s="9">
        <f>D12*(1-E$5)</f>
        <v>0</v>
      </c>
      <c r="F13" s="29">
        <f>INDEX(bulk_tonnages_div!$F$2:$AF$136,MATCH($A13,bulk_tonnages_div!$A$2:$A$136,0),MATCH(F$2,bulk_tonnages_div!$F$1:$AF$1,0))*$F$6*$F$7*MCF</f>
        <v>0</v>
      </c>
      <c r="G13" s="30">
        <f t="shared" ref="G13:G58" si="13">F13+(G12*G$5)</f>
        <v>0</v>
      </c>
      <c r="H13" s="9">
        <f t="shared" ref="H13:H58" si="14">G12*(1-H$5)</f>
        <v>0</v>
      </c>
      <c r="I13" s="29">
        <f>INDEX(bulk_tonnages_div!$F$2:$AF$136,MATCH($A13,bulk_tonnages_div!$A$2:$A$136,0),MATCH(I$2,bulk_tonnages_div!$F$1:$AF$1,0))*$I$6*$I$7*MCF</f>
        <v>0</v>
      </c>
      <c r="J13" s="30">
        <f t="shared" ref="J13:J44" si="15">I13+(J12*J$5)</f>
        <v>0</v>
      </c>
      <c r="K13" s="9">
        <f t="shared" ref="K13:K44" si="16">J12*(1-K$5)</f>
        <v>0</v>
      </c>
      <c r="L13" s="29">
        <f>INDEX(bulk_tonnages_div!$F$2:$AF$136,MATCH($A13,bulk_tonnages_div!$A$2:$A$136,0),MATCH(L$2,bulk_tonnages_div!$F$1:$AF$1,0))*$L$6*$L$7*MCF</f>
        <v>0</v>
      </c>
      <c r="M13" s="30">
        <f t="shared" ref="M13:M44" si="17">L13+(M12*M$5)</f>
        <v>0</v>
      </c>
      <c r="N13" s="9">
        <f t="shared" ref="N13:N44" si="18">M12*(1-N$5)</f>
        <v>0</v>
      </c>
      <c r="O13" s="29">
        <f>INDEX(bulk_tonnages_div!$F$2:$AF$136,MATCH($A13,bulk_tonnages_div!$A$2:$A$136,0),MATCH(O$2,bulk_tonnages_div!$F$1:$AF$1,0))*$O$6*$O$7*MCF</f>
        <v>0</v>
      </c>
      <c r="P13" s="30">
        <f t="shared" ref="P13:P44" si="19">O13+(P12*P$5)</f>
        <v>0</v>
      </c>
      <c r="Q13" s="9">
        <f t="shared" ref="Q13:Q44" si="20">P12*(1-Q$5)</f>
        <v>0</v>
      </c>
      <c r="R13" s="29">
        <f>INDEX(bulk_tonnages_div!$F$2:$AF$136,MATCH($A13,bulk_tonnages_div!$A$2:$A$136,0),MATCH(R$2,bulk_tonnages_div!$F$1:$AF$1,0))*$R$6*$R$7*MCF</f>
        <v>0</v>
      </c>
      <c r="S13" s="30">
        <f t="shared" ref="S13:S44" si="21">R13+(S12*S$5)</f>
        <v>0</v>
      </c>
      <c r="T13" s="9">
        <f t="shared" ref="T13:T44" si="22">S12*(1-T$5)</f>
        <v>0</v>
      </c>
      <c r="U13" s="29">
        <f>INDEX(bulk_tonnages_div!$F$2:$AF$136,MATCH($A13,bulk_tonnages_div!$A$2:$A$136,0),MATCH(U$2,bulk_tonnages_div!$F$1:$AF$1,0))*$U$6*$U$7*MCF</f>
        <v>0</v>
      </c>
      <c r="V13" s="30">
        <f t="shared" ref="V13:V44" si="23">U13+(V12*V$5)</f>
        <v>0</v>
      </c>
      <c r="W13" s="9">
        <f t="shared" ref="W13:W44" si="24">V12*(1-W$5)</f>
        <v>0</v>
      </c>
      <c r="X13" s="29">
        <f>INDEX(bulk_tonnages_div!$F$2:$AF$136,MATCH($A13,bulk_tonnages_div!$A$2:$A$136,0),MATCH(X$2,bulk_tonnages_div!$F$1:$AF$1,0))*$X$6*$X$7*MCF</f>
        <v>0</v>
      </c>
      <c r="Y13" s="30">
        <f>X13+(Y12*Y$5)</f>
        <v>0</v>
      </c>
      <c r="Z13" s="9">
        <f>Y12*(1-Z$5)</f>
        <v>0</v>
      </c>
      <c r="AA13" s="29">
        <f>INDEX(bulk_tonnages_div!$F$2:$AF$136,MATCH($A13,bulk_tonnages_div!$A$2:$A$136,0),MATCH(AA$2,bulk_tonnages_div!$F$1:$AF$1,0))*$AA$6*$AA$7*MCF</f>
        <v>0</v>
      </c>
      <c r="AB13" s="30">
        <f t="shared" ref="AB13:AB58" si="25">AA13+(AB12*AB$5)</f>
        <v>0</v>
      </c>
      <c r="AC13" s="9">
        <f t="shared" ref="AC13:AC58" si="26">AB12*(1-AC$5)</f>
        <v>0</v>
      </c>
      <c r="AD13" s="29">
        <f>((INDEX(bulk_tonnages_div!$F$2:$AF$136,MATCH($A13,bulk_tonnages_div!$A$2:$A$136,0),MATCH(AD$2,bulk_tonnages_div!$F$1:$AF$1,0)))+(IF(A3&gt;end_year_1,0,'Soil and Dirt_tonnages'!E3)))*$AD$6*$AD$7*MCF</f>
        <v>0</v>
      </c>
      <c r="AE13" s="30">
        <f t="shared" ref="AE13:AE58" si="27">AD13+(AE12*AE$5)</f>
        <v>0</v>
      </c>
      <c r="AF13" s="9">
        <f t="shared" ref="AF13:AF58" si="28">AE12*(1-AF$5)</f>
        <v>0</v>
      </c>
      <c r="AG13" s="29">
        <f>INDEX(bulk_tonnages_div!$F$2:$AF$136,MATCH($A13,bulk_tonnages_div!$A$2:$A$136,0),MATCH(AG$2,bulk_tonnages_div!$F$1:$AF$1,0))*$AG$6*$AG$7*MCF</f>
        <v>0</v>
      </c>
      <c r="AH13" s="30">
        <f t="shared" ref="AH13:AH58" si="29">AG13+(AH12*AH$5)</f>
        <v>0</v>
      </c>
      <c r="AI13" s="9">
        <f t="shared" ref="AI13:AI58" si="30">AH12*(1-AI$5)</f>
        <v>0</v>
      </c>
      <c r="AJ13" s="29">
        <f>INDEX(bulk_tonnages_div!$F$2:$AF$136,MATCH($A13,bulk_tonnages_div!$A$2:$A$136,0),MATCH(AJ$2,bulk_tonnages_div!$F$1:$AF$1,0))*$AJ$6*$AJ$7*MCF</f>
        <v>0</v>
      </c>
      <c r="AK13" s="30">
        <f>AJ13+(AK12*AK$5)</f>
        <v>0</v>
      </c>
      <c r="AL13" s="9">
        <f>AK12*(1-AL$5)</f>
        <v>0</v>
      </c>
      <c r="AM13" s="29">
        <f>INDEX(bulk_tonnages_div!$F$2:$AF$136,MATCH($A13,bulk_tonnages_div!$A$2:$A$136,0),MATCH(AM$2,bulk_tonnages_div!$F$1:$AF$1,0))*$AM$6*$AM$7*MCF</f>
        <v>0</v>
      </c>
      <c r="AN13" s="30">
        <f>AM13+(AN12*AN$5)</f>
        <v>0</v>
      </c>
      <c r="AO13" s="9">
        <f>AN12*(1-AO$5)</f>
        <v>0</v>
      </c>
      <c r="AP13" s="29">
        <f>IF(A3&gt;end_year_1, 0, Sludge_tonnages!E3)*$AP$6*$AP$7*MCF</f>
        <v>0</v>
      </c>
      <c r="AQ13" s="30">
        <f>AP13+(AQ12*AQ$5)</f>
        <v>0</v>
      </c>
      <c r="AR13" s="9">
        <f>AQ12*(1-AR$5)</f>
        <v>0</v>
      </c>
      <c r="AV13" s="55">
        <f t="shared" ref="AV13:AV44" si="31">+B13-B12</f>
        <v>0</v>
      </c>
      <c r="AX13" s="55">
        <f t="shared" ref="AX13:AX44" si="32">+C13-C12</f>
        <v>0</v>
      </c>
      <c r="AY13" s="55">
        <f t="shared" ref="AY13:AY44" si="33">+F13-F12</f>
        <v>0</v>
      </c>
      <c r="AZ13" s="55">
        <f t="shared" ref="AZ13:AZ44" si="34">+I13-I12</f>
        <v>0</v>
      </c>
      <c r="BA13" s="55">
        <f t="shared" ref="BA13:BA44" si="35">+L13-L12</f>
        <v>0</v>
      </c>
      <c r="BB13" s="55">
        <f t="shared" ref="BB13:BB44" si="36">+O13-O12</f>
        <v>0</v>
      </c>
      <c r="BC13" s="55">
        <f t="shared" ref="BC13:BC44" si="37">+R13-R12</f>
        <v>0</v>
      </c>
      <c r="BD13" s="55">
        <f t="shared" ref="BD13:BD44" si="38">+U13-U12</f>
        <v>0</v>
      </c>
      <c r="BE13" s="55">
        <f t="shared" ref="BE13:BE44" si="39">+X13-X12</f>
        <v>0</v>
      </c>
      <c r="BF13" s="55">
        <f>+AG13-AG12</f>
        <v>0</v>
      </c>
      <c r="BG13" s="55">
        <f>+AJ13-AJ12</f>
        <v>0</v>
      </c>
      <c r="BH13" s="55">
        <f>+AM13-AM12</f>
        <v>0</v>
      </c>
      <c r="BI13" s="55">
        <f>+AX13+AZ13+BB13+BC13+BD13+BF13+BG13+BH13</f>
        <v>0</v>
      </c>
      <c r="BK13" s="55">
        <f t="shared" ref="BK13:BK44" si="40">+E13-E12</f>
        <v>0</v>
      </c>
      <c r="BL13" s="55">
        <f t="shared" ref="BL13:BL44" si="41">+H13-H12</f>
        <v>0</v>
      </c>
      <c r="BM13" s="55">
        <f t="shared" ref="BM13:BM44" si="42">+K13-K12</f>
        <v>0</v>
      </c>
      <c r="BN13" s="55">
        <f t="shared" ref="BN13:BN44" si="43">+N13-N12</f>
        <v>0</v>
      </c>
      <c r="BO13" s="55">
        <f t="shared" ref="BO13:BO44" si="44">+Q13-Q12</f>
        <v>0</v>
      </c>
      <c r="BP13" s="55">
        <f t="shared" ref="BP13:BP44" si="45">+T13-T12</f>
        <v>0</v>
      </c>
      <c r="BQ13" s="55">
        <f t="shared" ref="BQ13:BQ44" si="46">+W13-W12</f>
        <v>0</v>
      </c>
      <c r="BR13" s="55">
        <f t="shared" ref="BR13:BR44" si="47">+Z13-Z12</f>
        <v>0</v>
      </c>
      <c r="BS13" s="55">
        <f>+AI13-AI12</f>
        <v>0</v>
      </c>
      <c r="BT13" s="55">
        <f>+AL13-AL12</f>
        <v>0</v>
      </c>
      <c r="BU13" s="55">
        <f>+AO13-AO12</f>
        <v>0</v>
      </c>
    </row>
    <row r="14" spans="1:73" x14ac:dyDescent="0.25">
      <c r="A14" s="6">
        <f>'DONNÉES '!B43</f>
        <v>2</v>
      </c>
      <c r="B14" s="8">
        <f t="shared" si="12"/>
        <v>0</v>
      </c>
      <c r="C14" s="29">
        <f>INDEX(bulk_tonnages_div!$C$2:$AF$136,MATCH($A14,bulk_tonnages_div!$A$2:$A$136,0),MATCH(C$2,bulk_tonnages_div!$C$1:$AF$1,0))*$C$6*$C$7*MCF</f>
        <v>0</v>
      </c>
      <c r="D14" s="30">
        <f>C14+(D13*D$5)</f>
        <v>0</v>
      </c>
      <c r="E14" s="9">
        <f t="shared" ref="E14:E58" si="48">D13*(1-E$5)</f>
        <v>0</v>
      </c>
      <c r="F14" s="29">
        <f>INDEX(bulk_tonnages_div!$F$2:$AF$136,MATCH($A14,bulk_tonnages_div!$A$2:$A$136,0),MATCH(F$2,bulk_tonnages_div!$F$1:$AF$1,0))*$F$6*$F$7*MCF</f>
        <v>0</v>
      </c>
      <c r="G14" s="30">
        <f t="shared" si="13"/>
        <v>0</v>
      </c>
      <c r="H14" s="9">
        <f>G13*(1-H$5)</f>
        <v>0</v>
      </c>
      <c r="I14" s="29">
        <f>INDEX(bulk_tonnages_div!$F$2:$AF$136,MATCH($A14,bulk_tonnages_div!$A$2:$A$136,0),MATCH(I$2,bulk_tonnages_div!$F$1:$AF$1,0))*$I$6*$I$7*MCF</f>
        <v>0</v>
      </c>
      <c r="J14" s="30">
        <f t="shared" si="15"/>
        <v>0</v>
      </c>
      <c r="K14" s="9">
        <f t="shared" si="16"/>
        <v>0</v>
      </c>
      <c r="L14" s="29">
        <f>INDEX(bulk_tonnages_div!$F$2:$AF$136,MATCH($A14,bulk_tonnages_div!$A$2:$A$136,0),MATCH(L$2,bulk_tonnages_div!$F$1:$AF$1,0))*$L$6*$L$7*MCF</f>
        <v>0</v>
      </c>
      <c r="M14" s="30">
        <f t="shared" si="17"/>
        <v>0</v>
      </c>
      <c r="N14" s="9">
        <f t="shared" si="18"/>
        <v>0</v>
      </c>
      <c r="O14" s="29">
        <f>INDEX(bulk_tonnages_div!$F$2:$AF$136,MATCH($A14,bulk_tonnages_div!$A$2:$A$136,0),MATCH(O$2,bulk_tonnages_div!$F$1:$AF$1,0))*$O$6*$O$7*MCF</f>
        <v>0</v>
      </c>
      <c r="P14" s="30">
        <f t="shared" si="19"/>
        <v>0</v>
      </c>
      <c r="Q14" s="9">
        <f t="shared" si="20"/>
        <v>0</v>
      </c>
      <c r="R14" s="29">
        <f>INDEX(bulk_tonnages_div!$F$2:$AF$136,MATCH($A14,bulk_tonnages_div!$A$2:$A$136,0),MATCH(R$2,bulk_tonnages_div!$F$1:$AF$1,0))*$R$6*$R$7*MCF</f>
        <v>0</v>
      </c>
      <c r="S14" s="30">
        <f t="shared" si="21"/>
        <v>0</v>
      </c>
      <c r="T14" s="9">
        <f t="shared" si="22"/>
        <v>0</v>
      </c>
      <c r="U14" s="29">
        <f>INDEX(bulk_tonnages_div!$F$2:$AF$136,MATCH($A14,bulk_tonnages_div!$A$2:$A$136,0),MATCH(U$2,bulk_tonnages_div!$F$1:$AF$1,0))*$U$6*$U$7*MCF</f>
        <v>0</v>
      </c>
      <c r="V14" s="30">
        <f t="shared" si="23"/>
        <v>0</v>
      </c>
      <c r="W14" s="9">
        <f t="shared" si="24"/>
        <v>0</v>
      </c>
      <c r="X14" s="29">
        <f>INDEX(bulk_tonnages_div!$F$2:$AF$136,MATCH($A14,bulk_tonnages_div!$A$2:$A$136,0),MATCH(X$2,bulk_tonnages_div!$F$1:$AF$1,0))*$X$6*$X$7*MCF</f>
        <v>0</v>
      </c>
      <c r="Y14" s="30">
        <f>X14+(Y13*Y$5)</f>
        <v>0</v>
      </c>
      <c r="Z14" s="9">
        <f>Y13*(1-Z$5)</f>
        <v>0</v>
      </c>
      <c r="AA14" s="29">
        <f>INDEX(bulk_tonnages_div!$F$2:$AF$136,MATCH($A14,bulk_tonnages_div!$A$2:$A$136,0),MATCH(AA$2,bulk_tonnages_div!$F$1:$AF$1,0))*$AA$6*$AA$7*MCF</f>
        <v>0</v>
      </c>
      <c r="AB14" s="30">
        <f t="shared" si="25"/>
        <v>0</v>
      </c>
      <c r="AC14" s="9">
        <f t="shared" si="26"/>
        <v>0</v>
      </c>
      <c r="AD14" s="29">
        <f>((INDEX(bulk_tonnages_div!$F$2:$AF$136,MATCH($A14,bulk_tonnages_div!$A$2:$A$136,0),MATCH(AD$2,bulk_tonnages_div!$F$1:$AF$1,0)))+(IF(A4&gt;end_year_1,0,'Soil and Dirt_tonnages'!E4)))*$AD$6*$AD$7*MCF</f>
        <v>0</v>
      </c>
      <c r="AE14" s="30">
        <f t="shared" si="27"/>
        <v>0</v>
      </c>
      <c r="AF14" s="9">
        <f t="shared" si="28"/>
        <v>0</v>
      </c>
      <c r="AG14" s="29">
        <f>INDEX(bulk_tonnages_div!$F$2:$AF$136,MATCH($A14,bulk_tonnages_div!$A$2:$A$136,0),MATCH(AG$2,bulk_tonnages_div!$F$1:$AF$1,0))*$AG$6*$AG$7*MCF</f>
        <v>0</v>
      </c>
      <c r="AH14" s="30">
        <f t="shared" si="29"/>
        <v>0</v>
      </c>
      <c r="AI14" s="9">
        <f t="shared" si="30"/>
        <v>0</v>
      </c>
      <c r="AJ14" s="29">
        <f>INDEX(bulk_tonnages_div!$F$2:$AF$136,MATCH($A14,bulk_tonnages_div!$A$2:$A$136,0),MATCH(AJ$2,bulk_tonnages_div!$F$1:$AF$1,0))*$AJ$6*$AJ$7*MCF</f>
        <v>0</v>
      </c>
      <c r="AK14" s="30">
        <f>AJ14+(AK13*AK$5)</f>
        <v>0</v>
      </c>
      <c r="AL14" s="9">
        <f>AK13*(1-AL$5)</f>
        <v>0</v>
      </c>
      <c r="AM14" s="29">
        <f>INDEX(bulk_tonnages_div!$F$2:$AF$136,MATCH($A14,bulk_tonnages_div!$A$2:$A$136,0),MATCH(AM$2,bulk_tonnages_div!$F$1:$AF$1,0))*$AM$6*$AM$7*MCF</f>
        <v>0</v>
      </c>
      <c r="AN14" s="30">
        <f>AM14+(AN13*AN$5)</f>
        <v>0</v>
      </c>
      <c r="AO14" s="9">
        <f>AN13*(1-AO$5)</f>
        <v>0</v>
      </c>
      <c r="AP14" s="29">
        <f>IF(A4&gt;end_year_1, 0, Sludge_tonnages!E4)*$AP$6*$AP$7*MCF</f>
        <v>0</v>
      </c>
      <c r="AQ14" s="30">
        <f t="shared" ref="AQ14:AQ76" si="49">AP14+(AQ13*AQ$5)</f>
        <v>0</v>
      </c>
      <c r="AR14" s="9">
        <f>AQ13*(1-AR$5)</f>
        <v>0</v>
      </c>
      <c r="AU14" s="55">
        <f>+AV14-AV13</f>
        <v>0</v>
      </c>
      <c r="AV14" s="55">
        <f t="shared" si="31"/>
        <v>0</v>
      </c>
      <c r="AX14" s="55">
        <f t="shared" si="32"/>
        <v>0</v>
      </c>
      <c r="AY14" s="55">
        <f t="shared" si="33"/>
        <v>0</v>
      </c>
      <c r="AZ14" s="55">
        <f t="shared" si="34"/>
        <v>0</v>
      </c>
      <c r="BA14" s="55">
        <f t="shared" si="35"/>
        <v>0</v>
      </c>
      <c r="BB14" s="55">
        <f t="shared" si="36"/>
        <v>0</v>
      </c>
      <c r="BC14" s="55">
        <f t="shared" si="37"/>
        <v>0</v>
      </c>
      <c r="BD14" s="55">
        <f t="shared" si="38"/>
        <v>0</v>
      </c>
      <c r="BE14" s="55">
        <f t="shared" si="39"/>
        <v>0</v>
      </c>
      <c r="BF14" s="55">
        <f t="shared" ref="BF14:BF77" si="50">+AG14-AG13</f>
        <v>0</v>
      </c>
      <c r="BG14" s="55">
        <f t="shared" ref="BG14:BG77" si="51">+AJ14-AJ13</f>
        <v>0</v>
      </c>
      <c r="BH14" s="55">
        <f t="shared" ref="BH14:BH77" si="52">+AM14-AM13</f>
        <v>0</v>
      </c>
      <c r="BI14" s="55">
        <f t="shared" ref="BI14:BI77" si="53">+AX14+AZ14+BB14+BC14+BD14+BF14+BG14+BH14</f>
        <v>0</v>
      </c>
      <c r="BK14" s="55">
        <f t="shared" si="40"/>
        <v>0</v>
      </c>
      <c r="BL14" s="55">
        <f t="shared" si="41"/>
        <v>0</v>
      </c>
      <c r="BM14" s="55">
        <f t="shared" si="42"/>
        <v>0</v>
      </c>
      <c r="BN14" s="55">
        <f t="shared" si="43"/>
        <v>0</v>
      </c>
      <c r="BO14" s="55">
        <f t="shared" si="44"/>
        <v>0</v>
      </c>
      <c r="BP14" s="55">
        <f t="shared" si="45"/>
        <v>0</v>
      </c>
      <c r="BQ14" s="55">
        <f t="shared" si="46"/>
        <v>0</v>
      </c>
      <c r="BR14" s="55">
        <f t="shared" si="47"/>
        <v>0</v>
      </c>
      <c r="BS14" s="55">
        <f t="shared" ref="BS14:BS77" si="54">+AI14-AI13</f>
        <v>0</v>
      </c>
      <c r="BT14" s="55">
        <f t="shared" ref="BT14:BT77" si="55">+AL14-AL13</f>
        <v>0</v>
      </c>
      <c r="BU14" s="55">
        <f t="shared" ref="BU14:BU77" si="56">+AO14-AO13</f>
        <v>0</v>
      </c>
    </row>
    <row r="15" spans="1:73" x14ac:dyDescent="0.25">
      <c r="A15" s="6">
        <f>'DONNÉES '!B44</f>
        <v>3</v>
      </c>
      <c r="B15" s="8">
        <f t="shared" si="12"/>
        <v>0</v>
      </c>
      <c r="C15" s="29">
        <f>INDEX(bulk_tonnages_div!$C$2:$AF$136,MATCH($A15,bulk_tonnages_div!$A$2:$A$136,0),MATCH(C$2,bulk_tonnages_div!$C$1:$AF$1,0))*$C$6*$C$7*MCF</f>
        <v>0</v>
      </c>
      <c r="D15" s="30">
        <f t="shared" ref="D15:D58" si="57">C15+(D14*D$5)</f>
        <v>0</v>
      </c>
      <c r="E15" s="9">
        <f t="shared" si="48"/>
        <v>0</v>
      </c>
      <c r="F15" s="29">
        <f>INDEX(bulk_tonnages_div!$F$2:$AF$136,MATCH($A15,bulk_tonnages_div!$A$2:$A$136,0),MATCH(F$2,bulk_tonnages_div!$F$1:$AF$1,0))*$F$6*$F$7*MCF</f>
        <v>0</v>
      </c>
      <c r="G15" s="30">
        <f t="shared" si="13"/>
        <v>0</v>
      </c>
      <c r="H15" s="9">
        <f t="shared" si="14"/>
        <v>0</v>
      </c>
      <c r="I15" s="29">
        <f>INDEX(bulk_tonnages_div!$F$2:$AF$136,MATCH($A15,bulk_tonnages_div!$A$2:$A$136,0),MATCH(I$2,bulk_tonnages_div!$F$1:$AF$1,0))*$I$6*$I$7*MCF</f>
        <v>0</v>
      </c>
      <c r="J15" s="30">
        <f t="shared" si="15"/>
        <v>0</v>
      </c>
      <c r="K15" s="9">
        <f t="shared" si="16"/>
        <v>0</v>
      </c>
      <c r="L15" s="29">
        <f>INDEX(bulk_tonnages_div!$F$2:$AF$136,MATCH($A15,bulk_tonnages_div!$A$2:$A$136,0),MATCH(L$2,bulk_tonnages_div!$F$1:$AF$1,0))*$L$6*$L$7*MCF</f>
        <v>0</v>
      </c>
      <c r="M15" s="30">
        <f t="shared" si="17"/>
        <v>0</v>
      </c>
      <c r="N15" s="9">
        <f t="shared" si="18"/>
        <v>0</v>
      </c>
      <c r="O15" s="29">
        <f>INDEX(bulk_tonnages_div!$F$2:$AF$136,MATCH($A15,bulk_tonnages_div!$A$2:$A$136,0),MATCH(O$2,bulk_tonnages_div!$F$1:$AF$1,0))*$O$6*$O$7*MCF</f>
        <v>0</v>
      </c>
      <c r="P15" s="30">
        <f t="shared" si="19"/>
        <v>0</v>
      </c>
      <c r="Q15" s="9">
        <f t="shared" si="20"/>
        <v>0</v>
      </c>
      <c r="R15" s="29">
        <f>INDEX(bulk_tonnages_div!$F$2:$AF$136,MATCH($A15,bulk_tonnages_div!$A$2:$A$136,0),MATCH(R$2,bulk_tonnages_div!$F$1:$AF$1,0))*$R$6*$R$7*MCF</f>
        <v>0</v>
      </c>
      <c r="S15" s="30">
        <f t="shared" si="21"/>
        <v>0</v>
      </c>
      <c r="T15" s="9">
        <f t="shared" si="22"/>
        <v>0</v>
      </c>
      <c r="U15" s="29">
        <f>INDEX(bulk_tonnages_div!$F$2:$AF$136,MATCH($A15,bulk_tonnages_div!$A$2:$A$136,0),MATCH(U$2,bulk_tonnages_div!$F$1:$AF$1,0))*$U$6*$U$7*MCF</f>
        <v>0</v>
      </c>
      <c r="V15" s="30">
        <f t="shared" si="23"/>
        <v>0</v>
      </c>
      <c r="W15" s="9">
        <f t="shared" si="24"/>
        <v>0</v>
      </c>
      <c r="X15" s="29">
        <f>INDEX(bulk_tonnages_div!$F$2:$AF$136,MATCH($A15,bulk_tonnages_div!$A$2:$A$136,0),MATCH(X$2,bulk_tonnages_div!$F$1:$AF$1,0))*$X$6*$X$7*MCF</f>
        <v>0</v>
      </c>
      <c r="Y15" s="30">
        <f t="shared" ref="Y15:Y58" si="58">X15+(Y14*Y$5)</f>
        <v>0</v>
      </c>
      <c r="Z15" s="9">
        <f t="shared" ref="Z15:Z58" si="59">Y14*(1-Z$5)</f>
        <v>0</v>
      </c>
      <c r="AA15" s="29">
        <f>INDEX(bulk_tonnages_div!$F$2:$AF$136,MATCH($A15,bulk_tonnages_div!$A$2:$A$136,0),MATCH(AA$2,bulk_tonnages_div!$F$1:$AF$1,0))*$AA$6*$AA$7*MCF</f>
        <v>0</v>
      </c>
      <c r="AB15" s="30">
        <f t="shared" si="25"/>
        <v>0</v>
      </c>
      <c r="AC15" s="9">
        <f t="shared" si="26"/>
        <v>0</v>
      </c>
      <c r="AD15" s="29">
        <f>((INDEX(bulk_tonnages_div!$F$2:$AF$136,MATCH($A15,bulk_tonnages_div!$A$2:$A$136,0),MATCH(AD$2,bulk_tonnages_div!$F$1:$AF$1,0)))+(IF(A5&gt;end_year_1,0,'Soil and Dirt_tonnages'!E5)))*$AD$6*$AD$7*MCF</f>
        <v>0</v>
      </c>
      <c r="AE15" s="30">
        <f t="shared" si="27"/>
        <v>0</v>
      </c>
      <c r="AF15" s="9">
        <f t="shared" si="28"/>
        <v>0</v>
      </c>
      <c r="AG15" s="29">
        <f>INDEX(bulk_tonnages_div!$F$2:$AF$136,MATCH($A15,bulk_tonnages_div!$A$2:$A$136,0),MATCH(AG$2,bulk_tonnages_div!$F$1:$AF$1,0))*$AG$6*$AG$7*MCF</f>
        <v>0</v>
      </c>
      <c r="AH15" s="30">
        <f t="shared" si="29"/>
        <v>0</v>
      </c>
      <c r="AI15" s="9">
        <f t="shared" si="30"/>
        <v>0</v>
      </c>
      <c r="AJ15" s="29">
        <f>INDEX(bulk_tonnages_div!$F$2:$AF$136,MATCH($A15,bulk_tonnages_div!$A$2:$A$136,0),MATCH(AJ$2,bulk_tonnages_div!$F$1:$AF$1,0))*$AJ$6*$AJ$7*MCF</f>
        <v>0</v>
      </c>
      <c r="AK15" s="30">
        <f t="shared" ref="AK15:AK76" si="60">AJ15+(AK14*AK$5)</f>
        <v>0</v>
      </c>
      <c r="AL15" s="9">
        <f>AK14*(1-AL$5)</f>
        <v>0</v>
      </c>
      <c r="AM15" s="29">
        <f>INDEX(bulk_tonnages_div!$F$2:$AF$136,MATCH($A15,bulk_tonnages_div!$A$2:$A$136,0),MATCH(AM$2,bulk_tonnages_div!$F$1:$AF$1,0))*$AM$6*$AM$7*MCF</f>
        <v>0</v>
      </c>
      <c r="AN15" s="30">
        <f>AM15+(AN14*AN$5)</f>
        <v>0</v>
      </c>
      <c r="AO15" s="9">
        <f>AN14*(1-AO$5)</f>
        <v>0</v>
      </c>
      <c r="AP15" s="29">
        <f>IF(A5&gt;end_year_1, 0, Sludge_tonnages!E5)*$AP$6*$AP$7*MCF</f>
        <v>0</v>
      </c>
      <c r="AQ15" s="30">
        <f t="shared" si="49"/>
        <v>0</v>
      </c>
      <c r="AR15" s="9">
        <f t="shared" ref="AR15:AR76" si="61">AQ14*(1-AR$5)</f>
        <v>0</v>
      </c>
      <c r="AU15" s="55">
        <f t="shared" ref="AU15:AU78" si="62">+AV15-AV14</f>
        <v>0</v>
      </c>
      <c r="AV15" s="55">
        <f t="shared" si="31"/>
        <v>0</v>
      </c>
      <c r="AX15" s="55">
        <f t="shared" si="32"/>
        <v>0</v>
      </c>
      <c r="AY15" s="55">
        <f t="shared" si="33"/>
        <v>0</v>
      </c>
      <c r="AZ15" s="55">
        <f t="shared" si="34"/>
        <v>0</v>
      </c>
      <c r="BA15" s="55">
        <f t="shared" si="35"/>
        <v>0</v>
      </c>
      <c r="BB15" s="55">
        <f t="shared" si="36"/>
        <v>0</v>
      </c>
      <c r="BC15" s="55">
        <f t="shared" si="37"/>
        <v>0</v>
      </c>
      <c r="BD15" s="55">
        <f t="shared" si="38"/>
        <v>0</v>
      </c>
      <c r="BE15" s="55">
        <f t="shared" si="39"/>
        <v>0</v>
      </c>
      <c r="BF15" s="55">
        <f t="shared" si="50"/>
        <v>0</v>
      </c>
      <c r="BG15" s="55">
        <f t="shared" si="51"/>
        <v>0</v>
      </c>
      <c r="BH15" s="55">
        <f t="shared" si="52"/>
        <v>0</v>
      </c>
      <c r="BI15" s="55">
        <f t="shared" si="53"/>
        <v>0</v>
      </c>
      <c r="BK15" s="55">
        <f t="shared" si="40"/>
        <v>0</v>
      </c>
      <c r="BL15" s="55">
        <f t="shared" si="41"/>
        <v>0</v>
      </c>
      <c r="BM15" s="55">
        <f t="shared" si="42"/>
        <v>0</v>
      </c>
      <c r="BN15" s="55">
        <f t="shared" si="43"/>
        <v>0</v>
      </c>
      <c r="BO15" s="55">
        <f t="shared" si="44"/>
        <v>0</v>
      </c>
      <c r="BP15" s="55">
        <f t="shared" si="45"/>
        <v>0</v>
      </c>
      <c r="BQ15" s="55">
        <f t="shared" si="46"/>
        <v>0</v>
      </c>
      <c r="BR15" s="55">
        <f t="shared" si="47"/>
        <v>0</v>
      </c>
      <c r="BS15" s="55">
        <f t="shared" si="54"/>
        <v>0</v>
      </c>
      <c r="BT15" s="55">
        <f t="shared" si="55"/>
        <v>0</v>
      </c>
      <c r="BU15" s="55">
        <f t="shared" si="56"/>
        <v>0</v>
      </c>
    </row>
    <row r="16" spans="1:73" x14ac:dyDescent="0.25">
      <c r="A16" s="6">
        <f>'DONNÉES '!B45</f>
        <v>4</v>
      </c>
      <c r="B16" s="8">
        <f t="shared" si="12"/>
        <v>0</v>
      </c>
      <c r="C16" s="29">
        <f>INDEX(bulk_tonnages_div!$C$2:$AF$136,MATCH($A16,bulk_tonnages_div!$A$2:$A$136,0),MATCH(C$2,bulk_tonnages_div!$C$1:$AF$1,0))*$C$6*$C$7*MCF</f>
        <v>0</v>
      </c>
      <c r="D16" s="30">
        <f t="shared" si="57"/>
        <v>0</v>
      </c>
      <c r="E16" s="9">
        <f t="shared" si="48"/>
        <v>0</v>
      </c>
      <c r="F16" s="29">
        <f>INDEX(bulk_tonnages_div!$F$2:$AF$136,MATCH($A16,bulk_tonnages_div!$A$2:$A$136,0),MATCH(F$2,bulk_tonnages_div!$F$1:$AF$1,0))*$F$6*$F$7*MCF</f>
        <v>0</v>
      </c>
      <c r="G16" s="30">
        <f t="shared" si="13"/>
        <v>0</v>
      </c>
      <c r="H16" s="9">
        <f t="shared" si="14"/>
        <v>0</v>
      </c>
      <c r="I16" s="29">
        <f>INDEX(bulk_tonnages_div!$F$2:$AF$136,MATCH($A16,bulk_tonnages_div!$A$2:$A$136,0),MATCH(I$2,bulk_tonnages_div!$F$1:$AF$1,0))*$I$6*$I$7*MCF</f>
        <v>0</v>
      </c>
      <c r="J16" s="30">
        <f t="shared" si="15"/>
        <v>0</v>
      </c>
      <c r="K16" s="9">
        <f t="shared" si="16"/>
        <v>0</v>
      </c>
      <c r="L16" s="29">
        <f>INDEX(bulk_tonnages_div!$F$2:$AF$136,MATCH($A16,bulk_tonnages_div!$A$2:$A$136,0),MATCH(L$2,bulk_tonnages_div!$F$1:$AF$1,0))*$L$6*$L$7*MCF</f>
        <v>0</v>
      </c>
      <c r="M16" s="30">
        <f t="shared" si="17"/>
        <v>0</v>
      </c>
      <c r="N16" s="9">
        <f t="shared" si="18"/>
        <v>0</v>
      </c>
      <c r="O16" s="29">
        <f>INDEX(bulk_tonnages_div!$F$2:$AF$136,MATCH($A16,bulk_tonnages_div!$A$2:$A$136,0),MATCH(O$2,bulk_tonnages_div!$F$1:$AF$1,0))*$O$6*$O$7*MCF</f>
        <v>0</v>
      </c>
      <c r="P16" s="30">
        <f t="shared" si="19"/>
        <v>0</v>
      </c>
      <c r="Q16" s="9">
        <f t="shared" si="20"/>
        <v>0</v>
      </c>
      <c r="R16" s="29">
        <f>INDEX(bulk_tonnages_div!$F$2:$AF$136,MATCH($A16,bulk_tonnages_div!$A$2:$A$136,0),MATCH(R$2,bulk_tonnages_div!$F$1:$AF$1,0))*$R$6*$R$7*MCF</f>
        <v>0</v>
      </c>
      <c r="S16" s="30">
        <f t="shared" si="21"/>
        <v>0</v>
      </c>
      <c r="T16" s="9">
        <f t="shared" si="22"/>
        <v>0</v>
      </c>
      <c r="U16" s="29">
        <f>INDEX(bulk_tonnages_div!$F$2:$AF$136,MATCH($A16,bulk_tonnages_div!$A$2:$A$136,0),MATCH(U$2,bulk_tonnages_div!$F$1:$AF$1,0))*$U$6*$U$7*MCF</f>
        <v>0</v>
      </c>
      <c r="V16" s="30">
        <f t="shared" si="23"/>
        <v>0</v>
      </c>
      <c r="W16" s="9">
        <f t="shared" si="24"/>
        <v>0</v>
      </c>
      <c r="X16" s="29">
        <f>INDEX(bulk_tonnages_div!$F$2:$AF$136,MATCH($A16,bulk_tonnages_div!$A$2:$A$136,0),MATCH(X$2,bulk_tonnages_div!$F$1:$AF$1,0))*$X$6*$X$7*MCF</f>
        <v>0</v>
      </c>
      <c r="Y16" s="30">
        <f>X16+(Y15*Y$5)</f>
        <v>0</v>
      </c>
      <c r="Z16" s="9">
        <f>Y15*(1-Z$5)</f>
        <v>0</v>
      </c>
      <c r="AA16" s="29">
        <f>INDEX(bulk_tonnages_div!$F$2:$AF$136,MATCH($A16,bulk_tonnages_div!$A$2:$A$136,0),MATCH(AA$2,bulk_tonnages_div!$F$1:$AF$1,0))*$AA$6*$AA$7*MCF</f>
        <v>0</v>
      </c>
      <c r="AB16" s="30">
        <f t="shared" si="25"/>
        <v>0</v>
      </c>
      <c r="AC16" s="9">
        <f t="shared" si="26"/>
        <v>0</v>
      </c>
      <c r="AD16" s="29">
        <f>((INDEX(bulk_tonnages_div!$F$2:$AF$136,MATCH($A16,bulk_tonnages_div!$A$2:$A$136,0),MATCH(AD$2,bulk_tonnages_div!$F$1:$AF$1,0)))+(IF(A6&gt;end_year_1,0,'Soil and Dirt_tonnages'!E6)))*$AD$6*$AD$7*MCF</f>
        <v>0</v>
      </c>
      <c r="AE16" s="30">
        <f t="shared" si="27"/>
        <v>0</v>
      </c>
      <c r="AF16" s="9">
        <f t="shared" si="28"/>
        <v>0</v>
      </c>
      <c r="AG16" s="29">
        <f>INDEX(bulk_tonnages_div!$F$2:$AF$136,MATCH($A16,bulk_tonnages_div!$A$2:$A$136,0),MATCH(AG$2,bulk_tonnages_div!$F$1:$AF$1,0))*$AG$6*$AG$7*MCF</f>
        <v>0</v>
      </c>
      <c r="AH16" s="30">
        <f t="shared" si="29"/>
        <v>0</v>
      </c>
      <c r="AI16" s="9">
        <f t="shared" si="30"/>
        <v>0</v>
      </c>
      <c r="AJ16" s="29">
        <f>INDEX(bulk_tonnages_div!$F$2:$AF$136,MATCH($A16,bulk_tonnages_div!$A$2:$A$136,0),MATCH(AJ$2,bulk_tonnages_div!$F$1:$AF$1,0))*$AJ$6*$AJ$7*MCF</f>
        <v>0</v>
      </c>
      <c r="AK16" s="30">
        <f t="shared" si="60"/>
        <v>0</v>
      </c>
      <c r="AL16" s="9">
        <f t="shared" ref="AL16:AL76" si="63">AK15*(1-AL$5)</f>
        <v>0</v>
      </c>
      <c r="AM16" s="29">
        <f>INDEX(bulk_tonnages_div!$F$2:$AF$136,MATCH($A16,bulk_tonnages_div!$A$2:$A$136,0),MATCH(AM$2,bulk_tonnages_div!$F$1:$AF$1,0))*$AM$6*$AM$7*MCF</f>
        <v>0</v>
      </c>
      <c r="AN16" s="30">
        <f t="shared" ref="AN16:AN76" si="64">AM16+(AN15*AN$5)</f>
        <v>0</v>
      </c>
      <c r="AO16" s="9">
        <f t="shared" ref="AO16:AO76" si="65">AN15*(1-AO$5)</f>
        <v>0</v>
      </c>
      <c r="AP16" s="29">
        <f>IF(A6&gt;end_year_1, 0, Sludge_tonnages!E6)*$AP$6*$AP$7*MCF</f>
        <v>0</v>
      </c>
      <c r="AQ16" s="30">
        <f t="shared" si="49"/>
        <v>0</v>
      </c>
      <c r="AR16" s="9">
        <f t="shared" si="61"/>
        <v>0</v>
      </c>
      <c r="AU16" s="55">
        <f t="shared" si="62"/>
        <v>0</v>
      </c>
      <c r="AV16" s="55">
        <f t="shared" si="31"/>
        <v>0</v>
      </c>
      <c r="AX16" s="55">
        <f t="shared" si="32"/>
        <v>0</v>
      </c>
      <c r="AY16" s="55">
        <f t="shared" si="33"/>
        <v>0</v>
      </c>
      <c r="AZ16" s="55">
        <f t="shared" si="34"/>
        <v>0</v>
      </c>
      <c r="BA16" s="55">
        <f t="shared" si="35"/>
        <v>0</v>
      </c>
      <c r="BB16" s="55">
        <f t="shared" si="36"/>
        <v>0</v>
      </c>
      <c r="BC16" s="55">
        <f t="shared" si="37"/>
        <v>0</v>
      </c>
      <c r="BD16" s="55">
        <f t="shared" si="38"/>
        <v>0</v>
      </c>
      <c r="BE16" s="55">
        <f t="shared" si="39"/>
        <v>0</v>
      </c>
      <c r="BF16" s="55">
        <f t="shared" si="50"/>
        <v>0</v>
      </c>
      <c r="BG16" s="55">
        <f t="shared" si="51"/>
        <v>0</v>
      </c>
      <c r="BH16" s="55">
        <f t="shared" si="52"/>
        <v>0</v>
      </c>
      <c r="BI16" s="55">
        <f t="shared" si="53"/>
        <v>0</v>
      </c>
      <c r="BK16" s="55">
        <f t="shared" si="40"/>
        <v>0</v>
      </c>
      <c r="BL16" s="55">
        <f t="shared" si="41"/>
        <v>0</v>
      </c>
      <c r="BM16" s="55">
        <f t="shared" si="42"/>
        <v>0</v>
      </c>
      <c r="BN16" s="55">
        <f t="shared" si="43"/>
        <v>0</v>
      </c>
      <c r="BO16" s="55">
        <f t="shared" si="44"/>
        <v>0</v>
      </c>
      <c r="BP16" s="55">
        <f t="shared" si="45"/>
        <v>0</v>
      </c>
      <c r="BQ16" s="55">
        <f t="shared" si="46"/>
        <v>0</v>
      </c>
      <c r="BR16" s="55">
        <f t="shared" si="47"/>
        <v>0</v>
      </c>
      <c r="BS16" s="55">
        <f t="shared" si="54"/>
        <v>0</v>
      </c>
      <c r="BT16" s="55">
        <f t="shared" si="55"/>
        <v>0</v>
      </c>
      <c r="BU16" s="55">
        <f t="shared" si="56"/>
        <v>0</v>
      </c>
    </row>
    <row r="17" spans="1:73" x14ac:dyDescent="0.25">
      <c r="A17" s="6">
        <f>'DONNÉES '!B46</f>
        <v>5</v>
      </c>
      <c r="B17" s="8">
        <f t="shared" si="12"/>
        <v>0</v>
      </c>
      <c r="C17" s="29">
        <f>INDEX(bulk_tonnages_div!$C$2:$AF$136,MATCH($A17,bulk_tonnages_div!$A$2:$A$136,0),MATCH(C$2,bulk_tonnages_div!$C$1:$AF$1,0))*$C$6*$C$7*MCF</f>
        <v>0</v>
      </c>
      <c r="D17" s="30">
        <f t="shared" si="57"/>
        <v>0</v>
      </c>
      <c r="E17" s="9">
        <f t="shared" si="48"/>
        <v>0</v>
      </c>
      <c r="F17" s="29">
        <f>INDEX(bulk_tonnages_div!$F$2:$AF$136,MATCH($A17,bulk_tonnages_div!$A$2:$A$136,0),MATCH(F$2,bulk_tonnages_div!$F$1:$AF$1,0))*$F$6*$F$7*MCF</f>
        <v>0</v>
      </c>
      <c r="G17" s="30">
        <f t="shared" si="13"/>
        <v>0</v>
      </c>
      <c r="H17" s="9">
        <f t="shared" si="14"/>
        <v>0</v>
      </c>
      <c r="I17" s="29">
        <f>INDEX(bulk_tonnages_div!$F$2:$AF$136,MATCH($A17,bulk_tonnages_div!$A$2:$A$136,0),MATCH(I$2,bulk_tonnages_div!$F$1:$AF$1,0))*$I$6*$I$7*MCF</f>
        <v>0</v>
      </c>
      <c r="J17" s="30">
        <f t="shared" si="15"/>
        <v>0</v>
      </c>
      <c r="K17" s="9">
        <f t="shared" si="16"/>
        <v>0</v>
      </c>
      <c r="L17" s="29">
        <f>INDEX(bulk_tonnages_div!$F$2:$AF$136,MATCH($A17,bulk_tonnages_div!$A$2:$A$136,0),MATCH(L$2,bulk_tonnages_div!$F$1:$AF$1,0))*$L$6*$L$7*MCF</f>
        <v>0</v>
      </c>
      <c r="M17" s="30">
        <f t="shared" si="17"/>
        <v>0</v>
      </c>
      <c r="N17" s="9">
        <f t="shared" si="18"/>
        <v>0</v>
      </c>
      <c r="O17" s="29">
        <f>INDEX(bulk_tonnages_div!$F$2:$AF$136,MATCH($A17,bulk_tonnages_div!$A$2:$A$136,0),MATCH(O$2,bulk_tonnages_div!$F$1:$AF$1,0))*$O$6*$O$7*MCF</f>
        <v>0</v>
      </c>
      <c r="P17" s="30">
        <f t="shared" si="19"/>
        <v>0</v>
      </c>
      <c r="Q17" s="9">
        <f t="shared" si="20"/>
        <v>0</v>
      </c>
      <c r="R17" s="29">
        <f>INDEX(bulk_tonnages_div!$F$2:$AF$136,MATCH($A17,bulk_tonnages_div!$A$2:$A$136,0),MATCH(R$2,bulk_tonnages_div!$F$1:$AF$1,0))*$R$6*$R$7*MCF</f>
        <v>0</v>
      </c>
      <c r="S17" s="30">
        <f t="shared" si="21"/>
        <v>0</v>
      </c>
      <c r="T17" s="9">
        <f t="shared" si="22"/>
        <v>0</v>
      </c>
      <c r="U17" s="29">
        <f>INDEX(bulk_tonnages_div!$F$2:$AF$136,MATCH($A17,bulk_tonnages_div!$A$2:$A$136,0),MATCH(U$2,bulk_tonnages_div!$F$1:$AF$1,0))*$U$6*$U$7*MCF</f>
        <v>0</v>
      </c>
      <c r="V17" s="30">
        <f t="shared" si="23"/>
        <v>0</v>
      </c>
      <c r="W17" s="9">
        <f t="shared" si="24"/>
        <v>0</v>
      </c>
      <c r="X17" s="29">
        <f>INDEX(bulk_tonnages_div!$F$2:$AF$136,MATCH($A17,bulk_tonnages_div!$A$2:$A$136,0),MATCH(X$2,bulk_tonnages_div!$F$1:$AF$1,0))*$X$6*$X$7*MCF</f>
        <v>0</v>
      </c>
      <c r="Y17" s="30">
        <f t="shared" si="58"/>
        <v>0</v>
      </c>
      <c r="Z17" s="9">
        <f t="shared" si="59"/>
        <v>0</v>
      </c>
      <c r="AA17" s="29">
        <f>INDEX(bulk_tonnages_div!$F$2:$AF$136,MATCH($A17,bulk_tonnages_div!$A$2:$A$136,0),MATCH(AA$2,bulk_tonnages_div!$F$1:$AF$1,0))*$AA$6*$AA$7*MCF</f>
        <v>0</v>
      </c>
      <c r="AB17" s="30">
        <f t="shared" si="25"/>
        <v>0</v>
      </c>
      <c r="AC17" s="9">
        <f t="shared" si="26"/>
        <v>0</v>
      </c>
      <c r="AD17" s="29">
        <f>((INDEX(bulk_tonnages_div!$F$2:$AF$136,MATCH($A17,bulk_tonnages_div!$A$2:$A$136,0),MATCH(AD$2,bulk_tonnages_div!$F$1:$AF$1,0)))+(IF(A7&gt;end_year_1,0,'Soil and Dirt_tonnages'!E7)))*$AD$6*$AD$7*MCF</f>
        <v>0</v>
      </c>
      <c r="AE17" s="30">
        <f t="shared" si="27"/>
        <v>0</v>
      </c>
      <c r="AF17" s="9">
        <f t="shared" si="28"/>
        <v>0</v>
      </c>
      <c r="AG17" s="29">
        <f>INDEX(bulk_tonnages_div!$F$2:$AF$136,MATCH($A17,bulk_tonnages_div!$A$2:$A$136,0),MATCH(AG$2,bulk_tonnages_div!$F$1:$AF$1,0))*$AG$6*$AG$7*MCF</f>
        <v>0</v>
      </c>
      <c r="AH17" s="30">
        <f t="shared" si="29"/>
        <v>0</v>
      </c>
      <c r="AI17" s="9">
        <f t="shared" si="30"/>
        <v>0</v>
      </c>
      <c r="AJ17" s="29">
        <f>INDEX(bulk_tonnages_div!$F$2:$AF$136,MATCH($A17,bulk_tonnages_div!$A$2:$A$136,0),MATCH(AJ$2,bulk_tonnages_div!$F$1:$AF$1,0))*$AJ$6*$AJ$7*MCF</f>
        <v>0</v>
      </c>
      <c r="AK17" s="30">
        <f t="shared" si="60"/>
        <v>0</v>
      </c>
      <c r="AL17" s="9">
        <f t="shared" si="63"/>
        <v>0</v>
      </c>
      <c r="AM17" s="29">
        <f>INDEX(bulk_tonnages_div!$F$2:$AF$136,MATCH($A17,bulk_tonnages_div!$A$2:$A$136,0),MATCH(AM$2,bulk_tonnages_div!$F$1:$AF$1,0))*$AM$6*$AM$7*MCF</f>
        <v>0</v>
      </c>
      <c r="AN17" s="30">
        <f t="shared" si="64"/>
        <v>0</v>
      </c>
      <c r="AO17" s="9">
        <f t="shared" si="65"/>
        <v>0</v>
      </c>
      <c r="AP17" s="29">
        <f>IF(A7&gt;end_year_1, 0, Sludge_tonnages!E7)*$AP$6*$AP$7*MCF</f>
        <v>0</v>
      </c>
      <c r="AQ17" s="30">
        <f t="shared" si="49"/>
        <v>0</v>
      </c>
      <c r="AR17" s="9">
        <f t="shared" si="61"/>
        <v>0</v>
      </c>
      <c r="AU17" s="55">
        <f t="shared" si="62"/>
        <v>0</v>
      </c>
      <c r="AV17" s="55">
        <f t="shared" si="31"/>
        <v>0</v>
      </c>
      <c r="AX17" s="55">
        <f t="shared" si="32"/>
        <v>0</v>
      </c>
      <c r="AY17" s="55">
        <f t="shared" si="33"/>
        <v>0</v>
      </c>
      <c r="AZ17" s="55">
        <f t="shared" si="34"/>
        <v>0</v>
      </c>
      <c r="BA17" s="55">
        <f t="shared" si="35"/>
        <v>0</v>
      </c>
      <c r="BB17" s="55">
        <f t="shared" si="36"/>
        <v>0</v>
      </c>
      <c r="BC17" s="55">
        <f t="shared" si="37"/>
        <v>0</v>
      </c>
      <c r="BD17" s="55">
        <f t="shared" si="38"/>
        <v>0</v>
      </c>
      <c r="BE17" s="55">
        <f t="shared" si="39"/>
        <v>0</v>
      </c>
      <c r="BF17" s="55">
        <f t="shared" si="50"/>
        <v>0</v>
      </c>
      <c r="BG17" s="55">
        <f t="shared" si="51"/>
        <v>0</v>
      </c>
      <c r="BH17" s="55">
        <f t="shared" si="52"/>
        <v>0</v>
      </c>
      <c r="BI17" s="55">
        <f t="shared" si="53"/>
        <v>0</v>
      </c>
      <c r="BK17" s="55">
        <f t="shared" si="40"/>
        <v>0</v>
      </c>
      <c r="BL17" s="55">
        <f t="shared" si="41"/>
        <v>0</v>
      </c>
      <c r="BM17" s="55">
        <f t="shared" si="42"/>
        <v>0</v>
      </c>
      <c r="BN17" s="55">
        <f t="shared" si="43"/>
        <v>0</v>
      </c>
      <c r="BO17" s="55">
        <f t="shared" si="44"/>
        <v>0</v>
      </c>
      <c r="BP17" s="55">
        <f t="shared" si="45"/>
        <v>0</v>
      </c>
      <c r="BQ17" s="55">
        <f t="shared" si="46"/>
        <v>0</v>
      </c>
      <c r="BR17" s="55">
        <f t="shared" si="47"/>
        <v>0</v>
      </c>
      <c r="BS17" s="55">
        <f t="shared" si="54"/>
        <v>0</v>
      </c>
      <c r="BT17" s="55">
        <f t="shared" si="55"/>
        <v>0</v>
      </c>
      <c r="BU17" s="55">
        <f t="shared" si="56"/>
        <v>0</v>
      </c>
    </row>
    <row r="18" spans="1:73" x14ac:dyDescent="0.25">
      <c r="A18" s="6">
        <f>'DONNÉES '!B47</f>
        <v>6</v>
      </c>
      <c r="B18" s="8">
        <f t="shared" si="12"/>
        <v>0</v>
      </c>
      <c r="C18" s="29">
        <f>INDEX(bulk_tonnages_div!$C$2:$AF$136,MATCH($A18,bulk_tonnages_div!$A$2:$A$136,0),MATCH(C$2,bulk_tonnages_div!$C$1:$AF$1,0))*$C$6*$C$7*MCF</f>
        <v>0</v>
      </c>
      <c r="D18" s="30">
        <f t="shared" si="57"/>
        <v>0</v>
      </c>
      <c r="E18" s="9">
        <f t="shared" si="48"/>
        <v>0</v>
      </c>
      <c r="F18" s="29">
        <f>INDEX(bulk_tonnages_div!$F$2:$AF$136,MATCH($A18,bulk_tonnages_div!$A$2:$A$136,0),MATCH(F$2,bulk_tonnages_div!$F$1:$AF$1,0))*$F$6*$F$7*MCF</f>
        <v>0</v>
      </c>
      <c r="G18" s="30">
        <f t="shared" si="13"/>
        <v>0</v>
      </c>
      <c r="H18" s="9">
        <f t="shared" si="14"/>
        <v>0</v>
      </c>
      <c r="I18" s="29">
        <f>INDEX(bulk_tonnages_div!$F$2:$AF$136,MATCH($A18,bulk_tonnages_div!$A$2:$A$136,0),MATCH(I$2,bulk_tonnages_div!$F$1:$AF$1,0))*$I$6*$I$7*MCF</f>
        <v>0</v>
      </c>
      <c r="J18" s="30">
        <f t="shared" si="15"/>
        <v>0</v>
      </c>
      <c r="K18" s="9">
        <f t="shared" si="16"/>
        <v>0</v>
      </c>
      <c r="L18" s="29">
        <f>INDEX(bulk_tonnages_div!$F$2:$AF$136,MATCH($A18,bulk_tonnages_div!$A$2:$A$136,0),MATCH(L$2,bulk_tonnages_div!$F$1:$AF$1,0))*$L$6*$L$7*MCF</f>
        <v>0</v>
      </c>
      <c r="M18" s="30">
        <f t="shared" si="17"/>
        <v>0</v>
      </c>
      <c r="N18" s="9">
        <f t="shared" si="18"/>
        <v>0</v>
      </c>
      <c r="O18" s="29">
        <f>INDEX(bulk_tonnages_div!$F$2:$AF$136,MATCH($A18,bulk_tonnages_div!$A$2:$A$136,0),MATCH(O$2,bulk_tonnages_div!$F$1:$AF$1,0))*$O$6*$O$7*MCF</f>
        <v>0</v>
      </c>
      <c r="P18" s="30">
        <f t="shared" si="19"/>
        <v>0</v>
      </c>
      <c r="Q18" s="9">
        <f t="shared" si="20"/>
        <v>0</v>
      </c>
      <c r="R18" s="29">
        <f>INDEX(bulk_tonnages_div!$F$2:$AF$136,MATCH($A18,bulk_tonnages_div!$A$2:$A$136,0),MATCH(R$2,bulk_tonnages_div!$F$1:$AF$1,0))*$R$6*$R$7*MCF</f>
        <v>0</v>
      </c>
      <c r="S18" s="30">
        <f t="shared" si="21"/>
        <v>0</v>
      </c>
      <c r="T18" s="9">
        <f t="shared" si="22"/>
        <v>0</v>
      </c>
      <c r="U18" s="29">
        <f>INDEX(bulk_tonnages_div!$F$2:$AF$136,MATCH($A18,bulk_tonnages_div!$A$2:$A$136,0),MATCH(U$2,bulk_tonnages_div!$F$1:$AF$1,0))*$U$6*$U$7*MCF</f>
        <v>0</v>
      </c>
      <c r="V18" s="30">
        <f t="shared" si="23"/>
        <v>0</v>
      </c>
      <c r="W18" s="9">
        <f t="shared" si="24"/>
        <v>0</v>
      </c>
      <c r="X18" s="29">
        <f>INDEX(bulk_tonnages_div!$F$2:$AF$136,MATCH($A18,bulk_tonnages_div!$A$2:$A$136,0),MATCH(X$2,bulk_tonnages_div!$F$1:$AF$1,0))*$X$6*$X$7*MCF</f>
        <v>0</v>
      </c>
      <c r="Y18" s="30">
        <f t="shared" si="58"/>
        <v>0</v>
      </c>
      <c r="Z18" s="9">
        <f>Y17*(1-Z$5)</f>
        <v>0</v>
      </c>
      <c r="AA18" s="29">
        <f>INDEX(bulk_tonnages_div!$F$2:$AF$136,MATCH($A18,bulk_tonnages_div!$A$2:$A$136,0),MATCH(AA$2,bulk_tonnages_div!$F$1:$AF$1,0))*$AA$6*$AA$7*MCF</f>
        <v>0</v>
      </c>
      <c r="AB18" s="30">
        <f t="shared" si="25"/>
        <v>0</v>
      </c>
      <c r="AC18" s="9">
        <f t="shared" si="26"/>
        <v>0</v>
      </c>
      <c r="AD18" s="29">
        <f>((INDEX(bulk_tonnages_div!$F$2:$AF$136,MATCH($A18,bulk_tonnages_div!$A$2:$A$136,0),MATCH(AD$2,bulk_tonnages_div!$F$1:$AF$1,0)))+(IF(A8&gt;end_year_1,0,'Soil and Dirt_tonnages'!E8)))*$AD$6*$AD$7*MCF</f>
        <v>0</v>
      </c>
      <c r="AE18" s="30">
        <f t="shared" si="27"/>
        <v>0</v>
      </c>
      <c r="AF18" s="9">
        <f t="shared" si="28"/>
        <v>0</v>
      </c>
      <c r="AG18" s="29">
        <f>INDEX(bulk_tonnages_div!$F$2:$AF$136,MATCH($A18,bulk_tonnages_div!$A$2:$A$136,0),MATCH(AG$2,bulk_tonnages_div!$F$1:$AF$1,0))*$AG$6*$AG$7*MCF</f>
        <v>0</v>
      </c>
      <c r="AH18" s="30">
        <f t="shared" si="29"/>
        <v>0</v>
      </c>
      <c r="AI18" s="9">
        <f t="shared" si="30"/>
        <v>0</v>
      </c>
      <c r="AJ18" s="29">
        <f>INDEX(bulk_tonnages_div!$F$2:$AF$136,MATCH($A18,bulk_tonnages_div!$A$2:$A$136,0),MATCH(AJ$2,bulk_tonnages_div!$F$1:$AF$1,0))*$AJ$6*$AJ$7*MCF</f>
        <v>0</v>
      </c>
      <c r="AK18" s="30">
        <f t="shared" si="60"/>
        <v>0</v>
      </c>
      <c r="AL18" s="9">
        <f t="shared" si="63"/>
        <v>0</v>
      </c>
      <c r="AM18" s="29">
        <f>INDEX(bulk_tonnages_div!$F$2:$AF$136,MATCH($A18,bulk_tonnages_div!$A$2:$A$136,0),MATCH(AM$2,bulk_tonnages_div!$F$1:$AF$1,0))*$AM$6*$AM$7*MCF</f>
        <v>0</v>
      </c>
      <c r="AN18" s="30">
        <f t="shared" si="64"/>
        <v>0</v>
      </c>
      <c r="AO18" s="9">
        <f t="shared" si="65"/>
        <v>0</v>
      </c>
      <c r="AP18" s="29">
        <f>IF(A8&gt;end_year_1, 0, Sludge_tonnages!E8)*$AP$6*$AP$7*MCF</f>
        <v>0</v>
      </c>
      <c r="AQ18" s="30">
        <f t="shared" si="49"/>
        <v>0</v>
      </c>
      <c r="AR18" s="9">
        <f t="shared" si="61"/>
        <v>0</v>
      </c>
      <c r="AU18" s="55">
        <f t="shared" si="62"/>
        <v>0</v>
      </c>
      <c r="AV18" s="55">
        <f t="shared" si="31"/>
        <v>0</v>
      </c>
      <c r="AX18" s="55">
        <f t="shared" si="32"/>
        <v>0</v>
      </c>
      <c r="AY18" s="55">
        <f t="shared" si="33"/>
        <v>0</v>
      </c>
      <c r="AZ18" s="55">
        <f t="shared" si="34"/>
        <v>0</v>
      </c>
      <c r="BA18" s="55">
        <f t="shared" si="35"/>
        <v>0</v>
      </c>
      <c r="BB18" s="55">
        <f t="shared" si="36"/>
        <v>0</v>
      </c>
      <c r="BC18" s="55">
        <f t="shared" si="37"/>
        <v>0</v>
      </c>
      <c r="BD18" s="55">
        <f t="shared" si="38"/>
        <v>0</v>
      </c>
      <c r="BE18" s="55">
        <f t="shared" si="39"/>
        <v>0</v>
      </c>
      <c r="BF18" s="55">
        <f t="shared" si="50"/>
        <v>0</v>
      </c>
      <c r="BG18" s="55">
        <f t="shared" si="51"/>
        <v>0</v>
      </c>
      <c r="BH18" s="55">
        <f t="shared" si="52"/>
        <v>0</v>
      </c>
      <c r="BI18" s="55">
        <f t="shared" si="53"/>
        <v>0</v>
      </c>
      <c r="BK18" s="55">
        <f t="shared" si="40"/>
        <v>0</v>
      </c>
      <c r="BL18" s="55">
        <f t="shared" si="41"/>
        <v>0</v>
      </c>
      <c r="BM18" s="55">
        <f t="shared" si="42"/>
        <v>0</v>
      </c>
      <c r="BN18" s="55">
        <f t="shared" si="43"/>
        <v>0</v>
      </c>
      <c r="BO18" s="55">
        <f t="shared" si="44"/>
        <v>0</v>
      </c>
      <c r="BP18" s="55">
        <f t="shared" si="45"/>
        <v>0</v>
      </c>
      <c r="BQ18" s="55">
        <f t="shared" si="46"/>
        <v>0</v>
      </c>
      <c r="BR18" s="55">
        <f t="shared" si="47"/>
        <v>0</v>
      </c>
      <c r="BS18" s="55">
        <f t="shared" si="54"/>
        <v>0</v>
      </c>
      <c r="BT18" s="55">
        <f t="shared" si="55"/>
        <v>0</v>
      </c>
      <c r="BU18" s="55">
        <f t="shared" si="56"/>
        <v>0</v>
      </c>
    </row>
    <row r="19" spans="1:73" x14ac:dyDescent="0.25">
      <c r="A19" s="6">
        <f>'DONNÉES '!B48</f>
        <v>7</v>
      </c>
      <c r="B19" s="8">
        <f t="shared" si="12"/>
        <v>0</v>
      </c>
      <c r="C19" s="29">
        <f>INDEX(bulk_tonnages_div!$C$2:$AF$136,MATCH($A19,bulk_tonnages_div!$A$2:$A$136,0),MATCH(C$2,bulk_tonnages_div!$C$1:$AF$1,0))*$C$6*$C$7*MCF</f>
        <v>0</v>
      </c>
      <c r="D19" s="30">
        <f t="shared" si="57"/>
        <v>0</v>
      </c>
      <c r="E19" s="9">
        <f t="shared" si="48"/>
        <v>0</v>
      </c>
      <c r="F19" s="29">
        <f>INDEX(bulk_tonnages_div!$F$2:$AF$136,MATCH($A19,bulk_tonnages_div!$A$2:$A$136,0),MATCH(F$2,bulk_tonnages_div!$F$1:$AF$1,0))*$F$6*$F$7*MCF</f>
        <v>0</v>
      </c>
      <c r="G19" s="30">
        <f t="shared" si="13"/>
        <v>0</v>
      </c>
      <c r="H19" s="9">
        <f t="shared" si="14"/>
        <v>0</v>
      </c>
      <c r="I19" s="29">
        <f>INDEX(bulk_tonnages_div!$F$2:$AF$136,MATCH($A19,bulk_tonnages_div!$A$2:$A$136,0),MATCH(I$2,bulk_tonnages_div!$F$1:$AF$1,0))*$I$6*$I$7*MCF</f>
        <v>0</v>
      </c>
      <c r="J19" s="30">
        <f t="shared" si="15"/>
        <v>0</v>
      </c>
      <c r="K19" s="9">
        <f t="shared" si="16"/>
        <v>0</v>
      </c>
      <c r="L19" s="29">
        <f>INDEX(bulk_tonnages_div!$F$2:$AF$136,MATCH($A19,bulk_tonnages_div!$A$2:$A$136,0),MATCH(L$2,bulk_tonnages_div!$F$1:$AF$1,0))*$L$6*$L$7*MCF</f>
        <v>0</v>
      </c>
      <c r="M19" s="30">
        <f t="shared" si="17"/>
        <v>0</v>
      </c>
      <c r="N19" s="9">
        <f t="shared" si="18"/>
        <v>0</v>
      </c>
      <c r="O19" s="29">
        <f>INDEX(bulk_tonnages_div!$F$2:$AF$136,MATCH($A19,bulk_tonnages_div!$A$2:$A$136,0),MATCH(O$2,bulk_tonnages_div!$F$1:$AF$1,0))*$O$6*$O$7*MCF</f>
        <v>0</v>
      </c>
      <c r="P19" s="30">
        <f t="shared" si="19"/>
        <v>0</v>
      </c>
      <c r="Q19" s="9">
        <f t="shared" si="20"/>
        <v>0</v>
      </c>
      <c r="R19" s="29">
        <f>INDEX(bulk_tonnages_div!$F$2:$AF$136,MATCH($A19,bulk_tonnages_div!$A$2:$A$136,0),MATCH(R$2,bulk_tonnages_div!$F$1:$AF$1,0))*$R$6*$R$7*MCF</f>
        <v>0</v>
      </c>
      <c r="S19" s="30">
        <f t="shared" si="21"/>
        <v>0</v>
      </c>
      <c r="T19" s="9">
        <f t="shared" si="22"/>
        <v>0</v>
      </c>
      <c r="U19" s="29">
        <f>INDEX(bulk_tonnages_div!$F$2:$AF$136,MATCH($A19,bulk_tonnages_div!$A$2:$A$136,0),MATCH(U$2,bulk_tonnages_div!$F$1:$AF$1,0))*$U$6*$U$7*MCF</f>
        <v>0</v>
      </c>
      <c r="V19" s="30">
        <f t="shared" si="23"/>
        <v>0</v>
      </c>
      <c r="W19" s="9">
        <f t="shared" si="24"/>
        <v>0</v>
      </c>
      <c r="X19" s="29">
        <f>INDEX(bulk_tonnages_div!$F$2:$AF$136,MATCH($A19,bulk_tonnages_div!$A$2:$A$136,0),MATCH(X$2,bulk_tonnages_div!$F$1:$AF$1,0))*$X$6*$X$7*MCF</f>
        <v>0</v>
      </c>
      <c r="Y19" s="30">
        <f t="shared" si="58"/>
        <v>0</v>
      </c>
      <c r="Z19" s="9">
        <f t="shared" si="59"/>
        <v>0</v>
      </c>
      <c r="AA19" s="29">
        <f>INDEX(bulk_tonnages_div!$F$2:$AF$136,MATCH($A19,bulk_tonnages_div!$A$2:$A$136,0),MATCH(AA$2,bulk_tonnages_div!$F$1:$AF$1,0))*$AA$6*$AA$7*MCF</f>
        <v>0</v>
      </c>
      <c r="AB19" s="30">
        <f t="shared" si="25"/>
        <v>0</v>
      </c>
      <c r="AC19" s="9">
        <f t="shared" si="26"/>
        <v>0</v>
      </c>
      <c r="AD19" s="29">
        <f>((INDEX(bulk_tonnages_div!$F$2:$AF$136,MATCH($A19,bulk_tonnages_div!$A$2:$A$136,0),MATCH(AD$2,bulk_tonnages_div!$F$1:$AF$1,0)))+(IF(A9&gt;end_year_1,0,'Soil and Dirt_tonnages'!E9)))*$AD$6*$AD$7*MCF</f>
        <v>0</v>
      </c>
      <c r="AE19" s="30">
        <f t="shared" si="27"/>
        <v>0</v>
      </c>
      <c r="AF19" s="9">
        <f t="shared" si="28"/>
        <v>0</v>
      </c>
      <c r="AG19" s="29">
        <f>INDEX(bulk_tonnages_div!$F$2:$AF$136,MATCH($A19,bulk_tonnages_div!$A$2:$A$136,0),MATCH(AG$2,bulk_tonnages_div!$F$1:$AF$1,0))*$AG$6*$AG$7*MCF</f>
        <v>0</v>
      </c>
      <c r="AH19" s="30">
        <f t="shared" si="29"/>
        <v>0</v>
      </c>
      <c r="AI19" s="9">
        <f t="shared" si="30"/>
        <v>0</v>
      </c>
      <c r="AJ19" s="29">
        <f>INDEX(bulk_tonnages_div!$F$2:$AF$136,MATCH($A19,bulk_tonnages_div!$A$2:$A$136,0),MATCH(AJ$2,bulk_tonnages_div!$F$1:$AF$1,0))*$AJ$6*$AJ$7*MCF</f>
        <v>0</v>
      </c>
      <c r="AK19" s="30">
        <f t="shared" si="60"/>
        <v>0</v>
      </c>
      <c r="AL19" s="9">
        <f t="shared" si="63"/>
        <v>0</v>
      </c>
      <c r="AM19" s="29">
        <f>INDEX(bulk_tonnages_div!$F$2:$AF$136,MATCH($A19,bulk_tonnages_div!$A$2:$A$136,0),MATCH(AM$2,bulk_tonnages_div!$F$1:$AF$1,0))*$AM$6*$AM$7*MCF</f>
        <v>0</v>
      </c>
      <c r="AN19" s="30">
        <f t="shared" si="64"/>
        <v>0</v>
      </c>
      <c r="AO19" s="9">
        <f t="shared" si="65"/>
        <v>0</v>
      </c>
      <c r="AP19" s="29">
        <f>IF(A9&gt;end_year_1, 0, Sludge_tonnages!E9)*$AP$6*$AP$7*MCF</f>
        <v>0</v>
      </c>
      <c r="AQ19" s="30">
        <f t="shared" si="49"/>
        <v>0</v>
      </c>
      <c r="AR19" s="9">
        <f t="shared" si="61"/>
        <v>0</v>
      </c>
      <c r="AU19" s="55">
        <f t="shared" si="62"/>
        <v>0</v>
      </c>
      <c r="AV19" s="55">
        <f t="shared" si="31"/>
        <v>0</v>
      </c>
      <c r="AX19" s="55">
        <f t="shared" si="32"/>
        <v>0</v>
      </c>
      <c r="AY19" s="55">
        <f t="shared" si="33"/>
        <v>0</v>
      </c>
      <c r="AZ19" s="55">
        <f t="shared" si="34"/>
        <v>0</v>
      </c>
      <c r="BA19" s="55">
        <f t="shared" si="35"/>
        <v>0</v>
      </c>
      <c r="BB19" s="55">
        <f t="shared" si="36"/>
        <v>0</v>
      </c>
      <c r="BC19" s="55">
        <f t="shared" si="37"/>
        <v>0</v>
      </c>
      <c r="BD19" s="55">
        <f t="shared" si="38"/>
        <v>0</v>
      </c>
      <c r="BE19" s="55">
        <f t="shared" si="39"/>
        <v>0</v>
      </c>
      <c r="BF19" s="55">
        <f t="shared" si="50"/>
        <v>0</v>
      </c>
      <c r="BG19" s="55">
        <f t="shared" si="51"/>
        <v>0</v>
      </c>
      <c r="BH19" s="55">
        <f t="shared" si="52"/>
        <v>0</v>
      </c>
      <c r="BI19" s="55">
        <f t="shared" si="53"/>
        <v>0</v>
      </c>
      <c r="BK19" s="55">
        <f t="shared" si="40"/>
        <v>0</v>
      </c>
      <c r="BL19" s="55">
        <f t="shared" si="41"/>
        <v>0</v>
      </c>
      <c r="BM19" s="55">
        <f t="shared" si="42"/>
        <v>0</v>
      </c>
      <c r="BN19" s="55">
        <f t="shared" si="43"/>
        <v>0</v>
      </c>
      <c r="BO19" s="55">
        <f t="shared" si="44"/>
        <v>0</v>
      </c>
      <c r="BP19" s="55">
        <f t="shared" si="45"/>
        <v>0</v>
      </c>
      <c r="BQ19" s="55">
        <f t="shared" si="46"/>
        <v>0</v>
      </c>
      <c r="BR19" s="55">
        <f t="shared" si="47"/>
        <v>0</v>
      </c>
      <c r="BS19" s="55">
        <f t="shared" si="54"/>
        <v>0</v>
      </c>
      <c r="BT19" s="55">
        <f t="shared" si="55"/>
        <v>0</v>
      </c>
      <c r="BU19" s="55">
        <f t="shared" si="56"/>
        <v>0</v>
      </c>
    </row>
    <row r="20" spans="1:73" x14ac:dyDescent="0.25">
      <c r="A20" s="6">
        <f>'DONNÉES '!B49</f>
        <v>8</v>
      </c>
      <c r="B20" s="8">
        <f t="shared" si="12"/>
        <v>0</v>
      </c>
      <c r="C20" s="29">
        <f>INDEX(bulk_tonnages_div!$C$2:$AF$136,MATCH($A20,bulk_tonnages_div!$A$2:$A$136,0),MATCH(C$2,bulk_tonnages_div!$C$1:$AF$1,0))*$C$6*$C$7*MCF</f>
        <v>0</v>
      </c>
      <c r="D20" s="30">
        <f t="shared" si="57"/>
        <v>0</v>
      </c>
      <c r="E20" s="9">
        <f t="shared" si="48"/>
        <v>0</v>
      </c>
      <c r="F20" s="29">
        <f>INDEX(bulk_tonnages_div!$F$2:$AF$136,MATCH($A20,bulk_tonnages_div!$A$2:$A$136,0),MATCH(F$2,bulk_tonnages_div!$F$1:$AF$1,0))*$F$6*$F$7*MCF</f>
        <v>0</v>
      </c>
      <c r="G20" s="30">
        <f t="shared" si="13"/>
        <v>0</v>
      </c>
      <c r="H20" s="9">
        <f t="shared" si="14"/>
        <v>0</v>
      </c>
      <c r="I20" s="29">
        <f>INDEX(bulk_tonnages_div!$F$2:$AF$136,MATCH($A20,bulk_tonnages_div!$A$2:$A$136,0),MATCH(I$2,bulk_tonnages_div!$F$1:$AF$1,0))*$I$6*$I$7*MCF</f>
        <v>0</v>
      </c>
      <c r="J20" s="30">
        <f t="shared" si="15"/>
        <v>0</v>
      </c>
      <c r="K20" s="9">
        <f t="shared" si="16"/>
        <v>0</v>
      </c>
      <c r="L20" s="29">
        <f>INDEX(bulk_tonnages_div!$F$2:$AF$136,MATCH($A20,bulk_tonnages_div!$A$2:$A$136,0),MATCH(L$2,bulk_tonnages_div!$F$1:$AF$1,0))*$L$6*$L$7*MCF</f>
        <v>0</v>
      </c>
      <c r="M20" s="30">
        <f t="shared" si="17"/>
        <v>0</v>
      </c>
      <c r="N20" s="9">
        <f t="shared" si="18"/>
        <v>0</v>
      </c>
      <c r="O20" s="29">
        <f>INDEX(bulk_tonnages_div!$F$2:$AF$136,MATCH($A20,bulk_tonnages_div!$A$2:$A$136,0),MATCH(O$2,bulk_tonnages_div!$F$1:$AF$1,0))*$O$6*$O$7*MCF</f>
        <v>0</v>
      </c>
      <c r="P20" s="30">
        <f t="shared" si="19"/>
        <v>0</v>
      </c>
      <c r="Q20" s="9">
        <f t="shared" si="20"/>
        <v>0</v>
      </c>
      <c r="R20" s="29">
        <f>INDEX(bulk_tonnages_div!$F$2:$AF$136,MATCH($A20,bulk_tonnages_div!$A$2:$A$136,0),MATCH(R$2,bulk_tonnages_div!$F$1:$AF$1,0))*$R$6*$R$7*MCF</f>
        <v>0</v>
      </c>
      <c r="S20" s="30">
        <f t="shared" si="21"/>
        <v>0</v>
      </c>
      <c r="T20" s="9">
        <f t="shared" si="22"/>
        <v>0</v>
      </c>
      <c r="U20" s="29">
        <f>INDEX(bulk_tonnages_div!$F$2:$AF$136,MATCH($A20,bulk_tonnages_div!$A$2:$A$136,0),MATCH(U$2,bulk_tonnages_div!$F$1:$AF$1,0))*$U$6*$U$7*MCF</f>
        <v>0</v>
      </c>
      <c r="V20" s="30">
        <f t="shared" si="23"/>
        <v>0</v>
      </c>
      <c r="W20" s="9">
        <f t="shared" si="24"/>
        <v>0</v>
      </c>
      <c r="X20" s="29">
        <f>INDEX(bulk_tonnages_div!$F$2:$AF$136,MATCH($A20,bulk_tonnages_div!$A$2:$A$136,0),MATCH(X$2,bulk_tonnages_div!$F$1:$AF$1,0))*$X$6*$X$7*MCF</f>
        <v>0</v>
      </c>
      <c r="Y20" s="30">
        <f t="shared" si="58"/>
        <v>0</v>
      </c>
      <c r="Z20" s="9">
        <f t="shared" si="59"/>
        <v>0</v>
      </c>
      <c r="AA20" s="29">
        <f>INDEX(bulk_tonnages_div!$F$2:$AF$136,MATCH($A20,bulk_tonnages_div!$A$2:$A$136,0),MATCH(AA$2,bulk_tonnages_div!$F$1:$AF$1,0))*$AA$6*$AA$7*MCF</f>
        <v>0</v>
      </c>
      <c r="AB20" s="30">
        <f t="shared" si="25"/>
        <v>0</v>
      </c>
      <c r="AC20" s="9">
        <f t="shared" si="26"/>
        <v>0</v>
      </c>
      <c r="AD20" s="29">
        <f>((INDEX(bulk_tonnages_div!$F$2:$AF$136,MATCH($A20,bulk_tonnages_div!$A$2:$A$136,0),MATCH(AD$2,bulk_tonnages_div!$F$1:$AF$1,0)))+(IF(A10&gt;end_year_1,0,'Soil and Dirt_tonnages'!E10)))*$AD$6*$AD$7*MCF</f>
        <v>0</v>
      </c>
      <c r="AE20" s="30">
        <f t="shared" si="27"/>
        <v>0</v>
      </c>
      <c r="AF20" s="9">
        <f t="shared" si="28"/>
        <v>0</v>
      </c>
      <c r="AG20" s="29">
        <f>INDEX(bulk_tonnages_div!$F$2:$AF$136,MATCH($A20,bulk_tonnages_div!$A$2:$A$136,0),MATCH(AG$2,bulk_tonnages_div!$F$1:$AF$1,0))*$AG$6*$AG$7*MCF</f>
        <v>0</v>
      </c>
      <c r="AH20" s="30">
        <f t="shared" si="29"/>
        <v>0</v>
      </c>
      <c r="AI20" s="9">
        <f t="shared" si="30"/>
        <v>0</v>
      </c>
      <c r="AJ20" s="29">
        <f>INDEX(bulk_tonnages_div!$F$2:$AF$136,MATCH($A20,bulk_tonnages_div!$A$2:$A$136,0),MATCH(AJ$2,bulk_tonnages_div!$F$1:$AF$1,0))*$AJ$6*$AJ$7*MCF</f>
        <v>0</v>
      </c>
      <c r="AK20" s="30">
        <f t="shared" si="60"/>
        <v>0</v>
      </c>
      <c r="AL20" s="9">
        <f t="shared" si="63"/>
        <v>0</v>
      </c>
      <c r="AM20" s="29">
        <f>INDEX(bulk_tonnages_div!$F$2:$AF$136,MATCH($A20,bulk_tonnages_div!$A$2:$A$136,0),MATCH(AM$2,bulk_tonnages_div!$F$1:$AF$1,0))*$AM$6*$AM$7*MCF</f>
        <v>0</v>
      </c>
      <c r="AN20" s="30">
        <f t="shared" si="64"/>
        <v>0</v>
      </c>
      <c r="AO20" s="9">
        <f t="shared" si="65"/>
        <v>0</v>
      </c>
      <c r="AP20" s="29">
        <f>IF(A10&gt;end_year_1, 0, Sludge_tonnages!E10)*$AP$6*$AP$7*MCF</f>
        <v>0</v>
      </c>
      <c r="AQ20" s="30">
        <f t="shared" si="49"/>
        <v>0</v>
      </c>
      <c r="AR20" s="9">
        <f t="shared" si="61"/>
        <v>0</v>
      </c>
      <c r="AU20" s="55">
        <f t="shared" si="62"/>
        <v>0</v>
      </c>
      <c r="AV20" s="55">
        <f t="shared" si="31"/>
        <v>0</v>
      </c>
      <c r="AX20" s="55">
        <f t="shared" si="32"/>
        <v>0</v>
      </c>
      <c r="AY20" s="55">
        <f t="shared" si="33"/>
        <v>0</v>
      </c>
      <c r="AZ20" s="55">
        <f t="shared" si="34"/>
        <v>0</v>
      </c>
      <c r="BA20" s="55">
        <f t="shared" si="35"/>
        <v>0</v>
      </c>
      <c r="BB20" s="55">
        <f t="shared" si="36"/>
        <v>0</v>
      </c>
      <c r="BC20" s="55">
        <f t="shared" si="37"/>
        <v>0</v>
      </c>
      <c r="BD20" s="55">
        <f t="shared" si="38"/>
        <v>0</v>
      </c>
      <c r="BE20" s="55">
        <f t="shared" si="39"/>
        <v>0</v>
      </c>
      <c r="BF20" s="55">
        <f t="shared" si="50"/>
        <v>0</v>
      </c>
      <c r="BG20" s="55">
        <f t="shared" si="51"/>
        <v>0</v>
      </c>
      <c r="BH20" s="55">
        <f t="shared" si="52"/>
        <v>0</v>
      </c>
      <c r="BI20" s="55">
        <f t="shared" si="53"/>
        <v>0</v>
      </c>
      <c r="BK20" s="55">
        <f t="shared" si="40"/>
        <v>0</v>
      </c>
      <c r="BL20" s="55">
        <f t="shared" si="41"/>
        <v>0</v>
      </c>
      <c r="BM20" s="55">
        <f t="shared" si="42"/>
        <v>0</v>
      </c>
      <c r="BN20" s="55">
        <f t="shared" si="43"/>
        <v>0</v>
      </c>
      <c r="BO20" s="55">
        <f t="shared" si="44"/>
        <v>0</v>
      </c>
      <c r="BP20" s="55">
        <f t="shared" si="45"/>
        <v>0</v>
      </c>
      <c r="BQ20" s="55">
        <f t="shared" si="46"/>
        <v>0</v>
      </c>
      <c r="BR20" s="55">
        <f t="shared" si="47"/>
        <v>0</v>
      </c>
      <c r="BS20" s="55">
        <f t="shared" si="54"/>
        <v>0</v>
      </c>
      <c r="BT20" s="55">
        <f t="shared" si="55"/>
        <v>0</v>
      </c>
      <c r="BU20" s="55">
        <f t="shared" si="56"/>
        <v>0</v>
      </c>
    </row>
    <row r="21" spans="1:73" x14ac:dyDescent="0.25">
      <c r="A21" s="6">
        <f>'DONNÉES '!B50</f>
        <v>9</v>
      </c>
      <c r="B21" s="8">
        <f t="shared" si="12"/>
        <v>0</v>
      </c>
      <c r="C21" s="29">
        <f>INDEX(bulk_tonnages_div!$C$2:$AF$136,MATCH($A21,bulk_tonnages_div!$A$2:$A$136,0),MATCH(C$2,bulk_tonnages_div!$C$1:$AF$1,0))*$C$6*$C$7*MCF</f>
        <v>0</v>
      </c>
      <c r="D21" s="30">
        <f t="shared" si="57"/>
        <v>0</v>
      </c>
      <c r="E21" s="9">
        <f t="shared" si="48"/>
        <v>0</v>
      </c>
      <c r="F21" s="29">
        <f>INDEX(bulk_tonnages_div!$F$2:$AF$136,MATCH($A21,bulk_tonnages_div!$A$2:$A$136,0),MATCH(F$2,bulk_tonnages_div!$F$1:$AF$1,0))*$F$6*$F$7*MCF</f>
        <v>0</v>
      </c>
      <c r="G21" s="30">
        <f t="shared" si="13"/>
        <v>0</v>
      </c>
      <c r="H21" s="9">
        <f t="shared" si="14"/>
        <v>0</v>
      </c>
      <c r="I21" s="29">
        <f>INDEX(bulk_tonnages_div!$F$2:$AF$136,MATCH($A21,bulk_tonnages_div!$A$2:$A$136,0),MATCH(I$2,bulk_tonnages_div!$F$1:$AF$1,0))*$I$6*$I$7*MCF</f>
        <v>0</v>
      </c>
      <c r="J21" s="30">
        <f t="shared" si="15"/>
        <v>0</v>
      </c>
      <c r="K21" s="9">
        <f t="shared" si="16"/>
        <v>0</v>
      </c>
      <c r="L21" s="29">
        <f>INDEX(bulk_tonnages_div!$F$2:$AF$136,MATCH($A21,bulk_tonnages_div!$A$2:$A$136,0),MATCH(L$2,bulk_tonnages_div!$F$1:$AF$1,0))*$L$6*$L$7*MCF</f>
        <v>0</v>
      </c>
      <c r="M21" s="30">
        <f t="shared" si="17"/>
        <v>0</v>
      </c>
      <c r="N21" s="9">
        <f t="shared" si="18"/>
        <v>0</v>
      </c>
      <c r="O21" s="29">
        <f>INDEX(bulk_tonnages_div!$F$2:$AF$136,MATCH($A21,bulk_tonnages_div!$A$2:$A$136,0),MATCH(O$2,bulk_tonnages_div!$F$1:$AF$1,0))*$O$6*$O$7*MCF</f>
        <v>0</v>
      </c>
      <c r="P21" s="30">
        <f t="shared" si="19"/>
        <v>0</v>
      </c>
      <c r="Q21" s="9">
        <f t="shared" si="20"/>
        <v>0</v>
      </c>
      <c r="R21" s="29">
        <f>INDEX(bulk_tonnages_div!$F$2:$AF$136,MATCH($A21,bulk_tonnages_div!$A$2:$A$136,0),MATCH(R$2,bulk_tonnages_div!$F$1:$AF$1,0))*$R$6*$R$7*MCF</f>
        <v>0</v>
      </c>
      <c r="S21" s="30">
        <f t="shared" si="21"/>
        <v>0</v>
      </c>
      <c r="T21" s="9">
        <f t="shared" si="22"/>
        <v>0</v>
      </c>
      <c r="U21" s="29">
        <f>INDEX(bulk_tonnages_div!$F$2:$AF$136,MATCH($A21,bulk_tonnages_div!$A$2:$A$136,0),MATCH(U$2,bulk_tonnages_div!$F$1:$AF$1,0))*$U$6*$U$7*MCF</f>
        <v>0</v>
      </c>
      <c r="V21" s="30">
        <f t="shared" si="23"/>
        <v>0</v>
      </c>
      <c r="W21" s="9">
        <f t="shared" si="24"/>
        <v>0</v>
      </c>
      <c r="X21" s="29">
        <f>INDEX(bulk_tonnages_div!$F$2:$AF$136,MATCH($A21,bulk_tonnages_div!$A$2:$A$136,0),MATCH(X$2,bulk_tonnages_div!$F$1:$AF$1,0))*$X$6*$X$7*MCF</f>
        <v>0</v>
      </c>
      <c r="Y21" s="30">
        <f t="shared" si="58"/>
        <v>0</v>
      </c>
      <c r="Z21" s="9">
        <f t="shared" si="59"/>
        <v>0</v>
      </c>
      <c r="AA21" s="29">
        <f>INDEX(bulk_tonnages_div!$F$2:$AF$136,MATCH($A21,bulk_tonnages_div!$A$2:$A$136,0),MATCH(AA$2,bulk_tonnages_div!$F$1:$AF$1,0))*$AA$6*$AA$7*MCF</f>
        <v>0</v>
      </c>
      <c r="AB21" s="30">
        <f t="shared" si="25"/>
        <v>0</v>
      </c>
      <c r="AC21" s="9">
        <f t="shared" si="26"/>
        <v>0</v>
      </c>
      <c r="AD21" s="29">
        <f>((INDEX(bulk_tonnages_div!$F$2:$AF$136,MATCH($A21,bulk_tonnages_div!$A$2:$A$136,0),MATCH(AD$2,bulk_tonnages_div!$F$1:$AF$1,0)))+(IF(A11&gt;end_year_1,0,'Soil and Dirt_tonnages'!E11)))*$AD$6*$AD$7*MCF</f>
        <v>0</v>
      </c>
      <c r="AE21" s="30">
        <f t="shared" si="27"/>
        <v>0</v>
      </c>
      <c r="AF21" s="9">
        <f t="shared" si="28"/>
        <v>0</v>
      </c>
      <c r="AG21" s="29">
        <f>INDEX(bulk_tonnages_div!$F$2:$AF$136,MATCH($A21,bulk_tonnages_div!$A$2:$A$136,0),MATCH(AG$2,bulk_tonnages_div!$F$1:$AF$1,0))*$AG$6*$AG$7*MCF</f>
        <v>0</v>
      </c>
      <c r="AH21" s="30">
        <f t="shared" si="29"/>
        <v>0</v>
      </c>
      <c r="AI21" s="9">
        <f t="shared" si="30"/>
        <v>0</v>
      </c>
      <c r="AJ21" s="29">
        <f>INDEX(bulk_tonnages_div!$F$2:$AF$136,MATCH($A21,bulk_tonnages_div!$A$2:$A$136,0),MATCH(AJ$2,bulk_tonnages_div!$F$1:$AF$1,0))*$AJ$6*$AJ$7*MCF</f>
        <v>0</v>
      </c>
      <c r="AK21" s="30">
        <f t="shared" si="60"/>
        <v>0</v>
      </c>
      <c r="AL21" s="9">
        <f t="shared" si="63"/>
        <v>0</v>
      </c>
      <c r="AM21" s="29">
        <f>INDEX(bulk_tonnages_div!$F$2:$AF$136,MATCH($A21,bulk_tonnages_div!$A$2:$A$136,0),MATCH(AM$2,bulk_tonnages_div!$F$1:$AF$1,0))*$AM$6*$AM$7*MCF</f>
        <v>0</v>
      </c>
      <c r="AN21" s="30">
        <f t="shared" si="64"/>
        <v>0</v>
      </c>
      <c r="AO21" s="9">
        <f t="shared" si="65"/>
        <v>0</v>
      </c>
      <c r="AP21" s="29">
        <f>IF(A11&gt;end_year_1, 0, Sludge_tonnages!E11)*$AP$6*$AP$7*MCF</f>
        <v>0</v>
      </c>
      <c r="AQ21" s="30">
        <f t="shared" si="49"/>
        <v>0</v>
      </c>
      <c r="AR21" s="9">
        <f t="shared" si="61"/>
        <v>0</v>
      </c>
      <c r="AU21" s="55">
        <f t="shared" si="62"/>
        <v>0</v>
      </c>
      <c r="AV21" s="55">
        <f t="shared" si="31"/>
        <v>0</v>
      </c>
      <c r="AX21" s="55">
        <f t="shared" si="32"/>
        <v>0</v>
      </c>
      <c r="AY21" s="55">
        <f t="shared" si="33"/>
        <v>0</v>
      </c>
      <c r="AZ21" s="55">
        <f t="shared" si="34"/>
        <v>0</v>
      </c>
      <c r="BA21" s="55">
        <f t="shared" si="35"/>
        <v>0</v>
      </c>
      <c r="BB21" s="55">
        <f t="shared" si="36"/>
        <v>0</v>
      </c>
      <c r="BC21" s="55">
        <f t="shared" si="37"/>
        <v>0</v>
      </c>
      <c r="BD21" s="55">
        <f t="shared" si="38"/>
        <v>0</v>
      </c>
      <c r="BE21" s="55">
        <f t="shared" si="39"/>
        <v>0</v>
      </c>
      <c r="BF21" s="55">
        <f t="shared" si="50"/>
        <v>0</v>
      </c>
      <c r="BG21" s="55">
        <f t="shared" si="51"/>
        <v>0</v>
      </c>
      <c r="BH21" s="55">
        <f t="shared" si="52"/>
        <v>0</v>
      </c>
      <c r="BI21" s="55">
        <f t="shared" si="53"/>
        <v>0</v>
      </c>
      <c r="BK21" s="55">
        <f t="shared" si="40"/>
        <v>0</v>
      </c>
      <c r="BL21" s="55">
        <f t="shared" si="41"/>
        <v>0</v>
      </c>
      <c r="BM21" s="55">
        <f t="shared" si="42"/>
        <v>0</v>
      </c>
      <c r="BN21" s="55">
        <f t="shared" si="43"/>
        <v>0</v>
      </c>
      <c r="BO21" s="55">
        <f t="shared" si="44"/>
        <v>0</v>
      </c>
      <c r="BP21" s="55">
        <f t="shared" si="45"/>
        <v>0</v>
      </c>
      <c r="BQ21" s="55">
        <f t="shared" si="46"/>
        <v>0</v>
      </c>
      <c r="BR21" s="55">
        <f t="shared" si="47"/>
        <v>0</v>
      </c>
      <c r="BS21" s="55">
        <f t="shared" si="54"/>
        <v>0</v>
      </c>
      <c r="BT21" s="55">
        <f t="shared" si="55"/>
        <v>0</v>
      </c>
      <c r="BU21" s="55">
        <f t="shared" si="56"/>
        <v>0</v>
      </c>
    </row>
    <row r="22" spans="1:73" x14ac:dyDescent="0.25">
      <c r="A22" s="6">
        <f>'DONNÉES '!B51</f>
        <v>10</v>
      </c>
      <c r="B22" s="8">
        <f t="shared" si="12"/>
        <v>0</v>
      </c>
      <c r="C22" s="29">
        <f>INDEX(bulk_tonnages_div!$C$2:$AF$136,MATCH($A22,bulk_tonnages_div!$A$2:$A$136,0),MATCH(C$2,bulk_tonnages_div!$C$1:$AF$1,0))*$C$6*$C$7*MCF</f>
        <v>0</v>
      </c>
      <c r="D22" s="30">
        <f t="shared" si="57"/>
        <v>0</v>
      </c>
      <c r="E22" s="9">
        <f t="shared" si="48"/>
        <v>0</v>
      </c>
      <c r="F22" s="29">
        <f>INDEX(bulk_tonnages_div!$F$2:$AF$136,MATCH($A22,bulk_tonnages_div!$A$2:$A$136,0),MATCH(F$2,bulk_tonnages_div!$F$1:$AF$1,0))*$F$6*$F$7*MCF</f>
        <v>0</v>
      </c>
      <c r="G22" s="30">
        <f t="shared" si="13"/>
        <v>0</v>
      </c>
      <c r="H22" s="9">
        <f t="shared" si="14"/>
        <v>0</v>
      </c>
      <c r="I22" s="29">
        <f>INDEX(bulk_tonnages_div!$F$2:$AF$136,MATCH($A22,bulk_tonnages_div!$A$2:$A$136,0),MATCH(I$2,bulk_tonnages_div!$F$1:$AF$1,0))*$I$6*$I$7*MCF</f>
        <v>0</v>
      </c>
      <c r="J22" s="30">
        <f t="shared" si="15"/>
        <v>0</v>
      </c>
      <c r="K22" s="9">
        <f t="shared" si="16"/>
        <v>0</v>
      </c>
      <c r="L22" s="29">
        <f>INDEX(bulk_tonnages_div!$F$2:$AF$136,MATCH($A22,bulk_tonnages_div!$A$2:$A$136,0),MATCH(L$2,bulk_tonnages_div!$F$1:$AF$1,0))*$L$6*$L$7*MCF</f>
        <v>0</v>
      </c>
      <c r="M22" s="30">
        <f t="shared" si="17"/>
        <v>0</v>
      </c>
      <c r="N22" s="9">
        <f t="shared" si="18"/>
        <v>0</v>
      </c>
      <c r="O22" s="29">
        <f>INDEX(bulk_tonnages_div!$F$2:$AF$136,MATCH($A22,bulk_tonnages_div!$A$2:$A$136,0),MATCH(O$2,bulk_tonnages_div!$F$1:$AF$1,0))*$O$6*$O$7*MCF</f>
        <v>0</v>
      </c>
      <c r="P22" s="30">
        <f t="shared" si="19"/>
        <v>0</v>
      </c>
      <c r="Q22" s="9">
        <f t="shared" si="20"/>
        <v>0</v>
      </c>
      <c r="R22" s="29">
        <f>INDEX(bulk_tonnages_div!$F$2:$AF$136,MATCH($A22,bulk_tonnages_div!$A$2:$A$136,0),MATCH(R$2,bulk_tonnages_div!$F$1:$AF$1,0))*$R$6*$R$7*MCF</f>
        <v>0</v>
      </c>
      <c r="S22" s="30">
        <f t="shared" si="21"/>
        <v>0</v>
      </c>
      <c r="T22" s="9">
        <f t="shared" si="22"/>
        <v>0</v>
      </c>
      <c r="U22" s="29">
        <f>INDEX(bulk_tonnages_div!$F$2:$AF$136,MATCH($A22,bulk_tonnages_div!$A$2:$A$136,0),MATCH(U$2,bulk_tonnages_div!$F$1:$AF$1,0))*$U$6*$U$7*MCF</f>
        <v>0</v>
      </c>
      <c r="V22" s="30">
        <f t="shared" si="23"/>
        <v>0</v>
      </c>
      <c r="W22" s="9">
        <f t="shared" si="24"/>
        <v>0</v>
      </c>
      <c r="X22" s="29">
        <f>INDEX(bulk_tonnages_div!$F$2:$AF$136,MATCH($A22,bulk_tonnages_div!$A$2:$A$136,0),MATCH(X$2,bulk_tonnages_div!$F$1:$AF$1,0))*$X$6*$X$7*MCF</f>
        <v>0</v>
      </c>
      <c r="Y22" s="30">
        <f t="shared" si="58"/>
        <v>0</v>
      </c>
      <c r="Z22" s="9">
        <f t="shared" si="59"/>
        <v>0</v>
      </c>
      <c r="AA22" s="29">
        <f>INDEX(bulk_tonnages_div!$F$2:$AF$136,MATCH($A22,bulk_tonnages_div!$A$2:$A$136,0),MATCH(AA$2,bulk_tonnages_div!$F$1:$AF$1,0))*$AA$6*$AA$7*MCF</f>
        <v>0</v>
      </c>
      <c r="AB22" s="30">
        <f t="shared" si="25"/>
        <v>0</v>
      </c>
      <c r="AC22" s="9">
        <f t="shared" si="26"/>
        <v>0</v>
      </c>
      <c r="AD22" s="29">
        <f>((INDEX(bulk_tonnages_div!$F$2:$AF$136,MATCH($A22,bulk_tonnages_div!$A$2:$A$136,0),MATCH(AD$2,bulk_tonnages_div!$F$1:$AF$1,0)))+(IF(A12&gt;end_year_1,0,'Soil and Dirt_tonnages'!E12)))*$AD$6*$AD$7*MCF</f>
        <v>0</v>
      </c>
      <c r="AE22" s="30">
        <f t="shared" si="27"/>
        <v>0</v>
      </c>
      <c r="AF22" s="9">
        <f t="shared" si="28"/>
        <v>0</v>
      </c>
      <c r="AG22" s="29">
        <f>INDEX(bulk_tonnages_div!$F$2:$AF$136,MATCH($A22,bulk_tonnages_div!$A$2:$A$136,0),MATCH(AG$2,bulk_tonnages_div!$F$1:$AF$1,0))*$AG$6*$AG$7*MCF</f>
        <v>0</v>
      </c>
      <c r="AH22" s="30">
        <f t="shared" si="29"/>
        <v>0</v>
      </c>
      <c r="AI22" s="9">
        <f t="shared" si="30"/>
        <v>0</v>
      </c>
      <c r="AJ22" s="29">
        <f>INDEX(bulk_tonnages_div!$F$2:$AF$136,MATCH($A22,bulk_tonnages_div!$A$2:$A$136,0),MATCH(AJ$2,bulk_tonnages_div!$F$1:$AF$1,0))*$AJ$6*$AJ$7*MCF</f>
        <v>0</v>
      </c>
      <c r="AK22" s="30">
        <f t="shared" si="60"/>
        <v>0</v>
      </c>
      <c r="AL22" s="9">
        <f t="shared" si="63"/>
        <v>0</v>
      </c>
      <c r="AM22" s="29">
        <f>INDEX(bulk_tonnages_div!$F$2:$AF$136,MATCH($A22,bulk_tonnages_div!$A$2:$A$136,0),MATCH(AM$2,bulk_tonnages_div!$F$1:$AF$1,0))*$AM$6*$AM$7*MCF</f>
        <v>0</v>
      </c>
      <c r="AN22" s="30">
        <f t="shared" si="64"/>
        <v>0</v>
      </c>
      <c r="AO22" s="9">
        <f t="shared" si="65"/>
        <v>0</v>
      </c>
      <c r="AP22" s="29">
        <f>IF(A12&gt;end_year_1, 0, Sludge_tonnages!E12)*$AP$6*$AP$7*MCF</f>
        <v>0</v>
      </c>
      <c r="AQ22" s="30">
        <f t="shared" si="49"/>
        <v>0</v>
      </c>
      <c r="AR22" s="9">
        <f t="shared" si="61"/>
        <v>0</v>
      </c>
      <c r="AU22" s="55">
        <f t="shared" si="62"/>
        <v>0</v>
      </c>
      <c r="AV22" s="55">
        <f t="shared" si="31"/>
        <v>0</v>
      </c>
      <c r="AX22" s="55">
        <f t="shared" si="32"/>
        <v>0</v>
      </c>
      <c r="AY22" s="55">
        <f t="shared" si="33"/>
        <v>0</v>
      </c>
      <c r="AZ22" s="55">
        <f t="shared" si="34"/>
        <v>0</v>
      </c>
      <c r="BA22" s="55">
        <f t="shared" si="35"/>
        <v>0</v>
      </c>
      <c r="BB22" s="55">
        <f t="shared" si="36"/>
        <v>0</v>
      </c>
      <c r="BC22" s="55">
        <f t="shared" si="37"/>
        <v>0</v>
      </c>
      <c r="BD22" s="55">
        <f t="shared" si="38"/>
        <v>0</v>
      </c>
      <c r="BE22" s="55">
        <f t="shared" si="39"/>
        <v>0</v>
      </c>
      <c r="BF22" s="55">
        <f t="shared" si="50"/>
        <v>0</v>
      </c>
      <c r="BG22" s="55">
        <f t="shared" si="51"/>
        <v>0</v>
      </c>
      <c r="BH22" s="55">
        <f t="shared" si="52"/>
        <v>0</v>
      </c>
      <c r="BI22" s="55">
        <f t="shared" si="53"/>
        <v>0</v>
      </c>
      <c r="BK22" s="55">
        <f t="shared" si="40"/>
        <v>0</v>
      </c>
      <c r="BL22" s="55">
        <f t="shared" si="41"/>
        <v>0</v>
      </c>
      <c r="BM22" s="55">
        <f t="shared" si="42"/>
        <v>0</v>
      </c>
      <c r="BN22" s="55">
        <f t="shared" si="43"/>
        <v>0</v>
      </c>
      <c r="BO22" s="55">
        <f t="shared" si="44"/>
        <v>0</v>
      </c>
      <c r="BP22" s="55">
        <f t="shared" si="45"/>
        <v>0</v>
      </c>
      <c r="BQ22" s="55">
        <f t="shared" si="46"/>
        <v>0</v>
      </c>
      <c r="BR22" s="55">
        <f t="shared" si="47"/>
        <v>0</v>
      </c>
      <c r="BS22" s="55">
        <f t="shared" si="54"/>
        <v>0</v>
      </c>
      <c r="BT22" s="55">
        <f t="shared" si="55"/>
        <v>0</v>
      </c>
      <c r="BU22" s="55">
        <f t="shared" si="56"/>
        <v>0</v>
      </c>
    </row>
    <row r="23" spans="1:73" x14ac:dyDescent="0.25">
      <c r="A23" s="6">
        <f>'DONNÉES '!B52</f>
        <v>11</v>
      </c>
      <c r="B23" s="8">
        <f t="shared" si="12"/>
        <v>0</v>
      </c>
      <c r="C23" s="29">
        <f>INDEX(bulk_tonnages_div!$C$2:$AF$136,MATCH($A23,bulk_tonnages_div!$A$2:$A$136,0),MATCH(C$2,bulk_tonnages_div!$C$1:$AF$1,0))*$C$6*$C$7*MCF</f>
        <v>0</v>
      </c>
      <c r="D23" s="30">
        <f t="shared" si="57"/>
        <v>0</v>
      </c>
      <c r="E23" s="9">
        <f t="shared" si="48"/>
        <v>0</v>
      </c>
      <c r="F23" s="29">
        <f>INDEX(bulk_tonnages_div!$F$2:$AF$136,MATCH($A23,bulk_tonnages_div!$A$2:$A$136,0),MATCH(F$2,bulk_tonnages_div!$F$1:$AF$1,0))*$F$6*$F$7*MCF</f>
        <v>0</v>
      </c>
      <c r="G23" s="30">
        <f t="shared" si="13"/>
        <v>0</v>
      </c>
      <c r="H23" s="9">
        <f t="shared" si="14"/>
        <v>0</v>
      </c>
      <c r="I23" s="29">
        <f>INDEX(bulk_tonnages_div!$F$2:$AF$136,MATCH($A23,bulk_tonnages_div!$A$2:$A$136,0),MATCH(I$2,bulk_tonnages_div!$F$1:$AF$1,0))*$I$6*$I$7*MCF</f>
        <v>0</v>
      </c>
      <c r="J23" s="30">
        <f t="shared" si="15"/>
        <v>0</v>
      </c>
      <c r="K23" s="9">
        <f t="shared" si="16"/>
        <v>0</v>
      </c>
      <c r="L23" s="29">
        <f>INDEX(bulk_tonnages_div!$F$2:$AF$136,MATCH($A23,bulk_tonnages_div!$A$2:$A$136,0),MATCH(L$2,bulk_tonnages_div!$F$1:$AF$1,0))*$L$6*$L$7*MCF</f>
        <v>0</v>
      </c>
      <c r="M23" s="30">
        <f t="shared" si="17"/>
        <v>0</v>
      </c>
      <c r="N23" s="9">
        <f t="shared" si="18"/>
        <v>0</v>
      </c>
      <c r="O23" s="29">
        <f>INDEX(bulk_tonnages_div!$F$2:$AF$136,MATCH($A23,bulk_tonnages_div!$A$2:$A$136,0),MATCH(O$2,bulk_tonnages_div!$F$1:$AF$1,0))*$O$6*$O$7*MCF</f>
        <v>0</v>
      </c>
      <c r="P23" s="30">
        <f t="shared" si="19"/>
        <v>0</v>
      </c>
      <c r="Q23" s="9">
        <f t="shared" si="20"/>
        <v>0</v>
      </c>
      <c r="R23" s="29">
        <f>INDEX(bulk_tonnages_div!$F$2:$AF$136,MATCH($A23,bulk_tonnages_div!$A$2:$A$136,0),MATCH(R$2,bulk_tonnages_div!$F$1:$AF$1,0))*$R$6*$R$7*MCF</f>
        <v>0</v>
      </c>
      <c r="S23" s="30">
        <f t="shared" si="21"/>
        <v>0</v>
      </c>
      <c r="T23" s="9">
        <f t="shared" si="22"/>
        <v>0</v>
      </c>
      <c r="U23" s="29">
        <f>INDEX(bulk_tonnages_div!$F$2:$AF$136,MATCH($A23,bulk_tonnages_div!$A$2:$A$136,0),MATCH(U$2,bulk_tonnages_div!$F$1:$AF$1,0))*$U$6*$U$7*MCF</f>
        <v>0</v>
      </c>
      <c r="V23" s="30">
        <f t="shared" si="23"/>
        <v>0</v>
      </c>
      <c r="W23" s="9">
        <f t="shared" si="24"/>
        <v>0</v>
      </c>
      <c r="X23" s="29">
        <f>INDEX(bulk_tonnages_div!$F$2:$AF$136,MATCH($A23,bulk_tonnages_div!$A$2:$A$136,0),MATCH(X$2,bulk_tonnages_div!$F$1:$AF$1,0))*$X$6*$X$7*MCF</f>
        <v>0</v>
      </c>
      <c r="Y23" s="30">
        <f t="shared" si="58"/>
        <v>0</v>
      </c>
      <c r="Z23" s="9">
        <f t="shared" si="59"/>
        <v>0</v>
      </c>
      <c r="AA23" s="29">
        <f>INDEX(bulk_tonnages_div!$F$2:$AF$136,MATCH($A23,bulk_tonnages_div!$A$2:$A$136,0),MATCH(AA$2,bulk_tonnages_div!$F$1:$AF$1,0))*$AA$6*$AA$7*MCF</f>
        <v>0</v>
      </c>
      <c r="AB23" s="30">
        <f t="shared" si="25"/>
        <v>0</v>
      </c>
      <c r="AC23" s="9">
        <f t="shared" si="26"/>
        <v>0</v>
      </c>
      <c r="AD23" s="29">
        <f>((INDEX(bulk_tonnages_div!$F$2:$AF$136,MATCH($A23,bulk_tonnages_div!$A$2:$A$136,0),MATCH(AD$2,bulk_tonnages_div!$F$1:$AF$1,0)))+(IF(A13&gt;end_year_1,0,'Soil and Dirt_tonnages'!E13)))*$AD$6*$AD$7*MCF</f>
        <v>0</v>
      </c>
      <c r="AE23" s="30">
        <f t="shared" si="27"/>
        <v>0</v>
      </c>
      <c r="AF23" s="9">
        <f t="shared" si="28"/>
        <v>0</v>
      </c>
      <c r="AG23" s="29">
        <f>INDEX(bulk_tonnages_div!$F$2:$AF$136,MATCH($A23,bulk_tonnages_div!$A$2:$A$136,0),MATCH(AG$2,bulk_tonnages_div!$F$1:$AF$1,0))*$AG$6*$AG$7*MCF</f>
        <v>0</v>
      </c>
      <c r="AH23" s="30">
        <f t="shared" si="29"/>
        <v>0</v>
      </c>
      <c r="AI23" s="9">
        <f t="shared" si="30"/>
        <v>0</v>
      </c>
      <c r="AJ23" s="29">
        <f>INDEX(bulk_tonnages_div!$F$2:$AF$136,MATCH($A23,bulk_tonnages_div!$A$2:$A$136,0),MATCH(AJ$2,bulk_tonnages_div!$F$1:$AF$1,0))*$AJ$6*$AJ$7*MCF</f>
        <v>0</v>
      </c>
      <c r="AK23" s="30">
        <f t="shared" si="60"/>
        <v>0</v>
      </c>
      <c r="AL23" s="9">
        <f t="shared" si="63"/>
        <v>0</v>
      </c>
      <c r="AM23" s="29">
        <f>INDEX(bulk_tonnages_div!$F$2:$AF$136,MATCH($A23,bulk_tonnages_div!$A$2:$A$136,0),MATCH(AM$2,bulk_tonnages_div!$F$1:$AF$1,0))*$AM$6*$AM$7*MCF</f>
        <v>0</v>
      </c>
      <c r="AN23" s="30">
        <f t="shared" si="64"/>
        <v>0</v>
      </c>
      <c r="AO23" s="9">
        <f t="shared" si="65"/>
        <v>0</v>
      </c>
      <c r="AP23" s="29">
        <f>IF(A13&gt;end_year_1, 0, Sludge_tonnages!E13)*$AP$6*$AP$7*MCF</f>
        <v>0</v>
      </c>
      <c r="AQ23" s="30">
        <f t="shared" si="49"/>
        <v>0</v>
      </c>
      <c r="AR23" s="9">
        <f t="shared" si="61"/>
        <v>0</v>
      </c>
      <c r="AU23" s="55">
        <f t="shared" si="62"/>
        <v>0</v>
      </c>
      <c r="AV23" s="55">
        <f t="shared" si="31"/>
        <v>0</v>
      </c>
      <c r="AX23" s="55">
        <f t="shared" si="32"/>
        <v>0</v>
      </c>
      <c r="AY23" s="55">
        <f t="shared" si="33"/>
        <v>0</v>
      </c>
      <c r="AZ23" s="55">
        <f t="shared" si="34"/>
        <v>0</v>
      </c>
      <c r="BA23" s="55">
        <f t="shared" si="35"/>
        <v>0</v>
      </c>
      <c r="BB23" s="55">
        <f t="shared" si="36"/>
        <v>0</v>
      </c>
      <c r="BC23" s="55">
        <f t="shared" si="37"/>
        <v>0</v>
      </c>
      <c r="BD23" s="55">
        <f t="shared" si="38"/>
        <v>0</v>
      </c>
      <c r="BE23" s="55">
        <f t="shared" si="39"/>
        <v>0</v>
      </c>
      <c r="BF23" s="55">
        <f t="shared" si="50"/>
        <v>0</v>
      </c>
      <c r="BG23" s="55">
        <f t="shared" si="51"/>
        <v>0</v>
      </c>
      <c r="BH23" s="55">
        <f t="shared" si="52"/>
        <v>0</v>
      </c>
      <c r="BI23" s="55">
        <f t="shared" si="53"/>
        <v>0</v>
      </c>
      <c r="BK23" s="55">
        <f t="shared" si="40"/>
        <v>0</v>
      </c>
      <c r="BL23" s="55">
        <f t="shared" si="41"/>
        <v>0</v>
      </c>
      <c r="BM23" s="55">
        <f t="shared" si="42"/>
        <v>0</v>
      </c>
      <c r="BN23" s="55">
        <f t="shared" si="43"/>
        <v>0</v>
      </c>
      <c r="BO23" s="55">
        <f t="shared" si="44"/>
        <v>0</v>
      </c>
      <c r="BP23" s="55">
        <f t="shared" si="45"/>
        <v>0</v>
      </c>
      <c r="BQ23" s="55">
        <f t="shared" si="46"/>
        <v>0</v>
      </c>
      <c r="BR23" s="55">
        <f t="shared" si="47"/>
        <v>0</v>
      </c>
      <c r="BS23" s="55">
        <f t="shared" si="54"/>
        <v>0</v>
      </c>
      <c r="BT23" s="55">
        <f t="shared" si="55"/>
        <v>0</v>
      </c>
      <c r="BU23" s="55">
        <f t="shared" si="56"/>
        <v>0</v>
      </c>
    </row>
    <row r="24" spans="1:73" x14ac:dyDescent="0.25">
      <c r="A24" s="6">
        <f>'DONNÉES '!B53</f>
        <v>12</v>
      </c>
      <c r="B24" s="8">
        <f t="shared" si="12"/>
        <v>0</v>
      </c>
      <c r="C24" s="29">
        <f>INDEX(bulk_tonnages_div!$C$2:$AF$136,MATCH($A24,bulk_tonnages_div!$A$2:$A$136,0),MATCH(C$2,bulk_tonnages_div!$C$1:$AF$1,0))*$C$6*$C$7*MCF</f>
        <v>0</v>
      </c>
      <c r="D24" s="30">
        <f t="shared" si="57"/>
        <v>0</v>
      </c>
      <c r="E24" s="9">
        <f t="shared" si="48"/>
        <v>0</v>
      </c>
      <c r="F24" s="29">
        <f>INDEX(bulk_tonnages_div!$F$2:$AF$136,MATCH($A24,bulk_tonnages_div!$A$2:$A$136,0),MATCH(F$2,bulk_tonnages_div!$F$1:$AF$1,0))*$F$6*$F$7*MCF</f>
        <v>0</v>
      </c>
      <c r="G24" s="30">
        <f t="shared" si="13"/>
        <v>0</v>
      </c>
      <c r="H24" s="9">
        <f t="shared" si="14"/>
        <v>0</v>
      </c>
      <c r="I24" s="29">
        <f>INDEX(bulk_tonnages_div!$F$2:$AF$136,MATCH($A24,bulk_tonnages_div!$A$2:$A$136,0),MATCH(I$2,bulk_tonnages_div!$F$1:$AF$1,0))*$I$6*$I$7*MCF</f>
        <v>0</v>
      </c>
      <c r="J24" s="30">
        <f t="shared" si="15"/>
        <v>0</v>
      </c>
      <c r="K24" s="9">
        <f t="shared" si="16"/>
        <v>0</v>
      </c>
      <c r="L24" s="29">
        <f>INDEX(bulk_tonnages_div!$F$2:$AF$136,MATCH($A24,bulk_tonnages_div!$A$2:$A$136,0),MATCH(L$2,bulk_tonnages_div!$F$1:$AF$1,0))*$L$6*$L$7*MCF</f>
        <v>0</v>
      </c>
      <c r="M24" s="30">
        <f t="shared" si="17"/>
        <v>0</v>
      </c>
      <c r="N24" s="9">
        <f t="shared" si="18"/>
        <v>0</v>
      </c>
      <c r="O24" s="29">
        <f>INDEX(bulk_tonnages_div!$F$2:$AF$136,MATCH($A24,bulk_tonnages_div!$A$2:$A$136,0),MATCH(O$2,bulk_tonnages_div!$F$1:$AF$1,0))*$O$6*$O$7*MCF</f>
        <v>0</v>
      </c>
      <c r="P24" s="30">
        <f t="shared" si="19"/>
        <v>0</v>
      </c>
      <c r="Q24" s="9">
        <f t="shared" si="20"/>
        <v>0</v>
      </c>
      <c r="R24" s="29">
        <f>INDEX(bulk_tonnages_div!$F$2:$AF$136,MATCH($A24,bulk_tonnages_div!$A$2:$A$136,0),MATCH(R$2,bulk_tonnages_div!$F$1:$AF$1,0))*$R$6*$R$7*MCF</f>
        <v>0</v>
      </c>
      <c r="S24" s="30">
        <f t="shared" si="21"/>
        <v>0</v>
      </c>
      <c r="T24" s="9">
        <f t="shared" si="22"/>
        <v>0</v>
      </c>
      <c r="U24" s="29">
        <f>INDEX(bulk_tonnages_div!$F$2:$AF$136,MATCH($A24,bulk_tonnages_div!$A$2:$A$136,0),MATCH(U$2,bulk_tonnages_div!$F$1:$AF$1,0))*$U$6*$U$7*MCF</f>
        <v>0</v>
      </c>
      <c r="V24" s="30">
        <f t="shared" si="23"/>
        <v>0</v>
      </c>
      <c r="W24" s="9">
        <f t="shared" si="24"/>
        <v>0</v>
      </c>
      <c r="X24" s="29">
        <f>INDEX(bulk_tonnages_div!$F$2:$AF$136,MATCH($A24,bulk_tonnages_div!$A$2:$A$136,0),MATCH(X$2,bulk_tonnages_div!$F$1:$AF$1,0))*$X$6*$X$7*MCF</f>
        <v>0</v>
      </c>
      <c r="Y24" s="30">
        <f t="shared" si="58"/>
        <v>0</v>
      </c>
      <c r="Z24" s="9">
        <f t="shared" si="59"/>
        <v>0</v>
      </c>
      <c r="AA24" s="29">
        <f>INDEX(bulk_tonnages_div!$F$2:$AF$136,MATCH($A24,bulk_tonnages_div!$A$2:$A$136,0),MATCH(AA$2,bulk_tonnages_div!$F$1:$AF$1,0))*$AA$6*$AA$7*MCF</f>
        <v>0</v>
      </c>
      <c r="AB24" s="30">
        <f t="shared" si="25"/>
        <v>0</v>
      </c>
      <c r="AC24" s="9">
        <f t="shared" si="26"/>
        <v>0</v>
      </c>
      <c r="AD24" s="29">
        <f>((INDEX(bulk_tonnages_div!$F$2:$AF$136,MATCH($A24,bulk_tonnages_div!$A$2:$A$136,0),MATCH(AD$2,bulk_tonnages_div!$F$1:$AF$1,0)))+(IF(A14&gt;end_year_1,0,'Soil and Dirt_tonnages'!E14)))*$AD$6*$AD$7*MCF</f>
        <v>0</v>
      </c>
      <c r="AE24" s="30">
        <f t="shared" si="27"/>
        <v>0</v>
      </c>
      <c r="AF24" s="9">
        <f t="shared" si="28"/>
        <v>0</v>
      </c>
      <c r="AG24" s="29">
        <f>INDEX(bulk_tonnages_div!$F$2:$AF$136,MATCH($A24,bulk_tonnages_div!$A$2:$A$136,0),MATCH(AG$2,bulk_tonnages_div!$F$1:$AF$1,0))*$AG$6*$AG$7*MCF</f>
        <v>0</v>
      </c>
      <c r="AH24" s="30">
        <f t="shared" si="29"/>
        <v>0</v>
      </c>
      <c r="AI24" s="9">
        <f t="shared" si="30"/>
        <v>0</v>
      </c>
      <c r="AJ24" s="29">
        <f>INDEX(bulk_tonnages_div!$F$2:$AF$136,MATCH($A24,bulk_tonnages_div!$A$2:$A$136,0),MATCH(AJ$2,bulk_tonnages_div!$F$1:$AF$1,0))*$AJ$6*$AJ$7*MCF</f>
        <v>0</v>
      </c>
      <c r="AK24" s="30">
        <f t="shared" si="60"/>
        <v>0</v>
      </c>
      <c r="AL24" s="9">
        <f t="shared" si="63"/>
        <v>0</v>
      </c>
      <c r="AM24" s="29">
        <f>INDEX(bulk_tonnages_div!$F$2:$AF$136,MATCH($A24,bulk_tonnages_div!$A$2:$A$136,0),MATCH(AM$2,bulk_tonnages_div!$F$1:$AF$1,0))*$AM$6*$AM$7*MCF</f>
        <v>0</v>
      </c>
      <c r="AN24" s="30">
        <f t="shared" si="64"/>
        <v>0</v>
      </c>
      <c r="AO24" s="9">
        <f t="shared" si="65"/>
        <v>0</v>
      </c>
      <c r="AP24" s="29">
        <f>IF(A14&gt;end_year_1, 0, Sludge_tonnages!E14)*$AP$6*$AP$7*MCF</f>
        <v>0</v>
      </c>
      <c r="AQ24" s="30">
        <f t="shared" si="49"/>
        <v>0</v>
      </c>
      <c r="AR24" s="9">
        <f t="shared" si="61"/>
        <v>0</v>
      </c>
      <c r="AU24" s="55">
        <f t="shared" si="62"/>
        <v>0</v>
      </c>
      <c r="AV24" s="55">
        <f t="shared" si="31"/>
        <v>0</v>
      </c>
      <c r="AX24" s="55">
        <f t="shared" si="32"/>
        <v>0</v>
      </c>
      <c r="AY24" s="55">
        <f t="shared" si="33"/>
        <v>0</v>
      </c>
      <c r="AZ24" s="55">
        <f t="shared" si="34"/>
        <v>0</v>
      </c>
      <c r="BA24" s="55">
        <f t="shared" si="35"/>
        <v>0</v>
      </c>
      <c r="BB24" s="55">
        <f t="shared" si="36"/>
        <v>0</v>
      </c>
      <c r="BC24" s="55">
        <f t="shared" si="37"/>
        <v>0</v>
      </c>
      <c r="BD24" s="55">
        <f t="shared" si="38"/>
        <v>0</v>
      </c>
      <c r="BE24" s="55">
        <f t="shared" si="39"/>
        <v>0</v>
      </c>
      <c r="BF24" s="55">
        <f t="shared" si="50"/>
        <v>0</v>
      </c>
      <c r="BG24" s="55">
        <f t="shared" si="51"/>
        <v>0</v>
      </c>
      <c r="BH24" s="55">
        <f t="shared" si="52"/>
        <v>0</v>
      </c>
      <c r="BI24" s="55">
        <f t="shared" si="53"/>
        <v>0</v>
      </c>
      <c r="BK24" s="55">
        <f t="shared" si="40"/>
        <v>0</v>
      </c>
      <c r="BL24" s="55">
        <f t="shared" si="41"/>
        <v>0</v>
      </c>
      <c r="BM24" s="55">
        <f t="shared" si="42"/>
        <v>0</v>
      </c>
      <c r="BN24" s="55">
        <f t="shared" si="43"/>
        <v>0</v>
      </c>
      <c r="BO24" s="55">
        <f t="shared" si="44"/>
        <v>0</v>
      </c>
      <c r="BP24" s="55">
        <f t="shared" si="45"/>
        <v>0</v>
      </c>
      <c r="BQ24" s="55">
        <f t="shared" si="46"/>
        <v>0</v>
      </c>
      <c r="BR24" s="55">
        <f t="shared" si="47"/>
        <v>0</v>
      </c>
      <c r="BS24" s="55">
        <f t="shared" si="54"/>
        <v>0</v>
      </c>
      <c r="BT24" s="55">
        <f t="shared" si="55"/>
        <v>0</v>
      </c>
      <c r="BU24" s="55">
        <f t="shared" si="56"/>
        <v>0</v>
      </c>
    </row>
    <row r="25" spans="1:73" x14ac:dyDescent="0.25">
      <c r="A25" s="6">
        <f>'DONNÉES '!B54</f>
        <v>13</v>
      </c>
      <c r="B25" s="8">
        <f t="shared" si="12"/>
        <v>0</v>
      </c>
      <c r="C25" s="29">
        <f>INDEX(bulk_tonnages_div!$C$2:$AF$136,MATCH($A25,bulk_tonnages_div!$A$2:$A$136,0),MATCH(C$2,bulk_tonnages_div!$C$1:$AF$1,0))*$C$6*$C$7*MCF</f>
        <v>0</v>
      </c>
      <c r="D25" s="30">
        <f t="shared" si="57"/>
        <v>0</v>
      </c>
      <c r="E25" s="9">
        <f t="shared" si="48"/>
        <v>0</v>
      </c>
      <c r="F25" s="29">
        <f>INDEX(bulk_tonnages_div!$F$2:$AF$136,MATCH($A25,bulk_tonnages_div!$A$2:$A$136,0),MATCH(F$2,bulk_tonnages_div!$F$1:$AF$1,0))*$F$6*$F$7*MCF</f>
        <v>0</v>
      </c>
      <c r="G25" s="30">
        <f t="shared" si="13"/>
        <v>0</v>
      </c>
      <c r="H25" s="9">
        <f t="shared" si="14"/>
        <v>0</v>
      </c>
      <c r="I25" s="29">
        <f>INDEX(bulk_tonnages_div!$F$2:$AF$136,MATCH($A25,bulk_tonnages_div!$A$2:$A$136,0),MATCH(I$2,bulk_tonnages_div!$F$1:$AF$1,0))*$I$6*$I$7*MCF</f>
        <v>0</v>
      </c>
      <c r="J25" s="30">
        <f t="shared" si="15"/>
        <v>0</v>
      </c>
      <c r="K25" s="9">
        <f t="shared" si="16"/>
        <v>0</v>
      </c>
      <c r="L25" s="29">
        <f>INDEX(bulk_tonnages_div!$F$2:$AF$136,MATCH($A25,bulk_tonnages_div!$A$2:$A$136,0),MATCH(L$2,bulk_tonnages_div!$F$1:$AF$1,0))*$L$6*$L$7*MCF</f>
        <v>0</v>
      </c>
      <c r="M25" s="30">
        <f t="shared" si="17"/>
        <v>0</v>
      </c>
      <c r="N25" s="9">
        <f t="shared" si="18"/>
        <v>0</v>
      </c>
      <c r="O25" s="29">
        <f>INDEX(bulk_tonnages_div!$F$2:$AF$136,MATCH($A25,bulk_tonnages_div!$A$2:$A$136,0),MATCH(O$2,bulk_tonnages_div!$F$1:$AF$1,0))*$O$6*$O$7*MCF</f>
        <v>0</v>
      </c>
      <c r="P25" s="30">
        <f t="shared" si="19"/>
        <v>0</v>
      </c>
      <c r="Q25" s="9">
        <f t="shared" si="20"/>
        <v>0</v>
      </c>
      <c r="R25" s="29">
        <f>INDEX(bulk_tonnages_div!$F$2:$AF$136,MATCH($A25,bulk_tonnages_div!$A$2:$A$136,0),MATCH(R$2,bulk_tonnages_div!$F$1:$AF$1,0))*$R$6*$R$7*MCF</f>
        <v>0</v>
      </c>
      <c r="S25" s="30">
        <f t="shared" si="21"/>
        <v>0</v>
      </c>
      <c r="T25" s="9">
        <f t="shared" si="22"/>
        <v>0</v>
      </c>
      <c r="U25" s="29">
        <f>INDEX(bulk_tonnages_div!$F$2:$AF$136,MATCH($A25,bulk_tonnages_div!$A$2:$A$136,0),MATCH(U$2,bulk_tonnages_div!$F$1:$AF$1,0))*$U$6*$U$7*MCF</f>
        <v>0</v>
      </c>
      <c r="V25" s="30">
        <f t="shared" si="23"/>
        <v>0</v>
      </c>
      <c r="W25" s="9">
        <f t="shared" si="24"/>
        <v>0</v>
      </c>
      <c r="X25" s="29">
        <f>INDEX(bulk_tonnages_div!$F$2:$AF$136,MATCH($A25,bulk_tonnages_div!$A$2:$A$136,0),MATCH(X$2,bulk_tonnages_div!$F$1:$AF$1,0))*$X$6*$X$7*MCF</f>
        <v>0</v>
      </c>
      <c r="Y25" s="30">
        <f t="shared" si="58"/>
        <v>0</v>
      </c>
      <c r="Z25" s="9">
        <f t="shared" si="59"/>
        <v>0</v>
      </c>
      <c r="AA25" s="29">
        <f>INDEX(bulk_tonnages_div!$F$2:$AF$136,MATCH($A25,bulk_tonnages_div!$A$2:$A$136,0),MATCH(AA$2,bulk_tonnages_div!$F$1:$AF$1,0))*$AA$6*$AA$7*MCF</f>
        <v>0</v>
      </c>
      <c r="AB25" s="30">
        <f t="shared" si="25"/>
        <v>0</v>
      </c>
      <c r="AC25" s="9">
        <f t="shared" si="26"/>
        <v>0</v>
      </c>
      <c r="AD25" s="29">
        <f>((INDEX(bulk_tonnages_div!$F$2:$AF$136,MATCH($A25,bulk_tonnages_div!$A$2:$A$136,0),MATCH(AD$2,bulk_tonnages_div!$F$1:$AF$1,0)))+(IF(A15&gt;end_year_1,0,'Soil and Dirt_tonnages'!E15)))*$AD$6*$AD$7*MCF</f>
        <v>0</v>
      </c>
      <c r="AE25" s="30">
        <f t="shared" si="27"/>
        <v>0</v>
      </c>
      <c r="AF25" s="9">
        <f t="shared" si="28"/>
        <v>0</v>
      </c>
      <c r="AG25" s="29">
        <f>INDEX(bulk_tonnages_div!$F$2:$AF$136,MATCH($A25,bulk_tonnages_div!$A$2:$A$136,0),MATCH(AG$2,bulk_tonnages_div!$F$1:$AF$1,0))*$AG$6*$AG$7*MCF</f>
        <v>0</v>
      </c>
      <c r="AH25" s="30">
        <f t="shared" si="29"/>
        <v>0</v>
      </c>
      <c r="AI25" s="9">
        <f t="shared" si="30"/>
        <v>0</v>
      </c>
      <c r="AJ25" s="29">
        <f>INDEX(bulk_tonnages_div!$F$2:$AF$136,MATCH($A25,bulk_tonnages_div!$A$2:$A$136,0),MATCH(AJ$2,bulk_tonnages_div!$F$1:$AF$1,0))*$AJ$6*$AJ$7*MCF</f>
        <v>0</v>
      </c>
      <c r="AK25" s="30">
        <f t="shared" si="60"/>
        <v>0</v>
      </c>
      <c r="AL25" s="9">
        <f t="shared" si="63"/>
        <v>0</v>
      </c>
      <c r="AM25" s="29">
        <f>INDEX(bulk_tonnages_div!$F$2:$AF$136,MATCH($A25,bulk_tonnages_div!$A$2:$A$136,0),MATCH(AM$2,bulk_tonnages_div!$F$1:$AF$1,0))*$AM$6*$AM$7*MCF</f>
        <v>0</v>
      </c>
      <c r="AN25" s="30">
        <f t="shared" si="64"/>
        <v>0</v>
      </c>
      <c r="AO25" s="9">
        <f t="shared" si="65"/>
        <v>0</v>
      </c>
      <c r="AP25" s="29">
        <f>IF(A15&gt;end_year_1, 0, Sludge_tonnages!E15)*$AP$6*$AP$7*MCF</f>
        <v>0</v>
      </c>
      <c r="AQ25" s="30">
        <f t="shared" si="49"/>
        <v>0</v>
      </c>
      <c r="AR25" s="9">
        <f t="shared" si="61"/>
        <v>0</v>
      </c>
      <c r="AU25" s="55">
        <f t="shared" si="62"/>
        <v>0</v>
      </c>
      <c r="AV25" s="55">
        <f t="shared" si="31"/>
        <v>0</v>
      </c>
      <c r="AX25" s="55">
        <f t="shared" si="32"/>
        <v>0</v>
      </c>
      <c r="AY25" s="55">
        <f t="shared" si="33"/>
        <v>0</v>
      </c>
      <c r="AZ25" s="55">
        <f t="shared" si="34"/>
        <v>0</v>
      </c>
      <c r="BA25" s="55">
        <f t="shared" si="35"/>
        <v>0</v>
      </c>
      <c r="BB25" s="55">
        <f t="shared" si="36"/>
        <v>0</v>
      </c>
      <c r="BC25" s="55">
        <f t="shared" si="37"/>
        <v>0</v>
      </c>
      <c r="BD25" s="55">
        <f t="shared" si="38"/>
        <v>0</v>
      </c>
      <c r="BE25" s="55">
        <f t="shared" si="39"/>
        <v>0</v>
      </c>
      <c r="BF25" s="55">
        <f t="shared" si="50"/>
        <v>0</v>
      </c>
      <c r="BG25" s="55">
        <f t="shared" si="51"/>
        <v>0</v>
      </c>
      <c r="BH25" s="55">
        <f t="shared" si="52"/>
        <v>0</v>
      </c>
      <c r="BI25" s="55">
        <f t="shared" si="53"/>
        <v>0</v>
      </c>
      <c r="BK25" s="55">
        <f t="shared" si="40"/>
        <v>0</v>
      </c>
      <c r="BL25" s="55">
        <f t="shared" si="41"/>
        <v>0</v>
      </c>
      <c r="BM25" s="55">
        <f t="shared" si="42"/>
        <v>0</v>
      </c>
      <c r="BN25" s="55">
        <f t="shared" si="43"/>
        <v>0</v>
      </c>
      <c r="BO25" s="55">
        <f t="shared" si="44"/>
        <v>0</v>
      </c>
      <c r="BP25" s="55">
        <f t="shared" si="45"/>
        <v>0</v>
      </c>
      <c r="BQ25" s="55">
        <f t="shared" si="46"/>
        <v>0</v>
      </c>
      <c r="BR25" s="55">
        <f t="shared" si="47"/>
        <v>0</v>
      </c>
      <c r="BS25" s="55">
        <f t="shared" si="54"/>
        <v>0</v>
      </c>
      <c r="BT25" s="55">
        <f t="shared" si="55"/>
        <v>0</v>
      </c>
      <c r="BU25" s="55">
        <f t="shared" si="56"/>
        <v>0</v>
      </c>
    </row>
    <row r="26" spans="1:73" x14ac:dyDescent="0.25">
      <c r="A26" s="6">
        <f>'DONNÉES '!B55</f>
        <v>14</v>
      </c>
      <c r="B26" s="8">
        <f t="shared" si="12"/>
        <v>0</v>
      </c>
      <c r="C26" s="29">
        <f>INDEX(bulk_tonnages_div!$C$2:$AF$136,MATCH($A26,bulk_tonnages_div!$A$2:$A$136,0),MATCH(C$2,bulk_tonnages_div!$C$1:$AF$1,0))*$C$6*$C$7*MCF</f>
        <v>0</v>
      </c>
      <c r="D26" s="30">
        <f t="shared" si="57"/>
        <v>0</v>
      </c>
      <c r="E26" s="9">
        <f t="shared" si="48"/>
        <v>0</v>
      </c>
      <c r="F26" s="29">
        <f>INDEX(bulk_tonnages_div!$F$2:$AF$136,MATCH($A26,bulk_tonnages_div!$A$2:$A$136,0),MATCH(F$2,bulk_tonnages_div!$F$1:$AF$1,0))*$F$6*$F$7*MCF</f>
        <v>0</v>
      </c>
      <c r="G26" s="30">
        <f t="shared" si="13"/>
        <v>0</v>
      </c>
      <c r="H26" s="9">
        <f t="shared" si="14"/>
        <v>0</v>
      </c>
      <c r="I26" s="29">
        <f>INDEX(bulk_tonnages_div!$F$2:$AF$136,MATCH($A26,bulk_tonnages_div!$A$2:$A$136,0),MATCH(I$2,bulk_tonnages_div!$F$1:$AF$1,0))*$I$6*$I$7*MCF</f>
        <v>0</v>
      </c>
      <c r="J26" s="30">
        <f t="shared" si="15"/>
        <v>0</v>
      </c>
      <c r="K26" s="9">
        <f t="shared" si="16"/>
        <v>0</v>
      </c>
      <c r="L26" s="29">
        <f>INDEX(bulk_tonnages_div!$F$2:$AF$136,MATCH($A26,bulk_tonnages_div!$A$2:$A$136,0),MATCH(L$2,bulk_tonnages_div!$F$1:$AF$1,0))*$L$6*$L$7*MCF</f>
        <v>0</v>
      </c>
      <c r="M26" s="30">
        <f t="shared" si="17"/>
        <v>0</v>
      </c>
      <c r="N26" s="9">
        <f t="shared" si="18"/>
        <v>0</v>
      </c>
      <c r="O26" s="29">
        <f>INDEX(bulk_tonnages_div!$F$2:$AF$136,MATCH($A26,bulk_tonnages_div!$A$2:$A$136,0),MATCH(O$2,bulk_tonnages_div!$F$1:$AF$1,0))*$O$6*$O$7*MCF</f>
        <v>0</v>
      </c>
      <c r="P26" s="30">
        <f t="shared" si="19"/>
        <v>0</v>
      </c>
      <c r="Q26" s="9">
        <f t="shared" si="20"/>
        <v>0</v>
      </c>
      <c r="R26" s="29">
        <f>INDEX(bulk_tonnages_div!$F$2:$AF$136,MATCH($A26,bulk_tonnages_div!$A$2:$A$136,0),MATCH(R$2,bulk_tonnages_div!$F$1:$AF$1,0))*$R$6*$R$7*MCF</f>
        <v>0</v>
      </c>
      <c r="S26" s="30">
        <f t="shared" si="21"/>
        <v>0</v>
      </c>
      <c r="T26" s="9">
        <f t="shared" si="22"/>
        <v>0</v>
      </c>
      <c r="U26" s="29">
        <f>INDEX(bulk_tonnages_div!$F$2:$AF$136,MATCH($A26,bulk_tonnages_div!$A$2:$A$136,0),MATCH(U$2,bulk_tonnages_div!$F$1:$AF$1,0))*$U$6*$U$7*MCF</f>
        <v>0</v>
      </c>
      <c r="V26" s="30">
        <f t="shared" si="23"/>
        <v>0</v>
      </c>
      <c r="W26" s="9">
        <f t="shared" si="24"/>
        <v>0</v>
      </c>
      <c r="X26" s="29">
        <f>INDEX(bulk_tonnages_div!$F$2:$AF$136,MATCH($A26,bulk_tonnages_div!$A$2:$A$136,0),MATCH(X$2,bulk_tonnages_div!$F$1:$AF$1,0))*$X$6*$X$7*MCF</f>
        <v>0</v>
      </c>
      <c r="Y26" s="30">
        <f t="shared" si="58"/>
        <v>0</v>
      </c>
      <c r="Z26" s="9">
        <f t="shared" si="59"/>
        <v>0</v>
      </c>
      <c r="AA26" s="29">
        <f>INDEX(bulk_tonnages_div!$F$2:$AF$136,MATCH($A26,bulk_tonnages_div!$A$2:$A$136,0),MATCH(AA$2,bulk_tonnages_div!$F$1:$AF$1,0))*$AA$6*$AA$7*MCF</f>
        <v>0</v>
      </c>
      <c r="AB26" s="30">
        <f t="shared" si="25"/>
        <v>0</v>
      </c>
      <c r="AC26" s="9">
        <f t="shared" si="26"/>
        <v>0</v>
      </c>
      <c r="AD26" s="29">
        <f>((INDEX(bulk_tonnages_div!$F$2:$AF$136,MATCH($A26,bulk_tonnages_div!$A$2:$A$136,0),MATCH(AD$2,bulk_tonnages_div!$F$1:$AF$1,0)))+(IF(A16&gt;end_year_1,0,'Soil and Dirt_tonnages'!E16)))*$AD$6*$AD$7*MCF</f>
        <v>0</v>
      </c>
      <c r="AE26" s="30">
        <f t="shared" si="27"/>
        <v>0</v>
      </c>
      <c r="AF26" s="9">
        <f t="shared" si="28"/>
        <v>0</v>
      </c>
      <c r="AG26" s="29">
        <f>INDEX(bulk_tonnages_div!$F$2:$AF$136,MATCH($A26,bulk_tonnages_div!$A$2:$A$136,0),MATCH(AG$2,bulk_tonnages_div!$F$1:$AF$1,0))*$AG$6*$AG$7*MCF</f>
        <v>0</v>
      </c>
      <c r="AH26" s="30">
        <f t="shared" si="29"/>
        <v>0</v>
      </c>
      <c r="AI26" s="9">
        <f t="shared" si="30"/>
        <v>0</v>
      </c>
      <c r="AJ26" s="29">
        <f>INDEX(bulk_tonnages_div!$F$2:$AF$136,MATCH($A26,bulk_tonnages_div!$A$2:$A$136,0),MATCH(AJ$2,bulk_tonnages_div!$F$1:$AF$1,0))*$AJ$6*$AJ$7*MCF</f>
        <v>0</v>
      </c>
      <c r="AK26" s="30">
        <f t="shared" si="60"/>
        <v>0</v>
      </c>
      <c r="AL26" s="9">
        <f t="shared" si="63"/>
        <v>0</v>
      </c>
      <c r="AM26" s="29">
        <f>INDEX(bulk_tonnages_div!$F$2:$AF$136,MATCH($A26,bulk_tonnages_div!$A$2:$A$136,0),MATCH(AM$2,bulk_tonnages_div!$F$1:$AF$1,0))*$AM$6*$AM$7*MCF</f>
        <v>0</v>
      </c>
      <c r="AN26" s="30">
        <f t="shared" si="64"/>
        <v>0</v>
      </c>
      <c r="AO26" s="9">
        <f t="shared" si="65"/>
        <v>0</v>
      </c>
      <c r="AP26" s="29">
        <f>IF(A16&gt;end_year_1, 0, Sludge_tonnages!E16)*$AP$6*$AP$7*MCF</f>
        <v>0</v>
      </c>
      <c r="AQ26" s="30">
        <f t="shared" si="49"/>
        <v>0</v>
      </c>
      <c r="AR26" s="9">
        <f t="shared" si="61"/>
        <v>0</v>
      </c>
      <c r="AU26" s="55">
        <f t="shared" si="62"/>
        <v>0</v>
      </c>
      <c r="AV26" s="55">
        <f t="shared" si="31"/>
        <v>0</v>
      </c>
      <c r="AX26" s="55">
        <f t="shared" si="32"/>
        <v>0</v>
      </c>
      <c r="AY26" s="55">
        <f t="shared" si="33"/>
        <v>0</v>
      </c>
      <c r="AZ26" s="55">
        <f t="shared" si="34"/>
        <v>0</v>
      </c>
      <c r="BA26" s="55">
        <f t="shared" si="35"/>
        <v>0</v>
      </c>
      <c r="BB26" s="55">
        <f t="shared" si="36"/>
        <v>0</v>
      </c>
      <c r="BC26" s="55">
        <f t="shared" si="37"/>
        <v>0</v>
      </c>
      <c r="BD26" s="55">
        <f t="shared" si="38"/>
        <v>0</v>
      </c>
      <c r="BE26" s="55">
        <f t="shared" si="39"/>
        <v>0</v>
      </c>
      <c r="BF26" s="55">
        <f t="shared" si="50"/>
        <v>0</v>
      </c>
      <c r="BG26" s="55">
        <f t="shared" si="51"/>
        <v>0</v>
      </c>
      <c r="BH26" s="55">
        <f t="shared" si="52"/>
        <v>0</v>
      </c>
      <c r="BI26" s="55">
        <f t="shared" si="53"/>
        <v>0</v>
      </c>
      <c r="BK26" s="55">
        <f t="shared" si="40"/>
        <v>0</v>
      </c>
      <c r="BL26" s="55">
        <f t="shared" si="41"/>
        <v>0</v>
      </c>
      <c r="BM26" s="55">
        <f t="shared" si="42"/>
        <v>0</v>
      </c>
      <c r="BN26" s="55">
        <f t="shared" si="43"/>
        <v>0</v>
      </c>
      <c r="BO26" s="55">
        <f t="shared" si="44"/>
        <v>0</v>
      </c>
      <c r="BP26" s="55">
        <f t="shared" si="45"/>
        <v>0</v>
      </c>
      <c r="BQ26" s="55">
        <f t="shared" si="46"/>
        <v>0</v>
      </c>
      <c r="BR26" s="55">
        <f t="shared" si="47"/>
        <v>0</v>
      </c>
      <c r="BS26" s="55">
        <f t="shared" si="54"/>
        <v>0</v>
      </c>
      <c r="BT26" s="55">
        <f t="shared" si="55"/>
        <v>0</v>
      </c>
      <c r="BU26" s="55">
        <f t="shared" si="56"/>
        <v>0</v>
      </c>
    </row>
    <row r="27" spans="1:73" x14ac:dyDescent="0.25">
      <c r="A27" s="6">
        <f>'DONNÉES '!B56</f>
        <v>15</v>
      </c>
      <c r="B27" s="8">
        <f t="shared" si="12"/>
        <v>0</v>
      </c>
      <c r="C27" s="29">
        <f>INDEX(bulk_tonnages_div!$C$2:$AF$136,MATCH($A27,bulk_tonnages_div!$A$2:$A$136,0),MATCH(C$2,bulk_tonnages_div!$C$1:$AF$1,0))*$C$6*$C$7*MCF</f>
        <v>0</v>
      </c>
      <c r="D27" s="30">
        <f t="shared" si="57"/>
        <v>0</v>
      </c>
      <c r="E27" s="9">
        <f t="shared" si="48"/>
        <v>0</v>
      </c>
      <c r="F27" s="29">
        <f>INDEX(bulk_tonnages_div!$F$2:$AF$136,MATCH($A27,bulk_tonnages_div!$A$2:$A$136,0),MATCH(F$2,bulk_tonnages_div!$F$1:$AF$1,0))*$F$6*$F$7*MCF</f>
        <v>0</v>
      </c>
      <c r="G27" s="30">
        <f t="shared" si="13"/>
        <v>0</v>
      </c>
      <c r="H27" s="9">
        <f t="shared" si="14"/>
        <v>0</v>
      </c>
      <c r="I27" s="29">
        <f>INDEX(bulk_tonnages_div!$F$2:$AF$136,MATCH($A27,bulk_tonnages_div!$A$2:$A$136,0),MATCH(I$2,bulk_tonnages_div!$F$1:$AF$1,0))*$I$6*$I$7*MCF</f>
        <v>0</v>
      </c>
      <c r="J27" s="30">
        <f t="shared" si="15"/>
        <v>0</v>
      </c>
      <c r="K27" s="9">
        <f t="shared" si="16"/>
        <v>0</v>
      </c>
      <c r="L27" s="29">
        <f>INDEX(bulk_tonnages_div!$F$2:$AF$136,MATCH($A27,bulk_tonnages_div!$A$2:$A$136,0),MATCH(L$2,bulk_tonnages_div!$F$1:$AF$1,0))*$L$6*$L$7*MCF</f>
        <v>0</v>
      </c>
      <c r="M27" s="30">
        <f t="shared" si="17"/>
        <v>0</v>
      </c>
      <c r="N27" s="9">
        <f t="shared" si="18"/>
        <v>0</v>
      </c>
      <c r="O27" s="29">
        <f>INDEX(bulk_tonnages_div!$F$2:$AF$136,MATCH($A27,bulk_tonnages_div!$A$2:$A$136,0),MATCH(O$2,bulk_tonnages_div!$F$1:$AF$1,0))*$O$6*$O$7*MCF</f>
        <v>0</v>
      </c>
      <c r="P27" s="30">
        <f t="shared" si="19"/>
        <v>0</v>
      </c>
      <c r="Q27" s="9">
        <f t="shared" si="20"/>
        <v>0</v>
      </c>
      <c r="R27" s="29">
        <f>INDEX(bulk_tonnages_div!$F$2:$AF$136,MATCH($A27,bulk_tonnages_div!$A$2:$A$136,0),MATCH(R$2,bulk_tonnages_div!$F$1:$AF$1,0))*$R$6*$R$7*MCF</f>
        <v>0</v>
      </c>
      <c r="S27" s="30">
        <f t="shared" si="21"/>
        <v>0</v>
      </c>
      <c r="T27" s="9">
        <f t="shared" si="22"/>
        <v>0</v>
      </c>
      <c r="U27" s="29">
        <f>INDEX(bulk_tonnages_div!$F$2:$AF$136,MATCH($A27,bulk_tonnages_div!$A$2:$A$136,0),MATCH(U$2,bulk_tonnages_div!$F$1:$AF$1,0))*$U$6*$U$7*MCF</f>
        <v>0</v>
      </c>
      <c r="V27" s="30">
        <f t="shared" si="23"/>
        <v>0</v>
      </c>
      <c r="W27" s="9">
        <f t="shared" si="24"/>
        <v>0</v>
      </c>
      <c r="X27" s="29">
        <f>INDEX(bulk_tonnages_div!$F$2:$AF$136,MATCH($A27,bulk_tonnages_div!$A$2:$A$136,0),MATCH(X$2,bulk_tonnages_div!$F$1:$AF$1,0))*$X$6*$X$7*MCF</f>
        <v>0</v>
      </c>
      <c r="Y27" s="30">
        <f t="shared" si="58"/>
        <v>0</v>
      </c>
      <c r="Z27" s="9">
        <f t="shared" si="59"/>
        <v>0</v>
      </c>
      <c r="AA27" s="29">
        <f>INDEX(bulk_tonnages_div!$F$2:$AF$136,MATCH($A27,bulk_tonnages_div!$A$2:$A$136,0),MATCH(AA$2,bulk_tonnages_div!$F$1:$AF$1,0))*$AA$6*$AA$7*MCF</f>
        <v>0</v>
      </c>
      <c r="AB27" s="30">
        <f t="shared" si="25"/>
        <v>0</v>
      </c>
      <c r="AC27" s="9">
        <f t="shared" si="26"/>
        <v>0</v>
      </c>
      <c r="AD27" s="29">
        <f>((INDEX(bulk_tonnages_div!$F$2:$AF$136,MATCH($A27,bulk_tonnages_div!$A$2:$A$136,0),MATCH(AD$2,bulk_tonnages_div!$F$1:$AF$1,0)))+(IF(A17&gt;end_year_1,0,'Soil and Dirt_tonnages'!E17)))*$AD$6*$AD$7*MCF</f>
        <v>0</v>
      </c>
      <c r="AE27" s="30">
        <f t="shared" si="27"/>
        <v>0</v>
      </c>
      <c r="AF27" s="9">
        <f t="shared" si="28"/>
        <v>0</v>
      </c>
      <c r="AG27" s="29">
        <f>INDEX(bulk_tonnages_div!$F$2:$AF$136,MATCH($A27,bulk_tonnages_div!$A$2:$A$136,0),MATCH(AG$2,bulk_tonnages_div!$F$1:$AF$1,0))*$AG$6*$AG$7*MCF</f>
        <v>0</v>
      </c>
      <c r="AH27" s="30">
        <f t="shared" si="29"/>
        <v>0</v>
      </c>
      <c r="AI27" s="9">
        <f t="shared" si="30"/>
        <v>0</v>
      </c>
      <c r="AJ27" s="29">
        <f>INDEX(bulk_tonnages_div!$F$2:$AF$136,MATCH($A27,bulk_tonnages_div!$A$2:$A$136,0),MATCH(AJ$2,bulk_tonnages_div!$F$1:$AF$1,0))*$AJ$6*$AJ$7*MCF</f>
        <v>0</v>
      </c>
      <c r="AK27" s="30">
        <f t="shared" si="60"/>
        <v>0</v>
      </c>
      <c r="AL27" s="9">
        <f t="shared" si="63"/>
        <v>0</v>
      </c>
      <c r="AM27" s="29">
        <f>INDEX(bulk_tonnages_div!$F$2:$AF$136,MATCH($A27,bulk_tonnages_div!$A$2:$A$136,0),MATCH(AM$2,bulk_tonnages_div!$F$1:$AF$1,0))*$AM$6*$AM$7*MCF</f>
        <v>0</v>
      </c>
      <c r="AN27" s="30">
        <f t="shared" si="64"/>
        <v>0</v>
      </c>
      <c r="AO27" s="9">
        <f t="shared" si="65"/>
        <v>0</v>
      </c>
      <c r="AP27" s="29">
        <f>IF(A17&gt;end_year_1, 0, Sludge_tonnages!E17)*$AP$6*$AP$7*MCF</f>
        <v>0</v>
      </c>
      <c r="AQ27" s="30">
        <f t="shared" si="49"/>
        <v>0</v>
      </c>
      <c r="AR27" s="9">
        <f t="shared" si="61"/>
        <v>0</v>
      </c>
      <c r="AU27" s="55">
        <f t="shared" si="62"/>
        <v>0</v>
      </c>
      <c r="AV27" s="55">
        <f t="shared" si="31"/>
        <v>0</v>
      </c>
      <c r="AX27" s="55">
        <f t="shared" si="32"/>
        <v>0</v>
      </c>
      <c r="AY27" s="55">
        <f t="shared" si="33"/>
        <v>0</v>
      </c>
      <c r="AZ27" s="55">
        <f t="shared" si="34"/>
        <v>0</v>
      </c>
      <c r="BA27" s="55">
        <f t="shared" si="35"/>
        <v>0</v>
      </c>
      <c r="BB27" s="55">
        <f t="shared" si="36"/>
        <v>0</v>
      </c>
      <c r="BC27" s="55">
        <f t="shared" si="37"/>
        <v>0</v>
      </c>
      <c r="BD27" s="55">
        <f t="shared" si="38"/>
        <v>0</v>
      </c>
      <c r="BE27" s="55">
        <f t="shared" si="39"/>
        <v>0</v>
      </c>
      <c r="BF27" s="55">
        <f t="shared" si="50"/>
        <v>0</v>
      </c>
      <c r="BG27" s="55">
        <f t="shared" si="51"/>
        <v>0</v>
      </c>
      <c r="BH27" s="55">
        <f t="shared" si="52"/>
        <v>0</v>
      </c>
      <c r="BI27" s="55">
        <f t="shared" si="53"/>
        <v>0</v>
      </c>
      <c r="BK27" s="55">
        <f t="shared" si="40"/>
        <v>0</v>
      </c>
      <c r="BL27" s="55">
        <f t="shared" si="41"/>
        <v>0</v>
      </c>
      <c r="BM27" s="55">
        <f t="shared" si="42"/>
        <v>0</v>
      </c>
      <c r="BN27" s="55">
        <f t="shared" si="43"/>
        <v>0</v>
      </c>
      <c r="BO27" s="55">
        <f t="shared" si="44"/>
        <v>0</v>
      </c>
      <c r="BP27" s="55">
        <f t="shared" si="45"/>
        <v>0</v>
      </c>
      <c r="BQ27" s="55">
        <f t="shared" si="46"/>
        <v>0</v>
      </c>
      <c r="BR27" s="55">
        <f t="shared" si="47"/>
        <v>0</v>
      </c>
      <c r="BS27" s="55">
        <f t="shared" si="54"/>
        <v>0</v>
      </c>
      <c r="BT27" s="55">
        <f t="shared" si="55"/>
        <v>0</v>
      </c>
      <c r="BU27" s="55">
        <f t="shared" si="56"/>
        <v>0</v>
      </c>
    </row>
    <row r="28" spans="1:73" x14ac:dyDescent="0.25">
      <c r="A28" s="6">
        <f>'DONNÉES '!B57</f>
        <v>16</v>
      </c>
      <c r="B28" s="8">
        <f t="shared" si="12"/>
        <v>0</v>
      </c>
      <c r="C28" s="29">
        <f>INDEX(bulk_tonnages_div!$C$2:$AF$136,MATCH($A28,bulk_tonnages_div!$A$2:$A$136,0),MATCH(C$2,bulk_tonnages_div!$C$1:$AF$1,0))*$C$6*$C$7*MCF</f>
        <v>0</v>
      </c>
      <c r="D28" s="30">
        <f t="shared" si="57"/>
        <v>0</v>
      </c>
      <c r="E28" s="9">
        <f t="shared" si="48"/>
        <v>0</v>
      </c>
      <c r="F28" s="29">
        <f>INDEX(bulk_tonnages_div!$F$2:$AF$136,MATCH($A28,bulk_tonnages_div!$A$2:$A$136,0),MATCH(F$2,bulk_tonnages_div!$F$1:$AF$1,0))*$F$6*$F$7*MCF</f>
        <v>0</v>
      </c>
      <c r="G28" s="30">
        <f t="shared" si="13"/>
        <v>0</v>
      </c>
      <c r="H28" s="9">
        <f t="shared" si="14"/>
        <v>0</v>
      </c>
      <c r="I28" s="29">
        <f>INDEX(bulk_tonnages_div!$F$2:$AF$136,MATCH($A28,bulk_tonnages_div!$A$2:$A$136,0),MATCH(I$2,bulk_tonnages_div!$F$1:$AF$1,0))*$I$6*$I$7*MCF</f>
        <v>0</v>
      </c>
      <c r="J28" s="30">
        <f t="shared" si="15"/>
        <v>0</v>
      </c>
      <c r="K28" s="9">
        <f t="shared" si="16"/>
        <v>0</v>
      </c>
      <c r="L28" s="29">
        <f>INDEX(bulk_tonnages_div!$F$2:$AF$136,MATCH($A28,bulk_tonnages_div!$A$2:$A$136,0),MATCH(L$2,bulk_tonnages_div!$F$1:$AF$1,0))*$L$6*$L$7*MCF</f>
        <v>0</v>
      </c>
      <c r="M28" s="30">
        <f t="shared" si="17"/>
        <v>0</v>
      </c>
      <c r="N28" s="9">
        <f t="shared" si="18"/>
        <v>0</v>
      </c>
      <c r="O28" s="29">
        <f>INDEX(bulk_tonnages_div!$F$2:$AF$136,MATCH($A28,bulk_tonnages_div!$A$2:$A$136,0),MATCH(O$2,bulk_tonnages_div!$F$1:$AF$1,0))*$O$6*$O$7*MCF</f>
        <v>0</v>
      </c>
      <c r="P28" s="30">
        <f t="shared" si="19"/>
        <v>0</v>
      </c>
      <c r="Q28" s="9">
        <f t="shared" si="20"/>
        <v>0</v>
      </c>
      <c r="R28" s="29">
        <f>INDEX(bulk_tonnages_div!$F$2:$AF$136,MATCH($A28,bulk_tonnages_div!$A$2:$A$136,0),MATCH(R$2,bulk_tonnages_div!$F$1:$AF$1,0))*$R$6*$R$7*MCF</f>
        <v>0</v>
      </c>
      <c r="S28" s="30">
        <f t="shared" si="21"/>
        <v>0</v>
      </c>
      <c r="T28" s="9">
        <f t="shared" si="22"/>
        <v>0</v>
      </c>
      <c r="U28" s="29">
        <f>INDEX(bulk_tonnages_div!$F$2:$AF$136,MATCH($A28,bulk_tonnages_div!$A$2:$A$136,0),MATCH(U$2,bulk_tonnages_div!$F$1:$AF$1,0))*$U$6*$U$7*MCF</f>
        <v>0</v>
      </c>
      <c r="V28" s="30">
        <f t="shared" si="23"/>
        <v>0</v>
      </c>
      <c r="W28" s="9">
        <f t="shared" si="24"/>
        <v>0</v>
      </c>
      <c r="X28" s="29">
        <f>INDEX(bulk_tonnages_div!$F$2:$AF$136,MATCH($A28,bulk_tonnages_div!$A$2:$A$136,0),MATCH(X$2,bulk_tonnages_div!$F$1:$AF$1,0))*$X$6*$X$7*MCF</f>
        <v>0</v>
      </c>
      <c r="Y28" s="30">
        <f t="shared" si="58"/>
        <v>0</v>
      </c>
      <c r="Z28" s="9">
        <f t="shared" si="59"/>
        <v>0</v>
      </c>
      <c r="AA28" s="29">
        <f>INDEX(bulk_tonnages_div!$F$2:$AF$136,MATCH($A28,bulk_tonnages_div!$A$2:$A$136,0),MATCH(AA$2,bulk_tonnages_div!$F$1:$AF$1,0))*$AA$6*$AA$7*MCF</f>
        <v>0</v>
      </c>
      <c r="AB28" s="30">
        <f t="shared" si="25"/>
        <v>0</v>
      </c>
      <c r="AC28" s="9">
        <f t="shared" si="26"/>
        <v>0</v>
      </c>
      <c r="AD28" s="29">
        <f>((INDEX(bulk_tonnages_div!$F$2:$AF$136,MATCH($A28,bulk_tonnages_div!$A$2:$A$136,0),MATCH(AD$2,bulk_tonnages_div!$F$1:$AF$1,0)))+(IF(A18&gt;end_year_1,0,'Soil and Dirt_tonnages'!E18)))*$AD$6*$AD$7*MCF</f>
        <v>0</v>
      </c>
      <c r="AE28" s="30">
        <f t="shared" si="27"/>
        <v>0</v>
      </c>
      <c r="AF28" s="9">
        <f t="shared" si="28"/>
        <v>0</v>
      </c>
      <c r="AG28" s="29">
        <f>INDEX(bulk_tonnages_div!$F$2:$AF$136,MATCH($A28,bulk_tonnages_div!$A$2:$A$136,0),MATCH(AG$2,bulk_tonnages_div!$F$1:$AF$1,0))*$AG$6*$AG$7*MCF</f>
        <v>0</v>
      </c>
      <c r="AH28" s="30">
        <f t="shared" si="29"/>
        <v>0</v>
      </c>
      <c r="AI28" s="9">
        <f t="shared" si="30"/>
        <v>0</v>
      </c>
      <c r="AJ28" s="29">
        <f>INDEX(bulk_tonnages_div!$F$2:$AF$136,MATCH($A28,bulk_tonnages_div!$A$2:$A$136,0),MATCH(AJ$2,bulk_tonnages_div!$F$1:$AF$1,0))*$AJ$6*$AJ$7*MCF</f>
        <v>0</v>
      </c>
      <c r="AK28" s="30">
        <f t="shared" si="60"/>
        <v>0</v>
      </c>
      <c r="AL28" s="9">
        <f t="shared" si="63"/>
        <v>0</v>
      </c>
      <c r="AM28" s="29">
        <f>INDEX(bulk_tonnages_div!$F$2:$AF$136,MATCH($A28,bulk_tonnages_div!$A$2:$A$136,0),MATCH(AM$2,bulk_tonnages_div!$F$1:$AF$1,0))*$AM$6*$AM$7*MCF</f>
        <v>0</v>
      </c>
      <c r="AN28" s="30">
        <f t="shared" si="64"/>
        <v>0</v>
      </c>
      <c r="AO28" s="9">
        <f t="shared" si="65"/>
        <v>0</v>
      </c>
      <c r="AP28" s="29">
        <f>IF(A18&gt;end_year_1, 0, Sludge_tonnages!E18)*$AP$6*$AP$7*MCF</f>
        <v>0</v>
      </c>
      <c r="AQ28" s="30">
        <f t="shared" si="49"/>
        <v>0</v>
      </c>
      <c r="AR28" s="9">
        <f t="shared" si="61"/>
        <v>0</v>
      </c>
      <c r="AU28" s="55">
        <f t="shared" si="62"/>
        <v>0</v>
      </c>
      <c r="AV28" s="55">
        <f t="shared" si="31"/>
        <v>0</v>
      </c>
      <c r="AX28" s="55">
        <f t="shared" si="32"/>
        <v>0</v>
      </c>
      <c r="AY28" s="55">
        <f t="shared" si="33"/>
        <v>0</v>
      </c>
      <c r="AZ28" s="55">
        <f t="shared" si="34"/>
        <v>0</v>
      </c>
      <c r="BA28" s="55">
        <f t="shared" si="35"/>
        <v>0</v>
      </c>
      <c r="BB28" s="55">
        <f t="shared" si="36"/>
        <v>0</v>
      </c>
      <c r="BC28" s="55">
        <f t="shared" si="37"/>
        <v>0</v>
      </c>
      <c r="BD28" s="55">
        <f t="shared" si="38"/>
        <v>0</v>
      </c>
      <c r="BE28" s="55">
        <f t="shared" si="39"/>
        <v>0</v>
      </c>
      <c r="BF28" s="55">
        <f t="shared" si="50"/>
        <v>0</v>
      </c>
      <c r="BG28" s="55">
        <f t="shared" si="51"/>
        <v>0</v>
      </c>
      <c r="BH28" s="55">
        <f t="shared" si="52"/>
        <v>0</v>
      </c>
      <c r="BI28" s="55">
        <f t="shared" si="53"/>
        <v>0</v>
      </c>
      <c r="BK28" s="55">
        <f t="shared" si="40"/>
        <v>0</v>
      </c>
      <c r="BL28" s="55">
        <f t="shared" si="41"/>
        <v>0</v>
      </c>
      <c r="BM28" s="55">
        <f t="shared" si="42"/>
        <v>0</v>
      </c>
      <c r="BN28" s="55">
        <f t="shared" si="43"/>
        <v>0</v>
      </c>
      <c r="BO28" s="55">
        <f t="shared" si="44"/>
        <v>0</v>
      </c>
      <c r="BP28" s="55">
        <f t="shared" si="45"/>
        <v>0</v>
      </c>
      <c r="BQ28" s="55">
        <f t="shared" si="46"/>
        <v>0</v>
      </c>
      <c r="BR28" s="55">
        <f t="shared" si="47"/>
        <v>0</v>
      </c>
      <c r="BS28" s="55">
        <f t="shared" si="54"/>
        <v>0</v>
      </c>
      <c r="BT28" s="55">
        <f t="shared" si="55"/>
        <v>0</v>
      </c>
      <c r="BU28" s="55">
        <f t="shared" si="56"/>
        <v>0</v>
      </c>
    </row>
    <row r="29" spans="1:73" x14ac:dyDescent="0.25">
      <c r="A29" s="6">
        <f>'DONNÉES '!B58</f>
        <v>17</v>
      </c>
      <c r="B29" s="8">
        <f t="shared" si="12"/>
        <v>0</v>
      </c>
      <c r="C29" s="29">
        <f>INDEX(bulk_tonnages_div!$C$2:$AF$136,MATCH($A29,bulk_tonnages_div!$A$2:$A$136,0),MATCH(C$2,bulk_tonnages_div!$C$1:$AF$1,0))*$C$6*$C$7*MCF</f>
        <v>0</v>
      </c>
      <c r="D29" s="30">
        <f t="shared" si="57"/>
        <v>0</v>
      </c>
      <c r="E29" s="9">
        <f t="shared" si="48"/>
        <v>0</v>
      </c>
      <c r="F29" s="29">
        <f>INDEX(bulk_tonnages_div!$F$2:$AF$136,MATCH($A29,bulk_tonnages_div!$A$2:$A$136,0),MATCH(F$2,bulk_tonnages_div!$F$1:$AF$1,0))*$F$6*$F$7*MCF</f>
        <v>0</v>
      </c>
      <c r="G29" s="30">
        <f t="shared" si="13"/>
        <v>0</v>
      </c>
      <c r="H29" s="9">
        <f t="shared" si="14"/>
        <v>0</v>
      </c>
      <c r="I29" s="29">
        <f>INDEX(bulk_tonnages_div!$F$2:$AF$136,MATCH($A29,bulk_tonnages_div!$A$2:$A$136,0),MATCH(I$2,bulk_tonnages_div!$F$1:$AF$1,0))*$I$6*$I$7*MCF</f>
        <v>0</v>
      </c>
      <c r="J29" s="30">
        <f t="shared" si="15"/>
        <v>0</v>
      </c>
      <c r="K29" s="9">
        <f t="shared" si="16"/>
        <v>0</v>
      </c>
      <c r="L29" s="29">
        <f>INDEX(bulk_tonnages_div!$F$2:$AF$136,MATCH($A29,bulk_tonnages_div!$A$2:$A$136,0),MATCH(L$2,bulk_tonnages_div!$F$1:$AF$1,0))*$L$6*$L$7*MCF</f>
        <v>0</v>
      </c>
      <c r="M29" s="30">
        <f t="shared" si="17"/>
        <v>0</v>
      </c>
      <c r="N29" s="9">
        <f t="shared" si="18"/>
        <v>0</v>
      </c>
      <c r="O29" s="29">
        <f>INDEX(bulk_tonnages_div!$F$2:$AF$136,MATCH($A29,bulk_tonnages_div!$A$2:$A$136,0),MATCH(O$2,bulk_tonnages_div!$F$1:$AF$1,0))*$O$6*$O$7*MCF</f>
        <v>0</v>
      </c>
      <c r="P29" s="30">
        <f t="shared" si="19"/>
        <v>0</v>
      </c>
      <c r="Q29" s="9">
        <f t="shared" si="20"/>
        <v>0</v>
      </c>
      <c r="R29" s="29">
        <f>INDEX(bulk_tonnages_div!$F$2:$AF$136,MATCH($A29,bulk_tonnages_div!$A$2:$A$136,0),MATCH(R$2,bulk_tonnages_div!$F$1:$AF$1,0))*$R$6*$R$7*MCF</f>
        <v>0</v>
      </c>
      <c r="S29" s="30">
        <f t="shared" si="21"/>
        <v>0</v>
      </c>
      <c r="T29" s="9">
        <f t="shared" si="22"/>
        <v>0</v>
      </c>
      <c r="U29" s="29">
        <f>INDEX(bulk_tonnages_div!$F$2:$AF$136,MATCH($A29,bulk_tonnages_div!$A$2:$A$136,0),MATCH(U$2,bulk_tonnages_div!$F$1:$AF$1,0))*$U$6*$U$7*MCF</f>
        <v>0</v>
      </c>
      <c r="V29" s="30">
        <f t="shared" si="23"/>
        <v>0</v>
      </c>
      <c r="W29" s="9">
        <f t="shared" si="24"/>
        <v>0</v>
      </c>
      <c r="X29" s="29">
        <f>INDEX(bulk_tonnages_div!$F$2:$AF$136,MATCH($A29,bulk_tonnages_div!$A$2:$A$136,0),MATCH(X$2,bulk_tonnages_div!$F$1:$AF$1,0))*$X$6*$X$7*MCF</f>
        <v>0</v>
      </c>
      <c r="Y29" s="30">
        <f t="shared" si="58"/>
        <v>0</v>
      </c>
      <c r="Z29" s="9">
        <f t="shared" si="59"/>
        <v>0</v>
      </c>
      <c r="AA29" s="29">
        <f>INDEX(bulk_tonnages_div!$F$2:$AF$136,MATCH($A29,bulk_tonnages_div!$A$2:$A$136,0),MATCH(AA$2,bulk_tonnages_div!$F$1:$AF$1,0))*$AA$6*$AA$7*MCF</f>
        <v>0</v>
      </c>
      <c r="AB29" s="30">
        <f t="shared" si="25"/>
        <v>0</v>
      </c>
      <c r="AC29" s="9">
        <f t="shared" si="26"/>
        <v>0</v>
      </c>
      <c r="AD29" s="29">
        <f>((INDEX(bulk_tonnages_div!$F$2:$AF$136,MATCH($A29,bulk_tonnages_div!$A$2:$A$136,0),MATCH(AD$2,bulk_tonnages_div!$F$1:$AF$1,0)))+(IF(A19&gt;end_year_1,0,'Soil and Dirt_tonnages'!E19)))*$AD$6*$AD$7*MCF</f>
        <v>0</v>
      </c>
      <c r="AE29" s="30">
        <f t="shared" si="27"/>
        <v>0</v>
      </c>
      <c r="AF29" s="9">
        <f t="shared" si="28"/>
        <v>0</v>
      </c>
      <c r="AG29" s="29">
        <f>INDEX(bulk_tonnages_div!$F$2:$AF$136,MATCH($A29,bulk_tonnages_div!$A$2:$A$136,0),MATCH(AG$2,bulk_tonnages_div!$F$1:$AF$1,0))*$AG$6*$AG$7*MCF</f>
        <v>0</v>
      </c>
      <c r="AH29" s="30">
        <f t="shared" si="29"/>
        <v>0</v>
      </c>
      <c r="AI29" s="9">
        <f t="shared" si="30"/>
        <v>0</v>
      </c>
      <c r="AJ29" s="29">
        <f>INDEX(bulk_tonnages_div!$F$2:$AF$136,MATCH($A29,bulk_tonnages_div!$A$2:$A$136,0),MATCH(AJ$2,bulk_tonnages_div!$F$1:$AF$1,0))*$AJ$6*$AJ$7*MCF</f>
        <v>0</v>
      </c>
      <c r="AK29" s="30">
        <f t="shared" si="60"/>
        <v>0</v>
      </c>
      <c r="AL29" s="9">
        <f t="shared" si="63"/>
        <v>0</v>
      </c>
      <c r="AM29" s="29">
        <f>INDEX(bulk_tonnages_div!$F$2:$AF$136,MATCH($A29,bulk_tonnages_div!$A$2:$A$136,0),MATCH(AM$2,bulk_tonnages_div!$F$1:$AF$1,0))*$AM$6*$AM$7*MCF</f>
        <v>0</v>
      </c>
      <c r="AN29" s="30">
        <f t="shared" si="64"/>
        <v>0</v>
      </c>
      <c r="AO29" s="9">
        <f t="shared" si="65"/>
        <v>0</v>
      </c>
      <c r="AP29" s="29">
        <f>IF(A19&gt;end_year_1, 0, Sludge_tonnages!E19)*$AP$6*$AP$7*MCF</f>
        <v>0</v>
      </c>
      <c r="AQ29" s="30">
        <f t="shared" si="49"/>
        <v>0</v>
      </c>
      <c r="AR29" s="9">
        <f t="shared" si="61"/>
        <v>0</v>
      </c>
      <c r="AU29" s="55">
        <f t="shared" si="62"/>
        <v>0</v>
      </c>
      <c r="AV29" s="55">
        <f t="shared" si="31"/>
        <v>0</v>
      </c>
      <c r="AX29" s="55">
        <f t="shared" si="32"/>
        <v>0</v>
      </c>
      <c r="AY29" s="55">
        <f t="shared" si="33"/>
        <v>0</v>
      </c>
      <c r="AZ29" s="55">
        <f t="shared" si="34"/>
        <v>0</v>
      </c>
      <c r="BA29" s="55">
        <f t="shared" si="35"/>
        <v>0</v>
      </c>
      <c r="BB29" s="55">
        <f t="shared" si="36"/>
        <v>0</v>
      </c>
      <c r="BC29" s="55">
        <f t="shared" si="37"/>
        <v>0</v>
      </c>
      <c r="BD29" s="55">
        <f t="shared" si="38"/>
        <v>0</v>
      </c>
      <c r="BE29" s="55">
        <f t="shared" si="39"/>
        <v>0</v>
      </c>
      <c r="BF29" s="55">
        <f t="shared" si="50"/>
        <v>0</v>
      </c>
      <c r="BG29" s="55">
        <f t="shared" si="51"/>
        <v>0</v>
      </c>
      <c r="BH29" s="55">
        <f t="shared" si="52"/>
        <v>0</v>
      </c>
      <c r="BI29" s="55">
        <f t="shared" si="53"/>
        <v>0</v>
      </c>
      <c r="BK29" s="55">
        <f t="shared" si="40"/>
        <v>0</v>
      </c>
      <c r="BL29" s="55">
        <f t="shared" si="41"/>
        <v>0</v>
      </c>
      <c r="BM29" s="55">
        <f t="shared" si="42"/>
        <v>0</v>
      </c>
      <c r="BN29" s="55">
        <f t="shared" si="43"/>
        <v>0</v>
      </c>
      <c r="BO29" s="55">
        <f t="shared" si="44"/>
        <v>0</v>
      </c>
      <c r="BP29" s="55">
        <f t="shared" si="45"/>
        <v>0</v>
      </c>
      <c r="BQ29" s="55">
        <f t="shared" si="46"/>
        <v>0</v>
      </c>
      <c r="BR29" s="55">
        <f t="shared" si="47"/>
        <v>0</v>
      </c>
      <c r="BS29" s="55">
        <f t="shared" si="54"/>
        <v>0</v>
      </c>
      <c r="BT29" s="55">
        <f t="shared" si="55"/>
        <v>0</v>
      </c>
      <c r="BU29" s="55">
        <f t="shared" si="56"/>
        <v>0</v>
      </c>
    </row>
    <row r="30" spans="1:73" x14ac:dyDescent="0.25">
      <c r="A30" s="6">
        <f>'DONNÉES '!B59</f>
        <v>18</v>
      </c>
      <c r="B30" s="8">
        <f t="shared" si="12"/>
        <v>0</v>
      </c>
      <c r="C30" s="29">
        <f>INDEX(bulk_tonnages_div!$C$2:$AF$136,MATCH($A30,bulk_tonnages_div!$A$2:$A$136,0),MATCH(C$2,bulk_tonnages_div!$C$1:$AF$1,0))*$C$6*$C$7*MCF</f>
        <v>0</v>
      </c>
      <c r="D30" s="30">
        <f t="shared" si="57"/>
        <v>0</v>
      </c>
      <c r="E30" s="9">
        <f t="shared" si="48"/>
        <v>0</v>
      </c>
      <c r="F30" s="29">
        <f>INDEX(bulk_tonnages_div!$F$2:$AF$136,MATCH($A30,bulk_tonnages_div!$A$2:$A$136,0),MATCH(F$2,bulk_tonnages_div!$F$1:$AF$1,0))*$F$6*$F$7*MCF</f>
        <v>0</v>
      </c>
      <c r="G30" s="30">
        <f t="shared" si="13"/>
        <v>0</v>
      </c>
      <c r="H30" s="9">
        <f t="shared" si="14"/>
        <v>0</v>
      </c>
      <c r="I30" s="29">
        <f>INDEX(bulk_tonnages_div!$F$2:$AF$136,MATCH($A30,bulk_tonnages_div!$A$2:$A$136,0),MATCH(I$2,bulk_tonnages_div!$F$1:$AF$1,0))*$I$6*$I$7*MCF</f>
        <v>0</v>
      </c>
      <c r="J30" s="30">
        <f t="shared" si="15"/>
        <v>0</v>
      </c>
      <c r="K30" s="9">
        <f t="shared" si="16"/>
        <v>0</v>
      </c>
      <c r="L30" s="29">
        <f>INDEX(bulk_tonnages_div!$F$2:$AF$136,MATCH($A30,bulk_tonnages_div!$A$2:$A$136,0),MATCH(L$2,bulk_tonnages_div!$F$1:$AF$1,0))*$L$6*$L$7*MCF</f>
        <v>0</v>
      </c>
      <c r="M30" s="30">
        <f t="shared" si="17"/>
        <v>0</v>
      </c>
      <c r="N30" s="9">
        <f t="shared" si="18"/>
        <v>0</v>
      </c>
      <c r="O30" s="29">
        <f>INDEX(bulk_tonnages_div!$F$2:$AF$136,MATCH($A30,bulk_tonnages_div!$A$2:$A$136,0),MATCH(O$2,bulk_tonnages_div!$F$1:$AF$1,0))*$O$6*$O$7*MCF</f>
        <v>0</v>
      </c>
      <c r="P30" s="30">
        <f t="shared" si="19"/>
        <v>0</v>
      </c>
      <c r="Q30" s="9">
        <f t="shared" si="20"/>
        <v>0</v>
      </c>
      <c r="R30" s="29">
        <f>INDEX(bulk_tonnages_div!$F$2:$AF$136,MATCH($A30,bulk_tonnages_div!$A$2:$A$136,0),MATCH(R$2,bulk_tonnages_div!$F$1:$AF$1,0))*$R$6*$R$7*MCF</f>
        <v>0</v>
      </c>
      <c r="S30" s="30">
        <f t="shared" si="21"/>
        <v>0</v>
      </c>
      <c r="T30" s="9">
        <f t="shared" si="22"/>
        <v>0</v>
      </c>
      <c r="U30" s="29">
        <f>INDEX(bulk_tonnages_div!$F$2:$AF$136,MATCH($A30,bulk_tonnages_div!$A$2:$A$136,0),MATCH(U$2,bulk_tonnages_div!$F$1:$AF$1,0))*$U$6*$U$7*MCF</f>
        <v>0</v>
      </c>
      <c r="V30" s="30">
        <f t="shared" si="23"/>
        <v>0</v>
      </c>
      <c r="W30" s="9">
        <f t="shared" si="24"/>
        <v>0</v>
      </c>
      <c r="X30" s="29">
        <f>INDEX(bulk_tonnages_div!$F$2:$AF$136,MATCH($A30,bulk_tonnages_div!$A$2:$A$136,0),MATCH(X$2,bulk_tonnages_div!$F$1:$AF$1,0))*$X$6*$X$7*MCF</f>
        <v>0</v>
      </c>
      <c r="Y30" s="30">
        <f t="shared" si="58"/>
        <v>0</v>
      </c>
      <c r="Z30" s="9">
        <f t="shared" si="59"/>
        <v>0</v>
      </c>
      <c r="AA30" s="29">
        <f>INDEX(bulk_tonnages_div!$F$2:$AF$136,MATCH($A30,bulk_tonnages_div!$A$2:$A$136,0),MATCH(AA$2,bulk_tonnages_div!$F$1:$AF$1,0))*$AA$6*$AA$7*MCF</f>
        <v>0</v>
      </c>
      <c r="AB30" s="30">
        <f t="shared" si="25"/>
        <v>0</v>
      </c>
      <c r="AC30" s="9">
        <f t="shared" si="26"/>
        <v>0</v>
      </c>
      <c r="AD30" s="29">
        <f>((INDEX(bulk_tonnages_div!$F$2:$AF$136,MATCH($A30,bulk_tonnages_div!$A$2:$A$136,0),MATCH(AD$2,bulk_tonnages_div!$F$1:$AF$1,0)))+(IF(A20&gt;end_year_1,0,'Soil and Dirt_tonnages'!E20)))*$AD$6*$AD$7*MCF</f>
        <v>0</v>
      </c>
      <c r="AE30" s="30">
        <f t="shared" si="27"/>
        <v>0</v>
      </c>
      <c r="AF30" s="9">
        <f t="shared" si="28"/>
        <v>0</v>
      </c>
      <c r="AG30" s="29">
        <f>INDEX(bulk_tonnages_div!$F$2:$AF$136,MATCH($A30,bulk_tonnages_div!$A$2:$A$136,0),MATCH(AG$2,bulk_tonnages_div!$F$1:$AF$1,0))*$AG$6*$AG$7*MCF</f>
        <v>0</v>
      </c>
      <c r="AH30" s="30">
        <f t="shared" si="29"/>
        <v>0</v>
      </c>
      <c r="AI30" s="9">
        <f t="shared" si="30"/>
        <v>0</v>
      </c>
      <c r="AJ30" s="29">
        <f>INDEX(bulk_tonnages_div!$F$2:$AF$136,MATCH($A30,bulk_tonnages_div!$A$2:$A$136,0),MATCH(AJ$2,bulk_tonnages_div!$F$1:$AF$1,0))*$AJ$6*$AJ$7*MCF</f>
        <v>0</v>
      </c>
      <c r="AK30" s="30">
        <f t="shared" si="60"/>
        <v>0</v>
      </c>
      <c r="AL30" s="9">
        <f t="shared" si="63"/>
        <v>0</v>
      </c>
      <c r="AM30" s="29">
        <f>INDEX(bulk_tonnages_div!$F$2:$AF$136,MATCH($A30,bulk_tonnages_div!$A$2:$A$136,0),MATCH(AM$2,bulk_tonnages_div!$F$1:$AF$1,0))*$AM$6*$AM$7*MCF</f>
        <v>0</v>
      </c>
      <c r="AN30" s="30">
        <f t="shared" si="64"/>
        <v>0</v>
      </c>
      <c r="AO30" s="9">
        <f t="shared" si="65"/>
        <v>0</v>
      </c>
      <c r="AP30" s="29">
        <f>IF(A20&gt;end_year_1, 0, Sludge_tonnages!E20)*$AP$6*$AP$7*MCF</f>
        <v>0</v>
      </c>
      <c r="AQ30" s="30">
        <f t="shared" si="49"/>
        <v>0</v>
      </c>
      <c r="AR30" s="9">
        <f t="shared" si="61"/>
        <v>0</v>
      </c>
      <c r="AU30" s="55">
        <f t="shared" si="62"/>
        <v>0</v>
      </c>
      <c r="AV30" s="55">
        <f t="shared" si="31"/>
        <v>0</v>
      </c>
      <c r="AX30" s="55">
        <f t="shared" si="32"/>
        <v>0</v>
      </c>
      <c r="AY30" s="55">
        <f t="shared" si="33"/>
        <v>0</v>
      </c>
      <c r="AZ30" s="55">
        <f t="shared" si="34"/>
        <v>0</v>
      </c>
      <c r="BA30" s="55">
        <f t="shared" si="35"/>
        <v>0</v>
      </c>
      <c r="BB30" s="55">
        <f t="shared" si="36"/>
        <v>0</v>
      </c>
      <c r="BC30" s="55">
        <f t="shared" si="37"/>
        <v>0</v>
      </c>
      <c r="BD30" s="55">
        <f t="shared" si="38"/>
        <v>0</v>
      </c>
      <c r="BE30" s="55">
        <f t="shared" si="39"/>
        <v>0</v>
      </c>
      <c r="BF30" s="55">
        <f t="shared" si="50"/>
        <v>0</v>
      </c>
      <c r="BG30" s="55">
        <f t="shared" si="51"/>
        <v>0</v>
      </c>
      <c r="BH30" s="55">
        <f t="shared" si="52"/>
        <v>0</v>
      </c>
      <c r="BI30" s="55">
        <f t="shared" si="53"/>
        <v>0</v>
      </c>
      <c r="BK30" s="55">
        <f t="shared" si="40"/>
        <v>0</v>
      </c>
      <c r="BL30" s="55">
        <f t="shared" si="41"/>
        <v>0</v>
      </c>
      <c r="BM30" s="55">
        <f t="shared" si="42"/>
        <v>0</v>
      </c>
      <c r="BN30" s="55">
        <f t="shared" si="43"/>
        <v>0</v>
      </c>
      <c r="BO30" s="55">
        <f t="shared" si="44"/>
        <v>0</v>
      </c>
      <c r="BP30" s="55">
        <f t="shared" si="45"/>
        <v>0</v>
      </c>
      <c r="BQ30" s="55">
        <f t="shared" si="46"/>
        <v>0</v>
      </c>
      <c r="BR30" s="55">
        <f t="shared" si="47"/>
        <v>0</v>
      </c>
      <c r="BS30" s="55">
        <f t="shared" si="54"/>
        <v>0</v>
      </c>
      <c r="BT30" s="55">
        <f t="shared" si="55"/>
        <v>0</v>
      </c>
      <c r="BU30" s="55">
        <f t="shared" si="56"/>
        <v>0</v>
      </c>
    </row>
    <row r="31" spans="1:73" x14ac:dyDescent="0.25">
      <c r="A31" s="6">
        <f>'DONNÉES '!B60</f>
        <v>19</v>
      </c>
      <c r="B31" s="8">
        <f t="shared" si="12"/>
        <v>0</v>
      </c>
      <c r="C31" s="29">
        <f>INDEX(bulk_tonnages_div!$C$2:$AF$136,MATCH($A31,bulk_tonnages_div!$A$2:$A$136,0),MATCH(C$2,bulk_tonnages_div!$C$1:$AF$1,0))*$C$6*$C$7*MCF</f>
        <v>0</v>
      </c>
      <c r="D31" s="30">
        <f t="shared" si="57"/>
        <v>0</v>
      </c>
      <c r="E31" s="9">
        <f t="shared" si="48"/>
        <v>0</v>
      </c>
      <c r="F31" s="29">
        <f>INDEX(bulk_tonnages_div!$F$2:$AF$136,MATCH($A31,bulk_tonnages_div!$A$2:$A$136,0),MATCH(F$2,bulk_tonnages_div!$F$1:$AF$1,0))*$F$6*$F$7*MCF</f>
        <v>0</v>
      </c>
      <c r="G31" s="30">
        <f t="shared" si="13"/>
        <v>0</v>
      </c>
      <c r="H31" s="9">
        <f t="shared" si="14"/>
        <v>0</v>
      </c>
      <c r="I31" s="29">
        <f>INDEX(bulk_tonnages_div!$F$2:$AF$136,MATCH($A31,bulk_tonnages_div!$A$2:$A$136,0),MATCH(I$2,bulk_tonnages_div!$F$1:$AF$1,0))*$I$6*$I$7*MCF</f>
        <v>0</v>
      </c>
      <c r="J31" s="30">
        <f t="shared" si="15"/>
        <v>0</v>
      </c>
      <c r="K31" s="9">
        <f t="shared" si="16"/>
        <v>0</v>
      </c>
      <c r="L31" s="29">
        <f>INDEX(bulk_tonnages_div!$F$2:$AF$136,MATCH($A31,bulk_tonnages_div!$A$2:$A$136,0),MATCH(L$2,bulk_tonnages_div!$F$1:$AF$1,0))*$L$6*$L$7*MCF</f>
        <v>0</v>
      </c>
      <c r="M31" s="30">
        <f t="shared" si="17"/>
        <v>0</v>
      </c>
      <c r="N31" s="9">
        <f t="shared" si="18"/>
        <v>0</v>
      </c>
      <c r="O31" s="29">
        <f>INDEX(bulk_tonnages_div!$F$2:$AF$136,MATCH($A31,bulk_tonnages_div!$A$2:$A$136,0),MATCH(O$2,bulk_tonnages_div!$F$1:$AF$1,0))*$O$6*$O$7*MCF</f>
        <v>0</v>
      </c>
      <c r="P31" s="30">
        <f t="shared" si="19"/>
        <v>0</v>
      </c>
      <c r="Q31" s="9">
        <f t="shared" si="20"/>
        <v>0</v>
      </c>
      <c r="R31" s="29">
        <f>INDEX(bulk_tonnages_div!$F$2:$AF$136,MATCH($A31,bulk_tonnages_div!$A$2:$A$136,0),MATCH(R$2,bulk_tonnages_div!$F$1:$AF$1,0))*$R$6*$R$7*MCF</f>
        <v>0</v>
      </c>
      <c r="S31" s="30">
        <f t="shared" si="21"/>
        <v>0</v>
      </c>
      <c r="T31" s="9">
        <f t="shared" si="22"/>
        <v>0</v>
      </c>
      <c r="U31" s="29">
        <f>INDEX(bulk_tonnages_div!$F$2:$AF$136,MATCH($A31,bulk_tonnages_div!$A$2:$A$136,0),MATCH(U$2,bulk_tonnages_div!$F$1:$AF$1,0))*$U$6*$U$7*MCF</f>
        <v>0</v>
      </c>
      <c r="V31" s="30">
        <f t="shared" si="23"/>
        <v>0</v>
      </c>
      <c r="W31" s="9">
        <f t="shared" si="24"/>
        <v>0</v>
      </c>
      <c r="X31" s="29">
        <f>INDEX(bulk_tonnages_div!$F$2:$AF$136,MATCH($A31,bulk_tonnages_div!$A$2:$A$136,0),MATCH(X$2,bulk_tonnages_div!$F$1:$AF$1,0))*$X$6*$X$7*MCF</f>
        <v>0</v>
      </c>
      <c r="Y31" s="30">
        <f t="shared" si="58"/>
        <v>0</v>
      </c>
      <c r="Z31" s="9">
        <f t="shared" si="59"/>
        <v>0</v>
      </c>
      <c r="AA31" s="29">
        <f>INDEX(bulk_tonnages_div!$F$2:$AF$136,MATCH($A31,bulk_tonnages_div!$A$2:$A$136,0),MATCH(AA$2,bulk_tonnages_div!$F$1:$AF$1,0))*$AA$6*$AA$7*MCF</f>
        <v>0</v>
      </c>
      <c r="AB31" s="30">
        <f t="shared" si="25"/>
        <v>0</v>
      </c>
      <c r="AC31" s="9">
        <f t="shared" si="26"/>
        <v>0</v>
      </c>
      <c r="AD31" s="29">
        <f>((INDEX(bulk_tonnages_div!$F$2:$AF$136,MATCH($A31,bulk_tonnages_div!$A$2:$A$136,0),MATCH(AD$2,bulk_tonnages_div!$F$1:$AF$1,0)))+(IF(A21&gt;end_year_1,0,'Soil and Dirt_tonnages'!E21)))*$AD$6*$AD$7*MCF</f>
        <v>0</v>
      </c>
      <c r="AE31" s="30">
        <f t="shared" si="27"/>
        <v>0</v>
      </c>
      <c r="AF31" s="9">
        <f t="shared" si="28"/>
        <v>0</v>
      </c>
      <c r="AG31" s="29">
        <f>INDEX(bulk_tonnages_div!$F$2:$AF$136,MATCH($A31,bulk_tonnages_div!$A$2:$A$136,0),MATCH(AG$2,bulk_tonnages_div!$F$1:$AF$1,0))*$AG$6*$AG$7*MCF</f>
        <v>0</v>
      </c>
      <c r="AH31" s="30">
        <f t="shared" si="29"/>
        <v>0</v>
      </c>
      <c r="AI31" s="9">
        <f t="shared" si="30"/>
        <v>0</v>
      </c>
      <c r="AJ31" s="29">
        <f>INDEX(bulk_tonnages_div!$F$2:$AF$136,MATCH($A31,bulk_tonnages_div!$A$2:$A$136,0),MATCH(AJ$2,bulk_tonnages_div!$F$1:$AF$1,0))*$AJ$6*$AJ$7*MCF</f>
        <v>0</v>
      </c>
      <c r="AK31" s="30">
        <f t="shared" si="60"/>
        <v>0</v>
      </c>
      <c r="AL31" s="9">
        <f t="shared" si="63"/>
        <v>0</v>
      </c>
      <c r="AM31" s="29">
        <f>INDEX(bulk_tonnages_div!$F$2:$AF$136,MATCH($A31,bulk_tonnages_div!$A$2:$A$136,0),MATCH(AM$2,bulk_tonnages_div!$F$1:$AF$1,0))*$AM$6*$AM$7*MCF</f>
        <v>0</v>
      </c>
      <c r="AN31" s="30">
        <f t="shared" si="64"/>
        <v>0</v>
      </c>
      <c r="AO31" s="9">
        <f t="shared" si="65"/>
        <v>0</v>
      </c>
      <c r="AP31" s="29">
        <f>IF(A21&gt;end_year_1, 0, Sludge_tonnages!E21)*$AP$6*$AP$7*MCF</f>
        <v>0</v>
      </c>
      <c r="AQ31" s="30">
        <f t="shared" si="49"/>
        <v>0</v>
      </c>
      <c r="AR31" s="9">
        <f t="shared" si="61"/>
        <v>0</v>
      </c>
      <c r="AU31" s="55">
        <f t="shared" si="62"/>
        <v>0</v>
      </c>
      <c r="AV31" s="55">
        <f t="shared" si="31"/>
        <v>0</v>
      </c>
      <c r="AX31" s="55">
        <f t="shared" si="32"/>
        <v>0</v>
      </c>
      <c r="AY31" s="55">
        <f t="shared" si="33"/>
        <v>0</v>
      </c>
      <c r="AZ31" s="55">
        <f t="shared" si="34"/>
        <v>0</v>
      </c>
      <c r="BA31" s="55">
        <f t="shared" si="35"/>
        <v>0</v>
      </c>
      <c r="BB31" s="55">
        <f t="shared" si="36"/>
        <v>0</v>
      </c>
      <c r="BC31" s="55">
        <f t="shared" si="37"/>
        <v>0</v>
      </c>
      <c r="BD31" s="55">
        <f t="shared" si="38"/>
        <v>0</v>
      </c>
      <c r="BE31" s="55">
        <f t="shared" si="39"/>
        <v>0</v>
      </c>
      <c r="BF31" s="55">
        <f t="shared" si="50"/>
        <v>0</v>
      </c>
      <c r="BG31" s="55">
        <f t="shared" si="51"/>
        <v>0</v>
      </c>
      <c r="BH31" s="55">
        <f t="shared" si="52"/>
        <v>0</v>
      </c>
      <c r="BI31" s="55">
        <f t="shared" si="53"/>
        <v>0</v>
      </c>
      <c r="BK31" s="55">
        <f t="shared" si="40"/>
        <v>0</v>
      </c>
      <c r="BL31" s="55">
        <f t="shared" si="41"/>
        <v>0</v>
      </c>
      <c r="BM31" s="55">
        <f t="shared" si="42"/>
        <v>0</v>
      </c>
      <c r="BN31" s="55">
        <f t="shared" si="43"/>
        <v>0</v>
      </c>
      <c r="BO31" s="55">
        <f t="shared" si="44"/>
        <v>0</v>
      </c>
      <c r="BP31" s="55">
        <f t="shared" si="45"/>
        <v>0</v>
      </c>
      <c r="BQ31" s="55">
        <f t="shared" si="46"/>
        <v>0</v>
      </c>
      <c r="BR31" s="55">
        <f t="shared" si="47"/>
        <v>0</v>
      </c>
      <c r="BS31" s="55">
        <f t="shared" si="54"/>
        <v>0</v>
      </c>
      <c r="BT31" s="55">
        <f t="shared" si="55"/>
        <v>0</v>
      </c>
      <c r="BU31" s="55">
        <f t="shared" si="56"/>
        <v>0</v>
      </c>
    </row>
    <row r="32" spans="1:73" x14ac:dyDescent="0.25">
      <c r="A32" s="6">
        <f>'DONNÉES '!B61</f>
        <v>20</v>
      </c>
      <c r="B32" s="8">
        <f t="shared" si="12"/>
        <v>0</v>
      </c>
      <c r="C32" s="29">
        <f>INDEX(bulk_tonnages_div!$C$2:$AF$136,MATCH($A32,bulk_tonnages_div!$A$2:$A$136,0),MATCH(C$2,bulk_tonnages_div!$C$1:$AF$1,0))*$C$6*$C$7*MCF</f>
        <v>0</v>
      </c>
      <c r="D32" s="30">
        <f t="shared" si="57"/>
        <v>0</v>
      </c>
      <c r="E32" s="9">
        <f t="shared" si="48"/>
        <v>0</v>
      </c>
      <c r="F32" s="29">
        <f>INDEX(bulk_tonnages_div!$F$2:$AF$136,MATCH($A32,bulk_tonnages_div!$A$2:$A$136,0),MATCH(F$2,bulk_tonnages_div!$F$1:$AF$1,0))*$F$6*$F$7*MCF</f>
        <v>0</v>
      </c>
      <c r="G32" s="30">
        <f t="shared" si="13"/>
        <v>0</v>
      </c>
      <c r="H32" s="9">
        <f t="shared" si="14"/>
        <v>0</v>
      </c>
      <c r="I32" s="29">
        <f>INDEX(bulk_tonnages_div!$F$2:$AF$136,MATCH($A32,bulk_tonnages_div!$A$2:$A$136,0),MATCH(I$2,bulk_tonnages_div!$F$1:$AF$1,0))*$I$6*$I$7*MCF</f>
        <v>0</v>
      </c>
      <c r="J32" s="30">
        <f t="shared" si="15"/>
        <v>0</v>
      </c>
      <c r="K32" s="9">
        <f t="shared" si="16"/>
        <v>0</v>
      </c>
      <c r="L32" s="29">
        <f>INDEX(bulk_tonnages_div!$F$2:$AF$136,MATCH($A32,bulk_tonnages_div!$A$2:$A$136,0),MATCH(L$2,bulk_tonnages_div!$F$1:$AF$1,0))*$L$6*$L$7*MCF</f>
        <v>0</v>
      </c>
      <c r="M32" s="30">
        <f t="shared" si="17"/>
        <v>0</v>
      </c>
      <c r="N32" s="9">
        <f t="shared" si="18"/>
        <v>0</v>
      </c>
      <c r="O32" s="29">
        <f>INDEX(bulk_tonnages_div!$F$2:$AF$136,MATCH($A32,bulk_tonnages_div!$A$2:$A$136,0),MATCH(O$2,bulk_tonnages_div!$F$1:$AF$1,0))*$O$6*$O$7*MCF</f>
        <v>0</v>
      </c>
      <c r="P32" s="30">
        <f t="shared" si="19"/>
        <v>0</v>
      </c>
      <c r="Q32" s="9">
        <f t="shared" si="20"/>
        <v>0</v>
      </c>
      <c r="R32" s="29">
        <f>INDEX(bulk_tonnages_div!$F$2:$AF$136,MATCH($A32,bulk_tonnages_div!$A$2:$A$136,0),MATCH(R$2,bulk_tonnages_div!$F$1:$AF$1,0))*$R$6*$R$7*MCF</f>
        <v>0</v>
      </c>
      <c r="S32" s="30">
        <f t="shared" si="21"/>
        <v>0</v>
      </c>
      <c r="T32" s="9">
        <f t="shared" si="22"/>
        <v>0</v>
      </c>
      <c r="U32" s="29">
        <f>INDEX(bulk_tonnages_div!$F$2:$AF$136,MATCH($A32,bulk_tonnages_div!$A$2:$A$136,0),MATCH(U$2,bulk_tonnages_div!$F$1:$AF$1,0))*$U$6*$U$7*MCF</f>
        <v>0</v>
      </c>
      <c r="V32" s="30">
        <f t="shared" si="23"/>
        <v>0</v>
      </c>
      <c r="W32" s="9">
        <f t="shared" si="24"/>
        <v>0</v>
      </c>
      <c r="X32" s="29">
        <f>INDEX(bulk_tonnages_div!$F$2:$AF$136,MATCH($A32,bulk_tonnages_div!$A$2:$A$136,0),MATCH(X$2,bulk_tonnages_div!$F$1:$AF$1,0))*$X$6*$X$7*MCF</f>
        <v>0</v>
      </c>
      <c r="Y32" s="30">
        <f t="shared" si="58"/>
        <v>0</v>
      </c>
      <c r="Z32" s="9">
        <f t="shared" si="59"/>
        <v>0</v>
      </c>
      <c r="AA32" s="29">
        <f>INDEX(bulk_tonnages_div!$F$2:$AF$136,MATCH($A32,bulk_tonnages_div!$A$2:$A$136,0),MATCH(AA$2,bulk_tonnages_div!$F$1:$AF$1,0))*$AA$6*$AA$7*MCF</f>
        <v>0</v>
      </c>
      <c r="AB32" s="30">
        <f t="shared" si="25"/>
        <v>0</v>
      </c>
      <c r="AC32" s="9">
        <f t="shared" si="26"/>
        <v>0</v>
      </c>
      <c r="AD32" s="29">
        <f>((INDEX(bulk_tonnages_div!$F$2:$AF$136,MATCH($A32,bulk_tonnages_div!$A$2:$A$136,0),MATCH(AD$2,bulk_tonnages_div!$F$1:$AF$1,0)))+(IF(A22&gt;end_year_1,0,'Soil and Dirt_tonnages'!E22)))*$AD$6*$AD$7*MCF</f>
        <v>0</v>
      </c>
      <c r="AE32" s="30">
        <f t="shared" si="27"/>
        <v>0</v>
      </c>
      <c r="AF32" s="9">
        <f t="shared" si="28"/>
        <v>0</v>
      </c>
      <c r="AG32" s="29">
        <f>INDEX(bulk_tonnages_div!$F$2:$AF$136,MATCH($A32,bulk_tonnages_div!$A$2:$A$136,0),MATCH(AG$2,bulk_tonnages_div!$F$1:$AF$1,0))*$AG$6*$AG$7*MCF</f>
        <v>0</v>
      </c>
      <c r="AH32" s="30">
        <f t="shared" si="29"/>
        <v>0</v>
      </c>
      <c r="AI32" s="9">
        <f t="shared" si="30"/>
        <v>0</v>
      </c>
      <c r="AJ32" s="29">
        <f>INDEX(bulk_tonnages_div!$F$2:$AF$136,MATCH($A32,bulk_tonnages_div!$A$2:$A$136,0),MATCH(AJ$2,bulk_tonnages_div!$F$1:$AF$1,0))*$AJ$6*$AJ$7*MCF</f>
        <v>0</v>
      </c>
      <c r="AK32" s="30">
        <f t="shared" si="60"/>
        <v>0</v>
      </c>
      <c r="AL32" s="9">
        <f t="shared" si="63"/>
        <v>0</v>
      </c>
      <c r="AM32" s="29">
        <f>INDEX(bulk_tonnages_div!$F$2:$AF$136,MATCH($A32,bulk_tonnages_div!$A$2:$A$136,0),MATCH(AM$2,bulk_tonnages_div!$F$1:$AF$1,0))*$AM$6*$AM$7*MCF</f>
        <v>0</v>
      </c>
      <c r="AN32" s="30">
        <f t="shared" si="64"/>
        <v>0</v>
      </c>
      <c r="AO32" s="9">
        <f t="shared" si="65"/>
        <v>0</v>
      </c>
      <c r="AP32" s="29">
        <f>IF(A22&gt;end_year_1, 0, Sludge_tonnages!E22)*$AP$6*$AP$7*MCF</f>
        <v>0</v>
      </c>
      <c r="AQ32" s="30">
        <f t="shared" si="49"/>
        <v>0</v>
      </c>
      <c r="AR32" s="9">
        <f t="shared" si="61"/>
        <v>0</v>
      </c>
      <c r="AU32" s="55">
        <f t="shared" si="62"/>
        <v>0</v>
      </c>
      <c r="AV32" s="55">
        <f t="shared" si="31"/>
        <v>0</v>
      </c>
      <c r="AX32" s="55">
        <f t="shared" si="32"/>
        <v>0</v>
      </c>
      <c r="AY32" s="55">
        <f t="shared" si="33"/>
        <v>0</v>
      </c>
      <c r="AZ32" s="55">
        <f t="shared" si="34"/>
        <v>0</v>
      </c>
      <c r="BA32" s="55">
        <f t="shared" si="35"/>
        <v>0</v>
      </c>
      <c r="BB32" s="55">
        <f t="shared" si="36"/>
        <v>0</v>
      </c>
      <c r="BC32" s="55">
        <f t="shared" si="37"/>
        <v>0</v>
      </c>
      <c r="BD32" s="55">
        <f t="shared" si="38"/>
        <v>0</v>
      </c>
      <c r="BE32" s="55">
        <f t="shared" si="39"/>
        <v>0</v>
      </c>
      <c r="BF32" s="55">
        <f t="shared" si="50"/>
        <v>0</v>
      </c>
      <c r="BG32" s="55">
        <f t="shared" si="51"/>
        <v>0</v>
      </c>
      <c r="BH32" s="55">
        <f t="shared" si="52"/>
        <v>0</v>
      </c>
      <c r="BI32" s="55">
        <f t="shared" si="53"/>
        <v>0</v>
      </c>
      <c r="BK32" s="55">
        <f t="shared" si="40"/>
        <v>0</v>
      </c>
      <c r="BL32" s="55">
        <f t="shared" si="41"/>
        <v>0</v>
      </c>
      <c r="BM32" s="55">
        <f t="shared" si="42"/>
        <v>0</v>
      </c>
      <c r="BN32" s="55">
        <f t="shared" si="43"/>
        <v>0</v>
      </c>
      <c r="BO32" s="55">
        <f t="shared" si="44"/>
        <v>0</v>
      </c>
      <c r="BP32" s="55">
        <f t="shared" si="45"/>
        <v>0</v>
      </c>
      <c r="BQ32" s="55">
        <f t="shared" si="46"/>
        <v>0</v>
      </c>
      <c r="BR32" s="55">
        <f t="shared" si="47"/>
        <v>0</v>
      </c>
      <c r="BS32" s="55">
        <f t="shared" si="54"/>
        <v>0</v>
      </c>
      <c r="BT32" s="55">
        <f t="shared" si="55"/>
        <v>0</v>
      </c>
      <c r="BU32" s="55">
        <f t="shared" si="56"/>
        <v>0</v>
      </c>
    </row>
    <row r="33" spans="1:73" x14ac:dyDescent="0.25">
      <c r="A33" s="6">
        <f>'DONNÉES '!B62</f>
        <v>21</v>
      </c>
      <c r="B33" s="8">
        <f t="shared" si="12"/>
        <v>0</v>
      </c>
      <c r="C33" s="29">
        <f>INDEX(bulk_tonnages_div!$C$2:$AF$136,MATCH($A33,bulk_tonnages_div!$A$2:$A$136,0),MATCH(C$2,bulk_tonnages_div!$C$1:$AF$1,0))*$C$6*$C$7*MCF</f>
        <v>0</v>
      </c>
      <c r="D33" s="30">
        <f t="shared" si="57"/>
        <v>0</v>
      </c>
      <c r="E33" s="9">
        <f t="shared" si="48"/>
        <v>0</v>
      </c>
      <c r="F33" s="29">
        <f>INDEX(bulk_tonnages_div!$F$2:$AF$136,MATCH($A33,bulk_tonnages_div!$A$2:$A$136,0),MATCH(F$2,bulk_tonnages_div!$F$1:$AF$1,0))*$F$6*$F$7*MCF</f>
        <v>0</v>
      </c>
      <c r="G33" s="30">
        <f t="shared" si="13"/>
        <v>0</v>
      </c>
      <c r="H33" s="9">
        <f t="shared" si="14"/>
        <v>0</v>
      </c>
      <c r="I33" s="29">
        <f>INDEX(bulk_tonnages_div!$F$2:$AF$136,MATCH($A33,bulk_tonnages_div!$A$2:$A$136,0),MATCH(I$2,bulk_tonnages_div!$F$1:$AF$1,0))*$I$6*$I$7*MCF</f>
        <v>0</v>
      </c>
      <c r="J33" s="30">
        <f t="shared" si="15"/>
        <v>0</v>
      </c>
      <c r="K33" s="9">
        <f t="shared" si="16"/>
        <v>0</v>
      </c>
      <c r="L33" s="29">
        <f>INDEX(bulk_tonnages_div!$F$2:$AF$136,MATCH($A33,bulk_tonnages_div!$A$2:$A$136,0),MATCH(L$2,bulk_tonnages_div!$F$1:$AF$1,0))*$L$6*$L$7*MCF</f>
        <v>0</v>
      </c>
      <c r="M33" s="30">
        <f t="shared" si="17"/>
        <v>0</v>
      </c>
      <c r="N33" s="9">
        <f t="shared" si="18"/>
        <v>0</v>
      </c>
      <c r="O33" s="29">
        <f>INDEX(bulk_tonnages_div!$F$2:$AF$136,MATCH($A33,bulk_tonnages_div!$A$2:$A$136,0),MATCH(O$2,bulk_tonnages_div!$F$1:$AF$1,0))*$O$6*$O$7*MCF</f>
        <v>0</v>
      </c>
      <c r="P33" s="30">
        <f t="shared" si="19"/>
        <v>0</v>
      </c>
      <c r="Q33" s="9">
        <f t="shared" si="20"/>
        <v>0</v>
      </c>
      <c r="R33" s="29">
        <f>INDEX(bulk_tonnages_div!$F$2:$AF$136,MATCH($A33,bulk_tonnages_div!$A$2:$A$136,0),MATCH(R$2,bulk_tonnages_div!$F$1:$AF$1,0))*$R$6*$R$7*MCF</f>
        <v>0</v>
      </c>
      <c r="S33" s="30">
        <f t="shared" si="21"/>
        <v>0</v>
      </c>
      <c r="T33" s="9">
        <f t="shared" si="22"/>
        <v>0</v>
      </c>
      <c r="U33" s="29">
        <f>INDEX(bulk_tonnages_div!$F$2:$AF$136,MATCH($A33,bulk_tonnages_div!$A$2:$A$136,0),MATCH(U$2,bulk_tonnages_div!$F$1:$AF$1,0))*$U$6*$U$7*MCF</f>
        <v>0</v>
      </c>
      <c r="V33" s="30">
        <f t="shared" si="23"/>
        <v>0</v>
      </c>
      <c r="W33" s="9">
        <f t="shared" si="24"/>
        <v>0</v>
      </c>
      <c r="X33" s="29">
        <f>INDEX(bulk_tonnages_div!$F$2:$AF$136,MATCH($A33,bulk_tonnages_div!$A$2:$A$136,0),MATCH(X$2,bulk_tonnages_div!$F$1:$AF$1,0))*$X$6*$X$7*MCF</f>
        <v>0</v>
      </c>
      <c r="Y33" s="30">
        <f t="shared" si="58"/>
        <v>0</v>
      </c>
      <c r="Z33" s="9">
        <f t="shared" si="59"/>
        <v>0</v>
      </c>
      <c r="AA33" s="29">
        <f>INDEX(bulk_tonnages_div!$F$2:$AF$136,MATCH($A33,bulk_tonnages_div!$A$2:$A$136,0),MATCH(AA$2,bulk_tonnages_div!$F$1:$AF$1,0))*$AA$6*$AA$7*MCF</f>
        <v>0</v>
      </c>
      <c r="AB33" s="30">
        <f t="shared" si="25"/>
        <v>0</v>
      </c>
      <c r="AC33" s="9">
        <f t="shared" si="26"/>
        <v>0</v>
      </c>
      <c r="AD33" s="29">
        <f>((INDEX(bulk_tonnages_div!$F$2:$AF$136,MATCH($A33,bulk_tonnages_div!$A$2:$A$136,0),MATCH(AD$2,bulk_tonnages_div!$F$1:$AF$1,0)))+(IF(A23&gt;end_year_1,0,'Soil and Dirt_tonnages'!E23)))*$AD$6*$AD$7*MCF</f>
        <v>0</v>
      </c>
      <c r="AE33" s="30">
        <f t="shared" si="27"/>
        <v>0</v>
      </c>
      <c r="AF33" s="9">
        <f t="shared" si="28"/>
        <v>0</v>
      </c>
      <c r="AG33" s="29">
        <f>INDEX(bulk_tonnages_div!$F$2:$AF$136,MATCH($A33,bulk_tonnages_div!$A$2:$A$136,0),MATCH(AG$2,bulk_tonnages_div!$F$1:$AF$1,0))*$AG$6*$AG$7*MCF</f>
        <v>0</v>
      </c>
      <c r="AH33" s="30">
        <f t="shared" si="29"/>
        <v>0</v>
      </c>
      <c r="AI33" s="9">
        <f t="shared" si="30"/>
        <v>0</v>
      </c>
      <c r="AJ33" s="29">
        <f>INDEX(bulk_tonnages_div!$F$2:$AF$136,MATCH($A33,bulk_tonnages_div!$A$2:$A$136,0),MATCH(AJ$2,bulk_tonnages_div!$F$1:$AF$1,0))*$AJ$6*$AJ$7*MCF</f>
        <v>0</v>
      </c>
      <c r="AK33" s="30">
        <f t="shared" si="60"/>
        <v>0</v>
      </c>
      <c r="AL33" s="9">
        <f t="shared" si="63"/>
        <v>0</v>
      </c>
      <c r="AM33" s="29">
        <f>INDEX(bulk_tonnages_div!$F$2:$AF$136,MATCH($A33,bulk_tonnages_div!$A$2:$A$136,0),MATCH(AM$2,bulk_tonnages_div!$F$1:$AF$1,0))*$AM$6*$AM$7*MCF</f>
        <v>0</v>
      </c>
      <c r="AN33" s="30">
        <f t="shared" si="64"/>
        <v>0</v>
      </c>
      <c r="AO33" s="9">
        <f t="shared" si="65"/>
        <v>0</v>
      </c>
      <c r="AP33" s="29">
        <f>IF(A23&gt;end_year_1, 0, Sludge_tonnages!E23)*$AP$6*$AP$7*MCF</f>
        <v>0</v>
      </c>
      <c r="AQ33" s="30">
        <f t="shared" si="49"/>
        <v>0</v>
      </c>
      <c r="AR33" s="9">
        <f t="shared" si="61"/>
        <v>0</v>
      </c>
      <c r="AU33" s="55">
        <f t="shared" si="62"/>
        <v>0</v>
      </c>
      <c r="AV33" s="55">
        <f t="shared" si="31"/>
        <v>0</v>
      </c>
      <c r="AX33" s="55">
        <f t="shared" si="32"/>
        <v>0</v>
      </c>
      <c r="AY33" s="55">
        <f t="shared" si="33"/>
        <v>0</v>
      </c>
      <c r="AZ33" s="55">
        <f t="shared" si="34"/>
        <v>0</v>
      </c>
      <c r="BA33" s="55">
        <f t="shared" si="35"/>
        <v>0</v>
      </c>
      <c r="BB33" s="55">
        <f t="shared" si="36"/>
        <v>0</v>
      </c>
      <c r="BC33" s="55">
        <f t="shared" si="37"/>
        <v>0</v>
      </c>
      <c r="BD33" s="55">
        <f t="shared" si="38"/>
        <v>0</v>
      </c>
      <c r="BE33" s="55">
        <f t="shared" si="39"/>
        <v>0</v>
      </c>
      <c r="BF33" s="55">
        <f t="shared" si="50"/>
        <v>0</v>
      </c>
      <c r="BG33" s="55">
        <f t="shared" si="51"/>
        <v>0</v>
      </c>
      <c r="BH33" s="55">
        <f t="shared" si="52"/>
        <v>0</v>
      </c>
      <c r="BI33" s="55">
        <f t="shared" si="53"/>
        <v>0</v>
      </c>
      <c r="BK33" s="55">
        <f t="shared" si="40"/>
        <v>0</v>
      </c>
      <c r="BL33" s="55">
        <f t="shared" si="41"/>
        <v>0</v>
      </c>
      <c r="BM33" s="55">
        <f t="shared" si="42"/>
        <v>0</v>
      </c>
      <c r="BN33" s="55">
        <f t="shared" si="43"/>
        <v>0</v>
      </c>
      <c r="BO33" s="55">
        <f t="shared" si="44"/>
        <v>0</v>
      </c>
      <c r="BP33" s="55">
        <f t="shared" si="45"/>
        <v>0</v>
      </c>
      <c r="BQ33" s="55">
        <f t="shared" si="46"/>
        <v>0</v>
      </c>
      <c r="BR33" s="55">
        <f t="shared" si="47"/>
        <v>0</v>
      </c>
      <c r="BS33" s="55">
        <f t="shared" si="54"/>
        <v>0</v>
      </c>
      <c r="BT33" s="55">
        <f t="shared" si="55"/>
        <v>0</v>
      </c>
      <c r="BU33" s="55">
        <f t="shared" si="56"/>
        <v>0</v>
      </c>
    </row>
    <row r="34" spans="1:73" x14ac:dyDescent="0.25">
      <c r="A34" s="6">
        <f>'DONNÉES '!B63</f>
        <v>22</v>
      </c>
      <c r="B34" s="8">
        <f t="shared" si="12"/>
        <v>0</v>
      </c>
      <c r="C34" s="29">
        <f>INDEX(bulk_tonnages_div!$C$2:$AF$136,MATCH($A34,bulk_tonnages_div!$A$2:$A$136,0),MATCH(C$2,bulk_tonnages_div!$C$1:$AF$1,0))*$C$6*$C$7*MCF</f>
        <v>0</v>
      </c>
      <c r="D34" s="30">
        <f t="shared" si="57"/>
        <v>0</v>
      </c>
      <c r="E34" s="9">
        <f t="shared" si="48"/>
        <v>0</v>
      </c>
      <c r="F34" s="29">
        <f>INDEX(bulk_tonnages_div!$F$2:$AF$136,MATCH($A34,bulk_tonnages_div!$A$2:$A$136,0),MATCH(F$2,bulk_tonnages_div!$F$1:$AF$1,0))*$F$6*$F$7*MCF</f>
        <v>0</v>
      </c>
      <c r="G34" s="30">
        <f t="shared" si="13"/>
        <v>0</v>
      </c>
      <c r="H34" s="9">
        <f t="shared" si="14"/>
        <v>0</v>
      </c>
      <c r="I34" s="29">
        <f>INDEX(bulk_tonnages_div!$F$2:$AF$136,MATCH($A34,bulk_tonnages_div!$A$2:$A$136,0),MATCH(I$2,bulk_tonnages_div!$F$1:$AF$1,0))*$I$6*$I$7*MCF</f>
        <v>0</v>
      </c>
      <c r="J34" s="30">
        <f t="shared" si="15"/>
        <v>0</v>
      </c>
      <c r="K34" s="9">
        <f t="shared" si="16"/>
        <v>0</v>
      </c>
      <c r="L34" s="29">
        <f>INDEX(bulk_tonnages_div!$F$2:$AF$136,MATCH($A34,bulk_tonnages_div!$A$2:$A$136,0),MATCH(L$2,bulk_tonnages_div!$F$1:$AF$1,0))*$L$6*$L$7*MCF</f>
        <v>0</v>
      </c>
      <c r="M34" s="30">
        <f t="shared" si="17"/>
        <v>0</v>
      </c>
      <c r="N34" s="9">
        <f t="shared" si="18"/>
        <v>0</v>
      </c>
      <c r="O34" s="29">
        <f>INDEX(bulk_tonnages_div!$F$2:$AF$136,MATCH($A34,bulk_tonnages_div!$A$2:$A$136,0),MATCH(O$2,bulk_tonnages_div!$F$1:$AF$1,0))*$O$6*$O$7*MCF</f>
        <v>0</v>
      </c>
      <c r="P34" s="30">
        <f t="shared" si="19"/>
        <v>0</v>
      </c>
      <c r="Q34" s="9">
        <f t="shared" si="20"/>
        <v>0</v>
      </c>
      <c r="R34" s="29">
        <f>INDEX(bulk_tonnages_div!$F$2:$AF$136,MATCH($A34,bulk_tonnages_div!$A$2:$A$136,0),MATCH(R$2,bulk_tonnages_div!$F$1:$AF$1,0))*$R$6*$R$7*MCF</f>
        <v>0</v>
      </c>
      <c r="S34" s="30">
        <f t="shared" si="21"/>
        <v>0</v>
      </c>
      <c r="T34" s="9">
        <f t="shared" si="22"/>
        <v>0</v>
      </c>
      <c r="U34" s="29">
        <f>INDEX(bulk_tonnages_div!$F$2:$AF$136,MATCH($A34,bulk_tonnages_div!$A$2:$A$136,0),MATCH(U$2,bulk_tonnages_div!$F$1:$AF$1,0))*$U$6*$U$7*MCF</f>
        <v>0</v>
      </c>
      <c r="V34" s="30">
        <f t="shared" si="23"/>
        <v>0</v>
      </c>
      <c r="W34" s="9">
        <f t="shared" si="24"/>
        <v>0</v>
      </c>
      <c r="X34" s="29">
        <f>INDEX(bulk_tonnages_div!$F$2:$AF$136,MATCH($A34,bulk_tonnages_div!$A$2:$A$136,0),MATCH(X$2,bulk_tonnages_div!$F$1:$AF$1,0))*$X$6*$X$7*MCF</f>
        <v>0</v>
      </c>
      <c r="Y34" s="30">
        <f t="shared" si="58"/>
        <v>0</v>
      </c>
      <c r="Z34" s="9">
        <f t="shared" si="59"/>
        <v>0</v>
      </c>
      <c r="AA34" s="29">
        <f>INDEX(bulk_tonnages_div!$F$2:$AF$136,MATCH($A34,bulk_tonnages_div!$A$2:$A$136,0),MATCH(AA$2,bulk_tonnages_div!$F$1:$AF$1,0))*$AA$6*$AA$7*MCF</f>
        <v>0</v>
      </c>
      <c r="AB34" s="30">
        <f t="shared" si="25"/>
        <v>0</v>
      </c>
      <c r="AC34" s="9">
        <f t="shared" si="26"/>
        <v>0</v>
      </c>
      <c r="AD34" s="29">
        <f>((INDEX(bulk_tonnages_div!$F$2:$AF$136,MATCH($A34,bulk_tonnages_div!$A$2:$A$136,0),MATCH(AD$2,bulk_tonnages_div!$F$1:$AF$1,0)))+(IF(A24&gt;end_year_1,0,'Soil and Dirt_tonnages'!E24)))*$AD$6*$AD$7*MCF</f>
        <v>0</v>
      </c>
      <c r="AE34" s="30">
        <f t="shared" si="27"/>
        <v>0</v>
      </c>
      <c r="AF34" s="9">
        <f t="shared" si="28"/>
        <v>0</v>
      </c>
      <c r="AG34" s="29">
        <f>INDEX(bulk_tonnages_div!$F$2:$AF$136,MATCH($A34,bulk_tonnages_div!$A$2:$A$136,0),MATCH(AG$2,bulk_tonnages_div!$F$1:$AF$1,0))*$AG$6*$AG$7*MCF</f>
        <v>0</v>
      </c>
      <c r="AH34" s="30">
        <f t="shared" si="29"/>
        <v>0</v>
      </c>
      <c r="AI34" s="9">
        <f t="shared" si="30"/>
        <v>0</v>
      </c>
      <c r="AJ34" s="29">
        <f>INDEX(bulk_tonnages_div!$F$2:$AF$136,MATCH($A34,bulk_tonnages_div!$A$2:$A$136,0),MATCH(AJ$2,bulk_tonnages_div!$F$1:$AF$1,0))*$AJ$6*$AJ$7*MCF</f>
        <v>0</v>
      </c>
      <c r="AK34" s="30">
        <f t="shared" si="60"/>
        <v>0</v>
      </c>
      <c r="AL34" s="9">
        <f t="shared" si="63"/>
        <v>0</v>
      </c>
      <c r="AM34" s="29">
        <f>INDEX(bulk_tonnages_div!$F$2:$AF$136,MATCH($A34,bulk_tonnages_div!$A$2:$A$136,0),MATCH(AM$2,bulk_tonnages_div!$F$1:$AF$1,0))*$AM$6*$AM$7*MCF</f>
        <v>0</v>
      </c>
      <c r="AN34" s="30">
        <f t="shared" si="64"/>
        <v>0</v>
      </c>
      <c r="AO34" s="9">
        <f t="shared" si="65"/>
        <v>0</v>
      </c>
      <c r="AP34" s="29">
        <f>IF(A24&gt;end_year_1, 0, Sludge_tonnages!E24)*$AP$6*$AP$7*MCF</f>
        <v>0</v>
      </c>
      <c r="AQ34" s="30">
        <f t="shared" si="49"/>
        <v>0</v>
      </c>
      <c r="AR34" s="9">
        <f t="shared" si="61"/>
        <v>0</v>
      </c>
      <c r="AU34" s="55">
        <f t="shared" si="62"/>
        <v>0</v>
      </c>
      <c r="AV34" s="55">
        <f t="shared" si="31"/>
        <v>0</v>
      </c>
      <c r="AX34" s="55">
        <f t="shared" si="32"/>
        <v>0</v>
      </c>
      <c r="AY34" s="55">
        <f t="shared" si="33"/>
        <v>0</v>
      </c>
      <c r="AZ34" s="55">
        <f t="shared" si="34"/>
        <v>0</v>
      </c>
      <c r="BA34" s="55">
        <f t="shared" si="35"/>
        <v>0</v>
      </c>
      <c r="BB34" s="55">
        <f t="shared" si="36"/>
        <v>0</v>
      </c>
      <c r="BC34" s="55">
        <f t="shared" si="37"/>
        <v>0</v>
      </c>
      <c r="BD34" s="55">
        <f t="shared" si="38"/>
        <v>0</v>
      </c>
      <c r="BE34" s="55">
        <f t="shared" si="39"/>
        <v>0</v>
      </c>
      <c r="BF34" s="55">
        <f t="shared" si="50"/>
        <v>0</v>
      </c>
      <c r="BG34" s="55">
        <f t="shared" si="51"/>
        <v>0</v>
      </c>
      <c r="BH34" s="55">
        <f t="shared" si="52"/>
        <v>0</v>
      </c>
      <c r="BI34" s="55">
        <f t="shared" si="53"/>
        <v>0</v>
      </c>
      <c r="BK34" s="55">
        <f t="shared" si="40"/>
        <v>0</v>
      </c>
      <c r="BL34" s="55">
        <f t="shared" si="41"/>
        <v>0</v>
      </c>
      <c r="BM34" s="55">
        <f t="shared" si="42"/>
        <v>0</v>
      </c>
      <c r="BN34" s="55">
        <f t="shared" si="43"/>
        <v>0</v>
      </c>
      <c r="BO34" s="55">
        <f t="shared" si="44"/>
        <v>0</v>
      </c>
      <c r="BP34" s="55">
        <f t="shared" si="45"/>
        <v>0</v>
      </c>
      <c r="BQ34" s="55">
        <f t="shared" si="46"/>
        <v>0</v>
      </c>
      <c r="BR34" s="55">
        <f t="shared" si="47"/>
        <v>0</v>
      </c>
      <c r="BS34" s="55">
        <f t="shared" si="54"/>
        <v>0</v>
      </c>
      <c r="BT34" s="55">
        <f t="shared" si="55"/>
        <v>0</v>
      </c>
      <c r="BU34" s="55">
        <f t="shared" si="56"/>
        <v>0</v>
      </c>
    </row>
    <row r="35" spans="1:73" x14ac:dyDescent="0.25">
      <c r="A35" s="6">
        <f>'DONNÉES '!B64</f>
        <v>23</v>
      </c>
      <c r="B35" s="8">
        <f t="shared" si="12"/>
        <v>0</v>
      </c>
      <c r="C35" s="29">
        <f>INDEX(bulk_tonnages_div!$C$2:$AF$136,MATCH($A35,bulk_tonnages_div!$A$2:$A$136,0),MATCH(C$2,bulk_tonnages_div!$C$1:$AF$1,0))*$C$6*$C$7*MCF</f>
        <v>0</v>
      </c>
      <c r="D35" s="30">
        <f t="shared" si="57"/>
        <v>0</v>
      </c>
      <c r="E35" s="9">
        <f t="shared" si="48"/>
        <v>0</v>
      </c>
      <c r="F35" s="29">
        <f>INDEX(bulk_tonnages_div!$F$2:$AF$136,MATCH($A35,bulk_tonnages_div!$A$2:$A$136,0),MATCH(F$2,bulk_tonnages_div!$F$1:$AF$1,0))*$F$6*$F$7*MCF</f>
        <v>0</v>
      </c>
      <c r="G35" s="30">
        <f t="shared" si="13"/>
        <v>0</v>
      </c>
      <c r="H35" s="9">
        <f t="shared" si="14"/>
        <v>0</v>
      </c>
      <c r="I35" s="29">
        <f>INDEX(bulk_tonnages_div!$F$2:$AF$136,MATCH($A35,bulk_tonnages_div!$A$2:$A$136,0),MATCH(I$2,bulk_tonnages_div!$F$1:$AF$1,0))*$I$6*$I$7*MCF</f>
        <v>0</v>
      </c>
      <c r="J35" s="30">
        <f t="shared" si="15"/>
        <v>0</v>
      </c>
      <c r="K35" s="9">
        <f t="shared" si="16"/>
        <v>0</v>
      </c>
      <c r="L35" s="29">
        <f>INDEX(bulk_tonnages_div!$F$2:$AF$136,MATCH($A35,bulk_tonnages_div!$A$2:$A$136,0),MATCH(L$2,bulk_tonnages_div!$F$1:$AF$1,0))*$L$6*$L$7*MCF</f>
        <v>0</v>
      </c>
      <c r="M35" s="30">
        <f t="shared" si="17"/>
        <v>0</v>
      </c>
      <c r="N35" s="9">
        <f t="shared" si="18"/>
        <v>0</v>
      </c>
      <c r="O35" s="29">
        <f>INDEX(bulk_tonnages_div!$F$2:$AF$136,MATCH($A35,bulk_tonnages_div!$A$2:$A$136,0),MATCH(O$2,bulk_tonnages_div!$F$1:$AF$1,0))*$O$6*$O$7*MCF</f>
        <v>0</v>
      </c>
      <c r="P35" s="30">
        <f t="shared" si="19"/>
        <v>0</v>
      </c>
      <c r="Q35" s="9">
        <f t="shared" si="20"/>
        <v>0</v>
      </c>
      <c r="R35" s="29">
        <f>INDEX(bulk_tonnages_div!$F$2:$AF$136,MATCH($A35,bulk_tonnages_div!$A$2:$A$136,0),MATCH(R$2,bulk_tonnages_div!$F$1:$AF$1,0))*$R$6*$R$7*MCF</f>
        <v>0</v>
      </c>
      <c r="S35" s="30">
        <f t="shared" si="21"/>
        <v>0</v>
      </c>
      <c r="T35" s="9">
        <f t="shared" si="22"/>
        <v>0</v>
      </c>
      <c r="U35" s="29">
        <f>INDEX(bulk_tonnages_div!$F$2:$AF$136,MATCH($A35,bulk_tonnages_div!$A$2:$A$136,0),MATCH(U$2,bulk_tonnages_div!$F$1:$AF$1,0))*$U$6*$U$7*MCF</f>
        <v>0</v>
      </c>
      <c r="V35" s="30">
        <f t="shared" si="23"/>
        <v>0</v>
      </c>
      <c r="W35" s="9">
        <f t="shared" si="24"/>
        <v>0</v>
      </c>
      <c r="X35" s="29">
        <f>INDEX(bulk_tonnages_div!$F$2:$AF$136,MATCH($A35,bulk_tonnages_div!$A$2:$A$136,0),MATCH(X$2,bulk_tonnages_div!$F$1:$AF$1,0))*$X$6*$X$7*MCF</f>
        <v>0</v>
      </c>
      <c r="Y35" s="30">
        <f t="shared" si="58"/>
        <v>0</v>
      </c>
      <c r="Z35" s="9">
        <f t="shared" si="59"/>
        <v>0</v>
      </c>
      <c r="AA35" s="29">
        <f>INDEX(bulk_tonnages_div!$F$2:$AF$136,MATCH($A35,bulk_tonnages_div!$A$2:$A$136,0),MATCH(AA$2,bulk_tonnages_div!$F$1:$AF$1,0))*$AA$6*$AA$7*MCF</f>
        <v>0</v>
      </c>
      <c r="AB35" s="30">
        <f t="shared" si="25"/>
        <v>0</v>
      </c>
      <c r="AC35" s="9">
        <f t="shared" si="26"/>
        <v>0</v>
      </c>
      <c r="AD35" s="29">
        <f>((INDEX(bulk_tonnages_div!$F$2:$AF$136,MATCH($A35,bulk_tonnages_div!$A$2:$A$136,0),MATCH(AD$2,bulk_tonnages_div!$F$1:$AF$1,0)))+(IF(A25&gt;end_year_1,0,'Soil and Dirt_tonnages'!E25)))*$AD$6*$AD$7*MCF</f>
        <v>0</v>
      </c>
      <c r="AE35" s="30">
        <f t="shared" si="27"/>
        <v>0</v>
      </c>
      <c r="AF35" s="9">
        <f t="shared" si="28"/>
        <v>0</v>
      </c>
      <c r="AG35" s="29">
        <f>INDEX(bulk_tonnages_div!$F$2:$AF$136,MATCH($A35,bulk_tonnages_div!$A$2:$A$136,0),MATCH(AG$2,bulk_tonnages_div!$F$1:$AF$1,0))*$AG$6*$AG$7*MCF</f>
        <v>0</v>
      </c>
      <c r="AH35" s="30">
        <f t="shared" si="29"/>
        <v>0</v>
      </c>
      <c r="AI35" s="9">
        <f t="shared" si="30"/>
        <v>0</v>
      </c>
      <c r="AJ35" s="29">
        <f>INDEX(bulk_tonnages_div!$F$2:$AF$136,MATCH($A35,bulk_tonnages_div!$A$2:$A$136,0),MATCH(AJ$2,bulk_tonnages_div!$F$1:$AF$1,0))*$AJ$6*$AJ$7*MCF</f>
        <v>0</v>
      </c>
      <c r="AK35" s="30">
        <f t="shared" si="60"/>
        <v>0</v>
      </c>
      <c r="AL35" s="9">
        <f t="shared" si="63"/>
        <v>0</v>
      </c>
      <c r="AM35" s="29">
        <f>INDEX(bulk_tonnages_div!$F$2:$AF$136,MATCH($A35,bulk_tonnages_div!$A$2:$A$136,0),MATCH(AM$2,bulk_tonnages_div!$F$1:$AF$1,0))*$AM$6*$AM$7*MCF</f>
        <v>0</v>
      </c>
      <c r="AN35" s="30">
        <f t="shared" si="64"/>
        <v>0</v>
      </c>
      <c r="AO35" s="9">
        <f t="shared" si="65"/>
        <v>0</v>
      </c>
      <c r="AP35" s="29">
        <f>IF(A25&gt;end_year_1, 0, Sludge_tonnages!E25)*$AP$6*$AP$7*MCF</f>
        <v>0</v>
      </c>
      <c r="AQ35" s="30">
        <f t="shared" si="49"/>
        <v>0</v>
      </c>
      <c r="AR35" s="9">
        <f t="shared" si="61"/>
        <v>0</v>
      </c>
      <c r="AU35" s="55">
        <f t="shared" si="62"/>
        <v>0</v>
      </c>
      <c r="AV35" s="55">
        <f t="shared" si="31"/>
        <v>0</v>
      </c>
      <c r="AX35" s="55">
        <f t="shared" si="32"/>
        <v>0</v>
      </c>
      <c r="AY35" s="55">
        <f t="shared" si="33"/>
        <v>0</v>
      </c>
      <c r="AZ35" s="55">
        <f t="shared" si="34"/>
        <v>0</v>
      </c>
      <c r="BA35" s="55">
        <f t="shared" si="35"/>
        <v>0</v>
      </c>
      <c r="BB35" s="55">
        <f t="shared" si="36"/>
        <v>0</v>
      </c>
      <c r="BC35" s="55">
        <f t="shared" si="37"/>
        <v>0</v>
      </c>
      <c r="BD35" s="55">
        <f t="shared" si="38"/>
        <v>0</v>
      </c>
      <c r="BE35" s="55">
        <f t="shared" si="39"/>
        <v>0</v>
      </c>
      <c r="BF35" s="55">
        <f t="shared" si="50"/>
        <v>0</v>
      </c>
      <c r="BG35" s="55">
        <f t="shared" si="51"/>
        <v>0</v>
      </c>
      <c r="BH35" s="55">
        <f t="shared" si="52"/>
        <v>0</v>
      </c>
      <c r="BI35" s="55">
        <f t="shared" si="53"/>
        <v>0</v>
      </c>
      <c r="BK35" s="55">
        <f t="shared" si="40"/>
        <v>0</v>
      </c>
      <c r="BL35" s="55">
        <f t="shared" si="41"/>
        <v>0</v>
      </c>
      <c r="BM35" s="55">
        <f t="shared" si="42"/>
        <v>0</v>
      </c>
      <c r="BN35" s="55">
        <f t="shared" si="43"/>
        <v>0</v>
      </c>
      <c r="BO35" s="55">
        <f t="shared" si="44"/>
        <v>0</v>
      </c>
      <c r="BP35" s="55">
        <f t="shared" si="45"/>
        <v>0</v>
      </c>
      <c r="BQ35" s="55">
        <f t="shared" si="46"/>
        <v>0</v>
      </c>
      <c r="BR35" s="55">
        <f t="shared" si="47"/>
        <v>0</v>
      </c>
      <c r="BS35" s="55">
        <f t="shared" si="54"/>
        <v>0</v>
      </c>
      <c r="BT35" s="55">
        <f t="shared" si="55"/>
        <v>0</v>
      </c>
      <c r="BU35" s="55">
        <f t="shared" si="56"/>
        <v>0</v>
      </c>
    </row>
    <row r="36" spans="1:73" x14ac:dyDescent="0.25">
      <c r="A36" s="6">
        <f>'DONNÉES '!B65</f>
        <v>24</v>
      </c>
      <c r="B36" s="8">
        <f t="shared" si="12"/>
        <v>0</v>
      </c>
      <c r="C36" s="29">
        <f>INDEX(bulk_tonnages_div!$C$2:$AF$136,MATCH($A36,bulk_tonnages_div!$A$2:$A$136,0),MATCH(C$2,bulk_tonnages_div!$C$1:$AF$1,0))*$C$6*$C$7*MCF</f>
        <v>0</v>
      </c>
      <c r="D36" s="30">
        <f t="shared" si="57"/>
        <v>0</v>
      </c>
      <c r="E36" s="9">
        <f t="shared" si="48"/>
        <v>0</v>
      </c>
      <c r="F36" s="29">
        <f>INDEX(bulk_tonnages_div!$F$2:$AF$136,MATCH($A36,bulk_tonnages_div!$A$2:$A$136,0),MATCH(F$2,bulk_tonnages_div!$F$1:$AF$1,0))*$F$6*$F$7*MCF</f>
        <v>0</v>
      </c>
      <c r="G36" s="30">
        <f t="shared" si="13"/>
        <v>0</v>
      </c>
      <c r="H36" s="9">
        <f t="shared" si="14"/>
        <v>0</v>
      </c>
      <c r="I36" s="29">
        <f>INDEX(bulk_tonnages_div!$F$2:$AF$136,MATCH($A36,bulk_tonnages_div!$A$2:$A$136,0),MATCH(I$2,bulk_tonnages_div!$F$1:$AF$1,0))*$I$6*$I$7*MCF</f>
        <v>0</v>
      </c>
      <c r="J36" s="30">
        <f t="shared" si="15"/>
        <v>0</v>
      </c>
      <c r="K36" s="9">
        <f t="shared" si="16"/>
        <v>0</v>
      </c>
      <c r="L36" s="29">
        <f>INDEX(bulk_tonnages_div!$F$2:$AF$136,MATCH($A36,bulk_tonnages_div!$A$2:$A$136,0),MATCH(L$2,bulk_tonnages_div!$F$1:$AF$1,0))*$L$6*$L$7*MCF</f>
        <v>0</v>
      </c>
      <c r="M36" s="30">
        <f t="shared" si="17"/>
        <v>0</v>
      </c>
      <c r="N36" s="9">
        <f t="shared" si="18"/>
        <v>0</v>
      </c>
      <c r="O36" s="29">
        <f>INDEX(bulk_tonnages_div!$F$2:$AF$136,MATCH($A36,bulk_tonnages_div!$A$2:$A$136,0),MATCH(O$2,bulk_tonnages_div!$F$1:$AF$1,0))*$O$6*$O$7*MCF</f>
        <v>0</v>
      </c>
      <c r="P36" s="30">
        <f t="shared" si="19"/>
        <v>0</v>
      </c>
      <c r="Q36" s="9">
        <f t="shared" si="20"/>
        <v>0</v>
      </c>
      <c r="R36" s="29">
        <f>INDEX(bulk_tonnages_div!$F$2:$AF$136,MATCH($A36,bulk_tonnages_div!$A$2:$A$136,0),MATCH(R$2,bulk_tonnages_div!$F$1:$AF$1,0))*$R$6*$R$7*MCF</f>
        <v>0</v>
      </c>
      <c r="S36" s="30">
        <f t="shared" si="21"/>
        <v>0</v>
      </c>
      <c r="T36" s="9">
        <f t="shared" si="22"/>
        <v>0</v>
      </c>
      <c r="U36" s="29">
        <f>INDEX(bulk_tonnages_div!$F$2:$AF$136,MATCH($A36,bulk_tonnages_div!$A$2:$A$136,0),MATCH(U$2,bulk_tonnages_div!$F$1:$AF$1,0))*$U$6*$U$7*MCF</f>
        <v>0</v>
      </c>
      <c r="V36" s="30">
        <f t="shared" si="23"/>
        <v>0</v>
      </c>
      <c r="W36" s="9">
        <f t="shared" si="24"/>
        <v>0</v>
      </c>
      <c r="X36" s="29">
        <f>INDEX(bulk_tonnages_div!$F$2:$AF$136,MATCH($A36,bulk_tonnages_div!$A$2:$A$136,0),MATCH(X$2,bulk_tonnages_div!$F$1:$AF$1,0))*$X$6*$X$7*MCF</f>
        <v>0</v>
      </c>
      <c r="Y36" s="30">
        <f t="shared" si="58"/>
        <v>0</v>
      </c>
      <c r="Z36" s="9">
        <f t="shared" si="59"/>
        <v>0</v>
      </c>
      <c r="AA36" s="29">
        <f>INDEX(bulk_tonnages_div!$F$2:$AF$136,MATCH($A36,bulk_tonnages_div!$A$2:$A$136,0),MATCH(AA$2,bulk_tonnages_div!$F$1:$AF$1,0))*$AA$6*$AA$7*MCF</f>
        <v>0</v>
      </c>
      <c r="AB36" s="30">
        <f t="shared" si="25"/>
        <v>0</v>
      </c>
      <c r="AC36" s="9">
        <f t="shared" si="26"/>
        <v>0</v>
      </c>
      <c r="AD36" s="29">
        <f>((INDEX(bulk_tonnages_div!$F$2:$AF$136,MATCH($A36,bulk_tonnages_div!$A$2:$A$136,0),MATCH(AD$2,bulk_tonnages_div!$F$1:$AF$1,0)))+(IF(A26&gt;end_year_1,0,'Soil and Dirt_tonnages'!E26)))*$AD$6*$AD$7*MCF</f>
        <v>0</v>
      </c>
      <c r="AE36" s="30">
        <f t="shared" si="27"/>
        <v>0</v>
      </c>
      <c r="AF36" s="9">
        <f t="shared" si="28"/>
        <v>0</v>
      </c>
      <c r="AG36" s="29">
        <f>INDEX(bulk_tonnages_div!$F$2:$AF$136,MATCH($A36,bulk_tonnages_div!$A$2:$A$136,0),MATCH(AG$2,bulk_tonnages_div!$F$1:$AF$1,0))*$AG$6*$AG$7*MCF</f>
        <v>0</v>
      </c>
      <c r="AH36" s="30">
        <f t="shared" si="29"/>
        <v>0</v>
      </c>
      <c r="AI36" s="9">
        <f t="shared" si="30"/>
        <v>0</v>
      </c>
      <c r="AJ36" s="29">
        <f>INDEX(bulk_tonnages_div!$F$2:$AF$136,MATCH($A36,bulk_tonnages_div!$A$2:$A$136,0),MATCH(AJ$2,bulk_tonnages_div!$F$1:$AF$1,0))*$AJ$6*$AJ$7*MCF</f>
        <v>0</v>
      </c>
      <c r="AK36" s="30">
        <f t="shared" si="60"/>
        <v>0</v>
      </c>
      <c r="AL36" s="9">
        <f t="shared" si="63"/>
        <v>0</v>
      </c>
      <c r="AM36" s="29">
        <f>INDEX(bulk_tonnages_div!$F$2:$AF$136,MATCH($A36,bulk_tonnages_div!$A$2:$A$136,0),MATCH(AM$2,bulk_tonnages_div!$F$1:$AF$1,0))*$AM$6*$AM$7*MCF</f>
        <v>0</v>
      </c>
      <c r="AN36" s="30">
        <f t="shared" si="64"/>
        <v>0</v>
      </c>
      <c r="AO36" s="9">
        <f t="shared" si="65"/>
        <v>0</v>
      </c>
      <c r="AP36" s="29">
        <f>IF(A26&gt;end_year_1, 0, Sludge_tonnages!E26)*$AP$6*$AP$7*MCF</f>
        <v>0</v>
      </c>
      <c r="AQ36" s="30">
        <f t="shared" si="49"/>
        <v>0</v>
      </c>
      <c r="AR36" s="9">
        <f t="shared" si="61"/>
        <v>0</v>
      </c>
      <c r="AU36" s="55">
        <f t="shared" si="62"/>
        <v>0</v>
      </c>
      <c r="AV36" s="55">
        <f t="shared" si="31"/>
        <v>0</v>
      </c>
      <c r="AX36" s="55">
        <f t="shared" si="32"/>
        <v>0</v>
      </c>
      <c r="AY36" s="55">
        <f t="shared" si="33"/>
        <v>0</v>
      </c>
      <c r="AZ36" s="55">
        <f t="shared" si="34"/>
        <v>0</v>
      </c>
      <c r="BA36" s="55">
        <f t="shared" si="35"/>
        <v>0</v>
      </c>
      <c r="BB36" s="55">
        <f t="shared" si="36"/>
        <v>0</v>
      </c>
      <c r="BC36" s="55">
        <f t="shared" si="37"/>
        <v>0</v>
      </c>
      <c r="BD36" s="55">
        <f t="shared" si="38"/>
        <v>0</v>
      </c>
      <c r="BE36" s="55">
        <f t="shared" si="39"/>
        <v>0</v>
      </c>
      <c r="BF36" s="55">
        <f t="shared" si="50"/>
        <v>0</v>
      </c>
      <c r="BG36" s="55">
        <f t="shared" si="51"/>
        <v>0</v>
      </c>
      <c r="BH36" s="55">
        <f t="shared" si="52"/>
        <v>0</v>
      </c>
      <c r="BI36" s="55">
        <f t="shared" si="53"/>
        <v>0</v>
      </c>
      <c r="BK36" s="55">
        <f t="shared" si="40"/>
        <v>0</v>
      </c>
      <c r="BL36" s="55">
        <f t="shared" si="41"/>
        <v>0</v>
      </c>
      <c r="BM36" s="55">
        <f t="shared" si="42"/>
        <v>0</v>
      </c>
      <c r="BN36" s="55">
        <f t="shared" si="43"/>
        <v>0</v>
      </c>
      <c r="BO36" s="55">
        <f t="shared" si="44"/>
        <v>0</v>
      </c>
      <c r="BP36" s="55">
        <f t="shared" si="45"/>
        <v>0</v>
      </c>
      <c r="BQ36" s="55">
        <f t="shared" si="46"/>
        <v>0</v>
      </c>
      <c r="BR36" s="55">
        <f t="shared" si="47"/>
        <v>0</v>
      </c>
      <c r="BS36" s="55">
        <f t="shared" si="54"/>
        <v>0</v>
      </c>
      <c r="BT36" s="55">
        <f t="shared" si="55"/>
        <v>0</v>
      </c>
      <c r="BU36" s="55">
        <f t="shared" si="56"/>
        <v>0</v>
      </c>
    </row>
    <row r="37" spans="1:73" x14ac:dyDescent="0.25">
      <c r="A37" s="6">
        <f>'DONNÉES '!B66</f>
        <v>25</v>
      </c>
      <c r="B37" s="8">
        <f t="shared" si="12"/>
        <v>0</v>
      </c>
      <c r="C37" s="29">
        <f>INDEX(bulk_tonnages_div!$C$2:$AF$136,MATCH($A37,bulk_tonnages_div!$A$2:$A$136,0),MATCH(C$2,bulk_tonnages_div!$C$1:$AF$1,0))*$C$6*$C$7*MCF</f>
        <v>0</v>
      </c>
      <c r="D37" s="30">
        <f t="shared" si="57"/>
        <v>0</v>
      </c>
      <c r="E37" s="9">
        <f t="shared" si="48"/>
        <v>0</v>
      </c>
      <c r="F37" s="29">
        <f>INDEX(bulk_tonnages_div!$F$2:$AF$136,MATCH($A37,bulk_tonnages_div!$A$2:$A$136,0),MATCH(F$2,bulk_tonnages_div!$F$1:$AF$1,0))*$F$6*$F$7*MCF</f>
        <v>0</v>
      </c>
      <c r="G37" s="30">
        <f t="shared" si="13"/>
        <v>0</v>
      </c>
      <c r="H37" s="9">
        <f t="shared" si="14"/>
        <v>0</v>
      </c>
      <c r="I37" s="29">
        <f>INDEX(bulk_tonnages_div!$F$2:$AF$136,MATCH($A37,bulk_tonnages_div!$A$2:$A$136,0),MATCH(I$2,bulk_tonnages_div!$F$1:$AF$1,0))*$I$6*$I$7*MCF</f>
        <v>0</v>
      </c>
      <c r="J37" s="30">
        <f t="shared" si="15"/>
        <v>0</v>
      </c>
      <c r="K37" s="9">
        <f t="shared" si="16"/>
        <v>0</v>
      </c>
      <c r="L37" s="29">
        <f>INDEX(bulk_tonnages_div!$F$2:$AF$136,MATCH($A37,bulk_tonnages_div!$A$2:$A$136,0),MATCH(L$2,bulk_tonnages_div!$F$1:$AF$1,0))*$L$6*$L$7*MCF</f>
        <v>0</v>
      </c>
      <c r="M37" s="30">
        <f t="shared" si="17"/>
        <v>0</v>
      </c>
      <c r="N37" s="9">
        <f t="shared" si="18"/>
        <v>0</v>
      </c>
      <c r="O37" s="29">
        <f>INDEX(bulk_tonnages_div!$F$2:$AF$136,MATCH($A37,bulk_tonnages_div!$A$2:$A$136,0),MATCH(O$2,bulk_tonnages_div!$F$1:$AF$1,0))*$O$6*$O$7*MCF</f>
        <v>0</v>
      </c>
      <c r="P37" s="30">
        <f t="shared" si="19"/>
        <v>0</v>
      </c>
      <c r="Q37" s="9">
        <f t="shared" si="20"/>
        <v>0</v>
      </c>
      <c r="R37" s="29">
        <f>INDEX(bulk_tonnages_div!$F$2:$AF$136,MATCH($A37,bulk_tonnages_div!$A$2:$A$136,0),MATCH(R$2,bulk_tonnages_div!$F$1:$AF$1,0))*$R$6*$R$7*MCF</f>
        <v>0</v>
      </c>
      <c r="S37" s="30">
        <f t="shared" si="21"/>
        <v>0</v>
      </c>
      <c r="T37" s="9">
        <f t="shared" si="22"/>
        <v>0</v>
      </c>
      <c r="U37" s="29">
        <f>INDEX(bulk_tonnages_div!$F$2:$AF$136,MATCH($A37,bulk_tonnages_div!$A$2:$A$136,0),MATCH(U$2,bulk_tonnages_div!$F$1:$AF$1,0))*$U$6*$U$7*MCF</f>
        <v>0</v>
      </c>
      <c r="V37" s="30">
        <f t="shared" si="23"/>
        <v>0</v>
      </c>
      <c r="W37" s="9">
        <f t="shared" si="24"/>
        <v>0</v>
      </c>
      <c r="X37" s="29">
        <f>INDEX(bulk_tonnages_div!$F$2:$AF$136,MATCH($A37,bulk_tonnages_div!$A$2:$A$136,0),MATCH(X$2,bulk_tonnages_div!$F$1:$AF$1,0))*$X$6*$X$7*MCF</f>
        <v>0</v>
      </c>
      <c r="Y37" s="30">
        <f t="shared" si="58"/>
        <v>0</v>
      </c>
      <c r="Z37" s="9">
        <f t="shared" si="59"/>
        <v>0</v>
      </c>
      <c r="AA37" s="29">
        <f>INDEX(bulk_tonnages_div!$F$2:$AF$136,MATCH($A37,bulk_tonnages_div!$A$2:$A$136,0),MATCH(AA$2,bulk_tonnages_div!$F$1:$AF$1,0))*$AA$6*$AA$7*MCF</f>
        <v>0</v>
      </c>
      <c r="AB37" s="30">
        <f t="shared" si="25"/>
        <v>0</v>
      </c>
      <c r="AC37" s="9">
        <f t="shared" si="26"/>
        <v>0</v>
      </c>
      <c r="AD37" s="29">
        <f>((INDEX(bulk_tonnages_div!$F$2:$AF$136,MATCH($A37,bulk_tonnages_div!$A$2:$A$136,0),MATCH(AD$2,bulk_tonnages_div!$F$1:$AF$1,0)))+(IF(A27&gt;end_year_1,0,'Soil and Dirt_tonnages'!E27)))*$AD$6*$AD$7*MCF</f>
        <v>0</v>
      </c>
      <c r="AE37" s="30">
        <f t="shared" si="27"/>
        <v>0</v>
      </c>
      <c r="AF37" s="9">
        <f t="shared" si="28"/>
        <v>0</v>
      </c>
      <c r="AG37" s="29">
        <f>INDEX(bulk_tonnages_div!$F$2:$AF$136,MATCH($A37,bulk_tonnages_div!$A$2:$A$136,0),MATCH(AG$2,bulk_tonnages_div!$F$1:$AF$1,0))*$AG$6*$AG$7*MCF</f>
        <v>0</v>
      </c>
      <c r="AH37" s="30">
        <f t="shared" si="29"/>
        <v>0</v>
      </c>
      <c r="AI37" s="9">
        <f t="shared" si="30"/>
        <v>0</v>
      </c>
      <c r="AJ37" s="29">
        <f>INDEX(bulk_tonnages_div!$F$2:$AF$136,MATCH($A37,bulk_tonnages_div!$A$2:$A$136,0),MATCH(AJ$2,bulk_tonnages_div!$F$1:$AF$1,0))*$AJ$6*$AJ$7*MCF</f>
        <v>0</v>
      </c>
      <c r="AK37" s="30">
        <f t="shared" si="60"/>
        <v>0</v>
      </c>
      <c r="AL37" s="9">
        <f t="shared" si="63"/>
        <v>0</v>
      </c>
      <c r="AM37" s="29">
        <f>INDEX(bulk_tonnages_div!$F$2:$AF$136,MATCH($A37,bulk_tonnages_div!$A$2:$A$136,0),MATCH(AM$2,bulk_tonnages_div!$F$1:$AF$1,0))*$AM$6*$AM$7*MCF</f>
        <v>0</v>
      </c>
      <c r="AN37" s="30">
        <f t="shared" si="64"/>
        <v>0</v>
      </c>
      <c r="AO37" s="9">
        <f t="shared" si="65"/>
        <v>0</v>
      </c>
      <c r="AP37" s="29">
        <f>IF(A27&gt;end_year_1, 0, Sludge_tonnages!E27)*$AP$6*$AP$7*MCF</f>
        <v>0</v>
      </c>
      <c r="AQ37" s="30">
        <f t="shared" si="49"/>
        <v>0</v>
      </c>
      <c r="AR37" s="9">
        <f t="shared" si="61"/>
        <v>0</v>
      </c>
      <c r="AU37" s="55">
        <f t="shared" si="62"/>
        <v>0</v>
      </c>
      <c r="AV37" s="55">
        <f t="shared" si="31"/>
        <v>0</v>
      </c>
      <c r="AX37" s="55">
        <f t="shared" si="32"/>
        <v>0</v>
      </c>
      <c r="AY37" s="55">
        <f t="shared" si="33"/>
        <v>0</v>
      </c>
      <c r="AZ37" s="55">
        <f t="shared" si="34"/>
        <v>0</v>
      </c>
      <c r="BA37" s="55">
        <f t="shared" si="35"/>
        <v>0</v>
      </c>
      <c r="BB37" s="55">
        <f t="shared" si="36"/>
        <v>0</v>
      </c>
      <c r="BC37" s="55">
        <f t="shared" si="37"/>
        <v>0</v>
      </c>
      <c r="BD37" s="55">
        <f t="shared" si="38"/>
        <v>0</v>
      </c>
      <c r="BE37" s="55">
        <f t="shared" si="39"/>
        <v>0</v>
      </c>
      <c r="BF37" s="55">
        <f t="shared" si="50"/>
        <v>0</v>
      </c>
      <c r="BG37" s="55">
        <f t="shared" si="51"/>
        <v>0</v>
      </c>
      <c r="BH37" s="55">
        <f t="shared" si="52"/>
        <v>0</v>
      </c>
      <c r="BI37" s="55">
        <f t="shared" si="53"/>
        <v>0</v>
      </c>
      <c r="BK37" s="55">
        <f t="shared" si="40"/>
        <v>0</v>
      </c>
      <c r="BL37" s="55">
        <f t="shared" si="41"/>
        <v>0</v>
      </c>
      <c r="BM37" s="55">
        <f t="shared" si="42"/>
        <v>0</v>
      </c>
      <c r="BN37" s="55">
        <f t="shared" si="43"/>
        <v>0</v>
      </c>
      <c r="BO37" s="55">
        <f t="shared" si="44"/>
        <v>0</v>
      </c>
      <c r="BP37" s="55">
        <f t="shared" si="45"/>
        <v>0</v>
      </c>
      <c r="BQ37" s="55">
        <f t="shared" si="46"/>
        <v>0</v>
      </c>
      <c r="BR37" s="55">
        <f t="shared" si="47"/>
        <v>0</v>
      </c>
      <c r="BS37" s="55">
        <f t="shared" si="54"/>
        <v>0</v>
      </c>
      <c r="BT37" s="55">
        <f t="shared" si="55"/>
        <v>0</v>
      </c>
      <c r="BU37" s="55">
        <f t="shared" si="56"/>
        <v>0</v>
      </c>
    </row>
    <row r="38" spans="1:73" x14ac:dyDescent="0.25">
      <c r="A38" s="6">
        <f>'DONNÉES '!B67</f>
        <v>26</v>
      </c>
      <c r="B38" s="8">
        <f t="shared" si="12"/>
        <v>0</v>
      </c>
      <c r="C38" s="29">
        <f>INDEX(bulk_tonnages_div!$C$2:$AF$136,MATCH($A38,bulk_tonnages_div!$A$2:$A$136,0),MATCH(C$2,bulk_tonnages_div!$C$1:$AF$1,0))*$C$6*$C$7*MCF</f>
        <v>0</v>
      </c>
      <c r="D38" s="30">
        <f t="shared" si="57"/>
        <v>0</v>
      </c>
      <c r="E38" s="9">
        <f t="shared" si="48"/>
        <v>0</v>
      </c>
      <c r="F38" s="29">
        <f>INDEX(bulk_tonnages_div!$F$2:$AF$136,MATCH($A38,bulk_tonnages_div!$A$2:$A$136,0),MATCH(F$2,bulk_tonnages_div!$F$1:$AF$1,0))*$F$6*$F$7*MCF</f>
        <v>0</v>
      </c>
      <c r="G38" s="30">
        <f t="shared" si="13"/>
        <v>0</v>
      </c>
      <c r="H38" s="9">
        <f t="shared" si="14"/>
        <v>0</v>
      </c>
      <c r="I38" s="29">
        <f>INDEX(bulk_tonnages_div!$F$2:$AF$136,MATCH($A38,bulk_tonnages_div!$A$2:$A$136,0),MATCH(I$2,bulk_tonnages_div!$F$1:$AF$1,0))*$I$6*$I$7*MCF</f>
        <v>0</v>
      </c>
      <c r="J38" s="30">
        <f t="shared" si="15"/>
        <v>0</v>
      </c>
      <c r="K38" s="9">
        <f t="shared" si="16"/>
        <v>0</v>
      </c>
      <c r="L38" s="29">
        <f>INDEX(bulk_tonnages_div!$F$2:$AF$136,MATCH($A38,bulk_tonnages_div!$A$2:$A$136,0),MATCH(L$2,bulk_tonnages_div!$F$1:$AF$1,0))*$L$6*$L$7*MCF</f>
        <v>0</v>
      </c>
      <c r="M38" s="30">
        <f t="shared" si="17"/>
        <v>0</v>
      </c>
      <c r="N38" s="9">
        <f t="shared" si="18"/>
        <v>0</v>
      </c>
      <c r="O38" s="29">
        <f>INDEX(bulk_tonnages_div!$F$2:$AF$136,MATCH($A38,bulk_tonnages_div!$A$2:$A$136,0),MATCH(O$2,bulk_tonnages_div!$F$1:$AF$1,0))*$O$6*$O$7*MCF</f>
        <v>0</v>
      </c>
      <c r="P38" s="30">
        <f t="shared" si="19"/>
        <v>0</v>
      </c>
      <c r="Q38" s="9">
        <f t="shared" si="20"/>
        <v>0</v>
      </c>
      <c r="R38" s="29">
        <f>INDEX(bulk_tonnages_div!$F$2:$AF$136,MATCH($A38,bulk_tonnages_div!$A$2:$A$136,0),MATCH(R$2,bulk_tonnages_div!$F$1:$AF$1,0))*$R$6*$R$7*MCF</f>
        <v>0</v>
      </c>
      <c r="S38" s="30">
        <f t="shared" si="21"/>
        <v>0</v>
      </c>
      <c r="T38" s="9">
        <f t="shared" si="22"/>
        <v>0</v>
      </c>
      <c r="U38" s="29">
        <f>INDEX(bulk_tonnages_div!$F$2:$AF$136,MATCH($A38,bulk_tonnages_div!$A$2:$A$136,0),MATCH(U$2,bulk_tonnages_div!$F$1:$AF$1,0))*$U$6*$U$7*MCF</f>
        <v>0</v>
      </c>
      <c r="V38" s="30">
        <f t="shared" si="23"/>
        <v>0</v>
      </c>
      <c r="W38" s="9">
        <f t="shared" si="24"/>
        <v>0</v>
      </c>
      <c r="X38" s="29">
        <f>INDEX(bulk_tonnages_div!$F$2:$AF$136,MATCH($A38,bulk_tonnages_div!$A$2:$A$136,0),MATCH(X$2,bulk_tonnages_div!$F$1:$AF$1,0))*$X$6*$X$7*MCF</f>
        <v>0</v>
      </c>
      <c r="Y38" s="30">
        <f t="shared" si="58"/>
        <v>0</v>
      </c>
      <c r="Z38" s="9">
        <f t="shared" si="59"/>
        <v>0</v>
      </c>
      <c r="AA38" s="29">
        <f>INDEX(bulk_tonnages_div!$F$2:$AF$136,MATCH($A38,bulk_tonnages_div!$A$2:$A$136,0),MATCH(AA$2,bulk_tonnages_div!$F$1:$AF$1,0))*$AA$6*$AA$7*MCF</f>
        <v>0</v>
      </c>
      <c r="AB38" s="30">
        <f t="shared" si="25"/>
        <v>0</v>
      </c>
      <c r="AC38" s="9">
        <f t="shared" si="26"/>
        <v>0</v>
      </c>
      <c r="AD38" s="29">
        <f>((INDEX(bulk_tonnages_div!$F$2:$AF$136,MATCH($A38,bulk_tonnages_div!$A$2:$A$136,0),MATCH(AD$2,bulk_tonnages_div!$F$1:$AF$1,0)))+(IF(A28&gt;end_year_1,0,'Soil and Dirt_tonnages'!E28)))*$AD$6*$AD$7*MCF</f>
        <v>0</v>
      </c>
      <c r="AE38" s="30">
        <f t="shared" si="27"/>
        <v>0</v>
      </c>
      <c r="AF38" s="9">
        <f t="shared" si="28"/>
        <v>0</v>
      </c>
      <c r="AG38" s="29">
        <f>INDEX(bulk_tonnages_div!$F$2:$AF$136,MATCH($A38,bulk_tonnages_div!$A$2:$A$136,0),MATCH(AG$2,bulk_tonnages_div!$F$1:$AF$1,0))*$AG$6*$AG$7*MCF</f>
        <v>0</v>
      </c>
      <c r="AH38" s="30">
        <f t="shared" si="29"/>
        <v>0</v>
      </c>
      <c r="AI38" s="9">
        <f t="shared" si="30"/>
        <v>0</v>
      </c>
      <c r="AJ38" s="29">
        <f>INDEX(bulk_tonnages_div!$F$2:$AF$136,MATCH($A38,bulk_tonnages_div!$A$2:$A$136,0),MATCH(AJ$2,bulk_tonnages_div!$F$1:$AF$1,0))*$AJ$6*$AJ$7*MCF</f>
        <v>0</v>
      </c>
      <c r="AK38" s="30">
        <f t="shared" si="60"/>
        <v>0</v>
      </c>
      <c r="AL38" s="9">
        <f t="shared" si="63"/>
        <v>0</v>
      </c>
      <c r="AM38" s="29">
        <f>INDEX(bulk_tonnages_div!$F$2:$AF$136,MATCH($A38,bulk_tonnages_div!$A$2:$A$136,0),MATCH(AM$2,bulk_tonnages_div!$F$1:$AF$1,0))*$AM$6*$AM$7*MCF</f>
        <v>0</v>
      </c>
      <c r="AN38" s="30">
        <f t="shared" si="64"/>
        <v>0</v>
      </c>
      <c r="AO38" s="9">
        <f t="shared" si="65"/>
        <v>0</v>
      </c>
      <c r="AP38" s="29">
        <f>IF(A28&gt;end_year_1, 0, Sludge_tonnages!E28)*$AP$6*$AP$7*MCF</f>
        <v>0</v>
      </c>
      <c r="AQ38" s="30">
        <f t="shared" si="49"/>
        <v>0</v>
      </c>
      <c r="AR38" s="9">
        <f t="shared" si="61"/>
        <v>0</v>
      </c>
      <c r="AU38" s="55">
        <f t="shared" si="62"/>
        <v>0</v>
      </c>
      <c r="AV38" s="55">
        <f t="shared" si="31"/>
        <v>0</v>
      </c>
      <c r="AX38" s="55">
        <f t="shared" si="32"/>
        <v>0</v>
      </c>
      <c r="AY38" s="55">
        <f t="shared" si="33"/>
        <v>0</v>
      </c>
      <c r="AZ38" s="55">
        <f t="shared" si="34"/>
        <v>0</v>
      </c>
      <c r="BA38" s="55">
        <f t="shared" si="35"/>
        <v>0</v>
      </c>
      <c r="BB38" s="55">
        <f t="shared" si="36"/>
        <v>0</v>
      </c>
      <c r="BC38" s="55">
        <f t="shared" si="37"/>
        <v>0</v>
      </c>
      <c r="BD38" s="55">
        <f t="shared" si="38"/>
        <v>0</v>
      </c>
      <c r="BE38" s="55">
        <f t="shared" si="39"/>
        <v>0</v>
      </c>
      <c r="BF38" s="55">
        <f t="shared" si="50"/>
        <v>0</v>
      </c>
      <c r="BG38" s="55">
        <f t="shared" si="51"/>
        <v>0</v>
      </c>
      <c r="BH38" s="55">
        <f t="shared" si="52"/>
        <v>0</v>
      </c>
      <c r="BI38" s="55">
        <f t="shared" si="53"/>
        <v>0</v>
      </c>
      <c r="BK38" s="55">
        <f t="shared" si="40"/>
        <v>0</v>
      </c>
      <c r="BL38" s="55">
        <f t="shared" si="41"/>
        <v>0</v>
      </c>
      <c r="BM38" s="55">
        <f t="shared" si="42"/>
        <v>0</v>
      </c>
      <c r="BN38" s="55">
        <f t="shared" si="43"/>
        <v>0</v>
      </c>
      <c r="BO38" s="55">
        <f t="shared" si="44"/>
        <v>0</v>
      </c>
      <c r="BP38" s="55">
        <f t="shared" si="45"/>
        <v>0</v>
      </c>
      <c r="BQ38" s="55">
        <f t="shared" si="46"/>
        <v>0</v>
      </c>
      <c r="BR38" s="55">
        <f t="shared" si="47"/>
        <v>0</v>
      </c>
      <c r="BS38" s="55">
        <f t="shared" si="54"/>
        <v>0</v>
      </c>
      <c r="BT38" s="55">
        <f t="shared" si="55"/>
        <v>0</v>
      </c>
      <c r="BU38" s="55">
        <f t="shared" si="56"/>
        <v>0</v>
      </c>
    </row>
    <row r="39" spans="1:73" x14ac:dyDescent="0.25">
      <c r="A39" s="6">
        <f>'DONNÉES '!B68</f>
        <v>27</v>
      </c>
      <c r="B39" s="8">
        <f t="shared" si="12"/>
        <v>0</v>
      </c>
      <c r="C39" s="29">
        <f>INDEX(bulk_tonnages_div!$C$2:$AF$136,MATCH($A39,bulk_tonnages_div!$A$2:$A$136,0),MATCH(C$2,bulk_tonnages_div!$C$1:$AF$1,0))*$C$6*$C$7*MCF</f>
        <v>0</v>
      </c>
      <c r="D39" s="30">
        <f t="shared" si="57"/>
        <v>0</v>
      </c>
      <c r="E39" s="9">
        <f t="shared" si="48"/>
        <v>0</v>
      </c>
      <c r="F39" s="29">
        <f>INDEX(bulk_tonnages_div!$F$2:$AF$136,MATCH($A39,bulk_tonnages_div!$A$2:$A$136,0),MATCH(F$2,bulk_tonnages_div!$F$1:$AF$1,0))*$F$6*$F$7*MCF</f>
        <v>0</v>
      </c>
      <c r="G39" s="30">
        <f t="shared" si="13"/>
        <v>0</v>
      </c>
      <c r="H39" s="9">
        <f t="shared" si="14"/>
        <v>0</v>
      </c>
      <c r="I39" s="29">
        <f>INDEX(bulk_tonnages_div!$F$2:$AF$136,MATCH($A39,bulk_tonnages_div!$A$2:$A$136,0),MATCH(I$2,bulk_tonnages_div!$F$1:$AF$1,0))*$I$6*$I$7*MCF</f>
        <v>0</v>
      </c>
      <c r="J39" s="30">
        <f t="shared" si="15"/>
        <v>0</v>
      </c>
      <c r="K39" s="9">
        <f t="shared" si="16"/>
        <v>0</v>
      </c>
      <c r="L39" s="29">
        <f>INDEX(bulk_tonnages_div!$F$2:$AF$136,MATCH($A39,bulk_tonnages_div!$A$2:$A$136,0),MATCH(L$2,bulk_tonnages_div!$F$1:$AF$1,0))*$L$6*$L$7*MCF</f>
        <v>0</v>
      </c>
      <c r="M39" s="30">
        <f t="shared" si="17"/>
        <v>0</v>
      </c>
      <c r="N39" s="9">
        <f t="shared" si="18"/>
        <v>0</v>
      </c>
      <c r="O39" s="29">
        <f>INDEX(bulk_tonnages_div!$F$2:$AF$136,MATCH($A39,bulk_tonnages_div!$A$2:$A$136,0),MATCH(O$2,bulk_tonnages_div!$F$1:$AF$1,0))*$O$6*$O$7*MCF</f>
        <v>0</v>
      </c>
      <c r="P39" s="30">
        <f t="shared" si="19"/>
        <v>0</v>
      </c>
      <c r="Q39" s="9">
        <f t="shared" si="20"/>
        <v>0</v>
      </c>
      <c r="R39" s="29">
        <f>INDEX(bulk_tonnages_div!$F$2:$AF$136,MATCH($A39,bulk_tonnages_div!$A$2:$A$136,0),MATCH(R$2,bulk_tonnages_div!$F$1:$AF$1,0))*$R$6*$R$7*MCF</f>
        <v>0</v>
      </c>
      <c r="S39" s="30">
        <f t="shared" si="21"/>
        <v>0</v>
      </c>
      <c r="T39" s="9">
        <f t="shared" si="22"/>
        <v>0</v>
      </c>
      <c r="U39" s="29">
        <f>INDEX(bulk_tonnages_div!$F$2:$AF$136,MATCH($A39,bulk_tonnages_div!$A$2:$A$136,0),MATCH(U$2,bulk_tonnages_div!$F$1:$AF$1,0))*$U$6*$U$7*MCF</f>
        <v>0</v>
      </c>
      <c r="V39" s="30">
        <f t="shared" si="23"/>
        <v>0</v>
      </c>
      <c r="W39" s="9">
        <f t="shared" si="24"/>
        <v>0</v>
      </c>
      <c r="X39" s="29">
        <f>INDEX(bulk_tonnages_div!$F$2:$AF$136,MATCH($A39,bulk_tonnages_div!$A$2:$A$136,0),MATCH(X$2,bulk_tonnages_div!$F$1:$AF$1,0))*$X$6*$X$7*MCF</f>
        <v>0</v>
      </c>
      <c r="Y39" s="30">
        <f t="shared" si="58"/>
        <v>0</v>
      </c>
      <c r="Z39" s="9">
        <f t="shared" si="59"/>
        <v>0</v>
      </c>
      <c r="AA39" s="29">
        <f>INDEX(bulk_tonnages_div!$F$2:$AF$136,MATCH($A39,bulk_tonnages_div!$A$2:$A$136,0),MATCH(AA$2,bulk_tonnages_div!$F$1:$AF$1,0))*$AA$6*$AA$7*MCF</f>
        <v>0</v>
      </c>
      <c r="AB39" s="30">
        <f t="shared" si="25"/>
        <v>0</v>
      </c>
      <c r="AC39" s="9">
        <f t="shared" si="26"/>
        <v>0</v>
      </c>
      <c r="AD39" s="29">
        <f>((INDEX(bulk_tonnages_div!$F$2:$AF$136,MATCH($A39,bulk_tonnages_div!$A$2:$A$136,0),MATCH(AD$2,bulk_tonnages_div!$F$1:$AF$1,0)))+(IF(A29&gt;end_year_1,0,'Soil and Dirt_tonnages'!E29)))*$AD$6*$AD$7*MCF</f>
        <v>0</v>
      </c>
      <c r="AE39" s="30">
        <f t="shared" si="27"/>
        <v>0</v>
      </c>
      <c r="AF39" s="9">
        <f t="shared" si="28"/>
        <v>0</v>
      </c>
      <c r="AG39" s="29">
        <f>INDEX(bulk_tonnages_div!$F$2:$AF$136,MATCH($A39,bulk_tonnages_div!$A$2:$A$136,0),MATCH(AG$2,bulk_tonnages_div!$F$1:$AF$1,0))*$AG$6*$AG$7*MCF</f>
        <v>0</v>
      </c>
      <c r="AH39" s="30">
        <f t="shared" si="29"/>
        <v>0</v>
      </c>
      <c r="AI39" s="9">
        <f t="shared" si="30"/>
        <v>0</v>
      </c>
      <c r="AJ39" s="29">
        <f>INDEX(bulk_tonnages_div!$F$2:$AF$136,MATCH($A39,bulk_tonnages_div!$A$2:$A$136,0),MATCH(AJ$2,bulk_tonnages_div!$F$1:$AF$1,0))*$AJ$6*$AJ$7*MCF</f>
        <v>0</v>
      </c>
      <c r="AK39" s="30">
        <f t="shared" si="60"/>
        <v>0</v>
      </c>
      <c r="AL39" s="9">
        <f t="shared" si="63"/>
        <v>0</v>
      </c>
      <c r="AM39" s="29">
        <f>INDEX(bulk_tonnages_div!$F$2:$AF$136,MATCH($A39,bulk_tonnages_div!$A$2:$A$136,0),MATCH(AM$2,bulk_tonnages_div!$F$1:$AF$1,0))*$AM$6*$AM$7*MCF</f>
        <v>0</v>
      </c>
      <c r="AN39" s="30">
        <f t="shared" si="64"/>
        <v>0</v>
      </c>
      <c r="AO39" s="9">
        <f t="shared" si="65"/>
        <v>0</v>
      </c>
      <c r="AP39" s="29">
        <f>IF(A29&gt;end_year_1, 0, Sludge_tonnages!E29)*$AP$6*$AP$7*MCF</f>
        <v>0</v>
      </c>
      <c r="AQ39" s="30">
        <f t="shared" si="49"/>
        <v>0</v>
      </c>
      <c r="AR39" s="9">
        <f t="shared" si="61"/>
        <v>0</v>
      </c>
      <c r="AU39" s="55">
        <f t="shared" si="62"/>
        <v>0</v>
      </c>
      <c r="AV39" s="55">
        <f t="shared" si="31"/>
        <v>0</v>
      </c>
      <c r="AX39" s="55">
        <f t="shared" si="32"/>
        <v>0</v>
      </c>
      <c r="AY39" s="55">
        <f t="shared" si="33"/>
        <v>0</v>
      </c>
      <c r="AZ39" s="55">
        <f t="shared" si="34"/>
        <v>0</v>
      </c>
      <c r="BA39" s="55">
        <f t="shared" si="35"/>
        <v>0</v>
      </c>
      <c r="BB39" s="55">
        <f t="shared" si="36"/>
        <v>0</v>
      </c>
      <c r="BC39" s="55">
        <f t="shared" si="37"/>
        <v>0</v>
      </c>
      <c r="BD39" s="55">
        <f t="shared" si="38"/>
        <v>0</v>
      </c>
      <c r="BE39" s="55">
        <f t="shared" si="39"/>
        <v>0</v>
      </c>
      <c r="BF39" s="55">
        <f t="shared" si="50"/>
        <v>0</v>
      </c>
      <c r="BG39" s="55">
        <f t="shared" si="51"/>
        <v>0</v>
      </c>
      <c r="BH39" s="55">
        <f t="shared" si="52"/>
        <v>0</v>
      </c>
      <c r="BI39" s="55">
        <f t="shared" si="53"/>
        <v>0</v>
      </c>
      <c r="BK39" s="55">
        <f t="shared" si="40"/>
        <v>0</v>
      </c>
      <c r="BL39" s="55">
        <f t="shared" si="41"/>
        <v>0</v>
      </c>
      <c r="BM39" s="55">
        <f t="shared" si="42"/>
        <v>0</v>
      </c>
      <c r="BN39" s="55">
        <f t="shared" si="43"/>
        <v>0</v>
      </c>
      <c r="BO39" s="55">
        <f t="shared" si="44"/>
        <v>0</v>
      </c>
      <c r="BP39" s="55">
        <f t="shared" si="45"/>
        <v>0</v>
      </c>
      <c r="BQ39" s="55">
        <f t="shared" si="46"/>
        <v>0</v>
      </c>
      <c r="BR39" s="55">
        <f t="shared" si="47"/>
        <v>0</v>
      </c>
      <c r="BS39" s="55">
        <f t="shared" si="54"/>
        <v>0</v>
      </c>
      <c r="BT39" s="55">
        <f t="shared" si="55"/>
        <v>0</v>
      </c>
      <c r="BU39" s="55">
        <f t="shared" si="56"/>
        <v>0</v>
      </c>
    </row>
    <row r="40" spans="1:73" x14ac:dyDescent="0.25">
      <c r="A40" s="6">
        <f>'DONNÉES '!B69</f>
        <v>28</v>
      </c>
      <c r="B40" s="8">
        <f t="shared" si="12"/>
        <v>0</v>
      </c>
      <c r="C40" s="29">
        <f>INDEX(bulk_tonnages_div!$C$2:$AF$136,MATCH($A40,bulk_tonnages_div!$A$2:$A$136,0),MATCH(C$2,bulk_tonnages_div!$C$1:$AF$1,0))*$C$6*$C$7*MCF</f>
        <v>0</v>
      </c>
      <c r="D40" s="30">
        <f t="shared" si="57"/>
        <v>0</v>
      </c>
      <c r="E40" s="9">
        <f t="shared" si="48"/>
        <v>0</v>
      </c>
      <c r="F40" s="29">
        <f>INDEX(bulk_tonnages_div!$F$2:$AF$136,MATCH($A40,bulk_tonnages_div!$A$2:$A$136,0),MATCH(F$2,bulk_tonnages_div!$F$1:$AF$1,0))*$F$6*$F$7*MCF</f>
        <v>0</v>
      </c>
      <c r="G40" s="30">
        <f t="shared" si="13"/>
        <v>0</v>
      </c>
      <c r="H40" s="9">
        <f t="shared" si="14"/>
        <v>0</v>
      </c>
      <c r="I40" s="29">
        <f>INDEX(bulk_tonnages_div!$F$2:$AF$136,MATCH($A40,bulk_tonnages_div!$A$2:$A$136,0),MATCH(I$2,bulk_tonnages_div!$F$1:$AF$1,0))*$I$6*$I$7*MCF</f>
        <v>0</v>
      </c>
      <c r="J40" s="30">
        <f t="shared" si="15"/>
        <v>0</v>
      </c>
      <c r="K40" s="9">
        <f t="shared" si="16"/>
        <v>0</v>
      </c>
      <c r="L40" s="29">
        <f>INDEX(bulk_tonnages_div!$F$2:$AF$136,MATCH($A40,bulk_tonnages_div!$A$2:$A$136,0),MATCH(L$2,bulk_tonnages_div!$F$1:$AF$1,0))*$L$6*$L$7*MCF</f>
        <v>0</v>
      </c>
      <c r="M40" s="30">
        <f t="shared" si="17"/>
        <v>0</v>
      </c>
      <c r="N40" s="9">
        <f t="shared" si="18"/>
        <v>0</v>
      </c>
      <c r="O40" s="29">
        <f>INDEX(bulk_tonnages_div!$F$2:$AF$136,MATCH($A40,bulk_tonnages_div!$A$2:$A$136,0),MATCH(O$2,bulk_tonnages_div!$F$1:$AF$1,0))*$O$6*$O$7*MCF</f>
        <v>0</v>
      </c>
      <c r="P40" s="30">
        <f t="shared" si="19"/>
        <v>0</v>
      </c>
      <c r="Q40" s="9">
        <f t="shared" si="20"/>
        <v>0</v>
      </c>
      <c r="R40" s="29">
        <f>INDEX(bulk_tonnages_div!$F$2:$AF$136,MATCH($A40,bulk_tonnages_div!$A$2:$A$136,0),MATCH(R$2,bulk_tonnages_div!$F$1:$AF$1,0))*$R$6*$R$7*MCF</f>
        <v>0</v>
      </c>
      <c r="S40" s="30">
        <f t="shared" si="21"/>
        <v>0</v>
      </c>
      <c r="T40" s="9">
        <f t="shared" si="22"/>
        <v>0</v>
      </c>
      <c r="U40" s="29">
        <f>INDEX(bulk_tonnages_div!$F$2:$AF$136,MATCH($A40,bulk_tonnages_div!$A$2:$A$136,0),MATCH(U$2,bulk_tonnages_div!$F$1:$AF$1,0))*$U$6*$U$7*MCF</f>
        <v>0</v>
      </c>
      <c r="V40" s="30">
        <f t="shared" si="23"/>
        <v>0</v>
      </c>
      <c r="W40" s="9">
        <f t="shared" si="24"/>
        <v>0</v>
      </c>
      <c r="X40" s="29">
        <f>INDEX(bulk_tonnages_div!$F$2:$AF$136,MATCH($A40,bulk_tonnages_div!$A$2:$A$136,0),MATCH(X$2,bulk_tonnages_div!$F$1:$AF$1,0))*$X$6*$X$7*MCF</f>
        <v>0</v>
      </c>
      <c r="Y40" s="30">
        <f t="shared" si="58"/>
        <v>0</v>
      </c>
      <c r="Z40" s="9">
        <f t="shared" si="59"/>
        <v>0</v>
      </c>
      <c r="AA40" s="29">
        <f>INDEX(bulk_tonnages_div!$F$2:$AF$136,MATCH($A40,bulk_tonnages_div!$A$2:$A$136,0),MATCH(AA$2,bulk_tonnages_div!$F$1:$AF$1,0))*$AA$6*$AA$7*MCF</f>
        <v>0</v>
      </c>
      <c r="AB40" s="30">
        <f t="shared" si="25"/>
        <v>0</v>
      </c>
      <c r="AC40" s="9">
        <f t="shared" si="26"/>
        <v>0</v>
      </c>
      <c r="AD40" s="29">
        <f>((INDEX(bulk_tonnages_div!$F$2:$AF$136,MATCH($A40,bulk_tonnages_div!$A$2:$A$136,0),MATCH(AD$2,bulk_tonnages_div!$F$1:$AF$1,0)))+(IF(A30&gt;end_year_1,0,'Soil and Dirt_tonnages'!E30)))*$AD$6*$AD$7*MCF</f>
        <v>0</v>
      </c>
      <c r="AE40" s="30">
        <f t="shared" si="27"/>
        <v>0</v>
      </c>
      <c r="AF40" s="9">
        <f t="shared" si="28"/>
        <v>0</v>
      </c>
      <c r="AG40" s="29">
        <f>INDEX(bulk_tonnages_div!$F$2:$AF$136,MATCH($A40,bulk_tonnages_div!$A$2:$A$136,0),MATCH(AG$2,bulk_tonnages_div!$F$1:$AF$1,0))*$AG$6*$AG$7*MCF</f>
        <v>0</v>
      </c>
      <c r="AH40" s="30">
        <f t="shared" si="29"/>
        <v>0</v>
      </c>
      <c r="AI40" s="9">
        <f t="shared" si="30"/>
        <v>0</v>
      </c>
      <c r="AJ40" s="29">
        <f>INDEX(bulk_tonnages_div!$F$2:$AF$136,MATCH($A40,bulk_tonnages_div!$A$2:$A$136,0),MATCH(AJ$2,bulk_tonnages_div!$F$1:$AF$1,0))*$AJ$6*$AJ$7*MCF</f>
        <v>0</v>
      </c>
      <c r="AK40" s="30">
        <f t="shared" si="60"/>
        <v>0</v>
      </c>
      <c r="AL40" s="9">
        <f t="shared" si="63"/>
        <v>0</v>
      </c>
      <c r="AM40" s="29">
        <f>INDEX(bulk_tonnages_div!$F$2:$AF$136,MATCH($A40,bulk_tonnages_div!$A$2:$A$136,0),MATCH(AM$2,bulk_tonnages_div!$F$1:$AF$1,0))*$AM$6*$AM$7*MCF</f>
        <v>0</v>
      </c>
      <c r="AN40" s="30">
        <f t="shared" si="64"/>
        <v>0</v>
      </c>
      <c r="AO40" s="9">
        <f t="shared" si="65"/>
        <v>0</v>
      </c>
      <c r="AP40" s="29">
        <f>IF(A30&gt;end_year_1, 0, Sludge_tonnages!E30)*$AP$6*$AP$7*MCF</f>
        <v>0</v>
      </c>
      <c r="AQ40" s="30">
        <f t="shared" si="49"/>
        <v>0</v>
      </c>
      <c r="AR40" s="9">
        <f t="shared" si="61"/>
        <v>0</v>
      </c>
      <c r="AU40" s="55">
        <f t="shared" si="62"/>
        <v>0</v>
      </c>
      <c r="AV40" s="55">
        <f t="shared" si="31"/>
        <v>0</v>
      </c>
      <c r="AX40" s="55">
        <f t="shared" si="32"/>
        <v>0</v>
      </c>
      <c r="AY40" s="55">
        <f t="shared" si="33"/>
        <v>0</v>
      </c>
      <c r="AZ40" s="55">
        <f t="shared" si="34"/>
        <v>0</v>
      </c>
      <c r="BA40" s="55">
        <f t="shared" si="35"/>
        <v>0</v>
      </c>
      <c r="BB40" s="55">
        <f t="shared" si="36"/>
        <v>0</v>
      </c>
      <c r="BC40" s="55">
        <f t="shared" si="37"/>
        <v>0</v>
      </c>
      <c r="BD40" s="55">
        <f t="shared" si="38"/>
        <v>0</v>
      </c>
      <c r="BE40" s="55">
        <f t="shared" si="39"/>
        <v>0</v>
      </c>
      <c r="BF40" s="55">
        <f t="shared" si="50"/>
        <v>0</v>
      </c>
      <c r="BG40" s="55">
        <f t="shared" si="51"/>
        <v>0</v>
      </c>
      <c r="BH40" s="55">
        <f t="shared" si="52"/>
        <v>0</v>
      </c>
      <c r="BI40" s="55">
        <f t="shared" si="53"/>
        <v>0</v>
      </c>
      <c r="BK40" s="55">
        <f t="shared" si="40"/>
        <v>0</v>
      </c>
      <c r="BL40" s="55">
        <f t="shared" si="41"/>
        <v>0</v>
      </c>
      <c r="BM40" s="55">
        <f t="shared" si="42"/>
        <v>0</v>
      </c>
      <c r="BN40" s="55">
        <f t="shared" si="43"/>
        <v>0</v>
      </c>
      <c r="BO40" s="55">
        <f t="shared" si="44"/>
        <v>0</v>
      </c>
      <c r="BP40" s="55">
        <f t="shared" si="45"/>
        <v>0</v>
      </c>
      <c r="BQ40" s="55">
        <f t="shared" si="46"/>
        <v>0</v>
      </c>
      <c r="BR40" s="55">
        <f t="shared" si="47"/>
        <v>0</v>
      </c>
      <c r="BS40" s="55">
        <f t="shared" si="54"/>
        <v>0</v>
      </c>
      <c r="BT40" s="55">
        <f t="shared" si="55"/>
        <v>0</v>
      </c>
      <c r="BU40" s="55">
        <f t="shared" si="56"/>
        <v>0</v>
      </c>
    </row>
    <row r="41" spans="1:73" x14ac:dyDescent="0.25">
      <c r="A41" s="6">
        <f>'DONNÉES '!B70</f>
        <v>29</v>
      </c>
      <c r="B41" s="8">
        <f t="shared" si="12"/>
        <v>0</v>
      </c>
      <c r="C41" s="29">
        <f>INDEX(bulk_tonnages_div!$C$2:$AF$136,MATCH($A41,bulk_tonnages_div!$A$2:$A$136,0),MATCH(C$2,bulk_tonnages_div!$C$1:$AF$1,0))*$C$6*$C$7*MCF</f>
        <v>0</v>
      </c>
      <c r="D41" s="30">
        <f t="shared" si="57"/>
        <v>0</v>
      </c>
      <c r="E41" s="9">
        <f t="shared" si="48"/>
        <v>0</v>
      </c>
      <c r="F41" s="29">
        <f>INDEX(bulk_tonnages_div!$F$2:$AF$136,MATCH($A41,bulk_tonnages_div!$A$2:$A$136,0),MATCH(F$2,bulk_tonnages_div!$F$1:$AF$1,0))*$F$6*$F$7*MCF</f>
        <v>0</v>
      </c>
      <c r="G41" s="30">
        <f t="shared" si="13"/>
        <v>0</v>
      </c>
      <c r="H41" s="9">
        <f t="shared" si="14"/>
        <v>0</v>
      </c>
      <c r="I41" s="29">
        <f>INDEX(bulk_tonnages_div!$F$2:$AF$136,MATCH($A41,bulk_tonnages_div!$A$2:$A$136,0),MATCH(I$2,bulk_tonnages_div!$F$1:$AF$1,0))*$I$6*$I$7*MCF</f>
        <v>0</v>
      </c>
      <c r="J41" s="30">
        <f t="shared" si="15"/>
        <v>0</v>
      </c>
      <c r="K41" s="9">
        <f t="shared" si="16"/>
        <v>0</v>
      </c>
      <c r="L41" s="29">
        <f>INDEX(bulk_tonnages_div!$F$2:$AF$136,MATCH($A41,bulk_tonnages_div!$A$2:$A$136,0),MATCH(L$2,bulk_tonnages_div!$F$1:$AF$1,0))*$L$6*$L$7*MCF</f>
        <v>0</v>
      </c>
      <c r="M41" s="30">
        <f t="shared" si="17"/>
        <v>0</v>
      </c>
      <c r="N41" s="9">
        <f t="shared" si="18"/>
        <v>0</v>
      </c>
      <c r="O41" s="29">
        <f>INDEX(bulk_tonnages_div!$F$2:$AF$136,MATCH($A41,bulk_tonnages_div!$A$2:$A$136,0),MATCH(O$2,bulk_tonnages_div!$F$1:$AF$1,0))*$O$6*$O$7*MCF</f>
        <v>0</v>
      </c>
      <c r="P41" s="30">
        <f t="shared" si="19"/>
        <v>0</v>
      </c>
      <c r="Q41" s="9">
        <f t="shared" si="20"/>
        <v>0</v>
      </c>
      <c r="R41" s="29">
        <f>INDEX(bulk_tonnages_div!$F$2:$AF$136,MATCH($A41,bulk_tonnages_div!$A$2:$A$136,0),MATCH(R$2,bulk_tonnages_div!$F$1:$AF$1,0))*$R$6*$R$7*MCF</f>
        <v>0</v>
      </c>
      <c r="S41" s="30">
        <f t="shared" si="21"/>
        <v>0</v>
      </c>
      <c r="T41" s="9">
        <f t="shared" si="22"/>
        <v>0</v>
      </c>
      <c r="U41" s="29">
        <f>INDEX(bulk_tonnages_div!$F$2:$AF$136,MATCH($A41,bulk_tonnages_div!$A$2:$A$136,0),MATCH(U$2,bulk_tonnages_div!$F$1:$AF$1,0))*$U$6*$U$7*MCF</f>
        <v>0</v>
      </c>
      <c r="V41" s="30">
        <f t="shared" si="23"/>
        <v>0</v>
      </c>
      <c r="W41" s="9">
        <f t="shared" si="24"/>
        <v>0</v>
      </c>
      <c r="X41" s="29">
        <f>INDEX(bulk_tonnages_div!$F$2:$AF$136,MATCH($A41,bulk_tonnages_div!$A$2:$A$136,0),MATCH(X$2,bulk_tonnages_div!$F$1:$AF$1,0))*$X$6*$X$7*MCF</f>
        <v>0</v>
      </c>
      <c r="Y41" s="30">
        <f t="shared" si="58"/>
        <v>0</v>
      </c>
      <c r="Z41" s="9">
        <f t="shared" si="59"/>
        <v>0</v>
      </c>
      <c r="AA41" s="29">
        <f>INDEX(bulk_tonnages_div!$F$2:$AF$136,MATCH($A41,bulk_tonnages_div!$A$2:$A$136,0),MATCH(AA$2,bulk_tonnages_div!$F$1:$AF$1,0))*$AA$6*$AA$7*MCF</f>
        <v>0</v>
      </c>
      <c r="AB41" s="30">
        <f t="shared" si="25"/>
        <v>0</v>
      </c>
      <c r="AC41" s="9">
        <f t="shared" si="26"/>
        <v>0</v>
      </c>
      <c r="AD41" s="29">
        <f>((INDEX(bulk_tonnages_div!$F$2:$AF$136,MATCH($A41,bulk_tonnages_div!$A$2:$A$136,0),MATCH(AD$2,bulk_tonnages_div!$F$1:$AF$1,0)))+(IF(A31&gt;end_year_1,0,'Soil and Dirt_tonnages'!E31)))*$AD$6*$AD$7*MCF</f>
        <v>0</v>
      </c>
      <c r="AE41" s="30">
        <f t="shared" si="27"/>
        <v>0</v>
      </c>
      <c r="AF41" s="9">
        <f t="shared" si="28"/>
        <v>0</v>
      </c>
      <c r="AG41" s="29">
        <f>INDEX(bulk_tonnages_div!$F$2:$AF$136,MATCH($A41,bulk_tonnages_div!$A$2:$A$136,0),MATCH(AG$2,bulk_tonnages_div!$F$1:$AF$1,0))*$AG$6*$AG$7*MCF</f>
        <v>0</v>
      </c>
      <c r="AH41" s="30">
        <f t="shared" si="29"/>
        <v>0</v>
      </c>
      <c r="AI41" s="9">
        <f t="shared" si="30"/>
        <v>0</v>
      </c>
      <c r="AJ41" s="29">
        <f>INDEX(bulk_tonnages_div!$F$2:$AF$136,MATCH($A41,bulk_tonnages_div!$A$2:$A$136,0),MATCH(AJ$2,bulk_tonnages_div!$F$1:$AF$1,0))*$AJ$6*$AJ$7*MCF</f>
        <v>0</v>
      </c>
      <c r="AK41" s="30">
        <f t="shared" si="60"/>
        <v>0</v>
      </c>
      <c r="AL41" s="9">
        <f t="shared" si="63"/>
        <v>0</v>
      </c>
      <c r="AM41" s="29">
        <f>INDEX(bulk_tonnages_div!$F$2:$AF$136,MATCH($A41,bulk_tonnages_div!$A$2:$A$136,0),MATCH(AM$2,bulk_tonnages_div!$F$1:$AF$1,0))*$AM$6*$AM$7*MCF</f>
        <v>0</v>
      </c>
      <c r="AN41" s="30">
        <f t="shared" si="64"/>
        <v>0</v>
      </c>
      <c r="AO41" s="9">
        <f t="shared" si="65"/>
        <v>0</v>
      </c>
      <c r="AP41" s="29">
        <f>IF(A31&gt;end_year_1, 0, Sludge_tonnages!E31)*$AP$6*$AP$7*MCF</f>
        <v>0</v>
      </c>
      <c r="AQ41" s="30">
        <f t="shared" si="49"/>
        <v>0</v>
      </c>
      <c r="AR41" s="9">
        <f t="shared" si="61"/>
        <v>0</v>
      </c>
      <c r="AU41" s="55">
        <f t="shared" si="62"/>
        <v>0</v>
      </c>
      <c r="AV41" s="55">
        <f t="shared" si="31"/>
        <v>0</v>
      </c>
      <c r="AX41" s="55">
        <f t="shared" si="32"/>
        <v>0</v>
      </c>
      <c r="AY41" s="55">
        <f t="shared" si="33"/>
        <v>0</v>
      </c>
      <c r="AZ41" s="55">
        <f t="shared" si="34"/>
        <v>0</v>
      </c>
      <c r="BA41" s="55">
        <f t="shared" si="35"/>
        <v>0</v>
      </c>
      <c r="BB41" s="55">
        <f t="shared" si="36"/>
        <v>0</v>
      </c>
      <c r="BC41" s="55">
        <f t="shared" si="37"/>
        <v>0</v>
      </c>
      <c r="BD41" s="55">
        <f t="shared" si="38"/>
        <v>0</v>
      </c>
      <c r="BE41" s="55">
        <f t="shared" si="39"/>
        <v>0</v>
      </c>
      <c r="BF41" s="55">
        <f t="shared" si="50"/>
        <v>0</v>
      </c>
      <c r="BG41" s="55">
        <f t="shared" si="51"/>
        <v>0</v>
      </c>
      <c r="BH41" s="55">
        <f t="shared" si="52"/>
        <v>0</v>
      </c>
      <c r="BI41" s="55">
        <f t="shared" si="53"/>
        <v>0</v>
      </c>
      <c r="BK41" s="55">
        <f t="shared" si="40"/>
        <v>0</v>
      </c>
      <c r="BL41" s="55">
        <f t="shared" si="41"/>
        <v>0</v>
      </c>
      <c r="BM41" s="55">
        <f t="shared" si="42"/>
        <v>0</v>
      </c>
      <c r="BN41" s="55">
        <f t="shared" si="43"/>
        <v>0</v>
      </c>
      <c r="BO41" s="55">
        <f t="shared" si="44"/>
        <v>0</v>
      </c>
      <c r="BP41" s="55">
        <f t="shared" si="45"/>
        <v>0</v>
      </c>
      <c r="BQ41" s="55">
        <f t="shared" si="46"/>
        <v>0</v>
      </c>
      <c r="BR41" s="55">
        <f t="shared" si="47"/>
        <v>0</v>
      </c>
      <c r="BS41" s="55">
        <f t="shared" si="54"/>
        <v>0</v>
      </c>
      <c r="BT41" s="55">
        <f t="shared" si="55"/>
        <v>0</v>
      </c>
      <c r="BU41" s="55">
        <f t="shared" si="56"/>
        <v>0</v>
      </c>
    </row>
    <row r="42" spans="1:73" x14ac:dyDescent="0.25">
      <c r="A42" s="6">
        <f>'DONNÉES '!B71</f>
        <v>30</v>
      </c>
      <c r="B42" s="8">
        <f t="shared" si="12"/>
        <v>0</v>
      </c>
      <c r="C42" s="29">
        <f>INDEX(bulk_tonnages_div!$C$2:$AF$136,MATCH($A42,bulk_tonnages_div!$A$2:$A$136,0),MATCH(C$2,bulk_tonnages_div!$C$1:$AF$1,0))*$C$6*$C$7*MCF</f>
        <v>0</v>
      </c>
      <c r="D42" s="30">
        <f t="shared" si="57"/>
        <v>0</v>
      </c>
      <c r="E42" s="9">
        <f t="shared" si="48"/>
        <v>0</v>
      </c>
      <c r="F42" s="29">
        <f>INDEX(bulk_tonnages_div!$F$2:$AF$136,MATCH($A42,bulk_tonnages_div!$A$2:$A$136,0),MATCH(F$2,bulk_tonnages_div!$F$1:$AF$1,0))*$F$6*$F$7*MCF</f>
        <v>0</v>
      </c>
      <c r="G42" s="30">
        <f t="shared" si="13"/>
        <v>0</v>
      </c>
      <c r="H42" s="9">
        <f t="shared" si="14"/>
        <v>0</v>
      </c>
      <c r="I42" s="29">
        <f>INDEX(bulk_tonnages_div!$F$2:$AF$136,MATCH($A42,bulk_tonnages_div!$A$2:$A$136,0),MATCH(I$2,bulk_tonnages_div!$F$1:$AF$1,0))*$I$6*$I$7*MCF</f>
        <v>0</v>
      </c>
      <c r="J42" s="30">
        <f t="shared" si="15"/>
        <v>0</v>
      </c>
      <c r="K42" s="9">
        <f t="shared" si="16"/>
        <v>0</v>
      </c>
      <c r="L42" s="29">
        <f>INDEX(bulk_tonnages_div!$F$2:$AF$136,MATCH($A42,bulk_tonnages_div!$A$2:$A$136,0),MATCH(L$2,bulk_tonnages_div!$F$1:$AF$1,0))*$L$6*$L$7*MCF</f>
        <v>0</v>
      </c>
      <c r="M42" s="30">
        <f t="shared" si="17"/>
        <v>0</v>
      </c>
      <c r="N42" s="9">
        <f t="shared" si="18"/>
        <v>0</v>
      </c>
      <c r="O42" s="29">
        <f>INDEX(bulk_tonnages_div!$F$2:$AF$136,MATCH($A42,bulk_tonnages_div!$A$2:$A$136,0),MATCH(O$2,bulk_tonnages_div!$F$1:$AF$1,0))*$O$6*$O$7*MCF</f>
        <v>0</v>
      </c>
      <c r="P42" s="30">
        <f t="shared" si="19"/>
        <v>0</v>
      </c>
      <c r="Q42" s="9">
        <f t="shared" si="20"/>
        <v>0</v>
      </c>
      <c r="R42" s="29">
        <f>INDEX(bulk_tonnages_div!$F$2:$AF$136,MATCH($A42,bulk_tonnages_div!$A$2:$A$136,0),MATCH(R$2,bulk_tonnages_div!$F$1:$AF$1,0))*$R$6*$R$7*MCF</f>
        <v>0</v>
      </c>
      <c r="S42" s="30">
        <f t="shared" si="21"/>
        <v>0</v>
      </c>
      <c r="T42" s="9">
        <f t="shared" si="22"/>
        <v>0</v>
      </c>
      <c r="U42" s="29">
        <f>INDEX(bulk_tonnages_div!$F$2:$AF$136,MATCH($A42,bulk_tonnages_div!$A$2:$A$136,0),MATCH(U$2,bulk_tonnages_div!$F$1:$AF$1,0))*$U$6*$U$7*MCF</f>
        <v>0</v>
      </c>
      <c r="V42" s="30">
        <f t="shared" si="23"/>
        <v>0</v>
      </c>
      <c r="W42" s="9">
        <f t="shared" si="24"/>
        <v>0</v>
      </c>
      <c r="X42" s="29">
        <f>INDEX(bulk_tonnages_div!$F$2:$AF$136,MATCH($A42,bulk_tonnages_div!$A$2:$A$136,0),MATCH(X$2,bulk_tonnages_div!$F$1:$AF$1,0))*$X$6*$X$7*MCF</f>
        <v>0</v>
      </c>
      <c r="Y42" s="30">
        <f t="shared" si="58"/>
        <v>0</v>
      </c>
      <c r="Z42" s="9">
        <f t="shared" si="59"/>
        <v>0</v>
      </c>
      <c r="AA42" s="29">
        <f>INDEX(bulk_tonnages_div!$F$2:$AF$136,MATCH($A42,bulk_tonnages_div!$A$2:$A$136,0),MATCH(AA$2,bulk_tonnages_div!$F$1:$AF$1,0))*$AA$6*$AA$7*MCF</f>
        <v>0</v>
      </c>
      <c r="AB42" s="30">
        <f t="shared" si="25"/>
        <v>0</v>
      </c>
      <c r="AC42" s="9">
        <f t="shared" si="26"/>
        <v>0</v>
      </c>
      <c r="AD42" s="29">
        <f>((INDEX(bulk_tonnages_div!$F$2:$AF$136,MATCH($A42,bulk_tonnages_div!$A$2:$A$136,0),MATCH(AD$2,bulk_tonnages_div!$F$1:$AF$1,0)))+(IF(A32&gt;end_year_1,0,'Soil and Dirt_tonnages'!E32)))*$AD$6*$AD$7*MCF</f>
        <v>0</v>
      </c>
      <c r="AE42" s="30">
        <f t="shared" si="27"/>
        <v>0</v>
      </c>
      <c r="AF42" s="9">
        <f t="shared" si="28"/>
        <v>0</v>
      </c>
      <c r="AG42" s="29">
        <f>INDEX(bulk_tonnages_div!$F$2:$AF$136,MATCH($A42,bulk_tonnages_div!$A$2:$A$136,0),MATCH(AG$2,bulk_tonnages_div!$F$1:$AF$1,0))*$AG$6*$AG$7*MCF</f>
        <v>0</v>
      </c>
      <c r="AH42" s="30">
        <f t="shared" si="29"/>
        <v>0</v>
      </c>
      <c r="AI42" s="9">
        <f t="shared" si="30"/>
        <v>0</v>
      </c>
      <c r="AJ42" s="29">
        <f>INDEX(bulk_tonnages_div!$F$2:$AF$136,MATCH($A42,bulk_tonnages_div!$A$2:$A$136,0),MATCH(AJ$2,bulk_tonnages_div!$F$1:$AF$1,0))*$AJ$6*$AJ$7*MCF</f>
        <v>0</v>
      </c>
      <c r="AK42" s="30">
        <f t="shared" si="60"/>
        <v>0</v>
      </c>
      <c r="AL42" s="9">
        <f t="shared" si="63"/>
        <v>0</v>
      </c>
      <c r="AM42" s="29">
        <f>INDEX(bulk_tonnages_div!$F$2:$AF$136,MATCH($A42,bulk_tonnages_div!$A$2:$A$136,0),MATCH(AM$2,bulk_tonnages_div!$F$1:$AF$1,0))*$AM$6*$AM$7*MCF</f>
        <v>0</v>
      </c>
      <c r="AN42" s="30">
        <f t="shared" si="64"/>
        <v>0</v>
      </c>
      <c r="AO42" s="9">
        <f t="shared" si="65"/>
        <v>0</v>
      </c>
      <c r="AP42" s="29">
        <f>IF(A32&gt;end_year_1, 0, Sludge_tonnages!E32)*$AP$6*$AP$7*MCF</f>
        <v>0</v>
      </c>
      <c r="AQ42" s="30">
        <f t="shared" si="49"/>
        <v>0</v>
      </c>
      <c r="AR42" s="9">
        <f t="shared" si="61"/>
        <v>0</v>
      </c>
      <c r="AU42" s="55">
        <f t="shared" si="62"/>
        <v>0</v>
      </c>
      <c r="AV42" s="55">
        <f t="shared" si="31"/>
        <v>0</v>
      </c>
      <c r="AX42" s="55">
        <f t="shared" si="32"/>
        <v>0</v>
      </c>
      <c r="AY42" s="55">
        <f t="shared" si="33"/>
        <v>0</v>
      </c>
      <c r="AZ42" s="55">
        <f t="shared" si="34"/>
        <v>0</v>
      </c>
      <c r="BA42" s="55">
        <f t="shared" si="35"/>
        <v>0</v>
      </c>
      <c r="BB42" s="55">
        <f t="shared" si="36"/>
        <v>0</v>
      </c>
      <c r="BC42" s="55">
        <f t="shared" si="37"/>
        <v>0</v>
      </c>
      <c r="BD42" s="55">
        <f t="shared" si="38"/>
        <v>0</v>
      </c>
      <c r="BE42" s="55">
        <f t="shared" si="39"/>
        <v>0</v>
      </c>
      <c r="BF42" s="55">
        <f t="shared" si="50"/>
        <v>0</v>
      </c>
      <c r="BG42" s="55">
        <f t="shared" si="51"/>
        <v>0</v>
      </c>
      <c r="BH42" s="55">
        <f t="shared" si="52"/>
        <v>0</v>
      </c>
      <c r="BI42" s="55">
        <f t="shared" si="53"/>
        <v>0</v>
      </c>
      <c r="BK42" s="55">
        <f t="shared" si="40"/>
        <v>0</v>
      </c>
      <c r="BL42" s="55">
        <f t="shared" si="41"/>
        <v>0</v>
      </c>
      <c r="BM42" s="55">
        <f t="shared" si="42"/>
        <v>0</v>
      </c>
      <c r="BN42" s="55">
        <f t="shared" si="43"/>
        <v>0</v>
      </c>
      <c r="BO42" s="55">
        <f t="shared" si="44"/>
        <v>0</v>
      </c>
      <c r="BP42" s="55">
        <f t="shared" si="45"/>
        <v>0</v>
      </c>
      <c r="BQ42" s="55">
        <f t="shared" si="46"/>
        <v>0</v>
      </c>
      <c r="BR42" s="55">
        <f t="shared" si="47"/>
        <v>0</v>
      </c>
      <c r="BS42" s="55">
        <f t="shared" si="54"/>
        <v>0</v>
      </c>
      <c r="BT42" s="55">
        <f t="shared" si="55"/>
        <v>0</v>
      </c>
      <c r="BU42" s="55">
        <f t="shared" si="56"/>
        <v>0</v>
      </c>
    </row>
    <row r="43" spans="1:73" x14ac:dyDescent="0.25">
      <c r="A43" s="6">
        <f>'DONNÉES '!B72</f>
        <v>31</v>
      </c>
      <c r="B43" s="8">
        <f t="shared" si="12"/>
        <v>0</v>
      </c>
      <c r="C43" s="29">
        <f>INDEX(bulk_tonnages_div!$C$2:$AF$136,MATCH($A43,bulk_tonnages_div!$A$2:$A$136,0),MATCH(C$2,bulk_tonnages_div!$C$1:$AF$1,0))*$C$6*$C$7*MCF</f>
        <v>0</v>
      </c>
      <c r="D43" s="30">
        <f t="shared" si="57"/>
        <v>0</v>
      </c>
      <c r="E43" s="9">
        <f t="shared" si="48"/>
        <v>0</v>
      </c>
      <c r="F43" s="29">
        <f>INDEX(bulk_tonnages_div!$F$2:$AF$136,MATCH($A43,bulk_tonnages_div!$A$2:$A$136,0),MATCH(F$2,bulk_tonnages_div!$F$1:$AF$1,0))*$F$6*$F$7*MCF</f>
        <v>0</v>
      </c>
      <c r="G43" s="30">
        <f t="shared" si="13"/>
        <v>0</v>
      </c>
      <c r="H43" s="9">
        <f t="shared" si="14"/>
        <v>0</v>
      </c>
      <c r="I43" s="29">
        <f>INDEX(bulk_tonnages_div!$F$2:$AF$136,MATCH($A43,bulk_tonnages_div!$A$2:$A$136,0),MATCH(I$2,bulk_tonnages_div!$F$1:$AF$1,0))*$I$6*$I$7*MCF</f>
        <v>0</v>
      </c>
      <c r="J43" s="30">
        <f t="shared" si="15"/>
        <v>0</v>
      </c>
      <c r="K43" s="9">
        <f t="shared" si="16"/>
        <v>0</v>
      </c>
      <c r="L43" s="29">
        <f>INDEX(bulk_tonnages_div!$F$2:$AF$136,MATCH($A43,bulk_tonnages_div!$A$2:$A$136,0),MATCH(L$2,bulk_tonnages_div!$F$1:$AF$1,0))*$L$6*$L$7*MCF</f>
        <v>0</v>
      </c>
      <c r="M43" s="30">
        <f t="shared" si="17"/>
        <v>0</v>
      </c>
      <c r="N43" s="9">
        <f t="shared" si="18"/>
        <v>0</v>
      </c>
      <c r="O43" s="29">
        <f>INDEX(bulk_tonnages_div!$F$2:$AF$136,MATCH($A43,bulk_tonnages_div!$A$2:$A$136,0),MATCH(O$2,bulk_tonnages_div!$F$1:$AF$1,0))*$O$6*$O$7*MCF</f>
        <v>0</v>
      </c>
      <c r="P43" s="30">
        <f t="shared" si="19"/>
        <v>0</v>
      </c>
      <c r="Q43" s="9">
        <f t="shared" si="20"/>
        <v>0</v>
      </c>
      <c r="R43" s="29">
        <f>INDEX(bulk_tonnages_div!$F$2:$AF$136,MATCH($A43,bulk_tonnages_div!$A$2:$A$136,0),MATCH(R$2,bulk_tonnages_div!$F$1:$AF$1,0))*$R$6*$R$7*MCF</f>
        <v>0</v>
      </c>
      <c r="S43" s="30">
        <f t="shared" si="21"/>
        <v>0</v>
      </c>
      <c r="T43" s="9">
        <f t="shared" si="22"/>
        <v>0</v>
      </c>
      <c r="U43" s="29">
        <f>INDEX(bulk_tonnages_div!$F$2:$AF$136,MATCH($A43,bulk_tonnages_div!$A$2:$A$136,0),MATCH(U$2,bulk_tonnages_div!$F$1:$AF$1,0))*$U$6*$U$7*MCF</f>
        <v>0</v>
      </c>
      <c r="V43" s="30">
        <f t="shared" si="23"/>
        <v>0</v>
      </c>
      <c r="W43" s="9">
        <f t="shared" si="24"/>
        <v>0</v>
      </c>
      <c r="X43" s="29">
        <f>INDEX(bulk_tonnages_div!$F$2:$AF$136,MATCH($A43,bulk_tonnages_div!$A$2:$A$136,0),MATCH(X$2,bulk_tonnages_div!$F$1:$AF$1,0))*$X$6*$X$7*MCF</f>
        <v>0</v>
      </c>
      <c r="Y43" s="30">
        <f t="shared" si="58"/>
        <v>0</v>
      </c>
      <c r="Z43" s="9">
        <f t="shared" si="59"/>
        <v>0</v>
      </c>
      <c r="AA43" s="29">
        <f>INDEX(bulk_tonnages_div!$F$2:$AF$136,MATCH($A43,bulk_tonnages_div!$A$2:$A$136,0),MATCH(AA$2,bulk_tonnages_div!$F$1:$AF$1,0))*$AA$6*$AA$7*MCF</f>
        <v>0</v>
      </c>
      <c r="AB43" s="30">
        <f t="shared" si="25"/>
        <v>0</v>
      </c>
      <c r="AC43" s="9">
        <f t="shared" si="26"/>
        <v>0</v>
      </c>
      <c r="AD43" s="29">
        <f>((INDEX(bulk_tonnages_div!$F$2:$AF$136,MATCH($A43,bulk_tonnages_div!$A$2:$A$136,0),MATCH(AD$2,bulk_tonnages_div!$F$1:$AF$1,0)))+(IF(A33&gt;end_year_1,0,'Soil and Dirt_tonnages'!E33)))*$AD$6*$AD$7*MCF</f>
        <v>0</v>
      </c>
      <c r="AE43" s="30">
        <f t="shared" si="27"/>
        <v>0</v>
      </c>
      <c r="AF43" s="9">
        <f t="shared" si="28"/>
        <v>0</v>
      </c>
      <c r="AG43" s="29">
        <f>INDEX(bulk_tonnages_div!$F$2:$AF$136,MATCH($A43,bulk_tonnages_div!$A$2:$A$136,0),MATCH(AG$2,bulk_tonnages_div!$F$1:$AF$1,0))*$AG$6*$AG$7*MCF</f>
        <v>0</v>
      </c>
      <c r="AH43" s="30">
        <f t="shared" si="29"/>
        <v>0</v>
      </c>
      <c r="AI43" s="9">
        <f t="shared" si="30"/>
        <v>0</v>
      </c>
      <c r="AJ43" s="29">
        <f>INDEX(bulk_tonnages_div!$F$2:$AF$136,MATCH($A43,bulk_tonnages_div!$A$2:$A$136,0),MATCH(AJ$2,bulk_tonnages_div!$F$1:$AF$1,0))*$AJ$6*$AJ$7*MCF</f>
        <v>0</v>
      </c>
      <c r="AK43" s="30">
        <f t="shared" si="60"/>
        <v>0</v>
      </c>
      <c r="AL43" s="9">
        <f t="shared" si="63"/>
        <v>0</v>
      </c>
      <c r="AM43" s="29">
        <f>INDEX(bulk_tonnages_div!$F$2:$AF$136,MATCH($A43,bulk_tonnages_div!$A$2:$A$136,0),MATCH(AM$2,bulk_tonnages_div!$F$1:$AF$1,0))*$AM$6*$AM$7*MCF</f>
        <v>0</v>
      </c>
      <c r="AN43" s="30">
        <f t="shared" si="64"/>
        <v>0</v>
      </c>
      <c r="AO43" s="9">
        <f t="shared" si="65"/>
        <v>0</v>
      </c>
      <c r="AP43" s="29">
        <f>IF(A33&gt;end_year_1, 0, Sludge_tonnages!E33)*$AP$6*$AP$7*MCF</f>
        <v>0</v>
      </c>
      <c r="AQ43" s="30">
        <f t="shared" si="49"/>
        <v>0</v>
      </c>
      <c r="AR43" s="9">
        <f t="shared" si="61"/>
        <v>0</v>
      </c>
      <c r="AU43" s="55">
        <f t="shared" si="62"/>
        <v>0</v>
      </c>
      <c r="AV43" s="55">
        <f t="shared" si="31"/>
        <v>0</v>
      </c>
      <c r="AX43" s="55">
        <f t="shared" si="32"/>
        <v>0</v>
      </c>
      <c r="AY43" s="55">
        <f t="shared" si="33"/>
        <v>0</v>
      </c>
      <c r="AZ43" s="55">
        <f t="shared" si="34"/>
        <v>0</v>
      </c>
      <c r="BA43" s="55">
        <f t="shared" si="35"/>
        <v>0</v>
      </c>
      <c r="BB43" s="55">
        <f t="shared" si="36"/>
        <v>0</v>
      </c>
      <c r="BC43" s="55">
        <f t="shared" si="37"/>
        <v>0</v>
      </c>
      <c r="BD43" s="55">
        <f t="shared" si="38"/>
        <v>0</v>
      </c>
      <c r="BE43" s="55">
        <f t="shared" si="39"/>
        <v>0</v>
      </c>
      <c r="BF43" s="55">
        <f t="shared" si="50"/>
        <v>0</v>
      </c>
      <c r="BG43" s="55">
        <f t="shared" si="51"/>
        <v>0</v>
      </c>
      <c r="BH43" s="55">
        <f t="shared" si="52"/>
        <v>0</v>
      </c>
      <c r="BI43" s="55">
        <f t="shared" si="53"/>
        <v>0</v>
      </c>
      <c r="BK43" s="55">
        <f t="shared" si="40"/>
        <v>0</v>
      </c>
      <c r="BL43" s="55">
        <f t="shared" si="41"/>
        <v>0</v>
      </c>
      <c r="BM43" s="55">
        <f t="shared" si="42"/>
        <v>0</v>
      </c>
      <c r="BN43" s="55">
        <f t="shared" si="43"/>
        <v>0</v>
      </c>
      <c r="BO43" s="55">
        <f t="shared" si="44"/>
        <v>0</v>
      </c>
      <c r="BP43" s="55">
        <f t="shared" si="45"/>
        <v>0</v>
      </c>
      <c r="BQ43" s="55">
        <f t="shared" si="46"/>
        <v>0</v>
      </c>
      <c r="BR43" s="55">
        <f t="shared" si="47"/>
        <v>0</v>
      </c>
      <c r="BS43" s="55">
        <f t="shared" si="54"/>
        <v>0</v>
      </c>
      <c r="BT43" s="55">
        <f t="shared" si="55"/>
        <v>0</v>
      </c>
      <c r="BU43" s="55">
        <f t="shared" si="56"/>
        <v>0</v>
      </c>
    </row>
    <row r="44" spans="1:73" x14ac:dyDescent="0.25">
      <c r="A44" s="6">
        <f>'DONNÉES '!B73</f>
        <v>32</v>
      </c>
      <c r="B44" s="8">
        <f t="shared" ref="B44:B75" si="66">SUMIFS(C44:AR44,$C$11:$AR$11,$E$11)*CH4_C_ratio*default_F</f>
        <v>0</v>
      </c>
      <c r="C44" s="29">
        <f>INDEX(bulk_tonnages_div!$C$2:$AF$136,MATCH($A44,bulk_tonnages_div!$A$2:$A$136,0),MATCH(C$2,bulk_tonnages_div!$C$1:$AF$1,0))*$C$6*$C$7*MCF</f>
        <v>0</v>
      </c>
      <c r="D44" s="30">
        <f t="shared" si="57"/>
        <v>0</v>
      </c>
      <c r="E44" s="9">
        <f t="shared" si="48"/>
        <v>0</v>
      </c>
      <c r="F44" s="29">
        <f>INDEX(bulk_tonnages_div!$F$2:$AF$136,MATCH($A44,bulk_tonnages_div!$A$2:$A$136,0),MATCH(F$2,bulk_tonnages_div!$F$1:$AF$1,0))*$F$6*$F$7*MCF</f>
        <v>0</v>
      </c>
      <c r="G44" s="30">
        <f t="shared" si="13"/>
        <v>0</v>
      </c>
      <c r="H44" s="9">
        <f t="shared" si="14"/>
        <v>0</v>
      </c>
      <c r="I44" s="29">
        <f>INDEX(bulk_tonnages_div!$F$2:$AF$136,MATCH($A44,bulk_tonnages_div!$A$2:$A$136,0),MATCH(I$2,bulk_tonnages_div!$F$1:$AF$1,0))*$I$6*$I$7*MCF</f>
        <v>0</v>
      </c>
      <c r="J44" s="30">
        <f t="shared" si="15"/>
        <v>0</v>
      </c>
      <c r="K44" s="9">
        <f t="shared" si="16"/>
        <v>0</v>
      </c>
      <c r="L44" s="29">
        <f>INDEX(bulk_tonnages_div!$F$2:$AF$136,MATCH($A44,bulk_tonnages_div!$A$2:$A$136,0),MATCH(L$2,bulk_tonnages_div!$F$1:$AF$1,0))*$L$6*$L$7*MCF</f>
        <v>0</v>
      </c>
      <c r="M44" s="30">
        <f t="shared" si="17"/>
        <v>0</v>
      </c>
      <c r="N44" s="9">
        <f t="shared" si="18"/>
        <v>0</v>
      </c>
      <c r="O44" s="29">
        <f>INDEX(bulk_tonnages_div!$F$2:$AF$136,MATCH($A44,bulk_tonnages_div!$A$2:$A$136,0),MATCH(O$2,bulk_tonnages_div!$F$1:$AF$1,0))*$O$6*$O$7*MCF</f>
        <v>0</v>
      </c>
      <c r="P44" s="30">
        <f t="shared" si="19"/>
        <v>0</v>
      </c>
      <c r="Q44" s="9">
        <f t="shared" si="20"/>
        <v>0</v>
      </c>
      <c r="R44" s="29">
        <f>INDEX(bulk_tonnages_div!$F$2:$AF$136,MATCH($A44,bulk_tonnages_div!$A$2:$A$136,0),MATCH(R$2,bulk_tonnages_div!$F$1:$AF$1,0))*$R$6*$R$7*MCF</f>
        <v>0</v>
      </c>
      <c r="S44" s="30">
        <f t="shared" si="21"/>
        <v>0</v>
      </c>
      <c r="T44" s="9">
        <f t="shared" si="22"/>
        <v>0</v>
      </c>
      <c r="U44" s="29">
        <f>INDEX(bulk_tonnages_div!$F$2:$AF$136,MATCH($A44,bulk_tonnages_div!$A$2:$A$136,0),MATCH(U$2,bulk_tonnages_div!$F$1:$AF$1,0))*$U$6*$U$7*MCF</f>
        <v>0</v>
      </c>
      <c r="V44" s="30">
        <f t="shared" si="23"/>
        <v>0</v>
      </c>
      <c r="W44" s="9">
        <f t="shared" si="24"/>
        <v>0</v>
      </c>
      <c r="X44" s="29">
        <f>INDEX(bulk_tonnages_div!$F$2:$AF$136,MATCH($A44,bulk_tonnages_div!$A$2:$A$136,0),MATCH(X$2,bulk_tonnages_div!$F$1:$AF$1,0))*$X$6*$X$7*MCF</f>
        <v>0</v>
      </c>
      <c r="Y44" s="30">
        <f t="shared" si="58"/>
        <v>0</v>
      </c>
      <c r="Z44" s="9">
        <f t="shared" si="59"/>
        <v>0</v>
      </c>
      <c r="AA44" s="29">
        <f>INDEX(bulk_tonnages_div!$F$2:$AF$136,MATCH($A44,bulk_tonnages_div!$A$2:$A$136,0),MATCH(AA$2,bulk_tonnages_div!$F$1:$AF$1,0))*$AA$6*$AA$7*MCF</f>
        <v>0</v>
      </c>
      <c r="AB44" s="30">
        <f t="shared" si="25"/>
        <v>0</v>
      </c>
      <c r="AC44" s="9">
        <f t="shared" si="26"/>
        <v>0</v>
      </c>
      <c r="AD44" s="29">
        <f>((INDEX(bulk_tonnages_div!$F$2:$AF$136,MATCH($A44,bulk_tonnages_div!$A$2:$A$136,0),MATCH(AD$2,bulk_tonnages_div!$F$1:$AF$1,0)))+(IF(A34&gt;end_year_1,0,'Soil and Dirt_tonnages'!E34)))*$AD$6*$AD$7*MCF</f>
        <v>0</v>
      </c>
      <c r="AE44" s="30">
        <f t="shared" si="27"/>
        <v>0</v>
      </c>
      <c r="AF44" s="9">
        <f t="shared" si="28"/>
        <v>0</v>
      </c>
      <c r="AG44" s="29">
        <f>INDEX(bulk_tonnages_div!$F$2:$AF$136,MATCH($A44,bulk_tonnages_div!$A$2:$A$136,0),MATCH(AG$2,bulk_tonnages_div!$F$1:$AF$1,0))*$AG$6*$AG$7*MCF</f>
        <v>0</v>
      </c>
      <c r="AH44" s="30">
        <f t="shared" si="29"/>
        <v>0</v>
      </c>
      <c r="AI44" s="9">
        <f t="shared" si="30"/>
        <v>0</v>
      </c>
      <c r="AJ44" s="29">
        <f>INDEX(bulk_tonnages_div!$F$2:$AF$136,MATCH($A44,bulk_tonnages_div!$A$2:$A$136,0),MATCH(AJ$2,bulk_tonnages_div!$F$1:$AF$1,0))*$AJ$6*$AJ$7*MCF</f>
        <v>0</v>
      </c>
      <c r="AK44" s="30">
        <f t="shared" si="60"/>
        <v>0</v>
      </c>
      <c r="AL44" s="9">
        <f t="shared" si="63"/>
        <v>0</v>
      </c>
      <c r="AM44" s="29">
        <f>INDEX(bulk_tonnages_div!$F$2:$AF$136,MATCH($A44,bulk_tonnages_div!$A$2:$A$136,0),MATCH(AM$2,bulk_tonnages_div!$F$1:$AF$1,0))*$AM$6*$AM$7*MCF</f>
        <v>0</v>
      </c>
      <c r="AN44" s="30">
        <f t="shared" si="64"/>
        <v>0</v>
      </c>
      <c r="AO44" s="9">
        <f t="shared" si="65"/>
        <v>0</v>
      </c>
      <c r="AP44" s="29">
        <f>IF(A34&gt;end_year_1, 0, Sludge_tonnages!E34)*$AP$6*$AP$7*MCF</f>
        <v>0</v>
      </c>
      <c r="AQ44" s="30">
        <f t="shared" si="49"/>
        <v>0</v>
      </c>
      <c r="AR44" s="9">
        <f t="shared" si="61"/>
        <v>0</v>
      </c>
      <c r="AU44" s="55">
        <f t="shared" si="62"/>
        <v>0</v>
      </c>
      <c r="AV44" s="55">
        <f t="shared" si="31"/>
        <v>0</v>
      </c>
      <c r="AX44" s="55">
        <f t="shared" si="32"/>
        <v>0</v>
      </c>
      <c r="AY44" s="55">
        <f t="shared" si="33"/>
        <v>0</v>
      </c>
      <c r="AZ44" s="55">
        <f t="shared" si="34"/>
        <v>0</v>
      </c>
      <c r="BA44" s="55">
        <f t="shared" si="35"/>
        <v>0</v>
      </c>
      <c r="BB44" s="55">
        <f t="shared" si="36"/>
        <v>0</v>
      </c>
      <c r="BC44" s="55">
        <f t="shared" si="37"/>
        <v>0</v>
      </c>
      <c r="BD44" s="55">
        <f t="shared" si="38"/>
        <v>0</v>
      </c>
      <c r="BE44" s="55">
        <f t="shared" si="39"/>
        <v>0</v>
      </c>
      <c r="BF44" s="55">
        <f t="shared" si="50"/>
        <v>0</v>
      </c>
      <c r="BG44" s="55">
        <f t="shared" si="51"/>
        <v>0</v>
      </c>
      <c r="BH44" s="55">
        <f t="shared" si="52"/>
        <v>0</v>
      </c>
      <c r="BI44" s="55">
        <f t="shared" si="53"/>
        <v>0</v>
      </c>
      <c r="BK44" s="55">
        <f t="shared" si="40"/>
        <v>0</v>
      </c>
      <c r="BL44" s="55">
        <f t="shared" si="41"/>
        <v>0</v>
      </c>
      <c r="BM44" s="55">
        <f t="shared" si="42"/>
        <v>0</v>
      </c>
      <c r="BN44" s="55">
        <f t="shared" si="43"/>
        <v>0</v>
      </c>
      <c r="BO44" s="55">
        <f t="shared" si="44"/>
        <v>0</v>
      </c>
      <c r="BP44" s="55">
        <f t="shared" si="45"/>
        <v>0</v>
      </c>
      <c r="BQ44" s="55">
        <f t="shared" si="46"/>
        <v>0</v>
      </c>
      <c r="BR44" s="55">
        <f t="shared" si="47"/>
        <v>0</v>
      </c>
      <c r="BS44" s="55">
        <f t="shared" si="54"/>
        <v>0</v>
      </c>
      <c r="BT44" s="55">
        <f t="shared" si="55"/>
        <v>0</v>
      </c>
      <c r="BU44" s="55">
        <f t="shared" si="56"/>
        <v>0</v>
      </c>
    </row>
    <row r="45" spans="1:73" x14ac:dyDescent="0.25">
      <c r="A45" s="6">
        <f>'DONNÉES '!B74</f>
        <v>33</v>
      </c>
      <c r="B45" s="8">
        <f t="shared" si="66"/>
        <v>0</v>
      </c>
      <c r="C45" s="29">
        <f>INDEX(bulk_tonnages_div!$C$2:$AF$136,MATCH($A45,bulk_tonnages_div!$A$2:$A$136,0),MATCH(C$2,bulk_tonnages_div!$C$1:$AF$1,0))*$C$6*$C$7*MCF</f>
        <v>0</v>
      </c>
      <c r="D45" s="30">
        <f t="shared" si="57"/>
        <v>0</v>
      </c>
      <c r="E45" s="9">
        <f t="shared" si="48"/>
        <v>0</v>
      </c>
      <c r="F45" s="29">
        <f>INDEX(bulk_tonnages_div!$F$2:$AF$136,MATCH($A45,bulk_tonnages_div!$A$2:$A$136,0),MATCH(F$2,bulk_tonnages_div!$F$1:$AF$1,0))*$F$6*$F$7*MCF</f>
        <v>0</v>
      </c>
      <c r="G45" s="30">
        <f t="shared" si="13"/>
        <v>0</v>
      </c>
      <c r="H45" s="9">
        <f t="shared" si="14"/>
        <v>0</v>
      </c>
      <c r="I45" s="29">
        <f>INDEX(bulk_tonnages_div!$F$2:$AF$136,MATCH($A45,bulk_tonnages_div!$A$2:$A$136,0),MATCH(I$2,bulk_tonnages_div!$F$1:$AF$1,0))*$I$6*$I$7*MCF</f>
        <v>0</v>
      </c>
      <c r="J45" s="30">
        <f t="shared" ref="J45:J76" si="67">I45+(J44*J$5)</f>
        <v>0</v>
      </c>
      <c r="K45" s="9">
        <f t="shared" ref="K45:K76" si="68">J44*(1-K$5)</f>
        <v>0</v>
      </c>
      <c r="L45" s="29">
        <f>INDEX(bulk_tonnages_div!$F$2:$AF$136,MATCH($A45,bulk_tonnages_div!$A$2:$A$136,0),MATCH(L$2,bulk_tonnages_div!$F$1:$AF$1,0))*$L$6*$L$7*MCF</f>
        <v>0</v>
      </c>
      <c r="M45" s="30">
        <f t="shared" ref="M45:M76" si="69">L45+(M44*M$5)</f>
        <v>0</v>
      </c>
      <c r="N45" s="9">
        <f t="shared" ref="N45:N76" si="70">M44*(1-N$5)</f>
        <v>0</v>
      </c>
      <c r="O45" s="29">
        <f>INDEX(bulk_tonnages_div!$F$2:$AF$136,MATCH($A45,bulk_tonnages_div!$A$2:$A$136,0),MATCH(O$2,bulk_tonnages_div!$F$1:$AF$1,0))*$O$6*$O$7*MCF</f>
        <v>0</v>
      </c>
      <c r="P45" s="30">
        <f t="shared" ref="P45:P76" si="71">O45+(P44*P$5)</f>
        <v>0</v>
      </c>
      <c r="Q45" s="9">
        <f t="shared" ref="Q45:Q76" si="72">P44*(1-Q$5)</f>
        <v>0</v>
      </c>
      <c r="R45" s="29">
        <f>INDEX(bulk_tonnages_div!$F$2:$AF$136,MATCH($A45,bulk_tonnages_div!$A$2:$A$136,0),MATCH(R$2,bulk_tonnages_div!$F$1:$AF$1,0))*$R$6*$R$7*MCF</f>
        <v>0</v>
      </c>
      <c r="S45" s="30">
        <f t="shared" ref="S45:S76" si="73">R45+(S44*S$5)</f>
        <v>0</v>
      </c>
      <c r="T45" s="9">
        <f t="shared" ref="T45:T76" si="74">S44*(1-T$5)</f>
        <v>0</v>
      </c>
      <c r="U45" s="29">
        <f>INDEX(bulk_tonnages_div!$F$2:$AF$136,MATCH($A45,bulk_tonnages_div!$A$2:$A$136,0),MATCH(U$2,bulk_tonnages_div!$F$1:$AF$1,0))*$U$6*$U$7*MCF</f>
        <v>0</v>
      </c>
      <c r="V45" s="30">
        <f t="shared" ref="V45:V76" si="75">U45+(V44*V$5)</f>
        <v>0</v>
      </c>
      <c r="W45" s="9">
        <f t="shared" ref="W45:W76" si="76">V44*(1-W$5)</f>
        <v>0</v>
      </c>
      <c r="X45" s="29">
        <f>INDEX(bulk_tonnages_div!$F$2:$AF$136,MATCH($A45,bulk_tonnages_div!$A$2:$A$136,0),MATCH(X$2,bulk_tonnages_div!$F$1:$AF$1,0))*$X$6*$X$7*MCF</f>
        <v>0</v>
      </c>
      <c r="Y45" s="30">
        <f t="shared" si="58"/>
        <v>0</v>
      </c>
      <c r="Z45" s="9">
        <f t="shared" si="59"/>
        <v>0</v>
      </c>
      <c r="AA45" s="29">
        <f>INDEX(bulk_tonnages_div!$F$2:$AF$136,MATCH($A45,bulk_tonnages_div!$A$2:$A$136,0),MATCH(AA$2,bulk_tonnages_div!$F$1:$AF$1,0))*$AA$6*$AA$7*MCF</f>
        <v>0</v>
      </c>
      <c r="AB45" s="30">
        <f t="shared" si="25"/>
        <v>0</v>
      </c>
      <c r="AC45" s="9">
        <f t="shared" si="26"/>
        <v>0</v>
      </c>
      <c r="AD45" s="29">
        <f>((INDEX(bulk_tonnages_div!$F$2:$AF$136,MATCH($A45,bulk_tonnages_div!$A$2:$A$136,0),MATCH(AD$2,bulk_tonnages_div!$F$1:$AF$1,0)))+(IF(A35&gt;end_year_1,0,'Soil and Dirt_tonnages'!E35)))*$AD$6*$AD$7*MCF</f>
        <v>0</v>
      </c>
      <c r="AE45" s="30">
        <f t="shared" si="27"/>
        <v>0</v>
      </c>
      <c r="AF45" s="9">
        <f t="shared" si="28"/>
        <v>0</v>
      </c>
      <c r="AG45" s="29">
        <f>INDEX(bulk_tonnages_div!$F$2:$AF$136,MATCH($A45,bulk_tonnages_div!$A$2:$A$136,0),MATCH(AG$2,bulk_tonnages_div!$F$1:$AF$1,0))*$AG$6*$AG$7*MCF</f>
        <v>0</v>
      </c>
      <c r="AH45" s="30">
        <f t="shared" si="29"/>
        <v>0</v>
      </c>
      <c r="AI45" s="9">
        <f t="shared" si="30"/>
        <v>0</v>
      </c>
      <c r="AJ45" s="29">
        <f>INDEX(bulk_tonnages_div!$F$2:$AF$136,MATCH($A45,bulk_tonnages_div!$A$2:$A$136,0),MATCH(AJ$2,bulk_tonnages_div!$F$1:$AF$1,0))*$AJ$6*$AJ$7*MCF</f>
        <v>0</v>
      </c>
      <c r="AK45" s="30">
        <f t="shared" si="60"/>
        <v>0</v>
      </c>
      <c r="AL45" s="9">
        <f t="shared" si="63"/>
        <v>0</v>
      </c>
      <c r="AM45" s="29">
        <f>INDEX(bulk_tonnages_div!$F$2:$AF$136,MATCH($A45,bulk_tonnages_div!$A$2:$A$136,0),MATCH(AM$2,bulk_tonnages_div!$F$1:$AF$1,0))*$AM$6*$AM$7*MCF</f>
        <v>0</v>
      </c>
      <c r="AN45" s="30">
        <f t="shared" si="64"/>
        <v>0</v>
      </c>
      <c r="AO45" s="9">
        <f t="shared" si="65"/>
        <v>0</v>
      </c>
      <c r="AP45" s="29">
        <f>IF(A35&gt;end_year_1, 0, Sludge_tonnages!E35)*$AP$6*$AP$7*MCF</f>
        <v>0</v>
      </c>
      <c r="AQ45" s="30">
        <f t="shared" si="49"/>
        <v>0</v>
      </c>
      <c r="AR45" s="9">
        <f t="shared" si="61"/>
        <v>0</v>
      </c>
      <c r="AU45" s="55">
        <f t="shared" si="62"/>
        <v>0</v>
      </c>
      <c r="AV45" s="55">
        <f t="shared" ref="AV45:AV76" si="77">+B45-B44</f>
        <v>0</v>
      </c>
      <c r="AX45" s="55">
        <f t="shared" ref="AX45:AX76" si="78">+C45-C44</f>
        <v>0</v>
      </c>
      <c r="AY45" s="55">
        <f t="shared" ref="AY45:AY76" si="79">+F45-F44</f>
        <v>0</v>
      </c>
      <c r="AZ45" s="55">
        <f t="shared" ref="AZ45:AZ76" si="80">+I45-I44</f>
        <v>0</v>
      </c>
      <c r="BA45" s="55">
        <f t="shared" ref="BA45:BA76" si="81">+L45-L44</f>
        <v>0</v>
      </c>
      <c r="BB45" s="55">
        <f t="shared" ref="BB45:BB76" si="82">+O45-O44</f>
        <v>0</v>
      </c>
      <c r="BC45" s="55">
        <f t="shared" ref="BC45:BC76" si="83">+R45-R44</f>
        <v>0</v>
      </c>
      <c r="BD45" s="55">
        <f t="shared" ref="BD45:BD76" si="84">+U45-U44</f>
        <v>0</v>
      </c>
      <c r="BE45" s="55">
        <f t="shared" ref="BE45:BE76" si="85">+X45-X44</f>
        <v>0</v>
      </c>
      <c r="BF45" s="55">
        <f t="shared" si="50"/>
        <v>0</v>
      </c>
      <c r="BG45" s="55">
        <f t="shared" si="51"/>
        <v>0</v>
      </c>
      <c r="BH45" s="55">
        <f t="shared" si="52"/>
        <v>0</v>
      </c>
      <c r="BI45" s="55">
        <f t="shared" si="53"/>
        <v>0</v>
      </c>
      <c r="BK45" s="55">
        <f t="shared" ref="BK45:BK76" si="86">+E45-E44</f>
        <v>0</v>
      </c>
      <c r="BL45" s="55">
        <f t="shared" ref="BL45:BL76" si="87">+H45-H44</f>
        <v>0</v>
      </c>
      <c r="BM45" s="55">
        <f t="shared" ref="BM45:BM76" si="88">+K45-K44</f>
        <v>0</v>
      </c>
      <c r="BN45" s="55">
        <f t="shared" ref="BN45:BN76" si="89">+N45-N44</f>
        <v>0</v>
      </c>
      <c r="BO45" s="55">
        <f t="shared" ref="BO45:BO76" si="90">+Q45-Q44</f>
        <v>0</v>
      </c>
      <c r="BP45" s="55">
        <f t="shared" ref="BP45:BP76" si="91">+T45-T44</f>
        <v>0</v>
      </c>
      <c r="BQ45" s="55">
        <f t="shared" ref="BQ45:BQ76" si="92">+W45-W44</f>
        <v>0</v>
      </c>
      <c r="BR45" s="55">
        <f t="shared" ref="BR45:BR76" si="93">+Z45-Z44</f>
        <v>0</v>
      </c>
      <c r="BS45" s="55">
        <f t="shared" si="54"/>
        <v>0</v>
      </c>
      <c r="BT45" s="55">
        <f t="shared" si="55"/>
        <v>0</v>
      </c>
      <c r="BU45" s="55">
        <f t="shared" si="56"/>
        <v>0</v>
      </c>
    </row>
    <row r="46" spans="1:73" x14ac:dyDescent="0.25">
      <c r="A46" s="6">
        <f>'DONNÉES '!B75</f>
        <v>34</v>
      </c>
      <c r="B46" s="8">
        <f t="shared" si="66"/>
        <v>0</v>
      </c>
      <c r="C46" s="29">
        <f>INDEX(bulk_tonnages_div!$C$2:$AF$136,MATCH($A46,bulk_tonnages_div!$A$2:$A$136,0),MATCH(C$2,bulk_tonnages_div!$C$1:$AF$1,0))*$C$6*$C$7*MCF</f>
        <v>0</v>
      </c>
      <c r="D46" s="30">
        <f t="shared" si="57"/>
        <v>0</v>
      </c>
      <c r="E46" s="9">
        <f t="shared" si="48"/>
        <v>0</v>
      </c>
      <c r="F46" s="29">
        <f>INDEX(bulk_tonnages_div!$F$2:$AF$136,MATCH($A46,bulk_tonnages_div!$A$2:$A$136,0),MATCH(F$2,bulk_tonnages_div!$F$1:$AF$1,0))*$F$6*$F$7*MCF</f>
        <v>0</v>
      </c>
      <c r="G46" s="30">
        <f t="shared" si="13"/>
        <v>0</v>
      </c>
      <c r="H46" s="9">
        <f t="shared" si="14"/>
        <v>0</v>
      </c>
      <c r="I46" s="29">
        <f>INDEX(bulk_tonnages_div!$F$2:$AF$136,MATCH($A46,bulk_tonnages_div!$A$2:$A$136,0),MATCH(I$2,bulk_tonnages_div!$F$1:$AF$1,0))*$I$6*$I$7*MCF</f>
        <v>0</v>
      </c>
      <c r="J46" s="30">
        <f t="shared" si="67"/>
        <v>0</v>
      </c>
      <c r="K46" s="9">
        <f t="shared" si="68"/>
        <v>0</v>
      </c>
      <c r="L46" s="29">
        <f>INDEX(bulk_tonnages_div!$F$2:$AF$136,MATCH($A46,bulk_tonnages_div!$A$2:$A$136,0),MATCH(L$2,bulk_tonnages_div!$F$1:$AF$1,0))*$L$6*$L$7*MCF</f>
        <v>0</v>
      </c>
      <c r="M46" s="30">
        <f t="shared" si="69"/>
        <v>0</v>
      </c>
      <c r="N46" s="9">
        <f t="shared" si="70"/>
        <v>0</v>
      </c>
      <c r="O46" s="29">
        <f>INDEX(bulk_tonnages_div!$F$2:$AF$136,MATCH($A46,bulk_tonnages_div!$A$2:$A$136,0),MATCH(O$2,bulk_tonnages_div!$F$1:$AF$1,0))*$O$6*$O$7*MCF</f>
        <v>0</v>
      </c>
      <c r="P46" s="30">
        <f t="shared" si="71"/>
        <v>0</v>
      </c>
      <c r="Q46" s="9">
        <f t="shared" si="72"/>
        <v>0</v>
      </c>
      <c r="R46" s="29">
        <f>INDEX(bulk_tonnages_div!$F$2:$AF$136,MATCH($A46,bulk_tonnages_div!$A$2:$A$136,0),MATCH(R$2,bulk_tonnages_div!$F$1:$AF$1,0))*$R$6*$R$7*MCF</f>
        <v>0</v>
      </c>
      <c r="S46" s="30">
        <f t="shared" si="73"/>
        <v>0</v>
      </c>
      <c r="T46" s="9">
        <f t="shared" si="74"/>
        <v>0</v>
      </c>
      <c r="U46" s="29">
        <f>INDEX(bulk_tonnages_div!$F$2:$AF$136,MATCH($A46,bulk_tonnages_div!$A$2:$A$136,0),MATCH(U$2,bulk_tonnages_div!$F$1:$AF$1,0))*$U$6*$U$7*MCF</f>
        <v>0</v>
      </c>
      <c r="V46" s="30">
        <f t="shared" si="75"/>
        <v>0</v>
      </c>
      <c r="W46" s="9">
        <f t="shared" si="76"/>
        <v>0</v>
      </c>
      <c r="X46" s="29">
        <f>INDEX(bulk_tonnages_div!$F$2:$AF$136,MATCH($A46,bulk_tonnages_div!$A$2:$A$136,0),MATCH(X$2,bulk_tonnages_div!$F$1:$AF$1,0))*$X$6*$X$7*MCF</f>
        <v>0</v>
      </c>
      <c r="Y46" s="30">
        <f t="shared" si="58"/>
        <v>0</v>
      </c>
      <c r="Z46" s="9">
        <f t="shared" si="59"/>
        <v>0</v>
      </c>
      <c r="AA46" s="29">
        <f>INDEX(bulk_tonnages_div!$F$2:$AF$136,MATCH($A46,bulk_tonnages_div!$A$2:$A$136,0),MATCH(AA$2,bulk_tonnages_div!$F$1:$AF$1,0))*$AA$6*$AA$7*MCF</f>
        <v>0</v>
      </c>
      <c r="AB46" s="30">
        <f t="shared" si="25"/>
        <v>0</v>
      </c>
      <c r="AC46" s="9">
        <f t="shared" si="26"/>
        <v>0</v>
      </c>
      <c r="AD46" s="29">
        <f>((INDEX(bulk_tonnages_div!$F$2:$AF$136,MATCH($A46,bulk_tonnages_div!$A$2:$A$136,0),MATCH(AD$2,bulk_tonnages_div!$F$1:$AF$1,0)))+(IF(A36&gt;end_year_1,0,'Soil and Dirt_tonnages'!E36)))*$AD$6*$AD$7*MCF</f>
        <v>0</v>
      </c>
      <c r="AE46" s="30">
        <f t="shared" si="27"/>
        <v>0</v>
      </c>
      <c r="AF46" s="9">
        <f t="shared" si="28"/>
        <v>0</v>
      </c>
      <c r="AG46" s="29">
        <f>INDEX(bulk_tonnages_div!$F$2:$AF$136,MATCH($A46,bulk_tonnages_div!$A$2:$A$136,0),MATCH(AG$2,bulk_tonnages_div!$F$1:$AF$1,0))*$AG$6*$AG$7*MCF</f>
        <v>0</v>
      </c>
      <c r="AH46" s="30">
        <f t="shared" si="29"/>
        <v>0</v>
      </c>
      <c r="AI46" s="9">
        <f t="shared" si="30"/>
        <v>0</v>
      </c>
      <c r="AJ46" s="29">
        <f>INDEX(bulk_tonnages_div!$F$2:$AF$136,MATCH($A46,bulk_tonnages_div!$A$2:$A$136,0),MATCH(AJ$2,bulk_tonnages_div!$F$1:$AF$1,0))*$AJ$6*$AJ$7*MCF</f>
        <v>0</v>
      </c>
      <c r="AK46" s="30">
        <f t="shared" si="60"/>
        <v>0</v>
      </c>
      <c r="AL46" s="9">
        <f t="shared" si="63"/>
        <v>0</v>
      </c>
      <c r="AM46" s="29">
        <f>INDEX(bulk_tonnages_div!$F$2:$AF$136,MATCH($A46,bulk_tonnages_div!$A$2:$A$136,0),MATCH(AM$2,bulk_tonnages_div!$F$1:$AF$1,0))*$AM$6*$AM$7*MCF</f>
        <v>0</v>
      </c>
      <c r="AN46" s="30">
        <f t="shared" si="64"/>
        <v>0</v>
      </c>
      <c r="AO46" s="9">
        <f t="shared" si="65"/>
        <v>0</v>
      </c>
      <c r="AP46" s="29">
        <f>IF(A36&gt;end_year_1, 0, Sludge_tonnages!E36)*$AP$6*$AP$7*MCF</f>
        <v>0</v>
      </c>
      <c r="AQ46" s="30">
        <f t="shared" si="49"/>
        <v>0</v>
      </c>
      <c r="AR46" s="9">
        <f t="shared" si="61"/>
        <v>0</v>
      </c>
      <c r="AU46" s="55">
        <f t="shared" si="62"/>
        <v>0</v>
      </c>
      <c r="AV46" s="55">
        <f t="shared" si="77"/>
        <v>0</v>
      </c>
      <c r="AX46" s="55">
        <f t="shared" si="78"/>
        <v>0</v>
      </c>
      <c r="AY46" s="55">
        <f t="shared" si="79"/>
        <v>0</v>
      </c>
      <c r="AZ46" s="55">
        <f t="shared" si="80"/>
        <v>0</v>
      </c>
      <c r="BA46" s="55">
        <f t="shared" si="81"/>
        <v>0</v>
      </c>
      <c r="BB46" s="55">
        <f t="shared" si="82"/>
        <v>0</v>
      </c>
      <c r="BC46" s="55">
        <f t="shared" si="83"/>
        <v>0</v>
      </c>
      <c r="BD46" s="55">
        <f t="shared" si="84"/>
        <v>0</v>
      </c>
      <c r="BE46" s="55">
        <f t="shared" si="85"/>
        <v>0</v>
      </c>
      <c r="BF46" s="55">
        <f t="shared" si="50"/>
        <v>0</v>
      </c>
      <c r="BG46" s="55">
        <f t="shared" si="51"/>
        <v>0</v>
      </c>
      <c r="BH46" s="55">
        <f t="shared" si="52"/>
        <v>0</v>
      </c>
      <c r="BI46" s="55">
        <f t="shared" si="53"/>
        <v>0</v>
      </c>
      <c r="BK46" s="55">
        <f t="shared" si="86"/>
        <v>0</v>
      </c>
      <c r="BL46" s="55">
        <f t="shared" si="87"/>
        <v>0</v>
      </c>
      <c r="BM46" s="55">
        <f t="shared" si="88"/>
        <v>0</v>
      </c>
      <c r="BN46" s="55">
        <f t="shared" si="89"/>
        <v>0</v>
      </c>
      <c r="BO46" s="55">
        <f t="shared" si="90"/>
        <v>0</v>
      </c>
      <c r="BP46" s="55">
        <f t="shared" si="91"/>
        <v>0</v>
      </c>
      <c r="BQ46" s="55">
        <f t="shared" si="92"/>
        <v>0</v>
      </c>
      <c r="BR46" s="55">
        <f t="shared" si="93"/>
        <v>0</v>
      </c>
      <c r="BS46" s="55">
        <f t="shared" si="54"/>
        <v>0</v>
      </c>
      <c r="BT46" s="55">
        <f t="shared" si="55"/>
        <v>0</v>
      </c>
      <c r="BU46" s="55">
        <f t="shared" si="56"/>
        <v>0</v>
      </c>
    </row>
    <row r="47" spans="1:73" x14ac:dyDescent="0.25">
      <c r="A47" s="6">
        <f>'DONNÉES '!B76</f>
        <v>35</v>
      </c>
      <c r="B47" s="8">
        <f t="shared" si="66"/>
        <v>0</v>
      </c>
      <c r="C47" s="29">
        <f>INDEX(bulk_tonnages_div!$C$2:$AF$136,MATCH($A47,bulk_tonnages_div!$A$2:$A$136,0),MATCH(C$2,bulk_tonnages_div!$C$1:$AF$1,0))*$C$6*$C$7*MCF</f>
        <v>0</v>
      </c>
      <c r="D47" s="30">
        <f t="shared" si="57"/>
        <v>0</v>
      </c>
      <c r="E47" s="9">
        <f t="shared" si="48"/>
        <v>0</v>
      </c>
      <c r="F47" s="29">
        <f>INDEX(bulk_tonnages_div!$F$2:$AF$136,MATCH($A47,bulk_tonnages_div!$A$2:$A$136,0),MATCH(F$2,bulk_tonnages_div!$F$1:$AF$1,0))*$F$6*$F$7*MCF</f>
        <v>0</v>
      </c>
      <c r="G47" s="30">
        <f t="shared" si="13"/>
        <v>0</v>
      </c>
      <c r="H47" s="9">
        <f t="shared" si="14"/>
        <v>0</v>
      </c>
      <c r="I47" s="29">
        <f>INDEX(bulk_tonnages_div!$F$2:$AF$136,MATCH($A47,bulk_tonnages_div!$A$2:$A$136,0),MATCH(I$2,bulk_tonnages_div!$F$1:$AF$1,0))*$I$6*$I$7*MCF</f>
        <v>0</v>
      </c>
      <c r="J47" s="30">
        <f t="shared" si="67"/>
        <v>0</v>
      </c>
      <c r="K47" s="9">
        <f t="shared" si="68"/>
        <v>0</v>
      </c>
      <c r="L47" s="29">
        <f>INDEX(bulk_tonnages_div!$F$2:$AF$136,MATCH($A47,bulk_tonnages_div!$A$2:$A$136,0),MATCH(L$2,bulk_tonnages_div!$F$1:$AF$1,0))*$L$6*$L$7*MCF</f>
        <v>0</v>
      </c>
      <c r="M47" s="30">
        <f t="shared" si="69"/>
        <v>0</v>
      </c>
      <c r="N47" s="9">
        <f t="shared" si="70"/>
        <v>0</v>
      </c>
      <c r="O47" s="29">
        <f>INDEX(bulk_tonnages_div!$F$2:$AF$136,MATCH($A47,bulk_tonnages_div!$A$2:$A$136,0),MATCH(O$2,bulk_tonnages_div!$F$1:$AF$1,0))*$O$6*$O$7*MCF</f>
        <v>0</v>
      </c>
      <c r="P47" s="30">
        <f t="shared" si="71"/>
        <v>0</v>
      </c>
      <c r="Q47" s="9">
        <f t="shared" si="72"/>
        <v>0</v>
      </c>
      <c r="R47" s="29">
        <f>INDEX(bulk_tonnages_div!$F$2:$AF$136,MATCH($A47,bulk_tonnages_div!$A$2:$A$136,0),MATCH(R$2,bulk_tonnages_div!$F$1:$AF$1,0))*$R$6*$R$7*MCF</f>
        <v>0</v>
      </c>
      <c r="S47" s="30">
        <f t="shared" si="73"/>
        <v>0</v>
      </c>
      <c r="T47" s="9">
        <f t="shared" si="74"/>
        <v>0</v>
      </c>
      <c r="U47" s="29">
        <f>INDEX(bulk_tonnages_div!$F$2:$AF$136,MATCH($A47,bulk_tonnages_div!$A$2:$A$136,0),MATCH(U$2,bulk_tonnages_div!$F$1:$AF$1,0))*$U$6*$U$7*MCF</f>
        <v>0</v>
      </c>
      <c r="V47" s="30">
        <f t="shared" si="75"/>
        <v>0</v>
      </c>
      <c r="W47" s="9">
        <f t="shared" si="76"/>
        <v>0</v>
      </c>
      <c r="X47" s="29">
        <f>INDEX(bulk_tonnages_div!$F$2:$AF$136,MATCH($A47,bulk_tonnages_div!$A$2:$A$136,0),MATCH(X$2,bulk_tonnages_div!$F$1:$AF$1,0))*$X$6*$X$7*MCF</f>
        <v>0</v>
      </c>
      <c r="Y47" s="30">
        <f t="shared" si="58"/>
        <v>0</v>
      </c>
      <c r="Z47" s="9">
        <f t="shared" si="59"/>
        <v>0</v>
      </c>
      <c r="AA47" s="29">
        <f>INDEX(bulk_tonnages_div!$F$2:$AF$136,MATCH($A47,bulk_tonnages_div!$A$2:$A$136,0),MATCH(AA$2,bulk_tonnages_div!$F$1:$AF$1,0))*$AA$6*$AA$7*MCF</f>
        <v>0</v>
      </c>
      <c r="AB47" s="30">
        <f t="shared" si="25"/>
        <v>0</v>
      </c>
      <c r="AC47" s="9">
        <f t="shared" si="26"/>
        <v>0</v>
      </c>
      <c r="AD47" s="29">
        <f>((INDEX(bulk_tonnages_div!$F$2:$AF$136,MATCH($A47,bulk_tonnages_div!$A$2:$A$136,0),MATCH(AD$2,bulk_tonnages_div!$F$1:$AF$1,0)))+(IF(A37&gt;end_year_1,0,'Soil and Dirt_tonnages'!E37)))*$AD$6*$AD$7*MCF</f>
        <v>0</v>
      </c>
      <c r="AE47" s="30">
        <f t="shared" si="27"/>
        <v>0</v>
      </c>
      <c r="AF47" s="9">
        <f t="shared" si="28"/>
        <v>0</v>
      </c>
      <c r="AG47" s="29">
        <f>INDEX(bulk_tonnages_div!$F$2:$AF$136,MATCH($A47,bulk_tonnages_div!$A$2:$A$136,0),MATCH(AG$2,bulk_tonnages_div!$F$1:$AF$1,0))*$AG$6*$AG$7*MCF</f>
        <v>0</v>
      </c>
      <c r="AH47" s="30">
        <f t="shared" si="29"/>
        <v>0</v>
      </c>
      <c r="AI47" s="9">
        <f t="shared" si="30"/>
        <v>0</v>
      </c>
      <c r="AJ47" s="29">
        <f>INDEX(bulk_tonnages_div!$F$2:$AF$136,MATCH($A47,bulk_tonnages_div!$A$2:$A$136,0),MATCH(AJ$2,bulk_tonnages_div!$F$1:$AF$1,0))*$AJ$6*$AJ$7*MCF</f>
        <v>0</v>
      </c>
      <c r="AK47" s="30">
        <f t="shared" si="60"/>
        <v>0</v>
      </c>
      <c r="AL47" s="9">
        <f t="shared" si="63"/>
        <v>0</v>
      </c>
      <c r="AM47" s="29">
        <f>INDEX(bulk_tonnages_div!$F$2:$AF$136,MATCH($A47,bulk_tonnages_div!$A$2:$A$136,0),MATCH(AM$2,bulk_tonnages_div!$F$1:$AF$1,0))*$AM$6*$AM$7*MCF</f>
        <v>0</v>
      </c>
      <c r="AN47" s="30">
        <f t="shared" si="64"/>
        <v>0</v>
      </c>
      <c r="AO47" s="9">
        <f t="shared" si="65"/>
        <v>0</v>
      </c>
      <c r="AP47" s="29">
        <f>IF(A37&gt;end_year_1, 0, Sludge_tonnages!E37)*$AP$6*$AP$7*MCF</f>
        <v>0</v>
      </c>
      <c r="AQ47" s="30">
        <f t="shared" si="49"/>
        <v>0</v>
      </c>
      <c r="AR47" s="9">
        <f t="shared" si="61"/>
        <v>0</v>
      </c>
      <c r="AU47" s="55">
        <f t="shared" si="62"/>
        <v>0</v>
      </c>
      <c r="AV47" s="55">
        <f t="shared" si="77"/>
        <v>0</v>
      </c>
      <c r="AX47" s="55">
        <f t="shared" si="78"/>
        <v>0</v>
      </c>
      <c r="AY47" s="55">
        <f t="shared" si="79"/>
        <v>0</v>
      </c>
      <c r="AZ47" s="55">
        <f t="shared" si="80"/>
        <v>0</v>
      </c>
      <c r="BA47" s="55">
        <f t="shared" si="81"/>
        <v>0</v>
      </c>
      <c r="BB47" s="55">
        <f t="shared" si="82"/>
        <v>0</v>
      </c>
      <c r="BC47" s="55">
        <f t="shared" si="83"/>
        <v>0</v>
      </c>
      <c r="BD47" s="55">
        <f t="shared" si="84"/>
        <v>0</v>
      </c>
      <c r="BE47" s="55">
        <f t="shared" si="85"/>
        <v>0</v>
      </c>
      <c r="BF47" s="55">
        <f t="shared" si="50"/>
        <v>0</v>
      </c>
      <c r="BG47" s="55">
        <f t="shared" si="51"/>
        <v>0</v>
      </c>
      <c r="BH47" s="55">
        <f t="shared" si="52"/>
        <v>0</v>
      </c>
      <c r="BI47" s="55">
        <f t="shared" si="53"/>
        <v>0</v>
      </c>
      <c r="BK47" s="55">
        <f t="shared" si="86"/>
        <v>0</v>
      </c>
      <c r="BL47" s="55">
        <f t="shared" si="87"/>
        <v>0</v>
      </c>
      <c r="BM47" s="55">
        <f t="shared" si="88"/>
        <v>0</v>
      </c>
      <c r="BN47" s="55">
        <f t="shared" si="89"/>
        <v>0</v>
      </c>
      <c r="BO47" s="55">
        <f t="shared" si="90"/>
        <v>0</v>
      </c>
      <c r="BP47" s="55">
        <f t="shared" si="91"/>
        <v>0</v>
      </c>
      <c r="BQ47" s="55">
        <f t="shared" si="92"/>
        <v>0</v>
      </c>
      <c r="BR47" s="55">
        <f t="shared" si="93"/>
        <v>0</v>
      </c>
      <c r="BS47" s="55">
        <f t="shared" si="54"/>
        <v>0</v>
      </c>
      <c r="BT47" s="55">
        <f t="shared" si="55"/>
        <v>0</v>
      </c>
      <c r="BU47" s="55">
        <f t="shared" si="56"/>
        <v>0</v>
      </c>
    </row>
    <row r="48" spans="1:73" x14ac:dyDescent="0.25">
      <c r="A48" s="6">
        <f>'DONNÉES '!B77</f>
        <v>36</v>
      </c>
      <c r="B48" s="8">
        <f t="shared" si="66"/>
        <v>0</v>
      </c>
      <c r="C48" s="29">
        <f>INDEX(bulk_tonnages_div!$C$2:$AF$136,MATCH($A48,bulk_tonnages_div!$A$2:$A$136,0),MATCH(C$2,bulk_tonnages_div!$C$1:$AF$1,0))*$C$6*$C$7*MCF</f>
        <v>0</v>
      </c>
      <c r="D48" s="30">
        <f t="shared" si="57"/>
        <v>0</v>
      </c>
      <c r="E48" s="9">
        <f t="shared" si="48"/>
        <v>0</v>
      </c>
      <c r="F48" s="29">
        <f>INDEX(bulk_tonnages_div!$F$2:$AF$136,MATCH($A48,bulk_tonnages_div!$A$2:$A$136,0),MATCH(F$2,bulk_tonnages_div!$F$1:$AF$1,0))*$F$6*$F$7*MCF</f>
        <v>0</v>
      </c>
      <c r="G48" s="30">
        <f t="shared" si="13"/>
        <v>0</v>
      </c>
      <c r="H48" s="9">
        <f t="shared" si="14"/>
        <v>0</v>
      </c>
      <c r="I48" s="29">
        <f>INDEX(bulk_tonnages_div!$F$2:$AF$136,MATCH($A48,bulk_tonnages_div!$A$2:$A$136,0),MATCH(I$2,bulk_tonnages_div!$F$1:$AF$1,0))*$I$6*$I$7*MCF</f>
        <v>0</v>
      </c>
      <c r="J48" s="30">
        <f t="shared" si="67"/>
        <v>0</v>
      </c>
      <c r="K48" s="9">
        <f t="shared" si="68"/>
        <v>0</v>
      </c>
      <c r="L48" s="29">
        <f>INDEX(bulk_tonnages_div!$F$2:$AF$136,MATCH($A48,bulk_tonnages_div!$A$2:$A$136,0),MATCH(L$2,bulk_tonnages_div!$F$1:$AF$1,0))*$L$6*$L$7*MCF</f>
        <v>0</v>
      </c>
      <c r="M48" s="30">
        <f t="shared" si="69"/>
        <v>0</v>
      </c>
      <c r="N48" s="9">
        <f t="shared" si="70"/>
        <v>0</v>
      </c>
      <c r="O48" s="29">
        <f>INDEX(bulk_tonnages_div!$F$2:$AF$136,MATCH($A48,bulk_tonnages_div!$A$2:$A$136,0),MATCH(O$2,bulk_tonnages_div!$F$1:$AF$1,0))*$O$6*$O$7*MCF</f>
        <v>0</v>
      </c>
      <c r="P48" s="30">
        <f t="shared" si="71"/>
        <v>0</v>
      </c>
      <c r="Q48" s="9">
        <f t="shared" si="72"/>
        <v>0</v>
      </c>
      <c r="R48" s="29">
        <f>INDEX(bulk_tonnages_div!$F$2:$AF$136,MATCH($A48,bulk_tonnages_div!$A$2:$A$136,0),MATCH(R$2,bulk_tonnages_div!$F$1:$AF$1,0))*$R$6*$R$7*MCF</f>
        <v>0</v>
      </c>
      <c r="S48" s="30">
        <f t="shared" si="73"/>
        <v>0</v>
      </c>
      <c r="T48" s="9">
        <f t="shared" si="74"/>
        <v>0</v>
      </c>
      <c r="U48" s="29">
        <f>INDEX(bulk_tonnages_div!$F$2:$AF$136,MATCH($A48,bulk_tonnages_div!$A$2:$A$136,0),MATCH(U$2,bulk_tonnages_div!$F$1:$AF$1,0))*$U$6*$U$7*MCF</f>
        <v>0</v>
      </c>
      <c r="V48" s="30">
        <f t="shared" si="75"/>
        <v>0</v>
      </c>
      <c r="W48" s="9">
        <f t="shared" si="76"/>
        <v>0</v>
      </c>
      <c r="X48" s="29">
        <f>INDEX(bulk_tonnages_div!$F$2:$AF$136,MATCH($A48,bulk_tonnages_div!$A$2:$A$136,0),MATCH(X$2,bulk_tonnages_div!$F$1:$AF$1,0))*$X$6*$X$7*MCF</f>
        <v>0</v>
      </c>
      <c r="Y48" s="30">
        <f t="shared" si="58"/>
        <v>0</v>
      </c>
      <c r="Z48" s="9">
        <f t="shared" si="59"/>
        <v>0</v>
      </c>
      <c r="AA48" s="29">
        <f>INDEX(bulk_tonnages_div!$F$2:$AF$136,MATCH($A48,bulk_tonnages_div!$A$2:$A$136,0),MATCH(AA$2,bulk_tonnages_div!$F$1:$AF$1,0))*$AA$6*$AA$7*MCF</f>
        <v>0</v>
      </c>
      <c r="AB48" s="30">
        <f t="shared" si="25"/>
        <v>0</v>
      </c>
      <c r="AC48" s="9">
        <f t="shared" si="26"/>
        <v>0</v>
      </c>
      <c r="AD48" s="29">
        <f>((INDEX(bulk_tonnages_div!$F$2:$AF$136,MATCH($A48,bulk_tonnages_div!$A$2:$A$136,0),MATCH(AD$2,bulk_tonnages_div!$F$1:$AF$1,0)))+(IF(A38&gt;end_year_1,0,'Soil and Dirt_tonnages'!E38)))*$AD$6*$AD$7*MCF</f>
        <v>0</v>
      </c>
      <c r="AE48" s="30">
        <f t="shared" si="27"/>
        <v>0</v>
      </c>
      <c r="AF48" s="9">
        <f t="shared" si="28"/>
        <v>0</v>
      </c>
      <c r="AG48" s="29">
        <f>INDEX(bulk_tonnages_div!$F$2:$AF$136,MATCH($A48,bulk_tonnages_div!$A$2:$A$136,0),MATCH(AG$2,bulk_tonnages_div!$F$1:$AF$1,0))*$AG$6*$AG$7*MCF</f>
        <v>0</v>
      </c>
      <c r="AH48" s="30">
        <f t="shared" si="29"/>
        <v>0</v>
      </c>
      <c r="AI48" s="9">
        <f t="shared" si="30"/>
        <v>0</v>
      </c>
      <c r="AJ48" s="29">
        <f>INDEX(bulk_tonnages_div!$F$2:$AF$136,MATCH($A48,bulk_tonnages_div!$A$2:$A$136,0),MATCH(AJ$2,bulk_tonnages_div!$F$1:$AF$1,0))*$AJ$6*$AJ$7*MCF</f>
        <v>0</v>
      </c>
      <c r="AK48" s="30">
        <f t="shared" si="60"/>
        <v>0</v>
      </c>
      <c r="AL48" s="9">
        <f t="shared" si="63"/>
        <v>0</v>
      </c>
      <c r="AM48" s="29">
        <f>INDEX(bulk_tonnages_div!$F$2:$AF$136,MATCH($A48,bulk_tonnages_div!$A$2:$A$136,0),MATCH(AM$2,bulk_tonnages_div!$F$1:$AF$1,0))*$AM$6*$AM$7*MCF</f>
        <v>0</v>
      </c>
      <c r="AN48" s="30">
        <f t="shared" si="64"/>
        <v>0</v>
      </c>
      <c r="AO48" s="9">
        <f t="shared" si="65"/>
        <v>0</v>
      </c>
      <c r="AP48" s="29">
        <f>IF(A38&gt;end_year_1, 0, Sludge_tonnages!E38)*$AP$6*$AP$7*MCF</f>
        <v>0</v>
      </c>
      <c r="AQ48" s="30">
        <f t="shared" si="49"/>
        <v>0</v>
      </c>
      <c r="AR48" s="9">
        <f t="shared" si="61"/>
        <v>0</v>
      </c>
      <c r="AU48" s="55">
        <f t="shared" si="62"/>
        <v>0</v>
      </c>
      <c r="AV48" s="55">
        <f t="shared" si="77"/>
        <v>0</v>
      </c>
      <c r="AX48" s="55">
        <f t="shared" si="78"/>
        <v>0</v>
      </c>
      <c r="AY48" s="55">
        <f t="shared" si="79"/>
        <v>0</v>
      </c>
      <c r="AZ48" s="55">
        <f t="shared" si="80"/>
        <v>0</v>
      </c>
      <c r="BA48" s="55">
        <f t="shared" si="81"/>
        <v>0</v>
      </c>
      <c r="BB48" s="55">
        <f t="shared" si="82"/>
        <v>0</v>
      </c>
      <c r="BC48" s="55">
        <f t="shared" si="83"/>
        <v>0</v>
      </c>
      <c r="BD48" s="55">
        <f t="shared" si="84"/>
        <v>0</v>
      </c>
      <c r="BE48" s="55">
        <f t="shared" si="85"/>
        <v>0</v>
      </c>
      <c r="BF48" s="55">
        <f t="shared" si="50"/>
        <v>0</v>
      </c>
      <c r="BG48" s="55">
        <f t="shared" si="51"/>
        <v>0</v>
      </c>
      <c r="BH48" s="55">
        <f t="shared" si="52"/>
        <v>0</v>
      </c>
      <c r="BI48" s="55">
        <f t="shared" si="53"/>
        <v>0</v>
      </c>
      <c r="BK48" s="55">
        <f t="shared" si="86"/>
        <v>0</v>
      </c>
      <c r="BL48" s="55">
        <f t="shared" si="87"/>
        <v>0</v>
      </c>
      <c r="BM48" s="55">
        <f t="shared" si="88"/>
        <v>0</v>
      </c>
      <c r="BN48" s="55">
        <f t="shared" si="89"/>
        <v>0</v>
      </c>
      <c r="BO48" s="55">
        <f t="shared" si="90"/>
        <v>0</v>
      </c>
      <c r="BP48" s="55">
        <f t="shared" si="91"/>
        <v>0</v>
      </c>
      <c r="BQ48" s="55">
        <f t="shared" si="92"/>
        <v>0</v>
      </c>
      <c r="BR48" s="55">
        <f t="shared" si="93"/>
        <v>0</v>
      </c>
      <c r="BS48" s="55">
        <f t="shared" si="54"/>
        <v>0</v>
      </c>
      <c r="BT48" s="55">
        <f t="shared" si="55"/>
        <v>0</v>
      </c>
      <c r="BU48" s="55">
        <f t="shared" si="56"/>
        <v>0</v>
      </c>
    </row>
    <row r="49" spans="1:73" x14ac:dyDescent="0.25">
      <c r="A49" s="6">
        <f>'DONNÉES '!B78</f>
        <v>37</v>
      </c>
      <c r="B49" s="8">
        <f t="shared" si="66"/>
        <v>0</v>
      </c>
      <c r="C49" s="29">
        <f>INDEX(bulk_tonnages_div!$C$2:$AF$136,MATCH($A49,bulk_tonnages_div!$A$2:$A$136,0),MATCH(C$2,bulk_tonnages_div!$C$1:$AF$1,0))*$C$6*$C$7*MCF</f>
        <v>0</v>
      </c>
      <c r="D49" s="30">
        <f t="shared" si="57"/>
        <v>0</v>
      </c>
      <c r="E49" s="9">
        <f t="shared" si="48"/>
        <v>0</v>
      </c>
      <c r="F49" s="29">
        <f>INDEX(bulk_tonnages_div!$F$2:$AF$136,MATCH($A49,bulk_tonnages_div!$A$2:$A$136,0),MATCH(F$2,bulk_tonnages_div!$F$1:$AF$1,0))*$F$6*$F$7*MCF</f>
        <v>0</v>
      </c>
      <c r="G49" s="30">
        <f t="shared" si="13"/>
        <v>0</v>
      </c>
      <c r="H49" s="9">
        <f t="shared" si="14"/>
        <v>0</v>
      </c>
      <c r="I49" s="29">
        <f>INDEX(bulk_tonnages_div!$F$2:$AF$136,MATCH($A49,bulk_tonnages_div!$A$2:$A$136,0),MATCH(I$2,bulk_tonnages_div!$F$1:$AF$1,0))*$I$6*$I$7*MCF</f>
        <v>0</v>
      </c>
      <c r="J49" s="30">
        <f t="shared" si="67"/>
        <v>0</v>
      </c>
      <c r="K49" s="9">
        <f t="shared" si="68"/>
        <v>0</v>
      </c>
      <c r="L49" s="29">
        <f>INDEX(bulk_tonnages_div!$F$2:$AF$136,MATCH($A49,bulk_tonnages_div!$A$2:$A$136,0),MATCH(L$2,bulk_tonnages_div!$F$1:$AF$1,0))*$L$6*$L$7*MCF</f>
        <v>0</v>
      </c>
      <c r="M49" s="30">
        <f t="shared" si="69"/>
        <v>0</v>
      </c>
      <c r="N49" s="9">
        <f t="shared" si="70"/>
        <v>0</v>
      </c>
      <c r="O49" s="29">
        <f>INDEX(bulk_tonnages_div!$F$2:$AF$136,MATCH($A49,bulk_tonnages_div!$A$2:$A$136,0),MATCH(O$2,bulk_tonnages_div!$F$1:$AF$1,0))*$O$6*$O$7*MCF</f>
        <v>0</v>
      </c>
      <c r="P49" s="30">
        <f t="shared" si="71"/>
        <v>0</v>
      </c>
      <c r="Q49" s="9">
        <f t="shared" si="72"/>
        <v>0</v>
      </c>
      <c r="R49" s="29">
        <f>INDEX(bulk_tonnages_div!$F$2:$AF$136,MATCH($A49,bulk_tonnages_div!$A$2:$A$136,0),MATCH(R$2,bulk_tonnages_div!$F$1:$AF$1,0))*$R$6*$R$7*MCF</f>
        <v>0</v>
      </c>
      <c r="S49" s="30">
        <f t="shared" si="73"/>
        <v>0</v>
      </c>
      <c r="T49" s="9">
        <f t="shared" si="74"/>
        <v>0</v>
      </c>
      <c r="U49" s="29">
        <f>INDEX(bulk_tonnages_div!$F$2:$AF$136,MATCH($A49,bulk_tonnages_div!$A$2:$A$136,0),MATCH(U$2,bulk_tonnages_div!$F$1:$AF$1,0))*$U$6*$U$7*MCF</f>
        <v>0</v>
      </c>
      <c r="V49" s="30">
        <f t="shared" si="75"/>
        <v>0</v>
      </c>
      <c r="W49" s="9">
        <f t="shared" si="76"/>
        <v>0</v>
      </c>
      <c r="X49" s="29">
        <f>INDEX(bulk_tonnages_div!$F$2:$AF$136,MATCH($A49,bulk_tonnages_div!$A$2:$A$136,0),MATCH(X$2,bulk_tonnages_div!$F$1:$AF$1,0))*$X$6*$X$7*MCF</f>
        <v>0</v>
      </c>
      <c r="Y49" s="30">
        <f t="shared" si="58"/>
        <v>0</v>
      </c>
      <c r="Z49" s="9">
        <f t="shared" si="59"/>
        <v>0</v>
      </c>
      <c r="AA49" s="29">
        <f>INDEX(bulk_tonnages_div!$F$2:$AF$136,MATCH($A49,bulk_tonnages_div!$A$2:$A$136,0),MATCH(AA$2,bulk_tonnages_div!$F$1:$AF$1,0))*$AA$6*$AA$7*MCF</f>
        <v>0</v>
      </c>
      <c r="AB49" s="30">
        <f t="shared" si="25"/>
        <v>0</v>
      </c>
      <c r="AC49" s="9">
        <f t="shared" si="26"/>
        <v>0</v>
      </c>
      <c r="AD49" s="29">
        <f>((INDEX(bulk_tonnages_div!$F$2:$AF$136,MATCH($A49,bulk_tonnages_div!$A$2:$A$136,0),MATCH(AD$2,bulk_tonnages_div!$F$1:$AF$1,0)))+(IF(A39&gt;end_year_1,0,'Soil and Dirt_tonnages'!E39)))*$AD$6*$AD$7*MCF</f>
        <v>0</v>
      </c>
      <c r="AE49" s="30">
        <f t="shared" si="27"/>
        <v>0</v>
      </c>
      <c r="AF49" s="9">
        <f t="shared" si="28"/>
        <v>0</v>
      </c>
      <c r="AG49" s="29">
        <f>INDEX(bulk_tonnages_div!$F$2:$AF$136,MATCH($A49,bulk_tonnages_div!$A$2:$A$136,0),MATCH(AG$2,bulk_tonnages_div!$F$1:$AF$1,0))*$AG$6*$AG$7*MCF</f>
        <v>0</v>
      </c>
      <c r="AH49" s="30">
        <f t="shared" si="29"/>
        <v>0</v>
      </c>
      <c r="AI49" s="9">
        <f t="shared" si="30"/>
        <v>0</v>
      </c>
      <c r="AJ49" s="29">
        <f>INDEX(bulk_tonnages_div!$F$2:$AF$136,MATCH($A49,bulk_tonnages_div!$A$2:$A$136,0),MATCH(AJ$2,bulk_tonnages_div!$F$1:$AF$1,0))*$AJ$6*$AJ$7*MCF</f>
        <v>0</v>
      </c>
      <c r="AK49" s="30">
        <f t="shared" si="60"/>
        <v>0</v>
      </c>
      <c r="AL49" s="9">
        <f t="shared" si="63"/>
        <v>0</v>
      </c>
      <c r="AM49" s="29">
        <f>INDEX(bulk_tonnages_div!$F$2:$AF$136,MATCH($A49,bulk_tonnages_div!$A$2:$A$136,0),MATCH(AM$2,bulk_tonnages_div!$F$1:$AF$1,0))*$AM$6*$AM$7*MCF</f>
        <v>0</v>
      </c>
      <c r="AN49" s="30">
        <f t="shared" si="64"/>
        <v>0</v>
      </c>
      <c r="AO49" s="9">
        <f t="shared" si="65"/>
        <v>0</v>
      </c>
      <c r="AP49" s="29">
        <f>IF(A39&gt;end_year_1, 0, Sludge_tonnages!E39)*$AP$6*$AP$7*MCF</f>
        <v>0</v>
      </c>
      <c r="AQ49" s="30">
        <f t="shared" si="49"/>
        <v>0</v>
      </c>
      <c r="AR49" s="9">
        <f t="shared" si="61"/>
        <v>0</v>
      </c>
      <c r="AU49" s="55">
        <f t="shared" si="62"/>
        <v>0</v>
      </c>
      <c r="AV49" s="55">
        <f t="shared" si="77"/>
        <v>0</v>
      </c>
      <c r="AX49" s="55">
        <f t="shared" si="78"/>
        <v>0</v>
      </c>
      <c r="AY49" s="55">
        <f t="shared" si="79"/>
        <v>0</v>
      </c>
      <c r="AZ49" s="55">
        <f t="shared" si="80"/>
        <v>0</v>
      </c>
      <c r="BA49" s="55">
        <f t="shared" si="81"/>
        <v>0</v>
      </c>
      <c r="BB49" s="55">
        <f t="shared" si="82"/>
        <v>0</v>
      </c>
      <c r="BC49" s="55">
        <f t="shared" si="83"/>
        <v>0</v>
      </c>
      <c r="BD49" s="55">
        <f t="shared" si="84"/>
        <v>0</v>
      </c>
      <c r="BE49" s="55">
        <f t="shared" si="85"/>
        <v>0</v>
      </c>
      <c r="BF49" s="55">
        <f t="shared" si="50"/>
        <v>0</v>
      </c>
      <c r="BG49" s="55">
        <f t="shared" si="51"/>
        <v>0</v>
      </c>
      <c r="BH49" s="55">
        <f t="shared" si="52"/>
        <v>0</v>
      </c>
      <c r="BI49" s="55">
        <f t="shared" si="53"/>
        <v>0</v>
      </c>
      <c r="BK49" s="55">
        <f t="shared" si="86"/>
        <v>0</v>
      </c>
      <c r="BL49" s="55">
        <f t="shared" si="87"/>
        <v>0</v>
      </c>
      <c r="BM49" s="55">
        <f t="shared" si="88"/>
        <v>0</v>
      </c>
      <c r="BN49" s="55">
        <f t="shared" si="89"/>
        <v>0</v>
      </c>
      <c r="BO49" s="55">
        <f t="shared" si="90"/>
        <v>0</v>
      </c>
      <c r="BP49" s="55">
        <f t="shared" si="91"/>
        <v>0</v>
      </c>
      <c r="BQ49" s="55">
        <f t="shared" si="92"/>
        <v>0</v>
      </c>
      <c r="BR49" s="55">
        <f t="shared" si="93"/>
        <v>0</v>
      </c>
      <c r="BS49" s="55">
        <f t="shared" si="54"/>
        <v>0</v>
      </c>
      <c r="BT49" s="55">
        <f t="shared" si="55"/>
        <v>0</v>
      </c>
      <c r="BU49" s="55">
        <f t="shared" si="56"/>
        <v>0</v>
      </c>
    </row>
    <row r="50" spans="1:73" x14ac:dyDescent="0.25">
      <c r="A50" s="6">
        <f>'DONNÉES '!B79</f>
        <v>38</v>
      </c>
      <c r="B50" s="8">
        <f t="shared" si="66"/>
        <v>0</v>
      </c>
      <c r="C50" s="29">
        <f>INDEX(bulk_tonnages_div!$C$2:$AF$136,MATCH($A50,bulk_tonnages_div!$A$2:$A$136,0),MATCH(C$2,bulk_tonnages_div!$C$1:$AF$1,0))*$C$6*$C$7*MCF</f>
        <v>0</v>
      </c>
      <c r="D50" s="30">
        <f t="shared" si="57"/>
        <v>0</v>
      </c>
      <c r="E50" s="9">
        <f t="shared" si="48"/>
        <v>0</v>
      </c>
      <c r="F50" s="29">
        <f>INDEX(bulk_tonnages_div!$F$2:$AF$136,MATCH($A50,bulk_tonnages_div!$A$2:$A$136,0),MATCH(F$2,bulk_tonnages_div!$F$1:$AF$1,0))*$F$6*$F$7*MCF</f>
        <v>0</v>
      </c>
      <c r="G50" s="30">
        <f t="shared" si="13"/>
        <v>0</v>
      </c>
      <c r="H50" s="9">
        <f t="shared" si="14"/>
        <v>0</v>
      </c>
      <c r="I50" s="29">
        <f>INDEX(bulk_tonnages_div!$F$2:$AF$136,MATCH($A50,bulk_tonnages_div!$A$2:$A$136,0),MATCH(I$2,bulk_tonnages_div!$F$1:$AF$1,0))*$I$6*$I$7*MCF</f>
        <v>0</v>
      </c>
      <c r="J50" s="30">
        <f t="shared" si="67"/>
        <v>0</v>
      </c>
      <c r="K50" s="9">
        <f t="shared" si="68"/>
        <v>0</v>
      </c>
      <c r="L50" s="29">
        <f>INDEX(bulk_tonnages_div!$F$2:$AF$136,MATCH($A50,bulk_tonnages_div!$A$2:$A$136,0),MATCH(L$2,bulk_tonnages_div!$F$1:$AF$1,0))*$L$6*$L$7*MCF</f>
        <v>0</v>
      </c>
      <c r="M50" s="30">
        <f t="shared" si="69"/>
        <v>0</v>
      </c>
      <c r="N50" s="9">
        <f t="shared" si="70"/>
        <v>0</v>
      </c>
      <c r="O50" s="29">
        <f>INDEX(bulk_tonnages_div!$F$2:$AF$136,MATCH($A50,bulk_tonnages_div!$A$2:$A$136,0),MATCH(O$2,bulk_tonnages_div!$F$1:$AF$1,0))*$O$6*$O$7*MCF</f>
        <v>0</v>
      </c>
      <c r="P50" s="30">
        <f t="shared" si="71"/>
        <v>0</v>
      </c>
      <c r="Q50" s="9">
        <f t="shared" si="72"/>
        <v>0</v>
      </c>
      <c r="R50" s="29">
        <f>INDEX(bulk_tonnages_div!$F$2:$AF$136,MATCH($A50,bulk_tonnages_div!$A$2:$A$136,0),MATCH(R$2,bulk_tonnages_div!$F$1:$AF$1,0))*$R$6*$R$7*MCF</f>
        <v>0</v>
      </c>
      <c r="S50" s="30">
        <f t="shared" si="73"/>
        <v>0</v>
      </c>
      <c r="T50" s="9">
        <f t="shared" si="74"/>
        <v>0</v>
      </c>
      <c r="U50" s="29">
        <f>INDEX(bulk_tonnages_div!$F$2:$AF$136,MATCH($A50,bulk_tonnages_div!$A$2:$A$136,0),MATCH(U$2,bulk_tonnages_div!$F$1:$AF$1,0))*$U$6*$U$7*MCF</f>
        <v>0</v>
      </c>
      <c r="V50" s="30">
        <f t="shared" si="75"/>
        <v>0</v>
      </c>
      <c r="W50" s="9">
        <f t="shared" si="76"/>
        <v>0</v>
      </c>
      <c r="X50" s="29">
        <f>INDEX(bulk_tonnages_div!$F$2:$AF$136,MATCH($A50,bulk_tonnages_div!$A$2:$A$136,0),MATCH(X$2,bulk_tonnages_div!$F$1:$AF$1,0))*$X$6*$X$7*MCF</f>
        <v>0</v>
      </c>
      <c r="Y50" s="30">
        <f t="shared" si="58"/>
        <v>0</v>
      </c>
      <c r="Z50" s="9">
        <f t="shared" si="59"/>
        <v>0</v>
      </c>
      <c r="AA50" s="29">
        <f>INDEX(bulk_tonnages_div!$F$2:$AF$136,MATCH($A50,bulk_tonnages_div!$A$2:$A$136,0),MATCH(AA$2,bulk_tonnages_div!$F$1:$AF$1,0))*$AA$6*$AA$7*MCF</f>
        <v>0</v>
      </c>
      <c r="AB50" s="30">
        <f t="shared" si="25"/>
        <v>0</v>
      </c>
      <c r="AC50" s="9">
        <f t="shared" si="26"/>
        <v>0</v>
      </c>
      <c r="AD50" s="29">
        <f>((INDEX(bulk_tonnages_div!$F$2:$AF$136,MATCH($A50,bulk_tonnages_div!$A$2:$A$136,0),MATCH(AD$2,bulk_tonnages_div!$F$1:$AF$1,0)))+(IF(A40&gt;end_year_1,0,'Soil and Dirt_tonnages'!E40)))*$AD$6*$AD$7*MCF</f>
        <v>0</v>
      </c>
      <c r="AE50" s="30">
        <f t="shared" si="27"/>
        <v>0</v>
      </c>
      <c r="AF50" s="9">
        <f t="shared" si="28"/>
        <v>0</v>
      </c>
      <c r="AG50" s="29">
        <f>INDEX(bulk_tonnages_div!$F$2:$AF$136,MATCH($A50,bulk_tonnages_div!$A$2:$A$136,0),MATCH(AG$2,bulk_tonnages_div!$F$1:$AF$1,0))*$AG$6*$AG$7*MCF</f>
        <v>0</v>
      </c>
      <c r="AH50" s="30">
        <f t="shared" si="29"/>
        <v>0</v>
      </c>
      <c r="AI50" s="9">
        <f t="shared" si="30"/>
        <v>0</v>
      </c>
      <c r="AJ50" s="29">
        <f>INDEX(bulk_tonnages_div!$F$2:$AF$136,MATCH($A50,bulk_tonnages_div!$A$2:$A$136,0),MATCH(AJ$2,bulk_tonnages_div!$F$1:$AF$1,0))*$AJ$6*$AJ$7*MCF</f>
        <v>0</v>
      </c>
      <c r="AK50" s="30">
        <f t="shared" si="60"/>
        <v>0</v>
      </c>
      <c r="AL50" s="9">
        <f t="shared" si="63"/>
        <v>0</v>
      </c>
      <c r="AM50" s="29">
        <f>INDEX(bulk_tonnages_div!$F$2:$AF$136,MATCH($A50,bulk_tonnages_div!$A$2:$A$136,0),MATCH(AM$2,bulk_tonnages_div!$F$1:$AF$1,0))*$AM$6*$AM$7*MCF</f>
        <v>0</v>
      </c>
      <c r="AN50" s="30">
        <f t="shared" si="64"/>
        <v>0</v>
      </c>
      <c r="AO50" s="9">
        <f t="shared" si="65"/>
        <v>0</v>
      </c>
      <c r="AP50" s="29">
        <f>IF(A40&gt;end_year_1, 0, Sludge_tonnages!E40)*$AP$6*$AP$7*MCF</f>
        <v>0</v>
      </c>
      <c r="AQ50" s="30">
        <f t="shared" si="49"/>
        <v>0</v>
      </c>
      <c r="AR50" s="9">
        <f t="shared" si="61"/>
        <v>0</v>
      </c>
      <c r="AU50" s="55">
        <f t="shared" si="62"/>
        <v>0</v>
      </c>
      <c r="AV50" s="55">
        <f t="shared" si="77"/>
        <v>0</v>
      </c>
      <c r="AX50" s="55">
        <f t="shared" si="78"/>
        <v>0</v>
      </c>
      <c r="AY50" s="55">
        <f t="shared" si="79"/>
        <v>0</v>
      </c>
      <c r="AZ50" s="55">
        <f t="shared" si="80"/>
        <v>0</v>
      </c>
      <c r="BA50" s="55">
        <f t="shared" si="81"/>
        <v>0</v>
      </c>
      <c r="BB50" s="55">
        <f t="shared" si="82"/>
        <v>0</v>
      </c>
      <c r="BC50" s="55">
        <f t="shared" si="83"/>
        <v>0</v>
      </c>
      <c r="BD50" s="55">
        <f t="shared" si="84"/>
        <v>0</v>
      </c>
      <c r="BE50" s="55">
        <f t="shared" si="85"/>
        <v>0</v>
      </c>
      <c r="BF50" s="55">
        <f t="shared" si="50"/>
        <v>0</v>
      </c>
      <c r="BG50" s="55">
        <f t="shared" si="51"/>
        <v>0</v>
      </c>
      <c r="BH50" s="55">
        <f t="shared" si="52"/>
        <v>0</v>
      </c>
      <c r="BI50" s="55">
        <f t="shared" si="53"/>
        <v>0</v>
      </c>
      <c r="BK50" s="55">
        <f t="shared" si="86"/>
        <v>0</v>
      </c>
      <c r="BL50" s="55">
        <f t="shared" si="87"/>
        <v>0</v>
      </c>
      <c r="BM50" s="55">
        <f t="shared" si="88"/>
        <v>0</v>
      </c>
      <c r="BN50" s="55">
        <f t="shared" si="89"/>
        <v>0</v>
      </c>
      <c r="BO50" s="55">
        <f t="shared" si="90"/>
        <v>0</v>
      </c>
      <c r="BP50" s="55">
        <f t="shared" si="91"/>
        <v>0</v>
      </c>
      <c r="BQ50" s="55">
        <f t="shared" si="92"/>
        <v>0</v>
      </c>
      <c r="BR50" s="55">
        <f t="shared" si="93"/>
        <v>0</v>
      </c>
      <c r="BS50" s="55">
        <f t="shared" si="54"/>
        <v>0</v>
      </c>
      <c r="BT50" s="55">
        <f t="shared" si="55"/>
        <v>0</v>
      </c>
      <c r="BU50" s="55">
        <f t="shared" si="56"/>
        <v>0</v>
      </c>
    </row>
    <row r="51" spans="1:73" x14ac:dyDescent="0.25">
      <c r="A51" s="6">
        <f>'DONNÉES '!B80</f>
        <v>39</v>
      </c>
      <c r="B51" s="8">
        <f t="shared" si="66"/>
        <v>0</v>
      </c>
      <c r="C51" s="29">
        <f>INDEX(bulk_tonnages_div!$C$2:$AF$136,MATCH($A51,bulk_tonnages_div!$A$2:$A$136,0),MATCH(C$2,bulk_tonnages_div!$C$1:$AF$1,0))*$C$6*$C$7*MCF</f>
        <v>0</v>
      </c>
      <c r="D51" s="30">
        <f t="shared" si="57"/>
        <v>0</v>
      </c>
      <c r="E51" s="9">
        <f t="shared" si="48"/>
        <v>0</v>
      </c>
      <c r="F51" s="29">
        <f>INDEX(bulk_tonnages_div!$F$2:$AF$136,MATCH($A51,bulk_tonnages_div!$A$2:$A$136,0),MATCH(F$2,bulk_tonnages_div!$F$1:$AF$1,0))*$F$6*$F$7*MCF</f>
        <v>0</v>
      </c>
      <c r="G51" s="30">
        <f t="shared" si="13"/>
        <v>0</v>
      </c>
      <c r="H51" s="9">
        <f t="shared" si="14"/>
        <v>0</v>
      </c>
      <c r="I51" s="29">
        <f>INDEX(bulk_tonnages_div!$F$2:$AF$136,MATCH($A51,bulk_tonnages_div!$A$2:$A$136,0),MATCH(I$2,bulk_tonnages_div!$F$1:$AF$1,0))*$I$6*$I$7*MCF</f>
        <v>0</v>
      </c>
      <c r="J51" s="30">
        <f t="shared" si="67"/>
        <v>0</v>
      </c>
      <c r="K51" s="9">
        <f t="shared" si="68"/>
        <v>0</v>
      </c>
      <c r="L51" s="29">
        <f>INDEX(bulk_tonnages_div!$F$2:$AF$136,MATCH($A51,bulk_tonnages_div!$A$2:$A$136,0),MATCH(L$2,bulk_tonnages_div!$F$1:$AF$1,0))*$L$6*$L$7*MCF</f>
        <v>0</v>
      </c>
      <c r="M51" s="30">
        <f t="shared" si="69"/>
        <v>0</v>
      </c>
      <c r="N51" s="9">
        <f t="shared" si="70"/>
        <v>0</v>
      </c>
      <c r="O51" s="29">
        <f>INDEX(bulk_tonnages_div!$F$2:$AF$136,MATCH($A51,bulk_tonnages_div!$A$2:$A$136,0),MATCH(O$2,bulk_tonnages_div!$F$1:$AF$1,0))*$O$6*$O$7*MCF</f>
        <v>0</v>
      </c>
      <c r="P51" s="30">
        <f t="shared" si="71"/>
        <v>0</v>
      </c>
      <c r="Q51" s="9">
        <f t="shared" si="72"/>
        <v>0</v>
      </c>
      <c r="R51" s="29">
        <f>INDEX(bulk_tonnages_div!$F$2:$AF$136,MATCH($A51,bulk_tonnages_div!$A$2:$A$136,0),MATCH(R$2,bulk_tonnages_div!$F$1:$AF$1,0))*$R$6*$R$7*MCF</f>
        <v>0</v>
      </c>
      <c r="S51" s="30">
        <f t="shared" si="73"/>
        <v>0</v>
      </c>
      <c r="T51" s="9">
        <f t="shared" si="74"/>
        <v>0</v>
      </c>
      <c r="U51" s="29">
        <f>INDEX(bulk_tonnages_div!$F$2:$AF$136,MATCH($A51,bulk_tonnages_div!$A$2:$A$136,0),MATCH(U$2,bulk_tonnages_div!$F$1:$AF$1,0))*$U$6*$U$7*MCF</f>
        <v>0</v>
      </c>
      <c r="V51" s="30">
        <f t="shared" si="75"/>
        <v>0</v>
      </c>
      <c r="W51" s="9">
        <f t="shared" si="76"/>
        <v>0</v>
      </c>
      <c r="X51" s="29">
        <f>INDEX(bulk_tonnages_div!$F$2:$AF$136,MATCH($A51,bulk_tonnages_div!$A$2:$A$136,0),MATCH(X$2,bulk_tonnages_div!$F$1:$AF$1,0))*$X$6*$X$7*MCF</f>
        <v>0</v>
      </c>
      <c r="Y51" s="30">
        <f t="shared" si="58"/>
        <v>0</v>
      </c>
      <c r="Z51" s="9">
        <f t="shared" si="59"/>
        <v>0</v>
      </c>
      <c r="AA51" s="29">
        <f>INDEX(bulk_tonnages_div!$F$2:$AF$136,MATCH($A51,bulk_tonnages_div!$A$2:$A$136,0),MATCH(AA$2,bulk_tonnages_div!$F$1:$AF$1,0))*$AA$6*$AA$7*MCF</f>
        <v>0</v>
      </c>
      <c r="AB51" s="30">
        <f t="shared" si="25"/>
        <v>0</v>
      </c>
      <c r="AC51" s="9">
        <f t="shared" si="26"/>
        <v>0</v>
      </c>
      <c r="AD51" s="29">
        <f>((INDEX(bulk_tonnages_div!$F$2:$AF$136,MATCH($A51,bulk_tonnages_div!$A$2:$A$136,0),MATCH(AD$2,bulk_tonnages_div!$F$1:$AF$1,0)))+(IF(A41&gt;end_year_1,0,'Soil and Dirt_tonnages'!E41)))*$AD$6*$AD$7*MCF</f>
        <v>0</v>
      </c>
      <c r="AE51" s="30">
        <f t="shared" si="27"/>
        <v>0</v>
      </c>
      <c r="AF51" s="9">
        <f t="shared" si="28"/>
        <v>0</v>
      </c>
      <c r="AG51" s="29">
        <f>INDEX(bulk_tonnages_div!$F$2:$AF$136,MATCH($A51,bulk_tonnages_div!$A$2:$A$136,0),MATCH(AG$2,bulk_tonnages_div!$F$1:$AF$1,0))*$AG$6*$AG$7*MCF</f>
        <v>0</v>
      </c>
      <c r="AH51" s="30">
        <f t="shared" si="29"/>
        <v>0</v>
      </c>
      <c r="AI51" s="9">
        <f t="shared" si="30"/>
        <v>0</v>
      </c>
      <c r="AJ51" s="29">
        <f>INDEX(bulk_tonnages_div!$F$2:$AF$136,MATCH($A51,bulk_tonnages_div!$A$2:$A$136,0),MATCH(AJ$2,bulk_tonnages_div!$F$1:$AF$1,0))*$AJ$6*$AJ$7*MCF</f>
        <v>0</v>
      </c>
      <c r="AK51" s="30">
        <f t="shared" si="60"/>
        <v>0</v>
      </c>
      <c r="AL51" s="9">
        <f t="shared" si="63"/>
        <v>0</v>
      </c>
      <c r="AM51" s="29">
        <f>INDEX(bulk_tonnages_div!$F$2:$AF$136,MATCH($A51,bulk_tonnages_div!$A$2:$A$136,0),MATCH(AM$2,bulk_tonnages_div!$F$1:$AF$1,0))*$AM$6*$AM$7*MCF</f>
        <v>0</v>
      </c>
      <c r="AN51" s="30">
        <f t="shared" si="64"/>
        <v>0</v>
      </c>
      <c r="AO51" s="9">
        <f t="shared" si="65"/>
        <v>0</v>
      </c>
      <c r="AP51" s="29">
        <f>IF(A41&gt;end_year_1, 0, Sludge_tonnages!E41)*$AP$6*$AP$7*MCF</f>
        <v>0</v>
      </c>
      <c r="AQ51" s="30">
        <f t="shared" si="49"/>
        <v>0</v>
      </c>
      <c r="AR51" s="9">
        <f t="shared" si="61"/>
        <v>0</v>
      </c>
      <c r="AU51" s="55">
        <f t="shared" si="62"/>
        <v>0</v>
      </c>
      <c r="AV51" s="55">
        <f t="shared" si="77"/>
        <v>0</v>
      </c>
      <c r="AX51" s="55">
        <f t="shared" si="78"/>
        <v>0</v>
      </c>
      <c r="AY51" s="55">
        <f t="shared" si="79"/>
        <v>0</v>
      </c>
      <c r="AZ51" s="55">
        <f t="shared" si="80"/>
        <v>0</v>
      </c>
      <c r="BA51" s="55">
        <f t="shared" si="81"/>
        <v>0</v>
      </c>
      <c r="BB51" s="55">
        <f t="shared" si="82"/>
        <v>0</v>
      </c>
      <c r="BC51" s="55">
        <f t="shared" si="83"/>
        <v>0</v>
      </c>
      <c r="BD51" s="55">
        <f t="shared" si="84"/>
        <v>0</v>
      </c>
      <c r="BE51" s="55">
        <f t="shared" si="85"/>
        <v>0</v>
      </c>
      <c r="BF51" s="55">
        <f t="shared" si="50"/>
        <v>0</v>
      </c>
      <c r="BG51" s="55">
        <f t="shared" si="51"/>
        <v>0</v>
      </c>
      <c r="BH51" s="55">
        <f t="shared" si="52"/>
        <v>0</v>
      </c>
      <c r="BI51" s="55">
        <f t="shared" si="53"/>
        <v>0</v>
      </c>
      <c r="BK51" s="55">
        <f t="shared" si="86"/>
        <v>0</v>
      </c>
      <c r="BL51" s="55">
        <f t="shared" si="87"/>
        <v>0</v>
      </c>
      <c r="BM51" s="55">
        <f t="shared" si="88"/>
        <v>0</v>
      </c>
      <c r="BN51" s="55">
        <f t="shared" si="89"/>
        <v>0</v>
      </c>
      <c r="BO51" s="55">
        <f t="shared" si="90"/>
        <v>0</v>
      </c>
      <c r="BP51" s="55">
        <f t="shared" si="91"/>
        <v>0</v>
      </c>
      <c r="BQ51" s="55">
        <f t="shared" si="92"/>
        <v>0</v>
      </c>
      <c r="BR51" s="55">
        <f t="shared" si="93"/>
        <v>0</v>
      </c>
      <c r="BS51" s="55">
        <f t="shared" si="54"/>
        <v>0</v>
      </c>
      <c r="BT51" s="55">
        <f t="shared" si="55"/>
        <v>0</v>
      </c>
      <c r="BU51" s="55">
        <f t="shared" si="56"/>
        <v>0</v>
      </c>
    </row>
    <row r="52" spans="1:73" x14ac:dyDescent="0.25">
      <c r="A52" s="6">
        <f>'DONNÉES '!B81</f>
        <v>40</v>
      </c>
      <c r="B52" s="8">
        <f t="shared" si="66"/>
        <v>0</v>
      </c>
      <c r="C52" s="29">
        <f>INDEX(bulk_tonnages_div!$C$2:$AF$136,MATCH($A52,bulk_tonnages_div!$A$2:$A$136,0),MATCH(C$2,bulk_tonnages_div!$C$1:$AF$1,0))*$C$6*$C$7*MCF</f>
        <v>0</v>
      </c>
      <c r="D52" s="30">
        <f t="shared" si="57"/>
        <v>0</v>
      </c>
      <c r="E52" s="9">
        <f t="shared" si="48"/>
        <v>0</v>
      </c>
      <c r="F52" s="29">
        <f>INDEX(bulk_tonnages_div!$F$2:$AF$136,MATCH($A52,bulk_tonnages_div!$A$2:$A$136,0),MATCH(F$2,bulk_tonnages_div!$F$1:$AF$1,0))*$F$6*$F$7*MCF</f>
        <v>0</v>
      </c>
      <c r="G52" s="30">
        <f t="shared" si="13"/>
        <v>0</v>
      </c>
      <c r="H52" s="9">
        <f t="shared" si="14"/>
        <v>0</v>
      </c>
      <c r="I52" s="29">
        <f>INDEX(bulk_tonnages_div!$F$2:$AF$136,MATCH($A52,bulk_tonnages_div!$A$2:$A$136,0),MATCH(I$2,bulk_tonnages_div!$F$1:$AF$1,0))*$I$6*$I$7*MCF</f>
        <v>0</v>
      </c>
      <c r="J52" s="30">
        <f t="shared" si="67"/>
        <v>0</v>
      </c>
      <c r="K52" s="9">
        <f t="shared" si="68"/>
        <v>0</v>
      </c>
      <c r="L52" s="29">
        <f>INDEX(bulk_tonnages_div!$F$2:$AF$136,MATCH($A52,bulk_tonnages_div!$A$2:$A$136,0),MATCH(L$2,bulk_tonnages_div!$F$1:$AF$1,0))*$L$6*$L$7*MCF</f>
        <v>0</v>
      </c>
      <c r="M52" s="30">
        <f t="shared" si="69"/>
        <v>0</v>
      </c>
      <c r="N52" s="9">
        <f t="shared" si="70"/>
        <v>0</v>
      </c>
      <c r="O52" s="29">
        <f>INDEX(bulk_tonnages_div!$F$2:$AF$136,MATCH($A52,bulk_tonnages_div!$A$2:$A$136,0),MATCH(O$2,bulk_tonnages_div!$F$1:$AF$1,0))*$O$6*$O$7*MCF</f>
        <v>0</v>
      </c>
      <c r="P52" s="30">
        <f t="shared" si="71"/>
        <v>0</v>
      </c>
      <c r="Q52" s="9">
        <f t="shared" si="72"/>
        <v>0</v>
      </c>
      <c r="R52" s="29">
        <f>INDEX(bulk_tonnages_div!$F$2:$AF$136,MATCH($A52,bulk_tonnages_div!$A$2:$A$136,0),MATCH(R$2,bulk_tonnages_div!$F$1:$AF$1,0))*$R$6*$R$7*MCF</f>
        <v>0</v>
      </c>
      <c r="S52" s="30">
        <f t="shared" si="73"/>
        <v>0</v>
      </c>
      <c r="T52" s="9">
        <f t="shared" si="74"/>
        <v>0</v>
      </c>
      <c r="U52" s="29">
        <f>INDEX(bulk_tonnages_div!$F$2:$AF$136,MATCH($A52,bulk_tonnages_div!$A$2:$A$136,0),MATCH(U$2,bulk_tonnages_div!$F$1:$AF$1,0))*$U$6*$U$7*MCF</f>
        <v>0</v>
      </c>
      <c r="V52" s="30">
        <f t="shared" si="75"/>
        <v>0</v>
      </c>
      <c r="W52" s="9">
        <f t="shared" si="76"/>
        <v>0</v>
      </c>
      <c r="X52" s="29">
        <f>INDEX(bulk_tonnages_div!$F$2:$AF$136,MATCH($A52,bulk_tonnages_div!$A$2:$A$136,0),MATCH(X$2,bulk_tonnages_div!$F$1:$AF$1,0))*$X$6*$X$7*MCF</f>
        <v>0</v>
      </c>
      <c r="Y52" s="30">
        <f t="shared" si="58"/>
        <v>0</v>
      </c>
      <c r="Z52" s="9">
        <f t="shared" si="59"/>
        <v>0</v>
      </c>
      <c r="AA52" s="29">
        <f>INDEX(bulk_tonnages_div!$F$2:$AF$136,MATCH($A52,bulk_tonnages_div!$A$2:$A$136,0),MATCH(AA$2,bulk_tonnages_div!$F$1:$AF$1,0))*$AA$6*$AA$7*MCF</f>
        <v>0</v>
      </c>
      <c r="AB52" s="30">
        <f t="shared" si="25"/>
        <v>0</v>
      </c>
      <c r="AC52" s="9">
        <f t="shared" si="26"/>
        <v>0</v>
      </c>
      <c r="AD52" s="29">
        <f>((INDEX(bulk_tonnages_div!$F$2:$AF$136,MATCH($A52,bulk_tonnages_div!$A$2:$A$136,0),MATCH(AD$2,bulk_tonnages_div!$F$1:$AF$1,0)))+(IF(A42&gt;end_year_1,0,'Soil and Dirt_tonnages'!E42)))*$AD$6*$AD$7*MCF</f>
        <v>0</v>
      </c>
      <c r="AE52" s="30">
        <f t="shared" si="27"/>
        <v>0</v>
      </c>
      <c r="AF52" s="9">
        <f t="shared" si="28"/>
        <v>0</v>
      </c>
      <c r="AG52" s="29">
        <f>INDEX(bulk_tonnages_div!$F$2:$AF$136,MATCH($A52,bulk_tonnages_div!$A$2:$A$136,0),MATCH(AG$2,bulk_tonnages_div!$F$1:$AF$1,0))*$AG$6*$AG$7*MCF</f>
        <v>0</v>
      </c>
      <c r="AH52" s="30">
        <f t="shared" si="29"/>
        <v>0</v>
      </c>
      <c r="AI52" s="9">
        <f t="shared" si="30"/>
        <v>0</v>
      </c>
      <c r="AJ52" s="29">
        <f>INDEX(bulk_tonnages_div!$F$2:$AF$136,MATCH($A52,bulk_tonnages_div!$A$2:$A$136,0),MATCH(AJ$2,bulk_tonnages_div!$F$1:$AF$1,0))*$AJ$6*$AJ$7*MCF</f>
        <v>0</v>
      </c>
      <c r="AK52" s="30">
        <f t="shared" si="60"/>
        <v>0</v>
      </c>
      <c r="AL52" s="9">
        <f t="shared" si="63"/>
        <v>0</v>
      </c>
      <c r="AM52" s="29">
        <f>INDEX(bulk_tonnages_div!$F$2:$AF$136,MATCH($A52,bulk_tonnages_div!$A$2:$A$136,0),MATCH(AM$2,bulk_tonnages_div!$F$1:$AF$1,0))*$AM$6*$AM$7*MCF</f>
        <v>0</v>
      </c>
      <c r="AN52" s="30">
        <f t="shared" si="64"/>
        <v>0</v>
      </c>
      <c r="AO52" s="9">
        <f t="shared" si="65"/>
        <v>0</v>
      </c>
      <c r="AP52" s="29">
        <f>IF(A42&gt;end_year_1, 0, Sludge_tonnages!E42)*$AP$6*$AP$7*MCF</f>
        <v>0</v>
      </c>
      <c r="AQ52" s="30">
        <f t="shared" si="49"/>
        <v>0</v>
      </c>
      <c r="AR52" s="9">
        <f t="shared" si="61"/>
        <v>0</v>
      </c>
      <c r="AU52" s="55">
        <f t="shared" si="62"/>
        <v>0</v>
      </c>
      <c r="AV52" s="55">
        <f t="shared" si="77"/>
        <v>0</v>
      </c>
      <c r="AX52" s="55">
        <f t="shared" si="78"/>
        <v>0</v>
      </c>
      <c r="AY52" s="55">
        <f t="shared" si="79"/>
        <v>0</v>
      </c>
      <c r="AZ52" s="55">
        <f t="shared" si="80"/>
        <v>0</v>
      </c>
      <c r="BA52" s="55">
        <f t="shared" si="81"/>
        <v>0</v>
      </c>
      <c r="BB52" s="55">
        <f t="shared" si="82"/>
        <v>0</v>
      </c>
      <c r="BC52" s="55">
        <f t="shared" si="83"/>
        <v>0</v>
      </c>
      <c r="BD52" s="55">
        <f t="shared" si="84"/>
        <v>0</v>
      </c>
      <c r="BE52" s="55">
        <f t="shared" si="85"/>
        <v>0</v>
      </c>
      <c r="BF52" s="55">
        <f t="shared" si="50"/>
        <v>0</v>
      </c>
      <c r="BG52" s="55">
        <f t="shared" si="51"/>
        <v>0</v>
      </c>
      <c r="BH52" s="55">
        <f t="shared" si="52"/>
        <v>0</v>
      </c>
      <c r="BI52" s="55">
        <f t="shared" si="53"/>
        <v>0</v>
      </c>
      <c r="BK52" s="55">
        <f t="shared" si="86"/>
        <v>0</v>
      </c>
      <c r="BL52" s="55">
        <f t="shared" si="87"/>
        <v>0</v>
      </c>
      <c r="BM52" s="55">
        <f t="shared" si="88"/>
        <v>0</v>
      </c>
      <c r="BN52" s="55">
        <f t="shared" si="89"/>
        <v>0</v>
      </c>
      <c r="BO52" s="55">
        <f t="shared" si="90"/>
        <v>0</v>
      </c>
      <c r="BP52" s="55">
        <f t="shared" si="91"/>
        <v>0</v>
      </c>
      <c r="BQ52" s="55">
        <f t="shared" si="92"/>
        <v>0</v>
      </c>
      <c r="BR52" s="55">
        <f t="shared" si="93"/>
        <v>0</v>
      </c>
      <c r="BS52" s="55">
        <f t="shared" si="54"/>
        <v>0</v>
      </c>
      <c r="BT52" s="55">
        <f t="shared" si="55"/>
        <v>0</v>
      </c>
      <c r="BU52" s="55">
        <f t="shared" si="56"/>
        <v>0</v>
      </c>
    </row>
    <row r="53" spans="1:73" x14ac:dyDescent="0.25">
      <c r="A53" s="6">
        <f>'DONNÉES '!B82</f>
        <v>41</v>
      </c>
      <c r="B53" s="8">
        <f t="shared" si="66"/>
        <v>0</v>
      </c>
      <c r="C53" s="29">
        <f>INDEX(bulk_tonnages_div!$C$2:$AF$136,MATCH($A53,bulk_tonnages_div!$A$2:$A$136,0),MATCH(C$2,bulk_tonnages_div!$C$1:$AF$1,0))*$C$6*$C$7*MCF</f>
        <v>0</v>
      </c>
      <c r="D53" s="30">
        <f t="shared" si="57"/>
        <v>0</v>
      </c>
      <c r="E53" s="9">
        <f t="shared" si="48"/>
        <v>0</v>
      </c>
      <c r="F53" s="29">
        <f>INDEX(bulk_tonnages_div!$F$2:$AF$136,MATCH($A53,bulk_tonnages_div!$A$2:$A$136,0),MATCH(F$2,bulk_tonnages_div!$F$1:$AF$1,0))*$F$6*$F$7*MCF</f>
        <v>0</v>
      </c>
      <c r="G53" s="30">
        <f t="shared" si="13"/>
        <v>0</v>
      </c>
      <c r="H53" s="9">
        <f t="shared" si="14"/>
        <v>0</v>
      </c>
      <c r="I53" s="29">
        <f>INDEX(bulk_tonnages_div!$F$2:$AF$136,MATCH($A53,bulk_tonnages_div!$A$2:$A$136,0),MATCH(I$2,bulk_tonnages_div!$F$1:$AF$1,0))*$I$6*$I$7*MCF</f>
        <v>0</v>
      </c>
      <c r="J53" s="30">
        <f t="shared" si="67"/>
        <v>0</v>
      </c>
      <c r="K53" s="9">
        <f t="shared" si="68"/>
        <v>0</v>
      </c>
      <c r="L53" s="29">
        <f>INDEX(bulk_tonnages_div!$F$2:$AF$136,MATCH($A53,bulk_tonnages_div!$A$2:$A$136,0),MATCH(L$2,bulk_tonnages_div!$F$1:$AF$1,0))*$L$6*$L$7*MCF</f>
        <v>0</v>
      </c>
      <c r="M53" s="30">
        <f t="shared" si="69"/>
        <v>0</v>
      </c>
      <c r="N53" s="9">
        <f t="shared" si="70"/>
        <v>0</v>
      </c>
      <c r="O53" s="29">
        <f>INDEX(bulk_tonnages_div!$F$2:$AF$136,MATCH($A53,bulk_tonnages_div!$A$2:$A$136,0),MATCH(O$2,bulk_tonnages_div!$F$1:$AF$1,0))*$O$6*$O$7*MCF</f>
        <v>0</v>
      </c>
      <c r="P53" s="30">
        <f t="shared" si="71"/>
        <v>0</v>
      </c>
      <c r="Q53" s="9">
        <f t="shared" si="72"/>
        <v>0</v>
      </c>
      <c r="R53" s="29">
        <f>INDEX(bulk_tonnages_div!$F$2:$AF$136,MATCH($A53,bulk_tonnages_div!$A$2:$A$136,0),MATCH(R$2,bulk_tonnages_div!$F$1:$AF$1,0))*$R$6*$R$7*MCF</f>
        <v>0</v>
      </c>
      <c r="S53" s="30">
        <f t="shared" si="73"/>
        <v>0</v>
      </c>
      <c r="T53" s="9">
        <f t="shared" si="74"/>
        <v>0</v>
      </c>
      <c r="U53" s="29">
        <f>INDEX(bulk_tonnages_div!$F$2:$AF$136,MATCH($A53,bulk_tonnages_div!$A$2:$A$136,0),MATCH(U$2,bulk_tonnages_div!$F$1:$AF$1,0))*$U$6*$U$7*MCF</f>
        <v>0</v>
      </c>
      <c r="V53" s="30">
        <f t="shared" si="75"/>
        <v>0</v>
      </c>
      <c r="W53" s="9">
        <f t="shared" si="76"/>
        <v>0</v>
      </c>
      <c r="X53" s="29">
        <f>INDEX(bulk_tonnages_div!$F$2:$AF$136,MATCH($A53,bulk_tonnages_div!$A$2:$A$136,0),MATCH(X$2,bulk_tonnages_div!$F$1:$AF$1,0))*$X$6*$X$7*MCF</f>
        <v>0</v>
      </c>
      <c r="Y53" s="30">
        <f t="shared" si="58"/>
        <v>0</v>
      </c>
      <c r="Z53" s="9">
        <f t="shared" si="59"/>
        <v>0</v>
      </c>
      <c r="AA53" s="29">
        <f>INDEX(bulk_tonnages_div!$F$2:$AF$136,MATCH($A53,bulk_tonnages_div!$A$2:$A$136,0),MATCH(AA$2,bulk_tonnages_div!$F$1:$AF$1,0))*$AA$6*$AA$7*MCF</f>
        <v>0</v>
      </c>
      <c r="AB53" s="30">
        <f t="shared" si="25"/>
        <v>0</v>
      </c>
      <c r="AC53" s="9">
        <f t="shared" si="26"/>
        <v>0</v>
      </c>
      <c r="AD53" s="29">
        <f>((INDEX(bulk_tonnages_div!$F$2:$AF$136,MATCH($A53,bulk_tonnages_div!$A$2:$A$136,0),MATCH(AD$2,bulk_tonnages_div!$F$1:$AF$1,0)))+(IF(A43&gt;end_year_1,0,'Soil and Dirt_tonnages'!E43)))*$AD$6*$AD$7*MCF</f>
        <v>0</v>
      </c>
      <c r="AE53" s="30">
        <f t="shared" si="27"/>
        <v>0</v>
      </c>
      <c r="AF53" s="9">
        <f t="shared" si="28"/>
        <v>0</v>
      </c>
      <c r="AG53" s="29">
        <f>INDEX(bulk_tonnages_div!$F$2:$AF$136,MATCH($A53,bulk_tonnages_div!$A$2:$A$136,0),MATCH(AG$2,bulk_tonnages_div!$F$1:$AF$1,0))*$AG$6*$AG$7*MCF</f>
        <v>0</v>
      </c>
      <c r="AH53" s="30">
        <f t="shared" si="29"/>
        <v>0</v>
      </c>
      <c r="AI53" s="9">
        <f t="shared" si="30"/>
        <v>0</v>
      </c>
      <c r="AJ53" s="29">
        <f>INDEX(bulk_tonnages_div!$F$2:$AF$136,MATCH($A53,bulk_tonnages_div!$A$2:$A$136,0),MATCH(AJ$2,bulk_tonnages_div!$F$1:$AF$1,0))*$AJ$6*$AJ$7*MCF</f>
        <v>0</v>
      </c>
      <c r="AK53" s="30">
        <f t="shared" si="60"/>
        <v>0</v>
      </c>
      <c r="AL53" s="9">
        <f t="shared" si="63"/>
        <v>0</v>
      </c>
      <c r="AM53" s="29">
        <f>INDEX(bulk_tonnages_div!$F$2:$AF$136,MATCH($A53,bulk_tonnages_div!$A$2:$A$136,0),MATCH(AM$2,bulk_tonnages_div!$F$1:$AF$1,0))*$AM$6*$AM$7*MCF</f>
        <v>0</v>
      </c>
      <c r="AN53" s="30">
        <f t="shared" si="64"/>
        <v>0</v>
      </c>
      <c r="AO53" s="9">
        <f t="shared" si="65"/>
        <v>0</v>
      </c>
      <c r="AP53" s="29">
        <f>IF(A43&gt;end_year_1, 0, Sludge_tonnages!E43)*$AP$6*$AP$7*MCF</f>
        <v>0</v>
      </c>
      <c r="AQ53" s="30">
        <f t="shared" si="49"/>
        <v>0</v>
      </c>
      <c r="AR53" s="9">
        <f t="shared" si="61"/>
        <v>0</v>
      </c>
      <c r="AU53" s="55">
        <f t="shared" si="62"/>
        <v>0</v>
      </c>
      <c r="AV53" s="55">
        <f t="shared" si="77"/>
        <v>0</v>
      </c>
      <c r="AX53" s="55">
        <f t="shared" si="78"/>
        <v>0</v>
      </c>
      <c r="AY53" s="55">
        <f t="shared" si="79"/>
        <v>0</v>
      </c>
      <c r="AZ53" s="55">
        <f t="shared" si="80"/>
        <v>0</v>
      </c>
      <c r="BA53" s="55">
        <f t="shared" si="81"/>
        <v>0</v>
      </c>
      <c r="BB53" s="55">
        <f t="shared" si="82"/>
        <v>0</v>
      </c>
      <c r="BC53" s="55">
        <f t="shared" si="83"/>
        <v>0</v>
      </c>
      <c r="BD53" s="55">
        <f t="shared" si="84"/>
        <v>0</v>
      </c>
      <c r="BE53" s="55">
        <f t="shared" si="85"/>
        <v>0</v>
      </c>
      <c r="BF53" s="55">
        <f t="shared" si="50"/>
        <v>0</v>
      </c>
      <c r="BG53" s="55">
        <f t="shared" si="51"/>
        <v>0</v>
      </c>
      <c r="BH53" s="55">
        <f t="shared" si="52"/>
        <v>0</v>
      </c>
      <c r="BI53" s="55">
        <f t="shared" si="53"/>
        <v>0</v>
      </c>
      <c r="BK53" s="55">
        <f t="shared" si="86"/>
        <v>0</v>
      </c>
      <c r="BL53" s="55">
        <f t="shared" si="87"/>
        <v>0</v>
      </c>
      <c r="BM53" s="55">
        <f t="shared" si="88"/>
        <v>0</v>
      </c>
      <c r="BN53" s="55">
        <f t="shared" si="89"/>
        <v>0</v>
      </c>
      <c r="BO53" s="55">
        <f t="shared" si="90"/>
        <v>0</v>
      </c>
      <c r="BP53" s="55">
        <f t="shared" si="91"/>
        <v>0</v>
      </c>
      <c r="BQ53" s="55">
        <f t="shared" si="92"/>
        <v>0</v>
      </c>
      <c r="BR53" s="55">
        <f t="shared" si="93"/>
        <v>0</v>
      </c>
      <c r="BS53" s="55">
        <f t="shared" si="54"/>
        <v>0</v>
      </c>
      <c r="BT53" s="55">
        <f t="shared" si="55"/>
        <v>0</v>
      </c>
      <c r="BU53" s="55">
        <f t="shared" si="56"/>
        <v>0</v>
      </c>
    </row>
    <row r="54" spans="1:73" x14ac:dyDescent="0.25">
      <c r="A54" s="6">
        <f>'DONNÉES '!B83</f>
        <v>42</v>
      </c>
      <c r="B54" s="8">
        <f t="shared" si="66"/>
        <v>0</v>
      </c>
      <c r="C54" s="29">
        <f>INDEX(bulk_tonnages_div!$C$2:$AF$136,MATCH($A54,bulk_tonnages_div!$A$2:$A$136,0),MATCH(C$2,bulk_tonnages_div!$C$1:$AF$1,0))*$C$6*$C$7*MCF</f>
        <v>0</v>
      </c>
      <c r="D54" s="30">
        <f t="shared" si="57"/>
        <v>0</v>
      </c>
      <c r="E54" s="9">
        <f t="shared" si="48"/>
        <v>0</v>
      </c>
      <c r="F54" s="29">
        <f>INDEX(bulk_tonnages_div!$F$2:$AF$136,MATCH($A54,bulk_tonnages_div!$A$2:$A$136,0),MATCH(F$2,bulk_tonnages_div!$F$1:$AF$1,0))*$F$6*$F$7*MCF</f>
        <v>0</v>
      </c>
      <c r="G54" s="30">
        <f t="shared" si="13"/>
        <v>0</v>
      </c>
      <c r="H54" s="9">
        <f t="shared" si="14"/>
        <v>0</v>
      </c>
      <c r="I54" s="29">
        <f>INDEX(bulk_tonnages_div!$F$2:$AF$136,MATCH($A54,bulk_tonnages_div!$A$2:$A$136,0),MATCH(I$2,bulk_tonnages_div!$F$1:$AF$1,0))*$I$6*$I$7*MCF</f>
        <v>0</v>
      </c>
      <c r="J54" s="30">
        <f t="shared" si="67"/>
        <v>0</v>
      </c>
      <c r="K54" s="9">
        <f t="shared" si="68"/>
        <v>0</v>
      </c>
      <c r="L54" s="29">
        <f>INDEX(bulk_tonnages_div!$F$2:$AF$136,MATCH($A54,bulk_tonnages_div!$A$2:$A$136,0),MATCH(L$2,bulk_tonnages_div!$F$1:$AF$1,0))*$L$6*$L$7*MCF</f>
        <v>0</v>
      </c>
      <c r="M54" s="30">
        <f t="shared" si="69"/>
        <v>0</v>
      </c>
      <c r="N54" s="9">
        <f t="shared" si="70"/>
        <v>0</v>
      </c>
      <c r="O54" s="29">
        <f>INDEX(bulk_tonnages_div!$F$2:$AF$136,MATCH($A54,bulk_tonnages_div!$A$2:$A$136,0),MATCH(O$2,bulk_tonnages_div!$F$1:$AF$1,0))*$O$6*$O$7*MCF</f>
        <v>0</v>
      </c>
      <c r="P54" s="30">
        <f t="shared" si="71"/>
        <v>0</v>
      </c>
      <c r="Q54" s="9">
        <f t="shared" si="72"/>
        <v>0</v>
      </c>
      <c r="R54" s="29">
        <f>INDEX(bulk_tonnages_div!$F$2:$AF$136,MATCH($A54,bulk_tonnages_div!$A$2:$A$136,0),MATCH(R$2,bulk_tonnages_div!$F$1:$AF$1,0))*$R$6*$R$7*MCF</f>
        <v>0</v>
      </c>
      <c r="S54" s="30">
        <f t="shared" si="73"/>
        <v>0</v>
      </c>
      <c r="T54" s="9">
        <f t="shared" si="74"/>
        <v>0</v>
      </c>
      <c r="U54" s="29">
        <f>INDEX(bulk_tonnages_div!$F$2:$AF$136,MATCH($A54,bulk_tonnages_div!$A$2:$A$136,0),MATCH(U$2,bulk_tonnages_div!$F$1:$AF$1,0))*$U$6*$U$7*MCF</f>
        <v>0</v>
      </c>
      <c r="V54" s="30">
        <f t="shared" si="75"/>
        <v>0</v>
      </c>
      <c r="W54" s="9">
        <f t="shared" si="76"/>
        <v>0</v>
      </c>
      <c r="X54" s="29">
        <f>INDEX(bulk_tonnages_div!$F$2:$AF$136,MATCH($A54,bulk_tonnages_div!$A$2:$A$136,0),MATCH(X$2,bulk_tonnages_div!$F$1:$AF$1,0))*$X$6*$X$7*MCF</f>
        <v>0</v>
      </c>
      <c r="Y54" s="30">
        <f t="shared" si="58"/>
        <v>0</v>
      </c>
      <c r="Z54" s="9">
        <f t="shared" si="59"/>
        <v>0</v>
      </c>
      <c r="AA54" s="29">
        <f>INDEX(bulk_tonnages_div!$F$2:$AF$136,MATCH($A54,bulk_tonnages_div!$A$2:$A$136,0),MATCH(AA$2,bulk_tonnages_div!$F$1:$AF$1,0))*$AA$6*$AA$7*MCF</f>
        <v>0</v>
      </c>
      <c r="AB54" s="30">
        <f t="shared" si="25"/>
        <v>0</v>
      </c>
      <c r="AC54" s="9">
        <f t="shared" si="26"/>
        <v>0</v>
      </c>
      <c r="AD54" s="29">
        <f>((INDEX(bulk_tonnages_div!$F$2:$AF$136,MATCH($A54,bulk_tonnages_div!$A$2:$A$136,0),MATCH(AD$2,bulk_tonnages_div!$F$1:$AF$1,0)))+(IF(A44&gt;end_year_1,0,'Soil and Dirt_tonnages'!E44)))*$AD$6*$AD$7*MCF</f>
        <v>0</v>
      </c>
      <c r="AE54" s="30">
        <f t="shared" si="27"/>
        <v>0</v>
      </c>
      <c r="AF54" s="9">
        <f t="shared" si="28"/>
        <v>0</v>
      </c>
      <c r="AG54" s="29">
        <f>INDEX(bulk_tonnages_div!$F$2:$AF$136,MATCH($A54,bulk_tonnages_div!$A$2:$A$136,0),MATCH(AG$2,bulk_tonnages_div!$F$1:$AF$1,0))*$AG$6*$AG$7*MCF</f>
        <v>0</v>
      </c>
      <c r="AH54" s="30">
        <f t="shared" si="29"/>
        <v>0</v>
      </c>
      <c r="AI54" s="9">
        <f t="shared" si="30"/>
        <v>0</v>
      </c>
      <c r="AJ54" s="29">
        <f>INDEX(bulk_tonnages_div!$F$2:$AF$136,MATCH($A54,bulk_tonnages_div!$A$2:$A$136,0),MATCH(AJ$2,bulk_tonnages_div!$F$1:$AF$1,0))*$AJ$6*$AJ$7*MCF</f>
        <v>0</v>
      </c>
      <c r="AK54" s="30">
        <f t="shared" si="60"/>
        <v>0</v>
      </c>
      <c r="AL54" s="9">
        <f t="shared" si="63"/>
        <v>0</v>
      </c>
      <c r="AM54" s="29">
        <f>INDEX(bulk_tonnages_div!$F$2:$AF$136,MATCH($A54,bulk_tonnages_div!$A$2:$A$136,0),MATCH(AM$2,bulk_tonnages_div!$F$1:$AF$1,0))*$AM$6*$AM$7*MCF</f>
        <v>0</v>
      </c>
      <c r="AN54" s="30">
        <f t="shared" si="64"/>
        <v>0</v>
      </c>
      <c r="AO54" s="9">
        <f t="shared" si="65"/>
        <v>0</v>
      </c>
      <c r="AP54" s="29">
        <f>IF(A44&gt;end_year_1, 0, Sludge_tonnages!E44)*$AP$6*$AP$7*MCF</f>
        <v>0</v>
      </c>
      <c r="AQ54" s="30">
        <f t="shared" si="49"/>
        <v>0</v>
      </c>
      <c r="AR54" s="9">
        <f t="shared" si="61"/>
        <v>0</v>
      </c>
      <c r="AU54" s="55">
        <f t="shared" si="62"/>
        <v>0</v>
      </c>
      <c r="AV54" s="55">
        <f t="shared" si="77"/>
        <v>0</v>
      </c>
      <c r="AX54" s="55">
        <f t="shared" si="78"/>
        <v>0</v>
      </c>
      <c r="AY54" s="55">
        <f t="shared" si="79"/>
        <v>0</v>
      </c>
      <c r="AZ54" s="55">
        <f t="shared" si="80"/>
        <v>0</v>
      </c>
      <c r="BA54" s="55">
        <f t="shared" si="81"/>
        <v>0</v>
      </c>
      <c r="BB54" s="55">
        <f t="shared" si="82"/>
        <v>0</v>
      </c>
      <c r="BC54" s="55">
        <f t="shared" si="83"/>
        <v>0</v>
      </c>
      <c r="BD54" s="55">
        <f t="shared" si="84"/>
        <v>0</v>
      </c>
      <c r="BE54" s="55">
        <f t="shared" si="85"/>
        <v>0</v>
      </c>
      <c r="BF54" s="55">
        <f t="shared" si="50"/>
        <v>0</v>
      </c>
      <c r="BG54" s="55">
        <f t="shared" si="51"/>
        <v>0</v>
      </c>
      <c r="BH54" s="55">
        <f t="shared" si="52"/>
        <v>0</v>
      </c>
      <c r="BI54" s="55">
        <f t="shared" si="53"/>
        <v>0</v>
      </c>
      <c r="BK54" s="55">
        <f t="shared" si="86"/>
        <v>0</v>
      </c>
      <c r="BL54" s="55">
        <f t="shared" si="87"/>
        <v>0</v>
      </c>
      <c r="BM54" s="55">
        <f t="shared" si="88"/>
        <v>0</v>
      </c>
      <c r="BN54" s="55">
        <f t="shared" si="89"/>
        <v>0</v>
      </c>
      <c r="BO54" s="55">
        <f t="shared" si="90"/>
        <v>0</v>
      </c>
      <c r="BP54" s="55">
        <f t="shared" si="91"/>
        <v>0</v>
      </c>
      <c r="BQ54" s="55">
        <f t="shared" si="92"/>
        <v>0</v>
      </c>
      <c r="BR54" s="55">
        <f t="shared" si="93"/>
        <v>0</v>
      </c>
      <c r="BS54" s="55">
        <f t="shared" si="54"/>
        <v>0</v>
      </c>
      <c r="BT54" s="55">
        <f t="shared" si="55"/>
        <v>0</v>
      </c>
      <c r="BU54" s="55">
        <f t="shared" si="56"/>
        <v>0</v>
      </c>
    </row>
    <row r="55" spans="1:73" x14ac:dyDescent="0.25">
      <c r="A55" s="6">
        <f>'DONNÉES '!B84</f>
        <v>43</v>
      </c>
      <c r="B55" s="8">
        <f t="shared" si="66"/>
        <v>0</v>
      </c>
      <c r="C55" s="29">
        <f>INDEX(bulk_tonnages_div!$C$2:$AF$136,MATCH($A55,bulk_tonnages_div!$A$2:$A$136,0),MATCH(C$2,bulk_tonnages_div!$C$1:$AF$1,0))*$C$6*$C$7*MCF</f>
        <v>0</v>
      </c>
      <c r="D55" s="30">
        <f t="shared" si="57"/>
        <v>0</v>
      </c>
      <c r="E55" s="9">
        <f t="shared" si="48"/>
        <v>0</v>
      </c>
      <c r="F55" s="29">
        <f>INDEX(bulk_tonnages_div!$F$2:$AF$136,MATCH($A55,bulk_tonnages_div!$A$2:$A$136,0),MATCH(F$2,bulk_tonnages_div!$F$1:$AF$1,0))*$F$6*$F$7*MCF</f>
        <v>0</v>
      </c>
      <c r="G55" s="30">
        <f t="shared" si="13"/>
        <v>0</v>
      </c>
      <c r="H55" s="9">
        <f t="shared" si="14"/>
        <v>0</v>
      </c>
      <c r="I55" s="29">
        <f>INDEX(bulk_tonnages_div!$F$2:$AF$136,MATCH($A55,bulk_tonnages_div!$A$2:$A$136,0),MATCH(I$2,bulk_tonnages_div!$F$1:$AF$1,0))*$I$6*$I$7*MCF</f>
        <v>0</v>
      </c>
      <c r="J55" s="30">
        <f t="shared" si="67"/>
        <v>0</v>
      </c>
      <c r="K55" s="9">
        <f t="shared" si="68"/>
        <v>0</v>
      </c>
      <c r="L55" s="29">
        <f>INDEX(bulk_tonnages_div!$F$2:$AF$136,MATCH($A55,bulk_tonnages_div!$A$2:$A$136,0),MATCH(L$2,bulk_tonnages_div!$F$1:$AF$1,0))*$L$6*$L$7*MCF</f>
        <v>0</v>
      </c>
      <c r="M55" s="30">
        <f t="shared" si="69"/>
        <v>0</v>
      </c>
      <c r="N55" s="9">
        <f t="shared" si="70"/>
        <v>0</v>
      </c>
      <c r="O55" s="29">
        <f>INDEX(bulk_tonnages_div!$F$2:$AF$136,MATCH($A55,bulk_tonnages_div!$A$2:$A$136,0),MATCH(O$2,bulk_tonnages_div!$F$1:$AF$1,0))*$O$6*$O$7*MCF</f>
        <v>0</v>
      </c>
      <c r="P55" s="30">
        <f t="shared" si="71"/>
        <v>0</v>
      </c>
      <c r="Q55" s="9">
        <f t="shared" si="72"/>
        <v>0</v>
      </c>
      <c r="R55" s="29">
        <f>INDEX(bulk_tonnages_div!$F$2:$AF$136,MATCH($A55,bulk_tonnages_div!$A$2:$A$136,0),MATCH(R$2,bulk_tonnages_div!$F$1:$AF$1,0))*$R$6*$R$7*MCF</f>
        <v>0</v>
      </c>
      <c r="S55" s="30">
        <f t="shared" si="73"/>
        <v>0</v>
      </c>
      <c r="T55" s="9">
        <f t="shared" si="74"/>
        <v>0</v>
      </c>
      <c r="U55" s="29">
        <f>INDEX(bulk_tonnages_div!$F$2:$AF$136,MATCH($A55,bulk_tonnages_div!$A$2:$A$136,0),MATCH(U$2,bulk_tonnages_div!$F$1:$AF$1,0))*$U$6*$U$7*MCF</f>
        <v>0</v>
      </c>
      <c r="V55" s="30">
        <f t="shared" si="75"/>
        <v>0</v>
      </c>
      <c r="W55" s="9">
        <f t="shared" si="76"/>
        <v>0</v>
      </c>
      <c r="X55" s="29">
        <f>INDEX(bulk_tonnages_div!$F$2:$AF$136,MATCH($A55,bulk_tonnages_div!$A$2:$A$136,0),MATCH(X$2,bulk_tonnages_div!$F$1:$AF$1,0))*$X$6*$X$7*MCF</f>
        <v>0</v>
      </c>
      <c r="Y55" s="30">
        <f t="shared" si="58"/>
        <v>0</v>
      </c>
      <c r="Z55" s="9">
        <f t="shared" si="59"/>
        <v>0</v>
      </c>
      <c r="AA55" s="29">
        <f>INDEX(bulk_tonnages_div!$F$2:$AF$136,MATCH($A55,bulk_tonnages_div!$A$2:$A$136,0),MATCH(AA$2,bulk_tonnages_div!$F$1:$AF$1,0))*$AA$6*$AA$7*MCF</f>
        <v>0</v>
      </c>
      <c r="AB55" s="30">
        <f t="shared" si="25"/>
        <v>0</v>
      </c>
      <c r="AC55" s="9">
        <f t="shared" si="26"/>
        <v>0</v>
      </c>
      <c r="AD55" s="29">
        <f>((INDEX(bulk_tonnages_div!$F$2:$AF$136,MATCH($A55,bulk_tonnages_div!$A$2:$A$136,0),MATCH(AD$2,bulk_tonnages_div!$F$1:$AF$1,0)))+(IF(A45&gt;end_year_1,0,'Soil and Dirt_tonnages'!E45)))*$AD$6*$AD$7*MCF</f>
        <v>0</v>
      </c>
      <c r="AE55" s="30">
        <f t="shared" si="27"/>
        <v>0</v>
      </c>
      <c r="AF55" s="9">
        <f t="shared" si="28"/>
        <v>0</v>
      </c>
      <c r="AG55" s="29">
        <f>INDEX(bulk_tonnages_div!$F$2:$AF$136,MATCH($A55,bulk_tonnages_div!$A$2:$A$136,0),MATCH(AG$2,bulk_tonnages_div!$F$1:$AF$1,0))*$AG$6*$AG$7*MCF</f>
        <v>0</v>
      </c>
      <c r="AH55" s="30">
        <f t="shared" si="29"/>
        <v>0</v>
      </c>
      <c r="AI55" s="9">
        <f t="shared" si="30"/>
        <v>0</v>
      </c>
      <c r="AJ55" s="29">
        <f>INDEX(bulk_tonnages_div!$F$2:$AF$136,MATCH($A55,bulk_tonnages_div!$A$2:$A$136,0),MATCH(AJ$2,bulk_tonnages_div!$F$1:$AF$1,0))*$AJ$6*$AJ$7*MCF</f>
        <v>0</v>
      </c>
      <c r="AK55" s="30">
        <f t="shared" si="60"/>
        <v>0</v>
      </c>
      <c r="AL55" s="9">
        <f t="shared" si="63"/>
        <v>0</v>
      </c>
      <c r="AM55" s="29">
        <f>INDEX(bulk_tonnages_div!$F$2:$AF$136,MATCH($A55,bulk_tonnages_div!$A$2:$A$136,0),MATCH(AM$2,bulk_tonnages_div!$F$1:$AF$1,0))*$AM$6*$AM$7*MCF</f>
        <v>0</v>
      </c>
      <c r="AN55" s="30">
        <f t="shared" si="64"/>
        <v>0</v>
      </c>
      <c r="AO55" s="9">
        <f t="shared" si="65"/>
        <v>0</v>
      </c>
      <c r="AP55" s="29">
        <f>IF(A45&gt;end_year_1, 0, Sludge_tonnages!E45)*$AP$6*$AP$7*MCF</f>
        <v>0</v>
      </c>
      <c r="AQ55" s="30">
        <f t="shared" si="49"/>
        <v>0</v>
      </c>
      <c r="AR55" s="9">
        <f t="shared" si="61"/>
        <v>0</v>
      </c>
      <c r="AU55" s="55">
        <f t="shared" si="62"/>
        <v>0</v>
      </c>
      <c r="AV55" s="55">
        <f t="shared" si="77"/>
        <v>0</v>
      </c>
      <c r="AX55" s="55">
        <f t="shared" si="78"/>
        <v>0</v>
      </c>
      <c r="AY55" s="55">
        <f t="shared" si="79"/>
        <v>0</v>
      </c>
      <c r="AZ55" s="55">
        <f t="shared" si="80"/>
        <v>0</v>
      </c>
      <c r="BA55" s="55">
        <f t="shared" si="81"/>
        <v>0</v>
      </c>
      <c r="BB55" s="55">
        <f t="shared" si="82"/>
        <v>0</v>
      </c>
      <c r="BC55" s="55">
        <f t="shared" si="83"/>
        <v>0</v>
      </c>
      <c r="BD55" s="55">
        <f t="shared" si="84"/>
        <v>0</v>
      </c>
      <c r="BE55" s="55">
        <f t="shared" si="85"/>
        <v>0</v>
      </c>
      <c r="BF55" s="55">
        <f t="shared" si="50"/>
        <v>0</v>
      </c>
      <c r="BG55" s="55">
        <f t="shared" si="51"/>
        <v>0</v>
      </c>
      <c r="BH55" s="55">
        <f t="shared" si="52"/>
        <v>0</v>
      </c>
      <c r="BI55" s="55">
        <f t="shared" si="53"/>
        <v>0</v>
      </c>
      <c r="BK55" s="55">
        <f t="shared" si="86"/>
        <v>0</v>
      </c>
      <c r="BL55" s="55">
        <f t="shared" si="87"/>
        <v>0</v>
      </c>
      <c r="BM55" s="55">
        <f t="shared" si="88"/>
        <v>0</v>
      </c>
      <c r="BN55" s="55">
        <f t="shared" si="89"/>
        <v>0</v>
      </c>
      <c r="BO55" s="55">
        <f t="shared" si="90"/>
        <v>0</v>
      </c>
      <c r="BP55" s="55">
        <f t="shared" si="91"/>
        <v>0</v>
      </c>
      <c r="BQ55" s="55">
        <f t="shared" si="92"/>
        <v>0</v>
      </c>
      <c r="BR55" s="55">
        <f t="shared" si="93"/>
        <v>0</v>
      </c>
      <c r="BS55" s="55">
        <f t="shared" si="54"/>
        <v>0</v>
      </c>
      <c r="BT55" s="55">
        <f t="shared" si="55"/>
        <v>0</v>
      </c>
      <c r="BU55" s="55">
        <f t="shared" si="56"/>
        <v>0</v>
      </c>
    </row>
    <row r="56" spans="1:73" x14ac:dyDescent="0.25">
      <c r="A56" s="6">
        <f>'DONNÉES '!B85</f>
        <v>44</v>
      </c>
      <c r="B56" s="8">
        <f t="shared" si="66"/>
        <v>0</v>
      </c>
      <c r="C56" s="29">
        <f>INDEX(bulk_tonnages_div!$C$2:$AF$136,MATCH($A56,bulk_tonnages_div!$A$2:$A$136,0),MATCH(C$2,bulk_tonnages_div!$C$1:$AF$1,0))*$C$6*$C$7*MCF</f>
        <v>0</v>
      </c>
      <c r="D56" s="30">
        <f t="shared" si="57"/>
        <v>0</v>
      </c>
      <c r="E56" s="9">
        <f t="shared" si="48"/>
        <v>0</v>
      </c>
      <c r="F56" s="29">
        <f>INDEX(bulk_tonnages_div!$F$2:$AF$136,MATCH($A56,bulk_tonnages_div!$A$2:$A$136,0),MATCH(F$2,bulk_tonnages_div!$F$1:$AF$1,0))*$F$6*$F$7*MCF</f>
        <v>0</v>
      </c>
      <c r="G56" s="30">
        <f t="shared" si="13"/>
        <v>0</v>
      </c>
      <c r="H56" s="9">
        <f t="shared" si="14"/>
        <v>0</v>
      </c>
      <c r="I56" s="29">
        <f>INDEX(bulk_tonnages_div!$F$2:$AF$136,MATCH($A56,bulk_tonnages_div!$A$2:$A$136,0),MATCH(I$2,bulk_tonnages_div!$F$1:$AF$1,0))*$I$6*$I$7*MCF</f>
        <v>0</v>
      </c>
      <c r="J56" s="30">
        <f t="shared" si="67"/>
        <v>0</v>
      </c>
      <c r="K56" s="9">
        <f t="shared" si="68"/>
        <v>0</v>
      </c>
      <c r="L56" s="29">
        <f>INDEX(bulk_tonnages_div!$F$2:$AF$136,MATCH($A56,bulk_tonnages_div!$A$2:$A$136,0),MATCH(L$2,bulk_tonnages_div!$F$1:$AF$1,0))*$L$6*$L$7*MCF</f>
        <v>0</v>
      </c>
      <c r="M56" s="30">
        <f t="shared" si="69"/>
        <v>0</v>
      </c>
      <c r="N56" s="9">
        <f t="shared" si="70"/>
        <v>0</v>
      </c>
      <c r="O56" s="29">
        <f>INDEX(bulk_tonnages_div!$F$2:$AF$136,MATCH($A56,bulk_tonnages_div!$A$2:$A$136,0),MATCH(O$2,bulk_tonnages_div!$F$1:$AF$1,0))*$O$6*$O$7*MCF</f>
        <v>0</v>
      </c>
      <c r="P56" s="30">
        <f t="shared" si="71"/>
        <v>0</v>
      </c>
      <c r="Q56" s="9">
        <f t="shared" si="72"/>
        <v>0</v>
      </c>
      <c r="R56" s="29">
        <f>INDEX(bulk_tonnages_div!$F$2:$AF$136,MATCH($A56,bulk_tonnages_div!$A$2:$A$136,0),MATCH(R$2,bulk_tonnages_div!$F$1:$AF$1,0))*$R$6*$R$7*MCF</f>
        <v>0</v>
      </c>
      <c r="S56" s="30">
        <f t="shared" si="73"/>
        <v>0</v>
      </c>
      <c r="T56" s="9">
        <f t="shared" si="74"/>
        <v>0</v>
      </c>
      <c r="U56" s="29">
        <f>INDEX(bulk_tonnages_div!$F$2:$AF$136,MATCH($A56,bulk_tonnages_div!$A$2:$A$136,0),MATCH(U$2,bulk_tonnages_div!$F$1:$AF$1,0))*$U$6*$U$7*MCF</f>
        <v>0</v>
      </c>
      <c r="V56" s="30">
        <f t="shared" si="75"/>
        <v>0</v>
      </c>
      <c r="W56" s="9">
        <f t="shared" si="76"/>
        <v>0</v>
      </c>
      <c r="X56" s="29">
        <f>INDEX(bulk_tonnages_div!$F$2:$AF$136,MATCH($A56,bulk_tonnages_div!$A$2:$A$136,0),MATCH(X$2,bulk_tonnages_div!$F$1:$AF$1,0))*$X$6*$X$7*MCF</f>
        <v>0</v>
      </c>
      <c r="Y56" s="30">
        <f t="shared" si="58"/>
        <v>0</v>
      </c>
      <c r="Z56" s="9">
        <f t="shared" si="59"/>
        <v>0</v>
      </c>
      <c r="AA56" s="29">
        <f>INDEX(bulk_tonnages_div!$F$2:$AF$136,MATCH($A56,bulk_tonnages_div!$A$2:$A$136,0),MATCH(AA$2,bulk_tonnages_div!$F$1:$AF$1,0))*$AA$6*$AA$7*MCF</f>
        <v>0</v>
      </c>
      <c r="AB56" s="30">
        <f t="shared" si="25"/>
        <v>0</v>
      </c>
      <c r="AC56" s="9">
        <f t="shared" si="26"/>
        <v>0</v>
      </c>
      <c r="AD56" s="29">
        <f>((INDEX(bulk_tonnages_div!$F$2:$AF$136,MATCH($A56,bulk_tonnages_div!$A$2:$A$136,0),MATCH(AD$2,bulk_tonnages_div!$F$1:$AF$1,0)))+(IF(A46&gt;end_year_1,0,'Soil and Dirt_tonnages'!E46)))*$AD$6*$AD$7*MCF</f>
        <v>0</v>
      </c>
      <c r="AE56" s="30">
        <f t="shared" si="27"/>
        <v>0</v>
      </c>
      <c r="AF56" s="9">
        <f t="shared" si="28"/>
        <v>0</v>
      </c>
      <c r="AG56" s="29">
        <f>INDEX(bulk_tonnages_div!$F$2:$AF$136,MATCH($A56,bulk_tonnages_div!$A$2:$A$136,0),MATCH(AG$2,bulk_tonnages_div!$F$1:$AF$1,0))*$AG$6*$AG$7*MCF</f>
        <v>0</v>
      </c>
      <c r="AH56" s="30">
        <f t="shared" si="29"/>
        <v>0</v>
      </c>
      <c r="AI56" s="9">
        <f t="shared" si="30"/>
        <v>0</v>
      </c>
      <c r="AJ56" s="29">
        <f>INDEX(bulk_tonnages_div!$F$2:$AF$136,MATCH($A56,bulk_tonnages_div!$A$2:$A$136,0),MATCH(AJ$2,bulk_tonnages_div!$F$1:$AF$1,0))*$AJ$6*$AJ$7*MCF</f>
        <v>0</v>
      </c>
      <c r="AK56" s="30">
        <f t="shared" si="60"/>
        <v>0</v>
      </c>
      <c r="AL56" s="9">
        <f t="shared" si="63"/>
        <v>0</v>
      </c>
      <c r="AM56" s="29">
        <f>INDEX(bulk_tonnages_div!$F$2:$AF$136,MATCH($A56,bulk_tonnages_div!$A$2:$A$136,0),MATCH(AM$2,bulk_tonnages_div!$F$1:$AF$1,0))*$AM$6*$AM$7*MCF</f>
        <v>0</v>
      </c>
      <c r="AN56" s="30">
        <f t="shared" si="64"/>
        <v>0</v>
      </c>
      <c r="AO56" s="9">
        <f t="shared" si="65"/>
        <v>0</v>
      </c>
      <c r="AP56" s="29">
        <f>IF(A46&gt;end_year_1, 0, Sludge_tonnages!E46)*$AP$6*$AP$7*MCF</f>
        <v>0</v>
      </c>
      <c r="AQ56" s="30">
        <f t="shared" si="49"/>
        <v>0</v>
      </c>
      <c r="AR56" s="9">
        <f t="shared" si="61"/>
        <v>0</v>
      </c>
      <c r="AU56" s="55">
        <f t="shared" si="62"/>
        <v>0</v>
      </c>
      <c r="AV56" s="55">
        <f t="shared" si="77"/>
        <v>0</v>
      </c>
      <c r="AX56" s="55">
        <f t="shared" si="78"/>
        <v>0</v>
      </c>
      <c r="AY56" s="55">
        <f t="shared" si="79"/>
        <v>0</v>
      </c>
      <c r="AZ56" s="55">
        <f t="shared" si="80"/>
        <v>0</v>
      </c>
      <c r="BA56" s="55">
        <f t="shared" si="81"/>
        <v>0</v>
      </c>
      <c r="BB56" s="55">
        <f t="shared" si="82"/>
        <v>0</v>
      </c>
      <c r="BC56" s="55">
        <f t="shared" si="83"/>
        <v>0</v>
      </c>
      <c r="BD56" s="55">
        <f t="shared" si="84"/>
        <v>0</v>
      </c>
      <c r="BE56" s="55">
        <f t="shared" si="85"/>
        <v>0</v>
      </c>
      <c r="BF56" s="55">
        <f t="shared" si="50"/>
        <v>0</v>
      </c>
      <c r="BG56" s="55">
        <f t="shared" si="51"/>
        <v>0</v>
      </c>
      <c r="BH56" s="55">
        <f t="shared" si="52"/>
        <v>0</v>
      </c>
      <c r="BI56" s="55">
        <f t="shared" si="53"/>
        <v>0</v>
      </c>
      <c r="BK56" s="55">
        <f t="shared" si="86"/>
        <v>0</v>
      </c>
      <c r="BL56" s="55">
        <f t="shared" si="87"/>
        <v>0</v>
      </c>
      <c r="BM56" s="55">
        <f t="shared" si="88"/>
        <v>0</v>
      </c>
      <c r="BN56" s="55">
        <f t="shared" si="89"/>
        <v>0</v>
      </c>
      <c r="BO56" s="55">
        <f t="shared" si="90"/>
        <v>0</v>
      </c>
      <c r="BP56" s="55">
        <f t="shared" si="91"/>
        <v>0</v>
      </c>
      <c r="BQ56" s="55">
        <f t="shared" si="92"/>
        <v>0</v>
      </c>
      <c r="BR56" s="55">
        <f t="shared" si="93"/>
        <v>0</v>
      </c>
      <c r="BS56" s="55">
        <f t="shared" si="54"/>
        <v>0</v>
      </c>
      <c r="BT56" s="55">
        <f t="shared" si="55"/>
        <v>0</v>
      </c>
      <c r="BU56" s="55">
        <f t="shared" si="56"/>
        <v>0</v>
      </c>
    </row>
    <row r="57" spans="1:73" x14ac:dyDescent="0.25">
      <c r="A57" s="6">
        <f>'DONNÉES '!B86</f>
        <v>45</v>
      </c>
      <c r="B57" s="8">
        <f t="shared" si="66"/>
        <v>0</v>
      </c>
      <c r="C57" s="29">
        <f>INDEX(bulk_tonnages_div!$C$2:$AF$136,MATCH($A57,bulk_tonnages_div!$A$2:$A$136,0),MATCH(C$2,bulk_tonnages_div!$C$1:$AF$1,0))*$C$6*$C$7*MCF</f>
        <v>0</v>
      </c>
      <c r="D57" s="30">
        <f t="shared" si="57"/>
        <v>0</v>
      </c>
      <c r="E57" s="9">
        <f t="shared" si="48"/>
        <v>0</v>
      </c>
      <c r="F57" s="29">
        <f>INDEX(bulk_tonnages_div!$F$2:$AF$136,MATCH($A57,bulk_tonnages_div!$A$2:$A$136,0),MATCH(F$2,bulk_tonnages_div!$F$1:$AF$1,0))*$F$6*$F$7*MCF</f>
        <v>0</v>
      </c>
      <c r="G57" s="30">
        <f t="shared" si="13"/>
        <v>0</v>
      </c>
      <c r="H57" s="9">
        <f t="shared" si="14"/>
        <v>0</v>
      </c>
      <c r="I57" s="29">
        <f>INDEX(bulk_tonnages_div!$F$2:$AF$136,MATCH($A57,bulk_tonnages_div!$A$2:$A$136,0),MATCH(I$2,bulk_tonnages_div!$F$1:$AF$1,0))*$I$6*$I$7*MCF</f>
        <v>0</v>
      </c>
      <c r="J57" s="30">
        <f t="shared" si="67"/>
        <v>0</v>
      </c>
      <c r="K57" s="9">
        <f t="shared" si="68"/>
        <v>0</v>
      </c>
      <c r="L57" s="29">
        <f>INDEX(bulk_tonnages_div!$F$2:$AF$136,MATCH($A57,bulk_tonnages_div!$A$2:$A$136,0),MATCH(L$2,bulk_tonnages_div!$F$1:$AF$1,0))*$L$6*$L$7*MCF</f>
        <v>0</v>
      </c>
      <c r="M57" s="30">
        <f t="shared" si="69"/>
        <v>0</v>
      </c>
      <c r="N57" s="9">
        <f t="shared" si="70"/>
        <v>0</v>
      </c>
      <c r="O57" s="29">
        <f>INDEX(bulk_tonnages_div!$F$2:$AF$136,MATCH($A57,bulk_tonnages_div!$A$2:$A$136,0),MATCH(O$2,bulk_tonnages_div!$F$1:$AF$1,0))*$O$6*$O$7*MCF</f>
        <v>0</v>
      </c>
      <c r="P57" s="30">
        <f t="shared" si="71"/>
        <v>0</v>
      </c>
      <c r="Q57" s="9">
        <f t="shared" si="72"/>
        <v>0</v>
      </c>
      <c r="R57" s="29">
        <f>INDEX(bulk_tonnages_div!$F$2:$AF$136,MATCH($A57,bulk_tonnages_div!$A$2:$A$136,0),MATCH(R$2,bulk_tonnages_div!$F$1:$AF$1,0))*$R$6*$R$7*MCF</f>
        <v>0</v>
      </c>
      <c r="S57" s="30">
        <f t="shared" si="73"/>
        <v>0</v>
      </c>
      <c r="T57" s="9">
        <f t="shared" si="74"/>
        <v>0</v>
      </c>
      <c r="U57" s="29">
        <f>INDEX(bulk_tonnages_div!$F$2:$AF$136,MATCH($A57,bulk_tonnages_div!$A$2:$A$136,0),MATCH(U$2,bulk_tonnages_div!$F$1:$AF$1,0))*$U$6*$U$7*MCF</f>
        <v>0</v>
      </c>
      <c r="V57" s="30">
        <f t="shared" si="75"/>
        <v>0</v>
      </c>
      <c r="W57" s="9">
        <f t="shared" si="76"/>
        <v>0</v>
      </c>
      <c r="X57" s="29">
        <f>INDEX(bulk_tonnages_div!$F$2:$AF$136,MATCH($A57,bulk_tonnages_div!$A$2:$A$136,0),MATCH(X$2,bulk_tonnages_div!$F$1:$AF$1,0))*$X$6*$X$7*MCF</f>
        <v>0</v>
      </c>
      <c r="Y57" s="30">
        <f t="shared" si="58"/>
        <v>0</v>
      </c>
      <c r="Z57" s="9">
        <f t="shared" si="59"/>
        <v>0</v>
      </c>
      <c r="AA57" s="29">
        <f>INDEX(bulk_tonnages_div!$F$2:$AF$136,MATCH($A57,bulk_tonnages_div!$A$2:$A$136,0),MATCH(AA$2,bulk_tonnages_div!$F$1:$AF$1,0))*$AA$6*$AA$7*MCF</f>
        <v>0</v>
      </c>
      <c r="AB57" s="30">
        <f t="shared" si="25"/>
        <v>0</v>
      </c>
      <c r="AC57" s="9">
        <f t="shared" si="26"/>
        <v>0</v>
      </c>
      <c r="AD57" s="29">
        <f>((INDEX(bulk_tonnages_div!$F$2:$AF$136,MATCH($A57,bulk_tonnages_div!$A$2:$A$136,0),MATCH(AD$2,bulk_tonnages_div!$F$1:$AF$1,0)))+(IF(A47&gt;end_year_1,0,'Soil and Dirt_tonnages'!E47)))*$AD$6*$AD$7*MCF</f>
        <v>0</v>
      </c>
      <c r="AE57" s="30">
        <f t="shared" si="27"/>
        <v>0</v>
      </c>
      <c r="AF57" s="9">
        <f t="shared" si="28"/>
        <v>0</v>
      </c>
      <c r="AG57" s="29">
        <f>INDEX(bulk_tonnages_div!$F$2:$AF$136,MATCH($A57,bulk_tonnages_div!$A$2:$A$136,0),MATCH(AG$2,bulk_tonnages_div!$F$1:$AF$1,0))*$AG$6*$AG$7*MCF</f>
        <v>0</v>
      </c>
      <c r="AH57" s="30">
        <f t="shared" si="29"/>
        <v>0</v>
      </c>
      <c r="AI57" s="9">
        <f t="shared" si="30"/>
        <v>0</v>
      </c>
      <c r="AJ57" s="29">
        <f>INDEX(bulk_tonnages_div!$F$2:$AF$136,MATCH($A57,bulk_tonnages_div!$A$2:$A$136,0),MATCH(AJ$2,bulk_tonnages_div!$F$1:$AF$1,0))*$AJ$6*$AJ$7*MCF</f>
        <v>0</v>
      </c>
      <c r="AK57" s="30">
        <f t="shared" si="60"/>
        <v>0</v>
      </c>
      <c r="AL57" s="9">
        <f t="shared" si="63"/>
        <v>0</v>
      </c>
      <c r="AM57" s="29">
        <f>INDEX(bulk_tonnages_div!$F$2:$AF$136,MATCH($A57,bulk_tonnages_div!$A$2:$A$136,0),MATCH(AM$2,bulk_tonnages_div!$F$1:$AF$1,0))*$AM$6*$AM$7*MCF</f>
        <v>0</v>
      </c>
      <c r="AN57" s="30">
        <f t="shared" si="64"/>
        <v>0</v>
      </c>
      <c r="AO57" s="9">
        <f t="shared" si="65"/>
        <v>0</v>
      </c>
      <c r="AP57" s="29">
        <f>IF(A47&gt;end_year_1, 0, Sludge_tonnages!E47)*$AP$6*$AP$7*MCF</f>
        <v>0</v>
      </c>
      <c r="AQ57" s="30">
        <f t="shared" si="49"/>
        <v>0</v>
      </c>
      <c r="AR57" s="9">
        <f t="shared" si="61"/>
        <v>0</v>
      </c>
      <c r="AU57" s="55">
        <f t="shared" si="62"/>
        <v>0</v>
      </c>
      <c r="AV57" s="55">
        <f t="shared" si="77"/>
        <v>0</v>
      </c>
      <c r="AX57" s="55">
        <f t="shared" si="78"/>
        <v>0</v>
      </c>
      <c r="AY57" s="55">
        <f t="shared" si="79"/>
        <v>0</v>
      </c>
      <c r="AZ57" s="55">
        <f t="shared" si="80"/>
        <v>0</v>
      </c>
      <c r="BA57" s="55">
        <f t="shared" si="81"/>
        <v>0</v>
      </c>
      <c r="BB57" s="55">
        <f t="shared" si="82"/>
        <v>0</v>
      </c>
      <c r="BC57" s="55">
        <f t="shared" si="83"/>
        <v>0</v>
      </c>
      <c r="BD57" s="55">
        <f t="shared" si="84"/>
        <v>0</v>
      </c>
      <c r="BE57" s="55">
        <f t="shared" si="85"/>
        <v>0</v>
      </c>
      <c r="BF57" s="55">
        <f t="shared" si="50"/>
        <v>0</v>
      </c>
      <c r="BG57" s="55">
        <f t="shared" si="51"/>
        <v>0</v>
      </c>
      <c r="BH57" s="55">
        <f t="shared" si="52"/>
        <v>0</v>
      </c>
      <c r="BI57" s="55">
        <f t="shared" si="53"/>
        <v>0</v>
      </c>
      <c r="BK57" s="55">
        <f t="shared" si="86"/>
        <v>0</v>
      </c>
      <c r="BL57" s="55">
        <f t="shared" si="87"/>
        <v>0</v>
      </c>
      <c r="BM57" s="55">
        <f t="shared" si="88"/>
        <v>0</v>
      </c>
      <c r="BN57" s="55">
        <f t="shared" si="89"/>
        <v>0</v>
      </c>
      <c r="BO57" s="55">
        <f t="shared" si="90"/>
        <v>0</v>
      </c>
      <c r="BP57" s="55">
        <f t="shared" si="91"/>
        <v>0</v>
      </c>
      <c r="BQ57" s="55">
        <f t="shared" si="92"/>
        <v>0</v>
      </c>
      <c r="BR57" s="55">
        <f t="shared" si="93"/>
        <v>0</v>
      </c>
      <c r="BS57" s="55">
        <f t="shared" si="54"/>
        <v>0</v>
      </c>
      <c r="BT57" s="55">
        <f t="shared" si="55"/>
        <v>0</v>
      </c>
      <c r="BU57" s="55">
        <f t="shared" si="56"/>
        <v>0</v>
      </c>
    </row>
    <row r="58" spans="1:73" x14ac:dyDescent="0.25">
      <c r="A58" s="6">
        <f>'DONNÉES '!B87</f>
        <v>46</v>
      </c>
      <c r="B58" s="8">
        <f t="shared" si="66"/>
        <v>0</v>
      </c>
      <c r="C58" s="29">
        <f>INDEX(bulk_tonnages_div!$C$2:$AF$136,MATCH($A58,bulk_tonnages_div!$A$2:$A$136,0),MATCH(C$2,bulk_tonnages_div!$C$1:$AF$1,0))*$C$6*$C$7*MCF</f>
        <v>0</v>
      </c>
      <c r="D58" s="30">
        <f t="shared" si="57"/>
        <v>0</v>
      </c>
      <c r="E58" s="9">
        <f t="shared" si="48"/>
        <v>0</v>
      </c>
      <c r="F58" s="29">
        <f>INDEX(bulk_tonnages_div!$F$2:$AF$136,MATCH($A58,bulk_tonnages_div!$A$2:$A$136,0),MATCH(F$2,bulk_tonnages_div!$F$1:$AF$1,0))*$F$6*$F$7*MCF</f>
        <v>0</v>
      </c>
      <c r="G58" s="30">
        <f t="shared" si="13"/>
        <v>0</v>
      </c>
      <c r="H58" s="9">
        <f t="shared" si="14"/>
        <v>0</v>
      </c>
      <c r="I58" s="29">
        <f>INDEX(bulk_tonnages_div!$F$2:$AF$136,MATCH($A58,bulk_tonnages_div!$A$2:$A$136,0),MATCH(I$2,bulk_tonnages_div!$F$1:$AF$1,0))*$I$6*$I$7*MCF</f>
        <v>0</v>
      </c>
      <c r="J58" s="30">
        <f t="shared" si="67"/>
        <v>0</v>
      </c>
      <c r="K58" s="9">
        <f t="shared" si="68"/>
        <v>0</v>
      </c>
      <c r="L58" s="29">
        <f>INDEX(bulk_tonnages_div!$F$2:$AF$136,MATCH($A58,bulk_tonnages_div!$A$2:$A$136,0),MATCH(L$2,bulk_tonnages_div!$F$1:$AF$1,0))*$L$6*$L$7*MCF</f>
        <v>0</v>
      </c>
      <c r="M58" s="30">
        <f t="shared" si="69"/>
        <v>0</v>
      </c>
      <c r="N58" s="9">
        <f t="shared" si="70"/>
        <v>0</v>
      </c>
      <c r="O58" s="29">
        <f>INDEX(bulk_tonnages_div!$F$2:$AF$136,MATCH($A58,bulk_tonnages_div!$A$2:$A$136,0),MATCH(O$2,bulk_tonnages_div!$F$1:$AF$1,0))*$O$6*$O$7*MCF</f>
        <v>0</v>
      </c>
      <c r="P58" s="30">
        <f t="shared" si="71"/>
        <v>0</v>
      </c>
      <c r="Q58" s="9">
        <f t="shared" si="72"/>
        <v>0</v>
      </c>
      <c r="R58" s="29">
        <f>INDEX(bulk_tonnages_div!$F$2:$AF$136,MATCH($A58,bulk_tonnages_div!$A$2:$A$136,0),MATCH(R$2,bulk_tonnages_div!$F$1:$AF$1,0))*$R$6*$R$7*MCF</f>
        <v>0</v>
      </c>
      <c r="S58" s="30">
        <f t="shared" si="73"/>
        <v>0</v>
      </c>
      <c r="T58" s="9">
        <f t="shared" si="74"/>
        <v>0</v>
      </c>
      <c r="U58" s="29">
        <f>INDEX(bulk_tonnages_div!$F$2:$AF$136,MATCH($A58,bulk_tonnages_div!$A$2:$A$136,0),MATCH(U$2,bulk_tonnages_div!$F$1:$AF$1,0))*$U$6*$U$7*MCF</f>
        <v>0</v>
      </c>
      <c r="V58" s="30">
        <f t="shared" si="75"/>
        <v>0</v>
      </c>
      <c r="W58" s="9">
        <f t="shared" si="76"/>
        <v>0</v>
      </c>
      <c r="X58" s="29">
        <f>INDEX(bulk_tonnages_div!$F$2:$AF$136,MATCH($A58,bulk_tonnages_div!$A$2:$A$136,0),MATCH(X$2,bulk_tonnages_div!$F$1:$AF$1,0))*$X$6*$X$7*MCF</f>
        <v>0</v>
      </c>
      <c r="Y58" s="30">
        <f t="shared" si="58"/>
        <v>0</v>
      </c>
      <c r="Z58" s="9">
        <f t="shared" si="59"/>
        <v>0</v>
      </c>
      <c r="AA58" s="29">
        <f>INDEX(bulk_tonnages_div!$F$2:$AF$136,MATCH($A58,bulk_tonnages_div!$A$2:$A$136,0),MATCH(AA$2,bulk_tonnages_div!$F$1:$AF$1,0))*$AA$6*$AA$7*MCF</f>
        <v>0</v>
      </c>
      <c r="AB58" s="30">
        <f t="shared" si="25"/>
        <v>0</v>
      </c>
      <c r="AC58" s="9">
        <f t="shared" si="26"/>
        <v>0</v>
      </c>
      <c r="AD58" s="29">
        <f>((INDEX(bulk_tonnages_div!$F$2:$AF$136,MATCH($A58,bulk_tonnages_div!$A$2:$A$136,0),MATCH(AD$2,bulk_tonnages_div!$F$1:$AF$1,0)))+(IF(A48&gt;end_year_1,0,'Soil and Dirt_tonnages'!E48)))*$AD$6*$AD$7*MCF</f>
        <v>0</v>
      </c>
      <c r="AE58" s="30">
        <f t="shared" si="27"/>
        <v>0</v>
      </c>
      <c r="AF58" s="9">
        <f t="shared" si="28"/>
        <v>0</v>
      </c>
      <c r="AG58" s="29">
        <f>INDEX(bulk_tonnages_div!$F$2:$AF$136,MATCH($A58,bulk_tonnages_div!$A$2:$A$136,0),MATCH(AG$2,bulk_tonnages_div!$F$1:$AF$1,0))*$AG$6*$AG$7*MCF</f>
        <v>0</v>
      </c>
      <c r="AH58" s="30">
        <f t="shared" si="29"/>
        <v>0</v>
      </c>
      <c r="AI58" s="9">
        <f t="shared" si="30"/>
        <v>0</v>
      </c>
      <c r="AJ58" s="29">
        <f>INDEX(bulk_tonnages_div!$F$2:$AF$136,MATCH($A58,bulk_tonnages_div!$A$2:$A$136,0),MATCH(AJ$2,bulk_tonnages_div!$F$1:$AF$1,0))*$AJ$6*$AJ$7*MCF</f>
        <v>0</v>
      </c>
      <c r="AK58" s="30">
        <f t="shared" si="60"/>
        <v>0</v>
      </c>
      <c r="AL58" s="9">
        <f t="shared" si="63"/>
        <v>0</v>
      </c>
      <c r="AM58" s="29">
        <f>INDEX(bulk_tonnages_div!$F$2:$AF$136,MATCH($A58,bulk_tonnages_div!$A$2:$A$136,0),MATCH(AM$2,bulk_tonnages_div!$F$1:$AF$1,0))*$AM$6*$AM$7*MCF</f>
        <v>0</v>
      </c>
      <c r="AN58" s="30">
        <f t="shared" si="64"/>
        <v>0</v>
      </c>
      <c r="AO58" s="9">
        <f t="shared" si="65"/>
        <v>0</v>
      </c>
      <c r="AP58" s="29">
        <f>IF(A48&gt;end_year_1, 0, Sludge_tonnages!E48)*$AP$6*$AP$7*MCF</f>
        <v>0</v>
      </c>
      <c r="AQ58" s="30">
        <f t="shared" si="49"/>
        <v>0</v>
      </c>
      <c r="AR58" s="9">
        <f t="shared" si="61"/>
        <v>0</v>
      </c>
      <c r="AU58" s="55">
        <f t="shared" si="62"/>
        <v>0</v>
      </c>
      <c r="AV58" s="55">
        <f t="shared" si="77"/>
        <v>0</v>
      </c>
      <c r="AX58" s="55">
        <f t="shared" si="78"/>
        <v>0</v>
      </c>
      <c r="AY58" s="55">
        <f t="shared" si="79"/>
        <v>0</v>
      </c>
      <c r="AZ58" s="55">
        <f t="shared" si="80"/>
        <v>0</v>
      </c>
      <c r="BA58" s="55">
        <f t="shared" si="81"/>
        <v>0</v>
      </c>
      <c r="BB58" s="55">
        <f t="shared" si="82"/>
        <v>0</v>
      </c>
      <c r="BC58" s="55">
        <f t="shared" si="83"/>
        <v>0</v>
      </c>
      <c r="BD58" s="55">
        <f t="shared" si="84"/>
        <v>0</v>
      </c>
      <c r="BE58" s="55">
        <f t="shared" si="85"/>
        <v>0</v>
      </c>
      <c r="BF58" s="55">
        <f t="shared" si="50"/>
        <v>0</v>
      </c>
      <c r="BG58" s="55">
        <f t="shared" si="51"/>
        <v>0</v>
      </c>
      <c r="BH58" s="55">
        <f t="shared" si="52"/>
        <v>0</v>
      </c>
      <c r="BI58" s="55">
        <f t="shared" si="53"/>
        <v>0</v>
      </c>
      <c r="BK58" s="55">
        <f t="shared" si="86"/>
        <v>0</v>
      </c>
      <c r="BL58" s="55">
        <f t="shared" si="87"/>
        <v>0</v>
      </c>
      <c r="BM58" s="55">
        <f t="shared" si="88"/>
        <v>0</v>
      </c>
      <c r="BN58" s="55">
        <f t="shared" si="89"/>
        <v>0</v>
      </c>
      <c r="BO58" s="55">
        <f t="shared" si="90"/>
        <v>0</v>
      </c>
      <c r="BP58" s="55">
        <f t="shared" si="91"/>
        <v>0</v>
      </c>
      <c r="BQ58" s="55">
        <f t="shared" si="92"/>
        <v>0</v>
      </c>
      <c r="BR58" s="55">
        <f t="shared" si="93"/>
        <v>0</v>
      </c>
      <c r="BS58" s="55">
        <f t="shared" si="54"/>
        <v>0</v>
      </c>
      <c r="BT58" s="55">
        <f t="shared" si="55"/>
        <v>0</v>
      </c>
      <c r="BU58" s="55">
        <f t="shared" si="56"/>
        <v>0</v>
      </c>
    </row>
    <row r="59" spans="1:73" x14ac:dyDescent="0.25">
      <c r="A59" s="6">
        <f>'DONNÉES '!B88</f>
        <v>47</v>
      </c>
      <c r="B59" s="8">
        <f t="shared" si="66"/>
        <v>0</v>
      </c>
      <c r="C59" s="29">
        <f>INDEX(bulk_tonnages_div!$C$2:$AF$136,MATCH($A59,bulk_tonnages_div!$A$2:$A$136,0),MATCH(C$2,bulk_tonnages_div!$C$1:$AF$1,0))*$C$6*$C$7*MCF</f>
        <v>0</v>
      </c>
      <c r="D59" s="30">
        <f t="shared" ref="D59:D120" si="94">C59+(D58*D$5)</f>
        <v>0</v>
      </c>
      <c r="E59" s="9">
        <f t="shared" ref="E59:E121" si="95">D58*(1-E$5)</f>
        <v>0</v>
      </c>
      <c r="F59" s="29">
        <f>INDEX(bulk_tonnages_div!$F$2:$AF$136,MATCH($A59,bulk_tonnages_div!$A$2:$A$136,0),MATCH(F$2,bulk_tonnages_div!$F$1:$AF$1,0))*$F$6*$F$7*MCF</f>
        <v>0</v>
      </c>
      <c r="G59" s="30">
        <f t="shared" ref="G59:G121" si="96">F59+(G58*G$5)</f>
        <v>0</v>
      </c>
      <c r="H59" s="9">
        <f t="shared" ref="H59:H121" si="97">G58*(1-H$5)</f>
        <v>0</v>
      </c>
      <c r="I59" s="29">
        <f>INDEX(bulk_tonnages_div!$F$2:$AF$136,MATCH($A59,bulk_tonnages_div!$A$2:$A$136,0),MATCH(I$2,bulk_tonnages_div!$F$1:$AF$1,0))*$I$6*$I$7*MCF</f>
        <v>0</v>
      </c>
      <c r="J59" s="30">
        <f t="shared" si="67"/>
        <v>0</v>
      </c>
      <c r="K59" s="9">
        <f t="shared" si="68"/>
        <v>0</v>
      </c>
      <c r="L59" s="29">
        <f>INDEX(bulk_tonnages_div!$F$2:$AF$136,MATCH($A59,bulk_tonnages_div!$A$2:$A$136,0),MATCH(L$2,bulk_tonnages_div!$F$1:$AF$1,0))*$L$6*$L$7*MCF</f>
        <v>0</v>
      </c>
      <c r="M59" s="30">
        <f t="shared" si="69"/>
        <v>0</v>
      </c>
      <c r="N59" s="9">
        <f t="shared" si="70"/>
        <v>0</v>
      </c>
      <c r="O59" s="29">
        <f>INDEX(bulk_tonnages_div!$F$2:$AF$136,MATCH($A59,bulk_tonnages_div!$A$2:$A$136,0),MATCH(O$2,bulk_tonnages_div!$F$1:$AF$1,0))*$O$6*$O$7*MCF</f>
        <v>0</v>
      </c>
      <c r="P59" s="30">
        <f t="shared" si="71"/>
        <v>0</v>
      </c>
      <c r="Q59" s="9">
        <f t="shared" si="72"/>
        <v>0</v>
      </c>
      <c r="R59" s="29">
        <f>INDEX(bulk_tonnages_div!$F$2:$AF$136,MATCH($A59,bulk_tonnages_div!$A$2:$A$136,0),MATCH(R$2,bulk_tonnages_div!$F$1:$AF$1,0))*$R$6*$R$7*MCF</f>
        <v>0</v>
      </c>
      <c r="S59" s="30">
        <f t="shared" si="73"/>
        <v>0</v>
      </c>
      <c r="T59" s="9">
        <f t="shared" si="74"/>
        <v>0</v>
      </c>
      <c r="U59" s="29">
        <f>INDEX(bulk_tonnages_div!$F$2:$AF$136,MATCH($A59,bulk_tonnages_div!$A$2:$A$136,0),MATCH(U$2,bulk_tonnages_div!$F$1:$AF$1,0))*$U$6*$U$7*MCF</f>
        <v>0</v>
      </c>
      <c r="V59" s="30">
        <f t="shared" si="75"/>
        <v>0</v>
      </c>
      <c r="W59" s="9">
        <f t="shared" si="76"/>
        <v>0</v>
      </c>
      <c r="X59" s="29">
        <f>INDEX(bulk_tonnages_div!$F$2:$AF$136,MATCH($A59,bulk_tonnages_div!$A$2:$A$136,0),MATCH(X$2,bulk_tonnages_div!$F$1:$AF$1,0))*$X$6*$X$7*MCF</f>
        <v>0</v>
      </c>
      <c r="Y59" s="30">
        <f t="shared" ref="Y59:Y121" si="98">X59+(Y58*Y$5)</f>
        <v>0</v>
      </c>
      <c r="Z59" s="9">
        <f t="shared" ref="Z59:Z121" si="99">Y58*(1-Z$5)</f>
        <v>0</v>
      </c>
      <c r="AA59" s="29">
        <f>INDEX(bulk_tonnages_div!$F$2:$AF$136,MATCH($A59,bulk_tonnages_div!$A$2:$A$136,0),MATCH(AA$2,bulk_tonnages_div!$F$1:$AF$1,0))*$AA$6*$AA$7*MCF</f>
        <v>0</v>
      </c>
      <c r="AB59" s="30">
        <f t="shared" ref="AB59:AB121" si="100">AA59+(AB58*AB$5)</f>
        <v>0</v>
      </c>
      <c r="AC59" s="9">
        <f t="shared" ref="AC59:AC121" si="101">AB58*(1-AC$5)</f>
        <v>0</v>
      </c>
      <c r="AD59" s="29">
        <f>((INDEX(bulk_tonnages_div!$F$2:$AF$136,MATCH($A59,bulk_tonnages_div!$A$2:$A$136,0),MATCH(AD$2,bulk_tonnages_div!$F$1:$AF$1,0)))+(IF(A49&gt;end_year_1,0,'Soil and Dirt_tonnages'!E49)))*$AD$6*$AD$7*MCF</f>
        <v>0</v>
      </c>
      <c r="AE59" s="30">
        <f t="shared" ref="AE59:AE121" si="102">AD59+(AE58*AE$5)</f>
        <v>0</v>
      </c>
      <c r="AF59" s="9">
        <f t="shared" ref="AF59:AF121" si="103">AE58*(1-AF$5)</f>
        <v>0</v>
      </c>
      <c r="AG59" s="29">
        <f>INDEX(bulk_tonnages_div!$F$2:$AF$136,MATCH($A59,bulk_tonnages_div!$A$2:$A$136,0),MATCH(AG$2,bulk_tonnages_div!$F$1:$AF$1,0))*$AG$6*$AG$7*MCF</f>
        <v>0</v>
      </c>
      <c r="AH59" s="30">
        <f t="shared" ref="AH59:AH121" si="104">AG59+(AH58*AH$5)</f>
        <v>0</v>
      </c>
      <c r="AI59" s="9">
        <f t="shared" ref="AI59:AI121" si="105">AH58*(1-AI$5)</f>
        <v>0</v>
      </c>
      <c r="AJ59" s="29">
        <f>INDEX(bulk_tonnages_div!$F$2:$AF$136,MATCH($A59,bulk_tonnages_div!$A$2:$A$136,0),MATCH(AJ$2,bulk_tonnages_div!$F$1:$AF$1,0))*$AJ$6*$AJ$7*MCF</f>
        <v>0</v>
      </c>
      <c r="AK59" s="30">
        <f t="shared" si="60"/>
        <v>0</v>
      </c>
      <c r="AL59" s="9">
        <f t="shared" si="63"/>
        <v>0</v>
      </c>
      <c r="AM59" s="29">
        <f>INDEX(bulk_tonnages_div!$F$2:$AF$136,MATCH($A59,bulk_tonnages_div!$A$2:$A$136,0),MATCH(AM$2,bulk_tonnages_div!$F$1:$AF$1,0))*$AM$6*$AM$7*MCF</f>
        <v>0</v>
      </c>
      <c r="AN59" s="30">
        <f t="shared" si="64"/>
        <v>0</v>
      </c>
      <c r="AO59" s="9">
        <f t="shared" si="65"/>
        <v>0</v>
      </c>
      <c r="AP59" s="29">
        <f>IF(A49&gt;end_year_1, 0, Sludge_tonnages!E49)*$AP$6*$AP$7*MCF</f>
        <v>0</v>
      </c>
      <c r="AQ59" s="30">
        <f t="shared" si="49"/>
        <v>0</v>
      </c>
      <c r="AR59" s="9">
        <f t="shared" si="61"/>
        <v>0</v>
      </c>
      <c r="AU59" s="55">
        <f t="shared" si="62"/>
        <v>0</v>
      </c>
      <c r="AV59" s="55">
        <f t="shared" si="77"/>
        <v>0</v>
      </c>
      <c r="AX59" s="55">
        <f t="shared" si="78"/>
        <v>0</v>
      </c>
      <c r="AY59" s="55">
        <f t="shared" si="79"/>
        <v>0</v>
      </c>
      <c r="AZ59" s="55">
        <f t="shared" si="80"/>
        <v>0</v>
      </c>
      <c r="BA59" s="55">
        <f t="shared" si="81"/>
        <v>0</v>
      </c>
      <c r="BB59" s="55">
        <f t="shared" si="82"/>
        <v>0</v>
      </c>
      <c r="BC59" s="55">
        <f t="shared" si="83"/>
        <v>0</v>
      </c>
      <c r="BD59" s="55">
        <f t="shared" si="84"/>
        <v>0</v>
      </c>
      <c r="BE59" s="55">
        <f t="shared" si="85"/>
        <v>0</v>
      </c>
      <c r="BF59" s="55">
        <f t="shared" si="50"/>
        <v>0</v>
      </c>
      <c r="BG59" s="55">
        <f t="shared" si="51"/>
        <v>0</v>
      </c>
      <c r="BH59" s="55">
        <f t="shared" si="52"/>
        <v>0</v>
      </c>
      <c r="BI59" s="55">
        <f t="shared" si="53"/>
        <v>0</v>
      </c>
      <c r="BK59" s="55">
        <f t="shared" si="86"/>
        <v>0</v>
      </c>
      <c r="BL59" s="55">
        <f t="shared" si="87"/>
        <v>0</v>
      </c>
      <c r="BM59" s="55">
        <f t="shared" si="88"/>
        <v>0</v>
      </c>
      <c r="BN59" s="55">
        <f t="shared" si="89"/>
        <v>0</v>
      </c>
      <c r="BO59" s="55">
        <f t="shared" si="90"/>
        <v>0</v>
      </c>
      <c r="BP59" s="55">
        <f t="shared" si="91"/>
        <v>0</v>
      </c>
      <c r="BQ59" s="55">
        <f t="shared" si="92"/>
        <v>0</v>
      </c>
      <c r="BR59" s="55">
        <f t="shared" si="93"/>
        <v>0</v>
      </c>
      <c r="BS59" s="55">
        <f t="shared" si="54"/>
        <v>0</v>
      </c>
      <c r="BT59" s="55">
        <f t="shared" si="55"/>
        <v>0</v>
      </c>
      <c r="BU59" s="55">
        <f t="shared" si="56"/>
        <v>0</v>
      </c>
    </row>
    <row r="60" spans="1:73" x14ac:dyDescent="0.25">
      <c r="A60" s="6">
        <f>'DONNÉES '!B89</f>
        <v>48</v>
      </c>
      <c r="B60" s="8">
        <f t="shared" si="66"/>
        <v>0</v>
      </c>
      <c r="C60" s="29">
        <f>INDEX(bulk_tonnages_div!$C$2:$AF$136,MATCH($A60,bulk_tonnages_div!$A$2:$A$136,0),MATCH(C$2,bulk_tonnages_div!$C$1:$AF$1,0))*$C$6*$C$7*MCF</f>
        <v>0</v>
      </c>
      <c r="D60" s="30">
        <f t="shared" si="94"/>
        <v>0</v>
      </c>
      <c r="E60" s="9">
        <f t="shared" si="95"/>
        <v>0</v>
      </c>
      <c r="F60" s="29">
        <f>INDEX(bulk_tonnages_div!$F$2:$AF$136,MATCH($A60,bulk_tonnages_div!$A$2:$A$136,0),MATCH(F$2,bulk_tonnages_div!$F$1:$AF$1,0))*$F$6*$F$7*MCF</f>
        <v>0</v>
      </c>
      <c r="G60" s="30">
        <f t="shared" si="96"/>
        <v>0</v>
      </c>
      <c r="H60" s="9">
        <f t="shared" si="97"/>
        <v>0</v>
      </c>
      <c r="I60" s="29">
        <f>INDEX(bulk_tonnages_div!$F$2:$AF$136,MATCH($A60,bulk_tonnages_div!$A$2:$A$136,0),MATCH(I$2,bulk_tonnages_div!$F$1:$AF$1,0))*$I$6*$I$7*MCF</f>
        <v>0</v>
      </c>
      <c r="J60" s="30">
        <f t="shared" si="67"/>
        <v>0</v>
      </c>
      <c r="K60" s="9">
        <f t="shared" si="68"/>
        <v>0</v>
      </c>
      <c r="L60" s="29">
        <f>INDEX(bulk_tonnages_div!$F$2:$AF$136,MATCH($A60,bulk_tonnages_div!$A$2:$A$136,0),MATCH(L$2,bulk_tonnages_div!$F$1:$AF$1,0))*$L$6*$L$7*MCF</f>
        <v>0</v>
      </c>
      <c r="M60" s="30">
        <f t="shared" si="69"/>
        <v>0</v>
      </c>
      <c r="N60" s="9">
        <f t="shared" si="70"/>
        <v>0</v>
      </c>
      <c r="O60" s="29">
        <f>INDEX(bulk_tonnages_div!$F$2:$AF$136,MATCH($A60,bulk_tonnages_div!$A$2:$A$136,0),MATCH(O$2,bulk_tonnages_div!$F$1:$AF$1,0))*$O$6*$O$7*MCF</f>
        <v>0</v>
      </c>
      <c r="P60" s="30">
        <f t="shared" si="71"/>
        <v>0</v>
      </c>
      <c r="Q60" s="9">
        <f t="shared" si="72"/>
        <v>0</v>
      </c>
      <c r="R60" s="29">
        <f>INDEX(bulk_tonnages_div!$F$2:$AF$136,MATCH($A60,bulk_tonnages_div!$A$2:$A$136,0),MATCH(R$2,bulk_tonnages_div!$F$1:$AF$1,0))*$R$6*$R$7*MCF</f>
        <v>0</v>
      </c>
      <c r="S60" s="30">
        <f t="shared" si="73"/>
        <v>0</v>
      </c>
      <c r="T60" s="9">
        <f t="shared" si="74"/>
        <v>0</v>
      </c>
      <c r="U60" s="29">
        <f>INDEX(bulk_tonnages_div!$F$2:$AF$136,MATCH($A60,bulk_tonnages_div!$A$2:$A$136,0),MATCH(U$2,bulk_tonnages_div!$F$1:$AF$1,0))*$U$6*$U$7*MCF</f>
        <v>0</v>
      </c>
      <c r="V60" s="30">
        <f t="shared" si="75"/>
        <v>0</v>
      </c>
      <c r="W60" s="9">
        <f t="shared" si="76"/>
        <v>0</v>
      </c>
      <c r="X60" s="29">
        <f>INDEX(bulk_tonnages_div!$F$2:$AF$136,MATCH($A60,bulk_tonnages_div!$A$2:$A$136,0),MATCH(X$2,bulk_tonnages_div!$F$1:$AF$1,0))*$X$6*$X$7*MCF</f>
        <v>0</v>
      </c>
      <c r="Y60" s="30">
        <f t="shared" si="98"/>
        <v>0</v>
      </c>
      <c r="Z60" s="9">
        <f t="shared" si="99"/>
        <v>0</v>
      </c>
      <c r="AA60" s="29">
        <f>INDEX(bulk_tonnages_div!$F$2:$AF$136,MATCH($A60,bulk_tonnages_div!$A$2:$A$136,0),MATCH(AA$2,bulk_tonnages_div!$F$1:$AF$1,0))*$AA$6*$AA$7*MCF</f>
        <v>0</v>
      </c>
      <c r="AB60" s="30">
        <f t="shared" si="100"/>
        <v>0</v>
      </c>
      <c r="AC60" s="9">
        <f t="shared" si="101"/>
        <v>0</v>
      </c>
      <c r="AD60" s="29">
        <f>((INDEX(bulk_tonnages_div!$F$2:$AF$136,MATCH($A60,bulk_tonnages_div!$A$2:$A$136,0),MATCH(AD$2,bulk_tonnages_div!$F$1:$AF$1,0)))+(IF(A50&gt;end_year_1,0,'Soil and Dirt_tonnages'!E50)))*$AD$6*$AD$7*MCF</f>
        <v>0</v>
      </c>
      <c r="AE60" s="30">
        <f t="shared" si="102"/>
        <v>0</v>
      </c>
      <c r="AF60" s="9">
        <f t="shared" si="103"/>
        <v>0</v>
      </c>
      <c r="AG60" s="29">
        <f>INDEX(bulk_tonnages_div!$F$2:$AF$136,MATCH($A60,bulk_tonnages_div!$A$2:$A$136,0),MATCH(AG$2,bulk_tonnages_div!$F$1:$AF$1,0))*$AG$6*$AG$7*MCF</f>
        <v>0</v>
      </c>
      <c r="AH60" s="30">
        <f t="shared" si="104"/>
        <v>0</v>
      </c>
      <c r="AI60" s="9">
        <f t="shared" si="105"/>
        <v>0</v>
      </c>
      <c r="AJ60" s="29">
        <f>INDEX(bulk_tonnages_div!$F$2:$AF$136,MATCH($A60,bulk_tonnages_div!$A$2:$A$136,0),MATCH(AJ$2,bulk_tonnages_div!$F$1:$AF$1,0))*$AJ$6*$AJ$7*MCF</f>
        <v>0</v>
      </c>
      <c r="AK60" s="30">
        <f t="shared" si="60"/>
        <v>0</v>
      </c>
      <c r="AL60" s="9">
        <f t="shared" si="63"/>
        <v>0</v>
      </c>
      <c r="AM60" s="29">
        <f>INDEX(bulk_tonnages_div!$F$2:$AF$136,MATCH($A60,bulk_tonnages_div!$A$2:$A$136,0),MATCH(AM$2,bulk_tonnages_div!$F$1:$AF$1,0))*$AM$6*$AM$7*MCF</f>
        <v>0</v>
      </c>
      <c r="AN60" s="30">
        <f t="shared" si="64"/>
        <v>0</v>
      </c>
      <c r="AO60" s="9">
        <f t="shared" si="65"/>
        <v>0</v>
      </c>
      <c r="AP60" s="29">
        <f>IF(A50&gt;end_year_1, 0, Sludge_tonnages!E50)*$AP$6*$AP$7*MCF</f>
        <v>0</v>
      </c>
      <c r="AQ60" s="30">
        <f t="shared" si="49"/>
        <v>0</v>
      </c>
      <c r="AR60" s="9">
        <f t="shared" si="61"/>
        <v>0</v>
      </c>
      <c r="AU60" s="55">
        <f t="shared" si="62"/>
        <v>0</v>
      </c>
      <c r="AV60" s="55">
        <f t="shared" si="77"/>
        <v>0</v>
      </c>
      <c r="AX60" s="55">
        <f t="shared" si="78"/>
        <v>0</v>
      </c>
      <c r="AY60" s="55">
        <f t="shared" si="79"/>
        <v>0</v>
      </c>
      <c r="AZ60" s="55">
        <f t="shared" si="80"/>
        <v>0</v>
      </c>
      <c r="BA60" s="55">
        <f t="shared" si="81"/>
        <v>0</v>
      </c>
      <c r="BB60" s="55">
        <f t="shared" si="82"/>
        <v>0</v>
      </c>
      <c r="BC60" s="55">
        <f t="shared" si="83"/>
        <v>0</v>
      </c>
      <c r="BD60" s="55">
        <f t="shared" si="84"/>
        <v>0</v>
      </c>
      <c r="BE60" s="55">
        <f t="shared" si="85"/>
        <v>0</v>
      </c>
      <c r="BF60" s="55">
        <f t="shared" si="50"/>
        <v>0</v>
      </c>
      <c r="BG60" s="55">
        <f t="shared" si="51"/>
        <v>0</v>
      </c>
      <c r="BH60" s="55">
        <f t="shared" si="52"/>
        <v>0</v>
      </c>
      <c r="BI60" s="55">
        <f t="shared" si="53"/>
        <v>0</v>
      </c>
      <c r="BK60" s="55">
        <f t="shared" si="86"/>
        <v>0</v>
      </c>
      <c r="BL60" s="55">
        <f t="shared" si="87"/>
        <v>0</v>
      </c>
      <c r="BM60" s="55">
        <f t="shared" si="88"/>
        <v>0</v>
      </c>
      <c r="BN60" s="55">
        <f t="shared" si="89"/>
        <v>0</v>
      </c>
      <c r="BO60" s="55">
        <f t="shared" si="90"/>
        <v>0</v>
      </c>
      <c r="BP60" s="55">
        <f t="shared" si="91"/>
        <v>0</v>
      </c>
      <c r="BQ60" s="55">
        <f t="shared" si="92"/>
        <v>0</v>
      </c>
      <c r="BR60" s="55">
        <f t="shared" si="93"/>
        <v>0</v>
      </c>
      <c r="BS60" s="55">
        <f t="shared" si="54"/>
        <v>0</v>
      </c>
      <c r="BT60" s="55">
        <f t="shared" si="55"/>
        <v>0</v>
      </c>
      <c r="BU60" s="55">
        <f t="shared" si="56"/>
        <v>0</v>
      </c>
    </row>
    <row r="61" spans="1:73" x14ac:dyDescent="0.25">
      <c r="A61" s="6">
        <f>'DONNÉES '!B90</f>
        <v>49</v>
      </c>
      <c r="B61" s="8">
        <f t="shared" si="66"/>
        <v>0</v>
      </c>
      <c r="C61" s="29">
        <f>INDEX(bulk_tonnages_div!$C$2:$AF$136,MATCH($A61,bulk_tonnages_div!$A$2:$A$136,0),MATCH(C$2,bulk_tonnages_div!$C$1:$AF$1,0))*$C$6*$C$7*MCF</f>
        <v>0</v>
      </c>
      <c r="D61" s="30">
        <f t="shared" si="94"/>
        <v>0</v>
      </c>
      <c r="E61" s="9">
        <f t="shared" si="95"/>
        <v>0</v>
      </c>
      <c r="F61" s="29">
        <f>INDEX(bulk_tonnages_div!$F$2:$AF$136,MATCH($A61,bulk_tonnages_div!$A$2:$A$136,0),MATCH(F$2,bulk_tonnages_div!$F$1:$AF$1,0))*$F$6*$F$7*MCF</f>
        <v>0</v>
      </c>
      <c r="G61" s="30">
        <f t="shared" si="96"/>
        <v>0</v>
      </c>
      <c r="H61" s="9">
        <f t="shared" si="97"/>
        <v>0</v>
      </c>
      <c r="I61" s="29">
        <f>INDEX(bulk_tonnages_div!$F$2:$AF$136,MATCH($A61,bulk_tonnages_div!$A$2:$A$136,0),MATCH(I$2,bulk_tonnages_div!$F$1:$AF$1,0))*$I$6*$I$7*MCF</f>
        <v>0</v>
      </c>
      <c r="J61" s="30">
        <f t="shared" si="67"/>
        <v>0</v>
      </c>
      <c r="K61" s="9">
        <f t="shared" si="68"/>
        <v>0</v>
      </c>
      <c r="L61" s="29">
        <f>INDEX(bulk_tonnages_div!$F$2:$AF$136,MATCH($A61,bulk_tonnages_div!$A$2:$A$136,0),MATCH(L$2,bulk_tonnages_div!$F$1:$AF$1,0))*$L$6*$L$7*MCF</f>
        <v>0</v>
      </c>
      <c r="M61" s="30">
        <f t="shared" si="69"/>
        <v>0</v>
      </c>
      <c r="N61" s="9">
        <f t="shared" si="70"/>
        <v>0</v>
      </c>
      <c r="O61" s="29">
        <f>INDEX(bulk_tonnages_div!$F$2:$AF$136,MATCH($A61,bulk_tonnages_div!$A$2:$A$136,0),MATCH(O$2,bulk_tonnages_div!$F$1:$AF$1,0))*$O$6*$O$7*MCF</f>
        <v>0</v>
      </c>
      <c r="P61" s="30">
        <f t="shared" si="71"/>
        <v>0</v>
      </c>
      <c r="Q61" s="9">
        <f t="shared" si="72"/>
        <v>0</v>
      </c>
      <c r="R61" s="29">
        <f>INDEX(bulk_tonnages_div!$F$2:$AF$136,MATCH($A61,bulk_tonnages_div!$A$2:$A$136,0),MATCH(R$2,bulk_tonnages_div!$F$1:$AF$1,0))*$R$6*$R$7*MCF</f>
        <v>0</v>
      </c>
      <c r="S61" s="30">
        <f t="shared" si="73"/>
        <v>0</v>
      </c>
      <c r="T61" s="9">
        <f t="shared" si="74"/>
        <v>0</v>
      </c>
      <c r="U61" s="29">
        <f>INDEX(bulk_tonnages_div!$F$2:$AF$136,MATCH($A61,bulk_tonnages_div!$A$2:$A$136,0),MATCH(U$2,bulk_tonnages_div!$F$1:$AF$1,0))*$U$6*$U$7*MCF</f>
        <v>0</v>
      </c>
      <c r="V61" s="30">
        <f t="shared" si="75"/>
        <v>0</v>
      </c>
      <c r="W61" s="9">
        <f t="shared" si="76"/>
        <v>0</v>
      </c>
      <c r="X61" s="29">
        <f>INDEX(bulk_tonnages_div!$F$2:$AF$136,MATCH($A61,bulk_tonnages_div!$A$2:$A$136,0),MATCH(X$2,bulk_tonnages_div!$F$1:$AF$1,0))*$X$6*$X$7*MCF</f>
        <v>0</v>
      </c>
      <c r="Y61" s="30">
        <f t="shared" si="98"/>
        <v>0</v>
      </c>
      <c r="Z61" s="9">
        <f t="shared" si="99"/>
        <v>0</v>
      </c>
      <c r="AA61" s="29">
        <f>INDEX(bulk_tonnages_div!$F$2:$AF$136,MATCH($A61,bulk_tonnages_div!$A$2:$A$136,0),MATCH(AA$2,bulk_tonnages_div!$F$1:$AF$1,0))*$AA$6*$AA$7*MCF</f>
        <v>0</v>
      </c>
      <c r="AB61" s="30">
        <f t="shared" si="100"/>
        <v>0</v>
      </c>
      <c r="AC61" s="9">
        <f t="shared" si="101"/>
        <v>0</v>
      </c>
      <c r="AD61" s="29">
        <f>((INDEX(bulk_tonnages_div!$F$2:$AF$136,MATCH($A61,bulk_tonnages_div!$A$2:$A$136,0),MATCH(AD$2,bulk_tonnages_div!$F$1:$AF$1,0)))+(IF(A51&gt;end_year_1,0,'Soil and Dirt_tonnages'!E51)))*$AD$6*$AD$7*MCF</f>
        <v>0</v>
      </c>
      <c r="AE61" s="30">
        <f t="shared" si="102"/>
        <v>0</v>
      </c>
      <c r="AF61" s="9">
        <f t="shared" si="103"/>
        <v>0</v>
      </c>
      <c r="AG61" s="29">
        <f>INDEX(bulk_tonnages_div!$F$2:$AF$136,MATCH($A61,bulk_tonnages_div!$A$2:$A$136,0),MATCH(AG$2,bulk_tonnages_div!$F$1:$AF$1,0))*$AG$6*$AG$7*MCF</f>
        <v>0</v>
      </c>
      <c r="AH61" s="30">
        <f t="shared" si="104"/>
        <v>0</v>
      </c>
      <c r="AI61" s="9">
        <f t="shared" si="105"/>
        <v>0</v>
      </c>
      <c r="AJ61" s="29">
        <f>INDEX(bulk_tonnages_div!$F$2:$AF$136,MATCH($A61,bulk_tonnages_div!$A$2:$A$136,0),MATCH(AJ$2,bulk_tonnages_div!$F$1:$AF$1,0))*$AJ$6*$AJ$7*MCF</f>
        <v>0</v>
      </c>
      <c r="AK61" s="30">
        <f t="shared" si="60"/>
        <v>0</v>
      </c>
      <c r="AL61" s="9">
        <f t="shared" si="63"/>
        <v>0</v>
      </c>
      <c r="AM61" s="29">
        <f>INDEX(bulk_tonnages_div!$F$2:$AF$136,MATCH($A61,bulk_tonnages_div!$A$2:$A$136,0),MATCH(AM$2,bulk_tonnages_div!$F$1:$AF$1,0))*$AM$6*$AM$7*MCF</f>
        <v>0</v>
      </c>
      <c r="AN61" s="30">
        <f t="shared" si="64"/>
        <v>0</v>
      </c>
      <c r="AO61" s="9">
        <f t="shared" si="65"/>
        <v>0</v>
      </c>
      <c r="AP61" s="29">
        <f>IF(A51&gt;end_year_1, 0, Sludge_tonnages!E51)*$AP$6*$AP$7*MCF</f>
        <v>0</v>
      </c>
      <c r="AQ61" s="30">
        <f t="shared" si="49"/>
        <v>0</v>
      </c>
      <c r="AR61" s="9">
        <f t="shared" si="61"/>
        <v>0</v>
      </c>
      <c r="AU61" s="55">
        <f t="shared" si="62"/>
        <v>0</v>
      </c>
      <c r="AV61" s="55">
        <f t="shared" si="77"/>
        <v>0</v>
      </c>
      <c r="AX61" s="55">
        <f t="shared" si="78"/>
        <v>0</v>
      </c>
      <c r="AY61" s="55">
        <f t="shared" si="79"/>
        <v>0</v>
      </c>
      <c r="AZ61" s="55">
        <f t="shared" si="80"/>
        <v>0</v>
      </c>
      <c r="BA61" s="55">
        <f t="shared" si="81"/>
        <v>0</v>
      </c>
      <c r="BB61" s="55">
        <f t="shared" si="82"/>
        <v>0</v>
      </c>
      <c r="BC61" s="55">
        <f t="shared" si="83"/>
        <v>0</v>
      </c>
      <c r="BD61" s="55">
        <f t="shared" si="84"/>
        <v>0</v>
      </c>
      <c r="BE61" s="55">
        <f t="shared" si="85"/>
        <v>0</v>
      </c>
      <c r="BF61" s="55">
        <f t="shared" si="50"/>
        <v>0</v>
      </c>
      <c r="BG61" s="55">
        <f t="shared" si="51"/>
        <v>0</v>
      </c>
      <c r="BH61" s="55">
        <f t="shared" si="52"/>
        <v>0</v>
      </c>
      <c r="BI61" s="55">
        <f t="shared" si="53"/>
        <v>0</v>
      </c>
      <c r="BK61" s="55">
        <f t="shared" si="86"/>
        <v>0</v>
      </c>
      <c r="BL61" s="55">
        <f t="shared" si="87"/>
        <v>0</v>
      </c>
      <c r="BM61" s="55">
        <f t="shared" si="88"/>
        <v>0</v>
      </c>
      <c r="BN61" s="55">
        <f t="shared" si="89"/>
        <v>0</v>
      </c>
      <c r="BO61" s="55">
        <f t="shared" si="90"/>
        <v>0</v>
      </c>
      <c r="BP61" s="55">
        <f t="shared" si="91"/>
        <v>0</v>
      </c>
      <c r="BQ61" s="55">
        <f t="shared" si="92"/>
        <v>0</v>
      </c>
      <c r="BR61" s="55">
        <f t="shared" si="93"/>
        <v>0</v>
      </c>
      <c r="BS61" s="55">
        <f t="shared" si="54"/>
        <v>0</v>
      </c>
      <c r="BT61" s="55">
        <f t="shared" si="55"/>
        <v>0</v>
      </c>
      <c r="BU61" s="55">
        <f t="shared" si="56"/>
        <v>0</v>
      </c>
    </row>
    <row r="62" spans="1:73" x14ac:dyDescent="0.25">
      <c r="A62" s="6">
        <f>'DONNÉES '!B91</f>
        <v>50</v>
      </c>
      <c r="B62" s="8">
        <f t="shared" si="66"/>
        <v>0</v>
      </c>
      <c r="C62" s="29">
        <f>INDEX(bulk_tonnages_div!$C$2:$AF$136,MATCH($A62,bulk_tonnages_div!$A$2:$A$136,0),MATCH(C$2,bulk_tonnages_div!$C$1:$AF$1,0))*$C$6*$C$7*MCF</f>
        <v>0</v>
      </c>
      <c r="D62" s="30">
        <f t="shared" si="94"/>
        <v>0</v>
      </c>
      <c r="E62" s="9">
        <f t="shared" si="95"/>
        <v>0</v>
      </c>
      <c r="F62" s="29">
        <f>INDEX(bulk_tonnages_div!$F$2:$AF$136,MATCH($A62,bulk_tonnages_div!$A$2:$A$136,0),MATCH(F$2,bulk_tonnages_div!$F$1:$AF$1,0))*$F$6*$F$7*MCF</f>
        <v>0</v>
      </c>
      <c r="G62" s="30">
        <f t="shared" si="96"/>
        <v>0</v>
      </c>
      <c r="H62" s="9">
        <f t="shared" si="97"/>
        <v>0</v>
      </c>
      <c r="I62" s="29">
        <f>INDEX(bulk_tonnages_div!$F$2:$AF$136,MATCH($A62,bulk_tonnages_div!$A$2:$A$136,0),MATCH(I$2,bulk_tonnages_div!$F$1:$AF$1,0))*$I$6*$I$7*MCF</f>
        <v>0</v>
      </c>
      <c r="J62" s="30">
        <f t="shared" si="67"/>
        <v>0</v>
      </c>
      <c r="K62" s="9">
        <f t="shared" si="68"/>
        <v>0</v>
      </c>
      <c r="L62" s="29">
        <f>INDEX(bulk_tonnages_div!$F$2:$AF$136,MATCH($A62,bulk_tonnages_div!$A$2:$A$136,0),MATCH(L$2,bulk_tonnages_div!$F$1:$AF$1,0))*$L$6*$L$7*MCF</f>
        <v>0</v>
      </c>
      <c r="M62" s="30">
        <f t="shared" si="69"/>
        <v>0</v>
      </c>
      <c r="N62" s="9">
        <f t="shared" si="70"/>
        <v>0</v>
      </c>
      <c r="O62" s="29">
        <f>INDEX(bulk_tonnages_div!$F$2:$AF$136,MATCH($A62,bulk_tonnages_div!$A$2:$A$136,0),MATCH(O$2,bulk_tonnages_div!$F$1:$AF$1,0))*$O$6*$O$7*MCF</f>
        <v>0</v>
      </c>
      <c r="P62" s="30">
        <f t="shared" si="71"/>
        <v>0</v>
      </c>
      <c r="Q62" s="9">
        <f t="shared" si="72"/>
        <v>0</v>
      </c>
      <c r="R62" s="29">
        <f>INDEX(bulk_tonnages_div!$F$2:$AF$136,MATCH($A62,bulk_tonnages_div!$A$2:$A$136,0),MATCH(R$2,bulk_tonnages_div!$F$1:$AF$1,0))*$R$6*$R$7*MCF</f>
        <v>0</v>
      </c>
      <c r="S62" s="30">
        <f t="shared" si="73"/>
        <v>0</v>
      </c>
      <c r="T62" s="9">
        <f t="shared" si="74"/>
        <v>0</v>
      </c>
      <c r="U62" s="29">
        <f>INDEX(bulk_tonnages_div!$F$2:$AF$136,MATCH($A62,bulk_tonnages_div!$A$2:$A$136,0),MATCH(U$2,bulk_tonnages_div!$F$1:$AF$1,0))*$U$6*$U$7*MCF</f>
        <v>0</v>
      </c>
      <c r="V62" s="30">
        <f t="shared" si="75"/>
        <v>0</v>
      </c>
      <c r="W62" s="9">
        <f t="shared" si="76"/>
        <v>0</v>
      </c>
      <c r="X62" s="29">
        <f>INDEX(bulk_tonnages_div!$F$2:$AF$136,MATCH($A62,bulk_tonnages_div!$A$2:$A$136,0),MATCH(X$2,bulk_tonnages_div!$F$1:$AF$1,0))*$X$6*$X$7*MCF</f>
        <v>0</v>
      </c>
      <c r="Y62" s="30">
        <f t="shared" si="98"/>
        <v>0</v>
      </c>
      <c r="Z62" s="9">
        <f t="shared" si="99"/>
        <v>0</v>
      </c>
      <c r="AA62" s="29">
        <f>INDEX(bulk_tonnages_div!$F$2:$AF$136,MATCH($A62,bulk_tonnages_div!$A$2:$A$136,0),MATCH(AA$2,bulk_tonnages_div!$F$1:$AF$1,0))*$AA$6*$AA$7*MCF</f>
        <v>0</v>
      </c>
      <c r="AB62" s="30">
        <f t="shared" si="100"/>
        <v>0</v>
      </c>
      <c r="AC62" s="9">
        <f t="shared" si="101"/>
        <v>0</v>
      </c>
      <c r="AD62" s="29">
        <f>((INDEX(bulk_tonnages_div!$F$2:$AF$136,MATCH($A62,bulk_tonnages_div!$A$2:$A$136,0),MATCH(AD$2,bulk_tonnages_div!$F$1:$AF$1,0)))+(IF(A52&gt;end_year_1,0,'Soil and Dirt_tonnages'!E52)))*$AD$6*$AD$7*MCF</f>
        <v>0</v>
      </c>
      <c r="AE62" s="30">
        <f t="shared" si="102"/>
        <v>0</v>
      </c>
      <c r="AF62" s="9">
        <f t="shared" si="103"/>
        <v>0</v>
      </c>
      <c r="AG62" s="29">
        <f>INDEX(bulk_tonnages_div!$F$2:$AF$136,MATCH($A62,bulk_tonnages_div!$A$2:$A$136,0),MATCH(AG$2,bulk_tonnages_div!$F$1:$AF$1,0))*$AG$6*$AG$7*MCF</f>
        <v>0</v>
      </c>
      <c r="AH62" s="30">
        <f t="shared" si="104"/>
        <v>0</v>
      </c>
      <c r="AI62" s="9">
        <f t="shared" si="105"/>
        <v>0</v>
      </c>
      <c r="AJ62" s="29">
        <f>INDEX(bulk_tonnages_div!$F$2:$AF$136,MATCH($A62,bulk_tonnages_div!$A$2:$A$136,0),MATCH(AJ$2,bulk_tonnages_div!$F$1:$AF$1,0))*$AJ$6*$AJ$7*MCF</f>
        <v>0</v>
      </c>
      <c r="AK62" s="30">
        <f t="shared" si="60"/>
        <v>0</v>
      </c>
      <c r="AL62" s="9">
        <f t="shared" si="63"/>
        <v>0</v>
      </c>
      <c r="AM62" s="29">
        <f>INDEX(bulk_tonnages_div!$F$2:$AF$136,MATCH($A62,bulk_tonnages_div!$A$2:$A$136,0),MATCH(AM$2,bulk_tonnages_div!$F$1:$AF$1,0))*$AM$6*$AM$7*MCF</f>
        <v>0</v>
      </c>
      <c r="AN62" s="30">
        <f t="shared" si="64"/>
        <v>0</v>
      </c>
      <c r="AO62" s="9">
        <f t="shared" si="65"/>
        <v>0</v>
      </c>
      <c r="AP62" s="29">
        <f>IF(A52&gt;end_year_1, 0, Sludge_tonnages!E52)*$AP$6*$AP$7*MCF</f>
        <v>0</v>
      </c>
      <c r="AQ62" s="30">
        <f t="shared" si="49"/>
        <v>0</v>
      </c>
      <c r="AR62" s="9">
        <f t="shared" si="61"/>
        <v>0</v>
      </c>
      <c r="AU62" s="55">
        <f t="shared" si="62"/>
        <v>0</v>
      </c>
      <c r="AV62" s="55">
        <f t="shared" si="77"/>
        <v>0</v>
      </c>
      <c r="AX62" s="55">
        <f t="shared" si="78"/>
        <v>0</v>
      </c>
      <c r="AY62" s="55">
        <f t="shared" si="79"/>
        <v>0</v>
      </c>
      <c r="AZ62" s="55">
        <f t="shared" si="80"/>
        <v>0</v>
      </c>
      <c r="BA62" s="55">
        <f t="shared" si="81"/>
        <v>0</v>
      </c>
      <c r="BB62" s="55">
        <f t="shared" si="82"/>
        <v>0</v>
      </c>
      <c r="BC62" s="55">
        <f t="shared" si="83"/>
        <v>0</v>
      </c>
      <c r="BD62" s="55">
        <f t="shared" si="84"/>
        <v>0</v>
      </c>
      <c r="BE62" s="55">
        <f t="shared" si="85"/>
        <v>0</v>
      </c>
      <c r="BF62" s="55">
        <f t="shared" si="50"/>
        <v>0</v>
      </c>
      <c r="BG62" s="55">
        <f t="shared" si="51"/>
        <v>0</v>
      </c>
      <c r="BH62" s="55">
        <f t="shared" si="52"/>
        <v>0</v>
      </c>
      <c r="BI62" s="55">
        <f t="shared" si="53"/>
        <v>0</v>
      </c>
      <c r="BK62" s="55">
        <f t="shared" si="86"/>
        <v>0</v>
      </c>
      <c r="BL62" s="55">
        <f t="shared" si="87"/>
        <v>0</v>
      </c>
      <c r="BM62" s="55">
        <f t="shared" si="88"/>
        <v>0</v>
      </c>
      <c r="BN62" s="55">
        <f t="shared" si="89"/>
        <v>0</v>
      </c>
      <c r="BO62" s="55">
        <f t="shared" si="90"/>
        <v>0</v>
      </c>
      <c r="BP62" s="55">
        <f t="shared" si="91"/>
        <v>0</v>
      </c>
      <c r="BQ62" s="55">
        <f t="shared" si="92"/>
        <v>0</v>
      </c>
      <c r="BR62" s="55">
        <f t="shared" si="93"/>
        <v>0</v>
      </c>
      <c r="BS62" s="55">
        <f t="shared" si="54"/>
        <v>0</v>
      </c>
      <c r="BT62" s="55">
        <f t="shared" si="55"/>
        <v>0</v>
      </c>
      <c r="BU62" s="55">
        <f t="shared" si="56"/>
        <v>0</v>
      </c>
    </row>
    <row r="63" spans="1:73" x14ac:dyDescent="0.25">
      <c r="A63" s="6">
        <f>'DONNÉES '!B92</f>
        <v>51</v>
      </c>
      <c r="B63" s="8">
        <f t="shared" si="66"/>
        <v>0</v>
      </c>
      <c r="C63" s="29">
        <f>INDEX(bulk_tonnages_div!$C$2:$AF$136,MATCH($A63,bulk_tonnages_div!$A$2:$A$136,0),MATCH(C$2,bulk_tonnages_div!$C$1:$AF$1,0))*$C$6*$C$7*MCF</f>
        <v>0</v>
      </c>
      <c r="D63" s="30">
        <f t="shared" si="94"/>
        <v>0</v>
      </c>
      <c r="E63" s="9">
        <f t="shared" si="95"/>
        <v>0</v>
      </c>
      <c r="F63" s="29">
        <f>INDEX(bulk_tonnages_div!$F$2:$AF$136,MATCH($A63,bulk_tonnages_div!$A$2:$A$136,0),MATCH(F$2,bulk_tonnages_div!$F$1:$AF$1,0))*$F$6*$F$7*MCF</f>
        <v>0</v>
      </c>
      <c r="G63" s="30">
        <f t="shared" si="96"/>
        <v>0</v>
      </c>
      <c r="H63" s="9">
        <f t="shared" si="97"/>
        <v>0</v>
      </c>
      <c r="I63" s="29">
        <f>INDEX(bulk_tonnages_div!$F$2:$AF$136,MATCH($A63,bulk_tonnages_div!$A$2:$A$136,0),MATCH(I$2,bulk_tonnages_div!$F$1:$AF$1,0))*$I$6*$I$7*MCF</f>
        <v>0</v>
      </c>
      <c r="J63" s="30">
        <f t="shared" si="67"/>
        <v>0</v>
      </c>
      <c r="K63" s="9">
        <f t="shared" si="68"/>
        <v>0</v>
      </c>
      <c r="L63" s="29">
        <f>INDEX(bulk_tonnages_div!$F$2:$AF$136,MATCH($A63,bulk_tonnages_div!$A$2:$A$136,0),MATCH(L$2,bulk_tonnages_div!$F$1:$AF$1,0))*$L$6*$L$7*MCF</f>
        <v>0</v>
      </c>
      <c r="M63" s="30">
        <f t="shared" si="69"/>
        <v>0</v>
      </c>
      <c r="N63" s="9">
        <f t="shared" si="70"/>
        <v>0</v>
      </c>
      <c r="O63" s="29">
        <f>INDEX(bulk_tonnages_div!$F$2:$AF$136,MATCH($A63,bulk_tonnages_div!$A$2:$A$136,0),MATCH(O$2,bulk_tonnages_div!$F$1:$AF$1,0))*$O$6*$O$7*MCF</f>
        <v>0</v>
      </c>
      <c r="P63" s="30">
        <f t="shared" si="71"/>
        <v>0</v>
      </c>
      <c r="Q63" s="9">
        <f t="shared" si="72"/>
        <v>0</v>
      </c>
      <c r="R63" s="29">
        <f>INDEX(bulk_tonnages_div!$F$2:$AF$136,MATCH($A63,bulk_tonnages_div!$A$2:$A$136,0),MATCH(R$2,bulk_tonnages_div!$F$1:$AF$1,0))*$R$6*$R$7*MCF</f>
        <v>0</v>
      </c>
      <c r="S63" s="30">
        <f t="shared" si="73"/>
        <v>0</v>
      </c>
      <c r="T63" s="9">
        <f t="shared" si="74"/>
        <v>0</v>
      </c>
      <c r="U63" s="29">
        <f>INDEX(bulk_tonnages_div!$F$2:$AF$136,MATCH($A63,bulk_tonnages_div!$A$2:$A$136,0),MATCH(U$2,bulk_tonnages_div!$F$1:$AF$1,0))*$U$6*$U$7*MCF</f>
        <v>0</v>
      </c>
      <c r="V63" s="30">
        <f t="shared" si="75"/>
        <v>0</v>
      </c>
      <c r="W63" s="9">
        <f t="shared" si="76"/>
        <v>0</v>
      </c>
      <c r="X63" s="29">
        <f>INDEX(bulk_tonnages_div!$F$2:$AF$136,MATCH($A63,bulk_tonnages_div!$A$2:$A$136,0),MATCH(X$2,bulk_tonnages_div!$F$1:$AF$1,0))*$X$6*$X$7*MCF</f>
        <v>0</v>
      </c>
      <c r="Y63" s="30">
        <f t="shared" si="98"/>
        <v>0</v>
      </c>
      <c r="Z63" s="9">
        <f t="shared" si="99"/>
        <v>0</v>
      </c>
      <c r="AA63" s="29">
        <f>INDEX(bulk_tonnages_div!$F$2:$AF$136,MATCH($A63,bulk_tonnages_div!$A$2:$A$136,0),MATCH(AA$2,bulk_tonnages_div!$F$1:$AF$1,0))*$AA$6*$AA$7*MCF</f>
        <v>0</v>
      </c>
      <c r="AB63" s="30">
        <f t="shared" si="100"/>
        <v>0</v>
      </c>
      <c r="AC63" s="9">
        <f t="shared" si="101"/>
        <v>0</v>
      </c>
      <c r="AD63" s="29">
        <f>((INDEX(bulk_tonnages_div!$F$2:$AF$136,MATCH($A63,bulk_tonnages_div!$A$2:$A$136,0),MATCH(AD$2,bulk_tonnages_div!$F$1:$AF$1,0)))+(IF(A53&gt;end_year_1,0,'Soil and Dirt_tonnages'!E53)))*$AD$6*$AD$7*MCF</f>
        <v>0</v>
      </c>
      <c r="AE63" s="30">
        <f t="shared" si="102"/>
        <v>0</v>
      </c>
      <c r="AF63" s="9">
        <f t="shared" si="103"/>
        <v>0</v>
      </c>
      <c r="AG63" s="29">
        <f>INDEX(bulk_tonnages_div!$F$2:$AF$136,MATCH($A63,bulk_tonnages_div!$A$2:$A$136,0),MATCH(AG$2,bulk_tonnages_div!$F$1:$AF$1,0))*$AG$6*$AG$7*MCF</f>
        <v>0</v>
      </c>
      <c r="AH63" s="30">
        <f t="shared" si="104"/>
        <v>0</v>
      </c>
      <c r="AI63" s="9">
        <f t="shared" si="105"/>
        <v>0</v>
      </c>
      <c r="AJ63" s="29">
        <f>INDEX(bulk_tonnages_div!$F$2:$AF$136,MATCH($A63,bulk_tonnages_div!$A$2:$A$136,0),MATCH(AJ$2,bulk_tonnages_div!$F$1:$AF$1,0))*$AJ$6*$AJ$7*MCF</f>
        <v>0</v>
      </c>
      <c r="AK63" s="30">
        <f t="shared" si="60"/>
        <v>0</v>
      </c>
      <c r="AL63" s="9">
        <f t="shared" si="63"/>
        <v>0</v>
      </c>
      <c r="AM63" s="29">
        <f>INDEX(bulk_tonnages_div!$F$2:$AF$136,MATCH($A63,bulk_tonnages_div!$A$2:$A$136,0),MATCH(AM$2,bulk_tonnages_div!$F$1:$AF$1,0))*$AM$6*$AM$7*MCF</f>
        <v>0</v>
      </c>
      <c r="AN63" s="30">
        <f t="shared" si="64"/>
        <v>0</v>
      </c>
      <c r="AO63" s="9">
        <f t="shared" si="65"/>
        <v>0</v>
      </c>
      <c r="AP63" s="29">
        <f>IF(A53&gt;end_year_1, 0, Sludge_tonnages!E53)*$AP$6*$AP$7*MCF</f>
        <v>0</v>
      </c>
      <c r="AQ63" s="30">
        <f t="shared" si="49"/>
        <v>0</v>
      </c>
      <c r="AR63" s="9">
        <f t="shared" si="61"/>
        <v>0</v>
      </c>
      <c r="AU63" s="55">
        <f t="shared" si="62"/>
        <v>0</v>
      </c>
      <c r="AV63" s="55">
        <f t="shared" si="77"/>
        <v>0</v>
      </c>
      <c r="AX63" s="55">
        <f t="shared" si="78"/>
        <v>0</v>
      </c>
      <c r="AY63" s="55">
        <f t="shared" si="79"/>
        <v>0</v>
      </c>
      <c r="AZ63" s="55">
        <f t="shared" si="80"/>
        <v>0</v>
      </c>
      <c r="BA63" s="55">
        <f t="shared" si="81"/>
        <v>0</v>
      </c>
      <c r="BB63" s="55">
        <f t="shared" si="82"/>
        <v>0</v>
      </c>
      <c r="BC63" s="55">
        <f t="shared" si="83"/>
        <v>0</v>
      </c>
      <c r="BD63" s="55">
        <f t="shared" si="84"/>
        <v>0</v>
      </c>
      <c r="BE63" s="55">
        <f t="shared" si="85"/>
        <v>0</v>
      </c>
      <c r="BF63" s="55">
        <f t="shared" si="50"/>
        <v>0</v>
      </c>
      <c r="BG63" s="55">
        <f t="shared" si="51"/>
        <v>0</v>
      </c>
      <c r="BH63" s="55">
        <f t="shared" si="52"/>
        <v>0</v>
      </c>
      <c r="BI63" s="55">
        <f t="shared" si="53"/>
        <v>0</v>
      </c>
      <c r="BK63" s="55">
        <f t="shared" si="86"/>
        <v>0</v>
      </c>
      <c r="BL63" s="55">
        <f t="shared" si="87"/>
        <v>0</v>
      </c>
      <c r="BM63" s="55">
        <f t="shared" si="88"/>
        <v>0</v>
      </c>
      <c r="BN63" s="55">
        <f t="shared" si="89"/>
        <v>0</v>
      </c>
      <c r="BO63" s="55">
        <f t="shared" si="90"/>
        <v>0</v>
      </c>
      <c r="BP63" s="55">
        <f t="shared" si="91"/>
        <v>0</v>
      </c>
      <c r="BQ63" s="55">
        <f t="shared" si="92"/>
        <v>0</v>
      </c>
      <c r="BR63" s="55">
        <f t="shared" si="93"/>
        <v>0</v>
      </c>
      <c r="BS63" s="55">
        <f t="shared" si="54"/>
        <v>0</v>
      </c>
      <c r="BT63" s="55">
        <f t="shared" si="55"/>
        <v>0</v>
      </c>
      <c r="BU63" s="55">
        <f t="shared" si="56"/>
        <v>0</v>
      </c>
    </row>
    <row r="64" spans="1:73" x14ac:dyDescent="0.25">
      <c r="A64" s="6">
        <f>'DONNÉES '!B93</f>
        <v>52</v>
      </c>
      <c r="B64" s="8">
        <f t="shared" si="66"/>
        <v>0</v>
      </c>
      <c r="C64" s="29">
        <f>INDEX(bulk_tonnages_div!$C$2:$AF$136,MATCH($A64,bulk_tonnages_div!$A$2:$A$136,0),MATCH(C$2,bulk_tonnages_div!$C$1:$AF$1,0))*$C$6*$C$7*MCF</f>
        <v>0</v>
      </c>
      <c r="D64" s="30">
        <f t="shared" si="94"/>
        <v>0</v>
      </c>
      <c r="E64" s="9">
        <f t="shared" si="95"/>
        <v>0</v>
      </c>
      <c r="F64" s="29">
        <f>INDEX(bulk_tonnages_div!$F$2:$AF$136,MATCH($A64,bulk_tonnages_div!$A$2:$A$136,0),MATCH(F$2,bulk_tonnages_div!$F$1:$AF$1,0))*$F$6*$F$7*MCF</f>
        <v>0</v>
      </c>
      <c r="G64" s="30">
        <f t="shared" si="96"/>
        <v>0</v>
      </c>
      <c r="H64" s="9">
        <f t="shared" si="97"/>
        <v>0</v>
      </c>
      <c r="I64" s="29">
        <f>INDEX(bulk_tonnages_div!$F$2:$AF$136,MATCH($A64,bulk_tonnages_div!$A$2:$A$136,0),MATCH(I$2,bulk_tonnages_div!$F$1:$AF$1,0))*$I$6*$I$7*MCF</f>
        <v>0</v>
      </c>
      <c r="J64" s="30">
        <f t="shared" si="67"/>
        <v>0</v>
      </c>
      <c r="K64" s="9">
        <f t="shared" si="68"/>
        <v>0</v>
      </c>
      <c r="L64" s="29">
        <f>INDEX(bulk_tonnages_div!$F$2:$AF$136,MATCH($A64,bulk_tonnages_div!$A$2:$A$136,0),MATCH(L$2,bulk_tonnages_div!$F$1:$AF$1,0))*$L$6*$L$7*MCF</f>
        <v>0</v>
      </c>
      <c r="M64" s="30">
        <f t="shared" si="69"/>
        <v>0</v>
      </c>
      <c r="N64" s="9">
        <f t="shared" si="70"/>
        <v>0</v>
      </c>
      <c r="O64" s="29">
        <f>INDEX(bulk_tonnages_div!$F$2:$AF$136,MATCH($A64,bulk_tonnages_div!$A$2:$A$136,0),MATCH(O$2,bulk_tonnages_div!$F$1:$AF$1,0))*$O$6*$O$7*MCF</f>
        <v>0</v>
      </c>
      <c r="P64" s="30">
        <f t="shared" si="71"/>
        <v>0</v>
      </c>
      <c r="Q64" s="9">
        <f t="shared" si="72"/>
        <v>0</v>
      </c>
      <c r="R64" s="29">
        <f>INDEX(bulk_tonnages_div!$F$2:$AF$136,MATCH($A64,bulk_tonnages_div!$A$2:$A$136,0),MATCH(R$2,bulk_tonnages_div!$F$1:$AF$1,0))*$R$6*$R$7*MCF</f>
        <v>0</v>
      </c>
      <c r="S64" s="30">
        <f t="shared" si="73"/>
        <v>0</v>
      </c>
      <c r="T64" s="9">
        <f t="shared" si="74"/>
        <v>0</v>
      </c>
      <c r="U64" s="29">
        <f>INDEX(bulk_tonnages_div!$F$2:$AF$136,MATCH($A64,bulk_tonnages_div!$A$2:$A$136,0),MATCH(U$2,bulk_tonnages_div!$F$1:$AF$1,0))*$U$6*$U$7*MCF</f>
        <v>0</v>
      </c>
      <c r="V64" s="30">
        <f t="shared" si="75"/>
        <v>0</v>
      </c>
      <c r="W64" s="9">
        <f t="shared" si="76"/>
        <v>0</v>
      </c>
      <c r="X64" s="29">
        <f>INDEX(bulk_tonnages_div!$F$2:$AF$136,MATCH($A64,bulk_tonnages_div!$A$2:$A$136,0),MATCH(X$2,bulk_tonnages_div!$F$1:$AF$1,0))*$X$6*$X$7*MCF</f>
        <v>0</v>
      </c>
      <c r="Y64" s="30">
        <f t="shared" si="98"/>
        <v>0</v>
      </c>
      <c r="Z64" s="9">
        <f t="shared" si="99"/>
        <v>0</v>
      </c>
      <c r="AA64" s="29">
        <f>INDEX(bulk_tonnages_div!$F$2:$AF$136,MATCH($A64,bulk_tonnages_div!$A$2:$A$136,0),MATCH(AA$2,bulk_tonnages_div!$F$1:$AF$1,0))*$AA$6*$AA$7*MCF</f>
        <v>0</v>
      </c>
      <c r="AB64" s="30">
        <f t="shared" si="100"/>
        <v>0</v>
      </c>
      <c r="AC64" s="9">
        <f t="shared" si="101"/>
        <v>0</v>
      </c>
      <c r="AD64" s="29">
        <f>((INDEX(bulk_tonnages_div!$F$2:$AF$136,MATCH($A64,bulk_tonnages_div!$A$2:$A$136,0),MATCH(AD$2,bulk_tonnages_div!$F$1:$AF$1,0)))+(IF(A54&gt;end_year_1,0,'Soil and Dirt_tonnages'!E54)))*$AD$6*$AD$7*MCF</f>
        <v>0</v>
      </c>
      <c r="AE64" s="30">
        <f t="shared" si="102"/>
        <v>0</v>
      </c>
      <c r="AF64" s="9">
        <f t="shared" si="103"/>
        <v>0</v>
      </c>
      <c r="AG64" s="29">
        <f>INDEX(bulk_tonnages_div!$F$2:$AF$136,MATCH($A64,bulk_tonnages_div!$A$2:$A$136,0),MATCH(AG$2,bulk_tonnages_div!$F$1:$AF$1,0))*$AG$6*$AG$7*MCF</f>
        <v>0</v>
      </c>
      <c r="AH64" s="30">
        <f t="shared" si="104"/>
        <v>0</v>
      </c>
      <c r="AI64" s="9">
        <f t="shared" si="105"/>
        <v>0</v>
      </c>
      <c r="AJ64" s="29">
        <f>INDEX(bulk_tonnages_div!$F$2:$AF$136,MATCH($A64,bulk_tonnages_div!$A$2:$A$136,0),MATCH(AJ$2,bulk_tonnages_div!$F$1:$AF$1,0))*$AJ$6*$AJ$7*MCF</f>
        <v>0</v>
      </c>
      <c r="AK64" s="30">
        <f t="shared" si="60"/>
        <v>0</v>
      </c>
      <c r="AL64" s="9">
        <f t="shared" si="63"/>
        <v>0</v>
      </c>
      <c r="AM64" s="29">
        <f>INDEX(bulk_tonnages_div!$F$2:$AF$136,MATCH($A64,bulk_tonnages_div!$A$2:$A$136,0),MATCH(AM$2,bulk_tonnages_div!$F$1:$AF$1,0))*$AM$6*$AM$7*MCF</f>
        <v>0</v>
      </c>
      <c r="AN64" s="30">
        <f t="shared" si="64"/>
        <v>0</v>
      </c>
      <c r="AO64" s="9">
        <f t="shared" si="65"/>
        <v>0</v>
      </c>
      <c r="AP64" s="29">
        <f>IF(A54&gt;end_year_1, 0, Sludge_tonnages!E54)*$AP$6*$AP$7*MCF</f>
        <v>0</v>
      </c>
      <c r="AQ64" s="30">
        <f t="shared" si="49"/>
        <v>0</v>
      </c>
      <c r="AR64" s="9">
        <f t="shared" si="61"/>
        <v>0</v>
      </c>
      <c r="AU64" s="55">
        <f t="shared" si="62"/>
        <v>0</v>
      </c>
      <c r="AV64" s="55">
        <f t="shared" si="77"/>
        <v>0</v>
      </c>
      <c r="AX64" s="55">
        <f t="shared" si="78"/>
        <v>0</v>
      </c>
      <c r="AY64" s="55">
        <f t="shared" si="79"/>
        <v>0</v>
      </c>
      <c r="AZ64" s="55">
        <f t="shared" si="80"/>
        <v>0</v>
      </c>
      <c r="BA64" s="55">
        <f t="shared" si="81"/>
        <v>0</v>
      </c>
      <c r="BB64" s="55">
        <f t="shared" si="82"/>
        <v>0</v>
      </c>
      <c r="BC64" s="55">
        <f t="shared" si="83"/>
        <v>0</v>
      </c>
      <c r="BD64" s="55">
        <f t="shared" si="84"/>
        <v>0</v>
      </c>
      <c r="BE64" s="55">
        <f t="shared" si="85"/>
        <v>0</v>
      </c>
      <c r="BF64" s="55">
        <f t="shared" si="50"/>
        <v>0</v>
      </c>
      <c r="BG64" s="55">
        <f t="shared" si="51"/>
        <v>0</v>
      </c>
      <c r="BH64" s="55">
        <f t="shared" si="52"/>
        <v>0</v>
      </c>
      <c r="BI64" s="55">
        <f t="shared" si="53"/>
        <v>0</v>
      </c>
      <c r="BK64" s="55">
        <f t="shared" si="86"/>
        <v>0</v>
      </c>
      <c r="BL64" s="55">
        <f t="shared" si="87"/>
        <v>0</v>
      </c>
      <c r="BM64" s="55">
        <f t="shared" si="88"/>
        <v>0</v>
      </c>
      <c r="BN64" s="55">
        <f t="shared" si="89"/>
        <v>0</v>
      </c>
      <c r="BO64" s="55">
        <f t="shared" si="90"/>
        <v>0</v>
      </c>
      <c r="BP64" s="55">
        <f t="shared" si="91"/>
        <v>0</v>
      </c>
      <c r="BQ64" s="55">
        <f t="shared" si="92"/>
        <v>0</v>
      </c>
      <c r="BR64" s="55">
        <f t="shared" si="93"/>
        <v>0</v>
      </c>
      <c r="BS64" s="55">
        <f t="shared" si="54"/>
        <v>0</v>
      </c>
      <c r="BT64" s="55">
        <f t="shared" si="55"/>
        <v>0</v>
      </c>
      <c r="BU64" s="55">
        <f t="shared" si="56"/>
        <v>0</v>
      </c>
    </row>
    <row r="65" spans="1:73" x14ac:dyDescent="0.25">
      <c r="A65" s="6">
        <f>'DONNÉES '!B94</f>
        <v>53</v>
      </c>
      <c r="B65" s="8">
        <f t="shared" si="66"/>
        <v>0</v>
      </c>
      <c r="C65" s="29">
        <f>INDEX(bulk_tonnages_div!$C$2:$AF$136,MATCH($A65,bulk_tonnages_div!$A$2:$A$136,0),MATCH(C$2,bulk_tonnages_div!$C$1:$AF$1,0))*$C$6*$C$7*MCF</f>
        <v>0</v>
      </c>
      <c r="D65" s="30">
        <f t="shared" si="94"/>
        <v>0</v>
      </c>
      <c r="E65" s="9">
        <f t="shared" si="95"/>
        <v>0</v>
      </c>
      <c r="F65" s="29">
        <f>INDEX(bulk_tonnages_div!$F$2:$AF$136,MATCH($A65,bulk_tonnages_div!$A$2:$A$136,0),MATCH(F$2,bulk_tonnages_div!$F$1:$AF$1,0))*$F$6*$F$7*MCF</f>
        <v>0</v>
      </c>
      <c r="G65" s="30">
        <f t="shared" si="96"/>
        <v>0</v>
      </c>
      <c r="H65" s="9">
        <f t="shared" si="97"/>
        <v>0</v>
      </c>
      <c r="I65" s="29">
        <f>INDEX(bulk_tonnages_div!$F$2:$AF$136,MATCH($A65,bulk_tonnages_div!$A$2:$A$136,0),MATCH(I$2,bulk_tonnages_div!$F$1:$AF$1,0))*$I$6*$I$7*MCF</f>
        <v>0</v>
      </c>
      <c r="J65" s="30">
        <f t="shared" si="67"/>
        <v>0</v>
      </c>
      <c r="K65" s="9">
        <f t="shared" si="68"/>
        <v>0</v>
      </c>
      <c r="L65" s="29">
        <f>INDEX(bulk_tonnages_div!$F$2:$AF$136,MATCH($A65,bulk_tonnages_div!$A$2:$A$136,0),MATCH(L$2,bulk_tonnages_div!$F$1:$AF$1,0))*$L$6*$L$7*MCF</f>
        <v>0</v>
      </c>
      <c r="M65" s="30">
        <f t="shared" si="69"/>
        <v>0</v>
      </c>
      <c r="N65" s="9">
        <f t="shared" si="70"/>
        <v>0</v>
      </c>
      <c r="O65" s="29">
        <f>INDEX(bulk_tonnages_div!$F$2:$AF$136,MATCH($A65,bulk_tonnages_div!$A$2:$A$136,0),MATCH(O$2,bulk_tonnages_div!$F$1:$AF$1,0))*$O$6*$O$7*MCF</f>
        <v>0</v>
      </c>
      <c r="P65" s="30">
        <f t="shared" si="71"/>
        <v>0</v>
      </c>
      <c r="Q65" s="9">
        <f t="shared" si="72"/>
        <v>0</v>
      </c>
      <c r="R65" s="29">
        <f>INDEX(bulk_tonnages_div!$F$2:$AF$136,MATCH($A65,bulk_tonnages_div!$A$2:$A$136,0),MATCH(R$2,bulk_tonnages_div!$F$1:$AF$1,0))*$R$6*$R$7*MCF</f>
        <v>0</v>
      </c>
      <c r="S65" s="30">
        <f t="shared" si="73"/>
        <v>0</v>
      </c>
      <c r="T65" s="9">
        <f t="shared" si="74"/>
        <v>0</v>
      </c>
      <c r="U65" s="29">
        <f>INDEX(bulk_tonnages_div!$F$2:$AF$136,MATCH($A65,bulk_tonnages_div!$A$2:$A$136,0),MATCH(U$2,bulk_tonnages_div!$F$1:$AF$1,0))*$U$6*$U$7*MCF</f>
        <v>0</v>
      </c>
      <c r="V65" s="30">
        <f t="shared" si="75"/>
        <v>0</v>
      </c>
      <c r="W65" s="9">
        <f t="shared" si="76"/>
        <v>0</v>
      </c>
      <c r="X65" s="29">
        <f>INDEX(bulk_tonnages_div!$F$2:$AF$136,MATCH($A65,bulk_tonnages_div!$A$2:$A$136,0),MATCH(X$2,bulk_tonnages_div!$F$1:$AF$1,0))*$X$6*$X$7*MCF</f>
        <v>0</v>
      </c>
      <c r="Y65" s="30">
        <f t="shared" si="98"/>
        <v>0</v>
      </c>
      <c r="Z65" s="9">
        <f t="shared" si="99"/>
        <v>0</v>
      </c>
      <c r="AA65" s="29">
        <f>INDEX(bulk_tonnages_div!$F$2:$AF$136,MATCH($A65,bulk_tonnages_div!$A$2:$A$136,0),MATCH(AA$2,bulk_tonnages_div!$F$1:$AF$1,0))*$AA$6*$AA$7*MCF</f>
        <v>0</v>
      </c>
      <c r="AB65" s="30">
        <f t="shared" si="100"/>
        <v>0</v>
      </c>
      <c r="AC65" s="9">
        <f t="shared" si="101"/>
        <v>0</v>
      </c>
      <c r="AD65" s="29">
        <f>((INDEX(bulk_tonnages_div!$F$2:$AF$136,MATCH($A65,bulk_tonnages_div!$A$2:$A$136,0),MATCH(AD$2,bulk_tonnages_div!$F$1:$AF$1,0)))+(IF(A55&gt;end_year_1,0,'Soil and Dirt_tonnages'!E55)))*$AD$6*$AD$7*MCF</f>
        <v>0</v>
      </c>
      <c r="AE65" s="30">
        <f t="shared" si="102"/>
        <v>0</v>
      </c>
      <c r="AF65" s="9">
        <f t="shared" si="103"/>
        <v>0</v>
      </c>
      <c r="AG65" s="29">
        <f>INDEX(bulk_tonnages_div!$F$2:$AF$136,MATCH($A65,bulk_tonnages_div!$A$2:$A$136,0),MATCH(AG$2,bulk_tonnages_div!$F$1:$AF$1,0))*$AG$6*$AG$7*MCF</f>
        <v>0</v>
      </c>
      <c r="AH65" s="30">
        <f t="shared" si="104"/>
        <v>0</v>
      </c>
      <c r="AI65" s="9">
        <f t="shared" si="105"/>
        <v>0</v>
      </c>
      <c r="AJ65" s="29">
        <f>INDEX(bulk_tonnages_div!$F$2:$AF$136,MATCH($A65,bulk_tonnages_div!$A$2:$A$136,0),MATCH(AJ$2,bulk_tonnages_div!$F$1:$AF$1,0))*$AJ$6*$AJ$7*MCF</f>
        <v>0</v>
      </c>
      <c r="AK65" s="30">
        <f t="shared" si="60"/>
        <v>0</v>
      </c>
      <c r="AL65" s="9">
        <f t="shared" si="63"/>
        <v>0</v>
      </c>
      <c r="AM65" s="29">
        <f>INDEX(bulk_tonnages_div!$F$2:$AF$136,MATCH($A65,bulk_tonnages_div!$A$2:$A$136,0),MATCH(AM$2,bulk_tonnages_div!$F$1:$AF$1,0))*$AM$6*$AM$7*MCF</f>
        <v>0</v>
      </c>
      <c r="AN65" s="30">
        <f t="shared" si="64"/>
        <v>0</v>
      </c>
      <c r="AO65" s="9">
        <f t="shared" si="65"/>
        <v>0</v>
      </c>
      <c r="AP65" s="29">
        <f>IF(A55&gt;end_year_1, 0, Sludge_tonnages!E55)*$AP$6*$AP$7*MCF</f>
        <v>0</v>
      </c>
      <c r="AQ65" s="30">
        <f t="shared" si="49"/>
        <v>0</v>
      </c>
      <c r="AR65" s="9">
        <f t="shared" si="61"/>
        <v>0</v>
      </c>
      <c r="AU65" s="55">
        <f t="shared" si="62"/>
        <v>0</v>
      </c>
      <c r="AV65" s="55">
        <f t="shared" si="77"/>
        <v>0</v>
      </c>
      <c r="AX65" s="55">
        <f t="shared" si="78"/>
        <v>0</v>
      </c>
      <c r="AY65" s="55">
        <f t="shared" si="79"/>
        <v>0</v>
      </c>
      <c r="AZ65" s="55">
        <f t="shared" si="80"/>
        <v>0</v>
      </c>
      <c r="BA65" s="55">
        <f t="shared" si="81"/>
        <v>0</v>
      </c>
      <c r="BB65" s="55">
        <f t="shared" si="82"/>
        <v>0</v>
      </c>
      <c r="BC65" s="55">
        <f t="shared" si="83"/>
        <v>0</v>
      </c>
      <c r="BD65" s="55">
        <f t="shared" si="84"/>
        <v>0</v>
      </c>
      <c r="BE65" s="55">
        <f t="shared" si="85"/>
        <v>0</v>
      </c>
      <c r="BF65" s="55">
        <f t="shared" si="50"/>
        <v>0</v>
      </c>
      <c r="BG65" s="55">
        <f t="shared" si="51"/>
        <v>0</v>
      </c>
      <c r="BH65" s="55">
        <f t="shared" si="52"/>
        <v>0</v>
      </c>
      <c r="BI65" s="55">
        <f t="shared" si="53"/>
        <v>0</v>
      </c>
      <c r="BK65" s="55">
        <f t="shared" si="86"/>
        <v>0</v>
      </c>
      <c r="BL65" s="55">
        <f t="shared" si="87"/>
        <v>0</v>
      </c>
      <c r="BM65" s="55">
        <f t="shared" si="88"/>
        <v>0</v>
      </c>
      <c r="BN65" s="55">
        <f t="shared" si="89"/>
        <v>0</v>
      </c>
      <c r="BO65" s="55">
        <f t="shared" si="90"/>
        <v>0</v>
      </c>
      <c r="BP65" s="55">
        <f t="shared" si="91"/>
        <v>0</v>
      </c>
      <c r="BQ65" s="55">
        <f t="shared" si="92"/>
        <v>0</v>
      </c>
      <c r="BR65" s="55">
        <f t="shared" si="93"/>
        <v>0</v>
      </c>
      <c r="BS65" s="55">
        <f t="shared" si="54"/>
        <v>0</v>
      </c>
      <c r="BT65" s="55">
        <f t="shared" si="55"/>
        <v>0</v>
      </c>
      <c r="BU65" s="55">
        <f t="shared" si="56"/>
        <v>0</v>
      </c>
    </row>
    <row r="66" spans="1:73" x14ac:dyDescent="0.25">
      <c r="A66" s="6">
        <f>'DONNÉES '!B95</f>
        <v>54</v>
      </c>
      <c r="B66" s="8">
        <f t="shared" si="66"/>
        <v>0</v>
      </c>
      <c r="C66" s="29">
        <f>INDEX(bulk_tonnages_div!$C$2:$AF$136,MATCH($A66,bulk_tonnages_div!$A$2:$A$136,0),MATCH(C$2,bulk_tonnages_div!$C$1:$AF$1,0))*$C$6*$C$7*MCF</f>
        <v>0</v>
      </c>
      <c r="D66" s="30">
        <f t="shared" si="94"/>
        <v>0</v>
      </c>
      <c r="E66" s="9">
        <f t="shared" si="95"/>
        <v>0</v>
      </c>
      <c r="F66" s="29">
        <f>INDEX(bulk_tonnages_div!$F$2:$AF$136,MATCH($A66,bulk_tonnages_div!$A$2:$A$136,0),MATCH(F$2,bulk_tonnages_div!$F$1:$AF$1,0))*$F$6*$F$7*MCF</f>
        <v>0</v>
      </c>
      <c r="G66" s="30">
        <f t="shared" si="96"/>
        <v>0</v>
      </c>
      <c r="H66" s="9">
        <f t="shared" si="97"/>
        <v>0</v>
      </c>
      <c r="I66" s="29">
        <f>INDEX(bulk_tonnages_div!$F$2:$AF$136,MATCH($A66,bulk_tonnages_div!$A$2:$A$136,0),MATCH(I$2,bulk_tonnages_div!$F$1:$AF$1,0))*$I$6*$I$7*MCF</f>
        <v>0</v>
      </c>
      <c r="J66" s="30">
        <f t="shared" si="67"/>
        <v>0</v>
      </c>
      <c r="K66" s="9">
        <f t="shared" si="68"/>
        <v>0</v>
      </c>
      <c r="L66" s="29">
        <f>INDEX(bulk_tonnages_div!$F$2:$AF$136,MATCH($A66,bulk_tonnages_div!$A$2:$A$136,0),MATCH(L$2,bulk_tonnages_div!$F$1:$AF$1,0))*$L$6*$L$7*MCF</f>
        <v>0</v>
      </c>
      <c r="M66" s="30">
        <f t="shared" si="69"/>
        <v>0</v>
      </c>
      <c r="N66" s="9">
        <f t="shared" si="70"/>
        <v>0</v>
      </c>
      <c r="O66" s="29">
        <f>INDEX(bulk_tonnages_div!$F$2:$AF$136,MATCH($A66,bulk_tonnages_div!$A$2:$A$136,0),MATCH(O$2,bulk_tonnages_div!$F$1:$AF$1,0))*$O$6*$O$7*MCF</f>
        <v>0</v>
      </c>
      <c r="P66" s="30">
        <f t="shared" si="71"/>
        <v>0</v>
      </c>
      <c r="Q66" s="9">
        <f t="shared" si="72"/>
        <v>0</v>
      </c>
      <c r="R66" s="29">
        <f>INDEX(bulk_tonnages_div!$F$2:$AF$136,MATCH($A66,bulk_tonnages_div!$A$2:$A$136,0),MATCH(R$2,bulk_tonnages_div!$F$1:$AF$1,0))*$R$6*$R$7*MCF</f>
        <v>0</v>
      </c>
      <c r="S66" s="30">
        <f t="shared" si="73"/>
        <v>0</v>
      </c>
      <c r="T66" s="9">
        <f t="shared" si="74"/>
        <v>0</v>
      </c>
      <c r="U66" s="29">
        <f>INDEX(bulk_tonnages_div!$F$2:$AF$136,MATCH($A66,bulk_tonnages_div!$A$2:$A$136,0),MATCH(U$2,bulk_tonnages_div!$F$1:$AF$1,0))*$U$6*$U$7*MCF</f>
        <v>0</v>
      </c>
      <c r="V66" s="30">
        <f t="shared" si="75"/>
        <v>0</v>
      </c>
      <c r="W66" s="9">
        <f t="shared" si="76"/>
        <v>0</v>
      </c>
      <c r="X66" s="29">
        <f>INDEX(bulk_tonnages_div!$F$2:$AF$136,MATCH($A66,bulk_tonnages_div!$A$2:$A$136,0),MATCH(X$2,bulk_tonnages_div!$F$1:$AF$1,0))*$X$6*$X$7*MCF</f>
        <v>0</v>
      </c>
      <c r="Y66" s="30">
        <f t="shared" si="98"/>
        <v>0</v>
      </c>
      <c r="Z66" s="9">
        <f t="shared" si="99"/>
        <v>0</v>
      </c>
      <c r="AA66" s="29">
        <f>INDEX(bulk_tonnages_div!$F$2:$AF$136,MATCH($A66,bulk_tonnages_div!$A$2:$A$136,0),MATCH(AA$2,bulk_tonnages_div!$F$1:$AF$1,0))*$AA$6*$AA$7*MCF</f>
        <v>0</v>
      </c>
      <c r="AB66" s="30">
        <f t="shared" si="100"/>
        <v>0</v>
      </c>
      <c r="AC66" s="9">
        <f t="shared" si="101"/>
        <v>0</v>
      </c>
      <c r="AD66" s="29">
        <f>((INDEX(bulk_tonnages_div!$F$2:$AF$136,MATCH($A66,bulk_tonnages_div!$A$2:$A$136,0),MATCH(AD$2,bulk_tonnages_div!$F$1:$AF$1,0)))+(IF(A56&gt;end_year_1,0,'Soil and Dirt_tonnages'!E56)))*$AD$6*$AD$7*MCF</f>
        <v>0</v>
      </c>
      <c r="AE66" s="30">
        <f t="shared" si="102"/>
        <v>0</v>
      </c>
      <c r="AF66" s="9">
        <f t="shared" si="103"/>
        <v>0</v>
      </c>
      <c r="AG66" s="29">
        <f>INDEX(bulk_tonnages_div!$F$2:$AF$136,MATCH($A66,bulk_tonnages_div!$A$2:$A$136,0),MATCH(AG$2,bulk_tonnages_div!$F$1:$AF$1,0))*$AG$6*$AG$7*MCF</f>
        <v>0</v>
      </c>
      <c r="AH66" s="30">
        <f t="shared" si="104"/>
        <v>0</v>
      </c>
      <c r="AI66" s="9">
        <f t="shared" si="105"/>
        <v>0</v>
      </c>
      <c r="AJ66" s="29">
        <f>INDEX(bulk_tonnages_div!$F$2:$AF$136,MATCH($A66,bulk_tonnages_div!$A$2:$A$136,0),MATCH(AJ$2,bulk_tonnages_div!$F$1:$AF$1,0))*$AJ$6*$AJ$7*MCF</f>
        <v>0</v>
      </c>
      <c r="AK66" s="30">
        <f t="shared" si="60"/>
        <v>0</v>
      </c>
      <c r="AL66" s="9">
        <f t="shared" si="63"/>
        <v>0</v>
      </c>
      <c r="AM66" s="29">
        <f>INDEX(bulk_tonnages_div!$F$2:$AF$136,MATCH($A66,bulk_tonnages_div!$A$2:$A$136,0),MATCH(AM$2,bulk_tonnages_div!$F$1:$AF$1,0))*$AM$6*$AM$7*MCF</f>
        <v>0</v>
      </c>
      <c r="AN66" s="30">
        <f t="shared" si="64"/>
        <v>0</v>
      </c>
      <c r="AO66" s="9">
        <f t="shared" si="65"/>
        <v>0</v>
      </c>
      <c r="AP66" s="29">
        <f>IF(A56&gt;end_year_1, 0, Sludge_tonnages!E56)*$AP$6*$AP$7*MCF</f>
        <v>0</v>
      </c>
      <c r="AQ66" s="30">
        <f t="shared" si="49"/>
        <v>0</v>
      </c>
      <c r="AR66" s="9">
        <f t="shared" si="61"/>
        <v>0</v>
      </c>
      <c r="AU66" s="55">
        <f t="shared" si="62"/>
        <v>0</v>
      </c>
      <c r="AV66" s="55">
        <f t="shared" si="77"/>
        <v>0</v>
      </c>
      <c r="AX66" s="55">
        <f t="shared" si="78"/>
        <v>0</v>
      </c>
      <c r="AY66" s="55">
        <f t="shared" si="79"/>
        <v>0</v>
      </c>
      <c r="AZ66" s="55">
        <f t="shared" si="80"/>
        <v>0</v>
      </c>
      <c r="BA66" s="55">
        <f t="shared" si="81"/>
        <v>0</v>
      </c>
      <c r="BB66" s="55">
        <f t="shared" si="82"/>
        <v>0</v>
      </c>
      <c r="BC66" s="55">
        <f t="shared" si="83"/>
        <v>0</v>
      </c>
      <c r="BD66" s="55">
        <f t="shared" si="84"/>
        <v>0</v>
      </c>
      <c r="BE66" s="55">
        <f t="shared" si="85"/>
        <v>0</v>
      </c>
      <c r="BF66" s="55">
        <f t="shared" si="50"/>
        <v>0</v>
      </c>
      <c r="BG66" s="55">
        <f t="shared" si="51"/>
        <v>0</v>
      </c>
      <c r="BH66" s="55">
        <f t="shared" si="52"/>
        <v>0</v>
      </c>
      <c r="BI66" s="55">
        <f t="shared" si="53"/>
        <v>0</v>
      </c>
      <c r="BK66" s="55">
        <f t="shared" si="86"/>
        <v>0</v>
      </c>
      <c r="BL66" s="55">
        <f t="shared" si="87"/>
        <v>0</v>
      </c>
      <c r="BM66" s="55">
        <f t="shared" si="88"/>
        <v>0</v>
      </c>
      <c r="BN66" s="55">
        <f t="shared" si="89"/>
        <v>0</v>
      </c>
      <c r="BO66" s="55">
        <f t="shared" si="90"/>
        <v>0</v>
      </c>
      <c r="BP66" s="55">
        <f t="shared" si="91"/>
        <v>0</v>
      </c>
      <c r="BQ66" s="55">
        <f t="shared" si="92"/>
        <v>0</v>
      </c>
      <c r="BR66" s="55">
        <f t="shared" si="93"/>
        <v>0</v>
      </c>
      <c r="BS66" s="55">
        <f t="shared" si="54"/>
        <v>0</v>
      </c>
      <c r="BT66" s="55">
        <f t="shared" si="55"/>
        <v>0</v>
      </c>
      <c r="BU66" s="55">
        <f t="shared" si="56"/>
        <v>0</v>
      </c>
    </row>
    <row r="67" spans="1:73" x14ac:dyDescent="0.25">
      <c r="A67" s="6">
        <f>'DONNÉES '!B96</f>
        <v>55</v>
      </c>
      <c r="B67" s="8">
        <f t="shared" si="66"/>
        <v>0</v>
      </c>
      <c r="C67" s="29">
        <f>INDEX(bulk_tonnages_div!$C$2:$AF$136,MATCH($A67,bulk_tonnages_div!$A$2:$A$136,0),MATCH(C$2,bulk_tonnages_div!$C$1:$AF$1,0))*$C$6*$C$7*MCF</f>
        <v>0</v>
      </c>
      <c r="D67" s="30">
        <f t="shared" si="94"/>
        <v>0</v>
      </c>
      <c r="E67" s="9">
        <f t="shared" si="95"/>
        <v>0</v>
      </c>
      <c r="F67" s="29">
        <f>INDEX(bulk_tonnages_div!$F$2:$AF$136,MATCH($A67,bulk_tonnages_div!$A$2:$A$136,0),MATCH(F$2,bulk_tonnages_div!$F$1:$AF$1,0))*$F$6*$F$7*MCF</f>
        <v>0</v>
      </c>
      <c r="G67" s="30">
        <f t="shared" si="96"/>
        <v>0</v>
      </c>
      <c r="H67" s="9">
        <f t="shared" si="97"/>
        <v>0</v>
      </c>
      <c r="I67" s="29">
        <f>INDEX(bulk_tonnages_div!$F$2:$AF$136,MATCH($A67,bulk_tonnages_div!$A$2:$A$136,0),MATCH(I$2,bulk_tonnages_div!$F$1:$AF$1,0))*$I$6*$I$7*MCF</f>
        <v>0</v>
      </c>
      <c r="J67" s="30">
        <f t="shared" si="67"/>
        <v>0</v>
      </c>
      <c r="K67" s="9">
        <f t="shared" si="68"/>
        <v>0</v>
      </c>
      <c r="L67" s="29">
        <f>INDEX(bulk_tonnages_div!$F$2:$AF$136,MATCH($A67,bulk_tonnages_div!$A$2:$A$136,0),MATCH(L$2,bulk_tonnages_div!$F$1:$AF$1,0))*$L$6*$L$7*MCF</f>
        <v>0</v>
      </c>
      <c r="M67" s="30">
        <f t="shared" si="69"/>
        <v>0</v>
      </c>
      <c r="N67" s="9">
        <f t="shared" si="70"/>
        <v>0</v>
      </c>
      <c r="O67" s="29">
        <f>INDEX(bulk_tonnages_div!$F$2:$AF$136,MATCH($A67,bulk_tonnages_div!$A$2:$A$136,0),MATCH(O$2,bulk_tonnages_div!$F$1:$AF$1,0))*$O$6*$O$7*MCF</f>
        <v>0</v>
      </c>
      <c r="P67" s="30">
        <f t="shared" si="71"/>
        <v>0</v>
      </c>
      <c r="Q67" s="9">
        <f t="shared" si="72"/>
        <v>0</v>
      </c>
      <c r="R67" s="29">
        <f>INDEX(bulk_tonnages_div!$F$2:$AF$136,MATCH($A67,bulk_tonnages_div!$A$2:$A$136,0),MATCH(R$2,bulk_tonnages_div!$F$1:$AF$1,0))*$R$6*$R$7*MCF</f>
        <v>0</v>
      </c>
      <c r="S67" s="30">
        <f t="shared" si="73"/>
        <v>0</v>
      </c>
      <c r="T67" s="9">
        <f t="shared" si="74"/>
        <v>0</v>
      </c>
      <c r="U67" s="29">
        <f>INDEX(bulk_tonnages_div!$F$2:$AF$136,MATCH($A67,bulk_tonnages_div!$A$2:$A$136,0),MATCH(U$2,bulk_tonnages_div!$F$1:$AF$1,0))*$U$6*$U$7*MCF</f>
        <v>0</v>
      </c>
      <c r="V67" s="30">
        <f t="shared" si="75"/>
        <v>0</v>
      </c>
      <c r="W67" s="9">
        <f t="shared" si="76"/>
        <v>0</v>
      </c>
      <c r="X67" s="29">
        <f>INDEX(bulk_tonnages_div!$F$2:$AF$136,MATCH($A67,bulk_tonnages_div!$A$2:$A$136,0),MATCH(X$2,bulk_tonnages_div!$F$1:$AF$1,0))*$X$6*$X$7*MCF</f>
        <v>0</v>
      </c>
      <c r="Y67" s="30">
        <f t="shared" si="98"/>
        <v>0</v>
      </c>
      <c r="Z67" s="9">
        <f t="shared" si="99"/>
        <v>0</v>
      </c>
      <c r="AA67" s="29">
        <f>INDEX(bulk_tonnages_div!$F$2:$AF$136,MATCH($A67,bulk_tonnages_div!$A$2:$A$136,0),MATCH(AA$2,bulk_tonnages_div!$F$1:$AF$1,0))*$AA$6*$AA$7*MCF</f>
        <v>0</v>
      </c>
      <c r="AB67" s="30">
        <f t="shared" si="100"/>
        <v>0</v>
      </c>
      <c r="AC67" s="9">
        <f t="shared" si="101"/>
        <v>0</v>
      </c>
      <c r="AD67" s="29">
        <f>((INDEX(bulk_tonnages_div!$F$2:$AF$136,MATCH($A67,bulk_tonnages_div!$A$2:$A$136,0),MATCH(AD$2,bulk_tonnages_div!$F$1:$AF$1,0)))+(IF(A57&gt;end_year_1,0,'Soil and Dirt_tonnages'!E57)))*$AD$6*$AD$7*MCF</f>
        <v>0</v>
      </c>
      <c r="AE67" s="30">
        <f t="shared" si="102"/>
        <v>0</v>
      </c>
      <c r="AF67" s="9">
        <f t="shared" si="103"/>
        <v>0</v>
      </c>
      <c r="AG67" s="29">
        <f>INDEX(bulk_tonnages_div!$F$2:$AF$136,MATCH($A67,bulk_tonnages_div!$A$2:$A$136,0),MATCH(AG$2,bulk_tonnages_div!$F$1:$AF$1,0))*$AG$6*$AG$7*MCF</f>
        <v>0</v>
      </c>
      <c r="AH67" s="30">
        <f t="shared" si="104"/>
        <v>0</v>
      </c>
      <c r="AI67" s="9">
        <f t="shared" si="105"/>
        <v>0</v>
      </c>
      <c r="AJ67" s="29">
        <f>INDEX(bulk_tonnages_div!$F$2:$AF$136,MATCH($A67,bulk_tonnages_div!$A$2:$A$136,0),MATCH(AJ$2,bulk_tonnages_div!$F$1:$AF$1,0))*$AJ$6*$AJ$7*MCF</f>
        <v>0</v>
      </c>
      <c r="AK67" s="30">
        <f t="shared" si="60"/>
        <v>0</v>
      </c>
      <c r="AL67" s="9">
        <f t="shared" si="63"/>
        <v>0</v>
      </c>
      <c r="AM67" s="29">
        <f>INDEX(bulk_tonnages_div!$F$2:$AF$136,MATCH($A67,bulk_tonnages_div!$A$2:$A$136,0),MATCH(AM$2,bulk_tonnages_div!$F$1:$AF$1,0))*$AM$6*$AM$7*MCF</f>
        <v>0</v>
      </c>
      <c r="AN67" s="30">
        <f t="shared" si="64"/>
        <v>0</v>
      </c>
      <c r="AO67" s="9">
        <f t="shared" si="65"/>
        <v>0</v>
      </c>
      <c r="AP67" s="29">
        <f>IF(A57&gt;end_year_1, 0, Sludge_tonnages!E57)*$AP$6*$AP$7*MCF</f>
        <v>0</v>
      </c>
      <c r="AQ67" s="30">
        <f t="shared" si="49"/>
        <v>0</v>
      </c>
      <c r="AR67" s="9">
        <f t="shared" si="61"/>
        <v>0</v>
      </c>
      <c r="AU67" s="55">
        <f t="shared" si="62"/>
        <v>0</v>
      </c>
      <c r="AV67" s="55">
        <f t="shared" si="77"/>
        <v>0</v>
      </c>
      <c r="AX67" s="55">
        <f t="shared" si="78"/>
        <v>0</v>
      </c>
      <c r="AY67" s="55">
        <f t="shared" si="79"/>
        <v>0</v>
      </c>
      <c r="AZ67" s="55">
        <f t="shared" si="80"/>
        <v>0</v>
      </c>
      <c r="BA67" s="55">
        <f t="shared" si="81"/>
        <v>0</v>
      </c>
      <c r="BB67" s="55">
        <f t="shared" si="82"/>
        <v>0</v>
      </c>
      <c r="BC67" s="55">
        <f t="shared" si="83"/>
        <v>0</v>
      </c>
      <c r="BD67" s="55">
        <f t="shared" si="84"/>
        <v>0</v>
      </c>
      <c r="BE67" s="55">
        <f t="shared" si="85"/>
        <v>0</v>
      </c>
      <c r="BF67" s="55">
        <f t="shared" si="50"/>
        <v>0</v>
      </c>
      <c r="BG67" s="55">
        <f t="shared" si="51"/>
        <v>0</v>
      </c>
      <c r="BH67" s="55">
        <f t="shared" si="52"/>
        <v>0</v>
      </c>
      <c r="BI67" s="55">
        <f t="shared" si="53"/>
        <v>0</v>
      </c>
      <c r="BK67" s="55">
        <f t="shared" si="86"/>
        <v>0</v>
      </c>
      <c r="BL67" s="55">
        <f t="shared" si="87"/>
        <v>0</v>
      </c>
      <c r="BM67" s="55">
        <f t="shared" si="88"/>
        <v>0</v>
      </c>
      <c r="BN67" s="55">
        <f t="shared" si="89"/>
        <v>0</v>
      </c>
      <c r="BO67" s="55">
        <f t="shared" si="90"/>
        <v>0</v>
      </c>
      <c r="BP67" s="55">
        <f t="shared" si="91"/>
        <v>0</v>
      </c>
      <c r="BQ67" s="55">
        <f t="shared" si="92"/>
        <v>0</v>
      </c>
      <c r="BR67" s="55">
        <f t="shared" si="93"/>
        <v>0</v>
      </c>
      <c r="BS67" s="55">
        <f t="shared" si="54"/>
        <v>0</v>
      </c>
      <c r="BT67" s="55">
        <f t="shared" si="55"/>
        <v>0</v>
      </c>
      <c r="BU67" s="55">
        <f t="shared" si="56"/>
        <v>0</v>
      </c>
    </row>
    <row r="68" spans="1:73" x14ac:dyDescent="0.25">
      <c r="A68" s="6">
        <f>'DONNÉES '!B97</f>
        <v>56</v>
      </c>
      <c r="B68" s="8">
        <f t="shared" si="66"/>
        <v>0</v>
      </c>
      <c r="C68" s="29">
        <f>INDEX(bulk_tonnages_div!$C$2:$AF$136,MATCH($A68,bulk_tonnages_div!$A$2:$A$136,0),MATCH(C$2,bulk_tonnages_div!$C$1:$AF$1,0))*$C$6*$C$7*MCF</f>
        <v>0</v>
      </c>
      <c r="D68" s="30">
        <f t="shared" si="94"/>
        <v>0</v>
      </c>
      <c r="E68" s="9">
        <f t="shared" si="95"/>
        <v>0</v>
      </c>
      <c r="F68" s="29">
        <f>INDEX(bulk_tonnages_div!$F$2:$AF$136,MATCH($A68,bulk_tonnages_div!$A$2:$A$136,0),MATCH(F$2,bulk_tonnages_div!$F$1:$AF$1,0))*$F$6*$F$7*MCF</f>
        <v>0</v>
      </c>
      <c r="G68" s="30">
        <f t="shared" si="96"/>
        <v>0</v>
      </c>
      <c r="H68" s="9">
        <f t="shared" si="97"/>
        <v>0</v>
      </c>
      <c r="I68" s="29">
        <f>INDEX(bulk_tonnages_div!$F$2:$AF$136,MATCH($A68,bulk_tonnages_div!$A$2:$A$136,0),MATCH(I$2,bulk_tonnages_div!$F$1:$AF$1,0))*$I$6*$I$7*MCF</f>
        <v>0</v>
      </c>
      <c r="J68" s="30">
        <f t="shared" si="67"/>
        <v>0</v>
      </c>
      <c r="K68" s="9">
        <f t="shared" si="68"/>
        <v>0</v>
      </c>
      <c r="L68" s="29">
        <f>INDEX(bulk_tonnages_div!$F$2:$AF$136,MATCH($A68,bulk_tonnages_div!$A$2:$A$136,0),MATCH(L$2,bulk_tonnages_div!$F$1:$AF$1,0))*$L$6*$L$7*MCF</f>
        <v>0</v>
      </c>
      <c r="M68" s="30">
        <f t="shared" si="69"/>
        <v>0</v>
      </c>
      <c r="N68" s="9">
        <f t="shared" si="70"/>
        <v>0</v>
      </c>
      <c r="O68" s="29">
        <f>INDEX(bulk_tonnages_div!$F$2:$AF$136,MATCH($A68,bulk_tonnages_div!$A$2:$A$136,0),MATCH(O$2,bulk_tonnages_div!$F$1:$AF$1,0))*$O$6*$O$7*MCF</f>
        <v>0</v>
      </c>
      <c r="P68" s="30">
        <f t="shared" si="71"/>
        <v>0</v>
      </c>
      <c r="Q68" s="9">
        <f t="shared" si="72"/>
        <v>0</v>
      </c>
      <c r="R68" s="29">
        <f>INDEX(bulk_tonnages_div!$F$2:$AF$136,MATCH($A68,bulk_tonnages_div!$A$2:$A$136,0),MATCH(R$2,bulk_tonnages_div!$F$1:$AF$1,0))*$R$6*$R$7*MCF</f>
        <v>0</v>
      </c>
      <c r="S68" s="30">
        <f t="shared" si="73"/>
        <v>0</v>
      </c>
      <c r="T68" s="9">
        <f t="shared" si="74"/>
        <v>0</v>
      </c>
      <c r="U68" s="29">
        <f>INDEX(bulk_tonnages_div!$F$2:$AF$136,MATCH($A68,bulk_tonnages_div!$A$2:$A$136,0),MATCH(U$2,bulk_tonnages_div!$F$1:$AF$1,0))*$U$6*$U$7*MCF</f>
        <v>0</v>
      </c>
      <c r="V68" s="30">
        <f t="shared" si="75"/>
        <v>0</v>
      </c>
      <c r="W68" s="9">
        <f t="shared" si="76"/>
        <v>0</v>
      </c>
      <c r="X68" s="29">
        <f>INDEX(bulk_tonnages_div!$F$2:$AF$136,MATCH($A68,bulk_tonnages_div!$A$2:$A$136,0),MATCH(X$2,bulk_tonnages_div!$F$1:$AF$1,0))*$X$6*$X$7*MCF</f>
        <v>0</v>
      </c>
      <c r="Y68" s="30">
        <f t="shared" si="98"/>
        <v>0</v>
      </c>
      <c r="Z68" s="9">
        <f t="shared" si="99"/>
        <v>0</v>
      </c>
      <c r="AA68" s="29">
        <f>INDEX(bulk_tonnages_div!$F$2:$AF$136,MATCH($A68,bulk_tonnages_div!$A$2:$A$136,0),MATCH(AA$2,bulk_tonnages_div!$F$1:$AF$1,0))*$AA$6*$AA$7*MCF</f>
        <v>0</v>
      </c>
      <c r="AB68" s="30">
        <f t="shared" si="100"/>
        <v>0</v>
      </c>
      <c r="AC68" s="9">
        <f t="shared" si="101"/>
        <v>0</v>
      </c>
      <c r="AD68" s="29">
        <f>((INDEX(bulk_tonnages_div!$F$2:$AF$136,MATCH($A68,bulk_tonnages_div!$A$2:$A$136,0),MATCH(AD$2,bulk_tonnages_div!$F$1:$AF$1,0)))+(IF(A58&gt;end_year_1,0,'Soil and Dirt_tonnages'!E58)))*$AD$6*$AD$7*MCF</f>
        <v>0</v>
      </c>
      <c r="AE68" s="30">
        <f t="shared" si="102"/>
        <v>0</v>
      </c>
      <c r="AF68" s="9">
        <f t="shared" si="103"/>
        <v>0</v>
      </c>
      <c r="AG68" s="29">
        <f>INDEX(bulk_tonnages_div!$F$2:$AF$136,MATCH($A68,bulk_tonnages_div!$A$2:$A$136,0),MATCH(AG$2,bulk_tonnages_div!$F$1:$AF$1,0))*$AG$6*$AG$7*MCF</f>
        <v>0</v>
      </c>
      <c r="AH68" s="30">
        <f t="shared" si="104"/>
        <v>0</v>
      </c>
      <c r="AI68" s="9">
        <f t="shared" si="105"/>
        <v>0</v>
      </c>
      <c r="AJ68" s="29">
        <f>INDEX(bulk_tonnages_div!$F$2:$AF$136,MATCH($A68,bulk_tonnages_div!$A$2:$A$136,0),MATCH(AJ$2,bulk_tonnages_div!$F$1:$AF$1,0))*$AJ$6*$AJ$7*MCF</f>
        <v>0</v>
      </c>
      <c r="AK68" s="30">
        <f t="shared" si="60"/>
        <v>0</v>
      </c>
      <c r="AL68" s="9">
        <f t="shared" si="63"/>
        <v>0</v>
      </c>
      <c r="AM68" s="29">
        <f>INDEX(bulk_tonnages_div!$F$2:$AF$136,MATCH($A68,bulk_tonnages_div!$A$2:$A$136,0),MATCH(AM$2,bulk_tonnages_div!$F$1:$AF$1,0))*$AM$6*$AM$7*MCF</f>
        <v>0</v>
      </c>
      <c r="AN68" s="30">
        <f t="shared" si="64"/>
        <v>0</v>
      </c>
      <c r="AO68" s="9">
        <f t="shared" si="65"/>
        <v>0</v>
      </c>
      <c r="AP68" s="29">
        <f>IF(A58&gt;end_year_1, 0, Sludge_tonnages!E58)*$AP$6*$AP$7*MCF</f>
        <v>0</v>
      </c>
      <c r="AQ68" s="30">
        <f t="shared" si="49"/>
        <v>0</v>
      </c>
      <c r="AR68" s="9">
        <f t="shared" si="61"/>
        <v>0</v>
      </c>
      <c r="AU68" s="55">
        <f t="shared" si="62"/>
        <v>0</v>
      </c>
      <c r="AV68" s="55">
        <f t="shared" si="77"/>
        <v>0</v>
      </c>
      <c r="AX68" s="55">
        <f t="shared" si="78"/>
        <v>0</v>
      </c>
      <c r="AY68" s="55">
        <f t="shared" si="79"/>
        <v>0</v>
      </c>
      <c r="AZ68" s="55">
        <f t="shared" si="80"/>
        <v>0</v>
      </c>
      <c r="BA68" s="55">
        <f t="shared" si="81"/>
        <v>0</v>
      </c>
      <c r="BB68" s="55">
        <f t="shared" si="82"/>
        <v>0</v>
      </c>
      <c r="BC68" s="55">
        <f t="shared" si="83"/>
        <v>0</v>
      </c>
      <c r="BD68" s="55">
        <f t="shared" si="84"/>
        <v>0</v>
      </c>
      <c r="BE68" s="55">
        <f t="shared" si="85"/>
        <v>0</v>
      </c>
      <c r="BF68" s="55">
        <f t="shared" si="50"/>
        <v>0</v>
      </c>
      <c r="BG68" s="55">
        <f t="shared" si="51"/>
        <v>0</v>
      </c>
      <c r="BH68" s="55">
        <f t="shared" si="52"/>
        <v>0</v>
      </c>
      <c r="BI68" s="55">
        <f t="shared" si="53"/>
        <v>0</v>
      </c>
      <c r="BK68" s="55">
        <f t="shared" si="86"/>
        <v>0</v>
      </c>
      <c r="BL68" s="55">
        <f t="shared" si="87"/>
        <v>0</v>
      </c>
      <c r="BM68" s="55">
        <f t="shared" si="88"/>
        <v>0</v>
      </c>
      <c r="BN68" s="55">
        <f t="shared" si="89"/>
        <v>0</v>
      </c>
      <c r="BO68" s="55">
        <f t="shared" si="90"/>
        <v>0</v>
      </c>
      <c r="BP68" s="55">
        <f t="shared" si="91"/>
        <v>0</v>
      </c>
      <c r="BQ68" s="55">
        <f t="shared" si="92"/>
        <v>0</v>
      </c>
      <c r="BR68" s="55">
        <f t="shared" si="93"/>
        <v>0</v>
      </c>
      <c r="BS68" s="55">
        <f t="shared" si="54"/>
        <v>0</v>
      </c>
      <c r="BT68" s="55">
        <f t="shared" si="55"/>
        <v>0</v>
      </c>
      <c r="BU68" s="55">
        <f t="shared" si="56"/>
        <v>0</v>
      </c>
    </row>
    <row r="69" spans="1:73" x14ac:dyDescent="0.25">
      <c r="A69" s="6">
        <f>'DONNÉES '!B98</f>
        <v>57</v>
      </c>
      <c r="B69" s="8">
        <f t="shared" si="66"/>
        <v>0</v>
      </c>
      <c r="C69" s="29">
        <f>INDEX(bulk_tonnages_div!$C$2:$AF$136,MATCH($A69,bulk_tonnages_div!$A$2:$A$136,0),MATCH(C$2,bulk_tonnages_div!$C$1:$AF$1,0))*$C$6*$C$7*MCF</f>
        <v>0</v>
      </c>
      <c r="D69" s="30">
        <f t="shared" si="94"/>
        <v>0</v>
      </c>
      <c r="E69" s="9">
        <f t="shared" si="95"/>
        <v>0</v>
      </c>
      <c r="F69" s="29">
        <f>INDEX(bulk_tonnages_div!$F$2:$AF$136,MATCH($A69,bulk_tonnages_div!$A$2:$A$136,0),MATCH(F$2,bulk_tonnages_div!$F$1:$AF$1,0))*$F$6*$F$7*MCF</f>
        <v>0</v>
      </c>
      <c r="G69" s="30">
        <f t="shared" si="96"/>
        <v>0</v>
      </c>
      <c r="H69" s="9">
        <f t="shared" si="97"/>
        <v>0</v>
      </c>
      <c r="I69" s="29">
        <f>INDEX(bulk_tonnages_div!$F$2:$AF$136,MATCH($A69,bulk_tonnages_div!$A$2:$A$136,0),MATCH(I$2,bulk_tonnages_div!$F$1:$AF$1,0))*$I$6*$I$7*MCF</f>
        <v>0</v>
      </c>
      <c r="J69" s="30">
        <f t="shared" si="67"/>
        <v>0</v>
      </c>
      <c r="K69" s="9">
        <f t="shared" si="68"/>
        <v>0</v>
      </c>
      <c r="L69" s="29">
        <f>INDEX(bulk_tonnages_div!$F$2:$AF$136,MATCH($A69,bulk_tonnages_div!$A$2:$A$136,0),MATCH(L$2,bulk_tonnages_div!$F$1:$AF$1,0))*$L$6*$L$7*MCF</f>
        <v>0</v>
      </c>
      <c r="M69" s="30">
        <f t="shared" si="69"/>
        <v>0</v>
      </c>
      <c r="N69" s="9">
        <f t="shared" si="70"/>
        <v>0</v>
      </c>
      <c r="O69" s="29">
        <f>INDEX(bulk_tonnages_div!$F$2:$AF$136,MATCH($A69,bulk_tonnages_div!$A$2:$A$136,0),MATCH(O$2,bulk_tonnages_div!$F$1:$AF$1,0))*$O$6*$O$7*MCF</f>
        <v>0</v>
      </c>
      <c r="P69" s="30">
        <f t="shared" si="71"/>
        <v>0</v>
      </c>
      <c r="Q69" s="9">
        <f t="shared" si="72"/>
        <v>0</v>
      </c>
      <c r="R69" s="29">
        <f>INDEX(bulk_tonnages_div!$F$2:$AF$136,MATCH($A69,bulk_tonnages_div!$A$2:$A$136,0),MATCH(R$2,bulk_tonnages_div!$F$1:$AF$1,0))*$R$6*$R$7*MCF</f>
        <v>0</v>
      </c>
      <c r="S69" s="30">
        <f t="shared" si="73"/>
        <v>0</v>
      </c>
      <c r="T69" s="9">
        <f t="shared" si="74"/>
        <v>0</v>
      </c>
      <c r="U69" s="29">
        <f>INDEX(bulk_tonnages_div!$F$2:$AF$136,MATCH($A69,bulk_tonnages_div!$A$2:$A$136,0),MATCH(U$2,bulk_tonnages_div!$F$1:$AF$1,0))*$U$6*$U$7*MCF</f>
        <v>0</v>
      </c>
      <c r="V69" s="30">
        <f t="shared" si="75"/>
        <v>0</v>
      </c>
      <c r="W69" s="9">
        <f t="shared" si="76"/>
        <v>0</v>
      </c>
      <c r="X69" s="29">
        <f>INDEX(bulk_tonnages_div!$F$2:$AF$136,MATCH($A69,bulk_tonnages_div!$A$2:$A$136,0),MATCH(X$2,bulk_tonnages_div!$F$1:$AF$1,0))*$X$6*$X$7*MCF</f>
        <v>0</v>
      </c>
      <c r="Y69" s="30">
        <f t="shared" si="98"/>
        <v>0</v>
      </c>
      <c r="Z69" s="9">
        <f t="shared" si="99"/>
        <v>0</v>
      </c>
      <c r="AA69" s="29">
        <f>INDEX(bulk_tonnages_div!$F$2:$AF$136,MATCH($A69,bulk_tonnages_div!$A$2:$A$136,0),MATCH(AA$2,bulk_tonnages_div!$F$1:$AF$1,0))*$AA$6*$AA$7*MCF</f>
        <v>0</v>
      </c>
      <c r="AB69" s="30">
        <f t="shared" si="100"/>
        <v>0</v>
      </c>
      <c r="AC69" s="9">
        <f t="shared" si="101"/>
        <v>0</v>
      </c>
      <c r="AD69" s="29">
        <f>((INDEX(bulk_tonnages_div!$F$2:$AF$136,MATCH($A69,bulk_tonnages_div!$A$2:$A$136,0),MATCH(AD$2,bulk_tonnages_div!$F$1:$AF$1,0)))+(IF(A59&gt;end_year_1,0,'Soil and Dirt_tonnages'!E59)))*$AD$6*$AD$7*MCF</f>
        <v>0</v>
      </c>
      <c r="AE69" s="30">
        <f t="shared" si="102"/>
        <v>0</v>
      </c>
      <c r="AF69" s="9">
        <f t="shared" si="103"/>
        <v>0</v>
      </c>
      <c r="AG69" s="29">
        <f>INDEX(bulk_tonnages_div!$F$2:$AF$136,MATCH($A69,bulk_tonnages_div!$A$2:$A$136,0),MATCH(AG$2,bulk_tonnages_div!$F$1:$AF$1,0))*$AG$6*$AG$7*MCF</f>
        <v>0</v>
      </c>
      <c r="AH69" s="30">
        <f t="shared" si="104"/>
        <v>0</v>
      </c>
      <c r="AI69" s="9">
        <f t="shared" si="105"/>
        <v>0</v>
      </c>
      <c r="AJ69" s="29">
        <f>INDEX(bulk_tonnages_div!$F$2:$AF$136,MATCH($A69,bulk_tonnages_div!$A$2:$A$136,0),MATCH(AJ$2,bulk_tonnages_div!$F$1:$AF$1,0))*$AJ$6*$AJ$7*MCF</f>
        <v>0</v>
      </c>
      <c r="AK69" s="30">
        <f t="shared" si="60"/>
        <v>0</v>
      </c>
      <c r="AL69" s="9">
        <f t="shared" si="63"/>
        <v>0</v>
      </c>
      <c r="AM69" s="29">
        <f>INDEX(bulk_tonnages_div!$F$2:$AF$136,MATCH($A69,bulk_tonnages_div!$A$2:$A$136,0),MATCH(AM$2,bulk_tonnages_div!$F$1:$AF$1,0))*$AM$6*$AM$7*MCF</f>
        <v>0</v>
      </c>
      <c r="AN69" s="30">
        <f t="shared" si="64"/>
        <v>0</v>
      </c>
      <c r="AO69" s="9">
        <f t="shared" si="65"/>
        <v>0</v>
      </c>
      <c r="AP69" s="29">
        <f>IF(A59&gt;end_year_1, 0, Sludge_tonnages!E59)*$AP$6*$AP$7*MCF</f>
        <v>0</v>
      </c>
      <c r="AQ69" s="30">
        <f t="shared" si="49"/>
        <v>0</v>
      </c>
      <c r="AR69" s="9">
        <f t="shared" si="61"/>
        <v>0</v>
      </c>
      <c r="AU69" s="55">
        <f t="shared" si="62"/>
        <v>0</v>
      </c>
      <c r="AV69" s="55">
        <f t="shared" si="77"/>
        <v>0</v>
      </c>
      <c r="AX69" s="55">
        <f t="shared" si="78"/>
        <v>0</v>
      </c>
      <c r="AY69" s="55">
        <f t="shared" si="79"/>
        <v>0</v>
      </c>
      <c r="AZ69" s="55">
        <f t="shared" si="80"/>
        <v>0</v>
      </c>
      <c r="BA69" s="55">
        <f t="shared" si="81"/>
        <v>0</v>
      </c>
      <c r="BB69" s="55">
        <f t="shared" si="82"/>
        <v>0</v>
      </c>
      <c r="BC69" s="55">
        <f t="shared" si="83"/>
        <v>0</v>
      </c>
      <c r="BD69" s="55">
        <f t="shared" si="84"/>
        <v>0</v>
      </c>
      <c r="BE69" s="55">
        <f t="shared" si="85"/>
        <v>0</v>
      </c>
      <c r="BF69" s="55">
        <f t="shared" si="50"/>
        <v>0</v>
      </c>
      <c r="BG69" s="55">
        <f t="shared" si="51"/>
        <v>0</v>
      </c>
      <c r="BH69" s="55">
        <f t="shared" si="52"/>
        <v>0</v>
      </c>
      <c r="BI69" s="55">
        <f t="shared" si="53"/>
        <v>0</v>
      </c>
      <c r="BK69" s="55">
        <f t="shared" si="86"/>
        <v>0</v>
      </c>
      <c r="BL69" s="55">
        <f t="shared" si="87"/>
        <v>0</v>
      </c>
      <c r="BM69" s="55">
        <f t="shared" si="88"/>
        <v>0</v>
      </c>
      <c r="BN69" s="55">
        <f t="shared" si="89"/>
        <v>0</v>
      </c>
      <c r="BO69" s="55">
        <f t="shared" si="90"/>
        <v>0</v>
      </c>
      <c r="BP69" s="55">
        <f t="shared" si="91"/>
        <v>0</v>
      </c>
      <c r="BQ69" s="55">
        <f t="shared" si="92"/>
        <v>0</v>
      </c>
      <c r="BR69" s="55">
        <f t="shared" si="93"/>
        <v>0</v>
      </c>
      <c r="BS69" s="55">
        <f t="shared" si="54"/>
        <v>0</v>
      </c>
      <c r="BT69" s="55">
        <f t="shared" si="55"/>
        <v>0</v>
      </c>
      <c r="BU69" s="55">
        <f t="shared" si="56"/>
        <v>0</v>
      </c>
    </row>
    <row r="70" spans="1:73" x14ac:dyDescent="0.25">
      <c r="A70" s="6">
        <f>'DONNÉES '!B99</f>
        <v>58</v>
      </c>
      <c r="B70" s="8">
        <f t="shared" si="66"/>
        <v>0</v>
      </c>
      <c r="C70" s="29">
        <f>INDEX(bulk_tonnages_div!$C$2:$AF$136,MATCH($A70,bulk_tonnages_div!$A$2:$A$136,0),MATCH(C$2,bulk_tonnages_div!$C$1:$AF$1,0))*$C$6*$C$7*MCF</f>
        <v>0</v>
      </c>
      <c r="D70" s="30">
        <f t="shared" si="94"/>
        <v>0</v>
      </c>
      <c r="E70" s="9">
        <f t="shared" si="95"/>
        <v>0</v>
      </c>
      <c r="F70" s="29">
        <f>INDEX(bulk_tonnages_div!$F$2:$AF$136,MATCH($A70,bulk_tonnages_div!$A$2:$A$136,0),MATCH(F$2,bulk_tonnages_div!$F$1:$AF$1,0))*$F$6*$F$7*MCF</f>
        <v>0</v>
      </c>
      <c r="G70" s="30">
        <f t="shared" si="96"/>
        <v>0</v>
      </c>
      <c r="H70" s="9">
        <f t="shared" si="97"/>
        <v>0</v>
      </c>
      <c r="I70" s="29">
        <f>INDEX(bulk_tonnages_div!$F$2:$AF$136,MATCH($A70,bulk_tonnages_div!$A$2:$A$136,0),MATCH(I$2,bulk_tonnages_div!$F$1:$AF$1,0))*$I$6*$I$7*MCF</f>
        <v>0</v>
      </c>
      <c r="J70" s="30">
        <f t="shared" si="67"/>
        <v>0</v>
      </c>
      <c r="K70" s="9">
        <f t="shared" si="68"/>
        <v>0</v>
      </c>
      <c r="L70" s="29">
        <f>INDEX(bulk_tonnages_div!$F$2:$AF$136,MATCH($A70,bulk_tonnages_div!$A$2:$A$136,0),MATCH(L$2,bulk_tonnages_div!$F$1:$AF$1,0))*$L$6*$L$7*MCF</f>
        <v>0</v>
      </c>
      <c r="M70" s="30">
        <f t="shared" si="69"/>
        <v>0</v>
      </c>
      <c r="N70" s="9">
        <f t="shared" si="70"/>
        <v>0</v>
      </c>
      <c r="O70" s="29">
        <f>INDEX(bulk_tonnages_div!$F$2:$AF$136,MATCH($A70,bulk_tonnages_div!$A$2:$A$136,0),MATCH(O$2,bulk_tonnages_div!$F$1:$AF$1,0))*$O$6*$O$7*MCF</f>
        <v>0</v>
      </c>
      <c r="P70" s="30">
        <f t="shared" si="71"/>
        <v>0</v>
      </c>
      <c r="Q70" s="9">
        <f t="shared" si="72"/>
        <v>0</v>
      </c>
      <c r="R70" s="29">
        <f>INDEX(bulk_tonnages_div!$F$2:$AF$136,MATCH($A70,bulk_tonnages_div!$A$2:$A$136,0),MATCH(R$2,bulk_tonnages_div!$F$1:$AF$1,0))*$R$6*$R$7*MCF</f>
        <v>0</v>
      </c>
      <c r="S70" s="30">
        <f t="shared" si="73"/>
        <v>0</v>
      </c>
      <c r="T70" s="9">
        <f t="shared" si="74"/>
        <v>0</v>
      </c>
      <c r="U70" s="29">
        <f>INDEX(bulk_tonnages_div!$F$2:$AF$136,MATCH($A70,bulk_tonnages_div!$A$2:$A$136,0),MATCH(U$2,bulk_tonnages_div!$F$1:$AF$1,0))*$U$6*$U$7*MCF</f>
        <v>0</v>
      </c>
      <c r="V70" s="30">
        <f t="shared" si="75"/>
        <v>0</v>
      </c>
      <c r="W70" s="9">
        <f t="shared" si="76"/>
        <v>0</v>
      </c>
      <c r="X70" s="29">
        <f>INDEX(bulk_tonnages_div!$F$2:$AF$136,MATCH($A70,bulk_tonnages_div!$A$2:$A$136,0),MATCH(X$2,bulk_tonnages_div!$F$1:$AF$1,0))*$X$6*$X$7*MCF</f>
        <v>0</v>
      </c>
      <c r="Y70" s="30">
        <f t="shared" si="98"/>
        <v>0</v>
      </c>
      <c r="Z70" s="9">
        <f t="shared" si="99"/>
        <v>0</v>
      </c>
      <c r="AA70" s="29">
        <f>INDEX(bulk_tonnages_div!$F$2:$AF$136,MATCH($A70,bulk_tonnages_div!$A$2:$A$136,0),MATCH(AA$2,bulk_tonnages_div!$F$1:$AF$1,0))*$AA$6*$AA$7*MCF</f>
        <v>0</v>
      </c>
      <c r="AB70" s="30">
        <f t="shared" si="100"/>
        <v>0</v>
      </c>
      <c r="AC70" s="9">
        <f t="shared" si="101"/>
        <v>0</v>
      </c>
      <c r="AD70" s="29">
        <f>((INDEX(bulk_tonnages_div!$F$2:$AF$136,MATCH($A70,bulk_tonnages_div!$A$2:$A$136,0),MATCH(AD$2,bulk_tonnages_div!$F$1:$AF$1,0)))+(IF(A60&gt;end_year_1,0,'Soil and Dirt_tonnages'!E60)))*$AD$6*$AD$7*MCF</f>
        <v>0</v>
      </c>
      <c r="AE70" s="30">
        <f t="shared" si="102"/>
        <v>0</v>
      </c>
      <c r="AF70" s="9">
        <f t="shared" si="103"/>
        <v>0</v>
      </c>
      <c r="AG70" s="29">
        <f>INDEX(bulk_tonnages_div!$F$2:$AF$136,MATCH($A70,bulk_tonnages_div!$A$2:$A$136,0),MATCH(AG$2,bulk_tonnages_div!$F$1:$AF$1,0))*$AG$6*$AG$7*MCF</f>
        <v>0</v>
      </c>
      <c r="AH70" s="30">
        <f t="shared" si="104"/>
        <v>0</v>
      </c>
      <c r="AI70" s="9">
        <f t="shared" si="105"/>
        <v>0</v>
      </c>
      <c r="AJ70" s="29">
        <f>INDEX(bulk_tonnages_div!$F$2:$AF$136,MATCH($A70,bulk_tonnages_div!$A$2:$A$136,0),MATCH(AJ$2,bulk_tonnages_div!$F$1:$AF$1,0))*$AJ$6*$AJ$7*MCF</f>
        <v>0</v>
      </c>
      <c r="AK70" s="30">
        <f t="shared" si="60"/>
        <v>0</v>
      </c>
      <c r="AL70" s="9">
        <f t="shared" si="63"/>
        <v>0</v>
      </c>
      <c r="AM70" s="29">
        <f>INDEX(bulk_tonnages_div!$F$2:$AF$136,MATCH($A70,bulk_tonnages_div!$A$2:$A$136,0),MATCH(AM$2,bulk_tonnages_div!$F$1:$AF$1,0))*$AM$6*$AM$7*MCF</f>
        <v>0</v>
      </c>
      <c r="AN70" s="30">
        <f t="shared" si="64"/>
        <v>0</v>
      </c>
      <c r="AO70" s="9">
        <f t="shared" si="65"/>
        <v>0</v>
      </c>
      <c r="AP70" s="29">
        <f>IF(A60&gt;end_year_1, 0, Sludge_tonnages!E60)*$AP$6*$AP$7*MCF</f>
        <v>0</v>
      </c>
      <c r="AQ70" s="30">
        <f t="shared" si="49"/>
        <v>0</v>
      </c>
      <c r="AR70" s="9">
        <f t="shared" si="61"/>
        <v>0</v>
      </c>
      <c r="AU70" s="55">
        <f t="shared" si="62"/>
        <v>0</v>
      </c>
      <c r="AV70" s="55">
        <f t="shared" si="77"/>
        <v>0</v>
      </c>
      <c r="AX70" s="55">
        <f t="shared" si="78"/>
        <v>0</v>
      </c>
      <c r="AY70" s="55">
        <f t="shared" si="79"/>
        <v>0</v>
      </c>
      <c r="AZ70" s="55">
        <f t="shared" si="80"/>
        <v>0</v>
      </c>
      <c r="BA70" s="55">
        <f t="shared" si="81"/>
        <v>0</v>
      </c>
      <c r="BB70" s="55">
        <f t="shared" si="82"/>
        <v>0</v>
      </c>
      <c r="BC70" s="55">
        <f t="shared" si="83"/>
        <v>0</v>
      </c>
      <c r="BD70" s="55">
        <f t="shared" si="84"/>
        <v>0</v>
      </c>
      <c r="BE70" s="55">
        <f t="shared" si="85"/>
        <v>0</v>
      </c>
      <c r="BF70" s="55">
        <f t="shared" si="50"/>
        <v>0</v>
      </c>
      <c r="BG70" s="55">
        <f t="shared" si="51"/>
        <v>0</v>
      </c>
      <c r="BH70" s="55">
        <f t="shared" si="52"/>
        <v>0</v>
      </c>
      <c r="BI70" s="55">
        <f t="shared" si="53"/>
        <v>0</v>
      </c>
      <c r="BK70" s="55">
        <f t="shared" si="86"/>
        <v>0</v>
      </c>
      <c r="BL70" s="55">
        <f t="shared" si="87"/>
        <v>0</v>
      </c>
      <c r="BM70" s="55">
        <f t="shared" si="88"/>
        <v>0</v>
      </c>
      <c r="BN70" s="55">
        <f t="shared" si="89"/>
        <v>0</v>
      </c>
      <c r="BO70" s="55">
        <f t="shared" si="90"/>
        <v>0</v>
      </c>
      <c r="BP70" s="55">
        <f t="shared" si="91"/>
        <v>0</v>
      </c>
      <c r="BQ70" s="55">
        <f t="shared" si="92"/>
        <v>0</v>
      </c>
      <c r="BR70" s="55">
        <f t="shared" si="93"/>
        <v>0</v>
      </c>
      <c r="BS70" s="55">
        <f t="shared" si="54"/>
        <v>0</v>
      </c>
      <c r="BT70" s="55">
        <f t="shared" si="55"/>
        <v>0</v>
      </c>
      <c r="BU70" s="55">
        <f t="shared" si="56"/>
        <v>0</v>
      </c>
    </row>
    <row r="71" spans="1:73" x14ac:dyDescent="0.25">
      <c r="A71" s="6">
        <f>'DONNÉES '!B100</f>
        <v>59</v>
      </c>
      <c r="B71" s="8">
        <f t="shared" si="66"/>
        <v>0</v>
      </c>
      <c r="C71" s="29">
        <f>INDEX(bulk_tonnages_div!$C$2:$AF$136,MATCH($A71,bulk_tonnages_div!$A$2:$A$136,0),MATCH(C$2,bulk_tonnages_div!$C$1:$AF$1,0))*$C$6*$C$7*MCF</f>
        <v>0</v>
      </c>
      <c r="D71" s="30">
        <f t="shared" si="94"/>
        <v>0</v>
      </c>
      <c r="E71" s="9">
        <f t="shared" si="95"/>
        <v>0</v>
      </c>
      <c r="F71" s="29">
        <f>INDEX(bulk_tonnages_div!$F$2:$AF$136,MATCH($A71,bulk_tonnages_div!$A$2:$A$136,0),MATCH(F$2,bulk_tonnages_div!$F$1:$AF$1,0))*$F$6*$F$7*MCF</f>
        <v>0</v>
      </c>
      <c r="G71" s="30">
        <f t="shared" si="96"/>
        <v>0</v>
      </c>
      <c r="H71" s="9">
        <f t="shared" si="97"/>
        <v>0</v>
      </c>
      <c r="I71" s="29">
        <f>INDEX(bulk_tonnages_div!$F$2:$AF$136,MATCH($A71,bulk_tonnages_div!$A$2:$A$136,0),MATCH(I$2,bulk_tonnages_div!$F$1:$AF$1,0))*$I$6*$I$7*MCF</f>
        <v>0</v>
      </c>
      <c r="J71" s="30">
        <f t="shared" si="67"/>
        <v>0</v>
      </c>
      <c r="K71" s="9">
        <f t="shared" si="68"/>
        <v>0</v>
      </c>
      <c r="L71" s="29">
        <f>INDEX(bulk_tonnages_div!$F$2:$AF$136,MATCH($A71,bulk_tonnages_div!$A$2:$A$136,0),MATCH(L$2,bulk_tonnages_div!$F$1:$AF$1,0))*$L$6*$L$7*MCF</f>
        <v>0</v>
      </c>
      <c r="M71" s="30">
        <f t="shared" si="69"/>
        <v>0</v>
      </c>
      <c r="N71" s="9">
        <f t="shared" si="70"/>
        <v>0</v>
      </c>
      <c r="O71" s="29">
        <f>INDEX(bulk_tonnages_div!$F$2:$AF$136,MATCH($A71,bulk_tonnages_div!$A$2:$A$136,0),MATCH(O$2,bulk_tonnages_div!$F$1:$AF$1,0))*$O$6*$O$7*MCF</f>
        <v>0</v>
      </c>
      <c r="P71" s="30">
        <f t="shared" si="71"/>
        <v>0</v>
      </c>
      <c r="Q71" s="9">
        <f t="shared" si="72"/>
        <v>0</v>
      </c>
      <c r="R71" s="29">
        <f>INDEX(bulk_tonnages_div!$F$2:$AF$136,MATCH($A71,bulk_tonnages_div!$A$2:$A$136,0),MATCH(R$2,bulk_tonnages_div!$F$1:$AF$1,0))*$R$6*$R$7*MCF</f>
        <v>0</v>
      </c>
      <c r="S71" s="30">
        <f t="shared" si="73"/>
        <v>0</v>
      </c>
      <c r="T71" s="9">
        <f t="shared" si="74"/>
        <v>0</v>
      </c>
      <c r="U71" s="29">
        <f>INDEX(bulk_tonnages_div!$F$2:$AF$136,MATCH($A71,bulk_tonnages_div!$A$2:$A$136,0),MATCH(U$2,bulk_tonnages_div!$F$1:$AF$1,0))*$U$6*$U$7*MCF</f>
        <v>0</v>
      </c>
      <c r="V71" s="30">
        <f t="shared" si="75"/>
        <v>0</v>
      </c>
      <c r="W71" s="9">
        <f t="shared" si="76"/>
        <v>0</v>
      </c>
      <c r="X71" s="29">
        <f>INDEX(bulk_tonnages_div!$F$2:$AF$136,MATCH($A71,bulk_tonnages_div!$A$2:$A$136,0),MATCH(X$2,bulk_tonnages_div!$F$1:$AF$1,0))*$X$6*$X$7*MCF</f>
        <v>0</v>
      </c>
      <c r="Y71" s="30">
        <f t="shared" si="98"/>
        <v>0</v>
      </c>
      <c r="Z71" s="9">
        <f t="shared" si="99"/>
        <v>0</v>
      </c>
      <c r="AA71" s="29">
        <f>INDEX(bulk_tonnages_div!$F$2:$AF$136,MATCH($A71,bulk_tonnages_div!$A$2:$A$136,0),MATCH(AA$2,bulk_tonnages_div!$F$1:$AF$1,0))*$AA$6*$AA$7*MCF</f>
        <v>0</v>
      </c>
      <c r="AB71" s="30">
        <f t="shared" si="100"/>
        <v>0</v>
      </c>
      <c r="AC71" s="9">
        <f t="shared" si="101"/>
        <v>0</v>
      </c>
      <c r="AD71" s="29">
        <f>((INDEX(bulk_tonnages_div!$F$2:$AF$136,MATCH($A71,bulk_tonnages_div!$A$2:$A$136,0),MATCH(AD$2,bulk_tonnages_div!$F$1:$AF$1,0)))+(IF(A61&gt;end_year_1,0,'Soil and Dirt_tonnages'!E61)))*$AD$6*$AD$7*MCF</f>
        <v>0</v>
      </c>
      <c r="AE71" s="30">
        <f t="shared" si="102"/>
        <v>0</v>
      </c>
      <c r="AF71" s="9">
        <f t="shared" si="103"/>
        <v>0</v>
      </c>
      <c r="AG71" s="29">
        <f>INDEX(bulk_tonnages_div!$F$2:$AF$136,MATCH($A71,bulk_tonnages_div!$A$2:$A$136,0),MATCH(AG$2,bulk_tonnages_div!$F$1:$AF$1,0))*$AG$6*$AG$7*MCF</f>
        <v>0</v>
      </c>
      <c r="AH71" s="30">
        <f t="shared" si="104"/>
        <v>0</v>
      </c>
      <c r="AI71" s="9">
        <f t="shared" si="105"/>
        <v>0</v>
      </c>
      <c r="AJ71" s="29">
        <f>INDEX(bulk_tonnages_div!$F$2:$AF$136,MATCH($A71,bulk_tonnages_div!$A$2:$A$136,0),MATCH(AJ$2,bulk_tonnages_div!$F$1:$AF$1,0))*$AJ$6*$AJ$7*MCF</f>
        <v>0</v>
      </c>
      <c r="AK71" s="30">
        <f t="shared" si="60"/>
        <v>0</v>
      </c>
      <c r="AL71" s="9">
        <f t="shared" si="63"/>
        <v>0</v>
      </c>
      <c r="AM71" s="29">
        <f>INDEX(bulk_tonnages_div!$F$2:$AF$136,MATCH($A71,bulk_tonnages_div!$A$2:$A$136,0),MATCH(AM$2,bulk_tonnages_div!$F$1:$AF$1,0))*$AM$6*$AM$7*MCF</f>
        <v>0</v>
      </c>
      <c r="AN71" s="30">
        <f t="shared" si="64"/>
        <v>0</v>
      </c>
      <c r="AO71" s="9">
        <f t="shared" si="65"/>
        <v>0</v>
      </c>
      <c r="AP71" s="29">
        <f>IF(A61&gt;end_year_1, 0, Sludge_tonnages!E61)*$AP$6*$AP$7*MCF</f>
        <v>0</v>
      </c>
      <c r="AQ71" s="30">
        <f t="shared" si="49"/>
        <v>0</v>
      </c>
      <c r="AR71" s="9">
        <f t="shared" si="61"/>
        <v>0</v>
      </c>
      <c r="AU71" s="55">
        <f t="shared" si="62"/>
        <v>0</v>
      </c>
      <c r="AV71" s="55">
        <f t="shared" si="77"/>
        <v>0</v>
      </c>
      <c r="AX71" s="55">
        <f t="shared" si="78"/>
        <v>0</v>
      </c>
      <c r="AY71" s="55">
        <f t="shared" si="79"/>
        <v>0</v>
      </c>
      <c r="AZ71" s="55">
        <f t="shared" si="80"/>
        <v>0</v>
      </c>
      <c r="BA71" s="55">
        <f t="shared" si="81"/>
        <v>0</v>
      </c>
      <c r="BB71" s="55">
        <f t="shared" si="82"/>
        <v>0</v>
      </c>
      <c r="BC71" s="55">
        <f t="shared" si="83"/>
        <v>0</v>
      </c>
      <c r="BD71" s="55">
        <f t="shared" si="84"/>
        <v>0</v>
      </c>
      <c r="BE71" s="55">
        <f t="shared" si="85"/>
        <v>0</v>
      </c>
      <c r="BF71" s="55">
        <f t="shared" si="50"/>
        <v>0</v>
      </c>
      <c r="BG71" s="55">
        <f t="shared" si="51"/>
        <v>0</v>
      </c>
      <c r="BH71" s="55">
        <f t="shared" si="52"/>
        <v>0</v>
      </c>
      <c r="BI71" s="55">
        <f t="shared" si="53"/>
        <v>0</v>
      </c>
      <c r="BK71" s="55">
        <f t="shared" si="86"/>
        <v>0</v>
      </c>
      <c r="BL71" s="55">
        <f t="shared" si="87"/>
        <v>0</v>
      </c>
      <c r="BM71" s="55">
        <f t="shared" si="88"/>
        <v>0</v>
      </c>
      <c r="BN71" s="55">
        <f t="shared" si="89"/>
        <v>0</v>
      </c>
      <c r="BO71" s="55">
        <f t="shared" si="90"/>
        <v>0</v>
      </c>
      <c r="BP71" s="55">
        <f t="shared" si="91"/>
        <v>0</v>
      </c>
      <c r="BQ71" s="55">
        <f t="shared" si="92"/>
        <v>0</v>
      </c>
      <c r="BR71" s="55">
        <f t="shared" si="93"/>
        <v>0</v>
      </c>
      <c r="BS71" s="55">
        <f t="shared" si="54"/>
        <v>0</v>
      </c>
      <c r="BT71" s="55">
        <f t="shared" si="55"/>
        <v>0</v>
      </c>
      <c r="BU71" s="55">
        <f t="shared" si="56"/>
        <v>0</v>
      </c>
    </row>
    <row r="72" spans="1:73" x14ac:dyDescent="0.25">
      <c r="A72" s="6">
        <f>'DONNÉES '!B101</f>
        <v>60</v>
      </c>
      <c r="B72" s="8">
        <f t="shared" si="66"/>
        <v>0</v>
      </c>
      <c r="C72" s="29">
        <f>INDEX(bulk_tonnages_div!$C$2:$AF$136,MATCH($A72,bulk_tonnages_div!$A$2:$A$136,0),MATCH(C$2,bulk_tonnages_div!$C$1:$AF$1,0))*$C$6*$C$7*MCF</f>
        <v>0</v>
      </c>
      <c r="D72" s="30">
        <f t="shared" si="94"/>
        <v>0</v>
      </c>
      <c r="E72" s="9">
        <f t="shared" si="95"/>
        <v>0</v>
      </c>
      <c r="F72" s="29">
        <f>INDEX(bulk_tonnages_div!$F$2:$AF$136,MATCH($A72,bulk_tonnages_div!$A$2:$A$136,0),MATCH(F$2,bulk_tonnages_div!$F$1:$AF$1,0))*$F$6*$F$7*MCF</f>
        <v>0</v>
      </c>
      <c r="G72" s="30">
        <f t="shared" si="96"/>
        <v>0</v>
      </c>
      <c r="H72" s="9">
        <f t="shared" si="97"/>
        <v>0</v>
      </c>
      <c r="I72" s="29">
        <f>INDEX(bulk_tonnages_div!$F$2:$AF$136,MATCH($A72,bulk_tonnages_div!$A$2:$A$136,0),MATCH(I$2,bulk_tonnages_div!$F$1:$AF$1,0))*$I$6*$I$7*MCF</f>
        <v>0</v>
      </c>
      <c r="J72" s="30">
        <f t="shared" si="67"/>
        <v>0</v>
      </c>
      <c r="K72" s="9">
        <f t="shared" si="68"/>
        <v>0</v>
      </c>
      <c r="L72" s="29">
        <f>INDEX(bulk_tonnages_div!$F$2:$AF$136,MATCH($A72,bulk_tonnages_div!$A$2:$A$136,0),MATCH(L$2,bulk_tonnages_div!$F$1:$AF$1,0))*$L$6*$L$7*MCF</f>
        <v>0</v>
      </c>
      <c r="M72" s="30">
        <f t="shared" si="69"/>
        <v>0</v>
      </c>
      <c r="N72" s="9">
        <f t="shared" si="70"/>
        <v>0</v>
      </c>
      <c r="O72" s="29">
        <f>INDEX(bulk_tonnages_div!$F$2:$AF$136,MATCH($A72,bulk_tonnages_div!$A$2:$A$136,0),MATCH(O$2,bulk_tonnages_div!$F$1:$AF$1,0))*$O$6*$O$7*MCF</f>
        <v>0</v>
      </c>
      <c r="P72" s="30">
        <f t="shared" si="71"/>
        <v>0</v>
      </c>
      <c r="Q72" s="9">
        <f t="shared" si="72"/>
        <v>0</v>
      </c>
      <c r="R72" s="29">
        <f>INDEX(bulk_tonnages_div!$F$2:$AF$136,MATCH($A72,bulk_tonnages_div!$A$2:$A$136,0),MATCH(R$2,bulk_tonnages_div!$F$1:$AF$1,0))*$R$6*$R$7*MCF</f>
        <v>0</v>
      </c>
      <c r="S72" s="30">
        <f t="shared" si="73"/>
        <v>0</v>
      </c>
      <c r="T72" s="9">
        <f t="shared" si="74"/>
        <v>0</v>
      </c>
      <c r="U72" s="29">
        <f>INDEX(bulk_tonnages_div!$F$2:$AF$136,MATCH($A72,bulk_tonnages_div!$A$2:$A$136,0),MATCH(U$2,bulk_tonnages_div!$F$1:$AF$1,0))*$U$6*$U$7*MCF</f>
        <v>0</v>
      </c>
      <c r="V72" s="30">
        <f t="shared" si="75"/>
        <v>0</v>
      </c>
      <c r="W72" s="9">
        <f t="shared" si="76"/>
        <v>0</v>
      </c>
      <c r="X72" s="29">
        <f>INDEX(bulk_tonnages_div!$F$2:$AF$136,MATCH($A72,bulk_tonnages_div!$A$2:$A$136,0),MATCH(X$2,bulk_tonnages_div!$F$1:$AF$1,0))*$X$6*$X$7*MCF</f>
        <v>0</v>
      </c>
      <c r="Y72" s="30">
        <f t="shared" si="98"/>
        <v>0</v>
      </c>
      <c r="Z72" s="9">
        <f t="shared" si="99"/>
        <v>0</v>
      </c>
      <c r="AA72" s="29">
        <f>INDEX(bulk_tonnages_div!$F$2:$AF$136,MATCH($A72,bulk_tonnages_div!$A$2:$A$136,0),MATCH(AA$2,bulk_tonnages_div!$F$1:$AF$1,0))*$AA$6*$AA$7*MCF</f>
        <v>0</v>
      </c>
      <c r="AB72" s="30">
        <f t="shared" si="100"/>
        <v>0</v>
      </c>
      <c r="AC72" s="9">
        <f t="shared" si="101"/>
        <v>0</v>
      </c>
      <c r="AD72" s="29">
        <f>((INDEX(bulk_tonnages_div!$F$2:$AF$136,MATCH($A72,bulk_tonnages_div!$A$2:$A$136,0),MATCH(AD$2,bulk_tonnages_div!$F$1:$AF$1,0)))+(IF(A62&gt;end_year_1,0,'Soil and Dirt_tonnages'!E62)))*$AD$6*$AD$7*MCF</f>
        <v>0</v>
      </c>
      <c r="AE72" s="30">
        <f t="shared" si="102"/>
        <v>0</v>
      </c>
      <c r="AF72" s="9">
        <f t="shared" si="103"/>
        <v>0</v>
      </c>
      <c r="AG72" s="29">
        <f>INDEX(bulk_tonnages_div!$F$2:$AF$136,MATCH($A72,bulk_tonnages_div!$A$2:$A$136,0),MATCH(AG$2,bulk_tonnages_div!$F$1:$AF$1,0))*$AG$6*$AG$7*MCF</f>
        <v>0</v>
      </c>
      <c r="AH72" s="30">
        <f t="shared" si="104"/>
        <v>0</v>
      </c>
      <c r="AI72" s="9">
        <f t="shared" si="105"/>
        <v>0</v>
      </c>
      <c r="AJ72" s="29">
        <f>INDEX(bulk_tonnages_div!$F$2:$AF$136,MATCH($A72,bulk_tonnages_div!$A$2:$A$136,0),MATCH(AJ$2,bulk_tonnages_div!$F$1:$AF$1,0))*$AJ$6*$AJ$7*MCF</f>
        <v>0</v>
      </c>
      <c r="AK72" s="30">
        <f t="shared" si="60"/>
        <v>0</v>
      </c>
      <c r="AL72" s="9">
        <f t="shared" si="63"/>
        <v>0</v>
      </c>
      <c r="AM72" s="29">
        <f>INDEX(bulk_tonnages_div!$F$2:$AF$136,MATCH($A72,bulk_tonnages_div!$A$2:$A$136,0),MATCH(AM$2,bulk_tonnages_div!$F$1:$AF$1,0))*$AM$6*$AM$7*MCF</f>
        <v>0</v>
      </c>
      <c r="AN72" s="30">
        <f t="shared" si="64"/>
        <v>0</v>
      </c>
      <c r="AO72" s="9">
        <f t="shared" si="65"/>
        <v>0</v>
      </c>
      <c r="AP72" s="29">
        <f>IF(A62&gt;end_year_1, 0, Sludge_tonnages!E62)*$AP$6*$AP$7*MCF</f>
        <v>0</v>
      </c>
      <c r="AQ72" s="30">
        <f t="shared" si="49"/>
        <v>0</v>
      </c>
      <c r="AR72" s="9">
        <f t="shared" si="61"/>
        <v>0</v>
      </c>
      <c r="AU72" s="55">
        <f t="shared" si="62"/>
        <v>0</v>
      </c>
      <c r="AV72" s="55">
        <f t="shared" si="77"/>
        <v>0</v>
      </c>
      <c r="AX72" s="55">
        <f t="shared" si="78"/>
        <v>0</v>
      </c>
      <c r="AY72" s="55">
        <f t="shared" si="79"/>
        <v>0</v>
      </c>
      <c r="AZ72" s="55">
        <f t="shared" si="80"/>
        <v>0</v>
      </c>
      <c r="BA72" s="55">
        <f t="shared" si="81"/>
        <v>0</v>
      </c>
      <c r="BB72" s="55">
        <f t="shared" si="82"/>
        <v>0</v>
      </c>
      <c r="BC72" s="55">
        <f t="shared" si="83"/>
        <v>0</v>
      </c>
      <c r="BD72" s="55">
        <f t="shared" si="84"/>
        <v>0</v>
      </c>
      <c r="BE72" s="55">
        <f t="shared" si="85"/>
        <v>0</v>
      </c>
      <c r="BF72" s="55">
        <f t="shared" si="50"/>
        <v>0</v>
      </c>
      <c r="BG72" s="55">
        <f t="shared" si="51"/>
        <v>0</v>
      </c>
      <c r="BH72" s="55">
        <f t="shared" si="52"/>
        <v>0</v>
      </c>
      <c r="BI72" s="55">
        <f t="shared" si="53"/>
        <v>0</v>
      </c>
      <c r="BK72" s="55">
        <f t="shared" si="86"/>
        <v>0</v>
      </c>
      <c r="BL72" s="55">
        <f t="shared" si="87"/>
        <v>0</v>
      </c>
      <c r="BM72" s="55">
        <f t="shared" si="88"/>
        <v>0</v>
      </c>
      <c r="BN72" s="55">
        <f t="shared" si="89"/>
        <v>0</v>
      </c>
      <c r="BO72" s="55">
        <f t="shared" si="90"/>
        <v>0</v>
      </c>
      <c r="BP72" s="55">
        <f t="shared" si="91"/>
        <v>0</v>
      </c>
      <c r="BQ72" s="55">
        <f t="shared" si="92"/>
        <v>0</v>
      </c>
      <c r="BR72" s="55">
        <f t="shared" si="93"/>
        <v>0</v>
      </c>
      <c r="BS72" s="55">
        <f t="shared" si="54"/>
        <v>0</v>
      </c>
      <c r="BT72" s="55">
        <f t="shared" si="55"/>
        <v>0</v>
      </c>
      <c r="BU72" s="55">
        <f t="shared" si="56"/>
        <v>0</v>
      </c>
    </row>
    <row r="73" spans="1:73" x14ac:dyDescent="0.25">
      <c r="A73" s="6">
        <f>'DONNÉES '!B102</f>
        <v>61</v>
      </c>
      <c r="B73" s="8">
        <f t="shared" si="66"/>
        <v>0</v>
      </c>
      <c r="C73" s="29">
        <f>INDEX(bulk_tonnages_div!$C$2:$AF$136,MATCH($A73,bulk_tonnages_div!$A$2:$A$136,0),MATCH(C$2,bulk_tonnages_div!$C$1:$AF$1,0))*$C$6*$C$7*MCF</f>
        <v>0</v>
      </c>
      <c r="D73" s="30">
        <f t="shared" si="94"/>
        <v>0</v>
      </c>
      <c r="E73" s="9">
        <f t="shared" si="95"/>
        <v>0</v>
      </c>
      <c r="F73" s="29">
        <f>INDEX(bulk_tonnages_div!$F$2:$AF$136,MATCH($A73,bulk_tonnages_div!$A$2:$A$136,0),MATCH(F$2,bulk_tonnages_div!$F$1:$AF$1,0))*$F$6*$F$7*MCF</f>
        <v>0</v>
      </c>
      <c r="G73" s="30">
        <f t="shared" si="96"/>
        <v>0</v>
      </c>
      <c r="H73" s="9">
        <f t="shared" si="97"/>
        <v>0</v>
      </c>
      <c r="I73" s="29">
        <f>INDEX(bulk_tonnages_div!$F$2:$AF$136,MATCH($A73,bulk_tonnages_div!$A$2:$A$136,0),MATCH(I$2,bulk_tonnages_div!$F$1:$AF$1,0))*$I$6*$I$7*MCF</f>
        <v>0</v>
      </c>
      <c r="J73" s="30">
        <f t="shared" si="67"/>
        <v>0</v>
      </c>
      <c r="K73" s="9">
        <f t="shared" si="68"/>
        <v>0</v>
      </c>
      <c r="L73" s="29">
        <f>INDEX(bulk_tonnages_div!$F$2:$AF$136,MATCH($A73,bulk_tonnages_div!$A$2:$A$136,0),MATCH(L$2,bulk_tonnages_div!$F$1:$AF$1,0))*$L$6*$L$7*MCF</f>
        <v>0</v>
      </c>
      <c r="M73" s="30">
        <f t="shared" si="69"/>
        <v>0</v>
      </c>
      <c r="N73" s="9">
        <f t="shared" si="70"/>
        <v>0</v>
      </c>
      <c r="O73" s="29">
        <f>INDEX(bulk_tonnages_div!$F$2:$AF$136,MATCH($A73,bulk_tonnages_div!$A$2:$A$136,0),MATCH(O$2,bulk_tonnages_div!$F$1:$AF$1,0))*$O$6*$O$7*MCF</f>
        <v>0</v>
      </c>
      <c r="P73" s="30">
        <f t="shared" si="71"/>
        <v>0</v>
      </c>
      <c r="Q73" s="9">
        <f t="shared" si="72"/>
        <v>0</v>
      </c>
      <c r="R73" s="29">
        <f>INDEX(bulk_tonnages_div!$F$2:$AF$136,MATCH($A73,bulk_tonnages_div!$A$2:$A$136,0),MATCH(R$2,bulk_tonnages_div!$F$1:$AF$1,0))*$R$6*$R$7*MCF</f>
        <v>0</v>
      </c>
      <c r="S73" s="30">
        <f t="shared" si="73"/>
        <v>0</v>
      </c>
      <c r="T73" s="9">
        <f t="shared" si="74"/>
        <v>0</v>
      </c>
      <c r="U73" s="29">
        <f>INDEX(bulk_tonnages_div!$F$2:$AF$136,MATCH($A73,bulk_tonnages_div!$A$2:$A$136,0),MATCH(U$2,bulk_tonnages_div!$F$1:$AF$1,0))*$U$6*$U$7*MCF</f>
        <v>0</v>
      </c>
      <c r="V73" s="30">
        <f t="shared" si="75"/>
        <v>0</v>
      </c>
      <c r="W73" s="9">
        <f t="shared" si="76"/>
        <v>0</v>
      </c>
      <c r="X73" s="29">
        <f>INDEX(bulk_tonnages_div!$F$2:$AF$136,MATCH($A73,bulk_tonnages_div!$A$2:$A$136,0),MATCH(X$2,bulk_tonnages_div!$F$1:$AF$1,0))*$X$6*$X$7*MCF</f>
        <v>0</v>
      </c>
      <c r="Y73" s="30">
        <f t="shared" si="98"/>
        <v>0</v>
      </c>
      <c r="Z73" s="9">
        <f t="shared" si="99"/>
        <v>0</v>
      </c>
      <c r="AA73" s="29">
        <f>INDEX(bulk_tonnages_div!$F$2:$AF$136,MATCH($A73,bulk_tonnages_div!$A$2:$A$136,0),MATCH(AA$2,bulk_tonnages_div!$F$1:$AF$1,0))*$AA$6*$AA$7*MCF</f>
        <v>0</v>
      </c>
      <c r="AB73" s="30">
        <f t="shared" si="100"/>
        <v>0</v>
      </c>
      <c r="AC73" s="9">
        <f t="shared" si="101"/>
        <v>0</v>
      </c>
      <c r="AD73" s="29">
        <f>((INDEX(bulk_tonnages_div!$F$2:$AF$136,MATCH($A73,bulk_tonnages_div!$A$2:$A$136,0),MATCH(AD$2,bulk_tonnages_div!$F$1:$AF$1,0)))+(IF(A63&gt;end_year_1,0,'Soil and Dirt_tonnages'!E63)))*$AD$6*$AD$7*MCF</f>
        <v>0</v>
      </c>
      <c r="AE73" s="30">
        <f t="shared" si="102"/>
        <v>0</v>
      </c>
      <c r="AF73" s="9">
        <f t="shared" si="103"/>
        <v>0</v>
      </c>
      <c r="AG73" s="29">
        <f>INDEX(bulk_tonnages_div!$F$2:$AF$136,MATCH($A73,bulk_tonnages_div!$A$2:$A$136,0),MATCH(AG$2,bulk_tonnages_div!$F$1:$AF$1,0))*$AG$6*$AG$7*MCF</f>
        <v>0</v>
      </c>
      <c r="AH73" s="30">
        <f t="shared" si="104"/>
        <v>0</v>
      </c>
      <c r="AI73" s="9">
        <f t="shared" si="105"/>
        <v>0</v>
      </c>
      <c r="AJ73" s="29">
        <f>INDEX(bulk_tonnages_div!$F$2:$AF$136,MATCH($A73,bulk_tonnages_div!$A$2:$A$136,0),MATCH(AJ$2,bulk_tonnages_div!$F$1:$AF$1,0))*$AJ$6*$AJ$7*MCF</f>
        <v>0</v>
      </c>
      <c r="AK73" s="30">
        <f t="shared" si="60"/>
        <v>0</v>
      </c>
      <c r="AL73" s="9">
        <f t="shared" si="63"/>
        <v>0</v>
      </c>
      <c r="AM73" s="29">
        <f>INDEX(bulk_tonnages_div!$F$2:$AF$136,MATCH($A73,bulk_tonnages_div!$A$2:$A$136,0),MATCH(AM$2,bulk_tonnages_div!$F$1:$AF$1,0))*$AM$6*$AM$7*MCF</f>
        <v>0</v>
      </c>
      <c r="AN73" s="30">
        <f t="shared" si="64"/>
        <v>0</v>
      </c>
      <c r="AO73" s="9">
        <f t="shared" si="65"/>
        <v>0</v>
      </c>
      <c r="AP73" s="29">
        <f>IF(A63&gt;end_year_1, 0, Sludge_tonnages!E63)*$AP$6*$AP$7*MCF</f>
        <v>0</v>
      </c>
      <c r="AQ73" s="30">
        <f t="shared" si="49"/>
        <v>0</v>
      </c>
      <c r="AR73" s="9">
        <f t="shared" si="61"/>
        <v>0</v>
      </c>
      <c r="AU73" s="55">
        <f t="shared" si="62"/>
        <v>0</v>
      </c>
      <c r="AV73" s="55">
        <f t="shared" si="77"/>
        <v>0</v>
      </c>
      <c r="AX73" s="55">
        <f t="shared" si="78"/>
        <v>0</v>
      </c>
      <c r="AY73" s="55">
        <f t="shared" si="79"/>
        <v>0</v>
      </c>
      <c r="AZ73" s="55">
        <f t="shared" si="80"/>
        <v>0</v>
      </c>
      <c r="BA73" s="55">
        <f t="shared" si="81"/>
        <v>0</v>
      </c>
      <c r="BB73" s="55">
        <f t="shared" si="82"/>
        <v>0</v>
      </c>
      <c r="BC73" s="55">
        <f t="shared" si="83"/>
        <v>0</v>
      </c>
      <c r="BD73" s="55">
        <f t="shared" si="84"/>
        <v>0</v>
      </c>
      <c r="BE73" s="55">
        <f t="shared" si="85"/>
        <v>0</v>
      </c>
      <c r="BF73" s="55">
        <f t="shared" si="50"/>
        <v>0</v>
      </c>
      <c r="BG73" s="55">
        <f t="shared" si="51"/>
        <v>0</v>
      </c>
      <c r="BH73" s="55">
        <f t="shared" si="52"/>
        <v>0</v>
      </c>
      <c r="BI73" s="55">
        <f t="shared" si="53"/>
        <v>0</v>
      </c>
      <c r="BK73" s="55">
        <f t="shared" si="86"/>
        <v>0</v>
      </c>
      <c r="BL73" s="55">
        <f t="shared" si="87"/>
        <v>0</v>
      </c>
      <c r="BM73" s="55">
        <f t="shared" si="88"/>
        <v>0</v>
      </c>
      <c r="BN73" s="55">
        <f t="shared" si="89"/>
        <v>0</v>
      </c>
      <c r="BO73" s="55">
        <f t="shared" si="90"/>
        <v>0</v>
      </c>
      <c r="BP73" s="55">
        <f t="shared" si="91"/>
        <v>0</v>
      </c>
      <c r="BQ73" s="55">
        <f t="shared" si="92"/>
        <v>0</v>
      </c>
      <c r="BR73" s="55">
        <f t="shared" si="93"/>
        <v>0</v>
      </c>
      <c r="BS73" s="55">
        <f t="shared" si="54"/>
        <v>0</v>
      </c>
      <c r="BT73" s="55">
        <f t="shared" si="55"/>
        <v>0</v>
      </c>
      <c r="BU73" s="55">
        <f t="shared" si="56"/>
        <v>0</v>
      </c>
    </row>
    <row r="74" spans="1:73" x14ac:dyDescent="0.25">
      <c r="A74" s="6">
        <f>'DONNÉES '!B103</f>
        <v>62</v>
      </c>
      <c r="B74" s="8">
        <f t="shared" si="66"/>
        <v>0</v>
      </c>
      <c r="C74" s="29">
        <f>INDEX(bulk_tonnages_div!$C$2:$AF$136,MATCH($A74,bulk_tonnages_div!$A$2:$A$136,0),MATCH(C$2,bulk_tonnages_div!$C$1:$AF$1,0))*$C$6*$C$7*MCF</f>
        <v>0</v>
      </c>
      <c r="D74" s="30">
        <f t="shared" si="94"/>
        <v>0</v>
      </c>
      <c r="E74" s="9">
        <f t="shared" si="95"/>
        <v>0</v>
      </c>
      <c r="F74" s="29">
        <f>INDEX(bulk_tonnages_div!$F$2:$AF$136,MATCH($A74,bulk_tonnages_div!$A$2:$A$136,0),MATCH(F$2,bulk_tonnages_div!$F$1:$AF$1,0))*$F$6*$F$7*MCF</f>
        <v>0</v>
      </c>
      <c r="G74" s="30">
        <f t="shared" si="96"/>
        <v>0</v>
      </c>
      <c r="H74" s="9">
        <f t="shared" si="97"/>
        <v>0</v>
      </c>
      <c r="I74" s="29">
        <f>INDEX(bulk_tonnages_div!$F$2:$AF$136,MATCH($A74,bulk_tonnages_div!$A$2:$A$136,0),MATCH(I$2,bulk_tonnages_div!$F$1:$AF$1,0))*$I$6*$I$7*MCF</f>
        <v>0</v>
      </c>
      <c r="J74" s="30">
        <f t="shared" si="67"/>
        <v>0</v>
      </c>
      <c r="K74" s="9">
        <f t="shared" si="68"/>
        <v>0</v>
      </c>
      <c r="L74" s="29">
        <f>INDEX(bulk_tonnages_div!$F$2:$AF$136,MATCH($A74,bulk_tonnages_div!$A$2:$A$136,0),MATCH(L$2,bulk_tonnages_div!$F$1:$AF$1,0))*$L$6*$L$7*MCF</f>
        <v>0</v>
      </c>
      <c r="M74" s="30">
        <f t="shared" si="69"/>
        <v>0</v>
      </c>
      <c r="N74" s="9">
        <f t="shared" si="70"/>
        <v>0</v>
      </c>
      <c r="O74" s="29">
        <f>INDEX(bulk_tonnages_div!$F$2:$AF$136,MATCH($A74,bulk_tonnages_div!$A$2:$A$136,0),MATCH(O$2,bulk_tonnages_div!$F$1:$AF$1,0))*$O$6*$O$7*MCF</f>
        <v>0</v>
      </c>
      <c r="P74" s="30">
        <f t="shared" si="71"/>
        <v>0</v>
      </c>
      <c r="Q74" s="9">
        <f t="shared" si="72"/>
        <v>0</v>
      </c>
      <c r="R74" s="29">
        <f>INDEX(bulk_tonnages_div!$F$2:$AF$136,MATCH($A74,bulk_tonnages_div!$A$2:$A$136,0),MATCH(R$2,bulk_tonnages_div!$F$1:$AF$1,0))*$R$6*$R$7*MCF</f>
        <v>0</v>
      </c>
      <c r="S74" s="30">
        <f t="shared" si="73"/>
        <v>0</v>
      </c>
      <c r="T74" s="9">
        <f t="shared" si="74"/>
        <v>0</v>
      </c>
      <c r="U74" s="29">
        <f>INDEX(bulk_tonnages_div!$F$2:$AF$136,MATCH($A74,bulk_tonnages_div!$A$2:$A$136,0),MATCH(U$2,bulk_tonnages_div!$F$1:$AF$1,0))*$U$6*$U$7*MCF</f>
        <v>0</v>
      </c>
      <c r="V74" s="30">
        <f t="shared" si="75"/>
        <v>0</v>
      </c>
      <c r="W74" s="9">
        <f t="shared" si="76"/>
        <v>0</v>
      </c>
      <c r="X74" s="29">
        <f>INDEX(bulk_tonnages_div!$F$2:$AF$136,MATCH($A74,bulk_tonnages_div!$A$2:$A$136,0),MATCH(X$2,bulk_tonnages_div!$F$1:$AF$1,0))*$X$6*$X$7*MCF</f>
        <v>0</v>
      </c>
      <c r="Y74" s="30">
        <f t="shared" si="98"/>
        <v>0</v>
      </c>
      <c r="Z74" s="9">
        <f t="shared" si="99"/>
        <v>0</v>
      </c>
      <c r="AA74" s="29">
        <f>INDEX(bulk_tonnages_div!$F$2:$AF$136,MATCH($A74,bulk_tonnages_div!$A$2:$A$136,0),MATCH(AA$2,bulk_tonnages_div!$F$1:$AF$1,0))*$AA$6*$AA$7*MCF</f>
        <v>0</v>
      </c>
      <c r="AB74" s="30">
        <f t="shared" si="100"/>
        <v>0</v>
      </c>
      <c r="AC74" s="9">
        <f t="shared" si="101"/>
        <v>0</v>
      </c>
      <c r="AD74" s="29">
        <f>((INDEX(bulk_tonnages_div!$F$2:$AF$136,MATCH($A74,bulk_tonnages_div!$A$2:$A$136,0),MATCH(AD$2,bulk_tonnages_div!$F$1:$AF$1,0)))+(IF(A64&gt;end_year_1,0,'Soil and Dirt_tonnages'!E64)))*$AD$6*$AD$7*MCF</f>
        <v>0</v>
      </c>
      <c r="AE74" s="30">
        <f t="shared" si="102"/>
        <v>0</v>
      </c>
      <c r="AF74" s="9">
        <f t="shared" si="103"/>
        <v>0</v>
      </c>
      <c r="AG74" s="29">
        <f>INDEX(bulk_tonnages_div!$F$2:$AF$136,MATCH($A74,bulk_tonnages_div!$A$2:$A$136,0),MATCH(AG$2,bulk_tonnages_div!$F$1:$AF$1,0))*$AG$6*$AG$7*MCF</f>
        <v>0</v>
      </c>
      <c r="AH74" s="30">
        <f t="shared" si="104"/>
        <v>0</v>
      </c>
      <c r="AI74" s="9">
        <f t="shared" si="105"/>
        <v>0</v>
      </c>
      <c r="AJ74" s="29">
        <f>INDEX(bulk_tonnages_div!$F$2:$AF$136,MATCH($A74,bulk_tonnages_div!$A$2:$A$136,0),MATCH(AJ$2,bulk_tonnages_div!$F$1:$AF$1,0))*$AJ$6*$AJ$7*MCF</f>
        <v>0</v>
      </c>
      <c r="AK74" s="30">
        <f t="shared" si="60"/>
        <v>0</v>
      </c>
      <c r="AL74" s="9">
        <f t="shared" si="63"/>
        <v>0</v>
      </c>
      <c r="AM74" s="29">
        <f>INDEX(bulk_tonnages_div!$F$2:$AF$136,MATCH($A74,bulk_tonnages_div!$A$2:$A$136,0),MATCH(AM$2,bulk_tonnages_div!$F$1:$AF$1,0))*$AM$6*$AM$7*MCF</f>
        <v>0</v>
      </c>
      <c r="AN74" s="30">
        <f t="shared" si="64"/>
        <v>0</v>
      </c>
      <c r="AO74" s="9">
        <f t="shared" si="65"/>
        <v>0</v>
      </c>
      <c r="AP74" s="29">
        <f>IF(A64&gt;end_year_1, 0, Sludge_tonnages!E64)*$AP$6*$AP$7*MCF</f>
        <v>0</v>
      </c>
      <c r="AQ74" s="30">
        <f t="shared" si="49"/>
        <v>0</v>
      </c>
      <c r="AR74" s="9">
        <f t="shared" si="61"/>
        <v>0</v>
      </c>
      <c r="AU74" s="55">
        <f t="shared" si="62"/>
        <v>0</v>
      </c>
      <c r="AV74" s="55">
        <f t="shared" si="77"/>
        <v>0</v>
      </c>
      <c r="AX74" s="55">
        <f t="shared" si="78"/>
        <v>0</v>
      </c>
      <c r="AY74" s="55">
        <f t="shared" si="79"/>
        <v>0</v>
      </c>
      <c r="AZ74" s="55">
        <f t="shared" si="80"/>
        <v>0</v>
      </c>
      <c r="BA74" s="55">
        <f t="shared" si="81"/>
        <v>0</v>
      </c>
      <c r="BB74" s="55">
        <f t="shared" si="82"/>
        <v>0</v>
      </c>
      <c r="BC74" s="55">
        <f t="shared" si="83"/>
        <v>0</v>
      </c>
      <c r="BD74" s="55">
        <f t="shared" si="84"/>
        <v>0</v>
      </c>
      <c r="BE74" s="55">
        <f t="shared" si="85"/>
        <v>0</v>
      </c>
      <c r="BF74" s="55">
        <f t="shared" si="50"/>
        <v>0</v>
      </c>
      <c r="BG74" s="55">
        <f t="shared" si="51"/>
        <v>0</v>
      </c>
      <c r="BH74" s="55">
        <f t="shared" si="52"/>
        <v>0</v>
      </c>
      <c r="BI74" s="55">
        <f t="shared" si="53"/>
        <v>0</v>
      </c>
      <c r="BK74" s="55">
        <f t="shared" si="86"/>
        <v>0</v>
      </c>
      <c r="BL74" s="55">
        <f t="shared" si="87"/>
        <v>0</v>
      </c>
      <c r="BM74" s="55">
        <f t="shared" si="88"/>
        <v>0</v>
      </c>
      <c r="BN74" s="55">
        <f t="shared" si="89"/>
        <v>0</v>
      </c>
      <c r="BO74" s="55">
        <f t="shared" si="90"/>
        <v>0</v>
      </c>
      <c r="BP74" s="55">
        <f t="shared" si="91"/>
        <v>0</v>
      </c>
      <c r="BQ74" s="55">
        <f t="shared" si="92"/>
        <v>0</v>
      </c>
      <c r="BR74" s="55">
        <f t="shared" si="93"/>
        <v>0</v>
      </c>
      <c r="BS74" s="55">
        <f t="shared" si="54"/>
        <v>0</v>
      </c>
      <c r="BT74" s="55">
        <f t="shared" si="55"/>
        <v>0</v>
      </c>
      <c r="BU74" s="55">
        <f t="shared" si="56"/>
        <v>0</v>
      </c>
    </row>
    <row r="75" spans="1:73" x14ac:dyDescent="0.25">
      <c r="A75" s="6">
        <f>'DONNÉES '!B104</f>
        <v>63</v>
      </c>
      <c r="B75" s="8">
        <f t="shared" si="66"/>
        <v>0</v>
      </c>
      <c r="C75" s="29">
        <f>INDEX(bulk_tonnages_div!$C$2:$AF$136,MATCH($A75,bulk_tonnages_div!$A$2:$A$136,0),MATCH(C$2,bulk_tonnages_div!$C$1:$AF$1,0))*$C$6*$C$7*MCF</f>
        <v>0</v>
      </c>
      <c r="D75" s="30">
        <f t="shared" si="94"/>
        <v>0</v>
      </c>
      <c r="E75" s="9">
        <f t="shared" si="95"/>
        <v>0</v>
      </c>
      <c r="F75" s="29">
        <f>INDEX(bulk_tonnages_div!$F$2:$AF$136,MATCH($A75,bulk_tonnages_div!$A$2:$A$136,0),MATCH(F$2,bulk_tonnages_div!$F$1:$AF$1,0))*$F$6*$F$7*MCF</f>
        <v>0</v>
      </c>
      <c r="G75" s="30">
        <f t="shared" si="96"/>
        <v>0</v>
      </c>
      <c r="H75" s="9">
        <f t="shared" si="97"/>
        <v>0</v>
      </c>
      <c r="I75" s="29">
        <f>INDEX(bulk_tonnages_div!$F$2:$AF$136,MATCH($A75,bulk_tonnages_div!$A$2:$A$136,0),MATCH(I$2,bulk_tonnages_div!$F$1:$AF$1,0))*$I$6*$I$7*MCF</f>
        <v>0</v>
      </c>
      <c r="J75" s="30">
        <f t="shared" si="67"/>
        <v>0</v>
      </c>
      <c r="K75" s="9">
        <f t="shared" si="68"/>
        <v>0</v>
      </c>
      <c r="L75" s="29">
        <f>INDEX(bulk_tonnages_div!$F$2:$AF$136,MATCH($A75,bulk_tonnages_div!$A$2:$A$136,0),MATCH(L$2,bulk_tonnages_div!$F$1:$AF$1,0))*$L$6*$L$7*MCF</f>
        <v>0</v>
      </c>
      <c r="M75" s="30">
        <f t="shared" si="69"/>
        <v>0</v>
      </c>
      <c r="N75" s="9">
        <f t="shared" si="70"/>
        <v>0</v>
      </c>
      <c r="O75" s="29">
        <f>INDEX(bulk_tonnages_div!$F$2:$AF$136,MATCH($A75,bulk_tonnages_div!$A$2:$A$136,0),MATCH(O$2,bulk_tonnages_div!$F$1:$AF$1,0))*$O$6*$O$7*MCF</f>
        <v>0</v>
      </c>
      <c r="P75" s="30">
        <f t="shared" si="71"/>
        <v>0</v>
      </c>
      <c r="Q75" s="9">
        <f t="shared" si="72"/>
        <v>0</v>
      </c>
      <c r="R75" s="29">
        <f>INDEX(bulk_tonnages_div!$F$2:$AF$136,MATCH($A75,bulk_tonnages_div!$A$2:$A$136,0),MATCH(R$2,bulk_tonnages_div!$F$1:$AF$1,0))*$R$6*$R$7*MCF</f>
        <v>0</v>
      </c>
      <c r="S75" s="30">
        <f t="shared" si="73"/>
        <v>0</v>
      </c>
      <c r="T75" s="9">
        <f t="shared" si="74"/>
        <v>0</v>
      </c>
      <c r="U75" s="29">
        <f>INDEX(bulk_tonnages_div!$F$2:$AF$136,MATCH($A75,bulk_tonnages_div!$A$2:$A$136,0),MATCH(U$2,bulk_tonnages_div!$F$1:$AF$1,0))*$U$6*$U$7*MCF</f>
        <v>0</v>
      </c>
      <c r="V75" s="30">
        <f t="shared" si="75"/>
        <v>0</v>
      </c>
      <c r="W75" s="9">
        <f t="shared" si="76"/>
        <v>0</v>
      </c>
      <c r="X75" s="29">
        <f>INDEX(bulk_tonnages_div!$F$2:$AF$136,MATCH($A75,bulk_tonnages_div!$A$2:$A$136,0),MATCH(X$2,bulk_tonnages_div!$F$1:$AF$1,0))*$X$6*$X$7*MCF</f>
        <v>0</v>
      </c>
      <c r="Y75" s="30">
        <f t="shared" si="98"/>
        <v>0</v>
      </c>
      <c r="Z75" s="9">
        <f t="shared" si="99"/>
        <v>0</v>
      </c>
      <c r="AA75" s="29">
        <f>INDEX(bulk_tonnages_div!$F$2:$AF$136,MATCH($A75,bulk_tonnages_div!$A$2:$A$136,0),MATCH(AA$2,bulk_tonnages_div!$F$1:$AF$1,0))*$AA$6*$AA$7*MCF</f>
        <v>0</v>
      </c>
      <c r="AB75" s="30">
        <f t="shared" si="100"/>
        <v>0</v>
      </c>
      <c r="AC75" s="9">
        <f t="shared" si="101"/>
        <v>0</v>
      </c>
      <c r="AD75" s="29">
        <f>((INDEX(bulk_tonnages_div!$F$2:$AF$136,MATCH($A75,bulk_tonnages_div!$A$2:$A$136,0),MATCH(AD$2,bulk_tonnages_div!$F$1:$AF$1,0)))+(IF(A65&gt;end_year_1,0,'Soil and Dirt_tonnages'!E65)))*$AD$6*$AD$7*MCF</f>
        <v>0</v>
      </c>
      <c r="AE75" s="30">
        <f t="shared" si="102"/>
        <v>0</v>
      </c>
      <c r="AF75" s="9">
        <f t="shared" si="103"/>
        <v>0</v>
      </c>
      <c r="AG75" s="29">
        <f>INDEX(bulk_tonnages_div!$F$2:$AF$136,MATCH($A75,bulk_tonnages_div!$A$2:$A$136,0),MATCH(AG$2,bulk_tonnages_div!$F$1:$AF$1,0))*$AG$6*$AG$7*MCF</f>
        <v>0</v>
      </c>
      <c r="AH75" s="30">
        <f t="shared" si="104"/>
        <v>0</v>
      </c>
      <c r="AI75" s="9">
        <f t="shared" si="105"/>
        <v>0</v>
      </c>
      <c r="AJ75" s="29">
        <f>INDEX(bulk_tonnages_div!$F$2:$AF$136,MATCH($A75,bulk_tonnages_div!$A$2:$A$136,0),MATCH(AJ$2,bulk_tonnages_div!$F$1:$AF$1,0))*$AJ$6*$AJ$7*MCF</f>
        <v>0</v>
      </c>
      <c r="AK75" s="30">
        <f t="shared" si="60"/>
        <v>0</v>
      </c>
      <c r="AL75" s="9">
        <f t="shared" si="63"/>
        <v>0</v>
      </c>
      <c r="AM75" s="29">
        <f>INDEX(bulk_tonnages_div!$F$2:$AF$136,MATCH($A75,bulk_tonnages_div!$A$2:$A$136,0),MATCH(AM$2,bulk_tonnages_div!$F$1:$AF$1,0))*$AM$6*$AM$7*MCF</f>
        <v>0</v>
      </c>
      <c r="AN75" s="30">
        <f t="shared" si="64"/>
        <v>0</v>
      </c>
      <c r="AO75" s="9">
        <f t="shared" si="65"/>
        <v>0</v>
      </c>
      <c r="AP75" s="29">
        <f>IF(A65&gt;end_year_1, 0, Sludge_tonnages!E65)*$AP$6*$AP$7*MCF</f>
        <v>0</v>
      </c>
      <c r="AQ75" s="30">
        <f t="shared" si="49"/>
        <v>0</v>
      </c>
      <c r="AR75" s="9">
        <f t="shared" si="61"/>
        <v>0</v>
      </c>
      <c r="AU75" s="55">
        <f t="shared" si="62"/>
        <v>0</v>
      </c>
      <c r="AV75" s="55">
        <f t="shared" si="77"/>
        <v>0</v>
      </c>
      <c r="AX75" s="55">
        <f t="shared" si="78"/>
        <v>0</v>
      </c>
      <c r="AY75" s="55">
        <f t="shared" si="79"/>
        <v>0</v>
      </c>
      <c r="AZ75" s="55">
        <f t="shared" si="80"/>
        <v>0</v>
      </c>
      <c r="BA75" s="55">
        <f t="shared" si="81"/>
        <v>0</v>
      </c>
      <c r="BB75" s="55">
        <f t="shared" si="82"/>
        <v>0</v>
      </c>
      <c r="BC75" s="55">
        <f t="shared" si="83"/>
        <v>0</v>
      </c>
      <c r="BD75" s="55">
        <f t="shared" si="84"/>
        <v>0</v>
      </c>
      <c r="BE75" s="55">
        <f t="shared" si="85"/>
        <v>0</v>
      </c>
      <c r="BF75" s="55">
        <f t="shared" si="50"/>
        <v>0</v>
      </c>
      <c r="BG75" s="55">
        <f t="shared" si="51"/>
        <v>0</v>
      </c>
      <c r="BH75" s="55">
        <f t="shared" si="52"/>
        <v>0</v>
      </c>
      <c r="BI75" s="55">
        <f t="shared" si="53"/>
        <v>0</v>
      </c>
      <c r="BK75" s="55">
        <f t="shared" si="86"/>
        <v>0</v>
      </c>
      <c r="BL75" s="55">
        <f t="shared" si="87"/>
        <v>0</v>
      </c>
      <c r="BM75" s="55">
        <f t="shared" si="88"/>
        <v>0</v>
      </c>
      <c r="BN75" s="55">
        <f t="shared" si="89"/>
        <v>0</v>
      </c>
      <c r="BO75" s="55">
        <f t="shared" si="90"/>
        <v>0</v>
      </c>
      <c r="BP75" s="55">
        <f t="shared" si="91"/>
        <v>0</v>
      </c>
      <c r="BQ75" s="55">
        <f t="shared" si="92"/>
        <v>0</v>
      </c>
      <c r="BR75" s="55">
        <f t="shared" si="93"/>
        <v>0</v>
      </c>
      <c r="BS75" s="55">
        <f t="shared" si="54"/>
        <v>0</v>
      </c>
      <c r="BT75" s="55">
        <f t="shared" si="55"/>
        <v>0</v>
      </c>
      <c r="BU75" s="55">
        <f t="shared" si="56"/>
        <v>0</v>
      </c>
    </row>
    <row r="76" spans="1:73" x14ac:dyDescent="0.25">
      <c r="A76" s="6">
        <f>'DONNÉES '!B105</f>
        <v>64</v>
      </c>
      <c r="B76" s="8">
        <f t="shared" ref="B76:B107" si="106">SUMIFS(C76:AR76,$C$11:$AR$11,$E$11)*CH4_C_ratio*default_F</f>
        <v>0</v>
      </c>
      <c r="C76" s="29">
        <f>INDEX(bulk_tonnages_div!$C$2:$AF$136,MATCH($A76,bulk_tonnages_div!$A$2:$A$136,0),MATCH(C$2,bulk_tonnages_div!$C$1:$AF$1,0))*$C$6*$C$7*MCF</f>
        <v>0</v>
      </c>
      <c r="D76" s="30">
        <f t="shared" si="94"/>
        <v>0</v>
      </c>
      <c r="E76" s="9">
        <f t="shared" si="95"/>
        <v>0</v>
      </c>
      <c r="F76" s="29">
        <f>INDEX(bulk_tonnages_div!$F$2:$AF$136,MATCH($A76,bulk_tonnages_div!$A$2:$A$136,0),MATCH(F$2,bulk_tonnages_div!$F$1:$AF$1,0))*$F$6*$F$7*MCF</f>
        <v>0</v>
      </c>
      <c r="G76" s="30">
        <f t="shared" si="96"/>
        <v>0</v>
      </c>
      <c r="H76" s="9">
        <f t="shared" si="97"/>
        <v>0</v>
      </c>
      <c r="I76" s="29">
        <f>INDEX(bulk_tonnages_div!$F$2:$AF$136,MATCH($A76,bulk_tonnages_div!$A$2:$A$136,0),MATCH(I$2,bulk_tonnages_div!$F$1:$AF$1,0))*$I$6*$I$7*MCF</f>
        <v>0</v>
      </c>
      <c r="J76" s="30">
        <f t="shared" si="67"/>
        <v>0</v>
      </c>
      <c r="K76" s="9">
        <f t="shared" si="68"/>
        <v>0</v>
      </c>
      <c r="L76" s="29">
        <f>INDEX(bulk_tonnages_div!$F$2:$AF$136,MATCH($A76,bulk_tonnages_div!$A$2:$A$136,0),MATCH(L$2,bulk_tonnages_div!$F$1:$AF$1,0))*$L$6*$L$7*MCF</f>
        <v>0</v>
      </c>
      <c r="M76" s="30">
        <f t="shared" si="69"/>
        <v>0</v>
      </c>
      <c r="N76" s="9">
        <f t="shared" si="70"/>
        <v>0</v>
      </c>
      <c r="O76" s="29">
        <f>INDEX(bulk_tonnages_div!$F$2:$AF$136,MATCH($A76,bulk_tonnages_div!$A$2:$A$136,0),MATCH(O$2,bulk_tonnages_div!$F$1:$AF$1,0))*$O$6*$O$7*MCF</f>
        <v>0</v>
      </c>
      <c r="P76" s="30">
        <f t="shared" si="71"/>
        <v>0</v>
      </c>
      <c r="Q76" s="9">
        <f t="shared" si="72"/>
        <v>0</v>
      </c>
      <c r="R76" s="29">
        <f>INDEX(bulk_tonnages_div!$F$2:$AF$136,MATCH($A76,bulk_tonnages_div!$A$2:$A$136,0),MATCH(R$2,bulk_tonnages_div!$F$1:$AF$1,0))*$R$6*$R$7*MCF</f>
        <v>0</v>
      </c>
      <c r="S76" s="30">
        <f t="shared" si="73"/>
        <v>0</v>
      </c>
      <c r="T76" s="9">
        <f t="shared" si="74"/>
        <v>0</v>
      </c>
      <c r="U76" s="29">
        <f>INDEX(bulk_tonnages_div!$F$2:$AF$136,MATCH($A76,bulk_tonnages_div!$A$2:$A$136,0),MATCH(U$2,bulk_tonnages_div!$F$1:$AF$1,0))*$U$6*$U$7*MCF</f>
        <v>0</v>
      </c>
      <c r="V76" s="30">
        <f t="shared" si="75"/>
        <v>0</v>
      </c>
      <c r="W76" s="9">
        <f t="shared" si="76"/>
        <v>0</v>
      </c>
      <c r="X76" s="29">
        <f>INDEX(bulk_tonnages_div!$F$2:$AF$136,MATCH($A76,bulk_tonnages_div!$A$2:$A$136,0),MATCH(X$2,bulk_tonnages_div!$F$1:$AF$1,0))*$X$6*$X$7*MCF</f>
        <v>0</v>
      </c>
      <c r="Y76" s="30">
        <f t="shared" si="98"/>
        <v>0</v>
      </c>
      <c r="Z76" s="9">
        <f t="shared" si="99"/>
        <v>0</v>
      </c>
      <c r="AA76" s="29">
        <f>INDEX(bulk_tonnages_div!$F$2:$AF$136,MATCH($A76,bulk_tonnages_div!$A$2:$A$136,0),MATCH(AA$2,bulk_tonnages_div!$F$1:$AF$1,0))*$AA$6*$AA$7*MCF</f>
        <v>0</v>
      </c>
      <c r="AB76" s="30">
        <f t="shared" si="100"/>
        <v>0</v>
      </c>
      <c r="AC76" s="9">
        <f t="shared" si="101"/>
        <v>0</v>
      </c>
      <c r="AD76" s="29">
        <f>((INDEX(bulk_tonnages_div!$F$2:$AF$136,MATCH($A76,bulk_tonnages_div!$A$2:$A$136,0),MATCH(AD$2,bulk_tonnages_div!$F$1:$AF$1,0)))+(IF(A66&gt;end_year_1,0,'Soil and Dirt_tonnages'!E66)))*$AD$6*$AD$7*MCF</f>
        <v>0</v>
      </c>
      <c r="AE76" s="30">
        <f t="shared" si="102"/>
        <v>0</v>
      </c>
      <c r="AF76" s="9">
        <f t="shared" si="103"/>
        <v>0</v>
      </c>
      <c r="AG76" s="29">
        <f>INDEX(bulk_tonnages_div!$F$2:$AF$136,MATCH($A76,bulk_tonnages_div!$A$2:$A$136,0),MATCH(AG$2,bulk_tonnages_div!$F$1:$AF$1,0))*$AG$6*$AG$7*MCF</f>
        <v>0</v>
      </c>
      <c r="AH76" s="30">
        <f t="shared" si="104"/>
        <v>0</v>
      </c>
      <c r="AI76" s="9">
        <f t="shared" si="105"/>
        <v>0</v>
      </c>
      <c r="AJ76" s="29">
        <f>INDEX(bulk_tonnages_div!$F$2:$AF$136,MATCH($A76,bulk_tonnages_div!$A$2:$A$136,0),MATCH(AJ$2,bulk_tonnages_div!$F$1:$AF$1,0))*$AJ$6*$AJ$7*MCF</f>
        <v>0</v>
      </c>
      <c r="AK76" s="30">
        <f t="shared" si="60"/>
        <v>0</v>
      </c>
      <c r="AL76" s="9">
        <f t="shared" si="63"/>
        <v>0</v>
      </c>
      <c r="AM76" s="29">
        <f>INDEX(bulk_tonnages_div!$F$2:$AF$136,MATCH($A76,bulk_tonnages_div!$A$2:$A$136,0),MATCH(AM$2,bulk_tonnages_div!$F$1:$AF$1,0))*$AM$6*$AM$7*MCF</f>
        <v>0</v>
      </c>
      <c r="AN76" s="30">
        <f t="shared" si="64"/>
        <v>0</v>
      </c>
      <c r="AO76" s="9">
        <f t="shared" si="65"/>
        <v>0</v>
      </c>
      <c r="AP76" s="29">
        <f>IF(A66&gt;end_year_1, 0, Sludge_tonnages!E66)*$AP$6*$AP$7*MCF</f>
        <v>0</v>
      </c>
      <c r="AQ76" s="30">
        <f t="shared" si="49"/>
        <v>0</v>
      </c>
      <c r="AR76" s="9">
        <f t="shared" si="61"/>
        <v>0</v>
      </c>
      <c r="AU76" s="55">
        <f t="shared" si="62"/>
        <v>0</v>
      </c>
      <c r="AV76" s="55">
        <f t="shared" si="77"/>
        <v>0</v>
      </c>
      <c r="AX76" s="55">
        <f t="shared" si="78"/>
        <v>0</v>
      </c>
      <c r="AY76" s="55">
        <f t="shared" si="79"/>
        <v>0</v>
      </c>
      <c r="AZ76" s="55">
        <f t="shared" si="80"/>
        <v>0</v>
      </c>
      <c r="BA76" s="55">
        <f t="shared" si="81"/>
        <v>0</v>
      </c>
      <c r="BB76" s="55">
        <f t="shared" si="82"/>
        <v>0</v>
      </c>
      <c r="BC76" s="55">
        <f t="shared" si="83"/>
        <v>0</v>
      </c>
      <c r="BD76" s="55">
        <f t="shared" si="84"/>
        <v>0</v>
      </c>
      <c r="BE76" s="55">
        <f t="shared" si="85"/>
        <v>0</v>
      </c>
      <c r="BF76" s="55">
        <f t="shared" si="50"/>
        <v>0</v>
      </c>
      <c r="BG76" s="55">
        <f t="shared" si="51"/>
        <v>0</v>
      </c>
      <c r="BH76" s="55">
        <f t="shared" si="52"/>
        <v>0</v>
      </c>
      <c r="BI76" s="55">
        <f t="shared" si="53"/>
        <v>0</v>
      </c>
      <c r="BK76" s="55">
        <f t="shared" si="86"/>
        <v>0</v>
      </c>
      <c r="BL76" s="55">
        <f t="shared" si="87"/>
        <v>0</v>
      </c>
      <c r="BM76" s="55">
        <f t="shared" si="88"/>
        <v>0</v>
      </c>
      <c r="BN76" s="55">
        <f t="shared" si="89"/>
        <v>0</v>
      </c>
      <c r="BO76" s="55">
        <f t="shared" si="90"/>
        <v>0</v>
      </c>
      <c r="BP76" s="55">
        <f t="shared" si="91"/>
        <v>0</v>
      </c>
      <c r="BQ76" s="55">
        <f t="shared" si="92"/>
        <v>0</v>
      </c>
      <c r="BR76" s="55">
        <f t="shared" si="93"/>
        <v>0</v>
      </c>
      <c r="BS76" s="55">
        <f t="shared" si="54"/>
        <v>0</v>
      </c>
      <c r="BT76" s="55">
        <f t="shared" si="55"/>
        <v>0</v>
      </c>
      <c r="BU76" s="55">
        <f t="shared" si="56"/>
        <v>0</v>
      </c>
    </row>
    <row r="77" spans="1:73" x14ac:dyDescent="0.25">
      <c r="A77" s="6">
        <f>'DONNÉES '!B106</f>
        <v>65</v>
      </c>
      <c r="B77" s="8">
        <f t="shared" si="106"/>
        <v>0</v>
      </c>
      <c r="C77" s="29">
        <f>INDEX(bulk_tonnages_div!$C$2:$AF$136,MATCH($A77,bulk_tonnages_div!$A$2:$A$136,0),MATCH(C$2,bulk_tonnages_div!$C$1:$AF$1,0))*$C$6*$C$7*MCF</f>
        <v>0</v>
      </c>
      <c r="D77" s="30">
        <f t="shared" si="94"/>
        <v>0</v>
      </c>
      <c r="E77" s="9">
        <f t="shared" si="95"/>
        <v>0</v>
      </c>
      <c r="F77" s="29">
        <f>INDEX(bulk_tonnages_div!$F$2:$AF$136,MATCH($A77,bulk_tonnages_div!$A$2:$A$136,0),MATCH(F$2,bulk_tonnages_div!$F$1:$AF$1,0))*$F$6*$F$7*MCF</f>
        <v>0</v>
      </c>
      <c r="G77" s="30">
        <f t="shared" si="96"/>
        <v>0</v>
      </c>
      <c r="H77" s="9">
        <f t="shared" si="97"/>
        <v>0</v>
      </c>
      <c r="I77" s="29">
        <f>INDEX(bulk_tonnages_div!$F$2:$AF$136,MATCH($A77,bulk_tonnages_div!$A$2:$A$136,0),MATCH(I$2,bulk_tonnages_div!$F$1:$AF$1,0))*$I$6*$I$7*MCF</f>
        <v>0</v>
      </c>
      <c r="J77" s="30">
        <f t="shared" ref="J77:J108" si="107">I77+(J76*J$5)</f>
        <v>0</v>
      </c>
      <c r="K77" s="9">
        <f t="shared" ref="K77:K108" si="108">J76*(1-K$5)</f>
        <v>0</v>
      </c>
      <c r="L77" s="29">
        <f>INDEX(bulk_tonnages_div!$F$2:$AF$136,MATCH($A77,bulk_tonnages_div!$A$2:$A$136,0),MATCH(L$2,bulk_tonnages_div!$F$1:$AF$1,0))*$L$6*$L$7*MCF</f>
        <v>0</v>
      </c>
      <c r="M77" s="30">
        <f t="shared" ref="M77:M108" si="109">L77+(M76*M$5)</f>
        <v>0</v>
      </c>
      <c r="N77" s="9">
        <f t="shared" ref="N77:N108" si="110">M76*(1-N$5)</f>
        <v>0</v>
      </c>
      <c r="O77" s="29">
        <f>INDEX(bulk_tonnages_div!$F$2:$AF$136,MATCH($A77,bulk_tonnages_div!$A$2:$A$136,0),MATCH(O$2,bulk_tonnages_div!$F$1:$AF$1,0))*$O$6*$O$7*MCF</f>
        <v>0</v>
      </c>
      <c r="P77" s="30">
        <f t="shared" ref="P77:P108" si="111">O77+(P76*P$5)</f>
        <v>0</v>
      </c>
      <c r="Q77" s="9">
        <f t="shared" ref="Q77:Q108" si="112">P76*(1-Q$5)</f>
        <v>0</v>
      </c>
      <c r="R77" s="29">
        <f>INDEX(bulk_tonnages_div!$F$2:$AF$136,MATCH($A77,bulk_tonnages_div!$A$2:$A$136,0),MATCH(R$2,bulk_tonnages_div!$F$1:$AF$1,0))*$R$6*$R$7*MCF</f>
        <v>0</v>
      </c>
      <c r="S77" s="30">
        <f t="shared" ref="S77:S108" si="113">R77+(S76*S$5)</f>
        <v>0</v>
      </c>
      <c r="T77" s="9">
        <f t="shared" ref="T77:T108" si="114">S76*(1-T$5)</f>
        <v>0</v>
      </c>
      <c r="U77" s="29">
        <f>INDEX(bulk_tonnages_div!$F$2:$AF$136,MATCH($A77,bulk_tonnages_div!$A$2:$A$136,0),MATCH(U$2,bulk_tonnages_div!$F$1:$AF$1,0))*$U$6*$U$7*MCF</f>
        <v>0</v>
      </c>
      <c r="V77" s="30">
        <f t="shared" ref="V77:V108" si="115">U77+(V76*V$5)</f>
        <v>0</v>
      </c>
      <c r="W77" s="9">
        <f t="shared" ref="W77:W108" si="116">V76*(1-W$5)</f>
        <v>0</v>
      </c>
      <c r="X77" s="29">
        <f>INDEX(bulk_tonnages_div!$F$2:$AF$136,MATCH($A77,bulk_tonnages_div!$A$2:$A$136,0),MATCH(X$2,bulk_tonnages_div!$F$1:$AF$1,0))*$X$6*$X$7*MCF</f>
        <v>0</v>
      </c>
      <c r="Y77" s="30">
        <f t="shared" si="98"/>
        <v>0</v>
      </c>
      <c r="Z77" s="9">
        <f t="shared" si="99"/>
        <v>0</v>
      </c>
      <c r="AA77" s="29">
        <f>INDEX(bulk_tonnages_div!$F$2:$AF$136,MATCH($A77,bulk_tonnages_div!$A$2:$A$136,0),MATCH(AA$2,bulk_tonnages_div!$F$1:$AF$1,0))*$AA$6*$AA$7*MCF</f>
        <v>0</v>
      </c>
      <c r="AB77" s="30">
        <f t="shared" si="100"/>
        <v>0</v>
      </c>
      <c r="AC77" s="9">
        <f t="shared" si="101"/>
        <v>0</v>
      </c>
      <c r="AD77" s="29">
        <f>((INDEX(bulk_tonnages_div!$F$2:$AF$136,MATCH($A77,bulk_tonnages_div!$A$2:$A$136,0),MATCH(AD$2,bulk_tonnages_div!$F$1:$AF$1,0)))+(IF(A67&gt;end_year_1,0,'Soil and Dirt_tonnages'!E67)))*$AD$6*$AD$7*MCF</f>
        <v>0</v>
      </c>
      <c r="AE77" s="30">
        <f t="shared" si="102"/>
        <v>0</v>
      </c>
      <c r="AF77" s="9">
        <f t="shared" si="103"/>
        <v>0</v>
      </c>
      <c r="AG77" s="29">
        <f>INDEX(bulk_tonnages_div!$F$2:$AF$136,MATCH($A77,bulk_tonnages_div!$A$2:$A$136,0),MATCH(AG$2,bulk_tonnages_div!$F$1:$AF$1,0))*$AG$6*$AG$7*MCF</f>
        <v>0</v>
      </c>
      <c r="AH77" s="30">
        <f t="shared" si="104"/>
        <v>0</v>
      </c>
      <c r="AI77" s="9">
        <f t="shared" si="105"/>
        <v>0</v>
      </c>
      <c r="AJ77" s="29">
        <f>INDEX(bulk_tonnages_div!$F$2:$AF$136,MATCH($A77,bulk_tonnages_div!$A$2:$A$136,0),MATCH(AJ$2,bulk_tonnages_div!$F$1:$AF$1,0))*$AJ$6*$AJ$7*MCF</f>
        <v>0</v>
      </c>
      <c r="AK77" s="30">
        <f t="shared" ref="AK77:AK121" si="117">AJ77+(AK76*AK$5)</f>
        <v>0</v>
      </c>
      <c r="AL77" s="9">
        <f t="shared" ref="AL77:AL121" si="118">AK76*(1-AL$5)</f>
        <v>0</v>
      </c>
      <c r="AM77" s="29">
        <f>INDEX(bulk_tonnages_div!$F$2:$AF$136,MATCH($A77,bulk_tonnages_div!$A$2:$A$136,0),MATCH(AM$2,bulk_tonnages_div!$F$1:$AF$1,0))*$AM$6*$AM$7*MCF</f>
        <v>0</v>
      </c>
      <c r="AN77" s="30">
        <f t="shared" ref="AN77:AN121" si="119">AM77+(AN76*AN$5)</f>
        <v>0</v>
      </c>
      <c r="AO77" s="9">
        <f t="shared" ref="AO77:AO121" si="120">AN76*(1-AO$5)</f>
        <v>0</v>
      </c>
      <c r="AP77" s="29">
        <f>IF(A67&gt;end_year_1, 0, Sludge_tonnages!E67)*$AP$6*$AP$7*MCF</f>
        <v>0</v>
      </c>
      <c r="AQ77" s="30">
        <f t="shared" ref="AQ77:AQ121" si="121">AP77+(AQ76*AQ$5)</f>
        <v>0</v>
      </c>
      <c r="AR77" s="9">
        <f t="shared" ref="AR77:AR121" si="122">AQ76*(1-AR$5)</f>
        <v>0</v>
      </c>
      <c r="AU77" s="55">
        <f t="shared" si="62"/>
        <v>0</v>
      </c>
      <c r="AV77" s="55">
        <f t="shared" ref="AV77:AV108" si="123">+B77-B76</f>
        <v>0</v>
      </c>
      <c r="AX77" s="55">
        <f t="shared" ref="AX77:AX108" si="124">+C77-C76</f>
        <v>0</v>
      </c>
      <c r="AY77" s="55">
        <f t="shared" ref="AY77:AY108" si="125">+F77-F76</f>
        <v>0</v>
      </c>
      <c r="AZ77" s="55">
        <f t="shared" ref="AZ77:AZ108" si="126">+I77-I76</f>
        <v>0</v>
      </c>
      <c r="BA77" s="55">
        <f t="shared" ref="BA77:BA108" si="127">+L77-L76</f>
        <v>0</v>
      </c>
      <c r="BB77" s="55">
        <f t="shared" ref="BB77:BB108" si="128">+O77-O76</f>
        <v>0</v>
      </c>
      <c r="BC77" s="55">
        <f t="shared" ref="BC77:BC108" si="129">+R77-R76</f>
        <v>0</v>
      </c>
      <c r="BD77" s="55">
        <f t="shared" ref="BD77:BD108" si="130">+U77-U76</f>
        <v>0</v>
      </c>
      <c r="BE77" s="55">
        <f t="shared" ref="BE77:BE108" si="131">+X77-X76</f>
        <v>0</v>
      </c>
      <c r="BF77" s="55">
        <f t="shared" si="50"/>
        <v>0</v>
      </c>
      <c r="BG77" s="55">
        <f t="shared" si="51"/>
        <v>0</v>
      </c>
      <c r="BH77" s="55">
        <f t="shared" si="52"/>
        <v>0</v>
      </c>
      <c r="BI77" s="55">
        <f t="shared" si="53"/>
        <v>0</v>
      </c>
      <c r="BK77" s="55">
        <f t="shared" ref="BK77:BK108" si="132">+E77-E76</f>
        <v>0</v>
      </c>
      <c r="BL77" s="55">
        <f t="shared" ref="BL77:BL108" si="133">+H77-H76</f>
        <v>0</v>
      </c>
      <c r="BM77" s="55">
        <f t="shared" ref="BM77:BM108" si="134">+K77-K76</f>
        <v>0</v>
      </c>
      <c r="BN77" s="55">
        <f t="shared" ref="BN77:BN108" si="135">+N77-N76</f>
        <v>0</v>
      </c>
      <c r="BO77" s="55">
        <f t="shared" ref="BO77:BO108" si="136">+Q77-Q76</f>
        <v>0</v>
      </c>
      <c r="BP77" s="55">
        <f t="shared" ref="BP77:BP108" si="137">+T77-T76</f>
        <v>0</v>
      </c>
      <c r="BQ77" s="55">
        <f t="shared" ref="BQ77:BQ108" si="138">+W77-W76</f>
        <v>0</v>
      </c>
      <c r="BR77" s="55">
        <f t="shared" ref="BR77:BR108" si="139">+Z77-Z76</f>
        <v>0</v>
      </c>
      <c r="BS77" s="55">
        <f t="shared" si="54"/>
        <v>0</v>
      </c>
      <c r="BT77" s="55">
        <f t="shared" si="55"/>
        <v>0</v>
      </c>
      <c r="BU77" s="55">
        <f t="shared" si="56"/>
        <v>0</v>
      </c>
    </row>
    <row r="78" spans="1:73" x14ac:dyDescent="0.25">
      <c r="A78" s="6">
        <f>'DONNÉES '!B107</f>
        <v>66</v>
      </c>
      <c r="B78" s="8">
        <f t="shared" si="106"/>
        <v>0</v>
      </c>
      <c r="C78" s="29">
        <f>INDEX(bulk_tonnages_div!$C$2:$AF$136,MATCH($A78,bulk_tonnages_div!$A$2:$A$136,0),MATCH(C$2,bulk_tonnages_div!$C$1:$AF$1,0))*$C$6*$C$7*MCF</f>
        <v>0</v>
      </c>
      <c r="D78" s="30">
        <f t="shared" si="94"/>
        <v>0</v>
      </c>
      <c r="E78" s="9">
        <f t="shared" si="95"/>
        <v>0</v>
      </c>
      <c r="F78" s="29">
        <f>INDEX(bulk_tonnages_div!$F$2:$AF$136,MATCH($A78,bulk_tonnages_div!$A$2:$A$136,0),MATCH(F$2,bulk_tonnages_div!$F$1:$AF$1,0))*$F$6*$F$7*MCF</f>
        <v>0</v>
      </c>
      <c r="G78" s="30">
        <f t="shared" si="96"/>
        <v>0</v>
      </c>
      <c r="H78" s="9">
        <f t="shared" si="97"/>
        <v>0</v>
      </c>
      <c r="I78" s="29">
        <f>INDEX(bulk_tonnages_div!$F$2:$AF$136,MATCH($A78,bulk_tonnages_div!$A$2:$A$136,0),MATCH(I$2,bulk_tonnages_div!$F$1:$AF$1,0))*$I$6*$I$7*MCF</f>
        <v>0</v>
      </c>
      <c r="J78" s="30">
        <f t="shared" si="107"/>
        <v>0</v>
      </c>
      <c r="K78" s="9">
        <f t="shared" si="108"/>
        <v>0</v>
      </c>
      <c r="L78" s="29">
        <f>INDEX(bulk_tonnages_div!$F$2:$AF$136,MATCH($A78,bulk_tonnages_div!$A$2:$A$136,0),MATCH(L$2,bulk_tonnages_div!$F$1:$AF$1,0))*$L$6*$L$7*MCF</f>
        <v>0</v>
      </c>
      <c r="M78" s="30">
        <f t="shared" si="109"/>
        <v>0</v>
      </c>
      <c r="N78" s="9">
        <f t="shared" si="110"/>
        <v>0</v>
      </c>
      <c r="O78" s="29">
        <f>INDEX(bulk_tonnages_div!$F$2:$AF$136,MATCH($A78,bulk_tonnages_div!$A$2:$A$136,0),MATCH(O$2,bulk_tonnages_div!$F$1:$AF$1,0))*$O$6*$O$7*MCF</f>
        <v>0</v>
      </c>
      <c r="P78" s="30">
        <f t="shared" si="111"/>
        <v>0</v>
      </c>
      <c r="Q78" s="9">
        <f t="shared" si="112"/>
        <v>0</v>
      </c>
      <c r="R78" s="29">
        <f>INDEX(bulk_tonnages_div!$F$2:$AF$136,MATCH($A78,bulk_tonnages_div!$A$2:$A$136,0),MATCH(R$2,bulk_tonnages_div!$F$1:$AF$1,0))*$R$6*$R$7*MCF</f>
        <v>0</v>
      </c>
      <c r="S78" s="30">
        <f t="shared" si="113"/>
        <v>0</v>
      </c>
      <c r="T78" s="9">
        <f t="shared" si="114"/>
        <v>0</v>
      </c>
      <c r="U78" s="29">
        <f>INDEX(bulk_tonnages_div!$F$2:$AF$136,MATCH($A78,bulk_tonnages_div!$A$2:$A$136,0),MATCH(U$2,bulk_tonnages_div!$F$1:$AF$1,0))*$U$6*$U$7*MCF</f>
        <v>0</v>
      </c>
      <c r="V78" s="30">
        <f t="shared" si="115"/>
        <v>0</v>
      </c>
      <c r="W78" s="9">
        <f t="shared" si="116"/>
        <v>0</v>
      </c>
      <c r="X78" s="29">
        <f>INDEX(bulk_tonnages_div!$F$2:$AF$136,MATCH($A78,bulk_tonnages_div!$A$2:$A$136,0),MATCH(X$2,bulk_tonnages_div!$F$1:$AF$1,0))*$X$6*$X$7*MCF</f>
        <v>0</v>
      </c>
      <c r="Y78" s="30">
        <f t="shared" si="98"/>
        <v>0</v>
      </c>
      <c r="Z78" s="9">
        <f t="shared" si="99"/>
        <v>0</v>
      </c>
      <c r="AA78" s="29">
        <f>INDEX(bulk_tonnages_div!$F$2:$AF$136,MATCH($A78,bulk_tonnages_div!$A$2:$A$136,0),MATCH(AA$2,bulk_tonnages_div!$F$1:$AF$1,0))*$AA$6*$AA$7*MCF</f>
        <v>0</v>
      </c>
      <c r="AB78" s="30">
        <f t="shared" si="100"/>
        <v>0</v>
      </c>
      <c r="AC78" s="9">
        <f t="shared" si="101"/>
        <v>0</v>
      </c>
      <c r="AD78" s="29">
        <f>((INDEX(bulk_tonnages_div!$F$2:$AF$136,MATCH($A78,bulk_tonnages_div!$A$2:$A$136,0),MATCH(AD$2,bulk_tonnages_div!$F$1:$AF$1,0)))+(IF(A68&gt;end_year_1,0,'Soil and Dirt_tonnages'!E68)))*$AD$6*$AD$7*MCF</f>
        <v>0</v>
      </c>
      <c r="AE78" s="30">
        <f t="shared" si="102"/>
        <v>0</v>
      </c>
      <c r="AF78" s="9">
        <f t="shared" si="103"/>
        <v>0</v>
      </c>
      <c r="AG78" s="29">
        <f>INDEX(bulk_tonnages_div!$F$2:$AF$136,MATCH($A78,bulk_tonnages_div!$A$2:$A$136,0),MATCH(AG$2,bulk_tonnages_div!$F$1:$AF$1,0))*$AG$6*$AG$7*MCF</f>
        <v>0</v>
      </c>
      <c r="AH78" s="30">
        <f t="shared" si="104"/>
        <v>0</v>
      </c>
      <c r="AI78" s="9">
        <f t="shared" si="105"/>
        <v>0</v>
      </c>
      <c r="AJ78" s="29">
        <f>INDEX(bulk_tonnages_div!$F$2:$AF$136,MATCH($A78,bulk_tonnages_div!$A$2:$A$136,0),MATCH(AJ$2,bulk_tonnages_div!$F$1:$AF$1,0))*$AJ$6*$AJ$7*MCF</f>
        <v>0</v>
      </c>
      <c r="AK78" s="30">
        <f t="shared" si="117"/>
        <v>0</v>
      </c>
      <c r="AL78" s="9">
        <f t="shared" si="118"/>
        <v>0</v>
      </c>
      <c r="AM78" s="29">
        <f>INDEX(bulk_tonnages_div!$F$2:$AF$136,MATCH($A78,bulk_tonnages_div!$A$2:$A$136,0),MATCH(AM$2,bulk_tonnages_div!$F$1:$AF$1,0))*$AM$6*$AM$7*MCF</f>
        <v>0</v>
      </c>
      <c r="AN78" s="30">
        <f t="shared" si="119"/>
        <v>0</v>
      </c>
      <c r="AO78" s="9">
        <f t="shared" si="120"/>
        <v>0</v>
      </c>
      <c r="AP78" s="29">
        <f>IF(A68&gt;end_year_1, 0, Sludge_tonnages!E68)*$AP$6*$AP$7*MCF</f>
        <v>0</v>
      </c>
      <c r="AQ78" s="30">
        <f t="shared" si="121"/>
        <v>0</v>
      </c>
      <c r="AR78" s="9">
        <f t="shared" si="122"/>
        <v>0</v>
      </c>
      <c r="AU78" s="55">
        <f t="shared" si="62"/>
        <v>0</v>
      </c>
      <c r="AV78" s="55">
        <f t="shared" si="123"/>
        <v>0</v>
      </c>
      <c r="AX78" s="55">
        <f t="shared" si="124"/>
        <v>0</v>
      </c>
      <c r="AY78" s="55">
        <f t="shared" si="125"/>
        <v>0</v>
      </c>
      <c r="AZ78" s="55">
        <f t="shared" si="126"/>
        <v>0</v>
      </c>
      <c r="BA78" s="55">
        <f t="shared" si="127"/>
        <v>0</v>
      </c>
      <c r="BB78" s="55">
        <f t="shared" si="128"/>
        <v>0</v>
      </c>
      <c r="BC78" s="55">
        <f t="shared" si="129"/>
        <v>0</v>
      </c>
      <c r="BD78" s="55">
        <f t="shared" si="130"/>
        <v>0</v>
      </c>
      <c r="BE78" s="55">
        <f t="shared" si="131"/>
        <v>0</v>
      </c>
      <c r="BF78" s="55">
        <f t="shared" ref="BF78:BF121" si="140">+AG78-AG77</f>
        <v>0</v>
      </c>
      <c r="BG78" s="55">
        <f t="shared" ref="BG78:BG121" si="141">+AJ78-AJ77</f>
        <v>0</v>
      </c>
      <c r="BH78" s="55">
        <f t="shared" ref="BH78:BH121" si="142">+AM78-AM77</f>
        <v>0</v>
      </c>
      <c r="BI78" s="55">
        <f t="shared" ref="BI78:BI121" si="143">+AX78+AZ78+BB78+BC78+BD78+BF78+BG78+BH78</f>
        <v>0</v>
      </c>
      <c r="BK78" s="55">
        <f t="shared" si="132"/>
        <v>0</v>
      </c>
      <c r="BL78" s="55">
        <f t="shared" si="133"/>
        <v>0</v>
      </c>
      <c r="BM78" s="55">
        <f t="shared" si="134"/>
        <v>0</v>
      </c>
      <c r="BN78" s="55">
        <f t="shared" si="135"/>
        <v>0</v>
      </c>
      <c r="BO78" s="55">
        <f t="shared" si="136"/>
        <v>0</v>
      </c>
      <c r="BP78" s="55">
        <f t="shared" si="137"/>
        <v>0</v>
      </c>
      <c r="BQ78" s="55">
        <f t="shared" si="138"/>
        <v>0</v>
      </c>
      <c r="BR78" s="55">
        <f t="shared" si="139"/>
        <v>0</v>
      </c>
      <c r="BS78" s="55">
        <f t="shared" ref="BS78:BS121" si="144">+AI78-AI77</f>
        <v>0</v>
      </c>
      <c r="BT78" s="55">
        <f t="shared" ref="BT78:BT121" si="145">+AL78-AL77</f>
        <v>0</v>
      </c>
      <c r="BU78" s="55">
        <f t="shared" ref="BU78:BU121" si="146">+AO78-AO77</f>
        <v>0</v>
      </c>
    </row>
    <row r="79" spans="1:73" x14ac:dyDescent="0.25">
      <c r="A79" s="6">
        <f>'DONNÉES '!B108</f>
        <v>67</v>
      </c>
      <c r="B79" s="8">
        <f t="shared" si="106"/>
        <v>0</v>
      </c>
      <c r="C79" s="29">
        <f>INDEX(bulk_tonnages_div!$C$2:$AF$136,MATCH($A79,bulk_tonnages_div!$A$2:$A$136,0),MATCH(C$2,bulk_tonnages_div!$C$1:$AF$1,0))*$C$6*$C$7*MCF</f>
        <v>0</v>
      </c>
      <c r="D79" s="30">
        <f t="shared" si="94"/>
        <v>0</v>
      </c>
      <c r="E79" s="9">
        <f t="shared" si="95"/>
        <v>0</v>
      </c>
      <c r="F79" s="29">
        <f>INDEX(bulk_tonnages_div!$F$2:$AF$136,MATCH($A79,bulk_tonnages_div!$A$2:$A$136,0),MATCH(F$2,bulk_tonnages_div!$F$1:$AF$1,0))*$F$6*$F$7*MCF</f>
        <v>0</v>
      </c>
      <c r="G79" s="30">
        <f t="shared" si="96"/>
        <v>0</v>
      </c>
      <c r="H79" s="9">
        <f t="shared" si="97"/>
        <v>0</v>
      </c>
      <c r="I79" s="29">
        <f>INDEX(bulk_tonnages_div!$F$2:$AF$136,MATCH($A79,bulk_tonnages_div!$A$2:$A$136,0),MATCH(I$2,bulk_tonnages_div!$F$1:$AF$1,0))*$I$6*$I$7*MCF</f>
        <v>0</v>
      </c>
      <c r="J79" s="30">
        <f t="shared" si="107"/>
        <v>0</v>
      </c>
      <c r="K79" s="9">
        <f t="shared" si="108"/>
        <v>0</v>
      </c>
      <c r="L79" s="29">
        <f>INDEX(bulk_tonnages_div!$F$2:$AF$136,MATCH($A79,bulk_tonnages_div!$A$2:$A$136,0),MATCH(L$2,bulk_tonnages_div!$F$1:$AF$1,0))*$L$6*$L$7*MCF</f>
        <v>0</v>
      </c>
      <c r="M79" s="30">
        <f t="shared" si="109"/>
        <v>0</v>
      </c>
      <c r="N79" s="9">
        <f t="shared" si="110"/>
        <v>0</v>
      </c>
      <c r="O79" s="29">
        <f>INDEX(bulk_tonnages_div!$F$2:$AF$136,MATCH($A79,bulk_tonnages_div!$A$2:$A$136,0),MATCH(O$2,bulk_tonnages_div!$F$1:$AF$1,0))*$O$6*$O$7*MCF</f>
        <v>0</v>
      </c>
      <c r="P79" s="30">
        <f t="shared" si="111"/>
        <v>0</v>
      </c>
      <c r="Q79" s="9">
        <f t="shared" si="112"/>
        <v>0</v>
      </c>
      <c r="R79" s="29">
        <f>INDEX(bulk_tonnages_div!$F$2:$AF$136,MATCH($A79,bulk_tonnages_div!$A$2:$A$136,0),MATCH(R$2,bulk_tonnages_div!$F$1:$AF$1,0))*$R$6*$R$7*MCF</f>
        <v>0</v>
      </c>
      <c r="S79" s="30">
        <f t="shared" si="113"/>
        <v>0</v>
      </c>
      <c r="T79" s="9">
        <f t="shared" si="114"/>
        <v>0</v>
      </c>
      <c r="U79" s="29">
        <f>INDEX(bulk_tonnages_div!$F$2:$AF$136,MATCH($A79,bulk_tonnages_div!$A$2:$A$136,0),MATCH(U$2,bulk_tonnages_div!$F$1:$AF$1,0))*$U$6*$U$7*MCF</f>
        <v>0</v>
      </c>
      <c r="V79" s="30">
        <f t="shared" si="115"/>
        <v>0</v>
      </c>
      <c r="W79" s="9">
        <f t="shared" si="116"/>
        <v>0</v>
      </c>
      <c r="X79" s="29">
        <f>INDEX(bulk_tonnages_div!$F$2:$AF$136,MATCH($A79,bulk_tonnages_div!$A$2:$A$136,0),MATCH(X$2,bulk_tonnages_div!$F$1:$AF$1,0))*$X$6*$X$7*MCF</f>
        <v>0</v>
      </c>
      <c r="Y79" s="30">
        <f t="shared" si="98"/>
        <v>0</v>
      </c>
      <c r="Z79" s="9">
        <f t="shared" si="99"/>
        <v>0</v>
      </c>
      <c r="AA79" s="29">
        <f>INDEX(bulk_tonnages_div!$F$2:$AF$136,MATCH($A79,bulk_tonnages_div!$A$2:$A$136,0),MATCH(AA$2,bulk_tonnages_div!$F$1:$AF$1,0))*$AA$6*$AA$7*MCF</f>
        <v>0</v>
      </c>
      <c r="AB79" s="30">
        <f t="shared" si="100"/>
        <v>0</v>
      </c>
      <c r="AC79" s="9">
        <f t="shared" si="101"/>
        <v>0</v>
      </c>
      <c r="AD79" s="29">
        <f>((INDEX(bulk_tonnages_div!$F$2:$AF$136,MATCH($A79,bulk_tonnages_div!$A$2:$A$136,0),MATCH(AD$2,bulk_tonnages_div!$F$1:$AF$1,0)))+(IF(A69&gt;end_year_1,0,'Soil and Dirt_tonnages'!E69)))*$AD$6*$AD$7*MCF</f>
        <v>0</v>
      </c>
      <c r="AE79" s="30">
        <f t="shared" si="102"/>
        <v>0</v>
      </c>
      <c r="AF79" s="9">
        <f t="shared" si="103"/>
        <v>0</v>
      </c>
      <c r="AG79" s="29">
        <f>INDEX(bulk_tonnages_div!$F$2:$AF$136,MATCH($A79,bulk_tonnages_div!$A$2:$A$136,0),MATCH(AG$2,bulk_tonnages_div!$F$1:$AF$1,0))*$AG$6*$AG$7*MCF</f>
        <v>0</v>
      </c>
      <c r="AH79" s="30">
        <f t="shared" si="104"/>
        <v>0</v>
      </c>
      <c r="AI79" s="9">
        <f t="shared" si="105"/>
        <v>0</v>
      </c>
      <c r="AJ79" s="29">
        <f>INDEX(bulk_tonnages_div!$F$2:$AF$136,MATCH($A79,bulk_tonnages_div!$A$2:$A$136,0),MATCH(AJ$2,bulk_tonnages_div!$F$1:$AF$1,0))*$AJ$6*$AJ$7*MCF</f>
        <v>0</v>
      </c>
      <c r="AK79" s="30">
        <f t="shared" si="117"/>
        <v>0</v>
      </c>
      <c r="AL79" s="9">
        <f t="shared" si="118"/>
        <v>0</v>
      </c>
      <c r="AM79" s="29">
        <f>INDEX(bulk_tonnages_div!$F$2:$AF$136,MATCH($A79,bulk_tonnages_div!$A$2:$A$136,0),MATCH(AM$2,bulk_tonnages_div!$F$1:$AF$1,0))*$AM$6*$AM$7*MCF</f>
        <v>0</v>
      </c>
      <c r="AN79" s="30">
        <f t="shared" si="119"/>
        <v>0</v>
      </c>
      <c r="AO79" s="9">
        <f t="shared" si="120"/>
        <v>0</v>
      </c>
      <c r="AP79" s="29">
        <f>IF(A69&gt;end_year_1, 0, Sludge_tonnages!E69)*$AP$6*$AP$7*MCF</f>
        <v>0</v>
      </c>
      <c r="AQ79" s="30">
        <f t="shared" si="121"/>
        <v>0</v>
      </c>
      <c r="AR79" s="9">
        <f t="shared" si="122"/>
        <v>0</v>
      </c>
      <c r="AU79" s="55">
        <f t="shared" ref="AU79:AU106" si="147">+AV79-AV78</f>
        <v>0</v>
      </c>
      <c r="AV79" s="55">
        <f t="shared" si="123"/>
        <v>0</v>
      </c>
      <c r="AX79" s="55">
        <f t="shared" si="124"/>
        <v>0</v>
      </c>
      <c r="AY79" s="55">
        <f t="shared" si="125"/>
        <v>0</v>
      </c>
      <c r="AZ79" s="55">
        <f t="shared" si="126"/>
        <v>0</v>
      </c>
      <c r="BA79" s="55">
        <f t="shared" si="127"/>
        <v>0</v>
      </c>
      <c r="BB79" s="55">
        <f t="shared" si="128"/>
        <v>0</v>
      </c>
      <c r="BC79" s="55">
        <f t="shared" si="129"/>
        <v>0</v>
      </c>
      <c r="BD79" s="55">
        <f t="shared" si="130"/>
        <v>0</v>
      </c>
      <c r="BE79" s="55">
        <f t="shared" si="131"/>
        <v>0</v>
      </c>
      <c r="BF79" s="55">
        <f t="shared" si="140"/>
        <v>0</v>
      </c>
      <c r="BG79" s="55">
        <f t="shared" si="141"/>
        <v>0</v>
      </c>
      <c r="BH79" s="55">
        <f t="shared" si="142"/>
        <v>0</v>
      </c>
      <c r="BI79" s="55">
        <f t="shared" si="143"/>
        <v>0</v>
      </c>
      <c r="BK79" s="55">
        <f t="shared" si="132"/>
        <v>0</v>
      </c>
      <c r="BL79" s="55">
        <f t="shared" si="133"/>
        <v>0</v>
      </c>
      <c r="BM79" s="55">
        <f t="shared" si="134"/>
        <v>0</v>
      </c>
      <c r="BN79" s="55">
        <f t="shared" si="135"/>
        <v>0</v>
      </c>
      <c r="BO79" s="55">
        <f t="shared" si="136"/>
        <v>0</v>
      </c>
      <c r="BP79" s="55">
        <f t="shared" si="137"/>
        <v>0</v>
      </c>
      <c r="BQ79" s="55">
        <f t="shared" si="138"/>
        <v>0</v>
      </c>
      <c r="BR79" s="55">
        <f t="shared" si="139"/>
        <v>0</v>
      </c>
      <c r="BS79" s="55">
        <f t="shared" si="144"/>
        <v>0</v>
      </c>
      <c r="BT79" s="55">
        <f t="shared" si="145"/>
        <v>0</v>
      </c>
      <c r="BU79" s="55">
        <f t="shared" si="146"/>
        <v>0</v>
      </c>
    </row>
    <row r="80" spans="1:73" x14ac:dyDescent="0.25">
      <c r="A80" s="6">
        <f>'DONNÉES '!B109</f>
        <v>68</v>
      </c>
      <c r="B80" s="8">
        <f t="shared" si="106"/>
        <v>0</v>
      </c>
      <c r="C80" s="29">
        <f>INDEX(bulk_tonnages_div!$C$2:$AF$136,MATCH($A80,bulk_tonnages_div!$A$2:$A$136,0),MATCH(C$2,bulk_tonnages_div!$C$1:$AF$1,0))*$C$6*$C$7*MCF</f>
        <v>0</v>
      </c>
      <c r="D80" s="30">
        <f t="shared" si="94"/>
        <v>0</v>
      </c>
      <c r="E80" s="9">
        <f t="shared" si="95"/>
        <v>0</v>
      </c>
      <c r="F80" s="29">
        <f>INDEX(bulk_tonnages_div!$F$2:$AF$136,MATCH($A80,bulk_tonnages_div!$A$2:$A$136,0),MATCH(F$2,bulk_tonnages_div!$F$1:$AF$1,0))*$F$6*$F$7*MCF</f>
        <v>0</v>
      </c>
      <c r="G80" s="30">
        <f t="shared" si="96"/>
        <v>0</v>
      </c>
      <c r="H80" s="9">
        <f t="shared" si="97"/>
        <v>0</v>
      </c>
      <c r="I80" s="29">
        <f>INDEX(bulk_tonnages_div!$F$2:$AF$136,MATCH($A80,bulk_tonnages_div!$A$2:$A$136,0),MATCH(I$2,bulk_tonnages_div!$F$1:$AF$1,0))*$I$6*$I$7*MCF</f>
        <v>0</v>
      </c>
      <c r="J80" s="30">
        <f t="shared" si="107"/>
        <v>0</v>
      </c>
      <c r="K80" s="9">
        <f t="shared" si="108"/>
        <v>0</v>
      </c>
      <c r="L80" s="29">
        <f>INDEX(bulk_tonnages_div!$F$2:$AF$136,MATCH($A80,bulk_tonnages_div!$A$2:$A$136,0),MATCH(L$2,bulk_tonnages_div!$F$1:$AF$1,0))*$L$6*$L$7*MCF</f>
        <v>0</v>
      </c>
      <c r="M80" s="30">
        <f t="shared" si="109"/>
        <v>0</v>
      </c>
      <c r="N80" s="9">
        <f t="shared" si="110"/>
        <v>0</v>
      </c>
      <c r="O80" s="29">
        <f>INDEX(bulk_tonnages_div!$F$2:$AF$136,MATCH($A80,bulk_tonnages_div!$A$2:$A$136,0),MATCH(O$2,bulk_tonnages_div!$F$1:$AF$1,0))*$O$6*$O$7*MCF</f>
        <v>0</v>
      </c>
      <c r="P80" s="30">
        <f t="shared" si="111"/>
        <v>0</v>
      </c>
      <c r="Q80" s="9">
        <f t="shared" si="112"/>
        <v>0</v>
      </c>
      <c r="R80" s="29">
        <f>INDEX(bulk_tonnages_div!$F$2:$AF$136,MATCH($A80,bulk_tonnages_div!$A$2:$A$136,0),MATCH(R$2,bulk_tonnages_div!$F$1:$AF$1,0))*$R$6*$R$7*MCF</f>
        <v>0</v>
      </c>
      <c r="S80" s="30">
        <f t="shared" si="113"/>
        <v>0</v>
      </c>
      <c r="T80" s="9">
        <f t="shared" si="114"/>
        <v>0</v>
      </c>
      <c r="U80" s="29">
        <f>INDEX(bulk_tonnages_div!$F$2:$AF$136,MATCH($A80,bulk_tonnages_div!$A$2:$A$136,0),MATCH(U$2,bulk_tonnages_div!$F$1:$AF$1,0))*$U$6*$U$7*MCF</f>
        <v>0</v>
      </c>
      <c r="V80" s="30">
        <f t="shared" si="115"/>
        <v>0</v>
      </c>
      <c r="W80" s="9">
        <f t="shared" si="116"/>
        <v>0</v>
      </c>
      <c r="X80" s="29">
        <f>INDEX(bulk_tonnages_div!$F$2:$AF$136,MATCH($A80,bulk_tonnages_div!$A$2:$A$136,0),MATCH(X$2,bulk_tonnages_div!$F$1:$AF$1,0))*$X$6*$X$7*MCF</f>
        <v>0</v>
      </c>
      <c r="Y80" s="30">
        <f t="shared" si="98"/>
        <v>0</v>
      </c>
      <c r="Z80" s="9">
        <f t="shared" si="99"/>
        <v>0</v>
      </c>
      <c r="AA80" s="29">
        <f>INDEX(bulk_tonnages_div!$F$2:$AF$136,MATCH($A80,bulk_tonnages_div!$A$2:$A$136,0),MATCH(AA$2,bulk_tonnages_div!$F$1:$AF$1,0))*$AA$6*$AA$7*MCF</f>
        <v>0</v>
      </c>
      <c r="AB80" s="30">
        <f t="shared" si="100"/>
        <v>0</v>
      </c>
      <c r="AC80" s="9">
        <f t="shared" si="101"/>
        <v>0</v>
      </c>
      <c r="AD80" s="29">
        <f>((INDEX(bulk_tonnages_div!$F$2:$AF$136,MATCH($A80,bulk_tonnages_div!$A$2:$A$136,0),MATCH(AD$2,bulk_tonnages_div!$F$1:$AF$1,0)))+(IF(A70&gt;end_year_1,0,'Soil and Dirt_tonnages'!E70)))*$AD$6*$AD$7*MCF</f>
        <v>0</v>
      </c>
      <c r="AE80" s="30">
        <f t="shared" si="102"/>
        <v>0</v>
      </c>
      <c r="AF80" s="9">
        <f t="shared" si="103"/>
        <v>0</v>
      </c>
      <c r="AG80" s="29">
        <f>INDEX(bulk_tonnages_div!$F$2:$AF$136,MATCH($A80,bulk_tonnages_div!$A$2:$A$136,0),MATCH(AG$2,bulk_tonnages_div!$F$1:$AF$1,0))*$AG$6*$AG$7*MCF</f>
        <v>0</v>
      </c>
      <c r="AH80" s="30">
        <f t="shared" si="104"/>
        <v>0</v>
      </c>
      <c r="AI80" s="9">
        <f t="shared" si="105"/>
        <v>0</v>
      </c>
      <c r="AJ80" s="29">
        <f>INDEX(bulk_tonnages_div!$F$2:$AF$136,MATCH($A80,bulk_tonnages_div!$A$2:$A$136,0),MATCH(AJ$2,bulk_tonnages_div!$F$1:$AF$1,0))*$AJ$6*$AJ$7*MCF</f>
        <v>0</v>
      </c>
      <c r="AK80" s="30">
        <f t="shared" si="117"/>
        <v>0</v>
      </c>
      <c r="AL80" s="9">
        <f t="shared" si="118"/>
        <v>0</v>
      </c>
      <c r="AM80" s="29">
        <f>INDEX(bulk_tonnages_div!$F$2:$AF$136,MATCH($A80,bulk_tonnages_div!$A$2:$A$136,0),MATCH(AM$2,bulk_tonnages_div!$F$1:$AF$1,0))*$AM$6*$AM$7*MCF</f>
        <v>0</v>
      </c>
      <c r="AN80" s="30">
        <f t="shared" si="119"/>
        <v>0</v>
      </c>
      <c r="AO80" s="9">
        <f t="shared" si="120"/>
        <v>0</v>
      </c>
      <c r="AP80" s="29">
        <f>IF(A70&gt;end_year_1, 0, Sludge_tonnages!E70)*$AP$6*$AP$7*MCF</f>
        <v>0</v>
      </c>
      <c r="AQ80" s="30">
        <f t="shared" si="121"/>
        <v>0</v>
      </c>
      <c r="AR80" s="9">
        <f t="shared" si="122"/>
        <v>0</v>
      </c>
      <c r="AU80" s="55">
        <f t="shared" si="147"/>
        <v>0</v>
      </c>
      <c r="AV80" s="55">
        <f t="shared" si="123"/>
        <v>0</v>
      </c>
      <c r="AX80" s="55">
        <f t="shared" si="124"/>
        <v>0</v>
      </c>
      <c r="AY80" s="55">
        <f t="shared" si="125"/>
        <v>0</v>
      </c>
      <c r="AZ80" s="55">
        <f t="shared" si="126"/>
        <v>0</v>
      </c>
      <c r="BA80" s="55">
        <f t="shared" si="127"/>
        <v>0</v>
      </c>
      <c r="BB80" s="55">
        <f t="shared" si="128"/>
        <v>0</v>
      </c>
      <c r="BC80" s="55">
        <f t="shared" si="129"/>
        <v>0</v>
      </c>
      <c r="BD80" s="55">
        <f t="shared" si="130"/>
        <v>0</v>
      </c>
      <c r="BE80" s="55">
        <f t="shared" si="131"/>
        <v>0</v>
      </c>
      <c r="BF80" s="55">
        <f t="shared" si="140"/>
        <v>0</v>
      </c>
      <c r="BG80" s="55">
        <f t="shared" si="141"/>
        <v>0</v>
      </c>
      <c r="BH80" s="55">
        <f t="shared" si="142"/>
        <v>0</v>
      </c>
      <c r="BI80" s="55">
        <f t="shared" si="143"/>
        <v>0</v>
      </c>
      <c r="BK80" s="55">
        <f t="shared" si="132"/>
        <v>0</v>
      </c>
      <c r="BL80" s="55">
        <f t="shared" si="133"/>
        <v>0</v>
      </c>
      <c r="BM80" s="55">
        <f t="shared" si="134"/>
        <v>0</v>
      </c>
      <c r="BN80" s="55">
        <f t="shared" si="135"/>
        <v>0</v>
      </c>
      <c r="BO80" s="55">
        <f t="shared" si="136"/>
        <v>0</v>
      </c>
      <c r="BP80" s="55">
        <f t="shared" si="137"/>
        <v>0</v>
      </c>
      <c r="BQ80" s="55">
        <f t="shared" si="138"/>
        <v>0</v>
      </c>
      <c r="BR80" s="55">
        <f t="shared" si="139"/>
        <v>0</v>
      </c>
      <c r="BS80" s="55">
        <f t="shared" si="144"/>
        <v>0</v>
      </c>
      <c r="BT80" s="55">
        <f t="shared" si="145"/>
        <v>0</v>
      </c>
      <c r="BU80" s="55">
        <f t="shared" si="146"/>
        <v>0</v>
      </c>
    </row>
    <row r="81" spans="1:73" x14ac:dyDescent="0.25">
      <c r="A81" s="6">
        <f>'DONNÉES '!B110</f>
        <v>69</v>
      </c>
      <c r="B81" s="8">
        <f t="shared" si="106"/>
        <v>0</v>
      </c>
      <c r="C81" s="29">
        <f>INDEX(bulk_tonnages_div!$C$2:$AF$136,MATCH($A81,bulk_tonnages_div!$A$2:$A$136,0),MATCH(C$2,bulk_tonnages_div!$C$1:$AF$1,0))*$C$6*$C$7*MCF</f>
        <v>0</v>
      </c>
      <c r="D81" s="30">
        <f t="shared" si="94"/>
        <v>0</v>
      </c>
      <c r="E81" s="9">
        <f t="shared" si="95"/>
        <v>0</v>
      </c>
      <c r="F81" s="29">
        <f>INDEX(bulk_tonnages_div!$F$2:$AF$136,MATCH($A81,bulk_tonnages_div!$A$2:$A$136,0),MATCH(F$2,bulk_tonnages_div!$F$1:$AF$1,0))*$F$6*$F$7*MCF</f>
        <v>0</v>
      </c>
      <c r="G81" s="30">
        <f t="shared" si="96"/>
        <v>0</v>
      </c>
      <c r="H81" s="9">
        <f t="shared" si="97"/>
        <v>0</v>
      </c>
      <c r="I81" s="29">
        <f>INDEX(bulk_tonnages_div!$F$2:$AF$136,MATCH($A81,bulk_tonnages_div!$A$2:$A$136,0),MATCH(I$2,bulk_tonnages_div!$F$1:$AF$1,0))*$I$6*$I$7*MCF</f>
        <v>0</v>
      </c>
      <c r="J81" s="30">
        <f t="shared" si="107"/>
        <v>0</v>
      </c>
      <c r="K81" s="9">
        <f t="shared" si="108"/>
        <v>0</v>
      </c>
      <c r="L81" s="29">
        <f>INDEX(bulk_tonnages_div!$F$2:$AF$136,MATCH($A81,bulk_tonnages_div!$A$2:$A$136,0),MATCH(L$2,bulk_tonnages_div!$F$1:$AF$1,0))*$L$6*$L$7*MCF</f>
        <v>0</v>
      </c>
      <c r="M81" s="30">
        <f t="shared" si="109"/>
        <v>0</v>
      </c>
      <c r="N81" s="9">
        <f t="shared" si="110"/>
        <v>0</v>
      </c>
      <c r="O81" s="29">
        <f>INDEX(bulk_tonnages_div!$F$2:$AF$136,MATCH($A81,bulk_tonnages_div!$A$2:$A$136,0),MATCH(O$2,bulk_tonnages_div!$F$1:$AF$1,0))*$O$6*$O$7*MCF</f>
        <v>0</v>
      </c>
      <c r="P81" s="30">
        <f t="shared" si="111"/>
        <v>0</v>
      </c>
      <c r="Q81" s="9">
        <f t="shared" si="112"/>
        <v>0</v>
      </c>
      <c r="R81" s="29">
        <f>INDEX(bulk_tonnages_div!$F$2:$AF$136,MATCH($A81,bulk_tonnages_div!$A$2:$A$136,0),MATCH(R$2,bulk_tonnages_div!$F$1:$AF$1,0))*$R$6*$R$7*MCF</f>
        <v>0</v>
      </c>
      <c r="S81" s="30">
        <f t="shared" si="113"/>
        <v>0</v>
      </c>
      <c r="T81" s="9">
        <f t="shared" si="114"/>
        <v>0</v>
      </c>
      <c r="U81" s="29">
        <f>INDEX(bulk_tonnages_div!$F$2:$AF$136,MATCH($A81,bulk_tonnages_div!$A$2:$A$136,0),MATCH(U$2,bulk_tonnages_div!$F$1:$AF$1,0))*$U$6*$U$7*MCF</f>
        <v>0</v>
      </c>
      <c r="V81" s="30">
        <f t="shared" si="115"/>
        <v>0</v>
      </c>
      <c r="W81" s="9">
        <f t="shared" si="116"/>
        <v>0</v>
      </c>
      <c r="X81" s="29">
        <f>INDEX(bulk_tonnages_div!$F$2:$AF$136,MATCH($A81,bulk_tonnages_div!$A$2:$A$136,0),MATCH(X$2,bulk_tonnages_div!$F$1:$AF$1,0))*$X$6*$X$7*MCF</f>
        <v>0</v>
      </c>
      <c r="Y81" s="30">
        <f t="shared" si="98"/>
        <v>0</v>
      </c>
      <c r="Z81" s="9">
        <f t="shared" si="99"/>
        <v>0</v>
      </c>
      <c r="AA81" s="29">
        <f>INDEX(bulk_tonnages_div!$F$2:$AF$136,MATCH($A81,bulk_tonnages_div!$A$2:$A$136,0),MATCH(AA$2,bulk_tonnages_div!$F$1:$AF$1,0))*$AA$6*$AA$7*MCF</f>
        <v>0</v>
      </c>
      <c r="AB81" s="30">
        <f t="shared" si="100"/>
        <v>0</v>
      </c>
      <c r="AC81" s="9">
        <f t="shared" si="101"/>
        <v>0</v>
      </c>
      <c r="AD81" s="29">
        <f>((INDEX(bulk_tonnages_div!$F$2:$AF$136,MATCH($A81,bulk_tonnages_div!$A$2:$A$136,0),MATCH(AD$2,bulk_tonnages_div!$F$1:$AF$1,0)))+(IF(A71&gt;end_year_1,0,'Soil and Dirt_tonnages'!E71)))*$AD$6*$AD$7*MCF</f>
        <v>0</v>
      </c>
      <c r="AE81" s="30">
        <f t="shared" si="102"/>
        <v>0</v>
      </c>
      <c r="AF81" s="9">
        <f t="shared" si="103"/>
        <v>0</v>
      </c>
      <c r="AG81" s="29">
        <f>INDEX(bulk_tonnages_div!$F$2:$AF$136,MATCH($A81,bulk_tonnages_div!$A$2:$A$136,0),MATCH(AG$2,bulk_tonnages_div!$F$1:$AF$1,0))*$AG$6*$AG$7*MCF</f>
        <v>0</v>
      </c>
      <c r="AH81" s="30">
        <f t="shared" si="104"/>
        <v>0</v>
      </c>
      <c r="AI81" s="9">
        <f t="shared" si="105"/>
        <v>0</v>
      </c>
      <c r="AJ81" s="29">
        <f>INDEX(bulk_tonnages_div!$F$2:$AF$136,MATCH($A81,bulk_tonnages_div!$A$2:$A$136,0),MATCH(AJ$2,bulk_tonnages_div!$F$1:$AF$1,0))*$AJ$6*$AJ$7*MCF</f>
        <v>0</v>
      </c>
      <c r="AK81" s="30">
        <f t="shared" si="117"/>
        <v>0</v>
      </c>
      <c r="AL81" s="9">
        <f t="shared" si="118"/>
        <v>0</v>
      </c>
      <c r="AM81" s="29">
        <f>INDEX(bulk_tonnages_div!$F$2:$AF$136,MATCH($A81,bulk_tonnages_div!$A$2:$A$136,0),MATCH(AM$2,bulk_tonnages_div!$F$1:$AF$1,0))*$AM$6*$AM$7*MCF</f>
        <v>0</v>
      </c>
      <c r="AN81" s="30">
        <f t="shared" si="119"/>
        <v>0</v>
      </c>
      <c r="AO81" s="9">
        <f t="shared" si="120"/>
        <v>0</v>
      </c>
      <c r="AP81" s="29">
        <f>IF(A71&gt;end_year_1, 0, Sludge_tonnages!E71)*$AP$6*$AP$7*MCF</f>
        <v>0</v>
      </c>
      <c r="AQ81" s="30">
        <f t="shared" si="121"/>
        <v>0</v>
      </c>
      <c r="AR81" s="9">
        <f t="shared" si="122"/>
        <v>0</v>
      </c>
      <c r="AU81" s="55">
        <f t="shared" si="147"/>
        <v>0</v>
      </c>
      <c r="AV81" s="55">
        <f t="shared" si="123"/>
        <v>0</v>
      </c>
      <c r="AX81" s="55">
        <f t="shared" si="124"/>
        <v>0</v>
      </c>
      <c r="AY81" s="55">
        <f t="shared" si="125"/>
        <v>0</v>
      </c>
      <c r="AZ81" s="55">
        <f t="shared" si="126"/>
        <v>0</v>
      </c>
      <c r="BA81" s="55">
        <f t="shared" si="127"/>
        <v>0</v>
      </c>
      <c r="BB81" s="55">
        <f t="shared" si="128"/>
        <v>0</v>
      </c>
      <c r="BC81" s="55">
        <f t="shared" si="129"/>
        <v>0</v>
      </c>
      <c r="BD81" s="55">
        <f t="shared" si="130"/>
        <v>0</v>
      </c>
      <c r="BE81" s="55">
        <f t="shared" si="131"/>
        <v>0</v>
      </c>
      <c r="BF81" s="55">
        <f t="shared" si="140"/>
        <v>0</v>
      </c>
      <c r="BG81" s="55">
        <f t="shared" si="141"/>
        <v>0</v>
      </c>
      <c r="BH81" s="55">
        <f t="shared" si="142"/>
        <v>0</v>
      </c>
      <c r="BI81" s="55">
        <f t="shared" si="143"/>
        <v>0</v>
      </c>
      <c r="BK81" s="55">
        <f t="shared" si="132"/>
        <v>0</v>
      </c>
      <c r="BL81" s="55">
        <f t="shared" si="133"/>
        <v>0</v>
      </c>
      <c r="BM81" s="55">
        <f t="shared" si="134"/>
        <v>0</v>
      </c>
      <c r="BN81" s="55">
        <f t="shared" si="135"/>
        <v>0</v>
      </c>
      <c r="BO81" s="55">
        <f t="shared" si="136"/>
        <v>0</v>
      </c>
      <c r="BP81" s="55">
        <f t="shared" si="137"/>
        <v>0</v>
      </c>
      <c r="BQ81" s="55">
        <f t="shared" si="138"/>
        <v>0</v>
      </c>
      <c r="BR81" s="55">
        <f t="shared" si="139"/>
        <v>0</v>
      </c>
      <c r="BS81" s="55">
        <f t="shared" si="144"/>
        <v>0</v>
      </c>
      <c r="BT81" s="55">
        <f t="shared" si="145"/>
        <v>0</v>
      </c>
      <c r="BU81" s="55">
        <f t="shared" si="146"/>
        <v>0</v>
      </c>
    </row>
    <row r="82" spans="1:73" x14ac:dyDescent="0.25">
      <c r="A82" s="6">
        <f>'DONNÉES '!B111</f>
        <v>70</v>
      </c>
      <c r="B82" s="8">
        <f t="shared" si="106"/>
        <v>0</v>
      </c>
      <c r="C82" s="29">
        <f>INDEX(bulk_tonnages_div!$C$2:$AF$136,MATCH($A82,bulk_tonnages_div!$A$2:$A$136,0),MATCH(C$2,bulk_tonnages_div!$C$1:$AF$1,0))*$C$6*$C$7*MCF</f>
        <v>0</v>
      </c>
      <c r="D82" s="30">
        <f t="shared" si="94"/>
        <v>0</v>
      </c>
      <c r="E82" s="9">
        <f t="shared" si="95"/>
        <v>0</v>
      </c>
      <c r="F82" s="29">
        <f>INDEX(bulk_tonnages_div!$F$2:$AF$136,MATCH($A82,bulk_tonnages_div!$A$2:$A$136,0),MATCH(F$2,bulk_tonnages_div!$F$1:$AF$1,0))*$F$6*$F$7*MCF</f>
        <v>0</v>
      </c>
      <c r="G82" s="30">
        <f t="shared" si="96"/>
        <v>0</v>
      </c>
      <c r="H82" s="9">
        <f t="shared" si="97"/>
        <v>0</v>
      </c>
      <c r="I82" s="29">
        <f>INDEX(bulk_tonnages_div!$F$2:$AF$136,MATCH($A82,bulk_tonnages_div!$A$2:$A$136,0),MATCH(I$2,bulk_tonnages_div!$F$1:$AF$1,0))*$I$6*$I$7*MCF</f>
        <v>0</v>
      </c>
      <c r="J82" s="30">
        <f t="shared" si="107"/>
        <v>0</v>
      </c>
      <c r="K82" s="9">
        <f t="shared" si="108"/>
        <v>0</v>
      </c>
      <c r="L82" s="29">
        <f>INDEX(bulk_tonnages_div!$F$2:$AF$136,MATCH($A82,bulk_tonnages_div!$A$2:$A$136,0),MATCH(L$2,bulk_tonnages_div!$F$1:$AF$1,0))*$L$6*$L$7*MCF</f>
        <v>0</v>
      </c>
      <c r="M82" s="30">
        <f t="shared" si="109"/>
        <v>0</v>
      </c>
      <c r="N82" s="9">
        <f t="shared" si="110"/>
        <v>0</v>
      </c>
      <c r="O82" s="29">
        <f>INDEX(bulk_tonnages_div!$F$2:$AF$136,MATCH($A82,bulk_tonnages_div!$A$2:$A$136,0),MATCH(O$2,bulk_tonnages_div!$F$1:$AF$1,0))*$O$6*$O$7*MCF</f>
        <v>0</v>
      </c>
      <c r="P82" s="30">
        <f t="shared" si="111"/>
        <v>0</v>
      </c>
      <c r="Q82" s="9">
        <f t="shared" si="112"/>
        <v>0</v>
      </c>
      <c r="R82" s="29">
        <f>INDEX(bulk_tonnages_div!$F$2:$AF$136,MATCH($A82,bulk_tonnages_div!$A$2:$A$136,0),MATCH(R$2,bulk_tonnages_div!$F$1:$AF$1,0))*$R$6*$R$7*MCF</f>
        <v>0</v>
      </c>
      <c r="S82" s="30">
        <f t="shared" si="113"/>
        <v>0</v>
      </c>
      <c r="T82" s="9">
        <f t="shared" si="114"/>
        <v>0</v>
      </c>
      <c r="U82" s="29">
        <f>INDEX(bulk_tonnages_div!$F$2:$AF$136,MATCH($A82,bulk_tonnages_div!$A$2:$A$136,0),MATCH(U$2,bulk_tonnages_div!$F$1:$AF$1,0))*$U$6*$U$7*MCF</f>
        <v>0</v>
      </c>
      <c r="V82" s="30">
        <f t="shared" si="115"/>
        <v>0</v>
      </c>
      <c r="W82" s="9">
        <f t="shared" si="116"/>
        <v>0</v>
      </c>
      <c r="X82" s="29">
        <f>INDEX(bulk_tonnages_div!$F$2:$AF$136,MATCH($A82,bulk_tonnages_div!$A$2:$A$136,0),MATCH(X$2,bulk_tonnages_div!$F$1:$AF$1,0))*$X$6*$X$7*MCF</f>
        <v>0</v>
      </c>
      <c r="Y82" s="30">
        <f t="shared" si="98"/>
        <v>0</v>
      </c>
      <c r="Z82" s="9">
        <f t="shared" si="99"/>
        <v>0</v>
      </c>
      <c r="AA82" s="29">
        <f>INDEX(bulk_tonnages_div!$F$2:$AF$136,MATCH($A82,bulk_tonnages_div!$A$2:$A$136,0),MATCH(AA$2,bulk_tonnages_div!$F$1:$AF$1,0))*$AA$6*$AA$7*MCF</f>
        <v>0</v>
      </c>
      <c r="AB82" s="30">
        <f t="shared" si="100"/>
        <v>0</v>
      </c>
      <c r="AC82" s="9">
        <f t="shared" si="101"/>
        <v>0</v>
      </c>
      <c r="AD82" s="29">
        <f>((INDEX(bulk_tonnages_div!$F$2:$AF$136,MATCH($A82,bulk_tonnages_div!$A$2:$A$136,0),MATCH(AD$2,bulk_tonnages_div!$F$1:$AF$1,0)))+(IF(A72&gt;end_year_1,0,'Soil and Dirt_tonnages'!E72)))*$AD$6*$AD$7*MCF</f>
        <v>0</v>
      </c>
      <c r="AE82" s="30">
        <f t="shared" si="102"/>
        <v>0</v>
      </c>
      <c r="AF82" s="9">
        <f t="shared" si="103"/>
        <v>0</v>
      </c>
      <c r="AG82" s="29">
        <f>INDEX(bulk_tonnages_div!$F$2:$AF$136,MATCH($A82,bulk_tonnages_div!$A$2:$A$136,0),MATCH(AG$2,bulk_tonnages_div!$F$1:$AF$1,0))*$AG$6*$AG$7*MCF</f>
        <v>0</v>
      </c>
      <c r="AH82" s="30">
        <f t="shared" si="104"/>
        <v>0</v>
      </c>
      <c r="AI82" s="9">
        <f t="shared" si="105"/>
        <v>0</v>
      </c>
      <c r="AJ82" s="29">
        <f>INDEX(bulk_tonnages_div!$F$2:$AF$136,MATCH($A82,bulk_tonnages_div!$A$2:$A$136,0),MATCH(AJ$2,bulk_tonnages_div!$F$1:$AF$1,0))*$AJ$6*$AJ$7*MCF</f>
        <v>0</v>
      </c>
      <c r="AK82" s="30">
        <f t="shared" si="117"/>
        <v>0</v>
      </c>
      <c r="AL82" s="9">
        <f t="shared" si="118"/>
        <v>0</v>
      </c>
      <c r="AM82" s="29">
        <f>INDEX(bulk_tonnages_div!$F$2:$AF$136,MATCH($A82,bulk_tonnages_div!$A$2:$A$136,0),MATCH(AM$2,bulk_tonnages_div!$F$1:$AF$1,0))*$AM$6*$AM$7*MCF</f>
        <v>0</v>
      </c>
      <c r="AN82" s="30">
        <f t="shared" si="119"/>
        <v>0</v>
      </c>
      <c r="AO82" s="9">
        <f t="shared" si="120"/>
        <v>0</v>
      </c>
      <c r="AP82" s="29">
        <f>IF(A72&gt;end_year_1, 0, Sludge_tonnages!E72)*$AP$6*$AP$7*MCF</f>
        <v>0</v>
      </c>
      <c r="AQ82" s="30">
        <f t="shared" si="121"/>
        <v>0</v>
      </c>
      <c r="AR82" s="9">
        <f t="shared" si="122"/>
        <v>0</v>
      </c>
      <c r="AU82" s="55">
        <f t="shared" si="147"/>
        <v>0</v>
      </c>
      <c r="AV82" s="55">
        <f t="shared" si="123"/>
        <v>0</v>
      </c>
      <c r="AX82" s="55">
        <f t="shared" si="124"/>
        <v>0</v>
      </c>
      <c r="AY82" s="55">
        <f t="shared" si="125"/>
        <v>0</v>
      </c>
      <c r="AZ82" s="55">
        <f t="shared" si="126"/>
        <v>0</v>
      </c>
      <c r="BA82" s="55">
        <f t="shared" si="127"/>
        <v>0</v>
      </c>
      <c r="BB82" s="55">
        <f t="shared" si="128"/>
        <v>0</v>
      </c>
      <c r="BC82" s="55">
        <f t="shared" si="129"/>
        <v>0</v>
      </c>
      <c r="BD82" s="55">
        <f t="shared" si="130"/>
        <v>0</v>
      </c>
      <c r="BE82" s="55">
        <f t="shared" si="131"/>
        <v>0</v>
      </c>
      <c r="BF82" s="55">
        <f t="shared" si="140"/>
        <v>0</v>
      </c>
      <c r="BG82" s="55">
        <f t="shared" si="141"/>
        <v>0</v>
      </c>
      <c r="BH82" s="55">
        <f t="shared" si="142"/>
        <v>0</v>
      </c>
      <c r="BI82" s="55">
        <f t="shared" si="143"/>
        <v>0</v>
      </c>
      <c r="BK82" s="55">
        <f t="shared" si="132"/>
        <v>0</v>
      </c>
      <c r="BL82" s="55">
        <f t="shared" si="133"/>
        <v>0</v>
      </c>
      <c r="BM82" s="55">
        <f t="shared" si="134"/>
        <v>0</v>
      </c>
      <c r="BN82" s="55">
        <f t="shared" si="135"/>
        <v>0</v>
      </c>
      <c r="BO82" s="55">
        <f t="shared" si="136"/>
        <v>0</v>
      </c>
      <c r="BP82" s="55">
        <f t="shared" si="137"/>
        <v>0</v>
      </c>
      <c r="BQ82" s="55">
        <f t="shared" si="138"/>
        <v>0</v>
      </c>
      <c r="BR82" s="55">
        <f t="shared" si="139"/>
        <v>0</v>
      </c>
      <c r="BS82" s="55">
        <f t="shared" si="144"/>
        <v>0</v>
      </c>
      <c r="BT82" s="55">
        <f t="shared" si="145"/>
        <v>0</v>
      </c>
      <c r="BU82" s="55">
        <f t="shared" si="146"/>
        <v>0</v>
      </c>
    </row>
    <row r="83" spans="1:73" x14ac:dyDescent="0.25">
      <c r="A83" s="6">
        <f>'DONNÉES '!B112</f>
        <v>71</v>
      </c>
      <c r="B83" s="8">
        <f t="shared" si="106"/>
        <v>0</v>
      </c>
      <c r="C83" s="29">
        <f>INDEX(bulk_tonnages_div!$C$2:$AF$136,MATCH($A83,bulk_tonnages_div!$A$2:$A$136,0),MATCH(C$2,bulk_tonnages_div!$C$1:$AF$1,0))*$C$6*$C$7*MCF</f>
        <v>0</v>
      </c>
      <c r="D83" s="30">
        <f t="shared" si="94"/>
        <v>0</v>
      </c>
      <c r="E83" s="9">
        <f t="shared" si="95"/>
        <v>0</v>
      </c>
      <c r="F83" s="29">
        <f>INDEX(bulk_tonnages_div!$F$2:$AF$136,MATCH($A83,bulk_tonnages_div!$A$2:$A$136,0),MATCH(F$2,bulk_tonnages_div!$F$1:$AF$1,0))*$F$6*$F$7*MCF</f>
        <v>0</v>
      </c>
      <c r="G83" s="30">
        <f t="shared" si="96"/>
        <v>0</v>
      </c>
      <c r="H83" s="9">
        <f t="shared" si="97"/>
        <v>0</v>
      </c>
      <c r="I83" s="29">
        <f>INDEX(bulk_tonnages_div!$F$2:$AF$136,MATCH($A83,bulk_tonnages_div!$A$2:$A$136,0),MATCH(I$2,bulk_tonnages_div!$F$1:$AF$1,0))*$I$6*$I$7*MCF</f>
        <v>0</v>
      </c>
      <c r="J83" s="30">
        <f t="shared" si="107"/>
        <v>0</v>
      </c>
      <c r="K83" s="9">
        <f t="shared" si="108"/>
        <v>0</v>
      </c>
      <c r="L83" s="29">
        <f>INDEX(bulk_tonnages_div!$F$2:$AF$136,MATCH($A83,bulk_tonnages_div!$A$2:$A$136,0),MATCH(L$2,bulk_tonnages_div!$F$1:$AF$1,0))*$L$6*$L$7*MCF</f>
        <v>0</v>
      </c>
      <c r="M83" s="30">
        <f t="shared" si="109"/>
        <v>0</v>
      </c>
      <c r="N83" s="9">
        <f t="shared" si="110"/>
        <v>0</v>
      </c>
      <c r="O83" s="29">
        <f>INDEX(bulk_tonnages_div!$F$2:$AF$136,MATCH($A83,bulk_tonnages_div!$A$2:$A$136,0),MATCH(O$2,bulk_tonnages_div!$F$1:$AF$1,0))*$O$6*$O$7*MCF</f>
        <v>0</v>
      </c>
      <c r="P83" s="30">
        <f t="shared" si="111"/>
        <v>0</v>
      </c>
      <c r="Q83" s="9">
        <f t="shared" si="112"/>
        <v>0</v>
      </c>
      <c r="R83" s="29">
        <f>INDEX(bulk_tonnages_div!$F$2:$AF$136,MATCH($A83,bulk_tonnages_div!$A$2:$A$136,0),MATCH(R$2,bulk_tonnages_div!$F$1:$AF$1,0))*$R$6*$R$7*MCF</f>
        <v>0</v>
      </c>
      <c r="S83" s="30">
        <f t="shared" si="113"/>
        <v>0</v>
      </c>
      <c r="T83" s="9">
        <f t="shared" si="114"/>
        <v>0</v>
      </c>
      <c r="U83" s="29">
        <f>INDEX(bulk_tonnages_div!$F$2:$AF$136,MATCH($A83,bulk_tonnages_div!$A$2:$A$136,0),MATCH(U$2,bulk_tonnages_div!$F$1:$AF$1,0))*$U$6*$U$7*MCF</f>
        <v>0</v>
      </c>
      <c r="V83" s="30">
        <f t="shared" si="115"/>
        <v>0</v>
      </c>
      <c r="W83" s="9">
        <f t="shared" si="116"/>
        <v>0</v>
      </c>
      <c r="X83" s="29">
        <f>INDEX(bulk_tonnages_div!$F$2:$AF$136,MATCH($A83,bulk_tonnages_div!$A$2:$A$136,0),MATCH(X$2,bulk_tonnages_div!$F$1:$AF$1,0))*$X$6*$X$7*MCF</f>
        <v>0</v>
      </c>
      <c r="Y83" s="30">
        <f t="shared" si="98"/>
        <v>0</v>
      </c>
      <c r="Z83" s="9">
        <f t="shared" si="99"/>
        <v>0</v>
      </c>
      <c r="AA83" s="29">
        <f>INDEX(bulk_tonnages_div!$F$2:$AF$136,MATCH($A83,bulk_tonnages_div!$A$2:$A$136,0),MATCH(AA$2,bulk_tonnages_div!$F$1:$AF$1,0))*$AA$6*$AA$7*MCF</f>
        <v>0</v>
      </c>
      <c r="AB83" s="30">
        <f t="shared" si="100"/>
        <v>0</v>
      </c>
      <c r="AC83" s="9">
        <f t="shared" si="101"/>
        <v>0</v>
      </c>
      <c r="AD83" s="29">
        <f>((INDEX(bulk_tonnages_div!$F$2:$AF$136,MATCH($A83,bulk_tonnages_div!$A$2:$A$136,0),MATCH(AD$2,bulk_tonnages_div!$F$1:$AF$1,0)))+(IF(A73&gt;end_year_1,0,'Soil and Dirt_tonnages'!E73)))*$AD$6*$AD$7*MCF</f>
        <v>0</v>
      </c>
      <c r="AE83" s="30">
        <f t="shared" si="102"/>
        <v>0</v>
      </c>
      <c r="AF83" s="9">
        <f t="shared" si="103"/>
        <v>0</v>
      </c>
      <c r="AG83" s="29">
        <f>INDEX(bulk_tonnages_div!$F$2:$AF$136,MATCH($A83,bulk_tonnages_div!$A$2:$A$136,0),MATCH(AG$2,bulk_tonnages_div!$F$1:$AF$1,0))*$AG$6*$AG$7*MCF</f>
        <v>0</v>
      </c>
      <c r="AH83" s="30">
        <f t="shared" si="104"/>
        <v>0</v>
      </c>
      <c r="AI83" s="9">
        <f t="shared" si="105"/>
        <v>0</v>
      </c>
      <c r="AJ83" s="29">
        <f>INDEX(bulk_tonnages_div!$F$2:$AF$136,MATCH($A83,bulk_tonnages_div!$A$2:$A$136,0),MATCH(AJ$2,bulk_tonnages_div!$F$1:$AF$1,0))*$AJ$6*$AJ$7*MCF</f>
        <v>0</v>
      </c>
      <c r="AK83" s="30">
        <f t="shared" si="117"/>
        <v>0</v>
      </c>
      <c r="AL83" s="9">
        <f t="shared" si="118"/>
        <v>0</v>
      </c>
      <c r="AM83" s="29">
        <f>INDEX(bulk_tonnages_div!$F$2:$AF$136,MATCH($A83,bulk_tonnages_div!$A$2:$A$136,0),MATCH(AM$2,bulk_tonnages_div!$F$1:$AF$1,0))*$AM$6*$AM$7*MCF</f>
        <v>0</v>
      </c>
      <c r="AN83" s="30">
        <f t="shared" si="119"/>
        <v>0</v>
      </c>
      <c r="AO83" s="9">
        <f t="shared" si="120"/>
        <v>0</v>
      </c>
      <c r="AP83" s="29">
        <f>IF(A73&gt;end_year_1, 0, Sludge_tonnages!E73)*$AP$6*$AP$7*MCF</f>
        <v>0</v>
      </c>
      <c r="AQ83" s="30">
        <f t="shared" si="121"/>
        <v>0</v>
      </c>
      <c r="AR83" s="9">
        <f t="shared" si="122"/>
        <v>0</v>
      </c>
      <c r="AU83" s="55">
        <f t="shared" si="147"/>
        <v>0</v>
      </c>
      <c r="AV83" s="55">
        <f t="shared" si="123"/>
        <v>0</v>
      </c>
      <c r="AX83" s="55">
        <f t="shared" si="124"/>
        <v>0</v>
      </c>
      <c r="AY83" s="55">
        <f t="shared" si="125"/>
        <v>0</v>
      </c>
      <c r="AZ83" s="55">
        <f t="shared" si="126"/>
        <v>0</v>
      </c>
      <c r="BA83" s="55">
        <f t="shared" si="127"/>
        <v>0</v>
      </c>
      <c r="BB83" s="55">
        <f t="shared" si="128"/>
        <v>0</v>
      </c>
      <c r="BC83" s="55">
        <f t="shared" si="129"/>
        <v>0</v>
      </c>
      <c r="BD83" s="55">
        <f t="shared" si="130"/>
        <v>0</v>
      </c>
      <c r="BE83" s="55">
        <f t="shared" si="131"/>
        <v>0</v>
      </c>
      <c r="BF83" s="55">
        <f t="shared" si="140"/>
        <v>0</v>
      </c>
      <c r="BG83" s="55">
        <f t="shared" si="141"/>
        <v>0</v>
      </c>
      <c r="BH83" s="55">
        <f t="shared" si="142"/>
        <v>0</v>
      </c>
      <c r="BI83" s="55">
        <f t="shared" si="143"/>
        <v>0</v>
      </c>
      <c r="BK83" s="55">
        <f t="shared" si="132"/>
        <v>0</v>
      </c>
      <c r="BL83" s="55">
        <f t="shared" si="133"/>
        <v>0</v>
      </c>
      <c r="BM83" s="55">
        <f t="shared" si="134"/>
        <v>0</v>
      </c>
      <c r="BN83" s="55">
        <f t="shared" si="135"/>
        <v>0</v>
      </c>
      <c r="BO83" s="55">
        <f t="shared" si="136"/>
        <v>0</v>
      </c>
      <c r="BP83" s="55">
        <f t="shared" si="137"/>
        <v>0</v>
      </c>
      <c r="BQ83" s="55">
        <f t="shared" si="138"/>
        <v>0</v>
      </c>
      <c r="BR83" s="55">
        <f t="shared" si="139"/>
        <v>0</v>
      </c>
      <c r="BS83" s="55">
        <f t="shared" si="144"/>
        <v>0</v>
      </c>
      <c r="BT83" s="55">
        <f t="shared" si="145"/>
        <v>0</v>
      </c>
      <c r="BU83" s="55">
        <f t="shared" si="146"/>
        <v>0</v>
      </c>
    </row>
    <row r="84" spans="1:73" x14ac:dyDescent="0.25">
      <c r="A84" s="6">
        <f>'DONNÉES '!B113</f>
        <v>72</v>
      </c>
      <c r="B84" s="8">
        <f t="shared" si="106"/>
        <v>0</v>
      </c>
      <c r="C84" s="29">
        <f>INDEX(bulk_tonnages_div!$C$2:$AF$136,MATCH($A84,bulk_tonnages_div!$A$2:$A$136,0),MATCH(C$2,bulk_tonnages_div!$C$1:$AF$1,0))*$C$6*$C$7*MCF</f>
        <v>0</v>
      </c>
      <c r="D84" s="30">
        <f t="shared" si="94"/>
        <v>0</v>
      </c>
      <c r="E84" s="9">
        <f t="shared" si="95"/>
        <v>0</v>
      </c>
      <c r="F84" s="29">
        <f>INDEX(bulk_tonnages_div!$F$2:$AF$136,MATCH($A84,bulk_tonnages_div!$A$2:$A$136,0),MATCH(F$2,bulk_tonnages_div!$F$1:$AF$1,0))*$F$6*$F$7*MCF</f>
        <v>0</v>
      </c>
      <c r="G84" s="30">
        <f t="shared" si="96"/>
        <v>0</v>
      </c>
      <c r="H84" s="9">
        <f t="shared" si="97"/>
        <v>0</v>
      </c>
      <c r="I84" s="29">
        <f>INDEX(bulk_tonnages_div!$F$2:$AF$136,MATCH($A84,bulk_tonnages_div!$A$2:$A$136,0),MATCH(I$2,bulk_tonnages_div!$F$1:$AF$1,0))*$I$6*$I$7*MCF</f>
        <v>0</v>
      </c>
      <c r="J84" s="30">
        <f t="shared" si="107"/>
        <v>0</v>
      </c>
      <c r="K84" s="9">
        <f t="shared" si="108"/>
        <v>0</v>
      </c>
      <c r="L84" s="29">
        <f>INDEX(bulk_tonnages_div!$F$2:$AF$136,MATCH($A84,bulk_tonnages_div!$A$2:$A$136,0),MATCH(L$2,bulk_tonnages_div!$F$1:$AF$1,0))*$L$6*$L$7*MCF</f>
        <v>0</v>
      </c>
      <c r="M84" s="30">
        <f t="shared" si="109"/>
        <v>0</v>
      </c>
      <c r="N84" s="9">
        <f t="shared" si="110"/>
        <v>0</v>
      </c>
      <c r="O84" s="29">
        <f>INDEX(bulk_tonnages_div!$F$2:$AF$136,MATCH($A84,bulk_tonnages_div!$A$2:$A$136,0),MATCH(O$2,bulk_tonnages_div!$F$1:$AF$1,0))*$O$6*$O$7*MCF</f>
        <v>0</v>
      </c>
      <c r="P84" s="30">
        <f t="shared" si="111"/>
        <v>0</v>
      </c>
      <c r="Q84" s="9">
        <f t="shared" si="112"/>
        <v>0</v>
      </c>
      <c r="R84" s="29">
        <f>INDEX(bulk_tonnages_div!$F$2:$AF$136,MATCH($A84,bulk_tonnages_div!$A$2:$A$136,0),MATCH(R$2,bulk_tonnages_div!$F$1:$AF$1,0))*$R$6*$R$7*MCF</f>
        <v>0</v>
      </c>
      <c r="S84" s="30">
        <f t="shared" si="113"/>
        <v>0</v>
      </c>
      <c r="T84" s="9">
        <f t="shared" si="114"/>
        <v>0</v>
      </c>
      <c r="U84" s="29">
        <f>INDEX(bulk_tonnages_div!$F$2:$AF$136,MATCH($A84,bulk_tonnages_div!$A$2:$A$136,0),MATCH(U$2,bulk_tonnages_div!$F$1:$AF$1,0))*$U$6*$U$7*MCF</f>
        <v>0</v>
      </c>
      <c r="V84" s="30">
        <f t="shared" si="115"/>
        <v>0</v>
      </c>
      <c r="W84" s="9">
        <f t="shared" si="116"/>
        <v>0</v>
      </c>
      <c r="X84" s="29">
        <f>INDEX(bulk_tonnages_div!$F$2:$AF$136,MATCH($A84,bulk_tonnages_div!$A$2:$A$136,0),MATCH(X$2,bulk_tonnages_div!$F$1:$AF$1,0))*$X$6*$X$7*MCF</f>
        <v>0</v>
      </c>
      <c r="Y84" s="30">
        <f t="shared" si="98"/>
        <v>0</v>
      </c>
      <c r="Z84" s="9">
        <f t="shared" si="99"/>
        <v>0</v>
      </c>
      <c r="AA84" s="29">
        <f>INDEX(bulk_tonnages_div!$F$2:$AF$136,MATCH($A84,bulk_tonnages_div!$A$2:$A$136,0),MATCH(AA$2,bulk_tonnages_div!$F$1:$AF$1,0))*$AA$6*$AA$7*MCF</f>
        <v>0</v>
      </c>
      <c r="AB84" s="30">
        <f t="shared" si="100"/>
        <v>0</v>
      </c>
      <c r="AC84" s="9">
        <f t="shared" si="101"/>
        <v>0</v>
      </c>
      <c r="AD84" s="29">
        <f>((INDEX(bulk_tonnages_div!$F$2:$AF$136,MATCH($A84,bulk_tonnages_div!$A$2:$A$136,0),MATCH(AD$2,bulk_tonnages_div!$F$1:$AF$1,0)))+(IF(A74&gt;end_year_1,0,'Soil and Dirt_tonnages'!E74)))*$AD$6*$AD$7*MCF</f>
        <v>0</v>
      </c>
      <c r="AE84" s="30">
        <f t="shared" si="102"/>
        <v>0</v>
      </c>
      <c r="AF84" s="9">
        <f t="shared" si="103"/>
        <v>0</v>
      </c>
      <c r="AG84" s="29">
        <f>INDEX(bulk_tonnages_div!$F$2:$AF$136,MATCH($A84,bulk_tonnages_div!$A$2:$A$136,0),MATCH(AG$2,bulk_tonnages_div!$F$1:$AF$1,0))*$AG$6*$AG$7*MCF</f>
        <v>0</v>
      </c>
      <c r="AH84" s="30">
        <f t="shared" si="104"/>
        <v>0</v>
      </c>
      <c r="AI84" s="9">
        <f t="shared" si="105"/>
        <v>0</v>
      </c>
      <c r="AJ84" s="29">
        <f>INDEX(bulk_tonnages_div!$F$2:$AF$136,MATCH($A84,bulk_tonnages_div!$A$2:$A$136,0),MATCH(AJ$2,bulk_tonnages_div!$F$1:$AF$1,0))*$AJ$6*$AJ$7*MCF</f>
        <v>0</v>
      </c>
      <c r="AK84" s="30">
        <f t="shared" si="117"/>
        <v>0</v>
      </c>
      <c r="AL84" s="9">
        <f t="shared" si="118"/>
        <v>0</v>
      </c>
      <c r="AM84" s="29">
        <f>INDEX(bulk_tonnages_div!$F$2:$AF$136,MATCH($A84,bulk_tonnages_div!$A$2:$A$136,0),MATCH(AM$2,bulk_tonnages_div!$F$1:$AF$1,0))*$AM$6*$AM$7*MCF</f>
        <v>0</v>
      </c>
      <c r="AN84" s="30">
        <f t="shared" si="119"/>
        <v>0</v>
      </c>
      <c r="AO84" s="9">
        <f t="shared" si="120"/>
        <v>0</v>
      </c>
      <c r="AP84" s="29">
        <f>IF(A74&gt;end_year_1, 0, Sludge_tonnages!E74)*$AP$6*$AP$7*MCF</f>
        <v>0</v>
      </c>
      <c r="AQ84" s="30">
        <f t="shared" si="121"/>
        <v>0</v>
      </c>
      <c r="AR84" s="9">
        <f t="shared" si="122"/>
        <v>0</v>
      </c>
      <c r="AU84" s="55">
        <f t="shared" si="147"/>
        <v>0</v>
      </c>
      <c r="AV84" s="55">
        <f t="shared" si="123"/>
        <v>0</v>
      </c>
      <c r="AX84" s="55">
        <f t="shared" si="124"/>
        <v>0</v>
      </c>
      <c r="AY84" s="55">
        <f t="shared" si="125"/>
        <v>0</v>
      </c>
      <c r="AZ84" s="55">
        <f t="shared" si="126"/>
        <v>0</v>
      </c>
      <c r="BA84" s="55">
        <f t="shared" si="127"/>
        <v>0</v>
      </c>
      <c r="BB84" s="55">
        <f t="shared" si="128"/>
        <v>0</v>
      </c>
      <c r="BC84" s="55">
        <f t="shared" si="129"/>
        <v>0</v>
      </c>
      <c r="BD84" s="55">
        <f t="shared" si="130"/>
        <v>0</v>
      </c>
      <c r="BE84" s="55">
        <f t="shared" si="131"/>
        <v>0</v>
      </c>
      <c r="BF84" s="55">
        <f t="shared" si="140"/>
        <v>0</v>
      </c>
      <c r="BG84" s="55">
        <f t="shared" si="141"/>
        <v>0</v>
      </c>
      <c r="BH84" s="55">
        <f t="shared" si="142"/>
        <v>0</v>
      </c>
      <c r="BI84" s="55">
        <f t="shared" si="143"/>
        <v>0</v>
      </c>
      <c r="BK84" s="55">
        <f t="shared" si="132"/>
        <v>0</v>
      </c>
      <c r="BL84" s="55">
        <f t="shared" si="133"/>
        <v>0</v>
      </c>
      <c r="BM84" s="55">
        <f t="shared" si="134"/>
        <v>0</v>
      </c>
      <c r="BN84" s="55">
        <f t="shared" si="135"/>
        <v>0</v>
      </c>
      <c r="BO84" s="55">
        <f t="shared" si="136"/>
        <v>0</v>
      </c>
      <c r="BP84" s="55">
        <f t="shared" si="137"/>
        <v>0</v>
      </c>
      <c r="BQ84" s="55">
        <f t="shared" si="138"/>
        <v>0</v>
      </c>
      <c r="BR84" s="55">
        <f t="shared" si="139"/>
        <v>0</v>
      </c>
      <c r="BS84" s="55">
        <f t="shared" si="144"/>
        <v>0</v>
      </c>
      <c r="BT84" s="55">
        <f t="shared" si="145"/>
        <v>0</v>
      </c>
      <c r="BU84" s="55">
        <f t="shared" si="146"/>
        <v>0</v>
      </c>
    </row>
    <row r="85" spans="1:73" x14ac:dyDescent="0.25">
      <c r="A85" s="6">
        <f>'DONNÉES '!B114</f>
        <v>73</v>
      </c>
      <c r="B85" s="8">
        <f t="shared" si="106"/>
        <v>0</v>
      </c>
      <c r="C85" s="29">
        <f>INDEX(bulk_tonnages_div!$C$2:$AF$136,MATCH($A85,bulk_tonnages_div!$A$2:$A$136,0),MATCH(C$2,bulk_tonnages_div!$C$1:$AF$1,0))*$C$6*$C$7*MCF</f>
        <v>0</v>
      </c>
      <c r="D85" s="30">
        <f t="shared" si="94"/>
        <v>0</v>
      </c>
      <c r="E85" s="9">
        <f t="shared" si="95"/>
        <v>0</v>
      </c>
      <c r="F85" s="29">
        <f>INDEX(bulk_tonnages_div!$F$2:$AF$136,MATCH($A85,bulk_tonnages_div!$A$2:$A$136,0),MATCH(F$2,bulk_tonnages_div!$F$1:$AF$1,0))*$F$6*$F$7*MCF</f>
        <v>0</v>
      </c>
      <c r="G85" s="30">
        <f t="shared" si="96"/>
        <v>0</v>
      </c>
      <c r="H85" s="9">
        <f t="shared" si="97"/>
        <v>0</v>
      </c>
      <c r="I85" s="29">
        <f>INDEX(bulk_tonnages_div!$F$2:$AF$136,MATCH($A85,bulk_tonnages_div!$A$2:$A$136,0),MATCH(I$2,bulk_tonnages_div!$F$1:$AF$1,0))*$I$6*$I$7*MCF</f>
        <v>0</v>
      </c>
      <c r="J85" s="30">
        <f t="shared" si="107"/>
        <v>0</v>
      </c>
      <c r="K85" s="9">
        <f t="shared" si="108"/>
        <v>0</v>
      </c>
      <c r="L85" s="29">
        <f>INDEX(bulk_tonnages_div!$F$2:$AF$136,MATCH($A85,bulk_tonnages_div!$A$2:$A$136,0),MATCH(L$2,bulk_tonnages_div!$F$1:$AF$1,0))*$L$6*$L$7*MCF</f>
        <v>0</v>
      </c>
      <c r="M85" s="30">
        <f t="shared" si="109"/>
        <v>0</v>
      </c>
      <c r="N85" s="9">
        <f t="shared" si="110"/>
        <v>0</v>
      </c>
      <c r="O85" s="29">
        <f>INDEX(bulk_tonnages_div!$F$2:$AF$136,MATCH($A85,bulk_tonnages_div!$A$2:$A$136,0),MATCH(O$2,bulk_tonnages_div!$F$1:$AF$1,0))*$O$6*$O$7*MCF</f>
        <v>0</v>
      </c>
      <c r="P85" s="30">
        <f t="shared" si="111"/>
        <v>0</v>
      </c>
      <c r="Q85" s="9">
        <f t="shared" si="112"/>
        <v>0</v>
      </c>
      <c r="R85" s="29">
        <f>INDEX(bulk_tonnages_div!$F$2:$AF$136,MATCH($A85,bulk_tonnages_div!$A$2:$A$136,0),MATCH(R$2,bulk_tonnages_div!$F$1:$AF$1,0))*$R$6*$R$7*MCF</f>
        <v>0</v>
      </c>
      <c r="S85" s="30">
        <f t="shared" si="113"/>
        <v>0</v>
      </c>
      <c r="T85" s="9">
        <f t="shared" si="114"/>
        <v>0</v>
      </c>
      <c r="U85" s="29">
        <f>INDEX(bulk_tonnages_div!$F$2:$AF$136,MATCH($A85,bulk_tonnages_div!$A$2:$A$136,0),MATCH(U$2,bulk_tonnages_div!$F$1:$AF$1,0))*$U$6*$U$7*MCF</f>
        <v>0</v>
      </c>
      <c r="V85" s="30">
        <f t="shared" si="115"/>
        <v>0</v>
      </c>
      <c r="W85" s="9">
        <f t="shared" si="116"/>
        <v>0</v>
      </c>
      <c r="X85" s="29">
        <f>INDEX(bulk_tonnages_div!$F$2:$AF$136,MATCH($A85,bulk_tonnages_div!$A$2:$A$136,0),MATCH(X$2,bulk_tonnages_div!$F$1:$AF$1,0))*$X$6*$X$7*MCF</f>
        <v>0</v>
      </c>
      <c r="Y85" s="30">
        <f t="shared" si="98"/>
        <v>0</v>
      </c>
      <c r="Z85" s="9">
        <f t="shared" si="99"/>
        <v>0</v>
      </c>
      <c r="AA85" s="29">
        <f>INDEX(bulk_tonnages_div!$F$2:$AF$136,MATCH($A85,bulk_tonnages_div!$A$2:$A$136,0),MATCH(AA$2,bulk_tonnages_div!$F$1:$AF$1,0))*$AA$6*$AA$7*MCF</f>
        <v>0</v>
      </c>
      <c r="AB85" s="30">
        <f t="shared" si="100"/>
        <v>0</v>
      </c>
      <c r="AC85" s="9">
        <f t="shared" si="101"/>
        <v>0</v>
      </c>
      <c r="AD85" s="29">
        <f>((INDEX(bulk_tonnages_div!$F$2:$AF$136,MATCH($A85,bulk_tonnages_div!$A$2:$A$136,0),MATCH(AD$2,bulk_tonnages_div!$F$1:$AF$1,0)))+(IF(A75&gt;end_year_1,0,'Soil and Dirt_tonnages'!E75)))*$AD$6*$AD$7*MCF</f>
        <v>0</v>
      </c>
      <c r="AE85" s="30">
        <f t="shared" si="102"/>
        <v>0</v>
      </c>
      <c r="AF85" s="9">
        <f t="shared" si="103"/>
        <v>0</v>
      </c>
      <c r="AG85" s="29">
        <f>INDEX(bulk_tonnages_div!$F$2:$AF$136,MATCH($A85,bulk_tonnages_div!$A$2:$A$136,0),MATCH(AG$2,bulk_tonnages_div!$F$1:$AF$1,0))*$AG$6*$AG$7*MCF</f>
        <v>0</v>
      </c>
      <c r="AH85" s="30">
        <f t="shared" si="104"/>
        <v>0</v>
      </c>
      <c r="AI85" s="9">
        <f t="shared" si="105"/>
        <v>0</v>
      </c>
      <c r="AJ85" s="29">
        <f>INDEX(bulk_tonnages_div!$F$2:$AF$136,MATCH($A85,bulk_tonnages_div!$A$2:$A$136,0),MATCH(AJ$2,bulk_tonnages_div!$F$1:$AF$1,0))*$AJ$6*$AJ$7*MCF</f>
        <v>0</v>
      </c>
      <c r="AK85" s="30">
        <f t="shared" si="117"/>
        <v>0</v>
      </c>
      <c r="AL85" s="9">
        <f t="shared" si="118"/>
        <v>0</v>
      </c>
      <c r="AM85" s="29">
        <f>INDEX(bulk_tonnages_div!$F$2:$AF$136,MATCH($A85,bulk_tonnages_div!$A$2:$A$136,0),MATCH(AM$2,bulk_tonnages_div!$F$1:$AF$1,0))*$AM$6*$AM$7*MCF</f>
        <v>0</v>
      </c>
      <c r="AN85" s="30">
        <f t="shared" si="119"/>
        <v>0</v>
      </c>
      <c r="AO85" s="9">
        <f t="shared" si="120"/>
        <v>0</v>
      </c>
      <c r="AP85" s="29">
        <f>IF(A75&gt;end_year_1, 0, Sludge_tonnages!E75)*$AP$6*$AP$7*MCF</f>
        <v>0</v>
      </c>
      <c r="AQ85" s="30">
        <f t="shared" si="121"/>
        <v>0</v>
      </c>
      <c r="AR85" s="9">
        <f t="shared" si="122"/>
        <v>0</v>
      </c>
      <c r="AU85" s="55">
        <f t="shared" si="147"/>
        <v>0</v>
      </c>
      <c r="AV85" s="55">
        <f t="shared" si="123"/>
        <v>0</v>
      </c>
      <c r="AX85" s="55">
        <f t="shared" si="124"/>
        <v>0</v>
      </c>
      <c r="AY85" s="55">
        <f t="shared" si="125"/>
        <v>0</v>
      </c>
      <c r="AZ85" s="55">
        <f t="shared" si="126"/>
        <v>0</v>
      </c>
      <c r="BA85" s="55">
        <f t="shared" si="127"/>
        <v>0</v>
      </c>
      <c r="BB85" s="55">
        <f t="shared" si="128"/>
        <v>0</v>
      </c>
      <c r="BC85" s="55">
        <f t="shared" si="129"/>
        <v>0</v>
      </c>
      <c r="BD85" s="55">
        <f t="shared" si="130"/>
        <v>0</v>
      </c>
      <c r="BE85" s="55">
        <f t="shared" si="131"/>
        <v>0</v>
      </c>
      <c r="BF85" s="55">
        <f t="shared" si="140"/>
        <v>0</v>
      </c>
      <c r="BG85" s="55">
        <f t="shared" si="141"/>
        <v>0</v>
      </c>
      <c r="BH85" s="55">
        <f t="shared" si="142"/>
        <v>0</v>
      </c>
      <c r="BI85" s="55">
        <f t="shared" si="143"/>
        <v>0</v>
      </c>
      <c r="BK85" s="55">
        <f t="shared" si="132"/>
        <v>0</v>
      </c>
      <c r="BL85" s="55">
        <f t="shared" si="133"/>
        <v>0</v>
      </c>
      <c r="BM85" s="55">
        <f t="shared" si="134"/>
        <v>0</v>
      </c>
      <c r="BN85" s="55">
        <f t="shared" si="135"/>
        <v>0</v>
      </c>
      <c r="BO85" s="55">
        <f t="shared" si="136"/>
        <v>0</v>
      </c>
      <c r="BP85" s="55">
        <f t="shared" si="137"/>
        <v>0</v>
      </c>
      <c r="BQ85" s="55">
        <f t="shared" si="138"/>
        <v>0</v>
      </c>
      <c r="BR85" s="55">
        <f t="shared" si="139"/>
        <v>0</v>
      </c>
      <c r="BS85" s="55">
        <f t="shared" si="144"/>
        <v>0</v>
      </c>
      <c r="BT85" s="55">
        <f t="shared" si="145"/>
        <v>0</v>
      </c>
      <c r="BU85" s="55">
        <f t="shared" si="146"/>
        <v>0</v>
      </c>
    </row>
    <row r="86" spans="1:73" x14ac:dyDescent="0.25">
      <c r="A86" s="6">
        <f>'DONNÉES '!B115</f>
        <v>74</v>
      </c>
      <c r="B86" s="8">
        <f t="shared" si="106"/>
        <v>0</v>
      </c>
      <c r="C86" s="29">
        <f>INDEX(bulk_tonnages_div!$C$2:$AF$136,MATCH($A86,bulk_tonnages_div!$A$2:$A$136,0),MATCH(C$2,bulk_tonnages_div!$C$1:$AF$1,0))*$C$6*$C$7*MCF</f>
        <v>0</v>
      </c>
      <c r="D86" s="30">
        <f t="shared" si="94"/>
        <v>0</v>
      </c>
      <c r="E86" s="9">
        <f t="shared" si="95"/>
        <v>0</v>
      </c>
      <c r="F86" s="29">
        <f>INDEX(bulk_tonnages_div!$F$2:$AF$136,MATCH($A86,bulk_tonnages_div!$A$2:$A$136,0),MATCH(F$2,bulk_tonnages_div!$F$1:$AF$1,0))*$F$6*$F$7*MCF</f>
        <v>0</v>
      </c>
      <c r="G86" s="30">
        <f t="shared" si="96"/>
        <v>0</v>
      </c>
      <c r="H86" s="9">
        <f t="shared" si="97"/>
        <v>0</v>
      </c>
      <c r="I86" s="29">
        <f>INDEX(bulk_tonnages_div!$F$2:$AF$136,MATCH($A86,bulk_tonnages_div!$A$2:$A$136,0),MATCH(I$2,bulk_tonnages_div!$F$1:$AF$1,0))*$I$6*$I$7*MCF</f>
        <v>0</v>
      </c>
      <c r="J86" s="30">
        <f t="shared" si="107"/>
        <v>0</v>
      </c>
      <c r="K86" s="9">
        <f t="shared" si="108"/>
        <v>0</v>
      </c>
      <c r="L86" s="29">
        <f>INDEX(bulk_tonnages_div!$F$2:$AF$136,MATCH($A86,bulk_tonnages_div!$A$2:$A$136,0),MATCH(L$2,bulk_tonnages_div!$F$1:$AF$1,0))*$L$6*$L$7*MCF</f>
        <v>0</v>
      </c>
      <c r="M86" s="30">
        <f t="shared" si="109"/>
        <v>0</v>
      </c>
      <c r="N86" s="9">
        <f t="shared" si="110"/>
        <v>0</v>
      </c>
      <c r="O86" s="29">
        <f>INDEX(bulk_tonnages_div!$F$2:$AF$136,MATCH($A86,bulk_tonnages_div!$A$2:$A$136,0),MATCH(O$2,bulk_tonnages_div!$F$1:$AF$1,0))*$O$6*$O$7*MCF</f>
        <v>0</v>
      </c>
      <c r="P86" s="30">
        <f t="shared" si="111"/>
        <v>0</v>
      </c>
      <c r="Q86" s="9">
        <f t="shared" si="112"/>
        <v>0</v>
      </c>
      <c r="R86" s="29">
        <f>INDEX(bulk_tonnages_div!$F$2:$AF$136,MATCH($A86,bulk_tonnages_div!$A$2:$A$136,0),MATCH(R$2,bulk_tonnages_div!$F$1:$AF$1,0))*$R$6*$R$7*MCF</f>
        <v>0</v>
      </c>
      <c r="S86" s="30">
        <f t="shared" si="113"/>
        <v>0</v>
      </c>
      <c r="T86" s="9">
        <f t="shared" si="114"/>
        <v>0</v>
      </c>
      <c r="U86" s="29">
        <f>INDEX(bulk_tonnages_div!$F$2:$AF$136,MATCH($A86,bulk_tonnages_div!$A$2:$A$136,0),MATCH(U$2,bulk_tonnages_div!$F$1:$AF$1,0))*$U$6*$U$7*MCF</f>
        <v>0</v>
      </c>
      <c r="V86" s="30">
        <f t="shared" si="115"/>
        <v>0</v>
      </c>
      <c r="W86" s="9">
        <f t="shared" si="116"/>
        <v>0</v>
      </c>
      <c r="X86" s="29">
        <f>INDEX(bulk_tonnages_div!$F$2:$AF$136,MATCH($A86,bulk_tonnages_div!$A$2:$A$136,0),MATCH(X$2,bulk_tonnages_div!$F$1:$AF$1,0))*$X$6*$X$7*MCF</f>
        <v>0</v>
      </c>
      <c r="Y86" s="30">
        <f t="shared" si="98"/>
        <v>0</v>
      </c>
      <c r="Z86" s="9">
        <f t="shared" si="99"/>
        <v>0</v>
      </c>
      <c r="AA86" s="29">
        <f>INDEX(bulk_tonnages_div!$F$2:$AF$136,MATCH($A86,bulk_tonnages_div!$A$2:$A$136,0),MATCH(AA$2,bulk_tonnages_div!$F$1:$AF$1,0))*$AA$6*$AA$7*MCF</f>
        <v>0</v>
      </c>
      <c r="AB86" s="30">
        <f t="shared" si="100"/>
        <v>0</v>
      </c>
      <c r="AC86" s="9">
        <f t="shared" si="101"/>
        <v>0</v>
      </c>
      <c r="AD86" s="29">
        <f>((INDEX(bulk_tonnages_div!$F$2:$AF$136,MATCH($A86,bulk_tonnages_div!$A$2:$A$136,0),MATCH(AD$2,bulk_tonnages_div!$F$1:$AF$1,0)))+(IF(A76&gt;end_year_1,0,'Soil and Dirt_tonnages'!E76)))*$AD$6*$AD$7*MCF</f>
        <v>0</v>
      </c>
      <c r="AE86" s="30">
        <f t="shared" si="102"/>
        <v>0</v>
      </c>
      <c r="AF86" s="9">
        <f t="shared" si="103"/>
        <v>0</v>
      </c>
      <c r="AG86" s="29">
        <f>INDEX(bulk_tonnages_div!$F$2:$AF$136,MATCH($A86,bulk_tonnages_div!$A$2:$A$136,0),MATCH(AG$2,bulk_tonnages_div!$F$1:$AF$1,0))*$AG$6*$AG$7*MCF</f>
        <v>0</v>
      </c>
      <c r="AH86" s="30">
        <f t="shared" si="104"/>
        <v>0</v>
      </c>
      <c r="AI86" s="9">
        <f t="shared" si="105"/>
        <v>0</v>
      </c>
      <c r="AJ86" s="29">
        <f>INDEX(bulk_tonnages_div!$F$2:$AF$136,MATCH($A86,bulk_tonnages_div!$A$2:$A$136,0),MATCH(AJ$2,bulk_tonnages_div!$F$1:$AF$1,0))*$AJ$6*$AJ$7*MCF</f>
        <v>0</v>
      </c>
      <c r="AK86" s="30">
        <f t="shared" si="117"/>
        <v>0</v>
      </c>
      <c r="AL86" s="9">
        <f t="shared" si="118"/>
        <v>0</v>
      </c>
      <c r="AM86" s="29">
        <f>INDEX(bulk_tonnages_div!$F$2:$AF$136,MATCH($A86,bulk_tonnages_div!$A$2:$A$136,0),MATCH(AM$2,bulk_tonnages_div!$F$1:$AF$1,0))*$AM$6*$AM$7*MCF</f>
        <v>0</v>
      </c>
      <c r="AN86" s="30">
        <f t="shared" si="119"/>
        <v>0</v>
      </c>
      <c r="AO86" s="9">
        <f t="shared" si="120"/>
        <v>0</v>
      </c>
      <c r="AP86" s="29">
        <f>IF(A76&gt;end_year_1, 0, Sludge_tonnages!E76)*$AP$6*$AP$7*MCF</f>
        <v>0</v>
      </c>
      <c r="AQ86" s="30">
        <f t="shared" si="121"/>
        <v>0</v>
      </c>
      <c r="AR86" s="9">
        <f t="shared" si="122"/>
        <v>0</v>
      </c>
      <c r="AU86" s="55">
        <f t="shared" si="147"/>
        <v>0</v>
      </c>
      <c r="AV86" s="55">
        <f t="shared" si="123"/>
        <v>0</v>
      </c>
      <c r="AX86" s="55">
        <f t="shared" si="124"/>
        <v>0</v>
      </c>
      <c r="AY86" s="55">
        <f t="shared" si="125"/>
        <v>0</v>
      </c>
      <c r="AZ86" s="55">
        <f t="shared" si="126"/>
        <v>0</v>
      </c>
      <c r="BA86" s="55">
        <f t="shared" si="127"/>
        <v>0</v>
      </c>
      <c r="BB86" s="55">
        <f t="shared" si="128"/>
        <v>0</v>
      </c>
      <c r="BC86" s="55">
        <f t="shared" si="129"/>
        <v>0</v>
      </c>
      <c r="BD86" s="55">
        <f t="shared" si="130"/>
        <v>0</v>
      </c>
      <c r="BE86" s="55">
        <f t="shared" si="131"/>
        <v>0</v>
      </c>
      <c r="BF86" s="55">
        <f t="shared" si="140"/>
        <v>0</v>
      </c>
      <c r="BG86" s="55">
        <f t="shared" si="141"/>
        <v>0</v>
      </c>
      <c r="BH86" s="55">
        <f t="shared" si="142"/>
        <v>0</v>
      </c>
      <c r="BI86" s="55">
        <f t="shared" si="143"/>
        <v>0</v>
      </c>
      <c r="BK86" s="55">
        <f t="shared" si="132"/>
        <v>0</v>
      </c>
      <c r="BL86" s="55">
        <f t="shared" si="133"/>
        <v>0</v>
      </c>
      <c r="BM86" s="55">
        <f t="shared" si="134"/>
        <v>0</v>
      </c>
      <c r="BN86" s="55">
        <f t="shared" si="135"/>
        <v>0</v>
      </c>
      <c r="BO86" s="55">
        <f t="shared" si="136"/>
        <v>0</v>
      </c>
      <c r="BP86" s="55">
        <f t="shared" si="137"/>
        <v>0</v>
      </c>
      <c r="BQ86" s="55">
        <f t="shared" si="138"/>
        <v>0</v>
      </c>
      <c r="BR86" s="55">
        <f t="shared" si="139"/>
        <v>0</v>
      </c>
      <c r="BS86" s="55">
        <f t="shared" si="144"/>
        <v>0</v>
      </c>
      <c r="BT86" s="55">
        <f t="shared" si="145"/>
        <v>0</v>
      </c>
      <c r="BU86" s="55">
        <f t="shared" si="146"/>
        <v>0</v>
      </c>
    </row>
    <row r="87" spans="1:73" x14ac:dyDescent="0.25">
      <c r="A87" s="6">
        <f>'DONNÉES '!B116</f>
        <v>75</v>
      </c>
      <c r="B87" s="8">
        <f t="shared" si="106"/>
        <v>0</v>
      </c>
      <c r="C87" s="29">
        <f>INDEX(bulk_tonnages_div!$C$2:$AF$136,MATCH($A87,bulk_tonnages_div!$A$2:$A$136,0),MATCH(C$2,bulk_tonnages_div!$C$1:$AF$1,0))*$C$6*$C$7*MCF</f>
        <v>0</v>
      </c>
      <c r="D87" s="30">
        <f t="shared" si="94"/>
        <v>0</v>
      </c>
      <c r="E87" s="9">
        <f t="shared" si="95"/>
        <v>0</v>
      </c>
      <c r="F87" s="29">
        <f>INDEX(bulk_tonnages_div!$F$2:$AF$136,MATCH($A87,bulk_tonnages_div!$A$2:$A$136,0),MATCH(F$2,bulk_tonnages_div!$F$1:$AF$1,0))*$F$6*$F$7*MCF</f>
        <v>0</v>
      </c>
      <c r="G87" s="30">
        <f t="shared" si="96"/>
        <v>0</v>
      </c>
      <c r="H87" s="9">
        <f t="shared" si="97"/>
        <v>0</v>
      </c>
      <c r="I87" s="29">
        <f>INDEX(bulk_tonnages_div!$F$2:$AF$136,MATCH($A87,bulk_tonnages_div!$A$2:$A$136,0),MATCH(I$2,bulk_tonnages_div!$F$1:$AF$1,0))*$I$6*$I$7*MCF</f>
        <v>0</v>
      </c>
      <c r="J87" s="30">
        <f t="shared" si="107"/>
        <v>0</v>
      </c>
      <c r="K87" s="9">
        <f t="shared" si="108"/>
        <v>0</v>
      </c>
      <c r="L87" s="29">
        <f>INDEX(bulk_tonnages_div!$F$2:$AF$136,MATCH($A87,bulk_tonnages_div!$A$2:$A$136,0),MATCH(L$2,bulk_tonnages_div!$F$1:$AF$1,0))*$L$6*$L$7*MCF</f>
        <v>0</v>
      </c>
      <c r="M87" s="30">
        <f t="shared" si="109"/>
        <v>0</v>
      </c>
      <c r="N87" s="9">
        <f t="shared" si="110"/>
        <v>0</v>
      </c>
      <c r="O87" s="29">
        <f>INDEX(bulk_tonnages_div!$F$2:$AF$136,MATCH($A87,bulk_tonnages_div!$A$2:$A$136,0),MATCH(O$2,bulk_tonnages_div!$F$1:$AF$1,0))*$O$6*$O$7*MCF</f>
        <v>0</v>
      </c>
      <c r="P87" s="30">
        <f t="shared" si="111"/>
        <v>0</v>
      </c>
      <c r="Q87" s="9">
        <f t="shared" si="112"/>
        <v>0</v>
      </c>
      <c r="R87" s="29">
        <f>INDEX(bulk_tonnages_div!$F$2:$AF$136,MATCH($A87,bulk_tonnages_div!$A$2:$A$136,0),MATCH(R$2,bulk_tonnages_div!$F$1:$AF$1,0))*$R$6*$R$7*MCF</f>
        <v>0</v>
      </c>
      <c r="S87" s="30">
        <f t="shared" si="113"/>
        <v>0</v>
      </c>
      <c r="T87" s="9">
        <f t="shared" si="114"/>
        <v>0</v>
      </c>
      <c r="U87" s="29">
        <f>INDEX(bulk_tonnages_div!$F$2:$AF$136,MATCH($A87,bulk_tonnages_div!$A$2:$A$136,0),MATCH(U$2,bulk_tonnages_div!$F$1:$AF$1,0))*$U$6*$U$7*MCF</f>
        <v>0</v>
      </c>
      <c r="V87" s="30">
        <f t="shared" si="115"/>
        <v>0</v>
      </c>
      <c r="W87" s="9">
        <f t="shared" si="116"/>
        <v>0</v>
      </c>
      <c r="X87" s="29">
        <f>INDEX(bulk_tonnages_div!$F$2:$AF$136,MATCH($A87,bulk_tonnages_div!$A$2:$A$136,0),MATCH(X$2,bulk_tonnages_div!$F$1:$AF$1,0))*$X$6*$X$7*MCF</f>
        <v>0</v>
      </c>
      <c r="Y87" s="30">
        <f t="shared" si="98"/>
        <v>0</v>
      </c>
      <c r="Z87" s="9">
        <f t="shared" si="99"/>
        <v>0</v>
      </c>
      <c r="AA87" s="29">
        <f>INDEX(bulk_tonnages_div!$F$2:$AF$136,MATCH($A87,bulk_tonnages_div!$A$2:$A$136,0),MATCH(AA$2,bulk_tonnages_div!$F$1:$AF$1,0))*$AA$6*$AA$7*MCF</f>
        <v>0</v>
      </c>
      <c r="AB87" s="30">
        <f t="shared" si="100"/>
        <v>0</v>
      </c>
      <c r="AC87" s="9">
        <f t="shared" si="101"/>
        <v>0</v>
      </c>
      <c r="AD87" s="29">
        <f>((INDEX(bulk_tonnages_div!$F$2:$AF$136,MATCH($A87,bulk_tonnages_div!$A$2:$A$136,0),MATCH(AD$2,bulk_tonnages_div!$F$1:$AF$1,0)))+(IF(A77&gt;end_year_1,0,'Soil and Dirt_tonnages'!E77)))*$AD$6*$AD$7*MCF</f>
        <v>0</v>
      </c>
      <c r="AE87" s="30">
        <f t="shared" si="102"/>
        <v>0</v>
      </c>
      <c r="AF87" s="9">
        <f t="shared" si="103"/>
        <v>0</v>
      </c>
      <c r="AG87" s="29">
        <f>INDEX(bulk_tonnages_div!$F$2:$AF$136,MATCH($A87,bulk_tonnages_div!$A$2:$A$136,0),MATCH(AG$2,bulk_tonnages_div!$F$1:$AF$1,0))*$AG$6*$AG$7*MCF</f>
        <v>0</v>
      </c>
      <c r="AH87" s="30">
        <f t="shared" si="104"/>
        <v>0</v>
      </c>
      <c r="AI87" s="9">
        <f t="shared" si="105"/>
        <v>0</v>
      </c>
      <c r="AJ87" s="29">
        <f>INDEX(bulk_tonnages_div!$F$2:$AF$136,MATCH($A87,bulk_tonnages_div!$A$2:$A$136,0),MATCH(AJ$2,bulk_tonnages_div!$F$1:$AF$1,0))*$AJ$6*$AJ$7*MCF</f>
        <v>0</v>
      </c>
      <c r="AK87" s="30">
        <f t="shared" si="117"/>
        <v>0</v>
      </c>
      <c r="AL87" s="9">
        <f t="shared" si="118"/>
        <v>0</v>
      </c>
      <c r="AM87" s="29">
        <f>INDEX(bulk_tonnages_div!$F$2:$AF$136,MATCH($A87,bulk_tonnages_div!$A$2:$A$136,0),MATCH(AM$2,bulk_tonnages_div!$F$1:$AF$1,0))*$AM$6*$AM$7*MCF</f>
        <v>0</v>
      </c>
      <c r="AN87" s="30">
        <f t="shared" si="119"/>
        <v>0</v>
      </c>
      <c r="AO87" s="9">
        <f t="shared" si="120"/>
        <v>0</v>
      </c>
      <c r="AP87" s="29">
        <f>IF(A77&gt;end_year_1, 0, Sludge_tonnages!E77)*$AP$6*$AP$7*MCF</f>
        <v>0</v>
      </c>
      <c r="AQ87" s="30">
        <f t="shared" si="121"/>
        <v>0</v>
      </c>
      <c r="AR87" s="9">
        <f t="shared" si="122"/>
        <v>0</v>
      </c>
      <c r="AU87" s="55">
        <f t="shared" si="147"/>
        <v>0</v>
      </c>
      <c r="AV87" s="55">
        <f t="shared" si="123"/>
        <v>0</v>
      </c>
      <c r="AX87" s="55">
        <f t="shared" si="124"/>
        <v>0</v>
      </c>
      <c r="AY87" s="55">
        <f t="shared" si="125"/>
        <v>0</v>
      </c>
      <c r="AZ87" s="55">
        <f t="shared" si="126"/>
        <v>0</v>
      </c>
      <c r="BA87" s="55">
        <f t="shared" si="127"/>
        <v>0</v>
      </c>
      <c r="BB87" s="55">
        <f t="shared" si="128"/>
        <v>0</v>
      </c>
      <c r="BC87" s="55">
        <f t="shared" si="129"/>
        <v>0</v>
      </c>
      <c r="BD87" s="55">
        <f t="shared" si="130"/>
        <v>0</v>
      </c>
      <c r="BE87" s="55">
        <f t="shared" si="131"/>
        <v>0</v>
      </c>
      <c r="BF87" s="55">
        <f t="shared" si="140"/>
        <v>0</v>
      </c>
      <c r="BG87" s="55">
        <f t="shared" si="141"/>
        <v>0</v>
      </c>
      <c r="BH87" s="55">
        <f t="shared" si="142"/>
        <v>0</v>
      </c>
      <c r="BI87" s="55">
        <f t="shared" si="143"/>
        <v>0</v>
      </c>
      <c r="BK87" s="55">
        <f t="shared" si="132"/>
        <v>0</v>
      </c>
      <c r="BL87" s="55">
        <f t="shared" si="133"/>
        <v>0</v>
      </c>
      <c r="BM87" s="55">
        <f t="shared" si="134"/>
        <v>0</v>
      </c>
      <c r="BN87" s="55">
        <f t="shared" si="135"/>
        <v>0</v>
      </c>
      <c r="BO87" s="55">
        <f t="shared" si="136"/>
        <v>0</v>
      </c>
      <c r="BP87" s="55">
        <f t="shared" si="137"/>
        <v>0</v>
      </c>
      <c r="BQ87" s="55">
        <f t="shared" si="138"/>
        <v>0</v>
      </c>
      <c r="BR87" s="55">
        <f t="shared" si="139"/>
        <v>0</v>
      </c>
      <c r="BS87" s="55">
        <f t="shared" si="144"/>
        <v>0</v>
      </c>
      <c r="BT87" s="55">
        <f t="shared" si="145"/>
        <v>0</v>
      </c>
      <c r="BU87" s="55">
        <f t="shared" si="146"/>
        <v>0</v>
      </c>
    </row>
    <row r="88" spans="1:73" x14ac:dyDescent="0.25">
      <c r="A88" s="6">
        <f>'DONNÉES '!B117</f>
        <v>76</v>
      </c>
      <c r="B88" s="8">
        <f t="shared" si="106"/>
        <v>0</v>
      </c>
      <c r="C88" s="29">
        <f>INDEX(bulk_tonnages_div!$C$2:$AF$136,MATCH($A88,bulk_tonnages_div!$A$2:$A$136,0),MATCH(C$2,bulk_tonnages_div!$C$1:$AF$1,0))*$C$6*$C$7*MCF</f>
        <v>0</v>
      </c>
      <c r="D88" s="30">
        <f t="shared" si="94"/>
        <v>0</v>
      </c>
      <c r="E88" s="9">
        <f t="shared" si="95"/>
        <v>0</v>
      </c>
      <c r="F88" s="29">
        <f>INDEX(bulk_tonnages_div!$F$2:$AF$136,MATCH($A88,bulk_tonnages_div!$A$2:$A$136,0),MATCH(F$2,bulk_tonnages_div!$F$1:$AF$1,0))*$F$6*$F$7*MCF</f>
        <v>0</v>
      </c>
      <c r="G88" s="30">
        <f t="shared" si="96"/>
        <v>0</v>
      </c>
      <c r="H88" s="9">
        <f t="shared" si="97"/>
        <v>0</v>
      </c>
      <c r="I88" s="29">
        <f>INDEX(bulk_tonnages_div!$F$2:$AF$136,MATCH($A88,bulk_tonnages_div!$A$2:$A$136,0),MATCH(I$2,bulk_tonnages_div!$F$1:$AF$1,0))*$I$6*$I$7*MCF</f>
        <v>0</v>
      </c>
      <c r="J88" s="30">
        <f t="shared" si="107"/>
        <v>0</v>
      </c>
      <c r="K88" s="9">
        <f t="shared" si="108"/>
        <v>0</v>
      </c>
      <c r="L88" s="29">
        <f>INDEX(bulk_tonnages_div!$F$2:$AF$136,MATCH($A88,bulk_tonnages_div!$A$2:$A$136,0),MATCH(L$2,bulk_tonnages_div!$F$1:$AF$1,0))*$L$6*$L$7*MCF</f>
        <v>0</v>
      </c>
      <c r="M88" s="30">
        <f t="shared" si="109"/>
        <v>0</v>
      </c>
      <c r="N88" s="9">
        <f t="shared" si="110"/>
        <v>0</v>
      </c>
      <c r="O88" s="29">
        <f>INDEX(bulk_tonnages_div!$F$2:$AF$136,MATCH($A88,bulk_tonnages_div!$A$2:$A$136,0),MATCH(O$2,bulk_tonnages_div!$F$1:$AF$1,0))*$O$6*$O$7*MCF</f>
        <v>0</v>
      </c>
      <c r="P88" s="30">
        <f t="shared" si="111"/>
        <v>0</v>
      </c>
      <c r="Q88" s="9">
        <f t="shared" si="112"/>
        <v>0</v>
      </c>
      <c r="R88" s="29">
        <f>INDEX(bulk_tonnages_div!$F$2:$AF$136,MATCH($A88,bulk_tonnages_div!$A$2:$A$136,0),MATCH(R$2,bulk_tonnages_div!$F$1:$AF$1,0))*$R$6*$R$7*MCF</f>
        <v>0</v>
      </c>
      <c r="S88" s="30">
        <f t="shared" si="113"/>
        <v>0</v>
      </c>
      <c r="T88" s="9">
        <f t="shared" si="114"/>
        <v>0</v>
      </c>
      <c r="U88" s="29">
        <f>INDEX(bulk_tonnages_div!$F$2:$AF$136,MATCH($A88,bulk_tonnages_div!$A$2:$A$136,0),MATCH(U$2,bulk_tonnages_div!$F$1:$AF$1,0))*$U$6*$U$7*MCF</f>
        <v>0</v>
      </c>
      <c r="V88" s="30">
        <f t="shared" si="115"/>
        <v>0</v>
      </c>
      <c r="W88" s="9">
        <f t="shared" si="116"/>
        <v>0</v>
      </c>
      <c r="X88" s="29">
        <f>INDEX(bulk_tonnages_div!$F$2:$AF$136,MATCH($A88,bulk_tonnages_div!$A$2:$A$136,0),MATCH(X$2,bulk_tonnages_div!$F$1:$AF$1,0))*$X$6*$X$7*MCF</f>
        <v>0</v>
      </c>
      <c r="Y88" s="30">
        <f t="shared" si="98"/>
        <v>0</v>
      </c>
      <c r="Z88" s="9">
        <f t="shared" si="99"/>
        <v>0</v>
      </c>
      <c r="AA88" s="29">
        <f>INDEX(bulk_tonnages_div!$F$2:$AF$136,MATCH($A88,bulk_tonnages_div!$A$2:$A$136,0),MATCH(AA$2,bulk_tonnages_div!$F$1:$AF$1,0))*$AA$6*$AA$7*MCF</f>
        <v>0</v>
      </c>
      <c r="AB88" s="30">
        <f t="shared" si="100"/>
        <v>0</v>
      </c>
      <c r="AC88" s="9">
        <f t="shared" si="101"/>
        <v>0</v>
      </c>
      <c r="AD88" s="29">
        <f>((INDEX(bulk_tonnages_div!$F$2:$AF$136,MATCH($A88,bulk_tonnages_div!$A$2:$A$136,0),MATCH(AD$2,bulk_tonnages_div!$F$1:$AF$1,0)))+(IF(A78&gt;end_year_1,0,'Soil and Dirt_tonnages'!E78)))*$AD$6*$AD$7*MCF</f>
        <v>0</v>
      </c>
      <c r="AE88" s="30">
        <f t="shared" si="102"/>
        <v>0</v>
      </c>
      <c r="AF88" s="9">
        <f t="shared" si="103"/>
        <v>0</v>
      </c>
      <c r="AG88" s="29">
        <f>INDEX(bulk_tonnages_div!$F$2:$AF$136,MATCH($A88,bulk_tonnages_div!$A$2:$A$136,0),MATCH(AG$2,bulk_tonnages_div!$F$1:$AF$1,0))*$AG$6*$AG$7*MCF</f>
        <v>0</v>
      </c>
      <c r="AH88" s="30">
        <f t="shared" si="104"/>
        <v>0</v>
      </c>
      <c r="AI88" s="9">
        <f t="shared" si="105"/>
        <v>0</v>
      </c>
      <c r="AJ88" s="29">
        <f>INDEX(bulk_tonnages_div!$F$2:$AF$136,MATCH($A88,bulk_tonnages_div!$A$2:$A$136,0),MATCH(AJ$2,bulk_tonnages_div!$F$1:$AF$1,0))*$AJ$6*$AJ$7*MCF</f>
        <v>0</v>
      </c>
      <c r="AK88" s="30">
        <f t="shared" si="117"/>
        <v>0</v>
      </c>
      <c r="AL88" s="9">
        <f t="shared" si="118"/>
        <v>0</v>
      </c>
      <c r="AM88" s="29">
        <f>INDEX(bulk_tonnages_div!$F$2:$AF$136,MATCH($A88,bulk_tonnages_div!$A$2:$A$136,0),MATCH(AM$2,bulk_tonnages_div!$F$1:$AF$1,0))*$AM$6*$AM$7*MCF</f>
        <v>0</v>
      </c>
      <c r="AN88" s="30">
        <f t="shared" si="119"/>
        <v>0</v>
      </c>
      <c r="AO88" s="9">
        <f t="shared" si="120"/>
        <v>0</v>
      </c>
      <c r="AP88" s="29">
        <f>IF(A78&gt;end_year_1, 0, Sludge_tonnages!E78)*$AP$6*$AP$7*MCF</f>
        <v>0</v>
      </c>
      <c r="AQ88" s="30">
        <f t="shared" si="121"/>
        <v>0</v>
      </c>
      <c r="AR88" s="9">
        <f t="shared" si="122"/>
        <v>0</v>
      </c>
      <c r="AU88" s="55">
        <f t="shared" si="147"/>
        <v>0</v>
      </c>
      <c r="AV88" s="55">
        <f t="shared" si="123"/>
        <v>0</v>
      </c>
      <c r="AX88" s="55">
        <f t="shared" si="124"/>
        <v>0</v>
      </c>
      <c r="AY88" s="55">
        <f t="shared" si="125"/>
        <v>0</v>
      </c>
      <c r="AZ88" s="55">
        <f t="shared" si="126"/>
        <v>0</v>
      </c>
      <c r="BA88" s="55">
        <f t="shared" si="127"/>
        <v>0</v>
      </c>
      <c r="BB88" s="55">
        <f t="shared" si="128"/>
        <v>0</v>
      </c>
      <c r="BC88" s="55">
        <f t="shared" si="129"/>
        <v>0</v>
      </c>
      <c r="BD88" s="55">
        <f t="shared" si="130"/>
        <v>0</v>
      </c>
      <c r="BE88" s="55">
        <f t="shared" si="131"/>
        <v>0</v>
      </c>
      <c r="BF88" s="55">
        <f t="shared" si="140"/>
        <v>0</v>
      </c>
      <c r="BG88" s="55">
        <f t="shared" si="141"/>
        <v>0</v>
      </c>
      <c r="BH88" s="55">
        <f t="shared" si="142"/>
        <v>0</v>
      </c>
      <c r="BI88" s="55">
        <f t="shared" si="143"/>
        <v>0</v>
      </c>
      <c r="BK88" s="55">
        <f t="shared" si="132"/>
        <v>0</v>
      </c>
      <c r="BL88" s="55">
        <f t="shared" si="133"/>
        <v>0</v>
      </c>
      <c r="BM88" s="55">
        <f t="shared" si="134"/>
        <v>0</v>
      </c>
      <c r="BN88" s="55">
        <f t="shared" si="135"/>
        <v>0</v>
      </c>
      <c r="BO88" s="55">
        <f t="shared" si="136"/>
        <v>0</v>
      </c>
      <c r="BP88" s="55">
        <f t="shared" si="137"/>
        <v>0</v>
      </c>
      <c r="BQ88" s="55">
        <f t="shared" si="138"/>
        <v>0</v>
      </c>
      <c r="BR88" s="55">
        <f t="shared" si="139"/>
        <v>0</v>
      </c>
      <c r="BS88" s="55">
        <f t="shared" si="144"/>
        <v>0</v>
      </c>
      <c r="BT88" s="55">
        <f t="shared" si="145"/>
        <v>0</v>
      </c>
      <c r="BU88" s="55">
        <f t="shared" si="146"/>
        <v>0</v>
      </c>
    </row>
    <row r="89" spans="1:73" x14ac:dyDescent="0.25">
      <c r="A89" s="6">
        <f>'DONNÉES '!B118</f>
        <v>77</v>
      </c>
      <c r="B89" s="8">
        <f t="shared" si="106"/>
        <v>0</v>
      </c>
      <c r="C89" s="29">
        <f>INDEX(bulk_tonnages_div!$C$2:$AF$136,MATCH($A89,bulk_tonnages_div!$A$2:$A$136,0),MATCH(C$2,bulk_tonnages_div!$C$1:$AF$1,0))*$C$6*$C$7*MCF</f>
        <v>0</v>
      </c>
      <c r="D89" s="30">
        <f t="shared" si="94"/>
        <v>0</v>
      </c>
      <c r="E89" s="9">
        <f t="shared" si="95"/>
        <v>0</v>
      </c>
      <c r="F89" s="29">
        <f>INDEX(bulk_tonnages_div!$F$2:$AF$136,MATCH($A89,bulk_tonnages_div!$A$2:$A$136,0),MATCH(F$2,bulk_tonnages_div!$F$1:$AF$1,0))*$F$6*$F$7*MCF</f>
        <v>0</v>
      </c>
      <c r="G89" s="30">
        <f t="shared" si="96"/>
        <v>0</v>
      </c>
      <c r="H89" s="9">
        <f t="shared" si="97"/>
        <v>0</v>
      </c>
      <c r="I89" s="29">
        <f>INDEX(bulk_tonnages_div!$F$2:$AF$136,MATCH($A89,bulk_tonnages_div!$A$2:$A$136,0),MATCH(I$2,bulk_tonnages_div!$F$1:$AF$1,0))*$I$6*$I$7*MCF</f>
        <v>0</v>
      </c>
      <c r="J89" s="30">
        <f t="shared" si="107"/>
        <v>0</v>
      </c>
      <c r="K89" s="9">
        <f t="shared" si="108"/>
        <v>0</v>
      </c>
      <c r="L89" s="29">
        <f>INDEX(bulk_tonnages_div!$F$2:$AF$136,MATCH($A89,bulk_tonnages_div!$A$2:$A$136,0),MATCH(L$2,bulk_tonnages_div!$F$1:$AF$1,0))*$L$6*$L$7*MCF</f>
        <v>0</v>
      </c>
      <c r="M89" s="30">
        <f t="shared" si="109"/>
        <v>0</v>
      </c>
      <c r="N89" s="9">
        <f t="shared" si="110"/>
        <v>0</v>
      </c>
      <c r="O89" s="29">
        <f>INDEX(bulk_tonnages_div!$F$2:$AF$136,MATCH($A89,bulk_tonnages_div!$A$2:$A$136,0),MATCH(O$2,bulk_tonnages_div!$F$1:$AF$1,0))*$O$6*$O$7*MCF</f>
        <v>0</v>
      </c>
      <c r="P89" s="30">
        <f t="shared" si="111"/>
        <v>0</v>
      </c>
      <c r="Q89" s="9">
        <f t="shared" si="112"/>
        <v>0</v>
      </c>
      <c r="R89" s="29">
        <f>INDEX(bulk_tonnages_div!$F$2:$AF$136,MATCH($A89,bulk_tonnages_div!$A$2:$A$136,0),MATCH(R$2,bulk_tonnages_div!$F$1:$AF$1,0))*$R$6*$R$7*MCF</f>
        <v>0</v>
      </c>
      <c r="S89" s="30">
        <f t="shared" si="113"/>
        <v>0</v>
      </c>
      <c r="T89" s="9">
        <f t="shared" si="114"/>
        <v>0</v>
      </c>
      <c r="U89" s="29">
        <f>INDEX(bulk_tonnages_div!$F$2:$AF$136,MATCH($A89,bulk_tonnages_div!$A$2:$A$136,0),MATCH(U$2,bulk_tonnages_div!$F$1:$AF$1,0))*$U$6*$U$7*MCF</f>
        <v>0</v>
      </c>
      <c r="V89" s="30">
        <f t="shared" si="115"/>
        <v>0</v>
      </c>
      <c r="W89" s="9">
        <f t="shared" si="116"/>
        <v>0</v>
      </c>
      <c r="X89" s="29">
        <f>INDEX(bulk_tonnages_div!$F$2:$AF$136,MATCH($A89,bulk_tonnages_div!$A$2:$A$136,0),MATCH(X$2,bulk_tonnages_div!$F$1:$AF$1,0))*$X$6*$X$7*MCF</f>
        <v>0</v>
      </c>
      <c r="Y89" s="30">
        <f t="shared" si="98"/>
        <v>0</v>
      </c>
      <c r="Z89" s="9">
        <f t="shared" si="99"/>
        <v>0</v>
      </c>
      <c r="AA89" s="29">
        <f>INDEX(bulk_tonnages_div!$F$2:$AF$136,MATCH($A89,bulk_tonnages_div!$A$2:$A$136,0),MATCH(AA$2,bulk_tonnages_div!$F$1:$AF$1,0))*$AA$6*$AA$7*MCF</f>
        <v>0</v>
      </c>
      <c r="AB89" s="30">
        <f t="shared" si="100"/>
        <v>0</v>
      </c>
      <c r="AC89" s="9">
        <f t="shared" si="101"/>
        <v>0</v>
      </c>
      <c r="AD89" s="29">
        <f>((INDEX(bulk_tonnages_div!$F$2:$AF$136,MATCH($A89,bulk_tonnages_div!$A$2:$A$136,0),MATCH(AD$2,bulk_tonnages_div!$F$1:$AF$1,0)))+(IF(A79&gt;end_year_1,0,'Soil and Dirt_tonnages'!E79)))*$AD$6*$AD$7*MCF</f>
        <v>0</v>
      </c>
      <c r="AE89" s="30">
        <f t="shared" si="102"/>
        <v>0</v>
      </c>
      <c r="AF89" s="9">
        <f t="shared" si="103"/>
        <v>0</v>
      </c>
      <c r="AG89" s="29">
        <f>INDEX(bulk_tonnages_div!$F$2:$AF$136,MATCH($A89,bulk_tonnages_div!$A$2:$A$136,0),MATCH(AG$2,bulk_tonnages_div!$F$1:$AF$1,0))*$AG$6*$AG$7*MCF</f>
        <v>0</v>
      </c>
      <c r="AH89" s="30">
        <f t="shared" si="104"/>
        <v>0</v>
      </c>
      <c r="AI89" s="9">
        <f t="shared" si="105"/>
        <v>0</v>
      </c>
      <c r="AJ89" s="29">
        <f>INDEX(bulk_tonnages_div!$F$2:$AF$136,MATCH($A89,bulk_tonnages_div!$A$2:$A$136,0),MATCH(AJ$2,bulk_tonnages_div!$F$1:$AF$1,0))*$AJ$6*$AJ$7*MCF</f>
        <v>0</v>
      </c>
      <c r="AK89" s="30">
        <f t="shared" si="117"/>
        <v>0</v>
      </c>
      <c r="AL89" s="9">
        <f t="shared" si="118"/>
        <v>0</v>
      </c>
      <c r="AM89" s="29">
        <f>INDEX(bulk_tonnages_div!$F$2:$AF$136,MATCH($A89,bulk_tonnages_div!$A$2:$A$136,0),MATCH(AM$2,bulk_tonnages_div!$F$1:$AF$1,0))*$AM$6*$AM$7*MCF</f>
        <v>0</v>
      </c>
      <c r="AN89" s="30">
        <f t="shared" si="119"/>
        <v>0</v>
      </c>
      <c r="AO89" s="9">
        <f t="shared" si="120"/>
        <v>0</v>
      </c>
      <c r="AP89" s="29">
        <f>IF(A79&gt;end_year_1, 0, Sludge_tonnages!E79)*$AP$6*$AP$7*MCF</f>
        <v>0</v>
      </c>
      <c r="AQ89" s="30">
        <f t="shared" si="121"/>
        <v>0</v>
      </c>
      <c r="AR89" s="9">
        <f t="shared" si="122"/>
        <v>0</v>
      </c>
      <c r="AU89" s="55">
        <f t="shared" si="147"/>
        <v>0</v>
      </c>
      <c r="AV89" s="55">
        <f t="shared" si="123"/>
        <v>0</v>
      </c>
      <c r="AX89" s="55">
        <f t="shared" si="124"/>
        <v>0</v>
      </c>
      <c r="AY89" s="55">
        <f t="shared" si="125"/>
        <v>0</v>
      </c>
      <c r="AZ89" s="55">
        <f t="shared" si="126"/>
        <v>0</v>
      </c>
      <c r="BA89" s="55">
        <f t="shared" si="127"/>
        <v>0</v>
      </c>
      <c r="BB89" s="55">
        <f t="shared" si="128"/>
        <v>0</v>
      </c>
      <c r="BC89" s="55">
        <f t="shared" si="129"/>
        <v>0</v>
      </c>
      <c r="BD89" s="55">
        <f t="shared" si="130"/>
        <v>0</v>
      </c>
      <c r="BE89" s="55">
        <f t="shared" si="131"/>
        <v>0</v>
      </c>
      <c r="BF89" s="55">
        <f t="shared" si="140"/>
        <v>0</v>
      </c>
      <c r="BG89" s="55">
        <f t="shared" si="141"/>
        <v>0</v>
      </c>
      <c r="BH89" s="55">
        <f t="shared" si="142"/>
        <v>0</v>
      </c>
      <c r="BI89" s="55">
        <f t="shared" si="143"/>
        <v>0</v>
      </c>
      <c r="BK89" s="55">
        <f t="shared" si="132"/>
        <v>0</v>
      </c>
      <c r="BL89" s="55">
        <f t="shared" si="133"/>
        <v>0</v>
      </c>
      <c r="BM89" s="55">
        <f t="shared" si="134"/>
        <v>0</v>
      </c>
      <c r="BN89" s="55">
        <f t="shared" si="135"/>
        <v>0</v>
      </c>
      <c r="BO89" s="55">
        <f t="shared" si="136"/>
        <v>0</v>
      </c>
      <c r="BP89" s="55">
        <f t="shared" si="137"/>
        <v>0</v>
      </c>
      <c r="BQ89" s="55">
        <f t="shared" si="138"/>
        <v>0</v>
      </c>
      <c r="BR89" s="55">
        <f t="shared" si="139"/>
        <v>0</v>
      </c>
      <c r="BS89" s="55">
        <f t="shared" si="144"/>
        <v>0</v>
      </c>
      <c r="BT89" s="55">
        <f t="shared" si="145"/>
        <v>0</v>
      </c>
      <c r="BU89" s="55">
        <f t="shared" si="146"/>
        <v>0</v>
      </c>
    </row>
    <row r="90" spans="1:73" x14ac:dyDescent="0.25">
      <c r="A90" s="6">
        <f>'DONNÉES '!B119</f>
        <v>78</v>
      </c>
      <c r="B90" s="8">
        <f t="shared" si="106"/>
        <v>0</v>
      </c>
      <c r="C90" s="29">
        <f>INDEX(bulk_tonnages_div!$C$2:$AF$136,MATCH($A90,bulk_tonnages_div!$A$2:$A$136,0),MATCH(C$2,bulk_tonnages_div!$C$1:$AF$1,0))*$C$6*$C$7*MCF</f>
        <v>0</v>
      </c>
      <c r="D90" s="30">
        <f t="shared" si="94"/>
        <v>0</v>
      </c>
      <c r="E90" s="9">
        <f t="shared" si="95"/>
        <v>0</v>
      </c>
      <c r="F90" s="29">
        <f>INDEX(bulk_tonnages_div!$F$2:$AF$136,MATCH($A90,bulk_tonnages_div!$A$2:$A$136,0),MATCH(F$2,bulk_tonnages_div!$F$1:$AF$1,0))*$F$6*$F$7*MCF</f>
        <v>0</v>
      </c>
      <c r="G90" s="30">
        <f t="shared" si="96"/>
        <v>0</v>
      </c>
      <c r="H90" s="9">
        <f t="shared" si="97"/>
        <v>0</v>
      </c>
      <c r="I90" s="29">
        <f>INDEX(bulk_tonnages_div!$F$2:$AF$136,MATCH($A90,bulk_tonnages_div!$A$2:$A$136,0),MATCH(I$2,bulk_tonnages_div!$F$1:$AF$1,0))*$I$6*$I$7*MCF</f>
        <v>0</v>
      </c>
      <c r="J90" s="30">
        <f t="shared" si="107"/>
        <v>0</v>
      </c>
      <c r="K90" s="9">
        <f t="shared" si="108"/>
        <v>0</v>
      </c>
      <c r="L90" s="29">
        <f>INDEX(bulk_tonnages_div!$F$2:$AF$136,MATCH($A90,bulk_tonnages_div!$A$2:$A$136,0),MATCH(L$2,bulk_tonnages_div!$F$1:$AF$1,0))*$L$6*$L$7*MCF</f>
        <v>0</v>
      </c>
      <c r="M90" s="30">
        <f t="shared" si="109"/>
        <v>0</v>
      </c>
      <c r="N90" s="9">
        <f t="shared" si="110"/>
        <v>0</v>
      </c>
      <c r="O90" s="29">
        <f>INDEX(bulk_tonnages_div!$F$2:$AF$136,MATCH($A90,bulk_tonnages_div!$A$2:$A$136,0),MATCH(O$2,bulk_tonnages_div!$F$1:$AF$1,0))*$O$6*$O$7*MCF</f>
        <v>0</v>
      </c>
      <c r="P90" s="30">
        <f t="shared" si="111"/>
        <v>0</v>
      </c>
      <c r="Q90" s="9">
        <f t="shared" si="112"/>
        <v>0</v>
      </c>
      <c r="R90" s="29">
        <f>INDEX(bulk_tonnages_div!$F$2:$AF$136,MATCH($A90,bulk_tonnages_div!$A$2:$A$136,0),MATCH(R$2,bulk_tonnages_div!$F$1:$AF$1,0))*$R$6*$R$7*MCF</f>
        <v>0</v>
      </c>
      <c r="S90" s="30">
        <f t="shared" si="113"/>
        <v>0</v>
      </c>
      <c r="T90" s="9">
        <f t="shared" si="114"/>
        <v>0</v>
      </c>
      <c r="U90" s="29">
        <f>INDEX(bulk_tonnages_div!$F$2:$AF$136,MATCH($A90,bulk_tonnages_div!$A$2:$A$136,0),MATCH(U$2,bulk_tonnages_div!$F$1:$AF$1,0))*$U$6*$U$7*MCF</f>
        <v>0</v>
      </c>
      <c r="V90" s="30">
        <f t="shared" si="115"/>
        <v>0</v>
      </c>
      <c r="W90" s="9">
        <f t="shared" si="116"/>
        <v>0</v>
      </c>
      <c r="X90" s="29">
        <f>INDEX(bulk_tonnages_div!$F$2:$AF$136,MATCH($A90,bulk_tonnages_div!$A$2:$A$136,0),MATCH(X$2,bulk_tonnages_div!$F$1:$AF$1,0))*$X$6*$X$7*MCF</f>
        <v>0</v>
      </c>
      <c r="Y90" s="30">
        <f t="shared" si="98"/>
        <v>0</v>
      </c>
      <c r="Z90" s="9">
        <f t="shared" si="99"/>
        <v>0</v>
      </c>
      <c r="AA90" s="29">
        <f>INDEX(bulk_tonnages_div!$F$2:$AF$136,MATCH($A90,bulk_tonnages_div!$A$2:$A$136,0),MATCH(AA$2,bulk_tonnages_div!$F$1:$AF$1,0))*$AA$6*$AA$7*MCF</f>
        <v>0</v>
      </c>
      <c r="AB90" s="30">
        <f t="shared" si="100"/>
        <v>0</v>
      </c>
      <c r="AC90" s="9">
        <f t="shared" si="101"/>
        <v>0</v>
      </c>
      <c r="AD90" s="29">
        <f>((INDEX(bulk_tonnages_div!$F$2:$AF$136,MATCH($A90,bulk_tonnages_div!$A$2:$A$136,0),MATCH(AD$2,bulk_tonnages_div!$F$1:$AF$1,0)))+(IF(A80&gt;end_year_1,0,'Soil and Dirt_tonnages'!E80)))*$AD$6*$AD$7*MCF</f>
        <v>0</v>
      </c>
      <c r="AE90" s="30">
        <f t="shared" si="102"/>
        <v>0</v>
      </c>
      <c r="AF90" s="9">
        <f t="shared" si="103"/>
        <v>0</v>
      </c>
      <c r="AG90" s="29">
        <f>INDEX(bulk_tonnages_div!$F$2:$AF$136,MATCH($A90,bulk_tonnages_div!$A$2:$A$136,0),MATCH(AG$2,bulk_tonnages_div!$F$1:$AF$1,0))*$AG$6*$AG$7*MCF</f>
        <v>0</v>
      </c>
      <c r="AH90" s="30">
        <f t="shared" si="104"/>
        <v>0</v>
      </c>
      <c r="AI90" s="9">
        <f t="shared" si="105"/>
        <v>0</v>
      </c>
      <c r="AJ90" s="29">
        <f>INDEX(bulk_tonnages_div!$F$2:$AF$136,MATCH($A90,bulk_tonnages_div!$A$2:$A$136,0),MATCH(AJ$2,bulk_tonnages_div!$F$1:$AF$1,0))*$AJ$6*$AJ$7*MCF</f>
        <v>0</v>
      </c>
      <c r="AK90" s="30">
        <f t="shared" si="117"/>
        <v>0</v>
      </c>
      <c r="AL90" s="9">
        <f t="shared" si="118"/>
        <v>0</v>
      </c>
      <c r="AM90" s="29">
        <f>INDEX(bulk_tonnages_div!$F$2:$AF$136,MATCH($A90,bulk_tonnages_div!$A$2:$A$136,0),MATCH(AM$2,bulk_tonnages_div!$F$1:$AF$1,0))*$AM$6*$AM$7*MCF</f>
        <v>0</v>
      </c>
      <c r="AN90" s="30">
        <f t="shared" si="119"/>
        <v>0</v>
      </c>
      <c r="AO90" s="9">
        <f t="shared" si="120"/>
        <v>0</v>
      </c>
      <c r="AP90" s="29">
        <f>IF(A80&gt;end_year_1, 0, Sludge_tonnages!E80)*$AP$6*$AP$7*MCF</f>
        <v>0</v>
      </c>
      <c r="AQ90" s="30">
        <f t="shared" si="121"/>
        <v>0</v>
      </c>
      <c r="AR90" s="9">
        <f t="shared" si="122"/>
        <v>0</v>
      </c>
      <c r="AU90" s="55">
        <f t="shared" si="147"/>
        <v>0</v>
      </c>
      <c r="AV90" s="55">
        <f t="shared" si="123"/>
        <v>0</v>
      </c>
      <c r="AX90" s="55">
        <f t="shared" si="124"/>
        <v>0</v>
      </c>
      <c r="AY90" s="55">
        <f t="shared" si="125"/>
        <v>0</v>
      </c>
      <c r="AZ90" s="55">
        <f t="shared" si="126"/>
        <v>0</v>
      </c>
      <c r="BA90" s="55">
        <f t="shared" si="127"/>
        <v>0</v>
      </c>
      <c r="BB90" s="55">
        <f t="shared" si="128"/>
        <v>0</v>
      </c>
      <c r="BC90" s="55">
        <f t="shared" si="129"/>
        <v>0</v>
      </c>
      <c r="BD90" s="55">
        <f t="shared" si="130"/>
        <v>0</v>
      </c>
      <c r="BE90" s="55">
        <f t="shared" si="131"/>
        <v>0</v>
      </c>
      <c r="BF90" s="55">
        <f t="shared" si="140"/>
        <v>0</v>
      </c>
      <c r="BG90" s="55">
        <f t="shared" si="141"/>
        <v>0</v>
      </c>
      <c r="BH90" s="55">
        <f t="shared" si="142"/>
        <v>0</v>
      </c>
      <c r="BI90" s="55">
        <f t="shared" si="143"/>
        <v>0</v>
      </c>
      <c r="BK90" s="55">
        <f t="shared" si="132"/>
        <v>0</v>
      </c>
      <c r="BL90" s="55">
        <f t="shared" si="133"/>
        <v>0</v>
      </c>
      <c r="BM90" s="55">
        <f t="shared" si="134"/>
        <v>0</v>
      </c>
      <c r="BN90" s="55">
        <f t="shared" si="135"/>
        <v>0</v>
      </c>
      <c r="BO90" s="55">
        <f t="shared" si="136"/>
        <v>0</v>
      </c>
      <c r="BP90" s="55">
        <f t="shared" si="137"/>
        <v>0</v>
      </c>
      <c r="BQ90" s="55">
        <f t="shared" si="138"/>
        <v>0</v>
      </c>
      <c r="BR90" s="55">
        <f t="shared" si="139"/>
        <v>0</v>
      </c>
      <c r="BS90" s="55">
        <f t="shared" si="144"/>
        <v>0</v>
      </c>
      <c r="BT90" s="55">
        <f t="shared" si="145"/>
        <v>0</v>
      </c>
      <c r="BU90" s="55">
        <f t="shared" si="146"/>
        <v>0</v>
      </c>
    </row>
    <row r="91" spans="1:73" x14ac:dyDescent="0.25">
      <c r="A91" s="6">
        <f>'DONNÉES '!B120</f>
        <v>79</v>
      </c>
      <c r="B91" s="8">
        <f t="shared" si="106"/>
        <v>0</v>
      </c>
      <c r="C91" s="29">
        <f>INDEX(bulk_tonnages_div!$C$2:$AF$136,MATCH($A91,bulk_tonnages_div!$A$2:$A$136,0),MATCH(C$2,bulk_tonnages_div!$C$1:$AF$1,0))*$C$6*$C$7*MCF</f>
        <v>0</v>
      </c>
      <c r="D91" s="30">
        <f t="shared" si="94"/>
        <v>0</v>
      </c>
      <c r="E91" s="9">
        <f t="shared" si="95"/>
        <v>0</v>
      </c>
      <c r="F91" s="29">
        <f>INDEX(bulk_tonnages_div!$F$2:$AF$136,MATCH($A91,bulk_tonnages_div!$A$2:$A$136,0),MATCH(F$2,bulk_tonnages_div!$F$1:$AF$1,0))*$F$6*$F$7*MCF</f>
        <v>0</v>
      </c>
      <c r="G91" s="30">
        <f t="shared" si="96"/>
        <v>0</v>
      </c>
      <c r="H91" s="9">
        <f t="shared" si="97"/>
        <v>0</v>
      </c>
      <c r="I91" s="29">
        <f>INDEX(bulk_tonnages_div!$F$2:$AF$136,MATCH($A91,bulk_tonnages_div!$A$2:$A$136,0),MATCH(I$2,bulk_tonnages_div!$F$1:$AF$1,0))*$I$6*$I$7*MCF</f>
        <v>0</v>
      </c>
      <c r="J91" s="30">
        <f t="shared" si="107"/>
        <v>0</v>
      </c>
      <c r="K91" s="9">
        <f t="shared" si="108"/>
        <v>0</v>
      </c>
      <c r="L91" s="29">
        <f>INDEX(bulk_tonnages_div!$F$2:$AF$136,MATCH($A91,bulk_tonnages_div!$A$2:$A$136,0),MATCH(L$2,bulk_tonnages_div!$F$1:$AF$1,0))*$L$6*$L$7*MCF</f>
        <v>0</v>
      </c>
      <c r="M91" s="30">
        <f t="shared" si="109"/>
        <v>0</v>
      </c>
      <c r="N91" s="9">
        <f t="shared" si="110"/>
        <v>0</v>
      </c>
      <c r="O91" s="29">
        <f>INDEX(bulk_tonnages_div!$F$2:$AF$136,MATCH($A91,bulk_tonnages_div!$A$2:$A$136,0),MATCH(O$2,bulk_tonnages_div!$F$1:$AF$1,0))*$O$6*$O$7*MCF</f>
        <v>0</v>
      </c>
      <c r="P91" s="30">
        <f t="shared" si="111"/>
        <v>0</v>
      </c>
      <c r="Q91" s="9">
        <f t="shared" si="112"/>
        <v>0</v>
      </c>
      <c r="R91" s="29">
        <f>INDEX(bulk_tonnages_div!$F$2:$AF$136,MATCH($A91,bulk_tonnages_div!$A$2:$A$136,0),MATCH(R$2,bulk_tonnages_div!$F$1:$AF$1,0))*$R$6*$R$7*MCF</f>
        <v>0</v>
      </c>
      <c r="S91" s="30">
        <f t="shared" si="113"/>
        <v>0</v>
      </c>
      <c r="T91" s="9">
        <f t="shared" si="114"/>
        <v>0</v>
      </c>
      <c r="U91" s="29">
        <f>INDEX(bulk_tonnages_div!$F$2:$AF$136,MATCH($A91,bulk_tonnages_div!$A$2:$A$136,0),MATCH(U$2,bulk_tonnages_div!$F$1:$AF$1,0))*$U$6*$U$7*MCF</f>
        <v>0</v>
      </c>
      <c r="V91" s="30">
        <f t="shared" si="115"/>
        <v>0</v>
      </c>
      <c r="W91" s="9">
        <f t="shared" si="116"/>
        <v>0</v>
      </c>
      <c r="X91" s="29">
        <f>INDEX(bulk_tonnages_div!$F$2:$AF$136,MATCH($A91,bulk_tonnages_div!$A$2:$A$136,0),MATCH(X$2,bulk_tonnages_div!$F$1:$AF$1,0))*$X$6*$X$7*MCF</f>
        <v>0</v>
      </c>
      <c r="Y91" s="30">
        <f t="shared" si="98"/>
        <v>0</v>
      </c>
      <c r="Z91" s="9">
        <f t="shared" si="99"/>
        <v>0</v>
      </c>
      <c r="AA91" s="29">
        <f>INDEX(bulk_tonnages_div!$F$2:$AF$136,MATCH($A91,bulk_tonnages_div!$A$2:$A$136,0),MATCH(AA$2,bulk_tonnages_div!$F$1:$AF$1,0))*$AA$6*$AA$7*MCF</f>
        <v>0</v>
      </c>
      <c r="AB91" s="30">
        <f t="shared" si="100"/>
        <v>0</v>
      </c>
      <c r="AC91" s="9">
        <f t="shared" si="101"/>
        <v>0</v>
      </c>
      <c r="AD91" s="29">
        <f>((INDEX(bulk_tonnages_div!$F$2:$AF$136,MATCH($A91,bulk_tonnages_div!$A$2:$A$136,0),MATCH(AD$2,bulk_tonnages_div!$F$1:$AF$1,0)))+(IF(A81&gt;end_year_1,0,'Soil and Dirt_tonnages'!E81)))*$AD$6*$AD$7*MCF</f>
        <v>0</v>
      </c>
      <c r="AE91" s="30">
        <f t="shared" si="102"/>
        <v>0</v>
      </c>
      <c r="AF91" s="9">
        <f t="shared" si="103"/>
        <v>0</v>
      </c>
      <c r="AG91" s="29">
        <f>INDEX(bulk_tonnages_div!$F$2:$AF$136,MATCH($A91,bulk_tonnages_div!$A$2:$A$136,0),MATCH(AG$2,bulk_tonnages_div!$F$1:$AF$1,0))*$AG$6*$AG$7*MCF</f>
        <v>0</v>
      </c>
      <c r="AH91" s="30">
        <f t="shared" si="104"/>
        <v>0</v>
      </c>
      <c r="AI91" s="9">
        <f t="shared" si="105"/>
        <v>0</v>
      </c>
      <c r="AJ91" s="29">
        <f>INDEX(bulk_tonnages_div!$F$2:$AF$136,MATCH($A91,bulk_tonnages_div!$A$2:$A$136,0),MATCH(AJ$2,bulk_tonnages_div!$F$1:$AF$1,0))*$AJ$6*$AJ$7*MCF</f>
        <v>0</v>
      </c>
      <c r="AK91" s="30">
        <f t="shared" si="117"/>
        <v>0</v>
      </c>
      <c r="AL91" s="9">
        <f t="shared" si="118"/>
        <v>0</v>
      </c>
      <c r="AM91" s="29">
        <f>INDEX(bulk_tonnages_div!$F$2:$AF$136,MATCH($A91,bulk_tonnages_div!$A$2:$A$136,0),MATCH(AM$2,bulk_tonnages_div!$F$1:$AF$1,0))*$AM$6*$AM$7*MCF</f>
        <v>0</v>
      </c>
      <c r="AN91" s="30">
        <f t="shared" si="119"/>
        <v>0</v>
      </c>
      <c r="AO91" s="9">
        <f t="shared" si="120"/>
        <v>0</v>
      </c>
      <c r="AP91" s="29">
        <f>IF(A81&gt;end_year_1, 0, Sludge_tonnages!E81)*$AP$6*$AP$7*MCF</f>
        <v>0</v>
      </c>
      <c r="AQ91" s="30">
        <f t="shared" si="121"/>
        <v>0</v>
      </c>
      <c r="AR91" s="9">
        <f t="shared" si="122"/>
        <v>0</v>
      </c>
      <c r="AU91" s="55">
        <f t="shared" si="147"/>
        <v>0</v>
      </c>
      <c r="AV91" s="55">
        <f t="shared" si="123"/>
        <v>0</v>
      </c>
      <c r="AX91" s="55">
        <f t="shared" si="124"/>
        <v>0</v>
      </c>
      <c r="AY91" s="55">
        <f t="shared" si="125"/>
        <v>0</v>
      </c>
      <c r="AZ91" s="55">
        <f t="shared" si="126"/>
        <v>0</v>
      </c>
      <c r="BA91" s="55">
        <f t="shared" si="127"/>
        <v>0</v>
      </c>
      <c r="BB91" s="55">
        <f t="shared" si="128"/>
        <v>0</v>
      </c>
      <c r="BC91" s="55">
        <f t="shared" si="129"/>
        <v>0</v>
      </c>
      <c r="BD91" s="55">
        <f t="shared" si="130"/>
        <v>0</v>
      </c>
      <c r="BE91" s="55">
        <f t="shared" si="131"/>
        <v>0</v>
      </c>
      <c r="BF91" s="55">
        <f t="shared" si="140"/>
        <v>0</v>
      </c>
      <c r="BG91" s="55">
        <f t="shared" si="141"/>
        <v>0</v>
      </c>
      <c r="BH91" s="55">
        <f t="shared" si="142"/>
        <v>0</v>
      </c>
      <c r="BI91" s="55">
        <f t="shared" si="143"/>
        <v>0</v>
      </c>
      <c r="BK91" s="55">
        <f t="shared" si="132"/>
        <v>0</v>
      </c>
      <c r="BL91" s="55">
        <f t="shared" si="133"/>
        <v>0</v>
      </c>
      <c r="BM91" s="55">
        <f t="shared" si="134"/>
        <v>0</v>
      </c>
      <c r="BN91" s="55">
        <f t="shared" si="135"/>
        <v>0</v>
      </c>
      <c r="BO91" s="55">
        <f t="shared" si="136"/>
        <v>0</v>
      </c>
      <c r="BP91" s="55">
        <f t="shared" si="137"/>
        <v>0</v>
      </c>
      <c r="BQ91" s="55">
        <f t="shared" si="138"/>
        <v>0</v>
      </c>
      <c r="BR91" s="55">
        <f t="shared" si="139"/>
        <v>0</v>
      </c>
      <c r="BS91" s="55">
        <f t="shared" si="144"/>
        <v>0</v>
      </c>
      <c r="BT91" s="55">
        <f t="shared" si="145"/>
        <v>0</v>
      </c>
      <c r="BU91" s="55">
        <f t="shared" si="146"/>
        <v>0</v>
      </c>
    </row>
    <row r="92" spans="1:73" x14ac:dyDescent="0.25">
      <c r="A92" s="6">
        <f>'DONNÉES '!B121</f>
        <v>80</v>
      </c>
      <c r="B92" s="8">
        <f t="shared" si="106"/>
        <v>0</v>
      </c>
      <c r="C92" s="29">
        <f>INDEX(bulk_tonnages_div!$C$2:$AF$136,MATCH($A92,bulk_tonnages_div!$A$2:$A$136,0),MATCH(C$2,bulk_tonnages_div!$C$1:$AF$1,0))*$C$6*$C$7*MCF</f>
        <v>0</v>
      </c>
      <c r="D92" s="30">
        <f t="shared" si="94"/>
        <v>0</v>
      </c>
      <c r="E92" s="9">
        <f t="shared" si="95"/>
        <v>0</v>
      </c>
      <c r="F92" s="29">
        <f>INDEX(bulk_tonnages_div!$F$2:$AF$136,MATCH($A92,bulk_tonnages_div!$A$2:$A$136,0),MATCH(F$2,bulk_tonnages_div!$F$1:$AF$1,0))*$F$6*$F$7*MCF</f>
        <v>0</v>
      </c>
      <c r="G92" s="30">
        <f t="shared" si="96"/>
        <v>0</v>
      </c>
      <c r="H92" s="9">
        <f t="shared" si="97"/>
        <v>0</v>
      </c>
      <c r="I92" s="29">
        <f>INDEX(bulk_tonnages_div!$F$2:$AF$136,MATCH($A92,bulk_tonnages_div!$A$2:$A$136,0),MATCH(I$2,bulk_tonnages_div!$F$1:$AF$1,0))*$I$6*$I$7*MCF</f>
        <v>0</v>
      </c>
      <c r="J92" s="30">
        <f t="shared" si="107"/>
        <v>0</v>
      </c>
      <c r="K92" s="9">
        <f t="shared" si="108"/>
        <v>0</v>
      </c>
      <c r="L92" s="29">
        <f>INDEX(bulk_tonnages_div!$F$2:$AF$136,MATCH($A92,bulk_tonnages_div!$A$2:$A$136,0),MATCH(L$2,bulk_tonnages_div!$F$1:$AF$1,0))*$L$6*$L$7*MCF</f>
        <v>0</v>
      </c>
      <c r="M92" s="30">
        <f t="shared" si="109"/>
        <v>0</v>
      </c>
      <c r="N92" s="9">
        <f t="shared" si="110"/>
        <v>0</v>
      </c>
      <c r="O92" s="29">
        <f>INDEX(bulk_tonnages_div!$F$2:$AF$136,MATCH($A92,bulk_tonnages_div!$A$2:$A$136,0),MATCH(O$2,bulk_tonnages_div!$F$1:$AF$1,0))*$O$6*$O$7*MCF</f>
        <v>0</v>
      </c>
      <c r="P92" s="30">
        <f t="shared" si="111"/>
        <v>0</v>
      </c>
      <c r="Q92" s="9">
        <f t="shared" si="112"/>
        <v>0</v>
      </c>
      <c r="R92" s="29">
        <f>INDEX(bulk_tonnages_div!$F$2:$AF$136,MATCH($A92,bulk_tonnages_div!$A$2:$A$136,0),MATCH(R$2,bulk_tonnages_div!$F$1:$AF$1,0))*$R$6*$R$7*MCF</f>
        <v>0</v>
      </c>
      <c r="S92" s="30">
        <f t="shared" si="113"/>
        <v>0</v>
      </c>
      <c r="T92" s="9">
        <f t="shared" si="114"/>
        <v>0</v>
      </c>
      <c r="U92" s="29">
        <f>INDEX(bulk_tonnages_div!$F$2:$AF$136,MATCH($A92,bulk_tonnages_div!$A$2:$A$136,0),MATCH(U$2,bulk_tonnages_div!$F$1:$AF$1,0))*$U$6*$U$7*MCF</f>
        <v>0</v>
      </c>
      <c r="V92" s="30">
        <f t="shared" si="115"/>
        <v>0</v>
      </c>
      <c r="W92" s="9">
        <f t="shared" si="116"/>
        <v>0</v>
      </c>
      <c r="X92" s="29">
        <f>INDEX(bulk_tonnages_div!$F$2:$AF$136,MATCH($A92,bulk_tonnages_div!$A$2:$A$136,0),MATCH(X$2,bulk_tonnages_div!$F$1:$AF$1,0))*$X$6*$X$7*MCF</f>
        <v>0</v>
      </c>
      <c r="Y92" s="30">
        <f t="shared" si="98"/>
        <v>0</v>
      </c>
      <c r="Z92" s="9">
        <f t="shared" si="99"/>
        <v>0</v>
      </c>
      <c r="AA92" s="29">
        <f>INDEX(bulk_tonnages_div!$F$2:$AF$136,MATCH($A92,bulk_tonnages_div!$A$2:$A$136,0),MATCH(AA$2,bulk_tonnages_div!$F$1:$AF$1,0))*$AA$6*$AA$7*MCF</f>
        <v>0</v>
      </c>
      <c r="AB92" s="30">
        <f t="shared" si="100"/>
        <v>0</v>
      </c>
      <c r="AC92" s="9">
        <f t="shared" si="101"/>
        <v>0</v>
      </c>
      <c r="AD92" s="29">
        <f>((INDEX(bulk_tonnages_div!$F$2:$AF$136,MATCH($A92,bulk_tonnages_div!$A$2:$A$136,0),MATCH(AD$2,bulk_tonnages_div!$F$1:$AF$1,0)))+(IF(A82&gt;end_year_1,0,'Soil and Dirt_tonnages'!E82)))*$AD$6*$AD$7*MCF</f>
        <v>0</v>
      </c>
      <c r="AE92" s="30">
        <f t="shared" si="102"/>
        <v>0</v>
      </c>
      <c r="AF92" s="9">
        <f t="shared" si="103"/>
        <v>0</v>
      </c>
      <c r="AG92" s="29">
        <f>INDEX(bulk_tonnages_div!$F$2:$AF$136,MATCH($A92,bulk_tonnages_div!$A$2:$A$136,0),MATCH(AG$2,bulk_tonnages_div!$F$1:$AF$1,0))*$AG$6*$AG$7*MCF</f>
        <v>0</v>
      </c>
      <c r="AH92" s="30">
        <f t="shared" si="104"/>
        <v>0</v>
      </c>
      <c r="AI92" s="9">
        <f t="shared" si="105"/>
        <v>0</v>
      </c>
      <c r="AJ92" s="29">
        <f>INDEX(bulk_tonnages_div!$F$2:$AF$136,MATCH($A92,bulk_tonnages_div!$A$2:$A$136,0),MATCH(AJ$2,bulk_tonnages_div!$F$1:$AF$1,0))*$AJ$6*$AJ$7*MCF</f>
        <v>0</v>
      </c>
      <c r="AK92" s="30">
        <f t="shared" si="117"/>
        <v>0</v>
      </c>
      <c r="AL92" s="9">
        <f t="shared" si="118"/>
        <v>0</v>
      </c>
      <c r="AM92" s="29">
        <f>INDEX(bulk_tonnages_div!$F$2:$AF$136,MATCH($A92,bulk_tonnages_div!$A$2:$A$136,0),MATCH(AM$2,bulk_tonnages_div!$F$1:$AF$1,0))*$AM$6*$AM$7*MCF</f>
        <v>0</v>
      </c>
      <c r="AN92" s="30">
        <f t="shared" si="119"/>
        <v>0</v>
      </c>
      <c r="AO92" s="9">
        <f t="shared" si="120"/>
        <v>0</v>
      </c>
      <c r="AP92" s="29">
        <f>IF(A82&gt;end_year_1, 0, Sludge_tonnages!E82)*$AP$6*$AP$7*MCF</f>
        <v>0</v>
      </c>
      <c r="AQ92" s="30">
        <f t="shared" si="121"/>
        <v>0</v>
      </c>
      <c r="AR92" s="9">
        <f t="shared" si="122"/>
        <v>0</v>
      </c>
      <c r="AU92" s="55">
        <f t="shared" si="147"/>
        <v>0</v>
      </c>
      <c r="AV92" s="55">
        <f t="shared" si="123"/>
        <v>0</v>
      </c>
      <c r="AX92" s="55">
        <f t="shared" si="124"/>
        <v>0</v>
      </c>
      <c r="AY92" s="55">
        <f t="shared" si="125"/>
        <v>0</v>
      </c>
      <c r="AZ92" s="55">
        <f t="shared" si="126"/>
        <v>0</v>
      </c>
      <c r="BA92" s="55">
        <f t="shared" si="127"/>
        <v>0</v>
      </c>
      <c r="BB92" s="55">
        <f t="shared" si="128"/>
        <v>0</v>
      </c>
      <c r="BC92" s="55">
        <f t="shared" si="129"/>
        <v>0</v>
      </c>
      <c r="BD92" s="55">
        <f t="shared" si="130"/>
        <v>0</v>
      </c>
      <c r="BE92" s="55">
        <f t="shared" si="131"/>
        <v>0</v>
      </c>
      <c r="BF92" s="55">
        <f t="shared" si="140"/>
        <v>0</v>
      </c>
      <c r="BG92" s="55">
        <f t="shared" si="141"/>
        <v>0</v>
      </c>
      <c r="BH92" s="55">
        <f t="shared" si="142"/>
        <v>0</v>
      </c>
      <c r="BI92" s="55">
        <f t="shared" si="143"/>
        <v>0</v>
      </c>
      <c r="BK92" s="55">
        <f t="shared" si="132"/>
        <v>0</v>
      </c>
      <c r="BL92" s="55">
        <f t="shared" si="133"/>
        <v>0</v>
      </c>
      <c r="BM92" s="55">
        <f t="shared" si="134"/>
        <v>0</v>
      </c>
      <c r="BN92" s="55">
        <f t="shared" si="135"/>
        <v>0</v>
      </c>
      <c r="BO92" s="55">
        <f t="shared" si="136"/>
        <v>0</v>
      </c>
      <c r="BP92" s="55">
        <f t="shared" si="137"/>
        <v>0</v>
      </c>
      <c r="BQ92" s="55">
        <f t="shared" si="138"/>
        <v>0</v>
      </c>
      <c r="BR92" s="55">
        <f t="shared" si="139"/>
        <v>0</v>
      </c>
      <c r="BS92" s="55">
        <f t="shared" si="144"/>
        <v>0</v>
      </c>
      <c r="BT92" s="55">
        <f t="shared" si="145"/>
        <v>0</v>
      </c>
      <c r="BU92" s="55">
        <f t="shared" si="146"/>
        <v>0</v>
      </c>
    </row>
    <row r="93" spans="1:73" x14ac:dyDescent="0.25">
      <c r="A93" s="6">
        <f>'DONNÉES '!B122</f>
        <v>81</v>
      </c>
      <c r="B93" s="8">
        <f t="shared" si="106"/>
        <v>0</v>
      </c>
      <c r="C93" s="29">
        <f>INDEX(bulk_tonnages_div!$C$2:$AF$136,MATCH($A93,bulk_tonnages_div!$A$2:$A$136,0),MATCH(C$2,bulk_tonnages_div!$C$1:$AF$1,0))*$C$6*$C$7*MCF</f>
        <v>0</v>
      </c>
      <c r="D93" s="30">
        <f t="shared" si="94"/>
        <v>0</v>
      </c>
      <c r="E93" s="9">
        <f t="shared" si="95"/>
        <v>0</v>
      </c>
      <c r="F93" s="29">
        <f>INDEX(bulk_tonnages_div!$F$2:$AF$136,MATCH($A93,bulk_tonnages_div!$A$2:$A$136,0),MATCH(F$2,bulk_tonnages_div!$F$1:$AF$1,0))*$F$6*$F$7*MCF</f>
        <v>0</v>
      </c>
      <c r="G93" s="30">
        <f t="shared" si="96"/>
        <v>0</v>
      </c>
      <c r="H93" s="9">
        <f t="shared" si="97"/>
        <v>0</v>
      </c>
      <c r="I93" s="29">
        <f>INDEX(bulk_tonnages_div!$F$2:$AF$136,MATCH($A93,bulk_tonnages_div!$A$2:$A$136,0),MATCH(I$2,bulk_tonnages_div!$F$1:$AF$1,0))*$I$6*$I$7*MCF</f>
        <v>0</v>
      </c>
      <c r="J93" s="30">
        <f t="shared" si="107"/>
        <v>0</v>
      </c>
      <c r="K93" s="9">
        <f t="shared" si="108"/>
        <v>0</v>
      </c>
      <c r="L93" s="29">
        <f>INDEX(bulk_tonnages_div!$F$2:$AF$136,MATCH($A93,bulk_tonnages_div!$A$2:$A$136,0),MATCH(L$2,bulk_tonnages_div!$F$1:$AF$1,0))*$L$6*$L$7*MCF</f>
        <v>0</v>
      </c>
      <c r="M93" s="30">
        <f t="shared" si="109"/>
        <v>0</v>
      </c>
      <c r="N93" s="9">
        <f t="shared" si="110"/>
        <v>0</v>
      </c>
      <c r="O93" s="29">
        <f>INDEX(bulk_tonnages_div!$F$2:$AF$136,MATCH($A93,bulk_tonnages_div!$A$2:$A$136,0),MATCH(O$2,bulk_tonnages_div!$F$1:$AF$1,0))*$O$6*$O$7*MCF</f>
        <v>0</v>
      </c>
      <c r="P93" s="30">
        <f t="shared" si="111"/>
        <v>0</v>
      </c>
      <c r="Q93" s="9">
        <f t="shared" si="112"/>
        <v>0</v>
      </c>
      <c r="R93" s="29">
        <f>INDEX(bulk_tonnages_div!$F$2:$AF$136,MATCH($A93,bulk_tonnages_div!$A$2:$A$136,0),MATCH(R$2,bulk_tonnages_div!$F$1:$AF$1,0))*$R$6*$R$7*MCF</f>
        <v>0</v>
      </c>
      <c r="S93" s="30">
        <f t="shared" si="113"/>
        <v>0</v>
      </c>
      <c r="T93" s="9">
        <f t="shared" si="114"/>
        <v>0</v>
      </c>
      <c r="U93" s="29">
        <f>INDEX(bulk_tonnages_div!$F$2:$AF$136,MATCH($A93,bulk_tonnages_div!$A$2:$A$136,0),MATCH(U$2,bulk_tonnages_div!$F$1:$AF$1,0))*$U$6*$U$7*MCF</f>
        <v>0</v>
      </c>
      <c r="V93" s="30">
        <f t="shared" si="115"/>
        <v>0</v>
      </c>
      <c r="W93" s="9">
        <f t="shared" si="116"/>
        <v>0</v>
      </c>
      <c r="X93" s="29">
        <f>INDEX(bulk_tonnages_div!$F$2:$AF$136,MATCH($A93,bulk_tonnages_div!$A$2:$A$136,0),MATCH(X$2,bulk_tonnages_div!$F$1:$AF$1,0))*$X$6*$X$7*MCF</f>
        <v>0</v>
      </c>
      <c r="Y93" s="30">
        <f t="shared" si="98"/>
        <v>0</v>
      </c>
      <c r="Z93" s="9">
        <f t="shared" si="99"/>
        <v>0</v>
      </c>
      <c r="AA93" s="29">
        <f>INDEX(bulk_tonnages_div!$F$2:$AF$136,MATCH($A93,bulk_tonnages_div!$A$2:$A$136,0),MATCH(AA$2,bulk_tonnages_div!$F$1:$AF$1,0))*$AA$6*$AA$7*MCF</f>
        <v>0</v>
      </c>
      <c r="AB93" s="30">
        <f t="shared" si="100"/>
        <v>0</v>
      </c>
      <c r="AC93" s="9">
        <f t="shared" si="101"/>
        <v>0</v>
      </c>
      <c r="AD93" s="29">
        <f>((INDEX(bulk_tonnages_div!$F$2:$AF$136,MATCH($A93,bulk_tonnages_div!$A$2:$A$136,0),MATCH(AD$2,bulk_tonnages_div!$F$1:$AF$1,0)))+(IF(A83&gt;end_year_1,0,'Soil and Dirt_tonnages'!E83)))*$AD$6*$AD$7*MCF</f>
        <v>0</v>
      </c>
      <c r="AE93" s="30">
        <f t="shared" si="102"/>
        <v>0</v>
      </c>
      <c r="AF93" s="9">
        <f t="shared" si="103"/>
        <v>0</v>
      </c>
      <c r="AG93" s="29">
        <f>INDEX(bulk_tonnages_div!$F$2:$AF$136,MATCH($A93,bulk_tonnages_div!$A$2:$A$136,0),MATCH(AG$2,bulk_tonnages_div!$F$1:$AF$1,0))*$AG$6*$AG$7*MCF</f>
        <v>0</v>
      </c>
      <c r="AH93" s="30">
        <f t="shared" si="104"/>
        <v>0</v>
      </c>
      <c r="AI93" s="9">
        <f t="shared" si="105"/>
        <v>0</v>
      </c>
      <c r="AJ93" s="29">
        <f>INDEX(bulk_tonnages_div!$F$2:$AF$136,MATCH($A93,bulk_tonnages_div!$A$2:$A$136,0),MATCH(AJ$2,bulk_tonnages_div!$F$1:$AF$1,0))*$AJ$6*$AJ$7*MCF</f>
        <v>0</v>
      </c>
      <c r="AK93" s="30">
        <f t="shared" si="117"/>
        <v>0</v>
      </c>
      <c r="AL93" s="9">
        <f t="shared" si="118"/>
        <v>0</v>
      </c>
      <c r="AM93" s="29">
        <f>INDEX(bulk_tonnages_div!$F$2:$AF$136,MATCH($A93,bulk_tonnages_div!$A$2:$A$136,0),MATCH(AM$2,bulk_tonnages_div!$F$1:$AF$1,0))*$AM$6*$AM$7*MCF</f>
        <v>0</v>
      </c>
      <c r="AN93" s="30">
        <f t="shared" si="119"/>
        <v>0</v>
      </c>
      <c r="AO93" s="9">
        <f t="shared" si="120"/>
        <v>0</v>
      </c>
      <c r="AP93" s="29">
        <f>IF(A83&gt;end_year_1, 0, Sludge_tonnages!E83)*$AP$6*$AP$7*MCF</f>
        <v>0</v>
      </c>
      <c r="AQ93" s="30">
        <f t="shared" si="121"/>
        <v>0</v>
      </c>
      <c r="AR93" s="9">
        <f t="shared" si="122"/>
        <v>0</v>
      </c>
      <c r="AU93" s="55">
        <f t="shared" si="147"/>
        <v>0</v>
      </c>
      <c r="AV93" s="55">
        <f t="shared" si="123"/>
        <v>0</v>
      </c>
      <c r="AX93" s="55">
        <f t="shared" si="124"/>
        <v>0</v>
      </c>
      <c r="AY93" s="55">
        <f t="shared" si="125"/>
        <v>0</v>
      </c>
      <c r="AZ93" s="55">
        <f t="shared" si="126"/>
        <v>0</v>
      </c>
      <c r="BA93" s="55">
        <f t="shared" si="127"/>
        <v>0</v>
      </c>
      <c r="BB93" s="55">
        <f t="shared" si="128"/>
        <v>0</v>
      </c>
      <c r="BC93" s="55">
        <f t="shared" si="129"/>
        <v>0</v>
      </c>
      <c r="BD93" s="55">
        <f t="shared" si="130"/>
        <v>0</v>
      </c>
      <c r="BE93" s="55">
        <f t="shared" si="131"/>
        <v>0</v>
      </c>
      <c r="BF93" s="55">
        <f t="shared" si="140"/>
        <v>0</v>
      </c>
      <c r="BG93" s="55">
        <f t="shared" si="141"/>
        <v>0</v>
      </c>
      <c r="BH93" s="55">
        <f t="shared" si="142"/>
        <v>0</v>
      </c>
      <c r="BI93" s="55">
        <f t="shared" si="143"/>
        <v>0</v>
      </c>
      <c r="BK93" s="55">
        <f t="shared" si="132"/>
        <v>0</v>
      </c>
      <c r="BL93" s="55">
        <f t="shared" si="133"/>
        <v>0</v>
      </c>
      <c r="BM93" s="55">
        <f t="shared" si="134"/>
        <v>0</v>
      </c>
      <c r="BN93" s="55">
        <f t="shared" si="135"/>
        <v>0</v>
      </c>
      <c r="BO93" s="55">
        <f t="shared" si="136"/>
        <v>0</v>
      </c>
      <c r="BP93" s="55">
        <f t="shared" si="137"/>
        <v>0</v>
      </c>
      <c r="BQ93" s="55">
        <f t="shared" si="138"/>
        <v>0</v>
      </c>
      <c r="BR93" s="55">
        <f t="shared" si="139"/>
        <v>0</v>
      </c>
      <c r="BS93" s="55">
        <f t="shared" si="144"/>
        <v>0</v>
      </c>
      <c r="BT93" s="55">
        <f t="shared" si="145"/>
        <v>0</v>
      </c>
      <c r="BU93" s="55">
        <f t="shared" si="146"/>
        <v>0</v>
      </c>
    </row>
    <row r="94" spans="1:73" x14ac:dyDescent="0.25">
      <c r="A94" s="6">
        <f>'DONNÉES '!B123</f>
        <v>82</v>
      </c>
      <c r="B94" s="8">
        <f t="shared" si="106"/>
        <v>0</v>
      </c>
      <c r="C94" s="29">
        <f>INDEX(bulk_tonnages_div!$C$2:$AF$136,MATCH($A94,bulk_tonnages_div!$A$2:$A$136,0),MATCH(C$2,bulk_tonnages_div!$C$1:$AF$1,0))*$C$6*$C$7*MCF</f>
        <v>0</v>
      </c>
      <c r="D94" s="30">
        <f t="shared" si="94"/>
        <v>0</v>
      </c>
      <c r="E94" s="9">
        <f t="shared" si="95"/>
        <v>0</v>
      </c>
      <c r="F94" s="29">
        <f>INDEX(bulk_tonnages_div!$F$2:$AF$136,MATCH($A94,bulk_tonnages_div!$A$2:$A$136,0),MATCH(F$2,bulk_tonnages_div!$F$1:$AF$1,0))*$F$6*$F$7*MCF</f>
        <v>0</v>
      </c>
      <c r="G94" s="30">
        <f t="shared" si="96"/>
        <v>0</v>
      </c>
      <c r="H94" s="9">
        <f t="shared" si="97"/>
        <v>0</v>
      </c>
      <c r="I94" s="29">
        <f>INDEX(bulk_tonnages_div!$F$2:$AF$136,MATCH($A94,bulk_tonnages_div!$A$2:$A$136,0),MATCH(I$2,bulk_tonnages_div!$F$1:$AF$1,0))*$I$6*$I$7*MCF</f>
        <v>0</v>
      </c>
      <c r="J94" s="30">
        <f t="shared" si="107"/>
        <v>0</v>
      </c>
      <c r="K94" s="9">
        <f t="shared" si="108"/>
        <v>0</v>
      </c>
      <c r="L94" s="29">
        <f>INDEX(bulk_tonnages_div!$F$2:$AF$136,MATCH($A94,bulk_tonnages_div!$A$2:$A$136,0),MATCH(L$2,bulk_tonnages_div!$F$1:$AF$1,0))*$L$6*$L$7*MCF</f>
        <v>0</v>
      </c>
      <c r="M94" s="30">
        <f t="shared" si="109"/>
        <v>0</v>
      </c>
      <c r="N94" s="9">
        <f t="shared" si="110"/>
        <v>0</v>
      </c>
      <c r="O94" s="29">
        <f>INDEX(bulk_tonnages_div!$F$2:$AF$136,MATCH($A94,bulk_tonnages_div!$A$2:$A$136,0),MATCH(O$2,bulk_tonnages_div!$F$1:$AF$1,0))*$O$6*$O$7*MCF</f>
        <v>0</v>
      </c>
      <c r="P94" s="30">
        <f t="shared" si="111"/>
        <v>0</v>
      </c>
      <c r="Q94" s="9">
        <f t="shared" si="112"/>
        <v>0</v>
      </c>
      <c r="R94" s="29">
        <f>INDEX(bulk_tonnages_div!$F$2:$AF$136,MATCH($A94,bulk_tonnages_div!$A$2:$A$136,0),MATCH(R$2,bulk_tonnages_div!$F$1:$AF$1,0))*$R$6*$R$7*MCF</f>
        <v>0</v>
      </c>
      <c r="S94" s="30">
        <f t="shared" si="113"/>
        <v>0</v>
      </c>
      <c r="T94" s="9">
        <f t="shared" si="114"/>
        <v>0</v>
      </c>
      <c r="U94" s="29">
        <f>INDEX(bulk_tonnages_div!$F$2:$AF$136,MATCH($A94,bulk_tonnages_div!$A$2:$A$136,0),MATCH(U$2,bulk_tonnages_div!$F$1:$AF$1,0))*$U$6*$U$7*MCF</f>
        <v>0</v>
      </c>
      <c r="V94" s="30">
        <f t="shared" si="115"/>
        <v>0</v>
      </c>
      <c r="W94" s="9">
        <f t="shared" si="116"/>
        <v>0</v>
      </c>
      <c r="X94" s="29">
        <f>INDEX(bulk_tonnages_div!$F$2:$AF$136,MATCH($A94,bulk_tonnages_div!$A$2:$A$136,0),MATCH(X$2,bulk_tonnages_div!$F$1:$AF$1,0))*$X$6*$X$7*MCF</f>
        <v>0</v>
      </c>
      <c r="Y94" s="30">
        <f t="shared" si="98"/>
        <v>0</v>
      </c>
      <c r="Z94" s="9">
        <f t="shared" si="99"/>
        <v>0</v>
      </c>
      <c r="AA94" s="29">
        <f>INDEX(bulk_tonnages_div!$F$2:$AF$136,MATCH($A94,bulk_tonnages_div!$A$2:$A$136,0),MATCH(AA$2,bulk_tonnages_div!$F$1:$AF$1,0))*$AA$6*$AA$7*MCF</f>
        <v>0</v>
      </c>
      <c r="AB94" s="30">
        <f t="shared" si="100"/>
        <v>0</v>
      </c>
      <c r="AC94" s="9">
        <f t="shared" si="101"/>
        <v>0</v>
      </c>
      <c r="AD94" s="29">
        <f>((INDEX(bulk_tonnages_div!$F$2:$AF$136,MATCH($A94,bulk_tonnages_div!$A$2:$A$136,0),MATCH(AD$2,bulk_tonnages_div!$F$1:$AF$1,0)))+(IF(A84&gt;end_year_1,0,'Soil and Dirt_tonnages'!E84)))*$AD$6*$AD$7*MCF</f>
        <v>0</v>
      </c>
      <c r="AE94" s="30">
        <f t="shared" si="102"/>
        <v>0</v>
      </c>
      <c r="AF94" s="9">
        <f t="shared" si="103"/>
        <v>0</v>
      </c>
      <c r="AG94" s="29">
        <f>INDEX(bulk_tonnages_div!$F$2:$AF$136,MATCH($A94,bulk_tonnages_div!$A$2:$A$136,0),MATCH(AG$2,bulk_tonnages_div!$F$1:$AF$1,0))*$AG$6*$AG$7*MCF</f>
        <v>0</v>
      </c>
      <c r="AH94" s="30">
        <f t="shared" si="104"/>
        <v>0</v>
      </c>
      <c r="AI94" s="9">
        <f t="shared" si="105"/>
        <v>0</v>
      </c>
      <c r="AJ94" s="29">
        <f>INDEX(bulk_tonnages_div!$F$2:$AF$136,MATCH($A94,bulk_tonnages_div!$A$2:$A$136,0),MATCH(AJ$2,bulk_tonnages_div!$F$1:$AF$1,0))*$AJ$6*$AJ$7*MCF</f>
        <v>0</v>
      </c>
      <c r="AK94" s="30">
        <f t="shared" si="117"/>
        <v>0</v>
      </c>
      <c r="AL94" s="9">
        <f t="shared" si="118"/>
        <v>0</v>
      </c>
      <c r="AM94" s="29">
        <f>INDEX(bulk_tonnages_div!$F$2:$AF$136,MATCH($A94,bulk_tonnages_div!$A$2:$A$136,0),MATCH(AM$2,bulk_tonnages_div!$F$1:$AF$1,0))*$AM$6*$AM$7*MCF</f>
        <v>0</v>
      </c>
      <c r="AN94" s="30">
        <f t="shared" si="119"/>
        <v>0</v>
      </c>
      <c r="AO94" s="9">
        <f t="shared" si="120"/>
        <v>0</v>
      </c>
      <c r="AP94" s="29">
        <f>IF(A84&gt;end_year_1, 0, Sludge_tonnages!E84)*$AP$6*$AP$7*MCF</f>
        <v>0</v>
      </c>
      <c r="AQ94" s="30">
        <f t="shared" si="121"/>
        <v>0</v>
      </c>
      <c r="AR94" s="9">
        <f t="shared" si="122"/>
        <v>0</v>
      </c>
      <c r="AU94" s="55">
        <f t="shared" si="147"/>
        <v>0</v>
      </c>
      <c r="AV94" s="55">
        <f t="shared" si="123"/>
        <v>0</v>
      </c>
      <c r="AX94" s="55">
        <f t="shared" si="124"/>
        <v>0</v>
      </c>
      <c r="AY94" s="55">
        <f t="shared" si="125"/>
        <v>0</v>
      </c>
      <c r="AZ94" s="55">
        <f t="shared" si="126"/>
        <v>0</v>
      </c>
      <c r="BA94" s="55">
        <f t="shared" si="127"/>
        <v>0</v>
      </c>
      <c r="BB94" s="55">
        <f t="shared" si="128"/>
        <v>0</v>
      </c>
      <c r="BC94" s="55">
        <f t="shared" si="129"/>
        <v>0</v>
      </c>
      <c r="BD94" s="55">
        <f t="shared" si="130"/>
        <v>0</v>
      </c>
      <c r="BE94" s="55">
        <f t="shared" si="131"/>
        <v>0</v>
      </c>
      <c r="BF94" s="55">
        <f t="shared" si="140"/>
        <v>0</v>
      </c>
      <c r="BG94" s="55">
        <f t="shared" si="141"/>
        <v>0</v>
      </c>
      <c r="BH94" s="55">
        <f t="shared" si="142"/>
        <v>0</v>
      </c>
      <c r="BI94" s="55">
        <f t="shared" si="143"/>
        <v>0</v>
      </c>
      <c r="BK94" s="55">
        <f t="shared" si="132"/>
        <v>0</v>
      </c>
      <c r="BL94" s="55">
        <f t="shared" si="133"/>
        <v>0</v>
      </c>
      <c r="BM94" s="55">
        <f t="shared" si="134"/>
        <v>0</v>
      </c>
      <c r="BN94" s="55">
        <f t="shared" si="135"/>
        <v>0</v>
      </c>
      <c r="BO94" s="55">
        <f t="shared" si="136"/>
        <v>0</v>
      </c>
      <c r="BP94" s="55">
        <f t="shared" si="137"/>
        <v>0</v>
      </c>
      <c r="BQ94" s="55">
        <f t="shared" si="138"/>
        <v>0</v>
      </c>
      <c r="BR94" s="55">
        <f t="shared" si="139"/>
        <v>0</v>
      </c>
      <c r="BS94" s="55">
        <f t="shared" si="144"/>
        <v>0</v>
      </c>
      <c r="BT94" s="55">
        <f t="shared" si="145"/>
        <v>0</v>
      </c>
      <c r="BU94" s="55">
        <f t="shared" si="146"/>
        <v>0</v>
      </c>
    </row>
    <row r="95" spans="1:73" x14ac:dyDescent="0.25">
      <c r="A95" s="6">
        <f>'DONNÉES '!B124</f>
        <v>83</v>
      </c>
      <c r="B95" s="8">
        <f t="shared" si="106"/>
        <v>0</v>
      </c>
      <c r="C95" s="29">
        <f>INDEX(bulk_tonnages_div!$C$2:$AF$136,MATCH($A95,bulk_tonnages_div!$A$2:$A$136,0),MATCH(C$2,bulk_tonnages_div!$C$1:$AF$1,0))*$C$6*$C$7*MCF</f>
        <v>0</v>
      </c>
      <c r="D95" s="30">
        <f>C95+(D94*D$5)</f>
        <v>0</v>
      </c>
      <c r="E95" s="9">
        <f t="shared" si="95"/>
        <v>0</v>
      </c>
      <c r="F95" s="29">
        <f>INDEX(bulk_tonnages_div!$F$2:$AF$136,MATCH($A95,bulk_tonnages_div!$A$2:$A$136,0),MATCH(F$2,bulk_tonnages_div!$F$1:$AF$1,0))*$F$6*$F$7*MCF</f>
        <v>0</v>
      </c>
      <c r="G95" s="30">
        <f t="shared" si="96"/>
        <v>0</v>
      </c>
      <c r="H95" s="9">
        <f t="shared" si="97"/>
        <v>0</v>
      </c>
      <c r="I95" s="29">
        <f>INDEX(bulk_tonnages_div!$F$2:$AF$136,MATCH($A95,bulk_tonnages_div!$A$2:$A$136,0),MATCH(I$2,bulk_tonnages_div!$F$1:$AF$1,0))*$I$6*$I$7*MCF</f>
        <v>0</v>
      </c>
      <c r="J95" s="30">
        <f t="shared" si="107"/>
        <v>0</v>
      </c>
      <c r="K95" s="9">
        <f t="shared" si="108"/>
        <v>0</v>
      </c>
      <c r="L95" s="29">
        <f>INDEX(bulk_tonnages_div!$F$2:$AF$136,MATCH($A95,bulk_tonnages_div!$A$2:$A$136,0),MATCH(L$2,bulk_tonnages_div!$F$1:$AF$1,0))*$L$6*$L$7*MCF</f>
        <v>0</v>
      </c>
      <c r="M95" s="30">
        <f t="shared" si="109"/>
        <v>0</v>
      </c>
      <c r="N95" s="9">
        <f t="shared" si="110"/>
        <v>0</v>
      </c>
      <c r="O95" s="29">
        <f>INDEX(bulk_tonnages_div!$F$2:$AF$136,MATCH($A95,bulk_tonnages_div!$A$2:$A$136,0),MATCH(O$2,bulk_tonnages_div!$F$1:$AF$1,0))*$O$6*$O$7*MCF</f>
        <v>0</v>
      </c>
      <c r="P95" s="30">
        <f t="shared" si="111"/>
        <v>0</v>
      </c>
      <c r="Q95" s="9">
        <f t="shared" si="112"/>
        <v>0</v>
      </c>
      <c r="R95" s="29">
        <f>INDEX(bulk_tonnages_div!$F$2:$AF$136,MATCH($A95,bulk_tonnages_div!$A$2:$A$136,0),MATCH(R$2,bulk_tonnages_div!$F$1:$AF$1,0))*$R$6*$R$7*MCF</f>
        <v>0</v>
      </c>
      <c r="S95" s="30">
        <f t="shared" si="113"/>
        <v>0</v>
      </c>
      <c r="T95" s="9">
        <f t="shared" si="114"/>
        <v>0</v>
      </c>
      <c r="U95" s="29">
        <f>INDEX(bulk_tonnages_div!$F$2:$AF$136,MATCH($A95,bulk_tonnages_div!$A$2:$A$136,0),MATCH(U$2,bulk_tonnages_div!$F$1:$AF$1,0))*$U$6*$U$7*MCF</f>
        <v>0</v>
      </c>
      <c r="V95" s="30">
        <f t="shared" si="115"/>
        <v>0</v>
      </c>
      <c r="W95" s="9">
        <f t="shared" si="116"/>
        <v>0</v>
      </c>
      <c r="X95" s="29">
        <f>INDEX(bulk_tonnages_div!$F$2:$AF$136,MATCH($A95,bulk_tonnages_div!$A$2:$A$136,0),MATCH(X$2,bulk_tonnages_div!$F$1:$AF$1,0))*$X$6*$X$7*MCF</f>
        <v>0</v>
      </c>
      <c r="Y95" s="30">
        <f t="shared" si="98"/>
        <v>0</v>
      </c>
      <c r="Z95" s="9">
        <f t="shared" si="99"/>
        <v>0</v>
      </c>
      <c r="AA95" s="29">
        <f>INDEX(bulk_tonnages_div!$F$2:$AF$136,MATCH($A95,bulk_tonnages_div!$A$2:$A$136,0),MATCH(AA$2,bulk_tonnages_div!$F$1:$AF$1,0))*$AA$6*$AA$7*MCF</f>
        <v>0</v>
      </c>
      <c r="AB95" s="30">
        <f t="shared" si="100"/>
        <v>0</v>
      </c>
      <c r="AC95" s="9">
        <f t="shared" si="101"/>
        <v>0</v>
      </c>
      <c r="AD95" s="29">
        <f>((INDEX(bulk_tonnages_div!$F$2:$AF$136,MATCH($A95,bulk_tonnages_div!$A$2:$A$136,0),MATCH(AD$2,bulk_tonnages_div!$F$1:$AF$1,0)))+(IF(A85&gt;end_year_1,0,'Soil and Dirt_tonnages'!E85)))*$AD$6*$AD$7*MCF</f>
        <v>0</v>
      </c>
      <c r="AE95" s="30">
        <f t="shared" si="102"/>
        <v>0</v>
      </c>
      <c r="AF95" s="9">
        <f t="shared" si="103"/>
        <v>0</v>
      </c>
      <c r="AG95" s="29">
        <f>INDEX(bulk_tonnages_div!$F$2:$AF$136,MATCH($A95,bulk_tonnages_div!$A$2:$A$136,0),MATCH(AG$2,bulk_tonnages_div!$F$1:$AF$1,0))*$AG$6*$AG$7*MCF</f>
        <v>0</v>
      </c>
      <c r="AH95" s="30">
        <f t="shared" si="104"/>
        <v>0</v>
      </c>
      <c r="AI95" s="9">
        <f t="shared" si="105"/>
        <v>0</v>
      </c>
      <c r="AJ95" s="29">
        <f>INDEX(bulk_tonnages_div!$F$2:$AF$136,MATCH($A95,bulk_tonnages_div!$A$2:$A$136,0),MATCH(AJ$2,bulk_tonnages_div!$F$1:$AF$1,0))*$AJ$6*$AJ$7*MCF</f>
        <v>0</v>
      </c>
      <c r="AK95" s="30">
        <f t="shared" si="117"/>
        <v>0</v>
      </c>
      <c r="AL95" s="9">
        <f t="shared" si="118"/>
        <v>0</v>
      </c>
      <c r="AM95" s="29">
        <f>INDEX(bulk_tonnages_div!$F$2:$AF$136,MATCH($A95,bulk_tonnages_div!$A$2:$A$136,0),MATCH(AM$2,bulk_tonnages_div!$F$1:$AF$1,0))*$AM$6*$AM$7*MCF</f>
        <v>0</v>
      </c>
      <c r="AN95" s="30">
        <f t="shared" si="119"/>
        <v>0</v>
      </c>
      <c r="AO95" s="9">
        <f t="shared" si="120"/>
        <v>0</v>
      </c>
      <c r="AP95" s="29">
        <f>IF(A85&gt;end_year_1, 0, Sludge_tonnages!E85)*$AP$6*$AP$7*MCF</f>
        <v>0</v>
      </c>
      <c r="AQ95" s="30">
        <f t="shared" si="121"/>
        <v>0</v>
      </c>
      <c r="AR95" s="9">
        <f t="shared" si="122"/>
        <v>0</v>
      </c>
      <c r="AU95" s="55">
        <f t="shared" si="147"/>
        <v>0</v>
      </c>
      <c r="AV95" s="55">
        <f t="shared" si="123"/>
        <v>0</v>
      </c>
      <c r="AX95" s="55">
        <f t="shared" si="124"/>
        <v>0</v>
      </c>
      <c r="AY95" s="55">
        <f t="shared" si="125"/>
        <v>0</v>
      </c>
      <c r="AZ95" s="55">
        <f t="shared" si="126"/>
        <v>0</v>
      </c>
      <c r="BA95" s="55">
        <f t="shared" si="127"/>
        <v>0</v>
      </c>
      <c r="BB95" s="55">
        <f t="shared" si="128"/>
        <v>0</v>
      </c>
      <c r="BC95" s="55">
        <f t="shared" si="129"/>
        <v>0</v>
      </c>
      <c r="BD95" s="55">
        <f t="shared" si="130"/>
        <v>0</v>
      </c>
      <c r="BE95" s="55">
        <f t="shared" si="131"/>
        <v>0</v>
      </c>
      <c r="BF95" s="55">
        <f t="shared" si="140"/>
        <v>0</v>
      </c>
      <c r="BG95" s="55">
        <f t="shared" si="141"/>
        <v>0</v>
      </c>
      <c r="BH95" s="55">
        <f t="shared" si="142"/>
        <v>0</v>
      </c>
      <c r="BI95" s="55">
        <f t="shared" si="143"/>
        <v>0</v>
      </c>
      <c r="BK95" s="55">
        <f t="shared" si="132"/>
        <v>0</v>
      </c>
      <c r="BL95" s="55">
        <f t="shared" si="133"/>
        <v>0</v>
      </c>
      <c r="BM95" s="55">
        <f t="shared" si="134"/>
        <v>0</v>
      </c>
      <c r="BN95" s="55">
        <f t="shared" si="135"/>
        <v>0</v>
      </c>
      <c r="BO95" s="55">
        <f t="shared" si="136"/>
        <v>0</v>
      </c>
      <c r="BP95" s="55">
        <f t="shared" si="137"/>
        <v>0</v>
      </c>
      <c r="BQ95" s="55">
        <f t="shared" si="138"/>
        <v>0</v>
      </c>
      <c r="BR95" s="55">
        <f t="shared" si="139"/>
        <v>0</v>
      </c>
      <c r="BS95" s="55">
        <f t="shared" si="144"/>
        <v>0</v>
      </c>
      <c r="BT95" s="55">
        <f t="shared" si="145"/>
        <v>0</v>
      </c>
      <c r="BU95" s="55">
        <f t="shared" si="146"/>
        <v>0</v>
      </c>
    </row>
    <row r="96" spans="1:73" x14ac:dyDescent="0.25">
      <c r="A96" s="6">
        <f>'DONNÉES '!B125</f>
        <v>84</v>
      </c>
      <c r="B96" s="8">
        <f t="shared" si="106"/>
        <v>0</v>
      </c>
      <c r="C96" s="29">
        <f>INDEX(bulk_tonnages_div!$C$2:$AF$136,MATCH($A96,bulk_tonnages_div!$A$2:$A$136,0),MATCH(C$2,bulk_tonnages_div!$C$1:$AF$1,0))*$C$6*$C$7*MCF</f>
        <v>0</v>
      </c>
      <c r="D96" s="30">
        <f t="shared" si="94"/>
        <v>0</v>
      </c>
      <c r="E96" s="9">
        <f t="shared" si="95"/>
        <v>0</v>
      </c>
      <c r="F96" s="29">
        <f>INDEX(bulk_tonnages_div!$F$2:$AF$136,MATCH($A96,bulk_tonnages_div!$A$2:$A$136,0),MATCH(F$2,bulk_tonnages_div!$F$1:$AF$1,0))*$F$6*$F$7*MCF</f>
        <v>0</v>
      </c>
      <c r="G96" s="30">
        <f t="shared" si="96"/>
        <v>0</v>
      </c>
      <c r="H96" s="9">
        <f t="shared" si="97"/>
        <v>0</v>
      </c>
      <c r="I96" s="29">
        <f>INDEX(bulk_tonnages_div!$F$2:$AF$136,MATCH($A96,bulk_tonnages_div!$A$2:$A$136,0),MATCH(I$2,bulk_tonnages_div!$F$1:$AF$1,0))*$I$6*$I$7*MCF</f>
        <v>0</v>
      </c>
      <c r="J96" s="30">
        <f t="shared" si="107"/>
        <v>0</v>
      </c>
      <c r="K96" s="9">
        <f t="shared" si="108"/>
        <v>0</v>
      </c>
      <c r="L96" s="29">
        <f>INDEX(bulk_tonnages_div!$F$2:$AF$136,MATCH($A96,bulk_tonnages_div!$A$2:$A$136,0),MATCH(L$2,bulk_tonnages_div!$F$1:$AF$1,0))*$L$6*$L$7*MCF</f>
        <v>0</v>
      </c>
      <c r="M96" s="30">
        <f t="shared" si="109"/>
        <v>0</v>
      </c>
      <c r="N96" s="9">
        <f t="shared" si="110"/>
        <v>0</v>
      </c>
      <c r="O96" s="29">
        <f>INDEX(bulk_tonnages_div!$F$2:$AF$136,MATCH($A96,bulk_tonnages_div!$A$2:$A$136,0),MATCH(O$2,bulk_tonnages_div!$F$1:$AF$1,0))*$O$6*$O$7*MCF</f>
        <v>0</v>
      </c>
      <c r="P96" s="30">
        <f t="shared" si="111"/>
        <v>0</v>
      </c>
      <c r="Q96" s="9">
        <f t="shared" si="112"/>
        <v>0</v>
      </c>
      <c r="R96" s="29">
        <f>INDEX(bulk_tonnages_div!$F$2:$AF$136,MATCH($A96,bulk_tonnages_div!$A$2:$A$136,0),MATCH(R$2,bulk_tonnages_div!$F$1:$AF$1,0))*$R$6*$R$7*MCF</f>
        <v>0</v>
      </c>
      <c r="S96" s="30">
        <f t="shared" si="113"/>
        <v>0</v>
      </c>
      <c r="T96" s="9">
        <f t="shared" si="114"/>
        <v>0</v>
      </c>
      <c r="U96" s="29">
        <f>INDEX(bulk_tonnages_div!$F$2:$AF$136,MATCH($A96,bulk_tonnages_div!$A$2:$A$136,0),MATCH(U$2,bulk_tonnages_div!$F$1:$AF$1,0))*$U$6*$U$7*MCF</f>
        <v>0</v>
      </c>
      <c r="V96" s="30">
        <f t="shared" si="115"/>
        <v>0</v>
      </c>
      <c r="W96" s="9">
        <f t="shared" si="116"/>
        <v>0</v>
      </c>
      <c r="X96" s="29">
        <f>INDEX(bulk_tonnages_div!$F$2:$AF$136,MATCH($A96,bulk_tonnages_div!$A$2:$A$136,0),MATCH(X$2,bulk_tonnages_div!$F$1:$AF$1,0))*$X$6*$X$7*MCF</f>
        <v>0</v>
      </c>
      <c r="Y96" s="30">
        <f t="shared" si="98"/>
        <v>0</v>
      </c>
      <c r="Z96" s="9">
        <f t="shared" si="99"/>
        <v>0</v>
      </c>
      <c r="AA96" s="29">
        <f>INDEX(bulk_tonnages_div!$F$2:$AF$136,MATCH($A96,bulk_tonnages_div!$A$2:$A$136,0),MATCH(AA$2,bulk_tonnages_div!$F$1:$AF$1,0))*$AA$6*$AA$7*MCF</f>
        <v>0</v>
      </c>
      <c r="AB96" s="30">
        <f t="shared" si="100"/>
        <v>0</v>
      </c>
      <c r="AC96" s="9">
        <f t="shared" si="101"/>
        <v>0</v>
      </c>
      <c r="AD96" s="29">
        <f>((INDEX(bulk_tonnages_div!$F$2:$AF$136,MATCH($A96,bulk_tonnages_div!$A$2:$A$136,0),MATCH(AD$2,bulk_tonnages_div!$F$1:$AF$1,0)))+(IF(A86&gt;end_year_1,0,'Soil and Dirt_tonnages'!E86)))*$AD$6*$AD$7*MCF</f>
        <v>0</v>
      </c>
      <c r="AE96" s="30">
        <f t="shared" si="102"/>
        <v>0</v>
      </c>
      <c r="AF96" s="9">
        <f t="shared" si="103"/>
        <v>0</v>
      </c>
      <c r="AG96" s="29">
        <f>INDEX(bulk_tonnages_div!$F$2:$AF$136,MATCH($A96,bulk_tonnages_div!$A$2:$A$136,0),MATCH(AG$2,bulk_tonnages_div!$F$1:$AF$1,0))*$AG$6*$AG$7*MCF</f>
        <v>0</v>
      </c>
      <c r="AH96" s="30">
        <f t="shared" si="104"/>
        <v>0</v>
      </c>
      <c r="AI96" s="9">
        <f t="shared" si="105"/>
        <v>0</v>
      </c>
      <c r="AJ96" s="29">
        <f>INDEX(bulk_tonnages_div!$F$2:$AF$136,MATCH($A96,bulk_tonnages_div!$A$2:$A$136,0),MATCH(AJ$2,bulk_tonnages_div!$F$1:$AF$1,0))*$AJ$6*$AJ$7*MCF</f>
        <v>0</v>
      </c>
      <c r="AK96" s="30">
        <f t="shared" si="117"/>
        <v>0</v>
      </c>
      <c r="AL96" s="9">
        <f t="shared" si="118"/>
        <v>0</v>
      </c>
      <c r="AM96" s="29">
        <f>INDEX(bulk_tonnages_div!$F$2:$AF$136,MATCH($A96,bulk_tonnages_div!$A$2:$A$136,0),MATCH(AM$2,bulk_tonnages_div!$F$1:$AF$1,0))*$AM$6*$AM$7*MCF</f>
        <v>0</v>
      </c>
      <c r="AN96" s="30">
        <f t="shared" si="119"/>
        <v>0</v>
      </c>
      <c r="AO96" s="9">
        <f t="shared" si="120"/>
        <v>0</v>
      </c>
      <c r="AP96" s="29">
        <f>IF(A86&gt;end_year_1, 0, Sludge_tonnages!E86)*$AP$6*$AP$7*MCF</f>
        <v>0</v>
      </c>
      <c r="AQ96" s="30">
        <f t="shared" si="121"/>
        <v>0</v>
      </c>
      <c r="AR96" s="9">
        <f t="shared" si="122"/>
        <v>0</v>
      </c>
      <c r="AU96" s="55">
        <f t="shared" si="147"/>
        <v>0</v>
      </c>
      <c r="AV96" s="55">
        <f t="shared" si="123"/>
        <v>0</v>
      </c>
      <c r="AX96" s="55">
        <f t="shared" si="124"/>
        <v>0</v>
      </c>
      <c r="AY96" s="55">
        <f t="shared" si="125"/>
        <v>0</v>
      </c>
      <c r="AZ96" s="55">
        <f t="shared" si="126"/>
        <v>0</v>
      </c>
      <c r="BA96" s="55">
        <f t="shared" si="127"/>
        <v>0</v>
      </c>
      <c r="BB96" s="55">
        <f t="shared" si="128"/>
        <v>0</v>
      </c>
      <c r="BC96" s="55">
        <f t="shared" si="129"/>
        <v>0</v>
      </c>
      <c r="BD96" s="55">
        <f t="shared" si="130"/>
        <v>0</v>
      </c>
      <c r="BE96" s="55">
        <f t="shared" si="131"/>
        <v>0</v>
      </c>
      <c r="BF96" s="55">
        <f t="shared" si="140"/>
        <v>0</v>
      </c>
      <c r="BG96" s="55">
        <f t="shared" si="141"/>
        <v>0</v>
      </c>
      <c r="BH96" s="55">
        <f t="shared" si="142"/>
        <v>0</v>
      </c>
      <c r="BI96" s="55">
        <f t="shared" si="143"/>
        <v>0</v>
      </c>
      <c r="BK96" s="55">
        <f t="shared" si="132"/>
        <v>0</v>
      </c>
      <c r="BL96" s="55">
        <f t="shared" si="133"/>
        <v>0</v>
      </c>
      <c r="BM96" s="55">
        <f t="shared" si="134"/>
        <v>0</v>
      </c>
      <c r="BN96" s="55">
        <f t="shared" si="135"/>
        <v>0</v>
      </c>
      <c r="BO96" s="55">
        <f t="shared" si="136"/>
        <v>0</v>
      </c>
      <c r="BP96" s="55">
        <f t="shared" si="137"/>
        <v>0</v>
      </c>
      <c r="BQ96" s="55">
        <f t="shared" si="138"/>
        <v>0</v>
      </c>
      <c r="BR96" s="55">
        <f t="shared" si="139"/>
        <v>0</v>
      </c>
      <c r="BS96" s="55">
        <f t="shared" si="144"/>
        <v>0</v>
      </c>
      <c r="BT96" s="55">
        <f t="shared" si="145"/>
        <v>0</v>
      </c>
      <c r="BU96" s="55">
        <f t="shared" si="146"/>
        <v>0</v>
      </c>
    </row>
    <row r="97" spans="1:73" x14ac:dyDescent="0.25">
      <c r="A97" s="6">
        <f>'DONNÉES '!B126</f>
        <v>85</v>
      </c>
      <c r="B97" s="8">
        <f t="shared" si="106"/>
        <v>0</v>
      </c>
      <c r="C97" s="29">
        <f>INDEX(bulk_tonnages_div!$C$2:$AF$136,MATCH($A97,bulk_tonnages_div!$A$2:$A$136,0),MATCH(C$2,bulk_tonnages_div!$C$1:$AF$1,0))*$C$6*$C$7*MCF</f>
        <v>0</v>
      </c>
      <c r="D97" s="30">
        <f t="shared" si="94"/>
        <v>0</v>
      </c>
      <c r="E97" s="9">
        <f t="shared" si="95"/>
        <v>0</v>
      </c>
      <c r="F97" s="29">
        <f>INDEX(bulk_tonnages_div!$F$2:$AF$136,MATCH($A97,bulk_tonnages_div!$A$2:$A$136,0),MATCH(F$2,bulk_tonnages_div!$F$1:$AF$1,0))*$F$6*$F$7*MCF</f>
        <v>0</v>
      </c>
      <c r="G97" s="30">
        <f t="shared" si="96"/>
        <v>0</v>
      </c>
      <c r="H97" s="9">
        <f t="shared" si="97"/>
        <v>0</v>
      </c>
      <c r="I97" s="29">
        <f>INDEX(bulk_tonnages_div!$F$2:$AF$136,MATCH($A97,bulk_tonnages_div!$A$2:$A$136,0),MATCH(I$2,bulk_tonnages_div!$F$1:$AF$1,0))*$I$6*$I$7*MCF</f>
        <v>0</v>
      </c>
      <c r="J97" s="30">
        <f t="shared" si="107"/>
        <v>0</v>
      </c>
      <c r="K97" s="9">
        <f t="shared" si="108"/>
        <v>0</v>
      </c>
      <c r="L97" s="29">
        <f>INDEX(bulk_tonnages_div!$F$2:$AF$136,MATCH($A97,bulk_tonnages_div!$A$2:$A$136,0),MATCH(L$2,bulk_tonnages_div!$F$1:$AF$1,0))*$L$6*$L$7*MCF</f>
        <v>0</v>
      </c>
      <c r="M97" s="30">
        <f t="shared" si="109"/>
        <v>0</v>
      </c>
      <c r="N97" s="9">
        <f t="shared" si="110"/>
        <v>0</v>
      </c>
      <c r="O97" s="29">
        <f>INDEX(bulk_tonnages_div!$F$2:$AF$136,MATCH($A97,bulk_tonnages_div!$A$2:$A$136,0),MATCH(O$2,bulk_tonnages_div!$F$1:$AF$1,0))*$O$6*$O$7*MCF</f>
        <v>0</v>
      </c>
      <c r="P97" s="30">
        <f t="shared" si="111"/>
        <v>0</v>
      </c>
      <c r="Q97" s="9">
        <f t="shared" si="112"/>
        <v>0</v>
      </c>
      <c r="R97" s="29">
        <f>INDEX(bulk_tonnages_div!$F$2:$AF$136,MATCH($A97,bulk_tonnages_div!$A$2:$A$136,0),MATCH(R$2,bulk_tonnages_div!$F$1:$AF$1,0))*$R$6*$R$7*MCF</f>
        <v>0</v>
      </c>
      <c r="S97" s="30">
        <f t="shared" si="113"/>
        <v>0</v>
      </c>
      <c r="T97" s="9">
        <f t="shared" si="114"/>
        <v>0</v>
      </c>
      <c r="U97" s="29">
        <f>INDEX(bulk_tonnages_div!$F$2:$AF$136,MATCH($A97,bulk_tonnages_div!$A$2:$A$136,0),MATCH(U$2,bulk_tonnages_div!$F$1:$AF$1,0))*$U$6*$U$7*MCF</f>
        <v>0</v>
      </c>
      <c r="V97" s="30">
        <f t="shared" si="115"/>
        <v>0</v>
      </c>
      <c r="W97" s="9">
        <f t="shared" si="116"/>
        <v>0</v>
      </c>
      <c r="X97" s="29">
        <f>INDEX(bulk_tonnages_div!$F$2:$AF$136,MATCH($A97,bulk_tonnages_div!$A$2:$A$136,0),MATCH(X$2,bulk_tonnages_div!$F$1:$AF$1,0))*$X$6*$X$7*MCF</f>
        <v>0</v>
      </c>
      <c r="Y97" s="30">
        <f t="shared" si="98"/>
        <v>0</v>
      </c>
      <c r="Z97" s="9">
        <f t="shared" si="99"/>
        <v>0</v>
      </c>
      <c r="AA97" s="29">
        <f>INDEX(bulk_tonnages_div!$F$2:$AF$136,MATCH($A97,bulk_tonnages_div!$A$2:$A$136,0),MATCH(AA$2,bulk_tonnages_div!$F$1:$AF$1,0))*$AA$6*$AA$7*MCF</f>
        <v>0</v>
      </c>
      <c r="AB97" s="30">
        <f t="shared" si="100"/>
        <v>0</v>
      </c>
      <c r="AC97" s="9">
        <f t="shared" si="101"/>
        <v>0</v>
      </c>
      <c r="AD97" s="29">
        <f>((INDEX(bulk_tonnages_div!$F$2:$AF$136,MATCH($A97,bulk_tonnages_div!$A$2:$A$136,0),MATCH(AD$2,bulk_tonnages_div!$F$1:$AF$1,0)))+(IF(A87&gt;end_year_1,0,'Soil and Dirt_tonnages'!E87)))*$AD$6*$AD$7*MCF</f>
        <v>0</v>
      </c>
      <c r="AE97" s="30">
        <f t="shared" si="102"/>
        <v>0</v>
      </c>
      <c r="AF97" s="9">
        <f t="shared" si="103"/>
        <v>0</v>
      </c>
      <c r="AG97" s="29">
        <f>INDEX(bulk_tonnages_div!$F$2:$AF$136,MATCH($A97,bulk_tonnages_div!$A$2:$A$136,0),MATCH(AG$2,bulk_tonnages_div!$F$1:$AF$1,0))*$AG$6*$AG$7*MCF</f>
        <v>0</v>
      </c>
      <c r="AH97" s="30">
        <f t="shared" si="104"/>
        <v>0</v>
      </c>
      <c r="AI97" s="9">
        <f t="shared" si="105"/>
        <v>0</v>
      </c>
      <c r="AJ97" s="29">
        <f>INDEX(bulk_tonnages_div!$F$2:$AF$136,MATCH($A97,bulk_tonnages_div!$A$2:$A$136,0),MATCH(AJ$2,bulk_tonnages_div!$F$1:$AF$1,0))*$AJ$6*$AJ$7*MCF</f>
        <v>0</v>
      </c>
      <c r="AK97" s="30">
        <f t="shared" si="117"/>
        <v>0</v>
      </c>
      <c r="AL97" s="9">
        <f t="shared" si="118"/>
        <v>0</v>
      </c>
      <c r="AM97" s="29">
        <f>INDEX(bulk_tonnages_div!$F$2:$AF$136,MATCH($A97,bulk_tonnages_div!$A$2:$A$136,0),MATCH(AM$2,bulk_tonnages_div!$F$1:$AF$1,0))*$AM$6*$AM$7*MCF</f>
        <v>0</v>
      </c>
      <c r="AN97" s="30">
        <f t="shared" si="119"/>
        <v>0</v>
      </c>
      <c r="AO97" s="9">
        <f t="shared" si="120"/>
        <v>0</v>
      </c>
      <c r="AP97" s="29">
        <f>IF(A87&gt;end_year_1, 0, Sludge_tonnages!E87)*$AP$6*$AP$7*MCF</f>
        <v>0</v>
      </c>
      <c r="AQ97" s="30">
        <f t="shared" si="121"/>
        <v>0</v>
      </c>
      <c r="AR97" s="9">
        <f t="shared" si="122"/>
        <v>0</v>
      </c>
      <c r="AU97" s="55">
        <f t="shared" si="147"/>
        <v>0</v>
      </c>
      <c r="AV97" s="55">
        <f t="shared" si="123"/>
        <v>0</v>
      </c>
      <c r="AX97" s="55">
        <f t="shared" si="124"/>
        <v>0</v>
      </c>
      <c r="AY97" s="55">
        <f t="shared" si="125"/>
        <v>0</v>
      </c>
      <c r="AZ97" s="55">
        <f t="shared" si="126"/>
        <v>0</v>
      </c>
      <c r="BA97" s="55">
        <f t="shared" si="127"/>
        <v>0</v>
      </c>
      <c r="BB97" s="55">
        <f t="shared" si="128"/>
        <v>0</v>
      </c>
      <c r="BC97" s="55">
        <f t="shared" si="129"/>
        <v>0</v>
      </c>
      <c r="BD97" s="55">
        <f t="shared" si="130"/>
        <v>0</v>
      </c>
      <c r="BE97" s="55">
        <f t="shared" si="131"/>
        <v>0</v>
      </c>
      <c r="BF97" s="55">
        <f t="shared" si="140"/>
        <v>0</v>
      </c>
      <c r="BG97" s="55">
        <f t="shared" si="141"/>
        <v>0</v>
      </c>
      <c r="BH97" s="55">
        <f t="shared" si="142"/>
        <v>0</v>
      </c>
      <c r="BI97" s="55">
        <f t="shared" si="143"/>
        <v>0</v>
      </c>
      <c r="BK97" s="55">
        <f t="shared" si="132"/>
        <v>0</v>
      </c>
      <c r="BL97" s="55">
        <f t="shared" si="133"/>
        <v>0</v>
      </c>
      <c r="BM97" s="55">
        <f t="shared" si="134"/>
        <v>0</v>
      </c>
      <c r="BN97" s="55">
        <f t="shared" si="135"/>
        <v>0</v>
      </c>
      <c r="BO97" s="55">
        <f t="shared" si="136"/>
        <v>0</v>
      </c>
      <c r="BP97" s="55">
        <f t="shared" si="137"/>
        <v>0</v>
      </c>
      <c r="BQ97" s="55">
        <f t="shared" si="138"/>
        <v>0</v>
      </c>
      <c r="BR97" s="55">
        <f t="shared" si="139"/>
        <v>0</v>
      </c>
      <c r="BS97" s="55">
        <f t="shared" si="144"/>
        <v>0</v>
      </c>
      <c r="BT97" s="55">
        <f t="shared" si="145"/>
        <v>0</v>
      </c>
      <c r="BU97" s="55">
        <f t="shared" si="146"/>
        <v>0</v>
      </c>
    </row>
    <row r="98" spans="1:73" x14ac:dyDescent="0.25">
      <c r="A98" s="6">
        <f>'DONNÉES '!B127</f>
        <v>86</v>
      </c>
      <c r="B98" s="8">
        <f t="shared" si="106"/>
        <v>0</v>
      </c>
      <c r="C98" s="29">
        <f>INDEX(bulk_tonnages_div!$C$2:$AF$136,MATCH($A98,bulk_tonnages_div!$A$2:$A$136,0),MATCH(C$2,bulk_tonnages_div!$C$1:$AF$1,0))*$C$6*$C$7*MCF</f>
        <v>0</v>
      </c>
      <c r="D98" s="30">
        <f t="shared" si="94"/>
        <v>0</v>
      </c>
      <c r="E98" s="9">
        <f t="shared" si="95"/>
        <v>0</v>
      </c>
      <c r="F98" s="29">
        <f>INDEX(bulk_tonnages_div!$F$2:$AF$136,MATCH($A98,bulk_tonnages_div!$A$2:$A$136,0),MATCH(F$2,bulk_tonnages_div!$F$1:$AF$1,0))*$F$6*$F$7*MCF</f>
        <v>0</v>
      </c>
      <c r="G98" s="30">
        <f t="shared" si="96"/>
        <v>0</v>
      </c>
      <c r="H98" s="9">
        <f t="shared" si="97"/>
        <v>0</v>
      </c>
      <c r="I98" s="29">
        <f>INDEX(bulk_tonnages_div!$F$2:$AF$136,MATCH($A98,bulk_tonnages_div!$A$2:$A$136,0),MATCH(I$2,bulk_tonnages_div!$F$1:$AF$1,0))*$I$6*$I$7*MCF</f>
        <v>0</v>
      </c>
      <c r="J98" s="30">
        <f t="shared" si="107"/>
        <v>0</v>
      </c>
      <c r="K98" s="9">
        <f t="shared" si="108"/>
        <v>0</v>
      </c>
      <c r="L98" s="29">
        <f>INDEX(bulk_tonnages_div!$F$2:$AF$136,MATCH($A98,bulk_tonnages_div!$A$2:$A$136,0),MATCH(L$2,bulk_tonnages_div!$F$1:$AF$1,0))*$L$6*$L$7*MCF</f>
        <v>0</v>
      </c>
      <c r="M98" s="30">
        <f t="shared" si="109"/>
        <v>0</v>
      </c>
      <c r="N98" s="9">
        <f t="shared" si="110"/>
        <v>0</v>
      </c>
      <c r="O98" s="29">
        <f>INDEX(bulk_tonnages_div!$F$2:$AF$136,MATCH($A98,bulk_tonnages_div!$A$2:$A$136,0),MATCH(O$2,bulk_tonnages_div!$F$1:$AF$1,0))*$O$6*$O$7*MCF</f>
        <v>0</v>
      </c>
      <c r="P98" s="30">
        <f t="shared" si="111"/>
        <v>0</v>
      </c>
      <c r="Q98" s="9">
        <f t="shared" si="112"/>
        <v>0</v>
      </c>
      <c r="R98" s="29">
        <f>INDEX(bulk_tonnages_div!$F$2:$AF$136,MATCH($A98,bulk_tonnages_div!$A$2:$A$136,0),MATCH(R$2,bulk_tonnages_div!$F$1:$AF$1,0))*$R$6*$R$7*MCF</f>
        <v>0</v>
      </c>
      <c r="S98" s="30">
        <f t="shared" si="113"/>
        <v>0</v>
      </c>
      <c r="T98" s="9">
        <f t="shared" si="114"/>
        <v>0</v>
      </c>
      <c r="U98" s="29">
        <f>INDEX(bulk_tonnages_div!$F$2:$AF$136,MATCH($A98,bulk_tonnages_div!$A$2:$A$136,0),MATCH(U$2,bulk_tonnages_div!$F$1:$AF$1,0))*$U$6*$U$7*MCF</f>
        <v>0</v>
      </c>
      <c r="V98" s="30">
        <f t="shared" si="115"/>
        <v>0</v>
      </c>
      <c r="W98" s="9">
        <f t="shared" si="116"/>
        <v>0</v>
      </c>
      <c r="X98" s="29">
        <f>INDEX(bulk_tonnages_div!$F$2:$AF$136,MATCH($A98,bulk_tonnages_div!$A$2:$A$136,0),MATCH(X$2,bulk_tonnages_div!$F$1:$AF$1,0))*$X$6*$X$7*MCF</f>
        <v>0</v>
      </c>
      <c r="Y98" s="30">
        <f t="shared" si="98"/>
        <v>0</v>
      </c>
      <c r="Z98" s="9">
        <f t="shared" si="99"/>
        <v>0</v>
      </c>
      <c r="AA98" s="29">
        <f>INDEX(bulk_tonnages_div!$F$2:$AF$136,MATCH($A98,bulk_tonnages_div!$A$2:$A$136,0),MATCH(AA$2,bulk_tonnages_div!$F$1:$AF$1,0))*$AA$6*$AA$7*MCF</f>
        <v>0</v>
      </c>
      <c r="AB98" s="30">
        <f t="shared" si="100"/>
        <v>0</v>
      </c>
      <c r="AC98" s="9">
        <f t="shared" si="101"/>
        <v>0</v>
      </c>
      <c r="AD98" s="29">
        <f>((INDEX(bulk_tonnages_div!$F$2:$AF$136,MATCH($A98,bulk_tonnages_div!$A$2:$A$136,0),MATCH(AD$2,bulk_tonnages_div!$F$1:$AF$1,0)))+(IF(A88&gt;end_year_1,0,'Soil and Dirt_tonnages'!E88)))*$AD$6*$AD$7*MCF</f>
        <v>0</v>
      </c>
      <c r="AE98" s="30">
        <f t="shared" si="102"/>
        <v>0</v>
      </c>
      <c r="AF98" s="9">
        <f t="shared" si="103"/>
        <v>0</v>
      </c>
      <c r="AG98" s="29">
        <f>INDEX(bulk_tonnages_div!$F$2:$AF$136,MATCH($A98,bulk_tonnages_div!$A$2:$A$136,0),MATCH(AG$2,bulk_tonnages_div!$F$1:$AF$1,0))*$AG$6*$AG$7*MCF</f>
        <v>0</v>
      </c>
      <c r="AH98" s="30">
        <f t="shared" si="104"/>
        <v>0</v>
      </c>
      <c r="AI98" s="9">
        <f t="shared" si="105"/>
        <v>0</v>
      </c>
      <c r="AJ98" s="29">
        <f>INDEX(bulk_tonnages_div!$F$2:$AF$136,MATCH($A98,bulk_tonnages_div!$A$2:$A$136,0),MATCH(AJ$2,bulk_tonnages_div!$F$1:$AF$1,0))*$AJ$6*$AJ$7*MCF</f>
        <v>0</v>
      </c>
      <c r="AK98" s="30">
        <f t="shared" si="117"/>
        <v>0</v>
      </c>
      <c r="AL98" s="9">
        <f t="shared" si="118"/>
        <v>0</v>
      </c>
      <c r="AM98" s="29">
        <f>INDEX(bulk_tonnages_div!$F$2:$AF$136,MATCH($A98,bulk_tonnages_div!$A$2:$A$136,0),MATCH(AM$2,bulk_tonnages_div!$F$1:$AF$1,0))*$AM$6*$AM$7*MCF</f>
        <v>0</v>
      </c>
      <c r="AN98" s="30">
        <f t="shared" si="119"/>
        <v>0</v>
      </c>
      <c r="AO98" s="9">
        <f t="shared" si="120"/>
        <v>0</v>
      </c>
      <c r="AP98" s="29">
        <f>IF(A88&gt;end_year_1, 0, Sludge_tonnages!E88)*$AP$6*$AP$7*MCF</f>
        <v>0</v>
      </c>
      <c r="AQ98" s="30">
        <f t="shared" si="121"/>
        <v>0</v>
      </c>
      <c r="AR98" s="9">
        <f t="shared" si="122"/>
        <v>0</v>
      </c>
      <c r="AU98" s="55">
        <f t="shared" si="147"/>
        <v>0</v>
      </c>
      <c r="AV98" s="55">
        <f t="shared" si="123"/>
        <v>0</v>
      </c>
      <c r="AX98" s="55">
        <f t="shared" si="124"/>
        <v>0</v>
      </c>
      <c r="AY98" s="55">
        <f t="shared" si="125"/>
        <v>0</v>
      </c>
      <c r="AZ98" s="55">
        <f t="shared" si="126"/>
        <v>0</v>
      </c>
      <c r="BA98" s="55">
        <f t="shared" si="127"/>
        <v>0</v>
      </c>
      <c r="BB98" s="55">
        <f t="shared" si="128"/>
        <v>0</v>
      </c>
      <c r="BC98" s="55">
        <f t="shared" si="129"/>
        <v>0</v>
      </c>
      <c r="BD98" s="55">
        <f t="shared" si="130"/>
        <v>0</v>
      </c>
      <c r="BE98" s="55">
        <f t="shared" si="131"/>
        <v>0</v>
      </c>
      <c r="BF98" s="55">
        <f t="shared" si="140"/>
        <v>0</v>
      </c>
      <c r="BG98" s="55">
        <f t="shared" si="141"/>
        <v>0</v>
      </c>
      <c r="BH98" s="55">
        <f t="shared" si="142"/>
        <v>0</v>
      </c>
      <c r="BI98" s="55">
        <f t="shared" si="143"/>
        <v>0</v>
      </c>
      <c r="BK98" s="55">
        <f t="shared" si="132"/>
        <v>0</v>
      </c>
      <c r="BL98" s="55">
        <f t="shared" si="133"/>
        <v>0</v>
      </c>
      <c r="BM98" s="55">
        <f t="shared" si="134"/>
        <v>0</v>
      </c>
      <c r="BN98" s="55">
        <f t="shared" si="135"/>
        <v>0</v>
      </c>
      <c r="BO98" s="55">
        <f t="shared" si="136"/>
        <v>0</v>
      </c>
      <c r="BP98" s="55">
        <f t="shared" si="137"/>
        <v>0</v>
      </c>
      <c r="BQ98" s="55">
        <f t="shared" si="138"/>
        <v>0</v>
      </c>
      <c r="BR98" s="55">
        <f t="shared" si="139"/>
        <v>0</v>
      </c>
      <c r="BS98" s="55">
        <f t="shared" si="144"/>
        <v>0</v>
      </c>
      <c r="BT98" s="55">
        <f t="shared" si="145"/>
        <v>0</v>
      </c>
      <c r="BU98" s="55">
        <f t="shared" si="146"/>
        <v>0</v>
      </c>
    </row>
    <row r="99" spans="1:73" x14ac:dyDescent="0.25">
      <c r="A99" s="6">
        <f>'DONNÉES '!B128</f>
        <v>87</v>
      </c>
      <c r="B99" s="8">
        <f t="shared" si="106"/>
        <v>0</v>
      </c>
      <c r="C99" s="29">
        <f>INDEX(bulk_tonnages_div!$C$2:$AF$136,MATCH($A99,bulk_tonnages_div!$A$2:$A$136,0),MATCH(C$2,bulk_tonnages_div!$C$1:$AF$1,0))*$C$6*$C$7*MCF</f>
        <v>0</v>
      </c>
      <c r="D99" s="30">
        <f t="shared" si="94"/>
        <v>0</v>
      </c>
      <c r="E99" s="9">
        <f t="shared" si="95"/>
        <v>0</v>
      </c>
      <c r="F99" s="29">
        <f>INDEX(bulk_tonnages_div!$F$2:$AF$136,MATCH($A99,bulk_tonnages_div!$A$2:$A$136,0),MATCH(F$2,bulk_tonnages_div!$F$1:$AF$1,0))*$F$6*$F$7*MCF</f>
        <v>0</v>
      </c>
      <c r="G99" s="30">
        <f t="shared" si="96"/>
        <v>0</v>
      </c>
      <c r="H99" s="9">
        <f t="shared" si="97"/>
        <v>0</v>
      </c>
      <c r="I99" s="29">
        <f>INDEX(bulk_tonnages_div!$F$2:$AF$136,MATCH($A99,bulk_tonnages_div!$A$2:$A$136,0),MATCH(I$2,bulk_tonnages_div!$F$1:$AF$1,0))*$I$6*$I$7*MCF</f>
        <v>0</v>
      </c>
      <c r="J99" s="30">
        <f t="shared" si="107"/>
        <v>0</v>
      </c>
      <c r="K99" s="9">
        <f t="shared" si="108"/>
        <v>0</v>
      </c>
      <c r="L99" s="29">
        <f>INDEX(bulk_tonnages_div!$F$2:$AF$136,MATCH($A99,bulk_tonnages_div!$A$2:$A$136,0),MATCH(L$2,bulk_tonnages_div!$F$1:$AF$1,0))*$L$6*$L$7*MCF</f>
        <v>0</v>
      </c>
      <c r="M99" s="30">
        <f t="shared" si="109"/>
        <v>0</v>
      </c>
      <c r="N99" s="9">
        <f t="shared" si="110"/>
        <v>0</v>
      </c>
      <c r="O99" s="29">
        <f>INDEX(bulk_tonnages_div!$F$2:$AF$136,MATCH($A99,bulk_tonnages_div!$A$2:$A$136,0),MATCH(O$2,bulk_tonnages_div!$F$1:$AF$1,0))*$O$6*$O$7*MCF</f>
        <v>0</v>
      </c>
      <c r="P99" s="30">
        <f t="shared" si="111"/>
        <v>0</v>
      </c>
      <c r="Q99" s="9">
        <f t="shared" si="112"/>
        <v>0</v>
      </c>
      <c r="R99" s="29">
        <f>INDEX(bulk_tonnages_div!$F$2:$AF$136,MATCH($A99,bulk_tonnages_div!$A$2:$A$136,0),MATCH(R$2,bulk_tonnages_div!$F$1:$AF$1,0))*$R$6*$R$7*MCF</f>
        <v>0</v>
      </c>
      <c r="S99" s="30">
        <f t="shared" si="113"/>
        <v>0</v>
      </c>
      <c r="T99" s="9">
        <f t="shared" si="114"/>
        <v>0</v>
      </c>
      <c r="U99" s="29">
        <f>INDEX(bulk_tonnages_div!$F$2:$AF$136,MATCH($A99,bulk_tonnages_div!$A$2:$A$136,0),MATCH(U$2,bulk_tonnages_div!$F$1:$AF$1,0))*$U$6*$U$7*MCF</f>
        <v>0</v>
      </c>
      <c r="V99" s="30">
        <f t="shared" si="115"/>
        <v>0</v>
      </c>
      <c r="W99" s="9">
        <f t="shared" si="116"/>
        <v>0</v>
      </c>
      <c r="X99" s="29">
        <f>INDEX(bulk_tonnages_div!$F$2:$AF$136,MATCH($A99,bulk_tonnages_div!$A$2:$A$136,0),MATCH(X$2,bulk_tonnages_div!$F$1:$AF$1,0))*$X$6*$X$7*MCF</f>
        <v>0</v>
      </c>
      <c r="Y99" s="30">
        <f t="shared" si="98"/>
        <v>0</v>
      </c>
      <c r="Z99" s="9">
        <f t="shared" si="99"/>
        <v>0</v>
      </c>
      <c r="AA99" s="29">
        <f>INDEX(bulk_tonnages_div!$F$2:$AF$136,MATCH($A99,bulk_tonnages_div!$A$2:$A$136,0),MATCH(AA$2,bulk_tonnages_div!$F$1:$AF$1,0))*$AA$6*$AA$7*MCF</f>
        <v>0</v>
      </c>
      <c r="AB99" s="30">
        <f t="shared" si="100"/>
        <v>0</v>
      </c>
      <c r="AC99" s="9">
        <f t="shared" si="101"/>
        <v>0</v>
      </c>
      <c r="AD99" s="29">
        <f>((INDEX(bulk_tonnages_div!$F$2:$AF$136,MATCH($A99,bulk_tonnages_div!$A$2:$A$136,0),MATCH(AD$2,bulk_tonnages_div!$F$1:$AF$1,0)))+(IF(A89&gt;end_year_1,0,'Soil and Dirt_tonnages'!E89)))*$AD$6*$AD$7*MCF</f>
        <v>0</v>
      </c>
      <c r="AE99" s="30">
        <f t="shared" si="102"/>
        <v>0</v>
      </c>
      <c r="AF99" s="9">
        <f t="shared" si="103"/>
        <v>0</v>
      </c>
      <c r="AG99" s="29">
        <f>INDEX(bulk_tonnages_div!$F$2:$AF$136,MATCH($A99,bulk_tonnages_div!$A$2:$A$136,0),MATCH(AG$2,bulk_tonnages_div!$F$1:$AF$1,0))*$AG$6*$AG$7*MCF</f>
        <v>0</v>
      </c>
      <c r="AH99" s="30">
        <f t="shared" si="104"/>
        <v>0</v>
      </c>
      <c r="AI99" s="9">
        <f t="shared" si="105"/>
        <v>0</v>
      </c>
      <c r="AJ99" s="29">
        <f>INDEX(bulk_tonnages_div!$F$2:$AF$136,MATCH($A99,bulk_tonnages_div!$A$2:$A$136,0),MATCH(AJ$2,bulk_tonnages_div!$F$1:$AF$1,0))*$AJ$6*$AJ$7*MCF</f>
        <v>0</v>
      </c>
      <c r="AK99" s="30">
        <f t="shared" si="117"/>
        <v>0</v>
      </c>
      <c r="AL99" s="9">
        <f t="shared" si="118"/>
        <v>0</v>
      </c>
      <c r="AM99" s="29">
        <f>INDEX(bulk_tonnages_div!$F$2:$AF$136,MATCH($A99,bulk_tonnages_div!$A$2:$A$136,0),MATCH(AM$2,bulk_tonnages_div!$F$1:$AF$1,0))*$AM$6*$AM$7*MCF</f>
        <v>0</v>
      </c>
      <c r="AN99" s="30">
        <f t="shared" si="119"/>
        <v>0</v>
      </c>
      <c r="AO99" s="9">
        <f t="shared" si="120"/>
        <v>0</v>
      </c>
      <c r="AP99" s="29">
        <f>IF(A89&gt;end_year_1, 0, Sludge_tonnages!E89)*$AP$6*$AP$7*MCF</f>
        <v>0</v>
      </c>
      <c r="AQ99" s="30">
        <f t="shared" si="121"/>
        <v>0</v>
      </c>
      <c r="AR99" s="9">
        <f t="shared" si="122"/>
        <v>0</v>
      </c>
      <c r="AU99" s="55">
        <f t="shared" si="147"/>
        <v>0</v>
      </c>
      <c r="AV99" s="55">
        <f t="shared" si="123"/>
        <v>0</v>
      </c>
      <c r="AX99" s="55">
        <f t="shared" si="124"/>
        <v>0</v>
      </c>
      <c r="AY99" s="55">
        <f t="shared" si="125"/>
        <v>0</v>
      </c>
      <c r="AZ99" s="55">
        <f t="shared" si="126"/>
        <v>0</v>
      </c>
      <c r="BA99" s="55">
        <f t="shared" si="127"/>
        <v>0</v>
      </c>
      <c r="BB99" s="55">
        <f t="shared" si="128"/>
        <v>0</v>
      </c>
      <c r="BC99" s="55">
        <f t="shared" si="129"/>
        <v>0</v>
      </c>
      <c r="BD99" s="55">
        <f t="shared" si="130"/>
        <v>0</v>
      </c>
      <c r="BE99" s="55">
        <f t="shared" si="131"/>
        <v>0</v>
      </c>
      <c r="BF99" s="55">
        <f t="shared" si="140"/>
        <v>0</v>
      </c>
      <c r="BG99" s="55">
        <f t="shared" si="141"/>
        <v>0</v>
      </c>
      <c r="BH99" s="55">
        <f t="shared" si="142"/>
        <v>0</v>
      </c>
      <c r="BI99" s="55">
        <f t="shared" si="143"/>
        <v>0</v>
      </c>
      <c r="BK99" s="55">
        <f t="shared" si="132"/>
        <v>0</v>
      </c>
      <c r="BL99" s="55">
        <f t="shared" si="133"/>
        <v>0</v>
      </c>
      <c r="BM99" s="55">
        <f t="shared" si="134"/>
        <v>0</v>
      </c>
      <c r="BN99" s="55">
        <f t="shared" si="135"/>
        <v>0</v>
      </c>
      <c r="BO99" s="55">
        <f t="shared" si="136"/>
        <v>0</v>
      </c>
      <c r="BP99" s="55">
        <f t="shared" si="137"/>
        <v>0</v>
      </c>
      <c r="BQ99" s="55">
        <f t="shared" si="138"/>
        <v>0</v>
      </c>
      <c r="BR99" s="55">
        <f t="shared" si="139"/>
        <v>0</v>
      </c>
      <c r="BS99" s="55">
        <f t="shared" si="144"/>
        <v>0</v>
      </c>
      <c r="BT99" s="55">
        <f t="shared" si="145"/>
        <v>0</v>
      </c>
      <c r="BU99" s="55">
        <f t="shared" si="146"/>
        <v>0</v>
      </c>
    </row>
    <row r="100" spans="1:73" x14ac:dyDescent="0.25">
      <c r="A100" s="6">
        <f>'DONNÉES '!B129</f>
        <v>88</v>
      </c>
      <c r="B100" s="8">
        <f t="shared" si="106"/>
        <v>0</v>
      </c>
      <c r="C100" s="29">
        <f>INDEX(bulk_tonnages_div!$C$2:$AF$136,MATCH($A100,bulk_tonnages_div!$A$2:$A$136,0),MATCH(C$2,bulk_tonnages_div!$C$1:$AF$1,0))*$C$6*$C$7*MCF</f>
        <v>0</v>
      </c>
      <c r="D100" s="30">
        <f t="shared" si="94"/>
        <v>0</v>
      </c>
      <c r="E100" s="9">
        <f t="shared" si="95"/>
        <v>0</v>
      </c>
      <c r="F100" s="29">
        <f>INDEX(bulk_tonnages_div!$F$2:$AF$136,MATCH($A100,bulk_tonnages_div!$A$2:$A$136,0),MATCH(F$2,bulk_tonnages_div!$F$1:$AF$1,0))*$F$6*$F$7*MCF</f>
        <v>0</v>
      </c>
      <c r="G100" s="30">
        <f t="shared" si="96"/>
        <v>0</v>
      </c>
      <c r="H100" s="9">
        <f t="shared" si="97"/>
        <v>0</v>
      </c>
      <c r="I100" s="29">
        <f>INDEX(bulk_tonnages_div!$F$2:$AF$136,MATCH($A100,bulk_tonnages_div!$A$2:$A$136,0),MATCH(I$2,bulk_tonnages_div!$F$1:$AF$1,0))*$I$6*$I$7*MCF</f>
        <v>0</v>
      </c>
      <c r="J100" s="30">
        <f t="shared" si="107"/>
        <v>0</v>
      </c>
      <c r="K100" s="9">
        <f t="shared" si="108"/>
        <v>0</v>
      </c>
      <c r="L100" s="29">
        <f>INDEX(bulk_tonnages_div!$F$2:$AF$136,MATCH($A100,bulk_tonnages_div!$A$2:$A$136,0),MATCH(L$2,bulk_tonnages_div!$F$1:$AF$1,0))*$L$6*$L$7*MCF</f>
        <v>0</v>
      </c>
      <c r="M100" s="30">
        <f t="shared" si="109"/>
        <v>0</v>
      </c>
      <c r="N100" s="9">
        <f t="shared" si="110"/>
        <v>0</v>
      </c>
      <c r="O100" s="29">
        <f>INDEX(bulk_tonnages_div!$F$2:$AF$136,MATCH($A100,bulk_tonnages_div!$A$2:$A$136,0),MATCH(O$2,bulk_tonnages_div!$F$1:$AF$1,0))*$O$6*$O$7*MCF</f>
        <v>0</v>
      </c>
      <c r="P100" s="30">
        <f t="shared" si="111"/>
        <v>0</v>
      </c>
      <c r="Q100" s="9">
        <f t="shared" si="112"/>
        <v>0</v>
      </c>
      <c r="R100" s="29">
        <f>INDEX(bulk_tonnages_div!$F$2:$AF$136,MATCH($A100,bulk_tonnages_div!$A$2:$A$136,0),MATCH(R$2,bulk_tonnages_div!$F$1:$AF$1,0))*$R$6*$R$7*MCF</f>
        <v>0</v>
      </c>
      <c r="S100" s="30">
        <f t="shared" si="113"/>
        <v>0</v>
      </c>
      <c r="T100" s="9">
        <f t="shared" si="114"/>
        <v>0</v>
      </c>
      <c r="U100" s="29">
        <f>INDEX(bulk_tonnages_div!$F$2:$AF$136,MATCH($A100,bulk_tonnages_div!$A$2:$A$136,0),MATCH(U$2,bulk_tonnages_div!$F$1:$AF$1,0))*$U$6*$U$7*MCF</f>
        <v>0</v>
      </c>
      <c r="V100" s="30">
        <f t="shared" si="115"/>
        <v>0</v>
      </c>
      <c r="W100" s="9">
        <f t="shared" si="116"/>
        <v>0</v>
      </c>
      <c r="X100" s="29">
        <f>INDEX(bulk_tonnages_div!$F$2:$AF$136,MATCH($A100,bulk_tonnages_div!$A$2:$A$136,0),MATCH(X$2,bulk_tonnages_div!$F$1:$AF$1,0))*$X$6*$X$7*MCF</f>
        <v>0</v>
      </c>
      <c r="Y100" s="30">
        <f t="shared" si="98"/>
        <v>0</v>
      </c>
      <c r="Z100" s="9">
        <f t="shared" si="99"/>
        <v>0</v>
      </c>
      <c r="AA100" s="29">
        <f>INDEX(bulk_tonnages_div!$F$2:$AF$136,MATCH($A100,bulk_tonnages_div!$A$2:$A$136,0),MATCH(AA$2,bulk_tonnages_div!$F$1:$AF$1,0))*$AA$6*$AA$7*MCF</f>
        <v>0</v>
      </c>
      <c r="AB100" s="30">
        <f t="shared" si="100"/>
        <v>0</v>
      </c>
      <c r="AC100" s="9">
        <f t="shared" si="101"/>
        <v>0</v>
      </c>
      <c r="AD100" s="29">
        <f>((INDEX(bulk_tonnages_div!$F$2:$AF$136,MATCH($A100,bulk_tonnages_div!$A$2:$A$136,0),MATCH(AD$2,bulk_tonnages_div!$F$1:$AF$1,0)))+(IF(A90&gt;end_year_1,0,'Soil and Dirt_tonnages'!E90)))*$AD$6*$AD$7*MCF</f>
        <v>0</v>
      </c>
      <c r="AE100" s="30">
        <f t="shared" si="102"/>
        <v>0</v>
      </c>
      <c r="AF100" s="9">
        <f t="shared" si="103"/>
        <v>0</v>
      </c>
      <c r="AG100" s="29">
        <f>INDEX(bulk_tonnages_div!$F$2:$AF$136,MATCH($A100,bulk_tonnages_div!$A$2:$A$136,0),MATCH(AG$2,bulk_tonnages_div!$F$1:$AF$1,0))*$AG$6*$AG$7*MCF</f>
        <v>0</v>
      </c>
      <c r="AH100" s="30">
        <f t="shared" si="104"/>
        <v>0</v>
      </c>
      <c r="AI100" s="9">
        <f t="shared" si="105"/>
        <v>0</v>
      </c>
      <c r="AJ100" s="29">
        <f>INDEX(bulk_tonnages_div!$F$2:$AF$136,MATCH($A100,bulk_tonnages_div!$A$2:$A$136,0),MATCH(AJ$2,bulk_tonnages_div!$F$1:$AF$1,0))*$AJ$6*$AJ$7*MCF</f>
        <v>0</v>
      </c>
      <c r="AK100" s="30">
        <f t="shared" si="117"/>
        <v>0</v>
      </c>
      <c r="AL100" s="9">
        <f t="shared" si="118"/>
        <v>0</v>
      </c>
      <c r="AM100" s="29">
        <f>INDEX(bulk_tonnages_div!$F$2:$AF$136,MATCH($A100,bulk_tonnages_div!$A$2:$A$136,0),MATCH(AM$2,bulk_tonnages_div!$F$1:$AF$1,0))*$AM$6*$AM$7*MCF</f>
        <v>0</v>
      </c>
      <c r="AN100" s="30">
        <f t="shared" si="119"/>
        <v>0</v>
      </c>
      <c r="AO100" s="9">
        <f t="shared" si="120"/>
        <v>0</v>
      </c>
      <c r="AP100" s="29">
        <f>IF(A90&gt;end_year_1, 0, Sludge_tonnages!E90)*$AP$6*$AP$7*MCF</f>
        <v>0</v>
      </c>
      <c r="AQ100" s="30">
        <f t="shared" si="121"/>
        <v>0</v>
      </c>
      <c r="AR100" s="9">
        <f t="shared" si="122"/>
        <v>0</v>
      </c>
      <c r="AU100" s="55">
        <f t="shared" si="147"/>
        <v>0</v>
      </c>
      <c r="AV100" s="55">
        <f t="shared" si="123"/>
        <v>0</v>
      </c>
      <c r="AX100" s="55">
        <f t="shared" si="124"/>
        <v>0</v>
      </c>
      <c r="AY100" s="55">
        <f t="shared" si="125"/>
        <v>0</v>
      </c>
      <c r="AZ100" s="55">
        <f t="shared" si="126"/>
        <v>0</v>
      </c>
      <c r="BA100" s="55">
        <f t="shared" si="127"/>
        <v>0</v>
      </c>
      <c r="BB100" s="55">
        <f t="shared" si="128"/>
        <v>0</v>
      </c>
      <c r="BC100" s="55">
        <f t="shared" si="129"/>
        <v>0</v>
      </c>
      <c r="BD100" s="55">
        <f t="shared" si="130"/>
        <v>0</v>
      </c>
      <c r="BE100" s="55">
        <f t="shared" si="131"/>
        <v>0</v>
      </c>
      <c r="BF100" s="55">
        <f t="shared" si="140"/>
        <v>0</v>
      </c>
      <c r="BG100" s="55">
        <f t="shared" si="141"/>
        <v>0</v>
      </c>
      <c r="BH100" s="55">
        <f t="shared" si="142"/>
        <v>0</v>
      </c>
      <c r="BI100" s="55">
        <f t="shared" si="143"/>
        <v>0</v>
      </c>
      <c r="BK100" s="55">
        <f t="shared" si="132"/>
        <v>0</v>
      </c>
      <c r="BL100" s="55">
        <f t="shared" si="133"/>
        <v>0</v>
      </c>
      <c r="BM100" s="55">
        <f t="shared" si="134"/>
        <v>0</v>
      </c>
      <c r="BN100" s="55">
        <f t="shared" si="135"/>
        <v>0</v>
      </c>
      <c r="BO100" s="55">
        <f t="shared" si="136"/>
        <v>0</v>
      </c>
      <c r="BP100" s="55">
        <f t="shared" si="137"/>
        <v>0</v>
      </c>
      <c r="BQ100" s="55">
        <f t="shared" si="138"/>
        <v>0</v>
      </c>
      <c r="BR100" s="55">
        <f t="shared" si="139"/>
        <v>0</v>
      </c>
      <c r="BS100" s="55">
        <f t="shared" si="144"/>
        <v>0</v>
      </c>
      <c r="BT100" s="55">
        <f t="shared" si="145"/>
        <v>0</v>
      </c>
      <c r="BU100" s="55">
        <f t="shared" si="146"/>
        <v>0</v>
      </c>
    </row>
    <row r="101" spans="1:73" x14ac:dyDescent="0.25">
      <c r="A101" s="6">
        <f>'DONNÉES '!B130</f>
        <v>89</v>
      </c>
      <c r="B101" s="8">
        <f t="shared" si="106"/>
        <v>0</v>
      </c>
      <c r="C101" s="29">
        <f>INDEX(bulk_tonnages_div!$C$2:$AF$136,MATCH($A101,bulk_tonnages_div!$A$2:$A$136,0),MATCH(C$2,bulk_tonnages_div!$C$1:$AF$1,0))*$C$6*$C$7*MCF</f>
        <v>0</v>
      </c>
      <c r="D101" s="30">
        <f t="shared" si="94"/>
        <v>0</v>
      </c>
      <c r="E101" s="9">
        <f t="shared" si="95"/>
        <v>0</v>
      </c>
      <c r="F101" s="29">
        <f>INDEX(bulk_tonnages_div!$F$2:$AF$136,MATCH($A101,bulk_tonnages_div!$A$2:$A$136,0),MATCH(F$2,bulk_tonnages_div!$F$1:$AF$1,0))*$F$6*$F$7*MCF</f>
        <v>0</v>
      </c>
      <c r="G101" s="30">
        <f t="shared" si="96"/>
        <v>0</v>
      </c>
      <c r="H101" s="9">
        <f t="shared" si="97"/>
        <v>0</v>
      </c>
      <c r="I101" s="29">
        <f>INDEX(bulk_tonnages_div!$F$2:$AF$136,MATCH($A101,bulk_tonnages_div!$A$2:$A$136,0),MATCH(I$2,bulk_tonnages_div!$F$1:$AF$1,0))*$I$6*$I$7*MCF</f>
        <v>0</v>
      </c>
      <c r="J101" s="30">
        <f t="shared" si="107"/>
        <v>0</v>
      </c>
      <c r="K101" s="9">
        <f t="shared" si="108"/>
        <v>0</v>
      </c>
      <c r="L101" s="29">
        <f>INDEX(bulk_tonnages_div!$F$2:$AF$136,MATCH($A101,bulk_tonnages_div!$A$2:$A$136,0),MATCH(L$2,bulk_tonnages_div!$F$1:$AF$1,0))*$L$6*$L$7*MCF</f>
        <v>0</v>
      </c>
      <c r="M101" s="30">
        <f t="shared" si="109"/>
        <v>0</v>
      </c>
      <c r="N101" s="9">
        <f t="shared" si="110"/>
        <v>0</v>
      </c>
      <c r="O101" s="29">
        <f>INDEX(bulk_tonnages_div!$F$2:$AF$136,MATCH($A101,bulk_tonnages_div!$A$2:$A$136,0),MATCH(O$2,bulk_tonnages_div!$F$1:$AF$1,0))*$O$6*$O$7*MCF</f>
        <v>0</v>
      </c>
      <c r="P101" s="30">
        <f t="shared" si="111"/>
        <v>0</v>
      </c>
      <c r="Q101" s="9">
        <f t="shared" si="112"/>
        <v>0</v>
      </c>
      <c r="R101" s="29">
        <f>INDEX(bulk_tonnages_div!$F$2:$AF$136,MATCH($A101,bulk_tonnages_div!$A$2:$A$136,0),MATCH(R$2,bulk_tonnages_div!$F$1:$AF$1,0))*$R$6*$R$7*MCF</f>
        <v>0</v>
      </c>
      <c r="S101" s="30">
        <f t="shared" si="113"/>
        <v>0</v>
      </c>
      <c r="T101" s="9">
        <f t="shared" si="114"/>
        <v>0</v>
      </c>
      <c r="U101" s="29">
        <f>INDEX(bulk_tonnages_div!$F$2:$AF$136,MATCH($A101,bulk_tonnages_div!$A$2:$A$136,0),MATCH(U$2,bulk_tonnages_div!$F$1:$AF$1,0))*$U$6*$U$7*MCF</f>
        <v>0</v>
      </c>
      <c r="V101" s="30">
        <f t="shared" si="115"/>
        <v>0</v>
      </c>
      <c r="W101" s="9">
        <f t="shared" si="116"/>
        <v>0</v>
      </c>
      <c r="X101" s="29">
        <f>INDEX(bulk_tonnages_div!$F$2:$AF$136,MATCH($A101,bulk_tonnages_div!$A$2:$A$136,0),MATCH(X$2,bulk_tonnages_div!$F$1:$AF$1,0))*$X$6*$X$7*MCF</f>
        <v>0</v>
      </c>
      <c r="Y101" s="30">
        <f t="shared" si="98"/>
        <v>0</v>
      </c>
      <c r="Z101" s="9">
        <f t="shared" si="99"/>
        <v>0</v>
      </c>
      <c r="AA101" s="29">
        <f>INDEX(bulk_tonnages_div!$F$2:$AF$136,MATCH($A101,bulk_tonnages_div!$A$2:$A$136,0),MATCH(AA$2,bulk_tonnages_div!$F$1:$AF$1,0))*$AA$6*$AA$7*MCF</f>
        <v>0</v>
      </c>
      <c r="AB101" s="30">
        <f t="shared" si="100"/>
        <v>0</v>
      </c>
      <c r="AC101" s="9">
        <f t="shared" si="101"/>
        <v>0</v>
      </c>
      <c r="AD101" s="29">
        <f>((INDEX(bulk_tonnages_div!$F$2:$AF$136,MATCH($A101,bulk_tonnages_div!$A$2:$A$136,0),MATCH(AD$2,bulk_tonnages_div!$F$1:$AF$1,0)))+(IF(A91&gt;end_year_1,0,'Soil and Dirt_tonnages'!E91)))*$AD$6*$AD$7*MCF</f>
        <v>0</v>
      </c>
      <c r="AE101" s="30">
        <f t="shared" si="102"/>
        <v>0</v>
      </c>
      <c r="AF101" s="9">
        <f t="shared" si="103"/>
        <v>0</v>
      </c>
      <c r="AG101" s="29">
        <f>INDEX(bulk_tonnages_div!$F$2:$AF$136,MATCH($A101,bulk_tonnages_div!$A$2:$A$136,0),MATCH(AG$2,bulk_tonnages_div!$F$1:$AF$1,0))*$AG$6*$AG$7*MCF</f>
        <v>0</v>
      </c>
      <c r="AH101" s="30">
        <f t="shared" si="104"/>
        <v>0</v>
      </c>
      <c r="AI101" s="9">
        <f t="shared" si="105"/>
        <v>0</v>
      </c>
      <c r="AJ101" s="29">
        <f>INDEX(bulk_tonnages_div!$F$2:$AF$136,MATCH($A101,bulk_tonnages_div!$A$2:$A$136,0),MATCH(AJ$2,bulk_tonnages_div!$F$1:$AF$1,0))*$AJ$6*$AJ$7*MCF</f>
        <v>0</v>
      </c>
      <c r="AK101" s="30">
        <f t="shared" si="117"/>
        <v>0</v>
      </c>
      <c r="AL101" s="9">
        <f t="shared" si="118"/>
        <v>0</v>
      </c>
      <c r="AM101" s="29">
        <f>INDEX(bulk_tonnages_div!$F$2:$AF$136,MATCH($A101,bulk_tonnages_div!$A$2:$A$136,0),MATCH(AM$2,bulk_tonnages_div!$F$1:$AF$1,0))*$AM$6*$AM$7*MCF</f>
        <v>0</v>
      </c>
      <c r="AN101" s="30">
        <f t="shared" si="119"/>
        <v>0</v>
      </c>
      <c r="AO101" s="9">
        <f t="shared" si="120"/>
        <v>0</v>
      </c>
      <c r="AP101" s="29">
        <f>IF(A91&gt;end_year_1, 0, Sludge_tonnages!E91)*$AP$6*$AP$7*MCF</f>
        <v>0</v>
      </c>
      <c r="AQ101" s="30">
        <f t="shared" si="121"/>
        <v>0</v>
      </c>
      <c r="AR101" s="9">
        <f t="shared" si="122"/>
        <v>0</v>
      </c>
      <c r="AU101" s="55">
        <f t="shared" si="147"/>
        <v>0</v>
      </c>
      <c r="AV101" s="55">
        <f t="shared" si="123"/>
        <v>0</v>
      </c>
      <c r="AX101" s="55">
        <f t="shared" si="124"/>
        <v>0</v>
      </c>
      <c r="AY101" s="55">
        <f t="shared" si="125"/>
        <v>0</v>
      </c>
      <c r="AZ101" s="55">
        <f t="shared" si="126"/>
        <v>0</v>
      </c>
      <c r="BA101" s="55">
        <f t="shared" si="127"/>
        <v>0</v>
      </c>
      <c r="BB101" s="55">
        <f t="shared" si="128"/>
        <v>0</v>
      </c>
      <c r="BC101" s="55">
        <f t="shared" si="129"/>
        <v>0</v>
      </c>
      <c r="BD101" s="55">
        <f t="shared" si="130"/>
        <v>0</v>
      </c>
      <c r="BE101" s="55">
        <f t="shared" si="131"/>
        <v>0</v>
      </c>
      <c r="BF101" s="55">
        <f t="shared" si="140"/>
        <v>0</v>
      </c>
      <c r="BG101" s="55">
        <f t="shared" si="141"/>
        <v>0</v>
      </c>
      <c r="BH101" s="55">
        <f t="shared" si="142"/>
        <v>0</v>
      </c>
      <c r="BI101" s="55">
        <f t="shared" si="143"/>
        <v>0</v>
      </c>
      <c r="BK101" s="55">
        <f t="shared" si="132"/>
        <v>0</v>
      </c>
      <c r="BL101" s="55">
        <f t="shared" si="133"/>
        <v>0</v>
      </c>
      <c r="BM101" s="55">
        <f t="shared" si="134"/>
        <v>0</v>
      </c>
      <c r="BN101" s="55">
        <f t="shared" si="135"/>
        <v>0</v>
      </c>
      <c r="BO101" s="55">
        <f t="shared" si="136"/>
        <v>0</v>
      </c>
      <c r="BP101" s="55">
        <f t="shared" si="137"/>
        <v>0</v>
      </c>
      <c r="BQ101" s="55">
        <f t="shared" si="138"/>
        <v>0</v>
      </c>
      <c r="BR101" s="55">
        <f t="shared" si="139"/>
        <v>0</v>
      </c>
      <c r="BS101" s="55">
        <f t="shared" si="144"/>
        <v>0</v>
      </c>
      <c r="BT101" s="55">
        <f t="shared" si="145"/>
        <v>0</v>
      </c>
      <c r="BU101" s="55">
        <f t="shared" si="146"/>
        <v>0</v>
      </c>
    </row>
    <row r="102" spans="1:73" x14ac:dyDescent="0.25">
      <c r="A102" s="6">
        <f>'DONNÉES '!B131</f>
        <v>90</v>
      </c>
      <c r="B102" s="8">
        <f t="shared" si="106"/>
        <v>0</v>
      </c>
      <c r="C102" s="29">
        <f>INDEX(bulk_tonnages_div!$C$2:$AF$136,MATCH($A102,bulk_tonnages_div!$A$2:$A$136,0),MATCH(C$2,bulk_tonnages_div!$C$1:$AF$1,0))*$C$6*$C$7*MCF</f>
        <v>0</v>
      </c>
      <c r="D102" s="30">
        <f t="shared" si="94"/>
        <v>0</v>
      </c>
      <c r="E102" s="9">
        <f t="shared" si="95"/>
        <v>0</v>
      </c>
      <c r="F102" s="29">
        <f>INDEX(bulk_tonnages_div!$F$2:$AF$136,MATCH($A102,bulk_tonnages_div!$A$2:$A$136,0),MATCH(F$2,bulk_tonnages_div!$F$1:$AF$1,0))*$F$6*$F$7*MCF</f>
        <v>0</v>
      </c>
      <c r="G102" s="30">
        <f t="shared" si="96"/>
        <v>0</v>
      </c>
      <c r="H102" s="9">
        <f t="shared" si="97"/>
        <v>0</v>
      </c>
      <c r="I102" s="29">
        <f>INDEX(bulk_tonnages_div!$F$2:$AF$136,MATCH($A102,bulk_tonnages_div!$A$2:$A$136,0),MATCH(I$2,bulk_tonnages_div!$F$1:$AF$1,0))*$I$6*$I$7*MCF</f>
        <v>0</v>
      </c>
      <c r="J102" s="30">
        <f t="shared" si="107"/>
        <v>0</v>
      </c>
      <c r="K102" s="9">
        <f t="shared" si="108"/>
        <v>0</v>
      </c>
      <c r="L102" s="29">
        <f>INDEX(bulk_tonnages_div!$F$2:$AF$136,MATCH($A102,bulk_tonnages_div!$A$2:$A$136,0),MATCH(L$2,bulk_tonnages_div!$F$1:$AF$1,0))*$L$6*$L$7*MCF</f>
        <v>0</v>
      </c>
      <c r="M102" s="30">
        <f t="shared" si="109"/>
        <v>0</v>
      </c>
      <c r="N102" s="9">
        <f t="shared" si="110"/>
        <v>0</v>
      </c>
      <c r="O102" s="29">
        <f>INDEX(bulk_tonnages_div!$F$2:$AF$136,MATCH($A102,bulk_tonnages_div!$A$2:$A$136,0),MATCH(O$2,bulk_tonnages_div!$F$1:$AF$1,0))*$O$6*$O$7*MCF</f>
        <v>0</v>
      </c>
      <c r="P102" s="30">
        <f t="shared" si="111"/>
        <v>0</v>
      </c>
      <c r="Q102" s="9">
        <f t="shared" si="112"/>
        <v>0</v>
      </c>
      <c r="R102" s="29">
        <f>INDEX(bulk_tonnages_div!$F$2:$AF$136,MATCH($A102,bulk_tonnages_div!$A$2:$A$136,0),MATCH(R$2,bulk_tonnages_div!$F$1:$AF$1,0))*$R$6*$R$7*MCF</f>
        <v>0</v>
      </c>
      <c r="S102" s="30">
        <f t="shared" si="113"/>
        <v>0</v>
      </c>
      <c r="T102" s="9">
        <f t="shared" si="114"/>
        <v>0</v>
      </c>
      <c r="U102" s="29">
        <f>INDEX(bulk_tonnages_div!$F$2:$AF$136,MATCH($A102,bulk_tonnages_div!$A$2:$A$136,0),MATCH(U$2,bulk_tonnages_div!$F$1:$AF$1,0))*$U$6*$U$7*MCF</f>
        <v>0</v>
      </c>
      <c r="V102" s="30">
        <f t="shared" si="115"/>
        <v>0</v>
      </c>
      <c r="W102" s="9">
        <f t="shared" si="116"/>
        <v>0</v>
      </c>
      <c r="X102" s="29">
        <f>INDEX(bulk_tonnages_div!$F$2:$AF$136,MATCH($A102,bulk_tonnages_div!$A$2:$A$136,0),MATCH(X$2,bulk_tonnages_div!$F$1:$AF$1,0))*$X$6*$X$7*MCF</f>
        <v>0</v>
      </c>
      <c r="Y102" s="30">
        <f t="shared" si="98"/>
        <v>0</v>
      </c>
      <c r="Z102" s="9">
        <f t="shared" si="99"/>
        <v>0</v>
      </c>
      <c r="AA102" s="29">
        <f>INDEX(bulk_tonnages_div!$F$2:$AF$136,MATCH($A102,bulk_tonnages_div!$A$2:$A$136,0),MATCH(AA$2,bulk_tonnages_div!$F$1:$AF$1,0))*$AA$6*$AA$7*MCF</f>
        <v>0</v>
      </c>
      <c r="AB102" s="30">
        <f t="shared" si="100"/>
        <v>0</v>
      </c>
      <c r="AC102" s="9">
        <f t="shared" si="101"/>
        <v>0</v>
      </c>
      <c r="AD102" s="29">
        <f>((INDEX(bulk_tonnages_div!$F$2:$AF$136,MATCH($A102,bulk_tonnages_div!$A$2:$A$136,0),MATCH(AD$2,bulk_tonnages_div!$F$1:$AF$1,0)))+(IF(A92&gt;end_year_1,0,'Soil and Dirt_tonnages'!E92)))*$AD$6*$AD$7*MCF</f>
        <v>0</v>
      </c>
      <c r="AE102" s="30">
        <f t="shared" si="102"/>
        <v>0</v>
      </c>
      <c r="AF102" s="9">
        <f t="shared" si="103"/>
        <v>0</v>
      </c>
      <c r="AG102" s="29">
        <f>INDEX(bulk_tonnages_div!$F$2:$AF$136,MATCH($A102,bulk_tonnages_div!$A$2:$A$136,0),MATCH(AG$2,bulk_tonnages_div!$F$1:$AF$1,0))*$AG$6*$AG$7*MCF</f>
        <v>0</v>
      </c>
      <c r="AH102" s="30">
        <f t="shared" si="104"/>
        <v>0</v>
      </c>
      <c r="AI102" s="9">
        <f t="shared" si="105"/>
        <v>0</v>
      </c>
      <c r="AJ102" s="29">
        <f>INDEX(bulk_tonnages_div!$F$2:$AF$136,MATCH($A102,bulk_tonnages_div!$A$2:$A$136,0),MATCH(AJ$2,bulk_tonnages_div!$F$1:$AF$1,0))*$AJ$6*$AJ$7*MCF</f>
        <v>0</v>
      </c>
      <c r="AK102" s="30">
        <f t="shared" si="117"/>
        <v>0</v>
      </c>
      <c r="AL102" s="9">
        <f t="shared" si="118"/>
        <v>0</v>
      </c>
      <c r="AM102" s="29">
        <f>INDEX(bulk_tonnages_div!$F$2:$AF$136,MATCH($A102,bulk_tonnages_div!$A$2:$A$136,0),MATCH(AM$2,bulk_tonnages_div!$F$1:$AF$1,0))*$AM$6*$AM$7*MCF</f>
        <v>0</v>
      </c>
      <c r="AN102" s="30">
        <f t="shared" si="119"/>
        <v>0</v>
      </c>
      <c r="AO102" s="9">
        <f t="shared" si="120"/>
        <v>0</v>
      </c>
      <c r="AP102" s="29">
        <f>IF(A92&gt;end_year_1, 0, Sludge_tonnages!E92)*$AP$6*$AP$7*MCF</f>
        <v>0</v>
      </c>
      <c r="AQ102" s="30">
        <f t="shared" si="121"/>
        <v>0</v>
      </c>
      <c r="AR102" s="9">
        <f t="shared" si="122"/>
        <v>0</v>
      </c>
      <c r="AU102" s="55">
        <f t="shared" si="147"/>
        <v>0</v>
      </c>
      <c r="AV102" s="55">
        <f t="shared" si="123"/>
        <v>0</v>
      </c>
      <c r="AX102" s="55">
        <f t="shared" si="124"/>
        <v>0</v>
      </c>
      <c r="AY102" s="55">
        <f t="shared" si="125"/>
        <v>0</v>
      </c>
      <c r="AZ102" s="55">
        <f t="shared" si="126"/>
        <v>0</v>
      </c>
      <c r="BA102" s="55">
        <f t="shared" si="127"/>
        <v>0</v>
      </c>
      <c r="BB102" s="55">
        <f t="shared" si="128"/>
        <v>0</v>
      </c>
      <c r="BC102" s="55">
        <f t="shared" si="129"/>
        <v>0</v>
      </c>
      <c r="BD102" s="55">
        <f t="shared" si="130"/>
        <v>0</v>
      </c>
      <c r="BE102" s="55">
        <f t="shared" si="131"/>
        <v>0</v>
      </c>
      <c r="BF102" s="55">
        <f t="shared" si="140"/>
        <v>0</v>
      </c>
      <c r="BG102" s="55">
        <f t="shared" si="141"/>
        <v>0</v>
      </c>
      <c r="BH102" s="55">
        <f t="shared" si="142"/>
        <v>0</v>
      </c>
      <c r="BI102" s="55">
        <f t="shared" si="143"/>
        <v>0</v>
      </c>
      <c r="BK102" s="55">
        <f t="shared" si="132"/>
        <v>0</v>
      </c>
      <c r="BL102" s="55">
        <f t="shared" si="133"/>
        <v>0</v>
      </c>
      <c r="BM102" s="55">
        <f t="shared" si="134"/>
        <v>0</v>
      </c>
      <c r="BN102" s="55">
        <f t="shared" si="135"/>
        <v>0</v>
      </c>
      <c r="BO102" s="55">
        <f t="shared" si="136"/>
        <v>0</v>
      </c>
      <c r="BP102" s="55">
        <f t="shared" si="137"/>
        <v>0</v>
      </c>
      <c r="BQ102" s="55">
        <f t="shared" si="138"/>
        <v>0</v>
      </c>
      <c r="BR102" s="55">
        <f t="shared" si="139"/>
        <v>0</v>
      </c>
      <c r="BS102" s="55">
        <f t="shared" si="144"/>
        <v>0</v>
      </c>
      <c r="BT102" s="55">
        <f t="shared" si="145"/>
        <v>0</v>
      </c>
      <c r="BU102" s="55">
        <f t="shared" si="146"/>
        <v>0</v>
      </c>
    </row>
    <row r="103" spans="1:73" x14ac:dyDescent="0.25">
      <c r="A103" s="6">
        <f>'DONNÉES '!B132</f>
        <v>91</v>
      </c>
      <c r="B103" s="8">
        <f t="shared" si="106"/>
        <v>0</v>
      </c>
      <c r="C103" s="29">
        <f>INDEX(bulk_tonnages_div!$C$2:$AF$136,MATCH($A103,bulk_tonnages_div!$A$2:$A$136,0),MATCH(C$2,bulk_tonnages_div!$C$1:$AF$1,0))*$C$6*$C$7*MCF</f>
        <v>0</v>
      </c>
      <c r="D103" s="30">
        <f t="shared" si="94"/>
        <v>0</v>
      </c>
      <c r="E103" s="9">
        <f t="shared" si="95"/>
        <v>0</v>
      </c>
      <c r="F103" s="29">
        <f>INDEX(bulk_tonnages_div!$F$2:$AF$136,MATCH($A103,bulk_tonnages_div!$A$2:$A$136,0),MATCH(F$2,bulk_tonnages_div!$F$1:$AF$1,0))*$F$6*$F$7*MCF</f>
        <v>0</v>
      </c>
      <c r="G103" s="30">
        <f t="shared" si="96"/>
        <v>0</v>
      </c>
      <c r="H103" s="9">
        <f t="shared" si="97"/>
        <v>0</v>
      </c>
      <c r="I103" s="29">
        <f>INDEX(bulk_tonnages_div!$F$2:$AF$136,MATCH($A103,bulk_tonnages_div!$A$2:$A$136,0),MATCH(I$2,bulk_tonnages_div!$F$1:$AF$1,0))*$I$6*$I$7*MCF</f>
        <v>0</v>
      </c>
      <c r="J103" s="30">
        <f t="shared" si="107"/>
        <v>0</v>
      </c>
      <c r="K103" s="9">
        <f t="shared" si="108"/>
        <v>0</v>
      </c>
      <c r="L103" s="29">
        <f>INDEX(bulk_tonnages_div!$F$2:$AF$136,MATCH($A103,bulk_tonnages_div!$A$2:$A$136,0),MATCH(L$2,bulk_tonnages_div!$F$1:$AF$1,0))*$L$6*$L$7*MCF</f>
        <v>0</v>
      </c>
      <c r="M103" s="30">
        <f t="shared" si="109"/>
        <v>0</v>
      </c>
      <c r="N103" s="9">
        <f t="shared" si="110"/>
        <v>0</v>
      </c>
      <c r="O103" s="29">
        <f>INDEX(bulk_tonnages_div!$F$2:$AF$136,MATCH($A103,bulk_tonnages_div!$A$2:$A$136,0),MATCH(O$2,bulk_tonnages_div!$F$1:$AF$1,0))*$O$6*$O$7*MCF</f>
        <v>0</v>
      </c>
      <c r="P103" s="30">
        <f t="shared" si="111"/>
        <v>0</v>
      </c>
      <c r="Q103" s="9">
        <f t="shared" si="112"/>
        <v>0</v>
      </c>
      <c r="R103" s="29">
        <f>INDEX(bulk_tonnages_div!$F$2:$AF$136,MATCH($A103,bulk_tonnages_div!$A$2:$A$136,0),MATCH(R$2,bulk_tonnages_div!$F$1:$AF$1,0))*$R$6*$R$7*MCF</f>
        <v>0</v>
      </c>
      <c r="S103" s="30">
        <f t="shared" si="113"/>
        <v>0</v>
      </c>
      <c r="T103" s="9">
        <f t="shared" si="114"/>
        <v>0</v>
      </c>
      <c r="U103" s="29">
        <f>INDEX(bulk_tonnages_div!$F$2:$AF$136,MATCH($A103,bulk_tonnages_div!$A$2:$A$136,0),MATCH(U$2,bulk_tonnages_div!$F$1:$AF$1,0))*$U$6*$U$7*MCF</f>
        <v>0</v>
      </c>
      <c r="V103" s="30">
        <f t="shared" si="115"/>
        <v>0</v>
      </c>
      <c r="W103" s="9">
        <f t="shared" si="116"/>
        <v>0</v>
      </c>
      <c r="X103" s="29">
        <f>INDEX(bulk_tonnages_div!$F$2:$AF$136,MATCH($A103,bulk_tonnages_div!$A$2:$A$136,0),MATCH(X$2,bulk_tonnages_div!$F$1:$AF$1,0))*$X$6*$X$7*MCF</f>
        <v>0</v>
      </c>
      <c r="Y103" s="30">
        <f t="shared" si="98"/>
        <v>0</v>
      </c>
      <c r="Z103" s="9">
        <f t="shared" si="99"/>
        <v>0</v>
      </c>
      <c r="AA103" s="29">
        <f>INDEX(bulk_tonnages_div!$F$2:$AF$136,MATCH($A103,bulk_tonnages_div!$A$2:$A$136,0),MATCH(AA$2,bulk_tonnages_div!$F$1:$AF$1,0))*$AA$6*$AA$7*MCF</f>
        <v>0</v>
      </c>
      <c r="AB103" s="30">
        <f t="shared" si="100"/>
        <v>0</v>
      </c>
      <c r="AC103" s="9">
        <f t="shared" si="101"/>
        <v>0</v>
      </c>
      <c r="AD103" s="29">
        <f>((INDEX(bulk_tonnages_div!$F$2:$AF$136,MATCH($A103,bulk_tonnages_div!$A$2:$A$136,0),MATCH(AD$2,bulk_tonnages_div!$F$1:$AF$1,0)))+(IF(A93&gt;end_year_1,0,'Soil and Dirt_tonnages'!E93)))*$AD$6*$AD$7*MCF</f>
        <v>0</v>
      </c>
      <c r="AE103" s="30">
        <f t="shared" si="102"/>
        <v>0</v>
      </c>
      <c r="AF103" s="9">
        <f t="shared" si="103"/>
        <v>0</v>
      </c>
      <c r="AG103" s="29">
        <f>INDEX(bulk_tonnages_div!$F$2:$AF$136,MATCH($A103,bulk_tonnages_div!$A$2:$A$136,0),MATCH(AG$2,bulk_tonnages_div!$F$1:$AF$1,0))*$AG$6*$AG$7*MCF</f>
        <v>0</v>
      </c>
      <c r="AH103" s="30">
        <f t="shared" si="104"/>
        <v>0</v>
      </c>
      <c r="AI103" s="9">
        <f t="shared" si="105"/>
        <v>0</v>
      </c>
      <c r="AJ103" s="29">
        <f>INDEX(bulk_tonnages_div!$F$2:$AF$136,MATCH($A103,bulk_tonnages_div!$A$2:$A$136,0),MATCH(AJ$2,bulk_tonnages_div!$F$1:$AF$1,0))*$AJ$6*$AJ$7*MCF</f>
        <v>0</v>
      </c>
      <c r="AK103" s="30">
        <f t="shared" si="117"/>
        <v>0</v>
      </c>
      <c r="AL103" s="9">
        <f t="shared" si="118"/>
        <v>0</v>
      </c>
      <c r="AM103" s="29">
        <f>INDEX(bulk_tonnages_div!$F$2:$AF$136,MATCH($A103,bulk_tonnages_div!$A$2:$A$136,0),MATCH(AM$2,bulk_tonnages_div!$F$1:$AF$1,0))*$AM$6*$AM$7*MCF</f>
        <v>0</v>
      </c>
      <c r="AN103" s="30">
        <f t="shared" si="119"/>
        <v>0</v>
      </c>
      <c r="AO103" s="9">
        <f t="shared" si="120"/>
        <v>0</v>
      </c>
      <c r="AP103" s="29">
        <f>IF(A93&gt;end_year_1, 0, Sludge_tonnages!E93)*$AP$6*$AP$7*MCF</f>
        <v>0</v>
      </c>
      <c r="AQ103" s="30">
        <f t="shared" si="121"/>
        <v>0</v>
      </c>
      <c r="AR103" s="9">
        <f t="shared" si="122"/>
        <v>0</v>
      </c>
      <c r="AU103" s="55">
        <f t="shared" si="147"/>
        <v>0</v>
      </c>
      <c r="AV103" s="55">
        <f t="shared" si="123"/>
        <v>0</v>
      </c>
      <c r="AX103" s="55">
        <f t="shared" si="124"/>
        <v>0</v>
      </c>
      <c r="AY103" s="55">
        <f t="shared" si="125"/>
        <v>0</v>
      </c>
      <c r="AZ103" s="55">
        <f t="shared" si="126"/>
        <v>0</v>
      </c>
      <c r="BA103" s="55">
        <f t="shared" si="127"/>
        <v>0</v>
      </c>
      <c r="BB103" s="55">
        <f t="shared" si="128"/>
        <v>0</v>
      </c>
      <c r="BC103" s="55">
        <f t="shared" si="129"/>
        <v>0</v>
      </c>
      <c r="BD103" s="55">
        <f t="shared" si="130"/>
        <v>0</v>
      </c>
      <c r="BE103" s="55">
        <f t="shared" si="131"/>
        <v>0</v>
      </c>
      <c r="BF103" s="55">
        <f t="shared" si="140"/>
        <v>0</v>
      </c>
      <c r="BG103" s="55">
        <f t="shared" si="141"/>
        <v>0</v>
      </c>
      <c r="BH103" s="55">
        <f t="shared" si="142"/>
        <v>0</v>
      </c>
      <c r="BI103" s="55">
        <f t="shared" si="143"/>
        <v>0</v>
      </c>
      <c r="BK103" s="55">
        <f t="shared" si="132"/>
        <v>0</v>
      </c>
      <c r="BL103" s="55">
        <f t="shared" si="133"/>
        <v>0</v>
      </c>
      <c r="BM103" s="55">
        <f t="shared" si="134"/>
        <v>0</v>
      </c>
      <c r="BN103" s="55">
        <f t="shared" si="135"/>
        <v>0</v>
      </c>
      <c r="BO103" s="55">
        <f t="shared" si="136"/>
        <v>0</v>
      </c>
      <c r="BP103" s="55">
        <f t="shared" si="137"/>
        <v>0</v>
      </c>
      <c r="BQ103" s="55">
        <f t="shared" si="138"/>
        <v>0</v>
      </c>
      <c r="BR103" s="55">
        <f t="shared" si="139"/>
        <v>0</v>
      </c>
      <c r="BS103" s="55">
        <f t="shared" si="144"/>
        <v>0</v>
      </c>
      <c r="BT103" s="55">
        <f t="shared" si="145"/>
        <v>0</v>
      </c>
      <c r="BU103" s="55">
        <f t="shared" si="146"/>
        <v>0</v>
      </c>
    </row>
    <row r="104" spans="1:73" x14ac:dyDescent="0.25">
      <c r="A104" s="6">
        <f>'DONNÉES '!B133</f>
        <v>92</v>
      </c>
      <c r="B104" s="8">
        <f t="shared" si="106"/>
        <v>0</v>
      </c>
      <c r="C104" s="29">
        <f>INDEX(bulk_tonnages_div!$C$2:$AF$136,MATCH($A104,bulk_tonnages_div!$A$2:$A$136,0),MATCH(C$2,bulk_tonnages_div!$C$1:$AF$1,0))*$C$6*$C$7*MCF</f>
        <v>0</v>
      </c>
      <c r="D104" s="30">
        <f t="shared" si="94"/>
        <v>0</v>
      </c>
      <c r="E104" s="9">
        <f t="shared" si="95"/>
        <v>0</v>
      </c>
      <c r="F104" s="29">
        <f>INDEX(bulk_tonnages_div!$F$2:$AF$136,MATCH($A104,bulk_tonnages_div!$A$2:$A$136,0),MATCH(F$2,bulk_tonnages_div!$F$1:$AF$1,0))*$F$6*$F$7*MCF</f>
        <v>0</v>
      </c>
      <c r="G104" s="30">
        <f t="shared" si="96"/>
        <v>0</v>
      </c>
      <c r="H104" s="9">
        <f t="shared" si="97"/>
        <v>0</v>
      </c>
      <c r="I104" s="29">
        <f>INDEX(bulk_tonnages_div!$F$2:$AF$136,MATCH($A104,bulk_tonnages_div!$A$2:$A$136,0),MATCH(I$2,bulk_tonnages_div!$F$1:$AF$1,0))*$I$6*$I$7*MCF</f>
        <v>0</v>
      </c>
      <c r="J104" s="30">
        <f t="shared" si="107"/>
        <v>0</v>
      </c>
      <c r="K104" s="9">
        <f t="shared" si="108"/>
        <v>0</v>
      </c>
      <c r="L104" s="29">
        <f>INDEX(bulk_tonnages_div!$F$2:$AF$136,MATCH($A104,bulk_tonnages_div!$A$2:$A$136,0),MATCH(L$2,bulk_tonnages_div!$F$1:$AF$1,0))*$L$6*$L$7*MCF</f>
        <v>0</v>
      </c>
      <c r="M104" s="30">
        <f t="shared" si="109"/>
        <v>0</v>
      </c>
      <c r="N104" s="9">
        <f t="shared" si="110"/>
        <v>0</v>
      </c>
      <c r="O104" s="29">
        <f>INDEX(bulk_tonnages_div!$F$2:$AF$136,MATCH($A104,bulk_tonnages_div!$A$2:$A$136,0),MATCH(O$2,bulk_tonnages_div!$F$1:$AF$1,0))*$O$6*$O$7*MCF</f>
        <v>0</v>
      </c>
      <c r="P104" s="30">
        <f t="shared" si="111"/>
        <v>0</v>
      </c>
      <c r="Q104" s="9">
        <f t="shared" si="112"/>
        <v>0</v>
      </c>
      <c r="R104" s="29">
        <f>INDEX(bulk_tonnages_div!$F$2:$AF$136,MATCH($A104,bulk_tonnages_div!$A$2:$A$136,0),MATCH(R$2,bulk_tonnages_div!$F$1:$AF$1,0))*$R$6*$R$7*MCF</f>
        <v>0</v>
      </c>
      <c r="S104" s="30">
        <f t="shared" si="113"/>
        <v>0</v>
      </c>
      <c r="T104" s="9">
        <f t="shared" si="114"/>
        <v>0</v>
      </c>
      <c r="U104" s="29">
        <f>INDEX(bulk_tonnages_div!$F$2:$AF$136,MATCH($A104,bulk_tonnages_div!$A$2:$A$136,0),MATCH(U$2,bulk_tonnages_div!$F$1:$AF$1,0))*$U$6*$U$7*MCF</f>
        <v>0</v>
      </c>
      <c r="V104" s="30">
        <f t="shared" si="115"/>
        <v>0</v>
      </c>
      <c r="W104" s="9">
        <f t="shared" si="116"/>
        <v>0</v>
      </c>
      <c r="X104" s="29">
        <f>INDEX(bulk_tonnages_div!$F$2:$AF$136,MATCH($A104,bulk_tonnages_div!$A$2:$A$136,0),MATCH(X$2,bulk_tonnages_div!$F$1:$AF$1,0))*$X$6*$X$7*MCF</f>
        <v>0</v>
      </c>
      <c r="Y104" s="30">
        <f t="shared" si="98"/>
        <v>0</v>
      </c>
      <c r="Z104" s="9">
        <f t="shared" si="99"/>
        <v>0</v>
      </c>
      <c r="AA104" s="29">
        <f>INDEX(bulk_tonnages_div!$F$2:$AF$136,MATCH($A104,bulk_tonnages_div!$A$2:$A$136,0),MATCH(AA$2,bulk_tonnages_div!$F$1:$AF$1,0))*$AA$6*$AA$7*MCF</f>
        <v>0</v>
      </c>
      <c r="AB104" s="30">
        <f t="shared" si="100"/>
        <v>0</v>
      </c>
      <c r="AC104" s="9">
        <f t="shared" si="101"/>
        <v>0</v>
      </c>
      <c r="AD104" s="29">
        <f>((INDEX(bulk_tonnages_div!$F$2:$AF$136,MATCH($A104,bulk_tonnages_div!$A$2:$A$136,0),MATCH(AD$2,bulk_tonnages_div!$F$1:$AF$1,0)))+(IF(A94&gt;end_year_1,0,'Soil and Dirt_tonnages'!E94)))*$AD$6*$AD$7*MCF</f>
        <v>0</v>
      </c>
      <c r="AE104" s="30">
        <f t="shared" si="102"/>
        <v>0</v>
      </c>
      <c r="AF104" s="9">
        <f t="shared" si="103"/>
        <v>0</v>
      </c>
      <c r="AG104" s="29">
        <f>INDEX(bulk_tonnages_div!$F$2:$AF$136,MATCH($A104,bulk_tonnages_div!$A$2:$A$136,0),MATCH(AG$2,bulk_tonnages_div!$F$1:$AF$1,0))*$AG$6*$AG$7*MCF</f>
        <v>0</v>
      </c>
      <c r="AH104" s="30">
        <f t="shared" si="104"/>
        <v>0</v>
      </c>
      <c r="AI104" s="9">
        <f t="shared" si="105"/>
        <v>0</v>
      </c>
      <c r="AJ104" s="29">
        <f>INDEX(bulk_tonnages_div!$F$2:$AF$136,MATCH($A104,bulk_tonnages_div!$A$2:$A$136,0),MATCH(AJ$2,bulk_tonnages_div!$F$1:$AF$1,0))*$AJ$6*$AJ$7*MCF</f>
        <v>0</v>
      </c>
      <c r="AK104" s="30">
        <f t="shared" si="117"/>
        <v>0</v>
      </c>
      <c r="AL104" s="9">
        <f t="shared" si="118"/>
        <v>0</v>
      </c>
      <c r="AM104" s="29">
        <f>INDEX(bulk_tonnages_div!$F$2:$AF$136,MATCH($A104,bulk_tonnages_div!$A$2:$A$136,0),MATCH(AM$2,bulk_tonnages_div!$F$1:$AF$1,0))*$AM$6*$AM$7*MCF</f>
        <v>0</v>
      </c>
      <c r="AN104" s="30">
        <f t="shared" si="119"/>
        <v>0</v>
      </c>
      <c r="AO104" s="9">
        <f t="shared" si="120"/>
        <v>0</v>
      </c>
      <c r="AP104" s="29">
        <f>IF(A94&gt;end_year_1, 0, Sludge_tonnages!E94)*$AP$6*$AP$7*MCF</f>
        <v>0</v>
      </c>
      <c r="AQ104" s="30">
        <f t="shared" si="121"/>
        <v>0</v>
      </c>
      <c r="AR104" s="9">
        <f t="shared" si="122"/>
        <v>0</v>
      </c>
      <c r="AU104" s="55">
        <f t="shared" si="147"/>
        <v>0</v>
      </c>
      <c r="AV104" s="55">
        <f t="shared" si="123"/>
        <v>0</v>
      </c>
      <c r="AX104" s="55">
        <f t="shared" si="124"/>
        <v>0</v>
      </c>
      <c r="AY104" s="55">
        <f t="shared" si="125"/>
        <v>0</v>
      </c>
      <c r="AZ104" s="55">
        <f t="shared" si="126"/>
        <v>0</v>
      </c>
      <c r="BA104" s="55">
        <f t="shared" si="127"/>
        <v>0</v>
      </c>
      <c r="BB104" s="55">
        <f t="shared" si="128"/>
        <v>0</v>
      </c>
      <c r="BC104" s="55">
        <f t="shared" si="129"/>
        <v>0</v>
      </c>
      <c r="BD104" s="55">
        <f t="shared" si="130"/>
        <v>0</v>
      </c>
      <c r="BE104" s="55">
        <f t="shared" si="131"/>
        <v>0</v>
      </c>
      <c r="BF104" s="55">
        <f t="shared" si="140"/>
        <v>0</v>
      </c>
      <c r="BG104" s="55">
        <f t="shared" si="141"/>
        <v>0</v>
      </c>
      <c r="BH104" s="55">
        <f t="shared" si="142"/>
        <v>0</v>
      </c>
      <c r="BI104" s="55">
        <f t="shared" si="143"/>
        <v>0</v>
      </c>
      <c r="BK104" s="55">
        <f t="shared" si="132"/>
        <v>0</v>
      </c>
      <c r="BL104" s="55">
        <f t="shared" si="133"/>
        <v>0</v>
      </c>
      <c r="BM104" s="55">
        <f t="shared" si="134"/>
        <v>0</v>
      </c>
      <c r="BN104" s="55">
        <f t="shared" si="135"/>
        <v>0</v>
      </c>
      <c r="BO104" s="55">
        <f t="shared" si="136"/>
        <v>0</v>
      </c>
      <c r="BP104" s="55">
        <f t="shared" si="137"/>
        <v>0</v>
      </c>
      <c r="BQ104" s="55">
        <f t="shared" si="138"/>
        <v>0</v>
      </c>
      <c r="BR104" s="55">
        <f t="shared" si="139"/>
        <v>0</v>
      </c>
      <c r="BS104" s="55">
        <f t="shared" si="144"/>
        <v>0</v>
      </c>
      <c r="BT104" s="55">
        <f t="shared" si="145"/>
        <v>0</v>
      </c>
      <c r="BU104" s="55">
        <f t="shared" si="146"/>
        <v>0</v>
      </c>
    </row>
    <row r="105" spans="1:73" x14ac:dyDescent="0.25">
      <c r="A105" s="6">
        <f>'DONNÉES '!B134</f>
        <v>93</v>
      </c>
      <c r="B105" s="8">
        <f t="shared" si="106"/>
        <v>0</v>
      </c>
      <c r="C105" s="29">
        <f>INDEX(bulk_tonnages_div!$C$2:$AF$136,MATCH($A105,bulk_tonnages_div!$A$2:$A$136,0),MATCH(C$2,bulk_tonnages_div!$C$1:$AF$1,0))*$C$6*$C$7*MCF</f>
        <v>0</v>
      </c>
      <c r="D105" s="30">
        <f t="shared" si="94"/>
        <v>0</v>
      </c>
      <c r="E105" s="9">
        <f>D104*(1-E$5)</f>
        <v>0</v>
      </c>
      <c r="F105" s="29">
        <f>INDEX(bulk_tonnages_div!$F$2:$AF$136,MATCH($A105,bulk_tonnages_div!$A$2:$A$136,0),MATCH(F$2,bulk_tonnages_div!$F$1:$AF$1,0))*$F$6*$F$7*MCF</f>
        <v>0</v>
      </c>
      <c r="G105" s="30">
        <f t="shared" si="96"/>
        <v>0</v>
      </c>
      <c r="H105" s="9">
        <f t="shared" si="97"/>
        <v>0</v>
      </c>
      <c r="I105" s="29">
        <f>INDEX(bulk_tonnages_div!$F$2:$AF$136,MATCH($A105,bulk_tonnages_div!$A$2:$A$136,0),MATCH(I$2,bulk_tonnages_div!$F$1:$AF$1,0))*$I$6*$I$7*MCF</f>
        <v>0</v>
      </c>
      <c r="J105" s="30">
        <f t="shared" si="107"/>
        <v>0</v>
      </c>
      <c r="K105" s="9">
        <f t="shared" si="108"/>
        <v>0</v>
      </c>
      <c r="L105" s="29">
        <f>INDEX(bulk_tonnages_div!$F$2:$AF$136,MATCH($A105,bulk_tonnages_div!$A$2:$A$136,0),MATCH(L$2,bulk_tonnages_div!$F$1:$AF$1,0))*$L$6*$L$7*MCF</f>
        <v>0</v>
      </c>
      <c r="M105" s="30">
        <f t="shared" si="109"/>
        <v>0</v>
      </c>
      <c r="N105" s="9">
        <f t="shared" si="110"/>
        <v>0</v>
      </c>
      <c r="O105" s="29">
        <f>INDEX(bulk_tonnages_div!$F$2:$AF$136,MATCH($A105,bulk_tonnages_div!$A$2:$A$136,0),MATCH(O$2,bulk_tonnages_div!$F$1:$AF$1,0))*$O$6*$O$7*MCF</f>
        <v>0</v>
      </c>
      <c r="P105" s="30">
        <f t="shared" si="111"/>
        <v>0</v>
      </c>
      <c r="Q105" s="9">
        <f t="shared" si="112"/>
        <v>0</v>
      </c>
      <c r="R105" s="29">
        <f>INDEX(bulk_tonnages_div!$F$2:$AF$136,MATCH($A105,bulk_tonnages_div!$A$2:$A$136,0),MATCH(R$2,bulk_tonnages_div!$F$1:$AF$1,0))*$R$6*$R$7*MCF</f>
        <v>0</v>
      </c>
      <c r="S105" s="30">
        <f t="shared" si="113"/>
        <v>0</v>
      </c>
      <c r="T105" s="9">
        <f t="shared" si="114"/>
        <v>0</v>
      </c>
      <c r="U105" s="29">
        <f>INDEX(bulk_tonnages_div!$F$2:$AF$136,MATCH($A105,bulk_tonnages_div!$A$2:$A$136,0),MATCH(U$2,bulk_tonnages_div!$F$1:$AF$1,0))*$U$6*$U$7*MCF</f>
        <v>0</v>
      </c>
      <c r="V105" s="30">
        <f t="shared" si="115"/>
        <v>0</v>
      </c>
      <c r="W105" s="9">
        <f t="shared" si="116"/>
        <v>0</v>
      </c>
      <c r="X105" s="29">
        <f>INDEX(bulk_tonnages_div!$F$2:$AF$136,MATCH($A105,bulk_tonnages_div!$A$2:$A$136,0),MATCH(X$2,bulk_tonnages_div!$F$1:$AF$1,0))*$X$6*$X$7*MCF</f>
        <v>0</v>
      </c>
      <c r="Y105" s="30">
        <f t="shared" si="98"/>
        <v>0</v>
      </c>
      <c r="Z105" s="9">
        <f t="shared" si="99"/>
        <v>0</v>
      </c>
      <c r="AA105" s="29">
        <f>INDEX(bulk_tonnages_div!$F$2:$AF$136,MATCH($A105,bulk_tonnages_div!$A$2:$A$136,0),MATCH(AA$2,bulk_tonnages_div!$F$1:$AF$1,0))*$AA$6*$AA$7*MCF</f>
        <v>0</v>
      </c>
      <c r="AB105" s="30">
        <f t="shared" si="100"/>
        <v>0</v>
      </c>
      <c r="AC105" s="9">
        <f t="shared" si="101"/>
        <v>0</v>
      </c>
      <c r="AD105" s="29">
        <f>((INDEX(bulk_tonnages_div!$F$2:$AF$136,MATCH($A105,bulk_tonnages_div!$A$2:$A$136,0),MATCH(AD$2,bulk_tonnages_div!$F$1:$AF$1,0)))+(IF(A95&gt;end_year_1,0,'Soil and Dirt_tonnages'!E95)))*$AD$6*$AD$7*MCF</f>
        <v>0</v>
      </c>
      <c r="AE105" s="30">
        <f t="shared" si="102"/>
        <v>0</v>
      </c>
      <c r="AF105" s="9">
        <f t="shared" si="103"/>
        <v>0</v>
      </c>
      <c r="AG105" s="29">
        <f>INDEX(bulk_tonnages_div!$F$2:$AF$136,MATCH($A105,bulk_tonnages_div!$A$2:$A$136,0),MATCH(AG$2,bulk_tonnages_div!$F$1:$AF$1,0))*$AG$6*$AG$7*MCF</f>
        <v>0</v>
      </c>
      <c r="AH105" s="30">
        <f t="shared" si="104"/>
        <v>0</v>
      </c>
      <c r="AI105" s="9">
        <f t="shared" si="105"/>
        <v>0</v>
      </c>
      <c r="AJ105" s="29">
        <f>INDEX(bulk_tonnages_div!$F$2:$AF$136,MATCH($A105,bulk_tonnages_div!$A$2:$A$136,0),MATCH(AJ$2,bulk_tonnages_div!$F$1:$AF$1,0))*$AJ$6*$AJ$7*MCF</f>
        <v>0</v>
      </c>
      <c r="AK105" s="30">
        <f t="shared" si="117"/>
        <v>0</v>
      </c>
      <c r="AL105" s="9">
        <f t="shared" si="118"/>
        <v>0</v>
      </c>
      <c r="AM105" s="29">
        <f>INDEX(bulk_tonnages_div!$F$2:$AF$136,MATCH($A105,bulk_tonnages_div!$A$2:$A$136,0),MATCH(AM$2,bulk_tonnages_div!$F$1:$AF$1,0))*$AM$6*$AM$7*MCF</f>
        <v>0</v>
      </c>
      <c r="AN105" s="30">
        <f t="shared" si="119"/>
        <v>0</v>
      </c>
      <c r="AO105" s="9">
        <f t="shared" si="120"/>
        <v>0</v>
      </c>
      <c r="AP105" s="29">
        <f>IF(A95&gt;end_year_1, 0, Sludge_tonnages!E95)*$AP$6*$AP$7*MCF</f>
        <v>0</v>
      </c>
      <c r="AQ105" s="30">
        <f t="shared" si="121"/>
        <v>0</v>
      </c>
      <c r="AR105" s="9">
        <f t="shared" si="122"/>
        <v>0</v>
      </c>
      <c r="AU105" s="55">
        <f t="shared" si="147"/>
        <v>0</v>
      </c>
      <c r="AV105" s="55">
        <f t="shared" si="123"/>
        <v>0</v>
      </c>
      <c r="AX105" s="55">
        <f t="shared" si="124"/>
        <v>0</v>
      </c>
      <c r="AY105" s="55">
        <f t="shared" si="125"/>
        <v>0</v>
      </c>
      <c r="AZ105" s="55">
        <f t="shared" si="126"/>
        <v>0</v>
      </c>
      <c r="BA105" s="55">
        <f t="shared" si="127"/>
        <v>0</v>
      </c>
      <c r="BB105" s="55">
        <f t="shared" si="128"/>
        <v>0</v>
      </c>
      <c r="BC105" s="55">
        <f t="shared" si="129"/>
        <v>0</v>
      </c>
      <c r="BD105" s="55">
        <f t="shared" si="130"/>
        <v>0</v>
      </c>
      <c r="BE105" s="55">
        <f t="shared" si="131"/>
        <v>0</v>
      </c>
      <c r="BF105" s="55">
        <f t="shared" si="140"/>
        <v>0</v>
      </c>
      <c r="BG105" s="55">
        <f t="shared" si="141"/>
        <v>0</v>
      </c>
      <c r="BH105" s="55">
        <f t="shared" si="142"/>
        <v>0</v>
      </c>
      <c r="BI105" s="55">
        <f>+AX105+AZ105+BB105+BC105+BD105+BF105+BG105+BH105</f>
        <v>0</v>
      </c>
      <c r="BK105" s="55">
        <f t="shared" si="132"/>
        <v>0</v>
      </c>
      <c r="BL105" s="55">
        <f t="shared" si="133"/>
        <v>0</v>
      </c>
      <c r="BM105" s="55">
        <f t="shared" si="134"/>
        <v>0</v>
      </c>
      <c r="BN105" s="55">
        <f t="shared" si="135"/>
        <v>0</v>
      </c>
      <c r="BO105" s="55">
        <f t="shared" si="136"/>
        <v>0</v>
      </c>
      <c r="BP105" s="55">
        <f t="shared" si="137"/>
        <v>0</v>
      </c>
      <c r="BQ105" s="55">
        <f t="shared" si="138"/>
        <v>0</v>
      </c>
      <c r="BR105" s="55">
        <f t="shared" si="139"/>
        <v>0</v>
      </c>
      <c r="BS105" s="55">
        <f t="shared" si="144"/>
        <v>0</v>
      </c>
      <c r="BT105" s="55">
        <f t="shared" si="145"/>
        <v>0</v>
      </c>
      <c r="BU105" s="55">
        <f t="shared" si="146"/>
        <v>0</v>
      </c>
    </row>
    <row r="106" spans="1:73" x14ac:dyDescent="0.25">
      <c r="A106" s="6">
        <f>'DONNÉES '!B135</f>
        <v>94</v>
      </c>
      <c r="B106" s="8">
        <f t="shared" si="106"/>
        <v>0</v>
      </c>
      <c r="C106" s="29">
        <f>INDEX(bulk_tonnages_div!$C$2:$AF$136,MATCH($A106,bulk_tonnages_div!$A$2:$A$136,0),MATCH(C$2,bulk_tonnages_div!$C$1:$AF$1,0))*$C$6*$C$7*MCF</f>
        <v>0</v>
      </c>
      <c r="D106" s="30">
        <f t="shared" si="94"/>
        <v>0</v>
      </c>
      <c r="E106" s="9">
        <f t="shared" si="95"/>
        <v>0</v>
      </c>
      <c r="F106" s="29">
        <f>INDEX(bulk_tonnages_div!$F$2:$AF$136,MATCH($A106,bulk_tonnages_div!$A$2:$A$136,0),MATCH(F$2,bulk_tonnages_div!$F$1:$AF$1,0))*$F$6*$F$7*MCF</f>
        <v>0</v>
      </c>
      <c r="G106" s="30">
        <f t="shared" si="96"/>
        <v>0</v>
      </c>
      <c r="H106" s="9">
        <f t="shared" si="97"/>
        <v>0</v>
      </c>
      <c r="I106" s="29">
        <f>INDEX(bulk_tonnages_div!$F$2:$AF$136,MATCH($A106,bulk_tonnages_div!$A$2:$A$136,0),MATCH(I$2,bulk_tonnages_div!$F$1:$AF$1,0))*$I$6*$I$7*MCF</f>
        <v>0</v>
      </c>
      <c r="J106" s="30">
        <f t="shared" si="107"/>
        <v>0</v>
      </c>
      <c r="K106" s="9">
        <f t="shared" si="108"/>
        <v>0</v>
      </c>
      <c r="L106" s="29">
        <f>INDEX(bulk_tonnages_div!$F$2:$AF$136,MATCH($A106,bulk_tonnages_div!$A$2:$A$136,0),MATCH(L$2,bulk_tonnages_div!$F$1:$AF$1,0))*$L$6*$L$7*MCF</f>
        <v>0</v>
      </c>
      <c r="M106" s="30">
        <f t="shared" si="109"/>
        <v>0</v>
      </c>
      <c r="N106" s="9">
        <f t="shared" si="110"/>
        <v>0</v>
      </c>
      <c r="O106" s="29">
        <f>INDEX(bulk_tonnages_div!$F$2:$AF$136,MATCH($A106,bulk_tonnages_div!$A$2:$A$136,0),MATCH(O$2,bulk_tonnages_div!$F$1:$AF$1,0))*$O$6*$O$7*MCF</f>
        <v>0</v>
      </c>
      <c r="P106" s="30">
        <f t="shared" si="111"/>
        <v>0</v>
      </c>
      <c r="Q106" s="9">
        <f t="shared" si="112"/>
        <v>0</v>
      </c>
      <c r="R106" s="29">
        <f>INDEX(bulk_tonnages_div!$F$2:$AF$136,MATCH($A106,bulk_tonnages_div!$A$2:$A$136,0),MATCH(R$2,bulk_tonnages_div!$F$1:$AF$1,0))*$R$6*$R$7*MCF</f>
        <v>0</v>
      </c>
      <c r="S106" s="30">
        <f t="shared" si="113"/>
        <v>0</v>
      </c>
      <c r="T106" s="9">
        <f t="shared" si="114"/>
        <v>0</v>
      </c>
      <c r="U106" s="29">
        <f>INDEX(bulk_tonnages_div!$F$2:$AF$136,MATCH($A106,bulk_tonnages_div!$A$2:$A$136,0),MATCH(U$2,bulk_tonnages_div!$F$1:$AF$1,0))*$U$6*$U$7*MCF</f>
        <v>0</v>
      </c>
      <c r="V106" s="30">
        <f t="shared" si="115"/>
        <v>0</v>
      </c>
      <c r="W106" s="9">
        <f t="shared" si="116"/>
        <v>0</v>
      </c>
      <c r="X106" s="29">
        <f>INDEX(bulk_tonnages_div!$F$2:$AF$136,MATCH($A106,bulk_tonnages_div!$A$2:$A$136,0),MATCH(X$2,bulk_tonnages_div!$F$1:$AF$1,0))*$X$6*$X$7*MCF</f>
        <v>0</v>
      </c>
      <c r="Y106" s="30">
        <f t="shared" si="98"/>
        <v>0</v>
      </c>
      <c r="Z106" s="9">
        <f t="shared" si="99"/>
        <v>0</v>
      </c>
      <c r="AA106" s="29">
        <f>INDEX(bulk_tonnages_div!$F$2:$AF$136,MATCH($A106,bulk_tonnages_div!$A$2:$A$136,0),MATCH(AA$2,bulk_tonnages_div!$F$1:$AF$1,0))*$AA$6*$AA$7*MCF</f>
        <v>0</v>
      </c>
      <c r="AB106" s="30">
        <f t="shared" si="100"/>
        <v>0</v>
      </c>
      <c r="AC106" s="9">
        <f t="shared" si="101"/>
        <v>0</v>
      </c>
      <c r="AD106" s="29">
        <f>((INDEX(bulk_tonnages_div!$F$2:$AF$136,MATCH($A106,bulk_tonnages_div!$A$2:$A$136,0),MATCH(AD$2,bulk_tonnages_div!$F$1:$AF$1,0)))+(IF(A96&gt;end_year_1,0,'Soil and Dirt_tonnages'!E96)))*$AD$6*$AD$7*MCF</f>
        <v>0</v>
      </c>
      <c r="AE106" s="30">
        <f t="shared" si="102"/>
        <v>0</v>
      </c>
      <c r="AF106" s="9">
        <f t="shared" si="103"/>
        <v>0</v>
      </c>
      <c r="AG106" s="29">
        <f>INDEX(bulk_tonnages_div!$F$2:$AF$136,MATCH($A106,bulk_tonnages_div!$A$2:$A$136,0),MATCH(AG$2,bulk_tonnages_div!$F$1:$AF$1,0))*$AG$6*$AG$7*MCF</f>
        <v>0</v>
      </c>
      <c r="AH106" s="30">
        <f t="shared" si="104"/>
        <v>0</v>
      </c>
      <c r="AI106" s="9">
        <f t="shared" si="105"/>
        <v>0</v>
      </c>
      <c r="AJ106" s="29">
        <f>INDEX(bulk_tonnages_div!$F$2:$AF$136,MATCH($A106,bulk_tonnages_div!$A$2:$A$136,0),MATCH(AJ$2,bulk_tonnages_div!$F$1:$AF$1,0))*$AJ$6*$AJ$7*MCF</f>
        <v>0</v>
      </c>
      <c r="AK106" s="30">
        <f t="shared" si="117"/>
        <v>0</v>
      </c>
      <c r="AL106" s="9">
        <f t="shared" si="118"/>
        <v>0</v>
      </c>
      <c r="AM106" s="29">
        <f>INDEX(bulk_tonnages_div!$F$2:$AF$136,MATCH($A106,bulk_tonnages_div!$A$2:$A$136,0),MATCH(AM$2,bulk_tonnages_div!$F$1:$AF$1,0))*$AM$6*$AM$7*MCF</f>
        <v>0</v>
      </c>
      <c r="AN106" s="30">
        <f t="shared" si="119"/>
        <v>0</v>
      </c>
      <c r="AO106" s="9">
        <f t="shared" si="120"/>
        <v>0</v>
      </c>
      <c r="AP106" s="29">
        <f>IF(A96&gt;end_year_1, 0, Sludge_tonnages!E96)*$AP$6*$AP$7*MCF</f>
        <v>0</v>
      </c>
      <c r="AQ106" s="30">
        <f t="shared" si="121"/>
        <v>0</v>
      </c>
      <c r="AR106" s="9">
        <f t="shared" si="122"/>
        <v>0</v>
      </c>
      <c r="AU106" s="55">
        <f t="shared" si="147"/>
        <v>0</v>
      </c>
      <c r="AV106" s="55">
        <f t="shared" si="123"/>
        <v>0</v>
      </c>
      <c r="AX106" s="55">
        <f t="shared" si="124"/>
        <v>0</v>
      </c>
      <c r="AY106" s="55">
        <f t="shared" si="125"/>
        <v>0</v>
      </c>
      <c r="AZ106" s="55">
        <f t="shared" si="126"/>
        <v>0</v>
      </c>
      <c r="BA106" s="55">
        <f t="shared" si="127"/>
        <v>0</v>
      </c>
      <c r="BB106" s="55">
        <f t="shared" si="128"/>
        <v>0</v>
      </c>
      <c r="BC106" s="55">
        <f t="shared" si="129"/>
        <v>0</v>
      </c>
      <c r="BD106" s="55">
        <f t="shared" si="130"/>
        <v>0</v>
      </c>
      <c r="BE106" s="55">
        <f t="shared" si="131"/>
        <v>0</v>
      </c>
      <c r="BF106" s="55">
        <f t="shared" si="140"/>
        <v>0</v>
      </c>
      <c r="BG106" s="55">
        <f t="shared" si="141"/>
        <v>0</v>
      </c>
      <c r="BH106" s="55">
        <f t="shared" si="142"/>
        <v>0</v>
      </c>
      <c r="BI106" s="55">
        <f>+AX106+AZ106+BB106+BC106+BD106+BF106+BG106+BH106</f>
        <v>0</v>
      </c>
      <c r="BK106" s="55">
        <f t="shared" si="132"/>
        <v>0</v>
      </c>
      <c r="BL106" s="55">
        <f t="shared" si="133"/>
        <v>0</v>
      </c>
      <c r="BM106" s="55">
        <f t="shared" si="134"/>
        <v>0</v>
      </c>
      <c r="BN106" s="55">
        <f t="shared" si="135"/>
        <v>0</v>
      </c>
      <c r="BO106" s="55">
        <f t="shared" si="136"/>
        <v>0</v>
      </c>
      <c r="BP106" s="55">
        <f t="shared" si="137"/>
        <v>0</v>
      </c>
      <c r="BQ106" s="55">
        <f t="shared" si="138"/>
        <v>0</v>
      </c>
      <c r="BR106" s="55">
        <f t="shared" si="139"/>
        <v>0</v>
      </c>
      <c r="BS106" s="55">
        <f t="shared" si="144"/>
        <v>0</v>
      </c>
      <c r="BT106" s="55">
        <f t="shared" si="145"/>
        <v>0</v>
      </c>
      <c r="BU106" s="55">
        <f t="shared" si="146"/>
        <v>0</v>
      </c>
    </row>
    <row r="107" spans="1:73" x14ac:dyDescent="0.25">
      <c r="A107" s="6">
        <f>'DONNÉES '!B136</f>
        <v>95</v>
      </c>
      <c r="B107" s="8">
        <f t="shared" si="106"/>
        <v>0</v>
      </c>
      <c r="C107" s="29">
        <f>INDEX(bulk_tonnages_div!$C$2:$AF$136,MATCH($A107,bulk_tonnages_div!$A$2:$A$136,0),MATCH(C$2,bulk_tonnages_div!$C$1:$AF$1,0))*$C$6*$C$7*MCF</f>
        <v>0</v>
      </c>
      <c r="D107" s="30">
        <f t="shared" si="94"/>
        <v>0</v>
      </c>
      <c r="E107" s="9">
        <f t="shared" si="95"/>
        <v>0</v>
      </c>
      <c r="F107" s="29">
        <f>INDEX(bulk_tonnages_div!$F$2:$AF$136,MATCH($A107,bulk_tonnages_div!$A$2:$A$136,0),MATCH(F$2,bulk_tonnages_div!$F$1:$AF$1,0))*$F$6*$F$7*MCF</f>
        <v>0</v>
      </c>
      <c r="G107" s="30">
        <f t="shared" si="96"/>
        <v>0</v>
      </c>
      <c r="H107" s="9">
        <f t="shared" si="97"/>
        <v>0</v>
      </c>
      <c r="I107" s="29">
        <f>INDEX(bulk_tonnages_div!$F$2:$AF$136,MATCH($A107,bulk_tonnages_div!$A$2:$A$136,0),MATCH(I$2,bulk_tonnages_div!$F$1:$AF$1,0))*$I$6*$I$7*MCF</f>
        <v>0</v>
      </c>
      <c r="J107" s="30">
        <f t="shared" si="107"/>
        <v>0</v>
      </c>
      <c r="K107" s="9">
        <f t="shared" si="108"/>
        <v>0</v>
      </c>
      <c r="L107" s="29">
        <f>INDEX(bulk_tonnages_div!$F$2:$AF$136,MATCH($A107,bulk_tonnages_div!$A$2:$A$136,0),MATCH(L$2,bulk_tonnages_div!$F$1:$AF$1,0))*$L$6*$L$7*MCF</f>
        <v>0</v>
      </c>
      <c r="M107" s="30">
        <f t="shared" si="109"/>
        <v>0</v>
      </c>
      <c r="N107" s="9">
        <f t="shared" si="110"/>
        <v>0</v>
      </c>
      <c r="O107" s="29">
        <f>INDEX(bulk_tonnages_div!$F$2:$AF$136,MATCH($A107,bulk_tonnages_div!$A$2:$A$136,0),MATCH(O$2,bulk_tonnages_div!$F$1:$AF$1,0))*$O$6*$O$7*MCF</f>
        <v>0</v>
      </c>
      <c r="P107" s="30">
        <f t="shared" si="111"/>
        <v>0</v>
      </c>
      <c r="Q107" s="9">
        <f t="shared" si="112"/>
        <v>0</v>
      </c>
      <c r="R107" s="29">
        <f>INDEX(bulk_tonnages_div!$F$2:$AF$136,MATCH($A107,bulk_tonnages_div!$A$2:$A$136,0),MATCH(R$2,bulk_tonnages_div!$F$1:$AF$1,0))*$R$6*$R$7*MCF</f>
        <v>0</v>
      </c>
      <c r="S107" s="30">
        <f t="shared" si="113"/>
        <v>0</v>
      </c>
      <c r="T107" s="9">
        <f t="shared" si="114"/>
        <v>0</v>
      </c>
      <c r="U107" s="29">
        <f>INDEX(bulk_tonnages_div!$F$2:$AF$136,MATCH($A107,bulk_tonnages_div!$A$2:$A$136,0),MATCH(U$2,bulk_tonnages_div!$F$1:$AF$1,0))*$U$6*$U$7*MCF</f>
        <v>0</v>
      </c>
      <c r="V107" s="30">
        <f t="shared" si="115"/>
        <v>0</v>
      </c>
      <c r="W107" s="9">
        <f t="shared" si="116"/>
        <v>0</v>
      </c>
      <c r="X107" s="29">
        <f>INDEX(bulk_tonnages_div!$F$2:$AF$136,MATCH($A107,bulk_tonnages_div!$A$2:$A$136,0),MATCH(X$2,bulk_tonnages_div!$F$1:$AF$1,0))*$X$6*$X$7*MCF</f>
        <v>0</v>
      </c>
      <c r="Y107" s="30">
        <f t="shared" si="98"/>
        <v>0</v>
      </c>
      <c r="Z107" s="9">
        <f t="shared" si="99"/>
        <v>0</v>
      </c>
      <c r="AA107" s="29">
        <f>INDEX(bulk_tonnages_div!$F$2:$AF$136,MATCH($A107,bulk_tonnages_div!$A$2:$A$136,0),MATCH(AA$2,bulk_tonnages_div!$F$1:$AF$1,0))*$AA$6*$AA$7*MCF</f>
        <v>0</v>
      </c>
      <c r="AB107" s="30">
        <f t="shared" si="100"/>
        <v>0</v>
      </c>
      <c r="AC107" s="9">
        <f t="shared" si="101"/>
        <v>0</v>
      </c>
      <c r="AD107" s="29">
        <f>((INDEX(bulk_tonnages_div!$F$2:$AF$136,MATCH($A107,bulk_tonnages_div!$A$2:$A$136,0),MATCH(AD$2,bulk_tonnages_div!$F$1:$AF$1,0)))+(IF(A97&gt;end_year_1,0,'Soil and Dirt_tonnages'!E97)))*$AD$6*$AD$7*MCF</f>
        <v>0</v>
      </c>
      <c r="AE107" s="30">
        <f t="shared" si="102"/>
        <v>0</v>
      </c>
      <c r="AF107" s="9">
        <f t="shared" si="103"/>
        <v>0</v>
      </c>
      <c r="AG107" s="29">
        <f>INDEX(bulk_tonnages_div!$F$2:$AF$136,MATCH($A107,bulk_tonnages_div!$A$2:$A$136,0),MATCH(AG$2,bulk_tonnages_div!$F$1:$AF$1,0))*$AG$6*$AG$7*MCF</f>
        <v>0</v>
      </c>
      <c r="AH107" s="30">
        <f t="shared" si="104"/>
        <v>0</v>
      </c>
      <c r="AI107" s="9">
        <f t="shared" si="105"/>
        <v>0</v>
      </c>
      <c r="AJ107" s="29">
        <f>INDEX(bulk_tonnages_div!$F$2:$AF$136,MATCH($A107,bulk_tonnages_div!$A$2:$A$136,0),MATCH(AJ$2,bulk_tonnages_div!$F$1:$AF$1,0))*$AJ$6*$AJ$7*MCF</f>
        <v>0</v>
      </c>
      <c r="AK107" s="30">
        <f t="shared" si="117"/>
        <v>0</v>
      </c>
      <c r="AL107" s="9">
        <f t="shared" si="118"/>
        <v>0</v>
      </c>
      <c r="AM107" s="29">
        <f>INDEX(bulk_tonnages_div!$F$2:$AF$136,MATCH($A107,bulk_tonnages_div!$A$2:$A$136,0),MATCH(AM$2,bulk_tonnages_div!$F$1:$AF$1,0))*$AM$6*$AM$7*MCF</f>
        <v>0</v>
      </c>
      <c r="AN107" s="30">
        <f t="shared" si="119"/>
        <v>0</v>
      </c>
      <c r="AO107" s="9">
        <f t="shared" si="120"/>
        <v>0</v>
      </c>
      <c r="AP107" s="29">
        <f>IF(A97&gt;end_year_1, 0, Sludge_tonnages!E97)*$AP$6*$AP$7*MCF</f>
        <v>0</v>
      </c>
      <c r="AQ107" s="30">
        <f t="shared" si="121"/>
        <v>0</v>
      </c>
      <c r="AR107" s="9">
        <f t="shared" si="122"/>
        <v>0</v>
      </c>
      <c r="AU107" s="55">
        <f t="shared" ref="AU107" si="148">+AV107-AV106</f>
        <v>0</v>
      </c>
      <c r="AV107" s="55">
        <f t="shared" si="123"/>
        <v>0</v>
      </c>
      <c r="AX107" s="55">
        <f t="shared" si="124"/>
        <v>0</v>
      </c>
      <c r="AY107" s="55">
        <f t="shared" si="125"/>
        <v>0</v>
      </c>
      <c r="AZ107" s="55">
        <f t="shared" si="126"/>
        <v>0</v>
      </c>
      <c r="BA107" s="55">
        <f t="shared" si="127"/>
        <v>0</v>
      </c>
      <c r="BB107" s="55">
        <f t="shared" si="128"/>
        <v>0</v>
      </c>
      <c r="BC107" s="55">
        <f t="shared" si="129"/>
        <v>0</v>
      </c>
      <c r="BD107" s="55">
        <f t="shared" si="130"/>
        <v>0</v>
      </c>
      <c r="BE107" s="55">
        <f t="shared" si="131"/>
        <v>0</v>
      </c>
      <c r="BF107" s="55">
        <f t="shared" si="140"/>
        <v>0</v>
      </c>
      <c r="BG107" s="55">
        <f t="shared" si="141"/>
        <v>0</v>
      </c>
      <c r="BH107" s="55">
        <f t="shared" si="142"/>
        <v>0</v>
      </c>
      <c r="BI107" s="55">
        <f t="shared" si="143"/>
        <v>0</v>
      </c>
      <c r="BK107" s="55">
        <f t="shared" si="132"/>
        <v>0</v>
      </c>
      <c r="BL107" s="55">
        <f t="shared" si="133"/>
        <v>0</v>
      </c>
      <c r="BM107" s="55">
        <f t="shared" si="134"/>
        <v>0</v>
      </c>
      <c r="BN107" s="55">
        <f t="shared" si="135"/>
        <v>0</v>
      </c>
      <c r="BO107" s="55">
        <f t="shared" si="136"/>
        <v>0</v>
      </c>
      <c r="BP107" s="55">
        <f t="shared" si="137"/>
        <v>0</v>
      </c>
      <c r="BQ107" s="55">
        <f t="shared" si="138"/>
        <v>0</v>
      </c>
      <c r="BR107" s="55">
        <f t="shared" si="139"/>
        <v>0</v>
      </c>
      <c r="BS107" s="55">
        <f t="shared" si="144"/>
        <v>0</v>
      </c>
      <c r="BT107" s="55">
        <f t="shared" si="145"/>
        <v>0</v>
      </c>
      <c r="BU107" s="55">
        <f t="shared" si="146"/>
        <v>0</v>
      </c>
    </row>
    <row r="108" spans="1:73" x14ac:dyDescent="0.25">
      <c r="A108" s="6">
        <f>'DONNÉES '!B137</f>
        <v>96</v>
      </c>
      <c r="B108" s="8">
        <f t="shared" ref="B108:B121" si="149">SUMIFS(C108:AR108,$C$11:$AR$11,$E$11)*CH4_C_ratio*default_F</f>
        <v>0</v>
      </c>
      <c r="C108" s="29">
        <f>INDEX(bulk_tonnages_div!$C$2:$AF$136,MATCH($A108,bulk_tonnages_div!$A$2:$A$136,0),MATCH(C$2,bulk_tonnages_div!$C$1:$AF$1,0))*$C$6*$C$7*MCF</f>
        <v>0</v>
      </c>
      <c r="D108" s="30">
        <f t="shared" si="94"/>
        <v>0</v>
      </c>
      <c r="E108" s="9">
        <f t="shared" si="95"/>
        <v>0</v>
      </c>
      <c r="F108" s="29">
        <f>INDEX(bulk_tonnages_div!$F$2:$AF$136,MATCH($A108,bulk_tonnages_div!$A$2:$A$136,0),MATCH(F$2,bulk_tonnages_div!$F$1:$AF$1,0))*$F$6*$F$7*MCF</f>
        <v>0</v>
      </c>
      <c r="G108" s="30">
        <f t="shared" si="96"/>
        <v>0</v>
      </c>
      <c r="H108" s="9">
        <f t="shared" si="97"/>
        <v>0</v>
      </c>
      <c r="I108" s="29">
        <f>INDEX(bulk_tonnages_div!$F$2:$AF$136,MATCH($A108,bulk_tonnages_div!$A$2:$A$136,0),MATCH(I$2,bulk_tonnages_div!$F$1:$AF$1,0))*$I$6*$I$7*MCF</f>
        <v>0</v>
      </c>
      <c r="J108" s="30">
        <f t="shared" si="107"/>
        <v>0</v>
      </c>
      <c r="K108" s="9">
        <f t="shared" si="108"/>
        <v>0</v>
      </c>
      <c r="L108" s="29">
        <f>INDEX(bulk_tonnages_div!$F$2:$AF$136,MATCH($A108,bulk_tonnages_div!$A$2:$A$136,0),MATCH(L$2,bulk_tonnages_div!$F$1:$AF$1,0))*$L$6*$L$7*MCF</f>
        <v>0</v>
      </c>
      <c r="M108" s="30">
        <f t="shared" si="109"/>
        <v>0</v>
      </c>
      <c r="N108" s="9">
        <f t="shared" si="110"/>
        <v>0</v>
      </c>
      <c r="O108" s="29">
        <f>INDEX(bulk_tonnages_div!$F$2:$AF$136,MATCH($A108,bulk_tonnages_div!$A$2:$A$136,0),MATCH(O$2,bulk_tonnages_div!$F$1:$AF$1,0))*$O$6*$O$7*MCF</f>
        <v>0</v>
      </c>
      <c r="P108" s="30">
        <f t="shared" si="111"/>
        <v>0</v>
      </c>
      <c r="Q108" s="9">
        <f t="shared" si="112"/>
        <v>0</v>
      </c>
      <c r="R108" s="29">
        <f>INDEX(bulk_tonnages_div!$F$2:$AF$136,MATCH($A108,bulk_tonnages_div!$A$2:$A$136,0),MATCH(R$2,bulk_tonnages_div!$F$1:$AF$1,0))*$R$6*$R$7*MCF</f>
        <v>0</v>
      </c>
      <c r="S108" s="30">
        <f t="shared" si="113"/>
        <v>0</v>
      </c>
      <c r="T108" s="9">
        <f t="shared" si="114"/>
        <v>0</v>
      </c>
      <c r="U108" s="29">
        <f>INDEX(bulk_tonnages_div!$F$2:$AF$136,MATCH($A108,bulk_tonnages_div!$A$2:$A$136,0),MATCH(U$2,bulk_tonnages_div!$F$1:$AF$1,0))*$U$6*$U$7*MCF</f>
        <v>0</v>
      </c>
      <c r="V108" s="30">
        <f t="shared" si="115"/>
        <v>0</v>
      </c>
      <c r="W108" s="9">
        <f t="shared" si="116"/>
        <v>0</v>
      </c>
      <c r="X108" s="29">
        <f>INDEX(bulk_tonnages_div!$F$2:$AF$136,MATCH($A108,bulk_tonnages_div!$A$2:$A$136,0),MATCH(X$2,bulk_tonnages_div!$F$1:$AF$1,0))*$X$6*$X$7*MCF</f>
        <v>0</v>
      </c>
      <c r="Y108" s="30">
        <f t="shared" si="98"/>
        <v>0</v>
      </c>
      <c r="Z108" s="9">
        <f t="shared" si="99"/>
        <v>0</v>
      </c>
      <c r="AA108" s="29">
        <f>INDEX(bulk_tonnages_div!$F$2:$AF$136,MATCH($A108,bulk_tonnages_div!$A$2:$A$136,0),MATCH(AA$2,bulk_tonnages_div!$F$1:$AF$1,0))*$AA$6*$AA$7*MCF</f>
        <v>0</v>
      </c>
      <c r="AB108" s="30">
        <f t="shared" si="100"/>
        <v>0</v>
      </c>
      <c r="AC108" s="9">
        <f t="shared" si="101"/>
        <v>0</v>
      </c>
      <c r="AD108" s="29">
        <f>((INDEX(bulk_tonnages_div!$F$2:$AF$136,MATCH($A108,bulk_tonnages_div!$A$2:$A$136,0),MATCH(AD$2,bulk_tonnages_div!$F$1:$AF$1,0)))+(IF(A98&gt;end_year_1,0,'Soil and Dirt_tonnages'!E98)))*$AD$6*$AD$7*MCF</f>
        <v>0</v>
      </c>
      <c r="AE108" s="30">
        <f t="shared" si="102"/>
        <v>0</v>
      </c>
      <c r="AF108" s="9">
        <f t="shared" si="103"/>
        <v>0</v>
      </c>
      <c r="AG108" s="29">
        <f>INDEX(bulk_tonnages_div!$F$2:$AF$136,MATCH($A108,bulk_tonnages_div!$A$2:$A$136,0),MATCH(AG$2,bulk_tonnages_div!$F$1:$AF$1,0))*$AG$6*$AG$7*MCF</f>
        <v>0</v>
      </c>
      <c r="AH108" s="30">
        <f t="shared" si="104"/>
        <v>0</v>
      </c>
      <c r="AI108" s="9">
        <f t="shared" si="105"/>
        <v>0</v>
      </c>
      <c r="AJ108" s="29">
        <f>INDEX(bulk_tonnages_div!$F$2:$AF$136,MATCH($A108,bulk_tonnages_div!$A$2:$A$136,0),MATCH(AJ$2,bulk_tonnages_div!$F$1:$AF$1,0))*$AJ$6*$AJ$7*MCF</f>
        <v>0</v>
      </c>
      <c r="AK108" s="30">
        <f t="shared" si="117"/>
        <v>0</v>
      </c>
      <c r="AL108" s="9">
        <f t="shared" si="118"/>
        <v>0</v>
      </c>
      <c r="AM108" s="29">
        <f>INDEX(bulk_tonnages_div!$F$2:$AF$136,MATCH($A108,bulk_tonnages_div!$A$2:$A$136,0),MATCH(AM$2,bulk_tonnages_div!$F$1:$AF$1,0))*$AM$6*$AM$7*MCF</f>
        <v>0</v>
      </c>
      <c r="AN108" s="30">
        <f t="shared" si="119"/>
        <v>0</v>
      </c>
      <c r="AO108" s="9">
        <f t="shared" si="120"/>
        <v>0</v>
      </c>
      <c r="AP108" s="29">
        <f>IF(A98&gt;end_year_1, 0, Sludge_tonnages!E98)*$AP$6*$AP$7*MCF</f>
        <v>0</v>
      </c>
      <c r="AQ108" s="30">
        <f t="shared" si="121"/>
        <v>0</v>
      </c>
      <c r="AR108" s="9">
        <f t="shared" si="122"/>
        <v>0</v>
      </c>
      <c r="AV108" s="55">
        <f t="shared" si="123"/>
        <v>0</v>
      </c>
      <c r="AX108" s="55">
        <f t="shared" si="124"/>
        <v>0</v>
      </c>
      <c r="AY108" s="55">
        <f t="shared" si="125"/>
        <v>0</v>
      </c>
      <c r="AZ108" s="55">
        <f t="shared" si="126"/>
        <v>0</v>
      </c>
      <c r="BA108" s="55">
        <f t="shared" si="127"/>
        <v>0</v>
      </c>
      <c r="BB108" s="55">
        <f t="shared" si="128"/>
        <v>0</v>
      </c>
      <c r="BC108" s="55">
        <f t="shared" si="129"/>
        <v>0</v>
      </c>
      <c r="BD108" s="55">
        <f t="shared" si="130"/>
        <v>0</v>
      </c>
      <c r="BE108" s="55">
        <f t="shared" si="131"/>
        <v>0</v>
      </c>
      <c r="BF108" s="55">
        <f t="shared" si="140"/>
        <v>0</v>
      </c>
      <c r="BG108" s="55">
        <f t="shared" si="141"/>
        <v>0</v>
      </c>
      <c r="BH108" s="55">
        <f t="shared" si="142"/>
        <v>0</v>
      </c>
      <c r="BI108" s="55">
        <f t="shared" si="143"/>
        <v>0</v>
      </c>
      <c r="BK108" s="55">
        <f t="shared" si="132"/>
        <v>0</v>
      </c>
      <c r="BL108" s="55">
        <f t="shared" si="133"/>
        <v>0</v>
      </c>
      <c r="BM108" s="55">
        <f t="shared" si="134"/>
        <v>0</v>
      </c>
      <c r="BN108" s="55">
        <f t="shared" si="135"/>
        <v>0</v>
      </c>
      <c r="BO108" s="55">
        <f t="shared" si="136"/>
        <v>0</v>
      </c>
      <c r="BP108" s="55">
        <f t="shared" si="137"/>
        <v>0</v>
      </c>
      <c r="BQ108" s="55">
        <f t="shared" si="138"/>
        <v>0</v>
      </c>
      <c r="BR108" s="55">
        <f t="shared" si="139"/>
        <v>0</v>
      </c>
      <c r="BS108" s="55">
        <f t="shared" si="144"/>
        <v>0</v>
      </c>
      <c r="BT108" s="55">
        <f t="shared" si="145"/>
        <v>0</v>
      </c>
      <c r="BU108" s="55">
        <f t="shared" si="146"/>
        <v>0</v>
      </c>
    </row>
    <row r="109" spans="1:73" x14ac:dyDescent="0.25">
      <c r="A109" s="6">
        <f>'DONNÉES '!B138</f>
        <v>97</v>
      </c>
      <c r="B109" s="8">
        <f t="shared" si="149"/>
        <v>0</v>
      </c>
      <c r="C109" s="29">
        <f>INDEX(bulk_tonnages_div!$C$2:$AF$136,MATCH($A109,bulk_tonnages_div!$A$2:$A$136,0),MATCH(C$2,bulk_tonnages_div!$C$1:$AF$1,0))*$C$6*$C$7*MCF</f>
        <v>0</v>
      </c>
      <c r="D109" s="30">
        <f t="shared" si="94"/>
        <v>0</v>
      </c>
      <c r="E109" s="9">
        <f t="shared" si="95"/>
        <v>0</v>
      </c>
      <c r="F109" s="29">
        <f>INDEX(bulk_tonnages_div!$F$2:$AF$136,MATCH($A109,bulk_tonnages_div!$A$2:$A$136,0),MATCH(F$2,bulk_tonnages_div!$F$1:$AF$1,0))*$F$6*$F$7*MCF</f>
        <v>0</v>
      </c>
      <c r="G109" s="30">
        <f t="shared" si="96"/>
        <v>0</v>
      </c>
      <c r="H109" s="9">
        <f t="shared" si="97"/>
        <v>0</v>
      </c>
      <c r="I109" s="29">
        <f>INDEX(bulk_tonnages_div!$F$2:$AF$136,MATCH($A109,bulk_tonnages_div!$A$2:$A$136,0),MATCH(I$2,bulk_tonnages_div!$F$1:$AF$1,0))*$I$6*$I$7*MCF</f>
        <v>0</v>
      </c>
      <c r="J109" s="30">
        <f t="shared" ref="J109:J121" si="150">I109+(J108*J$5)</f>
        <v>0</v>
      </c>
      <c r="K109" s="9">
        <f t="shared" ref="K109:K121" si="151">J108*(1-K$5)</f>
        <v>0</v>
      </c>
      <c r="L109" s="29">
        <f>INDEX(bulk_tonnages_div!$F$2:$AF$136,MATCH($A109,bulk_tonnages_div!$A$2:$A$136,0),MATCH(L$2,bulk_tonnages_div!$F$1:$AF$1,0))*$L$6*$L$7*MCF</f>
        <v>0</v>
      </c>
      <c r="M109" s="30">
        <f t="shared" ref="M109:M121" si="152">L109+(M108*M$5)</f>
        <v>0</v>
      </c>
      <c r="N109" s="9">
        <f t="shared" ref="N109:N121" si="153">M108*(1-N$5)</f>
        <v>0</v>
      </c>
      <c r="O109" s="29">
        <f>INDEX(bulk_tonnages_div!$F$2:$AF$136,MATCH($A109,bulk_tonnages_div!$A$2:$A$136,0),MATCH(O$2,bulk_tonnages_div!$F$1:$AF$1,0))*$O$6*$O$7*MCF</f>
        <v>0</v>
      </c>
      <c r="P109" s="30">
        <f t="shared" ref="P109:P121" si="154">O109+(P108*P$5)</f>
        <v>0</v>
      </c>
      <c r="Q109" s="9">
        <f t="shared" ref="Q109:Q121" si="155">P108*(1-Q$5)</f>
        <v>0</v>
      </c>
      <c r="R109" s="29">
        <f>INDEX(bulk_tonnages_div!$F$2:$AF$136,MATCH($A109,bulk_tonnages_div!$A$2:$A$136,0),MATCH(R$2,bulk_tonnages_div!$F$1:$AF$1,0))*$R$6*$R$7*MCF</f>
        <v>0</v>
      </c>
      <c r="S109" s="30">
        <f t="shared" ref="S109:S121" si="156">R109+(S108*S$5)</f>
        <v>0</v>
      </c>
      <c r="T109" s="9">
        <f t="shared" ref="T109:T121" si="157">S108*(1-T$5)</f>
        <v>0</v>
      </c>
      <c r="U109" s="29">
        <f>INDEX(bulk_tonnages_div!$F$2:$AF$136,MATCH($A109,bulk_tonnages_div!$A$2:$A$136,0),MATCH(U$2,bulk_tonnages_div!$F$1:$AF$1,0))*$U$6*$U$7*MCF</f>
        <v>0</v>
      </c>
      <c r="V109" s="30">
        <f t="shared" ref="V109:V121" si="158">U109+(V108*V$5)</f>
        <v>0</v>
      </c>
      <c r="W109" s="9">
        <f t="shared" ref="W109:W121" si="159">V108*(1-W$5)</f>
        <v>0</v>
      </c>
      <c r="X109" s="29">
        <f>INDEX(bulk_tonnages_div!$F$2:$AF$136,MATCH($A109,bulk_tonnages_div!$A$2:$A$136,0),MATCH(X$2,bulk_tonnages_div!$F$1:$AF$1,0))*$X$6*$X$7*MCF</f>
        <v>0</v>
      </c>
      <c r="Y109" s="30">
        <f t="shared" si="98"/>
        <v>0</v>
      </c>
      <c r="Z109" s="9">
        <f t="shared" si="99"/>
        <v>0</v>
      </c>
      <c r="AA109" s="29">
        <f>INDEX(bulk_tonnages_div!$F$2:$AF$136,MATCH($A109,bulk_tonnages_div!$A$2:$A$136,0),MATCH(AA$2,bulk_tonnages_div!$F$1:$AF$1,0))*$AA$6*$AA$7*MCF</f>
        <v>0</v>
      </c>
      <c r="AB109" s="30">
        <f t="shared" si="100"/>
        <v>0</v>
      </c>
      <c r="AC109" s="9">
        <f t="shared" si="101"/>
        <v>0</v>
      </c>
      <c r="AD109" s="29">
        <f>((INDEX(bulk_tonnages_div!$F$2:$AF$136,MATCH($A109,bulk_tonnages_div!$A$2:$A$136,0),MATCH(AD$2,bulk_tonnages_div!$F$1:$AF$1,0)))+(IF(A99&gt;end_year_1,0,'Soil and Dirt_tonnages'!E99)))*$AD$6*$AD$7*MCF</f>
        <v>0</v>
      </c>
      <c r="AE109" s="30">
        <f t="shared" si="102"/>
        <v>0</v>
      </c>
      <c r="AF109" s="9">
        <f t="shared" si="103"/>
        <v>0</v>
      </c>
      <c r="AG109" s="29">
        <f>INDEX(bulk_tonnages_div!$F$2:$AF$136,MATCH($A109,bulk_tonnages_div!$A$2:$A$136,0),MATCH(AG$2,bulk_tonnages_div!$F$1:$AF$1,0))*$AG$6*$AG$7*MCF</f>
        <v>0</v>
      </c>
      <c r="AH109" s="30">
        <f t="shared" si="104"/>
        <v>0</v>
      </c>
      <c r="AI109" s="9">
        <f t="shared" si="105"/>
        <v>0</v>
      </c>
      <c r="AJ109" s="29">
        <f>INDEX(bulk_tonnages_div!$F$2:$AF$136,MATCH($A109,bulk_tonnages_div!$A$2:$A$136,0),MATCH(AJ$2,bulk_tonnages_div!$F$1:$AF$1,0))*$AJ$6*$AJ$7*MCF</f>
        <v>0</v>
      </c>
      <c r="AK109" s="30">
        <f t="shared" si="117"/>
        <v>0</v>
      </c>
      <c r="AL109" s="9">
        <f t="shared" si="118"/>
        <v>0</v>
      </c>
      <c r="AM109" s="29">
        <f>INDEX(bulk_tonnages_div!$F$2:$AF$136,MATCH($A109,bulk_tonnages_div!$A$2:$A$136,0),MATCH(AM$2,bulk_tonnages_div!$F$1:$AF$1,0))*$AM$6*$AM$7*MCF</f>
        <v>0</v>
      </c>
      <c r="AN109" s="30">
        <f t="shared" si="119"/>
        <v>0</v>
      </c>
      <c r="AO109" s="9">
        <f t="shared" si="120"/>
        <v>0</v>
      </c>
      <c r="AP109" s="29">
        <f>IF(A99&gt;end_year_1, 0, Sludge_tonnages!E99)*$AP$6*$AP$7*MCF</f>
        <v>0</v>
      </c>
      <c r="AQ109" s="30">
        <f t="shared" si="121"/>
        <v>0</v>
      </c>
      <c r="AR109" s="9">
        <f t="shared" si="122"/>
        <v>0</v>
      </c>
      <c r="AV109" s="55">
        <f t="shared" ref="AV109:AV121" si="160">+B109-B108</f>
        <v>0</v>
      </c>
      <c r="AX109" s="55">
        <f t="shared" ref="AX109:AX121" si="161">+C109-C108</f>
        <v>0</v>
      </c>
      <c r="AY109" s="55">
        <f t="shared" ref="AY109:AY121" si="162">+F109-F108</f>
        <v>0</v>
      </c>
      <c r="AZ109" s="55">
        <f t="shared" ref="AZ109:AZ121" si="163">+I109-I108</f>
        <v>0</v>
      </c>
      <c r="BA109" s="55">
        <f t="shared" ref="BA109:BA121" si="164">+L109-L108</f>
        <v>0</v>
      </c>
      <c r="BB109" s="55">
        <f t="shared" ref="BB109:BB121" si="165">+O109-O108</f>
        <v>0</v>
      </c>
      <c r="BC109" s="55">
        <f t="shared" ref="BC109:BC121" si="166">+R109-R108</f>
        <v>0</v>
      </c>
      <c r="BD109" s="55">
        <f t="shared" ref="BD109:BD121" si="167">+U109-U108</f>
        <v>0</v>
      </c>
      <c r="BE109" s="55">
        <f t="shared" ref="BE109:BE121" si="168">+X109-X108</f>
        <v>0</v>
      </c>
      <c r="BF109" s="55">
        <f t="shared" si="140"/>
        <v>0</v>
      </c>
      <c r="BG109" s="55">
        <f t="shared" si="141"/>
        <v>0</v>
      </c>
      <c r="BH109" s="55">
        <f t="shared" si="142"/>
        <v>0</v>
      </c>
      <c r="BI109" s="55">
        <f t="shared" si="143"/>
        <v>0</v>
      </c>
      <c r="BK109" s="55">
        <f t="shared" ref="BK109:BK121" si="169">+E109-E108</f>
        <v>0</v>
      </c>
      <c r="BL109" s="55">
        <f t="shared" ref="BL109:BL121" si="170">+H109-H108</f>
        <v>0</v>
      </c>
      <c r="BM109" s="55">
        <f t="shared" ref="BM109:BM121" si="171">+K109-K108</f>
        <v>0</v>
      </c>
      <c r="BN109" s="55">
        <f t="shared" ref="BN109:BN121" si="172">+N109-N108</f>
        <v>0</v>
      </c>
      <c r="BO109" s="55">
        <f t="shared" ref="BO109:BO121" si="173">+Q109-Q108</f>
        <v>0</v>
      </c>
      <c r="BP109" s="55">
        <f t="shared" ref="BP109:BP121" si="174">+T109-T108</f>
        <v>0</v>
      </c>
      <c r="BQ109" s="55">
        <f t="shared" ref="BQ109:BQ121" si="175">+W109-W108</f>
        <v>0</v>
      </c>
      <c r="BR109" s="55">
        <f t="shared" ref="BR109:BR121" si="176">+Z109-Z108</f>
        <v>0</v>
      </c>
      <c r="BS109" s="55">
        <f t="shared" si="144"/>
        <v>0</v>
      </c>
      <c r="BT109" s="55">
        <f t="shared" si="145"/>
        <v>0</v>
      </c>
      <c r="BU109" s="55">
        <f t="shared" si="146"/>
        <v>0</v>
      </c>
    </row>
    <row r="110" spans="1:73" x14ac:dyDescent="0.25">
      <c r="A110" s="6">
        <f>'DONNÉES '!B139</f>
        <v>98</v>
      </c>
      <c r="B110" s="8">
        <f t="shared" si="149"/>
        <v>0</v>
      </c>
      <c r="C110" s="29">
        <f>INDEX(bulk_tonnages_div!$C$2:$AF$136,MATCH($A110,bulk_tonnages_div!$A$2:$A$136,0),MATCH(C$2,bulk_tonnages_div!$C$1:$AF$1,0))*$C$6*$C$7*MCF</f>
        <v>0</v>
      </c>
      <c r="D110" s="30">
        <f t="shared" si="94"/>
        <v>0</v>
      </c>
      <c r="E110" s="9">
        <f t="shared" si="95"/>
        <v>0</v>
      </c>
      <c r="F110" s="29">
        <f>INDEX(bulk_tonnages_div!$F$2:$AF$136,MATCH($A110,bulk_tonnages_div!$A$2:$A$136,0),MATCH(F$2,bulk_tonnages_div!$F$1:$AF$1,0))*$F$6*$F$7*MCF</f>
        <v>0</v>
      </c>
      <c r="G110" s="30">
        <f t="shared" si="96"/>
        <v>0</v>
      </c>
      <c r="H110" s="9">
        <f t="shared" si="97"/>
        <v>0</v>
      </c>
      <c r="I110" s="29">
        <f>INDEX(bulk_tonnages_div!$F$2:$AF$136,MATCH($A110,bulk_tonnages_div!$A$2:$A$136,0),MATCH(I$2,bulk_tonnages_div!$F$1:$AF$1,0))*$I$6*$I$7*MCF</f>
        <v>0</v>
      </c>
      <c r="J110" s="30">
        <f t="shared" si="150"/>
        <v>0</v>
      </c>
      <c r="K110" s="9">
        <f t="shared" si="151"/>
        <v>0</v>
      </c>
      <c r="L110" s="29">
        <f>INDEX(bulk_tonnages_div!$F$2:$AF$136,MATCH($A110,bulk_tonnages_div!$A$2:$A$136,0),MATCH(L$2,bulk_tonnages_div!$F$1:$AF$1,0))*$L$6*$L$7*MCF</f>
        <v>0</v>
      </c>
      <c r="M110" s="30">
        <f t="shared" si="152"/>
        <v>0</v>
      </c>
      <c r="N110" s="9">
        <f t="shared" si="153"/>
        <v>0</v>
      </c>
      <c r="O110" s="29">
        <f>INDEX(bulk_tonnages_div!$F$2:$AF$136,MATCH($A110,bulk_tonnages_div!$A$2:$A$136,0),MATCH(O$2,bulk_tonnages_div!$F$1:$AF$1,0))*$O$6*$O$7*MCF</f>
        <v>0</v>
      </c>
      <c r="P110" s="30">
        <f t="shared" si="154"/>
        <v>0</v>
      </c>
      <c r="Q110" s="9">
        <f t="shared" si="155"/>
        <v>0</v>
      </c>
      <c r="R110" s="29">
        <f>INDEX(bulk_tonnages_div!$F$2:$AF$136,MATCH($A110,bulk_tonnages_div!$A$2:$A$136,0),MATCH(R$2,bulk_tonnages_div!$F$1:$AF$1,0))*$R$6*$R$7*MCF</f>
        <v>0</v>
      </c>
      <c r="S110" s="30">
        <f t="shared" si="156"/>
        <v>0</v>
      </c>
      <c r="T110" s="9">
        <f t="shared" si="157"/>
        <v>0</v>
      </c>
      <c r="U110" s="29">
        <f>INDEX(bulk_tonnages_div!$F$2:$AF$136,MATCH($A110,bulk_tonnages_div!$A$2:$A$136,0),MATCH(U$2,bulk_tonnages_div!$F$1:$AF$1,0))*$U$6*$U$7*MCF</f>
        <v>0</v>
      </c>
      <c r="V110" s="30">
        <f t="shared" si="158"/>
        <v>0</v>
      </c>
      <c r="W110" s="9">
        <f t="shared" si="159"/>
        <v>0</v>
      </c>
      <c r="X110" s="29">
        <f>INDEX(bulk_tonnages_div!$F$2:$AF$136,MATCH($A110,bulk_tonnages_div!$A$2:$A$136,0),MATCH(X$2,bulk_tonnages_div!$F$1:$AF$1,0))*$X$6*$X$7*MCF</f>
        <v>0</v>
      </c>
      <c r="Y110" s="30">
        <f t="shared" si="98"/>
        <v>0</v>
      </c>
      <c r="Z110" s="9">
        <f t="shared" si="99"/>
        <v>0</v>
      </c>
      <c r="AA110" s="29">
        <f>INDEX(bulk_tonnages_div!$F$2:$AF$136,MATCH($A110,bulk_tonnages_div!$A$2:$A$136,0),MATCH(AA$2,bulk_tonnages_div!$F$1:$AF$1,0))*$AA$6*$AA$7*MCF</f>
        <v>0</v>
      </c>
      <c r="AB110" s="30">
        <f t="shared" si="100"/>
        <v>0</v>
      </c>
      <c r="AC110" s="9">
        <f t="shared" si="101"/>
        <v>0</v>
      </c>
      <c r="AD110" s="29">
        <f>((INDEX(bulk_tonnages_div!$F$2:$AF$136,MATCH($A110,bulk_tonnages_div!$A$2:$A$136,0),MATCH(AD$2,bulk_tonnages_div!$F$1:$AF$1,0)))+(IF(A100&gt;end_year_1,0,'Soil and Dirt_tonnages'!E100)))*$AD$6*$AD$7*MCF</f>
        <v>0</v>
      </c>
      <c r="AE110" s="30">
        <f t="shared" si="102"/>
        <v>0</v>
      </c>
      <c r="AF110" s="9">
        <f t="shared" si="103"/>
        <v>0</v>
      </c>
      <c r="AG110" s="29">
        <f>INDEX(bulk_tonnages_div!$F$2:$AF$136,MATCH($A110,bulk_tonnages_div!$A$2:$A$136,0),MATCH(AG$2,bulk_tonnages_div!$F$1:$AF$1,0))*$AG$6*$AG$7*MCF</f>
        <v>0</v>
      </c>
      <c r="AH110" s="30">
        <f t="shared" si="104"/>
        <v>0</v>
      </c>
      <c r="AI110" s="9">
        <f t="shared" si="105"/>
        <v>0</v>
      </c>
      <c r="AJ110" s="29">
        <f>INDEX(bulk_tonnages_div!$F$2:$AF$136,MATCH($A110,bulk_tonnages_div!$A$2:$A$136,0),MATCH(AJ$2,bulk_tonnages_div!$F$1:$AF$1,0))*$AJ$6*$AJ$7*MCF</f>
        <v>0</v>
      </c>
      <c r="AK110" s="30">
        <f t="shared" si="117"/>
        <v>0</v>
      </c>
      <c r="AL110" s="9">
        <f t="shared" si="118"/>
        <v>0</v>
      </c>
      <c r="AM110" s="29">
        <f>INDEX(bulk_tonnages_div!$F$2:$AF$136,MATCH($A110,bulk_tonnages_div!$A$2:$A$136,0),MATCH(AM$2,bulk_tonnages_div!$F$1:$AF$1,0))*$AM$6*$AM$7*MCF</f>
        <v>0</v>
      </c>
      <c r="AN110" s="30">
        <f t="shared" si="119"/>
        <v>0</v>
      </c>
      <c r="AO110" s="9">
        <f t="shared" si="120"/>
        <v>0</v>
      </c>
      <c r="AP110" s="29">
        <f>IF(A100&gt;end_year_1, 0, Sludge_tonnages!E100)*$AP$6*$AP$7*MCF</f>
        <v>0</v>
      </c>
      <c r="AQ110" s="30">
        <f t="shared" si="121"/>
        <v>0</v>
      </c>
      <c r="AR110" s="9">
        <f t="shared" si="122"/>
        <v>0</v>
      </c>
      <c r="AV110" s="55">
        <f t="shared" si="160"/>
        <v>0</v>
      </c>
      <c r="AX110" s="55">
        <f t="shared" si="161"/>
        <v>0</v>
      </c>
      <c r="AY110" s="55">
        <f t="shared" si="162"/>
        <v>0</v>
      </c>
      <c r="AZ110" s="55">
        <f t="shared" si="163"/>
        <v>0</v>
      </c>
      <c r="BA110" s="55">
        <f t="shared" si="164"/>
        <v>0</v>
      </c>
      <c r="BB110" s="55">
        <f t="shared" si="165"/>
        <v>0</v>
      </c>
      <c r="BC110" s="55">
        <f t="shared" si="166"/>
        <v>0</v>
      </c>
      <c r="BD110" s="55">
        <f t="shared" si="167"/>
        <v>0</v>
      </c>
      <c r="BE110" s="55">
        <f t="shared" si="168"/>
        <v>0</v>
      </c>
      <c r="BF110" s="55">
        <f t="shared" si="140"/>
        <v>0</v>
      </c>
      <c r="BG110" s="55">
        <f t="shared" si="141"/>
        <v>0</v>
      </c>
      <c r="BH110" s="55">
        <f t="shared" si="142"/>
        <v>0</v>
      </c>
      <c r="BI110" s="55">
        <f t="shared" si="143"/>
        <v>0</v>
      </c>
      <c r="BK110" s="55">
        <f t="shared" si="169"/>
        <v>0</v>
      </c>
      <c r="BL110" s="55">
        <f t="shared" si="170"/>
        <v>0</v>
      </c>
      <c r="BM110" s="55">
        <f t="shared" si="171"/>
        <v>0</v>
      </c>
      <c r="BN110" s="55">
        <f t="shared" si="172"/>
        <v>0</v>
      </c>
      <c r="BO110" s="55">
        <f t="shared" si="173"/>
        <v>0</v>
      </c>
      <c r="BP110" s="55">
        <f t="shared" si="174"/>
        <v>0</v>
      </c>
      <c r="BQ110" s="55">
        <f t="shared" si="175"/>
        <v>0</v>
      </c>
      <c r="BR110" s="55">
        <f t="shared" si="176"/>
        <v>0</v>
      </c>
      <c r="BS110" s="55">
        <f t="shared" si="144"/>
        <v>0</v>
      </c>
      <c r="BT110" s="55">
        <f t="shared" si="145"/>
        <v>0</v>
      </c>
      <c r="BU110" s="55">
        <f t="shared" si="146"/>
        <v>0</v>
      </c>
    </row>
    <row r="111" spans="1:73" x14ac:dyDescent="0.25">
      <c r="A111" s="6">
        <f>'DONNÉES '!B140</f>
        <v>99</v>
      </c>
      <c r="B111" s="8">
        <f t="shared" si="149"/>
        <v>0</v>
      </c>
      <c r="C111" s="29">
        <f>INDEX(bulk_tonnages_div!$C$2:$AF$136,MATCH($A111,bulk_tonnages_div!$A$2:$A$136,0),MATCH(C$2,bulk_tonnages_div!$C$1:$AF$1,0))*$C$6*$C$7*MCF</f>
        <v>0</v>
      </c>
      <c r="D111" s="30">
        <f t="shared" si="94"/>
        <v>0</v>
      </c>
      <c r="E111" s="9">
        <f t="shared" si="95"/>
        <v>0</v>
      </c>
      <c r="F111" s="29">
        <f>INDEX(bulk_tonnages_div!$F$2:$AF$136,MATCH($A111,bulk_tonnages_div!$A$2:$A$136,0),MATCH(F$2,bulk_tonnages_div!$F$1:$AF$1,0))*$F$6*$F$7*MCF</f>
        <v>0</v>
      </c>
      <c r="G111" s="30">
        <f t="shared" si="96"/>
        <v>0</v>
      </c>
      <c r="H111" s="9">
        <f t="shared" si="97"/>
        <v>0</v>
      </c>
      <c r="I111" s="29">
        <f>INDEX(bulk_tonnages_div!$F$2:$AF$136,MATCH($A111,bulk_tonnages_div!$A$2:$A$136,0),MATCH(I$2,bulk_tonnages_div!$F$1:$AF$1,0))*$I$6*$I$7*MCF</f>
        <v>0</v>
      </c>
      <c r="J111" s="30">
        <f t="shared" si="150"/>
        <v>0</v>
      </c>
      <c r="K111" s="9">
        <f t="shared" si="151"/>
        <v>0</v>
      </c>
      <c r="L111" s="29">
        <f>INDEX(bulk_tonnages_div!$F$2:$AF$136,MATCH($A111,bulk_tonnages_div!$A$2:$A$136,0),MATCH(L$2,bulk_tonnages_div!$F$1:$AF$1,0))*$L$6*$L$7*MCF</f>
        <v>0</v>
      </c>
      <c r="M111" s="30">
        <f t="shared" si="152"/>
        <v>0</v>
      </c>
      <c r="N111" s="9">
        <f t="shared" si="153"/>
        <v>0</v>
      </c>
      <c r="O111" s="29">
        <f>INDEX(bulk_tonnages_div!$F$2:$AF$136,MATCH($A111,bulk_tonnages_div!$A$2:$A$136,0),MATCH(O$2,bulk_tonnages_div!$F$1:$AF$1,0))*$O$6*$O$7*MCF</f>
        <v>0</v>
      </c>
      <c r="P111" s="30">
        <f t="shared" si="154"/>
        <v>0</v>
      </c>
      <c r="Q111" s="9">
        <f t="shared" si="155"/>
        <v>0</v>
      </c>
      <c r="R111" s="29">
        <f>INDEX(bulk_tonnages_div!$F$2:$AF$136,MATCH($A111,bulk_tonnages_div!$A$2:$A$136,0),MATCH(R$2,bulk_tonnages_div!$F$1:$AF$1,0))*$R$6*$R$7*MCF</f>
        <v>0</v>
      </c>
      <c r="S111" s="30">
        <f t="shared" si="156"/>
        <v>0</v>
      </c>
      <c r="T111" s="9">
        <f t="shared" si="157"/>
        <v>0</v>
      </c>
      <c r="U111" s="29">
        <f>INDEX(bulk_tonnages_div!$F$2:$AF$136,MATCH($A111,bulk_tonnages_div!$A$2:$A$136,0),MATCH(U$2,bulk_tonnages_div!$F$1:$AF$1,0))*$U$6*$U$7*MCF</f>
        <v>0</v>
      </c>
      <c r="V111" s="30">
        <f t="shared" si="158"/>
        <v>0</v>
      </c>
      <c r="W111" s="9">
        <f t="shared" si="159"/>
        <v>0</v>
      </c>
      <c r="X111" s="29">
        <f>INDEX(bulk_tonnages_div!$F$2:$AF$136,MATCH($A111,bulk_tonnages_div!$A$2:$A$136,0),MATCH(X$2,bulk_tonnages_div!$F$1:$AF$1,0))*$X$6*$X$7*MCF</f>
        <v>0</v>
      </c>
      <c r="Y111" s="30">
        <f t="shared" si="98"/>
        <v>0</v>
      </c>
      <c r="Z111" s="9">
        <f t="shared" si="99"/>
        <v>0</v>
      </c>
      <c r="AA111" s="29">
        <f>INDEX(bulk_tonnages_div!$F$2:$AF$136,MATCH($A111,bulk_tonnages_div!$A$2:$A$136,0),MATCH(AA$2,bulk_tonnages_div!$F$1:$AF$1,0))*$AA$6*$AA$7*MCF</f>
        <v>0</v>
      </c>
      <c r="AB111" s="30">
        <f t="shared" si="100"/>
        <v>0</v>
      </c>
      <c r="AC111" s="9">
        <f t="shared" si="101"/>
        <v>0</v>
      </c>
      <c r="AD111" s="29">
        <f>((INDEX(bulk_tonnages_div!$F$2:$AF$136,MATCH($A111,bulk_tonnages_div!$A$2:$A$136,0),MATCH(AD$2,bulk_tonnages_div!$F$1:$AF$1,0)))+(IF(A101&gt;end_year_1,0,'Soil and Dirt_tonnages'!E101)))*$AD$6*$AD$7*MCF</f>
        <v>0</v>
      </c>
      <c r="AE111" s="30">
        <f t="shared" si="102"/>
        <v>0</v>
      </c>
      <c r="AF111" s="9">
        <f t="shared" si="103"/>
        <v>0</v>
      </c>
      <c r="AG111" s="29">
        <f>INDEX(bulk_tonnages_div!$F$2:$AF$136,MATCH($A111,bulk_tonnages_div!$A$2:$A$136,0),MATCH(AG$2,bulk_tonnages_div!$F$1:$AF$1,0))*$AG$6*$AG$7*MCF</f>
        <v>0</v>
      </c>
      <c r="AH111" s="30">
        <f t="shared" si="104"/>
        <v>0</v>
      </c>
      <c r="AI111" s="9">
        <f t="shared" si="105"/>
        <v>0</v>
      </c>
      <c r="AJ111" s="29">
        <f>INDEX(bulk_tonnages_div!$F$2:$AF$136,MATCH($A111,bulk_tonnages_div!$A$2:$A$136,0),MATCH(AJ$2,bulk_tonnages_div!$F$1:$AF$1,0))*$AJ$6*$AJ$7*MCF</f>
        <v>0</v>
      </c>
      <c r="AK111" s="30">
        <f t="shared" si="117"/>
        <v>0</v>
      </c>
      <c r="AL111" s="9">
        <f t="shared" si="118"/>
        <v>0</v>
      </c>
      <c r="AM111" s="29">
        <f>INDEX(bulk_tonnages_div!$F$2:$AF$136,MATCH($A111,bulk_tonnages_div!$A$2:$A$136,0),MATCH(AM$2,bulk_tonnages_div!$F$1:$AF$1,0))*$AM$6*$AM$7*MCF</f>
        <v>0</v>
      </c>
      <c r="AN111" s="30">
        <f t="shared" si="119"/>
        <v>0</v>
      </c>
      <c r="AO111" s="9">
        <f t="shared" si="120"/>
        <v>0</v>
      </c>
      <c r="AP111" s="29">
        <f>IF(A101&gt;end_year_1, 0, Sludge_tonnages!E101)*$AP$6*$AP$7*MCF</f>
        <v>0</v>
      </c>
      <c r="AQ111" s="30">
        <f t="shared" si="121"/>
        <v>0</v>
      </c>
      <c r="AR111" s="9">
        <f t="shared" si="122"/>
        <v>0</v>
      </c>
      <c r="AV111" s="55">
        <f t="shared" si="160"/>
        <v>0</v>
      </c>
      <c r="AX111" s="55">
        <f t="shared" si="161"/>
        <v>0</v>
      </c>
      <c r="AY111" s="55">
        <f t="shared" si="162"/>
        <v>0</v>
      </c>
      <c r="AZ111" s="55">
        <f t="shared" si="163"/>
        <v>0</v>
      </c>
      <c r="BA111" s="55">
        <f t="shared" si="164"/>
        <v>0</v>
      </c>
      <c r="BB111" s="55">
        <f t="shared" si="165"/>
        <v>0</v>
      </c>
      <c r="BC111" s="55">
        <f t="shared" si="166"/>
        <v>0</v>
      </c>
      <c r="BD111" s="55">
        <f t="shared" si="167"/>
        <v>0</v>
      </c>
      <c r="BE111" s="55">
        <f t="shared" si="168"/>
        <v>0</v>
      </c>
      <c r="BF111" s="55">
        <f t="shared" si="140"/>
        <v>0</v>
      </c>
      <c r="BG111" s="55">
        <f t="shared" si="141"/>
        <v>0</v>
      </c>
      <c r="BH111" s="55">
        <f t="shared" si="142"/>
        <v>0</v>
      </c>
      <c r="BI111" s="55">
        <f t="shared" si="143"/>
        <v>0</v>
      </c>
      <c r="BK111" s="55">
        <f t="shared" si="169"/>
        <v>0</v>
      </c>
      <c r="BL111" s="55">
        <f t="shared" si="170"/>
        <v>0</v>
      </c>
      <c r="BM111" s="55">
        <f t="shared" si="171"/>
        <v>0</v>
      </c>
      <c r="BN111" s="55">
        <f t="shared" si="172"/>
        <v>0</v>
      </c>
      <c r="BO111" s="55">
        <f t="shared" si="173"/>
        <v>0</v>
      </c>
      <c r="BP111" s="55">
        <f t="shared" si="174"/>
        <v>0</v>
      </c>
      <c r="BQ111" s="55">
        <f t="shared" si="175"/>
        <v>0</v>
      </c>
      <c r="BR111" s="55">
        <f t="shared" si="176"/>
        <v>0</v>
      </c>
      <c r="BS111" s="55">
        <f t="shared" si="144"/>
        <v>0</v>
      </c>
      <c r="BT111" s="55">
        <f t="shared" si="145"/>
        <v>0</v>
      </c>
      <c r="BU111" s="55">
        <f t="shared" si="146"/>
        <v>0</v>
      </c>
    </row>
    <row r="112" spans="1:73" x14ac:dyDescent="0.25">
      <c r="A112" s="6">
        <f>'DONNÉES '!B141</f>
        <v>100</v>
      </c>
      <c r="B112" s="8">
        <f t="shared" si="149"/>
        <v>0</v>
      </c>
      <c r="C112" s="29">
        <f>INDEX(bulk_tonnages_div!$C$2:$AF$136,MATCH($A112,bulk_tonnages_div!$A$2:$A$136,0),MATCH(C$2,bulk_tonnages_div!$C$1:$AF$1,0))*$C$6*$C$7*MCF</f>
        <v>0</v>
      </c>
      <c r="D112" s="30">
        <f t="shared" si="94"/>
        <v>0</v>
      </c>
      <c r="E112" s="9">
        <f t="shared" si="95"/>
        <v>0</v>
      </c>
      <c r="F112" s="29">
        <f>INDEX(bulk_tonnages_div!$F$2:$AF$136,MATCH($A112,bulk_tonnages_div!$A$2:$A$136,0),MATCH(F$2,bulk_tonnages_div!$F$1:$AF$1,0))*$F$6*$F$7*MCF</f>
        <v>0</v>
      </c>
      <c r="G112" s="30">
        <f t="shared" si="96"/>
        <v>0</v>
      </c>
      <c r="H112" s="9">
        <f t="shared" si="97"/>
        <v>0</v>
      </c>
      <c r="I112" s="29">
        <f>INDEX(bulk_tonnages_div!$F$2:$AF$136,MATCH($A112,bulk_tonnages_div!$A$2:$A$136,0),MATCH(I$2,bulk_tonnages_div!$F$1:$AF$1,0))*$I$6*$I$7*MCF</f>
        <v>0</v>
      </c>
      <c r="J112" s="30">
        <f t="shared" si="150"/>
        <v>0</v>
      </c>
      <c r="K112" s="9">
        <f t="shared" si="151"/>
        <v>0</v>
      </c>
      <c r="L112" s="29">
        <f>INDEX(bulk_tonnages_div!$F$2:$AF$136,MATCH($A112,bulk_tonnages_div!$A$2:$A$136,0),MATCH(L$2,bulk_tonnages_div!$F$1:$AF$1,0))*$L$6*$L$7*MCF</f>
        <v>0</v>
      </c>
      <c r="M112" s="30">
        <f t="shared" si="152"/>
        <v>0</v>
      </c>
      <c r="N112" s="9">
        <f t="shared" si="153"/>
        <v>0</v>
      </c>
      <c r="O112" s="29">
        <f>INDEX(bulk_tonnages_div!$F$2:$AF$136,MATCH($A112,bulk_tonnages_div!$A$2:$A$136,0),MATCH(O$2,bulk_tonnages_div!$F$1:$AF$1,0))*$O$6*$O$7*MCF</f>
        <v>0</v>
      </c>
      <c r="P112" s="30">
        <f t="shared" si="154"/>
        <v>0</v>
      </c>
      <c r="Q112" s="9">
        <f t="shared" si="155"/>
        <v>0</v>
      </c>
      <c r="R112" s="29">
        <f>INDEX(bulk_tonnages_div!$F$2:$AF$136,MATCH($A112,bulk_tonnages_div!$A$2:$A$136,0),MATCH(R$2,bulk_tonnages_div!$F$1:$AF$1,0))*$R$6*$R$7*MCF</f>
        <v>0</v>
      </c>
      <c r="S112" s="30">
        <f t="shared" si="156"/>
        <v>0</v>
      </c>
      <c r="T112" s="9">
        <f t="shared" si="157"/>
        <v>0</v>
      </c>
      <c r="U112" s="29">
        <f>INDEX(bulk_tonnages_div!$F$2:$AF$136,MATCH($A112,bulk_tonnages_div!$A$2:$A$136,0),MATCH(U$2,bulk_tonnages_div!$F$1:$AF$1,0))*$U$6*$U$7*MCF</f>
        <v>0</v>
      </c>
      <c r="V112" s="30">
        <f t="shared" si="158"/>
        <v>0</v>
      </c>
      <c r="W112" s="9">
        <f t="shared" si="159"/>
        <v>0</v>
      </c>
      <c r="X112" s="29">
        <f>INDEX(bulk_tonnages_div!$F$2:$AF$136,MATCH($A112,bulk_tonnages_div!$A$2:$A$136,0),MATCH(X$2,bulk_tonnages_div!$F$1:$AF$1,0))*$X$6*$X$7*MCF</f>
        <v>0</v>
      </c>
      <c r="Y112" s="30">
        <f t="shared" si="98"/>
        <v>0</v>
      </c>
      <c r="Z112" s="9">
        <f t="shared" si="99"/>
        <v>0</v>
      </c>
      <c r="AA112" s="29">
        <f>INDEX(bulk_tonnages_div!$F$2:$AF$136,MATCH($A112,bulk_tonnages_div!$A$2:$A$136,0),MATCH(AA$2,bulk_tonnages_div!$F$1:$AF$1,0))*$AA$6*$AA$7*MCF</f>
        <v>0</v>
      </c>
      <c r="AB112" s="30">
        <f t="shared" si="100"/>
        <v>0</v>
      </c>
      <c r="AC112" s="9">
        <f t="shared" si="101"/>
        <v>0</v>
      </c>
      <c r="AD112" s="29">
        <f>((INDEX(bulk_tonnages_div!$F$2:$AF$136,MATCH($A112,bulk_tonnages_div!$A$2:$A$136,0),MATCH(AD$2,bulk_tonnages_div!$F$1:$AF$1,0)))+(IF(A102&gt;end_year_1,0,'Soil and Dirt_tonnages'!E102)))*$AD$6*$AD$7*MCF</f>
        <v>0</v>
      </c>
      <c r="AE112" s="30">
        <f t="shared" si="102"/>
        <v>0</v>
      </c>
      <c r="AF112" s="9">
        <f t="shared" si="103"/>
        <v>0</v>
      </c>
      <c r="AG112" s="29">
        <f>INDEX(bulk_tonnages_div!$F$2:$AF$136,MATCH($A112,bulk_tonnages_div!$A$2:$A$136,0),MATCH(AG$2,bulk_tonnages_div!$F$1:$AF$1,0))*$AG$6*$AG$7*MCF</f>
        <v>0</v>
      </c>
      <c r="AH112" s="30">
        <f t="shared" si="104"/>
        <v>0</v>
      </c>
      <c r="AI112" s="9">
        <f t="shared" si="105"/>
        <v>0</v>
      </c>
      <c r="AJ112" s="29">
        <f>INDEX(bulk_tonnages_div!$F$2:$AF$136,MATCH($A112,bulk_tonnages_div!$A$2:$A$136,0),MATCH(AJ$2,bulk_tonnages_div!$F$1:$AF$1,0))*$AJ$6*$AJ$7*MCF</f>
        <v>0</v>
      </c>
      <c r="AK112" s="30">
        <f t="shared" si="117"/>
        <v>0</v>
      </c>
      <c r="AL112" s="9">
        <f t="shared" si="118"/>
        <v>0</v>
      </c>
      <c r="AM112" s="29">
        <f>INDEX(bulk_tonnages_div!$F$2:$AF$136,MATCH($A112,bulk_tonnages_div!$A$2:$A$136,0),MATCH(AM$2,bulk_tonnages_div!$F$1:$AF$1,0))*$AM$6*$AM$7*MCF</f>
        <v>0</v>
      </c>
      <c r="AN112" s="30">
        <f t="shared" si="119"/>
        <v>0</v>
      </c>
      <c r="AO112" s="9">
        <f t="shared" si="120"/>
        <v>0</v>
      </c>
      <c r="AP112" s="29">
        <f>IF(A102&gt;end_year_1, 0, Sludge_tonnages!E102)*$AP$6*$AP$7*MCF</f>
        <v>0</v>
      </c>
      <c r="AQ112" s="30">
        <f t="shared" si="121"/>
        <v>0</v>
      </c>
      <c r="AR112" s="9">
        <f t="shared" si="122"/>
        <v>0</v>
      </c>
      <c r="AV112" s="55">
        <f t="shared" si="160"/>
        <v>0</v>
      </c>
      <c r="AX112" s="55">
        <f t="shared" si="161"/>
        <v>0</v>
      </c>
      <c r="AY112" s="55">
        <f t="shared" si="162"/>
        <v>0</v>
      </c>
      <c r="AZ112" s="55">
        <f t="shared" si="163"/>
        <v>0</v>
      </c>
      <c r="BA112" s="55">
        <f t="shared" si="164"/>
        <v>0</v>
      </c>
      <c r="BB112" s="55">
        <f t="shared" si="165"/>
        <v>0</v>
      </c>
      <c r="BC112" s="55">
        <f t="shared" si="166"/>
        <v>0</v>
      </c>
      <c r="BD112" s="55">
        <f t="shared" si="167"/>
        <v>0</v>
      </c>
      <c r="BE112" s="55">
        <f t="shared" si="168"/>
        <v>0</v>
      </c>
      <c r="BF112" s="55">
        <f t="shared" si="140"/>
        <v>0</v>
      </c>
      <c r="BG112" s="55">
        <f t="shared" si="141"/>
        <v>0</v>
      </c>
      <c r="BH112" s="55">
        <f t="shared" si="142"/>
        <v>0</v>
      </c>
      <c r="BI112" s="55">
        <f t="shared" si="143"/>
        <v>0</v>
      </c>
      <c r="BK112" s="55">
        <f t="shared" si="169"/>
        <v>0</v>
      </c>
      <c r="BL112" s="55">
        <f t="shared" si="170"/>
        <v>0</v>
      </c>
      <c r="BM112" s="55">
        <f t="shared" si="171"/>
        <v>0</v>
      </c>
      <c r="BN112" s="55">
        <f t="shared" si="172"/>
        <v>0</v>
      </c>
      <c r="BO112" s="55">
        <f t="shared" si="173"/>
        <v>0</v>
      </c>
      <c r="BP112" s="55">
        <f t="shared" si="174"/>
        <v>0</v>
      </c>
      <c r="BQ112" s="55">
        <f t="shared" si="175"/>
        <v>0</v>
      </c>
      <c r="BR112" s="55">
        <f t="shared" si="176"/>
        <v>0</v>
      </c>
      <c r="BS112" s="55">
        <f t="shared" si="144"/>
        <v>0</v>
      </c>
      <c r="BT112" s="55">
        <f t="shared" si="145"/>
        <v>0</v>
      </c>
      <c r="BU112" s="55">
        <f t="shared" si="146"/>
        <v>0</v>
      </c>
    </row>
    <row r="113" spans="1:73" x14ac:dyDescent="0.25">
      <c r="A113" s="6">
        <f>'DONNÉES '!B142</f>
        <v>101</v>
      </c>
      <c r="B113" s="8">
        <f t="shared" si="149"/>
        <v>0</v>
      </c>
      <c r="C113" s="29">
        <f>INDEX(bulk_tonnages_div!$C$2:$AF$136,MATCH($A113,bulk_tonnages_div!$A$2:$A$136,0),MATCH(C$2,bulk_tonnages_div!$C$1:$AF$1,0))*$C$6*$C$7*MCF</f>
        <v>0</v>
      </c>
      <c r="D113" s="30">
        <f t="shared" si="94"/>
        <v>0</v>
      </c>
      <c r="E113" s="9">
        <f t="shared" si="95"/>
        <v>0</v>
      </c>
      <c r="F113" s="29">
        <f>INDEX(bulk_tonnages_div!$F$2:$AF$136,MATCH($A113,bulk_tonnages_div!$A$2:$A$136,0),MATCH(F$2,bulk_tonnages_div!$F$1:$AF$1,0))*$F$6*$F$7*MCF</f>
        <v>0</v>
      </c>
      <c r="G113" s="30">
        <f t="shared" si="96"/>
        <v>0</v>
      </c>
      <c r="H113" s="9">
        <f t="shared" si="97"/>
        <v>0</v>
      </c>
      <c r="I113" s="29">
        <f>INDEX(bulk_tonnages_div!$F$2:$AF$136,MATCH($A113,bulk_tonnages_div!$A$2:$A$136,0),MATCH(I$2,bulk_tonnages_div!$F$1:$AF$1,0))*$I$6*$I$7*MCF</f>
        <v>0</v>
      </c>
      <c r="J113" s="30">
        <f t="shared" si="150"/>
        <v>0</v>
      </c>
      <c r="K113" s="9">
        <f t="shared" si="151"/>
        <v>0</v>
      </c>
      <c r="L113" s="29">
        <f>INDEX(bulk_tonnages_div!$F$2:$AF$136,MATCH($A113,bulk_tonnages_div!$A$2:$A$136,0),MATCH(L$2,bulk_tonnages_div!$F$1:$AF$1,0))*$L$6*$L$7*MCF</f>
        <v>0</v>
      </c>
      <c r="M113" s="30">
        <f t="shared" si="152"/>
        <v>0</v>
      </c>
      <c r="N113" s="9">
        <f t="shared" si="153"/>
        <v>0</v>
      </c>
      <c r="O113" s="29">
        <f>INDEX(bulk_tonnages_div!$F$2:$AF$136,MATCH($A113,bulk_tonnages_div!$A$2:$A$136,0),MATCH(O$2,bulk_tonnages_div!$F$1:$AF$1,0))*$O$6*$O$7*MCF</f>
        <v>0</v>
      </c>
      <c r="P113" s="30">
        <f t="shared" si="154"/>
        <v>0</v>
      </c>
      <c r="Q113" s="9">
        <f t="shared" si="155"/>
        <v>0</v>
      </c>
      <c r="R113" s="29">
        <f>INDEX(bulk_tonnages_div!$F$2:$AF$136,MATCH($A113,bulk_tonnages_div!$A$2:$A$136,0),MATCH(R$2,bulk_tonnages_div!$F$1:$AF$1,0))*$R$6*$R$7*MCF</f>
        <v>0</v>
      </c>
      <c r="S113" s="30">
        <f t="shared" si="156"/>
        <v>0</v>
      </c>
      <c r="T113" s="9">
        <f t="shared" si="157"/>
        <v>0</v>
      </c>
      <c r="U113" s="29">
        <f>INDEX(bulk_tonnages_div!$F$2:$AF$136,MATCH($A113,bulk_tonnages_div!$A$2:$A$136,0),MATCH(U$2,bulk_tonnages_div!$F$1:$AF$1,0))*$U$6*$U$7*MCF</f>
        <v>0</v>
      </c>
      <c r="V113" s="30">
        <f t="shared" si="158"/>
        <v>0</v>
      </c>
      <c r="W113" s="9">
        <f t="shared" si="159"/>
        <v>0</v>
      </c>
      <c r="X113" s="29">
        <f>INDEX(bulk_tonnages_div!$F$2:$AF$136,MATCH($A113,bulk_tonnages_div!$A$2:$A$136,0),MATCH(X$2,bulk_tonnages_div!$F$1:$AF$1,0))*$X$6*$X$7*MCF</f>
        <v>0</v>
      </c>
      <c r="Y113" s="30">
        <f t="shared" si="98"/>
        <v>0</v>
      </c>
      <c r="Z113" s="9">
        <f t="shared" si="99"/>
        <v>0</v>
      </c>
      <c r="AA113" s="29">
        <f>INDEX(bulk_tonnages_div!$F$2:$AF$136,MATCH($A113,bulk_tonnages_div!$A$2:$A$136,0),MATCH(AA$2,bulk_tonnages_div!$F$1:$AF$1,0))*$AA$6*$AA$7*MCF</f>
        <v>0</v>
      </c>
      <c r="AB113" s="30">
        <f t="shared" si="100"/>
        <v>0</v>
      </c>
      <c r="AC113" s="9">
        <f t="shared" si="101"/>
        <v>0</v>
      </c>
      <c r="AD113" s="29">
        <f>((INDEX(bulk_tonnages_div!$F$2:$AF$136,MATCH($A113,bulk_tonnages_div!$A$2:$A$136,0),MATCH(AD$2,bulk_tonnages_div!$F$1:$AF$1,0)))+(IF(A103&gt;end_year_1,0,'Soil and Dirt_tonnages'!E103)))*$AD$6*$AD$7*MCF</f>
        <v>0</v>
      </c>
      <c r="AE113" s="30">
        <f t="shared" si="102"/>
        <v>0</v>
      </c>
      <c r="AF113" s="9">
        <f t="shared" si="103"/>
        <v>0</v>
      </c>
      <c r="AG113" s="29">
        <f>INDEX(bulk_tonnages_div!$F$2:$AF$136,MATCH($A113,bulk_tonnages_div!$A$2:$A$136,0),MATCH(AG$2,bulk_tonnages_div!$F$1:$AF$1,0))*$AG$6*$AG$7*MCF</f>
        <v>0</v>
      </c>
      <c r="AH113" s="30">
        <f t="shared" si="104"/>
        <v>0</v>
      </c>
      <c r="AI113" s="9">
        <f t="shared" si="105"/>
        <v>0</v>
      </c>
      <c r="AJ113" s="29">
        <f>INDEX(bulk_tonnages_div!$F$2:$AF$136,MATCH($A113,bulk_tonnages_div!$A$2:$A$136,0),MATCH(AJ$2,bulk_tonnages_div!$F$1:$AF$1,0))*$AJ$6*$AJ$7*MCF</f>
        <v>0</v>
      </c>
      <c r="AK113" s="30">
        <f t="shared" si="117"/>
        <v>0</v>
      </c>
      <c r="AL113" s="9">
        <f t="shared" si="118"/>
        <v>0</v>
      </c>
      <c r="AM113" s="29">
        <f>INDEX(bulk_tonnages_div!$F$2:$AF$136,MATCH($A113,bulk_tonnages_div!$A$2:$A$136,0),MATCH(AM$2,bulk_tonnages_div!$F$1:$AF$1,0))*$AM$6*$AM$7*MCF</f>
        <v>0</v>
      </c>
      <c r="AN113" s="30">
        <f t="shared" si="119"/>
        <v>0</v>
      </c>
      <c r="AO113" s="9">
        <f t="shared" si="120"/>
        <v>0</v>
      </c>
      <c r="AP113" s="29">
        <f>IF(A103&gt;end_year_1, 0, Sludge_tonnages!E103)*$AP$6*$AP$7*MCF</f>
        <v>0</v>
      </c>
      <c r="AQ113" s="30">
        <f t="shared" si="121"/>
        <v>0</v>
      </c>
      <c r="AR113" s="9">
        <f t="shared" si="122"/>
        <v>0</v>
      </c>
      <c r="AV113" s="55">
        <f t="shared" si="160"/>
        <v>0</v>
      </c>
      <c r="AX113" s="55">
        <f t="shared" si="161"/>
        <v>0</v>
      </c>
      <c r="AY113" s="55">
        <f t="shared" si="162"/>
        <v>0</v>
      </c>
      <c r="AZ113" s="55">
        <f t="shared" si="163"/>
        <v>0</v>
      </c>
      <c r="BA113" s="55">
        <f t="shared" si="164"/>
        <v>0</v>
      </c>
      <c r="BB113" s="55">
        <f t="shared" si="165"/>
        <v>0</v>
      </c>
      <c r="BC113" s="55">
        <f t="shared" si="166"/>
        <v>0</v>
      </c>
      <c r="BD113" s="55">
        <f t="shared" si="167"/>
        <v>0</v>
      </c>
      <c r="BE113" s="55">
        <f t="shared" si="168"/>
        <v>0</v>
      </c>
      <c r="BF113" s="55">
        <f t="shared" si="140"/>
        <v>0</v>
      </c>
      <c r="BG113" s="55">
        <f t="shared" si="141"/>
        <v>0</v>
      </c>
      <c r="BH113" s="55">
        <f t="shared" si="142"/>
        <v>0</v>
      </c>
      <c r="BI113" s="55">
        <f t="shared" si="143"/>
        <v>0</v>
      </c>
      <c r="BK113" s="55">
        <f t="shared" si="169"/>
        <v>0</v>
      </c>
      <c r="BL113" s="55">
        <f t="shared" si="170"/>
        <v>0</v>
      </c>
      <c r="BM113" s="55">
        <f t="shared" si="171"/>
        <v>0</v>
      </c>
      <c r="BN113" s="55">
        <f t="shared" si="172"/>
        <v>0</v>
      </c>
      <c r="BO113" s="55">
        <f t="shared" si="173"/>
        <v>0</v>
      </c>
      <c r="BP113" s="55">
        <f t="shared" si="174"/>
        <v>0</v>
      </c>
      <c r="BQ113" s="55">
        <f t="shared" si="175"/>
        <v>0</v>
      </c>
      <c r="BR113" s="55">
        <f t="shared" si="176"/>
        <v>0</v>
      </c>
      <c r="BS113" s="55">
        <f t="shared" si="144"/>
        <v>0</v>
      </c>
      <c r="BT113" s="55">
        <f t="shared" si="145"/>
        <v>0</v>
      </c>
      <c r="BU113" s="55">
        <f t="shared" si="146"/>
        <v>0</v>
      </c>
    </row>
    <row r="114" spans="1:73" x14ac:dyDescent="0.25">
      <c r="A114" s="6">
        <f>'DONNÉES '!B143</f>
        <v>102</v>
      </c>
      <c r="B114" s="8">
        <f t="shared" si="149"/>
        <v>0</v>
      </c>
      <c r="C114" s="29">
        <f>INDEX(bulk_tonnages_div!$C$2:$AF$136,MATCH($A114,bulk_tonnages_div!$A$2:$A$136,0),MATCH(C$2,bulk_tonnages_div!$C$1:$AF$1,0))*$C$6*$C$7*MCF</f>
        <v>0</v>
      </c>
      <c r="D114" s="30">
        <f t="shared" si="94"/>
        <v>0</v>
      </c>
      <c r="E114" s="9">
        <f t="shared" si="95"/>
        <v>0</v>
      </c>
      <c r="F114" s="29">
        <f>INDEX(bulk_tonnages_div!$F$2:$AF$136,MATCH($A114,bulk_tonnages_div!$A$2:$A$136,0),MATCH(F$2,bulk_tonnages_div!$F$1:$AF$1,0))*$F$6*$F$7*MCF</f>
        <v>0</v>
      </c>
      <c r="G114" s="30">
        <f t="shared" si="96"/>
        <v>0</v>
      </c>
      <c r="H114" s="9">
        <f t="shared" si="97"/>
        <v>0</v>
      </c>
      <c r="I114" s="29">
        <f>INDEX(bulk_tonnages_div!$F$2:$AF$136,MATCH($A114,bulk_tonnages_div!$A$2:$A$136,0),MATCH(I$2,bulk_tonnages_div!$F$1:$AF$1,0))*$I$6*$I$7*MCF</f>
        <v>0</v>
      </c>
      <c r="J114" s="30">
        <f t="shared" si="150"/>
        <v>0</v>
      </c>
      <c r="K114" s="9">
        <f t="shared" si="151"/>
        <v>0</v>
      </c>
      <c r="L114" s="29">
        <f>INDEX(bulk_tonnages_div!$F$2:$AF$136,MATCH($A114,bulk_tonnages_div!$A$2:$A$136,0),MATCH(L$2,bulk_tonnages_div!$F$1:$AF$1,0))*$L$6*$L$7*MCF</f>
        <v>0</v>
      </c>
      <c r="M114" s="30">
        <f t="shared" si="152"/>
        <v>0</v>
      </c>
      <c r="N114" s="9">
        <f t="shared" si="153"/>
        <v>0</v>
      </c>
      <c r="O114" s="29">
        <f>INDEX(bulk_tonnages_div!$F$2:$AF$136,MATCH($A114,bulk_tonnages_div!$A$2:$A$136,0),MATCH(O$2,bulk_tonnages_div!$F$1:$AF$1,0))*$O$6*$O$7*MCF</f>
        <v>0</v>
      </c>
      <c r="P114" s="30">
        <f t="shared" si="154"/>
        <v>0</v>
      </c>
      <c r="Q114" s="9">
        <f t="shared" si="155"/>
        <v>0</v>
      </c>
      <c r="R114" s="29">
        <f>INDEX(bulk_tonnages_div!$F$2:$AF$136,MATCH($A114,bulk_tonnages_div!$A$2:$A$136,0),MATCH(R$2,bulk_tonnages_div!$F$1:$AF$1,0))*$R$6*$R$7*MCF</f>
        <v>0</v>
      </c>
      <c r="S114" s="30">
        <f t="shared" si="156"/>
        <v>0</v>
      </c>
      <c r="T114" s="9">
        <f t="shared" si="157"/>
        <v>0</v>
      </c>
      <c r="U114" s="29">
        <f>INDEX(bulk_tonnages_div!$F$2:$AF$136,MATCH($A114,bulk_tonnages_div!$A$2:$A$136,0),MATCH(U$2,bulk_tonnages_div!$F$1:$AF$1,0))*$U$6*$U$7*MCF</f>
        <v>0</v>
      </c>
      <c r="V114" s="30">
        <f t="shared" si="158"/>
        <v>0</v>
      </c>
      <c r="W114" s="9">
        <f t="shared" si="159"/>
        <v>0</v>
      </c>
      <c r="X114" s="29">
        <f>INDEX(bulk_tonnages_div!$F$2:$AF$136,MATCH($A114,bulk_tonnages_div!$A$2:$A$136,0),MATCH(X$2,bulk_tonnages_div!$F$1:$AF$1,0))*$X$6*$X$7*MCF</f>
        <v>0</v>
      </c>
      <c r="Y114" s="30">
        <f t="shared" si="98"/>
        <v>0</v>
      </c>
      <c r="Z114" s="9">
        <f t="shared" si="99"/>
        <v>0</v>
      </c>
      <c r="AA114" s="29">
        <f>INDEX(bulk_tonnages_div!$F$2:$AF$136,MATCH($A114,bulk_tonnages_div!$A$2:$A$136,0),MATCH(AA$2,bulk_tonnages_div!$F$1:$AF$1,0))*$AA$6*$AA$7*MCF</f>
        <v>0</v>
      </c>
      <c r="AB114" s="30">
        <f t="shared" si="100"/>
        <v>0</v>
      </c>
      <c r="AC114" s="9">
        <f t="shared" si="101"/>
        <v>0</v>
      </c>
      <c r="AD114" s="29">
        <f>((INDEX(bulk_tonnages_div!$F$2:$AF$136,MATCH($A114,bulk_tonnages_div!$A$2:$A$136,0),MATCH(AD$2,bulk_tonnages_div!$F$1:$AF$1,0)))+(IF(A104&gt;end_year_1,0,'Soil and Dirt_tonnages'!E104)))*$AD$6*$AD$7*MCF</f>
        <v>0</v>
      </c>
      <c r="AE114" s="30">
        <f t="shared" si="102"/>
        <v>0</v>
      </c>
      <c r="AF114" s="9">
        <f t="shared" si="103"/>
        <v>0</v>
      </c>
      <c r="AG114" s="29">
        <f>INDEX(bulk_tonnages_div!$F$2:$AF$136,MATCH($A114,bulk_tonnages_div!$A$2:$A$136,0),MATCH(AG$2,bulk_tonnages_div!$F$1:$AF$1,0))*$AG$6*$AG$7*MCF</f>
        <v>0</v>
      </c>
      <c r="AH114" s="30">
        <f t="shared" si="104"/>
        <v>0</v>
      </c>
      <c r="AI114" s="9">
        <f t="shared" si="105"/>
        <v>0</v>
      </c>
      <c r="AJ114" s="29">
        <f>INDEX(bulk_tonnages_div!$F$2:$AF$136,MATCH($A114,bulk_tonnages_div!$A$2:$A$136,0),MATCH(AJ$2,bulk_tonnages_div!$F$1:$AF$1,0))*$AJ$6*$AJ$7*MCF</f>
        <v>0</v>
      </c>
      <c r="AK114" s="30">
        <f t="shared" si="117"/>
        <v>0</v>
      </c>
      <c r="AL114" s="9">
        <f t="shared" si="118"/>
        <v>0</v>
      </c>
      <c r="AM114" s="29">
        <f>INDEX(bulk_tonnages_div!$F$2:$AF$136,MATCH($A114,bulk_tonnages_div!$A$2:$A$136,0),MATCH(AM$2,bulk_tonnages_div!$F$1:$AF$1,0))*$AM$6*$AM$7*MCF</f>
        <v>0</v>
      </c>
      <c r="AN114" s="30">
        <f t="shared" si="119"/>
        <v>0</v>
      </c>
      <c r="AO114" s="9">
        <f t="shared" si="120"/>
        <v>0</v>
      </c>
      <c r="AP114" s="29">
        <f>IF(A104&gt;end_year_1, 0, Sludge_tonnages!E104)*$AP$6*$AP$7*MCF</f>
        <v>0</v>
      </c>
      <c r="AQ114" s="30">
        <f t="shared" si="121"/>
        <v>0</v>
      </c>
      <c r="AR114" s="9">
        <f t="shared" si="122"/>
        <v>0</v>
      </c>
      <c r="AV114" s="55">
        <f t="shared" si="160"/>
        <v>0</v>
      </c>
      <c r="AX114" s="55">
        <f t="shared" si="161"/>
        <v>0</v>
      </c>
      <c r="AY114" s="55">
        <f t="shared" si="162"/>
        <v>0</v>
      </c>
      <c r="AZ114" s="55">
        <f t="shared" si="163"/>
        <v>0</v>
      </c>
      <c r="BA114" s="55">
        <f t="shared" si="164"/>
        <v>0</v>
      </c>
      <c r="BB114" s="55">
        <f t="shared" si="165"/>
        <v>0</v>
      </c>
      <c r="BC114" s="55">
        <f t="shared" si="166"/>
        <v>0</v>
      </c>
      <c r="BD114" s="55">
        <f t="shared" si="167"/>
        <v>0</v>
      </c>
      <c r="BE114" s="55">
        <f t="shared" si="168"/>
        <v>0</v>
      </c>
      <c r="BF114" s="55">
        <f t="shared" si="140"/>
        <v>0</v>
      </c>
      <c r="BG114" s="55">
        <f t="shared" si="141"/>
        <v>0</v>
      </c>
      <c r="BH114" s="55">
        <f t="shared" si="142"/>
        <v>0</v>
      </c>
      <c r="BI114" s="55">
        <f t="shared" si="143"/>
        <v>0</v>
      </c>
      <c r="BK114" s="55">
        <f t="shared" si="169"/>
        <v>0</v>
      </c>
      <c r="BL114" s="55">
        <f t="shared" si="170"/>
        <v>0</v>
      </c>
      <c r="BM114" s="55">
        <f t="shared" si="171"/>
        <v>0</v>
      </c>
      <c r="BN114" s="55">
        <f t="shared" si="172"/>
        <v>0</v>
      </c>
      <c r="BO114" s="55">
        <f t="shared" si="173"/>
        <v>0</v>
      </c>
      <c r="BP114" s="55">
        <f t="shared" si="174"/>
        <v>0</v>
      </c>
      <c r="BQ114" s="55">
        <f t="shared" si="175"/>
        <v>0</v>
      </c>
      <c r="BR114" s="55">
        <f t="shared" si="176"/>
        <v>0</v>
      </c>
      <c r="BS114" s="55">
        <f t="shared" si="144"/>
        <v>0</v>
      </c>
      <c r="BT114" s="55">
        <f t="shared" si="145"/>
        <v>0</v>
      </c>
      <c r="BU114" s="55">
        <f t="shared" si="146"/>
        <v>0</v>
      </c>
    </row>
    <row r="115" spans="1:73" x14ac:dyDescent="0.25">
      <c r="A115" s="6">
        <f>'DONNÉES '!B144</f>
        <v>103</v>
      </c>
      <c r="B115" s="8">
        <f t="shared" si="149"/>
        <v>0</v>
      </c>
      <c r="C115" s="29">
        <f>INDEX(bulk_tonnages_div!$C$2:$AF$136,MATCH($A115,bulk_tonnages_div!$A$2:$A$136,0),MATCH(C$2,bulk_tonnages_div!$C$1:$AF$1,0))*$C$6*$C$7*MCF</f>
        <v>0</v>
      </c>
      <c r="D115" s="30">
        <f t="shared" si="94"/>
        <v>0</v>
      </c>
      <c r="E115" s="9">
        <f t="shared" si="95"/>
        <v>0</v>
      </c>
      <c r="F115" s="29">
        <f>INDEX(bulk_tonnages_div!$F$2:$AF$136,MATCH($A115,bulk_tonnages_div!$A$2:$A$136,0),MATCH(F$2,bulk_tonnages_div!$F$1:$AF$1,0))*$F$6*$F$7*MCF</f>
        <v>0</v>
      </c>
      <c r="G115" s="30">
        <f t="shared" si="96"/>
        <v>0</v>
      </c>
      <c r="H115" s="9">
        <f t="shared" si="97"/>
        <v>0</v>
      </c>
      <c r="I115" s="29">
        <f>INDEX(bulk_tonnages_div!$F$2:$AF$136,MATCH($A115,bulk_tonnages_div!$A$2:$A$136,0),MATCH(I$2,bulk_tonnages_div!$F$1:$AF$1,0))*$I$6*$I$7*MCF</f>
        <v>0</v>
      </c>
      <c r="J115" s="30">
        <f t="shared" si="150"/>
        <v>0</v>
      </c>
      <c r="K115" s="9">
        <f t="shared" si="151"/>
        <v>0</v>
      </c>
      <c r="L115" s="29">
        <f>INDEX(bulk_tonnages_div!$F$2:$AF$136,MATCH($A115,bulk_tonnages_div!$A$2:$A$136,0),MATCH(L$2,bulk_tonnages_div!$F$1:$AF$1,0))*$L$6*$L$7*MCF</f>
        <v>0</v>
      </c>
      <c r="M115" s="30">
        <f t="shared" si="152"/>
        <v>0</v>
      </c>
      <c r="N115" s="9">
        <f t="shared" si="153"/>
        <v>0</v>
      </c>
      <c r="O115" s="29">
        <f>INDEX(bulk_tonnages_div!$F$2:$AF$136,MATCH($A115,bulk_tonnages_div!$A$2:$A$136,0),MATCH(O$2,bulk_tonnages_div!$F$1:$AF$1,0))*$O$6*$O$7*MCF</f>
        <v>0</v>
      </c>
      <c r="P115" s="30">
        <f t="shared" si="154"/>
        <v>0</v>
      </c>
      <c r="Q115" s="9">
        <f t="shared" si="155"/>
        <v>0</v>
      </c>
      <c r="R115" s="29">
        <f>INDEX(bulk_tonnages_div!$F$2:$AF$136,MATCH($A115,bulk_tonnages_div!$A$2:$A$136,0),MATCH(R$2,bulk_tonnages_div!$F$1:$AF$1,0))*$R$6*$R$7*MCF</f>
        <v>0</v>
      </c>
      <c r="S115" s="30">
        <f t="shared" si="156"/>
        <v>0</v>
      </c>
      <c r="T115" s="9">
        <f t="shared" si="157"/>
        <v>0</v>
      </c>
      <c r="U115" s="29">
        <f>INDEX(bulk_tonnages_div!$F$2:$AF$136,MATCH($A115,bulk_tonnages_div!$A$2:$A$136,0),MATCH(U$2,bulk_tonnages_div!$F$1:$AF$1,0))*$U$6*$U$7*MCF</f>
        <v>0</v>
      </c>
      <c r="V115" s="30">
        <f t="shared" si="158"/>
        <v>0</v>
      </c>
      <c r="W115" s="9">
        <f t="shared" si="159"/>
        <v>0</v>
      </c>
      <c r="X115" s="29">
        <f>INDEX(bulk_tonnages_div!$F$2:$AF$136,MATCH($A115,bulk_tonnages_div!$A$2:$A$136,0),MATCH(X$2,bulk_tonnages_div!$F$1:$AF$1,0))*$X$6*$X$7*MCF</f>
        <v>0</v>
      </c>
      <c r="Y115" s="30">
        <f t="shared" si="98"/>
        <v>0</v>
      </c>
      <c r="Z115" s="9">
        <f t="shared" si="99"/>
        <v>0</v>
      </c>
      <c r="AA115" s="29">
        <f>INDEX(bulk_tonnages_div!$F$2:$AF$136,MATCH($A115,bulk_tonnages_div!$A$2:$A$136,0),MATCH(AA$2,bulk_tonnages_div!$F$1:$AF$1,0))*$AA$6*$AA$7*MCF</f>
        <v>0</v>
      </c>
      <c r="AB115" s="30">
        <f t="shared" si="100"/>
        <v>0</v>
      </c>
      <c r="AC115" s="9">
        <f t="shared" si="101"/>
        <v>0</v>
      </c>
      <c r="AD115" s="29">
        <f>((INDEX(bulk_tonnages_div!$F$2:$AF$136,MATCH($A115,bulk_tonnages_div!$A$2:$A$136,0),MATCH(AD$2,bulk_tonnages_div!$F$1:$AF$1,0)))+(IF(A105&gt;end_year_1,0,'Soil and Dirt_tonnages'!E105)))*$AD$6*$AD$7*MCF</f>
        <v>0</v>
      </c>
      <c r="AE115" s="30">
        <f t="shared" si="102"/>
        <v>0</v>
      </c>
      <c r="AF115" s="9">
        <f t="shared" si="103"/>
        <v>0</v>
      </c>
      <c r="AG115" s="29">
        <f>INDEX(bulk_tonnages_div!$F$2:$AF$136,MATCH($A115,bulk_tonnages_div!$A$2:$A$136,0),MATCH(AG$2,bulk_tonnages_div!$F$1:$AF$1,0))*$AG$6*$AG$7*MCF</f>
        <v>0</v>
      </c>
      <c r="AH115" s="30">
        <f t="shared" si="104"/>
        <v>0</v>
      </c>
      <c r="AI115" s="9">
        <f t="shared" si="105"/>
        <v>0</v>
      </c>
      <c r="AJ115" s="29">
        <f>INDEX(bulk_tonnages_div!$F$2:$AF$136,MATCH($A115,bulk_tonnages_div!$A$2:$A$136,0),MATCH(AJ$2,bulk_tonnages_div!$F$1:$AF$1,0))*$AJ$6*$AJ$7*MCF</f>
        <v>0</v>
      </c>
      <c r="AK115" s="30">
        <f t="shared" si="117"/>
        <v>0</v>
      </c>
      <c r="AL115" s="9">
        <f t="shared" si="118"/>
        <v>0</v>
      </c>
      <c r="AM115" s="29">
        <f>INDEX(bulk_tonnages_div!$F$2:$AF$136,MATCH($A115,bulk_tonnages_div!$A$2:$A$136,0),MATCH(AM$2,bulk_tonnages_div!$F$1:$AF$1,0))*$AM$6*$AM$7*MCF</f>
        <v>0</v>
      </c>
      <c r="AN115" s="30">
        <f t="shared" si="119"/>
        <v>0</v>
      </c>
      <c r="AO115" s="9">
        <f t="shared" si="120"/>
        <v>0</v>
      </c>
      <c r="AP115" s="29">
        <f>IF(A105&gt;end_year_1, 0, Sludge_tonnages!E105)*$AP$6*$AP$7*MCF</f>
        <v>0</v>
      </c>
      <c r="AQ115" s="30">
        <f t="shared" si="121"/>
        <v>0</v>
      </c>
      <c r="AR115" s="9">
        <f t="shared" si="122"/>
        <v>0</v>
      </c>
      <c r="AV115" s="55">
        <f t="shared" si="160"/>
        <v>0</v>
      </c>
      <c r="AX115" s="55">
        <f t="shared" si="161"/>
        <v>0</v>
      </c>
      <c r="AY115" s="55">
        <f t="shared" si="162"/>
        <v>0</v>
      </c>
      <c r="AZ115" s="55">
        <f t="shared" si="163"/>
        <v>0</v>
      </c>
      <c r="BA115" s="55">
        <f t="shared" si="164"/>
        <v>0</v>
      </c>
      <c r="BB115" s="55">
        <f t="shared" si="165"/>
        <v>0</v>
      </c>
      <c r="BC115" s="55">
        <f t="shared" si="166"/>
        <v>0</v>
      </c>
      <c r="BD115" s="55">
        <f t="shared" si="167"/>
        <v>0</v>
      </c>
      <c r="BE115" s="55">
        <f t="shared" si="168"/>
        <v>0</v>
      </c>
      <c r="BF115" s="55">
        <f t="shared" si="140"/>
        <v>0</v>
      </c>
      <c r="BG115" s="55">
        <f t="shared" si="141"/>
        <v>0</v>
      </c>
      <c r="BH115" s="55">
        <f t="shared" si="142"/>
        <v>0</v>
      </c>
      <c r="BI115" s="55">
        <f t="shared" si="143"/>
        <v>0</v>
      </c>
      <c r="BK115" s="55">
        <f t="shared" si="169"/>
        <v>0</v>
      </c>
      <c r="BL115" s="55">
        <f t="shared" si="170"/>
        <v>0</v>
      </c>
      <c r="BM115" s="55">
        <f t="shared" si="171"/>
        <v>0</v>
      </c>
      <c r="BN115" s="55">
        <f t="shared" si="172"/>
        <v>0</v>
      </c>
      <c r="BO115" s="55">
        <f t="shared" si="173"/>
        <v>0</v>
      </c>
      <c r="BP115" s="55">
        <f t="shared" si="174"/>
        <v>0</v>
      </c>
      <c r="BQ115" s="55">
        <f t="shared" si="175"/>
        <v>0</v>
      </c>
      <c r="BR115" s="55">
        <f t="shared" si="176"/>
        <v>0</v>
      </c>
      <c r="BS115" s="55">
        <f t="shared" si="144"/>
        <v>0</v>
      </c>
      <c r="BT115" s="55">
        <f t="shared" si="145"/>
        <v>0</v>
      </c>
      <c r="BU115" s="55">
        <f t="shared" si="146"/>
        <v>0</v>
      </c>
    </row>
    <row r="116" spans="1:73" x14ac:dyDescent="0.25">
      <c r="A116" s="6">
        <f>'DONNÉES '!B145</f>
        <v>104</v>
      </c>
      <c r="B116" s="8">
        <f t="shared" si="149"/>
        <v>0</v>
      </c>
      <c r="C116" s="29">
        <f>INDEX(bulk_tonnages_div!$C$2:$AF$136,MATCH($A116,bulk_tonnages_div!$A$2:$A$136,0),MATCH(C$2,bulk_tonnages_div!$C$1:$AF$1,0))*$C$6*$C$7*MCF</f>
        <v>0</v>
      </c>
      <c r="D116" s="30">
        <f t="shared" si="94"/>
        <v>0</v>
      </c>
      <c r="E116" s="9">
        <f t="shared" si="95"/>
        <v>0</v>
      </c>
      <c r="F116" s="29">
        <f>INDEX(bulk_tonnages_div!$F$2:$AF$136,MATCH($A116,bulk_tonnages_div!$A$2:$A$136,0),MATCH(F$2,bulk_tonnages_div!$F$1:$AF$1,0))*$F$6*$F$7*MCF</f>
        <v>0</v>
      </c>
      <c r="G116" s="30">
        <f t="shared" si="96"/>
        <v>0</v>
      </c>
      <c r="H116" s="9">
        <f t="shared" si="97"/>
        <v>0</v>
      </c>
      <c r="I116" s="29">
        <f>INDEX(bulk_tonnages_div!$F$2:$AF$136,MATCH($A116,bulk_tonnages_div!$A$2:$A$136,0),MATCH(I$2,bulk_tonnages_div!$F$1:$AF$1,0))*$I$6*$I$7*MCF</f>
        <v>0</v>
      </c>
      <c r="J116" s="30">
        <f t="shared" si="150"/>
        <v>0</v>
      </c>
      <c r="K116" s="9">
        <f t="shared" si="151"/>
        <v>0</v>
      </c>
      <c r="L116" s="29">
        <f>INDEX(bulk_tonnages_div!$F$2:$AF$136,MATCH($A116,bulk_tonnages_div!$A$2:$A$136,0),MATCH(L$2,bulk_tonnages_div!$F$1:$AF$1,0))*$L$6*$L$7*MCF</f>
        <v>0</v>
      </c>
      <c r="M116" s="30">
        <f t="shared" si="152"/>
        <v>0</v>
      </c>
      <c r="N116" s="9">
        <f t="shared" si="153"/>
        <v>0</v>
      </c>
      <c r="O116" s="29">
        <f>INDEX(bulk_tonnages_div!$F$2:$AF$136,MATCH($A116,bulk_tonnages_div!$A$2:$A$136,0),MATCH(O$2,bulk_tonnages_div!$F$1:$AF$1,0))*$O$6*$O$7*MCF</f>
        <v>0</v>
      </c>
      <c r="P116" s="30">
        <f t="shared" si="154"/>
        <v>0</v>
      </c>
      <c r="Q116" s="9">
        <f t="shared" si="155"/>
        <v>0</v>
      </c>
      <c r="R116" s="29">
        <f>INDEX(bulk_tonnages_div!$F$2:$AF$136,MATCH($A116,bulk_tonnages_div!$A$2:$A$136,0),MATCH(R$2,bulk_tonnages_div!$F$1:$AF$1,0))*$R$6*$R$7*MCF</f>
        <v>0</v>
      </c>
      <c r="S116" s="30">
        <f t="shared" si="156"/>
        <v>0</v>
      </c>
      <c r="T116" s="9">
        <f t="shared" si="157"/>
        <v>0</v>
      </c>
      <c r="U116" s="29">
        <f>INDEX(bulk_tonnages_div!$F$2:$AF$136,MATCH($A116,bulk_tonnages_div!$A$2:$A$136,0),MATCH(U$2,bulk_tonnages_div!$F$1:$AF$1,0))*$U$6*$U$7*MCF</f>
        <v>0</v>
      </c>
      <c r="V116" s="30">
        <f t="shared" si="158"/>
        <v>0</v>
      </c>
      <c r="W116" s="9">
        <f t="shared" si="159"/>
        <v>0</v>
      </c>
      <c r="X116" s="29">
        <f>INDEX(bulk_tonnages_div!$F$2:$AF$136,MATCH($A116,bulk_tonnages_div!$A$2:$A$136,0),MATCH(X$2,bulk_tonnages_div!$F$1:$AF$1,0))*$X$6*$X$7*MCF</f>
        <v>0</v>
      </c>
      <c r="Y116" s="30">
        <f t="shared" si="98"/>
        <v>0</v>
      </c>
      <c r="Z116" s="9">
        <f t="shared" si="99"/>
        <v>0</v>
      </c>
      <c r="AA116" s="29">
        <f>INDEX(bulk_tonnages_div!$F$2:$AF$136,MATCH($A116,bulk_tonnages_div!$A$2:$A$136,0),MATCH(AA$2,bulk_tonnages_div!$F$1:$AF$1,0))*$AA$6*$AA$7*MCF</f>
        <v>0</v>
      </c>
      <c r="AB116" s="30">
        <f t="shared" si="100"/>
        <v>0</v>
      </c>
      <c r="AC116" s="9">
        <f t="shared" si="101"/>
        <v>0</v>
      </c>
      <c r="AD116" s="29">
        <f>((INDEX(bulk_tonnages_div!$F$2:$AF$136,MATCH($A116,bulk_tonnages_div!$A$2:$A$136,0),MATCH(AD$2,bulk_tonnages_div!$F$1:$AF$1,0)))+(IF(A106&gt;end_year_1,0,'Soil and Dirt_tonnages'!E106)))*$AD$6*$AD$7*MCF</f>
        <v>0</v>
      </c>
      <c r="AE116" s="30">
        <f t="shared" si="102"/>
        <v>0</v>
      </c>
      <c r="AF116" s="9">
        <f t="shared" si="103"/>
        <v>0</v>
      </c>
      <c r="AG116" s="29">
        <f>INDEX(bulk_tonnages_div!$F$2:$AF$136,MATCH($A116,bulk_tonnages_div!$A$2:$A$136,0),MATCH(AG$2,bulk_tonnages_div!$F$1:$AF$1,0))*$AG$6*$AG$7*MCF</f>
        <v>0</v>
      </c>
      <c r="AH116" s="30">
        <f t="shared" si="104"/>
        <v>0</v>
      </c>
      <c r="AI116" s="9">
        <f t="shared" si="105"/>
        <v>0</v>
      </c>
      <c r="AJ116" s="29">
        <f>INDEX(bulk_tonnages_div!$F$2:$AF$136,MATCH($A116,bulk_tonnages_div!$A$2:$A$136,0),MATCH(AJ$2,bulk_tonnages_div!$F$1:$AF$1,0))*$AJ$6*$AJ$7*MCF</f>
        <v>0</v>
      </c>
      <c r="AK116" s="30">
        <f t="shared" si="117"/>
        <v>0</v>
      </c>
      <c r="AL116" s="9">
        <f t="shared" si="118"/>
        <v>0</v>
      </c>
      <c r="AM116" s="29">
        <f>INDEX(bulk_tonnages_div!$F$2:$AF$136,MATCH($A116,bulk_tonnages_div!$A$2:$A$136,0),MATCH(AM$2,bulk_tonnages_div!$F$1:$AF$1,0))*$AM$6*$AM$7*MCF</f>
        <v>0</v>
      </c>
      <c r="AN116" s="30">
        <f t="shared" si="119"/>
        <v>0</v>
      </c>
      <c r="AO116" s="9">
        <f t="shared" si="120"/>
        <v>0</v>
      </c>
      <c r="AP116" s="29">
        <f>IF(A106&gt;end_year_1, 0, Sludge_tonnages!E106)*$AP$6*$AP$7*MCF</f>
        <v>0</v>
      </c>
      <c r="AQ116" s="30">
        <f t="shared" si="121"/>
        <v>0</v>
      </c>
      <c r="AR116" s="9">
        <f t="shared" si="122"/>
        <v>0</v>
      </c>
      <c r="AV116" s="55">
        <f t="shared" si="160"/>
        <v>0</v>
      </c>
      <c r="AX116" s="55">
        <f t="shared" si="161"/>
        <v>0</v>
      </c>
      <c r="AY116" s="55">
        <f t="shared" si="162"/>
        <v>0</v>
      </c>
      <c r="AZ116" s="55">
        <f t="shared" si="163"/>
        <v>0</v>
      </c>
      <c r="BA116" s="55">
        <f t="shared" si="164"/>
        <v>0</v>
      </c>
      <c r="BB116" s="55">
        <f t="shared" si="165"/>
        <v>0</v>
      </c>
      <c r="BC116" s="55">
        <f t="shared" si="166"/>
        <v>0</v>
      </c>
      <c r="BD116" s="55">
        <f t="shared" si="167"/>
        <v>0</v>
      </c>
      <c r="BE116" s="55">
        <f t="shared" si="168"/>
        <v>0</v>
      </c>
      <c r="BF116" s="55">
        <f t="shared" si="140"/>
        <v>0</v>
      </c>
      <c r="BG116" s="55">
        <f t="shared" si="141"/>
        <v>0</v>
      </c>
      <c r="BH116" s="55">
        <f t="shared" si="142"/>
        <v>0</v>
      </c>
      <c r="BI116" s="55">
        <f t="shared" si="143"/>
        <v>0</v>
      </c>
      <c r="BK116" s="55">
        <f t="shared" si="169"/>
        <v>0</v>
      </c>
      <c r="BL116" s="55">
        <f t="shared" si="170"/>
        <v>0</v>
      </c>
      <c r="BM116" s="55">
        <f t="shared" si="171"/>
        <v>0</v>
      </c>
      <c r="BN116" s="55">
        <f t="shared" si="172"/>
        <v>0</v>
      </c>
      <c r="BO116" s="55">
        <f t="shared" si="173"/>
        <v>0</v>
      </c>
      <c r="BP116" s="55">
        <f t="shared" si="174"/>
        <v>0</v>
      </c>
      <c r="BQ116" s="55">
        <f t="shared" si="175"/>
        <v>0</v>
      </c>
      <c r="BR116" s="55">
        <f t="shared" si="176"/>
        <v>0</v>
      </c>
      <c r="BS116" s="55">
        <f t="shared" si="144"/>
        <v>0</v>
      </c>
      <c r="BT116" s="55">
        <f t="shared" si="145"/>
        <v>0</v>
      </c>
      <c r="BU116" s="55">
        <f t="shared" si="146"/>
        <v>0</v>
      </c>
    </row>
    <row r="117" spans="1:73" x14ac:dyDescent="0.25">
      <c r="A117" s="6">
        <f>'DONNÉES '!B146</f>
        <v>105</v>
      </c>
      <c r="B117" s="8">
        <f t="shared" si="149"/>
        <v>0</v>
      </c>
      <c r="C117" s="29">
        <f>INDEX(bulk_tonnages_div!$C$2:$AF$136,MATCH($A117,bulk_tonnages_div!$A$2:$A$136,0),MATCH(C$2,bulk_tonnages_div!$C$1:$AF$1,0))*$C$6*$C$7*MCF</f>
        <v>0</v>
      </c>
      <c r="D117" s="30">
        <f t="shared" si="94"/>
        <v>0</v>
      </c>
      <c r="E117" s="9">
        <f t="shared" si="95"/>
        <v>0</v>
      </c>
      <c r="F117" s="29">
        <f>INDEX(bulk_tonnages_div!$F$2:$AF$136,MATCH($A117,bulk_tonnages_div!$A$2:$A$136,0),MATCH(F$2,bulk_tonnages_div!$F$1:$AF$1,0))*$F$6*$F$7*MCF</f>
        <v>0</v>
      </c>
      <c r="G117" s="30">
        <f t="shared" si="96"/>
        <v>0</v>
      </c>
      <c r="H117" s="9">
        <f t="shared" si="97"/>
        <v>0</v>
      </c>
      <c r="I117" s="29">
        <f>INDEX(bulk_tonnages_div!$F$2:$AF$136,MATCH($A117,bulk_tonnages_div!$A$2:$A$136,0),MATCH(I$2,bulk_tonnages_div!$F$1:$AF$1,0))*$I$6*$I$7*MCF</f>
        <v>0</v>
      </c>
      <c r="J117" s="30">
        <f t="shared" si="150"/>
        <v>0</v>
      </c>
      <c r="K117" s="9">
        <f t="shared" si="151"/>
        <v>0</v>
      </c>
      <c r="L117" s="29">
        <f>INDEX(bulk_tonnages_div!$F$2:$AF$136,MATCH($A117,bulk_tonnages_div!$A$2:$A$136,0),MATCH(L$2,bulk_tonnages_div!$F$1:$AF$1,0))*$L$6*$L$7*MCF</f>
        <v>0</v>
      </c>
      <c r="M117" s="30">
        <f t="shared" si="152"/>
        <v>0</v>
      </c>
      <c r="N117" s="9">
        <f t="shared" si="153"/>
        <v>0</v>
      </c>
      <c r="O117" s="29">
        <f>INDEX(bulk_tonnages_div!$F$2:$AF$136,MATCH($A117,bulk_tonnages_div!$A$2:$A$136,0),MATCH(O$2,bulk_tonnages_div!$F$1:$AF$1,0))*$O$6*$O$7*MCF</f>
        <v>0</v>
      </c>
      <c r="P117" s="30">
        <f t="shared" si="154"/>
        <v>0</v>
      </c>
      <c r="Q117" s="9">
        <f t="shared" si="155"/>
        <v>0</v>
      </c>
      <c r="R117" s="29">
        <f>INDEX(bulk_tonnages_div!$F$2:$AF$136,MATCH($A117,bulk_tonnages_div!$A$2:$A$136,0),MATCH(R$2,bulk_tonnages_div!$F$1:$AF$1,0))*$R$6*$R$7*MCF</f>
        <v>0</v>
      </c>
      <c r="S117" s="30">
        <f t="shared" si="156"/>
        <v>0</v>
      </c>
      <c r="T117" s="9">
        <f t="shared" si="157"/>
        <v>0</v>
      </c>
      <c r="U117" s="29">
        <f>INDEX(bulk_tonnages_div!$F$2:$AF$136,MATCH($A117,bulk_tonnages_div!$A$2:$A$136,0),MATCH(U$2,bulk_tonnages_div!$F$1:$AF$1,0))*$U$6*$U$7*MCF</f>
        <v>0</v>
      </c>
      <c r="V117" s="30">
        <f t="shared" si="158"/>
        <v>0</v>
      </c>
      <c r="W117" s="9">
        <f t="shared" si="159"/>
        <v>0</v>
      </c>
      <c r="X117" s="29">
        <f>INDEX(bulk_tonnages_div!$F$2:$AF$136,MATCH($A117,bulk_tonnages_div!$A$2:$A$136,0),MATCH(X$2,bulk_tonnages_div!$F$1:$AF$1,0))*$X$6*$X$7*MCF</f>
        <v>0</v>
      </c>
      <c r="Y117" s="30">
        <f t="shared" si="98"/>
        <v>0</v>
      </c>
      <c r="Z117" s="9">
        <f t="shared" si="99"/>
        <v>0</v>
      </c>
      <c r="AA117" s="29">
        <f>INDEX(bulk_tonnages_div!$F$2:$AF$136,MATCH($A117,bulk_tonnages_div!$A$2:$A$136,0),MATCH(AA$2,bulk_tonnages_div!$F$1:$AF$1,0))*$AA$6*$AA$7*MCF</f>
        <v>0</v>
      </c>
      <c r="AB117" s="30">
        <f t="shared" si="100"/>
        <v>0</v>
      </c>
      <c r="AC117" s="9">
        <f t="shared" si="101"/>
        <v>0</v>
      </c>
      <c r="AD117" s="29">
        <f>((INDEX(bulk_tonnages_div!$F$2:$AF$136,MATCH($A117,bulk_tonnages_div!$A$2:$A$136,0),MATCH(AD$2,bulk_tonnages_div!$F$1:$AF$1,0)))+(IF(A107&gt;end_year_1,0,'Soil and Dirt_tonnages'!E107)))*$AD$6*$AD$7*MCF</f>
        <v>0</v>
      </c>
      <c r="AE117" s="30">
        <f t="shared" si="102"/>
        <v>0</v>
      </c>
      <c r="AF117" s="9">
        <f t="shared" si="103"/>
        <v>0</v>
      </c>
      <c r="AG117" s="29">
        <f>INDEX(bulk_tonnages_div!$F$2:$AF$136,MATCH($A117,bulk_tonnages_div!$A$2:$A$136,0),MATCH(AG$2,bulk_tonnages_div!$F$1:$AF$1,0))*$AG$6*$AG$7*MCF</f>
        <v>0</v>
      </c>
      <c r="AH117" s="30">
        <f t="shared" si="104"/>
        <v>0</v>
      </c>
      <c r="AI117" s="9">
        <f t="shared" si="105"/>
        <v>0</v>
      </c>
      <c r="AJ117" s="29">
        <f>INDEX(bulk_tonnages_div!$F$2:$AF$136,MATCH($A117,bulk_tonnages_div!$A$2:$A$136,0),MATCH(AJ$2,bulk_tonnages_div!$F$1:$AF$1,0))*$AJ$6*$AJ$7*MCF</f>
        <v>0</v>
      </c>
      <c r="AK117" s="30">
        <f t="shared" si="117"/>
        <v>0</v>
      </c>
      <c r="AL117" s="9">
        <f t="shared" si="118"/>
        <v>0</v>
      </c>
      <c r="AM117" s="29">
        <f>INDEX(bulk_tonnages_div!$F$2:$AF$136,MATCH($A117,bulk_tonnages_div!$A$2:$A$136,0),MATCH(AM$2,bulk_tonnages_div!$F$1:$AF$1,0))*$AM$6*$AM$7*MCF</f>
        <v>0</v>
      </c>
      <c r="AN117" s="30">
        <f t="shared" si="119"/>
        <v>0</v>
      </c>
      <c r="AO117" s="9">
        <f t="shared" si="120"/>
        <v>0</v>
      </c>
      <c r="AP117" s="29">
        <f>IF(A107&gt;end_year_1, 0, Sludge_tonnages!E107)*$AP$6*$AP$7*MCF</f>
        <v>0</v>
      </c>
      <c r="AQ117" s="30">
        <f t="shared" si="121"/>
        <v>0</v>
      </c>
      <c r="AR117" s="9">
        <f t="shared" si="122"/>
        <v>0</v>
      </c>
      <c r="AV117" s="55">
        <f t="shared" si="160"/>
        <v>0</v>
      </c>
      <c r="AX117" s="55">
        <f t="shared" si="161"/>
        <v>0</v>
      </c>
      <c r="AY117" s="55">
        <f t="shared" si="162"/>
        <v>0</v>
      </c>
      <c r="AZ117" s="55">
        <f t="shared" si="163"/>
        <v>0</v>
      </c>
      <c r="BA117" s="55">
        <f t="shared" si="164"/>
        <v>0</v>
      </c>
      <c r="BB117" s="55">
        <f t="shared" si="165"/>
        <v>0</v>
      </c>
      <c r="BC117" s="55">
        <f t="shared" si="166"/>
        <v>0</v>
      </c>
      <c r="BD117" s="55">
        <f t="shared" si="167"/>
        <v>0</v>
      </c>
      <c r="BE117" s="55">
        <f t="shared" si="168"/>
        <v>0</v>
      </c>
      <c r="BF117" s="55">
        <f t="shared" si="140"/>
        <v>0</v>
      </c>
      <c r="BG117" s="55">
        <f t="shared" si="141"/>
        <v>0</v>
      </c>
      <c r="BH117" s="55">
        <f t="shared" si="142"/>
        <v>0</v>
      </c>
      <c r="BI117" s="55">
        <f t="shared" si="143"/>
        <v>0</v>
      </c>
      <c r="BK117" s="55">
        <f t="shared" si="169"/>
        <v>0</v>
      </c>
      <c r="BL117" s="55">
        <f t="shared" si="170"/>
        <v>0</v>
      </c>
      <c r="BM117" s="55">
        <f t="shared" si="171"/>
        <v>0</v>
      </c>
      <c r="BN117" s="55">
        <f t="shared" si="172"/>
        <v>0</v>
      </c>
      <c r="BO117" s="55">
        <f t="shared" si="173"/>
        <v>0</v>
      </c>
      <c r="BP117" s="55">
        <f t="shared" si="174"/>
        <v>0</v>
      </c>
      <c r="BQ117" s="55">
        <f t="shared" si="175"/>
        <v>0</v>
      </c>
      <c r="BR117" s="55">
        <f t="shared" si="176"/>
        <v>0</v>
      </c>
      <c r="BS117" s="55">
        <f t="shared" si="144"/>
        <v>0</v>
      </c>
      <c r="BT117" s="55">
        <f t="shared" si="145"/>
        <v>0</v>
      </c>
      <c r="BU117" s="55">
        <f t="shared" si="146"/>
        <v>0</v>
      </c>
    </row>
    <row r="118" spans="1:73" x14ac:dyDescent="0.25">
      <c r="A118" s="6">
        <f>'DONNÉES '!B147</f>
        <v>106</v>
      </c>
      <c r="B118" s="8">
        <f t="shared" si="149"/>
        <v>0</v>
      </c>
      <c r="C118" s="29">
        <f>INDEX(bulk_tonnages_div!$C$2:$AF$136,MATCH($A118,bulk_tonnages_div!$A$2:$A$136,0),MATCH(C$2,bulk_tonnages_div!$C$1:$AF$1,0))*$C$6*$C$7*MCF</f>
        <v>0</v>
      </c>
      <c r="D118" s="30">
        <f t="shared" si="94"/>
        <v>0</v>
      </c>
      <c r="E118" s="9">
        <f t="shared" si="95"/>
        <v>0</v>
      </c>
      <c r="F118" s="29">
        <f>INDEX(bulk_tonnages_div!$F$2:$AF$136,MATCH($A118,bulk_tonnages_div!$A$2:$A$136,0),MATCH(F$2,bulk_tonnages_div!$F$1:$AF$1,0))*$F$6*$F$7*MCF</f>
        <v>0</v>
      </c>
      <c r="G118" s="30">
        <f t="shared" si="96"/>
        <v>0</v>
      </c>
      <c r="H118" s="9">
        <f t="shared" si="97"/>
        <v>0</v>
      </c>
      <c r="I118" s="29">
        <f>INDEX(bulk_tonnages_div!$F$2:$AF$136,MATCH($A118,bulk_tonnages_div!$A$2:$A$136,0),MATCH(I$2,bulk_tonnages_div!$F$1:$AF$1,0))*$I$6*$I$7*MCF</f>
        <v>0</v>
      </c>
      <c r="J118" s="30">
        <f t="shared" si="150"/>
        <v>0</v>
      </c>
      <c r="K118" s="9">
        <f t="shared" si="151"/>
        <v>0</v>
      </c>
      <c r="L118" s="29">
        <f>INDEX(bulk_tonnages_div!$F$2:$AF$136,MATCH($A118,bulk_tonnages_div!$A$2:$A$136,0),MATCH(L$2,bulk_tonnages_div!$F$1:$AF$1,0))*$L$6*$L$7*MCF</f>
        <v>0</v>
      </c>
      <c r="M118" s="30">
        <f t="shared" si="152"/>
        <v>0</v>
      </c>
      <c r="N118" s="9">
        <f t="shared" si="153"/>
        <v>0</v>
      </c>
      <c r="O118" s="29">
        <f>INDEX(bulk_tonnages_div!$F$2:$AF$136,MATCH($A118,bulk_tonnages_div!$A$2:$A$136,0),MATCH(O$2,bulk_tonnages_div!$F$1:$AF$1,0))*$O$6*$O$7*MCF</f>
        <v>0</v>
      </c>
      <c r="P118" s="30">
        <f t="shared" si="154"/>
        <v>0</v>
      </c>
      <c r="Q118" s="9">
        <f t="shared" si="155"/>
        <v>0</v>
      </c>
      <c r="R118" s="29">
        <f>INDEX(bulk_tonnages_div!$F$2:$AF$136,MATCH($A118,bulk_tonnages_div!$A$2:$A$136,0),MATCH(R$2,bulk_tonnages_div!$F$1:$AF$1,0))*$R$6*$R$7*MCF</f>
        <v>0</v>
      </c>
      <c r="S118" s="30">
        <f t="shared" si="156"/>
        <v>0</v>
      </c>
      <c r="T118" s="9">
        <f t="shared" si="157"/>
        <v>0</v>
      </c>
      <c r="U118" s="29">
        <f>INDEX(bulk_tonnages_div!$F$2:$AF$136,MATCH($A118,bulk_tonnages_div!$A$2:$A$136,0),MATCH(U$2,bulk_tonnages_div!$F$1:$AF$1,0))*$U$6*$U$7*MCF</f>
        <v>0</v>
      </c>
      <c r="V118" s="30">
        <f t="shared" si="158"/>
        <v>0</v>
      </c>
      <c r="W118" s="9">
        <f t="shared" si="159"/>
        <v>0</v>
      </c>
      <c r="X118" s="29">
        <f>INDEX(bulk_tonnages_div!$F$2:$AF$136,MATCH($A118,bulk_tonnages_div!$A$2:$A$136,0),MATCH(X$2,bulk_tonnages_div!$F$1:$AF$1,0))*$X$6*$X$7*MCF</f>
        <v>0</v>
      </c>
      <c r="Y118" s="30">
        <f t="shared" si="98"/>
        <v>0</v>
      </c>
      <c r="Z118" s="9">
        <f t="shared" si="99"/>
        <v>0</v>
      </c>
      <c r="AA118" s="29">
        <f>INDEX(bulk_tonnages_div!$F$2:$AF$136,MATCH($A118,bulk_tonnages_div!$A$2:$A$136,0),MATCH(AA$2,bulk_tonnages_div!$F$1:$AF$1,0))*$AA$6*$AA$7*MCF</f>
        <v>0</v>
      </c>
      <c r="AB118" s="30">
        <f t="shared" si="100"/>
        <v>0</v>
      </c>
      <c r="AC118" s="9">
        <f t="shared" si="101"/>
        <v>0</v>
      </c>
      <c r="AD118" s="29">
        <f>((INDEX(bulk_tonnages_div!$F$2:$AF$136,MATCH($A118,bulk_tonnages_div!$A$2:$A$136,0),MATCH(AD$2,bulk_tonnages_div!$F$1:$AF$1,0)))+(IF(A108&gt;end_year_1,0,'Soil and Dirt_tonnages'!E108)))*$AD$6*$AD$7*MCF</f>
        <v>0</v>
      </c>
      <c r="AE118" s="30">
        <f t="shared" si="102"/>
        <v>0</v>
      </c>
      <c r="AF118" s="9">
        <f t="shared" si="103"/>
        <v>0</v>
      </c>
      <c r="AG118" s="29">
        <f>INDEX(bulk_tonnages_div!$F$2:$AF$136,MATCH($A118,bulk_tonnages_div!$A$2:$A$136,0),MATCH(AG$2,bulk_tonnages_div!$F$1:$AF$1,0))*$AG$6*$AG$7*MCF</f>
        <v>0</v>
      </c>
      <c r="AH118" s="30">
        <f t="shared" si="104"/>
        <v>0</v>
      </c>
      <c r="AI118" s="9">
        <f t="shared" si="105"/>
        <v>0</v>
      </c>
      <c r="AJ118" s="29">
        <f>INDEX(bulk_tonnages_div!$F$2:$AF$136,MATCH($A118,bulk_tonnages_div!$A$2:$A$136,0),MATCH(AJ$2,bulk_tonnages_div!$F$1:$AF$1,0))*$AJ$6*$AJ$7*MCF</f>
        <v>0</v>
      </c>
      <c r="AK118" s="30">
        <f t="shared" si="117"/>
        <v>0</v>
      </c>
      <c r="AL118" s="9">
        <f t="shared" si="118"/>
        <v>0</v>
      </c>
      <c r="AM118" s="29">
        <f>INDEX(bulk_tonnages_div!$F$2:$AF$136,MATCH($A118,bulk_tonnages_div!$A$2:$A$136,0),MATCH(AM$2,bulk_tonnages_div!$F$1:$AF$1,0))*$AM$6*$AM$7*MCF</f>
        <v>0</v>
      </c>
      <c r="AN118" s="30">
        <f t="shared" si="119"/>
        <v>0</v>
      </c>
      <c r="AO118" s="9">
        <f t="shared" si="120"/>
        <v>0</v>
      </c>
      <c r="AP118" s="29">
        <f>IF(A108&gt;end_year_1, 0, Sludge_tonnages!E108)*$AP$6*$AP$7*MCF</f>
        <v>0</v>
      </c>
      <c r="AQ118" s="30">
        <f t="shared" si="121"/>
        <v>0</v>
      </c>
      <c r="AR118" s="9">
        <f t="shared" si="122"/>
        <v>0</v>
      </c>
      <c r="AV118" s="55">
        <f t="shared" si="160"/>
        <v>0</v>
      </c>
      <c r="AX118" s="55">
        <f t="shared" si="161"/>
        <v>0</v>
      </c>
      <c r="AY118" s="55">
        <f t="shared" si="162"/>
        <v>0</v>
      </c>
      <c r="AZ118" s="55">
        <f t="shared" si="163"/>
        <v>0</v>
      </c>
      <c r="BA118" s="55">
        <f t="shared" si="164"/>
        <v>0</v>
      </c>
      <c r="BB118" s="55">
        <f t="shared" si="165"/>
        <v>0</v>
      </c>
      <c r="BC118" s="55">
        <f t="shared" si="166"/>
        <v>0</v>
      </c>
      <c r="BD118" s="55">
        <f t="shared" si="167"/>
        <v>0</v>
      </c>
      <c r="BE118" s="55">
        <f t="shared" si="168"/>
        <v>0</v>
      </c>
      <c r="BF118" s="55">
        <f t="shared" si="140"/>
        <v>0</v>
      </c>
      <c r="BG118" s="55">
        <f t="shared" si="141"/>
        <v>0</v>
      </c>
      <c r="BH118" s="55">
        <f t="shared" si="142"/>
        <v>0</v>
      </c>
      <c r="BI118" s="55">
        <f t="shared" si="143"/>
        <v>0</v>
      </c>
      <c r="BK118" s="55">
        <f t="shared" si="169"/>
        <v>0</v>
      </c>
      <c r="BL118" s="55">
        <f t="shared" si="170"/>
        <v>0</v>
      </c>
      <c r="BM118" s="55">
        <f t="shared" si="171"/>
        <v>0</v>
      </c>
      <c r="BN118" s="55">
        <f t="shared" si="172"/>
        <v>0</v>
      </c>
      <c r="BO118" s="55">
        <f t="shared" si="173"/>
        <v>0</v>
      </c>
      <c r="BP118" s="55">
        <f t="shared" si="174"/>
        <v>0</v>
      </c>
      <c r="BQ118" s="55">
        <f t="shared" si="175"/>
        <v>0</v>
      </c>
      <c r="BR118" s="55">
        <f t="shared" si="176"/>
        <v>0</v>
      </c>
      <c r="BS118" s="55">
        <f t="shared" si="144"/>
        <v>0</v>
      </c>
      <c r="BT118" s="55">
        <f t="shared" si="145"/>
        <v>0</v>
      </c>
      <c r="BU118" s="55">
        <f t="shared" si="146"/>
        <v>0</v>
      </c>
    </row>
    <row r="119" spans="1:73" x14ac:dyDescent="0.25">
      <c r="A119" s="6">
        <f>'DONNÉES '!B148</f>
        <v>107</v>
      </c>
      <c r="B119" s="8">
        <f t="shared" si="149"/>
        <v>0</v>
      </c>
      <c r="C119" s="29">
        <f>INDEX(bulk_tonnages_div!$C$2:$AF$136,MATCH($A119,bulk_tonnages_div!$A$2:$A$136,0),MATCH(C$2,bulk_tonnages_div!$C$1:$AF$1,0))*$C$6*$C$7*MCF</f>
        <v>0</v>
      </c>
      <c r="D119" s="30">
        <f t="shared" si="94"/>
        <v>0</v>
      </c>
      <c r="E119" s="9">
        <f t="shared" si="95"/>
        <v>0</v>
      </c>
      <c r="F119" s="29">
        <f>INDEX(bulk_tonnages_div!$F$2:$AF$136,MATCH($A119,bulk_tonnages_div!$A$2:$A$136,0),MATCH(F$2,bulk_tonnages_div!$F$1:$AF$1,0))*$F$6*$F$7*MCF</f>
        <v>0</v>
      </c>
      <c r="G119" s="30">
        <f t="shared" si="96"/>
        <v>0</v>
      </c>
      <c r="H119" s="9">
        <f t="shared" si="97"/>
        <v>0</v>
      </c>
      <c r="I119" s="29">
        <f>INDEX(bulk_tonnages_div!$F$2:$AF$136,MATCH($A119,bulk_tonnages_div!$A$2:$A$136,0),MATCH(I$2,bulk_tonnages_div!$F$1:$AF$1,0))*$I$6*$I$7*MCF</f>
        <v>0</v>
      </c>
      <c r="J119" s="30">
        <f t="shared" si="150"/>
        <v>0</v>
      </c>
      <c r="K119" s="9">
        <f t="shared" si="151"/>
        <v>0</v>
      </c>
      <c r="L119" s="29">
        <f>INDEX(bulk_tonnages_div!$F$2:$AF$136,MATCH($A119,bulk_tonnages_div!$A$2:$A$136,0),MATCH(L$2,bulk_tonnages_div!$F$1:$AF$1,0))*$L$6*$L$7*MCF</f>
        <v>0</v>
      </c>
      <c r="M119" s="30">
        <f t="shared" si="152"/>
        <v>0</v>
      </c>
      <c r="N119" s="9">
        <f t="shared" si="153"/>
        <v>0</v>
      </c>
      <c r="O119" s="29">
        <f>INDEX(bulk_tonnages_div!$F$2:$AF$136,MATCH($A119,bulk_tonnages_div!$A$2:$A$136,0),MATCH(O$2,bulk_tonnages_div!$F$1:$AF$1,0))*$O$6*$O$7*MCF</f>
        <v>0</v>
      </c>
      <c r="P119" s="30">
        <f t="shared" si="154"/>
        <v>0</v>
      </c>
      <c r="Q119" s="9">
        <f t="shared" si="155"/>
        <v>0</v>
      </c>
      <c r="R119" s="29">
        <f>INDEX(bulk_tonnages_div!$F$2:$AF$136,MATCH($A119,bulk_tonnages_div!$A$2:$A$136,0),MATCH(R$2,bulk_tonnages_div!$F$1:$AF$1,0))*$R$6*$R$7*MCF</f>
        <v>0</v>
      </c>
      <c r="S119" s="30">
        <f t="shared" si="156"/>
        <v>0</v>
      </c>
      <c r="T119" s="9">
        <f t="shared" si="157"/>
        <v>0</v>
      </c>
      <c r="U119" s="29">
        <f>INDEX(bulk_tonnages_div!$F$2:$AF$136,MATCH($A119,bulk_tonnages_div!$A$2:$A$136,0),MATCH(U$2,bulk_tonnages_div!$F$1:$AF$1,0))*$U$6*$U$7*MCF</f>
        <v>0</v>
      </c>
      <c r="V119" s="30">
        <f t="shared" si="158"/>
        <v>0</v>
      </c>
      <c r="W119" s="9">
        <f t="shared" si="159"/>
        <v>0</v>
      </c>
      <c r="X119" s="29">
        <f>INDEX(bulk_tonnages_div!$F$2:$AF$136,MATCH($A119,bulk_tonnages_div!$A$2:$A$136,0),MATCH(X$2,bulk_tonnages_div!$F$1:$AF$1,0))*$X$6*$X$7*MCF</f>
        <v>0</v>
      </c>
      <c r="Y119" s="30">
        <f t="shared" si="98"/>
        <v>0</v>
      </c>
      <c r="Z119" s="9">
        <f t="shared" si="99"/>
        <v>0</v>
      </c>
      <c r="AA119" s="29">
        <f>INDEX(bulk_tonnages_div!$F$2:$AF$136,MATCH($A119,bulk_tonnages_div!$A$2:$A$136,0),MATCH(AA$2,bulk_tonnages_div!$F$1:$AF$1,0))*$AA$6*$AA$7*MCF</f>
        <v>0</v>
      </c>
      <c r="AB119" s="30">
        <f t="shared" si="100"/>
        <v>0</v>
      </c>
      <c r="AC119" s="9">
        <f t="shared" si="101"/>
        <v>0</v>
      </c>
      <c r="AD119" s="29">
        <f>((INDEX(bulk_tonnages_div!$F$2:$AF$136,MATCH($A119,bulk_tonnages_div!$A$2:$A$136,0),MATCH(AD$2,bulk_tonnages_div!$F$1:$AF$1,0)))+(IF(A109&gt;end_year_1,0,'Soil and Dirt_tonnages'!E109)))*$AD$6*$AD$7*MCF</f>
        <v>0</v>
      </c>
      <c r="AE119" s="30">
        <f t="shared" si="102"/>
        <v>0</v>
      </c>
      <c r="AF119" s="9">
        <f t="shared" si="103"/>
        <v>0</v>
      </c>
      <c r="AG119" s="29">
        <f>INDEX(bulk_tonnages_div!$F$2:$AF$136,MATCH($A119,bulk_tonnages_div!$A$2:$A$136,0),MATCH(AG$2,bulk_tonnages_div!$F$1:$AF$1,0))*$AG$6*$AG$7*MCF</f>
        <v>0</v>
      </c>
      <c r="AH119" s="30">
        <f t="shared" si="104"/>
        <v>0</v>
      </c>
      <c r="AI119" s="9">
        <f t="shared" si="105"/>
        <v>0</v>
      </c>
      <c r="AJ119" s="29">
        <f>INDEX(bulk_tonnages_div!$F$2:$AF$136,MATCH($A119,bulk_tonnages_div!$A$2:$A$136,0),MATCH(AJ$2,bulk_tonnages_div!$F$1:$AF$1,0))*$AJ$6*$AJ$7*MCF</f>
        <v>0</v>
      </c>
      <c r="AK119" s="30">
        <f t="shared" si="117"/>
        <v>0</v>
      </c>
      <c r="AL119" s="9">
        <f t="shared" si="118"/>
        <v>0</v>
      </c>
      <c r="AM119" s="29">
        <f>INDEX(bulk_tonnages_div!$F$2:$AF$136,MATCH($A119,bulk_tonnages_div!$A$2:$A$136,0),MATCH(AM$2,bulk_tonnages_div!$F$1:$AF$1,0))*$AM$6*$AM$7*MCF</f>
        <v>0</v>
      </c>
      <c r="AN119" s="30">
        <f t="shared" si="119"/>
        <v>0</v>
      </c>
      <c r="AO119" s="9">
        <f t="shared" si="120"/>
        <v>0</v>
      </c>
      <c r="AP119" s="29">
        <f>IF(A109&gt;end_year_1, 0, Sludge_tonnages!E109)*$AP$6*$AP$7*MCF</f>
        <v>0</v>
      </c>
      <c r="AQ119" s="30">
        <f t="shared" si="121"/>
        <v>0</v>
      </c>
      <c r="AR119" s="9">
        <f t="shared" si="122"/>
        <v>0</v>
      </c>
      <c r="AV119" s="55">
        <f t="shared" si="160"/>
        <v>0</v>
      </c>
      <c r="AX119" s="55">
        <f t="shared" si="161"/>
        <v>0</v>
      </c>
      <c r="AY119" s="55">
        <f t="shared" si="162"/>
        <v>0</v>
      </c>
      <c r="AZ119" s="55">
        <f t="shared" si="163"/>
        <v>0</v>
      </c>
      <c r="BA119" s="55">
        <f t="shared" si="164"/>
        <v>0</v>
      </c>
      <c r="BB119" s="55">
        <f t="shared" si="165"/>
        <v>0</v>
      </c>
      <c r="BC119" s="55">
        <f t="shared" si="166"/>
        <v>0</v>
      </c>
      <c r="BD119" s="55">
        <f t="shared" si="167"/>
        <v>0</v>
      </c>
      <c r="BE119" s="55">
        <f t="shared" si="168"/>
        <v>0</v>
      </c>
      <c r="BF119" s="55">
        <f t="shared" si="140"/>
        <v>0</v>
      </c>
      <c r="BG119" s="55">
        <f t="shared" si="141"/>
        <v>0</v>
      </c>
      <c r="BH119" s="55">
        <f t="shared" si="142"/>
        <v>0</v>
      </c>
      <c r="BI119" s="55">
        <f t="shared" si="143"/>
        <v>0</v>
      </c>
      <c r="BK119" s="55">
        <f t="shared" si="169"/>
        <v>0</v>
      </c>
      <c r="BL119" s="55">
        <f t="shared" si="170"/>
        <v>0</v>
      </c>
      <c r="BM119" s="55">
        <f t="shared" si="171"/>
        <v>0</v>
      </c>
      <c r="BN119" s="55">
        <f t="shared" si="172"/>
        <v>0</v>
      </c>
      <c r="BO119" s="55">
        <f t="shared" si="173"/>
        <v>0</v>
      </c>
      <c r="BP119" s="55">
        <f t="shared" si="174"/>
        <v>0</v>
      </c>
      <c r="BQ119" s="55">
        <f t="shared" si="175"/>
        <v>0</v>
      </c>
      <c r="BR119" s="55">
        <f t="shared" si="176"/>
        <v>0</v>
      </c>
      <c r="BS119" s="55">
        <f t="shared" si="144"/>
        <v>0</v>
      </c>
      <c r="BT119" s="55">
        <f t="shared" si="145"/>
        <v>0</v>
      </c>
      <c r="BU119" s="55">
        <f t="shared" si="146"/>
        <v>0</v>
      </c>
    </row>
    <row r="120" spans="1:73" x14ac:dyDescent="0.25">
      <c r="A120" s="6">
        <f>'DONNÉES '!B149</f>
        <v>108</v>
      </c>
      <c r="B120" s="8">
        <f t="shared" si="149"/>
        <v>0</v>
      </c>
      <c r="C120" s="29">
        <f>INDEX(bulk_tonnages_div!$C$2:$AF$136,MATCH($A120,bulk_tonnages_div!$A$2:$A$136,0),MATCH(C$2,bulk_tonnages_div!$C$1:$AF$1,0))*$C$6*$C$7*MCF</f>
        <v>0</v>
      </c>
      <c r="D120" s="30">
        <f t="shared" si="94"/>
        <v>0</v>
      </c>
      <c r="E120" s="9">
        <f t="shared" si="95"/>
        <v>0</v>
      </c>
      <c r="F120" s="29">
        <f>INDEX(bulk_tonnages_div!$F$2:$AF$136,MATCH($A120,bulk_tonnages_div!$A$2:$A$136,0),MATCH(F$2,bulk_tonnages_div!$F$1:$AF$1,0))*$F$6*$F$7*MCF</f>
        <v>0</v>
      </c>
      <c r="G120" s="30">
        <f t="shared" si="96"/>
        <v>0</v>
      </c>
      <c r="H120" s="9">
        <f t="shared" si="97"/>
        <v>0</v>
      </c>
      <c r="I120" s="29">
        <f>INDEX(bulk_tonnages_div!$F$2:$AF$136,MATCH($A120,bulk_tonnages_div!$A$2:$A$136,0),MATCH(I$2,bulk_tonnages_div!$F$1:$AF$1,0))*$I$6*$I$7*MCF</f>
        <v>0</v>
      </c>
      <c r="J120" s="30">
        <f t="shared" si="150"/>
        <v>0</v>
      </c>
      <c r="K120" s="9">
        <f t="shared" si="151"/>
        <v>0</v>
      </c>
      <c r="L120" s="29">
        <f>INDEX(bulk_tonnages_div!$F$2:$AF$136,MATCH($A120,bulk_tonnages_div!$A$2:$A$136,0),MATCH(L$2,bulk_tonnages_div!$F$1:$AF$1,0))*$L$6*$L$7*MCF</f>
        <v>0</v>
      </c>
      <c r="M120" s="30">
        <f t="shared" si="152"/>
        <v>0</v>
      </c>
      <c r="N120" s="9">
        <f t="shared" si="153"/>
        <v>0</v>
      </c>
      <c r="O120" s="29">
        <f>INDEX(bulk_tonnages_div!$F$2:$AF$136,MATCH($A120,bulk_tonnages_div!$A$2:$A$136,0),MATCH(O$2,bulk_tonnages_div!$F$1:$AF$1,0))*$O$6*$O$7*MCF</f>
        <v>0</v>
      </c>
      <c r="P120" s="30">
        <f t="shared" si="154"/>
        <v>0</v>
      </c>
      <c r="Q120" s="9">
        <f t="shared" si="155"/>
        <v>0</v>
      </c>
      <c r="R120" s="29">
        <f>INDEX(bulk_tonnages_div!$F$2:$AF$136,MATCH($A120,bulk_tonnages_div!$A$2:$A$136,0),MATCH(R$2,bulk_tonnages_div!$F$1:$AF$1,0))*$R$6*$R$7*MCF</f>
        <v>0</v>
      </c>
      <c r="S120" s="30">
        <f t="shared" si="156"/>
        <v>0</v>
      </c>
      <c r="T120" s="9">
        <f t="shared" si="157"/>
        <v>0</v>
      </c>
      <c r="U120" s="29">
        <f>INDEX(bulk_tonnages_div!$F$2:$AF$136,MATCH($A120,bulk_tonnages_div!$A$2:$A$136,0),MATCH(U$2,bulk_tonnages_div!$F$1:$AF$1,0))*$U$6*$U$7*MCF</f>
        <v>0</v>
      </c>
      <c r="V120" s="30">
        <f t="shared" si="158"/>
        <v>0</v>
      </c>
      <c r="W120" s="9">
        <f t="shared" si="159"/>
        <v>0</v>
      </c>
      <c r="X120" s="29">
        <f>INDEX(bulk_tonnages_div!$F$2:$AF$136,MATCH($A120,bulk_tonnages_div!$A$2:$A$136,0),MATCH(X$2,bulk_tonnages_div!$F$1:$AF$1,0))*$X$6*$X$7*MCF</f>
        <v>0</v>
      </c>
      <c r="Y120" s="30">
        <f t="shared" si="98"/>
        <v>0</v>
      </c>
      <c r="Z120" s="9">
        <f t="shared" si="99"/>
        <v>0</v>
      </c>
      <c r="AA120" s="29">
        <f>INDEX(bulk_tonnages_div!$F$2:$AF$136,MATCH($A120,bulk_tonnages_div!$A$2:$A$136,0),MATCH(AA$2,bulk_tonnages_div!$F$1:$AF$1,0))*$AA$6*$AA$7*MCF</f>
        <v>0</v>
      </c>
      <c r="AB120" s="30">
        <f t="shared" si="100"/>
        <v>0</v>
      </c>
      <c r="AC120" s="9">
        <f t="shared" si="101"/>
        <v>0</v>
      </c>
      <c r="AD120" s="29">
        <f>((INDEX(bulk_tonnages_div!$F$2:$AF$136,MATCH($A120,bulk_tonnages_div!$A$2:$A$136,0),MATCH(AD$2,bulk_tonnages_div!$F$1:$AF$1,0)))+(IF(A110&gt;end_year_1,0,'Soil and Dirt_tonnages'!E110)))*$AD$6*$AD$7*MCF</f>
        <v>0</v>
      </c>
      <c r="AE120" s="30">
        <f t="shared" si="102"/>
        <v>0</v>
      </c>
      <c r="AF120" s="9">
        <f t="shared" si="103"/>
        <v>0</v>
      </c>
      <c r="AG120" s="29">
        <f>INDEX(bulk_tonnages_div!$F$2:$AF$136,MATCH($A120,bulk_tonnages_div!$A$2:$A$136,0),MATCH(AG$2,bulk_tonnages_div!$F$1:$AF$1,0))*$AG$6*$AG$7*MCF</f>
        <v>0</v>
      </c>
      <c r="AH120" s="30">
        <f t="shared" si="104"/>
        <v>0</v>
      </c>
      <c r="AI120" s="9">
        <f t="shared" si="105"/>
        <v>0</v>
      </c>
      <c r="AJ120" s="29">
        <f>INDEX(bulk_tonnages_div!$F$2:$AF$136,MATCH($A120,bulk_tonnages_div!$A$2:$A$136,0),MATCH(AJ$2,bulk_tonnages_div!$F$1:$AF$1,0))*$AJ$6*$AJ$7*MCF</f>
        <v>0</v>
      </c>
      <c r="AK120" s="30">
        <f t="shared" si="117"/>
        <v>0</v>
      </c>
      <c r="AL120" s="9">
        <f t="shared" si="118"/>
        <v>0</v>
      </c>
      <c r="AM120" s="29">
        <f>INDEX(bulk_tonnages_div!$F$2:$AF$136,MATCH($A120,bulk_tonnages_div!$A$2:$A$136,0),MATCH(AM$2,bulk_tonnages_div!$F$1:$AF$1,0))*$AM$6*$AM$7*MCF</f>
        <v>0</v>
      </c>
      <c r="AN120" s="30">
        <f t="shared" si="119"/>
        <v>0</v>
      </c>
      <c r="AO120" s="9">
        <f t="shared" si="120"/>
        <v>0</v>
      </c>
      <c r="AP120" s="29">
        <f>IF(A110&gt;end_year_1, 0, Sludge_tonnages!E110)*$AP$6*$AP$7*MCF</f>
        <v>0</v>
      </c>
      <c r="AQ120" s="30">
        <f t="shared" si="121"/>
        <v>0</v>
      </c>
      <c r="AR120" s="9">
        <f t="shared" si="122"/>
        <v>0</v>
      </c>
      <c r="AV120" s="55">
        <f t="shared" si="160"/>
        <v>0</v>
      </c>
      <c r="AX120" s="55">
        <f t="shared" si="161"/>
        <v>0</v>
      </c>
      <c r="AY120" s="55">
        <f t="shared" si="162"/>
        <v>0</v>
      </c>
      <c r="AZ120" s="55">
        <f t="shared" si="163"/>
        <v>0</v>
      </c>
      <c r="BA120" s="55">
        <f t="shared" si="164"/>
        <v>0</v>
      </c>
      <c r="BB120" s="55">
        <f t="shared" si="165"/>
        <v>0</v>
      </c>
      <c r="BC120" s="55">
        <f t="shared" si="166"/>
        <v>0</v>
      </c>
      <c r="BD120" s="55">
        <f t="shared" si="167"/>
        <v>0</v>
      </c>
      <c r="BE120" s="55">
        <f t="shared" si="168"/>
        <v>0</v>
      </c>
      <c r="BF120" s="55">
        <f t="shared" si="140"/>
        <v>0</v>
      </c>
      <c r="BG120" s="55">
        <f t="shared" si="141"/>
        <v>0</v>
      </c>
      <c r="BH120" s="55">
        <f t="shared" si="142"/>
        <v>0</v>
      </c>
      <c r="BI120" s="55">
        <f t="shared" si="143"/>
        <v>0</v>
      </c>
      <c r="BK120" s="55">
        <f t="shared" si="169"/>
        <v>0</v>
      </c>
      <c r="BL120" s="55">
        <f t="shared" si="170"/>
        <v>0</v>
      </c>
      <c r="BM120" s="55">
        <f t="shared" si="171"/>
        <v>0</v>
      </c>
      <c r="BN120" s="55">
        <f t="shared" si="172"/>
        <v>0</v>
      </c>
      <c r="BO120" s="55">
        <f t="shared" si="173"/>
        <v>0</v>
      </c>
      <c r="BP120" s="55">
        <f t="shared" si="174"/>
        <v>0</v>
      </c>
      <c r="BQ120" s="55">
        <f t="shared" si="175"/>
        <v>0</v>
      </c>
      <c r="BR120" s="55">
        <f t="shared" si="176"/>
        <v>0</v>
      </c>
      <c r="BS120" s="55">
        <f t="shared" si="144"/>
        <v>0</v>
      </c>
      <c r="BT120" s="55">
        <f t="shared" si="145"/>
        <v>0</v>
      </c>
      <c r="BU120" s="55">
        <f t="shared" si="146"/>
        <v>0</v>
      </c>
    </row>
    <row r="121" spans="1:73" x14ac:dyDescent="0.25">
      <c r="A121" s="33">
        <f>'DONNÉES '!B150</f>
        <v>109</v>
      </c>
      <c r="B121" s="8">
        <f t="shared" si="149"/>
        <v>0</v>
      </c>
      <c r="C121" s="29">
        <f>INDEX(bulk_tonnages_div!$C$2:$AF$136,MATCH($A121,bulk_tonnages_div!$A$2:$A$136,0),MATCH(C$2,bulk_tonnages_div!$C$1:$AF$1,0))*$C$6*$C$7*MCF</f>
        <v>0</v>
      </c>
      <c r="D121" s="30">
        <f>C121+(D120*D$5)</f>
        <v>0</v>
      </c>
      <c r="E121" s="9">
        <f t="shared" si="95"/>
        <v>0</v>
      </c>
      <c r="F121" s="29">
        <f>INDEX(bulk_tonnages_div!$F$2:$AF$136,MATCH($A121,bulk_tonnages_div!$A$2:$A$136,0),MATCH(F$2,bulk_tonnages_div!$F$1:$AF$1,0))*$F$6*$F$7*MCF</f>
        <v>0</v>
      </c>
      <c r="G121" s="30">
        <f t="shared" si="96"/>
        <v>0</v>
      </c>
      <c r="H121" s="9">
        <f t="shared" si="97"/>
        <v>0</v>
      </c>
      <c r="I121" s="29">
        <f>INDEX(bulk_tonnages_div!$F$2:$AF$136,MATCH($A121,bulk_tonnages_div!$A$2:$A$136,0),MATCH(I$2,bulk_tonnages_div!$F$1:$AF$1,0))*$I$6*$I$7*MCF</f>
        <v>0</v>
      </c>
      <c r="J121" s="30">
        <f t="shared" si="150"/>
        <v>0</v>
      </c>
      <c r="K121" s="9">
        <f t="shared" si="151"/>
        <v>0</v>
      </c>
      <c r="L121" s="29">
        <f>INDEX(bulk_tonnages_div!$F$2:$AF$136,MATCH($A121,bulk_tonnages_div!$A$2:$A$136,0),MATCH(L$2,bulk_tonnages_div!$F$1:$AF$1,0))*$L$6*$L$7*MCF</f>
        <v>0</v>
      </c>
      <c r="M121" s="30">
        <f t="shared" si="152"/>
        <v>0</v>
      </c>
      <c r="N121" s="9">
        <f t="shared" si="153"/>
        <v>0</v>
      </c>
      <c r="O121" s="29">
        <f>INDEX(bulk_tonnages_div!$F$2:$AF$136,MATCH($A121,bulk_tonnages_div!$A$2:$A$136,0),MATCH(O$2,bulk_tonnages_div!$F$1:$AF$1,0))*$O$6*$O$7*MCF</f>
        <v>0</v>
      </c>
      <c r="P121" s="30">
        <f t="shared" si="154"/>
        <v>0</v>
      </c>
      <c r="Q121" s="9">
        <f t="shared" si="155"/>
        <v>0</v>
      </c>
      <c r="R121" s="29">
        <f>INDEX(bulk_tonnages_div!$F$2:$AF$136,MATCH($A121,bulk_tonnages_div!$A$2:$A$136,0),MATCH(R$2,bulk_tonnages_div!$F$1:$AF$1,0))*$R$6*$R$7*MCF</f>
        <v>0</v>
      </c>
      <c r="S121" s="30">
        <f t="shared" si="156"/>
        <v>0</v>
      </c>
      <c r="T121" s="9">
        <f t="shared" si="157"/>
        <v>0</v>
      </c>
      <c r="U121" s="29">
        <f>INDEX(bulk_tonnages_div!$F$2:$AF$136,MATCH($A121,bulk_tonnages_div!$A$2:$A$136,0),MATCH(U$2,bulk_tonnages_div!$F$1:$AF$1,0))*$U$6*$U$7*MCF</f>
        <v>0</v>
      </c>
      <c r="V121" s="30">
        <f t="shared" si="158"/>
        <v>0</v>
      </c>
      <c r="W121" s="9">
        <f t="shared" si="159"/>
        <v>0</v>
      </c>
      <c r="X121" s="29">
        <f>INDEX(bulk_tonnages_div!$F$2:$AF$136,MATCH($A121,bulk_tonnages_div!$A$2:$A$136,0),MATCH(X$2,bulk_tonnages_div!$F$1:$AF$1,0))*$X$6*$X$7*MCF</f>
        <v>0</v>
      </c>
      <c r="Y121" s="30">
        <f t="shared" si="98"/>
        <v>0</v>
      </c>
      <c r="Z121" s="9">
        <f t="shared" si="99"/>
        <v>0</v>
      </c>
      <c r="AA121" s="29">
        <f>INDEX(bulk_tonnages_div!$F$2:$AF$136,MATCH($A121,bulk_tonnages_div!$A$2:$A$136,0),MATCH(AA$2,bulk_tonnages_div!$F$1:$AF$1,0))*$AA$6*$AA$7*MCF</f>
        <v>0</v>
      </c>
      <c r="AB121" s="30">
        <f t="shared" si="100"/>
        <v>0</v>
      </c>
      <c r="AC121" s="9">
        <f t="shared" si="101"/>
        <v>0</v>
      </c>
      <c r="AD121" s="29">
        <f>((INDEX(bulk_tonnages_div!$F$2:$AF$136,MATCH($A121,bulk_tonnages_div!$A$2:$A$136,0),MATCH(AD$2,bulk_tonnages_div!$F$1:$AF$1,0)))+(IF(A111&gt;end_year_1,0,'Soil and Dirt_tonnages'!E111)))*$AD$6*$AD$7*MCF</f>
        <v>0</v>
      </c>
      <c r="AE121" s="30">
        <f t="shared" si="102"/>
        <v>0</v>
      </c>
      <c r="AF121" s="9">
        <f t="shared" si="103"/>
        <v>0</v>
      </c>
      <c r="AG121" s="29">
        <f>INDEX(bulk_tonnages_div!$F$2:$AF$136,MATCH($A121,bulk_tonnages_div!$A$2:$A$136,0),MATCH(AG$2,bulk_tonnages_div!$F$1:$AF$1,0))*$AG$6*$AG$7*MCF</f>
        <v>0</v>
      </c>
      <c r="AH121" s="30">
        <f t="shared" si="104"/>
        <v>0</v>
      </c>
      <c r="AI121" s="9">
        <f t="shared" si="105"/>
        <v>0</v>
      </c>
      <c r="AJ121" s="29">
        <f>INDEX(bulk_tonnages_div!$F$2:$AF$136,MATCH($A121,bulk_tonnages_div!$A$2:$A$136,0),MATCH(AJ$2,bulk_tonnages_div!$F$1:$AF$1,0))*$AJ$6*$AJ$7*MCF</f>
        <v>0</v>
      </c>
      <c r="AK121" s="30">
        <f t="shared" si="117"/>
        <v>0</v>
      </c>
      <c r="AL121" s="9">
        <f t="shared" si="118"/>
        <v>0</v>
      </c>
      <c r="AM121" s="29">
        <f>INDEX(bulk_tonnages_div!$F$2:$AF$136,MATCH($A121,bulk_tonnages_div!$A$2:$A$136,0),MATCH(AM$2,bulk_tonnages_div!$F$1:$AF$1,0))*$AM$6*$AM$7*MCF</f>
        <v>0</v>
      </c>
      <c r="AN121" s="30">
        <f t="shared" si="119"/>
        <v>0</v>
      </c>
      <c r="AO121" s="9">
        <f t="shared" si="120"/>
        <v>0</v>
      </c>
      <c r="AP121" s="29">
        <f>IF(A111&gt;end_year_1, 0, Sludge_tonnages!E111)*$AP$6*$AP$7*MCF</f>
        <v>0</v>
      </c>
      <c r="AQ121" s="30">
        <f t="shared" si="121"/>
        <v>0</v>
      </c>
      <c r="AR121" s="9">
        <f t="shared" si="122"/>
        <v>0</v>
      </c>
      <c r="AV121" s="55">
        <f t="shared" si="160"/>
        <v>0</v>
      </c>
      <c r="AX121" s="55">
        <f t="shared" si="161"/>
        <v>0</v>
      </c>
      <c r="AY121" s="55">
        <f t="shared" si="162"/>
        <v>0</v>
      </c>
      <c r="AZ121" s="55">
        <f t="shared" si="163"/>
        <v>0</v>
      </c>
      <c r="BA121" s="55">
        <f t="shared" si="164"/>
        <v>0</v>
      </c>
      <c r="BB121" s="55">
        <f t="shared" si="165"/>
        <v>0</v>
      </c>
      <c r="BC121" s="55">
        <f t="shared" si="166"/>
        <v>0</v>
      </c>
      <c r="BD121" s="55">
        <f t="shared" si="167"/>
        <v>0</v>
      </c>
      <c r="BE121" s="55">
        <f t="shared" si="168"/>
        <v>0</v>
      </c>
      <c r="BF121" s="55">
        <f t="shared" si="140"/>
        <v>0</v>
      </c>
      <c r="BG121" s="55">
        <f t="shared" si="141"/>
        <v>0</v>
      </c>
      <c r="BH121" s="55">
        <f t="shared" si="142"/>
        <v>0</v>
      </c>
      <c r="BI121" s="55">
        <f t="shared" si="143"/>
        <v>0</v>
      </c>
      <c r="BK121" s="55">
        <f t="shared" si="169"/>
        <v>0</v>
      </c>
      <c r="BL121" s="55">
        <f t="shared" si="170"/>
        <v>0</v>
      </c>
      <c r="BM121" s="55">
        <f t="shared" si="171"/>
        <v>0</v>
      </c>
      <c r="BN121" s="55">
        <f t="shared" si="172"/>
        <v>0</v>
      </c>
      <c r="BO121" s="55">
        <f t="shared" si="173"/>
        <v>0</v>
      </c>
      <c r="BP121" s="55">
        <f t="shared" si="174"/>
        <v>0</v>
      </c>
      <c r="BQ121" s="55">
        <f t="shared" si="175"/>
        <v>0</v>
      </c>
      <c r="BR121" s="55">
        <f t="shared" si="176"/>
        <v>0</v>
      </c>
      <c r="BS121" s="55">
        <f t="shared" si="144"/>
        <v>0</v>
      </c>
      <c r="BT121" s="55">
        <f t="shared" si="145"/>
        <v>0</v>
      </c>
      <c r="BU121" s="55">
        <f t="shared" si="146"/>
        <v>0</v>
      </c>
    </row>
    <row r="122" spans="1:73" x14ac:dyDescent="0.25">
      <c r="A122" s="6">
        <f>'DONNÉES '!B151</f>
        <v>110</v>
      </c>
      <c r="B122" s="8">
        <f t="shared" ref="B122:B127" si="177">SUMIFS(C122:AR122,$C$11:$AR$11,$E$11)*CH4_C_ratio*default_F</f>
        <v>0</v>
      </c>
      <c r="C122" s="29">
        <f>INDEX(bulk_tonnages_div!$C$2:$AF$136,MATCH($A122,bulk_tonnages_div!$A$2:$A$136,0),MATCH(C$2,bulk_tonnages_div!$C$1:$AF$1,0))*$C$6*$C$7*MCF</f>
        <v>0</v>
      </c>
      <c r="D122" s="30">
        <f t="shared" ref="D122:D125" si="178">C122+(D121*D$5)</f>
        <v>0</v>
      </c>
      <c r="E122" s="9">
        <f t="shared" ref="E122:E127" si="179">D121*(1-E$5)</f>
        <v>0</v>
      </c>
      <c r="F122" s="29">
        <f>INDEX(bulk_tonnages_div!$F$2:$AF$136,MATCH($A122,bulk_tonnages_div!$A$2:$A$136,0),MATCH(F$2,bulk_tonnages_div!$F$1:$AF$1,0))*$F$6*$F$7*MCF</f>
        <v>0</v>
      </c>
      <c r="G122" s="30">
        <f t="shared" ref="G122:G127" si="180">F122+(G121*G$5)</f>
        <v>0</v>
      </c>
      <c r="H122" s="9">
        <f t="shared" ref="H122:H127" si="181">G121*(1-H$5)</f>
        <v>0</v>
      </c>
      <c r="I122" s="29">
        <f>INDEX(bulk_tonnages_div!$F$2:$AF$136,MATCH($A122,bulk_tonnages_div!$A$2:$A$136,0),MATCH(I$2,bulk_tonnages_div!$F$1:$AF$1,0))*$I$6*$I$7*MCF</f>
        <v>0</v>
      </c>
      <c r="J122" s="30">
        <f t="shared" ref="J122:J127" si="182">I122+(J121*J$5)</f>
        <v>0</v>
      </c>
      <c r="K122" s="9">
        <f t="shared" ref="K122:K127" si="183">J121*(1-K$5)</f>
        <v>0</v>
      </c>
      <c r="L122" s="29">
        <f>INDEX(bulk_tonnages_div!$F$2:$AF$136,MATCH($A122,bulk_tonnages_div!$A$2:$A$136,0),MATCH(L$2,bulk_tonnages_div!$F$1:$AF$1,0))*$L$6*$L$7*MCF</f>
        <v>0</v>
      </c>
      <c r="M122" s="30">
        <f t="shared" ref="M122:M127" si="184">L122+(M121*M$5)</f>
        <v>0</v>
      </c>
      <c r="N122" s="9">
        <f t="shared" ref="N122:N127" si="185">M121*(1-N$5)</f>
        <v>0</v>
      </c>
      <c r="O122" s="29">
        <f>INDEX(bulk_tonnages_div!$F$2:$AF$136,MATCH($A122,bulk_tonnages_div!$A$2:$A$136,0),MATCH(O$2,bulk_tonnages_div!$F$1:$AF$1,0))*$O$6*$O$7*MCF</f>
        <v>0</v>
      </c>
      <c r="P122" s="30">
        <f t="shared" ref="P122:P127" si="186">O122+(P121*P$5)</f>
        <v>0</v>
      </c>
      <c r="Q122" s="9">
        <f t="shared" ref="Q122:Q127" si="187">P121*(1-Q$5)</f>
        <v>0</v>
      </c>
      <c r="R122" s="29">
        <f>INDEX(bulk_tonnages_div!$F$2:$AF$136,MATCH($A122,bulk_tonnages_div!$A$2:$A$136,0),MATCH(R$2,bulk_tonnages_div!$F$1:$AF$1,0))*$R$6*$R$7*MCF</f>
        <v>0</v>
      </c>
      <c r="S122" s="30">
        <f t="shared" ref="S122:S127" si="188">R122+(S121*S$5)</f>
        <v>0</v>
      </c>
      <c r="T122" s="9">
        <f t="shared" ref="T122:T127" si="189">S121*(1-T$5)</f>
        <v>0</v>
      </c>
      <c r="U122" s="29">
        <f>INDEX(bulk_tonnages_div!$F$2:$AF$136,MATCH($A122,bulk_tonnages_div!$A$2:$A$136,0),MATCH(U$2,bulk_tonnages_div!$F$1:$AF$1,0))*$U$6*$U$7*MCF</f>
        <v>0</v>
      </c>
      <c r="V122" s="30">
        <f t="shared" ref="V122:V127" si="190">U122+(V121*V$5)</f>
        <v>0</v>
      </c>
      <c r="W122" s="9">
        <f t="shared" ref="W122:W127" si="191">V121*(1-W$5)</f>
        <v>0</v>
      </c>
      <c r="X122" s="29">
        <f>INDEX(bulk_tonnages_div!$F$2:$AF$136,MATCH($A122,bulk_tonnages_div!$A$2:$A$136,0),MATCH(X$2,bulk_tonnages_div!$F$1:$AF$1,0))*$X$6*$X$7*MCF</f>
        <v>0</v>
      </c>
      <c r="Y122" s="30">
        <f t="shared" ref="Y122:Y127" si="192">X122+(Y121*Y$5)</f>
        <v>0</v>
      </c>
      <c r="Z122" s="9">
        <f t="shared" ref="Z122:Z127" si="193">Y121*(1-Z$5)</f>
        <v>0</v>
      </c>
      <c r="AA122" s="29">
        <f>INDEX(bulk_tonnages_div!$F$2:$AF$136,MATCH($A122,bulk_tonnages_div!$A$2:$A$136,0),MATCH(AA$2,bulk_tonnages_div!$F$1:$AF$1,0))*$AA$6*$AA$7*MCF</f>
        <v>0</v>
      </c>
      <c r="AB122" s="30">
        <f t="shared" ref="AB122:AB127" si="194">AA122+(AB121*AB$5)</f>
        <v>0</v>
      </c>
      <c r="AC122" s="9">
        <f t="shared" ref="AC122:AC127" si="195">AB121*(1-AC$5)</f>
        <v>0</v>
      </c>
      <c r="AD122" s="29">
        <f>((INDEX(bulk_tonnages_div!$F$2:$AF$136,MATCH($A122,bulk_tonnages_div!$A$2:$A$136,0),MATCH(AD$2,bulk_tonnages_div!$F$1:$AF$1,0)))+(IF(A112&gt;end_year_1,0,'Soil and Dirt_tonnages'!E112)))*$AD$6*$AD$7*MCF</f>
        <v>0</v>
      </c>
      <c r="AE122" s="30">
        <f t="shared" ref="AE122:AE127" si="196">AD122+(AE121*AE$5)</f>
        <v>0</v>
      </c>
      <c r="AF122" s="9">
        <f t="shared" ref="AF122:AF127" si="197">AE121*(1-AF$5)</f>
        <v>0</v>
      </c>
      <c r="AG122" s="29">
        <f>INDEX(bulk_tonnages_div!$F$2:$AF$136,MATCH($A122,bulk_tonnages_div!$A$2:$A$136,0),MATCH(AG$2,bulk_tonnages_div!$F$1:$AF$1,0))*$AG$6*$AG$7*MCF</f>
        <v>0</v>
      </c>
      <c r="AH122" s="30">
        <f t="shared" ref="AH122:AH127" si="198">AG122+(AH121*AH$5)</f>
        <v>0</v>
      </c>
      <c r="AI122" s="9">
        <f t="shared" ref="AI122:AI127" si="199">AH121*(1-AI$5)</f>
        <v>0</v>
      </c>
      <c r="AJ122" s="29">
        <f>INDEX(bulk_tonnages_div!$F$2:$AF$136,MATCH($A122,bulk_tonnages_div!$A$2:$A$136,0),MATCH(AJ$2,bulk_tonnages_div!$F$1:$AF$1,0))*$AJ$6*$AJ$7*MCF</f>
        <v>0</v>
      </c>
      <c r="AK122" s="30">
        <f t="shared" ref="AK122:AK127" si="200">AJ122+(AK121*AK$5)</f>
        <v>0</v>
      </c>
      <c r="AL122" s="9">
        <f t="shared" ref="AL122:AL127" si="201">AK121*(1-AL$5)</f>
        <v>0</v>
      </c>
      <c r="AM122" s="29">
        <f>INDEX(bulk_tonnages_div!$F$2:$AF$136,MATCH($A122,bulk_tonnages_div!$A$2:$A$136,0),MATCH(AM$2,bulk_tonnages_div!$F$1:$AF$1,0))*$AM$6*$AM$7*MCF</f>
        <v>0</v>
      </c>
      <c r="AN122" s="30">
        <f t="shared" ref="AN122:AN127" si="202">AM122+(AN121*AN$5)</f>
        <v>0</v>
      </c>
      <c r="AO122" s="9">
        <f t="shared" ref="AO122:AO127" si="203">AN121*(1-AO$5)</f>
        <v>0</v>
      </c>
      <c r="AP122" s="29">
        <f>IF(A112&gt;end_year_1, 0, Sludge_tonnages!E112)*$AP$6*$AP$7*MCF</f>
        <v>0</v>
      </c>
      <c r="AQ122" s="30">
        <f t="shared" ref="AQ122:AQ127" si="204">AP122+(AQ121*AQ$5)</f>
        <v>0</v>
      </c>
      <c r="AR122" s="9">
        <f t="shared" ref="AR122:AR127" si="205">AQ121*(1-AR$5)</f>
        <v>0</v>
      </c>
    </row>
    <row r="123" spans="1:73" x14ac:dyDescent="0.25">
      <c r="A123" s="6">
        <f>'DONNÉES '!B152</f>
        <v>111</v>
      </c>
      <c r="B123" s="8">
        <f t="shared" si="177"/>
        <v>0</v>
      </c>
      <c r="C123" s="29">
        <f>INDEX(bulk_tonnages_div!$C$2:$AF$136,MATCH($A123,bulk_tonnages_div!$A$2:$A$136,0),MATCH(C$2,bulk_tonnages_div!$C$1:$AF$1,0))*$C$6*$C$7*MCF</f>
        <v>0</v>
      </c>
      <c r="D123" s="30">
        <f t="shared" si="178"/>
        <v>0</v>
      </c>
      <c r="E123" s="9">
        <f t="shared" si="179"/>
        <v>0</v>
      </c>
      <c r="F123" s="29">
        <f>INDEX(bulk_tonnages_div!$F$2:$AF$136,MATCH($A123,bulk_tonnages_div!$A$2:$A$136,0),MATCH(F$2,bulk_tonnages_div!$F$1:$AF$1,0))*$F$6*$F$7*MCF</f>
        <v>0</v>
      </c>
      <c r="G123" s="30">
        <f t="shared" si="180"/>
        <v>0</v>
      </c>
      <c r="H123" s="9">
        <f t="shared" si="181"/>
        <v>0</v>
      </c>
      <c r="I123" s="29">
        <f>INDEX(bulk_tonnages_div!$F$2:$AF$136,MATCH($A123,bulk_tonnages_div!$A$2:$A$136,0),MATCH(I$2,bulk_tonnages_div!$F$1:$AF$1,0))*$I$6*$I$7*MCF</f>
        <v>0</v>
      </c>
      <c r="J123" s="30">
        <f t="shared" si="182"/>
        <v>0</v>
      </c>
      <c r="K123" s="9">
        <f t="shared" si="183"/>
        <v>0</v>
      </c>
      <c r="L123" s="29">
        <f>INDEX(bulk_tonnages_div!$F$2:$AF$136,MATCH($A123,bulk_tonnages_div!$A$2:$A$136,0),MATCH(L$2,bulk_tonnages_div!$F$1:$AF$1,0))*$L$6*$L$7*MCF</f>
        <v>0</v>
      </c>
      <c r="M123" s="30">
        <f t="shared" si="184"/>
        <v>0</v>
      </c>
      <c r="N123" s="9">
        <f t="shared" si="185"/>
        <v>0</v>
      </c>
      <c r="O123" s="29">
        <f>INDEX(bulk_tonnages_div!$F$2:$AF$136,MATCH($A123,bulk_tonnages_div!$A$2:$A$136,0),MATCH(O$2,bulk_tonnages_div!$F$1:$AF$1,0))*$O$6*$O$7*MCF</f>
        <v>0</v>
      </c>
      <c r="P123" s="30">
        <f t="shared" si="186"/>
        <v>0</v>
      </c>
      <c r="Q123" s="9">
        <f t="shared" si="187"/>
        <v>0</v>
      </c>
      <c r="R123" s="29">
        <f>INDEX(bulk_tonnages_div!$F$2:$AF$136,MATCH($A123,bulk_tonnages_div!$A$2:$A$136,0),MATCH(R$2,bulk_tonnages_div!$F$1:$AF$1,0))*$R$6*$R$7*MCF</f>
        <v>0</v>
      </c>
      <c r="S123" s="30">
        <f t="shared" si="188"/>
        <v>0</v>
      </c>
      <c r="T123" s="9">
        <f t="shared" si="189"/>
        <v>0</v>
      </c>
      <c r="U123" s="29">
        <f>INDEX(bulk_tonnages_div!$F$2:$AF$136,MATCH($A123,bulk_tonnages_div!$A$2:$A$136,0),MATCH(U$2,bulk_tonnages_div!$F$1:$AF$1,0))*$U$6*$U$7*MCF</f>
        <v>0</v>
      </c>
      <c r="V123" s="30">
        <f t="shared" si="190"/>
        <v>0</v>
      </c>
      <c r="W123" s="9">
        <f t="shared" si="191"/>
        <v>0</v>
      </c>
      <c r="X123" s="29">
        <f>INDEX(bulk_tonnages_div!$F$2:$AF$136,MATCH($A123,bulk_tonnages_div!$A$2:$A$136,0),MATCH(X$2,bulk_tonnages_div!$F$1:$AF$1,0))*$X$6*$X$7*MCF</f>
        <v>0</v>
      </c>
      <c r="Y123" s="30">
        <f t="shared" si="192"/>
        <v>0</v>
      </c>
      <c r="Z123" s="9">
        <f t="shared" si="193"/>
        <v>0</v>
      </c>
      <c r="AA123" s="29">
        <f>INDEX(bulk_tonnages_div!$F$2:$AF$136,MATCH($A123,bulk_tonnages_div!$A$2:$A$136,0),MATCH(AA$2,bulk_tonnages_div!$F$1:$AF$1,0))*$AA$6*$AA$7*MCF</f>
        <v>0</v>
      </c>
      <c r="AB123" s="30">
        <f t="shared" si="194"/>
        <v>0</v>
      </c>
      <c r="AC123" s="9">
        <f t="shared" si="195"/>
        <v>0</v>
      </c>
      <c r="AD123" s="29">
        <f>((INDEX(bulk_tonnages_div!$F$2:$AF$136,MATCH($A123,bulk_tonnages_div!$A$2:$A$136,0),MATCH(AD$2,bulk_tonnages_div!$F$1:$AF$1,0)))+(IF(A113&gt;end_year_1,0,'Soil and Dirt_tonnages'!E113)))*$AD$6*$AD$7*MCF</f>
        <v>0</v>
      </c>
      <c r="AE123" s="30">
        <f t="shared" si="196"/>
        <v>0</v>
      </c>
      <c r="AF123" s="9">
        <f t="shared" si="197"/>
        <v>0</v>
      </c>
      <c r="AG123" s="29">
        <f>INDEX(bulk_tonnages_div!$F$2:$AF$136,MATCH($A123,bulk_tonnages_div!$A$2:$A$136,0),MATCH(AG$2,bulk_tonnages_div!$F$1:$AF$1,0))*$AG$6*$AG$7*MCF</f>
        <v>0</v>
      </c>
      <c r="AH123" s="30">
        <f t="shared" si="198"/>
        <v>0</v>
      </c>
      <c r="AI123" s="9">
        <f t="shared" si="199"/>
        <v>0</v>
      </c>
      <c r="AJ123" s="29">
        <f>INDEX(bulk_tonnages_div!$F$2:$AF$136,MATCH($A123,bulk_tonnages_div!$A$2:$A$136,0),MATCH(AJ$2,bulk_tonnages_div!$F$1:$AF$1,0))*$AJ$6*$AJ$7*MCF</f>
        <v>0</v>
      </c>
      <c r="AK123" s="30">
        <f t="shared" si="200"/>
        <v>0</v>
      </c>
      <c r="AL123" s="9">
        <f t="shared" si="201"/>
        <v>0</v>
      </c>
      <c r="AM123" s="29">
        <f>INDEX(bulk_tonnages_div!$F$2:$AF$136,MATCH($A123,bulk_tonnages_div!$A$2:$A$136,0),MATCH(AM$2,bulk_tonnages_div!$F$1:$AF$1,0))*$AM$6*$AM$7*MCF</f>
        <v>0</v>
      </c>
      <c r="AN123" s="30">
        <f t="shared" si="202"/>
        <v>0</v>
      </c>
      <c r="AO123" s="9">
        <f t="shared" si="203"/>
        <v>0</v>
      </c>
      <c r="AP123" s="29">
        <f>IF(A113&gt;end_year_1, 0, Sludge_tonnages!E113)*$AP$6*$AP$7*MCF</f>
        <v>0</v>
      </c>
      <c r="AQ123" s="30">
        <f t="shared" si="204"/>
        <v>0</v>
      </c>
      <c r="AR123" s="9">
        <f t="shared" si="205"/>
        <v>0</v>
      </c>
    </row>
    <row r="124" spans="1:73" x14ac:dyDescent="0.25">
      <c r="A124" s="6">
        <f>'DONNÉES '!B153</f>
        <v>112</v>
      </c>
      <c r="B124" s="8">
        <f t="shared" si="177"/>
        <v>0</v>
      </c>
      <c r="C124" s="29">
        <f>INDEX(bulk_tonnages_div!$C$2:$AF$136,MATCH($A124,bulk_tonnages_div!$A$2:$A$136,0),MATCH(C$2,bulk_tonnages_div!$C$1:$AF$1,0))*$C$6*$C$7*MCF</f>
        <v>0</v>
      </c>
      <c r="D124" s="30">
        <f t="shared" si="178"/>
        <v>0</v>
      </c>
      <c r="E124" s="9">
        <f t="shared" si="179"/>
        <v>0</v>
      </c>
      <c r="F124" s="29">
        <f>INDEX(bulk_tonnages_div!$F$2:$AF$136,MATCH($A124,bulk_tonnages_div!$A$2:$A$136,0),MATCH(F$2,bulk_tonnages_div!$F$1:$AF$1,0))*$F$6*$F$7*MCF</f>
        <v>0</v>
      </c>
      <c r="G124" s="30">
        <f t="shared" si="180"/>
        <v>0</v>
      </c>
      <c r="H124" s="9">
        <f t="shared" si="181"/>
        <v>0</v>
      </c>
      <c r="I124" s="29">
        <f>INDEX(bulk_tonnages_div!$F$2:$AF$136,MATCH($A124,bulk_tonnages_div!$A$2:$A$136,0),MATCH(I$2,bulk_tonnages_div!$F$1:$AF$1,0))*$I$6*$I$7*MCF</f>
        <v>0</v>
      </c>
      <c r="J124" s="30">
        <f t="shared" si="182"/>
        <v>0</v>
      </c>
      <c r="K124" s="9">
        <f t="shared" si="183"/>
        <v>0</v>
      </c>
      <c r="L124" s="29">
        <f>INDEX(bulk_tonnages_div!$F$2:$AF$136,MATCH($A124,bulk_tonnages_div!$A$2:$A$136,0),MATCH(L$2,bulk_tonnages_div!$F$1:$AF$1,0))*$L$6*$L$7*MCF</f>
        <v>0</v>
      </c>
      <c r="M124" s="30">
        <f t="shared" si="184"/>
        <v>0</v>
      </c>
      <c r="N124" s="9">
        <f t="shared" si="185"/>
        <v>0</v>
      </c>
      <c r="O124" s="29">
        <f>INDEX(bulk_tonnages_div!$F$2:$AF$136,MATCH($A124,bulk_tonnages_div!$A$2:$A$136,0),MATCH(O$2,bulk_tonnages_div!$F$1:$AF$1,0))*$O$6*$O$7*MCF</f>
        <v>0</v>
      </c>
      <c r="P124" s="30">
        <f t="shared" si="186"/>
        <v>0</v>
      </c>
      <c r="Q124" s="9">
        <f t="shared" si="187"/>
        <v>0</v>
      </c>
      <c r="R124" s="29">
        <f>INDEX(bulk_tonnages_div!$F$2:$AF$136,MATCH($A124,bulk_tonnages_div!$A$2:$A$136,0),MATCH(R$2,bulk_tonnages_div!$F$1:$AF$1,0))*$R$6*$R$7*MCF</f>
        <v>0</v>
      </c>
      <c r="S124" s="30">
        <f t="shared" si="188"/>
        <v>0</v>
      </c>
      <c r="T124" s="9">
        <f t="shared" si="189"/>
        <v>0</v>
      </c>
      <c r="U124" s="29">
        <f>INDEX(bulk_tonnages_div!$F$2:$AF$136,MATCH($A124,bulk_tonnages_div!$A$2:$A$136,0),MATCH(U$2,bulk_tonnages_div!$F$1:$AF$1,0))*$U$6*$U$7*MCF</f>
        <v>0</v>
      </c>
      <c r="V124" s="30">
        <f t="shared" si="190"/>
        <v>0</v>
      </c>
      <c r="W124" s="9">
        <f t="shared" si="191"/>
        <v>0</v>
      </c>
      <c r="X124" s="29">
        <f>INDEX(bulk_tonnages_div!$F$2:$AF$136,MATCH($A124,bulk_tonnages_div!$A$2:$A$136,0),MATCH(X$2,bulk_tonnages_div!$F$1:$AF$1,0))*$X$6*$X$7*MCF</f>
        <v>0</v>
      </c>
      <c r="Y124" s="30">
        <f t="shared" si="192"/>
        <v>0</v>
      </c>
      <c r="Z124" s="9">
        <f t="shared" si="193"/>
        <v>0</v>
      </c>
      <c r="AA124" s="29">
        <f>INDEX(bulk_tonnages_div!$F$2:$AF$136,MATCH($A124,bulk_tonnages_div!$A$2:$A$136,0),MATCH(AA$2,bulk_tonnages_div!$F$1:$AF$1,0))*$AA$6*$AA$7*MCF</f>
        <v>0</v>
      </c>
      <c r="AB124" s="30">
        <f t="shared" si="194"/>
        <v>0</v>
      </c>
      <c r="AC124" s="9">
        <f t="shared" si="195"/>
        <v>0</v>
      </c>
      <c r="AD124" s="29">
        <f>((INDEX(bulk_tonnages_div!$F$2:$AF$136,MATCH($A124,bulk_tonnages_div!$A$2:$A$136,0),MATCH(AD$2,bulk_tonnages_div!$F$1:$AF$1,0)))+(IF(A114&gt;end_year_1,0,'Soil and Dirt_tonnages'!E114)))*$AD$6*$AD$7*MCF</f>
        <v>0</v>
      </c>
      <c r="AE124" s="30">
        <f t="shared" si="196"/>
        <v>0</v>
      </c>
      <c r="AF124" s="9">
        <f t="shared" si="197"/>
        <v>0</v>
      </c>
      <c r="AG124" s="29">
        <f>INDEX(bulk_tonnages_div!$F$2:$AF$136,MATCH($A124,bulk_tonnages_div!$A$2:$A$136,0),MATCH(AG$2,bulk_tonnages_div!$F$1:$AF$1,0))*$AG$6*$AG$7*MCF</f>
        <v>0</v>
      </c>
      <c r="AH124" s="30">
        <f t="shared" si="198"/>
        <v>0</v>
      </c>
      <c r="AI124" s="9">
        <f t="shared" si="199"/>
        <v>0</v>
      </c>
      <c r="AJ124" s="29">
        <f>INDEX(bulk_tonnages_div!$F$2:$AF$136,MATCH($A124,bulk_tonnages_div!$A$2:$A$136,0),MATCH(AJ$2,bulk_tonnages_div!$F$1:$AF$1,0))*$AJ$6*$AJ$7*MCF</f>
        <v>0</v>
      </c>
      <c r="AK124" s="30">
        <f t="shared" si="200"/>
        <v>0</v>
      </c>
      <c r="AL124" s="9">
        <f t="shared" si="201"/>
        <v>0</v>
      </c>
      <c r="AM124" s="29">
        <f>INDEX(bulk_tonnages_div!$F$2:$AF$136,MATCH($A124,bulk_tonnages_div!$A$2:$A$136,0),MATCH(AM$2,bulk_tonnages_div!$F$1:$AF$1,0))*$AM$6*$AM$7*MCF</f>
        <v>0</v>
      </c>
      <c r="AN124" s="30">
        <f t="shared" si="202"/>
        <v>0</v>
      </c>
      <c r="AO124" s="9">
        <f t="shared" si="203"/>
        <v>0</v>
      </c>
      <c r="AP124" s="29">
        <f>IF(A114&gt;end_year_1, 0, Sludge_tonnages!E114)*$AP$6*$AP$7*MCF</f>
        <v>0</v>
      </c>
      <c r="AQ124" s="30">
        <f t="shared" si="204"/>
        <v>0</v>
      </c>
      <c r="AR124" s="9">
        <f t="shared" si="205"/>
        <v>0</v>
      </c>
    </row>
    <row r="125" spans="1:73" x14ac:dyDescent="0.25">
      <c r="A125" s="6">
        <f>'DONNÉES '!B154</f>
        <v>113</v>
      </c>
      <c r="B125" s="8">
        <f t="shared" si="177"/>
        <v>0</v>
      </c>
      <c r="C125" s="29">
        <f>INDEX(bulk_tonnages_div!$C$2:$AF$136,MATCH($A125,bulk_tonnages_div!$A$2:$A$136,0),MATCH(C$2,bulk_tonnages_div!$C$1:$AF$1,0))*$C$6*$C$7*MCF</f>
        <v>0</v>
      </c>
      <c r="D125" s="30">
        <f t="shared" si="178"/>
        <v>0</v>
      </c>
      <c r="E125" s="9">
        <f t="shared" si="179"/>
        <v>0</v>
      </c>
      <c r="F125" s="29">
        <f>INDEX(bulk_tonnages_div!$F$2:$AF$136,MATCH($A125,bulk_tonnages_div!$A$2:$A$136,0),MATCH(F$2,bulk_tonnages_div!$F$1:$AF$1,0))*$F$6*$F$7*MCF</f>
        <v>0</v>
      </c>
      <c r="G125" s="30">
        <f t="shared" si="180"/>
        <v>0</v>
      </c>
      <c r="H125" s="9">
        <f t="shared" si="181"/>
        <v>0</v>
      </c>
      <c r="I125" s="29">
        <f>INDEX(bulk_tonnages_div!$F$2:$AF$136,MATCH($A125,bulk_tonnages_div!$A$2:$A$136,0),MATCH(I$2,bulk_tonnages_div!$F$1:$AF$1,0))*$I$6*$I$7*MCF</f>
        <v>0</v>
      </c>
      <c r="J125" s="30">
        <f t="shared" si="182"/>
        <v>0</v>
      </c>
      <c r="K125" s="9">
        <f t="shared" si="183"/>
        <v>0</v>
      </c>
      <c r="L125" s="29">
        <f>INDEX(bulk_tonnages_div!$F$2:$AF$136,MATCH($A125,bulk_tonnages_div!$A$2:$A$136,0),MATCH(L$2,bulk_tonnages_div!$F$1:$AF$1,0))*$L$6*$L$7*MCF</f>
        <v>0</v>
      </c>
      <c r="M125" s="30">
        <f t="shared" si="184"/>
        <v>0</v>
      </c>
      <c r="N125" s="9">
        <f t="shared" si="185"/>
        <v>0</v>
      </c>
      <c r="O125" s="29">
        <f>INDEX(bulk_tonnages_div!$F$2:$AF$136,MATCH($A125,bulk_tonnages_div!$A$2:$A$136,0),MATCH(O$2,bulk_tonnages_div!$F$1:$AF$1,0))*$O$6*$O$7*MCF</f>
        <v>0</v>
      </c>
      <c r="P125" s="30">
        <f t="shared" si="186"/>
        <v>0</v>
      </c>
      <c r="Q125" s="9">
        <f t="shared" si="187"/>
        <v>0</v>
      </c>
      <c r="R125" s="29">
        <f>INDEX(bulk_tonnages_div!$F$2:$AF$136,MATCH($A125,bulk_tonnages_div!$A$2:$A$136,0),MATCH(R$2,bulk_tonnages_div!$F$1:$AF$1,0))*$R$6*$R$7*MCF</f>
        <v>0</v>
      </c>
      <c r="S125" s="30">
        <f t="shared" si="188"/>
        <v>0</v>
      </c>
      <c r="T125" s="9">
        <f t="shared" si="189"/>
        <v>0</v>
      </c>
      <c r="U125" s="29">
        <f>INDEX(bulk_tonnages_div!$F$2:$AF$136,MATCH($A125,bulk_tonnages_div!$A$2:$A$136,0),MATCH(U$2,bulk_tonnages_div!$F$1:$AF$1,0))*$U$6*$U$7*MCF</f>
        <v>0</v>
      </c>
      <c r="V125" s="30">
        <f t="shared" si="190"/>
        <v>0</v>
      </c>
      <c r="W125" s="9">
        <f t="shared" si="191"/>
        <v>0</v>
      </c>
      <c r="X125" s="29">
        <f>INDEX(bulk_tonnages_div!$F$2:$AF$136,MATCH($A125,bulk_tonnages_div!$A$2:$A$136,0),MATCH(X$2,bulk_tonnages_div!$F$1:$AF$1,0))*$X$6*$X$7*MCF</f>
        <v>0</v>
      </c>
      <c r="Y125" s="30">
        <f t="shared" si="192"/>
        <v>0</v>
      </c>
      <c r="Z125" s="9">
        <f t="shared" si="193"/>
        <v>0</v>
      </c>
      <c r="AA125" s="29">
        <f>INDEX(bulk_tonnages_div!$F$2:$AF$136,MATCH($A125,bulk_tonnages_div!$A$2:$A$136,0),MATCH(AA$2,bulk_tonnages_div!$F$1:$AF$1,0))*$AA$6*$AA$7*MCF</f>
        <v>0</v>
      </c>
      <c r="AB125" s="30">
        <f t="shared" si="194"/>
        <v>0</v>
      </c>
      <c r="AC125" s="9">
        <f t="shared" si="195"/>
        <v>0</v>
      </c>
      <c r="AD125" s="29">
        <f>((INDEX(bulk_tonnages_div!$F$2:$AF$136,MATCH($A125,bulk_tonnages_div!$A$2:$A$136,0),MATCH(AD$2,bulk_tonnages_div!$F$1:$AF$1,0)))+(IF(A115&gt;end_year_1,0,'Soil and Dirt_tonnages'!E115)))*$AD$6*$AD$7*MCF</f>
        <v>0</v>
      </c>
      <c r="AE125" s="30">
        <f t="shared" si="196"/>
        <v>0</v>
      </c>
      <c r="AF125" s="9">
        <f t="shared" si="197"/>
        <v>0</v>
      </c>
      <c r="AG125" s="29">
        <f>INDEX(bulk_tonnages_div!$F$2:$AF$136,MATCH($A125,bulk_tonnages_div!$A$2:$A$136,0),MATCH(AG$2,bulk_tonnages_div!$F$1:$AF$1,0))*$AG$6*$AG$7*MCF</f>
        <v>0</v>
      </c>
      <c r="AH125" s="30">
        <f t="shared" si="198"/>
        <v>0</v>
      </c>
      <c r="AI125" s="9">
        <f t="shared" si="199"/>
        <v>0</v>
      </c>
      <c r="AJ125" s="29">
        <f>INDEX(bulk_tonnages_div!$F$2:$AF$136,MATCH($A125,bulk_tonnages_div!$A$2:$A$136,0),MATCH(AJ$2,bulk_tonnages_div!$F$1:$AF$1,0))*$AJ$6*$AJ$7*MCF</f>
        <v>0</v>
      </c>
      <c r="AK125" s="30">
        <f t="shared" si="200"/>
        <v>0</v>
      </c>
      <c r="AL125" s="9">
        <f t="shared" si="201"/>
        <v>0</v>
      </c>
      <c r="AM125" s="29">
        <f>INDEX(bulk_tonnages_div!$F$2:$AF$136,MATCH($A125,bulk_tonnages_div!$A$2:$A$136,0),MATCH(AM$2,bulk_tonnages_div!$F$1:$AF$1,0))*$AM$6*$AM$7*MCF</f>
        <v>0</v>
      </c>
      <c r="AN125" s="30">
        <f t="shared" si="202"/>
        <v>0</v>
      </c>
      <c r="AO125" s="9">
        <f t="shared" si="203"/>
        <v>0</v>
      </c>
      <c r="AP125" s="29">
        <f>IF(A115&gt;end_year_1, 0, Sludge_tonnages!E115)*$AP$6*$AP$7*MCF</f>
        <v>0</v>
      </c>
      <c r="AQ125" s="30">
        <f t="shared" si="204"/>
        <v>0</v>
      </c>
      <c r="AR125" s="9">
        <f t="shared" si="205"/>
        <v>0</v>
      </c>
    </row>
    <row r="126" spans="1:73" x14ac:dyDescent="0.25">
      <c r="A126" s="33">
        <f>'DONNÉES '!B155</f>
        <v>114</v>
      </c>
      <c r="B126" s="8">
        <f t="shared" si="177"/>
        <v>0</v>
      </c>
      <c r="C126" s="29">
        <f>INDEX(bulk_tonnages_div!$C$2:$AF$136,MATCH($A126,bulk_tonnages_div!$A$2:$A$136,0),MATCH(C$2,bulk_tonnages_div!$C$1:$AF$1,0))*$C$6*$C$7*MCF</f>
        <v>0</v>
      </c>
      <c r="D126" s="30">
        <f>C126+(D125*D$5)</f>
        <v>0</v>
      </c>
      <c r="E126" s="9">
        <f t="shared" si="179"/>
        <v>0</v>
      </c>
      <c r="F126" s="29">
        <f>INDEX(bulk_tonnages_div!$F$2:$AF$136,MATCH($A126,bulk_tonnages_div!$A$2:$A$136,0),MATCH(F$2,bulk_tonnages_div!$F$1:$AF$1,0))*$F$6*$F$7*MCF</f>
        <v>0</v>
      </c>
      <c r="G126" s="30">
        <f t="shared" si="180"/>
        <v>0</v>
      </c>
      <c r="H126" s="9">
        <f t="shared" si="181"/>
        <v>0</v>
      </c>
      <c r="I126" s="29">
        <f>INDEX(bulk_tonnages_div!$F$2:$AF$136,MATCH($A126,bulk_tonnages_div!$A$2:$A$136,0),MATCH(I$2,bulk_tonnages_div!$F$1:$AF$1,0))*$I$6*$I$7*MCF</f>
        <v>0</v>
      </c>
      <c r="J126" s="30">
        <f t="shared" si="182"/>
        <v>0</v>
      </c>
      <c r="K126" s="9">
        <f t="shared" si="183"/>
        <v>0</v>
      </c>
      <c r="L126" s="29">
        <f>INDEX(bulk_tonnages_div!$F$2:$AF$136,MATCH($A126,bulk_tonnages_div!$A$2:$A$136,0),MATCH(L$2,bulk_tonnages_div!$F$1:$AF$1,0))*$L$6*$L$7*MCF</f>
        <v>0</v>
      </c>
      <c r="M126" s="30">
        <f t="shared" si="184"/>
        <v>0</v>
      </c>
      <c r="N126" s="9">
        <f t="shared" si="185"/>
        <v>0</v>
      </c>
      <c r="O126" s="29">
        <f>INDEX(bulk_tonnages_div!$F$2:$AF$136,MATCH($A126,bulk_tonnages_div!$A$2:$A$136,0),MATCH(O$2,bulk_tonnages_div!$F$1:$AF$1,0))*$O$6*$O$7*MCF</f>
        <v>0</v>
      </c>
      <c r="P126" s="30">
        <f t="shared" si="186"/>
        <v>0</v>
      </c>
      <c r="Q126" s="9">
        <f t="shared" si="187"/>
        <v>0</v>
      </c>
      <c r="R126" s="29">
        <f>INDEX(bulk_tonnages_div!$F$2:$AF$136,MATCH($A126,bulk_tonnages_div!$A$2:$A$136,0),MATCH(R$2,bulk_tonnages_div!$F$1:$AF$1,0))*$R$6*$R$7*MCF</f>
        <v>0</v>
      </c>
      <c r="S126" s="30">
        <f t="shared" si="188"/>
        <v>0</v>
      </c>
      <c r="T126" s="9">
        <f t="shared" si="189"/>
        <v>0</v>
      </c>
      <c r="U126" s="29">
        <f>INDEX(bulk_tonnages_div!$F$2:$AF$136,MATCH($A126,bulk_tonnages_div!$A$2:$A$136,0),MATCH(U$2,bulk_tonnages_div!$F$1:$AF$1,0))*$U$6*$U$7*MCF</f>
        <v>0</v>
      </c>
      <c r="V126" s="30">
        <f t="shared" si="190"/>
        <v>0</v>
      </c>
      <c r="W126" s="9">
        <f t="shared" si="191"/>
        <v>0</v>
      </c>
      <c r="X126" s="29">
        <f>INDEX(bulk_tonnages_div!$F$2:$AF$136,MATCH($A126,bulk_tonnages_div!$A$2:$A$136,0),MATCH(X$2,bulk_tonnages_div!$F$1:$AF$1,0))*$X$6*$X$7*MCF</f>
        <v>0</v>
      </c>
      <c r="Y126" s="30">
        <f t="shared" si="192"/>
        <v>0</v>
      </c>
      <c r="Z126" s="9">
        <f t="shared" si="193"/>
        <v>0</v>
      </c>
      <c r="AA126" s="29">
        <f>INDEX(bulk_tonnages_div!$F$2:$AF$136,MATCH($A126,bulk_tonnages_div!$A$2:$A$136,0),MATCH(AA$2,bulk_tonnages_div!$F$1:$AF$1,0))*$AA$6*$AA$7*MCF</f>
        <v>0</v>
      </c>
      <c r="AB126" s="30">
        <f t="shared" si="194"/>
        <v>0</v>
      </c>
      <c r="AC126" s="9">
        <f t="shared" si="195"/>
        <v>0</v>
      </c>
      <c r="AD126" s="29">
        <f>((INDEX(bulk_tonnages_div!$F$2:$AF$136,MATCH($A126,bulk_tonnages_div!$A$2:$A$136,0),MATCH(AD$2,bulk_tonnages_div!$F$1:$AF$1,0)))+(IF(A116&gt;end_year_1,0,'Soil and Dirt_tonnages'!E116)))*$AD$6*$AD$7*MCF</f>
        <v>0</v>
      </c>
      <c r="AE126" s="30">
        <f t="shared" si="196"/>
        <v>0</v>
      </c>
      <c r="AF126" s="9">
        <f t="shared" si="197"/>
        <v>0</v>
      </c>
      <c r="AG126" s="29">
        <f>INDEX(bulk_tonnages_div!$F$2:$AF$136,MATCH($A126,bulk_tonnages_div!$A$2:$A$136,0),MATCH(AG$2,bulk_tonnages_div!$F$1:$AF$1,0))*$AG$6*$AG$7*MCF</f>
        <v>0</v>
      </c>
      <c r="AH126" s="30">
        <f t="shared" si="198"/>
        <v>0</v>
      </c>
      <c r="AI126" s="9">
        <f t="shared" si="199"/>
        <v>0</v>
      </c>
      <c r="AJ126" s="29">
        <f>INDEX(bulk_tonnages_div!$F$2:$AF$136,MATCH($A126,bulk_tonnages_div!$A$2:$A$136,0),MATCH(AJ$2,bulk_tonnages_div!$F$1:$AF$1,0))*$AJ$6*$AJ$7*MCF</f>
        <v>0</v>
      </c>
      <c r="AK126" s="30">
        <f t="shared" si="200"/>
        <v>0</v>
      </c>
      <c r="AL126" s="9">
        <f t="shared" si="201"/>
        <v>0</v>
      </c>
      <c r="AM126" s="29">
        <f>INDEX(bulk_tonnages_div!$F$2:$AF$136,MATCH($A126,bulk_tonnages_div!$A$2:$A$136,0),MATCH(AM$2,bulk_tonnages_div!$F$1:$AF$1,0))*$AM$6*$AM$7*MCF</f>
        <v>0</v>
      </c>
      <c r="AN126" s="30">
        <f t="shared" si="202"/>
        <v>0</v>
      </c>
      <c r="AO126" s="9">
        <f t="shared" si="203"/>
        <v>0</v>
      </c>
      <c r="AP126" s="29">
        <f>IF(A116&gt;end_year_1, 0, Sludge_tonnages!E116)*$AP$6*$AP$7*MCF</f>
        <v>0</v>
      </c>
      <c r="AQ126" s="30">
        <f t="shared" si="204"/>
        <v>0</v>
      </c>
      <c r="AR126" s="9">
        <f t="shared" si="205"/>
        <v>0</v>
      </c>
    </row>
    <row r="127" spans="1:73" x14ac:dyDescent="0.25">
      <c r="A127" s="6">
        <f>'DONNÉES '!B156</f>
        <v>115</v>
      </c>
      <c r="B127" s="8">
        <f t="shared" si="177"/>
        <v>0</v>
      </c>
      <c r="C127" s="29">
        <f>INDEX(bulk_tonnages_div!$C$2:$AF$136,MATCH($A127,bulk_tonnages_div!$A$2:$A$136,0),MATCH(C$2,bulk_tonnages_div!$C$1:$AF$1,0))*$C$6*$C$7*MCF</f>
        <v>0</v>
      </c>
      <c r="D127" s="30">
        <f t="shared" ref="D127:D132" si="206">C127+(D126*D$5)</f>
        <v>0</v>
      </c>
      <c r="E127" s="9">
        <f t="shared" si="179"/>
        <v>0</v>
      </c>
      <c r="F127" s="29">
        <f>INDEX(bulk_tonnages_div!$F$2:$AF$136,MATCH($A127,bulk_tonnages_div!$A$2:$A$136,0),MATCH(F$2,bulk_tonnages_div!$F$1:$AF$1,0))*$F$6*$F$7*MCF</f>
        <v>0</v>
      </c>
      <c r="G127" s="30">
        <f t="shared" si="180"/>
        <v>0</v>
      </c>
      <c r="H127" s="9">
        <f t="shared" si="181"/>
        <v>0</v>
      </c>
      <c r="I127" s="29">
        <f>INDEX(bulk_tonnages_div!$F$2:$AF$136,MATCH($A127,bulk_tonnages_div!$A$2:$A$136,0),MATCH(I$2,bulk_tonnages_div!$F$1:$AF$1,0))*$I$6*$I$7*MCF</f>
        <v>0</v>
      </c>
      <c r="J127" s="30">
        <f t="shared" si="182"/>
        <v>0</v>
      </c>
      <c r="K127" s="9">
        <f t="shared" si="183"/>
        <v>0</v>
      </c>
      <c r="L127" s="29">
        <f>INDEX(bulk_tonnages_div!$F$2:$AF$136,MATCH($A127,bulk_tonnages_div!$A$2:$A$136,0),MATCH(L$2,bulk_tonnages_div!$F$1:$AF$1,0))*$L$6*$L$7*MCF</f>
        <v>0</v>
      </c>
      <c r="M127" s="30">
        <f t="shared" si="184"/>
        <v>0</v>
      </c>
      <c r="N127" s="9">
        <f t="shared" si="185"/>
        <v>0</v>
      </c>
      <c r="O127" s="29">
        <f>INDEX(bulk_tonnages_div!$F$2:$AF$136,MATCH($A127,bulk_tonnages_div!$A$2:$A$136,0),MATCH(O$2,bulk_tonnages_div!$F$1:$AF$1,0))*$O$6*$O$7*MCF</f>
        <v>0</v>
      </c>
      <c r="P127" s="30">
        <f t="shared" si="186"/>
        <v>0</v>
      </c>
      <c r="Q127" s="9">
        <f t="shared" si="187"/>
        <v>0</v>
      </c>
      <c r="R127" s="29">
        <f>INDEX(bulk_tonnages_div!$F$2:$AF$136,MATCH($A127,bulk_tonnages_div!$A$2:$A$136,0),MATCH(R$2,bulk_tonnages_div!$F$1:$AF$1,0))*$R$6*$R$7*MCF</f>
        <v>0</v>
      </c>
      <c r="S127" s="30">
        <f t="shared" si="188"/>
        <v>0</v>
      </c>
      <c r="T127" s="9">
        <f t="shared" si="189"/>
        <v>0</v>
      </c>
      <c r="U127" s="29">
        <f>INDEX(bulk_tonnages_div!$F$2:$AF$136,MATCH($A127,bulk_tonnages_div!$A$2:$A$136,0),MATCH(U$2,bulk_tonnages_div!$F$1:$AF$1,0))*$U$6*$U$7*MCF</f>
        <v>0</v>
      </c>
      <c r="V127" s="30">
        <f t="shared" si="190"/>
        <v>0</v>
      </c>
      <c r="W127" s="9">
        <f t="shared" si="191"/>
        <v>0</v>
      </c>
      <c r="X127" s="29">
        <f>INDEX(bulk_tonnages_div!$F$2:$AF$136,MATCH($A127,bulk_tonnages_div!$A$2:$A$136,0),MATCH(X$2,bulk_tonnages_div!$F$1:$AF$1,0))*$X$6*$X$7*MCF</f>
        <v>0</v>
      </c>
      <c r="Y127" s="30">
        <f t="shared" si="192"/>
        <v>0</v>
      </c>
      <c r="Z127" s="9">
        <f t="shared" si="193"/>
        <v>0</v>
      </c>
      <c r="AA127" s="29">
        <f>INDEX(bulk_tonnages_div!$F$2:$AF$136,MATCH($A127,bulk_tonnages_div!$A$2:$A$136,0),MATCH(AA$2,bulk_tonnages_div!$F$1:$AF$1,0))*$AA$6*$AA$7*MCF</f>
        <v>0</v>
      </c>
      <c r="AB127" s="30">
        <f t="shared" si="194"/>
        <v>0</v>
      </c>
      <c r="AC127" s="9">
        <f t="shared" si="195"/>
        <v>0</v>
      </c>
      <c r="AD127" s="29">
        <f>((INDEX(bulk_tonnages_div!$F$2:$AF$136,MATCH($A127,bulk_tonnages_div!$A$2:$A$136,0),MATCH(AD$2,bulk_tonnages_div!$F$1:$AF$1,0)))+(IF(A117&gt;end_year_1,0,'Soil and Dirt_tonnages'!E117)))*$AD$6*$AD$7*MCF</f>
        <v>0</v>
      </c>
      <c r="AE127" s="30">
        <f t="shared" si="196"/>
        <v>0</v>
      </c>
      <c r="AF127" s="9">
        <f t="shared" si="197"/>
        <v>0</v>
      </c>
      <c r="AG127" s="29">
        <f>INDEX(bulk_tonnages_div!$F$2:$AF$136,MATCH($A127,bulk_tonnages_div!$A$2:$A$136,0),MATCH(AG$2,bulk_tonnages_div!$F$1:$AF$1,0))*$AG$6*$AG$7*MCF</f>
        <v>0</v>
      </c>
      <c r="AH127" s="30">
        <f t="shared" si="198"/>
        <v>0</v>
      </c>
      <c r="AI127" s="9">
        <f t="shared" si="199"/>
        <v>0</v>
      </c>
      <c r="AJ127" s="29">
        <f>INDEX(bulk_tonnages_div!$F$2:$AF$136,MATCH($A127,bulk_tonnages_div!$A$2:$A$136,0),MATCH(AJ$2,bulk_tonnages_div!$F$1:$AF$1,0))*$AJ$6*$AJ$7*MCF</f>
        <v>0</v>
      </c>
      <c r="AK127" s="30">
        <f t="shared" si="200"/>
        <v>0</v>
      </c>
      <c r="AL127" s="9">
        <f t="shared" si="201"/>
        <v>0</v>
      </c>
      <c r="AM127" s="29">
        <f>INDEX(bulk_tonnages_div!$F$2:$AF$136,MATCH($A127,bulk_tonnages_div!$A$2:$A$136,0),MATCH(AM$2,bulk_tonnages_div!$F$1:$AF$1,0))*$AM$6*$AM$7*MCF</f>
        <v>0</v>
      </c>
      <c r="AN127" s="30">
        <f t="shared" si="202"/>
        <v>0</v>
      </c>
      <c r="AO127" s="9">
        <f t="shared" si="203"/>
        <v>0</v>
      </c>
      <c r="AP127" s="29">
        <f>IF(A117&gt;end_year_1, 0, Sludge_tonnages!E117)*$AP$6*$AP$7*MCF</f>
        <v>0</v>
      </c>
      <c r="AQ127" s="30">
        <f t="shared" si="204"/>
        <v>0</v>
      </c>
      <c r="AR127" s="9">
        <f t="shared" si="205"/>
        <v>0</v>
      </c>
    </row>
    <row r="128" spans="1:73" x14ac:dyDescent="0.25">
      <c r="A128" s="6">
        <f>'DONNÉES '!B157</f>
        <v>116</v>
      </c>
      <c r="B128" s="8">
        <f t="shared" ref="B128:B142" si="207">SUMIFS(C128:AR128,$C$11:$AR$11,$E$11)*CH4_C_ratio*default_F</f>
        <v>0</v>
      </c>
      <c r="C128" s="29">
        <f>INDEX(bulk_tonnages_div!$C$2:$AF$136,MATCH($A128,bulk_tonnages_div!$A$2:$A$136,0),MATCH(C$2,bulk_tonnages_div!$C$1:$AF$1,0))*$C$6*$C$7*MCF</f>
        <v>0</v>
      </c>
      <c r="D128" s="30">
        <f t="shared" si="206"/>
        <v>0</v>
      </c>
      <c r="E128" s="9">
        <f t="shared" ref="E128:E142" si="208">D127*(1-E$5)</f>
        <v>0</v>
      </c>
      <c r="F128" s="29">
        <f>INDEX(bulk_tonnages_div!$F$2:$AF$136,MATCH($A128,bulk_tonnages_div!$A$2:$A$136,0),MATCH(F$2,bulk_tonnages_div!$F$1:$AF$1,0))*$F$6*$F$7*MCF</f>
        <v>0</v>
      </c>
      <c r="G128" s="30">
        <f t="shared" ref="G128:G142" si="209">F128+(G127*G$5)</f>
        <v>0</v>
      </c>
      <c r="H128" s="9">
        <f t="shared" ref="H128:H142" si="210">G127*(1-H$5)</f>
        <v>0</v>
      </c>
      <c r="I128" s="29">
        <f>INDEX(bulk_tonnages_div!$F$2:$AF$136,MATCH($A128,bulk_tonnages_div!$A$2:$A$136,0),MATCH(I$2,bulk_tonnages_div!$F$1:$AF$1,0))*$I$6*$I$7*MCF</f>
        <v>0</v>
      </c>
      <c r="J128" s="30">
        <f t="shared" ref="J128:J142" si="211">I128+(J127*J$5)</f>
        <v>0</v>
      </c>
      <c r="K128" s="9">
        <f t="shared" ref="K128:K142" si="212">J127*(1-K$5)</f>
        <v>0</v>
      </c>
      <c r="L128" s="29">
        <f>INDEX(bulk_tonnages_div!$F$2:$AF$136,MATCH($A128,bulk_tonnages_div!$A$2:$A$136,0),MATCH(L$2,bulk_tonnages_div!$F$1:$AF$1,0))*$L$6*$L$7*MCF</f>
        <v>0</v>
      </c>
      <c r="M128" s="30">
        <f t="shared" ref="M128:M142" si="213">L128+(M127*M$5)</f>
        <v>0</v>
      </c>
      <c r="N128" s="9">
        <f t="shared" ref="N128:N142" si="214">M127*(1-N$5)</f>
        <v>0</v>
      </c>
      <c r="O128" s="29">
        <f>INDEX(bulk_tonnages_div!$F$2:$AF$136,MATCH($A128,bulk_tonnages_div!$A$2:$A$136,0),MATCH(O$2,bulk_tonnages_div!$F$1:$AF$1,0))*$O$6*$O$7*MCF</f>
        <v>0</v>
      </c>
      <c r="P128" s="30">
        <f t="shared" ref="P128:P142" si="215">O128+(P127*P$5)</f>
        <v>0</v>
      </c>
      <c r="Q128" s="9">
        <f t="shared" ref="Q128:Q142" si="216">P127*(1-Q$5)</f>
        <v>0</v>
      </c>
      <c r="R128" s="29">
        <f>INDEX(bulk_tonnages_div!$F$2:$AF$136,MATCH($A128,bulk_tonnages_div!$A$2:$A$136,0),MATCH(R$2,bulk_tonnages_div!$F$1:$AF$1,0))*$R$6*$R$7*MCF</f>
        <v>0</v>
      </c>
      <c r="S128" s="30">
        <f t="shared" ref="S128:S142" si="217">R128+(S127*S$5)</f>
        <v>0</v>
      </c>
      <c r="T128" s="9">
        <f t="shared" ref="T128:T142" si="218">S127*(1-T$5)</f>
        <v>0</v>
      </c>
      <c r="U128" s="29">
        <f>INDEX(bulk_tonnages_div!$F$2:$AF$136,MATCH($A128,bulk_tonnages_div!$A$2:$A$136,0),MATCH(U$2,bulk_tonnages_div!$F$1:$AF$1,0))*$U$6*$U$7*MCF</f>
        <v>0</v>
      </c>
      <c r="V128" s="30">
        <f t="shared" ref="V128:V142" si="219">U128+(V127*V$5)</f>
        <v>0</v>
      </c>
      <c r="W128" s="9">
        <f t="shared" ref="W128:W142" si="220">V127*(1-W$5)</f>
        <v>0</v>
      </c>
      <c r="X128" s="29">
        <f>INDEX(bulk_tonnages_div!$F$2:$AF$136,MATCH($A128,bulk_tonnages_div!$A$2:$A$136,0),MATCH(X$2,bulk_tonnages_div!$F$1:$AF$1,0))*$X$6*$X$7*MCF</f>
        <v>0</v>
      </c>
      <c r="Y128" s="30">
        <f t="shared" ref="Y128:Y142" si="221">X128+(Y127*Y$5)</f>
        <v>0</v>
      </c>
      <c r="Z128" s="9">
        <f t="shared" ref="Z128:Z142" si="222">Y127*(1-Z$5)</f>
        <v>0</v>
      </c>
      <c r="AA128" s="29">
        <f>INDEX(bulk_tonnages_div!$F$2:$AF$136,MATCH($A128,bulk_tonnages_div!$A$2:$A$136,0),MATCH(AA$2,bulk_tonnages_div!$F$1:$AF$1,0))*$AA$6*$AA$7*MCF</f>
        <v>0</v>
      </c>
      <c r="AB128" s="30">
        <f t="shared" ref="AB128:AB142" si="223">AA128+(AB127*AB$5)</f>
        <v>0</v>
      </c>
      <c r="AC128" s="9">
        <f t="shared" ref="AC128:AC142" si="224">AB127*(1-AC$5)</f>
        <v>0</v>
      </c>
      <c r="AD128" s="29">
        <f>((INDEX(bulk_tonnages_div!$F$2:$AF$136,MATCH($A128,bulk_tonnages_div!$A$2:$A$136,0),MATCH(AD$2,bulk_tonnages_div!$F$1:$AF$1,0)))+(IF(A118&gt;end_year_1,0,'Soil and Dirt_tonnages'!E118)))*$AD$6*$AD$7*MCF</f>
        <v>0</v>
      </c>
      <c r="AE128" s="30">
        <f t="shared" ref="AE128:AE142" si="225">AD128+(AE127*AE$5)</f>
        <v>0</v>
      </c>
      <c r="AF128" s="9">
        <f t="shared" ref="AF128:AF142" si="226">AE127*(1-AF$5)</f>
        <v>0</v>
      </c>
      <c r="AG128" s="29">
        <f>INDEX(bulk_tonnages_div!$F$2:$AF$136,MATCH($A128,bulk_tonnages_div!$A$2:$A$136,0),MATCH(AG$2,bulk_tonnages_div!$F$1:$AF$1,0))*$AG$6*$AG$7*MCF</f>
        <v>0</v>
      </c>
      <c r="AH128" s="30">
        <f t="shared" ref="AH128:AH142" si="227">AG128+(AH127*AH$5)</f>
        <v>0</v>
      </c>
      <c r="AI128" s="9">
        <f t="shared" ref="AI128:AI142" si="228">AH127*(1-AI$5)</f>
        <v>0</v>
      </c>
      <c r="AJ128" s="29">
        <f>INDEX(bulk_tonnages_div!$F$2:$AF$136,MATCH($A128,bulk_tonnages_div!$A$2:$A$136,0),MATCH(AJ$2,bulk_tonnages_div!$F$1:$AF$1,0))*$AJ$6*$AJ$7*MCF</f>
        <v>0</v>
      </c>
      <c r="AK128" s="30">
        <f t="shared" ref="AK128:AK142" si="229">AJ128+(AK127*AK$5)</f>
        <v>0</v>
      </c>
      <c r="AL128" s="9">
        <f t="shared" ref="AL128:AL142" si="230">AK127*(1-AL$5)</f>
        <v>0</v>
      </c>
      <c r="AM128" s="29">
        <f>INDEX(bulk_tonnages_div!$F$2:$AF$136,MATCH($A128,bulk_tonnages_div!$A$2:$A$136,0),MATCH(AM$2,bulk_tonnages_div!$F$1:$AF$1,0))*$AM$6*$AM$7*MCF</f>
        <v>0</v>
      </c>
      <c r="AN128" s="30">
        <f t="shared" ref="AN128:AN142" si="231">AM128+(AN127*AN$5)</f>
        <v>0</v>
      </c>
      <c r="AO128" s="9">
        <f t="shared" ref="AO128:AO142" si="232">AN127*(1-AO$5)</f>
        <v>0</v>
      </c>
      <c r="AP128" s="29">
        <f>IF(A118&gt;end_year_1, 0, Sludge_tonnages!E118)*$AP$6*$AP$7*MCF</f>
        <v>0</v>
      </c>
      <c r="AQ128" s="30">
        <f t="shared" ref="AQ128:AQ142" si="233">AP128+(AQ127*AQ$5)</f>
        <v>0</v>
      </c>
      <c r="AR128" s="9">
        <f t="shared" ref="AR128:AR142" si="234">AQ127*(1-AR$5)</f>
        <v>0</v>
      </c>
    </row>
    <row r="129" spans="1:44" x14ac:dyDescent="0.25">
      <c r="A129" s="6">
        <f>'DONNÉES '!B158</f>
        <v>117</v>
      </c>
      <c r="B129" s="8">
        <f t="shared" si="207"/>
        <v>0</v>
      </c>
      <c r="C129" s="29">
        <f>INDEX(bulk_tonnages_div!$C$2:$AF$136,MATCH($A129,bulk_tonnages_div!$A$2:$A$136,0),MATCH(C$2,bulk_tonnages_div!$C$1:$AF$1,0))*$C$6*$C$7*MCF</f>
        <v>0</v>
      </c>
      <c r="D129" s="30">
        <f t="shared" si="206"/>
        <v>0</v>
      </c>
      <c r="E129" s="9">
        <f t="shared" si="208"/>
        <v>0</v>
      </c>
      <c r="F129" s="29">
        <f>INDEX(bulk_tonnages_div!$F$2:$AF$136,MATCH($A129,bulk_tonnages_div!$A$2:$A$136,0),MATCH(F$2,bulk_tonnages_div!$F$1:$AF$1,0))*$F$6*$F$7*MCF</f>
        <v>0</v>
      </c>
      <c r="G129" s="30">
        <f t="shared" si="209"/>
        <v>0</v>
      </c>
      <c r="H129" s="9">
        <f t="shared" si="210"/>
        <v>0</v>
      </c>
      <c r="I129" s="29">
        <f>INDEX(bulk_tonnages_div!$F$2:$AF$136,MATCH($A129,bulk_tonnages_div!$A$2:$A$136,0),MATCH(I$2,bulk_tonnages_div!$F$1:$AF$1,0))*$I$6*$I$7*MCF</f>
        <v>0</v>
      </c>
      <c r="J129" s="30">
        <f t="shared" si="211"/>
        <v>0</v>
      </c>
      <c r="K129" s="9">
        <f t="shared" si="212"/>
        <v>0</v>
      </c>
      <c r="L129" s="29">
        <f>INDEX(bulk_tonnages_div!$F$2:$AF$136,MATCH($A129,bulk_tonnages_div!$A$2:$A$136,0),MATCH(L$2,bulk_tonnages_div!$F$1:$AF$1,0))*$L$6*$L$7*MCF</f>
        <v>0</v>
      </c>
      <c r="M129" s="30">
        <f t="shared" si="213"/>
        <v>0</v>
      </c>
      <c r="N129" s="9">
        <f t="shared" si="214"/>
        <v>0</v>
      </c>
      <c r="O129" s="29">
        <f>INDEX(bulk_tonnages_div!$F$2:$AF$136,MATCH($A129,bulk_tonnages_div!$A$2:$A$136,0),MATCH(O$2,bulk_tonnages_div!$F$1:$AF$1,0))*$O$6*$O$7*MCF</f>
        <v>0</v>
      </c>
      <c r="P129" s="30">
        <f t="shared" si="215"/>
        <v>0</v>
      </c>
      <c r="Q129" s="9">
        <f t="shared" si="216"/>
        <v>0</v>
      </c>
      <c r="R129" s="29">
        <f>INDEX(bulk_tonnages_div!$F$2:$AF$136,MATCH($A129,bulk_tonnages_div!$A$2:$A$136,0),MATCH(R$2,bulk_tonnages_div!$F$1:$AF$1,0))*$R$6*$R$7*MCF</f>
        <v>0</v>
      </c>
      <c r="S129" s="30">
        <f t="shared" si="217"/>
        <v>0</v>
      </c>
      <c r="T129" s="9">
        <f t="shared" si="218"/>
        <v>0</v>
      </c>
      <c r="U129" s="29">
        <f>INDEX(bulk_tonnages_div!$F$2:$AF$136,MATCH($A129,bulk_tonnages_div!$A$2:$A$136,0),MATCH(U$2,bulk_tonnages_div!$F$1:$AF$1,0))*$U$6*$U$7*MCF</f>
        <v>0</v>
      </c>
      <c r="V129" s="30">
        <f t="shared" si="219"/>
        <v>0</v>
      </c>
      <c r="W129" s="9">
        <f t="shared" si="220"/>
        <v>0</v>
      </c>
      <c r="X129" s="29">
        <f>INDEX(bulk_tonnages_div!$F$2:$AF$136,MATCH($A129,bulk_tonnages_div!$A$2:$A$136,0),MATCH(X$2,bulk_tonnages_div!$F$1:$AF$1,0))*$X$6*$X$7*MCF</f>
        <v>0</v>
      </c>
      <c r="Y129" s="30">
        <f t="shared" si="221"/>
        <v>0</v>
      </c>
      <c r="Z129" s="9">
        <f t="shared" si="222"/>
        <v>0</v>
      </c>
      <c r="AA129" s="29">
        <f>INDEX(bulk_tonnages_div!$F$2:$AF$136,MATCH($A129,bulk_tonnages_div!$A$2:$A$136,0),MATCH(AA$2,bulk_tonnages_div!$F$1:$AF$1,0))*$AA$6*$AA$7*MCF</f>
        <v>0</v>
      </c>
      <c r="AB129" s="30">
        <f t="shared" si="223"/>
        <v>0</v>
      </c>
      <c r="AC129" s="9">
        <f t="shared" si="224"/>
        <v>0</v>
      </c>
      <c r="AD129" s="29">
        <f>((INDEX(bulk_tonnages_div!$F$2:$AF$136,MATCH($A129,bulk_tonnages_div!$A$2:$A$136,0),MATCH(AD$2,bulk_tonnages_div!$F$1:$AF$1,0)))+(IF(A119&gt;end_year_1,0,'Soil and Dirt_tonnages'!E119)))*$AD$6*$AD$7*MCF</f>
        <v>0</v>
      </c>
      <c r="AE129" s="30">
        <f t="shared" si="225"/>
        <v>0</v>
      </c>
      <c r="AF129" s="9">
        <f t="shared" si="226"/>
        <v>0</v>
      </c>
      <c r="AG129" s="29">
        <f>INDEX(bulk_tonnages_div!$F$2:$AF$136,MATCH($A129,bulk_tonnages_div!$A$2:$A$136,0),MATCH(AG$2,bulk_tonnages_div!$F$1:$AF$1,0))*$AG$6*$AG$7*MCF</f>
        <v>0</v>
      </c>
      <c r="AH129" s="30">
        <f t="shared" si="227"/>
        <v>0</v>
      </c>
      <c r="AI129" s="9">
        <f t="shared" si="228"/>
        <v>0</v>
      </c>
      <c r="AJ129" s="29">
        <f>INDEX(bulk_tonnages_div!$F$2:$AF$136,MATCH($A129,bulk_tonnages_div!$A$2:$A$136,0),MATCH(AJ$2,bulk_tonnages_div!$F$1:$AF$1,0))*$AJ$6*$AJ$7*MCF</f>
        <v>0</v>
      </c>
      <c r="AK129" s="30">
        <f t="shared" si="229"/>
        <v>0</v>
      </c>
      <c r="AL129" s="9">
        <f t="shared" si="230"/>
        <v>0</v>
      </c>
      <c r="AM129" s="29">
        <f>INDEX(bulk_tonnages_div!$F$2:$AF$136,MATCH($A129,bulk_tonnages_div!$A$2:$A$136,0),MATCH(AM$2,bulk_tonnages_div!$F$1:$AF$1,0))*$AM$6*$AM$7*MCF</f>
        <v>0</v>
      </c>
      <c r="AN129" s="30">
        <f t="shared" si="231"/>
        <v>0</v>
      </c>
      <c r="AO129" s="9">
        <f t="shared" si="232"/>
        <v>0</v>
      </c>
      <c r="AP129" s="29">
        <f>IF(A119&gt;end_year_1, 0, Sludge_tonnages!E119)*$AP$6*$AP$7*MCF</f>
        <v>0</v>
      </c>
      <c r="AQ129" s="30">
        <f t="shared" si="233"/>
        <v>0</v>
      </c>
      <c r="AR129" s="9">
        <f t="shared" si="234"/>
        <v>0</v>
      </c>
    </row>
    <row r="130" spans="1:44" x14ac:dyDescent="0.25">
      <c r="A130" s="6">
        <f>'DONNÉES '!B159</f>
        <v>118</v>
      </c>
      <c r="B130" s="8">
        <f t="shared" si="207"/>
        <v>0</v>
      </c>
      <c r="C130" s="29">
        <f>INDEX(bulk_tonnages_div!$C$2:$AF$136,MATCH($A130,bulk_tonnages_div!$A$2:$A$136,0),MATCH(C$2,bulk_tonnages_div!$C$1:$AF$1,0))*$C$6*$C$7*MCF</f>
        <v>0</v>
      </c>
      <c r="D130" s="30">
        <f t="shared" si="206"/>
        <v>0</v>
      </c>
      <c r="E130" s="9">
        <f t="shared" si="208"/>
        <v>0</v>
      </c>
      <c r="F130" s="29">
        <f>INDEX(bulk_tonnages_div!$F$2:$AF$136,MATCH($A130,bulk_tonnages_div!$A$2:$A$136,0),MATCH(F$2,bulk_tonnages_div!$F$1:$AF$1,0))*$F$6*$F$7*MCF</f>
        <v>0</v>
      </c>
      <c r="G130" s="30">
        <f t="shared" si="209"/>
        <v>0</v>
      </c>
      <c r="H130" s="9">
        <f t="shared" si="210"/>
        <v>0</v>
      </c>
      <c r="I130" s="29">
        <f>INDEX(bulk_tonnages_div!$F$2:$AF$136,MATCH($A130,bulk_tonnages_div!$A$2:$A$136,0),MATCH(I$2,bulk_tonnages_div!$F$1:$AF$1,0))*$I$6*$I$7*MCF</f>
        <v>0</v>
      </c>
      <c r="J130" s="30">
        <f t="shared" si="211"/>
        <v>0</v>
      </c>
      <c r="K130" s="9">
        <f t="shared" si="212"/>
        <v>0</v>
      </c>
      <c r="L130" s="29">
        <f>INDEX(bulk_tonnages_div!$F$2:$AF$136,MATCH($A130,bulk_tonnages_div!$A$2:$A$136,0),MATCH(L$2,bulk_tonnages_div!$F$1:$AF$1,0))*$L$6*$L$7*MCF</f>
        <v>0</v>
      </c>
      <c r="M130" s="30">
        <f t="shared" si="213"/>
        <v>0</v>
      </c>
      <c r="N130" s="9">
        <f t="shared" si="214"/>
        <v>0</v>
      </c>
      <c r="O130" s="29">
        <f>INDEX(bulk_tonnages_div!$F$2:$AF$136,MATCH($A130,bulk_tonnages_div!$A$2:$A$136,0),MATCH(O$2,bulk_tonnages_div!$F$1:$AF$1,0))*$O$6*$O$7*MCF</f>
        <v>0</v>
      </c>
      <c r="P130" s="30">
        <f t="shared" si="215"/>
        <v>0</v>
      </c>
      <c r="Q130" s="9">
        <f t="shared" si="216"/>
        <v>0</v>
      </c>
      <c r="R130" s="29">
        <f>INDEX(bulk_tonnages_div!$F$2:$AF$136,MATCH($A130,bulk_tonnages_div!$A$2:$A$136,0),MATCH(R$2,bulk_tonnages_div!$F$1:$AF$1,0))*$R$6*$R$7*MCF</f>
        <v>0</v>
      </c>
      <c r="S130" s="30">
        <f t="shared" si="217"/>
        <v>0</v>
      </c>
      <c r="T130" s="9">
        <f t="shared" si="218"/>
        <v>0</v>
      </c>
      <c r="U130" s="29">
        <f>INDEX(bulk_tonnages_div!$F$2:$AF$136,MATCH($A130,bulk_tonnages_div!$A$2:$A$136,0),MATCH(U$2,bulk_tonnages_div!$F$1:$AF$1,0))*$U$6*$U$7*MCF</f>
        <v>0</v>
      </c>
      <c r="V130" s="30">
        <f t="shared" si="219"/>
        <v>0</v>
      </c>
      <c r="W130" s="9">
        <f t="shared" si="220"/>
        <v>0</v>
      </c>
      <c r="X130" s="29">
        <f>INDEX(bulk_tonnages_div!$F$2:$AF$136,MATCH($A130,bulk_tonnages_div!$A$2:$A$136,0),MATCH(X$2,bulk_tonnages_div!$F$1:$AF$1,0))*$X$6*$X$7*MCF</f>
        <v>0</v>
      </c>
      <c r="Y130" s="30">
        <f t="shared" si="221"/>
        <v>0</v>
      </c>
      <c r="Z130" s="9">
        <f t="shared" si="222"/>
        <v>0</v>
      </c>
      <c r="AA130" s="29">
        <f>INDEX(bulk_tonnages_div!$F$2:$AF$136,MATCH($A130,bulk_tonnages_div!$A$2:$A$136,0),MATCH(AA$2,bulk_tonnages_div!$F$1:$AF$1,0))*$AA$6*$AA$7*MCF</f>
        <v>0</v>
      </c>
      <c r="AB130" s="30">
        <f t="shared" si="223"/>
        <v>0</v>
      </c>
      <c r="AC130" s="9">
        <f t="shared" si="224"/>
        <v>0</v>
      </c>
      <c r="AD130" s="29">
        <f>((INDEX(bulk_tonnages_div!$F$2:$AF$136,MATCH($A130,bulk_tonnages_div!$A$2:$A$136,0),MATCH(AD$2,bulk_tonnages_div!$F$1:$AF$1,0)))+(IF(A120&gt;end_year_1,0,'Soil and Dirt_tonnages'!E120)))*$AD$6*$AD$7*MCF</f>
        <v>0</v>
      </c>
      <c r="AE130" s="30">
        <f t="shared" si="225"/>
        <v>0</v>
      </c>
      <c r="AF130" s="9">
        <f t="shared" si="226"/>
        <v>0</v>
      </c>
      <c r="AG130" s="29">
        <f>INDEX(bulk_tonnages_div!$F$2:$AF$136,MATCH($A130,bulk_tonnages_div!$A$2:$A$136,0),MATCH(AG$2,bulk_tonnages_div!$F$1:$AF$1,0))*$AG$6*$AG$7*MCF</f>
        <v>0</v>
      </c>
      <c r="AH130" s="30">
        <f t="shared" si="227"/>
        <v>0</v>
      </c>
      <c r="AI130" s="9">
        <f t="shared" si="228"/>
        <v>0</v>
      </c>
      <c r="AJ130" s="29">
        <f>INDEX(bulk_tonnages_div!$F$2:$AF$136,MATCH($A130,bulk_tonnages_div!$A$2:$A$136,0),MATCH(AJ$2,bulk_tonnages_div!$F$1:$AF$1,0))*$AJ$6*$AJ$7*MCF</f>
        <v>0</v>
      </c>
      <c r="AK130" s="30">
        <f t="shared" si="229"/>
        <v>0</v>
      </c>
      <c r="AL130" s="9">
        <f t="shared" si="230"/>
        <v>0</v>
      </c>
      <c r="AM130" s="29">
        <f>INDEX(bulk_tonnages_div!$F$2:$AF$136,MATCH($A130,bulk_tonnages_div!$A$2:$A$136,0),MATCH(AM$2,bulk_tonnages_div!$F$1:$AF$1,0))*$AM$6*$AM$7*MCF</f>
        <v>0</v>
      </c>
      <c r="AN130" s="30">
        <f t="shared" si="231"/>
        <v>0</v>
      </c>
      <c r="AO130" s="9">
        <f t="shared" si="232"/>
        <v>0</v>
      </c>
      <c r="AP130" s="29">
        <f>IF(A120&gt;end_year_1, 0, Sludge_tonnages!E120)*$AP$6*$AP$7*MCF</f>
        <v>0</v>
      </c>
      <c r="AQ130" s="30">
        <f t="shared" si="233"/>
        <v>0</v>
      </c>
      <c r="AR130" s="9">
        <f t="shared" si="234"/>
        <v>0</v>
      </c>
    </row>
    <row r="131" spans="1:44" x14ac:dyDescent="0.25">
      <c r="A131" s="6">
        <f>'DONNÉES '!B160</f>
        <v>119</v>
      </c>
      <c r="B131" s="8">
        <f t="shared" si="207"/>
        <v>0</v>
      </c>
      <c r="C131" s="29">
        <f>INDEX(bulk_tonnages_div!$C$2:$AF$136,MATCH($A131,bulk_tonnages_div!$A$2:$A$136,0),MATCH(C$2,bulk_tonnages_div!$C$1:$AF$1,0))*$C$6*$C$7*MCF</f>
        <v>0</v>
      </c>
      <c r="D131" s="30">
        <f t="shared" si="206"/>
        <v>0</v>
      </c>
      <c r="E131" s="9">
        <f t="shared" si="208"/>
        <v>0</v>
      </c>
      <c r="F131" s="29">
        <f>INDEX(bulk_tonnages_div!$F$2:$AF$136,MATCH($A131,bulk_tonnages_div!$A$2:$A$136,0),MATCH(F$2,bulk_tonnages_div!$F$1:$AF$1,0))*$F$6*$F$7*MCF</f>
        <v>0</v>
      </c>
      <c r="G131" s="30">
        <f t="shared" si="209"/>
        <v>0</v>
      </c>
      <c r="H131" s="9">
        <f t="shared" si="210"/>
        <v>0</v>
      </c>
      <c r="I131" s="29">
        <f>INDEX(bulk_tonnages_div!$F$2:$AF$136,MATCH($A131,bulk_tonnages_div!$A$2:$A$136,0),MATCH(I$2,bulk_tonnages_div!$F$1:$AF$1,0))*$I$6*$I$7*MCF</f>
        <v>0</v>
      </c>
      <c r="J131" s="30">
        <f t="shared" si="211"/>
        <v>0</v>
      </c>
      <c r="K131" s="9">
        <f t="shared" si="212"/>
        <v>0</v>
      </c>
      <c r="L131" s="29">
        <f>INDEX(bulk_tonnages_div!$F$2:$AF$136,MATCH($A131,bulk_tonnages_div!$A$2:$A$136,0),MATCH(L$2,bulk_tonnages_div!$F$1:$AF$1,0))*$L$6*$L$7*MCF</f>
        <v>0</v>
      </c>
      <c r="M131" s="30">
        <f t="shared" si="213"/>
        <v>0</v>
      </c>
      <c r="N131" s="9">
        <f t="shared" si="214"/>
        <v>0</v>
      </c>
      <c r="O131" s="29">
        <f>INDEX(bulk_tonnages_div!$F$2:$AF$136,MATCH($A131,bulk_tonnages_div!$A$2:$A$136,0),MATCH(O$2,bulk_tonnages_div!$F$1:$AF$1,0))*$O$6*$O$7*MCF</f>
        <v>0</v>
      </c>
      <c r="P131" s="30">
        <f t="shared" si="215"/>
        <v>0</v>
      </c>
      <c r="Q131" s="9">
        <f t="shared" si="216"/>
        <v>0</v>
      </c>
      <c r="R131" s="29">
        <f>INDEX(bulk_tonnages_div!$F$2:$AF$136,MATCH($A131,bulk_tonnages_div!$A$2:$A$136,0),MATCH(R$2,bulk_tonnages_div!$F$1:$AF$1,0))*$R$6*$R$7*MCF</f>
        <v>0</v>
      </c>
      <c r="S131" s="30">
        <f t="shared" si="217"/>
        <v>0</v>
      </c>
      <c r="T131" s="9">
        <f t="shared" si="218"/>
        <v>0</v>
      </c>
      <c r="U131" s="29">
        <f>INDEX(bulk_tonnages_div!$F$2:$AF$136,MATCH($A131,bulk_tonnages_div!$A$2:$A$136,0),MATCH(U$2,bulk_tonnages_div!$F$1:$AF$1,0))*$U$6*$U$7*MCF</f>
        <v>0</v>
      </c>
      <c r="V131" s="30">
        <f t="shared" si="219"/>
        <v>0</v>
      </c>
      <c r="W131" s="9">
        <f t="shared" si="220"/>
        <v>0</v>
      </c>
      <c r="X131" s="29">
        <f>INDEX(bulk_tonnages_div!$F$2:$AF$136,MATCH($A131,bulk_tonnages_div!$A$2:$A$136,0),MATCH(X$2,bulk_tonnages_div!$F$1:$AF$1,0))*$X$6*$X$7*MCF</f>
        <v>0</v>
      </c>
      <c r="Y131" s="30">
        <f t="shared" si="221"/>
        <v>0</v>
      </c>
      <c r="Z131" s="9">
        <f t="shared" si="222"/>
        <v>0</v>
      </c>
      <c r="AA131" s="29">
        <f>INDEX(bulk_tonnages_div!$F$2:$AF$136,MATCH($A131,bulk_tonnages_div!$A$2:$A$136,0),MATCH(AA$2,bulk_tonnages_div!$F$1:$AF$1,0))*$AA$6*$AA$7*MCF</f>
        <v>0</v>
      </c>
      <c r="AB131" s="30">
        <f t="shared" si="223"/>
        <v>0</v>
      </c>
      <c r="AC131" s="9">
        <f t="shared" si="224"/>
        <v>0</v>
      </c>
      <c r="AD131" s="29">
        <f>((INDEX(bulk_tonnages_div!$F$2:$AF$136,MATCH($A131,bulk_tonnages_div!$A$2:$A$136,0),MATCH(AD$2,bulk_tonnages_div!$F$1:$AF$1,0)))+(IF(A121&gt;end_year_1,0,'Soil and Dirt_tonnages'!E121)))*$AD$6*$AD$7*MCF</f>
        <v>0</v>
      </c>
      <c r="AE131" s="30">
        <f t="shared" si="225"/>
        <v>0</v>
      </c>
      <c r="AF131" s="9">
        <f t="shared" si="226"/>
        <v>0</v>
      </c>
      <c r="AG131" s="29">
        <f>INDEX(bulk_tonnages_div!$F$2:$AF$136,MATCH($A131,bulk_tonnages_div!$A$2:$A$136,0),MATCH(AG$2,bulk_tonnages_div!$F$1:$AF$1,0))*$AG$6*$AG$7*MCF</f>
        <v>0</v>
      </c>
      <c r="AH131" s="30">
        <f t="shared" si="227"/>
        <v>0</v>
      </c>
      <c r="AI131" s="9">
        <f t="shared" si="228"/>
        <v>0</v>
      </c>
      <c r="AJ131" s="29">
        <f>INDEX(bulk_tonnages_div!$F$2:$AF$136,MATCH($A131,bulk_tonnages_div!$A$2:$A$136,0),MATCH(AJ$2,bulk_tonnages_div!$F$1:$AF$1,0))*$AJ$6*$AJ$7*MCF</f>
        <v>0</v>
      </c>
      <c r="AK131" s="30">
        <f t="shared" si="229"/>
        <v>0</v>
      </c>
      <c r="AL131" s="9">
        <f t="shared" si="230"/>
        <v>0</v>
      </c>
      <c r="AM131" s="29">
        <f>INDEX(bulk_tonnages_div!$F$2:$AF$136,MATCH($A131,bulk_tonnages_div!$A$2:$A$136,0),MATCH(AM$2,bulk_tonnages_div!$F$1:$AF$1,0))*$AM$6*$AM$7*MCF</f>
        <v>0</v>
      </c>
      <c r="AN131" s="30">
        <f t="shared" si="231"/>
        <v>0</v>
      </c>
      <c r="AO131" s="9">
        <f t="shared" si="232"/>
        <v>0</v>
      </c>
      <c r="AP131" s="29">
        <f>IF(A121&gt;end_year_1, 0, Sludge_tonnages!E121)*$AP$6*$AP$7*MCF</f>
        <v>0</v>
      </c>
      <c r="AQ131" s="30">
        <f t="shared" si="233"/>
        <v>0</v>
      </c>
      <c r="AR131" s="9">
        <f t="shared" si="234"/>
        <v>0</v>
      </c>
    </row>
    <row r="132" spans="1:44" x14ac:dyDescent="0.25">
      <c r="A132" s="33">
        <f>'DONNÉES '!B161</f>
        <v>120</v>
      </c>
      <c r="B132" s="8">
        <f t="shared" si="207"/>
        <v>0</v>
      </c>
      <c r="C132" s="29">
        <f>INDEX(bulk_tonnages_div!$C$2:$AF$136,MATCH($A132,bulk_tonnages_div!$A$2:$A$136,0),MATCH(C$2,bulk_tonnages_div!$C$1:$AF$1,0))*$C$6*$C$7*MCF</f>
        <v>0</v>
      </c>
      <c r="D132" s="30">
        <f t="shared" si="206"/>
        <v>0</v>
      </c>
      <c r="E132" s="9">
        <f t="shared" si="208"/>
        <v>0</v>
      </c>
      <c r="F132" s="29">
        <f>INDEX(bulk_tonnages_div!$F$2:$AF$136,MATCH($A132,bulk_tonnages_div!$A$2:$A$136,0),MATCH(F$2,bulk_tonnages_div!$F$1:$AF$1,0))*$F$6*$F$7*MCF</f>
        <v>0</v>
      </c>
      <c r="G132" s="30">
        <f t="shared" si="209"/>
        <v>0</v>
      </c>
      <c r="H132" s="9">
        <f t="shared" si="210"/>
        <v>0</v>
      </c>
      <c r="I132" s="29">
        <f>INDEX(bulk_tonnages_div!$F$2:$AF$136,MATCH($A132,bulk_tonnages_div!$A$2:$A$136,0),MATCH(I$2,bulk_tonnages_div!$F$1:$AF$1,0))*$I$6*$I$7*MCF</f>
        <v>0</v>
      </c>
      <c r="J132" s="30">
        <f t="shared" si="211"/>
        <v>0</v>
      </c>
      <c r="K132" s="9">
        <f t="shared" si="212"/>
        <v>0</v>
      </c>
      <c r="L132" s="29">
        <f>INDEX(bulk_tonnages_div!$F$2:$AF$136,MATCH($A132,bulk_tonnages_div!$A$2:$A$136,0),MATCH(L$2,bulk_tonnages_div!$F$1:$AF$1,0))*$L$6*$L$7*MCF</f>
        <v>0</v>
      </c>
      <c r="M132" s="30">
        <f t="shared" si="213"/>
        <v>0</v>
      </c>
      <c r="N132" s="9">
        <f t="shared" si="214"/>
        <v>0</v>
      </c>
      <c r="O132" s="29">
        <f>INDEX(bulk_tonnages_div!$F$2:$AF$136,MATCH($A132,bulk_tonnages_div!$A$2:$A$136,0),MATCH(O$2,bulk_tonnages_div!$F$1:$AF$1,0))*$O$6*$O$7*MCF</f>
        <v>0</v>
      </c>
      <c r="P132" s="30">
        <f t="shared" si="215"/>
        <v>0</v>
      </c>
      <c r="Q132" s="9">
        <f t="shared" si="216"/>
        <v>0</v>
      </c>
      <c r="R132" s="29">
        <f>INDEX(bulk_tonnages_div!$F$2:$AF$136,MATCH($A132,bulk_tonnages_div!$A$2:$A$136,0),MATCH(R$2,bulk_tonnages_div!$F$1:$AF$1,0))*$R$6*$R$7*MCF</f>
        <v>0</v>
      </c>
      <c r="S132" s="30">
        <f t="shared" si="217"/>
        <v>0</v>
      </c>
      <c r="T132" s="9">
        <f t="shared" si="218"/>
        <v>0</v>
      </c>
      <c r="U132" s="29">
        <f>INDEX(bulk_tonnages_div!$F$2:$AF$136,MATCH($A132,bulk_tonnages_div!$A$2:$A$136,0),MATCH(U$2,bulk_tonnages_div!$F$1:$AF$1,0))*$U$6*$U$7*MCF</f>
        <v>0</v>
      </c>
      <c r="V132" s="30">
        <f t="shared" si="219"/>
        <v>0</v>
      </c>
      <c r="W132" s="9">
        <f t="shared" si="220"/>
        <v>0</v>
      </c>
      <c r="X132" s="29">
        <f>INDEX(bulk_tonnages_div!$F$2:$AF$136,MATCH($A132,bulk_tonnages_div!$A$2:$A$136,0),MATCH(X$2,bulk_tonnages_div!$F$1:$AF$1,0))*$X$6*$X$7*MCF</f>
        <v>0</v>
      </c>
      <c r="Y132" s="30">
        <f t="shared" si="221"/>
        <v>0</v>
      </c>
      <c r="Z132" s="9">
        <f t="shared" si="222"/>
        <v>0</v>
      </c>
      <c r="AA132" s="29">
        <f>INDEX(bulk_tonnages_div!$F$2:$AF$136,MATCH($A132,bulk_tonnages_div!$A$2:$A$136,0),MATCH(AA$2,bulk_tonnages_div!$F$1:$AF$1,0))*$AA$6*$AA$7*MCF</f>
        <v>0</v>
      </c>
      <c r="AB132" s="30">
        <f t="shared" si="223"/>
        <v>0</v>
      </c>
      <c r="AC132" s="9">
        <f t="shared" si="224"/>
        <v>0</v>
      </c>
      <c r="AD132" s="29">
        <f>((INDEX(bulk_tonnages_div!$F$2:$AF$136,MATCH($A132,bulk_tonnages_div!$A$2:$A$136,0),MATCH(AD$2,bulk_tonnages_div!$F$1:$AF$1,0)))+(IF(A122&gt;end_year_1,0,'Soil and Dirt_tonnages'!E122)))*$AD$6*$AD$7*MCF</f>
        <v>0</v>
      </c>
      <c r="AE132" s="30">
        <f t="shared" si="225"/>
        <v>0</v>
      </c>
      <c r="AF132" s="9">
        <f t="shared" si="226"/>
        <v>0</v>
      </c>
      <c r="AG132" s="29">
        <f>INDEX(bulk_tonnages_div!$F$2:$AF$136,MATCH($A132,bulk_tonnages_div!$A$2:$A$136,0),MATCH(AG$2,bulk_tonnages_div!$F$1:$AF$1,0))*$AG$6*$AG$7*MCF</f>
        <v>0</v>
      </c>
      <c r="AH132" s="30">
        <f t="shared" si="227"/>
        <v>0</v>
      </c>
      <c r="AI132" s="9">
        <f t="shared" si="228"/>
        <v>0</v>
      </c>
      <c r="AJ132" s="29">
        <f>INDEX(bulk_tonnages_div!$F$2:$AF$136,MATCH($A132,bulk_tonnages_div!$A$2:$A$136,0),MATCH(AJ$2,bulk_tonnages_div!$F$1:$AF$1,0))*$AJ$6*$AJ$7*MCF</f>
        <v>0</v>
      </c>
      <c r="AK132" s="30">
        <f t="shared" si="229"/>
        <v>0</v>
      </c>
      <c r="AL132" s="9">
        <f t="shared" si="230"/>
        <v>0</v>
      </c>
      <c r="AM132" s="29">
        <f>INDEX(bulk_tonnages_div!$F$2:$AF$136,MATCH($A132,bulk_tonnages_div!$A$2:$A$136,0),MATCH(AM$2,bulk_tonnages_div!$F$1:$AF$1,0))*$AM$6*$AM$7*MCF</f>
        <v>0</v>
      </c>
      <c r="AN132" s="30">
        <f t="shared" si="231"/>
        <v>0</v>
      </c>
      <c r="AO132" s="9">
        <f t="shared" si="232"/>
        <v>0</v>
      </c>
      <c r="AP132" s="29">
        <f>IF(A122&gt;end_year_1, 0, Sludge_tonnages!E122)*$AP$6*$AP$7*MCF</f>
        <v>0</v>
      </c>
      <c r="AQ132" s="30">
        <f t="shared" si="233"/>
        <v>0</v>
      </c>
      <c r="AR132" s="9">
        <f t="shared" si="234"/>
        <v>0</v>
      </c>
    </row>
    <row r="133" spans="1:44" x14ac:dyDescent="0.25">
      <c r="A133" s="6">
        <f>'DONNÉES '!B162</f>
        <v>121</v>
      </c>
      <c r="B133" s="8">
        <f t="shared" si="207"/>
        <v>0</v>
      </c>
      <c r="C133" s="29">
        <f>INDEX(bulk_tonnages_div!$C$2:$AF$136,MATCH($A133,bulk_tonnages_div!$A$2:$A$136,0),MATCH(C$2,bulk_tonnages_div!$C$1:$AF$1,0))*$C$6*$C$7*MCF</f>
        <v>0</v>
      </c>
      <c r="D133" s="30">
        <f t="shared" ref="D133:D140" si="235">C133+(D132*D$5)</f>
        <v>0</v>
      </c>
      <c r="E133" s="9">
        <f t="shared" si="208"/>
        <v>0</v>
      </c>
      <c r="F133" s="29">
        <f>INDEX(bulk_tonnages_div!$F$2:$AF$136,MATCH($A133,bulk_tonnages_div!$A$2:$A$136,0),MATCH(F$2,bulk_tonnages_div!$F$1:$AF$1,0))*$F$6*$F$7*MCF</f>
        <v>0</v>
      </c>
      <c r="G133" s="30">
        <f t="shared" si="209"/>
        <v>0</v>
      </c>
      <c r="H133" s="9">
        <f t="shared" si="210"/>
        <v>0</v>
      </c>
      <c r="I133" s="29">
        <f>INDEX(bulk_tonnages_div!$F$2:$AF$136,MATCH($A133,bulk_tonnages_div!$A$2:$A$136,0),MATCH(I$2,bulk_tonnages_div!$F$1:$AF$1,0))*$I$6*$I$7*MCF</f>
        <v>0</v>
      </c>
      <c r="J133" s="30">
        <f t="shared" si="211"/>
        <v>0</v>
      </c>
      <c r="K133" s="9">
        <f t="shared" si="212"/>
        <v>0</v>
      </c>
      <c r="L133" s="29">
        <f>INDEX(bulk_tonnages_div!$F$2:$AF$136,MATCH($A133,bulk_tonnages_div!$A$2:$A$136,0),MATCH(L$2,bulk_tonnages_div!$F$1:$AF$1,0))*$L$6*$L$7*MCF</f>
        <v>0</v>
      </c>
      <c r="M133" s="30">
        <f t="shared" si="213"/>
        <v>0</v>
      </c>
      <c r="N133" s="9">
        <f t="shared" si="214"/>
        <v>0</v>
      </c>
      <c r="O133" s="29">
        <f>INDEX(bulk_tonnages_div!$F$2:$AF$136,MATCH($A133,bulk_tonnages_div!$A$2:$A$136,0),MATCH(O$2,bulk_tonnages_div!$F$1:$AF$1,0))*$O$6*$O$7*MCF</f>
        <v>0</v>
      </c>
      <c r="P133" s="30">
        <f t="shared" si="215"/>
        <v>0</v>
      </c>
      <c r="Q133" s="9">
        <f t="shared" si="216"/>
        <v>0</v>
      </c>
      <c r="R133" s="29">
        <f>INDEX(bulk_tonnages_div!$F$2:$AF$136,MATCH($A133,bulk_tonnages_div!$A$2:$A$136,0),MATCH(R$2,bulk_tonnages_div!$F$1:$AF$1,0))*$R$6*$R$7*MCF</f>
        <v>0</v>
      </c>
      <c r="S133" s="30">
        <f t="shared" si="217"/>
        <v>0</v>
      </c>
      <c r="T133" s="9">
        <f t="shared" si="218"/>
        <v>0</v>
      </c>
      <c r="U133" s="29">
        <f>INDEX(bulk_tonnages_div!$F$2:$AF$136,MATCH($A133,bulk_tonnages_div!$A$2:$A$136,0),MATCH(U$2,bulk_tonnages_div!$F$1:$AF$1,0))*$U$6*$U$7*MCF</f>
        <v>0</v>
      </c>
      <c r="V133" s="30">
        <f t="shared" si="219"/>
        <v>0</v>
      </c>
      <c r="W133" s="9">
        <f t="shared" si="220"/>
        <v>0</v>
      </c>
      <c r="X133" s="29">
        <f>INDEX(bulk_tonnages_div!$F$2:$AF$136,MATCH($A133,bulk_tonnages_div!$A$2:$A$136,0),MATCH(X$2,bulk_tonnages_div!$F$1:$AF$1,0))*$X$6*$X$7*MCF</f>
        <v>0</v>
      </c>
      <c r="Y133" s="30">
        <f t="shared" si="221"/>
        <v>0</v>
      </c>
      <c r="Z133" s="9">
        <f t="shared" si="222"/>
        <v>0</v>
      </c>
      <c r="AA133" s="29">
        <f>INDEX(bulk_tonnages_div!$F$2:$AF$136,MATCH($A133,bulk_tonnages_div!$A$2:$A$136,0),MATCH(AA$2,bulk_tonnages_div!$F$1:$AF$1,0))*$AA$6*$AA$7*MCF</f>
        <v>0</v>
      </c>
      <c r="AB133" s="30">
        <f t="shared" si="223"/>
        <v>0</v>
      </c>
      <c r="AC133" s="9">
        <f t="shared" si="224"/>
        <v>0</v>
      </c>
      <c r="AD133" s="29">
        <f>((INDEX(bulk_tonnages_div!$F$2:$AF$136,MATCH($A133,bulk_tonnages_div!$A$2:$A$136,0),MATCH(AD$2,bulk_tonnages_div!$F$1:$AF$1,0)))+(IF(A123&gt;end_year_1,0,'Soil and Dirt_tonnages'!E123)))*$AD$6*$AD$7*MCF</f>
        <v>0</v>
      </c>
      <c r="AE133" s="30">
        <f t="shared" si="225"/>
        <v>0</v>
      </c>
      <c r="AF133" s="9">
        <f t="shared" si="226"/>
        <v>0</v>
      </c>
      <c r="AG133" s="29">
        <f>INDEX(bulk_tonnages_div!$F$2:$AF$136,MATCH($A133,bulk_tonnages_div!$A$2:$A$136,0),MATCH(AG$2,bulk_tonnages_div!$F$1:$AF$1,0))*$AG$6*$AG$7*MCF</f>
        <v>0</v>
      </c>
      <c r="AH133" s="30">
        <f t="shared" si="227"/>
        <v>0</v>
      </c>
      <c r="AI133" s="9">
        <f t="shared" si="228"/>
        <v>0</v>
      </c>
      <c r="AJ133" s="29">
        <f>INDEX(bulk_tonnages_div!$F$2:$AF$136,MATCH($A133,bulk_tonnages_div!$A$2:$A$136,0),MATCH(AJ$2,bulk_tonnages_div!$F$1:$AF$1,0))*$AJ$6*$AJ$7*MCF</f>
        <v>0</v>
      </c>
      <c r="AK133" s="30">
        <f t="shared" si="229"/>
        <v>0</v>
      </c>
      <c r="AL133" s="9">
        <f t="shared" si="230"/>
        <v>0</v>
      </c>
      <c r="AM133" s="29">
        <f>INDEX(bulk_tonnages_div!$F$2:$AF$136,MATCH($A133,bulk_tonnages_div!$A$2:$A$136,0),MATCH(AM$2,bulk_tonnages_div!$F$1:$AF$1,0))*$AM$6*$AM$7*MCF</f>
        <v>0</v>
      </c>
      <c r="AN133" s="30">
        <f t="shared" si="231"/>
        <v>0</v>
      </c>
      <c r="AO133" s="9">
        <f t="shared" si="232"/>
        <v>0</v>
      </c>
      <c r="AP133" s="29">
        <f>IF(A123&gt;end_year_1, 0, Sludge_tonnages!E123)*$AP$6*$AP$7*MCF</f>
        <v>0</v>
      </c>
      <c r="AQ133" s="30">
        <f t="shared" si="233"/>
        <v>0</v>
      </c>
      <c r="AR133" s="9">
        <f t="shared" si="234"/>
        <v>0</v>
      </c>
    </row>
    <row r="134" spans="1:44" x14ac:dyDescent="0.25">
      <c r="A134" s="6">
        <f>'DONNÉES '!B163</f>
        <v>122</v>
      </c>
      <c r="B134" s="8">
        <f t="shared" si="207"/>
        <v>0</v>
      </c>
      <c r="C134" s="29">
        <f>INDEX(bulk_tonnages_div!$C$2:$AF$136,MATCH($A134,bulk_tonnages_div!$A$2:$A$136,0),MATCH(C$2,bulk_tonnages_div!$C$1:$AF$1,0))*$C$6*$C$7*MCF</f>
        <v>0</v>
      </c>
      <c r="D134" s="30">
        <f t="shared" si="235"/>
        <v>0</v>
      </c>
      <c r="E134" s="9">
        <f t="shared" si="208"/>
        <v>0</v>
      </c>
      <c r="F134" s="29">
        <f>INDEX(bulk_tonnages_div!$F$2:$AF$136,MATCH($A134,bulk_tonnages_div!$A$2:$A$136,0),MATCH(F$2,bulk_tonnages_div!$F$1:$AF$1,0))*$F$6*$F$7*MCF</f>
        <v>0</v>
      </c>
      <c r="G134" s="30">
        <f t="shared" si="209"/>
        <v>0</v>
      </c>
      <c r="H134" s="9">
        <f t="shared" si="210"/>
        <v>0</v>
      </c>
      <c r="I134" s="29">
        <f>INDEX(bulk_tonnages_div!$F$2:$AF$136,MATCH($A134,bulk_tonnages_div!$A$2:$A$136,0),MATCH(I$2,bulk_tonnages_div!$F$1:$AF$1,0))*$I$6*$I$7*MCF</f>
        <v>0</v>
      </c>
      <c r="J134" s="30">
        <f t="shared" si="211"/>
        <v>0</v>
      </c>
      <c r="K134" s="9">
        <f t="shared" si="212"/>
        <v>0</v>
      </c>
      <c r="L134" s="29">
        <f>INDEX(bulk_tonnages_div!$F$2:$AF$136,MATCH($A134,bulk_tonnages_div!$A$2:$A$136,0),MATCH(L$2,bulk_tonnages_div!$F$1:$AF$1,0))*$L$6*$L$7*MCF</f>
        <v>0</v>
      </c>
      <c r="M134" s="30">
        <f t="shared" si="213"/>
        <v>0</v>
      </c>
      <c r="N134" s="9">
        <f t="shared" si="214"/>
        <v>0</v>
      </c>
      <c r="O134" s="29">
        <f>INDEX(bulk_tonnages_div!$F$2:$AF$136,MATCH($A134,bulk_tonnages_div!$A$2:$A$136,0),MATCH(O$2,bulk_tonnages_div!$F$1:$AF$1,0))*$O$6*$O$7*MCF</f>
        <v>0</v>
      </c>
      <c r="P134" s="30">
        <f t="shared" si="215"/>
        <v>0</v>
      </c>
      <c r="Q134" s="9">
        <f t="shared" si="216"/>
        <v>0</v>
      </c>
      <c r="R134" s="29">
        <f>INDEX(bulk_tonnages_div!$F$2:$AF$136,MATCH($A134,bulk_tonnages_div!$A$2:$A$136,0),MATCH(R$2,bulk_tonnages_div!$F$1:$AF$1,0))*$R$6*$R$7*MCF</f>
        <v>0</v>
      </c>
      <c r="S134" s="30">
        <f t="shared" si="217"/>
        <v>0</v>
      </c>
      <c r="T134" s="9">
        <f t="shared" si="218"/>
        <v>0</v>
      </c>
      <c r="U134" s="29">
        <f>INDEX(bulk_tonnages_div!$F$2:$AF$136,MATCH($A134,bulk_tonnages_div!$A$2:$A$136,0),MATCH(U$2,bulk_tonnages_div!$F$1:$AF$1,0))*$U$6*$U$7*MCF</f>
        <v>0</v>
      </c>
      <c r="V134" s="30">
        <f t="shared" si="219"/>
        <v>0</v>
      </c>
      <c r="W134" s="9">
        <f t="shared" si="220"/>
        <v>0</v>
      </c>
      <c r="X134" s="29">
        <f>INDEX(bulk_tonnages_div!$F$2:$AF$136,MATCH($A134,bulk_tonnages_div!$A$2:$A$136,0),MATCH(X$2,bulk_tonnages_div!$F$1:$AF$1,0))*$X$6*$X$7*MCF</f>
        <v>0</v>
      </c>
      <c r="Y134" s="30">
        <f t="shared" si="221"/>
        <v>0</v>
      </c>
      <c r="Z134" s="9">
        <f t="shared" si="222"/>
        <v>0</v>
      </c>
      <c r="AA134" s="29">
        <f>INDEX(bulk_tonnages_div!$F$2:$AF$136,MATCH($A134,bulk_tonnages_div!$A$2:$A$136,0),MATCH(AA$2,bulk_tonnages_div!$F$1:$AF$1,0))*$AA$6*$AA$7*MCF</f>
        <v>0</v>
      </c>
      <c r="AB134" s="30">
        <f t="shared" si="223"/>
        <v>0</v>
      </c>
      <c r="AC134" s="9">
        <f t="shared" si="224"/>
        <v>0</v>
      </c>
      <c r="AD134" s="29">
        <f>((INDEX(bulk_tonnages_div!$F$2:$AF$136,MATCH($A134,bulk_tonnages_div!$A$2:$A$136,0),MATCH(AD$2,bulk_tonnages_div!$F$1:$AF$1,0)))+(IF(A124&gt;end_year_1,0,'Soil and Dirt_tonnages'!E124)))*$AD$6*$AD$7*MCF</f>
        <v>0</v>
      </c>
      <c r="AE134" s="30">
        <f t="shared" si="225"/>
        <v>0</v>
      </c>
      <c r="AF134" s="9">
        <f t="shared" si="226"/>
        <v>0</v>
      </c>
      <c r="AG134" s="29">
        <f>INDEX(bulk_tonnages_div!$F$2:$AF$136,MATCH($A134,bulk_tonnages_div!$A$2:$A$136,0),MATCH(AG$2,bulk_tonnages_div!$F$1:$AF$1,0))*$AG$6*$AG$7*MCF</f>
        <v>0</v>
      </c>
      <c r="AH134" s="30">
        <f t="shared" si="227"/>
        <v>0</v>
      </c>
      <c r="AI134" s="9">
        <f t="shared" si="228"/>
        <v>0</v>
      </c>
      <c r="AJ134" s="29">
        <f>INDEX(bulk_tonnages_div!$F$2:$AF$136,MATCH($A134,bulk_tonnages_div!$A$2:$A$136,0),MATCH(AJ$2,bulk_tonnages_div!$F$1:$AF$1,0))*$AJ$6*$AJ$7*MCF</f>
        <v>0</v>
      </c>
      <c r="AK134" s="30">
        <f t="shared" si="229"/>
        <v>0</v>
      </c>
      <c r="AL134" s="9">
        <f t="shared" si="230"/>
        <v>0</v>
      </c>
      <c r="AM134" s="29">
        <f>INDEX(bulk_tonnages_div!$F$2:$AF$136,MATCH($A134,bulk_tonnages_div!$A$2:$A$136,0),MATCH(AM$2,bulk_tonnages_div!$F$1:$AF$1,0))*$AM$6*$AM$7*MCF</f>
        <v>0</v>
      </c>
      <c r="AN134" s="30">
        <f t="shared" si="231"/>
        <v>0</v>
      </c>
      <c r="AO134" s="9">
        <f t="shared" si="232"/>
        <v>0</v>
      </c>
      <c r="AP134" s="29">
        <f>IF(A124&gt;end_year_1, 0, Sludge_tonnages!E124)*$AP$6*$AP$7*MCF</f>
        <v>0</v>
      </c>
      <c r="AQ134" s="30">
        <f t="shared" si="233"/>
        <v>0</v>
      </c>
      <c r="AR134" s="9">
        <f t="shared" si="234"/>
        <v>0</v>
      </c>
    </row>
    <row r="135" spans="1:44" x14ac:dyDescent="0.25">
      <c r="A135" s="6">
        <f>'DONNÉES '!B164</f>
        <v>123</v>
      </c>
      <c r="B135" s="8">
        <f t="shared" si="207"/>
        <v>0</v>
      </c>
      <c r="C135" s="29">
        <f>INDEX(bulk_tonnages_div!$C$2:$AF$136,MATCH($A135,bulk_tonnages_div!$A$2:$A$136,0),MATCH(C$2,bulk_tonnages_div!$C$1:$AF$1,0))*$C$6*$C$7*MCF</f>
        <v>0</v>
      </c>
      <c r="D135" s="30">
        <f t="shared" si="235"/>
        <v>0</v>
      </c>
      <c r="E135" s="9">
        <f t="shared" si="208"/>
        <v>0</v>
      </c>
      <c r="F135" s="29">
        <f>INDEX(bulk_tonnages_div!$F$2:$AF$136,MATCH($A135,bulk_tonnages_div!$A$2:$A$136,0),MATCH(F$2,bulk_tonnages_div!$F$1:$AF$1,0))*$F$6*$F$7*MCF</f>
        <v>0</v>
      </c>
      <c r="G135" s="30">
        <f t="shared" si="209"/>
        <v>0</v>
      </c>
      <c r="H135" s="9">
        <f t="shared" si="210"/>
        <v>0</v>
      </c>
      <c r="I135" s="29">
        <f>INDEX(bulk_tonnages_div!$F$2:$AF$136,MATCH($A135,bulk_tonnages_div!$A$2:$A$136,0),MATCH(I$2,bulk_tonnages_div!$F$1:$AF$1,0))*$I$6*$I$7*MCF</f>
        <v>0</v>
      </c>
      <c r="J135" s="30">
        <f t="shared" si="211"/>
        <v>0</v>
      </c>
      <c r="K135" s="9">
        <f t="shared" si="212"/>
        <v>0</v>
      </c>
      <c r="L135" s="29">
        <f>INDEX(bulk_tonnages_div!$F$2:$AF$136,MATCH($A135,bulk_tonnages_div!$A$2:$A$136,0),MATCH(L$2,bulk_tonnages_div!$F$1:$AF$1,0))*$L$6*$L$7*MCF</f>
        <v>0</v>
      </c>
      <c r="M135" s="30">
        <f t="shared" si="213"/>
        <v>0</v>
      </c>
      <c r="N135" s="9">
        <f t="shared" si="214"/>
        <v>0</v>
      </c>
      <c r="O135" s="29">
        <f>INDEX(bulk_tonnages_div!$F$2:$AF$136,MATCH($A135,bulk_tonnages_div!$A$2:$A$136,0),MATCH(O$2,bulk_tonnages_div!$F$1:$AF$1,0))*$O$6*$O$7*MCF</f>
        <v>0</v>
      </c>
      <c r="P135" s="30">
        <f t="shared" si="215"/>
        <v>0</v>
      </c>
      <c r="Q135" s="9">
        <f t="shared" si="216"/>
        <v>0</v>
      </c>
      <c r="R135" s="29">
        <f>INDEX(bulk_tonnages_div!$F$2:$AF$136,MATCH($A135,bulk_tonnages_div!$A$2:$A$136,0),MATCH(R$2,bulk_tonnages_div!$F$1:$AF$1,0))*$R$6*$R$7*MCF</f>
        <v>0</v>
      </c>
      <c r="S135" s="30">
        <f t="shared" si="217"/>
        <v>0</v>
      </c>
      <c r="T135" s="9">
        <f t="shared" si="218"/>
        <v>0</v>
      </c>
      <c r="U135" s="29">
        <f>INDEX(bulk_tonnages_div!$F$2:$AF$136,MATCH($A135,bulk_tonnages_div!$A$2:$A$136,0),MATCH(U$2,bulk_tonnages_div!$F$1:$AF$1,0))*$U$6*$U$7*MCF</f>
        <v>0</v>
      </c>
      <c r="V135" s="30">
        <f t="shared" si="219"/>
        <v>0</v>
      </c>
      <c r="W135" s="9">
        <f t="shared" si="220"/>
        <v>0</v>
      </c>
      <c r="X135" s="29">
        <f>INDEX(bulk_tonnages_div!$F$2:$AF$136,MATCH($A135,bulk_tonnages_div!$A$2:$A$136,0),MATCH(X$2,bulk_tonnages_div!$F$1:$AF$1,0))*$X$6*$X$7*MCF</f>
        <v>0</v>
      </c>
      <c r="Y135" s="30">
        <f t="shared" si="221"/>
        <v>0</v>
      </c>
      <c r="Z135" s="9">
        <f t="shared" si="222"/>
        <v>0</v>
      </c>
      <c r="AA135" s="29">
        <f>INDEX(bulk_tonnages_div!$F$2:$AF$136,MATCH($A135,bulk_tonnages_div!$A$2:$A$136,0),MATCH(AA$2,bulk_tonnages_div!$F$1:$AF$1,0))*$AA$6*$AA$7*MCF</f>
        <v>0</v>
      </c>
      <c r="AB135" s="30">
        <f t="shared" si="223"/>
        <v>0</v>
      </c>
      <c r="AC135" s="9">
        <f t="shared" si="224"/>
        <v>0</v>
      </c>
      <c r="AD135" s="29">
        <f>((INDEX(bulk_tonnages_div!$F$2:$AF$136,MATCH($A135,bulk_tonnages_div!$A$2:$A$136,0),MATCH(AD$2,bulk_tonnages_div!$F$1:$AF$1,0)))+(IF(A125&gt;end_year_1,0,'Soil and Dirt_tonnages'!E125)))*$AD$6*$AD$7*MCF</f>
        <v>0</v>
      </c>
      <c r="AE135" s="30">
        <f t="shared" si="225"/>
        <v>0</v>
      </c>
      <c r="AF135" s="9">
        <f t="shared" si="226"/>
        <v>0</v>
      </c>
      <c r="AG135" s="29">
        <f>INDEX(bulk_tonnages_div!$F$2:$AF$136,MATCH($A135,bulk_tonnages_div!$A$2:$A$136,0),MATCH(AG$2,bulk_tonnages_div!$F$1:$AF$1,0))*$AG$6*$AG$7*MCF</f>
        <v>0</v>
      </c>
      <c r="AH135" s="30">
        <f t="shared" si="227"/>
        <v>0</v>
      </c>
      <c r="AI135" s="9">
        <f t="shared" si="228"/>
        <v>0</v>
      </c>
      <c r="AJ135" s="29">
        <f>INDEX(bulk_tonnages_div!$F$2:$AF$136,MATCH($A135,bulk_tonnages_div!$A$2:$A$136,0),MATCH(AJ$2,bulk_tonnages_div!$F$1:$AF$1,0))*$AJ$6*$AJ$7*MCF</f>
        <v>0</v>
      </c>
      <c r="AK135" s="30">
        <f t="shared" si="229"/>
        <v>0</v>
      </c>
      <c r="AL135" s="9">
        <f t="shared" si="230"/>
        <v>0</v>
      </c>
      <c r="AM135" s="29">
        <f>INDEX(bulk_tonnages_div!$F$2:$AF$136,MATCH($A135,bulk_tonnages_div!$A$2:$A$136,0),MATCH(AM$2,bulk_tonnages_div!$F$1:$AF$1,0))*$AM$6*$AM$7*MCF</f>
        <v>0</v>
      </c>
      <c r="AN135" s="30">
        <f t="shared" si="231"/>
        <v>0</v>
      </c>
      <c r="AO135" s="9">
        <f t="shared" si="232"/>
        <v>0</v>
      </c>
      <c r="AP135" s="29">
        <f>IF(A125&gt;end_year_1, 0, Sludge_tonnages!E125)*$AP$6*$AP$7*MCF</f>
        <v>0</v>
      </c>
      <c r="AQ135" s="30">
        <f t="shared" si="233"/>
        <v>0</v>
      </c>
      <c r="AR135" s="9">
        <f t="shared" si="234"/>
        <v>0</v>
      </c>
    </row>
    <row r="136" spans="1:44" x14ac:dyDescent="0.25">
      <c r="A136" s="6">
        <f>'DONNÉES '!B165</f>
        <v>124</v>
      </c>
      <c r="B136" s="8">
        <f t="shared" si="207"/>
        <v>0</v>
      </c>
      <c r="C136" s="29">
        <f>INDEX(bulk_tonnages_div!$C$2:$AF$136,MATCH($A136,bulk_tonnages_div!$A$2:$A$136,0),MATCH(C$2,bulk_tonnages_div!$C$1:$AF$1,0))*$C$6*$C$7*MCF</f>
        <v>0</v>
      </c>
      <c r="D136" s="30">
        <f t="shared" si="235"/>
        <v>0</v>
      </c>
      <c r="E136" s="9">
        <f t="shared" si="208"/>
        <v>0</v>
      </c>
      <c r="F136" s="29">
        <f>INDEX(bulk_tonnages_div!$F$2:$AF$136,MATCH($A136,bulk_tonnages_div!$A$2:$A$136,0),MATCH(F$2,bulk_tonnages_div!$F$1:$AF$1,0))*$F$6*$F$7*MCF</f>
        <v>0</v>
      </c>
      <c r="G136" s="30">
        <f t="shared" si="209"/>
        <v>0</v>
      </c>
      <c r="H136" s="9">
        <f t="shared" si="210"/>
        <v>0</v>
      </c>
      <c r="I136" s="29">
        <f>INDEX(bulk_tonnages_div!$F$2:$AF$136,MATCH($A136,bulk_tonnages_div!$A$2:$A$136,0),MATCH(I$2,bulk_tonnages_div!$F$1:$AF$1,0))*$I$6*$I$7*MCF</f>
        <v>0</v>
      </c>
      <c r="J136" s="30">
        <f t="shared" si="211"/>
        <v>0</v>
      </c>
      <c r="K136" s="9">
        <f t="shared" si="212"/>
        <v>0</v>
      </c>
      <c r="L136" s="29">
        <f>INDEX(bulk_tonnages_div!$F$2:$AF$136,MATCH($A136,bulk_tonnages_div!$A$2:$A$136,0),MATCH(L$2,bulk_tonnages_div!$F$1:$AF$1,0))*$L$6*$L$7*MCF</f>
        <v>0</v>
      </c>
      <c r="M136" s="30">
        <f t="shared" si="213"/>
        <v>0</v>
      </c>
      <c r="N136" s="9">
        <f t="shared" si="214"/>
        <v>0</v>
      </c>
      <c r="O136" s="29">
        <f>INDEX(bulk_tonnages_div!$F$2:$AF$136,MATCH($A136,bulk_tonnages_div!$A$2:$A$136,0),MATCH(O$2,bulk_tonnages_div!$F$1:$AF$1,0))*$O$6*$O$7*MCF</f>
        <v>0</v>
      </c>
      <c r="P136" s="30">
        <f t="shared" si="215"/>
        <v>0</v>
      </c>
      <c r="Q136" s="9">
        <f t="shared" si="216"/>
        <v>0</v>
      </c>
      <c r="R136" s="29">
        <f>INDEX(bulk_tonnages_div!$F$2:$AF$136,MATCH($A136,bulk_tonnages_div!$A$2:$A$136,0),MATCH(R$2,bulk_tonnages_div!$F$1:$AF$1,0))*$R$6*$R$7*MCF</f>
        <v>0</v>
      </c>
      <c r="S136" s="30">
        <f t="shared" si="217"/>
        <v>0</v>
      </c>
      <c r="T136" s="9">
        <f t="shared" si="218"/>
        <v>0</v>
      </c>
      <c r="U136" s="29">
        <f>INDEX(bulk_tonnages_div!$F$2:$AF$136,MATCH($A136,bulk_tonnages_div!$A$2:$A$136,0),MATCH(U$2,bulk_tonnages_div!$F$1:$AF$1,0))*$U$6*$U$7*MCF</f>
        <v>0</v>
      </c>
      <c r="V136" s="30">
        <f t="shared" si="219"/>
        <v>0</v>
      </c>
      <c r="W136" s="9">
        <f t="shared" si="220"/>
        <v>0</v>
      </c>
      <c r="X136" s="29">
        <f>INDEX(bulk_tonnages_div!$F$2:$AF$136,MATCH($A136,bulk_tonnages_div!$A$2:$A$136,0),MATCH(X$2,bulk_tonnages_div!$F$1:$AF$1,0))*$X$6*$X$7*MCF</f>
        <v>0</v>
      </c>
      <c r="Y136" s="30">
        <f t="shared" si="221"/>
        <v>0</v>
      </c>
      <c r="Z136" s="9">
        <f t="shared" si="222"/>
        <v>0</v>
      </c>
      <c r="AA136" s="29">
        <f>INDEX(bulk_tonnages_div!$F$2:$AF$136,MATCH($A136,bulk_tonnages_div!$A$2:$A$136,0),MATCH(AA$2,bulk_tonnages_div!$F$1:$AF$1,0))*$AA$6*$AA$7*MCF</f>
        <v>0</v>
      </c>
      <c r="AB136" s="30">
        <f t="shared" si="223"/>
        <v>0</v>
      </c>
      <c r="AC136" s="9">
        <f t="shared" si="224"/>
        <v>0</v>
      </c>
      <c r="AD136" s="29">
        <f>((INDEX(bulk_tonnages_div!$F$2:$AF$136,MATCH($A136,bulk_tonnages_div!$A$2:$A$136,0),MATCH(AD$2,bulk_tonnages_div!$F$1:$AF$1,0)))+(IF(A126&gt;end_year_1,0,'Soil and Dirt_tonnages'!E126)))*$AD$6*$AD$7*MCF</f>
        <v>0</v>
      </c>
      <c r="AE136" s="30">
        <f t="shared" si="225"/>
        <v>0</v>
      </c>
      <c r="AF136" s="9">
        <f t="shared" si="226"/>
        <v>0</v>
      </c>
      <c r="AG136" s="29">
        <f>INDEX(bulk_tonnages_div!$F$2:$AF$136,MATCH($A136,bulk_tonnages_div!$A$2:$A$136,0),MATCH(AG$2,bulk_tonnages_div!$F$1:$AF$1,0))*$AG$6*$AG$7*MCF</f>
        <v>0</v>
      </c>
      <c r="AH136" s="30">
        <f t="shared" si="227"/>
        <v>0</v>
      </c>
      <c r="AI136" s="9">
        <f t="shared" si="228"/>
        <v>0</v>
      </c>
      <c r="AJ136" s="29">
        <f>INDEX(bulk_tonnages_div!$F$2:$AF$136,MATCH($A136,bulk_tonnages_div!$A$2:$A$136,0),MATCH(AJ$2,bulk_tonnages_div!$F$1:$AF$1,0))*$AJ$6*$AJ$7*MCF</f>
        <v>0</v>
      </c>
      <c r="AK136" s="30">
        <f t="shared" si="229"/>
        <v>0</v>
      </c>
      <c r="AL136" s="9">
        <f t="shared" si="230"/>
        <v>0</v>
      </c>
      <c r="AM136" s="29">
        <f>INDEX(bulk_tonnages_div!$F$2:$AF$136,MATCH($A136,bulk_tonnages_div!$A$2:$A$136,0),MATCH(AM$2,bulk_tonnages_div!$F$1:$AF$1,0))*$AM$6*$AM$7*MCF</f>
        <v>0</v>
      </c>
      <c r="AN136" s="30">
        <f t="shared" si="231"/>
        <v>0</v>
      </c>
      <c r="AO136" s="9">
        <f t="shared" si="232"/>
        <v>0</v>
      </c>
      <c r="AP136" s="29">
        <f>IF(A126&gt;end_year_1, 0, Sludge_tonnages!E126)*$AP$6*$AP$7*MCF</f>
        <v>0</v>
      </c>
      <c r="AQ136" s="30">
        <f t="shared" si="233"/>
        <v>0</v>
      </c>
      <c r="AR136" s="9">
        <f t="shared" si="234"/>
        <v>0</v>
      </c>
    </row>
    <row r="137" spans="1:44" x14ac:dyDescent="0.25">
      <c r="A137" s="6">
        <f>'DONNÉES '!B166</f>
        <v>125</v>
      </c>
      <c r="B137" s="8">
        <f t="shared" si="207"/>
        <v>0</v>
      </c>
      <c r="C137" s="29">
        <f>INDEX(bulk_tonnages_div!$C$2:$AF$136,MATCH($A137,bulk_tonnages_div!$A$2:$A$136,0),MATCH(C$2,bulk_tonnages_div!$C$1:$AF$1,0))*$C$6*$C$7*MCF</f>
        <v>0</v>
      </c>
      <c r="D137" s="30">
        <f t="shared" si="235"/>
        <v>0</v>
      </c>
      <c r="E137" s="9">
        <f t="shared" si="208"/>
        <v>0</v>
      </c>
      <c r="F137" s="29">
        <f>INDEX(bulk_tonnages_div!$F$2:$AF$136,MATCH($A137,bulk_tonnages_div!$A$2:$A$136,0),MATCH(F$2,bulk_tonnages_div!$F$1:$AF$1,0))*$F$6*$F$7*MCF</f>
        <v>0</v>
      </c>
      <c r="G137" s="30">
        <f t="shared" si="209"/>
        <v>0</v>
      </c>
      <c r="H137" s="9">
        <f t="shared" si="210"/>
        <v>0</v>
      </c>
      <c r="I137" s="29">
        <f>INDEX(bulk_tonnages_div!$F$2:$AF$136,MATCH($A137,bulk_tonnages_div!$A$2:$A$136,0),MATCH(I$2,bulk_tonnages_div!$F$1:$AF$1,0))*$I$6*$I$7*MCF</f>
        <v>0</v>
      </c>
      <c r="J137" s="30">
        <f t="shared" si="211"/>
        <v>0</v>
      </c>
      <c r="K137" s="9">
        <f t="shared" si="212"/>
        <v>0</v>
      </c>
      <c r="L137" s="29">
        <f>INDEX(bulk_tonnages_div!$F$2:$AF$136,MATCH($A137,bulk_tonnages_div!$A$2:$A$136,0),MATCH(L$2,bulk_tonnages_div!$F$1:$AF$1,0))*$L$6*$L$7*MCF</f>
        <v>0</v>
      </c>
      <c r="M137" s="30">
        <f t="shared" si="213"/>
        <v>0</v>
      </c>
      <c r="N137" s="9">
        <f t="shared" si="214"/>
        <v>0</v>
      </c>
      <c r="O137" s="29">
        <f>INDEX(bulk_tonnages_div!$F$2:$AF$136,MATCH($A137,bulk_tonnages_div!$A$2:$A$136,0),MATCH(O$2,bulk_tonnages_div!$F$1:$AF$1,0))*$O$6*$O$7*MCF</f>
        <v>0</v>
      </c>
      <c r="P137" s="30">
        <f t="shared" si="215"/>
        <v>0</v>
      </c>
      <c r="Q137" s="9">
        <f t="shared" si="216"/>
        <v>0</v>
      </c>
      <c r="R137" s="29">
        <f>INDEX(bulk_tonnages_div!$F$2:$AF$136,MATCH($A137,bulk_tonnages_div!$A$2:$A$136,0),MATCH(R$2,bulk_tonnages_div!$F$1:$AF$1,0))*$R$6*$R$7*MCF</f>
        <v>0</v>
      </c>
      <c r="S137" s="30">
        <f t="shared" si="217"/>
        <v>0</v>
      </c>
      <c r="T137" s="9">
        <f t="shared" si="218"/>
        <v>0</v>
      </c>
      <c r="U137" s="29">
        <f>INDEX(bulk_tonnages_div!$F$2:$AF$136,MATCH($A137,bulk_tonnages_div!$A$2:$A$136,0),MATCH(U$2,bulk_tonnages_div!$F$1:$AF$1,0))*$U$6*$U$7*MCF</f>
        <v>0</v>
      </c>
      <c r="V137" s="30">
        <f t="shared" si="219"/>
        <v>0</v>
      </c>
      <c r="W137" s="9">
        <f t="shared" si="220"/>
        <v>0</v>
      </c>
      <c r="X137" s="29">
        <f>INDEX(bulk_tonnages_div!$F$2:$AF$136,MATCH($A137,bulk_tonnages_div!$A$2:$A$136,0),MATCH(X$2,bulk_tonnages_div!$F$1:$AF$1,0))*$X$6*$X$7*MCF</f>
        <v>0</v>
      </c>
      <c r="Y137" s="30">
        <f t="shared" si="221"/>
        <v>0</v>
      </c>
      <c r="Z137" s="9">
        <f t="shared" si="222"/>
        <v>0</v>
      </c>
      <c r="AA137" s="29">
        <f>INDEX(bulk_tonnages_div!$F$2:$AF$136,MATCH($A137,bulk_tonnages_div!$A$2:$A$136,0),MATCH(AA$2,bulk_tonnages_div!$F$1:$AF$1,0))*$AA$6*$AA$7*MCF</f>
        <v>0</v>
      </c>
      <c r="AB137" s="30">
        <f t="shared" si="223"/>
        <v>0</v>
      </c>
      <c r="AC137" s="9">
        <f t="shared" si="224"/>
        <v>0</v>
      </c>
      <c r="AD137" s="29">
        <f>((INDEX(bulk_tonnages_div!$F$2:$AF$136,MATCH($A137,bulk_tonnages_div!$A$2:$A$136,0),MATCH(AD$2,bulk_tonnages_div!$F$1:$AF$1,0)))+(IF(A127&gt;end_year_1,0,'Soil and Dirt_tonnages'!E127)))*$AD$6*$AD$7*MCF</f>
        <v>0</v>
      </c>
      <c r="AE137" s="30">
        <f t="shared" si="225"/>
        <v>0</v>
      </c>
      <c r="AF137" s="9">
        <f t="shared" si="226"/>
        <v>0</v>
      </c>
      <c r="AG137" s="29">
        <f>INDEX(bulk_tonnages_div!$F$2:$AF$136,MATCH($A137,bulk_tonnages_div!$A$2:$A$136,0),MATCH(AG$2,bulk_tonnages_div!$F$1:$AF$1,0))*$AG$6*$AG$7*MCF</f>
        <v>0</v>
      </c>
      <c r="AH137" s="30">
        <f t="shared" si="227"/>
        <v>0</v>
      </c>
      <c r="AI137" s="9">
        <f t="shared" si="228"/>
        <v>0</v>
      </c>
      <c r="AJ137" s="29">
        <f>INDEX(bulk_tonnages_div!$F$2:$AF$136,MATCH($A137,bulk_tonnages_div!$A$2:$A$136,0),MATCH(AJ$2,bulk_tonnages_div!$F$1:$AF$1,0))*$AJ$6*$AJ$7*MCF</f>
        <v>0</v>
      </c>
      <c r="AK137" s="30">
        <f t="shared" si="229"/>
        <v>0</v>
      </c>
      <c r="AL137" s="9">
        <f t="shared" si="230"/>
        <v>0</v>
      </c>
      <c r="AM137" s="29">
        <f>INDEX(bulk_tonnages_div!$F$2:$AF$136,MATCH($A137,bulk_tonnages_div!$A$2:$A$136,0),MATCH(AM$2,bulk_tonnages_div!$F$1:$AF$1,0))*$AM$6*$AM$7*MCF</f>
        <v>0</v>
      </c>
      <c r="AN137" s="30">
        <f t="shared" si="231"/>
        <v>0</v>
      </c>
      <c r="AO137" s="9">
        <f t="shared" si="232"/>
        <v>0</v>
      </c>
      <c r="AP137" s="29">
        <f>IF(A127&gt;end_year_1, 0, Sludge_tonnages!E127)*$AP$6*$AP$7*MCF</f>
        <v>0</v>
      </c>
      <c r="AQ137" s="30">
        <f t="shared" si="233"/>
        <v>0</v>
      </c>
      <c r="AR137" s="9">
        <f t="shared" si="234"/>
        <v>0</v>
      </c>
    </row>
    <row r="138" spans="1:44" x14ac:dyDescent="0.25">
      <c r="A138" s="6">
        <f>'DONNÉES '!B167</f>
        <v>126</v>
      </c>
      <c r="B138" s="8">
        <f t="shared" si="207"/>
        <v>0</v>
      </c>
      <c r="C138" s="29">
        <f>INDEX(bulk_tonnages_div!$C$2:$AF$136,MATCH($A138,bulk_tonnages_div!$A$2:$A$136,0),MATCH(C$2,bulk_tonnages_div!$C$1:$AF$1,0))*$C$6*$C$7*MCF</f>
        <v>0</v>
      </c>
      <c r="D138" s="30">
        <f t="shared" si="235"/>
        <v>0</v>
      </c>
      <c r="E138" s="9">
        <f t="shared" si="208"/>
        <v>0</v>
      </c>
      <c r="F138" s="29">
        <f>INDEX(bulk_tonnages_div!$F$2:$AF$136,MATCH($A138,bulk_tonnages_div!$A$2:$A$136,0),MATCH(F$2,bulk_tonnages_div!$F$1:$AF$1,0))*$F$6*$F$7*MCF</f>
        <v>0</v>
      </c>
      <c r="G138" s="30">
        <f t="shared" si="209"/>
        <v>0</v>
      </c>
      <c r="H138" s="9">
        <f t="shared" si="210"/>
        <v>0</v>
      </c>
      <c r="I138" s="29">
        <f>INDEX(bulk_tonnages_div!$F$2:$AF$136,MATCH($A138,bulk_tonnages_div!$A$2:$A$136,0),MATCH(I$2,bulk_tonnages_div!$F$1:$AF$1,0))*$I$6*$I$7*MCF</f>
        <v>0</v>
      </c>
      <c r="J138" s="30">
        <f t="shared" si="211"/>
        <v>0</v>
      </c>
      <c r="K138" s="9">
        <f t="shared" si="212"/>
        <v>0</v>
      </c>
      <c r="L138" s="29">
        <f>INDEX(bulk_tonnages_div!$F$2:$AF$136,MATCH($A138,bulk_tonnages_div!$A$2:$A$136,0),MATCH(L$2,bulk_tonnages_div!$F$1:$AF$1,0))*$L$6*$L$7*MCF</f>
        <v>0</v>
      </c>
      <c r="M138" s="30">
        <f t="shared" si="213"/>
        <v>0</v>
      </c>
      <c r="N138" s="9">
        <f t="shared" si="214"/>
        <v>0</v>
      </c>
      <c r="O138" s="29">
        <f>INDEX(bulk_tonnages_div!$F$2:$AF$136,MATCH($A138,bulk_tonnages_div!$A$2:$A$136,0),MATCH(O$2,bulk_tonnages_div!$F$1:$AF$1,0))*$O$6*$O$7*MCF</f>
        <v>0</v>
      </c>
      <c r="P138" s="30">
        <f t="shared" si="215"/>
        <v>0</v>
      </c>
      <c r="Q138" s="9">
        <f t="shared" si="216"/>
        <v>0</v>
      </c>
      <c r="R138" s="29">
        <f>INDEX(bulk_tonnages_div!$F$2:$AF$136,MATCH($A138,bulk_tonnages_div!$A$2:$A$136,0),MATCH(R$2,bulk_tonnages_div!$F$1:$AF$1,0))*$R$6*$R$7*MCF</f>
        <v>0</v>
      </c>
      <c r="S138" s="30">
        <f t="shared" si="217"/>
        <v>0</v>
      </c>
      <c r="T138" s="9">
        <f t="shared" si="218"/>
        <v>0</v>
      </c>
      <c r="U138" s="29">
        <f>INDEX(bulk_tonnages_div!$F$2:$AF$136,MATCH($A138,bulk_tonnages_div!$A$2:$A$136,0),MATCH(U$2,bulk_tonnages_div!$F$1:$AF$1,0))*$U$6*$U$7*MCF</f>
        <v>0</v>
      </c>
      <c r="V138" s="30">
        <f t="shared" si="219"/>
        <v>0</v>
      </c>
      <c r="W138" s="9">
        <f t="shared" si="220"/>
        <v>0</v>
      </c>
      <c r="X138" s="29">
        <f>INDEX(bulk_tonnages_div!$F$2:$AF$136,MATCH($A138,bulk_tonnages_div!$A$2:$A$136,0),MATCH(X$2,bulk_tonnages_div!$F$1:$AF$1,0))*$X$6*$X$7*MCF</f>
        <v>0</v>
      </c>
      <c r="Y138" s="30">
        <f t="shared" si="221"/>
        <v>0</v>
      </c>
      <c r="Z138" s="9">
        <f t="shared" si="222"/>
        <v>0</v>
      </c>
      <c r="AA138" s="29">
        <f>INDEX(bulk_tonnages_div!$F$2:$AF$136,MATCH($A138,bulk_tonnages_div!$A$2:$A$136,0),MATCH(AA$2,bulk_tonnages_div!$F$1:$AF$1,0))*$AA$6*$AA$7*MCF</f>
        <v>0</v>
      </c>
      <c r="AB138" s="30">
        <f t="shared" si="223"/>
        <v>0</v>
      </c>
      <c r="AC138" s="9">
        <f t="shared" si="224"/>
        <v>0</v>
      </c>
      <c r="AD138" s="29">
        <f>((INDEX(bulk_tonnages_div!$F$2:$AF$136,MATCH($A138,bulk_tonnages_div!$A$2:$A$136,0),MATCH(AD$2,bulk_tonnages_div!$F$1:$AF$1,0)))+(IF(A128&gt;end_year_1,0,'Soil and Dirt_tonnages'!E128)))*$AD$6*$AD$7*MCF</f>
        <v>0</v>
      </c>
      <c r="AE138" s="30">
        <f t="shared" si="225"/>
        <v>0</v>
      </c>
      <c r="AF138" s="9">
        <f t="shared" si="226"/>
        <v>0</v>
      </c>
      <c r="AG138" s="29">
        <f>INDEX(bulk_tonnages_div!$F$2:$AF$136,MATCH($A138,bulk_tonnages_div!$A$2:$A$136,0),MATCH(AG$2,bulk_tonnages_div!$F$1:$AF$1,0))*$AG$6*$AG$7*MCF</f>
        <v>0</v>
      </c>
      <c r="AH138" s="30">
        <f t="shared" si="227"/>
        <v>0</v>
      </c>
      <c r="AI138" s="9">
        <f t="shared" si="228"/>
        <v>0</v>
      </c>
      <c r="AJ138" s="29">
        <f>INDEX(bulk_tonnages_div!$F$2:$AF$136,MATCH($A138,bulk_tonnages_div!$A$2:$A$136,0),MATCH(AJ$2,bulk_tonnages_div!$F$1:$AF$1,0))*$AJ$6*$AJ$7*MCF</f>
        <v>0</v>
      </c>
      <c r="AK138" s="30">
        <f t="shared" si="229"/>
        <v>0</v>
      </c>
      <c r="AL138" s="9">
        <f t="shared" si="230"/>
        <v>0</v>
      </c>
      <c r="AM138" s="29">
        <f>INDEX(bulk_tonnages_div!$F$2:$AF$136,MATCH($A138,bulk_tonnages_div!$A$2:$A$136,0),MATCH(AM$2,bulk_tonnages_div!$F$1:$AF$1,0))*$AM$6*$AM$7*MCF</f>
        <v>0</v>
      </c>
      <c r="AN138" s="30">
        <f t="shared" si="231"/>
        <v>0</v>
      </c>
      <c r="AO138" s="9">
        <f t="shared" si="232"/>
        <v>0</v>
      </c>
      <c r="AP138" s="29">
        <f>IF(A128&gt;end_year_1, 0, Sludge_tonnages!E128)*$AP$6*$AP$7*MCF</f>
        <v>0</v>
      </c>
      <c r="AQ138" s="30">
        <f t="shared" si="233"/>
        <v>0</v>
      </c>
      <c r="AR138" s="9">
        <f t="shared" si="234"/>
        <v>0</v>
      </c>
    </row>
    <row r="139" spans="1:44" x14ac:dyDescent="0.25">
      <c r="A139" s="6">
        <f>'DONNÉES '!B168</f>
        <v>127</v>
      </c>
      <c r="B139" s="8">
        <f t="shared" si="207"/>
        <v>0</v>
      </c>
      <c r="C139" s="29">
        <f>INDEX(bulk_tonnages_div!$C$2:$AF$136,MATCH($A139,bulk_tonnages_div!$A$2:$A$136,0),MATCH(C$2,bulk_tonnages_div!$C$1:$AF$1,0))*$C$6*$C$7*MCF</f>
        <v>0</v>
      </c>
      <c r="D139" s="30">
        <f t="shared" si="235"/>
        <v>0</v>
      </c>
      <c r="E139" s="9">
        <f t="shared" si="208"/>
        <v>0</v>
      </c>
      <c r="F139" s="29">
        <f>INDEX(bulk_tonnages_div!$F$2:$AF$136,MATCH($A139,bulk_tonnages_div!$A$2:$A$136,0),MATCH(F$2,bulk_tonnages_div!$F$1:$AF$1,0))*$F$6*$F$7*MCF</f>
        <v>0</v>
      </c>
      <c r="G139" s="30">
        <f t="shared" si="209"/>
        <v>0</v>
      </c>
      <c r="H139" s="9">
        <f t="shared" si="210"/>
        <v>0</v>
      </c>
      <c r="I139" s="29">
        <f>INDEX(bulk_tonnages_div!$F$2:$AF$136,MATCH($A139,bulk_tonnages_div!$A$2:$A$136,0),MATCH(I$2,bulk_tonnages_div!$F$1:$AF$1,0))*$I$6*$I$7*MCF</f>
        <v>0</v>
      </c>
      <c r="J139" s="30">
        <f t="shared" si="211"/>
        <v>0</v>
      </c>
      <c r="K139" s="9">
        <f t="shared" si="212"/>
        <v>0</v>
      </c>
      <c r="L139" s="29">
        <f>INDEX(bulk_tonnages_div!$F$2:$AF$136,MATCH($A139,bulk_tonnages_div!$A$2:$A$136,0),MATCH(L$2,bulk_tonnages_div!$F$1:$AF$1,0))*$L$6*$L$7*MCF</f>
        <v>0</v>
      </c>
      <c r="M139" s="30">
        <f t="shared" si="213"/>
        <v>0</v>
      </c>
      <c r="N139" s="9">
        <f t="shared" si="214"/>
        <v>0</v>
      </c>
      <c r="O139" s="29">
        <f>INDEX(bulk_tonnages_div!$F$2:$AF$136,MATCH($A139,bulk_tonnages_div!$A$2:$A$136,0),MATCH(O$2,bulk_tonnages_div!$F$1:$AF$1,0))*$O$6*$O$7*MCF</f>
        <v>0</v>
      </c>
      <c r="P139" s="30">
        <f t="shared" si="215"/>
        <v>0</v>
      </c>
      <c r="Q139" s="9">
        <f t="shared" si="216"/>
        <v>0</v>
      </c>
      <c r="R139" s="29">
        <f>INDEX(bulk_tonnages_div!$F$2:$AF$136,MATCH($A139,bulk_tonnages_div!$A$2:$A$136,0),MATCH(R$2,bulk_tonnages_div!$F$1:$AF$1,0))*$R$6*$R$7*MCF</f>
        <v>0</v>
      </c>
      <c r="S139" s="30">
        <f t="shared" si="217"/>
        <v>0</v>
      </c>
      <c r="T139" s="9">
        <f t="shared" si="218"/>
        <v>0</v>
      </c>
      <c r="U139" s="29">
        <f>INDEX(bulk_tonnages_div!$F$2:$AF$136,MATCH($A139,bulk_tonnages_div!$A$2:$A$136,0),MATCH(U$2,bulk_tonnages_div!$F$1:$AF$1,0))*$U$6*$U$7*MCF</f>
        <v>0</v>
      </c>
      <c r="V139" s="30">
        <f t="shared" si="219"/>
        <v>0</v>
      </c>
      <c r="W139" s="9">
        <f t="shared" si="220"/>
        <v>0</v>
      </c>
      <c r="X139" s="29">
        <f>INDEX(bulk_tonnages_div!$F$2:$AF$136,MATCH($A139,bulk_tonnages_div!$A$2:$A$136,0),MATCH(X$2,bulk_tonnages_div!$F$1:$AF$1,0))*$X$6*$X$7*MCF</f>
        <v>0</v>
      </c>
      <c r="Y139" s="30">
        <f t="shared" si="221"/>
        <v>0</v>
      </c>
      <c r="Z139" s="9">
        <f t="shared" si="222"/>
        <v>0</v>
      </c>
      <c r="AA139" s="29">
        <f>INDEX(bulk_tonnages_div!$F$2:$AF$136,MATCH($A139,bulk_tonnages_div!$A$2:$A$136,0),MATCH(AA$2,bulk_tonnages_div!$F$1:$AF$1,0))*$AA$6*$AA$7*MCF</f>
        <v>0</v>
      </c>
      <c r="AB139" s="30">
        <f t="shared" si="223"/>
        <v>0</v>
      </c>
      <c r="AC139" s="9">
        <f t="shared" si="224"/>
        <v>0</v>
      </c>
      <c r="AD139" s="29">
        <f>((INDEX(bulk_tonnages_div!$F$2:$AF$136,MATCH($A139,bulk_tonnages_div!$A$2:$A$136,0),MATCH(AD$2,bulk_tonnages_div!$F$1:$AF$1,0)))+(IF(A129&gt;end_year_1,0,'Soil and Dirt_tonnages'!E129)))*$AD$6*$AD$7*MCF</f>
        <v>0</v>
      </c>
      <c r="AE139" s="30">
        <f t="shared" si="225"/>
        <v>0</v>
      </c>
      <c r="AF139" s="9">
        <f t="shared" si="226"/>
        <v>0</v>
      </c>
      <c r="AG139" s="29">
        <f>INDEX(bulk_tonnages_div!$F$2:$AF$136,MATCH($A139,bulk_tonnages_div!$A$2:$A$136,0),MATCH(AG$2,bulk_tonnages_div!$F$1:$AF$1,0))*$AG$6*$AG$7*MCF</f>
        <v>0</v>
      </c>
      <c r="AH139" s="30">
        <f t="shared" si="227"/>
        <v>0</v>
      </c>
      <c r="AI139" s="9">
        <f t="shared" si="228"/>
        <v>0</v>
      </c>
      <c r="AJ139" s="29">
        <f>INDEX(bulk_tonnages_div!$F$2:$AF$136,MATCH($A139,bulk_tonnages_div!$A$2:$A$136,0),MATCH(AJ$2,bulk_tonnages_div!$F$1:$AF$1,0))*$AJ$6*$AJ$7*MCF</f>
        <v>0</v>
      </c>
      <c r="AK139" s="30">
        <f t="shared" si="229"/>
        <v>0</v>
      </c>
      <c r="AL139" s="9">
        <f t="shared" si="230"/>
        <v>0</v>
      </c>
      <c r="AM139" s="29">
        <f>INDEX(bulk_tonnages_div!$F$2:$AF$136,MATCH($A139,bulk_tonnages_div!$A$2:$A$136,0),MATCH(AM$2,bulk_tonnages_div!$F$1:$AF$1,0))*$AM$6*$AM$7*MCF</f>
        <v>0</v>
      </c>
      <c r="AN139" s="30">
        <f t="shared" si="231"/>
        <v>0</v>
      </c>
      <c r="AO139" s="9">
        <f t="shared" si="232"/>
        <v>0</v>
      </c>
      <c r="AP139" s="29">
        <f>IF(A129&gt;end_year_1, 0, Sludge_tonnages!E129)*$AP$6*$AP$7*MCF</f>
        <v>0</v>
      </c>
      <c r="AQ139" s="30">
        <f t="shared" si="233"/>
        <v>0</v>
      </c>
      <c r="AR139" s="9">
        <f t="shared" si="234"/>
        <v>0</v>
      </c>
    </row>
    <row r="140" spans="1:44" x14ac:dyDescent="0.25">
      <c r="A140" s="6">
        <f>'DONNÉES '!B169</f>
        <v>128</v>
      </c>
      <c r="B140" s="8">
        <f t="shared" si="207"/>
        <v>0</v>
      </c>
      <c r="C140" s="29">
        <f>INDEX(bulk_tonnages_div!$C$2:$AF$136,MATCH($A140,bulk_tonnages_div!$A$2:$A$136,0),MATCH(C$2,bulk_tonnages_div!$C$1:$AF$1,0))*$C$6*$C$7*MCF</f>
        <v>0</v>
      </c>
      <c r="D140" s="30">
        <f t="shared" si="235"/>
        <v>0</v>
      </c>
      <c r="E140" s="9">
        <f t="shared" si="208"/>
        <v>0</v>
      </c>
      <c r="F140" s="29">
        <f>INDEX(bulk_tonnages_div!$F$2:$AF$136,MATCH($A140,bulk_tonnages_div!$A$2:$A$136,0),MATCH(F$2,bulk_tonnages_div!$F$1:$AF$1,0))*$F$6*$F$7*MCF</f>
        <v>0</v>
      </c>
      <c r="G140" s="30">
        <f t="shared" si="209"/>
        <v>0</v>
      </c>
      <c r="H140" s="9">
        <f t="shared" si="210"/>
        <v>0</v>
      </c>
      <c r="I140" s="29">
        <f>INDEX(bulk_tonnages_div!$F$2:$AF$136,MATCH($A140,bulk_tonnages_div!$A$2:$A$136,0),MATCH(I$2,bulk_tonnages_div!$F$1:$AF$1,0))*$I$6*$I$7*MCF</f>
        <v>0</v>
      </c>
      <c r="J140" s="30">
        <f t="shared" si="211"/>
        <v>0</v>
      </c>
      <c r="K140" s="9">
        <f t="shared" si="212"/>
        <v>0</v>
      </c>
      <c r="L140" s="29">
        <f>INDEX(bulk_tonnages_div!$F$2:$AF$136,MATCH($A140,bulk_tonnages_div!$A$2:$A$136,0),MATCH(L$2,bulk_tonnages_div!$F$1:$AF$1,0))*$L$6*$L$7*MCF</f>
        <v>0</v>
      </c>
      <c r="M140" s="30">
        <f t="shared" si="213"/>
        <v>0</v>
      </c>
      <c r="N140" s="9">
        <f t="shared" si="214"/>
        <v>0</v>
      </c>
      <c r="O140" s="29">
        <f>INDEX(bulk_tonnages_div!$F$2:$AF$136,MATCH($A140,bulk_tonnages_div!$A$2:$A$136,0),MATCH(O$2,bulk_tonnages_div!$F$1:$AF$1,0))*$O$6*$O$7*MCF</f>
        <v>0</v>
      </c>
      <c r="P140" s="30">
        <f t="shared" si="215"/>
        <v>0</v>
      </c>
      <c r="Q140" s="9">
        <f t="shared" si="216"/>
        <v>0</v>
      </c>
      <c r="R140" s="29">
        <f>INDEX(bulk_tonnages_div!$F$2:$AF$136,MATCH($A140,bulk_tonnages_div!$A$2:$A$136,0),MATCH(R$2,bulk_tonnages_div!$F$1:$AF$1,0))*$R$6*$R$7*MCF</f>
        <v>0</v>
      </c>
      <c r="S140" s="30">
        <f t="shared" si="217"/>
        <v>0</v>
      </c>
      <c r="T140" s="9">
        <f t="shared" si="218"/>
        <v>0</v>
      </c>
      <c r="U140" s="29">
        <f>INDEX(bulk_tonnages_div!$F$2:$AF$136,MATCH($A140,bulk_tonnages_div!$A$2:$A$136,0),MATCH(U$2,bulk_tonnages_div!$F$1:$AF$1,0))*$U$6*$U$7*MCF</f>
        <v>0</v>
      </c>
      <c r="V140" s="30">
        <f t="shared" si="219"/>
        <v>0</v>
      </c>
      <c r="W140" s="9">
        <f t="shared" si="220"/>
        <v>0</v>
      </c>
      <c r="X140" s="29">
        <f>INDEX(bulk_tonnages_div!$F$2:$AF$136,MATCH($A140,bulk_tonnages_div!$A$2:$A$136,0),MATCH(X$2,bulk_tonnages_div!$F$1:$AF$1,0))*$X$6*$X$7*MCF</f>
        <v>0</v>
      </c>
      <c r="Y140" s="30">
        <f t="shared" si="221"/>
        <v>0</v>
      </c>
      <c r="Z140" s="9">
        <f t="shared" si="222"/>
        <v>0</v>
      </c>
      <c r="AA140" s="29">
        <f>INDEX(bulk_tonnages_div!$F$2:$AF$136,MATCH($A140,bulk_tonnages_div!$A$2:$A$136,0),MATCH(AA$2,bulk_tonnages_div!$F$1:$AF$1,0))*$AA$6*$AA$7*MCF</f>
        <v>0</v>
      </c>
      <c r="AB140" s="30">
        <f t="shared" si="223"/>
        <v>0</v>
      </c>
      <c r="AC140" s="9">
        <f t="shared" si="224"/>
        <v>0</v>
      </c>
      <c r="AD140" s="29">
        <f>((INDEX(bulk_tonnages_div!$F$2:$AF$136,MATCH($A140,bulk_tonnages_div!$A$2:$A$136,0),MATCH(AD$2,bulk_tonnages_div!$F$1:$AF$1,0)))+(IF(A130&gt;end_year_1,0,'Soil and Dirt_tonnages'!E130)))*$AD$6*$AD$7*MCF</f>
        <v>0</v>
      </c>
      <c r="AE140" s="30">
        <f t="shared" si="225"/>
        <v>0</v>
      </c>
      <c r="AF140" s="9">
        <f t="shared" si="226"/>
        <v>0</v>
      </c>
      <c r="AG140" s="29">
        <f>INDEX(bulk_tonnages_div!$F$2:$AF$136,MATCH($A140,bulk_tonnages_div!$A$2:$A$136,0),MATCH(AG$2,bulk_tonnages_div!$F$1:$AF$1,0))*$AG$6*$AG$7*MCF</f>
        <v>0</v>
      </c>
      <c r="AH140" s="30">
        <f t="shared" si="227"/>
        <v>0</v>
      </c>
      <c r="AI140" s="9">
        <f t="shared" si="228"/>
        <v>0</v>
      </c>
      <c r="AJ140" s="29">
        <f>INDEX(bulk_tonnages_div!$F$2:$AF$136,MATCH($A140,bulk_tonnages_div!$A$2:$A$136,0),MATCH(AJ$2,bulk_tonnages_div!$F$1:$AF$1,0))*$AJ$6*$AJ$7*MCF</f>
        <v>0</v>
      </c>
      <c r="AK140" s="30">
        <f t="shared" si="229"/>
        <v>0</v>
      </c>
      <c r="AL140" s="9">
        <f t="shared" si="230"/>
        <v>0</v>
      </c>
      <c r="AM140" s="29">
        <f>INDEX(bulk_tonnages_div!$F$2:$AF$136,MATCH($A140,bulk_tonnages_div!$A$2:$A$136,0),MATCH(AM$2,bulk_tonnages_div!$F$1:$AF$1,0))*$AM$6*$AM$7*MCF</f>
        <v>0</v>
      </c>
      <c r="AN140" s="30">
        <f t="shared" si="231"/>
        <v>0</v>
      </c>
      <c r="AO140" s="9">
        <f t="shared" si="232"/>
        <v>0</v>
      </c>
      <c r="AP140" s="29">
        <f>IF(A130&gt;end_year_1, 0, Sludge_tonnages!E130)*$AP$6*$AP$7*MCF</f>
        <v>0</v>
      </c>
      <c r="AQ140" s="30">
        <f t="shared" si="233"/>
        <v>0</v>
      </c>
      <c r="AR140" s="9">
        <f t="shared" si="234"/>
        <v>0</v>
      </c>
    </row>
    <row r="141" spans="1:44" x14ac:dyDescent="0.25">
      <c r="A141" s="33">
        <f>'DONNÉES '!B170</f>
        <v>129</v>
      </c>
      <c r="B141" s="8">
        <f t="shared" si="207"/>
        <v>0</v>
      </c>
      <c r="C141" s="29">
        <f>INDEX(bulk_tonnages_div!$C$2:$AF$136,MATCH($A141,bulk_tonnages_div!$A$2:$A$136,0),MATCH(C$2,bulk_tonnages_div!$C$1:$AF$1,0))*$C$6*$C$7*MCF</f>
        <v>0</v>
      </c>
      <c r="D141" s="30">
        <f>C141+(D140*D$5)</f>
        <v>0</v>
      </c>
      <c r="E141" s="9">
        <f t="shared" si="208"/>
        <v>0</v>
      </c>
      <c r="F141" s="29">
        <f>INDEX(bulk_tonnages_div!$F$2:$AF$136,MATCH($A141,bulk_tonnages_div!$A$2:$A$136,0),MATCH(F$2,bulk_tonnages_div!$F$1:$AF$1,0))*$F$6*$F$7*MCF</f>
        <v>0</v>
      </c>
      <c r="G141" s="30">
        <f t="shared" si="209"/>
        <v>0</v>
      </c>
      <c r="H141" s="9">
        <f t="shared" si="210"/>
        <v>0</v>
      </c>
      <c r="I141" s="29">
        <f>INDEX(bulk_tonnages_div!$F$2:$AF$136,MATCH($A141,bulk_tonnages_div!$A$2:$A$136,0),MATCH(I$2,bulk_tonnages_div!$F$1:$AF$1,0))*$I$6*$I$7*MCF</f>
        <v>0</v>
      </c>
      <c r="J141" s="30">
        <f t="shared" si="211"/>
        <v>0</v>
      </c>
      <c r="K141" s="9">
        <f t="shared" si="212"/>
        <v>0</v>
      </c>
      <c r="L141" s="29">
        <f>INDEX(bulk_tonnages_div!$F$2:$AF$136,MATCH($A141,bulk_tonnages_div!$A$2:$A$136,0),MATCH(L$2,bulk_tonnages_div!$F$1:$AF$1,0))*$L$6*$L$7*MCF</f>
        <v>0</v>
      </c>
      <c r="M141" s="30">
        <f t="shared" si="213"/>
        <v>0</v>
      </c>
      <c r="N141" s="9">
        <f t="shared" si="214"/>
        <v>0</v>
      </c>
      <c r="O141" s="29">
        <f>INDEX(bulk_tonnages_div!$F$2:$AF$136,MATCH($A141,bulk_tonnages_div!$A$2:$A$136,0),MATCH(O$2,bulk_tonnages_div!$F$1:$AF$1,0))*$O$6*$O$7*MCF</f>
        <v>0</v>
      </c>
      <c r="P141" s="30">
        <f t="shared" si="215"/>
        <v>0</v>
      </c>
      <c r="Q141" s="9">
        <f t="shared" si="216"/>
        <v>0</v>
      </c>
      <c r="R141" s="29">
        <f>INDEX(bulk_tonnages_div!$F$2:$AF$136,MATCH($A141,bulk_tonnages_div!$A$2:$A$136,0),MATCH(R$2,bulk_tonnages_div!$F$1:$AF$1,0))*$R$6*$R$7*MCF</f>
        <v>0</v>
      </c>
      <c r="S141" s="30">
        <f t="shared" si="217"/>
        <v>0</v>
      </c>
      <c r="T141" s="9">
        <f t="shared" si="218"/>
        <v>0</v>
      </c>
      <c r="U141" s="29">
        <f>INDEX(bulk_tonnages_div!$F$2:$AF$136,MATCH($A141,bulk_tonnages_div!$A$2:$A$136,0),MATCH(U$2,bulk_tonnages_div!$F$1:$AF$1,0))*$U$6*$U$7*MCF</f>
        <v>0</v>
      </c>
      <c r="V141" s="30">
        <f t="shared" si="219"/>
        <v>0</v>
      </c>
      <c r="W141" s="9">
        <f t="shared" si="220"/>
        <v>0</v>
      </c>
      <c r="X141" s="29">
        <f>INDEX(bulk_tonnages_div!$F$2:$AF$136,MATCH($A141,bulk_tonnages_div!$A$2:$A$136,0),MATCH(X$2,bulk_tonnages_div!$F$1:$AF$1,0))*$X$6*$X$7*MCF</f>
        <v>0</v>
      </c>
      <c r="Y141" s="30">
        <f t="shared" si="221"/>
        <v>0</v>
      </c>
      <c r="Z141" s="9">
        <f t="shared" si="222"/>
        <v>0</v>
      </c>
      <c r="AA141" s="29">
        <f>INDEX(bulk_tonnages_div!$F$2:$AF$136,MATCH($A141,bulk_tonnages_div!$A$2:$A$136,0),MATCH(AA$2,bulk_tonnages_div!$F$1:$AF$1,0))*$AA$6*$AA$7*MCF</f>
        <v>0</v>
      </c>
      <c r="AB141" s="30">
        <f t="shared" si="223"/>
        <v>0</v>
      </c>
      <c r="AC141" s="9">
        <f t="shared" si="224"/>
        <v>0</v>
      </c>
      <c r="AD141" s="29">
        <f>((INDEX(bulk_tonnages_div!$F$2:$AF$136,MATCH($A141,bulk_tonnages_div!$A$2:$A$136,0),MATCH(AD$2,bulk_tonnages_div!$F$1:$AF$1,0)))+(IF(A131&gt;end_year_1,0,'Soil and Dirt_tonnages'!E131)))*$AD$6*$AD$7*MCF</f>
        <v>0</v>
      </c>
      <c r="AE141" s="30">
        <f t="shared" si="225"/>
        <v>0</v>
      </c>
      <c r="AF141" s="9">
        <f t="shared" si="226"/>
        <v>0</v>
      </c>
      <c r="AG141" s="29">
        <f>INDEX(bulk_tonnages_div!$F$2:$AF$136,MATCH($A141,bulk_tonnages_div!$A$2:$A$136,0),MATCH(AG$2,bulk_tonnages_div!$F$1:$AF$1,0))*$AG$6*$AG$7*MCF</f>
        <v>0</v>
      </c>
      <c r="AH141" s="30">
        <f t="shared" si="227"/>
        <v>0</v>
      </c>
      <c r="AI141" s="9">
        <f t="shared" si="228"/>
        <v>0</v>
      </c>
      <c r="AJ141" s="29">
        <f>INDEX(bulk_tonnages_div!$F$2:$AF$136,MATCH($A141,bulk_tonnages_div!$A$2:$A$136,0),MATCH(AJ$2,bulk_tonnages_div!$F$1:$AF$1,0))*$AJ$6*$AJ$7*MCF</f>
        <v>0</v>
      </c>
      <c r="AK141" s="30">
        <f t="shared" si="229"/>
        <v>0</v>
      </c>
      <c r="AL141" s="9">
        <f t="shared" si="230"/>
        <v>0</v>
      </c>
      <c r="AM141" s="29">
        <f>INDEX(bulk_tonnages_div!$F$2:$AF$136,MATCH($A141,bulk_tonnages_div!$A$2:$A$136,0),MATCH(AM$2,bulk_tonnages_div!$F$1:$AF$1,0))*$AM$6*$AM$7*MCF</f>
        <v>0</v>
      </c>
      <c r="AN141" s="30">
        <f t="shared" si="231"/>
        <v>0</v>
      </c>
      <c r="AO141" s="9">
        <f t="shared" si="232"/>
        <v>0</v>
      </c>
      <c r="AP141" s="29">
        <f>IF(A131&gt;end_year_1, 0, Sludge_tonnages!E131)*$AP$6*$AP$7*MCF</f>
        <v>0</v>
      </c>
      <c r="AQ141" s="30">
        <f t="shared" si="233"/>
        <v>0</v>
      </c>
      <c r="AR141" s="9">
        <f t="shared" si="234"/>
        <v>0</v>
      </c>
    </row>
    <row r="142" spans="1:44" x14ac:dyDescent="0.25">
      <c r="A142" s="6">
        <f>'DONNÉES '!B171</f>
        <v>130</v>
      </c>
      <c r="B142" s="8">
        <f t="shared" si="207"/>
        <v>0</v>
      </c>
      <c r="C142" s="29">
        <f>INDEX(bulk_tonnages_div!$C$2:$AF$136,MATCH($A142,bulk_tonnages_div!$A$2:$A$136,0),MATCH(C$2,bulk_tonnages_div!$C$1:$AF$1,0))*$C$6*$C$7*MCF</f>
        <v>0</v>
      </c>
      <c r="D142" s="30">
        <f t="shared" ref="D142:D146" si="236">C142+(D141*D$5)</f>
        <v>0</v>
      </c>
      <c r="E142" s="9">
        <f t="shared" si="208"/>
        <v>0</v>
      </c>
      <c r="F142" s="29">
        <f>INDEX(bulk_tonnages_div!$F$2:$AF$136,MATCH($A142,bulk_tonnages_div!$A$2:$A$136,0),MATCH(F$2,bulk_tonnages_div!$F$1:$AF$1,0))*$F$6*$F$7*MCF</f>
        <v>0</v>
      </c>
      <c r="G142" s="30">
        <f t="shared" si="209"/>
        <v>0</v>
      </c>
      <c r="H142" s="9">
        <f t="shared" si="210"/>
        <v>0</v>
      </c>
      <c r="I142" s="29">
        <f>INDEX(bulk_tonnages_div!$F$2:$AF$136,MATCH($A142,bulk_tonnages_div!$A$2:$A$136,0),MATCH(I$2,bulk_tonnages_div!$F$1:$AF$1,0))*$I$6*$I$7*MCF</f>
        <v>0</v>
      </c>
      <c r="J142" s="30">
        <f t="shared" si="211"/>
        <v>0</v>
      </c>
      <c r="K142" s="9">
        <f t="shared" si="212"/>
        <v>0</v>
      </c>
      <c r="L142" s="29">
        <f>INDEX(bulk_tonnages_div!$F$2:$AF$136,MATCH($A142,bulk_tonnages_div!$A$2:$A$136,0),MATCH(L$2,bulk_tonnages_div!$F$1:$AF$1,0))*$L$6*$L$7*MCF</f>
        <v>0</v>
      </c>
      <c r="M142" s="30">
        <f t="shared" si="213"/>
        <v>0</v>
      </c>
      <c r="N142" s="9">
        <f t="shared" si="214"/>
        <v>0</v>
      </c>
      <c r="O142" s="29">
        <f>INDEX(bulk_tonnages_div!$F$2:$AF$136,MATCH($A142,bulk_tonnages_div!$A$2:$A$136,0),MATCH(O$2,bulk_tonnages_div!$F$1:$AF$1,0))*$O$6*$O$7*MCF</f>
        <v>0</v>
      </c>
      <c r="P142" s="30">
        <f t="shared" si="215"/>
        <v>0</v>
      </c>
      <c r="Q142" s="9">
        <f t="shared" si="216"/>
        <v>0</v>
      </c>
      <c r="R142" s="29">
        <f>INDEX(bulk_tonnages_div!$F$2:$AF$136,MATCH($A142,bulk_tonnages_div!$A$2:$A$136,0),MATCH(R$2,bulk_tonnages_div!$F$1:$AF$1,0))*$R$6*$R$7*MCF</f>
        <v>0</v>
      </c>
      <c r="S142" s="30">
        <f t="shared" si="217"/>
        <v>0</v>
      </c>
      <c r="T142" s="9">
        <f t="shared" si="218"/>
        <v>0</v>
      </c>
      <c r="U142" s="29">
        <f>INDEX(bulk_tonnages_div!$F$2:$AF$136,MATCH($A142,bulk_tonnages_div!$A$2:$A$136,0),MATCH(U$2,bulk_tonnages_div!$F$1:$AF$1,0))*$U$6*$U$7*MCF</f>
        <v>0</v>
      </c>
      <c r="V142" s="30">
        <f t="shared" si="219"/>
        <v>0</v>
      </c>
      <c r="W142" s="9">
        <f t="shared" si="220"/>
        <v>0</v>
      </c>
      <c r="X142" s="29">
        <f>INDEX(bulk_tonnages_div!$F$2:$AF$136,MATCH($A142,bulk_tonnages_div!$A$2:$A$136,0),MATCH(X$2,bulk_tonnages_div!$F$1:$AF$1,0))*$X$6*$X$7*MCF</f>
        <v>0</v>
      </c>
      <c r="Y142" s="30">
        <f t="shared" si="221"/>
        <v>0</v>
      </c>
      <c r="Z142" s="9">
        <f t="shared" si="222"/>
        <v>0</v>
      </c>
      <c r="AA142" s="29">
        <f>INDEX(bulk_tonnages_div!$F$2:$AF$136,MATCH($A142,bulk_tonnages_div!$A$2:$A$136,0),MATCH(AA$2,bulk_tonnages_div!$F$1:$AF$1,0))*$AA$6*$AA$7*MCF</f>
        <v>0</v>
      </c>
      <c r="AB142" s="30">
        <f t="shared" si="223"/>
        <v>0</v>
      </c>
      <c r="AC142" s="9">
        <f t="shared" si="224"/>
        <v>0</v>
      </c>
      <c r="AD142" s="29">
        <f>((INDEX(bulk_tonnages_div!$F$2:$AF$136,MATCH($A142,bulk_tonnages_div!$A$2:$A$136,0),MATCH(AD$2,bulk_tonnages_div!$F$1:$AF$1,0)))+(IF(A132&gt;end_year_1,0,'Soil and Dirt_tonnages'!E132)))*$AD$6*$AD$7*MCF</f>
        <v>0</v>
      </c>
      <c r="AE142" s="30">
        <f t="shared" si="225"/>
        <v>0</v>
      </c>
      <c r="AF142" s="9">
        <f t="shared" si="226"/>
        <v>0</v>
      </c>
      <c r="AG142" s="29">
        <f>INDEX(bulk_tonnages_div!$F$2:$AF$136,MATCH($A142,bulk_tonnages_div!$A$2:$A$136,0),MATCH(AG$2,bulk_tonnages_div!$F$1:$AF$1,0))*$AG$6*$AG$7*MCF</f>
        <v>0</v>
      </c>
      <c r="AH142" s="30">
        <f t="shared" si="227"/>
        <v>0</v>
      </c>
      <c r="AI142" s="9">
        <f t="shared" si="228"/>
        <v>0</v>
      </c>
      <c r="AJ142" s="29">
        <f>INDEX(bulk_tonnages_div!$F$2:$AF$136,MATCH($A142,bulk_tonnages_div!$A$2:$A$136,0),MATCH(AJ$2,bulk_tonnages_div!$F$1:$AF$1,0))*$AJ$6*$AJ$7*MCF</f>
        <v>0</v>
      </c>
      <c r="AK142" s="30">
        <f t="shared" si="229"/>
        <v>0</v>
      </c>
      <c r="AL142" s="9">
        <f t="shared" si="230"/>
        <v>0</v>
      </c>
      <c r="AM142" s="29">
        <f>INDEX(bulk_tonnages_div!$F$2:$AF$136,MATCH($A142,bulk_tonnages_div!$A$2:$A$136,0),MATCH(AM$2,bulk_tonnages_div!$F$1:$AF$1,0))*$AM$6*$AM$7*MCF</f>
        <v>0</v>
      </c>
      <c r="AN142" s="30">
        <f t="shared" si="231"/>
        <v>0</v>
      </c>
      <c r="AO142" s="9">
        <f t="shared" si="232"/>
        <v>0</v>
      </c>
      <c r="AP142" s="29">
        <f>IF(A132&gt;end_year_1, 0, Sludge_tonnages!E132)*$AP$6*$AP$7*MCF</f>
        <v>0</v>
      </c>
      <c r="AQ142" s="30">
        <f t="shared" si="233"/>
        <v>0</v>
      </c>
      <c r="AR142" s="9">
        <f t="shared" si="234"/>
        <v>0</v>
      </c>
    </row>
    <row r="143" spans="1:44" x14ac:dyDescent="0.25">
      <c r="A143" s="6">
        <f>'DONNÉES '!B172</f>
        <v>131</v>
      </c>
      <c r="B143" s="8">
        <f t="shared" ref="B143:B146" si="237">SUMIFS(C143:AR143,$C$11:$AR$11,$E$11)*CH4_C_ratio*default_F</f>
        <v>0</v>
      </c>
      <c r="C143" s="29">
        <f>INDEX(bulk_tonnages_div!$C$2:$AF$136,MATCH($A143,bulk_tonnages_div!$A$2:$A$136,0),MATCH(C$2,bulk_tonnages_div!$C$1:$AF$1,0))*$C$6*$C$7*MCF</f>
        <v>0</v>
      </c>
      <c r="D143" s="30">
        <f t="shared" si="236"/>
        <v>0</v>
      </c>
      <c r="E143" s="9">
        <f t="shared" ref="E143:E146" si="238">D142*(1-E$5)</f>
        <v>0</v>
      </c>
      <c r="F143" s="29">
        <f>INDEX(bulk_tonnages_div!$F$2:$AF$136,MATCH($A143,bulk_tonnages_div!$A$2:$A$136,0),MATCH(F$2,bulk_tonnages_div!$F$1:$AF$1,0))*$F$6*$F$7*MCF</f>
        <v>0</v>
      </c>
      <c r="G143" s="30">
        <f t="shared" ref="G143:G146" si="239">F143+(G142*G$5)</f>
        <v>0</v>
      </c>
      <c r="H143" s="9">
        <f t="shared" ref="H143:H146" si="240">G142*(1-H$5)</f>
        <v>0</v>
      </c>
      <c r="I143" s="29">
        <f>INDEX(bulk_tonnages_div!$F$2:$AF$136,MATCH($A143,bulk_tonnages_div!$A$2:$A$136,0),MATCH(I$2,bulk_tonnages_div!$F$1:$AF$1,0))*$I$6*$I$7*MCF</f>
        <v>0</v>
      </c>
      <c r="J143" s="30">
        <f t="shared" ref="J143:J146" si="241">I143+(J142*J$5)</f>
        <v>0</v>
      </c>
      <c r="K143" s="9">
        <f t="shared" ref="K143:K146" si="242">J142*(1-K$5)</f>
        <v>0</v>
      </c>
      <c r="L143" s="29">
        <f>INDEX(bulk_tonnages_div!$F$2:$AF$136,MATCH($A143,bulk_tonnages_div!$A$2:$A$136,0),MATCH(L$2,bulk_tonnages_div!$F$1:$AF$1,0))*$L$6*$L$7*MCF</f>
        <v>0</v>
      </c>
      <c r="M143" s="30">
        <f t="shared" ref="M143:M146" si="243">L143+(M142*M$5)</f>
        <v>0</v>
      </c>
      <c r="N143" s="9">
        <f t="shared" ref="N143:N146" si="244">M142*(1-N$5)</f>
        <v>0</v>
      </c>
      <c r="O143" s="29">
        <f>INDEX(bulk_tonnages_div!$F$2:$AF$136,MATCH($A143,bulk_tonnages_div!$A$2:$A$136,0),MATCH(O$2,bulk_tonnages_div!$F$1:$AF$1,0))*$O$6*$O$7*MCF</f>
        <v>0</v>
      </c>
      <c r="P143" s="30">
        <f t="shared" ref="P143:P146" si="245">O143+(P142*P$5)</f>
        <v>0</v>
      </c>
      <c r="Q143" s="9">
        <f t="shared" ref="Q143:Q146" si="246">P142*(1-Q$5)</f>
        <v>0</v>
      </c>
      <c r="R143" s="29">
        <f>INDEX(bulk_tonnages_div!$F$2:$AF$136,MATCH($A143,bulk_tonnages_div!$A$2:$A$136,0),MATCH(R$2,bulk_tonnages_div!$F$1:$AF$1,0))*$R$6*$R$7*MCF</f>
        <v>0</v>
      </c>
      <c r="S143" s="30">
        <f t="shared" ref="S143:S146" si="247">R143+(S142*S$5)</f>
        <v>0</v>
      </c>
      <c r="T143" s="9">
        <f t="shared" ref="T143:T146" si="248">S142*(1-T$5)</f>
        <v>0</v>
      </c>
      <c r="U143" s="29">
        <f>INDEX(bulk_tonnages_div!$F$2:$AF$136,MATCH($A143,bulk_tonnages_div!$A$2:$A$136,0),MATCH(U$2,bulk_tonnages_div!$F$1:$AF$1,0))*$U$6*$U$7*MCF</f>
        <v>0</v>
      </c>
      <c r="V143" s="30">
        <f t="shared" ref="V143:V146" si="249">U143+(V142*V$5)</f>
        <v>0</v>
      </c>
      <c r="W143" s="9">
        <f t="shared" ref="W143:W146" si="250">V142*(1-W$5)</f>
        <v>0</v>
      </c>
      <c r="X143" s="29">
        <f>INDEX(bulk_tonnages_div!$F$2:$AF$136,MATCH($A143,bulk_tonnages_div!$A$2:$A$136,0),MATCH(X$2,bulk_tonnages_div!$F$1:$AF$1,0))*$X$6*$X$7*MCF</f>
        <v>0</v>
      </c>
      <c r="Y143" s="30">
        <f t="shared" ref="Y143:Y146" si="251">X143+(Y142*Y$5)</f>
        <v>0</v>
      </c>
      <c r="Z143" s="9">
        <f t="shared" ref="Z143:Z146" si="252">Y142*(1-Z$5)</f>
        <v>0</v>
      </c>
      <c r="AA143" s="29">
        <f>INDEX(bulk_tonnages_div!$F$2:$AF$136,MATCH($A143,bulk_tonnages_div!$A$2:$A$136,0),MATCH(AA$2,bulk_tonnages_div!$F$1:$AF$1,0))*$AA$6*$AA$7*MCF</f>
        <v>0</v>
      </c>
      <c r="AB143" s="30">
        <f t="shared" ref="AB143:AB146" si="253">AA143+(AB142*AB$5)</f>
        <v>0</v>
      </c>
      <c r="AC143" s="9">
        <f t="shared" ref="AC143:AC146" si="254">AB142*(1-AC$5)</f>
        <v>0</v>
      </c>
      <c r="AD143" s="29">
        <f>((INDEX(bulk_tonnages_div!$F$2:$AF$136,MATCH($A143,bulk_tonnages_div!$A$2:$A$136,0),MATCH(AD$2,bulk_tonnages_div!$F$1:$AF$1,0)))+(IF(A133&gt;end_year_1,0,'Soil and Dirt_tonnages'!E133)))*$AD$6*$AD$7*MCF</f>
        <v>0</v>
      </c>
      <c r="AE143" s="30">
        <f t="shared" ref="AE143:AE146" si="255">AD143+(AE142*AE$5)</f>
        <v>0</v>
      </c>
      <c r="AF143" s="9">
        <f t="shared" ref="AF143:AF146" si="256">AE142*(1-AF$5)</f>
        <v>0</v>
      </c>
      <c r="AG143" s="29">
        <f>INDEX(bulk_tonnages_div!$F$2:$AF$136,MATCH($A143,bulk_tonnages_div!$A$2:$A$136,0),MATCH(AG$2,bulk_tonnages_div!$F$1:$AF$1,0))*$AG$6*$AG$7*MCF</f>
        <v>0</v>
      </c>
      <c r="AH143" s="30">
        <f t="shared" ref="AH143:AH146" si="257">AG143+(AH142*AH$5)</f>
        <v>0</v>
      </c>
      <c r="AI143" s="9">
        <f t="shared" ref="AI143:AI146" si="258">AH142*(1-AI$5)</f>
        <v>0</v>
      </c>
      <c r="AJ143" s="29">
        <f>INDEX(bulk_tonnages_div!$F$2:$AF$136,MATCH($A143,bulk_tonnages_div!$A$2:$A$136,0),MATCH(AJ$2,bulk_tonnages_div!$F$1:$AF$1,0))*$AJ$6*$AJ$7*MCF</f>
        <v>0</v>
      </c>
      <c r="AK143" s="30">
        <f t="shared" ref="AK143:AK146" si="259">AJ143+(AK142*AK$5)</f>
        <v>0</v>
      </c>
      <c r="AL143" s="9">
        <f t="shared" ref="AL143:AL146" si="260">AK142*(1-AL$5)</f>
        <v>0</v>
      </c>
      <c r="AM143" s="29">
        <f>INDEX(bulk_tonnages_div!$F$2:$AF$136,MATCH($A143,bulk_tonnages_div!$A$2:$A$136,0),MATCH(AM$2,bulk_tonnages_div!$F$1:$AF$1,0))*$AM$6*$AM$7*MCF</f>
        <v>0</v>
      </c>
      <c r="AN143" s="30">
        <f t="shared" ref="AN143:AN146" si="261">AM143+(AN142*AN$5)</f>
        <v>0</v>
      </c>
      <c r="AO143" s="9">
        <f t="shared" ref="AO143:AO146" si="262">AN142*(1-AO$5)</f>
        <v>0</v>
      </c>
      <c r="AP143" s="29">
        <f>IF(A133&gt;end_year_1, 0, Sludge_tonnages!E133)*$AP$6*$AP$7*MCF</f>
        <v>0</v>
      </c>
      <c r="AQ143" s="30">
        <f t="shared" ref="AQ143:AQ146" si="263">AP143+(AQ142*AQ$5)</f>
        <v>0</v>
      </c>
      <c r="AR143" s="9">
        <f t="shared" ref="AR143:AR146" si="264">AQ142*(1-AR$5)</f>
        <v>0</v>
      </c>
    </row>
    <row r="144" spans="1:44" x14ac:dyDescent="0.25">
      <c r="A144" s="6">
        <f>'DONNÉES '!B173</f>
        <v>132</v>
      </c>
      <c r="B144" s="8">
        <f t="shared" si="237"/>
        <v>0</v>
      </c>
      <c r="C144" s="29">
        <f>INDEX(bulk_tonnages_div!$C$2:$AF$136,MATCH($A144,bulk_tonnages_div!$A$2:$A$136,0),MATCH(C$2,bulk_tonnages_div!$C$1:$AF$1,0))*$C$6*$C$7*MCF</f>
        <v>0</v>
      </c>
      <c r="D144" s="30">
        <f t="shared" si="236"/>
        <v>0</v>
      </c>
      <c r="E144" s="9">
        <f t="shared" si="238"/>
        <v>0</v>
      </c>
      <c r="F144" s="29">
        <f>INDEX(bulk_tonnages_div!$F$2:$AF$136,MATCH($A144,bulk_tonnages_div!$A$2:$A$136,0),MATCH(F$2,bulk_tonnages_div!$F$1:$AF$1,0))*$F$6*$F$7*MCF</f>
        <v>0</v>
      </c>
      <c r="G144" s="30">
        <f t="shared" si="239"/>
        <v>0</v>
      </c>
      <c r="H144" s="9">
        <f t="shared" si="240"/>
        <v>0</v>
      </c>
      <c r="I144" s="29">
        <f>INDEX(bulk_tonnages_div!$F$2:$AF$136,MATCH($A144,bulk_tonnages_div!$A$2:$A$136,0),MATCH(I$2,bulk_tonnages_div!$F$1:$AF$1,0))*$I$6*$I$7*MCF</f>
        <v>0</v>
      </c>
      <c r="J144" s="30">
        <f t="shared" si="241"/>
        <v>0</v>
      </c>
      <c r="K144" s="9">
        <f t="shared" si="242"/>
        <v>0</v>
      </c>
      <c r="L144" s="29">
        <f>INDEX(bulk_tonnages_div!$F$2:$AF$136,MATCH($A144,bulk_tonnages_div!$A$2:$A$136,0),MATCH(L$2,bulk_tonnages_div!$F$1:$AF$1,0))*$L$6*$L$7*MCF</f>
        <v>0</v>
      </c>
      <c r="M144" s="30">
        <f t="shared" si="243"/>
        <v>0</v>
      </c>
      <c r="N144" s="9">
        <f t="shared" si="244"/>
        <v>0</v>
      </c>
      <c r="O144" s="29">
        <f>INDEX(bulk_tonnages_div!$F$2:$AF$136,MATCH($A144,bulk_tonnages_div!$A$2:$A$136,0),MATCH(O$2,bulk_tonnages_div!$F$1:$AF$1,0))*$O$6*$O$7*MCF</f>
        <v>0</v>
      </c>
      <c r="P144" s="30">
        <f t="shared" si="245"/>
        <v>0</v>
      </c>
      <c r="Q144" s="9">
        <f t="shared" si="246"/>
        <v>0</v>
      </c>
      <c r="R144" s="29">
        <f>INDEX(bulk_tonnages_div!$F$2:$AF$136,MATCH($A144,bulk_tonnages_div!$A$2:$A$136,0),MATCH(R$2,bulk_tonnages_div!$F$1:$AF$1,0))*$R$6*$R$7*MCF</f>
        <v>0</v>
      </c>
      <c r="S144" s="30">
        <f t="shared" si="247"/>
        <v>0</v>
      </c>
      <c r="T144" s="9">
        <f t="shared" si="248"/>
        <v>0</v>
      </c>
      <c r="U144" s="29">
        <f>INDEX(bulk_tonnages_div!$F$2:$AF$136,MATCH($A144,bulk_tonnages_div!$A$2:$A$136,0),MATCH(U$2,bulk_tonnages_div!$F$1:$AF$1,0))*$U$6*$U$7*MCF</f>
        <v>0</v>
      </c>
      <c r="V144" s="30">
        <f t="shared" si="249"/>
        <v>0</v>
      </c>
      <c r="W144" s="9">
        <f t="shared" si="250"/>
        <v>0</v>
      </c>
      <c r="X144" s="29">
        <f>INDEX(bulk_tonnages_div!$F$2:$AF$136,MATCH($A144,bulk_tonnages_div!$A$2:$A$136,0),MATCH(X$2,bulk_tonnages_div!$F$1:$AF$1,0))*$X$6*$X$7*MCF</f>
        <v>0</v>
      </c>
      <c r="Y144" s="30">
        <f t="shared" si="251"/>
        <v>0</v>
      </c>
      <c r="Z144" s="9">
        <f t="shared" si="252"/>
        <v>0</v>
      </c>
      <c r="AA144" s="29">
        <f>INDEX(bulk_tonnages_div!$F$2:$AF$136,MATCH($A144,bulk_tonnages_div!$A$2:$A$136,0),MATCH(AA$2,bulk_tonnages_div!$F$1:$AF$1,0))*$AA$6*$AA$7*MCF</f>
        <v>0</v>
      </c>
      <c r="AB144" s="30">
        <f t="shared" si="253"/>
        <v>0</v>
      </c>
      <c r="AC144" s="9">
        <f t="shared" si="254"/>
        <v>0</v>
      </c>
      <c r="AD144" s="29">
        <f>((INDEX(bulk_tonnages_div!$F$2:$AF$136,MATCH($A144,bulk_tonnages_div!$A$2:$A$136,0),MATCH(AD$2,bulk_tonnages_div!$F$1:$AF$1,0)))+(IF(A134&gt;end_year_1,0,'Soil and Dirt_tonnages'!E134)))*$AD$6*$AD$7*MCF</f>
        <v>0</v>
      </c>
      <c r="AE144" s="30">
        <f t="shared" si="255"/>
        <v>0</v>
      </c>
      <c r="AF144" s="9">
        <f t="shared" si="256"/>
        <v>0</v>
      </c>
      <c r="AG144" s="29">
        <f>INDEX(bulk_tonnages_div!$F$2:$AF$136,MATCH($A144,bulk_tonnages_div!$A$2:$A$136,0),MATCH(AG$2,bulk_tonnages_div!$F$1:$AF$1,0))*$AG$6*$AG$7*MCF</f>
        <v>0</v>
      </c>
      <c r="AH144" s="30">
        <f t="shared" si="257"/>
        <v>0</v>
      </c>
      <c r="AI144" s="9">
        <f t="shared" si="258"/>
        <v>0</v>
      </c>
      <c r="AJ144" s="29">
        <f>INDEX(bulk_tonnages_div!$F$2:$AF$136,MATCH($A144,bulk_tonnages_div!$A$2:$A$136,0),MATCH(AJ$2,bulk_tonnages_div!$F$1:$AF$1,0))*$AJ$6*$AJ$7*MCF</f>
        <v>0</v>
      </c>
      <c r="AK144" s="30">
        <f t="shared" si="259"/>
        <v>0</v>
      </c>
      <c r="AL144" s="9">
        <f t="shared" si="260"/>
        <v>0</v>
      </c>
      <c r="AM144" s="29">
        <f>INDEX(bulk_tonnages_div!$F$2:$AF$136,MATCH($A144,bulk_tonnages_div!$A$2:$A$136,0),MATCH(AM$2,bulk_tonnages_div!$F$1:$AF$1,0))*$AM$6*$AM$7*MCF</f>
        <v>0</v>
      </c>
      <c r="AN144" s="30">
        <f t="shared" si="261"/>
        <v>0</v>
      </c>
      <c r="AO144" s="9">
        <f t="shared" si="262"/>
        <v>0</v>
      </c>
      <c r="AP144" s="29">
        <f>IF(A134&gt;end_year_1, 0, Sludge_tonnages!E134)*$AP$6*$AP$7*MCF</f>
        <v>0</v>
      </c>
      <c r="AQ144" s="30">
        <f t="shared" si="263"/>
        <v>0</v>
      </c>
      <c r="AR144" s="9">
        <f t="shared" si="264"/>
        <v>0</v>
      </c>
    </row>
    <row r="145" spans="1:44" x14ac:dyDescent="0.25">
      <c r="A145" s="6">
        <f>'DONNÉES '!B174</f>
        <v>133</v>
      </c>
      <c r="B145" s="8">
        <f t="shared" si="237"/>
        <v>0</v>
      </c>
      <c r="C145" s="29">
        <f>INDEX(bulk_tonnages_div!$C$2:$AF$136,MATCH($A145,bulk_tonnages_div!$A$2:$A$136,0),MATCH(C$2,bulk_tonnages_div!$C$1:$AF$1,0))*$C$6*$C$7*MCF</f>
        <v>0</v>
      </c>
      <c r="D145" s="30">
        <f t="shared" si="236"/>
        <v>0</v>
      </c>
      <c r="E145" s="9">
        <f t="shared" si="238"/>
        <v>0</v>
      </c>
      <c r="F145" s="29">
        <f>INDEX(bulk_tonnages_div!$F$2:$AF$136,MATCH($A145,bulk_tonnages_div!$A$2:$A$136,0),MATCH(F$2,bulk_tonnages_div!$F$1:$AF$1,0))*$F$6*$F$7*MCF</f>
        <v>0</v>
      </c>
      <c r="G145" s="30">
        <f t="shared" si="239"/>
        <v>0</v>
      </c>
      <c r="H145" s="9">
        <f t="shared" si="240"/>
        <v>0</v>
      </c>
      <c r="I145" s="29">
        <f>INDEX(bulk_tonnages_div!$F$2:$AF$136,MATCH($A145,bulk_tonnages_div!$A$2:$A$136,0),MATCH(I$2,bulk_tonnages_div!$F$1:$AF$1,0))*$I$6*$I$7*MCF</f>
        <v>0</v>
      </c>
      <c r="J145" s="30">
        <f t="shared" si="241"/>
        <v>0</v>
      </c>
      <c r="K145" s="9">
        <f t="shared" si="242"/>
        <v>0</v>
      </c>
      <c r="L145" s="29">
        <f>INDEX(bulk_tonnages_div!$F$2:$AF$136,MATCH($A145,bulk_tonnages_div!$A$2:$A$136,0),MATCH(L$2,bulk_tonnages_div!$F$1:$AF$1,0))*$L$6*$L$7*MCF</f>
        <v>0</v>
      </c>
      <c r="M145" s="30">
        <f t="shared" si="243"/>
        <v>0</v>
      </c>
      <c r="N145" s="9">
        <f t="shared" si="244"/>
        <v>0</v>
      </c>
      <c r="O145" s="29">
        <f>INDEX(bulk_tonnages_div!$F$2:$AF$136,MATCH($A145,bulk_tonnages_div!$A$2:$A$136,0),MATCH(O$2,bulk_tonnages_div!$F$1:$AF$1,0))*$O$6*$O$7*MCF</f>
        <v>0</v>
      </c>
      <c r="P145" s="30">
        <f t="shared" si="245"/>
        <v>0</v>
      </c>
      <c r="Q145" s="9">
        <f t="shared" si="246"/>
        <v>0</v>
      </c>
      <c r="R145" s="29">
        <f>INDEX(bulk_tonnages_div!$F$2:$AF$136,MATCH($A145,bulk_tonnages_div!$A$2:$A$136,0),MATCH(R$2,bulk_tonnages_div!$F$1:$AF$1,0))*$R$6*$R$7*MCF</f>
        <v>0</v>
      </c>
      <c r="S145" s="30">
        <f t="shared" si="247"/>
        <v>0</v>
      </c>
      <c r="T145" s="9">
        <f t="shared" si="248"/>
        <v>0</v>
      </c>
      <c r="U145" s="29">
        <f>INDEX(bulk_tonnages_div!$F$2:$AF$136,MATCH($A145,bulk_tonnages_div!$A$2:$A$136,0),MATCH(U$2,bulk_tonnages_div!$F$1:$AF$1,0))*$U$6*$U$7*MCF</f>
        <v>0</v>
      </c>
      <c r="V145" s="30">
        <f t="shared" si="249"/>
        <v>0</v>
      </c>
      <c r="W145" s="9">
        <f t="shared" si="250"/>
        <v>0</v>
      </c>
      <c r="X145" s="29">
        <f>INDEX(bulk_tonnages_div!$F$2:$AF$136,MATCH($A145,bulk_tonnages_div!$A$2:$A$136,0),MATCH(X$2,bulk_tonnages_div!$F$1:$AF$1,0))*$X$6*$X$7*MCF</f>
        <v>0</v>
      </c>
      <c r="Y145" s="30">
        <f t="shared" si="251"/>
        <v>0</v>
      </c>
      <c r="Z145" s="9">
        <f t="shared" si="252"/>
        <v>0</v>
      </c>
      <c r="AA145" s="29">
        <f>INDEX(bulk_tonnages_div!$F$2:$AF$136,MATCH($A145,bulk_tonnages_div!$A$2:$A$136,0),MATCH(AA$2,bulk_tonnages_div!$F$1:$AF$1,0))*$AA$6*$AA$7*MCF</f>
        <v>0</v>
      </c>
      <c r="AB145" s="30">
        <f t="shared" si="253"/>
        <v>0</v>
      </c>
      <c r="AC145" s="9">
        <f t="shared" si="254"/>
        <v>0</v>
      </c>
      <c r="AD145" s="29">
        <f>((INDEX(bulk_tonnages_div!$F$2:$AF$136,MATCH($A145,bulk_tonnages_div!$A$2:$A$136,0),MATCH(AD$2,bulk_tonnages_div!$F$1:$AF$1,0)))+(IF(A135&gt;end_year_1,0,'Soil and Dirt_tonnages'!E135)))*$AD$6*$AD$7*MCF</f>
        <v>0</v>
      </c>
      <c r="AE145" s="30">
        <f t="shared" si="255"/>
        <v>0</v>
      </c>
      <c r="AF145" s="9">
        <f t="shared" si="256"/>
        <v>0</v>
      </c>
      <c r="AG145" s="29">
        <f>INDEX(bulk_tonnages_div!$F$2:$AF$136,MATCH($A145,bulk_tonnages_div!$A$2:$A$136,0),MATCH(AG$2,bulk_tonnages_div!$F$1:$AF$1,0))*$AG$6*$AG$7*MCF</f>
        <v>0</v>
      </c>
      <c r="AH145" s="30">
        <f t="shared" si="257"/>
        <v>0</v>
      </c>
      <c r="AI145" s="9">
        <f t="shared" si="258"/>
        <v>0</v>
      </c>
      <c r="AJ145" s="29">
        <f>INDEX(bulk_tonnages_div!$F$2:$AF$136,MATCH($A145,bulk_tonnages_div!$A$2:$A$136,0),MATCH(AJ$2,bulk_tonnages_div!$F$1:$AF$1,0))*$AJ$6*$AJ$7*MCF</f>
        <v>0</v>
      </c>
      <c r="AK145" s="30">
        <f t="shared" si="259"/>
        <v>0</v>
      </c>
      <c r="AL145" s="9">
        <f t="shared" si="260"/>
        <v>0</v>
      </c>
      <c r="AM145" s="29">
        <f>INDEX(bulk_tonnages_div!$F$2:$AF$136,MATCH($A145,bulk_tonnages_div!$A$2:$A$136,0),MATCH(AM$2,bulk_tonnages_div!$F$1:$AF$1,0))*$AM$6*$AM$7*MCF</f>
        <v>0</v>
      </c>
      <c r="AN145" s="30">
        <f t="shared" si="261"/>
        <v>0</v>
      </c>
      <c r="AO145" s="9">
        <f t="shared" si="262"/>
        <v>0</v>
      </c>
      <c r="AP145" s="29">
        <f>IF(A135&gt;end_year_1, 0, Sludge_tonnages!E135)*$AP$6*$AP$7*MCF</f>
        <v>0</v>
      </c>
      <c r="AQ145" s="30">
        <f t="shared" si="263"/>
        <v>0</v>
      </c>
      <c r="AR145" s="9">
        <f t="shared" si="264"/>
        <v>0</v>
      </c>
    </row>
    <row r="146" spans="1:44" x14ac:dyDescent="0.25">
      <c r="A146" s="6">
        <f>'DONNÉES '!B175</f>
        <v>134</v>
      </c>
      <c r="B146" s="8">
        <f t="shared" si="237"/>
        <v>0</v>
      </c>
      <c r="C146" s="29">
        <f>INDEX(bulk_tonnages_div!$C$2:$AF$136,MATCH($A146,bulk_tonnages_div!$A$2:$A$136,0),MATCH(C$2,bulk_tonnages_div!$C$1:$AF$1,0))*$C$6*$C$7*MCF</f>
        <v>0</v>
      </c>
      <c r="D146" s="30">
        <f t="shared" si="236"/>
        <v>0</v>
      </c>
      <c r="E146" s="9">
        <f t="shared" si="238"/>
        <v>0</v>
      </c>
      <c r="F146" s="29">
        <f>INDEX(bulk_tonnages_div!$F$2:$AF$136,MATCH($A146,bulk_tonnages_div!$A$2:$A$136,0),MATCH(F$2,bulk_tonnages_div!$F$1:$AF$1,0))*$F$6*$F$7*MCF</f>
        <v>0</v>
      </c>
      <c r="G146" s="30">
        <f t="shared" si="239"/>
        <v>0</v>
      </c>
      <c r="H146" s="9">
        <f t="shared" si="240"/>
        <v>0</v>
      </c>
      <c r="I146" s="29">
        <f>INDEX(bulk_tonnages_div!$F$2:$AF$136,MATCH($A146,bulk_tonnages_div!$A$2:$A$136,0),MATCH(I$2,bulk_tonnages_div!$F$1:$AF$1,0))*$I$6*$I$7*MCF</f>
        <v>0</v>
      </c>
      <c r="J146" s="30">
        <f t="shared" si="241"/>
        <v>0</v>
      </c>
      <c r="K146" s="9">
        <f t="shared" si="242"/>
        <v>0</v>
      </c>
      <c r="L146" s="29">
        <f>INDEX(bulk_tonnages_div!$F$2:$AF$136,MATCH($A146,bulk_tonnages_div!$A$2:$A$136,0),MATCH(L$2,bulk_tonnages_div!$F$1:$AF$1,0))*$L$6*$L$7*MCF</f>
        <v>0</v>
      </c>
      <c r="M146" s="30">
        <f t="shared" si="243"/>
        <v>0</v>
      </c>
      <c r="N146" s="9">
        <f t="shared" si="244"/>
        <v>0</v>
      </c>
      <c r="O146" s="29">
        <f>INDEX(bulk_tonnages_div!$F$2:$AF$136,MATCH($A146,bulk_tonnages_div!$A$2:$A$136,0),MATCH(O$2,bulk_tonnages_div!$F$1:$AF$1,0))*$O$6*$O$7*MCF</f>
        <v>0</v>
      </c>
      <c r="P146" s="30">
        <f t="shared" si="245"/>
        <v>0</v>
      </c>
      <c r="Q146" s="9">
        <f t="shared" si="246"/>
        <v>0</v>
      </c>
      <c r="R146" s="29">
        <f>INDEX(bulk_tonnages_div!$F$2:$AF$136,MATCH($A146,bulk_tonnages_div!$A$2:$A$136,0),MATCH(R$2,bulk_tonnages_div!$F$1:$AF$1,0))*$R$6*$R$7*MCF</f>
        <v>0</v>
      </c>
      <c r="S146" s="30">
        <f t="shared" si="247"/>
        <v>0</v>
      </c>
      <c r="T146" s="9">
        <f t="shared" si="248"/>
        <v>0</v>
      </c>
      <c r="U146" s="29">
        <f>INDEX(bulk_tonnages_div!$F$2:$AF$136,MATCH($A146,bulk_tonnages_div!$A$2:$A$136,0),MATCH(U$2,bulk_tonnages_div!$F$1:$AF$1,0))*$U$6*$U$7*MCF</f>
        <v>0</v>
      </c>
      <c r="V146" s="30">
        <f t="shared" si="249"/>
        <v>0</v>
      </c>
      <c r="W146" s="9">
        <f t="shared" si="250"/>
        <v>0</v>
      </c>
      <c r="X146" s="29">
        <f>INDEX(bulk_tonnages_div!$F$2:$AF$136,MATCH($A146,bulk_tonnages_div!$A$2:$A$136,0),MATCH(X$2,bulk_tonnages_div!$F$1:$AF$1,0))*$X$6*$X$7*MCF</f>
        <v>0</v>
      </c>
      <c r="Y146" s="30">
        <f t="shared" si="251"/>
        <v>0</v>
      </c>
      <c r="Z146" s="9">
        <f t="shared" si="252"/>
        <v>0</v>
      </c>
      <c r="AA146" s="29">
        <f>INDEX(bulk_tonnages_div!$F$2:$AF$136,MATCH($A146,bulk_tonnages_div!$A$2:$A$136,0),MATCH(AA$2,bulk_tonnages_div!$F$1:$AF$1,0))*$AA$6*$AA$7*MCF</f>
        <v>0</v>
      </c>
      <c r="AB146" s="30">
        <f t="shared" si="253"/>
        <v>0</v>
      </c>
      <c r="AC146" s="9">
        <f t="shared" si="254"/>
        <v>0</v>
      </c>
      <c r="AD146" s="29">
        <f>((INDEX(bulk_tonnages_div!$F$2:$AF$136,MATCH($A146,bulk_tonnages_div!$A$2:$A$136,0),MATCH(AD$2,bulk_tonnages_div!$F$1:$AF$1,0)))+(IF(A136&gt;end_year_1,0,'Soil and Dirt_tonnages'!E136)))*$AD$6*$AD$7*MCF</f>
        <v>0</v>
      </c>
      <c r="AE146" s="30">
        <f t="shared" si="255"/>
        <v>0</v>
      </c>
      <c r="AF146" s="9">
        <f t="shared" si="256"/>
        <v>0</v>
      </c>
      <c r="AG146" s="29">
        <f>INDEX(bulk_tonnages_div!$F$2:$AF$136,MATCH($A146,bulk_tonnages_div!$A$2:$A$136,0),MATCH(AG$2,bulk_tonnages_div!$F$1:$AF$1,0))*$AG$6*$AG$7*MCF</f>
        <v>0</v>
      </c>
      <c r="AH146" s="30">
        <f t="shared" si="257"/>
        <v>0</v>
      </c>
      <c r="AI146" s="9">
        <f t="shared" si="258"/>
        <v>0</v>
      </c>
      <c r="AJ146" s="29">
        <f>INDEX(bulk_tonnages_div!$F$2:$AF$136,MATCH($A146,bulk_tonnages_div!$A$2:$A$136,0),MATCH(AJ$2,bulk_tonnages_div!$F$1:$AF$1,0))*$AJ$6*$AJ$7*MCF</f>
        <v>0</v>
      </c>
      <c r="AK146" s="30">
        <f t="shared" si="259"/>
        <v>0</v>
      </c>
      <c r="AL146" s="9">
        <f t="shared" si="260"/>
        <v>0</v>
      </c>
      <c r="AM146" s="29">
        <f>INDEX(bulk_tonnages_div!$F$2:$AF$136,MATCH($A146,bulk_tonnages_div!$A$2:$A$136,0),MATCH(AM$2,bulk_tonnages_div!$F$1:$AF$1,0))*$AM$6*$AM$7*MCF</f>
        <v>0</v>
      </c>
      <c r="AN146" s="30">
        <f t="shared" si="261"/>
        <v>0</v>
      </c>
      <c r="AO146" s="9">
        <f t="shared" si="262"/>
        <v>0</v>
      </c>
      <c r="AP146" s="29">
        <f>IF(A136&gt;end_year_1, 0, Sludge_tonnages!E136)*$AP$6*$AP$7*MCF</f>
        <v>0</v>
      </c>
      <c r="AQ146" s="30">
        <f t="shared" si="263"/>
        <v>0</v>
      </c>
      <c r="AR146" s="9">
        <f t="shared" si="264"/>
        <v>0</v>
      </c>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499984740745262"/>
  </sheetPr>
  <dimension ref="A1:AG1093"/>
  <sheetViews>
    <sheetView zoomScale="60" zoomScaleNormal="60" workbookViewId="0">
      <pane xSplit="3" ySplit="1" topLeftCell="G2"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9.140625" style="1" bestFit="1" customWidth="1"/>
    <col min="2" max="2" width="8.42578125" style="1" bestFit="1" customWidth="1"/>
    <col min="3" max="3" width="20.7109375" style="1" customWidth="1"/>
    <col min="4" max="13" width="15.7109375" style="1" customWidth="1"/>
    <col min="14" max="14" width="18.85546875" style="1" customWidth="1"/>
    <col min="15" max="15" width="15" customWidth="1"/>
    <col min="16" max="16" width="12.140625" customWidth="1"/>
    <col min="17" max="17" width="15.7109375" style="1" customWidth="1"/>
    <col min="18" max="18" width="12.140625" customWidth="1"/>
    <col min="19" max="29" width="15.7109375" style="1" customWidth="1"/>
    <col min="31" max="31" width="24.42578125" style="1" customWidth="1"/>
  </cols>
  <sheetData>
    <row r="1" spans="1:33" s="48" customFormat="1" ht="45" x14ac:dyDescent="0.25">
      <c r="A1" s="47" t="s">
        <v>12</v>
      </c>
      <c r="B1" s="47" t="s">
        <v>13</v>
      </c>
      <c r="C1" s="47"/>
      <c r="D1" s="47" t="s">
        <v>174</v>
      </c>
      <c r="E1" s="47" t="s">
        <v>175</v>
      </c>
      <c r="F1" s="47" t="s">
        <v>176</v>
      </c>
      <c r="G1" s="47" t="s">
        <v>177</v>
      </c>
      <c r="H1" s="47" t="s">
        <v>178</v>
      </c>
      <c r="I1" s="47" t="s">
        <v>179</v>
      </c>
      <c r="J1" s="47" t="s">
        <v>180</v>
      </c>
      <c r="K1" s="47" t="s">
        <v>181</v>
      </c>
      <c r="L1" s="47" t="s">
        <v>2</v>
      </c>
      <c r="M1" s="50" t="s">
        <v>182</v>
      </c>
      <c r="N1" s="47" t="s">
        <v>185</v>
      </c>
      <c r="O1" s="47" t="s">
        <v>183</v>
      </c>
      <c r="P1" s="47" t="s">
        <v>184</v>
      </c>
      <c r="Q1" s="195" t="s">
        <v>189</v>
      </c>
      <c r="R1" s="195" t="s">
        <v>188</v>
      </c>
      <c r="S1" s="195" t="s">
        <v>190</v>
      </c>
      <c r="T1" s="195" t="s">
        <v>191</v>
      </c>
      <c r="U1" s="195" t="s">
        <v>192</v>
      </c>
      <c r="V1" s="195" t="s">
        <v>193</v>
      </c>
      <c r="W1" s="195" t="s">
        <v>194</v>
      </c>
      <c r="X1" s="195" t="s">
        <v>195</v>
      </c>
      <c r="Y1" s="195" t="s">
        <v>196</v>
      </c>
      <c r="Z1" s="195" t="s">
        <v>197</v>
      </c>
      <c r="AA1" s="195" t="s">
        <v>198</v>
      </c>
      <c r="AB1" s="195" t="s">
        <v>69</v>
      </c>
      <c r="AC1" s="195" t="s">
        <v>9</v>
      </c>
      <c r="AE1" s="47" t="s">
        <v>90</v>
      </c>
      <c r="AG1" s="49" t="s">
        <v>110</v>
      </c>
    </row>
    <row r="2" spans="1:33" x14ac:dyDescent="0.25">
      <c r="A2" s="1">
        <v>1941</v>
      </c>
      <c r="B2" s="1" t="s">
        <v>14</v>
      </c>
      <c r="C2" s="1" t="str">
        <f t="shared" ref="C2:C65" si="0">CONCATENATE(A2,B2,"Default")</f>
        <v>1941ABDefault</v>
      </c>
      <c r="D2" s="56">
        <v>0.12182999999999999</v>
      </c>
      <c r="E2" s="56">
        <v>0.4264</v>
      </c>
      <c r="F2" s="56">
        <v>0</v>
      </c>
      <c r="G2" s="56">
        <v>2.4369999999999999E-2</v>
      </c>
      <c r="H2" s="56">
        <v>0.1066</v>
      </c>
      <c r="I2" s="56">
        <v>0</v>
      </c>
      <c r="J2" s="56">
        <v>0</v>
      </c>
      <c r="K2" s="56">
        <v>3.0499999999999998E-3</v>
      </c>
      <c r="L2" s="56">
        <v>6.0899999999999999E-3</v>
      </c>
      <c r="M2" s="56">
        <v>4.061E-2</v>
      </c>
      <c r="N2" s="56">
        <v>5.0599999999998979E-3</v>
      </c>
      <c r="O2" s="56">
        <v>0</v>
      </c>
      <c r="P2" s="56">
        <v>0</v>
      </c>
      <c r="Q2" s="56">
        <v>1.0199999999999999E-3</v>
      </c>
      <c r="R2" s="56">
        <v>0</v>
      </c>
      <c r="S2" s="56">
        <v>7.11E-3</v>
      </c>
      <c r="T2" s="56">
        <v>8.1220000000000001E-2</v>
      </c>
      <c r="U2" s="56">
        <v>6.0909999999999999E-2</v>
      </c>
      <c r="V2" s="56">
        <v>0.10152</v>
      </c>
      <c r="W2" s="56">
        <v>6.0899999999999999E-3</v>
      </c>
      <c r="X2" s="56">
        <v>0</v>
      </c>
      <c r="Y2" s="56">
        <v>0</v>
      </c>
      <c r="Z2" s="56">
        <v>0</v>
      </c>
      <c r="AA2" s="56">
        <v>8.1200000000000005E-3</v>
      </c>
      <c r="AB2" s="56">
        <v>0</v>
      </c>
      <c r="AC2" s="56">
        <v>0</v>
      </c>
      <c r="AE2" s="271">
        <f>SUM(D2:AC2)</f>
        <v>1</v>
      </c>
      <c r="AG2" s="192">
        <f t="shared" ref="AG2:AG65" si="1">+SUM(Q2:AC2)</f>
        <v>0.26599</v>
      </c>
    </row>
    <row r="3" spans="1:33" x14ac:dyDescent="0.25">
      <c r="A3" s="1">
        <v>1941</v>
      </c>
      <c r="B3" s="1" t="s">
        <v>15</v>
      </c>
      <c r="C3" s="1" t="str">
        <f t="shared" si="0"/>
        <v>1941BCDefault</v>
      </c>
      <c r="D3" s="56">
        <v>0.12182999999999999</v>
      </c>
      <c r="E3" s="56">
        <v>0.4264</v>
      </c>
      <c r="F3" s="56">
        <v>0</v>
      </c>
      <c r="G3" s="56">
        <v>2.4369999999999999E-2</v>
      </c>
      <c r="H3" s="56">
        <v>0.1066</v>
      </c>
      <c r="I3" s="56">
        <v>0</v>
      </c>
      <c r="J3" s="56">
        <v>0</v>
      </c>
      <c r="K3" s="56">
        <v>3.0499999999999998E-3</v>
      </c>
      <c r="L3" s="56">
        <v>6.0899999999999999E-3</v>
      </c>
      <c r="M3" s="56">
        <v>4.061E-2</v>
      </c>
      <c r="N3" s="56">
        <v>5.0599999999998979E-3</v>
      </c>
      <c r="O3" s="56">
        <v>0</v>
      </c>
      <c r="P3" s="56">
        <v>0</v>
      </c>
      <c r="Q3" s="56">
        <v>1.0199999999999999E-3</v>
      </c>
      <c r="R3" s="56">
        <v>0</v>
      </c>
      <c r="S3" s="56">
        <v>7.11E-3</v>
      </c>
      <c r="T3" s="56">
        <v>8.1220000000000001E-2</v>
      </c>
      <c r="U3" s="56">
        <v>6.0909999999999999E-2</v>
      </c>
      <c r="V3" s="56">
        <v>0.10152</v>
      </c>
      <c r="W3" s="56">
        <v>6.0899999999999999E-3</v>
      </c>
      <c r="X3" s="56">
        <v>0</v>
      </c>
      <c r="Y3" s="56">
        <v>0</v>
      </c>
      <c r="Z3" s="56">
        <v>0</v>
      </c>
      <c r="AA3" s="56">
        <v>8.1200000000000005E-3</v>
      </c>
      <c r="AB3" s="56">
        <v>0</v>
      </c>
      <c r="AC3" s="56">
        <v>0</v>
      </c>
      <c r="AE3" s="271">
        <f t="shared" ref="AE3:AE65" si="2">SUM(D3:AC3)</f>
        <v>1</v>
      </c>
      <c r="AG3" s="192">
        <f t="shared" si="1"/>
        <v>0.26599</v>
      </c>
    </row>
    <row r="4" spans="1:33" x14ac:dyDescent="0.25">
      <c r="A4" s="1">
        <v>1941</v>
      </c>
      <c r="B4" s="1" t="s">
        <v>17</v>
      </c>
      <c r="C4" s="1" t="str">
        <f t="shared" si="0"/>
        <v>1941MBDefault</v>
      </c>
      <c r="D4" s="56">
        <v>0.12182999999999999</v>
      </c>
      <c r="E4" s="56">
        <v>0.4264</v>
      </c>
      <c r="F4" s="56">
        <v>0</v>
      </c>
      <c r="G4" s="56">
        <v>2.4369999999999999E-2</v>
      </c>
      <c r="H4" s="56">
        <v>0.1066</v>
      </c>
      <c r="I4" s="56">
        <v>0</v>
      </c>
      <c r="J4" s="56">
        <v>0</v>
      </c>
      <c r="K4" s="56">
        <v>3.0499999999999998E-3</v>
      </c>
      <c r="L4" s="56">
        <v>6.0899999999999999E-3</v>
      </c>
      <c r="M4" s="56">
        <v>4.061E-2</v>
      </c>
      <c r="N4" s="56">
        <v>5.0599999999998979E-3</v>
      </c>
      <c r="O4" s="56">
        <v>0</v>
      </c>
      <c r="P4" s="56">
        <v>0</v>
      </c>
      <c r="Q4" s="56">
        <v>1.0199999999999999E-3</v>
      </c>
      <c r="R4" s="56">
        <v>0</v>
      </c>
      <c r="S4" s="56">
        <v>7.11E-3</v>
      </c>
      <c r="T4" s="56">
        <v>8.1220000000000001E-2</v>
      </c>
      <c r="U4" s="56">
        <v>6.0909999999999999E-2</v>
      </c>
      <c r="V4" s="56">
        <v>0.10152</v>
      </c>
      <c r="W4" s="56">
        <v>6.0899999999999999E-3</v>
      </c>
      <c r="X4" s="56">
        <v>0</v>
      </c>
      <c r="Y4" s="56">
        <v>0</v>
      </c>
      <c r="Z4" s="56">
        <v>0</v>
      </c>
      <c r="AA4" s="56">
        <v>8.1200000000000005E-3</v>
      </c>
      <c r="AB4" s="56">
        <v>0</v>
      </c>
      <c r="AC4" s="56">
        <v>0</v>
      </c>
      <c r="AD4" s="51"/>
      <c r="AE4" s="271">
        <f t="shared" si="2"/>
        <v>1</v>
      </c>
      <c r="AG4" s="192">
        <f t="shared" si="1"/>
        <v>0.26599</v>
      </c>
    </row>
    <row r="5" spans="1:33" x14ac:dyDescent="0.25">
      <c r="A5" s="1">
        <v>1941</v>
      </c>
      <c r="B5" s="1" t="s">
        <v>20</v>
      </c>
      <c r="C5" s="1" t="str">
        <f t="shared" si="0"/>
        <v>1941NBDefault</v>
      </c>
      <c r="D5" s="56">
        <v>0.12182999999999999</v>
      </c>
      <c r="E5" s="56">
        <v>0.4264</v>
      </c>
      <c r="F5" s="56">
        <v>0</v>
      </c>
      <c r="G5" s="56">
        <v>2.4369999999999999E-2</v>
      </c>
      <c r="H5" s="56">
        <v>0.1066</v>
      </c>
      <c r="I5" s="56">
        <v>0</v>
      </c>
      <c r="J5" s="56">
        <v>0</v>
      </c>
      <c r="K5" s="56">
        <v>3.0499999999999998E-3</v>
      </c>
      <c r="L5" s="56">
        <v>6.0899999999999999E-3</v>
      </c>
      <c r="M5" s="56">
        <v>4.061E-2</v>
      </c>
      <c r="N5" s="56">
        <v>5.0599999999998979E-3</v>
      </c>
      <c r="O5" s="56">
        <v>0</v>
      </c>
      <c r="P5" s="56">
        <v>0</v>
      </c>
      <c r="Q5" s="56">
        <v>1.0199999999999999E-3</v>
      </c>
      <c r="R5" s="56">
        <v>0</v>
      </c>
      <c r="S5" s="56">
        <v>7.11E-3</v>
      </c>
      <c r="T5" s="56">
        <v>8.1220000000000001E-2</v>
      </c>
      <c r="U5" s="56">
        <v>6.0909999999999999E-2</v>
      </c>
      <c r="V5" s="56">
        <v>0.10152</v>
      </c>
      <c r="W5" s="56">
        <v>6.0899999999999999E-3</v>
      </c>
      <c r="X5" s="56">
        <v>0</v>
      </c>
      <c r="Y5" s="56">
        <v>0</v>
      </c>
      <c r="Z5" s="56">
        <v>0</v>
      </c>
      <c r="AA5" s="56">
        <v>8.1200000000000005E-3</v>
      </c>
      <c r="AB5" s="56">
        <v>0</v>
      </c>
      <c r="AC5" s="56">
        <v>0</v>
      </c>
      <c r="AE5" s="271">
        <f t="shared" si="2"/>
        <v>1</v>
      </c>
      <c r="AG5" s="192">
        <f t="shared" si="1"/>
        <v>0.26599</v>
      </c>
    </row>
    <row r="6" spans="1:33" x14ac:dyDescent="0.25">
      <c r="A6" s="1">
        <v>1941</v>
      </c>
      <c r="B6" s="1" t="s">
        <v>21</v>
      </c>
      <c r="C6" s="1" t="str">
        <f t="shared" si="0"/>
        <v>1941NLDefault</v>
      </c>
      <c r="D6" s="56">
        <v>0.12182999999999999</v>
      </c>
      <c r="E6" s="56">
        <v>0.4264</v>
      </c>
      <c r="F6" s="56">
        <v>0</v>
      </c>
      <c r="G6" s="56">
        <v>2.4369999999999999E-2</v>
      </c>
      <c r="H6" s="56">
        <v>0.1066</v>
      </c>
      <c r="I6" s="56">
        <v>0</v>
      </c>
      <c r="J6" s="56">
        <v>0</v>
      </c>
      <c r="K6" s="56">
        <v>3.0499999999999998E-3</v>
      </c>
      <c r="L6" s="56">
        <v>6.0899999999999999E-3</v>
      </c>
      <c r="M6" s="56">
        <v>4.061E-2</v>
      </c>
      <c r="N6" s="56">
        <v>5.0599999999998979E-3</v>
      </c>
      <c r="O6" s="56">
        <v>0</v>
      </c>
      <c r="P6" s="56">
        <v>0</v>
      </c>
      <c r="Q6" s="56">
        <v>1.0199999999999999E-3</v>
      </c>
      <c r="R6" s="56">
        <v>0</v>
      </c>
      <c r="S6" s="56">
        <v>7.11E-3</v>
      </c>
      <c r="T6" s="56">
        <v>8.1220000000000001E-2</v>
      </c>
      <c r="U6" s="56">
        <v>6.0909999999999999E-2</v>
      </c>
      <c r="V6" s="56">
        <v>0.10152</v>
      </c>
      <c r="W6" s="56">
        <v>6.0899999999999999E-3</v>
      </c>
      <c r="X6" s="56">
        <v>0</v>
      </c>
      <c r="Y6" s="56">
        <v>0</v>
      </c>
      <c r="Z6" s="56">
        <v>0</v>
      </c>
      <c r="AA6" s="56">
        <v>8.1200000000000005E-3</v>
      </c>
      <c r="AB6" s="56">
        <v>0</v>
      </c>
      <c r="AC6" s="56">
        <v>0</v>
      </c>
      <c r="AE6" s="271">
        <f t="shared" si="2"/>
        <v>1</v>
      </c>
      <c r="AG6" s="192">
        <f t="shared" si="1"/>
        <v>0.26599</v>
      </c>
    </row>
    <row r="7" spans="1:33" x14ac:dyDescent="0.25">
      <c r="A7" s="1">
        <v>1941</v>
      </c>
      <c r="B7" s="1" t="s">
        <v>22</v>
      </c>
      <c r="C7" s="1" t="str">
        <f t="shared" si="0"/>
        <v>1941NSDefault</v>
      </c>
      <c r="D7" s="56">
        <v>0.12182999999999999</v>
      </c>
      <c r="E7" s="56">
        <v>0.4264</v>
      </c>
      <c r="F7" s="56">
        <v>0</v>
      </c>
      <c r="G7" s="56">
        <v>2.4369999999999999E-2</v>
      </c>
      <c r="H7" s="56">
        <v>0.1066</v>
      </c>
      <c r="I7" s="56">
        <v>0</v>
      </c>
      <c r="J7" s="56">
        <v>0</v>
      </c>
      <c r="K7" s="56">
        <v>3.0499999999999998E-3</v>
      </c>
      <c r="L7" s="56">
        <v>6.0899999999999999E-3</v>
      </c>
      <c r="M7" s="56">
        <v>4.061E-2</v>
      </c>
      <c r="N7" s="56">
        <v>5.0599999999998979E-3</v>
      </c>
      <c r="O7" s="56">
        <v>0</v>
      </c>
      <c r="P7" s="56">
        <v>0</v>
      </c>
      <c r="Q7" s="56">
        <v>1.0199999999999999E-3</v>
      </c>
      <c r="R7" s="56">
        <v>0</v>
      </c>
      <c r="S7" s="56">
        <v>7.11E-3</v>
      </c>
      <c r="T7" s="56">
        <v>8.1220000000000001E-2</v>
      </c>
      <c r="U7" s="56">
        <v>6.0909999999999999E-2</v>
      </c>
      <c r="V7" s="56">
        <v>0.10152</v>
      </c>
      <c r="W7" s="56">
        <v>6.0899999999999999E-3</v>
      </c>
      <c r="X7" s="56">
        <v>0</v>
      </c>
      <c r="Y7" s="56">
        <v>0</v>
      </c>
      <c r="Z7" s="56">
        <v>0</v>
      </c>
      <c r="AA7" s="56">
        <v>8.1200000000000005E-3</v>
      </c>
      <c r="AB7" s="56">
        <v>0</v>
      </c>
      <c r="AC7" s="56">
        <v>0</v>
      </c>
      <c r="AE7" s="271">
        <f t="shared" si="2"/>
        <v>1</v>
      </c>
      <c r="AG7" s="192">
        <f t="shared" si="1"/>
        <v>0.26599</v>
      </c>
    </row>
    <row r="8" spans="1:33" x14ac:dyDescent="0.25">
      <c r="A8" s="1">
        <v>1941</v>
      </c>
      <c r="B8" s="1" t="s">
        <v>24</v>
      </c>
      <c r="C8" s="1" t="str">
        <f t="shared" si="0"/>
        <v>1941NTDefault</v>
      </c>
      <c r="D8" s="56">
        <v>0.12182999999999999</v>
      </c>
      <c r="E8" s="56">
        <v>0.4264</v>
      </c>
      <c r="F8" s="56">
        <v>0</v>
      </c>
      <c r="G8" s="56">
        <v>2.4369999999999999E-2</v>
      </c>
      <c r="H8" s="56">
        <v>0.1066</v>
      </c>
      <c r="I8" s="56">
        <v>0</v>
      </c>
      <c r="J8" s="56">
        <v>0</v>
      </c>
      <c r="K8" s="56">
        <v>3.0499999999999998E-3</v>
      </c>
      <c r="L8" s="56">
        <v>6.0899999999999999E-3</v>
      </c>
      <c r="M8" s="56">
        <v>4.061E-2</v>
      </c>
      <c r="N8" s="56">
        <v>5.0599999999998979E-3</v>
      </c>
      <c r="O8" s="56">
        <v>0</v>
      </c>
      <c r="P8" s="56">
        <v>0</v>
      </c>
      <c r="Q8" s="56">
        <v>1.0199999999999999E-3</v>
      </c>
      <c r="R8" s="56">
        <v>0</v>
      </c>
      <c r="S8" s="56">
        <v>7.11E-3</v>
      </c>
      <c r="T8" s="56">
        <v>8.1220000000000001E-2</v>
      </c>
      <c r="U8" s="56">
        <v>6.0909999999999999E-2</v>
      </c>
      <c r="V8" s="56">
        <v>0.10152</v>
      </c>
      <c r="W8" s="56">
        <v>6.0899999999999999E-3</v>
      </c>
      <c r="X8" s="56">
        <v>0</v>
      </c>
      <c r="Y8" s="56">
        <v>0</v>
      </c>
      <c r="Z8" s="56">
        <v>0</v>
      </c>
      <c r="AA8" s="56">
        <v>8.1200000000000005E-3</v>
      </c>
      <c r="AB8" s="56">
        <v>0</v>
      </c>
      <c r="AC8" s="56">
        <v>0</v>
      </c>
      <c r="AE8" s="271">
        <f t="shared" si="2"/>
        <v>1</v>
      </c>
      <c r="AG8" s="192">
        <f t="shared" si="1"/>
        <v>0.26599</v>
      </c>
    </row>
    <row r="9" spans="1:33" x14ac:dyDescent="0.25">
      <c r="A9" s="1">
        <v>1941</v>
      </c>
      <c r="B9" s="1" t="s">
        <v>25</v>
      </c>
      <c r="C9" s="1" t="str">
        <f t="shared" si="0"/>
        <v>1941NUDefault</v>
      </c>
      <c r="D9" s="56">
        <v>0.12182999999999999</v>
      </c>
      <c r="E9" s="56">
        <v>0.4264</v>
      </c>
      <c r="F9" s="56">
        <v>0</v>
      </c>
      <c r="G9" s="56">
        <v>2.4369999999999999E-2</v>
      </c>
      <c r="H9" s="56">
        <v>0.1066</v>
      </c>
      <c r="I9" s="56">
        <v>0</v>
      </c>
      <c r="J9" s="56">
        <v>0</v>
      </c>
      <c r="K9" s="56">
        <v>3.0499999999999998E-3</v>
      </c>
      <c r="L9" s="56">
        <v>6.0899999999999999E-3</v>
      </c>
      <c r="M9" s="56">
        <v>4.061E-2</v>
      </c>
      <c r="N9" s="56">
        <v>5.0599999999998979E-3</v>
      </c>
      <c r="O9" s="56">
        <v>0</v>
      </c>
      <c r="P9" s="56">
        <v>0</v>
      </c>
      <c r="Q9" s="56">
        <v>1.0199999999999999E-3</v>
      </c>
      <c r="R9" s="56">
        <v>0</v>
      </c>
      <c r="S9" s="56">
        <v>7.11E-3</v>
      </c>
      <c r="T9" s="56">
        <v>8.1220000000000001E-2</v>
      </c>
      <c r="U9" s="56">
        <v>6.0909999999999999E-2</v>
      </c>
      <c r="V9" s="56">
        <v>0.10152</v>
      </c>
      <c r="W9" s="56">
        <v>6.0899999999999999E-3</v>
      </c>
      <c r="X9" s="56">
        <v>0</v>
      </c>
      <c r="Y9" s="56">
        <v>0</v>
      </c>
      <c r="Z9" s="56">
        <v>0</v>
      </c>
      <c r="AA9" s="56">
        <v>8.1200000000000005E-3</v>
      </c>
      <c r="AB9" s="56">
        <v>0</v>
      </c>
      <c r="AC9" s="56">
        <v>0</v>
      </c>
      <c r="AE9" s="271">
        <f t="shared" si="2"/>
        <v>1</v>
      </c>
      <c r="AG9" s="192">
        <f t="shared" si="1"/>
        <v>0.26599</v>
      </c>
    </row>
    <row r="10" spans="1:33" x14ac:dyDescent="0.25">
      <c r="A10" s="1">
        <v>1941</v>
      </c>
      <c r="B10" s="1" t="s">
        <v>18</v>
      </c>
      <c r="C10" s="1" t="str">
        <f t="shared" si="0"/>
        <v>1941ONDefault</v>
      </c>
      <c r="D10" s="56">
        <v>0.12182999999999999</v>
      </c>
      <c r="E10" s="56">
        <v>0.4264</v>
      </c>
      <c r="F10" s="56">
        <v>0</v>
      </c>
      <c r="G10" s="56">
        <v>2.4369999999999999E-2</v>
      </c>
      <c r="H10" s="56">
        <v>0.1066</v>
      </c>
      <c r="I10" s="56">
        <v>0</v>
      </c>
      <c r="J10" s="56">
        <v>0</v>
      </c>
      <c r="K10" s="56">
        <v>3.0499999999999998E-3</v>
      </c>
      <c r="L10" s="56">
        <v>6.0899999999999999E-3</v>
      </c>
      <c r="M10" s="56">
        <v>4.061E-2</v>
      </c>
      <c r="N10" s="56">
        <v>5.0599999999998979E-3</v>
      </c>
      <c r="O10" s="56">
        <v>0</v>
      </c>
      <c r="P10" s="56">
        <v>0</v>
      </c>
      <c r="Q10" s="56">
        <v>1.0199999999999999E-3</v>
      </c>
      <c r="R10" s="56">
        <v>0</v>
      </c>
      <c r="S10" s="56">
        <v>7.11E-3</v>
      </c>
      <c r="T10" s="56">
        <v>8.1220000000000001E-2</v>
      </c>
      <c r="U10" s="56">
        <v>6.0909999999999999E-2</v>
      </c>
      <c r="V10" s="56">
        <v>0.10152</v>
      </c>
      <c r="W10" s="56">
        <v>6.0899999999999999E-3</v>
      </c>
      <c r="X10" s="56">
        <v>0</v>
      </c>
      <c r="Y10" s="56">
        <v>0</v>
      </c>
      <c r="Z10" s="56">
        <v>0</v>
      </c>
      <c r="AA10" s="56">
        <v>8.1200000000000005E-3</v>
      </c>
      <c r="AB10" s="56">
        <v>0</v>
      </c>
      <c r="AC10" s="56">
        <v>0</v>
      </c>
      <c r="AE10" s="271">
        <f t="shared" si="2"/>
        <v>1</v>
      </c>
      <c r="AG10" s="192">
        <f t="shared" si="1"/>
        <v>0.26599</v>
      </c>
    </row>
    <row r="11" spans="1:33" x14ac:dyDescent="0.25">
      <c r="A11" s="1">
        <v>1941</v>
      </c>
      <c r="B11" s="1" t="s">
        <v>23</v>
      </c>
      <c r="C11" s="1" t="str">
        <f t="shared" si="0"/>
        <v>1941PEDefault</v>
      </c>
      <c r="D11" s="56">
        <v>0.12182999999999999</v>
      </c>
      <c r="E11" s="56">
        <v>0.4264</v>
      </c>
      <c r="F11" s="56">
        <v>0</v>
      </c>
      <c r="G11" s="56">
        <v>2.4369999999999999E-2</v>
      </c>
      <c r="H11" s="56">
        <v>0.1066</v>
      </c>
      <c r="I11" s="56">
        <v>0</v>
      </c>
      <c r="J11" s="56">
        <v>0</v>
      </c>
      <c r="K11" s="56">
        <v>3.0499999999999998E-3</v>
      </c>
      <c r="L11" s="56">
        <v>6.0899999999999999E-3</v>
      </c>
      <c r="M11" s="56">
        <v>4.061E-2</v>
      </c>
      <c r="N11" s="56">
        <v>5.0599999999998979E-3</v>
      </c>
      <c r="O11" s="56">
        <v>0</v>
      </c>
      <c r="P11" s="56">
        <v>0</v>
      </c>
      <c r="Q11" s="56">
        <v>1.0199999999999999E-3</v>
      </c>
      <c r="R11" s="56">
        <v>0</v>
      </c>
      <c r="S11" s="56">
        <v>7.11E-3</v>
      </c>
      <c r="T11" s="56">
        <v>8.1220000000000001E-2</v>
      </c>
      <c r="U11" s="56">
        <v>6.0909999999999999E-2</v>
      </c>
      <c r="V11" s="56">
        <v>0.10152</v>
      </c>
      <c r="W11" s="56">
        <v>6.0899999999999999E-3</v>
      </c>
      <c r="X11" s="56">
        <v>0</v>
      </c>
      <c r="Y11" s="56">
        <v>0</v>
      </c>
      <c r="Z11" s="56">
        <v>0</v>
      </c>
      <c r="AA11" s="56">
        <v>8.1200000000000005E-3</v>
      </c>
      <c r="AB11" s="56">
        <v>0</v>
      </c>
      <c r="AC11" s="56">
        <v>0</v>
      </c>
      <c r="AE11" s="271">
        <f t="shared" si="2"/>
        <v>1</v>
      </c>
      <c r="AG11" s="192">
        <f t="shared" si="1"/>
        <v>0.26599</v>
      </c>
    </row>
    <row r="12" spans="1:33" x14ac:dyDescent="0.25">
      <c r="A12" s="1">
        <v>1941</v>
      </c>
      <c r="B12" s="1" t="s">
        <v>19</v>
      </c>
      <c r="C12" s="1" t="str">
        <f t="shared" si="0"/>
        <v>1941QCDefault</v>
      </c>
      <c r="D12" s="56">
        <v>0.12182999999999999</v>
      </c>
      <c r="E12" s="56">
        <v>0.4264</v>
      </c>
      <c r="F12" s="56">
        <v>0</v>
      </c>
      <c r="G12" s="56">
        <v>2.4369999999999999E-2</v>
      </c>
      <c r="H12" s="56">
        <v>0.1066</v>
      </c>
      <c r="I12" s="56">
        <v>0</v>
      </c>
      <c r="J12" s="56">
        <v>0</v>
      </c>
      <c r="K12" s="56">
        <v>3.0499999999999998E-3</v>
      </c>
      <c r="L12" s="56">
        <v>6.0899999999999999E-3</v>
      </c>
      <c r="M12" s="56">
        <v>4.061E-2</v>
      </c>
      <c r="N12" s="56">
        <v>5.0599999999998979E-3</v>
      </c>
      <c r="O12" s="56">
        <v>0</v>
      </c>
      <c r="P12" s="56">
        <v>0</v>
      </c>
      <c r="Q12" s="56">
        <v>1.0199999999999999E-3</v>
      </c>
      <c r="R12" s="56">
        <v>0</v>
      </c>
      <c r="S12" s="56">
        <v>7.11E-3</v>
      </c>
      <c r="T12" s="56">
        <v>8.1220000000000001E-2</v>
      </c>
      <c r="U12" s="56">
        <v>6.0909999999999999E-2</v>
      </c>
      <c r="V12" s="56">
        <v>0.10152</v>
      </c>
      <c r="W12" s="56">
        <v>6.0899999999999999E-3</v>
      </c>
      <c r="X12" s="56">
        <v>0</v>
      </c>
      <c r="Y12" s="56">
        <v>0</v>
      </c>
      <c r="Z12" s="56">
        <v>0</v>
      </c>
      <c r="AA12" s="56">
        <v>8.1200000000000005E-3</v>
      </c>
      <c r="AB12" s="56">
        <v>0</v>
      </c>
      <c r="AC12" s="56">
        <v>0</v>
      </c>
      <c r="AE12" s="271">
        <f t="shared" si="2"/>
        <v>1</v>
      </c>
      <c r="AG12" s="192">
        <f t="shared" si="1"/>
        <v>0.26599</v>
      </c>
    </row>
    <row r="13" spans="1:33" x14ac:dyDescent="0.25">
      <c r="A13" s="1">
        <v>1941</v>
      </c>
      <c r="B13" s="1" t="s">
        <v>16</v>
      </c>
      <c r="C13" s="1" t="str">
        <f t="shared" si="0"/>
        <v>1941SKDefault</v>
      </c>
      <c r="D13" s="56">
        <v>0.12182999999999999</v>
      </c>
      <c r="E13" s="56">
        <v>0.4264</v>
      </c>
      <c r="F13" s="56">
        <v>0</v>
      </c>
      <c r="G13" s="56">
        <v>2.4369999999999999E-2</v>
      </c>
      <c r="H13" s="56">
        <v>0.1066</v>
      </c>
      <c r="I13" s="56">
        <v>0</v>
      </c>
      <c r="J13" s="56">
        <v>0</v>
      </c>
      <c r="K13" s="56">
        <v>3.0499999999999998E-3</v>
      </c>
      <c r="L13" s="56">
        <v>6.0899999999999999E-3</v>
      </c>
      <c r="M13" s="56">
        <v>4.061E-2</v>
      </c>
      <c r="N13" s="56">
        <v>5.0599999999998979E-3</v>
      </c>
      <c r="O13" s="56">
        <v>0</v>
      </c>
      <c r="P13" s="56">
        <v>0</v>
      </c>
      <c r="Q13" s="56">
        <v>1.0199999999999999E-3</v>
      </c>
      <c r="R13" s="56">
        <v>0</v>
      </c>
      <c r="S13" s="56">
        <v>7.11E-3</v>
      </c>
      <c r="T13" s="56">
        <v>8.1220000000000001E-2</v>
      </c>
      <c r="U13" s="56">
        <v>6.0909999999999999E-2</v>
      </c>
      <c r="V13" s="56">
        <v>0.10152</v>
      </c>
      <c r="W13" s="56">
        <v>6.0899999999999999E-3</v>
      </c>
      <c r="X13" s="56">
        <v>0</v>
      </c>
      <c r="Y13" s="56">
        <v>0</v>
      </c>
      <c r="Z13" s="56">
        <v>0</v>
      </c>
      <c r="AA13" s="56">
        <v>8.1200000000000005E-3</v>
      </c>
      <c r="AB13" s="56">
        <v>0</v>
      </c>
      <c r="AC13" s="56">
        <v>0</v>
      </c>
      <c r="AD13" s="51"/>
      <c r="AE13" s="271">
        <f t="shared" si="2"/>
        <v>1</v>
      </c>
      <c r="AG13" s="192">
        <f t="shared" si="1"/>
        <v>0.26599</v>
      </c>
    </row>
    <row r="14" spans="1:33" x14ac:dyDescent="0.25">
      <c r="A14" s="1">
        <v>1941</v>
      </c>
      <c r="B14" s="1" t="s">
        <v>26</v>
      </c>
      <c r="C14" s="1" t="str">
        <f t="shared" si="0"/>
        <v>1941YTDefault</v>
      </c>
      <c r="D14" s="56">
        <v>0.12182999999999999</v>
      </c>
      <c r="E14" s="56">
        <v>0.4264</v>
      </c>
      <c r="F14" s="56">
        <v>0</v>
      </c>
      <c r="G14" s="56">
        <v>2.4369999999999999E-2</v>
      </c>
      <c r="H14" s="56">
        <v>0.1066</v>
      </c>
      <c r="I14" s="56">
        <v>0</v>
      </c>
      <c r="J14" s="56">
        <v>0</v>
      </c>
      <c r="K14" s="56">
        <v>3.0499999999999998E-3</v>
      </c>
      <c r="L14" s="56">
        <v>6.0899999999999999E-3</v>
      </c>
      <c r="M14" s="56">
        <v>4.061E-2</v>
      </c>
      <c r="N14" s="56">
        <v>5.0599999999998979E-3</v>
      </c>
      <c r="O14" s="56">
        <v>0</v>
      </c>
      <c r="P14" s="56">
        <v>0</v>
      </c>
      <c r="Q14" s="56">
        <v>1.0199999999999999E-3</v>
      </c>
      <c r="R14" s="56">
        <v>0</v>
      </c>
      <c r="S14" s="56">
        <v>7.11E-3</v>
      </c>
      <c r="T14" s="56">
        <v>8.1220000000000001E-2</v>
      </c>
      <c r="U14" s="56">
        <v>6.0909999999999999E-2</v>
      </c>
      <c r="V14" s="56">
        <v>0.10152</v>
      </c>
      <c r="W14" s="56">
        <v>6.0899999999999999E-3</v>
      </c>
      <c r="X14" s="56">
        <v>0</v>
      </c>
      <c r="Y14" s="56">
        <v>0</v>
      </c>
      <c r="Z14" s="56">
        <v>0</v>
      </c>
      <c r="AA14" s="56">
        <v>8.1200000000000005E-3</v>
      </c>
      <c r="AB14" s="56">
        <v>0</v>
      </c>
      <c r="AC14" s="56">
        <v>0</v>
      </c>
      <c r="AE14" s="271">
        <f t="shared" si="2"/>
        <v>1</v>
      </c>
      <c r="AG14" s="192">
        <f t="shared" si="1"/>
        <v>0.26599</v>
      </c>
    </row>
    <row r="15" spans="1:33" x14ac:dyDescent="0.25">
      <c r="A15" s="1">
        <v>1942</v>
      </c>
      <c r="B15" s="1" t="s">
        <v>14</v>
      </c>
      <c r="C15" s="1" t="str">
        <f t="shared" si="0"/>
        <v>1942ABDefault</v>
      </c>
      <c r="D15" s="56">
        <v>0.12182999999999999</v>
      </c>
      <c r="E15" s="56">
        <v>0.4264</v>
      </c>
      <c r="F15" s="56">
        <v>0</v>
      </c>
      <c r="G15" s="56">
        <v>2.4369999999999999E-2</v>
      </c>
      <c r="H15" s="56">
        <v>0.1066</v>
      </c>
      <c r="I15" s="56">
        <v>0</v>
      </c>
      <c r="J15" s="56">
        <v>0</v>
      </c>
      <c r="K15" s="56">
        <v>3.0499999999999998E-3</v>
      </c>
      <c r="L15" s="56">
        <v>6.0899999999999999E-3</v>
      </c>
      <c r="M15" s="56">
        <v>4.061E-2</v>
      </c>
      <c r="N15" s="56">
        <v>5.0599999999998979E-3</v>
      </c>
      <c r="O15" s="56">
        <v>0</v>
      </c>
      <c r="P15" s="56">
        <v>0</v>
      </c>
      <c r="Q15" s="56">
        <v>1.0199999999999999E-3</v>
      </c>
      <c r="R15" s="56">
        <v>0</v>
      </c>
      <c r="S15" s="56">
        <v>7.11E-3</v>
      </c>
      <c r="T15" s="56">
        <v>8.1220000000000001E-2</v>
      </c>
      <c r="U15" s="56">
        <v>6.0909999999999999E-2</v>
      </c>
      <c r="V15" s="56">
        <v>0.10152</v>
      </c>
      <c r="W15" s="56">
        <v>6.0899999999999999E-3</v>
      </c>
      <c r="X15" s="56">
        <v>0</v>
      </c>
      <c r="Y15" s="56">
        <v>0</v>
      </c>
      <c r="Z15" s="56">
        <v>0</v>
      </c>
      <c r="AA15" s="56">
        <v>8.1200000000000005E-3</v>
      </c>
      <c r="AB15" s="56">
        <v>0</v>
      </c>
      <c r="AC15" s="56">
        <v>0</v>
      </c>
      <c r="AE15" s="271">
        <f t="shared" si="2"/>
        <v>1</v>
      </c>
      <c r="AG15" s="192">
        <f t="shared" si="1"/>
        <v>0.26599</v>
      </c>
    </row>
    <row r="16" spans="1:33" x14ac:dyDescent="0.25">
      <c r="A16" s="1">
        <v>1942</v>
      </c>
      <c r="B16" s="1" t="s">
        <v>15</v>
      </c>
      <c r="C16" s="1" t="str">
        <f t="shared" si="0"/>
        <v>1942BCDefault</v>
      </c>
      <c r="D16" s="56">
        <v>0.12182999999999999</v>
      </c>
      <c r="E16" s="56">
        <v>0.4264</v>
      </c>
      <c r="F16" s="56">
        <v>0</v>
      </c>
      <c r="G16" s="56">
        <v>2.4369999999999999E-2</v>
      </c>
      <c r="H16" s="56">
        <v>0.1066</v>
      </c>
      <c r="I16" s="56">
        <v>0</v>
      </c>
      <c r="J16" s="56">
        <v>0</v>
      </c>
      <c r="K16" s="56">
        <v>3.0499999999999998E-3</v>
      </c>
      <c r="L16" s="56">
        <v>6.0899999999999999E-3</v>
      </c>
      <c r="M16" s="56">
        <v>4.061E-2</v>
      </c>
      <c r="N16" s="56">
        <v>5.0599999999998979E-3</v>
      </c>
      <c r="O16" s="56">
        <v>0</v>
      </c>
      <c r="P16" s="56">
        <v>0</v>
      </c>
      <c r="Q16" s="56">
        <v>1.0199999999999999E-3</v>
      </c>
      <c r="R16" s="56">
        <v>0</v>
      </c>
      <c r="S16" s="56">
        <v>7.11E-3</v>
      </c>
      <c r="T16" s="56">
        <v>8.1220000000000001E-2</v>
      </c>
      <c r="U16" s="56">
        <v>6.0909999999999999E-2</v>
      </c>
      <c r="V16" s="56">
        <v>0.10152</v>
      </c>
      <c r="W16" s="56">
        <v>6.0899999999999999E-3</v>
      </c>
      <c r="X16" s="56">
        <v>0</v>
      </c>
      <c r="Y16" s="56">
        <v>0</v>
      </c>
      <c r="Z16" s="56">
        <v>0</v>
      </c>
      <c r="AA16" s="56">
        <v>8.1200000000000005E-3</v>
      </c>
      <c r="AB16" s="56">
        <v>0</v>
      </c>
      <c r="AC16" s="56">
        <v>0</v>
      </c>
      <c r="AE16" s="271">
        <f t="shared" si="2"/>
        <v>1</v>
      </c>
      <c r="AG16" s="192">
        <f t="shared" si="1"/>
        <v>0.26599</v>
      </c>
    </row>
    <row r="17" spans="1:33" x14ac:dyDescent="0.25">
      <c r="A17" s="1">
        <v>1942</v>
      </c>
      <c r="B17" s="1" t="s">
        <v>17</v>
      </c>
      <c r="C17" s="1" t="str">
        <f t="shared" si="0"/>
        <v>1942MBDefault</v>
      </c>
      <c r="D17" s="56">
        <v>0.12182999999999999</v>
      </c>
      <c r="E17" s="56">
        <v>0.4264</v>
      </c>
      <c r="F17" s="56">
        <v>0</v>
      </c>
      <c r="G17" s="56">
        <v>2.4369999999999999E-2</v>
      </c>
      <c r="H17" s="56">
        <v>0.1066</v>
      </c>
      <c r="I17" s="56">
        <v>0</v>
      </c>
      <c r="J17" s="56">
        <v>0</v>
      </c>
      <c r="K17" s="56">
        <v>3.0499999999999998E-3</v>
      </c>
      <c r="L17" s="56">
        <v>6.0899999999999999E-3</v>
      </c>
      <c r="M17" s="56">
        <v>4.061E-2</v>
      </c>
      <c r="N17" s="56">
        <v>5.0599999999998979E-3</v>
      </c>
      <c r="O17" s="56">
        <v>0</v>
      </c>
      <c r="P17" s="56">
        <v>0</v>
      </c>
      <c r="Q17" s="56">
        <v>1.0199999999999999E-3</v>
      </c>
      <c r="R17" s="56">
        <v>0</v>
      </c>
      <c r="S17" s="56">
        <v>7.11E-3</v>
      </c>
      <c r="T17" s="56">
        <v>8.1220000000000001E-2</v>
      </c>
      <c r="U17" s="56">
        <v>6.0909999999999999E-2</v>
      </c>
      <c r="V17" s="56">
        <v>0.10152</v>
      </c>
      <c r="W17" s="56">
        <v>6.0899999999999999E-3</v>
      </c>
      <c r="X17" s="56">
        <v>0</v>
      </c>
      <c r="Y17" s="56">
        <v>0</v>
      </c>
      <c r="Z17" s="56">
        <v>0</v>
      </c>
      <c r="AA17" s="56">
        <v>8.1200000000000005E-3</v>
      </c>
      <c r="AB17" s="56">
        <v>0</v>
      </c>
      <c r="AC17" s="56">
        <v>0</v>
      </c>
      <c r="AD17" s="51"/>
      <c r="AE17" s="271">
        <f t="shared" si="2"/>
        <v>1</v>
      </c>
      <c r="AG17" s="192">
        <f t="shared" si="1"/>
        <v>0.26599</v>
      </c>
    </row>
    <row r="18" spans="1:33" x14ac:dyDescent="0.25">
      <c r="A18" s="1">
        <v>1942</v>
      </c>
      <c r="B18" s="1" t="s">
        <v>20</v>
      </c>
      <c r="C18" s="1" t="str">
        <f t="shared" si="0"/>
        <v>1942NBDefault</v>
      </c>
      <c r="D18" s="56">
        <v>0.12182999999999999</v>
      </c>
      <c r="E18" s="56">
        <v>0.4264</v>
      </c>
      <c r="F18" s="56">
        <v>0</v>
      </c>
      <c r="G18" s="56">
        <v>2.4369999999999999E-2</v>
      </c>
      <c r="H18" s="56">
        <v>0.1066</v>
      </c>
      <c r="I18" s="56">
        <v>0</v>
      </c>
      <c r="J18" s="56">
        <v>0</v>
      </c>
      <c r="K18" s="56">
        <v>3.0499999999999998E-3</v>
      </c>
      <c r="L18" s="56">
        <v>6.0899999999999999E-3</v>
      </c>
      <c r="M18" s="56">
        <v>4.061E-2</v>
      </c>
      <c r="N18" s="56">
        <v>5.0599999999998979E-3</v>
      </c>
      <c r="O18" s="56">
        <v>0</v>
      </c>
      <c r="P18" s="56">
        <v>0</v>
      </c>
      <c r="Q18" s="56">
        <v>1.0199999999999999E-3</v>
      </c>
      <c r="R18" s="56">
        <v>0</v>
      </c>
      <c r="S18" s="56">
        <v>7.11E-3</v>
      </c>
      <c r="T18" s="56">
        <v>8.1220000000000001E-2</v>
      </c>
      <c r="U18" s="56">
        <v>6.0909999999999999E-2</v>
      </c>
      <c r="V18" s="56">
        <v>0.10152</v>
      </c>
      <c r="W18" s="56">
        <v>6.0899999999999999E-3</v>
      </c>
      <c r="X18" s="56">
        <v>0</v>
      </c>
      <c r="Y18" s="56">
        <v>0</v>
      </c>
      <c r="Z18" s="56">
        <v>0</v>
      </c>
      <c r="AA18" s="56">
        <v>8.1200000000000005E-3</v>
      </c>
      <c r="AB18" s="56">
        <v>0</v>
      </c>
      <c r="AC18" s="56">
        <v>0</v>
      </c>
      <c r="AE18" s="271">
        <f t="shared" si="2"/>
        <v>1</v>
      </c>
      <c r="AG18" s="192">
        <f t="shared" si="1"/>
        <v>0.26599</v>
      </c>
    </row>
    <row r="19" spans="1:33" x14ac:dyDescent="0.25">
      <c r="A19" s="1">
        <v>1942</v>
      </c>
      <c r="B19" s="1" t="s">
        <v>21</v>
      </c>
      <c r="C19" s="1" t="str">
        <f t="shared" si="0"/>
        <v>1942NLDefault</v>
      </c>
      <c r="D19" s="56">
        <v>0.12182999999999999</v>
      </c>
      <c r="E19" s="56">
        <v>0.4264</v>
      </c>
      <c r="F19" s="56">
        <v>0</v>
      </c>
      <c r="G19" s="56">
        <v>2.4369999999999999E-2</v>
      </c>
      <c r="H19" s="56">
        <v>0.1066</v>
      </c>
      <c r="I19" s="56">
        <v>0</v>
      </c>
      <c r="J19" s="56">
        <v>0</v>
      </c>
      <c r="K19" s="56">
        <v>3.0499999999999998E-3</v>
      </c>
      <c r="L19" s="56">
        <v>6.0899999999999999E-3</v>
      </c>
      <c r="M19" s="56">
        <v>4.061E-2</v>
      </c>
      <c r="N19" s="56">
        <v>5.0599999999998979E-3</v>
      </c>
      <c r="O19" s="56">
        <v>0</v>
      </c>
      <c r="P19" s="56">
        <v>0</v>
      </c>
      <c r="Q19" s="56">
        <v>1.0199999999999999E-3</v>
      </c>
      <c r="R19" s="56">
        <v>0</v>
      </c>
      <c r="S19" s="56">
        <v>7.11E-3</v>
      </c>
      <c r="T19" s="56">
        <v>8.1220000000000001E-2</v>
      </c>
      <c r="U19" s="56">
        <v>6.0909999999999999E-2</v>
      </c>
      <c r="V19" s="56">
        <v>0.10152</v>
      </c>
      <c r="W19" s="56">
        <v>6.0899999999999999E-3</v>
      </c>
      <c r="X19" s="56">
        <v>0</v>
      </c>
      <c r="Y19" s="56">
        <v>0</v>
      </c>
      <c r="Z19" s="56">
        <v>0</v>
      </c>
      <c r="AA19" s="56">
        <v>8.1200000000000005E-3</v>
      </c>
      <c r="AB19" s="56">
        <v>0</v>
      </c>
      <c r="AC19" s="56">
        <v>0</v>
      </c>
      <c r="AE19" s="271">
        <f t="shared" si="2"/>
        <v>1</v>
      </c>
      <c r="AG19" s="192">
        <f t="shared" si="1"/>
        <v>0.26599</v>
      </c>
    </row>
    <row r="20" spans="1:33" x14ac:dyDescent="0.25">
      <c r="A20" s="1">
        <v>1942</v>
      </c>
      <c r="B20" s="1" t="s">
        <v>22</v>
      </c>
      <c r="C20" s="1" t="str">
        <f t="shared" si="0"/>
        <v>1942NSDefault</v>
      </c>
      <c r="D20" s="56">
        <v>0.12182999999999999</v>
      </c>
      <c r="E20" s="56">
        <v>0.4264</v>
      </c>
      <c r="F20" s="56">
        <v>0</v>
      </c>
      <c r="G20" s="56">
        <v>2.4369999999999999E-2</v>
      </c>
      <c r="H20" s="56">
        <v>0.1066</v>
      </c>
      <c r="I20" s="56">
        <v>0</v>
      </c>
      <c r="J20" s="56">
        <v>0</v>
      </c>
      <c r="K20" s="56">
        <v>3.0499999999999998E-3</v>
      </c>
      <c r="L20" s="56">
        <v>6.0899999999999999E-3</v>
      </c>
      <c r="M20" s="56">
        <v>4.061E-2</v>
      </c>
      <c r="N20" s="56">
        <v>5.0599999999998979E-3</v>
      </c>
      <c r="O20" s="56">
        <v>0</v>
      </c>
      <c r="P20" s="56">
        <v>0</v>
      </c>
      <c r="Q20" s="56">
        <v>1.0199999999999999E-3</v>
      </c>
      <c r="R20" s="56">
        <v>0</v>
      </c>
      <c r="S20" s="56">
        <v>7.11E-3</v>
      </c>
      <c r="T20" s="56">
        <v>8.1220000000000001E-2</v>
      </c>
      <c r="U20" s="56">
        <v>6.0909999999999999E-2</v>
      </c>
      <c r="V20" s="56">
        <v>0.10152</v>
      </c>
      <c r="W20" s="56">
        <v>6.0899999999999999E-3</v>
      </c>
      <c r="X20" s="56">
        <v>0</v>
      </c>
      <c r="Y20" s="56">
        <v>0</v>
      </c>
      <c r="Z20" s="56">
        <v>0</v>
      </c>
      <c r="AA20" s="56">
        <v>8.1200000000000005E-3</v>
      </c>
      <c r="AB20" s="56">
        <v>0</v>
      </c>
      <c r="AC20" s="56">
        <v>0</v>
      </c>
      <c r="AE20" s="271">
        <f t="shared" si="2"/>
        <v>1</v>
      </c>
      <c r="AG20" s="192">
        <f t="shared" si="1"/>
        <v>0.26599</v>
      </c>
    </row>
    <row r="21" spans="1:33" x14ac:dyDescent="0.25">
      <c r="A21" s="1">
        <v>1942</v>
      </c>
      <c r="B21" s="1" t="s">
        <v>24</v>
      </c>
      <c r="C21" s="1" t="str">
        <f t="shared" si="0"/>
        <v>1942NTDefault</v>
      </c>
      <c r="D21" s="56">
        <v>0.12182999999999999</v>
      </c>
      <c r="E21" s="56">
        <v>0.4264</v>
      </c>
      <c r="F21" s="56">
        <v>0</v>
      </c>
      <c r="G21" s="56">
        <v>2.4369999999999999E-2</v>
      </c>
      <c r="H21" s="56">
        <v>0.1066</v>
      </c>
      <c r="I21" s="56">
        <v>0</v>
      </c>
      <c r="J21" s="56">
        <v>0</v>
      </c>
      <c r="K21" s="56">
        <v>3.0499999999999998E-3</v>
      </c>
      <c r="L21" s="56">
        <v>6.0899999999999999E-3</v>
      </c>
      <c r="M21" s="56">
        <v>4.061E-2</v>
      </c>
      <c r="N21" s="56">
        <v>5.0599999999998979E-3</v>
      </c>
      <c r="O21" s="56">
        <v>0</v>
      </c>
      <c r="P21" s="56">
        <v>0</v>
      </c>
      <c r="Q21" s="56">
        <v>1.0199999999999999E-3</v>
      </c>
      <c r="R21" s="56">
        <v>0</v>
      </c>
      <c r="S21" s="56">
        <v>7.11E-3</v>
      </c>
      <c r="T21" s="56">
        <v>8.1220000000000001E-2</v>
      </c>
      <c r="U21" s="56">
        <v>6.0909999999999999E-2</v>
      </c>
      <c r="V21" s="56">
        <v>0.10152</v>
      </c>
      <c r="W21" s="56">
        <v>6.0899999999999999E-3</v>
      </c>
      <c r="X21" s="56">
        <v>0</v>
      </c>
      <c r="Y21" s="56">
        <v>0</v>
      </c>
      <c r="Z21" s="56">
        <v>0</v>
      </c>
      <c r="AA21" s="56">
        <v>8.1200000000000005E-3</v>
      </c>
      <c r="AB21" s="56">
        <v>0</v>
      </c>
      <c r="AC21" s="56">
        <v>0</v>
      </c>
      <c r="AE21" s="271">
        <f t="shared" si="2"/>
        <v>1</v>
      </c>
      <c r="AG21" s="192">
        <f t="shared" si="1"/>
        <v>0.26599</v>
      </c>
    </row>
    <row r="22" spans="1:33" x14ac:dyDescent="0.25">
      <c r="A22" s="1">
        <v>1942</v>
      </c>
      <c r="B22" s="1" t="s">
        <v>25</v>
      </c>
      <c r="C22" s="1" t="str">
        <f t="shared" si="0"/>
        <v>1942NUDefault</v>
      </c>
      <c r="D22" s="56">
        <v>0.12182999999999999</v>
      </c>
      <c r="E22" s="56">
        <v>0.4264</v>
      </c>
      <c r="F22" s="56">
        <v>0</v>
      </c>
      <c r="G22" s="56">
        <v>2.4369999999999999E-2</v>
      </c>
      <c r="H22" s="56">
        <v>0.1066</v>
      </c>
      <c r="I22" s="56">
        <v>0</v>
      </c>
      <c r="J22" s="56">
        <v>0</v>
      </c>
      <c r="K22" s="56">
        <v>3.0499999999999998E-3</v>
      </c>
      <c r="L22" s="56">
        <v>6.0899999999999999E-3</v>
      </c>
      <c r="M22" s="56">
        <v>4.061E-2</v>
      </c>
      <c r="N22" s="56">
        <v>5.0599999999998979E-3</v>
      </c>
      <c r="O22" s="56">
        <v>0</v>
      </c>
      <c r="P22" s="56">
        <v>0</v>
      </c>
      <c r="Q22" s="56">
        <v>1.0199999999999999E-3</v>
      </c>
      <c r="R22" s="56">
        <v>0</v>
      </c>
      <c r="S22" s="56">
        <v>7.11E-3</v>
      </c>
      <c r="T22" s="56">
        <v>8.1220000000000001E-2</v>
      </c>
      <c r="U22" s="56">
        <v>6.0909999999999999E-2</v>
      </c>
      <c r="V22" s="270">
        <v>0.10152</v>
      </c>
      <c r="W22" s="56">
        <v>6.0899999999999999E-3</v>
      </c>
      <c r="X22" s="56">
        <v>0</v>
      </c>
      <c r="Y22" s="56">
        <v>0</v>
      </c>
      <c r="Z22" s="56">
        <v>0</v>
      </c>
      <c r="AA22" s="56">
        <v>8.1200000000000005E-3</v>
      </c>
      <c r="AB22" s="56">
        <v>0</v>
      </c>
      <c r="AC22" s="56">
        <v>0</v>
      </c>
      <c r="AE22" s="271">
        <f t="shared" si="2"/>
        <v>1</v>
      </c>
      <c r="AG22" s="192">
        <f t="shared" si="1"/>
        <v>0.26599</v>
      </c>
    </row>
    <row r="23" spans="1:33" x14ac:dyDescent="0.25">
      <c r="A23" s="1">
        <v>1942</v>
      </c>
      <c r="B23" s="1" t="s">
        <v>18</v>
      </c>
      <c r="C23" s="1" t="str">
        <f t="shared" si="0"/>
        <v>1942ONDefault</v>
      </c>
      <c r="D23" s="56">
        <v>0.12182999999999999</v>
      </c>
      <c r="E23" s="56">
        <v>0.4264</v>
      </c>
      <c r="F23" s="56">
        <v>0</v>
      </c>
      <c r="G23" s="56">
        <v>2.4369999999999999E-2</v>
      </c>
      <c r="H23" s="56">
        <v>0.1066</v>
      </c>
      <c r="I23" s="56">
        <v>0</v>
      </c>
      <c r="J23" s="56">
        <v>0</v>
      </c>
      <c r="K23" s="56">
        <v>3.0499999999999998E-3</v>
      </c>
      <c r="L23" s="56">
        <v>6.0899999999999999E-3</v>
      </c>
      <c r="M23" s="56">
        <v>4.061E-2</v>
      </c>
      <c r="N23" s="56">
        <v>5.0599999999998979E-3</v>
      </c>
      <c r="O23" s="56">
        <v>0</v>
      </c>
      <c r="P23" s="56">
        <v>0</v>
      </c>
      <c r="Q23" s="56">
        <v>1.0199999999999999E-3</v>
      </c>
      <c r="R23" s="56">
        <v>0</v>
      </c>
      <c r="S23" s="56">
        <v>7.11E-3</v>
      </c>
      <c r="T23" s="56">
        <v>8.1220000000000001E-2</v>
      </c>
      <c r="U23" s="56">
        <v>6.0909999999999999E-2</v>
      </c>
      <c r="V23" s="56">
        <v>0.10152</v>
      </c>
      <c r="W23" s="56">
        <v>6.0899999999999999E-3</v>
      </c>
      <c r="X23" s="56">
        <v>0</v>
      </c>
      <c r="Y23" s="56">
        <v>0</v>
      </c>
      <c r="Z23" s="56">
        <v>0</v>
      </c>
      <c r="AA23" s="56">
        <v>8.1200000000000005E-3</v>
      </c>
      <c r="AB23" s="56">
        <v>0</v>
      </c>
      <c r="AC23" s="56">
        <v>0</v>
      </c>
      <c r="AE23" s="271">
        <f t="shared" si="2"/>
        <v>1</v>
      </c>
      <c r="AG23" s="192">
        <f t="shared" si="1"/>
        <v>0.26599</v>
      </c>
    </row>
    <row r="24" spans="1:33" x14ac:dyDescent="0.25">
      <c r="A24" s="1">
        <v>1942</v>
      </c>
      <c r="B24" s="1" t="s">
        <v>23</v>
      </c>
      <c r="C24" s="1" t="str">
        <f t="shared" si="0"/>
        <v>1942PEDefault</v>
      </c>
      <c r="D24" s="56">
        <v>0.12182999999999999</v>
      </c>
      <c r="E24" s="56">
        <v>0.4264</v>
      </c>
      <c r="F24" s="56">
        <v>0</v>
      </c>
      <c r="G24" s="56">
        <v>2.4369999999999999E-2</v>
      </c>
      <c r="H24" s="56">
        <v>0.1066</v>
      </c>
      <c r="I24" s="56">
        <v>0</v>
      </c>
      <c r="J24" s="56">
        <v>0</v>
      </c>
      <c r="K24" s="56">
        <v>3.0499999999999998E-3</v>
      </c>
      <c r="L24" s="56">
        <v>6.0899999999999999E-3</v>
      </c>
      <c r="M24" s="56">
        <v>4.061E-2</v>
      </c>
      <c r="N24" s="56">
        <v>5.0599999999998979E-3</v>
      </c>
      <c r="O24" s="56">
        <v>0</v>
      </c>
      <c r="P24" s="56">
        <v>0</v>
      </c>
      <c r="Q24" s="56">
        <v>1.0199999999999999E-3</v>
      </c>
      <c r="R24" s="56">
        <v>0</v>
      </c>
      <c r="S24" s="56">
        <v>7.11E-3</v>
      </c>
      <c r="T24" s="56">
        <v>8.1220000000000001E-2</v>
      </c>
      <c r="U24" s="56">
        <v>6.0909999999999999E-2</v>
      </c>
      <c r="V24" s="56">
        <v>0.10152</v>
      </c>
      <c r="W24" s="56">
        <v>6.0899999999999999E-3</v>
      </c>
      <c r="X24" s="56">
        <v>0</v>
      </c>
      <c r="Y24" s="56">
        <v>0</v>
      </c>
      <c r="Z24" s="56">
        <v>0</v>
      </c>
      <c r="AA24" s="56">
        <v>8.1200000000000005E-3</v>
      </c>
      <c r="AB24" s="56">
        <v>0</v>
      </c>
      <c r="AC24" s="56">
        <v>0</v>
      </c>
      <c r="AE24" s="271">
        <f t="shared" si="2"/>
        <v>1</v>
      </c>
      <c r="AG24" s="192">
        <f t="shared" si="1"/>
        <v>0.26599</v>
      </c>
    </row>
    <row r="25" spans="1:33" x14ac:dyDescent="0.25">
      <c r="A25" s="1">
        <v>1942</v>
      </c>
      <c r="B25" s="1" t="s">
        <v>19</v>
      </c>
      <c r="C25" s="1" t="str">
        <f t="shared" si="0"/>
        <v>1942QCDefault</v>
      </c>
      <c r="D25" s="56">
        <v>0.12182999999999999</v>
      </c>
      <c r="E25" s="56">
        <v>0.4264</v>
      </c>
      <c r="F25" s="56">
        <v>0</v>
      </c>
      <c r="G25" s="56">
        <v>2.4369999999999999E-2</v>
      </c>
      <c r="H25" s="56">
        <v>0.1066</v>
      </c>
      <c r="I25" s="56">
        <v>0</v>
      </c>
      <c r="J25" s="56">
        <v>0</v>
      </c>
      <c r="K25" s="56">
        <v>3.0499999999999998E-3</v>
      </c>
      <c r="L25" s="56">
        <v>6.0899999999999999E-3</v>
      </c>
      <c r="M25" s="56">
        <v>4.061E-2</v>
      </c>
      <c r="N25" s="56">
        <v>5.0599999999998979E-3</v>
      </c>
      <c r="O25" s="56">
        <v>0</v>
      </c>
      <c r="P25" s="56">
        <v>0</v>
      </c>
      <c r="Q25" s="56">
        <v>1.0199999999999999E-3</v>
      </c>
      <c r="R25" s="56">
        <v>0</v>
      </c>
      <c r="S25" s="56">
        <v>7.11E-3</v>
      </c>
      <c r="T25" s="56">
        <v>8.1220000000000001E-2</v>
      </c>
      <c r="U25" s="56">
        <v>6.0909999999999999E-2</v>
      </c>
      <c r="V25" s="56">
        <v>0.10152</v>
      </c>
      <c r="W25" s="56">
        <v>6.0899999999999999E-3</v>
      </c>
      <c r="X25" s="56">
        <v>0</v>
      </c>
      <c r="Y25" s="56">
        <v>0</v>
      </c>
      <c r="Z25" s="56">
        <v>0</v>
      </c>
      <c r="AA25" s="56">
        <v>8.1200000000000005E-3</v>
      </c>
      <c r="AB25" s="56">
        <v>0</v>
      </c>
      <c r="AC25" s="56">
        <v>0</v>
      </c>
      <c r="AE25" s="271">
        <f t="shared" si="2"/>
        <v>1</v>
      </c>
      <c r="AG25" s="192">
        <f t="shared" si="1"/>
        <v>0.26599</v>
      </c>
    </row>
    <row r="26" spans="1:33" x14ac:dyDescent="0.25">
      <c r="A26" s="1">
        <v>1942</v>
      </c>
      <c r="B26" s="1" t="s">
        <v>16</v>
      </c>
      <c r="C26" s="1" t="str">
        <f t="shared" si="0"/>
        <v>1942SKDefault</v>
      </c>
      <c r="D26" s="56">
        <v>0.12182999999999999</v>
      </c>
      <c r="E26" s="56">
        <v>0.4264</v>
      </c>
      <c r="F26" s="56">
        <v>0</v>
      </c>
      <c r="G26" s="56">
        <v>2.4369999999999999E-2</v>
      </c>
      <c r="H26" s="56">
        <v>0.1066</v>
      </c>
      <c r="I26" s="56">
        <v>0</v>
      </c>
      <c r="J26" s="56">
        <v>0</v>
      </c>
      <c r="K26" s="56">
        <v>3.0499999999999998E-3</v>
      </c>
      <c r="L26" s="56">
        <v>6.0899999999999999E-3</v>
      </c>
      <c r="M26" s="56">
        <v>4.061E-2</v>
      </c>
      <c r="N26" s="56">
        <v>5.0599999999998979E-3</v>
      </c>
      <c r="O26" s="56">
        <v>0</v>
      </c>
      <c r="P26" s="56">
        <v>0</v>
      </c>
      <c r="Q26" s="56">
        <v>1.0199999999999999E-3</v>
      </c>
      <c r="R26" s="56">
        <v>0</v>
      </c>
      <c r="S26" s="56">
        <v>7.11E-3</v>
      </c>
      <c r="T26" s="56">
        <v>8.1220000000000001E-2</v>
      </c>
      <c r="U26" s="56">
        <v>6.0909999999999999E-2</v>
      </c>
      <c r="V26" s="56">
        <v>0.10152</v>
      </c>
      <c r="W26" s="56">
        <v>6.0899999999999999E-3</v>
      </c>
      <c r="X26" s="56">
        <v>0</v>
      </c>
      <c r="Y26" s="56">
        <v>0</v>
      </c>
      <c r="Z26" s="56">
        <v>0</v>
      </c>
      <c r="AA26" s="56">
        <v>8.1200000000000005E-3</v>
      </c>
      <c r="AB26" s="56">
        <v>0</v>
      </c>
      <c r="AC26" s="56">
        <v>0</v>
      </c>
      <c r="AD26" s="51"/>
      <c r="AE26" s="271">
        <f t="shared" si="2"/>
        <v>1</v>
      </c>
      <c r="AG26" s="192">
        <f t="shared" si="1"/>
        <v>0.26599</v>
      </c>
    </row>
    <row r="27" spans="1:33" x14ac:dyDescent="0.25">
      <c r="A27" s="1">
        <v>1942</v>
      </c>
      <c r="B27" s="1" t="s">
        <v>26</v>
      </c>
      <c r="C27" s="1" t="str">
        <f t="shared" si="0"/>
        <v>1942YTDefault</v>
      </c>
      <c r="D27" s="56">
        <v>0.12182999999999999</v>
      </c>
      <c r="E27" s="56">
        <v>0.4264</v>
      </c>
      <c r="F27" s="56">
        <v>0</v>
      </c>
      <c r="G27" s="56">
        <v>2.4369999999999999E-2</v>
      </c>
      <c r="H27" s="56">
        <v>0.1066</v>
      </c>
      <c r="I27" s="56">
        <v>0</v>
      </c>
      <c r="J27" s="56">
        <v>0</v>
      </c>
      <c r="K27" s="56">
        <v>3.0499999999999998E-3</v>
      </c>
      <c r="L27" s="56">
        <v>6.0899999999999999E-3</v>
      </c>
      <c r="M27" s="56">
        <v>4.061E-2</v>
      </c>
      <c r="N27" s="56">
        <v>5.0599999999998979E-3</v>
      </c>
      <c r="O27" s="56">
        <v>0</v>
      </c>
      <c r="P27" s="56">
        <v>0</v>
      </c>
      <c r="Q27" s="56">
        <v>1.0199999999999999E-3</v>
      </c>
      <c r="R27" s="56">
        <v>0</v>
      </c>
      <c r="S27" s="56">
        <v>7.11E-3</v>
      </c>
      <c r="T27" s="56">
        <v>8.1220000000000001E-2</v>
      </c>
      <c r="U27" s="56">
        <v>6.0909999999999999E-2</v>
      </c>
      <c r="V27" s="56">
        <v>0.10152</v>
      </c>
      <c r="W27" s="56">
        <v>6.0899999999999999E-3</v>
      </c>
      <c r="X27" s="56">
        <v>0</v>
      </c>
      <c r="Y27" s="56">
        <v>0</v>
      </c>
      <c r="Z27" s="56">
        <v>0</v>
      </c>
      <c r="AA27" s="56">
        <v>8.1200000000000005E-3</v>
      </c>
      <c r="AB27" s="56">
        <v>0</v>
      </c>
      <c r="AC27" s="56">
        <v>0</v>
      </c>
      <c r="AE27" s="271">
        <f t="shared" si="2"/>
        <v>1</v>
      </c>
      <c r="AG27" s="192">
        <f t="shared" si="1"/>
        <v>0.26599</v>
      </c>
    </row>
    <row r="28" spans="1:33" x14ac:dyDescent="0.25">
      <c r="A28" s="1">
        <v>1943</v>
      </c>
      <c r="B28" s="1" t="s">
        <v>14</v>
      </c>
      <c r="C28" s="1" t="str">
        <f t="shared" si="0"/>
        <v>1943ABDefault</v>
      </c>
      <c r="D28" s="56">
        <v>0.12182999999999999</v>
      </c>
      <c r="E28" s="56">
        <v>0.4264</v>
      </c>
      <c r="F28" s="56">
        <v>0</v>
      </c>
      <c r="G28" s="56">
        <v>2.4369999999999999E-2</v>
      </c>
      <c r="H28" s="56">
        <v>0.1066</v>
      </c>
      <c r="I28" s="56">
        <v>0</v>
      </c>
      <c r="J28" s="56">
        <v>0</v>
      </c>
      <c r="K28" s="56">
        <v>3.0499999999999998E-3</v>
      </c>
      <c r="L28" s="56">
        <v>6.0899999999999999E-3</v>
      </c>
      <c r="M28" s="56">
        <v>4.061E-2</v>
      </c>
      <c r="N28" s="56">
        <v>5.0599999999998979E-3</v>
      </c>
      <c r="O28" s="56">
        <v>0</v>
      </c>
      <c r="P28" s="56">
        <v>0</v>
      </c>
      <c r="Q28" s="56">
        <v>1.0199999999999999E-3</v>
      </c>
      <c r="R28" s="56">
        <v>0</v>
      </c>
      <c r="S28" s="56">
        <v>7.11E-3</v>
      </c>
      <c r="T28" s="56">
        <v>8.1220000000000001E-2</v>
      </c>
      <c r="U28" s="56">
        <v>6.0909999999999999E-2</v>
      </c>
      <c r="V28" s="56">
        <v>0.10152</v>
      </c>
      <c r="W28" s="56">
        <v>6.0899999999999999E-3</v>
      </c>
      <c r="X28" s="56">
        <v>0</v>
      </c>
      <c r="Y28" s="56">
        <v>0</v>
      </c>
      <c r="Z28" s="56">
        <v>0</v>
      </c>
      <c r="AA28" s="56">
        <v>8.1200000000000005E-3</v>
      </c>
      <c r="AB28" s="56">
        <v>0</v>
      </c>
      <c r="AC28" s="56">
        <v>0</v>
      </c>
      <c r="AE28" s="271">
        <f t="shared" si="2"/>
        <v>1</v>
      </c>
      <c r="AG28" s="192">
        <f t="shared" si="1"/>
        <v>0.26599</v>
      </c>
    </row>
    <row r="29" spans="1:33" x14ac:dyDescent="0.25">
      <c r="A29" s="1">
        <v>1943</v>
      </c>
      <c r="B29" s="1" t="s">
        <v>15</v>
      </c>
      <c r="C29" s="1" t="str">
        <f t="shared" si="0"/>
        <v>1943BCDefault</v>
      </c>
      <c r="D29" s="56">
        <v>0.12182999999999999</v>
      </c>
      <c r="E29" s="56">
        <v>0.4264</v>
      </c>
      <c r="F29" s="56">
        <v>0</v>
      </c>
      <c r="G29" s="56">
        <v>2.4369999999999999E-2</v>
      </c>
      <c r="H29" s="56">
        <v>0.1066</v>
      </c>
      <c r="I29" s="56">
        <v>0</v>
      </c>
      <c r="J29" s="56">
        <v>0</v>
      </c>
      <c r="K29" s="56">
        <v>3.0499999999999998E-3</v>
      </c>
      <c r="L29" s="56">
        <v>6.0899999999999999E-3</v>
      </c>
      <c r="M29" s="56">
        <v>4.061E-2</v>
      </c>
      <c r="N29" s="56">
        <v>5.0599999999998979E-3</v>
      </c>
      <c r="O29" s="56">
        <v>0</v>
      </c>
      <c r="P29" s="56">
        <v>0</v>
      </c>
      <c r="Q29" s="56">
        <v>1.0199999999999999E-3</v>
      </c>
      <c r="R29" s="56">
        <v>0</v>
      </c>
      <c r="S29" s="56">
        <v>7.11E-3</v>
      </c>
      <c r="T29" s="56">
        <v>8.1220000000000001E-2</v>
      </c>
      <c r="U29" s="56">
        <v>6.0909999999999999E-2</v>
      </c>
      <c r="V29" s="56">
        <v>0.10152</v>
      </c>
      <c r="W29" s="56">
        <v>6.0899999999999999E-3</v>
      </c>
      <c r="X29" s="56">
        <v>0</v>
      </c>
      <c r="Y29" s="56">
        <v>0</v>
      </c>
      <c r="Z29" s="56">
        <v>0</v>
      </c>
      <c r="AA29" s="56">
        <v>8.1200000000000005E-3</v>
      </c>
      <c r="AB29" s="56">
        <v>0</v>
      </c>
      <c r="AC29" s="56">
        <v>0</v>
      </c>
      <c r="AE29" s="271">
        <f t="shared" si="2"/>
        <v>1</v>
      </c>
      <c r="AG29" s="192">
        <f t="shared" si="1"/>
        <v>0.26599</v>
      </c>
    </row>
    <row r="30" spans="1:33" x14ac:dyDescent="0.25">
      <c r="A30" s="1">
        <v>1943</v>
      </c>
      <c r="B30" s="1" t="s">
        <v>17</v>
      </c>
      <c r="C30" s="1" t="str">
        <f t="shared" si="0"/>
        <v>1943MBDefault</v>
      </c>
      <c r="D30" s="56">
        <v>0.12182999999999999</v>
      </c>
      <c r="E30" s="56">
        <v>0.4264</v>
      </c>
      <c r="F30" s="56">
        <v>0</v>
      </c>
      <c r="G30" s="56">
        <v>2.4369999999999999E-2</v>
      </c>
      <c r="H30" s="56">
        <v>0.1066</v>
      </c>
      <c r="I30" s="56">
        <v>0</v>
      </c>
      <c r="J30" s="56">
        <v>0</v>
      </c>
      <c r="K30" s="56">
        <v>3.0499999999999998E-3</v>
      </c>
      <c r="L30" s="56">
        <v>6.0899999999999999E-3</v>
      </c>
      <c r="M30" s="56">
        <v>4.061E-2</v>
      </c>
      <c r="N30" s="56">
        <v>5.0599999999998979E-3</v>
      </c>
      <c r="O30" s="56">
        <v>0</v>
      </c>
      <c r="P30" s="56">
        <v>0</v>
      </c>
      <c r="Q30" s="56">
        <v>1.0199999999999999E-3</v>
      </c>
      <c r="R30" s="56">
        <v>0</v>
      </c>
      <c r="S30" s="56">
        <v>7.11E-3</v>
      </c>
      <c r="T30" s="56">
        <v>8.1220000000000001E-2</v>
      </c>
      <c r="U30" s="56">
        <v>6.0909999999999999E-2</v>
      </c>
      <c r="V30" s="56">
        <v>0.10152</v>
      </c>
      <c r="W30" s="56">
        <v>6.0899999999999999E-3</v>
      </c>
      <c r="X30" s="56">
        <v>0</v>
      </c>
      <c r="Y30" s="56">
        <v>0</v>
      </c>
      <c r="Z30" s="56">
        <v>0</v>
      </c>
      <c r="AA30" s="56">
        <v>8.1200000000000005E-3</v>
      </c>
      <c r="AB30" s="56">
        <v>0</v>
      </c>
      <c r="AC30" s="56">
        <v>0</v>
      </c>
      <c r="AD30" s="51"/>
      <c r="AE30" s="271">
        <f t="shared" si="2"/>
        <v>1</v>
      </c>
      <c r="AG30" s="192">
        <f t="shared" si="1"/>
        <v>0.26599</v>
      </c>
    </row>
    <row r="31" spans="1:33" x14ac:dyDescent="0.25">
      <c r="A31" s="1">
        <v>1943</v>
      </c>
      <c r="B31" s="1" t="s">
        <v>20</v>
      </c>
      <c r="C31" s="1" t="str">
        <f t="shared" si="0"/>
        <v>1943NBDefault</v>
      </c>
      <c r="D31" s="56">
        <v>0.12182999999999999</v>
      </c>
      <c r="E31" s="56">
        <v>0.4264</v>
      </c>
      <c r="F31" s="56">
        <v>0</v>
      </c>
      <c r="G31" s="56">
        <v>2.4369999999999999E-2</v>
      </c>
      <c r="H31" s="56">
        <v>0.1066</v>
      </c>
      <c r="I31" s="56">
        <v>0</v>
      </c>
      <c r="J31" s="56">
        <v>0</v>
      </c>
      <c r="K31" s="56">
        <v>3.0499999999999998E-3</v>
      </c>
      <c r="L31" s="56">
        <v>6.0899999999999999E-3</v>
      </c>
      <c r="M31" s="56">
        <v>4.061E-2</v>
      </c>
      <c r="N31" s="56">
        <v>5.0599999999998979E-3</v>
      </c>
      <c r="O31" s="56">
        <v>0</v>
      </c>
      <c r="P31" s="56">
        <v>0</v>
      </c>
      <c r="Q31" s="56">
        <v>1.0199999999999999E-3</v>
      </c>
      <c r="R31" s="56">
        <v>0</v>
      </c>
      <c r="S31" s="56">
        <v>7.11E-3</v>
      </c>
      <c r="T31" s="56">
        <v>8.1220000000000001E-2</v>
      </c>
      <c r="U31" s="56">
        <v>6.0909999999999999E-2</v>
      </c>
      <c r="V31" s="56">
        <v>0.10152</v>
      </c>
      <c r="W31" s="56">
        <v>6.0899999999999999E-3</v>
      </c>
      <c r="X31" s="56">
        <v>0</v>
      </c>
      <c r="Y31" s="56">
        <v>0</v>
      </c>
      <c r="Z31" s="56">
        <v>0</v>
      </c>
      <c r="AA31" s="56">
        <v>8.1200000000000005E-3</v>
      </c>
      <c r="AB31" s="56">
        <v>0</v>
      </c>
      <c r="AC31" s="56">
        <v>0</v>
      </c>
      <c r="AE31" s="271">
        <f t="shared" si="2"/>
        <v>1</v>
      </c>
      <c r="AG31" s="192">
        <f t="shared" si="1"/>
        <v>0.26599</v>
      </c>
    </row>
    <row r="32" spans="1:33" x14ac:dyDescent="0.25">
      <c r="A32" s="1">
        <v>1943</v>
      </c>
      <c r="B32" s="1" t="s">
        <v>21</v>
      </c>
      <c r="C32" s="1" t="str">
        <f t="shared" si="0"/>
        <v>1943NLDefault</v>
      </c>
      <c r="D32" s="56">
        <v>0.12182999999999999</v>
      </c>
      <c r="E32" s="56">
        <v>0.4264</v>
      </c>
      <c r="F32" s="56">
        <v>0</v>
      </c>
      <c r="G32" s="56">
        <v>2.4369999999999999E-2</v>
      </c>
      <c r="H32" s="56">
        <v>0.1066</v>
      </c>
      <c r="I32" s="56">
        <v>0</v>
      </c>
      <c r="J32" s="56">
        <v>0</v>
      </c>
      <c r="K32" s="56">
        <v>3.0499999999999998E-3</v>
      </c>
      <c r="L32" s="56">
        <v>6.0899999999999999E-3</v>
      </c>
      <c r="M32" s="56">
        <v>4.061E-2</v>
      </c>
      <c r="N32" s="56">
        <v>5.0599999999998979E-3</v>
      </c>
      <c r="O32" s="56">
        <v>0</v>
      </c>
      <c r="P32" s="56">
        <v>0</v>
      </c>
      <c r="Q32" s="56">
        <v>1.0199999999999999E-3</v>
      </c>
      <c r="R32" s="56">
        <v>0</v>
      </c>
      <c r="S32" s="56">
        <v>7.11E-3</v>
      </c>
      <c r="T32" s="56">
        <v>8.1220000000000001E-2</v>
      </c>
      <c r="U32" s="56">
        <v>6.0909999999999999E-2</v>
      </c>
      <c r="V32" s="56">
        <v>0.10152</v>
      </c>
      <c r="W32" s="56">
        <v>6.0899999999999999E-3</v>
      </c>
      <c r="X32" s="56">
        <v>0</v>
      </c>
      <c r="Y32" s="56">
        <v>0</v>
      </c>
      <c r="Z32" s="56">
        <v>0</v>
      </c>
      <c r="AA32" s="56">
        <v>8.1200000000000005E-3</v>
      </c>
      <c r="AB32" s="56">
        <v>0</v>
      </c>
      <c r="AC32" s="56">
        <v>0</v>
      </c>
      <c r="AE32" s="271">
        <f t="shared" si="2"/>
        <v>1</v>
      </c>
      <c r="AG32" s="192">
        <f t="shared" si="1"/>
        <v>0.26599</v>
      </c>
    </row>
    <row r="33" spans="1:33" x14ac:dyDescent="0.25">
      <c r="A33" s="1">
        <v>1943</v>
      </c>
      <c r="B33" s="1" t="s">
        <v>22</v>
      </c>
      <c r="C33" s="1" t="str">
        <f t="shared" si="0"/>
        <v>1943NSDefault</v>
      </c>
      <c r="D33" s="56">
        <v>0.12182999999999999</v>
      </c>
      <c r="E33" s="56">
        <v>0.4264</v>
      </c>
      <c r="F33" s="56">
        <v>0</v>
      </c>
      <c r="G33" s="56">
        <v>2.4369999999999999E-2</v>
      </c>
      <c r="H33" s="56">
        <v>0.1066</v>
      </c>
      <c r="I33" s="56">
        <v>0</v>
      </c>
      <c r="J33" s="56">
        <v>0</v>
      </c>
      <c r="K33" s="56">
        <v>3.0499999999999998E-3</v>
      </c>
      <c r="L33" s="56">
        <v>6.0899999999999999E-3</v>
      </c>
      <c r="M33" s="56">
        <v>4.061E-2</v>
      </c>
      <c r="N33" s="56">
        <v>5.0599999999998979E-3</v>
      </c>
      <c r="O33" s="56">
        <v>0</v>
      </c>
      <c r="P33" s="56">
        <v>0</v>
      </c>
      <c r="Q33" s="56">
        <v>1.0199999999999999E-3</v>
      </c>
      <c r="R33" s="56">
        <v>0</v>
      </c>
      <c r="S33" s="56">
        <v>7.11E-3</v>
      </c>
      <c r="T33" s="56">
        <v>8.1220000000000001E-2</v>
      </c>
      <c r="U33" s="56">
        <v>6.0909999999999999E-2</v>
      </c>
      <c r="V33" s="56">
        <v>0.10152</v>
      </c>
      <c r="W33" s="56">
        <v>6.0899999999999999E-3</v>
      </c>
      <c r="X33" s="56">
        <v>0</v>
      </c>
      <c r="Y33" s="56">
        <v>0</v>
      </c>
      <c r="Z33" s="56">
        <v>0</v>
      </c>
      <c r="AA33" s="56">
        <v>8.1200000000000005E-3</v>
      </c>
      <c r="AB33" s="56">
        <v>0</v>
      </c>
      <c r="AC33" s="56">
        <v>0</v>
      </c>
      <c r="AE33" s="271">
        <f t="shared" si="2"/>
        <v>1</v>
      </c>
      <c r="AG33" s="192">
        <f t="shared" si="1"/>
        <v>0.26599</v>
      </c>
    </row>
    <row r="34" spans="1:33" x14ac:dyDescent="0.25">
      <c r="A34" s="1">
        <v>1943</v>
      </c>
      <c r="B34" s="1" t="s">
        <v>24</v>
      </c>
      <c r="C34" s="1" t="str">
        <f t="shared" si="0"/>
        <v>1943NTDefault</v>
      </c>
      <c r="D34" s="56">
        <v>0.12182999999999999</v>
      </c>
      <c r="E34" s="56">
        <v>0.4264</v>
      </c>
      <c r="F34" s="56">
        <v>0</v>
      </c>
      <c r="G34" s="56">
        <v>2.4369999999999999E-2</v>
      </c>
      <c r="H34" s="56">
        <v>0.1066</v>
      </c>
      <c r="I34" s="56">
        <v>0</v>
      </c>
      <c r="J34" s="56">
        <v>0</v>
      </c>
      <c r="K34" s="56">
        <v>3.0499999999999998E-3</v>
      </c>
      <c r="L34" s="56">
        <v>6.0899999999999999E-3</v>
      </c>
      <c r="M34" s="56">
        <v>4.061E-2</v>
      </c>
      <c r="N34" s="56">
        <v>5.0599999999998979E-3</v>
      </c>
      <c r="O34" s="56">
        <v>0</v>
      </c>
      <c r="P34" s="56">
        <v>0</v>
      </c>
      <c r="Q34" s="56">
        <v>1.0199999999999999E-3</v>
      </c>
      <c r="R34" s="56">
        <v>0</v>
      </c>
      <c r="S34" s="56">
        <v>7.11E-3</v>
      </c>
      <c r="T34" s="56">
        <v>8.1220000000000001E-2</v>
      </c>
      <c r="U34" s="56">
        <v>6.0909999999999999E-2</v>
      </c>
      <c r="V34" s="56">
        <v>0.10152</v>
      </c>
      <c r="W34" s="56">
        <v>6.0899999999999999E-3</v>
      </c>
      <c r="X34" s="56">
        <v>0</v>
      </c>
      <c r="Y34" s="56">
        <v>0</v>
      </c>
      <c r="Z34" s="56">
        <v>0</v>
      </c>
      <c r="AA34" s="56">
        <v>8.1200000000000005E-3</v>
      </c>
      <c r="AB34" s="56">
        <v>0</v>
      </c>
      <c r="AC34" s="56">
        <v>0</v>
      </c>
      <c r="AE34" s="271">
        <f t="shared" si="2"/>
        <v>1</v>
      </c>
      <c r="AG34" s="192">
        <f t="shared" si="1"/>
        <v>0.26599</v>
      </c>
    </row>
    <row r="35" spans="1:33" x14ac:dyDescent="0.25">
      <c r="A35" s="1">
        <v>1943</v>
      </c>
      <c r="B35" s="1" t="s">
        <v>25</v>
      </c>
      <c r="C35" s="1" t="str">
        <f t="shared" si="0"/>
        <v>1943NUDefault</v>
      </c>
      <c r="D35" s="56">
        <v>0.12182999999999999</v>
      </c>
      <c r="E35" s="56">
        <v>0.4264</v>
      </c>
      <c r="F35" s="56">
        <v>0</v>
      </c>
      <c r="G35" s="56">
        <v>2.4369999999999999E-2</v>
      </c>
      <c r="H35" s="56">
        <v>0.1066</v>
      </c>
      <c r="I35" s="56">
        <v>0</v>
      </c>
      <c r="J35" s="56">
        <v>0</v>
      </c>
      <c r="K35" s="56">
        <v>3.0499999999999998E-3</v>
      </c>
      <c r="L35" s="56">
        <v>6.0899999999999999E-3</v>
      </c>
      <c r="M35" s="56">
        <v>4.061E-2</v>
      </c>
      <c r="N35" s="56">
        <v>5.0599999999998979E-3</v>
      </c>
      <c r="O35" s="56">
        <v>0</v>
      </c>
      <c r="P35" s="56">
        <v>0</v>
      </c>
      <c r="Q35" s="56">
        <v>1.0199999999999999E-3</v>
      </c>
      <c r="R35" s="56">
        <v>0</v>
      </c>
      <c r="S35" s="56">
        <v>7.11E-3</v>
      </c>
      <c r="T35" s="56">
        <v>8.1220000000000001E-2</v>
      </c>
      <c r="U35" s="56">
        <v>6.0909999999999999E-2</v>
      </c>
      <c r="V35" s="56">
        <v>0.10152</v>
      </c>
      <c r="W35" s="56">
        <v>6.0899999999999999E-3</v>
      </c>
      <c r="X35" s="56">
        <v>0</v>
      </c>
      <c r="Y35" s="56">
        <v>0</v>
      </c>
      <c r="Z35" s="56">
        <v>0</v>
      </c>
      <c r="AA35" s="56">
        <v>8.1200000000000005E-3</v>
      </c>
      <c r="AB35" s="56">
        <v>0</v>
      </c>
      <c r="AC35" s="56">
        <v>0</v>
      </c>
      <c r="AE35" s="271">
        <f t="shared" si="2"/>
        <v>1</v>
      </c>
      <c r="AG35" s="192">
        <f t="shared" si="1"/>
        <v>0.26599</v>
      </c>
    </row>
    <row r="36" spans="1:33" x14ac:dyDescent="0.25">
      <c r="A36" s="1">
        <v>1943</v>
      </c>
      <c r="B36" s="1" t="s">
        <v>18</v>
      </c>
      <c r="C36" s="1" t="str">
        <f t="shared" si="0"/>
        <v>1943ONDefault</v>
      </c>
      <c r="D36" s="56">
        <v>0.12182999999999999</v>
      </c>
      <c r="E36" s="56">
        <v>0.4264</v>
      </c>
      <c r="F36" s="56">
        <v>0</v>
      </c>
      <c r="G36" s="56">
        <v>2.4369999999999999E-2</v>
      </c>
      <c r="H36" s="56">
        <v>0.1066</v>
      </c>
      <c r="I36" s="56">
        <v>0</v>
      </c>
      <c r="J36" s="56">
        <v>0</v>
      </c>
      <c r="K36" s="56">
        <v>3.0499999999999998E-3</v>
      </c>
      <c r="L36" s="56">
        <v>6.0899999999999999E-3</v>
      </c>
      <c r="M36" s="56">
        <v>4.061E-2</v>
      </c>
      <c r="N36" s="56">
        <v>5.0599999999998979E-3</v>
      </c>
      <c r="O36" s="56">
        <v>0</v>
      </c>
      <c r="P36" s="56">
        <v>0</v>
      </c>
      <c r="Q36" s="56">
        <v>1.0199999999999999E-3</v>
      </c>
      <c r="R36" s="56">
        <v>0</v>
      </c>
      <c r="S36" s="56">
        <v>7.11E-3</v>
      </c>
      <c r="T36" s="56">
        <v>8.1220000000000001E-2</v>
      </c>
      <c r="U36" s="56">
        <v>6.0909999999999999E-2</v>
      </c>
      <c r="V36" s="56">
        <v>0.10152</v>
      </c>
      <c r="W36" s="56">
        <v>6.0899999999999999E-3</v>
      </c>
      <c r="X36" s="56">
        <v>0</v>
      </c>
      <c r="Y36" s="56">
        <v>0</v>
      </c>
      <c r="Z36" s="56">
        <v>0</v>
      </c>
      <c r="AA36" s="56">
        <v>8.1200000000000005E-3</v>
      </c>
      <c r="AB36" s="56">
        <v>0</v>
      </c>
      <c r="AC36" s="56">
        <v>0</v>
      </c>
      <c r="AE36" s="271">
        <f t="shared" si="2"/>
        <v>1</v>
      </c>
      <c r="AG36" s="192">
        <f t="shared" si="1"/>
        <v>0.26599</v>
      </c>
    </row>
    <row r="37" spans="1:33" x14ac:dyDescent="0.25">
      <c r="A37" s="1">
        <v>1943</v>
      </c>
      <c r="B37" s="1" t="s">
        <v>23</v>
      </c>
      <c r="C37" s="1" t="str">
        <f t="shared" si="0"/>
        <v>1943PEDefault</v>
      </c>
      <c r="D37" s="56">
        <v>0.12182999999999999</v>
      </c>
      <c r="E37" s="56">
        <v>0.4264</v>
      </c>
      <c r="F37" s="56">
        <v>0</v>
      </c>
      <c r="G37" s="56">
        <v>2.4369999999999999E-2</v>
      </c>
      <c r="H37" s="56">
        <v>0.1066</v>
      </c>
      <c r="I37" s="56">
        <v>0</v>
      </c>
      <c r="J37" s="56">
        <v>0</v>
      </c>
      <c r="K37" s="56">
        <v>3.0499999999999998E-3</v>
      </c>
      <c r="L37" s="56">
        <v>6.0899999999999999E-3</v>
      </c>
      <c r="M37" s="56">
        <v>4.061E-2</v>
      </c>
      <c r="N37" s="56">
        <v>5.0599999999998979E-3</v>
      </c>
      <c r="O37" s="56">
        <v>0</v>
      </c>
      <c r="P37" s="56">
        <v>0</v>
      </c>
      <c r="Q37" s="56">
        <v>1.0199999999999999E-3</v>
      </c>
      <c r="R37" s="56">
        <v>0</v>
      </c>
      <c r="S37" s="56">
        <v>7.11E-3</v>
      </c>
      <c r="T37" s="56">
        <v>8.1220000000000001E-2</v>
      </c>
      <c r="U37" s="56">
        <v>6.0909999999999999E-2</v>
      </c>
      <c r="V37" s="56">
        <v>0.10152</v>
      </c>
      <c r="W37" s="56">
        <v>6.0899999999999999E-3</v>
      </c>
      <c r="X37" s="56">
        <v>0</v>
      </c>
      <c r="Y37" s="56">
        <v>0</v>
      </c>
      <c r="Z37" s="56">
        <v>0</v>
      </c>
      <c r="AA37" s="56">
        <v>8.1200000000000005E-3</v>
      </c>
      <c r="AB37" s="56">
        <v>0</v>
      </c>
      <c r="AC37" s="56">
        <v>0</v>
      </c>
      <c r="AE37" s="271">
        <f t="shared" si="2"/>
        <v>1</v>
      </c>
      <c r="AG37" s="192">
        <f t="shared" si="1"/>
        <v>0.26599</v>
      </c>
    </row>
    <row r="38" spans="1:33" x14ac:dyDescent="0.25">
      <c r="A38" s="1">
        <v>1943</v>
      </c>
      <c r="B38" s="1" t="s">
        <v>19</v>
      </c>
      <c r="C38" s="1" t="str">
        <f t="shared" si="0"/>
        <v>1943QCDefault</v>
      </c>
      <c r="D38" s="56">
        <v>0.12182999999999999</v>
      </c>
      <c r="E38" s="56">
        <v>0.4264</v>
      </c>
      <c r="F38" s="56">
        <v>0</v>
      </c>
      <c r="G38" s="56">
        <v>2.4369999999999999E-2</v>
      </c>
      <c r="H38" s="56">
        <v>0.1066</v>
      </c>
      <c r="I38" s="56">
        <v>0</v>
      </c>
      <c r="J38" s="56">
        <v>0</v>
      </c>
      <c r="K38" s="56">
        <v>3.0499999999999998E-3</v>
      </c>
      <c r="L38" s="56">
        <v>6.0899999999999999E-3</v>
      </c>
      <c r="M38" s="56">
        <v>4.061E-2</v>
      </c>
      <c r="N38" s="56">
        <v>5.0599999999998979E-3</v>
      </c>
      <c r="O38" s="56">
        <v>0</v>
      </c>
      <c r="P38" s="56">
        <v>0</v>
      </c>
      <c r="Q38" s="56">
        <v>1.0199999999999999E-3</v>
      </c>
      <c r="R38" s="56">
        <v>0</v>
      </c>
      <c r="S38" s="56">
        <v>7.11E-3</v>
      </c>
      <c r="T38" s="56">
        <v>8.1220000000000001E-2</v>
      </c>
      <c r="U38" s="56">
        <v>6.0909999999999999E-2</v>
      </c>
      <c r="V38" s="56">
        <v>0.10152</v>
      </c>
      <c r="W38" s="56">
        <v>6.0899999999999999E-3</v>
      </c>
      <c r="X38" s="56">
        <v>0</v>
      </c>
      <c r="Y38" s="56">
        <v>0</v>
      </c>
      <c r="Z38" s="56">
        <v>0</v>
      </c>
      <c r="AA38" s="56">
        <v>8.1200000000000005E-3</v>
      </c>
      <c r="AB38" s="56">
        <v>0</v>
      </c>
      <c r="AC38" s="56">
        <v>0</v>
      </c>
      <c r="AE38" s="271">
        <f t="shared" si="2"/>
        <v>1</v>
      </c>
      <c r="AG38" s="192">
        <f t="shared" si="1"/>
        <v>0.26599</v>
      </c>
    </row>
    <row r="39" spans="1:33" x14ac:dyDescent="0.25">
      <c r="A39" s="1">
        <v>1943</v>
      </c>
      <c r="B39" s="1" t="s">
        <v>16</v>
      </c>
      <c r="C39" s="1" t="str">
        <f t="shared" si="0"/>
        <v>1943SKDefault</v>
      </c>
      <c r="D39" s="56">
        <v>0.12182999999999999</v>
      </c>
      <c r="E39" s="56">
        <v>0.4264</v>
      </c>
      <c r="F39" s="56">
        <v>0</v>
      </c>
      <c r="G39" s="56">
        <v>2.4369999999999999E-2</v>
      </c>
      <c r="H39" s="56">
        <v>0.1066</v>
      </c>
      <c r="I39" s="56">
        <v>0</v>
      </c>
      <c r="J39" s="56">
        <v>0</v>
      </c>
      <c r="K39" s="56">
        <v>3.0499999999999998E-3</v>
      </c>
      <c r="L39" s="56">
        <v>6.0899999999999999E-3</v>
      </c>
      <c r="M39" s="56">
        <v>4.061E-2</v>
      </c>
      <c r="N39" s="56">
        <v>5.0599999999998979E-3</v>
      </c>
      <c r="O39" s="56">
        <v>0</v>
      </c>
      <c r="P39" s="56">
        <v>0</v>
      </c>
      <c r="Q39" s="56">
        <v>1.0199999999999999E-3</v>
      </c>
      <c r="R39" s="56">
        <v>0</v>
      </c>
      <c r="S39" s="56">
        <v>7.11E-3</v>
      </c>
      <c r="T39" s="56">
        <v>8.1220000000000001E-2</v>
      </c>
      <c r="U39" s="56">
        <v>6.0909999999999999E-2</v>
      </c>
      <c r="V39" s="56">
        <v>0.10152</v>
      </c>
      <c r="W39" s="56">
        <v>6.0899999999999999E-3</v>
      </c>
      <c r="X39" s="56">
        <v>0</v>
      </c>
      <c r="Y39" s="56">
        <v>0</v>
      </c>
      <c r="Z39" s="56">
        <v>0</v>
      </c>
      <c r="AA39" s="56">
        <v>8.1200000000000005E-3</v>
      </c>
      <c r="AB39" s="56">
        <v>0</v>
      </c>
      <c r="AC39" s="56">
        <v>0</v>
      </c>
      <c r="AD39" s="51"/>
      <c r="AE39" s="271">
        <f t="shared" si="2"/>
        <v>1</v>
      </c>
      <c r="AG39" s="192">
        <f t="shared" si="1"/>
        <v>0.26599</v>
      </c>
    </row>
    <row r="40" spans="1:33" x14ac:dyDescent="0.25">
      <c r="A40" s="1">
        <v>1943</v>
      </c>
      <c r="B40" s="1" t="s">
        <v>26</v>
      </c>
      <c r="C40" s="1" t="str">
        <f t="shared" si="0"/>
        <v>1943YTDefault</v>
      </c>
      <c r="D40" s="56">
        <v>0.12182999999999999</v>
      </c>
      <c r="E40" s="56">
        <v>0.4264</v>
      </c>
      <c r="F40" s="56">
        <v>0</v>
      </c>
      <c r="G40" s="56">
        <v>2.4369999999999999E-2</v>
      </c>
      <c r="H40" s="56">
        <v>0.1066</v>
      </c>
      <c r="I40" s="56">
        <v>0</v>
      </c>
      <c r="J40" s="56">
        <v>0</v>
      </c>
      <c r="K40" s="56">
        <v>3.0499999999999998E-3</v>
      </c>
      <c r="L40" s="56">
        <v>6.0899999999999999E-3</v>
      </c>
      <c r="M40" s="56">
        <v>4.061E-2</v>
      </c>
      <c r="N40" s="56">
        <v>5.0599999999998979E-3</v>
      </c>
      <c r="O40" s="56">
        <v>0</v>
      </c>
      <c r="P40" s="56">
        <v>0</v>
      </c>
      <c r="Q40" s="56">
        <v>1.0199999999999999E-3</v>
      </c>
      <c r="R40" s="56">
        <v>0</v>
      </c>
      <c r="S40" s="56">
        <v>7.11E-3</v>
      </c>
      <c r="T40" s="56">
        <v>8.1220000000000001E-2</v>
      </c>
      <c r="U40" s="56">
        <v>6.0909999999999999E-2</v>
      </c>
      <c r="V40" s="56">
        <v>0.10152</v>
      </c>
      <c r="W40" s="56">
        <v>6.0899999999999999E-3</v>
      </c>
      <c r="X40" s="56">
        <v>0</v>
      </c>
      <c r="Y40" s="56">
        <v>0</v>
      </c>
      <c r="Z40" s="56">
        <v>0</v>
      </c>
      <c r="AA40" s="56">
        <v>8.1200000000000005E-3</v>
      </c>
      <c r="AB40" s="56">
        <v>0</v>
      </c>
      <c r="AC40" s="56">
        <v>0</v>
      </c>
      <c r="AE40" s="271">
        <f t="shared" si="2"/>
        <v>1</v>
      </c>
      <c r="AG40" s="192">
        <f t="shared" si="1"/>
        <v>0.26599</v>
      </c>
    </row>
    <row r="41" spans="1:33" x14ac:dyDescent="0.25">
      <c r="A41" s="1">
        <v>1944</v>
      </c>
      <c r="B41" s="1" t="s">
        <v>14</v>
      </c>
      <c r="C41" s="1" t="str">
        <f t="shared" si="0"/>
        <v>1944ABDefault</v>
      </c>
      <c r="D41" s="56">
        <v>0.12182999999999999</v>
      </c>
      <c r="E41" s="56">
        <v>0.4264</v>
      </c>
      <c r="F41" s="56">
        <v>0</v>
      </c>
      <c r="G41" s="56">
        <v>2.4369999999999999E-2</v>
      </c>
      <c r="H41" s="56">
        <v>0.1066</v>
      </c>
      <c r="I41" s="56">
        <v>0</v>
      </c>
      <c r="J41" s="56">
        <v>0</v>
      </c>
      <c r="K41" s="56">
        <v>3.0499999999999998E-3</v>
      </c>
      <c r="L41" s="56">
        <v>6.0899999999999999E-3</v>
      </c>
      <c r="M41" s="56">
        <v>4.061E-2</v>
      </c>
      <c r="N41" s="56">
        <v>5.0599999999998979E-3</v>
      </c>
      <c r="O41" s="56">
        <v>0</v>
      </c>
      <c r="P41" s="56">
        <v>0</v>
      </c>
      <c r="Q41" s="56">
        <v>1.0199999999999999E-3</v>
      </c>
      <c r="R41" s="56">
        <v>0</v>
      </c>
      <c r="S41" s="56">
        <v>7.11E-3</v>
      </c>
      <c r="T41" s="56">
        <v>8.1220000000000001E-2</v>
      </c>
      <c r="U41" s="56">
        <v>6.0909999999999999E-2</v>
      </c>
      <c r="V41" s="56">
        <v>0.10152</v>
      </c>
      <c r="W41" s="56">
        <v>6.0899999999999999E-3</v>
      </c>
      <c r="X41" s="56">
        <v>0</v>
      </c>
      <c r="Y41" s="56">
        <v>0</v>
      </c>
      <c r="Z41" s="56">
        <v>0</v>
      </c>
      <c r="AA41" s="56">
        <v>8.1200000000000005E-3</v>
      </c>
      <c r="AB41" s="56">
        <v>0</v>
      </c>
      <c r="AC41" s="56">
        <v>0</v>
      </c>
      <c r="AE41" s="271">
        <f t="shared" si="2"/>
        <v>1</v>
      </c>
      <c r="AG41" s="192">
        <f t="shared" si="1"/>
        <v>0.26599</v>
      </c>
    </row>
    <row r="42" spans="1:33" x14ac:dyDescent="0.25">
      <c r="A42" s="1">
        <v>1944</v>
      </c>
      <c r="B42" s="1" t="s">
        <v>15</v>
      </c>
      <c r="C42" s="1" t="str">
        <f t="shared" si="0"/>
        <v>1944BCDefault</v>
      </c>
      <c r="D42" s="56">
        <v>0.12182999999999999</v>
      </c>
      <c r="E42" s="56">
        <v>0.4264</v>
      </c>
      <c r="F42" s="56">
        <v>0</v>
      </c>
      <c r="G42" s="56">
        <v>2.4369999999999999E-2</v>
      </c>
      <c r="H42" s="56">
        <v>0.1066</v>
      </c>
      <c r="I42" s="56">
        <v>0</v>
      </c>
      <c r="J42" s="56">
        <v>0</v>
      </c>
      <c r="K42" s="56">
        <v>3.0499999999999998E-3</v>
      </c>
      <c r="L42" s="56">
        <v>6.0899999999999999E-3</v>
      </c>
      <c r="M42" s="56">
        <v>4.061E-2</v>
      </c>
      <c r="N42" s="56">
        <v>5.0599999999998979E-3</v>
      </c>
      <c r="O42" s="56">
        <v>0</v>
      </c>
      <c r="P42" s="56">
        <v>0</v>
      </c>
      <c r="Q42" s="56">
        <v>1.0199999999999999E-3</v>
      </c>
      <c r="R42" s="56">
        <v>0</v>
      </c>
      <c r="S42" s="56">
        <v>7.11E-3</v>
      </c>
      <c r="T42" s="56">
        <v>8.1220000000000001E-2</v>
      </c>
      <c r="U42" s="56">
        <v>6.0909999999999999E-2</v>
      </c>
      <c r="V42" s="56">
        <v>0.10152</v>
      </c>
      <c r="W42" s="56">
        <v>6.0899999999999999E-3</v>
      </c>
      <c r="X42" s="56">
        <v>0</v>
      </c>
      <c r="Y42" s="56">
        <v>0</v>
      </c>
      <c r="Z42" s="56">
        <v>0</v>
      </c>
      <c r="AA42" s="56">
        <v>8.1200000000000005E-3</v>
      </c>
      <c r="AB42" s="56">
        <v>0</v>
      </c>
      <c r="AC42" s="56">
        <v>0</v>
      </c>
      <c r="AE42" s="271">
        <f t="shared" si="2"/>
        <v>1</v>
      </c>
      <c r="AG42" s="192">
        <f t="shared" si="1"/>
        <v>0.26599</v>
      </c>
    </row>
    <row r="43" spans="1:33" x14ac:dyDescent="0.25">
      <c r="A43" s="1">
        <v>1944</v>
      </c>
      <c r="B43" s="1" t="s">
        <v>17</v>
      </c>
      <c r="C43" s="1" t="str">
        <f t="shared" si="0"/>
        <v>1944MBDefault</v>
      </c>
      <c r="D43" s="56">
        <v>0.12182999999999999</v>
      </c>
      <c r="E43" s="56">
        <v>0.4264</v>
      </c>
      <c r="F43" s="56">
        <v>0</v>
      </c>
      <c r="G43" s="56">
        <v>2.4369999999999999E-2</v>
      </c>
      <c r="H43" s="56">
        <v>0.1066</v>
      </c>
      <c r="I43" s="56">
        <v>0</v>
      </c>
      <c r="J43" s="56">
        <v>0</v>
      </c>
      <c r="K43" s="56">
        <v>3.0499999999999998E-3</v>
      </c>
      <c r="L43" s="56">
        <v>6.0899999999999999E-3</v>
      </c>
      <c r="M43" s="56">
        <v>4.061E-2</v>
      </c>
      <c r="N43" s="56">
        <v>5.0599999999998979E-3</v>
      </c>
      <c r="O43" s="56">
        <v>0</v>
      </c>
      <c r="P43" s="56">
        <v>0</v>
      </c>
      <c r="Q43" s="56">
        <v>1.0199999999999999E-3</v>
      </c>
      <c r="R43" s="56">
        <v>0</v>
      </c>
      <c r="S43" s="56">
        <v>7.11E-3</v>
      </c>
      <c r="T43" s="56">
        <v>8.1220000000000001E-2</v>
      </c>
      <c r="U43" s="56">
        <v>6.0909999999999999E-2</v>
      </c>
      <c r="V43" s="56">
        <v>0.10152</v>
      </c>
      <c r="W43" s="56">
        <v>6.0899999999999999E-3</v>
      </c>
      <c r="X43" s="56">
        <v>0</v>
      </c>
      <c r="Y43" s="56">
        <v>0</v>
      </c>
      <c r="Z43" s="56">
        <v>0</v>
      </c>
      <c r="AA43" s="56">
        <v>8.1200000000000005E-3</v>
      </c>
      <c r="AB43" s="56">
        <v>0</v>
      </c>
      <c r="AC43" s="56">
        <v>0</v>
      </c>
      <c r="AD43" s="51"/>
      <c r="AE43" s="271">
        <f t="shared" si="2"/>
        <v>1</v>
      </c>
      <c r="AG43" s="192">
        <f t="shared" si="1"/>
        <v>0.26599</v>
      </c>
    </row>
    <row r="44" spans="1:33" x14ac:dyDescent="0.25">
      <c r="A44" s="1">
        <v>1944</v>
      </c>
      <c r="B44" s="1" t="s">
        <v>20</v>
      </c>
      <c r="C44" s="1" t="str">
        <f t="shared" si="0"/>
        <v>1944NBDefault</v>
      </c>
      <c r="D44" s="56">
        <v>0.12182999999999999</v>
      </c>
      <c r="E44" s="56">
        <v>0.4264</v>
      </c>
      <c r="F44" s="56">
        <v>0</v>
      </c>
      <c r="G44" s="56">
        <v>2.4369999999999999E-2</v>
      </c>
      <c r="H44" s="56">
        <v>0.1066</v>
      </c>
      <c r="I44" s="56">
        <v>0</v>
      </c>
      <c r="J44" s="56">
        <v>0</v>
      </c>
      <c r="K44" s="56">
        <v>3.0499999999999998E-3</v>
      </c>
      <c r="L44" s="56">
        <v>6.0899999999999999E-3</v>
      </c>
      <c r="M44" s="56">
        <v>4.061E-2</v>
      </c>
      <c r="N44" s="56">
        <v>5.0599999999998979E-3</v>
      </c>
      <c r="O44" s="56">
        <v>0</v>
      </c>
      <c r="P44" s="56">
        <v>0</v>
      </c>
      <c r="Q44" s="56">
        <v>1.0199999999999999E-3</v>
      </c>
      <c r="R44" s="56">
        <v>0</v>
      </c>
      <c r="S44" s="56">
        <v>7.11E-3</v>
      </c>
      <c r="T44" s="56">
        <v>8.1220000000000001E-2</v>
      </c>
      <c r="U44" s="56">
        <v>6.0909999999999999E-2</v>
      </c>
      <c r="V44" s="56">
        <v>0.10152</v>
      </c>
      <c r="W44" s="56">
        <v>6.0899999999999999E-3</v>
      </c>
      <c r="X44" s="56">
        <v>0</v>
      </c>
      <c r="Y44" s="56">
        <v>0</v>
      </c>
      <c r="Z44" s="56">
        <v>0</v>
      </c>
      <c r="AA44" s="56">
        <v>8.1200000000000005E-3</v>
      </c>
      <c r="AB44" s="56">
        <v>0</v>
      </c>
      <c r="AC44" s="56">
        <v>0</v>
      </c>
      <c r="AE44" s="271">
        <f t="shared" si="2"/>
        <v>1</v>
      </c>
      <c r="AG44" s="192">
        <f t="shared" si="1"/>
        <v>0.26599</v>
      </c>
    </row>
    <row r="45" spans="1:33" x14ac:dyDescent="0.25">
      <c r="A45" s="1">
        <v>1944</v>
      </c>
      <c r="B45" s="1" t="s">
        <v>21</v>
      </c>
      <c r="C45" s="1" t="str">
        <f t="shared" si="0"/>
        <v>1944NLDefault</v>
      </c>
      <c r="D45" s="56">
        <v>0.12182999999999999</v>
      </c>
      <c r="E45" s="56">
        <v>0.4264</v>
      </c>
      <c r="F45" s="56">
        <v>0</v>
      </c>
      <c r="G45" s="56">
        <v>2.4369999999999999E-2</v>
      </c>
      <c r="H45" s="56">
        <v>0.1066</v>
      </c>
      <c r="I45" s="56">
        <v>0</v>
      </c>
      <c r="J45" s="56">
        <v>0</v>
      </c>
      <c r="K45" s="56">
        <v>3.0499999999999998E-3</v>
      </c>
      <c r="L45" s="56">
        <v>6.0899999999999999E-3</v>
      </c>
      <c r="M45" s="56">
        <v>4.061E-2</v>
      </c>
      <c r="N45" s="56">
        <v>5.0599999999998979E-3</v>
      </c>
      <c r="O45" s="56">
        <v>0</v>
      </c>
      <c r="P45" s="56">
        <v>0</v>
      </c>
      <c r="Q45" s="56">
        <v>1.0199999999999999E-3</v>
      </c>
      <c r="R45" s="56">
        <v>0</v>
      </c>
      <c r="S45" s="56">
        <v>7.11E-3</v>
      </c>
      <c r="T45" s="56">
        <v>8.1220000000000001E-2</v>
      </c>
      <c r="U45" s="56">
        <v>6.0909999999999999E-2</v>
      </c>
      <c r="V45" s="56">
        <v>0.10152</v>
      </c>
      <c r="W45" s="56">
        <v>6.0899999999999999E-3</v>
      </c>
      <c r="X45" s="56">
        <v>0</v>
      </c>
      <c r="Y45" s="56">
        <v>0</v>
      </c>
      <c r="Z45" s="56">
        <v>0</v>
      </c>
      <c r="AA45" s="56">
        <v>8.1200000000000005E-3</v>
      </c>
      <c r="AB45" s="56">
        <v>0</v>
      </c>
      <c r="AC45" s="56">
        <v>0</v>
      </c>
      <c r="AE45" s="271">
        <f t="shared" si="2"/>
        <v>1</v>
      </c>
      <c r="AG45" s="192">
        <f t="shared" si="1"/>
        <v>0.26599</v>
      </c>
    </row>
    <row r="46" spans="1:33" x14ac:dyDescent="0.25">
      <c r="A46" s="1">
        <v>1944</v>
      </c>
      <c r="B46" s="1" t="s">
        <v>22</v>
      </c>
      <c r="C46" s="1" t="str">
        <f t="shared" si="0"/>
        <v>1944NSDefault</v>
      </c>
      <c r="D46" s="56">
        <v>0.12182999999999999</v>
      </c>
      <c r="E46" s="56">
        <v>0.4264</v>
      </c>
      <c r="F46" s="56">
        <v>0</v>
      </c>
      <c r="G46" s="56">
        <v>2.4369999999999999E-2</v>
      </c>
      <c r="H46" s="56">
        <v>0.1066</v>
      </c>
      <c r="I46" s="56">
        <v>0</v>
      </c>
      <c r="J46" s="56">
        <v>0</v>
      </c>
      <c r="K46" s="56">
        <v>3.0499999999999998E-3</v>
      </c>
      <c r="L46" s="56">
        <v>6.0899999999999999E-3</v>
      </c>
      <c r="M46" s="56">
        <v>4.061E-2</v>
      </c>
      <c r="N46" s="56">
        <v>5.0599999999998979E-3</v>
      </c>
      <c r="O46" s="56">
        <v>0</v>
      </c>
      <c r="P46" s="56">
        <v>0</v>
      </c>
      <c r="Q46" s="56">
        <v>1.0199999999999999E-3</v>
      </c>
      <c r="R46" s="56">
        <v>0</v>
      </c>
      <c r="S46" s="56">
        <v>7.11E-3</v>
      </c>
      <c r="T46" s="56">
        <v>8.1220000000000001E-2</v>
      </c>
      <c r="U46" s="56">
        <v>6.0909999999999999E-2</v>
      </c>
      <c r="V46" s="56">
        <v>0.10152</v>
      </c>
      <c r="W46" s="56">
        <v>6.0899999999999999E-3</v>
      </c>
      <c r="X46" s="56">
        <v>0</v>
      </c>
      <c r="Y46" s="56">
        <v>0</v>
      </c>
      <c r="Z46" s="56">
        <v>0</v>
      </c>
      <c r="AA46" s="56">
        <v>8.1200000000000005E-3</v>
      </c>
      <c r="AB46" s="56">
        <v>0</v>
      </c>
      <c r="AC46" s="56">
        <v>0</v>
      </c>
      <c r="AE46" s="271">
        <f t="shared" si="2"/>
        <v>1</v>
      </c>
      <c r="AG46" s="192">
        <f t="shared" si="1"/>
        <v>0.26599</v>
      </c>
    </row>
    <row r="47" spans="1:33" x14ac:dyDescent="0.25">
      <c r="A47" s="1">
        <v>1944</v>
      </c>
      <c r="B47" s="1" t="s">
        <v>24</v>
      </c>
      <c r="C47" s="1" t="str">
        <f t="shared" si="0"/>
        <v>1944NTDefault</v>
      </c>
      <c r="D47" s="56">
        <v>0.12182999999999999</v>
      </c>
      <c r="E47" s="56">
        <v>0.4264</v>
      </c>
      <c r="F47" s="56">
        <v>0</v>
      </c>
      <c r="G47" s="56">
        <v>2.4369999999999999E-2</v>
      </c>
      <c r="H47" s="56">
        <v>0.1066</v>
      </c>
      <c r="I47" s="56">
        <v>0</v>
      </c>
      <c r="J47" s="56">
        <v>0</v>
      </c>
      <c r="K47" s="56">
        <v>3.0499999999999998E-3</v>
      </c>
      <c r="L47" s="56">
        <v>6.0899999999999999E-3</v>
      </c>
      <c r="M47" s="56">
        <v>4.061E-2</v>
      </c>
      <c r="N47" s="56">
        <v>5.0599999999998979E-3</v>
      </c>
      <c r="O47" s="56">
        <v>0</v>
      </c>
      <c r="P47" s="56">
        <v>0</v>
      </c>
      <c r="Q47" s="56">
        <v>1.0199999999999999E-3</v>
      </c>
      <c r="R47" s="56">
        <v>0</v>
      </c>
      <c r="S47" s="56">
        <v>7.11E-3</v>
      </c>
      <c r="T47" s="56">
        <v>8.1220000000000001E-2</v>
      </c>
      <c r="U47" s="56">
        <v>6.0909999999999999E-2</v>
      </c>
      <c r="V47" s="56">
        <v>0.10152</v>
      </c>
      <c r="W47" s="56">
        <v>6.0899999999999999E-3</v>
      </c>
      <c r="X47" s="56">
        <v>0</v>
      </c>
      <c r="Y47" s="56">
        <v>0</v>
      </c>
      <c r="Z47" s="56">
        <v>0</v>
      </c>
      <c r="AA47" s="56">
        <v>8.1200000000000005E-3</v>
      </c>
      <c r="AB47" s="56">
        <v>0</v>
      </c>
      <c r="AC47" s="56">
        <v>0</v>
      </c>
      <c r="AE47" s="271">
        <f t="shared" si="2"/>
        <v>1</v>
      </c>
      <c r="AG47" s="192">
        <f t="shared" si="1"/>
        <v>0.26599</v>
      </c>
    </row>
    <row r="48" spans="1:33" x14ac:dyDescent="0.25">
      <c r="A48" s="1">
        <v>1944</v>
      </c>
      <c r="B48" s="1" t="s">
        <v>25</v>
      </c>
      <c r="C48" s="1" t="str">
        <f t="shared" si="0"/>
        <v>1944NUDefault</v>
      </c>
      <c r="D48" s="56">
        <v>0.12182999999999999</v>
      </c>
      <c r="E48" s="56">
        <v>0.4264</v>
      </c>
      <c r="F48" s="56">
        <v>0</v>
      </c>
      <c r="G48" s="56">
        <v>2.4369999999999999E-2</v>
      </c>
      <c r="H48" s="56">
        <v>0.1066</v>
      </c>
      <c r="I48" s="56">
        <v>0</v>
      </c>
      <c r="J48" s="56">
        <v>0</v>
      </c>
      <c r="K48" s="56">
        <v>3.0499999999999998E-3</v>
      </c>
      <c r="L48" s="56">
        <v>6.0899999999999999E-3</v>
      </c>
      <c r="M48" s="56">
        <v>4.061E-2</v>
      </c>
      <c r="N48" s="56">
        <v>5.0599999999998979E-3</v>
      </c>
      <c r="O48" s="56">
        <v>0</v>
      </c>
      <c r="P48" s="56">
        <v>0</v>
      </c>
      <c r="Q48" s="56">
        <v>1.0199999999999999E-3</v>
      </c>
      <c r="R48" s="56">
        <v>0</v>
      </c>
      <c r="S48" s="56">
        <v>7.11E-3</v>
      </c>
      <c r="T48" s="56">
        <v>8.1220000000000001E-2</v>
      </c>
      <c r="U48" s="56">
        <v>6.0909999999999999E-2</v>
      </c>
      <c r="V48" s="56">
        <v>0.10152</v>
      </c>
      <c r="W48" s="56">
        <v>6.0899999999999999E-3</v>
      </c>
      <c r="X48" s="56">
        <v>0</v>
      </c>
      <c r="Y48" s="56">
        <v>0</v>
      </c>
      <c r="Z48" s="56">
        <v>0</v>
      </c>
      <c r="AA48" s="56">
        <v>8.1200000000000005E-3</v>
      </c>
      <c r="AB48" s="56">
        <v>0</v>
      </c>
      <c r="AC48" s="56">
        <v>0</v>
      </c>
      <c r="AE48" s="271">
        <f t="shared" si="2"/>
        <v>1</v>
      </c>
      <c r="AG48" s="192">
        <f t="shared" si="1"/>
        <v>0.26599</v>
      </c>
    </row>
    <row r="49" spans="1:33" x14ac:dyDescent="0.25">
      <c r="A49" s="1">
        <v>1944</v>
      </c>
      <c r="B49" s="1" t="s">
        <v>18</v>
      </c>
      <c r="C49" s="1" t="str">
        <f t="shared" si="0"/>
        <v>1944ONDefault</v>
      </c>
      <c r="D49" s="56">
        <v>0.12182999999999999</v>
      </c>
      <c r="E49" s="56">
        <v>0.4264</v>
      </c>
      <c r="F49" s="56">
        <v>0</v>
      </c>
      <c r="G49" s="56">
        <v>2.4369999999999999E-2</v>
      </c>
      <c r="H49" s="56">
        <v>0.1066</v>
      </c>
      <c r="I49" s="56">
        <v>0</v>
      </c>
      <c r="J49" s="56">
        <v>0</v>
      </c>
      <c r="K49" s="56">
        <v>3.0499999999999998E-3</v>
      </c>
      <c r="L49" s="56">
        <v>6.0899999999999999E-3</v>
      </c>
      <c r="M49" s="56">
        <v>4.061E-2</v>
      </c>
      <c r="N49" s="56">
        <v>5.0599999999998979E-3</v>
      </c>
      <c r="O49" s="56">
        <v>0</v>
      </c>
      <c r="P49" s="56">
        <v>0</v>
      </c>
      <c r="Q49" s="56">
        <v>1.0199999999999999E-3</v>
      </c>
      <c r="R49" s="56">
        <v>0</v>
      </c>
      <c r="S49" s="56">
        <v>7.11E-3</v>
      </c>
      <c r="T49" s="56">
        <v>8.1220000000000001E-2</v>
      </c>
      <c r="U49" s="56">
        <v>6.0909999999999999E-2</v>
      </c>
      <c r="V49" s="56">
        <v>0.10152</v>
      </c>
      <c r="W49" s="56">
        <v>6.0899999999999999E-3</v>
      </c>
      <c r="X49" s="56">
        <v>0</v>
      </c>
      <c r="Y49" s="56">
        <v>0</v>
      </c>
      <c r="Z49" s="56">
        <v>0</v>
      </c>
      <c r="AA49" s="56">
        <v>8.1200000000000005E-3</v>
      </c>
      <c r="AB49" s="56">
        <v>0</v>
      </c>
      <c r="AC49" s="56">
        <v>0</v>
      </c>
      <c r="AE49" s="271">
        <f t="shared" si="2"/>
        <v>1</v>
      </c>
      <c r="AG49" s="192">
        <f t="shared" si="1"/>
        <v>0.26599</v>
      </c>
    </row>
    <row r="50" spans="1:33" x14ac:dyDescent="0.25">
      <c r="A50" s="1">
        <v>1944</v>
      </c>
      <c r="B50" s="1" t="s">
        <v>23</v>
      </c>
      <c r="C50" s="1" t="str">
        <f t="shared" si="0"/>
        <v>1944PEDefault</v>
      </c>
      <c r="D50" s="56">
        <v>0.12182999999999999</v>
      </c>
      <c r="E50" s="56">
        <v>0.4264</v>
      </c>
      <c r="F50" s="56">
        <v>0</v>
      </c>
      <c r="G50" s="56">
        <v>2.4369999999999999E-2</v>
      </c>
      <c r="H50" s="56">
        <v>0.1066</v>
      </c>
      <c r="I50" s="56">
        <v>0</v>
      </c>
      <c r="J50" s="56">
        <v>0</v>
      </c>
      <c r="K50" s="56">
        <v>3.0499999999999998E-3</v>
      </c>
      <c r="L50" s="56">
        <v>6.0899999999999999E-3</v>
      </c>
      <c r="M50" s="56">
        <v>4.061E-2</v>
      </c>
      <c r="N50" s="56">
        <v>5.0599999999998979E-3</v>
      </c>
      <c r="O50" s="56">
        <v>0</v>
      </c>
      <c r="P50" s="56">
        <v>0</v>
      </c>
      <c r="Q50" s="56">
        <v>1.0199999999999999E-3</v>
      </c>
      <c r="R50" s="56">
        <v>0</v>
      </c>
      <c r="S50" s="56">
        <v>7.11E-3</v>
      </c>
      <c r="T50" s="56">
        <v>8.1220000000000001E-2</v>
      </c>
      <c r="U50" s="56">
        <v>6.0909999999999999E-2</v>
      </c>
      <c r="V50" s="56">
        <v>0.10152</v>
      </c>
      <c r="W50" s="56">
        <v>6.0899999999999999E-3</v>
      </c>
      <c r="X50" s="56">
        <v>0</v>
      </c>
      <c r="Y50" s="56">
        <v>0</v>
      </c>
      <c r="Z50" s="56">
        <v>0</v>
      </c>
      <c r="AA50" s="56">
        <v>8.1200000000000005E-3</v>
      </c>
      <c r="AB50" s="56">
        <v>0</v>
      </c>
      <c r="AC50" s="56">
        <v>0</v>
      </c>
      <c r="AE50" s="271">
        <f t="shared" si="2"/>
        <v>1</v>
      </c>
      <c r="AG50" s="192">
        <f t="shared" si="1"/>
        <v>0.26599</v>
      </c>
    </row>
    <row r="51" spans="1:33" x14ac:dyDescent="0.25">
      <c r="A51" s="1">
        <v>1944</v>
      </c>
      <c r="B51" s="1" t="s">
        <v>19</v>
      </c>
      <c r="C51" s="1" t="str">
        <f t="shared" si="0"/>
        <v>1944QCDefault</v>
      </c>
      <c r="D51" s="56">
        <v>0.12182999999999999</v>
      </c>
      <c r="E51" s="56">
        <v>0.4264</v>
      </c>
      <c r="F51" s="56">
        <v>0</v>
      </c>
      <c r="G51" s="56">
        <v>2.4369999999999999E-2</v>
      </c>
      <c r="H51" s="56">
        <v>0.1066</v>
      </c>
      <c r="I51" s="56">
        <v>0</v>
      </c>
      <c r="J51" s="56">
        <v>0</v>
      </c>
      <c r="K51" s="56">
        <v>3.0499999999999998E-3</v>
      </c>
      <c r="L51" s="56">
        <v>6.0899999999999999E-3</v>
      </c>
      <c r="M51" s="56">
        <v>4.061E-2</v>
      </c>
      <c r="N51" s="56">
        <v>5.0599999999998979E-3</v>
      </c>
      <c r="O51" s="56">
        <v>0</v>
      </c>
      <c r="P51" s="56">
        <v>0</v>
      </c>
      <c r="Q51" s="56">
        <v>1.0199999999999999E-3</v>
      </c>
      <c r="R51" s="56">
        <v>0</v>
      </c>
      <c r="S51" s="56">
        <v>7.11E-3</v>
      </c>
      <c r="T51" s="56">
        <v>8.1220000000000001E-2</v>
      </c>
      <c r="U51" s="56">
        <v>6.0909999999999999E-2</v>
      </c>
      <c r="V51" s="56">
        <v>0.10152</v>
      </c>
      <c r="W51" s="56">
        <v>6.0899999999999999E-3</v>
      </c>
      <c r="X51" s="56">
        <v>0</v>
      </c>
      <c r="Y51" s="56">
        <v>0</v>
      </c>
      <c r="Z51" s="56">
        <v>0</v>
      </c>
      <c r="AA51" s="56">
        <v>8.1200000000000005E-3</v>
      </c>
      <c r="AB51" s="56">
        <v>0</v>
      </c>
      <c r="AC51" s="56">
        <v>0</v>
      </c>
      <c r="AE51" s="271">
        <f t="shared" si="2"/>
        <v>1</v>
      </c>
      <c r="AG51" s="192">
        <f t="shared" si="1"/>
        <v>0.26599</v>
      </c>
    </row>
    <row r="52" spans="1:33" x14ac:dyDescent="0.25">
      <c r="A52" s="1">
        <v>1944</v>
      </c>
      <c r="B52" s="1" t="s">
        <v>16</v>
      </c>
      <c r="C52" s="1" t="str">
        <f t="shared" si="0"/>
        <v>1944SKDefault</v>
      </c>
      <c r="D52" s="56">
        <v>0.12182999999999999</v>
      </c>
      <c r="E52" s="56">
        <v>0.4264</v>
      </c>
      <c r="F52" s="56">
        <v>0</v>
      </c>
      <c r="G52" s="56">
        <v>2.4369999999999999E-2</v>
      </c>
      <c r="H52" s="56">
        <v>0.1066</v>
      </c>
      <c r="I52" s="56">
        <v>0</v>
      </c>
      <c r="J52" s="56">
        <v>0</v>
      </c>
      <c r="K52" s="56">
        <v>3.0499999999999998E-3</v>
      </c>
      <c r="L52" s="56">
        <v>6.0899999999999999E-3</v>
      </c>
      <c r="M52" s="56">
        <v>4.061E-2</v>
      </c>
      <c r="N52" s="56">
        <v>5.0599999999998979E-3</v>
      </c>
      <c r="O52" s="56">
        <v>0</v>
      </c>
      <c r="P52" s="56">
        <v>0</v>
      </c>
      <c r="Q52" s="56">
        <v>1.0199999999999999E-3</v>
      </c>
      <c r="R52" s="56">
        <v>0</v>
      </c>
      <c r="S52" s="56">
        <v>7.11E-3</v>
      </c>
      <c r="T52" s="56">
        <v>8.1220000000000001E-2</v>
      </c>
      <c r="U52" s="56">
        <v>6.0909999999999999E-2</v>
      </c>
      <c r="V52" s="56">
        <v>0.10152</v>
      </c>
      <c r="W52" s="56">
        <v>6.0899999999999999E-3</v>
      </c>
      <c r="X52" s="56">
        <v>0</v>
      </c>
      <c r="Y52" s="56">
        <v>0</v>
      </c>
      <c r="Z52" s="56">
        <v>0</v>
      </c>
      <c r="AA52" s="56">
        <v>8.1200000000000005E-3</v>
      </c>
      <c r="AB52" s="56">
        <v>0</v>
      </c>
      <c r="AC52" s="56">
        <v>0</v>
      </c>
      <c r="AD52" s="51"/>
      <c r="AE52" s="271">
        <f t="shared" si="2"/>
        <v>1</v>
      </c>
      <c r="AG52" s="192">
        <f t="shared" si="1"/>
        <v>0.26599</v>
      </c>
    </row>
    <row r="53" spans="1:33" x14ac:dyDescent="0.25">
      <c r="A53" s="1">
        <v>1944</v>
      </c>
      <c r="B53" s="1" t="s">
        <v>26</v>
      </c>
      <c r="C53" s="1" t="str">
        <f t="shared" si="0"/>
        <v>1944YTDefault</v>
      </c>
      <c r="D53" s="56">
        <v>0.12182999999999999</v>
      </c>
      <c r="E53" s="56">
        <v>0.4264</v>
      </c>
      <c r="F53" s="56">
        <v>0</v>
      </c>
      <c r="G53" s="56">
        <v>2.4369999999999999E-2</v>
      </c>
      <c r="H53" s="56">
        <v>0.1066</v>
      </c>
      <c r="I53" s="56">
        <v>0</v>
      </c>
      <c r="J53" s="56">
        <v>0</v>
      </c>
      <c r="K53" s="56">
        <v>3.0499999999999998E-3</v>
      </c>
      <c r="L53" s="56">
        <v>6.0899999999999999E-3</v>
      </c>
      <c r="M53" s="56">
        <v>4.061E-2</v>
      </c>
      <c r="N53" s="56">
        <v>5.0599999999998979E-3</v>
      </c>
      <c r="O53" s="56">
        <v>0</v>
      </c>
      <c r="P53" s="56">
        <v>0</v>
      </c>
      <c r="Q53" s="56">
        <v>1.0199999999999999E-3</v>
      </c>
      <c r="R53" s="56">
        <v>0</v>
      </c>
      <c r="S53" s="56">
        <v>7.11E-3</v>
      </c>
      <c r="T53" s="56">
        <v>8.1220000000000001E-2</v>
      </c>
      <c r="U53" s="56">
        <v>6.0909999999999999E-2</v>
      </c>
      <c r="V53" s="56">
        <v>0.10152</v>
      </c>
      <c r="W53" s="56">
        <v>6.0899999999999999E-3</v>
      </c>
      <c r="X53" s="56">
        <v>0</v>
      </c>
      <c r="Y53" s="56">
        <v>0</v>
      </c>
      <c r="Z53" s="56">
        <v>0</v>
      </c>
      <c r="AA53" s="56">
        <v>8.1200000000000005E-3</v>
      </c>
      <c r="AB53" s="56">
        <v>0</v>
      </c>
      <c r="AC53" s="56">
        <v>0</v>
      </c>
      <c r="AE53" s="271">
        <f t="shared" si="2"/>
        <v>1</v>
      </c>
      <c r="AG53" s="192">
        <f t="shared" si="1"/>
        <v>0.26599</v>
      </c>
    </row>
    <row r="54" spans="1:33" x14ac:dyDescent="0.25">
      <c r="A54" s="1">
        <v>1945</v>
      </c>
      <c r="B54" s="1" t="s">
        <v>14</v>
      </c>
      <c r="C54" s="1" t="str">
        <f t="shared" si="0"/>
        <v>1945ABDefault</v>
      </c>
      <c r="D54" s="56">
        <v>0.12182999999999999</v>
      </c>
      <c r="E54" s="56">
        <v>0.4264</v>
      </c>
      <c r="F54" s="56">
        <v>0</v>
      </c>
      <c r="G54" s="56">
        <v>2.4369999999999999E-2</v>
      </c>
      <c r="H54" s="56">
        <v>0.1066</v>
      </c>
      <c r="I54" s="56">
        <v>0</v>
      </c>
      <c r="J54" s="56">
        <v>0</v>
      </c>
      <c r="K54" s="56">
        <v>3.0499999999999998E-3</v>
      </c>
      <c r="L54" s="56">
        <v>6.0899999999999999E-3</v>
      </c>
      <c r="M54" s="56">
        <v>4.061E-2</v>
      </c>
      <c r="N54" s="56">
        <v>5.0599999999998979E-3</v>
      </c>
      <c r="O54" s="56">
        <v>0</v>
      </c>
      <c r="P54" s="56">
        <v>0</v>
      </c>
      <c r="Q54" s="56">
        <v>1.0199999999999999E-3</v>
      </c>
      <c r="R54" s="56">
        <v>0</v>
      </c>
      <c r="S54" s="56">
        <v>7.11E-3</v>
      </c>
      <c r="T54" s="56">
        <v>8.1220000000000001E-2</v>
      </c>
      <c r="U54" s="56">
        <v>6.0909999999999999E-2</v>
      </c>
      <c r="V54" s="56">
        <v>0.10152</v>
      </c>
      <c r="W54" s="56">
        <v>6.0899999999999999E-3</v>
      </c>
      <c r="X54" s="56">
        <v>0</v>
      </c>
      <c r="Y54" s="56">
        <v>0</v>
      </c>
      <c r="Z54" s="56">
        <v>0</v>
      </c>
      <c r="AA54" s="56">
        <v>8.1200000000000005E-3</v>
      </c>
      <c r="AB54" s="56">
        <v>0</v>
      </c>
      <c r="AC54" s="56">
        <v>0</v>
      </c>
      <c r="AE54" s="271">
        <f t="shared" si="2"/>
        <v>1</v>
      </c>
      <c r="AG54" s="192">
        <f t="shared" si="1"/>
        <v>0.26599</v>
      </c>
    </row>
    <row r="55" spans="1:33" x14ac:dyDescent="0.25">
      <c r="A55" s="1">
        <v>1945</v>
      </c>
      <c r="B55" s="1" t="s">
        <v>15</v>
      </c>
      <c r="C55" s="1" t="str">
        <f t="shared" si="0"/>
        <v>1945BCDefault</v>
      </c>
      <c r="D55" s="56">
        <v>0.12182999999999999</v>
      </c>
      <c r="E55" s="56">
        <v>0.4264</v>
      </c>
      <c r="F55" s="56">
        <v>0</v>
      </c>
      <c r="G55" s="56">
        <v>2.4369999999999999E-2</v>
      </c>
      <c r="H55" s="56">
        <v>0.1066</v>
      </c>
      <c r="I55" s="56">
        <v>0</v>
      </c>
      <c r="J55" s="56">
        <v>0</v>
      </c>
      <c r="K55" s="56">
        <v>3.0499999999999998E-3</v>
      </c>
      <c r="L55" s="56">
        <v>6.0899999999999999E-3</v>
      </c>
      <c r="M55" s="56">
        <v>4.061E-2</v>
      </c>
      <c r="N55" s="56">
        <v>5.0599999999998979E-3</v>
      </c>
      <c r="O55" s="56">
        <v>0</v>
      </c>
      <c r="P55" s="56">
        <v>0</v>
      </c>
      <c r="Q55" s="56">
        <v>1.0199999999999999E-3</v>
      </c>
      <c r="R55" s="56">
        <v>0</v>
      </c>
      <c r="S55" s="56">
        <v>7.11E-3</v>
      </c>
      <c r="T55" s="56">
        <v>8.1220000000000001E-2</v>
      </c>
      <c r="U55" s="56">
        <v>6.0909999999999999E-2</v>
      </c>
      <c r="V55" s="56">
        <v>0.10152</v>
      </c>
      <c r="W55" s="56">
        <v>6.0899999999999999E-3</v>
      </c>
      <c r="X55" s="56">
        <v>0</v>
      </c>
      <c r="Y55" s="56">
        <v>0</v>
      </c>
      <c r="Z55" s="56">
        <v>0</v>
      </c>
      <c r="AA55" s="56">
        <v>8.1200000000000005E-3</v>
      </c>
      <c r="AB55" s="56">
        <v>0</v>
      </c>
      <c r="AC55" s="56">
        <v>0</v>
      </c>
      <c r="AE55" s="271">
        <f t="shared" si="2"/>
        <v>1</v>
      </c>
      <c r="AG55" s="192">
        <f t="shared" si="1"/>
        <v>0.26599</v>
      </c>
    </row>
    <row r="56" spans="1:33" x14ac:dyDescent="0.25">
      <c r="A56" s="1">
        <v>1945</v>
      </c>
      <c r="B56" s="1" t="s">
        <v>17</v>
      </c>
      <c r="C56" s="1" t="str">
        <f t="shared" si="0"/>
        <v>1945MBDefault</v>
      </c>
      <c r="D56" s="56">
        <v>0.12182999999999999</v>
      </c>
      <c r="E56" s="56">
        <v>0.4264</v>
      </c>
      <c r="F56" s="56">
        <v>0</v>
      </c>
      <c r="G56" s="56">
        <v>2.4369999999999999E-2</v>
      </c>
      <c r="H56" s="56">
        <v>0.1066</v>
      </c>
      <c r="I56" s="56">
        <v>0</v>
      </c>
      <c r="J56" s="56">
        <v>0</v>
      </c>
      <c r="K56" s="56">
        <v>3.0499999999999998E-3</v>
      </c>
      <c r="L56" s="56">
        <v>6.0899999999999999E-3</v>
      </c>
      <c r="M56" s="56">
        <v>4.061E-2</v>
      </c>
      <c r="N56" s="56">
        <v>5.0599999999998979E-3</v>
      </c>
      <c r="O56" s="56">
        <v>0</v>
      </c>
      <c r="P56" s="56">
        <v>0</v>
      </c>
      <c r="Q56" s="56">
        <v>1.0199999999999999E-3</v>
      </c>
      <c r="R56" s="56">
        <v>0</v>
      </c>
      <c r="S56" s="56">
        <v>7.11E-3</v>
      </c>
      <c r="T56" s="56">
        <v>8.1220000000000001E-2</v>
      </c>
      <c r="U56" s="56">
        <v>6.0909999999999999E-2</v>
      </c>
      <c r="V56" s="56">
        <v>0.10152</v>
      </c>
      <c r="W56" s="56">
        <v>6.0899999999999999E-3</v>
      </c>
      <c r="X56" s="56">
        <v>0</v>
      </c>
      <c r="Y56" s="56">
        <v>0</v>
      </c>
      <c r="Z56" s="56">
        <v>0</v>
      </c>
      <c r="AA56" s="56">
        <v>8.1200000000000005E-3</v>
      </c>
      <c r="AB56" s="56">
        <v>0</v>
      </c>
      <c r="AC56" s="56">
        <v>0</v>
      </c>
      <c r="AD56" s="51"/>
      <c r="AE56" s="271">
        <f t="shared" si="2"/>
        <v>1</v>
      </c>
      <c r="AG56" s="192">
        <f t="shared" si="1"/>
        <v>0.26599</v>
      </c>
    </row>
    <row r="57" spans="1:33" x14ac:dyDescent="0.25">
      <c r="A57" s="1">
        <v>1945</v>
      </c>
      <c r="B57" s="1" t="s">
        <v>20</v>
      </c>
      <c r="C57" s="1" t="str">
        <f t="shared" si="0"/>
        <v>1945NBDefault</v>
      </c>
      <c r="D57" s="56">
        <v>0.12182999999999999</v>
      </c>
      <c r="E57" s="56">
        <v>0.4264</v>
      </c>
      <c r="F57" s="56">
        <v>0</v>
      </c>
      <c r="G57" s="56">
        <v>2.4369999999999999E-2</v>
      </c>
      <c r="H57" s="56">
        <v>0.1066</v>
      </c>
      <c r="I57" s="56">
        <v>0</v>
      </c>
      <c r="J57" s="56">
        <v>0</v>
      </c>
      <c r="K57" s="56">
        <v>3.0499999999999998E-3</v>
      </c>
      <c r="L57" s="56">
        <v>6.0899999999999999E-3</v>
      </c>
      <c r="M57" s="56">
        <v>4.061E-2</v>
      </c>
      <c r="N57" s="56">
        <v>5.0599999999998979E-3</v>
      </c>
      <c r="O57" s="56">
        <v>0</v>
      </c>
      <c r="P57" s="56">
        <v>0</v>
      </c>
      <c r="Q57" s="56">
        <v>1.0199999999999999E-3</v>
      </c>
      <c r="R57" s="56">
        <v>0</v>
      </c>
      <c r="S57" s="56">
        <v>7.11E-3</v>
      </c>
      <c r="T57" s="56">
        <v>8.1220000000000001E-2</v>
      </c>
      <c r="U57" s="56">
        <v>6.0909999999999999E-2</v>
      </c>
      <c r="V57" s="56">
        <v>0.10152</v>
      </c>
      <c r="W57" s="56">
        <v>6.0899999999999999E-3</v>
      </c>
      <c r="X57" s="56">
        <v>0</v>
      </c>
      <c r="Y57" s="56">
        <v>0</v>
      </c>
      <c r="Z57" s="56">
        <v>0</v>
      </c>
      <c r="AA57" s="56">
        <v>8.1200000000000005E-3</v>
      </c>
      <c r="AB57" s="56">
        <v>0</v>
      </c>
      <c r="AC57" s="56">
        <v>0</v>
      </c>
      <c r="AE57" s="271">
        <f t="shared" si="2"/>
        <v>1</v>
      </c>
      <c r="AG57" s="192">
        <f t="shared" si="1"/>
        <v>0.26599</v>
      </c>
    </row>
    <row r="58" spans="1:33" x14ac:dyDescent="0.25">
      <c r="A58" s="1">
        <v>1945</v>
      </c>
      <c r="B58" s="1" t="s">
        <v>21</v>
      </c>
      <c r="C58" s="1" t="str">
        <f t="shared" si="0"/>
        <v>1945NLDefault</v>
      </c>
      <c r="D58" s="56">
        <v>0.12182999999999999</v>
      </c>
      <c r="E58" s="56">
        <v>0.4264</v>
      </c>
      <c r="F58" s="56">
        <v>0</v>
      </c>
      <c r="G58" s="56">
        <v>2.4369999999999999E-2</v>
      </c>
      <c r="H58" s="56">
        <v>0.1066</v>
      </c>
      <c r="I58" s="56">
        <v>0</v>
      </c>
      <c r="J58" s="56">
        <v>0</v>
      </c>
      <c r="K58" s="56">
        <v>3.0499999999999998E-3</v>
      </c>
      <c r="L58" s="56">
        <v>6.0899999999999999E-3</v>
      </c>
      <c r="M58" s="56">
        <v>4.061E-2</v>
      </c>
      <c r="N58" s="56">
        <v>5.0599999999998979E-3</v>
      </c>
      <c r="O58" s="56">
        <v>0</v>
      </c>
      <c r="P58" s="56">
        <v>0</v>
      </c>
      <c r="Q58" s="56">
        <v>1.0199999999999999E-3</v>
      </c>
      <c r="R58" s="56">
        <v>0</v>
      </c>
      <c r="S58" s="56">
        <v>7.11E-3</v>
      </c>
      <c r="T58" s="56">
        <v>8.1220000000000001E-2</v>
      </c>
      <c r="U58" s="56">
        <v>6.0909999999999999E-2</v>
      </c>
      <c r="V58" s="56">
        <v>0.10152</v>
      </c>
      <c r="W58" s="56">
        <v>6.0899999999999999E-3</v>
      </c>
      <c r="X58" s="56">
        <v>0</v>
      </c>
      <c r="Y58" s="56">
        <v>0</v>
      </c>
      <c r="Z58" s="56">
        <v>0</v>
      </c>
      <c r="AA58" s="56">
        <v>8.1200000000000005E-3</v>
      </c>
      <c r="AB58" s="56">
        <v>0</v>
      </c>
      <c r="AC58" s="56">
        <v>0</v>
      </c>
      <c r="AD58" s="51"/>
      <c r="AE58" s="271">
        <f t="shared" si="2"/>
        <v>1</v>
      </c>
      <c r="AG58" s="192">
        <f t="shared" si="1"/>
        <v>0.26599</v>
      </c>
    </row>
    <row r="59" spans="1:33" x14ac:dyDescent="0.25">
      <c r="A59" s="1">
        <v>1945</v>
      </c>
      <c r="B59" s="1" t="s">
        <v>22</v>
      </c>
      <c r="C59" s="1" t="str">
        <f t="shared" si="0"/>
        <v>1945NSDefault</v>
      </c>
      <c r="D59" s="56">
        <v>0.12182999999999999</v>
      </c>
      <c r="E59" s="56">
        <v>0.4264</v>
      </c>
      <c r="F59" s="56">
        <v>0</v>
      </c>
      <c r="G59" s="56">
        <v>2.4369999999999999E-2</v>
      </c>
      <c r="H59" s="56">
        <v>0.1066</v>
      </c>
      <c r="I59" s="56">
        <v>0</v>
      </c>
      <c r="J59" s="56">
        <v>0</v>
      </c>
      <c r="K59" s="56">
        <v>3.0499999999999998E-3</v>
      </c>
      <c r="L59" s="56">
        <v>6.0899999999999999E-3</v>
      </c>
      <c r="M59" s="56">
        <v>4.061E-2</v>
      </c>
      <c r="N59" s="56">
        <v>5.0599999999998979E-3</v>
      </c>
      <c r="O59" s="56">
        <v>0</v>
      </c>
      <c r="P59" s="56">
        <v>0</v>
      </c>
      <c r="Q59" s="56">
        <v>1.0199999999999999E-3</v>
      </c>
      <c r="R59" s="56">
        <v>0</v>
      </c>
      <c r="S59" s="56">
        <v>7.11E-3</v>
      </c>
      <c r="T59" s="56">
        <v>8.1220000000000001E-2</v>
      </c>
      <c r="U59" s="56">
        <v>6.0909999999999999E-2</v>
      </c>
      <c r="V59" s="56">
        <v>0.10152</v>
      </c>
      <c r="W59" s="56">
        <v>6.0899999999999999E-3</v>
      </c>
      <c r="X59" s="56">
        <v>0</v>
      </c>
      <c r="Y59" s="56">
        <v>0</v>
      </c>
      <c r="Z59" s="56">
        <v>0</v>
      </c>
      <c r="AA59" s="56">
        <v>8.1200000000000005E-3</v>
      </c>
      <c r="AB59" s="56">
        <v>0</v>
      </c>
      <c r="AC59" s="56">
        <v>0</v>
      </c>
      <c r="AE59" s="271">
        <f t="shared" si="2"/>
        <v>1</v>
      </c>
      <c r="AG59" s="192">
        <f t="shared" si="1"/>
        <v>0.26599</v>
      </c>
    </row>
    <row r="60" spans="1:33" x14ac:dyDescent="0.25">
      <c r="A60" s="1">
        <v>1945</v>
      </c>
      <c r="B60" s="1" t="s">
        <v>24</v>
      </c>
      <c r="C60" s="1" t="str">
        <f t="shared" si="0"/>
        <v>1945NTDefault</v>
      </c>
      <c r="D60" s="56">
        <v>0.12182999999999999</v>
      </c>
      <c r="E60" s="56">
        <v>0.4264</v>
      </c>
      <c r="F60" s="56">
        <v>0</v>
      </c>
      <c r="G60" s="56">
        <v>2.4369999999999999E-2</v>
      </c>
      <c r="H60" s="56">
        <v>0.1066</v>
      </c>
      <c r="I60" s="56">
        <v>0</v>
      </c>
      <c r="J60" s="56">
        <v>0</v>
      </c>
      <c r="K60" s="56">
        <v>3.0499999999999998E-3</v>
      </c>
      <c r="L60" s="56">
        <v>6.0899999999999999E-3</v>
      </c>
      <c r="M60" s="56">
        <v>4.061E-2</v>
      </c>
      <c r="N60" s="56">
        <v>5.0599999999998979E-3</v>
      </c>
      <c r="O60" s="56">
        <v>0</v>
      </c>
      <c r="P60" s="56">
        <v>0</v>
      </c>
      <c r="Q60" s="56">
        <v>1.0199999999999999E-3</v>
      </c>
      <c r="R60" s="56">
        <v>0</v>
      </c>
      <c r="S60" s="56">
        <v>7.11E-3</v>
      </c>
      <c r="T60" s="56">
        <v>8.1220000000000001E-2</v>
      </c>
      <c r="U60" s="56">
        <v>6.0909999999999999E-2</v>
      </c>
      <c r="V60" s="56">
        <v>0.10152</v>
      </c>
      <c r="W60" s="56">
        <v>6.0899999999999999E-3</v>
      </c>
      <c r="X60" s="56">
        <v>0</v>
      </c>
      <c r="Y60" s="56">
        <v>0</v>
      </c>
      <c r="Z60" s="56">
        <v>0</v>
      </c>
      <c r="AA60" s="56">
        <v>8.1200000000000005E-3</v>
      </c>
      <c r="AB60" s="56">
        <v>0</v>
      </c>
      <c r="AC60" s="56">
        <v>0</v>
      </c>
      <c r="AE60" s="271">
        <f t="shared" si="2"/>
        <v>1</v>
      </c>
      <c r="AG60" s="192">
        <f t="shared" si="1"/>
        <v>0.26599</v>
      </c>
    </row>
    <row r="61" spans="1:33" x14ac:dyDescent="0.25">
      <c r="A61" s="1">
        <v>1945</v>
      </c>
      <c r="B61" s="1" t="s">
        <v>25</v>
      </c>
      <c r="C61" s="1" t="str">
        <f t="shared" si="0"/>
        <v>1945NUDefault</v>
      </c>
      <c r="D61" s="56">
        <v>0.12182999999999999</v>
      </c>
      <c r="E61" s="56">
        <v>0.4264</v>
      </c>
      <c r="F61" s="56">
        <v>0</v>
      </c>
      <c r="G61" s="56">
        <v>2.4369999999999999E-2</v>
      </c>
      <c r="H61" s="56">
        <v>0.1066</v>
      </c>
      <c r="I61" s="56">
        <v>0</v>
      </c>
      <c r="J61" s="56">
        <v>0</v>
      </c>
      <c r="K61" s="56">
        <v>3.0499999999999998E-3</v>
      </c>
      <c r="L61" s="56">
        <v>6.0899999999999999E-3</v>
      </c>
      <c r="M61" s="56">
        <v>4.061E-2</v>
      </c>
      <c r="N61" s="56">
        <v>5.0599999999998979E-3</v>
      </c>
      <c r="O61" s="56">
        <v>0</v>
      </c>
      <c r="P61" s="56">
        <v>0</v>
      </c>
      <c r="Q61" s="56">
        <v>1.0199999999999999E-3</v>
      </c>
      <c r="R61" s="56">
        <v>0</v>
      </c>
      <c r="S61" s="56">
        <v>7.11E-3</v>
      </c>
      <c r="T61" s="56">
        <v>8.1220000000000001E-2</v>
      </c>
      <c r="U61" s="56">
        <v>6.0909999999999999E-2</v>
      </c>
      <c r="V61" s="56">
        <v>0.10152</v>
      </c>
      <c r="W61" s="56">
        <v>6.0899999999999999E-3</v>
      </c>
      <c r="X61" s="56">
        <v>0</v>
      </c>
      <c r="Y61" s="56">
        <v>0</v>
      </c>
      <c r="Z61" s="56">
        <v>0</v>
      </c>
      <c r="AA61" s="56">
        <v>8.1200000000000005E-3</v>
      </c>
      <c r="AB61" s="56">
        <v>0</v>
      </c>
      <c r="AC61" s="56">
        <v>0</v>
      </c>
      <c r="AE61" s="271">
        <f t="shared" si="2"/>
        <v>1</v>
      </c>
      <c r="AG61" s="192">
        <f t="shared" si="1"/>
        <v>0.26599</v>
      </c>
    </row>
    <row r="62" spans="1:33" x14ac:dyDescent="0.25">
      <c r="A62" s="1">
        <v>1945</v>
      </c>
      <c r="B62" s="1" t="s">
        <v>18</v>
      </c>
      <c r="C62" s="1" t="str">
        <f t="shared" si="0"/>
        <v>1945ONDefault</v>
      </c>
      <c r="D62" s="56">
        <v>0.12182999999999999</v>
      </c>
      <c r="E62" s="56">
        <v>0.4264</v>
      </c>
      <c r="F62" s="56">
        <v>0</v>
      </c>
      <c r="G62" s="56">
        <v>2.4369999999999999E-2</v>
      </c>
      <c r="H62" s="56">
        <v>0.1066</v>
      </c>
      <c r="I62" s="56">
        <v>0</v>
      </c>
      <c r="J62" s="56">
        <v>0</v>
      </c>
      <c r="K62" s="56">
        <v>3.0499999999999998E-3</v>
      </c>
      <c r="L62" s="56">
        <v>6.0899999999999999E-3</v>
      </c>
      <c r="M62" s="56">
        <v>4.061E-2</v>
      </c>
      <c r="N62" s="56">
        <v>5.0599999999998979E-3</v>
      </c>
      <c r="O62" s="56">
        <v>0</v>
      </c>
      <c r="P62" s="56">
        <v>0</v>
      </c>
      <c r="Q62" s="56">
        <v>1.0199999999999999E-3</v>
      </c>
      <c r="R62" s="56">
        <v>0</v>
      </c>
      <c r="S62" s="56">
        <v>7.11E-3</v>
      </c>
      <c r="T62" s="56">
        <v>8.1220000000000001E-2</v>
      </c>
      <c r="U62" s="56">
        <v>6.0909999999999999E-2</v>
      </c>
      <c r="V62" s="56">
        <v>0.10152</v>
      </c>
      <c r="W62" s="56">
        <v>6.0899999999999999E-3</v>
      </c>
      <c r="X62" s="56">
        <v>0</v>
      </c>
      <c r="Y62" s="56">
        <v>0</v>
      </c>
      <c r="Z62" s="56">
        <v>0</v>
      </c>
      <c r="AA62" s="56">
        <v>8.1200000000000005E-3</v>
      </c>
      <c r="AB62" s="56">
        <v>0</v>
      </c>
      <c r="AC62" s="56">
        <v>0</v>
      </c>
      <c r="AE62" s="271">
        <f t="shared" si="2"/>
        <v>1</v>
      </c>
      <c r="AG62" s="192">
        <f t="shared" si="1"/>
        <v>0.26599</v>
      </c>
    </row>
    <row r="63" spans="1:33" x14ac:dyDescent="0.25">
      <c r="A63" s="1">
        <v>1945</v>
      </c>
      <c r="B63" s="1" t="s">
        <v>23</v>
      </c>
      <c r="C63" s="1" t="str">
        <f t="shared" si="0"/>
        <v>1945PEDefault</v>
      </c>
      <c r="D63" s="56">
        <v>0.12182999999999999</v>
      </c>
      <c r="E63" s="56">
        <v>0.4264</v>
      </c>
      <c r="F63" s="56">
        <v>0</v>
      </c>
      <c r="G63" s="56">
        <v>2.4369999999999999E-2</v>
      </c>
      <c r="H63" s="56">
        <v>0.1066</v>
      </c>
      <c r="I63" s="56">
        <v>0</v>
      </c>
      <c r="J63" s="56">
        <v>0</v>
      </c>
      <c r="K63" s="56">
        <v>3.0499999999999998E-3</v>
      </c>
      <c r="L63" s="56">
        <v>6.0899999999999999E-3</v>
      </c>
      <c r="M63" s="56">
        <v>4.061E-2</v>
      </c>
      <c r="N63" s="56">
        <v>5.0599999999998979E-3</v>
      </c>
      <c r="O63" s="56">
        <v>0</v>
      </c>
      <c r="P63" s="56">
        <v>0</v>
      </c>
      <c r="Q63" s="56">
        <v>1.0199999999999999E-3</v>
      </c>
      <c r="R63" s="56">
        <v>0</v>
      </c>
      <c r="S63" s="56">
        <v>7.11E-3</v>
      </c>
      <c r="T63" s="56">
        <v>8.1220000000000001E-2</v>
      </c>
      <c r="U63" s="56">
        <v>6.0909999999999999E-2</v>
      </c>
      <c r="V63" s="56">
        <v>0.10152</v>
      </c>
      <c r="W63" s="56">
        <v>6.0899999999999999E-3</v>
      </c>
      <c r="X63" s="56">
        <v>0</v>
      </c>
      <c r="Y63" s="56">
        <v>0</v>
      </c>
      <c r="Z63" s="56">
        <v>0</v>
      </c>
      <c r="AA63" s="56">
        <v>8.1200000000000005E-3</v>
      </c>
      <c r="AB63" s="56">
        <v>0</v>
      </c>
      <c r="AC63" s="56">
        <v>0</v>
      </c>
      <c r="AE63" s="271">
        <f t="shared" si="2"/>
        <v>1</v>
      </c>
      <c r="AG63" s="192">
        <f t="shared" si="1"/>
        <v>0.26599</v>
      </c>
    </row>
    <row r="64" spans="1:33" x14ac:dyDescent="0.25">
      <c r="A64" s="1">
        <v>1945</v>
      </c>
      <c r="B64" s="1" t="s">
        <v>19</v>
      </c>
      <c r="C64" s="1" t="str">
        <f t="shared" si="0"/>
        <v>1945QCDefault</v>
      </c>
      <c r="D64" s="56">
        <v>0.12182999999999999</v>
      </c>
      <c r="E64" s="56">
        <v>0.4264</v>
      </c>
      <c r="F64" s="56">
        <v>0</v>
      </c>
      <c r="G64" s="56">
        <v>2.4369999999999999E-2</v>
      </c>
      <c r="H64" s="56">
        <v>0.1066</v>
      </c>
      <c r="I64" s="56">
        <v>0</v>
      </c>
      <c r="J64" s="56">
        <v>0</v>
      </c>
      <c r="K64" s="56">
        <v>3.0499999999999998E-3</v>
      </c>
      <c r="L64" s="56">
        <v>6.0899999999999999E-3</v>
      </c>
      <c r="M64" s="56">
        <v>4.061E-2</v>
      </c>
      <c r="N64" s="56">
        <v>5.0599999999998979E-3</v>
      </c>
      <c r="O64" s="56">
        <v>0</v>
      </c>
      <c r="P64" s="56">
        <v>0</v>
      </c>
      <c r="Q64" s="56">
        <v>1.0199999999999999E-3</v>
      </c>
      <c r="R64" s="56">
        <v>0</v>
      </c>
      <c r="S64" s="56">
        <v>7.11E-3</v>
      </c>
      <c r="T64" s="56">
        <v>8.1220000000000001E-2</v>
      </c>
      <c r="U64" s="56">
        <v>6.0909999999999999E-2</v>
      </c>
      <c r="V64" s="56">
        <v>0.10152</v>
      </c>
      <c r="W64" s="56">
        <v>6.0899999999999999E-3</v>
      </c>
      <c r="X64" s="56">
        <v>0</v>
      </c>
      <c r="Y64" s="56">
        <v>0</v>
      </c>
      <c r="Z64" s="56">
        <v>0</v>
      </c>
      <c r="AA64" s="56">
        <v>8.1200000000000005E-3</v>
      </c>
      <c r="AB64" s="56">
        <v>0</v>
      </c>
      <c r="AC64" s="56">
        <v>0</v>
      </c>
      <c r="AE64" s="271">
        <f t="shared" si="2"/>
        <v>1</v>
      </c>
      <c r="AG64" s="192">
        <f t="shared" si="1"/>
        <v>0.26599</v>
      </c>
    </row>
    <row r="65" spans="1:33" x14ac:dyDescent="0.25">
      <c r="A65" s="1">
        <v>1945</v>
      </c>
      <c r="B65" s="1" t="s">
        <v>16</v>
      </c>
      <c r="C65" s="1" t="str">
        <f t="shared" si="0"/>
        <v>1945SKDefault</v>
      </c>
      <c r="D65" s="56">
        <v>0.12182999999999999</v>
      </c>
      <c r="E65" s="56">
        <v>0.4264</v>
      </c>
      <c r="F65" s="56">
        <v>0</v>
      </c>
      <c r="G65" s="56">
        <v>2.4369999999999999E-2</v>
      </c>
      <c r="H65" s="56">
        <v>0.1066</v>
      </c>
      <c r="I65" s="56">
        <v>0</v>
      </c>
      <c r="J65" s="56">
        <v>0</v>
      </c>
      <c r="K65" s="56">
        <v>3.0499999999999998E-3</v>
      </c>
      <c r="L65" s="56">
        <v>6.0899999999999999E-3</v>
      </c>
      <c r="M65" s="56">
        <v>4.061E-2</v>
      </c>
      <c r="N65" s="56">
        <v>5.0599999999998979E-3</v>
      </c>
      <c r="O65" s="56">
        <v>0</v>
      </c>
      <c r="P65" s="56">
        <v>0</v>
      </c>
      <c r="Q65" s="56">
        <v>1.0199999999999999E-3</v>
      </c>
      <c r="R65" s="56">
        <v>0</v>
      </c>
      <c r="S65" s="56">
        <v>7.11E-3</v>
      </c>
      <c r="T65" s="56">
        <v>8.1220000000000001E-2</v>
      </c>
      <c r="U65" s="56">
        <v>6.0909999999999999E-2</v>
      </c>
      <c r="V65" s="56">
        <v>0.10152</v>
      </c>
      <c r="W65" s="56">
        <v>6.0899999999999999E-3</v>
      </c>
      <c r="X65" s="56">
        <v>0</v>
      </c>
      <c r="Y65" s="56">
        <v>0</v>
      </c>
      <c r="Z65" s="56">
        <v>0</v>
      </c>
      <c r="AA65" s="56">
        <v>8.1200000000000005E-3</v>
      </c>
      <c r="AB65" s="56">
        <v>0</v>
      </c>
      <c r="AC65" s="56">
        <v>0</v>
      </c>
      <c r="AD65" s="51"/>
      <c r="AE65" s="271">
        <f t="shared" si="2"/>
        <v>1</v>
      </c>
      <c r="AG65" s="192">
        <f t="shared" si="1"/>
        <v>0.26599</v>
      </c>
    </row>
    <row r="66" spans="1:33" x14ac:dyDescent="0.25">
      <c r="A66" s="1">
        <v>1945</v>
      </c>
      <c r="B66" s="1" t="s">
        <v>26</v>
      </c>
      <c r="C66" s="1" t="str">
        <f t="shared" ref="C66:C129" si="3">CONCATENATE(A66,B66,"Default")</f>
        <v>1945YTDefault</v>
      </c>
      <c r="D66" s="56">
        <v>0.12182999999999999</v>
      </c>
      <c r="E66" s="56">
        <v>0.4264</v>
      </c>
      <c r="F66" s="56">
        <v>0</v>
      </c>
      <c r="G66" s="56">
        <v>2.4369999999999999E-2</v>
      </c>
      <c r="H66" s="56">
        <v>0.1066</v>
      </c>
      <c r="I66" s="56">
        <v>0</v>
      </c>
      <c r="J66" s="56">
        <v>0</v>
      </c>
      <c r="K66" s="56">
        <v>3.0499999999999998E-3</v>
      </c>
      <c r="L66" s="56">
        <v>6.0899999999999999E-3</v>
      </c>
      <c r="M66" s="56">
        <v>4.061E-2</v>
      </c>
      <c r="N66" s="56">
        <v>5.0599999999998979E-3</v>
      </c>
      <c r="O66" s="56">
        <v>0</v>
      </c>
      <c r="P66" s="56">
        <v>0</v>
      </c>
      <c r="Q66" s="56">
        <v>1.0199999999999999E-3</v>
      </c>
      <c r="R66" s="56">
        <v>0</v>
      </c>
      <c r="S66" s="56">
        <v>7.11E-3</v>
      </c>
      <c r="T66" s="56">
        <v>8.1220000000000001E-2</v>
      </c>
      <c r="U66" s="56">
        <v>6.0909999999999999E-2</v>
      </c>
      <c r="V66" s="56">
        <v>0.10152</v>
      </c>
      <c r="W66" s="56">
        <v>6.0899999999999999E-3</v>
      </c>
      <c r="X66" s="56">
        <v>0</v>
      </c>
      <c r="Y66" s="56">
        <v>0</v>
      </c>
      <c r="Z66" s="56">
        <v>0</v>
      </c>
      <c r="AA66" s="56">
        <v>8.1200000000000005E-3</v>
      </c>
      <c r="AB66" s="56">
        <v>0</v>
      </c>
      <c r="AC66" s="56">
        <v>0</v>
      </c>
      <c r="AE66" s="271">
        <f t="shared" ref="AE66:AE129" si="4">SUM(D66:AC66)</f>
        <v>1</v>
      </c>
      <c r="AG66" s="192">
        <f t="shared" ref="AG66:AG129" si="5">+SUM(Q66:AC66)</f>
        <v>0.26599</v>
      </c>
    </row>
    <row r="67" spans="1:33" x14ac:dyDescent="0.25">
      <c r="A67" s="1">
        <v>1946</v>
      </c>
      <c r="B67" s="1" t="s">
        <v>14</v>
      </c>
      <c r="C67" s="1" t="str">
        <f t="shared" si="3"/>
        <v>1946ABDefault</v>
      </c>
      <c r="D67" s="56">
        <v>0.12182999999999999</v>
      </c>
      <c r="E67" s="56">
        <v>0.4264</v>
      </c>
      <c r="F67" s="56">
        <v>0</v>
      </c>
      <c r="G67" s="56">
        <v>2.4369999999999999E-2</v>
      </c>
      <c r="H67" s="56">
        <v>0.1066</v>
      </c>
      <c r="I67" s="56">
        <v>0</v>
      </c>
      <c r="J67" s="56">
        <v>0</v>
      </c>
      <c r="K67" s="56">
        <v>3.0499999999999998E-3</v>
      </c>
      <c r="L67" s="56">
        <v>6.0899999999999999E-3</v>
      </c>
      <c r="M67" s="56">
        <v>4.061E-2</v>
      </c>
      <c r="N67" s="56">
        <v>5.0599999999998979E-3</v>
      </c>
      <c r="O67" s="56">
        <v>0</v>
      </c>
      <c r="P67" s="56">
        <v>0</v>
      </c>
      <c r="Q67" s="56">
        <v>1.0199999999999999E-3</v>
      </c>
      <c r="R67" s="56">
        <v>0</v>
      </c>
      <c r="S67" s="56">
        <v>7.11E-3</v>
      </c>
      <c r="T67" s="56">
        <v>8.1220000000000001E-2</v>
      </c>
      <c r="U67" s="56">
        <v>6.0909999999999999E-2</v>
      </c>
      <c r="V67" s="56">
        <v>0.10152</v>
      </c>
      <c r="W67" s="56">
        <v>6.0899999999999999E-3</v>
      </c>
      <c r="X67" s="56">
        <v>0</v>
      </c>
      <c r="Y67" s="56">
        <v>0</v>
      </c>
      <c r="Z67" s="56">
        <v>0</v>
      </c>
      <c r="AA67" s="56">
        <v>8.1200000000000005E-3</v>
      </c>
      <c r="AB67" s="56">
        <v>0</v>
      </c>
      <c r="AC67" s="56">
        <v>0</v>
      </c>
      <c r="AE67" s="271">
        <f t="shared" si="4"/>
        <v>1</v>
      </c>
      <c r="AG67" s="192">
        <f t="shared" si="5"/>
        <v>0.26599</v>
      </c>
    </row>
    <row r="68" spans="1:33" x14ac:dyDescent="0.25">
      <c r="A68" s="1">
        <v>1946</v>
      </c>
      <c r="B68" s="1" t="s">
        <v>15</v>
      </c>
      <c r="C68" s="1" t="str">
        <f t="shared" si="3"/>
        <v>1946BCDefault</v>
      </c>
      <c r="D68" s="56">
        <v>0.12182999999999999</v>
      </c>
      <c r="E68" s="56">
        <v>0.4264</v>
      </c>
      <c r="F68" s="56">
        <v>0</v>
      </c>
      <c r="G68" s="56">
        <v>2.4369999999999999E-2</v>
      </c>
      <c r="H68" s="56">
        <v>0.1066</v>
      </c>
      <c r="I68" s="56">
        <v>0</v>
      </c>
      <c r="J68" s="56">
        <v>0</v>
      </c>
      <c r="K68" s="56">
        <v>3.0499999999999998E-3</v>
      </c>
      <c r="L68" s="56">
        <v>6.0899999999999999E-3</v>
      </c>
      <c r="M68" s="56">
        <v>4.061E-2</v>
      </c>
      <c r="N68" s="56">
        <v>5.0599999999998979E-3</v>
      </c>
      <c r="O68" s="56">
        <v>0</v>
      </c>
      <c r="P68" s="56">
        <v>0</v>
      </c>
      <c r="Q68" s="56">
        <v>1.0199999999999999E-3</v>
      </c>
      <c r="R68" s="56">
        <v>0</v>
      </c>
      <c r="S68" s="56">
        <v>7.11E-3</v>
      </c>
      <c r="T68" s="56">
        <v>8.1220000000000001E-2</v>
      </c>
      <c r="U68" s="56">
        <v>6.0909999999999999E-2</v>
      </c>
      <c r="V68" s="56">
        <v>0.10152</v>
      </c>
      <c r="W68" s="56">
        <v>6.0899999999999999E-3</v>
      </c>
      <c r="X68" s="56">
        <v>0</v>
      </c>
      <c r="Y68" s="56">
        <v>0</v>
      </c>
      <c r="Z68" s="56">
        <v>0</v>
      </c>
      <c r="AA68" s="56">
        <v>8.1200000000000005E-3</v>
      </c>
      <c r="AB68" s="56">
        <v>0</v>
      </c>
      <c r="AC68" s="56">
        <v>0</v>
      </c>
      <c r="AE68" s="271">
        <f t="shared" si="4"/>
        <v>1</v>
      </c>
      <c r="AG68" s="192">
        <f t="shared" si="5"/>
        <v>0.26599</v>
      </c>
    </row>
    <row r="69" spans="1:33" x14ac:dyDescent="0.25">
      <c r="A69" s="1">
        <v>1946</v>
      </c>
      <c r="B69" s="1" t="s">
        <v>17</v>
      </c>
      <c r="C69" s="1" t="str">
        <f t="shared" si="3"/>
        <v>1946MBDefault</v>
      </c>
      <c r="D69" s="56">
        <v>0.12182999999999999</v>
      </c>
      <c r="E69" s="56">
        <v>0.4264</v>
      </c>
      <c r="F69" s="56">
        <v>0</v>
      </c>
      <c r="G69" s="56">
        <v>2.4369999999999999E-2</v>
      </c>
      <c r="H69" s="56">
        <v>0.1066</v>
      </c>
      <c r="I69" s="56">
        <v>0</v>
      </c>
      <c r="J69" s="56">
        <v>0</v>
      </c>
      <c r="K69" s="56">
        <v>3.0499999999999998E-3</v>
      </c>
      <c r="L69" s="56">
        <v>6.0899999999999999E-3</v>
      </c>
      <c r="M69" s="56">
        <v>4.061E-2</v>
      </c>
      <c r="N69" s="56">
        <v>5.0599999999998979E-3</v>
      </c>
      <c r="O69" s="56">
        <v>0</v>
      </c>
      <c r="P69" s="56">
        <v>0</v>
      </c>
      <c r="Q69" s="56">
        <v>1.0199999999999999E-3</v>
      </c>
      <c r="R69" s="56">
        <v>0</v>
      </c>
      <c r="S69" s="56">
        <v>7.11E-3</v>
      </c>
      <c r="T69" s="56">
        <v>8.1220000000000001E-2</v>
      </c>
      <c r="U69" s="56">
        <v>6.0909999999999999E-2</v>
      </c>
      <c r="V69" s="56">
        <v>0.10152</v>
      </c>
      <c r="W69" s="56">
        <v>6.0899999999999999E-3</v>
      </c>
      <c r="X69" s="56">
        <v>0</v>
      </c>
      <c r="Y69" s="56">
        <v>0</v>
      </c>
      <c r="Z69" s="56">
        <v>0</v>
      </c>
      <c r="AA69" s="56">
        <v>8.1200000000000005E-3</v>
      </c>
      <c r="AB69" s="56">
        <v>0</v>
      </c>
      <c r="AC69" s="56">
        <v>0</v>
      </c>
      <c r="AD69" s="51"/>
      <c r="AE69" s="271">
        <f t="shared" si="4"/>
        <v>1</v>
      </c>
      <c r="AG69" s="192">
        <f t="shared" si="5"/>
        <v>0.26599</v>
      </c>
    </row>
    <row r="70" spans="1:33" x14ac:dyDescent="0.25">
      <c r="A70" s="1">
        <v>1946</v>
      </c>
      <c r="B70" s="1" t="s">
        <v>20</v>
      </c>
      <c r="C70" s="1" t="str">
        <f t="shared" si="3"/>
        <v>1946NBDefault</v>
      </c>
      <c r="D70" s="56">
        <v>0.12182999999999999</v>
      </c>
      <c r="E70" s="56">
        <v>0.4264</v>
      </c>
      <c r="F70" s="56">
        <v>0</v>
      </c>
      <c r="G70" s="56">
        <v>2.4369999999999999E-2</v>
      </c>
      <c r="H70" s="56">
        <v>0.1066</v>
      </c>
      <c r="I70" s="56">
        <v>0</v>
      </c>
      <c r="J70" s="56">
        <v>0</v>
      </c>
      <c r="K70" s="56">
        <v>3.0499999999999998E-3</v>
      </c>
      <c r="L70" s="56">
        <v>6.0899999999999999E-3</v>
      </c>
      <c r="M70" s="56">
        <v>4.061E-2</v>
      </c>
      <c r="N70" s="56">
        <v>5.0599999999998979E-3</v>
      </c>
      <c r="O70" s="56">
        <v>0</v>
      </c>
      <c r="P70" s="56">
        <v>0</v>
      </c>
      <c r="Q70" s="56">
        <v>1.0199999999999999E-3</v>
      </c>
      <c r="R70" s="56">
        <v>0</v>
      </c>
      <c r="S70" s="56">
        <v>7.11E-3</v>
      </c>
      <c r="T70" s="56">
        <v>8.1220000000000001E-2</v>
      </c>
      <c r="U70" s="56">
        <v>6.0909999999999999E-2</v>
      </c>
      <c r="V70" s="56">
        <v>0.10152</v>
      </c>
      <c r="W70" s="56">
        <v>6.0899999999999999E-3</v>
      </c>
      <c r="X70" s="56">
        <v>0</v>
      </c>
      <c r="Y70" s="56">
        <v>0</v>
      </c>
      <c r="Z70" s="56">
        <v>0</v>
      </c>
      <c r="AA70" s="56">
        <v>8.1200000000000005E-3</v>
      </c>
      <c r="AB70" s="56">
        <v>0</v>
      </c>
      <c r="AC70" s="56">
        <v>0</v>
      </c>
      <c r="AE70" s="271">
        <f t="shared" si="4"/>
        <v>1</v>
      </c>
      <c r="AG70" s="192">
        <f t="shared" si="5"/>
        <v>0.26599</v>
      </c>
    </row>
    <row r="71" spans="1:33" x14ac:dyDescent="0.25">
      <c r="A71" s="1">
        <v>1946</v>
      </c>
      <c r="B71" s="1" t="s">
        <v>21</v>
      </c>
      <c r="C71" s="1" t="str">
        <f t="shared" si="3"/>
        <v>1946NLDefault</v>
      </c>
      <c r="D71" s="56">
        <v>0.12182999999999999</v>
      </c>
      <c r="E71" s="56">
        <v>0.4264</v>
      </c>
      <c r="F71" s="56">
        <v>0</v>
      </c>
      <c r="G71" s="56">
        <v>2.4369999999999999E-2</v>
      </c>
      <c r="H71" s="56">
        <v>0.1066</v>
      </c>
      <c r="I71" s="56">
        <v>0</v>
      </c>
      <c r="J71" s="56">
        <v>0</v>
      </c>
      <c r="K71" s="56">
        <v>3.0499999999999998E-3</v>
      </c>
      <c r="L71" s="56">
        <v>6.0899999999999999E-3</v>
      </c>
      <c r="M71" s="56">
        <v>4.061E-2</v>
      </c>
      <c r="N71" s="56">
        <v>5.0599999999998979E-3</v>
      </c>
      <c r="O71" s="56">
        <v>0</v>
      </c>
      <c r="P71" s="56">
        <v>0</v>
      </c>
      <c r="Q71" s="56">
        <v>1.0199999999999999E-3</v>
      </c>
      <c r="R71" s="56">
        <v>0</v>
      </c>
      <c r="S71" s="56">
        <v>7.11E-3</v>
      </c>
      <c r="T71" s="56">
        <v>8.1220000000000001E-2</v>
      </c>
      <c r="U71" s="56">
        <v>6.0909999999999999E-2</v>
      </c>
      <c r="V71" s="56">
        <v>0.10152</v>
      </c>
      <c r="W71" s="56">
        <v>6.0899999999999999E-3</v>
      </c>
      <c r="X71" s="56">
        <v>0</v>
      </c>
      <c r="Y71" s="56">
        <v>0</v>
      </c>
      <c r="Z71" s="56">
        <v>0</v>
      </c>
      <c r="AA71" s="56">
        <v>8.1200000000000005E-3</v>
      </c>
      <c r="AB71" s="56">
        <v>0</v>
      </c>
      <c r="AC71" s="56">
        <v>0</v>
      </c>
      <c r="AD71" s="51"/>
      <c r="AE71" s="271">
        <f t="shared" si="4"/>
        <v>1</v>
      </c>
      <c r="AG71" s="192">
        <f t="shared" si="5"/>
        <v>0.26599</v>
      </c>
    </row>
    <row r="72" spans="1:33" x14ac:dyDescent="0.25">
      <c r="A72" s="1">
        <v>1946</v>
      </c>
      <c r="B72" s="1" t="s">
        <v>22</v>
      </c>
      <c r="C72" s="1" t="str">
        <f t="shared" si="3"/>
        <v>1946NSDefault</v>
      </c>
      <c r="D72" s="56">
        <v>0.12182999999999999</v>
      </c>
      <c r="E72" s="56">
        <v>0.4264</v>
      </c>
      <c r="F72" s="56">
        <v>0</v>
      </c>
      <c r="G72" s="56">
        <v>2.4369999999999999E-2</v>
      </c>
      <c r="H72" s="56">
        <v>0.1066</v>
      </c>
      <c r="I72" s="56">
        <v>0</v>
      </c>
      <c r="J72" s="56">
        <v>0</v>
      </c>
      <c r="K72" s="56">
        <v>3.0499999999999998E-3</v>
      </c>
      <c r="L72" s="56">
        <v>6.0899999999999999E-3</v>
      </c>
      <c r="M72" s="56">
        <v>4.061E-2</v>
      </c>
      <c r="N72" s="56">
        <v>5.0599999999998979E-3</v>
      </c>
      <c r="O72" s="56">
        <v>0</v>
      </c>
      <c r="P72" s="56">
        <v>0</v>
      </c>
      <c r="Q72" s="56">
        <v>1.0199999999999999E-3</v>
      </c>
      <c r="R72" s="56">
        <v>0</v>
      </c>
      <c r="S72" s="56">
        <v>7.11E-3</v>
      </c>
      <c r="T72" s="56">
        <v>8.1220000000000001E-2</v>
      </c>
      <c r="U72" s="56">
        <v>6.0909999999999999E-2</v>
      </c>
      <c r="V72" s="56">
        <v>0.10152</v>
      </c>
      <c r="W72" s="56">
        <v>6.0899999999999999E-3</v>
      </c>
      <c r="X72" s="56">
        <v>0</v>
      </c>
      <c r="Y72" s="56">
        <v>0</v>
      </c>
      <c r="Z72" s="56">
        <v>0</v>
      </c>
      <c r="AA72" s="56">
        <v>8.1200000000000005E-3</v>
      </c>
      <c r="AB72" s="56">
        <v>0</v>
      </c>
      <c r="AC72" s="56">
        <v>0</v>
      </c>
      <c r="AE72" s="271">
        <f t="shared" si="4"/>
        <v>1</v>
      </c>
      <c r="AG72" s="192">
        <f t="shared" si="5"/>
        <v>0.26599</v>
      </c>
    </row>
    <row r="73" spans="1:33" x14ac:dyDescent="0.25">
      <c r="A73" s="1">
        <v>1946</v>
      </c>
      <c r="B73" s="1" t="s">
        <v>24</v>
      </c>
      <c r="C73" s="1" t="str">
        <f t="shared" si="3"/>
        <v>1946NTDefault</v>
      </c>
      <c r="D73" s="56">
        <v>0.12182999999999999</v>
      </c>
      <c r="E73" s="56">
        <v>0.4264</v>
      </c>
      <c r="F73" s="56">
        <v>0</v>
      </c>
      <c r="G73" s="56">
        <v>2.4369999999999999E-2</v>
      </c>
      <c r="H73" s="56">
        <v>0.1066</v>
      </c>
      <c r="I73" s="56">
        <v>0</v>
      </c>
      <c r="J73" s="56">
        <v>0</v>
      </c>
      <c r="K73" s="56">
        <v>3.0499999999999998E-3</v>
      </c>
      <c r="L73" s="56">
        <v>6.0899999999999999E-3</v>
      </c>
      <c r="M73" s="56">
        <v>4.061E-2</v>
      </c>
      <c r="N73" s="56">
        <v>5.0599999999998979E-3</v>
      </c>
      <c r="O73" s="56">
        <v>0</v>
      </c>
      <c r="P73" s="56">
        <v>0</v>
      </c>
      <c r="Q73" s="56">
        <v>1.0199999999999999E-3</v>
      </c>
      <c r="R73" s="56">
        <v>0</v>
      </c>
      <c r="S73" s="56">
        <v>7.11E-3</v>
      </c>
      <c r="T73" s="56">
        <v>8.1220000000000001E-2</v>
      </c>
      <c r="U73" s="56">
        <v>6.0909999999999999E-2</v>
      </c>
      <c r="V73" s="56">
        <v>0.10152</v>
      </c>
      <c r="W73" s="56">
        <v>6.0899999999999999E-3</v>
      </c>
      <c r="X73" s="56">
        <v>0</v>
      </c>
      <c r="Y73" s="56">
        <v>0</v>
      </c>
      <c r="Z73" s="56">
        <v>0</v>
      </c>
      <c r="AA73" s="56">
        <v>8.1200000000000005E-3</v>
      </c>
      <c r="AB73" s="56">
        <v>0</v>
      </c>
      <c r="AC73" s="56">
        <v>0</v>
      </c>
      <c r="AE73" s="271">
        <f t="shared" si="4"/>
        <v>1</v>
      </c>
      <c r="AG73" s="192">
        <f t="shared" si="5"/>
        <v>0.26599</v>
      </c>
    </row>
    <row r="74" spans="1:33" x14ac:dyDescent="0.25">
      <c r="A74" s="1">
        <v>1946</v>
      </c>
      <c r="B74" s="1" t="s">
        <v>25</v>
      </c>
      <c r="C74" s="1" t="str">
        <f t="shared" si="3"/>
        <v>1946NUDefault</v>
      </c>
      <c r="D74" s="56">
        <v>0.12182999999999999</v>
      </c>
      <c r="E74" s="56">
        <v>0.4264</v>
      </c>
      <c r="F74" s="56">
        <v>0</v>
      </c>
      <c r="G74" s="56">
        <v>2.4369999999999999E-2</v>
      </c>
      <c r="H74" s="56">
        <v>0.1066</v>
      </c>
      <c r="I74" s="56">
        <v>0</v>
      </c>
      <c r="J74" s="56">
        <v>0</v>
      </c>
      <c r="K74" s="56">
        <v>3.0499999999999998E-3</v>
      </c>
      <c r="L74" s="56">
        <v>6.0899999999999999E-3</v>
      </c>
      <c r="M74" s="56">
        <v>4.061E-2</v>
      </c>
      <c r="N74" s="56">
        <v>5.0599999999998979E-3</v>
      </c>
      <c r="O74" s="56">
        <v>0</v>
      </c>
      <c r="P74" s="56">
        <v>0</v>
      </c>
      <c r="Q74" s="56">
        <v>1.0199999999999999E-3</v>
      </c>
      <c r="R74" s="56">
        <v>0</v>
      </c>
      <c r="S74" s="56">
        <v>7.11E-3</v>
      </c>
      <c r="T74" s="56">
        <v>8.1220000000000001E-2</v>
      </c>
      <c r="U74" s="56">
        <v>6.0909999999999999E-2</v>
      </c>
      <c r="V74" s="56">
        <v>0.10152</v>
      </c>
      <c r="W74" s="56">
        <v>6.0899999999999999E-3</v>
      </c>
      <c r="X74" s="56">
        <v>0</v>
      </c>
      <c r="Y74" s="56">
        <v>0</v>
      </c>
      <c r="Z74" s="56">
        <v>0</v>
      </c>
      <c r="AA74" s="56">
        <v>8.1200000000000005E-3</v>
      </c>
      <c r="AB74" s="56">
        <v>0</v>
      </c>
      <c r="AC74" s="56">
        <v>0</v>
      </c>
      <c r="AE74" s="271">
        <f t="shared" si="4"/>
        <v>1</v>
      </c>
      <c r="AG74" s="192">
        <f t="shared" si="5"/>
        <v>0.26599</v>
      </c>
    </row>
    <row r="75" spans="1:33" x14ac:dyDescent="0.25">
      <c r="A75" s="1">
        <v>1946</v>
      </c>
      <c r="B75" s="1" t="s">
        <v>18</v>
      </c>
      <c r="C75" s="1" t="str">
        <f t="shared" si="3"/>
        <v>1946ONDefault</v>
      </c>
      <c r="D75" s="56">
        <v>0.12182999999999999</v>
      </c>
      <c r="E75" s="56">
        <v>0.4264</v>
      </c>
      <c r="F75" s="56">
        <v>0</v>
      </c>
      <c r="G75" s="56">
        <v>2.4369999999999999E-2</v>
      </c>
      <c r="H75" s="56">
        <v>0.1066</v>
      </c>
      <c r="I75" s="56">
        <v>0</v>
      </c>
      <c r="J75" s="56">
        <v>0</v>
      </c>
      <c r="K75" s="56">
        <v>3.0499999999999998E-3</v>
      </c>
      <c r="L75" s="56">
        <v>6.0899999999999999E-3</v>
      </c>
      <c r="M75" s="56">
        <v>4.061E-2</v>
      </c>
      <c r="N75" s="56">
        <v>5.0599999999998979E-3</v>
      </c>
      <c r="O75" s="56">
        <v>0</v>
      </c>
      <c r="P75" s="56">
        <v>0</v>
      </c>
      <c r="Q75" s="56">
        <v>1.0199999999999999E-3</v>
      </c>
      <c r="R75" s="56">
        <v>0</v>
      </c>
      <c r="S75" s="56">
        <v>7.11E-3</v>
      </c>
      <c r="T75" s="56">
        <v>8.1220000000000001E-2</v>
      </c>
      <c r="U75" s="56">
        <v>6.0909999999999999E-2</v>
      </c>
      <c r="V75" s="56">
        <v>0.10152</v>
      </c>
      <c r="W75" s="56">
        <v>6.0899999999999999E-3</v>
      </c>
      <c r="X75" s="56">
        <v>0</v>
      </c>
      <c r="Y75" s="56">
        <v>0</v>
      </c>
      <c r="Z75" s="56">
        <v>0</v>
      </c>
      <c r="AA75" s="56">
        <v>8.1200000000000005E-3</v>
      </c>
      <c r="AB75" s="56">
        <v>0</v>
      </c>
      <c r="AC75" s="56">
        <v>0</v>
      </c>
      <c r="AE75" s="271">
        <f t="shared" si="4"/>
        <v>1</v>
      </c>
      <c r="AG75" s="192">
        <f t="shared" si="5"/>
        <v>0.26599</v>
      </c>
    </row>
    <row r="76" spans="1:33" x14ac:dyDescent="0.25">
      <c r="A76" s="1">
        <v>1946</v>
      </c>
      <c r="B76" s="1" t="s">
        <v>23</v>
      </c>
      <c r="C76" s="1" t="str">
        <f t="shared" si="3"/>
        <v>1946PEDefault</v>
      </c>
      <c r="D76" s="56">
        <v>0.12182999999999999</v>
      </c>
      <c r="E76" s="56">
        <v>0.4264</v>
      </c>
      <c r="F76" s="56">
        <v>0</v>
      </c>
      <c r="G76" s="56">
        <v>2.4369999999999999E-2</v>
      </c>
      <c r="H76" s="56">
        <v>0.1066</v>
      </c>
      <c r="I76" s="56">
        <v>0</v>
      </c>
      <c r="J76" s="56">
        <v>0</v>
      </c>
      <c r="K76" s="56">
        <v>3.0499999999999998E-3</v>
      </c>
      <c r="L76" s="56">
        <v>6.0899999999999999E-3</v>
      </c>
      <c r="M76" s="56">
        <v>4.061E-2</v>
      </c>
      <c r="N76" s="56">
        <v>5.0599999999998979E-3</v>
      </c>
      <c r="O76" s="56">
        <v>0</v>
      </c>
      <c r="P76" s="56">
        <v>0</v>
      </c>
      <c r="Q76" s="56">
        <v>1.0199999999999999E-3</v>
      </c>
      <c r="R76" s="56">
        <v>0</v>
      </c>
      <c r="S76" s="56">
        <v>7.11E-3</v>
      </c>
      <c r="T76" s="56">
        <v>8.1220000000000001E-2</v>
      </c>
      <c r="U76" s="56">
        <v>6.0909999999999999E-2</v>
      </c>
      <c r="V76" s="56">
        <v>0.10152</v>
      </c>
      <c r="W76" s="56">
        <v>6.0899999999999999E-3</v>
      </c>
      <c r="X76" s="56">
        <v>0</v>
      </c>
      <c r="Y76" s="56">
        <v>0</v>
      </c>
      <c r="Z76" s="56">
        <v>0</v>
      </c>
      <c r="AA76" s="56">
        <v>8.1200000000000005E-3</v>
      </c>
      <c r="AB76" s="56">
        <v>0</v>
      </c>
      <c r="AC76" s="56">
        <v>0</v>
      </c>
      <c r="AE76" s="271">
        <f t="shared" si="4"/>
        <v>1</v>
      </c>
      <c r="AG76" s="192">
        <f t="shared" si="5"/>
        <v>0.26599</v>
      </c>
    </row>
    <row r="77" spans="1:33" x14ac:dyDescent="0.25">
      <c r="A77" s="1">
        <v>1946</v>
      </c>
      <c r="B77" s="1" t="s">
        <v>19</v>
      </c>
      <c r="C77" s="1" t="str">
        <f t="shared" si="3"/>
        <v>1946QCDefault</v>
      </c>
      <c r="D77" s="56">
        <v>0.12182999999999999</v>
      </c>
      <c r="E77" s="56">
        <v>0.4264</v>
      </c>
      <c r="F77" s="56">
        <v>0</v>
      </c>
      <c r="G77" s="56">
        <v>2.4369999999999999E-2</v>
      </c>
      <c r="H77" s="56">
        <v>0.1066</v>
      </c>
      <c r="I77" s="56">
        <v>0</v>
      </c>
      <c r="J77" s="56">
        <v>0</v>
      </c>
      <c r="K77" s="56">
        <v>3.0499999999999998E-3</v>
      </c>
      <c r="L77" s="56">
        <v>6.0899999999999999E-3</v>
      </c>
      <c r="M77" s="56">
        <v>4.061E-2</v>
      </c>
      <c r="N77" s="56">
        <v>5.0599999999998979E-3</v>
      </c>
      <c r="O77" s="56">
        <v>0</v>
      </c>
      <c r="P77" s="56">
        <v>0</v>
      </c>
      <c r="Q77" s="56">
        <v>1.0199999999999999E-3</v>
      </c>
      <c r="R77" s="56">
        <v>0</v>
      </c>
      <c r="S77" s="56">
        <v>7.11E-3</v>
      </c>
      <c r="T77" s="56">
        <v>8.1220000000000001E-2</v>
      </c>
      <c r="U77" s="56">
        <v>6.0909999999999999E-2</v>
      </c>
      <c r="V77" s="56">
        <v>0.10152</v>
      </c>
      <c r="W77" s="56">
        <v>6.0899999999999999E-3</v>
      </c>
      <c r="X77" s="56">
        <v>0</v>
      </c>
      <c r="Y77" s="56">
        <v>0</v>
      </c>
      <c r="Z77" s="56">
        <v>0</v>
      </c>
      <c r="AA77" s="56">
        <v>8.1200000000000005E-3</v>
      </c>
      <c r="AB77" s="56">
        <v>0</v>
      </c>
      <c r="AC77" s="56">
        <v>0</v>
      </c>
      <c r="AE77" s="271">
        <f t="shared" si="4"/>
        <v>1</v>
      </c>
      <c r="AG77" s="192">
        <f t="shared" si="5"/>
        <v>0.26599</v>
      </c>
    </row>
    <row r="78" spans="1:33" x14ac:dyDescent="0.25">
      <c r="A78" s="1">
        <v>1946</v>
      </c>
      <c r="B78" s="1" t="s">
        <v>16</v>
      </c>
      <c r="C78" s="1" t="str">
        <f t="shared" si="3"/>
        <v>1946SKDefault</v>
      </c>
      <c r="D78" s="56">
        <v>0.12182999999999999</v>
      </c>
      <c r="E78" s="56">
        <v>0.4264</v>
      </c>
      <c r="F78" s="56">
        <v>0</v>
      </c>
      <c r="G78" s="56">
        <v>2.4369999999999999E-2</v>
      </c>
      <c r="H78" s="56">
        <v>0.1066</v>
      </c>
      <c r="I78" s="56">
        <v>0</v>
      </c>
      <c r="J78" s="56">
        <v>0</v>
      </c>
      <c r="K78" s="56">
        <v>3.0499999999999998E-3</v>
      </c>
      <c r="L78" s="56">
        <v>6.0899999999999999E-3</v>
      </c>
      <c r="M78" s="56">
        <v>4.061E-2</v>
      </c>
      <c r="N78" s="56">
        <v>5.0599999999998979E-3</v>
      </c>
      <c r="O78" s="56">
        <v>0</v>
      </c>
      <c r="P78" s="56">
        <v>0</v>
      </c>
      <c r="Q78" s="56">
        <v>1.0199999999999999E-3</v>
      </c>
      <c r="R78" s="56">
        <v>0</v>
      </c>
      <c r="S78" s="56">
        <v>7.11E-3</v>
      </c>
      <c r="T78" s="56">
        <v>8.1220000000000001E-2</v>
      </c>
      <c r="U78" s="56">
        <v>6.0909999999999999E-2</v>
      </c>
      <c r="V78" s="56">
        <v>0.10152</v>
      </c>
      <c r="W78" s="56">
        <v>6.0899999999999999E-3</v>
      </c>
      <c r="X78" s="56">
        <v>0</v>
      </c>
      <c r="Y78" s="56">
        <v>0</v>
      </c>
      <c r="Z78" s="56">
        <v>0</v>
      </c>
      <c r="AA78" s="56">
        <v>8.1200000000000005E-3</v>
      </c>
      <c r="AB78" s="56">
        <v>0</v>
      </c>
      <c r="AC78" s="56">
        <v>0</v>
      </c>
      <c r="AE78" s="271">
        <f t="shared" si="4"/>
        <v>1</v>
      </c>
      <c r="AG78" s="192">
        <f t="shared" si="5"/>
        <v>0.26599</v>
      </c>
    </row>
    <row r="79" spans="1:33" x14ac:dyDescent="0.25">
      <c r="A79" s="1">
        <v>1946</v>
      </c>
      <c r="B79" s="1" t="s">
        <v>26</v>
      </c>
      <c r="C79" s="1" t="str">
        <f t="shared" si="3"/>
        <v>1946YTDefault</v>
      </c>
      <c r="D79" s="56">
        <v>0.12182999999999999</v>
      </c>
      <c r="E79" s="56">
        <v>0.4264</v>
      </c>
      <c r="F79" s="56">
        <v>0</v>
      </c>
      <c r="G79" s="56">
        <v>2.4369999999999999E-2</v>
      </c>
      <c r="H79" s="56">
        <v>0.1066</v>
      </c>
      <c r="I79" s="56">
        <v>0</v>
      </c>
      <c r="J79" s="56">
        <v>0</v>
      </c>
      <c r="K79" s="56">
        <v>3.0499999999999998E-3</v>
      </c>
      <c r="L79" s="56">
        <v>6.0899999999999999E-3</v>
      </c>
      <c r="M79" s="56">
        <v>4.061E-2</v>
      </c>
      <c r="N79" s="56">
        <v>5.0599999999998979E-3</v>
      </c>
      <c r="O79" s="56">
        <v>0</v>
      </c>
      <c r="P79" s="56">
        <v>0</v>
      </c>
      <c r="Q79" s="56">
        <v>1.0199999999999999E-3</v>
      </c>
      <c r="R79" s="56">
        <v>0</v>
      </c>
      <c r="S79" s="56">
        <v>7.11E-3</v>
      </c>
      <c r="T79" s="56">
        <v>8.1220000000000001E-2</v>
      </c>
      <c r="U79" s="56">
        <v>6.0909999999999999E-2</v>
      </c>
      <c r="V79" s="56">
        <v>0.10152</v>
      </c>
      <c r="W79" s="56">
        <v>6.0899999999999999E-3</v>
      </c>
      <c r="X79" s="56">
        <v>0</v>
      </c>
      <c r="Y79" s="56">
        <v>0</v>
      </c>
      <c r="Z79" s="56">
        <v>0</v>
      </c>
      <c r="AA79" s="56">
        <v>8.1200000000000005E-3</v>
      </c>
      <c r="AB79" s="56">
        <v>0</v>
      </c>
      <c r="AC79" s="56">
        <v>0</v>
      </c>
      <c r="AE79" s="271">
        <f t="shared" si="4"/>
        <v>1</v>
      </c>
      <c r="AG79" s="192">
        <f t="shared" si="5"/>
        <v>0.26599</v>
      </c>
    </row>
    <row r="80" spans="1:33" x14ac:dyDescent="0.25">
      <c r="A80" s="1">
        <v>1947</v>
      </c>
      <c r="B80" s="1" t="s">
        <v>14</v>
      </c>
      <c r="C80" s="1" t="str">
        <f t="shared" si="3"/>
        <v>1947ABDefault</v>
      </c>
      <c r="D80" s="56">
        <v>0.12182999999999999</v>
      </c>
      <c r="E80" s="56">
        <v>0.4264</v>
      </c>
      <c r="F80" s="56">
        <v>0</v>
      </c>
      <c r="G80" s="56">
        <v>2.4369999999999999E-2</v>
      </c>
      <c r="H80" s="56">
        <v>0.1066</v>
      </c>
      <c r="I80" s="56">
        <v>0</v>
      </c>
      <c r="J80" s="56">
        <v>0</v>
      </c>
      <c r="K80" s="56">
        <v>3.0499999999999998E-3</v>
      </c>
      <c r="L80" s="56">
        <v>6.0899999999999999E-3</v>
      </c>
      <c r="M80" s="56">
        <v>4.061E-2</v>
      </c>
      <c r="N80" s="56">
        <v>5.0599999999998979E-3</v>
      </c>
      <c r="O80" s="56">
        <v>0</v>
      </c>
      <c r="P80" s="56">
        <v>0</v>
      </c>
      <c r="Q80" s="56">
        <v>1.0199999999999999E-3</v>
      </c>
      <c r="R80" s="56">
        <v>0</v>
      </c>
      <c r="S80" s="56">
        <v>7.11E-3</v>
      </c>
      <c r="T80" s="56">
        <v>8.1220000000000001E-2</v>
      </c>
      <c r="U80" s="56">
        <v>6.0909999999999999E-2</v>
      </c>
      <c r="V80" s="56">
        <v>0.10152</v>
      </c>
      <c r="W80" s="56">
        <v>6.0899999999999999E-3</v>
      </c>
      <c r="X80" s="56">
        <v>0</v>
      </c>
      <c r="Y80" s="56">
        <v>0</v>
      </c>
      <c r="Z80" s="56">
        <v>0</v>
      </c>
      <c r="AA80" s="56">
        <v>8.1200000000000005E-3</v>
      </c>
      <c r="AB80" s="56">
        <v>0</v>
      </c>
      <c r="AC80" s="56">
        <v>0</v>
      </c>
      <c r="AE80" s="271">
        <f t="shared" si="4"/>
        <v>1</v>
      </c>
      <c r="AG80" s="192">
        <f t="shared" si="5"/>
        <v>0.26599</v>
      </c>
    </row>
    <row r="81" spans="1:33" x14ac:dyDescent="0.25">
      <c r="A81" s="1">
        <v>1947</v>
      </c>
      <c r="B81" s="1" t="s">
        <v>15</v>
      </c>
      <c r="C81" s="1" t="str">
        <f t="shared" si="3"/>
        <v>1947BCDefault</v>
      </c>
      <c r="D81" s="56">
        <v>0.12182999999999999</v>
      </c>
      <c r="E81" s="56">
        <v>0.4264</v>
      </c>
      <c r="F81" s="56">
        <v>0</v>
      </c>
      <c r="G81" s="56">
        <v>2.4369999999999999E-2</v>
      </c>
      <c r="H81" s="56">
        <v>0.1066</v>
      </c>
      <c r="I81" s="56">
        <v>0</v>
      </c>
      <c r="J81" s="56">
        <v>0</v>
      </c>
      <c r="K81" s="56">
        <v>3.0499999999999998E-3</v>
      </c>
      <c r="L81" s="56">
        <v>6.0899999999999999E-3</v>
      </c>
      <c r="M81" s="56">
        <v>4.061E-2</v>
      </c>
      <c r="N81" s="56">
        <v>5.0599999999998979E-3</v>
      </c>
      <c r="O81" s="56">
        <v>0</v>
      </c>
      <c r="P81" s="56">
        <v>0</v>
      </c>
      <c r="Q81" s="56">
        <v>1.0199999999999999E-3</v>
      </c>
      <c r="R81" s="56">
        <v>0</v>
      </c>
      <c r="S81" s="56">
        <v>7.11E-3</v>
      </c>
      <c r="T81" s="56">
        <v>8.1220000000000001E-2</v>
      </c>
      <c r="U81" s="56">
        <v>6.0909999999999999E-2</v>
      </c>
      <c r="V81" s="56">
        <v>0.10152</v>
      </c>
      <c r="W81" s="56">
        <v>6.0899999999999999E-3</v>
      </c>
      <c r="X81" s="56">
        <v>0</v>
      </c>
      <c r="Y81" s="56">
        <v>0</v>
      </c>
      <c r="Z81" s="56">
        <v>0</v>
      </c>
      <c r="AA81" s="56">
        <v>8.1200000000000005E-3</v>
      </c>
      <c r="AB81" s="56">
        <v>0</v>
      </c>
      <c r="AC81" s="56">
        <v>0</v>
      </c>
      <c r="AE81" s="271">
        <f t="shared" si="4"/>
        <v>1</v>
      </c>
      <c r="AG81" s="192">
        <f t="shared" si="5"/>
        <v>0.26599</v>
      </c>
    </row>
    <row r="82" spans="1:33" x14ac:dyDescent="0.25">
      <c r="A82" s="1">
        <v>1947</v>
      </c>
      <c r="B82" s="1" t="s">
        <v>17</v>
      </c>
      <c r="C82" s="1" t="str">
        <f t="shared" si="3"/>
        <v>1947MBDefault</v>
      </c>
      <c r="D82" s="56">
        <v>0.12182999999999999</v>
      </c>
      <c r="E82" s="56">
        <v>0.4264</v>
      </c>
      <c r="F82" s="56">
        <v>0</v>
      </c>
      <c r="G82" s="56">
        <v>2.4369999999999999E-2</v>
      </c>
      <c r="H82" s="56">
        <v>0.1066</v>
      </c>
      <c r="I82" s="56">
        <v>0</v>
      </c>
      <c r="J82" s="56">
        <v>0</v>
      </c>
      <c r="K82" s="56">
        <v>3.0499999999999998E-3</v>
      </c>
      <c r="L82" s="56">
        <v>6.0899999999999999E-3</v>
      </c>
      <c r="M82" s="56">
        <v>4.061E-2</v>
      </c>
      <c r="N82" s="56">
        <v>5.0599999999998979E-3</v>
      </c>
      <c r="O82" s="56">
        <v>0</v>
      </c>
      <c r="P82" s="56">
        <v>0</v>
      </c>
      <c r="Q82" s="56">
        <v>1.0199999999999999E-3</v>
      </c>
      <c r="R82" s="56">
        <v>0</v>
      </c>
      <c r="S82" s="56">
        <v>7.11E-3</v>
      </c>
      <c r="T82" s="56">
        <v>8.1220000000000001E-2</v>
      </c>
      <c r="U82" s="56">
        <v>6.0909999999999999E-2</v>
      </c>
      <c r="V82" s="56">
        <v>0.10152</v>
      </c>
      <c r="W82" s="56">
        <v>6.0899999999999999E-3</v>
      </c>
      <c r="X82" s="56">
        <v>0</v>
      </c>
      <c r="Y82" s="56">
        <v>0</v>
      </c>
      <c r="Z82" s="56">
        <v>0</v>
      </c>
      <c r="AA82" s="56">
        <v>8.1200000000000005E-3</v>
      </c>
      <c r="AB82" s="56">
        <v>0</v>
      </c>
      <c r="AC82" s="56">
        <v>0</v>
      </c>
      <c r="AE82" s="271">
        <f t="shared" si="4"/>
        <v>1</v>
      </c>
      <c r="AG82" s="192">
        <f t="shared" si="5"/>
        <v>0.26599</v>
      </c>
    </row>
    <row r="83" spans="1:33" x14ac:dyDescent="0.25">
      <c r="A83" s="1">
        <v>1947</v>
      </c>
      <c r="B83" s="1" t="s">
        <v>20</v>
      </c>
      <c r="C83" s="1" t="str">
        <f t="shared" si="3"/>
        <v>1947NBDefault</v>
      </c>
      <c r="D83" s="56">
        <v>0.12182999999999999</v>
      </c>
      <c r="E83" s="56">
        <v>0.4264</v>
      </c>
      <c r="F83" s="56">
        <v>0</v>
      </c>
      <c r="G83" s="56">
        <v>2.4369999999999999E-2</v>
      </c>
      <c r="H83" s="56">
        <v>0.1066</v>
      </c>
      <c r="I83" s="56">
        <v>0</v>
      </c>
      <c r="J83" s="56">
        <v>0</v>
      </c>
      <c r="K83" s="56">
        <v>3.0499999999999998E-3</v>
      </c>
      <c r="L83" s="56">
        <v>6.0899999999999999E-3</v>
      </c>
      <c r="M83" s="56">
        <v>4.061E-2</v>
      </c>
      <c r="N83" s="56">
        <v>5.0599999999998979E-3</v>
      </c>
      <c r="O83" s="56">
        <v>0</v>
      </c>
      <c r="P83" s="56">
        <v>0</v>
      </c>
      <c r="Q83" s="56">
        <v>1.0199999999999999E-3</v>
      </c>
      <c r="R83" s="56">
        <v>0</v>
      </c>
      <c r="S83" s="56">
        <v>7.11E-3</v>
      </c>
      <c r="T83" s="56">
        <v>8.1220000000000001E-2</v>
      </c>
      <c r="U83" s="56">
        <v>6.0909999999999999E-2</v>
      </c>
      <c r="V83" s="56">
        <v>0.10152</v>
      </c>
      <c r="W83" s="56">
        <v>6.0899999999999999E-3</v>
      </c>
      <c r="X83" s="56">
        <v>0</v>
      </c>
      <c r="Y83" s="56">
        <v>0</v>
      </c>
      <c r="Z83" s="56">
        <v>0</v>
      </c>
      <c r="AA83" s="56">
        <v>8.1200000000000005E-3</v>
      </c>
      <c r="AB83" s="56">
        <v>0</v>
      </c>
      <c r="AC83" s="56">
        <v>0</v>
      </c>
      <c r="AE83" s="271">
        <f t="shared" si="4"/>
        <v>1</v>
      </c>
      <c r="AG83" s="192">
        <f t="shared" si="5"/>
        <v>0.26599</v>
      </c>
    </row>
    <row r="84" spans="1:33" x14ac:dyDescent="0.25">
      <c r="A84" s="1">
        <v>1947</v>
      </c>
      <c r="B84" s="1" t="s">
        <v>21</v>
      </c>
      <c r="C84" s="1" t="str">
        <f t="shared" si="3"/>
        <v>1947NLDefault</v>
      </c>
      <c r="D84" s="56">
        <v>0.12182999999999999</v>
      </c>
      <c r="E84" s="56">
        <v>0.4264</v>
      </c>
      <c r="F84" s="56">
        <v>0</v>
      </c>
      <c r="G84" s="56">
        <v>2.4369999999999999E-2</v>
      </c>
      <c r="H84" s="56">
        <v>0.1066</v>
      </c>
      <c r="I84" s="56">
        <v>0</v>
      </c>
      <c r="J84" s="56">
        <v>0</v>
      </c>
      <c r="K84" s="56">
        <v>3.0499999999999998E-3</v>
      </c>
      <c r="L84" s="56">
        <v>6.0899999999999999E-3</v>
      </c>
      <c r="M84" s="56">
        <v>4.061E-2</v>
      </c>
      <c r="N84" s="56">
        <v>5.0599999999998979E-3</v>
      </c>
      <c r="O84" s="56">
        <v>0</v>
      </c>
      <c r="P84" s="56">
        <v>0</v>
      </c>
      <c r="Q84" s="56">
        <v>1.0199999999999999E-3</v>
      </c>
      <c r="R84" s="56">
        <v>0</v>
      </c>
      <c r="S84" s="56">
        <v>7.11E-3</v>
      </c>
      <c r="T84" s="56">
        <v>8.1220000000000001E-2</v>
      </c>
      <c r="U84" s="56">
        <v>6.0909999999999999E-2</v>
      </c>
      <c r="V84" s="56">
        <v>0.10152</v>
      </c>
      <c r="W84" s="56">
        <v>6.0899999999999999E-3</v>
      </c>
      <c r="X84" s="56">
        <v>0</v>
      </c>
      <c r="Y84" s="56">
        <v>0</v>
      </c>
      <c r="Z84" s="56">
        <v>0</v>
      </c>
      <c r="AA84" s="56">
        <v>8.1200000000000005E-3</v>
      </c>
      <c r="AB84" s="56">
        <v>0</v>
      </c>
      <c r="AC84" s="56">
        <v>0</v>
      </c>
      <c r="AD84" s="51"/>
      <c r="AE84" s="271">
        <f t="shared" si="4"/>
        <v>1</v>
      </c>
      <c r="AG84" s="192">
        <f t="shared" si="5"/>
        <v>0.26599</v>
      </c>
    </row>
    <row r="85" spans="1:33" x14ac:dyDescent="0.25">
      <c r="A85" s="1">
        <v>1947</v>
      </c>
      <c r="B85" s="1" t="s">
        <v>22</v>
      </c>
      <c r="C85" s="1" t="str">
        <f t="shared" si="3"/>
        <v>1947NSDefault</v>
      </c>
      <c r="D85" s="56">
        <v>0.12182999999999999</v>
      </c>
      <c r="E85" s="56">
        <v>0.4264</v>
      </c>
      <c r="F85" s="56">
        <v>0</v>
      </c>
      <c r="G85" s="56">
        <v>2.4369999999999999E-2</v>
      </c>
      <c r="H85" s="56">
        <v>0.1066</v>
      </c>
      <c r="I85" s="56">
        <v>0</v>
      </c>
      <c r="J85" s="56">
        <v>0</v>
      </c>
      <c r="K85" s="56">
        <v>3.0499999999999998E-3</v>
      </c>
      <c r="L85" s="56">
        <v>6.0899999999999999E-3</v>
      </c>
      <c r="M85" s="56">
        <v>4.061E-2</v>
      </c>
      <c r="N85" s="56">
        <v>5.0599999999998979E-3</v>
      </c>
      <c r="O85" s="56">
        <v>0</v>
      </c>
      <c r="P85" s="56">
        <v>0</v>
      </c>
      <c r="Q85" s="56">
        <v>1.0199999999999999E-3</v>
      </c>
      <c r="R85" s="56">
        <v>0</v>
      </c>
      <c r="S85" s="56">
        <v>7.11E-3</v>
      </c>
      <c r="T85" s="56">
        <v>8.1220000000000001E-2</v>
      </c>
      <c r="U85" s="56">
        <v>6.0909999999999999E-2</v>
      </c>
      <c r="V85" s="56">
        <v>0.10152</v>
      </c>
      <c r="W85" s="56">
        <v>6.0899999999999999E-3</v>
      </c>
      <c r="X85" s="56">
        <v>0</v>
      </c>
      <c r="Y85" s="56">
        <v>0</v>
      </c>
      <c r="Z85" s="56">
        <v>0</v>
      </c>
      <c r="AA85" s="56">
        <v>8.1200000000000005E-3</v>
      </c>
      <c r="AB85" s="56">
        <v>0</v>
      </c>
      <c r="AC85" s="56">
        <v>0</v>
      </c>
      <c r="AE85" s="271">
        <f t="shared" si="4"/>
        <v>1</v>
      </c>
      <c r="AG85" s="192">
        <f t="shared" si="5"/>
        <v>0.26599</v>
      </c>
    </row>
    <row r="86" spans="1:33" x14ac:dyDescent="0.25">
      <c r="A86" s="1">
        <v>1947</v>
      </c>
      <c r="B86" s="1" t="s">
        <v>24</v>
      </c>
      <c r="C86" s="1" t="str">
        <f t="shared" si="3"/>
        <v>1947NTDefault</v>
      </c>
      <c r="D86" s="56">
        <v>0.12182999999999999</v>
      </c>
      <c r="E86" s="56">
        <v>0.4264</v>
      </c>
      <c r="F86" s="56">
        <v>0</v>
      </c>
      <c r="G86" s="56">
        <v>2.4369999999999999E-2</v>
      </c>
      <c r="H86" s="56">
        <v>0.1066</v>
      </c>
      <c r="I86" s="56">
        <v>0</v>
      </c>
      <c r="J86" s="56">
        <v>0</v>
      </c>
      <c r="K86" s="56">
        <v>3.0499999999999998E-3</v>
      </c>
      <c r="L86" s="56">
        <v>6.0899999999999999E-3</v>
      </c>
      <c r="M86" s="56">
        <v>4.061E-2</v>
      </c>
      <c r="N86" s="56">
        <v>5.0599999999998979E-3</v>
      </c>
      <c r="O86" s="56">
        <v>0</v>
      </c>
      <c r="P86" s="56">
        <v>0</v>
      </c>
      <c r="Q86" s="56">
        <v>1.0199999999999999E-3</v>
      </c>
      <c r="R86" s="56">
        <v>0</v>
      </c>
      <c r="S86" s="56">
        <v>7.11E-3</v>
      </c>
      <c r="T86" s="56">
        <v>8.1220000000000001E-2</v>
      </c>
      <c r="U86" s="56">
        <v>6.0909999999999999E-2</v>
      </c>
      <c r="V86" s="56">
        <v>0.10152</v>
      </c>
      <c r="W86" s="56">
        <v>6.0899999999999999E-3</v>
      </c>
      <c r="X86" s="56">
        <v>0</v>
      </c>
      <c r="Y86" s="56">
        <v>0</v>
      </c>
      <c r="Z86" s="56">
        <v>0</v>
      </c>
      <c r="AA86" s="56">
        <v>8.1200000000000005E-3</v>
      </c>
      <c r="AB86" s="56">
        <v>0</v>
      </c>
      <c r="AC86" s="56">
        <v>0</v>
      </c>
      <c r="AE86" s="271">
        <f t="shared" si="4"/>
        <v>1</v>
      </c>
      <c r="AG86" s="192">
        <f t="shared" si="5"/>
        <v>0.26599</v>
      </c>
    </row>
    <row r="87" spans="1:33" x14ac:dyDescent="0.25">
      <c r="A87" s="1">
        <v>1947</v>
      </c>
      <c r="B87" s="1" t="s">
        <v>25</v>
      </c>
      <c r="C87" s="1" t="str">
        <f t="shared" si="3"/>
        <v>1947NUDefault</v>
      </c>
      <c r="D87" s="56">
        <v>0.12182999999999999</v>
      </c>
      <c r="E87" s="56">
        <v>0.4264</v>
      </c>
      <c r="F87" s="56">
        <v>0</v>
      </c>
      <c r="G87" s="56">
        <v>2.4369999999999999E-2</v>
      </c>
      <c r="H87" s="56">
        <v>0.1066</v>
      </c>
      <c r="I87" s="56">
        <v>0</v>
      </c>
      <c r="J87" s="56">
        <v>0</v>
      </c>
      <c r="K87" s="56">
        <v>3.0499999999999998E-3</v>
      </c>
      <c r="L87" s="56">
        <v>6.0899999999999999E-3</v>
      </c>
      <c r="M87" s="56">
        <v>4.061E-2</v>
      </c>
      <c r="N87" s="56">
        <v>5.0599999999998979E-3</v>
      </c>
      <c r="O87" s="56">
        <v>0</v>
      </c>
      <c r="P87" s="56">
        <v>0</v>
      </c>
      <c r="Q87" s="56">
        <v>1.0199999999999999E-3</v>
      </c>
      <c r="R87" s="56">
        <v>0</v>
      </c>
      <c r="S87" s="56">
        <v>7.11E-3</v>
      </c>
      <c r="T87" s="56">
        <v>8.1220000000000001E-2</v>
      </c>
      <c r="U87" s="56">
        <v>6.0909999999999999E-2</v>
      </c>
      <c r="V87" s="56">
        <v>0.10152</v>
      </c>
      <c r="W87" s="56">
        <v>6.0899999999999999E-3</v>
      </c>
      <c r="X87" s="56">
        <v>0</v>
      </c>
      <c r="Y87" s="56">
        <v>0</v>
      </c>
      <c r="Z87" s="56">
        <v>0</v>
      </c>
      <c r="AA87" s="56">
        <v>8.1200000000000005E-3</v>
      </c>
      <c r="AB87" s="56">
        <v>0</v>
      </c>
      <c r="AC87" s="56">
        <v>0</v>
      </c>
      <c r="AE87" s="271">
        <f t="shared" si="4"/>
        <v>1</v>
      </c>
      <c r="AG87" s="192">
        <f t="shared" si="5"/>
        <v>0.26599</v>
      </c>
    </row>
    <row r="88" spans="1:33" x14ac:dyDescent="0.25">
      <c r="A88" s="1">
        <v>1947</v>
      </c>
      <c r="B88" s="1" t="s">
        <v>18</v>
      </c>
      <c r="C88" s="1" t="str">
        <f t="shared" si="3"/>
        <v>1947ONDefault</v>
      </c>
      <c r="D88" s="56">
        <v>0.12182999999999999</v>
      </c>
      <c r="E88" s="56">
        <v>0.4264</v>
      </c>
      <c r="F88" s="56">
        <v>0</v>
      </c>
      <c r="G88" s="56">
        <v>2.4369999999999999E-2</v>
      </c>
      <c r="H88" s="56">
        <v>0.1066</v>
      </c>
      <c r="I88" s="56">
        <v>0</v>
      </c>
      <c r="J88" s="56">
        <v>0</v>
      </c>
      <c r="K88" s="56">
        <v>3.0499999999999998E-3</v>
      </c>
      <c r="L88" s="56">
        <v>6.0899999999999999E-3</v>
      </c>
      <c r="M88" s="56">
        <v>4.061E-2</v>
      </c>
      <c r="N88" s="56">
        <v>5.0599999999998979E-3</v>
      </c>
      <c r="O88" s="56">
        <v>0</v>
      </c>
      <c r="P88" s="56">
        <v>0</v>
      </c>
      <c r="Q88" s="56">
        <v>1.0199999999999999E-3</v>
      </c>
      <c r="R88" s="56">
        <v>0</v>
      </c>
      <c r="S88" s="56">
        <v>7.11E-3</v>
      </c>
      <c r="T88" s="56">
        <v>8.1220000000000001E-2</v>
      </c>
      <c r="U88" s="56">
        <v>6.0909999999999999E-2</v>
      </c>
      <c r="V88" s="56">
        <v>0.10152</v>
      </c>
      <c r="W88" s="56">
        <v>6.0899999999999999E-3</v>
      </c>
      <c r="X88" s="56">
        <v>0</v>
      </c>
      <c r="Y88" s="56">
        <v>0</v>
      </c>
      <c r="Z88" s="56">
        <v>0</v>
      </c>
      <c r="AA88" s="56">
        <v>8.1200000000000005E-3</v>
      </c>
      <c r="AB88" s="56">
        <v>0</v>
      </c>
      <c r="AC88" s="56">
        <v>0</v>
      </c>
      <c r="AE88" s="271">
        <f t="shared" si="4"/>
        <v>1</v>
      </c>
      <c r="AG88" s="192">
        <f t="shared" si="5"/>
        <v>0.26599</v>
      </c>
    </row>
    <row r="89" spans="1:33" x14ac:dyDescent="0.25">
      <c r="A89" s="1">
        <v>1947</v>
      </c>
      <c r="B89" s="1" t="s">
        <v>23</v>
      </c>
      <c r="C89" s="1" t="str">
        <f t="shared" si="3"/>
        <v>1947PEDefault</v>
      </c>
      <c r="D89" s="56">
        <v>0.12182999999999999</v>
      </c>
      <c r="E89" s="56">
        <v>0.4264</v>
      </c>
      <c r="F89" s="56">
        <v>0</v>
      </c>
      <c r="G89" s="56">
        <v>2.4369999999999999E-2</v>
      </c>
      <c r="H89" s="56">
        <v>0.1066</v>
      </c>
      <c r="I89" s="56">
        <v>0</v>
      </c>
      <c r="J89" s="56">
        <v>0</v>
      </c>
      <c r="K89" s="56">
        <v>3.0499999999999998E-3</v>
      </c>
      <c r="L89" s="56">
        <v>6.0899999999999999E-3</v>
      </c>
      <c r="M89" s="56">
        <v>4.061E-2</v>
      </c>
      <c r="N89" s="56">
        <v>5.0599999999998979E-3</v>
      </c>
      <c r="O89" s="56">
        <v>0</v>
      </c>
      <c r="P89" s="56">
        <v>0</v>
      </c>
      <c r="Q89" s="56">
        <v>1.0199999999999999E-3</v>
      </c>
      <c r="R89" s="56">
        <v>0</v>
      </c>
      <c r="S89" s="56">
        <v>7.11E-3</v>
      </c>
      <c r="T89" s="56">
        <v>8.1220000000000001E-2</v>
      </c>
      <c r="U89" s="56">
        <v>6.0909999999999999E-2</v>
      </c>
      <c r="V89" s="56">
        <v>0.10152</v>
      </c>
      <c r="W89" s="56">
        <v>6.0899999999999999E-3</v>
      </c>
      <c r="X89" s="56">
        <v>0</v>
      </c>
      <c r="Y89" s="56">
        <v>0</v>
      </c>
      <c r="Z89" s="56">
        <v>0</v>
      </c>
      <c r="AA89" s="56">
        <v>8.1200000000000005E-3</v>
      </c>
      <c r="AB89" s="56">
        <v>0</v>
      </c>
      <c r="AC89" s="56">
        <v>0</v>
      </c>
      <c r="AE89" s="271">
        <f t="shared" si="4"/>
        <v>1</v>
      </c>
      <c r="AG89" s="192">
        <f t="shared" si="5"/>
        <v>0.26599</v>
      </c>
    </row>
    <row r="90" spans="1:33" x14ac:dyDescent="0.25">
      <c r="A90" s="1">
        <v>1947</v>
      </c>
      <c r="B90" s="1" t="s">
        <v>19</v>
      </c>
      <c r="C90" s="1" t="str">
        <f t="shared" si="3"/>
        <v>1947QCDefault</v>
      </c>
      <c r="D90" s="56">
        <v>0.12182999999999999</v>
      </c>
      <c r="E90" s="56">
        <v>0.4264</v>
      </c>
      <c r="F90" s="56">
        <v>0</v>
      </c>
      <c r="G90" s="56">
        <v>2.4369999999999999E-2</v>
      </c>
      <c r="H90" s="56">
        <v>0.1066</v>
      </c>
      <c r="I90" s="56">
        <v>0</v>
      </c>
      <c r="J90" s="56">
        <v>0</v>
      </c>
      <c r="K90" s="56">
        <v>3.0499999999999998E-3</v>
      </c>
      <c r="L90" s="56">
        <v>6.0899999999999999E-3</v>
      </c>
      <c r="M90" s="56">
        <v>4.061E-2</v>
      </c>
      <c r="N90" s="56">
        <v>5.0599999999998979E-3</v>
      </c>
      <c r="O90" s="56">
        <v>0</v>
      </c>
      <c r="P90" s="56">
        <v>0</v>
      </c>
      <c r="Q90" s="56">
        <v>1.0199999999999999E-3</v>
      </c>
      <c r="R90" s="56">
        <v>0</v>
      </c>
      <c r="S90" s="56">
        <v>7.11E-3</v>
      </c>
      <c r="T90" s="56">
        <v>8.1220000000000001E-2</v>
      </c>
      <c r="U90" s="56">
        <v>6.0909999999999999E-2</v>
      </c>
      <c r="V90" s="56">
        <v>0.10152</v>
      </c>
      <c r="W90" s="56">
        <v>6.0899999999999999E-3</v>
      </c>
      <c r="X90" s="56">
        <v>0</v>
      </c>
      <c r="Y90" s="56">
        <v>0</v>
      </c>
      <c r="Z90" s="56">
        <v>0</v>
      </c>
      <c r="AA90" s="56">
        <v>8.1200000000000005E-3</v>
      </c>
      <c r="AB90" s="56">
        <v>0</v>
      </c>
      <c r="AC90" s="56">
        <v>0</v>
      </c>
      <c r="AE90" s="271">
        <f t="shared" si="4"/>
        <v>1</v>
      </c>
      <c r="AG90" s="192">
        <f t="shared" si="5"/>
        <v>0.26599</v>
      </c>
    </row>
    <row r="91" spans="1:33" x14ac:dyDescent="0.25">
      <c r="A91" s="1">
        <v>1947</v>
      </c>
      <c r="B91" s="1" t="s">
        <v>16</v>
      </c>
      <c r="C91" s="1" t="str">
        <f t="shared" si="3"/>
        <v>1947SKDefault</v>
      </c>
      <c r="D91" s="56">
        <v>0.12182999999999999</v>
      </c>
      <c r="E91" s="56">
        <v>0.4264</v>
      </c>
      <c r="F91" s="56">
        <v>0</v>
      </c>
      <c r="G91" s="56">
        <v>2.4369999999999999E-2</v>
      </c>
      <c r="H91" s="56">
        <v>0.1066</v>
      </c>
      <c r="I91" s="56">
        <v>0</v>
      </c>
      <c r="J91" s="56">
        <v>0</v>
      </c>
      <c r="K91" s="56">
        <v>3.0499999999999998E-3</v>
      </c>
      <c r="L91" s="56">
        <v>6.0899999999999999E-3</v>
      </c>
      <c r="M91" s="56">
        <v>4.061E-2</v>
      </c>
      <c r="N91" s="56">
        <v>5.0599999999998979E-3</v>
      </c>
      <c r="O91" s="56">
        <v>0</v>
      </c>
      <c r="P91" s="56">
        <v>0</v>
      </c>
      <c r="Q91" s="56">
        <v>1.0199999999999999E-3</v>
      </c>
      <c r="R91" s="56">
        <v>0</v>
      </c>
      <c r="S91" s="56">
        <v>7.11E-3</v>
      </c>
      <c r="T91" s="56">
        <v>8.1220000000000001E-2</v>
      </c>
      <c r="U91" s="56">
        <v>6.0909999999999999E-2</v>
      </c>
      <c r="V91" s="56">
        <v>0.10152</v>
      </c>
      <c r="W91" s="56">
        <v>6.0899999999999999E-3</v>
      </c>
      <c r="X91" s="56">
        <v>0</v>
      </c>
      <c r="Y91" s="56">
        <v>0</v>
      </c>
      <c r="Z91" s="56">
        <v>0</v>
      </c>
      <c r="AA91" s="56">
        <v>8.1200000000000005E-3</v>
      </c>
      <c r="AB91" s="56">
        <v>0</v>
      </c>
      <c r="AC91" s="56">
        <v>0</v>
      </c>
      <c r="AE91" s="271">
        <f t="shared" si="4"/>
        <v>1</v>
      </c>
      <c r="AG91" s="192">
        <f t="shared" si="5"/>
        <v>0.26599</v>
      </c>
    </row>
    <row r="92" spans="1:33" x14ac:dyDescent="0.25">
      <c r="A92" s="1">
        <v>1947</v>
      </c>
      <c r="B92" s="1" t="s">
        <v>26</v>
      </c>
      <c r="C92" s="1" t="str">
        <f t="shared" si="3"/>
        <v>1947YTDefault</v>
      </c>
      <c r="D92" s="56">
        <v>0.12182999999999999</v>
      </c>
      <c r="E92" s="56">
        <v>0.4264</v>
      </c>
      <c r="F92" s="56">
        <v>0</v>
      </c>
      <c r="G92" s="56">
        <v>2.4369999999999999E-2</v>
      </c>
      <c r="H92" s="56">
        <v>0.1066</v>
      </c>
      <c r="I92" s="56">
        <v>0</v>
      </c>
      <c r="J92" s="56">
        <v>0</v>
      </c>
      <c r="K92" s="56">
        <v>3.0499999999999998E-3</v>
      </c>
      <c r="L92" s="56">
        <v>6.0899999999999999E-3</v>
      </c>
      <c r="M92" s="56">
        <v>4.061E-2</v>
      </c>
      <c r="N92" s="56">
        <v>5.0599999999998979E-3</v>
      </c>
      <c r="O92" s="56">
        <v>0</v>
      </c>
      <c r="P92" s="56">
        <v>0</v>
      </c>
      <c r="Q92" s="56">
        <v>1.0199999999999999E-3</v>
      </c>
      <c r="R92" s="56">
        <v>0</v>
      </c>
      <c r="S92" s="56">
        <v>7.11E-3</v>
      </c>
      <c r="T92" s="56">
        <v>8.1220000000000001E-2</v>
      </c>
      <c r="U92" s="56">
        <v>6.0909999999999999E-2</v>
      </c>
      <c r="V92" s="56">
        <v>0.10152</v>
      </c>
      <c r="W92" s="56">
        <v>6.0899999999999999E-3</v>
      </c>
      <c r="X92" s="56">
        <v>0</v>
      </c>
      <c r="Y92" s="56">
        <v>0</v>
      </c>
      <c r="Z92" s="56">
        <v>0</v>
      </c>
      <c r="AA92" s="56">
        <v>8.1200000000000005E-3</v>
      </c>
      <c r="AB92" s="56">
        <v>0</v>
      </c>
      <c r="AC92" s="56">
        <v>0</v>
      </c>
      <c r="AE92" s="271">
        <f t="shared" si="4"/>
        <v>1</v>
      </c>
      <c r="AG92" s="192">
        <f t="shared" si="5"/>
        <v>0.26599</v>
      </c>
    </row>
    <row r="93" spans="1:33" x14ac:dyDescent="0.25">
      <c r="A93" s="1">
        <v>1948</v>
      </c>
      <c r="B93" s="1" t="s">
        <v>14</v>
      </c>
      <c r="C93" s="1" t="str">
        <f t="shared" si="3"/>
        <v>1948ABDefault</v>
      </c>
      <c r="D93" s="56">
        <v>0.12182999999999999</v>
      </c>
      <c r="E93" s="56">
        <v>0.4264</v>
      </c>
      <c r="F93" s="56">
        <v>0</v>
      </c>
      <c r="G93" s="56">
        <v>2.4369999999999999E-2</v>
      </c>
      <c r="H93" s="56">
        <v>0.1066</v>
      </c>
      <c r="I93" s="56">
        <v>0</v>
      </c>
      <c r="J93" s="56">
        <v>0</v>
      </c>
      <c r="K93" s="56">
        <v>3.0499999999999998E-3</v>
      </c>
      <c r="L93" s="56">
        <v>6.0899999999999999E-3</v>
      </c>
      <c r="M93" s="56">
        <v>4.061E-2</v>
      </c>
      <c r="N93" s="56">
        <v>5.0599999999998979E-3</v>
      </c>
      <c r="O93" s="56">
        <v>0</v>
      </c>
      <c r="P93" s="56">
        <v>0</v>
      </c>
      <c r="Q93" s="56">
        <v>1.0199999999999999E-3</v>
      </c>
      <c r="R93" s="56">
        <v>0</v>
      </c>
      <c r="S93" s="56">
        <v>7.11E-3</v>
      </c>
      <c r="T93" s="56">
        <v>8.1220000000000001E-2</v>
      </c>
      <c r="U93" s="56">
        <v>6.0909999999999999E-2</v>
      </c>
      <c r="V93" s="56">
        <v>0.10152</v>
      </c>
      <c r="W93" s="56">
        <v>6.0899999999999999E-3</v>
      </c>
      <c r="X93" s="56">
        <v>0</v>
      </c>
      <c r="Y93" s="56">
        <v>0</v>
      </c>
      <c r="Z93" s="56">
        <v>0</v>
      </c>
      <c r="AA93" s="56">
        <v>8.1200000000000005E-3</v>
      </c>
      <c r="AB93" s="56">
        <v>0</v>
      </c>
      <c r="AC93" s="56">
        <v>0</v>
      </c>
      <c r="AE93" s="271">
        <f t="shared" si="4"/>
        <v>1</v>
      </c>
      <c r="AG93" s="192">
        <f t="shared" si="5"/>
        <v>0.26599</v>
      </c>
    </row>
    <row r="94" spans="1:33" x14ac:dyDescent="0.25">
      <c r="A94" s="1">
        <v>1948</v>
      </c>
      <c r="B94" s="1" t="s">
        <v>15</v>
      </c>
      <c r="C94" s="1" t="str">
        <f t="shared" si="3"/>
        <v>1948BCDefault</v>
      </c>
      <c r="D94" s="56">
        <v>0.12182999999999999</v>
      </c>
      <c r="E94" s="56">
        <v>0.4264</v>
      </c>
      <c r="F94" s="56">
        <v>0</v>
      </c>
      <c r="G94" s="56">
        <v>2.4369999999999999E-2</v>
      </c>
      <c r="H94" s="56">
        <v>0.1066</v>
      </c>
      <c r="I94" s="56">
        <v>0</v>
      </c>
      <c r="J94" s="56">
        <v>0</v>
      </c>
      <c r="K94" s="56">
        <v>3.0499999999999998E-3</v>
      </c>
      <c r="L94" s="56">
        <v>6.0899999999999999E-3</v>
      </c>
      <c r="M94" s="56">
        <v>4.061E-2</v>
      </c>
      <c r="N94" s="56">
        <v>5.0599999999998979E-3</v>
      </c>
      <c r="O94" s="56">
        <v>0</v>
      </c>
      <c r="P94" s="56">
        <v>0</v>
      </c>
      <c r="Q94" s="56">
        <v>1.0199999999999999E-3</v>
      </c>
      <c r="R94" s="56">
        <v>0</v>
      </c>
      <c r="S94" s="56">
        <v>7.11E-3</v>
      </c>
      <c r="T94" s="56">
        <v>8.1220000000000001E-2</v>
      </c>
      <c r="U94" s="56">
        <v>6.0909999999999999E-2</v>
      </c>
      <c r="V94" s="56">
        <v>0.10152</v>
      </c>
      <c r="W94" s="56">
        <v>6.0899999999999999E-3</v>
      </c>
      <c r="X94" s="56">
        <v>0</v>
      </c>
      <c r="Y94" s="56">
        <v>0</v>
      </c>
      <c r="Z94" s="56">
        <v>0</v>
      </c>
      <c r="AA94" s="56">
        <v>8.1200000000000005E-3</v>
      </c>
      <c r="AB94" s="56">
        <v>0</v>
      </c>
      <c r="AC94" s="56">
        <v>0</v>
      </c>
      <c r="AE94" s="271">
        <f t="shared" si="4"/>
        <v>1</v>
      </c>
      <c r="AG94" s="192">
        <f t="shared" si="5"/>
        <v>0.26599</v>
      </c>
    </row>
    <row r="95" spans="1:33" x14ac:dyDescent="0.25">
      <c r="A95" s="1">
        <v>1948</v>
      </c>
      <c r="B95" s="1" t="s">
        <v>17</v>
      </c>
      <c r="C95" s="1" t="str">
        <f t="shared" si="3"/>
        <v>1948MBDefault</v>
      </c>
      <c r="D95" s="56">
        <v>0.12182999999999999</v>
      </c>
      <c r="E95" s="56">
        <v>0.4264</v>
      </c>
      <c r="F95" s="56">
        <v>0</v>
      </c>
      <c r="G95" s="56">
        <v>2.4369999999999999E-2</v>
      </c>
      <c r="H95" s="56">
        <v>0.1066</v>
      </c>
      <c r="I95" s="56">
        <v>0</v>
      </c>
      <c r="J95" s="56">
        <v>0</v>
      </c>
      <c r="K95" s="56">
        <v>3.0499999999999998E-3</v>
      </c>
      <c r="L95" s="56">
        <v>6.0899999999999999E-3</v>
      </c>
      <c r="M95" s="56">
        <v>4.061E-2</v>
      </c>
      <c r="N95" s="56">
        <v>5.0599999999998979E-3</v>
      </c>
      <c r="O95" s="56">
        <v>0</v>
      </c>
      <c r="P95" s="56">
        <v>0</v>
      </c>
      <c r="Q95" s="56">
        <v>1.0199999999999999E-3</v>
      </c>
      <c r="R95" s="56">
        <v>0</v>
      </c>
      <c r="S95" s="56">
        <v>7.11E-3</v>
      </c>
      <c r="T95" s="56">
        <v>8.1220000000000001E-2</v>
      </c>
      <c r="U95" s="56">
        <v>6.0909999999999999E-2</v>
      </c>
      <c r="V95" s="56">
        <v>0.10152</v>
      </c>
      <c r="W95" s="56">
        <v>6.0899999999999999E-3</v>
      </c>
      <c r="X95" s="56">
        <v>0</v>
      </c>
      <c r="Y95" s="56">
        <v>0</v>
      </c>
      <c r="Z95" s="56">
        <v>0</v>
      </c>
      <c r="AA95" s="56">
        <v>8.1200000000000005E-3</v>
      </c>
      <c r="AB95" s="56">
        <v>0</v>
      </c>
      <c r="AC95" s="56">
        <v>0</v>
      </c>
      <c r="AE95" s="271">
        <f t="shared" si="4"/>
        <v>1</v>
      </c>
      <c r="AG95" s="192">
        <f t="shared" si="5"/>
        <v>0.26599</v>
      </c>
    </row>
    <row r="96" spans="1:33" x14ac:dyDescent="0.25">
      <c r="A96" s="1">
        <v>1948</v>
      </c>
      <c r="B96" s="1" t="s">
        <v>20</v>
      </c>
      <c r="C96" s="1" t="str">
        <f t="shared" si="3"/>
        <v>1948NBDefault</v>
      </c>
      <c r="D96" s="56">
        <v>0.12182999999999999</v>
      </c>
      <c r="E96" s="56">
        <v>0.4264</v>
      </c>
      <c r="F96" s="56">
        <v>0</v>
      </c>
      <c r="G96" s="56">
        <v>2.4369999999999999E-2</v>
      </c>
      <c r="H96" s="56">
        <v>0.1066</v>
      </c>
      <c r="I96" s="56">
        <v>0</v>
      </c>
      <c r="J96" s="56">
        <v>0</v>
      </c>
      <c r="K96" s="56">
        <v>3.0499999999999998E-3</v>
      </c>
      <c r="L96" s="56">
        <v>6.0899999999999999E-3</v>
      </c>
      <c r="M96" s="56">
        <v>4.061E-2</v>
      </c>
      <c r="N96" s="56">
        <v>5.0599999999998979E-3</v>
      </c>
      <c r="O96" s="56">
        <v>0</v>
      </c>
      <c r="P96" s="56">
        <v>0</v>
      </c>
      <c r="Q96" s="56">
        <v>1.0199999999999999E-3</v>
      </c>
      <c r="R96" s="56">
        <v>0</v>
      </c>
      <c r="S96" s="56">
        <v>7.11E-3</v>
      </c>
      <c r="T96" s="56">
        <v>8.1220000000000001E-2</v>
      </c>
      <c r="U96" s="56">
        <v>6.0909999999999999E-2</v>
      </c>
      <c r="V96" s="56">
        <v>0.10152</v>
      </c>
      <c r="W96" s="56">
        <v>6.0899999999999999E-3</v>
      </c>
      <c r="X96" s="56">
        <v>0</v>
      </c>
      <c r="Y96" s="56">
        <v>0</v>
      </c>
      <c r="Z96" s="56">
        <v>0</v>
      </c>
      <c r="AA96" s="56">
        <v>8.1200000000000005E-3</v>
      </c>
      <c r="AB96" s="56">
        <v>0</v>
      </c>
      <c r="AC96" s="56">
        <v>0</v>
      </c>
      <c r="AE96" s="271">
        <f t="shared" si="4"/>
        <v>1</v>
      </c>
      <c r="AG96" s="192">
        <f t="shared" si="5"/>
        <v>0.26599</v>
      </c>
    </row>
    <row r="97" spans="1:33" x14ac:dyDescent="0.25">
      <c r="A97" s="1">
        <v>1948</v>
      </c>
      <c r="B97" s="1" t="s">
        <v>21</v>
      </c>
      <c r="C97" s="1" t="str">
        <f t="shared" si="3"/>
        <v>1948NLDefault</v>
      </c>
      <c r="D97" s="56">
        <v>0.12182999999999999</v>
      </c>
      <c r="E97" s="56">
        <v>0.4264</v>
      </c>
      <c r="F97" s="56">
        <v>0</v>
      </c>
      <c r="G97" s="56">
        <v>2.4369999999999999E-2</v>
      </c>
      <c r="H97" s="56">
        <v>0.1066</v>
      </c>
      <c r="I97" s="56">
        <v>0</v>
      </c>
      <c r="J97" s="56">
        <v>0</v>
      </c>
      <c r="K97" s="56">
        <v>3.0499999999999998E-3</v>
      </c>
      <c r="L97" s="56">
        <v>6.0899999999999999E-3</v>
      </c>
      <c r="M97" s="56">
        <v>4.061E-2</v>
      </c>
      <c r="N97" s="56">
        <v>5.0599999999998979E-3</v>
      </c>
      <c r="O97" s="56">
        <v>0</v>
      </c>
      <c r="P97" s="56">
        <v>0</v>
      </c>
      <c r="Q97" s="56">
        <v>1.0199999999999999E-3</v>
      </c>
      <c r="R97" s="56">
        <v>0</v>
      </c>
      <c r="S97" s="56">
        <v>7.11E-3</v>
      </c>
      <c r="T97" s="56">
        <v>8.1220000000000001E-2</v>
      </c>
      <c r="U97" s="56">
        <v>6.0909999999999999E-2</v>
      </c>
      <c r="V97" s="56">
        <v>0.10152</v>
      </c>
      <c r="W97" s="56">
        <v>6.0899999999999999E-3</v>
      </c>
      <c r="X97" s="56">
        <v>0</v>
      </c>
      <c r="Y97" s="56">
        <v>0</v>
      </c>
      <c r="Z97" s="56">
        <v>0</v>
      </c>
      <c r="AA97" s="56">
        <v>8.1200000000000005E-3</v>
      </c>
      <c r="AB97" s="56">
        <v>0</v>
      </c>
      <c r="AC97" s="56">
        <v>0</v>
      </c>
      <c r="AD97" s="51"/>
      <c r="AE97" s="271">
        <f t="shared" si="4"/>
        <v>1</v>
      </c>
      <c r="AG97" s="192">
        <f t="shared" si="5"/>
        <v>0.26599</v>
      </c>
    </row>
    <row r="98" spans="1:33" x14ac:dyDescent="0.25">
      <c r="A98" s="1">
        <v>1948</v>
      </c>
      <c r="B98" s="1" t="s">
        <v>22</v>
      </c>
      <c r="C98" s="1" t="str">
        <f t="shared" si="3"/>
        <v>1948NSDefault</v>
      </c>
      <c r="D98" s="56">
        <v>0.12182999999999999</v>
      </c>
      <c r="E98" s="56">
        <v>0.4264</v>
      </c>
      <c r="F98" s="56">
        <v>0</v>
      </c>
      <c r="G98" s="56">
        <v>2.4369999999999999E-2</v>
      </c>
      <c r="H98" s="56">
        <v>0.1066</v>
      </c>
      <c r="I98" s="56">
        <v>0</v>
      </c>
      <c r="J98" s="56">
        <v>0</v>
      </c>
      <c r="K98" s="56">
        <v>3.0499999999999998E-3</v>
      </c>
      <c r="L98" s="56">
        <v>6.0899999999999999E-3</v>
      </c>
      <c r="M98" s="56">
        <v>4.061E-2</v>
      </c>
      <c r="N98" s="56">
        <v>5.0599999999998979E-3</v>
      </c>
      <c r="O98" s="56">
        <v>0</v>
      </c>
      <c r="P98" s="56">
        <v>0</v>
      </c>
      <c r="Q98" s="56">
        <v>1.0199999999999999E-3</v>
      </c>
      <c r="R98" s="56">
        <v>0</v>
      </c>
      <c r="S98" s="56">
        <v>7.11E-3</v>
      </c>
      <c r="T98" s="56">
        <v>8.1220000000000001E-2</v>
      </c>
      <c r="U98" s="56">
        <v>6.0909999999999999E-2</v>
      </c>
      <c r="V98" s="56">
        <v>0.10152</v>
      </c>
      <c r="W98" s="56">
        <v>6.0899999999999999E-3</v>
      </c>
      <c r="X98" s="56">
        <v>0</v>
      </c>
      <c r="Y98" s="56">
        <v>0</v>
      </c>
      <c r="Z98" s="56">
        <v>0</v>
      </c>
      <c r="AA98" s="56">
        <v>8.1200000000000005E-3</v>
      </c>
      <c r="AB98" s="56">
        <v>0</v>
      </c>
      <c r="AC98" s="56">
        <v>0</v>
      </c>
      <c r="AE98" s="271">
        <f t="shared" si="4"/>
        <v>1</v>
      </c>
      <c r="AG98" s="192">
        <f t="shared" si="5"/>
        <v>0.26599</v>
      </c>
    </row>
    <row r="99" spans="1:33" x14ac:dyDescent="0.25">
      <c r="A99" s="1">
        <v>1948</v>
      </c>
      <c r="B99" s="1" t="s">
        <v>24</v>
      </c>
      <c r="C99" s="1" t="str">
        <f t="shared" si="3"/>
        <v>1948NTDefault</v>
      </c>
      <c r="D99" s="56">
        <v>0.12182999999999999</v>
      </c>
      <c r="E99" s="56">
        <v>0.4264</v>
      </c>
      <c r="F99" s="56">
        <v>0</v>
      </c>
      <c r="G99" s="56">
        <v>2.4369999999999999E-2</v>
      </c>
      <c r="H99" s="56">
        <v>0.1066</v>
      </c>
      <c r="I99" s="56">
        <v>0</v>
      </c>
      <c r="J99" s="56">
        <v>0</v>
      </c>
      <c r="K99" s="56">
        <v>3.0499999999999998E-3</v>
      </c>
      <c r="L99" s="56">
        <v>6.0899999999999999E-3</v>
      </c>
      <c r="M99" s="56">
        <v>4.061E-2</v>
      </c>
      <c r="N99" s="56">
        <v>5.0599999999998979E-3</v>
      </c>
      <c r="O99" s="56">
        <v>0</v>
      </c>
      <c r="P99" s="56">
        <v>0</v>
      </c>
      <c r="Q99" s="56">
        <v>1.0199999999999999E-3</v>
      </c>
      <c r="R99" s="56">
        <v>0</v>
      </c>
      <c r="S99" s="56">
        <v>7.11E-3</v>
      </c>
      <c r="T99" s="56">
        <v>8.1220000000000001E-2</v>
      </c>
      <c r="U99" s="56">
        <v>6.0909999999999999E-2</v>
      </c>
      <c r="V99" s="56">
        <v>0.10152</v>
      </c>
      <c r="W99" s="56">
        <v>6.0899999999999999E-3</v>
      </c>
      <c r="X99" s="56">
        <v>0</v>
      </c>
      <c r="Y99" s="56">
        <v>0</v>
      </c>
      <c r="Z99" s="56">
        <v>0</v>
      </c>
      <c r="AA99" s="56">
        <v>8.1200000000000005E-3</v>
      </c>
      <c r="AB99" s="56">
        <v>0</v>
      </c>
      <c r="AC99" s="56">
        <v>0</v>
      </c>
      <c r="AE99" s="271">
        <f t="shared" si="4"/>
        <v>1</v>
      </c>
      <c r="AG99" s="192">
        <f t="shared" si="5"/>
        <v>0.26599</v>
      </c>
    </row>
    <row r="100" spans="1:33" x14ac:dyDescent="0.25">
      <c r="A100" s="1">
        <v>1948</v>
      </c>
      <c r="B100" s="1" t="s">
        <v>25</v>
      </c>
      <c r="C100" s="1" t="str">
        <f t="shared" si="3"/>
        <v>1948NUDefault</v>
      </c>
      <c r="D100" s="56">
        <v>0.12182999999999999</v>
      </c>
      <c r="E100" s="56">
        <v>0.4264</v>
      </c>
      <c r="F100" s="56">
        <v>0</v>
      </c>
      <c r="G100" s="56">
        <v>2.4369999999999999E-2</v>
      </c>
      <c r="H100" s="56">
        <v>0.1066</v>
      </c>
      <c r="I100" s="56">
        <v>0</v>
      </c>
      <c r="J100" s="56">
        <v>0</v>
      </c>
      <c r="K100" s="56">
        <v>3.0499999999999998E-3</v>
      </c>
      <c r="L100" s="56">
        <v>6.0899999999999999E-3</v>
      </c>
      <c r="M100" s="56">
        <v>4.061E-2</v>
      </c>
      <c r="N100" s="56">
        <v>5.0599999999998979E-3</v>
      </c>
      <c r="O100" s="56">
        <v>0</v>
      </c>
      <c r="P100" s="56">
        <v>0</v>
      </c>
      <c r="Q100" s="56">
        <v>1.0199999999999999E-3</v>
      </c>
      <c r="R100" s="56">
        <v>0</v>
      </c>
      <c r="S100" s="56">
        <v>7.11E-3</v>
      </c>
      <c r="T100" s="56">
        <v>8.1220000000000001E-2</v>
      </c>
      <c r="U100" s="56">
        <v>6.0909999999999999E-2</v>
      </c>
      <c r="V100" s="56">
        <v>0.10152</v>
      </c>
      <c r="W100" s="56">
        <v>6.0899999999999999E-3</v>
      </c>
      <c r="X100" s="56">
        <v>0</v>
      </c>
      <c r="Y100" s="56">
        <v>0</v>
      </c>
      <c r="Z100" s="56">
        <v>0</v>
      </c>
      <c r="AA100" s="56">
        <v>8.1200000000000005E-3</v>
      </c>
      <c r="AB100" s="56">
        <v>0</v>
      </c>
      <c r="AC100" s="56">
        <v>0</v>
      </c>
      <c r="AE100" s="271">
        <f t="shared" si="4"/>
        <v>1</v>
      </c>
      <c r="AG100" s="192">
        <f t="shared" si="5"/>
        <v>0.26599</v>
      </c>
    </row>
    <row r="101" spans="1:33" x14ac:dyDescent="0.25">
      <c r="A101" s="1">
        <v>1948</v>
      </c>
      <c r="B101" s="1" t="s">
        <v>18</v>
      </c>
      <c r="C101" s="1" t="str">
        <f t="shared" si="3"/>
        <v>1948ONDefault</v>
      </c>
      <c r="D101" s="56">
        <v>0.12182999999999999</v>
      </c>
      <c r="E101" s="56">
        <v>0.4264</v>
      </c>
      <c r="F101" s="56">
        <v>0</v>
      </c>
      <c r="G101" s="56">
        <v>2.4369999999999999E-2</v>
      </c>
      <c r="H101" s="56">
        <v>0.1066</v>
      </c>
      <c r="I101" s="56">
        <v>0</v>
      </c>
      <c r="J101" s="56">
        <v>0</v>
      </c>
      <c r="K101" s="56">
        <v>3.0499999999999998E-3</v>
      </c>
      <c r="L101" s="56">
        <v>6.0899999999999999E-3</v>
      </c>
      <c r="M101" s="56">
        <v>4.061E-2</v>
      </c>
      <c r="N101" s="56">
        <v>5.0599999999998979E-3</v>
      </c>
      <c r="O101" s="56">
        <v>0</v>
      </c>
      <c r="P101" s="56">
        <v>0</v>
      </c>
      <c r="Q101" s="56">
        <v>1.0199999999999999E-3</v>
      </c>
      <c r="R101" s="56">
        <v>0</v>
      </c>
      <c r="S101" s="56">
        <v>7.11E-3</v>
      </c>
      <c r="T101" s="56">
        <v>8.1220000000000001E-2</v>
      </c>
      <c r="U101" s="56">
        <v>6.0909999999999999E-2</v>
      </c>
      <c r="V101" s="56">
        <v>0.10152</v>
      </c>
      <c r="W101" s="56">
        <v>6.0899999999999999E-3</v>
      </c>
      <c r="X101" s="56">
        <v>0</v>
      </c>
      <c r="Y101" s="56">
        <v>0</v>
      </c>
      <c r="Z101" s="56">
        <v>0</v>
      </c>
      <c r="AA101" s="56">
        <v>8.1200000000000005E-3</v>
      </c>
      <c r="AB101" s="56">
        <v>0</v>
      </c>
      <c r="AC101" s="56">
        <v>0</v>
      </c>
      <c r="AE101" s="271">
        <f t="shared" si="4"/>
        <v>1</v>
      </c>
      <c r="AG101" s="192">
        <f t="shared" si="5"/>
        <v>0.26599</v>
      </c>
    </row>
    <row r="102" spans="1:33" x14ac:dyDescent="0.25">
      <c r="A102" s="1">
        <v>1948</v>
      </c>
      <c r="B102" s="1" t="s">
        <v>23</v>
      </c>
      <c r="C102" s="1" t="str">
        <f t="shared" si="3"/>
        <v>1948PEDefault</v>
      </c>
      <c r="D102" s="56">
        <v>0.12182999999999999</v>
      </c>
      <c r="E102" s="56">
        <v>0.4264</v>
      </c>
      <c r="F102" s="56">
        <v>0</v>
      </c>
      <c r="G102" s="56">
        <v>2.4369999999999999E-2</v>
      </c>
      <c r="H102" s="56">
        <v>0.1066</v>
      </c>
      <c r="I102" s="56">
        <v>0</v>
      </c>
      <c r="J102" s="56">
        <v>0</v>
      </c>
      <c r="K102" s="56">
        <v>3.0499999999999998E-3</v>
      </c>
      <c r="L102" s="56">
        <v>6.0899999999999999E-3</v>
      </c>
      <c r="M102" s="56">
        <v>4.061E-2</v>
      </c>
      <c r="N102" s="56">
        <v>5.0599999999998979E-3</v>
      </c>
      <c r="O102" s="56">
        <v>0</v>
      </c>
      <c r="P102" s="56">
        <v>0</v>
      </c>
      <c r="Q102" s="56">
        <v>1.0199999999999999E-3</v>
      </c>
      <c r="R102" s="56">
        <v>0</v>
      </c>
      <c r="S102" s="56">
        <v>7.11E-3</v>
      </c>
      <c r="T102" s="56">
        <v>8.1220000000000001E-2</v>
      </c>
      <c r="U102" s="56">
        <v>6.0909999999999999E-2</v>
      </c>
      <c r="V102" s="56">
        <v>0.10152</v>
      </c>
      <c r="W102" s="56">
        <v>6.0899999999999999E-3</v>
      </c>
      <c r="X102" s="56">
        <v>0</v>
      </c>
      <c r="Y102" s="56">
        <v>0</v>
      </c>
      <c r="Z102" s="56">
        <v>0</v>
      </c>
      <c r="AA102" s="56">
        <v>8.1200000000000005E-3</v>
      </c>
      <c r="AB102" s="56">
        <v>0</v>
      </c>
      <c r="AC102" s="56">
        <v>0</v>
      </c>
      <c r="AE102" s="271">
        <f t="shared" si="4"/>
        <v>1</v>
      </c>
      <c r="AG102" s="192">
        <f t="shared" si="5"/>
        <v>0.26599</v>
      </c>
    </row>
    <row r="103" spans="1:33" x14ac:dyDescent="0.25">
      <c r="A103" s="1">
        <v>1948</v>
      </c>
      <c r="B103" s="1" t="s">
        <v>19</v>
      </c>
      <c r="C103" s="1" t="str">
        <f t="shared" si="3"/>
        <v>1948QCDefault</v>
      </c>
      <c r="D103" s="56">
        <v>0.12182999999999999</v>
      </c>
      <c r="E103" s="56">
        <v>0.4264</v>
      </c>
      <c r="F103" s="56">
        <v>0</v>
      </c>
      <c r="G103" s="56">
        <v>2.4369999999999999E-2</v>
      </c>
      <c r="H103" s="56">
        <v>0.1066</v>
      </c>
      <c r="I103" s="56">
        <v>0</v>
      </c>
      <c r="J103" s="56">
        <v>0</v>
      </c>
      <c r="K103" s="56">
        <v>3.0499999999999998E-3</v>
      </c>
      <c r="L103" s="56">
        <v>6.0899999999999999E-3</v>
      </c>
      <c r="M103" s="56">
        <v>4.061E-2</v>
      </c>
      <c r="N103" s="56">
        <v>5.0599999999998979E-3</v>
      </c>
      <c r="O103" s="56">
        <v>0</v>
      </c>
      <c r="P103" s="56">
        <v>0</v>
      </c>
      <c r="Q103" s="56">
        <v>1.0199999999999999E-3</v>
      </c>
      <c r="R103" s="56">
        <v>0</v>
      </c>
      <c r="S103" s="56">
        <v>7.11E-3</v>
      </c>
      <c r="T103" s="56">
        <v>8.1220000000000001E-2</v>
      </c>
      <c r="U103" s="56">
        <v>6.0909999999999999E-2</v>
      </c>
      <c r="V103" s="56">
        <v>0.10152</v>
      </c>
      <c r="W103" s="56">
        <v>6.0899999999999999E-3</v>
      </c>
      <c r="X103" s="56">
        <v>0</v>
      </c>
      <c r="Y103" s="56">
        <v>0</v>
      </c>
      <c r="Z103" s="56">
        <v>0</v>
      </c>
      <c r="AA103" s="56">
        <v>8.1200000000000005E-3</v>
      </c>
      <c r="AB103" s="56">
        <v>0</v>
      </c>
      <c r="AC103" s="56">
        <v>0</v>
      </c>
      <c r="AE103" s="271">
        <f t="shared" si="4"/>
        <v>1</v>
      </c>
      <c r="AG103" s="192">
        <f t="shared" si="5"/>
        <v>0.26599</v>
      </c>
    </row>
    <row r="104" spans="1:33" x14ac:dyDescent="0.25">
      <c r="A104" s="1">
        <v>1948</v>
      </c>
      <c r="B104" s="1" t="s">
        <v>16</v>
      </c>
      <c r="C104" s="1" t="str">
        <f t="shared" si="3"/>
        <v>1948SKDefault</v>
      </c>
      <c r="D104" s="56">
        <v>0.12182999999999999</v>
      </c>
      <c r="E104" s="56">
        <v>0.4264</v>
      </c>
      <c r="F104" s="56">
        <v>0</v>
      </c>
      <c r="G104" s="56">
        <v>2.4369999999999999E-2</v>
      </c>
      <c r="H104" s="56">
        <v>0.1066</v>
      </c>
      <c r="I104" s="56">
        <v>0</v>
      </c>
      <c r="J104" s="56">
        <v>0</v>
      </c>
      <c r="K104" s="56">
        <v>3.0499999999999998E-3</v>
      </c>
      <c r="L104" s="56">
        <v>6.0899999999999999E-3</v>
      </c>
      <c r="M104" s="56">
        <v>4.061E-2</v>
      </c>
      <c r="N104" s="56">
        <v>5.0599999999998979E-3</v>
      </c>
      <c r="O104" s="56">
        <v>0</v>
      </c>
      <c r="P104" s="56">
        <v>0</v>
      </c>
      <c r="Q104" s="56">
        <v>1.0199999999999999E-3</v>
      </c>
      <c r="R104" s="56">
        <v>0</v>
      </c>
      <c r="S104" s="56">
        <v>7.11E-3</v>
      </c>
      <c r="T104" s="56">
        <v>8.1220000000000001E-2</v>
      </c>
      <c r="U104" s="56">
        <v>6.0909999999999999E-2</v>
      </c>
      <c r="V104" s="56">
        <v>0.10152</v>
      </c>
      <c r="W104" s="56">
        <v>6.0899999999999999E-3</v>
      </c>
      <c r="X104" s="56">
        <v>0</v>
      </c>
      <c r="Y104" s="56">
        <v>0</v>
      </c>
      <c r="Z104" s="56">
        <v>0</v>
      </c>
      <c r="AA104" s="56">
        <v>8.1200000000000005E-3</v>
      </c>
      <c r="AB104" s="56">
        <v>0</v>
      </c>
      <c r="AC104" s="56">
        <v>0</v>
      </c>
      <c r="AE104" s="271">
        <f t="shared" si="4"/>
        <v>1</v>
      </c>
      <c r="AG104" s="192">
        <f t="shared" si="5"/>
        <v>0.26599</v>
      </c>
    </row>
    <row r="105" spans="1:33" x14ac:dyDescent="0.25">
      <c r="A105" s="1">
        <v>1948</v>
      </c>
      <c r="B105" s="1" t="s">
        <v>26</v>
      </c>
      <c r="C105" s="1" t="str">
        <f t="shared" si="3"/>
        <v>1948YTDefault</v>
      </c>
      <c r="D105" s="56">
        <v>0.12182999999999999</v>
      </c>
      <c r="E105" s="56">
        <v>0.4264</v>
      </c>
      <c r="F105" s="56">
        <v>0</v>
      </c>
      <c r="G105" s="56">
        <v>2.4369999999999999E-2</v>
      </c>
      <c r="H105" s="56">
        <v>0.1066</v>
      </c>
      <c r="I105" s="56">
        <v>0</v>
      </c>
      <c r="J105" s="56">
        <v>0</v>
      </c>
      <c r="K105" s="56">
        <v>3.0499999999999998E-3</v>
      </c>
      <c r="L105" s="56">
        <v>6.0899999999999999E-3</v>
      </c>
      <c r="M105" s="56">
        <v>4.061E-2</v>
      </c>
      <c r="N105" s="56">
        <v>5.0599999999998979E-3</v>
      </c>
      <c r="O105" s="56">
        <v>0</v>
      </c>
      <c r="P105" s="56">
        <v>0</v>
      </c>
      <c r="Q105" s="56">
        <v>1.0199999999999999E-3</v>
      </c>
      <c r="R105" s="56">
        <v>0</v>
      </c>
      <c r="S105" s="56">
        <v>7.11E-3</v>
      </c>
      <c r="T105" s="56">
        <v>8.1220000000000001E-2</v>
      </c>
      <c r="U105" s="56">
        <v>6.0909999999999999E-2</v>
      </c>
      <c r="V105" s="56">
        <v>0.10152</v>
      </c>
      <c r="W105" s="56">
        <v>6.0899999999999999E-3</v>
      </c>
      <c r="X105" s="56">
        <v>0</v>
      </c>
      <c r="Y105" s="56">
        <v>0</v>
      </c>
      <c r="Z105" s="56">
        <v>0</v>
      </c>
      <c r="AA105" s="56">
        <v>8.1200000000000005E-3</v>
      </c>
      <c r="AB105" s="56">
        <v>0</v>
      </c>
      <c r="AC105" s="56">
        <v>0</v>
      </c>
      <c r="AE105" s="271">
        <f t="shared" si="4"/>
        <v>1</v>
      </c>
      <c r="AG105" s="192">
        <f t="shared" si="5"/>
        <v>0.26599</v>
      </c>
    </row>
    <row r="106" spans="1:33" x14ac:dyDescent="0.25">
      <c r="A106" s="1">
        <v>1949</v>
      </c>
      <c r="B106" s="1" t="s">
        <v>14</v>
      </c>
      <c r="C106" s="1" t="str">
        <f t="shared" si="3"/>
        <v>1949ABDefault</v>
      </c>
      <c r="D106" s="56">
        <v>0.12182999999999999</v>
      </c>
      <c r="E106" s="56">
        <v>0.4264</v>
      </c>
      <c r="F106" s="56">
        <v>0</v>
      </c>
      <c r="G106" s="56">
        <v>2.4369999999999999E-2</v>
      </c>
      <c r="H106" s="56">
        <v>0.1066</v>
      </c>
      <c r="I106" s="56">
        <v>0</v>
      </c>
      <c r="J106" s="56">
        <v>0</v>
      </c>
      <c r="K106" s="56">
        <v>3.0499999999999998E-3</v>
      </c>
      <c r="L106" s="56">
        <v>6.0899999999999999E-3</v>
      </c>
      <c r="M106" s="56">
        <v>4.061E-2</v>
      </c>
      <c r="N106" s="56">
        <v>5.0599999999998979E-3</v>
      </c>
      <c r="O106" s="56">
        <v>0</v>
      </c>
      <c r="P106" s="56">
        <v>0</v>
      </c>
      <c r="Q106" s="56">
        <v>1.0199999999999999E-3</v>
      </c>
      <c r="R106" s="56">
        <v>0</v>
      </c>
      <c r="S106" s="56">
        <v>7.11E-3</v>
      </c>
      <c r="T106" s="56">
        <v>8.1220000000000001E-2</v>
      </c>
      <c r="U106" s="56">
        <v>6.0909999999999999E-2</v>
      </c>
      <c r="V106" s="56">
        <v>0.10152</v>
      </c>
      <c r="W106" s="56">
        <v>6.0899999999999999E-3</v>
      </c>
      <c r="X106" s="56">
        <v>0</v>
      </c>
      <c r="Y106" s="56">
        <v>0</v>
      </c>
      <c r="Z106" s="56">
        <v>0</v>
      </c>
      <c r="AA106" s="56">
        <v>8.1200000000000005E-3</v>
      </c>
      <c r="AB106" s="56">
        <v>0</v>
      </c>
      <c r="AC106" s="56">
        <v>0</v>
      </c>
      <c r="AE106" s="271">
        <f t="shared" si="4"/>
        <v>1</v>
      </c>
      <c r="AG106" s="192">
        <f t="shared" si="5"/>
        <v>0.26599</v>
      </c>
    </row>
    <row r="107" spans="1:33" x14ac:dyDescent="0.25">
      <c r="A107" s="1">
        <v>1949</v>
      </c>
      <c r="B107" s="1" t="s">
        <v>15</v>
      </c>
      <c r="C107" s="1" t="str">
        <f t="shared" si="3"/>
        <v>1949BCDefault</v>
      </c>
      <c r="D107" s="56">
        <v>0.12182999999999999</v>
      </c>
      <c r="E107" s="56">
        <v>0.4264</v>
      </c>
      <c r="F107" s="56">
        <v>0</v>
      </c>
      <c r="G107" s="56">
        <v>2.4369999999999999E-2</v>
      </c>
      <c r="H107" s="56">
        <v>0.1066</v>
      </c>
      <c r="I107" s="56">
        <v>0</v>
      </c>
      <c r="J107" s="56">
        <v>0</v>
      </c>
      <c r="K107" s="56">
        <v>3.0499999999999998E-3</v>
      </c>
      <c r="L107" s="56">
        <v>6.0899999999999999E-3</v>
      </c>
      <c r="M107" s="56">
        <v>4.061E-2</v>
      </c>
      <c r="N107" s="56">
        <v>5.0599999999998979E-3</v>
      </c>
      <c r="O107" s="56">
        <v>0</v>
      </c>
      <c r="P107" s="56">
        <v>0</v>
      </c>
      <c r="Q107" s="56">
        <v>1.0199999999999999E-3</v>
      </c>
      <c r="R107" s="56">
        <v>0</v>
      </c>
      <c r="S107" s="56">
        <v>7.11E-3</v>
      </c>
      <c r="T107" s="56">
        <v>8.1220000000000001E-2</v>
      </c>
      <c r="U107" s="56">
        <v>6.0909999999999999E-2</v>
      </c>
      <c r="V107" s="56">
        <v>0.10152</v>
      </c>
      <c r="W107" s="56">
        <v>6.0899999999999999E-3</v>
      </c>
      <c r="X107" s="56">
        <v>0</v>
      </c>
      <c r="Y107" s="56">
        <v>0</v>
      </c>
      <c r="Z107" s="56">
        <v>0</v>
      </c>
      <c r="AA107" s="56">
        <v>8.1200000000000005E-3</v>
      </c>
      <c r="AB107" s="56">
        <v>0</v>
      </c>
      <c r="AC107" s="56">
        <v>0</v>
      </c>
      <c r="AE107" s="271">
        <f t="shared" si="4"/>
        <v>1</v>
      </c>
      <c r="AG107" s="192">
        <f t="shared" si="5"/>
        <v>0.26599</v>
      </c>
    </row>
    <row r="108" spans="1:33" x14ac:dyDescent="0.25">
      <c r="A108" s="1">
        <v>1949</v>
      </c>
      <c r="B108" s="1" t="s">
        <v>17</v>
      </c>
      <c r="C108" s="1" t="str">
        <f t="shared" si="3"/>
        <v>1949MBDefault</v>
      </c>
      <c r="D108" s="56">
        <v>0.12182999999999999</v>
      </c>
      <c r="E108" s="56">
        <v>0.4264</v>
      </c>
      <c r="F108" s="56">
        <v>0</v>
      </c>
      <c r="G108" s="56">
        <v>2.4369999999999999E-2</v>
      </c>
      <c r="H108" s="56">
        <v>0.1066</v>
      </c>
      <c r="I108" s="56">
        <v>0</v>
      </c>
      <c r="J108" s="56">
        <v>0</v>
      </c>
      <c r="K108" s="56">
        <v>3.0499999999999998E-3</v>
      </c>
      <c r="L108" s="56">
        <v>6.0899999999999999E-3</v>
      </c>
      <c r="M108" s="56">
        <v>4.061E-2</v>
      </c>
      <c r="N108" s="56">
        <v>5.0599999999998979E-3</v>
      </c>
      <c r="O108" s="56">
        <v>0</v>
      </c>
      <c r="P108" s="56">
        <v>0</v>
      </c>
      <c r="Q108" s="56">
        <v>1.0199999999999999E-3</v>
      </c>
      <c r="R108" s="56">
        <v>0</v>
      </c>
      <c r="S108" s="56">
        <v>7.11E-3</v>
      </c>
      <c r="T108" s="56">
        <v>8.1220000000000001E-2</v>
      </c>
      <c r="U108" s="56">
        <v>6.0909999999999999E-2</v>
      </c>
      <c r="V108" s="56">
        <v>0.10152</v>
      </c>
      <c r="W108" s="56">
        <v>6.0899999999999999E-3</v>
      </c>
      <c r="X108" s="56">
        <v>0</v>
      </c>
      <c r="Y108" s="56">
        <v>0</v>
      </c>
      <c r="Z108" s="56">
        <v>0</v>
      </c>
      <c r="AA108" s="56">
        <v>8.1200000000000005E-3</v>
      </c>
      <c r="AB108" s="56">
        <v>0</v>
      </c>
      <c r="AC108" s="56">
        <v>0</v>
      </c>
      <c r="AE108" s="271">
        <f t="shared" si="4"/>
        <v>1</v>
      </c>
      <c r="AG108" s="192">
        <f t="shared" si="5"/>
        <v>0.26599</v>
      </c>
    </row>
    <row r="109" spans="1:33" x14ac:dyDescent="0.25">
      <c r="A109" s="1">
        <v>1949</v>
      </c>
      <c r="B109" s="1" t="s">
        <v>20</v>
      </c>
      <c r="C109" s="1" t="str">
        <f t="shared" si="3"/>
        <v>1949NBDefault</v>
      </c>
      <c r="D109" s="56">
        <v>0.12182999999999999</v>
      </c>
      <c r="E109" s="56">
        <v>0.4264</v>
      </c>
      <c r="F109" s="56">
        <v>0</v>
      </c>
      <c r="G109" s="56">
        <v>2.4369999999999999E-2</v>
      </c>
      <c r="H109" s="56">
        <v>0.1066</v>
      </c>
      <c r="I109" s="56">
        <v>0</v>
      </c>
      <c r="J109" s="56">
        <v>0</v>
      </c>
      <c r="K109" s="56">
        <v>3.0499999999999998E-3</v>
      </c>
      <c r="L109" s="56">
        <v>6.0899999999999999E-3</v>
      </c>
      <c r="M109" s="56">
        <v>4.061E-2</v>
      </c>
      <c r="N109" s="56">
        <v>5.0599999999998979E-3</v>
      </c>
      <c r="O109" s="56">
        <v>0</v>
      </c>
      <c r="P109" s="56">
        <v>0</v>
      </c>
      <c r="Q109" s="56">
        <v>1.0199999999999999E-3</v>
      </c>
      <c r="R109" s="56">
        <v>0</v>
      </c>
      <c r="S109" s="56">
        <v>7.11E-3</v>
      </c>
      <c r="T109" s="56">
        <v>8.1220000000000001E-2</v>
      </c>
      <c r="U109" s="56">
        <v>6.0909999999999999E-2</v>
      </c>
      <c r="V109" s="56">
        <v>0.10152</v>
      </c>
      <c r="W109" s="56">
        <v>6.0899999999999999E-3</v>
      </c>
      <c r="X109" s="56">
        <v>0</v>
      </c>
      <c r="Y109" s="56">
        <v>0</v>
      </c>
      <c r="Z109" s="56">
        <v>0</v>
      </c>
      <c r="AA109" s="56">
        <v>8.1200000000000005E-3</v>
      </c>
      <c r="AB109" s="56">
        <v>0</v>
      </c>
      <c r="AC109" s="56">
        <v>0</v>
      </c>
      <c r="AE109" s="271">
        <f t="shared" si="4"/>
        <v>1</v>
      </c>
      <c r="AG109" s="192">
        <f t="shared" si="5"/>
        <v>0.26599</v>
      </c>
    </row>
    <row r="110" spans="1:33" x14ac:dyDescent="0.25">
      <c r="A110" s="1">
        <v>1949</v>
      </c>
      <c r="B110" s="1" t="s">
        <v>21</v>
      </c>
      <c r="C110" s="1" t="str">
        <f t="shared" si="3"/>
        <v>1949NLDefault</v>
      </c>
      <c r="D110" s="56">
        <v>0.12182999999999999</v>
      </c>
      <c r="E110" s="56">
        <v>0.4264</v>
      </c>
      <c r="F110" s="56">
        <v>0</v>
      </c>
      <c r="G110" s="56">
        <v>2.4369999999999999E-2</v>
      </c>
      <c r="H110" s="56">
        <v>0.1066</v>
      </c>
      <c r="I110" s="56">
        <v>0</v>
      </c>
      <c r="J110" s="56">
        <v>0</v>
      </c>
      <c r="K110" s="56">
        <v>3.0499999999999998E-3</v>
      </c>
      <c r="L110" s="56">
        <v>6.0899999999999999E-3</v>
      </c>
      <c r="M110" s="56">
        <v>4.061E-2</v>
      </c>
      <c r="N110" s="56">
        <v>5.0599999999998979E-3</v>
      </c>
      <c r="O110" s="56">
        <v>0</v>
      </c>
      <c r="P110" s="56">
        <v>0</v>
      </c>
      <c r="Q110" s="56">
        <v>1.0199999999999999E-3</v>
      </c>
      <c r="R110" s="56">
        <v>0</v>
      </c>
      <c r="S110" s="56">
        <v>7.11E-3</v>
      </c>
      <c r="T110" s="56">
        <v>8.1220000000000001E-2</v>
      </c>
      <c r="U110" s="56">
        <v>6.0909999999999999E-2</v>
      </c>
      <c r="V110" s="56">
        <v>0.10152</v>
      </c>
      <c r="W110" s="56">
        <v>6.0899999999999999E-3</v>
      </c>
      <c r="X110" s="56">
        <v>0</v>
      </c>
      <c r="Y110" s="56">
        <v>0</v>
      </c>
      <c r="Z110" s="56">
        <v>0</v>
      </c>
      <c r="AA110" s="56">
        <v>8.1200000000000005E-3</v>
      </c>
      <c r="AB110" s="56">
        <v>0</v>
      </c>
      <c r="AC110" s="56">
        <v>0</v>
      </c>
      <c r="AD110" s="51"/>
      <c r="AE110" s="271">
        <f t="shared" si="4"/>
        <v>1</v>
      </c>
      <c r="AG110" s="192">
        <f t="shared" si="5"/>
        <v>0.26599</v>
      </c>
    </row>
    <row r="111" spans="1:33" x14ac:dyDescent="0.25">
      <c r="A111" s="1">
        <v>1949</v>
      </c>
      <c r="B111" s="1" t="s">
        <v>22</v>
      </c>
      <c r="C111" s="1" t="str">
        <f t="shared" si="3"/>
        <v>1949NSDefault</v>
      </c>
      <c r="D111" s="56">
        <v>0.12182999999999999</v>
      </c>
      <c r="E111" s="56">
        <v>0.4264</v>
      </c>
      <c r="F111" s="56">
        <v>0</v>
      </c>
      <c r="G111" s="56">
        <v>2.4369999999999999E-2</v>
      </c>
      <c r="H111" s="56">
        <v>0.1066</v>
      </c>
      <c r="I111" s="56">
        <v>0</v>
      </c>
      <c r="J111" s="56">
        <v>0</v>
      </c>
      <c r="K111" s="56">
        <v>3.0499999999999998E-3</v>
      </c>
      <c r="L111" s="56">
        <v>6.0899999999999999E-3</v>
      </c>
      <c r="M111" s="56">
        <v>4.061E-2</v>
      </c>
      <c r="N111" s="56">
        <v>5.0599999999998979E-3</v>
      </c>
      <c r="O111" s="56">
        <v>0</v>
      </c>
      <c r="P111" s="56">
        <v>0</v>
      </c>
      <c r="Q111" s="56">
        <v>1.0199999999999999E-3</v>
      </c>
      <c r="R111" s="56">
        <v>0</v>
      </c>
      <c r="S111" s="56">
        <v>7.11E-3</v>
      </c>
      <c r="T111" s="56">
        <v>8.1220000000000001E-2</v>
      </c>
      <c r="U111" s="56">
        <v>6.0909999999999999E-2</v>
      </c>
      <c r="V111" s="56">
        <v>0.10152</v>
      </c>
      <c r="W111" s="56">
        <v>6.0899999999999999E-3</v>
      </c>
      <c r="X111" s="56">
        <v>0</v>
      </c>
      <c r="Y111" s="56">
        <v>0</v>
      </c>
      <c r="Z111" s="56">
        <v>0</v>
      </c>
      <c r="AA111" s="56">
        <v>8.1200000000000005E-3</v>
      </c>
      <c r="AB111" s="56">
        <v>0</v>
      </c>
      <c r="AC111" s="56">
        <v>0</v>
      </c>
      <c r="AE111" s="271">
        <f t="shared" si="4"/>
        <v>1</v>
      </c>
      <c r="AG111" s="192">
        <f t="shared" si="5"/>
        <v>0.26599</v>
      </c>
    </row>
    <row r="112" spans="1:33" x14ac:dyDescent="0.25">
      <c r="A112" s="1">
        <v>1949</v>
      </c>
      <c r="B112" s="1" t="s">
        <v>24</v>
      </c>
      <c r="C112" s="1" t="str">
        <f t="shared" si="3"/>
        <v>1949NTDefault</v>
      </c>
      <c r="D112" s="56">
        <v>0.12182999999999999</v>
      </c>
      <c r="E112" s="56">
        <v>0.4264</v>
      </c>
      <c r="F112" s="56">
        <v>0</v>
      </c>
      <c r="G112" s="56">
        <v>2.4369999999999999E-2</v>
      </c>
      <c r="H112" s="56">
        <v>0.1066</v>
      </c>
      <c r="I112" s="56">
        <v>0</v>
      </c>
      <c r="J112" s="56">
        <v>0</v>
      </c>
      <c r="K112" s="56">
        <v>3.0499999999999998E-3</v>
      </c>
      <c r="L112" s="56">
        <v>6.0899999999999999E-3</v>
      </c>
      <c r="M112" s="56">
        <v>4.061E-2</v>
      </c>
      <c r="N112" s="56">
        <v>5.0599999999998979E-3</v>
      </c>
      <c r="O112" s="56">
        <v>0</v>
      </c>
      <c r="P112" s="56">
        <v>0</v>
      </c>
      <c r="Q112" s="56">
        <v>1.0199999999999999E-3</v>
      </c>
      <c r="R112" s="56">
        <v>0</v>
      </c>
      <c r="S112" s="56">
        <v>7.11E-3</v>
      </c>
      <c r="T112" s="56">
        <v>8.1220000000000001E-2</v>
      </c>
      <c r="U112" s="56">
        <v>6.0909999999999999E-2</v>
      </c>
      <c r="V112" s="56">
        <v>0.10152</v>
      </c>
      <c r="W112" s="56">
        <v>6.0899999999999999E-3</v>
      </c>
      <c r="X112" s="56">
        <v>0</v>
      </c>
      <c r="Y112" s="56">
        <v>0</v>
      </c>
      <c r="Z112" s="56">
        <v>0</v>
      </c>
      <c r="AA112" s="56">
        <v>8.1200000000000005E-3</v>
      </c>
      <c r="AB112" s="56">
        <v>0</v>
      </c>
      <c r="AC112" s="56">
        <v>0</v>
      </c>
      <c r="AE112" s="271">
        <f t="shared" si="4"/>
        <v>1</v>
      </c>
      <c r="AG112" s="192">
        <f t="shared" si="5"/>
        <v>0.26599</v>
      </c>
    </row>
    <row r="113" spans="1:33" x14ac:dyDescent="0.25">
      <c r="A113" s="1">
        <v>1949</v>
      </c>
      <c r="B113" s="1" t="s">
        <v>25</v>
      </c>
      <c r="C113" s="1" t="str">
        <f t="shared" si="3"/>
        <v>1949NUDefault</v>
      </c>
      <c r="D113" s="56">
        <v>0.12182999999999999</v>
      </c>
      <c r="E113" s="56">
        <v>0.4264</v>
      </c>
      <c r="F113" s="56">
        <v>0</v>
      </c>
      <c r="G113" s="56">
        <v>2.4369999999999999E-2</v>
      </c>
      <c r="H113" s="56">
        <v>0.1066</v>
      </c>
      <c r="I113" s="56">
        <v>0</v>
      </c>
      <c r="J113" s="56">
        <v>0</v>
      </c>
      <c r="K113" s="56">
        <v>3.0499999999999998E-3</v>
      </c>
      <c r="L113" s="56">
        <v>6.0899999999999999E-3</v>
      </c>
      <c r="M113" s="56">
        <v>4.061E-2</v>
      </c>
      <c r="N113" s="56">
        <v>5.0599999999998979E-3</v>
      </c>
      <c r="O113" s="56">
        <v>0</v>
      </c>
      <c r="P113" s="56">
        <v>0</v>
      </c>
      <c r="Q113" s="56">
        <v>1.0199999999999999E-3</v>
      </c>
      <c r="R113" s="56">
        <v>0</v>
      </c>
      <c r="S113" s="56">
        <v>7.11E-3</v>
      </c>
      <c r="T113" s="56">
        <v>8.1220000000000001E-2</v>
      </c>
      <c r="U113" s="56">
        <v>6.0909999999999999E-2</v>
      </c>
      <c r="V113" s="56">
        <v>0.10152</v>
      </c>
      <c r="W113" s="56">
        <v>6.0899999999999999E-3</v>
      </c>
      <c r="X113" s="56">
        <v>0</v>
      </c>
      <c r="Y113" s="56">
        <v>0</v>
      </c>
      <c r="Z113" s="56">
        <v>0</v>
      </c>
      <c r="AA113" s="56">
        <v>8.1200000000000005E-3</v>
      </c>
      <c r="AB113" s="56">
        <v>0</v>
      </c>
      <c r="AC113" s="56">
        <v>0</v>
      </c>
      <c r="AE113" s="271">
        <f t="shared" si="4"/>
        <v>1</v>
      </c>
      <c r="AG113" s="192">
        <f t="shared" si="5"/>
        <v>0.26599</v>
      </c>
    </row>
    <row r="114" spans="1:33" x14ac:dyDescent="0.25">
      <c r="A114" s="1">
        <v>1949</v>
      </c>
      <c r="B114" s="1" t="s">
        <v>18</v>
      </c>
      <c r="C114" s="1" t="str">
        <f t="shared" si="3"/>
        <v>1949ONDefault</v>
      </c>
      <c r="D114" s="56">
        <v>0.12182999999999999</v>
      </c>
      <c r="E114" s="56">
        <v>0.4264</v>
      </c>
      <c r="F114" s="56">
        <v>0</v>
      </c>
      <c r="G114" s="56">
        <v>2.4369999999999999E-2</v>
      </c>
      <c r="H114" s="56">
        <v>0.1066</v>
      </c>
      <c r="I114" s="56">
        <v>0</v>
      </c>
      <c r="J114" s="56">
        <v>0</v>
      </c>
      <c r="K114" s="56">
        <v>3.0499999999999998E-3</v>
      </c>
      <c r="L114" s="56">
        <v>6.0899999999999999E-3</v>
      </c>
      <c r="M114" s="56">
        <v>4.061E-2</v>
      </c>
      <c r="N114" s="56">
        <v>5.0599999999998979E-3</v>
      </c>
      <c r="O114" s="56">
        <v>0</v>
      </c>
      <c r="P114" s="56">
        <v>0</v>
      </c>
      <c r="Q114" s="56">
        <v>1.0199999999999999E-3</v>
      </c>
      <c r="R114" s="56">
        <v>0</v>
      </c>
      <c r="S114" s="56">
        <v>7.11E-3</v>
      </c>
      <c r="T114" s="56">
        <v>8.1220000000000001E-2</v>
      </c>
      <c r="U114" s="56">
        <v>6.0909999999999999E-2</v>
      </c>
      <c r="V114" s="56">
        <v>0.10152</v>
      </c>
      <c r="W114" s="56">
        <v>6.0899999999999999E-3</v>
      </c>
      <c r="X114" s="56">
        <v>0</v>
      </c>
      <c r="Y114" s="56">
        <v>0</v>
      </c>
      <c r="Z114" s="56">
        <v>0</v>
      </c>
      <c r="AA114" s="56">
        <v>8.1200000000000005E-3</v>
      </c>
      <c r="AB114" s="56">
        <v>0</v>
      </c>
      <c r="AC114" s="56">
        <v>0</v>
      </c>
      <c r="AE114" s="271">
        <f t="shared" si="4"/>
        <v>1</v>
      </c>
      <c r="AG114" s="192">
        <f t="shared" si="5"/>
        <v>0.26599</v>
      </c>
    </row>
    <row r="115" spans="1:33" x14ac:dyDescent="0.25">
      <c r="A115" s="1">
        <v>1949</v>
      </c>
      <c r="B115" s="1" t="s">
        <v>23</v>
      </c>
      <c r="C115" s="1" t="str">
        <f t="shared" si="3"/>
        <v>1949PEDefault</v>
      </c>
      <c r="D115" s="56">
        <v>0.12182999999999999</v>
      </c>
      <c r="E115" s="56">
        <v>0.4264</v>
      </c>
      <c r="F115" s="56">
        <v>0</v>
      </c>
      <c r="G115" s="56">
        <v>2.4369999999999999E-2</v>
      </c>
      <c r="H115" s="56">
        <v>0.1066</v>
      </c>
      <c r="I115" s="56">
        <v>0</v>
      </c>
      <c r="J115" s="56">
        <v>0</v>
      </c>
      <c r="K115" s="56">
        <v>3.0499999999999998E-3</v>
      </c>
      <c r="L115" s="56">
        <v>6.0899999999999999E-3</v>
      </c>
      <c r="M115" s="56">
        <v>4.061E-2</v>
      </c>
      <c r="N115" s="56">
        <v>5.0599999999998979E-3</v>
      </c>
      <c r="O115" s="56">
        <v>0</v>
      </c>
      <c r="P115" s="56">
        <v>0</v>
      </c>
      <c r="Q115" s="56">
        <v>1.0199999999999999E-3</v>
      </c>
      <c r="R115" s="56">
        <v>0</v>
      </c>
      <c r="S115" s="56">
        <v>7.11E-3</v>
      </c>
      <c r="T115" s="56">
        <v>8.1220000000000001E-2</v>
      </c>
      <c r="U115" s="56">
        <v>6.0909999999999999E-2</v>
      </c>
      <c r="V115" s="56">
        <v>0.10152</v>
      </c>
      <c r="W115" s="56">
        <v>6.0899999999999999E-3</v>
      </c>
      <c r="X115" s="56">
        <v>0</v>
      </c>
      <c r="Y115" s="56">
        <v>0</v>
      </c>
      <c r="Z115" s="56">
        <v>0</v>
      </c>
      <c r="AA115" s="56">
        <v>8.1200000000000005E-3</v>
      </c>
      <c r="AB115" s="56">
        <v>0</v>
      </c>
      <c r="AC115" s="56">
        <v>0</v>
      </c>
      <c r="AE115" s="271">
        <f t="shared" si="4"/>
        <v>1</v>
      </c>
      <c r="AG115" s="192">
        <f t="shared" si="5"/>
        <v>0.26599</v>
      </c>
    </row>
    <row r="116" spans="1:33" x14ac:dyDescent="0.25">
      <c r="A116" s="1">
        <v>1949</v>
      </c>
      <c r="B116" s="1" t="s">
        <v>19</v>
      </c>
      <c r="C116" s="1" t="str">
        <f t="shared" si="3"/>
        <v>1949QCDefault</v>
      </c>
      <c r="D116" s="56">
        <v>0.12182999999999999</v>
      </c>
      <c r="E116" s="56">
        <v>0.4264</v>
      </c>
      <c r="F116" s="56">
        <v>0</v>
      </c>
      <c r="G116" s="56">
        <v>2.4369999999999999E-2</v>
      </c>
      <c r="H116" s="56">
        <v>0.1066</v>
      </c>
      <c r="I116" s="56">
        <v>0</v>
      </c>
      <c r="J116" s="56">
        <v>0</v>
      </c>
      <c r="K116" s="56">
        <v>3.0499999999999998E-3</v>
      </c>
      <c r="L116" s="56">
        <v>6.0899999999999999E-3</v>
      </c>
      <c r="M116" s="56">
        <v>4.061E-2</v>
      </c>
      <c r="N116" s="56">
        <v>5.0599999999998979E-3</v>
      </c>
      <c r="O116" s="56">
        <v>0</v>
      </c>
      <c r="P116" s="56">
        <v>0</v>
      </c>
      <c r="Q116" s="56">
        <v>1.0199999999999999E-3</v>
      </c>
      <c r="R116" s="56">
        <v>0</v>
      </c>
      <c r="S116" s="56">
        <v>7.11E-3</v>
      </c>
      <c r="T116" s="56">
        <v>8.1220000000000001E-2</v>
      </c>
      <c r="U116" s="56">
        <v>6.0909999999999999E-2</v>
      </c>
      <c r="V116" s="56">
        <v>0.10152</v>
      </c>
      <c r="W116" s="56">
        <v>6.0899999999999999E-3</v>
      </c>
      <c r="X116" s="56">
        <v>0</v>
      </c>
      <c r="Y116" s="56">
        <v>0</v>
      </c>
      <c r="Z116" s="56">
        <v>0</v>
      </c>
      <c r="AA116" s="56">
        <v>8.1200000000000005E-3</v>
      </c>
      <c r="AB116" s="56">
        <v>0</v>
      </c>
      <c r="AC116" s="56">
        <v>0</v>
      </c>
      <c r="AE116" s="271">
        <f t="shared" si="4"/>
        <v>1</v>
      </c>
      <c r="AG116" s="192">
        <f t="shared" si="5"/>
        <v>0.26599</v>
      </c>
    </row>
    <row r="117" spans="1:33" x14ac:dyDescent="0.25">
      <c r="A117" s="1">
        <v>1949</v>
      </c>
      <c r="B117" s="1" t="s">
        <v>16</v>
      </c>
      <c r="C117" s="1" t="str">
        <f t="shared" si="3"/>
        <v>1949SKDefault</v>
      </c>
      <c r="D117" s="56">
        <v>0.12182999999999999</v>
      </c>
      <c r="E117" s="56">
        <v>0.4264</v>
      </c>
      <c r="F117" s="56">
        <v>0</v>
      </c>
      <c r="G117" s="56">
        <v>2.4369999999999999E-2</v>
      </c>
      <c r="H117" s="56">
        <v>0.1066</v>
      </c>
      <c r="I117" s="56">
        <v>0</v>
      </c>
      <c r="J117" s="56">
        <v>0</v>
      </c>
      <c r="K117" s="56">
        <v>3.0499999999999998E-3</v>
      </c>
      <c r="L117" s="56">
        <v>6.0899999999999999E-3</v>
      </c>
      <c r="M117" s="56">
        <v>4.061E-2</v>
      </c>
      <c r="N117" s="56">
        <v>5.0599999999998979E-3</v>
      </c>
      <c r="O117" s="56">
        <v>0</v>
      </c>
      <c r="P117" s="56">
        <v>0</v>
      </c>
      <c r="Q117" s="56">
        <v>1.0199999999999999E-3</v>
      </c>
      <c r="R117" s="56">
        <v>0</v>
      </c>
      <c r="S117" s="56">
        <v>7.11E-3</v>
      </c>
      <c r="T117" s="56">
        <v>8.1220000000000001E-2</v>
      </c>
      <c r="U117" s="56">
        <v>6.0909999999999999E-2</v>
      </c>
      <c r="V117" s="56">
        <v>0.10152</v>
      </c>
      <c r="W117" s="56">
        <v>6.0899999999999999E-3</v>
      </c>
      <c r="X117" s="56">
        <v>0</v>
      </c>
      <c r="Y117" s="56">
        <v>0</v>
      </c>
      <c r="Z117" s="56">
        <v>0</v>
      </c>
      <c r="AA117" s="56">
        <v>8.1200000000000005E-3</v>
      </c>
      <c r="AB117" s="56">
        <v>0</v>
      </c>
      <c r="AC117" s="56">
        <v>0</v>
      </c>
      <c r="AE117" s="271">
        <f t="shared" si="4"/>
        <v>1</v>
      </c>
      <c r="AG117" s="192">
        <f t="shared" si="5"/>
        <v>0.26599</v>
      </c>
    </row>
    <row r="118" spans="1:33" x14ac:dyDescent="0.25">
      <c r="A118" s="1">
        <v>1949</v>
      </c>
      <c r="B118" s="1" t="s">
        <v>26</v>
      </c>
      <c r="C118" s="1" t="str">
        <f t="shared" si="3"/>
        <v>1949YTDefault</v>
      </c>
      <c r="D118" s="56">
        <v>0.12182999999999999</v>
      </c>
      <c r="E118" s="56">
        <v>0.4264</v>
      </c>
      <c r="F118" s="56">
        <v>0</v>
      </c>
      <c r="G118" s="56">
        <v>2.4369999999999999E-2</v>
      </c>
      <c r="H118" s="56">
        <v>0.1066</v>
      </c>
      <c r="I118" s="56">
        <v>0</v>
      </c>
      <c r="J118" s="56">
        <v>0</v>
      </c>
      <c r="K118" s="56">
        <v>3.0499999999999998E-3</v>
      </c>
      <c r="L118" s="56">
        <v>6.0899999999999999E-3</v>
      </c>
      <c r="M118" s="56">
        <v>4.061E-2</v>
      </c>
      <c r="N118" s="56">
        <v>5.0599999999998979E-3</v>
      </c>
      <c r="O118" s="56">
        <v>0</v>
      </c>
      <c r="P118" s="56">
        <v>0</v>
      </c>
      <c r="Q118" s="56">
        <v>1.0199999999999999E-3</v>
      </c>
      <c r="R118" s="56">
        <v>0</v>
      </c>
      <c r="S118" s="56">
        <v>7.11E-3</v>
      </c>
      <c r="T118" s="56">
        <v>8.1220000000000001E-2</v>
      </c>
      <c r="U118" s="56">
        <v>6.0909999999999999E-2</v>
      </c>
      <c r="V118" s="56">
        <v>0.10152</v>
      </c>
      <c r="W118" s="56">
        <v>6.0899999999999999E-3</v>
      </c>
      <c r="X118" s="56">
        <v>0</v>
      </c>
      <c r="Y118" s="56">
        <v>0</v>
      </c>
      <c r="Z118" s="56">
        <v>0</v>
      </c>
      <c r="AA118" s="56">
        <v>8.1200000000000005E-3</v>
      </c>
      <c r="AB118" s="56">
        <v>0</v>
      </c>
      <c r="AC118" s="56">
        <v>0</v>
      </c>
      <c r="AE118" s="271">
        <f t="shared" si="4"/>
        <v>1</v>
      </c>
      <c r="AG118" s="192">
        <f t="shared" si="5"/>
        <v>0.26599</v>
      </c>
    </row>
    <row r="119" spans="1:33" x14ac:dyDescent="0.25">
      <c r="A119" s="1">
        <v>1950</v>
      </c>
      <c r="B119" s="1" t="s">
        <v>14</v>
      </c>
      <c r="C119" s="1" t="str">
        <f t="shared" si="3"/>
        <v>1950ABDefault</v>
      </c>
      <c r="D119" s="56">
        <v>0.12182999999999999</v>
      </c>
      <c r="E119" s="56">
        <v>0.4264</v>
      </c>
      <c r="F119" s="56">
        <v>0</v>
      </c>
      <c r="G119" s="56">
        <v>2.4369999999999999E-2</v>
      </c>
      <c r="H119" s="56">
        <v>0.1066</v>
      </c>
      <c r="I119" s="56">
        <v>0</v>
      </c>
      <c r="J119" s="56">
        <v>0</v>
      </c>
      <c r="K119" s="56">
        <v>3.0499999999999998E-3</v>
      </c>
      <c r="L119" s="56">
        <v>6.0899999999999999E-3</v>
      </c>
      <c r="M119" s="56">
        <v>4.061E-2</v>
      </c>
      <c r="N119" s="56">
        <v>5.0599999999998979E-3</v>
      </c>
      <c r="O119" s="56">
        <v>0</v>
      </c>
      <c r="P119" s="56">
        <v>0</v>
      </c>
      <c r="Q119" s="56">
        <v>1.0199999999999999E-3</v>
      </c>
      <c r="R119" s="56">
        <v>0</v>
      </c>
      <c r="S119" s="56">
        <v>7.11E-3</v>
      </c>
      <c r="T119" s="56">
        <v>8.1220000000000001E-2</v>
      </c>
      <c r="U119" s="56">
        <v>6.0909999999999999E-2</v>
      </c>
      <c r="V119" s="56">
        <v>0.10152</v>
      </c>
      <c r="W119" s="56">
        <v>6.0899999999999999E-3</v>
      </c>
      <c r="X119" s="56">
        <v>0</v>
      </c>
      <c r="Y119" s="56">
        <v>0</v>
      </c>
      <c r="Z119" s="56">
        <v>0</v>
      </c>
      <c r="AA119" s="56">
        <v>8.1200000000000005E-3</v>
      </c>
      <c r="AB119" s="56">
        <v>0</v>
      </c>
      <c r="AC119" s="56">
        <v>0</v>
      </c>
      <c r="AE119" s="271">
        <f t="shared" si="4"/>
        <v>1</v>
      </c>
      <c r="AG119" s="192">
        <f t="shared" si="5"/>
        <v>0.26599</v>
      </c>
    </row>
    <row r="120" spans="1:33" x14ac:dyDescent="0.25">
      <c r="A120" s="1">
        <v>1950</v>
      </c>
      <c r="B120" s="1" t="s">
        <v>15</v>
      </c>
      <c r="C120" s="1" t="str">
        <f t="shared" si="3"/>
        <v>1950BCDefault</v>
      </c>
      <c r="D120" s="56">
        <v>0.12182999999999999</v>
      </c>
      <c r="E120" s="56">
        <v>0.4264</v>
      </c>
      <c r="F120" s="56">
        <v>0</v>
      </c>
      <c r="G120" s="56">
        <v>2.4369999999999999E-2</v>
      </c>
      <c r="H120" s="56">
        <v>0.1066</v>
      </c>
      <c r="I120" s="56">
        <v>0</v>
      </c>
      <c r="J120" s="56">
        <v>0</v>
      </c>
      <c r="K120" s="56">
        <v>3.0499999999999998E-3</v>
      </c>
      <c r="L120" s="56">
        <v>6.0899999999999999E-3</v>
      </c>
      <c r="M120" s="56">
        <v>4.061E-2</v>
      </c>
      <c r="N120" s="56">
        <v>5.0599999999998979E-3</v>
      </c>
      <c r="O120" s="56">
        <v>0</v>
      </c>
      <c r="P120" s="56">
        <v>0</v>
      </c>
      <c r="Q120" s="56">
        <v>1.0199999999999999E-3</v>
      </c>
      <c r="R120" s="56">
        <v>0</v>
      </c>
      <c r="S120" s="56">
        <v>7.11E-3</v>
      </c>
      <c r="T120" s="56">
        <v>8.1220000000000001E-2</v>
      </c>
      <c r="U120" s="56">
        <v>6.0909999999999999E-2</v>
      </c>
      <c r="V120" s="56">
        <v>0.10152</v>
      </c>
      <c r="W120" s="56">
        <v>6.0899999999999999E-3</v>
      </c>
      <c r="X120" s="56">
        <v>0</v>
      </c>
      <c r="Y120" s="56">
        <v>0</v>
      </c>
      <c r="Z120" s="56">
        <v>0</v>
      </c>
      <c r="AA120" s="56">
        <v>8.1200000000000005E-3</v>
      </c>
      <c r="AB120" s="56">
        <v>0</v>
      </c>
      <c r="AC120" s="56">
        <v>0</v>
      </c>
      <c r="AE120" s="271">
        <f t="shared" si="4"/>
        <v>1</v>
      </c>
      <c r="AG120" s="192">
        <f t="shared" si="5"/>
        <v>0.26599</v>
      </c>
    </row>
    <row r="121" spans="1:33" x14ac:dyDescent="0.25">
      <c r="A121" s="1">
        <v>1950</v>
      </c>
      <c r="B121" s="1" t="s">
        <v>17</v>
      </c>
      <c r="C121" s="1" t="str">
        <f t="shared" si="3"/>
        <v>1950MBDefault</v>
      </c>
      <c r="D121" s="56">
        <v>0.12182999999999999</v>
      </c>
      <c r="E121" s="56">
        <v>0.4264</v>
      </c>
      <c r="F121" s="56">
        <v>0</v>
      </c>
      <c r="G121" s="56">
        <v>2.4369999999999999E-2</v>
      </c>
      <c r="H121" s="56">
        <v>0.1066</v>
      </c>
      <c r="I121" s="56">
        <v>0</v>
      </c>
      <c r="J121" s="56">
        <v>0</v>
      </c>
      <c r="K121" s="56">
        <v>3.0499999999999998E-3</v>
      </c>
      <c r="L121" s="56">
        <v>6.0899999999999999E-3</v>
      </c>
      <c r="M121" s="56">
        <v>4.061E-2</v>
      </c>
      <c r="N121" s="56">
        <v>5.0599999999998979E-3</v>
      </c>
      <c r="O121" s="56">
        <v>0</v>
      </c>
      <c r="P121" s="56">
        <v>0</v>
      </c>
      <c r="Q121" s="56">
        <v>1.0199999999999999E-3</v>
      </c>
      <c r="R121" s="56">
        <v>0</v>
      </c>
      <c r="S121" s="56">
        <v>7.11E-3</v>
      </c>
      <c r="T121" s="56">
        <v>8.1220000000000001E-2</v>
      </c>
      <c r="U121" s="56">
        <v>6.0909999999999999E-2</v>
      </c>
      <c r="V121" s="56">
        <v>0.10152</v>
      </c>
      <c r="W121" s="56">
        <v>6.0899999999999999E-3</v>
      </c>
      <c r="X121" s="56">
        <v>0</v>
      </c>
      <c r="Y121" s="56">
        <v>0</v>
      </c>
      <c r="Z121" s="56">
        <v>0</v>
      </c>
      <c r="AA121" s="56">
        <v>8.1200000000000005E-3</v>
      </c>
      <c r="AB121" s="56">
        <v>0</v>
      </c>
      <c r="AC121" s="56">
        <v>0</v>
      </c>
      <c r="AE121" s="271">
        <f t="shared" si="4"/>
        <v>1</v>
      </c>
      <c r="AG121" s="192">
        <f t="shared" si="5"/>
        <v>0.26599</v>
      </c>
    </row>
    <row r="122" spans="1:33" x14ac:dyDescent="0.25">
      <c r="A122" s="1">
        <v>1950</v>
      </c>
      <c r="B122" s="1" t="s">
        <v>20</v>
      </c>
      <c r="C122" s="1" t="str">
        <f t="shared" si="3"/>
        <v>1950NBDefault</v>
      </c>
      <c r="D122" s="56">
        <v>0.12182999999999999</v>
      </c>
      <c r="E122" s="56">
        <v>0.4264</v>
      </c>
      <c r="F122" s="56">
        <v>0</v>
      </c>
      <c r="G122" s="56">
        <v>2.4369999999999999E-2</v>
      </c>
      <c r="H122" s="56">
        <v>0.1066</v>
      </c>
      <c r="I122" s="56">
        <v>0</v>
      </c>
      <c r="J122" s="56">
        <v>0</v>
      </c>
      <c r="K122" s="56">
        <v>3.0499999999999998E-3</v>
      </c>
      <c r="L122" s="56">
        <v>6.0899999999999999E-3</v>
      </c>
      <c r="M122" s="56">
        <v>4.061E-2</v>
      </c>
      <c r="N122" s="56">
        <v>5.0599999999998979E-3</v>
      </c>
      <c r="O122" s="56">
        <v>0</v>
      </c>
      <c r="P122" s="56">
        <v>0</v>
      </c>
      <c r="Q122" s="56">
        <v>1.0199999999999999E-3</v>
      </c>
      <c r="R122" s="56">
        <v>0</v>
      </c>
      <c r="S122" s="56">
        <v>7.11E-3</v>
      </c>
      <c r="T122" s="56">
        <v>8.1220000000000001E-2</v>
      </c>
      <c r="U122" s="56">
        <v>6.0909999999999999E-2</v>
      </c>
      <c r="V122" s="56">
        <v>0.10152</v>
      </c>
      <c r="W122" s="56">
        <v>6.0899999999999999E-3</v>
      </c>
      <c r="X122" s="56">
        <v>0</v>
      </c>
      <c r="Y122" s="56">
        <v>0</v>
      </c>
      <c r="Z122" s="56">
        <v>0</v>
      </c>
      <c r="AA122" s="56">
        <v>8.1200000000000005E-3</v>
      </c>
      <c r="AB122" s="56">
        <v>0</v>
      </c>
      <c r="AC122" s="56">
        <v>0</v>
      </c>
      <c r="AE122" s="271">
        <f t="shared" si="4"/>
        <v>1</v>
      </c>
      <c r="AG122" s="192">
        <f t="shared" si="5"/>
        <v>0.26599</v>
      </c>
    </row>
    <row r="123" spans="1:33" x14ac:dyDescent="0.25">
      <c r="A123" s="1">
        <v>1950</v>
      </c>
      <c r="B123" s="1" t="s">
        <v>21</v>
      </c>
      <c r="C123" s="1" t="str">
        <f t="shared" si="3"/>
        <v>1950NLDefault</v>
      </c>
      <c r="D123" s="56">
        <v>0.12182999999999999</v>
      </c>
      <c r="E123" s="56">
        <v>0.4264</v>
      </c>
      <c r="F123" s="56">
        <v>0</v>
      </c>
      <c r="G123" s="56">
        <v>2.4369999999999999E-2</v>
      </c>
      <c r="H123" s="56">
        <v>0.1066</v>
      </c>
      <c r="I123" s="56">
        <v>0</v>
      </c>
      <c r="J123" s="56">
        <v>0</v>
      </c>
      <c r="K123" s="56">
        <v>3.0499999999999998E-3</v>
      </c>
      <c r="L123" s="56">
        <v>6.0899999999999999E-3</v>
      </c>
      <c r="M123" s="56">
        <v>4.061E-2</v>
      </c>
      <c r="N123" s="56">
        <v>5.0599999999998979E-3</v>
      </c>
      <c r="O123" s="56">
        <v>0</v>
      </c>
      <c r="P123" s="56">
        <v>0</v>
      </c>
      <c r="Q123" s="56">
        <v>1.0199999999999999E-3</v>
      </c>
      <c r="R123" s="56">
        <v>0</v>
      </c>
      <c r="S123" s="56">
        <v>7.11E-3</v>
      </c>
      <c r="T123" s="56">
        <v>8.1220000000000001E-2</v>
      </c>
      <c r="U123" s="56">
        <v>6.0909999999999999E-2</v>
      </c>
      <c r="V123" s="56">
        <v>0.10152</v>
      </c>
      <c r="W123" s="56">
        <v>6.0899999999999999E-3</v>
      </c>
      <c r="X123" s="56">
        <v>0</v>
      </c>
      <c r="Y123" s="56">
        <v>0</v>
      </c>
      <c r="Z123" s="56">
        <v>0</v>
      </c>
      <c r="AA123" s="56">
        <v>8.1200000000000005E-3</v>
      </c>
      <c r="AB123" s="56">
        <v>0</v>
      </c>
      <c r="AC123" s="56">
        <v>0</v>
      </c>
      <c r="AD123" s="51"/>
      <c r="AE123" s="271">
        <f t="shared" si="4"/>
        <v>1</v>
      </c>
      <c r="AG123" s="192">
        <f t="shared" si="5"/>
        <v>0.26599</v>
      </c>
    </row>
    <row r="124" spans="1:33" x14ac:dyDescent="0.25">
      <c r="A124" s="1">
        <v>1950</v>
      </c>
      <c r="B124" s="1" t="s">
        <v>22</v>
      </c>
      <c r="C124" s="1" t="str">
        <f t="shared" si="3"/>
        <v>1950NSDefault</v>
      </c>
      <c r="D124" s="56">
        <v>0.12182999999999999</v>
      </c>
      <c r="E124" s="56">
        <v>0.4264</v>
      </c>
      <c r="F124" s="56">
        <v>0</v>
      </c>
      <c r="G124" s="56">
        <v>2.4369999999999999E-2</v>
      </c>
      <c r="H124" s="56">
        <v>0.1066</v>
      </c>
      <c r="I124" s="56">
        <v>0</v>
      </c>
      <c r="J124" s="56">
        <v>0</v>
      </c>
      <c r="K124" s="56">
        <v>3.0499999999999998E-3</v>
      </c>
      <c r="L124" s="56">
        <v>6.0899999999999999E-3</v>
      </c>
      <c r="M124" s="56">
        <v>4.061E-2</v>
      </c>
      <c r="N124" s="56">
        <v>5.0599999999998979E-3</v>
      </c>
      <c r="O124" s="56">
        <v>0</v>
      </c>
      <c r="P124" s="56">
        <v>0</v>
      </c>
      <c r="Q124" s="56">
        <v>1.0199999999999999E-3</v>
      </c>
      <c r="R124" s="56">
        <v>0</v>
      </c>
      <c r="S124" s="56">
        <v>7.11E-3</v>
      </c>
      <c r="T124" s="56">
        <v>8.1220000000000001E-2</v>
      </c>
      <c r="U124" s="56">
        <v>6.0909999999999999E-2</v>
      </c>
      <c r="V124" s="56">
        <v>0.10152</v>
      </c>
      <c r="W124" s="56">
        <v>6.0899999999999999E-3</v>
      </c>
      <c r="X124" s="56">
        <v>0</v>
      </c>
      <c r="Y124" s="56">
        <v>0</v>
      </c>
      <c r="Z124" s="56">
        <v>0</v>
      </c>
      <c r="AA124" s="56">
        <v>8.1200000000000005E-3</v>
      </c>
      <c r="AB124" s="56">
        <v>0</v>
      </c>
      <c r="AC124" s="56">
        <v>0</v>
      </c>
      <c r="AE124" s="271">
        <f t="shared" si="4"/>
        <v>1</v>
      </c>
      <c r="AG124" s="192">
        <f t="shared" si="5"/>
        <v>0.26599</v>
      </c>
    </row>
    <row r="125" spans="1:33" x14ac:dyDescent="0.25">
      <c r="A125" s="1">
        <v>1950</v>
      </c>
      <c r="B125" s="1" t="s">
        <v>24</v>
      </c>
      <c r="C125" s="1" t="str">
        <f t="shared" si="3"/>
        <v>1950NTDefault</v>
      </c>
      <c r="D125" s="56">
        <v>0.12182999999999999</v>
      </c>
      <c r="E125" s="56">
        <v>0.4264</v>
      </c>
      <c r="F125" s="56">
        <v>0</v>
      </c>
      <c r="G125" s="56">
        <v>2.4369999999999999E-2</v>
      </c>
      <c r="H125" s="56">
        <v>0.1066</v>
      </c>
      <c r="I125" s="56">
        <v>0</v>
      </c>
      <c r="J125" s="56">
        <v>0</v>
      </c>
      <c r="K125" s="56">
        <v>3.0499999999999998E-3</v>
      </c>
      <c r="L125" s="56">
        <v>6.0899999999999999E-3</v>
      </c>
      <c r="M125" s="56">
        <v>4.061E-2</v>
      </c>
      <c r="N125" s="56">
        <v>5.0599999999998979E-3</v>
      </c>
      <c r="O125" s="56">
        <v>0</v>
      </c>
      <c r="P125" s="56">
        <v>0</v>
      </c>
      <c r="Q125" s="56">
        <v>1.0199999999999999E-3</v>
      </c>
      <c r="R125" s="56">
        <v>0</v>
      </c>
      <c r="S125" s="56">
        <v>7.11E-3</v>
      </c>
      <c r="T125" s="56">
        <v>8.1220000000000001E-2</v>
      </c>
      <c r="U125" s="56">
        <v>6.0909999999999999E-2</v>
      </c>
      <c r="V125" s="56">
        <v>0.10152</v>
      </c>
      <c r="W125" s="56">
        <v>6.0899999999999999E-3</v>
      </c>
      <c r="X125" s="56">
        <v>0</v>
      </c>
      <c r="Y125" s="56">
        <v>0</v>
      </c>
      <c r="Z125" s="56">
        <v>0</v>
      </c>
      <c r="AA125" s="56">
        <v>8.1200000000000005E-3</v>
      </c>
      <c r="AB125" s="56">
        <v>0</v>
      </c>
      <c r="AC125" s="56">
        <v>0</v>
      </c>
      <c r="AE125" s="271">
        <f t="shared" si="4"/>
        <v>1</v>
      </c>
      <c r="AG125" s="192">
        <f t="shared" si="5"/>
        <v>0.26599</v>
      </c>
    </row>
    <row r="126" spans="1:33" x14ac:dyDescent="0.25">
      <c r="A126" s="1">
        <v>1950</v>
      </c>
      <c r="B126" s="1" t="s">
        <v>25</v>
      </c>
      <c r="C126" s="1" t="str">
        <f t="shared" si="3"/>
        <v>1950NUDefault</v>
      </c>
      <c r="D126" s="56">
        <v>0.12182999999999999</v>
      </c>
      <c r="E126" s="56">
        <v>0.4264</v>
      </c>
      <c r="F126" s="56">
        <v>0</v>
      </c>
      <c r="G126" s="56">
        <v>2.4369999999999999E-2</v>
      </c>
      <c r="H126" s="56">
        <v>0.1066</v>
      </c>
      <c r="I126" s="56">
        <v>0</v>
      </c>
      <c r="J126" s="56">
        <v>0</v>
      </c>
      <c r="K126" s="56">
        <v>3.0499999999999998E-3</v>
      </c>
      <c r="L126" s="56">
        <v>6.0899999999999999E-3</v>
      </c>
      <c r="M126" s="56">
        <v>4.061E-2</v>
      </c>
      <c r="N126" s="56">
        <v>5.0599999999998979E-3</v>
      </c>
      <c r="O126" s="56">
        <v>0</v>
      </c>
      <c r="P126" s="56">
        <v>0</v>
      </c>
      <c r="Q126" s="56">
        <v>1.0199999999999999E-3</v>
      </c>
      <c r="R126" s="56">
        <v>0</v>
      </c>
      <c r="S126" s="56">
        <v>7.11E-3</v>
      </c>
      <c r="T126" s="56">
        <v>8.1220000000000001E-2</v>
      </c>
      <c r="U126" s="56">
        <v>6.0909999999999999E-2</v>
      </c>
      <c r="V126" s="56">
        <v>0.10152</v>
      </c>
      <c r="W126" s="56">
        <v>6.0899999999999999E-3</v>
      </c>
      <c r="X126" s="56">
        <v>0</v>
      </c>
      <c r="Y126" s="56">
        <v>0</v>
      </c>
      <c r="Z126" s="56">
        <v>0</v>
      </c>
      <c r="AA126" s="56">
        <v>8.1200000000000005E-3</v>
      </c>
      <c r="AB126" s="56">
        <v>0</v>
      </c>
      <c r="AC126" s="56">
        <v>0</v>
      </c>
      <c r="AE126" s="271">
        <f t="shared" si="4"/>
        <v>1</v>
      </c>
      <c r="AG126" s="192">
        <f t="shared" si="5"/>
        <v>0.26599</v>
      </c>
    </row>
    <row r="127" spans="1:33" x14ac:dyDescent="0.25">
      <c r="A127" s="1">
        <v>1950</v>
      </c>
      <c r="B127" s="1" t="s">
        <v>18</v>
      </c>
      <c r="C127" s="1" t="str">
        <f t="shared" si="3"/>
        <v>1950ONDefault</v>
      </c>
      <c r="D127" s="56">
        <v>0.12182999999999999</v>
      </c>
      <c r="E127" s="56">
        <v>0.4264</v>
      </c>
      <c r="F127" s="56">
        <v>0</v>
      </c>
      <c r="G127" s="56">
        <v>2.4369999999999999E-2</v>
      </c>
      <c r="H127" s="56">
        <v>0.1066</v>
      </c>
      <c r="I127" s="56">
        <v>0</v>
      </c>
      <c r="J127" s="56">
        <v>0</v>
      </c>
      <c r="K127" s="56">
        <v>3.0499999999999998E-3</v>
      </c>
      <c r="L127" s="56">
        <v>6.0899999999999999E-3</v>
      </c>
      <c r="M127" s="56">
        <v>4.061E-2</v>
      </c>
      <c r="N127" s="56">
        <v>5.0599999999998979E-3</v>
      </c>
      <c r="O127" s="56">
        <v>0</v>
      </c>
      <c r="P127" s="56">
        <v>0</v>
      </c>
      <c r="Q127" s="56">
        <v>1.0199999999999999E-3</v>
      </c>
      <c r="R127" s="56">
        <v>0</v>
      </c>
      <c r="S127" s="56">
        <v>7.11E-3</v>
      </c>
      <c r="T127" s="56">
        <v>8.1220000000000001E-2</v>
      </c>
      <c r="U127" s="56">
        <v>6.0909999999999999E-2</v>
      </c>
      <c r="V127" s="56">
        <v>0.10152</v>
      </c>
      <c r="W127" s="56">
        <v>6.0899999999999999E-3</v>
      </c>
      <c r="X127" s="56">
        <v>0</v>
      </c>
      <c r="Y127" s="56">
        <v>0</v>
      </c>
      <c r="Z127" s="56">
        <v>0</v>
      </c>
      <c r="AA127" s="56">
        <v>8.1200000000000005E-3</v>
      </c>
      <c r="AB127" s="56">
        <v>0</v>
      </c>
      <c r="AC127" s="56">
        <v>0</v>
      </c>
      <c r="AE127" s="271">
        <f t="shared" si="4"/>
        <v>1</v>
      </c>
      <c r="AG127" s="192">
        <f t="shared" si="5"/>
        <v>0.26599</v>
      </c>
    </row>
    <row r="128" spans="1:33" x14ac:dyDescent="0.25">
      <c r="A128" s="1">
        <v>1950</v>
      </c>
      <c r="B128" s="1" t="s">
        <v>23</v>
      </c>
      <c r="C128" s="1" t="str">
        <f t="shared" si="3"/>
        <v>1950PEDefault</v>
      </c>
      <c r="D128" s="56">
        <v>0.12182999999999999</v>
      </c>
      <c r="E128" s="56">
        <v>0.4264</v>
      </c>
      <c r="F128" s="56">
        <v>0</v>
      </c>
      <c r="G128" s="56">
        <v>2.4369999999999999E-2</v>
      </c>
      <c r="H128" s="56">
        <v>0.1066</v>
      </c>
      <c r="I128" s="56">
        <v>0</v>
      </c>
      <c r="J128" s="56">
        <v>0</v>
      </c>
      <c r="K128" s="56">
        <v>3.0499999999999998E-3</v>
      </c>
      <c r="L128" s="56">
        <v>6.0899999999999999E-3</v>
      </c>
      <c r="M128" s="56">
        <v>4.061E-2</v>
      </c>
      <c r="N128" s="56">
        <v>5.0599999999998979E-3</v>
      </c>
      <c r="O128" s="56">
        <v>0</v>
      </c>
      <c r="P128" s="56">
        <v>0</v>
      </c>
      <c r="Q128" s="56">
        <v>1.0199999999999999E-3</v>
      </c>
      <c r="R128" s="56">
        <v>0</v>
      </c>
      <c r="S128" s="56">
        <v>7.11E-3</v>
      </c>
      <c r="T128" s="56">
        <v>8.1220000000000001E-2</v>
      </c>
      <c r="U128" s="56">
        <v>6.0909999999999999E-2</v>
      </c>
      <c r="V128" s="56">
        <v>0.10152</v>
      </c>
      <c r="W128" s="56">
        <v>6.0899999999999999E-3</v>
      </c>
      <c r="X128" s="56">
        <v>0</v>
      </c>
      <c r="Y128" s="56">
        <v>0</v>
      </c>
      <c r="Z128" s="56">
        <v>0</v>
      </c>
      <c r="AA128" s="56">
        <v>8.1200000000000005E-3</v>
      </c>
      <c r="AB128" s="56">
        <v>0</v>
      </c>
      <c r="AC128" s="56">
        <v>0</v>
      </c>
      <c r="AE128" s="271">
        <f t="shared" si="4"/>
        <v>1</v>
      </c>
      <c r="AG128" s="192">
        <f t="shared" si="5"/>
        <v>0.26599</v>
      </c>
    </row>
    <row r="129" spans="1:33" x14ac:dyDescent="0.25">
      <c r="A129" s="1">
        <v>1950</v>
      </c>
      <c r="B129" s="1" t="s">
        <v>19</v>
      </c>
      <c r="C129" s="1" t="str">
        <f t="shared" si="3"/>
        <v>1950QCDefault</v>
      </c>
      <c r="D129" s="56">
        <v>0.12182999999999999</v>
      </c>
      <c r="E129" s="56">
        <v>0.4264</v>
      </c>
      <c r="F129" s="56">
        <v>0</v>
      </c>
      <c r="G129" s="56">
        <v>2.4369999999999999E-2</v>
      </c>
      <c r="H129" s="56">
        <v>0.1066</v>
      </c>
      <c r="I129" s="56">
        <v>0</v>
      </c>
      <c r="J129" s="56">
        <v>0</v>
      </c>
      <c r="K129" s="56">
        <v>3.0499999999999998E-3</v>
      </c>
      <c r="L129" s="56">
        <v>6.0899999999999999E-3</v>
      </c>
      <c r="M129" s="56">
        <v>4.061E-2</v>
      </c>
      <c r="N129" s="56">
        <v>5.0599999999998979E-3</v>
      </c>
      <c r="O129" s="56">
        <v>0</v>
      </c>
      <c r="P129" s="56">
        <v>0</v>
      </c>
      <c r="Q129" s="56">
        <v>1.0199999999999999E-3</v>
      </c>
      <c r="R129" s="56">
        <v>0</v>
      </c>
      <c r="S129" s="56">
        <v>7.11E-3</v>
      </c>
      <c r="T129" s="56">
        <v>8.1220000000000001E-2</v>
      </c>
      <c r="U129" s="56">
        <v>6.0909999999999999E-2</v>
      </c>
      <c r="V129" s="56">
        <v>0.10152</v>
      </c>
      <c r="W129" s="56">
        <v>6.0899999999999999E-3</v>
      </c>
      <c r="X129" s="56">
        <v>0</v>
      </c>
      <c r="Y129" s="56">
        <v>0</v>
      </c>
      <c r="Z129" s="56">
        <v>0</v>
      </c>
      <c r="AA129" s="56">
        <v>8.1200000000000005E-3</v>
      </c>
      <c r="AB129" s="56">
        <v>0</v>
      </c>
      <c r="AC129" s="56">
        <v>0</v>
      </c>
      <c r="AE129" s="271">
        <f t="shared" si="4"/>
        <v>1</v>
      </c>
      <c r="AG129" s="192">
        <f t="shared" si="5"/>
        <v>0.26599</v>
      </c>
    </row>
    <row r="130" spans="1:33" x14ac:dyDescent="0.25">
      <c r="A130" s="1">
        <v>1950</v>
      </c>
      <c r="B130" s="1" t="s">
        <v>16</v>
      </c>
      <c r="C130" s="1" t="str">
        <f t="shared" ref="C130:C193" si="6">CONCATENATE(A130,B130,"Default")</f>
        <v>1950SKDefault</v>
      </c>
      <c r="D130" s="56">
        <v>0.12182999999999999</v>
      </c>
      <c r="E130" s="56">
        <v>0.4264</v>
      </c>
      <c r="F130" s="56">
        <v>0</v>
      </c>
      <c r="G130" s="56">
        <v>2.4369999999999999E-2</v>
      </c>
      <c r="H130" s="56">
        <v>0.1066</v>
      </c>
      <c r="I130" s="56">
        <v>0</v>
      </c>
      <c r="J130" s="56">
        <v>0</v>
      </c>
      <c r="K130" s="56">
        <v>3.0499999999999998E-3</v>
      </c>
      <c r="L130" s="56">
        <v>6.0899999999999999E-3</v>
      </c>
      <c r="M130" s="56">
        <v>4.061E-2</v>
      </c>
      <c r="N130" s="56">
        <v>5.0599999999998979E-3</v>
      </c>
      <c r="O130" s="56">
        <v>0</v>
      </c>
      <c r="P130" s="56">
        <v>0</v>
      </c>
      <c r="Q130" s="56">
        <v>1.0199999999999999E-3</v>
      </c>
      <c r="R130" s="56">
        <v>0</v>
      </c>
      <c r="S130" s="56">
        <v>7.11E-3</v>
      </c>
      <c r="T130" s="56">
        <v>8.1220000000000001E-2</v>
      </c>
      <c r="U130" s="56">
        <v>6.0909999999999999E-2</v>
      </c>
      <c r="V130" s="56">
        <v>0.10152</v>
      </c>
      <c r="W130" s="56">
        <v>6.0899999999999999E-3</v>
      </c>
      <c r="X130" s="56">
        <v>0</v>
      </c>
      <c r="Y130" s="56">
        <v>0</v>
      </c>
      <c r="Z130" s="56">
        <v>0</v>
      </c>
      <c r="AA130" s="56">
        <v>8.1200000000000005E-3</v>
      </c>
      <c r="AB130" s="56">
        <v>0</v>
      </c>
      <c r="AC130" s="56">
        <v>0</v>
      </c>
      <c r="AE130" s="271">
        <f t="shared" ref="AE130:AE193" si="7">SUM(D130:AC130)</f>
        <v>1</v>
      </c>
      <c r="AG130" s="192">
        <f t="shared" ref="AG130:AG193" si="8">+SUM(Q130:AC130)</f>
        <v>0.26599</v>
      </c>
    </row>
    <row r="131" spans="1:33" x14ac:dyDescent="0.25">
      <c r="A131" s="1">
        <v>1950</v>
      </c>
      <c r="B131" s="1" t="s">
        <v>26</v>
      </c>
      <c r="C131" s="1" t="str">
        <f t="shared" si="6"/>
        <v>1950YTDefault</v>
      </c>
      <c r="D131" s="56">
        <v>0.12182999999999999</v>
      </c>
      <c r="E131" s="56">
        <v>0.4264</v>
      </c>
      <c r="F131" s="56">
        <v>0</v>
      </c>
      <c r="G131" s="56">
        <v>2.4369999999999999E-2</v>
      </c>
      <c r="H131" s="56">
        <v>0.1066</v>
      </c>
      <c r="I131" s="56">
        <v>0</v>
      </c>
      <c r="J131" s="56">
        <v>0</v>
      </c>
      <c r="K131" s="56">
        <v>3.0499999999999998E-3</v>
      </c>
      <c r="L131" s="56">
        <v>6.0899999999999999E-3</v>
      </c>
      <c r="M131" s="56">
        <v>4.061E-2</v>
      </c>
      <c r="N131" s="56">
        <v>5.0599999999998979E-3</v>
      </c>
      <c r="O131" s="56">
        <v>0</v>
      </c>
      <c r="P131" s="56">
        <v>0</v>
      </c>
      <c r="Q131" s="56">
        <v>1.0199999999999999E-3</v>
      </c>
      <c r="R131" s="56">
        <v>0</v>
      </c>
      <c r="S131" s="56">
        <v>7.11E-3</v>
      </c>
      <c r="T131" s="56">
        <v>8.1220000000000001E-2</v>
      </c>
      <c r="U131" s="56">
        <v>6.0909999999999999E-2</v>
      </c>
      <c r="V131" s="56">
        <v>0.10152</v>
      </c>
      <c r="W131" s="56">
        <v>6.0899999999999999E-3</v>
      </c>
      <c r="X131" s="56">
        <v>0</v>
      </c>
      <c r="Y131" s="56">
        <v>0</v>
      </c>
      <c r="Z131" s="56">
        <v>0</v>
      </c>
      <c r="AA131" s="56">
        <v>8.1200000000000005E-3</v>
      </c>
      <c r="AB131" s="56">
        <v>0</v>
      </c>
      <c r="AC131" s="56">
        <v>0</v>
      </c>
      <c r="AE131" s="271">
        <f t="shared" si="7"/>
        <v>1</v>
      </c>
      <c r="AG131" s="192">
        <f t="shared" si="8"/>
        <v>0.26599</v>
      </c>
    </row>
    <row r="132" spans="1:33" x14ac:dyDescent="0.25">
      <c r="A132" s="1">
        <v>1951</v>
      </c>
      <c r="B132" s="1" t="s">
        <v>14</v>
      </c>
      <c r="C132" s="1" t="str">
        <f t="shared" si="6"/>
        <v>1951ABDefault</v>
      </c>
      <c r="D132" s="56">
        <v>0.12182999999999999</v>
      </c>
      <c r="E132" s="56">
        <v>0.4264</v>
      </c>
      <c r="F132" s="56">
        <v>0</v>
      </c>
      <c r="G132" s="56">
        <v>2.4369999999999999E-2</v>
      </c>
      <c r="H132" s="56">
        <v>0.1066</v>
      </c>
      <c r="I132" s="56">
        <v>0</v>
      </c>
      <c r="J132" s="56">
        <v>0</v>
      </c>
      <c r="K132" s="56">
        <v>3.0499999999999998E-3</v>
      </c>
      <c r="L132" s="56">
        <v>6.0899999999999999E-3</v>
      </c>
      <c r="M132" s="56">
        <v>4.061E-2</v>
      </c>
      <c r="N132" s="56">
        <v>5.0599999999998979E-3</v>
      </c>
      <c r="O132" s="56">
        <v>0</v>
      </c>
      <c r="P132" s="56">
        <v>0</v>
      </c>
      <c r="Q132" s="56">
        <v>1.0199999999999999E-3</v>
      </c>
      <c r="R132" s="56">
        <v>0</v>
      </c>
      <c r="S132" s="56">
        <v>7.11E-3</v>
      </c>
      <c r="T132" s="56">
        <v>8.1220000000000001E-2</v>
      </c>
      <c r="U132" s="56">
        <v>6.0909999999999999E-2</v>
      </c>
      <c r="V132" s="56">
        <v>0.10152</v>
      </c>
      <c r="W132" s="56">
        <v>6.0899999999999999E-3</v>
      </c>
      <c r="X132" s="56">
        <v>0</v>
      </c>
      <c r="Y132" s="56">
        <v>0</v>
      </c>
      <c r="Z132" s="56">
        <v>0</v>
      </c>
      <c r="AA132" s="56">
        <v>8.1200000000000005E-3</v>
      </c>
      <c r="AB132" s="56">
        <v>0</v>
      </c>
      <c r="AC132" s="56">
        <v>0</v>
      </c>
      <c r="AE132" s="271">
        <f t="shared" si="7"/>
        <v>1</v>
      </c>
      <c r="AG132" s="192">
        <f t="shared" si="8"/>
        <v>0.26599</v>
      </c>
    </row>
    <row r="133" spans="1:33" x14ac:dyDescent="0.25">
      <c r="A133" s="1">
        <v>1951</v>
      </c>
      <c r="B133" s="1" t="s">
        <v>15</v>
      </c>
      <c r="C133" s="1" t="str">
        <f t="shared" si="6"/>
        <v>1951BCDefault</v>
      </c>
      <c r="D133" s="56">
        <v>0.12182999999999999</v>
      </c>
      <c r="E133" s="56">
        <v>0.4264</v>
      </c>
      <c r="F133" s="56">
        <v>0</v>
      </c>
      <c r="G133" s="56">
        <v>2.4369999999999999E-2</v>
      </c>
      <c r="H133" s="56">
        <v>0.1066</v>
      </c>
      <c r="I133" s="56">
        <v>0</v>
      </c>
      <c r="J133" s="56">
        <v>0</v>
      </c>
      <c r="K133" s="56">
        <v>3.0499999999999998E-3</v>
      </c>
      <c r="L133" s="56">
        <v>6.0899999999999999E-3</v>
      </c>
      <c r="M133" s="56">
        <v>4.061E-2</v>
      </c>
      <c r="N133" s="56">
        <v>5.0599999999998979E-3</v>
      </c>
      <c r="O133" s="56">
        <v>0</v>
      </c>
      <c r="P133" s="56">
        <v>0</v>
      </c>
      <c r="Q133" s="56">
        <v>1.0199999999999999E-3</v>
      </c>
      <c r="R133" s="56">
        <v>0</v>
      </c>
      <c r="S133" s="56">
        <v>7.11E-3</v>
      </c>
      <c r="T133" s="56">
        <v>8.1220000000000001E-2</v>
      </c>
      <c r="U133" s="56">
        <v>6.0909999999999999E-2</v>
      </c>
      <c r="V133" s="56">
        <v>0.10152</v>
      </c>
      <c r="W133" s="56">
        <v>6.0899999999999999E-3</v>
      </c>
      <c r="X133" s="56">
        <v>0</v>
      </c>
      <c r="Y133" s="56">
        <v>0</v>
      </c>
      <c r="Z133" s="56">
        <v>0</v>
      </c>
      <c r="AA133" s="56">
        <v>8.1200000000000005E-3</v>
      </c>
      <c r="AB133" s="56">
        <v>0</v>
      </c>
      <c r="AC133" s="56">
        <v>0</v>
      </c>
      <c r="AE133" s="271">
        <f t="shared" si="7"/>
        <v>1</v>
      </c>
      <c r="AG133" s="192">
        <f t="shared" si="8"/>
        <v>0.26599</v>
      </c>
    </row>
    <row r="134" spans="1:33" x14ac:dyDescent="0.25">
      <c r="A134" s="1">
        <v>1951</v>
      </c>
      <c r="B134" s="1" t="s">
        <v>17</v>
      </c>
      <c r="C134" s="1" t="str">
        <f t="shared" si="6"/>
        <v>1951MBDefault</v>
      </c>
      <c r="D134" s="56">
        <v>0.12182999999999999</v>
      </c>
      <c r="E134" s="56">
        <v>0.4264</v>
      </c>
      <c r="F134" s="56">
        <v>0</v>
      </c>
      <c r="G134" s="56">
        <v>2.4369999999999999E-2</v>
      </c>
      <c r="H134" s="56">
        <v>0.1066</v>
      </c>
      <c r="I134" s="56">
        <v>0</v>
      </c>
      <c r="J134" s="56">
        <v>0</v>
      </c>
      <c r="K134" s="56">
        <v>3.0499999999999998E-3</v>
      </c>
      <c r="L134" s="56">
        <v>6.0899999999999999E-3</v>
      </c>
      <c r="M134" s="56">
        <v>4.061E-2</v>
      </c>
      <c r="N134" s="56">
        <v>5.0599999999998979E-3</v>
      </c>
      <c r="O134" s="56">
        <v>0</v>
      </c>
      <c r="P134" s="56">
        <v>0</v>
      </c>
      <c r="Q134" s="56">
        <v>1.0199999999999999E-3</v>
      </c>
      <c r="R134" s="56">
        <v>0</v>
      </c>
      <c r="S134" s="56">
        <v>7.11E-3</v>
      </c>
      <c r="T134" s="56">
        <v>8.1220000000000001E-2</v>
      </c>
      <c r="U134" s="56">
        <v>6.0909999999999999E-2</v>
      </c>
      <c r="V134" s="56">
        <v>0.10152</v>
      </c>
      <c r="W134" s="56">
        <v>6.0899999999999999E-3</v>
      </c>
      <c r="X134" s="56">
        <v>0</v>
      </c>
      <c r="Y134" s="56">
        <v>0</v>
      </c>
      <c r="Z134" s="56">
        <v>0</v>
      </c>
      <c r="AA134" s="56">
        <v>8.1200000000000005E-3</v>
      </c>
      <c r="AB134" s="56">
        <v>0</v>
      </c>
      <c r="AC134" s="56">
        <v>0</v>
      </c>
      <c r="AE134" s="271">
        <f t="shared" si="7"/>
        <v>1</v>
      </c>
      <c r="AG134" s="192">
        <f t="shared" si="8"/>
        <v>0.26599</v>
      </c>
    </row>
    <row r="135" spans="1:33" x14ac:dyDescent="0.25">
      <c r="A135" s="1">
        <v>1951</v>
      </c>
      <c r="B135" s="1" t="s">
        <v>20</v>
      </c>
      <c r="C135" s="1" t="str">
        <f t="shared" si="6"/>
        <v>1951NBDefault</v>
      </c>
      <c r="D135" s="56">
        <v>0.12182999999999999</v>
      </c>
      <c r="E135" s="56">
        <v>0.4264</v>
      </c>
      <c r="F135" s="56">
        <v>0</v>
      </c>
      <c r="G135" s="56">
        <v>2.4369999999999999E-2</v>
      </c>
      <c r="H135" s="56">
        <v>0.1066</v>
      </c>
      <c r="I135" s="56">
        <v>0</v>
      </c>
      <c r="J135" s="56">
        <v>0</v>
      </c>
      <c r="K135" s="56">
        <v>3.0499999999999998E-3</v>
      </c>
      <c r="L135" s="56">
        <v>6.0899999999999999E-3</v>
      </c>
      <c r="M135" s="56">
        <v>4.061E-2</v>
      </c>
      <c r="N135" s="56">
        <v>5.0599999999998979E-3</v>
      </c>
      <c r="O135" s="56">
        <v>0</v>
      </c>
      <c r="P135" s="56">
        <v>0</v>
      </c>
      <c r="Q135" s="56">
        <v>1.0199999999999999E-3</v>
      </c>
      <c r="R135" s="56">
        <v>0</v>
      </c>
      <c r="S135" s="56">
        <v>7.11E-3</v>
      </c>
      <c r="T135" s="56">
        <v>8.1220000000000001E-2</v>
      </c>
      <c r="U135" s="56">
        <v>6.0909999999999999E-2</v>
      </c>
      <c r="V135" s="56">
        <v>0.10152</v>
      </c>
      <c r="W135" s="56">
        <v>6.0899999999999999E-3</v>
      </c>
      <c r="X135" s="56">
        <v>0</v>
      </c>
      <c r="Y135" s="56">
        <v>0</v>
      </c>
      <c r="Z135" s="56">
        <v>0</v>
      </c>
      <c r="AA135" s="56">
        <v>8.1200000000000005E-3</v>
      </c>
      <c r="AB135" s="56">
        <v>0</v>
      </c>
      <c r="AC135" s="56">
        <v>0</v>
      </c>
      <c r="AE135" s="271">
        <f t="shared" si="7"/>
        <v>1</v>
      </c>
      <c r="AG135" s="192">
        <f t="shared" si="8"/>
        <v>0.26599</v>
      </c>
    </row>
    <row r="136" spans="1:33" x14ac:dyDescent="0.25">
      <c r="A136" s="1">
        <v>1951</v>
      </c>
      <c r="B136" s="1" t="s">
        <v>21</v>
      </c>
      <c r="C136" s="1" t="str">
        <f t="shared" si="6"/>
        <v>1951NLDefault</v>
      </c>
      <c r="D136" s="56">
        <v>0.12182999999999999</v>
      </c>
      <c r="E136" s="56">
        <v>0.4264</v>
      </c>
      <c r="F136" s="56">
        <v>0</v>
      </c>
      <c r="G136" s="56">
        <v>2.4369999999999999E-2</v>
      </c>
      <c r="H136" s="56">
        <v>0.1066</v>
      </c>
      <c r="I136" s="56">
        <v>0</v>
      </c>
      <c r="J136" s="56">
        <v>0</v>
      </c>
      <c r="K136" s="56">
        <v>3.0499999999999998E-3</v>
      </c>
      <c r="L136" s="56">
        <v>6.0899999999999999E-3</v>
      </c>
      <c r="M136" s="56">
        <v>4.061E-2</v>
      </c>
      <c r="N136" s="56">
        <v>5.0599999999998979E-3</v>
      </c>
      <c r="O136" s="56">
        <v>0</v>
      </c>
      <c r="P136" s="56">
        <v>0</v>
      </c>
      <c r="Q136" s="56">
        <v>1.0199999999999999E-3</v>
      </c>
      <c r="R136" s="56">
        <v>0</v>
      </c>
      <c r="S136" s="56">
        <v>7.11E-3</v>
      </c>
      <c r="T136" s="56">
        <v>8.1220000000000001E-2</v>
      </c>
      <c r="U136" s="56">
        <v>6.0909999999999999E-2</v>
      </c>
      <c r="V136" s="56">
        <v>0.10152</v>
      </c>
      <c r="W136" s="56">
        <v>6.0899999999999999E-3</v>
      </c>
      <c r="X136" s="56">
        <v>0</v>
      </c>
      <c r="Y136" s="56">
        <v>0</v>
      </c>
      <c r="Z136" s="56">
        <v>0</v>
      </c>
      <c r="AA136" s="56">
        <v>8.1200000000000005E-3</v>
      </c>
      <c r="AB136" s="56">
        <v>0</v>
      </c>
      <c r="AC136" s="56">
        <v>0</v>
      </c>
      <c r="AD136" s="51"/>
      <c r="AE136" s="271">
        <f t="shared" si="7"/>
        <v>1</v>
      </c>
      <c r="AG136" s="192">
        <f t="shared" si="8"/>
        <v>0.26599</v>
      </c>
    </row>
    <row r="137" spans="1:33" x14ac:dyDescent="0.25">
      <c r="A137" s="1">
        <v>1951</v>
      </c>
      <c r="B137" s="1" t="s">
        <v>22</v>
      </c>
      <c r="C137" s="1" t="str">
        <f t="shared" si="6"/>
        <v>1951NSDefault</v>
      </c>
      <c r="D137" s="56">
        <v>0.12182999999999999</v>
      </c>
      <c r="E137" s="56">
        <v>0.4264</v>
      </c>
      <c r="F137" s="56">
        <v>0</v>
      </c>
      <c r="G137" s="56">
        <v>2.4369999999999999E-2</v>
      </c>
      <c r="H137" s="56">
        <v>0.1066</v>
      </c>
      <c r="I137" s="56">
        <v>0</v>
      </c>
      <c r="J137" s="56">
        <v>0</v>
      </c>
      <c r="K137" s="56">
        <v>3.0499999999999998E-3</v>
      </c>
      <c r="L137" s="56">
        <v>6.0899999999999999E-3</v>
      </c>
      <c r="M137" s="56">
        <v>4.061E-2</v>
      </c>
      <c r="N137" s="56">
        <v>5.0599999999998979E-3</v>
      </c>
      <c r="O137" s="56">
        <v>0</v>
      </c>
      <c r="P137" s="56">
        <v>0</v>
      </c>
      <c r="Q137" s="56">
        <v>1.0199999999999999E-3</v>
      </c>
      <c r="R137" s="56">
        <v>0</v>
      </c>
      <c r="S137" s="56">
        <v>7.11E-3</v>
      </c>
      <c r="T137" s="56">
        <v>8.1220000000000001E-2</v>
      </c>
      <c r="U137" s="56">
        <v>6.0909999999999999E-2</v>
      </c>
      <c r="V137" s="56">
        <v>0.10152</v>
      </c>
      <c r="W137" s="56">
        <v>6.0899999999999999E-3</v>
      </c>
      <c r="X137" s="56">
        <v>0</v>
      </c>
      <c r="Y137" s="56">
        <v>0</v>
      </c>
      <c r="Z137" s="56">
        <v>0</v>
      </c>
      <c r="AA137" s="56">
        <v>8.1200000000000005E-3</v>
      </c>
      <c r="AB137" s="56">
        <v>0</v>
      </c>
      <c r="AC137" s="56">
        <v>0</v>
      </c>
      <c r="AE137" s="271">
        <f t="shared" si="7"/>
        <v>1</v>
      </c>
      <c r="AG137" s="192">
        <f t="shared" si="8"/>
        <v>0.26599</v>
      </c>
    </row>
    <row r="138" spans="1:33" x14ac:dyDescent="0.25">
      <c r="A138" s="1">
        <v>1951</v>
      </c>
      <c r="B138" s="1" t="s">
        <v>24</v>
      </c>
      <c r="C138" s="1" t="str">
        <f t="shared" si="6"/>
        <v>1951NTDefault</v>
      </c>
      <c r="D138" s="56">
        <v>0.12182999999999999</v>
      </c>
      <c r="E138" s="56">
        <v>0.4264</v>
      </c>
      <c r="F138" s="56">
        <v>0</v>
      </c>
      <c r="G138" s="56">
        <v>2.4369999999999999E-2</v>
      </c>
      <c r="H138" s="56">
        <v>0.1066</v>
      </c>
      <c r="I138" s="56">
        <v>0</v>
      </c>
      <c r="J138" s="56">
        <v>0</v>
      </c>
      <c r="K138" s="56">
        <v>3.0499999999999998E-3</v>
      </c>
      <c r="L138" s="56">
        <v>6.0899999999999999E-3</v>
      </c>
      <c r="M138" s="56">
        <v>4.061E-2</v>
      </c>
      <c r="N138" s="56">
        <v>5.0599999999998979E-3</v>
      </c>
      <c r="O138" s="56">
        <v>0</v>
      </c>
      <c r="P138" s="56">
        <v>0</v>
      </c>
      <c r="Q138" s="56">
        <v>1.0199999999999999E-3</v>
      </c>
      <c r="R138" s="56">
        <v>0</v>
      </c>
      <c r="S138" s="56">
        <v>7.11E-3</v>
      </c>
      <c r="T138" s="56">
        <v>8.1220000000000001E-2</v>
      </c>
      <c r="U138" s="56">
        <v>6.0909999999999999E-2</v>
      </c>
      <c r="V138" s="56">
        <v>0.10152</v>
      </c>
      <c r="W138" s="56">
        <v>6.0899999999999999E-3</v>
      </c>
      <c r="X138" s="56">
        <v>0</v>
      </c>
      <c r="Y138" s="56">
        <v>0</v>
      </c>
      <c r="Z138" s="56">
        <v>0</v>
      </c>
      <c r="AA138" s="56">
        <v>8.1200000000000005E-3</v>
      </c>
      <c r="AB138" s="56">
        <v>0</v>
      </c>
      <c r="AC138" s="56">
        <v>0</v>
      </c>
      <c r="AE138" s="271">
        <f t="shared" si="7"/>
        <v>1</v>
      </c>
      <c r="AG138" s="192">
        <f t="shared" si="8"/>
        <v>0.26599</v>
      </c>
    </row>
    <row r="139" spans="1:33" x14ac:dyDescent="0.25">
      <c r="A139" s="1">
        <v>1951</v>
      </c>
      <c r="B139" s="1" t="s">
        <v>25</v>
      </c>
      <c r="C139" s="1" t="str">
        <f t="shared" si="6"/>
        <v>1951NUDefault</v>
      </c>
      <c r="D139" s="56">
        <v>0.12182999999999999</v>
      </c>
      <c r="E139" s="56">
        <v>0.4264</v>
      </c>
      <c r="F139" s="56">
        <v>0</v>
      </c>
      <c r="G139" s="56">
        <v>2.4369999999999999E-2</v>
      </c>
      <c r="H139" s="56">
        <v>0.1066</v>
      </c>
      <c r="I139" s="56">
        <v>0</v>
      </c>
      <c r="J139" s="56">
        <v>0</v>
      </c>
      <c r="K139" s="56">
        <v>3.0499999999999998E-3</v>
      </c>
      <c r="L139" s="56">
        <v>6.0899999999999999E-3</v>
      </c>
      <c r="M139" s="56">
        <v>4.061E-2</v>
      </c>
      <c r="N139" s="56">
        <v>5.0599999999998979E-3</v>
      </c>
      <c r="O139" s="56">
        <v>0</v>
      </c>
      <c r="P139" s="56">
        <v>0</v>
      </c>
      <c r="Q139" s="56">
        <v>1.0199999999999999E-3</v>
      </c>
      <c r="R139" s="56">
        <v>0</v>
      </c>
      <c r="S139" s="56">
        <v>7.11E-3</v>
      </c>
      <c r="T139" s="56">
        <v>8.1220000000000001E-2</v>
      </c>
      <c r="U139" s="56">
        <v>6.0909999999999999E-2</v>
      </c>
      <c r="V139" s="56">
        <v>0.10152</v>
      </c>
      <c r="W139" s="56">
        <v>6.0899999999999999E-3</v>
      </c>
      <c r="X139" s="56">
        <v>0</v>
      </c>
      <c r="Y139" s="56">
        <v>0</v>
      </c>
      <c r="Z139" s="56">
        <v>0</v>
      </c>
      <c r="AA139" s="56">
        <v>8.1200000000000005E-3</v>
      </c>
      <c r="AB139" s="56">
        <v>0</v>
      </c>
      <c r="AC139" s="56">
        <v>0</v>
      </c>
      <c r="AE139" s="271">
        <f t="shared" si="7"/>
        <v>1</v>
      </c>
      <c r="AG139" s="192">
        <f t="shared" si="8"/>
        <v>0.26599</v>
      </c>
    </row>
    <row r="140" spans="1:33" x14ac:dyDescent="0.25">
      <c r="A140" s="1">
        <v>1951</v>
      </c>
      <c r="B140" s="1" t="s">
        <v>18</v>
      </c>
      <c r="C140" s="1" t="str">
        <f t="shared" si="6"/>
        <v>1951ONDefault</v>
      </c>
      <c r="D140" s="56">
        <v>0.12182999999999999</v>
      </c>
      <c r="E140" s="56">
        <v>0.4264</v>
      </c>
      <c r="F140" s="56">
        <v>0</v>
      </c>
      <c r="G140" s="56">
        <v>2.4369999999999999E-2</v>
      </c>
      <c r="H140" s="56">
        <v>0.1066</v>
      </c>
      <c r="I140" s="56">
        <v>0</v>
      </c>
      <c r="J140" s="56">
        <v>0</v>
      </c>
      <c r="K140" s="56">
        <v>3.0499999999999998E-3</v>
      </c>
      <c r="L140" s="56">
        <v>6.0899999999999999E-3</v>
      </c>
      <c r="M140" s="56">
        <v>4.061E-2</v>
      </c>
      <c r="N140" s="56">
        <v>5.0599999999998979E-3</v>
      </c>
      <c r="O140" s="56">
        <v>0</v>
      </c>
      <c r="P140" s="56">
        <v>0</v>
      </c>
      <c r="Q140" s="56">
        <v>1.0199999999999999E-3</v>
      </c>
      <c r="R140" s="56">
        <v>0</v>
      </c>
      <c r="S140" s="56">
        <v>7.11E-3</v>
      </c>
      <c r="T140" s="56">
        <v>8.1220000000000001E-2</v>
      </c>
      <c r="U140" s="56">
        <v>6.0909999999999999E-2</v>
      </c>
      <c r="V140" s="56">
        <v>0.10152</v>
      </c>
      <c r="W140" s="56">
        <v>6.0899999999999999E-3</v>
      </c>
      <c r="X140" s="56">
        <v>0</v>
      </c>
      <c r="Y140" s="56">
        <v>0</v>
      </c>
      <c r="Z140" s="56">
        <v>0</v>
      </c>
      <c r="AA140" s="56">
        <v>8.1200000000000005E-3</v>
      </c>
      <c r="AB140" s="56">
        <v>0</v>
      </c>
      <c r="AC140" s="56">
        <v>0</v>
      </c>
      <c r="AE140" s="271">
        <f t="shared" si="7"/>
        <v>1</v>
      </c>
      <c r="AG140" s="192">
        <f t="shared" si="8"/>
        <v>0.26599</v>
      </c>
    </row>
    <row r="141" spans="1:33" x14ac:dyDescent="0.25">
      <c r="A141" s="1">
        <v>1951</v>
      </c>
      <c r="B141" s="1" t="s">
        <v>23</v>
      </c>
      <c r="C141" s="1" t="str">
        <f t="shared" si="6"/>
        <v>1951PEDefault</v>
      </c>
      <c r="D141" s="56">
        <v>0.12182999999999999</v>
      </c>
      <c r="E141" s="56">
        <v>0.4264</v>
      </c>
      <c r="F141" s="56">
        <v>0</v>
      </c>
      <c r="G141" s="56">
        <v>2.4369999999999999E-2</v>
      </c>
      <c r="H141" s="56">
        <v>0.1066</v>
      </c>
      <c r="I141" s="56">
        <v>0</v>
      </c>
      <c r="J141" s="56">
        <v>0</v>
      </c>
      <c r="K141" s="56">
        <v>3.0499999999999998E-3</v>
      </c>
      <c r="L141" s="56">
        <v>6.0899999999999999E-3</v>
      </c>
      <c r="M141" s="56">
        <v>4.061E-2</v>
      </c>
      <c r="N141" s="56">
        <v>5.0599999999998979E-3</v>
      </c>
      <c r="O141" s="56">
        <v>0</v>
      </c>
      <c r="P141" s="56">
        <v>0</v>
      </c>
      <c r="Q141" s="56">
        <v>1.0199999999999999E-3</v>
      </c>
      <c r="R141" s="56">
        <v>0</v>
      </c>
      <c r="S141" s="56">
        <v>7.11E-3</v>
      </c>
      <c r="T141" s="56">
        <v>8.1220000000000001E-2</v>
      </c>
      <c r="U141" s="56">
        <v>6.0909999999999999E-2</v>
      </c>
      <c r="V141" s="56">
        <v>0.10152</v>
      </c>
      <c r="W141" s="56">
        <v>6.0899999999999999E-3</v>
      </c>
      <c r="X141" s="56">
        <v>0</v>
      </c>
      <c r="Y141" s="56">
        <v>0</v>
      </c>
      <c r="Z141" s="56">
        <v>0</v>
      </c>
      <c r="AA141" s="56">
        <v>8.1200000000000005E-3</v>
      </c>
      <c r="AB141" s="56">
        <v>0</v>
      </c>
      <c r="AC141" s="56">
        <v>0</v>
      </c>
      <c r="AE141" s="271">
        <f t="shared" si="7"/>
        <v>1</v>
      </c>
      <c r="AG141" s="192">
        <f t="shared" si="8"/>
        <v>0.26599</v>
      </c>
    </row>
    <row r="142" spans="1:33" x14ac:dyDescent="0.25">
      <c r="A142" s="1">
        <v>1951</v>
      </c>
      <c r="B142" s="1" t="s">
        <v>19</v>
      </c>
      <c r="C142" s="1" t="str">
        <f t="shared" si="6"/>
        <v>1951QCDefault</v>
      </c>
      <c r="D142" s="56">
        <v>0.12182999999999999</v>
      </c>
      <c r="E142" s="56">
        <v>0.4264</v>
      </c>
      <c r="F142" s="56">
        <v>0</v>
      </c>
      <c r="G142" s="56">
        <v>2.4369999999999999E-2</v>
      </c>
      <c r="H142" s="56">
        <v>0.1066</v>
      </c>
      <c r="I142" s="56">
        <v>0</v>
      </c>
      <c r="J142" s="56">
        <v>0</v>
      </c>
      <c r="K142" s="56">
        <v>3.0499999999999998E-3</v>
      </c>
      <c r="L142" s="56">
        <v>6.0899999999999999E-3</v>
      </c>
      <c r="M142" s="56">
        <v>4.061E-2</v>
      </c>
      <c r="N142" s="56">
        <v>5.0599999999998979E-3</v>
      </c>
      <c r="O142" s="56">
        <v>0</v>
      </c>
      <c r="P142" s="56">
        <v>0</v>
      </c>
      <c r="Q142" s="56">
        <v>1.0199999999999999E-3</v>
      </c>
      <c r="R142" s="56">
        <v>0</v>
      </c>
      <c r="S142" s="56">
        <v>7.11E-3</v>
      </c>
      <c r="T142" s="56">
        <v>8.1220000000000001E-2</v>
      </c>
      <c r="U142" s="56">
        <v>6.0909999999999999E-2</v>
      </c>
      <c r="V142" s="56">
        <v>0.10152</v>
      </c>
      <c r="W142" s="56">
        <v>6.0899999999999999E-3</v>
      </c>
      <c r="X142" s="56">
        <v>0</v>
      </c>
      <c r="Y142" s="56">
        <v>0</v>
      </c>
      <c r="Z142" s="56">
        <v>0</v>
      </c>
      <c r="AA142" s="56">
        <v>8.1200000000000005E-3</v>
      </c>
      <c r="AB142" s="56">
        <v>0</v>
      </c>
      <c r="AC142" s="56">
        <v>0</v>
      </c>
      <c r="AE142" s="271">
        <f t="shared" si="7"/>
        <v>1</v>
      </c>
      <c r="AG142" s="192">
        <f t="shared" si="8"/>
        <v>0.26599</v>
      </c>
    </row>
    <row r="143" spans="1:33" x14ac:dyDescent="0.25">
      <c r="A143" s="1">
        <v>1951</v>
      </c>
      <c r="B143" s="1" t="s">
        <v>16</v>
      </c>
      <c r="C143" s="1" t="str">
        <f t="shared" si="6"/>
        <v>1951SKDefault</v>
      </c>
      <c r="D143" s="56">
        <v>0.12182999999999999</v>
      </c>
      <c r="E143" s="56">
        <v>0.4264</v>
      </c>
      <c r="F143" s="56">
        <v>0</v>
      </c>
      <c r="G143" s="56">
        <v>2.4369999999999999E-2</v>
      </c>
      <c r="H143" s="56">
        <v>0.1066</v>
      </c>
      <c r="I143" s="56">
        <v>0</v>
      </c>
      <c r="J143" s="56">
        <v>0</v>
      </c>
      <c r="K143" s="56">
        <v>3.0499999999999998E-3</v>
      </c>
      <c r="L143" s="56">
        <v>6.0899999999999999E-3</v>
      </c>
      <c r="M143" s="56">
        <v>4.061E-2</v>
      </c>
      <c r="N143" s="56">
        <v>5.0599999999998979E-3</v>
      </c>
      <c r="O143" s="56">
        <v>0</v>
      </c>
      <c r="P143" s="56">
        <v>0</v>
      </c>
      <c r="Q143" s="56">
        <v>1.0199999999999999E-3</v>
      </c>
      <c r="R143" s="56">
        <v>0</v>
      </c>
      <c r="S143" s="56">
        <v>7.11E-3</v>
      </c>
      <c r="T143" s="56">
        <v>8.1220000000000001E-2</v>
      </c>
      <c r="U143" s="56">
        <v>6.0909999999999999E-2</v>
      </c>
      <c r="V143" s="56">
        <v>0.10152</v>
      </c>
      <c r="W143" s="56">
        <v>6.0899999999999999E-3</v>
      </c>
      <c r="X143" s="56">
        <v>0</v>
      </c>
      <c r="Y143" s="56">
        <v>0</v>
      </c>
      <c r="Z143" s="56">
        <v>0</v>
      </c>
      <c r="AA143" s="56">
        <v>8.1200000000000005E-3</v>
      </c>
      <c r="AB143" s="56">
        <v>0</v>
      </c>
      <c r="AC143" s="56">
        <v>0</v>
      </c>
      <c r="AE143" s="271">
        <f t="shared" si="7"/>
        <v>1</v>
      </c>
      <c r="AG143" s="192">
        <f t="shared" si="8"/>
        <v>0.26599</v>
      </c>
    </row>
    <row r="144" spans="1:33" x14ac:dyDescent="0.25">
      <c r="A144" s="1">
        <v>1951</v>
      </c>
      <c r="B144" s="1" t="s">
        <v>26</v>
      </c>
      <c r="C144" s="1" t="str">
        <f t="shared" si="6"/>
        <v>1951YTDefault</v>
      </c>
      <c r="D144" s="56">
        <v>0.12182999999999999</v>
      </c>
      <c r="E144" s="56">
        <v>0.4264</v>
      </c>
      <c r="F144" s="56">
        <v>0</v>
      </c>
      <c r="G144" s="56">
        <v>2.4369999999999999E-2</v>
      </c>
      <c r="H144" s="56">
        <v>0.1066</v>
      </c>
      <c r="I144" s="56">
        <v>0</v>
      </c>
      <c r="J144" s="56">
        <v>0</v>
      </c>
      <c r="K144" s="56">
        <v>3.0499999999999998E-3</v>
      </c>
      <c r="L144" s="56">
        <v>6.0899999999999999E-3</v>
      </c>
      <c r="M144" s="56">
        <v>4.061E-2</v>
      </c>
      <c r="N144" s="56">
        <v>5.0599999999998979E-3</v>
      </c>
      <c r="O144" s="56">
        <v>0</v>
      </c>
      <c r="P144" s="56">
        <v>0</v>
      </c>
      <c r="Q144" s="56">
        <v>1.0199999999999999E-3</v>
      </c>
      <c r="R144" s="56">
        <v>0</v>
      </c>
      <c r="S144" s="56">
        <v>7.11E-3</v>
      </c>
      <c r="T144" s="56">
        <v>8.1220000000000001E-2</v>
      </c>
      <c r="U144" s="56">
        <v>6.0909999999999999E-2</v>
      </c>
      <c r="V144" s="56">
        <v>0.10152</v>
      </c>
      <c r="W144" s="56">
        <v>6.0899999999999999E-3</v>
      </c>
      <c r="X144" s="56">
        <v>0</v>
      </c>
      <c r="Y144" s="56">
        <v>0</v>
      </c>
      <c r="Z144" s="56">
        <v>0</v>
      </c>
      <c r="AA144" s="56">
        <v>8.1200000000000005E-3</v>
      </c>
      <c r="AB144" s="56">
        <v>0</v>
      </c>
      <c r="AC144" s="56">
        <v>0</v>
      </c>
      <c r="AE144" s="271">
        <f t="shared" si="7"/>
        <v>1</v>
      </c>
      <c r="AG144" s="192">
        <f t="shared" si="8"/>
        <v>0.26599</v>
      </c>
    </row>
    <row r="145" spans="1:33" x14ac:dyDescent="0.25">
      <c r="A145" s="1">
        <v>1952</v>
      </c>
      <c r="B145" s="1" t="s">
        <v>14</v>
      </c>
      <c r="C145" s="1" t="str">
        <f t="shared" si="6"/>
        <v>1952ABDefault</v>
      </c>
      <c r="D145" s="56">
        <v>0.12182999999999999</v>
      </c>
      <c r="E145" s="56">
        <v>0.4264</v>
      </c>
      <c r="F145" s="56">
        <v>0</v>
      </c>
      <c r="G145" s="56">
        <v>2.4369999999999999E-2</v>
      </c>
      <c r="H145" s="56">
        <v>0.1066</v>
      </c>
      <c r="I145" s="56">
        <v>0</v>
      </c>
      <c r="J145" s="56">
        <v>0</v>
      </c>
      <c r="K145" s="56">
        <v>3.0499999999999998E-3</v>
      </c>
      <c r="L145" s="56">
        <v>6.0899999999999999E-3</v>
      </c>
      <c r="M145" s="56">
        <v>4.061E-2</v>
      </c>
      <c r="N145" s="56">
        <v>5.0599999999998979E-3</v>
      </c>
      <c r="O145" s="56">
        <v>0</v>
      </c>
      <c r="P145" s="56">
        <v>0</v>
      </c>
      <c r="Q145" s="56">
        <v>1.0199999999999999E-3</v>
      </c>
      <c r="R145" s="56">
        <v>0</v>
      </c>
      <c r="S145" s="56">
        <v>7.11E-3</v>
      </c>
      <c r="T145" s="56">
        <v>8.1220000000000001E-2</v>
      </c>
      <c r="U145" s="56">
        <v>6.0909999999999999E-2</v>
      </c>
      <c r="V145" s="56">
        <v>0.10152</v>
      </c>
      <c r="W145" s="56">
        <v>6.0899999999999999E-3</v>
      </c>
      <c r="X145" s="56">
        <v>0</v>
      </c>
      <c r="Y145" s="56">
        <v>0</v>
      </c>
      <c r="Z145" s="56">
        <v>0</v>
      </c>
      <c r="AA145" s="56">
        <v>8.1200000000000005E-3</v>
      </c>
      <c r="AB145" s="56">
        <v>0</v>
      </c>
      <c r="AC145" s="56">
        <v>0</v>
      </c>
      <c r="AE145" s="271">
        <f t="shared" si="7"/>
        <v>1</v>
      </c>
      <c r="AG145" s="192">
        <f t="shared" si="8"/>
        <v>0.26599</v>
      </c>
    </row>
    <row r="146" spans="1:33" x14ac:dyDescent="0.25">
      <c r="A146" s="1">
        <v>1952</v>
      </c>
      <c r="B146" s="1" t="s">
        <v>15</v>
      </c>
      <c r="C146" s="1" t="str">
        <f t="shared" si="6"/>
        <v>1952BCDefault</v>
      </c>
      <c r="D146" s="56">
        <v>0.12182999999999999</v>
      </c>
      <c r="E146" s="56">
        <v>0.4264</v>
      </c>
      <c r="F146" s="56">
        <v>0</v>
      </c>
      <c r="G146" s="56">
        <v>2.4369999999999999E-2</v>
      </c>
      <c r="H146" s="56">
        <v>0.1066</v>
      </c>
      <c r="I146" s="56">
        <v>0</v>
      </c>
      <c r="J146" s="56">
        <v>0</v>
      </c>
      <c r="K146" s="56">
        <v>3.0499999999999998E-3</v>
      </c>
      <c r="L146" s="56">
        <v>6.0899999999999999E-3</v>
      </c>
      <c r="M146" s="56">
        <v>4.061E-2</v>
      </c>
      <c r="N146" s="56">
        <v>5.0599999999998979E-3</v>
      </c>
      <c r="O146" s="56">
        <v>0</v>
      </c>
      <c r="P146" s="56">
        <v>0</v>
      </c>
      <c r="Q146" s="56">
        <v>1.0199999999999999E-3</v>
      </c>
      <c r="R146" s="56">
        <v>0</v>
      </c>
      <c r="S146" s="56">
        <v>7.11E-3</v>
      </c>
      <c r="T146" s="56">
        <v>8.1220000000000001E-2</v>
      </c>
      <c r="U146" s="56">
        <v>6.0909999999999999E-2</v>
      </c>
      <c r="V146" s="56">
        <v>0.10152</v>
      </c>
      <c r="W146" s="56">
        <v>6.0899999999999999E-3</v>
      </c>
      <c r="X146" s="56">
        <v>0</v>
      </c>
      <c r="Y146" s="56">
        <v>0</v>
      </c>
      <c r="Z146" s="56">
        <v>0</v>
      </c>
      <c r="AA146" s="56">
        <v>8.1200000000000005E-3</v>
      </c>
      <c r="AB146" s="56">
        <v>0</v>
      </c>
      <c r="AC146" s="56">
        <v>0</v>
      </c>
      <c r="AE146" s="271">
        <f t="shared" si="7"/>
        <v>1</v>
      </c>
      <c r="AG146" s="192">
        <f t="shared" si="8"/>
        <v>0.26599</v>
      </c>
    </row>
    <row r="147" spans="1:33" x14ac:dyDescent="0.25">
      <c r="A147" s="1">
        <v>1952</v>
      </c>
      <c r="B147" s="1" t="s">
        <v>17</v>
      </c>
      <c r="C147" s="1" t="str">
        <f t="shared" si="6"/>
        <v>1952MBDefault</v>
      </c>
      <c r="D147" s="56">
        <v>0.12182999999999999</v>
      </c>
      <c r="E147" s="56">
        <v>0.4264</v>
      </c>
      <c r="F147" s="56">
        <v>0</v>
      </c>
      <c r="G147" s="56">
        <v>2.4369999999999999E-2</v>
      </c>
      <c r="H147" s="56">
        <v>0.1066</v>
      </c>
      <c r="I147" s="56">
        <v>0</v>
      </c>
      <c r="J147" s="56">
        <v>0</v>
      </c>
      <c r="K147" s="56">
        <v>3.0499999999999998E-3</v>
      </c>
      <c r="L147" s="56">
        <v>6.0899999999999999E-3</v>
      </c>
      <c r="M147" s="56">
        <v>4.061E-2</v>
      </c>
      <c r="N147" s="56">
        <v>5.0599999999998979E-3</v>
      </c>
      <c r="O147" s="56">
        <v>0</v>
      </c>
      <c r="P147" s="56">
        <v>0</v>
      </c>
      <c r="Q147" s="56">
        <v>1.0199999999999999E-3</v>
      </c>
      <c r="R147" s="56">
        <v>0</v>
      </c>
      <c r="S147" s="56">
        <v>7.11E-3</v>
      </c>
      <c r="T147" s="56">
        <v>8.1220000000000001E-2</v>
      </c>
      <c r="U147" s="56">
        <v>6.0909999999999999E-2</v>
      </c>
      <c r="V147" s="56">
        <v>0.10152</v>
      </c>
      <c r="W147" s="56">
        <v>6.0899999999999999E-3</v>
      </c>
      <c r="X147" s="56">
        <v>0</v>
      </c>
      <c r="Y147" s="56">
        <v>0</v>
      </c>
      <c r="Z147" s="56">
        <v>0</v>
      </c>
      <c r="AA147" s="56">
        <v>8.1200000000000005E-3</v>
      </c>
      <c r="AB147" s="56">
        <v>0</v>
      </c>
      <c r="AC147" s="56">
        <v>0</v>
      </c>
      <c r="AE147" s="271">
        <f t="shared" si="7"/>
        <v>1</v>
      </c>
      <c r="AG147" s="192">
        <f t="shared" si="8"/>
        <v>0.26599</v>
      </c>
    </row>
    <row r="148" spans="1:33" x14ac:dyDescent="0.25">
      <c r="A148" s="1">
        <v>1952</v>
      </c>
      <c r="B148" s="1" t="s">
        <v>20</v>
      </c>
      <c r="C148" s="1" t="str">
        <f t="shared" si="6"/>
        <v>1952NBDefault</v>
      </c>
      <c r="D148" s="56">
        <v>0.12182999999999999</v>
      </c>
      <c r="E148" s="56">
        <v>0.4264</v>
      </c>
      <c r="F148" s="56">
        <v>0</v>
      </c>
      <c r="G148" s="56">
        <v>2.4369999999999999E-2</v>
      </c>
      <c r="H148" s="56">
        <v>0.1066</v>
      </c>
      <c r="I148" s="56">
        <v>0</v>
      </c>
      <c r="J148" s="56">
        <v>0</v>
      </c>
      <c r="K148" s="56">
        <v>3.0499999999999998E-3</v>
      </c>
      <c r="L148" s="56">
        <v>6.0899999999999999E-3</v>
      </c>
      <c r="M148" s="56">
        <v>4.061E-2</v>
      </c>
      <c r="N148" s="56">
        <v>5.0599999999998979E-3</v>
      </c>
      <c r="O148" s="56">
        <v>0</v>
      </c>
      <c r="P148" s="56">
        <v>0</v>
      </c>
      <c r="Q148" s="56">
        <v>1.0199999999999999E-3</v>
      </c>
      <c r="R148" s="56">
        <v>0</v>
      </c>
      <c r="S148" s="56">
        <v>7.11E-3</v>
      </c>
      <c r="T148" s="56">
        <v>8.1220000000000001E-2</v>
      </c>
      <c r="U148" s="56">
        <v>6.0909999999999999E-2</v>
      </c>
      <c r="V148" s="56">
        <v>0.10152</v>
      </c>
      <c r="W148" s="56">
        <v>6.0899999999999999E-3</v>
      </c>
      <c r="X148" s="56">
        <v>0</v>
      </c>
      <c r="Y148" s="56">
        <v>0</v>
      </c>
      <c r="Z148" s="56">
        <v>0</v>
      </c>
      <c r="AA148" s="56">
        <v>8.1200000000000005E-3</v>
      </c>
      <c r="AB148" s="56">
        <v>0</v>
      </c>
      <c r="AC148" s="56">
        <v>0</v>
      </c>
      <c r="AE148" s="271">
        <f t="shared" si="7"/>
        <v>1</v>
      </c>
      <c r="AG148" s="192">
        <f t="shared" si="8"/>
        <v>0.26599</v>
      </c>
    </row>
    <row r="149" spans="1:33" x14ac:dyDescent="0.25">
      <c r="A149" s="1">
        <v>1952</v>
      </c>
      <c r="B149" s="1" t="s">
        <v>21</v>
      </c>
      <c r="C149" s="1" t="str">
        <f t="shared" si="6"/>
        <v>1952NLDefault</v>
      </c>
      <c r="D149" s="56">
        <v>0.12182999999999999</v>
      </c>
      <c r="E149" s="56">
        <v>0.4264</v>
      </c>
      <c r="F149" s="56">
        <v>0</v>
      </c>
      <c r="G149" s="56">
        <v>2.4369999999999999E-2</v>
      </c>
      <c r="H149" s="56">
        <v>0.1066</v>
      </c>
      <c r="I149" s="56">
        <v>0</v>
      </c>
      <c r="J149" s="56">
        <v>0</v>
      </c>
      <c r="K149" s="56">
        <v>3.0499999999999998E-3</v>
      </c>
      <c r="L149" s="56">
        <v>6.0899999999999999E-3</v>
      </c>
      <c r="M149" s="56">
        <v>4.061E-2</v>
      </c>
      <c r="N149" s="56">
        <v>5.0599999999998979E-3</v>
      </c>
      <c r="O149" s="56">
        <v>0</v>
      </c>
      <c r="P149" s="56">
        <v>0</v>
      </c>
      <c r="Q149" s="56">
        <v>1.0199999999999999E-3</v>
      </c>
      <c r="R149" s="56">
        <v>0</v>
      </c>
      <c r="S149" s="56">
        <v>7.11E-3</v>
      </c>
      <c r="T149" s="56">
        <v>8.1220000000000001E-2</v>
      </c>
      <c r="U149" s="56">
        <v>6.0909999999999999E-2</v>
      </c>
      <c r="V149" s="56">
        <v>0.10152</v>
      </c>
      <c r="W149" s="56">
        <v>6.0899999999999999E-3</v>
      </c>
      <c r="X149" s="56">
        <v>0</v>
      </c>
      <c r="Y149" s="56">
        <v>0</v>
      </c>
      <c r="Z149" s="56">
        <v>0</v>
      </c>
      <c r="AA149" s="56">
        <v>8.1200000000000005E-3</v>
      </c>
      <c r="AB149" s="56">
        <v>0</v>
      </c>
      <c r="AC149" s="56">
        <v>0</v>
      </c>
      <c r="AD149" s="51"/>
      <c r="AE149" s="271">
        <f t="shared" si="7"/>
        <v>1</v>
      </c>
      <c r="AG149" s="192">
        <f t="shared" si="8"/>
        <v>0.26599</v>
      </c>
    </row>
    <row r="150" spans="1:33" x14ac:dyDescent="0.25">
      <c r="A150" s="1">
        <v>1952</v>
      </c>
      <c r="B150" s="1" t="s">
        <v>22</v>
      </c>
      <c r="C150" s="1" t="str">
        <f t="shared" si="6"/>
        <v>1952NSDefault</v>
      </c>
      <c r="D150" s="56">
        <v>0.12182999999999999</v>
      </c>
      <c r="E150" s="56">
        <v>0.4264</v>
      </c>
      <c r="F150" s="56">
        <v>0</v>
      </c>
      <c r="G150" s="56">
        <v>2.4369999999999999E-2</v>
      </c>
      <c r="H150" s="56">
        <v>0.1066</v>
      </c>
      <c r="I150" s="56">
        <v>0</v>
      </c>
      <c r="J150" s="56">
        <v>0</v>
      </c>
      <c r="K150" s="56">
        <v>3.0499999999999998E-3</v>
      </c>
      <c r="L150" s="56">
        <v>6.0899999999999999E-3</v>
      </c>
      <c r="M150" s="56">
        <v>4.061E-2</v>
      </c>
      <c r="N150" s="56">
        <v>5.0599999999998979E-3</v>
      </c>
      <c r="O150" s="56">
        <v>0</v>
      </c>
      <c r="P150" s="56">
        <v>0</v>
      </c>
      <c r="Q150" s="56">
        <v>1.0199999999999999E-3</v>
      </c>
      <c r="R150" s="56">
        <v>0</v>
      </c>
      <c r="S150" s="56">
        <v>7.11E-3</v>
      </c>
      <c r="T150" s="56">
        <v>8.1220000000000001E-2</v>
      </c>
      <c r="U150" s="56">
        <v>6.0909999999999999E-2</v>
      </c>
      <c r="V150" s="56">
        <v>0.10152</v>
      </c>
      <c r="W150" s="56">
        <v>6.0899999999999999E-3</v>
      </c>
      <c r="X150" s="56">
        <v>0</v>
      </c>
      <c r="Y150" s="56">
        <v>0</v>
      </c>
      <c r="Z150" s="56">
        <v>0</v>
      </c>
      <c r="AA150" s="56">
        <v>8.1200000000000005E-3</v>
      </c>
      <c r="AB150" s="56">
        <v>0</v>
      </c>
      <c r="AC150" s="56">
        <v>0</v>
      </c>
      <c r="AE150" s="271">
        <f t="shared" si="7"/>
        <v>1</v>
      </c>
      <c r="AG150" s="192">
        <f t="shared" si="8"/>
        <v>0.26599</v>
      </c>
    </row>
    <row r="151" spans="1:33" x14ac:dyDescent="0.25">
      <c r="A151" s="1">
        <v>1952</v>
      </c>
      <c r="B151" s="1" t="s">
        <v>24</v>
      </c>
      <c r="C151" s="1" t="str">
        <f t="shared" si="6"/>
        <v>1952NTDefault</v>
      </c>
      <c r="D151" s="56">
        <v>0.12182999999999999</v>
      </c>
      <c r="E151" s="56">
        <v>0.4264</v>
      </c>
      <c r="F151" s="56">
        <v>0</v>
      </c>
      <c r="G151" s="56">
        <v>2.4369999999999999E-2</v>
      </c>
      <c r="H151" s="56">
        <v>0.1066</v>
      </c>
      <c r="I151" s="56">
        <v>0</v>
      </c>
      <c r="J151" s="56">
        <v>0</v>
      </c>
      <c r="K151" s="56">
        <v>3.0499999999999998E-3</v>
      </c>
      <c r="L151" s="56">
        <v>6.0899999999999999E-3</v>
      </c>
      <c r="M151" s="56">
        <v>4.061E-2</v>
      </c>
      <c r="N151" s="56">
        <v>5.0599999999998979E-3</v>
      </c>
      <c r="O151" s="56">
        <v>0</v>
      </c>
      <c r="P151" s="56">
        <v>0</v>
      </c>
      <c r="Q151" s="56">
        <v>1.0199999999999999E-3</v>
      </c>
      <c r="R151" s="56">
        <v>0</v>
      </c>
      <c r="S151" s="56">
        <v>7.11E-3</v>
      </c>
      <c r="T151" s="56">
        <v>8.1220000000000001E-2</v>
      </c>
      <c r="U151" s="56">
        <v>6.0909999999999999E-2</v>
      </c>
      <c r="V151" s="56">
        <v>0.10152</v>
      </c>
      <c r="W151" s="56">
        <v>6.0899999999999999E-3</v>
      </c>
      <c r="X151" s="56">
        <v>0</v>
      </c>
      <c r="Y151" s="56">
        <v>0</v>
      </c>
      <c r="Z151" s="56">
        <v>0</v>
      </c>
      <c r="AA151" s="56">
        <v>8.1200000000000005E-3</v>
      </c>
      <c r="AB151" s="56">
        <v>0</v>
      </c>
      <c r="AC151" s="56">
        <v>0</v>
      </c>
      <c r="AE151" s="271">
        <f t="shared" si="7"/>
        <v>1</v>
      </c>
      <c r="AG151" s="192">
        <f t="shared" si="8"/>
        <v>0.26599</v>
      </c>
    </row>
    <row r="152" spans="1:33" x14ac:dyDescent="0.25">
      <c r="A152" s="1">
        <v>1952</v>
      </c>
      <c r="B152" s="1" t="s">
        <v>25</v>
      </c>
      <c r="C152" s="1" t="str">
        <f t="shared" si="6"/>
        <v>1952NUDefault</v>
      </c>
      <c r="D152" s="56">
        <v>0.12182999999999999</v>
      </c>
      <c r="E152" s="56">
        <v>0.4264</v>
      </c>
      <c r="F152" s="56">
        <v>0</v>
      </c>
      <c r="G152" s="56">
        <v>2.4369999999999999E-2</v>
      </c>
      <c r="H152" s="56">
        <v>0.1066</v>
      </c>
      <c r="I152" s="56">
        <v>0</v>
      </c>
      <c r="J152" s="56">
        <v>0</v>
      </c>
      <c r="K152" s="56">
        <v>3.0499999999999998E-3</v>
      </c>
      <c r="L152" s="56">
        <v>6.0899999999999999E-3</v>
      </c>
      <c r="M152" s="56">
        <v>4.061E-2</v>
      </c>
      <c r="N152" s="56">
        <v>5.0599999999998979E-3</v>
      </c>
      <c r="O152" s="56">
        <v>0</v>
      </c>
      <c r="P152" s="56">
        <v>0</v>
      </c>
      <c r="Q152" s="56">
        <v>1.0199999999999999E-3</v>
      </c>
      <c r="R152" s="56">
        <v>0</v>
      </c>
      <c r="S152" s="56">
        <v>7.11E-3</v>
      </c>
      <c r="T152" s="56">
        <v>8.1220000000000001E-2</v>
      </c>
      <c r="U152" s="56">
        <v>6.0909999999999999E-2</v>
      </c>
      <c r="V152" s="56">
        <v>0.10152</v>
      </c>
      <c r="W152" s="56">
        <v>6.0899999999999999E-3</v>
      </c>
      <c r="X152" s="56">
        <v>0</v>
      </c>
      <c r="Y152" s="56">
        <v>0</v>
      </c>
      <c r="Z152" s="56">
        <v>0</v>
      </c>
      <c r="AA152" s="56">
        <v>8.1200000000000005E-3</v>
      </c>
      <c r="AB152" s="56">
        <v>0</v>
      </c>
      <c r="AC152" s="56">
        <v>0</v>
      </c>
      <c r="AE152" s="271">
        <f t="shared" si="7"/>
        <v>1</v>
      </c>
      <c r="AG152" s="192">
        <f t="shared" si="8"/>
        <v>0.26599</v>
      </c>
    </row>
    <row r="153" spans="1:33" x14ac:dyDescent="0.25">
      <c r="A153" s="1">
        <v>1952</v>
      </c>
      <c r="B153" s="1" t="s">
        <v>18</v>
      </c>
      <c r="C153" s="1" t="str">
        <f t="shared" si="6"/>
        <v>1952ONDefault</v>
      </c>
      <c r="D153" s="56">
        <v>0.12182999999999999</v>
      </c>
      <c r="E153" s="56">
        <v>0.4264</v>
      </c>
      <c r="F153" s="56">
        <v>0</v>
      </c>
      <c r="G153" s="56">
        <v>2.4369999999999999E-2</v>
      </c>
      <c r="H153" s="56">
        <v>0.1066</v>
      </c>
      <c r="I153" s="56">
        <v>0</v>
      </c>
      <c r="J153" s="56">
        <v>0</v>
      </c>
      <c r="K153" s="56">
        <v>3.0499999999999998E-3</v>
      </c>
      <c r="L153" s="56">
        <v>6.0899999999999999E-3</v>
      </c>
      <c r="M153" s="56">
        <v>4.061E-2</v>
      </c>
      <c r="N153" s="56">
        <v>5.0599999999998979E-3</v>
      </c>
      <c r="O153" s="56">
        <v>0</v>
      </c>
      <c r="P153" s="56">
        <v>0</v>
      </c>
      <c r="Q153" s="56">
        <v>1.0199999999999999E-3</v>
      </c>
      <c r="R153" s="56">
        <v>0</v>
      </c>
      <c r="S153" s="56">
        <v>7.11E-3</v>
      </c>
      <c r="T153" s="56">
        <v>8.1220000000000001E-2</v>
      </c>
      <c r="U153" s="56">
        <v>6.0909999999999999E-2</v>
      </c>
      <c r="V153" s="56">
        <v>0.10152</v>
      </c>
      <c r="W153" s="56">
        <v>6.0899999999999999E-3</v>
      </c>
      <c r="X153" s="56">
        <v>0</v>
      </c>
      <c r="Y153" s="56">
        <v>0</v>
      </c>
      <c r="Z153" s="56">
        <v>0</v>
      </c>
      <c r="AA153" s="56">
        <v>8.1200000000000005E-3</v>
      </c>
      <c r="AB153" s="56">
        <v>0</v>
      </c>
      <c r="AC153" s="56">
        <v>0</v>
      </c>
      <c r="AE153" s="271">
        <f t="shared" si="7"/>
        <v>1</v>
      </c>
      <c r="AG153" s="192">
        <f t="shared" si="8"/>
        <v>0.26599</v>
      </c>
    </row>
    <row r="154" spans="1:33" x14ac:dyDescent="0.25">
      <c r="A154" s="1">
        <v>1952</v>
      </c>
      <c r="B154" s="1" t="s">
        <v>23</v>
      </c>
      <c r="C154" s="1" t="str">
        <f t="shared" si="6"/>
        <v>1952PEDefault</v>
      </c>
      <c r="D154" s="56">
        <v>0.12182999999999999</v>
      </c>
      <c r="E154" s="56">
        <v>0.4264</v>
      </c>
      <c r="F154" s="56">
        <v>0</v>
      </c>
      <c r="G154" s="56">
        <v>2.4369999999999999E-2</v>
      </c>
      <c r="H154" s="56">
        <v>0.1066</v>
      </c>
      <c r="I154" s="56">
        <v>0</v>
      </c>
      <c r="J154" s="56">
        <v>0</v>
      </c>
      <c r="K154" s="56">
        <v>3.0499999999999998E-3</v>
      </c>
      <c r="L154" s="56">
        <v>6.0899999999999999E-3</v>
      </c>
      <c r="M154" s="56">
        <v>4.061E-2</v>
      </c>
      <c r="N154" s="56">
        <v>5.0599999999998979E-3</v>
      </c>
      <c r="O154" s="56">
        <v>0</v>
      </c>
      <c r="P154" s="56">
        <v>0</v>
      </c>
      <c r="Q154" s="56">
        <v>1.0199999999999999E-3</v>
      </c>
      <c r="R154" s="56">
        <v>0</v>
      </c>
      <c r="S154" s="56">
        <v>7.11E-3</v>
      </c>
      <c r="T154" s="56">
        <v>8.1220000000000001E-2</v>
      </c>
      <c r="U154" s="56">
        <v>6.0909999999999999E-2</v>
      </c>
      <c r="V154" s="56">
        <v>0.10152</v>
      </c>
      <c r="W154" s="56">
        <v>6.0899999999999999E-3</v>
      </c>
      <c r="X154" s="56">
        <v>0</v>
      </c>
      <c r="Y154" s="56">
        <v>0</v>
      </c>
      <c r="Z154" s="56">
        <v>0</v>
      </c>
      <c r="AA154" s="56">
        <v>8.1200000000000005E-3</v>
      </c>
      <c r="AB154" s="56">
        <v>0</v>
      </c>
      <c r="AC154" s="56">
        <v>0</v>
      </c>
      <c r="AE154" s="271">
        <f t="shared" si="7"/>
        <v>1</v>
      </c>
      <c r="AG154" s="192">
        <f t="shared" si="8"/>
        <v>0.26599</v>
      </c>
    </row>
    <row r="155" spans="1:33" x14ac:dyDescent="0.25">
      <c r="A155" s="1">
        <v>1952</v>
      </c>
      <c r="B155" s="1" t="s">
        <v>19</v>
      </c>
      <c r="C155" s="1" t="str">
        <f t="shared" si="6"/>
        <v>1952QCDefault</v>
      </c>
      <c r="D155" s="56">
        <v>0.12182999999999999</v>
      </c>
      <c r="E155" s="56">
        <v>0.4264</v>
      </c>
      <c r="F155" s="56">
        <v>0</v>
      </c>
      <c r="G155" s="56">
        <v>2.4369999999999999E-2</v>
      </c>
      <c r="H155" s="56">
        <v>0.1066</v>
      </c>
      <c r="I155" s="56">
        <v>0</v>
      </c>
      <c r="J155" s="56">
        <v>0</v>
      </c>
      <c r="K155" s="56">
        <v>3.0499999999999998E-3</v>
      </c>
      <c r="L155" s="56">
        <v>6.0899999999999999E-3</v>
      </c>
      <c r="M155" s="56">
        <v>4.061E-2</v>
      </c>
      <c r="N155" s="56">
        <v>5.0599999999998979E-3</v>
      </c>
      <c r="O155" s="56">
        <v>0</v>
      </c>
      <c r="P155" s="56">
        <v>0</v>
      </c>
      <c r="Q155" s="56">
        <v>1.0199999999999999E-3</v>
      </c>
      <c r="R155" s="56">
        <v>0</v>
      </c>
      <c r="S155" s="56">
        <v>7.11E-3</v>
      </c>
      <c r="T155" s="56">
        <v>8.1220000000000001E-2</v>
      </c>
      <c r="U155" s="56">
        <v>6.0909999999999999E-2</v>
      </c>
      <c r="V155" s="56">
        <v>0.10152</v>
      </c>
      <c r="W155" s="56">
        <v>6.0899999999999999E-3</v>
      </c>
      <c r="X155" s="56">
        <v>0</v>
      </c>
      <c r="Y155" s="56">
        <v>0</v>
      </c>
      <c r="Z155" s="56">
        <v>0</v>
      </c>
      <c r="AA155" s="56">
        <v>8.1200000000000005E-3</v>
      </c>
      <c r="AB155" s="56">
        <v>0</v>
      </c>
      <c r="AC155" s="56">
        <v>0</v>
      </c>
      <c r="AE155" s="271">
        <f t="shared" si="7"/>
        <v>1</v>
      </c>
      <c r="AG155" s="192">
        <f t="shared" si="8"/>
        <v>0.26599</v>
      </c>
    </row>
    <row r="156" spans="1:33" x14ac:dyDescent="0.25">
      <c r="A156" s="1">
        <v>1952</v>
      </c>
      <c r="B156" s="1" t="s">
        <v>16</v>
      </c>
      <c r="C156" s="1" t="str">
        <f t="shared" si="6"/>
        <v>1952SKDefault</v>
      </c>
      <c r="D156" s="56">
        <v>0.12182999999999999</v>
      </c>
      <c r="E156" s="56">
        <v>0.4264</v>
      </c>
      <c r="F156" s="56">
        <v>0</v>
      </c>
      <c r="G156" s="56">
        <v>2.4369999999999999E-2</v>
      </c>
      <c r="H156" s="56">
        <v>0.1066</v>
      </c>
      <c r="I156" s="56">
        <v>0</v>
      </c>
      <c r="J156" s="56">
        <v>0</v>
      </c>
      <c r="K156" s="56">
        <v>3.0499999999999998E-3</v>
      </c>
      <c r="L156" s="56">
        <v>6.0899999999999999E-3</v>
      </c>
      <c r="M156" s="56">
        <v>4.061E-2</v>
      </c>
      <c r="N156" s="56">
        <v>5.0599999999998979E-3</v>
      </c>
      <c r="O156" s="56">
        <v>0</v>
      </c>
      <c r="P156" s="56">
        <v>0</v>
      </c>
      <c r="Q156" s="56">
        <v>1.0199999999999999E-3</v>
      </c>
      <c r="R156" s="56">
        <v>0</v>
      </c>
      <c r="S156" s="56">
        <v>7.11E-3</v>
      </c>
      <c r="T156" s="56">
        <v>8.1220000000000001E-2</v>
      </c>
      <c r="U156" s="56">
        <v>6.0909999999999999E-2</v>
      </c>
      <c r="V156" s="56">
        <v>0.10152</v>
      </c>
      <c r="W156" s="56">
        <v>6.0899999999999999E-3</v>
      </c>
      <c r="X156" s="56">
        <v>0</v>
      </c>
      <c r="Y156" s="56">
        <v>0</v>
      </c>
      <c r="Z156" s="56">
        <v>0</v>
      </c>
      <c r="AA156" s="56">
        <v>8.1200000000000005E-3</v>
      </c>
      <c r="AB156" s="56">
        <v>0</v>
      </c>
      <c r="AC156" s="56">
        <v>0</v>
      </c>
      <c r="AE156" s="271">
        <f t="shared" si="7"/>
        <v>1</v>
      </c>
      <c r="AG156" s="192">
        <f t="shared" si="8"/>
        <v>0.26599</v>
      </c>
    </row>
    <row r="157" spans="1:33" x14ac:dyDescent="0.25">
      <c r="A157" s="1">
        <v>1952</v>
      </c>
      <c r="B157" s="1" t="s">
        <v>26</v>
      </c>
      <c r="C157" s="1" t="str">
        <f t="shared" si="6"/>
        <v>1952YTDefault</v>
      </c>
      <c r="D157" s="56">
        <v>0.12182999999999999</v>
      </c>
      <c r="E157" s="56">
        <v>0.4264</v>
      </c>
      <c r="F157" s="56">
        <v>0</v>
      </c>
      <c r="G157" s="56">
        <v>2.4369999999999999E-2</v>
      </c>
      <c r="H157" s="56">
        <v>0.1066</v>
      </c>
      <c r="I157" s="56">
        <v>0</v>
      </c>
      <c r="J157" s="56">
        <v>0</v>
      </c>
      <c r="K157" s="56">
        <v>3.0499999999999998E-3</v>
      </c>
      <c r="L157" s="56">
        <v>6.0899999999999999E-3</v>
      </c>
      <c r="M157" s="56">
        <v>4.061E-2</v>
      </c>
      <c r="N157" s="56">
        <v>5.0599999999998979E-3</v>
      </c>
      <c r="O157" s="56">
        <v>0</v>
      </c>
      <c r="P157" s="56">
        <v>0</v>
      </c>
      <c r="Q157" s="56">
        <v>1.0199999999999999E-3</v>
      </c>
      <c r="R157" s="56">
        <v>0</v>
      </c>
      <c r="S157" s="56">
        <v>7.11E-3</v>
      </c>
      <c r="T157" s="56">
        <v>8.1220000000000001E-2</v>
      </c>
      <c r="U157" s="56">
        <v>6.0909999999999999E-2</v>
      </c>
      <c r="V157" s="56">
        <v>0.10152</v>
      </c>
      <c r="W157" s="56">
        <v>6.0899999999999999E-3</v>
      </c>
      <c r="X157" s="56">
        <v>0</v>
      </c>
      <c r="Y157" s="56">
        <v>0</v>
      </c>
      <c r="Z157" s="56">
        <v>0</v>
      </c>
      <c r="AA157" s="56">
        <v>8.1200000000000005E-3</v>
      </c>
      <c r="AB157" s="56">
        <v>0</v>
      </c>
      <c r="AC157" s="56">
        <v>0</v>
      </c>
      <c r="AE157" s="271">
        <f t="shared" si="7"/>
        <v>1</v>
      </c>
      <c r="AG157" s="192">
        <f t="shared" si="8"/>
        <v>0.26599</v>
      </c>
    </row>
    <row r="158" spans="1:33" x14ac:dyDescent="0.25">
      <c r="A158" s="1">
        <v>1953</v>
      </c>
      <c r="B158" s="1" t="s">
        <v>14</v>
      </c>
      <c r="C158" s="1" t="str">
        <f t="shared" si="6"/>
        <v>1953ABDefault</v>
      </c>
      <c r="D158" s="56">
        <v>0.12182999999999999</v>
      </c>
      <c r="E158" s="56">
        <v>0.4264</v>
      </c>
      <c r="F158" s="56">
        <v>0</v>
      </c>
      <c r="G158" s="56">
        <v>2.4369999999999999E-2</v>
      </c>
      <c r="H158" s="56">
        <v>0.1066</v>
      </c>
      <c r="I158" s="56">
        <v>0</v>
      </c>
      <c r="J158" s="56">
        <v>0</v>
      </c>
      <c r="K158" s="56">
        <v>3.0499999999999998E-3</v>
      </c>
      <c r="L158" s="56">
        <v>6.0899999999999999E-3</v>
      </c>
      <c r="M158" s="56">
        <v>4.061E-2</v>
      </c>
      <c r="N158" s="56">
        <v>5.0599999999998979E-3</v>
      </c>
      <c r="O158" s="56">
        <v>0</v>
      </c>
      <c r="P158" s="56">
        <v>0</v>
      </c>
      <c r="Q158" s="56">
        <v>1.0199999999999999E-3</v>
      </c>
      <c r="R158" s="56">
        <v>0</v>
      </c>
      <c r="S158" s="56">
        <v>7.11E-3</v>
      </c>
      <c r="T158" s="56">
        <v>8.1220000000000001E-2</v>
      </c>
      <c r="U158" s="56">
        <v>6.0909999999999999E-2</v>
      </c>
      <c r="V158" s="56">
        <v>0.10152</v>
      </c>
      <c r="W158" s="56">
        <v>6.0899999999999999E-3</v>
      </c>
      <c r="X158" s="56">
        <v>0</v>
      </c>
      <c r="Y158" s="56">
        <v>0</v>
      </c>
      <c r="Z158" s="56">
        <v>0</v>
      </c>
      <c r="AA158" s="56">
        <v>8.1200000000000005E-3</v>
      </c>
      <c r="AB158" s="56">
        <v>0</v>
      </c>
      <c r="AC158" s="56">
        <v>0</v>
      </c>
      <c r="AE158" s="271">
        <f t="shared" si="7"/>
        <v>1</v>
      </c>
      <c r="AG158" s="192">
        <f t="shared" si="8"/>
        <v>0.26599</v>
      </c>
    </row>
    <row r="159" spans="1:33" x14ac:dyDescent="0.25">
      <c r="A159" s="1">
        <v>1953</v>
      </c>
      <c r="B159" s="1" t="s">
        <v>15</v>
      </c>
      <c r="C159" s="1" t="str">
        <f t="shared" si="6"/>
        <v>1953BCDefault</v>
      </c>
      <c r="D159" s="56">
        <v>0.12182999999999999</v>
      </c>
      <c r="E159" s="56">
        <v>0.4264</v>
      </c>
      <c r="F159" s="56">
        <v>0</v>
      </c>
      <c r="G159" s="56">
        <v>2.4369999999999999E-2</v>
      </c>
      <c r="H159" s="56">
        <v>0.1066</v>
      </c>
      <c r="I159" s="56">
        <v>0</v>
      </c>
      <c r="J159" s="56">
        <v>0</v>
      </c>
      <c r="K159" s="56">
        <v>3.0499999999999998E-3</v>
      </c>
      <c r="L159" s="56">
        <v>6.0899999999999999E-3</v>
      </c>
      <c r="M159" s="56">
        <v>4.061E-2</v>
      </c>
      <c r="N159" s="56">
        <v>5.0599999999998979E-3</v>
      </c>
      <c r="O159" s="56">
        <v>0</v>
      </c>
      <c r="P159" s="56">
        <v>0</v>
      </c>
      <c r="Q159" s="56">
        <v>1.0199999999999999E-3</v>
      </c>
      <c r="R159" s="56">
        <v>0</v>
      </c>
      <c r="S159" s="56">
        <v>7.11E-3</v>
      </c>
      <c r="T159" s="56">
        <v>8.1220000000000001E-2</v>
      </c>
      <c r="U159" s="56">
        <v>6.0909999999999999E-2</v>
      </c>
      <c r="V159" s="56">
        <v>0.10152</v>
      </c>
      <c r="W159" s="56">
        <v>6.0899999999999999E-3</v>
      </c>
      <c r="X159" s="56">
        <v>0</v>
      </c>
      <c r="Y159" s="56">
        <v>0</v>
      </c>
      <c r="Z159" s="56">
        <v>0</v>
      </c>
      <c r="AA159" s="56">
        <v>8.1200000000000005E-3</v>
      </c>
      <c r="AB159" s="56">
        <v>0</v>
      </c>
      <c r="AC159" s="56">
        <v>0</v>
      </c>
      <c r="AE159" s="271">
        <f t="shared" si="7"/>
        <v>1</v>
      </c>
      <c r="AG159" s="192">
        <f t="shared" si="8"/>
        <v>0.26599</v>
      </c>
    </row>
    <row r="160" spans="1:33" x14ac:dyDescent="0.25">
      <c r="A160" s="1">
        <v>1953</v>
      </c>
      <c r="B160" s="1" t="s">
        <v>17</v>
      </c>
      <c r="C160" s="1" t="str">
        <f t="shared" si="6"/>
        <v>1953MBDefault</v>
      </c>
      <c r="D160" s="56">
        <v>0.12182999999999999</v>
      </c>
      <c r="E160" s="56">
        <v>0.4264</v>
      </c>
      <c r="F160" s="56">
        <v>0</v>
      </c>
      <c r="G160" s="56">
        <v>2.4369999999999999E-2</v>
      </c>
      <c r="H160" s="56">
        <v>0.1066</v>
      </c>
      <c r="I160" s="56">
        <v>0</v>
      </c>
      <c r="J160" s="56">
        <v>0</v>
      </c>
      <c r="K160" s="56">
        <v>3.0499999999999998E-3</v>
      </c>
      <c r="L160" s="56">
        <v>6.0899999999999999E-3</v>
      </c>
      <c r="M160" s="56">
        <v>4.061E-2</v>
      </c>
      <c r="N160" s="56">
        <v>5.0599999999998979E-3</v>
      </c>
      <c r="O160" s="56">
        <v>0</v>
      </c>
      <c r="P160" s="56">
        <v>0</v>
      </c>
      <c r="Q160" s="56">
        <v>1.0199999999999999E-3</v>
      </c>
      <c r="R160" s="56">
        <v>0</v>
      </c>
      <c r="S160" s="56">
        <v>7.11E-3</v>
      </c>
      <c r="T160" s="56">
        <v>8.1220000000000001E-2</v>
      </c>
      <c r="U160" s="56">
        <v>6.0909999999999999E-2</v>
      </c>
      <c r="V160" s="56">
        <v>0.10152</v>
      </c>
      <c r="W160" s="56">
        <v>6.0899999999999999E-3</v>
      </c>
      <c r="X160" s="56">
        <v>0</v>
      </c>
      <c r="Y160" s="56">
        <v>0</v>
      </c>
      <c r="Z160" s="56">
        <v>0</v>
      </c>
      <c r="AA160" s="56">
        <v>8.1200000000000005E-3</v>
      </c>
      <c r="AB160" s="56">
        <v>0</v>
      </c>
      <c r="AC160" s="56">
        <v>0</v>
      </c>
      <c r="AE160" s="271">
        <f t="shared" si="7"/>
        <v>1</v>
      </c>
      <c r="AG160" s="192">
        <f t="shared" si="8"/>
        <v>0.26599</v>
      </c>
    </row>
    <row r="161" spans="1:33" x14ac:dyDescent="0.25">
      <c r="A161" s="1">
        <v>1953</v>
      </c>
      <c r="B161" s="1" t="s">
        <v>20</v>
      </c>
      <c r="C161" s="1" t="str">
        <f t="shared" si="6"/>
        <v>1953NBDefault</v>
      </c>
      <c r="D161" s="56">
        <v>0.12182999999999999</v>
      </c>
      <c r="E161" s="56">
        <v>0.4264</v>
      </c>
      <c r="F161" s="56">
        <v>0</v>
      </c>
      <c r="G161" s="56">
        <v>2.4369999999999999E-2</v>
      </c>
      <c r="H161" s="56">
        <v>0.1066</v>
      </c>
      <c r="I161" s="56">
        <v>0</v>
      </c>
      <c r="J161" s="56">
        <v>0</v>
      </c>
      <c r="K161" s="56">
        <v>3.0499999999999998E-3</v>
      </c>
      <c r="L161" s="56">
        <v>6.0899999999999999E-3</v>
      </c>
      <c r="M161" s="56">
        <v>4.061E-2</v>
      </c>
      <c r="N161" s="56">
        <v>5.0599999999998979E-3</v>
      </c>
      <c r="O161" s="56">
        <v>0</v>
      </c>
      <c r="P161" s="56">
        <v>0</v>
      </c>
      <c r="Q161" s="56">
        <v>1.0199999999999999E-3</v>
      </c>
      <c r="R161" s="56">
        <v>0</v>
      </c>
      <c r="S161" s="56">
        <v>7.11E-3</v>
      </c>
      <c r="T161" s="56">
        <v>8.1220000000000001E-2</v>
      </c>
      <c r="U161" s="56">
        <v>6.0909999999999999E-2</v>
      </c>
      <c r="V161" s="56">
        <v>0.10152</v>
      </c>
      <c r="W161" s="56">
        <v>6.0899999999999999E-3</v>
      </c>
      <c r="X161" s="56">
        <v>0</v>
      </c>
      <c r="Y161" s="56">
        <v>0</v>
      </c>
      <c r="Z161" s="56">
        <v>0</v>
      </c>
      <c r="AA161" s="56">
        <v>8.1200000000000005E-3</v>
      </c>
      <c r="AB161" s="56">
        <v>0</v>
      </c>
      <c r="AC161" s="56">
        <v>0</v>
      </c>
      <c r="AE161" s="271">
        <f t="shared" si="7"/>
        <v>1</v>
      </c>
      <c r="AG161" s="192">
        <f t="shared" si="8"/>
        <v>0.26599</v>
      </c>
    </row>
    <row r="162" spans="1:33" x14ac:dyDescent="0.25">
      <c r="A162" s="1">
        <v>1953</v>
      </c>
      <c r="B162" s="1" t="s">
        <v>21</v>
      </c>
      <c r="C162" s="1" t="str">
        <f t="shared" si="6"/>
        <v>1953NLDefault</v>
      </c>
      <c r="D162" s="56">
        <v>0.12182999999999999</v>
      </c>
      <c r="E162" s="56">
        <v>0.4264</v>
      </c>
      <c r="F162" s="56">
        <v>0</v>
      </c>
      <c r="G162" s="56">
        <v>2.4369999999999999E-2</v>
      </c>
      <c r="H162" s="56">
        <v>0.1066</v>
      </c>
      <c r="I162" s="56">
        <v>0</v>
      </c>
      <c r="J162" s="56">
        <v>0</v>
      </c>
      <c r="K162" s="56">
        <v>3.0499999999999998E-3</v>
      </c>
      <c r="L162" s="56">
        <v>6.0899999999999999E-3</v>
      </c>
      <c r="M162" s="56">
        <v>4.061E-2</v>
      </c>
      <c r="N162" s="56">
        <v>5.0599999999998979E-3</v>
      </c>
      <c r="O162" s="56">
        <v>0</v>
      </c>
      <c r="P162" s="56">
        <v>0</v>
      </c>
      <c r="Q162" s="56">
        <v>1.0199999999999999E-3</v>
      </c>
      <c r="R162" s="56">
        <v>0</v>
      </c>
      <c r="S162" s="56">
        <v>7.11E-3</v>
      </c>
      <c r="T162" s="56">
        <v>8.1220000000000001E-2</v>
      </c>
      <c r="U162" s="56">
        <v>6.0909999999999999E-2</v>
      </c>
      <c r="V162" s="56">
        <v>0.10152</v>
      </c>
      <c r="W162" s="56">
        <v>6.0899999999999999E-3</v>
      </c>
      <c r="X162" s="56">
        <v>0</v>
      </c>
      <c r="Y162" s="56">
        <v>0</v>
      </c>
      <c r="Z162" s="56">
        <v>0</v>
      </c>
      <c r="AA162" s="56">
        <v>8.1200000000000005E-3</v>
      </c>
      <c r="AB162" s="56">
        <v>0</v>
      </c>
      <c r="AC162" s="56">
        <v>0</v>
      </c>
      <c r="AD162" s="51"/>
      <c r="AE162" s="271">
        <f t="shared" si="7"/>
        <v>1</v>
      </c>
      <c r="AG162" s="192">
        <f t="shared" si="8"/>
        <v>0.26599</v>
      </c>
    </row>
    <row r="163" spans="1:33" x14ac:dyDescent="0.25">
      <c r="A163" s="1">
        <v>1953</v>
      </c>
      <c r="B163" s="1" t="s">
        <v>22</v>
      </c>
      <c r="C163" s="1" t="str">
        <f t="shared" si="6"/>
        <v>1953NSDefault</v>
      </c>
      <c r="D163" s="56">
        <v>0.12182999999999999</v>
      </c>
      <c r="E163" s="56">
        <v>0.4264</v>
      </c>
      <c r="F163" s="56">
        <v>0</v>
      </c>
      <c r="G163" s="56">
        <v>2.4369999999999999E-2</v>
      </c>
      <c r="H163" s="56">
        <v>0.1066</v>
      </c>
      <c r="I163" s="56">
        <v>0</v>
      </c>
      <c r="J163" s="56">
        <v>0</v>
      </c>
      <c r="K163" s="56">
        <v>3.0499999999999998E-3</v>
      </c>
      <c r="L163" s="56">
        <v>6.0899999999999999E-3</v>
      </c>
      <c r="M163" s="56">
        <v>4.061E-2</v>
      </c>
      <c r="N163" s="56">
        <v>5.0599999999998979E-3</v>
      </c>
      <c r="O163" s="56">
        <v>0</v>
      </c>
      <c r="P163" s="56">
        <v>0</v>
      </c>
      <c r="Q163" s="56">
        <v>1.0199999999999999E-3</v>
      </c>
      <c r="R163" s="56">
        <v>0</v>
      </c>
      <c r="S163" s="56">
        <v>7.11E-3</v>
      </c>
      <c r="T163" s="56">
        <v>8.1220000000000001E-2</v>
      </c>
      <c r="U163" s="56">
        <v>6.0909999999999999E-2</v>
      </c>
      <c r="V163" s="56">
        <v>0.10152</v>
      </c>
      <c r="W163" s="56">
        <v>6.0899999999999999E-3</v>
      </c>
      <c r="X163" s="56">
        <v>0</v>
      </c>
      <c r="Y163" s="56">
        <v>0</v>
      </c>
      <c r="Z163" s="56">
        <v>0</v>
      </c>
      <c r="AA163" s="56">
        <v>8.1200000000000005E-3</v>
      </c>
      <c r="AB163" s="56">
        <v>0</v>
      </c>
      <c r="AC163" s="56">
        <v>0</v>
      </c>
      <c r="AE163" s="271">
        <f t="shared" si="7"/>
        <v>1</v>
      </c>
      <c r="AG163" s="192">
        <f t="shared" si="8"/>
        <v>0.26599</v>
      </c>
    </row>
    <row r="164" spans="1:33" x14ac:dyDescent="0.25">
      <c r="A164" s="1">
        <v>1953</v>
      </c>
      <c r="B164" s="1" t="s">
        <v>24</v>
      </c>
      <c r="C164" s="1" t="str">
        <f t="shared" si="6"/>
        <v>1953NTDefault</v>
      </c>
      <c r="D164" s="56">
        <v>0.12182999999999999</v>
      </c>
      <c r="E164" s="56">
        <v>0.4264</v>
      </c>
      <c r="F164" s="56">
        <v>0</v>
      </c>
      <c r="G164" s="56">
        <v>2.4369999999999999E-2</v>
      </c>
      <c r="H164" s="56">
        <v>0.1066</v>
      </c>
      <c r="I164" s="56">
        <v>0</v>
      </c>
      <c r="J164" s="56">
        <v>0</v>
      </c>
      <c r="K164" s="56">
        <v>3.0499999999999998E-3</v>
      </c>
      <c r="L164" s="56">
        <v>6.0899999999999999E-3</v>
      </c>
      <c r="M164" s="56">
        <v>4.061E-2</v>
      </c>
      <c r="N164" s="56">
        <v>5.0599999999998979E-3</v>
      </c>
      <c r="O164" s="56">
        <v>0</v>
      </c>
      <c r="P164" s="56">
        <v>0</v>
      </c>
      <c r="Q164" s="56">
        <v>1.0199999999999999E-3</v>
      </c>
      <c r="R164" s="56">
        <v>0</v>
      </c>
      <c r="S164" s="56">
        <v>7.11E-3</v>
      </c>
      <c r="T164" s="56">
        <v>8.1220000000000001E-2</v>
      </c>
      <c r="U164" s="56">
        <v>6.0909999999999999E-2</v>
      </c>
      <c r="V164" s="56">
        <v>0.10152</v>
      </c>
      <c r="W164" s="56">
        <v>6.0899999999999999E-3</v>
      </c>
      <c r="X164" s="56">
        <v>0</v>
      </c>
      <c r="Y164" s="56">
        <v>0</v>
      </c>
      <c r="Z164" s="56">
        <v>0</v>
      </c>
      <c r="AA164" s="56">
        <v>8.1200000000000005E-3</v>
      </c>
      <c r="AB164" s="56">
        <v>0</v>
      </c>
      <c r="AC164" s="56">
        <v>0</v>
      </c>
      <c r="AE164" s="271">
        <f t="shared" si="7"/>
        <v>1</v>
      </c>
      <c r="AG164" s="192">
        <f t="shared" si="8"/>
        <v>0.26599</v>
      </c>
    </row>
    <row r="165" spans="1:33" x14ac:dyDescent="0.25">
      <c r="A165" s="1">
        <v>1953</v>
      </c>
      <c r="B165" s="1" t="s">
        <v>25</v>
      </c>
      <c r="C165" s="1" t="str">
        <f t="shared" si="6"/>
        <v>1953NUDefault</v>
      </c>
      <c r="D165" s="56">
        <v>0.12182999999999999</v>
      </c>
      <c r="E165" s="56">
        <v>0.4264</v>
      </c>
      <c r="F165" s="56">
        <v>0</v>
      </c>
      <c r="G165" s="56">
        <v>2.4369999999999999E-2</v>
      </c>
      <c r="H165" s="56">
        <v>0.1066</v>
      </c>
      <c r="I165" s="56">
        <v>0</v>
      </c>
      <c r="J165" s="56">
        <v>0</v>
      </c>
      <c r="K165" s="56">
        <v>3.0499999999999998E-3</v>
      </c>
      <c r="L165" s="56">
        <v>6.0899999999999999E-3</v>
      </c>
      <c r="M165" s="56">
        <v>4.061E-2</v>
      </c>
      <c r="N165" s="56">
        <v>5.0599999999998979E-3</v>
      </c>
      <c r="O165" s="56">
        <v>0</v>
      </c>
      <c r="P165" s="56">
        <v>0</v>
      </c>
      <c r="Q165" s="56">
        <v>1.0199999999999999E-3</v>
      </c>
      <c r="R165" s="56">
        <v>0</v>
      </c>
      <c r="S165" s="56">
        <v>7.11E-3</v>
      </c>
      <c r="T165" s="56">
        <v>8.1220000000000001E-2</v>
      </c>
      <c r="U165" s="56">
        <v>6.0909999999999999E-2</v>
      </c>
      <c r="V165" s="56">
        <v>0.10152</v>
      </c>
      <c r="W165" s="56">
        <v>6.0899999999999999E-3</v>
      </c>
      <c r="X165" s="56">
        <v>0</v>
      </c>
      <c r="Y165" s="56">
        <v>0</v>
      </c>
      <c r="Z165" s="56">
        <v>0</v>
      </c>
      <c r="AA165" s="56">
        <v>8.1200000000000005E-3</v>
      </c>
      <c r="AB165" s="56">
        <v>0</v>
      </c>
      <c r="AC165" s="56">
        <v>0</v>
      </c>
      <c r="AE165" s="271">
        <f t="shared" si="7"/>
        <v>1</v>
      </c>
      <c r="AG165" s="192">
        <f t="shared" si="8"/>
        <v>0.26599</v>
      </c>
    </row>
    <row r="166" spans="1:33" x14ac:dyDescent="0.25">
      <c r="A166" s="1">
        <v>1953</v>
      </c>
      <c r="B166" s="1" t="s">
        <v>18</v>
      </c>
      <c r="C166" s="1" t="str">
        <f t="shared" si="6"/>
        <v>1953ONDefault</v>
      </c>
      <c r="D166" s="56">
        <v>0.12182999999999999</v>
      </c>
      <c r="E166" s="56">
        <v>0.4264</v>
      </c>
      <c r="F166" s="56">
        <v>0</v>
      </c>
      <c r="G166" s="56">
        <v>2.4369999999999999E-2</v>
      </c>
      <c r="H166" s="56">
        <v>0.1066</v>
      </c>
      <c r="I166" s="56">
        <v>0</v>
      </c>
      <c r="J166" s="56">
        <v>0</v>
      </c>
      <c r="K166" s="56">
        <v>3.0499999999999998E-3</v>
      </c>
      <c r="L166" s="56">
        <v>6.0899999999999999E-3</v>
      </c>
      <c r="M166" s="56">
        <v>4.061E-2</v>
      </c>
      <c r="N166" s="56">
        <v>5.0599999999998979E-3</v>
      </c>
      <c r="O166" s="56">
        <v>0</v>
      </c>
      <c r="P166" s="56">
        <v>0</v>
      </c>
      <c r="Q166" s="56">
        <v>1.0199999999999999E-3</v>
      </c>
      <c r="R166" s="56">
        <v>0</v>
      </c>
      <c r="S166" s="56">
        <v>7.11E-3</v>
      </c>
      <c r="T166" s="56">
        <v>8.1220000000000001E-2</v>
      </c>
      <c r="U166" s="56">
        <v>6.0909999999999999E-2</v>
      </c>
      <c r="V166" s="56">
        <v>0.10152</v>
      </c>
      <c r="W166" s="56">
        <v>6.0899999999999999E-3</v>
      </c>
      <c r="X166" s="56">
        <v>0</v>
      </c>
      <c r="Y166" s="56">
        <v>0</v>
      </c>
      <c r="Z166" s="56">
        <v>0</v>
      </c>
      <c r="AA166" s="56">
        <v>8.1200000000000005E-3</v>
      </c>
      <c r="AB166" s="56">
        <v>0</v>
      </c>
      <c r="AC166" s="56">
        <v>0</v>
      </c>
      <c r="AE166" s="271">
        <f t="shared" si="7"/>
        <v>1</v>
      </c>
      <c r="AG166" s="192">
        <f t="shared" si="8"/>
        <v>0.26599</v>
      </c>
    </row>
    <row r="167" spans="1:33" x14ac:dyDescent="0.25">
      <c r="A167" s="1">
        <v>1953</v>
      </c>
      <c r="B167" s="1" t="s">
        <v>23</v>
      </c>
      <c r="C167" s="1" t="str">
        <f t="shared" si="6"/>
        <v>1953PEDefault</v>
      </c>
      <c r="D167" s="56">
        <v>0.12182999999999999</v>
      </c>
      <c r="E167" s="56">
        <v>0.4264</v>
      </c>
      <c r="F167" s="56">
        <v>0</v>
      </c>
      <c r="G167" s="56">
        <v>2.4369999999999999E-2</v>
      </c>
      <c r="H167" s="56">
        <v>0.1066</v>
      </c>
      <c r="I167" s="56">
        <v>0</v>
      </c>
      <c r="J167" s="56">
        <v>0</v>
      </c>
      <c r="K167" s="56">
        <v>3.0499999999999998E-3</v>
      </c>
      <c r="L167" s="56">
        <v>6.0899999999999999E-3</v>
      </c>
      <c r="M167" s="56">
        <v>4.061E-2</v>
      </c>
      <c r="N167" s="56">
        <v>5.0599999999998979E-3</v>
      </c>
      <c r="O167" s="56">
        <v>0</v>
      </c>
      <c r="P167" s="56">
        <v>0</v>
      </c>
      <c r="Q167" s="56">
        <v>1.0199999999999999E-3</v>
      </c>
      <c r="R167" s="56">
        <v>0</v>
      </c>
      <c r="S167" s="56">
        <v>7.11E-3</v>
      </c>
      <c r="T167" s="56">
        <v>8.1220000000000001E-2</v>
      </c>
      <c r="U167" s="56">
        <v>6.0909999999999999E-2</v>
      </c>
      <c r="V167" s="56">
        <v>0.10152</v>
      </c>
      <c r="W167" s="56">
        <v>6.0899999999999999E-3</v>
      </c>
      <c r="X167" s="56">
        <v>0</v>
      </c>
      <c r="Y167" s="56">
        <v>0</v>
      </c>
      <c r="Z167" s="56">
        <v>0</v>
      </c>
      <c r="AA167" s="56">
        <v>8.1200000000000005E-3</v>
      </c>
      <c r="AB167" s="56">
        <v>0</v>
      </c>
      <c r="AC167" s="56">
        <v>0</v>
      </c>
      <c r="AE167" s="271">
        <f t="shared" si="7"/>
        <v>1</v>
      </c>
      <c r="AG167" s="192">
        <f t="shared" si="8"/>
        <v>0.26599</v>
      </c>
    </row>
    <row r="168" spans="1:33" x14ac:dyDescent="0.25">
      <c r="A168" s="1">
        <v>1953</v>
      </c>
      <c r="B168" s="1" t="s">
        <v>19</v>
      </c>
      <c r="C168" s="1" t="str">
        <f t="shared" si="6"/>
        <v>1953QCDefault</v>
      </c>
      <c r="D168" s="56">
        <v>0.12182999999999999</v>
      </c>
      <c r="E168" s="56">
        <v>0.4264</v>
      </c>
      <c r="F168" s="56">
        <v>0</v>
      </c>
      <c r="G168" s="56">
        <v>2.4369999999999999E-2</v>
      </c>
      <c r="H168" s="56">
        <v>0.1066</v>
      </c>
      <c r="I168" s="56">
        <v>0</v>
      </c>
      <c r="J168" s="56">
        <v>0</v>
      </c>
      <c r="K168" s="56">
        <v>3.0499999999999998E-3</v>
      </c>
      <c r="L168" s="56">
        <v>6.0899999999999999E-3</v>
      </c>
      <c r="M168" s="56">
        <v>4.061E-2</v>
      </c>
      <c r="N168" s="56">
        <v>5.0599999999998979E-3</v>
      </c>
      <c r="O168" s="56">
        <v>0</v>
      </c>
      <c r="P168" s="56">
        <v>0</v>
      </c>
      <c r="Q168" s="56">
        <v>1.0199999999999999E-3</v>
      </c>
      <c r="R168" s="56">
        <v>0</v>
      </c>
      <c r="S168" s="56">
        <v>7.11E-3</v>
      </c>
      <c r="T168" s="56">
        <v>8.1220000000000001E-2</v>
      </c>
      <c r="U168" s="56">
        <v>6.0909999999999999E-2</v>
      </c>
      <c r="V168" s="56">
        <v>0.10152</v>
      </c>
      <c r="W168" s="56">
        <v>6.0899999999999999E-3</v>
      </c>
      <c r="X168" s="56">
        <v>0</v>
      </c>
      <c r="Y168" s="56">
        <v>0</v>
      </c>
      <c r="Z168" s="56">
        <v>0</v>
      </c>
      <c r="AA168" s="56">
        <v>8.1200000000000005E-3</v>
      </c>
      <c r="AB168" s="56">
        <v>0</v>
      </c>
      <c r="AC168" s="56">
        <v>0</v>
      </c>
      <c r="AE168" s="271">
        <f t="shared" si="7"/>
        <v>1</v>
      </c>
      <c r="AG168" s="192">
        <f t="shared" si="8"/>
        <v>0.26599</v>
      </c>
    </row>
    <row r="169" spans="1:33" x14ac:dyDescent="0.25">
      <c r="A169" s="1">
        <v>1953</v>
      </c>
      <c r="B169" s="1" t="s">
        <v>16</v>
      </c>
      <c r="C169" s="1" t="str">
        <f t="shared" si="6"/>
        <v>1953SKDefault</v>
      </c>
      <c r="D169" s="56">
        <v>0.12182999999999999</v>
      </c>
      <c r="E169" s="56">
        <v>0.4264</v>
      </c>
      <c r="F169" s="56">
        <v>0</v>
      </c>
      <c r="G169" s="56">
        <v>2.4369999999999999E-2</v>
      </c>
      <c r="H169" s="56">
        <v>0.1066</v>
      </c>
      <c r="I169" s="56">
        <v>0</v>
      </c>
      <c r="J169" s="56">
        <v>0</v>
      </c>
      <c r="K169" s="56">
        <v>3.0499999999999998E-3</v>
      </c>
      <c r="L169" s="56">
        <v>6.0899999999999999E-3</v>
      </c>
      <c r="M169" s="56">
        <v>4.061E-2</v>
      </c>
      <c r="N169" s="56">
        <v>5.0599999999998979E-3</v>
      </c>
      <c r="O169" s="56">
        <v>0</v>
      </c>
      <c r="P169" s="56">
        <v>0</v>
      </c>
      <c r="Q169" s="56">
        <v>1.0199999999999999E-3</v>
      </c>
      <c r="R169" s="56">
        <v>0</v>
      </c>
      <c r="S169" s="56">
        <v>7.11E-3</v>
      </c>
      <c r="T169" s="56">
        <v>8.1220000000000001E-2</v>
      </c>
      <c r="U169" s="56">
        <v>6.0909999999999999E-2</v>
      </c>
      <c r="V169" s="56">
        <v>0.10152</v>
      </c>
      <c r="W169" s="56">
        <v>6.0899999999999999E-3</v>
      </c>
      <c r="X169" s="56">
        <v>0</v>
      </c>
      <c r="Y169" s="56">
        <v>0</v>
      </c>
      <c r="Z169" s="56">
        <v>0</v>
      </c>
      <c r="AA169" s="56">
        <v>8.1200000000000005E-3</v>
      </c>
      <c r="AB169" s="56">
        <v>0</v>
      </c>
      <c r="AC169" s="56">
        <v>0</v>
      </c>
      <c r="AE169" s="271">
        <f t="shared" si="7"/>
        <v>1</v>
      </c>
      <c r="AG169" s="192">
        <f t="shared" si="8"/>
        <v>0.26599</v>
      </c>
    </row>
    <row r="170" spans="1:33" x14ac:dyDescent="0.25">
      <c r="A170" s="1">
        <v>1953</v>
      </c>
      <c r="B170" s="1" t="s">
        <v>26</v>
      </c>
      <c r="C170" s="1" t="str">
        <f t="shared" si="6"/>
        <v>1953YTDefault</v>
      </c>
      <c r="D170" s="56">
        <v>0.12182999999999999</v>
      </c>
      <c r="E170" s="56">
        <v>0.4264</v>
      </c>
      <c r="F170" s="56">
        <v>0</v>
      </c>
      <c r="G170" s="56">
        <v>2.4369999999999999E-2</v>
      </c>
      <c r="H170" s="56">
        <v>0.1066</v>
      </c>
      <c r="I170" s="56">
        <v>0</v>
      </c>
      <c r="J170" s="56">
        <v>0</v>
      </c>
      <c r="K170" s="56">
        <v>3.0499999999999998E-3</v>
      </c>
      <c r="L170" s="56">
        <v>6.0899999999999999E-3</v>
      </c>
      <c r="M170" s="56">
        <v>4.061E-2</v>
      </c>
      <c r="N170" s="56">
        <v>5.0599999999998979E-3</v>
      </c>
      <c r="O170" s="56">
        <v>0</v>
      </c>
      <c r="P170" s="56">
        <v>0</v>
      </c>
      <c r="Q170" s="56">
        <v>1.0199999999999999E-3</v>
      </c>
      <c r="R170" s="56">
        <v>0</v>
      </c>
      <c r="S170" s="56">
        <v>7.11E-3</v>
      </c>
      <c r="T170" s="56">
        <v>8.1220000000000001E-2</v>
      </c>
      <c r="U170" s="56">
        <v>6.0909999999999999E-2</v>
      </c>
      <c r="V170" s="56">
        <v>0.10152</v>
      </c>
      <c r="W170" s="56">
        <v>6.0899999999999999E-3</v>
      </c>
      <c r="X170" s="56">
        <v>0</v>
      </c>
      <c r="Y170" s="56">
        <v>0</v>
      </c>
      <c r="Z170" s="56">
        <v>0</v>
      </c>
      <c r="AA170" s="56">
        <v>8.1200000000000005E-3</v>
      </c>
      <c r="AB170" s="56">
        <v>0</v>
      </c>
      <c r="AC170" s="56">
        <v>0</v>
      </c>
      <c r="AE170" s="271">
        <f t="shared" si="7"/>
        <v>1</v>
      </c>
      <c r="AG170" s="192">
        <f t="shared" si="8"/>
        <v>0.26599</v>
      </c>
    </row>
    <row r="171" spans="1:33" x14ac:dyDescent="0.25">
      <c r="A171" s="1">
        <v>1954</v>
      </c>
      <c r="B171" s="1" t="s">
        <v>14</v>
      </c>
      <c r="C171" s="1" t="str">
        <f t="shared" si="6"/>
        <v>1954ABDefault</v>
      </c>
      <c r="D171" s="56">
        <v>0.12182999999999999</v>
      </c>
      <c r="E171" s="56">
        <v>0.4264</v>
      </c>
      <c r="F171" s="56">
        <v>0</v>
      </c>
      <c r="G171" s="56">
        <v>2.4369999999999999E-2</v>
      </c>
      <c r="H171" s="56">
        <v>0.1066</v>
      </c>
      <c r="I171" s="56">
        <v>0</v>
      </c>
      <c r="J171" s="56">
        <v>0</v>
      </c>
      <c r="K171" s="56">
        <v>3.0499999999999998E-3</v>
      </c>
      <c r="L171" s="56">
        <v>6.0899999999999999E-3</v>
      </c>
      <c r="M171" s="56">
        <v>4.061E-2</v>
      </c>
      <c r="N171" s="56">
        <v>5.0599999999998979E-3</v>
      </c>
      <c r="O171" s="56">
        <v>0</v>
      </c>
      <c r="P171" s="56">
        <v>0</v>
      </c>
      <c r="Q171" s="56">
        <v>1.0199999999999999E-3</v>
      </c>
      <c r="R171" s="56">
        <v>0</v>
      </c>
      <c r="S171" s="56">
        <v>7.11E-3</v>
      </c>
      <c r="T171" s="56">
        <v>8.1220000000000001E-2</v>
      </c>
      <c r="U171" s="56">
        <v>6.0909999999999999E-2</v>
      </c>
      <c r="V171" s="56">
        <v>0.10152</v>
      </c>
      <c r="W171" s="56">
        <v>6.0899999999999999E-3</v>
      </c>
      <c r="X171" s="56">
        <v>0</v>
      </c>
      <c r="Y171" s="56">
        <v>0</v>
      </c>
      <c r="Z171" s="56">
        <v>0</v>
      </c>
      <c r="AA171" s="56">
        <v>8.1200000000000005E-3</v>
      </c>
      <c r="AB171" s="56">
        <v>0</v>
      </c>
      <c r="AC171" s="56">
        <v>0</v>
      </c>
      <c r="AE171" s="271">
        <f t="shared" si="7"/>
        <v>1</v>
      </c>
      <c r="AG171" s="192">
        <f t="shared" si="8"/>
        <v>0.26599</v>
      </c>
    </row>
    <row r="172" spans="1:33" x14ac:dyDescent="0.25">
      <c r="A172" s="1">
        <v>1954</v>
      </c>
      <c r="B172" s="1" t="s">
        <v>15</v>
      </c>
      <c r="C172" s="1" t="str">
        <f t="shared" si="6"/>
        <v>1954BCDefault</v>
      </c>
      <c r="D172" s="56">
        <v>0.12182999999999999</v>
      </c>
      <c r="E172" s="56">
        <v>0.4264</v>
      </c>
      <c r="F172" s="56">
        <v>0</v>
      </c>
      <c r="G172" s="56">
        <v>2.4369999999999999E-2</v>
      </c>
      <c r="H172" s="56">
        <v>0.1066</v>
      </c>
      <c r="I172" s="56">
        <v>0</v>
      </c>
      <c r="J172" s="56">
        <v>0</v>
      </c>
      <c r="K172" s="56">
        <v>3.0499999999999998E-3</v>
      </c>
      <c r="L172" s="56">
        <v>6.0899999999999999E-3</v>
      </c>
      <c r="M172" s="56">
        <v>4.061E-2</v>
      </c>
      <c r="N172" s="56">
        <v>5.0599999999998979E-3</v>
      </c>
      <c r="O172" s="56">
        <v>0</v>
      </c>
      <c r="P172" s="56">
        <v>0</v>
      </c>
      <c r="Q172" s="56">
        <v>1.0199999999999999E-3</v>
      </c>
      <c r="R172" s="56">
        <v>0</v>
      </c>
      <c r="S172" s="56">
        <v>7.11E-3</v>
      </c>
      <c r="T172" s="56">
        <v>8.1220000000000001E-2</v>
      </c>
      <c r="U172" s="56">
        <v>6.0909999999999999E-2</v>
      </c>
      <c r="V172" s="56">
        <v>0.10152</v>
      </c>
      <c r="W172" s="56">
        <v>6.0899999999999999E-3</v>
      </c>
      <c r="X172" s="56">
        <v>0</v>
      </c>
      <c r="Y172" s="56">
        <v>0</v>
      </c>
      <c r="Z172" s="56">
        <v>0</v>
      </c>
      <c r="AA172" s="56">
        <v>8.1200000000000005E-3</v>
      </c>
      <c r="AB172" s="56">
        <v>0</v>
      </c>
      <c r="AC172" s="56">
        <v>0</v>
      </c>
      <c r="AE172" s="271">
        <f t="shared" si="7"/>
        <v>1</v>
      </c>
      <c r="AG172" s="192">
        <f t="shared" si="8"/>
        <v>0.26599</v>
      </c>
    </row>
    <row r="173" spans="1:33" x14ac:dyDescent="0.25">
      <c r="A173" s="1">
        <v>1954</v>
      </c>
      <c r="B173" s="1" t="s">
        <v>17</v>
      </c>
      <c r="C173" s="1" t="str">
        <f t="shared" si="6"/>
        <v>1954MBDefault</v>
      </c>
      <c r="D173" s="56">
        <v>0.12182999999999999</v>
      </c>
      <c r="E173" s="56">
        <v>0.4264</v>
      </c>
      <c r="F173" s="56">
        <v>0</v>
      </c>
      <c r="G173" s="56">
        <v>2.4369999999999999E-2</v>
      </c>
      <c r="H173" s="56">
        <v>0.1066</v>
      </c>
      <c r="I173" s="56">
        <v>0</v>
      </c>
      <c r="J173" s="56">
        <v>0</v>
      </c>
      <c r="K173" s="56">
        <v>3.0499999999999998E-3</v>
      </c>
      <c r="L173" s="56">
        <v>6.0899999999999999E-3</v>
      </c>
      <c r="M173" s="56">
        <v>4.061E-2</v>
      </c>
      <c r="N173" s="56">
        <v>5.0599999999998979E-3</v>
      </c>
      <c r="O173" s="56">
        <v>0</v>
      </c>
      <c r="P173" s="56">
        <v>0</v>
      </c>
      <c r="Q173" s="56">
        <v>1.0199999999999999E-3</v>
      </c>
      <c r="R173" s="56">
        <v>0</v>
      </c>
      <c r="S173" s="56">
        <v>7.11E-3</v>
      </c>
      <c r="T173" s="56">
        <v>8.1220000000000001E-2</v>
      </c>
      <c r="U173" s="56">
        <v>6.0909999999999999E-2</v>
      </c>
      <c r="V173" s="56">
        <v>0.10152</v>
      </c>
      <c r="W173" s="56">
        <v>6.0899999999999999E-3</v>
      </c>
      <c r="X173" s="56">
        <v>0</v>
      </c>
      <c r="Y173" s="56">
        <v>0</v>
      </c>
      <c r="Z173" s="56">
        <v>0</v>
      </c>
      <c r="AA173" s="56">
        <v>8.1200000000000005E-3</v>
      </c>
      <c r="AB173" s="56">
        <v>0</v>
      </c>
      <c r="AC173" s="56">
        <v>0</v>
      </c>
      <c r="AE173" s="271">
        <f t="shared" si="7"/>
        <v>1</v>
      </c>
      <c r="AG173" s="192">
        <f t="shared" si="8"/>
        <v>0.26599</v>
      </c>
    </row>
    <row r="174" spans="1:33" x14ac:dyDescent="0.25">
      <c r="A174" s="1">
        <v>1954</v>
      </c>
      <c r="B174" s="1" t="s">
        <v>20</v>
      </c>
      <c r="C174" s="1" t="str">
        <f t="shared" si="6"/>
        <v>1954NBDefault</v>
      </c>
      <c r="D174" s="56">
        <v>0.12182999999999999</v>
      </c>
      <c r="E174" s="56">
        <v>0.4264</v>
      </c>
      <c r="F174" s="56">
        <v>0</v>
      </c>
      <c r="G174" s="56">
        <v>2.4369999999999999E-2</v>
      </c>
      <c r="H174" s="56">
        <v>0.1066</v>
      </c>
      <c r="I174" s="56">
        <v>0</v>
      </c>
      <c r="J174" s="56">
        <v>0</v>
      </c>
      <c r="K174" s="56">
        <v>3.0499999999999998E-3</v>
      </c>
      <c r="L174" s="56">
        <v>6.0899999999999999E-3</v>
      </c>
      <c r="M174" s="56">
        <v>4.061E-2</v>
      </c>
      <c r="N174" s="56">
        <v>5.0599999999998979E-3</v>
      </c>
      <c r="O174" s="56">
        <v>0</v>
      </c>
      <c r="P174" s="56">
        <v>0</v>
      </c>
      <c r="Q174" s="56">
        <v>1.0199999999999999E-3</v>
      </c>
      <c r="R174" s="56">
        <v>0</v>
      </c>
      <c r="S174" s="56">
        <v>7.11E-3</v>
      </c>
      <c r="T174" s="56">
        <v>8.1220000000000001E-2</v>
      </c>
      <c r="U174" s="56">
        <v>6.0909999999999999E-2</v>
      </c>
      <c r="V174" s="56">
        <v>0.10152</v>
      </c>
      <c r="W174" s="56">
        <v>6.0899999999999999E-3</v>
      </c>
      <c r="X174" s="56">
        <v>0</v>
      </c>
      <c r="Y174" s="56">
        <v>0</v>
      </c>
      <c r="Z174" s="56">
        <v>0</v>
      </c>
      <c r="AA174" s="56">
        <v>8.1200000000000005E-3</v>
      </c>
      <c r="AB174" s="56">
        <v>0</v>
      </c>
      <c r="AC174" s="56">
        <v>0</v>
      </c>
      <c r="AE174" s="271">
        <f t="shared" si="7"/>
        <v>1</v>
      </c>
      <c r="AG174" s="192">
        <f t="shared" si="8"/>
        <v>0.26599</v>
      </c>
    </row>
    <row r="175" spans="1:33" x14ac:dyDescent="0.25">
      <c r="A175" s="1">
        <v>1954</v>
      </c>
      <c r="B175" s="1" t="s">
        <v>21</v>
      </c>
      <c r="C175" s="1" t="str">
        <f t="shared" si="6"/>
        <v>1954NLDefault</v>
      </c>
      <c r="D175" s="56">
        <v>0.12182999999999999</v>
      </c>
      <c r="E175" s="56">
        <v>0.4264</v>
      </c>
      <c r="F175" s="56">
        <v>0</v>
      </c>
      <c r="G175" s="56">
        <v>2.4369999999999999E-2</v>
      </c>
      <c r="H175" s="56">
        <v>0.1066</v>
      </c>
      <c r="I175" s="56">
        <v>0</v>
      </c>
      <c r="J175" s="56">
        <v>0</v>
      </c>
      <c r="K175" s="56">
        <v>3.0499999999999998E-3</v>
      </c>
      <c r="L175" s="56">
        <v>6.0899999999999999E-3</v>
      </c>
      <c r="M175" s="56">
        <v>4.061E-2</v>
      </c>
      <c r="N175" s="56">
        <v>5.0599999999998979E-3</v>
      </c>
      <c r="O175" s="56">
        <v>0</v>
      </c>
      <c r="P175" s="56">
        <v>0</v>
      </c>
      <c r="Q175" s="56">
        <v>1.0199999999999999E-3</v>
      </c>
      <c r="R175" s="56">
        <v>0</v>
      </c>
      <c r="S175" s="56">
        <v>7.11E-3</v>
      </c>
      <c r="T175" s="56">
        <v>8.1220000000000001E-2</v>
      </c>
      <c r="U175" s="56">
        <v>6.0909999999999999E-2</v>
      </c>
      <c r="V175" s="56">
        <v>0.10152</v>
      </c>
      <c r="W175" s="56">
        <v>6.0899999999999999E-3</v>
      </c>
      <c r="X175" s="56">
        <v>0</v>
      </c>
      <c r="Y175" s="56">
        <v>0</v>
      </c>
      <c r="Z175" s="56">
        <v>0</v>
      </c>
      <c r="AA175" s="56">
        <v>8.1200000000000005E-3</v>
      </c>
      <c r="AB175" s="56">
        <v>0</v>
      </c>
      <c r="AC175" s="56">
        <v>0</v>
      </c>
      <c r="AE175" s="271">
        <f t="shared" si="7"/>
        <v>1</v>
      </c>
      <c r="AG175" s="192">
        <f t="shared" si="8"/>
        <v>0.26599</v>
      </c>
    </row>
    <row r="176" spans="1:33" x14ac:dyDescent="0.25">
      <c r="A176" s="1">
        <v>1954</v>
      </c>
      <c r="B176" s="1" t="s">
        <v>22</v>
      </c>
      <c r="C176" s="1" t="str">
        <f t="shared" si="6"/>
        <v>1954NSDefault</v>
      </c>
      <c r="D176" s="56">
        <v>0.12182999999999999</v>
      </c>
      <c r="E176" s="56">
        <v>0.4264</v>
      </c>
      <c r="F176" s="56">
        <v>0</v>
      </c>
      <c r="G176" s="56">
        <v>2.4369999999999999E-2</v>
      </c>
      <c r="H176" s="56">
        <v>0.1066</v>
      </c>
      <c r="I176" s="56">
        <v>0</v>
      </c>
      <c r="J176" s="56">
        <v>0</v>
      </c>
      <c r="K176" s="56">
        <v>3.0499999999999998E-3</v>
      </c>
      <c r="L176" s="56">
        <v>6.0899999999999999E-3</v>
      </c>
      <c r="M176" s="56">
        <v>4.061E-2</v>
      </c>
      <c r="N176" s="56">
        <v>5.0599999999998979E-3</v>
      </c>
      <c r="O176" s="56">
        <v>0</v>
      </c>
      <c r="P176" s="56">
        <v>0</v>
      </c>
      <c r="Q176" s="56">
        <v>1.0199999999999999E-3</v>
      </c>
      <c r="R176" s="56">
        <v>0</v>
      </c>
      <c r="S176" s="56">
        <v>7.11E-3</v>
      </c>
      <c r="T176" s="56">
        <v>8.1220000000000001E-2</v>
      </c>
      <c r="U176" s="56">
        <v>6.0909999999999999E-2</v>
      </c>
      <c r="V176" s="56">
        <v>0.10152</v>
      </c>
      <c r="W176" s="56">
        <v>6.0899999999999999E-3</v>
      </c>
      <c r="X176" s="56">
        <v>0</v>
      </c>
      <c r="Y176" s="56">
        <v>0</v>
      </c>
      <c r="Z176" s="56">
        <v>0</v>
      </c>
      <c r="AA176" s="56">
        <v>8.1200000000000005E-3</v>
      </c>
      <c r="AB176" s="56">
        <v>0</v>
      </c>
      <c r="AC176" s="56">
        <v>0</v>
      </c>
      <c r="AE176" s="271">
        <f t="shared" si="7"/>
        <v>1</v>
      </c>
      <c r="AG176" s="192">
        <f t="shared" si="8"/>
        <v>0.26599</v>
      </c>
    </row>
    <row r="177" spans="1:33" x14ac:dyDescent="0.25">
      <c r="A177" s="1">
        <v>1954</v>
      </c>
      <c r="B177" s="1" t="s">
        <v>24</v>
      </c>
      <c r="C177" s="1" t="str">
        <f t="shared" si="6"/>
        <v>1954NTDefault</v>
      </c>
      <c r="D177" s="56">
        <v>0.12182999999999999</v>
      </c>
      <c r="E177" s="56">
        <v>0.4264</v>
      </c>
      <c r="F177" s="56">
        <v>0</v>
      </c>
      <c r="G177" s="56">
        <v>2.4369999999999999E-2</v>
      </c>
      <c r="H177" s="56">
        <v>0.1066</v>
      </c>
      <c r="I177" s="56">
        <v>0</v>
      </c>
      <c r="J177" s="56">
        <v>0</v>
      </c>
      <c r="K177" s="56">
        <v>3.0499999999999998E-3</v>
      </c>
      <c r="L177" s="56">
        <v>6.0899999999999999E-3</v>
      </c>
      <c r="M177" s="56">
        <v>4.061E-2</v>
      </c>
      <c r="N177" s="56">
        <v>5.0599999999998979E-3</v>
      </c>
      <c r="O177" s="56">
        <v>0</v>
      </c>
      <c r="P177" s="56">
        <v>0</v>
      </c>
      <c r="Q177" s="56">
        <v>1.0199999999999999E-3</v>
      </c>
      <c r="R177" s="56">
        <v>0</v>
      </c>
      <c r="S177" s="56">
        <v>7.11E-3</v>
      </c>
      <c r="T177" s="56">
        <v>8.1220000000000001E-2</v>
      </c>
      <c r="U177" s="56">
        <v>6.0909999999999999E-2</v>
      </c>
      <c r="V177" s="56">
        <v>0.10152</v>
      </c>
      <c r="W177" s="56">
        <v>6.0899999999999999E-3</v>
      </c>
      <c r="X177" s="56">
        <v>0</v>
      </c>
      <c r="Y177" s="56">
        <v>0</v>
      </c>
      <c r="Z177" s="56">
        <v>0</v>
      </c>
      <c r="AA177" s="56">
        <v>8.1200000000000005E-3</v>
      </c>
      <c r="AB177" s="56">
        <v>0</v>
      </c>
      <c r="AC177" s="56">
        <v>0</v>
      </c>
      <c r="AD177" s="51"/>
      <c r="AE177" s="271">
        <f t="shared" si="7"/>
        <v>1</v>
      </c>
      <c r="AG177" s="192">
        <f t="shared" si="8"/>
        <v>0.26599</v>
      </c>
    </row>
    <row r="178" spans="1:33" x14ac:dyDescent="0.25">
      <c r="A178" s="1">
        <v>1954</v>
      </c>
      <c r="B178" s="1" t="s">
        <v>25</v>
      </c>
      <c r="C178" s="1" t="str">
        <f t="shared" si="6"/>
        <v>1954NUDefault</v>
      </c>
      <c r="D178" s="56">
        <v>0.12182999999999999</v>
      </c>
      <c r="E178" s="56">
        <v>0.4264</v>
      </c>
      <c r="F178" s="56">
        <v>0</v>
      </c>
      <c r="G178" s="56">
        <v>2.4369999999999999E-2</v>
      </c>
      <c r="H178" s="56">
        <v>0.1066</v>
      </c>
      <c r="I178" s="56">
        <v>0</v>
      </c>
      <c r="J178" s="56">
        <v>0</v>
      </c>
      <c r="K178" s="56">
        <v>3.0499999999999998E-3</v>
      </c>
      <c r="L178" s="56">
        <v>6.0899999999999999E-3</v>
      </c>
      <c r="M178" s="56">
        <v>4.061E-2</v>
      </c>
      <c r="N178" s="56">
        <v>5.0599999999998979E-3</v>
      </c>
      <c r="O178" s="56">
        <v>0</v>
      </c>
      <c r="P178" s="56">
        <v>0</v>
      </c>
      <c r="Q178" s="56">
        <v>1.0199999999999999E-3</v>
      </c>
      <c r="R178" s="56">
        <v>0</v>
      </c>
      <c r="S178" s="56">
        <v>7.11E-3</v>
      </c>
      <c r="T178" s="56">
        <v>8.1220000000000001E-2</v>
      </c>
      <c r="U178" s="56">
        <v>6.0909999999999999E-2</v>
      </c>
      <c r="V178" s="56">
        <v>0.10152</v>
      </c>
      <c r="W178" s="56">
        <v>6.0899999999999999E-3</v>
      </c>
      <c r="X178" s="56">
        <v>0</v>
      </c>
      <c r="Y178" s="56">
        <v>0</v>
      </c>
      <c r="Z178" s="56">
        <v>0</v>
      </c>
      <c r="AA178" s="56">
        <v>8.1200000000000005E-3</v>
      </c>
      <c r="AB178" s="56">
        <v>0</v>
      </c>
      <c r="AC178" s="56">
        <v>0</v>
      </c>
      <c r="AE178" s="271">
        <f t="shared" si="7"/>
        <v>1</v>
      </c>
      <c r="AG178" s="192">
        <f t="shared" si="8"/>
        <v>0.26599</v>
      </c>
    </row>
    <row r="179" spans="1:33" x14ac:dyDescent="0.25">
      <c r="A179" s="1">
        <v>1954</v>
      </c>
      <c r="B179" s="1" t="s">
        <v>18</v>
      </c>
      <c r="C179" s="1" t="str">
        <f t="shared" si="6"/>
        <v>1954ONDefault</v>
      </c>
      <c r="D179" s="56">
        <v>0.12182999999999999</v>
      </c>
      <c r="E179" s="56">
        <v>0.4264</v>
      </c>
      <c r="F179" s="56">
        <v>0</v>
      </c>
      <c r="G179" s="56">
        <v>2.4369999999999999E-2</v>
      </c>
      <c r="H179" s="56">
        <v>0.1066</v>
      </c>
      <c r="I179" s="56">
        <v>0</v>
      </c>
      <c r="J179" s="56">
        <v>0</v>
      </c>
      <c r="K179" s="56">
        <v>3.0499999999999998E-3</v>
      </c>
      <c r="L179" s="56">
        <v>6.0899999999999999E-3</v>
      </c>
      <c r="M179" s="56">
        <v>4.061E-2</v>
      </c>
      <c r="N179" s="56">
        <v>5.0599999999998979E-3</v>
      </c>
      <c r="O179" s="56">
        <v>0</v>
      </c>
      <c r="P179" s="56">
        <v>0</v>
      </c>
      <c r="Q179" s="56">
        <v>1.0199999999999999E-3</v>
      </c>
      <c r="R179" s="56">
        <v>0</v>
      </c>
      <c r="S179" s="56">
        <v>7.11E-3</v>
      </c>
      <c r="T179" s="56">
        <v>8.1220000000000001E-2</v>
      </c>
      <c r="U179" s="56">
        <v>6.0909999999999999E-2</v>
      </c>
      <c r="V179" s="56">
        <v>0.10152</v>
      </c>
      <c r="W179" s="56">
        <v>6.0899999999999999E-3</v>
      </c>
      <c r="X179" s="56">
        <v>0</v>
      </c>
      <c r="Y179" s="56">
        <v>0</v>
      </c>
      <c r="Z179" s="56">
        <v>0</v>
      </c>
      <c r="AA179" s="56">
        <v>8.1200000000000005E-3</v>
      </c>
      <c r="AB179" s="56">
        <v>0</v>
      </c>
      <c r="AC179" s="56">
        <v>0</v>
      </c>
      <c r="AE179" s="271">
        <f t="shared" si="7"/>
        <v>1</v>
      </c>
      <c r="AG179" s="192">
        <f t="shared" si="8"/>
        <v>0.26599</v>
      </c>
    </row>
    <row r="180" spans="1:33" x14ac:dyDescent="0.25">
      <c r="A180" s="1">
        <v>1954</v>
      </c>
      <c r="B180" s="1" t="s">
        <v>23</v>
      </c>
      <c r="C180" s="1" t="str">
        <f t="shared" si="6"/>
        <v>1954PEDefault</v>
      </c>
      <c r="D180" s="56">
        <v>0.12182999999999999</v>
      </c>
      <c r="E180" s="56">
        <v>0.4264</v>
      </c>
      <c r="F180" s="56">
        <v>0</v>
      </c>
      <c r="G180" s="56">
        <v>2.4369999999999999E-2</v>
      </c>
      <c r="H180" s="56">
        <v>0.1066</v>
      </c>
      <c r="I180" s="56">
        <v>0</v>
      </c>
      <c r="J180" s="56">
        <v>0</v>
      </c>
      <c r="K180" s="56">
        <v>3.0499999999999998E-3</v>
      </c>
      <c r="L180" s="56">
        <v>6.0899999999999999E-3</v>
      </c>
      <c r="M180" s="56">
        <v>4.061E-2</v>
      </c>
      <c r="N180" s="56">
        <v>5.0599999999998979E-3</v>
      </c>
      <c r="O180" s="56">
        <v>0</v>
      </c>
      <c r="P180" s="56">
        <v>0</v>
      </c>
      <c r="Q180" s="56">
        <v>1.0199999999999999E-3</v>
      </c>
      <c r="R180" s="56">
        <v>0</v>
      </c>
      <c r="S180" s="56">
        <v>7.11E-3</v>
      </c>
      <c r="T180" s="56">
        <v>8.1220000000000001E-2</v>
      </c>
      <c r="U180" s="56">
        <v>6.0909999999999999E-2</v>
      </c>
      <c r="V180" s="56">
        <v>0.10152</v>
      </c>
      <c r="W180" s="56">
        <v>6.0899999999999999E-3</v>
      </c>
      <c r="X180" s="56">
        <v>0</v>
      </c>
      <c r="Y180" s="56">
        <v>0</v>
      </c>
      <c r="Z180" s="56">
        <v>0</v>
      </c>
      <c r="AA180" s="56">
        <v>8.1200000000000005E-3</v>
      </c>
      <c r="AB180" s="56">
        <v>0</v>
      </c>
      <c r="AC180" s="56">
        <v>0</v>
      </c>
      <c r="AE180" s="271">
        <f t="shared" si="7"/>
        <v>1</v>
      </c>
      <c r="AG180" s="192">
        <f t="shared" si="8"/>
        <v>0.26599</v>
      </c>
    </row>
    <row r="181" spans="1:33" x14ac:dyDescent="0.25">
      <c r="A181" s="1">
        <v>1954</v>
      </c>
      <c r="B181" s="1" t="s">
        <v>19</v>
      </c>
      <c r="C181" s="1" t="str">
        <f t="shared" si="6"/>
        <v>1954QCDefault</v>
      </c>
      <c r="D181" s="56">
        <v>0.12182999999999999</v>
      </c>
      <c r="E181" s="56">
        <v>0.4264</v>
      </c>
      <c r="F181" s="56">
        <v>0</v>
      </c>
      <c r="G181" s="56">
        <v>2.4369999999999999E-2</v>
      </c>
      <c r="H181" s="56">
        <v>0.1066</v>
      </c>
      <c r="I181" s="56">
        <v>0</v>
      </c>
      <c r="J181" s="56">
        <v>0</v>
      </c>
      <c r="K181" s="56">
        <v>3.0499999999999998E-3</v>
      </c>
      <c r="L181" s="56">
        <v>6.0899999999999999E-3</v>
      </c>
      <c r="M181" s="56">
        <v>4.061E-2</v>
      </c>
      <c r="N181" s="56">
        <v>5.0599999999998979E-3</v>
      </c>
      <c r="O181" s="56">
        <v>0</v>
      </c>
      <c r="P181" s="56">
        <v>0</v>
      </c>
      <c r="Q181" s="56">
        <v>1.0199999999999999E-3</v>
      </c>
      <c r="R181" s="56">
        <v>0</v>
      </c>
      <c r="S181" s="56">
        <v>7.11E-3</v>
      </c>
      <c r="T181" s="56">
        <v>8.1220000000000001E-2</v>
      </c>
      <c r="U181" s="56">
        <v>6.0909999999999999E-2</v>
      </c>
      <c r="V181" s="56">
        <v>0.10152</v>
      </c>
      <c r="W181" s="56">
        <v>6.0899999999999999E-3</v>
      </c>
      <c r="X181" s="56">
        <v>0</v>
      </c>
      <c r="Y181" s="56">
        <v>0</v>
      </c>
      <c r="Z181" s="56">
        <v>0</v>
      </c>
      <c r="AA181" s="56">
        <v>8.1200000000000005E-3</v>
      </c>
      <c r="AB181" s="56">
        <v>0</v>
      </c>
      <c r="AC181" s="56">
        <v>0</v>
      </c>
      <c r="AE181" s="271">
        <f t="shared" si="7"/>
        <v>1</v>
      </c>
      <c r="AG181" s="192">
        <f t="shared" si="8"/>
        <v>0.26599</v>
      </c>
    </row>
    <row r="182" spans="1:33" x14ac:dyDescent="0.25">
      <c r="A182" s="1">
        <v>1954</v>
      </c>
      <c r="B182" s="1" t="s">
        <v>16</v>
      </c>
      <c r="C182" s="1" t="str">
        <f t="shared" si="6"/>
        <v>1954SKDefault</v>
      </c>
      <c r="D182" s="56">
        <v>0.12182999999999999</v>
      </c>
      <c r="E182" s="56">
        <v>0.4264</v>
      </c>
      <c r="F182" s="56">
        <v>0</v>
      </c>
      <c r="G182" s="56">
        <v>2.4369999999999999E-2</v>
      </c>
      <c r="H182" s="56">
        <v>0.1066</v>
      </c>
      <c r="I182" s="56">
        <v>0</v>
      </c>
      <c r="J182" s="56">
        <v>0</v>
      </c>
      <c r="K182" s="56">
        <v>3.0499999999999998E-3</v>
      </c>
      <c r="L182" s="56">
        <v>6.0899999999999999E-3</v>
      </c>
      <c r="M182" s="56">
        <v>4.061E-2</v>
      </c>
      <c r="N182" s="56">
        <v>5.0599999999998979E-3</v>
      </c>
      <c r="O182" s="56">
        <v>0</v>
      </c>
      <c r="P182" s="56">
        <v>0</v>
      </c>
      <c r="Q182" s="56">
        <v>1.0199999999999999E-3</v>
      </c>
      <c r="R182" s="56">
        <v>0</v>
      </c>
      <c r="S182" s="56">
        <v>7.11E-3</v>
      </c>
      <c r="T182" s="56">
        <v>8.1220000000000001E-2</v>
      </c>
      <c r="U182" s="56">
        <v>6.0909999999999999E-2</v>
      </c>
      <c r="V182" s="56">
        <v>0.10152</v>
      </c>
      <c r="W182" s="56">
        <v>6.0899999999999999E-3</v>
      </c>
      <c r="X182" s="56">
        <v>0</v>
      </c>
      <c r="Y182" s="56">
        <v>0</v>
      </c>
      <c r="Z182" s="56">
        <v>0</v>
      </c>
      <c r="AA182" s="56">
        <v>8.1200000000000005E-3</v>
      </c>
      <c r="AB182" s="56">
        <v>0</v>
      </c>
      <c r="AC182" s="56">
        <v>0</v>
      </c>
      <c r="AE182" s="271">
        <f t="shared" si="7"/>
        <v>1</v>
      </c>
      <c r="AG182" s="192">
        <f t="shared" si="8"/>
        <v>0.26599</v>
      </c>
    </row>
    <row r="183" spans="1:33" x14ac:dyDescent="0.25">
      <c r="A183" s="1">
        <v>1954</v>
      </c>
      <c r="B183" s="1" t="s">
        <v>26</v>
      </c>
      <c r="C183" s="1" t="str">
        <f t="shared" si="6"/>
        <v>1954YTDefault</v>
      </c>
      <c r="D183" s="56">
        <v>0.12182999999999999</v>
      </c>
      <c r="E183" s="56">
        <v>0.4264</v>
      </c>
      <c r="F183" s="56">
        <v>0</v>
      </c>
      <c r="G183" s="56">
        <v>2.4369999999999999E-2</v>
      </c>
      <c r="H183" s="56">
        <v>0.1066</v>
      </c>
      <c r="I183" s="56">
        <v>0</v>
      </c>
      <c r="J183" s="56">
        <v>0</v>
      </c>
      <c r="K183" s="56">
        <v>3.0499999999999998E-3</v>
      </c>
      <c r="L183" s="56">
        <v>6.0899999999999999E-3</v>
      </c>
      <c r="M183" s="56">
        <v>4.061E-2</v>
      </c>
      <c r="N183" s="56">
        <v>5.0599999999998979E-3</v>
      </c>
      <c r="O183" s="56">
        <v>0</v>
      </c>
      <c r="P183" s="56">
        <v>0</v>
      </c>
      <c r="Q183" s="56">
        <v>1.0199999999999999E-3</v>
      </c>
      <c r="R183" s="56">
        <v>0</v>
      </c>
      <c r="S183" s="56">
        <v>7.11E-3</v>
      </c>
      <c r="T183" s="56">
        <v>8.1220000000000001E-2</v>
      </c>
      <c r="U183" s="56">
        <v>6.0909999999999999E-2</v>
      </c>
      <c r="V183" s="56">
        <v>0.10152</v>
      </c>
      <c r="W183" s="56">
        <v>6.0899999999999999E-3</v>
      </c>
      <c r="X183" s="56">
        <v>0</v>
      </c>
      <c r="Y183" s="56">
        <v>0</v>
      </c>
      <c r="Z183" s="56">
        <v>0</v>
      </c>
      <c r="AA183" s="56">
        <v>8.1200000000000005E-3</v>
      </c>
      <c r="AB183" s="56">
        <v>0</v>
      </c>
      <c r="AC183" s="56">
        <v>0</v>
      </c>
      <c r="AE183" s="271">
        <f t="shared" si="7"/>
        <v>1</v>
      </c>
      <c r="AG183" s="192">
        <f t="shared" si="8"/>
        <v>0.26599</v>
      </c>
    </row>
    <row r="184" spans="1:33" x14ac:dyDescent="0.25">
      <c r="A184" s="1">
        <v>1955</v>
      </c>
      <c r="B184" s="1" t="s">
        <v>14</v>
      </c>
      <c r="C184" s="1" t="str">
        <f t="shared" si="6"/>
        <v>1955ABDefault</v>
      </c>
      <c r="D184" s="56">
        <v>0.12182999999999999</v>
      </c>
      <c r="E184" s="56">
        <v>0.4264</v>
      </c>
      <c r="F184" s="56">
        <v>0</v>
      </c>
      <c r="G184" s="56">
        <v>2.4369999999999999E-2</v>
      </c>
      <c r="H184" s="56">
        <v>0.1066</v>
      </c>
      <c r="I184" s="56">
        <v>0</v>
      </c>
      <c r="J184" s="56">
        <v>0</v>
      </c>
      <c r="K184" s="56">
        <v>3.0499999999999998E-3</v>
      </c>
      <c r="L184" s="56">
        <v>6.0899999999999999E-3</v>
      </c>
      <c r="M184" s="56">
        <v>4.061E-2</v>
      </c>
      <c r="N184" s="56">
        <v>5.0599999999998979E-3</v>
      </c>
      <c r="O184" s="56">
        <v>0</v>
      </c>
      <c r="P184" s="56">
        <v>0</v>
      </c>
      <c r="Q184" s="56">
        <v>1.0199999999999999E-3</v>
      </c>
      <c r="R184" s="56">
        <v>0</v>
      </c>
      <c r="S184" s="56">
        <v>7.11E-3</v>
      </c>
      <c r="T184" s="56">
        <v>8.1220000000000001E-2</v>
      </c>
      <c r="U184" s="56">
        <v>6.0909999999999999E-2</v>
      </c>
      <c r="V184" s="56">
        <v>0.10152</v>
      </c>
      <c r="W184" s="56">
        <v>6.0899999999999999E-3</v>
      </c>
      <c r="X184" s="56">
        <v>0</v>
      </c>
      <c r="Y184" s="56">
        <v>0</v>
      </c>
      <c r="Z184" s="56">
        <v>0</v>
      </c>
      <c r="AA184" s="56">
        <v>8.1200000000000005E-3</v>
      </c>
      <c r="AB184" s="56">
        <v>0</v>
      </c>
      <c r="AC184" s="56">
        <v>0</v>
      </c>
      <c r="AE184" s="271">
        <f t="shared" si="7"/>
        <v>1</v>
      </c>
      <c r="AG184" s="192">
        <f t="shared" si="8"/>
        <v>0.26599</v>
      </c>
    </row>
    <row r="185" spans="1:33" x14ac:dyDescent="0.25">
      <c r="A185" s="1">
        <v>1955</v>
      </c>
      <c r="B185" s="1" t="s">
        <v>15</v>
      </c>
      <c r="C185" s="1" t="str">
        <f t="shared" si="6"/>
        <v>1955BCDefault</v>
      </c>
      <c r="D185" s="56">
        <v>0.12182999999999999</v>
      </c>
      <c r="E185" s="56">
        <v>0.4264</v>
      </c>
      <c r="F185" s="56">
        <v>0</v>
      </c>
      <c r="G185" s="56">
        <v>2.4369999999999999E-2</v>
      </c>
      <c r="H185" s="56">
        <v>0.1066</v>
      </c>
      <c r="I185" s="56">
        <v>0</v>
      </c>
      <c r="J185" s="56">
        <v>0</v>
      </c>
      <c r="K185" s="56">
        <v>3.0499999999999998E-3</v>
      </c>
      <c r="L185" s="56">
        <v>6.0899999999999999E-3</v>
      </c>
      <c r="M185" s="56">
        <v>4.061E-2</v>
      </c>
      <c r="N185" s="56">
        <v>5.0599999999998979E-3</v>
      </c>
      <c r="O185" s="56">
        <v>0</v>
      </c>
      <c r="P185" s="56">
        <v>0</v>
      </c>
      <c r="Q185" s="56">
        <v>1.0199999999999999E-3</v>
      </c>
      <c r="R185" s="56">
        <v>0</v>
      </c>
      <c r="S185" s="56">
        <v>7.11E-3</v>
      </c>
      <c r="T185" s="56">
        <v>8.1220000000000001E-2</v>
      </c>
      <c r="U185" s="56">
        <v>6.0909999999999999E-2</v>
      </c>
      <c r="V185" s="56">
        <v>0.10152</v>
      </c>
      <c r="W185" s="56">
        <v>6.0899999999999999E-3</v>
      </c>
      <c r="X185" s="56">
        <v>0</v>
      </c>
      <c r="Y185" s="56">
        <v>0</v>
      </c>
      <c r="Z185" s="56">
        <v>0</v>
      </c>
      <c r="AA185" s="56">
        <v>8.1200000000000005E-3</v>
      </c>
      <c r="AB185" s="56">
        <v>0</v>
      </c>
      <c r="AC185" s="56">
        <v>0</v>
      </c>
      <c r="AE185" s="271">
        <f t="shared" si="7"/>
        <v>1</v>
      </c>
      <c r="AG185" s="192">
        <f t="shared" si="8"/>
        <v>0.26599</v>
      </c>
    </row>
    <row r="186" spans="1:33" x14ac:dyDescent="0.25">
      <c r="A186" s="1">
        <v>1955</v>
      </c>
      <c r="B186" s="1" t="s">
        <v>17</v>
      </c>
      <c r="C186" s="1" t="str">
        <f t="shared" si="6"/>
        <v>1955MBDefault</v>
      </c>
      <c r="D186" s="56">
        <v>0.12182999999999999</v>
      </c>
      <c r="E186" s="56">
        <v>0.4264</v>
      </c>
      <c r="F186" s="56">
        <v>0</v>
      </c>
      <c r="G186" s="56">
        <v>2.4369999999999999E-2</v>
      </c>
      <c r="H186" s="56">
        <v>0.1066</v>
      </c>
      <c r="I186" s="56">
        <v>0</v>
      </c>
      <c r="J186" s="56">
        <v>0</v>
      </c>
      <c r="K186" s="56">
        <v>3.0499999999999998E-3</v>
      </c>
      <c r="L186" s="56">
        <v>6.0899999999999999E-3</v>
      </c>
      <c r="M186" s="56">
        <v>4.061E-2</v>
      </c>
      <c r="N186" s="56">
        <v>5.0599999999998979E-3</v>
      </c>
      <c r="O186" s="56">
        <v>0</v>
      </c>
      <c r="P186" s="56">
        <v>0</v>
      </c>
      <c r="Q186" s="56">
        <v>1.0199999999999999E-3</v>
      </c>
      <c r="R186" s="56">
        <v>0</v>
      </c>
      <c r="S186" s="56">
        <v>7.11E-3</v>
      </c>
      <c r="T186" s="56">
        <v>8.1220000000000001E-2</v>
      </c>
      <c r="U186" s="56">
        <v>6.0909999999999999E-2</v>
      </c>
      <c r="V186" s="56">
        <v>0.10152</v>
      </c>
      <c r="W186" s="56">
        <v>6.0899999999999999E-3</v>
      </c>
      <c r="X186" s="56">
        <v>0</v>
      </c>
      <c r="Y186" s="56">
        <v>0</v>
      </c>
      <c r="Z186" s="56">
        <v>0</v>
      </c>
      <c r="AA186" s="56">
        <v>8.1200000000000005E-3</v>
      </c>
      <c r="AB186" s="56">
        <v>0</v>
      </c>
      <c r="AC186" s="56">
        <v>0</v>
      </c>
      <c r="AE186" s="271">
        <f t="shared" si="7"/>
        <v>1</v>
      </c>
      <c r="AG186" s="192">
        <f t="shared" si="8"/>
        <v>0.26599</v>
      </c>
    </row>
    <row r="187" spans="1:33" x14ac:dyDescent="0.25">
      <c r="A187" s="1">
        <v>1955</v>
      </c>
      <c r="B187" s="1" t="s">
        <v>20</v>
      </c>
      <c r="C187" s="1" t="str">
        <f t="shared" si="6"/>
        <v>1955NBDefault</v>
      </c>
      <c r="D187" s="56">
        <v>0.12182999999999999</v>
      </c>
      <c r="E187" s="56">
        <v>0.4264</v>
      </c>
      <c r="F187" s="56">
        <v>0</v>
      </c>
      <c r="G187" s="56">
        <v>2.4369999999999999E-2</v>
      </c>
      <c r="H187" s="56">
        <v>0.1066</v>
      </c>
      <c r="I187" s="56">
        <v>0</v>
      </c>
      <c r="J187" s="56">
        <v>0</v>
      </c>
      <c r="K187" s="56">
        <v>3.0499999999999998E-3</v>
      </c>
      <c r="L187" s="56">
        <v>6.0899999999999999E-3</v>
      </c>
      <c r="M187" s="56">
        <v>4.061E-2</v>
      </c>
      <c r="N187" s="56">
        <v>5.0599999999998979E-3</v>
      </c>
      <c r="O187" s="56">
        <v>0</v>
      </c>
      <c r="P187" s="56">
        <v>0</v>
      </c>
      <c r="Q187" s="56">
        <v>1.0199999999999999E-3</v>
      </c>
      <c r="R187" s="56">
        <v>0</v>
      </c>
      <c r="S187" s="56">
        <v>7.11E-3</v>
      </c>
      <c r="T187" s="56">
        <v>8.1220000000000001E-2</v>
      </c>
      <c r="U187" s="56">
        <v>6.0909999999999999E-2</v>
      </c>
      <c r="V187" s="56">
        <v>0.10152</v>
      </c>
      <c r="W187" s="56">
        <v>6.0899999999999999E-3</v>
      </c>
      <c r="X187" s="56">
        <v>0</v>
      </c>
      <c r="Y187" s="56">
        <v>0</v>
      </c>
      <c r="Z187" s="56">
        <v>0</v>
      </c>
      <c r="AA187" s="56">
        <v>8.1200000000000005E-3</v>
      </c>
      <c r="AB187" s="56">
        <v>0</v>
      </c>
      <c r="AC187" s="56">
        <v>0</v>
      </c>
      <c r="AE187" s="271">
        <f t="shared" si="7"/>
        <v>1</v>
      </c>
      <c r="AG187" s="192">
        <f t="shared" si="8"/>
        <v>0.26599</v>
      </c>
    </row>
    <row r="188" spans="1:33" x14ac:dyDescent="0.25">
      <c r="A188" s="1">
        <v>1955</v>
      </c>
      <c r="B188" s="1" t="s">
        <v>21</v>
      </c>
      <c r="C188" s="1" t="str">
        <f t="shared" si="6"/>
        <v>1955NLDefault</v>
      </c>
      <c r="D188" s="56">
        <v>0.12182999999999999</v>
      </c>
      <c r="E188" s="56">
        <v>0.4264</v>
      </c>
      <c r="F188" s="56">
        <v>0</v>
      </c>
      <c r="G188" s="56">
        <v>2.4369999999999999E-2</v>
      </c>
      <c r="H188" s="56">
        <v>0.1066</v>
      </c>
      <c r="I188" s="56">
        <v>0</v>
      </c>
      <c r="J188" s="56">
        <v>0</v>
      </c>
      <c r="K188" s="56">
        <v>3.0499999999999998E-3</v>
      </c>
      <c r="L188" s="56">
        <v>6.0899999999999999E-3</v>
      </c>
      <c r="M188" s="56">
        <v>4.061E-2</v>
      </c>
      <c r="N188" s="56">
        <v>5.0599999999998979E-3</v>
      </c>
      <c r="O188" s="56">
        <v>0</v>
      </c>
      <c r="P188" s="56">
        <v>0</v>
      </c>
      <c r="Q188" s="56">
        <v>1.0199999999999999E-3</v>
      </c>
      <c r="R188" s="56">
        <v>0</v>
      </c>
      <c r="S188" s="56">
        <v>7.11E-3</v>
      </c>
      <c r="T188" s="56">
        <v>8.1220000000000001E-2</v>
      </c>
      <c r="U188" s="56">
        <v>6.0909999999999999E-2</v>
      </c>
      <c r="V188" s="56">
        <v>0.10152</v>
      </c>
      <c r="W188" s="56">
        <v>6.0899999999999999E-3</v>
      </c>
      <c r="X188" s="56">
        <v>0</v>
      </c>
      <c r="Y188" s="56">
        <v>0</v>
      </c>
      <c r="Z188" s="56">
        <v>0</v>
      </c>
      <c r="AA188" s="56">
        <v>8.1200000000000005E-3</v>
      </c>
      <c r="AB188" s="56">
        <v>0</v>
      </c>
      <c r="AC188" s="56">
        <v>0</v>
      </c>
      <c r="AE188" s="271">
        <f t="shared" si="7"/>
        <v>1</v>
      </c>
      <c r="AG188" s="192">
        <f t="shared" si="8"/>
        <v>0.26599</v>
      </c>
    </row>
    <row r="189" spans="1:33" x14ac:dyDescent="0.25">
      <c r="A189" s="1">
        <v>1955</v>
      </c>
      <c r="B189" s="1" t="s">
        <v>22</v>
      </c>
      <c r="C189" s="1" t="str">
        <f t="shared" si="6"/>
        <v>1955NSDefault</v>
      </c>
      <c r="D189" s="56">
        <v>0.12182999999999999</v>
      </c>
      <c r="E189" s="56">
        <v>0.4264</v>
      </c>
      <c r="F189" s="56">
        <v>0</v>
      </c>
      <c r="G189" s="56">
        <v>2.4369999999999999E-2</v>
      </c>
      <c r="H189" s="56">
        <v>0.1066</v>
      </c>
      <c r="I189" s="56">
        <v>0</v>
      </c>
      <c r="J189" s="56">
        <v>0</v>
      </c>
      <c r="K189" s="56">
        <v>3.0499999999999998E-3</v>
      </c>
      <c r="L189" s="56">
        <v>6.0899999999999999E-3</v>
      </c>
      <c r="M189" s="56">
        <v>4.061E-2</v>
      </c>
      <c r="N189" s="56">
        <v>5.0599999999998979E-3</v>
      </c>
      <c r="O189" s="56">
        <v>0</v>
      </c>
      <c r="P189" s="56">
        <v>0</v>
      </c>
      <c r="Q189" s="56">
        <v>1.0199999999999999E-3</v>
      </c>
      <c r="R189" s="56">
        <v>0</v>
      </c>
      <c r="S189" s="56">
        <v>7.11E-3</v>
      </c>
      <c r="T189" s="56">
        <v>8.1220000000000001E-2</v>
      </c>
      <c r="U189" s="56">
        <v>6.0909999999999999E-2</v>
      </c>
      <c r="V189" s="56">
        <v>0.10152</v>
      </c>
      <c r="W189" s="56">
        <v>6.0899999999999999E-3</v>
      </c>
      <c r="X189" s="56">
        <v>0</v>
      </c>
      <c r="Y189" s="56">
        <v>0</v>
      </c>
      <c r="Z189" s="56">
        <v>0</v>
      </c>
      <c r="AA189" s="56">
        <v>8.1200000000000005E-3</v>
      </c>
      <c r="AB189" s="56">
        <v>0</v>
      </c>
      <c r="AC189" s="56">
        <v>0</v>
      </c>
      <c r="AE189" s="271">
        <f t="shared" si="7"/>
        <v>1</v>
      </c>
      <c r="AG189" s="192">
        <f t="shared" si="8"/>
        <v>0.26599</v>
      </c>
    </row>
    <row r="190" spans="1:33" x14ac:dyDescent="0.25">
      <c r="A190" s="1">
        <v>1955</v>
      </c>
      <c r="B190" s="1" t="s">
        <v>24</v>
      </c>
      <c r="C190" s="1" t="str">
        <f t="shared" si="6"/>
        <v>1955NTDefault</v>
      </c>
      <c r="D190" s="56">
        <v>0.12182999999999999</v>
      </c>
      <c r="E190" s="56">
        <v>0.4264</v>
      </c>
      <c r="F190" s="56">
        <v>0</v>
      </c>
      <c r="G190" s="56">
        <v>2.4369999999999999E-2</v>
      </c>
      <c r="H190" s="56">
        <v>0.1066</v>
      </c>
      <c r="I190" s="56">
        <v>0</v>
      </c>
      <c r="J190" s="56">
        <v>0</v>
      </c>
      <c r="K190" s="56">
        <v>3.0499999999999998E-3</v>
      </c>
      <c r="L190" s="56">
        <v>6.0899999999999999E-3</v>
      </c>
      <c r="M190" s="56">
        <v>4.061E-2</v>
      </c>
      <c r="N190" s="56">
        <v>5.0599999999998979E-3</v>
      </c>
      <c r="O190" s="56">
        <v>0</v>
      </c>
      <c r="P190" s="56">
        <v>0</v>
      </c>
      <c r="Q190" s="56">
        <v>1.0199999999999999E-3</v>
      </c>
      <c r="R190" s="56">
        <v>0</v>
      </c>
      <c r="S190" s="56">
        <v>7.11E-3</v>
      </c>
      <c r="T190" s="56">
        <v>8.1220000000000001E-2</v>
      </c>
      <c r="U190" s="56">
        <v>6.0909999999999999E-2</v>
      </c>
      <c r="V190" s="56">
        <v>0.10152</v>
      </c>
      <c r="W190" s="56">
        <v>6.0899999999999999E-3</v>
      </c>
      <c r="X190" s="56">
        <v>0</v>
      </c>
      <c r="Y190" s="56">
        <v>0</v>
      </c>
      <c r="Z190" s="56">
        <v>0</v>
      </c>
      <c r="AA190" s="56">
        <v>8.1200000000000005E-3</v>
      </c>
      <c r="AB190" s="56">
        <v>0</v>
      </c>
      <c r="AC190" s="56">
        <v>0</v>
      </c>
      <c r="AD190" s="51"/>
      <c r="AE190" s="271">
        <f t="shared" si="7"/>
        <v>1</v>
      </c>
      <c r="AG190" s="192">
        <f t="shared" si="8"/>
        <v>0.26599</v>
      </c>
    </row>
    <row r="191" spans="1:33" x14ac:dyDescent="0.25">
      <c r="A191" s="1">
        <v>1955</v>
      </c>
      <c r="B191" s="1" t="s">
        <v>25</v>
      </c>
      <c r="C191" s="1" t="str">
        <f t="shared" si="6"/>
        <v>1955NUDefault</v>
      </c>
      <c r="D191" s="56">
        <v>0.12182999999999999</v>
      </c>
      <c r="E191" s="56">
        <v>0.4264</v>
      </c>
      <c r="F191" s="56">
        <v>0</v>
      </c>
      <c r="G191" s="56">
        <v>2.4369999999999999E-2</v>
      </c>
      <c r="H191" s="56">
        <v>0.1066</v>
      </c>
      <c r="I191" s="56">
        <v>0</v>
      </c>
      <c r="J191" s="56">
        <v>0</v>
      </c>
      <c r="K191" s="56">
        <v>3.0499999999999998E-3</v>
      </c>
      <c r="L191" s="56">
        <v>6.0899999999999999E-3</v>
      </c>
      <c r="M191" s="56">
        <v>4.061E-2</v>
      </c>
      <c r="N191" s="56">
        <v>5.0599999999998979E-3</v>
      </c>
      <c r="O191" s="56">
        <v>0</v>
      </c>
      <c r="P191" s="56">
        <v>0</v>
      </c>
      <c r="Q191" s="56">
        <v>1.0199999999999999E-3</v>
      </c>
      <c r="R191" s="56">
        <v>0</v>
      </c>
      <c r="S191" s="56">
        <v>7.11E-3</v>
      </c>
      <c r="T191" s="56">
        <v>8.1220000000000001E-2</v>
      </c>
      <c r="U191" s="56">
        <v>6.0909999999999999E-2</v>
      </c>
      <c r="V191" s="56">
        <v>0.10152</v>
      </c>
      <c r="W191" s="56">
        <v>6.0899999999999999E-3</v>
      </c>
      <c r="X191" s="56">
        <v>0</v>
      </c>
      <c r="Y191" s="56">
        <v>0</v>
      </c>
      <c r="Z191" s="56">
        <v>0</v>
      </c>
      <c r="AA191" s="56">
        <v>8.1200000000000005E-3</v>
      </c>
      <c r="AB191" s="56">
        <v>0</v>
      </c>
      <c r="AC191" s="56">
        <v>0</v>
      </c>
      <c r="AE191" s="271">
        <f t="shared" si="7"/>
        <v>1</v>
      </c>
      <c r="AG191" s="192">
        <f t="shared" si="8"/>
        <v>0.26599</v>
      </c>
    </row>
    <row r="192" spans="1:33" x14ac:dyDescent="0.25">
      <c r="A192" s="1">
        <v>1955</v>
      </c>
      <c r="B192" s="1" t="s">
        <v>18</v>
      </c>
      <c r="C192" s="1" t="str">
        <f t="shared" si="6"/>
        <v>1955ONDefault</v>
      </c>
      <c r="D192" s="56">
        <v>0.12182999999999999</v>
      </c>
      <c r="E192" s="56">
        <v>0.4264</v>
      </c>
      <c r="F192" s="56">
        <v>0</v>
      </c>
      <c r="G192" s="56">
        <v>2.4369999999999999E-2</v>
      </c>
      <c r="H192" s="56">
        <v>0.1066</v>
      </c>
      <c r="I192" s="56">
        <v>0</v>
      </c>
      <c r="J192" s="56">
        <v>0</v>
      </c>
      <c r="K192" s="56">
        <v>3.0499999999999998E-3</v>
      </c>
      <c r="L192" s="56">
        <v>6.0899999999999999E-3</v>
      </c>
      <c r="M192" s="56">
        <v>4.061E-2</v>
      </c>
      <c r="N192" s="56">
        <v>5.0599999999998979E-3</v>
      </c>
      <c r="O192" s="56">
        <v>0</v>
      </c>
      <c r="P192" s="56">
        <v>0</v>
      </c>
      <c r="Q192" s="56">
        <v>1.0199999999999999E-3</v>
      </c>
      <c r="R192" s="56">
        <v>0</v>
      </c>
      <c r="S192" s="56">
        <v>7.11E-3</v>
      </c>
      <c r="T192" s="56">
        <v>8.1220000000000001E-2</v>
      </c>
      <c r="U192" s="56">
        <v>6.0909999999999999E-2</v>
      </c>
      <c r="V192" s="56">
        <v>0.10152</v>
      </c>
      <c r="W192" s="56">
        <v>6.0899999999999999E-3</v>
      </c>
      <c r="X192" s="56">
        <v>0</v>
      </c>
      <c r="Y192" s="56">
        <v>0</v>
      </c>
      <c r="Z192" s="56">
        <v>0</v>
      </c>
      <c r="AA192" s="56">
        <v>8.1200000000000005E-3</v>
      </c>
      <c r="AB192" s="56">
        <v>0</v>
      </c>
      <c r="AC192" s="56">
        <v>0</v>
      </c>
      <c r="AE192" s="271">
        <f t="shared" si="7"/>
        <v>1</v>
      </c>
      <c r="AG192" s="192">
        <f t="shared" si="8"/>
        <v>0.26599</v>
      </c>
    </row>
    <row r="193" spans="1:33" x14ac:dyDescent="0.25">
      <c r="A193" s="1">
        <v>1955</v>
      </c>
      <c r="B193" s="1" t="s">
        <v>23</v>
      </c>
      <c r="C193" s="1" t="str">
        <f t="shared" si="6"/>
        <v>1955PEDefault</v>
      </c>
      <c r="D193" s="56">
        <v>0.12182999999999999</v>
      </c>
      <c r="E193" s="56">
        <v>0.4264</v>
      </c>
      <c r="F193" s="56">
        <v>0</v>
      </c>
      <c r="G193" s="56">
        <v>2.4369999999999999E-2</v>
      </c>
      <c r="H193" s="56">
        <v>0.1066</v>
      </c>
      <c r="I193" s="56">
        <v>0</v>
      </c>
      <c r="J193" s="56">
        <v>0</v>
      </c>
      <c r="K193" s="56">
        <v>3.0499999999999998E-3</v>
      </c>
      <c r="L193" s="56">
        <v>6.0899999999999999E-3</v>
      </c>
      <c r="M193" s="56">
        <v>4.061E-2</v>
      </c>
      <c r="N193" s="56">
        <v>5.0599999999998979E-3</v>
      </c>
      <c r="O193" s="56">
        <v>0</v>
      </c>
      <c r="P193" s="56">
        <v>0</v>
      </c>
      <c r="Q193" s="56">
        <v>1.0199999999999999E-3</v>
      </c>
      <c r="R193" s="56">
        <v>0</v>
      </c>
      <c r="S193" s="56">
        <v>7.11E-3</v>
      </c>
      <c r="T193" s="56">
        <v>8.1220000000000001E-2</v>
      </c>
      <c r="U193" s="56">
        <v>6.0909999999999999E-2</v>
      </c>
      <c r="V193" s="56">
        <v>0.10152</v>
      </c>
      <c r="W193" s="56">
        <v>6.0899999999999999E-3</v>
      </c>
      <c r="X193" s="56">
        <v>0</v>
      </c>
      <c r="Y193" s="56">
        <v>0</v>
      </c>
      <c r="Z193" s="56">
        <v>0</v>
      </c>
      <c r="AA193" s="56">
        <v>8.1200000000000005E-3</v>
      </c>
      <c r="AB193" s="56">
        <v>0</v>
      </c>
      <c r="AC193" s="56">
        <v>0</v>
      </c>
      <c r="AE193" s="271">
        <f t="shared" si="7"/>
        <v>1</v>
      </c>
      <c r="AG193" s="192">
        <f t="shared" si="8"/>
        <v>0.26599</v>
      </c>
    </row>
    <row r="194" spans="1:33" x14ac:dyDescent="0.25">
      <c r="A194" s="1">
        <v>1955</v>
      </c>
      <c r="B194" s="1" t="s">
        <v>19</v>
      </c>
      <c r="C194" s="1" t="str">
        <f t="shared" ref="C194:C257" si="9">CONCATENATE(A194,B194,"Default")</f>
        <v>1955QCDefault</v>
      </c>
      <c r="D194" s="56">
        <v>0.12182999999999999</v>
      </c>
      <c r="E194" s="56">
        <v>0.4264</v>
      </c>
      <c r="F194" s="56">
        <v>0</v>
      </c>
      <c r="G194" s="56">
        <v>2.4369999999999999E-2</v>
      </c>
      <c r="H194" s="56">
        <v>0.1066</v>
      </c>
      <c r="I194" s="56">
        <v>0</v>
      </c>
      <c r="J194" s="56">
        <v>0</v>
      </c>
      <c r="K194" s="56">
        <v>3.0499999999999998E-3</v>
      </c>
      <c r="L194" s="56">
        <v>6.0899999999999999E-3</v>
      </c>
      <c r="M194" s="56">
        <v>4.061E-2</v>
      </c>
      <c r="N194" s="56">
        <v>5.0599999999998979E-3</v>
      </c>
      <c r="O194" s="56">
        <v>0</v>
      </c>
      <c r="P194" s="56">
        <v>0</v>
      </c>
      <c r="Q194" s="56">
        <v>1.0199999999999999E-3</v>
      </c>
      <c r="R194" s="56">
        <v>0</v>
      </c>
      <c r="S194" s="56">
        <v>7.11E-3</v>
      </c>
      <c r="T194" s="56">
        <v>8.1220000000000001E-2</v>
      </c>
      <c r="U194" s="56">
        <v>6.0909999999999999E-2</v>
      </c>
      <c r="V194" s="56">
        <v>0.10152</v>
      </c>
      <c r="W194" s="56">
        <v>6.0899999999999999E-3</v>
      </c>
      <c r="X194" s="56">
        <v>0</v>
      </c>
      <c r="Y194" s="56">
        <v>0</v>
      </c>
      <c r="Z194" s="56">
        <v>0</v>
      </c>
      <c r="AA194" s="56">
        <v>8.1200000000000005E-3</v>
      </c>
      <c r="AB194" s="56">
        <v>0</v>
      </c>
      <c r="AC194" s="56">
        <v>0</v>
      </c>
      <c r="AE194" s="271">
        <f t="shared" ref="AE194:AE257" si="10">SUM(D194:AC194)</f>
        <v>1</v>
      </c>
      <c r="AG194" s="192">
        <f t="shared" ref="AG194:AG257" si="11">+SUM(Q194:AC194)</f>
        <v>0.26599</v>
      </c>
    </row>
    <row r="195" spans="1:33" x14ac:dyDescent="0.25">
      <c r="A195" s="1">
        <v>1955</v>
      </c>
      <c r="B195" s="1" t="s">
        <v>16</v>
      </c>
      <c r="C195" s="1" t="str">
        <f t="shared" si="9"/>
        <v>1955SKDefault</v>
      </c>
      <c r="D195" s="56">
        <v>0.12182999999999999</v>
      </c>
      <c r="E195" s="56">
        <v>0.4264</v>
      </c>
      <c r="F195" s="56">
        <v>0</v>
      </c>
      <c r="G195" s="56">
        <v>2.4369999999999999E-2</v>
      </c>
      <c r="H195" s="56">
        <v>0.1066</v>
      </c>
      <c r="I195" s="56">
        <v>0</v>
      </c>
      <c r="J195" s="56">
        <v>0</v>
      </c>
      <c r="K195" s="56">
        <v>3.0499999999999998E-3</v>
      </c>
      <c r="L195" s="56">
        <v>6.0899999999999999E-3</v>
      </c>
      <c r="M195" s="56">
        <v>4.061E-2</v>
      </c>
      <c r="N195" s="56">
        <v>5.0599999999998979E-3</v>
      </c>
      <c r="O195" s="56">
        <v>0</v>
      </c>
      <c r="P195" s="56">
        <v>0</v>
      </c>
      <c r="Q195" s="56">
        <v>1.0199999999999999E-3</v>
      </c>
      <c r="R195" s="56">
        <v>0</v>
      </c>
      <c r="S195" s="56">
        <v>7.11E-3</v>
      </c>
      <c r="T195" s="56">
        <v>8.1220000000000001E-2</v>
      </c>
      <c r="U195" s="56">
        <v>6.0909999999999999E-2</v>
      </c>
      <c r="V195" s="56">
        <v>0.10152</v>
      </c>
      <c r="W195" s="56">
        <v>6.0899999999999999E-3</v>
      </c>
      <c r="X195" s="56">
        <v>0</v>
      </c>
      <c r="Y195" s="56">
        <v>0</v>
      </c>
      <c r="Z195" s="56">
        <v>0</v>
      </c>
      <c r="AA195" s="56">
        <v>8.1200000000000005E-3</v>
      </c>
      <c r="AB195" s="56">
        <v>0</v>
      </c>
      <c r="AC195" s="56">
        <v>0</v>
      </c>
      <c r="AE195" s="271">
        <f t="shared" si="10"/>
        <v>1</v>
      </c>
      <c r="AG195" s="192">
        <f t="shared" si="11"/>
        <v>0.26599</v>
      </c>
    </row>
    <row r="196" spans="1:33" x14ac:dyDescent="0.25">
      <c r="A196" s="1">
        <v>1955</v>
      </c>
      <c r="B196" s="1" t="s">
        <v>26</v>
      </c>
      <c r="C196" s="1" t="str">
        <f t="shared" si="9"/>
        <v>1955YTDefault</v>
      </c>
      <c r="D196" s="56">
        <v>0.12182999999999999</v>
      </c>
      <c r="E196" s="56">
        <v>0.4264</v>
      </c>
      <c r="F196" s="56">
        <v>0</v>
      </c>
      <c r="G196" s="56">
        <v>2.4369999999999999E-2</v>
      </c>
      <c r="H196" s="56">
        <v>0.1066</v>
      </c>
      <c r="I196" s="56">
        <v>0</v>
      </c>
      <c r="J196" s="56">
        <v>0</v>
      </c>
      <c r="K196" s="56">
        <v>3.0499999999999998E-3</v>
      </c>
      <c r="L196" s="56">
        <v>6.0899999999999999E-3</v>
      </c>
      <c r="M196" s="56">
        <v>4.061E-2</v>
      </c>
      <c r="N196" s="56">
        <v>5.0599999999998979E-3</v>
      </c>
      <c r="O196" s="56">
        <v>0</v>
      </c>
      <c r="P196" s="56">
        <v>0</v>
      </c>
      <c r="Q196" s="56">
        <v>1.0199999999999999E-3</v>
      </c>
      <c r="R196" s="56">
        <v>0</v>
      </c>
      <c r="S196" s="56">
        <v>7.11E-3</v>
      </c>
      <c r="T196" s="56">
        <v>8.1220000000000001E-2</v>
      </c>
      <c r="U196" s="56">
        <v>6.0909999999999999E-2</v>
      </c>
      <c r="V196" s="56">
        <v>0.10152</v>
      </c>
      <c r="W196" s="56">
        <v>6.0899999999999999E-3</v>
      </c>
      <c r="X196" s="56">
        <v>0</v>
      </c>
      <c r="Y196" s="56">
        <v>0</v>
      </c>
      <c r="Z196" s="56">
        <v>0</v>
      </c>
      <c r="AA196" s="56">
        <v>8.1200000000000005E-3</v>
      </c>
      <c r="AB196" s="56">
        <v>0</v>
      </c>
      <c r="AC196" s="56">
        <v>0</v>
      </c>
      <c r="AE196" s="271">
        <f t="shared" si="10"/>
        <v>1</v>
      </c>
      <c r="AG196" s="192">
        <f t="shared" si="11"/>
        <v>0.26599</v>
      </c>
    </row>
    <row r="197" spans="1:33" x14ac:dyDescent="0.25">
      <c r="A197" s="1">
        <v>1956</v>
      </c>
      <c r="B197" s="1" t="s">
        <v>14</v>
      </c>
      <c r="C197" s="1" t="str">
        <f t="shared" si="9"/>
        <v>1956ABDefault</v>
      </c>
      <c r="D197" s="56">
        <v>0.12182999999999999</v>
      </c>
      <c r="E197" s="56">
        <v>0.4264</v>
      </c>
      <c r="F197" s="56">
        <v>0</v>
      </c>
      <c r="G197" s="56">
        <v>2.4369999999999999E-2</v>
      </c>
      <c r="H197" s="56">
        <v>0.1066</v>
      </c>
      <c r="I197" s="56">
        <v>0</v>
      </c>
      <c r="J197" s="56">
        <v>0</v>
      </c>
      <c r="K197" s="56">
        <v>3.0499999999999998E-3</v>
      </c>
      <c r="L197" s="56">
        <v>6.0899999999999999E-3</v>
      </c>
      <c r="M197" s="56">
        <v>4.061E-2</v>
      </c>
      <c r="N197" s="56">
        <v>5.0599999999998979E-3</v>
      </c>
      <c r="O197" s="56">
        <v>0</v>
      </c>
      <c r="P197" s="56">
        <v>0</v>
      </c>
      <c r="Q197" s="56">
        <v>1.0199999999999999E-3</v>
      </c>
      <c r="R197" s="56">
        <v>0</v>
      </c>
      <c r="S197" s="56">
        <v>7.11E-3</v>
      </c>
      <c r="T197" s="56">
        <v>8.1220000000000001E-2</v>
      </c>
      <c r="U197" s="56">
        <v>6.0909999999999999E-2</v>
      </c>
      <c r="V197" s="56">
        <v>0.10152</v>
      </c>
      <c r="W197" s="56">
        <v>6.0899999999999999E-3</v>
      </c>
      <c r="X197" s="56">
        <v>0</v>
      </c>
      <c r="Y197" s="56">
        <v>0</v>
      </c>
      <c r="Z197" s="56">
        <v>0</v>
      </c>
      <c r="AA197" s="56">
        <v>8.1200000000000005E-3</v>
      </c>
      <c r="AB197" s="56">
        <v>0</v>
      </c>
      <c r="AC197" s="56">
        <v>0</v>
      </c>
      <c r="AE197" s="271">
        <f t="shared" si="10"/>
        <v>1</v>
      </c>
      <c r="AG197" s="192">
        <f t="shared" si="11"/>
        <v>0.26599</v>
      </c>
    </row>
    <row r="198" spans="1:33" x14ac:dyDescent="0.25">
      <c r="A198" s="1">
        <v>1956</v>
      </c>
      <c r="B198" s="1" t="s">
        <v>15</v>
      </c>
      <c r="C198" s="1" t="str">
        <f t="shared" si="9"/>
        <v>1956BCDefault</v>
      </c>
      <c r="D198" s="56">
        <v>0.12182999999999999</v>
      </c>
      <c r="E198" s="56">
        <v>0.4264</v>
      </c>
      <c r="F198" s="56">
        <v>0</v>
      </c>
      <c r="G198" s="56">
        <v>2.4369999999999999E-2</v>
      </c>
      <c r="H198" s="56">
        <v>0.1066</v>
      </c>
      <c r="I198" s="56">
        <v>0</v>
      </c>
      <c r="J198" s="56">
        <v>0</v>
      </c>
      <c r="K198" s="56">
        <v>3.0499999999999998E-3</v>
      </c>
      <c r="L198" s="56">
        <v>6.0899999999999999E-3</v>
      </c>
      <c r="M198" s="56">
        <v>4.061E-2</v>
      </c>
      <c r="N198" s="56">
        <v>5.0599999999998979E-3</v>
      </c>
      <c r="O198" s="56">
        <v>0</v>
      </c>
      <c r="P198" s="56">
        <v>0</v>
      </c>
      <c r="Q198" s="56">
        <v>1.0199999999999999E-3</v>
      </c>
      <c r="R198" s="56">
        <v>0</v>
      </c>
      <c r="S198" s="56">
        <v>7.11E-3</v>
      </c>
      <c r="T198" s="56">
        <v>8.1220000000000001E-2</v>
      </c>
      <c r="U198" s="56">
        <v>6.0909999999999999E-2</v>
      </c>
      <c r="V198" s="56">
        <v>0.10152</v>
      </c>
      <c r="W198" s="56">
        <v>6.0899999999999999E-3</v>
      </c>
      <c r="X198" s="56">
        <v>0</v>
      </c>
      <c r="Y198" s="56">
        <v>0</v>
      </c>
      <c r="Z198" s="56">
        <v>0</v>
      </c>
      <c r="AA198" s="56">
        <v>8.1200000000000005E-3</v>
      </c>
      <c r="AB198" s="56">
        <v>0</v>
      </c>
      <c r="AC198" s="56">
        <v>0</v>
      </c>
      <c r="AE198" s="271">
        <f t="shared" si="10"/>
        <v>1</v>
      </c>
      <c r="AG198" s="192">
        <f t="shared" si="11"/>
        <v>0.26599</v>
      </c>
    </row>
    <row r="199" spans="1:33" x14ac:dyDescent="0.25">
      <c r="A199" s="1">
        <v>1956</v>
      </c>
      <c r="B199" s="1" t="s">
        <v>17</v>
      </c>
      <c r="C199" s="1" t="str">
        <f t="shared" si="9"/>
        <v>1956MBDefault</v>
      </c>
      <c r="D199" s="56">
        <v>0.12182999999999999</v>
      </c>
      <c r="E199" s="56">
        <v>0.4264</v>
      </c>
      <c r="F199" s="56">
        <v>0</v>
      </c>
      <c r="G199" s="56">
        <v>2.4369999999999999E-2</v>
      </c>
      <c r="H199" s="56">
        <v>0.1066</v>
      </c>
      <c r="I199" s="56">
        <v>0</v>
      </c>
      <c r="J199" s="56">
        <v>0</v>
      </c>
      <c r="K199" s="56">
        <v>3.0499999999999998E-3</v>
      </c>
      <c r="L199" s="56">
        <v>6.0899999999999999E-3</v>
      </c>
      <c r="M199" s="56">
        <v>4.061E-2</v>
      </c>
      <c r="N199" s="56">
        <v>5.0599999999998979E-3</v>
      </c>
      <c r="O199" s="56">
        <v>0</v>
      </c>
      <c r="P199" s="56">
        <v>0</v>
      </c>
      <c r="Q199" s="56">
        <v>1.0199999999999999E-3</v>
      </c>
      <c r="R199" s="56">
        <v>0</v>
      </c>
      <c r="S199" s="56">
        <v>7.11E-3</v>
      </c>
      <c r="T199" s="56">
        <v>8.1220000000000001E-2</v>
      </c>
      <c r="U199" s="56">
        <v>6.0909999999999999E-2</v>
      </c>
      <c r="V199" s="56">
        <v>0.10152</v>
      </c>
      <c r="W199" s="56">
        <v>6.0899999999999999E-3</v>
      </c>
      <c r="X199" s="56">
        <v>0</v>
      </c>
      <c r="Y199" s="56">
        <v>0</v>
      </c>
      <c r="Z199" s="56">
        <v>0</v>
      </c>
      <c r="AA199" s="56">
        <v>8.1200000000000005E-3</v>
      </c>
      <c r="AB199" s="56">
        <v>0</v>
      </c>
      <c r="AC199" s="56">
        <v>0</v>
      </c>
      <c r="AE199" s="271">
        <f t="shared" si="10"/>
        <v>1</v>
      </c>
      <c r="AG199" s="192">
        <f t="shared" si="11"/>
        <v>0.26599</v>
      </c>
    </row>
    <row r="200" spans="1:33" x14ac:dyDescent="0.25">
      <c r="A200" s="1">
        <v>1956</v>
      </c>
      <c r="B200" s="1" t="s">
        <v>20</v>
      </c>
      <c r="C200" s="1" t="str">
        <f t="shared" si="9"/>
        <v>1956NBDefault</v>
      </c>
      <c r="D200" s="56">
        <v>0.12182999999999999</v>
      </c>
      <c r="E200" s="56">
        <v>0.4264</v>
      </c>
      <c r="F200" s="56">
        <v>0</v>
      </c>
      <c r="G200" s="56">
        <v>2.4369999999999999E-2</v>
      </c>
      <c r="H200" s="56">
        <v>0.1066</v>
      </c>
      <c r="I200" s="56">
        <v>0</v>
      </c>
      <c r="J200" s="56">
        <v>0</v>
      </c>
      <c r="K200" s="56">
        <v>3.0499999999999998E-3</v>
      </c>
      <c r="L200" s="56">
        <v>6.0899999999999999E-3</v>
      </c>
      <c r="M200" s="56">
        <v>4.061E-2</v>
      </c>
      <c r="N200" s="56">
        <v>5.0599999999998979E-3</v>
      </c>
      <c r="O200" s="56">
        <v>0</v>
      </c>
      <c r="P200" s="56">
        <v>0</v>
      </c>
      <c r="Q200" s="56">
        <v>1.0199999999999999E-3</v>
      </c>
      <c r="R200" s="56">
        <v>0</v>
      </c>
      <c r="S200" s="56">
        <v>7.11E-3</v>
      </c>
      <c r="T200" s="56">
        <v>8.1220000000000001E-2</v>
      </c>
      <c r="U200" s="56">
        <v>6.0909999999999999E-2</v>
      </c>
      <c r="V200" s="56">
        <v>0.10152</v>
      </c>
      <c r="W200" s="56">
        <v>6.0899999999999999E-3</v>
      </c>
      <c r="X200" s="56">
        <v>0</v>
      </c>
      <c r="Y200" s="56">
        <v>0</v>
      </c>
      <c r="Z200" s="56">
        <v>0</v>
      </c>
      <c r="AA200" s="56">
        <v>8.1200000000000005E-3</v>
      </c>
      <c r="AB200" s="56">
        <v>0</v>
      </c>
      <c r="AC200" s="56">
        <v>0</v>
      </c>
      <c r="AE200" s="271">
        <f t="shared" si="10"/>
        <v>1</v>
      </c>
      <c r="AG200" s="192">
        <f t="shared" si="11"/>
        <v>0.26599</v>
      </c>
    </row>
    <row r="201" spans="1:33" x14ac:dyDescent="0.25">
      <c r="A201" s="1">
        <v>1956</v>
      </c>
      <c r="B201" s="1" t="s">
        <v>21</v>
      </c>
      <c r="C201" s="1" t="str">
        <f t="shared" si="9"/>
        <v>1956NLDefault</v>
      </c>
      <c r="D201" s="56">
        <v>0.12182999999999999</v>
      </c>
      <c r="E201" s="56">
        <v>0.4264</v>
      </c>
      <c r="F201" s="56">
        <v>0</v>
      </c>
      <c r="G201" s="56">
        <v>2.4369999999999999E-2</v>
      </c>
      <c r="H201" s="56">
        <v>0.1066</v>
      </c>
      <c r="I201" s="56">
        <v>0</v>
      </c>
      <c r="J201" s="56">
        <v>0</v>
      </c>
      <c r="K201" s="56">
        <v>3.0499999999999998E-3</v>
      </c>
      <c r="L201" s="56">
        <v>6.0899999999999999E-3</v>
      </c>
      <c r="M201" s="56">
        <v>4.061E-2</v>
      </c>
      <c r="N201" s="56">
        <v>5.0599999999998979E-3</v>
      </c>
      <c r="O201" s="56">
        <v>0</v>
      </c>
      <c r="P201" s="56">
        <v>0</v>
      </c>
      <c r="Q201" s="56">
        <v>1.0199999999999999E-3</v>
      </c>
      <c r="R201" s="56">
        <v>0</v>
      </c>
      <c r="S201" s="56">
        <v>7.11E-3</v>
      </c>
      <c r="T201" s="56">
        <v>8.1220000000000001E-2</v>
      </c>
      <c r="U201" s="56">
        <v>6.0909999999999999E-2</v>
      </c>
      <c r="V201" s="56">
        <v>0.10152</v>
      </c>
      <c r="W201" s="56">
        <v>6.0899999999999999E-3</v>
      </c>
      <c r="X201" s="56">
        <v>0</v>
      </c>
      <c r="Y201" s="56">
        <v>0</v>
      </c>
      <c r="Z201" s="56">
        <v>0</v>
      </c>
      <c r="AA201" s="56">
        <v>8.1200000000000005E-3</v>
      </c>
      <c r="AB201" s="56">
        <v>0</v>
      </c>
      <c r="AC201" s="56">
        <v>0</v>
      </c>
      <c r="AE201" s="271">
        <f t="shared" si="10"/>
        <v>1</v>
      </c>
      <c r="AG201" s="192">
        <f t="shared" si="11"/>
        <v>0.26599</v>
      </c>
    </row>
    <row r="202" spans="1:33" x14ac:dyDescent="0.25">
      <c r="A202" s="1">
        <v>1956</v>
      </c>
      <c r="B202" s="1" t="s">
        <v>22</v>
      </c>
      <c r="C202" s="1" t="str">
        <f t="shared" si="9"/>
        <v>1956NSDefault</v>
      </c>
      <c r="D202" s="56">
        <v>0.12182999999999999</v>
      </c>
      <c r="E202" s="56">
        <v>0.4264</v>
      </c>
      <c r="F202" s="56">
        <v>0</v>
      </c>
      <c r="G202" s="56">
        <v>2.4369999999999999E-2</v>
      </c>
      <c r="H202" s="56">
        <v>0.1066</v>
      </c>
      <c r="I202" s="56">
        <v>0</v>
      </c>
      <c r="J202" s="56">
        <v>0</v>
      </c>
      <c r="K202" s="56">
        <v>3.0499999999999998E-3</v>
      </c>
      <c r="L202" s="56">
        <v>6.0899999999999999E-3</v>
      </c>
      <c r="M202" s="56">
        <v>4.061E-2</v>
      </c>
      <c r="N202" s="56">
        <v>5.0599999999998979E-3</v>
      </c>
      <c r="O202" s="56">
        <v>0</v>
      </c>
      <c r="P202" s="56">
        <v>0</v>
      </c>
      <c r="Q202" s="56">
        <v>1.0199999999999999E-3</v>
      </c>
      <c r="R202" s="56">
        <v>0</v>
      </c>
      <c r="S202" s="56">
        <v>7.11E-3</v>
      </c>
      <c r="T202" s="56">
        <v>8.1220000000000001E-2</v>
      </c>
      <c r="U202" s="56">
        <v>6.0909999999999999E-2</v>
      </c>
      <c r="V202" s="56">
        <v>0.10152</v>
      </c>
      <c r="W202" s="56">
        <v>6.0899999999999999E-3</v>
      </c>
      <c r="X202" s="56">
        <v>0</v>
      </c>
      <c r="Y202" s="56">
        <v>0</v>
      </c>
      <c r="Z202" s="56">
        <v>0</v>
      </c>
      <c r="AA202" s="56">
        <v>8.1200000000000005E-3</v>
      </c>
      <c r="AB202" s="56">
        <v>0</v>
      </c>
      <c r="AC202" s="56">
        <v>0</v>
      </c>
      <c r="AE202" s="271">
        <f t="shared" si="10"/>
        <v>1</v>
      </c>
      <c r="AG202" s="192">
        <f t="shared" si="11"/>
        <v>0.26599</v>
      </c>
    </row>
    <row r="203" spans="1:33" x14ac:dyDescent="0.25">
      <c r="A203" s="1">
        <v>1956</v>
      </c>
      <c r="B203" s="1" t="s">
        <v>24</v>
      </c>
      <c r="C203" s="1" t="str">
        <f t="shared" si="9"/>
        <v>1956NTDefault</v>
      </c>
      <c r="D203" s="56">
        <v>0.12182999999999999</v>
      </c>
      <c r="E203" s="56">
        <v>0.4264</v>
      </c>
      <c r="F203" s="56">
        <v>0</v>
      </c>
      <c r="G203" s="56">
        <v>2.4369999999999999E-2</v>
      </c>
      <c r="H203" s="56">
        <v>0.1066</v>
      </c>
      <c r="I203" s="56">
        <v>0</v>
      </c>
      <c r="J203" s="56">
        <v>0</v>
      </c>
      <c r="K203" s="56">
        <v>3.0499999999999998E-3</v>
      </c>
      <c r="L203" s="56">
        <v>6.0899999999999999E-3</v>
      </c>
      <c r="M203" s="56">
        <v>4.061E-2</v>
      </c>
      <c r="N203" s="56">
        <v>5.0599999999998979E-3</v>
      </c>
      <c r="O203" s="56">
        <v>0</v>
      </c>
      <c r="P203" s="56">
        <v>0</v>
      </c>
      <c r="Q203" s="56">
        <v>1.0199999999999999E-3</v>
      </c>
      <c r="R203" s="56">
        <v>0</v>
      </c>
      <c r="S203" s="56">
        <v>7.11E-3</v>
      </c>
      <c r="T203" s="56">
        <v>8.1220000000000001E-2</v>
      </c>
      <c r="U203" s="56">
        <v>6.0909999999999999E-2</v>
      </c>
      <c r="V203" s="56">
        <v>0.10152</v>
      </c>
      <c r="W203" s="56">
        <v>6.0899999999999999E-3</v>
      </c>
      <c r="X203" s="56">
        <v>0</v>
      </c>
      <c r="Y203" s="56">
        <v>0</v>
      </c>
      <c r="Z203" s="56">
        <v>0</v>
      </c>
      <c r="AA203" s="56">
        <v>8.1200000000000005E-3</v>
      </c>
      <c r="AB203" s="56">
        <v>0</v>
      </c>
      <c r="AC203" s="56">
        <v>0</v>
      </c>
      <c r="AD203" s="51"/>
      <c r="AE203" s="271">
        <f t="shared" si="10"/>
        <v>1</v>
      </c>
      <c r="AG203" s="192">
        <f t="shared" si="11"/>
        <v>0.26599</v>
      </c>
    </row>
    <row r="204" spans="1:33" x14ac:dyDescent="0.25">
      <c r="A204" s="1">
        <v>1956</v>
      </c>
      <c r="B204" s="1" t="s">
        <v>25</v>
      </c>
      <c r="C204" s="1" t="str">
        <f t="shared" si="9"/>
        <v>1956NUDefault</v>
      </c>
      <c r="D204" s="56">
        <v>0.12182999999999999</v>
      </c>
      <c r="E204" s="56">
        <v>0.4264</v>
      </c>
      <c r="F204" s="56">
        <v>0</v>
      </c>
      <c r="G204" s="56">
        <v>2.4369999999999999E-2</v>
      </c>
      <c r="H204" s="56">
        <v>0.1066</v>
      </c>
      <c r="I204" s="56">
        <v>0</v>
      </c>
      <c r="J204" s="56">
        <v>0</v>
      </c>
      <c r="K204" s="56">
        <v>3.0499999999999998E-3</v>
      </c>
      <c r="L204" s="56">
        <v>6.0899999999999999E-3</v>
      </c>
      <c r="M204" s="56">
        <v>4.061E-2</v>
      </c>
      <c r="N204" s="56">
        <v>5.0599999999998979E-3</v>
      </c>
      <c r="O204" s="56">
        <v>0</v>
      </c>
      <c r="P204" s="56">
        <v>0</v>
      </c>
      <c r="Q204" s="56">
        <v>1.0199999999999999E-3</v>
      </c>
      <c r="R204" s="56">
        <v>0</v>
      </c>
      <c r="S204" s="56">
        <v>7.11E-3</v>
      </c>
      <c r="T204" s="56">
        <v>8.1220000000000001E-2</v>
      </c>
      <c r="U204" s="56">
        <v>6.0909999999999999E-2</v>
      </c>
      <c r="V204" s="56">
        <v>0.10152</v>
      </c>
      <c r="W204" s="56">
        <v>6.0899999999999999E-3</v>
      </c>
      <c r="X204" s="56">
        <v>0</v>
      </c>
      <c r="Y204" s="56">
        <v>0</v>
      </c>
      <c r="Z204" s="56">
        <v>0</v>
      </c>
      <c r="AA204" s="56">
        <v>8.1200000000000005E-3</v>
      </c>
      <c r="AB204" s="56">
        <v>0</v>
      </c>
      <c r="AC204" s="56">
        <v>0</v>
      </c>
      <c r="AE204" s="271">
        <f t="shared" si="10"/>
        <v>1</v>
      </c>
      <c r="AG204" s="192">
        <f t="shared" si="11"/>
        <v>0.26599</v>
      </c>
    </row>
    <row r="205" spans="1:33" x14ac:dyDescent="0.25">
      <c r="A205" s="1">
        <v>1956</v>
      </c>
      <c r="B205" s="1" t="s">
        <v>18</v>
      </c>
      <c r="C205" s="1" t="str">
        <f t="shared" si="9"/>
        <v>1956ONDefault</v>
      </c>
      <c r="D205" s="56">
        <v>0.12182999999999999</v>
      </c>
      <c r="E205" s="56">
        <v>0.4264</v>
      </c>
      <c r="F205" s="56">
        <v>0</v>
      </c>
      <c r="G205" s="56">
        <v>2.4369999999999999E-2</v>
      </c>
      <c r="H205" s="56">
        <v>0.1066</v>
      </c>
      <c r="I205" s="56">
        <v>0</v>
      </c>
      <c r="J205" s="56">
        <v>0</v>
      </c>
      <c r="K205" s="56">
        <v>3.0499999999999998E-3</v>
      </c>
      <c r="L205" s="56">
        <v>6.0899999999999999E-3</v>
      </c>
      <c r="M205" s="56">
        <v>4.061E-2</v>
      </c>
      <c r="N205" s="56">
        <v>5.0599999999998979E-3</v>
      </c>
      <c r="O205" s="56">
        <v>0</v>
      </c>
      <c r="P205" s="56">
        <v>0</v>
      </c>
      <c r="Q205" s="56">
        <v>1.0199999999999999E-3</v>
      </c>
      <c r="R205" s="56">
        <v>0</v>
      </c>
      <c r="S205" s="56">
        <v>7.11E-3</v>
      </c>
      <c r="T205" s="56">
        <v>8.1220000000000001E-2</v>
      </c>
      <c r="U205" s="56">
        <v>6.0909999999999999E-2</v>
      </c>
      <c r="V205" s="56">
        <v>0.10152</v>
      </c>
      <c r="W205" s="56">
        <v>6.0899999999999999E-3</v>
      </c>
      <c r="X205" s="56">
        <v>0</v>
      </c>
      <c r="Y205" s="56">
        <v>0</v>
      </c>
      <c r="Z205" s="56">
        <v>0</v>
      </c>
      <c r="AA205" s="56">
        <v>8.1200000000000005E-3</v>
      </c>
      <c r="AB205" s="56">
        <v>0</v>
      </c>
      <c r="AC205" s="56">
        <v>0</v>
      </c>
      <c r="AE205" s="271">
        <f t="shared" si="10"/>
        <v>1</v>
      </c>
      <c r="AG205" s="192">
        <f t="shared" si="11"/>
        <v>0.26599</v>
      </c>
    </row>
    <row r="206" spans="1:33" x14ac:dyDescent="0.25">
      <c r="A206" s="1">
        <v>1956</v>
      </c>
      <c r="B206" s="1" t="s">
        <v>23</v>
      </c>
      <c r="C206" s="1" t="str">
        <f t="shared" si="9"/>
        <v>1956PEDefault</v>
      </c>
      <c r="D206" s="56">
        <v>0.12182999999999999</v>
      </c>
      <c r="E206" s="56">
        <v>0.4264</v>
      </c>
      <c r="F206" s="56">
        <v>0</v>
      </c>
      <c r="G206" s="56">
        <v>2.4369999999999999E-2</v>
      </c>
      <c r="H206" s="56">
        <v>0.1066</v>
      </c>
      <c r="I206" s="56">
        <v>0</v>
      </c>
      <c r="J206" s="56">
        <v>0</v>
      </c>
      <c r="K206" s="56">
        <v>3.0499999999999998E-3</v>
      </c>
      <c r="L206" s="56">
        <v>6.0899999999999999E-3</v>
      </c>
      <c r="M206" s="56">
        <v>4.061E-2</v>
      </c>
      <c r="N206" s="56">
        <v>5.0599999999998979E-3</v>
      </c>
      <c r="O206" s="56">
        <v>0</v>
      </c>
      <c r="P206" s="56">
        <v>0</v>
      </c>
      <c r="Q206" s="56">
        <v>1.0199999999999999E-3</v>
      </c>
      <c r="R206" s="56">
        <v>0</v>
      </c>
      <c r="S206" s="56">
        <v>7.11E-3</v>
      </c>
      <c r="T206" s="56">
        <v>8.1220000000000001E-2</v>
      </c>
      <c r="U206" s="56">
        <v>6.0909999999999999E-2</v>
      </c>
      <c r="V206" s="56">
        <v>0.10152</v>
      </c>
      <c r="W206" s="56">
        <v>6.0899999999999999E-3</v>
      </c>
      <c r="X206" s="56">
        <v>0</v>
      </c>
      <c r="Y206" s="56">
        <v>0</v>
      </c>
      <c r="Z206" s="56">
        <v>0</v>
      </c>
      <c r="AA206" s="56">
        <v>8.1200000000000005E-3</v>
      </c>
      <c r="AB206" s="56">
        <v>0</v>
      </c>
      <c r="AC206" s="56">
        <v>0</v>
      </c>
      <c r="AE206" s="271">
        <f t="shared" si="10"/>
        <v>1</v>
      </c>
      <c r="AG206" s="192">
        <f t="shared" si="11"/>
        <v>0.26599</v>
      </c>
    </row>
    <row r="207" spans="1:33" x14ac:dyDescent="0.25">
      <c r="A207" s="1">
        <v>1956</v>
      </c>
      <c r="B207" s="1" t="s">
        <v>19</v>
      </c>
      <c r="C207" s="1" t="str">
        <f t="shared" si="9"/>
        <v>1956QCDefault</v>
      </c>
      <c r="D207" s="56">
        <v>0.12182999999999999</v>
      </c>
      <c r="E207" s="56">
        <v>0.4264</v>
      </c>
      <c r="F207" s="56">
        <v>0</v>
      </c>
      <c r="G207" s="56">
        <v>2.4369999999999999E-2</v>
      </c>
      <c r="H207" s="56">
        <v>0.1066</v>
      </c>
      <c r="I207" s="56">
        <v>0</v>
      </c>
      <c r="J207" s="56">
        <v>0</v>
      </c>
      <c r="K207" s="56">
        <v>3.0499999999999998E-3</v>
      </c>
      <c r="L207" s="56">
        <v>6.0899999999999999E-3</v>
      </c>
      <c r="M207" s="56">
        <v>4.061E-2</v>
      </c>
      <c r="N207" s="56">
        <v>5.0599999999998979E-3</v>
      </c>
      <c r="O207" s="56">
        <v>0</v>
      </c>
      <c r="P207" s="56">
        <v>0</v>
      </c>
      <c r="Q207" s="56">
        <v>1.0199999999999999E-3</v>
      </c>
      <c r="R207" s="56">
        <v>0</v>
      </c>
      <c r="S207" s="56">
        <v>7.11E-3</v>
      </c>
      <c r="T207" s="56">
        <v>8.1220000000000001E-2</v>
      </c>
      <c r="U207" s="56">
        <v>6.0909999999999999E-2</v>
      </c>
      <c r="V207" s="56">
        <v>0.10152</v>
      </c>
      <c r="W207" s="56">
        <v>6.0899999999999999E-3</v>
      </c>
      <c r="X207" s="56">
        <v>0</v>
      </c>
      <c r="Y207" s="56">
        <v>0</v>
      </c>
      <c r="Z207" s="56">
        <v>0</v>
      </c>
      <c r="AA207" s="56">
        <v>8.1200000000000005E-3</v>
      </c>
      <c r="AB207" s="56">
        <v>0</v>
      </c>
      <c r="AC207" s="56">
        <v>0</v>
      </c>
      <c r="AE207" s="271">
        <f t="shared" si="10"/>
        <v>1</v>
      </c>
      <c r="AG207" s="192">
        <f t="shared" si="11"/>
        <v>0.26599</v>
      </c>
    </row>
    <row r="208" spans="1:33" x14ac:dyDescent="0.25">
      <c r="A208" s="1">
        <v>1956</v>
      </c>
      <c r="B208" s="1" t="s">
        <v>16</v>
      </c>
      <c r="C208" s="1" t="str">
        <f t="shared" si="9"/>
        <v>1956SKDefault</v>
      </c>
      <c r="D208" s="56">
        <v>0.12182999999999999</v>
      </c>
      <c r="E208" s="56">
        <v>0.4264</v>
      </c>
      <c r="F208" s="56">
        <v>0</v>
      </c>
      <c r="G208" s="56">
        <v>2.4369999999999999E-2</v>
      </c>
      <c r="H208" s="56">
        <v>0.1066</v>
      </c>
      <c r="I208" s="56">
        <v>0</v>
      </c>
      <c r="J208" s="56">
        <v>0</v>
      </c>
      <c r="K208" s="56">
        <v>3.0499999999999998E-3</v>
      </c>
      <c r="L208" s="56">
        <v>6.0899999999999999E-3</v>
      </c>
      <c r="M208" s="56">
        <v>4.061E-2</v>
      </c>
      <c r="N208" s="56">
        <v>5.0599999999998979E-3</v>
      </c>
      <c r="O208" s="56">
        <v>0</v>
      </c>
      <c r="P208" s="56">
        <v>0</v>
      </c>
      <c r="Q208" s="56">
        <v>1.0199999999999999E-3</v>
      </c>
      <c r="R208" s="56">
        <v>0</v>
      </c>
      <c r="S208" s="56">
        <v>7.11E-3</v>
      </c>
      <c r="T208" s="56">
        <v>8.1220000000000001E-2</v>
      </c>
      <c r="U208" s="56">
        <v>6.0909999999999999E-2</v>
      </c>
      <c r="V208" s="56">
        <v>0.10152</v>
      </c>
      <c r="W208" s="56">
        <v>6.0899999999999999E-3</v>
      </c>
      <c r="X208" s="56">
        <v>0</v>
      </c>
      <c r="Y208" s="56">
        <v>0</v>
      </c>
      <c r="Z208" s="56">
        <v>0</v>
      </c>
      <c r="AA208" s="56">
        <v>8.1200000000000005E-3</v>
      </c>
      <c r="AB208" s="56">
        <v>0</v>
      </c>
      <c r="AC208" s="56">
        <v>0</v>
      </c>
      <c r="AE208" s="271">
        <f t="shared" si="10"/>
        <v>1</v>
      </c>
      <c r="AG208" s="192">
        <f t="shared" si="11"/>
        <v>0.26599</v>
      </c>
    </row>
    <row r="209" spans="1:33" x14ac:dyDescent="0.25">
      <c r="A209" s="1">
        <v>1956</v>
      </c>
      <c r="B209" s="1" t="s">
        <v>26</v>
      </c>
      <c r="C209" s="1" t="str">
        <f t="shared" si="9"/>
        <v>1956YTDefault</v>
      </c>
      <c r="D209" s="56">
        <v>0.12182999999999999</v>
      </c>
      <c r="E209" s="56">
        <v>0.4264</v>
      </c>
      <c r="F209" s="56">
        <v>0</v>
      </c>
      <c r="G209" s="56">
        <v>2.4369999999999999E-2</v>
      </c>
      <c r="H209" s="56">
        <v>0.1066</v>
      </c>
      <c r="I209" s="56">
        <v>0</v>
      </c>
      <c r="J209" s="56">
        <v>0</v>
      </c>
      <c r="K209" s="56">
        <v>3.0499999999999998E-3</v>
      </c>
      <c r="L209" s="56">
        <v>6.0899999999999999E-3</v>
      </c>
      <c r="M209" s="56">
        <v>4.061E-2</v>
      </c>
      <c r="N209" s="56">
        <v>5.0599999999998979E-3</v>
      </c>
      <c r="O209" s="56">
        <v>0</v>
      </c>
      <c r="P209" s="56">
        <v>0</v>
      </c>
      <c r="Q209" s="56">
        <v>1.0199999999999999E-3</v>
      </c>
      <c r="R209" s="56">
        <v>0</v>
      </c>
      <c r="S209" s="56">
        <v>7.11E-3</v>
      </c>
      <c r="T209" s="56">
        <v>8.1220000000000001E-2</v>
      </c>
      <c r="U209" s="56">
        <v>6.0909999999999999E-2</v>
      </c>
      <c r="V209" s="56">
        <v>0.10152</v>
      </c>
      <c r="W209" s="56">
        <v>6.0899999999999999E-3</v>
      </c>
      <c r="X209" s="56">
        <v>0</v>
      </c>
      <c r="Y209" s="56">
        <v>0</v>
      </c>
      <c r="Z209" s="56">
        <v>0</v>
      </c>
      <c r="AA209" s="56">
        <v>8.1200000000000005E-3</v>
      </c>
      <c r="AB209" s="56">
        <v>0</v>
      </c>
      <c r="AC209" s="56">
        <v>0</v>
      </c>
      <c r="AE209" s="271">
        <f t="shared" si="10"/>
        <v>1</v>
      </c>
      <c r="AG209" s="192">
        <f t="shared" si="11"/>
        <v>0.26599</v>
      </c>
    </row>
    <row r="210" spans="1:33" x14ac:dyDescent="0.25">
      <c r="A210" s="1">
        <v>1957</v>
      </c>
      <c r="B210" s="1" t="s">
        <v>14</v>
      </c>
      <c r="C210" s="1" t="str">
        <f t="shared" si="9"/>
        <v>1957ABDefault</v>
      </c>
      <c r="D210" s="56">
        <v>0.12182999999999999</v>
      </c>
      <c r="E210" s="56">
        <v>0.4264</v>
      </c>
      <c r="F210" s="56">
        <v>0</v>
      </c>
      <c r="G210" s="56">
        <v>2.4369999999999999E-2</v>
      </c>
      <c r="H210" s="56">
        <v>0.1066</v>
      </c>
      <c r="I210" s="56">
        <v>0</v>
      </c>
      <c r="J210" s="56">
        <v>0</v>
      </c>
      <c r="K210" s="56">
        <v>3.0499999999999998E-3</v>
      </c>
      <c r="L210" s="56">
        <v>6.0899999999999999E-3</v>
      </c>
      <c r="M210" s="56">
        <v>4.061E-2</v>
      </c>
      <c r="N210" s="56">
        <v>5.0599999999998979E-3</v>
      </c>
      <c r="O210" s="56">
        <v>0</v>
      </c>
      <c r="P210" s="56">
        <v>0</v>
      </c>
      <c r="Q210" s="56">
        <v>1.0199999999999999E-3</v>
      </c>
      <c r="R210" s="56">
        <v>0</v>
      </c>
      <c r="S210" s="56">
        <v>7.11E-3</v>
      </c>
      <c r="T210" s="56">
        <v>8.1220000000000001E-2</v>
      </c>
      <c r="U210" s="56">
        <v>6.0909999999999999E-2</v>
      </c>
      <c r="V210" s="56">
        <v>0.10152</v>
      </c>
      <c r="W210" s="56">
        <v>6.0899999999999999E-3</v>
      </c>
      <c r="X210" s="56">
        <v>0</v>
      </c>
      <c r="Y210" s="56">
        <v>0</v>
      </c>
      <c r="Z210" s="56">
        <v>0</v>
      </c>
      <c r="AA210" s="56">
        <v>8.1200000000000005E-3</v>
      </c>
      <c r="AB210" s="56">
        <v>0</v>
      </c>
      <c r="AC210" s="56">
        <v>0</v>
      </c>
      <c r="AE210" s="271">
        <f t="shared" si="10"/>
        <v>1</v>
      </c>
      <c r="AG210" s="192">
        <f t="shared" si="11"/>
        <v>0.26599</v>
      </c>
    </row>
    <row r="211" spans="1:33" x14ac:dyDescent="0.25">
      <c r="A211" s="1">
        <v>1957</v>
      </c>
      <c r="B211" s="1" t="s">
        <v>15</v>
      </c>
      <c r="C211" s="1" t="str">
        <f t="shared" si="9"/>
        <v>1957BCDefault</v>
      </c>
      <c r="D211" s="56">
        <v>0.12182999999999999</v>
      </c>
      <c r="E211" s="56">
        <v>0.4264</v>
      </c>
      <c r="F211" s="56">
        <v>0</v>
      </c>
      <c r="G211" s="56">
        <v>2.4369999999999999E-2</v>
      </c>
      <c r="H211" s="56">
        <v>0.1066</v>
      </c>
      <c r="I211" s="56">
        <v>0</v>
      </c>
      <c r="J211" s="56">
        <v>0</v>
      </c>
      <c r="K211" s="56">
        <v>3.0499999999999998E-3</v>
      </c>
      <c r="L211" s="56">
        <v>6.0899999999999999E-3</v>
      </c>
      <c r="M211" s="56">
        <v>4.061E-2</v>
      </c>
      <c r="N211" s="56">
        <v>5.0599999999998979E-3</v>
      </c>
      <c r="O211" s="56">
        <v>0</v>
      </c>
      <c r="P211" s="56">
        <v>0</v>
      </c>
      <c r="Q211" s="56">
        <v>1.0199999999999999E-3</v>
      </c>
      <c r="R211" s="56">
        <v>0</v>
      </c>
      <c r="S211" s="56">
        <v>7.11E-3</v>
      </c>
      <c r="T211" s="56">
        <v>8.1220000000000001E-2</v>
      </c>
      <c r="U211" s="56">
        <v>6.0909999999999999E-2</v>
      </c>
      <c r="V211" s="56">
        <v>0.10152</v>
      </c>
      <c r="W211" s="56">
        <v>6.0899999999999999E-3</v>
      </c>
      <c r="X211" s="56">
        <v>0</v>
      </c>
      <c r="Y211" s="56">
        <v>0</v>
      </c>
      <c r="Z211" s="56">
        <v>0</v>
      </c>
      <c r="AA211" s="56">
        <v>8.1200000000000005E-3</v>
      </c>
      <c r="AB211" s="56">
        <v>0</v>
      </c>
      <c r="AC211" s="56">
        <v>0</v>
      </c>
      <c r="AE211" s="271">
        <f t="shared" si="10"/>
        <v>1</v>
      </c>
      <c r="AG211" s="192">
        <f t="shared" si="11"/>
        <v>0.26599</v>
      </c>
    </row>
    <row r="212" spans="1:33" x14ac:dyDescent="0.25">
      <c r="A212" s="1">
        <v>1957</v>
      </c>
      <c r="B212" s="1" t="s">
        <v>17</v>
      </c>
      <c r="C212" s="1" t="str">
        <f t="shared" si="9"/>
        <v>1957MBDefault</v>
      </c>
      <c r="D212" s="56">
        <v>0.12182999999999999</v>
      </c>
      <c r="E212" s="56">
        <v>0.4264</v>
      </c>
      <c r="F212" s="56">
        <v>0</v>
      </c>
      <c r="G212" s="56">
        <v>2.4369999999999999E-2</v>
      </c>
      <c r="H212" s="56">
        <v>0.1066</v>
      </c>
      <c r="I212" s="56">
        <v>0</v>
      </c>
      <c r="J212" s="56">
        <v>0</v>
      </c>
      <c r="K212" s="56">
        <v>3.0499999999999998E-3</v>
      </c>
      <c r="L212" s="56">
        <v>6.0899999999999999E-3</v>
      </c>
      <c r="M212" s="56">
        <v>4.061E-2</v>
      </c>
      <c r="N212" s="56">
        <v>5.0599999999998979E-3</v>
      </c>
      <c r="O212" s="56">
        <v>0</v>
      </c>
      <c r="P212" s="56">
        <v>0</v>
      </c>
      <c r="Q212" s="56">
        <v>1.0199999999999999E-3</v>
      </c>
      <c r="R212" s="56">
        <v>0</v>
      </c>
      <c r="S212" s="56">
        <v>7.11E-3</v>
      </c>
      <c r="T212" s="56">
        <v>8.1220000000000001E-2</v>
      </c>
      <c r="U212" s="56">
        <v>6.0909999999999999E-2</v>
      </c>
      <c r="V212" s="56">
        <v>0.10152</v>
      </c>
      <c r="W212" s="56">
        <v>6.0899999999999999E-3</v>
      </c>
      <c r="X212" s="56">
        <v>0</v>
      </c>
      <c r="Y212" s="56">
        <v>0</v>
      </c>
      <c r="Z212" s="56">
        <v>0</v>
      </c>
      <c r="AA212" s="56">
        <v>8.1200000000000005E-3</v>
      </c>
      <c r="AB212" s="56">
        <v>0</v>
      </c>
      <c r="AC212" s="56">
        <v>0</v>
      </c>
      <c r="AE212" s="271">
        <f t="shared" si="10"/>
        <v>1</v>
      </c>
      <c r="AG212" s="192">
        <f t="shared" si="11"/>
        <v>0.26599</v>
      </c>
    </row>
    <row r="213" spans="1:33" x14ac:dyDescent="0.25">
      <c r="A213" s="1">
        <v>1957</v>
      </c>
      <c r="B213" s="1" t="s">
        <v>20</v>
      </c>
      <c r="C213" s="1" t="str">
        <f t="shared" si="9"/>
        <v>1957NBDefault</v>
      </c>
      <c r="D213" s="56">
        <v>0.12182999999999999</v>
      </c>
      <c r="E213" s="56">
        <v>0.4264</v>
      </c>
      <c r="F213" s="56">
        <v>0</v>
      </c>
      <c r="G213" s="56">
        <v>2.4369999999999999E-2</v>
      </c>
      <c r="H213" s="56">
        <v>0.1066</v>
      </c>
      <c r="I213" s="56">
        <v>0</v>
      </c>
      <c r="J213" s="56">
        <v>0</v>
      </c>
      <c r="K213" s="56">
        <v>3.0499999999999998E-3</v>
      </c>
      <c r="L213" s="56">
        <v>6.0899999999999999E-3</v>
      </c>
      <c r="M213" s="56">
        <v>4.061E-2</v>
      </c>
      <c r="N213" s="56">
        <v>5.0599999999998979E-3</v>
      </c>
      <c r="O213" s="56">
        <v>0</v>
      </c>
      <c r="P213" s="56">
        <v>0</v>
      </c>
      <c r="Q213" s="56">
        <v>1.0199999999999999E-3</v>
      </c>
      <c r="R213" s="56">
        <v>0</v>
      </c>
      <c r="S213" s="56">
        <v>7.11E-3</v>
      </c>
      <c r="T213" s="56">
        <v>8.1220000000000001E-2</v>
      </c>
      <c r="U213" s="56">
        <v>6.0909999999999999E-2</v>
      </c>
      <c r="V213" s="56">
        <v>0.10152</v>
      </c>
      <c r="W213" s="56">
        <v>6.0899999999999999E-3</v>
      </c>
      <c r="X213" s="56">
        <v>0</v>
      </c>
      <c r="Y213" s="56">
        <v>0</v>
      </c>
      <c r="Z213" s="56">
        <v>0</v>
      </c>
      <c r="AA213" s="56">
        <v>8.1200000000000005E-3</v>
      </c>
      <c r="AB213" s="56">
        <v>0</v>
      </c>
      <c r="AC213" s="56">
        <v>0</v>
      </c>
      <c r="AE213" s="271">
        <f t="shared" si="10"/>
        <v>1</v>
      </c>
      <c r="AG213" s="192">
        <f t="shared" si="11"/>
        <v>0.26599</v>
      </c>
    </row>
    <row r="214" spans="1:33" x14ac:dyDescent="0.25">
      <c r="A214" s="1">
        <v>1957</v>
      </c>
      <c r="B214" s="1" t="s">
        <v>21</v>
      </c>
      <c r="C214" s="1" t="str">
        <f t="shared" si="9"/>
        <v>1957NLDefault</v>
      </c>
      <c r="D214" s="56">
        <v>0.12182999999999999</v>
      </c>
      <c r="E214" s="56">
        <v>0.4264</v>
      </c>
      <c r="F214" s="56">
        <v>0</v>
      </c>
      <c r="G214" s="56">
        <v>2.4369999999999999E-2</v>
      </c>
      <c r="H214" s="56">
        <v>0.1066</v>
      </c>
      <c r="I214" s="56">
        <v>0</v>
      </c>
      <c r="J214" s="56">
        <v>0</v>
      </c>
      <c r="K214" s="56">
        <v>3.0499999999999998E-3</v>
      </c>
      <c r="L214" s="56">
        <v>6.0899999999999999E-3</v>
      </c>
      <c r="M214" s="56">
        <v>4.061E-2</v>
      </c>
      <c r="N214" s="56">
        <v>5.0599999999998979E-3</v>
      </c>
      <c r="O214" s="56">
        <v>0</v>
      </c>
      <c r="P214" s="56">
        <v>0</v>
      </c>
      <c r="Q214" s="56">
        <v>1.0199999999999999E-3</v>
      </c>
      <c r="R214" s="56">
        <v>0</v>
      </c>
      <c r="S214" s="56">
        <v>7.11E-3</v>
      </c>
      <c r="T214" s="56">
        <v>8.1220000000000001E-2</v>
      </c>
      <c r="U214" s="56">
        <v>6.0909999999999999E-2</v>
      </c>
      <c r="V214" s="56">
        <v>0.10152</v>
      </c>
      <c r="W214" s="56">
        <v>6.0899999999999999E-3</v>
      </c>
      <c r="X214" s="56">
        <v>0</v>
      </c>
      <c r="Y214" s="56">
        <v>0</v>
      </c>
      <c r="Z214" s="56">
        <v>0</v>
      </c>
      <c r="AA214" s="56">
        <v>8.1200000000000005E-3</v>
      </c>
      <c r="AB214" s="56">
        <v>0</v>
      </c>
      <c r="AC214" s="56">
        <v>0</v>
      </c>
      <c r="AE214" s="271">
        <f t="shared" si="10"/>
        <v>1</v>
      </c>
      <c r="AG214" s="192">
        <f t="shared" si="11"/>
        <v>0.26599</v>
      </c>
    </row>
    <row r="215" spans="1:33" x14ac:dyDescent="0.25">
      <c r="A215" s="1">
        <v>1957</v>
      </c>
      <c r="B215" s="1" t="s">
        <v>22</v>
      </c>
      <c r="C215" s="1" t="str">
        <f t="shared" si="9"/>
        <v>1957NSDefault</v>
      </c>
      <c r="D215" s="56">
        <v>0.12182999999999999</v>
      </c>
      <c r="E215" s="56">
        <v>0.4264</v>
      </c>
      <c r="F215" s="56">
        <v>0</v>
      </c>
      <c r="G215" s="56">
        <v>2.4369999999999999E-2</v>
      </c>
      <c r="H215" s="56">
        <v>0.1066</v>
      </c>
      <c r="I215" s="56">
        <v>0</v>
      </c>
      <c r="J215" s="56">
        <v>0</v>
      </c>
      <c r="K215" s="56">
        <v>3.0499999999999998E-3</v>
      </c>
      <c r="L215" s="56">
        <v>6.0899999999999999E-3</v>
      </c>
      <c r="M215" s="56">
        <v>4.061E-2</v>
      </c>
      <c r="N215" s="56">
        <v>5.0599999999998979E-3</v>
      </c>
      <c r="O215" s="56">
        <v>0</v>
      </c>
      <c r="P215" s="56">
        <v>0</v>
      </c>
      <c r="Q215" s="56">
        <v>1.0199999999999999E-3</v>
      </c>
      <c r="R215" s="56">
        <v>0</v>
      </c>
      <c r="S215" s="56">
        <v>7.11E-3</v>
      </c>
      <c r="T215" s="56">
        <v>8.1220000000000001E-2</v>
      </c>
      <c r="U215" s="56">
        <v>6.0909999999999999E-2</v>
      </c>
      <c r="V215" s="56">
        <v>0.10152</v>
      </c>
      <c r="W215" s="56">
        <v>6.0899999999999999E-3</v>
      </c>
      <c r="X215" s="56">
        <v>0</v>
      </c>
      <c r="Y215" s="56">
        <v>0</v>
      </c>
      <c r="Z215" s="56">
        <v>0</v>
      </c>
      <c r="AA215" s="56">
        <v>8.1200000000000005E-3</v>
      </c>
      <c r="AB215" s="56">
        <v>0</v>
      </c>
      <c r="AC215" s="56">
        <v>0</v>
      </c>
      <c r="AE215" s="271">
        <f t="shared" si="10"/>
        <v>1</v>
      </c>
      <c r="AG215" s="192">
        <f t="shared" si="11"/>
        <v>0.26599</v>
      </c>
    </row>
    <row r="216" spans="1:33" x14ac:dyDescent="0.25">
      <c r="A216" s="1">
        <v>1957</v>
      </c>
      <c r="B216" s="1" t="s">
        <v>24</v>
      </c>
      <c r="C216" s="1" t="str">
        <f t="shared" si="9"/>
        <v>1957NTDefault</v>
      </c>
      <c r="D216" s="56">
        <v>0.12182999999999999</v>
      </c>
      <c r="E216" s="56">
        <v>0.4264</v>
      </c>
      <c r="F216" s="56">
        <v>0</v>
      </c>
      <c r="G216" s="56">
        <v>2.4369999999999999E-2</v>
      </c>
      <c r="H216" s="56">
        <v>0.1066</v>
      </c>
      <c r="I216" s="56">
        <v>0</v>
      </c>
      <c r="J216" s="56">
        <v>0</v>
      </c>
      <c r="K216" s="56">
        <v>3.0499999999999998E-3</v>
      </c>
      <c r="L216" s="56">
        <v>6.0899999999999999E-3</v>
      </c>
      <c r="M216" s="56">
        <v>4.061E-2</v>
      </c>
      <c r="N216" s="56">
        <v>5.0599999999998979E-3</v>
      </c>
      <c r="O216" s="56">
        <v>0</v>
      </c>
      <c r="P216" s="56">
        <v>0</v>
      </c>
      <c r="Q216" s="56">
        <v>1.0199999999999999E-3</v>
      </c>
      <c r="R216" s="56">
        <v>0</v>
      </c>
      <c r="S216" s="56">
        <v>7.11E-3</v>
      </c>
      <c r="T216" s="56">
        <v>8.1220000000000001E-2</v>
      </c>
      <c r="U216" s="56">
        <v>6.0909999999999999E-2</v>
      </c>
      <c r="V216" s="56">
        <v>0.10152</v>
      </c>
      <c r="W216" s="56">
        <v>6.0899999999999999E-3</v>
      </c>
      <c r="X216" s="56">
        <v>0</v>
      </c>
      <c r="Y216" s="56">
        <v>0</v>
      </c>
      <c r="Z216" s="56">
        <v>0</v>
      </c>
      <c r="AA216" s="56">
        <v>8.1200000000000005E-3</v>
      </c>
      <c r="AB216" s="56">
        <v>0</v>
      </c>
      <c r="AC216" s="56">
        <v>0</v>
      </c>
      <c r="AD216" s="51"/>
      <c r="AE216" s="271">
        <f t="shared" si="10"/>
        <v>1</v>
      </c>
      <c r="AG216" s="192">
        <f t="shared" si="11"/>
        <v>0.26599</v>
      </c>
    </row>
    <row r="217" spans="1:33" x14ac:dyDescent="0.25">
      <c r="A217" s="1">
        <v>1957</v>
      </c>
      <c r="B217" s="1" t="s">
        <v>25</v>
      </c>
      <c r="C217" s="1" t="str">
        <f t="shared" si="9"/>
        <v>1957NUDefault</v>
      </c>
      <c r="D217" s="56">
        <v>0.12182999999999999</v>
      </c>
      <c r="E217" s="56">
        <v>0.4264</v>
      </c>
      <c r="F217" s="56">
        <v>0</v>
      </c>
      <c r="G217" s="56">
        <v>2.4369999999999999E-2</v>
      </c>
      <c r="H217" s="56">
        <v>0.1066</v>
      </c>
      <c r="I217" s="56">
        <v>0</v>
      </c>
      <c r="J217" s="56">
        <v>0</v>
      </c>
      <c r="K217" s="56">
        <v>3.0499999999999998E-3</v>
      </c>
      <c r="L217" s="56">
        <v>6.0899999999999999E-3</v>
      </c>
      <c r="M217" s="56">
        <v>4.061E-2</v>
      </c>
      <c r="N217" s="56">
        <v>5.0599999999998979E-3</v>
      </c>
      <c r="O217" s="56">
        <v>0</v>
      </c>
      <c r="P217" s="56">
        <v>0</v>
      </c>
      <c r="Q217" s="56">
        <v>1.0199999999999999E-3</v>
      </c>
      <c r="R217" s="56">
        <v>0</v>
      </c>
      <c r="S217" s="56">
        <v>7.11E-3</v>
      </c>
      <c r="T217" s="56">
        <v>8.1220000000000001E-2</v>
      </c>
      <c r="U217" s="56">
        <v>6.0909999999999999E-2</v>
      </c>
      <c r="V217" s="56">
        <v>0.10152</v>
      </c>
      <c r="W217" s="56">
        <v>6.0899999999999999E-3</v>
      </c>
      <c r="X217" s="56">
        <v>0</v>
      </c>
      <c r="Y217" s="56">
        <v>0</v>
      </c>
      <c r="Z217" s="56">
        <v>0</v>
      </c>
      <c r="AA217" s="56">
        <v>8.1200000000000005E-3</v>
      </c>
      <c r="AB217" s="56">
        <v>0</v>
      </c>
      <c r="AC217" s="56">
        <v>0</v>
      </c>
      <c r="AE217" s="271">
        <f t="shared" si="10"/>
        <v>1</v>
      </c>
      <c r="AG217" s="192">
        <f t="shared" si="11"/>
        <v>0.26599</v>
      </c>
    </row>
    <row r="218" spans="1:33" x14ac:dyDescent="0.25">
      <c r="A218" s="1">
        <v>1957</v>
      </c>
      <c r="B218" s="1" t="s">
        <v>18</v>
      </c>
      <c r="C218" s="1" t="str">
        <f t="shared" si="9"/>
        <v>1957ONDefault</v>
      </c>
      <c r="D218" s="56">
        <v>0.12182999999999999</v>
      </c>
      <c r="E218" s="56">
        <v>0.4264</v>
      </c>
      <c r="F218" s="56">
        <v>0</v>
      </c>
      <c r="G218" s="56">
        <v>2.4369999999999999E-2</v>
      </c>
      <c r="H218" s="56">
        <v>0.1066</v>
      </c>
      <c r="I218" s="56">
        <v>0</v>
      </c>
      <c r="J218" s="56">
        <v>0</v>
      </c>
      <c r="K218" s="56">
        <v>3.0499999999999998E-3</v>
      </c>
      <c r="L218" s="56">
        <v>6.0899999999999999E-3</v>
      </c>
      <c r="M218" s="56">
        <v>4.061E-2</v>
      </c>
      <c r="N218" s="56">
        <v>5.0599999999998979E-3</v>
      </c>
      <c r="O218" s="56">
        <v>0</v>
      </c>
      <c r="P218" s="56">
        <v>0</v>
      </c>
      <c r="Q218" s="56">
        <v>1.0199999999999999E-3</v>
      </c>
      <c r="R218" s="56">
        <v>0</v>
      </c>
      <c r="S218" s="56">
        <v>7.11E-3</v>
      </c>
      <c r="T218" s="56">
        <v>8.1220000000000001E-2</v>
      </c>
      <c r="U218" s="56">
        <v>6.0909999999999999E-2</v>
      </c>
      <c r="V218" s="56">
        <v>0.10152</v>
      </c>
      <c r="W218" s="56">
        <v>6.0899999999999999E-3</v>
      </c>
      <c r="X218" s="56">
        <v>0</v>
      </c>
      <c r="Y218" s="56">
        <v>0</v>
      </c>
      <c r="Z218" s="56">
        <v>0</v>
      </c>
      <c r="AA218" s="56">
        <v>8.1200000000000005E-3</v>
      </c>
      <c r="AB218" s="56">
        <v>0</v>
      </c>
      <c r="AC218" s="56">
        <v>0</v>
      </c>
      <c r="AE218" s="271">
        <f t="shared" si="10"/>
        <v>1</v>
      </c>
      <c r="AG218" s="192">
        <f t="shared" si="11"/>
        <v>0.26599</v>
      </c>
    </row>
    <row r="219" spans="1:33" x14ac:dyDescent="0.25">
      <c r="A219" s="1">
        <v>1957</v>
      </c>
      <c r="B219" s="1" t="s">
        <v>23</v>
      </c>
      <c r="C219" s="1" t="str">
        <f t="shared" si="9"/>
        <v>1957PEDefault</v>
      </c>
      <c r="D219" s="56">
        <v>0.12182999999999999</v>
      </c>
      <c r="E219" s="56">
        <v>0.4264</v>
      </c>
      <c r="F219" s="56">
        <v>0</v>
      </c>
      <c r="G219" s="56">
        <v>2.4369999999999999E-2</v>
      </c>
      <c r="H219" s="56">
        <v>0.1066</v>
      </c>
      <c r="I219" s="56">
        <v>0</v>
      </c>
      <c r="J219" s="56">
        <v>0</v>
      </c>
      <c r="K219" s="56">
        <v>3.0499999999999998E-3</v>
      </c>
      <c r="L219" s="56">
        <v>6.0899999999999999E-3</v>
      </c>
      <c r="M219" s="56">
        <v>4.061E-2</v>
      </c>
      <c r="N219" s="56">
        <v>5.0599999999998979E-3</v>
      </c>
      <c r="O219" s="56">
        <v>0</v>
      </c>
      <c r="P219" s="56">
        <v>0</v>
      </c>
      <c r="Q219" s="56">
        <v>1.0199999999999999E-3</v>
      </c>
      <c r="R219" s="56">
        <v>0</v>
      </c>
      <c r="S219" s="56">
        <v>7.11E-3</v>
      </c>
      <c r="T219" s="56">
        <v>8.1220000000000001E-2</v>
      </c>
      <c r="U219" s="56">
        <v>6.0909999999999999E-2</v>
      </c>
      <c r="V219" s="56">
        <v>0.10152</v>
      </c>
      <c r="W219" s="56">
        <v>6.0899999999999999E-3</v>
      </c>
      <c r="X219" s="56">
        <v>0</v>
      </c>
      <c r="Y219" s="56">
        <v>0</v>
      </c>
      <c r="Z219" s="56">
        <v>0</v>
      </c>
      <c r="AA219" s="56">
        <v>8.1200000000000005E-3</v>
      </c>
      <c r="AB219" s="56">
        <v>0</v>
      </c>
      <c r="AC219" s="56">
        <v>0</v>
      </c>
      <c r="AE219" s="271">
        <f t="shared" si="10"/>
        <v>1</v>
      </c>
      <c r="AG219" s="192">
        <f t="shared" si="11"/>
        <v>0.26599</v>
      </c>
    </row>
    <row r="220" spans="1:33" x14ac:dyDescent="0.25">
      <c r="A220" s="1">
        <v>1957</v>
      </c>
      <c r="B220" s="1" t="s">
        <v>19</v>
      </c>
      <c r="C220" s="1" t="str">
        <f t="shared" si="9"/>
        <v>1957QCDefault</v>
      </c>
      <c r="D220" s="56">
        <v>0.12182999999999999</v>
      </c>
      <c r="E220" s="56">
        <v>0.4264</v>
      </c>
      <c r="F220" s="56">
        <v>0</v>
      </c>
      <c r="G220" s="56">
        <v>2.4369999999999999E-2</v>
      </c>
      <c r="H220" s="56">
        <v>0.1066</v>
      </c>
      <c r="I220" s="56">
        <v>0</v>
      </c>
      <c r="J220" s="56">
        <v>0</v>
      </c>
      <c r="K220" s="56">
        <v>3.0499999999999998E-3</v>
      </c>
      <c r="L220" s="56">
        <v>6.0899999999999999E-3</v>
      </c>
      <c r="M220" s="56">
        <v>4.061E-2</v>
      </c>
      <c r="N220" s="56">
        <v>5.0599999999998979E-3</v>
      </c>
      <c r="O220" s="56">
        <v>0</v>
      </c>
      <c r="P220" s="56">
        <v>0</v>
      </c>
      <c r="Q220" s="56">
        <v>1.0199999999999999E-3</v>
      </c>
      <c r="R220" s="56">
        <v>0</v>
      </c>
      <c r="S220" s="56">
        <v>7.11E-3</v>
      </c>
      <c r="T220" s="56">
        <v>8.1220000000000001E-2</v>
      </c>
      <c r="U220" s="56">
        <v>6.0909999999999999E-2</v>
      </c>
      <c r="V220" s="56">
        <v>0.10152</v>
      </c>
      <c r="W220" s="56">
        <v>6.0899999999999999E-3</v>
      </c>
      <c r="X220" s="56">
        <v>0</v>
      </c>
      <c r="Y220" s="56">
        <v>0</v>
      </c>
      <c r="Z220" s="56">
        <v>0</v>
      </c>
      <c r="AA220" s="56">
        <v>8.1200000000000005E-3</v>
      </c>
      <c r="AB220" s="56">
        <v>0</v>
      </c>
      <c r="AC220" s="56">
        <v>0</v>
      </c>
      <c r="AE220" s="271">
        <f t="shared" si="10"/>
        <v>1</v>
      </c>
      <c r="AG220" s="192">
        <f t="shared" si="11"/>
        <v>0.26599</v>
      </c>
    </row>
    <row r="221" spans="1:33" x14ac:dyDescent="0.25">
      <c r="A221" s="1">
        <v>1957</v>
      </c>
      <c r="B221" s="1" t="s">
        <v>16</v>
      </c>
      <c r="C221" s="1" t="str">
        <f t="shared" si="9"/>
        <v>1957SKDefault</v>
      </c>
      <c r="D221" s="56">
        <v>0.12182999999999999</v>
      </c>
      <c r="E221" s="56">
        <v>0.4264</v>
      </c>
      <c r="F221" s="56">
        <v>0</v>
      </c>
      <c r="G221" s="56">
        <v>2.4369999999999999E-2</v>
      </c>
      <c r="H221" s="56">
        <v>0.1066</v>
      </c>
      <c r="I221" s="56">
        <v>0</v>
      </c>
      <c r="J221" s="56">
        <v>0</v>
      </c>
      <c r="K221" s="56">
        <v>3.0499999999999998E-3</v>
      </c>
      <c r="L221" s="56">
        <v>6.0899999999999999E-3</v>
      </c>
      <c r="M221" s="56">
        <v>4.061E-2</v>
      </c>
      <c r="N221" s="56">
        <v>5.0599999999998979E-3</v>
      </c>
      <c r="O221" s="56">
        <v>0</v>
      </c>
      <c r="P221" s="56">
        <v>0</v>
      </c>
      <c r="Q221" s="56">
        <v>1.0199999999999999E-3</v>
      </c>
      <c r="R221" s="56">
        <v>0</v>
      </c>
      <c r="S221" s="56">
        <v>7.11E-3</v>
      </c>
      <c r="T221" s="56">
        <v>8.1220000000000001E-2</v>
      </c>
      <c r="U221" s="56">
        <v>6.0909999999999999E-2</v>
      </c>
      <c r="V221" s="56">
        <v>0.10152</v>
      </c>
      <c r="W221" s="56">
        <v>6.0899999999999999E-3</v>
      </c>
      <c r="X221" s="56">
        <v>0</v>
      </c>
      <c r="Y221" s="56">
        <v>0</v>
      </c>
      <c r="Z221" s="56">
        <v>0</v>
      </c>
      <c r="AA221" s="56">
        <v>8.1200000000000005E-3</v>
      </c>
      <c r="AB221" s="56">
        <v>0</v>
      </c>
      <c r="AC221" s="56">
        <v>0</v>
      </c>
      <c r="AE221" s="271">
        <f t="shared" si="10"/>
        <v>1</v>
      </c>
      <c r="AG221" s="192">
        <f t="shared" si="11"/>
        <v>0.26599</v>
      </c>
    </row>
    <row r="222" spans="1:33" x14ac:dyDescent="0.25">
      <c r="A222" s="1">
        <v>1957</v>
      </c>
      <c r="B222" s="1" t="s">
        <v>26</v>
      </c>
      <c r="C222" s="1" t="str">
        <f t="shared" si="9"/>
        <v>1957YTDefault</v>
      </c>
      <c r="D222" s="56">
        <v>0.12182999999999999</v>
      </c>
      <c r="E222" s="56">
        <v>0.4264</v>
      </c>
      <c r="F222" s="56">
        <v>0</v>
      </c>
      <c r="G222" s="56">
        <v>2.4369999999999999E-2</v>
      </c>
      <c r="H222" s="56">
        <v>0.1066</v>
      </c>
      <c r="I222" s="56">
        <v>0</v>
      </c>
      <c r="J222" s="56">
        <v>0</v>
      </c>
      <c r="K222" s="56">
        <v>3.0499999999999998E-3</v>
      </c>
      <c r="L222" s="56">
        <v>6.0899999999999999E-3</v>
      </c>
      <c r="M222" s="56">
        <v>4.061E-2</v>
      </c>
      <c r="N222" s="56">
        <v>5.0599999999998979E-3</v>
      </c>
      <c r="O222" s="56">
        <v>0</v>
      </c>
      <c r="P222" s="56">
        <v>0</v>
      </c>
      <c r="Q222" s="56">
        <v>1.0199999999999999E-3</v>
      </c>
      <c r="R222" s="56">
        <v>0</v>
      </c>
      <c r="S222" s="56">
        <v>7.11E-3</v>
      </c>
      <c r="T222" s="56">
        <v>8.1220000000000001E-2</v>
      </c>
      <c r="U222" s="56">
        <v>6.0909999999999999E-2</v>
      </c>
      <c r="V222" s="56">
        <v>0.10152</v>
      </c>
      <c r="W222" s="56">
        <v>6.0899999999999999E-3</v>
      </c>
      <c r="X222" s="56">
        <v>0</v>
      </c>
      <c r="Y222" s="56">
        <v>0</v>
      </c>
      <c r="Z222" s="56">
        <v>0</v>
      </c>
      <c r="AA222" s="56">
        <v>8.1200000000000005E-3</v>
      </c>
      <c r="AB222" s="56">
        <v>0</v>
      </c>
      <c r="AC222" s="56">
        <v>0</v>
      </c>
      <c r="AE222" s="271">
        <f t="shared" si="10"/>
        <v>1</v>
      </c>
      <c r="AG222" s="192">
        <f t="shared" si="11"/>
        <v>0.26599</v>
      </c>
    </row>
    <row r="223" spans="1:33" x14ac:dyDescent="0.25">
      <c r="A223" s="1">
        <v>1958</v>
      </c>
      <c r="B223" s="1" t="s">
        <v>14</v>
      </c>
      <c r="C223" s="1" t="str">
        <f t="shared" si="9"/>
        <v>1958ABDefault</v>
      </c>
      <c r="D223" s="56">
        <v>0.12182999999999999</v>
      </c>
      <c r="E223" s="56">
        <v>0.4264</v>
      </c>
      <c r="F223" s="56">
        <v>0</v>
      </c>
      <c r="G223" s="56">
        <v>2.4369999999999999E-2</v>
      </c>
      <c r="H223" s="56">
        <v>0.1066</v>
      </c>
      <c r="I223" s="56">
        <v>0</v>
      </c>
      <c r="J223" s="56">
        <v>0</v>
      </c>
      <c r="K223" s="56">
        <v>3.0499999999999998E-3</v>
      </c>
      <c r="L223" s="56">
        <v>6.0899999999999999E-3</v>
      </c>
      <c r="M223" s="56">
        <v>4.061E-2</v>
      </c>
      <c r="N223" s="56">
        <v>5.0599999999998979E-3</v>
      </c>
      <c r="O223" s="56">
        <v>0</v>
      </c>
      <c r="P223" s="56">
        <v>0</v>
      </c>
      <c r="Q223" s="56">
        <v>1.0199999999999999E-3</v>
      </c>
      <c r="R223" s="56">
        <v>0</v>
      </c>
      <c r="S223" s="56">
        <v>7.11E-3</v>
      </c>
      <c r="T223" s="56">
        <v>8.1220000000000001E-2</v>
      </c>
      <c r="U223" s="56">
        <v>6.0909999999999999E-2</v>
      </c>
      <c r="V223" s="56">
        <v>0.10152</v>
      </c>
      <c r="W223" s="56">
        <v>6.0899999999999999E-3</v>
      </c>
      <c r="X223" s="56">
        <v>0</v>
      </c>
      <c r="Y223" s="56">
        <v>0</v>
      </c>
      <c r="Z223" s="56">
        <v>0</v>
      </c>
      <c r="AA223" s="56">
        <v>8.1200000000000005E-3</v>
      </c>
      <c r="AB223" s="56">
        <v>0</v>
      </c>
      <c r="AC223" s="56">
        <v>0</v>
      </c>
      <c r="AE223" s="271">
        <f t="shared" si="10"/>
        <v>1</v>
      </c>
      <c r="AG223" s="192">
        <f t="shared" si="11"/>
        <v>0.26599</v>
      </c>
    </row>
    <row r="224" spans="1:33" x14ac:dyDescent="0.25">
      <c r="A224" s="1">
        <v>1958</v>
      </c>
      <c r="B224" s="1" t="s">
        <v>15</v>
      </c>
      <c r="C224" s="1" t="str">
        <f t="shared" si="9"/>
        <v>1958BCDefault</v>
      </c>
      <c r="D224" s="56">
        <v>0.12182999999999999</v>
      </c>
      <c r="E224" s="56">
        <v>0.4264</v>
      </c>
      <c r="F224" s="56">
        <v>0</v>
      </c>
      <c r="G224" s="56">
        <v>2.4369999999999999E-2</v>
      </c>
      <c r="H224" s="56">
        <v>0.1066</v>
      </c>
      <c r="I224" s="56">
        <v>0</v>
      </c>
      <c r="J224" s="56">
        <v>0</v>
      </c>
      <c r="K224" s="56">
        <v>3.0499999999999998E-3</v>
      </c>
      <c r="L224" s="56">
        <v>6.0899999999999999E-3</v>
      </c>
      <c r="M224" s="56">
        <v>4.061E-2</v>
      </c>
      <c r="N224" s="56">
        <v>5.0599999999998979E-3</v>
      </c>
      <c r="O224" s="56">
        <v>0</v>
      </c>
      <c r="P224" s="56">
        <v>0</v>
      </c>
      <c r="Q224" s="56">
        <v>1.0199999999999999E-3</v>
      </c>
      <c r="R224" s="56">
        <v>0</v>
      </c>
      <c r="S224" s="56">
        <v>7.11E-3</v>
      </c>
      <c r="T224" s="56">
        <v>8.1220000000000001E-2</v>
      </c>
      <c r="U224" s="56">
        <v>6.0909999999999999E-2</v>
      </c>
      <c r="V224" s="56">
        <v>0.10152</v>
      </c>
      <c r="W224" s="56">
        <v>6.0899999999999999E-3</v>
      </c>
      <c r="X224" s="56">
        <v>0</v>
      </c>
      <c r="Y224" s="56">
        <v>0</v>
      </c>
      <c r="Z224" s="56">
        <v>0</v>
      </c>
      <c r="AA224" s="56">
        <v>8.1200000000000005E-3</v>
      </c>
      <c r="AB224" s="56">
        <v>0</v>
      </c>
      <c r="AC224" s="56">
        <v>0</v>
      </c>
      <c r="AE224" s="271">
        <f t="shared" si="10"/>
        <v>1</v>
      </c>
      <c r="AG224" s="192">
        <f t="shared" si="11"/>
        <v>0.26599</v>
      </c>
    </row>
    <row r="225" spans="1:33" x14ac:dyDescent="0.25">
      <c r="A225" s="1">
        <v>1958</v>
      </c>
      <c r="B225" s="1" t="s">
        <v>17</v>
      </c>
      <c r="C225" s="1" t="str">
        <f t="shared" si="9"/>
        <v>1958MBDefault</v>
      </c>
      <c r="D225" s="56">
        <v>0.12182999999999999</v>
      </c>
      <c r="E225" s="56">
        <v>0.4264</v>
      </c>
      <c r="F225" s="56">
        <v>0</v>
      </c>
      <c r="G225" s="56">
        <v>2.4369999999999999E-2</v>
      </c>
      <c r="H225" s="56">
        <v>0.1066</v>
      </c>
      <c r="I225" s="56">
        <v>0</v>
      </c>
      <c r="J225" s="56">
        <v>0</v>
      </c>
      <c r="K225" s="56">
        <v>3.0499999999999998E-3</v>
      </c>
      <c r="L225" s="56">
        <v>6.0899999999999999E-3</v>
      </c>
      <c r="M225" s="56">
        <v>4.061E-2</v>
      </c>
      <c r="N225" s="56">
        <v>5.0599999999998979E-3</v>
      </c>
      <c r="O225" s="56">
        <v>0</v>
      </c>
      <c r="P225" s="56">
        <v>0</v>
      </c>
      <c r="Q225" s="56">
        <v>1.0199999999999999E-3</v>
      </c>
      <c r="R225" s="56">
        <v>0</v>
      </c>
      <c r="S225" s="56">
        <v>7.11E-3</v>
      </c>
      <c r="T225" s="56">
        <v>8.1220000000000001E-2</v>
      </c>
      <c r="U225" s="56">
        <v>6.0909999999999999E-2</v>
      </c>
      <c r="V225" s="56">
        <v>0.10152</v>
      </c>
      <c r="W225" s="56">
        <v>6.0899999999999999E-3</v>
      </c>
      <c r="X225" s="56">
        <v>0</v>
      </c>
      <c r="Y225" s="56">
        <v>0</v>
      </c>
      <c r="Z225" s="56">
        <v>0</v>
      </c>
      <c r="AA225" s="56">
        <v>8.1200000000000005E-3</v>
      </c>
      <c r="AB225" s="56">
        <v>0</v>
      </c>
      <c r="AC225" s="56">
        <v>0</v>
      </c>
      <c r="AE225" s="271">
        <f t="shared" si="10"/>
        <v>1</v>
      </c>
      <c r="AG225" s="192">
        <f t="shared" si="11"/>
        <v>0.26599</v>
      </c>
    </row>
    <row r="226" spans="1:33" x14ac:dyDescent="0.25">
      <c r="A226" s="1">
        <v>1958</v>
      </c>
      <c r="B226" s="1" t="s">
        <v>20</v>
      </c>
      <c r="C226" s="1" t="str">
        <f t="shared" si="9"/>
        <v>1958NBDefault</v>
      </c>
      <c r="D226" s="56">
        <v>0.12182999999999999</v>
      </c>
      <c r="E226" s="56">
        <v>0.4264</v>
      </c>
      <c r="F226" s="56">
        <v>0</v>
      </c>
      <c r="G226" s="56">
        <v>2.4369999999999999E-2</v>
      </c>
      <c r="H226" s="56">
        <v>0.1066</v>
      </c>
      <c r="I226" s="56">
        <v>0</v>
      </c>
      <c r="J226" s="56">
        <v>0</v>
      </c>
      <c r="K226" s="56">
        <v>3.0499999999999998E-3</v>
      </c>
      <c r="L226" s="56">
        <v>6.0899999999999999E-3</v>
      </c>
      <c r="M226" s="56">
        <v>4.061E-2</v>
      </c>
      <c r="N226" s="56">
        <v>5.0599999999998979E-3</v>
      </c>
      <c r="O226" s="56">
        <v>0</v>
      </c>
      <c r="P226" s="56">
        <v>0</v>
      </c>
      <c r="Q226" s="56">
        <v>1.0199999999999999E-3</v>
      </c>
      <c r="R226" s="56">
        <v>0</v>
      </c>
      <c r="S226" s="56">
        <v>7.11E-3</v>
      </c>
      <c r="T226" s="56">
        <v>8.1220000000000001E-2</v>
      </c>
      <c r="U226" s="56">
        <v>6.0909999999999999E-2</v>
      </c>
      <c r="V226" s="56">
        <v>0.10152</v>
      </c>
      <c r="W226" s="56">
        <v>6.0899999999999999E-3</v>
      </c>
      <c r="X226" s="56">
        <v>0</v>
      </c>
      <c r="Y226" s="56">
        <v>0</v>
      </c>
      <c r="Z226" s="56">
        <v>0</v>
      </c>
      <c r="AA226" s="56">
        <v>8.1200000000000005E-3</v>
      </c>
      <c r="AB226" s="56">
        <v>0</v>
      </c>
      <c r="AC226" s="56">
        <v>0</v>
      </c>
      <c r="AE226" s="271">
        <f t="shared" si="10"/>
        <v>1</v>
      </c>
      <c r="AG226" s="192">
        <f t="shared" si="11"/>
        <v>0.26599</v>
      </c>
    </row>
    <row r="227" spans="1:33" x14ac:dyDescent="0.25">
      <c r="A227" s="1">
        <v>1958</v>
      </c>
      <c r="B227" s="1" t="s">
        <v>21</v>
      </c>
      <c r="C227" s="1" t="str">
        <f t="shared" si="9"/>
        <v>1958NLDefault</v>
      </c>
      <c r="D227" s="56">
        <v>0.12182999999999999</v>
      </c>
      <c r="E227" s="56">
        <v>0.4264</v>
      </c>
      <c r="F227" s="56">
        <v>0</v>
      </c>
      <c r="G227" s="56">
        <v>2.4369999999999999E-2</v>
      </c>
      <c r="H227" s="56">
        <v>0.1066</v>
      </c>
      <c r="I227" s="56">
        <v>0</v>
      </c>
      <c r="J227" s="56">
        <v>0</v>
      </c>
      <c r="K227" s="56">
        <v>3.0499999999999998E-3</v>
      </c>
      <c r="L227" s="56">
        <v>6.0899999999999999E-3</v>
      </c>
      <c r="M227" s="56">
        <v>4.061E-2</v>
      </c>
      <c r="N227" s="56">
        <v>5.0599999999998979E-3</v>
      </c>
      <c r="O227" s="56">
        <v>0</v>
      </c>
      <c r="P227" s="56">
        <v>0</v>
      </c>
      <c r="Q227" s="56">
        <v>1.0199999999999999E-3</v>
      </c>
      <c r="R227" s="56">
        <v>0</v>
      </c>
      <c r="S227" s="56">
        <v>7.11E-3</v>
      </c>
      <c r="T227" s="56">
        <v>8.1220000000000001E-2</v>
      </c>
      <c r="U227" s="56">
        <v>6.0909999999999999E-2</v>
      </c>
      <c r="V227" s="56">
        <v>0.10152</v>
      </c>
      <c r="W227" s="56">
        <v>6.0899999999999999E-3</v>
      </c>
      <c r="X227" s="56">
        <v>0</v>
      </c>
      <c r="Y227" s="56">
        <v>0</v>
      </c>
      <c r="Z227" s="56">
        <v>0</v>
      </c>
      <c r="AA227" s="56">
        <v>8.1200000000000005E-3</v>
      </c>
      <c r="AB227" s="56">
        <v>0</v>
      </c>
      <c r="AC227" s="56">
        <v>0</v>
      </c>
      <c r="AE227" s="271">
        <f t="shared" si="10"/>
        <v>1</v>
      </c>
      <c r="AG227" s="192">
        <f t="shared" si="11"/>
        <v>0.26599</v>
      </c>
    </row>
    <row r="228" spans="1:33" x14ac:dyDescent="0.25">
      <c r="A228" s="1">
        <v>1958</v>
      </c>
      <c r="B228" s="1" t="s">
        <v>22</v>
      </c>
      <c r="C228" s="1" t="str">
        <f t="shared" si="9"/>
        <v>1958NSDefault</v>
      </c>
      <c r="D228" s="56">
        <v>0.12182999999999999</v>
      </c>
      <c r="E228" s="56">
        <v>0.4264</v>
      </c>
      <c r="F228" s="56">
        <v>0</v>
      </c>
      <c r="G228" s="56">
        <v>2.4369999999999999E-2</v>
      </c>
      <c r="H228" s="56">
        <v>0.1066</v>
      </c>
      <c r="I228" s="56">
        <v>0</v>
      </c>
      <c r="J228" s="56">
        <v>0</v>
      </c>
      <c r="K228" s="56">
        <v>3.0499999999999998E-3</v>
      </c>
      <c r="L228" s="56">
        <v>6.0899999999999999E-3</v>
      </c>
      <c r="M228" s="56">
        <v>4.061E-2</v>
      </c>
      <c r="N228" s="56">
        <v>5.0599999999998979E-3</v>
      </c>
      <c r="O228" s="56">
        <v>0</v>
      </c>
      <c r="P228" s="56">
        <v>0</v>
      </c>
      <c r="Q228" s="56">
        <v>1.0199999999999999E-3</v>
      </c>
      <c r="R228" s="56">
        <v>0</v>
      </c>
      <c r="S228" s="56">
        <v>7.11E-3</v>
      </c>
      <c r="T228" s="56">
        <v>8.1220000000000001E-2</v>
      </c>
      <c r="U228" s="56">
        <v>6.0909999999999999E-2</v>
      </c>
      <c r="V228" s="56">
        <v>0.10152</v>
      </c>
      <c r="W228" s="56">
        <v>6.0899999999999999E-3</v>
      </c>
      <c r="X228" s="56">
        <v>0</v>
      </c>
      <c r="Y228" s="56">
        <v>0</v>
      </c>
      <c r="Z228" s="56">
        <v>0</v>
      </c>
      <c r="AA228" s="56">
        <v>8.1200000000000005E-3</v>
      </c>
      <c r="AB228" s="56">
        <v>0</v>
      </c>
      <c r="AC228" s="56">
        <v>0</v>
      </c>
      <c r="AE228" s="271">
        <f t="shared" si="10"/>
        <v>1</v>
      </c>
      <c r="AG228" s="192">
        <f t="shared" si="11"/>
        <v>0.26599</v>
      </c>
    </row>
    <row r="229" spans="1:33" x14ac:dyDescent="0.25">
      <c r="A229" s="1">
        <v>1958</v>
      </c>
      <c r="B229" s="1" t="s">
        <v>24</v>
      </c>
      <c r="C229" s="1" t="str">
        <f t="shared" si="9"/>
        <v>1958NTDefault</v>
      </c>
      <c r="D229" s="56">
        <v>0.12182999999999999</v>
      </c>
      <c r="E229" s="56">
        <v>0.4264</v>
      </c>
      <c r="F229" s="56">
        <v>0</v>
      </c>
      <c r="G229" s="56">
        <v>2.4369999999999999E-2</v>
      </c>
      <c r="H229" s="56">
        <v>0.1066</v>
      </c>
      <c r="I229" s="56">
        <v>0</v>
      </c>
      <c r="J229" s="56">
        <v>0</v>
      </c>
      <c r="K229" s="56">
        <v>3.0499999999999998E-3</v>
      </c>
      <c r="L229" s="56">
        <v>6.0899999999999999E-3</v>
      </c>
      <c r="M229" s="56">
        <v>4.061E-2</v>
      </c>
      <c r="N229" s="56">
        <v>5.0599999999998979E-3</v>
      </c>
      <c r="O229" s="56">
        <v>0</v>
      </c>
      <c r="P229" s="56">
        <v>0</v>
      </c>
      <c r="Q229" s="56">
        <v>1.0199999999999999E-3</v>
      </c>
      <c r="R229" s="56">
        <v>0</v>
      </c>
      <c r="S229" s="56">
        <v>7.11E-3</v>
      </c>
      <c r="T229" s="56">
        <v>8.1220000000000001E-2</v>
      </c>
      <c r="U229" s="56">
        <v>6.0909999999999999E-2</v>
      </c>
      <c r="V229" s="56">
        <v>0.10152</v>
      </c>
      <c r="W229" s="56">
        <v>6.0899999999999999E-3</v>
      </c>
      <c r="X229" s="56">
        <v>0</v>
      </c>
      <c r="Y229" s="56">
        <v>0</v>
      </c>
      <c r="Z229" s="56">
        <v>0</v>
      </c>
      <c r="AA229" s="56">
        <v>8.1200000000000005E-3</v>
      </c>
      <c r="AB229" s="56">
        <v>0</v>
      </c>
      <c r="AC229" s="56">
        <v>0</v>
      </c>
      <c r="AD229" s="51"/>
      <c r="AE229" s="271">
        <f t="shared" si="10"/>
        <v>1</v>
      </c>
      <c r="AG229" s="192">
        <f t="shared" si="11"/>
        <v>0.26599</v>
      </c>
    </row>
    <row r="230" spans="1:33" x14ac:dyDescent="0.25">
      <c r="A230" s="1">
        <v>1958</v>
      </c>
      <c r="B230" s="1" t="s">
        <v>25</v>
      </c>
      <c r="C230" s="1" t="str">
        <f t="shared" si="9"/>
        <v>1958NUDefault</v>
      </c>
      <c r="D230" s="56">
        <v>0.12182999999999999</v>
      </c>
      <c r="E230" s="56">
        <v>0.4264</v>
      </c>
      <c r="F230" s="56">
        <v>0</v>
      </c>
      <c r="G230" s="56">
        <v>2.4369999999999999E-2</v>
      </c>
      <c r="H230" s="56">
        <v>0.1066</v>
      </c>
      <c r="I230" s="56">
        <v>0</v>
      </c>
      <c r="J230" s="56">
        <v>0</v>
      </c>
      <c r="K230" s="56">
        <v>3.0499999999999998E-3</v>
      </c>
      <c r="L230" s="56">
        <v>6.0899999999999999E-3</v>
      </c>
      <c r="M230" s="56">
        <v>4.061E-2</v>
      </c>
      <c r="N230" s="56">
        <v>5.0599999999998979E-3</v>
      </c>
      <c r="O230" s="56">
        <v>0</v>
      </c>
      <c r="P230" s="56">
        <v>0</v>
      </c>
      <c r="Q230" s="56">
        <v>1.0199999999999999E-3</v>
      </c>
      <c r="R230" s="56">
        <v>0</v>
      </c>
      <c r="S230" s="56">
        <v>7.11E-3</v>
      </c>
      <c r="T230" s="56">
        <v>8.1220000000000001E-2</v>
      </c>
      <c r="U230" s="56">
        <v>6.0909999999999999E-2</v>
      </c>
      <c r="V230" s="56">
        <v>0.10152</v>
      </c>
      <c r="W230" s="56">
        <v>6.0899999999999999E-3</v>
      </c>
      <c r="X230" s="56">
        <v>0</v>
      </c>
      <c r="Y230" s="56">
        <v>0</v>
      </c>
      <c r="Z230" s="56">
        <v>0</v>
      </c>
      <c r="AA230" s="56">
        <v>8.1200000000000005E-3</v>
      </c>
      <c r="AB230" s="56">
        <v>0</v>
      </c>
      <c r="AC230" s="56">
        <v>0</v>
      </c>
      <c r="AE230" s="271">
        <f t="shared" si="10"/>
        <v>1</v>
      </c>
      <c r="AG230" s="192">
        <f t="shared" si="11"/>
        <v>0.26599</v>
      </c>
    </row>
    <row r="231" spans="1:33" x14ac:dyDescent="0.25">
      <c r="A231" s="1">
        <v>1958</v>
      </c>
      <c r="B231" s="1" t="s">
        <v>18</v>
      </c>
      <c r="C231" s="1" t="str">
        <f t="shared" si="9"/>
        <v>1958ONDefault</v>
      </c>
      <c r="D231" s="56">
        <v>0.12182999999999999</v>
      </c>
      <c r="E231" s="56">
        <v>0.4264</v>
      </c>
      <c r="F231" s="56">
        <v>0</v>
      </c>
      <c r="G231" s="56">
        <v>2.4369999999999999E-2</v>
      </c>
      <c r="H231" s="56">
        <v>0.1066</v>
      </c>
      <c r="I231" s="56">
        <v>0</v>
      </c>
      <c r="J231" s="56">
        <v>0</v>
      </c>
      <c r="K231" s="56">
        <v>3.0499999999999998E-3</v>
      </c>
      <c r="L231" s="56">
        <v>6.0899999999999999E-3</v>
      </c>
      <c r="M231" s="56">
        <v>4.061E-2</v>
      </c>
      <c r="N231" s="56">
        <v>5.0599999999998979E-3</v>
      </c>
      <c r="O231" s="56">
        <v>0</v>
      </c>
      <c r="P231" s="56">
        <v>0</v>
      </c>
      <c r="Q231" s="56">
        <v>1.0199999999999999E-3</v>
      </c>
      <c r="R231" s="56">
        <v>0</v>
      </c>
      <c r="S231" s="56">
        <v>7.11E-3</v>
      </c>
      <c r="T231" s="56">
        <v>8.1220000000000001E-2</v>
      </c>
      <c r="U231" s="56">
        <v>6.0909999999999999E-2</v>
      </c>
      <c r="V231" s="56">
        <v>0.10152</v>
      </c>
      <c r="W231" s="56">
        <v>6.0899999999999999E-3</v>
      </c>
      <c r="X231" s="56">
        <v>0</v>
      </c>
      <c r="Y231" s="56">
        <v>0</v>
      </c>
      <c r="Z231" s="56">
        <v>0</v>
      </c>
      <c r="AA231" s="56">
        <v>8.1200000000000005E-3</v>
      </c>
      <c r="AB231" s="56">
        <v>0</v>
      </c>
      <c r="AC231" s="56">
        <v>0</v>
      </c>
      <c r="AE231" s="271">
        <f t="shared" si="10"/>
        <v>1</v>
      </c>
      <c r="AG231" s="192">
        <f t="shared" si="11"/>
        <v>0.26599</v>
      </c>
    </row>
    <row r="232" spans="1:33" x14ac:dyDescent="0.25">
      <c r="A232" s="1">
        <v>1958</v>
      </c>
      <c r="B232" s="1" t="s">
        <v>23</v>
      </c>
      <c r="C232" s="1" t="str">
        <f t="shared" si="9"/>
        <v>1958PEDefault</v>
      </c>
      <c r="D232" s="56">
        <v>0.12182999999999999</v>
      </c>
      <c r="E232" s="56">
        <v>0.4264</v>
      </c>
      <c r="F232" s="56">
        <v>0</v>
      </c>
      <c r="G232" s="56">
        <v>2.4369999999999999E-2</v>
      </c>
      <c r="H232" s="56">
        <v>0.1066</v>
      </c>
      <c r="I232" s="56">
        <v>0</v>
      </c>
      <c r="J232" s="56">
        <v>0</v>
      </c>
      <c r="K232" s="56">
        <v>3.0499999999999998E-3</v>
      </c>
      <c r="L232" s="56">
        <v>6.0899999999999999E-3</v>
      </c>
      <c r="M232" s="56">
        <v>4.061E-2</v>
      </c>
      <c r="N232" s="56">
        <v>5.0599999999998979E-3</v>
      </c>
      <c r="O232" s="56">
        <v>0</v>
      </c>
      <c r="P232" s="56">
        <v>0</v>
      </c>
      <c r="Q232" s="56">
        <v>1.0199999999999999E-3</v>
      </c>
      <c r="R232" s="56">
        <v>0</v>
      </c>
      <c r="S232" s="56">
        <v>7.11E-3</v>
      </c>
      <c r="T232" s="56">
        <v>8.1220000000000001E-2</v>
      </c>
      <c r="U232" s="56">
        <v>6.0909999999999999E-2</v>
      </c>
      <c r="V232" s="56">
        <v>0.10152</v>
      </c>
      <c r="W232" s="56">
        <v>6.0899999999999999E-3</v>
      </c>
      <c r="X232" s="56">
        <v>0</v>
      </c>
      <c r="Y232" s="56">
        <v>0</v>
      </c>
      <c r="Z232" s="56">
        <v>0</v>
      </c>
      <c r="AA232" s="56">
        <v>8.1200000000000005E-3</v>
      </c>
      <c r="AB232" s="56">
        <v>0</v>
      </c>
      <c r="AC232" s="56">
        <v>0</v>
      </c>
      <c r="AE232" s="271">
        <f t="shared" si="10"/>
        <v>1</v>
      </c>
      <c r="AG232" s="192">
        <f t="shared" si="11"/>
        <v>0.26599</v>
      </c>
    </row>
    <row r="233" spans="1:33" x14ac:dyDescent="0.25">
      <c r="A233" s="1">
        <v>1958</v>
      </c>
      <c r="B233" s="1" t="s">
        <v>19</v>
      </c>
      <c r="C233" s="1" t="str">
        <f t="shared" si="9"/>
        <v>1958QCDefault</v>
      </c>
      <c r="D233" s="56">
        <v>0.12182999999999999</v>
      </c>
      <c r="E233" s="56">
        <v>0.4264</v>
      </c>
      <c r="F233" s="56">
        <v>0</v>
      </c>
      <c r="G233" s="56">
        <v>2.4369999999999999E-2</v>
      </c>
      <c r="H233" s="56">
        <v>0.1066</v>
      </c>
      <c r="I233" s="56">
        <v>0</v>
      </c>
      <c r="J233" s="56">
        <v>0</v>
      </c>
      <c r="K233" s="56">
        <v>3.0499999999999998E-3</v>
      </c>
      <c r="L233" s="56">
        <v>6.0899999999999999E-3</v>
      </c>
      <c r="M233" s="56">
        <v>4.061E-2</v>
      </c>
      <c r="N233" s="56">
        <v>5.0599999999998979E-3</v>
      </c>
      <c r="O233" s="56">
        <v>0</v>
      </c>
      <c r="P233" s="56">
        <v>0</v>
      </c>
      <c r="Q233" s="56">
        <v>1.0199999999999999E-3</v>
      </c>
      <c r="R233" s="56">
        <v>0</v>
      </c>
      <c r="S233" s="56">
        <v>7.11E-3</v>
      </c>
      <c r="T233" s="56">
        <v>8.1220000000000001E-2</v>
      </c>
      <c r="U233" s="56">
        <v>6.0909999999999999E-2</v>
      </c>
      <c r="V233" s="56">
        <v>0.10152</v>
      </c>
      <c r="W233" s="56">
        <v>6.0899999999999999E-3</v>
      </c>
      <c r="X233" s="56">
        <v>0</v>
      </c>
      <c r="Y233" s="56">
        <v>0</v>
      </c>
      <c r="Z233" s="56">
        <v>0</v>
      </c>
      <c r="AA233" s="56">
        <v>8.1200000000000005E-3</v>
      </c>
      <c r="AB233" s="56">
        <v>0</v>
      </c>
      <c r="AC233" s="56">
        <v>0</v>
      </c>
      <c r="AE233" s="271">
        <f t="shared" si="10"/>
        <v>1</v>
      </c>
      <c r="AG233" s="192">
        <f t="shared" si="11"/>
        <v>0.26599</v>
      </c>
    </row>
    <row r="234" spans="1:33" x14ac:dyDescent="0.25">
      <c r="A234" s="1">
        <v>1958</v>
      </c>
      <c r="B234" s="1" t="s">
        <v>16</v>
      </c>
      <c r="C234" s="1" t="str">
        <f t="shared" si="9"/>
        <v>1958SKDefault</v>
      </c>
      <c r="D234" s="56">
        <v>0.12182999999999999</v>
      </c>
      <c r="E234" s="56">
        <v>0.4264</v>
      </c>
      <c r="F234" s="56">
        <v>0</v>
      </c>
      <c r="G234" s="56">
        <v>2.4369999999999999E-2</v>
      </c>
      <c r="H234" s="56">
        <v>0.1066</v>
      </c>
      <c r="I234" s="56">
        <v>0</v>
      </c>
      <c r="J234" s="56">
        <v>0</v>
      </c>
      <c r="K234" s="56">
        <v>3.0499999999999998E-3</v>
      </c>
      <c r="L234" s="56">
        <v>6.0899999999999999E-3</v>
      </c>
      <c r="M234" s="56">
        <v>4.061E-2</v>
      </c>
      <c r="N234" s="56">
        <v>5.0599999999998979E-3</v>
      </c>
      <c r="O234" s="56">
        <v>0</v>
      </c>
      <c r="P234" s="56">
        <v>0</v>
      </c>
      <c r="Q234" s="56">
        <v>1.0199999999999999E-3</v>
      </c>
      <c r="R234" s="56">
        <v>0</v>
      </c>
      <c r="S234" s="56">
        <v>7.11E-3</v>
      </c>
      <c r="T234" s="56">
        <v>8.1220000000000001E-2</v>
      </c>
      <c r="U234" s="56">
        <v>6.0909999999999999E-2</v>
      </c>
      <c r="V234" s="56">
        <v>0.10152</v>
      </c>
      <c r="W234" s="56">
        <v>6.0899999999999999E-3</v>
      </c>
      <c r="X234" s="56">
        <v>0</v>
      </c>
      <c r="Y234" s="56">
        <v>0</v>
      </c>
      <c r="Z234" s="56">
        <v>0</v>
      </c>
      <c r="AA234" s="56">
        <v>8.1200000000000005E-3</v>
      </c>
      <c r="AB234" s="56">
        <v>0</v>
      </c>
      <c r="AC234" s="56">
        <v>0</v>
      </c>
      <c r="AE234" s="271">
        <f t="shared" si="10"/>
        <v>1</v>
      </c>
      <c r="AG234" s="192">
        <f t="shared" si="11"/>
        <v>0.26599</v>
      </c>
    </row>
    <row r="235" spans="1:33" x14ac:dyDescent="0.25">
      <c r="A235" s="1">
        <v>1958</v>
      </c>
      <c r="B235" s="1" t="s">
        <v>26</v>
      </c>
      <c r="C235" s="1" t="str">
        <f t="shared" si="9"/>
        <v>1958YTDefault</v>
      </c>
      <c r="D235" s="56">
        <v>0.12182999999999999</v>
      </c>
      <c r="E235" s="56">
        <v>0.4264</v>
      </c>
      <c r="F235" s="56">
        <v>0</v>
      </c>
      <c r="G235" s="56">
        <v>2.4369999999999999E-2</v>
      </c>
      <c r="H235" s="56">
        <v>0.1066</v>
      </c>
      <c r="I235" s="56">
        <v>0</v>
      </c>
      <c r="J235" s="56">
        <v>0</v>
      </c>
      <c r="K235" s="56">
        <v>3.0499999999999998E-3</v>
      </c>
      <c r="L235" s="56">
        <v>6.0899999999999999E-3</v>
      </c>
      <c r="M235" s="56">
        <v>4.061E-2</v>
      </c>
      <c r="N235" s="56">
        <v>5.0599999999998979E-3</v>
      </c>
      <c r="O235" s="56">
        <v>0</v>
      </c>
      <c r="P235" s="56">
        <v>0</v>
      </c>
      <c r="Q235" s="56">
        <v>1.0199999999999999E-3</v>
      </c>
      <c r="R235" s="56">
        <v>0</v>
      </c>
      <c r="S235" s="56">
        <v>7.11E-3</v>
      </c>
      <c r="T235" s="56">
        <v>8.1220000000000001E-2</v>
      </c>
      <c r="U235" s="56">
        <v>6.0909999999999999E-2</v>
      </c>
      <c r="V235" s="56">
        <v>0.10152</v>
      </c>
      <c r="W235" s="56">
        <v>6.0899999999999999E-3</v>
      </c>
      <c r="X235" s="56">
        <v>0</v>
      </c>
      <c r="Y235" s="56">
        <v>0</v>
      </c>
      <c r="Z235" s="56">
        <v>0</v>
      </c>
      <c r="AA235" s="56">
        <v>8.1200000000000005E-3</v>
      </c>
      <c r="AB235" s="56">
        <v>0</v>
      </c>
      <c r="AC235" s="56">
        <v>0</v>
      </c>
      <c r="AE235" s="271">
        <f t="shared" si="10"/>
        <v>1</v>
      </c>
      <c r="AG235" s="192">
        <f t="shared" si="11"/>
        <v>0.26599</v>
      </c>
    </row>
    <row r="236" spans="1:33" x14ac:dyDescent="0.25">
      <c r="A236" s="1">
        <v>1959</v>
      </c>
      <c r="B236" s="1" t="s">
        <v>14</v>
      </c>
      <c r="C236" s="1" t="str">
        <f t="shared" si="9"/>
        <v>1959ABDefault</v>
      </c>
      <c r="D236" s="56">
        <v>0.12182999999999999</v>
      </c>
      <c r="E236" s="56">
        <v>0.4264</v>
      </c>
      <c r="F236" s="56">
        <v>0</v>
      </c>
      <c r="G236" s="56">
        <v>2.4369999999999999E-2</v>
      </c>
      <c r="H236" s="56">
        <v>0.1066</v>
      </c>
      <c r="I236" s="56">
        <v>0</v>
      </c>
      <c r="J236" s="56">
        <v>0</v>
      </c>
      <c r="K236" s="56">
        <v>3.0499999999999998E-3</v>
      </c>
      <c r="L236" s="56">
        <v>6.0899999999999999E-3</v>
      </c>
      <c r="M236" s="56">
        <v>4.061E-2</v>
      </c>
      <c r="N236" s="56">
        <v>5.0599999999998979E-3</v>
      </c>
      <c r="O236" s="56">
        <v>0</v>
      </c>
      <c r="P236" s="56">
        <v>0</v>
      </c>
      <c r="Q236" s="56">
        <v>1.0199999999999999E-3</v>
      </c>
      <c r="R236" s="56">
        <v>0</v>
      </c>
      <c r="S236" s="56">
        <v>7.11E-3</v>
      </c>
      <c r="T236" s="56">
        <v>8.1220000000000001E-2</v>
      </c>
      <c r="U236" s="56">
        <v>6.0909999999999999E-2</v>
      </c>
      <c r="V236" s="56">
        <v>0.10152</v>
      </c>
      <c r="W236" s="56">
        <v>6.0899999999999999E-3</v>
      </c>
      <c r="X236" s="56">
        <v>0</v>
      </c>
      <c r="Y236" s="56">
        <v>0</v>
      </c>
      <c r="Z236" s="56">
        <v>0</v>
      </c>
      <c r="AA236" s="56">
        <v>8.1200000000000005E-3</v>
      </c>
      <c r="AB236" s="56">
        <v>0</v>
      </c>
      <c r="AC236" s="56">
        <v>0</v>
      </c>
      <c r="AE236" s="271">
        <f t="shared" si="10"/>
        <v>1</v>
      </c>
      <c r="AG236" s="192">
        <f t="shared" si="11"/>
        <v>0.26599</v>
      </c>
    </row>
    <row r="237" spans="1:33" x14ac:dyDescent="0.25">
      <c r="A237" s="1">
        <v>1959</v>
      </c>
      <c r="B237" s="1" t="s">
        <v>15</v>
      </c>
      <c r="C237" s="1" t="str">
        <f t="shared" si="9"/>
        <v>1959BCDefault</v>
      </c>
      <c r="D237" s="56">
        <v>0.12182999999999999</v>
      </c>
      <c r="E237" s="56">
        <v>0.4264</v>
      </c>
      <c r="F237" s="56">
        <v>0</v>
      </c>
      <c r="G237" s="56">
        <v>2.4369999999999999E-2</v>
      </c>
      <c r="H237" s="56">
        <v>0.1066</v>
      </c>
      <c r="I237" s="56">
        <v>0</v>
      </c>
      <c r="J237" s="56">
        <v>0</v>
      </c>
      <c r="K237" s="56">
        <v>3.0499999999999998E-3</v>
      </c>
      <c r="L237" s="56">
        <v>6.0899999999999999E-3</v>
      </c>
      <c r="M237" s="56">
        <v>4.061E-2</v>
      </c>
      <c r="N237" s="56">
        <v>5.0599999999998979E-3</v>
      </c>
      <c r="O237" s="56">
        <v>0</v>
      </c>
      <c r="P237" s="56">
        <v>0</v>
      </c>
      <c r="Q237" s="56">
        <v>1.0199999999999999E-3</v>
      </c>
      <c r="R237" s="56">
        <v>0</v>
      </c>
      <c r="S237" s="56">
        <v>7.11E-3</v>
      </c>
      <c r="T237" s="56">
        <v>8.1220000000000001E-2</v>
      </c>
      <c r="U237" s="56">
        <v>6.0909999999999999E-2</v>
      </c>
      <c r="V237" s="56">
        <v>0.10152</v>
      </c>
      <c r="W237" s="56">
        <v>6.0899999999999999E-3</v>
      </c>
      <c r="X237" s="56">
        <v>0</v>
      </c>
      <c r="Y237" s="56">
        <v>0</v>
      </c>
      <c r="Z237" s="56">
        <v>0</v>
      </c>
      <c r="AA237" s="56">
        <v>8.1200000000000005E-3</v>
      </c>
      <c r="AB237" s="56">
        <v>0</v>
      </c>
      <c r="AC237" s="56">
        <v>0</v>
      </c>
      <c r="AE237" s="271">
        <f t="shared" si="10"/>
        <v>1</v>
      </c>
      <c r="AG237" s="192">
        <f t="shared" si="11"/>
        <v>0.26599</v>
      </c>
    </row>
    <row r="238" spans="1:33" x14ac:dyDescent="0.25">
      <c r="A238" s="1">
        <v>1959</v>
      </c>
      <c r="B238" s="1" t="s">
        <v>17</v>
      </c>
      <c r="C238" s="1" t="str">
        <f t="shared" si="9"/>
        <v>1959MBDefault</v>
      </c>
      <c r="D238" s="56">
        <v>0.12182999999999999</v>
      </c>
      <c r="E238" s="56">
        <v>0.4264</v>
      </c>
      <c r="F238" s="56">
        <v>0</v>
      </c>
      <c r="G238" s="56">
        <v>2.4369999999999999E-2</v>
      </c>
      <c r="H238" s="56">
        <v>0.1066</v>
      </c>
      <c r="I238" s="56">
        <v>0</v>
      </c>
      <c r="J238" s="56">
        <v>0</v>
      </c>
      <c r="K238" s="56">
        <v>3.0499999999999998E-3</v>
      </c>
      <c r="L238" s="56">
        <v>6.0899999999999999E-3</v>
      </c>
      <c r="M238" s="56">
        <v>4.061E-2</v>
      </c>
      <c r="N238" s="56">
        <v>5.0599999999998979E-3</v>
      </c>
      <c r="O238" s="56">
        <v>0</v>
      </c>
      <c r="P238" s="56">
        <v>0</v>
      </c>
      <c r="Q238" s="56">
        <v>1.0199999999999999E-3</v>
      </c>
      <c r="R238" s="56">
        <v>0</v>
      </c>
      <c r="S238" s="56">
        <v>7.11E-3</v>
      </c>
      <c r="T238" s="56">
        <v>8.1220000000000001E-2</v>
      </c>
      <c r="U238" s="56">
        <v>6.0909999999999999E-2</v>
      </c>
      <c r="V238" s="56">
        <v>0.10152</v>
      </c>
      <c r="W238" s="56">
        <v>6.0899999999999999E-3</v>
      </c>
      <c r="X238" s="56">
        <v>0</v>
      </c>
      <c r="Y238" s="56">
        <v>0</v>
      </c>
      <c r="Z238" s="56">
        <v>0</v>
      </c>
      <c r="AA238" s="56">
        <v>8.1200000000000005E-3</v>
      </c>
      <c r="AB238" s="56">
        <v>0</v>
      </c>
      <c r="AC238" s="56">
        <v>0</v>
      </c>
      <c r="AE238" s="271">
        <f t="shared" si="10"/>
        <v>1</v>
      </c>
      <c r="AG238" s="192">
        <f t="shared" si="11"/>
        <v>0.26599</v>
      </c>
    </row>
    <row r="239" spans="1:33" x14ac:dyDescent="0.25">
      <c r="A239" s="1">
        <v>1959</v>
      </c>
      <c r="B239" s="1" t="s">
        <v>20</v>
      </c>
      <c r="C239" s="1" t="str">
        <f t="shared" si="9"/>
        <v>1959NBDefault</v>
      </c>
      <c r="D239" s="56">
        <v>0.12182999999999999</v>
      </c>
      <c r="E239" s="56">
        <v>0.4264</v>
      </c>
      <c r="F239" s="56">
        <v>0</v>
      </c>
      <c r="G239" s="56">
        <v>2.4369999999999999E-2</v>
      </c>
      <c r="H239" s="56">
        <v>0.1066</v>
      </c>
      <c r="I239" s="56">
        <v>0</v>
      </c>
      <c r="J239" s="56">
        <v>0</v>
      </c>
      <c r="K239" s="56">
        <v>3.0499999999999998E-3</v>
      </c>
      <c r="L239" s="56">
        <v>6.0899999999999999E-3</v>
      </c>
      <c r="M239" s="56">
        <v>4.061E-2</v>
      </c>
      <c r="N239" s="56">
        <v>5.0599999999998979E-3</v>
      </c>
      <c r="O239" s="56">
        <v>0</v>
      </c>
      <c r="P239" s="56">
        <v>0</v>
      </c>
      <c r="Q239" s="56">
        <v>1.0199999999999999E-3</v>
      </c>
      <c r="R239" s="56">
        <v>0</v>
      </c>
      <c r="S239" s="56">
        <v>7.11E-3</v>
      </c>
      <c r="T239" s="56">
        <v>8.1220000000000001E-2</v>
      </c>
      <c r="U239" s="56">
        <v>6.0909999999999999E-2</v>
      </c>
      <c r="V239" s="56">
        <v>0.10152</v>
      </c>
      <c r="W239" s="56">
        <v>6.0899999999999999E-3</v>
      </c>
      <c r="X239" s="56">
        <v>0</v>
      </c>
      <c r="Y239" s="56">
        <v>0</v>
      </c>
      <c r="Z239" s="56">
        <v>0</v>
      </c>
      <c r="AA239" s="56">
        <v>8.1200000000000005E-3</v>
      </c>
      <c r="AB239" s="56">
        <v>0</v>
      </c>
      <c r="AC239" s="56">
        <v>0</v>
      </c>
      <c r="AE239" s="271">
        <f t="shared" si="10"/>
        <v>1</v>
      </c>
      <c r="AG239" s="192">
        <f t="shared" si="11"/>
        <v>0.26599</v>
      </c>
    </row>
    <row r="240" spans="1:33" x14ac:dyDescent="0.25">
      <c r="A240" s="1">
        <v>1959</v>
      </c>
      <c r="B240" s="1" t="s">
        <v>21</v>
      </c>
      <c r="C240" s="1" t="str">
        <f t="shared" si="9"/>
        <v>1959NLDefault</v>
      </c>
      <c r="D240" s="56">
        <v>0.12182999999999999</v>
      </c>
      <c r="E240" s="56">
        <v>0.4264</v>
      </c>
      <c r="F240" s="56">
        <v>0</v>
      </c>
      <c r="G240" s="56">
        <v>2.4369999999999999E-2</v>
      </c>
      <c r="H240" s="56">
        <v>0.1066</v>
      </c>
      <c r="I240" s="56">
        <v>0</v>
      </c>
      <c r="J240" s="56">
        <v>0</v>
      </c>
      <c r="K240" s="56">
        <v>3.0499999999999998E-3</v>
      </c>
      <c r="L240" s="56">
        <v>6.0899999999999999E-3</v>
      </c>
      <c r="M240" s="56">
        <v>4.061E-2</v>
      </c>
      <c r="N240" s="56">
        <v>5.0599999999998979E-3</v>
      </c>
      <c r="O240" s="56">
        <v>0</v>
      </c>
      <c r="P240" s="56">
        <v>0</v>
      </c>
      <c r="Q240" s="56">
        <v>1.0199999999999999E-3</v>
      </c>
      <c r="R240" s="56">
        <v>0</v>
      </c>
      <c r="S240" s="56">
        <v>7.11E-3</v>
      </c>
      <c r="T240" s="56">
        <v>8.1220000000000001E-2</v>
      </c>
      <c r="U240" s="56">
        <v>6.0909999999999999E-2</v>
      </c>
      <c r="V240" s="56">
        <v>0.10152</v>
      </c>
      <c r="W240" s="56">
        <v>6.0899999999999999E-3</v>
      </c>
      <c r="X240" s="56">
        <v>0</v>
      </c>
      <c r="Y240" s="56">
        <v>0</v>
      </c>
      <c r="Z240" s="56">
        <v>0</v>
      </c>
      <c r="AA240" s="56">
        <v>8.1200000000000005E-3</v>
      </c>
      <c r="AB240" s="56">
        <v>0</v>
      </c>
      <c r="AC240" s="56">
        <v>0</v>
      </c>
      <c r="AE240" s="271">
        <f t="shared" si="10"/>
        <v>1</v>
      </c>
      <c r="AG240" s="192">
        <f t="shared" si="11"/>
        <v>0.26599</v>
      </c>
    </row>
    <row r="241" spans="1:33" x14ac:dyDescent="0.25">
      <c r="A241" s="1">
        <v>1959</v>
      </c>
      <c r="B241" s="1" t="s">
        <v>22</v>
      </c>
      <c r="C241" s="1" t="str">
        <f t="shared" si="9"/>
        <v>1959NSDefault</v>
      </c>
      <c r="D241" s="56">
        <v>0.12182999999999999</v>
      </c>
      <c r="E241" s="56">
        <v>0.4264</v>
      </c>
      <c r="F241" s="56">
        <v>0</v>
      </c>
      <c r="G241" s="56">
        <v>2.4369999999999999E-2</v>
      </c>
      <c r="H241" s="56">
        <v>0.1066</v>
      </c>
      <c r="I241" s="56">
        <v>0</v>
      </c>
      <c r="J241" s="56">
        <v>0</v>
      </c>
      <c r="K241" s="56">
        <v>3.0499999999999998E-3</v>
      </c>
      <c r="L241" s="56">
        <v>6.0899999999999999E-3</v>
      </c>
      <c r="M241" s="56">
        <v>4.061E-2</v>
      </c>
      <c r="N241" s="56">
        <v>5.0599999999998979E-3</v>
      </c>
      <c r="O241" s="56">
        <v>0</v>
      </c>
      <c r="P241" s="56">
        <v>0</v>
      </c>
      <c r="Q241" s="56">
        <v>1.0199999999999999E-3</v>
      </c>
      <c r="R241" s="56">
        <v>0</v>
      </c>
      <c r="S241" s="56">
        <v>7.11E-3</v>
      </c>
      <c r="T241" s="56">
        <v>8.1220000000000001E-2</v>
      </c>
      <c r="U241" s="56">
        <v>6.0909999999999999E-2</v>
      </c>
      <c r="V241" s="56">
        <v>0.10152</v>
      </c>
      <c r="W241" s="56">
        <v>6.0899999999999999E-3</v>
      </c>
      <c r="X241" s="56">
        <v>0</v>
      </c>
      <c r="Y241" s="56">
        <v>0</v>
      </c>
      <c r="Z241" s="56">
        <v>0</v>
      </c>
      <c r="AA241" s="56">
        <v>8.1200000000000005E-3</v>
      </c>
      <c r="AB241" s="56">
        <v>0</v>
      </c>
      <c r="AC241" s="56">
        <v>0</v>
      </c>
      <c r="AE241" s="271">
        <f t="shared" si="10"/>
        <v>1</v>
      </c>
      <c r="AG241" s="192">
        <f t="shared" si="11"/>
        <v>0.26599</v>
      </c>
    </row>
    <row r="242" spans="1:33" x14ac:dyDescent="0.25">
      <c r="A242" s="1">
        <v>1959</v>
      </c>
      <c r="B242" s="1" t="s">
        <v>24</v>
      </c>
      <c r="C242" s="1" t="str">
        <f t="shared" si="9"/>
        <v>1959NTDefault</v>
      </c>
      <c r="D242" s="56">
        <v>0.12182999999999999</v>
      </c>
      <c r="E242" s="56">
        <v>0.4264</v>
      </c>
      <c r="F242" s="56">
        <v>0</v>
      </c>
      <c r="G242" s="56">
        <v>2.4369999999999999E-2</v>
      </c>
      <c r="H242" s="56">
        <v>0.1066</v>
      </c>
      <c r="I242" s="56">
        <v>0</v>
      </c>
      <c r="J242" s="56">
        <v>0</v>
      </c>
      <c r="K242" s="56">
        <v>3.0499999999999998E-3</v>
      </c>
      <c r="L242" s="56">
        <v>6.0899999999999999E-3</v>
      </c>
      <c r="M242" s="56">
        <v>4.061E-2</v>
      </c>
      <c r="N242" s="56">
        <v>5.0599999999998979E-3</v>
      </c>
      <c r="O242" s="56">
        <v>0</v>
      </c>
      <c r="P242" s="56">
        <v>0</v>
      </c>
      <c r="Q242" s="56">
        <v>1.0199999999999999E-3</v>
      </c>
      <c r="R242" s="56">
        <v>0</v>
      </c>
      <c r="S242" s="56">
        <v>7.11E-3</v>
      </c>
      <c r="T242" s="56">
        <v>8.1220000000000001E-2</v>
      </c>
      <c r="U242" s="56">
        <v>6.0909999999999999E-2</v>
      </c>
      <c r="V242" s="56">
        <v>0.10152</v>
      </c>
      <c r="W242" s="56">
        <v>6.0899999999999999E-3</v>
      </c>
      <c r="X242" s="56">
        <v>0</v>
      </c>
      <c r="Y242" s="56">
        <v>0</v>
      </c>
      <c r="Z242" s="56">
        <v>0</v>
      </c>
      <c r="AA242" s="56">
        <v>8.1200000000000005E-3</v>
      </c>
      <c r="AB242" s="56">
        <v>0</v>
      </c>
      <c r="AC242" s="56">
        <v>0</v>
      </c>
      <c r="AD242" s="51"/>
      <c r="AE242" s="271">
        <f t="shared" si="10"/>
        <v>1</v>
      </c>
      <c r="AG242" s="192">
        <f t="shared" si="11"/>
        <v>0.26599</v>
      </c>
    </row>
    <row r="243" spans="1:33" x14ac:dyDescent="0.25">
      <c r="A243" s="1">
        <v>1959</v>
      </c>
      <c r="B243" s="1" t="s">
        <v>25</v>
      </c>
      <c r="C243" s="1" t="str">
        <f t="shared" si="9"/>
        <v>1959NUDefault</v>
      </c>
      <c r="D243" s="56">
        <v>0.12182999999999999</v>
      </c>
      <c r="E243" s="56">
        <v>0.4264</v>
      </c>
      <c r="F243" s="56">
        <v>0</v>
      </c>
      <c r="G243" s="56">
        <v>2.4369999999999999E-2</v>
      </c>
      <c r="H243" s="56">
        <v>0.1066</v>
      </c>
      <c r="I243" s="56">
        <v>0</v>
      </c>
      <c r="J243" s="56">
        <v>0</v>
      </c>
      <c r="K243" s="56">
        <v>3.0499999999999998E-3</v>
      </c>
      <c r="L243" s="56">
        <v>6.0899999999999999E-3</v>
      </c>
      <c r="M243" s="56">
        <v>4.061E-2</v>
      </c>
      <c r="N243" s="56">
        <v>5.0599999999998979E-3</v>
      </c>
      <c r="O243" s="56">
        <v>0</v>
      </c>
      <c r="P243" s="56">
        <v>0</v>
      </c>
      <c r="Q243" s="56">
        <v>1.0199999999999999E-3</v>
      </c>
      <c r="R243" s="56">
        <v>0</v>
      </c>
      <c r="S243" s="56">
        <v>7.11E-3</v>
      </c>
      <c r="T243" s="56">
        <v>8.1220000000000001E-2</v>
      </c>
      <c r="U243" s="56">
        <v>6.0909999999999999E-2</v>
      </c>
      <c r="V243" s="56">
        <v>0.10152</v>
      </c>
      <c r="W243" s="56">
        <v>6.0899999999999999E-3</v>
      </c>
      <c r="X243" s="56">
        <v>0</v>
      </c>
      <c r="Y243" s="56">
        <v>0</v>
      </c>
      <c r="Z243" s="56">
        <v>0</v>
      </c>
      <c r="AA243" s="56">
        <v>8.1200000000000005E-3</v>
      </c>
      <c r="AB243" s="56">
        <v>0</v>
      </c>
      <c r="AC243" s="56">
        <v>0</v>
      </c>
      <c r="AE243" s="271">
        <f t="shared" si="10"/>
        <v>1</v>
      </c>
      <c r="AG243" s="192">
        <f t="shared" si="11"/>
        <v>0.26599</v>
      </c>
    </row>
    <row r="244" spans="1:33" x14ac:dyDescent="0.25">
      <c r="A244" s="1">
        <v>1959</v>
      </c>
      <c r="B244" s="1" t="s">
        <v>18</v>
      </c>
      <c r="C244" s="1" t="str">
        <f t="shared" si="9"/>
        <v>1959ONDefault</v>
      </c>
      <c r="D244" s="56">
        <v>0.12182999999999999</v>
      </c>
      <c r="E244" s="56">
        <v>0.4264</v>
      </c>
      <c r="F244" s="56">
        <v>0</v>
      </c>
      <c r="G244" s="56">
        <v>2.4369999999999999E-2</v>
      </c>
      <c r="H244" s="56">
        <v>0.1066</v>
      </c>
      <c r="I244" s="56">
        <v>0</v>
      </c>
      <c r="J244" s="56">
        <v>0</v>
      </c>
      <c r="K244" s="56">
        <v>3.0499999999999998E-3</v>
      </c>
      <c r="L244" s="56">
        <v>6.0899999999999999E-3</v>
      </c>
      <c r="M244" s="56">
        <v>4.061E-2</v>
      </c>
      <c r="N244" s="56">
        <v>5.0599999999998979E-3</v>
      </c>
      <c r="O244" s="56">
        <v>0</v>
      </c>
      <c r="P244" s="56">
        <v>0</v>
      </c>
      <c r="Q244" s="56">
        <v>1.0199999999999999E-3</v>
      </c>
      <c r="R244" s="56">
        <v>0</v>
      </c>
      <c r="S244" s="56">
        <v>7.11E-3</v>
      </c>
      <c r="T244" s="56">
        <v>8.1220000000000001E-2</v>
      </c>
      <c r="U244" s="56">
        <v>6.0909999999999999E-2</v>
      </c>
      <c r="V244" s="56">
        <v>0.10152</v>
      </c>
      <c r="W244" s="56">
        <v>6.0899999999999999E-3</v>
      </c>
      <c r="X244" s="56">
        <v>0</v>
      </c>
      <c r="Y244" s="56">
        <v>0</v>
      </c>
      <c r="Z244" s="56">
        <v>0</v>
      </c>
      <c r="AA244" s="56">
        <v>8.1200000000000005E-3</v>
      </c>
      <c r="AB244" s="56">
        <v>0</v>
      </c>
      <c r="AC244" s="56">
        <v>0</v>
      </c>
      <c r="AE244" s="271">
        <f t="shared" si="10"/>
        <v>1</v>
      </c>
      <c r="AG244" s="192">
        <f t="shared" si="11"/>
        <v>0.26599</v>
      </c>
    </row>
    <row r="245" spans="1:33" x14ac:dyDescent="0.25">
      <c r="A245" s="1">
        <v>1959</v>
      </c>
      <c r="B245" s="1" t="s">
        <v>23</v>
      </c>
      <c r="C245" s="1" t="str">
        <f t="shared" si="9"/>
        <v>1959PEDefault</v>
      </c>
      <c r="D245" s="56">
        <v>0.12182999999999999</v>
      </c>
      <c r="E245" s="56">
        <v>0.4264</v>
      </c>
      <c r="F245" s="56">
        <v>0</v>
      </c>
      <c r="G245" s="56">
        <v>2.4369999999999999E-2</v>
      </c>
      <c r="H245" s="56">
        <v>0.1066</v>
      </c>
      <c r="I245" s="56">
        <v>0</v>
      </c>
      <c r="J245" s="56">
        <v>0</v>
      </c>
      <c r="K245" s="56">
        <v>3.0499999999999998E-3</v>
      </c>
      <c r="L245" s="56">
        <v>6.0899999999999999E-3</v>
      </c>
      <c r="M245" s="56">
        <v>4.061E-2</v>
      </c>
      <c r="N245" s="56">
        <v>5.0599999999998979E-3</v>
      </c>
      <c r="O245" s="56">
        <v>0</v>
      </c>
      <c r="P245" s="56">
        <v>0</v>
      </c>
      <c r="Q245" s="56">
        <v>1.0199999999999999E-3</v>
      </c>
      <c r="R245" s="56">
        <v>0</v>
      </c>
      <c r="S245" s="56">
        <v>7.11E-3</v>
      </c>
      <c r="T245" s="56">
        <v>8.1220000000000001E-2</v>
      </c>
      <c r="U245" s="56">
        <v>6.0909999999999999E-2</v>
      </c>
      <c r="V245" s="56">
        <v>0.10152</v>
      </c>
      <c r="W245" s="56">
        <v>6.0899999999999999E-3</v>
      </c>
      <c r="X245" s="56">
        <v>0</v>
      </c>
      <c r="Y245" s="56">
        <v>0</v>
      </c>
      <c r="Z245" s="56">
        <v>0</v>
      </c>
      <c r="AA245" s="56">
        <v>8.1200000000000005E-3</v>
      </c>
      <c r="AB245" s="56">
        <v>0</v>
      </c>
      <c r="AC245" s="56">
        <v>0</v>
      </c>
      <c r="AE245" s="271">
        <f t="shared" si="10"/>
        <v>1</v>
      </c>
      <c r="AG245" s="192">
        <f t="shared" si="11"/>
        <v>0.26599</v>
      </c>
    </row>
    <row r="246" spans="1:33" x14ac:dyDescent="0.25">
      <c r="A246" s="1">
        <v>1959</v>
      </c>
      <c r="B246" s="1" t="s">
        <v>19</v>
      </c>
      <c r="C246" s="1" t="str">
        <f t="shared" si="9"/>
        <v>1959QCDefault</v>
      </c>
      <c r="D246" s="56">
        <v>0.12182999999999999</v>
      </c>
      <c r="E246" s="56">
        <v>0.4264</v>
      </c>
      <c r="F246" s="56">
        <v>0</v>
      </c>
      <c r="G246" s="56">
        <v>2.4369999999999999E-2</v>
      </c>
      <c r="H246" s="56">
        <v>0.1066</v>
      </c>
      <c r="I246" s="56">
        <v>0</v>
      </c>
      <c r="J246" s="56">
        <v>0</v>
      </c>
      <c r="K246" s="56">
        <v>3.0499999999999998E-3</v>
      </c>
      <c r="L246" s="56">
        <v>6.0899999999999999E-3</v>
      </c>
      <c r="M246" s="56">
        <v>4.061E-2</v>
      </c>
      <c r="N246" s="56">
        <v>5.0599999999998979E-3</v>
      </c>
      <c r="O246" s="56">
        <v>0</v>
      </c>
      <c r="P246" s="56">
        <v>0</v>
      </c>
      <c r="Q246" s="56">
        <v>1.0199999999999999E-3</v>
      </c>
      <c r="R246" s="56">
        <v>0</v>
      </c>
      <c r="S246" s="56">
        <v>7.11E-3</v>
      </c>
      <c r="T246" s="56">
        <v>8.1220000000000001E-2</v>
      </c>
      <c r="U246" s="56">
        <v>6.0909999999999999E-2</v>
      </c>
      <c r="V246" s="56">
        <v>0.10152</v>
      </c>
      <c r="W246" s="56">
        <v>6.0899999999999999E-3</v>
      </c>
      <c r="X246" s="56">
        <v>0</v>
      </c>
      <c r="Y246" s="56">
        <v>0</v>
      </c>
      <c r="Z246" s="56">
        <v>0</v>
      </c>
      <c r="AA246" s="56">
        <v>8.1200000000000005E-3</v>
      </c>
      <c r="AB246" s="56">
        <v>0</v>
      </c>
      <c r="AC246" s="56">
        <v>0</v>
      </c>
      <c r="AE246" s="271">
        <f t="shared" si="10"/>
        <v>1</v>
      </c>
      <c r="AG246" s="192">
        <f t="shared" si="11"/>
        <v>0.26599</v>
      </c>
    </row>
    <row r="247" spans="1:33" x14ac:dyDescent="0.25">
      <c r="A247" s="1">
        <v>1959</v>
      </c>
      <c r="B247" s="1" t="s">
        <v>16</v>
      </c>
      <c r="C247" s="1" t="str">
        <f t="shared" si="9"/>
        <v>1959SKDefault</v>
      </c>
      <c r="D247" s="56">
        <v>0.12182999999999999</v>
      </c>
      <c r="E247" s="56">
        <v>0.4264</v>
      </c>
      <c r="F247" s="56">
        <v>0</v>
      </c>
      <c r="G247" s="56">
        <v>2.4369999999999999E-2</v>
      </c>
      <c r="H247" s="56">
        <v>0.1066</v>
      </c>
      <c r="I247" s="56">
        <v>0</v>
      </c>
      <c r="J247" s="56">
        <v>0</v>
      </c>
      <c r="K247" s="56">
        <v>3.0499999999999998E-3</v>
      </c>
      <c r="L247" s="56">
        <v>6.0899999999999999E-3</v>
      </c>
      <c r="M247" s="56">
        <v>4.061E-2</v>
      </c>
      <c r="N247" s="56">
        <v>5.0599999999998979E-3</v>
      </c>
      <c r="O247" s="56">
        <v>0</v>
      </c>
      <c r="P247" s="56">
        <v>0</v>
      </c>
      <c r="Q247" s="56">
        <v>1.0199999999999999E-3</v>
      </c>
      <c r="R247" s="56">
        <v>0</v>
      </c>
      <c r="S247" s="56">
        <v>7.11E-3</v>
      </c>
      <c r="T247" s="56">
        <v>8.1220000000000001E-2</v>
      </c>
      <c r="U247" s="56">
        <v>6.0909999999999999E-2</v>
      </c>
      <c r="V247" s="56">
        <v>0.10152</v>
      </c>
      <c r="W247" s="56">
        <v>6.0899999999999999E-3</v>
      </c>
      <c r="X247" s="56">
        <v>0</v>
      </c>
      <c r="Y247" s="56">
        <v>0</v>
      </c>
      <c r="Z247" s="56">
        <v>0</v>
      </c>
      <c r="AA247" s="56">
        <v>8.1200000000000005E-3</v>
      </c>
      <c r="AB247" s="56">
        <v>0</v>
      </c>
      <c r="AC247" s="56">
        <v>0</v>
      </c>
      <c r="AE247" s="271">
        <f t="shared" si="10"/>
        <v>1</v>
      </c>
      <c r="AG247" s="192">
        <f t="shared" si="11"/>
        <v>0.26599</v>
      </c>
    </row>
    <row r="248" spans="1:33" x14ac:dyDescent="0.25">
      <c r="A248" s="1">
        <v>1959</v>
      </c>
      <c r="B248" s="1" t="s">
        <v>26</v>
      </c>
      <c r="C248" s="1" t="str">
        <f t="shared" si="9"/>
        <v>1959YTDefault</v>
      </c>
      <c r="D248" s="56">
        <v>0.12182999999999999</v>
      </c>
      <c r="E248" s="56">
        <v>0.4264</v>
      </c>
      <c r="F248" s="56">
        <v>0</v>
      </c>
      <c r="G248" s="56">
        <v>2.4369999999999999E-2</v>
      </c>
      <c r="H248" s="56">
        <v>0.1066</v>
      </c>
      <c r="I248" s="56">
        <v>0</v>
      </c>
      <c r="J248" s="56">
        <v>0</v>
      </c>
      <c r="K248" s="56">
        <v>3.0499999999999998E-3</v>
      </c>
      <c r="L248" s="56">
        <v>6.0899999999999999E-3</v>
      </c>
      <c r="M248" s="56">
        <v>4.061E-2</v>
      </c>
      <c r="N248" s="56">
        <v>5.0599999999998979E-3</v>
      </c>
      <c r="O248" s="56">
        <v>0</v>
      </c>
      <c r="P248" s="56">
        <v>0</v>
      </c>
      <c r="Q248" s="56">
        <v>1.0199999999999999E-3</v>
      </c>
      <c r="R248" s="56">
        <v>0</v>
      </c>
      <c r="S248" s="56">
        <v>7.11E-3</v>
      </c>
      <c r="T248" s="56">
        <v>8.1220000000000001E-2</v>
      </c>
      <c r="U248" s="56">
        <v>6.0909999999999999E-2</v>
      </c>
      <c r="V248" s="56">
        <v>0.10152</v>
      </c>
      <c r="W248" s="56">
        <v>6.0899999999999999E-3</v>
      </c>
      <c r="X248" s="56">
        <v>0</v>
      </c>
      <c r="Y248" s="56">
        <v>0</v>
      </c>
      <c r="Z248" s="56">
        <v>0</v>
      </c>
      <c r="AA248" s="56">
        <v>8.1200000000000005E-3</v>
      </c>
      <c r="AB248" s="56">
        <v>0</v>
      </c>
      <c r="AC248" s="56">
        <v>0</v>
      </c>
      <c r="AE248" s="271">
        <f t="shared" si="10"/>
        <v>1</v>
      </c>
      <c r="AG248" s="192">
        <f t="shared" si="11"/>
        <v>0.26599</v>
      </c>
    </row>
    <row r="249" spans="1:33" x14ac:dyDescent="0.25">
      <c r="A249" s="1">
        <v>1960</v>
      </c>
      <c r="B249" s="1" t="s">
        <v>14</v>
      </c>
      <c r="C249" s="1" t="str">
        <f t="shared" si="9"/>
        <v>1960ABDefault</v>
      </c>
      <c r="D249" s="56">
        <v>0.12182999999999999</v>
      </c>
      <c r="E249" s="56">
        <v>0.4264</v>
      </c>
      <c r="F249" s="56">
        <v>0</v>
      </c>
      <c r="G249" s="56">
        <v>2.4369999999999999E-2</v>
      </c>
      <c r="H249" s="56">
        <v>0.1066</v>
      </c>
      <c r="I249" s="56">
        <v>0</v>
      </c>
      <c r="J249" s="56">
        <v>0</v>
      </c>
      <c r="K249" s="56">
        <v>3.0499999999999998E-3</v>
      </c>
      <c r="L249" s="56">
        <v>6.0899999999999999E-3</v>
      </c>
      <c r="M249" s="56">
        <v>4.061E-2</v>
      </c>
      <c r="N249" s="56">
        <v>5.0599999999998979E-3</v>
      </c>
      <c r="O249" s="56">
        <v>0</v>
      </c>
      <c r="P249" s="56">
        <v>0</v>
      </c>
      <c r="Q249" s="56">
        <v>1.0199999999999999E-3</v>
      </c>
      <c r="R249" s="56">
        <v>0</v>
      </c>
      <c r="S249" s="56">
        <v>7.11E-3</v>
      </c>
      <c r="T249" s="56">
        <v>8.1220000000000001E-2</v>
      </c>
      <c r="U249" s="56">
        <v>6.0909999999999999E-2</v>
      </c>
      <c r="V249" s="56">
        <v>0.10152</v>
      </c>
      <c r="W249" s="56">
        <v>6.0899999999999999E-3</v>
      </c>
      <c r="X249" s="56">
        <v>0</v>
      </c>
      <c r="Y249" s="56">
        <v>0</v>
      </c>
      <c r="Z249" s="56">
        <v>0</v>
      </c>
      <c r="AA249" s="56">
        <v>8.1200000000000005E-3</v>
      </c>
      <c r="AB249" s="56">
        <v>0</v>
      </c>
      <c r="AC249" s="56">
        <v>0</v>
      </c>
      <c r="AE249" s="271">
        <f t="shared" si="10"/>
        <v>1</v>
      </c>
      <c r="AG249" s="192">
        <f t="shared" si="11"/>
        <v>0.26599</v>
      </c>
    </row>
    <row r="250" spans="1:33" x14ac:dyDescent="0.25">
      <c r="A250" s="1">
        <v>1960</v>
      </c>
      <c r="B250" s="1" t="s">
        <v>15</v>
      </c>
      <c r="C250" s="1" t="str">
        <f t="shared" si="9"/>
        <v>1960BCDefault</v>
      </c>
      <c r="D250" s="56">
        <v>0.12182999999999999</v>
      </c>
      <c r="E250" s="56">
        <v>0.4264</v>
      </c>
      <c r="F250" s="56">
        <v>0</v>
      </c>
      <c r="G250" s="56">
        <v>2.4369999999999999E-2</v>
      </c>
      <c r="H250" s="56">
        <v>0.1066</v>
      </c>
      <c r="I250" s="56">
        <v>0</v>
      </c>
      <c r="J250" s="56">
        <v>0</v>
      </c>
      <c r="K250" s="56">
        <v>3.0499999999999998E-3</v>
      </c>
      <c r="L250" s="56">
        <v>6.0899999999999999E-3</v>
      </c>
      <c r="M250" s="56">
        <v>4.061E-2</v>
      </c>
      <c r="N250" s="56">
        <v>5.0599999999998979E-3</v>
      </c>
      <c r="O250" s="56">
        <v>0</v>
      </c>
      <c r="P250" s="56">
        <v>0</v>
      </c>
      <c r="Q250" s="56">
        <v>1.0199999999999999E-3</v>
      </c>
      <c r="R250" s="56">
        <v>0</v>
      </c>
      <c r="S250" s="56">
        <v>7.11E-3</v>
      </c>
      <c r="T250" s="56">
        <v>8.1220000000000001E-2</v>
      </c>
      <c r="U250" s="56">
        <v>6.0909999999999999E-2</v>
      </c>
      <c r="V250" s="56">
        <v>0.10152</v>
      </c>
      <c r="W250" s="56">
        <v>6.0899999999999999E-3</v>
      </c>
      <c r="X250" s="56">
        <v>0</v>
      </c>
      <c r="Y250" s="56">
        <v>0</v>
      </c>
      <c r="Z250" s="56">
        <v>0</v>
      </c>
      <c r="AA250" s="56">
        <v>8.1200000000000005E-3</v>
      </c>
      <c r="AB250" s="56">
        <v>0</v>
      </c>
      <c r="AC250" s="56">
        <v>0</v>
      </c>
      <c r="AE250" s="271">
        <f t="shared" si="10"/>
        <v>1</v>
      </c>
      <c r="AG250" s="192">
        <f t="shared" si="11"/>
        <v>0.26599</v>
      </c>
    </row>
    <row r="251" spans="1:33" x14ac:dyDescent="0.25">
      <c r="A251" s="1">
        <v>1960</v>
      </c>
      <c r="B251" s="1" t="s">
        <v>17</v>
      </c>
      <c r="C251" s="1" t="str">
        <f t="shared" si="9"/>
        <v>1960MBDefault</v>
      </c>
      <c r="D251" s="56">
        <v>0.12182999999999999</v>
      </c>
      <c r="E251" s="56">
        <v>0.4264</v>
      </c>
      <c r="F251" s="56">
        <v>0</v>
      </c>
      <c r="G251" s="56">
        <v>2.4369999999999999E-2</v>
      </c>
      <c r="H251" s="56">
        <v>0.1066</v>
      </c>
      <c r="I251" s="56">
        <v>0</v>
      </c>
      <c r="J251" s="56">
        <v>0</v>
      </c>
      <c r="K251" s="56">
        <v>3.0499999999999998E-3</v>
      </c>
      <c r="L251" s="56">
        <v>6.0899999999999999E-3</v>
      </c>
      <c r="M251" s="56">
        <v>4.061E-2</v>
      </c>
      <c r="N251" s="56">
        <v>5.0599999999998979E-3</v>
      </c>
      <c r="O251" s="56">
        <v>0</v>
      </c>
      <c r="P251" s="56">
        <v>0</v>
      </c>
      <c r="Q251" s="56">
        <v>1.0199999999999999E-3</v>
      </c>
      <c r="R251" s="56">
        <v>0</v>
      </c>
      <c r="S251" s="56">
        <v>7.11E-3</v>
      </c>
      <c r="T251" s="56">
        <v>8.1220000000000001E-2</v>
      </c>
      <c r="U251" s="56">
        <v>6.0909999999999999E-2</v>
      </c>
      <c r="V251" s="56">
        <v>0.10152</v>
      </c>
      <c r="W251" s="56">
        <v>6.0899999999999999E-3</v>
      </c>
      <c r="X251" s="56">
        <v>0</v>
      </c>
      <c r="Y251" s="56">
        <v>0</v>
      </c>
      <c r="Z251" s="56">
        <v>0</v>
      </c>
      <c r="AA251" s="56">
        <v>8.1200000000000005E-3</v>
      </c>
      <c r="AB251" s="56">
        <v>0</v>
      </c>
      <c r="AC251" s="56">
        <v>0</v>
      </c>
      <c r="AE251" s="271">
        <f t="shared" si="10"/>
        <v>1</v>
      </c>
      <c r="AG251" s="192">
        <f t="shared" si="11"/>
        <v>0.26599</v>
      </c>
    </row>
    <row r="252" spans="1:33" x14ac:dyDescent="0.25">
      <c r="A252" s="1">
        <v>1960</v>
      </c>
      <c r="B252" s="1" t="s">
        <v>20</v>
      </c>
      <c r="C252" s="1" t="str">
        <f t="shared" si="9"/>
        <v>1960NBDefault</v>
      </c>
      <c r="D252" s="56">
        <v>0.12182999999999999</v>
      </c>
      <c r="E252" s="56">
        <v>0.4264</v>
      </c>
      <c r="F252" s="56">
        <v>0</v>
      </c>
      <c r="G252" s="56">
        <v>2.4369999999999999E-2</v>
      </c>
      <c r="H252" s="56">
        <v>0.1066</v>
      </c>
      <c r="I252" s="56">
        <v>0</v>
      </c>
      <c r="J252" s="56">
        <v>0</v>
      </c>
      <c r="K252" s="56">
        <v>3.0499999999999998E-3</v>
      </c>
      <c r="L252" s="56">
        <v>6.0899999999999999E-3</v>
      </c>
      <c r="M252" s="56">
        <v>4.061E-2</v>
      </c>
      <c r="N252" s="56">
        <v>5.0599999999998979E-3</v>
      </c>
      <c r="O252" s="56">
        <v>0</v>
      </c>
      <c r="P252" s="56">
        <v>0</v>
      </c>
      <c r="Q252" s="56">
        <v>1.0199999999999999E-3</v>
      </c>
      <c r="R252" s="56">
        <v>0</v>
      </c>
      <c r="S252" s="56">
        <v>7.11E-3</v>
      </c>
      <c r="T252" s="56">
        <v>8.1220000000000001E-2</v>
      </c>
      <c r="U252" s="56">
        <v>6.0909999999999999E-2</v>
      </c>
      <c r="V252" s="56">
        <v>0.10152</v>
      </c>
      <c r="W252" s="56">
        <v>6.0899999999999999E-3</v>
      </c>
      <c r="X252" s="56">
        <v>0</v>
      </c>
      <c r="Y252" s="56">
        <v>0</v>
      </c>
      <c r="Z252" s="56">
        <v>0</v>
      </c>
      <c r="AA252" s="56">
        <v>8.1200000000000005E-3</v>
      </c>
      <c r="AB252" s="56">
        <v>0</v>
      </c>
      <c r="AC252" s="56">
        <v>0</v>
      </c>
      <c r="AE252" s="271">
        <f t="shared" si="10"/>
        <v>1</v>
      </c>
      <c r="AG252" s="192">
        <f t="shared" si="11"/>
        <v>0.26599</v>
      </c>
    </row>
    <row r="253" spans="1:33" x14ac:dyDescent="0.25">
      <c r="A253" s="1">
        <v>1960</v>
      </c>
      <c r="B253" s="1" t="s">
        <v>21</v>
      </c>
      <c r="C253" s="1" t="str">
        <f t="shared" si="9"/>
        <v>1960NLDefault</v>
      </c>
      <c r="D253" s="56">
        <v>0.12182999999999999</v>
      </c>
      <c r="E253" s="56">
        <v>0.4264</v>
      </c>
      <c r="F253" s="56">
        <v>0</v>
      </c>
      <c r="G253" s="56">
        <v>2.4369999999999999E-2</v>
      </c>
      <c r="H253" s="56">
        <v>0.1066</v>
      </c>
      <c r="I253" s="56">
        <v>0</v>
      </c>
      <c r="J253" s="56">
        <v>0</v>
      </c>
      <c r="K253" s="56">
        <v>3.0499999999999998E-3</v>
      </c>
      <c r="L253" s="56">
        <v>6.0899999999999999E-3</v>
      </c>
      <c r="M253" s="56">
        <v>4.061E-2</v>
      </c>
      <c r="N253" s="56">
        <v>5.0599999999998979E-3</v>
      </c>
      <c r="O253" s="56">
        <v>0</v>
      </c>
      <c r="P253" s="56">
        <v>0</v>
      </c>
      <c r="Q253" s="56">
        <v>1.0199999999999999E-3</v>
      </c>
      <c r="R253" s="56">
        <v>0</v>
      </c>
      <c r="S253" s="56">
        <v>7.11E-3</v>
      </c>
      <c r="T253" s="56">
        <v>8.1220000000000001E-2</v>
      </c>
      <c r="U253" s="56">
        <v>6.0909999999999999E-2</v>
      </c>
      <c r="V253" s="56">
        <v>0.10152</v>
      </c>
      <c r="W253" s="56">
        <v>6.0899999999999999E-3</v>
      </c>
      <c r="X253" s="56">
        <v>0</v>
      </c>
      <c r="Y253" s="56">
        <v>0</v>
      </c>
      <c r="Z253" s="56">
        <v>0</v>
      </c>
      <c r="AA253" s="56">
        <v>8.1200000000000005E-3</v>
      </c>
      <c r="AB253" s="56">
        <v>0</v>
      </c>
      <c r="AC253" s="56">
        <v>0</v>
      </c>
      <c r="AE253" s="271">
        <f t="shared" si="10"/>
        <v>1</v>
      </c>
      <c r="AG253" s="192">
        <f t="shared" si="11"/>
        <v>0.26599</v>
      </c>
    </row>
    <row r="254" spans="1:33" x14ac:dyDescent="0.25">
      <c r="A254" s="1">
        <v>1960</v>
      </c>
      <c r="B254" s="1" t="s">
        <v>22</v>
      </c>
      <c r="C254" s="1" t="str">
        <f t="shared" si="9"/>
        <v>1960NSDefault</v>
      </c>
      <c r="D254" s="56">
        <v>0.12182999999999999</v>
      </c>
      <c r="E254" s="56">
        <v>0.4264</v>
      </c>
      <c r="F254" s="56">
        <v>0</v>
      </c>
      <c r="G254" s="56">
        <v>2.4369999999999999E-2</v>
      </c>
      <c r="H254" s="56">
        <v>0.1066</v>
      </c>
      <c r="I254" s="56">
        <v>0</v>
      </c>
      <c r="J254" s="56">
        <v>0</v>
      </c>
      <c r="K254" s="56">
        <v>3.0499999999999998E-3</v>
      </c>
      <c r="L254" s="56">
        <v>6.0899999999999999E-3</v>
      </c>
      <c r="M254" s="56">
        <v>4.061E-2</v>
      </c>
      <c r="N254" s="56">
        <v>5.0599999999998979E-3</v>
      </c>
      <c r="O254" s="56">
        <v>0</v>
      </c>
      <c r="P254" s="56">
        <v>0</v>
      </c>
      <c r="Q254" s="56">
        <v>1.0199999999999999E-3</v>
      </c>
      <c r="R254" s="56">
        <v>0</v>
      </c>
      <c r="S254" s="56">
        <v>7.11E-3</v>
      </c>
      <c r="T254" s="56">
        <v>8.1220000000000001E-2</v>
      </c>
      <c r="U254" s="56">
        <v>6.0909999999999999E-2</v>
      </c>
      <c r="V254" s="56">
        <v>0.10152</v>
      </c>
      <c r="W254" s="56">
        <v>6.0899999999999999E-3</v>
      </c>
      <c r="X254" s="56">
        <v>0</v>
      </c>
      <c r="Y254" s="56">
        <v>0</v>
      </c>
      <c r="Z254" s="56">
        <v>0</v>
      </c>
      <c r="AA254" s="56">
        <v>8.1200000000000005E-3</v>
      </c>
      <c r="AB254" s="56">
        <v>0</v>
      </c>
      <c r="AC254" s="56">
        <v>0</v>
      </c>
      <c r="AE254" s="271">
        <f t="shared" si="10"/>
        <v>1</v>
      </c>
      <c r="AG254" s="192">
        <f t="shared" si="11"/>
        <v>0.26599</v>
      </c>
    </row>
    <row r="255" spans="1:33" x14ac:dyDescent="0.25">
      <c r="A255" s="1">
        <v>1960</v>
      </c>
      <c r="B255" s="1" t="s">
        <v>24</v>
      </c>
      <c r="C255" s="1" t="str">
        <f t="shared" si="9"/>
        <v>1960NTDefault</v>
      </c>
      <c r="D255" s="56">
        <v>0.12182999999999999</v>
      </c>
      <c r="E255" s="56">
        <v>0.4264</v>
      </c>
      <c r="F255" s="56">
        <v>0</v>
      </c>
      <c r="G255" s="56">
        <v>2.4369999999999999E-2</v>
      </c>
      <c r="H255" s="56">
        <v>0.1066</v>
      </c>
      <c r="I255" s="56">
        <v>0</v>
      </c>
      <c r="J255" s="56">
        <v>0</v>
      </c>
      <c r="K255" s="56">
        <v>3.0499999999999998E-3</v>
      </c>
      <c r="L255" s="56">
        <v>6.0899999999999999E-3</v>
      </c>
      <c r="M255" s="56">
        <v>4.061E-2</v>
      </c>
      <c r="N255" s="56">
        <v>5.0599999999998979E-3</v>
      </c>
      <c r="O255" s="56">
        <v>0</v>
      </c>
      <c r="P255" s="56">
        <v>0</v>
      </c>
      <c r="Q255" s="56">
        <v>1.0199999999999999E-3</v>
      </c>
      <c r="R255" s="56">
        <v>0</v>
      </c>
      <c r="S255" s="56">
        <v>7.11E-3</v>
      </c>
      <c r="T255" s="56">
        <v>8.1220000000000001E-2</v>
      </c>
      <c r="U255" s="56">
        <v>6.0909999999999999E-2</v>
      </c>
      <c r="V255" s="56">
        <v>0.10152</v>
      </c>
      <c r="W255" s="56">
        <v>6.0899999999999999E-3</v>
      </c>
      <c r="X255" s="56">
        <v>0</v>
      </c>
      <c r="Y255" s="56">
        <v>0</v>
      </c>
      <c r="Z255" s="56">
        <v>0</v>
      </c>
      <c r="AA255" s="56">
        <v>8.1200000000000005E-3</v>
      </c>
      <c r="AB255" s="56">
        <v>0</v>
      </c>
      <c r="AC255" s="56">
        <v>0</v>
      </c>
      <c r="AD255" s="51"/>
      <c r="AE255" s="271">
        <f t="shared" si="10"/>
        <v>1</v>
      </c>
      <c r="AG255" s="192">
        <f t="shared" si="11"/>
        <v>0.26599</v>
      </c>
    </row>
    <row r="256" spans="1:33" x14ac:dyDescent="0.25">
      <c r="A256" s="1">
        <v>1960</v>
      </c>
      <c r="B256" s="1" t="s">
        <v>25</v>
      </c>
      <c r="C256" s="1" t="str">
        <f t="shared" si="9"/>
        <v>1960NUDefault</v>
      </c>
      <c r="D256" s="56">
        <v>0.12182999999999999</v>
      </c>
      <c r="E256" s="56">
        <v>0.4264</v>
      </c>
      <c r="F256" s="56">
        <v>0</v>
      </c>
      <c r="G256" s="56">
        <v>2.4369999999999999E-2</v>
      </c>
      <c r="H256" s="56">
        <v>0.1066</v>
      </c>
      <c r="I256" s="56">
        <v>0</v>
      </c>
      <c r="J256" s="56">
        <v>0</v>
      </c>
      <c r="K256" s="56">
        <v>3.0499999999999998E-3</v>
      </c>
      <c r="L256" s="56">
        <v>6.0899999999999999E-3</v>
      </c>
      <c r="M256" s="56">
        <v>4.061E-2</v>
      </c>
      <c r="N256" s="56">
        <v>5.0599999999998979E-3</v>
      </c>
      <c r="O256" s="56">
        <v>0</v>
      </c>
      <c r="P256" s="56">
        <v>0</v>
      </c>
      <c r="Q256" s="56">
        <v>1.0199999999999999E-3</v>
      </c>
      <c r="R256" s="56">
        <v>0</v>
      </c>
      <c r="S256" s="56">
        <v>7.11E-3</v>
      </c>
      <c r="T256" s="56">
        <v>8.1220000000000001E-2</v>
      </c>
      <c r="U256" s="56">
        <v>6.0909999999999999E-2</v>
      </c>
      <c r="V256" s="56">
        <v>0.10152</v>
      </c>
      <c r="W256" s="56">
        <v>6.0899999999999999E-3</v>
      </c>
      <c r="X256" s="56">
        <v>0</v>
      </c>
      <c r="Y256" s="56">
        <v>0</v>
      </c>
      <c r="Z256" s="56">
        <v>0</v>
      </c>
      <c r="AA256" s="56">
        <v>8.1200000000000005E-3</v>
      </c>
      <c r="AB256" s="56">
        <v>0</v>
      </c>
      <c r="AC256" s="56">
        <v>0</v>
      </c>
      <c r="AE256" s="271">
        <f t="shared" si="10"/>
        <v>1</v>
      </c>
      <c r="AG256" s="192">
        <f t="shared" si="11"/>
        <v>0.26599</v>
      </c>
    </row>
    <row r="257" spans="1:33" x14ac:dyDescent="0.25">
      <c r="A257" s="1">
        <v>1960</v>
      </c>
      <c r="B257" s="1" t="s">
        <v>18</v>
      </c>
      <c r="C257" s="1" t="str">
        <f t="shared" si="9"/>
        <v>1960ONDefault</v>
      </c>
      <c r="D257" s="56">
        <v>0.12182999999999999</v>
      </c>
      <c r="E257" s="56">
        <v>0.4264</v>
      </c>
      <c r="F257" s="56">
        <v>0</v>
      </c>
      <c r="G257" s="56">
        <v>2.4369999999999999E-2</v>
      </c>
      <c r="H257" s="56">
        <v>0.1066</v>
      </c>
      <c r="I257" s="56">
        <v>0</v>
      </c>
      <c r="J257" s="56">
        <v>0</v>
      </c>
      <c r="K257" s="56">
        <v>3.0499999999999998E-3</v>
      </c>
      <c r="L257" s="56">
        <v>6.0899999999999999E-3</v>
      </c>
      <c r="M257" s="56">
        <v>4.061E-2</v>
      </c>
      <c r="N257" s="56">
        <v>5.0599999999998979E-3</v>
      </c>
      <c r="O257" s="56">
        <v>0</v>
      </c>
      <c r="P257" s="56">
        <v>0</v>
      </c>
      <c r="Q257" s="56">
        <v>1.0199999999999999E-3</v>
      </c>
      <c r="R257" s="56">
        <v>0</v>
      </c>
      <c r="S257" s="56">
        <v>7.11E-3</v>
      </c>
      <c r="T257" s="56">
        <v>8.1220000000000001E-2</v>
      </c>
      <c r="U257" s="56">
        <v>6.0909999999999999E-2</v>
      </c>
      <c r="V257" s="56">
        <v>0.10152</v>
      </c>
      <c r="W257" s="56">
        <v>6.0899999999999999E-3</v>
      </c>
      <c r="X257" s="56">
        <v>0</v>
      </c>
      <c r="Y257" s="56">
        <v>0</v>
      </c>
      <c r="Z257" s="56">
        <v>0</v>
      </c>
      <c r="AA257" s="56">
        <v>8.1200000000000005E-3</v>
      </c>
      <c r="AB257" s="56">
        <v>0</v>
      </c>
      <c r="AC257" s="56">
        <v>0</v>
      </c>
      <c r="AE257" s="271">
        <f t="shared" si="10"/>
        <v>1</v>
      </c>
      <c r="AG257" s="192">
        <f t="shared" si="11"/>
        <v>0.26599</v>
      </c>
    </row>
    <row r="258" spans="1:33" x14ac:dyDescent="0.25">
      <c r="A258" s="1">
        <v>1960</v>
      </c>
      <c r="B258" s="1" t="s">
        <v>23</v>
      </c>
      <c r="C258" s="1" t="str">
        <f t="shared" ref="C258:C321" si="12">CONCATENATE(A258,B258,"Default")</f>
        <v>1960PEDefault</v>
      </c>
      <c r="D258" s="56">
        <v>0.12182999999999999</v>
      </c>
      <c r="E258" s="56">
        <v>0.4264</v>
      </c>
      <c r="F258" s="56">
        <v>0</v>
      </c>
      <c r="G258" s="56">
        <v>2.4369999999999999E-2</v>
      </c>
      <c r="H258" s="56">
        <v>0.1066</v>
      </c>
      <c r="I258" s="56">
        <v>0</v>
      </c>
      <c r="J258" s="56">
        <v>0</v>
      </c>
      <c r="K258" s="56">
        <v>3.0499999999999998E-3</v>
      </c>
      <c r="L258" s="56">
        <v>6.0899999999999999E-3</v>
      </c>
      <c r="M258" s="56">
        <v>4.061E-2</v>
      </c>
      <c r="N258" s="56">
        <v>5.0599999999998979E-3</v>
      </c>
      <c r="O258" s="56">
        <v>0</v>
      </c>
      <c r="P258" s="56">
        <v>0</v>
      </c>
      <c r="Q258" s="56">
        <v>1.0199999999999999E-3</v>
      </c>
      <c r="R258" s="56">
        <v>0</v>
      </c>
      <c r="S258" s="56">
        <v>7.11E-3</v>
      </c>
      <c r="T258" s="56">
        <v>8.1220000000000001E-2</v>
      </c>
      <c r="U258" s="56">
        <v>6.0909999999999999E-2</v>
      </c>
      <c r="V258" s="56">
        <v>0.10152</v>
      </c>
      <c r="W258" s="56">
        <v>6.0899999999999999E-3</v>
      </c>
      <c r="X258" s="56">
        <v>0</v>
      </c>
      <c r="Y258" s="56">
        <v>0</v>
      </c>
      <c r="Z258" s="56">
        <v>0</v>
      </c>
      <c r="AA258" s="56">
        <v>8.1200000000000005E-3</v>
      </c>
      <c r="AB258" s="56">
        <v>0</v>
      </c>
      <c r="AC258" s="56">
        <v>0</v>
      </c>
      <c r="AE258" s="271">
        <f t="shared" ref="AE258:AE321" si="13">SUM(D258:AC258)</f>
        <v>1</v>
      </c>
      <c r="AG258" s="192">
        <f t="shared" ref="AG258:AG321" si="14">+SUM(Q258:AC258)</f>
        <v>0.26599</v>
      </c>
    </row>
    <row r="259" spans="1:33" x14ac:dyDescent="0.25">
      <c r="A259" s="1">
        <v>1960</v>
      </c>
      <c r="B259" s="1" t="s">
        <v>19</v>
      </c>
      <c r="C259" s="1" t="str">
        <f t="shared" si="12"/>
        <v>1960QCDefault</v>
      </c>
      <c r="D259" s="56">
        <v>0.12182999999999999</v>
      </c>
      <c r="E259" s="56">
        <v>0.4264</v>
      </c>
      <c r="F259" s="56">
        <v>0</v>
      </c>
      <c r="G259" s="56">
        <v>2.4369999999999999E-2</v>
      </c>
      <c r="H259" s="56">
        <v>0.1066</v>
      </c>
      <c r="I259" s="56">
        <v>0</v>
      </c>
      <c r="J259" s="56">
        <v>0</v>
      </c>
      <c r="K259" s="56">
        <v>3.0499999999999998E-3</v>
      </c>
      <c r="L259" s="56">
        <v>6.0899999999999999E-3</v>
      </c>
      <c r="M259" s="56">
        <v>4.061E-2</v>
      </c>
      <c r="N259" s="56">
        <v>5.0599999999998979E-3</v>
      </c>
      <c r="O259" s="56">
        <v>0</v>
      </c>
      <c r="P259" s="56">
        <v>0</v>
      </c>
      <c r="Q259" s="56">
        <v>1.0199999999999999E-3</v>
      </c>
      <c r="R259" s="56">
        <v>0</v>
      </c>
      <c r="S259" s="56">
        <v>7.11E-3</v>
      </c>
      <c r="T259" s="56">
        <v>8.1220000000000001E-2</v>
      </c>
      <c r="U259" s="56">
        <v>6.0909999999999999E-2</v>
      </c>
      <c r="V259" s="56">
        <v>0.10152</v>
      </c>
      <c r="W259" s="56">
        <v>6.0899999999999999E-3</v>
      </c>
      <c r="X259" s="56">
        <v>0</v>
      </c>
      <c r="Y259" s="56">
        <v>0</v>
      </c>
      <c r="Z259" s="56">
        <v>0</v>
      </c>
      <c r="AA259" s="56">
        <v>8.1200000000000005E-3</v>
      </c>
      <c r="AB259" s="56">
        <v>0</v>
      </c>
      <c r="AC259" s="56">
        <v>0</v>
      </c>
      <c r="AE259" s="271">
        <f t="shared" si="13"/>
        <v>1</v>
      </c>
      <c r="AG259" s="192">
        <f t="shared" si="14"/>
        <v>0.26599</v>
      </c>
    </row>
    <row r="260" spans="1:33" x14ac:dyDescent="0.25">
      <c r="A260" s="1">
        <v>1960</v>
      </c>
      <c r="B260" s="1" t="s">
        <v>16</v>
      </c>
      <c r="C260" s="1" t="str">
        <f t="shared" si="12"/>
        <v>1960SKDefault</v>
      </c>
      <c r="D260" s="56">
        <v>0.12182999999999999</v>
      </c>
      <c r="E260" s="56">
        <v>0.4264</v>
      </c>
      <c r="F260" s="56">
        <v>0</v>
      </c>
      <c r="G260" s="56">
        <v>2.4369999999999999E-2</v>
      </c>
      <c r="H260" s="56">
        <v>0.1066</v>
      </c>
      <c r="I260" s="56">
        <v>0</v>
      </c>
      <c r="J260" s="56">
        <v>0</v>
      </c>
      <c r="K260" s="56">
        <v>3.0499999999999998E-3</v>
      </c>
      <c r="L260" s="56">
        <v>6.0899999999999999E-3</v>
      </c>
      <c r="M260" s="56">
        <v>4.061E-2</v>
      </c>
      <c r="N260" s="56">
        <v>5.0599999999998979E-3</v>
      </c>
      <c r="O260" s="56">
        <v>0</v>
      </c>
      <c r="P260" s="56">
        <v>0</v>
      </c>
      <c r="Q260" s="56">
        <v>1.0199999999999999E-3</v>
      </c>
      <c r="R260" s="56">
        <v>0</v>
      </c>
      <c r="S260" s="56">
        <v>7.11E-3</v>
      </c>
      <c r="T260" s="56">
        <v>8.1220000000000001E-2</v>
      </c>
      <c r="U260" s="56">
        <v>6.0909999999999999E-2</v>
      </c>
      <c r="V260" s="56">
        <v>0.10152</v>
      </c>
      <c r="W260" s="56">
        <v>6.0899999999999999E-3</v>
      </c>
      <c r="X260" s="56">
        <v>0</v>
      </c>
      <c r="Y260" s="56">
        <v>0</v>
      </c>
      <c r="Z260" s="56">
        <v>0</v>
      </c>
      <c r="AA260" s="56">
        <v>8.1200000000000005E-3</v>
      </c>
      <c r="AB260" s="56">
        <v>0</v>
      </c>
      <c r="AC260" s="56">
        <v>0</v>
      </c>
      <c r="AE260" s="271">
        <f t="shared" si="13"/>
        <v>1</v>
      </c>
      <c r="AG260" s="192">
        <f t="shared" si="14"/>
        <v>0.26599</v>
      </c>
    </row>
    <row r="261" spans="1:33" x14ac:dyDescent="0.25">
      <c r="A261" s="1">
        <v>1960</v>
      </c>
      <c r="B261" s="1" t="s">
        <v>26</v>
      </c>
      <c r="C261" s="1" t="str">
        <f t="shared" si="12"/>
        <v>1960YTDefault</v>
      </c>
      <c r="D261" s="56">
        <v>0.12182999999999999</v>
      </c>
      <c r="E261" s="56">
        <v>0.4264</v>
      </c>
      <c r="F261" s="56">
        <v>0</v>
      </c>
      <c r="G261" s="56">
        <v>2.4369999999999999E-2</v>
      </c>
      <c r="H261" s="56">
        <v>0.1066</v>
      </c>
      <c r="I261" s="56">
        <v>0</v>
      </c>
      <c r="J261" s="56">
        <v>0</v>
      </c>
      <c r="K261" s="56">
        <v>3.0499999999999998E-3</v>
      </c>
      <c r="L261" s="56">
        <v>6.0899999999999999E-3</v>
      </c>
      <c r="M261" s="56">
        <v>4.061E-2</v>
      </c>
      <c r="N261" s="56">
        <v>5.0599999999998979E-3</v>
      </c>
      <c r="O261" s="56">
        <v>0</v>
      </c>
      <c r="P261" s="56">
        <v>0</v>
      </c>
      <c r="Q261" s="56">
        <v>1.0199999999999999E-3</v>
      </c>
      <c r="R261" s="56">
        <v>0</v>
      </c>
      <c r="S261" s="56">
        <v>7.11E-3</v>
      </c>
      <c r="T261" s="56">
        <v>8.1220000000000001E-2</v>
      </c>
      <c r="U261" s="56">
        <v>6.0909999999999999E-2</v>
      </c>
      <c r="V261" s="56">
        <v>0.10152</v>
      </c>
      <c r="W261" s="56">
        <v>6.0899999999999999E-3</v>
      </c>
      <c r="X261" s="56">
        <v>0</v>
      </c>
      <c r="Y261" s="56">
        <v>0</v>
      </c>
      <c r="Z261" s="56">
        <v>0</v>
      </c>
      <c r="AA261" s="56">
        <v>8.1200000000000005E-3</v>
      </c>
      <c r="AB261" s="56">
        <v>0</v>
      </c>
      <c r="AC261" s="56">
        <v>0</v>
      </c>
      <c r="AE261" s="271">
        <f t="shared" si="13"/>
        <v>1</v>
      </c>
      <c r="AG261" s="192">
        <f t="shared" si="14"/>
        <v>0.26599</v>
      </c>
    </row>
    <row r="262" spans="1:33" x14ac:dyDescent="0.25">
      <c r="A262" s="1">
        <v>1961</v>
      </c>
      <c r="B262" s="1" t="s">
        <v>14</v>
      </c>
      <c r="C262" s="1" t="str">
        <f t="shared" si="12"/>
        <v>1961ABDefault</v>
      </c>
      <c r="D262" s="56">
        <v>0.12182999999999999</v>
      </c>
      <c r="E262" s="56">
        <v>0.4264</v>
      </c>
      <c r="F262" s="56">
        <v>0</v>
      </c>
      <c r="G262" s="56">
        <v>2.4369999999999999E-2</v>
      </c>
      <c r="H262" s="56">
        <v>0.1066</v>
      </c>
      <c r="I262" s="56">
        <v>0</v>
      </c>
      <c r="J262" s="56">
        <v>0</v>
      </c>
      <c r="K262" s="56">
        <v>3.0499999999999998E-3</v>
      </c>
      <c r="L262" s="56">
        <v>6.0899999999999999E-3</v>
      </c>
      <c r="M262" s="56">
        <v>4.061E-2</v>
      </c>
      <c r="N262" s="56">
        <v>5.0599999999998979E-3</v>
      </c>
      <c r="O262" s="56">
        <v>0</v>
      </c>
      <c r="P262" s="56">
        <v>0</v>
      </c>
      <c r="Q262" s="56">
        <v>1.0199999999999999E-3</v>
      </c>
      <c r="R262" s="56">
        <v>0</v>
      </c>
      <c r="S262" s="56">
        <v>7.11E-3</v>
      </c>
      <c r="T262" s="56">
        <v>8.1220000000000001E-2</v>
      </c>
      <c r="U262" s="56">
        <v>6.0909999999999999E-2</v>
      </c>
      <c r="V262" s="56">
        <v>0.10152</v>
      </c>
      <c r="W262" s="56">
        <v>6.0899999999999999E-3</v>
      </c>
      <c r="X262" s="56">
        <v>0</v>
      </c>
      <c r="Y262" s="56">
        <v>0</v>
      </c>
      <c r="Z262" s="56">
        <v>0</v>
      </c>
      <c r="AA262" s="56">
        <v>8.1200000000000005E-3</v>
      </c>
      <c r="AB262" s="56">
        <v>0</v>
      </c>
      <c r="AC262" s="56">
        <v>0</v>
      </c>
      <c r="AE262" s="271">
        <f t="shared" si="13"/>
        <v>1</v>
      </c>
      <c r="AG262" s="192">
        <f t="shared" si="14"/>
        <v>0.26599</v>
      </c>
    </row>
    <row r="263" spans="1:33" x14ac:dyDescent="0.25">
      <c r="A263" s="1">
        <v>1961</v>
      </c>
      <c r="B263" s="1" t="s">
        <v>15</v>
      </c>
      <c r="C263" s="1" t="str">
        <f t="shared" si="12"/>
        <v>1961BCDefault</v>
      </c>
      <c r="D263" s="56">
        <v>0.12182999999999999</v>
      </c>
      <c r="E263" s="56">
        <v>0.4264</v>
      </c>
      <c r="F263" s="56">
        <v>0</v>
      </c>
      <c r="G263" s="56">
        <v>2.4369999999999999E-2</v>
      </c>
      <c r="H263" s="56">
        <v>0.1066</v>
      </c>
      <c r="I263" s="56">
        <v>0</v>
      </c>
      <c r="J263" s="56">
        <v>0</v>
      </c>
      <c r="K263" s="56">
        <v>3.0499999999999998E-3</v>
      </c>
      <c r="L263" s="56">
        <v>6.0899999999999999E-3</v>
      </c>
      <c r="M263" s="56">
        <v>4.061E-2</v>
      </c>
      <c r="N263" s="56">
        <v>5.0599999999998979E-3</v>
      </c>
      <c r="O263" s="56">
        <v>0</v>
      </c>
      <c r="P263" s="56">
        <v>0</v>
      </c>
      <c r="Q263" s="56">
        <v>1.0199999999999999E-3</v>
      </c>
      <c r="R263" s="56">
        <v>0</v>
      </c>
      <c r="S263" s="56">
        <v>7.11E-3</v>
      </c>
      <c r="T263" s="56">
        <v>8.1220000000000001E-2</v>
      </c>
      <c r="U263" s="56">
        <v>6.0909999999999999E-2</v>
      </c>
      <c r="V263" s="56">
        <v>0.10152</v>
      </c>
      <c r="W263" s="56">
        <v>6.0899999999999999E-3</v>
      </c>
      <c r="X263" s="56">
        <v>0</v>
      </c>
      <c r="Y263" s="56">
        <v>0</v>
      </c>
      <c r="Z263" s="56">
        <v>0</v>
      </c>
      <c r="AA263" s="56">
        <v>8.1200000000000005E-3</v>
      </c>
      <c r="AB263" s="56">
        <v>0</v>
      </c>
      <c r="AC263" s="56">
        <v>0</v>
      </c>
      <c r="AE263" s="271">
        <f t="shared" si="13"/>
        <v>1</v>
      </c>
      <c r="AG263" s="192">
        <f t="shared" si="14"/>
        <v>0.26599</v>
      </c>
    </row>
    <row r="264" spans="1:33" x14ac:dyDescent="0.25">
      <c r="A264" s="1">
        <v>1961</v>
      </c>
      <c r="B264" s="1" t="s">
        <v>17</v>
      </c>
      <c r="C264" s="1" t="str">
        <f t="shared" si="12"/>
        <v>1961MBDefault</v>
      </c>
      <c r="D264" s="56">
        <v>0.12182999999999999</v>
      </c>
      <c r="E264" s="56">
        <v>0.4264</v>
      </c>
      <c r="F264" s="56">
        <v>0</v>
      </c>
      <c r="G264" s="56">
        <v>2.4369999999999999E-2</v>
      </c>
      <c r="H264" s="56">
        <v>0.1066</v>
      </c>
      <c r="I264" s="56">
        <v>0</v>
      </c>
      <c r="J264" s="56">
        <v>0</v>
      </c>
      <c r="K264" s="56">
        <v>3.0499999999999998E-3</v>
      </c>
      <c r="L264" s="56">
        <v>6.0899999999999999E-3</v>
      </c>
      <c r="M264" s="56">
        <v>4.061E-2</v>
      </c>
      <c r="N264" s="56">
        <v>5.0599999999998979E-3</v>
      </c>
      <c r="O264" s="56">
        <v>0</v>
      </c>
      <c r="P264" s="56">
        <v>0</v>
      </c>
      <c r="Q264" s="56">
        <v>1.0199999999999999E-3</v>
      </c>
      <c r="R264" s="56">
        <v>0</v>
      </c>
      <c r="S264" s="56">
        <v>7.11E-3</v>
      </c>
      <c r="T264" s="56">
        <v>8.1220000000000001E-2</v>
      </c>
      <c r="U264" s="56">
        <v>6.0909999999999999E-2</v>
      </c>
      <c r="V264" s="56">
        <v>0.10152</v>
      </c>
      <c r="W264" s="56">
        <v>6.0899999999999999E-3</v>
      </c>
      <c r="X264" s="56">
        <v>0</v>
      </c>
      <c r="Y264" s="56">
        <v>0</v>
      </c>
      <c r="Z264" s="56">
        <v>0</v>
      </c>
      <c r="AA264" s="56">
        <v>8.1200000000000005E-3</v>
      </c>
      <c r="AB264" s="56">
        <v>0</v>
      </c>
      <c r="AC264" s="56">
        <v>0</v>
      </c>
      <c r="AE264" s="271">
        <f t="shared" si="13"/>
        <v>1</v>
      </c>
      <c r="AG264" s="192">
        <f t="shared" si="14"/>
        <v>0.26599</v>
      </c>
    </row>
    <row r="265" spans="1:33" x14ac:dyDescent="0.25">
      <c r="A265" s="1">
        <v>1961</v>
      </c>
      <c r="B265" s="1" t="s">
        <v>20</v>
      </c>
      <c r="C265" s="1" t="str">
        <f t="shared" si="12"/>
        <v>1961NBDefault</v>
      </c>
      <c r="D265" s="56">
        <v>0.12182999999999999</v>
      </c>
      <c r="E265" s="56">
        <v>0.4264</v>
      </c>
      <c r="F265" s="56">
        <v>0</v>
      </c>
      <c r="G265" s="56">
        <v>2.4369999999999999E-2</v>
      </c>
      <c r="H265" s="56">
        <v>0.1066</v>
      </c>
      <c r="I265" s="56">
        <v>0</v>
      </c>
      <c r="J265" s="56">
        <v>0</v>
      </c>
      <c r="K265" s="56">
        <v>3.0499999999999998E-3</v>
      </c>
      <c r="L265" s="56">
        <v>6.0899999999999999E-3</v>
      </c>
      <c r="M265" s="56">
        <v>4.061E-2</v>
      </c>
      <c r="N265" s="56">
        <v>5.0599999999998979E-3</v>
      </c>
      <c r="O265" s="56">
        <v>0</v>
      </c>
      <c r="P265" s="56">
        <v>0</v>
      </c>
      <c r="Q265" s="56">
        <v>1.0199999999999999E-3</v>
      </c>
      <c r="R265" s="56">
        <v>0</v>
      </c>
      <c r="S265" s="56">
        <v>7.11E-3</v>
      </c>
      <c r="T265" s="56">
        <v>8.1220000000000001E-2</v>
      </c>
      <c r="U265" s="56">
        <v>6.0909999999999999E-2</v>
      </c>
      <c r="V265" s="56">
        <v>0.10152</v>
      </c>
      <c r="W265" s="56">
        <v>6.0899999999999999E-3</v>
      </c>
      <c r="X265" s="56">
        <v>0</v>
      </c>
      <c r="Y265" s="56">
        <v>0</v>
      </c>
      <c r="Z265" s="56">
        <v>0</v>
      </c>
      <c r="AA265" s="56">
        <v>8.1200000000000005E-3</v>
      </c>
      <c r="AB265" s="56">
        <v>0</v>
      </c>
      <c r="AC265" s="56">
        <v>0</v>
      </c>
      <c r="AE265" s="271">
        <f t="shared" si="13"/>
        <v>1</v>
      </c>
      <c r="AG265" s="192">
        <f t="shared" si="14"/>
        <v>0.26599</v>
      </c>
    </row>
    <row r="266" spans="1:33" x14ac:dyDescent="0.25">
      <c r="A266" s="1">
        <v>1961</v>
      </c>
      <c r="B266" s="1" t="s">
        <v>21</v>
      </c>
      <c r="C266" s="1" t="str">
        <f t="shared" si="12"/>
        <v>1961NLDefault</v>
      </c>
      <c r="D266" s="56">
        <v>0.12182999999999999</v>
      </c>
      <c r="E266" s="56">
        <v>0.4264</v>
      </c>
      <c r="F266" s="56">
        <v>0</v>
      </c>
      <c r="G266" s="56">
        <v>2.4369999999999999E-2</v>
      </c>
      <c r="H266" s="56">
        <v>0.1066</v>
      </c>
      <c r="I266" s="56">
        <v>0</v>
      </c>
      <c r="J266" s="56">
        <v>0</v>
      </c>
      <c r="K266" s="56">
        <v>3.0499999999999998E-3</v>
      </c>
      <c r="L266" s="56">
        <v>6.0899999999999999E-3</v>
      </c>
      <c r="M266" s="56">
        <v>4.061E-2</v>
      </c>
      <c r="N266" s="56">
        <v>5.0599999999998979E-3</v>
      </c>
      <c r="O266" s="56">
        <v>0</v>
      </c>
      <c r="P266" s="56">
        <v>0</v>
      </c>
      <c r="Q266" s="56">
        <v>1.0199999999999999E-3</v>
      </c>
      <c r="R266" s="56">
        <v>0</v>
      </c>
      <c r="S266" s="56">
        <v>7.11E-3</v>
      </c>
      <c r="T266" s="56">
        <v>8.1220000000000001E-2</v>
      </c>
      <c r="U266" s="56">
        <v>6.0909999999999999E-2</v>
      </c>
      <c r="V266" s="56">
        <v>0.10152</v>
      </c>
      <c r="W266" s="56">
        <v>6.0899999999999999E-3</v>
      </c>
      <c r="X266" s="56">
        <v>0</v>
      </c>
      <c r="Y266" s="56">
        <v>0</v>
      </c>
      <c r="Z266" s="56">
        <v>0</v>
      </c>
      <c r="AA266" s="56">
        <v>8.1200000000000005E-3</v>
      </c>
      <c r="AB266" s="56">
        <v>0</v>
      </c>
      <c r="AC266" s="56">
        <v>0</v>
      </c>
      <c r="AE266" s="271">
        <f t="shared" si="13"/>
        <v>1</v>
      </c>
      <c r="AG266" s="192">
        <f t="shared" si="14"/>
        <v>0.26599</v>
      </c>
    </row>
    <row r="267" spans="1:33" x14ac:dyDescent="0.25">
      <c r="A267" s="1">
        <v>1961</v>
      </c>
      <c r="B267" s="1" t="s">
        <v>22</v>
      </c>
      <c r="C267" s="1" t="str">
        <f t="shared" si="12"/>
        <v>1961NSDefault</v>
      </c>
      <c r="D267" s="56">
        <v>0.12182999999999999</v>
      </c>
      <c r="E267" s="56">
        <v>0.4264</v>
      </c>
      <c r="F267" s="56">
        <v>0</v>
      </c>
      <c r="G267" s="56">
        <v>2.4369999999999999E-2</v>
      </c>
      <c r="H267" s="56">
        <v>0.1066</v>
      </c>
      <c r="I267" s="56">
        <v>0</v>
      </c>
      <c r="J267" s="56">
        <v>0</v>
      </c>
      <c r="K267" s="56">
        <v>3.0499999999999998E-3</v>
      </c>
      <c r="L267" s="56">
        <v>6.0899999999999999E-3</v>
      </c>
      <c r="M267" s="56">
        <v>4.061E-2</v>
      </c>
      <c r="N267" s="56">
        <v>5.0599999999998979E-3</v>
      </c>
      <c r="O267" s="56">
        <v>0</v>
      </c>
      <c r="P267" s="56">
        <v>0</v>
      </c>
      <c r="Q267" s="56">
        <v>1.0199999999999999E-3</v>
      </c>
      <c r="R267" s="56">
        <v>0</v>
      </c>
      <c r="S267" s="56">
        <v>7.11E-3</v>
      </c>
      <c r="T267" s="56">
        <v>8.1220000000000001E-2</v>
      </c>
      <c r="U267" s="56">
        <v>6.0909999999999999E-2</v>
      </c>
      <c r="V267" s="56">
        <v>0.10152</v>
      </c>
      <c r="W267" s="56">
        <v>6.0899999999999999E-3</v>
      </c>
      <c r="X267" s="56">
        <v>0</v>
      </c>
      <c r="Y267" s="56">
        <v>0</v>
      </c>
      <c r="Z267" s="56">
        <v>0</v>
      </c>
      <c r="AA267" s="56">
        <v>8.1200000000000005E-3</v>
      </c>
      <c r="AB267" s="56">
        <v>0</v>
      </c>
      <c r="AC267" s="56">
        <v>0</v>
      </c>
      <c r="AE267" s="271">
        <f t="shared" si="13"/>
        <v>1</v>
      </c>
      <c r="AG267" s="192">
        <f t="shared" si="14"/>
        <v>0.26599</v>
      </c>
    </row>
    <row r="268" spans="1:33" x14ac:dyDescent="0.25">
      <c r="A268" s="1">
        <v>1961</v>
      </c>
      <c r="B268" s="1" t="s">
        <v>24</v>
      </c>
      <c r="C268" s="1" t="str">
        <f t="shared" si="12"/>
        <v>1961NTDefault</v>
      </c>
      <c r="D268" s="56">
        <v>0.12182999999999999</v>
      </c>
      <c r="E268" s="56">
        <v>0.4264</v>
      </c>
      <c r="F268" s="56">
        <v>0</v>
      </c>
      <c r="G268" s="56">
        <v>2.4369999999999999E-2</v>
      </c>
      <c r="H268" s="56">
        <v>0.1066</v>
      </c>
      <c r="I268" s="56">
        <v>0</v>
      </c>
      <c r="J268" s="56">
        <v>0</v>
      </c>
      <c r="K268" s="56">
        <v>3.0499999999999998E-3</v>
      </c>
      <c r="L268" s="56">
        <v>6.0899999999999999E-3</v>
      </c>
      <c r="M268" s="56">
        <v>4.061E-2</v>
      </c>
      <c r="N268" s="56">
        <v>5.0599999999998979E-3</v>
      </c>
      <c r="O268" s="56">
        <v>0</v>
      </c>
      <c r="P268" s="56">
        <v>0</v>
      </c>
      <c r="Q268" s="56">
        <v>1.0199999999999999E-3</v>
      </c>
      <c r="R268" s="56">
        <v>0</v>
      </c>
      <c r="S268" s="56">
        <v>7.11E-3</v>
      </c>
      <c r="T268" s="56">
        <v>8.1220000000000001E-2</v>
      </c>
      <c r="U268" s="56">
        <v>6.0909999999999999E-2</v>
      </c>
      <c r="V268" s="56">
        <v>0.10152</v>
      </c>
      <c r="W268" s="56">
        <v>6.0899999999999999E-3</v>
      </c>
      <c r="X268" s="56">
        <v>0</v>
      </c>
      <c r="Y268" s="56">
        <v>0</v>
      </c>
      <c r="Z268" s="56">
        <v>0</v>
      </c>
      <c r="AA268" s="56">
        <v>8.1200000000000005E-3</v>
      </c>
      <c r="AB268" s="56">
        <v>0</v>
      </c>
      <c r="AC268" s="56">
        <v>0</v>
      </c>
      <c r="AD268" s="51"/>
      <c r="AE268" s="271">
        <f t="shared" si="13"/>
        <v>1</v>
      </c>
      <c r="AG268" s="192">
        <f t="shared" si="14"/>
        <v>0.26599</v>
      </c>
    </row>
    <row r="269" spans="1:33" x14ac:dyDescent="0.25">
      <c r="A269" s="1">
        <v>1961</v>
      </c>
      <c r="B269" s="1" t="s">
        <v>25</v>
      </c>
      <c r="C269" s="1" t="str">
        <f t="shared" si="12"/>
        <v>1961NUDefault</v>
      </c>
      <c r="D269" s="56">
        <v>0.12182999999999999</v>
      </c>
      <c r="E269" s="56">
        <v>0.4264</v>
      </c>
      <c r="F269" s="56">
        <v>0</v>
      </c>
      <c r="G269" s="56">
        <v>2.4369999999999999E-2</v>
      </c>
      <c r="H269" s="56">
        <v>0.1066</v>
      </c>
      <c r="I269" s="56">
        <v>0</v>
      </c>
      <c r="J269" s="56">
        <v>0</v>
      </c>
      <c r="K269" s="56">
        <v>3.0499999999999998E-3</v>
      </c>
      <c r="L269" s="56">
        <v>6.0899999999999999E-3</v>
      </c>
      <c r="M269" s="56">
        <v>4.061E-2</v>
      </c>
      <c r="N269" s="56">
        <v>5.0599999999998979E-3</v>
      </c>
      <c r="O269" s="56">
        <v>0</v>
      </c>
      <c r="P269" s="56">
        <v>0</v>
      </c>
      <c r="Q269" s="56">
        <v>1.0199999999999999E-3</v>
      </c>
      <c r="R269" s="56">
        <v>0</v>
      </c>
      <c r="S269" s="56">
        <v>7.11E-3</v>
      </c>
      <c r="T269" s="56">
        <v>8.1220000000000001E-2</v>
      </c>
      <c r="U269" s="56">
        <v>6.0909999999999999E-2</v>
      </c>
      <c r="V269" s="56">
        <v>0.10152</v>
      </c>
      <c r="W269" s="56">
        <v>6.0899999999999999E-3</v>
      </c>
      <c r="X269" s="56">
        <v>0</v>
      </c>
      <c r="Y269" s="56">
        <v>0</v>
      </c>
      <c r="Z269" s="56">
        <v>0</v>
      </c>
      <c r="AA269" s="56">
        <v>8.1200000000000005E-3</v>
      </c>
      <c r="AB269" s="56">
        <v>0</v>
      </c>
      <c r="AC269" s="56">
        <v>0</v>
      </c>
      <c r="AE269" s="271">
        <f t="shared" si="13"/>
        <v>1</v>
      </c>
      <c r="AG269" s="192">
        <f t="shared" si="14"/>
        <v>0.26599</v>
      </c>
    </row>
    <row r="270" spans="1:33" x14ac:dyDescent="0.25">
      <c r="A270" s="1">
        <v>1961</v>
      </c>
      <c r="B270" s="1" t="s">
        <v>18</v>
      </c>
      <c r="C270" s="1" t="str">
        <f t="shared" si="12"/>
        <v>1961ONDefault</v>
      </c>
      <c r="D270" s="56">
        <v>0.12182999999999999</v>
      </c>
      <c r="E270" s="56">
        <v>0.4264</v>
      </c>
      <c r="F270" s="56">
        <v>0</v>
      </c>
      <c r="G270" s="56">
        <v>2.4369999999999999E-2</v>
      </c>
      <c r="H270" s="56">
        <v>0.1066</v>
      </c>
      <c r="I270" s="56">
        <v>0</v>
      </c>
      <c r="J270" s="56">
        <v>0</v>
      </c>
      <c r="K270" s="56">
        <v>3.0499999999999998E-3</v>
      </c>
      <c r="L270" s="56">
        <v>6.0899999999999999E-3</v>
      </c>
      <c r="M270" s="56">
        <v>4.061E-2</v>
      </c>
      <c r="N270" s="56">
        <v>5.0599999999998979E-3</v>
      </c>
      <c r="O270" s="56">
        <v>0</v>
      </c>
      <c r="P270" s="56">
        <v>0</v>
      </c>
      <c r="Q270" s="56">
        <v>1.0199999999999999E-3</v>
      </c>
      <c r="R270" s="56">
        <v>0</v>
      </c>
      <c r="S270" s="56">
        <v>7.11E-3</v>
      </c>
      <c r="T270" s="56">
        <v>8.1220000000000001E-2</v>
      </c>
      <c r="U270" s="56">
        <v>6.0909999999999999E-2</v>
      </c>
      <c r="V270" s="56">
        <v>0.10152</v>
      </c>
      <c r="W270" s="56">
        <v>6.0899999999999999E-3</v>
      </c>
      <c r="X270" s="56">
        <v>0</v>
      </c>
      <c r="Y270" s="56">
        <v>0</v>
      </c>
      <c r="Z270" s="56">
        <v>0</v>
      </c>
      <c r="AA270" s="56">
        <v>8.1200000000000005E-3</v>
      </c>
      <c r="AB270" s="56">
        <v>0</v>
      </c>
      <c r="AC270" s="56">
        <v>0</v>
      </c>
      <c r="AE270" s="271">
        <f t="shared" si="13"/>
        <v>1</v>
      </c>
      <c r="AG270" s="192">
        <f t="shared" si="14"/>
        <v>0.26599</v>
      </c>
    </row>
    <row r="271" spans="1:33" x14ac:dyDescent="0.25">
      <c r="A271" s="1">
        <v>1961</v>
      </c>
      <c r="B271" s="1" t="s">
        <v>23</v>
      </c>
      <c r="C271" s="1" t="str">
        <f t="shared" si="12"/>
        <v>1961PEDefault</v>
      </c>
      <c r="D271" s="56">
        <v>0.12182999999999999</v>
      </c>
      <c r="E271" s="56">
        <v>0.4264</v>
      </c>
      <c r="F271" s="56">
        <v>0</v>
      </c>
      <c r="G271" s="56">
        <v>2.4369999999999999E-2</v>
      </c>
      <c r="H271" s="56">
        <v>0.1066</v>
      </c>
      <c r="I271" s="56">
        <v>0</v>
      </c>
      <c r="J271" s="56">
        <v>0</v>
      </c>
      <c r="K271" s="56">
        <v>3.0499999999999998E-3</v>
      </c>
      <c r="L271" s="56">
        <v>6.0899999999999999E-3</v>
      </c>
      <c r="M271" s="56">
        <v>4.061E-2</v>
      </c>
      <c r="N271" s="56">
        <v>5.0599999999998979E-3</v>
      </c>
      <c r="O271" s="56">
        <v>0</v>
      </c>
      <c r="P271" s="56">
        <v>0</v>
      </c>
      <c r="Q271" s="56">
        <v>1.0199999999999999E-3</v>
      </c>
      <c r="R271" s="56">
        <v>0</v>
      </c>
      <c r="S271" s="56">
        <v>7.11E-3</v>
      </c>
      <c r="T271" s="56">
        <v>8.1220000000000001E-2</v>
      </c>
      <c r="U271" s="56">
        <v>6.0909999999999999E-2</v>
      </c>
      <c r="V271" s="56">
        <v>0.10152</v>
      </c>
      <c r="W271" s="56">
        <v>6.0899999999999999E-3</v>
      </c>
      <c r="X271" s="56">
        <v>0</v>
      </c>
      <c r="Y271" s="56">
        <v>0</v>
      </c>
      <c r="Z271" s="56">
        <v>0</v>
      </c>
      <c r="AA271" s="56">
        <v>8.1200000000000005E-3</v>
      </c>
      <c r="AB271" s="56">
        <v>0</v>
      </c>
      <c r="AC271" s="56">
        <v>0</v>
      </c>
      <c r="AE271" s="271">
        <f t="shared" si="13"/>
        <v>1</v>
      </c>
      <c r="AG271" s="192">
        <f t="shared" si="14"/>
        <v>0.26599</v>
      </c>
    </row>
    <row r="272" spans="1:33" x14ac:dyDescent="0.25">
      <c r="A272" s="1">
        <v>1961</v>
      </c>
      <c r="B272" s="1" t="s">
        <v>19</v>
      </c>
      <c r="C272" s="1" t="str">
        <f t="shared" si="12"/>
        <v>1961QCDefault</v>
      </c>
      <c r="D272" s="56">
        <v>0.12182999999999999</v>
      </c>
      <c r="E272" s="56">
        <v>0.4264</v>
      </c>
      <c r="F272" s="56">
        <v>0</v>
      </c>
      <c r="G272" s="56">
        <v>2.4369999999999999E-2</v>
      </c>
      <c r="H272" s="56">
        <v>0.1066</v>
      </c>
      <c r="I272" s="56">
        <v>0</v>
      </c>
      <c r="J272" s="56">
        <v>0</v>
      </c>
      <c r="K272" s="56">
        <v>3.0499999999999998E-3</v>
      </c>
      <c r="L272" s="56">
        <v>6.0899999999999999E-3</v>
      </c>
      <c r="M272" s="56">
        <v>4.061E-2</v>
      </c>
      <c r="N272" s="56">
        <v>5.0599999999998979E-3</v>
      </c>
      <c r="O272" s="56">
        <v>0</v>
      </c>
      <c r="P272" s="56">
        <v>0</v>
      </c>
      <c r="Q272" s="56">
        <v>1.0199999999999999E-3</v>
      </c>
      <c r="R272" s="56">
        <v>0</v>
      </c>
      <c r="S272" s="56">
        <v>7.11E-3</v>
      </c>
      <c r="T272" s="56">
        <v>8.1220000000000001E-2</v>
      </c>
      <c r="U272" s="56">
        <v>6.0909999999999999E-2</v>
      </c>
      <c r="V272" s="56">
        <v>0.10152</v>
      </c>
      <c r="W272" s="56">
        <v>6.0899999999999999E-3</v>
      </c>
      <c r="X272" s="56">
        <v>0</v>
      </c>
      <c r="Y272" s="56">
        <v>0</v>
      </c>
      <c r="Z272" s="56">
        <v>0</v>
      </c>
      <c r="AA272" s="56">
        <v>8.1200000000000005E-3</v>
      </c>
      <c r="AB272" s="56">
        <v>0</v>
      </c>
      <c r="AC272" s="56">
        <v>0</v>
      </c>
      <c r="AE272" s="271">
        <f t="shared" si="13"/>
        <v>1</v>
      </c>
      <c r="AG272" s="192">
        <f t="shared" si="14"/>
        <v>0.26599</v>
      </c>
    </row>
    <row r="273" spans="1:33" x14ac:dyDescent="0.25">
      <c r="A273" s="1">
        <v>1961</v>
      </c>
      <c r="B273" s="1" t="s">
        <v>16</v>
      </c>
      <c r="C273" s="1" t="str">
        <f t="shared" si="12"/>
        <v>1961SKDefault</v>
      </c>
      <c r="D273" s="56">
        <v>0.12182999999999999</v>
      </c>
      <c r="E273" s="56">
        <v>0.4264</v>
      </c>
      <c r="F273" s="56">
        <v>0</v>
      </c>
      <c r="G273" s="56">
        <v>2.4369999999999999E-2</v>
      </c>
      <c r="H273" s="56">
        <v>0.1066</v>
      </c>
      <c r="I273" s="56">
        <v>0</v>
      </c>
      <c r="J273" s="56">
        <v>0</v>
      </c>
      <c r="K273" s="56">
        <v>3.0499999999999998E-3</v>
      </c>
      <c r="L273" s="56">
        <v>6.0899999999999999E-3</v>
      </c>
      <c r="M273" s="56">
        <v>4.061E-2</v>
      </c>
      <c r="N273" s="56">
        <v>5.0599999999998979E-3</v>
      </c>
      <c r="O273" s="56">
        <v>0</v>
      </c>
      <c r="P273" s="56">
        <v>0</v>
      </c>
      <c r="Q273" s="56">
        <v>1.0199999999999999E-3</v>
      </c>
      <c r="R273" s="56">
        <v>0</v>
      </c>
      <c r="S273" s="56">
        <v>7.11E-3</v>
      </c>
      <c r="T273" s="56">
        <v>8.1220000000000001E-2</v>
      </c>
      <c r="U273" s="56">
        <v>6.0909999999999999E-2</v>
      </c>
      <c r="V273" s="56">
        <v>0.10152</v>
      </c>
      <c r="W273" s="56">
        <v>6.0899999999999999E-3</v>
      </c>
      <c r="X273" s="56">
        <v>0</v>
      </c>
      <c r="Y273" s="56">
        <v>0</v>
      </c>
      <c r="Z273" s="56">
        <v>0</v>
      </c>
      <c r="AA273" s="56">
        <v>8.1200000000000005E-3</v>
      </c>
      <c r="AB273" s="56">
        <v>0</v>
      </c>
      <c r="AC273" s="56">
        <v>0</v>
      </c>
      <c r="AE273" s="271">
        <f t="shared" si="13"/>
        <v>1</v>
      </c>
      <c r="AG273" s="192">
        <f t="shared" si="14"/>
        <v>0.26599</v>
      </c>
    </row>
    <row r="274" spans="1:33" x14ac:dyDescent="0.25">
      <c r="A274" s="1">
        <v>1961</v>
      </c>
      <c r="B274" s="1" t="s">
        <v>26</v>
      </c>
      <c r="C274" s="1" t="str">
        <f t="shared" si="12"/>
        <v>1961YTDefault</v>
      </c>
      <c r="D274" s="56">
        <v>0.12182999999999999</v>
      </c>
      <c r="E274" s="56">
        <v>0.4264</v>
      </c>
      <c r="F274" s="56">
        <v>0</v>
      </c>
      <c r="G274" s="56">
        <v>2.4369999999999999E-2</v>
      </c>
      <c r="H274" s="56">
        <v>0.1066</v>
      </c>
      <c r="I274" s="56">
        <v>0</v>
      </c>
      <c r="J274" s="56">
        <v>0</v>
      </c>
      <c r="K274" s="56">
        <v>3.0499999999999998E-3</v>
      </c>
      <c r="L274" s="56">
        <v>6.0899999999999999E-3</v>
      </c>
      <c r="M274" s="56">
        <v>4.061E-2</v>
      </c>
      <c r="N274" s="56">
        <v>5.0599999999998979E-3</v>
      </c>
      <c r="O274" s="56">
        <v>0</v>
      </c>
      <c r="P274" s="56">
        <v>0</v>
      </c>
      <c r="Q274" s="56">
        <v>1.0199999999999999E-3</v>
      </c>
      <c r="R274" s="56">
        <v>0</v>
      </c>
      <c r="S274" s="56">
        <v>7.11E-3</v>
      </c>
      <c r="T274" s="56">
        <v>8.1220000000000001E-2</v>
      </c>
      <c r="U274" s="56">
        <v>6.0909999999999999E-2</v>
      </c>
      <c r="V274" s="56">
        <v>0.10152</v>
      </c>
      <c r="W274" s="56">
        <v>6.0899999999999999E-3</v>
      </c>
      <c r="X274" s="56">
        <v>0</v>
      </c>
      <c r="Y274" s="56">
        <v>0</v>
      </c>
      <c r="Z274" s="56">
        <v>0</v>
      </c>
      <c r="AA274" s="56">
        <v>8.1200000000000005E-3</v>
      </c>
      <c r="AB274" s="56">
        <v>0</v>
      </c>
      <c r="AC274" s="56">
        <v>0</v>
      </c>
      <c r="AE274" s="271">
        <f t="shared" si="13"/>
        <v>1</v>
      </c>
      <c r="AG274" s="192">
        <f t="shared" si="14"/>
        <v>0.26599</v>
      </c>
    </row>
    <row r="275" spans="1:33" x14ac:dyDescent="0.25">
      <c r="A275" s="1">
        <v>1962</v>
      </c>
      <c r="B275" s="1" t="s">
        <v>14</v>
      </c>
      <c r="C275" s="1" t="str">
        <f t="shared" si="12"/>
        <v>1962ABDefault</v>
      </c>
      <c r="D275" s="56">
        <v>0.12182999999999999</v>
      </c>
      <c r="E275" s="56">
        <v>0.4264</v>
      </c>
      <c r="F275" s="56">
        <v>0</v>
      </c>
      <c r="G275" s="56">
        <v>2.4369999999999999E-2</v>
      </c>
      <c r="H275" s="56">
        <v>0.1066</v>
      </c>
      <c r="I275" s="56">
        <v>0</v>
      </c>
      <c r="J275" s="56">
        <v>0</v>
      </c>
      <c r="K275" s="56">
        <v>3.0499999999999998E-3</v>
      </c>
      <c r="L275" s="56">
        <v>6.0899999999999999E-3</v>
      </c>
      <c r="M275" s="56">
        <v>4.061E-2</v>
      </c>
      <c r="N275" s="56">
        <v>5.0599999999998979E-3</v>
      </c>
      <c r="O275" s="56">
        <v>0</v>
      </c>
      <c r="P275" s="56">
        <v>0</v>
      </c>
      <c r="Q275" s="56">
        <v>1.0199999999999999E-3</v>
      </c>
      <c r="R275" s="56">
        <v>0</v>
      </c>
      <c r="S275" s="56">
        <v>7.11E-3</v>
      </c>
      <c r="T275" s="56">
        <v>8.1220000000000001E-2</v>
      </c>
      <c r="U275" s="56">
        <v>6.0909999999999999E-2</v>
      </c>
      <c r="V275" s="56">
        <v>0.10152</v>
      </c>
      <c r="W275" s="56">
        <v>6.0899999999999999E-3</v>
      </c>
      <c r="X275" s="56">
        <v>0</v>
      </c>
      <c r="Y275" s="56">
        <v>0</v>
      </c>
      <c r="Z275" s="56">
        <v>0</v>
      </c>
      <c r="AA275" s="56">
        <v>8.1200000000000005E-3</v>
      </c>
      <c r="AB275" s="56">
        <v>0</v>
      </c>
      <c r="AC275" s="56">
        <v>0</v>
      </c>
      <c r="AE275" s="271">
        <f t="shared" si="13"/>
        <v>1</v>
      </c>
      <c r="AG275" s="192">
        <f t="shared" si="14"/>
        <v>0.26599</v>
      </c>
    </row>
    <row r="276" spans="1:33" x14ac:dyDescent="0.25">
      <c r="A276" s="1">
        <v>1962</v>
      </c>
      <c r="B276" s="1" t="s">
        <v>15</v>
      </c>
      <c r="C276" s="1" t="str">
        <f t="shared" si="12"/>
        <v>1962BCDefault</v>
      </c>
      <c r="D276" s="56">
        <v>0.12182999999999999</v>
      </c>
      <c r="E276" s="56">
        <v>0.4264</v>
      </c>
      <c r="F276" s="56">
        <v>0</v>
      </c>
      <c r="G276" s="56">
        <v>2.4369999999999999E-2</v>
      </c>
      <c r="H276" s="56">
        <v>0.1066</v>
      </c>
      <c r="I276" s="56">
        <v>0</v>
      </c>
      <c r="J276" s="56">
        <v>0</v>
      </c>
      <c r="K276" s="56">
        <v>3.0499999999999998E-3</v>
      </c>
      <c r="L276" s="56">
        <v>6.0899999999999999E-3</v>
      </c>
      <c r="M276" s="56">
        <v>4.061E-2</v>
      </c>
      <c r="N276" s="56">
        <v>5.0599999999998979E-3</v>
      </c>
      <c r="O276" s="56">
        <v>0</v>
      </c>
      <c r="P276" s="56">
        <v>0</v>
      </c>
      <c r="Q276" s="56">
        <v>1.0199999999999999E-3</v>
      </c>
      <c r="R276" s="56">
        <v>0</v>
      </c>
      <c r="S276" s="56">
        <v>7.11E-3</v>
      </c>
      <c r="T276" s="56">
        <v>8.1220000000000001E-2</v>
      </c>
      <c r="U276" s="56">
        <v>6.0909999999999999E-2</v>
      </c>
      <c r="V276" s="56">
        <v>0.10152</v>
      </c>
      <c r="W276" s="56">
        <v>6.0899999999999999E-3</v>
      </c>
      <c r="X276" s="56">
        <v>0</v>
      </c>
      <c r="Y276" s="56">
        <v>0</v>
      </c>
      <c r="Z276" s="56">
        <v>0</v>
      </c>
      <c r="AA276" s="56">
        <v>8.1200000000000005E-3</v>
      </c>
      <c r="AB276" s="56">
        <v>0</v>
      </c>
      <c r="AC276" s="56">
        <v>0</v>
      </c>
      <c r="AE276" s="271">
        <f t="shared" si="13"/>
        <v>1</v>
      </c>
      <c r="AG276" s="192">
        <f t="shared" si="14"/>
        <v>0.26599</v>
      </c>
    </row>
    <row r="277" spans="1:33" x14ac:dyDescent="0.25">
      <c r="A277" s="1">
        <v>1962</v>
      </c>
      <c r="B277" s="1" t="s">
        <v>17</v>
      </c>
      <c r="C277" s="1" t="str">
        <f t="shared" si="12"/>
        <v>1962MBDefault</v>
      </c>
      <c r="D277" s="56">
        <v>0.12182999999999999</v>
      </c>
      <c r="E277" s="56">
        <v>0.4264</v>
      </c>
      <c r="F277" s="56">
        <v>0</v>
      </c>
      <c r="G277" s="56">
        <v>2.4369999999999999E-2</v>
      </c>
      <c r="H277" s="56">
        <v>0.1066</v>
      </c>
      <c r="I277" s="56">
        <v>0</v>
      </c>
      <c r="J277" s="56">
        <v>0</v>
      </c>
      <c r="K277" s="56">
        <v>3.0499999999999998E-3</v>
      </c>
      <c r="L277" s="56">
        <v>6.0899999999999999E-3</v>
      </c>
      <c r="M277" s="56">
        <v>4.061E-2</v>
      </c>
      <c r="N277" s="56">
        <v>5.0599999999998979E-3</v>
      </c>
      <c r="O277" s="56">
        <v>0</v>
      </c>
      <c r="P277" s="56">
        <v>0</v>
      </c>
      <c r="Q277" s="56">
        <v>1.0199999999999999E-3</v>
      </c>
      <c r="R277" s="56">
        <v>0</v>
      </c>
      <c r="S277" s="56">
        <v>7.11E-3</v>
      </c>
      <c r="T277" s="56">
        <v>8.1220000000000001E-2</v>
      </c>
      <c r="U277" s="56">
        <v>6.0909999999999999E-2</v>
      </c>
      <c r="V277" s="56">
        <v>0.10152</v>
      </c>
      <c r="W277" s="56">
        <v>6.0899999999999999E-3</v>
      </c>
      <c r="X277" s="56">
        <v>0</v>
      </c>
      <c r="Y277" s="56">
        <v>0</v>
      </c>
      <c r="Z277" s="56">
        <v>0</v>
      </c>
      <c r="AA277" s="56">
        <v>8.1200000000000005E-3</v>
      </c>
      <c r="AB277" s="56">
        <v>0</v>
      </c>
      <c r="AC277" s="56">
        <v>0</v>
      </c>
      <c r="AE277" s="271">
        <f t="shared" si="13"/>
        <v>1</v>
      </c>
      <c r="AG277" s="192">
        <f t="shared" si="14"/>
        <v>0.26599</v>
      </c>
    </row>
    <row r="278" spans="1:33" x14ac:dyDescent="0.25">
      <c r="A278" s="1">
        <v>1962</v>
      </c>
      <c r="B278" s="1" t="s">
        <v>20</v>
      </c>
      <c r="C278" s="1" t="str">
        <f t="shared" si="12"/>
        <v>1962NBDefault</v>
      </c>
      <c r="D278" s="56">
        <v>0.12182999999999999</v>
      </c>
      <c r="E278" s="56">
        <v>0.4264</v>
      </c>
      <c r="F278" s="56">
        <v>0</v>
      </c>
      <c r="G278" s="56">
        <v>2.4369999999999999E-2</v>
      </c>
      <c r="H278" s="56">
        <v>0.1066</v>
      </c>
      <c r="I278" s="56">
        <v>0</v>
      </c>
      <c r="J278" s="56">
        <v>0</v>
      </c>
      <c r="K278" s="56">
        <v>3.0499999999999998E-3</v>
      </c>
      <c r="L278" s="56">
        <v>6.0899999999999999E-3</v>
      </c>
      <c r="M278" s="56">
        <v>4.061E-2</v>
      </c>
      <c r="N278" s="56">
        <v>5.0599999999998979E-3</v>
      </c>
      <c r="O278" s="56">
        <v>0</v>
      </c>
      <c r="P278" s="56">
        <v>0</v>
      </c>
      <c r="Q278" s="56">
        <v>1.0199999999999999E-3</v>
      </c>
      <c r="R278" s="56">
        <v>0</v>
      </c>
      <c r="S278" s="56">
        <v>7.11E-3</v>
      </c>
      <c r="T278" s="56">
        <v>8.1220000000000001E-2</v>
      </c>
      <c r="U278" s="56">
        <v>6.0909999999999999E-2</v>
      </c>
      <c r="V278" s="56">
        <v>0.10152</v>
      </c>
      <c r="W278" s="56">
        <v>6.0899999999999999E-3</v>
      </c>
      <c r="X278" s="56">
        <v>0</v>
      </c>
      <c r="Y278" s="56">
        <v>0</v>
      </c>
      <c r="Z278" s="56">
        <v>0</v>
      </c>
      <c r="AA278" s="56">
        <v>8.1200000000000005E-3</v>
      </c>
      <c r="AB278" s="56">
        <v>0</v>
      </c>
      <c r="AC278" s="56">
        <v>0</v>
      </c>
      <c r="AE278" s="271">
        <f t="shared" si="13"/>
        <v>1</v>
      </c>
      <c r="AG278" s="192">
        <f t="shared" si="14"/>
        <v>0.26599</v>
      </c>
    </row>
    <row r="279" spans="1:33" x14ac:dyDescent="0.25">
      <c r="A279" s="1">
        <v>1962</v>
      </c>
      <c r="B279" s="1" t="s">
        <v>21</v>
      </c>
      <c r="C279" s="1" t="str">
        <f t="shared" si="12"/>
        <v>1962NLDefault</v>
      </c>
      <c r="D279" s="56">
        <v>0.12182999999999999</v>
      </c>
      <c r="E279" s="56">
        <v>0.4264</v>
      </c>
      <c r="F279" s="56">
        <v>0</v>
      </c>
      <c r="G279" s="56">
        <v>2.4369999999999999E-2</v>
      </c>
      <c r="H279" s="56">
        <v>0.1066</v>
      </c>
      <c r="I279" s="56">
        <v>0</v>
      </c>
      <c r="J279" s="56">
        <v>0</v>
      </c>
      <c r="K279" s="56">
        <v>3.0499999999999998E-3</v>
      </c>
      <c r="L279" s="56">
        <v>6.0899999999999999E-3</v>
      </c>
      <c r="M279" s="56">
        <v>4.061E-2</v>
      </c>
      <c r="N279" s="56">
        <v>5.0599999999998979E-3</v>
      </c>
      <c r="O279" s="56">
        <v>0</v>
      </c>
      <c r="P279" s="56">
        <v>0</v>
      </c>
      <c r="Q279" s="56">
        <v>1.0199999999999999E-3</v>
      </c>
      <c r="R279" s="56">
        <v>0</v>
      </c>
      <c r="S279" s="56">
        <v>7.11E-3</v>
      </c>
      <c r="T279" s="56">
        <v>8.1220000000000001E-2</v>
      </c>
      <c r="U279" s="56">
        <v>6.0909999999999999E-2</v>
      </c>
      <c r="V279" s="56">
        <v>0.10152</v>
      </c>
      <c r="W279" s="56">
        <v>6.0899999999999999E-3</v>
      </c>
      <c r="X279" s="56">
        <v>0</v>
      </c>
      <c r="Y279" s="56">
        <v>0</v>
      </c>
      <c r="Z279" s="56">
        <v>0</v>
      </c>
      <c r="AA279" s="56">
        <v>8.1200000000000005E-3</v>
      </c>
      <c r="AB279" s="56">
        <v>0</v>
      </c>
      <c r="AC279" s="56">
        <v>0</v>
      </c>
      <c r="AE279" s="271">
        <f t="shared" si="13"/>
        <v>1</v>
      </c>
      <c r="AG279" s="192">
        <f t="shared" si="14"/>
        <v>0.26599</v>
      </c>
    </row>
    <row r="280" spans="1:33" x14ac:dyDescent="0.25">
      <c r="A280" s="1">
        <v>1962</v>
      </c>
      <c r="B280" s="1" t="s">
        <v>22</v>
      </c>
      <c r="C280" s="1" t="str">
        <f t="shared" si="12"/>
        <v>1962NSDefault</v>
      </c>
      <c r="D280" s="56">
        <v>0.12182999999999999</v>
      </c>
      <c r="E280" s="56">
        <v>0.4264</v>
      </c>
      <c r="F280" s="56">
        <v>0</v>
      </c>
      <c r="G280" s="56">
        <v>2.4369999999999999E-2</v>
      </c>
      <c r="H280" s="56">
        <v>0.1066</v>
      </c>
      <c r="I280" s="56">
        <v>0</v>
      </c>
      <c r="J280" s="56">
        <v>0</v>
      </c>
      <c r="K280" s="56">
        <v>3.0499999999999998E-3</v>
      </c>
      <c r="L280" s="56">
        <v>6.0899999999999999E-3</v>
      </c>
      <c r="M280" s="56">
        <v>4.061E-2</v>
      </c>
      <c r="N280" s="56">
        <v>5.0599999999998979E-3</v>
      </c>
      <c r="O280" s="56">
        <v>0</v>
      </c>
      <c r="P280" s="56">
        <v>0</v>
      </c>
      <c r="Q280" s="56">
        <v>1.0199999999999999E-3</v>
      </c>
      <c r="R280" s="56">
        <v>0</v>
      </c>
      <c r="S280" s="56">
        <v>7.11E-3</v>
      </c>
      <c r="T280" s="56">
        <v>8.1220000000000001E-2</v>
      </c>
      <c r="U280" s="56">
        <v>6.0909999999999999E-2</v>
      </c>
      <c r="V280" s="56">
        <v>0.10152</v>
      </c>
      <c r="W280" s="56">
        <v>6.0899999999999999E-3</v>
      </c>
      <c r="X280" s="56">
        <v>0</v>
      </c>
      <c r="Y280" s="56">
        <v>0</v>
      </c>
      <c r="Z280" s="56">
        <v>0</v>
      </c>
      <c r="AA280" s="56">
        <v>8.1200000000000005E-3</v>
      </c>
      <c r="AB280" s="56">
        <v>0</v>
      </c>
      <c r="AC280" s="56">
        <v>0</v>
      </c>
      <c r="AE280" s="271">
        <f t="shared" si="13"/>
        <v>1</v>
      </c>
      <c r="AG280" s="192">
        <f t="shared" si="14"/>
        <v>0.26599</v>
      </c>
    </row>
    <row r="281" spans="1:33" x14ac:dyDescent="0.25">
      <c r="A281" s="1">
        <v>1962</v>
      </c>
      <c r="B281" s="1" t="s">
        <v>24</v>
      </c>
      <c r="C281" s="1" t="str">
        <f t="shared" si="12"/>
        <v>1962NTDefault</v>
      </c>
      <c r="D281" s="56">
        <v>0.12182999999999999</v>
      </c>
      <c r="E281" s="56">
        <v>0.4264</v>
      </c>
      <c r="F281" s="56">
        <v>0</v>
      </c>
      <c r="G281" s="56">
        <v>2.4369999999999999E-2</v>
      </c>
      <c r="H281" s="56">
        <v>0.1066</v>
      </c>
      <c r="I281" s="56">
        <v>0</v>
      </c>
      <c r="J281" s="56">
        <v>0</v>
      </c>
      <c r="K281" s="56">
        <v>3.0499999999999998E-3</v>
      </c>
      <c r="L281" s="56">
        <v>6.0899999999999999E-3</v>
      </c>
      <c r="M281" s="56">
        <v>4.061E-2</v>
      </c>
      <c r="N281" s="56">
        <v>5.0599999999998979E-3</v>
      </c>
      <c r="O281" s="56">
        <v>0</v>
      </c>
      <c r="P281" s="56">
        <v>0</v>
      </c>
      <c r="Q281" s="56">
        <v>1.0199999999999999E-3</v>
      </c>
      <c r="R281" s="56">
        <v>0</v>
      </c>
      <c r="S281" s="56">
        <v>7.11E-3</v>
      </c>
      <c r="T281" s="56">
        <v>8.1220000000000001E-2</v>
      </c>
      <c r="U281" s="56">
        <v>6.0909999999999999E-2</v>
      </c>
      <c r="V281" s="56">
        <v>0.10152</v>
      </c>
      <c r="W281" s="56">
        <v>6.0899999999999999E-3</v>
      </c>
      <c r="X281" s="56">
        <v>0</v>
      </c>
      <c r="Y281" s="56">
        <v>0</v>
      </c>
      <c r="Z281" s="56">
        <v>0</v>
      </c>
      <c r="AA281" s="56">
        <v>8.1200000000000005E-3</v>
      </c>
      <c r="AB281" s="56">
        <v>0</v>
      </c>
      <c r="AC281" s="56">
        <v>0</v>
      </c>
      <c r="AD281" s="51"/>
      <c r="AE281" s="271">
        <f t="shared" si="13"/>
        <v>1</v>
      </c>
      <c r="AG281" s="192">
        <f t="shared" si="14"/>
        <v>0.26599</v>
      </c>
    </row>
    <row r="282" spans="1:33" x14ac:dyDescent="0.25">
      <c r="A282" s="1">
        <v>1962</v>
      </c>
      <c r="B282" s="1" t="s">
        <v>25</v>
      </c>
      <c r="C282" s="1" t="str">
        <f t="shared" si="12"/>
        <v>1962NUDefault</v>
      </c>
      <c r="D282" s="56">
        <v>0.12182999999999999</v>
      </c>
      <c r="E282" s="56">
        <v>0.4264</v>
      </c>
      <c r="F282" s="56">
        <v>0</v>
      </c>
      <c r="G282" s="56">
        <v>2.4369999999999999E-2</v>
      </c>
      <c r="H282" s="56">
        <v>0.1066</v>
      </c>
      <c r="I282" s="56">
        <v>0</v>
      </c>
      <c r="J282" s="56">
        <v>0</v>
      </c>
      <c r="K282" s="56">
        <v>3.0499999999999998E-3</v>
      </c>
      <c r="L282" s="56">
        <v>6.0899999999999999E-3</v>
      </c>
      <c r="M282" s="56">
        <v>4.061E-2</v>
      </c>
      <c r="N282" s="56">
        <v>5.0599999999998979E-3</v>
      </c>
      <c r="O282" s="56">
        <v>0</v>
      </c>
      <c r="P282" s="56">
        <v>0</v>
      </c>
      <c r="Q282" s="56">
        <v>1.0199999999999999E-3</v>
      </c>
      <c r="R282" s="56">
        <v>0</v>
      </c>
      <c r="S282" s="56">
        <v>7.11E-3</v>
      </c>
      <c r="T282" s="56">
        <v>8.1220000000000001E-2</v>
      </c>
      <c r="U282" s="56">
        <v>6.0909999999999999E-2</v>
      </c>
      <c r="V282" s="56">
        <v>0.10152</v>
      </c>
      <c r="W282" s="56">
        <v>6.0899999999999999E-3</v>
      </c>
      <c r="X282" s="56">
        <v>0</v>
      </c>
      <c r="Y282" s="56">
        <v>0</v>
      </c>
      <c r="Z282" s="56">
        <v>0</v>
      </c>
      <c r="AA282" s="56">
        <v>8.1200000000000005E-3</v>
      </c>
      <c r="AB282" s="56">
        <v>0</v>
      </c>
      <c r="AC282" s="56">
        <v>0</v>
      </c>
      <c r="AE282" s="271">
        <f t="shared" si="13"/>
        <v>1</v>
      </c>
      <c r="AG282" s="192">
        <f t="shared" si="14"/>
        <v>0.26599</v>
      </c>
    </row>
    <row r="283" spans="1:33" x14ac:dyDescent="0.25">
      <c r="A283" s="1">
        <v>1962</v>
      </c>
      <c r="B283" s="1" t="s">
        <v>18</v>
      </c>
      <c r="C283" s="1" t="str">
        <f t="shared" si="12"/>
        <v>1962ONDefault</v>
      </c>
      <c r="D283" s="56">
        <v>0.12182999999999999</v>
      </c>
      <c r="E283" s="56">
        <v>0.4264</v>
      </c>
      <c r="F283" s="56">
        <v>0</v>
      </c>
      <c r="G283" s="56">
        <v>2.4369999999999999E-2</v>
      </c>
      <c r="H283" s="56">
        <v>0.1066</v>
      </c>
      <c r="I283" s="56">
        <v>0</v>
      </c>
      <c r="J283" s="56">
        <v>0</v>
      </c>
      <c r="K283" s="56">
        <v>3.0499999999999998E-3</v>
      </c>
      <c r="L283" s="56">
        <v>6.0899999999999999E-3</v>
      </c>
      <c r="M283" s="56">
        <v>4.061E-2</v>
      </c>
      <c r="N283" s="56">
        <v>5.0599999999998979E-3</v>
      </c>
      <c r="O283" s="56">
        <v>0</v>
      </c>
      <c r="P283" s="56">
        <v>0</v>
      </c>
      <c r="Q283" s="56">
        <v>1.0199999999999999E-3</v>
      </c>
      <c r="R283" s="56">
        <v>0</v>
      </c>
      <c r="S283" s="56">
        <v>7.11E-3</v>
      </c>
      <c r="T283" s="56">
        <v>8.1220000000000001E-2</v>
      </c>
      <c r="U283" s="56">
        <v>6.0909999999999999E-2</v>
      </c>
      <c r="V283" s="56">
        <v>0.10152</v>
      </c>
      <c r="W283" s="56">
        <v>6.0899999999999999E-3</v>
      </c>
      <c r="X283" s="56">
        <v>0</v>
      </c>
      <c r="Y283" s="56">
        <v>0</v>
      </c>
      <c r="Z283" s="56">
        <v>0</v>
      </c>
      <c r="AA283" s="56">
        <v>8.1200000000000005E-3</v>
      </c>
      <c r="AB283" s="56">
        <v>0</v>
      </c>
      <c r="AC283" s="56">
        <v>0</v>
      </c>
      <c r="AE283" s="271">
        <f t="shared" si="13"/>
        <v>1</v>
      </c>
      <c r="AG283" s="192">
        <f t="shared" si="14"/>
        <v>0.26599</v>
      </c>
    </row>
    <row r="284" spans="1:33" x14ac:dyDescent="0.25">
      <c r="A284" s="1">
        <v>1962</v>
      </c>
      <c r="B284" s="1" t="s">
        <v>23</v>
      </c>
      <c r="C284" s="1" t="str">
        <f t="shared" si="12"/>
        <v>1962PEDefault</v>
      </c>
      <c r="D284" s="56">
        <v>0.12182999999999999</v>
      </c>
      <c r="E284" s="56">
        <v>0.4264</v>
      </c>
      <c r="F284" s="56">
        <v>0</v>
      </c>
      <c r="G284" s="56">
        <v>2.4369999999999999E-2</v>
      </c>
      <c r="H284" s="56">
        <v>0.1066</v>
      </c>
      <c r="I284" s="56">
        <v>0</v>
      </c>
      <c r="J284" s="56">
        <v>0</v>
      </c>
      <c r="K284" s="56">
        <v>3.0499999999999998E-3</v>
      </c>
      <c r="L284" s="56">
        <v>6.0899999999999999E-3</v>
      </c>
      <c r="M284" s="56">
        <v>4.061E-2</v>
      </c>
      <c r="N284" s="56">
        <v>5.0599999999998979E-3</v>
      </c>
      <c r="O284" s="56">
        <v>0</v>
      </c>
      <c r="P284" s="56">
        <v>0</v>
      </c>
      <c r="Q284" s="56">
        <v>1.0199999999999999E-3</v>
      </c>
      <c r="R284" s="56">
        <v>0</v>
      </c>
      <c r="S284" s="56">
        <v>7.11E-3</v>
      </c>
      <c r="T284" s="56">
        <v>8.1220000000000001E-2</v>
      </c>
      <c r="U284" s="56">
        <v>6.0909999999999999E-2</v>
      </c>
      <c r="V284" s="56">
        <v>0.10152</v>
      </c>
      <c r="W284" s="56">
        <v>6.0899999999999999E-3</v>
      </c>
      <c r="X284" s="56">
        <v>0</v>
      </c>
      <c r="Y284" s="56">
        <v>0</v>
      </c>
      <c r="Z284" s="56">
        <v>0</v>
      </c>
      <c r="AA284" s="56">
        <v>8.1200000000000005E-3</v>
      </c>
      <c r="AB284" s="56">
        <v>0</v>
      </c>
      <c r="AC284" s="56">
        <v>0</v>
      </c>
      <c r="AE284" s="271">
        <f t="shared" si="13"/>
        <v>1</v>
      </c>
      <c r="AG284" s="192">
        <f t="shared" si="14"/>
        <v>0.26599</v>
      </c>
    </row>
    <row r="285" spans="1:33" x14ac:dyDescent="0.25">
      <c r="A285" s="1">
        <v>1962</v>
      </c>
      <c r="B285" s="1" t="s">
        <v>19</v>
      </c>
      <c r="C285" s="1" t="str">
        <f t="shared" si="12"/>
        <v>1962QCDefault</v>
      </c>
      <c r="D285" s="56">
        <v>0.12182999999999999</v>
      </c>
      <c r="E285" s="56">
        <v>0.4264</v>
      </c>
      <c r="F285" s="56">
        <v>0</v>
      </c>
      <c r="G285" s="56">
        <v>2.4369999999999999E-2</v>
      </c>
      <c r="H285" s="56">
        <v>0.1066</v>
      </c>
      <c r="I285" s="56">
        <v>0</v>
      </c>
      <c r="J285" s="56">
        <v>0</v>
      </c>
      <c r="K285" s="56">
        <v>3.0499999999999998E-3</v>
      </c>
      <c r="L285" s="56">
        <v>6.0899999999999999E-3</v>
      </c>
      <c r="M285" s="56">
        <v>4.061E-2</v>
      </c>
      <c r="N285" s="56">
        <v>5.0599999999998979E-3</v>
      </c>
      <c r="O285" s="56">
        <v>0</v>
      </c>
      <c r="P285" s="56">
        <v>0</v>
      </c>
      <c r="Q285" s="56">
        <v>1.0199999999999999E-3</v>
      </c>
      <c r="R285" s="56">
        <v>0</v>
      </c>
      <c r="S285" s="56">
        <v>7.11E-3</v>
      </c>
      <c r="T285" s="56">
        <v>8.1220000000000001E-2</v>
      </c>
      <c r="U285" s="56">
        <v>6.0909999999999999E-2</v>
      </c>
      <c r="V285" s="56">
        <v>0.10152</v>
      </c>
      <c r="W285" s="56">
        <v>6.0899999999999999E-3</v>
      </c>
      <c r="X285" s="56">
        <v>0</v>
      </c>
      <c r="Y285" s="56">
        <v>0</v>
      </c>
      <c r="Z285" s="56">
        <v>0</v>
      </c>
      <c r="AA285" s="56">
        <v>8.1200000000000005E-3</v>
      </c>
      <c r="AB285" s="56">
        <v>0</v>
      </c>
      <c r="AC285" s="56">
        <v>0</v>
      </c>
      <c r="AE285" s="271">
        <f t="shared" si="13"/>
        <v>1</v>
      </c>
      <c r="AG285" s="192">
        <f t="shared" si="14"/>
        <v>0.26599</v>
      </c>
    </row>
    <row r="286" spans="1:33" x14ac:dyDescent="0.25">
      <c r="A286" s="1">
        <v>1962</v>
      </c>
      <c r="B286" s="1" t="s">
        <v>16</v>
      </c>
      <c r="C286" s="1" t="str">
        <f t="shared" si="12"/>
        <v>1962SKDefault</v>
      </c>
      <c r="D286" s="56">
        <v>0.12182999999999999</v>
      </c>
      <c r="E286" s="56">
        <v>0.4264</v>
      </c>
      <c r="F286" s="56">
        <v>0</v>
      </c>
      <c r="G286" s="56">
        <v>2.4369999999999999E-2</v>
      </c>
      <c r="H286" s="56">
        <v>0.1066</v>
      </c>
      <c r="I286" s="56">
        <v>0</v>
      </c>
      <c r="J286" s="56">
        <v>0</v>
      </c>
      <c r="K286" s="56">
        <v>3.0499999999999998E-3</v>
      </c>
      <c r="L286" s="56">
        <v>6.0899999999999999E-3</v>
      </c>
      <c r="M286" s="56">
        <v>4.061E-2</v>
      </c>
      <c r="N286" s="56">
        <v>5.0599999999998979E-3</v>
      </c>
      <c r="O286" s="56">
        <v>0</v>
      </c>
      <c r="P286" s="56">
        <v>0</v>
      </c>
      <c r="Q286" s="56">
        <v>1.0199999999999999E-3</v>
      </c>
      <c r="R286" s="56">
        <v>0</v>
      </c>
      <c r="S286" s="56">
        <v>7.11E-3</v>
      </c>
      <c r="T286" s="56">
        <v>8.1220000000000001E-2</v>
      </c>
      <c r="U286" s="56">
        <v>6.0909999999999999E-2</v>
      </c>
      <c r="V286" s="56">
        <v>0.10152</v>
      </c>
      <c r="W286" s="56">
        <v>6.0899999999999999E-3</v>
      </c>
      <c r="X286" s="56">
        <v>0</v>
      </c>
      <c r="Y286" s="56">
        <v>0</v>
      </c>
      <c r="Z286" s="56">
        <v>0</v>
      </c>
      <c r="AA286" s="56">
        <v>8.1200000000000005E-3</v>
      </c>
      <c r="AB286" s="56">
        <v>0</v>
      </c>
      <c r="AC286" s="56">
        <v>0</v>
      </c>
      <c r="AE286" s="271">
        <f t="shared" si="13"/>
        <v>1</v>
      </c>
      <c r="AG286" s="192">
        <f t="shared" si="14"/>
        <v>0.26599</v>
      </c>
    </row>
    <row r="287" spans="1:33" x14ac:dyDescent="0.25">
      <c r="A287" s="1">
        <v>1962</v>
      </c>
      <c r="B287" s="1" t="s">
        <v>26</v>
      </c>
      <c r="C287" s="1" t="str">
        <f t="shared" si="12"/>
        <v>1962YTDefault</v>
      </c>
      <c r="D287" s="56">
        <v>0.12182999999999999</v>
      </c>
      <c r="E287" s="56">
        <v>0.4264</v>
      </c>
      <c r="F287" s="56">
        <v>0</v>
      </c>
      <c r="G287" s="56">
        <v>2.4369999999999999E-2</v>
      </c>
      <c r="H287" s="56">
        <v>0.1066</v>
      </c>
      <c r="I287" s="56">
        <v>0</v>
      </c>
      <c r="J287" s="56">
        <v>0</v>
      </c>
      <c r="K287" s="56">
        <v>3.0499999999999998E-3</v>
      </c>
      <c r="L287" s="56">
        <v>6.0899999999999999E-3</v>
      </c>
      <c r="M287" s="56">
        <v>4.061E-2</v>
      </c>
      <c r="N287" s="56">
        <v>5.0599999999998979E-3</v>
      </c>
      <c r="O287" s="56">
        <v>0</v>
      </c>
      <c r="P287" s="56">
        <v>0</v>
      </c>
      <c r="Q287" s="56">
        <v>1.0199999999999999E-3</v>
      </c>
      <c r="R287" s="56">
        <v>0</v>
      </c>
      <c r="S287" s="56">
        <v>7.11E-3</v>
      </c>
      <c r="T287" s="56">
        <v>8.1220000000000001E-2</v>
      </c>
      <c r="U287" s="56">
        <v>6.0909999999999999E-2</v>
      </c>
      <c r="V287" s="56">
        <v>0.10152</v>
      </c>
      <c r="W287" s="56">
        <v>6.0899999999999999E-3</v>
      </c>
      <c r="X287" s="56">
        <v>0</v>
      </c>
      <c r="Y287" s="56">
        <v>0</v>
      </c>
      <c r="Z287" s="56">
        <v>0</v>
      </c>
      <c r="AA287" s="56">
        <v>8.1200000000000005E-3</v>
      </c>
      <c r="AB287" s="56">
        <v>0</v>
      </c>
      <c r="AC287" s="56">
        <v>0</v>
      </c>
      <c r="AE287" s="271">
        <f t="shared" si="13"/>
        <v>1</v>
      </c>
      <c r="AG287" s="192">
        <f t="shared" si="14"/>
        <v>0.26599</v>
      </c>
    </row>
    <row r="288" spans="1:33" x14ac:dyDescent="0.25">
      <c r="A288" s="1">
        <v>1963</v>
      </c>
      <c r="B288" s="1" t="s">
        <v>14</v>
      </c>
      <c r="C288" s="1" t="str">
        <f t="shared" si="12"/>
        <v>1963ABDefault</v>
      </c>
      <c r="D288" s="56">
        <v>0.12182999999999999</v>
      </c>
      <c r="E288" s="56">
        <v>0.4264</v>
      </c>
      <c r="F288" s="56">
        <v>0</v>
      </c>
      <c r="G288" s="56">
        <v>2.4369999999999999E-2</v>
      </c>
      <c r="H288" s="56">
        <v>0.1066</v>
      </c>
      <c r="I288" s="56">
        <v>0</v>
      </c>
      <c r="J288" s="56">
        <v>0</v>
      </c>
      <c r="K288" s="56">
        <v>3.0499999999999998E-3</v>
      </c>
      <c r="L288" s="56">
        <v>6.0899999999999999E-3</v>
      </c>
      <c r="M288" s="56">
        <v>4.061E-2</v>
      </c>
      <c r="N288" s="56">
        <v>5.0599999999998979E-3</v>
      </c>
      <c r="O288" s="56">
        <v>0</v>
      </c>
      <c r="P288" s="56">
        <v>0</v>
      </c>
      <c r="Q288" s="56">
        <v>1.0199999999999999E-3</v>
      </c>
      <c r="R288" s="56">
        <v>0</v>
      </c>
      <c r="S288" s="56">
        <v>7.11E-3</v>
      </c>
      <c r="T288" s="56">
        <v>8.1220000000000001E-2</v>
      </c>
      <c r="U288" s="56">
        <v>6.0909999999999999E-2</v>
      </c>
      <c r="V288" s="56">
        <v>0.10152</v>
      </c>
      <c r="W288" s="56">
        <v>6.0899999999999999E-3</v>
      </c>
      <c r="X288" s="56">
        <v>0</v>
      </c>
      <c r="Y288" s="56">
        <v>0</v>
      </c>
      <c r="Z288" s="56">
        <v>0</v>
      </c>
      <c r="AA288" s="56">
        <v>8.1200000000000005E-3</v>
      </c>
      <c r="AB288" s="56">
        <v>0</v>
      </c>
      <c r="AC288" s="56">
        <v>0</v>
      </c>
      <c r="AE288" s="271">
        <f t="shared" si="13"/>
        <v>1</v>
      </c>
      <c r="AG288" s="192">
        <f t="shared" si="14"/>
        <v>0.26599</v>
      </c>
    </row>
    <row r="289" spans="1:33" x14ac:dyDescent="0.25">
      <c r="A289" s="1">
        <v>1963</v>
      </c>
      <c r="B289" s="1" t="s">
        <v>15</v>
      </c>
      <c r="C289" s="1" t="str">
        <f t="shared" si="12"/>
        <v>1963BCDefault</v>
      </c>
      <c r="D289" s="56">
        <v>0.12182999999999999</v>
      </c>
      <c r="E289" s="56">
        <v>0.4264</v>
      </c>
      <c r="F289" s="56">
        <v>0</v>
      </c>
      <c r="G289" s="56">
        <v>2.4369999999999999E-2</v>
      </c>
      <c r="H289" s="56">
        <v>0.1066</v>
      </c>
      <c r="I289" s="56">
        <v>0</v>
      </c>
      <c r="J289" s="56">
        <v>0</v>
      </c>
      <c r="K289" s="56">
        <v>3.0499999999999998E-3</v>
      </c>
      <c r="L289" s="56">
        <v>6.0899999999999999E-3</v>
      </c>
      <c r="M289" s="56">
        <v>4.061E-2</v>
      </c>
      <c r="N289" s="56">
        <v>5.0599999999998979E-3</v>
      </c>
      <c r="O289" s="56">
        <v>0</v>
      </c>
      <c r="P289" s="56">
        <v>0</v>
      </c>
      <c r="Q289" s="56">
        <v>1.0199999999999999E-3</v>
      </c>
      <c r="R289" s="56">
        <v>0</v>
      </c>
      <c r="S289" s="56">
        <v>7.11E-3</v>
      </c>
      <c r="T289" s="56">
        <v>8.1220000000000001E-2</v>
      </c>
      <c r="U289" s="56">
        <v>6.0909999999999999E-2</v>
      </c>
      <c r="V289" s="56">
        <v>0.10152</v>
      </c>
      <c r="W289" s="56">
        <v>6.0899999999999999E-3</v>
      </c>
      <c r="X289" s="56">
        <v>0</v>
      </c>
      <c r="Y289" s="56">
        <v>0</v>
      </c>
      <c r="Z289" s="56">
        <v>0</v>
      </c>
      <c r="AA289" s="56">
        <v>8.1200000000000005E-3</v>
      </c>
      <c r="AB289" s="56">
        <v>0</v>
      </c>
      <c r="AC289" s="56">
        <v>0</v>
      </c>
      <c r="AE289" s="271">
        <f t="shared" si="13"/>
        <v>1</v>
      </c>
      <c r="AG289" s="192">
        <f t="shared" si="14"/>
        <v>0.26599</v>
      </c>
    </row>
    <row r="290" spans="1:33" x14ac:dyDescent="0.25">
      <c r="A290" s="1">
        <v>1963</v>
      </c>
      <c r="B290" s="1" t="s">
        <v>17</v>
      </c>
      <c r="C290" s="1" t="str">
        <f t="shared" si="12"/>
        <v>1963MBDefault</v>
      </c>
      <c r="D290" s="56">
        <v>0.12182999999999999</v>
      </c>
      <c r="E290" s="56">
        <v>0.4264</v>
      </c>
      <c r="F290" s="56">
        <v>0</v>
      </c>
      <c r="G290" s="56">
        <v>2.4369999999999999E-2</v>
      </c>
      <c r="H290" s="56">
        <v>0.1066</v>
      </c>
      <c r="I290" s="56">
        <v>0</v>
      </c>
      <c r="J290" s="56">
        <v>0</v>
      </c>
      <c r="K290" s="56">
        <v>3.0499999999999998E-3</v>
      </c>
      <c r="L290" s="56">
        <v>6.0899999999999999E-3</v>
      </c>
      <c r="M290" s="56">
        <v>4.061E-2</v>
      </c>
      <c r="N290" s="56">
        <v>5.0599999999998979E-3</v>
      </c>
      <c r="O290" s="56">
        <v>0</v>
      </c>
      <c r="P290" s="56">
        <v>0</v>
      </c>
      <c r="Q290" s="56">
        <v>1.0199999999999999E-3</v>
      </c>
      <c r="R290" s="56">
        <v>0</v>
      </c>
      <c r="S290" s="56">
        <v>7.11E-3</v>
      </c>
      <c r="T290" s="56">
        <v>8.1220000000000001E-2</v>
      </c>
      <c r="U290" s="56">
        <v>6.0909999999999999E-2</v>
      </c>
      <c r="V290" s="56">
        <v>0.10152</v>
      </c>
      <c r="W290" s="56">
        <v>6.0899999999999999E-3</v>
      </c>
      <c r="X290" s="56">
        <v>0</v>
      </c>
      <c r="Y290" s="56">
        <v>0</v>
      </c>
      <c r="Z290" s="56">
        <v>0</v>
      </c>
      <c r="AA290" s="56">
        <v>8.1200000000000005E-3</v>
      </c>
      <c r="AB290" s="56">
        <v>0</v>
      </c>
      <c r="AC290" s="56">
        <v>0</v>
      </c>
      <c r="AE290" s="271">
        <f t="shared" si="13"/>
        <v>1</v>
      </c>
      <c r="AG290" s="192">
        <f t="shared" si="14"/>
        <v>0.26599</v>
      </c>
    </row>
    <row r="291" spans="1:33" x14ac:dyDescent="0.25">
      <c r="A291" s="1">
        <v>1963</v>
      </c>
      <c r="B291" s="1" t="s">
        <v>20</v>
      </c>
      <c r="C291" s="1" t="str">
        <f t="shared" si="12"/>
        <v>1963NBDefault</v>
      </c>
      <c r="D291" s="56">
        <v>0.12182999999999999</v>
      </c>
      <c r="E291" s="56">
        <v>0.4264</v>
      </c>
      <c r="F291" s="56">
        <v>0</v>
      </c>
      <c r="G291" s="56">
        <v>2.4369999999999999E-2</v>
      </c>
      <c r="H291" s="56">
        <v>0.1066</v>
      </c>
      <c r="I291" s="56">
        <v>0</v>
      </c>
      <c r="J291" s="56">
        <v>0</v>
      </c>
      <c r="K291" s="56">
        <v>3.0499999999999998E-3</v>
      </c>
      <c r="L291" s="56">
        <v>6.0899999999999999E-3</v>
      </c>
      <c r="M291" s="56">
        <v>4.061E-2</v>
      </c>
      <c r="N291" s="56">
        <v>5.0599999999998979E-3</v>
      </c>
      <c r="O291" s="56">
        <v>0</v>
      </c>
      <c r="P291" s="56">
        <v>0</v>
      </c>
      <c r="Q291" s="56">
        <v>1.0199999999999999E-3</v>
      </c>
      <c r="R291" s="56">
        <v>0</v>
      </c>
      <c r="S291" s="56">
        <v>7.11E-3</v>
      </c>
      <c r="T291" s="56">
        <v>8.1220000000000001E-2</v>
      </c>
      <c r="U291" s="56">
        <v>6.0909999999999999E-2</v>
      </c>
      <c r="V291" s="56">
        <v>0.10152</v>
      </c>
      <c r="W291" s="56">
        <v>6.0899999999999999E-3</v>
      </c>
      <c r="X291" s="56">
        <v>0</v>
      </c>
      <c r="Y291" s="56">
        <v>0</v>
      </c>
      <c r="Z291" s="56">
        <v>0</v>
      </c>
      <c r="AA291" s="56">
        <v>8.1200000000000005E-3</v>
      </c>
      <c r="AB291" s="56">
        <v>0</v>
      </c>
      <c r="AC291" s="56">
        <v>0</v>
      </c>
      <c r="AE291" s="271">
        <f t="shared" si="13"/>
        <v>1</v>
      </c>
      <c r="AG291" s="192">
        <f t="shared" si="14"/>
        <v>0.26599</v>
      </c>
    </row>
    <row r="292" spans="1:33" x14ac:dyDescent="0.25">
      <c r="A292" s="1">
        <v>1963</v>
      </c>
      <c r="B292" s="1" t="s">
        <v>21</v>
      </c>
      <c r="C292" s="1" t="str">
        <f t="shared" si="12"/>
        <v>1963NLDefault</v>
      </c>
      <c r="D292" s="56">
        <v>0.12182999999999999</v>
      </c>
      <c r="E292" s="56">
        <v>0.4264</v>
      </c>
      <c r="F292" s="56">
        <v>0</v>
      </c>
      <c r="G292" s="56">
        <v>2.4369999999999999E-2</v>
      </c>
      <c r="H292" s="56">
        <v>0.1066</v>
      </c>
      <c r="I292" s="56">
        <v>0</v>
      </c>
      <c r="J292" s="56">
        <v>0</v>
      </c>
      <c r="K292" s="56">
        <v>3.0499999999999998E-3</v>
      </c>
      <c r="L292" s="56">
        <v>6.0899999999999999E-3</v>
      </c>
      <c r="M292" s="56">
        <v>4.061E-2</v>
      </c>
      <c r="N292" s="56">
        <v>5.0599999999998979E-3</v>
      </c>
      <c r="O292" s="56">
        <v>0</v>
      </c>
      <c r="P292" s="56">
        <v>0</v>
      </c>
      <c r="Q292" s="56">
        <v>1.0199999999999999E-3</v>
      </c>
      <c r="R292" s="56">
        <v>0</v>
      </c>
      <c r="S292" s="56">
        <v>7.11E-3</v>
      </c>
      <c r="T292" s="56">
        <v>8.1220000000000001E-2</v>
      </c>
      <c r="U292" s="56">
        <v>6.0909999999999999E-2</v>
      </c>
      <c r="V292" s="56">
        <v>0.10152</v>
      </c>
      <c r="W292" s="56">
        <v>6.0899999999999999E-3</v>
      </c>
      <c r="X292" s="56">
        <v>0</v>
      </c>
      <c r="Y292" s="56">
        <v>0</v>
      </c>
      <c r="Z292" s="56">
        <v>0</v>
      </c>
      <c r="AA292" s="56">
        <v>8.1200000000000005E-3</v>
      </c>
      <c r="AB292" s="56">
        <v>0</v>
      </c>
      <c r="AC292" s="56">
        <v>0</v>
      </c>
      <c r="AE292" s="271">
        <f t="shared" si="13"/>
        <v>1</v>
      </c>
      <c r="AG292" s="192">
        <f t="shared" si="14"/>
        <v>0.26599</v>
      </c>
    </row>
    <row r="293" spans="1:33" x14ac:dyDescent="0.25">
      <c r="A293" s="1">
        <v>1963</v>
      </c>
      <c r="B293" s="1" t="s">
        <v>22</v>
      </c>
      <c r="C293" s="1" t="str">
        <f t="shared" si="12"/>
        <v>1963NSDefault</v>
      </c>
      <c r="D293" s="56">
        <v>0.12182999999999999</v>
      </c>
      <c r="E293" s="56">
        <v>0.4264</v>
      </c>
      <c r="F293" s="56">
        <v>0</v>
      </c>
      <c r="G293" s="56">
        <v>2.4369999999999999E-2</v>
      </c>
      <c r="H293" s="56">
        <v>0.1066</v>
      </c>
      <c r="I293" s="56">
        <v>0</v>
      </c>
      <c r="J293" s="56">
        <v>0</v>
      </c>
      <c r="K293" s="56">
        <v>3.0499999999999998E-3</v>
      </c>
      <c r="L293" s="56">
        <v>6.0899999999999999E-3</v>
      </c>
      <c r="M293" s="56">
        <v>4.061E-2</v>
      </c>
      <c r="N293" s="56">
        <v>5.0599999999998979E-3</v>
      </c>
      <c r="O293" s="56">
        <v>0</v>
      </c>
      <c r="P293" s="56">
        <v>0</v>
      </c>
      <c r="Q293" s="56">
        <v>1.0199999999999999E-3</v>
      </c>
      <c r="R293" s="56">
        <v>0</v>
      </c>
      <c r="S293" s="56">
        <v>7.11E-3</v>
      </c>
      <c r="T293" s="56">
        <v>8.1220000000000001E-2</v>
      </c>
      <c r="U293" s="56">
        <v>6.0909999999999999E-2</v>
      </c>
      <c r="V293" s="56">
        <v>0.10152</v>
      </c>
      <c r="W293" s="56">
        <v>6.0899999999999999E-3</v>
      </c>
      <c r="X293" s="56">
        <v>0</v>
      </c>
      <c r="Y293" s="56">
        <v>0</v>
      </c>
      <c r="Z293" s="56">
        <v>0</v>
      </c>
      <c r="AA293" s="56">
        <v>8.1200000000000005E-3</v>
      </c>
      <c r="AB293" s="56">
        <v>0</v>
      </c>
      <c r="AC293" s="56">
        <v>0</v>
      </c>
      <c r="AE293" s="271">
        <f t="shared" si="13"/>
        <v>1</v>
      </c>
      <c r="AG293" s="192">
        <f t="shared" si="14"/>
        <v>0.26599</v>
      </c>
    </row>
    <row r="294" spans="1:33" x14ac:dyDescent="0.25">
      <c r="A294" s="1">
        <v>1963</v>
      </c>
      <c r="B294" s="1" t="s">
        <v>24</v>
      </c>
      <c r="C294" s="1" t="str">
        <f t="shared" si="12"/>
        <v>1963NTDefault</v>
      </c>
      <c r="D294" s="56">
        <v>0.12182999999999999</v>
      </c>
      <c r="E294" s="56">
        <v>0.4264</v>
      </c>
      <c r="F294" s="56">
        <v>0</v>
      </c>
      <c r="G294" s="56">
        <v>2.4369999999999999E-2</v>
      </c>
      <c r="H294" s="56">
        <v>0.1066</v>
      </c>
      <c r="I294" s="56">
        <v>0</v>
      </c>
      <c r="J294" s="56">
        <v>0</v>
      </c>
      <c r="K294" s="56">
        <v>3.0499999999999998E-3</v>
      </c>
      <c r="L294" s="56">
        <v>6.0899999999999999E-3</v>
      </c>
      <c r="M294" s="56">
        <v>4.061E-2</v>
      </c>
      <c r="N294" s="56">
        <v>5.0599999999998979E-3</v>
      </c>
      <c r="O294" s="56">
        <v>0</v>
      </c>
      <c r="P294" s="56">
        <v>0</v>
      </c>
      <c r="Q294" s="56">
        <v>1.0199999999999999E-3</v>
      </c>
      <c r="R294" s="56">
        <v>0</v>
      </c>
      <c r="S294" s="56">
        <v>7.11E-3</v>
      </c>
      <c r="T294" s="56">
        <v>8.1220000000000001E-2</v>
      </c>
      <c r="U294" s="56">
        <v>6.0909999999999999E-2</v>
      </c>
      <c r="V294" s="56">
        <v>0.10152</v>
      </c>
      <c r="W294" s="56">
        <v>6.0899999999999999E-3</v>
      </c>
      <c r="X294" s="56">
        <v>0</v>
      </c>
      <c r="Y294" s="56">
        <v>0</v>
      </c>
      <c r="Z294" s="56">
        <v>0</v>
      </c>
      <c r="AA294" s="56">
        <v>8.1200000000000005E-3</v>
      </c>
      <c r="AB294" s="56">
        <v>0</v>
      </c>
      <c r="AC294" s="56">
        <v>0</v>
      </c>
      <c r="AE294" s="271">
        <f t="shared" si="13"/>
        <v>1</v>
      </c>
      <c r="AG294" s="192">
        <f t="shared" si="14"/>
        <v>0.26599</v>
      </c>
    </row>
    <row r="295" spans="1:33" x14ac:dyDescent="0.25">
      <c r="A295" s="1">
        <v>1963</v>
      </c>
      <c r="B295" s="1" t="s">
        <v>25</v>
      </c>
      <c r="C295" s="1" t="str">
        <f t="shared" si="12"/>
        <v>1963NUDefault</v>
      </c>
      <c r="D295" s="56">
        <v>0.12182999999999999</v>
      </c>
      <c r="E295" s="56">
        <v>0.4264</v>
      </c>
      <c r="F295" s="56">
        <v>0</v>
      </c>
      <c r="G295" s="56">
        <v>2.4369999999999999E-2</v>
      </c>
      <c r="H295" s="56">
        <v>0.1066</v>
      </c>
      <c r="I295" s="56">
        <v>0</v>
      </c>
      <c r="J295" s="56">
        <v>0</v>
      </c>
      <c r="K295" s="56">
        <v>3.0499999999999998E-3</v>
      </c>
      <c r="L295" s="56">
        <v>6.0899999999999999E-3</v>
      </c>
      <c r="M295" s="56">
        <v>4.061E-2</v>
      </c>
      <c r="N295" s="56">
        <v>5.0599999999998979E-3</v>
      </c>
      <c r="O295" s="56">
        <v>0</v>
      </c>
      <c r="P295" s="56">
        <v>0</v>
      </c>
      <c r="Q295" s="56">
        <v>1.0199999999999999E-3</v>
      </c>
      <c r="R295" s="56">
        <v>0</v>
      </c>
      <c r="S295" s="56">
        <v>7.11E-3</v>
      </c>
      <c r="T295" s="56">
        <v>8.1220000000000001E-2</v>
      </c>
      <c r="U295" s="56">
        <v>6.0909999999999999E-2</v>
      </c>
      <c r="V295" s="56">
        <v>0.10152</v>
      </c>
      <c r="W295" s="56">
        <v>6.0899999999999999E-3</v>
      </c>
      <c r="X295" s="56">
        <v>0</v>
      </c>
      <c r="Y295" s="56">
        <v>0</v>
      </c>
      <c r="Z295" s="56">
        <v>0</v>
      </c>
      <c r="AA295" s="56">
        <v>8.1200000000000005E-3</v>
      </c>
      <c r="AB295" s="56">
        <v>0</v>
      </c>
      <c r="AC295" s="56">
        <v>0</v>
      </c>
      <c r="AE295" s="271">
        <f t="shared" si="13"/>
        <v>1</v>
      </c>
      <c r="AG295" s="192">
        <f t="shared" si="14"/>
        <v>0.26599</v>
      </c>
    </row>
    <row r="296" spans="1:33" x14ac:dyDescent="0.25">
      <c r="A296" s="1">
        <v>1963</v>
      </c>
      <c r="B296" s="1" t="s">
        <v>18</v>
      </c>
      <c r="C296" s="1" t="str">
        <f t="shared" si="12"/>
        <v>1963ONDefault</v>
      </c>
      <c r="D296" s="56">
        <v>0.12182999999999999</v>
      </c>
      <c r="E296" s="56">
        <v>0.4264</v>
      </c>
      <c r="F296" s="56">
        <v>0</v>
      </c>
      <c r="G296" s="56">
        <v>2.4369999999999999E-2</v>
      </c>
      <c r="H296" s="56">
        <v>0.1066</v>
      </c>
      <c r="I296" s="56">
        <v>0</v>
      </c>
      <c r="J296" s="56">
        <v>0</v>
      </c>
      <c r="K296" s="56">
        <v>3.0499999999999998E-3</v>
      </c>
      <c r="L296" s="56">
        <v>6.0899999999999999E-3</v>
      </c>
      <c r="M296" s="56">
        <v>4.061E-2</v>
      </c>
      <c r="N296" s="56">
        <v>5.0599999999998979E-3</v>
      </c>
      <c r="O296" s="56">
        <v>0</v>
      </c>
      <c r="P296" s="56">
        <v>0</v>
      </c>
      <c r="Q296" s="56">
        <v>1.0199999999999999E-3</v>
      </c>
      <c r="R296" s="56">
        <v>0</v>
      </c>
      <c r="S296" s="56">
        <v>7.11E-3</v>
      </c>
      <c r="T296" s="56">
        <v>8.1220000000000001E-2</v>
      </c>
      <c r="U296" s="56">
        <v>6.0909999999999999E-2</v>
      </c>
      <c r="V296" s="56">
        <v>0.10152</v>
      </c>
      <c r="W296" s="56">
        <v>6.0899999999999999E-3</v>
      </c>
      <c r="X296" s="56">
        <v>0</v>
      </c>
      <c r="Y296" s="56">
        <v>0</v>
      </c>
      <c r="Z296" s="56">
        <v>0</v>
      </c>
      <c r="AA296" s="56">
        <v>8.1200000000000005E-3</v>
      </c>
      <c r="AB296" s="56">
        <v>0</v>
      </c>
      <c r="AC296" s="56">
        <v>0</v>
      </c>
      <c r="AD296" s="51"/>
      <c r="AE296" s="271">
        <f t="shared" si="13"/>
        <v>1</v>
      </c>
      <c r="AG296" s="192">
        <f t="shared" si="14"/>
        <v>0.26599</v>
      </c>
    </row>
    <row r="297" spans="1:33" x14ac:dyDescent="0.25">
      <c r="A297" s="1">
        <v>1963</v>
      </c>
      <c r="B297" s="1" t="s">
        <v>23</v>
      </c>
      <c r="C297" s="1" t="str">
        <f t="shared" si="12"/>
        <v>1963PEDefault</v>
      </c>
      <c r="D297" s="56">
        <v>0.12182999999999999</v>
      </c>
      <c r="E297" s="56">
        <v>0.4264</v>
      </c>
      <c r="F297" s="56">
        <v>0</v>
      </c>
      <c r="G297" s="56">
        <v>2.4369999999999999E-2</v>
      </c>
      <c r="H297" s="56">
        <v>0.1066</v>
      </c>
      <c r="I297" s="56">
        <v>0</v>
      </c>
      <c r="J297" s="56">
        <v>0</v>
      </c>
      <c r="K297" s="56">
        <v>3.0499999999999998E-3</v>
      </c>
      <c r="L297" s="56">
        <v>6.0899999999999999E-3</v>
      </c>
      <c r="M297" s="56">
        <v>4.061E-2</v>
      </c>
      <c r="N297" s="56">
        <v>5.0599999999998979E-3</v>
      </c>
      <c r="O297" s="56">
        <v>0</v>
      </c>
      <c r="P297" s="56">
        <v>0</v>
      </c>
      <c r="Q297" s="56">
        <v>1.0199999999999999E-3</v>
      </c>
      <c r="R297" s="56">
        <v>0</v>
      </c>
      <c r="S297" s="56">
        <v>7.11E-3</v>
      </c>
      <c r="T297" s="56">
        <v>8.1220000000000001E-2</v>
      </c>
      <c r="U297" s="56">
        <v>6.0909999999999999E-2</v>
      </c>
      <c r="V297" s="56">
        <v>0.10152</v>
      </c>
      <c r="W297" s="56">
        <v>6.0899999999999999E-3</v>
      </c>
      <c r="X297" s="56">
        <v>0</v>
      </c>
      <c r="Y297" s="56">
        <v>0</v>
      </c>
      <c r="Z297" s="56">
        <v>0</v>
      </c>
      <c r="AA297" s="56">
        <v>8.1200000000000005E-3</v>
      </c>
      <c r="AB297" s="56">
        <v>0</v>
      </c>
      <c r="AC297" s="56">
        <v>0</v>
      </c>
      <c r="AE297" s="271">
        <f t="shared" si="13"/>
        <v>1</v>
      </c>
      <c r="AG297" s="192">
        <f t="shared" si="14"/>
        <v>0.26599</v>
      </c>
    </row>
    <row r="298" spans="1:33" x14ac:dyDescent="0.25">
      <c r="A298" s="1">
        <v>1963</v>
      </c>
      <c r="B298" s="1" t="s">
        <v>19</v>
      </c>
      <c r="C298" s="1" t="str">
        <f t="shared" si="12"/>
        <v>1963QCDefault</v>
      </c>
      <c r="D298" s="56">
        <v>0.12182999999999999</v>
      </c>
      <c r="E298" s="56">
        <v>0.4264</v>
      </c>
      <c r="F298" s="56">
        <v>0</v>
      </c>
      <c r="G298" s="56">
        <v>2.4369999999999999E-2</v>
      </c>
      <c r="H298" s="56">
        <v>0.1066</v>
      </c>
      <c r="I298" s="56">
        <v>0</v>
      </c>
      <c r="J298" s="56">
        <v>0</v>
      </c>
      <c r="K298" s="56">
        <v>3.0499999999999998E-3</v>
      </c>
      <c r="L298" s="56">
        <v>6.0899999999999999E-3</v>
      </c>
      <c r="M298" s="56">
        <v>4.061E-2</v>
      </c>
      <c r="N298" s="56">
        <v>5.0599999999998979E-3</v>
      </c>
      <c r="O298" s="56">
        <v>0</v>
      </c>
      <c r="P298" s="56">
        <v>0</v>
      </c>
      <c r="Q298" s="56">
        <v>1.0199999999999999E-3</v>
      </c>
      <c r="R298" s="56">
        <v>0</v>
      </c>
      <c r="S298" s="56">
        <v>7.11E-3</v>
      </c>
      <c r="T298" s="56">
        <v>8.1220000000000001E-2</v>
      </c>
      <c r="U298" s="56">
        <v>6.0909999999999999E-2</v>
      </c>
      <c r="V298" s="56">
        <v>0.10152</v>
      </c>
      <c r="W298" s="56">
        <v>6.0899999999999999E-3</v>
      </c>
      <c r="X298" s="56">
        <v>0</v>
      </c>
      <c r="Y298" s="56">
        <v>0</v>
      </c>
      <c r="Z298" s="56">
        <v>0</v>
      </c>
      <c r="AA298" s="56">
        <v>8.1200000000000005E-3</v>
      </c>
      <c r="AB298" s="56">
        <v>0</v>
      </c>
      <c r="AC298" s="56">
        <v>0</v>
      </c>
      <c r="AE298" s="271">
        <f t="shared" si="13"/>
        <v>1</v>
      </c>
      <c r="AG298" s="192">
        <f t="shared" si="14"/>
        <v>0.26599</v>
      </c>
    </row>
    <row r="299" spans="1:33" x14ac:dyDescent="0.25">
      <c r="A299" s="1">
        <v>1963</v>
      </c>
      <c r="B299" s="1" t="s">
        <v>16</v>
      </c>
      <c r="C299" s="1" t="str">
        <f t="shared" si="12"/>
        <v>1963SKDefault</v>
      </c>
      <c r="D299" s="56">
        <v>0.12182999999999999</v>
      </c>
      <c r="E299" s="56">
        <v>0.4264</v>
      </c>
      <c r="F299" s="56">
        <v>0</v>
      </c>
      <c r="G299" s="56">
        <v>2.4369999999999999E-2</v>
      </c>
      <c r="H299" s="56">
        <v>0.1066</v>
      </c>
      <c r="I299" s="56">
        <v>0</v>
      </c>
      <c r="J299" s="56">
        <v>0</v>
      </c>
      <c r="K299" s="56">
        <v>3.0499999999999998E-3</v>
      </c>
      <c r="L299" s="56">
        <v>6.0899999999999999E-3</v>
      </c>
      <c r="M299" s="56">
        <v>4.061E-2</v>
      </c>
      <c r="N299" s="56">
        <v>5.0599999999998979E-3</v>
      </c>
      <c r="O299" s="56">
        <v>0</v>
      </c>
      <c r="P299" s="56">
        <v>0</v>
      </c>
      <c r="Q299" s="56">
        <v>1.0199999999999999E-3</v>
      </c>
      <c r="R299" s="56">
        <v>0</v>
      </c>
      <c r="S299" s="56">
        <v>7.11E-3</v>
      </c>
      <c r="T299" s="56">
        <v>8.1220000000000001E-2</v>
      </c>
      <c r="U299" s="56">
        <v>6.0909999999999999E-2</v>
      </c>
      <c r="V299" s="56">
        <v>0.10152</v>
      </c>
      <c r="W299" s="56">
        <v>6.0899999999999999E-3</v>
      </c>
      <c r="X299" s="56">
        <v>0</v>
      </c>
      <c r="Y299" s="56">
        <v>0</v>
      </c>
      <c r="Z299" s="56">
        <v>0</v>
      </c>
      <c r="AA299" s="56">
        <v>8.1200000000000005E-3</v>
      </c>
      <c r="AB299" s="56">
        <v>0</v>
      </c>
      <c r="AC299" s="56">
        <v>0</v>
      </c>
      <c r="AE299" s="271">
        <f t="shared" si="13"/>
        <v>1</v>
      </c>
      <c r="AG299" s="192">
        <f t="shared" si="14"/>
        <v>0.26599</v>
      </c>
    </row>
    <row r="300" spans="1:33" x14ac:dyDescent="0.25">
      <c r="A300" s="1">
        <v>1963</v>
      </c>
      <c r="B300" s="1" t="s">
        <v>26</v>
      </c>
      <c r="C300" s="1" t="str">
        <f t="shared" si="12"/>
        <v>1963YTDefault</v>
      </c>
      <c r="D300" s="56">
        <v>0.12182999999999999</v>
      </c>
      <c r="E300" s="56">
        <v>0.4264</v>
      </c>
      <c r="F300" s="56">
        <v>0</v>
      </c>
      <c r="G300" s="56">
        <v>2.4369999999999999E-2</v>
      </c>
      <c r="H300" s="56">
        <v>0.1066</v>
      </c>
      <c r="I300" s="56">
        <v>0</v>
      </c>
      <c r="J300" s="56">
        <v>0</v>
      </c>
      <c r="K300" s="56">
        <v>3.0499999999999998E-3</v>
      </c>
      <c r="L300" s="56">
        <v>6.0899999999999999E-3</v>
      </c>
      <c r="M300" s="56">
        <v>4.061E-2</v>
      </c>
      <c r="N300" s="56">
        <v>5.0599999999998979E-3</v>
      </c>
      <c r="O300" s="56">
        <v>0</v>
      </c>
      <c r="P300" s="56">
        <v>0</v>
      </c>
      <c r="Q300" s="56">
        <v>1.0199999999999999E-3</v>
      </c>
      <c r="R300" s="56">
        <v>0</v>
      </c>
      <c r="S300" s="56">
        <v>7.11E-3</v>
      </c>
      <c r="T300" s="56">
        <v>8.1220000000000001E-2</v>
      </c>
      <c r="U300" s="56">
        <v>6.0909999999999999E-2</v>
      </c>
      <c r="V300" s="56">
        <v>0.10152</v>
      </c>
      <c r="W300" s="56">
        <v>6.0899999999999999E-3</v>
      </c>
      <c r="X300" s="56">
        <v>0</v>
      </c>
      <c r="Y300" s="56">
        <v>0</v>
      </c>
      <c r="Z300" s="56">
        <v>0</v>
      </c>
      <c r="AA300" s="56">
        <v>8.1200000000000005E-3</v>
      </c>
      <c r="AB300" s="56">
        <v>0</v>
      </c>
      <c r="AC300" s="56">
        <v>0</v>
      </c>
      <c r="AE300" s="271">
        <f t="shared" si="13"/>
        <v>1</v>
      </c>
      <c r="AG300" s="192">
        <f t="shared" si="14"/>
        <v>0.26599</v>
      </c>
    </row>
    <row r="301" spans="1:33" x14ac:dyDescent="0.25">
      <c r="A301" s="1">
        <v>1964</v>
      </c>
      <c r="B301" s="1" t="s">
        <v>14</v>
      </c>
      <c r="C301" s="1" t="str">
        <f t="shared" si="12"/>
        <v>1964ABDefault</v>
      </c>
      <c r="D301" s="56">
        <v>0.12182999999999999</v>
      </c>
      <c r="E301" s="56">
        <v>0.4264</v>
      </c>
      <c r="F301" s="56">
        <v>0</v>
      </c>
      <c r="G301" s="56">
        <v>2.4369999999999999E-2</v>
      </c>
      <c r="H301" s="56">
        <v>0.1066</v>
      </c>
      <c r="I301" s="56">
        <v>0</v>
      </c>
      <c r="J301" s="56">
        <v>0</v>
      </c>
      <c r="K301" s="56">
        <v>3.0499999999999998E-3</v>
      </c>
      <c r="L301" s="56">
        <v>6.0899999999999999E-3</v>
      </c>
      <c r="M301" s="56">
        <v>4.061E-2</v>
      </c>
      <c r="N301" s="56">
        <v>5.0599999999998979E-3</v>
      </c>
      <c r="O301" s="56">
        <v>0</v>
      </c>
      <c r="P301" s="56">
        <v>0</v>
      </c>
      <c r="Q301" s="56">
        <v>1.0199999999999999E-3</v>
      </c>
      <c r="R301" s="56">
        <v>0</v>
      </c>
      <c r="S301" s="56">
        <v>7.11E-3</v>
      </c>
      <c r="T301" s="56">
        <v>8.1220000000000001E-2</v>
      </c>
      <c r="U301" s="56">
        <v>6.0909999999999999E-2</v>
      </c>
      <c r="V301" s="56">
        <v>0.10152</v>
      </c>
      <c r="W301" s="56">
        <v>6.0899999999999999E-3</v>
      </c>
      <c r="X301" s="56">
        <v>0</v>
      </c>
      <c r="Y301" s="56">
        <v>0</v>
      </c>
      <c r="Z301" s="56">
        <v>0</v>
      </c>
      <c r="AA301" s="56">
        <v>8.1200000000000005E-3</v>
      </c>
      <c r="AB301" s="56">
        <v>0</v>
      </c>
      <c r="AC301" s="56">
        <v>0</v>
      </c>
      <c r="AE301" s="271">
        <f t="shared" si="13"/>
        <v>1</v>
      </c>
      <c r="AG301" s="192">
        <f t="shared" si="14"/>
        <v>0.26599</v>
      </c>
    </row>
    <row r="302" spans="1:33" x14ac:dyDescent="0.25">
      <c r="A302" s="1">
        <v>1964</v>
      </c>
      <c r="B302" s="1" t="s">
        <v>15</v>
      </c>
      <c r="C302" s="1" t="str">
        <f t="shared" si="12"/>
        <v>1964BCDefault</v>
      </c>
      <c r="D302" s="56">
        <v>0.12182999999999999</v>
      </c>
      <c r="E302" s="56">
        <v>0.4264</v>
      </c>
      <c r="F302" s="56">
        <v>0</v>
      </c>
      <c r="G302" s="56">
        <v>2.4369999999999999E-2</v>
      </c>
      <c r="H302" s="56">
        <v>0.1066</v>
      </c>
      <c r="I302" s="56">
        <v>0</v>
      </c>
      <c r="J302" s="56">
        <v>0</v>
      </c>
      <c r="K302" s="56">
        <v>3.0499999999999998E-3</v>
      </c>
      <c r="L302" s="56">
        <v>6.0899999999999999E-3</v>
      </c>
      <c r="M302" s="56">
        <v>4.061E-2</v>
      </c>
      <c r="N302" s="56">
        <v>5.0599999999998979E-3</v>
      </c>
      <c r="O302" s="56">
        <v>0</v>
      </c>
      <c r="P302" s="56">
        <v>0</v>
      </c>
      <c r="Q302" s="56">
        <v>1.0199999999999999E-3</v>
      </c>
      <c r="R302" s="56">
        <v>0</v>
      </c>
      <c r="S302" s="56">
        <v>7.11E-3</v>
      </c>
      <c r="T302" s="56">
        <v>8.1220000000000001E-2</v>
      </c>
      <c r="U302" s="56">
        <v>6.0909999999999999E-2</v>
      </c>
      <c r="V302" s="56">
        <v>0.10152</v>
      </c>
      <c r="W302" s="56">
        <v>6.0899999999999999E-3</v>
      </c>
      <c r="X302" s="56">
        <v>0</v>
      </c>
      <c r="Y302" s="56">
        <v>0</v>
      </c>
      <c r="Z302" s="56">
        <v>0</v>
      </c>
      <c r="AA302" s="56">
        <v>8.1200000000000005E-3</v>
      </c>
      <c r="AB302" s="56">
        <v>0</v>
      </c>
      <c r="AC302" s="56">
        <v>0</v>
      </c>
      <c r="AE302" s="271">
        <f t="shared" si="13"/>
        <v>1</v>
      </c>
      <c r="AG302" s="192">
        <f t="shared" si="14"/>
        <v>0.26599</v>
      </c>
    </row>
    <row r="303" spans="1:33" x14ac:dyDescent="0.25">
      <c r="A303" s="1">
        <v>1964</v>
      </c>
      <c r="B303" s="1" t="s">
        <v>17</v>
      </c>
      <c r="C303" s="1" t="str">
        <f t="shared" si="12"/>
        <v>1964MBDefault</v>
      </c>
      <c r="D303" s="56">
        <v>0.12182999999999999</v>
      </c>
      <c r="E303" s="56">
        <v>0.4264</v>
      </c>
      <c r="F303" s="56">
        <v>0</v>
      </c>
      <c r="G303" s="56">
        <v>2.4369999999999999E-2</v>
      </c>
      <c r="H303" s="56">
        <v>0.1066</v>
      </c>
      <c r="I303" s="56">
        <v>0</v>
      </c>
      <c r="J303" s="56">
        <v>0</v>
      </c>
      <c r="K303" s="56">
        <v>3.0499999999999998E-3</v>
      </c>
      <c r="L303" s="56">
        <v>6.0899999999999999E-3</v>
      </c>
      <c r="M303" s="56">
        <v>4.061E-2</v>
      </c>
      <c r="N303" s="56">
        <v>5.0599999999998979E-3</v>
      </c>
      <c r="O303" s="56">
        <v>0</v>
      </c>
      <c r="P303" s="56">
        <v>0</v>
      </c>
      <c r="Q303" s="56">
        <v>1.0199999999999999E-3</v>
      </c>
      <c r="R303" s="56">
        <v>0</v>
      </c>
      <c r="S303" s="56">
        <v>7.11E-3</v>
      </c>
      <c r="T303" s="56">
        <v>8.1220000000000001E-2</v>
      </c>
      <c r="U303" s="56">
        <v>6.0909999999999999E-2</v>
      </c>
      <c r="V303" s="56">
        <v>0.10152</v>
      </c>
      <c r="W303" s="56">
        <v>6.0899999999999999E-3</v>
      </c>
      <c r="X303" s="56">
        <v>0</v>
      </c>
      <c r="Y303" s="56">
        <v>0</v>
      </c>
      <c r="Z303" s="56">
        <v>0</v>
      </c>
      <c r="AA303" s="56">
        <v>8.1200000000000005E-3</v>
      </c>
      <c r="AB303" s="56">
        <v>0</v>
      </c>
      <c r="AC303" s="56">
        <v>0</v>
      </c>
      <c r="AE303" s="271">
        <f t="shared" si="13"/>
        <v>1</v>
      </c>
      <c r="AG303" s="192">
        <f t="shared" si="14"/>
        <v>0.26599</v>
      </c>
    </row>
    <row r="304" spans="1:33" x14ac:dyDescent="0.25">
      <c r="A304" s="1">
        <v>1964</v>
      </c>
      <c r="B304" s="1" t="s">
        <v>20</v>
      </c>
      <c r="C304" s="1" t="str">
        <f t="shared" si="12"/>
        <v>1964NBDefault</v>
      </c>
      <c r="D304" s="56">
        <v>0.12182999999999999</v>
      </c>
      <c r="E304" s="56">
        <v>0.4264</v>
      </c>
      <c r="F304" s="56">
        <v>0</v>
      </c>
      <c r="G304" s="56">
        <v>2.4369999999999999E-2</v>
      </c>
      <c r="H304" s="56">
        <v>0.1066</v>
      </c>
      <c r="I304" s="56">
        <v>0</v>
      </c>
      <c r="J304" s="56">
        <v>0</v>
      </c>
      <c r="K304" s="56">
        <v>3.0499999999999998E-3</v>
      </c>
      <c r="L304" s="56">
        <v>6.0899999999999999E-3</v>
      </c>
      <c r="M304" s="56">
        <v>4.061E-2</v>
      </c>
      <c r="N304" s="56">
        <v>5.0599999999998979E-3</v>
      </c>
      <c r="O304" s="56">
        <v>0</v>
      </c>
      <c r="P304" s="56">
        <v>0</v>
      </c>
      <c r="Q304" s="56">
        <v>1.0199999999999999E-3</v>
      </c>
      <c r="R304" s="56">
        <v>0</v>
      </c>
      <c r="S304" s="56">
        <v>7.11E-3</v>
      </c>
      <c r="T304" s="56">
        <v>8.1220000000000001E-2</v>
      </c>
      <c r="U304" s="56">
        <v>6.0909999999999999E-2</v>
      </c>
      <c r="V304" s="56">
        <v>0.10152</v>
      </c>
      <c r="W304" s="56">
        <v>6.0899999999999999E-3</v>
      </c>
      <c r="X304" s="56">
        <v>0</v>
      </c>
      <c r="Y304" s="56">
        <v>0</v>
      </c>
      <c r="Z304" s="56">
        <v>0</v>
      </c>
      <c r="AA304" s="56">
        <v>8.1200000000000005E-3</v>
      </c>
      <c r="AB304" s="56">
        <v>0</v>
      </c>
      <c r="AC304" s="56">
        <v>0</v>
      </c>
      <c r="AE304" s="271">
        <f t="shared" si="13"/>
        <v>1</v>
      </c>
      <c r="AG304" s="192">
        <f t="shared" si="14"/>
        <v>0.26599</v>
      </c>
    </row>
    <row r="305" spans="1:33" x14ac:dyDescent="0.25">
      <c r="A305" s="1">
        <v>1964</v>
      </c>
      <c r="B305" s="1" t="s">
        <v>21</v>
      </c>
      <c r="C305" s="1" t="str">
        <f t="shared" si="12"/>
        <v>1964NLDefault</v>
      </c>
      <c r="D305" s="56">
        <v>0.12182999999999999</v>
      </c>
      <c r="E305" s="56">
        <v>0.4264</v>
      </c>
      <c r="F305" s="56">
        <v>0</v>
      </c>
      <c r="G305" s="56">
        <v>2.4369999999999999E-2</v>
      </c>
      <c r="H305" s="56">
        <v>0.1066</v>
      </c>
      <c r="I305" s="56">
        <v>0</v>
      </c>
      <c r="J305" s="56">
        <v>0</v>
      </c>
      <c r="K305" s="56">
        <v>3.0499999999999998E-3</v>
      </c>
      <c r="L305" s="56">
        <v>6.0899999999999999E-3</v>
      </c>
      <c r="M305" s="56">
        <v>4.061E-2</v>
      </c>
      <c r="N305" s="56">
        <v>5.0599999999998979E-3</v>
      </c>
      <c r="O305" s="56">
        <v>0</v>
      </c>
      <c r="P305" s="56">
        <v>0</v>
      </c>
      <c r="Q305" s="56">
        <v>1.0199999999999999E-3</v>
      </c>
      <c r="R305" s="56">
        <v>0</v>
      </c>
      <c r="S305" s="56">
        <v>7.11E-3</v>
      </c>
      <c r="T305" s="56">
        <v>8.1220000000000001E-2</v>
      </c>
      <c r="U305" s="56">
        <v>6.0909999999999999E-2</v>
      </c>
      <c r="V305" s="56">
        <v>0.10152</v>
      </c>
      <c r="W305" s="56">
        <v>6.0899999999999999E-3</v>
      </c>
      <c r="X305" s="56">
        <v>0</v>
      </c>
      <c r="Y305" s="56">
        <v>0</v>
      </c>
      <c r="Z305" s="56">
        <v>0</v>
      </c>
      <c r="AA305" s="56">
        <v>8.1200000000000005E-3</v>
      </c>
      <c r="AB305" s="56">
        <v>0</v>
      </c>
      <c r="AC305" s="56">
        <v>0</v>
      </c>
      <c r="AE305" s="271">
        <f t="shared" si="13"/>
        <v>1</v>
      </c>
      <c r="AG305" s="192">
        <f t="shared" si="14"/>
        <v>0.26599</v>
      </c>
    </row>
    <row r="306" spans="1:33" x14ac:dyDescent="0.25">
      <c r="A306" s="1">
        <v>1964</v>
      </c>
      <c r="B306" s="1" t="s">
        <v>22</v>
      </c>
      <c r="C306" s="1" t="str">
        <f t="shared" si="12"/>
        <v>1964NSDefault</v>
      </c>
      <c r="D306" s="56">
        <v>0.12182999999999999</v>
      </c>
      <c r="E306" s="56">
        <v>0.4264</v>
      </c>
      <c r="F306" s="56">
        <v>0</v>
      </c>
      <c r="G306" s="56">
        <v>2.4369999999999999E-2</v>
      </c>
      <c r="H306" s="56">
        <v>0.1066</v>
      </c>
      <c r="I306" s="56">
        <v>0</v>
      </c>
      <c r="J306" s="56">
        <v>0</v>
      </c>
      <c r="K306" s="56">
        <v>3.0499999999999998E-3</v>
      </c>
      <c r="L306" s="56">
        <v>6.0899999999999999E-3</v>
      </c>
      <c r="M306" s="56">
        <v>4.061E-2</v>
      </c>
      <c r="N306" s="56">
        <v>5.0599999999998979E-3</v>
      </c>
      <c r="O306" s="56">
        <v>0</v>
      </c>
      <c r="P306" s="56">
        <v>0</v>
      </c>
      <c r="Q306" s="56">
        <v>1.0199999999999999E-3</v>
      </c>
      <c r="R306" s="56">
        <v>0</v>
      </c>
      <c r="S306" s="56">
        <v>7.11E-3</v>
      </c>
      <c r="T306" s="56">
        <v>8.1220000000000001E-2</v>
      </c>
      <c r="U306" s="56">
        <v>6.0909999999999999E-2</v>
      </c>
      <c r="V306" s="56">
        <v>0.10152</v>
      </c>
      <c r="W306" s="56">
        <v>6.0899999999999999E-3</v>
      </c>
      <c r="X306" s="56">
        <v>0</v>
      </c>
      <c r="Y306" s="56">
        <v>0</v>
      </c>
      <c r="Z306" s="56">
        <v>0</v>
      </c>
      <c r="AA306" s="56">
        <v>8.1200000000000005E-3</v>
      </c>
      <c r="AB306" s="56">
        <v>0</v>
      </c>
      <c r="AC306" s="56">
        <v>0</v>
      </c>
      <c r="AE306" s="271">
        <f t="shared" si="13"/>
        <v>1</v>
      </c>
      <c r="AG306" s="192">
        <f t="shared" si="14"/>
        <v>0.26599</v>
      </c>
    </row>
    <row r="307" spans="1:33" x14ac:dyDescent="0.25">
      <c r="A307" s="1">
        <v>1964</v>
      </c>
      <c r="B307" s="1" t="s">
        <v>24</v>
      </c>
      <c r="C307" s="1" t="str">
        <f t="shared" si="12"/>
        <v>1964NTDefault</v>
      </c>
      <c r="D307" s="56">
        <v>0.12182999999999999</v>
      </c>
      <c r="E307" s="56">
        <v>0.4264</v>
      </c>
      <c r="F307" s="56">
        <v>0</v>
      </c>
      <c r="G307" s="56">
        <v>2.4369999999999999E-2</v>
      </c>
      <c r="H307" s="56">
        <v>0.1066</v>
      </c>
      <c r="I307" s="56">
        <v>0</v>
      </c>
      <c r="J307" s="56">
        <v>0</v>
      </c>
      <c r="K307" s="56">
        <v>3.0499999999999998E-3</v>
      </c>
      <c r="L307" s="56">
        <v>6.0899999999999999E-3</v>
      </c>
      <c r="M307" s="56">
        <v>4.061E-2</v>
      </c>
      <c r="N307" s="56">
        <v>5.0599999999998979E-3</v>
      </c>
      <c r="O307" s="56">
        <v>0</v>
      </c>
      <c r="P307" s="56">
        <v>0</v>
      </c>
      <c r="Q307" s="56">
        <v>1.0199999999999999E-3</v>
      </c>
      <c r="R307" s="56">
        <v>0</v>
      </c>
      <c r="S307" s="56">
        <v>7.11E-3</v>
      </c>
      <c r="T307" s="56">
        <v>8.1220000000000001E-2</v>
      </c>
      <c r="U307" s="56">
        <v>6.0909999999999999E-2</v>
      </c>
      <c r="V307" s="56">
        <v>0.10152</v>
      </c>
      <c r="W307" s="56">
        <v>6.0899999999999999E-3</v>
      </c>
      <c r="X307" s="56">
        <v>0</v>
      </c>
      <c r="Y307" s="56">
        <v>0</v>
      </c>
      <c r="Z307" s="56">
        <v>0</v>
      </c>
      <c r="AA307" s="56">
        <v>8.1200000000000005E-3</v>
      </c>
      <c r="AB307" s="56">
        <v>0</v>
      </c>
      <c r="AC307" s="56">
        <v>0</v>
      </c>
      <c r="AE307" s="271">
        <f t="shared" si="13"/>
        <v>1</v>
      </c>
      <c r="AG307" s="192">
        <f t="shared" si="14"/>
        <v>0.26599</v>
      </c>
    </row>
    <row r="308" spans="1:33" x14ac:dyDescent="0.25">
      <c r="A308" s="1">
        <v>1964</v>
      </c>
      <c r="B308" s="1" t="s">
        <v>25</v>
      </c>
      <c r="C308" s="1" t="str">
        <f t="shared" si="12"/>
        <v>1964NUDefault</v>
      </c>
      <c r="D308" s="56">
        <v>0.12182999999999999</v>
      </c>
      <c r="E308" s="56">
        <v>0.4264</v>
      </c>
      <c r="F308" s="56">
        <v>0</v>
      </c>
      <c r="G308" s="56">
        <v>2.4369999999999999E-2</v>
      </c>
      <c r="H308" s="56">
        <v>0.1066</v>
      </c>
      <c r="I308" s="56">
        <v>0</v>
      </c>
      <c r="J308" s="56">
        <v>0</v>
      </c>
      <c r="K308" s="56">
        <v>3.0499999999999998E-3</v>
      </c>
      <c r="L308" s="56">
        <v>6.0899999999999999E-3</v>
      </c>
      <c r="M308" s="56">
        <v>4.061E-2</v>
      </c>
      <c r="N308" s="56">
        <v>5.0599999999998979E-3</v>
      </c>
      <c r="O308" s="56">
        <v>0</v>
      </c>
      <c r="P308" s="56">
        <v>0</v>
      </c>
      <c r="Q308" s="56">
        <v>1.0199999999999999E-3</v>
      </c>
      <c r="R308" s="56">
        <v>0</v>
      </c>
      <c r="S308" s="56">
        <v>7.11E-3</v>
      </c>
      <c r="T308" s="56">
        <v>8.1220000000000001E-2</v>
      </c>
      <c r="U308" s="56">
        <v>6.0909999999999999E-2</v>
      </c>
      <c r="V308" s="56">
        <v>0.10152</v>
      </c>
      <c r="W308" s="56">
        <v>6.0899999999999999E-3</v>
      </c>
      <c r="X308" s="56">
        <v>0</v>
      </c>
      <c r="Y308" s="56">
        <v>0</v>
      </c>
      <c r="Z308" s="56">
        <v>0</v>
      </c>
      <c r="AA308" s="56">
        <v>8.1200000000000005E-3</v>
      </c>
      <c r="AB308" s="56">
        <v>0</v>
      </c>
      <c r="AC308" s="56">
        <v>0</v>
      </c>
      <c r="AE308" s="271">
        <f t="shared" si="13"/>
        <v>1</v>
      </c>
      <c r="AG308" s="192">
        <f t="shared" si="14"/>
        <v>0.26599</v>
      </c>
    </row>
    <row r="309" spans="1:33" x14ac:dyDescent="0.25">
      <c r="A309" s="1">
        <v>1964</v>
      </c>
      <c r="B309" s="1" t="s">
        <v>18</v>
      </c>
      <c r="C309" s="1" t="str">
        <f t="shared" si="12"/>
        <v>1964ONDefault</v>
      </c>
      <c r="D309" s="56">
        <v>0.12182999999999999</v>
      </c>
      <c r="E309" s="56">
        <v>0.4264</v>
      </c>
      <c r="F309" s="56">
        <v>0</v>
      </c>
      <c r="G309" s="56">
        <v>2.4369999999999999E-2</v>
      </c>
      <c r="H309" s="56">
        <v>0.1066</v>
      </c>
      <c r="I309" s="56">
        <v>0</v>
      </c>
      <c r="J309" s="56">
        <v>0</v>
      </c>
      <c r="K309" s="56">
        <v>3.0499999999999998E-3</v>
      </c>
      <c r="L309" s="56">
        <v>6.0899999999999999E-3</v>
      </c>
      <c r="M309" s="56">
        <v>4.061E-2</v>
      </c>
      <c r="N309" s="56">
        <v>5.0599999999998979E-3</v>
      </c>
      <c r="O309" s="56">
        <v>0</v>
      </c>
      <c r="P309" s="56">
        <v>0</v>
      </c>
      <c r="Q309" s="56">
        <v>1.0199999999999999E-3</v>
      </c>
      <c r="R309" s="56">
        <v>0</v>
      </c>
      <c r="S309" s="56">
        <v>7.11E-3</v>
      </c>
      <c r="T309" s="56">
        <v>8.1220000000000001E-2</v>
      </c>
      <c r="U309" s="56">
        <v>6.0909999999999999E-2</v>
      </c>
      <c r="V309" s="56">
        <v>0.10152</v>
      </c>
      <c r="W309" s="56">
        <v>6.0899999999999999E-3</v>
      </c>
      <c r="X309" s="56">
        <v>0</v>
      </c>
      <c r="Y309" s="56">
        <v>0</v>
      </c>
      <c r="Z309" s="56">
        <v>0</v>
      </c>
      <c r="AA309" s="56">
        <v>8.1200000000000005E-3</v>
      </c>
      <c r="AB309" s="56">
        <v>0</v>
      </c>
      <c r="AC309" s="56">
        <v>0</v>
      </c>
      <c r="AD309" s="51"/>
      <c r="AE309" s="271">
        <f t="shared" si="13"/>
        <v>1</v>
      </c>
      <c r="AG309" s="192">
        <f t="shared" si="14"/>
        <v>0.26599</v>
      </c>
    </row>
    <row r="310" spans="1:33" x14ac:dyDescent="0.25">
      <c r="A310" s="1">
        <v>1964</v>
      </c>
      <c r="B310" s="1" t="s">
        <v>23</v>
      </c>
      <c r="C310" s="1" t="str">
        <f t="shared" si="12"/>
        <v>1964PEDefault</v>
      </c>
      <c r="D310" s="56">
        <v>0.12182999999999999</v>
      </c>
      <c r="E310" s="56">
        <v>0.4264</v>
      </c>
      <c r="F310" s="56">
        <v>0</v>
      </c>
      <c r="G310" s="56">
        <v>2.4369999999999999E-2</v>
      </c>
      <c r="H310" s="56">
        <v>0.1066</v>
      </c>
      <c r="I310" s="56">
        <v>0</v>
      </c>
      <c r="J310" s="56">
        <v>0</v>
      </c>
      <c r="K310" s="56">
        <v>3.0499999999999998E-3</v>
      </c>
      <c r="L310" s="56">
        <v>6.0899999999999999E-3</v>
      </c>
      <c r="M310" s="56">
        <v>4.061E-2</v>
      </c>
      <c r="N310" s="56">
        <v>5.0599999999998979E-3</v>
      </c>
      <c r="O310" s="56">
        <v>0</v>
      </c>
      <c r="P310" s="56">
        <v>0</v>
      </c>
      <c r="Q310" s="56">
        <v>1.0199999999999999E-3</v>
      </c>
      <c r="R310" s="56">
        <v>0</v>
      </c>
      <c r="S310" s="56">
        <v>7.11E-3</v>
      </c>
      <c r="T310" s="56">
        <v>8.1220000000000001E-2</v>
      </c>
      <c r="U310" s="56">
        <v>6.0909999999999999E-2</v>
      </c>
      <c r="V310" s="56">
        <v>0.10152</v>
      </c>
      <c r="W310" s="56">
        <v>6.0899999999999999E-3</v>
      </c>
      <c r="X310" s="56">
        <v>0</v>
      </c>
      <c r="Y310" s="56">
        <v>0</v>
      </c>
      <c r="Z310" s="56">
        <v>0</v>
      </c>
      <c r="AA310" s="56">
        <v>8.1200000000000005E-3</v>
      </c>
      <c r="AB310" s="56">
        <v>0</v>
      </c>
      <c r="AC310" s="56">
        <v>0</v>
      </c>
      <c r="AE310" s="271">
        <f t="shared" si="13"/>
        <v>1</v>
      </c>
      <c r="AG310" s="192">
        <f t="shared" si="14"/>
        <v>0.26599</v>
      </c>
    </row>
    <row r="311" spans="1:33" x14ac:dyDescent="0.25">
      <c r="A311" s="1">
        <v>1964</v>
      </c>
      <c r="B311" s="1" t="s">
        <v>19</v>
      </c>
      <c r="C311" s="1" t="str">
        <f t="shared" si="12"/>
        <v>1964QCDefault</v>
      </c>
      <c r="D311" s="56">
        <v>0.12182999999999999</v>
      </c>
      <c r="E311" s="56">
        <v>0.4264</v>
      </c>
      <c r="F311" s="56">
        <v>0</v>
      </c>
      <c r="G311" s="56">
        <v>2.4369999999999999E-2</v>
      </c>
      <c r="H311" s="56">
        <v>0.1066</v>
      </c>
      <c r="I311" s="56">
        <v>0</v>
      </c>
      <c r="J311" s="56">
        <v>0</v>
      </c>
      <c r="K311" s="56">
        <v>3.0499999999999998E-3</v>
      </c>
      <c r="L311" s="56">
        <v>6.0899999999999999E-3</v>
      </c>
      <c r="M311" s="56">
        <v>4.061E-2</v>
      </c>
      <c r="N311" s="56">
        <v>5.0599999999998979E-3</v>
      </c>
      <c r="O311" s="56">
        <v>0</v>
      </c>
      <c r="P311" s="56">
        <v>0</v>
      </c>
      <c r="Q311" s="56">
        <v>1.0199999999999999E-3</v>
      </c>
      <c r="R311" s="56">
        <v>0</v>
      </c>
      <c r="S311" s="56">
        <v>7.11E-3</v>
      </c>
      <c r="T311" s="56">
        <v>8.1220000000000001E-2</v>
      </c>
      <c r="U311" s="56">
        <v>6.0909999999999999E-2</v>
      </c>
      <c r="V311" s="56">
        <v>0.10152</v>
      </c>
      <c r="W311" s="56">
        <v>6.0899999999999999E-3</v>
      </c>
      <c r="X311" s="56">
        <v>0</v>
      </c>
      <c r="Y311" s="56">
        <v>0</v>
      </c>
      <c r="Z311" s="56">
        <v>0</v>
      </c>
      <c r="AA311" s="56">
        <v>8.1200000000000005E-3</v>
      </c>
      <c r="AB311" s="56">
        <v>0</v>
      </c>
      <c r="AC311" s="56">
        <v>0</v>
      </c>
      <c r="AE311" s="271">
        <f t="shared" si="13"/>
        <v>1</v>
      </c>
      <c r="AG311" s="192">
        <f t="shared" si="14"/>
        <v>0.26599</v>
      </c>
    </row>
    <row r="312" spans="1:33" x14ac:dyDescent="0.25">
      <c r="A312" s="1">
        <v>1964</v>
      </c>
      <c r="B312" s="1" t="s">
        <v>16</v>
      </c>
      <c r="C312" s="1" t="str">
        <f t="shared" si="12"/>
        <v>1964SKDefault</v>
      </c>
      <c r="D312" s="56">
        <v>0.12182999999999999</v>
      </c>
      <c r="E312" s="56">
        <v>0.4264</v>
      </c>
      <c r="F312" s="56">
        <v>0</v>
      </c>
      <c r="G312" s="56">
        <v>2.4369999999999999E-2</v>
      </c>
      <c r="H312" s="56">
        <v>0.1066</v>
      </c>
      <c r="I312" s="56">
        <v>0</v>
      </c>
      <c r="J312" s="56">
        <v>0</v>
      </c>
      <c r="K312" s="56">
        <v>3.0499999999999998E-3</v>
      </c>
      <c r="L312" s="56">
        <v>6.0899999999999999E-3</v>
      </c>
      <c r="M312" s="56">
        <v>4.061E-2</v>
      </c>
      <c r="N312" s="56">
        <v>5.0599999999998979E-3</v>
      </c>
      <c r="O312" s="56">
        <v>0</v>
      </c>
      <c r="P312" s="56">
        <v>0</v>
      </c>
      <c r="Q312" s="56">
        <v>1.0199999999999999E-3</v>
      </c>
      <c r="R312" s="56">
        <v>0</v>
      </c>
      <c r="S312" s="56">
        <v>7.11E-3</v>
      </c>
      <c r="T312" s="56">
        <v>8.1220000000000001E-2</v>
      </c>
      <c r="U312" s="56">
        <v>6.0909999999999999E-2</v>
      </c>
      <c r="V312" s="56">
        <v>0.10152</v>
      </c>
      <c r="W312" s="56">
        <v>6.0899999999999999E-3</v>
      </c>
      <c r="X312" s="56">
        <v>0</v>
      </c>
      <c r="Y312" s="56">
        <v>0</v>
      </c>
      <c r="Z312" s="56">
        <v>0</v>
      </c>
      <c r="AA312" s="56">
        <v>8.1200000000000005E-3</v>
      </c>
      <c r="AB312" s="56">
        <v>0</v>
      </c>
      <c r="AC312" s="56">
        <v>0</v>
      </c>
      <c r="AE312" s="271">
        <f t="shared" si="13"/>
        <v>1</v>
      </c>
      <c r="AG312" s="192">
        <f t="shared" si="14"/>
        <v>0.26599</v>
      </c>
    </row>
    <row r="313" spans="1:33" x14ac:dyDescent="0.25">
      <c r="A313" s="1">
        <v>1964</v>
      </c>
      <c r="B313" s="1" t="s">
        <v>26</v>
      </c>
      <c r="C313" s="1" t="str">
        <f t="shared" si="12"/>
        <v>1964YTDefault</v>
      </c>
      <c r="D313" s="56">
        <v>0.12182999999999999</v>
      </c>
      <c r="E313" s="56">
        <v>0.4264</v>
      </c>
      <c r="F313" s="56">
        <v>0</v>
      </c>
      <c r="G313" s="56">
        <v>2.4369999999999999E-2</v>
      </c>
      <c r="H313" s="56">
        <v>0.1066</v>
      </c>
      <c r="I313" s="56">
        <v>0</v>
      </c>
      <c r="J313" s="56">
        <v>0</v>
      </c>
      <c r="K313" s="56">
        <v>3.0499999999999998E-3</v>
      </c>
      <c r="L313" s="56">
        <v>6.0899999999999999E-3</v>
      </c>
      <c r="M313" s="56">
        <v>4.061E-2</v>
      </c>
      <c r="N313" s="56">
        <v>5.0599999999998979E-3</v>
      </c>
      <c r="O313" s="56">
        <v>0</v>
      </c>
      <c r="P313" s="56">
        <v>0</v>
      </c>
      <c r="Q313" s="56">
        <v>1.0199999999999999E-3</v>
      </c>
      <c r="R313" s="56">
        <v>0</v>
      </c>
      <c r="S313" s="56">
        <v>7.11E-3</v>
      </c>
      <c r="T313" s="56">
        <v>8.1220000000000001E-2</v>
      </c>
      <c r="U313" s="56">
        <v>6.0909999999999999E-2</v>
      </c>
      <c r="V313" s="56">
        <v>0.10152</v>
      </c>
      <c r="W313" s="56">
        <v>6.0899999999999999E-3</v>
      </c>
      <c r="X313" s="56">
        <v>0</v>
      </c>
      <c r="Y313" s="56">
        <v>0</v>
      </c>
      <c r="Z313" s="56">
        <v>0</v>
      </c>
      <c r="AA313" s="56">
        <v>8.1200000000000005E-3</v>
      </c>
      <c r="AB313" s="56">
        <v>0</v>
      </c>
      <c r="AC313" s="56">
        <v>0</v>
      </c>
      <c r="AE313" s="271">
        <f t="shared" si="13"/>
        <v>1</v>
      </c>
      <c r="AG313" s="192">
        <f t="shared" si="14"/>
        <v>0.26599</v>
      </c>
    </row>
    <row r="314" spans="1:33" x14ac:dyDescent="0.25">
      <c r="A314" s="1">
        <v>1965</v>
      </c>
      <c r="B314" s="1" t="s">
        <v>14</v>
      </c>
      <c r="C314" s="1" t="str">
        <f t="shared" si="12"/>
        <v>1965ABDefault</v>
      </c>
      <c r="D314" s="56">
        <v>0.12182999999999999</v>
      </c>
      <c r="E314" s="56">
        <v>0.4264</v>
      </c>
      <c r="F314" s="56">
        <v>0</v>
      </c>
      <c r="G314" s="56">
        <v>2.4369999999999999E-2</v>
      </c>
      <c r="H314" s="56">
        <v>0.1066</v>
      </c>
      <c r="I314" s="56">
        <v>0</v>
      </c>
      <c r="J314" s="56">
        <v>0</v>
      </c>
      <c r="K314" s="56">
        <v>3.0499999999999998E-3</v>
      </c>
      <c r="L314" s="56">
        <v>6.0899999999999999E-3</v>
      </c>
      <c r="M314" s="56">
        <v>4.061E-2</v>
      </c>
      <c r="N314" s="56">
        <v>5.0599999999998979E-3</v>
      </c>
      <c r="O314" s="56">
        <v>0</v>
      </c>
      <c r="P314" s="56">
        <v>0</v>
      </c>
      <c r="Q314" s="56">
        <v>1.0199999999999999E-3</v>
      </c>
      <c r="R314" s="56">
        <v>0</v>
      </c>
      <c r="S314" s="56">
        <v>7.11E-3</v>
      </c>
      <c r="T314" s="56">
        <v>8.1220000000000001E-2</v>
      </c>
      <c r="U314" s="56">
        <v>6.0909999999999999E-2</v>
      </c>
      <c r="V314" s="56">
        <v>0.10152</v>
      </c>
      <c r="W314" s="56">
        <v>6.0899999999999999E-3</v>
      </c>
      <c r="X314" s="56">
        <v>0</v>
      </c>
      <c r="Y314" s="56">
        <v>0</v>
      </c>
      <c r="Z314" s="56">
        <v>0</v>
      </c>
      <c r="AA314" s="56">
        <v>8.1200000000000005E-3</v>
      </c>
      <c r="AB314" s="56">
        <v>0</v>
      </c>
      <c r="AC314" s="56">
        <v>0</v>
      </c>
      <c r="AE314" s="271">
        <f t="shared" si="13"/>
        <v>1</v>
      </c>
      <c r="AG314" s="192">
        <f t="shared" si="14"/>
        <v>0.26599</v>
      </c>
    </row>
    <row r="315" spans="1:33" x14ac:dyDescent="0.25">
      <c r="A315" s="1">
        <v>1965</v>
      </c>
      <c r="B315" s="1" t="s">
        <v>15</v>
      </c>
      <c r="C315" s="1" t="str">
        <f t="shared" si="12"/>
        <v>1965BCDefault</v>
      </c>
      <c r="D315" s="56">
        <v>0.12182999999999999</v>
      </c>
      <c r="E315" s="56">
        <v>0.4264</v>
      </c>
      <c r="F315" s="56">
        <v>0</v>
      </c>
      <c r="G315" s="56">
        <v>2.4369999999999999E-2</v>
      </c>
      <c r="H315" s="56">
        <v>0.1066</v>
      </c>
      <c r="I315" s="56">
        <v>0</v>
      </c>
      <c r="J315" s="56">
        <v>0</v>
      </c>
      <c r="K315" s="56">
        <v>3.0499999999999998E-3</v>
      </c>
      <c r="L315" s="56">
        <v>6.0899999999999999E-3</v>
      </c>
      <c r="M315" s="56">
        <v>4.061E-2</v>
      </c>
      <c r="N315" s="56">
        <v>5.0599999999998979E-3</v>
      </c>
      <c r="O315" s="56">
        <v>0</v>
      </c>
      <c r="P315" s="56">
        <v>0</v>
      </c>
      <c r="Q315" s="56">
        <v>1.0199999999999999E-3</v>
      </c>
      <c r="R315" s="56">
        <v>0</v>
      </c>
      <c r="S315" s="56">
        <v>7.11E-3</v>
      </c>
      <c r="T315" s="56">
        <v>8.1220000000000001E-2</v>
      </c>
      <c r="U315" s="56">
        <v>6.0909999999999999E-2</v>
      </c>
      <c r="V315" s="56">
        <v>0.10152</v>
      </c>
      <c r="W315" s="56">
        <v>6.0899999999999999E-3</v>
      </c>
      <c r="X315" s="56">
        <v>0</v>
      </c>
      <c r="Y315" s="56">
        <v>0</v>
      </c>
      <c r="Z315" s="56">
        <v>0</v>
      </c>
      <c r="AA315" s="56">
        <v>8.1200000000000005E-3</v>
      </c>
      <c r="AB315" s="56">
        <v>0</v>
      </c>
      <c r="AC315" s="56">
        <v>0</v>
      </c>
      <c r="AE315" s="271">
        <f t="shared" si="13"/>
        <v>1</v>
      </c>
      <c r="AG315" s="192">
        <f t="shared" si="14"/>
        <v>0.26599</v>
      </c>
    </row>
    <row r="316" spans="1:33" x14ac:dyDescent="0.25">
      <c r="A316" s="1">
        <v>1965</v>
      </c>
      <c r="B316" s="1" t="s">
        <v>17</v>
      </c>
      <c r="C316" s="1" t="str">
        <f t="shared" si="12"/>
        <v>1965MBDefault</v>
      </c>
      <c r="D316" s="56">
        <v>0.12182999999999999</v>
      </c>
      <c r="E316" s="56">
        <v>0.4264</v>
      </c>
      <c r="F316" s="56">
        <v>0</v>
      </c>
      <c r="G316" s="56">
        <v>2.4369999999999999E-2</v>
      </c>
      <c r="H316" s="56">
        <v>0.1066</v>
      </c>
      <c r="I316" s="56">
        <v>0</v>
      </c>
      <c r="J316" s="56">
        <v>0</v>
      </c>
      <c r="K316" s="56">
        <v>3.0499999999999998E-3</v>
      </c>
      <c r="L316" s="56">
        <v>6.0899999999999999E-3</v>
      </c>
      <c r="M316" s="56">
        <v>4.061E-2</v>
      </c>
      <c r="N316" s="56">
        <v>5.0599999999998979E-3</v>
      </c>
      <c r="O316" s="56">
        <v>0</v>
      </c>
      <c r="P316" s="56">
        <v>0</v>
      </c>
      <c r="Q316" s="56">
        <v>1.0199999999999999E-3</v>
      </c>
      <c r="R316" s="56">
        <v>0</v>
      </c>
      <c r="S316" s="56">
        <v>7.11E-3</v>
      </c>
      <c r="T316" s="56">
        <v>8.1220000000000001E-2</v>
      </c>
      <c r="U316" s="56">
        <v>6.0909999999999999E-2</v>
      </c>
      <c r="V316" s="56">
        <v>0.10152</v>
      </c>
      <c r="W316" s="56">
        <v>6.0899999999999999E-3</v>
      </c>
      <c r="X316" s="56">
        <v>0</v>
      </c>
      <c r="Y316" s="56">
        <v>0</v>
      </c>
      <c r="Z316" s="56">
        <v>0</v>
      </c>
      <c r="AA316" s="56">
        <v>8.1200000000000005E-3</v>
      </c>
      <c r="AB316" s="56">
        <v>0</v>
      </c>
      <c r="AC316" s="56">
        <v>0</v>
      </c>
      <c r="AE316" s="271">
        <f t="shared" si="13"/>
        <v>1</v>
      </c>
      <c r="AG316" s="192">
        <f t="shared" si="14"/>
        <v>0.26599</v>
      </c>
    </row>
    <row r="317" spans="1:33" x14ac:dyDescent="0.25">
      <c r="A317" s="1">
        <v>1965</v>
      </c>
      <c r="B317" s="1" t="s">
        <v>20</v>
      </c>
      <c r="C317" s="1" t="str">
        <f t="shared" si="12"/>
        <v>1965NBDefault</v>
      </c>
      <c r="D317" s="56">
        <v>0.12182999999999999</v>
      </c>
      <c r="E317" s="56">
        <v>0.4264</v>
      </c>
      <c r="F317" s="56">
        <v>0</v>
      </c>
      <c r="G317" s="56">
        <v>2.4369999999999999E-2</v>
      </c>
      <c r="H317" s="56">
        <v>0.1066</v>
      </c>
      <c r="I317" s="56">
        <v>0</v>
      </c>
      <c r="J317" s="56">
        <v>0</v>
      </c>
      <c r="K317" s="56">
        <v>3.0499999999999998E-3</v>
      </c>
      <c r="L317" s="56">
        <v>6.0899999999999999E-3</v>
      </c>
      <c r="M317" s="56">
        <v>4.061E-2</v>
      </c>
      <c r="N317" s="56">
        <v>5.0599999999998979E-3</v>
      </c>
      <c r="O317" s="56">
        <v>0</v>
      </c>
      <c r="P317" s="56">
        <v>0</v>
      </c>
      <c r="Q317" s="56">
        <v>1.0199999999999999E-3</v>
      </c>
      <c r="R317" s="56">
        <v>0</v>
      </c>
      <c r="S317" s="56">
        <v>7.11E-3</v>
      </c>
      <c r="T317" s="56">
        <v>8.1220000000000001E-2</v>
      </c>
      <c r="U317" s="56">
        <v>6.0909999999999999E-2</v>
      </c>
      <c r="V317" s="56">
        <v>0.10152</v>
      </c>
      <c r="W317" s="56">
        <v>6.0899999999999999E-3</v>
      </c>
      <c r="X317" s="56">
        <v>0</v>
      </c>
      <c r="Y317" s="56">
        <v>0</v>
      </c>
      <c r="Z317" s="56">
        <v>0</v>
      </c>
      <c r="AA317" s="56">
        <v>8.1200000000000005E-3</v>
      </c>
      <c r="AB317" s="56">
        <v>0</v>
      </c>
      <c r="AC317" s="56">
        <v>0</v>
      </c>
      <c r="AE317" s="271">
        <f t="shared" si="13"/>
        <v>1</v>
      </c>
      <c r="AG317" s="192">
        <f t="shared" si="14"/>
        <v>0.26599</v>
      </c>
    </row>
    <row r="318" spans="1:33" x14ac:dyDescent="0.25">
      <c r="A318" s="1">
        <v>1965</v>
      </c>
      <c r="B318" s="1" t="s">
        <v>21</v>
      </c>
      <c r="C318" s="1" t="str">
        <f t="shared" si="12"/>
        <v>1965NLDefault</v>
      </c>
      <c r="D318" s="56">
        <v>0.12182999999999999</v>
      </c>
      <c r="E318" s="56">
        <v>0.4264</v>
      </c>
      <c r="F318" s="56">
        <v>0</v>
      </c>
      <c r="G318" s="56">
        <v>2.4369999999999999E-2</v>
      </c>
      <c r="H318" s="56">
        <v>0.1066</v>
      </c>
      <c r="I318" s="56">
        <v>0</v>
      </c>
      <c r="J318" s="56">
        <v>0</v>
      </c>
      <c r="K318" s="56">
        <v>3.0499999999999998E-3</v>
      </c>
      <c r="L318" s="56">
        <v>6.0899999999999999E-3</v>
      </c>
      <c r="M318" s="56">
        <v>4.061E-2</v>
      </c>
      <c r="N318" s="56">
        <v>5.0599999999998979E-3</v>
      </c>
      <c r="O318" s="56">
        <v>0</v>
      </c>
      <c r="P318" s="56">
        <v>0</v>
      </c>
      <c r="Q318" s="56">
        <v>1.0199999999999999E-3</v>
      </c>
      <c r="R318" s="56">
        <v>0</v>
      </c>
      <c r="S318" s="56">
        <v>7.11E-3</v>
      </c>
      <c r="T318" s="56">
        <v>8.1220000000000001E-2</v>
      </c>
      <c r="U318" s="56">
        <v>6.0909999999999999E-2</v>
      </c>
      <c r="V318" s="56">
        <v>0.10152</v>
      </c>
      <c r="W318" s="56">
        <v>6.0899999999999999E-3</v>
      </c>
      <c r="X318" s="56">
        <v>0</v>
      </c>
      <c r="Y318" s="56">
        <v>0</v>
      </c>
      <c r="Z318" s="56">
        <v>0</v>
      </c>
      <c r="AA318" s="56">
        <v>8.1200000000000005E-3</v>
      </c>
      <c r="AB318" s="56">
        <v>0</v>
      </c>
      <c r="AC318" s="56">
        <v>0</v>
      </c>
      <c r="AE318" s="271">
        <f t="shared" si="13"/>
        <v>1</v>
      </c>
      <c r="AG318" s="192">
        <f t="shared" si="14"/>
        <v>0.26599</v>
      </c>
    </row>
    <row r="319" spans="1:33" x14ac:dyDescent="0.25">
      <c r="A319" s="1">
        <v>1965</v>
      </c>
      <c r="B319" s="1" t="s">
        <v>22</v>
      </c>
      <c r="C319" s="1" t="str">
        <f t="shared" si="12"/>
        <v>1965NSDefault</v>
      </c>
      <c r="D319" s="56">
        <v>0.12182999999999999</v>
      </c>
      <c r="E319" s="56">
        <v>0.4264</v>
      </c>
      <c r="F319" s="56">
        <v>0</v>
      </c>
      <c r="G319" s="56">
        <v>2.4369999999999999E-2</v>
      </c>
      <c r="H319" s="56">
        <v>0.1066</v>
      </c>
      <c r="I319" s="56">
        <v>0</v>
      </c>
      <c r="J319" s="56">
        <v>0</v>
      </c>
      <c r="K319" s="56">
        <v>3.0499999999999998E-3</v>
      </c>
      <c r="L319" s="56">
        <v>6.0899999999999999E-3</v>
      </c>
      <c r="M319" s="56">
        <v>4.061E-2</v>
      </c>
      <c r="N319" s="56">
        <v>5.0599999999998979E-3</v>
      </c>
      <c r="O319" s="56">
        <v>0</v>
      </c>
      <c r="P319" s="56">
        <v>0</v>
      </c>
      <c r="Q319" s="56">
        <v>1.0199999999999999E-3</v>
      </c>
      <c r="R319" s="56">
        <v>0</v>
      </c>
      <c r="S319" s="56">
        <v>7.11E-3</v>
      </c>
      <c r="T319" s="56">
        <v>8.1220000000000001E-2</v>
      </c>
      <c r="U319" s="56">
        <v>6.0909999999999999E-2</v>
      </c>
      <c r="V319" s="56">
        <v>0.10152</v>
      </c>
      <c r="W319" s="56">
        <v>6.0899999999999999E-3</v>
      </c>
      <c r="X319" s="56">
        <v>0</v>
      </c>
      <c r="Y319" s="56">
        <v>0</v>
      </c>
      <c r="Z319" s="56">
        <v>0</v>
      </c>
      <c r="AA319" s="56">
        <v>8.1200000000000005E-3</v>
      </c>
      <c r="AB319" s="56">
        <v>0</v>
      </c>
      <c r="AC319" s="56">
        <v>0</v>
      </c>
      <c r="AE319" s="271">
        <f t="shared" si="13"/>
        <v>1</v>
      </c>
      <c r="AG319" s="192">
        <f t="shared" si="14"/>
        <v>0.26599</v>
      </c>
    </row>
    <row r="320" spans="1:33" x14ac:dyDescent="0.25">
      <c r="A320" s="1">
        <v>1965</v>
      </c>
      <c r="B320" s="1" t="s">
        <v>24</v>
      </c>
      <c r="C320" s="1" t="str">
        <f t="shared" si="12"/>
        <v>1965NTDefault</v>
      </c>
      <c r="D320" s="56">
        <v>0.12182999999999999</v>
      </c>
      <c r="E320" s="56">
        <v>0.4264</v>
      </c>
      <c r="F320" s="56">
        <v>0</v>
      </c>
      <c r="G320" s="56">
        <v>2.4369999999999999E-2</v>
      </c>
      <c r="H320" s="56">
        <v>0.1066</v>
      </c>
      <c r="I320" s="56">
        <v>0</v>
      </c>
      <c r="J320" s="56">
        <v>0</v>
      </c>
      <c r="K320" s="56">
        <v>3.0499999999999998E-3</v>
      </c>
      <c r="L320" s="56">
        <v>6.0899999999999999E-3</v>
      </c>
      <c r="M320" s="56">
        <v>4.061E-2</v>
      </c>
      <c r="N320" s="56">
        <v>5.0599999999998979E-3</v>
      </c>
      <c r="O320" s="56">
        <v>0</v>
      </c>
      <c r="P320" s="56">
        <v>0</v>
      </c>
      <c r="Q320" s="56">
        <v>1.0199999999999999E-3</v>
      </c>
      <c r="R320" s="56">
        <v>0</v>
      </c>
      <c r="S320" s="56">
        <v>7.11E-3</v>
      </c>
      <c r="T320" s="56">
        <v>8.1220000000000001E-2</v>
      </c>
      <c r="U320" s="56">
        <v>6.0909999999999999E-2</v>
      </c>
      <c r="V320" s="56">
        <v>0.10152</v>
      </c>
      <c r="W320" s="56">
        <v>6.0899999999999999E-3</v>
      </c>
      <c r="X320" s="56">
        <v>0</v>
      </c>
      <c r="Y320" s="56">
        <v>0</v>
      </c>
      <c r="Z320" s="56">
        <v>0</v>
      </c>
      <c r="AA320" s="56">
        <v>8.1200000000000005E-3</v>
      </c>
      <c r="AB320" s="56">
        <v>0</v>
      </c>
      <c r="AC320" s="56">
        <v>0</v>
      </c>
      <c r="AE320" s="271">
        <f t="shared" si="13"/>
        <v>1</v>
      </c>
      <c r="AG320" s="192">
        <f t="shared" si="14"/>
        <v>0.26599</v>
      </c>
    </row>
    <row r="321" spans="1:33" x14ac:dyDescent="0.25">
      <c r="A321" s="1">
        <v>1965</v>
      </c>
      <c r="B321" s="1" t="s">
        <v>25</v>
      </c>
      <c r="C321" s="1" t="str">
        <f t="shared" si="12"/>
        <v>1965NUDefault</v>
      </c>
      <c r="D321" s="56">
        <v>0.12182999999999999</v>
      </c>
      <c r="E321" s="56">
        <v>0.4264</v>
      </c>
      <c r="F321" s="56">
        <v>0</v>
      </c>
      <c r="G321" s="56">
        <v>2.4369999999999999E-2</v>
      </c>
      <c r="H321" s="56">
        <v>0.1066</v>
      </c>
      <c r="I321" s="56">
        <v>0</v>
      </c>
      <c r="J321" s="56">
        <v>0</v>
      </c>
      <c r="K321" s="56">
        <v>3.0499999999999998E-3</v>
      </c>
      <c r="L321" s="56">
        <v>6.0899999999999999E-3</v>
      </c>
      <c r="M321" s="56">
        <v>4.061E-2</v>
      </c>
      <c r="N321" s="56">
        <v>5.0599999999998979E-3</v>
      </c>
      <c r="O321" s="56">
        <v>0</v>
      </c>
      <c r="P321" s="56">
        <v>0</v>
      </c>
      <c r="Q321" s="56">
        <v>1.0199999999999999E-3</v>
      </c>
      <c r="R321" s="56">
        <v>0</v>
      </c>
      <c r="S321" s="56">
        <v>7.11E-3</v>
      </c>
      <c r="T321" s="56">
        <v>8.1220000000000001E-2</v>
      </c>
      <c r="U321" s="56">
        <v>6.0909999999999999E-2</v>
      </c>
      <c r="V321" s="56">
        <v>0.10152</v>
      </c>
      <c r="W321" s="56">
        <v>6.0899999999999999E-3</v>
      </c>
      <c r="X321" s="56">
        <v>0</v>
      </c>
      <c r="Y321" s="56">
        <v>0</v>
      </c>
      <c r="Z321" s="56">
        <v>0</v>
      </c>
      <c r="AA321" s="56">
        <v>8.1200000000000005E-3</v>
      </c>
      <c r="AB321" s="56">
        <v>0</v>
      </c>
      <c r="AC321" s="56">
        <v>0</v>
      </c>
      <c r="AE321" s="271">
        <f t="shared" si="13"/>
        <v>1</v>
      </c>
      <c r="AG321" s="192">
        <f t="shared" si="14"/>
        <v>0.26599</v>
      </c>
    </row>
    <row r="322" spans="1:33" x14ac:dyDescent="0.25">
      <c r="A322" s="1">
        <v>1965</v>
      </c>
      <c r="B322" s="1" t="s">
        <v>18</v>
      </c>
      <c r="C322" s="1" t="str">
        <f t="shared" ref="C322:C385" si="15">CONCATENATE(A322,B322,"Default")</f>
        <v>1965ONDefault</v>
      </c>
      <c r="D322" s="56">
        <v>0.12182999999999999</v>
      </c>
      <c r="E322" s="56">
        <v>0.4264</v>
      </c>
      <c r="F322" s="56">
        <v>0</v>
      </c>
      <c r="G322" s="56">
        <v>2.4369999999999999E-2</v>
      </c>
      <c r="H322" s="56">
        <v>0.1066</v>
      </c>
      <c r="I322" s="56">
        <v>0</v>
      </c>
      <c r="J322" s="56">
        <v>0</v>
      </c>
      <c r="K322" s="56">
        <v>3.0499999999999998E-3</v>
      </c>
      <c r="L322" s="56">
        <v>6.0899999999999999E-3</v>
      </c>
      <c r="M322" s="56">
        <v>4.061E-2</v>
      </c>
      <c r="N322" s="56">
        <v>5.0599999999998979E-3</v>
      </c>
      <c r="O322" s="56">
        <v>0</v>
      </c>
      <c r="P322" s="56">
        <v>0</v>
      </c>
      <c r="Q322" s="56">
        <v>1.0199999999999999E-3</v>
      </c>
      <c r="R322" s="56">
        <v>0</v>
      </c>
      <c r="S322" s="56">
        <v>7.11E-3</v>
      </c>
      <c r="T322" s="56">
        <v>8.1220000000000001E-2</v>
      </c>
      <c r="U322" s="56">
        <v>6.0909999999999999E-2</v>
      </c>
      <c r="V322" s="56">
        <v>0.10152</v>
      </c>
      <c r="W322" s="56">
        <v>6.0899999999999999E-3</v>
      </c>
      <c r="X322" s="56">
        <v>0</v>
      </c>
      <c r="Y322" s="56">
        <v>0</v>
      </c>
      <c r="Z322" s="56">
        <v>0</v>
      </c>
      <c r="AA322" s="56">
        <v>8.1200000000000005E-3</v>
      </c>
      <c r="AB322" s="56">
        <v>0</v>
      </c>
      <c r="AC322" s="56">
        <v>0</v>
      </c>
      <c r="AD322" s="51"/>
      <c r="AE322" s="271">
        <f t="shared" ref="AE322:AE385" si="16">SUM(D322:AC322)</f>
        <v>1</v>
      </c>
      <c r="AG322" s="192">
        <f t="shared" ref="AG322:AG385" si="17">+SUM(Q322:AC322)</f>
        <v>0.26599</v>
      </c>
    </row>
    <row r="323" spans="1:33" x14ac:dyDescent="0.25">
      <c r="A323" s="1">
        <v>1965</v>
      </c>
      <c r="B323" s="1" t="s">
        <v>23</v>
      </c>
      <c r="C323" s="1" t="str">
        <f t="shared" si="15"/>
        <v>1965PEDefault</v>
      </c>
      <c r="D323" s="56">
        <v>0.12182999999999999</v>
      </c>
      <c r="E323" s="56">
        <v>0.4264</v>
      </c>
      <c r="F323" s="56">
        <v>0</v>
      </c>
      <c r="G323" s="56">
        <v>2.4369999999999999E-2</v>
      </c>
      <c r="H323" s="56">
        <v>0.1066</v>
      </c>
      <c r="I323" s="56">
        <v>0</v>
      </c>
      <c r="J323" s="56">
        <v>0</v>
      </c>
      <c r="K323" s="56">
        <v>3.0499999999999998E-3</v>
      </c>
      <c r="L323" s="56">
        <v>6.0899999999999999E-3</v>
      </c>
      <c r="M323" s="56">
        <v>4.061E-2</v>
      </c>
      <c r="N323" s="56">
        <v>5.0599999999998979E-3</v>
      </c>
      <c r="O323" s="56">
        <v>0</v>
      </c>
      <c r="P323" s="56">
        <v>0</v>
      </c>
      <c r="Q323" s="56">
        <v>1.0199999999999999E-3</v>
      </c>
      <c r="R323" s="56">
        <v>0</v>
      </c>
      <c r="S323" s="56">
        <v>7.11E-3</v>
      </c>
      <c r="T323" s="56">
        <v>8.1220000000000001E-2</v>
      </c>
      <c r="U323" s="56">
        <v>6.0909999999999999E-2</v>
      </c>
      <c r="V323" s="56">
        <v>0.10152</v>
      </c>
      <c r="W323" s="56">
        <v>6.0899999999999999E-3</v>
      </c>
      <c r="X323" s="56">
        <v>0</v>
      </c>
      <c r="Y323" s="56">
        <v>0</v>
      </c>
      <c r="Z323" s="56">
        <v>0</v>
      </c>
      <c r="AA323" s="56">
        <v>8.1200000000000005E-3</v>
      </c>
      <c r="AB323" s="56">
        <v>0</v>
      </c>
      <c r="AC323" s="56">
        <v>0</v>
      </c>
      <c r="AE323" s="271">
        <f t="shared" si="16"/>
        <v>1</v>
      </c>
      <c r="AG323" s="192">
        <f t="shared" si="17"/>
        <v>0.26599</v>
      </c>
    </row>
    <row r="324" spans="1:33" x14ac:dyDescent="0.25">
      <c r="A324" s="1">
        <v>1965</v>
      </c>
      <c r="B324" s="1" t="s">
        <v>19</v>
      </c>
      <c r="C324" s="1" t="str">
        <f t="shared" si="15"/>
        <v>1965QCDefault</v>
      </c>
      <c r="D324" s="56">
        <v>0.12182999999999999</v>
      </c>
      <c r="E324" s="56">
        <v>0.4264</v>
      </c>
      <c r="F324" s="56">
        <v>0</v>
      </c>
      <c r="G324" s="56">
        <v>2.4369999999999999E-2</v>
      </c>
      <c r="H324" s="56">
        <v>0.1066</v>
      </c>
      <c r="I324" s="56">
        <v>0</v>
      </c>
      <c r="J324" s="56">
        <v>0</v>
      </c>
      <c r="K324" s="56">
        <v>3.0499999999999998E-3</v>
      </c>
      <c r="L324" s="56">
        <v>6.0899999999999999E-3</v>
      </c>
      <c r="M324" s="56">
        <v>4.061E-2</v>
      </c>
      <c r="N324" s="56">
        <v>5.0599999999998979E-3</v>
      </c>
      <c r="O324" s="56">
        <v>0</v>
      </c>
      <c r="P324" s="56">
        <v>0</v>
      </c>
      <c r="Q324" s="56">
        <v>1.0199999999999999E-3</v>
      </c>
      <c r="R324" s="56">
        <v>0</v>
      </c>
      <c r="S324" s="56">
        <v>7.11E-3</v>
      </c>
      <c r="T324" s="56">
        <v>8.1220000000000001E-2</v>
      </c>
      <c r="U324" s="56">
        <v>6.0909999999999999E-2</v>
      </c>
      <c r="V324" s="56">
        <v>0.10152</v>
      </c>
      <c r="W324" s="56">
        <v>6.0899999999999999E-3</v>
      </c>
      <c r="X324" s="56">
        <v>0</v>
      </c>
      <c r="Y324" s="56">
        <v>0</v>
      </c>
      <c r="Z324" s="56">
        <v>0</v>
      </c>
      <c r="AA324" s="56">
        <v>8.1200000000000005E-3</v>
      </c>
      <c r="AB324" s="56">
        <v>0</v>
      </c>
      <c r="AC324" s="56">
        <v>0</v>
      </c>
      <c r="AE324" s="271">
        <f t="shared" si="16"/>
        <v>1</v>
      </c>
      <c r="AG324" s="192">
        <f t="shared" si="17"/>
        <v>0.26599</v>
      </c>
    </row>
    <row r="325" spans="1:33" x14ac:dyDescent="0.25">
      <c r="A325" s="1">
        <v>1965</v>
      </c>
      <c r="B325" s="1" t="s">
        <v>16</v>
      </c>
      <c r="C325" s="1" t="str">
        <f t="shared" si="15"/>
        <v>1965SKDefault</v>
      </c>
      <c r="D325" s="56">
        <v>0.12182999999999999</v>
      </c>
      <c r="E325" s="56">
        <v>0.4264</v>
      </c>
      <c r="F325" s="56">
        <v>0</v>
      </c>
      <c r="G325" s="56">
        <v>2.4369999999999999E-2</v>
      </c>
      <c r="H325" s="56">
        <v>0.1066</v>
      </c>
      <c r="I325" s="56">
        <v>0</v>
      </c>
      <c r="J325" s="56">
        <v>0</v>
      </c>
      <c r="K325" s="56">
        <v>3.0499999999999998E-3</v>
      </c>
      <c r="L325" s="56">
        <v>6.0899999999999999E-3</v>
      </c>
      <c r="M325" s="56">
        <v>4.061E-2</v>
      </c>
      <c r="N325" s="56">
        <v>5.0599999999998979E-3</v>
      </c>
      <c r="O325" s="56">
        <v>0</v>
      </c>
      <c r="P325" s="56">
        <v>0</v>
      </c>
      <c r="Q325" s="56">
        <v>1.0199999999999999E-3</v>
      </c>
      <c r="R325" s="56">
        <v>0</v>
      </c>
      <c r="S325" s="56">
        <v>7.11E-3</v>
      </c>
      <c r="T325" s="56">
        <v>8.1220000000000001E-2</v>
      </c>
      <c r="U325" s="56">
        <v>6.0909999999999999E-2</v>
      </c>
      <c r="V325" s="56">
        <v>0.10152</v>
      </c>
      <c r="W325" s="56">
        <v>6.0899999999999999E-3</v>
      </c>
      <c r="X325" s="56">
        <v>0</v>
      </c>
      <c r="Y325" s="56">
        <v>0</v>
      </c>
      <c r="Z325" s="56">
        <v>0</v>
      </c>
      <c r="AA325" s="56">
        <v>8.1200000000000005E-3</v>
      </c>
      <c r="AB325" s="56">
        <v>0</v>
      </c>
      <c r="AC325" s="56">
        <v>0</v>
      </c>
      <c r="AE325" s="271">
        <f t="shared" si="16"/>
        <v>1</v>
      </c>
      <c r="AG325" s="192">
        <f t="shared" si="17"/>
        <v>0.26599</v>
      </c>
    </row>
    <row r="326" spans="1:33" x14ac:dyDescent="0.25">
      <c r="A326" s="1">
        <v>1965</v>
      </c>
      <c r="B326" s="1" t="s">
        <v>26</v>
      </c>
      <c r="C326" s="1" t="str">
        <f t="shared" si="15"/>
        <v>1965YTDefault</v>
      </c>
      <c r="D326" s="56">
        <v>0.12182999999999999</v>
      </c>
      <c r="E326" s="56">
        <v>0.4264</v>
      </c>
      <c r="F326" s="56">
        <v>0</v>
      </c>
      <c r="G326" s="56">
        <v>2.4369999999999999E-2</v>
      </c>
      <c r="H326" s="56">
        <v>0.1066</v>
      </c>
      <c r="I326" s="56">
        <v>0</v>
      </c>
      <c r="J326" s="56">
        <v>0</v>
      </c>
      <c r="K326" s="56">
        <v>3.0499999999999998E-3</v>
      </c>
      <c r="L326" s="56">
        <v>6.0899999999999999E-3</v>
      </c>
      <c r="M326" s="56">
        <v>4.061E-2</v>
      </c>
      <c r="N326" s="56">
        <v>5.0599999999998979E-3</v>
      </c>
      <c r="O326" s="56">
        <v>0</v>
      </c>
      <c r="P326" s="56">
        <v>0</v>
      </c>
      <c r="Q326" s="56">
        <v>1.0199999999999999E-3</v>
      </c>
      <c r="R326" s="56">
        <v>0</v>
      </c>
      <c r="S326" s="56">
        <v>7.11E-3</v>
      </c>
      <c r="T326" s="56">
        <v>8.1220000000000001E-2</v>
      </c>
      <c r="U326" s="56">
        <v>6.0909999999999999E-2</v>
      </c>
      <c r="V326" s="56">
        <v>0.10152</v>
      </c>
      <c r="W326" s="56">
        <v>6.0899999999999999E-3</v>
      </c>
      <c r="X326" s="56">
        <v>0</v>
      </c>
      <c r="Y326" s="56">
        <v>0</v>
      </c>
      <c r="Z326" s="56">
        <v>0</v>
      </c>
      <c r="AA326" s="56">
        <v>8.1200000000000005E-3</v>
      </c>
      <c r="AB326" s="56">
        <v>0</v>
      </c>
      <c r="AC326" s="56">
        <v>0</v>
      </c>
      <c r="AE326" s="271">
        <f t="shared" si="16"/>
        <v>1</v>
      </c>
      <c r="AG326" s="192">
        <f t="shared" si="17"/>
        <v>0.26599</v>
      </c>
    </row>
    <row r="327" spans="1:33" x14ac:dyDescent="0.25">
      <c r="A327" s="1">
        <v>1966</v>
      </c>
      <c r="B327" s="1" t="s">
        <v>14</v>
      </c>
      <c r="C327" s="1" t="str">
        <f t="shared" si="15"/>
        <v>1966ABDefault</v>
      </c>
      <c r="D327" s="56">
        <v>0.12182999999999999</v>
      </c>
      <c r="E327" s="56">
        <v>0.4264</v>
      </c>
      <c r="F327" s="56">
        <v>0</v>
      </c>
      <c r="G327" s="56">
        <v>2.4369999999999999E-2</v>
      </c>
      <c r="H327" s="56">
        <v>0.1066</v>
      </c>
      <c r="I327" s="56">
        <v>0</v>
      </c>
      <c r="J327" s="56">
        <v>0</v>
      </c>
      <c r="K327" s="56">
        <v>3.0499999999999998E-3</v>
      </c>
      <c r="L327" s="56">
        <v>6.0899999999999999E-3</v>
      </c>
      <c r="M327" s="56">
        <v>4.061E-2</v>
      </c>
      <c r="N327" s="56">
        <v>5.0599999999998979E-3</v>
      </c>
      <c r="O327" s="56">
        <v>0</v>
      </c>
      <c r="P327" s="56">
        <v>0</v>
      </c>
      <c r="Q327" s="56">
        <v>1.0199999999999999E-3</v>
      </c>
      <c r="R327" s="56">
        <v>0</v>
      </c>
      <c r="S327" s="56">
        <v>7.11E-3</v>
      </c>
      <c r="T327" s="56">
        <v>8.1220000000000001E-2</v>
      </c>
      <c r="U327" s="56">
        <v>6.0909999999999999E-2</v>
      </c>
      <c r="V327" s="56">
        <v>0.10152</v>
      </c>
      <c r="W327" s="56">
        <v>6.0899999999999999E-3</v>
      </c>
      <c r="X327" s="56">
        <v>0</v>
      </c>
      <c r="Y327" s="56">
        <v>0</v>
      </c>
      <c r="Z327" s="56">
        <v>0</v>
      </c>
      <c r="AA327" s="56">
        <v>8.1200000000000005E-3</v>
      </c>
      <c r="AB327" s="56">
        <v>0</v>
      </c>
      <c r="AC327" s="56">
        <v>0</v>
      </c>
      <c r="AE327" s="271">
        <f t="shared" si="16"/>
        <v>1</v>
      </c>
      <c r="AG327" s="192">
        <f t="shared" si="17"/>
        <v>0.26599</v>
      </c>
    </row>
    <row r="328" spans="1:33" x14ac:dyDescent="0.25">
      <c r="A328" s="1">
        <v>1966</v>
      </c>
      <c r="B328" s="1" t="s">
        <v>15</v>
      </c>
      <c r="C328" s="1" t="str">
        <f t="shared" si="15"/>
        <v>1966BCDefault</v>
      </c>
      <c r="D328" s="56">
        <v>0.12182999999999999</v>
      </c>
      <c r="E328" s="56">
        <v>0.4264</v>
      </c>
      <c r="F328" s="56">
        <v>0</v>
      </c>
      <c r="G328" s="56">
        <v>2.4369999999999999E-2</v>
      </c>
      <c r="H328" s="56">
        <v>0.1066</v>
      </c>
      <c r="I328" s="56">
        <v>0</v>
      </c>
      <c r="J328" s="56">
        <v>0</v>
      </c>
      <c r="K328" s="56">
        <v>3.0499999999999998E-3</v>
      </c>
      <c r="L328" s="56">
        <v>6.0899999999999999E-3</v>
      </c>
      <c r="M328" s="56">
        <v>4.061E-2</v>
      </c>
      <c r="N328" s="56">
        <v>5.0599999999998979E-3</v>
      </c>
      <c r="O328" s="56">
        <v>0</v>
      </c>
      <c r="P328" s="56">
        <v>0</v>
      </c>
      <c r="Q328" s="56">
        <v>1.0199999999999999E-3</v>
      </c>
      <c r="R328" s="56">
        <v>0</v>
      </c>
      <c r="S328" s="56">
        <v>7.11E-3</v>
      </c>
      <c r="T328" s="56">
        <v>8.1220000000000001E-2</v>
      </c>
      <c r="U328" s="56">
        <v>6.0909999999999999E-2</v>
      </c>
      <c r="V328" s="56">
        <v>0.10152</v>
      </c>
      <c r="W328" s="56">
        <v>6.0899999999999999E-3</v>
      </c>
      <c r="X328" s="56">
        <v>0</v>
      </c>
      <c r="Y328" s="56">
        <v>0</v>
      </c>
      <c r="Z328" s="56">
        <v>0</v>
      </c>
      <c r="AA328" s="56">
        <v>8.1200000000000005E-3</v>
      </c>
      <c r="AB328" s="56">
        <v>0</v>
      </c>
      <c r="AC328" s="56">
        <v>0</v>
      </c>
      <c r="AE328" s="271">
        <f t="shared" si="16"/>
        <v>1</v>
      </c>
      <c r="AG328" s="192">
        <f t="shared" si="17"/>
        <v>0.26599</v>
      </c>
    </row>
    <row r="329" spans="1:33" x14ac:dyDescent="0.25">
      <c r="A329" s="1">
        <v>1966</v>
      </c>
      <c r="B329" s="1" t="s">
        <v>17</v>
      </c>
      <c r="C329" s="1" t="str">
        <f t="shared" si="15"/>
        <v>1966MBDefault</v>
      </c>
      <c r="D329" s="56">
        <v>0.12182999999999999</v>
      </c>
      <c r="E329" s="56">
        <v>0.4264</v>
      </c>
      <c r="F329" s="56">
        <v>0</v>
      </c>
      <c r="G329" s="56">
        <v>2.4369999999999999E-2</v>
      </c>
      <c r="H329" s="56">
        <v>0.1066</v>
      </c>
      <c r="I329" s="56">
        <v>0</v>
      </c>
      <c r="J329" s="56">
        <v>0</v>
      </c>
      <c r="K329" s="56">
        <v>3.0499999999999998E-3</v>
      </c>
      <c r="L329" s="56">
        <v>6.0899999999999999E-3</v>
      </c>
      <c r="M329" s="56">
        <v>4.061E-2</v>
      </c>
      <c r="N329" s="56">
        <v>5.0599999999998979E-3</v>
      </c>
      <c r="O329" s="56">
        <v>0</v>
      </c>
      <c r="P329" s="56">
        <v>0</v>
      </c>
      <c r="Q329" s="56">
        <v>1.0199999999999999E-3</v>
      </c>
      <c r="R329" s="56">
        <v>0</v>
      </c>
      <c r="S329" s="56">
        <v>7.11E-3</v>
      </c>
      <c r="T329" s="56">
        <v>8.1220000000000001E-2</v>
      </c>
      <c r="U329" s="56">
        <v>6.0909999999999999E-2</v>
      </c>
      <c r="V329" s="56">
        <v>0.10152</v>
      </c>
      <c r="W329" s="56">
        <v>6.0899999999999999E-3</v>
      </c>
      <c r="X329" s="56">
        <v>0</v>
      </c>
      <c r="Y329" s="56">
        <v>0</v>
      </c>
      <c r="Z329" s="56">
        <v>0</v>
      </c>
      <c r="AA329" s="56">
        <v>8.1200000000000005E-3</v>
      </c>
      <c r="AB329" s="56">
        <v>0</v>
      </c>
      <c r="AC329" s="56">
        <v>0</v>
      </c>
      <c r="AE329" s="271">
        <f t="shared" si="16"/>
        <v>1</v>
      </c>
      <c r="AG329" s="192">
        <f t="shared" si="17"/>
        <v>0.26599</v>
      </c>
    </row>
    <row r="330" spans="1:33" x14ac:dyDescent="0.25">
      <c r="A330" s="1">
        <v>1966</v>
      </c>
      <c r="B330" s="1" t="s">
        <v>20</v>
      </c>
      <c r="C330" s="1" t="str">
        <f t="shared" si="15"/>
        <v>1966NBDefault</v>
      </c>
      <c r="D330" s="56">
        <v>0.12182999999999999</v>
      </c>
      <c r="E330" s="56">
        <v>0.4264</v>
      </c>
      <c r="F330" s="56">
        <v>0</v>
      </c>
      <c r="G330" s="56">
        <v>2.4369999999999999E-2</v>
      </c>
      <c r="H330" s="56">
        <v>0.1066</v>
      </c>
      <c r="I330" s="56">
        <v>0</v>
      </c>
      <c r="J330" s="56">
        <v>0</v>
      </c>
      <c r="K330" s="56">
        <v>3.0499999999999998E-3</v>
      </c>
      <c r="L330" s="56">
        <v>6.0899999999999999E-3</v>
      </c>
      <c r="M330" s="56">
        <v>4.061E-2</v>
      </c>
      <c r="N330" s="56">
        <v>5.0599999999998979E-3</v>
      </c>
      <c r="O330" s="56">
        <v>0</v>
      </c>
      <c r="P330" s="56">
        <v>0</v>
      </c>
      <c r="Q330" s="56">
        <v>1.0199999999999999E-3</v>
      </c>
      <c r="R330" s="56">
        <v>0</v>
      </c>
      <c r="S330" s="56">
        <v>7.11E-3</v>
      </c>
      <c r="T330" s="56">
        <v>8.1220000000000001E-2</v>
      </c>
      <c r="U330" s="56">
        <v>6.0909999999999999E-2</v>
      </c>
      <c r="V330" s="56">
        <v>0.10152</v>
      </c>
      <c r="W330" s="56">
        <v>6.0899999999999999E-3</v>
      </c>
      <c r="X330" s="56">
        <v>0</v>
      </c>
      <c r="Y330" s="56">
        <v>0</v>
      </c>
      <c r="Z330" s="56">
        <v>0</v>
      </c>
      <c r="AA330" s="56">
        <v>8.1200000000000005E-3</v>
      </c>
      <c r="AB330" s="56">
        <v>0</v>
      </c>
      <c r="AC330" s="56">
        <v>0</v>
      </c>
      <c r="AE330" s="271">
        <f t="shared" si="16"/>
        <v>1</v>
      </c>
      <c r="AG330" s="192">
        <f t="shared" si="17"/>
        <v>0.26599</v>
      </c>
    </row>
    <row r="331" spans="1:33" x14ac:dyDescent="0.25">
      <c r="A331" s="1">
        <v>1966</v>
      </c>
      <c r="B331" s="1" t="s">
        <v>21</v>
      </c>
      <c r="C331" s="1" t="str">
        <f t="shared" si="15"/>
        <v>1966NLDefault</v>
      </c>
      <c r="D331" s="56">
        <v>0.12182999999999999</v>
      </c>
      <c r="E331" s="56">
        <v>0.4264</v>
      </c>
      <c r="F331" s="56">
        <v>0</v>
      </c>
      <c r="G331" s="56">
        <v>2.4369999999999999E-2</v>
      </c>
      <c r="H331" s="56">
        <v>0.1066</v>
      </c>
      <c r="I331" s="56">
        <v>0</v>
      </c>
      <c r="J331" s="56">
        <v>0</v>
      </c>
      <c r="K331" s="56">
        <v>3.0499999999999998E-3</v>
      </c>
      <c r="L331" s="56">
        <v>6.0899999999999999E-3</v>
      </c>
      <c r="M331" s="56">
        <v>4.061E-2</v>
      </c>
      <c r="N331" s="56">
        <v>5.0599999999998979E-3</v>
      </c>
      <c r="O331" s="56">
        <v>0</v>
      </c>
      <c r="P331" s="56">
        <v>0</v>
      </c>
      <c r="Q331" s="56">
        <v>1.0199999999999999E-3</v>
      </c>
      <c r="R331" s="56">
        <v>0</v>
      </c>
      <c r="S331" s="56">
        <v>7.11E-3</v>
      </c>
      <c r="T331" s="56">
        <v>8.1220000000000001E-2</v>
      </c>
      <c r="U331" s="56">
        <v>6.0909999999999999E-2</v>
      </c>
      <c r="V331" s="56">
        <v>0.10152</v>
      </c>
      <c r="W331" s="56">
        <v>6.0899999999999999E-3</v>
      </c>
      <c r="X331" s="56">
        <v>0</v>
      </c>
      <c r="Y331" s="56">
        <v>0</v>
      </c>
      <c r="Z331" s="56">
        <v>0</v>
      </c>
      <c r="AA331" s="56">
        <v>8.1200000000000005E-3</v>
      </c>
      <c r="AB331" s="56">
        <v>0</v>
      </c>
      <c r="AC331" s="56">
        <v>0</v>
      </c>
      <c r="AE331" s="271">
        <f t="shared" si="16"/>
        <v>1</v>
      </c>
      <c r="AG331" s="192">
        <f t="shared" si="17"/>
        <v>0.26599</v>
      </c>
    </row>
    <row r="332" spans="1:33" x14ac:dyDescent="0.25">
      <c r="A332" s="1">
        <v>1966</v>
      </c>
      <c r="B332" s="1" t="s">
        <v>22</v>
      </c>
      <c r="C332" s="1" t="str">
        <f t="shared" si="15"/>
        <v>1966NSDefault</v>
      </c>
      <c r="D332" s="56">
        <v>0.12182999999999999</v>
      </c>
      <c r="E332" s="56">
        <v>0.4264</v>
      </c>
      <c r="F332" s="56">
        <v>0</v>
      </c>
      <c r="G332" s="56">
        <v>2.4369999999999999E-2</v>
      </c>
      <c r="H332" s="56">
        <v>0.1066</v>
      </c>
      <c r="I332" s="56">
        <v>0</v>
      </c>
      <c r="J332" s="56">
        <v>0</v>
      </c>
      <c r="K332" s="56">
        <v>3.0499999999999998E-3</v>
      </c>
      <c r="L332" s="56">
        <v>6.0899999999999999E-3</v>
      </c>
      <c r="M332" s="56">
        <v>4.061E-2</v>
      </c>
      <c r="N332" s="56">
        <v>5.0599999999998979E-3</v>
      </c>
      <c r="O332" s="56">
        <v>0</v>
      </c>
      <c r="P332" s="56">
        <v>0</v>
      </c>
      <c r="Q332" s="56">
        <v>1.0199999999999999E-3</v>
      </c>
      <c r="R332" s="56">
        <v>0</v>
      </c>
      <c r="S332" s="56">
        <v>7.11E-3</v>
      </c>
      <c r="T332" s="56">
        <v>8.1220000000000001E-2</v>
      </c>
      <c r="U332" s="56">
        <v>6.0909999999999999E-2</v>
      </c>
      <c r="V332" s="56">
        <v>0.10152</v>
      </c>
      <c r="W332" s="56">
        <v>6.0899999999999999E-3</v>
      </c>
      <c r="X332" s="56">
        <v>0</v>
      </c>
      <c r="Y332" s="56">
        <v>0</v>
      </c>
      <c r="Z332" s="56">
        <v>0</v>
      </c>
      <c r="AA332" s="56">
        <v>8.1200000000000005E-3</v>
      </c>
      <c r="AB332" s="56">
        <v>0</v>
      </c>
      <c r="AC332" s="56">
        <v>0</v>
      </c>
      <c r="AE332" s="271">
        <f t="shared" si="16"/>
        <v>1</v>
      </c>
      <c r="AG332" s="192">
        <f t="shared" si="17"/>
        <v>0.26599</v>
      </c>
    </row>
    <row r="333" spans="1:33" x14ac:dyDescent="0.25">
      <c r="A333" s="1">
        <v>1966</v>
      </c>
      <c r="B333" s="1" t="s">
        <v>24</v>
      </c>
      <c r="C333" s="1" t="str">
        <f t="shared" si="15"/>
        <v>1966NTDefault</v>
      </c>
      <c r="D333" s="56">
        <v>0.12182999999999999</v>
      </c>
      <c r="E333" s="56">
        <v>0.4264</v>
      </c>
      <c r="F333" s="56">
        <v>0</v>
      </c>
      <c r="G333" s="56">
        <v>2.4369999999999999E-2</v>
      </c>
      <c r="H333" s="56">
        <v>0.1066</v>
      </c>
      <c r="I333" s="56">
        <v>0</v>
      </c>
      <c r="J333" s="56">
        <v>0</v>
      </c>
      <c r="K333" s="56">
        <v>3.0499999999999998E-3</v>
      </c>
      <c r="L333" s="56">
        <v>6.0899999999999999E-3</v>
      </c>
      <c r="M333" s="56">
        <v>4.061E-2</v>
      </c>
      <c r="N333" s="56">
        <v>5.0599999999998979E-3</v>
      </c>
      <c r="O333" s="56">
        <v>0</v>
      </c>
      <c r="P333" s="56">
        <v>0</v>
      </c>
      <c r="Q333" s="56">
        <v>1.0199999999999999E-3</v>
      </c>
      <c r="R333" s="56">
        <v>0</v>
      </c>
      <c r="S333" s="56">
        <v>7.11E-3</v>
      </c>
      <c r="T333" s="56">
        <v>8.1220000000000001E-2</v>
      </c>
      <c r="U333" s="56">
        <v>6.0909999999999999E-2</v>
      </c>
      <c r="V333" s="56">
        <v>0.10152</v>
      </c>
      <c r="W333" s="56">
        <v>6.0899999999999999E-3</v>
      </c>
      <c r="X333" s="56">
        <v>0</v>
      </c>
      <c r="Y333" s="56">
        <v>0</v>
      </c>
      <c r="Z333" s="56">
        <v>0</v>
      </c>
      <c r="AA333" s="56">
        <v>8.1200000000000005E-3</v>
      </c>
      <c r="AB333" s="56">
        <v>0</v>
      </c>
      <c r="AC333" s="56">
        <v>0</v>
      </c>
      <c r="AE333" s="271">
        <f t="shared" si="16"/>
        <v>1</v>
      </c>
      <c r="AG333" s="192">
        <f t="shared" si="17"/>
        <v>0.26599</v>
      </c>
    </row>
    <row r="334" spans="1:33" x14ac:dyDescent="0.25">
      <c r="A334" s="1">
        <v>1966</v>
      </c>
      <c r="B334" s="1" t="s">
        <v>25</v>
      </c>
      <c r="C334" s="1" t="str">
        <f t="shared" si="15"/>
        <v>1966NUDefault</v>
      </c>
      <c r="D334" s="56">
        <v>0.12182999999999999</v>
      </c>
      <c r="E334" s="56">
        <v>0.4264</v>
      </c>
      <c r="F334" s="56">
        <v>0</v>
      </c>
      <c r="G334" s="56">
        <v>2.4369999999999999E-2</v>
      </c>
      <c r="H334" s="56">
        <v>0.1066</v>
      </c>
      <c r="I334" s="56">
        <v>0</v>
      </c>
      <c r="J334" s="56">
        <v>0</v>
      </c>
      <c r="K334" s="56">
        <v>3.0499999999999998E-3</v>
      </c>
      <c r="L334" s="56">
        <v>6.0899999999999999E-3</v>
      </c>
      <c r="M334" s="56">
        <v>4.061E-2</v>
      </c>
      <c r="N334" s="56">
        <v>5.0599999999998979E-3</v>
      </c>
      <c r="O334" s="56">
        <v>0</v>
      </c>
      <c r="P334" s="56">
        <v>0</v>
      </c>
      <c r="Q334" s="56">
        <v>1.0199999999999999E-3</v>
      </c>
      <c r="R334" s="56">
        <v>0</v>
      </c>
      <c r="S334" s="56">
        <v>7.11E-3</v>
      </c>
      <c r="T334" s="56">
        <v>8.1220000000000001E-2</v>
      </c>
      <c r="U334" s="56">
        <v>6.0909999999999999E-2</v>
      </c>
      <c r="V334" s="56">
        <v>0.10152</v>
      </c>
      <c r="W334" s="56">
        <v>6.0899999999999999E-3</v>
      </c>
      <c r="X334" s="56">
        <v>0</v>
      </c>
      <c r="Y334" s="56">
        <v>0</v>
      </c>
      <c r="Z334" s="56">
        <v>0</v>
      </c>
      <c r="AA334" s="56">
        <v>8.1200000000000005E-3</v>
      </c>
      <c r="AB334" s="56">
        <v>0</v>
      </c>
      <c r="AC334" s="56">
        <v>0</v>
      </c>
      <c r="AE334" s="271">
        <f t="shared" si="16"/>
        <v>1</v>
      </c>
      <c r="AG334" s="192">
        <f t="shared" si="17"/>
        <v>0.26599</v>
      </c>
    </row>
    <row r="335" spans="1:33" x14ac:dyDescent="0.25">
      <c r="A335" s="1">
        <v>1966</v>
      </c>
      <c r="B335" s="1" t="s">
        <v>18</v>
      </c>
      <c r="C335" s="1" t="str">
        <f t="shared" si="15"/>
        <v>1966ONDefault</v>
      </c>
      <c r="D335" s="56">
        <v>0.12182999999999999</v>
      </c>
      <c r="E335" s="56">
        <v>0.4264</v>
      </c>
      <c r="F335" s="56">
        <v>0</v>
      </c>
      <c r="G335" s="56">
        <v>2.4369999999999999E-2</v>
      </c>
      <c r="H335" s="56">
        <v>0.1066</v>
      </c>
      <c r="I335" s="56">
        <v>0</v>
      </c>
      <c r="J335" s="56">
        <v>0</v>
      </c>
      <c r="K335" s="56">
        <v>3.0499999999999998E-3</v>
      </c>
      <c r="L335" s="56">
        <v>6.0899999999999999E-3</v>
      </c>
      <c r="M335" s="56">
        <v>4.061E-2</v>
      </c>
      <c r="N335" s="56">
        <v>5.0599999999998979E-3</v>
      </c>
      <c r="O335" s="56">
        <v>0</v>
      </c>
      <c r="P335" s="56">
        <v>0</v>
      </c>
      <c r="Q335" s="56">
        <v>1.0199999999999999E-3</v>
      </c>
      <c r="R335" s="56">
        <v>0</v>
      </c>
      <c r="S335" s="56">
        <v>7.11E-3</v>
      </c>
      <c r="T335" s="56">
        <v>8.1220000000000001E-2</v>
      </c>
      <c r="U335" s="56">
        <v>6.0909999999999999E-2</v>
      </c>
      <c r="V335" s="56">
        <v>0.10152</v>
      </c>
      <c r="W335" s="56">
        <v>6.0899999999999999E-3</v>
      </c>
      <c r="X335" s="56">
        <v>0</v>
      </c>
      <c r="Y335" s="56">
        <v>0</v>
      </c>
      <c r="Z335" s="56">
        <v>0</v>
      </c>
      <c r="AA335" s="56">
        <v>8.1200000000000005E-3</v>
      </c>
      <c r="AB335" s="56">
        <v>0</v>
      </c>
      <c r="AC335" s="56">
        <v>0</v>
      </c>
      <c r="AD335" s="51"/>
      <c r="AE335" s="271">
        <f t="shared" si="16"/>
        <v>1</v>
      </c>
      <c r="AG335" s="192">
        <f t="shared" si="17"/>
        <v>0.26599</v>
      </c>
    </row>
    <row r="336" spans="1:33" x14ac:dyDescent="0.25">
      <c r="A336" s="1">
        <v>1966</v>
      </c>
      <c r="B336" s="1" t="s">
        <v>23</v>
      </c>
      <c r="C336" s="1" t="str">
        <f t="shared" si="15"/>
        <v>1966PEDefault</v>
      </c>
      <c r="D336" s="56">
        <v>0.12182999999999999</v>
      </c>
      <c r="E336" s="56">
        <v>0.4264</v>
      </c>
      <c r="F336" s="56">
        <v>0</v>
      </c>
      <c r="G336" s="56">
        <v>2.4369999999999999E-2</v>
      </c>
      <c r="H336" s="56">
        <v>0.1066</v>
      </c>
      <c r="I336" s="56">
        <v>0</v>
      </c>
      <c r="J336" s="56">
        <v>0</v>
      </c>
      <c r="K336" s="56">
        <v>3.0499999999999998E-3</v>
      </c>
      <c r="L336" s="56">
        <v>6.0899999999999999E-3</v>
      </c>
      <c r="M336" s="56">
        <v>4.061E-2</v>
      </c>
      <c r="N336" s="56">
        <v>5.0599999999998979E-3</v>
      </c>
      <c r="O336" s="56">
        <v>0</v>
      </c>
      <c r="P336" s="56">
        <v>0</v>
      </c>
      <c r="Q336" s="56">
        <v>1.0199999999999999E-3</v>
      </c>
      <c r="R336" s="56">
        <v>0</v>
      </c>
      <c r="S336" s="56">
        <v>7.11E-3</v>
      </c>
      <c r="T336" s="56">
        <v>8.1220000000000001E-2</v>
      </c>
      <c r="U336" s="56">
        <v>6.0909999999999999E-2</v>
      </c>
      <c r="V336" s="56">
        <v>0.10152</v>
      </c>
      <c r="W336" s="56">
        <v>6.0899999999999999E-3</v>
      </c>
      <c r="X336" s="56">
        <v>0</v>
      </c>
      <c r="Y336" s="56">
        <v>0</v>
      </c>
      <c r="Z336" s="56">
        <v>0</v>
      </c>
      <c r="AA336" s="56">
        <v>8.1200000000000005E-3</v>
      </c>
      <c r="AB336" s="56">
        <v>0</v>
      </c>
      <c r="AC336" s="56">
        <v>0</v>
      </c>
      <c r="AE336" s="271">
        <f t="shared" si="16"/>
        <v>1</v>
      </c>
      <c r="AG336" s="192">
        <f t="shared" si="17"/>
        <v>0.26599</v>
      </c>
    </row>
    <row r="337" spans="1:33" x14ac:dyDescent="0.25">
      <c r="A337" s="1">
        <v>1966</v>
      </c>
      <c r="B337" s="1" t="s">
        <v>19</v>
      </c>
      <c r="C337" s="1" t="str">
        <f t="shared" si="15"/>
        <v>1966QCDefault</v>
      </c>
      <c r="D337" s="56">
        <v>0.12182999999999999</v>
      </c>
      <c r="E337" s="56">
        <v>0.4264</v>
      </c>
      <c r="F337" s="56">
        <v>0</v>
      </c>
      <c r="G337" s="56">
        <v>2.4369999999999999E-2</v>
      </c>
      <c r="H337" s="56">
        <v>0.1066</v>
      </c>
      <c r="I337" s="56">
        <v>0</v>
      </c>
      <c r="J337" s="56">
        <v>0</v>
      </c>
      <c r="K337" s="56">
        <v>3.0499999999999998E-3</v>
      </c>
      <c r="L337" s="56">
        <v>6.0899999999999999E-3</v>
      </c>
      <c r="M337" s="56">
        <v>4.061E-2</v>
      </c>
      <c r="N337" s="56">
        <v>5.0599999999998979E-3</v>
      </c>
      <c r="O337" s="56">
        <v>0</v>
      </c>
      <c r="P337" s="56">
        <v>0</v>
      </c>
      <c r="Q337" s="56">
        <v>1.0199999999999999E-3</v>
      </c>
      <c r="R337" s="56">
        <v>0</v>
      </c>
      <c r="S337" s="56">
        <v>7.11E-3</v>
      </c>
      <c r="T337" s="56">
        <v>8.1220000000000001E-2</v>
      </c>
      <c r="U337" s="56">
        <v>6.0909999999999999E-2</v>
      </c>
      <c r="V337" s="56">
        <v>0.10152</v>
      </c>
      <c r="W337" s="56">
        <v>6.0899999999999999E-3</v>
      </c>
      <c r="X337" s="56">
        <v>0</v>
      </c>
      <c r="Y337" s="56">
        <v>0</v>
      </c>
      <c r="Z337" s="56">
        <v>0</v>
      </c>
      <c r="AA337" s="56">
        <v>8.1200000000000005E-3</v>
      </c>
      <c r="AB337" s="56">
        <v>0</v>
      </c>
      <c r="AC337" s="56">
        <v>0</v>
      </c>
      <c r="AE337" s="271">
        <f t="shared" si="16"/>
        <v>1</v>
      </c>
      <c r="AG337" s="192">
        <f t="shared" si="17"/>
        <v>0.26599</v>
      </c>
    </row>
    <row r="338" spans="1:33" x14ac:dyDescent="0.25">
      <c r="A338" s="1">
        <v>1966</v>
      </c>
      <c r="B338" s="1" t="s">
        <v>16</v>
      </c>
      <c r="C338" s="1" t="str">
        <f t="shared" si="15"/>
        <v>1966SKDefault</v>
      </c>
      <c r="D338" s="56">
        <v>0.12182999999999999</v>
      </c>
      <c r="E338" s="56">
        <v>0.4264</v>
      </c>
      <c r="F338" s="56">
        <v>0</v>
      </c>
      <c r="G338" s="56">
        <v>2.4369999999999999E-2</v>
      </c>
      <c r="H338" s="56">
        <v>0.1066</v>
      </c>
      <c r="I338" s="56">
        <v>0</v>
      </c>
      <c r="J338" s="56">
        <v>0</v>
      </c>
      <c r="K338" s="56">
        <v>3.0499999999999998E-3</v>
      </c>
      <c r="L338" s="56">
        <v>6.0899999999999999E-3</v>
      </c>
      <c r="M338" s="56">
        <v>4.061E-2</v>
      </c>
      <c r="N338" s="56">
        <v>5.0599999999998979E-3</v>
      </c>
      <c r="O338" s="56">
        <v>0</v>
      </c>
      <c r="P338" s="56">
        <v>0</v>
      </c>
      <c r="Q338" s="56">
        <v>1.0199999999999999E-3</v>
      </c>
      <c r="R338" s="56">
        <v>0</v>
      </c>
      <c r="S338" s="56">
        <v>7.11E-3</v>
      </c>
      <c r="T338" s="56">
        <v>8.1220000000000001E-2</v>
      </c>
      <c r="U338" s="56">
        <v>6.0909999999999999E-2</v>
      </c>
      <c r="V338" s="56">
        <v>0.10152</v>
      </c>
      <c r="W338" s="56">
        <v>6.0899999999999999E-3</v>
      </c>
      <c r="X338" s="56">
        <v>0</v>
      </c>
      <c r="Y338" s="56">
        <v>0</v>
      </c>
      <c r="Z338" s="56">
        <v>0</v>
      </c>
      <c r="AA338" s="56">
        <v>8.1200000000000005E-3</v>
      </c>
      <c r="AB338" s="56">
        <v>0</v>
      </c>
      <c r="AC338" s="56">
        <v>0</v>
      </c>
      <c r="AE338" s="271">
        <f t="shared" si="16"/>
        <v>1</v>
      </c>
      <c r="AG338" s="192">
        <f t="shared" si="17"/>
        <v>0.26599</v>
      </c>
    </row>
    <row r="339" spans="1:33" x14ac:dyDescent="0.25">
      <c r="A339" s="1">
        <v>1966</v>
      </c>
      <c r="B339" s="1" t="s">
        <v>26</v>
      </c>
      <c r="C339" s="1" t="str">
        <f t="shared" si="15"/>
        <v>1966YTDefault</v>
      </c>
      <c r="D339" s="56">
        <v>0.12182999999999999</v>
      </c>
      <c r="E339" s="56">
        <v>0.4264</v>
      </c>
      <c r="F339" s="56">
        <v>0</v>
      </c>
      <c r="G339" s="56">
        <v>2.4369999999999999E-2</v>
      </c>
      <c r="H339" s="56">
        <v>0.1066</v>
      </c>
      <c r="I339" s="56">
        <v>0</v>
      </c>
      <c r="J339" s="56">
        <v>0</v>
      </c>
      <c r="K339" s="56">
        <v>3.0499999999999998E-3</v>
      </c>
      <c r="L339" s="56">
        <v>6.0899999999999999E-3</v>
      </c>
      <c r="M339" s="56">
        <v>4.061E-2</v>
      </c>
      <c r="N339" s="56">
        <v>5.0599999999998979E-3</v>
      </c>
      <c r="O339" s="56">
        <v>0</v>
      </c>
      <c r="P339" s="56">
        <v>0</v>
      </c>
      <c r="Q339" s="56">
        <v>1.0199999999999999E-3</v>
      </c>
      <c r="R339" s="56">
        <v>0</v>
      </c>
      <c r="S339" s="56">
        <v>7.11E-3</v>
      </c>
      <c r="T339" s="56">
        <v>8.1220000000000001E-2</v>
      </c>
      <c r="U339" s="56">
        <v>6.0909999999999999E-2</v>
      </c>
      <c r="V339" s="56">
        <v>0.10152</v>
      </c>
      <c r="W339" s="56">
        <v>6.0899999999999999E-3</v>
      </c>
      <c r="X339" s="56">
        <v>0</v>
      </c>
      <c r="Y339" s="56">
        <v>0</v>
      </c>
      <c r="Z339" s="56">
        <v>0</v>
      </c>
      <c r="AA339" s="56">
        <v>8.1200000000000005E-3</v>
      </c>
      <c r="AB339" s="56">
        <v>0</v>
      </c>
      <c r="AC339" s="56">
        <v>0</v>
      </c>
      <c r="AE339" s="271">
        <f t="shared" si="16"/>
        <v>1</v>
      </c>
      <c r="AG339" s="192">
        <f t="shared" si="17"/>
        <v>0.26599</v>
      </c>
    </row>
    <row r="340" spans="1:33" x14ac:dyDescent="0.25">
      <c r="A340" s="1">
        <v>1967</v>
      </c>
      <c r="B340" s="1" t="s">
        <v>14</v>
      </c>
      <c r="C340" s="1" t="str">
        <f t="shared" si="15"/>
        <v>1967ABDefault</v>
      </c>
      <c r="D340" s="56">
        <v>0.12182999999999999</v>
      </c>
      <c r="E340" s="56">
        <v>0.4264</v>
      </c>
      <c r="F340" s="56">
        <v>0</v>
      </c>
      <c r="G340" s="56">
        <v>2.4369999999999999E-2</v>
      </c>
      <c r="H340" s="56">
        <v>0.1066</v>
      </c>
      <c r="I340" s="56">
        <v>0</v>
      </c>
      <c r="J340" s="56">
        <v>0</v>
      </c>
      <c r="K340" s="56">
        <v>3.0499999999999998E-3</v>
      </c>
      <c r="L340" s="56">
        <v>6.0899999999999999E-3</v>
      </c>
      <c r="M340" s="56">
        <v>4.061E-2</v>
      </c>
      <c r="N340" s="56">
        <v>5.0599999999998979E-3</v>
      </c>
      <c r="O340" s="56">
        <v>0</v>
      </c>
      <c r="P340" s="56">
        <v>0</v>
      </c>
      <c r="Q340" s="56">
        <v>1.0199999999999999E-3</v>
      </c>
      <c r="R340" s="56">
        <v>0</v>
      </c>
      <c r="S340" s="56">
        <v>7.11E-3</v>
      </c>
      <c r="T340" s="56">
        <v>8.1220000000000001E-2</v>
      </c>
      <c r="U340" s="56">
        <v>6.0909999999999999E-2</v>
      </c>
      <c r="V340" s="56">
        <v>0.10152</v>
      </c>
      <c r="W340" s="56">
        <v>6.0899999999999999E-3</v>
      </c>
      <c r="X340" s="56">
        <v>0</v>
      </c>
      <c r="Y340" s="56">
        <v>0</v>
      </c>
      <c r="Z340" s="56">
        <v>0</v>
      </c>
      <c r="AA340" s="56">
        <v>8.1200000000000005E-3</v>
      </c>
      <c r="AB340" s="56">
        <v>0</v>
      </c>
      <c r="AC340" s="56">
        <v>0</v>
      </c>
      <c r="AE340" s="271">
        <f t="shared" si="16"/>
        <v>1</v>
      </c>
      <c r="AG340" s="192">
        <f t="shared" si="17"/>
        <v>0.26599</v>
      </c>
    </row>
    <row r="341" spans="1:33" x14ac:dyDescent="0.25">
      <c r="A341" s="1">
        <v>1967</v>
      </c>
      <c r="B341" s="1" t="s">
        <v>15</v>
      </c>
      <c r="C341" s="1" t="str">
        <f t="shared" si="15"/>
        <v>1967BCDefault</v>
      </c>
      <c r="D341" s="56">
        <v>0.12182999999999999</v>
      </c>
      <c r="E341" s="56">
        <v>0.4264</v>
      </c>
      <c r="F341" s="56">
        <v>0</v>
      </c>
      <c r="G341" s="56">
        <v>2.4369999999999999E-2</v>
      </c>
      <c r="H341" s="56">
        <v>0.1066</v>
      </c>
      <c r="I341" s="56">
        <v>0</v>
      </c>
      <c r="J341" s="56">
        <v>0</v>
      </c>
      <c r="K341" s="56">
        <v>3.0499999999999998E-3</v>
      </c>
      <c r="L341" s="56">
        <v>6.0899999999999999E-3</v>
      </c>
      <c r="M341" s="56">
        <v>4.061E-2</v>
      </c>
      <c r="N341" s="56">
        <v>5.0599999999998979E-3</v>
      </c>
      <c r="O341" s="56">
        <v>0</v>
      </c>
      <c r="P341" s="56">
        <v>0</v>
      </c>
      <c r="Q341" s="56">
        <v>1.0199999999999999E-3</v>
      </c>
      <c r="R341" s="56">
        <v>0</v>
      </c>
      <c r="S341" s="56">
        <v>7.11E-3</v>
      </c>
      <c r="T341" s="56">
        <v>8.1220000000000001E-2</v>
      </c>
      <c r="U341" s="56">
        <v>6.0909999999999999E-2</v>
      </c>
      <c r="V341" s="56">
        <v>0.10152</v>
      </c>
      <c r="W341" s="56">
        <v>6.0899999999999999E-3</v>
      </c>
      <c r="X341" s="56">
        <v>0</v>
      </c>
      <c r="Y341" s="56">
        <v>0</v>
      </c>
      <c r="Z341" s="56">
        <v>0</v>
      </c>
      <c r="AA341" s="56">
        <v>8.1200000000000005E-3</v>
      </c>
      <c r="AB341" s="56">
        <v>0</v>
      </c>
      <c r="AC341" s="56">
        <v>0</v>
      </c>
      <c r="AE341" s="271">
        <f t="shared" si="16"/>
        <v>1</v>
      </c>
      <c r="AG341" s="192">
        <f t="shared" si="17"/>
        <v>0.26599</v>
      </c>
    </row>
    <row r="342" spans="1:33" x14ac:dyDescent="0.25">
      <c r="A342" s="1">
        <v>1967</v>
      </c>
      <c r="B342" s="1" t="s">
        <v>17</v>
      </c>
      <c r="C342" s="1" t="str">
        <f t="shared" si="15"/>
        <v>1967MBDefault</v>
      </c>
      <c r="D342" s="56">
        <v>0.12182999999999999</v>
      </c>
      <c r="E342" s="56">
        <v>0.4264</v>
      </c>
      <c r="F342" s="56">
        <v>0</v>
      </c>
      <c r="G342" s="56">
        <v>2.4369999999999999E-2</v>
      </c>
      <c r="H342" s="56">
        <v>0.1066</v>
      </c>
      <c r="I342" s="56">
        <v>0</v>
      </c>
      <c r="J342" s="56">
        <v>0</v>
      </c>
      <c r="K342" s="56">
        <v>3.0499999999999998E-3</v>
      </c>
      <c r="L342" s="56">
        <v>6.0899999999999999E-3</v>
      </c>
      <c r="M342" s="56">
        <v>4.061E-2</v>
      </c>
      <c r="N342" s="56">
        <v>5.0599999999998979E-3</v>
      </c>
      <c r="O342" s="56">
        <v>0</v>
      </c>
      <c r="P342" s="56">
        <v>0</v>
      </c>
      <c r="Q342" s="56">
        <v>1.0199999999999999E-3</v>
      </c>
      <c r="R342" s="56">
        <v>0</v>
      </c>
      <c r="S342" s="56">
        <v>7.11E-3</v>
      </c>
      <c r="T342" s="56">
        <v>8.1220000000000001E-2</v>
      </c>
      <c r="U342" s="56">
        <v>6.0909999999999999E-2</v>
      </c>
      <c r="V342" s="56">
        <v>0.10152</v>
      </c>
      <c r="W342" s="56">
        <v>6.0899999999999999E-3</v>
      </c>
      <c r="X342" s="56">
        <v>0</v>
      </c>
      <c r="Y342" s="56">
        <v>0</v>
      </c>
      <c r="Z342" s="56">
        <v>0</v>
      </c>
      <c r="AA342" s="56">
        <v>8.1200000000000005E-3</v>
      </c>
      <c r="AB342" s="56">
        <v>0</v>
      </c>
      <c r="AC342" s="56">
        <v>0</v>
      </c>
      <c r="AE342" s="271">
        <f t="shared" si="16"/>
        <v>1</v>
      </c>
      <c r="AG342" s="192">
        <f t="shared" si="17"/>
        <v>0.26599</v>
      </c>
    </row>
    <row r="343" spans="1:33" x14ac:dyDescent="0.25">
      <c r="A343" s="1">
        <v>1967</v>
      </c>
      <c r="B343" s="1" t="s">
        <v>20</v>
      </c>
      <c r="C343" s="1" t="str">
        <f t="shared" si="15"/>
        <v>1967NBDefault</v>
      </c>
      <c r="D343" s="56">
        <v>0.12182999999999999</v>
      </c>
      <c r="E343" s="56">
        <v>0.4264</v>
      </c>
      <c r="F343" s="56">
        <v>0</v>
      </c>
      <c r="G343" s="56">
        <v>2.4369999999999999E-2</v>
      </c>
      <c r="H343" s="56">
        <v>0.1066</v>
      </c>
      <c r="I343" s="56">
        <v>0</v>
      </c>
      <c r="J343" s="56">
        <v>0</v>
      </c>
      <c r="K343" s="56">
        <v>3.0499999999999998E-3</v>
      </c>
      <c r="L343" s="56">
        <v>6.0899999999999999E-3</v>
      </c>
      <c r="M343" s="56">
        <v>4.061E-2</v>
      </c>
      <c r="N343" s="56">
        <v>5.0599999999998979E-3</v>
      </c>
      <c r="O343" s="56">
        <v>0</v>
      </c>
      <c r="P343" s="56">
        <v>0</v>
      </c>
      <c r="Q343" s="56">
        <v>1.0199999999999999E-3</v>
      </c>
      <c r="R343" s="56">
        <v>0</v>
      </c>
      <c r="S343" s="56">
        <v>7.11E-3</v>
      </c>
      <c r="T343" s="56">
        <v>8.1220000000000001E-2</v>
      </c>
      <c r="U343" s="56">
        <v>6.0909999999999999E-2</v>
      </c>
      <c r="V343" s="56">
        <v>0.10152</v>
      </c>
      <c r="W343" s="56">
        <v>6.0899999999999999E-3</v>
      </c>
      <c r="X343" s="56">
        <v>0</v>
      </c>
      <c r="Y343" s="56">
        <v>0</v>
      </c>
      <c r="Z343" s="56">
        <v>0</v>
      </c>
      <c r="AA343" s="56">
        <v>8.1200000000000005E-3</v>
      </c>
      <c r="AB343" s="56">
        <v>0</v>
      </c>
      <c r="AC343" s="56">
        <v>0</v>
      </c>
      <c r="AE343" s="271">
        <f t="shared" si="16"/>
        <v>1</v>
      </c>
      <c r="AG343" s="192">
        <f t="shared" si="17"/>
        <v>0.26599</v>
      </c>
    </row>
    <row r="344" spans="1:33" x14ac:dyDescent="0.25">
      <c r="A344" s="1">
        <v>1967</v>
      </c>
      <c r="B344" s="1" t="s">
        <v>21</v>
      </c>
      <c r="C344" s="1" t="str">
        <f t="shared" si="15"/>
        <v>1967NLDefault</v>
      </c>
      <c r="D344" s="56">
        <v>0.12182999999999999</v>
      </c>
      <c r="E344" s="56">
        <v>0.4264</v>
      </c>
      <c r="F344" s="56">
        <v>0</v>
      </c>
      <c r="G344" s="56">
        <v>2.4369999999999999E-2</v>
      </c>
      <c r="H344" s="56">
        <v>0.1066</v>
      </c>
      <c r="I344" s="56">
        <v>0</v>
      </c>
      <c r="J344" s="56">
        <v>0</v>
      </c>
      <c r="K344" s="56">
        <v>3.0499999999999998E-3</v>
      </c>
      <c r="L344" s="56">
        <v>6.0899999999999999E-3</v>
      </c>
      <c r="M344" s="56">
        <v>4.061E-2</v>
      </c>
      <c r="N344" s="56">
        <v>5.0599999999998979E-3</v>
      </c>
      <c r="O344" s="56">
        <v>0</v>
      </c>
      <c r="P344" s="56">
        <v>0</v>
      </c>
      <c r="Q344" s="56">
        <v>1.0199999999999999E-3</v>
      </c>
      <c r="R344" s="56">
        <v>0</v>
      </c>
      <c r="S344" s="56">
        <v>7.11E-3</v>
      </c>
      <c r="T344" s="56">
        <v>8.1220000000000001E-2</v>
      </c>
      <c r="U344" s="56">
        <v>6.0909999999999999E-2</v>
      </c>
      <c r="V344" s="56">
        <v>0.10152</v>
      </c>
      <c r="W344" s="56">
        <v>6.0899999999999999E-3</v>
      </c>
      <c r="X344" s="56">
        <v>0</v>
      </c>
      <c r="Y344" s="56">
        <v>0</v>
      </c>
      <c r="Z344" s="56">
        <v>0</v>
      </c>
      <c r="AA344" s="56">
        <v>8.1200000000000005E-3</v>
      </c>
      <c r="AB344" s="56">
        <v>0</v>
      </c>
      <c r="AC344" s="56">
        <v>0</v>
      </c>
      <c r="AE344" s="271">
        <f t="shared" si="16"/>
        <v>1</v>
      </c>
      <c r="AG344" s="192">
        <f t="shared" si="17"/>
        <v>0.26599</v>
      </c>
    </row>
    <row r="345" spans="1:33" x14ac:dyDescent="0.25">
      <c r="A345" s="1">
        <v>1967</v>
      </c>
      <c r="B345" s="1" t="s">
        <v>22</v>
      </c>
      <c r="C345" s="1" t="str">
        <f t="shared" si="15"/>
        <v>1967NSDefault</v>
      </c>
      <c r="D345" s="56">
        <v>0.12182999999999999</v>
      </c>
      <c r="E345" s="56">
        <v>0.4264</v>
      </c>
      <c r="F345" s="56">
        <v>0</v>
      </c>
      <c r="G345" s="56">
        <v>2.4369999999999999E-2</v>
      </c>
      <c r="H345" s="56">
        <v>0.1066</v>
      </c>
      <c r="I345" s="56">
        <v>0</v>
      </c>
      <c r="J345" s="56">
        <v>0</v>
      </c>
      <c r="K345" s="56">
        <v>3.0499999999999998E-3</v>
      </c>
      <c r="L345" s="56">
        <v>6.0899999999999999E-3</v>
      </c>
      <c r="M345" s="56">
        <v>4.061E-2</v>
      </c>
      <c r="N345" s="56">
        <v>5.0599999999998979E-3</v>
      </c>
      <c r="O345" s="56">
        <v>0</v>
      </c>
      <c r="P345" s="56">
        <v>0</v>
      </c>
      <c r="Q345" s="56">
        <v>1.0199999999999999E-3</v>
      </c>
      <c r="R345" s="56">
        <v>0</v>
      </c>
      <c r="S345" s="56">
        <v>7.11E-3</v>
      </c>
      <c r="T345" s="56">
        <v>8.1220000000000001E-2</v>
      </c>
      <c r="U345" s="56">
        <v>6.0909999999999999E-2</v>
      </c>
      <c r="V345" s="56">
        <v>0.10152</v>
      </c>
      <c r="W345" s="56">
        <v>6.0899999999999999E-3</v>
      </c>
      <c r="X345" s="56">
        <v>0</v>
      </c>
      <c r="Y345" s="56">
        <v>0</v>
      </c>
      <c r="Z345" s="56">
        <v>0</v>
      </c>
      <c r="AA345" s="56">
        <v>8.1200000000000005E-3</v>
      </c>
      <c r="AB345" s="56">
        <v>0</v>
      </c>
      <c r="AC345" s="56">
        <v>0</v>
      </c>
      <c r="AE345" s="271">
        <f t="shared" si="16"/>
        <v>1</v>
      </c>
      <c r="AG345" s="192">
        <f t="shared" si="17"/>
        <v>0.26599</v>
      </c>
    </row>
    <row r="346" spans="1:33" x14ac:dyDescent="0.25">
      <c r="A346" s="1">
        <v>1967</v>
      </c>
      <c r="B346" s="1" t="s">
        <v>24</v>
      </c>
      <c r="C346" s="1" t="str">
        <f t="shared" si="15"/>
        <v>1967NTDefault</v>
      </c>
      <c r="D346" s="56">
        <v>0.12182999999999999</v>
      </c>
      <c r="E346" s="56">
        <v>0.4264</v>
      </c>
      <c r="F346" s="56">
        <v>0</v>
      </c>
      <c r="G346" s="56">
        <v>2.4369999999999999E-2</v>
      </c>
      <c r="H346" s="56">
        <v>0.1066</v>
      </c>
      <c r="I346" s="56">
        <v>0</v>
      </c>
      <c r="J346" s="56">
        <v>0</v>
      </c>
      <c r="K346" s="56">
        <v>3.0499999999999998E-3</v>
      </c>
      <c r="L346" s="56">
        <v>6.0899999999999999E-3</v>
      </c>
      <c r="M346" s="56">
        <v>4.061E-2</v>
      </c>
      <c r="N346" s="56">
        <v>5.0599999999998979E-3</v>
      </c>
      <c r="O346" s="56">
        <v>0</v>
      </c>
      <c r="P346" s="56">
        <v>0</v>
      </c>
      <c r="Q346" s="56">
        <v>1.0199999999999999E-3</v>
      </c>
      <c r="R346" s="56">
        <v>0</v>
      </c>
      <c r="S346" s="56">
        <v>7.11E-3</v>
      </c>
      <c r="T346" s="56">
        <v>8.1220000000000001E-2</v>
      </c>
      <c r="U346" s="56">
        <v>6.0909999999999999E-2</v>
      </c>
      <c r="V346" s="56">
        <v>0.10152</v>
      </c>
      <c r="W346" s="56">
        <v>6.0899999999999999E-3</v>
      </c>
      <c r="X346" s="56">
        <v>0</v>
      </c>
      <c r="Y346" s="56">
        <v>0</v>
      </c>
      <c r="Z346" s="56">
        <v>0</v>
      </c>
      <c r="AA346" s="56">
        <v>8.1200000000000005E-3</v>
      </c>
      <c r="AB346" s="56">
        <v>0</v>
      </c>
      <c r="AC346" s="56">
        <v>0</v>
      </c>
      <c r="AE346" s="271">
        <f t="shared" si="16"/>
        <v>1</v>
      </c>
      <c r="AG346" s="192">
        <f t="shared" si="17"/>
        <v>0.26599</v>
      </c>
    </row>
    <row r="347" spans="1:33" x14ac:dyDescent="0.25">
      <c r="A347" s="1">
        <v>1967</v>
      </c>
      <c r="B347" s="1" t="s">
        <v>25</v>
      </c>
      <c r="C347" s="1" t="str">
        <f t="shared" si="15"/>
        <v>1967NUDefault</v>
      </c>
      <c r="D347" s="56">
        <v>0.12182999999999999</v>
      </c>
      <c r="E347" s="56">
        <v>0.4264</v>
      </c>
      <c r="F347" s="56">
        <v>0</v>
      </c>
      <c r="G347" s="56">
        <v>2.4369999999999999E-2</v>
      </c>
      <c r="H347" s="56">
        <v>0.1066</v>
      </c>
      <c r="I347" s="56">
        <v>0</v>
      </c>
      <c r="J347" s="56">
        <v>0</v>
      </c>
      <c r="K347" s="56">
        <v>3.0499999999999998E-3</v>
      </c>
      <c r="L347" s="56">
        <v>6.0899999999999999E-3</v>
      </c>
      <c r="M347" s="56">
        <v>4.061E-2</v>
      </c>
      <c r="N347" s="56">
        <v>5.0599999999998979E-3</v>
      </c>
      <c r="O347" s="56">
        <v>0</v>
      </c>
      <c r="P347" s="56">
        <v>0</v>
      </c>
      <c r="Q347" s="56">
        <v>1.0199999999999999E-3</v>
      </c>
      <c r="R347" s="56">
        <v>0</v>
      </c>
      <c r="S347" s="56">
        <v>7.11E-3</v>
      </c>
      <c r="T347" s="56">
        <v>8.1220000000000001E-2</v>
      </c>
      <c r="U347" s="56">
        <v>6.0909999999999999E-2</v>
      </c>
      <c r="V347" s="56">
        <v>0.10152</v>
      </c>
      <c r="W347" s="56">
        <v>6.0899999999999999E-3</v>
      </c>
      <c r="X347" s="56">
        <v>0</v>
      </c>
      <c r="Y347" s="56">
        <v>0</v>
      </c>
      <c r="Z347" s="56">
        <v>0</v>
      </c>
      <c r="AA347" s="56">
        <v>8.1200000000000005E-3</v>
      </c>
      <c r="AB347" s="56">
        <v>0</v>
      </c>
      <c r="AC347" s="56">
        <v>0</v>
      </c>
      <c r="AE347" s="271">
        <f t="shared" si="16"/>
        <v>1</v>
      </c>
      <c r="AG347" s="192">
        <f t="shared" si="17"/>
        <v>0.26599</v>
      </c>
    </row>
    <row r="348" spans="1:33" x14ac:dyDescent="0.25">
      <c r="A348" s="1">
        <v>1967</v>
      </c>
      <c r="B348" s="1" t="s">
        <v>18</v>
      </c>
      <c r="C348" s="1" t="str">
        <f t="shared" si="15"/>
        <v>1967ONDefault</v>
      </c>
      <c r="D348" s="56">
        <v>0.12182999999999999</v>
      </c>
      <c r="E348" s="56">
        <v>0.4264</v>
      </c>
      <c r="F348" s="56">
        <v>0</v>
      </c>
      <c r="G348" s="56">
        <v>2.4369999999999999E-2</v>
      </c>
      <c r="H348" s="56">
        <v>0.1066</v>
      </c>
      <c r="I348" s="56">
        <v>0</v>
      </c>
      <c r="J348" s="56">
        <v>0</v>
      </c>
      <c r="K348" s="56">
        <v>3.0499999999999998E-3</v>
      </c>
      <c r="L348" s="56">
        <v>6.0899999999999999E-3</v>
      </c>
      <c r="M348" s="56">
        <v>4.061E-2</v>
      </c>
      <c r="N348" s="56">
        <v>5.0599999999998979E-3</v>
      </c>
      <c r="O348" s="56">
        <v>0</v>
      </c>
      <c r="P348" s="56">
        <v>0</v>
      </c>
      <c r="Q348" s="56">
        <v>1.0199999999999999E-3</v>
      </c>
      <c r="R348" s="56">
        <v>0</v>
      </c>
      <c r="S348" s="56">
        <v>7.11E-3</v>
      </c>
      <c r="T348" s="56">
        <v>8.1220000000000001E-2</v>
      </c>
      <c r="U348" s="56">
        <v>6.0909999999999999E-2</v>
      </c>
      <c r="V348" s="56">
        <v>0.10152</v>
      </c>
      <c r="W348" s="56">
        <v>6.0899999999999999E-3</v>
      </c>
      <c r="X348" s="56">
        <v>0</v>
      </c>
      <c r="Y348" s="56">
        <v>0</v>
      </c>
      <c r="Z348" s="56">
        <v>0</v>
      </c>
      <c r="AA348" s="56">
        <v>8.1200000000000005E-3</v>
      </c>
      <c r="AB348" s="56">
        <v>0</v>
      </c>
      <c r="AC348" s="56">
        <v>0</v>
      </c>
      <c r="AD348" s="51"/>
      <c r="AE348" s="271">
        <f t="shared" si="16"/>
        <v>1</v>
      </c>
      <c r="AG348" s="192">
        <f t="shared" si="17"/>
        <v>0.26599</v>
      </c>
    </row>
    <row r="349" spans="1:33" x14ac:dyDescent="0.25">
      <c r="A349" s="1">
        <v>1967</v>
      </c>
      <c r="B349" s="1" t="s">
        <v>23</v>
      </c>
      <c r="C349" s="1" t="str">
        <f t="shared" si="15"/>
        <v>1967PEDefault</v>
      </c>
      <c r="D349" s="56">
        <v>0.12182999999999999</v>
      </c>
      <c r="E349" s="56">
        <v>0.4264</v>
      </c>
      <c r="F349" s="56">
        <v>0</v>
      </c>
      <c r="G349" s="56">
        <v>2.4369999999999999E-2</v>
      </c>
      <c r="H349" s="56">
        <v>0.1066</v>
      </c>
      <c r="I349" s="56">
        <v>0</v>
      </c>
      <c r="J349" s="56">
        <v>0</v>
      </c>
      <c r="K349" s="56">
        <v>3.0499999999999998E-3</v>
      </c>
      <c r="L349" s="56">
        <v>6.0899999999999999E-3</v>
      </c>
      <c r="M349" s="56">
        <v>4.061E-2</v>
      </c>
      <c r="N349" s="56">
        <v>5.0599999999998979E-3</v>
      </c>
      <c r="O349" s="56">
        <v>0</v>
      </c>
      <c r="P349" s="56">
        <v>0</v>
      </c>
      <c r="Q349" s="56">
        <v>1.0199999999999999E-3</v>
      </c>
      <c r="R349" s="56">
        <v>0</v>
      </c>
      <c r="S349" s="56">
        <v>7.11E-3</v>
      </c>
      <c r="T349" s="56">
        <v>8.1220000000000001E-2</v>
      </c>
      <c r="U349" s="56">
        <v>6.0909999999999999E-2</v>
      </c>
      <c r="V349" s="56">
        <v>0.10152</v>
      </c>
      <c r="W349" s="56">
        <v>6.0899999999999999E-3</v>
      </c>
      <c r="X349" s="56">
        <v>0</v>
      </c>
      <c r="Y349" s="56">
        <v>0</v>
      </c>
      <c r="Z349" s="56">
        <v>0</v>
      </c>
      <c r="AA349" s="56">
        <v>8.1200000000000005E-3</v>
      </c>
      <c r="AB349" s="56">
        <v>0</v>
      </c>
      <c r="AC349" s="56">
        <v>0</v>
      </c>
      <c r="AE349" s="271">
        <f t="shared" si="16"/>
        <v>1</v>
      </c>
      <c r="AG349" s="192">
        <f t="shared" si="17"/>
        <v>0.26599</v>
      </c>
    </row>
    <row r="350" spans="1:33" x14ac:dyDescent="0.25">
      <c r="A350" s="1">
        <v>1967</v>
      </c>
      <c r="B350" s="1" t="s">
        <v>19</v>
      </c>
      <c r="C350" s="1" t="str">
        <f t="shared" si="15"/>
        <v>1967QCDefault</v>
      </c>
      <c r="D350" s="56">
        <v>0.12182999999999999</v>
      </c>
      <c r="E350" s="56">
        <v>0.4264</v>
      </c>
      <c r="F350" s="56">
        <v>0</v>
      </c>
      <c r="G350" s="56">
        <v>2.4369999999999999E-2</v>
      </c>
      <c r="H350" s="56">
        <v>0.1066</v>
      </c>
      <c r="I350" s="56">
        <v>0</v>
      </c>
      <c r="J350" s="56">
        <v>0</v>
      </c>
      <c r="K350" s="56">
        <v>3.0499999999999998E-3</v>
      </c>
      <c r="L350" s="56">
        <v>6.0899999999999999E-3</v>
      </c>
      <c r="M350" s="56">
        <v>4.061E-2</v>
      </c>
      <c r="N350" s="56">
        <v>5.0599999999998979E-3</v>
      </c>
      <c r="O350" s="56">
        <v>0</v>
      </c>
      <c r="P350" s="56">
        <v>0</v>
      </c>
      <c r="Q350" s="56">
        <v>1.0199999999999999E-3</v>
      </c>
      <c r="R350" s="56">
        <v>0</v>
      </c>
      <c r="S350" s="56">
        <v>7.11E-3</v>
      </c>
      <c r="T350" s="56">
        <v>8.1220000000000001E-2</v>
      </c>
      <c r="U350" s="56">
        <v>6.0909999999999999E-2</v>
      </c>
      <c r="V350" s="56">
        <v>0.10152</v>
      </c>
      <c r="W350" s="56">
        <v>6.0899999999999999E-3</v>
      </c>
      <c r="X350" s="56">
        <v>0</v>
      </c>
      <c r="Y350" s="56">
        <v>0</v>
      </c>
      <c r="Z350" s="56">
        <v>0</v>
      </c>
      <c r="AA350" s="56">
        <v>8.1200000000000005E-3</v>
      </c>
      <c r="AB350" s="56">
        <v>0</v>
      </c>
      <c r="AC350" s="56">
        <v>0</v>
      </c>
      <c r="AE350" s="271">
        <f t="shared" si="16"/>
        <v>1</v>
      </c>
      <c r="AG350" s="192">
        <f t="shared" si="17"/>
        <v>0.26599</v>
      </c>
    </row>
    <row r="351" spans="1:33" x14ac:dyDescent="0.25">
      <c r="A351" s="1">
        <v>1967</v>
      </c>
      <c r="B351" s="1" t="s">
        <v>16</v>
      </c>
      <c r="C351" s="1" t="str">
        <f t="shared" si="15"/>
        <v>1967SKDefault</v>
      </c>
      <c r="D351" s="56">
        <v>0.12182999999999999</v>
      </c>
      <c r="E351" s="56">
        <v>0.4264</v>
      </c>
      <c r="F351" s="56">
        <v>0</v>
      </c>
      <c r="G351" s="56">
        <v>2.4369999999999999E-2</v>
      </c>
      <c r="H351" s="56">
        <v>0.1066</v>
      </c>
      <c r="I351" s="56">
        <v>0</v>
      </c>
      <c r="J351" s="56">
        <v>0</v>
      </c>
      <c r="K351" s="56">
        <v>3.0499999999999998E-3</v>
      </c>
      <c r="L351" s="56">
        <v>6.0899999999999999E-3</v>
      </c>
      <c r="M351" s="56">
        <v>4.061E-2</v>
      </c>
      <c r="N351" s="56">
        <v>5.0599999999998979E-3</v>
      </c>
      <c r="O351" s="56">
        <v>0</v>
      </c>
      <c r="P351" s="56">
        <v>0</v>
      </c>
      <c r="Q351" s="56">
        <v>1.0199999999999999E-3</v>
      </c>
      <c r="R351" s="56">
        <v>0</v>
      </c>
      <c r="S351" s="56">
        <v>7.11E-3</v>
      </c>
      <c r="T351" s="56">
        <v>8.1220000000000001E-2</v>
      </c>
      <c r="U351" s="56">
        <v>6.0909999999999999E-2</v>
      </c>
      <c r="V351" s="56">
        <v>0.10152</v>
      </c>
      <c r="W351" s="56">
        <v>6.0899999999999999E-3</v>
      </c>
      <c r="X351" s="56">
        <v>0</v>
      </c>
      <c r="Y351" s="56">
        <v>0</v>
      </c>
      <c r="Z351" s="56">
        <v>0</v>
      </c>
      <c r="AA351" s="56">
        <v>8.1200000000000005E-3</v>
      </c>
      <c r="AB351" s="56">
        <v>0</v>
      </c>
      <c r="AC351" s="56">
        <v>0</v>
      </c>
      <c r="AE351" s="271">
        <f t="shared" si="16"/>
        <v>1</v>
      </c>
      <c r="AG351" s="192">
        <f t="shared" si="17"/>
        <v>0.26599</v>
      </c>
    </row>
    <row r="352" spans="1:33" x14ac:dyDescent="0.25">
      <c r="A352" s="1">
        <v>1967</v>
      </c>
      <c r="B352" s="1" t="s">
        <v>26</v>
      </c>
      <c r="C352" s="1" t="str">
        <f t="shared" si="15"/>
        <v>1967YTDefault</v>
      </c>
      <c r="D352" s="56">
        <v>0.12182999999999999</v>
      </c>
      <c r="E352" s="56">
        <v>0.4264</v>
      </c>
      <c r="F352" s="56">
        <v>0</v>
      </c>
      <c r="G352" s="56">
        <v>2.4369999999999999E-2</v>
      </c>
      <c r="H352" s="56">
        <v>0.1066</v>
      </c>
      <c r="I352" s="56">
        <v>0</v>
      </c>
      <c r="J352" s="56">
        <v>0</v>
      </c>
      <c r="K352" s="56">
        <v>3.0499999999999998E-3</v>
      </c>
      <c r="L352" s="56">
        <v>6.0899999999999999E-3</v>
      </c>
      <c r="M352" s="56">
        <v>4.061E-2</v>
      </c>
      <c r="N352" s="56">
        <v>5.0599999999998979E-3</v>
      </c>
      <c r="O352" s="56">
        <v>0</v>
      </c>
      <c r="P352" s="56">
        <v>0</v>
      </c>
      <c r="Q352" s="56">
        <v>1.0199999999999999E-3</v>
      </c>
      <c r="R352" s="56">
        <v>0</v>
      </c>
      <c r="S352" s="56">
        <v>7.11E-3</v>
      </c>
      <c r="T352" s="56">
        <v>8.1220000000000001E-2</v>
      </c>
      <c r="U352" s="56">
        <v>6.0909999999999999E-2</v>
      </c>
      <c r="V352" s="56">
        <v>0.10152</v>
      </c>
      <c r="W352" s="56">
        <v>6.0899999999999999E-3</v>
      </c>
      <c r="X352" s="56">
        <v>0</v>
      </c>
      <c r="Y352" s="56">
        <v>0</v>
      </c>
      <c r="Z352" s="56">
        <v>0</v>
      </c>
      <c r="AA352" s="56">
        <v>8.1200000000000005E-3</v>
      </c>
      <c r="AB352" s="56">
        <v>0</v>
      </c>
      <c r="AC352" s="56">
        <v>0</v>
      </c>
      <c r="AE352" s="271">
        <f t="shared" si="16"/>
        <v>1</v>
      </c>
      <c r="AG352" s="192">
        <f t="shared" si="17"/>
        <v>0.26599</v>
      </c>
    </row>
    <row r="353" spans="1:33" x14ac:dyDescent="0.25">
      <c r="A353" s="1">
        <v>1968</v>
      </c>
      <c r="B353" s="1" t="s">
        <v>14</v>
      </c>
      <c r="C353" s="1" t="str">
        <f t="shared" si="15"/>
        <v>1968ABDefault</v>
      </c>
      <c r="D353" s="56">
        <v>0.12182999999999999</v>
      </c>
      <c r="E353" s="56">
        <v>0.4264</v>
      </c>
      <c r="F353" s="56">
        <v>0</v>
      </c>
      <c r="G353" s="56">
        <v>2.4369999999999999E-2</v>
      </c>
      <c r="H353" s="56">
        <v>0.1066</v>
      </c>
      <c r="I353" s="56">
        <v>0</v>
      </c>
      <c r="J353" s="56">
        <v>0</v>
      </c>
      <c r="K353" s="56">
        <v>3.0499999999999998E-3</v>
      </c>
      <c r="L353" s="56">
        <v>6.0899999999999999E-3</v>
      </c>
      <c r="M353" s="56">
        <v>4.061E-2</v>
      </c>
      <c r="N353" s="56">
        <v>5.0599999999998979E-3</v>
      </c>
      <c r="O353" s="56">
        <v>0</v>
      </c>
      <c r="P353" s="56">
        <v>0</v>
      </c>
      <c r="Q353" s="56">
        <v>1.0199999999999999E-3</v>
      </c>
      <c r="R353" s="56">
        <v>0</v>
      </c>
      <c r="S353" s="56">
        <v>7.11E-3</v>
      </c>
      <c r="T353" s="56">
        <v>8.1220000000000001E-2</v>
      </c>
      <c r="U353" s="56">
        <v>6.0909999999999999E-2</v>
      </c>
      <c r="V353" s="56">
        <v>0.10152</v>
      </c>
      <c r="W353" s="56">
        <v>6.0899999999999999E-3</v>
      </c>
      <c r="X353" s="56">
        <v>0</v>
      </c>
      <c r="Y353" s="56">
        <v>0</v>
      </c>
      <c r="Z353" s="56">
        <v>0</v>
      </c>
      <c r="AA353" s="56">
        <v>8.1200000000000005E-3</v>
      </c>
      <c r="AB353" s="56">
        <v>0</v>
      </c>
      <c r="AC353" s="56">
        <v>0</v>
      </c>
      <c r="AE353" s="271">
        <f t="shared" si="16"/>
        <v>1</v>
      </c>
      <c r="AG353" s="192">
        <f t="shared" si="17"/>
        <v>0.26599</v>
      </c>
    </row>
    <row r="354" spans="1:33" x14ac:dyDescent="0.25">
      <c r="A354" s="1">
        <v>1968</v>
      </c>
      <c r="B354" s="1" t="s">
        <v>15</v>
      </c>
      <c r="C354" s="1" t="str">
        <f t="shared" si="15"/>
        <v>1968BCDefault</v>
      </c>
      <c r="D354" s="56">
        <v>0.12182999999999999</v>
      </c>
      <c r="E354" s="56">
        <v>0.4264</v>
      </c>
      <c r="F354" s="56">
        <v>0</v>
      </c>
      <c r="G354" s="56">
        <v>2.4369999999999999E-2</v>
      </c>
      <c r="H354" s="56">
        <v>0.1066</v>
      </c>
      <c r="I354" s="56">
        <v>0</v>
      </c>
      <c r="J354" s="56">
        <v>0</v>
      </c>
      <c r="K354" s="56">
        <v>3.0499999999999998E-3</v>
      </c>
      <c r="L354" s="56">
        <v>6.0899999999999999E-3</v>
      </c>
      <c r="M354" s="56">
        <v>4.061E-2</v>
      </c>
      <c r="N354" s="56">
        <v>5.0599999999998979E-3</v>
      </c>
      <c r="O354" s="56">
        <v>0</v>
      </c>
      <c r="P354" s="56">
        <v>0</v>
      </c>
      <c r="Q354" s="56">
        <v>1.0199999999999999E-3</v>
      </c>
      <c r="R354" s="56">
        <v>0</v>
      </c>
      <c r="S354" s="56">
        <v>7.11E-3</v>
      </c>
      <c r="T354" s="56">
        <v>8.1220000000000001E-2</v>
      </c>
      <c r="U354" s="56">
        <v>6.0909999999999999E-2</v>
      </c>
      <c r="V354" s="56">
        <v>0.10152</v>
      </c>
      <c r="W354" s="56">
        <v>6.0899999999999999E-3</v>
      </c>
      <c r="X354" s="56">
        <v>0</v>
      </c>
      <c r="Y354" s="56">
        <v>0</v>
      </c>
      <c r="Z354" s="56">
        <v>0</v>
      </c>
      <c r="AA354" s="56">
        <v>8.1200000000000005E-3</v>
      </c>
      <c r="AB354" s="56">
        <v>0</v>
      </c>
      <c r="AC354" s="56">
        <v>0</v>
      </c>
      <c r="AE354" s="271">
        <f t="shared" si="16"/>
        <v>1</v>
      </c>
      <c r="AG354" s="192">
        <f t="shared" si="17"/>
        <v>0.26599</v>
      </c>
    </row>
    <row r="355" spans="1:33" x14ac:dyDescent="0.25">
      <c r="A355" s="1">
        <v>1968</v>
      </c>
      <c r="B355" s="1" t="s">
        <v>17</v>
      </c>
      <c r="C355" s="1" t="str">
        <f t="shared" si="15"/>
        <v>1968MBDefault</v>
      </c>
      <c r="D355" s="56">
        <v>0.12182999999999999</v>
      </c>
      <c r="E355" s="56">
        <v>0.4264</v>
      </c>
      <c r="F355" s="56">
        <v>0</v>
      </c>
      <c r="G355" s="56">
        <v>2.4369999999999999E-2</v>
      </c>
      <c r="H355" s="56">
        <v>0.1066</v>
      </c>
      <c r="I355" s="56">
        <v>0</v>
      </c>
      <c r="J355" s="56">
        <v>0</v>
      </c>
      <c r="K355" s="56">
        <v>3.0499999999999998E-3</v>
      </c>
      <c r="L355" s="56">
        <v>6.0899999999999999E-3</v>
      </c>
      <c r="M355" s="56">
        <v>4.061E-2</v>
      </c>
      <c r="N355" s="56">
        <v>5.0599999999998979E-3</v>
      </c>
      <c r="O355" s="56">
        <v>0</v>
      </c>
      <c r="P355" s="56">
        <v>0</v>
      </c>
      <c r="Q355" s="56">
        <v>1.0199999999999999E-3</v>
      </c>
      <c r="R355" s="56">
        <v>0</v>
      </c>
      <c r="S355" s="56">
        <v>7.11E-3</v>
      </c>
      <c r="T355" s="56">
        <v>8.1220000000000001E-2</v>
      </c>
      <c r="U355" s="56">
        <v>6.0909999999999999E-2</v>
      </c>
      <c r="V355" s="56">
        <v>0.10152</v>
      </c>
      <c r="W355" s="56">
        <v>6.0899999999999999E-3</v>
      </c>
      <c r="X355" s="56">
        <v>0</v>
      </c>
      <c r="Y355" s="56">
        <v>0</v>
      </c>
      <c r="Z355" s="56">
        <v>0</v>
      </c>
      <c r="AA355" s="56">
        <v>8.1200000000000005E-3</v>
      </c>
      <c r="AB355" s="56">
        <v>0</v>
      </c>
      <c r="AC355" s="56">
        <v>0</v>
      </c>
      <c r="AE355" s="271">
        <f t="shared" si="16"/>
        <v>1</v>
      </c>
      <c r="AG355" s="192">
        <f t="shared" si="17"/>
        <v>0.26599</v>
      </c>
    </row>
    <row r="356" spans="1:33" x14ac:dyDescent="0.25">
      <c r="A356" s="1">
        <v>1968</v>
      </c>
      <c r="B356" s="1" t="s">
        <v>20</v>
      </c>
      <c r="C356" s="1" t="str">
        <f t="shared" si="15"/>
        <v>1968NBDefault</v>
      </c>
      <c r="D356" s="56">
        <v>0.12182999999999999</v>
      </c>
      <c r="E356" s="56">
        <v>0.4264</v>
      </c>
      <c r="F356" s="56">
        <v>0</v>
      </c>
      <c r="G356" s="56">
        <v>2.4369999999999999E-2</v>
      </c>
      <c r="H356" s="56">
        <v>0.1066</v>
      </c>
      <c r="I356" s="56">
        <v>0</v>
      </c>
      <c r="J356" s="56">
        <v>0</v>
      </c>
      <c r="K356" s="56">
        <v>3.0499999999999998E-3</v>
      </c>
      <c r="L356" s="56">
        <v>6.0899999999999999E-3</v>
      </c>
      <c r="M356" s="56">
        <v>4.061E-2</v>
      </c>
      <c r="N356" s="56">
        <v>5.0599999999998979E-3</v>
      </c>
      <c r="O356" s="56">
        <v>0</v>
      </c>
      <c r="P356" s="56">
        <v>0</v>
      </c>
      <c r="Q356" s="56">
        <v>1.0199999999999999E-3</v>
      </c>
      <c r="R356" s="56">
        <v>0</v>
      </c>
      <c r="S356" s="56">
        <v>7.11E-3</v>
      </c>
      <c r="T356" s="56">
        <v>8.1220000000000001E-2</v>
      </c>
      <c r="U356" s="56">
        <v>6.0909999999999999E-2</v>
      </c>
      <c r="V356" s="56">
        <v>0.10152</v>
      </c>
      <c r="W356" s="56">
        <v>6.0899999999999999E-3</v>
      </c>
      <c r="X356" s="56">
        <v>0</v>
      </c>
      <c r="Y356" s="56">
        <v>0</v>
      </c>
      <c r="Z356" s="56">
        <v>0</v>
      </c>
      <c r="AA356" s="56">
        <v>8.1200000000000005E-3</v>
      </c>
      <c r="AB356" s="56">
        <v>0</v>
      </c>
      <c r="AC356" s="56">
        <v>0</v>
      </c>
      <c r="AE356" s="271">
        <f t="shared" si="16"/>
        <v>1</v>
      </c>
      <c r="AG356" s="192">
        <f t="shared" si="17"/>
        <v>0.26599</v>
      </c>
    </row>
    <row r="357" spans="1:33" x14ac:dyDescent="0.25">
      <c r="A357" s="1">
        <v>1968</v>
      </c>
      <c r="B357" s="1" t="s">
        <v>21</v>
      </c>
      <c r="C357" s="1" t="str">
        <f t="shared" si="15"/>
        <v>1968NLDefault</v>
      </c>
      <c r="D357" s="56">
        <v>0.12182999999999999</v>
      </c>
      <c r="E357" s="56">
        <v>0.4264</v>
      </c>
      <c r="F357" s="56">
        <v>0</v>
      </c>
      <c r="G357" s="56">
        <v>2.4369999999999999E-2</v>
      </c>
      <c r="H357" s="56">
        <v>0.1066</v>
      </c>
      <c r="I357" s="56">
        <v>0</v>
      </c>
      <c r="J357" s="56">
        <v>0</v>
      </c>
      <c r="K357" s="56">
        <v>3.0499999999999998E-3</v>
      </c>
      <c r="L357" s="56">
        <v>6.0899999999999999E-3</v>
      </c>
      <c r="M357" s="56">
        <v>4.061E-2</v>
      </c>
      <c r="N357" s="56">
        <v>5.0599999999998979E-3</v>
      </c>
      <c r="O357" s="56">
        <v>0</v>
      </c>
      <c r="P357" s="56">
        <v>0</v>
      </c>
      <c r="Q357" s="56">
        <v>1.0199999999999999E-3</v>
      </c>
      <c r="R357" s="56">
        <v>0</v>
      </c>
      <c r="S357" s="56">
        <v>7.11E-3</v>
      </c>
      <c r="T357" s="56">
        <v>8.1220000000000001E-2</v>
      </c>
      <c r="U357" s="56">
        <v>6.0909999999999999E-2</v>
      </c>
      <c r="V357" s="56">
        <v>0.10152</v>
      </c>
      <c r="W357" s="56">
        <v>6.0899999999999999E-3</v>
      </c>
      <c r="X357" s="56">
        <v>0</v>
      </c>
      <c r="Y357" s="56">
        <v>0</v>
      </c>
      <c r="Z357" s="56">
        <v>0</v>
      </c>
      <c r="AA357" s="56">
        <v>8.1200000000000005E-3</v>
      </c>
      <c r="AB357" s="56">
        <v>0</v>
      </c>
      <c r="AC357" s="56">
        <v>0</v>
      </c>
      <c r="AE357" s="271">
        <f t="shared" si="16"/>
        <v>1</v>
      </c>
      <c r="AG357" s="192">
        <f t="shared" si="17"/>
        <v>0.26599</v>
      </c>
    </row>
    <row r="358" spans="1:33" x14ac:dyDescent="0.25">
      <c r="A358" s="1">
        <v>1968</v>
      </c>
      <c r="B358" s="1" t="s">
        <v>22</v>
      </c>
      <c r="C358" s="1" t="str">
        <f t="shared" si="15"/>
        <v>1968NSDefault</v>
      </c>
      <c r="D358" s="56">
        <v>0.12182999999999999</v>
      </c>
      <c r="E358" s="56">
        <v>0.4264</v>
      </c>
      <c r="F358" s="56">
        <v>0</v>
      </c>
      <c r="G358" s="56">
        <v>2.4369999999999999E-2</v>
      </c>
      <c r="H358" s="56">
        <v>0.1066</v>
      </c>
      <c r="I358" s="56">
        <v>0</v>
      </c>
      <c r="J358" s="56">
        <v>0</v>
      </c>
      <c r="K358" s="56">
        <v>3.0499999999999998E-3</v>
      </c>
      <c r="L358" s="56">
        <v>6.0899999999999999E-3</v>
      </c>
      <c r="M358" s="56">
        <v>4.061E-2</v>
      </c>
      <c r="N358" s="56">
        <v>5.0599999999998979E-3</v>
      </c>
      <c r="O358" s="56">
        <v>0</v>
      </c>
      <c r="P358" s="56">
        <v>0</v>
      </c>
      <c r="Q358" s="56">
        <v>1.0199999999999999E-3</v>
      </c>
      <c r="R358" s="56">
        <v>0</v>
      </c>
      <c r="S358" s="56">
        <v>7.11E-3</v>
      </c>
      <c r="T358" s="56">
        <v>8.1220000000000001E-2</v>
      </c>
      <c r="U358" s="56">
        <v>6.0909999999999999E-2</v>
      </c>
      <c r="V358" s="56">
        <v>0.10152</v>
      </c>
      <c r="W358" s="56">
        <v>6.0899999999999999E-3</v>
      </c>
      <c r="X358" s="56">
        <v>0</v>
      </c>
      <c r="Y358" s="56">
        <v>0</v>
      </c>
      <c r="Z358" s="56">
        <v>0</v>
      </c>
      <c r="AA358" s="56">
        <v>8.1200000000000005E-3</v>
      </c>
      <c r="AB358" s="56">
        <v>0</v>
      </c>
      <c r="AC358" s="56">
        <v>0</v>
      </c>
      <c r="AE358" s="271">
        <f t="shared" si="16"/>
        <v>1</v>
      </c>
      <c r="AG358" s="192">
        <f t="shared" si="17"/>
        <v>0.26599</v>
      </c>
    </row>
    <row r="359" spans="1:33" x14ac:dyDescent="0.25">
      <c r="A359" s="1">
        <v>1968</v>
      </c>
      <c r="B359" s="1" t="s">
        <v>24</v>
      </c>
      <c r="C359" s="1" t="str">
        <f t="shared" si="15"/>
        <v>1968NTDefault</v>
      </c>
      <c r="D359" s="56">
        <v>0.12182999999999999</v>
      </c>
      <c r="E359" s="56">
        <v>0.4264</v>
      </c>
      <c r="F359" s="56">
        <v>0</v>
      </c>
      <c r="G359" s="56">
        <v>2.4369999999999999E-2</v>
      </c>
      <c r="H359" s="56">
        <v>0.1066</v>
      </c>
      <c r="I359" s="56">
        <v>0</v>
      </c>
      <c r="J359" s="56">
        <v>0</v>
      </c>
      <c r="K359" s="56">
        <v>3.0499999999999998E-3</v>
      </c>
      <c r="L359" s="56">
        <v>6.0899999999999999E-3</v>
      </c>
      <c r="M359" s="56">
        <v>4.061E-2</v>
      </c>
      <c r="N359" s="56">
        <v>5.0599999999998979E-3</v>
      </c>
      <c r="O359" s="56">
        <v>0</v>
      </c>
      <c r="P359" s="56">
        <v>0</v>
      </c>
      <c r="Q359" s="56">
        <v>1.0199999999999999E-3</v>
      </c>
      <c r="R359" s="56">
        <v>0</v>
      </c>
      <c r="S359" s="56">
        <v>7.11E-3</v>
      </c>
      <c r="T359" s="56">
        <v>8.1220000000000001E-2</v>
      </c>
      <c r="U359" s="56">
        <v>6.0909999999999999E-2</v>
      </c>
      <c r="V359" s="56">
        <v>0.10152</v>
      </c>
      <c r="W359" s="56">
        <v>6.0899999999999999E-3</v>
      </c>
      <c r="X359" s="56">
        <v>0</v>
      </c>
      <c r="Y359" s="56">
        <v>0</v>
      </c>
      <c r="Z359" s="56">
        <v>0</v>
      </c>
      <c r="AA359" s="56">
        <v>8.1200000000000005E-3</v>
      </c>
      <c r="AB359" s="56">
        <v>0</v>
      </c>
      <c r="AC359" s="56">
        <v>0</v>
      </c>
      <c r="AE359" s="271">
        <f t="shared" si="16"/>
        <v>1</v>
      </c>
      <c r="AG359" s="192">
        <f t="shared" si="17"/>
        <v>0.26599</v>
      </c>
    </row>
    <row r="360" spans="1:33" x14ac:dyDescent="0.25">
      <c r="A360" s="1">
        <v>1968</v>
      </c>
      <c r="B360" s="1" t="s">
        <v>25</v>
      </c>
      <c r="C360" s="1" t="str">
        <f t="shared" si="15"/>
        <v>1968NUDefault</v>
      </c>
      <c r="D360" s="56">
        <v>0.12182999999999999</v>
      </c>
      <c r="E360" s="56">
        <v>0.4264</v>
      </c>
      <c r="F360" s="56">
        <v>0</v>
      </c>
      <c r="G360" s="56">
        <v>2.4369999999999999E-2</v>
      </c>
      <c r="H360" s="56">
        <v>0.1066</v>
      </c>
      <c r="I360" s="56">
        <v>0</v>
      </c>
      <c r="J360" s="56">
        <v>0</v>
      </c>
      <c r="K360" s="56">
        <v>3.0499999999999998E-3</v>
      </c>
      <c r="L360" s="56">
        <v>6.0899999999999999E-3</v>
      </c>
      <c r="M360" s="56">
        <v>4.061E-2</v>
      </c>
      <c r="N360" s="56">
        <v>5.0599999999998979E-3</v>
      </c>
      <c r="O360" s="56">
        <v>0</v>
      </c>
      <c r="P360" s="56">
        <v>0</v>
      </c>
      <c r="Q360" s="56">
        <v>1.0199999999999999E-3</v>
      </c>
      <c r="R360" s="56">
        <v>0</v>
      </c>
      <c r="S360" s="56">
        <v>7.11E-3</v>
      </c>
      <c r="T360" s="56">
        <v>8.1220000000000001E-2</v>
      </c>
      <c r="U360" s="56">
        <v>6.0909999999999999E-2</v>
      </c>
      <c r="V360" s="56">
        <v>0.10152</v>
      </c>
      <c r="W360" s="56">
        <v>6.0899999999999999E-3</v>
      </c>
      <c r="X360" s="56">
        <v>0</v>
      </c>
      <c r="Y360" s="56">
        <v>0</v>
      </c>
      <c r="Z360" s="56">
        <v>0</v>
      </c>
      <c r="AA360" s="56">
        <v>8.1200000000000005E-3</v>
      </c>
      <c r="AB360" s="56">
        <v>0</v>
      </c>
      <c r="AC360" s="56">
        <v>0</v>
      </c>
      <c r="AE360" s="271">
        <f t="shared" si="16"/>
        <v>1</v>
      </c>
      <c r="AG360" s="192">
        <f t="shared" si="17"/>
        <v>0.26599</v>
      </c>
    </row>
    <row r="361" spans="1:33" x14ac:dyDescent="0.25">
      <c r="A361" s="1">
        <v>1968</v>
      </c>
      <c r="B361" s="1" t="s">
        <v>18</v>
      </c>
      <c r="C361" s="1" t="str">
        <f t="shared" si="15"/>
        <v>1968ONDefault</v>
      </c>
      <c r="D361" s="56">
        <v>0.12182999999999999</v>
      </c>
      <c r="E361" s="56">
        <v>0.4264</v>
      </c>
      <c r="F361" s="56">
        <v>0</v>
      </c>
      <c r="G361" s="56">
        <v>2.4369999999999999E-2</v>
      </c>
      <c r="H361" s="56">
        <v>0.1066</v>
      </c>
      <c r="I361" s="56">
        <v>0</v>
      </c>
      <c r="J361" s="56">
        <v>0</v>
      </c>
      <c r="K361" s="56">
        <v>3.0499999999999998E-3</v>
      </c>
      <c r="L361" s="56">
        <v>6.0899999999999999E-3</v>
      </c>
      <c r="M361" s="56">
        <v>4.061E-2</v>
      </c>
      <c r="N361" s="56">
        <v>5.0599999999998979E-3</v>
      </c>
      <c r="O361" s="56">
        <v>0</v>
      </c>
      <c r="P361" s="56">
        <v>0</v>
      </c>
      <c r="Q361" s="56">
        <v>1.0199999999999999E-3</v>
      </c>
      <c r="R361" s="56">
        <v>0</v>
      </c>
      <c r="S361" s="56">
        <v>7.11E-3</v>
      </c>
      <c r="T361" s="56">
        <v>8.1220000000000001E-2</v>
      </c>
      <c r="U361" s="56">
        <v>6.0909999999999999E-2</v>
      </c>
      <c r="V361" s="56">
        <v>0.10152</v>
      </c>
      <c r="W361" s="56">
        <v>6.0899999999999999E-3</v>
      </c>
      <c r="X361" s="56">
        <v>0</v>
      </c>
      <c r="Y361" s="56">
        <v>0</v>
      </c>
      <c r="Z361" s="56">
        <v>0</v>
      </c>
      <c r="AA361" s="56">
        <v>8.1200000000000005E-3</v>
      </c>
      <c r="AB361" s="56">
        <v>0</v>
      </c>
      <c r="AC361" s="56">
        <v>0</v>
      </c>
      <c r="AD361" s="51"/>
      <c r="AE361" s="271">
        <f t="shared" si="16"/>
        <v>1</v>
      </c>
      <c r="AG361" s="192">
        <f t="shared" si="17"/>
        <v>0.26599</v>
      </c>
    </row>
    <row r="362" spans="1:33" x14ac:dyDescent="0.25">
      <c r="A362" s="1">
        <v>1968</v>
      </c>
      <c r="B362" s="1" t="s">
        <v>23</v>
      </c>
      <c r="C362" s="1" t="str">
        <f t="shared" si="15"/>
        <v>1968PEDefault</v>
      </c>
      <c r="D362" s="56">
        <v>0.12182999999999999</v>
      </c>
      <c r="E362" s="56">
        <v>0.4264</v>
      </c>
      <c r="F362" s="56">
        <v>0</v>
      </c>
      <c r="G362" s="56">
        <v>2.4369999999999999E-2</v>
      </c>
      <c r="H362" s="56">
        <v>0.1066</v>
      </c>
      <c r="I362" s="56">
        <v>0</v>
      </c>
      <c r="J362" s="56">
        <v>0</v>
      </c>
      <c r="K362" s="56">
        <v>3.0499999999999998E-3</v>
      </c>
      <c r="L362" s="56">
        <v>6.0899999999999999E-3</v>
      </c>
      <c r="M362" s="56">
        <v>4.061E-2</v>
      </c>
      <c r="N362" s="56">
        <v>5.0599999999998979E-3</v>
      </c>
      <c r="O362" s="56">
        <v>0</v>
      </c>
      <c r="P362" s="56">
        <v>0</v>
      </c>
      <c r="Q362" s="56">
        <v>1.0199999999999999E-3</v>
      </c>
      <c r="R362" s="56">
        <v>0</v>
      </c>
      <c r="S362" s="56">
        <v>7.11E-3</v>
      </c>
      <c r="T362" s="56">
        <v>8.1220000000000001E-2</v>
      </c>
      <c r="U362" s="56">
        <v>6.0909999999999999E-2</v>
      </c>
      <c r="V362" s="56">
        <v>0.10152</v>
      </c>
      <c r="W362" s="56">
        <v>6.0899999999999999E-3</v>
      </c>
      <c r="X362" s="56">
        <v>0</v>
      </c>
      <c r="Y362" s="56">
        <v>0</v>
      </c>
      <c r="Z362" s="56">
        <v>0</v>
      </c>
      <c r="AA362" s="56">
        <v>8.1200000000000005E-3</v>
      </c>
      <c r="AB362" s="56">
        <v>0</v>
      </c>
      <c r="AC362" s="56">
        <v>0</v>
      </c>
      <c r="AE362" s="271">
        <f t="shared" si="16"/>
        <v>1</v>
      </c>
      <c r="AG362" s="192">
        <f t="shared" si="17"/>
        <v>0.26599</v>
      </c>
    </row>
    <row r="363" spans="1:33" x14ac:dyDescent="0.25">
      <c r="A363" s="1">
        <v>1968</v>
      </c>
      <c r="B363" s="1" t="s">
        <v>19</v>
      </c>
      <c r="C363" s="1" t="str">
        <f t="shared" si="15"/>
        <v>1968QCDefault</v>
      </c>
      <c r="D363" s="56">
        <v>0.12182999999999999</v>
      </c>
      <c r="E363" s="56">
        <v>0.4264</v>
      </c>
      <c r="F363" s="56">
        <v>0</v>
      </c>
      <c r="G363" s="56">
        <v>2.4369999999999999E-2</v>
      </c>
      <c r="H363" s="56">
        <v>0.1066</v>
      </c>
      <c r="I363" s="56">
        <v>0</v>
      </c>
      <c r="J363" s="56">
        <v>0</v>
      </c>
      <c r="K363" s="56">
        <v>3.0499999999999998E-3</v>
      </c>
      <c r="L363" s="56">
        <v>6.0899999999999999E-3</v>
      </c>
      <c r="M363" s="56">
        <v>4.061E-2</v>
      </c>
      <c r="N363" s="56">
        <v>5.0599999999998979E-3</v>
      </c>
      <c r="O363" s="56">
        <v>0</v>
      </c>
      <c r="P363" s="56">
        <v>0</v>
      </c>
      <c r="Q363" s="56">
        <v>1.0199999999999999E-3</v>
      </c>
      <c r="R363" s="56">
        <v>0</v>
      </c>
      <c r="S363" s="56">
        <v>7.11E-3</v>
      </c>
      <c r="T363" s="56">
        <v>8.1220000000000001E-2</v>
      </c>
      <c r="U363" s="56">
        <v>6.0909999999999999E-2</v>
      </c>
      <c r="V363" s="56">
        <v>0.10152</v>
      </c>
      <c r="W363" s="56">
        <v>6.0899999999999999E-3</v>
      </c>
      <c r="X363" s="56">
        <v>0</v>
      </c>
      <c r="Y363" s="56">
        <v>0</v>
      </c>
      <c r="Z363" s="56">
        <v>0</v>
      </c>
      <c r="AA363" s="56">
        <v>8.1200000000000005E-3</v>
      </c>
      <c r="AB363" s="56">
        <v>0</v>
      </c>
      <c r="AC363" s="56">
        <v>0</v>
      </c>
      <c r="AE363" s="271">
        <f t="shared" si="16"/>
        <v>1</v>
      </c>
      <c r="AG363" s="192">
        <f t="shared" si="17"/>
        <v>0.26599</v>
      </c>
    </row>
    <row r="364" spans="1:33" x14ac:dyDescent="0.25">
      <c r="A364" s="1">
        <v>1968</v>
      </c>
      <c r="B364" s="1" t="s">
        <v>16</v>
      </c>
      <c r="C364" s="1" t="str">
        <f t="shared" si="15"/>
        <v>1968SKDefault</v>
      </c>
      <c r="D364" s="56">
        <v>0.12182999999999999</v>
      </c>
      <c r="E364" s="56">
        <v>0.4264</v>
      </c>
      <c r="F364" s="56">
        <v>0</v>
      </c>
      <c r="G364" s="56">
        <v>2.4369999999999999E-2</v>
      </c>
      <c r="H364" s="56">
        <v>0.1066</v>
      </c>
      <c r="I364" s="56">
        <v>0</v>
      </c>
      <c r="J364" s="56">
        <v>0</v>
      </c>
      <c r="K364" s="56">
        <v>3.0499999999999998E-3</v>
      </c>
      <c r="L364" s="56">
        <v>6.0899999999999999E-3</v>
      </c>
      <c r="M364" s="56">
        <v>4.061E-2</v>
      </c>
      <c r="N364" s="56">
        <v>5.0599999999998979E-3</v>
      </c>
      <c r="O364" s="56">
        <v>0</v>
      </c>
      <c r="P364" s="56">
        <v>0</v>
      </c>
      <c r="Q364" s="56">
        <v>1.0199999999999999E-3</v>
      </c>
      <c r="R364" s="56">
        <v>0</v>
      </c>
      <c r="S364" s="56">
        <v>7.11E-3</v>
      </c>
      <c r="T364" s="56">
        <v>8.1220000000000001E-2</v>
      </c>
      <c r="U364" s="56">
        <v>6.0909999999999999E-2</v>
      </c>
      <c r="V364" s="56">
        <v>0.10152</v>
      </c>
      <c r="W364" s="56">
        <v>6.0899999999999999E-3</v>
      </c>
      <c r="X364" s="56">
        <v>0</v>
      </c>
      <c r="Y364" s="56">
        <v>0</v>
      </c>
      <c r="Z364" s="56">
        <v>0</v>
      </c>
      <c r="AA364" s="56">
        <v>8.1200000000000005E-3</v>
      </c>
      <c r="AB364" s="56">
        <v>0</v>
      </c>
      <c r="AC364" s="56">
        <v>0</v>
      </c>
      <c r="AE364" s="271">
        <f t="shared" si="16"/>
        <v>1</v>
      </c>
      <c r="AG364" s="192">
        <f t="shared" si="17"/>
        <v>0.26599</v>
      </c>
    </row>
    <row r="365" spans="1:33" x14ac:dyDescent="0.25">
      <c r="A365" s="1">
        <v>1968</v>
      </c>
      <c r="B365" s="1" t="s">
        <v>26</v>
      </c>
      <c r="C365" s="1" t="str">
        <f t="shared" si="15"/>
        <v>1968YTDefault</v>
      </c>
      <c r="D365" s="56">
        <v>0.12182999999999999</v>
      </c>
      <c r="E365" s="56">
        <v>0.4264</v>
      </c>
      <c r="F365" s="56">
        <v>0</v>
      </c>
      <c r="G365" s="56">
        <v>2.4369999999999999E-2</v>
      </c>
      <c r="H365" s="56">
        <v>0.1066</v>
      </c>
      <c r="I365" s="56">
        <v>0</v>
      </c>
      <c r="J365" s="56">
        <v>0</v>
      </c>
      <c r="K365" s="56">
        <v>3.0499999999999998E-3</v>
      </c>
      <c r="L365" s="56">
        <v>6.0899999999999999E-3</v>
      </c>
      <c r="M365" s="56">
        <v>4.061E-2</v>
      </c>
      <c r="N365" s="56">
        <v>5.0599999999998979E-3</v>
      </c>
      <c r="O365" s="56">
        <v>0</v>
      </c>
      <c r="P365" s="56">
        <v>0</v>
      </c>
      <c r="Q365" s="56">
        <v>1.0199999999999999E-3</v>
      </c>
      <c r="R365" s="56">
        <v>0</v>
      </c>
      <c r="S365" s="56">
        <v>7.11E-3</v>
      </c>
      <c r="T365" s="56">
        <v>8.1220000000000001E-2</v>
      </c>
      <c r="U365" s="56">
        <v>6.0909999999999999E-2</v>
      </c>
      <c r="V365" s="56">
        <v>0.10152</v>
      </c>
      <c r="W365" s="56">
        <v>6.0899999999999999E-3</v>
      </c>
      <c r="X365" s="56">
        <v>0</v>
      </c>
      <c r="Y365" s="56">
        <v>0</v>
      </c>
      <c r="Z365" s="56">
        <v>0</v>
      </c>
      <c r="AA365" s="56">
        <v>8.1200000000000005E-3</v>
      </c>
      <c r="AB365" s="56">
        <v>0</v>
      </c>
      <c r="AC365" s="56">
        <v>0</v>
      </c>
      <c r="AE365" s="271">
        <f t="shared" si="16"/>
        <v>1</v>
      </c>
      <c r="AG365" s="192">
        <f t="shared" si="17"/>
        <v>0.26599</v>
      </c>
    </row>
    <row r="366" spans="1:33" x14ac:dyDescent="0.25">
      <c r="A366" s="1">
        <v>1969</v>
      </c>
      <c r="B366" s="1" t="s">
        <v>14</v>
      </c>
      <c r="C366" s="1" t="str">
        <f t="shared" si="15"/>
        <v>1969ABDefault</v>
      </c>
      <c r="D366" s="56">
        <v>0.12182999999999999</v>
      </c>
      <c r="E366" s="56">
        <v>0.4264</v>
      </c>
      <c r="F366" s="56">
        <v>0</v>
      </c>
      <c r="G366" s="56">
        <v>2.4369999999999999E-2</v>
      </c>
      <c r="H366" s="56">
        <v>0.1066</v>
      </c>
      <c r="I366" s="56">
        <v>0</v>
      </c>
      <c r="J366" s="56">
        <v>0</v>
      </c>
      <c r="K366" s="56">
        <v>3.0499999999999998E-3</v>
      </c>
      <c r="L366" s="56">
        <v>6.0899999999999999E-3</v>
      </c>
      <c r="M366" s="56">
        <v>4.061E-2</v>
      </c>
      <c r="N366" s="56">
        <v>5.0599999999998979E-3</v>
      </c>
      <c r="O366" s="56">
        <v>0</v>
      </c>
      <c r="P366" s="56">
        <v>0</v>
      </c>
      <c r="Q366" s="56">
        <v>1.0199999999999999E-3</v>
      </c>
      <c r="R366" s="56">
        <v>0</v>
      </c>
      <c r="S366" s="56">
        <v>7.11E-3</v>
      </c>
      <c r="T366" s="56">
        <v>8.1220000000000001E-2</v>
      </c>
      <c r="U366" s="56">
        <v>6.0909999999999999E-2</v>
      </c>
      <c r="V366" s="56">
        <v>0.10152</v>
      </c>
      <c r="W366" s="56">
        <v>6.0899999999999999E-3</v>
      </c>
      <c r="X366" s="56">
        <v>0</v>
      </c>
      <c r="Y366" s="56">
        <v>0</v>
      </c>
      <c r="Z366" s="56">
        <v>0</v>
      </c>
      <c r="AA366" s="56">
        <v>8.1200000000000005E-3</v>
      </c>
      <c r="AB366" s="56">
        <v>0</v>
      </c>
      <c r="AC366" s="56">
        <v>0</v>
      </c>
      <c r="AE366" s="271">
        <f t="shared" si="16"/>
        <v>1</v>
      </c>
      <c r="AG366" s="192">
        <f t="shared" si="17"/>
        <v>0.26599</v>
      </c>
    </row>
    <row r="367" spans="1:33" x14ac:dyDescent="0.25">
      <c r="A367" s="1">
        <v>1969</v>
      </c>
      <c r="B367" s="1" t="s">
        <v>15</v>
      </c>
      <c r="C367" s="1" t="str">
        <f t="shared" si="15"/>
        <v>1969BCDefault</v>
      </c>
      <c r="D367" s="56">
        <v>0.12182999999999999</v>
      </c>
      <c r="E367" s="56">
        <v>0.4264</v>
      </c>
      <c r="F367" s="56">
        <v>0</v>
      </c>
      <c r="G367" s="56">
        <v>2.4369999999999999E-2</v>
      </c>
      <c r="H367" s="56">
        <v>0.1066</v>
      </c>
      <c r="I367" s="56">
        <v>0</v>
      </c>
      <c r="J367" s="56">
        <v>0</v>
      </c>
      <c r="K367" s="56">
        <v>3.0499999999999998E-3</v>
      </c>
      <c r="L367" s="56">
        <v>6.0899999999999999E-3</v>
      </c>
      <c r="M367" s="56">
        <v>4.061E-2</v>
      </c>
      <c r="N367" s="56">
        <v>5.0599999999998979E-3</v>
      </c>
      <c r="O367" s="56">
        <v>0</v>
      </c>
      <c r="P367" s="56">
        <v>0</v>
      </c>
      <c r="Q367" s="56">
        <v>1.0199999999999999E-3</v>
      </c>
      <c r="R367" s="56">
        <v>0</v>
      </c>
      <c r="S367" s="56">
        <v>7.11E-3</v>
      </c>
      <c r="T367" s="56">
        <v>8.1220000000000001E-2</v>
      </c>
      <c r="U367" s="56">
        <v>6.0909999999999999E-2</v>
      </c>
      <c r="V367" s="56">
        <v>0.10152</v>
      </c>
      <c r="W367" s="56">
        <v>6.0899999999999999E-3</v>
      </c>
      <c r="X367" s="56">
        <v>0</v>
      </c>
      <c r="Y367" s="56">
        <v>0</v>
      </c>
      <c r="Z367" s="56">
        <v>0</v>
      </c>
      <c r="AA367" s="56">
        <v>8.1200000000000005E-3</v>
      </c>
      <c r="AB367" s="56">
        <v>0</v>
      </c>
      <c r="AC367" s="56">
        <v>0</v>
      </c>
      <c r="AE367" s="271">
        <f t="shared" si="16"/>
        <v>1</v>
      </c>
      <c r="AG367" s="192">
        <f t="shared" si="17"/>
        <v>0.26599</v>
      </c>
    </row>
    <row r="368" spans="1:33" x14ac:dyDescent="0.25">
      <c r="A368" s="1">
        <v>1969</v>
      </c>
      <c r="B368" s="1" t="s">
        <v>17</v>
      </c>
      <c r="C368" s="1" t="str">
        <f t="shared" si="15"/>
        <v>1969MBDefault</v>
      </c>
      <c r="D368" s="56">
        <v>0.12182999999999999</v>
      </c>
      <c r="E368" s="56">
        <v>0.4264</v>
      </c>
      <c r="F368" s="56">
        <v>0</v>
      </c>
      <c r="G368" s="56">
        <v>2.4369999999999999E-2</v>
      </c>
      <c r="H368" s="56">
        <v>0.1066</v>
      </c>
      <c r="I368" s="56">
        <v>0</v>
      </c>
      <c r="J368" s="56">
        <v>0</v>
      </c>
      <c r="K368" s="56">
        <v>3.0499999999999998E-3</v>
      </c>
      <c r="L368" s="56">
        <v>6.0899999999999999E-3</v>
      </c>
      <c r="M368" s="56">
        <v>4.061E-2</v>
      </c>
      <c r="N368" s="56">
        <v>5.0599999999998979E-3</v>
      </c>
      <c r="O368" s="56">
        <v>0</v>
      </c>
      <c r="P368" s="56">
        <v>0</v>
      </c>
      <c r="Q368" s="56">
        <v>1.0199999999999999E-3</v>
      </c>
      <c r="R368" s="56">
        <v>0</v>
      </c>
      <c r="S368" s="56">
        <v>7.11E-3</v>
      </c>
      <c r="T368" s="56">
        <v>8.1220000000000001E-2</v>
      </c>
      <c r="U368" s="56">
        <v>6.0909999999999999E-2</v>
      </c>
      <c r="V368" s="56">
        <v>0.10152</v>
      </c>
      <c r="W368" s="56">
        <v>6.0899999999999999E-3</v>
      </c>
      <c r="X368" s="56">
        <v>0</v>
      </c>
      <c r="Y368" s="56">
        <v>0</v>
      </c>
      <c r="Z368" s="56">
        <v>0</v>
      </c>
      <c r="AA368" s="56">
        <v>8.1200000000000005E-3</v>
      </c>
      <c r="AB368" s="56">
        <v>0</v>
      </c>
      <c r="AC368" s="56">
        <v>0</v>
      </c>
      <c r="AE368" s="271">
        <f t="shared" si="16"/>
        <v>1</v>
      </c>
      <c r="AG368" s="192">
        <f t="shared" si="17"/>
        <v>0.26599</v>
      </c>
    </row>
    <row r="369" spans="1:33" x14ac:dyDescent="0.25">
      <c r="A369" s="1">
        <v>1969</v>
      </c>
      <c r="B369" s="1" t="s">
        <v>20</v>
      </c>
      <c r="C369" s="1" t="str">
        <f t="shared" si="15"/>
        <v>1969NBDefault</v>
      </c>
      <c r="D369" s="56">
        <v>0.12182999999999999</v>
      </c>
      <c r="E369" s="56">
        <v>0.4264</v>
      </c>
      <c r="F369" s="56">
        <v>0</v>
      </c>
      <c r="G369" s="56">
        <v>2.4369999999999999E-2</v>
      </c>
      <c r="H369" s="56">
        <v>0.1066</v>
      </c>
      <c r="I369" s="56">
        <v>0</v>
      </c>
      <c r="J369" s="56">
        <v>0</v>
      </c>
      <c r="K369" s="56">
        <v>3.0499999999999998E-3</v>
      </c>
      <c r="L369" s="56">
        <v>6.0899999999999999E-3</v>
      </c>
      <c r="M369" s="56">
        <v>4.061E-2</v>
      </c>
      <c r="N369" s="56">
        <v>5.0599999999998979E-3</v>
      </c>
      <c r="O369" s="56">
        <v>0</v>
      </c>
      <c r="P369" s="56">
        <v>0</v>
      </c>
      <c r="Q369" s="56">
        <v>1.0199999999999999E-3</v>
      </c>
      <c r="R369" s="56">
        <v>0</v>
      </c>
      <c r="S369" s="56">
        <v>7.11E-3</v>
      </c>
      <c r="T369" s="56">
        <v>8.1220000000000001E-2</v>
      </c>
      <c r="U369" s="56">
        <v>6.0909999999999999E-2</v>
      </c>
      <c r="V369" s="56">
        <v>0.10152</v>
      </c>
      <c r="W369" s="56">
        <v>6.0899999999999999E-3</v>
      </c>
      <c r="X369" s="56">
        <v>0</v>
      </c>
      <c r="Y369" s="56">
        <v>0</v>
      </c>
      <c r="Z369" s="56">
        <v>0</v>
      </c>
      <c r="AA369" s="56">
        <v>8.1200000000000005E-3</v>
      </c>
      <c r="AB369" s="56">
        <v>0</v>
      </c>
      <c r="AC369" s="56">
        <v>0</v>
      </c>
      <c r="AE369" s="271">
        <f t="shared" si="16"/>
        <v>1</v>
      </c>
      <c r="AG369" s="192">
        <f t="shared" si="17"/>
        <v>0.26599</v>
      </c>
    </row>
    <row r="370" spans="1:33" x14ac:dyDescent="0.25">
      <c r="A370" s="1">
        <v>1969</v>
      </c>
      <c r="B370" s="1" t="s">
        <v>21</v>
      </c>
      <c r="C370" s="1" t="str">
        <f t="shared" si="15"/>
        <v>1969NLDefault</v>
      </c>
      <c r="D370" s="56">
        <v>0.12182999999999999</v>
      </c>
      <c r="E370" s="56">
        <v>0.4264</v>
      </c>
      <c r="F370" s="56">
        <v>0</v>
      </c>
      <c r="G370" s="56">
        <v>2.4369999999999999E-2</v>
      </c>
      <c r="H370" s="56">
        <v>0.1066</v>
      </c>
      <c r="I370" s="56">
        <v>0</v>
      </c>
      <c r="J370" s="56">
        <v>0</v>
      </c>
      <c r="K370" s="56">
        <v>3.0499999999999998E-3</v>
      </c>
      <c r="L370" s="56">
        <v>6.0899999999999999E-3</v>
      </c>
      <c r="M370" s="56">
        <v>4.061E-2</v>
      </c>
      <c r="N370" s="56">
        <v>5.0599999999998979E-3</v>
      </c>
      <c r="O370" s="56">
        <v>0</v>
      </c>
      <c r="P370" s="56">
        <v>0</v>
      </c>
      <c r="Q370" s="56">
        <v>1.0199999999999999E-3</v>
      </c>
      <c r="R370" s="56">
        <v>0</v>
      </c>
      <c r="S370" s="56">
        <v>7.11E-3</v>
      </c>
      <c r="T370" s="56">
        <v>8.1220000000000001E-2</v>
      </c>
      <c r="U370" s="56">
        <v>6.0909999999999999E-2</v>
      </c>
      <c r="V370" s="56">
        <v>0.10152</v>
      </c>
      <c r="W370" s="56">
        <v>6.0899999999999999E-3</v>
      </c>
      <c r="X370" s="56">
        <v>0</v>
      </c>
      <c r="Y370" s="56">
        <v>0</v>
      </c>
      <c r="Z370" s="56">
        <v>0</v>
      </c>
      <c r="AA370" s="56">
        <v>8.1200000000000005E-3</v>
      </c>
      <c r="AB370" s="56">
        <v>0</v>
      </c>
      <c r="AC370" s="56">
        <v>0</v>
      </c>
      <c r="AE370" s="271">
        <f t="shared" si="16"/>
        <v>1</v>
      </c>
      <c r="AG370" s="192">
        <f t="shared" si="17"/>
        <v>0.26599</v>
      </c>
    </row>
    <row r="371" spans="1:33" x14ac:dyDescent="0.25">
      <c r="A371" s="1">
        <v>1969</v>
      </c>
      <c r="B371" s="1" t="s">
        <v>22</v>
      </c>
      <c r="C371" s="1" t="str">
        <f t="shared" si="15"/>
        <v>1969NSDefault</v>
      </c>
      <c r="D371" s="56">
        <v>0.12182999999999999</v>
      </c>
      <c r="E371" s="56">
        <v>0.4264</v>
      </c>
      <c r="F371" s="56">
        <v>0</v>
      </c>
      <c r="G371" s="56">
        <v>2.4369999999999999E-2</v>
      </c>
      <c r="H371" s="56">
        <v>0.1066</v>
      </c>
      <c r="I371" s="56">
        <v>0</v>
      </c>
      <c r="J371" s="56">
        <v>0</v>
      </c>
      <c r="K371" s="56">
        <v>3.0499999999999998E-3</v>
      </c>
      <c r="L371" s="56">
        <v>6.0899999999999999E-3</v>
      </c>
      <c r="M371" s="56">
        <v>4.061E-2</v>
      </c>
      <c r="N371" s="56">
        <v>5.0599999999998979E-3</v>
      </c>
      <c r="O371" s="56">
        <v>0</v>
      </c>
      <c r="P371" s="56">
        <v>0</v>
      </c>
      <c r="Q371" s="56">
        <v>1.0199999999999999E-3</v>
      </c>
      <c r="R371" s="56">
        <v>0</v>
      </c>
      <c r="S371" s="56">
        <v>7.11E-3</v>
      </c>
      <c r="T371" s="56">
        <v>8.1220000000000001E-2</v>
      </c>
      <c r="U371" s="56">
        <v>6.0909999999999999E-2</v>
      </c>
      <c r="V371" s="56">
        <v>0.10152</v>
      </c>
      <c r="W371" s="56">
        <v>6.0899999999999999E-3</v>
      </c>
      <c r="X371" s="56">
        <v>0</v>
      </c>
      <c r="Y371" s="56">
        <v>0</v>
      </c>
      <c r="Z371" s="56">
        <v>0</v>
      </c>
      <c r="AA371" s="56">
        <v>8.1200000000000005E-3</v>
      </c>
      <c r="AB371" s="56">
        <v>0</v>
      </c>
      <c r="AC371" s="56">
        <v>0</v>
      </c>
      <c r="AE371" s="271">
        <f t="shared" si="16"/>
        <v>1</v>
      </c>
      <c r="AG371" s="192">
        <f t="shared" si="17"/>
        <v>0.26599</v>
      </c>
    </row>
    <row r="372" spans="1:33" x14ac:dyDescent="0.25">
      <c r="A372" s="1">
        <v>1969</v>
      </c>
      <c r="B372" s="1" t="s">
        <v>24</v>
      </c>
      <c r="C372" s="1" t="str">
        <f t="shared" si="15"/>
        <v>1969NTDefault</v>
      </c>
      <c r="D372" s="56">
        <v>0.12182999999999999</v>
      </c>
      <c r="E372" s="56">
        <v>0.4264</v>
      </c>
      <c r="F372" s="56">
        <v>0</v>
      </c>
      <c r="G372" s="56">
        <v>2.4369999999999999E-2</v>
      </c>
      <c r="H372" s="56">
        <v>0.1066</v>
      </c>
      <c r="I372" s="56">
        <v>0</v>
      </c>
      <c r="J372" s="56">
        <v>0</v>
      </c>
      <c r="K372" s="56">
        <v>3.0499999999999998E-3</v>
      </c>
      <c r="L372" s="56">
        <v>6.0899999999999999E-3</v>
      </c>
      <c r="M372" s="56">
        <v>4.061E-2</v>
      </c>
      <c r="N372" s="56">
        <v>5.0599999999998979E-3</v>
      </c>
      <c r="O372" s="56">
        <v>0</v>
      </c>
      <c r="P372" s="56">
        <v>0</v>
      </c>
      <c r="Q372" s="56">
        <v>1.0199999999999999E-3</v>
      </c>
      <c r="R372" s="56">
        <v>0</v>
      </c>
      <c r="S372" s="56">
        <v>7.11E-3</v>
      </c>
      <c r="T372" s="56">
        <v>8.1220000000000001E-2</v>
      </c>
      <c r="U372" s="56">
        <v>6.0909999999999999E-2</v>
      </c>
      <c r="V372" s="56">
        <v>0.10152</v>
      </c>
      <c r="W372" s="56">
        <v>6.0899999999999999E-3</v>
      </c>
      <c r="X372" s="56">
        <v>0</v>
      </c>
      <c r="Y372" s="56">
        <v>0</v>
      </c>
      <c r="Z372" s="56">
        <v>0</v>
      </c>
      <c r="AA372" s="56">
        <v>8.1200000000000005E-3</v>
      </c>
      <c r="AB372" s="56">
        <v>0</v>
      </c>
      <c r="AC372" s="56">
        <v>0</v>
      </c>
      <c r="AE372" s="271">
        <f t="shared" si="16"/>
        <v>1</v>
      </c>
      <c r="AG372" s="192">
        <f t="shared" si="17"/>
        <v>0.26599</v>
      </c>
    </row>
    <row r="373" spans="1:33" x14ac:dyDescent="0.25">
      <c r="A373" s="1">
        <v>1969</v>
      </c>
      <c r="B373" s="1" t="s">
        <v>25</v>
      </c>
      <c r="C373" s="1" t="str">
        <f t="shared" si="15"/>
        <v>1969NUDefault</v>
      </c>
      <c r="D373" s="56">
        <v>0.12182999999999999</v>
      </c>
      <c r="E373" s="56">
        <v>0.4264</v>
      </c>
      <c r="F373" s="56">
        <v>0</v>
      </c>
      <c r="G373" s="56">
        <v>2.4369999999999999E-2</v>
      </c>
      <c r="H373" s="56">
        <v>0.1066</v>
      </c>
      <c r="I373" s="56">
        <v>0</v>
      </c>
      <c r="J373" s="56">
        <v>0</v>
      </c>
      <c r="K373" s="56">
        <v>3.0499999999999998E-3</v>
      </c>
      <c r="L373" s="56">
        <v>6.0899999999999999E-3</v>
      </c>
      <c r="M373" s="56">
        <v>4.061E-2</v>
      </c>
      <c r="N373" s="56">
        <v>5.0599999999998979E-3</v>
      </c>
      <c r="O373" s="56">
        <v>0</v>
      </c>
      <c r="P373" s="56">
        <v>0</v>
      </c>
      <c r="Q373" s="56">
        <v>1.0199999999999999E-3</v>
      </c>
      <c r="R373" s="56">
        <v>0</v>
      </c>
      <c r="S373" s="56">
        <v>7.11E-3</v>
      </c>
      <c r="T373" s="56">
        <v>8.1220000000000001E-2</v>
      </c>
      <c r="U373" s="56">
        <v>6.0909999999999999E-2</v>
      </c>
      <c r="V373" s="56">
        <v>0.10152</v>
      </c>
      <c r="W373" s="56">
        <v>6.0899999999999999E-3</v>
      </c>
      <c r="X373" s="56">
        <v>0</v>
      </c>
      <c r="Y373" s="56">
        <v>0</v>
      </c>
      <c r="Z373" s="56">
        <v>0</v>
      </c>
      <c r="AA373" s="56">
        <v>8.1200000000000005E-3</v>
      </c>
      <c r="AB373" s="56">
        <v>0</v>
      </c>
      <c r="AC373" s="56">
        <v>0</v>
      </c>
      <c r="AE373" s="271">
        <f t="shared" si="16"/>
        <v>1</v>
      </c>
      <c r="AG373" s="192">
        <f t="shared" si="17"/>
        <v>0.26599</v>
      </c>
    </row>
    <row r="374" spans="1:33" x14ac:dyDescent="0.25">
      <c r="A374" s="1">
        <v>1969</v>
      </c>
      <c r="B374" s="1" t="s">
        <v>18</v>
      </c>
      <c r="C374" s="1" t="str">
        <f t="shared" si="15"/>
        <v>1969ONDefault</v>
      </c>
      <c r="D374" s="56">
        <v>0.12182999999999999</v>
      </c>
      <c r="E374" s="56">
        <v>0.4264</v>
      </c>
      <c r="F374" s="56">
        <v>0</v>
      </c>
      <c r="G374" s="56">
        <v>2.4369999999999999E-2</v>
      </c>
      <c r="H374" s="56">
        <v>0.1066</v>
      </c>
      <c r="I374" s="56">
        <v>0</v>
      </c>
      <c r="J374" s="56">
        <v>0</v>
      </c>
      <c r="K374" s="56">
        <v>3.0499999999999998E-3</v>
      </c>
      <c r="L374" s="56">
        <v>6.0899999999999999E-3</v>
      </c>
      <c r="M374" s="56">
        <v>4.061E-2</v>
      </c>
      <c r="N374" s="56">
        <v>5.0599999999998979E-3</v>
      </c>
      <c r="O374" s="56">
        <v>0</v>
      </c>
      <c r="P374" s="56">
        <v>0</v>
      </c>
      <c r="Q374" s="56">
        <v>1.0199999999999999E-3</v>
      </c>
      <c r="R374" s="56">
        <v>0</v>
      </c>
      <c r="S374" s="56">
        <v>7.11E-3</v>
      </c>
      <c r="T374" s="56">
        <v>8.1220000000000001E-2</v>
      </c>
      <c r="U374" s="56">
        <v>6.0909999999999999E-2</v>
      </c>
      <c r="V374" s="56">
        <v>0.10152</v>
      </c>
      <c r="W374" s="56">
        <v>6.0899999999999999E-3</v>
      </c>
      <c r="X374" s="56">
        <v>0</v>
      </c>
      <c r="Y374" s="56">
        <v>0</v>
      </c>
      <c r="Z374" s="56">
        <v>0</v>
      </c>
      <c r="AA374" s="56">
        <v>8.1200000000000005E-3</v>
      </c>
      <c r="AB374" s="56">
        <v>0</v>
      </c>
      <c r="AC374" s="56">
        <v>0</v>
      </c>
      <c r="AD374" s="51"/>
      <c r="AE374" s="271">
        <f t="shared" si="16"/>
        <v>1</v>
      </c>
      <c r="AG374" s="192">
        <f t="shared" si="17"/>
        <v>0.26599</v>
      </c>
    </row>
    <row r="375" spans="1:33" x14ac:dyDescent="0.25">
      <c r="A375" s="1">
        <v>1969</v>
      </c>
      <c r="B375" s="1" t="s">
        <v>23</v>
      </c>
      <c r="C375" s="1" t="str">
        <f t="shared" si="15"/>
        <v>1969PEDefault</v>
      </c>
      <c r="D375" s="56">
        <v>0.12182999999999999</v>
      </c>
      <c r="E375" s="56">
        <v>0.4264</v>
      </c>
      <c r="F375" s="56">
        <v>0</v>
      </c>
      <c r="G375" s="56">
        <v>2.4369999999999999E-2</v>
      </c>
      <c r="H375" s="56">
        <v>0.1066</v>
      </c>
      <c r="I375" s="56">
        <v>0</v>
      </c>
      <c r="J375" s="56">
        <v>0</v>
      </c>
      <c r="K375" s="56">
        <v>3.0499999999999998E-3</v>
      </c>
      <c r="L375" s="56">
        <v>6.0899999999999999E-3</v>
      </c>
      <c r="M375" s="56">
        <v>4.061E-2</v>
      </c>
      <c r="N375" s="56">
        <v>5.0599999999998979E-3</v>
      </c>
      <c r="O375" s="56">
        <v>0</v>
      </c>
      <c r="P375" s="56">
        <v>0</v>
      </c>
      <c r="Q375" s="56">
        <v>1.0199999999999999E-3</v>
      </c>
      <c r="R375" s="56">
        <v>0</v>
      </c>
      <c r="S375" s="56">
        <v>7.11E-3</v>
      </c>
      <c r="T375" s="56">
        <v>8.1220000000000001E-2</v>
      </c>
      <c r="U375" s="56">
        <v>6.0909999999999999E-2</v>
      </c>
      <c r="V375" s="56">
        <v>0.10152</v>
      </c>
      <c r="W375" s="56">
        <v>6.0899999999999999E-3</v>
      </c>
      <c r="X375" s="56">
        <v>0</v>
      </c>
      <c r="Y375" s="56">
        <v>0</v>
      </c>
      <c r="Z375" s="56">
        <v>0</v>
      </c>
      <c r="AA375" s="56">
        <v>8.1200000000000005E-3</v>
      </c>
      <c r="AB375" s="56">
        <v>0</v>
      </c>
      <c r="AC375" s="56">
        <v>0</v>
      </c>
      <c r="AE375" s="271">
        <f t="shared" si="16"/>
        <v>1</v>
      </c>
      <c r="AG375" s="192">
        <f t="shared" si="17"/>
        <v>0.26599</v>
      </c>
    </row>
    <row r="376" spans="1:33" x14ac:dyDescent="0.25">
      <c r="A376" s="1">
        <v>1969</v>
      </c>
      <c r="B376" s="1" t="s">
        <v>19</v>
      </c>
      <c r="C376" s="1" t="str">
        <f t="shared" si="15"/>
        <v>1969QCDefault</v>
      </c>
      <c r="D376" s="56">
        <v>0.12182999999999999</v>
      </c>
      <c r="E376" s="56">
        <v>0.4264</v>
      </c>
      <c r="F376" s="56">
        <v>0</v>
      </c>
      <c r="G376" s="56">
        <v>2.4369999999999999E-2</v>
      </c>
      <c r="H376" s="56">
        <v>0.1066</v>
      </c>
      <c r="I376" s="56">
        <v>0</v>
      </c>
      <c r="J376" s="56">
        <v>0</v>
      </c>
      <c r="K376" s="56">
        <v>3.0499999999999998E-3</v>
      </c>
      <c r="L376" s="56">
        <v>6.0899999999999999E-3</v>
      </c>
      <c r="M376" s="56">
        <v>4.061E-2</v>
      </c>
      <c r="N376" s="56">
        <v>5.0599999999998979E-3</v>
      </c>
      <c r="O376" s="56">
        <v>0</v>
      </c>
      <c r="P376" s="56">
        <v>0</v>
      </c>
      <c r="Q376" s="56">
        <v>1.0199999999999999E-3</v>
      </c>
      <c r="R376" s="56">
        <v>0</v>
      </c>
      <c r="S376" s="56">
        <v>7.11E-3</v>
      </c>
      <c r="T376" s="56">
        <v>8.1220000000000001E-2</v>
      </c>
      <c r="U376" s="56">
        <v>6.0909999999999999E-2</v>
      </c>
      <c r="V376" s="56">
        <v>0.10152</v>
      </c>
      <c r="W376" s="56">
        <v>6.0899999999999999E-3</v>
      </c>
      <c r="X376" s="56">
        <v>0</v>
      </c>
      <c r="Y376" s="56">
        <v>0</v>
      </c>
      <c r="Z376" s="56">
        <v>0</v>
      </c>
      <c r="AA376" s="56">
        <v>8.1200000000000005E-3</v>
      </c>
      <c r="AB376" s="56">
        <v>0</v>
      </c>
      <c r="AC376" s="56">
        <v>0</v>
      </c>
      <c r="AE376" s="271">
        <f t="shared" si="16"/>
        <v>1</v>
      </c>
      <c r="AG376" s="192">
        <f t="shared" si="17"/>
        <v>0.26599</v>
      </c>
    </row>
    <row r="377" spans="1:33" x14ac:dyDescent="0.25">
      <c r="A377" s="1">
        <v>1969</v>
      </c>
      <c r="B377" s="1" t="s">
        <v>16</v>
      </c>
      <c r="C377" s="1" t="str">
        <f t="shared" si="15"/>
        <v>1969SKDefault</v>
      </c>
      <c r="D377" s="56">
        <v>0.12182999999999999</v>
      </c>
      <c r="E377" s="56">
        <v>0.4264</v>
      </c>
      <c r="F377" s="56">
        <v>0</v>
      </c>
      <c r="G377" s="56">
        <v>2.4369999999999999E-2</v>
      </c>
      <c r="H377" s="56">
        <v>0.1066</v>
      </c>
      <c r="I377" s="56">
        <v>0</v>
      </c>
      <c r="J377" s="56">
        <v>0</v>
      </c>
      <c r="K377" s="56">
        <v>3.0499999999999998E-3</v>
      </c>
      <c r="L377" s="56">
        <v>6.0899999999999999E-3</v>
      </c>
      <c r="M377" s="56">
        <v>4.061E-2</v>
      </c>
      <c r="N377" s="56">
        <v>5.0599999999998979E-3</v>
      </c>
      <c r="O377" s="56">
        <v>0</v>
      </c>
      <c r="P377" s="56">
        <v>0</v>
      </c>
      <c r="Q377" s="56">
        <v>1.0199999999999999E-3</v>
      </c>
      <c r="R377" s="56">
        <v>0</v>
      </c>
      <c r="S377" s="56">
        <v>7.11E-3</v>
      </c>
      <c r="T377" s="56">
        <v>8.1220000000000001E-2</v>
      </c>
      <c r="U377" s="56">
        <v>6.0909999999999999E-2</v>
      </c>
      <c r="V377" s="56">
        <v>0.10152</v>
      </c>
      <c r="W377" s="56">
        <v>6.0899999999999999E-3</v>
      </c>
      <c r="X377" s="56">
        <v>0</v>
      </c>
      <c r="Y377" s="56">
        <v>0</v>
      </c>
      <c r="Z377" s="56">
        <v>0</v>
      </c>
      <c r="AA377" s="56">
        <v>8.1200000000000005E-3</v>
      </c>
      <c r="AB377" s="56">
        <v>0</v>
      </c>
      <c r="AC377" s="56">
        <v>0</v>
      </c>
      <c r="AE377" s="271">
        <f t="shared" si="16"/>
        <v>1</v>
      </c>
      <c r="AG377" s="192">
        <f t="shared" si="17"/>
        <v>0.26599</v>
      </c>
    </row>
    <row r="378" spans="1:33" x14ac:dyDescent="0.25">
      <c r="A378" s="1">
        <v>1969</v>
      </c>
      <c r="B378" s="1" t="s">
        <v>26</v>
      </c>
      <c r="C378" s="1" t="str">
        <f t="shared" si="15"/>
        <v>1969YTDefault</v>
      </c>
      <c r="D378" s="56">
        <v>0.12182999999999999</v>
      </c>
      <c r="E378" s="56">
        <v>0.4264</v>
      </c>
      <c r="F378" s="56">
        <v>0</v>
      </c>
      <c r="G378" s="56">
        <v>2.4369999999999999E-2</v>
      </c>
      <c r="H378" s="56">
        <v>0.1066</v>
      </c>
      <c r="I378" s="56">
        <v>0</v>
      </c>
      <c r="J378" s="56">
        <v>0</v>
      </c>
      <c r="K378" s="56">
        <v>3.0499999999999998E-3</v>
      </c>
      <c r="L378" s="56">
        <v>6.0899999999999999E-3</v>
      </c>
      <c r="M378" s="56">
        <v>4.061E-2</v>
      </c>
      <c r="N378" s="56">
        <v>5.0599999999998979E-3</v>
      </c>
      <c r="O378" s="56">
        <v>0</v>
      </c>
      <c r="P378" s="56">
        <v>0</v>
      </c>
      <c r="Q378" s="56">
        <v>1.0199999999999999E-3</v>
      </c>
      <c r="R378" s="56">
        <v>0</v>
      </c>
      <c r="S378" s="56">
        <v>7.11E-3</v>
      </c>
      <c r="T378" s="56">
        <v>8.1220000000000001E-2</v>
      </c>
      <c r="U378" s="56">
        <v>6.0909999999999999E-2</v>
      </c>
      <c r="V378" s="56">
        <v>0.10152</v>
      </c>
      <c r="W378" s="56">
        <v>6.0899999999999999E-3</v>
      </c>
      <c r="X378" s="56">
        <v>0</v>
      </c>
      <c r="Y378" s="56">
        <v>0</v>
      </c>
      <c r="Z378" s="56">
        <v>0</v>
      </c>
      <c r="AA378" s="56">
        <v>8.1200000000000005E-3</v>
      </c>
      <c r="AB378" s="56">
        <v>0</v>
      </c>
      <c r="AC378" s="56">
        <v>0</v>
      </c>
      <c r="AE378" s="271">
        <f t="shared" si="16"/>
        <v>1</v>
      </c>
      <c r="AG378" s="192">
        <f t="shared" si="17"/>
        <v>0.26599</v>
      </c>
    </row>
    <row r="379" spans="1:33" x14ac:dyDescent="0.25">
      <c r="A379" s="1">
        <v>1970</v>
      </c>
      <c r="B379" s="1" t="s">
        <v>14</v>
      </c>
      <c r="C379" s="1" t="str">
        <f t="shared" si="15"/>
        <v>1970ABDefault</v>
      </c>
      <c r="D379" s="56">
        <v>0.12182999999999999</v>
      </c>
      <c r="E379" s="56">
        <v>0.4264</v>
      </c>
      <c r="F379" s="56">
        <v>0</v>
      </c>
      <c r="G379" s="56">
        <v>2.4369999999999999E-2</v>
      </c>
      <c r="H379" s="56">
        <v>0.1066</v>
      </c>
      <c r="I379" s="56">
        <v>0</v>
      </c>
      <c r="J379" s="56">
        <v>0</v>
      </c>
      <c r="K379" s="56">
        <v>3.0499999999999998E-3</v>
      </c>
      <c r="L379" s="56">
        <v>6.0899999999999999E-3</v>
      </c>
      <c r="M379" s="56">
        <v>4.061E-2</v>
      </c>
      <c r="N379" s="56">
        <v>5.0599999999998979E-3</v>
      </c>
      <c r="O379" s="56">
        <v>0</v>
      </c>
      <c r="P379" s="56">
        <v>0</v>
      </c>
      <c r="Q379" s="56">
        <v>1.0199999999999999E-3</v>
      </c>
      <c r="R379" s="56">
        <v>0</v>
      </c>
      <c r="S379" s="56">
        <v>7.11E-3</v>
      </c>
      <c r="T379" s="56">
        <v>8.1220000000000001E-2</v>
      </c>
      <c r="U379" s="56">
        <v>6.0909999999999999E-2</v>
      </c>
      <c r="V379" s="56">
        <v>0.10152</v>
      </c>
      <c r="W379" s="56">
        <v>6.0899999999999999E-3</v>
      </c>
      <c r="X379" s="56">
        <v>0</v>
      </c>
      <c r="Y379" s="56">
        <v>0</v>
      </c>
      <c r="Z379" s="56">
        <v>0</v>
      </c>
      <c r="AA379" s="56">
        <v>8.1200000000000005E-3</v>
      </c>
      <c r="AB379" s="56">
        <v>0</v>
      </c>
      <c r="AC379" s="56">
        <v>0</v>
      </c>
      <c r="AE379" s="271">
        <f t="shared" si="16"/>
        <v>1</v>
      </c>
      <c r="AG379" s="192">
        <f t="shared" si="17"/>
        <v>0.26599</v>
      </c>
    </row>
    <row r="380" spans="1:33" x14ac:dyDescent="0.25">
      <c r="A380" s="1">
        <v>1970</v>
      </c>
      <c r="B380" s="1" t="s">
        <v>15</v>
      </c>
      <c r="C380" s="1" t="str">
        <f t="shared" si="15"/>
        <v>1970BCDefault</v>
      </c>
      <c r="D380" s="56">
        <v>0.12182999999999999</v>
      </c>
      <c r="E380" s="56">
        <v>0.4264</v>
      </c>
      <c r="F380" s="56">
        <v>0</v>
      </c>
      <c r="G380" s="56">
        <v>2.4369999999999999E-2</v>
      </c>
      <c r="H380" s="56">
        <v>0.1066</v>
      </c>
      <c r="I380" s="56">
        <v>0</v>
      </c>
      <c r="J380" s="56">
        <v>0</v>
      </c>
      <c r="K380" s="56">
        <v>3.0499999999999998E-3</v>
      </c>
      <c r="L380" s="56">
        <v>6.0899999999999999E-3</v>
      </c>
      <c r="M380" s="56">
        <v>4.061E-2</v>
      </c>
      <c r="N380" s="56">
        <v>5.0599999999998979E-3</v>
      </c>
      <c r="O380" s="56">
        <v>0</v>
      </c>
      <c r="P380" s="56">
        <v>0</v>
      </c>
      <c r="Q380" s="56">
        <v>1.0199999999999999E-3</v>
      </c>
      <c r="R380" s="56">
        <v>0</v>
      </c>
      <c r="S380" s="56">
        <v>7.11E-3</v>
      </c>
      <c r="T380" s="56">
        <v>8.1220000000000001E-2</v>
      </c>
      <c r="U380" s="56">
        <v>6.0909999999999999E-2</v>
      </c>
      <c r="V380" s="56">
        <v>0.10152</v>
      </c>
      <c r="W380" s="56">
        <v>6.0899999999999999E-3</v>
      </c>
      <c r="X380" s="56">
        <v>0</v>
      </c>
      <c r="Y380" s="56">
        <v>0</v>
      </c>
      <c r="Z380" s="56">
        <v>0</v>
      </c>
      <c r="AA380" s="56">
        <v>8.1200000000000005E-3</v>
      </c>
      <c r="AB380" s="56">
        <v>0</v>
      </c>
      <c r="AC380" s="56">
        <v>0</v>
      </c>
      <c r="AE380" s="271">
        <f t="shared" si="16"/>
        <v>1</v>
      </c>
      <c r="AG380" s="192">
        <f t="shared" si="17"/>
        <v>0.26599</v>
      </c>
    </row>
    <row r="381" spans="1:33" x14ac:dyDescent="0.25">
      <c r="A381" s="1">
        <v>1970</v>
      </c>
      <c r="B381" s="1" t="s">
        <v>17</v>
      </c>
      <c r="C381" s="1" t="str">
        <f t="shared" si="15"/>
        <v>1970MBDefault</v>
      </c>
      <c r="D381" s="56">
        <v>0.12182999999999999</v>
      </c>
      <c r="E381" s="56">
        <v>0.4264</v>
      </c>
      <c r="F381" s="56">
        <v>0</v>
      </c>
      <c r="G381" s="56">
        <v>2.4369999999999999E-2</v>
      </c>
      <c r="H381" s="56">
        <v>0.1066</v>
      </c>
      <c r="I381" s="56">
        <v>0</v>
      </c>
      <c r="J381" s="56">
        <v>0</v>
      </c>
      <c r="K381" s="56">
        <v>3.0499999999999998E-3</v>
      </c>
      <c r="L381" s="56">
        <v>6.0899999999999999E-3</v>
      </c>
      <c r="M381" s="56">
        <v>4.061E-2</v>
      </c>
      <c r="N381" s="56">
        <v>5.0599999999998979E-3</v>
      </c>
      <c r="O381" s="56">
        <v>0</v>
      </c>
      <c r="P381" s="56">
        <v>0</v>
      </c>
      <c r="Q381" s="56">
        <v>1.0199999999999999E-3</v>
      </c>
      <c r="R381" s="56">
        <v>0</v>
      </c>
      <c r="S381" s="56">
        <v>7.11E-3</v>
      </c>
      <c r="T381" s="56">
        <v>8.1220000000000001E-2</v>
      </c>
      <c r="U381" s="56">
        <v>6.0909999999999999E-2</v>
      </c>
      <c r="V381" s="56">
        <v>0.10152</v>
      </c>
      <c r="W381" s="56">
        <v>6.0899999999999999E-3</v>
      </c>
      <c r="X381" s="56">
        <v>0</v>
      </c>
      <c r="Y381" s="56">
        <v>0</v>
      </c>
      <c r="Z381" s="56">
        <v>0</v>
      </c>
      <c r="AA381" s="56">
        <v>8.1200000000000005E-3</v>
      </c>
      <c r="AB381" s="56">
        <v>0</v>
      </c>
      <c r="AC381" s="56">
        <v>0</v>
      </c>
      <c r="AE381" s="271">
        <f t="shared" si="16"/>
        <v>1</v>
      </c>
      <c r="AG381" s="192">
        <f t="shared" si="17"/>
        <v>0.26599</v>
      </c>
    </row>
    <row r="382" spans="1:33" x14ac:dyDescent="0.25">
      <c r="A382" s="1">
        <v>1970</v>
      </c>
      <c r="B382" s="1" t="s">
        <v>20</v>
      </c>
      <c r="C382" s="1" t="str">
        <f t="shared" si="15"/>
        <v>1970NBDefault</v>
      </c>
      <c r="D382" s="56">
        <v>0.12182999999999999</v>
      </c>
      <c r="E382" s="56">
        <v>0.4264</v>
      </c>
      <c r="F382" s="56">
        <v>0</v>
      </c>
      <c r="G382" s="56">
        <v>2.4369999999999999E-2</v>
      </c>
      <c r="H382" s="56">
        <v>0.1066</v>
      </c>
      <c r="I382" s="56">
        <v>0</v>
      </c>
      <c r="J382" s="56">
        <v>0</v>
      </c>
      <c r="K382" s="56">
        <v>3.0499999999999998E-3</v>
      </c>
      <c r="L382" s="56">
        <v>6.0899999999999999E-3</v>
      </c>
      <c r="M382" s="56">
        <v>4.061E-2</v>
      </c>
      <c r="N382" s="56">
        <v>5.0599999999998979E-3</v>
      </c>
      <c r="O382" s="56">
        <v>0</v>
      </c>
      <c r="P382" s="56">
        <v>0</v>
      </c>
      <c r="Q382" s="56">
        <v>1.0199999999999999E-3</v>
      </c>
      <c r="R382" s="56">
        <v>0</v>
      </c>
      <c r="S382" s="56">
        <v>7.11E-3</v>
      </c>
      <c r="T382" s="56">
        <v>8.1220000000000001E-2</v>
      </c>
      <c r="U382" s="56">
        <v>6.0909999999999999E-2</v>
      </c>
      <c r="V382" s="56">
        <v>0.10152</v>
      </c>
      <c r="W382" s="56">
        <v>6.0899999999999999E-3</v>
      </c>
      <c r="X382" s="56">
        <v>0</v>
      </c>
      <c r="Y382" s="56">
        <v>0</v>
      </c>
      <c r="Z382" s="56">
        <v>0</v>
      </c>
      <c r="AA382" s="56">
        <v>8.1200000000000005E-3</v>
      </c>
      <c r="AB382" s="56">
        <v>0</v>
      </c>
      <c r="AC382" s="56">
        <v>0</v>
      </c>
      <c r="AE382" s="271">
        <f t="shared" si="16"/>
        <v>1</v>
      </c>
      <c r="AG382" s="192">
        <f t="shared" si="17"/>
        <v>0.26599</v>
      </c>
    </row>
    <row r="383" spans="1:33" x14ac:dyDescent="0.25">
      <c r="A383" s="1">
        <v>1970</v>
      </c>
      <c r="B383" s="1" t="s">
        <v>21</v>
      </c>
      <c r="C383" s="1" t="str">
        <f t="shared" si="15"/>
        <v>1970NLDefault</v>
      </c>
      <c r="D383" s="56">
        <v>0.12182999999999999</v>
      </c>
      <c r="E383" s="56">
        <v>0.4264</v>
      </c>
      <c r="F383" s="56">
        <v>0</v>
      </c>
      <c r="G383" s="56">
        <v>2.4369999999999999E-2</v>
      </c>
      <c r="H383" s="56">
        <v>0.1066</v>
      </c>
      <c r="I383" s="56">
        <v>0</v>
      </c>
      <c r="J383" s="56">
        <v>0</v>
      </c>
      <c r="K383" s="56">
        <v>3.0499999999999998E-3</v>
      </c>
      <c r="L383" s="56">
        <v>6.0899999999999999E-3</v>
      </c>
      <c r="M383" s="56">
        <v>4.061E-2</v>
      </c>
      <c r="N383" s="56">
        <v>5.0599999999998979E-3</v>
      </c>
      <c r="O383" s="56">
        <v>0</v>
      </c>
      <c r="P383" s="56">
        <v>0</v>
      </c>
      <c r="Q383" s="56">
        <v>1.0199999999999999E-3</v>
      </c>
      <c r="R383" s="56">
        <v>0</v>
      </c>
      <c r="S383" s="56">
        <v>7.11E-3</v>
      </c>
      <c r="T383" s="56">
        <v>8.1220000000000001E-2</v>
      </c>
      <c r="U383" s="56">
        <v>6.0909999999999999E-2</v>
      </c>
      <c r="V383" s="56">
        <v>0.10152</v>
      </c>
      <c r="W383" s="56">
        <v>6.0899999999999999E-3</v>
      </c>
      <c r="X383" s="56">
        <v>0</v>
      </c>
      <c r="Y383" s="56">
        <v>0</v>
      </c>
      <c r="Z383" s="56">
        <v>0</v>
      </c>
      <c r="AA383" s="56">
        <v>8.1200000000000005E-3</v>
      </c>
      <c r="AB383" s="56">
        <v>0</v>
      </c>
      <c r="AC383" s="56">
        <v>0</v>
      </c>
      <c r="AE383" s="271">
        <f t="shared" si="16"/>
        <v>1</v>
      </c>
      <c r="AG383" s="192">
        <f t="shared" si="17"/>
        <v>0.26599</v>
      </c>
    </row>
    <row r="384" spans="1:33" x14ac:dyDescent="0.25">
      <c r="A384" s="1">
        <v>1970</v>
      </c>
      <c r="B384" s="1" t="s">
        <v>22</v>
      </c>
      <c r="C384" s="1" t="str">
        <f t="shared" si="15"/>
        <v>1970NSDefault</v>
      </c>
      <c r="D384" s="56">
        <v>0.12182999999999999</v>
      </c>
      <c r="E384" s="56">
        <v>0.4264</v>
      </c>
      <c r="F384" s="56">
        <v>0</v>
      </c>
      <c r="G384" s="56">
        <v>2.4369999999999999E-2</v>
      </c>
      <c r="H384" s="56">
        <v>0.1066</v>
      </c>
      <c r="I384" s="56">
        <v>0</v>
      </c>
      <c r="J384" s="56">
        <v>0</v>
      </c>
      <c r="K384" s="56">
        <v>3.0499999999999998E-3</v>
      </c>
      <c r="L384" s="56">
        <v>6.0899999999999999E-3</v>
      </c>
      <c r="M384" s="56">
        <v>4.061E-2</v>
      </c>
      <c r="N384" s="56">
        <v>5.0599999999998979E-3</v>
      </c>
      <c r="O384" s="56">
        <v>0</v>
      </c>
      <c r="P384" s="56">
        <v>0</v>
      </c>
      <c r="Q384" s="56">
        <v>1.0199999999999999E-3</v>
      </c>
      <c r="R384" s="56">
        <v>0</v>
      </c>
      <c r="S384" s="56">
        <v>7.11E-3</v>
      </c>
      <c r="T384" s="56">
        <v>8.1220000000000001E-2</v>
      </c>
      <c r="U384" s="56">
        <v>6.0909999999999999E-2</v>
      </c>
      <c r="V384" s="56">
        <v>0.10152</v>
      </c>
      <c r="W384" s="56">
        <v>6.0899999999999999E-3</v>
      </c>
      <c r="X384" s="56">
        <v>0</v>
      </c>
      <c r="Y384" s="56">
        <v>0</v>
      </c>
      <c r="Z384" s="56">
        <v>0</v>
      </c>
      <c r="AA384" s="56">
        <v>8.1200000000000005E-3</v>
      </c>
      <c r="AB384" s="56">
        <v>0</v>
      </c>
      <c r="AC384" s="56">
        <v>0</v>
      </c>
      <c r="AE384" s="271">
        <f t="shared" si="16"/>
        <v>1</v>
      </c>
      <c r="AG384" s="192">
        <f t="shared" si="17"/>
        <v>0.26599</v>
      </c>
    </row>
    <row r="385" spans="1:33" x14ac:dyDescent="0.25">
      <c r="A385" s="1">
        <v>1970</v>
      </c>
      <c r="B385" s="1" t="s">
        <v>24</v>
      </c>
      <c r="C385" s="1" t="str">
        <f t="shared" si="15"/>
        <v>1970NTDefault</v>
      </c>
      <c r="D385" s="56">
        <v>0.12182999999999999</v>
      </c>
      <c r="E385" s="56">
        <v>0.4264</v>
      </c>
      <c r="F385" s="56">
        <v>0</v>
      </c>
      <c r="G385" s="56">
        <v>2.4369999999999999E-2</v>
      </c>
      <c r="H385" s="56">
        <v>0.1066</v>
      </c>
      <c r="I385" s="56">
        <v>0</v>
      </c>
      <c r="J385" s="56">
        <v>0</v>
      </c>
      <c r="K385" s="56">
        <v>3.0499999999999998E-3</v>
      </c>
      <c r="L385" s="56">
        <v>6.0899999999999999E-3</v>
      </c>
      <c r="M385" s="56">
        <v>4.061E-2</v>
      </c>
      <c r="N385" s="56">
        <v>5.0599999999998979E-3</v>
      </c>
      <c r="O385" s="56">
        <v>0</v>
      </c>
      <c r="P385" s="56">
        <v>0</v>
      </c>
      <c r="Q385" s="56">
        <v>1.0199999999999999E-3</v>
      </c>
      <c r="R385" s="56">
        <v>0</v>
      </c>
      <c r="S385" s="56">
        <v>7.11E-3</v>
      </c>
      <c r="T385" s="56">
        <v>8.1220000000000001E-2</v>
      </c>
      <c r="U385" s="56">
        <v>6.0909999999999999E-2</v>
      </c>
      <c r="V385" s="56">
        <v>0.10152</v>
      </c>
      <c r="W385" s="56">
        <v>6.0899999999999999E-3</v>
      </c>
      <c r="X385" s="56">
        <v>0</v>
      </c>
      <c r="Y385" s="56">
        <v>0</v>
      </c>
      <c r="Z385" s="56">
        <v>0</v>
      </c>
      <c r="AA385" s="56">
        <v>8.1200000000000005E-3</v>
      </c>
      <c r="AB385" s="56">
        <v>0</v>
      </c>
      <c r="AC385" s="56">
        <v>0</v>
      </c>
      <c r="AE385" s="271">
        <f t="shared" si="16"/>
        <v>1</v>
      </c>
      <c r="AG385" s="192">
        <f t="shared" si="17"/>
        <v>0.26599</v>
      </c>
    </row>
    <row r="386" spans="1:33" x14ac:dyDescent="0.25">
      <c r="A386" s="1">
        <v>1970</v>
      </c>
      <c r="B386" s="1" t="s">
        <v>25</v>
      </c>
      <c r="C386" s="1" t="str">
        <f t="shared" ref="C386:C449" si="18">CONCATENATE(A386,B386,"Default")</f>
        <v>1970NUDefault</v>
      </c>
      <c r="D386" s="56">
        <v>0.12182999999999999</v>
      </c>
      <c r="E386" s="56">
        <v>0.4264</v>
      </c>
      <c r="F386" s="56">
        <v>0</v>
      </c>
      <c r="G386" s="56">
        <v>2.4369999999999999E-2</v>
      </c>
      <c r="H386" s="56">
        <v>0.1066</v>
      </c>
      <c r="I386" s="56">
        <v>0</v>
      </c>
      <c r="J386" s="56">
        <v>0</v>
      </c>
      <c r="K386" s="56">
        <v>3.0499999999999998E-3</v>
      </c>
      <c r="L386" s="56">
        <v>6.0899999999999999E-3</v>
      </c>
      <c r="M386" s="56">
        <v>4.061E-2</v>
      </c>
      <c r="N386" s="56">
        <v>5.0599999999998979E-3</v>
      </c>
      <c r="O386" s="56">
        <v>0</v>
      </c>
      <c r="P386" s="56">
        <v>0</v>
      </c>
      <c r="Q386" s="56">
        <v>1.0199999999999999E-3</v>
      </c>
      <c r="R386" s="56">
        <v>0</v>
      </c>
      <c r="S386" s="56">
        <v>7.11E-3</v>
      </c>
      <c r="T386" s="56">
        <v>8.1220000000000001E-2</v>
      </c>
      <c r="U386" s="56">
        <v>6.0909999999999999E-2</v>
      </c>
      <c r="V386" s="56">
        <v>0.10152</v>
      </c>
      <c r="W386" s="56">
        <v>6.0899999999999999E-3</v>
      </c>
      <c r="X386" s="56">
        <v>0</v>
      </c>
      <c r="Y386" s="56">
        <v>0</v>
      </c>
      <c r="Z386" s="56">
        <v>0</v>
      </c>
      <c r="AA386" s="56">
        <v>8.1200000000000005E-3</v>
      </c>
      <c r="AB386" s="56">
        <v>0</v>
      </c>
      <c r="AC386" s="56">
        <v>0</v>
      </c>
      <c r="AE386" s="271">
        <f t="shared" ref="AE386:AE449" si="19">SUM(D386:AC386)</f>
        <v>1</v>
      </c>
      <c r="AG386" s="192">
        <f t="shared" ref="AG386:AG449" si="20">+SUM(Q386:AC386)</f>
        <v>0.26599</v>
      </c>
    </row>
    <row r="387" spans="1:33" x14ac:dyDescent="0.25">
      <c r="A387" s="1">
        <v>1970</v>
      </c>
      <c r="B387" s="1" t="s">
        <v>18</v>
      </c>
      <c r="C387" s="1" t="str">
        <f t="shared" si="18"/>
        <v>1970ONDefault</v>
      </c>
      <c r="D387" s="56">
        <v>0.12182999999999999</v>
      </c>
      <c r="E387" s="56">
        <v>0.4264</v>
      </c>
      <c r="F387" s="56">
        <v>0</v>
      </c>
      <c r="G387" s="56">
        <v>2.4369999999999999E-2</v>
      </c>
      <c r="H387" s="56">
        <v>0.1066</v>
      </c>
      <c r="I387" s="56">
        <v>0</v>
      </c>
      <c r="J387" s="56">
        <v>0</v>
      </c>
      <c r="K387" s="56">
        <v>3.0499999999999998E-3</v>
      </c>
      <c r="L387" s="56">
        <v>6.0899999999999999E-3</v>
      </c>
      <c r="M387" s="56">
        <v>4.061E-2</v>
      </c>
      <c r="N387" s="56">
        <v>5.0599999999998979E-3</v>
      </c>
      <c r="O387" s="56">
        <v>0</v>
      </c>
      <c r="P387" s="56">
        <v>0</v>
      </c>
      <c r="Q387" s="56">
        <v>1.0199999999999999E-3</v>
      </c>
      <c r="R387" s="56">
        <v>0</v>
      </c>
      <c r="S387" s="56">
        <v>7.11E-3</v>
      </c>
      <c r="T387" s="56">
        <v>8.1220000000000001E-2</v>
      </c>
      <c r="U387" s="56">
        <v>6.0909999999999999E-2</v>
      </c>
      <c r="V387" s="56">
        <v>0.10152</v>
      </c>
      <c r="W387" s="56">
        <v>6.0899999999999999E-3</v>
      </c>
      <c r="X387" s="56">
        <v>0</v>
      </c>
      <c r="Y387" s="56">
        <v>0</v>
      </c>
      <c r="Z387" s="56">
        <v>0</v>
      </c>
      <c r="AA387" s="56">
        <v>8.1200000000000005E-3</v>
      </c>
      <c r="AB387" s="56">
        <v>0</v>
      </c>
      <c r="AC387" s="56">
        <v>0</v>
      </c>
      <c r="AD387" s="51"/>
      <c r="AE387" s="271">
        <f t="shared" si="19"/>
        <v>1</v>
      </c>
      <c r="AG387" s="192">
        <f t="shared" si="20"/>
        <v>0.26599</v>
      </c>
    </row>
    <row r="388" spans="1:33" x14ac:dyDescent="0.25">
      <c r="A388" s="1">
        <v>1970</v>
      </c>
      <c r="B388" s="1" t="s">
        <v>23</v>
      </c>
      <c r="C388" s="1" t="str">
        <f t="shared" si="18"/>
        <v>1970PEDefault</v>
      </c>
      <c r="D388" s="56">
        <v>0.12182999999999999</v>
      </c>
      <c r="E388" s="56">
        <v>0.4264</v>
      </c>
      <c r="F388" s="56">
        <v>0</v>
      </c>
      <c r="G388" s="56">
        <v>2.4369999999999999E-2</v>
      </c>
      <c r="H388" s="56">
        <v>0.1066</v>
      </c>
      <c r="I388" s="56">
        <v>0</v>
      </c>
      <c r="J388" s="56">
        <v>0</v>
      </c>
      <c r="K388" s="56">
        <v>3.0499999999999998E-3</v>
      </c>
      <c r="L388" s="56">
        <v>6.0899999999999999E-3</v>
      </c>
      <c r="M388" s="56">
        <v>4.061E-2</v>
      </c>
      <c r="N388" s="56">
        <v>5.0599999999998979E-3</v>
      </c>
      <c r="O388" s="56">
        <v>0</v>
      </c>
      <c r="P388" s="56">
        <v>0</v>
      </c>
      <c r="Q388" s="56">
        <v>1.0199999999999999E-3</v>
      </c>
      <c r="R388" s="56">
        <v>0</v>
      </c>
      <c r="S388" s="56">
        <v>7.11E-3</v>
      </c>
      <c r="T388" s="56">
        <v>8.1220000000000001E-2</v>
      </c>
      <c r="U388" s="56">
        <v>6.0909999999999999E-2</v>
      </c>
      <c r="V388" s="56">
        <v>0.10152</v>
      </c>
      <c r="W388" s="56">
        <v>6.0899999999999999E-3</v>
      </c>
      <c r="X388" s="56">
        <v>0</v>
      </c>
      <c r="Y388" s="56">
        <v>0</v>
      </c>
      <c r="Z388" s="56">
        <v>0</v>
      </c>
      <c r="AA388" s="56">
        <v>8.1200000000000005E-3</v>
      </c>
      <c r="AB388" s="56">
        <v>0</v>
      </c>
      <c r="AC388" s="56">
        <v>0</v>
      </c>
      <c r="AE388" s="271">
        <f t="shared" si="19"/>
        <v>1</v>
      </c>
      <c r="AG388" s="192">
        <f t="shared" si="20"/>
        <v>0.26599</v>
      </c>
    </row>
    <row r="389" spans="1:33" x14ac:dyDescent="0.25">
      <c r="A389" s="1">
        <v>1970</v>
      </c>
      <c r="B389" s="1" t="s">
        <v>19</v>
      </c>
      <c r="C389" s="1" t="str">
        <f t="shared" si="18"/>
        <v>1970QCDefault</v>
      </c>
      <c r="D389" s="56">
        <v>0.12182999999999999</v>
      </c>
      <c r="E389" s="56">
        <v>0.4264</v>
      </c>
      <c r="F389" s="56">
        <v>0</v>
      </c>
      <c r="G389" s="56">
        <v>2.4369999999999999E-2</v>
      </c>
      <c r="H389" s="56">
        <v>0.1066</v>
      </c>
      <c r="I389" s="56">
        <v>0</v>
      </c>
      <c r="J389" s="56">
        <v>0</v>
      </c>
      <c r="K389" s="56">
        <v>3.0499999999999998E-3</v>
      </c>
      <c r="L389" s="56">
        <v>6.0899999999999999E-3</v>
      </c>
      <c r="M389" s="56">
        <v>4.061E-2</v>
      </c>
      <c r="N389" s="56">
        <v>5.0599999999998979E-3</v>
      </c>
      <c r="O389" s="56">
        <v>0</v>
      </c>
      <c r="P389" s="56">
        <v>0</v>
      </c>
      <c r="Q389" s="56">
        <v>1.0199999999999999E-3</v>
      </c>
      <c r="R389" s="56">
        <v>0</v>
      </c>
      <c r="S389" s="56">
        <v>7.11E-3</v>
      </c>
      <c r="T389" s="56">
        <v>8.1220000000000001E-2</v>
      </c>
      <c r="U389" s="56">
        <v>6.0909999999999999E-2</v>
      </c>
      <c r="V389" s="56">
        <v>0.10152</v>
      </c>
      <c r="W389" s="56">
        <v>6.0899999999999999E-3</v>
      </c>
      <c r="X389" s="56">
        <v>0</v>
      </c>
      <c r="Y389" s="56">
        <v>0</v>
      </c>
      <c r="Z389" s="56">
        <v>0</v>
      </c>
      <c r="AA389" s="56">
        <v>8.1200000000000005E-3</v>
      </c>
      <c r="AB389" s="56">
        <v>0</v>
      </c>
      <c r="AC389" s="56">
        <v>0</v>
      </c>
      <c r="AE389" s="271">
        <f t="shared" si="19"/>
        <v>1</v>
      </c>
      <c r="AG389" s="192">
        <f t="shared" si="20"/>
        <v>0.26599</v>
      </c>
    </row>
    <row r="390" spans="1:33" x14ac:dyDescent="0.25">
      <c r="A390" s="1">
        <v>1970</v>
      </c>
      <c r="B390" s="1" t="s">
        <v>16</v>
      </c>
      <c r="C390" s="1" t="str">
        <f t="shared" si="18"/>
        <v>1970SKDefault</v>
      </c>
      <c r="D390" s="56">
        <v>0.12182999999999999</v>
      </c>
      <c r="E390" s="56">
        <v>0.4264</v>
      </c>
      <c r="F390" s="56">
        <v>0</v>
      </c>
      <c r="G390" s="56">
        <v>2.4369999999999999E-2</v>
      </c>
      <c r="H390" s="56">
        <v>0.1066</v>
      </c>
      <c r="I390" s="56">
        <v>0</v>
      </c>
      <c r="J390" s="56">
        <v>0</v>
      </c>
      <c r="K390" s="56">
        <v>3.0499999999999998E-3</v>
      </c>
      <c r="L390" s="56">
        <v>6.0899999999999999E-3</v>
      </c>
      <c r="M390" s="56">
        <v>4.061E-2</v>
      </c>
      <c r="N390" s="56">
        <v>5.0599999999998979E-3</v>
      </c>
      <c r="O390" s="56">
        <v>0</v>
      </c>
      <c r="P390" s="56">
        <v>0</v>
      </c>
      <c r="Q390" s="56">
        <v>1.0199999999999999E-3</v>
      </c>
      <c r="R390" s="56">
        <v>0</v>
      </c>
      <c r="S390" s="56">
        <v>7.11E-3</v>
      </c>
      <c r="T390" s="56">
        <v>8.1220000000000001E-2</v>
      </c>
      <c r="U390" s="56">
        <v>6.0909999999999999E-2</v>
      </c>
      <c r="V390" s="56">
        <v>0.10152</v>
      </c>
      <c r="W390" s="56">
        <v>6.0899999999999999E-3</v>
      </c>
      <c r="X390" s="56">
        <v>0</v>
      </c>
      <c r="Y390" s="56">
        <v>0</v>
      </c>
      <c r="Z390" s="56">
        <v>0</v>
      </c>
      <c r="AA390" s="56">
        <v>8.1200000000000005E-3</v>
      </c>
      <c r="AB390" s="56">
        <v>0</v>
      </c>
      <c r="AC390" s="56">
        <v>0</v>
      </c>
      <c r="AE390" s="271">
        <f t="shared" si="19"/>
        <v>1</v>
      </c>
      <c r="AG390" s="192">
        <f t="shared" si="20"/>
        <v>0.26599</v>
      </c>
    </row>
    <row r="391" spans="1:33" x14ac:dyDescent="0.25">
      <c r="A391" s="1">
        <v>1970</v>
      </c>
      <c r="B391" s="1" t="s">
        <v>26</v>
      </c>
      <c r="C391" s="1" t="str">
        <f t="shared" si="18"/>
        <v>1970YTDefault</v>
      </c>
      <c r="D391" s="56">
        <v>0.12182999999999999</v>
      </c>
      <c r="E391" s="56">
        <v>0.4264</v>
      </c>
      <c r="F391" s="56">
        <v>0</v>
      </c>
      <c r="G391" s="56">
        <v>2.4369999999999999E-2</v>
      </c>
      <c r="H391" s="56">
        <v>0.1066</v>
      </c>
      <c r="I391" s="56">
        <v>0</v>
      </c>
      <c r="J391" s="56">
        <v>0</v>
      </c>
      <c r="K391" s="56">
        <v>3.0499999999999998E-3</v>
      </c>
      <c r="L391" s="56">
        <v>6.0899999999999999E-3</v>
      </c>
      <c r="M391" s="56">
        <v>4.061E-2</v>
      </c>
      <c r="N391" s="56">
        <v>5.0599999999998979E-3</v>
      </c>
      <c r="O391" s="56">
        <v>0</v>
      </c>
      <c r="P391" s="56">
        <v>0</v>
      </c>
      <c r="Q391" s="56">
        <v>1.0199999999999999E-3</v>
      </c>
      <c r="R391" s="56">
        <v>0</v>
      </c>
      <c r="S391" s="56">
        <v>7.11E-3</v>
      </c>
      <c r="T391" s="56">
        <v>8.1220000000000001E-2</v>
      </c>
      <c r="U391" s="56">
        <v>6.0909999999999999E-2</v>
      </c>
      <c r="V391" s="56">
        <v>0.10152</v>
      </c>
      <c r="W391" s="56">
        <v>6.0899999999999999E-3</v>
      </c>
      <c r="X391" s="56">
        <v>0</v>
      </c>
      <c r="Y391" s="56">
        <v>0</v>
      </c>
      <c r="Z391" s="56">
        <v>0</v>
      </c>
      <c r="AA391" s="56">
        <v>8.1200000000000005E-3</v>
      </c>
      <c r="AB391" s="56">
        <v>0</v>
      </c>
      <c r="AC391" s="56">
        <v>0</v>
      </c>
      <c r="AE391" s="271">
        <f t="shared" si="19"/>
        <v>1</v>
      </c>
      <c r="AG391" s="192">
        <f t="shared" si="20"/>
        <v>0.26599</v>
      </c>
    </row>
    <row r="392" spans="1:33" x14ac:dyDescent="0.25">
      <c r="A392" s="1">
        <v>1971</v>
      </c>
      <c r="B392" s="1" t="s">
        <v>14</v>
      </c>
      <c r="C392" s="1" t="str">
        <f t="shared" si="18"/>
        <v>1971ABDefault</v>
      </c>
      <c r="D392" s="56">
        <v>0.12182999999999999</v>
      </c>
      <c r="E392" s="56">
        <v>0.4264</v>
      </c>
      <c r="F392" s="56">
        <v>0</v>
      </c>
      <c r="G392" s="56">
        <v>2.4369999999999999E-2</v>
      </c>
      <c r="H392" s="56">
        <v>0.1066</v>
      </c>
      <c r="I392" s="56">
        <v>0</v>
      </c>
      <c r="J392" s="56">
        <v>0</v>
      </c>
      <c r="K392" s="56">
        <v>3.0499999999999998E-3</v>
      </c>
      <c r="L392" s="56">
        <v>6.0899999999999999E-3</v>
      </c>
      <c r="M392" s="56">
        <v>4.061E-2</v>
      </c>
      <c r="N392" s="56">
        <v>5.0599999999998979E-3</v>
      </c>
      <c r="O392" s="56">
        <v>0</v>
      </c>
      <c r="P392" s="56">
        <v>0</v>
      </c>
      <c r="Q392" s="56">
        <v>1.0199999999999999E-3</v>
      </c>
      <c r="R392" s="56">
        <v>0</v>
      </c>
      <c r="S392" s="56">
        <v>7.11E-3</v>
      </c>
      <c r="T392" s="56">
        <v>8.1220000000000001E-2</v>
      </c>
      <c r="U392" s="56">
        <v>6.0909999999999999E-2</v>
      </c>
      <c r="V392" s="56">
        <v>0.10152</v>
      </c>
      <c r="W392" s="56">
        <v>6.0899999999999999E-3</v>
      </c>
      <c r="X392" s="56">
        <v>0</v>
      </c>
      <c r="Y392" s="56">
        <v>0</v>
      </c>
      <c r="Z392" s="56">
        <v>0</v>
      </c>
      <c r="AA392" s="56">
        <v>8.1200000000000005E-3</v>
      </c>
      <c r="AB392" s="56">
        <v>0</v>
      </c>
      <c r="AC392" s="56">
        <v>0</v>
      </c>
      <c r="AE392" s="271">
        <f t="shared" si="19"/>
        <v>1</v>
      </c>
      <c r="AG392" s="192">
        <f t="shared" si="20"/>
        <v>0.26599</v>
      </c>
    </row>
    <row r="393" spans="1:33" x14ac:dyDescent="0.25">
      <c r="A393" s="1">
        <v>1971</v>
      </c>
      <c r="B393" s="1" t="s">
        <v>15</v>
      </c>
      <c r="C393" s="1" t="str">
        <f t="shared" si="18"/>
        <v>1971BCDefault</v>
      </c>
      <c r="D393" s="56">
        <v>0.12182999999999999</v>
      </c>
      <c r="E393" s="56">
        <v>0.4264</v>
      </c>
      <c r="F393" s="56">
        <v>0</v>
      </c>
      <c r="G393" s="56">
        <v>2.4369999999999999E-2</v>
      </c>
      <c r="H393" s="56">
        <v>0.1066</v>
      </c>
      <c r="I393" s="56">
        <v>0</v>
      </c>
      <c r="J393" s="56">
        <v>0</v>
      </c>
      <c r="K393" s="56">
        <v>3.0499999999999998E-3</v>
      </c>
      <c r="L393" s="56">
        <v>6.0899999999999999E-3</v>
      </c>
      <c r="M393" s="56">
        <v>4.061E-2</v>
      </c>
      <c r="N393" s="56">
        <v>5.0599999999998979E-3</v>
      </c>
      <c r="O393" s="56">
        <v>0</v>
      </c>
      <c r="P393" s="56">
        <v>0</v>
      </c>
      <c r="Q393" s="56">
        <v>1.0199999999999999E-3</v>
      </c>
      <c r="R393" s="56">
        <v>0</v>
      </c>
      <c r="S393" s="56">
        <v>7.11E-3</v>
      </c>
      <c r="T393" s="56">
        <v>8.1220000000000001E-2</v>
      </c>
      <c r="U393" s="56">
        <v>6.0909999999999999E-2</v>
      </c>
      <c r="V393" s="56">
        <v>0.10152</v>
      </c>
      <c r="W393" s="56">
        <v>6.0899999999999999E-3</v>
      </c>
      <c r="X393" s="56">
        <v>0</v>
      </c>
      <c r="Y393" s="56">
        <v>0</v>
      </c>
      <c r="Z393" s="56">
        <v>0</v>
      </c>
      <c r="AA393" s="56">
        <v>8.1200000000000005E-3</v>
      </c>
      <c r="AB393" s="56">
        <v>0</v>
      </c>
      <c r="AC393" s="56">
        <v>0</v>
      </c>
      <c r="AE393" s="271">
        <f t="shared" si="19"/>
        <v>1</v>
      </c>
      <c r="AG393" s="192">
        <f t="shared" si="20"/>
        <v>0.26599</v>
      </c>
    </row>
    <row r="394" spans="1:33" x14ac:dyDescent="0.25">
      <c r="A394" s="1">
        <v>1971</v>
      </c>
      <c r="B394" s="1" t="s">
        <v>17</v>
      </c>
      <c r="C394" s="1" t="str">
        <f t="shared" si="18"/>
        <v>1971MBDefault</v>
      </c>
      <c r="D394" s="56">
        <v>0.12182999999999999</v>
      </c>
      <c r="E394" s="56">
        <v>0.4264</v>
      </c>
      <c r="F394" s="56">
        <v>0</v>
      </c>
      <c r="G394" s="56">
        <v>2.4369999999999999E-2</v>
      </c>
      <c r="H394" s="56">
        <v>0.1066</v>
      </c>
      <c r="I394" s="56">
        <v>0</v>
      </c>
      <c r="J394" s="56">
        <v>0</v>
      </c>
      <c r="K394" s="56">
        <v>3.0499999999999998E-3</v>
      </c>
      <c r="L394" s="56">
        <v>6.0899999999999999E-3</v>
      </c>
      <c r="M394" s="56">
        <v>4.061E-2</v>
      </c>
      <c r="N394" s="56">
        <v>5.0599999999998979E-3</v>
      </c>
      <c r="O394" s="56">
        <v>0</v>
      </c>
      <c r="P394" s="56">
        <v>0</v>
      </c>
      <c r="Q394" s="56">
        <v>1.0199999999999999E-3</v>
      </c>
      <c r="R394" s="56">
        <v>0</v>
      </c>
      <c r="S394" s="56">
        <v>7.11E-3</v>
      </c>
      <c r="T394" s="56">
        <v>8.1220000000000001E-2</v>
      </c>
      <c r="U394" s="56">
        <v>6.0909999999999999E-2</v>
      </c>
      <c r="V394" s="56">
        <v>0.10152</v>
      </c>
      <c r="W394" s="56">
        <v>6.0899999999999999E-3</v>
      </c>
      <c r="X394" s="56">
        <v>0</v>
      </c>
      <c r="Y394" s="56">
        <v>0</v>
      </c>
      <c r="Z394" s="56">
        <v>0</v>
      </c>
      <c r="AA394" s="56">
        <v>8.1200000000000005E-3</v>
      </c>
      <c r="AB394" s="56">
        <v>0</v>
      </c>
      <c r="AC394" s="56">
        <v>0</v>
      </c>
      <c r="AE394" s="271">
        <f t="shared" si="19"/>
        <v>1</v>
      </c>
      <c r="AG394" s="192">
        <f t="shared" si="20"/>
        <v>0.26599</v>
      </c>
    </row>
    <row r="395" spans="1:33" x14ac:dyDescent="0.25">
      <c r="A395" s="1">
        <v>1971</v>
      </c>
      <c r="B395" s="1" t="s">
        <v>20</v>
      </c>
      <c r="C395" s="1" t="str">
        <f t="shared" si="18"/>
        <v>1971NBDefault</v>
      </c>
      <c r="D395" s="56">
        <v>0.12182999999999999</v>
      </c>
      <c r="E395" s="56">
        <v>0.4264</v>
      </c>
      <c r="F395" s="56">
        <v>0</v>
      </c>
      <c r="G395" s="56">
        <v>2.4369999999999999E-2</v>
      </c>
      <c r="H395" s="56">
        <v>0.1066</v>
      </c>
      <c r="I395" s="56">
        <v>0</v>
      </c>
      <c r="J395" s="56">
        <v>0</v>
      </c>
      <c r="K395" s="56">
        <v>3.0499999999999998E-3</v>
      </c>
      <c r="L395" s="56">
        <v>6.0899999999999999E-3</v>
      </c>
      <c r="M395" s="56">
        <v>4.061E-2</v>
      </c>
      <c r="N395" s="56">
        <v>5.0599999999998979E-3</v>
      </c>
      <c r="O395" s="56">
        <v>0</v>
      </c>
      <c r="P395" s="56">
        <v>0</v>
      </c>
      <c r="Q395" s="56">
        <v>1.0199999999999999E-3</v>
      </c>
      <c r="R395" s="56">
        <v>0</v>
      </c>
      <c r="S395" s="56">
        <v>7.11E-3</v>
      </c>
      <c r="T395" s="56">
        <v>8.1220000000000001E-2</v>
      </c>
      <c r="U395" s="56">
        <v>6.0909999999999999E-2</v>
      </c>
      <c r="V395" s="56">
        <v>0.10152</v>
      </c>
      <c r="W395" s="56">
        <v>6.0899999999999999E-3</v>
      </c>
      <c r="X395" s="56">
        <v>0</v>
      </c>
      <c r="Y395" s="56">
        <v>0</v>
      </c>
      <c r="Z395" s="56">
        <v>0</v>
      </c>
      <c r="AA395" s="56">
        <v>8.1200000000000005E-3</v>
      </c>
      <c r="AB395" s="56">
        <v>0</v>
      </c>
      <c r="AC395" s="56">
        <v>0</v>
      </c>
      <c r="AE395" s="271">
        <f t="shared" si="19"/>
        <v>1</v>
      </c>
      <c r="AG395" s="192">
        <f t="shared" si="20"/>
        <v>0.26599</v>
      </c>
    </row>
    <row r="396" spans="1:33" x14ac:dyDescent="0.25">
      <c r="A396" s="1">
        <v>1971</v>
      </c>
      <c r="B396" s="1" t="s">
        <v>21</v>
      </c>
      <c r="C396" s="1" t="str">
        <f t="shared" si="18"/>
        <v>1971NLDefault</v>
      </c>
      <c r="D396" s="56">
        <v>0.12182999999999999</v>
      </c>
      <c r="E396" s="56">
        <v>0.4264</v>
      </c>
      <c r="F396" s="56">
        <v>0</v>
      </c>
      <c r="G396" s="56">
        <v>2.4369999999999999E-2</v>
      </c>
      <c r="H396" s="56">
        <v>0.1066</v>
      </c>
      <c r="I396" s="56">
        <v>0</v>
      </c>
      <c r="J396" s="56">
        <v>0</v>
      </c>
      <c r="K396" s="56">
        <v>3.0499999999999998E-3</v>
      </c>
      <c r="L396" s="56">
        <v>6.0899999999999999E-3</v>
      </c>
      <c r="M396" s="56">
        <v>4.061E-2</v>
      </c>
      <c r="N396" s="56">
        <v>5.0599999999998979E-3</v>
      </c>
      <c r="O396" s="56">
        <v>0</v>
      </c>
      <c r="P396" s="56">
        <v>0</v>
      </c>
      <c r="Q396" s="56">
        <v>1.0199999999999999E-3</v>
      </c>
      <c r="R396" s="56">
        <v>0</v>
      </c>
      <c r="S396" s="56">
        <v>7.11E-3</v>
      </c>
      <c r="T396" s="56">
        <v>8.1220000000000001E-2</v>
      </c>
      <c r="U396" s="56">
        <v>6.0909999999999999E-2</v>
      </c>
      <c r="V396" s="56">
        <v>0.10152</v>
      </c>
      <c r="W396" s="56">
        <v>6.0899999999999999E-3</v>
      </c>
      <c r="X396" s="56">
        <v>0</v>
      </c>
      <c r="Y396" s="56">
        <v>0</v>
      </c>
      <c r="Z396" s="56">
        <v>0</v>
      </c>
      <c r="AA396" s="56">
        <v>8.1200000000000005E-3</v>
      </c>
      <c r="AB396" s="56">
        <v>0</v>
      </c>
      <c r="AC396" s="56">
        <v>0</v>
      </c>
      <c r="AE396" s="271">
        <f t="shared" si="19"/>
        <v>1</v>
      </c>
      <c r="AG396" s="192">
        <f t="shared" si="20"/>
        <v>0.26599</v>
      </c>
    </row>
    <row r="397" spans="1:33" x14ac:dyDescent="0.25">
      <c r="A397" s="1">
        <v>1971</v>
      </c>
      <c r="B397" s="1" t="s">
        <v>22</v>
      </c>
      <c r="C397" s="1" t="str">
        <f t="shared" si="18"/>
        <v>1971NSDefault</v>
      </c>
      <c r="D397" s="56">
        <v>0.12182999999999999</v>
      </c>
      <c r="E397" s="56">
        <v>0.4264</v>
      </c>
      <c r="F397" s="56">
        <v>0</v>
      </c>
      <c r="G397" s="56">
        <v>2.4369999999999999E-2</v>
      </c>
      <c r="H397" s="56">
        <v>0.1066</v>
      </c>
      <c r="I397" s="56">
        <v>0</v>
      </c>
      <c r="J397" s="56">
        <v>0</v>
      </c>
      <c r="K397" s="56">
        <v>3.0499999999999998E-3</v>
      </c>
      <c r="L397" s="56">
        <v>6.0899999999999999E-3</v>
      </c>
      <c r="M397" s="56">
        <v>4.061E-2</v>
      </c>
      <c r="N397" s="56">
        <v>5.0599999999998979E-3</v>
      </c>
      <c r="O397" s="56">
        <v>0</v>
      </c>
      <c r="P397" s="56">
        <v>0</v>
      </c>
      <c r="Q397" s="56">
        <v>1.0199999999999999E-3</v>
      </c>
      <c r="R397" s="56">
        <v>0</v>
      </c>
      <c r="S397" s="56">
        <v>7.11E-3</v>
      </c>
      <c r="T397" s="56">
        <v>8.1220000000000001E-2</v>
      </c>
      <c r="U397" s="56">
        <v>6.0909999999999999E-2</v>
      </c>
      <c r="V397" s="56">
        <v>0.10152</v>
      </c>
      <c r="W397" s="56">
        <v>6.0899999999999999E-3</v>
      </c>
      <c r="X397" s="56">
        <v>0</v>
      </c>
      <c r="Y397" s="56">
        <v>0</v>
      </c>
      <c r="Z397" s="56">
        <v>0</v>
      </c>
      <c r="AA397" s="56">
        <v>8.1200000000000005E-3</v>
      </c>
      <c r="AB397" s="56">
        <v>0</v>
      </c>
      <c r="AC397" s="56">
        <v>0</v>
      </c>
      <c r="AE397" s="271">
        <f t="shared" si="19"/>
        <v>1</v>
      </c>
      <c r="AG397" s="192">
        <f t="shared" si="20"/>
        <v>0.26599</v>
      </c>
    </row>
    <row r="398" spans="1:33" x14ac:dyDescent="0.25">
      <c r="A398" s="1">
        <v>1971</v>
      </c>
      <c r="B398" s="1" t="s">
        <v>24</v>
      </c>
      <c r="C398" s="1" t="str">
        <f t="shared" si="18"/>
        <v>1971NTDefault</v>
      </c>
      <c r="D398" s="56">
        <v>0.12182999999999999</v>
      </c>
      <c r="E398" s="56">
        <v>0.4264</v>
      </c>
      <c r="F398" s="56">
        <v>0</v>
      </c>
      <c r="G398" s="56">
        <v>2.4369999999999999E-2</v>
      </c>
      <c r="H398" s="56">
        <v>0.1066</v>
      </c>
      <c r="I398" s="56">
        <v>0</v>
      </c>
      <c r="J398" s="56">
        <v>0</v>
      </c>
      <c r="K398" s="56">
        <v>3.0499999999999998E-3</v>
      </c>
      <c r="L398" s="56">
        <v>6.0899999999999999E-3</v>
      </c>
      <c r="M398" s="56">
        <v>4.061E-2</v>
      </c>
      <c r="N398" s="56">
        <v>5.0599999999998979E-3</v>
      </c>
      <c r="O398" s="56">
        <v>0</v>
      </c>
      <c r="P398" s="56">
        <v>0</v>
      </c>
      <c r="Q398" s="56">
        <v>1.0199999999999999E-3</v>
      </c>
      <c r="R398" s="56">
        <v>0</v>
      </c>
      <c r="S398" s="56">
        <v>7.11E-3</v>
      </c>
      <c r="T398" s="56">
        <v>8.1220000000000001E-2</v>
      </c>
      <c r="U398" s="56">
        <v>6.0909999999999999E-2</v>
      </c>
      <c r="V398" s="56">
        <v>0.10152</v>
      </c>
      <c r="W398" s="56">
        <v>6.0899999999999999E-3</v>
      </c>
      <c r="X398" s="56">
        <v>0</v>
      </c>
      <c r="Y398" s="56">
        <v>0</v>
      </c>
      <c r="Z398" s="56">
        <v>0</v>
      </c>
      <c r="AA398" s="56">
        <v>8.1200000000000005E-3</v>
      </c>
      <c r="AB398" s="56">
        <v>0</v>
      </c>
      <c r="AC398" s="56">
        <v>0</v>
      </c>
      <c r="AE398" s="271">
        <f t="shared" si="19"/>
        <v>1</v>
      </c>
      <c r="AG398" s="192">
        <f t="shared" si="20"/>
        <v>0.26599</v>
      </c>
    </row>
    <row r="399" spans="1:33" x14ac:dyDescent="0.25">
      <c r="A399" s="1">
        <v>1971</v>
      </c>
      <c r="B399" s="1" t="s">
        <v>25</v>
      </c>
      <c r="C399" s="1" t="str">
        <f t="shared" si="18"/>
        <v>1971NUDefault</v>
      </c>
      <c r="D399" s="56">
        <v>0.12182999999999999</v>
      </c>
      <c r="E399" s="56">
        <v>0.4264</v>
      </c>
      <c r="F399" s="56">
        <v>0</v>
      </c>
      <c r="G399" s="56">
        <v>2.4369999999999999E-2</v>
      </c>
      <c r="H399" s="56">
        <v>0.1066</v>
      </c>
      <c r="I399" s="56">
        <v>0</v>
      </c>
      <c r="J399" s="56">
        <v>0</v>
      </c>
      <c r="K399" s="56">
        <v>3.0499999999999998E-3</v>
      </c>
      <c r="L399" s="56">
        <v>6.0899999999999999E-3</v>
      </c>
      <c r="M399" s="56">
        <v>4.061E-2</v>
      </c>
      <c r="N399" s="56">
        <v>5.0599999999998979E-3</v>
      </c>
      <c r="O399" s="56">
        <v>0</v>
      </c>
      <c r="P399" s="56">
        <v>0</v>
      </c>
      <c r="Q399" s="56">
        <v>1.0199999999999999E-3</v>
      </c>
      <c r="R399" s="56">
        <v>0</v>
      </c>
      <c r="S399" s="56">
        <v>7.11E-3</v>
      </c>
      <c r="T399" s="56">
        <v>8.1220000000000001E-2</v>
      </c>
      <c r="U399" s="56">
        <v>6.0909999999999999E-2</v>
      </c>
      <c r="V399" s="56">
        <v>0.10152</v>
      </c>
      <c r="W399" s="56">
        <v>6.0899999999999999E-3</v>
      </c>
      <c r="X399" s="56">
        <v>0</v>
      </c>
      <c r="Y399" s="56">
        <v>0</v>
      </c>
      <c r="Z399" s="56">
        <v>0</v>
      </c>
      <c r="AA399" s="56">
        <v>8.1200000000000005E-3</v>
      </c>
      <c r="AB399" s="56">
        <v>0</v>
      </c>
      <c r="AC399" s="56">
        <v>0</v>
      </c>
      <c r="AE399" s="271">
        <f t="shared" si="19"/>
        <v>1</v>
      </c>
      <c r="AG399" s="192">
        <f t="shared" si="20"/>
        <v>0.26599</v>
      </c>
    </row>
    <row r="400" spans="1:33" x14ac:dyDescent="0.25">
      <c r="A400" s="1">
        <v>1971</v>
      </c>
      <c r="B400" s="1" t="s">
        <v>18</v>
      </c>
      <c r="C400" s="1" t="str">
        <f t="shared" si="18"/>
        <v>1971ONDefault</v>
      </c>
      <c r="D400" s="56">
        <v>0.12182999999999999</v>
      </c>
      <c r="E400" s="56">
        <v>0.4264</v>
      </c>
      <c r="F400" s="56">
        <v>0</v>
      </c>
      <c r="G400" s="56">
        <v>2.4369999999999999E-2</v>
      </c>
      <c r="H400" s="56">
        <v>0.1066</v>
      </c>
      <c r="I400" s="56">
        <v>0</v>
      </c>
      <c r="J400" s="56">
        <v>0</v>
      </c>
      <c r="K400" s="56">
        <v>3.0499999999999998E-3</v>
      </c>
      <c r="L400" s="56">
        <v>6.0899999999999999E-3</v>
      </c>
      <c r="M400" s="56">
        <v>4.061E-2</v>
      </c>
      <c r="N400" s="56">
        <v>5.0599999999998979E-3</v>
      </c>
      <c r="O400" s="56">
        <v>0</v>
      </c>
      <c r="P400" s="56">
        <v>0</v>
      </c>
      <c r="Q400" s="56">
        <v>1.0199999999999999E-3</v>
      </c>
      <c r="R400" s="56">
        <v>0</v>
      </c>
      <c r="S400" s="56">
        <v>7.11E-3</v>
      </c>
      <c r="T400" s="56">
        <v>8.1220000000000001E-2</v>
      </c>
      <c r="U400" s="56">
        <v>6.0909999999999999E-2</v>
      </c>
      <c r="V400" s="56">
        <v>0.10152</v>
      </c>
      <c r="W400" s="56">
        <v>6.0899999999999999E-3</v>
      </c>
      <c r="X400" s="56">
        <v>0</v>
      </c>
      <c r="Y400" s="56">
        <v>0</v>
      </c>
      <c r="Z400" s="56">
        <v>0</v>
      </c>
      <c r="AA400" s="56">
        <v>8.1200000000000005E-3</v>
      </c>
      <c r="AB400" s="56">
        <v>0</v>
      </c>
      <c r="AC400" s="56">
        <v>0</v>
      </c>
      <c r="AD400" s="51"/>
      <c r="AE400" s="271">
        <f t="shared" si="19"/>
        <v>1</v>
      </c>
      <c r="AG400" s="192">
        <f t="shared" si="20"/>
        <v>0.26599</v>
      </c>
    </row>
    <row r="401" spans="1:33" x14ac:dyDescent="0.25">
      <c r="A401" s="1">
        <v>1971</v>
      </c>
      <c r="B401" s="1" t="s">
        <v>23</v>
      </c>
      <c r="C401" s="1" t="str">
        <f t="shared" si="18"/>
        <v>1971PEDefault</v>
      </c>
      <c r="D401" s="56">
        <v>0.12182999999999999</v>
      </c>
      <c r="E401" s="56">
        <v>0.4264</v>
      </c>
      <c r="F401" s="56">
        <v>0</v>
      </c>
      <c r="G401" s="56">
        <v>2.4369999999999999E-2</v>
      </c>
      <c r="H401" s="56">
        <v>0.1066</v>
      </c>
      <c r="I401" s="56">
        <v>0</v>
      </c>
      <c r="J401" s="56">
        <v>0</v>
      </c>
      <c r="K401" s="56">
        <v>3.0499999999999998E-3</v>
      </c>
      <c r="L401" s="56">
        <v>6.0899999999999999E-3</v>
      </c>
      <c r="M401" s="56">
        <v>4.061E-2</v>
      </c>
      <c r="N401" s="56">
        <v>5.0599999999998979E-3</v>
      </c>
      <c r="O401" s="56">
        <v>0</v>
      </c>
      <c r="P401" s="56">
        <v>0</v>
      </c>
      <c r="Q401" s="56">
        <v>1.0199999999999999E-3</v>
      </c>
      <c r="R401" s="56">
        <v>0</v>
      </c>
      <c r="S401" s="56">
        <v>7.11E-3</v>
      </c>
      <c r="T401" s="56">
        <v>8.1220000000000001E-2</v>
      </c>
      <c r="U401" s="56">
        <v>6.0909999999999999E-2</v>
      </c>
      <c r="V401" s="56">
        <v>0.10152</v>
      </c>
      <c r="W401" s="56">
        <v>6.0899999999999999E-3</v>
      </c>
      <c r="X401" s="56">
        <v>0</v>
      </c>
      <c r="Y401" s="56">
        <v>0</v>
      </c>
      <c r="Z401" s="56">
        <v>0</v>
      </c>
      <c r="AA401" s="56">
        <v>8.1200000000000005E-3</v>
      </c>
      <c r="AB401" s="56">
        <v>0</v>
      </c>
      <c r="AC401" s="56">
        <v>0</v>
      </c>
      <c r="AE401" s="271">
        <f t="shared" si="19"/>
        <v>1</v>
      </c>
      <c r="AG401" s="192">
        <f t="shared" si="20"/>
        <v>0.26599</v>
      </c>
    </row>
    <row r="402" spans="1:33" x14ac:dyDescent="0.25">
      <c r="A402" s="1">
        <v>1971</v>
      </c>
      <c r="B402" s="1" t="s">
        <v>19</v>
      </c>
      <c r="C402" s="1" t="str">
        <f t="shared" si="18"/>
        <v>1971QCDefault</v>
      </c>
      <c r="D402" s="56">
        <v>0.12182999999999999</v>
      </c>
      <c r="E402" s="56">
        <v>0.4264</v>
      </c>
      <c r="F402" s="56">
        <v>0</v>
      </c>
      <c r="G402" s="56">
        <v>2.4369999999999999E-2</v>
      </c>
      <c r="H402" s="56">
        <v>0.1066</v>
      </c>
      <c r="I402" s="56">
        <v>0</v>
      </c>
      <c r="J402" s="56">
        <v>0</v>
      </c>
      <c r="K402" s="56">
        <v>3.0499999999999998E-3</v>
      </c>
      <c r="L402" s="56">
        <v>6.0899999999999999E-3</v>
      </c>
      <c r="M402" s="56">
        <v>4.061E-2</v>
      </c>
      <c r="N402" s="56">
        <v>5.0599999999998979E-3</v>
      </c>
      <c r="O402" s="56">
        <v>0</v>
      </c>
      <c r="P402" s="56">
        <v>0</v>
      </c>
      <c r="Q402" s="56">
        <v>1.0199999999999999E-3</v>
      </c>
      <c r="R402" s="56">
        <v>0</v>
      </c>
      <c r="S402" s="56">
        <v>7.11E-3</v>
      </c>
      <c r="T402" s="56">
        <v>8.1220000000000001E-2</v>
      </c>
      <c r="U402" s="56">
        <v>6.0909999999999999E-2</v>
      </c>
      <c r="V402" s="56">
        <v>0.10152</v>
      </c>
      <c r="W402" s="56">
        <v>6.0899999999999999E-3</v>
      </c>
      <c r="X402" s="56">
        <v>0</v>
      </c>
      <c r="Y402" s="56">
        <v>0</v>
      </c>
      <c r="Z402" s="56">
        <v>0</v>
      </c>
      <c r="AA402" s="56">
        <v>8.1200000000000005E-3</v>
      </c>
      <c r="AB402" s="56">
        <v>0</v>
      </c>
      <c r="AC402" s="56">
        <v>0</v>
      </c>
      <c r="AE402" s="271">
        <f t="shared" si="19"/>
        <v>1</v>
      </c>
      <c r="AG402" s="192">
        <f t="shared" si="20"/>
        <v>0.26599</v>
      </c>
    </row>
    <row r="403" spans="1:33" x14ac:dyDescent="0.25">
      <c r="A403" s="1">
        <v>1971</v>
      </c>
      <c r="B403" s="1" t="s">
        <v>16</v>
      </c>
      <c r="C403" s="1" t="str">
        <f t="shared" si="18"/>
        <v>1971SKDefault</v>
      </c>
      <c r="D403" s="56">
        <v>0.12182999999999999</v>
      </c>
      <c r="E403" s="56">
        <v>0.4264</v>
      </c>
      <c r="F403" s="56">
        <v>0</v>
      </c>
      <c r="G403" s="56">
        <v>2.4369999999999999E-2</v>
      </c>
      <c r="H403" s="56">
        <v>0.1066</v>
      </c>
      <c r="I403" s="56">
        <v>0</v>
      </c>
      <c r="J403" s="56">
        <v>0</v>
      </c>
      <c r="K403" s="56">
        <v>3.0499999999999998E-3</v>
      </c>
      <c r="L403" s="56">
        <v>6.0899999999999999E-3</v>
      </c>
      <c r="M403" s="56">
        <v>4.061E-2</v>
      </c>
      <c r="N403" s="56">
        <v>5.0599999999998979E-3</v>
      </c>
      <c r="O403" s="56">
        <v>0</v>
      </c>
      <c r="P403" s="56">
        <v>0</v>
      </c>
      <c r="Q403" s="56">
        <v>1.0199999999999999E-3</v>
      </c>
      <c r="R403" s="56">
        <v>0</v>
      </c>
      <c r="S403" s="56">
        <v>7.11E-3</v>
      </c>
      <c r="T403" s="56">
        <v>8.1220000000000001E-2</v>
      </c>
      <c r="U403" s="56">
        <v>6.0909999999999999E-2</v>
      </c>
      <c r="V403" s="56">
        <v>0.10152</v>
      </c>
      <c r="W403" s="56">
        <v>6.0899999999999999E-3</v>
      </c>
      <c r="X403" s="56">
        <v>0</v>
      </c>
      <c r="Y403" s="56">
        <v>0</v>
      </c>
      <c r="Z403" s="56">
        <v>0</v>
      </c>
      <c r="AA403" s="56">
        <v>8.1200000000000005E-3</v>
      </c>
      <c r="AB403" s="56">
        <v>0</v>
      </c>
      <c r="AC403" s="56">
        <v>0</v>
      </c>
      <c r="AE403" s="271">
        <f t="shared" si="19"/>
        <v>1</v>
      </c>
      <c r="AG403" s="192">
        <f t="shared" si="20"/>
        <v>0.26599</v>
      </c>
    </row>
    <row r="404" spans="1:33" x14ac:dyDescent="0.25">
      <c r="A404" s="1">
        <v>1971</v>
      </c>
      <c r="B404" s="1" t="s">
        <v>26</v>
      </c>
      <c r="C404" s="1" t="str">
        <f t="shared" si="18"/>
        <v>1971YTDefault</v>
      </c>
      <c r="D404" s="56">
        <v>0.12182999999999999</v>
      </c>
      <c r="E404" s="56">
        <v>0.4264</v>
      </c>
      <c r="F404" s="56">
        <v>0</v>
      </c>
      <c r="G404" s="56">
        <v>2.4369999999999999E-2</v>
      </c>
      <c r="H404" s="56">
        <v>0.1066</v>
      </c>
      <c r="I404" s="56">
        <v>0</v>
      </c>
      <c r="J404" s="56">
        <v>0</v>
      </c>
      <c r="K404" s="56">
        <v>3.0499999999999998E-3</v>
      </c>
      <c r="L404" s="56">
        <v>6.0899999999999999E-3</v>
      </c>
      <c r="M404" s="56">
        <v>4.061E-2</v>
      </c>
      <c r="N404" s="56">
        <v>5.0599999999998979E-3</v>
      </c>
      <c r="O404" s="56">
        <v>0</v>
      </c>
      <c r="P404" s="56">
        <v>0</v>
      </c>
      <c r="Q404" s="56">
        <v>1.0199999999999999E-3</v>
      </c>
      <c r="R404" s="56">
        <v>0</v>
      </c>
      <c r="S404" s="56">
        <v>7.11E-3</v>
      </c>
      <c r="T404" s="56">
        <v>8.1220000000000001E-2</v>
      </c>
      <c r="U404" s="56">
        <v>6.0909999999999999E-2</v>
      </c>
      <c r="V404" s="56">
        <v>0.10152</v>
      </c>
      <c r="W404" s="56">
        <v>6.0899999999999999E-3</v>
      </c>
      <c r="X404" s="56">
        <v>0</v>
      </c>
      <c r="Y404" s="56">
        <v>0</v>
      </c>
      <c r="Z404" s="56">
        <v>0</v>
      </c>
      <c r="AA404" s="56">
        <v>8.1200000000000005E-3</v>
      </c>
      <c r="AB404" s="56">
        <v>0</v>
      </c>
      <c r="AC404" s="56">
        <v>0</v>
      </c>
      <c r="AE404" s="271">
        <f t="shared" si="19"/>
        <v>1</v>
      </c>
      <c r="AG404" s="192">
        <f t="shared" si="20"/>
        <v>0.26599</v>
      </c>
    </row>
    <row r="405" spans="1:33" x14ac:dyDescent="0.25">
      <c r="A405" s="1">
        <v>1972</v>
      </c>
      <c r="B405" s="1" t="s">
        <v>14</v>
      </c>
      <c r="C405" s="1" t="str">
        <f t="shared" si="18"/>
        <v>1972ABDefault</v>
      </c>
      <c r="D405" s="56">
        <v>0.12182999999999999</v>
      </c>
      <c r="E405" s="56">
        <v>0.4264</v>
      </c>
      <c r="F405" s="56">
        <v>0</v>
      </c>
      <c r="G405" s="56">
        <v>2.4369999999999999E-2</v>
      </c>
      <c r="H405" s="56">
        <v>0.1066</v>
      </c>
      <c r="I405" s="56">
        <v>0</v>
      </c>
      <c r="J405" s="56">
        <v>0</v>
      </c>
      <c r="K405" s="56">
        <v>3.0499999999999998E-3</v>
      </c>
      <c r="L405" s="56">
        <v>6.0899999999999999E-3</v>
      </c>
      <c r="M405" s="56">
        <v>4.061E-2</v>
      </c>
      <c r="N405" s="56">
        <v>5.0599999999998979E-3</v>
      </c>
      <c r="O405" s="56">
        <v>0</v>
      </c>
      <c r="P405" s="56">
        <v>0</v>
      </c>
      <c r="Q405" s="56">
        <v>1.0199999999999999E-3</v>
      </c>
      <c r="R405" s="56">
        <v>0</v>
      </c>
      <c r="S405" s="56">
        <v>7.11E-3</v>
      </c>
      <c r="T405" s="56">
        <v>8.1220000000000001E-2</v>
      </c>
      <c r="U405" s="56">
        <v>6.0909999999999999E-2</v>
      </c>
      <c r="V405" s="56">
        <v>0.10152</v>
      </c>
      <c r="W405" s="56">
        <v>6.0899999999999999E-3</v>
      </c>
      <c r="X405" s="56">
        <v>0</v>
      </c>
      <c r="Y405" s="56">
        <v>0</v>
      </c>
      <c r="Z405" s="56">
        <v>0</v>
      </c>
      <c r="AA405" s="56">
        <v>8.1200000000000005E-3</v>
      </c>
      <c r="AB405" s="56">
        <v>0</v>
      </c>
      <c r="AC405" s="56">
        <v>0</v>
      </c>
      <c r="AE405" s="271">
        <f t="shared" si="19"/>
        <v>1</v>
      </c>
      <c r="AG405" s="192">
        <f t="shared" si="20"/>
        <v>0.26599</v>
      </c>
    </row>
    <row r="406" spans="1:33" x14ac:dyDescent="0.25">
      <c r="A406" s="1">
        <v>1972</v>
      </c>
      <c r="B406" s="1" t="s">
        <v>15</v>
      </c>
      <c r="C406" s="1" t="str">
        <f t="shared" si="18"/>
        <v>1972BCDefault</v>
      </c>
      <c r="D406" s="56">
        <v>0.12182999999999999</v>
      </c>
      <c r="E406" s="56">
        <v>0.4264</v>
      </c>
      <c r="F406" s="56">
        <v>0</v>
      </c>
      <c r="G406" s="56">
        <v>2.4369999999999999E-2</v>
      </c>
      <c r="H406" s="56">
        <v>0.1066</v>
      </c>
      <c r="I406" s="56">
        <v>0</v>
      </c>
      <c r="J406" s="56">
        <v>0</v>
      </c>
      <c r="K406" s="56">
        <v>3.0499999999999998E-3</v>
      </c>
      <c r="L406" s="56">
        <v>6.0899999999999999E-3</v>
      </c>
      <c r="M406" s="56">
        <v>4.061E-2</v>
      </c>
      <c r="N406" s="56">
        <v>5.0599999999998979E-3</v>
      </c>
      <c r="O406" s="56">
        <v>0</v>
      </c>
      <c r="P406" s="56">
        <v>0</v>
      </c>
      <c r="Q406" s="56">
        <v>1.0199999999999999E-3</v>
      </c>
      <c r="R406" s="56">
        <v>0</v>
      </c>
      <c r="S406" s="56">
        <v>7.11E-3</v>
      </c>
      <c r="T406" s="56">
        <v>8.1220000000000001E-2</v>
      </c>
      <c r="U406" s="56">
        <v>6.0909999999999999E-2</v>
      </c>
      <c r="V406" s="56">
        <v>0.10152</v>
      </c>
      <c r="W406" s="56">
        <v>6.0899999999999999E-3</v>
      </c>
      <c r="X406" s="56">
        <v>0</v>
      </c>
      <c r="Y406" s="56">
        <v>0</v>
      </c>
      <c r="Z406" s="56">
        <v>0</v>
      </c>
      <c r="AA406" s="56">
        <v>8.1200000000000005E-3</v>
      </c>
      <c r="AB406" s="56">
        <v>0</v>
      </c>
      <c r="AC406" s="56">
        <v>0</v>
      </c>
      <c r="AE406" s="271">
        <f t="shared" si="19"/>
        <v>1</v>
      </c>
      <c r="AG406" s="192">
        <f t="shared" si="20"/>
        <v>0.26599</v>
      </c>
    </row>
    <row r="407" spans="1:33" x14ac:dyDescent="0.25">
      <c r="A407" s="1">
        <v>1972</v>
      </c>
      <c r="B407" s="1" t="s">
        <v>17</v>
      </c>
      <c r="C407" s="1" t="str">
        <f t="shared" si="18"/>
        <v>1972MBDefault</v>
      </c>
      <c r="D407" s="56">
        <v>0.12182999999999999</v>
      </c>
      <c r="E407" s="56">
        <v>0.4264</v>
      </c>
      <c r="F407" s="56">
        <v>0</v>
      </c>
      <c r="G407" s="56">
        <v>2.4369999999999999E-2</v>
      </c>
      <c r="H407" s="56">
        <v>0.1066</v>
      </c>
      <c r="I407" s="56">
        <v>0</v>
      </c>
      <c r="J407" s="56">
        <v>0</v>
      </c>
      <c r="K407" s="56">
        <v>3.0499999999999998E-3</v>
      </c>
      <c r="L407" s="56">
        <v>6.0899999999999999E-3</v>
      </c>
      <c r="M407" s="56">
        <v>4.061E-2</v>
      </c>
      <c r="N407" s="56">
        <v>5.0599999999998979E-3</v>
      </c>
      <c r="O407" s="56">
        <v>0</v>
      </c>
      <c r="P407" s="56">
        <v>0</v>
      </c>
      <c r="Q407" s="56">
        <v>1.0199999999999999E-3</v>
      </c>
      <c r="R407" s="56">
        <v>0</v>
      </c>
      <c r="S407" s="56">
        <v>7.11E-3</v>
      </c>
      <c r="T407" s="56">
        <v>8.1220000000000001E-2</v>
      </c>
      <c r="U407" s="56">
        <v>6.0909999999999999E-2</v>
      </c>
      <c r="V407" s="56">
        <v>0.10152</v>
      </c>
      <c r="W407" s="56">
        <v>6.0899999999999999E-3</v>
      </c>
      <c r="X407" s="56">
        <v>0</v>
      </c>
      <c r="Y407" s="56">
        <v>0</v>
      </c>
      <c r="Z407" s="56">
        <v>0</v>
      </c>
      <c r="AA407" s="56">
        <v>8.1200000000000005E-3</v>
      </c>
      <c r="AB407" s="56">
        <v>0</v>
      </c>
      <c r="AC407" s="56">
        <v>0</v>
      </c>
      <c r="AE407" s="271">
        <f t="shared" si="19"/>
        <v>1</v>
      </c>
      <c r="AG407" s="192">
        <f t="shared" si="20"/>
        <v>0.26599</v>
      </c>
    </row>
    <row r="408" spans="1:33" x14ac:dyDescent="0.25">
      <c r="A408" s="1">
        <v>1972</v>
      </c>
      <c r="B408" s="1" t="s">
        <v>20</v>
      </c>
      <c r="C408" s="1" t="str">
        <f t="shared" si="18"/>
        <v>1972NBDefault</v>
      </c>
      <c r="D408" s="56">
        <v>0.12182999999999999</v>
      </c>
      <c r="E408" s="56">
        <v>0.4264</v>
      </c>
      <c r="F408" s="56">
        <v>0</v>
      </c>
      <c r="G408" s="56">
        <v>2.4369999999999999E-2</v>
      </c>
      <c r="H408" s="56">
        <v>0.1066</v>
      </c>
      <c r="I408" s="56">
        <v>0</v>
      </c>
      <c r="J408" s="56">
        <v>0</v>
      </c>
      <c r="K408" s="56">
        <v>3.0499999999999998E-3</v>
      </c>
      <c r="L408" s="56">
        <v>6.0899999999999999E-3</v>
      </c>
      <c r="M408" s="56">
        <v>4.061E-2</v>
      </c>
      <c r="N408" s="56">
        <v>5.0599999999998979E-3</v>
      </c>
      <c r="O408" s="56">
        <v>0</v>
      </c>
      <c r="P408" s="56">
        <v>0</v>
      </c>
      <c r="Q408" s="56">
        <v>1.0199999999999999E-3</v>
      </c>
      <c r="R408" s="56">
        <v>0</v>
      </c>
      <c r="S408" s="56">
        <v>7.11E-3</v>
      </c>
      <c r="T408" s="56">
        <v>8.1220000000000001E-2</v>
      </c>
      <c r="U408" s="56">
        <v>6.0909999999999999E-2</v>
      </c>
      <c r="V408" s="56">
        <v>0.10152</v>
      </c>
      <c r="W408" s="56">
        <v>6.0899999999999999E-3</v>
      </c>
      <c r="X408" s="56">
        <v>0</v>
      </c>
      <c r="Y408" s="56">
        <v>0</v>
      </c>
      <c r="Z408" s="56">
        <v>0</v>
      </c>
      <c r="AA408" s="56">
        <v>8.1200000000000005E-3</v>
      </c>
      <c r="AB408" s="56">
        <v>0</v>
      </c>
      <c r="AC408" s="56">
        <v>0</v>
      </c>
      <c r="AE408" s="271">
        <f t="shared" si="19"/>
        <v>1</v>
      </c>
      <c r="AG408" s="192">
        <f t="shared" si="20"/>
        <v>0.26599</v>
      </c>
    </row>
    <row r="409" spans="1:33" x14ac:dyDescent="0.25">
      <c r="A409" s="1">
        <v>1972</v>
      </c>
      <c r="B409" s="1" t="s">
        <v>21</v>
      </c>
      <c r="C409" s="1" t="str">
        <f t="shared" si="18"/>
        <v>1972NLDefault</v>
      </c>
      <c r="D409" s="56">
        <v>0.12182999999999999</v>
      </c>
      <c r="E409" s="56">
        <v>0.4264</v>
      </c>
      <c r="F409" s="56">
        <v>0</v>
      </c>
      <c r="G409" s="56">
        <v>2.4369999999999999E-2</v>
      </c>
      <c r="H409" s="56">
        <v>0.1066</v>
      </c>
      <c r="I409" s="56">
        <v>0</v>
      </c>
      <c r="J409" s="56">
        <v>0</v>
      </c>
      <c r="K409" s="56">
        <v>3.0499999999999998E-3</v>
      </c>
      <c r="L409" s="56">
        <v>6.0899999999999999E-3</v>
      </c>
      <c r="M409" s="56">
        <v>4.061E-2</v>
      </c>
      <c r="N409" s="56">
        <v>5.0599999999998979E-3</v>
      </c>
      <c r="O409" s="56">
        <v>0</v>
      </c>
      <c r="P409" s="56">
        <v>0</v>
      </c>
      <c r="Q409" s="56">
        <v>1.0199999999999999E-3</v>
      </c>
      <c r="R409" s="56">
        <v>0</v>
      </c>
      <c r="S409" s="56">
        <v>7.11E-3</v>
      </c>
      <c r="T409" s="56">
        <v>8.1220000000000001E-2</v>
      </c>
      <c r="U409" s="56">
        <v>6.0909999999999999E-2</v>
      </c>
      <c r="V409" s="56">
        <v>0.10152</v>
      </c>
      <c r="W409" s="56">
        <v>6.0899999999999999E-3</v>
      </c>
      <c r="X409" s="56">
        <v>0</v>
      </c>
      <c r="Y409" s="56">
        <v>0</v>
      </c>
      <c r="Z409" s="56">
        <v>0</v>
      </c>
      <c r="AA409" s="56">
        <v>8.1200000000000005E-3</v>
      </c>
      <c r="AB409" s="56">
        <v>0</v>
      </c>
      <c r="AC409" s="56">
        <v>0</v>
      </c>
      <c r="AE409" s="271">
        <f t="shared" si="19"/>
        <v>1</v>
      </c>
      <c r="AG409" s="192">
        <f t="shared" si="20"/>
        <v>0.26599</v>
      </c>
    </row>
    <row r="410" spans="1:33" x14ac:dyDescent="0.25">
      <c r="A410" s="1">
        <v>1972</v>
      </c>
      <c r="B410" s="1" t="s">
        <v>22</v>
      </c>
      <c r="C410" s="1" t="str">
        <f t="shared" si="18"/>
        <v>1972NSDefault</v>
      </c>
      <c r="D410" s="56">
        <v>0.12182999999999999</v>
      </c>
      <c r="E410" s="56">
        <v>0.4264</v>
      </c>
      <c r="F410" s="56">
        <v>0</v>
      </c>
      <c r="G410" s="56">
        <v>2.4369999999999999E-2</v>
      </c>
      <c r="H410" s="56">
        <v>0.1066</v>
      </c>
      <c r="I410" s="56">
        <v>0</v>
      </c>
      <c r="J410" s="56">
        <v>0</v>
      </c>
      <c r="K410" s="56">
        <v>3.0499999999999998E-3</v>
      </c>
      <c r="L410" s="56">
        <v>6.0899999999999999E-3</v>
      </c>
      <c r="M410" s="56">
        <v>4.061E-2</v>
      </c>
      <c r="N410" s="56">
        <v>5.0599999999998979E-3</v>
      </c>
      <c r="O410" s="56">
        <v>0</v>
      </c>
      <c r="P410" s="56">
        <v>0</v>
      </c>
      <c r="Q410" s="56">
        <v>1.0199999999999999E-3</v>
      </c>
      <c r="R410" s="56">
        <v>0</v>
      </c>
      <c r="S410" s="56">
        <v>7.11E-3</v>
      </c>
      <c r="T410" s="56">
        <v>8.1220000000000001E-2</v>
      </c>
      <c r="U410" s="56">
        <v>6.0909999999999999E-2</v>
      </c>
      <c r="V410" s="56">
        <v>0.10152</v>
      </c>
      <c r="W410" s="56">
        <v>6.0899999999999999E-3</v>
      </c>
      <c r="X410" s="56">
        <v>0</v>
      </c>
      <c r="Y410" s="56">
        <v>0</v>
      </c>
      <c r="Z410" s="56">
        <v>0</v>
      </c>
      <c r="AA410" s="56">
        <v>8.1200000000000005E-3</v>
      </c>
      <c r="AB410" s="56">
        <v>0</v>
      </c>
      <c r="AC410" s="56">
        <v>0</v>
      </c>
      <c r="AE410" s="271">
        <f t="shared" si="19"/>
        <v>1</v>
      </c>
      <c r="AG410" s="192">
        <f t="shared" si="20"/>
        <v>0.26599</v>
      </c>
    </row>
    <row r="411" spans="1:33" x14ac:dyDescent="0.25">
      <c r="A411" s="1">
        <v>1972</v>
      </c>
      <c r="B411" s="1" t="s">
        <v>24</v>
      </c>
      <c r="C411" s="1" t="str">
        <f t="shared" si="18"/>
        <v>1972NTDefault</v>
      </c>
      <c r="D411" s="56">
        <v>0.12182999999999999</v>
      </c>
      <c r="E411" s="56">
        <v>0.4264</v>
      </c>
      <c r="F411" s="56">
        <v>0</v>
      </c>
      <c r="G411" s="56">
        <v>2.4369999999999999E-2</v>
      </c>
      <c r="H411" s="56">
        <v>0.1066</v>
      </c>
      <c r="I411" s="56">
        <v>0</v>
      </c>
      <c r="J411" s="56">
        <v>0</v>
      </c>
      <c r="K411" s="56">
        <v>3.0499999999999998E-3</v>
      </c>
      <c r="L411" s="56">
        <v>6.0899999999999999E-3</v>
      </c>
      <c r="M411" s="56">
        <v>4.061E-2</v>
      </c>
      <c r="N411" s="56">
        <v>5.0599999999998979E-3</v>
      </c>
      <c r="O411" s="56">
        <v>0</v>
      </c>
      <c r="P411" s="56">
        <v>0</v>
      </c>
      <c r="Q411" s="56">
        <v>1.0199999999999999E-3</v>
      </c>
      <c r="R411" s="56">
        <v>0</v>
      </c>
      <c r="S411" s="56">
        <v>7.11E-3</v>
      </c>
      <c r="T411" s="56">
        <v>8.1220000000000001E-2</v>
      </c>
      <c r="U411" s="56">
        <v>6.0909999999999999E-2</v>
      </c>
      <c r="V411" s="56">
        <v>0.10152</v>
      </c>
      <c r="W411" s="56">
        <v>6.0899999999999999E-3</v>
      </c>
      <c r="X411" s="56">
        <v>0</v>
      </c>
      <c r="Y411" s="56">
        <v>0</v>
      </c>
      <c r="Z411" s="56">
        <v>0</v>
      </c>
      <c r="AA411" s="56">
        <v>8.1200000000000005E-3</v>
      </c>
      <c r="AB411" s="56">
        <v>0</v>
      </c>
      <c r="AC411" s="56">
        <v>0</v>
      </c>
      <c r="AE411" s="271">
        <f t="shared" si="19"/>
        <v>1</v>
      </c>
      <c r="AG411" s="192">
        <f t="shared" si="20"/>
        <v>0.26599</v>
      </c>
    </row>
    <row r="412" spans="1:33" x14ac:dyDescent="0.25">
      <c r="A412" s="1">
        <v>1972</v>
      </c>
      <c r="B412" s="1" t="s">
        <v>25</v>
      </c>
      <c r="C412" s="1" t="str">
        <f t="shared" si="18"/>
        <v>1972NUDefault</v>
      </c>
      <c r="D412" s="56">
        <v>0.12182999999999999</v>
      </c>
      <c r="E412" s="56">
        <v>0.4264</v>
      </c>
      <c r="F412" s="56">
        <v>0</v>
      </c>
      <c r="G412" s="56">
        <v>2.4369999999999999E-2</v>
      </c>
      <c r="H412" s="56">
        <v>0.1066</v>
      </c>
      <c r="I412" s="56">
        <v>0</v>
      </c>
      <c r="J412" s="56">
        <v>0</v>
      </c>
      <c r="K412" s="56">
        <v>3.0499999999999998E-3</v>
      </c>
      <c r="L412" s="56">
        <v>6.0899999999999999E-3</v>
      </c>
      <c r="M412" s="56">
        <v>4.061E-2</v>
      </c>
      <c r="N412" s="56">
        <v>5.0599999999998979E-3</v>
      </c>
      <c r="O412" s="56">
        <v>0</v>
      </c>
      <c r="P412" s="56">
        <v>0</v>
      </c>
      <c r="Q412" s="56">
        <v>1.0199999999999999E-3</v>
      </c>
      <c r="R412" s="56">
        <v>0</v>
      </c>
      <c r="S412" s="56">
        <v>7.11E-3</v>
      </c>
      <c r="T412" s="56">
        <v>8.1220000000000001E-2</v>
      </c>
      <c r="U412" s="56">
        <v>6.0909999999999999E-2</v>
      </c>
      <c r="V412" s="56">
        <v>0.10152</v>
      </c>
      <c r="W412" s="56">
        <v>6.0899999999999999E-3</v>
      </c>
      <c r="X412" s="56">
        <v>0</v>
      </c>
      <c r="Y412" s="56">
        <v>0</v>
      </c>
      <c r="Z412" s="56">
        <v>0</v>
      </c>
      <c r="AA412" s="56">
        <v>8.1200000000000005E-3</v>
      </c>
      <c r="AB412" s="56">
        <v>0</v>
      </c>
      <c r="AC412" s="56">
        <v>0</v>
      </c>
      <c r="AE412" s="271">
        <f t="shared" si="19"/>
        <v>1</v>
      </c>
      <c r="AG412" s="192">
        <f t="shared" si="20"/>
        <v>0.26599</v>
      </c>
    </row>
    <row r="413" spans="1:33" x14ac:dyDescent="0.25">
      <c r="A413" s="1">
        <v>1972</v>
      </c>
      <c r="B413" s="1" t="s">
        <v>18</v>
      </c>
      <c r="C413" s="1" t="str">
        <f t="shared" si="18"/>
        <v>1972ONDefault</v>
      </c>
      <c r="D413" s="56">
        <v>0.12182999999999999</v>
      </c>
      <c r="E413" s="56">
        <v>0.4264</v>
      </c>
      <c r="F413" s="56">
        <v>0</v>
      </c>
      <c r="G413" s="56">
        <v>2.4369999999999999E-2</v>
      </c>
      <c r="H413" s="56">
        <v>0.1066</v>
      </c>
      <c r="I413" s="56">
        <v>0</v>
      </c>
      <c r="J413" s="56">
        <v>0</v>
      </c>
      <c r="K413" s="56">
        <v>3.0499999999999998E-3</v>
      </c>
      <c r="L413" s="56">
        <v>6.0899999999999999E-3</v>
      </c>
      <c r="M413" s="56">
        <v>4.061E-2</v>
      </c>
      <c r="N413" s="56">
        <v>5.0599999999998979E-3</v>
      </c>
      <c r="O413" s="56">
        <v>0</v>
      </c>
      <c r="P413" s="56">
        <v>0</v>
      </c>
      <c r="Q413" s="56">
        <v>1.0199999999999999E-3</v>
      </c>
      <c r="R413" s="56">
        <v>0</v>
      </c>
      <c r="S413" s="56">
        <v>7.11E-3</v>
      </c>
      <c r="T413" s="56">
        <v>8.1220000000000001E-2</v>
      </c>
      <c r="U413" s="56">
        <v>6.0909999999999999E-2</v>
      </c>
      <c r="V413" s="56">
        <v>0.10152</v>
      </c>
      <c r="W413" s="56">
        <v>6.0899999999999999E-3</v>
      </c>
      <c r="X413" s="56">
        <v>0</v>
      </c>
      <c r="Y413" s="56">
        <v>0</v>
      </c>
      <c r="Z413" s="56">
        <v>0</v>
      </c>
      <c r="AA413" s="56">
        <v>8.1200000000000005E-3</v>
      </c>
      <c r="AB413" s="56">
        <v>0</v>
      </c>
      <c r="AC413" s="56">
        <v>0</v>
      </c>
      <c r="AE413" s="271">
        <f t="shared" si="19"/>
        <v>1</v>
      </c>
      <c r="AG413" s="192">
        <f t="shared" si="20"/>
        <v>0.26599</v>
      </c>
    </row>
    <row r="414" spans="1:33" x14ac:dyDescent="0.25">
      <c r="A414" s="1">
        <v>1972</v>
      </c>
      <c r="B414" s="1" t="s">
        <v>23</v>
      </c>
      <c r="C414" s="1" t="str">
        <f t="shared" si="18"/>
        <v>1972PEDefault</v>
      </c>
      <c r="D414" s="56">
        <v>0.12182999999999999</v>
      </c>
      <c r="E414" s="56">
        <v>0.4264</v>
      </c>
      <c r="F414" s="56">
        <v>0</v>
      </c>
      <c r="G414" s="56">
        <v>2.4369999999999999E-2</v>
      </c>
      <c r="H414" s="56">
        <v>0.1066</v>
      </c>
      <c r="I414" s="56">
        <v>0</v>
      </c>
      <c r="J414" s="56">
        <v>0</v>
      </c>
      <c r="K414" s="56">
        <v>3.0499999999999998E-3</v>
      </c>
      <c r="L414" s="56">
        <v>6.0899999999999999E-3</v>
      </c>
      <c r="M414" s="56">
        <v>4.061E-2</v>
      </c>
      <c r="N414" s="56">
        <v>5.0599999999998979E-3</v>
      </c>
      <c r="O414" s="56">
        <v>0</v>
      </c>
      <c r="P414" s="56">
        <v>0</v>
      </c>
      <c r="Q414" s="56">
        <v>1.0199999999999999E-3</v>
      </c>
      <c r="R414" s="56">
        <v>0</v>
      </c>
      <c r="S414" s="56">
        <v>7.11E-3</v>
      </c>
      <c r="T414" s="56">
        <v>8.1220000000000001E-2</v>
      </c>
      <c r="U414" s="56">
        <v>6.0909999999999999E-2</v>
      </c>
      <c r="V414" s="56">
        <v>0.10152</v>
      </c>
      <c r="W414" s="56">
        <v>6.0899999999999999E-3</v>
      </c>
      <c r="X414" s="56">
        <v>0</v>
      </c>
      <c r="Y414" s="56">
        <v>0</v>
      </c>
      <c r="Z414" s="56">
        <v>0</v>
      </c>
      <c r="AA414" s="56">
        <v>8.1200000000000005E-3</v>
      </c>
      <c r="AB414" s="56">
        <v>0</v>
      </c>
      <c r="AC414" s="56">
        <v>0</v>
      </c>
      <c r="AE414" s="271">
        <f t="shared" si="19"/>
        <v>1</v>
      </c>
      <c r="AG414" s="192">
        <f t="shared" si="20"/>
        <v>0.26599</v>
      </c>
    </row>
    <row r="415" spans="1:33" x14ac:dyDescent="0.25">
      <c r="A415" s="1">
        <v>1972</v>
      </c>
      <c r="B415" s="1" t="s">
        <v>19</v>
      </c>
      <c r="C415" s="1" t="str">
        <f t="shared" si="18"/>
        <v>1972QCDefault</v>
      </c>
      <c r="D415" s="56">
        <v>0.12182999999999999</v>
      </c>
      <c r="E415" s="56">
        <v>0.4264</v>
      </c>
      <c r="F415" s="56">
        <v>0</v>
      </c>
      <c r="G415" s="56">
        <v>2.4369999999999999E-2</v>
      </c>
      <c r="H415" s="56">
        <v>0.1066</v>
      </c>
      <c r="I415" s="56">
        <v>0</v>
      </c>
      <c r="J415" s="56">
        <v>0</v>
      </c>
      <c r="K415" s="56">
        <v>3.0499999999999998E-3</v>
      </c>
      <c r="L415" s="56">
        <v>6.0899999999999999E-3</v>
      </c>
      <c r="M415" s="56">
        <v>4.061E-2</v>
      </c>
      <c r="N415" s="56">
        <v>5.0599999999998979E-3</v>
      </c>
      <c r="O415" s="56">
        <v>0</v>
      </c>
      <c r="P415" s="56">
        <v>0</v>
      </c>
      <c r="Q415" s="56">
        <v>1.0199999999999999E-3</v>
      </c>
      <c r="R415" s="56">
        <v>0</v>
      </c>
      <c r="S415" s="56">
        <v>7.11E-3</v>
      </c>
      <c r="T415" s="56">
        <v>8.1220000000000001E-2</v>
      </c>
      <c r="U415" s="56">
        <v>6.0909999999999999E-2</v>
      </c>
      <c r="V415" s="56">
        <v>0.10152</v>
      </c>
      <c r="W415" s="56">
        <v>6.0899999999999999E-3</v>
      </c>
      <c r="X415" s="56">
        <v>0</v>
      </c>
      <c r="Y415" s="56">
        <v>0</v>
      </c>
      <c r="Z415" s="56">
        <v>0</v>
      </c>
      <c r="AA415" s="56">
        <v>8.1200000000000005E-3</v>
      </c>
      <c r="AB415" s="56">
        <v>0</v>
      </c>
      <c r="AC415" s="56">
        <v>0</v>
      </c>
      <c r="AD415" s="51"/>
      <c r="AE415" s="271">
        <f t="shared" si="19"/>
        <v>1</v>
      </c>
      <c r="AG415" s="192">
        <f t="shared" si="20"/>
        <v>0.26599</v>
      </c>
    </row>
    <row r="416" spans="1:33" x14ac:dyDescent="0.25">
      <c r="A416" s="1">
        <v>1972</v>
      </c>
      <c r="B416" s="1" t="s">
        <v>16</v>
      </c>
      <c r="C416" s="1" t="str">
        <f t="shared" si="18"/>
        <v>1972SKDefault</v>
      </c>
      <c r="D416" s="56">
        <v>0.12182999999999999</v>
      </c>
      <c r="E416" s="56">
        <v>0.4264</v>
      </c>
      <c r="F416" s="56">
        <v>0</v>
      </c>
      <c r="G416" s="56">
        <v>2.4369999999999999E-2</v>
      </c>
      <c r="H416" s="56">
        <v>0.1066</v>
      </c>
      <c r="I416" s="56">
        <v>0</v>
      </c>
      <c r="J416" s="56">
        <v>0</v>
      </c>
      <c r="K416" s="56">
        <v>3.0499999999999998E-3</v>
      </c>
      <c r="L416" s="56">
        <v>6.0899999999999999E-3</v>
      </c>
      <c r="M416" s="56">
        <v>4.061E-2</v>
      </c>
      <c r="N416" s="56">
        <v>5.0599999999998979E-3</v>
      </c>
      <c r="O416" s="56">
        <v>0</v>
      </c>
      <c r="P416" s="56">
        <v>0</v>
      </c>
      <c r="Q416" s="56">
        <v>1.0199999999999999E-3</v>
      </c>
      <c r="R416" s="56">
        <v>0</v>
      </c>
      <c r="S416" s="56">
        <v>7.11E-3</v>
      </c>
      <c r="T416" s="56">
        <v>8.1220000000000001E-2</v>
      </c>
      <c r="U416" s="56">
        <v>6.0909999999999999E-2</v>
      </c>
      <c r="V416" s="56">
        <v>0.10152</v>
      </c>
      <c r="W416" s="56">
        <v>6.0899999999999999E-3</v>
      </c>
      <c r="X416" s="56">
        <v>0</v>
      </c>
      <c r="Y416" s="56">
        <v>0</v>
      </c>
      <c r="Z416" s="56">
        <v>0</v>
      </c>
      <c r="AA416" s="56">
        <v>8.1200000000000005E-3</v>
      </c>
      <c r="AB416" s="56">
        <v>0</v>
      </c>
      <c r="AC416" s="56">
        <v>0</v>
      </c>
      <c r="AE416" s="271">
        <f t="shared" si="19"/>
        <v>1</v>
      </c>
      <c r="AG416" s="192">
        <f t="shared" si="20"/>
        <v>0.26599</v>
      </c>
    </row>
    <row r="417" spans="1:33" x14ac:dyDescent="0.25">
      <c r="A417" s="1">
        <v>1972</v>
      </c>
      <c r="B417" s="1" t="s">
        <v>26</v>
      </c>
      <c r="C417" s="1" t="str">
        <f t="shared" si="18"/>
        <v>1972YTDefault</v>
      </c>
      <c r="D417" s="56">
        <v>0.12182999999999999</v>
      </c>
      <c r="E417" s="56">
        <v>0.4264</v>
      </c>
      <c r="F417" s="56">
        <v>0</v>
      </c>
      <c r="G417" s="56">
        <v>2.4369999999999999E-2</v>
      </c>
      <c r="H417" s="56">
        <v>0.1066</v>
      </c>
      <c r="I417" s="56">
        <v>0</v>
      </c>
      <c r="J417" s="56">
        <v>0</v>
      </c>
      <c r="K417" s="56">
        <v>3.0499999999999998E-3</v>
      </c>
      <c r="L417" s="56">
        <v>6.0899999999999999E-3</v>
      </c>
      <c r="M417" s="56">
        <v>4.061E-2</v>
      </c>
      <c r="N417" s="56">
        <v>5.0599999999998979E-3</v>
      </c>
      <c r="O417" s="56">
        <v>0</v>
      </c>
      <c r="P417" s="56">
        <v>0</v>
      </c>
      <c r="Q417" s="56">
        <v>1.0199999999999999E-3</v>
      </c>
      <c r="R417" s="56">
        <v>0</v>
      </c>
      <c r="S417" s="56">
        <v>7.11E-3</v>
      </c>
      <c r="T417" s="56">
        <v>8.1220000000000001E-2</v>
      </c>
      <c r="U417" s="56">
        <v>6.0909999999999999E-2</v>
      </c>
      <c r="V417" s="56">
        <v>0.10152</v>
      </c>
      <c r="W417" s="56">
        <v>6.0899999999999999E-3</v>
      </c>
      <c r="X417" s="56">
        <v>0</v>
      </c>
      <c r="Y417" s="56">
        <v>0</v>
      </c>
      <c r="Z417" s="56">
        <v>0</v>
      </c>
      <c r="AA417" s="56">
        <v>8.1200000000000005E-3</v>
      </c>
      <c r="AB417" s="56">
        <v>0</v>
      </c>
      <c r="AC417" s="56">
        <v>0</v>
      </c>
      <c r="AE417" s="271">
        <f t="shared" si="19"/>
        <v>1</v>
      </c>
      <c r="AG417" s="192">
        <f t="shared" si="20"/>
        <v>0.26599</v>
      </c>
    </row>
    <row r="418" spans="1:33" x14ac:dyDescent="0.25">
      <c r="A418" s="1">
        <v>1973</v>
      </c>
      <c r="B418" s="1" t="s">
        <v>14</v>
      </c>
      <c r="C418" s="1" t="str">
        <f t="shared" si="18"/>
        <v>1973ABDefault</v>
      </c>
      <c r="D418" s="56">
        <v>0.12182999999999999</v>
      </c>
      <c r="E418" s="56">
        <v>0.4264</v>
      </c>
      <c r="F418" s="56">
        <v>0</v>
      </c>
      <c r="G418" s="56">
        <v>2.4369999999999999E-2</v>
      </c>
      <c r="H418" s="56">
        <v>0.1066</v>
      </c>
      <c r="I418" s="56">
        <v>0</v>
      </c>
      <c r="J418" s="56">
        <v>0</v>
      </c>
      <c r="K418" s="56">
        <v>3.0499999999999998E-3</v>
      </c>
      <c r="L418" s="56">
        <v>6.0899999999999999E-3</v>
      </c>
      <c r="M418" s="56">
        <v>4.061E-2</v>
      </c>
      <c r="N418" s="56">
        <v>5.0599999999998979E-3</v>
      </c>
      <c r="O418" s="56">
        <v>0</v>
      </c>
      <c r="P418" s="56">
        <v>0</v>
      </c>
      <c r="Q418" s="56">
        <v>1.0199999999999999E-3</v>
      </c>
      <c r="R418" s="56">
        <v>0</v>
      </c>
      <c r="S418" s="56">
        <v>7.11E-3</v>
      </c>
      <c r="T418" s="56">
        <v>8.1220000000000001E-2</v>
      </c>
      <c r="U418" s="56">
        <v>6.0909999999999999E-2</v>
      </c>
      <c r="V418" s="56">
        <v>0.10152</v>
      </c>
      <c r="W418" s="56">
        <v>6.0899999999999999E-3</v>
      </c>
      <c r="X418" s="56">
        <v>0</v>
      </c>
      <c r="Y418" s="56">
        <v>0</v>
      </c>
      <c r="Z418" s="56">
        <v>0</v>
      </c>
      <c r="AA418" s="56">
        <v>8.1200000000000005E-3</v>
      </c>
      <c r="AB418" s="56">
        <v>0</v>
      </c>
      <c r="AC418" s="56">
        <v>0</v>
      </c>
      <c r="AE418" s="271">
        <f t="shared" si="19"/>
        <v>1</v>
      </c>
      <c r="AG418" s="192">
        <f t="shared" si="20"/>
        <v>0.26599</v>
      </c>
    </row>
    <row r="419" spans="1:33" x14ac:dyDescent="0.25">
      <c r="A419" s="1">
        <v>1973</v>
      </c>
      <c r="B419" s="1" t="s">
        <v>15</v>
      </c>
      <c r="C419" s="1" t="str">
        <f t="shared" si="18"/>
        <v>1973BCDefault</v>
      </c>
      <c r="D419" s="56">
        <v>0.12182999999999999</v>
      </c>
      <c r="E419" s="56">
        <v>0.4264</v>
      </c>
      <c r="F419" s="56">
        <v>0</v>
      </c>
      <c r="G419" s="56">
        <v>2.4369999999999999E-2</v>
      </c>
      <c r="H419" s="56">
        <v>0.1066</v>
      </c>
      <c r="I419" s="56">
        <v>0</v>
      </c>
      <c r="J419" s="56">
        <v>0</v>
      </c>
      <c r="K419" s="56">
        <v>3.0499999999999998E-3</v>
      </c>
      <c r="L419" s="56">
        <v>6.0899999999999999E-3</v>
      </c>
      <c r="M419" s="56">
        <v>4.061E-2</v>
      </c>
      <c r="N419" s="56">
        <v>5.0599999999998979E-3</v>
      </c>
      <c r="O419" s="56">
        <v>0</v>
      </c>
      <c r="P419" s="56">
        <v>0</v>
      </c>
      <c r="Q419" s="56">
        <v>1.0199999999999999E-3</v>
      </c>
      <c r="R419" s="56">
        <v>0</v>
      </c>
      <c r="S419" s="56">
        <v>7.11E-3</v>
      </c>
      <c r="T419" s="56">
        <v>8.1220000000000001E-2</v>
      </c>
      <c r="U419" s="56">
        <v>6.0909999999999999E-2</v>
      </c>
      <c r="V419" s="56">
        <v>0.10152</v>
      </c>
      <c r="W419" s="56">
        <v>6.0899999999999999E-3</v>
      </c>
      <c r="X419" s="56">
        <v>0</v>
      </c>
      <c r="Y419" s="56">
        <v>0</v>
      </c>
      <c r="Z419" s="56">
        <v>0</v>
      </c>
      <c r="AA419" s="56">
        <v>8.1200000000000005E-3</v>
      </c>
      <c r="AB419" s="56">
        <v>0</v>
      </c>
      <c r="AC419" s="56">
        <v>0</v>
      </c>
      <c r="AD419" s="51"/>
      <c r="AE419" s="271">
        <f t="shared" si="19"/>
        <v>1</v>
      </c>
      <c r="AG419" s="192">
        <f t="shared" si="20"/>
        <v>0.26599</v>
      </c>
    </row>
    <row r="420" spans="1:33" x14ac:dyDescent="0.25">
      <c r="A420" s="1">
        <v>1973</v>
      </c>
      <c r="B420" s="1" t="s">
        <v>17</v>
      </c>
      <c r="C420" s="1" t="str">
        <f t="shared" si="18"/>
        <v>1973MBDefault</v>
      </c>
      <c r="D420" s="56">
        <v>0.12182999999999999</v>
      </c>
      <c r="E420" s="56">
        <v>0.4264</v>
      </c>
      <c r="F420" s="56">
        <v>0</v>
      </c>
      <c r="G420" s="56">
        <v>2.4369999999999999E-2</v>
      </c>
      <c r="H420" s="56">
        <v>0.1066</v>
      </c>
      <c r="I420" s="56">
        <v>0</v>
      </c>
      <c r="J420" s="56">
        <v>0</v>
      </c>
      <c r="K420" s="56">
        <v>3.0499999999999998E-3</v>
      </c>
      <c r="L420" s="56">
        <v>6.0899999999999999E-3</v>
      </c>
      <c r="M420" s="56">
        <v>4.061E-2</v>
      </c>
      <c r="N420" s="56">
        <v>5.0599999999998979E-3</v>
      </c>
      <c r="O420" s="56">
        <v>0</v>
      </c>
      <c r="P420" s="56">
        <v>0</v>
      </c>
      <c r="Q420" s="56">
        <v>1.0199999999999999E-3</v>
      </c>
      <c r="R420" s="56">
        <v>0</v>
      </c>
      <c r="S420" s="56">
        <v>7.11E-3</v>
      </c>
      <c r="T420" s="56">
        <v>8.1220000000000001E-2</v>
      </c>
      <c r="U420" s="56">
        <v>6.0909999999999999E-2</v>
      </c>
      <c r="V420" s="56">
        <v>0.10152</v>
      </c>
      <c r="W420" s="56">
        <v>6.0899999999999999E-3</v>
      </c>
      <c r="X420" s="56">
        <v>0</v>
      </c>
      <c r="Y420" s="56">
        <v>0</v>
      </c>
      <c r="Z420" s="56">
        <v>0</v>
      </c>
      <c r="AA420" s="56">
        <v>8.1200000000000005E-3</v>
      </c>
      <c r="AB420" s="56">
        <v>0</v>
      </c>
      <c r="AC420" s="56">
        <v>0</v>
      </c>
      <c r="AE420" s="271">
        <f t="shared" si="19"/>
        <v>1</v>
      </c>
      <c r="AG420" s="192">
        <f t="shared" si="20"/>
        <v>0.26599</v>
      </c>
    </row>
    <row r="421" spans="1:33" x14ac:dyDescent="0.25">
      <c r="A421" s="1">
        <v>1973</v>
      </c>
      <c r="B421" s="1" t="s">
        <v>20</v>
      </c>
      <c r="C421" s="1" t="str">
        <f t="shared" si="18"/>
        <v>1973NBDefault</v>
      </c>
      <c r="D421" s="56">
        <v>0.12182999999999999</v>
      </c>
      <c r="E421" s="56">
        <v>0.4264</v>
      </c>
      <c r="F421" s="56">
        <v>0</v>
      </c>
      <c r="G421" s="56">
        <v>2.4369999999999999E-2</v>
      </c>
      <c r="H421" s="56">
        <v>0.1066</v>
      </c>
      <c r="I421" s="56">
        <v>0</v>
      </c>
      <c r="J421" s="56">
        <v>0</v>
      </c>
      <c r="K421" s="56">
        <v>3.0499999999999998E-3</v>
      </c>
      <c r="L421" s="56">
        <v>6.0899999999999999E-3</v>
      </c>
      <c r="M421" s="56">
        <v>4.061E-2</v>
      </c>
      <c r="N421" s="56">
        <v>5.0599999999998979E-3</v>
      </c>
      <c r="O421" s="56">
        <v>0</v>
      </c>
      <c r="P421" s="56">
        <v>0</v>
      </c>
      <c r="Q421" s="56">
        <v>1.0199999999999999E-3</v>
      </c>
      <c r="R421" s="56">
        <v>0</v>
      </c>
      <c r="S421" s="56">
        <v>7.11E-3</v>
      </c>
      <c r="T421" s="56">
        <v>8.1220000000000001E-2</v>
      </c>
      <c r="U421" s="56">
        <v>6.0909999999999999E-2</v>
      </c>
      <c r="V421" s="56">
        <v>0.10152</v>
      </c>
      <c r="W421" s="56">
        <v>6.0899999999999999E-3</v>
      </c>
      <c r="X421" s="56">
        <v>0</v>
      </c>
      <c r="Y421" s="56">
        <v>0</v>
      </c>
      <c r="Z421" s="56">
        <v>0</v>
      </c>
      <c r="AA421" s="56">
        <v>8.1200000000000005E-3</v>
      </c>
      <c r="AB421" s="56">
        <v>0</v>
      </c>
      <c r="AC421" s="56">
        <v>0</v>
      </c>
      <c r="AE421" s="271">
        <f t="shared" si="19"/>
        <v>1</v>
      </c>
      <c r="AG421" s="192">
        <f t="shared" si="20"/>
        <v>0.26599</v>
      </c>
    </row>
    <row r="422" spans="1:33" x14ac:dyDescent="0.25">
      <c r="A422" s="1">
        <v>1973</v>
      </c>
      <c r="B422" s="1" t="s">
        <v>21</v>
      </c>
      <c r="C422" s="1" t="str">
        <f t="shared" si="18"/>
        <v>1973NLDefault</v>
      </c>
      <c r="D422" s="56">
        <v>0.12182999999999999</v>
      </c>
      <c r="E422" s="56">
        <v>0.4264</v>
      </c>
      <c r="F422" s="56">
        <v>0</v>
      </c>
      <c r="G422" s="56">
        <v>2.4369999999999999E-2</v>
      </c>
      <c r="H422" s="56">
        <v>0.1066</v>
      </c>
      <c r="I422" s="56">
        <v>0</v>
      </c>
      <c r="J422" s="56">
        <v>0</v>
      </c>
      <c r="K422" s="56">
        <v>3.0499999999999998E-3</v>
      </c>
      <c r="L422" s="56">
        <v>6.0899999999999999E-3</v>
      </c>
      <c r="M422" s="56">
        <v>4.061E-2</v>
      </c>
      <c r="N422" s="56">
        <v>5.0599999999998979E-3</v>
      </c>
      <c r="O422" s="56">
        <v>0</v>
      </c>
      <c r="P422" s="56">
        <v>0</v>
      </c>
      <c r="Q422" s="56">
        <v>1.0199999999999999E-3</v>
      </c>
      <c r="R422" s="56">
        <v>0</v>
      </c>
      <c r="S422" s="56">
        <v>7.11E-3</v>
      </c>
      <c r="T422" s="56">
        <v>8.1220000000000001E-2</v>
      </c>
      <c r="U422" s="56">
        <v>6.0909999999999999E-2</v>
      </c>
      <c r="V422" s="56">
        <v>0.10152</v>
      </c>
      <c r="W422" s="56">
        <v>6.0899999999999999E-3</v>
      </c>
      <c r="X422" s="56">
        <v>0</v>
      </c>
      <c r="Y422" s="56">
        <v>0</v>
      </c>
      <c r="Z422" s="56">
        <v>0</v>
      </c>
      <c r="AA422" s="56">
        <v>8.1200000000000005E-3</v>
      </c>
      <c r="AB422" s="56">
        <v>0</v>
      </c>
      <c r="AC422" s="56">
        <v>0</v>
      </c>
      <c r="AE422" s="271">
        <f t="shared" si="19"/>
        <v>1</v>
      </c>
      <c r="AG422" s="192">
        <f t="shared" si="20"/>
        <v>0.26599</v>
      </c>
    </row>
    <row r="423" spans="1:33" x14ac:dyDescent="0.25">
      <c r="A423" s="1">
        <v>1973</v>
      </c>
      <c r="B423" s="1" t="s">
        <v>22</v>
      </c>
      <c r="C423" s="1" t="str">
        <f t="shared" si="18"/>
        <v>1973NSDefault</v>
      </c>
      <c r="D423" s="56">
        <v>0.12182999999999999</v>
      </c>
      <c r="E423" s="56">
        <v>0.4264</v>
      </c>
      <c r="F423" s="56">
        <v>0</v>
      </c>
      <c r="G423" s="56">
        <v>2.4369999999999999E-2</v>
      </c>
      <c r="H423" s="56">
        <v>0.1066</v>
      </c>
      <c r="I423" s="56">
        <v>0</v>
      </c>
      <c r="J423" s="56">
        <v>0</v>
      </c>
      <c r="K423" s="56">
        <v>3.0499999999999998E-3</v>
      </c>
      <c r="L423" s="56">
        <v>6.0899999999999999E-3</v>
      </c>
      <c r="M423" s="56">
        <v>4.061E-2</v>
      </c>
      <c r="N423" s="56">
        <v>5.0599999999998979E-3</v>
      </c>
      <c r="O423" s="56">
        <v>0</v>
      </c>
      <c r="P423" s="56">
        <v>0</v>
      </c>
      <c r="Q423" s="56">
        <v>1.0199999999999999E-3</v>
      </c>
      <c r="R423" s="56">
        <v>0</v>
      </c>
      <c r="S423" s="56">
        <v>7.11E-3</v>
      </c>
      <c r="T423" s="56">
        <v>8.1220000000000001E-2</v>
      </c>
      <c r="U423" s="56">
        <v>6.0909999999999999E-2</v>
      </c>
      <c r="V423" s="56">
        <v>0.10152</v>
      </c>
      <c r="W423" s="56">
        <v>6.0899999999999999E-3</v>
      </c>
      <c r="X423" s="56">
        <v>0</v>
      </c>
      <c r="Y423" s="56">
        <v>0</v>
      </c>
      <c r="Z423" s="56">
        <v>0</v>
      </c>
      <c r="AA423" s="56">
        <v>8.1200000000000005E-3</v>
      </c>
      <c r="AB423" s="56">
        <v>0</v>
      </c>
      <c r="AC423" s="56">
        <v>0</v>
      </c>
      <c r="AE423" s="271">
        <f t="shared" si="19"/>
        <v>1</v>
      </c>
      <c r="AG423" s="192">
        <f t="shared" si="20"/>
        <v>0.26599</v>
      </c>
    </row>
    <row r="424" spans="1:33" x14ac:dyDescent="0.25">
      <c r="A424" s="1">
        <v>1973</v>
      </c>
      <c r="B424" s="1" t="s">
        <v>24</v>
      </c>
      <c r="C424" s="1" t="str">
        <f t="shared" si="18"/>
        <v>1973NTDefault</v>
      </c>
      <c r="D424" s="56">
        <v>0.12182999999999999</v>
      </c>
      <c r="E424" s="56">
        <v>0.4264</v>
      </c>
      <c r="F424" s="56">
        <v>0</v>
      </c>
      <c r="G424" s="56">
        <v>2.4369999999999999E-2</v>
      </c>
      <c r="H424" s="56">
        <v>0.1066</v>
      </c>
      <c r="I424" s="56">
        <v>0</v>
      </c>
      <c r="J424" s="56">
        <v>0</v>
      </c>
      <c r="K424" s="56">
        <v>3.0499999999999998E-3</v>
      </c>
      <c r="L424" s="56">
        <v>6.0899999999999999E-3</v>
      </c>
      <c r="M424" s="56">
        <v>4.061E-2</v>
      </c>
      <c r="N424" s="56">
        <v>5.0599999999998979E-3</v>
      </c>
      <c r="O424" s="56">
        <v>0</v>
      </c>
      <c r="P424" s="56">
        <v>0</v>
      </c>
      <c r="Q424" s="56">
        <v>1.0199999999999999E-3</v>
      </c>
      <c r="R424" s="56">
        <v>0</v>
      </c>
      <c r="S424" s="56">
        <v>7.11E-3</v>
      </c>
      <c r="T424" s="56">
        <v>8.1220000000000001E-2</v>
      </c>
      <c r="U424" s="56">
        <v>6.0909999999999999E-2</v>
      </c>
      <c r="V424" s="56">
        <v>0.10152</v>
      </c>
      <c r="W424" s="56">
        <v>6.0899999999999999E-3</v>
      </c>
      <c r="X424" s="56">
        <v>0</v>
      </c>
      <c r="Y424" s="56">
        <v>0</v>
      </c>
      <c r="Z424" s="56">
        <v>0</v>
      </c>
      <c r="AA424" s="56">
        <v>8.1200000000000005E-3</v>
      </c>
      <c r="AB424" s="56">
        <v>0</v>
      </c>
      <c r="AC424" s="56">
        <v>0</v>
      </c>
      <c r="AE424" s="271">
        <f t="shared" si="19"/>
        <v>1</v>
      </c>
      <c r="AG424" s="192">
        <f t="shared" si="20"/>
        <v>0.26599</v>
      </c>
    </row>
    <row r="425" spans="1:33" x14ac:dyDescent="0.25">
      <c r="A425" s="1">
        <v>1973</v>
      </c>
      <c r="B425" s="1" t="s">
        <v>25</v>
      </c>
      <c r="C425" s="1" t="str">
        <f t="shared" si="18"/>
        <v>1973NUDefault</v>
      </c>
      <c r="D425" s="56">
        <v>0.12182999999999999</v>
      </c>
      <c r="E425" s="56">
        <v>0.4264</v>
      </c>
      <c r="F425" s="56">
        <v>0</v>
      </c>
      <c r="G425" s="56">
        <v>2.4369999999999999E-2</v>
      </c>
      <c r="H425" s="56">
        <v>0.1066</v>
      </c>
      <c r="I425" s="56">
        <v>0</v>
      </c>
      <c r="J425" s="56">
        <v>0</v>
      </c>
      <c r="K425" s="56">
        <v>3.0499999999999998E-3</v>
      </c>
      <c r="L425" s="56">
        <v>6.0899999999999999E-3</v>
      </c>
      <c r="M425" s="56">
        <v>4.061E-2</v>
      </c>
      <c r="N425" s="56">
        <v>5.0599999999998979E-3</v>
      </c>
      <c r="O425" s="56">
        <v>0</v>
      </c>
      <c r="P425" s="56">
        <v>0</v>
      </c>
      <c r="Q425" s="56">
        <v>1.0199999999999999E-3</v>
      </c>
      <c r="R425" s="56">
        <v>0</v>
      </c>
      <c r="S425" s="56">
        <v>7.11E-3</v>
      </c>
      <c r="T425" s="56">
        <v>8.1220000000000001E-2</v>
      </c>
      <c r="U425" s="56">
        <v>6.0909999999999999E-2</v>
      </c>
      <c r="V425" s="56">
        <v>0.10152</v>
      </c>
      <c r="W425" s="56">
        <v>6.0899999999999999E-3</v>
      </c>
      <c r="X425" s="56">
        <v>0</v>
      </c>
      <c r="Y425" s="56">
        <v>0</v>
      </c>
      <c r="Z425" s="56">
        <v>0</v>
      </c>
      <c r="AA425" s="56">
        <v>8.1200000000000005E-3</v>
      </c>
      <c r="AB425" s="56">
        <v>0</v>
      </c>
      <c r="AC425" s="56">
        <v>0</v>
      </c>
      <c r="AE425" s="271">
        <f t="shared" si="19"/>
        <v>1</v>
      </c>
      <c r="AG425" s="192">
        <f t="shared" si="20"/>
        <v>0.26599</v>
      </c>
    </row>
    <row r="426" spans="1:33" x14ac:dyDescent="0.25">
      <c r="A426" s="1">
        <v>1973</v>
      </c>
      <c r="B426" s="1" t="s">
        <v>18</v>
      </c>
      <c r="C426" s="1" t="str">
        <f t="shared" si="18"/>
        <v>1973ONDefault</v>
      </c>
      <c r="D426" s="56">
        <v>0.12182999999999999</v>
      </c>
      <c r="E426" s="56">
        <v>0.4264</v>
      </c>
      <c r="F426" s="56">
        <v>0</v>
      </c>
      <c r="G426" s="56">
        <v>2.4369999999999999E-2</v>
      </c>
      <c r="H426" s="56">
        <v>0.1066</v>
      </c>
      <c r="I426" s="56">
        <v>0</v>
      </c>
      <c r="J426" s="56">
        <v>0</v>
      </c>
      <c r="K426" s="56">
        <v>3.0499999999999998E-3</v>
      </c>
      <c r="L426" s="56">
        <v>6.0899999999999999E-3</v>
      </c>
      <c r="M426" s="56">
        <v>4.061E-2</v>
      </c>
      <c r="N426" s="56">
        <v>5.0599999999998979E-3</v>
      </c>
      <c r="O426" s="56">
        <v>0</v>
      </c>
      <c r="P426" s="56">
        <v>0</v>
      </c>
      <c r="Q426" s="56">
        <v>1.0199999999999999E-3</v>
      </c>
      <c r="R426" s="56">
        <v>0</v>
      </c>
      <c r="S426" s="56">
        <v>7.11E-3</v>
      </c>
      <c r="T426" s="56">
        <v>8.1220000000000001E-2</v>
      </c>
      <c r="U426" s="56">
        <v>6.0909999999999999E-2</v>
      </c>
      <c r="V426" s="56">
        <v>0.10152</v>
      </c>
      <c r="W426" s="56">
        <v>6.0899999999999999E-3</v>
      </c>
      <c r="X426" s="56">
        <v>0</v>
      </c>
      <c r="Y426" s="56">
        <v>0</v>
      </c>
      <c r="Z426" s="56">
        <v>0</v>
      </c>
      <c r="AA426" s="56">
        <v>8.1200000000000005E-3</v>
      </c>
      <c r="AB426" s="56">
        <v>0</v>
      </c>
      <c r="AC426" s="56">
        <v>0</v>
      </c>
      <c r="AE426" s="271">
        <f t="shared" si="19"/>
        <v>1</v>
      </c>
      <c r="AG426" s="192">
        <f t="shared" si="20"/>
        <v>0.26599</v>
      </c>
    </row>
    <row r="427" spans="1:33" x14ac:dyDescent="0.25">
      <c r="A427" s="1">
        <v>1973</v>
      </c>
      <c r="B427" s="1" t="s">
        <v>23</v>
      </c>
      <c r="C427" s="1" t="str">
        <f t="shared" si="18"/>
        <v>1973PEDefault</v>
      </c>
      <c r="D427" s="56">
        <v>0.12182999999999999</v>
      </c>
      <c r="E427" s="56">
        <v>0.4264</v>
      </c>
      <c r="F427" s="56">
        <v>0</v>
      </c>
      <c r="G427" s="56">
        <v>2.4369999999999999E-2</v>
      </c>
      <c r="H427" s="56">
        <v>0.1066</v>
      </c>
      <c r="I427" s="56">
        <v>0</v>
      </c>
      <c r="J427" s="56">
        <v>0</v>
      </c>
      <c r="K427" s="56">
        <v>3.0499999999999998E-3</v>
      </c>
      <c r="L427" s="56">
        <v>6.0899999999999999E-3</v>
      </c>
      <c r="M427" s="56">
        <v>4.061E-2</v>
      </c>
      <c r="N427" s="56">
        <v>5.0599999999998979E-3</v>
      </c>
      <c r="O427" s="56">
        <v>0</v>
      </c>
      <c r="P427" s="56">
        <v>0</v>
      </c>
      <c r="Q427" s="56">
        <v>1.0199999999999999E-3</v>
      </c>
      <c r="R427" s="56">
        <v>0</v>
      </c>
      <c r="S427" s="56">
        <v>7.11E-3</v>
      </c>
      <c r="T427" s="56">
        <v>8.1220000000000001E-2</v>
      </c>
      <c r="U427" s="56">
        <v>6.0909999999999999E-2</v>
      </c>
      <c r="V427" s="56">
        <v>0.10152</v>
      </c>
      <c r="W427" s="56">
        <v>6.0899999999999999E-3</v>
      </c>
      <c r="X427" s="56">
        <v>0</v>
      </c>
      <c r="Y427" s="56">
        <v>0</v>
      </c>
      <c r="Z427" s="56">
        <v>0</v>
      </c>
      <c r="AA427" s="56">
        <v>8.1200000000000005E-3</v>
      </c>
      <c r="AB427" s="56">
        <v>0</v>
      </c>
      <c r="AC427" s="56">
        <v>0</v>
      </c>
      <c r="AE427" s="271">
        <f t="shared" si="19"/>
        <v>1</v>
      </c>
      <c r="AG427" s="192">
        <f t="shared" si="20"/>
        <v>0.26599</v>
      </c>
    </row>
    <row r="428" spans="1:33" x14ac:dyDescent="0.25">
      <c r="A428" s="1">
        <v>1973</v>
      </c>
      <c r="B428" s="1" t="s">
        <v>19</v>
      </c>
      <c r="C428" s="1" t="str">
        <f t="shared" si="18"/>
        <v>1973QCDefault</v>
      </c>
      <c r="D428" s="56">
        <v>0.12182999999999999</v>
      </c>
      <c r="E428" s="56">
        <v>0.4264</v>
      </c>
      <c r="F428" s="56">
        <v>0</v>
      </c>
      <c r="G428" s="56">
        <v>2.4369999999999999E-2</v>
      </c>
      <c r="H428" s="56">
        <v>0.1066</v>
      </c>
      <c r="I428" s="56">
        <v>0</v>
      </c>
      <c r="J428" s="56">
        <v>0</v>
      </c>
      <c r="K428" s="56">
        <v>3.0499999999999998E-3</v>
      </c>
      <c r="L428" s="56">
        <v>6.0899999999999999E-3</v>
      </c>
      <c r="M428" s="56">
        <v>4.061E-2</v>
      </c>
      <c r="N428" s="56">
        <v>5.0599999999998979E-3</v>
      </c>
      <c r="O428" s="56">
        <v>0</v>
      </c>
      <c r="P428" s="56">
        <v>0</v>
      </c>
      <c r="Q428" s="56">
        <v>1.0199999999999999E-3</v>
      </c>
      <c r="R428" s="56">
        <v>0</v>
      </c>
      <c r="S428" s="56">
        <v>7.11E-3</v>
      </c>
      <c r="T428" s="56">
        <v>8.1220000000000001E-2</v>
      </c>
      <c r="U428" s="56">
        <v>6.0909999999999999E-2</v>
      </c>
      <c r="V428" s="56">
        <v>0.10152</v>
      </c>
      <c r="W428" s="56">
        <v>6.0899999999999999E-3</v>
      </c>
      <c r="X428" s="56">
        <v>0</v>
      </c>
      <c r="Y428" s="56">
        <v>0</v>
      </c>
      <c r="Z428" s="56">
        <v>0</v>
      </c>
      <c r="AA428" s="56">
        <v>8.1200000000000005E-3</v>
      </c>
      <c r="AB428" s="56">
        <v>0</v>
      </c>
      <c r="AC428" s="56">
        <v>0</v>
      </c>
      <c r="AD428" s="51"/>
      <c r="AE428" s="271">
        <f t="shared" si="19"/>
        <v>1</v>
      </c>
      <c r="AG428" s="192">
        <f t="shared" si="20"/>
        <v>0.26599</v>
      </c>
    </row>
    <row r="429" spans="1:33" x14ac:dyDescent="0.25">
      <c r="A429" s="1">
        <v>1973</v>
      </c>
      <c r="B429" s="1" t="s">
        <v>16</v>
      </c>
      <c r="C429" s="1" t="str">
        <f t="shared" si="18"/>
        <v>1973SKDefault</v>
      </c>
      <c r="D429" s="56">
        <v>0.12182999999999999</v>
      </c>
      <c r="E429" s="56">
        <v>0.4264</v>
      </c>
      <c r="F429" s="56">
        <v>0</v>
      </c>
      <c r="G429" s="56">
        <v>2.4369999999999999E-2</v>
      </c>
      <c r="H429" s="56">
        <v>0.1066</v>
      </c>
      <c r="I429" s="56">
        <v>0</v>
      </c>
      <c r="J429" s="56">
        <v>0</v>
      </c>
      <c r="K429" s="56">
        <v>3.0499999999999998E-3</v>
      </c>
      <c r="L429" s="56">
        <v>6.0899999999999999E-3</v>
      </c>
      <c r="M429" s="56">
        <v>4.061E-2</v>
      </c>
      <c r="N429" s="56">
        <v>5.0599999999998979E-3</v>
      </c>
      <c r="O429" s="56">
        <v>0</v>
      </c>
      <c r="P429" s="56">
        <v>0</v>
      </c>
      <c r="Q429" s="56">
        <v>1.0199999999999999E-3</v>
      </c>
      <c r="R429" s="56">
        <v>0</v>
      </c>
      <c r="S429" s="56">
        <v>7.11E-3</v>
      </c>
      <c r="T429" s="56">
        <v>8.1220000000000001E-2</v>
      </c>
      <c r="U429" s="56">
        <v>6.0909999999999999E-2</v>
      </c>
      <c r="V429" s="56">
        <v>0.10152</v>
      </c>
      <c r="W429" s="56">
        <v>6.0899999999999999E-3</v>
      </c>
      <c r="X429" s="56">
        <v>0</v>
      </c>
      <c r="Y429" s="56">
        <v>0</v>
      </c>
      <c r="Z429" s="56">
        <v>0</v>
      </c>
      <c r="AA429" s="56">
        <v>8.1200000000000005E-3</v>
      </c>
      <c r="AB429" s="56">
        <v>0</v>
      </c>
      <c r="AC429" s="56">
        <v>0</v>
      </c>
      <c r="AE429" s="271">
        <f t="shared" si="19"/>
        <v>1</v>
      </c>
      <c r="AG429" s="192">
        <f t="shared" si="20"/>
        <v>0.26599</v>
      </c>
    </row>
    <row r="430" spans="1:33" x14ac:dyDescent="0.25">
      <c r="A430" s="1">
        <v>1973</v>
      </c>
      <c r="B430" s="1" t="s">
        <v>26</v>
      </c>
      <c r="C430" s="1" t="str">
        <f t="shared" si="18"/>
        <v>1973YTDefault</v>
      </c>
      <c r="D430" s="56">
        <v>0.12182999999999999</v>
      </c>
      <c r="E430" s="56">
        <v>0.4264</v>
      </c>
      <c r="F430" s="56">
        <v>0</v>
      </c>
      <c r="G430" s="56">
        <v>2.4369999999999999E-2</v>
      </c>
      <c r="H430" s="56">
        <v>0.1066</v>
      </c>
      <c r="I430" s="56">
        <v>0</v>
      </c>
      <c r="J430" s="56">
        <v>0</v>
      </c>
      <c r="K430" s="56">
        <v>3.0499999999999998E-3</v>
      </c>
      <c r="L430" s="56">
        <v>6.0899999999999999E-3</v>
      </c>
      <c r="M430" s="56">
        <v>4.061E-2</v>
      </c>
      <c r="N430" s="56">
        <v>5.0599999999998979E-3</v>
      </c>
      <c r="O430" s="56">
        <v>0</v>
      </c>
      <c r="P430" s="56">
        <v>0</v>
      </c>
      <c r="Q430" s="56">
        <v>1.0199999999999999E-3</v>
      </c>
      <c r="R430" s="56">
        <v>0</v>
      </c>
      <c r="S430" s="56">
        <v>7.11E-3</v>
      </c>
      <c r="T430" s="56">
        <v>8.1220000000000001E-2</v>
      </c>
      <c r="U430" s="56">
        <v>6.0909999999999999E-2</v>
      </c>
      <c r="V430" s="56">
        <v>0.10152</v>
      </c>
      <c r="W430" s="56">
        <v>6.0899999999999999E-3</v>
      </c>
      <c r="X430" s="56">
        <v>0</v>
      </c>
      <c r="Y430" s="56">
        <v>0</v>
      </c>
      <c r="Z430" s="56">
        <v>0</v>
      </c>
      <c r="AA430" s="56">
        <v>8.1200000000000005E-3</v>
      </c>
      <c r="AB430" s="56">
        <v>0</v>
      </c>
      <c r="AC430" s="56">
        <v>0</v>
      </c>
      <c r="AE430" s="271">
        <f t="shared" si="19"/>
        <v>1</v>
      </c>
      <c r="AG430" s="192">
        <f t="shared" si="20"/>
        <v>0.26599</v>
      </c>
    </row>
    <row r="431" spans="1:33" x14ac:dyDescent="0.25">
      <c r="A431" s="1">
        <v>1974</v>
      </c>
      <c r="B431" s="1" t="s">
        <v>14</v>
      </c>
      <c r="C431" s="1" t="str">
        <f t="shared" si="18"/>
        <v>1974ABDefault</v>
      </c>
      <c r="D431" s="56">
        <v>0.12182999999999999</v>
      </c>
      <c r="E431" s="56">
        <v>0.4264</v>
      </c>
      <c r="F431" s="56">
        <v>0</v>
      </c>
      <c r="G431" s="56">
        <v>2.4369999999999999E-2</v>
      </c>
      <c r="H431" s="56">
        <v>0.1066</v>
      </c>
      <c r="I431" s="56">
        <v>0</v>
      </c>
      <c r="J431" s="56">
        <v>0</v>
      </c>
      <c r="K431" s="56">
        <v>3.0499999999999998E-3</v>
      </c>
      <c r="L431" s="56">
        <v>6.0899999999999999E-3</v>
      </c>
      <c r="M431" s="56">
        <v>4.061E-2</v>
      </c>
      <c r="N431" s="56">
        <v>5.0599999999998979E-3</v>
      </c>
      <c r="O431" s="56">
        <v>0</v>
      </c>
      <c r="P431" s="56">
        <v>0</v>
      </c>
      <c r="Q431" s="56">
        <v>1.0199999999999999E-3</v>
      </c>
      <c r="R431" s="56">
        <v>0</v>
      </c>
      <c r="S431" s="56">
        <v>7.11E-3</v>
      </c>
      <c r="T431" s="56">
        <v>8.1220000000000001E-2</v>
      </c>
      <c r="U431" s="56">
        <v>6.0909999999999999E-2</v>
      </c>
      <c r="V431" s="56">
        <v>0.10152</v>
      </c>
      <c r="W431" s="56">
        <v>6.0899999999999999E-3</v>
      </c>
      <c r="X431" s="56">
        <v>0</v>
      </c>
      <c r="Y431" s="56">
        <v>0</v>
      </c>
      <c r="Z431" s="56">
        <v>0</v>
      </c>
      <c r="AA431" s="56">
        <v>8.1200000000000005E-3</v>
      </c>
      <c r="AB431" s="56">
        <v>0</v>
      </c>
      <c r="AC431" s="56">
        <v>0</v>
      </c>
      <c r="AE431" s="271">
        <f t="shared" si="19"/>
        <v>1</v>
      </c>
      <c r="AG431" s="192">
        <f t="shared" si="20"/>
        <v>0.26599</v>
      </c>
    </row>
    <row r="432" spans="1:33" x14ac:dyDescent="0.25">
      <c r="A432" s="1">
        <v>1974</v>
      </c>
      <c r="B432" s="1" t="s">
        <v>15</v>
      </c>
      <c r="C432" s="1" t="str">
        <f t="shared" si="18"/>
        <v>1974BCDefault</v>
      </c>
      <c r="D432" s="56">
        <v>0.12182999999999999</v>
      </c>
      <c r="E432" s="56">
        <v>0.4264</v>
      </c>
      <c r="F432" s="56">
        <v>0</v>
      </c>
      <c r="G432" s="56">
        <v>2.4369999999999999E-2</v>
      </c>
      <c r="H432" s="56">
        <v>0.1066</v>
      </c>
      <c r="I432" s="56">
        <v>0</v>
      </c>
      <c r="J432" s="56">
        <v>0</v>
      </c>
      <c r="K432" s="56">
        <v>3.0499999999999998E-3</v>
      </c>
      <c r="L432" s="56">
        <v>6.0899999999999999E-3</v>
      </c>
      <c r="M432" s="56">
        <v>4.061E-2</v>
      </c>
      <c r="N432" s="56">
        <v>5.0599999999998979E-3</v>
      </c>
      <c r="O432" s="56">
        <v>0</v>
      </c>
      <c r="P432" s="56">
        <v>0</v>
      </c>
      <c r="Q432" s="56">
        <v>1.0199999999999999E-3</v>
      </c>
      <c r="R432" s="56">
        <v>0</v>
      </c>
      <c r="S432" s="56">
        <v>7.11E-3</v>
      </c>
      <c r="T432" s="56">
        <v>8.1220000000000001E-2</v>
      </c>
      <c r="U432" s="56">
        <v>6.0909999999999999E-2</v>
      </c>
      <c r="V432" s="56">
        <v>0.10152</v>
      </c>
      <c r="W432" s="56">
        <v>6.0899999999999999E-3</v>
      </c>
      <c r="X432" s="56">
        <v>0</v>
      </c>
      <c r="Y432" s="56">
        <v>0</v>
      </c>
      <c r="Z432" s="56">
        <v>0</v>
      </c>
      <c r="AA432" s="56">
        <v>8.1200000000000005E-3</v>
      </c>
      <c r="AB432" s="56">
        <v>0</v>
      </c>
      <c r="AC432" s="56">
        <v>0</v>
      </c>
      <c r="AD432" s="51"/>
      <c r="AE432" s="271">
        <f t="shared" si="19"/>
        <v>1</v>
      </c>
      <c r="AG432" s="192">
        <f t="shared" si="20"/>
        <v>0.26599</v>
      </c>
    </row>
    <row r="433" spans="1:33" x14ac:dyDescent="0.25">
      <c r="A433" s="1">
        <v>1974</v>
      </c>
      <c r="B433" s="1" t="s">
        <v>17</v>
      </c>
      <c r="C433" s="1" t="str">
        <f t="shared" si="18"/>
        <v>1974MBDefault</v>
      </c>
      <c r="D433" s="56">
        <v>0.12182999999999999</v>
      </c>
      <c r="E433" s="56">
        <v>0.4264</v>
      </c>
      <c r="F433" s="56">
        <v>0</v>
      </c>
      <c r="G433" s="56">
        <v>2.4369999999999999E-2</v>
      </c>
      <c r="H433" s="56">
        <v>0.1066</v>
      </c>
      <c r="I433" s="56">
        <v>0</v>
      </c>
      <c r="J433" s="56">
        <v>0</v>
      </c>
      <c r="K433" s="56">
        <v>3.0499999999999998E-3</v>
      </c>
      <c r="L433" s="56">
        <v>6.0899999999999999E-3</v>
      </c>
      <c r="M433" s="56">
        <v>4.061E-2</v>
      </c>
      <c r="N433" s="56">
        <v>5.0599999999998979E-3</v>
      </c>
      <c r="O433" s="56">
        <v>0</v>
      </c>
      <c r="P433" s="56">
        <v>0</v>
      </c>
      <c r="Q433" s="56">
        <v>1.0199999999999999E-3</v>
      </c>
      <c r="R433" s="56">
        <v>0</v>
      </c>
      <c r="S433" s="56">
        <v>7.11E-3</v>
      </c>
      <c r="T433" s="56">
        <v>8.1220000000000001E-2</v>
      </c>
      <c r="U433" s="56">
        <v>6.0909999999999999E-2</v>
      </c>
      <c r="V433" s="56">
        <v>0.10152</v>
      </c>
      <c r="W433" s="56">
        <v>6.0899999999999999E-3</v>
      </c>
      <c r="X433" s="56">
        <v>0</v>
      </c>
      <c r="Y433" s="56">
        <v>0</v>
      </c>
      <c r="Z433" s="56">
        <v>0</v>
      </c>
      <c r="AA433" s="56">
        <v>8.1200000000000005E-3</v>
      </c>
      <c r="AB433" s="56">
        <v>0</v>
      </c>
      <c r="AC433" s="56">
        <v>0</v>
      </c>
      <c r="AE433" s="271">
        <f t="shared" si="19"/>
        <v>1</v>
      </c>
      <c r="AG433" s="192">
        <f t="shared" si="20"/>
        <v>0.26599</v>
      </c>
    </row>
    <row r="434" spans="1:33" x14ac:dyDescent="0.25">
      <c r="A434" s="1">
        <v>1974</v>
      </c>
      <c r="B434" s="1" t="s">
        <v>20</v>
      </c>
      <c r="C434" s="1" t="str">
        <f t="shared" si="18"/>
        <v>1974NBDefault</v>
      </c>
      <c r="D434" s="56">
        <v>0.12182999999999999</v>
      </c>
      <c r="E434" s="56">
        <v>0.4264</v>
      </c>
      <c r="F434" s="56">
        <v>0</v>
      </c>
      <c r="G434" s="56">
        <v>2.4369999999999999E-2</v>
      </c>
      <c r="H434" s="56">
        <v>0.1066</v>
      </c>
      <c r="I434" s="56">
        <v>0</v>
      </c>
      <c r="J434" s="56">
        <v>0</v>
      </c>
      <c r="K434" s="56">
        <v>3.0499999999999998E-3</v>
      </c>
      <c r="L434" s="56">
        <v>6.0899999999999999E-3</v>
      </c>
      <c r="M434" s="56">
        <v>4.061E-2</v>
      </c>
      <c r="N434" s="56">
        <v>5.0599999999998979E-3</v>
      </c>
      <c r="O434" s="56">
        <v>0</v>
      </c>
      <c r="P434" s="56">
        <v>0</v>
      </c>
      <c r="Q434" s="56">
        <v>1.0199999999999999E-3</v>
      </c>
      <c r="R434" s="56">
        <v>0</v>
      </c>
      <c r="S434" s="56">
        <v>7.11E-3</v>
      </c>
      <c r="T434" s="56">
        <v>8.1220000000000001E-2</v>
      </c>
      <c r="U434" s="56">
        <v>6.0909999999999999E-2</v>
      </c>
      <c r="V434" s="56">
        <v>0.10152</v>
      </c>
      <c r="W434" s="56">
        <v>6.0899999999999999E-3</v>
      </c>
      <c r="X434" s="56">
        <v>0</v>
      </c>
      <c r="Y434" s="56">
        <v>0</v>
      </c>
      <c r="Z434" s="56">
        <v>0</v>
      </c>
      <c r="AA434" s="56">
        <v>8.1200000000000005E-3</v>
      </c>
      <c r="AB434" s="56">
        <v>0</v>
      </c>
      <c r="AC434" s="56">
        <v>0</v>
      </c>
      <c r="AE434" s="271">
        <f t="shared" si="19"/>
        <v>1</v>
      </c>
      <c r="AG434" s="192">
        <f t="shared" si="20"/>
        <v>0.26599</v>
      </c>
    </row>
    <row r="435" spans="1:33" x14ac:dyDescent="0.25">
      <c r="A435" s="1">
        <v>1974</v>
      </c>
      <c r="B435" s="1" t="s">
        <v>21</v>
      </c>
      <c r="C435" s="1" t="str">
        <f t="shared" si="18"/>
        <v>1974NLDefault</v>
      </c>
      <c r="D435" s="56">
        <v>0.12182999999999999</v>
      </c>
      <c r="E435" s="56">
        <v>0.4264</v>
      </c>
      <c r="F435" s="56">
        <v>0</v>
      </c>
      <c r="G435" s="56">
        <v>2.4369999999999999E-2</v>
      </c>
      <c r="H435" s="56">
        <v>0.1066</v>
      </c>
      <c r="I435" s="56">
        <v>0</v>
      </c>
      <c r="J435" s="56">
        <v>0</v>
      </c>
      <c r="K435" s="56">
        <v>3.0499999999999998E-3</v>
      </c>
      <c r="L435" s="56">
        <v>6.0899999999999999E-3</v>
      </c>
      <c r="M435" s="56">
        <v>4.061E-2</v>
      </c>
      <c r="N435" s="56">
        <v>5.0599999999998979E-3</v>
      </c>
      <c r="O435" s="56">
        <v>0</v>
      </c>
      <c r="P435" s="56">
        <v>0</v>
      </c>
      <c r="Q435" s="56">
        <v>1.0199999999999999E-3</v>
      </c>
      <c r="R435" s="56">
        <v>0</v>
      </c>
      <c r="S435" s="56">
        <v>7.11E-3</v>
      </c>
      <c r="T435" s="56">
        <v>8.1220000000000001E-2</v>
      </c>
      <c r="U435" s="56">
        <v>6.0909999999999999E-2</v>
      </c>
      <c r="V435" s="56">
        <v>0.10152</v>
      </c>
      <c r="W435" s="56">
        <v>6.0899999999999999E-3</v>
      </c>
      <c r="X435" s="56">
        <v>0</v>
      </c>
      <c r="Y435" s="56">
        <v>0</v>
      </c>
      <c r="Z435" s="56">
        <v>0</v>
      </c>
      <c r="AA435" s="56">
        <v>8.1200000000000005E-3</v>
      </c>
      <c r="AB435" s="56">
        <v>0</v>
      </c>
      <c r="AC435" s="56">
        <v>0</v>
      </c>
      <c r="AE435" s="271">
        <f t="shared" si="19"/>
        <v>1</v>
      </c>
      <c r="AG435" s="192">
        <f t="shared" si="20"/>
        <v>0.26599</v>
      </c>
    </row>
    <row r="436" spans="1:33" x14ac:dyDescent="0.25">
      <c r="A436" s="1">
        <v>1974</v>
      </c>
      <c r="B436" s="1" t="s">
        <v>22</v>
      </c>
      <c r="C436" s="1" t="str">
        <f t="shared" si="18"/>
        <v>1974NSDefault</v>
      </c>
      <c r="D436" s="56">
        <v>0.12182999999999999</v>
      </c>
      <c r="E436" s="56">
        <v>0.4264</v>
      </c>
      <c r="F436" s="56">
        <v>0</v>
      </c>
      <c r="G436" s="56">
        <v>2.4369999999999999E-2</v>
      </c>
      <c r="H436" s="56">
        <v>0.1066</v>
      </c>
      <c r="I436" s="56">
        <v>0</v>
      </c>
      <c r="J436" s="56">
        <v>0</v>
      </c>
      <c r="K436" s="56">
        <v>3.0499999999999998E-3</v>
      </c>
      <c r="L436" s="56">
        <v>6.0899999999999999E-3</v>
      </c>
      <c r="M436" s="56">
        <v>4.061E-2</v>
      </c>
      <c r="N436" s="56">
        <v>5.0599999999998979E-3</v>
      </c>
      <c r="O436" s="56">
        <v>0</v>
      </c>
      <c r="P436" s="56">
        <v>0</v>
      </c>
      <c r="Q436" s="56">
        <v>1.0199999999999999E-3</v>
      </c>
      <c r="R436" s="56">
        <v>0</v>
      </c>
      <c r="S436" s="56">
        <v>7.11E-3</v>
      </c>
      <c r="T436" s="56">
        <v>8.1220000000000001E-2</v>
      </c>
      <c r="U436" s="56">
        <v>6.0909999999999999E-2</v>
      </c>
      <c r="V436" s="56">
        <v>0.10152</v>
      </c>
      <c r="W436" s="56">
        <v>6.0899999999999999E-3</v>
      </c>
      <c r="X436" s="56">
        <v>0</v>
      </c>
      <c r="Y436" s="56">
        <v>0</v>
      </c>
      <c r="Z436" s="56">
        <v>0</v>
      </c>
      <c r="AA436" s="56">
        <v>8.1200000000000005E-3</v>
      </c>
      <c r="AB436" s="56">
        <v>0</v>
      </c>
      <c r="AC436" s="56">
        <v>0</v>
      </c>
      <c r="AE436" s="271">
        <f t="shared" si="19"/>
        <v>1</v>
      </c>
      <c r="AG436" s="192">
        <f t="shared" si="20"/>
        <v>0.26599</v>
      </c>
    </row>
    <row r="437" spans="1:33" x14ac:dyDescent="0.25">
      <c r="A437" s="1">
        <v>1974</v>
      </c>
      <c r="B437" s="1" t="s">
        <v>24</v>
      </c>
      <c r="C437" s="1" t="str">
        <f t="shared" si="18"/>
        <v>1974NTDefault</v>
      </c>
      <c r="D437" s="56">
        <v>0.12182999999999999</v>
      </c>
      <c r="E437" s="56">
        <v>0.4264</v>
      </c>
      <c r="F437" s="56">
        <v>0</v>
      </c>
      <c r="G437" s="56">
        <v>2.4369999999999999E-2</v>
      </c>
      <c r="H437" s="56">
        <v>0.1066</v>
      </c>
      <c r="I437" s="56">
        <v>0</v>
      </c>
      <c r="J437" s="56">
        <v>0</v>
      </c>
      <c r="K437" s="56">
        <v>3.0499999999999998E-3</v>
      </c>
      <c r="L437" s="56">
        <v>6.0899999999999999E-3</v>
      </c>
      <c r="M437" s="56">
        <v>4.061E-2</v>
      </c>
      <c r="N437" s="56">
        <v>5.0599999999998979E-3</v>
      </c>
      <c r="O437" s="56">
        <v>0</v>
      </c>
      <c r="P437" s="56">
        <v>0</v>
      </c>
      <c r="Q437" s="56">
        <v>1.0199999999999999E-3</v>
      </c>
      <c r="R437" s="56">
        <v>0</v>
      </c>
      <c r="S437" s="56">
        <v>7.11E-3</v>
      </c>
      <c r="T437" s="56">
        <v>8.1220000000000001E-2</v>
      </c>
      <c r="U437" s="56">
        <v>6.0909999999999999E-2</v>
      </c>
      <c r="V437" s="56">
        <v>0.10152</v>
      </c>
      <c r="W437" s="56">
        <v>6.0899999999999999E-3</v>
      </c>
      <c r="X437" s="56">
        <v>0</v>
      </c>
      <c r="Y437" s="56">
        <v>0</v>
      </c>
      <c r="Z437" s="56">
        <v>0</v>
      </c>
      <c r="AA437" s="56">
        <v>8.1200000000000005E-3</v>
      </c>
      <c r="AB437" s="56">
        <v>0</v>
      </c>
      <c r="AC437" s="56">
        <v>0</v>
      </c>
      <c r="AE437" s="271">
        <f t="shared" si="19"/>
        <v>1</v>
      </c>
      <c r="AG437" s="192">
        <f t="shared" si="20"/>
        <v>0.26599</v>
      </c>
    </row>
    <row r="438" spans="1:33" x14ac:dyDescent="0.25">
      <c r="A438" s="1">
        <v>1974</v>
      </c>
      <c r="B438" s="1" t="s">
        <v>25</v>
      </c>
      <c r="C438" s="1" t="str">
        <f t="shared" si="18"/>
        <v>1974NUDefault</v>
      </c>
      <c r="D438" s="56">
        <v>0.12182999999999999</v>
      </c>
      <c r="E438" s="56">
        <v>0.4264</v>
      </c>
      <c r="F438" s="56">
        <v>0</v>
      </c>
      <c r="G438" s="56">
        <v>2.4369999999999999E-2</v>
      </c>
      <c r="H438" s="56">
        <v>0.1066</v>
      </c>
      <c r="I438" s="56">
        <v>0</v>
      </c>
      <c r="J438" s="56">
        <v>0</v>
      </c>
      <c r="K438" s="56">
        <v>3.0499999999999998E-3</v>
      </c>
      <c r="L438" s="56">
        <v>6.0899999999999999E-3</v>
      </c>
      <c r="M438" s="56">
        <v>4.061E-2</v>
      </c>
      <c r="N438" s="56">
        <v>5.0599999999998979E-3</v>
      </c>
      <c r="O438" s="56">
        <v>0</v>
      </c>
      <c r="P438" s="56">
        <v>0</v>
      </c>
      <c r="Q438" s="56">
        <v>1.0199999999999999E-3</v>
      </c>
      <c r="R438" s="56">
        <v>0</v>
      </c>
      <c r="S438" s="56">
        <v>7.11E-3</v>
      </c>
      <c r="T438" s="56">
        <v>8.1220000000000001E-2</v>
      </c>
      <c r="U438" s="56">
        <v>6.0909999999999999E-2</v>
      </c>
      <c r="V438" s="56">
        <v>0.10152</v>
      </c>
      <c r="W438" s="56">
        <v>6.0899999999999999E-3</v>
      </c>
      <c r="X438" s="56">
        <v>0</v>
      </c>
      <c r="Y438" s="56">
        <v>0</v>
      </c>
      <c r="Z438" s="56">
        <v>0</v>
      </c>
      <c r="AA438" s="56">
        <v>8.1200000000000005E-3</v>
      </c>
      <c r="AB438" s="56">
        <v>0</v>
      </c>
      <c r="AC438" s="56">
        <v>0</v>
      </c>
      <c r="AE438" s="271">
        <f t="shared" si="19"/>
        <v>1</v>
      </c>
      <c r="AG438" s="192">
        <f t="shared" si="20"/>
        <v>0.26599</v>
      </c>
    </row>
    <row r="439" spans="1:33" x14ac:dyDescent="0.25">
      <c r="A439" s="1">
        <v>1974</v>
      </c>
      <c r="B439" s="1" t="s">
        <v>18</v>
      </c>
      <c r="C439" s="1" t="str">
        <f t="shared" si="18"/>
        <v>1974ONDefault</v>
      </c>
      <c r="D439" s="56">
        <v>0.12182999999999999</v>
      </c>
      <c r="E439" s="56">
        <v>0.4264</v>
      </c>
      <c r="F439" s="56">
        <v>0</v>
      </c>
      <c r="G439" s="56">
        <v>2.4369999999999999E-2</v>
      </c>
      <c r="H439" s="56">
        <v>0.1066</v>
      </c>
      <c r="I439" s="56">
        <v>0</v>
      </c>
      <c r="J439" s="56">
        <v>0</v>
      </c>
      <c r="K439" s="56">
        <v>3.0499999999999998E-3</v>
      </c>
      <c r="L439" s="56">
        <v>6.0899999999999999E-3</v>
      </c>
      <c r="M439" s="56">
        <v>4.061E-2</v>
      </c>
      <c r="N439" s="56">
        <v>5.0599999999998979E-3</v>
      </c>
      <c r="O439" s="56">
        <v>0</v>
      </c>
      <c r="P439" s="56">
        <v>0</v>
      </c>
      <c r="Q439" s="56">
        <v>1.0199999999999999E-3</v>
      </c>
      <c r="R439" s="56">
        <v>0</v>
      </c>
      <c r="S439" s="56">
        <v>7.11E-3</v>
      </c>
      <c r="T439" s="56">
        <v>8.1220000000000001E-2</v>
      </c>
      <c r="U439" s="56">
        <v>6.0909999999999999E-2</v>
      </c>
      <c r="V439" s="56">
        <v>0.10152</v>
      </c>
      <c r="W439" s="56">
        <v>6.0899999999999999E-3</v>
      </c>
      <c r="X439" s="56">
        <v>0</v>
      </c>
      <c r="Y439" s="56">
        <v>0</v>
      </c>
      <c r="Z439" s="56">
        <v>0</v>
      </c>
      <c r="AA439" s="56">
        <v>8.1200000000000005E-3</v>
      </c>
      <c r="AB439" s="56">
        <v>0</v>
      </c>
      <c r="AC439" s="56">
        <v>0</v>
      </c>
      <c r="AE439" s="271">
        <f t="shared" si="19"/>
        <v>1</v>
      </c>
      <c r="AG439" s="192">
        <f t="shared" si="20"/>
        <v>0.26599</v>
      </c>
    </row>
    <row r="440" spans="1:33" x14ac:dyDescent="0.25">
      <c r="A440" s="1">
        <v>1974</v>
      </c>
      <c r="B440" s="1" t="s">
        <v>23</v>
      </c>
      <c r="C440" s="1" t="str">
        <f t="shared" si="18"/>
        <v>1974PEDefault</v>
      </c>
      <c r="D440" s="56">
        <v>0.12182999999999999</v>
      </c>
      <c r="E440" s="56">
        <v>0.4264</v>
      </c>
      <c r="F440" s="56">
        <v>0</v>
      </c>
      <c r="G440" s="56">
        <v>2.4369999999999999E-2</v>
      </c>
      <c r="H440" s="56">
        <v>0.1066</v>
      </c>
      <c r="I440" s="56">
        <v>0</v>
      </c>
      <c r="J440" s="56">
        <v>0</v>
      </c>
      <c r="K440" s="56">
        <v>3.0499999999999998E-3</v>
      </c>
      <c r="L440" s="56">
        <v>6.0899999999999999E-3</v>
      </c>
      <c r="M440" s="56">
        <v>4.061E-2</v>
      </c>
      <c r="N440" s="56">
        <v>5.0599999999998979E-3</v>
      </c>
      <c r="O440" s="56">
        <v>0</v>
      </c>
      <c r="P440" s="56">
        <v>0</v>
      </c>
      <c r="Q440" s="56">
        <v>1.0199999999999999E-3</v>
      </c>
      <c r="R440" s="56">
        <v>0</v>
      </c>
      <c r="S440" s="56">
        <v>7.11E-3</v>
      </c>
      <c r="T440" s="56">
        <v>8.1220000000000001E-2</v>
      </c>
      <c r="U440" s="56">
        <v>6.0909999999999999E-2</v>
      </c>
      <c r="V440" s="56">
        <v>0.10152</v>
      </c>
      <c r="W440" s="56">
        <v>6.0899999999999999E-3</v>
      </c>
      <c r="X440" s="56">
        <v>0</v>
      </c>
      <c r="Y440" s="56">
        <v>0</v>
      </c>
      <c r="Z440" s="56">
        <v>0</v>
      </c>
      <c r="AA440" s="56">
        <v>8.1200000000000005E-3</v>
      </c>
      <c r="AB440" s="56">
        <v>0</v>
      </c>
      <c r="AC440" s="56">
        <v>0</v>
      </c>
      <c r="AE440" s="271">
        <f t="shared" si="19"/>
        <v>1</v>
      </c>
      <c r="AG440" s="192">
        <f t="shared" si="20"/>
        <v>0.26599</v>
      </c>
    </row>
    <row r="441" spans="1:33" x14ac:dyDescent="0.25">
      <c r="A441" s="1">
        <v>1974</v>
      </c>
      <c r="B441" s="1" t="s">
        <v>19</v>
      </c>
      <c r="C441" s="1" t="str">
        <f t="shared" si="18"/>
        <v>1974QCDefault</v>
      </c>
      <c r="D441" s="56">
        <v>0.12182999999999999</v>
      </c>
      <c r="E441" s="56">
        <v>0.4264</v>
      </c>
      <c r="F441" s="56">
        <v>0</v>
      </c>
      <c r="G441" s="56">
        <v>2.4369999999999999E-2</v>
      </c>
      <c r="H441" s="56">
        <v>0.1066</v>
      </c>
      <c r="I441" s="56">
        <v>0</v>
      </c>
      <c r="J441" s="56">
        <v>0</v>
      </c>
      <c r="K441" s="56">
        <v>3.0499999999999998E-3</v>
      </c>
      <c r="L441" s="56">
        <v>6.0899999999999999E-3</v>
      </c>
      <c r="M441" s="56">
        <v>4.061E-2</v>
      </c>
      <c r="N441" s="56">
        <v>5.0599999999998979E-3</v>
      </c>
      <c r="O441" s="56">
        <v>0</v>
      </c>
      <c r="P441" s="56">
        <v>0</v>
      </c>
      <c r="Q441" s="56">
        <v>1.0199999999999999E-3</v>
      </c>
      <c r="R441" s="56">
        <v>0</v>
      </c>
      <c r="S441" s="56">
        <v>7.11E-3</v>
      </c>
      <c r="T441" s="56">
        <v>8.1220000000000001E-2</v>
      </c>
      <c r="U441" s="56">
        <v>6.0909999999999999E-2</v>
      </c>
      <c r="V441" s="56">
        <v>0.10152</v>
      </c>
      <c r="W441" s="56">
        <v>6.0899999999999999E-3</v>
      </c>
      <c r="X441" s="56">
        <v>0</v>
      </c>
      <c r="Y441" s="56">
        <v>0</v>
      </c>
      <c r="Z441" s="56">
        <v>0</v>
      </c>
      <c r="AA441" s="56">
        <v>8.1200000000000005E-3</v>
      </c>
      <c r="AB441" s="56">
        <v>0</v>
      </c>
      <c r="AC441" s="56">
        <v>0</v>
      </c>
      <c r="AD441" s="51"/>
      <c r="AE441" s="271">
        <f t="shared" si="19"/>
        <v>1</v>
      </c>
      <c r="AG441" s="192">
        <f t="shared" si="20"/>
        <v>0.26599</v>
      </c>
    </row>
    <row r="442" spans="1:33" x14ac:dyDescent="0.25">
      <c r="A442" s="1">
        <v>1974</v>
      </c>
      <c r="B442" s="1" t="s">
        <v>16</v>
      </c>
      <c r="C442" s="1" t="str">
        <f t="shared" si="18"/>
        <v>1974SKDefault</v>
      </c>
      <c r="D442" s="56">
        <v>0.12182999999999999</v>
      </c>
      <c r="E442" s="56">
        <v>0.4264</v>
      </c>
      <c r="F442" s="56">
        <v>0</v>
      </c>
      <c r="G442" s="56">
        <v>2.4369999999999999E-2</v>
      </c>
      <c r="H442" s="56">
        <v>0.1066</v>
      </c>
      <c r="I442" s="56">
        <v>0</v>
      </c>
      <c r="J442" s="56">
        <v>0</v>
      </c>
      <c r="K442" s="56">
        <v>3.0499999999999998E-3</v>
      </c>
      <c r="L442" s="56">
        <v>6.0899999999999999E-3</v>
      </c>
      <c r="M442" s="56">
        <v>4.061E-2</v>
      </c>
      <c r="N442" s="56">
        <v>5.0599999999998979E-3</v>
      </c>
      <c r="O442" s="56">
        <v>0</v>
      </c>
      <c r="P442" s="56">
        <v>0</v>
      </c>
      <c r="Q442" s="56">
        <v>1.0199999999999999E-3</v>
      </c>
      <c r="R442" s="56">
        <v>0</v>
      </c>
      <c r="S442" s="56">
        <v>7.11E-3</v>
      </c>
      <c r="T442" s="56">
        <v>8.1220000000000001E-2</v>
      </c>
      <c r="U442" s="56">
        <v>6.0909999999999999E-2</v>
      </c>
      <c r="V442" s="56">
        <v>0.10152</v>
      </c>
      <c r="W442" s="56">
        <v>6.0899999999999999E-3</v>
      </c>
      <c r="X442" s="56">
        <v>0</v>
      </c>
      <c r="Y442" s="56">
        <v>0</v>
      </c>
      <c r="Z442" s="56">
        <v>0</v>
      </c>
      <c r="AA442" s="56">
        <v>8.1200000000000005E-3</v>
      </c>
      <c r="AB442" s="56">
        <v>0</v>
      </c>
      <c r="AC442" s="56">
        <v>0</v>
      </c>
      <c r="AE442" s="271">
        <f t="shared" si="19"/>
        <v>1</v>
      </c>
      <c r="AG442" s="192">
        <f t="shared" si="20"/>
        <v>0.26599</v>
      </c>
    </row>
    <row r="443" spans="1:33" x14ac:dyDescent="0.25">
      <c r="A443" s="1">
        <v>1974</v>
      </c>
      <c r="B443" s="1" t="s">
        <v>26</v>
      </c>
      <c r="C443" s="1" t="str">
        <f t="shared" si="18"/>
        <v>1974YTDefault</v>
      </c>
      <c r="D443" s="56">
        <v>0.12182999999999999</v>
      </c>
      <c r="E443" s="56">
        <v>0.4264</v>
      </c>
      <c r="F443" s="56">
        <v>0</v>
      </c>
      <c r="G443" s="56">
        <v>2.4369999999999999E-2</v>
      </c>
      <c r="H443" s="56">
        <v>0.1066</v>
      </c>
      <c r="I443" s="56">
        <v>0</v>
      </c>
      <c r="J443" s="56">
        <v>0</v>
      </c>
      <c r="K443" s="56">
        <v>3.0499999999999998E-3</v>
      </c>
      <c r="L443" s="56">
        <v>6.0899999999999999E-3</v>
      </c>
      <c r="M443" s="56">
        <v>4.061E-2</v>
      </c>
      <c r="N443" s="56">
        <v>5.0599999999998979E-3</v>
      </c>
      <c r="O443" s="56">
        <v>0</v>
      </c>
      <c r="P443" s="56">
        <v>0</v>
      </c>
      <c r="Q443" s="56">
        <v>1.0199999999999999E-3</v>
      </c>
      <c r="R443" s="56">
        <v>0</v>
      </c>
      <c r="S443" s="56">
        <v>7.11E-3</v>
      </c>
      <c r="T443" s="56">
        <v>8.1220000000000001E-2</v>
      </c>
      <c r="U443" s="56">
        <v>6.0909999999999999E-2</v>
      </c>
      <c r="V443" s="56">
        <v>0.10152</v>
      </c>
      <c r="W443" s="56">
        <v>6.0899999999999999E-3</v>
      </c>
      <c r="X443" s="56">
        <v>0</v>
      </c>
      <c r="Y443" s="56">
        <v>0</v>
      </c>
      <c r="Z443" s="56">
        <v>0</v>
      </c>
      <c r="AA443" s="56">
        <v>8.1200000000000005E-3</v>
      </c>
      <c r="AB443" s="56">
        <v>0</v>
      </c>
      <c r="AC443" s="56">
        <v>0</v>
      </c>
      <c r="AE443" s="271">
        <f t="shared" si="19"/>
        <v>1</v>
      </c>
      <c r="AG443" s="192">
        <f t="shared" si="20"/>
        <v>0.26599</v>
      </c>
    </row>
    <row r="444" spans="1:33" x14ac:dyDescent="0.25">
      <c r="A444" s="1">
        <v>1975</v>
      </c>
      <c r="B444" s="1" t="s">
        <v>14</v>
      </c>
      <c r="C444" s="1" t="str">
        <f t="shared" si="18"/>
        <v>1975ABDefault</v>
      </c>
      <c r="D444" s="56">
        <v>0.12182999999999999</v>
      </c>
      <c r="E444" s="56">
        <v>0.4264</v>
      </c>
      <c r="F444" s="56">
        <v>0</v>
      </c>
      <c r="G444" s="56">
        <v>2.4369999999999999E-2</v>
      </c>
      <c r="H444" s="56">
        <v>0.1066</v>
      </c>
      <c r="I444" s="56">
        <v>0</v>
      </c>
      <c r="J444" s="56">
        <v>0</v>
      </c>
      <c r="K444" s="56">
        <v>3.0499999999999998E-3</v>
      </c>
      <c r="L444" s="56">
        <v>6.0899999999999999E-3</v>
      </c>
      <c r="M444" s="56">
        <v>4.061E-2</v>
      </c>
      <c r="N444" s="56">
        <v>5.0599999999998979E-3</v>
      </c>
      <c r="O444" s="56">
        <v>0</v>
      </c>
      <c r="P444" s="56">
        <v>0</v>
      </c>
      <c r="Q444" s="56">
        <v>1.0199999999999999E-3</v>
      </c>
      <c r="R444" s="56">
        <v>0</v>
      </c>
      <c r="S444" s="56">
        <v>7.11E-3</v>
      </c>
      <c r="T444" s="56">
        <v>8.1220000000000001E-2</v>
      </c>
      <c r="U444" s="56">
        <v>6.0909999999999999E-2</v>
      </c>
      <c r="V444" s="56">
        <v>0.10152</v>
      </c>
      <c r="W444" s="56">
        <v>6.0899999999999999E-3</v>
      </c>
      <c r="X444" s="56">
        <v>0</v>
      </c>
      <c r="Y444" s="56">
        <v>0</v>
      </c>
      <c r="Z444" s="56">
        <v>0</v>
      </c>
      <c r="AA444" s="56">
        <v>8.1200000000000005E-3</v>
      </c>
      <c r="AB444" s="56">
        <v>0</v>
      </c>
      <c r="AC444" s="56">
        <v>0</v>
      </c>
      <c r="AE444" s="271">
        <f t="shared" si="19"/>
        <v>1</v>
      </c>
      <c r="AG444" s="192">
        <f t="shared" si="20"/>
        <v>0.26599</v>
      </c>
    </row>
    <row r="445" spans="1:33" x14ac:dyDescent="0.25">
      <c r="A445" s="1">
        <v>1975</v>
      </c>
      <c r="B445" s="1" t="s">
        <v>15</v>
      </c>
      <c r="C445" s="1" t="str">
        <f t="shared" si="18"/>
        <v>1975BCDefault</v>
      </c>
      <c r="D445" s="56">
        <v>0.12182999999999999</v>
      </c>
      <c r="E445" s="56">
        <v>0.4264</v>
      </c>
      <c r="F445" s="56">
        <v>0</v>
      </c>
      <c r="G445" s="56">
        <v>2.4369999999999999E-2</v>
      </c>
      <c r="H445" s="56">
        <v>0.1066</v>
      </c>
      <c r="I445" s="56">
        <v>0</v>
      </c>
      <c r="J445" s="56">
        <v>0</v>
      </c>
      <c r="K445" s="56">
        <v>3.0499999999999998E-3</v>
      </c>
      <c r="L445" s="56">
        <v>6.0899999999999999E-3</v>
      </c>
      <c r="M445" s="56">
        <v>4.061E-2</v>
      </c>
      <c r="N445" s="56">
        <v>5.0599999999998979E-3</v>
      </c>
      <c r="O445" s="56">
        <v>0</v>
      </c>
      <c r="P445" s="56">
        <v>0</v>
      </c>
      <c r="Q445" s="56">
        <v>1.0199999999999999E-3</v>
      </c>
      <c r="R445" s="56">
        <v>0</v>
      </c>
      <c r="S445" s="56">
        <v>7.11E-3</v>
      </c>
      <c r="T445" s="56">
        <v>8.1220000000000001E-2</v>
      </c>
      <c r="U445" s="56">
        <v>6.0909999999999999E-2</v>
      </c>
      <c r="V445" s="56">
        <v>0.10152</v>
      </c>
      <c r="W445" s="56">
        <v>6.0899999999999999E-3</v>
      </c>
      <c r="X445" s="56">
        <v>0</v>
      </c>
      <c r="Y445" s="56">
        <v>0</v>
      </c>
      <c r="Z445" s="56">
        <v>0</v>
      </c>
      <c r="AA445" s="56">
        <v>8.1200000000000005E-3</v>
      </c>
      <c r="AB445" s="56">
        <v>0</v>
      </c>
      <c r="AC445" s="56">
        <v>0</v>
      </c>
      <c r="AD445" s="51"/>
      <c r="AE445" s="271">
        <f t="shared" si="19"/>
        <v>1</v>
      </c>
      <c r="AG445" s="192">
        <f t="shared" si="20"/>
        <v>0.26599</v>
      </c>
    </row>
    <row r="446" spans="1:33" x14ac:dyDescent="0.25">
      <c r="A446" s="1">
        <v>1975</v>
      </c>
      <c r="B446" s="1" t="s">
        <v>17</v>
      </c>
      <c r="C446" s="1" t="str">
        <f t="shared" si="18"/>
        <v>1975MBDefault</v>
      </c>
      <c r="D446" s="56">
        <v>0.12182999999999999</v>
      </c>
      <c r="E446" s="56">
        <v>0.4264</v>
      </c>
      <c r="F446" s="56">
        <v>0</v>
      </c>
      <c r="G446" s="56">
        <v>2.4369999999999999E-2</v>
      </c>
      <c r="H446" s="56">
        <v>0.1066</v>
      </c>
      <c r="I446" s="56">
        <v>0</v>
      </c>
      <c r="J446" s="56">
        <v>0</v>
      </c>
      <c r="K446" s="56">
        <v>3.0499999999999998E-3</v>
      </c>
      <c r="L446" s="56">
        <v>6.0899999999999999E-3</v>
      </c>
      <c r="M446" s="56">
        <v>4.061E-2</v>
      </c>
      <c r="N446" s="56">
        <v>5.0599999999998979E-3</v>
      </c>
      <c r="O446" s="56">
        <v>0</v>
      </c>
      <c r="P446" s="56">
        <v>0</v>
      </c>
      <c r="Q446" s="56">
        <v>1.0199999999999999E-3</v>
      </c>
      <c r="R446" s="56">
        <v>0</v>
      </c>
      <c r="S446" s="56">
        <v>7.11E-3</v>
      </c>
      <c r="T446" s="56">
        <v>8.1220000000000001E-2</v>
      </c>
      <c r="U446" s="56">
        <v>6.0909999999999999E-2</v>
      </c>
      <c r="V446" s="56">
        <v>0.10152</v>
      </c>
      <c r="W446" s="56">
        <v>6.0899999999999999E-3</v>
      </c>
      <c r="X446" s="56">
        <v>0</v>
      </c>
      <c r="Y446" s="56">
        <v>0</v>
      </c>
      <c r="Z446" s="56">
        <v>0</v>
      </c>
      <c r="AA446" s="56">
        <v>8.1200000000000005E-3</v>
      </c>
      <c r="AB446" s="56">
        <v>0</v>
      </c>
      <c r="AC446" s="56">
        <v>0</v>
      </c>
      <c r="AE446" s="271">
        <f t="shared" si="19"/>
        <v>1</v>
      </c>
      <c r="AG446" s="192">
        <f t="shared" si="20"/>
        <v>0.26599</v>
      </c>
    </row>
    <row r="447" spans="1:33" x14ac:dyDescent="0.25">
      <c r="A447" s="1">
        <v>1975</v>
      </c>
      <c r="B447" s="1" t="s">
        <v>20</v>
      </c>
      <c r="C447" s="1" t="str">
        <f t="shared" si="18"/>
        <v>1975NBDefault</v>
      </c>
      <c r="D447" s="56">
        <v>0.12182999999999999</v>
      </c>
      <c r="E447" s="56">
        <v>0.4264</v>
      </c>
      <c r="F447" s="56">
        <v>0</v>
      </c>
      <c r="G447" s="56">
        <v>2.4369999999999999E-2</v>
      </c>
      <c r="H447" s="56">
        <v>0.1066</v>
      </c>
      <c r="I447" s="56">
        <v>0</v>
      </c>
      <c r="J447" s="56">
        <v>0</v>
      </c>
      <c r="K447" s="56">
        <v>3.0499999999999998E-3</v>
      </c>
      <c r="L447" s="56">
        <v>6.0899999999999999E-3</v>
      </c>
      <c r="M447" s="56">
        <v>4.061E-2</v>
      </c>
      <c r="N447" s="56">
        <v>5.0599999999998979E-3</v>
      </c>
      <c r="O447" s="56">
        <v>0</v>
      </c>
      <c r="P447" s="56">
        <v>0</v>
      </c>
      <c r="Q447" s="56">
        <v>1.0199999999999999E-3</v>
      </c>
      <c r="R447" s="56">
        <v>0</v>
      </c>
      <c r="S447" s="56">
        <v>7.11E-3</v>
      </c>
      <c r="T447" s="56">
        <v>8.1220000000000001E-2</v>
      </c>
      <c r="U447" s="56">
        <v>6.0909999999999999E-2</v>
      </c>
      <c r="V447" s="56">
        <v>0.10152</v>
      </c>
      <c r="W447" s="56">
        <v>6.0899999999999999E-3</v>
      </c>
      <c r="X447" s="56">
        <v>0</v>
      </c>
      <c r="Y447" s="56">
        <v>0</v>
      </c>
      <c r="Z447" s="56">
        <v>0</v>
      </c>
      <c r="AA447" s="56">
        <v>8.1200000000000005E-3</v>
      </c>
      <c r="AB447" s="56">
        <v>0</v>
      </c>
      <c r="AC447" s="56">
        <v>0</v>
      </c>
      <c r="AE447" s="271">
        <f t="shared" si="19"/>
        <v>1</v>
      </c>
      <c r="AG447" s="192">
        <f t="shared" si="20"/>
        <v>0.26599</v>
      </c>
    </row>
    <row r="448" spans="1:33" x14ac:dyDescent="0.25">
      <c r="A448" s="1">
        <v>1975</v>
      </c>
      <c r="B448" s="1" t="s">
        <v>21</v>
      </c>
      <c r="C448" s="1" t="str">
        <f t="shared" si="18"/>
        <v>1975NLDefault</v>
      </c>
      <c r="D448" s="56">
        <v>0.12182999999999999</v>
      </c>
      <c r="E448" s="56">
        <v>0.4264</v>
      </c>
      <c r="F448" s="56">
        <v>0</v>
      </c>
      <c r="G448" s="56">
        <v>2.4369999999999999E-2</v>
      </c>
      <c r="H448" s="56">
        <v>0.1066</v>
      </c>
      <c r="I448" s="56">
        <v>0</v>
      </c>
      <c r="J448" s="56">
        <v>0</v>
      </c>
      <c r="K448" s="56">
        <v>3.0499999999999998E-3</v>
      </c>
      <c r="L448" s="56">
        <v>6.0899999999999999E-3</v>
      </c>
      <c r="M448" s="56">
        <v>4.061E-2</v>
      </c>
      <c r="N448" s="56">
        <v>5.0599999999998979E-3</v>
      </c>
      <c r="O448" s="56">
        <v>0</v>
      </c>
      <c r="P448" s="56">
        <v>0</v>
      </c>
      <c r="Q448" s="56">
        <v>1.0199999999999999E-3</v>
      </c>
      <c r="R448" s="56">
        <v>0</v>
      </c>
      <c r="S448" s="56">
        <v>7.11E-3</v>
      </c>
      <c r="T448" s="56">
        <v>8.1220000000000001E-2</v>
      </c>
      <c r="U448" s="56">
        <v>6.0909999999999999E-2</v>
      </c>
      <c r="V448" s="56">
        <v>0.10152</v>
      </c>
      <c r="W448" s="56">
        <v>6.0899999999999999E-3</v>
      </c>
      <c r="X448" s="56">
        <v>0</v>
      </c>
      <c r="Y448" s="56">
        <v>0</v>
      </c>
      <c r="Z448" s="56">
        <v>0</v>
      </c>
      <c r="AA448" s="56">
        <v>8.1200000000000005E-3</v>
      </c>
      <c r="AB448" s="56">
        <v>0</v>
      </c>
      <c r="AC448" s="56">
        <v>0</v>
      </c>
      <c r="AE448" s="271">
        <f t="shared" si="19"/>
        <v>1</v>
      </c>
      <c r="AG448" s="192">
        <f t="shared" si="20"/>
        <v>0.26599</v>
      </c>
    </row>
    <row r="449" spans="1:33" x14ac:dyDescent="0.25">
      <c r="A449" s="1">
        <v>1975</v>
      </c>
      <c r="B449" s="1" t="s">
        <v>22</v>
      </c>
      <c r="C449" s="1" t="str">
        <f t="shared" si="18"/>
        <v>1975NSDefault</v>
      </c>
      <c r="D449" s="56">
        <v>0.12182999999999999</v>
      </c>
      <c r="E449" s="56">
        <v>0.4264</v>
      </c>
      <c r="F449" s="56">
        <v>0</v>
      </c>
      <c r="G449" s="56">
        <v>2.4369999999999999E-2</v>
      </c>
      <c r="H449" s="56">
        <v>0.1066</v>
      </c>
      <c r="I449" s="56">
        <v>0</v>
      </c>
      <c r="J449" s="56">
        <v>0</v>
      </c>
      <c r="K449" s="56">
        <v>3.0499999999999998E-3</v>
      </c>
      <c r="L449" s="56">
        <v>6.0899999999999999E-3</v>
      </c>
      <c r="M449" s="56">
        <v>4.061E-2</v>
      </c>
      <c r="N449" s="56">
        <v>5.0599999999998979E-3</v>
      </c>
      <c r="O449" s="56">
        <v>0</v>
      </c>
      <c r="P449" s="56">
        <v>0</v>
      </c>
      <c r="Q449" s="56">
        <v>1.0199999999999999E-3</v>
      </c>
      <c r="R449" s="56">
        <v>0</v>
      </c>
      <c r="S449" s="56">
        <v>7.11E-3</v>
      </c>
      <c r="T449" s="56">
        <v>8.1220000000000001E-2</v>
      </c>
      <c r="U449" s="56">
        <v>6.0909999999999999E-2</v>
      </c>
      <c r="V449" s="56">
        <v>0.10152</v>
      </c>
      <c r="W449" s="56">
        <v>6.0899999999999999E-3</v>
      </c>
      <c r="X449" s="56">
        <v>0</v>
      </c>
      <c r="Y449" s="56">
        <v>0</v>
      </c>
      <c r="Z449" s="56">
        <v>0</v>
      </c>
      <c r="AA449" s="56">
        <v>8.1200000000000005E-3</v>
      </c>
      <c r="AB449" s="56">
        <v>0</v>
      </c>
      <c r="AC449" s="56">
        <v>0</v>
      </c>
      <c r="AE449" s="271">
        <f t="shared" si="19"/>
        <v>1</v>
      </c>
      <c r="AG449" s="192">
        <f t="shared" si="20"/>
        <v>0.26599</v>
      </c>
    </row>
    <row r="450" spans="1:33" x14ac:dyDescent="0.25">
      <c r="A450" s="1">
        <v>1975</v>
      </c>
      <c r="B450" s="1" t="s">
        <v>24</v>
      </c>
      <c r="C450" s="1" t="str">
        <f t="shared" ref="C450:C513" si="21">CONCATENATE(A450,B450,"Default")</f>
        <v>1975NTDefault</v>
      </c>
      <c r="D450" s="56">
        <v>0.12182999999999999</v>
      </c>
      <c r="E450" s="56">
        <v>0.4264</v>
      </c>
      <c r="F450" s="56">
        <v>0</v>
      </c>
      <c r="G450" s="56">
        <v>2.4369999999999999E-2</v>
      </c>
      <c r="H450" s="56">
        <v>0.1066</v>
      </c>
      <c r="I450" s="56">
        <v>0</v>
      </c>
      <c r="J450" s="56">
        <v>0</v>
      </c>
      <c r="K450" s="56">
        <v>3.0499999999999998E-3</v>
      </c>
      <c r="L450" s="56">
        <v>6.0899999999999999E-3</v>
      </c>
      <c r="M450" s="56">
        <v>4.061E-2</v>
      </c>
      <c r="N450" s="56">
        <v>5.0599999999998979E-3</v>
      </c>
      <c r="O450" s="56">
        <v>0</v>
      </c>
      <c r="P450" s="56">
        <v>0</v>
      </c>
      <c r="Q450" s="56">
        <v>1.0199999999999999E-3</v>
      </c>
      <c r="R450" s="56">
        <v>0</v>
      </c>
      <c r="S450" s="56">
        <v>7.11E-3</v>
      </c>
      <c r="T450" s="56">
        <v>8.1220000000000001E-2</v>
      </c>
      <c r="U450" s="56">
        <v>6.0909999999999999E-2</v>
      </c>
      <c r="V450" s="56">
        <v>0.10152</v>
      </c>
      <c r="W450" s="56">
        <v>6.0899999999999999E-3</v>
      </c>
      <c r="X450" s="56">
        <v>0</v>
      </c>
      <c r="Y450" s="56">
        <v>0</v>
      </c>
      <c r="Z450" s="56">
        <v>0</v>
      </c>
      <c r="AA450" s="56">
        <v>8.1200000000000005E-3</v>
      </c>
      <c r="AB450" s="56">
        <v>0</v>
      </c>
      <c r="AC450" s="56">
        <v>0</v>
      </c>
      <c r="AE450" s="271">
        <f t="shared" ref="AE450:AE513" si="22">SUM(D450:AC450)</f>
        <v>1</v>
      </c>
      <c r="AG450" s="192">
        <f t="shared" ref="AG450:AG513" si="23">+SUM(Q450:AC450)</f>
        <v>0.26599</v>
      </c>
    </row>
    <row r="451" spans="1:33" x14ac:dyDescent="0.25">
      <c r="A451" s="1">
        <v>1975</v>
      </c>
      <c r="B451" s="1" t="s">
        <v>25</v>
      </c>
      <c r="C451" s="1" t="str">
        <f t="shared" si="21"/>
        <v>1975NUDefault</v>
      </c>
      <c r="D451" s="56">
        <v>0.12182999999999999</v>
      </c>
      <c r="E451" s="56">
        <v>0.4264</v>
      </c>
      <c r="F451" s="56">
        <v>0</v>
      </c>
      <c r="G451" s="56">
        <v>2.4369999999999999E-2</v>
      </c>
      <c r="H451" s="56">
        <v>0.1066</v>
      </c>
      <c r="I451" s="56">
        <v>0</v>
      </c>
      <c r="J451" s="56">
        <v>0</v>
      </c>
      <c r="K451" s="56">
        <v>3.0499999999999998E-3</v>
      </c>
      <c r="L451" s="56">
        <v>6.0899999999999999E-3</v>
      </c>
      <c r="M451" s="56">
        <v>4.061E-2</v>
      </c>
      <c r="N451" s="56">
        <v>5.0599999999998979E-3</v>
      </c>
      <c r="O451" s="56">
        <v>0</v>
      </c>
      <c r="P451" s="56">
        <v>0</v>
      </c>
      <c r="Q451" s="56">
        <v>1.0199999999999999E-3</v>
      </c>
      <c r="R451" s="56">
        <v>0</v>
      </c>
      <c r="S451" s="56">
        <v>7.11E-3</v>
      </c>
      <c r="T451" s="56">
        <v>8.1220000000000001E-2</v>
      </c>
      <c r="U451" s="56">
        <v>6.0909999999999999E-2</v>
      </c>
      <c r="V451" s="56">
        <v>0.10152</v>
      </c>
      <c r="W451" s="56">
        <v>6.0899999999999999E-3</v>
      </c>
      <c r="X451" s="56">
        <v>0</v>
      </c>
      <c r="Y451" s="56">
        <v>0</v>
      </c>
      <c r="Z451" s="56">
        <v>0</v>
      </c>
      <c r="AA451" s="56">
        <v>8.1200000000000005E-3</v>
      </c>
      <c r="AB451" s="56">
        <v>0</v>
      </c>
      <c r="AC451" s="56">
        <v>0</v>
      </c>
      <c r="AE451" s="271">
        <f t="shared" si="22"/>
        <v>1</v>
      </c>
      <c r="AG451" s="192">
        <f t="shared" si="23"/>
        <v>0.26599</v>
      </c>
    </row>
    <row r="452" spans="1:33" x14ac:dyDescent="0.25">
      <c r="A452" s="1">
        <v>1975</v>
      </c>
      <c r="B452" s="1" t="s">
        <v>18</v>
      </c>
      <c r="C452" s="1" t="str">
        <f t="shared" si="21"/>
        <v>1975ONDefault</v>
      </c>
      <c r="D452" s="56">
        <v>0.12182999999999999</v>
      </c>
      <c r="E452" s="56">
        <v>0.4264</v>
      </c>
      <c r="F452" s="56">
        <v>0</v>
      </c>
      <c r="G452" s="56">
        <v>2.4369999999999999E-2</v>
      </c>
      <c r="H452" s="56">
        <v>0.1066</v>
      </c>
      <c r="I452" s="56">
        <v>0</v>
      </c>
      <c r="J452" s="56">
        <v>0</v>
      </c>
      <c r="K452" s="56">
        <v>3.0499999999999998E-3</v>
      </c>
      <c r="L452" s="56">
        <v>6.0899999999999999E-3</v>
      </c>
      <c r="M452" s="56">
        <v>4.061E-2</v>
      </c>
      <c r="N452" s="56">
        <v>5.0599999999998979E-3</v>
      </c>
      <c r="O452" s="56">
        <v>0</v>
      </c>
      <c r="P452" s="56">
        <v>0</v>
      </c>
      <c r="Q452" s="56">
        <v>1.0199999999999999E-3</v>
      </c>
      <c r="R452" s="56">
        <v>0</v>
      </c>
      <c r="S452" s="56">
        <v>7.11E-3</v>
      </c>
      <c r="T452" s="56">
        <v>8.1220000000000001E-2</v>
      </c>
      <c r="U452" s="56">
        <v>6.0909999999999999E-2</v>
      </c>
      <c r="V452" s="56">
        <v>0.10152</v>
      </c>
      <c r="W452" s="56">
        <v>6.0899999999999999E-3</v>
      </c>
      <c r="X452" s="56">
        <v>0</v>
      </c>
      <c r="Y452" s="56">
        <v>0</v>
      </c>
      <c r="Z452" s="56">
        <v>0</v>
      </c>
      <c r="AA452" s="56">
        <v>8.1200000000000005E-3</v>
      </c>
      <c r="AB452" s="56">
        <v>0</v>
      </c>
      <c r="AC452" s="56">
        <v>0</v>
      </c>
      <c r="AE452" s="271">
        <f t="shared" si="22"/>
        <v>1</v>
      </c>
      <c r="AG452" s="192">
        <f t="shared" si="23"/>
        <v>0.26599</v>
      </c>
    </row>
    <row r="453" spans="1:33" x14ac:dyDescent="0.25">
      <c r="A453" s="1">
        <v>1975</v>
      </c>
      <c r="B453" s="1" t="s">
        <v>23</v>
      </c>
      <c r="C453" s="1" t="str">
        <f t="shared" si="21"/>
        <v>1975PEDefault</v>
      </c>
      <c r="D453" s="56">
        <v>0.12182999999999999</v>
      </c>
      <c r="E453" s="56">
        <v>0.4264</v>
      </c>
      <c r="F453" s="56">
        <v>0</v>
      </c>
      <c r="G453" s="56">
        <v>2.4369999999999999E-2</v>
      </c>
      <c r="H453" s="56">
        <v>0.1066</v>
      </c>
      <c r="I453" s="56">
        <v>0</v>
      </c>
      <c r="J453" s="56">
        <v>0</v>
      </c>
      <c r="K453" s="56">
        <v>3.0499999999999998E-3</v>
      </c>
      <c r="L453" s="56">
        <v>6.0899999999999999E-3</v>
      </c>
      <c r="M453" s="56">
        <v>4.061E-2</v>
      </c>
      <c r="N453" s="56">
        <v>5.0599999999998979E-3</v>
      </c>
      <c r="O453" s="56">
        <v>0</v>
      </c>
      <c r="P453" s="56">
        <v>0</v>
      </c>
      <c r="Q453" s="56">
        <v>1.0199999999999999E-3</v>
      </c>
      <c r="R453" s="56">
        <v>0</v>
      </c>
      <c r="S453" s="56">
        <v>7.11E-3</v>
      </c>
      <c r="T453" s="56">
        <v>8.1220000000000001E-2</v>
      </c>
      <c r="U453" s="56">
        <v>6.0909999999999999E-2</v>
      </c>
      <c r="V453" s="56">
        <v>0.10152</v>
      </c>
      <c r="W453" s="56">
        <v>6.0899999999999999E-3</v>
      </c>
      <c r="X453" s="56">
        <v>0</v>
      </c>
      <c r="Y453" s="56">
        <v>0</v>
      </c>
      <c r="Z453" s="56">
        <v>0</v>
      </c>
      <c r="AA453" s="56">
        <v>8.1200000000000005E-3</v>
      </c>
      <c r="AB453" s="56">
        <v>0</v>
      </c>
      <c r="AC453" s="56">
        <v>0</v>
      </c>
      <c r="AE453" s="271">
        <f t="shared" si="22"/>
        <v>1</v>
      </c>
      <c r="AG453" s="192">
        <f t="shared" si="23"/>
        <v>0.26599</v>
      </c>
    </row>
    <row r="454" spans="1:33" x14ac:dyDescent="0.25">
      <c r="A454" s="1">
        <v>1975</v>
      </c>
      <c r="B454" s="1" t="s">
        <v>19</v>
      </c>
      <c r="C454" s="1" t="str">
        <f t="shared" si="21"/>
        <v>1975QCDefault</v>
      </c>
      <c r="D454" s="56">
        <v>0.12182999999999999</v>
      </c>
      <c r="E454" s="56">
        <v>0.4264</v>
      </c>
      <c r="F454" s="56">
        <v>0</v>
      </c>
      <c r="G454" s="56">
        <v>2.4369999999999999E-2</v>
      </c>
      <c r="H454" s="56">
        <v>0.1066</v>
      </c>
      <c r="I454" s="56">
        <v>0</v>
      </c>
      <c r="J454" s="56">
        <v>0</v>
      </c>
      <c r="K454" s="56">
        <v>3.0499999999999998E-3</v>
      </c>
      <c r="L454" s="56">
        <v>6.0899999999999999E-3</v>
      </c>
      <c r="M454" s="56">
        <v>4.061E-2</v>
      </c>
      <c r="N454" s="56">
        <v>5.0599999999998979E-3</v>
      </c>
      <c r="O454" s="56">
        <v>0</v>
      </c>
      <c r="P454" s="56">
        <v>0</v>
      </c>
      <c r="Q454" s="56">
        <v>1.0199999999999999E-3</v>
      </c>
      <c r="R454" s="56">
        <v>0</v>
      </c>
      <c r="S454" s="56">
        <v>7.11E-3</v>
      </c>
      <c r="T454" s="56">
        <v>8.1220000000000001E-2</v>
      </c>
      <c r="U454" s="56">
        <v>6.0909999999999999E-2</v>
      </c>
      <c r="V454" s="56">
        <v>0.10152</v>
      </c>
      <c r="W454" s="56">
        <v>6.0899999999999999E-3</v>
      </c>
      <c r="X454" s="56">
        <v>0</v>
      </c>
      <c r="Y454" s="56">
        <v>0</v>
      </c>
      <c r="Z454" s="56">
        <v>0</v>
      </c>
      <c r="AA454" s="56">
        <v>8.1200000000000005E-3</v>
      </c>
      <c r="AB454" s="56">
        <v>0</v>
      </c>
      <c r="AC454" s="56">
        <v>0</v>
      </c>
      <c r="AD454" s="51"/>
      <c r="AE454" s="271">
        <f t="shared" si="22"/>
        <v>1</v>
      </c>
      <c r="AG454" s="192">
        <f t="shared" si="23"/>
        <v>0.26599</v>
      </c>
    </row>
    <row r="455" spans="1:33" x14ac:dyDescent="0.25">
      <c r="A455" s="1">
        <v>1975</v>
      </c>
      <c r="B455" s="1" t="s">
        <v>16</v>
      </c>
      <c r="C455" s="1" t="str">
        <f t="shared" si="21"/>
        <v>1975SKDefault</v>
      </c>
      <c r="D455" s="56">
        <v>0.12182999999999999</v>
      </c>
      <c r="E455" s="56">
        <v>0.4264</v>
      </c>
      <c r="F455" s="56">
        <v>0</v>
      </c>
      <c r="G455" s="56">
        <v>2.4369999999999999E-2</v>
      </c>
      <c r="H455" s="56">
        <v>0.1066</v>
      </c>
      <c r="I455" s="56">
        <v>0</v>
      </c>
      <c r="J455" s="56">
        <v>0</v>
      </c>
      <c r="K455" s="56">
        <v>3.0499999999999998E-3</v>
      </c>
      <c r="L455" s="56">
        <v>6.0899999999999999E-3</v>
      </c>
      <c r="M455" s="56">
        <v>4.061E-2</v>
      </c>
      <c r="N455" s="56">
        <v>5.0599999999998979E-3</v>
      </c>
      <c r="O455" s="56">
        <v>0</v>
      </c>
      <c r="P455" s="56">
        <v>0</v>
      </c>
      <c r="Q455" s="56">
        <v>1.0199999999999999E-3</v>
      </c>
      <c r="R455" s="56">
        <v>0</v>
      </c>
      <c r="S455" s="56">
        <v>7.11E-3</v>
      </c>
      <c r="T455" s="56">
        <v>8.1220000000000001E-2</v>
      </c>
      <c r="U455" s="56">
        <v>6.0909999999999999E-2</v>
      </c>
      <c r="V455" s="56">
        <v>0.10152</v>
      </c>
      <c r="W455" s="56">
        <v>6.0899999999999999E-3</v>
      </c>
      <c r="X455" s="56">
        <v>0</v>
      </c>
      <c r="Y455" s="56">
        <v>0</v>
      </c>
      <c r="Z455" s="56">
        <v>0</v>
      </c>
      <c r="AA455" s="56">
        <v>8.1200000000000005E-3</v>
      </c>
      <c r="AB455" s="56">
        <v>0</v>
      </c>
      <c r="AC455" s="56">
        <v>0</v>
      </c>
      <c r="AE455" s="271">
        <f t="shared" si="22"/>
        <v>1</v>
      </c>
      <c r="AG455" s="192">
        <f t="shared" si="23"/>
        <v>0.26599</v>
      </c>
    </row>
    <row r="456" spans="1:33" x14ac:dyDescent="0.25">
      <c r="A456" s="1">
        <v>1975</v>
      </c>
      <c r="B456" s="1" t="s">
        <v>26</v>
      </c>
      <c r="C456" s="1" t="str">
        <f t="shared" si="21"/>
        <v>1975YTDefault</v>
      </c>
      <c r="D456" s="56">
        <v>0.12182999999999999</v>
      </c>
      <c r="E456" s="56">
        <v>0.4264</v>
      </c>
      <c r="F456" s="56">
        <v>0</v>
      </c>
      <c r="G456" s="56">
        <v>2.4369999999999999E-2</v>
      </c>
      <c r="H456" s="56">
        <v>0.1066</v>
      </c>
      <c r="I456" s="56">
        <v>0</v>
      </c>
      <c r="J456" s="56">
        <v>0</v>
      </c>
      <c r="K456" s="56">
        <v>3.0499999999999998E-3</v>
      </c>
      <c r="L456" s="56">
        <v>6.0899999999999999E-3</v>
      </c>
      <c r="M456" s="56">
        <v>4.061E-2</v>
      </c>
      <c r="N456" s="56">
        <v>5.0599999999998979E-3</v>
      </c>
      <c r="O456" s="56">
        <v>0</v>
      </c>
      <c r="P456" s="56">
        <v>0</v>
      </c>
      <c r="Q456" s="56">
        <v>1.0199999999999999E-3</v>
      </c>
      <c r="R456" s="56">
        <v>0</v>
      </c>
      <c r="S456" s="56">
        <v>7.11E-3</v>
      </c>
      <c r="T456" s="56">
        <v>8.1220000000000001E-2</v>
      </c>
      <c r="U456" s="56">
        <v>6.0909999999999999E-2</v>
      </c>
      <c r="V456" s="56">
        <v>0.10152</v>
      </c>
      <c r="W456" s="56">
        <v>6.0899999999999999E-3</v>
      </c>
      <c r="X456" s="56">
        <v>0</v>
      </c>
      <c r="Y456" s="56">
        <v>0</v>
      </c>
      <c r="Z456" s="56">
        <v>0</v>
      </c>
      <c r="AA456" s="56">
        <v>8.1200000000000005E-3</v>
      </c>
      <c r="AB456" s="56">
        <v>0</v>
      </c>
      <c r="AC456" s="56">
        <v>0</v>
      </c>
      <c r="AE456" s="271">
        <f t="shared" si="22"/>
        <v>1</v>
      </c>
      <c r="AG456" s="192">
        <f t="shared" si="23"/>
        <v>0.26599</v>
      </c>
    </row>
    <row r="457" spans="1:33" x14ac:dyDescent="0.25">
      <c r="A457" s="1">
        <v>1976</v>
      </c>
      <c r="B457" s="1" t="s">
        <v>20</v>
      </c>
      <c r="C457" s="1" t="str">
        <f t="shared" si="21"/>
        <v>1976NBDefault</v>
      </c>
      <c r="D457" s="56">
        <v>0.16966999999999999</v>
      </c>
      <c r="E457" s="56">
        <v>0.20457999999999998</v>
      </c>
      <c r="F457" s="280">
        <v>0.13852</v>
      </c>
      <c r="G457" s="56">
        <v>3.6920000000000001E-2</v>
      </c>
      <c r="H457" s="280">
        <v>2.2550000000000001E-2</v>
      </c>
      <c r="I457" s="56">
        <v>0</v>
      </c>
      <c r="J457" s="56">
        <v>0</v>
      </c>
      <c r="K457" s="56">
        <v>0</v>
      </c>
      <c r="L457" s="56">
        <v>6.1519999999999998E-2</v>
      </c>
      <c r="M457" s="56">
        <v>0</v>
      </c>
      <c r="N457" s="56">
        <v>0.13861999999999999</v>
      </c>
      <c r="O457" s="56">
        <v>0</v>
      </c>
      <c r="P457" s="56">
        <v>0</v>
      </c>
      <c r="Q457" s="56">
        <v>6.6710000000000005E-2</v>
      </c>
      <c r="R457" s="56">
        <v>0</v>
      </c>
      <c r="S457" s="56">
        <v>6.9089999999999999E-2</v>
      </c>
      <c r="T457" s="56">
        <v>3.7010000000000001E-2</v>
      </c>
      <c r="U457" s="56">
        <v>2.214E-2</v>
      </c>
      <c r="V457" s="56">
        <v>0</v>
      </c>
      <c r="W457" s="56">
        <v>0</v>
      </c>
      <c r="X457" s="56">
        <v>7.7000000000000002E-3</v>
      </c>
      <c r="Y457" s="56">
        <v>1.6979999999999999E-2</v>
      </c>
      <c r="Z457" s="56">
        <v>7.9900000000000006E-3</v>
      </c>
      <c r="AA457" s="56">
        <v>0</v>
      </c>
      <c r="AB457" s="56">
        <v>0</v>
      </c>
      <c r="AC457" s="56">
        <v>0</v>
      </c>
      <c r="AE457" s="271">
        <f t="shared" si="22"/>
        <v>1</v>
      </c>
      <c r="AG457" s="192">
        <f t="shared" si="23"/>
        <v>0.22762000000000002</v>
      </c>
    </row>
    <row r="458" spans="1:33" x14ac:dyDescent="0.25">
      <c r="A458" s="1">
        <v>1976</v>
      </c>
      <c r="B458" s="1" t="s">
        <v>23</v>
      </c>
      <c r="C458" s="1" t="str">
        <f t="shared" si="21"/>
        <v>1976PEDefault</v>
      </c>
      <c r="D458" s="56">
        <v>6.5180000000000002E-2</v>
      </c>
      <c r="E458" s="56">
        <v>0.21603999999999998</v>
      </c>
      <c r="F458" s="56">
        <v>0</v>
      </c>
      <c r="G458" s="56">
        <v>3.6339999999999997E-2</v>
      </c>
      <c r="H458" s="56">
        <v>6.1879999999999998E-2</v>
      </c>
      <c r="I458" s="56">
        <v>0</v>
      </c>
      <c r="J458" s="56">
        <v>0</v>
      </c>
      <c r="K458" s="56">
        <v>0</v>
      </c>
      <c r="L458" s="56">
        <v>4.5380000000000004E-2</v>
      </c>
      <c r="M458" s="56">
        <v>0</v>
      </c>
      <c r="N458" s="56">
        <v>0.10409000000000002</v>
      </c>
      <c r="O458" s="56">
        <v>0</v>
      </c>
      <c r="P458" s="56">
        <v>0</v>
      </c>
      <c r="Q458" s="56">
        <v>2.6280000000000001E-2</v>
      </c>
      <c r="R458" s="56">
        <v>0</v>
      </c>
      <c r="S458" s="56">
        <v>0.12734999999999999</v>
      </c>
      <c r="T458" s="56">
        <v>0.22370999999999999</v>
      </c>
      <c r="U458" s="56">
        <v>3.4189999999999998E-2</v>
      </c>
      <c r="V458" s="56">
        <v>0</v>
      </c>
      <c r="W458" s="56">
        <v>0</v>
      </c>
      <c r="X458" s="56">
        <v>1.7819999999999999E-2</v>
      </c>
      <c r="Y458" s="56">
        <v>1.9519999999999999E-2</v>
      </c>
      <c r="Z458" s="56">
        <v>9.1800000000000007E-3</v>
      </c>
      <c r="AA458" s="56">
        <v>0</v>
      </c>
      <c r="AB458" s="56">
        <v>1.3040000000000001E-2</v>
      </c>
      <c r="AC458" s="56">
        <v>0</v>
      </c>
      <c r="AE458" s="271">
        <f t="shared" si="22"/>
        <v>0.99999999999999989</v>
      </c>
      <c r="AG458" s="192">
        <f t="shared" si="23"/>
        <v>0.47109000000000001</v>
      </c>
    </row>
    <row r="459" spans="1:33" x14ac:dyDescent="0.25">
      <c r="A459" s="1">
        <v>1976</v>
      </c>
      <c r="B459" s="1" t="s">
        <v>15</v>
      </c>
      <c r="C459" s="1" t="str">
        <f t="shared" si="21"/>
        <v>1976BCDefault</v>
      </c>
      <c r="D459" s="56">
        <v>0.13430999999999998</v>
      </c>
      <c r="E459" s="56">
        <v>0.23588999999999999</v>
      </c>
      <c r="F459" s="56">
        <v>0</v>
      </c>
      <c r="G459" s="56">
        <v>7.8700000000000006E-2</v>
      </c>
      <c r="H459" s="56">
        <v>0.1275</v>
      </c>
      <c r="I459" s="56">
        <v>0</v>
      </c>
      <c r="J459" s="56">
        <v>0</v>
      </c>
      <c r="K459" s="56">
        <v>0</v>
      </c>
      <c r="L459" s="56">
        <v>1.6070000000000001E-2</v>
      </c>
      <c r="M459" s="56">
        <v>0</v>
      </c>
      <c r="N459" s="56">
        <v>8.7189999999999879E-2</v>
      </c>
      <c r="O459" s="56">
        <v>0</v>
      </c>
      <c r="P459" s="56">
        <v>0</v>
      </c>
      <c r="Q459" s="56">
        <v>6.9599999999999995E-2</v>
      </c>
      <c r="R459" s="56">
        <v>0</v>
      </c>
      <c r="S459" s="56">
        <v>9.079000000000001E-2</v>
      </c>
      <c r="T459" s="56">
        <v>7.2569999999999996E-2</v>
      </c>
      <c r="U459" s="56">
        <v>2.46E-2</v>
      </c>
      <c r="V459" s="56">
        <v>0</v>
      </c>
      <c r="W459" s="56">
        <v>1.6070000000000001E-2</v>
      </c>
      <c r="X459" s="56">
        <v>5.1900000000000002E-3</v>
      </c>
      <c r="Y459" s="56">
        <v>1.915E-2</v>
      </c>
      <c r="Z459" s="56">
        <v>9.0100000000000006E-3</v>
      </c>
      <c r="AA459" s="56">
        <v>0</v>
      </c>
      <c r="AB459" s="56">
        <v>1.336E-2</v>
      </c>
      <c r="AC459" s="56">
        <v>0</v>
      </c>
      <c r="AE459" s="271">
        <f t="shared" si="22"/>
        <v>1</v>
      </c>
      <c r="AG459" s="192">
        <f t="shared" si="23"/>
        <v>0.32034000000000007</v>
      </c>
    </row>
    <row r="460" spans="1:33" x14ac:dyDescent="0.25">
      <c r="A460" s="1">
        <v>1976</v>
      </c>
      <c r="B460" s="1" t="s">
        <v>14</v>
      </c>
      <c r="C460" s="1" t="str">
        <f t="shared" si="21"/>
        <v>1976ABDefault</v>
      </c>
      <c r="D460" s="56">
        <v>0.16542999999999999</v>
      </c>
      <c r="E460" s="56">
        <v>0.23619000000000001</v>
      </c>
      <c r="F460" s="56">
        <v>0</v>
      </c>
      <c r="G460" s="56">
        <v>6.2449999999999999E-2</v>
      </c>
      <c r="H460" s="56">
        <v>0.15705</v>
      </c>
      <c r="I460" s="56">
        <v>0</v>
      </c>
      <c r="J460" s="56">
        <v>0</v>
      </c>
      <c r="K460" s="56">
        <v>0</v>
      </c>
      <c r="L460" s="56">
        <v>2.3849999999999996E-2</v>
      </c>
      <c r="M460" s="56">
        <v>0</v>
      </c>
      <c r="N460" s="56">
        <v>8.7909999999999988E-2</v>
      </c>
      <c r="O460" s="56">
        <v>0</v>
      </c>
      <c r="P460" s="56">
        <v>0</v>
      </c>
      <c r="Q460" s="56">
        <v>2.274E-2</v>
      </c>
      <c r="R460" s="56">
        <v>0</v>
      </c>
      <c r="S460" s="56">
        <v>6.9220000000000004E-2</v>
      </c>
      <c r="T460" s="56">
        <v>6.6529999999999992E-2</v>
      </c>
      <c r="U460" s="56">
        <v>2.8450000000000003E-2</v>
      </c>
      <c r="V460" s="56">
        <v>0</v>
      </c>
      <c r="W460" s="56">
        <v>0</v>
      </c>
      <c r="X460" s="56">
        <v>9.9399999999999992E-3</v>
      </c>
      <c r="Y460" s="56">
        <v>1.686E-2</v>
      </c>
      <c r="Z460" s="56">
        <v>2.997E-2</v>
      </c>
      <c r="AA460" s="56">
        <v>0</v>
      </c>
      <c r="AB460" s="56">
        <v>2.341E-2</v>
      </c>
      <c r="AC460" s="56">
        <v>0</v>
      </c>
      <c r="AE460" s="271">
        <f t="shared" si="22"/>
        <v>1</v>
      </c>
      <c r="AG460" s="192">
        <f t="shared" si="23"/>
        <v>0.26711999999999997</v>
      </c>
    </row>
    <row r="461" spans="1:33" x14ac:dyDescent="0.25">
      <c r="A461" s="1">
        <v>1976</v>
      </c>
      <c r="B461" s="1" t="s">
        <v>24</v>
      </c>
      <c r="C461" s="1" t="str">
        <f t="shared" si="21"/>
        <v>1976NTDefault</v>
      </c>
      <c r="D461" s="280">
        <v>0.19618312954598019</v>
      </c>
      <c r="E461" s="280">
        <v>0.21528544017717463</v>
      </c>
      <c r="F461" s="280">
        <v>2.3003099946693206E-2</v>
      </c>
      <c r="G461" s="280">
        <v>0.19089401520645849</v>
      </c>
      <c r="H461" s="280">
        <v>1.1024240417055345E-2</v>
      </c>
      <c r="I461" s="280">
        <v>4.0357295452791667E-2</v>
      </c>
      <c r="J461" s="280">
        <v>3.4999999999999997E-5</v>
      </c>
      <c r="K461" s="280">
        <v>7.4480069930069645E-4</v>
      </c>
      <c r="L461" s="280">
        <v>7.8747481360164264E-3</v>
      </c>
      <c r="M461" s="280">
        <v>0</v>
      </c>
      <c r="N461" s="280">
        <v>0</v>
      </c>
      <c r="O461" s="280">
        <v>8.4252758274824101E-3</v>
      </c>
      <c r="P461" s="280">
        <v>1.0839160839160814E-2</v>
      </c>
      <c r="Q461" s="280">
        <v>0.15632749999999998</v>
      </c>
      <c r="R461" s="280">
        <v>4.5499999999999994E-3</v>
      </c>
      <c r="S461" s="280">
        <v>9.5789376745620949E-2</v>
      </c>
      <c r="T461" s="280">
        <v>1.8154054046755616E-2</v>
      </c>
      <c r="U461" s="280">
        <v>1.3299575306338553E-2</v>
      </c>
      <c r="V461" s="280">
        <v>0</v>
      </c>
      <c r="W461" s="280"/>
      <c r="X461" s="280">
        <v>2.2347517482517463E-3</v>
      </c>
      <c r="Y461" s="280">
        <v>0</v>
      </c>
      <c r="Z461" s="280">
        <v>0</v>
      </c>
      <c r="AA461" s="280">
        <v>0</v>
      </c>
      <c r="AB461" s="280">
        <v>4.6110359049175266E-3</v>
      </c>
      <c r="AC461" s="280">
        <v>3.0800000000000001E-4</v>
      </c>
      <c r="AE461" s="271">
        <f t="shared" si="22"/>
        <v>0.99994049999999812</v>
      </c>
      <c r="AG461" s="192">
        <f t="shared" si="23"/>
        <v>0.29527429375188441</v>
      </c>
    </row>
    <row r="462" spans="1:33" x14ac:dyDescent="0.25">
      <c r="A462" s="1">
        <v>1976</v>
      </c>
      <c r="B462" s="1" t="s">
        <v>25</v>
      </c>
      <c r="C462" s="1" t="str">
        <f t="shared" si="21"/>
        <v>1976NUDefault</v>
      </c>
      <c r="D462" s="56">
        <v>0.15509999999999999</v>
      </c>
      <c r="E462" s="56">
        <v>0.23694999999999999</v>
      </c>
      <c r="F462" s="56">
        <v>0</v>
      </c>
      <c r="G462" s="56">
        <v>3.1099999999999999E-2</v>
      </c>
      <c r="H462" s="56">
        <v>0.14724000000000001</v>
      </c>
      <c r="I462" s="56">
        <v>0</v>
      </c>
      <c r="J462" s="56">
        <v>0</v>
      </c>
      <c r="K462" s="56">
        <v>0</v>
      </c>
      <c r="L462" s="56">
        <v>0</v>
      </c>
      <c r="M462" s="56">
        <v>0</v>
      </c>
      <c r="N462" s="56">
        <v>0.12967999999999991</v>
      </c>
      <c r="O462" s="56">
        <v>0</v>
      </c>
      <c r="P462" s="56">
        <v>0</v>
      </c>
      <c r="Q462" s="56">
        <v>3.6150000000000002E-2</v>
      </c>
      <c r="R462" s="56">
        <v>0</v>
      </c>
      <c r="S462" s="56">
        <v>0.13503000000000001</v>
      </c>
      <c r="T462" s="56">
        <v>4.8490000000000005E-2</v>
      </c>
      <c r="U462" s="56">
        <v>2.8210000000000002E-2</v>
      </c>
      <c r="V462" s="56">
        <v>0</v>
      </c>
      <c r="W462" s="56">
        <v>0</v>
      </c>
      <c r="X462" s="56">
        <v>1.8340000000000002E-2</v>
      </c>
      <c r="Y462" s="56">
        <v>1.521E-2</v>
      </c>
      <c r="Z462" s="56">
        <v>7.1599999999999997E-3</v>
      </c>
      <c r="AA462" s="56">
        <v>0</v>
      </c>
      <c r="AB462" s="56">
        <v>1.1339999999999999E-2</v>
      </c>
      <c r="AC462" s="56">
        <v>0</v>
      </c>
      <c r="AE462" s="271">
        <f t="shared" si="22"/>
        <v>0.99999999999999989</v>
      </c>
      <c r="AG462" s="192">
        <f t="shared" si="23"/>
        <v>0.29993000000000003</v>
      </c>
    </row>
    <row r="463" spans="1:33" x14ac:dyDescent="0.25">
      <c r="A463" s="1">
        <v>1976</v>
      </c>
      <c r="B463" s="1" t="s">
        <v>26</v>
      </c>
      <c r="C463" s="1" t="str">
        <f t="shared" si="21"/>
        <v>1976YTDefault</v>
      </c>
      <c r="D463" s="56">
        <v>0.15509999999999999</v>
      </c>
      <c r="E463" s="56">
        <v>0.23694999999999999</v>
      </c>
      <c r="F463" s="56">
        <v>0</v>
      </c>
      <c r="G463" s="56">
        <v>3.1099999999999999E-2</v>
      </c>
      <c r="H463" s="56">
        <v>0.14724000000000001</v>
      </c>
      <c r="I463" s="56">
        <v>0</v>
      </c>
      <c r="J463" s="56">
        <v>0</v>
      </c>
      <c r="K463" s="56">
        <v>0</v>
      </c>
      <c r="L463" s="56">
        <v>0</v>
      </c>
      <c r="M463" s="56">
        <v>0</v>
      </c>
      <c r="N463" s="56">
        <v>0.12967999999999991</v>
      </c>
      <c r="O463" s="56">
        <v>0</v>
      </c>
      <c r="P463" s="56">
        <v>0</v>
      </c>
      <c r="Q463" s="56">
        <v>3.6150000000000002E-2</v>
      </c>
      <c r="R463" s="56">
        <v>0</v>
      </c>
      <c r="S463" s="56">
        <v>0.13503000000000001</v>
      </c>
      <c r="T463" s="56">
        <v>4.8490000000000005E-2</v>
      </c>
      <c r="U463" s="56">
        <v>2.8210000000000002E-2</v>
      </c>
      <c r="V463" s="56">
        <v>0</v>
      </c>
      <c r="W463" s="56">
        <v>0</v>
      </c>
      <c r="X463" s="56">
        <v>1.8340000000000002E-2</v>
      </c>
      <c r="Y463" s="56">
        <v>1.521E-2</v>
      </c>
      <c r="Z463" s="56">
        <v>7.1599999999999997E-3</v>
      </c>
      <c r="AA463" s="56">
        <v>0</v>
      </c>
      <c r="AB463" s="56">
        <v>1.1339999999999999E-2</v>
      </c>
      <c r="AC463" s="56">
        <v>0</v>
      </c>
      <c r="AD463" s="51"/>
      <c r="AE463" s="271">
        <f t="shared" si="22"/>
        <v>0.99999999999999989</v>
      </c>
      <c r="AG463" s="192">
        <f t="shared" si="23"/>
        <v>0.29993000000000003</v>
      </c>
    </row>
    <row r="464" spans="1:33" x14ac:dyDescent="0.25">
      <c r="A464" s="1">
        <v>1976</v>
      </c>
      <c r="B464" s="1" t="s">
        <v>22</v>
      </c>
      <c r="C464" s="1" t="str">
        <f t="shared" si="21"/>
        <v>1976NSDefault</v>
      </c>
      <c r="D464" s="56">
        <v>0.11794</v>
      </c>
      <c r="E464" s="56">
        <v>0.25036000000000003</v>
      </c>
      <c r="F464" s="56">
        <v>0</v>
      </c>
      <c r="G464" s="56">
        <v>3.0640000000000001E-2</v>
      </c>
      <c r="H464" s="56">
        <v>0.11196</v>
      </c>
      <c r="I464" s="56">
        <v>0</v>
      </c>
      <c r="J464" s="56">
        <v>0</v>
      </c>
      <c r="K464" s="56">
        <v>0</v>
      </c>
      <c r="L464" s="56">
        <v>4.4240000000000002E-2</v>
      </c>
      <c r="M464" s="56">
        <v>0</v>
      </c>
      <c r="N464" s="56">
        <v>9.5300000000000051E-2</v>
      </c>
      <c r="O464" s="56">
        <v>0</v>
      </c>
      <c r="P464" s="56">
        <v>0</v>
      </c>
      <c r="Q464" s="56">
        <v>0.12486999999999999</v>
      </c>
      <c r="R464" s="56">
        <v>0</v>
      </c>
      <c r="S464" s="56">
        <v>0.10765000000000001</v>
      </c>
      <c r="T464" s="56">
        <v>5.8110000000000002E-2</v>
      </c>
      <c r="U464" s="56">
        <v>1.7159999999999998E-2</v>
      </c>
      <c r="V464" s="56">
        <v>0</v>
      </c>
      <c r="W464" s="56">
        <v>0</v>
      </c>
      <c r="X464" s="56">
        <v>1.8009999999999998E-2</v>
      </c>
      <c r="Y464" s="56">
        <v>1.6160000000000001E-2</v>
      </c>
      <c r="Z464" s="56">
        <v>7.6E-3</v>
      </c>
      <c r="AA464" s="56">
        <v>0</v>
      </c>
      <c r="AB464" s="56">
        <v>0</v>
      </c>
      <c r="AC464" s="56">
        <v>0</v>
      </c>
      <c r="AE464" s="271">
        <f t="shared" si="22"/>
        <v>1</v>
      </c>
      <c r="AG464" s="192">
        <f t="shared" si="23"/>
        <v>0.34955999999999998</v>
      </c>
    </row>
    <row r="465" spans="1:33" x14ac:dyDescent="0.25">
      <c r="A465" s="1">
        <v>1976</v>
      </c>
      <c r="B465" s="1" t="s">
        <v>21</v>
      </c>
      <c r="C465" s="1" t="str">
        <f t="shared" si="21"/>
        <v>1976NLDefault</v>
      </c>
      <c r="D465" s="56">
        <v>0.15557000000000001</v>
      </c>
      <c r="E465" s="56">
        <v>0.26283999999999996</v>
      </c>
      <c r="F465" s="56">
        <v>0</v>
      </c>
      <c r="G465" s="56">
        <v>2.4199999999999999E-2</v>
      </c>
      <c r="H465" s="56">
        <v>0.14768999999999999</v>
      </c>
      <c r="I465" s="56">
        <v>0</v>
      </c>
      <c r="J465" s="56">
        <v>0</v>
      </c>
      <c r="K465" s="56">
        <v>0</v>
      </c>
      <c r="L465" s="56">
        <v>2.1360000000000001E-2</v>
      </c>
      <c r="M465" s="56">
        <v>0</v>
      </c>
      <c r="N465" s="56">
        <v>0.10552000000000006</v>
      </c>
      <c r="O465" s="56">
        <v>0</v>
      </c>
      <c r="P465" s="56">
        <v>0</v>
      </c>
      <c r="Q465" s="56">
        <v>1.5560000000000001E-2</v>
      </c>
      <c r="R465" s="56">
        <v>0</v>
      </c>
      <c r="S465" s="56">
        <v>9.6149999999999999E-2</v>
      </c>
      <c r="T465" s="56">
        <v>0.10557999999999999</v>
      </c>
      <c r="U465" s="56">
        <v>2.4920000000000001E-2</v>
      </c>
      <c r="V465" s="56">
        <v>0</v>
      </c>
      <c r="W465" s="56">
        <v>0</v>
      </c>
      <c r="X465" s="56">
        <v>2.351E-2</v>
      </c>
      <c r="Y465" s="56">
        <v>8.0499999999999999E-3</v>
      </c>
      <c r="Z465" s="56">
        <v>3.79E-3</v>
      </c>
      <c r="AA465" s="56">
        <v>0</v>
      </c>
      <c r="AB465" s="56">
        <v>5.2599999999999999E-3</v>
      </c>
      <c r="AC465" s="56">
        <v>0</v>
      </c>
      <c r="AE465" s="271">
        <f t="shared" si="22"/>
        <v>1</v>
      </c>
      <c r="AG465" s="192">
        <f t="shared" si="23"/>
        <v>0.28281999999999996</v>
      </c>
    </row>
    <row r="466" spans="1:33" x14ac:dyDescent="0.25">
      <c r="A466" s="1">
        <v>1976</v>
      </c>
      <c r="B466" s="1" t="s">
        <v>17</v>
      </c>
      <c r="C466" s="1" t="str">
        <f t="shared" si="21"/>
        <v>1976MBDefault</v>
      </c>
      <c r="D466" s="56">
        <v>0.13003000000000001</v>
      </c>
      <c r="E466" s="56">
        <v>0.30064000000000002</v>
      </c>
      <c r="F466" s="56">
        <v>0</v>
      </c>
      <c r="G466" s="56">
        <v>3.9039999999999998E-2</v>
      </c>
      <c r="H466" s="56">
        <v>0.12337999999999999</v>
      </c>
      <c r="I466" s="56">
        <v>0</v>
      </c>
      <c r="J466" s="56">
        <v>0</v>
      </c>
      <c r="K466" s="56">
        <v>0</v>
      </c>
      <c r="L466" s="56">
        <v>1.376E-2</v>
      </c>
      <c r="M466" s="56">
        <v>0</v>
      </c>
      <c r="N466" s="56">
        <v>0.10174999999999995</v>
      </c>
      <c r="O466" s="56">
        <v>0</v>
      </c>
      <c r="P466" s="56">
        <v>0</v>
      </c>
      <c r="Q466" s="56">
        <v>1.234E-2</v>
      </c>
      <c r="R466" s="56">
        <v>0</v>
      </c>
      <c r="S466" s="56">
        <v>6.8819999999999992E-2</v>
      </c>
      <c r="T466" s="56">
        <v>0.15640999999999999</v>
      </c>
      <c r="U466" s="56">
        <v>2.7220000000000001E-2</v>
      </c>
      <c r="V466" s="56">
        <v>0</v>
      </c>
      <c r="W466" s="56">
        <v>0</v>
      </c>
      <c r="X466" s="56">
        <v>3.4599999999999995E-3</v>
      </c>
      <c r="Y466" s="56">
        <v>1.034E-2</v>
      </c>
      <c r="Z466" s="56">
        <v>4.8700000000000002E-3</v>
      </c>
      <c r="AA466" s="56">
        <v>0</v>
      </c>
      <c r="AB466" s="56">
        <v>7.9400000000000009E-3</v>
      </c>
      <c r="AC466" s="56">
        <v>0</v>
      </c>
      <c r="AE466" s="271">
        <f t="shared" si="22"/>
        <v>1</v>
      </c>
      <c r="AG466" s="192">
        <f t="shared" si="23"/>
        <v>0.29140000000000005</v>
      </c>
    </row>
    <row r="467" spans="1:33" x14ac:dyDescent="0.25">
      <c r="A467" s="1">
        <v>1976</v>
      </c>
      <c r="B467" s="1" t="s">
        <v>16</v>
      </c>
      <c r="C467" s="1" t="str">
        <f t="shared" si="21"/>
        <v>1976SKDefault</v>
      </c>
      <c r="D467" s="56">
        <v>0.17202999999999999</v>
      </c>
      <c r="E467" s="56">
        <v>0.3251</v>
      </c>
      <c r="F467" s="56">
        <v>0</v>
      </c>
      <c r="G467" s="56">
        <v>3.6580000000000001E-2</v>
      </c>
      <c r="H467" s="56">
        <v>0.16330999999999998</v>
      </c>
      <c r="I467" s="56">
        <v>0</v>
      </c>
      <c r="J467" s="56">
        <v>0</v>
      </c>
      <c r="K467" s="56">
        <v>0</v>
      </c>
      <c r="L467" s="56">
        <v>3.4140000000000004E-2</v>
      </c>
      <c r="M467" s="56">
        <v>0</v>
      </c>
      <c r="N467" s="56">
        <v>5.5500000000000188E-2</v>
      </c>
      <c r="O467" s="56">
        <v>0</v>
      </c>
      <c r="P467" s="56">
        <v>0</v>
      </c>
      <c r="Q467" s="56">
        <v>1.4099999999999998E-3</v>
      </c>
      <c r="R467" s="56">
        <v>0</v>
      </c>
      <c r="S467" s="56">
        <v>6.5589999999999996E-2</v>
      </c>
      <c r="T467" s="56">
        <v>0.10473</v>
      </c>
      <c r="U467" s="56">
        <v>1.4539999999999999E-2</v>
      </c>
      <c r="V467" s="56">
        <v>0</v>
      </c>
      <c r="W467" s="56">
        <v>0</v>
      </c>
      <c r="X467" s="56">
        <v>0</v>
      </c>
      <c r="Y467" s="56">
        <v>1.2030000000000001E-2</v>
      </c>
      <c r="Z467" s="56">
        <v>5.6599999999999992E-3</v>
      </c>
      <c r="AA467" s="56">
        <v>0</v>
      </c>
      <c r="AB467" s="56">
        <v>9.3799999999999994E-3</v>
      </c>
      <c r="AC467" s="56">
        <v>0</v>
      </c>
      <c r="AE467" s="271">
        <f t="shared" si="22"/>
        <v>1</v>
      </c>
      <c r="AG467" s="192">
        <f t="shared" si="23"/>
        <v>0.21334</v>
      </c>
    </row>
    <row r="468" spans="1:33" x14ac:dyDescent="0.25">
      <c r="A468" s="1">
        <v>1976</v>
      </c>
      <c r="B468" s="1" t="s">
        <v>18</v>
      </c>
      <c r="C468" s="1" t="str">
        <f t="shared" si="21"/>
        <v>1976ONDefault</v>
      </c>
      <c r="D468" s="56">
        <v>0.11897000000000001</v>
      </c>
      <c r="E468" s="56">
        <v>0.37048999999999999</v>
      </c>
      <c r="F468" s="56">
        <v>0</v>
      </c>
      <c r="G468" s="56">
        <v>5.5129999999999998E-2</v>
      </c>
      <c r="H468" s="56">
        <v>0.11294</v>
      </c>
      <c r="I468" s="56">
        <v>0</v>
      </c>
      <c r="J468" s="56">
        <v>0</v>
      </c>
      <c r="K468" s="56">
        <v>0</v>
      </c>
      <c r="L468" s="56">
        <v>9.0699999999999999E-3</v>
      </c>
      <c r="M468" s="56">
        <v>0</v>
      </c>
      <c r="N468" s="56">
        <v>8.0669999999999908E-2</v>
      </c>
      <c r="O468" s="56">
        <v>0</v>
      </c>
      <c r="P468" s="56">
        <v>0</v>
      </c>
      <c r="Q468" s="56">
        <v>3.2930000000000001E-2</v>
      </c>
      <c r="R468" s="56">
        <v>0</v>
      </c>
      <c r="S468" s="56">
        <v>7.8810000000000005E-2</v>
      </c>
      <c r="T468" s="56">
        <v>6.6360000000000002E-2</v>
      </c>
      <c r="U468" s="56">
        <v>4.1270000000000001E-2</v>
      </c>
      <c r="V468" s="56">
        <v>0</v>
      </c>
      <c r="W468" s="56">
        <v>0</v>
      </c>
      <c r="X468" s="56">
        <v>3.64E-3</v>
      </c>
      <c r="Y468" s="56">
        <v>1.393E-2</v>
      </c>
      <c r="Z468" s="56">
        <v>6.5500000000000003E-3</v>
      </c>
      <c r="AA468" s="56">
        <v>0</v>
      </c>
      <c r="AB468" s="56">
        <v>9.2399999999999999E-3</v>
      </c>
      <c r="AC468" s="56">
        <v>0</v>
      </c>
      <c r="AE468" s="271">
        <f t="shared" si="22"/>
        <v>1</v>
      </c>
      <c r="AG468" s="192">
        <f t="shared" si="23"/>
        <v>0.25273000000000001</v>
      </c>
    </row>
    <row r="469" spans="1:33" x14ac:dyDescent="0.25">
      <c r="A469" s="1">
        <v>1976</v>
      </c>
      <c r="B469" s="1" t="s">
        <v>19</v>
      </c>
      <c r="C469" s="1" t="str">
        <f t="shared" si="21"/>
        <v>1976QCDefault</v>
      </c>
      <c r="D469" s="56">
        <v>0.13048999999999999</v>
      </c>
      <c r="E469" s="56">
        <v>0.37932000000000005</v>
      </c>
      <c r="F469" s="56">
        <v>0</v>
      </c>
      <c r="G469" s="56">
        <v>3.9120000000000002E-2</v>
      </c>
      <c r="H469" s="56">
        <v>0.12387000000000001</v>
      </c>
      <c r="I469" s="56">
        <v>0</v>
      </c>
      <c r="J469" s="56">
        <v>0</v>
      </c>
      <c r="K469" s="56">
        <v>0</v>
      </c>
      <c r="L469" s="56">
        <v>1.4670000000000001E-2</v>
      </c>
      <c r="M469" s="56">
        <v>0</v>
      </c>
      <c r="N469" s="56">
        <v>8.0779999999999852E-2</v>
      </c>
      <c r="O469" s="56">
        <v>0</v>
      </c>
      <c r="P469" s="56">
        <v>0</v>
      </c>
      <c r="Q469" s="56">
        <v>4.0160000000000001E-2</v>
      </c>
      <c r="R469" s="56">
        <v>0</v>
      </c>
      <c r="S469" s="56">
        <v>7.2300000000000003E-2</v>
      </c>
      <c r="T469" s="56">
        <v>5.0209999999999998E-2</v>
      </c>
      <c r="U469" s="56">
        <v>4.6920000000000003E-2</v>
      </c>
      <c r="V469" s="56">
        <v>0</v>
      </c>
      <c r="W469" s="56">
        <v>0</v>
      </c>
      <c r="X469" s="56">
        <v>2.33E-3</v>
      </c>
      <c r="Y469" s="56">
        <v>9.1700000000000011E-3</v>
      </c>
      <c r="Z469" s="56">
        <v>4.3099999999999996E-3</v>
      </c>
      <c r="AA469" s="56">
        <v>0</v>
      </c>
      <c r="AB469" s="56">
        <v>6.3499999999999997E-3</v>
      </c>
      <c r="AC469" s="56">
        <v>0</v>
      </c>
      <c r="AD469" s="51"/>
      <c r="AE469" s="271">
        <f t="shared" si="22"/>
        <v>1</v>
      </c>
      <c r="AG469" s="192">
        <f t="shared" si="23"/>
        <v>0.23175000000000001</v>
      </c>
    </row>
    <row r="470" spans="1:33" x14ac:dyDescent="0.25">
      <c r="A470" s="1">
        <v>1977</v>
      </c>
      <c r="B470" s="1" t="s">
        <v>20</v>
      </c>
      <c r="C470" s="1" t="str">
        <f t="shared" si="21"/>
        <v>1977NBDefault</v>
      </c>
      <c r="D470" s="56">
        <v>0.16966999999999999</v>
      </c>
      <c r="E470" s="56">
        <v>0.20457999999999998</v>
      </c>
      <c r="F470" s="280">
        <v>0.13852</v>
      </c>
      <c r="G470" s="56">
        <v>3.6920000000000001E-2</v>
      </c>
      <c r="H470" s="280">
        <v>2.2550000000000001E-2</v>
      </c>
      <c r="I470" s="56">
        <v>0</v>
      </c>
      <c r="J470" s="56">
        <v>0</v>
      </c>
      <c r="K470" s="56">
        <v>0</v>
      </c>
      <c r="L470" s="56">
        <v>6.1519999999999998E-2</v>
      </c>
      <c r="M470" s="56">
        <v>0</v>
      </c>
      <c r="N470" s="56">
        <v>0.13861999999999999</v>
      </c>
      <c r="O470" s="56">
        <v>0</v>
      </c>
      <c r="P470" s="56">
        <v>0</v>
      </c>
      <c r="Q470" s="56">
        <v>6.6710000000000005E-2</v>
      </c>
      <c r="R470" s="56">
        <v>0</v>
      </c>
      <c r="S470" s="56">
        <v>6.9089999999999999E-2</v>
      </c>
      <c r="T470" s="56">
        <v>3.7010000000000001E-2</v>
      </c>
      <c r="U470" s="56">
        <v>2.214E-2</v>
      </c>
      <c r="V470" s="56">
        <v>0</v>
      </c>
      <c r="W470" s="56">
        <v>0</v>
      </c>
      <c r="X470" s="56">
        <v>7.7000000000000002E-3</v>
      </c>
      <c r="Y470" s="56">
        <v>1.6979999999999999E-2</v>
      </c>
      <c r="Z470" s="56">
        <v>7.9900000000000006E-3</v>
      </c>
      <c r="AA470" s="56">
        <v>0</v>
      </c>
      <c r="AB470" s="56">
        <v>0</v>
      </c>
      <c r="AC470" s="56">
        <v>0</v>
      </c>
      <c r="AE470" s="271">
        <f t="shared" si="22"/>
        <v>1</v>
      </c>
      <c r="AG470" s="192">
        <f t="shared" si="23"/>
        <v>0.22762000000000002</v>
      </c>
    </row>
    <row r="471" spans="1:33" x14ac:dyDescent="0.25">
      <c r="A471" s="1">
        <v>1977</v>
      </c>
      <c r="B471" s="1" t="s">
        <v>23</v>
      </c>
      <c r="C471" s="1" t="str">
        <f t="shared" si="21"/>
        <v>1977PEDefault</v>
      </c>
      <c r="D471" s="56">
        <v>6.5180000000000002E-2</v>
      </c>
      <c r="E471" s="56">
        <v>0.21603999999999998</v>
      </c>
      <c r="F471" s="56">
        <v>0</v>
      </c>
      <c r="G471" s="56">
        <v>3.6339999999999997E-2</v>
      </c>
      <c r="H471" s="56">
        <v>6.1879999999999998E-2</v>
      </c>
      <c r="I471" s="56">
        <v>0</v>
      </c>
      <c r="J471" s="56">
        <v>0</v>
      </c>
      <c r="K471" s="56">
        <v>0</v>
      </c>
      <c r="L471" s="56">
        <v>4.5380000000000004E-2</v>
      </c>
      <c r="M471" s="56">
        <v>0</v>
      </c>
      <c r="N471" s="56">
        <v>0.10409000000000002</v>
      </c>
      <c r="O471" s="56">
        <v>0</v>
      </c>
      <c r="P471" s="56">
        <v>0</v>
      </c>
      <c r="Q471" s="56">
        <v>2.6280000000000001E-2</v>
      </c>
      <c r="R471" s="56">
        <v>0</v>
      </c>
      <c r="S471" s="56">
        <v>0.12734999999999999</v>
      </c>
      <c r="T471" s="56">
        <v>0.22370999999999999</v>
      </c>
      <c r="U471" s="56">
        <v>3.4189999999999998E-2</v>
      </c>
      <c r="V471" s="56">
        <v>0</v>
      </c>
      <c r="W471" s="56">
        <v>0</v>
      </c>
      <c r="X471" s="56">
        <v>1.7819999999999999E-2</v>
      </c>
      <c r="Y471" s="56">
        <v>1.9519999999999999E-2</v>
      </c>
      <c r="Z471" s="56">
        <v>9.1800000000000007E-3</v>
      </c>
      <c r="AA471" s="56">
        <v>0</v>
      </c>
      <c r="AB471" s="56">
        <v>1.3040000000000001E-2</v>
      </c>
      <c r="AC471" s="56">
        <v>0</v>
      </c>
      <c r="AE471" s="271">
        <f t="shared" si="22"/>
        <v>0.99999999999999989</v>
      </c>
      <c r="AG471" s="192">
        <f t="shared" si="23"/>
        <v>0.47109000000000001</v>
      </c>
    </row>
    <row r="472" spans="1:33" x14ac:dyDescent="0.25">
      <c r="A472" s="1">
        <v>1977</v>
      </c>
      <c r="B472" s="1" t="s">
        <v>15</v>
      </c>
      <c r="C472" s="1" t="str">
        <f t="shared" si="21"/>
        <v>1977BCDefault</v>
      </c>
      <c r="D472" s="56">
        <v>0.13430999999999998</v>
      </c>
      <c r="E472" s="56">
        <v>0.23588999999999999</v>
      </c>
      <c r="F472" s="56">
        <v>0</v>
      </c>
      <c r="G472" s="56">
        <v>7.8700000000000006E-2</v>
      </c>
      <c r="H472" s="56">
        <v>0.1275</v>
      </c>
      <c r="I472" s="56">
        <v>0</v>
      </c>
      <c r="J472" s="56">
        <v>0</v>
      </c>
      <c r="K472" s="56">
        <v>0</v>
      </c>
      <c r="L472" s="56">
        <v>1.6070000000000001E-2</v>
      </c>
      <c r="M472" s="56">
        <v>0</v>
      </c>
      <c r="N472" s="56">
        <v>8.7189999999999879E-2</v>
      </c>
      <c r="O472" s="56">
        <v>0</v>
      </c>
      <c r="P472" s="56">
        <v>0</v>
      </c>
      <c r="Q472" s="56">
        <v>6.9599999999999995E-2</v>
      </c>
      <c r="R472" s="56">
        <v>0</v>
      </c>
      <c r="S472" s="56">
        <v>9.079000000000001E-2</v>
      </c>
      <c r="T472" s="56">
        <v>7.2569999999999996E-2</v>
      </c>
      <c r="U472" s="56">
        <v>2.46E-2</v>
      </c>
      <c r="V472" s="56">
        <v>0</v>
      </c>
      <c r="W472" s="56">
        <v>1.6070000000000001E-2</v>
      </c>
      <c r="X472" s="56">
        <v>5.1900000000000002E-3</v>
      </c>
      <c r="Y472" s="56">
        <v>1.915E-2</v>
      </c>
      <c r="Z472" s="56">
        <v>9.0100000000000006E-3</v>
      </c>
      <c r="AA472" s="56">
        <v>0</v>
      </c>
      <c r="AB472" s="56">
        <v>1.336E-2</v>
      </c>
      <c r="AC472" s="56">
        <v>0</v>
      </c>
      <c r="AE472" s="271">
        <f t="shared" si="22"/>
        <v>1</v>
      </c>
      <c r="AG472" s="192">
        <f t="shared" si="23"/>
        <v>0.32034000000000007</v>
      </c>
    </row>
    <row r="473" spans="1:33" x14ac:dyDescent="0.25">
      <c r="A473" s="1">
        <v>1977</v>
      </c>
      <c r="B473" s="1" t="s">
        <v>14</v>
      </c>
      <c r="C473" s="1" t="str">
        <f t="shared" si="21"/>
        <v>1977ABDefault</v>
      </c>
      <c r="D473" s="56">
        <v>0.16542999999999999</v>
      </c>
      <c r="E473" s="56">
        <v>0.23619000000000001</v>
      </c>
      <c r="F473" s="56">
        <v>0</v>
      </c>
      <c r="G473" s="56">
        <v>6.2449999999999999E-2</v>
      </c>
      <c r="H473" s="56">
        <v>0.15705</v>
      </c>
      <c r="I473" s="56">
        <v>0</v>
      </c>
      <c r="J473" s="56">
        <v>0</v>
      </c>
      <c r="K473" s="56">
        <v>0</v>
      </c>
      <c r="L473" s="56">
        <v>2.3849999999999996E-2</v>
      </c>
      <c r="M473" s="56">
        <v>0</v>
      </c>
      <c r="N473" s="56">
        <v>8.7909999999999988E-2</v>
      </c>
      <c r="O473" s="56">
        <v>0</v>
      </c>
      <c r="P473" s="56">
        <v>0</v>
      </c>
      <c r="Q473" s="56">
        <v>2.274E-2</v>
      </c>
      <c r="R473" s="56">
        <v>0</v>
      </c>
      <c r="S473" s="56">
        <v>6.9220000000000004E-2</v>
      </c>
      <c r="T473" s="56">
        <v>6.6529999999999992E-2</v>
      </c>
      <c r="U473" s="56">
        <v>2.8450000000000003E-2</v>
      </c>
      <c r="V473" s="56">
        <v>0</v>
      </c>
      <c r="W473" s="56">
        <v>0</v>
      </c>
      <c r="X473" s="56">
        <v>9.9399999999999992E-3</v>
      </c>
      <c r="Y473" s="56">
        <v>1.686E-2</v>
      </c>
      <c r="Z473" s="56">
        <v>2.997E-2</v>
      </c>
      <c r="AA473" s="56">
        <v>0</v>
      </c>
      <c r="AB473" s="56">
        <v>2.341E-2</v>
      </c>
      <c r="AC473" s="56">
        <v>0</v>
      </c>
      <c r="AE473" s="271">
        <f t="shared" si="22"/>
        <v>1</v>
      </c>
      <c r="AG473" s="192">
        <f t="shared" si="23"/>
        <v>0.26711999999999997</v>
      </c>
    </row>
    <row r="474" spans="1:33" x14ac:dyDescent="0.25">
      <c r="A474" s="1">
        <v>1977</v>
      </c>
      <c r="B474" s="1" t="s">
        <v>24</v>
      </c>
      <c r="C474" s="1" t="str">
        <f t="shared" si="21"/>
        <v>1977NTDefault</v>
      </c>
      <c r="D474" s="280">
        <v>0.19618312954598019</v>
      </c>
      <c r="E474" s="280">
        <v>0.21528544017717463</v>
      </c>
      <c r="F474" s="280">
        <v>2.3003099946693206E-2</v>
      </c>
      <c r="G474" s="280">
        <v>0.19089401520645849</v>
      </c>
      <c r="H474" s="280">
        <v>1.1024240417055345E-2</v>
      </c>
      <c r="I474" s="280">
        <v>4.0357295452791667E-2</v>
      </c>
      <c r="J474" s="280">
        <v>3.4999999999999997E-5</v>
      </c>
      <c r="K474" s="280">
        <v>7.4480069930069645E-4</v>
      </c>
      <c r="L474" s="280">
        <v>7.8747481360164264E-3</v>
      </c>
      <c r="M474" s="280">
        <v>0</v>
      </c>
      <c r="N474" s="280">
        <v>0</v>
      </c>
      <c r="O474" s="280">
        <v>8.4252758274824101E-3</v>
      </c>
      <c r="P474" s="280">
        <v>1.0839160839160814E-2</v>
      </c>
      <c r="Q474" s="280">
        <v>0.15632749999999998</v>
      </c>
      <c r="R474" s="280">
        <v>4.5499999999999994E-3</v>
      </c>
      <c r="S474" s="280">
        <v>9.5789376745620949E-2</v>
      </c>
      <c r="T474" s="280">
        <v>1.8154054046755616E-2</v>
      </c>
      <c r="U474" s="280">
        <v>1.3299575306338553E-2</v>
      </c>
      <c r="V474" s="280">
        <v>0</v>
      </c>
      <c r="W474" s="280"/>
      <c r="X474" s="280">
        <v>2.2347517482517463E-3</v>
      </c>
      <c r="Y474" s="280">
        <v>0</v>
      </c>
      <c r="Z474" s="280">
        <v>0</v>
      </c>
      <c r="AA474" s="280">
        <v>0</v>
      </c>
      <c r="AB474" s="280">
        <v>4.6110359049175266E-3</v>
      </c>
      <c r="AC474" s="280">
        <v>3.0800000000000001E-4</v>
      </c>
      <c r="AE474" s="271">
        <f t="shared" si="22"/>
        <v>0.99994049999999812</v>
      </c>
      <c r="AG474" s="192">
        <f t="shared" si="23"/>
        <v>0.29527429375188441</v>
      </c>
    </row>
    <row r="475" spans="1:33" x14ac:dyDescent="0.25">
      <c r="A475" s="1">
        <v>1977</v>
      </c>
      <c r="B475" s="1" t="s">
        <v>25</v>
      </c>
      <c r="C475" s="1" t="str">
        <f t="shared" si="21"/>
        <v>1977NUDefault</v>
      </c>
      <c r="D475" s="56">
        <v>0.15509999999999999</v>
      </c>
      <c r="E475" s="56">
        <v>0.23694999999999999</v>
      </c>
      <c r="F475" s="56">
        <v>0</v>
      </c>
      <c r="G475" s="56">
        <v>3.1099999999999999E-2</v>
      </c>
      <c r="H475" s="56">
        <v>0.14724000000000001</v>
      </c>
      <c r="I475" s="56">
        <v>0</v>
      </c>
      <c r="J475" s="56">
        <v>0</v>
      </c>
      <c r="K475" s="56">
        <v>0</v>
      </c>
      <c r="L475" s="56">
        <v>0</v>
      </c>
      <c r="M475" s="56">
        <v>0</v>
      </c>
      <c r="N475" s="56">
        <v>0.12967999999999991</v>
      </c>
      <c r="O475" s="56">
        <v>0</v>
      </c>
      <c r="P475" s="56">
        <v>0</v>
      </c>
      <c r="Q475" s="56">
        <v>3.6150000000000002E-2</v>
      </c>
      <c r="R475" s="56">
        <v>0</v>
      </c>
      <c r="S475" s="56">
        <v>0.13503000000000001</v>
      </c>
      <c r="T475" s="56">
        <v>4.8490000000000005E-2</v>
      </c>
      <c r="U475" s="56">
        <v>2.8210000000000002E-2</v>
      </c>
      <c r="V475" s="56">
        <v>0</v>
      </c>
      <c r="W475" s="56">
        <v>0</v>
      </c>
      <c r="X475" s="56">
        <v>1.8340000000000002E-2</v>
      </c>
      <c r="Y475" s="56">
        <v>1.521E-2</v>
      </c>
      <c r="Z475" s="56">
        <v>7.1599999999999997E-3</v>
      </c>
      <c r="AA475" s="56">
        <v>0</v>
      </c>
      <c r="AB475" s="56">
        <v>1.1339999999999999E-2</v>
      </c>
      <c r="AC475" s="56">
        <v>0</v>
      </c>
      <c r="AE475" s="271">
        <f t="shared" si="22"/>
        <v>0.99999999999999989</v>
      </c>
      <c r="AG475" s="192">
        <f t="shared" si="23"/>
        <v>0.29993000000000003</v>
      </c>
    </row>
    <row r="476" spans="1:33" x14ac:dyDescent="0.25">
      <c r="A476" s="1">
        <v>1977</v>
      </c>
      <c r="B476" s="1" t="s">
        <v>26</v>
      </c>
      <c r="C476" s="1" t="str">
        <f t="shared" si="21"/>
        <v>1977YTDefault</v>
      </c>
      <c r="D476" s="56">
        <v>0.15509999999999999</v>
      </c>
      <c r="E476" s="56">
        <v>0.23694999999999999</v>
      </c>
      <c r="F476" s="56">
        <v>0</v>
      </c>
      <c r="G476" s="56">
        <v>3.1099999999999999E-2</v>
      </c>
      <c r="H476" s="56">
        <v>0.14724000000000001</v>
      </c>
      <c r="I476" s="56">
        <v>0</v>
      </c>
      <c r="J476" s="56">
        <v>0</v>
      </c>
      <c r="K476" s="56">
        <v>0</v>
      </c>
      <c r="L476" s="56">
        <v>0</v>
      </c>
      <c r="M476" s="56">
        <v>0</v>
      </c>
      <c r="N476" s="56">
        <v>0.12967999999999991</v>
      </c>
      <c r="O476" s="56">
        <v>0</v>
      </c>
      <c r="P476" s="56">
        <v>0</v>
      </c>
      <c r="Q476" s="56">
        <v>3.6150000000000002E-2</v>
      </c>
      <c r="R476" s="56">
        <v>0</v>
      </c>
      <c r="S476" s="56">
        <v>0.13503000000000001</v>
      </c>
      <c r="T476" s="56">
        <v>4.8490000000000005E-2</v>
      </c>
      <c r="U476" s="56">
        <v>2.8210000000000002E-2</v>
      </c>
      <c r="V476" s="56">
        <v>0</v>
      </c>
      <c r="W476" s="56">
        <v>0</v>
      </c>
      <c r="X476" s="56">
        <v>1.8340000000000002E-2</v>
      </c>
      <c r="Y476" s="56">
        <v>1.521E-2</v>
      </c>
      <c r="Z476" s="56">
        <v>7.1599999999999997E-3</v>
      </c>
      <c r="AA476" s="56">
        <v>0</v>
      </c>
      <c r="AB476" s="56">
        <v>1.1339999999999999E-2</v>
      </c>
      <c r="AC476" s="56">
        <v>0</v>
      </c>
      <c r="AD476" s="51"/>
      <c r="AE476" s="271">
        <f t="shared" si="22"/>
        <v>0.99999999999999989</v>
      </c>
      <c r="AG476" s="192">
        <f t="shared" si="23"/>
        <v>0.29993000000000003</v>
      </c>
    </row>
    <row r="477" spans="1:33" x14ac:dyDescent="0.25">
      <c r="A477" s="1">
        <v>1977</v>
      </c>
      <c r="B477" s="1" t="s">
        <v>22</v>
      </c>
      <c r="C477" s="1" t="str">
        <f t="shared" si="21"/>
        <v>1977NSDefault</v>
      </c>
      <c r="D477" s="56">
        <v>0.11794</v>
      </c>
      <c r="E477" s="56">
        <v>0.25036000000000003</v>
      </c>
      <c r="F477" s="56">
        <v>0</v>
      </c>
      <c r="G477" s="56">
        <v>3.0640000000000001E-2</v>
      </c>
      <c r="H477" s="56">
        <v>0.11196</v>
      </c>
      <c r="I477" s="56">
        <v>0</v>
      </c>
      <c r="J477" s="56">
        <v>0</v>
      </c>
      <c r="K477" s="56">
        <v>0</v>
      </c>
      <c r="L477" s="56">
        <v>4.4240000000000002E-2</v>
      </c>
      <c r="M477" s="56">
        <v>0</v>
      </c>
      <c r="N477" s="56">
        <v>9.5300000000000051E-2</v>
      </c>
      <c r="O477" s="56">
        <v>0</v>
      </c>
      <c r="P477" s="56">
        <v>0</v>
      </c>
      <c r="Q477" s="56">
        <v>0.12486999999999999</v>
      </c>
      <c r="R477" s="56">
        <v>0</v>
      </c>
      <c r="S477" s="56">
        <v>0.10765000000000001</v>
      </c>
      <c r="T477" s="56">
        <v>5.8110000000000002E-2</v>
      </c>
      <c r="U477" s="56">
        <v>1.7159999999999998E-2</v>
      </c>
      <c r="V477" s="56">
        <v>0</v>
      </c>
      <c r="W477" s="56">
        <v>0</v>
      </c>
      <c r="X477" s="56">
        <v>1.8009999999999998E-2</v>
      </c>
      <c r="Y477" s="56">
        <v>1.6160000000000001E-2</v>
      </c>
      <c r="Z477" s="56">
        <v>7.6E-3</v>
      </c>
      <c r="AA477" s="56">
        <v>0</v>
      </c>
      <c r="AB477" s="56">
        <v>0</v>
      </c>
      <c r="AC477" s="56">
        <v>0</v>
      </c>
      <c r="AE477" s="271">
        <f t="shared" si="22"/>
        <v>1</v>
      </c>
      <c r="AG477" s="192">
        <f t="shared" si="23"/>
        <v>0.34955999999999998</v>
      </c>
    </row>
    <row r="478" spans="1:33" x14ac:dyDescent="0.25">
      <c r="A478" s="1">
        <v>1977</v>
      </c>
      <c r="B478" s="1" t="s">
        <v>21</v>
      </c>
      <c r="C478" s="1" t="str">
        <f t="shared" si="21"/>
        <v>1977NLDefault</v>
      </c>
      <c r="D478" s="56">
        <v>0.15557000000000001</v>
      </c>
      <c r="E478" s="56">
        <v>0.26283999999999996</v>
      </c>
      <c r="F478" s="56">
        <v>0</v>
      </c>
      <c r="G478" s="56">
        <v>2.4199999999999999E-2</v>
      </c>
      <c r="H478" s="56">
        <v>0.14768999999999999</v>
      </c>
      <c r="I478" s="56">
        <v>0</v>
      </c>
      <c r="J478" s="56">
        <v>0</v>
      </c>
      <c r="K478" s="56">
        <v>0</v>
      </c>
      <c r="L478" s="56">
        <v>2.1360000000000001E-2</v>
      </c>
      <c r="M478" s="56">
        <v>0</v>
      </c>
      <c r="N478" s="56">
        <v>0.10552000000000006</v>
      </c>
      <c r="O478" s="56">
        <v>0</v>
      </c>
      <c r="P478" s="56">
        <v>0</v>
      </c>
      <c r="Q478" s="56">
        <v>1.5560000000000001E-2</v>
      </c>
      <c r="R478" s="56">
        <v>0</v>
      </c>
      <c r="S478" s="56">
        <v>9.6149999999999999E-2</v>
      </c>
      <c r="T478" s="56">
        <v>0.10557999999999999</v>
      </c>
      <c r="U478" s="56">
        <v>2.4920000000000001E-2</v>
      </c>
      <c r="V478" s="56">
        <v>0</v>
      </c>
      <c r="W478" s="56">
        <v>0</v>
      </c>
      <c r="X478" s="56">
        <v>2.351E-2</v>
      </c>
      <c r="Y478" s="56">
        <v>8.0499999999999999E-3</v>
      </c>
      <c r="Z478" s="56">
        <v>3.79E-3</v>
      </c>
      <c r="AA478" s="56">
        <v>0</v>
      </c>
      <c r="AB478" s="56">
        <v>5.2599999999999999E-3</v>
      </c>
      <c r="AC478" s="56">
        <v>0</v>
      </c>
      <c r="AE478" s="271">
        <f t="shared" si="22"/>
        <v>1</v>
      </c>
      <c r="AG478" s="192">
        <f t="shared" si="23"/>
        <v>0.28281999999999996</v>
      </c>
    </row>
    <row r="479" spans="1:33" x14ac:dyDescent="0.25">
      <c r="A479" s="1">
        <v>1977</v>
      </c>
      <c r="B479" s="1" t="s">
        <v>17</v>
      </c>
      <c r="C479" s="1" t="str">
        <f t="shared" si="21"/>
        <v>1977MBDefault</v>
      </c>
      <c r="D479" s="56">
        <v>0.13003000000000001</v>
      </c>
      <c r="E479" s="56">
        <v>0.30064000000000002</v>
      </c>
      <c r="F479" s="56">
        <v>0</v>
      </c>
      <c r="G479" s="56">
        <v>3.9039999999999998E-2</v>
      </c>
      <c r="H479" s="56">
        <v>0.12337999999999999</v>
      </c>
      <c r="I479" s="56">
        <v>0</v>
      </c>
      <c r="J479" s="56">
        <v>0</v>
      </c>
      <c r="K479" s="56">
        <v>0</v>
      </c>
      <c r="L479" s="56">
        <v>1.376E-2</v>
      </c>
      <c r="M479" s="56">
        <v>0</v>
      </c>
      <c r="N479" s="56">
        <v>0.10174999999999995</v>
      </c>
      <c r="O479" s="56">
        <v>0</v>
      </c>
      <c r="P479" s="56">
        <v>0</v>
      </c>
      <c r="Q479" s="56">
        <v>1.234E-2</v>
      </c>
      <c r="R479" s="56">
        <v>0</v>
      </c>
      <c r="S479" s="56">
        <v>6.8819999999999992E-2</v>
      </c>
      <c r="T479" s="56">
        <v>0.15640999999999999</v>
      </c>
      <c r="U479" s="56">
        <v>2.7220000000000001E-2</v>
      </c>
      <c r="V479" s="56">
        <v>0</v>
      </c>
      <c r="W479" s="56">
        <v>0</v>
      </c>
      <c r="X479" s="56">
        <v>3.4599999999999995E-3</v>
      </c>
      <c r="Y479" s="56">
        <v>1.034E-2</v>
      </c>
      <c r="Z479" s="56">
        <v>4.8700000000000002E-3</v>
      </c>
      <c r="AA479" s="56">
        <v>0</v>
      </c>
      <c r="AB479" s="56">
        <v>7.9400000000000009E-3</v>
      </c>
      <c r="AC479" s="56">
        <v>0</v>
      </c>
      <c r="AE479" s="271">
        <f t="shared" si="22"/>
        <v>1</v>
      </c>
      <c r="AG479" s="192">
        <f t="shared" si="23"/>
        <v>0.29140000000000005</v>
      </c>
    </row>
    <row r="480" spans="1:33" x14ac:dyDescent="0.25">
      <c r="A480" s="1">
        <v>1977</v>
      </c>
      <c r="B480" s="1" t="s">
        <v>16</v>
      </c>
      <c r="C480" s="1" t="str">
        <f t="shared" si="21"/>
        <v>1977SKDefault</v>
      </c>
      <c r="D480" s="56">
        <v>0.17202999999999999</v>
      </c>
      <c r="E480" s="56">
        <v>0.3251</v>
      </c>
      <c r="F480" s="56">
        <v>0</v>
      </c>
      <c r="G480" s="56">
        <v>3.6580000000000001E-2</v>
      </c>
      <c r="H480" s="56">
        <v>0.16330999999999998</v>
      </c>
      <c r="I480" s="56">
        <v>0</v>
      </c>
      <c r="J480" s="56">
        <v>0</v>
      </c>
      <c r="K480" s="56">
        <v>0</v>
      </c>
      <c r="L480" s="56">
        <v>3.4140000000000004E-2</v>
      </c>
      <c r="M480" s="56">
        <v>0</v>
      </c>
      <c r="N480" s="56">
        <v>5.5500000000000188E-2</v>
      </c>
      <c r="O480" s="56">
        <v>0</v>
      </c>
      <c r="P480" s="56">
        <v>0</v>
      </c>
      <c r="Q480" s="56">
        <v>1.4099999999999998E-3</v>
      </c>
      <c r="R480" s="56">
        <v>0</v>
      </c>
      <c r="S480" s="56">
        <v>6.5589999999999996E-2</v>
      </c>
      <c r="T480" s="56">
        <v>0.10473</v>
      </c>
      <c r="U480" s="56">
        <v>1.4539999999999999E-2</v>
      </c>
      <c r="V480" s="56">
        <v>0</v>
      </c>
      <c r="W480" s="56">
        <v>0</v>
      </c>
      <c r="X480" s="56">
        <v>0</v>
      </c>
      <c r="Y480" s="56">
        <v>1.2030000000000001E-2</v>
      </c>
      <c r="Z480" s="56">
        <v>5.6599999999999992E-3</v>
      </c>
      <c r="AA480" s="56">
        <v>0</v>
      </c>
      <c r="AB480" s="56">
        <v>9.3799999999999994E-3</v>
      </c>
      <c r="AC480" s="56">
        <v>0</v>
      </c>
      <c r="AE480" s="271">
        <f t="shared" si="22"/>
        <v>1</v>
      </c>
      <c r="AG480" s="192">
        <f t="shared" si="23"/>
        <v>0.21334</v>
      </c>
    </row>
    <row r="481" spans="1:33" x14ac:dyDescent="0.25">
      <c r="A481" s="1">
        <v>1977</v>
      </c>
      <c r="B481" s="1" t="s">
        <v>18</v>
      </c>
      <c r="C481" s="1" t="str">
        <f t="shared" si="21"/>
        <v>1977ONDefault</v>
      </c>
      <c r="D481" s="56">
        <v>0.11897000000000001</v>
      </c>
      <c r="E481" s="56">
        <v>0.37048999999999999</v>
      </c>
      <c r="F481" s="56">
        <v>0</v>
      </c>
      <c r="G481" s="56">
        <v>5.5129999999999998E-2</v>
      </c>
      <c r="H481" s="56">
        <v>0.11294</v>
      </c>
      <c r="I481" s="56">
        <v>0</v>
      </c>
      <c r="J481" s="56">
        <v>0</v>
      </c>
      <c r="K481" s="56">
        <v>0</v>
      </c>
      <c r="L481" s="56">
        <v>9.0699999999999999E-3</v>
      </c>
      <c r="M481" s="56">
        <v>0</v>
      </c>
      <c r="N481" s="56">
        <v>8.0669999999999908E-2</v>
      </c>
      <c r="O481" s="56">
        <v>0</v>
      </c>
      <c r="P481" s="56">
        <v>0</v>
      </c>
      <c r="Q481" s="56">
        <v>3.2930000000000001E-2</v>
      </c>
      <c r="R481" s="56">
        <v>0</v>
      </c>
      <c r="S481" s="56">
        <v>7.8810000000000005E-2</v>
      </c>
      <c r="T481" s="56">
        <v>6.6360000000000002E-2</v>
      </c>
      <c r="U481" s="56">
        <v>4.1270000000000001E-2</v>
      </c>
      <c r="V481" s="56">
        <v>0</v>
      </c>
      <c r="W481" s="56">
        <v>0</v>
      </c>
      <c r="X481" s="56">
        <v>3.64E-3</v>
      </c>
      <c r="Y481" s="56">
        <v>1.393E-2</v>
      </c>
      <c r="Z481" s="56">
        <v>6.5500000000000003E-3</v>
      </c>
      <c r="AA481" s="56">
        <v>0</v>
      </c>
      <c r="AB481" s="56">
        <v>9.2399999999999999E-3</v>
      </c>
      <c r="AC481" s="56">
        <v>0</v>
      </c>
      <c r="AE481" s="271">
        <f t="shared" si="22"/>
        <v>1</v>
      </c>
      <c r="AG481" s="192">
        <f t="shared" si="23"/>
        <v>0.25273000000000001</v>
      </c>
    </row>
    <row r="482" spans="1:33" x14ac:dyDescent="0.25">
      <c r="A482" s="1">
        <v>1977</v>
      </c>
      <c r="B482" s="1" t="s">
        <v>19</v>
      </c>
      <c r="C482" s="1" t="str">
        <f t="shared" si="21"/>
        <v>1977QCDefault</v>
      </c>
      <c r="D482" s="56">
        <v>0.13048999999999999</v>
      </c>
      <c r="E482" s="56">
        <v>0.37932000000000005</v>
      </c>
      <c r="F482" s="56">
        <v>0</v>
      </c>
      <c r="G482" s="56">
        <v>3.9120000000000002E-2</v>
      </c>
      <c r="H482" s="56">
        <v>0.12387000000000001</v>
      </c>
      <c r="I482" s="56">
        <v>0</v>
      </c>
      <c r="J482" s="56">
        <v>0</v>
      </c>
      <c r="K482" s="56">
        <v>0</v>
      </c>
      <c r="L482" s="56">
        <v>1.4670000000000001E-2</v>
      </c>
      <c r="M482" s="56">
        <v>0</v>
      </c>
      <c r="N482" s="56">
        <v>8.0779999999999852E-2</v>
      </c>
      <c r="O482" s="56">
        <v>0</v>
      </c>
      <c r="P482" s="56">
        <v>0</v>
      </c>
      <c r="Q482" s="56">
        <v>4.0160000000000001E-2</v>
      </c>
      <c r="R482" s="56">
        <v>0</v>
      </c>
      <c r="S482" s="56">
        <v>7.2300000000000003E-2</v>
      </c>
      <c r="T482" s="56">
        <v>5.0209999999999998E-2</v>
      </c>
      <c r="U482" s="56">
        <v>4.6920000000000003E-2</v>
      </c>
      <c r="V482" s="56">
        <v>0</v>
      </c>
      <c r="W482" s="56">
        <v>0</v>
      </c>
      <c r="X482" s="56">
        <v>2.33E-3</v>
      </c>
      <c r="Y482" s="56">
        <v>9.1700000000000011E-3</v>
      </c>
      <c r="Z482" s="56">
        <v>4.3099999999999996E-3</v>
      </c>
      <c r="AA482" s="56">
        <v>0</v>
      </c>
      <c r="AB482" s="56">
        <v>6.3499999999999997E-3</v>
      </c>
      <c r="AC482" s="56">
        <v>0</v>
      </c>
      <c r="AD482" s="51"/>
      <c r="AE482" s="271">
        <f t="shared" si="22"/>
        <v>1</v>
      </c>
      <c r="AG482" s="192">
        <f t="shared" si="23"/>
        <v>0.23175000000000001</v>
      </c>
    </row>
    <row r="483" spans="1:33" x14ac:dyDescent="0.25">
      <c r="A483" s="1">
        <v>1978</v>
      </c>
      <c r="B483" s="1" t="s">
        <v>20</v>
      </c>
      <c r="C483" s="1" t="str">
        <f t="shared" si="21"/>
        <v>1978NBDefault</v>
      </c>
      <c r="D483" s="56">
        <v>0.16966999999999999</v>
      </c>
      <c r="E483" s="56">
        <v>0.20457999999999998</v>
      </c>
      <c r="F483" s="280">
        <v>0.13852</v>
      </c>
      <c r="G483" s="56">
        <v>3.6920000000000001E-2</v>
      </c>
      <c r="H483" s="280">
        <v>2.2550000000000001E-2</v>
      </c>
      <c r="I483" s="56">
        <v>0</v>
      </c>
      <c r="J483" s="56">
        <v>0</v>
      </c>
      <c r="K483" s="56">
        <v>0</v>
      </c>
      <c r="L483" s="56">
        <v>6.1519999999999998E-2</v>
      </c>
      <c r="M483" s="56">
        <v>0</v>
      </c>
      <c r="N483" s="56">
        <v>0.13861999999999999</v>
      </c>
      <c r="O483" s="56">
        <v>0</v>
      </c>
      <c r="P483" s="56">
        <v>0</v>
      </c>
      <c r="Q483" s="56">
        <v>6.6710000000000005E-2</v>
      </c>
      <c r="R483" s="56">
        <v>0</v>
      </c>
      <c r="S483" s="56">
        <v>6.9089999999999999E-2</v>
      </c>
      <c r="T483" s="56">
        <v>3.7010000000000001E-2</v>
      </c>
      <c r="U483" s="56">
        <v>2.214E-2</v>
      </c>
      <c r="V483" s="56">
        <v>0</v>
      </c>
      <c r="W483" s="56">
        <v>0</v>
      </c>
      <c r="X483" s="56">
        <v>7.7000000000000002E-3</v>
      </c>
      <c r="Y483" s="56">
        <v>1.6979999999999999E-2</v>
      </c>
      <c r="Z483" s="56">
        <v>7.9900000000000006E-3</v>
      </c>
      <c r="AA483" s="56">
        <v>0</v>
      </c>
      <c r="AB483" s="56">
        <v>0</v>
      </c>
      <c r="AC483" s="56">
        <v>0</v>
      </c>
      <c r="AE483" s="271">
        <f t="shared" si="22"/>
        <v>1</v>
      </c>
      <c r="AG483" s="192">
        <f t="shared" si="23"/>
        <v>0.22762000000000002</v>
      </c>
    </row>
    <row r="484" spans="1:33" x14ac:dyDescent="0.25">
      <c r="A484" s="1">
        <v>1978</v>
      </c>
      <c r="B484" s="1" t="s">
        <v>23</v>
      </c>
      <c r="C484" s="1" t="str">
        <f t="shared" si="21"/>
        <v>1978PEDefault</v>
      </c>
      <c r="D484" s="56">
        <v>6.5180000000000002E-2</v>
      </c>
      <c r="E484" s="56">
        <v>0.21603999999999998</v>
      </c>
      <c r="F484" s="56">
        <v>0</v>
      </c>
      <c r="G484" s="56">
        <v>3.6339999999999997E-2</v>
      </c>
      <c r="H484" s="56">
        <v>6.1879999999999998E-2</v>
      </c>
      <c r="I484" s="56">
        <v>0</v>
      </c>
      <c r="J484" s="56">
        <v>0</v>
      </c>
      <c r="K484" s="56">
        <v>0</v>
      </c>
      <c r="L484" s="56">
        <v>4.5380000000000004E-2</v>
      </c>
      <c r="M484" s="56">
        <v>0</v>
      </c>
      <c r="N484" s="56">
        <v>0.10409000000000002</v>
      </c>
      <c r="O484" s="56">
        <v>0</v>
      </c>
      <c r="P484" s="56">
        <v>0</v>
      </c>
      <c r="Q484" s="56">
        <v>2.6280000000000001E-2</v>
      </c>
      <c r="R484" s="56">
        <v>0</v>
      </c>
      <c r="S484" s="56">
        <v>0.12734999999999999</v>
      </c>
      <c r="T484" s="56">
        <v>0.22370999999999999</v>
      </c>
      <c r="U484" s="56">
        <v>3.4189999999999998E-2</v>
      </c>
      <c r="V484" s="56">
        <v>0</v>
      </c>
      <c r="W484" s="56">
        <v>0</v>
      </c>
      <c r="X484" s="56">
        <v>1.7819999999999999E-2</v>
      </c>
      <c r="Y484" s="56">
        <v>1.9519999999999999E-2</v>
      </c>
      <c r="Z484" s="56">
        <v>9.1800000000000007E-3</v>
      </c>
      <c r="AA484" s="56">
        <v>0</v>
      </c>
      <c r="AB484" s="56">
        <v>1.3040000000000001E-2</v>
      </c>
      <c r="AC484" s="56">
        <v>0</v>
      </c>
      <c r="AE484" s="271">
        <f t="shared" si="22"/>
        <v>0.99999999999999989</v>
      </c>
      <c r="AG484" s="192">
        <f t="shared" si="23"/>
        <v>0.47109000000000001</v>
      </c>
    </row>
    <row r="485" spans="1:33" x14ac:dyDescent="0.25">
      <c r="A485" s="1">
        <v>1978</v>
      </c>
      <c r="B485" s="1" t="s">
        <v>15</v>
      </c>
      <c r="C485" s="1" t="str">
        <f t="shared" si="21"/>
        <v>1978BCDefault</v>
      </c>
      <c r="D485" s="56">
        <v>0.13430999999999998</v>
      </c>
      <c r="E485" s="56">
        <v>0.23588999999999999</v>
      </c>
      <c r="F485" s="56">
        <v>0</v>
      </c>
      <c r="G485" s="56">
        <v>7.8700000000000006E-2</v>
      </c>
      <c r="H485" s="56">
        <v>0.1275</v>
      </c>
      <c r="I485" s="56">
        <v>0</v>
      </c>
      <c r="J485" s="56">
        <v>0</v>
      </c>
      <c r="K485" s="56">
        <v>0</v>
      </c>
      <c r="L485" s="56">
        <v>1.6070000000000001E-2</v>
      </c>
      <c r="M485" s="56">
        <v>0</v>
      </c>
      <c r="N485" s="56">
        <v>8.7189999999999879E-2</v>
      </c>
      <c r="O485" s="56">
        <v>0</v>
      </c>
      <c r="P485" s="56">
        <v>0</v>
      </c>
      <c r="Q485" s="56">
        <v>6.9599999999999995E-2</v>
      </c>
      <c r="R485" s="56">
        <v>0</v>
      </c>
      <c r="S485" s="56">
        <v>9.079000000000001E-2</v>
      </c>
      <c r="T485" s="56">
        <v>7.2569999999999996E-2</v>
      </c>
      <c r="U485" s="56">
        <v>2.46E-2</v>
      </c>
      <c r="V485" s="56">
        <v>0</v>
      </c>
      <c r="W485" s="56">
        <v>1.6070000000000001E-2</v>
      </c>
      <c r="X485" s="56">
        <v>5.1900000000000002E-3</v>
      </c>
      <c r="Y485" s="56">
        <v>1.915E-2</v>
      </c>
      <c r="Z485" s="56">
        <v>9.0100000000000006E-3</v>
      </c>
      <c r="AA485" s="56">
        <v>0</v>
      </c>
      <c r="AB485" s="56">
        <v>1.336E-2</v>
      </c>
      <c r="AC485" s="56">
        <v>0</v>
      </c>
      <c r="AE485" s="271">
        <f t="shared" si="22"/>
        <v>1</v>
      </c>
      <c r="AG485" s="192">
        <f t="shared" si="23"/>
        <v>0.32034000000000007</v>
      </c>
    </row>
    <row r="486" spans="1:33" x14ac:dyDescent="0.25">
      <c r="A486" s="1">
        <v>1978</v>
      </c>
      <c r="B486" s="1" t="s">
        <v>14</v>
      </c>
      <c r="C486" s="1" t="str">
        <f t="shared" si="21"/>
        <v>1978ABDefault</v>
      </c>
      <c r="D486" s="56">
        <v>0.16542999999999999</v>
      </c>
      <c r="E486" s="56">
        <v>0.23619000000000001</v>
      </c>
      <c r="F486" s="56">
        <v>0</v>
      </c>
      <c r="G486" s="56">
        <v>6.2449999999999999E-2</v>
      </c>
      <c r="H486" s="56">
        <v>0.15705</v>
      </c>
      <c r="I486" s="56">
        <v>0</v>
      </c>
      <c r="J486" s="56">
        <v>0</v>
      </c>
      <c r="K486" s="56">
        <v>0</v>
      </c>
      <c r="L486" s="56">
        <v>2.3849999999999996E-2</v>
      </c>
      <c r="M486" s="56">
        <v>0</v>
      </c>
      <c r="N486" s="56">
        <v>8.7909999999999988E-2</v>
      </c>
      <c r="O486" s="56">
        <v>0</v>
      </c>
      <c r="P486" s="56">
        <v>0</v>
      </c>
      <c r="Q486" s="56">
        <v>2.274E-2</v>
      </c>
      <c r="R486" s="56">
        <v>0</v>
      </c>
      <c r="S486" s="56">
        <v>6.9220000000000004E-2</v>
      </c>
      <c r="T486" s="56">
        <v>6.6529999999999992E-2</v>
      </c>
      <c r="U486" s="56">
        <v>2.8450000000000003E-2</v>
      </c>
      <c r="V486" s="56">
        <v>0</v>
      </c>
      <c r="W486" s="56">
        <v>0</v>
      </c>
      <c r="X486" s="56">
        <v>9.9399999999999992E-3</v>
      </c>
      <c r="Y486" s="56">
        <v>1.686E-2</v>
      </c>
      <c r="Z486" s="56">
        <v>2.997E-2</v>
      </c>
      <c r="AA486" s="56">
        <v>0</v>
      </c>
      <c r="AB486" s="56">
        <v>2.341E-2</v>
      </c>
      <c r="AC486" s="56">
        <v>0</v>
      </c>
      <c r="AE486" s="271">
        <f t="shared" si="22"/>
        <v>1</v>
      </c>
      <c r="AG486" s="192">
        <f t="shared" si="23"/>
        <v>0.26711999999999997</v>
      </c>
    </row>
    <row r="487" spans="1:33" x14ac:dyDescent="0.25">
      <c r="A487" s="1">
        <v>1978</v>
      </c>
      <c r="B487" s="1" t="s">
        <v>24</v>
      </c>
      <c r="C487" s="1" t="str">
        <f t="shared" si="21"/>
        <v>1978NTDefault</v>
      </c>
      <c r="D487" s="280">
        <v>0.19618312954598019</v>
      </c>
      <c r="E487" s="280">
        <v>0.21528544017717463</v>
      </c>
      <c r="F487" s="280">
        <v>2.3003099946693206E-2</v>
      </c>
      <c r="G487" s="280">
        <v>0.19089401520645849</v>
      </c>
      <c r="H487" s="280">
        <v>1.1024240417055345E-2</v>
      </c>
      <c r="I487" s="280">
        <v>4.0357295452791667E-2</v>
      </c>
      <c r="J487" s="280">
        <v>3.4999999999999997E-5</v>
      </c>
      <c r="K487" s="280">
        <v>7.4480069930069645E-4</v>
      </c>
      <c r="L487" s="280">
        <v>7.8747481360164264E-3</v>
      </c>
      <c r="M487" s="280">
        <v>0</v>
      </c>
      <c r="N487" s="280">
        <v>0</v>
      </c>
      <c r="O487" s="280">
        <v>8.4252758274824101E-3</v>
      </c>
      <c r="P487" s="280">
        <v>1.0839160839160814E-2</v>
      </c>
      <c r="Q487" s="280">
        <v>0.15632749999999998</v>
      </c>
      <c r="R487" s="280">
        <v>4.5499999999999994E-3</v>
      </c>
      <c r="S487" s="280">
        <v>9.5789376745620949E-2</v>
      </c>
      <c r="T487" s="280">
        <v>1.8154054046755616E-2</v>
      </c>
      <c r="U487" s="280">
        <v>1.3299575306338553E-2</v>
      </c>
      <c r="V487" s="280">
        <v>0</v>
      </c>
      <c r="W487" s="280"/>
      <c r="X487" s="280">
        <v>2.2347517482517463E-3</v>
      </c>
      <c r="Y487" s="280">
        <v>0</v>
      </c>
      <c r="Z487" s="280">
        <v>0</v>
      </c>
      <c r="AA487" s="280">
        <v>0</v>
      </c>
      <c r="AB487" s="280">
        <v>4.6110359049175266E-3</v>
      </c>
      <c r="AC487" s="280">
        <v>3.0800000000000001E-4</v>
      </c>
      <c r="AE487" s="271">
        <f t="shared" si="22"/>
        <v>0.99994049999999812</v>
      </c>
      <c r="AG487" s="192">
        <f t="shared" si="23"/>
        <v>0.29527429375188441</v>
      </c>
    </row>
    <row r="488" spans="1:33" x14ac:dyDescent="0.25">
      <c r="A488" s="1">
        <v>1978</v>
      </c>
      <c r="B488" s="1" t="s">
        <v>25</v>
      </c>
      <c r="C488" s="1" t="str">
        <f t="shared" si="21"/>
        <v>1978NUDefault</v>
      </c>
      <c r="D488" s="56">
        <v>0.15509999999999999</v>
      </c>
      <c r="E488" s="56">
        <v>0.23694999999999999</v>
      </c>
      <c r="F488" s="56">
        <v>0</v>
      </c>
      <c r="G488" s="56">
        <v>3.1099999999999999E-2</v>
      </c>
      <c r="H488" s="56">
        <v>0.14724000000000001</v>
      </c>
      <c r="I488" s="56">
        <v>0</v>
      </c>
      <c r="J488" s="56">
        <v>0</v>
      </c>
      <c r="K488" s="56">
        <v>0</v>
      </c>
      <c r="L488" s="56">
        <v>0</v>
      </c>
      <c r="M488" s="56">
        <v>0</v>
      </c>
      <c r="N488" s="56">
        <v>0.12967999999999991</v>
      </c>
      <c r="O488" s="56">
        <v>0</v>
      </c>
      <c r="P488" s="56">
        <v>0</v>
      </c>
      <c r="Q488" s="56">
        <v>3.6150000000000002E-2</v>
      </c>
      <c r="R488" s="56">
        <v>0</v>
      </c>
      <c r="S488" s="56">
        <v>0.13503000000000001</v>
      </c>
      <c r="T488" s="56">
        <v>4.8490000000000005E-2</v>
      </c>
      <c r="U488" s="56">
        <v>2.8210000000000002E-2</v>
      </c>
      <c r="V488" s="56">
        <v>0</v>
      </c>
      <c r="W488" s="56">
        <v>0</v>
      </c>
      <c r="X488" s="56">
        <v>1.8340000000000002E-2</v>
      </c>
      <c r="Y488" s="56">
        <v>1.521E-2</v>
      </c>
      <c r="Z488" s="56">
        <v>7.1599999999999997E-3</v>
      </c>
      <c r="AA488" s="56">
        <v>0</v>
      </c>
      <c r="AB488" s="56">
        <v>1.1339999999999999E-2</v>
      </c>
      <c r="AC488" s="56">
        <v>0</v>
      </c>
      <c r="AE488" s="271">
        <f t="shared" si="22"/>
        <v>0.99999999999999989</v>
      </c>
      <c r="AG488" s="192">
        <f t="shared" si="23"/>
        <v>0.29993000000000003</v>
      </c>
    </row>
    <row r="489" spans="1:33" x14ac:dyDescent="0.25">
      <c r="A489" s="1">
        <v>1978</v>
      </c>
      <c r="B489" s="1" t="s">
        <v>26</v>
      </c>
      <c r="C489" s="1" t="str">
        <f t="shared" si="21"/>
        <v>1978YTDefault</v>
      </c>
      <c r="D489" s="56">
        <v>0.15509999999999999</v>
      </c>
      <c r="E489" s="56">
        <v>0.23694999999999999</v>
      </c>
      <c r="F489" s="56">
        <v>0</v>
      </c>
      <c r="G489" s="56">
        <v>3.1099999999999999E-2</v>
      </c>
      <c r="H489" s="56">
        <v>0.14724000000000001</v>
      </c>
      <c r="I489" s="56">
        <v>0</v>
      </c>
      <c r="J489" s="56">
        <v>0</v>
      </c>
      <c r="K489" s="56">
        <v>0</v>
      </c>
      <c r="L489" s="56">
        <v>0</v>
      </c>
      <c r="M489" s="56">
        <v>0</v>
      </c>
      <c r="N489" s="56">
        <v>0.12967999999999991</v>
      </c>
      <c r="O489" s="56">
        <v>0</v>
      </c>
      <c r="P489" s="56">
        <v>0</v>
      </c>
      <c r="Q489" s="56">
        <v>3.6150000000000002E-2</v>
      </c>
      <c r="R489" s="56">
        <v>0</v>
      </c>
      <c r="S489" s="56">
        <v>0.13503000000000001</v>
      </c>
      <c r="T489" s="56">
        <v>4.8490000000000005E-2</v>
      </c>
      <c r="U489" s="56">
        <v>2.8210000000000002E-2</v>
      </c>
      <c r="V489" s="56">
        <v>0</v>
      </c>
      <c r="W489" s="56">
        <v>0</v>
      </c>
      <c r="X489" s="56">
        <v>1.8340000000000002E-2</v>
      </c>
      <c r="Y489" s="56">
        <v>1.521E-2</v>
      </c>
      <c r="Z489" s="56">
        <v>7.1599999999999997E-3</v>
      </c>
      <c r="AA489" s="56">
        <v>0</v>
      </c>
      <c r="AB489" s="56">
        <v>1.1339999999999999E-2</v>
      </c>
      <c r="AC489" s="56">
        <v>0</v>
      </c>
      <c r="AD489" s="51"/>
      <c r="AE489" s="271">
        <f t="shared" si="22"/>
        <v>0.99999999999999989</v>
      </c>
      <c r="AG489" s="192">
        <f t="shared" si="23"/>
        <v>0.29993000000000003</v>
      </c>
    </row>
    <row r="490" spans="1:33" x14ac:dyDescent="0.25">
      <c r="A490" s="1">
        <v>1978</v>
      </c>
      <c r="B490" s="1" t="s">
        <v>22</v>
      </c>
      <c r="C490" s="1" t="str">
        <f t="shared" si="21"/>
        <v>1978NSDefault</v>
      </c>
      <c r="D490" s="56">
        <v>0.11794</v>
      </c>
      <c r="E490" s="56">
        <v>0.25036000000000003</v>
      </c>
      <c r="F490" s="56">
        <v>0</v>
      </c>
      <c r="G490" s="56">
        <v>3.0640000000000001E-2</v>
      </c>
      <c r="H490" s="56">
        <v>0.11196</v>
      </c>
      <c r="I490" s="56">
        <v>0</v>
      </c>
      <c r="J490" s="56">
        <v>0</v>
      </c>
      <c r="K490" s="56">
        <v>0</v>
      </c>
      <c r="L490" s="56">
        <v>4.4240000000000002E-2</v>
      </c>
      <c r="M490" s="56">
        <v>0</v>
      </c>
      <c r="N490" s="56">
        <v>9.5300000000000051E-2</v>
      </c>
      <c r="O490" s="56">
        <v>0</v>
      </c>
      <c r="P490" s="56">
        <v>0</v>
      </c>
      <c r="Q490" s="56">
        <v>0.12486999999999999</v>
      </c>
      <c r="R490" s="56">
        <v>0</v>
      </c>
      <c r="S490" s="56">
        <v>0.10765000000000001</v>
      </c>
      <c r="T490" s="56">
        <v>5.8110000000000002E-2</v>
      </c>
      <c r="U490" s="56">
        <v>1.7159999999999998E-2</v>
      </c>
      <c r="V490" s="56">
        <v>0</v>
      </c>
      <c r="W490" s="56">
        <v>0</v>
      </c>
      <c r="X490" s="56">
        <v>1.8009999999999998E-2</v>
      </c>
      <c r="Y490" s="56">
        <v>1.6160000000000001E-2</v>
      </c>
      <c r="Z490" s="56">
        <v>7.6E-3</v>
      </c>
      <c r="AA490" s="56">
        <v>0</v>
      </c>
      <c r="AB490" s="56">
        <v>0</v>
      </c>
      <c r="AC490" s="56">
        <v>0</v>
      </c>
      <c r="AE490" s="271">
        <f t="shared" si="22"/>
        <v>1</v>
      </c>
      <c r="AG490" s="192">
        <f t="shared" si="23"/>
        <v>0.34955999999999998</v>
      </c>
    </row>
    <row r="491" spans="1:33" x14ac:dyDescent="0.25">
      <c r="A491" s="1">
        <v>1978</v>
      </c>
      <c r="B491" s="1" t="s">
        <v>21</v>
      </c>
      <c r="C491" s="1" t="str">
        <f t="shared" si="21"/>
        <v>1978NLDefault</v>
      </c>
      <c r="D491" s="56">
        <v>0.15557000000000001</v>
      </c>
      <c r="E491" s="56">
        <v>0.26283999999999996</v>
      </c>
      <c r="F491" s="56">
        <v>0</v>
      </c>
      <c r="G491" s="56">
        <v>2.4199999999999999E-2</v>
      </c>
      <c r="H491" s="56">
        <v>0.14768999999999999</v>
      </c>
      <c r="I491" s="56">
        <v>0</v>
      </c>
      <c r="J491" s="56">
        <v>0</v>
      </c>
      <c r="K491" s="56">
        <v>0</v>
      </c>
      <c r="L491" s="56">
        <v>2.1360000000000001E-2</v>
      </c>
      <c r="M491" s="56">
        <v>0</v>
      </c>
      <c r="N491" s="56">
        <v>0.10552000000000006</v>
      </c>
      <c r="O491" s="56">
        <v>0</v>
      </c>
      <c r="P491" s="56">
        <v>0</v>
      </c>
      <c r="Q491" s="56">
        <v>1.5560000000000001E-2</v>
      </c>
      <c r="R491" s="56">
        <v>0</v>
      </c>
      <c r="S491" s="56">
        <v>9.6149999999999999E-2</v>
      </c>
      <c r="T491" s="56">
        <v>0.10557999999999999</v>
      </c>
      <c r="U491" s="56">
        <v>2.4920000000000001E-2</v>
      </c>
      <c r="V491" s="56">
        <v>0</v>
      </c>
      <c r="W491" s="56">
        <v>0</v>
      </c>
      <c r="X491" s="56">
        <v>2.351E-2</v>
      </c>
      <c r="Y491" s="56">
        <v>8.0499999999999999E-3</v>
      </c>
      <c r="Z491" s="56">
        <v>3.79E-3</v>
      </c>
      <c r="AA491" s="56">
        <v>0</v>
      </c>
      <c r="AB491" s="56">
        <v>5.2599999999999999E-3</v>
      </c>
      <c r="AC491" s="56">
        <v>0</v>
      </c>
      <c r="AE491" s="271">
        <f t="shared" si="22"/>
        <v>1</v>
      </c>
      <c r="AG491" s="192">
        <f t="shared" si="23"/>
        <v>0.28281999999999996</v>
      </c>
    </row>
    <row r="492" spans="1:33" x14ac:dyDescent="0.25">
      <c r="A492" s="1">
        <v>1978</v>
      </c>
      <c r="B492" s="1" t="s">
        <v>17</v>
      </c>
      <c r="C492" s="1" t="str">
        <f t="shared" si="21"/>
        <v>1978MBDefault</v>
      </c>
      <c r="D492" s="56">
        <v>0.13003000000000001</v>
      </c>
      <c r="E492" s="56">
        <v>0.30064000000000002</v>
      </c>
      <c r="F492" s="56">
        <v>0</v>
      </c>
      <c r="G492" s="56">
        <v>3.9039999999999998E-2</v>
      </c>
      <c r="H492" s="56">
        <v>0.12337999999999999</v>
      </c>
      <c r="I492" s="56">
        <v>0</v>
      </c>
      <c r="J492" s="56">
        <v>0</v>
      </c>
      <c r="K492" s="56">
        <v>0</v>
      </c>
      <c r="L492" s="56">
        <v>1.376E-2</v>
      </c>
      <c r="M492" s="56">
        <v>0</v>
      </c>
      <c r="N492" s="56">
        <v>0.10174999999999995</v>
      </c>
      <c r="O492" s="56">
        <v>0</v>
      </c>
      <c r="P492" s="56">
        <v>0</v>
      </c>
      <c r="Q492" s="56">
        <v>1.234E-2</v>
      </c>
      <c r="R492" s="56">
        <v>0</v>
      </c>
      <c r="S492" s="56">
        <v>6.8819999999999992E-2</v>
      </c>
      <c r="T492" s="56">
        <v>0.15640999999999999</v>
      </c>
      <c r="U492" s="56">
        <v>2.7220000000000001E-2</v>
      </c>
      <c r="V492" s="56">
        <v>0</v>
      </c>
      <c r="W492" s="56">
        <v>0</v>
      </c>
      <c r="X492" s="56">
        <v>3.4599999999999995E-3</v>
      </c>
      <c r="Y492" s="56">
        <v>1.034E-2</v>
      </c>
      <c r="Z492" s="56">
        <v>4.8700000000000002E-3</v>
      </c>
      <c r="AA492" s="56">
        <v>0</v>
      </c>
      <c r="AB492" s="56">
        <v>7.9400000000000009E-3</v>
      </c>
      <c r="AC492" s="56">
        <v>0</v>
      </c>
      <c r="AE492" s="271">
        <f t="shared" si="22"/>
        <v>1</v>
      </c>
      <c r="AG492" s="192">
        <f t="shared" si="23"/>
        <v>0.29140000000000005</v>
      </c>
    </row>
    <row r="493" spans="1:33" x14ac:dyDescent="0.25">
      <c r="A493" s="1">
        <v>1978</v>
      </c>
      <c r="B493" s="1" t="s">
        <v>16</v>
      </c>
      <c r="C493" s="1" t="str">
        <f t="shared" si="21"/>
        <v>1978SKDefault</v>
      </c>
      <c r="D493" s="56">
        <v>0.17202999999999999</v>
      </c>
      <c r="E493" s="56">
        <v>0.3251</v>
      </c>
      <c r="F493" s="56">
        <v>0</v>
      </c>
      <c r="G493" s="56">
        <v>3.6580000000000001E-2</v>
      </c>
      <c r="H493" s="56">
        <v>0.16330999999999998</v>
      </c>
      <c r="I493" s="56">
        <v>0</v>
      </c>
      <c r="J493" s="56">
        <v>0</v>
      </c>
      <c r="K493" s="56">
        <v>0</v>
      </c>
      <c r="L493" s="56">
        <v>3.4140000000000004E-2</v>
      </c>
      <c r="M493" s="56">
        <v>0</v>
      </c>
      <c r="N493" s="56">
        <v>5.5500000000000188E-2</v>
      </c>
      <c r="O493" s="56">
        <v>0</v>
      </c>
      <c r="P493" s="56">
        <v>0</v>
      </c>
      <c r="Q493" s="56">
        <v>1.4099999999999998E-3</v>
      </c>
      <c r="R493" s="56">
        <v>0</v>
      </c>
      <c r="S493" s="56">
        <v>6.5589999999999996E-2</v>
      </c>
      <c r="T493" s="56">
        <v>0.10473</v>
      </c>
      <c r="U493" s="56">
        <v>1.4539999999999999E-2</v>
      </c>
      <c r="V493" s="56">
        <v>0</v>
      </c>
      <c r="W493" s="56">
        <v>0</v>
      </c>
      <c r="X493" s="56">
        <v>0</v>
      </c>
      <c r="Y493" s="56">
        <v>1.2030000000000001E-2</v>
      </c>
      <c r="Z493" s="56">
        <v>5.6599999999999992E-3</v>
      </c>
      <c r="AA493" s="56">
        <v>0</v>
      </c>
      <c r="AB493" s="56">
        <v>9.3799999999999994E-3</v>
      </c>
      <c r="AC493" s="56">
        <v>0</v>
      </c>
      <c r="AE493" s="271">
        <f t="shared" si="22"/>
        <v>1</v>
      </c>
      <c r="AG493" s="192">
        <f t="shared" si="23"/>
        <v>0.21334</v>
      </c>
    </row>
    <row r="494" spans="1:33" x14ac:dyDescent="0.25">
      <c r="A494" s="1">
        <v>1978</v>
      </c>
      <c r="B494" s="1" t="s">
        <v>18</v>
      </c>
      <c r="C494" s="1" t="str">
        <f t="shared" si="21"/>
        <v>1978ONDefault</v>
      </c>
      <c r="D494" s="56">
        <v>0.11897000000000001</v>
      </c>
      <c r="E494" s="56">
        <v>0.37048999999999999</v>
      </c>
      <c r="F494" s="56">
        <v>0</v>
      </c>
      <c r="G494" s="56">
        <v>5.5129999999999998E-2</v>
      </c>
      <c r="H494" s="56">
        <v>0.11294</v>
      </c>
      <c r="I494" s="56">
        <v>0</v>
      </c>
      <c r="J494" s="56">
        <v>0</v>
      </c>
      <c r="K494" s="56">
        <v>0</v>
      </c>
      <c r="L494" s="56">
        <v>9.0699999999999999E-3</v>
      </c>
      <c r="M494" s="56">
        <v>0</v>
      </c>
      <c r="N494" s="56">
        <v>8.0669999999999908E-2</v>
      </c>
      <c r="O494" s="56">
        <v>0</v>
      </c>
      <c r="P494" s="56">
        <v>0</v>
      </c>
      <c r="Q494" s="56">
        <v>3.2930000000000001E-2</v>
      </c>
      <c r="R494" s="56">
        <v>0</v>
      </c>
      <c r="S494" s="56">
        <v>7.8810000000000005E-2</v>
      </c>
      <c r="T494" s="56">
        <v>6.6360000000000002E-2</v>
      </c>
      <c r="U494" s="56">
        <v>4.1270000000000001E-2</v>
      </c>
      <c r="V494" s="56">
        <v>0</v>
      </c>
      <c r="W494" s="56">
        <v>0</v>
      </c>
      <c r="X494" s="56">
        <v>3.64E-3</v>
      </c>
      <c r="Y494" s="56">
        <v>1.393E-2</v>
      </c>
      <c r="Z494" s="56">
        <v>6.5500000000000003E-3</v>
      </c>
      <c r="AA494" s="56">
        <v>0</v>
      </c>
      <c r="AB494" s="56">
        <v>9.2399999999999999E-3</v>
      </c>
      <c r="AC494" s="56">
        <v>0</v>
      </c>
      <c r="AE494" s="271">
        <f t="shared" si="22"/>
        <v>1</v>
      </c>
      <c r="AG494" s="192">
        <f t="shared" si="23"/>
        <v>0.25273000000000001</v>
      </c>
    </row>
    <row r="495" spans="1:33" x14ac:dyDescent="0.25">
      <c r="A495" s="1">
        <v>1978</v>
      </c>
      <c r="B495" s="1" t="s">
        <v>19</v>
      </c>
      <c r="C495" s="1" t="str">
        <f t="shared" si="21"/>
        <v>1978QCDefault</v>
      </c>
      <c r="D495" s="56">
        <v>0.13048999999999999</v>
      </c>
      <c r="E495" s="56">
        <v>0.37932000000000005</v>
      </c>
      <c r="F495" s="56">
        <v>0</v>
      </c>
      <c r="G495" s="56">
        <v>3.9120000000000002E-2</v>
      </c>
      <c r="H495" s="56">
        <v>0.12387000000000001</v>
      </c>
      <c r="I495" s="56">
        <v>0</v>
      </c>
      <c r="J495" s="56">
        <v>0</v>
      </c>
      <c r="K495" s="56">
        <v>0</v>
      </c>
      <c r="L495" s="56">
        <v>1.4670000000000001E-2</v>
      </c>
      <c r="M495" s="56">
        <v>0</v>
      </c>
      <c r="N495" s="56">
        <v>8.0779999999999852E-2</v>
      </c>
      <c r="O495" s="56">
        <v>0</v>
      </c>
      <c r="P495" s="56">
        <v>0</v>
      </c>
      <c r="Q495" s="56">
        <v>4.0160000000000001E-2</v>
      </c>
      <c r="R495" s="56">
        <v>0</v>
      </c>
      <c r="S495" s="56">
        <v>7.2300000000000003E-2</v>
      </c>
      <c r="T495" s="56">
        <v>5.0209999999999998E-2</v>
      </c>
      <c r="U495" s="56">
        <v>4.6920000000000003E-2</v>
      </c>
      <c r="V495" s="56">
        <v>0</v>
      </c>
      <c r="W495" s="56">
        <v>0</v>
      </c>
      <c r="X495" s="56">
        <v>2.33E-3</v>
      </c>
      <c r="Y495" s="56">
        <v>9.1700000000000011E-3</v>
      </c>
      <c r="Z495" s="56">
        <v>4.3099999999999996E-3</v>
      </c>
      <c r="AA495" s="56">
        <v>0</v>
      </c>
      <c r="AB495" s="56">
        <v>6.3499999999999997E-3</v>
      </c>
      <c r="AC495" s="56">
        <v>0</v>
      </c>
      <c r="AE495" s="271">
        <f t="shared" si="22"/>
        <v>1</v>
      </c>
      <c r="AG495" s="192">
        <f t="shared" si="23"/>
        <v>0.23175000000000001</v>
      </c>
    </row>
    <row r="496" spans="1:33" x14ac:dyDescent="0.25">
      <c r="A496" s="1">
        <v>1979</v>
      </c>
      <c r="B496" s="1" t="s">
        <v>20</v>
      </c>
      <c r="C496" s="1" t="str">
        <f t="shared" si="21"/>
        <v>1979NBDefault</v>
      </c>
      <c r="D496" s="56">
        <v>0.16966999999999999</v>
      </c>
      <c r="E496" s="56">
        <v>0.20457999999999998</v>
      </c>
      <c r="F496" s="280">
        <v>0.13852</v>
      </c>
      <c r="G496" s="56">
        <v>3.6920000000000001E-2</v>
      </c>
      <c r="H496" s="280">
        <v>2.2550000000000001E-2</v>
      </c>
      <c r="I496" s="56">
        <v>0</v>
      </c>
      <c r="J496" s="56">
        <v>0</v>
      </c>
      <c r="K496" s="56">
        <v>0</v>
      </c>
      <c r="L496" s="56">
        <v>6.1519999999999998E-2</v>
      </c>
      <c r="M496" s="56">
        <v>0</v>
      </c>
      <c r="N496" s="56">
        <v>0.13861999999999999</v>
      </c>
      <c r="O496" s="56">
        <v>0</v>
      </c>
      <c r="P496" s="56">
        <v>0</v>
      </c>
      <c r="Q496" s="56">
        <v>6.6710000000000005E-2</v>
      </c>
      <c r="R496" s="56">
        <v>0</v>
      </c>
      <c r="S496" s="56">
        <v>6.9089999999999999E-2</v>
      </c>
      <c r="T496" s="56">
        <v>3.7010000000000001E-2</v>
      </c>
      <c r="U496" s="56">
        <v>2.214E-2</v>
      </c>
      <c r="V496" s="56">
        <v>0</v>
      </c>
      <c r="W496" s="56">
        <v>0</v>
      </c>
      <c r="X496" s="56">
        <v>7.7000000000000002E-3</v>
      </c>
      <c r="Y496" s="56">
        <v>1.6979999999999999E-2</v>
      </c>
      <c r="Z496" s="56">
        <v>7.9900000000000006E-3</v>
      </c>
      <c r="AA496" s="56">
        <v>0</v>
      </c>
      <c r="AB496" s="56">
        <v>0</v>
      </c>
      <c r="AC496" s="56">
        <v>0</v>
      </c>
      <c r="AE496" s="271">
        <f t="shared" si="22"/>
        <v>1</v>
      </c>
      <c r="AG496" s="192">
        <f t="shared" si="23"/>
        <v>0.22762000000000002</v>
      </c>
    </row>
    <row r="497" spans="1:33" x14ac:dyDescent="0.25">
      <c r="A497" s="1">
        <v>1979</v>
      </c>
      <c r="B497" s="1" t="s">
        <v>23</v>
      </c>
      <c r="C497" s="1" t="str">
        <f t="shared" si="21"/>
        <v>1979PEDefault</v>
      </c>
      <c r="D497" s="56">
        <v>6.5180000000000002E-2</v>
      </c>
      <c r="E497" s="56">
        <v>0.21603999999999998</v>
      </c>
      <c r="F497" s="56">
        <v>0</v>
      </c>
      <c r="G497" s="56">
        <v>3.6339999999999997E-2</v>
      </c>
      <c r="H497" s="56">
        <v>6.1879999999999998E-2</v>
      </c>
      <c r="I497" s="56">
        <v>0</v>
      </c>
      <c r="J497" s="56">
        <v>0</v>
      </c>
      <c r="K497" s="56">
        <v>0</v>
      </c>
      <c r="L497" s="56">
        <v>4.5380000000000004E-2</v>
      </c>
      <c r="M497" s="56">
        <v>0</v>
      </c>
      <c r="N497" s="56">
        <v>0.10409000000000002</v>
      </c>
      <c r="O497" s="56">
        <v>0</v>
      </c>
      <c r="P497" s="56">
        <v>0</v>
      </c>
      <c r="Q497" s="56">
        <v>2.6280000000000001E-2</v>
      </c>
      <c r="R497" s="56">
        <v>0</v>
      </c>
      <c r="S497" s="56">
        <v>0.12734999999999999</v>
      </c>
      <c r="T497" s="56">
        <v>0.22370999999999999</v>
      </c>
      <c r="U497" s="56">
        <v>3.4189999999999998E-2</v>
      </c>
      <c r="V497" s="56">
        <v>0</v>
      </c>
      <c r="W497" s="56">
        <v>0</v>
      </c>
      <c r="X497" s="56">
        <v>1.7819999999999999E-2</v>
      </c>
      <c r="Y497" s="56">
        <v>1.9519999999999999E-2</v>
      </c>
      <c r="Z497" s="56">
        <v>9.1800000000000007E-3</v>
      </c>
      <c r="AA497" s="56">
        <v>0</v>
      </c>
      <c r="AB497" s="56">
        <v>1.3040000000000001E-2</v>
      </c>
      <c r="AC497" s="56">
        <v>0</v>
      </c>
      <c r="AE497" s="271">
        <f t="shared" si="22"/>
        <v>0.99999999999999989</v>
      </c>
      <c r="AG497" s="192">
        <f t="shared" si="23"/>
        <v>0.47109000000000001</v>
      </c>
    </row>
    <row r="498" spans="1:33" x14ac:dyDescent="0.25">
      <c r="A498" s="1">
        <v>1979</v>
      </c>
      <c r="B498" s="1" t="s">
        <v>15</v>
      </c>
      <c r="C498" s="1" t="str">
        <f t="shared" si="21"/>
        <v>1979BCDefault</v>
      </c>
      <c r="D498" s="56">
        <v>0.13430999999999998</v>
      </c>
      <c r="E498" s="56">
        <v>0.23588999999999999</v>
      </c>
      <c r="F498" s="56">
        <v>0</v>
      </c>
      <c r="G498" s="56">
        <v>7.8700000000000006E-2</v>
      </c>
      <c r="H498" s="56">
        <v>0.1275</v>
      </c>
      <c r="I498" s="56">
        <v>0</v>
      </c>
      <c r="J498" s="56">
        <v>0</v>
      </c>
      <c r="K498" s="56">
        <v>0</v>
      </c>
      <c r="L498" s="56">
        <v>1.6070000000000001E-2</v>
      </c>
      <c r="M498" s="56">
        <v>0</v>
      </c>
      <c r="N498" s="56">
        <v>8.7189999999999879E-2</v>
      </c>
      <c r="O498" s="56">
        <v>0</v>
      </c>
      <c r="P498" s="56">
        <v>0</v>
      </c>
      <c r="Q498" s="56">
        <v>6.9599999999999995E-2</v>
      </c>
      <c r="R498" s="56">
        <v>0</v>
      </c>
      <c r="S498" s="56">
        <v>9.079000000000001E-2</v>
      </c>
      <c r="T498" s="56">
        <v>7.2569999999999996E-2</v>
      </c>
      <c r="U498" s="56">
        <v>2.46E-2</v>
      </c>
      <c r="V498" s="56">
        <v>0</v>
      </c>
      <c r="W498" s="56">
        <v>1.6070000000000001E-2</v>
      </c>
      <c r="X498" s="56">
        <v>5.1900000000000002E-3</v>
      </c>
      <c r="Y498" s="56">
        <v>1.915E-2</v>
      </c>
      <c r="Z498" s="56">
        <v>9.0100000000000006E-3</v>
      </c>
      <c r="AA498" s="56">
        <v>0</v>
      </c>
      <c r="AB498" s="56">
        <v>1.336E-2</v>
      </c>
      <c r="AC498" s="56">
        <v>0</v>
      </c>
      <c r="AE498" s="271">
        <f t="shared" si="22"/>
        <v>1</v>
      </c>
      <c r="AG498" s="192">
        <f t="shared" si="23"/>
        <v>0.32034000000000007</v>
      </c>
    </row>
    <row r="499" spans="1:33" x14ac:dyDescent="0.25">
      <c r="A499" s="1">
        <v>1979</v>
      </c>
      <c r="B499" s="1" t="s">
        <v>14</v>
      </c>
      <c r="C499" s="1" t="str">
        <f t="shared" si="21"/>
        <v>1979ABDefault</v>
      </c>
      <c r="D499" s="56">
        <v>0.16542999999999999</v>
      </c>
      <c r="E499" s="56">
        <v>0.23619000000000001</v>
      </c>
      <c r="F499" s="56">
        <v>0</v>
      </c>
      <c r="G499" s="56">
        <v>6.2449999999999999E-2</v>
      </c>
      <c r="H499" s="56">
        <v>0.15705</v>
      </c>
      <c r="I499" s="56">
        <v>0</v>
      </c>
      <c r="J499" s="56">
        <v>0</v>
      </c>
      <c r="K499" s="56">
        <v>0</v>
      </c>
      <c r="L499" s="56">
        <v>2.3849999999999996E-2</v>
      </c>
      <c r="M499" s="56">
        <v>0</v>
      </c>
      <c r="N499" s="56">
        <v>8.7909999999999988E-2</v>
      </c>
      <c r="O499" s="56">
        <v>0</v>
      </c>
      <c r="P499" s="56">
        <v>0</v>
      </c>
      <c r="Q499" s="56">
        <v>2.274E-2</v>
      </c>
      <c r="R499" s="56">
        <v>0</v>
      </c>
      <c r="S499" s="56">
        <v>6.9220000000000004E-2</v>
      </c>
      <c r="T499" s="56">
        <v>6.6529999999999992E-2</v>
      </c>
      <c r="U499" s="56">
        <v>2.8450000000000003E-2</v>
      </c>
      <c r="V499" s="56">
        <v>0</v>
      </c>
      <c r="W499" s="56">
        <v>0</v>
      </c>
      <c r="X499" s="56">
        <v>9.9399999999999992E-3</v>
      </c>
      <c r="Y499" s="56">
        <v>1.686E-2</v>
      </c>
      <c r="Z499" s="56">
        <v>2.997E-2</v>
      </c>
      <c r="AA499" s="56">
        <v>0</v>
      </c>
      <c r="AB499" s="56">
        <v>2.341E-2</v>
      </c>
      <c r="AC499" s="56">
        <v>0</v>
      </c>
      <c r="AE499" s="271">
        <f t="shared" si="22"/>
        <v>1</v>
      </c>
      <c r="AG499" s="192">
        <f t="shared" si="23"/>
        <v>0.26711999999999997</v>
      </c>
    </row>
    <row r="500" spans="1:33" x14ac:dyDescent="0.25">
      <c r="A500" s="1">
        <v>1979</v>
      </c>
      <c r="B500" s="1" t="s">
        <v>24</v>
      </c>
      <c r="C500" s="1" t="str">
        <f t="shared" si="21"/>
        <v>1979NTDefault</v>
      </c>
      <c r="D500" s="280">
        <v>0.19618312954598019</v>
      </c>
      <c r="E500" s="280">
        <v>0.21528544017717463</v>
      </c>
      <c r="F500" s="280">
        <v>2.3003099946693206E-2</v>
      </c>
      <c r="G500" s="280">
        <v>0.19089401520645849</v>
      </c>
      <c r="H500" s="280">
        <v>1.1024240417055345E-2</v>
      </c>
      <c r="I500" s="280">
        <v>4.0357295452791667E-2</v>
      </c>
      <c r="J500" s="280">
        <v>3.4999999999999997E-5</v>
      </c>
      <c r="K500" s="280">
        <v>7.4480069930069645E-4</v>
      </c>
      <c r="L500" s="280">
        <v>7.8747481360164264E-3</v>
      </c>
      <c r="M500" s="280">
        <v>0</v>
      </c>
      <c r="N500" s="280">
        <v>0</v>
      </c>
      <c r="O500" s="280">
        <v>8.4252758274824101E-3</v>
      </c>
      <c r="P500" s="280">
        <v>1.0839160839160814E-2</v>
      </c>
      <c r="Q500" s="280">
        <v>0.15632749999999998</v>
      </c>
      <c r="R500" s="280">
        <v>4.5499999999999994E-3</v>
      </c>
      <c r="S500" s="280">
        <v>9.5789376745620949E-2</v>
      </c>
      <c r="T500" s="280">
        <v>1.8154054046755616E-2</v>
      </c>
      <c r="U500" s="280">
        <v>1.3299575306338553E-2</v>
      </c>
      <c r="V500" s="280">
        <v>0</v>
      </c>
      <c r="W500" s="280"/>
      <c r="X500" s="280">
        <v>2.2347517482517463E-3</v>
      </c>
      <c r="Y500" s="280">
        <v>0</v>
      </c>
      <c r="Z500" s="280">
        <v>0</v>
      </c>
      <c r="AA500" s="280">
        <v>0</v>
      </c>
      <c r="AB500" s="280">
        <v>4.6110359049175266E-3</v>
      </c>
      <c r="AC500" s="280">
        <v>3.0800000000000001E-4</v>
      </c>
      <c r="AE500" s="271">
        <f t="shared" si="22"/>
        <v>0.99994049999999812</v>
      </c>
      <c r="AG500" s="192">
        <f t="shared" si="23"/>
        <v>0.29527429375188441</v>
      </c>
    </row>
    <row r="501" spans="1:33" x14ac:dyDescent="0.25">
      <c r="A501" s="1">
        <v>1979</v>
      </c>
      <c r="B501" s="1" t="s">
        <v>25</v>
      </c>
      <c r="C501" s="1" t="str">
        <f t="shared" si="21"/>
        <v>1979NUDefault</v>
      </c>
      <c r="D501" s="56">
        <v>0.15509999999999999</v>
      </c>
      <c r="E501" s="56">
        <v>0.23694999999999999</v>
      </c>
      <c r="F501" s="56">
        <v>0</v>
      </c>
      <c r="G501" s="56">
        <v>3.1099999999999999E-2</v>
      </c>
      <c r="H501" s="56">
        <v>0.14724000000000001</v>
      </c>
      <c r="I501" s="56">
        <v>0</v>
      </c>
      <c r="J501" s="56">
        <v>0</v>
      </c>
      <c r="K501" s="56">
        <v>0</v>
      </c>
      <c r="L501" s="56">
        <v>0</v>
      </c>
      <c r="M501" s="56">
        <v>0</v>
      </c>
      <c r="N501" s="56">
        <v>0.12967999999999991</v>
      </c>
      <c r="O501" s="56">
        <v>0</v>
      </c>
      <c r="P501" s="56">
        <v>0</v>
      </c>
      <c r="Q501" s="56">
        <v>3.6150000000000002E-2</v>
      </c>
      <c r="R501" s="56">
        <v>0</v>
      </c>
      <c r="S501" s="56">
        <v>0.13503000000000001</v>
      </c>
      <c r="T501" s="56">
        <v>4.8490000000000005E-2</v>
      </c>
      <c r="U501" s="56">
        <v>2.8210000000000002E-2</v>
      </c>
      <c r="V501" s="56">
        <v>0</v>
      </c>
      <c r="W501" s="56">
        <v>0</v>
      </c>
      <c r="X501" s="56">
        <v>1.8340000000000002E-2</v>
      </c>
      <c r="Y501" s="56">
        <v>1.521E-2</v>
      </c>
      <c r="Z501" s="56">
        <v>7.1599999999999997E-3</v>
      </c>
      <c r="AA501" s="56">
        <v>0</v>
      </c>
      <c r="AB501" s="56">
        <v>1.1339999999999999E-2</v>
      </c>
      <c r="AC501" s="56">
        <v>0</v>
      </c>
      <c r="AE501" s="271">
        <f t="shared" si="22"/>
        <v>0.99999999999999989</v>
      </c>
      <c r="AG501" s="192">
        <f t="shared" si="23"/>
        <v>0.29993000000000003</v>
      </c>
    </row>
    <row r="502" spans="1:33" x14ac:dyDescent="0.25">
      <c r="A502" s="1">
        <v>1979</v>
      </c>
      <c r="B502" s="1" t="s">
        <v>26</v>
      </c>
      <c r="C502" s="1" t="str">
        <f t="shared" si="21"/>
        <v>1979YTDefault</v>
      </c>
      <c r="D502" s="56">
        <v>0.15509999999999999</v>
      </c>
      <c r="E502" s="56">
        <v>0.23694999999999999</v>
      </c>
      <c r="F502" s="56">
        <v>0</v>
      </c>
      <c r="G502" s="56">
        <v>3.1099999999999999E-2</v>
      </c>
      <c r="H502" s="56">
        <v>0.14724000000000001</v>
      </c>
      <c r="I502" s="56">
        <v>0</v>
      </c>
      <c r="J502" s="56">
        <v>0</v>
      </c>
      <c r="K502" s="56">
        <v>0</v>
      </c>
      <c r="L502" s="56">
        <v>0</v>
      </c>
      <c r="M502" s="56">
        <v>0</v>
      </c>
      <c r="N502" s="56">
        <v>0.12967999999999991</v>
      </c>
      <c r="O502" s="56">
        <v>0</v>
      </c>
      <c r="P502" s="56">
        <v>0</v>
      </c>
      <c r="Q502" s="56">
        <v>3.6150000000000002E-2</v>
      </c>
      <c r="R502" s="56">
        <v>0</v>
      </c>
      <c r="S502" s="56">
        <v>0.13503000000000001</v>
      </c>
      <c r="T502" s="56">
        <v>4.8490000000000005E-2</v>
      </c>
      <c r="U502" s="56">
        <v>2.8210000000000002E-2</v>
      </c>
      <c r="V502" s="56">
        <v>0</v>
      </c>
      <c r="W502" s="56">
        <v>0</v>
      </c>
      <c r="X502" s="56">
        <v>1.8340000000000002E-2</v>
      </c>
      <c r="Y502" s="56">
        <v>1.521E-2</v>
      </c>
      <c r="Z502" s="56">
        <v>7.1599999999999997E-3</v>
      </c>
      <c r="AA502" s="56">
        <v>0</v>
      </c>
      <c r="AB502" s="56">
        <v>1.1339999999999999E-2</v>
      </c>
      <c r="AC502" s="56">
        <v>0</v>
      </c>
      <c r="AD502" s="51"/>
      <c r="AE502" s="271">
        <f t="shared" si="22"/>
        <v>0.99999999999999989</v>
      </c>
      <c r="AG502" s="192">
        <f t="shared" si="23"/>
        <v>0.29993000000000003</v>
      </c>
    </row>
    <row r="503" spans="1:33" x14ac:dyDescent="0.25">
      <c r="A503" s="1">
        <v>1979</v>
      </c>
      <c r="B503" s="1" t="s">
        <v>22</v>
      </c>
      <c r="C503" s="1" t="str">
        <f t="shared" si="21"/>
        <v>1979NSDefault</v>
      </c>
      <c r="D503" s="56">
        <v>0.11794</v>
      </c>
      <c r="E503" s="56">
        <v>0.25036000000000003</v>
      </c>
      <c r="F503" s="56">
        <v>0</v>
      </c>
      <c r="G503" s="56">
        <v>3.0640000000000001E-2</v>
      </c>
      <c r="H503" s="56">
        <v>0.11196</v>
      </c>
      <c r="I503" s="56">
        <v>0</v>
      </c>
      <c r="J503" s="56">
        <v>0</v>
      </c>
      <c r="K503" s="56">
        <v>0</v>
      </c>
      <c r="L503" s="56">
        <v>4.4240000000000002E-2</v>
      </c>
      <c r="M503" s="56">
        <v>0</v>
      </c>
      <c r="N503" s="56">
        <v>9.5300000000000051E-2</v>
      </c>
      <c r="O503" s="56">
        <v>0</v>
      </c>
      <c r="P503" s="56">
        <v>0</v>
      </c>
      <c r="Q503" s="56">
        <v>0.12486999999999999</v>
      </c>
      <c r="R503" s="56">
        <v>0</v>
      </c>
      <c r="S503" s="56">
        <v>0.10765000000000001</v>
      </c>
      <c r="T503" s="56">
        <v>5.8110000000000002E-2</v>
      </c>
      <c r="U503" s="56">
        <v>1.7159999999999998E-2</v>
      </c>
      <c r="V503" s="56">
        <v>0</v>
      </c>
      <c r="W503" s="56">
        <v>0</v>
      </c>
      <c r="X503" s="56">
        <v>1.8009999999999998E-2</v>
      </c>
      <c r="Y503" s="56">
        <v>1.6160000000000001E-2</v>
      </c>
      <c r="Z503" s="56">
        <v>7.6E-3</v>
      </c>
      <c r="AA503" s="56">
        <v>0</v>
      </c>
      <c r="AB503" s="56">
        <v>0</v>
      </c>
      <c r="AC503" s="56">
        <v>0</v>
      </c>
      <c r="AE503" s="271">
        <f t="shared" si="22"/>
        <v>1</v>
      </c>
      <c r="AG503" s="192">
        <f t="shared" si="23"/>
        <v>0.34955999999999998</v>
      </c>
    </row>
    <row r="504" spans="1:33" x14ac:dyDescent="0.25">
      <c r="A504" s="1">
        <v>1979</v>
      </c>
      <c r="B504" s="1" t="s">
        <v>21</v>
      </c>
      <c r="C504" s="1" t="str">
        <f t="shared" si="21"/>
        <v>1979NLDefault</v>
      </c>
      <c r="D504" s="56">
        <v>0.15557000000000001</v>
      </c>
      <c r="E504" s="56">
        <v>0.26283999999999996</v>
      </c>
      <c r="F504" s="56">
        <v>0</v>
      </c>
      <c r="G504" s="56">
        <v>2.4199999999999999E-2</v>
      </c>
      <c r="H504" s="56">
        <v>0.14768999999999999</v>
      </c>
      <c r="I504" s="56">
        <v>0</v>
      </c>
      <c r="J504" s="56">
        <v>0</v>
      </c>
      <c r="K504" s="56">
        <v>0</v>
      </c>
      <c r="L504" s="56">
        <v>2.1360000000000001E-2</v>
      </c>
      <c r="M504" s="56">
        <v>0</v>
      </c>
      <c r="N504" s="56">
        <v>0.10552000000000006</v>
      </c>
      <c r="O504" s="56">
        <v>0</v>
      </c>
      <c r="P504" s="56">
        <v>0</v>
      </c>
      <c r="Q504" s="56">
        <v>1.5560000000000001E-2</v>
      </c>
      <c r="R504" s="56">
        <v>0</v>
      </c>
      <c r="S504" s="56">
        <v>9.6149999999999999E-2</v>
      </c>
      <c r="T504" s="56">
        <v>0.10557999999999999</v>
      </c>
      <c r="U504" s="56">
        <v>2.4920000000000001E-2</v>
      </c>
      <c r="V504" s="56">
        <v>0</v>
      </c>
      <c r="W504" s="56">
        <v>0</v>
      </c>
      <c r="X504" s="56">
        <v>2.351E-2</v>
      </c>
      <c r="Y504" s="56">
        <v>8.0499999999999999E-3</v>
      </c>
      <c r="Z504" s="56">
        <v>3.79E-3</v>
      </c>
      <c r="AA504" s="56">
        <v>0</v>
      </c>
      <c r="AB504" s="56">
        <v>5.2599999999999999E-3</v>
      </c>
      <c r="AC504" s="56">
        <v>0</v>
      </c>
      <c r="AE504" s="271">
        <f t="shared" si="22"/>
        <v>1</v>
      </c>
      <c r="AG504" s="192">
        <f t="shared" si="23"/>
        <v>0.28281999999999996</v>
      </c>
    </row>
    <row r="505" spans="1:33" x14ac:dyDescent="0.25">
      <c r="A505" s="1">
        <v>1979</v>
      </c>
      <c r="B505" s="1" t="s">
        <v>17</v>
      </c>
      <c r="C505" s="1" t="str">
        <f t="shared" si="21"/>
        <v>1979MBDefault</v>
      </c>
      <c r="D505" s="56">
        <v>0.13003000000000001</v>
      </c>
      <c r="E505" s="56">
        <v>0.30064000000000002</v>
      </c>
      <c r="F505" s="56">
        <v>0</v>
      </c>
      <c r="G505" s="56">
        <v>3.9039999999999998E-2</v>
      </c>
      <c r="H505" s="56">
        <v>0.12337999999999999</v>
      </c>
      <c r="I505" s="56">
        <v>0</v>
      </c>
      <c r="J505" s="56">
        <v>0</v>
      </c>
      <c r="K505" s="56">
        <v>0</v>
      </c>
      <c r="L505" s="56">
        <v>1.376E-2</v>
      </c>
      <c r="M505" s="56">
        <v>0</v>
      </c>
      <c r="N505" s="56">
        <v>0.10174999999999995</v>
      </c>
      <c r="O505" s="56">
        <v>0</v>
      </c>
      <c r="P505" s="56">
        <v>0</v>
      </c>
      <c r="Q505" s="56">
        <v>1.234E-2</v>
      </c>
      <c r="R505" s="56">
        <v>0</v>
      </c>
      <c r="S505" s="56">
        <v>6.8819999999999992E-2</v>
      </c>
      <c r="T505" s="56">
        <v>0.15640999999999999</v>
      </c>
      <c r="U505" s="56">
        <v>2.7220000000000001E-2</v>
      </c>
      <c r="V505" s="56">
        <v>0</v>
      </c>
      <c r="W505" s="56">
        <v>0</v>
      </c>
      <c r="X505" s="56">
        <v>3.4599999999999995E-3</v>
      </c>
      <c r="Y505" s="56">
        <v>1.034E-2</v>
      </c>
      <c r="Z505" s="56">
        <v>4.8700000000000002E-3</v>
      </c>
      <c r="AA505" s="56">
        <v>0</v>
      </c>
      <c r="AB505" s="56">
        <v>7.9400000000000009E-3</v>
      </c>
      <c r="AC505" s="56">
        <v>0</v>
      </c>
      <c r="AE505" s="271">
        <f t="shared" si="22"/>
        <v>1</v>
      </c>
      <c r="AG505" s="192">
        <f t="shared" si="23"/>
        <v>0.29140000000000005</v>
      </c>
    </row>
    <row r="506" spans="1:33" x14ac:dyDescent="0.25">
      <c r="A506" s="1">
        <v>1979</v>
      </c>
      <c r="B506" s="1" t="s">
        <v>16</v>
      </c>
      <c r="C506" s="1" t="str">
        <f t="shared" si="21"/>
        <v>1979SKDefault</v>
      </c>
      <c r="D506" s="56">
        <v>0.17202999999999999</v>
      </c>
      <c r="E506" s="56">
        <v>0.3251</v>
      </c>
      <c r="F506" s="56">
        <v>0</v>
      </c>
      <c r="G506" s="56">
        <v>3.6580000000000001E-2</v>
      </c>
      <c r="H506" s="56">
        <v>0.16330999999999998</v>
      </c>
      <c r="I506" s="56">
        <v>0</v>
      </c>
      <c r="J506" s="56">
        <v>0</v>
      </c>
      <c r="K506" s="56">
        <v>0</v>
      </c>
      <c r="L506" s="56">
        <v>3.4140000000000004E-2</v>
      </c>
      <c r="M506" s="56">
        <v>0</v>
      </c>
      <c r="N506" s="56">
        <v>5.5500000000000188E-2</v>
      </c>
      <c r="O506" s="56">
        <v>0</v>
      </c>
      <c r="P506" s="56">
        <v>0</v>
      </c>
      <c r="Q506" s="56">
        <v>1.4099999999999998E-3</v>
      </c>
      <c r="R506" s="56">
        <v>0</v>
      </c>
      <c r="S506" s="56">
        <v>6.5589999999999996E-2</v>
      </c>
      <c r="T506" s="56">
        <v>0.10473</v>
      </c>
      <c r="U506" s="56">
        <v>1.4539999999999999E-2</v>
      </c>
      <c r="V506" s="56">
        <v>0</v>
      </c>
      <c r="W506" s="56">
        <v>0</v>
      </c>
      <c r="X506" s="56">
        <v>0</v>
      </c>
      <c r="Y506" s="56">
        <v>1.2030000000000001E-2</v>
      </c>
      <c r="Z506" s="56">
        <v>5.6599999999999992E-3</v>
      </c>
      <c r="AA506" s="56">
        <v>0</v>
      </c>
      <c r="AB506" s="56">
        <v>9.3799999999999994E-3</v>
      </c>
      <c r="AC506" s="56">
        <v>0</v>
      </c>
      <c r="AE506" s="271">
        <f t="shared" si="22"/>
        <v>1</v>
      </c>
      <c r="AG506" s="192">
        <f t="shared" si="23"/>
        <v>0.21334</v>
      </c>
    </row>
    <row r="507" spans="1:33" x14ac:dyDescent="0.25">
      <c r="A507" s="1">
        <v>1979</v>
      </c>
      <c r="B507" s="1" t="s">
        <v>18</v>
      </c>
      <c r="C507" s="1" t="str">
        <f t="shared" si="21"/>
        <v>1979ONDefault</v>
      </c>
      <c r="D507" s="56">
        <v>0.11897000000000001</v>
      </c>
      <c r="E507" s="56">
        <v>0.37048999999999999</v>
      </c>
      <c r="F507" s="56">
        <v>0</v>
      </c>
      <c r="G507" s="56">
        <v>5.5129999999999998E-2</v>
      </c>
      <c r="H507" s="56">
        <v>0.11294</v>
      </c>
      <c r="I507" s="56">
        <v>0</v>
      </c>
      <c r="J507" s="56">
        <v>0</v>
      </c>
      <c r="K507" s="56">
        <v>0</v>
      </c>
      <c r="L507" s="56">
        <v>9.0699999999999999E-3</v>
      </c>
      <c r="M507" s="56">
        <v>0</v>
      </c>
      <c r="N507" s="56">
        <v>8.0669999999999908E-2</v>
      </c>
      <c r="O507" s="56">
        <v>0</v>
      </c>
      <c r="P507" s="56">
        <v>0</v>
      </c>
      <c r="Q507" s="56">
        <v>3.2930000000000001E-2</v>
      </c>
      <c r="R507" s="56">
        <v>0</v>
      </c>
      <c r="S507" s="56">
        <v>7.8810000000000005E-2</v>
      </c>
      <c r="T507" s="56">
        <v>6.6360000000000002E-2</v>
      </c>
      <c r="U507" s="56">
        <v>4.1270000000000001E-2</v>
      </c>
      <c r="V507" s="56">
        <v>0</v>
      </c>
      <c r="W507" s="56">
        <v>0</v>
      </c>
      <c r="X507" s="56">
        <v>3.64E-3</v>
      </c>
      <c r="Y507" s="56">
        <v>1.393E-2</v>
      </c>
      <c r="Z507" s="56">
        <v>6.5500000000000003E-3</v>
      </c>
      <c r="AA507" s="56">
        <v>0</v>
      </c>
      <c r="AB507" s="56">
        <v>9.2399999999999999E-3</v>
      </c>
      <c r="AC507" s="56">
        <v>0</v>
      </c>
      <c r="AE507" s="271">
        <f t="shared" si="22"/>
        <v>1</v>
      </c>
      <c r="AG507" s="192">
        <f t="shared" si="23"/>
        <v>0.25273000000000001</v>
      </c>
    </row>
    <row r="508" spans="1:33" x14ac:dyDescent="0.25">
      <c r="A508" s="1">
        <v>1979</v>
      </c>
      <c r="B508" s="1" t="s">
        <v>19</v>
      </c>
      <c r="C508" s="1" t="str">
        <f t="shared" si="21"/>
        <v>1979QCDefault</v>
      </c>
      <c r="D508" s="56">
        <v>0.13048999999999999</v>
      </c>
      <c r="E508" s="56">
        <v>0.37932000000000005</v>
      </c>
      <c r="F508" s="56">
        <v>0</v>
      </c>
      <c r="G508" s="56">
        <v>3.9120000000000002E-2</v>
      </c>
      <c r="H508" s="56">
        <v>0.12387000000000001</v>
      </c>
      <c r="I508" s="56">
        <v>0</v>
      </c>
      <c r="J508" s="56">
        <v>0</v>
      </c>
      <c r="K508" s="56">
        <v>0</v>
      </c>
      <c r="L508" s="56">
        <v>1.4670000000000001E-2</v>
      </c>
      <c r="M508" s="56">
        <v>0</v>
      </c>
      <c r="N508" s="56">
        <v>8.0779999999999852E-2</v>
      </c>
      <c r="O508" s="56">
        <v>0</v>
      </c>
      <c r="P508" s="56">
        <v>0</v>
      </c>
      <c r="Q508" s="56">
        <v>4.0160000000000001E-2</v>
      </c>
      <c r="R508" s="56">
        <v>0</v>
      </c>
      <c r="S508" s="56">
        <v>7.2300000000000003E-2</v>
      </c>
      <c r="T508" s="56">
        <v>5.0209999999999998E-2</v>
      </c>
      <c r="U508" s="56">
        <v>4.6920000000000003E-2</v>
      </c>
      <c r="V508" s="56">
        <v>0</v>
      </c>
      <c r="W508" s="56">
        <v>0</v>
      </c>
      <c r="X508" s="56">
        <v>2.33E-3</v>
      </c>
      <c r="Y508" s="56">
        <v>9.1700000000000011E-3</v>
      </c>
      <c r="Z508" s="56">
        <v>4.3099999999999996E-3</v>
      </c>
      <c r="AA508" s="56">
        <v>0</v>
      </c>
      <c r="AB508" s="56">
        <v>6.3499999999999997E-3</v>
      </c>
      <c r="AC508" s="56">
        <v>0</v>
      </c>
      <c r="AE508" s="271">
        <f t="shared" si="22"/>
        <v>1</v>
      </c>
      <c r="AG508" s="192">
        <f t="shared" si="23"/>
        <v>0.23175000000000001</v>
      </c>
    </row>
    <row r="509" spans="1:33" x14ac:dyDescent="0.25">
      <c r="A509" s="1">
        <v>1980</v>
      </c>
      <c r="B509" s="1" t="s">
        <v>20</v>
      </c>
      <c r="C509" s="1" t="str">
        <f t="shared" si="21"/>
        <v>1980NBDefault</v>
      </c>
      <c r="D509" s="56">
        <v>0.16966999999999999</v>
      </c>
      <c r="E509" s="56">
        <v>0.20457999999999998</v>
      </c>
      <c r="F509" s="280">
        <v>0.13852</v>
      </c>
      <c r="G509" s="56">
        <v>3.6920000000000001E-2</v>
      </c>
      <c r="H509" s="280">
        <v>2.2550000000000001E-2</v>
      </c>
      <c r="I509" s="56">
        <v>0</v>
      </c>
      <c r="J509" s="56">
        <v>0</v>
      </c>
      <c r="K509" s="56">
        <v>0</v>
      </c>
      <c r="L509" s="56">
        <v>6.1519999999999998E-2</v>
      </c>
      <c r="M509" s="56">
        <v>0</v>
      </c>
      <c r="N509" s="56">
        <v>0.13861999999999999</v>
      </c>
      <c r="O509" s="56">
        <v>0</v>
      </c>
      <c r="P509" s="56">
        <v>0</v>
      </c>
      <c r="Q509" s="56">
        <v>6.6710000000000005E-2</v>
      </c>
      <c r="R509" s="56">
        <v>0</v>
      </c>
      <c r="S509" s="56">
        <v>6.9089999999999999E-2</v>
      </c>
      <c r="T509" s="56">
        <v>3.7010000000000001E-2</v>
      </c>
      <c r="U509" s="56">
        <v>2.214E-2</v>
      </c>
      <c r="V509" s="56">
        <v>0</v>
      </c>
      <c r="W509" s="56">
        <v>0</v>
      </c>
      <c r="X509" s="56">
        <v>7.7000000000000002E-3</v>
      </c>
      <c r="Y509" s="56">
        <v>1.6979999999999999E-2</v>
      </c>
      <c r="Z509" s="56">
        <v>7.9900000000000006E-3</v>
      </c>
      <c r="AA509" s="56">
        <v>0</v>
      </c>
      <c r="AB509" s="56">
        <v>0</v>
      </c>
      <c r="AC509" s="56">
        <v>0</v>
      </c>
      <c r="AE509" s="271">
        <f t="shared" si="22"/>
        <v>1</v>
      </c>
      <c r="AG509" s="192">
        <f t="shared" si="23"/>
        <v>0.22762000000000002</v>
      </c>
    </row>
    <row r="510" spans="1:33" x14ac:dyDescent="0.25">
      <c r="A510" s="1">
        <v>1980</v>
      </c>
      <c r="B510" s="1" t="s">
        <v>23</v>
      </c>
      <c r="C510" s="1" t="str">
        <f t="shared" si="21"/>
        <v>1980PEDefault</v>
      </c>
      <c r="D510" s="56">
        <v>6.5180000000000002E-2</v>
      </c>
      <c r="E510" s="56">
        <v>0.21603999999999998</v>
      </c>
      <c r="F510" s="56">
        <v>0</v>
      </c>
      <c r="G510" s="56">
        <v>3.6339999999999997E-2</v>
      </c>
      <c r="H510" s="56">
        <v>6.1879999999999998E-2</v>
      </c>
      <c r="I510" s="56">
        <v>0</v>
      </c>
      <c r="J510" s="56">
        <v>0</v>
      </c>
      <c r="K510" s="56">
        <v>0</v>
      </c>
      <c r="L510" s="56">
        <v>4.5380000000000004E-2</v>
      </c>
      <c r="M510" s="56">
        <v>0</v>
      </c>
      <c r="N510" s="56">
        <v>0.10409000000000002</v>
      </c>
      <c r="O510" s="56">
        <v>0</v>
      </c>
      <c r="P510" s="56">
        <v>0</v>
      </c>
      <c r="Q510" s="56">
        <v>2.6280000000000001E-2</v>
      </c>
      <c r="R510" s="56">
        <v>0</v>
      </c>
      <c r="S510" s="56">
        <v>0.12734999999999999</v>
      </c>
      <c r="T510" s="56">
        <v>0.22370999999999999</v>
      </c>
      <c r="U510" s="56">
        <v>3.4189999999999998E-2</v>
      </c>
      <c r="V510" s="56">
        <v>0</v>
      </c>
      <c r="W510" s="56">
        <v>0</v>
      </c>
      <c r="X510" s="56">
        <v>1.7819999999999999E-2</v>
      </c>
      <c r="Y510" s="56">
        <v>1.9519999999999999E-2</v>
      </c>
      <c r="Z510" s="56">
        <v>9.1800000000000007E-3</v>
      </c>
      <c r="AA510" s="56">
        <v>0</v>
      </c>
      <c r="AB510" s="56">
        <v>1.3040000000000001E-2</v>
      </c>
      <c r="AC510" s="56">
        <v>0</v>
      </c>
      <c r="AE510" s="271">
        <f t="shared" si="22"/>
        <v>0.99999999999999989</v>
      </c>
      <c r="AG510" s="192">
        <f t="shared" si="23"/>
        <v>0.47109000000000001</v>
      </c>
    </row>
    <row r="511" spans="1:33" x14ac:dyDescent="0.25">
      <c r="A511" s="1">
        <v>1980</v>
      </c>
      <c r="B511" s="1" t="s">
        <v>15</v>
      </c>
      <c r="C511" s="1" t="str">
        <f t="shared" si="21"/>
        <v>1980BCDefault</v>
      </c>
      <c r="D511" s="56">
        <v>0.13430999999999998</v>
      </c>
      <c r="E511" s="56">
        <v>0.23588999999999999</v>
      </c>
      <c r="F511" s="56">
        <v>0</v>
      </c>
      <c r="G511" s="56">
        <v>7.8700000000000006E-2</v>
      </c>
      <c r="H511" s="56">
        <v>0.1275</v>
      </c>
      <c r="I511" s="56">
        <v>0</v>
      </c>
      <c r="J511" s="56">
        <v>0</v>
      </c>
      <c r="K511" s="56">
        <v>0</v>
      </c>
      <c r="L511" s="56">
        <v>1.6070000000000001E-2</v>
      </c>
      <c r="M511" s="56">
        <v>0</v>
      </c>
      <c r="N511" s="56">
        <v>8.7189999999999879E-2</v>
      </c>
      <c r="O511" s="56">
        <v>0</v>
      </c>
      <c r="P511" s="56">
        <v>0</v>
      </c>
      <c r="Q511" s="56">
        <v>6.9599999999999995E-2</v>
      </c>
      <c r="R511" s="56">
        <v>0</v>
      </c>
      <c r="S511" s="56">
        <v>9.079000000000001E-2</v>
      </c>
      <c r="T511" s="56">
        <v>7.2569999999999996E-2</v>
      </c>
      <c r="U511" s="56">
        <v>2.46E-2</v>
      </c>
      <c r="V511" s="56">
        <v>0</v>
      </c>
      <c r="W511" s="56">
        <v>1.6070000000000001E-2</v>
      </c>
      <c r="X511" s="56">
        <v>5.1900000000000002E-3</v>
      </c>
      <c r="Y511" s="56">
        <v>1.915E-2</v>
      </c>
      <c r="Z511" s="56">
        <v>9.0100000000000006E-3</v>
      </c>
      <c r="AA511" s="56">
        <v>0</v>
      </c>
      <c r="AB511" s="56">
        <v>1.336E-2</v>
      </c>
      <c r="AC511" s="56">
        <v>0</v>
      </c>
      <c r="AE511" s="271">
        <f t="shared" si="22"/>
        <v>1</v>
      </c>
      <c r="AG511" s="192">
        <f t="shared" si="23"/>
        <v>0.32034000000000007</v>
      </c>
    </row>
    <row r="512" spans="1:33" x14ac:dyDescent="0.25">
      <c r="A512" s="1">
        <v>1980</v>
      </c>
      <c r="B512" s="1" t="s">
        <v>14</v>
      </c>
      <c r="C512" s="1" t="str">
        <f t="shared" si="21"/>
        <v>1980ABDefault</v>
      </c>
      <c r="D512" s="56">
        <v>0.16542999999999999</v>
      </c>
      <c r="E512" s="56">
        <v>0.23619000000000001</v>
      </c>
      <c r="F512" s="56">
        <v>0</v>
      </c>
      <c r="G512" s="56">
        <v>6.2449999999999999E-2</v>
      </c>
      <c r="H512" s="56">
        <v>0.15705</v>
      </c>
      <c r="I512" s="56">
        <v>0</v>
      </c>
      <c r="J512" s="56">
        <v>0</v>
      </c>
      <c r="K512" s="56">
        <v>0</v>
      </c>
      <c r="L512" s="56">
        <v>2.3849999999999996E-2</v>
      </c>
      <c r="M512" s="56">
        <v>0</v>
      </c>
      <c r="N512" s="56">
        <v>8.7909999999999988E-2</v>
      </c>
      <c r="O512" s="56">
        <v>0</v>
      </c>
      <c r="P512" s="56">
        <v>0</v>
      </c>
      <c r="Q512" s="56">
        <v>2.274E-2</v>
      </c>
      <c r="R512" s="56">
        <v>0</v>
      </c>
      <c r="S512" s="56">
        <v>6.9220000000000004E-2</v>
      </c>
      <c r="T512" s="56">
        <v>6.6529999999999992E-2</v>
      </c>
      <c r="U512" s="56">
        <v>2.8450000000000003E-2</v>
      </c>
      <c r="V512" s="56">
        <v>0</v>
      </c>
      <c r="W512" s="56">
        <v>0</v>
      </c>
      <c r="X512" s="56">
        <v>9.9399999999999992E-3</v>
      </c>
      <c r="Y512" s="56">
        <v>1.686E-2</v>
      </c>
      <c r="Z512" s="56">
        <v>2.997E-2</v>
      </c>
      <c r="AA512" s="56">
        <v>0</v>
      </c>
      <c r="AB512" s="56">
        <v>2.341E-2</v>
      </c>
      <c r="AC512" s="56">
        <v>0</v>
      </c>
      <c r="AE512" s="271">
        <f t="shared" si="22"/>
        <v>1</v>
      </c>
      <c r="AG512" s="192">
        <f t="shared" si="23"/>
        <v>0.26711999999999997</v>
      </c>
    </row>
    <row r="513" spans="1:33" x14ac:dyDescent="0.25">
      <c r="A513" s="1">
        <v>1980</v>
      </c>
      <c r="B513" s="1" t="s">
        <v>24</v>
      </c>
      <c r="C513" s="1" t="str">
        <f t="shared" si="21"/>
        <v>1980NTDefault</v>
      </c>
      <c r="D513" s="280">
        <v>0.19618312954598019</v>
      </c>
      <c r="E513" s="280">
        <v>0.21528544017717463</v>
      </c>
      <c r="F513" s="280">
        <v>2.3003099946693206E-2</v>
      </c>
      <c r="G513" s="280">
        <v>0.19089401520645849</v>
      </c>
      <c r="H513" s="280">
        <v>1.1024240417055345E-2</v>
      </c>
      <c r="I513" s="280">
        <v>4.0357295452791667E-2</v>
      </c>
      <c r="J513" s="280">
        <v>3.4999999999999997E-5</v>
      </c>
      <c r="K513" s="280">
        <v>7.4480069930069645E-4</v>
      </c>
      <c r="L513" s="280">
        <v>7.8747481360164264E-3</v>
      </c>
      <c r="M513" s="280">
        <v>0</v>
      </c>
      <c r="N513" s="280">
        <v>0</v>
      </c>
      <c r="O513" s="280">
        <v>8.4252758274824101E-3</v>
      </c>
      <c r="P513" s="280">
        <v>1.0839160839160814E-2</v>
      </c>
      <c r="Q513" s="280">
        <v>0.15632749999999998</v>
      </c>
      <c r="R513" s="280">
        <v>4.5499999999999994E-3</v>
      </c>
      <c r="S513" s="280">
        <v>9.5789376745620949E-2</v>
      </c>
      <c r="T513" s="280">
        <v>1.8154054046755616E-2</v>
      </c>
      <c r="U513" s="280">
        <v>1.3299575306338553E-2</v>
      </c>
      <c r="V513" s="280">
        <v>0</v>
      </c>
      <c r="W513" s="280"/>
      <c r="X513" s="280">
        <v>2.2347517482517463E-3</v>
      </c>
      <c r="Y513" s="280">
        <v>0</v>
      </c>
      <c r="Z513" s="280">
        <v>0</v>
      </c>
      <c r="AA513" s="280">
        <v>0</v>
      </c>
      <c r="AB513" s="280">
        <v>4.6110359049175266E-3</v>
      </c>
      <c r="AC513" s="280">
        <v>3.0800000000000001E-4</v>
      </c>
      <c r="AE513" s="271">
        <f t="shared" si="22"/>
        <v>0.99994049999999812</v>
      </c>
      <c r="AG513" s="192">
        <f t="shared" si="23"/>
        <v>0.29527429375188441</v>
      </c>
    </row>
    <row r="514" spans="1:33" x14ac:dyDescent="0.25">
      <c r="A514" s="1">
        <v>1980</v>
      </c>
      <c r="B514" s="1" t="s">
        <v>25</v>
      </c>
      <c r="C514" s="1" t="str">
        <f t="shared" ref="C514:C577" si="24">CONCATENATE(A514,B514,"Default")</f>
        <v>1980NUDefault</v>
      </c>
      <c r="D514" s="56">
        <v>0.15509999999999999</v>
      </c>
      <c r="E514" s="56">
        <v>0.23694999999999999</v>
      </c>
      <c r="F514" s="56">
        <v>0</v>
      </c>
      <c r="G514" s="56">
        <v>3.1099999999999999E-2</v>
      </c>
      <c r="H514" s="56">
        <v>0.14724000000000001</v>
      </c>
      <c r="I514" s="56">
        <v>0</v>
      </c>
      <c r="J514" s="56">
        <v>0</v>
      </c>
      <c r="K514" s="56">
        <v>0</v>
      </c>
      <c r="L514" s="56">
        <v>0</v>
      </c>
      <c r="M514" s="56">
        <v>0</v>
      </c>
      <c r="N514" s="56">
        <v>0.12967999999999991</v>
      </c>
      <c r="O514" s="56">
        <v>0</v>
      </c>
      <c r="P514" s="56">
        <v>0</v>
      </c>
      <c r="Q514" s="56">
        <v>3.6150000000000002E-2</v>
      </c>
      <c r="R514" s="56">
        <v>0</v>
      </c>
      <c r="S514" s="56">
        <v>0.13503000000000001</v>
      </c>
      <c r="T514" s="56">
        <v>4.8490000000000005E-2</v>
      </c>
      <c r="U514" s="56">
        <v>2.8210000000000002E-2</v>
      </c>
      <c r="V514" s="56">
        <v>0</v>
      </c>
      <c r="W514" s="56">
        <v>0</v>
      </c>
      <c r="X514" s="56">
        <v>1.8340000000000002E-2</v>
      </c>
      <c r="Y514" s="56">
        <v>1.521E-2</v>
      </c>
      <c r="Z514" s="56">
        <v>7.1599999999999997E-3</v>
      </c>
      <c r="AA514" s="56">
        <v>0</v>
      </c>
      <c r="AB514" s="56">
        <v>1.1339999999999999E-2</v>
      </c>
      <c r="AC514" s="56">
        <v>0</v>
      </c>
      <c r="AE514" s="271">
        <f t="shared" ref="AE514:AE577" si="25">SUM(D514:AC514)</f>
        <v>0.99999999999999989</v>
      </c>
      <c r="AG514" s="192">
        <f t="shared" ref="AG514:AG577" si="26">+SUM(Q514:AC514)</f>
        <v>0.29993000000000003</v>
      </c>
    </row>
    <row r="515" spans="1:33" x14ac:dyDescent="0.25">
      <c r="A515" s="1">
        <v>1980</v>
      </c>
      <c r="B515" s="1" t="s">
        <v>26</v>
      </c>
      <c r="C515" s="1" t="str">
        <f t="shared" si="24"/>
        <v>1980YTDefault</v>
      </c>
      <c r="D515" s="56">
        <v>0.15509999999999999</v>
      </c>
      <c r="E515" s="56">
        <v>0.23694999999999999</v>
      </c>
      <c r="F515" s="56">
        <v>0</v>
      </c>
      <c r="G515" s="56">
        <v>3.1099999999999999E-2</v>
      </c>
      <c r="H515" s="56">
        <v>0.14724000000000001</v>
      </c>
      <c r="I515" s="56">
        <v>0</v>
      </c>
      <c r="J515" s="56">
        <v>0</v>
      </c>
      <c r="K515" s="56">
        <v>0</v>
      </c>
      <c r="L515" s="56">
        <v>0</v>
      </c>
      <c r="M515" s="56">
        <v>0</v>
      </c>
      <c r="N515" s="56">
        <v>0.12967999999999991</v>
      </c>
      <c r="O515" s="56">
        <v>0</v>
      </c>
      <c r="P515" s="56">
        <v>0</v>
      </c>
      <c r="Q515" s="56">
        <v>3.6150000000000002E-2</v>
      </c>
      <c r="R515" s="56">
        <v>0</v>
      </c>
      <c r="S515" s="56">
        <v>0.13503000000000001</v>
      </c>
      <c r="T515" s="56">
        <v>4.8490000000000005E-2</v>
      </c>
      <c r="U515" s="56">
        <v>2.8210000000000002E-2</v>
      </c>
      <c r="V515" s="56">
        <v>0</v>
      </c>
      <c r="W515" s="56">
        <v>0</v>
      </c>
      <c r="X515" s="56">
        <v>1.8340000000000002E-2</v>
      </c>
      <c r="Y515" s="56">
        <v>1.521E-2</v>
      </c>
      <c r="Z515" s="56">
        <v>7.1599999999999997E-3</v>
      </c>
      <c r="AA515" s="56">
        <v>0</v>
      </c>
      <c r="AB515" s="56">
        <v>1.1339999999999999E-2</v>
      </c>
      <c r="AC515" s="56">
        <v>0</v>
      </c>
      <c r="AD515" s="51"/>
      <c r="AE515" s="271">
        <f t="shared" si="25"/>
        <v>0.99999999999999989</v>
      </c>
      <c r="AG515" s="192">
        <f t="shared" si="26"/>
        <v>0.29993000000000003</v>
      </c>
    </row>
    <row r="516" spans="1:33" x14ac:dyDescent="0.25">
      <c r="A516" s="1">
        <v>1980</v>
      </c>
      <c r="B516" s="1" t="s">
        <v>22</v>
      </c>
      <c r="C516" s="1" t="str">
        <f t="shared" si="24"/>
        <v>1980NSDefault</v>
      </c>
      <c r="D516" s="56">
        <v>0.11794</v>
      </c>
      <c r="E516" s="56">
        <v>0.25036000000000003</v>
      </c>
      <c r="F516" s="56">
        <v>0</v>
      </c>
      <c r="G516" s="56">
        <v>3.0640000000000001E-2</v>
      </c>
      <c r="H516" s="56">
        <v>0.11196</v>
      </c>
      <c r="I516" s="56">
        <v>0</v>
      </c>
      <c r="J516" s="56">
        <v>0</v>
      </c>
      <c r="K516" s="56">
        <v>0</v>
      </c>
      <c r="L516" s="56">
        <v>4.4240000000000002E-2</v>
      </c>
      <c r="M516" s="56">
        <v>0</v>
      </c>
      <c r="N516" s="56">
        <v>9.5300000000000051E-2</v>
      </c>
      <c r="O516" s="56">
        <v>0</v>
      </c>
      <c r="P516" s="56">
        <v>0</v>
      </c>
      <c r="Q516" s="56">
        <v>0.12486999999999999</v>
      </c>
      <c r="R516" s="56">
        <v>0</v>
      </c>
      <c r="S516" s="56">
        <v>0.10765000000000001</v>
      </c>
      <c r="T516" s="56">
        <v>5.8110000000000002E-2</v>
      </c>
      <c r="U516" s="56">
        <v>1.7159999999999998E-2</v>
      </c>
      <c r="V516" s="56">
        <v>0</v>
      </c>
      <c r="W516" s="56">
        <v>0</v>
      </c>
      <c r="X516" s="56">
        <v>1.8009999999999998E-2</v>
      </c>
      <c r="Y516" s="56">
        <v>1.6160000000000001E-2</v>
      </c>
      <c r="Z516" s="56">
        <v>7.6E-3</v>
      </c>
      <c r="AA516" s="56">
        <v>0</v>
      </c>
      <c r="AB516" s="56">
        <v>0</v>
      </c>
      <c r="AC516" s="56">
        <v>0</v>
      </c>
      <c r="AE516" s="271">
        <f t="shared" si="25"/>
        <v>1</v>
      </c>
      <c r="AG516" s="192">
        <f t="shared" si="26"/>
        <v>0.34955999999999998</v>
      </c>
    </row>
    <row r="517" spans="1:33" x14ac:dyDescent="0.25">
      <c r="A517" s="1">
        <v>1980</v>
      </c>
      <c r="B517" s="1" t="s">
        <v>21</v>
      </c>
      <c r="C517" s="1" t="str">
        <f t="shared" si="24"/>
        <v>1980NLDefault</v>
      </c>
      <c r="D517" s="56">
        <v>0.15557000000000001</v>
      </c>
      <c r="E517" s="56">
        <v>0.26283999999999996</v>
      </c>
      <c r="F517" s="56">
        <v>0</v>
      </c>
      <c r="G517" s="56">
        <v>2.4199999999999999E-2</v>
      </c>
      <c r="H517" s="56">
        <v>0.14768999999999999</v>
      </c>
      <c r="I517" s="56">
        <v>0</v>
      </c>
      <c r="J517" s="56">
        <v>0</v>
      </c>
      <c r="K517" s="56">
        <v>0</v>
      </c>
      <c r="L517" s="56">
        <v>2.1360000000000001E-2</v>
      </c>
      <c r="M517" s="56">
        <v>0</v>
      </c>
      <c r="N517" s="56">
        <v>0.10552000000000006</v>
      </c>
      <c r="O517" s="56">
        <v>0</v>
      </c>
      <c r="P517" s="56">
        <v>0</v>
      </c>
      <c r="Q517" s="56">
        <v>1.5560000000000001E-2</v>
      </c>
      <c r="R517" s="56">
        <v>0</v>
      </c>
      <c r="S517" s="56">
        <v>9.6149999999999999E-2</v>
      </c>
      <c r="T517" s="56">
        <v>0.10557999999999999</v>
      </c>
      <c r="U517" s="56">
        <v>2.4920000000000001E-2</v>
      </c>
      <c r="V517" s="56">
        <v>0</v>
      </c>
      <c r="W517" s="56">
        <v>0</v>
      </c>
      <c r="X517" s="56">
        <v>2.351E-2</v>
      </c>
      <c r="Y517" s="56">
        <v>8.0499999999999999E-3</v>
      </c>
      <c r="Z517" s="56">
        <v>3.79E-3</v>
      </c>
      <c r="AA517" s="56">
        <v>0</v>
      </c>
      <c r="AB517" s="56">
        <v>5.2599999999999999E-3</v>
      </c>
      <c r="AC517" s="56">
        <v>0</v>
      </c>
      <c r="AE517" s="271">
        <f t="shared" si="25"/>
        <v>1</v>
      </c>
      <c r="AG517" s="192">
        <f t="shared" si="26"/>
        <v>0.28281999999999996</v>
      </c>
    </row>
    <row r="518" spans="1:33" x14ac:dyDescent="0.25">
      <c r="A518" s="1">
        <v>1980</v>
      </c>
      <c r="B518" s="1" t="s">
        <v>17</v>
      </c>
      <c r="C518" s="1" t="str">
        <f t="shared" si="24"/>
        <v>1980MBDefault</v>
      </c>
      <c r="D518" s="56">
        <v>0.13003000000000001</v>
      </c>
      <c r="E518" s="56">
        <v>0.30064000000000002</v>
      </c>
      <c r="F518" s="56">
        <v>0</v>
      </c>
      <c r="G518" s="56">
        <v>3.9039999999999998E-2</v>
      </c>
      <c r="H518" s="56">
        <v>0.12337999999999999</v>
      </c>
      <c r="I518" s="56">
        <v>0</v>
      </c>
      <c r="J518" s="56">
        <v>0</v>
      </c>
      <c r="K518" s="56">
        <v>0</v>
      </c>
      <c r="L518" s="56">
        <v>1.376E-2</v>
      </c>
      <c r="M518" s="56">
        <v>0</v>
      </c>
      <c r="N518" s="56">
        <v>0.10174999999999995</v>
      </c>
      <c r="O518" s="56">
        <v>0</v>
      </c>
      <c r="P518" s="56">
        <v>0</v>
      </c>
      <c r="Q518" s="56">
        <v>1.234E-2</v>
      </c>
      <c r="R518" s="56">
        <v>0</v>
      </c>
      <c r="S518" s="56">
        <v>6.8819999999999992E-2</v>
      </c>
      <c r="T518" s="56">
        <v>0.15640999999999999</v>
      </c>
      <c r="U518" s="56">
        <v>2.7220000000000001E-2</v>
      </c>
      <c r="V518" s="56">
        <v>0</v>
      </c>
      <c r="W518" s="56">
        <v>0</v>
      </c>
      <c r="X518" s="56">
        <v>3.4599999999999995E-3</v>
      </c>
      <c r="Y518" s="56">
        <v>1.034E-2</v>
      </c>
      <c r="Z518" s="56">
        <v>4.8700000000000002E-3</v>
      </c>
      <c r="AA518" s="56">
        <v>0</v>
      </c>
      <c r="AB518" s="56">
        <v>7.9400000000000009E-3</v>
      </c>
      <c r="AC518" s="56">
        <v>0</v>
      </c>
      <c r="AE518" s="271">
        <f t="shared" si="25"/>
        <v>1</v>
      </c>
      <c r="AG518" s="192">
        <f t="shared" si="26"/>
        <v>0.29140000000000005</v>
      </c>
    </row>
    <row r="519" spans="1:33" x14ac:dyDescent="0.25">
      <c r="A519" s="1">
        <v>1980</v>
      </c>
      <c r="B519" s="1" t="s">
        <v>16</v>
      </c>
      <c r="C519" s="1" t="str">
        <f t="shared" si="24"/>
        <v>1980SKDefault</v>
      </c>
      <c r="D519" s="56">
        <v>0.17202999999999999</v>
      </c>
      <c r="E519" s="56">
        <v>0.3251</v>
      </c>
      <c r="F519" s="56">
        <v>0</v>
      </c>
      <c r="G519" s="56">
        <v>3.6580000000000001E-2</v>
      </c>
      <c r="H519" s="56">
        <v>0.16330999999999998</v>
      </c>
      <c r="I519" s="56">
        <v>0</v>
      </c>
      <c r="J519" s="56">
        <v>0</v>
      </c>
      <c r="K519" s="56">
        <v>0</v>
      </c>
      <c r="L519" s="56">
        <v>3.4140000000000004E-2</v>
      </c>
      <c r="M519" s="56">
        <v>0</v>
      </c>
      <c r="N519" s="56">
        <v>5.5500000000000188E-2</v>
      </c>
      <c r="O519" s="56">
        <v>0</v>
      </c>
      <c r="P519" s="56">
        <v>0</v>
      </c>
      <c r="Q519" s="56">
        <v>1.4099999999999998E-3</v>
      </c>
      <c r="R519" s="56">
        <v>0</v>
      </c>
      <c r="S519" s="56">
        <v>6.5589999999999996E-2</v>
      </c>
      <c r="T519" s="56">
        <v>0.10473</v>
      </c>
      <c r="U519" s="56">
        <v>1.4539999999999999E-2</v>
      </c>
      <c r="V519" s="56">
        <v>0</v>
      </c>
      <c r="W519" s="56">
        <v>0</v>
      </c>
      <c r="X519" s="56">
        <v>0</v>
      </c>
      <c r="Y519" s="56">
        <v>1.2030000000000001E-2</v>
      </c>
      <c r="Z519" s="56">
        <v>5.6599999999999992E-3</v>
      </c>
      <c r="AA519" s="56">
        <v>0</v>
      </c>
      <c r="AB519" s="56">
        <v>9.3799999999999994E-3</v>
      </c>
      <c r="AC519" s="56">
        <v>0</v>
      </c>
      <c r="AE519" s="271">
        <f t="shared" si="25"/>
        <v>1</v>
      </c>
      <c r="AG519" s="192">
        <f t="shared" si="26"/>
        <v>0.21334</v>
      </c>
    </row>
    <row r="520" spans="1:33" x14ac:dyDescent="0.25">
      <c r="A520" s="1">
        <v>1980</v>
      </c>
      <c r="B520" s="1" t="s">
        <v>18</v>
      </c>
      <c r="C520" s="1" t="str">
        <f t="shared" si="24"/>
        <v>1980ONDefault</v>
      </c>
      <c r="D520" s="56">
        <v>0.11897000000000001</v>
      </c>
      <c r="E520" s="56">
        <v>0.37048999999999999</v>
      </c>
      <c r="F520" s="56">
        <v>0</v>
      </c>
      <c r="G520" s="56">
        <v>5.5129999999999998E-2</v>
      </c>
      <c r="H520" s="56">
        <v>0.11294</v>
      </c>
      <c r="I520" s="56">
        <v>0</v>
      </c>
      <c r="J520" s="56">
        <v>0</v>
      </c>
      <c r="K520" s="56">
        <v>0</v>
      </c>
      <c r="L520" s="56">
        <v>9.0699999999999999E-3</v>
      </c>
      <c r="M520" s="56">
        <v>0</v>
      </c>
      <c r="N520" s="56">
        <v>8.0669999999999908E-2</v>
      </c>
      <c r="O520" s="56">
        <v>0</v>
      </c>
      <c r="P520" s="56">
        <v>0</v>
      </c>
      <c r="Q520" s="56">
        <v>3.2930000000000001E-2</v>
      </c>
      <c r="R520" s="56">
        <v>0</v>
      </c>
      <c r="S520" s="56">
        <v>7.8810000000000005E-2</v>
      </c>
      <c r="T520" s="56">
        <v>6.6360000000000002E-2</v>
      </c>
      <c r="U520" s="56">
        <v>4.1270000000000001E-2</v>
      </c>
      <c r="V520" s="56">
        <v>0</v>
      </c>
      <c r="W520" s="56">
        <v>0</v>
      </c>
      <c r="X520" s="56">
        <v>3.64E-3</v>
      </c>
      <c r="Y520" s="56">
        <v>1.393E-2</v>
      </c>
      <c r="Z520" s="56">
        <v>6.5500000000000003E-3</v>
      </c>
      <c r="AA520" s="56">
        <v>0</v>
      </c>
      <c r="AB520" s="56">
        <v>9.2399999999999999E-3</v>
      </c>
      <c r="AC520" s="56">
        <v>0</v>
      </c>
      <c r="AE520" s="271">
        <f t="shared" si="25"/>
        <v>1</v>
      </c>
      <c r="AG520" s="192">
        <f t="shared" si="26"/>
        <v>0.25273000000000001</v>
      </c>
    </row>
    <row r="521" spans="1:33" x14ac:dyDescent="0.25">
      <c r="A521" s="1">
        <v>1980</v>
      </c>
      <c r="B521" s="1" t="s">
        <v>19</v>
      </c>
      <c r="C521" s="1" t="str">
        <f t="shared" si="24"/>
        <v>1980QCDefault</v>
      </c>
      <c r="D521" s="56">
        <v>0.13048999999999999</v>
      </c>
      <c r="E521" s="56">
        <v>0.37932000000000005</v>
      </c>
      <c r="F521" s="56">
        <v>0</v>
      </c>
      <c r="G521" s="56">
        <v>3.9120000000000002E-2</v>
      </c>
      <c r="H521" s="56">
        <v>0.12387000000000001</v>
      </c>
      <c r="I521" s="56">
        <v>0</v>
      </c>
      <c r="J521" s="56">
        <v>0</v>
      </c>
      <c r="K521" s="56">
        <v>0</v>
      </c>
      <c r="L521" s="56">
        <v>1.4670000000000001E-2</v>
      </c>
      <c r="M521" s="56">
        <v>0</v>
      </c>
      <c r="N521" s="56">
        <v>8.0779999999999852E-2</v>
      </c>
      <c r="O521" s="56">
        <v>0</v>
      </c>
      <c r="P521" s="56">
        <v>0</v>
      </c>
      <c r="Q521" s="56">
        <v>4.0160000000000001E-2</v>
      </c>
      <c r="R521" s="56">
        <v>0</v>
      </c>
      <c r="S521" s="56">
        <v>7.2300000000000003E-2</v>
      </c>
      <c r="T521" s="56">
        <v>5.0209999999999998E-2</v>
      </c>
      <c r="U521" s="56">
        <v>4.6920000000000003E-2</v>
      </c>
      <c r="V521" s="56">
        <v>0</v>
      </c>
      <c r="W521" s="56">
        <v>0</v>
      </c>
      <c r="X521" s="56">
        <v>2.33E-3</v>
      </c>
      <c r="Y521" s="56">
        <v>9.1700000000000011E-3</v>
      </c>
      <c r="Z521" s="56">
        <v>4.3099999999999996E-3</v>
      </c>
      <c r="AA521" s="56">
        <v>0</v>
      </c>
      <c r="AB521" s="56">
        <v>6.3499999999999997E-3</v>
      </c>
      <c r="AC521" s="56">
        <v>0</v>
      </c>
      <c r="AE521" s="271">
        <f t="shared" si="25"/>
        <v>1</v>
      </c>
      <c r="AG521" s="192">
        <f t="shared" si="26"/>
        <v>0.23175000000000001</v>
      </c>
    </row>
    <row r="522" spans="1:33" x14ac:dyDescent="0.25">
      <c r="A522" s="1">
        <v>1981</v>
      </c>
      <c r="B522" s="1" t="s">
        <v>20</v>
      </c>
      <c r="C522" s="1" t="str">
        <f t="shared" si="24"/>
        <v>1981NBDefault</v>
      </c>
      <c r="D522" s="56">
        <v>0.16966999999999999</v>
      </c>
      <c r="E522" s="56">
        <v>0.20457999999999998</v>
      </c>
      <c r="F522" s="280">
        <v>0.13852</v>
      </c>
      <c r="G522" s="56">
        <v>3.6920000000000001E-2</v>
      </c>
      <c r="H522" s="280">
        <v>2.2550000000000001E-2</v>
      </c>
      <c r="I522" s="56">
        <v>0</v>
      </c>
      <c r="J522" s="56">
        <v>0</v>
      </c>
      <c r="K522" s="56">
        <v>0</v>
      </c>
      <c r="L522" s="56">
        <v>6.1519999999999998E-2</v>
      </c>
      <c r="M522" s="56">
        <v>0</v>
      </c>
      <c r="N522" s="56">
        <v>0.13861999999999999</v>
      </c>
      <c r="O522" s="56">
        <v>0</v>
      </c>
      <c r="P522" s="56">
        <v>0</v>
      </c>
      <c r="Q522" s="56">
        <v>6.6710000000000005E-2</v>
      </c>
      <c r="R522" s="56">
        <v>0</v>
      </c>
      <c r="S522" s="56">
        <v>6.9089999999999999E-2</v>
      </c>
      <c r="T522" s="56">
        <v>3.7010000000000001E-2</v>
      </c>
      <c r="U522" s="56">
        <v>2.214E-2</v>
      </c>
      <c r="V522" s="56">
        <v>0</v>
      </c>
      <c r="W522" s="56">
        <v>0</v>
      </c>
      <c r="X522" s="56">
        <v>7.7000000000000002E-3</v>
      </c>
      <c r="Y522" s="56">
        <v>1.6979999999999999E-2</v>
      </c>
      <c r="Z522" s="56">
        <v>7.9900000000000006E-3</v>
      </c>
      <c r="AA522" s="56">
        <v>0</v>
      </c>
      <c r="AB522" s="56">
        <v>0</v>
      </c>
      <c r="AC522" s="56">
        <v>0</v>
      </c>
      <c r="AD522" s="51"/>
      <c r="AE522" s="271">
        <f t="shared" si="25"/>
        <v>1</v>
      </c>
      <c r="AG522" s="192">
        <f t="shared" si="26"/>
        <v>0.22762000000000002</v>
      </c>
    </row>
    <row r="523" spans="1:33" x14ac:dyDescent="0.25">
      <c r="A523" s="1">
        <v>1981</v>
      </c>
      <c r="B523" s="1" t="s">
        <v>23</v>
      </c>
      <c r="C523" s="1" t="str">
        <f t="shared" si="24"/>
        <v>1981PEDefault</v>
      </c>
      <c r="D523" s="56">
        <v>6.5180000000000002E-2</v>
      </c>
      <c r="E523" s="56">
        <v>0.21603999999999998</v>
      </c>
      <c r="F523" s="56">
        <v>0</v>
      </c>
      <c r="G523" s="56">
        <v>3.6339999999999997E-2</v>
      </c>
      <c r="H523" s="56">
        <v>6.1879999999999998E-2</v>
      </c>
      <c r="I523" s="56">
        <v>0</v>
      </c>
      <c r="J523" s="56">
        <v>0</v>
      </c>
      <c r="K523" s="56">
        <v>0</v>
      </c>
      <c r="L523" s="56">
        <v>4.5380000000000004E-2</v>
      </c>
      <c r="M523" s="56">
        <v>0</v>
      </c>
      <c r="N523" s="56">
        <v>0.10409000000000002</v>
      </c>
      <c r="O523" s="56">
        <v>0</v>
      </c>
      <c r="P523" s="56">
        <v>0</v>
      </c>
      <c r="Q523" s="56">
        <v>2.6280000000000001E-2</v>
      </c>
      <c r="R523" s="56">
        <v>0</v>
      </c>
      <c r="S523" s="56">
        <v>0.12734999999999999</v>
      </c>
      <c r="T523" s="56">
        <v>0.22370999999999999</v>
      </c>
      <c r="U523" s="56">
        <v>3.4189999999999998E-2</v>
      </c>
      <c r="V523" s="56">
        <v>0</v>
      </c>
      <c r="W523" s="56">
        <v>0</v>
      </c>
      <c r="X523" s="56">
        <v>1.7819999999999999E-2</v>
      </c>
      <c r="Y523" s="56">
        <v>1.9519999999999999E-2</v>
      </c>
      <c r="Z523" s="56">
        <v>9.1800000000000007E-3</v>
      </c>
      <c r="AA523" s="56">
        <v>0</v>
      </c>
      <c r="AB523" s="56">
        <v>1.3040000000000001E-2</v>
      </c>
      <c r="AC523" s="56">
        <v>0</v>
      </c>
      <c r="AE523" s="271">
        <f t="shared" si="25"/>
        <v>0.99999999999999989</v>
      </c>
      <c r="AG523" s="192">
        <f t="shared" si="26"/>
        <v>0.47109000000000001</v>
      </c>
    </row>
    <row r="524" spans="1:33" x14ac:dyDescent="0.25">
      <c r="A524" s="1">
        <v>1981</v>
      </c>
      <c r="B524" s="1" t="s">
        <v>15</v>
      </c>
      <c r="C524" s="1" t="str">
        <f t="shared" si="24"/>
        <v>1981BCDefault</v>
      </c>
      <c r="D524" s="56">
        <v>0.13430999999999998</v>
      </c>
      <c r="E524" s="56">
        <v>0.23588999999999999</v>
      </c>
      <c r="F524" s="56">
        <v>0</v>
      </c>
      <c r="G524" s="56">
        <v>7.8700000000000006E-2</v>
      </c>
      <c r="H524" s="56">
        <v>0.1275</v>
      </c>
      <c r="I524" s="56">
        <v>0</v>
      </c>
      <c r="J524" s="56">
        <v>0</v>
      </c>
      <c r="K524" s="56">
        <v>0</v>
      </c>
      <c r="L524" s="56">
        <v>1.6070000000000001E-2</v>
      </c>
      <c r="M524" s="56">
        <v>0</v>
      </c>
      <c r="N524" s="56">
        <v>8.7189999999999879E-2</v>
      </c>
      <c r="O524" s="56">
        <v>0</v>
      </c>
      <c r="P524" s="56">
        <v>0</v>
      </c>
      <c r="Q524" s="56">
        <v>6.9599999999999995E-2</v>
      </c>
      <c r="R524" s="56">
        <v>0</v>
      </c>
      <c r="S524" s="56">
        <v>9.079000000000001E-2</v>
      </c>
      <c r="T524" s="56">
        <v>7.2569999999999996E-2</v>
      </c>
      <c r="U524" s="56">
        <v>2.46E-2</v>
      </c>
      <c r="V524" s="56">
        <v>0</v>
      </c>
      <c r="W524" s="56">
        <v>1.6070000000000001E-2</v>
      </c>
      <c r="X524" s="56">
        <v>5.1900000000000002E-3</v>
      </c>
      <c r="Y524" s="56">
        <v>1.915E-2</v>
      </c>
      <c r="Z524" s="56">
        <v>9.0100000000000006E-3</v>
      </c>
      <c r="AA524" s="56">
        <v>0</v>
      </c>
      <c r="AB524" s="56">
        <v>1.336E-2</v>
      </c>
      <c r="AC524" s="56">
        <v>0</v>
      </c>
      <c r="AE524" s="271">
        <f t="shared" si="25"/>
        <v>1</v>
      </c>
      <c r="AG524" s="192">
        <f t="shared" si="26"/>
        <v>0.32034000000000007</v>
      </c>
    </row>
    <row r="525" spans="1:33" x14ac:dyDescent="0.25">
      <c r="A525" s="1">
        <v>1981</v>
      </c>
      <c r="B525" s="1" t="s">
        <v>14</v>
      </c>
      <c r="C525" s="1" t="str">
        <f t="shared" si="24"/>
        <v>1981ABDefault</v>
      </c>
      <c r="D525" s="56">
        <v>0.16542999999999999</v>
      </c>
      <c r="E525" s="56">
        <v>0.23619000000000001</v>
      </c>
      <c r="F525" s="56">
        <v>0</v>
      </c>
      <c r="G525" s="56">
        <v>6.2449999999999999E-2</v>
      </c>
      <c r="H525" s="56">
        <v>0.15705</v>
      </c>
      <c r="I525" s="56">
        <v>0</v>
      </c>
      <c r="J525" s="56">
        <v>0</v>
      </c>
      <c r="K525" s="56">
        <v>0</v>
      </c>
      <c r="L525" s="56">
        <v>2.3849999999999996E-2</v>
      </c>
      <c r="M525" s="56">
        <v>0</v>
      </c>
      <c r="N525" s="56">
        <v>8.7909999999999988E-2</v>
      </c>
      <c r="O525" s="56">
        <v>0</v>
      </c>
      <c r="P525" s="56">
        <v>0</v>
      </c>
      <c r="Q525" s="56">
        <v>2.274E-2</v>
      </c>
      <c r="R525" s="56">
        <v>0</v>
      </c>
      <c r="S525" s="56">
        <v>6.9220000000000004E-2</v>
      </c>
      <c r="T525" s="56">
        <v>6.6529999999999992E-2</v>
      </c>
      <c r="U525" s="56">
        <v>2.8450000000000003E-2</v>
      </c>
      <c r="V525" s="56">
        <v>0</v>
      </c>
      <c r="W525" s="56">
        <v>0</v>
      </c>
      <c r="X525" s="56">
        <v>9.9399999999999992E-3</v>
      </c>
      <c r="Y525" s="56">
        <v>1.686E-2</v>
      </c>
      <c r="Z525" s="56">
        <v>2.997E-2</v>
      </c>
      <c r="AA525" s="56">
        <v>0</v>
      </c>
      <c r="AB525" s="56">
        <v>2.341E-2</v>
      </c>
      <c r="AC525" s="56">
        <v>0</v>
      </c>
      <c r="AE525" s="271">
        <f t="shared" si="25"/>
        <v>1</v>
      </c>
      <c r="AG525" s="192">
        <f t="shared" si="26"/>
        <v>0.26711999999999997</v>
      </c>
    </row>
    <row r="526" spans="1:33" x14ac:dyDescent="0.25">
      <c r="A526" s="1">
        <v>1981</v>
      </c>
      <c r="B526" s="1" t="s">
        <v>24</v>
      </c>
      <c r="C526" s="1" t="str">
        <f t="shared" si="24"/>
        <v>1981NTDefault</v>
      </c>
      <c r="D526" s="280">
        <v>0.19618312954598019</v>
      </c>
      <c r="E526" s="280">
        <v>0.21528544017717463</v>
      </c>
      <c r="F526" s="280">
        <v>2.3003099946693206E-2</v>
      </c>
      <c r="G526" s="280">
        <v>0.19089401520645849</v>
      </c>
      <c r="H526" s="280">
        <v>1.1024240417055345E-2</v>
      </c>
      <c r="I526" s="280">
        <v>4.0357295452791667E-2</v>
      </c>
      <c r="J526" s="280">
        <v>3.4999999999999997E-5</v>
      </c>
      <c r="K526" s="280">
        <v>7.4480069930069645E-4</v>
      </c>
      <c r="L526" s="280">
        <v>7.8747481360164264E-3</v>
      </c>
      <c r="M526" s="280">
        <v>0</v>
      </c>
      <c r="N526" s="280">
        <v>0</v>
      </c>
      <c r="O526" s="280">
        <v>8.4252758274824101E-3</v>
      </c>
      <c r="P526" s="280">
        <v>1.0839160839160814E-2</v>
      </c>
      <c r="Q526" s="280">
        <v>0.15632749999999998</v>
      </c>
      <c r="R526" s="280">
        <v>4.5499999999999994E-3</v>
      </c>
      <c r="S526" s="280">
        <v>9.5789376745620949E-2</v>
      </c>
      <c r="T526" s="280">
        <v>1.8154054046755616E-2</v>
      </c>
      <c r="U526" s="280">
        <v>1.3299575306338553E-2</v>
      </c>
      <c r="V526" s="280">
        <v>0</v>
      </c>
      <c r="W526" s="280"/>
      <c r="X526" s="280">
        <v>2.2347517482517463E-3</v>
      </c>
      <c r="Y526" s="280">
        <v>0</v>
      </c>
      <c r="Z526" s="280">
        <v>0</v>
      </c>
      <c r="AA526" s="280">
        <v>0</v>
      </c>
      <c r="AB526" s="280">
        <v>4.6110359049175266E-3</v>
      </c>
      <c r="AC526" s="280">
        <v>3.0800000000000001E-4</v>
      </c>
      <c r="AE526" s="271">
        <f t="shared" si="25"/>
        <v>0.99994049999999812</v>
      </c>
      <c r="AG526" s="192">
        <f t="shared" si="26"/>
        <v>0.29527429375188441</v>
      </c>
    </row>
    <row r="527" spans="1:33" x14ac:dyDescent="0.25">
      <c r="A527" s="1">
        <v>1981</v>
      </c>
      <c r="B527" s="1" t="s">
        <v>25</v>
      </c>
      <c r="C527" s="1" t="str">
        <f t="shared" si="24"/>
        <v>1981NUDefault</v>
      </c>
      <c r="D527" s="56">
        <v>0.15509999999999999</v>
      </c>
      <c r="E527" s="56">
        <v>0.23694999999999999</v>
      </c>
      <c r="F527" s="56">
        <v>0</v>
      </c>
      <c r="G527" s="56">
        <v>3.1099999999999999E-2</v>
      </c>
      <c r="H527" s="56">
        <v>0.14724000000000001</v>
      </c>
      <c r="I527" s="56">
        <v>0</v>
      </c>
      <c r="J527" s="56">
        <v>0</v>
      </c>
      <c r="K527" s="56">
        <v>0</v>
      </c>
      <c r="L527" s="56">
        <v>0</v>
      </c>
      <c r="M527" s="56">
        <v>0</v>
      </c>
      <c r="N527" s="56">
        <v>0.12967999999999991</v>
      </c>
      <c r="O527" s="56">
        <v>0</v>
      </c>
      <c r="P527" s="56">
        <v>0</v>
      </c>
      <c r="Q527" s="56">
        <v>3.6150000000000002E-2</v>
      </c>
      <c r="R527" s="56">
        <v>0</v>
      </c>
      <c r="S527" s="56">
        <v>0.13503000000000001</v>
      </c>
      <c r="T527" s="56">
        <v>4.8490000000000005E-2</v>
      </c>
      <c r="U527" s="56">
        <v>2.8210000000000002E-2</v>
      </c>
      <c r="V527" s="56">
        <v>0</v>
      </c>
      <c r="W527" s="56">
        <v>0</v>
      </c>
      <c r="X527" s="56">
        <v>1.8340000000000002E-2</v>
      </c>
      <c r="Y527" s="56">
        <v>1.521E-2</v>
      </c>
      <c r="Z527" s="56">
        <v>7.1599999999999997E-3</v>
      </c>
      <c r="AA527" s="56">
        <v>0</v>
      </c>
      <c r="AB527" s="56">
        <v>1.1339999999999999E-2</v>
      </c>
      <c r="AC527" s="56">
        <v>0</v>
      </c>
      <c r="AE527" s="271">
        <f t="shared" si="25"/>
        <v>0.99999999999999989</v>
      </c>
      <c r="AG527" s="192">
        <f t="shared" si="26"/>
        <v>0.29993000000000003</v>
      </c>
    </row>
    <row r="528" spans="1:33" x14ac:dyDescent="0.25">
      <c r="A528" s="1">
        <v>1981</v>
      </c>
      <c r="B528" s="1" t="s">
        <v>26</v>
      </c>
      <c r="C528" s="1" t="str">
        <f t="shared" si="24"/>
        <v>1981YTDefault</v>
      </c>
      <c r="D528" s="56">
        <v>0.15509999999999999</v>
      </c>
      <c r="E528" s="56">
        <v>0.23694999999999999</v>
      </c>
      <c r="F528" s="56">
        <v>0</v>
      </c>
      <c r="G528" s="56">
        <v>3.1099999999999999E-2</v>
      </c>
      <c r="H528" s="56">
        <v>0.14724000000000001</v>
      </c>
      <c r="I528" s="56">
        <v>0</v>
      </c>
      <c r="J528" s="56">
        <v>0</v>
      </c>
      <c r="K528" s="56">
        <v>0</v>
      </c>
      <c r="L528" s="56">
        <v>0</v>
      </c>
      <c r="M528" s="56">
        <v>0</v>
      </c>
      <c r="N528" s="56">
        <v>0.12967999999999991</v>
      </c>
      <c r="O528" s="56">
        <v>0</v>
      </c>
      <c r="P528" s="56">
        <v>0</v>
      </c>
      <c r="Q528" s="56">
        <v>3.6150000000000002E-2</v>
      </c>
      <c r="R528" s="56">
        <v>0</v>
      </c>
      <c r="S528" s="56">
        <v>0.13503000000000001</v>
      </c>
      <c r="T528" s="56">
        <v>4.8490000000000005E-2</v>
      </c>
      <c r="U528" s="56">
        <v>2.8210000000000002E-2</v>
      </c>
      <c r="V528" s="56">
        <v>0</v>
      </c>
      <c r="W528" s="56">
        <v>0</v>
      </c>
      <c r="X528" s="56">
        <v>1.8340000000000002E-2</v>
      </c>
      <c r="Y528" s="56">
        <v>1.521E-2</v>
      </c>
      <c r="Z528" s="56">
        <v>7.1599999999999997E-3</v>
      </c>
      <c r="AA528" s="56">
        <v>0</v>
      </c>
      <c r="AB528" s="56">
        <v>1.1339999999999999E-2</v>
      </c>
      <c r="AC528" s="56">
        <v>0</v>
      </c>
      <c r="AD528" s="51"/>
      <c r="AE528" s="271">
        <f t="shared" si="25"/>
        <v>0.99999999999999989</v>
      </c>
      <c r="AG528" s="192">
        <f t="shared" si="26"/>
        <v>0.29993000000000003</v>
      </c>
    </row>
    <row r="529" spans="1:33" x14ac:dyDescent="0.25">
      <c r="A529" s="1">
        <v>1981</v>
      </c>
      <c r="B529" s="1" t="s">
        <v>22</v>
      </c>
      <c r="C529" s="1" t="str">
        <f t="shared" si="24"/>
        <v>1981NSDefault</v>
      </c>
      <c r="D529" s="56">
        <v>0.11794</v>
      </c>
      <c r="E529" s="56">
        <v>0.25036000000000003</v>
      </c>
      <c r="F529" s="56">
        <v>0</v>
      </c>
      <c r="G529" s="56">
        <v>3.0640000000000001E-2</v>
      </c>
      <c r="H529" s="56">
        <v>0.11196</v>
      </c>
      <c r="I529" s="56">
        <v>0</v>
      </c>
      <c r="J529" s="56">
        <v>0</v>
      </c>
      <c r="K529" s="56">
        <v>0</v>
      </c>
      <c r="L529" s="56">
        <v>4.4240000000000002E-2</v>
      </c>
      <c r="M529" s="56">
        <v>0</v>
      </c>
      <c r="N529" s="56">
        <v>9.5300000000000051E-2</v>
      </c>
      <c r="O529" s="56">
        <v>0</v>
      </c>
      <c r="P529" s="56">
        <v>0</v>
      </c>
      <c r="Q529" s="56">
        <v>0.12486999999999999</v>
      </c>
      <c r="R529" s="56">
        <v>0</v>
      </c>
      <c r="S529" s="56">
        <v>0.10765000000000001</v>
      </c>
      <c r="T529" s="56">
        <v>5.8110000000000002E-2</v>
      </c>
      <c r="U529" s="56">
        <v>1.7159999999999998E-2</v>
      </c>
      <c r="V529" s="56">
        <v>0</v>
      </c>
      <c r="W529" s="56">
        <v>0</v>
      </c>
      <c r="X529" s="56">
        <v>1.8009999999999998E-2</v>
      </c>
      <c r="Y529" s="56">
        <v>1.6160000000000001E-2</v>
      </c>
      <c r="Z529" s="56">
        <v>7.6E-3</v>
      </c>
      <c r="AA529" s="56">
        <v>0</v>
      </c>
      <c r="AB529" s="56">
        <v>0</v>
      </c>
      <c r="AC529" s="56">
        <v>0</v>
      </c>
      <c r="AE529" s="271">
        <f t="shared" si="25"/>
        <v>1</v>
      </c>
      <c r="AG529" s="192">
        <f t="shared" si="26"/>
        <v>0.34955999999999998</v>
      </c>
    </row>
    <row r="530" spans="1:33" x14ac:dyDescent="0.25">
      <c r="A530" s="1">
        <v>1981</v>
      </c>
      <c r="B530" s="1" t="s">
        <v>21</v>
      </c>
      <c r="C530" s="1" t="str">
        <f t="shared" si="24"/>
        <v>1981NLDefault</v>
      </c>
      <c r="D530" s="56">
        <v>0.15557000000000001</v>
      </c>
      <c r="E530" s="56">
        <v>0.26283999999999996</v>
      </c>
      <c r="F530" s="56">
        <v>0</v>
      </c>
      <c r="G530" s="56">
        <v>2.4199999999999999E-2</v>
      </c>
      <c r="H530" s="56">
        <v>0.14768999999999999</v>
      </c>
      <c r="I530" s="56">
        <v>0</v>
      </c>
      <c r="J530" s="56">
        <v>0</v>
      </c>
      <c r="K530" s="56">
        <v>0</v>
      </c>
      <c r="L530" s="56">
        <v>2.1360000000000001E-2</v>
      </c>
      <c r="M530" s="56">
        <v>0</v>
      </c>
      <c r="N530" s="56">
        <v>0.10552000000000006</v>
      </c>
      <c r="O530" s="56">
        <v>0</v>
      </c>
      <c r="P530" s="56">
        <v>0</v>
      </c>
      <c r="Q530" s="56">
        <v>1.5560000000000001E-2</v>
      </c>
      <c r="R530" s="56">
        <v>0</v>
      </c>
      <c r="S530" s="56">
        <v>9.6149999999999999E-2</v>
      </c>
      <c r="T530" s="56">
        <v>0.10557999999999999</v>
      </c>
      <c r="U530" s="56">
        <v>2.4920000000000001E-2</v>
      </c>
      <c r="V530" s="56">
        <v>0</v>
      </c>
      <c r="W530" s="56">
        <v>0</v>
      </c>
      <c r="X530" s="56">
        <v>2.351E-2</v>
      </c>
      <c r="Y530" s="56">
        <v>8.0499999999999999E-3</v>
      </c>
      <c r="Z530" s="56">
        <v>3.79E-3</v>
      </c>
      <c r="AA530" s="56">
        <v>0</v>
      </c>
      <c r="AB530" s="56">
        <v>5.2599999999999999E-3</v>
      </c>
      <c r="AC530" s="56">
        <v>0</v>
      </c>
      <c r="AE530" s="271">
        <f t="shared" si="25"/>
        <v>1</v>
      </c>
      <c r="AG530" s="192">
        <f t="shared" si="26"/>
        <v>0.28281999999999996</v>
      </c>
    </row>
    <row r="531" spans="1:33" x14ac:dyDescent="0.25">
      <c r="A531" s="1">
        <v>1981</v>
      </c>
      <c r="B531" s="1" t="s">
        <v>17</v>
      </c>
      <c r="C531" s="1" t="str">
        <f t="shared" si="24"/>
        <v>1981MBDefault</v>
      </c>
      <c r="D531" s="56">
        <v>0.13003000000000001</v>
      </c>
      <c r="E531" s="56">
        <v>0.30064000000000002</v>
      </c>
      <c r="F531" s="56">
        <v>0</v>
      </c>
      <c r="G531" s="56">
        <v>3.9039999999999998E-2</v>
      </c>
      <c r="H531" s="56">
        <v>0.12337999999999999</v>
      </c>
      <c r="I531" s="56">
        <v>0</v>
      </c>
      <c r="J531" s="56">
        <v>0</v>
      </c>
      <c r="K531" s="56">
        <v>0</v>
      </c>
      <c r="L531" s="56">
        <v>1.376E-2</v>
      </c>
      <c r="M531" s="56">
        <v>0</v>
      </c>
      <c r="N531" s="56">
        <v>0.10174999999999995</v>
      </c>
      <c r="O531" s="56">
        <v>0</v>
      </c>
      <c r="P531" s="56">
        <v>0</v>
      </c>
      <c r="Q531" s="56">
        <v>1.234E-2</v>
      </c>
      <c r="R531" s="56">
        <v>0</v>
      </c>
      <c r="S531" s="56">
        <v>6.8819999999999992E-2</v>
      </c>
      <c r="T531" s="56">
        <v>0.15640999999999999</v>
      </c>
      <c r="U531" s="56">
        <v>2.7220000000000001E-2</v>
      </c>
      <c r="V531" s="56">
        <v>0</v>
      </c>
      <c r="W531" s="56">
        <v>0</v>
      </c>
      <c r="X531" s="56">
        <v>3.4599999999999995E-3</v>
      </c>
      <c r="Y531" s="56">
        <v>1.034E-2</v>
      </c>
      <c r="Z531" s="56">
        <v>4.8700000000000002E-3</v>
      </c>
      <c r="AA531" s="56">
        <v>0</v>
      </c>
      <c r="AB531" s="56">
        <v>7.9400000000000009E-3</v>
      </c>
      <c r="AC531" s="56">
        <v>0</v>
      </c>
      <c r="AE531" s="271">
        <f t="shared" si="25"/>
        <v>1</v>
      </c>
      <c r="AG531" s="192">
        <f t="shared" si="26"/>
        <v>0.29140000000000005</v>
      </c>
    </row>
    <row r="532" spans="1:33" x14ac:dyDescent="0.25">
      <c r="A532" s="1">
        <v>1981</v>
      </c>
      <c r="B532" s="1" t="s">
        <v>16</v>
      </c>
      <c r="C532" s="1" t="str">
        <f t="shared" si="24"/>
        <v>1981SKDefault</v>
      </c>
      <c r="D532" s="56">
        <v>0.17202999999999999</v>
      </c>
      <c r="E532" s="56">
        <v>0.3251</v>
      </c>
      <c r="F532" s="56">
        <v>0</v>
      </c>
      <c r="G532" s="56">
        <v>3.6580000000000001E-2</v>
      </c>
      <c r="H532" s="56">
        <v>0.16330999999999998</v>
      </c>
      <c r="I532" s="56">
        <v>0</v>
      </c>
      <c r="J532" s="56">
        <v>0</v>
      </c>
      <c r="K532" s="56">
        <v>0</v>
      </c>
      <c r="L532" s="56">
        <v>3.4140000000000004E-2</v>
      </c>
      <c r="M532" s="56">
        <v>0</v>
      </c>
      <c r="N532" s="56">
        <v>5.5500000000000188E-2</v>
      </c>
      <c r="O532" s="56">
        <v>0</v>
      </c>
      <c r="P532" s="56">
        <v>0</v>
      </c>
      <c r="Q532" s="56">
        <v>1.4099999999999998E-3</v>
      </c>
      <c r="R532" s="56">
        <v>0</v>
      </c>
      <c r="S532" s="56">
        <v>6.5589999999999996E-2</v>
      </c>
      <c r="T532" s="56">
        <v>0.10473</v>
      </c>
      <c r="U532" s="56">
        <v>1.4539999999999999E-2</v>
      </c>
      <c r="V532" s="56">
        <v>0</v>
      </c>
      <c r="W532" s="56">
        <v>0</v>
      </c>
      <c r="X532" s="56">
        <v>0</v>
      </c>
      <c r="Y532" s="56">
        <v>1.2030000000000001E-2</v>
      </c>
      <c r="Z532" s="56">
        <v>5.6599999999999992E-3</v>
      </c>
      <c r="AA532" s="56">
        <v>0</v>
      </c>
      <c r="AB532" s="56">
        <v>9.3799999999999994E-3</v>
      </c>
      <c r="AC532" s="56">
        <v>0</v>
      </c>
      <c r="AE532" s="271">
        <f t="shared" si="25"/>
        <v>1</v>
      </c>
      <c r="AG532" s="192">
        <f t="shared" si="26"/>
        <v>0.21334</v>
      </c>
    </row>
    <row r="533" spans="1:33" x14ac:dyDescent="0.25">
      <c r="A533" s="1">
        <v>1981</v>
      </c>
      <c r="B533" s="1" t="s">
        <v>18</v>
      </c>
      <c r="C533" s="1" t="str">
        <f t="shared" si="24"/>
        <v>1981ONDefault</v>
      </c>
      <c r="D533" s="56">
        <v>0.11897000000000001</v>
      </c>
      <c r="E533" s="56">
        <v>0.37048999999999999</v>
      </c>
      <c r="F533" s="56">
        <v>0</v>
      </c>
      <c r="G533" s="56">
        <v>5.5129999999999998E-2</v>
      </c>
      <c r="H533" s="56">
        <v>0.11294</v>
      </c>
      <c r="I533" s="56">
        <v>0</v>
      </c>
      <c r="J533" s="56">
        <v>0</v>
      </c>
      <c r="K533" s="56">
        <v>0</v>
      </c>
      <c r="L533" s="56">
        <v>9.0699999999999999E-3</v>
      </c>
      <c r="M533" s="56">
        <v>0</v>
      </c>
      <c r="N533" s="56">
        <v>8.0669999999999908E-2</v>
      </c>
      <c r="O533" s="56">
        <v>0</v>
      </c>
      <c r="P533" s="56">
        <v>0</v>
      </c>
      <c r="Q533" s="56">
        <v>3.2930000000000001E-2</v>
      </c>
      <c r="R533" s="56">
        <v>0</v>
      </c>
      <c r="S533" s="56">
        <v>7.8810000000000005E-2</v>
      </c>
      <c r="T533" s="56">
        <v>6.6360000000000002E-2</v>
      </c>
      <c r="U533" s="56">
        <v>4.1270000000000001E-2</v>
      </c>
      <c r="V533" s="56">
        <v>0</v>
      </c>
      <c r="W533" s="56">
        <v>0</v>
      </c>
      <c r="X533" s="56">
        <v>3.64E-3</v>
      </c>
      <c r="Y533" s="56">
        <v>1.393E-2</v>
      </c>
      <c r="Z533" s="56">
        <v>6.5500000000000003E-3</v>
      </c>
      <c r="AA533" s="56">
        <v>0</v>
      </c>
      <c r="AB533" s="56">
        <v>9.2399999999999999E-3</v>
      </c>
      <c r="AC533" s="56">
        <v>0</v>
      </c>
      <c r="AE533" s="271">
        <f t="shared" si="25"/>
        <v>1</v>
      </c>
      <c r="AG533" s="192">
        <f t="shared" si="26"/>
        <v>0.25273000000000001</v>
      </c>
    </row>
    <row r="534" spans="1:33" x14ac:dyDescent="0.25">
      <c r="A534" s="1">
        <v>1981</v>
      </c>
      <c r="B534" s="1" t="s">
        <v>19</v>
      </c>
      <c r="C534" s="1" t="str">
        <f t="shared" si="24"/>
        <v>1981QCDefault</v>
      </c>
      <c r="D534" s="56">
        <v>0.13048999999999999</v>
      </c>
      <c r="E534" s="56">
        <v>0.37932000000000005</v>
      </c>
      <c r="F534" s="56">
        <v>0</v>
      </c>
      <c r="G534" s="56">
        <v>3.9120000000000002E-2</v>
      </c>
      <c r="H534" s="56">
        <v>0.12387000000000001</v>
      </c>
      <c r="I534" s="56">
        <v>0</v>
      </c>
      <c r="J534" s="56">
        <v>0</v>
      </c>
      <c r="K534" s="56">
        <v>0</v>
      </c>
      <c r="L534" s="56">
        <v>1.4670000000000001E-2</v>
      </c>
      <c r="M534" s="56">
        <v>0</v>
      </c>
      <c r="N534" s="56">
        <v>8.0779999999999852E-2</v>
      </c>
      <c r="O534" s="56">
        <v>0</v>
      </c>
      <c r="P534" s="56">
        <v>0</v>
      </c>
      <c r="Q534" s="56">
        <v>4.0160000000000001E-2</v>
      </c>
      <c r="R534" s="56">
        <v>0</v>
      </c>
      <c r="S534" s="56">
        <v>7.2300000000000003E-2</v>
      </c>
      <c r="T534" s="56">
        <v>5.0209999999999998E-2</v>
      </c>
      <c r="U534" s="56">
        <v>4.6920000000000003E-2</v>
      </c>
      <c r="V534" s="56">
        <v>0</v>
      </c>
      <c r="W534" s="56">
        <v>0</v>
      </c>
      <c r="X534" s="56">
        <v>2.33E-3</v>
      </c>
      <c r="Y534" s="56">
        <v>9.1700000000000011E-3</v>
      </c>
      <c r="Z534" s="56">
        <v>4.3099999999999996E-3</v>
      </c>
      <c r="AA534" s="56">
        <v>0</v>
      </c>
      <c r="AB534" s="56">
        <v>6.3499999999999997E-3</v>
      </c>
      <c r="AC534" s="56">
        <v>0</v>
      </c>
      <c r="AE534" s="271">
        <f t="shared" si="25"/>
        <v>1</v>
      </c>
      <c r="AG534" s="192">
        <f t="shared" si="26"/>
        <v>0.23175000000000001</v>
      </c>
    </row>
    <row r="535" spans="1:33" x14ac:dyDescent="0.25">
      <c r="A535" s="1">
        <v>1982</v>
      </c>
      <c r="B535" s="1" t="s">
        <v>20</v>
      </c>
      <c r="C535" s="1" t="str">
        <f t="shared" si="24"/>
        <v>1982NBDefault</v>
      </c>
      <c r="D535" s="56">
        <v>0.16966999999999999</v>
      </c>
      <c r="E535" s="56">
        <v>0.20457999999999998</v>
      </c>
      <c r="F535" s="280">
        <v>0.13852</v>
      </c>
      <c r="G535" s="56">
        <v>3.6920000000000001E-2</v>
      </c>
      <c r="H535" s="280">
        <v>2.2550000000000001E-2</v>
      </c>
      <c r="I535" s="56">
        <v>0</v>
      </c>
      <c r="J535" s="56">
        <v>0</v>
      </c>
      <c r="K535" s="56">
        <v>0</v>
      </c>
      <c r="L535" s="56">
        <v>6.1519999999999998E-2</v>
      </c>
      <c r="M535" s="56">
        <v>0</v>
      </c>
      <c r="N535" s="56">
        <v>0.13861999999999999</v>
      </c>
      <c r="O535" s="56">
        <v>0</v>
      </c>
      <c r="P535" s="56">
        <v>0</v>
      </c>
      <c r="Q535" s="56">
        <v>6.6710000000000005E-2</v>
      </c>
      <c r="R535" s="56">
        <v>0</v>
      </c>
      <c r="S535" s="56">
        <v>6.9089999999999999E-2</v>
      </c>
      <c r="T535" s="56">
        <v>3.7010000000000001E-2</v>
      </c>
      <c r="U535" s="56">
        <v>2.214E-2</v>
      </c>
      <c r="V535" s="56">
        <v>0</v>
      </c>
      <c r="W535" s="56">
        <v>0</v>
      </c>
      <c r="X535" s="56">
        <v>7.7000000000000002E-3</v>
      </c>
      <c r="Y535" s="56">
        <v>1.6979999999999999E-2</v>
      </c>
      <c r="Z535" s="56">
        <v>7.9900000000000006E-3</v>
      </c>
      <c r="AA535" s="56">
        <v>0</v>
      </c>
      <c r="AB535" s="56">
        <v>0</v>
      </c>
      <c r="AC535" s="56">
        <v>0</v>
      </c>
      <c r="AD535" s="51"/>
      <c r="AE535" s="271">
        <f t="shared" si="25"/>
        <v>1</v>
      </c>
      <c r="AG535" s="192">
        <f t="shared" si="26"/>
        <v>0.22762000000000002</v>
      </c>
    </row>
    <row r="536" spans="1:33" x14ac:dyDescent="0.25">
      <c r="A536" s="1">
        <v>1982</v>
      </c>
      <c r="B536" s="1" t="s">
        <v>23</v>
      </c>
      <c r="C536" s="1" t="str">
        <f t="shared" si="24"/>
        <v>1982PEDefault</v>
      </c>
      <c r="D536" s="56">
        <v>6.5180000000000002E-2</v>
      </c>
      <c r="E536" s="56">
        <v>0.21603999999999998</v>
      </c>
      <c r="F536" s="56">
        <v>0</v>
      </c>
      <c r="G536" s="56">
        <v>3.6339999999999997E-2</v>
      </c>
      <c r="H536" s="56">
        <v>6.1879999999999998E-2</v>
      </c>
      <c r="I536" s="56">
        <v>0</v>
      </c>
      <c r="J536" s="56">
        <v>0</v>
      </c>
      <c r="K536" s="56">
        <v>0</v>
      </c>
      <c r="L536" s="56">
        <v>4.5380000000000004E-2</v>
      </c>
      <c r="M536" s="56">
        <v>0</v>
      </c>
      <c r="N536" s="56">
        <v>0.10409000000000002</v>
      </c>
      <c r="O536" s="56">
        <v>0</v>
      </c>
      <c r="P536" s="56">
        <v>0</v>
      </c>
      <c r="Q536" s="56">
        <v>2.6280000000000001E-2</v>
      </c>
      <c r="R536" s="56">
        <v>0</v>
      </c>
      <c r="S536" s="56">
        <v>0.12734999999999999</v>
      </c>
      <c r="T536" s="56">
        <v>0.22370999999999999</v>
      </c>
      <c r="U536" s="56">
        <v>3.4189999999999998E-2</v>
      </c>
      <c r="V536" s="56">
        <v>0</v>
      </c>
      <c r="W536" s="56">
        <v>0</v>
      </c>
      <c r="X536" s="56">
        <v>1.7819999999999999E-2</v>
      </c>
      <c r="Y536" s="56">
        <v>1.9519999999999999E-2</v>
      </c>
      <c r="Z536" s="56">
        <v>9.1800000000000007E-3</v>
      </c>
      <c r="AA536" s="56">
        <v>0</v>
      </c>
      <c r="AB536" s="56">
        <v>1.3040000000000001E-2</v>
      </c>
      <c r="AC536" s="56">
        <v>0</v>
      </c>
      <c r="AE536" s="271">
        <f t="shared" si="25"/>
        <v>0.99999999999999989</v>
      </c>
      <c r="AG536" s="192">
        <f t="shared" si="26"/>
        <v>0.47109000000000001</v>
      </c>
    </row>
    <row r="537" spans="1:33" x14ac:dyDescent="0.25">
      <c r="A537" s="1">
        <v>1982</v>
      </c>
      <c r="B537" s="1" t="s">
        <v>15</v>
      </c>
      <c r="C537" s="1" t="str">
        <f t="shared" si="24"/>
        <v>1982BCDefault</v>
      </c>
      <c r="D537" s="56">
        <v>0.13430999999999998</v>
      </c>
      <c r="E537" s="56">
        <v>0.23588999999999999</v>
      </c>
      <c r="F537" s="56">
        <v>0</v>
      </c>
      <c r="G537" s="56">
        <v>7.8700000000000006E-2</v>
      </c>
      <c r="H537" s="56">
        <v>0.1275</v>
      </c>
      <c r="I537" s="56">
        <v>0</v>
      </c>
      <c r="J537" s="56">
        <v>0</v>
      </c>
      <c r="K537" s="56">
        <v>0</v>
      </c>
      <c r="L537" s="56">
        <v>1.6070000000000001E-2</v>
      </c>
      <c r="M537" s="56">
        <v>0</v>
      </c>
      <c r="N537" s="56">
        <v>8.7189999999999879E-2</v>
      </c>
      <c r="O537" s="56">
        <v>0</v>
      </c>
      <c r="P537" s="56">
        <v>0</v>
      </c>
      <c r="Q537" s="56">
        <v>6.9599999999999995E-2</v>
      </c>
      <c r="R537" s="56">
        <v>0</v>
      </c>
      <c r="S537" s="56">
        <v>9.079000000000001E-2</v>
      </c>
      <c r="T537" s="56">
        <v>7.2569999999999996E-2</v>
      </c>
      <c r="U537" s="56">
        <v>2.46E-2</v>
      </c>
      <c r="V537" s="56">
        <v>0</v>
      </c>
      <c r="W537" s="56">
        <v>1.6070000000000001E-2</v>
      </c>
      <c r="X537" s="56">
        <v>5.1900000000000002E-3</v>
      </c>
      <c r="Y537" s="56">
        <v>1.915E-2</v>
      </c>
      <c r="Z537" s="56">
        <v>9.0100000000000006E-3</v>
      </c>
      <c r="AA537" s="56">
        <v>0</v>
      </c>
      <c r="AB537" s="56">
        <v>1.336E-2</v>
      </c>
      <c r="AC537" s="56">
        <v>0</v>
      </c>
      <c r="AE537" s="271">
        <f t="shared" si="25"/>
        <v>1</v>
      </c>
      <c r="AG537" s="192">
        <f t="shared" si="26"/>
        <v>0.32034000000000007</v>
      </c>
    </row>
    <row r="538" spans="1:33" x14ac:dyDescent="0.25">
      <c r="A538" s="1">
        <v>1982</v>
      </c>
      <c r="B538" s="1" t="s">
        <v>14</v>
      </c>
      <c r="C538" s="1" t="str">
        <f t="shared" si="24"/>
        <v>1982ABDefault</v>
      </c>
      <c r="D538" s="56">
        <v>0.16542999999999999</v>
      </c>
      <c r="E538" s="56">
        <v>0.23619000000000001</v>
      </c>
      <c r="F538" s="56">
        <v>0</v>
      </c>
      <c r="G538" s="56">
        <v>6.2449999999999999E-2</v>
      </c>
      <c r="H538" s="56">
        <v>0.15705</v>
      </c>
      <c r="I538" s="56">
        <v>0</v>
      </c>
      <c r="J538" s="56">
        <v>0</v>
      </c>
      <c r="K538" s="56">
        <v>0</v>
      </c>
      <c r="L538" s="56">
        <v>2.3849999999999996E-2</v>
      </c>
      <c r="M538" s="56">
        <v>0</v>
      </c>
      <c r="N538" s="56">
        <v>8.7909999999999988E-2</v>
      </c>
      <c r="O538" s="56">
        <v>0</v>
      </c>
      <c r="P538" s="56">
        <v>0</v>
      </c>
      <c r="Q538" s="56">
        <v>2.274E-2</v>
      </c>
      <c r="R538" s="56">
        <v>0</v>
      </c>
      <c r="S538" s="56">
        <v>6.9220000000000004E-2</v>
      </c>
      <c r="T538" s="56">
        <v>6.6529999999999992E-2</v>
      </c>
      <c r="U538" s="56">
        <v>2.8450000000000003E-2</v>
      </c>
      <c r="V538" s="56">
        <v>0</v>
      </c>
      <c r="W538" s="56">
        <v>0</v>
      </c>
      <c r="X538" s="56">
        <v>9.9399999999999992E-3</v>
      </c>
      <c r="Y538" s="56">
        <v>1.686E-2</v>
      </c>
      <c r="Z538" s="56">
        <v>2.997E-2</v>
      </c>
      <c r="AA538" s="56">
        <v>0</v>
      </c>
      <c r="AB538" s="56">
        <v>2.341E-2</v>
      </c>
      <c r="AC538" s="56">
        <v>0</v>
      </c>
      <c r="AE538" s="271">
        <f t="shared" si="25"/>
        <v>1</v>
      </c>
      <c r="AG538" s="192">
        <f t="shared" si="26"/>
        <v>0.26711999999999997</v>
      </c>
    </row>
    <row r="539" spans="1:33" x14ac:dyDescent="0.25">
      <c r="A539" s="1">
        <v>1982</v>
      </c>
      <c r="B539" s="1" t="s">
        <v>24</v>
      </c>
      <c r="C539" s="1" t="str">
        <f t="shared" si="24"/>
        <v>1982NTDefault</v>
      </c>
      <c r="D539" s="280">
        <v>0.19618312954598019</v>
      </c>
      <c r="E539" s="280">
        <v>0.21528544017717463</v>
      </c>
      <c r="F539" s="280">
        <v>2.3003099946693206E-2</v>
      </c>
      <c r="G539" s="280">
        <v>0.19089401520645849</v>
      </c>
      <c r="H539" s="280">
        <v>1.1024240417055345E-2</v>
      </c>
      <c r="I539" s="280">
        <v>4.0357295452791667E-2</v>
      </c>
      <c r="J539" s="280">
        <v>3.4999999999999997E-5</v>
      </c>
      <c r="K539" s="280">
        <v>7.4480069930069645E-4</v>
      </c>
      <c r="L539" s="280">
        <v>7.8747481360164264E-3</v>
      </c>
      <c r="M539" s="280">
        <v>0</v>
      </c>
      <c r="N539" s="280">
        <v>0</v>
      </c>
      <c r="O539" s="280">
        <v>8.4252758274824101E-3</v>
      </c>
      <c r="P539" s="280">
        <v>1.0839160839160814E-2</v>
      </c>
      <c r="Q539" s="280">
        <v>0.15632749999999998</v>
      </c>
      <c r="R539" s="280">
        <v>4.5499999999999994E-3</v>
      </c>
      <c r="S539" s="280">
        <v>9.5789376745620949E-2</v>
      </c>
      <c r="T539" s="280">
        <v>1.8154054046755616E-2</v>
      </c>
      <c r="U539" s="280">
        <v>1.3299575306338553E-2</v>
      </c>
      <c r="V539" s="280">
        <v>0</v>
      </c>
      <c r="W539" s="280"/>
      <c r="X539" s="280">
        <v>2.2347517482517463E-3</v>
      </c>
      <c r="Y539" s="280">
        <v>0</v>
      </c>
      <c r="Z539" s="280">
        <v>0</v>
      </c>
      <c r="AA539" s="280">
        <v>0</v>
      </c>
      <c r="AB539" s="280">
        <v>4.6110359049175266E-3</v>
      </c>
      <c r="AC539" s="280">
        <v>3.0800000000000001E-4</v>
      </c>
      <c r="AE539" s="271">
        <f t="shared" si="25"/>
        <v>0.99994049999999812</v>
      </c>
      <c r="AG539" s="192">
        <f t="shared" si="26"/>
        <v>0.29527429375188441</v>
      </c>
    </row>
    <row r="540" spans="1:33" x14ac:dyDescent="0.25">
      <c r="A540" s="1">
        <v>1982</v>
      </c>
      <c r="B540" s="1" t="s">
        <v>25</v>
      </c>
      <c r="C540" s="1" t="str">
        <f t="shared" si="24"/>
        <v>1982NUDefault</v>
      </c>
      <c r="D540" s="56">
        <v>0.15509999999999999</v>
      </c>
      <c r="E540" s="56">
        <v>0.23694999999999999</v>
      </c>
      <c r="F540" s="56">
        <v>0</v>
      </c>
      <c r="G540" s="56">
        <v>3.1099999999999999E-2</v>
      </c>
      <c r="H540" s="56">
        <v>0.14724000000000001</v>
      </c>
      <c r="I540" s="56">
        <v>0</v>
      </c>
      <c r="J540" s="56">
        <v>0</v>
      </c>
      <c r="K540" s="56">
        <v>0</v>
      </c>
      <c r="L540" s="56">
        <v>0</v>
      </c>
      <c r="M540" s="56">
        <v>0</v>
      </c>
      <c r="N540" s="56">
        <v>0.12967999999999991</v>
      </c>
      <c r="O540" s="56">
        <v>0</v>
      </c>
      <c r="P540" s="56">
        <v>0</v>
      </c>
      <c r="Q540" s="56">
        <v>3.6150000000000002E-2</v>
      </c>
      <c r="R540" s="56">
        <v>0</v>
      </c>
      <c r="S540" s="56">
        <v>0.13503000000000001</v>
      </c>
      <c r="T540" s="56">
        <v>4.8490000000000005E-2</v>
      </c>
      <c r="U540" s="56">
        <v>2.8210000000000002E-2</v>
      </c>
      <c r="V540" s="56">
        <v>0</v>
      </c>
      <c r="W540" s="56">
        <v>0</v>
      </c>
      <c r="X540" s="56">
        <v>1.8340000000000002E-2</v>
      </c>
      <c r="Y540" s="56">
        <v>1.521E-2</v>
      </c>
      <c r="Z540" s="56">
        <v>7.1599999999999997E-3</v>
      </c>
      <c r="AA540" s="56">
        <v>0</v>
      </c>
      <c r="AB540" s="56">
        <v>1.1339999999999999E-2</v>
      </c>
      <c r="AC540" s="56">
        <v>0</v>
      </c>
      <c r="AE540" s="271">
        <f t="shared" si="25"/>
        <v>0.99999999999999989</v>
      </c>
      <c r="AG540" s="192">
        <f t="shared" si="26"/>
        <v>0.29993000000000003</v>
      </c>
    </row>
    <row r="541" spans="1:33" x14ac:dyDescent="0.25">
      <c r="A541" s="1">
        <v>1982</v>
      </c>
      <c r="B541" s="1" t="s">
        <v>26</v>
      </c>
      <c r="C541" s="1" t="str">
        <f t="shared" si="24"/>
        <v>1982YTDefault</v>
      </c>
      <c r="D541" s="56">
        <v>0.15509999999999999</v>
      </c>
      <c r="E541" s="56">
        <v>0.23694999999999999</v>
      </c>
      <c r="F541" s="56">
        <v>0</v>
      </c>
      <c r="G541" s="56">
        <v>3.1099999999999999E-2</v>
      </c>
      <c r="H541" s="56">
        <v>0.14724000000000001</v>
      </c>
      <c r="I541" s="56">
        <v>0</v>
      </c>
      <c r="J541" s="56">
        <v>0</v>
      </c>
      <c r="K541" s="56">
        <v>0</v>
      </c>
      <c r="L541" s="56">
        <v>0</v>
      </c>
      <c r="M541" s="56">
        <v>0</v>
      </c>
      <c r="N541" s="56">
        <v>0.12967999999999991</v>
      </c>
      <c r="O541" s="56">
        <v>0</v>
      </c>
      <c r="P541" s="56">
        <v>0</v>
      </c>
      <c r="Q541" s="56">
        <v>3.6150000000000002E-2</v>
      </c>
      <c r="R541" s="56">
        <v>0</v>
      </c>
      <c r="S541" s="56">
        <v>0.13503000000000001</v>
      </c>
      <c r="T541" s="56">
        <v>4.8490000000000005E-2</v>
      </c>
      <c r="U541" s="56">
        <v>2.8210000000000002E-2</v>
      </c>
      <c r="V541" s="56">
        <v>0</v>
      </c>
      <c r="W541" s="56">
        <v>0</v>
      </c>
      <c r="X541" s="56">
        <v>1.8340000000000002E-2</v>
      </c>
      <c r="Y541" s="56">
        <v>1.521E-2</v>
      </c>
      <c r="Z541" s="56">
        <v>7.1599999999999997E-3</v>
      </c>
      <c r="AA541" s="56">
        <v>0</v>
      </c>
      <c r="AB541" s="56">
        <v>1.1339999999999999E-2</v>
      </c>
      <c r="AC541" s="56">
        <v>0</v>
      </c>
      <c r="AD541" s="51"/>
      <c r="AE541" s="271">
        <f t="shared" si="25"/>
        <v>0.99999999999999989</v>
      </c>
      <c r="AG541" s="192">
        <f t="shared" si="26"/>
        <v>0.29993000000000003</v>
      </c>
    </row>
    <row r="542" spans="1:33" x14ac:dyDescent="0.25">
      <c r="A542" s="1">
        <v>1982</v>
      </c>
      <c r="B542" s="1" t="s">
        <v>22</v>
      </c>
      <c r="C542" s="1" t="str">
        <f t="shared" si="24"/>
        <v>1982NSDefault</v>
      </c>
      <c r="D542" s="56">
        <v>0.11794</v>
      </c>
      <c r="E542" s="56">
        <v>0.25036000000000003</v>
      </c>
      <c r="F542" s="56">
        <v>0</v>
      </c>
      <c r="G542" s="56">
        <v>3.0640000000000001E-2</v>
      </c>
      <c r="H542" s="56">
        <v>0.11196</v>
      </c>
      <c r="I542" s="56">
        <v>0</v>
      </c>
      <c r="J542" s="56">
        <v>0</v>
      </c>
      <c r="K542" s="56">
        <v>0</v>
      </c>
      <c r="L542" s="56">
        <v>4.4240000000000002E-2</v>
      </c>
      <c r="M542" s="56">
        <v>0</v>
      </c>
      <c r="N542" s="56">
        <v>9.5300000000000051E-2</v>
      </c>
      <c r="O542" s="56">
        <v>0</v>
      </c>
      <c r="P542" s="56">
        <v>0</v>
      </c>
      <c r="Q542" s="56">
        <v>0.12486999999999999</v>
      </c>
      <c r="R542" s="56">
        <v>0</v>
      </c>
      <c r="S542" s="56">
        <v>0.10765000000000001</v>
      </c>
      <c r="T542" s="56">
        <v>5.8110000000000002E-2</v>
      </c>
      <c r="U542" s="56">
        <v>1.7159999999999998E-2</v>
      </c>
      <c r="V542" s="56">
        <v>0</v>
      </c>
      <c r="W542" s="56">
        <v>0</v>
      </c>
      <c r="X542" s="56">
        <v>1.8009999999999998E-2</v>
      </c>
      <c r="Y542" s="56">
        <v>1.6160000000000001E-2</v>
      </c>
      <c r="Z542" s="56">
        <v>7.6E-3</v>
      </c>
      <c r="AA542" s="56">
        <v>0</v>
      </c>
      <c r="AB542" s="56">
        <v>0</v>
      </c>
      <c r="AC542" s="56">
        <v>0</v>
      </c>
      <c r="AE542" s="271">
        <f t="shared" si="25"/>
        <v>1</v>
      </c>
      <c r="AG542" s="192">
        <f t="shared" si="26"/>
        <v>0.34955999999999998</v>
      </c>
    </row>
    <row r="543" spans="1:33" x14ac:dyDescent="0.25">
      <c r="A543" s="1">
        <v>1982</v>
      </c>
      <c r="B543" s="1" t="s">
        <v>21</v>
      </c>
      <c r="C543" s="1" t="str">
        <f t="shared" si="24"/>
        <v>1982NLDefault</v>
      </c>
      <c r="D543" s="56">
        <v>0.15557000000000001</v>
      </c>
      <c r="E543" s="56">
        <v>0.26283999999999996</v>
      </c>
      <c r="F543" s="56">
        <v>0</v>
      </c>
      <c r="G543" s="56">
        <v>2.4199999999999999E-2</v>
      </c>
      <c r="H543" s="56">
        <v>0.14768999999999999</v>
      </c>
      <c r="I543" s="56">
        <v>0</v>
      </c>
      <c r="J543" s="56">
        <v>0</v>
      </c>
      <c r="K543" s="56">
        <v>0</v>
      </c>
      <c r="L543" s="56">
        <v>2.1360000000000001E-2</v>
      </c>
      <c r="M543" s="56">
        <v>0</v>
      </c>
      <c r="N543" s="56">
        <v>0.10552000000000006</v>
      </c>
      <c r="O543" s="56">
        <v>0</v>
      </c>
      <c r="P543" s="56">
        <v>0</v>
      </c>
      <c r="Q543" s="56">
        <v>1.5560000000000001E-2</v>
      </c>
      <c r="R543" s="56">
        <v>0</v>
      </c>
      <c r="S543" s="56">
        <v>9.6149999999999999E-2</v>
      </c>
      <c r="T543" s="56">
        <v>0.10557999999999999</v>
      </c>
      <c r="U543" s="56">
        <v>2.4920000000000001E-2</v>
      </c>
      <c r="V543" s="56">
        <v>0</v>
      </c>
      <c r="W543" s="56">
        <v>0</v>
      </c>
      <c r="X543" s="56">
        <v>2.351E-2</v>
      </c>
      <c r="Y543" s="56">
        <v>8.0499999999999999E-3</v>
      </c>
      <c r="Z543" s="56">
        <v>3.79E-3</v>
      </c>
      <c r="AA543" s="56">
        <v>0</v>
      </c>
      <c r="AB543" s="56">
        <v>5.2599999999999999E-3</v>
      </c>
      <c r="AC543" s="56">
        <v>0</v>
      </c>
      <c r="AE543" s="271">
        <f t="shared" si="25"/>
        <v>1</v>
      </c>
      <c r="AG543" s="192">
        <f t="shared" si="26"/>
        <v>0.28281999999999996</v>
      </c>
    </row>
    <row r="544" spans="1:33" x14ac:dyDescent="0.25">
      <c r="A544" s="1">
        <v>1982</v>
      </c>
      <c r="B544" s="1" t="s">
        <v>17</v>
      </c>
      <c r="C544" s="1" t="str">
        <f t="shared" si="24"/>
        <v>1982MBDefault</v>
      </c>
      <c r="D544" s="56">
        <v>0.13003000000000001</v>
      </c>
      <c r="E544" s="56">
        <v>0.30064000000000002</v>
      </c>
      <c r="F544" s="56">
        <v>0</v>
      </c>
      <c r="G544" s="56">
        <v>3.9039999999999998E-2</v>
      </c>
      <c r="H544" s="56">
        <v>0.12337999999999999</v>
      </c>
      <c r="I544" s="56">
        <v>0</v>
      </c>
      <c r="J544" s="56">
        <v>0</v>
      </c>
      <c r="K544" s="56">
        <v>0</v>
      </c>
      <c r="L544" s="56">
        <v>1.376E-2</v>
      </c>
      <c r="M544" s="56">
        <v>0</v>
      </c>
      <c r="N544" s="56">
        <v>0.10174999999999995</v>
      </c>
      <c r="O544" s="56">
        <v>0</v>
      </c>
      <c r="P544" s="56">
        <v>0</v>
      </c>
      <c r="Q544" s="56">
        <v>1.234E-2</v>
      </c>
      <c r="R544" s="56">
        <v>0</v>
      </c>
      <c r="S544" s="56">
        <v>6.8819999999999992E-2</v>
      </c>
      <c r="T544" s="56">
        <v>0.15640999999999999</v>
      </c>
      <c r="U544" s="56">
        <v>2.7220000000000001E-2</v>
      </c>
      <c r="V544" s="56">
        <v>0</v>
      </c>
      <c r="W544" s="56">
        <v>0</v>
      </c>
      <c r="X544" s="56">
        <v>3.4599999999999995E-3</v>
      </c>
      <c r="Y544" s="56">
        <v>1.034E-2</v>
      </c>
      <c r="Z544" s="56">
        <v>4.8700000000000002E-3</v>
      </c>
      <c r="AA544" s="56">
        <v>0</v>
      </c>
      <c r="AB544" s="56">
        <v>7.9400000000000009E-3</v>
      </c>
      <c r="AC544" s="56">
        <v>0</v>
      </c>
      <c r="AE544" s="271">
        <f t="shared" si="25"/>
        <v>1</v>
      </c>
      <c r="AG544" s="192">
        <f t="shared" si="26"/>
        <v>0.29140000000000005</v>
      </c>
    </row>
    <row r="545" spans="1:33" x14ac:dyDescent="0.25">
      <c r="A545" s="1">
        <v>1982</v>
      </c>
      <c r="B545" s="1" t="s">
        <v>16</v>
      </c>
      <c r="C545" s="1" t="str">
        <f t="shared" si="24"/>
        <v>1982SKDefault</v>
      </c>
      <c r="D545" s="56">
        <v>0.17202999999999999</v>
      </c>
      <c r="E545" s="56">
        <v>0.3251</v>
      </c>
      <c r="F545" s="56">
        <v>0</v>
      </c>
      <c r="G545" s="56">
        <v>3.6580000000000001E-2</v>
      </c>
      <c r="H545" s="56">
        <v>0.16330999999999998</v>
      </c>
      <c r="I545" s="56">
        <v>0</v>
      </c>
      <c r="J545" s="56">
        <v>0</v>
      </c>
      <c r="K545" s="56">
        <v>0</v>
      </c>
      <c r="L545" s="56">
        <v>3.4140000000000004E-2</v>
      </c>
      <c r="M545" s="56">
        <v>0</v>
      </c>
      <c r="N545" s="56">
        <v>5.5500000000000188E-2</v>
      </c>
      <c r="O545" s="56">
        <v>0</v>
      </c>
      <c r="P545" s="56">
        <v>0</v>
      </c>
      <c r="Q545" s="56">
        <v>1.4099999999999998E-3</v>
      </c>
      <c r="R545" s="56">
        <v>0</v>
      </c>
      <c r="S545" s="56">
        <v>6.5589999999999996E-2</v>
      </c>
      <c r="T545" s="56">
        <v>0.10473</v>
      </c>
      <c r="U545" s="56">
        <v>1.4539999999999999E-2</v>
      </c>
      <c r="V545" s="56">
        <v>0</v>
      </c>
      <c r="W545" s="56">
        <v>0</v>
      </c>
      <c r="X545" s="56">
        <v>0</v>
      </c>
      <c r="Y545" s="56">
        <v>1.2030000000000001E-2</v>
      </c>
      <c r="Z545" s="56">
        <v>5.6599999999999992E-3</v>
      </c>
      <c r="AA545" s="56">
        <v>0</v>
      </c>
      <c r="AB545" s="56">
        <v>9.3799999999999994E-3</v>
      </c>
      <c r="AC545" s="56">
        <v>0</v>
      </c>
      <c r="AE545" s="271">
        <f t="shared" si="25"/>
        <v>1</v>
      </c>
      <c r="AG545" s="192">
        <f t="shared" si="26"/>
        <v>0.21334</v>
      </c>
    </row>
    <row r="546" spans="1:33" x14ac:dyDescent="0.25">
      <c r="A546" s="1">
        <v>1982</v>
      </c>
      <c r="B546" s="1" t="s">
        <v>18</v>
      </c>
      <c r="C546" s="1" t="str">
        <f t="shared" si="24"/>
        <v>1982ONDefault</v>
      </c>
      <c r="D546" s="56">
        <v>0.11897000000000001</v>
      </c>
      <c r="E546" s="56">
        <v>0.37048999999999999</v>
      </c>
      <c r="F546" s="56">
        <v>0</v>
      </c>
      <c r="G546" s="56">
        <v>5.5129999999999998E-2</v>
      </c>
      <c r="H546" s="56">
        <v>0.11294</v>
      </c>
      <c r="I546" s="56">
        <v>0</v>
      </c>
      <c r="J546" s="56">
        <v>0</v>
      </c>
      <c r="K546" s="56">
        <v>0</v>
      </c>
      <c r="L546" s="56">
        <v>9.0699999999999999E-3</v>
      </c>
      <c r="M546" s="56">
        <v>0</v>
      </c>
      <c r="N546" s="56">
        <v>8.0669999999999908E-2</v>
      </c>
      <c r="O546" s="56">
        <v>0</v>
      </c>
      <c r="P546" s="56">
        <v>0</v>
      </c>
      <c r="Q546" s="56">
        <v>3.2930000000000001E-2</v>
      </c>
      <c r="R546" s="56">
        <v>0</v>
      </c>
      <c r="S546" s="56">
        <v>7.8810000000000005E-2</v>
      </c>
      <c r="T546" s="56">
        <v>6.6360000000000002E-2</v>
      </c>
      <c r="U546" s="56">
        <v>4.1270000000000001E-2</v>
      </c>
      <c r="V546" s="56">
        <v>0</v>
      </c>
      <c r="W546" s="56">
        <v>0</v>
      </c>
      <c r="X546" s="56">
        <v>3.64E-3</v>
      </c>
      <c r="Y546" s="56">
        <v>1.393E-2</v>
      </c>
      <c r="Z546" s="56">
        <v>6.5500000000000003E-3</v>
      </c>
      <c r="AA546" s="56">
        <v>0</v>
      </c>
      <c r="AB546" s="56">
        <v>9.2399999999999999E-3</v>
      </c>
      <c r="AC546" s="56">
        <v>0</v>
      </c>
      <c r="AE546" s="271">
        <f t="shared" si="25"/>
        <v>1</v>
      </c>
      <c r="AG546" s="192">
        <f t="shared" si="26"/>
        <v>0.25273000000000001</v>
      </c>
    </row>
    <row r="547" spans="1:33" x14ac:dyDescent="0.25">
      <c r="A547" s="1">
        <v>1982</v>
      </c>
      <c r="B547" s="1" t="s">
        <v>19</v>
      </c>
      <c r="C547" s="1" t="str">
        <f t="shared" si="24"/>
        <v>1982QCDefault</v>
      </c>
      <c r="D547" s="56">
        <v>0.13048999999999999</v>
      </c>
      <c r="E547" s="56">
        <v>0.37932000000000005</v>
      </c>
      <c r="F547" s="56">
        <v>0</v>
      </c>
      <c r="G547" s="56">
        <v>3.9120000000000002E-2</v>
      </c>
      <c r="H547" s="56">
        <v>0.12387000000000001</v>
      </c>
      <c r="I547" s="56">
        <v>0</v>
      </c>
      <c r="J547" s="56">
        <v>0</v>
      </c>
      <c r="K547" s="56">
        <v>0</v>
      </c>
      <c r="L547" s="56">
        <v>1.4670000000000001E-2</v>
      </c>
      <c r="M547" s="56">
        <v>0</v>
      </c>
      <c r="N547" s="56">
        <v>8.0779999999999852E-2</v>
      </c>
      <c r="O547" s="56">
        <v>0</v>
      </c>
      <c r="P547" s="56">
        <v>0</v>
      </c>
      <c r="Q547" s="56">
        <v>4.0160000000000001E-2</v>
      </c>
      <c r="R547" s="56">
        <v>0</v>
      </c>
      <c r="S547" s="56">
        <v>7.2300000000000003E-2</v>
      </c>
      <c r="T547" s="56">
        <v>5.0209999999999998E-2</v>
      </c>
      <c r="U547" s="56">
        <v>4.6920000000000003E-2</v>
      </c>
      <c r="V547" s="56">
        <v>0</v>
      </c>
      <c r="W547" s="56">
        <v>0</v>
      </c>
      <c r="X547" s="56">
        <v>2.33E-3</v>
      </c>
      <c r="Y547" s="56">
        <v>9.1700000000000011E-3</v>
      </c>
      <c r="Z547" s="56">
        <v>4.3099999999999996E-3</v>
      </c>
      <c r="AA547" s="56">
        <v>0</v>
      </c>
      <c r="AB547" s="56">
        <v>6.3499999999999997E-3</v>
      </c>
      <c r="AC547" s="56">
        <v>0</v>
      </c>
      <c r="AE547" s="271">
        <f t="shared" si="25"/>
        <v>1</v>
      </c>
      <c r="AG547" s="192">
        <f t="shared" si="26"/>
        <v>0.23175000000000001</v>
      </c>
    </row>
    <row r="548" spans="1:33" x14ac:dyDescent="0.25">
      <c r="A548" s="1">
        <v>1983</v>
      </c>
      <c r="B548" s="1" t="s">
        <v>20</v>
      </c>
      <c r="C548" s="1" t="str">
        <f t="shared" si="24"/>
        <v>1983NBDefault</v>
      </c>
      <c r="D548" s="56">
        <v>0.16966999999999999</v>
      </c>
      <c r="E548" s="56">
        <v>0.20457999999999998</v>
      </c>
      <c r="F548" s="280">
        <v>0.13852</v>
      </c>
      <c r="G548" s="56">
        <v>3.6920000000000001E-2</v>
      </c>
      <c r="H548" s="280">
        <v>2.2550000000000001E-2</v>
      </c>
      <c r="I548" s="56">
        <v>0</v>
      </c>
      <c r="J548" s="56">
        <v>0</v>
      </c>
      <c r="K548" s="56">
        <v>0</v>
      </c>
      <c r="L548" s="56">
        <v>6.1519999999999998E-2</v>
      </c>
      <c r="M548" s="56">
        <v>0</v>
      </c>
      <c r="N548" s="56">
        <v>0.13861999999999999</v>
      </c>
      <c r="O548" s="56">
        <v>0</v>
      </c>
      <c r="P548" s="56">
        <v>0</v>
      </c>
      <c r="Q548" s="56">
        <v>6.6710000000000005E-2</v>
      </c>
      <c r="R548" s="56">
        <v>0</v>
      </c>
      <c r="S548" s="56">
        <v>6.9089999999999999E-2</v>
      </c>
      <c r="T548" s="56">
        <v>3.7010000000000001E-2</v>
      </c>
      <c r="U548" s="56">
        <v>2.214E-2</v>
      </c>
      <c r="V548" s="56">
        <v>0</v>
      </c>
      <c r="W548" s="56">
        <v>0</v>
      </c>
      <c r="X548" s="56">
        <v>7.7000000000000002E-3</v>
      </c>
      <c r="Y548" s="56">
        <v>1.6979999999999999E-2</v>
      </c>
      <c r="Z548" s="56">
        <v>7.9900000000000006E-3</v>
      </c>
      <c r="AA548" s="56">
        <v>0</v>
      </c>
      <c r="AB548" s="56">
        <v>0</v>
      </c>
      <c r="AC548" s="56">
        <v>0</v>
      </c>
      <c r="AD548" s="51"/>
      <c r="AE548" s="271">
        <f t="shared" si="25"/>
        <v>1</v>
      </c>
      <c r="AG548" s="192">
        <f t="shared" si="26"/>
        <v>0.22762000000000002</v>
      </c>
    </row>
    <row r="549" spans="1:33" x14ac:dyDescent="0.25">
      <c r="A549" s="1">
        <v>1983</v>
      </c>
      <c r="B549" s="1" t="s">
        <v>23</v>
      </c>
      <c r="C549" s="1" t="str">
        <f t="shared" si="24"/>
        <v>1983PEDefault</v>
      </c>
      <c r="D549" s="56">
        <v>6.5180000000000002E-2</v>
      </c>
      <c r="E549" s="56">
        <v>0.21603999999999998</v>
      </c>
      <c r="F549" s="56">
        <v>0</v>
      </c>
      <c r="G549" s="56">
        <v>3.6339999999999997E-2</v>
      </c>
      <c r="H549" s="56">
        <v>6.1879999999999998E-2</v>
      </c>
      <c r="I549" s="56">
        <v>0</v>
      </c>
      <c r="J549" s="56">
        <v>0</v>
      </c>
      <c r="K549" s="56">
        <v>0</v>
      </c>
      <c r="L549" s="56">
        <v>4.5380000000000004E-2</v>
      </c>
      <c r="M549" s="56">
        <v>0</v>
      </c>
      <c r="N549" s="56">
        <v>0.10409000000000002</v>
      </c>
      <c r="O549" s="56">
        <v>0</v>
      </c>
      <c r="P549" s="56">
        <v>0</v>
      </c>
      <c r="Q549" s="56">
        <v>2.6280000000000001E-2</v>
      </c>
      <c r="R549" s="56">
        <v>0</v>
      </c>
      <c r="S549" s="56">
        <v>0.12734999999999999</v>
      </c>
      <c r="T549" s="56">
        <v>0.22370999999999999</v>
      </c>
      <c r="U549" s="56">
        <v>3.4189999999999998E-2</v>
      </c>
      <c r="V549" s="56">
        <v>0</v>
      </c>
      <c r="W549" s="56">
        <v>0</v>
      </c>
      <c r="X549" s="56">
        <v>1.7819999999999999E-2</v>
      </c>
      <c r="Y549" s="56">
        <v>1.9519999999999999E-2</v>
      </c>
      <c r="Z549" s="56">
        <v>9.1800000000000007E-3</v>
      </c>
      <c r="AA549" s="56">
        <v>0</v>
      </c>
      <c r="AB549" s="56">
        <v>1.3040000000000001E-2</v>
      </c>
      <c r="AC549" s="56">
        <v>0</v>
      </c>
      <c r="AE549" s="271">
        <f t="shared" si="25"/>
        <v>0.99999999999999989</v>
      </c>
      <c r="AG549" s="192">
        <f t="shared" si="26"/>
        <v>0.47109000000000001</v>
      </c>
    </row>
    <row r="550" spans="1:33" x14ac:dyDescent="0.25">
      <c r="A550" s="1">
        <v>1983</v>
      </c>
      <c r="B550" s="1" t="s">
        <v>15</v>
      </c>
      <c r="C550" s="1" t="str">
        <f t="shared" si="24"/>
        <v>1983BCDefault</v>
      </c>
      <c r="D550" s="56">
        <v>0.13430999999999998</v>
      </c>
      <c r="E550" s="56">
        <v>0.23588999999999999</v>
      </c>
      <c r="F550" s="56">
        <v>0</v>
      </c>
      <c r="G550" s="56">
        <v>7.8700000000000006E-2</v>
      </c>
      <c r="H550" s="56">
        <v>0.1275</v>
      </c>
      <c r="I550" s="56">
        <v>0</v>
      </c>
      <c r="J550" s="56">
        <v>0</v>
      </c>
      <c r="K550" s="56">
        <v>0</v>
      </c>
      <c r="L550" s="56">
        <v>1.6070000000000001E-2</v>
      </c>
      <c r="M550" s="56">
        <v>0</v>
      </c>
      <c r="N550" s="56">
        <v>8.7189999999999879E-2</v>
      </c>
      <c r="O550" s="56">
        <v>0</v>
      </c>
      <c r="P550" s="56">
        <v>0</v>
      </c>
      <c r="Q550" s="56">
        <v>6.9599999999999995E-2</v>
      </c>
      <c r="R550" s="56">
        <v>0</v>
      </c>
      <c r="S550" s="56">
        <v>9.079000000000001E-2</v>
      </c>
      <c r="T550" s="56">
        <v>7.2569999999999996E-2</v>
      </c>
      <c r="U550" s="56">
        <v>2.46E-2</v>
      </c>
      <c r="V550" s="56">
        <v>0</v>
      </c>
      <c r="W550" s="56">
        <v>1.6070000000000001E-2</v>
      </c>
      <c r="X550" s="56">
        <v>5.1900000000000002E-3</v>
      </c>
      <c r="Y550" s="56">
        <v>1.915E-2</v>
      </c>
      <c r="Z550" s="56">
        <v>9.0100000000000006E-3</v>
      </c>
      <c r="AA550" s="56">
        <v>0</v>
      </c>
      <c r="AB550" s="56">
        <v>1.336E-2</v>
      </c>
      <c r="AC550" s="56">
        <v>0</v>
      </c>
      <c r="AE550" s="271">
        <f t="shared" si="25"/>
        <v>1</v>
      </c>
      <c r="AG550" s="192">
        <f t="shared" si="26"/>
        <v>0.32034000000000007</v>
      </c>
    </row>
    <row r="551" spans="1:33" x14ac:dyDescent="0.25">
      <c r="A551" s="1">
        <v>1983</v>
      </c>
      <c r="B551" s="1" t="s">
        <v>14</v>
      </c>
      <c r="C551" s="1" t="str">
        <f t="shared" si="24"/>
        <v>1983ABDefault</v>
      </c>
      <c r="D551" s="56">
        <v>0.16542999999999999</v>
      </c>
      <c r="E551" s="56">
        <v>0.23619000000000001</v>
      </c>
      <c r="F551" s="56">
        <v>0</v>
      </c>
      <c r="G551" s="56">
        <v>6.2449999999999999E-2</v>
      </c>
      <c r="H551" s="56">
        <v>0.15705</v>
      </c>
      <c r="I551" s="56">
        <v>0</v>
      </c>
      <c r="J551" s="56">
        <v>0</v>
      </c>
      <c r="K551" s="56">
        <v>0</v>
      </c>
      <c r="L551" s="56">
        <v>2.3849999999999996E-2</v>
      </c>
      <c r="M551" s="56">
        <v>0</v>
      </c>
      <c r="N551" s="56">
        <v>8.7909999999999988E-2</v>
      </c>
      <c r="O551" s="56">
        <v>0</v>
      </c>
      <c r="P551" s="56">
        <v>0</v>
      </c>
      <c r="Q551" s="56">
        <v>2.274E-2</v>
      </c>
      <c r="R551" s="56">
        <v>0</v>
      </c>
      <c r="S551" s="56">
        <v>6.9220000000000004E-2</v>
      </c>
      <c r="T551" s="56">
        <v>6.6529999999999992E-2</v>
      </c>
      <c r="U551" s="56">
        <v>2.8450000000000003E-2</v>
      </c>
      <c r="V551" s="56">
        <v>0</v>
      </c>
      <c r="W551" s="56">
        <v>0</v>
      </c>
      <c r="X551" s="56">
        <v>9.9399999999999992E-3</v>
      </c>
      <c r="Y551" s="56">
        <v>1.686E-2</v>
      </c>
      <c r="Z551" s="56">
        <v>2.997E-2</v>
      </c>
      <c r="AA551" s="56">
        <v>0</v>
      </c>
      <c r="AB551" s="56">
        <v>2.341E-2</v>
      </c>
      <c r="AC551" s="56">
        <v>0</v>
      </c>
      <c r="AE551" s="271">
        <f t="shared" si="25"/>
        <v>1</v>
      </c>
      <c r="AG551" s="192">
        <f t="shared" si="26"/>
        <v>0.26711999999999997</v>
      </c>
    </row>
    <row r="552" spans="1:33" x14ac:dyDescent="0.25">
      <c r="A552" s="1">
        <v>1983</v>
      </c>
      <c r="B552" s="1" t="s">
        <v>24</v>
      </c>
      <c r="C552" s="1" t="str">
        <f t="shared" si="24"/>
        <v>1983NTDefault</v>
      </c>
      <c r="D552" s="280">
        <v>0.19618312954598019</v>
      </c>
      <c r="E552" s="280">
        <v>0.21528544017717463</v>
      </c>
      <c r="F552" s="280">
        <v>2.3003099946693206E-2</v>
      </c>
      <c r="G552" s="280">
        <v>0.19089401520645849</v>
      </c>
      <c r="H552" s="280">
        <v>1.1024240417055345E-2</v>
      </c>
      <c r="I552" s="280">
        <v>4.0357295452791667E-2</v>
      </c>
      <c r="J552" s="280">
        <v>3.4999999999999997E-5</v>
      </c>
      <c r="K552" s="280">
        <v>7.4480069930069645E-4</v>
      </c>
      <c r="L552" s="280">
        <v>7.8747481360164264E-3</v>
      </c>
      <c r="M552" s="280">
        <v>0</v>
      </c>
      <c r="N552" s="280">
        <v>0</v>
      </c>
      <c r="O552" s="280">
        <v>8.4252758274824101E-3</v>
      </c>
      <c r="P552" s="280">
        <v>1.0839160839160814E-2</v>
      </c>
      <c r="Q552" s="280">
        <v>0.15632749999999998</v>
      </c>
      <c r="R552" s="280">
        <v>4.5499999999999994E-3</v>
      </c>
      <c r="S552" s="280">
        <v>9.5789376745620949E-2</v>
      </c>
      <c r="T552" s="280">
        <v>1.8154054046755616E-2</v>
      </c>
      <c r="U552" s="280">
        <v>1.3299575306338553E-2</v>
      </c>
      <c r="V552" s="280">
        <v>0</v>
      </c>
      <c r="W552" s="280"/>
      <c r="X552" s="280">
        <v>2.2347517482517463E-3</v>
      </c>
      <c r="Y552" s="280">
        <v>0</v>
      </c>
      <c r="Z552" s="280">
        <v>0</v>
      </c>
      <c r="AA552" s="280">
        <v>0</v>
      </c>
      <c r="AB552" s="280">
        <v>4.6110359049175266E-3</v>
      </c>
      <c r="AC552" s="280">
        <v>3.0800000000000001E-4</v>
      </c>
      <c r="AE552" s="271">
        <f t="shared" si="25"/>
        <v>0.99994049999999812</v>
      </c>
      <c r="AG552" s="192">
        <f t="shared" si="26"/>
        <v>0.29527429375188441</v>
      </c>
    </row>
    <row r="553" spans="1:33" x14ac:dyDescent="0.25">
      <c r="A553" s="1">
        <v>1983</v>
      </c>
      <c r="B553" s="1" t="s">
        <v>25</v>
      </c>
      <c r="C553" s="1" t="str">
        <f t="shared" si="24"/>
        <v>1983NUDefault</v>
      </c>
      <c r="D553" s="56">
        <v>0.15509999999999999</v>
      </c>
      <c r="E553" s="56">
        <v>0.23694999999999999</v>
      </c>
      <c r="F553" s="56">
        <v>0</v>
      </c>
      <c r="G553" s="56">
        <v>3.1099999999999999E-2</v>
      </c>
      <c r="H553" s="56">
        <v>0.14724000000000001</v>
      </c>
      <c r="I553" s="56">
        <v>0</v>
      </c>
      <c r="J553" s="56">
        <v>0</v>
      </c>
      <c r="K553" s="56">
        <v>0</v>
      </c>
      <c r="L553" s="56">
        <v>0</v>
      </c>
      <c r="M553" s="56">
        <v>0</v>
      </c>
      <c r="N553" s="56">
        <v>0.12967999999999991</v>
      </c>
      <c r="O553" s="56">
        <v>0</v>
      </c>
      <c r="P553" s="56">
        <v>0</v>
      </c>
      <c r="Q553" s="56">
        <v>3.6150000000000002E-2</v>
      </c>
      <c r="R553" s="56">
        <v>0</v>
      </c>
      <c r="S553" s="56">
        <v>0.13503000000000001</v>
      </c>
      <c r="T553" s="56">
        <v>4.8490000000000005E-2</v>
      </c>
      <c r="U553" s="56">
        <v>2.8210000000000002E-2</v>
      </c>
      <c r="V553" s="56">
        <v>0</v>
      </c>
      <c r="W553" s="56">
        <v>0</v>
      </c>
      <c r="X553" s="56">
        <v>1.8340000000000002E-2</v>
      </c>
      <c r="Y553" s="56">
        <v>1.521E-2</v>
      </c>
      <c r="Z553" s="56">
        <v>7.1599999999999997E-3</v>
      </c>
      <c r="AA553" s="56">
        <v>0</v>
      </c>
      <c r="AB553" s="56">
        <v>1.1339999999999999E-2</v>
      </c>
      <c r="AC553" s="56">
        <v>0</v>
      </c>
      <c r="AE553" s="271">
        <f t="shared" si="25"/>
        <v>0.99999999999999989</v>
      </c>
      <c r="AG553" s="192">
        <f t="shared" si="26"/>
        <v>0.29993000000000003</v>
      </c>
    </row>
    <row r="554" spans="1:33" x14ac:dyDescent="0.25">
      <c r="A554" s="1">
        <v>1983</v>
      </c>
      <c r="B554" s="1" t="s">
        <v>26</v>
      </c>
      <c r="C554" s="1" t="str">
        <f t="shared" si="24"/>
        <v>1983YTDefault</v>
      </c>
      <c r="D554" s="56">
        <v>0.15509999999999999</v>
      </c>
      <c r="E554" s="56">
        <v>0.23694999999999999</v>
      </c>
      <c r="F554" s="56">
        <v>0</v>
      </c>
      <c r="G554" s="56">
        <v>3.1099999999999999E-2</v>
      </c>
      <c r="H554" s="56">
        <v>0.14724000000000001</v>
      </c>
      <c r="I554" s="56">
        <v>0</v>
      </c>
      <c r="J554" s="56">
        <v>0</v>
      </c>
      <c r="K554" s="56">
        <v>0</v>
      </c>
      <c r="L554" s="56">
        <v>0</v>
      </c>
      <c r="M554" s="56">
        <v>0</v>
      </c>
      <c r="N554" s="56">
        <v>0.12967999999999991</v>
      </c>
      <c r="O554" s="56">
        <v>0</v>
      </c>
      <c r="P554" s="56">
        <v>0</v>
      </c>
      <c r="Q554" s="56">
        <v>3.6150000000000002E-2</v>
      </c>
      <c r="R554" s="56">
        <v>0</v>
      </c>
      <c r="S554" s="56">
        <v>0.13503000000000001</v>
      </c>
      <c r="T554" s="56">
        <v>4.8490000000000005E-2</v>
      </c>
      <c r="U554" s="56">
        <v>2.8210000000000002E-2</v>
      </c>
      <c r="V554" s="56">
        <v>0</v>
      </c>
      <c r="W554" s="56">
        <v>0</v>
      </c>
      <c r="X554" s="56">
        <v>1.8340000000000002E-2</v>
      </c>
      <c r="Y554" s="56">
        <v>1.521E-2</v>
      </c>
      <c r="Z554" s="56">
        <v>7.1599999999999997E-3</v>
      </c>
      <c r="AA554" s="56">
        <v>0</v>
      </c>
      <c r="AB554" s="56">
        <v>1.1339999999999999E-2</v>
      </c>
      <c r="AC554" s="56">
        <v>0</v>
      </c>
      <c r="AD554" s="51"/>
      <c r="AE554" s="271">
        <f t="shared" si="25"/>
        <v>0.99999999999999989</v>
      </c>
      <c r="AG554" s="192">
        <f t="shared" si="26"/>
        <v>0.29993000000000003</v>
      </c>
    </row>
    <row r="555" spans="1:33" x14ac:dyDescent="0.25">
      <c r="A555" s="1">
        <v>1983</v>
      </c>
      <c r="B555" s="1" t="s">
        <v>22</v>
      </c>
      <c r="C555" s="1" t="str">
        <f t="shared" si="24"/>
        <v>1983NSDefault</v>
      </c>
      <c r="D555" s="56">
        <v>0.11794</v>
      </c>
      <c r="E555" s="56">
        <v>0.25036000000000003</v>
      </c>
      <c r="F555" s="56">
        <v>0</v>
      </c>
      <c r="G555" s="56">
        <v>3.0640000000000001E-2</v>
      </c>
      <c r="H555" s="56">
        <v>0.11196</v>
      </c>
      <c r="I555" s="56">
        <v>0</v>
      </c>
      <c r="J555" s="56">
        <v>0</v>
      </c>
      <c r="K555" s="56">
        <v>0</v>
      </c>
      <c r="L555" s="56">
        <v>4.4240000000000002E-2</v>
      </c>
      <c r="M555" s="56">
        <v>0</v>
      </c>
      <c r="N555" s="56">
        <v>9.5300000000000051E-2</v>
      </c>
      <c r="O555" s="56">
        <v>0</v>
      </c>
      <c r="P555" s="56">
        <v>0</v>
      </c>
      <c r="Q555" s="56">
        <v>0.12486999999999999</v>
      </c>
      <c r="R555" s="56">
        <v>0</v>
      </c>
      <c r="S555" s="56">
        <v>0.10765000000000001</v>
      </c>
      <c r="T555" s="56">
        <v>5.8110000000000002E-2</v>
      </c>
      <c r="U555" s="56">
        <v>1.7159999999999998E-2</v>
      </c>
      <c r="V555" s="56">
        <v>0</v>
      </c>
      <c r="W555" s="56">
        <v>0</v>
      </c>
      <c r="X555" s="56">
        <v>1.8009999999999998E-2</v>
      </c>
      <c r="Y555" s="56">
        <v>1.6160000000000001E-2</v>
      </c>
      <c r="Z555" s="56">
        <v>7.6E-3</v>
      </c>
      <c r="AA555" s="56">
        <v>0</v>
      </c>
      <c r="AB555" s="56">
        <v>0</v>
      </c>
      <c r="AC555" s="56">
        <v>0</v>
      </c>
      <c r="AE555" s="271">
        <f t="shared" si="25"/>
        <v>1</v>
      </c>
      <c r="AG555" s="192">
        <f t="shared" si="26"/>
        <v>0.34955999999999998</v>
      </c>
    </row>
    <row r="556" spans="1:33" x14ac:dyDescent="0.25">
      <c r="A556" s="1">
        <v>1983</v>
      </c>
      <c r="B556" s="1" t="s">
        <v>21</v>
      </c>
      <c r="C556" s="1" t="str">
        <f t="shared" si="24"/>
        <v>1983NLDefault</v>
      </c>
      <c r="D556" s="56">
        <v>0.15557000000000001</v>
      </c>
      <c r="E556" s="56">
        <v>0.26283999999999996</v>
      </c>
      <c r="F556" s="56">
        <v>0</v>
      </c>
      <c r="G556" s="56">
        <v>2.4199999999999999E-2</v>
      </c>
      <c r="H556" s="56">
        <v>0.14768999999999999</v>
      </c>
      <c r="I556" s="56">
        <v>0</v>
      </c>
      <c r="J556" s="56">
        <v>0</v>
      </c>
      <c r="K556" s="56">
        <v>0</v>
      </c>
      <c r="L556" s="56">
        <v>2.1360000000000001E-2</v>
      </c>
      <c r="M556" s="56">
        <v>0</v>
      </c>
      <c r="N556" s="56">
        <v>0.10552000000000006</v>
      </c>
      <c r="O556" s="56">
        <v>0</v>
      </c>
      <c r="P556" s="56">
        <v>0</v>
      </c>
      <c r="Q556" s="56">
        <v>1.5560000000000001E-2</v>
      </c>
      <c r="R556" s="56">
        <v>0</v>
      </c>
      <c r="S556" s="56">
        <v>9.6149999999999999E-2</v>
      </c>
      <c r="T556" s="56">
        <v>0.10557999999999999</v>
      </c>
      <c r="U556" s="56">
        <v>2.4920000000000001E-2</v>
      </c>
      <c r="V556" s="56">
        <v>0</v>
      </c>
      <c r="W556" s="56">
        <v>0</v>
      </c>
      <c r="X556" s="56">
        <v>2.351E-2</v>
      </c>
      <c r="Y556" s="56">
        <v>8.0499999999999999E-3</v>
      </c>
      <c r="Z556" s="56">
        <v>3.79E-3</v>
      </c>
      <c r="AA556" s="56">
        <v>0</v>
      </c>
      <c r="AB556" s="56">
        <v>5.2599999999999999E-3</v>
      </c>
      <c r="AC556" s="56">
        <v>0</v>
      </c>
      <c r="AE556" s="271">
        <f t="shared" si="25"/>
        <v>1</v>
      </c>
      <c r="AG556" s="192">
        <f t="shared" si="26"/>
        <v>0.28281999999999996</v>
      </c>
    </row>
    <row r="557" spans="1:33" x14ac:dyDescent="0.25">
      <c r="A557" s="1">
        <v>1983</v>
      </c>
      <c r="B557" s="1" t="s">
        <v>17</v>
      </c>
      <c r="C557" s="1" t="str">
        <f t="shared" si="24"/>
        <v>1983MBDefault</v>
      </c>
      <c r="D557" s="56">
        <v>0.13003000000000001</v>
      </c>
      <c r="E557" s="56">
        <v>0.30064000000000002</v>
      </c>
      <c r="F557" s="56">
        <v>0</v>
      </c>
      <c r="G557" s="56">
        <v>3.9039999999999998E-2</v>
      </c>
      <c r="H557" s="56">
        <v>0.12337999999999999</v>
      </c>
      <c r="I557" s="56">
        <v>0</v>
      </c>
      <c r="J557" s="56">
        <v>0</v>
      </c>
      <c r="K557" s="56">
        <v>0</v>
      </c>
      <c r="L557" s="56">
        <v>1.376E-2</v>
      </c>
      <c r="M557" s="56">
        <v>0</v>
      </c>
      <c r="N557" s="56">
        <v>0.10174999999999995</v>
      </c>
      <c r="O557" s="56">
        <v>0</v>
      </c>
      <c r="P557" s="56">
        <v>0</v>
      </c>
      <c r="Q557" s="56">
        <v>1.234E-2</v>
      </c>
      <c r="R557" s="56">
        <v>0</v>
      </c>
      <c r="S557" s="56">
        <v>6.8819999999999992E-2</v>
      </c>
      <c r="T557" s="56">
        <v>0.15640999999999999</v>
      </c>
      <c r="U557" s="56">
        <v>2.7220000000000001E-2</v>
      </c>
      <c r="V557" s="56">
        <v>0</v>
      </c>
      <c r="W557" s="56">
        <v>0</v>
      </c>
      <c r="X557" s="56">
        <v>3.4599999999999995E-3</v>
      </c>
      <c r="Y557" s="56">
        <v>1.034E-2</v>
      </c>
      <c r="Z557" s="56">
        <v>4.8700000000000002E-3</v>
      </c>
      <c r="AA557" s="56">
        <v>0</v>
      </c>
      <c r="AB557" s="56">
        <v>7.9400000000000009E-3</v>
      </c>
      <c r="AC557" s="56">
        <v>0</v>
      </c>
      <c r="AE557" s="271">
        <f t="shared" si="25"/>
        <v>1</v>
      </c>
      <c r="AG557" s="192">
        <f t="shared" si="26"/>
        <v>0.29140000000000005</v>
      </c>
    </row>
    <row r="558" spans="1:33" x14ac:dyDescent="0.25">
      <c r="A558" s="1">
        <v>1983</v>
      </c>
      <c r="B558" s="1" t="s">
        <v>16</v>
      </c>
      <c r="C558" s="1" t="str">
        <f t="shared" si="24"/>
        <v>1983SKDefault</v>
      </c>
      <c r="D558" s="56">
        <v>0.17202999999999999</v>
      </c>
      <c r="E558" s="56">
        <v>0.3251</v>
      </c>
      <c r="F558" s="56">
        <v>0</v>
      </c>
      <c r="G558" s="56">
        <v>3.6580000000000001E-2</v>
      </c>
      <c r="H558" s="56">
        <v>0.16330999999999998</v>
      </c>
      <c r="I558" s="56">
        <v>0</v>
      </c>
      <c r="J558" s="56">
        <v>0</v>
      </c>
      <c r="K558" s="56">
        <v>0</v>
      </c>
      <c r="L558" s="56">
        <v>3.4140000000000004E-2</v>
      </c>
      <c r="M558" s="56">
        <v>0</v>
      </c>
      <c r="N558" s="56">
        <v>5.5500000000000188E-2</v>
      </c>
      <c r="O558" s="56">
        <v>0</v>
      </c>
      <c r="P558" s="56">
        <v>0</v>
      </c>
      <c r="Q558" s="56">
        <v>1.4099999999999998E-3</v>
      </c>
      <c r="R558" s="56">
        <v>0</v>
      </c>
      <c r="S558" s="56">
        <v>6.5589999999999996E-2</v>
      </c>
      <c r="T558" s="56">
        <v>0.10473</v>
      </c>
      <c r="U558" s="56">
        <v>1.4539999999999999E-2</v>
      </c>
      <c r="V558" s="56">
        <v>0</v>
      </c>
      <c r="W558" s="56">
        <v>0</v>
      </c>
      <c r="X558" s="56">
        <v>0</v>
      </c>
      <c r="Y558" s="56">
        <v>1.2030000000000001E-2</v>
      </c>
      <c r="Z558" s="56">
        <v>5.6599999999999992E-3</v>
      </c>
      <c r="AA558" s="56">
        <v>0</v>
      </c>
      <c r="AB558" s="56">
        <v>9.3799999999999994E-3</v>
      </c>
      <c r="AC558" s="56">
        <v>0</v>
      </c>
      <c r="AE558" s="271">
        <f t="shared" si="25"/>
        <v>1</v>
      </c>
      <c r="AG558" s="192">
        <f t="shared" si="26"/>
        <v>0.21334</v>
      </c>
    </row>
    <row r="559" spans="1:33" x14ac:dyDescent="0.25">
      <c r="A559" s="1">
        <v>1983</v>
      </c>
      <c r="B559" s="1" t="s">
        <v>18</v>
      </c>
      <c r="C559" s="1" t="str">
        <f t="shared" si="24"/>
        <v>1983ONDefault</v>
      </c>
      <c r="D559" s="56">
        <v>0.11897000000000001</v>
      </c>
      <c r="E559" s="56">
        <v>0.37048999999999999</v>
      </c>
      <c r="F559" s="56">
        <v>0</v>
      </c>
      <c r="G559" s="56">
        <v>5.5129999999999998E-2</v>
      </c>
      <c r="H559" s="56">
        <v>0.11294</v>
      </c>
      <c r="I559" s="56">
        <v>0</v>
      </c>
      <c r="J559" s="56">
        <v>0</v>
      </c>
      <c r="K559" s="56">
        <v>0</v>
      </c>
      <c r="L559" s="56">
        <v>9.0699999999999999E-3</v>
      </c>
      <c r="M559" s="56">
        <v>0</v>
      </c>
      <c r="N559" s="56">
        <v>8.0669999999999908E-2</v>
      </c>
      <c r="O559" s="56">
        <v>0</v>
      </c>
      <c r="P559" s="56">
        <v>0</v>
      </c>
      <c r="Q559" s="56">
        <v>3.2930000000000001E-2</v>
      </c>
      <c r="R559" s="56">
        <v>0</v>
      </c>
      <c r="S559" s="56">
        <v>7.8810000000000005E-2</v>
      </c>
      <c r="T559" s="56">
        <v>6.6360000000000002E-2</v>
      </c>
      <c r="U559" s="56">
        <v>4.1270000000000001E-2</v>
      </c>
      <c r="V559" s="56">
        <v>0</v>
      </c>
      <c r="W559" s="56">
        <v>0</v>
      </c>
      <c r="X559" s="56">
        <v>3.64E-3</v>
      </c>
      <c r="Y559" s="56">
        <v>1.393E-2</v>
      </c>
      <c r="Z559" s="56">
        <v>6.5500000000000003E-3</v>
      </c>
      <c r="AA559" s="56">
        <v>0</v>
      </c>
      <c r="AB559" s="56">
        <v>9.2399999999999999E-3</v>
      </c>
      <c r="AC559" s="56">
        <v>0</v>
      </c>
      <c r="AD559" s="51"/>
      <c r="AE559" s="271">
        <f t="shared" si="25"/>
        <v>1</v>
      </c>
      <c r="AG559" s="192">
        <f t="shared" si="26"/>
        <v>0.25273000000000001</v>
      </c>
    </row>
    <row r="560" spans="1:33" x14ac:dyDescent="0.25">
      <c r="A560" s="1">
        <v>1983</v>
      </c>
      <c r="B560" s="1" t="s">
        <v>19</v>
      </c>
      <c r="C560" s="1" t="str">
        <f t="shared" si="24"/>
        <v>1983QCDefault</v>
      </c>
      <c r="D560" s="56">
        <v>0.13048999999999999</v>
      </c>
      <c r="E560" s="56">
        <v>0.37932000000000005</v>
      </c>
      <c r="F560" s="56">
        <v>0</v>
      </c>
      <c r="G560" s="56">
        <v>3.9120000000000002E-2</v>
      </c>
      <c r="H560" s="56">
        <v>0.12387000000000001</v>
      </c>
      <c r="I560" s="56">
        <v>0</v>
      </c>
      <c r="J560" s="56">
        <v>0</v>
      </c>
      <c r="K560" s="56">
        <v>0</v>
      </c>
      <c r="L560" s="56">
        <v>1.4670000000000001E-2</v>
      </c>
      <c r="M560" s="56">
        <v>0</v>
      </c>
      <c r="N560" s="56">
        <v>8.0779999999999852E-2</v>
      </c>
      <c r="O560" s="56">
        <v>0</v>
      </c>
      <c r="P560" s="56">
        <v>0</v>
      </c>
      <c r="Q560" s="56">
        <v>4.0160000000000001E-2</v>
      </c>
      <c r="R560" s="56">
        <v>0</v>
      </c>
      <c r="S560" s="56">
        <v>7.2300000000000003E-2</v>
      </c>
      <c r="T560" s="56">
        <v>5.0209999999999998E-2</v>
      </c>
      <c r="U560" s="56">
        <v>4.6920000000000003E-2</v>
      </c>
      <c r="V560" s="56">
        <v>0</v>
      </c>
      <c r="W560" s="56">
        <v>0</v>
      </c>
      <c r="X560" s="56">
        <v>2.33E-3</v>
      </c>
      <c r="Y560" s="56">
        <v>9.1700000000000011E-3</v>
      </c>
      <c r="Z560" s="56">
        <v>4.3099999999999996E-3</v>
      </c>
      <c r="AA560" s="56">
        <v>0</v>
      </c>
      <c r="AB560" s="56">
        <v>6.3499999999999997E-3</v>
      </c>
      <c r="AC560" s="56">
        <v>0</v>
      </c>
      <c r="AE560" s="271">
        <f t="shared" si="25"/>
        <v>1</v>
      </c>
      <c r="AG560" s="192">
        <f t="shared" si="26"/>
        <v>0.23175000000000001</v>
      </c>
    </row>
    <row r="561" spans="1:33" x14ac:dyDescent="0.25">
      <c r="A561" s="1">
        <v>1984</v>
      </c>
      <c r="B561" s="1" t="s">
        <v>20</v>
      </c>
      <c r="C561" s="1" t="str">
        <f t="shared" si="24"/>
        <v>1984NBDefault</v>
      </c>
      <c r="D561" s="56">
        <v>0.16966999999999999</v>
      </c>
      <c r="E561" s="56">
        <v>0.20457999999999998</v>
      </c>
      <c r="F561" s="280">
        <v>0.13852</v>
      </c>
      <c r="G561" s="56">
        <v>3.6920000000000001E-2</v>
      </c>
      <c r="H561" s="280">
        <v>2.2550000000000001E-2</v>
      </c>
      <c r="I561" s="56">
        <v>0</v>
      </c>
      <c r="J561" s="56">
        <v>0</v>
      </c>
      <c r="K561" s="56">
        <v>0</v>
      </c>
      <c r="L561" s="56">
        <v>6.1519999999999998E-2</v>
      </c>
      <c r="M561" s="56">
        <v>0</v>
      </c>
      <c r="N561" s="56">
        <v>0.13861999999999999</v>
      </c>
      <c r="O561" s="56">
        <v>0</v>
      </c>
      <c r="P561" s="56">
        <v>0</v>
      </c>
      <c r="Q561" s="56">
        <v>6.6710000000000005E-2</v>
      </c>
      <c r="R561" s="56">
        <v>0</v>
      </c>
      <c r="S561" s="56">
        <v>6.9089999999999999E-2</v>
      </c>
      <c r="T561" s="56">
        <v>3.7010000000000001E-2</v>
      </c>
      <c r="U561" s="56">
        <v>2.214E-2</v>
      </c>
      <c r="V561" s="56">
        <v>0</v>
      </c>
      <c r="W561" s="56">
        <v>0</v>
      </c>
      <c r="X561" s="56">
        <v>7.7000000000000002E-3</v>
      </c>
      <c r="Y561" s="56">
        <v>1.6979999999999999E-2</v>
      </c>
      <c r="Z561" s="56">
        <v>7.9900000000000006E-3</v>
      </c>
      <c r="AA561" s="56">
        <v>0</v>
      </c>
      <c r="AB561" s="56">
        <v>0</v>
      </c>
      <c r="AC561" s="56">
        <v>0</v>
      </c>
      <c r="AD561" s="51"/>
      <c r="AE561" s="271">
        <f t="shared" si="25"/>
        <v>1</v>
      </c>
      <c r="AG561" s="192">
        <f t="shared" si="26"/>
        <v>0.22762000000000002</v>
      </c>
    </row>
    <row r="562" spans="1:33" x14ac:dyDescent="0.25">
      <c r="A562" s="1">
        <v>1984</v>
      </c>
      <c r="B562" s="1" t="s">
        <v>23</v>
      </c>
      <c r="C562" s="1" t="str">
        <f t="shared" si="24"/>
        <v>1984PEDefault</v>
      </c>
      <c r="D562" s="56">
        <v>6.5180000000000002E-2</v>
      </c>
      <c r="E562" s="56">
        <v>0.21603999999999998</v>
      </c>
      <c r="F562" s="56">
        <v>0</v>
      </c>
      <c r="G562" s="56">
        <v>3.6339999999999997E-2</v>
      </c>
      <c r="H562" s="56">
        <v>6.1879999999999998E-2</v>
      </c>
      <c r="I562" s="56">
        <v>0</v>
      </c>
      <c r="J562" s="56">
        <v>0</v>
      </c>
      <c r="K562" s="56">
        <v>0</v>
      </c>
      <c r="L562" s="56">
        <v>4.5380000000000004E-2</v>
      </c>
      <c r="M562" s="56">
        <v>0</v>
      </c>
      <c r="N562" s="56">
        <v>0.10409000000000002</v>
      </c>
      <c r="O562" s="56">
        <v>0</v>
      </c>
      <c r="P562" s="56">
        <v>0</v>
      </c>
      <c r="Q562" s="56">
        <v>2.6280000000000001E-2</v>
      </c>
      <c r="R562" s="56">
        <v>0</v>
      </c>
      <c r="S562" s="56">
        <v>0.12734999999999999</v>
      </c>
      <c r="T562" s="56">
        <v>0.22370999999999999</v>
      </c>
      <c r="U562" s="56">
        <v>3.4189999999999998E-2</v>
      </c>
      <c r="V562" s="56">
        <v>0</v>
      </c>
      <c r="W562" s="56">
        <v>0</v>
      </c>
      <c r="X562" s="56">
        <v>1.7819999999999999E-2</v>
      </c>
      <c r="Y562" s="56">
        <v>1.9519999999999999E-2</v>
      </c>
      <c r="Z562" s="56">
        <v>9.1800000000000007E-3</v>
      </c>
      <c r="AA562" s="56">
        <v>0</v>
      </c>
      <c r="AB562" s="56">
        <v>1.3040000000000001E-2</v>
      </c>
      <c r="AC562" s="56">
        <v>0</v>
      </c>
      <c r="AE562" s="271">
        <f t="shared" si="25"/>
        <v>0.99999999999999989</v>
      </c>
      <c r="AG562" s="192">
        <f t="shared" si="26"/>
        <v>0.47109000000000001</v>
      </c>
    </row>
    <row r="563" spans="1:33" x14ac:dyDescent="0.25">
      <c r="A563" s="1">
        <v>1984</v>
      </c>
      <c r="B563" s="1" t="s">
        <v>15</v>
      </c>
      <c r="C563" s="1" t="str">
        <f t="shared" si="24"/>
        <v>1984BCDefault</v>
      </c>
      <c r="D563" s="56">
        <v>0.13430999999999998</v>
      </c>
      <c r="E563" s="56">
        <v>0.23588999999999999</v>
      </c>
      <c r="F563" s="56">
        <v>0</v>
      </c>
      <c r="G563" s="56">
        <v>7.8700000000000006E-2</v>
      </c>
      <c r="H563" s="56">
        <v>0.1275</v>
      </c>
      <c r="I563" s="56">
        <v>0</v>
      </c>
      <c r="J563" s="56">
        <v>0</v>
      </c>
      <c r="K563" s="56">
        <v>0</v>
      </c>
      <c r="L563" s="56">
        <v>1.6070000000000001E-2</v>
      </c>
      <c r="M563" s="56">
        <v>0</v>
      </c>
      <c r="N563" s="56">
        <v>8.7189999999999879E-2</v>
      </c>
      <c r="O563" s="56">
        <v>0</v>
      </c>
      <c r="P563" s="56">
        <v>0</v>
      </c>
      <c r="Q563" s="56">
        <v>6.9599999999999995E-2</v>
      </c>
      <c r="R563" s="56">
        <v>0</v>
      </c>
      <c r="S563" s="56">
        <v>9.079000000000001E-2</v>
      </c>
      <c r="T563" s="56">
        <v>7.2569999999999996E-2</v>
      </c>
      <c r="U563" s="56">
        <v>2.46E-2</v>
      </c>
      <c r="V563" s="56">
        <v>0</v>
      </c>
      <c r="W563" s="56">
        <v>1.6070000000000001E-2</v>
      </c>
      <c r="X563" s="56">
        <v>5.1900000000000002E-3</v>
      </c>
      <c r="Y563" s="56">
        <v>1.915E-2</v>
      </c>
      <c r="Z563" s="56">
        <v>9.0100000000000006E-3</v>
      </c>
      <c r="AA563" s="56">
        <v>0</v>
      </c>
      <c r="AB563" s="56">
        <v>1.336E-2</v>
      </c>
      <c r="AC563" s="56">
        <v>0</v>
      </c>
      <c r="AE563" s="271">
        <f t="shared" si="25"/>
        <v>1</v>
      </c>
      <c r="AG563" s="192">
        <f t="shared" si="26"/>
        <v>0.32034000000000007</v>
      </c>
    </row>
    <row r="564" spans="1:33" x14ac:dyDescent="0.25">
      <c r="A564" s="1">
        <v>1984</v>
      </c>
      <c r="B564" s="1" t="s">
        <v>14</v>
      </c>
      <c r="C564" s="1" t="str">
        <f t="shared" si="24"/>
        <v>1984ABDefault</v>
      </c>
      <c r="D564" s="56">
        <v>0.16542999999999999</v>
      </c>
      <c r="E564" s="56">
        <v>0.23619000000000001</v>
      </c>
      <c r="F564" s="56">
        <v>0</v>
      </c>
      <c r="G564" s="56">
        <v>6.2449999999999999E-2</v>
      </c>
      <c r="H564" s="56">
        <v>0.15705</v>
      </c>
      <c r="I564" s="56">
        <v>0</v>
      </c>
      <c r="J564" s="56">
        <v>0</v>
      </c>
      <c r="K564" s="56">
        <v>0</v>
      </c>
      <c r="L564" s="56">
        <v>2.3849999999999996E-2</v>
      </c>
      <c r="M564" s="56">
        <v>0</v>
      </c>
      <c r="N564" s="56">
        <v>8.7909999999999988E-2</v>
      </c>
      <c r="O564" s="56">
        <v>0</v>
      </c>
      <c r="P564" s="56">
        <v>0</v>
      </c>
      <c r="Q564" s="56">
        <v>2.274E-2</v>
      </c>
      <c r="R564" s="56">
        <v>0</v>
      </c>
      <c r="S564" s="56">
        <v>6.9220000000000004E-2</v>
      </c>
      <c r="T564" s="56">
        <v>6.6529999999999992E-2</v>
      </c>
      <c r="U564" s="56">
        <v>2.8450000000000003E-2</v>
      </c>
      <c r="V564" s="56">
        <v>0</v>
      </c>
      <c r="W564" s="56">
        <v>0</v>
      </c>
      <c r="X564" s="56">
        <v>9.9399999999999992E-3</v>
      </c>
      <c r="Y564" s="56">
        <v>1.686E-2</v>
      </c>
      <c r="Z564" s="56">
        <v>2.997E-2</v>
      </c>
      <c r="AA564" s="56">
        <v>0</v>
      </c>
      <c r="AB564" s="56">
        <v>2.341E-2</v>
      </c>
      <c r="AC564" s="56">
        <v>0</v>
      </c>
      <c r="AE564" s="271">
        <f t="shared" si="25"/>
        <v>1</v>
      </c>
      <c r="AG564" s="192">
        <f t="shared" si="26"/>
        <v>0.26711999999999997</v>
      </c>
    </row>
    <row r="565" spans="1:33" x14ac:dyDescent="0.25">
      <c r="A565" s="1">
        <v>1984</v>
      </c>
      <c r="B565" s="1" t="s">
        <v>24</v>
      </c>
      <c r="C565" s="1" t="str">
        <f t="shared" si="24"/>
        <v>1984NTDefault</v>
      </c>
      <c r="D565" s="280">
        <v>0.19618312954598019</v>
      </c>
      <c r="E565" s="280">
        <v>0.21528544017717463</v>
      </c>
      <c r="F565" s="280">
        <v>2.3003099946693206E-2</v>
      </c>
      <c r="G565" s="280">
        <v>0.19089401520645849</v>
      </c>
      <c r="H565" s="280">
        <v>1.1024240417055345E-2</v>
      </c>
      <c r="I565" s="280">
        <v>4.0357295452791667E-2</v>
      </c>
      <c r="J565" s="280">
        <v>3.4999999999999997E-5</v>
      </c>
      <c r="K565" s="280">
        <v>7.4480069930069645E-4</v>
      </c>
      <c r="L565" s="280">
        <v>7.8747481360164264E-3</v>
      </c>
      <c r="M565" s="280">
        <v>0</v>
      </c>
      <c r="N565" s="280">
        <v>0</v>
      </c>
      <c r="O565" s="280">
        <v>8.4252758274824101E-3</v>
      </c>
      <c r="P565" s="280">
        <v>1.0839160839160814E-2</v>
      </c>
      <c r="Q565" s="280">
        <v>0.15632749999999998</v>
      </c>
      <c r="R565" s="280">
        <v>4.5499999999999994E-3</v>
      </c>
      <c r="S565" s="280">
        <v>9.5789376745620949E-2</v>
      </c>
      <c r="T565" s="280">
        <v>1.8154054046755616E-2</v>
      </c>
      <c r="U565" s="280">
        <v>1.3299575306338553E-2</v>
      </c>
      <c r="V565" s="280">
        <v>0</v>
      </c>
      <c r="W565" s="280"/>
      <c r="X565" s="280">
        <v>2.2347517482517463E-3</v>
      </c>
      <c r="Y565" s="280">
        <v>0</v>
      </c>
      <c r="Z565" s="280">
        <v>0</v>
      </c>
      <c r="AA565" s="280">
        <v>0</v>
      </c>
      <c r="AB565" s="280">
        <v>4.6110359049175266E-3</v>
      </c>
      <c r="AC565" s="280">
        <v>3.0800000000000001E-4</v>
      </c>
      <c r="AE565" s="271">
        <f t="shared" si="25"/>
        <v>0.99994049999999812</v>
      </c>
      <c r="AG565" s="192">
        <f t="shared" si="26"/>
        <v>0.29527429375188441</v>
      </c>
    </row>
    <row r="566" spans="1:33" x14ac:dyDescent="0.25">
      <c r="A566" s="1">
        <v>1984</v>
      </c>
      <c r="B566" s="1" t="s">
        <v>25</v>
      </c>
      <c r="C566" s="1" t="str">
        <f t="shared" si="24"/>
        <v>1984NUDefault</v>
      </c>
      <c r="D566" s="56">
        <v>0.15509999999999999</v>
      </c>
      <c r="E566" s="56">
        <v>0.23694999999999999</v>
      </c>
      <c r="F566" s="56">
        <v>0</v>
      </c>
      <c r="G566" s="56">
        <v>3.1099999999999999E-2</v>
      </c>
      <c r="H566" s="56">
        <v>0.14724000000000001</v>
      </c>
      <c r="I566" s="56">
        <v>0</v>
      </c>
      <c r="J566" s="56">
        <v>0</v>
      </c>
      <c r="K566" s="56">
        <v>0</v>
      </c>
      <c r="L566" s="56">
        <v>0</v>
      </c>
      <c r="M566" s="56">
        <v>0</v>
      </c>
      <c r="N566" s="56">
        <v>0.12967999999999991</v>
      </c>
      <c r="O566" s="56">
        <v>0</v>
      </c>
      <c r="P566" s="56">
        <v>0</v>
      </c>
      <c r="Q566" s="56">
        <v>3.6150000000000002E-2</v>
      </c>
      <c r="R566" s="56">
        <v>0</v>
      </c>
      <c r="S566" s="56">
        <v>0.13503000000000001</v>
      </c>
      <c r="T566" s="56">
        <v>4.8490000000000005E-2</v>
      </c>
      <c r="U566" s="56">
        <v>2.8210000000000002E-2</v>
      </c>
      <c r="V566" s="56">
        <v>0</v>
      </c>
      <c r="W566" s="56">
        <v>0</v>
      </c>
      <c r="X566" s="56">
        <v>1.8340000000000002E-2</v>
      </c>
      <c r="Y566" s="56">
        <v>1.521E-2</v>
      </c>
      <c r="Z566" s="56">
        <v>7.1599999999999997E-3</v>
      </c>
      <c r="AA566" s="56">
        <v>0</v>
      </c>
      <c r="AB566" s="56">
        <v>1.1339999999999999E-2</v>
      </c>
      <c r="AC566" s="56">
        <v>0</v>
      </c>
      <c r="AE566" s="271">
        <f t="shared" si="25"/>
        <v>0.99999999999999989</v>
      </c>
      <c r="AG566" s="192">
        <f t="shared" si="26"/>
        <v>0.29993000000000003</v>
      </c>
    </row>
    <row r="567" spans="1:33" x14ac:dyDescent="0.25">
      <c r="A567" s="1">
        <v>1984</v>
      </c>
      <c r="B567" s="1" t="s">
        <v>26</v>
      </c>
      <c r="C567" s="1" t="str">
        <f t="shared" si="24"/>
        <v>1984YTDefault</v>
      </c>
      <c r="D567" s="56">
        <v>0.15509999999999999</v>
      </c>
      <c r="E567" s="56">
        <v>0.23694999999999999</v>
      </c>
      <c r="F567" s="56">
        <v>0</v>
      </c>
      <c r="G567" s="56">
        <v>3.1099999999999999E-2</v>
      </c>
      <c r="H567" s="56">
        <v>0.14724000000000001</v>
      </c>
      <c r="I567" s="56">
        <v>0</v>
      </c>
      <c r="J567" s="56">
        <v>0</v>
      </c>
      <c r="K567" s="56">
        <v>0</v>
      </c>
      <c r="L567" s="56">
        <v>0</v>
      </c>
      <c r="M567" s="56">
        <v>0</v>
      </c>
      <c r="N567" s="56">
        <v>0.12967999999999991</v>
      </c>
      <c r="O567" s="56">
        <v>0</v>
      </c>
      <c r="P567" s="56">
        <v>0</v>
      </c>
      <c r="Q567" s="56">
        <v>3.6150000000000002E-2</v>
      </c>
      <c r="R567" s="56">
        <v>0</v>
      </c>
      <c r="S567" s="56">
        <v>0.13503000000000001</v>
      </c>
      <c r="T567" s="56">
        <v>4.8490000000000005E-2</v>
      </c>
      <c r="U567" s="56">
        <v>2.8210000000000002E-2</v>
      </c>
      <c r="V567" s="56">
        <v>0</v>
      </c>
      <c r="W567" s="56">
        <v>0</v>
      </c>
      <c r="X567" s="56">
        <v>1.8340000000000002E-2</v>
      </c>
      <c r="Y567" s="56">
        <v>1.521E-2</v>
      </c>
      <c r="Z567" s="56">
        <v>7.1599999999999997E-3</v>
      </c>
      <c r="AA567" s="56">
        <v>0</v>
      </c>
      <c r="AB567" s="56">
        <v>1.1339999999999999E-2</v>
      </c>
      <c r="AC567" s="56">
        <v>0</v>
      </c>
      <c r="AD567" s="51"/>
      <c r="AE567" s="271">
        <f t="shared" si="25"/>
        <v>0.99999999999999989</v>
      </c>
      <c r="AG567" s="192">
        <f t="shared" si="26"/>
        <v>0.29993000000000003</v>
      </c>
    </row>
    <row r="568" spans="1:33" x14ac:dyDescent="0.25">
      <c r="A568" s="1">
        <v>1984</v>
      </c>
      <c r="B568" s="1" t="s">
        <v>22</v>
      </c>
      <c r="C568" s="1" t="str">
        <f t="shared" si="24"/>
        <v>1984NSDefault</v>
      </c>
      <c r="D568" s="56">
        <v>0.11794</v>
      </c>
      <c r="E568" s="56">
        <v>0.25036000000000003</v>
      </c>
      <c r="F568" s="56">
        <v>0</v>
      </c>
      <c r="G568" s="56">
        <v>3.0640000000000001E-2</v>
      </c>
      <c r="H568" s="56">
        <v>0.11196</v>
      </c>
      <c r="I568" s="56">
        <v>0</v>
      </c>
      <c r="J568" s="56">
        <v>0</v>
      </c>
      <c r="K568" s="56">
        <v>0</v>
      </c>
      <c r="L568" s="56">
        <v>4.4240000000000002E-2</v>
      </c>
      <c r="M568" s="56">
        <v>0</v>
      </c>
      <c r="N568" s="56">
        <v>9.5300000000000051E-2</v>
      </c>
      <c r="O568" s="56">
        <v>0</v>
      </c>
      <c r="P568" s="56">
        <v>0</v>
      </c>
      <c r="Q568" s="56">
        <v>0.12486999999999999</v>
      </c>
      <c r="R568" s="56">
        <v>0</v>
      </c>
      <c r="S568" s="56">
        <v>0.10765000000000001</v>
      </c>
      <c r="T568" s="56">
        <v>5.8110000000000002E-2</v>
      </c>
      <c r="U568" s="56">
        <v>1.7159999999999998E-2</v>
      </c>
      <c r="V568" s="56">
        <v>0</v>
      </c>
      <c r="W568" s="56">
        <v>0</v>
      </c>
      <c r="X568" s="56">
        <v>1.8009999999999998E-2</v>
      </c>
      <c r="Y568" s="56">
        <v>1.6160000000000001E-2</v>
      </c>
      <c r="Z568" s="56">
        <v>7.6E-3</v>
      </c>
      <c r="AA568" s="56">
        <v>0</v>
      </c>
      <c r="AB568" s="56">
        <v>0</v>
      </c>
      <c r="AC568" s="56">
        <v>0</v>
      </c>
      <c r="AE568" s="271">
        <f t="shared" si="25"/>
        <v>1</v>
      </c>
      <c r="AG568" s="192">
        <f t="shared" si="26"/>
        <v>0.34955999999999998</v>
      </c>
    </row>
    <row r="569" spans="1:33" x14ac:dyDescent="0.25">
      <c r="A569" s="1">
        <v>1984</v>
      </c>
      <c r="B569" s="1" t="s">
        <v>21</v>
      </c>
      <c r="C569" s="1" t="str">
        <f t="shared" si="24"/>
        <v>1984NLDefault</v>
      </c>
      <c r="D569" s="56">
        <v>0.15557000000000001</v>
      </c>
      <c r="E569" s="56">
        <v>0.26283999999999996</v>
      </c>
      <c r="F569" s="56">
        <v>0</v>
      </c>
      <c r="G569" s="56">
        <v>2.4199999999999999E-2</v>
      </c>
      <c r="H569" s="56">
        <v>0.14768999999999999</v>
      </c>
      <c r="I569" s="56">
        <v>0</v>
      </c>
      <c r="J569" s="56">
        <v>0</v>
      </c>
      <c r="K569" s="56">
        <v>0</v>
      </c>
      <c r="L569" s="56">
        <v>2.1360000000000001E-2</v>
      </c>
      <c r="M569" s="56">
        <v>0</v>
      </c>
      <c r="N569" s="56">
        <v>0.10552000000000006</v>
      </c>
      <c r="O569" s="56">
        <v>0</v>
      </c>
      <c r="P569" s="56">
        <v>0</v>
      </c>
      <c r="Q569" s="56">
        <v>1.5560000000000001E-2</v>
      </c>
      <c r="R569" s="56">
        <v>0</v>
      </c>
      <c r="S569" s="56">
        <v>9.6149999999999999E-2</v>
      </c>
      <c r="T569" s="56">
        <v>0.10557999999999999</v>
      </c>
      <c r="U569" s="56">
        <v>2.4920000000000001E-2</v>
      </c>
      <c r="V569" s="56">
        <v>0</v>
      </c>
      <c r="W569" s="56">
        <v>0</v>
      </c>
      <c r="X569" s="56">
        <v>2.351E-2</v>
      </c>
      <c r="Y569" s="56">
        <v>8.0499999999999999E-3</v>
      </c>
      <c r="Z569" s="56">
        <v>3.79E-3</v>
      </c>
      <c r="AA569" s="56">
        <v>0</v>
      </c>
      <c r="AB569" s="56">
        <v>5.2599999999999999E-3</v>
      </c>
      <c r="AC569" s="56">
        <v>0</v>
      </c>
      <c r="AE569" s="271">
        <f t="shared" si="25"/>
        <v>1</v>
      </c>
      <c r="AG569" s="192">
        <f t="shared" si="26"/>
        <v>0.28281999999999996</v>
      </c>
    </row>
    <row r="570" spans="1:33" x14ac:dyDescent="0.25">
      <c r="A570" s="1">
        <v>1984</v>
      </c>
      <c r="B570" s="1" t="s">
        <v>17</v>
      </c>
      <c r="C570" s="1" t="str">
        <f t="shared" si="24"/>
        <v>1984MBDefault</v>
      </c>
      <c r="D570" s="56">
        <v>0.13003000000000001</v>
      </c>
      <c r="E570" s="56">
        <v>0.30064000000000002</v>
      </c>
      <c r="F570" s="56">
        <v>0</v>
      </c>
      <c r="G570" s="56">
        <v>3.9039999999999998E-2</v>
      </c>
      <c r="H570" s="56">
        <v>0.12337999999999999</v>
      </c>
      <c r="I570" s="56">
        <v>0</v>
      </c>
      <c r="J570" s="56">
        <v>0</v>
      </c>
      <c r="K570" s="56">
        <v>0</v>
      </c>
      <c r="L570" s="56">
        <v>1.376E-2</v>
      </c>
      <c r="M570" s="56">
        <v>0</v>
      </c>
      <c r="N570" s="56">
        <v>0.10174999999999995</v>
      </c>
      <c r="O570" s="56">
        <v>0</v>
      </c>
      <c r="P570" s="56">
        <v>0</v>
      </c>
      <c r="Q570" s="56">
        <v>1.234E-2</v>
      </c>
      <c r="R570" s="56">
        <v>0</v>
      </c>
      <c r="S570" s="56">
        <v>6.8819999999999992E-2</v>
      </c>
      <c r="T570" s="56">
        <v>0.15640999999999999</v>
      </c>
      <c r="U570" s="56">
        <v>2.7220000000000001E-2</v>
      </c>
      <c r="V570" s="56">
        <v>0</v>
      </c>
      <c r="W570" s="56">
        <v>0</v>
      </c>
      <c r="X570" s="56">
        <v>3.4599999999999995E-3</v>
      </c>
      <c r="Y570" s="56">
        <v>1.034E-2</v>
      </c>
      <c r="Z570" s="56">
        <v>4.8700000000000002E-3</v>
      </c>
      <c r="AA570" s="56">
        <v>0</v>
      </c>
      <c r="AB570" s="56">
        <v>7.9400000000000009E-3</v>
      </c>
      <c r="AC570" s="56">
        <v>0</v>
      </c>
      <c r="AE570" s="271">
        <f t="shared" si="25"/>
        <v>1</v>
      </c>
      <c r="AG570" s="192">
        <f t="shared" si="26"/>
        <v>0.29140000000000005</v>
      </c>
    </row>
    <row r="571" spans="1:33" x14ac:dyDescent="0.25">
      <c r="A571" s="1">
        <v>1984</v>
      </c>
      <c r="B571" s="1" t="s">
        <v>16</v>
      </c>
      <c r="C571" s="1" t="str">
        <f t="shared" si="24"/>
        <v>1984SKDefault</v>
      </c>
      <c r="D571" s="56">
        <v>0.17202999999999999</v>
      </c>
      <c r="E571" s="56">
        <v>0.3251</v>
      </c>
      <c r="F571" s="56">
        <v>0</v>
      </c>
      <c r="G571" s="56">
        <v>3.6580000000000001E-2</v>
      </c>
      <c r="H571" s="56">
        <v>0.16330999999999998</v>
      </c>
      <c r="I571" s="56">
        <v>0</v>
      </c>
      <c r="J571" s="56">
        <v>0</v>
      </c>
      <c r="K571" s="56">
        <v>0</v>
      </c>
      <c r="L571" s="56">
        <v>3.4140000000000004E-2</v>
      </c>
      <c r="M571" s="56">
        <v>0</v>
      </c>
      <c r="N571" s="56">
        <v>5.5500000000000188E-2</v>
      </c>
      <c r="O571" s="56">
        <v>0</v>
      </c>
      <c r="P571" s="56">
        <v>0</v>
      </c>
      <c r="Q571" s="56">
        <v>1.4099999999999998E-3</v>
      </c>
      <c r="R571" s="56">
        <v>0</v>
      </c>
      <c r="S571" s="56">
        <v>6.5589999999999996E-2</v>
      </c>
      <c r="T571" s="56">
        <v>0.10473</v>
      </c>
      <c r="U571" s="56">
        <v>1.4539999999999999E-2</v>
      </c>
      <c r="V571" s="56">
        <v>0</v>
      </c>
      <c r="W571" s="56">
        <v>0</v>
      </c>
      <c r="X571" s="56">
        <v>0</v>
      </c>
      <c r="Y571" s="56">
        <v>1.2030000000000001E-2</v>
      </c>
      <c r="Z571" s="56">
        <v>5.6599999999999992E-3</v>
      </c>
      <c r="AA571" s="56">
        <v>0</v>
      </c>
      <c r="AB571" s="56">
        <v>9.3799999999999994E-3</v>
      </c>
      <c r="AC571" s="56">
        <v>0</v>
      </c>
      <c r="AE571" s="271">
        <f t="shared" si="25"/>
        <v>1</v>
      </c>
      <c r="AG571" s="192">
        <f t="shared" si="26"/>
        <v>0.21334</v>
      </c>
    </row>
    <row r="572" spans="1:33" x14ac:dyDescent="0.25">
      <c r="A572" s="1">
        <v>1984</v>
      </c>
      <c r="B572" s="1" t="s">
        <v>18</v>
      </c>
      <c r="C572" s="1" t="str">
        <f t="shared" si="24"/>
        <v>1984ONDefault</v>
      </c>
      <c r="D572" s="56">
        <v>0.11897000000000001</v>
      </c>
      <c r="E572" s="56">
        <v>0.37048999999999999</v>
      </c>
      <c r="F572" s="56">
        <v>0</v>
      </c>
      <c r="G572" s="56">
        <v>5.5129999999999998E-2</v>
      </c>
      <c r="H572" s="56">
        <v>0.11294</v>
      </c>
      <c r="I572" s="56">
        <v>0</v>
      </c>
      <c r="J572" s="56">
        <v>0</v>
      </c>
      <c r="K572" s="56">
        <v>0</v>
      </c>
      <c r="L572" s="56">
        <v>9.0699999999999999E-3</v>
      </c>
      <c r="M572" s="56">
        <v>0</v>
      </c>
      <c r="N572" s="56">
        <v>8.0669999999999908E-2</v>
      </c>
      <c r="O572" s="56">
        <v>0</v>
      </c>
      <c r="P572" s="56">
        <v>0</v>
      </c>
      <c r="Q572" s="56">
        <v>3.2930000000000001E-2</v>
      </c>
      <c r="R572" s="56">
        <v>0</v>
      </c>
      <c r="S572" s="56">
        <v>7.8810000000000005E-2</v>
      </c>
      <c r="T572" s="56">
        <v>6.6360000000000002E-2</v>
      </c>
      <c r="U572" s="56">
        <v>4.1270000000000001E-2</v>
      </c>
      <c r="V572" s="56">
        <v>0</v>
      </c>
      <c r="W572" s="56">
        <v>0</v>
      </c>
      <c r="X572" s="56">
        <v>3.64E-3</v>
      </c>
      <c r="Y572" s="56">
        <v>1.393E-2</v>
      </c>
      <c r="Z572" s="56">
        <v>6.5500000000000003E-3</v>
      </c>
      <c r="AA572" s="56">
        <v>0</v>
      </c>
      <c r="AB572" s="56">
        <v>9.2399999999999999E-3</v>
      </c>
      <c r="AC572" s="56">
        <v>0</v>
      </c>
      <c r="AD572" s="51"/>
      <c r="AE572" s="271">
        <f t="shared" si="25"/>
        <v>1</v>
      </c>
      <c r="AG572" s="192">
        <f t="shared" si="26"/>
        <v>0.25273000000000001</v>
      </c>
    </row>
    <row r="573" spans="1:33" x14ac:dyDescent="0.25">
      <c r="A573" s="1">
        <v>1984</v>
      </c>
      <c r="B573" s="1" t="s">
        <v>19</v>
      </c>
      <c r="C573" s="1" t="str">
        <f t="shared" si="24"/>
        <v>1984QCDefault</v>
      </c>
      <c r="D573" s="56">
        <v>0.13048999999999999</v>
      </c>
      <c r="E573" s="56">
        <v>0.37932000000000005</v>
      </c>
      <c r="F573" s="56">
        <v>0</v>
      </c>
      <c r="G573" s="56">
        <v>3.9120000000000002E-2</v>
      </c>
      <c r="H573" s="56">
        <v>0.12387000000000001</v>
      </c>
      <c r="I573" s="56">
        <v>0</v>
      </c>
      <c r="J573" s="56">
        <v>0</v>
      </c>
      <c r="K573" s="56">
        <v>0</v>
      </c>
      <c r="L573" s="56">
        <v>1.4670000000000001E-2</v>
      </c>
      <c r="M573" s="56">
        <v>0</v>
      </c>
      <c r="N573" s="56">
        <v>8.0779999999999852E-2</v>
      </c>
      <c r="O573" s="56">
        <v>0</v>
      </c>
      <c r="P573" s="56">
        <v>0</v>
      </c>
      <c r="Q573" s="56">
        <v>4.0160000000000001E-2</v>
      </c>
      <c r="R573" s="56">
        <v>0</v>
      </c>
      <c r="S573" s="56">
        <v>7.2300000000000003E-2</v>
      </c>
      <c r="T573" s="56">
        <v>5.0209999999999998E-2</v>
      </c>
      <c r="U573" s="56">
        <v>4.6920000000000003E-2</v>
      </c>
      <c r="V573" s="56">
        <v>0</v>
      </c>
      <c r="W573" s="56">
        <v>0</v>
      </c>
      <c r="X573" s="56">
        <v>2.33E-3</v>
      </c>
      <c r="Y573" s="56">
        <v>9.1700000000000011E-3</v>
      </c>
      <c r="Z573" s="56">
        <v>4.3099999999999996E-3</v>
      </c>
      <c r="AA573" s="56">
        <v>0</v>
      </c>
      <c r="AB573" s="56">
        <v>6.3499999999999997E-3</v>
      </c>
      <c r="AC573" s="56">
        <v>0</v>
      </c>
      <c r="AE573" s="271">
        <f t="shared" si="25"/>
        <v>1</v>
      </c>
      <c r="AG573" s="192">
        <f t="shared" si="26"/>
        <v>0.23175000000000001</v>
      </c>
    </row>
    <row r="574" spans="1:33" x14ac:dyDescent="0.25">
      <c r="A574" s="1">
        <v>1985</v>
      </c>
      <c r="B574" s="1" t="s">
        <v>20</v>
      </c>
      <c r="C574" s="1" t="str">
        <f t="shared" si="24"/>
        <v>1985NBDefault</v>
      </c>
      <c r="D574" s="56">
        <v>0.16966999999999999</v>
      </c>
      <c r="E574" s="56">
        <v>0.20457999999999998</v>
      </c>
      <c r="F574" s="280">
        <v>0.13852</v>
      </c>
      <c r="G574" s="56">
        <v>3.6920000000000001E-2</v>
      </c>
      <c r="H574" s="280">
        <v>2.2550000000000001E-2</v>
      </c>
      <c r="I574" s="56">
        <v>0</v>
      </c>
      <c r="J574" s="56">
        <v>0</v>
      </c>
      <c r="K574" s="56">
        <v>0</v>
      </c>
      <c r="L574" s="56">
        <v>6.1519999999999998E-2</v>
      </c>
      <c r="M574" s="56">
        <v>0</v>
      </c>
      <c r="N574" s="56">
        <v>0.13861999999999999</v>
      </c>
      <c r="O574" s="56">
        <v>0</v>
      </c>
      <c r="P574" s="56">
        <v>0</v>
      </c>
      <c r="Q574" s="56">
        <v>6.6710000000000005E-2</v>
      </c>
      <c r="R574" s="56">
        <v>0</v>
      </c>
      <c r="S574" s="56">
        <v>6.9089999999999999E-2</v>
      </c>
      <c r="T574" s="56">
        <v>3.7010000000000001E-2</v>
      </c>
      <c r="U574" s="56">
        <v>2.214E-2</v>
      </c>
      <c r="V574" s="56">
        <v>0</v>
      </c>
      <c r="W574" s="56">
        <v>0</v>
      </c>
      <c r="X574" s="56">
        <v>7.7000000000000002E-3</v>
      </c>
      <c r="Y574" s="56">
        <v>1.6979999999999999E-2</v>
      </c>
      <c r="Z574" s="56">
        <v>7.9900000000000006E-3</v>
      </c>
      <c r="AA574" s="56">
        <v>0</v>
      </c>
      <c r="AB574" s="56">
        <v>0</v>
      </c>
      <c r="AC574" s="56">
        <v>0</v>
      </c>
      <c r="AD574" s="51"/>
      <c r="AE574" s="271">
        <f t="shared" si="25"/>
        <v>1</v>
      </c>
      <c r="AG574" s="192">
        <f t="shared" si="26"/>
        <v>0.22762000000000002</v>
      </c>
    </row>
    <row r="575" spans="1:33" x14ac:dyDescent="0.25">
      <c r="A575" s="1">
        <v>1985</v>
      </c>
      <c r="B575" s="1" t="s">
        <v>23</v>
      </c>
      <c r="C575" s="1" t="str">
        <f t="shared" si="24"/>
        <v>1985PEDefault</v>
      </c>
      <c r="D575" s="56">
        <v>6.5180000000000002E-2</v>
      </c>
      <c r="E575" s="56">
        <v>0.21603999999999998</v>
      </c>
      <c r="F575" s="56">
        <v>0</v>
      </c>
      <c r="G575" s="56">
        <v>3.6339999999999997E-2</v>
      </c>
      <c r="H575" s="56">
        <v>6.1879999999999998E-2</v>
      </c>
      <c r="I575" s="56">
        <v>0</v>
      </c>
      <c r="J575" s="56">
        <v>0</v>
      </c>
      <c r="K575" s="56">
        <v>0</v>
      </c>
      <c r="L575" s="56">
        <v>4.5380000000000004E-2</v>
      </c>
      <c r="M575" s="56">
        <v>0</v>
      </c>
      <c r="N575" s="56">
        <v>0.10409000000000002</v>
      </c>
      <c r="O575" s="56">
        <v>0</v>
      </c>
      <c r="P575" s="56">
        <v>0</v>
      </c>
      <c r="Q575" s="56">
        <v>2.6280000000000001E-2</v>
      </c>
      <c r="R575" s="56">
        <v>0</v>
      </c>
      <c r="S575" s="56">
        <v>0.12734999999999999</v>
      </c>
      <c r="T575" s="56">
        <v>0.22370999999999999</v>
      </c>
      <c r="U575" s="56">
        <v>3.4189999999999998E-2</v>
      </c>
      <c r="V575" s="56">
        <v>0</v>
      </c>
      <c r="W575" s="56">
        <v>0</v>
      </c>
      <c r="X575" s="56">
        <v>1.7819999999999999E-2</v>
      </c>
      <c r="Y575" s="56">
        <v>1.9519999999999999E-2</v>
      </c>
      <c r="Z575" s="56">
        <v>9.1800000000000007E-3</v>
      </c>
      <c r="AA575" s="56">
        <v>0</v>
      </c>
      <c r="AB575" s="56">
        <v>1.3040000000000001E-2</v>
      </c>
      <c r="AC575" s="56">
        <v>0</v>
      </c>
      <c r="AE575" s="271">
        <f t="shared" si="25"/>
        <v>0.99999999999999989</v>
      </c>
      <c r="AG575" s="192">
        <f t="shared" si="26"/>
        <v>0.47109000000000001</v>
      </c>
    </row>
    <row r="576" spans="1:33" x14ac:dyDescent="0.25">
      <c r="A576" s="1">
        <v>1985</v>
      </c>
      <c r="B576" s="1" t="s">
        <v>15</v>
      </c>
      <c r="C576" s="1" t="str">
        <f t="shared" si="24"/>
        <v>1985BCDefault</v>
      </c>
      <c r="D576" s="56">
        <v>0.13430999999999998</v>
      </c>
      <c r="E576" s="56">
        <v>0.23588999999999999</v>
      </c>
      <c r="F576" s="56">
        <v>0</v>
      </c>
      <c r="G576" s="56">
        <v>7.8700000000000006E-2</v>
      </c>
      <c r="H576" s="56">
        <v>0.1275</v>
      </c>
      <c r="I576" s="56">
        <v>0</v>
      </c>
      <c r="J576" s="56">
        <v>0</v>
      </c>
      <c r="K576" s="56">
        <v>0</v>
      </c>
      <c r="L576" s="56">
        <v>1.6070000000000001E-2</v>
      </c>
      <c r="M576" s="56">
        <v>0</v>
      </c>
      <c r="N576" s="56">
        <v>8.7189999999999879E-2</v>
      </c>
      <c r="O576" s="56">
        <v>0</v>
      </c>
      <c r="P576" s="56">
        <v>0</v>
      </c>
      <c r="Q576" s="56">
        <v>6.9599999999999995E-2</v>
      </c>
      <c r="R576" s="56">
        <v>0</v>
      </c>
      <c r="S576" s="56">
        <v>9.079000000000001E-2</v>
      </c>
      <c r="T576" s="56">
        <v>7.2569999999999996E-2</v>
      </c>
      <c r="U576" s="56">
        <v>2.46E-2</v>
      </c>
      <c r="V576" s="56">
        <v>0</v>
      </c>
      <c r="W576" s="56">
        <v>1.6070000000000001E-2</v>
      </c>
      <c r="X576" s="56">
        <v>5.1900000000000002E-3</v>
      </c>
      <c r="Y576" s="56">
        <v>1.915E-2</v>
      </c>
      <c r="Z576" s="56">
        <v>9.0100000000000006E-3</v>
      </c>
      <c r="AA576" s="56">
        <v>0</v>
      </c>
      <c r="AB576" s="56">
        <v>1.336E-2</v>
      </c>
      <c r="AC576" s="56">
        <v>0</v>
      </c>
      <c r="AE576" s="271">
        <f t="shared" si="25"/>
        <v>1</v>
      </c>
      <c r="AG576" s="192">
        <f t="shared" si="26"/>
        <v>0.32034000000000007</v>
      </c>
    </row>
    <row r="577" spans="1:33" x14ac:dyDescent="0.25">
      <c r="A577" s="1">
        <v>1985</v>
      </c>
      <c r="B577" s="1" t="s">
        <v>14</v>
      </c>
      <c r="C577" s="1" t="str">
        <f t="shared" si="24"/>
        <v>1985ABDefault</v>
      </c>
      <c r="D577" s="56">
        <v>0.16542999999999999</v>
      </c>
      <c r="E577" s="56">
        <v>0.23619000000000001</v>
      </c>
      <c r="F577" s="56">
        <v>0</v>
      </c>
      <c r="G577" s="56">
        <v>6.2449999999999999E-2</v>
      </c>
      <c r="H577" s="56">
        <v>0.15705</v>
      </c>
      <c r="I577" s="56">
        <v>0</v>
      </c>
      <c r="J577" s="56">
        <v>0</v>
      </c>
      <c r="K577" s="56">
        <v>0</v>
      </c>
      <c r="L577" s="56">
        <v>2.3849999999999996E-2</v>
      </c>
      <c r="M577" s="56">
        <v>0</v>
      </c>
      <c r="N577" s="56">
        <v>8.7909999999999988E-2</v>
      </c>
      <c r="O577" s="56">
        <v>0</v>
      </c>
      <c r="P577" s="56">
        <v>0</v>
      </c>
      <c r="Q577" s="56">
        <v>2.274E-2</v>
      </c>
      <c r="R577" s="56">
        <v>0</v>
      </c>
      <c r="S577" s="56">
        <v>6.9220000000000004E-2</v>
      </c>
      <c r="T577" s="56">
        <v>6.6529999999999992E-2</v>
      </c>
      <c r="U577" s="56">
        <v>2.8450000000000003E-2</v>
      </c>
      <c r="V577" s="56">
        <v>0</v>
      </c>
      <c r="W577" s="56">
        <v>0</v>
      </c>
      <c r="X577" s="56">
        <v>9.9399999999999992E-3</v>
      </c>
      <c r="Y577" s="56">
        <v>1.686E-2</v>
      </c>
      <c r="Z577" s="56">
        <v>2.997E-2</v>
      </c>
      <c r="AA577" s="56">
        <v>0</v>
      </c>
      <c r="AB577" s="56">
        <v>2.341E-2</v>
      </c>
      <c r="AC577" s="56">
        <v>0</v>
      </c>
      <c r="AE577" s="271">
        <f t="shared" si="25"/>
        <v>1</v>
      </c>
      <c r="AG577" s="192">
        <f t="shared" si="26"/>
        <v>0.26711999999999997</v>
      </c>
    </row>
    <row r="578" spans="1:33" x14ac:dyDescent="0.25">
      <c r="A578" s="1">
        <v>1985</v>
      </c>
      <c r="B578" s="1" t="s">
        <v>24</v>
      </c>
      <c r="C578" s="1" t="str">
        <f t="shared" ref="C578:C641" si="27">CONCATENATE(A578,B578,"Default")</f>
        <v>1985NTDefault</v>
      </c>
      <c r="D578" s="280">
        <v>0.19618312954598019</v>
      </c>
      <c r="E578" s="280">
        <v>0.21528544017717463</v>
      </c>
      <c r="F578" s="280">
        <v>2.3003099946693206E-2</v>
      </c>
      <c r="G578" s="280">
        <v>0.19089401520645849</v>
      </c>
      <c r="H578" s="280">
        <v>1.1024240417055345E-2</v>
      </c>
      <c r="I578" s="280">
        <v>4.0357295452791667E-2</v>
      </c>
      <c r="J578" s="280">
        <v>3.4999999999999997E-5</v>
      </c>
      <c r="K578" s="280">
        <v>7.4480069930069645E-4</v>
      </c>
      <c r="L578" s="280">
        <v>7.8747481360164264E-3</v>
      </c>
      <c r="M578" s="280">
        <v>0</v>
      </c>
      <c r="N578" s="280">
        <v>0</v>
      </c>
      <c r="O578" s="280">
        <v>8.4252758274824101E-3</v>
      </c>
      <c r="P578" s="280">
        <v>1.0839160839160814E-2</v>
      </c>
      <c r="Q578" s="280">
        <v>0.15632749999999998</v>
      </c>
      <c r="R578" s="280">
        <v>4.5499999999999994E-3</v>
      </c>
      <c r="S578" s="280">
        <v>9.5789376745620949E-2</v>
      </c>
      <c r="T578" s="280">
        <v>1.8154054046755616E-2</v>
      </c>
      <c r="U578" s="280">
        <v>1.3299575306338553E-2</v>
      </c>
      <c r="V578" s="280">
        <v>0</v>
      </c>
      <c r="W578" s="280"/>
      <c r="X578" s="280">
        <v>2.2347517482517463E-3</v>
      </c>
      <c r="Y578" s="280">
        <v>0</v>
      </c>
      <c r="Z578" s="280">
        <v>0</v>
      </c>
      <c r="AA578" s="280">
        <v>0</v>
      </c>
      <c r="AB578" s="280">
        <v>4.6110359049175266E-3</v>
      </c>
      <c r="AC578" s="280">
        <v>3.0800000000000001E-4</v>
      </c>
      <c r="AE578" s="271">
        <f t="shared" ref="AE578:AE641" si="28">SUM(D578:AC578)</f>
        <v>0.99994049999999812</v>
      </c>
      <c r="AG578" s="192">
        <f t="shared" ref="AG578:AG641" si="29">+SUM(Q578:AC578)</f>
        <v>0.29527429375188441</v>
      </c>
    </row>
    <row r="579" spans="1:33" x14ac:dyDescent="0.25">
      <c r="A579" s="1">
        <v>1985</v>
      </c>
      <c r="B579" s="1" t="s">
        <v>25</v>
      </c>
      <c r="C579" s="1" t="str">
        <f t="shared" si="27"/>
        <v>1985NUDefault</v>
      </c>
      <c r="D579" s="56">
        <v>0.15509999999999999</v>
      </c>
      <c r="E579" s="56">
        <v>0.23694999999999999</v>
      </c>
      <c r="F579" s="56">
        <v>0</v>
      </c>
      <c r="G579" s="56">
        <v>3.1099999999999999E-2</v>
      </c>
      <c r="H579" s="56">
        <v>0.14724000000000001</v>
      </c>
      <c r="I579" s="56">
        <v>0</v>
      </c>
      <c r="J579" s="56">
        <v>0</v>
      </c>
      <c r="K579" s="56">
        <v>0</v>
      </c>
      <c r="L579" s="56">
        <v>0</v>
      </c>
      <c r="M579" s="56">
        <v>0</v>
      </c>
      <c r="N579" s="56">
        <v>0.12967999999999991</v>
      </c>
      <c r="O579" s="56">
        <v>0</v>
      </c>
      <c r="P579" s="56">
        <v>0</v>
      </c>
      <c r="Q579" s="56">
        <v>3.6150000000000002E-2</v>
      </c>
      <c r="R579" s="56">
        <v>0</v>
      </c>
      <c r="S579" s="56">
        <v>0.13503000000000001</v>
      </c>
      <c r="T579" s="56">
        <v>4.8490000000000005E-2</v>
      </c>
      <c r="U579" s="56">
        <v>2.8210000000000002E-2</v>
      </c>
      <c r="V579" s="56">
        <v>0</v>
      </c>
      <c r="W579" s="56">
        <v>0</v>
      </c>
      <c r="X579" s="56">
        <v>1.8340000000000002E-2</v>
      </c>
      <c r="Y579" s="56">
        <v>1.521E-2</v>
      </c>
      <c r="Z579" s="56">
        <v>7.1599999999999997E-3</v>
      </c>
      <c r="AA579" s="56">
        <v>0</v>
      </c>
      <c r="AB579" s="56">
        <v>1.1339999999999999E-2</v>
      </c>
      <c r="AC579" s="56">
        <v>0</v>
      </c>
      <c r="AE579" s="271">
        <f t="shared" si="28"/>
        <v>0.99999999999999989</v>
      </c>
      <c r="AG579" s="192">
        <f t="shared" si="29"/>
        <v>0.29993000000000003</v>
      </c>
    </row>
    <row r="580" spans="1:33" x14ac:dyDescent="0.25">
      <c r="A580" s="1">
        <v>1985</v>
      </c>
      <c r="B580" s="1" t="s">
        <v>26</v>
      </c>
      <c r="C580" s="1" t="str">
        <f t="shared" si="27"/>
        <v>1985YTDefault</v>
      </c>
      <c r="D580" s="56">
        <v>0.15509999999999999</v>
      </c>
      <c r="E580" s="56">
        <v>0.23694999999999999</v>
      </c>
      <c r="F580" s="56">
        <v>0</v>
      </c>
      <c r="G580" s="56">
        <v>3.1099999999999999E-2</v>
      </c>
      <c r="H580" s="56">
        <v>0.14724000000000001</v>
      </c>
      <c r="I580" s="56">
        <v>0</v>
      </c>
      <c r="J580" s="56">
        <v>0</v>
      </c>
      <c r="K580" s="56">
        <v>0</v>
      </c>
      <c r="L580" s="56">
        <v>0</v>
      </c>
      <c r="M580" s="56">
        <v>0</v>
      </c>
      <c r="N580" s="56">
        <v>0.12967999999999991</v>
      </c>
      <c r="O580" s="56">
        <v>0</v>
      </c>
      <c r="P580" s="56">
        <v>0</v>
      </c>
      <c r="Q580" s="56">
        <v>3.6150000000000002E-2</v>
      </c>
      <c r="R580" s="56">
        <v>0</v>
      </c>
      <c r="S580" s="56">
        <v>0.13503000000000001</v>
      </c>
      <c r="T580" s="56">
        <v>4.8490000000000005E-2</v>
      </c>
      <c r="U580" s="56">
        <v>2.8210000000000002E-2</v>
      </c>
      <c r="V580" s="56">
        <v>0</v>
      </c>
      <c r="W580" s="56">
        <v>0</v>
      </c>
      <c r="X580" s="56">
        <v>1.8340000000000002E-2</v>
      </c>
      <c r="Y580" s="56">
        <v>1.521E-2</v>
      </c>
      <c r="Z580" s="56">
        <v>7.1599999999999997E-3</v>
      </c>
      <c r="AA580" s="56">
        <v>0</v>
      </c>
      <c r="AB580" s="56">
        <v>1.1339999999999999E-2</v>
      </c>
      <c r="AC580" s="56">
        <v>0</v>
      </c>
      <c r="AE580" s="271">
        <f t="shared" si="28"/>
        <v>0.99999999999999989</v>
      </c>
      <c r="AG580" s="192">
        <f t="shared" si="29"/>
        <v>0.29993000000000003</v>
      </c>
    </row>
    <row r="581" spans="1:33" x14ac:dyDescent="0.25">
      <c r="A581" s="1">
        <v>1985</v>
      </c>
      <c r="B581" s="1" t="s">
        <v>22</v>
      </c>
      <c r="C581" s="1" t="str">
        <f t="shared" si="27"/>
        <v>1985NSDefault</v>
      </c>
      <c r="D581" s="56">
        <v>0.11794</v>
      </c>
      <c r="E581" s="56">
        <v>0.25036000000000003</v>
      </c>
      <c r="F581" s="56">
        <v>0</v>
      </c>
      <c r="G581" s="56">
        <v>3.0640000000000001E-2</v>
      </c>
      <c r="H581" s="56">
        <v>0.11196</v>
      </c>
      <c r="I581" s="56">
        <v>0</v>
      </c>
      <c r="J581" s="56">
        <v>0</v>
      </c>
      <c r="K581" s="56">
        <v>0</v>
      </c>
      <c r="L581" s="56">
        <v>4.4240000000000002E-2</v>
      </c>
      <c r="M581" s="56">
        <v>0</v>
      </c>
      <c r="N581" s="56">
        <v>9.5300000000000051E-2</v>
      </c>
      <c r="O581" s="56">
        <v>0</v>
      </c>
      <c r="P581" s="56">
        <v>0</v>
      </c>
      <c r="Q581" s="56">
        <v>0.12486999999999999</v>
      </c>
      <c r="R581" s="56">
        <v>0</v>
      </c>
      <c r="S581" s="56">
        <v>0.10765000000000001</v>
      </c>
      <c r="T581" s="56">
        <v>5.8110000000000002E-2</v>
      </c>
      <c r="U581" s="56">
        <v>1.7159999999999998E-2</v>
      </c>
      <c r="V581" s="56">
        <v>0</v>
      </c>
      <c r="W581" s="56">
        <v>0</v>
      </c>
      <c r="X581" s="56">
        <v>1.8009999999999998E-2</v>
      </c>
      <c r="Y581" s="56">
        <v>1.6160000000000001E-2</v>
      </c>
      <c r="Z581" s="56">
        <v>7.6E-3</v>
      </c>
      <c r="AA581" s="56">
        <v>0</v>
      </c>
      <c r="AB581" s="56">
        <v>0</v>
      </c>
      <c r="AC581" s="56">
        <v>0</v>
      </c>
      <c r="AE581" s="271">
        <f t="shared" si="28"/>
        <v>1</v>
      </c>
      <c r="AG581" s="192">
        <f t="shared" si="29"/>
        <v>0.34955999999999998</v>
      </c>
    </row>
    <row r="582" spans="1:33" x14ac:dyDescent="0.25">
      <c r="A582" s="1">
        <v>1985</v>
      </c>
      <c r="B582" s="1" t="s">
        <v>21</v>
      </c>
      <c r="C582" s="1" t="str">
        <f t="shared" si="27"/>
        <v>1985NLDefault</v>
      </c>
      <c r="D582" s="56">
        <v>0.15557000000000001</v>
      </c>
      <c r="E582" s="56">
        <v>0.26283999999999996</v>
      </c>
      <c r="F582" s="56">
        <v>0</v>
      </c>
      <c r="G582" s="56">
        <v>2.4199999999999999E-2</v>
      </c>
      <c r="H582" s="56">
        <v>0.14768999999999999</v>
      </c>
      <c r="I582" s="56">
        <v>0</v>
      </c>
      <c r="J582" s="56">
        <v>0</v>
      </c>
      <c r="K582" s="56">
        <v>0</v>
      </c>
      <c r="L582" s="56">
        <v>2.1360000000000001E-2</v>
      </c>
      <c r="M582" s="56">
        <v>0</v>
      </c>
      <c r="N582" s="56">
        <v>0.10552000000000006</v>
      </c>
      <c r="O582" s="56">
        <v>0</v>
      </c>
      <c r="P582" s="56">
        <v>0</v>
      </c>
      <c r="Q582" s="56">
        <v>1.5560000000000001E-2</v>
      </c>
      <c r="R582" s="56">
        <v>0</v>
      </c>
      <c r="S582" s="56">
        <v>9.6149999999999999E-2</v>
      </c>
      <c r="T582" s="56">
        <v>0.10557999999999999</v>
      </c>
      <c r="U582" s="56">
        <v>2.4920000000000001E-2</v>
      </c>
      <c r="V582" s="56">
        <v>0</v>
      </c>
      <c r="W582" s="56">
        <v>0</v>
      </c>
      <c r="X582" s="56">
        <v>2.351E-2</v>
      </c>
      <c r="Y582" s="56">
        <v>8.0499999999999999E-3</v>
      </c>
      <c r="Z582" s="56">
        <v>3.79E-3</v>
      </c>
      <c r="AA582" s="56">
        <v>0</v>
      </c>
      <c r="AB582" s="56">
        <v>5.2599999999999999E-3</v>
      </c>
      <c r="AC582" s="56">
        <v>0</v>
      </c>
      <c r="AE582" s="271">
        <f t="shared" si="28"/>
        <v>1</v>
      </c>
      <c r="AG582" s="192">
        <f t="shared" si="29"/>
        <v>0.28281999999999996</v>
      </c>
    </row>
    <row r="583" spans="1:33" x14ac:dyDescent="0.25">
      <c r="A583" s="1">
        <v>1985</v>
      </c>
      <c r="B583" s="1" t="s">
        <v>17</v>
      </c>
      <c r="C583" s="1" t="str">
        <f t="shared" si="27"/>
        <v>1985MBDefault</v>
      </c>
      <c r="D583" s="56">
        <v>0.13003000000000001</v>
      </c>
      <c r="E583" s="56">
        <v>0.30064000000000002</v>
      </c>
      <c r="F583" s="56">
        <v>0</v>
      </c>
      <c r="G583" s="56">
        <v>3.9039999999999998E-2</v>
      </c>
      <c r="H583" s="56">
        <v>0.12337999999999999</v>
      </c>
      <c r="I583" s="56">
        <v>0</v>
      </c>
      <c r="J583" s="56">
        <v>0</v>
      </c>
      <c r="K583" s="56">
        <v>0</v>
      </c>
      <c r="L583" s="56">
        <v>1.376E-2</v>
      </c>
      <c r="M583" s="56">
        <v>0</v>
      </c>
      <c r="N583" s="56">
        <v>0.10174999999999995</v>
      </c>
      <c r="O583" s="56">
        <v>0</v>
      </c>
      <c r="P583" s="56">
        <v>0</v>
      </c>
      <c r="Q583" s="56">
        <v>1.234E-2</v>
      </c>
      <c r="R583" s="56">
        <v>0</v>
      </c>
      <c r="S583" s="56">
        <v>6.8819999999999992E-2</v>
      </c>
      <c r="T583" s="56">
        <v>0.15640999999999999</v>
      </c>
      <c r="U583" s="56">
        <v>2.7220000000000001E-2</v>
      </c>
      <c r="V583" s="56">
        <v>0</v>
      </c>
      <c r="W583" s="56">
        <v>0</v>
      </c>
      <c r="X583" s="56">
        <v>3.4599999999999995E-3</v>
      </c>
      <c r="Y583" s="56">
        <v>1.034E-2</v>
      </c>
      <c r="Z583" s="56">
        <v>4.8700000000000002E-3</v>
      </c>
      <c r="AA583" s="56">
        <v>0</v>
      </c>
      <c r="AB583" s="56">
        <v>7.9400000000000009E-3</v>
      </c>
      <c r="AC583" s="56">
        <v>0</v>
      </c>
      <c r="AE583" s="271">
        <f t="shared" si="28"/>
        <v>1</v>
      </c>
      <c r="AG583" s="192">
        <f t="shared" si="29"/>
        <v>0.29140000000000005</v>
      </c>
    </row>
    <row r="584" spans="1:33" x14ac:dyDescent="0.25">
      <c r="A584" s="1">
        <v>1985</v>
      </c>
      <c r="B584" s="1" t="s">
        <v>16</v>
      </c>
      <c r="C584" s="1" t="str">
        <f t="shared" si="27"/>
        <v>1985SKDefault</v>
      </c>
      <c r="D584" s="56">
        <v>0.17202999999999999</v>
      </c>
      <c r="E584" s="56">
        <v>0.3251</v>
      </c>
      <c r="F584" s="56">
        <v>0</v>
      </c>
      <c r="G584" s="56">
        <v>3.6580000000000001E-2</v>
      </c>
      <c r="H584" s="56">
        <v>0.16330999999999998</v>
      </c>
      <c r="I584" s="56">
        <v>0</v>
      </c>
      <c r="J584" s="56">
        <v>0</v>
      </c>
      <c r="K584" s="56">
        <v>0</v>
      </c>
      <c r="L584" s="56">
        <v>3.4140000000000004E-2</v>
      </c>
      <c r="M584" s="56">
        <v>0</v>
      </c>
      <c r="N584" s="56">
        <v>5.5500000000000188E-2</v>
      </c>
      <c r="O584" s="56">
        <v>0</v>
      </c>
      <c r="P584" s="56">
        <v>0</v>
      </c>
      <c r="Q584" s="56">
        <v>1.4099999999999998E-3</v>
      </c>
      <c r="R584" s="56">
        <v>0</v>
      </c>
      <c r="S584" s="56">
        <v>6.5589999999999996E-2</v>
      </c>
      <c r="T584" s="56">
        <v>0.10473</v>
      </c>
      <c r="U584" s="56">
        <v>1.4539999999999999E-2</v>
      </c>
      <c r="V584" s="56">
        <v>0</v>
      </c>
      <c r="W584" s="56">
        <v>0</v>
      </c>
      <c r="X584" s="56">
        <v>0</v>
      </c>
      <c r="Y584" s="56">
        <v>1.2030000000000001E-2</v>
      </c>
      <c r="Z584" s="56">
        <v>5.6599999999999992E-3</v>
      </c>
      <c r="AA584" s="56">
        <v>0</v>
      </c>
      <c r="AB584" s="56">
        <v>9.3799999999999994E-3</v>
      </c>
      <c r="AC584" s="56">
        <v>0</v>
      </c>
      <c r="AE584" s="271">
        <f t="shared" si="28"/>
        <v>1</v>
      </c>
      <c r="AG584" s="192">
        <f t="shared" si="29"/>
        <v>0.21334</v>
      </c>
    </row>
    <row r="585" spans="1:33" x14ac:dyDescent="0.25">
      <c r="A585" s="1">
        <v>1985</v>
      </c>
      <c r="B585" s="1" t="s">
        <v>18</v>
      </c>
      <c r="C585" s="1" t="str">
        <f t="shared" si="27"/>
        <v>1985ONDefault</v>
      </c>
      <c r="D585" s="56">
        <v>0.11897000000000001</v>
      </c>
      <c r="E585" s="56">
        <v>0.37048999999999999</v>
      </c>
      <c r="F585" s="56">
        <v>0</v>
      </c>
      <c r="G585" s="56">
        <v>5.5129999999999998E-2</v>
      </c>
      <c r="H585" s="56">
        <v>0.11294</v>
      </c>
      <c r="I585" s="56">
        <v>0</v>
      </c>
      <c r="J585" s="56">
        <v>0</v>
      </c>
      <c r="K585" s="56">
        <v>0</v>
      </c>
      <c r="L585" s="56">
        <v>9.0699999999999999E-3</v>
      </c>
      <c r="M585" s="56">
        <v>0</v>
      </c>
      <c r="N585" s="56">
        <v>8.0669999999999908E-2</v>
      </c>
      <c r="O585" s="56">
        <v>0</v>
      </c>
      <c r="P585" s="56">
        <v>0</v>
      </c>
      <c r="Q585" s="56">
        <v>3.2930000000000001E-2</v>
      </c>
      <c r="R585" s="56">
        <v>0</v>
      </c>
      <c r="S585" s="56">
        <v>7.8810000000000005E-2</v>
      </c>
      <c r="T585" s="56">
        <v>6.6360000000000002E-2</v>
      </c>
      <c r="U585" s="56">
        <v>4.1270000000000001E-2</v>
      </c>
      <c r="V585" s="56">
        <v>0</v>
      </c>
      <c r="W585" s="56">
        <v>0</v>
      </c>
      <c r="X585" s="56">
        <v>3.64E-3</v>
      </c>
      <c r="Y585" s="56">
        <v>1.393E-2</v>
      </c>
      <c r="Z585" s="56">
        <v>6.5500000000000003E-3</v>
      </c>
      <c r="AA585" s="56">
        <v>0</v>
      </c>
      <c r="AB585" s="56">
        <v>9.2399999999999999E-3</v>
      </c>
      <c r="AC585" s="56">
        <v>0</v>
      </c>
      <c r="AD585" s="51"/>
      <c r="AE585" s="271">
        <f t="shared" si="28"/>
        <v>1</v>
      </c>
      <c r="AG585" s="192">
        <f t="shared" si="29"/>
        <v>0.25273000000000001</v>
      </c>
    </row>
    <row r="586" spans="1:33" x14ac:dyDescent="0.25">
      <c r="A586" s="1">
        <v>1985</v>
      </c>
      <c r="B586" s="1" t="s">
        <v>19</v>
      </c>
      <c r="C586" s="1" t="str">
        <f t="shared" si="27"/>
        <v>1985QCDefault</v>
      </c>
      <c r="D586" s="56">
        <v>0.13048999999999999</v>
      </c>
      <c r="E586" s="56">
        <v>0.37932000000000005</v>
      </c>
      <c r="F586" s="56">
        <v>0</v>
      </c>
      <c r="G586" s="56">
        <v>3.9120000000000002E-2</v>
      </c>
      <c r="H586" s="56">
        <v>0.12387000000000001</v>
      </c>
      <c r="I586" s="56">
        <v>0</v>
      </c>
      <c r="J586" s="56">
        <v>0</v>
      </c>
      <c r="K586" s="56">
        <v>0</v>
      </c>
      <c r="L586" s="56">
        <v>1.4670000000000001E-2</v>
      </c>
      <c r="M586" s="56">
        <v>0</v>
      </c>
      <c r="N586" s="56">
        <v>8.0779999999999852E-2</v>
      </c>
      <c r="O586" s="56">
        <v>0</v>
      </c>
      <c r="P586" s="56">
        <v>0</v>
      </c>
      <c r="Q586" s="56">
        <v>4.0160000000000001E-2</v>
      </c>
      <c r="R586" s="56">
        <v>0</v>
      </c>
      <c r="S586" s="56">
        <v>7.2300000000000003E-2</v>
      </c>
      <c r="T586" s="56">
        <v>5.0209999999999998E-2</v>
      </c>
      <c r="U586" s="56">
        <v>4.6920000000000003E-2</v>
      </c>
      <c r="V586" s="56">
        <v>0</v>
      </c>
      <c r="W586" s="56">
        <v>0</v>
      </c>
      <c r="X586" s="56">
        <v>2.33E-3</v>
      </c>
      <c r="Y586" s="56">
        <v>9.1700000000000011E-3</v>
      </c>
      <c r="Z586" s="56">
        <v>4.3099999999999996E-3</v>
      </c>
      <c r="AA586" s="56">
        <v>0</v>
      </c>
      <c r="AB586" s="56">
        <v>6.3499999999999997E-3</v>
      </c>
      <c r="AC586" s="56">
        <v>0</v>
      </c>
      <c r="AE586" s="271">
        <f t="shared" si="28"/>
        <v>1</v>
      </c>
      <c r="AG586" s="192">
        <f t="shared" si="29"/>
        <v>0.23175000000000001</v>
      </c>
    </row>
    <row r="587" spans="1:33" x14ac:dyDescent="0.25">
      <c r="A587" s="1">
        <v>1986</v>
      </c>
      <c r="B587" s="1" t="s">
        <v>20</v>
      </c>
      <c r="C587" s="1" t="str">
        <f t="shared" si="27"/>
        <v>1986NBDefault</v>
      </c>
      <c r="D587" s="56">
        <v>0.16966999999999999</v>
      </c>
      <c r="E587" s="56">
        <v>0.20457999999999998</v>
      </c>
      <c r="F587" s="280">
        <v>0.13852</v>
      </c>
      <c r="G587" s="56">
        <v>3.6920000000000001E-2</v>
      </c>
      <c r="H587" s="280">
        <v>2.2550000000000001E-2</v>
      </c>
      <c r="I587" s="56">
        <v>0</v>
      </c>
      <c r="J587" s="56">
        <v>0</v>
      </c>
      <c r="K587" s="56">
        <v>0</v>
      </c>
      <c r="L587" s="56">
        <v>6.1519999999999998E-2</v>
      </c>
      <c r="M587" s="56">
        <v>0</v>
      </c>
      <c r="N587" s="56">
        <v>0.13861999999999999</v>
      </c>
      <c r="O587" s="56">
        <v>0</v>
      </c>
      <c r="P587" s="56">
        <v>0</v>
      </c>
      <c r="Q587" s="56">
        <v>6.6710000000000005E-2</v>
      </c>
      <c r="R587" s="56">
        <v>0</v>
      </c>
      <c r="S587" s="56">
        <v>6.9089999999999999E-2</v>
      </c>
      <c r="T587" s="56">
        <v>3.7010000000000001E-2</v>
      </c>
      <c r="U587" s="56">
        <v>2.214E-2</v>
      </c>
      <c r="V587" s="56">
        <v>0</v>
      </c>
      <c r="W587" s="56">
        <v>0</v>
      </c>
      <c r="X587" s="56">
        <v>7.7000000000000002E-3</v>
      </c>
      <c r="Y587" s="56">
        <v>1.6979999999999999E-2</v>
      </c>
      <c r="Z587" s="56">
        <v>7.9900000000000006E-3</v>
      </c>
      <c r="AA587" s="56">
        <v>0</v>
      </c>
      <c r="AB587" s="56">
        <v>0</v>
      </c>
      <c r="AC587" s="56">
        <v>0</v>
      </c>
      <c r="AD587" s="51"/>
      <c r="AE587" s="271">
        <f t="shared" si="28"/>
        <v>1</v>
      </c>
      <c r="AG587" s="192">
        <f t="shared" si="29"/>
        <v>0.22762000000000002</v>
      </c>
    </row>
    <row r="588" spans="1:33" x14ac:dyDescent="0.25">
      <c r="A588" s="1">
        <v>1986</v>
      </c>
      <c r="B588" s="1" t="s">
        <v>23</v>
      </c>
      <c r="C588" s="1" t="str">
        <f t="shared" si="27"/>
        <v>1986PEDefault</v>
      </c>
      <c r="D588" s="56">
        <v>6.5180000000000002E-2</v>
      </c>
      <c r="E588" s="56">
        <v>0.21603999999999998</v>
      </c>
      <c r="F588" s="56">
        <v>0</v>
      </c>
      <c r="G588" s="56">
        <v>3.6339999999999997E-2</v>
      </c>
      <c r="H588" s="56">
        <v>6.1879999999999998E-2</v>
      </c>
      <c r="I588" s="56">
        <v>0</v>
      </c>
      <c r="J588" s="56">
        <v>0</v>
      </c>
      <c r="K588" s="56">
        <v>0</v>
      </c>
      <c r="L588" s="56">
        <v>4.5380000000000004E-2</v>
      </c>
      <c r="M588" s="56">
        <v>0</v>
      </c>
      <c r="N588" s="56">
        <v>0.10409000000000002</v>
      </c>
      <c r="O588" s="56">
        <v>0</v>
      </c>
      <c r="P588" s="56">
        <v>0</v>
      </c>
      <c r="Q588" s="56">
        <v>2.6280000000000001E-2</v>
      </c>
      <c r="R588" s="56">
        <v>0</v>
      </c>
      <c r="S588" s="56">
        <v>0.12734999999999999</v>
      </c>
      <c r="T588" s="56">
        <v>0.22370999999999999</v>
      </c>
      <c r="U588" s="56">
        <v>3.4189999999999998E-2</v>
      </c>
      <c r="V588" s="56">
        <v>0</v>
      </c>
      <c r="W588" s="56">
        <v>0</v>
      </c>
      <c r="X588" s="56">
        <v>1.7819999999999999E-2</v>
      </c>
      <c r="Y588" s="56">
        <v>1.9519999999999999E-2</v>
      </c>
      <c r="Z588" s="56">
        <v>9.1800000000000007E-3</v>
      </c>
      <c r="AA588" s="56">
        <v>0</v>
      </c>
      <c r="AB588" s="56">
        <v>1.3040000000000001E-2</v>
      </c>
      <c r="AC588" s="56">
        <v>0</v>
      </c>
      <c r="AE588" s="271">
        <f t="shared" si="28"/>
        <v>0.99999999999999989</v>
      </c>
      <c r="AG588" s="192">
        <f t="shared" si="29"/>
        <v>0.47109000000000001</v>
      </c>
    </row>
    <row r="589" spans="1:33" x14ac:dyDescent="0.25">
      <c r="A589" s="1">
        <v>1986</v>
      </c>
      <c r="B589" s="1" t="s">
        <v>15</v>
      </c>
      <c r="C589" s="1" t="str">
        <f t="shared" si="27"/>
        <v>1986BCDefault</v>
      </c>
      <c r="D589" s="56">
        <v>0.13430999999999998</v>
      </c>
      <c r="E589" s="56">
        <v>0.23588999999999999</v>
      </c>
      <c r="F589" s="56">
        <v>0</v>
      </c>
      <c r="G589" s="56">
        <v>7.8700000000000006E-2</v>
      </c>
      <c r="H589" s="56">
        <v>0.1275</v>
      </c>
      <c r="I589" s="56">
        <v>0</v>
      </c>
      <c r="J589" s="56">
        <v>0</v>
      </c>
      <c r="K589" s="56">
        <v>0</v>
      </c>
      <c r="L589" s="56">
        <v>1.6070000000000001E-2</v>
      </c>
      <c r="M589" s="56">
        <v>0</v>
      </c>
      <c r="N589" s="56">
        <v>8.7189999999999879E-2</v>
      </c>
      <c r="O589" s="56">
        <v>0</v>
      </c>
      <c r="P589" s="56">
        <v>0</v>
      </c>
      <c r="Q589" s="56">
        <v>6.9599999999999995E-2</v>
      </c>
      <c r="R589" s="56">
        <v>0</v>
      </c>
      <c r="S589" s="56">
        <v>9.079000000000001E-2</v>
      </c>
      <c r="T589" s="56">
        <v>7.2569999999999996E-2</v>
      </c>
      <c r="U589" s="56">
        <v>2.46E-2</v>
      </c>
      <c r="V589" s="56">
        <v>0</v>
      </c>
      <c r="W589" s="56">
        <v>1.6070000000000001E-2</v>
      </c>
      <c r="X589" s="56">
        <v>5.1900000000000002E-3</v>
      </c>
      <c r="Y589" s="56">
        <v>1.915E-2</v>
      </c>
      <c r="Z589" s="56">
        <v>9.0100000000000006E-3</v>
      </c>
      <c r="AA589" s="56">
        <v>0</v>
      </c>
      <c r="AB589" s="56">
        <v>1.336E-2</v>
      </c>
      <c r="AC589" s="56">
        <v>0</v>
      </c>
      <c r="AE589" s="271">
        <f t="shared" si="28"/>
        <v>1</v>
      </c>
      <c r="AG589" s="192">
        <f t="shared" si="29"/>
        <v>0.32034000000000007</v>
      </c>
    </row>
    <row r="590" spans="1:33" x14ac:dyDescent="0.25">
      <c r="A590" s="1">
        <v>1986</v>
      </c>
      <c r="B590" s="1" t="s">
        <v>14</v>
      </c>
      <c r="C590" s="1" t="str">
        <f t="shared" si="27"/>
        <v>1986ABDefault</v>
      </c>
      <c r="D590" s="56">
        <v>0.16542999999999999</v>
      </c>
      <c r="E590" s="56">
        <v>0.23619000000000001</v>
      </c>
      <c r="F590" s="56">
        <v>0</v>
      </c>
      <c r="G590" s="56">
        <v>6.2449999999999999E-2</v>
      </c>
      <c r="H590" s="56">
        <v>0.15705</v>
      </c>
      <c r="I590" s="56">
        <v>0</v>
      </c>
      <c r="J590" s="56">
        <v>0</v>
      </c>
      <c r="K590" s="56">
        <v>0</v>
      </c>
      <c r="L590" s="56">
        <v>2.3849999999999996E-2</v>
      </c>
      <c r="M590" s="56">
        <v>0</v>
      </c>
      <c r="N590" s="56">
        <v>8.7909999999999988E-2</v>
      </c>
      <c r="O590" s="56">
        <v>0</v>
      </c>
      <c r="P590" s="56">
        <v>0</v>
      </c>
      <c r="Q590" s="56">
        <v>2.274E-2</v>
      </c>
      <c r="R590" s="56">
        <v>0</v>
      </c>
      <c r="S590" s="56">
        <v>6.9220000000000004E-2</v>
      </c>
      <c r="T590" s="56">
        <v>6.6529999999999992E-2</v>
      </c>
      <c r="U590" s="56">
        <v>2.8450000000000003E-2</v>
      </c>
      <c r="V590" s="56">
        <v>0</v>
      </c>
      <c r="W590" s="56">
        <v>0</v>
      </c>
      <c r="X590" s="56">
        <v>9.9399999999999992E-3</v>
      </c>
      <c r="Y590" s="56">
        <v>1.686E-2</v>
      </c>
      <c r="Z590" s="56">
        <v>2.997E-2</v>
      </c>
      <c r="AA590" s="56">
        <v>0</v>
      </c>
      <c r="AB590" s="56">
        <v>2.341E-2</v>
      </c>
      <c r="AC590" s="56">
        <v>0</v>
      </c>
      <c r="AE590" s="271">
        <f t="shared" si="28"/>
        <v>1</v>
      </c>
      <c r="AG590" s="192">
        <f t="shared" si="29"/>
        <v>0.26711999999999997</v>
      </c>
    </row>
    <row r="591" spans="1:33" x14ac:dyDescent="0.25">
      <c r="A591" s="1">
        <v>1986</v>
      </c>
      <c r="B591" s="1" t="s">
        <v>24</v>
      </c>
      <c r="C591" s="1" t="str">
        <f t="shared" si="27"/>
        <v>1986NTDefault</v>
      </c>
      <c r="D591" s="280">
        <v>0.19618312954598019</v>
      </c>
      <c r="E591" s="280">
        <v>0.21528544017717463</v>
      </c>
      <c r="F591" s="280">
        <v>2.3003099946693206E-2</v>
      </c>
      <c r="G591" s="280">
        <v>0.19089401520645849</v>
      </c>
      <c r="H591" s="280">
        <v>1.1024240417055345E-2</v>
      </c>
      <c r="I591" s="280">
        <v>4.0357295452791667E-2</v>
      </c>
      <c r="J591" s="280">
        <v>3.4999999999999997E-5</v>
      </c>
      <c r="K591" s="280">
        <v>7.4480069930069645E-4</v>
      </c>
      <c r="L591" s="280">
        <v>7.8747481360164264E-3</v>
      </c>
      <c r="M591" s="280">
        <v>0</v>
      </c>
      <c r="N591" s="280">
        <v>0</v>
      </c>
      <c r="O591" s="280">
        <v>8.4252758274824101E-3</v>
      </c>
      <c r="P591" s="280">
        <v>1.0839160839160814E-2</v>
      </c>
      <c r="Q591" s="280">
        <v>0.15632749999999998</v>
      </c>
      <c r="R591" s="280">
        <v>4.5499999999999994E-3</v>
      </c>
      <c r="S591" s="280">
        <v>9.5789376745620949E-2</v>
      </c>
      <c r="T591" s="280">
        <v>1.8154054046755616E-2</v>
      </c>
      <c r="U591" s="280">
        <v>1.3299575306338553E-2</v>
      </c>
      <c r="V591" s="280">
        <v>0</v>
      </c>
      <c r="W591" s="280"/>
      <c r="X591" s="280">
        <v>2.2347517482517463E-3</v>
      </c>
      <c r="Y591" s="280">
        <v>0</v>
      </c>
      <c r="Z591" s="280">
        <v>0</v>
      </c>
      <c r="AA591" s="280">
        <v>0</v>
      </c>
      <c r="AB591" s="280">
        <v>4.6110359049175266E-3</v>
      </c>
      <c r="AC591" s="280">
        <v>3.0800000000000001E-4</v>
      </c>
      <c r="AE591" s="271">
        <f t="shared" si="28"/>
        <v>0.99994049999999812</v>
      </c>
      <c r="AG591" s="192">
        <f t="shared" si="29"/>
        <v>0.29527429375188441</v>
      </c>
    </row>
    <row r="592" spans="1:33" x14ac:dyDescent="0.25">
      <c r="A592" s="1">
        <v>1986</v>
      </c>
      <c r="B592" s="1" t="s">
        <v>25</v>
      </c>
      <c r="C592" s="1" t="str">
        <f t="shared" si="27"/>
        <v>1986NUDefault</v>
      </c>
      <c r="D592" s="56">
        <v>0.15509999999999999</v>
      </c>
      <c r="E592" s="56">
        <v>0.23694999999999999</v>
      </c>
      <c r="F592" s="56">
        <v>0</v>
      </c>
      <c r="G592" s="56">
        <v>3.1099999999999999E-2</v>
      </c>
      <c r="H592" s="56">
        <v>0.14724000000000001</v>
      </c>
      <c r="I592" s="56">
        <v>0</v>
      </c>
      <c r="J592" s="56">
        <v>0</v>
      </c>
      <c r="K592" s="56">
        <v>0</v>
      </c>
      <c r="L592" s="56">
        <v>0</v>
      </c>
      <c r="M592" s="56">
        <v>0</v>
      </c>
      <c r="N592" s="56">
        <v>0.12967999999999991</v>
      </c>
      <c r="O592" s="56">
        <v>0</v>
      </c>
      <c r="P592" s="56">
        <v>0</v>
      </c>
      <c r="Q592" s="56">
        <v>3.6150000000000002E-2</v>
      </c>
      <c r="R592" s="56">
        <v>0</v>
      </c>
      <c r="S592" s="56">
        <v>0.13503000000000001</v>
      </c>
      <c r="T592" s="56">
        <v>4.8490000000000005E-2</v>
      </c>
      <c r="U592" s="56">
        <v>2.8210000000000002E-2</v>
      </c>
      <c r="V592" s="56">
        <v>0</v>
      </c>
      <c r="W592" s="56">
        <v>0</v>
      </c>
      <c r="X592" s="56">
        <v>1.8340000000000002E-2</v>
      </c>
      <c r="Y592" s="56">
        <v>1.521E-2</v>
      </c>
      <c r="Z592" s="56">
        <v>7.1599999999999997E-3</v>
      </c>
      <c r="AA592" s="56">
        <v>0</v>
      </c>
      <c r="AB592" s="56">
        <v>1.1339999999999999E-2</v>
      </c>
      <c r="AC592" s="56">
        <v>0</v>
      </c>
      <c r="AE592" s="271">
        <f t="shared" si="28"/>
        <v>0.99999999999999989</v>
      </c>
      <c r="AG592" s="192">
        <f t="shared" si="29"/>
        <v>0.29993000000000003</v>
      </c>
    </row>
    <row r="593" spans="1:33" x14ac:dyDescent="0.25">
      <c r="A593" s="1">
        <v>1986</v>
      </c>
      <c r="B593" s="1" t="s">
        <v>26</v>
      </c>
      <c r="C593" s="1" t="str">
        <f t="shared" si="27"/>
        <v>1986YTDefault</v>
      </c>
      <c r="D593" s="56">
        <v>0.15509999999999999</v>
      </c>
      <c r="E593" s="56">
        <v>0.23694999999999999</v>
      </c>
      <c r="F593" s="56">
        <v>0</v>
      </c>
      <c r="G593" s="56">
        <v>3.1099999999999999E-2</v>
      </c>
      <c r="H593" s="56">
        <v>0.14724000000000001</v>
      </c>
      <c r="I593" s="56">
        <v>0</v>
      </c>
      <c r="J593" s="56">
        <v>0</v>
      </c>
      <c r="K593" s="56">
        <v>0</v>
      </c>
      <c r="L593" s="56">
        <v>0</v>
      </c>
      <c r="M593" s="56">
        <v>0</v>
      </c>
      <c r="N593" s="56">
        <v>0.12967999999999991</v>
      </c>
      <c r="O593" s="56">
        <v>0</v>
      </c>
      <c r="P593" s="56">
        <v>0</v>
      </c>
      <c r="Q593" s="56">
        <v>3.6150000000000002E-2</v>
      </c>
      <c r="R593" s="56">
        <v>0</v>
      </c>
      <c r="S593" s="56">
        <v>0.13503000000000001</v>
      </c>
      <c r="T593" s="56">
        <v>4.8490000000000005E-2</v>
      </c>
      <c r="U593" s="56">
        <v>2.8210000000000002E-2</v>
      </c>
      <c r="V593" s="56">
        <v>0</v>
      </c>
      <c r="W593" s="56">
        <v>0</v>
      </c>
      <c r="X593" s="56">
        <v>1.8340000000000002E-2</v>
      </c>
      <c r="Y593" s="56">
        <v>1.521E-2</v>
      </c>
      <c r="Z593" s="56">
        <v>7.1599999999999997E-3</v>
      </c>
      <c r="AA593" s="56">
        <v>0</v>
      </c>
      <c r="AB593" s="56">
        <v>1.1339999999999999E-2</v>
      </c>
      <c r="AC593" s="56">
        <v>0</v>
      </c>
      <c r="AE593" s="271">
        <f t="shared" si="28"/>
        <v>0.99999999999999989</v>
      </c>
      <c r="AG593" s="192">
        <f t="shared" si="29"/>
        <v>0.29993000000000003</v>
      </c>
    </row>
    <row r="594" spans="1:33" x14ac:dyDescent="0.25">
      <c r="A594" s="1">
        <v>1986</v>
      </c>
      <c r="B594" s="1" t="s">
        <v>22</v>
      </c>
      <c r="C594" s="1" t="str">
        <f t="shared" si="27"/>
        <v>1986NSDefault</v>
      </c>
      <c r="D594" s="56">
        <v>0.11794</v>
      </c>
      <c r="E594" s="56">
        <v>0.25036000000000003</v>
      </c>
      <c r="F594" s="56">
        <v>0</v>
      </c>
      <c r="G594" s="56">
        <v>3.0640000000000001E-2</v>
      </c>
      <c r="H594" s="56">
        <v>0.11196</v>
      </c>
      <c r="I594" s="56">
        <v>0</v>
      </c>
      <c r="J594" s="56">
        <v>0</v>
      </c>
      <c r="K594" s="56">
        <v>0</v>
      </c>
      <c r="L594" s="56">
        <v>4.4240000000000002E-2</v>
      </c>
      <c r="M594" s="56">
        <v>0</v>
      </c>
      <c r="N594" s="56">
        <v>9.5300000000000051E-2</v>
      </c>
      <c r="O594" s="56">
        <v>0</v>
      </c>
      <c r="P594" s="56">
        <v>0</v>
      </c>
      <c r="Q594" s="56">
        <v>0.12486999999999999</v>
      </c>
      <c r="R594" s="56">
        <v>0</v>
      </c>
      <c r="S594" s="56">
        <v>0.10765000000000001</v>
      </c>
      <c r="T594" s="56">
        <v>5.8110000000000002E-2</v>
      </c>
      <c r="U594" s="56">
        <v>1.7159999999999998E-2</v>
      </c>
      <c r="V594" s="56">
        <v>0</v>
      </c>
      <c r="W594" s="56">
        <v>0</v>
      </c>
      <c r="X594" s="56">
        <v>1.8009999999999998E-2</v>
      </c>
      <c r="Y594" s="56">
        <v>1.6160000000000001E-2</v>
      </c>
      <c r="Z594" s="56">
        <v>7.6E-3</v>
      </c>
      <c r="AA594" s="56">
        <v>0</v>
      </c>
      <c r="AB594" s="56">
        <v>0</v>
      </c>
      <c r="AC594" s="56">
        <v>0</v>
      </c>
      <c r="AE594" s="271">
        <f t="shared" si="28"/>
        <v>1</v>
      </c>
      <c r="AG594" s="192">
        <f t="shared" si="29"/>
        <v>0.34955999999999998</v>
      </c>
    </row>
    <row r="595" spans="1:33" x14ac:dyDescent="0.25">
      <c r="A595" s="1">
        <v>1986</v>
      </c>
      <c r="B595" s="1" t="s">
        <v>21</v>
      </c>
      <c r="C595" s="1" t="str">
        <f t="shared" si="27"/>
        <v>1986NLDefault</v>
      </c>
      <c r="D595" s="56">
        <v>0.15557000000000001</v>
      </c>
      <c r="E595" s="56">
        <v>0.26283999999999996</v>
      </c>
      <c r="F595" s="56">
        <v>0</v>
      </c>
      <c r="G595" s="56">
        <v>2.4199999999999999E-2</v>
      </c>
      <c r="H595" s="56">
        <v>0.14768999999999999</v>
      </c>
      <c r="I595" s="56">
        <v>0</v>
      </c>
      <c r="J595" s="56">
        <v>0</v>
      </c>
      <c r="K595" s="56">
        <v>0</v>
      </c>
      <c r="L595" s="56">
        <v>2.1360000000000001E-2</v>
      </c>
      <c r="M595" s="56">
        <v>0</v>
      </c>
      <c r="N595" s="56">
        <v>0.10552000000000006</v>
      </c>
      <c r="O595" s="56">
        <v>0</v>
      </c>
      <c r="P595" s="56">
        <v>0</v>
      </c>
      <c r="Q595" s="56">
        <v>1.5560000000000001E-2</v>
      </c>
      <c r="R595" s="56">
        <v>0</v>
      </c>
      <c r="S595" s="56">
        <v>9.6149999999999999E-2</v>
      </c>
      <c r="T595" s="56">
        <v>0.10557999999999999</v>
      </c>
      <c r="U595" s="56">
        <v>2.4920000000000001E-2</v>
      </c>
      <c r="V595" s="56">
        <v>0</v>
      </c>
      <c r="W595" s="56">
        <v>0</v>
      </c>
      <c r="X595" s="56">
        <v>2.351E-2</v>
      </c>
      <c r="Y595" s="56">
        <v>8.0499999999999999E-3</v>
      </c>
      <c r="Z595" s="56">
        <v>3.79E-3</v>
      </c>
      <c r="AA595" s="56">
        <v>0</v>
      </c>
      <c r="AB595" s="56">
        <v>5.2599999999999999E-3</v>
      </c>
      <c r="AC595" s="56">
        <v>0</v>
      </c>
      <c r="AE595" s="271">
        <f t="shared" si="28"/>
        <v>1</v>
      </c>
      <c r="AG595" s="192">
        <f t="shared" si="29"/>
        <v>0.28281999999999996</v>
      </c>
    </row>
    <row r="596" spans="1:33" x14ac:dyDescent="0.25">
      <c r="A596" s="1">
        <v>1986</v>
      </c>
      <c r="B596" s="1" t="s">
        <v>17</v>
      </c>
      <c r="C596" s="1" t="str">
        <f t="shared" si="27"/>
        <v>1986MBDefault</v>
      </c>
      <c r="D596" s="56">
        <v>0.13003000000000001</v>
      </c>
      <c r="E596" s="56">
        <v>0.30064000000000002</v>
      </c>
      <c r="F596" s="56">
        <v>0</v>
      </c>
      <c r="G596" s="56">
        <v>3.9039999999999998E-2</v>
      </c>
      <c r="H596" s="56">
        <v>0.12337999999999999</v>
      </c>
      <c r="I596" s="56">
        <v>0</v>
      </c>
      <c r="J596" s="56">
        <v>0</v>
      </c>
      <c r="K596" s="56">
        <v>0</v>
      </c>
      <c r="L596" s="56">
        <v>1.376E-2</v>
      </c>
      <c r="M596" s="56">
        <v>0</v>
      </c>
      <c r="N596" s="56">
        <v>0.10174999999999995</v>
      </c>
      <c r="O596" s="56">
        <v>0</v>
      </c>
      <c r="P596" s="56">
        <v>0</v>
      </c>
      <c r="Q596" s="56">
        <v>1.234E-2</v>
      </c>
      <c r="R596" s="56">
        <v>0</v>
      </c>
      <c r="S596" s="56">
        <v>6.8819999999999992E-2</v>
      </c>
      <c r="T596" s="56">
        <v>0.15640999999999999</v>
      </c>
      <c r="U596" s="56">
        <v>2.7220000000000001E-2</v>
      </c>
      <c r="V596" s="56">
        <v>0</v>
      </c>
      <c r="W596" s="56">
        <v>0</v>
      </c>
      <c r="X596" s="56">
        <v>3.4599999999999995E-3</v>
      </c>
      <c r="Y596" s="56">
        <v>1.034E-2</v>
      </c>
      <c r="Z596" s="56">
        <v>4.8700000000000002E-3</v>
      </c>
      <c r="AA596" s="56">
        <v>0</v>
      </c>
      <c r="AB596" s="56">
        <v>7.9400000000000009E-3</v>
      </c>
      <c r="AC596" s="56">
        <v>0</v>
      </c>
      <c r="AE596" s="271">
        <f t="shared" si="28"/>
        <v>1</v>
      </c>
      <c r="AG596" s="192">
        <f t="shared" si="29"/>
        <v>0.29140000000000005</v>
      </c>
    </row>
    <row r="597" spans="1:33" x14ac:dyDescent="0.25">
      <c r="A597" s="1">
        <v>1986</v>
      </c>
      <c r="B597" s="1" t="s">
        <v>16</v>
      </c>
      <c r="C597" s="1" t="str">
        <f t="shared" si="27"/>
        <v>1986SKDefault</v>
      </c>
      <c r="D597" s="56">
        <v>0.17202999999999999</v>
      </c>
      <c r="E597" s="56">
        <v>0.3251</v>
      </c>
      <c r="F597" s="56">
        <v>0</v>
      </c>
      <c r="G597" s="56">
        <v>3.6580000000000001E-2</v>
      </c>
      <c r="H597" s="56">
        <v>0.16330999999999998</v>
      </c>
      <c r="I597" s="56">
        <v>0</v>
      </c>
      <c r="J597" s="56">
        <v>0</v>
      </c>
      <c r="K597" s="56">
        <v>0</v>
      </c>
      <c r="L597" s="56">
        <v>3.4140000000000004E-2</v>
      </c>
      <c r="M597" s="56">
        <v>0</v>
      </c>
      <c r="N597" s="56">
        <v>5.5500000000000188E-2</v>
      </c>
      <c r="O597" s="56">
        <v>0</v>
      </c>
      <c r="P597" s="56">
        <v>0</v>
      </c>
      <c r="Q597" s="56">
        <v>1.4099999999999998E-3</v>
      </c>
      <c r="R597" s="56">
        <v>0</v>
      </c>
      <c r="S597" s="56">
        <v>6.5589999999999996E-2</v>
      </c>
      <c r="T597" s="56">
        <v>0.10473</v>
      </c>
      <c r="U597" s="56">
        <v>1.4539999999999999E-2</v>
      </c>
      <c r="V597" s="56">
        <v>0</v>
      </c>
      <c r="W597" s="56">
        <v>0</v>
      </c>
      <c r="X597" s="56">
        <v>0</v>
      </c>
      <c r="Y597" s="56">
        <v>1.2030000000000001E-2</v>
      </c>
      <c r="Z597" s="56">
        <v>5.6599999999999992E-3</v>
      </c>
      <c r="AA597" s="56">
        <v>0</v>
      </c>
      <c r="AB597" s="56">
        <v>9.3799999999999994E-3</v>
      </c>
      <c r="AC597" s="56">
        <v>0</v>
      </c>
      <c r="AE597" s="271">
        <f t="shared" si="28"/>
        <v>1</v>
      </c>
      <c r="AG597" s="192">
        <f t="shared" si="29"/>
        <v>0.21334</v>
      </c>
    </row>
    <row r="598" spans="1:33" x14ac:dyDescent="0.25">
      <c r="A598" s="1">
        <v>1986</v>
      </c>
      <c r="B598" s="1" t="s">
        <v>18</v>
      </c>
      <c r="C598" s="1" t="str">
        <f t="shared" si="27"/>
        <v>1986ONDefault</v>
      </c>
      <c r="D598" s="56">
        <v>0.11897000000000001</v>
      </c>
      <c r="E598" s="56">
        <v>0.37048999999999999</v>
      </c>
      <c r="F598" s="56">
        <v>0</v>
      </c>
      <c r="G598" s="56">
        <v>5.5129999999999998E-2</v>
      </c>
      <c r="H598" s="56">
        <v>0.11294</v>
      </c>
      <c r="I598" s="56">
        <v>0</v>
      </c>
      <c r="J598" s="56">
        <v>0</v>
      </c>
      <c r="K598" s="56">
        <v>0</v>
      </c>
      <c r="L598" s="56">
        <v>9.0699999999999999E-3</v>
      </c>
      <c r="M598" s="56">
        <v>0</v>
      </c>
      <c r="N598" s="56">
        <v>8.0669999999999908E-2</v>
      </c>
      <c r="O598" s="56">
        <v>0</v>
      </c>
      <c r="P598" s="56">
        <v>0</v>
      </c>
      <c r="Q598" s="56">
        <v>3.2930000000000001E-2</v>
      </c>
      <c r="R598" s="56">
        <v>0</v>
      </c>
      <c r="S598" s="56">
        <v>7.8810000000000005E-2</v>
      </c>
      <c r="T598" s="56">
        <v>6.6360000000000002E-2</v>
      </c>
      <c r="U598" s="56">
        <v>4.1270000000000001E-2</v>
      </c>
      <c r="V598" s="56">
        <v>0</v>
      </c>
      <c r="W598" s="56">
        <v>0</v>
      </c>
      <c r="X598" s="56">
        <v>3.64E-3</v>
      </c>
      <c r="Y598" s="56">
        <v>1.393E-2</v>
      </c>
      <c r="Z598" s="56">
        <v>6.5500000000000003E-3</v>
      </c>
      <c r="AA598" s="56">
        <v>0</v>
      </c>
      <c r="AB598" s="56">
        <v>9.2399999999999999E-3</v>
      </c>
      <c r="AC598" s="56">
        <v>0</v>
      </c>
      <c r="AD598" s="51"/>
      <c r="AE598" s="271">
        <f t="shared" si="28"/>
        <v>1</v>
      </c>
      <c r="AG598" s="192">
        <f t="shared" si="29"/>
        <v>0.25273000000000001</v>
      </c>
    </row>
    <row r="599" spans="1:33" x14ac:dyDescent="0.25">
      <c r="A599" s="1">
        <v>1986</v>
      </c>
      <c r="B599" s="1" t="s">
        <v>19</v>
      </c>
      <c r="C599" s="1" t="str">
        <f t="shared" si="27"/>
        <v>1986QCDefault</v>
      </c>
      <c r="D599" s="56">
        <v>0.13048999999999999</v>
      </c>
      <c r="E599" s="56">
        <v>0.37932000000000005</v>
      </c>
      <c r="F599" s="56">
        <v>0</v>
      </c>
      <c r="G599" s="56">
        <v>3.9120000000000002E-2</v>
      </c>
      <c r="H599" s="56">
        <v>0.12387000000000001</v>
      </c>
      <c r="I599" s="56">
        <v>0</v>
      </c>
      <c r="J599" s="56">
        <v>0</v>
      </c>
      <c r="K599" s="56">
        <v>0</v>
      </c>
      <c r="L599" s="56">
        <v>1.4670000000000001E-2</v>
      </c>
      <c r="M599" s="56">
        <v>0</v>
      </c>
      <c r="N599" s="56">
        <v>8.0779999999999852E-2</v>
      </c>
      <c r="O599" s="56">
        <v>0</v>
      </c>
      <c r="P599" s="56">
        <v>0</v>
      </c>
      <c r="Q599" s="56">
        <v>4.0160000000000001E-2</v>
      </c>
      <c r="R599" s="56">
        <v>0</v>
      </c>
      <c r="S599" s="56">
        <v>7.2300000000000003E-2</v>
      </c>
      <c r="T599" s="56">
        <v>5.0209999999999998E-2</v>
      </c>
      <c r="U599" s="56">
        <v>4.6920000000000003E-2</v>
      </c>
      <c r="V599" s="56">
        <v>0</v>
      </c>
      <c r="W599" s="56">
        <v>0</v>
      </c>
      <c r="X599" s="56">
        <v>2.33E-3</v>
      </c>
      <c r="Y599" s="56">
        <v>9.1700000000000011E-3</v>
      </c>
      <c r="Z599" s="56">
        <v>4.3099999999999996E-3</v>
      </c>
      <c r="AA599" s="56">
        <v>0</v>
      </c>
      <c r="AB599" s="56">
        <v>6.3499999999999997E-3</v>
      </c>
      <c r="AC599" s="56">
        <v>0</v>
      </c>
      <c r="AE599" s="271">
        <f t="shared" si="28"/>
        <v>1</v>
      </c>
      <c r="AG599" s="192">
        <f t="shared" si="29"/>
        <v>0.23175000000000001</v>
      </c>
    </row>
    <row r="600" spans="1:33" x14ac:dyDescent="0.25">
      <c r="A600" s="1">
        <v>1987</v>
      </c>
      <c r="B600" s="1" t="s">
        <v>20</v>
      </c>
      <c r="C600" s="1" t="str">
        <f t="shared" si="27"/>
        <v>1987NBDefault</v>
      </c>
      <c r="D600" s="56">
        <v>0.16966999999999999</v>
      </c>
      <c r="E600" s="56">
        <v>0.20457999999999998</v>
      </c>
      <c r="F600" s="280">
        <v>0.13852</v>
      </c>
      <c r="G600" s="56">
        <v>3.6920000000000001E-2</v>
      </c>
      <c r="H600" s="280">
        <v>2.2550000000000001E-2</v>
      </c>
      <c r="I600" s="56">
        <v>0</v>
      </c>
      <c r="J600" s="56">
        <v>0</v>
      </c>
      <c r="K600" s="56">
        <v>0</v>
      </c>
      <c r="L600" s="56">
        <v>6.1519999999999998E-2</v>
      </c>
      <c r="M600" s="56">
        <v>0</v>
      </c>
      <c r="N600" s="56">
        <v>0.13861999999999999</v>
      </c>
      <c r="O600" s="56">
        <v>0</v>
      </c>
      <c r="P600" s="56">
        <v>0</v>
      </c>
      <c r="Q600" s="56">
        <v>6.6710000000000005E-2</v>
      </c>
      <c r="R600" s="56">
        <v>0</v>
      </c>
      <c r="S600" s="56">
        <v>6.9089999999999999E-2</v>
      </c>
      <c r="T600" s="56">
        <v>3.7010000000000001E-2</v>
      </c>
      <c r="U600" s="56">
        <v>2.214E-2</v>
      </c>
      <c r="V600" s="56">
        <v>0</v>
      </c>
      <c r="W600" s="56">
        <v>0</v>
      </c>
      <c r="X600" s="56">
        <v>7.7000000000000002E-3</v>
      </c>
      <c r="Y600" s="56">
        <v>1.6979999999999999E-2</v>
      </c>
      <c r="Z600" s="56">
        <v>7.9900000000000006E-3</v>
      </c>
      <c r="AA600" s="56">
        <v>0</v>
      </c>
      <c r="AB600" s="56">
        <v>0</v>
      </c>
      <c r="AC600" s="56">
        <v>0</v>
      </c>
      <c r="AD600" s="51"/>
      <c r="AE600" s="271">
        <f t="shared" si="28"/>
        <v>1</v>
      </c>
      <c r="AG600" s="192">
        <f t="shared" si="29"/>
        <v>0.22762000000000002</v>
      </c>
    </row>
    <row r="601" spans="1:33" x14ac:dyDescent="0.25">
      <c r="A601" s="1">
        <v>1987</v>
      </c>
      <c r="B601" s="1" t="s">
        <v>23</v>
      </c>
      <c r="C601" s="1" t="str">
        <f t="shared" si="27"/>
        <v>1987PEDefault</v>
      </c>
      <c r="D601" s="56">
        <v>6.5180000000000002E-2</v>
      </c>
      <c r="E601" s="56">
        <v>0.21603999999999998</v>
      </c>
      <c r="F601" s="56">
        <v>0</v>
      </c>
      <c r="G601" s="56">
        <v>3.6339999999999997E-2</v>
      </c>
      <c r="H601" s="56">
        <v>6.1879999999999998E-2</v>
      </c>
      <c r="I601" s="56">
        <v>0</v>
      </c>
      <c r="J601" s="56">
        <v>0</v>
      </c>
      <c r="K601" s="56">
        <v>0</v>
      </c>
      <c r="L601" s="56">
        <v>4.5380000000000004E-2</v>
      </c>
      <c r="M601" s="56">
        <v>0</v>
      </c>
      <c r="N601" s="56">
        <v>0.10409000000000002</v>
      </c>
      <c r="O601" s="56">
        <v>0</v>
      </c>
      <c r="P601" s="56">
        <v>0</v>
      </c>
      <c r="Q601" s="56">
        <v>2.6280000000000001E-2</v>
      </c>
      <c r="R601" s="56">
        <v>0</v>
      </c>
      <c r="S601" s="56">
        <v>0.12734999999999999</v>
      </c>
      <c r="T601" s="56">
        <v>0.22370999999999999</v>
      </c>
      <c r="U601" s="56">
        <v>3.4189999999999998E-2</v>
      </c>
      <c r="V601" s="56">
        <v>0</v>
      </c>
      <c r="W601" s="56">
        <v>0</v>
      </c>
      <c r="X601" s="56">
        <v>1.7819999999999999E-2</v>
      </c>
      <c r="Y601" s="56">
        <v>1.9519999999999999E-2</v>
      </c>
      <c r="Z601" s="56">
        <v>9.1800000000000007E-3</v>
      </c>
      <c r="AA601" s="56">
        <v>0</v>
      </c>
      <c r="AB601" s="56">
        <v>1.3040000000000001E-2</v>
      </c>
      <c r="AC601" s="56">
        <v>0</v>
      </c>
      <c r="AE601" s="271">
        <f t="shared" si="28"/>
        <v>0.99999999999999989</v>
      </c>
      <c r="AG601" s="192">
        <f t="shared" si="29"/>
        <v>0.47109000000000001</v>
      </c>
    </row>
    <row r="602" spans="1:33" x14ac:dyDescent="0.25">
      <c r="A602" s="1">
        <v>1987</v>
      </c>
      <c r="B602" s="1" t="s">
        <v>15</v>
      </c>
      <c r="C602" s="1" t="str">
        <f t="shared" si="27"/>
        <v>1987BCDefault</v>
      </c>
      <c r="D602" s="56">
        <v>0.13430999999999998</v>
      </c>
      <c r="E602" s="56">
        <v>0.23588999999999999</v>
      </c>
      <c r="F602" s="56">
        <v>0</v>
      </c>
      <c r="G602" s="56">
        <v>7.8700000000000006E-2</v>
      </c>
      <c r="H602" s="56">
        <v>0.1275</v>
      </c>
      <c r="I602" s="56">
        <v>0</v>
      </c>
      <c r="J602" s="56">
        <v>0</v>
      </c>
      <c r="K602" s="56">
        <v>0</v>
      </c>
      <c r="L602" s="56">
        <v>1.6070000000000001E-2</v>
      </c>
      <c r="M602" s="56">
        <v>0</v>
      </c>
      <c r="N602" s="56">
        <v>8.7189999999999879E-2</v>
      </c>
      <c r="O602" s="56">
        <v>0</v>
      </c>
      <c r="P602" s="56">
        <v>0</v>
      </c>
      <c r="Q602" s="56">
        <v>6.9599999999999995E-2</v>
      </c>
      <c r="R602" s="56">
        <v>0</v>
      </c>
      <c r="S602" s="56">
        <v>9.079000000000001E-2</v>
      </c>
      <c r="T602" s="56">
        <v>7.2569999999999996E-2</v>
      </c>
      <c r="U602" s="56">
        <v>2.46E-2</v>
      </c>
      <c r="V602" s="56">
        <v>0</v>
      </c>
      <c r="W602" s="56">
        <v>1.6070000000000001E-2</v>
      </c>
      <c r="X602" s="56">
        <v>5.1900000000000002E-3</v>
      </c>
      <c r="Y602" s="56">
        <v>1.915E-2</v>
      </c>
      <c r="Z602" s="56">
        <v>9.0100000000000006E-3</v>
      </c>
      <c r="AA602" s="56">
        <v>0</v>
      </c>
      <c r="AB602" s="56">
        <v>1.336E-2</v>
      </c>
      <c r="AC602" s="56">
        <v>0</v>
      </c>
      <c r="AE602" s="271">
        <f t="shared" si="28"/>
        <v>1</v>
      </c>
      <c r="AG602" s="192">
        <f t="shared" si="29"/>
        <v>0.32034000000000007</v>
      </c>
    </row>
    <row r="603" spans="1:33" x14ac:dyDescent="0.25">
      <c r="A603" s="1">
        <v>1987</v>
      </c>
      <c r="B603" s="1" t="s">
        <v>14</v>
      </c>
      <c r="C603" s="1" t="str">
        <f t="shared" si="27"/>
        <v>1987ABDefault</v>
      </c>
      <c r="D603" s="56">
        <v>0.16542999999999999</v>
      </c>
      <c r="E603" s="56">
        <v>0.23619000000000001</v>
      </c>
      <c r="F603" s="56">
        <v>0</v>
      </c>
      <c r="G603" s="56">
        <v>6.2449999999999999E-2</v>
      </c>
      <c r="H603" s="56">
        <v>0.15705</v>
      </c>
      <c r="I603" s="56">
        <v>0</v>
      </c>
      <c r="J603" s="56">
        <v>0</v>
      </c>
      <c r="K603" s="56">
        <v>0</v>
      </c>
      <c r="L603" s="56">
        <v>2.3849999999999996E-2</v>
      </c>
      <c r="M603" s="56">
        <v>0</v>
      </c>
      <c r="N603" s="56">
        <v>8.7909999999999988E-2</v>
      </c>
      <c r="O603" s="56">
        <v>0</v>
      </c>
      <c r="P603" s="56">
        <v>0</v>
      </c>
      <c r="Q603" s="56">
        <v>2.274E-2</v>
      </c>
      <c r="R603" s="56">
        <v>0</v>
      </c>
      <c r="S603" s="56">
        <v>6.9220000000000004E-2</v>
      </c>
      <c r="T603" s="56">
        <v>6.6529999999999992E-2</v>
      </c>
      <c r="U603" s="56">
        <v>2.8450000000000003E-2</v>
      </c>
      <c r="V603" s="56">
        <v>0</v>
      </c>
      <c r="W603" s="56">
        <v>0</v>
      </c>
      <c r="X603" s="56">
        <v>9.9399999999999992E-3</v>
      </c>
      <c r="Y603" s="56">
        <v>1.686E-2</v>
      </c>
      <c r="Z603" s="56">
        <v>2.997E-2</v>
      </c>
      <c r="AA603" s="56">
        <v>0</v>
      </c>
      <c r="AB603" s="56">
        <v>2.341E-2</v>
      </c>
      <c r="AC603" s="56">
        <v>0</v>
      </c>
      <c r="AE603" s="271">
        <f t="shared" si="28"/>
        <v>1</v>
      </c>
      <c r="AG603" s="192">
        <f t="shared" si="29"/>
        <v>0.26711999999999997</v>
      </c>
    </row>
    <row r="604" spans="1:33" x14ac:dyDescent="0.25">
      <c r="A604" s="1">
        <v>1987</v>
      </c>
      <c r="B604" s="1" t="s">
        <v>24</v>
      </c>
      <c r="C604" s="1" t="str">
        <f t="shared" si="27"/>
        <v>1987NTDefault</v>
      </c>
      <c r="D604" s="280">
        <v>0.19618312954598019</v>
      </c>
      <c r="E604" s="280">
        <v>0.21528544017717463</v>
      </c>
      <c r="F604" s="280">
        <v>2.3003099946693206E-2</v>
      </c>
      <c r="G604" s="280">
        <v>0.19089401520645849</v>
      </c>
      <c r="H604" s="280">
        <v>1.1024240417055345E-2</v>
      </c>
      <c r="I604" s="280">
        <v>4.0357295452791667E-2</v>
      </c>
      <c r="J604" s="280">
        <v>3.4999999999999997E-5</v>
      </c>
      <c r="K604" s="280">
        <v>7.4480069930069645E-4</v>
      </c>
      <c r="L604" s="280">
        <v>7.8747481360164264E-3</v>
      </c>
      <c r="M604" s="280">
        <v>0</v>
      </c>
      <c r="N604" s="280">
        <v>0</v>
      </c>
      <c r="O604" s="280">
        <v>8.4252758274824101E-3</v>
      </c>
      <c r="P604" s="280">
        <v>1.0839160839160814E-2</v>
      </c>
      <c r="Q604" s="280">
        <v>0.15632749999999998</v>
      </c>
      <c r="R604" s="280">
        <v>4.5499999999999994E-3</v>
      </c>
      <c r="S604" s="280">
        <v>9.5789376745620949E-2</v>
      </c>
      <c r="T604" s="280">
        <v>1.8154054046755616E-2</v>
      </c>
      <c r="U604" s="280">
        <v>1.3299575306338553E-2</v>
      </c>
      <c r="V604" s="280">
        <v>0</v>
      </c>
      <c r="W604" s="280"/>
      <c r="X604" s="280">
        <v>2.2347517482517463E-3</v>
      </c>
      <c r="Y604" s="280">
        <v>0</v>
      </c>
      <c r="Z604" s="280">
        <v>0</v>
      </c>
      <c r="AA604" s="280">
        <v>0</v>
      </c>
      <c r="AB604" s="280">
        <v>4.6110359049175266E-3</v>
      </c>
      <c r="AC604" s="280">
        <v>3.0800000000000001E-4</v>
      </c>
      <c r="AE604" s="271">
        <f t="shared" si="28"/>
        <v>0.99994049999999812</v>
      </c>
      <c r="AG604" s="192">
        <f t="shared" si="29"/>
        <v>0.29527429375188441</v>
      </c>
    </row>
    <row r="605" spans="1:33" x14ac:dyDescent="0.25">
      <c r="A605" s="1">
        <v>1987</v>
      </c>
      <c r="B605" s="1" t="s">
        <v>25</v>
      </c>
      <c r="C605" s="1" t="str">
        <f t="shared" si="27"/>
        <v>1987NUDefault</v>
      </c>
      <c r="D605" s="56">
        <v>0.15509999999999999</v>
      </c>
      <c r="E605" s="56">
        <v>0.23694999999999999</v>
      </c>
      <c r="F605" s="56">
        <v>0</v>
      </c>
      <c r="G605" s="56">
        <v>3.1099999999999999E-2</v>
      </c>
      <c r="H605" s="56">
        <v>0.14724000000000001</v>
      </c>
      <c r="I605" s="56">
        <v>0</v>
      </c>
      <c r="J605" s="56">
        <v>0</v>
      </c>
      <c r="K605" s="56">
        <v>0</v>
      </c>
      <c r="L605" s="56">
        <v>0</v>
      </c>
      <c r="M605" s="56">
        <v>0</v>
      </c>
      <c r="N605" s="56">
        <v>0.12967999999999991</v>
      </c>
      <c r="O605" s="56">
        <v>0</v>
      </c>
      <c r="P605" s="56">
        <v>0</v>
      </c>
      <c r="Q605" s="56">
        <v>3.6150000000000002E-2</v>
      </c>
      <c r="R605" s="56">
        <v>0</v>
      </c>
      <c r="S605" s="56">
        <v>0.13503000000000001</v>
      </c>
      <c r="T605" s="56">
        <v>4.8490000000000005E-2</v>
      </c>
      <c r="U605" s="56">
        <v>2.8210000000000002E-2</v>
      </c>
      <c r="V605" s="56">
        <v>0</v>
      </c>
      <c r="W605" s="56">
        <v>0</v>
      </c>
      <c r="X605" s="56">
        <v>1.8340000000000002E-2</v>
      </c>
      <c r="Y605" s="56">
        <v>1.521E-2</v>
      </c>
      <c r="Z605" s="56">
        <v>7.1599999999999997E-3</v>
      </c>
      <c r="AA605" s="56">
        <v>0</v>
      </c>
      <c r="AB605" s="56">
        <v>1.1339999999999999E-2</v>
      </c>
      <c r="AC605" s="56">
        <v>0</v>
      </c>
      <c r="AE605" s="271">
        <f t="shared" si="28"/>
        <v>0.99999999999999989</v>
      </c>
      <c r="AG605" s="192">
        <f t="shared" si="29"/>
        <v>0.29993000000000003</v>
      </c>
    </row>
    <row r="606" spans="1:33" x14ac:dyDescent="0.25">
      <c r="A606" s="1">
        <v>1987</v>
      </c>
      <c r="B606" s="1" t="s">
        <v>26</v>
      </c>
      <c r="C606" s="1" t="str">
        <f t="shared" si="27"/>
        <v>1987YTDefault</v>
      </c>
      <c r="D606" s="56">
        <v>0.15509999999999999</v>
      </c>
      <c r="E606" s="56">
        <v>0.23694999999999999</v>
      </c>
      <c r="F606" s="56">
        <v>0</v>
      </c>
      <c r="G606" s="56">
        <v>3.1099999999999999E-2</v>
      </c>
      <c r="H606" s="56">
        <v>0.14724000000000001</v>
      </c>
      <c r="I606" s="56">
        <v>0</v>
      </c>
      <c r="J606" s="56">
        <v>0</v>
      </c>
      <c r="K606" s="56">
        <v>0</v>
      </c>
      <c r="L606" s="56">
        <v>0</v>
      </c>
      <c r="M606" s="56">
        <v>0</v>
      </c>
      <c r="N606" s="56">
        <v>0.12967999999999991</v>
      </c>
      <c r="O606" s="56">
        <v>0</v>
      </c>
      <c r="P606" s="56">
        <v>0</v>
      </c>
      <c r="Q606" s="56">
        <v>3.6150000000000002E-2</v>
      </c>
      <c r="R606" s="56">
        <v>0</v>
      </c>
      <c r="S606" s="56">
        <v>0.13503000000000001</v>
      </c>
      <c r="T606" s="56">
        <v>4.8490000000000005E-2</v>
      </c>
      <c r="U606" s="56">
        <v>2.8210000000000002E-2</v>
      </c>
      <c r="V606" s="56">
        <v>0</v>
      </c>
      <c r="W606" s="56">
        <v>0</v>
      </c>
      <c r="X606" s="56">
        <v>1.8340000000000002E-2</v>
      </c>
      <c r="Y606" s="56">
        <v>1.521E-2</v>
      </c>
      <c r="Z606" s="56">
        <v>7.1599999999999997E-3</v>
      </c>
      <c r="AA606" s="56">
        <v>0</v>
      </c>
      <c r="AB606" s="56">
        <v>1.1339999999999999E-2</v>
      </c>
      <c r="AC606" s="56">
        <v>0</v>
      </c>
      <c r="AE606" s="271">
        <f t="shared" si="28"/>
        <v>0.99999999999999989</v>
      </c>
      <c r="AG606" s="192">
        <f t="shared" si="29"/>
        <v>0.29993000000000003</v>
      </c>
    </row>
    <row r="607" spans="1:33" x14ac:dyDescent="0.25">
      <c r="A607" s="1">
        <v>1987</v>
      </c>
      <c r="B607" s="1" t="s">
        <v>22</v>
      </c>
      <c r="C607" s="1" t="str">
        <f t="shared" si="27"/>
        <v>1987NSDefault</v>
      </c>
      <c r="D607" s="56">
        <v>0.11794</v>
      </c>
      <c r="E607" s="56">
        <v>0.25036000000000003</v>
      </c>
      <c r="F607" s="56">
        <v>0</v>
      </c>
      <c r="G607" s="56">
        <v>3.0640000000000001E-2</v>
      </c>
      <c r="H607" s="56">
        <v>0.11196</v>
      </c>
      <c r="I607" s="56">
        <v>0</v>
      </c>
      <c r="J607" s="56">
        <v>0</v>
      </c>
      <c r="K607" s="56">
        <v>0</v>
      </c>
      <c r="L607" s="56">
        <v>4.4240000000000002E-2</v>
      </c>
      <c r="M607" s="56">
        <v>0</v>
      </c>
      <c r="N607" s="56">
        <v>9.5300000000000051E-2</v>
      </c>
      <c r="O607" s="56">
        <v>0</v>
      </c>
      <c r="P607" s="56">
        <v>0</v>
      </c>
      <c r="Q607" s="56">
        <v>0.12486999999999999</v>
      </c>
      <c r="R607" s="56">
        <v>0</v>
      </c>
      <c r="S607" s="56">
        <v>0.10765000000000001</v>
      </c>
      <c r="T607" s="56">
        <v>5.8110000000000002E-2</v>
      </c>
      <c r="U607" s="56">
        <v>1.7159999999999998E-2</v>
      </c>
      <c r="V607" s="56">
        <v>0</v>
      </c>
      <c r="W607" s="56">
        <v>0</v>
      </c>
      <c r="X607" s="56">
        <v>1.8009999999999998E-2</v>
      </c>
      <c r="Y607" s="56">
        <v>1.6160000000000001E-2</v>
      </c>
      <c r="Z607" s="56">
        <v>7.6E-3</v>
      </c>
      <c r="AA607" s="56">
        <v>0</v>
      </c>
      <c r="AB607" s="56">
        <v>0</v>
      </c>
      <c r="AC607" s="56">
        <v>0</v>
      </c>
      <c r="AE607" s="271">
        <f t="shared" si="28"/>
        <v>1</v>
      </c>
      <c r="AG607" s="192">
        <f t="shared" si="29"/>
        <v>0.34955999999999998</v>
      </c>
    </row>
    <row r="608" spans="1:33" x14ac:dyDescent="0.25">
      <c r="A608" s="1">
        <v>1987</v>
      </c>
      <c r="B608" s="1" t="s">
        <v>21</v>
      </c>
      <c r="C608" s="1" t="str">
        <f t="shared" si="27"/>
        <v>1987NLDefault</v>
      </c>
      <c r="D608" s="56">
        <v>0.15557000000000001</v>
      </c>
      <c r="E608" s="56">
        <v>0.26283999999999996</v>
      </c>
      <c r="F608" s="56">
        <v>0</v>
      </c>
      <c r="G608" s="56">
        <v>2.4199999999999999E-2</v>
      </c>
      <c r="H608" s="56">
        <v>0.14768999999999999</v>
      </c>
      <c r="I608" s="56">
        <v>0</v>
      </c>
      <c r="J608" s="56">
        <v>0</v>
      </c>
      <c r="K608" s="56">
        <v>0</v>
      </c>
      <c r="L608" s="56">
        <v>2.1360000000000001E-2</v>
      </c>
      <c r="M608" s="56">
        <v>0</v>
      </c>
      <c r="N608" s="56">
        <v>0.10552000000000006</v>
      </c>
      <c r="O608" s="56">
        <v>0</v>
      </c>
      <c r="P608" s="56">
        <v>0</v>
      </c>
      <c r="Q608" s="56">
        <v>1.5560000000000001E-2</v>
      </c>
      <c r="R608" s="56">
        <v>0</v>
      </c>
      <c r="S608" s="56">
        <v>9.6149999999999999E-2</v>
      </c>
      <c r="T608" s="56">
        <v>0.10557999999999999</v>
      </c>
      <c r="U608" s="56">
        <v>2.4920000000000001E-2</v>
      </c>
      <c r="V608" s="56">
        <v>0</v>
      </c>
      <c r="W608" s="56">
        <v>0</v>
      </c>
      <c r="X608" s="56">
        <v>2.351E-2</v>
      </c>
      <c r="Y608" s="56">
        <v>8.0499999999999999E-3</v>
      </c>
      <c r="Z608" s="56">
        <v>3.79E-3</v>
      </c>
      <c r="AA608" s="56">
        <v>0</v>
      </c>
      <c r="AB608" s="56">
        <v>5.2599999999999999E-3</v>
      </c>
      <c r="AC608" s="56">
        <v>0</v>
      </c>
      <c r="AE608" s="271">
        <f t="shared" si="28"/>
        <v>1</v>
      </c>
      <c r="AG608" s="192">
        <f t="shared" si="29"/>
        <v>0.28281999999999996</v>
      </c>
    </row>
    <row r="609" spans="1:33" x14ac:dyDescent="0.25">
      <c r="A609" s="1">
        <v>1987</v>
      </c>
      <c r="B609" s="1" t="s">
        <v>17</v>
      </c>
      <c r="C609" s="1" t="str">
        <f t="shared" si="27"/>
        <v>1987MBDefault</v>
      </c>
      <c r="D609" s="56">
        <v>0.13003000000000001</v>
      </c>
      <c r="E609" s="56">
        <v>0.30064000000000002</v>
      </c>
      <c r="F609" s="56">
        <v>0</v>
      </c>
      <c r="G609" s="56">
        <v>3.9039999999999998E-2</v>
      </c>
      <c r="H609" s="56">
        <v>0.12337999999999999</v>
      </c>
      <c r="I609" s="56">
        <v>0</v>
      </c>
      <c r="J609" s="56">
        <v>0</v>
      </c>
      <c r="K609" s="56">
        <v>0</v>
      </c>
      <c r="L609" s="56">
        <v>1.376E-2</v>
      </c>
      <c r="M609" s="56">
        <v>0</v>
      </c>
      <c r="N609" s="56">
        <v>0.10174999999999995</v>
      </c>
      <c r="O609" s="56">
        <v>0</v>
      </c>
      <c r="P609" s="56">
        <v>0</v>
      </c>
      <c r="Q609" s="56">
        <v>1.234E-2</v>
      </c>
      <c r="R609" s="56">
        <v>0</v>
      </c>
      <c r="S609" s="56">
        <v>6.8819999999999992E-2</v>
      </c>
      <c r="T609" s="56">
        <v>0.15640999999999999</v>
      </c>
      <c r="U609" s="56">
        <v>2.7220000000000001E-2</v>
      </c>
      <c r="V609" s="56">
        <v>0</v>
      </c>
      <c r="W609" s="56">
        <v>0</v>
      </c>
      <c r="X609" s="56">
        <v>3.4599999999999995E-3</v>
      </c>
      <c r="Y609" s="56">
        <v>1.034E-2</v>
      </c>
      <c r="Z609" s="56">
        <v>4.8700000000000002E-3</v>
      </c>
      <c r="AA609" s="56">
        <v>0</v>
      </c>
      <c r="AB609" s="56">
        <v>7.9400000000000009E-3</v>
      </c>
      <c r="AC609" s="56">
        <v>0</v>
      </c>
      <c r="AE609" s="271">
        <f t="shared" si="28"/>
        <v>1</v>
      </c>
      <c r="AG609" s="192">
        <f t="shared" si="29"/>
        <v>0.29140000000000005</v>
      </c>
    </row>
    <row r="610" spans="1:33" x14ac:dyDescent="0.25">
      <c r="A610" s="1">
        <v>1987</v>
      </c>
      <c r="B610" s="1" t="s">
        <v>16</v>
      </c>
      <c r="C610" s="1" t="str">
        <f t="shared" si="27"/>
        <v>1987SKDefault</v>
      </c>
      <c r="D610" s="56">
        <v>0.17202999999999999</v>
      </c>
      <c r="E610" s="56">
        <v>0.3251</v>
      </c>
      <c r="F610" s="56">
        <v>0</v>
      </c>
      <c r="G610" s="56">
        <v>3.6580000000000001E-2</v>
      </c>
      <c r="H610" s="56">
        <v>0.16330999999999998</v>
      </c>
      <c r="I610" s="56">
        <v>0</v>
      </c>
      <c r="J610" s="56">
        <v>0</v>
      </c>
      <c r="K610" s="56">
        <v>0</v>
      </c>
      <c r="L610" s="56">
        <v>3.4140000000000004E-2</v>
      </c>
      <c r="M610" s="56">
        <v>0</v>
      </c>
      <c r="N610" s="56">
        <v>5.5500000000000188E-2</v>
      </c>
      <c r="O610" s="56">
        <v>0</v>
      </c>
      <c r="P610" s="56">
        <v>0</v>
      </c>
      <c r="Q610" s="56">
        <v>1.4099999999999998E-3</v>
      </c>
      <c r="R610" s="56">
        <v>0</v>
      </c>
      <c r="S610" s="56">
        <v>6.5589999999999996E-2</v>
      </c>
      <c r="T610" s="56">
        <v>0.10473</v>
      </c>
      <c r="U610" s="56">
        <v>1.4539999999999999E-2</v>
      </c>
      <c r="V610" s="56">
        <v>0</v>
      </c>
      <c r="W610" s="56">
        <v>0</v>
      </c>
      <c r="X610" s="56">
        <v>0</v>
      </c>
      <c r="Y610" s="56">
        <v>1.2030000000000001E-2</v>
      </c>
      <c r="Z610" s="56">
        <v>5.6599999999999992E-3</v>
      </c>
      <c r="AA610" s="56">
        <v>0</v>
      </c>
      <c r="AB610" s="56">
        <v>9.3799999999999994E-3</v>
      </c>
      <c r="AC610" s="56">
        <v>0</v>
      </c>
      <c r="AE610" s="271">
        <f t="shared" si="28"/>
        <v>1</v>
      </c>
      <c r="AG610" s="192">
        <f t="shared" si="29"/>
        <v>0.21334</v>
      </c>
    </row>
    <row r="611" spans="1:33" x14ac:dyDescent="0.25">
      <c r="A611" s="1">
        <v>1987</v>
      </c>
      <c r="B611" s="1" t="s">
        <v>18</v>
      </c>
      <c r="C611" s="1" t="str">
        <f t="shared" si="27"/>
        <v>1987ONDefault</v>
      </c>
      <c r="D611" s="56">
        <v>0.11897000000000001</v>
      </c>
      <c r="E611" s="56">
        <v>0.37048999999999999</v>
      </c>
      <c r="F611" s="56">
        <v>0</v>
      </c>
      <c r="G611" s="56">
        <v>5.5129999999999998E-2</v>
      </c>
      <c r="H611" s="56">
        <v>0.11294</v>
      </c>
      <c r="I611" s="56">
        <v>0</v>
      </c>
      <c r="J611" s="56">
        <v>0</v>
      </c>
      <c r="K611" s="56">
        <v>0</v>
      </c>
      <c r="L611" s="56">
        <v>9.0699999999999999E-3</v>
      </c>
      <c r="M611" s="56">
        <v>0</v>
      </c>
      <c r="N611" s="56">
        <v>8.0669999999999908E-2</v>
      </c>
      <c r="O611" s="56">
        <v>0</v>
      </c>
      <c r="P611" s="56">
        <v>0</v>
      </c>
      <c r="Q611" s="56">
        <v>3.2930000000000001E-2</v>
      </c>
      <c r="R611" s="56">
        <v>0</v>
      </c>
      <c r="S611" s="56">
        <v>7.8810000000000005E-2</v>
      </c>
      <c r="T611" s="56">
        <v>6.6360000000000002E-2</v>
      </c>
      <c r="U611" s="56">
        <v>4.1270000000000001E-2</v>
      </c>
      <c r="V611" s="56">
        <v>0</v>
      </c>
      <c r="W611" s="56">
        <v>0</v>
      </c>
      <c r="X611" s="56">
        <v>3.64E-3</v>
      </c>
      <c r="Y611" s="56">
        <v>1.393E-2</v>
      </c>
      <c r="Z611" s="56">
        <v>6.5500000000000003E-3</v>
      </c>
      <c r="AA611" s="56">
        <v>0</v>
      </c>
      <c r="AB611" s="56">
        <v>9.2399999999999999E-3</v>
      </c>
      <c r="AC611" s="56">
        <v>0</v>
      </c>
      <c r="AD611" s="51"/>
      <c r="AE611" s="271">
        <f t="shared" si="28"/>
        <v>1</v>
      </c>
      <c r="AG611" s="192">
        <f t="shared" si="29"/>
        <v>0.25273000000000001</v>
      </c>
    </row>
    <row r="612" spans="1:33" x14ac:dyDescent="0.25">
      <c r="A612" s="1">
        <v>1987</v>
      </c>
      <c r="B612" s="1" t="s">
        <v>19</v>
      </c>
      <c r="C612" s="1" t="str">
        <f t="shared" si="27"/>
        <v>1987QCDefault</v>
      </c>
      <c r="D612" s="56">
        <v>0.13048999999999999</v>
      </c>
      <c r="E612" s="56">
        <v>0.37932000000000005</v>
      </c>
      <c r="F612" s="56">
        <v>0</v>
      </c>
      <c r="G612" s="56">
        <v>3.9120000000000002E-2</v>
      </c>
      <c r="H612" s="56">
        <v>0.12387000000000001</v>
      </c>
      <c r="I612" s="56">
        <v>0</v>
      </c>
      <c r="J612" s="56">
        <v>0</v>
      </c>
      <c r="K612" s="56">
        <v>0</v>
      </c>
      <c r="L612" s="56">
        <v>1.4670000000000001E-2</v>
      </c>
      <c r="M612" s="56">
        <v>0</v>
      </c>
      <c r="N612" s="56">
        <v>8.0779999999999852E-2</v>
      </c>
      <c r="O612" s="56">
        <v>0</v>
      </c>
      <c r="P612" s="56">
        <v>0</v>
      </c>
      <c r="Q612" s="56">
        <v>4.0160000000000001E-2</v>
      </c>
      <c r="R612" s="56">
        <v>0</v>
      </c>
      <c r="S612" s="56">
        <v>7.2300000000000003E-2</v>
      </c>
      <c r="T612" s="56">
        <v>5.0209999999999998E-2</v>
      </c>
      <c r="U612" s="56">
        <v>4.6920000000000003E-2</v>
      </c>
      <c r="V612" s="56">
        <v>0</v>
      </c>
      <c r="W612" s="56">
        <v>0</v>
      </c>
      <c r="X612" s="56">
        <v>2.33E-3</v>
      </c>
      <c r="Y612" s="56">
        <v>9.1700000000000011E-3</v>
      </c>
      <c r="Z612" s="56">
        <v>4.3099999999999996E-3</v>
      </c>
      <c r="AA612" s="56">
        <v>0</v>
      </c>
      <c r="AB612" s="56">
        <v>6.3499999999999997E-3</v>
      </c>
      <c r="AC612" s="56">
        <v>0</v>
      </c>
      <c r="AE612" s="271">
        <f t="shared" si="28"/>
        <v>1</v>
      </c>
      <c r="AG612" s="192">
        <f t="shared" si="29"/>
        <v>0.23175000000000001</v>
      </c>
    </row>
    <row r="613" spans="1:33" x14ac:dyDescent="0.25">
      <c r="A613" s="1">
        <v>1988</v>
      </c>
      <c r="B613" s="1" t="s">
        <v>20</v>
      </c>
      <c r="C613" s="1" t="str">
        <f t="shared" si="27"/>
        <v>1988NBDefault</v>
      </c>
      <c r="D613" s="56">
        <v>0.16966999999999999</v>
      </c>
      <c r="E613" s="56">
        <v>0.20457999999999998</v>
      </c>
      <c r="F613" s="280">
        <v>0.13852</v>
      </c>
      <c r="G613" s="56">
        <v>3.6920000000000001E-2</v>
      </c>
      <c r="H613" s="280">
        <v>2.2550000000000001E-2</v>
      </c>
      <c r="I613" s="56">
        <v>0</v>
      </c>
      <c r="J613" s="56">
        <v>0</v>
      </c>
      <c r="K613" s="56">
        <v>0</v>
      </c>
      <c r="L613" s="56">
        <v>6.1519999999999998E-2</v>
      </c>
      <c r="M613" s="56">
        <v>0</v>
      </c>
      <c r="N613" s="56">
        <v>0.13861999999999999</v>
      </c>
      <c r="O613" s="56">
        <v>0</v>
      </c>
      <c r="P613" s="56">
        <v>0</v>
      </c>
      <c r="Q613" s="56">
        <v>6.6710000000000005E-2</v>
      </c>
      <c r="R613" s="56">
        <v>0</v>
      </c>
      <c r="S613" s="56">
        <v>6.9089999999999999E-2</v>
      </c>
      <c r="T613" s="56">
        <v>3.7010000000000001E-2</v>
      </c>
      <c r="U613" s="56">
        <v>2.214E-2</v>
      </c>
      <c r="V613" s="56">
        <v>0</v>
      </c>
      <c r="W613" s="56">
        <v>0</v>
      </c>
      <c r="X613" s="56">
        <v>7.7000000000000002E-3</v>
      </c>
      <c r="Y613" s="56">
        <v>1.6979999999999999E-2</v>
      </c>
      <c r="Z613" s="56">
        <v>7.9900000000000006E-3</v>
      </c>
      <c r="AA613" s="56">
        <v>0</v>
      </c>
      <c r="AB613" s="56">
        <v>0</v>
      </c>
      <c r="AC613" s="56">
        <v>0</v>
      </c>
      <c r="AD613" s="51"/>
      <c r="AE613" s="271">
        <f t="shared" si="28"/>
        <v>1</v>
      </c>
      <c r="AG613" s="192">
        <f t="shared" si="29"/>
        <v>0.22762000000000002</v>
      </c>
    </row>
    <row r="614" spans="1:33" x14ac:dyDescent="0.25">
      <c r="A614" s="1">
        <v>1988</v>
      </c>
      <c r="B614" s="1" t="s">
        <v>23</v>
      </c>
      <c r="C614" s="1" t="str">
        <f t="shared" si="27"/>
        <v>1988PEDefault</v>
      </c>
      <c r="D614" s="56">
        <v>6.5180000000000002E-2</v>
      </c>
      <c r="E614" s="56">
        <v>0.21603999999999998</v>
      </c>
      <c r="F614" s="56">
        <v>0</v>
      </c>
      <c r="G614" s="56">
        <v>3.6339999999999997E-2</v>
      </c>
      <c r="H614" s="56">
        <v>6.1879999999999998E-2</v>
      </c>
      <c r="I614" s="56">
        <v>0</v>
      </c>
      <c r="J614" s="56">
        <v>0</v>
      </c>
      <c r="K614" s="56">
        <v>0</v>
      </c>
      <c r="L614" s="56">
        <v>4.5380000000000004E-2</v>
      </c>
      <c r="M614" s="56">
        <v>0</v>
      </c>
      <c r="N614" s="56">
        <v>0.10409000000000002</v>
      </c>
      <c r="O614" s="56">
        <v>0</v>
      </c>
      <c r="P614" s="56">
        <v>0</v>
      </c>
      <c r="Q614" s="56">
        <v>2.6280000000000001E-2</v>
      </c>
      <c r="R614" s="56">
        <v>0</v>
      </c>
      <c r="S614" s="56">
        <v>0.12734999999999999</v>
      </c>
      <c r="T614" s="56">
        <v>0.22370999999999999</v>
      </c>
      <c r="U614" s="56">
        <v>3.4189999999999998E-2</v>
      </c>
      <c r="V614" s="56">
        <v>0</v>
      </c>
      <c r="W614" s="56">
        <v>0</v>
      </c>
      <c r="X614" s="56">
        <v>1.7819999999999999E-2</v>
      </c>
      <c r="Y614" s="56">
        <v>1.9519999999999999E-2</v>
      </c>
      <c r="Z614" s="56">
        <v>9.1800000000000007E-3</v>
      </c>
      <c r="AA614" s="56">
        <v>0</v>
      </c>
      <c r="AB614" s="56">
        <v>1.3040000000000001E-2</v>
      </c>
      <c r="AC614" s="56">
        <v>0</v>
      </c>
      <c r="AE614" s="271">
        <f t="shared" si="28"/>
        <v>0.99999999999999989</v>
      </c>
      <c r="AG614" s="192">
        <f t="shared" si="29"/>
        <v>0.47109000000000001</v>
      </c>
    </row>
    <row r="615" spans="1:33" x14ac:dyDescent="0.25">
      <c r="A615" s="1">
        <v>1988</v>
      </c>
      <c r="B615" s="1" t="s">
        <v>15</v>
      </c>
      <c r="C615" s="1" t="str">
        <f t="shared" si="27"/>
        <v>1988BCDefault</v>
      </c>
      <c r="D615" s="56">
        <v>0.13430999999999998</v>
      </c>
      <c r="E615" s="56">
        <v>0.23588999999999999</v>
      </c>
      <c r="F615" s="56">
        <v>0</v>
      </c>
      <c r="G615" s="56">
        <v>7.8700000000000006E-2</v>
      </c>
      <c r="H615" s="56">
        <v>0.1275</v>
      </c>
      <c r="I615" s="56">
        <v>0</v>
      </c>
      <c r="J615" s="56">
        <v>0</v>
      </c>
      <c r="K615" s="56">
        <v>0</v>
      </c>
      <c r="L615" s="56">
        <v>1.6070000000000001E-2</v>
      </c>
      <c r="M615" s="56">
        <v>0</v>
      </c>
      <c r="N615" s="56">
        <v>8.7189999999999879E-2</v>
      </c>
      <c r="O615" s="56">
        <v>0</v>
      </c>
      <c r="P615" s="56">
        <v>0</v>
      </c>
      <c r="Q615" s="56">
        <v>6.9599999999999995E-2</v>
      </c>
      <c r="R615" s="56">
        <v>0</v>
      </c>
      <c r="S615" s="56">
        <v>9.079000000000001E-2</v>
      </c>
      <c r="T615" s="56">
        <v>7.2569999999999996E-2</v>
      </c>
      <c r="U615" s="56">
        <v>2.46E-2</v>
      </c>
      <c r="V615" s="56">
        <v>0</v>
      </c>
      <c r="W615" s="56">
        <v>1.6070000000000001E-2</v>
      </c>
      <c r="X615" s="56">
        <v>5.1900000000000002E-3</v>
      </c>
      <c r="Y615" s="56">
        <v>1.915E-2</v>
      </c>
      <c r="Z615" s="56">
        <v>9.0100000000000006E-3</v>
      </c>
      <c r="AA615" s="56">
        <v>0</v>
      </c>
      <c r="AB615" s="56">
        <v>1.336E-2</v>
      </c>
      <c r="AC615" s="56">
        <v>0</v>
      </c>
      <c r="AE615" s="271">
        <f t="shared" si="28"/>
        <v>1</v>
      </c>
      <c r="AG615" s="192">
        <f t="shared" si="29"/>
        <v>0.32034000000000007</v>
      </c>
    </row>
    <row r="616" spans="1:33" x14ac:dyDescent="0.25">
      <c r="A616" s="1">
        <v>1988</v>
      </c>
      <c r="B616" s="1" t="s">
        <v>14</v>
      </c>
      <c r="C616" s="1" t="str">
        <f t="shared" si="27"/>
        <v>1988ABDefault</v>
      </c>
      <c r="D616" s="56">
        <v>0.16542999999999999</v>
      </c>
      <c r="E616" s="56">
        <v>0.23619000000000001</v>
      </c>
      <c r="F616" s="56">
        <v>0</v>
      </c>
      <c r="G616" s="56">
        <v>6.2449999999999999E-2</v>
      </c>
      <c r="H616" s="56">
        <v>0.15705</v>
      </c>
      <c r="I616" s="56">
        <v>0</v>
      </c>
      <c r="J616" s="56">
        <v>0</v>
      </c>
      <c r="K616" s="56">
        <v>0</v>
      </c>
      <c r="L616" s="56">
        <v>2.3849999999999996E-2</v>
      </c>
      <c r="M616" s="56">
        <v>0</v>
      </c>
      <c r="N616" s="56">
        <v>8.7909999999999988E-2</v>
      </c>
      <c r="O616" s="56">
        <v>0</v>
      </c>
      <c r="P616" s="56">
        <v>0</v>
      </c>
      <c r="Q616" s="56">
        <v>2.274E-2</v>
      </c>
      <c r="R616" s="56">
        <v>0</v>
      </c>
      <c r="S616" s="56">
        <v>6.9220000000000004E-2</v>
      </c>
      <c r="T616" s="56">
        <v>6.6529999999999992E-2</v>
      </c>
      <c r="U616" s="56">
        <v>2.8450000000000003E-2</v>
      </c>
      <c r="V616" s="56">
        <v>0</v>
      </c>
      <c r="W616" s="56">
        <v>0</v>
      </c>
      <c r="X616" s="56">
        <v>9.9399999999999992E-3</v>
      </c>
      <c r="Y616" s="56">
        <v>1.686E-2</v>
      </c>
      <c r="Z616" s="56">
        <v>2.997E-2</v>
      </c>
      <c r="AA616" s="56">
        <v>0</v>
      </c>
      <c r="AB616" s="56">
        <v>2.341E-2</v>
      </c>
      <c r="AC616" s="56">
        <v>0</v>
      </c>
      <c r="AE616" s="271">
        <f t="shared" si="28"/>
        <v>1</v>
      </c>
      <c r="AG616" s="192">
        <f t="shared" si="29"/>
        <v>0.26711999999999997</v>
      </c>
    </row>
    <row r="617" spans="1:33" x14ac:dyDescent="0.25">
      <c r="A617" s="1">
        <v>1988</v>
      </c>
      <c r="B617" s="1" t="s">
        <v>24</v>
      </c>
      <c r="C617" s="1" t="str">
        <f t="shared" si="27"/>
        <v>1988NTDefault</v>
      </c>
      <c r="D617" s="280">
        <v>0.19618312954598019</v>
      </c>
      <c r="E617" s="280">
        <v>0.21528544017717463</v>
      </c>
      <c r="F617" s="280">
        <v>2.3003099946693206E-2</v>
      </c>
      <c r="G617" s="280">
        <v>0.19089401520645849</v>
      </c>
      <c r="H617" s="280">
        <v>1.1024240417055345E-2</v>
      </c>
      <c r="I617" s="280">
        <v>4.0357295452791667E-2</v>
      </c>
      <c r="J617" s="280">
        <v>3.4999999999999997E-5</v>
      </c>
      <c r="K617" s="280">
        <v>7.4480069930069645E-4</v>
      </c>
      <c r="L617" s="280">
        <v>7.8747481360164264E-3</v>
      </c>
      <c r="M617" s="280">
        <v>0</v>
      </c>
      <c r="N617" s="280">
        <v>0</v>
      </c>
      <c r="O617" s="280">
        <v>8.4252758274824101E-3</v>
      </c>
      <c r="P617" s="280">
        <v>1.0839160839160814E-2</v>
      </c>
      <c r="Q617" s="280">
        <v>0.15632749999999998</v>
      </c>
      <c r="R617" s="280">
        <v>4.5499999999999994E-3</v>
      </c>
      <c r="S617" s="280">
        <v>9.5789376745620949E-2</v>
      </c>
      <c r="T617" s="280">
        <v>1.8154054046755616E-2</v>
      </c>
      <c r="U617" s="280">
        <v>1.3299575306338553E-2</v>
      </c>
      <c r="V617" s="280">
        <v>0</v>
      </c>
      <c r="W617" s="280"/>
      <c r="X617" s="280">
        <v>2.2347517482517463E-3</v>
      </c>
      <c r="Y617" s="280">
        <v>0</v>
      </c>
      <c r="Z617" s="280">
        <v>0</v>
      </c>
      <c r="AA617" s="280">
        <v>0</v>
      </c>
      <c r="AB617" s="280">
        <v>4.6110359049175266E-3</v>
      </c>
      <c r="AC617" s="280">
        <v>3.0800000000000001E-4</v>
      </c>
      <c r="AE617" s="271">
        <f t="shared" si="28"/>
        <v>0.99994049999999812</v>
      </c>
      <c r="AG617" s="192">
        <f t="shared" si="29"/>
        <v>0.29527429375188441</v>
      </c>
    </row>
    <row r="618" spans="1:33" x14ac:dyDescent="0.25">
      <c r="A618" s="1">
        <v>1988</v>
      </c>
      <c r="B618" s="1" t="s">
        <v>25</v>
      </c>
      <c r="C618" s="1" t="str">
        <f t="shared" si="27"/>
        <v>1988NUDefault</v>
      </c>
      <c r="D618" s="56">
        <v>0.15509999999999999</v>
      </c>
      <c r="E618" s="56">
        <v>0.23694999999999999</v>
      </c>
      <c r="F618" s="56">
        <v>0</v>
      </c>
      <c r="G618" s="56">
        <v>3.1099999999999999E-2</v>
      </c>
      <c r="H618" s="56">
        <v>0.14724000000000001</v>
      </c>
      <c r="I618" s="56">
        <v>0</v>
      </c>
      <c r="J618" s="56">
        <v>0</v>
      </c>
      <c r="K618" s="56">
        <v>0</v>
      </c>
      <c r="L618" s="56">
        <v>0</v>
      </c>
      <c r="M618" s="56">
        <v>0</v>
      </c>
      <c r="N618" s="56">
        <v>0.12967999999999991</v>
      </c>
      <c r="O618" s="56">
        <v>0</v>
      </c>
      <c r="P618" s="56">
        <v>0</v>
      </c>
      <c r="Q618" s="56">
        <v>3.6150000000000002E-2</v>
      </c>
      <c r="R618" s="56">
        <v>0</v>
      </c>
      <c r="S618" s="56">
        <v>0.13503000000000001</v>
      </c>
      <c r="T618" s="56">
        <v>4.8490000000000005E-2</v>
      </c>
      <c r="U618" s="56">
        <v>2.8210000000000002E-2</v>
      </c>
      <c r="V618" s="56">
        <v>0</v>
      </c>
      <c r="W618" s="56">
        <v>0</v>
      </c>
      <c r="X618" s="56">
        <v>1.8340000000000002E-2</v>
      </c>
      <c r="Y618" s="56">
        <v>1.521E-2</v>
      </c>
      <c r="Z618" s="56">
        <v>7.1599999999999997E-3</v>
      </c>
      <c r="AA618" s="56">
        <v>0</v>
      </c>
      <c r="AB618" s="56">
        <v>1.1339999999999999E-2</v>
      </c>
      <c r="AC618" s="56">
        <v>0</v>
      </c>
      <c r="AE618" s="271">
        <f t="shared" si="28"/>
        <v>0.99999999999999989</v>
      </c>
      <c r="AG618" s="192">
        <f t="shared" si="29"/>
        <v>0.29993000000000003</v>
      </c>
    </row>
    <row r="619" spans="1:33" x14ac:dyDescent="0.25">
      <c r="A619" s="1">
        <v>1988</v>
      </c>
      <c r="B619" s="1" t="s">
        <v>26</v>
      </c>
      <c r="C619" s="1" t="str">
        <f t="shared" si="27"/>
        <v>1988YTDefault</v>
      </c>
      <c r="D619" s="56">
        <v>0.15509999999999999</v>
      </c>
      <c r="E619" s="56">
        <v>0.23694999999999999</v>
      </c>
      <c r="F619" s="56">
        <v>0</v>
      </c>
      <c r="G619" s="56">
        <v>3.1099999999999999E-2</v>
      </c>
      <c r="H619" s="56">
        <v>0.14724000000000001</v>
      </c>
      <c r="I619" s="56">
        <v>0</v>
      </c>
      <c r="J619" s="56">
        <v>0</v>
      </c>
      <c r="K619" s="56">
        <v>0</v>
      </c>
      <c r="L619" s="56">
        <v>0</v>
      </c>
      <c r="M619" s="56">
        <v>0</v>
      </c>
      <c r="N619" s="56">
        <v>0.12967999999999991</v>
      </c>
      <c r="O619" s="56">
        <v>0</v>
      </c>
      <c r="P619" s="56">
        <v>0</v>
      </c>
      <c r="Q619" s="56">
        <v>3.6150000000000002E-2</v>
      </c>
      <c r="R619" s="56">
        <v>0</v>
      </c>
      <c r="S619" s="56">
        <v>0.13503000000000001</v>
      </c>
      <c r="T619" s="56">
        <v>4.8490000000000005E-2</v>
      </c>
      <c r="U619" s="56">
        <v>2.8210000000000002E-2</v>
      </c>
      <c r="V619" s="56">
        <v>0</v>
      </c>
      <c r="W619" s="56">
        <v>0</v>
      </c>
      <c r="X619" s="56">
        <v>1.8340000000000002E-2</v>
      </c>
      <c r="Y619" s="56">
        <v>1.521E-2</v>
      </c>
      <c r="Z619" s="56">
        <v>7.1599999999999997E-3</v>
      </c>
      <c r="AA619" s="56">
        <v>0</v>
      </c>
      <c r="AB619" s="56">
        <v>1.1339999999999999E-2</v>
      </c>
      <c r="AC619" s="56">
        <v>0</v>
      </c>
      <c r="AE619" s="271">
        <f t="shared" si="28"/>
        <v>0.99999999999999989</v>
      </c>
      <c r="AG619" s="192">
        <f t="shared" si="29"/>
        <v>0.29993000000000003</v>
      </c>
    </row>
    <row r="620" spans="1:33" x14ac:dyDescent="0.25">
      <c r="A620" s="1">
        <v>1988</v>
      </c>
      <c r="B620" s="1" t="s">
        <v>22</v>
      </c>
      <c r="C620" s="1" t="str">
        <f t="shared" si="27"/>
        <v>1988NSDefault</v>
      </c>
      <c r="D620" s="56">
        <v>0.11794</v>
      </c>
      <c r="E620" s="56">
        <v>0.25036000000000003</v>
      </c>
      <c r="F620" s="56">
        <v>0</v>
      </c>
      <c r="G620" s="56">
        <v>3.0640000000000001E-2</v>
      </c>
      <c r="H620" s="56">
        <v>0.11196</v>
      </c>
      <c r="I620" s="56">
        <v>0</v>
      </c>
      <c r="J620" s="56">
        <v>0</v>
      </c>
      <c r="K620" s="56">
        <v>0</v>
      </c>
      <c r="L620" s="56">
        <v>4.4240000000000002E-2</v>
      </c>
      <c r="M620" s="56">
        <v>0</v>
      </c>
      <c r="N620" s="56">
        <v>9.5300000000000051E-2</v>
      </c>
      <c r="O620" s="56">
        <v>0</v>
      </c>
      <c r="P620" s="56">
        <v>0</v>
      </c>
      <c r="Q620" s="56">
        <v>0.12486999999999999</v>
      </c>
      <c r="R620" s="56">
        <v>0</v>
      </c>
      <c r="S620" s="56">
        <v>0.10765000000000001</v>
      </c>
      <c r="T620" s="56">
        <v>5.8110000000000002E-2</v>
      </c>
      <c r="U620" s="56">
        <v>1.7159999999999998E-2</v>
      </c>
      <c r="V620" s="56">
        <v>0</v>
      </c>
      <c r="W620" s="56">
        <v>0</v>
      </c>
      <c r="X620" s="56">
        <v>1.8009999999999998E-2</v>
      </c>
      <c r="Y620" s="56">
        <v>1.6160000000000001E-2</v>
      </c>
      <c r="Z620" s="56">
        <v>7.6E-3</v>
      </c>
      <c r="AA620" s="56">
        <v>0</v>
      </c>
      <c r="AB620" s="56">
        <v>0</v>
      </c>
      <c r="AC620" s="56">
        <v>0</v>
      </c>
      <c r="AE620" s="271">
        <f t="shared" si="28"/>
        <v>1</v>
      </c>
      <c r="AG620" s="192">
        <f t="shared" si="29"/>
        <v>0.34955999999999998</v>
      </c>
    </row>
    <row r="621" spans="1:33" x14ac:dyDescent="0.25">
      <c r="A621" s="1">
        <v>1988</v>
      </c>
      <c r="B621" s="1" t="s">
        <v>21</v>
      </c>
      <c r="C621" s="1" t="str">
        <f t="shared" si="27"/>
        <v>1988NLDefault</v>
      </c>
      <c r="D621" s="56">
        <v>0.15557000000000001</v>
      </c>
      <c r="E621" s="56">
        <v>0.26283999999999996</v>
      </c>
      <c r="F621" s="56">
        <v>0</v>
      </c>
      <c r="G621" s="56">
        <v>2.4199999999999999E-2</v>
      </c>
      <c r="H621" s="56">
        <v>0.14768999999999999</v>
      </c>
      <c r="I621" s="56">
        <v>0</v>
      </c>
      <c r="J621" s="56">
        <v>0</v>
      </c>
      <c r="K621" s="56">
        <v>0</v>
      </c>
      <c r="L621" s="56">
        <v>2.1360000000000001E-2</v>
      </c>
      <c r="M621" s="56">
        <v>0</v>
      </c>
      <c r="N621" s="56">
        <v>0.10552000000000006</v>
      </c>
      <c r="O621" s="56">
        <v>0</v>
      </c>
      <c r="P621" s="56">
        <v>0</v>
      </c>
      <c r="Q621" s="56">
        <v>1.5560000000000001E-2</v>
      </c>
      <c r="R621" s="56">
        <v>0</v>
      </c>
      <c r="S621" s="56">
        <v>9.6149999999999999E-2</v>
      </c>
      <c r="T621" s="56">
        <v>0.10557999999999999</v>
      </c>
      <c r="U621" s="56">
        <v>2.4920000000000001E-2</v>
      </c>
      <c r="V621" s="56">
        <v>0</v>
      </c>
      <c r="W621" s="56">
        <v>0</v>
      </c>
      <c r="X621" s="56">
        <v>2.351E-2</v>
      </c>
      <c r="Y621" s="56">
        <v>8.0499999999999999E-3</v>
      </c>
      <c r="Z621" s="56">
        <v>3.79E-3</v>
      </c>
      <c r="AA621" s="56">
        <v>0</v>
      </c>
      <c r="AB621" s="56">
        <v>5.2599999999999999E-3</v>
      </c>
      <c r="AC621" s="56">
        <v>0</v>
      </c>
      <c r="AE621" s="271">
        <f t="shared" si="28"/>
        <v>1</v>
      </c>
      <c r="AG621" s="192">
        <f t="shared" si="29"/>
        <v>0.28281999999999996</v>
      </c>
    </row>
    <row r="622" spans="1:33" x14ac:dyDescent="0.25">
      <c r="A622" s="1">
        <v>1988</v>
      </c>
      <c r="B622" s="1" t="s">
        <v>17</v>
      </c>
      <c r="C622" s="1" t="str">
        <f t="shared" si="27"/>
        <v>1988MBDefault</v>
      </c>
      <c r="D622" s="56">
        <v>0.13003000000000001</v>
      </c>
      <c r="E622" s="56">
        <v>0.30064000000000002</v>
      </c>
      <c r="F622" s="56">
        <v>0</v>
      </c>
      <c r="G622" s="56">
        <v>3.9039999999999998E-2</v>
      </c>
      <c r="H622" s="56">
        <v>0.12337999999999999</v>
      </c>
      <c r="I622" s="56">
        <v>0</v>
      </c>
      <c r="J622" s="56">
        <v>0</v>
      </c>
      <c r="K622" s="56">
        <v>0</v>
      </c>
      <c r="L622" s="56">
        <v>1.376E-2</v>
      </c>
      <c r="M622" s="56">
        <v>0</v>
      </c>
      <c r="N622" s="56">
        <v>0.10174999999999995</v>
      </c>
      <c r="O622" s="56">
        <v>0</v>
      </c>
      <c r="P622" s="56">
        <v>0</v>
      </c>
      <c r="Q622" s="56">
        <v>1.234E-2</v>
      </c>
      <c r="R622" s="56">
        <v>0</v>
      </c>
      <c r="S622" s="56">
        <v>6.8819999999999992E-2</v>
      </c>
      <c r="T622" s="56">
        <v>0.15640999999999999</v>
      </c>
      <c r="U622" s="56">
        <v>2.7220000000000001E-2</v>
      </c>
      <c r="V622" s="56">
        <v>0</v>
      </c>
      <c r="W622" s="56">
        <v>0</v>
      </c>
      <c r="X622" s="56">
        <v>3.4599999999999995E-3</v>
      </c>
      <c r="Y622" s="56">
        <v>1.034E-2</v>
      </c>
      <c r="Z622" s="56">
        <v>4.8700000000000002E-3</v>
      </c>
      <c r="AA622" s="56">
        <v>0</v>
      </c>
      <c r="AB622" s="56">
        <v>7.9400000000000009E-3</v>
      </c>
      <c r="AC622" s="56">
        <v>0</v>
      </c>
      <c r="AE622" s="271">
        <f t="shared" si="28"/>
        <v>1</v>
      </c>
      <c r="AG622" s="192">
        <f t="shared" si="29"/>
        <v>0.29140000000000005</v>
      </c>
    </row>
    <row r="623" spans="1:33" x14ac:dyDescent="0.25">
      <c r="A623" s="1">
        <v>1988</v>
      </c>
      <c r="B623" s="1" t="s">
        <v>16</v>
      </c>
      <c r="C623" s="1" t="str">
        <f t="shared" si="27"/>
        <v>1988SKDefault</v>
      </c>
      <c r="D623" s="56">
        <v>0.17202999999999999</v>
      </c>
      <c r="E623" s="56">
        <v>0.3251</v>
      </c>
      <c r="F623" s="56">
        <v>0</v>
      </c>
      <c r="G623" s="56">
        <v>3.6580000000000001E-2</v>
      </c>
      <c r="H623" s="56">
        <v>0.16330999999999998</v>
      </c>
      <c r="I623" s="56">
        <v>0</v>
      </c>
      <c r="J623" s="56">
        <v>0</v>
      </c>
      <c r="K623" s="56">
        <v>0</v>
      </c>
      <c r="L623" s="56">
        <v>3.4140000000000004E-2</v>
      </c>
      <c r="M623" s="56">
        <v>0</v>
      </c>
      <c r="N623" s="56">
        <v>5.5500000000000188E-2</v>
      </c>
      <c r="O623" s="56">
        <v>0</v>
      </c>
      <c r="P623" s="56">
        <v>0</v>
      </c>
      <c r="Q623" s="56">
        <v>1.4099999999999998E-3</v>
      </c>
      <c r="R623" s="56">
        <v>0</v>
      </c>
      <c r="S623" s="56">
        <v>6.5589999999999996E-2</v>
      </c>
      <c r="T623" s="56">
        <v>0.10473</v>
      </c>
      <c r="U623" s="56">
        <v>1.4539999999999999E-2</v>
      </c>
      <c r="V623" s="56">
        <v>0</v>
      </c>
      <c r="W623" s="56">
        <v>0</v>
      </c>
      <c r="X623" s="56">
        <v>0</v>
      </c>
      <c r="Y623" s="56">
        <v>1.2030000000000001E-2</v>
      </c>
      <c r="Z623" s="56">
        <v>5.6599999999999992E-3</v>
      </c>
      <c r="AA623" s="56">
        <v>0</v>
      </c>
      <c r="AB623" s="56">
        <v>9.3799999999999994E-3</v>
      </c>
      <c r="AC623" s="56">
        <v>0</v>
      </c>
      <c r="AE623" s="271">
        <f t="shared" si="28"/>
        <v>1</v>
      </c>
      <c r="AG623" s="192">
        <f t="shared" si="29"/>
        <v>0.21334</v>
      </c>
    </row>
    <row r="624" spans="1:33" x14ac:dyDescent="0.25">
      <c r="A624" s="1">
        <v>1988</v>
      </c>
      <c r="B624" s="1" t="s">
        <v>18</v>
      </c>
      <c r="C624" s="1" t="str">
        <f t="shared" si="27"/>
        <v>1988ONDefault</v>
      </c>
      <c r="D624" s="56">
        <v>0.11897000000000001</v>
      </c>
      <c r="E624" s="56">
        <v>0.37048999999999999</v>
      </c>
      <c r="F624" s="56">
        <v>0</v>
      </c>
      <c r="G624" s="56">
        <v>5.5129999999999998E-2</v>
      </c>
      <c r="H624" s="56">
        <v>0.11294</v>
      </c>
      <c r="I624" s="56">
        <v>0</v>
      </c>
      <c r="J624" s="56">
        <v>0</v>
      </c>
      <c r="K624" s="56">
        <v>0</v>
      </c>
      <c r="L624" s="56">
        <v>9.0699999999999999E-3</v>
      </c>
      <c r="M624" s="56">
        <v>0</v>
      </c>
      <c r="N624" s="56">
        <v>8.0669999999999908E-2</v>
      </c>
      <c r="O624" s="56">
        <v>0</v>
      </c>
      <c r="P624" s="56">
        <v>0</v>
      </c>
      <c r="Q624" s="56">
        <v>3.2930000000000001E-2</v>
      </c>
      <c r="R624" s="56">
        <v>0</v>
      </c>
      <c r="S624" s="56">
        <v>7.8810000000000005E-2</v>
      </c>
      <c r="T624" s="56">
        <v>6.6360000000000002E-2</v>
      </c>
      <c r="U624" s="56">
        <v>4.1270000000000001E-2</v>
      </c>
      <c r="V624" s="56">
        <v>0</v>
      </c>
      <c r="W624" s="56">
        <v>0</v>
      </c>
      <c r="X624" s="56">
        <v>3.64E-3</v>
      </c>
      <c r="Y624" s="56">
        <v>1.393E-2</v>
      </c>
      <c r="Z624" s="56">
        <v>6.5500000000000003E-3</v>
      </c>
      <c r="AA624" s="56">
        <v>0</v>
      </c>
      <c r="AB624" s="56">
        <v>9.2399999999999999E-3</v>
      </c>
      <c r="AC624" s="56">
        <v>0</v>
      </c>
      <c r="AD624" s="51"/>
      <c r="AE624" s="271">
        <f t="shared" si="28"/>
        <v>1</v>
      </c>
      <c r="AG624" s="192">
        <f t="shared" si="29"/>
        <v>0.25273000000000001</v>
      </c>
    </row>
    <row r="625" spans="1:33" x14ac:dyDescent="0.25">
      <c r="A625" s="1">
        <v>1988</v>
      </c>
      <c r="B625" s="1" t="s">
        <v>19</v>
      </c>
      <c r="C625" s="1" t="str">
        <f t="shared" si="27"/>
        <v>1988QCDefault</v>
      </c>
      <c r="D625" s="56">
        <v>0.13048999999999999</v>
      </c>
      <c r="E625" s="56">
        <v>0.37932000000000005</v>
      </c>
      <c r="F625" s="56">
        <v>0</v>
      </c>
      <c r="G625" s="56">
        <v>3.9120000000000002E-2</v>
      </c>
      <c r="H625" s="56">
        <v>0.12387000000000001</v>
      </c>
      <c r="I625" s="56">
        <v>0</v>
      </c>
      <c r="J625" s="56">
        <v>0</v>
      </c>
      <c r="K625" s="56">
        <v>0</v>
      </c>
      <c r="L625" s="56">
        <v>1.4670000000000001E-2</v>
      </c>
      <c r="M625" s="56">
        <v>0</v>
      </c>
      <c r="N625" s="56">
        <v>8.0779999999999852E-2</v>
      </c>
      <c r="O625" s="56">
        <v>0</v>
      </c>
      <c r="P625" s="56">
        <v>0</v>
      </c>
      <c r="Q625" s="56">
        <v>4.0160000000000001E-2</v>
      </c>
      <c r="R625" s="56">
        <v>0</v>
      </c>
      <c r="S625" s="56">
        <v>7.2300000000000003E-2</v>
      </c>
      <c r="T625" s="56">
        <v>5.0209999999999998E-2</v>
      </c>
      <c r="U625" s="56">
        <v>4.6920000000000003E-2</v>
      </c>
      <c r="V625" s="56">
        <v>0</v>
      </c>
      <c r="W625" s="56">
        <v>0</v>
      </c>
      <c r="X625" s="56">
        <v>2.33E-3</v>
      </c>
      <c r="Y625" s="56">
        <v>9.1700000000000011E-3</v>
      </c>
      <c r="Z625" s="56">
        <v>4.3099999999999996E-3</v>
      </c>
      <c r="AA625" s="56">
        <v>0</v>
      </c>
      <c r="AB625" s="56">
        <v>6.3499999999999997E-3</v>
      </c>
      <c r="AC625" s="56">
        <v>0</v>
      </c>
      <c r="AE625" s="271">
        <f t="shared" si="28"/>
        <v>1</v>
      </c>
      <c r="AG625" s="192">
        <f t="shared" si="29"/>
        <v>0.23175000000000001</v>
      </c>
    </row>
    <row r="626" spans="1:33" x14ac:dyDescent="0.25">
      <c r="A626" s="1">
        <v>1989</v>
      </c>
      <c r="B626" s="1" t="s">
        <v>20</v>
      </c>
      <c r="C626" s="1" t="str">
        <f t="shared" si="27"/>
        <v>1989NBDefault</v>
      </c>
      <c r="D626" s="56">
        <v>0.16966999999999999</v>
      </c>
      <c r="E626" s="56">
        <v>0.20457999999999998</v>
      </c>
      <c r="F626" s="280">
        <v>0.13852</v>
      </c>
      <c r="G626" s="56">
        <v>3.6920000000000001E-2</v>
      </c>
      <c r="H626" s="280">
        <v>2.2550000000000001E-2</v>
      </c>
      <c r="I626" s="56">
        <v>0</v>
      </c>
      <c r="J626" s="56">
        <v>0</v>
      </c>
      <c r="K626" s="56">
        <v>0</v>
      </c>
      <c r="L626" s="56">
        <v>6.1519999999999998E-2</v>
      </c>
      <c r="M626" s="56">
        <v>0</v>
      </c>
      <c r="N626" s="56">
        <v>0.13861999999999999</v>
      </c>
      <c r="O626" s="56">
        <v>0</v>
      </c>
      <c r="P626" s="56">
        <v>0</v>
      </c>
      <c r="Q626" s="56">
        <v>6.6710000000000005E-2</v>
      </c>
      <c r="R626" s="56">
        <v>0</v>
      </c>
      <c r="S626" s="56">
        <v>6.9089999999999999E-2</v>
      </c>
      <c r="T626" s="56">
        <v>3.7010000000000001E-2</v>
      </c>
      <c r="U626" s="56">
        <v>2.214E-2</v>
      </c>
      <c r="V626" s="56">
        <v>0</v>
      </c>
      <c r="W626" s="56">
        <v>0</v>
      </c>
      <c r="X626" s="56">
        <v>7.7000000000000002E-3</v>
      </c>
      <c r="Y626" s="56">
        <v>1.6979999999999999E-2</v>
      </c>
      <c r="Z626" s="56">
        <v>7.9900000000000006E-3</v>
      </c>
      <c r="AA626" s="56">
        <v>0</v>
      </c>
      <c r="AB626" s="56">
        <v>0</v>
      </c>
      <c r="AC626" s="56">
        <v>0</v>
      </c>
      <c r="AD626" s="51"/>
      <c r="AE626" s="271">
        <f t="shared" si="28"/>
        <v>1</v>
      </c>
      <c r="AG626" s="192">
        <f t="shared" si="29"/>
        <v>0.22762000000000002</v>
      </c>
    </row>
    <row r="627" spans="1:33" x14ac:dyDescent="0.25">
      <c r="A627" s="1">
        <v>1989</v>
      </c>
      <c r="B627" s="1" t="s">
        <v>23</v>
      </c>
      <c r="C627" s="1" t="str">
        <f t="shared" si="27"/>
        <v>1989PEDefault</v>
      </c>
      <c r="D627" s="56">
        <v>6.5180000000000002E-2</v>
      </c>
      <c r="E627" s="56">
        <v>0.21603999999999998</v>
      </c>
      <c r="F627" s="56">
        <v>0</v>
      </c>
      <c r="G627" s="56">
        <v>3.6339999999999997E-2</v>
      </c>
      <c r="H627" s="56">
        <v>6.1879999999999998E-2</v>
      </c>
      <c r="I627" s="56">
        <v>0</v>
      </c>
      <c r="J627" s="56">
        <v>0</v>
      </c>
      <c r="K627" s="56">
        <v>0</v>
      </c>
      <c r="L627" s="56">
        <v>4.5380000000000004E-2</v>
      </c>
      <c r="M627" s="56">
        <v>0</v>
      </c>
      <c r="N627" s="56">
        <v>0.10409000000000002</v>
      </c>
      <c r="O627" s="56">
        <v>0</v>
      </c>
      <c r="P627" s="56">
        <v>0</v>
      </c>
      <c r="Q627" s="56">
        <v>2.6280000000000001E-2</v>
      </c>
      <c r="R627" s="56">
        <v>0</v>
      </c>
      <c r="S627" s="56">
        <v>0.12734999999999999</v>
      </c>
      <c r="T627" s="56">
        <v>0.22370999999999999</v>
      </c>
      <c r="U627" s="56">
        <v>3.4189999999999998E-2</v>
      </c>
      <c r="V627" s="56">
        <v>0</v>
      </c>
      <c r="W627" s="56">
        <v>0</v>
      </c>
      <c r="X627" s="56">
        <v>1.7819999999999999E-2</v>
      </c>
      <c r="Y627" s="56">
        <v>1.9519999999999999E-2</v>
      </c>
      <c r="Z627" s="56">
        <v>9.1800000000000007E-3</v>
      </c>
      <c r="AA627" s="56">
        <v>0</v>
      </c>
      <c r="AB627" s="56">
        <v>1.3040000000000001E-2</v>
      </c>
      <c r="AC627" s="56">
        <v>0</v>
      </c>
      <c r="AE627" s="271">
        <f t="shared" si="28"/>
        <v>0.99999999999999989</v>
      </c>
      <c r="AG627" s="192">
        <f t="shared" si="29"/>
        <v>0.47109000000000001</v>
      </c>
    </row>
    <row r="628" spans="1:33" x14ac:dyDescent="0.25">
      <c r="A628" s="1">
        <v>1989</v>
      </c>
      <c r="B628" s="1" t="s">
        <v>15</v>
      </c>
      <c r="C628" s="1" t="str">
        <f t="shared" si="27"/>
        <v>1989BCDefault</v>
      </c>
      <c r="D628" s="56">
        <v>0.13430999999999998</v>
      </c>
      <c r="E628" s="56">
        <v>0.23588999999999999</v>
      </c>
      <c r="F628" s="56">
        <v>0</v>
      </c>
      <c r="G628" s="56">
        <v>7.8700000000000006E-2</v>
      </c>
      <c r="H628" s="56">
        <v>0.1275</v>
      </c>
      <c r="I628" s="56">
        <v>0</v>
      </c>
      <c r="J628" s="56">
        <v>0</v>
      </c>
      <c r="K628" s="56">
        <v>0</v>
      </c>
      <c r="L628" s="56">
        <v>1.6070000000000001E-2</v>
      </c>
      <c r="M628" s="56">
        <v>0</v>
      </c>
      <c r="N628" s="56">
        <v>8.7189999999999879E-2</v>
      </c>
      <c r="O628" s="56">
        <v>0</v>
      </c>
      <c r="P628" s="56">
        <v>0</v>
      </c>
      <c r="Q628" s="56">
        <v>6.9599999999999995E-2</v>
      </c>
      <c r="R628" s="56">
        <v>0</v>
      </c>
      <c r="S628" s="56">
        <v>9.079000000000001E-2</v>
      </c>
      <c r="T628" s="56">
        <v>7.2569999999999996E-2</v>
      </c>
      <c r="U628" s="56">
        <v>2.46E-2</v>
      </c>
      <c r="V628" s="56">
        <v>0</v>
      </c>
      <c r="W628" s="56">
        <v>1.6070000000000001E-2</v>
      </c>
      <c r="X628" s="56">
        <v>5.1900000000000002E-3</v>
      </c>
      <c r="Y628" s="56">
        <v>1.915E-2</v>
      </c>
      <c r="Z628" s="56">
        <v>9.0100000000000006E-3</v>
      </c>
      <c r="AA628" s="56">
        <v>0</v>
      </c>
      <c r="AB628" s="56">
        <v>1.336E-2</v>
      </c>
      <c r="AC628" s="56">
        <v>0</v>
      </c>
      <c r="AE628" s="271">
        <f t="shared" si="28"/>
        <v>1</v>
      </c>
      <c r="AG628" s="192">
        <f t="shared" si="29"/>
        <v>0.32034000000000007</v>
      </c>
    </row>
    <row r="629" spans="1:33" x14ac:dyDescent="0.25">
      <c r="A629" s="1">
        <v>1989</v>
      </c>
      <c r="B629" s="1" t="s">
        <v>14</v>
      </c>
      <c r="C629" s="1" t="str">
        <f t="shared" si="27"/>
        <v>1989ABDefault</v>
      </c>
      <c r="D629" s="56">
        <v>0.16542999999999999</v>
      </c>
      <c r="E629" s="56">
        <v>0.23619000000000001</v>
      </c>
      <c r="F629" s="56">
        <v>0</v>
      </c>
      <c r="G629" s="56">
        <v>6.2449999999999999E-2</v>
      </c>
      <c r="H629" s="56">
        <v>0.15705</v>
      </c>
      <c r="I629" s="56">
        <v>0</v>
      </c>
      <c r="J629" s="56">
        <v>0</v>
      </c>
      <c r="K629" s="56">
        <v>0</v>
      </c>
      <c r="L629" s="56">
        <v>2.3849999999999996E-2</v>
      </c>
      <c r="M629" s="56">
        <v>0</v>
      </c>
      <c r="N629" s="56">
        <v>8.7909999999999988E-2</v>
      </c>
      <c r="O629" s="56">
        <v>0</v>
      </c>
      <c r="P629" s="56">
        <v>0</v>
      </c>
      <c r="Q629" s="56">
        <v>2.274E-2</v>
      </c>
      <c r="R629" s="56">
        <v>0</v>
      </c>
      <c r="S629" s="56">
        <v>6.9220000000000004E-2</v>
      </c>
      <c r="T629" s="56">
        <v>6.6529999999999992E-2</v>
      </c>
      <c r="U629" s="56">
        <v>2.8450000000000003E-2</v>
      </c>
      <c r="V629" s="56">
        <v>0</v>
      </c>
      <c r="W629" s="56">
        <v>0</v>
      </c>
      <c r="X629" s="56">
        <v>9.9399999999999992E-3</v>
      </c>
      <c r="Y629" s="56">
        <v>1.686E-2</v>
      </c>
      <c r="Z629" s="56">
        <v>2.997E-2</v>
      </c>
      <c r="AA629" s="56">
        <v>0</v>
      </c>
      <c r="AB629" s="56">
        <v>2.341E-2</v>
      </c>
      <c r="AC629" s="56">
        <v>0</v>
      </c>
      <c r="AE629" s="271">
        <f t="shared" si="28"/>
        <v>1</v>
      </c>
      <c r="AG629" s="192">
        <f t="shared" si="29"/>
        <v>0.26711999999999997</v>
      </c>
    </row>
    <row r="630" spans="1:33" x14ac:dyDescent="0.25">
      <c r="A630" s="1">
        <v>1989</v>
      </c>
      <c r="B630" s="1" t="s">
        <v>24</v>
      </c>
      <c r="C630" s="1" t="str">
        <f t="shared" si="27"/>
        <v>1989NTDefault</v>
      </c>
      <c r="D630" s="280">
        <v>0.19618312954598019</v>
      </c>
      <c r="E630" s="280">
        <v>0.21528544017717463</v>
      </c>
      <c r="F630" s="280">
        <v>2.3003099946693206E-2</v>
      </c>
      <c r="G630" s="280">
        <v>0.19089401520645849</v>
      </c>
      <c r="H630" s="280">
        <v>1.1024240417055345E-2</v>
      </c>
      <c r="I630" s="280">
        <v>4.0357295452791667E-2</v>
      </c>
      <c r="J630" s="280">
        <v>3.4999999999999997E-5</v>
      </c>
      <c r="K630" s="280">
        <v>7.4480069930069645E-4</v>
      </c>
      <c r="L630" s="280">
        <v>7.8747481360164264E-3</v>
      </c>
      <c r="M630" s="280">
        <v>0</v>
      </c>
      <c r="N630" s="280">
        <v>0</v>
      </c>
      <c r="O630" s="280">
        <v>8.4252758274824101E-3</v>
      </c>
      <c r="P630" s="280">
        <v>1.0839160839160814E-2</v>
      </c>
      <c r="Q630" s="280">
        <v>0.15632749999999998</v>
      </c>
      <c r="R630" s="280">
        <v>4.5499999999999994E-3</v>
      </c>
      <c r="S630" s="280">
        <v>9.5789376745620949E-2</v>
      </c>
      <c r="T630" s="280">
        <v>1.8154054046755616E-2</v>
      </c>
      <c r="U630" s="280">
        <v>1.3299575306338553E-2</v>
      </c>
      <c r="V630" s="280">
        <v>0</v>
      </c>
      <c r="W630" s="280"/>
      <c r="X630" s="280">
        <v>2.2347517482517463E-3</v>
      </c>
      <c r="Y630" s="280">
        <v>0</v>
      </c>
      <c r="Z630" s="280">
        <v>0</v>
      </c>
      <c r="AA630" s="280">
        <v>0</v>
      </c>
      <c r="AB630" s="280">
        <v>4.6110359049175266E-3</v>
      </c>
      <c r="AC630" s="280">
        <v>3.0800000000000001E-4</v>
      </c>
      <c r="AE630" s="271">
        <f t="shared" si="28"/>
        <v>0.99994049999999812</v>
      </c>
      <c r="AG630" s="192">
        <f t="shared" si="29"/>
        <v>0.29527429375188441</v>
      </c>
    </row>
    <row r="631" spans="1:33" x14ac:dyDescent="0.25">
      <c r="A631" s="1">
        <v>1989</v>
      </c>
      <c r="B631" s="1" t="s">
        <v>25</v>
      </c>
      <c r="C631" s="1" t="str">
        <f t="shared" si="27"/>
        <v>1989NUDefault</v>
      </c>
      <c r="D631" s="56">
        <v>0.15509999999999999</v>
      </c>
      <c r="E631" s="56">
        <v>0.23694999999999999</v>
      </c>
      <c r="F631" s="56">
        <v>0</v>
      </c>
      <c r="G631" s="56">
        <v>3.1099999999999999E-2</v>
      </c>
      <c r="H631" s="56">
        <v>0.14724000000000001</v>
      </c>
      <c r="I631" s="56">
        <v>0</v>
      </c>
      <c r="J631" s="56">
        <v>0</v>
      </c>
      <c r="K631" s="56">
        <v>0</v>
      </c>
      <c r="L631" s="56">
        <v>0</v>
      </c>
      <c r="M631" s="56">
        <v>0</v>
      </c>
      <c r="N631" s="56">
        <v>0.12967999999999991</v>
      </c>
      <c r="O631" s="56">
        <v>0</v>
      </c>
      <c r="P631" s="56">
        <v>0</v>
      </c>
      <c r="Q631" s="56">
        <v>3.6150000000000002E-2</v>
      </c>
      <c r="R631" s="56">
        <v>0</v>
      </c>
      <c r="S631" s="56">
        <v>0.13503000000000001</v>
      </c>
      <c r="T631" s="56">
        <v>4.8490000000000005E-2</v>
      </c>
      <c r="U631" s="56">
        <v>2.8210000000000002E-2</v>
      </c>
      <c r="V631" s="56">
        <v>0</v>
      </c>
      <c r="W631" s="56">
        <v>0</v>
      </c>
      <c r="X631" s="56">
        <v>1.8340000000000002E-2</v>
      </c>
      <c r="Y631" s="56">
        <v>1.521E-2</v>
      </c>
      <c r="Z631" s="56">
        <v>7.1599999999999997E-3</v>
      </c>
      <c r="AA631" s="56">
        <v>0</v>
      </c>
      <c r="AB631" s="56">
        <v>1.1339999999999999E-2</v>
      </c>
      <c r="AC631" s="56">
        <v>0</v>
      </c>
      <c r="AE631" s="271">
        <f t="shared" si="28"/>
        <v>0.99999999999999989</v>
      </c>
      <c r="AG631" s="192">
        <f t="shared" si="29"/>
        <v>0.29993000000000003</v>
      </c>
    </row>
    <row r="632" spans="1:33" x14ac:dyDescent="0.25">
      <c r="A632" s="1">
        <v>1989</v>
      </c>
      <c r="B632" s="1" t="s">
        <v>26</v>
      </c>
      <c r="C632" s="1" t="str">
        <f t="shared" si="27"/>
        <v>1989YTDefault</v>
      </c>
      <c r="D632" s="56">
        <v>0.15509999999999999</v>
      </c>
      <c r="E632" s="56">
        <v>0.23694999999999999</v>
      </c>
      <c r="F632" s="56">
        <v>0</v>
      </c>
      <c r="G632" s="56">
        <v>3.1099999999999999E-2</v>
      </c>
      <c r="H632" s="56">
        <v>0.14724000000000001</v>
      </c>
      <c r="I632" s="56">
        <v>0</v>
      </c>
      <c r="J632" s="56">
        <v>0</v>
      </c>
      <c r="K632" s="56">
        <v>0</v>
      </c>
      <c r="L632" s="56">
        <v>0</v>
      </c>
      <c r="M632" s="56">
        <v>0</v>
      </c>
      <c r="N632" s="56">
        <v>0.12967999999999991</v>
      </c>
      <c r="O632" s="56">
        <v>0</v>
      </c>
      <c r="P632" s="56">
        <v>0</v>
      </c>
      <c r="Q632" s="56">
        <v>3.6150000000000002E-2</v>
      </c>
      <c r="R632" s="56">
        <v>0</v>
      </c>
      <c r="S632" s="56">
        <v>0.13503000000000001</v>
      </c>
      <c r="T632" s="56">
        <v>4.8490000000000005E-2</v>
      </c>
      <c r="U632" s="56">
        <v>2.8210000000000002E-2</v>
      </c>
      <c r="V632" s="56">
        <v>0</v>
      </c>
      <c r="W632" s="56">
        <v>0</v>
      </c>
      <c r="X632" s="56">
        <v>1.8340000000000002E-2</v>
      </c>
      <c r="Y632" s="56">
        <v>1.521E-2</v>
      </c>
      <c r="Z632" s="56">
        <v>7.1599999999999997E-3</v>
      </c>
      <c r="AA632" s="56">
        <v>0</v>
      </c>
      <c r="AB632" s="56">
        <v>1.1339999999999999E-2</v>
      </c>
      <c r="AC632" s="56">
        <v>0</v>
      </c>
      <c r="AE632" s="271">
        <f t="shared" si="28"/>
        <v>0.99999999999999989</v>
      </c>
      <c r="AG632" s="192">
        <f t="shared" si="29"/>
        <v>0.29993000000000003</v>
      </c>
    </row>
    <row r="633" spans="1:33" x14ac:dyDescent="0.25">
      <c r="A633" s="1">
        <v>1989</v>
      </c>
      <c r="B633" s="1" t="s">
        <v>22</v>
      </c>
      <c r="C633" s="1" t="str">
        <f t="shared" si="27"/>
        <v>1989NSDefault</v>
      </c>
      <c r="D633" s="56">
        <v>0.11794</v>
      </c>
      <c r="E633" s="56">
        <v>0.25036000000000003</v>
      </c>
      <c r="F633" s="56">
        <v>0</v>
      </c>
      <c r="G633" s="56">
        <v>3.0640000000000001E-2</v>
      </c>
      <c r="H633" s="56">
        <v>0.11196</v>
      </c>
      <c r="I633" s="56">
        <v>0</v>
      </c>
      <c r="J633" s="56">
        <v>0</v>
      </c>
      <c r="K633" s="56">
        <v>0</v>
      </c>
      <c r="L633" s="56">
        <v>4.4240000000000002E-2</v>
      </c>
      <c r="M633" s="56">
        <v>0</v>
      </c>
      <c r="N633" s="56">
        <v>9.5300000000000051E-2</v>
      </c>
      <c r="O633" s="56">
        <v>0</v>
      </c>
      <c r="P633" s="56">
        <v>0</v>
      </c>
      <c r="Q633" s="56">
        <v>0.12486999999999999</v>
      </c>
      <c r="R633" s="56">
        <v>0</v>
      </c>
      <c r="S633" s="56">
        <v>0.10765000000000001</v>
      </c>
      <c r="T633" s="56">
        <v>5.8110000000000002E-2</v>
      </c>
      <c r="U633" s="56">
        <v>1.7159999999999998E-2</v>
      </c>
      <c r="V633" s="56">
        <v>0</v>
      </c>
      <c r="W633" s="56">
        <v>0</v>
      </c>
      <c r="X633" s="56">
        <v>1.8009999999999998E-2</v>
      </c>
      <c r="Y633" s="56">
        <v>1.6160000000000001E-2</v>
      </c>
      <c r="Z633" s="56">
        <v>7.6E-3</v>
      </c>
      <c r="AA633" s="56">
        <v>0</v>
      </c>
      <c r="AB633" s="56">
        <v>0</v>
      </c>
      <c r="AC633" s="56">
        <v>0</v>
      </c>
      <c r="AE633" s="271">
        <f t="shared" si="28"/>
        <v>1</v>
      </c>
      <c r="AG633" s="192">
        <f t="shared" si="29"/>
        <v>0.34955999999999998</v>
      </c>
    </row>
    <row r="634" spans="1:33" x14ac:dyDescent="0.25">
      <c r="A634" s="1">
        <v>1989</v>
      </c>
      <c r="B634" s="1" t="s">
        <v>21</v>
      </c>
      <c r="C634" s="1" t="str">
        <f t="shared" si="27"/>
        <v>1989NLDefault</v>
      </c>
      <c r="D634" s="56">
        <v>0.15557000000000001</v>
      </c>
      <c r="E634" s="56">
        <v>0.26283999999999996</v>
      </c>
      <c r="F634" s="56">
        <v>0</v>
      </c>
      <c r="G634" s="56">
        <v>2.4199999999999999E-2</v>
      </c>
      <c r="H634" s="56">
        <v>0.14768999999999999</v>
      </c>
      <c r="I634" s="56">
        <v>0</v>
      </c>
      <c r="J634" s="56">
        <v>0</v>
      </c>
      <c r="K634" s="56">
        <v>0</v>
      </c>
      <c r="L634" s="56">
        <v>2.1360000000000001E-2</v>
      </c>
      <c r="M634" s="56">
        <v>0</v>
      </c>
      <c r="N634" s="56">
        <v>0.10552000000000006</v>
      </c>
      <c r="O634" s="56">
        <v>0</v>
      </c>
      <c r="P634" s="56">
        <v>0</v>
      </c>
      <c r="Q634" s="56">
        <v>1.5560000000000001E-2</v>
      </c>
      <c r="R634" s="56">
        <v>0</v>
      </c>
      <c r="S634" s="56">
        <v>9.6149999999999999E-2</v>
      </c>
      <c r="T634" s="56">
        <v>0.10557999999999999</v>
      </c>
      <c r="U634" s="56">
        <v>2.4920000000000001E-2</v>
      </c>
      <c r="V634" s="56">
        <v>0</v>
      </c>
      <c r="W634" s="56">
        <v>0</v>
      </c>
      <c r="X634" s="56">
        <v>2.351E-2</v>
      </c>
      <c r="Y634" s="56">
        <v>8.0499999999999999E-3</v>
      </c>
      <c r="Z634" s="56">
        <v>3.79E-3</v>
      </c>
      <c r="AA634" s="56">
        <v>0</v>
      </c>
      <c r="AB634" s="56">
        <v>5.2599999999999999E-3</v>
      </c>
      <c r="AC634" s="56">
        <v>0</v>
      </c>
      <c r="AE634" s="271">
        <f t="shared" si="28"/>
        <v>1</v>
      </c>
      <c r="AG634" s="192">
        <f t="shared" si="29"/>
        <v>0.28281999999999996</v>
      </c>
    </row>
    <row r="635" spans="1:33" x14ac:dyDescent="0.25">
      <c r="A635" s="1">
        <v>1989</v>
      </c>
      <c r="B635" s="1" t="s">
        <v>17</v>
      </c>
      <c r="C635" s="1" t="str">
        <f t="shared" si="27"/>
        <v>1989MBDefault</v>
      </c>
      <c r="D635" s="56">
        <v>0.13003000000000001</v>
      </c>
      <c r="E635" s="56">
        <v>0.30064000000000002</v>
      </c>
      <c r="F635" s="56">
        <v>0</v>
      </c>
      <c r="G635" s="56">
        <v>3.9039999999999998E-2</v>
      </c>
      <c r="H635" s="56">
        <v>0.12337999999999999</v>
      </c>
      <c r="I635" s="56">
        <v>0</v>
      </c>
      <c r="J635" s="56">
        <v>0</v>
      </c>
      <c r="K635" s="56">
        <v>0</v>
      </c>
      <c r="L635" s="56">
        <v>1.376E-2</v>
      </c>
      <c r="M635" s="56">
        <v>0</v>
      </c>
      <c r="N635" s="56">
        <v>0.10174999999999995</v>
      </c>
      <c r="O635" s="56">
        <v>0</v>
      </c>
      <c r="P635" s="56">
        <v>0</v>
      </c>
      <c r="Q635" s="56">
        <v>1.234E-2</v>
      </c>
      <c r="R635" s="56">
        <v>0</v>
      </c>
      <c r="S635" s="56">
        <v>6.8819999999999992E-2</v>
      </c>
      <c r="T635" s="56">
        <v>0.15640999999999999</v>
      </c>
      <c r="U635" s="56">
        <v>2.7220000000000001E-2</v>
      </c>
      <c r="V635" s="56">
        <v>0</v>
      </c>
      <c r="W635" s="56">
        <v>0</v>
      </c>
      <c r="X635" s="56">
        <v>3.4599999999999995E-3</v>
      </c>
      <c r="Y635" s="56">
        <v>1.034E-2</v>
      </c>
      <c r="Z635" s="56">
        <v>4.8700000000000002E-3</v>
      </c>
      <c r="AA635" s="56">
        <v>0</v>
      </c>
      <c r="AB635" s="56">
        <v>7.9400000000000009E-3</v>
      </c>
      <c r="AC635" s="56">
        <v>0</v>
      </c>
      <c r="AE635" s="271">
        <f t="shared" si="28"/>
        <v>1</v>
      </c>
      <c r="AG635" s="192">
        <f t="shared" si="29"/>
        <v>0.29140000000000005</v>
      </c>
    </row>
    <row r="636" spans="1:33" x14ac:dyDescent="0.25">
      <c r="A636" s="1">
        <v>1989</v>
      </c>
      <c r="B636" s="1" t="s">
        <v>16</v>
      </c>
      <c r="C636" s="1" t="str">
        <f t="shared" si="27"/>
        <v>1989SKDefault</v>
      </c>
      <c r="D636" s="56">
        <v>0.17202999999999999</v>
      </c>
      <c r="E636" s="56">
        <v>0.3251</v>
      </c>
      <c r="F636" s="56">
        <v>0</v>
      </c>
      <c r="G636" s="56">
        <v>3.6580000000000001E-2</v>
      </c>
      <c r="H636" s="56">
        <v>0.16330999999999998</v>
      </c>
      <c r="I636" s="56">
        <v>0</v>
      </c>
      <c r="J636" s="56">
        <v>0</v>
      </c>
      <c r="K636" s="56">
        <v>0</v>
      </c>
      <c r="L636" s="56">
        <v>3.4140000000000004E-2</v>
      </c>
      <c r="M636" s="56">
        <v>0</v>
      </c>
      <c r="N636" s="56">
        <v>5.5500000000000188E-2</v>
      </c>
      <c r="O636" s="56">
        <v>0</v>
      </c>
      <c r="P636" s="56">
        <v>0</v>
      </c>
      <c r="Q636" s="56">
        <v>1.4099999999999998E-3</v>
      </c>
      <c r="R636" s="56">
        <v>0</v>
      </c>
      <c r="S636" s="56">
        <v>6.5589999999999996E-2</v>
      </c>
      <c r="T636" s="56">
        <v>0.10473</v>
      </c>
      <c r="U636" s="56">
        <v>1.4539999999999999E-2</v>
      </c>
      <c r="V636" s="56">
        <v>0</v>
      </c>
      <c r="W636" s="56">
        <v>0</v>
      </c>
      <c r="X636" s="56">
        <v>0</v>
      </c>
      <c r="Y636" s="56">
        <v>1.2030000000000001E-2</v>
      </c>
      <c r="Z636" s="56">
        <v>5.6599999999999992E-3</v>
      </c>
      <c r="AA636" s="56">
        <v>0</v>
      </c>
      <c r="AB636" s="56">
        <v>9.3799999999999994E-3</v>
      </c>
      <c r="AC636" s="56">
        <v>0</v>
      </c>
      <c r="AE636" s="271">
        <f t="shared" si="28"/>
        <v>1</v>
      </c>
      <c r="AG636" s="192">
        <f t="shared" si="29"/>
        <v>0.21334</v>
      </c>
    </row>
    <row r="637" spans="1:33" x14ac:dyDescent="0.25">
      <c r="A637" s="1">
        <v>1989</v>
      </c>
      <c r="B637" s="1" t="s">
        <v>18</v>
      </c>
      <c r="C637" s="1" t="str">
        <f t="shared" si="27"/>
        <v>1989ONDefault</v>
      </c>
      <c r="D637" s="56">
        <v>0.11897000000000001</v>
      </c>
      <c r="E637" s="56">
        <v>0.37048999999999999</v>
      </c>
      <c r="F637" s="56">
        <v>0</v>
      </c>
      <c r="G637" s="56">
        <v>5.5129999999999998E-2</v>
      </c>
      <c r="H637" s="56">
        <v>0.11294</v>
      </c>
      <c r="I637" s="56">
        <v>0</v>
      </c>
      <c r="J637" s="56">
        <v>0</v>
      </c>
      <c r="K637" s="56">
        <v>0</v>
      </c>
      <c r="L637" s="56">
        <v>9.0699999999999999E-3</v>
      </c>
      <c r="M637" s="56">
        <v>0</v>
      </c>
      <c r="N637" s="56">
        <v>8.0669999999999908E-2</v>
      </c>
      <c r="O637" s="56">
        <v>0</v>
      </c>
      <c r="P637" s="56">
        <v>0</v>
      </c>
      <c r="Q637" s="56">
        <v>3.2930000000000001E-2</v>
      </c>
      <c r="R637" s="56">
        <v>0</v>
      </c>
      <c r="S637" s="56">
        <v>7.8810000000000005E-2</v>
      </c>
      <c r="T637" s="56">
        <v>6.6360000000000002E-2</v>
      </c>
      <c r="U637" s="56">
        <v>4.1270000000000001E-2</v>
      </c>
      <c r="V637" s="56">
        <v>0</v>
      </c>
      <c r="W637" s="56">
        <v>0</v>
      </c>
      <c r="X637" s="56">
        <v>3.64E-3</v>
      </c>
      <c r="Y637" s="56">
        <v>1.393E-2</v>
      </c>
      <c r="Z637" s="56">
        <v>6.5500000000000003E-3</v>
      </c>
      <c r="AA637" s="56">
        <v>0</v>
      </c>
      <c r="AB637" s="56">
        <v>9.2399999999999999E-3</v>
      </c>
      <c r="AC637" s="56">
        <v>0</v>
      </c>
      <c r="AD637" s="51"/>
      <c r="AE637" s="271">
        <f t="shared" si="28"/>
        <v>1</v>
      </c>
      <c r="AG637" s="192">
        <f t="shared" si="29"/>
        <v>0.25273000000000001</v>
      </c>
    </row>
    <row r="638" spans="1:33" x14ac:dyDescent="0.25">
      <c r="A638" s="1">
        <v>1989</v>
      </c>
      <c r="B638" s="1" t="s">
        <v>19</v>
      </c>
      <c r="C638" s="1" t="str">
        <f t="shared" si="27"/>
        <v>1989QCDefault</v>
      </c>
      <c r="D638" s="56">
        <v>0.13048999999999999</v>
      </c>
      <c r="E638" s="56">
        <v>0.37932000000000005</v>
      </c>
      <c r="F638" s="56">
        <v>0</v>
      </c>
      <c r="G638" s="56">
        <v>3.9120000000000002E-2</v>
      </c>
      <c r="H638" s="56">
        <v>0.12387000000000001</v>
      </c>
      <c r="I638" s="56">
        <v>0</v>
      </c>
      <c r="J638" s="56">
        <v>0</v>
      </c>
      <c r="K638" s="56">
        <v>0</v>
      </c>
      <c r="L638" s="56">
        <v>1.4670000000000001E-2</v>
      </c>
      <c r="M638" s="56">
        <v>0</v>
      </c>
      <c r="N638" s="56">
        <v>8.0779999999999852E-2</v>
      </c>
      <c r="O638" s="56">
        <v>0</v>
      </c>
      <c r="P638" s="56">
        <v>0</v>
      </c>
      <c r="Q638" s="56">
        <v>4.0160000000000001E-2</v>
      </c>
      <c r="R638" s="56">
        <v>0</v>
      </c>
      <c r="S638" s="56">
        <v>7.2300000000000003E-2</v>
      </c>
      <c r="T638" s="56">
        <v>5.0209999999999998E-2</v>
      </c>
      <c r="U638" s="56">
        <v>4.6920000000000003E-2</v>
      </c>
      <c r="V638" s="56">
        <v>0</v>
      </c>
      <c r="W638" s="56">
        <v>0</v>
      </c>
      <c r="X638" s="56">
        <v>2.33E-3</v>
      </c>
      <c r="Y638" s="56">
        <v>9.1700000000000011E-3</v>
      </c>
      <c r="Z638" s="56">
        <v>4.3099999999999996E-3</v>
      </c>
      <c r="AA638" s="56">
        <v>0</v>
      </c>
      <c r="AB638" s="56">
        <v>6.3499999999999997E-3</v>
      </c>
      <c r="AC638" s="56">
        <v>0</v>
      </c>
      <c r="AE638" s="271">
        <f t="shared" si="28"/>
        <v>1</v>
      </c>
      <c r="AG638" s="192">
        <f t="shared" si="29"/>
        <v>0.23175000000000001</v>
      </c>
    </row>
    <row r="639" spans="1:33" x14ac:dyDescent="0.25">
      <c r="A639" s="1">
        <v>1990</v>
      </c>
      <c r="B639" s="1" t="s">
        <v>15</v>
      </c>
      <c r="C639" s="1" t="str">
        <f t="shared" si="27"/>
        <v>1990BCDefault</v>
      </c>
      <c r="D639" s="56">
        <v>0.15054000000000001</v>
      </c>
      <c r="E639" s="56">
        <v>0.15842999999999999</v>
      </c>
      <c r="F639" s="56">
        <v>0</v>
      </c>
      <c r="G639" s="56">
        <v>0.111</v>
      </c>
      <c r="H639" s="56">
        <v>0.14291000000000001</v>
      </c>
      <c r="I639" s="56">
        <v>0</v>
      </c>
      <c r="J639" s="56">
        <v>0</v>
      </c>
      <c r="K639" s="56">
        <v>0</v>
      </c>
      <c r="L639" s="56">
        <v>2.2320000000000003E-2</v>
      </c>
      <c r="M639" s="56">
        <v>0</v>
      </c>
      <c r="N639" s="56">
        <v>0</v>
      </c>
      <c r="O639" s="56">
        <v>2.6610000000000002E-2</v>
      </c>
      <c r="P639" s="56">
        <v>3.4599999999999999E-2</v>
      </c>
      <c r="Q639" s="56">
        <v>3.9E-2</v>
      </c>
      <c r="R639" s="56">
        <v>4.9690000000000005E-2</v>
      </c>
      <c r="S639" s="56">
        <v>0.11410000000000001</v>
      </c>
      <c r="T639" s="56">
        <v>3.9980000000000002E-2</v>
      </c>
      <c r="U639" s="56">
        <v>2.1940000000000001E-2</v>
      </c>
      <c r="V639" s="56">
        <v>0</v>
      </c>
      <c r="W639" s="56">
        <v>2.2320000000000003E-2</v>
      </c>
      <c r="X639" s="56">
        <v>7.1999999999999998E-3</v>
      </c>
      <c r="Y639" s="56">
        <v>2.7380000000000002E-2</v>
      </c>
      <c r="Z639" s="56">
        <v>1.2889999999999999E-2</v>
      </c>
      <c r="AA639" s="56">
        <v>0</v>
      </c>
      <c r="AB639" s="56">
        <v>1.9090000000000162E-2</v>
      </c>
      <c r="AC639" s="56">
        <v>0</v>
      </c>
      <c r="AE639" s="271">
        <f t="shared" si="28"/>
        <v>1</v>
      </c>
      <c r="AG639" s="192">
        <f t="shared" si="29"/>
        <v>0.35359000000000024</v>
      </c>
    </row>
    <row r="640" spans="1:33" x14ac:dyDescent="0.25">
      <c r="A640" s="1">
        <v>1990</v>
      </c>
      <c r="B640" s="1" t="s">
        <v>26</v>
      </c>
      <c r="C640" s="1" t="str">
        <f t="shared" si="27"/>
        <v>1990YTDefault</v>
      </c>
      <c r="D640" s="56">
        <v>0.12028</v>
      </c>
      <c r="E640" s="56">
        <v>0.17106000000000002</v>
      </c>
      <c r="F640" s="56">
        <v>0</v>
      </c>
      <c r="G640" s="56">
        <v>0.10952999999999999</v>
      </c>
      <c r="H640" s="56">
        <v>0.11417999999999999</v>
      </c>
      <c r="I640" s="56">
        <v>0</v>
      </c>
      <c r="J640" s="56">
        <v>0</v>
      </c>
      <c r="K640" s="56">
        <v>0</v>
      </c>
      <c r="L640" s="56">
        <v>0</v>
      </c>
      <c r="M640" s="56">
        <v>0</v>
      </c>
      <c r="N640" s="56">
        <v>0</v>
      </c>
      <c r="O640" s="56">
        <v>1.1639999999999999E-2</v>
      </c>
      <c r="P640" s="56">
        <v>7.5310000000000002E-2</v>
      </c>
      <c r="Q640" s="56">
        <v>2.572E-2</v>
      </c>
      <c r="R640" s="56">
        <v>0.10077</v>
      </c>
      <c r="S640" s="56">
        <v>7.0349999999999996E-2</v>
      </c>
      <c r="T640" s="56">
        <v>4.7080000000000004E-2</v>
      </c>
      <c r="U640" s="56">
        <v>1.6420000000000001E-2</v>
      </c>
      <c r="V640" s="56">
        <v>0</v>
      </c>
      <c r="W640" s="56">
        <v>0</v>
      </c>
      <c r="X640" s="56">
        <v>1.89E-2</v>
      </c>
      <c r="Y640" s="56">
        <v>5.3579999999999996E-2</v>
      </c>
      <c r="Z640" s="56">
        <v>2.5230000000000002E-2</v>
      </c>
      <c r="AA640" s="56">
        <v>0</v>
      </c>
      <c r="AB640" s="56">
        <v>3.9950000000000041E-2</v>
      </c>
      <c r="AC640" s="56">
        <v>0</v>
      </c>
      <c r="AE640" s="271">
        <f t="shared" si="28"/>
        <v>1</v>
      </c>
      <c r="AG640" s="192">
        <f t="shared" si="29"/>
        <v>0.39800000000000013</v>
      </c>
    </row>
    <row r="641" spans="1:33" x14ac:dyDescent="0.25">
      <c r="A641" s="1">
        <v>1990</v>
      </c>
      <c r="B641" s="1" t="s">
        <v>24</v>
      </c>
      <c r="C641" s="1" t="str">
        <f t="shared" si="27"/>
        <v>1990NTDefault</v>
      </c>
      <c r="D641" s="280">
        <v>0.19618312954598019</v>
      </c>
      <c r="E641" s="280">
        <v>0.21528544017717463</v>
      </c>
      <c r="F641" s="280">
        <v>2.3003099946693206E-2</v>
      </c>
      <c r="G641" s="280">
        <v>0.19089401520645849</v>
      </c>
      <c r="H641" s="280">
        <v>1.1024240417055345E-2</v>
      </c>
      <c r="I641" s="280">
        <v>4.0357295452791667E-2</v>
      </c>
      <c r="J641" s="280">
        <v>3.4999999999999997E-5</v>
      </c>
      <c r="K641" s="280">
        <v>7.4480069930069645E-4</v>
      </c>
      <c r="L641" s="280">
        <v>7.8747481360164264E-3</v>
      </c>
      <c r="M641" s="280">
        <v>0</v>
      </c>
      <c r="N641" s="280">
        <v>0</v>
      </c>
      <c r="O641" s="280">
        <v>8.4252758274824101E-3</v>
      </c>
      <c r="P641" s="280">
        <v>1.0839160839160814E-2</v>
      </c>
      <c r="Q641" s="280">
        <v>0.15632749999999998</v>
      </c>
      <c r="R641" s="280">
        <v>4.5499999999999994E-3</v>
      </c>
      <c r="S641" s="280">
        <v>9.5789376745620949E-2</v>
      </c>
      <c r="T641" s="280">
        <v>1.8154054046755616E-2</v>
      </c>
      <c r="U641" s="280">
        <v>1.3299575306338553E-2</v>
      </c>
      <c r="V641" s="280">
        <v>0</v>
      </c>
      <c r="W641" s="280"/>
      <c r="X641" s="280">
        <v>2.2347517482517463E-3</v>
      </c>
      <c r="Y641" s="280">
        <v>0</v>
      </c>
      <c r="Z641" s="280">
        <v>0</v>
      </c>
      <c r="AA641" s="280">
        <v>0</v>
      </c>
      <c r="AB641" s="280">
        <v>4.6110359049175266E-3</v>
      </c>
      <c r="AC641" s="280">
        <v>3.0800000000000001E-4</v>
      </c>
      <c r="AE641" s="271">
        <f t="shared" si="28"/>
        <v>0.99994049999999812</v>
      </c>
      <c r="AG641" s="192">
        <f t="shared" si="29"/>
        <v>0.29527429375188441</v>
      </c>
    </row>
    <row r="642" spans="1:33" x14ac:dyDescent="0.25">
      <c r="A642" s="1">
        <v>1990</v>
      </c>
      <c r="B642" s="1" t="s">
        <v>25</v>
      </c>
      <c r="C642" s="1" t="str">
        <f t="shared" ref="C642:C705" si="30">CONCATENATE(A642,B642,"Default")</f>
        <v>1990NUDefault</v>
      </c>
      <c r="D642" s="56">
        <v>0.12197</v>
      </c>
      <c r="E642" s="56">
        <v>0.17448</v>
      </c>
      <c r="F642" s="56">
        <v>0</v>
      </c>
      <c r="G642" s="56">
        <v>0.11063000000000001</v>
      </c>
      <c r="H642" s="56">
        <v>0.11579</v>
      </c>
      <c r="I642" s="56">
        <v>0</v>
      </c>
      <c r="J642" s="56">
        <v>0</v>
      </c>
      <c r="K642" s="56">
        <v>0</v>
      </c>
      <c r="L642" s="56">
        <v>0</v>
      </c>
      <c r="M642" s="56">
        <v>0</v>
      </c>
      <c r="N642" s="56">
        <v>0</v>
      </c>
      <c r="O642" s="56">
        <v>2.7130000000000001E-2</v>
      </c>
      <c r="P642" s="56">
        <v>5.0229999999999997E-2</v>
      </c>
      <c r="Q642" s="56">
        <v>3.0190000000000002E-2</v>
      </c>
      <c r="R642" s="56">
        <v>0.10177</v>
      </c>
      <c r="S642" s="56">
        <v>6.5659999999999996E-2</v>
      </c>
      <c r="T642" s="56">
        <v>4.5789999999999997E-2</v>
      </c>
      <c r="U642" s="56">
        <v>2.2559999999999997E-2</v>
      </c>
      <c r="V642" s="56">
        <v>0</v>
      </c>
      <c r="W642" s="56">
        <v>0</v>
      </c>
      <c r="X642" s="56">
        <v>1.3849999999999999E-2</v>
      </c>
      <c r="Y642" s="56">
        <v>5.4120000000000001E-2</v>
      </c>
      <c r="Z642" s="56">
        <v>2.5479999999999999E-2</v>
      </c>
      <c r="AA642" s="56">
        <v>0</v>
      </c>
      <c r="AB642" s="56">
        <v>4.0350000000000108E-2</v>
      </c>
      <c r="AC642" s="56">
        <v>0</v>
      </c>
      <c r="AE642" s="271">
        <f t="shared" ref="AE642:AE705" si="31">SUM(D642:AC642)</f>
        <v>1</v>
      </c>
      <c r="AG642" s="192">
        <f t="shared" ref="AG642:AG705" si="32">+SUM(Q642:AC642)</f>
        <v>0.39977000000000007</v>
      </c>
    </row>
    <row r="643" spans="1:33" x14ac:dyDescent="0.25">
      <c r="A643" s="1">
        <v>1990</v>
      </c>
      <c r="B643" s="1" t="s">
        <v>20</v>
      </c>
      <c r="C643" s="1" t="str">
        <f t="shared" si="30"/>
        <v>1990NBDefault</v>
      </c>
      <c r="D643" s="56">
        <v>0.13986000000000001</v>
      </c>
      <c r="E643" s="56">
        <v>0.20638999999999999</v>
      </c>
      <c r="F643" s="280">
        <v>0.11418</v>
      </c>
      <c r="G643" s="56">
        <v>5.2519999999999997E-2</v>
      </c>
      <c r="H643" s="280">
        <v>1.8589999999999999E-2</v>
      </c>
      <c r="I643" s="56">
        <v>0</v>
      </c>
      <c r="J643" s="56">
        <v>0</v>
      </c>
      <c r="K643" s="56">
        <v>0</v>
      </c>
      <c r="L643" s="56">
        <v>7.8920000000000004E-2</v>
      </c>
      <c r="M643" s="56">
        <v>0</v>
      </c>
      <c r="N643" s="56">
        <v>0</v>
      </c>
      <c r="O643" s="56">
        <v>0.11650000000000001</v>
      </c>
      <c r="P643" s="56">
        <v>1.9210000000000001E-2</v>
      </c>
      <c r="Q643" s="56">
        <v>1.2669999999999999E-2</v>
      </c>
      <c r="R643" s="56">
        <v>4.3949999999999996E-2</v>
      </c>
      <c r="S643" s="56">
        <v>8.6120000000000002E-2</v>
      </c>
      <c r="T643" s="56">
        <v>4.1130000000000007E-2</v>
      </c>
      <c r="U643" s="56">
        <v>2.4049999999999998E-2</v>
      </c>
      <c r="V643" s="56">
        <v>0</v>
      </c>
      <c r="W643" s="56">
        <v>0</v>
      </c>
      <c r="X643" s="56">
        <v>9.8700000000000003E-3</v>
      </c>
      <c r="Y643" s="56">
        <v>2.4500000000000001E-2</v>
      </c>
      <c r="Z643" s="56">
        <v>1.153E-2</v>
      </c>
      <c r="AA643" s="56">
        <v>0</v>
      </c>
      <c r="AB643" s="56">
        <v>9.9999999999544897E-6</v>
      </c>
      <c r="AC643" s="56">
        <v>0</v>
      </c>
      <c r="AE643" s="271">
        <f t="shared" si="31"/>
        <v>1</v>
      </c>
      <c r="AG643" s="192">
        <f t="shared" si="32"/>
        <v>0.25382999999999994</v>
      </c>
    </row>
    <row r="644" spans="1:33" x14ac:dyDescent="0.25">
      <c r="A644" s="1">
        <v>1990</v>
      </c>
      <c r="B644" s="1" t="s">
        <v>14</v>
      </c>
      <c r="C644" s="1" t="str">
        <f t="shared" si="30"/>
        <v>1990ABDefault</v>
      </c>
      <c r="D644" s="56">
        <v>0.15275</v>
      </c>
      <c r="E644" s="56">
        <v>0.23983000000000002</v>
      </c>
      <c r="F644" s="56">
        <v>0</v>
      </c>
      <c r="G644" s="56">
        <v>7.4749999999999997E-2</v>
      </c>
      <c r="H644" s="56">
        <v>0.14501</v>
      </c>
      <c r="I644" s="56">
        <v>0</v>
      </c>
      <c r="J644" s="56">
        <v>0</v>
      </c>
      <c r="K644" s="56">
        <v>0</v>
      </c>
      <c r="L644" s="56">
        <v>2.8990000000000002E-2</v>
      </c>
      <c r="M644" s="56">
        <v>0</v>
      </c>
      <c r="N644" s="56">
        <v>0</v>
      </c>
      <c r="O644" s="56">
        <v>2.2599999999999999E-2</v>
      </c>
      <c r="P644" s="56">
        <v>3.9890000000000002E-2</v>
      </c>
      <c r="Q644" s="56">
        <v>2.1930000000000002E-2</v>
      </c>
      <c r="R644" s="56">
        <v>2.886E-2</v>
      </c>
      <c r="S644" s="56">
        <v>8.1050000000000011E-2</v>
      </c>
      <c r="T644" s="56">
        <v>5.1849999999999993E-2</v>
      </c>
      <c r="U644" s="56">
        <v>1.6899999999999998E-2</v>
      </c>
      <c r="V644" s="56">
        <v>0</v>
      </c>
      <c r="W644" s="56">
        <v>0</v>
      </c>
      <c r="X644" s="56">
        <v>1.208E-2</v>
      </c>
      <c r="Y644" s="56">
        <v>2.0039999999999999E-2</v>
      </c>
      <c r="Z644" s="56">
        <v>3.5630000000000002E-2</v>
      </c>
      <c r="AA644" s="56">
        <v>0</v>
      </c>
      <c r="AB644" s="56">
        <v>2.7840000000000198E-2</v>
      </c>
      <c r="AC644" s="56">
        <v>0</v>
      </c>
      <c r="AD644" s="51"/>
      <c r="AE644" s="271">
        <f t="shared" si="31"/>
        <v>1</v>
      </c>
      <c r="AG644" s="192">
        <f t="shared" si="32"/>
        <v>0.29618000000000022</v>
      </c>
    </row>
    <row r="645" spans="1:33" x14ac:dyDescent="0.25">
      <c r="A645" s="1">
        <v>1990</v>
      </c>
      <c r="B645" s="1" t="s">
        <v>22</v>
      </c>
      <c r="C645" s="1" t="str">
        <f t="shared" si="30"/>
        <v>1990NSDefault</v>
      </c>
      <c r="D645" s="56">
        <v>8.771000000000001E-2</v>
      </c>
      <c r="E645" s="56">
        <v>0.27184000000000003</v>
      </c>
      <c r="F645" s="56">
        <v>0</v>
      </c>
      <c r="G645" s="56">
        <v>3.8330000000000003E-2</v>
      </c>
      <c r="H645" s="56">
        <v>8.3260000000000001E-2</v>
      </c>
      <c r="I645" s="56">
        <v>0</v>
      </c>
      <c r="J645" s="56">
        <v>0</v>
      </c>
      <c r="K645" s="56">
        <v>0</v>
      </c>
      <c r="L645" s="56">
        <v>6.3939999999999997E-2</v>
      </c>
      <c r="M645" s="56">
        <v>0</v>
      </c>
      <c r="N645" s="56">
        <v>0</v>
      </c>
      <c r="O645" s="56">
        <v>5.7590000000000002E-2</v>
      </c>
      <c r="P645" s="56">
        <v>3.619E-2</v>
      </c>
      <c r="Q645" s="56">
        <v>4.249E-2</v>
      </c>
      <c r="R645" s="56">
        <v>3.6260000000000001E-2</v>
      </c>
      <c r="S645" s="56">
        <v>0.15454000000000001</v>
      </c>
      <c r="T645" s="56">
        <v>5.425E-2</v>
      </c>
      <c r="U645" s="56">
        <v>1.77E-2</v>
      </c>
      <c r="V645" s="56">
        <v>0</v>
      </c>
      <c r="W645" s="56">
        <v>0</v>
      </c>
      <c r="X645" s="56">
        <v>2.6190000000000001E-2</v>
      </c>
      <c r="Y645" s="56">
        <v>2.0209999999999999E-2</v>
      </c>
      <c r="Z645" s="56">
        <v>9.5099999999999994E-3</v>
      </c>
      <c r="AA645" s="56">
        <v>0</v>
      </c>
      <c r="AB645" s="56">
        <v>-1.0000000000065512E-5</v>
      </c>
      <c r="AC645" s="56">
        <v>0</v>
      </c>
      <c r="AE645" s="271">
        <f t="shared" si="31"/>
        <v>1</v>
      </c>
      <c r="AG645" s="192">
        <f t="shared" si="32"/>
        <v>0.36113999999999996</v>
      </c>
    </row>
    <row r="646" spans="1:33" x14ac:dyDescent="0.25">
      <c r="A646" s="1">
        <v>1990</v>
      </c>
      <c r="B646" s="1" t="s">
        <v>21</v>
      </c>
      <c r="C646" s="1" t="str">
        <f t="shared" si="30"/>
        <v>1990NLDefault</v>
      </c>
      <c r="D646" s="56">
        <v>0.17146999999999998</v>
      </c>
      <c r="E646" s="56">
        <v>0.28588000000000002</v>
      </c>
      <c r="F646" s="56">
        <v>0</v>
      </c>
      <c r="G646" s="56">
        <v>2.6669999999999999E-2</v>
      </c>
      <c r="H646" s="56">
        <v>0.16277999999999998</v>
      </c>
      <c r="I646" s="56">
        <v>0</v>
      </c>
      <c r="J646" s="56">
        <v>0</v>
      </c>
      <c r="K646" s="56">
        <v>0</v>
      </c>
      <c r="L646" s="56">
        <v>2.3540000000000002E-2</v>
      </c>
      <c r="M646" s="56">
        <v>0</v>
      </c>
      <c r="N646" s="56">
        <v>0</v>
      </c>
      <c r="O646" s="56">
        <v>3.2149999999999998E-2</v>
      </c>
      <c r="P646" s="56">
        <v>4.8090000000000001E-2</v>
      </c>
      <c r="Q646" s="56">
        <v>1.7150000000000002E-2</v>
      </c>
      <c r="R646" s="56">
        <v>1.5560000000000001E-2</v>
      </c>
      <c r="S646" s="56">
        <v>9.7959999999999992E-2</v>
      </c>
      <c r="T646" s="56">
        <v>4.657E-2</v>
      </c>
      <c r="U646" s="56">
        <v>2.742E-2</v>
      </c>
      <c r="V646" s="56">
        <v>0</v>
      </c>
      <c r="W646" s="56">
        <v>0</v>
      </c>
      <c r="X646" s="56">
        <v>2.5910000000000002E-2</v>
      </c>
      <c r="Y646" s="56">
        <v>8.8699999999999994E-3</v>
      </c>
      <c r="Z646" s="56">
        <v>4.1700000000000001E-3</v>
      </c>
      <c r="AA646" s="56">
        <v>0</v>
      </c>
      <c r="AB646" s="56">
        <v>5.8099999999998708E-3</v>
      </c>
      <c r="AC646" s="56">
        <v>0</v>
      </c>
      <c r="AE646" s="271">
        <f t="shared" si="31"/>
        <v>1</v>
      </c>
      <c r="AG646" s="192">
        <f t="shared" si="32"/>
        <v>0.24941999999999986</v>
      </c>
    </row>
    <row r="647" spans="1:33" x14ac:dyDescent="0.25">
      <c r="A647" s="1">
        <v>1990</v>
      </c>
      <c r="B647" s="1" t="s">
        <v>19</v>
      </c>
      <c r="C647" s="1" t="str">
        <f t="shared" si="30"/>
        <v>1990QCDefault</v>
      </c>
      <c r="D647" s="56">
        <v>0.11388</v>
      </c>
      <c r="E647" s="56">
        <v>0.28944999999999999</v>
      </c>
      <c r="F647" s="56">
        <v>0</v>
      </c>
      <c r="G647" s="56">
        <v>9.8909999999999998E-2</v>
      </c>
      <c r="H647" s="56">
        <v>0.10811</v>
      </c>
      <c r="I647" s="56">
        <v>0</v>
      </c>
      <c r="J647" s="56">
        <v>0</v>
      </c>
      <c r="K647" s="56">
        <v>0</v>
      </c>
      <c r="L647" s="56">
        <v>1.6080000000000001E-2</v>
      </c>
      <c r="M647" s="56">
        <v>0</v>
      </c>
      <c r="N647" s="56">
        <v>0</v>
      </c>
      <c r="O647" s="56">
        <v>3.8800000000000001E-2</v>
      </c>
      <c r="P647" s="56">
        <v>1.0589999999999999E-2</v>
      </c>
      <c r="Q647" s="56">
        <v>1.3979999999999999E-2</v>
      </c>
      <c r="R647" s="56">
        <v>6.6020000000000009E-2</v>
      </c>
      <c r="S647" s="56">
        <v>7.4099999999999999E-2</v>
      </c>
      <c r="T647" s="56">
        <v>4.4180000000000004E-2</v>
      </c>
      <c r="U647" s="56">
        <v>3.7629999999999997E-2</v>
      </c>
      <c r="V647" s="56">
        <v>0</v>
      </c>
      <c r="W647" s="56">
        <v>0</v>
      </c>
      <c r="X647" s="56">
        <v>9.2700000000000005E-3</v>
      </c>
      <c r="Y647" s="56">
        <v>3.6520000000000004E-2</v>
      </c>
      <c r="Z647" s="56">
        <v>1.719E-2</v>
      </c>
      <c r="AA647" s="56">
        <v>0</v>
      </c>
      <c r="AB647" s="56">
        <v>2.5290000000000035E-2</v>
      </c>
      <c r="AC647" s="56">
        <v>0</v>
      </c>
      <c r="AE647" s="271">
        <f t="shared" si="31"/>
        <v>1</v>
      </c>
      <c r="AG647" s="192">
        <f t="shared" si="32"/>
        <v>0.32418000000000002</v>
      </c>
    </row>
    <row r="648" spans="1:33" x14ac:dyDescent="0.25">
      <c r="A648" s="1">
        <v>1990</v>
      </c>
      <c r="B648" s="1" t="s">
        <v>17</v>
      </c>
      <c r="C648" s="1" t="str">
        <f t="shared" si="30"/>
        <v>1990MBDefault</v>
      </c>
      <c r="D648" s="56">
        <v>0.15736</v>
      </c>
      <c r="E648" s="56">
        <v>0.29511999999999999</v>
      </c>
      <c r="F648" s="56">
        <v>0</v>
      </c>
      <c r="G648" s="56">
        <v>4.9880000000000008E-2</v>
      </c>
      <c r="H648" s="56">
        <v>0.14931</v>
      </c>
      <c r="I648" s="56">
        <v>0</v>
      </c>
      <c r="J648" s="56">
        <v>0</v>
      </c>
      <c r="K648" s="56">
        <v>0</v>
      </c>
      <c r="L648" s="56">
        <v>1.7569999999999999E-2</v>
      </c>
      <c r="M648" s="56">
        <v>0</v>
      </c>
      <c r="N648" s="56">
        <v>0</v>
      </c>
      <c r="O648" s="56">
        <v>7.9310000000000005E-2</v>
      </c>
      <c r="P648" s="56">
        <v>1.575E-2</v>
      </c>
      <c r="Q648" s="56">
        <v>1.5109999999999998E-2</v>
      </c>
      <c r="R648" s="56">
        <v>2.5249999999999998E-2</v>
      </c>
      <c r="S648" s="56">
        <v>8.5260000000000002E-2</v>
      </c>
      <c r="T648" s="56">
        <v>4.4130000000000003E-2</v>
      </c>
      <c r="U648" s="56">
        <v>3.1960000000000002E-2</v>
      </c>
      <c r="V648" s="56">
        <v>0</v>
      </c>
      <c r="W648" s="56">
        <v>0</v>
      </c>
      <c r="X648" s="56">
        <v>4.4200000000000003E-3</v>
      </c>
      <c r="Y648" s="56">
        <v>1.321E-2</v>
      </c>
      <c r="Z648" s="56">
        <v>6.2199999999999998E-3</v>
      </c>
      <c r="AA648" s="56">
        <v>0</v>
      </c>
      <c r="AB648" s="56">
        <v>1.0140000000000149E-2</v>
      </c>
      <c r="AC648" s="56">
        <v>0</v>
      </c>
      <c r="AE648" s="271">
        <f t="shared" si="31"/>
        <v>1</v>
      </c>
      <c r="AG648" s="192">
        <f t="shared" si="32"/>
        <v>0.23570000000000016</v>
      </c>
    </row>
    <row r="649" spans="1:33" x14ac:dyDescent="0.25">
      <c r="A649" s="1">
        <v>1990</v>
      </c>
      <c r="B649" s="1" t="s">
        <v>16</v>
      </c>
      <c r="C649" s="1" t="str">
        <f t="shared" si="30"/>
        <v>1990SKDefault</v>
      </c>
      <c r="D649" s="223">
        <v>0.18713000000000002</v>
      </c>
      <c r="E649" s="223">
        <v>0.32475999999999999</v>
      </c>
      <c r="F649" s="223">
        <v>0</v>
      </c>
      <c r="G649" s="223">
        <v>4.333E-2</v>
      </c>
      <c r="H649" s="223">
        <v>0.17765</v>
      </c>
      <c r="I649" s="56">
        <v>0</v>
      </c>
      <c r="J649" s="56">
        <v>0</v>
      </c>
      <c r="K649" s="56">
        <v>0</v>
      </c>
      <c r="L649" s="56">
        <v>4.0439999999999997E-2</v>
      </c>
      <c r="M649" s="56">
        <v>0</v>
      </c>
      <c r="N649" s="56">
        <v>0</v>
      </c>
      <c r="O649" s="56">
        <v>1.762E-2</v>
      </c>
      <c r="P649" s="56">
        <v>9.8700000000000003E-3</v>
      </c>
      <c r="Q649" s="56">
        <v>0</v>
      </c>
      <c r="R649" s="56">
        <v>2.7480000000000001E-2</v>
      </c>
      <c r="S649" s="56">
        <v>7.6539999999999997E-2</v>
      </c>
      <c r="T649" s="56">
        <v>4.6799999999999994E-2</v>
      </c>
      <c r="U649" s="56">
        <v>1.6299999999999999E-2</v>
      </c>
      <c r="V649" s="56">
        <v>0</v>
      </c>
      <c r="W649" s="56">
        <v>0</v>
      </c>
      <c r="X649" s="56">
        <v>0</v>
      </c>
      <c r="Y649" s="56">
        <v>1.4250000000000001E-2</v>
      </c>
      <c r="Z649" s="56">
        <v>6.7100000000000007E-3</v>
      </c>
      <c r="AA649" s="56">
        <v>0</v>
      </c>
      <c r="AB649" s="56">
        <v>1.112000000000013E-2</v>
      </c>
      <c r="AC649" s="56">
        <v>0</v>
      </c>
      <c r="AE649" s="271">
        <f t="shared" si="31"/>
        <v>1</v>
      </c>
      <c r="AG649" s="192">
        <f t="shared" si="32"/>
        <v>0.19920000000000015</v>
      </c>
    </row>
    <row r="650" spans="1:33" x14ac:dyDescent="0.25">
      <c r="A650" s="1">
        <v>1990</v>
      </c>
      <c r="B650" s="1" t="s">
        <v>18</v>
      </c>
      <c r="C650" s="1" t="str">
        <f t="shared" si="30"/>
        <v>1990ONDefault</v>
      </c>
      <c r="D650" s="56">
        <v>0.13316</v>
      </c>
      <c r="E650" s="56">
        <v>0.33051999999999998</v>
      </c>
      <c r="F650" s="56">
        <v>0</v>
      </c>
      <c r="G650" s="56">
        <v>6.8940000000000001E-2</v>
      </c>
      <c r="H650" s="56">
        <v>0.12640999999999999</v>
      </c>
      <c r="I650" s="56">
        <v>0</v>
      </c>
      <c r="J650" s="56">
        <v>0</v>
      </c>
      <c r="K650" s="56">
        <v>0</v>
      </c>
      <c r="L650" s="56">
        <v>1.1339999999999999E-2</v>
      </c>
      <c r="M650" s="56">
        <v>0</v>
      </c>
      <c r="N650" s="56">
        <v>0</v>
      </c>
      <c r="O650" s="56">
        <v>5.0039999999999994E-2</v>
      </c>
      <c r="P650" s="56">
        <v>1.3500000000000002E-2</v>
      </c>
      <c r="Q650" s="56">
        <v>1.7819999999999999E-2</v>
      </c>
      <c r="R650" s="56">
        <v>3.0769999999999999E-2</v>
      </c>
      <c r="S650" s="56">
        <v>9.4109999999999999E-2</v>
      </c>
      <c r="T650" s="56">
        <v>4.811E-2</v>
      </c>
      <c r="U650" s="56">
        <v>3.3579999999999999E-2</v>
      </c>
      <c r="V650" s="56">
        <v>0</v>
      </c>
      <c r="W650" s="56">
        <v>0</v>
      </c>
      <c r="X650" s="56">
        <v>4.5500000000000002E-3</v>
      </c>
      <c r="Y650" s="56">
        <v>1.7420000000000001E-2</v>
      </c>
      <c r="Z650" s="56">
        <v>8.199999999999999E-3</v>
      </c>
      <c r="AA650" s="56">
        <v>0</v>
      </c>
      <c r="AB650" s="56">
        <v>1.153000000000004E-2</v>
      </c>
      <c r="AC650" s="56">
        <v>0</v>
      </c>
      <c r="AE650" s="271">
        <f t="shared" si="31"/>
        <v>1</v>
      </c>
      <c r="AG650" s="192">
        <f t="shared" si="32"/>
        <v>0.26608999999999999</v>
      </c>
    </row>
    <row r="651" spans="1:33" x14ac:dyDescent="0.25">
      <c r="A651" s="1">
        <v>1990</v>
      </c>
      <c r="B651" s="1" t="s">
        <v>23</v>
      </c>
      <c r="C651" s="1" t="str">
        <f t="shared" si="30"/>
        <v>1990PEDefault</v>
      </c>
      <c r="D651" s="56">
        <v>7.3639999999999997E-2</v>
      </c>
      <c r="E651" s="56">
        <v>0.33866000000000002</v>
      </c>
      <c r="F651" s="56">
        <v>0</v>
      </c>
      <c r="G651" s="56">
        <v>8.1000000000000013E-3</v>
      </c>
      <c r="H651" s="56">
        <v>6.991E-2</v>
      </c>
      <c r="I651" s="56">
        <v>0</v>
      </c>
      <c r="J651" s="56">
        <v>0</v>
      </c>
      <c r="K651" s="56">
        <v>0</v>
      </c>
      <c r="L651" s="56">
        <v>6.0579999999999995E-2</v>
      </c>
      <c r="M651" s="56">
        <v>0</v>
      </c>
      <c r="N651" s="56">
        <v>0</v>
      </c>
      <c r="O651" s="56">
        <v>5.7229999999999996E-2</v>
      </c>
      <c r="P651" s="56">
        <v>4.5419999999999995E-2</v>
      </c>
      <c r="Q651" s="56">
        <v>4.6029999999999995E-2</v>
      </c>
      <c r="R651" s="56">
        <v>7.7200000000000003E-3</v>
      </c>
      <c r="S651" s="56">
        <v>0.18295000000000003</v>
      </c>
      <c r="T651" s="56">
        <v>5.4019999999999999E-2</v>
      </c>
      <c r="U651" s="56">
        <v>2.0560000000000002E-2</v>
      </c>
      <c r="V651" s="56">
        <v>0</v>
      </c>
      <c r="W651" s="56">
        <v>0</v>
      </c>
      <c r="X651" s="56">
        <v>2.5859999999999998E-2</v>
      </c>
      <c r="Y651" s="56">
        <v>4.3499999999999997E-3</v>
      </c>
      <c r="Z651" s="56">
        <v>2.0499999999999997E-3</v>
      </c>
      <c r="AA651" s="56">
        <v>0</v>
      </c>
      <c r="AB651" s="56">
        <v>2.9200000000000337E-3</v>
      </c>
      <c r="AC651" s="56">
        <v>0</v>
      </c>
      <c r="AE651" s="271">
        <f t="shared" si="31"/>
        <v>1</v>
      </c>
      <c r="AG651" s="192">
        <f t="shared" si="32"/>
        <v>0.3464600000000001</v>
      </c>
    </row>
    <row r="652" spans="1:33" x14ac:dyDescent="0.25">
      <c r="A652" s="1">
        <v>1991</v>
      </c>
      <c r="B652" s="1" t="s">
        <v>15</v>
      </c>
      <c r="C652" s="1" t="str">
        <f t="shared" si="30"/>
        <v>1991BCDefault</v>
      </c>
      <c r="D652" s="56">
        <v>0.15054000000000001</v>
      </c>
      <c r="E652" s="56">
        <v>0.15842999999999999</v>
      </c>
      <c r="F652" s="56">
        <v>0</v>
      </c>
      <c r="G652" s="56">
        <v>0.111</v>
      </c>
      <c r="H652" s="56">
        <v>0.14291000000000001</v>
      </c>
      <c r="I652" s="56">
        <v>0</v>
      </c>
      <c r="J652" s="56">
        <v>0</v>
      </c>
      <c r="K652" s="56">
        <v>0</v>
      </c>
      <c r="L652" s="56">
        <v>2.2320000000000003E-2</v>
      </c>
      <c r="M652" s="56">
        <v>0</v>
      </c>
      <c r="N652" s="56">
        <v>0</v>
      </c>
      <c r="O652" s="56">
        <v>2.6610000000000002E-2</v>
      </c>
      <c r="P652" s="56">
        <v>3.4599999999999999E-2</v>
      </c>
      <c r="Q652" s="56">
        <v>3.9E-2</v>
      </c>
      <c r="R652" s="56">
        <v>4.9690000000000005E-2</v>
      </c>
      <c r="S652" s="56">
        <v>0.11410000000000001</v>
      </c>
      <c r="T652" s="56">
        <v>3.9980000000000002E-2</v>
      </c>
      <c r="U652" s="56">
        <v>2.1940000000000001E-2</v>
      </c>
      <c r="V652" s="56">
        <v>0</v>
      </c>
      <c r="W652" s="56">
        <v>2.2320000000000003E-2</v>
      </c>
      <c r="X652" s="56">
        <v>7.1999999999999998E-3</v>
      </c>
      <c r="Y652" s="56">
        <v>2.7380000000000002E-2</v>
      </c>
      <c r="Z652" s="56">
        <v>1.2889999999999999E-2</v>
      </c>
      <c r="AA652" s="56">
        <v>0</v>
      </c>
      <c r="AB652" s="56">
        <v>1.9090000000000162E-2</v>
      </c>
      <c r="AC652" s="56">
        <v>0</v>
      </c>
      <c r="AE652" s="271">
        <f t="shared" si="31"/>
        <v>1</v>
      </c>
      <c r="AG652" s="192">
        <f t="shared" si="32"/>
        <v>0.35359000000000024</v>
      </c>
    </row>
    <row r="653" spans="1:33" x14ac:dyDescent="0.25">
      <c r="A653" s="1">
        <v>1991</v>
      </c>
      <c r="B653" s="1" t="s">
        <v>26</v>
      </c>
      <c r="C653" s="1" t="str">
        <f t="shared" si="30"/>
        <v>1991YTDefault</v>
      </c>
      <c r="D653" s="56">
        <v>0.12028</v>
      </c>
      <c r="E653" s="56">
        <v>0.17106000000000002</v>
      </c>
      <c r="F653" s="56">
        <v>0</v>
      </c>
      <c r="G653" s="56">
        <v>0.10952999999999999</v>
      </c>
      <c r="H653" s="56">
        <v>0.11417999999999999</v>
      </c>
      <c r="I653" s="56">
        <v>0</v>
      </c>
      <c r="J653" s="56">
        <v>0</v>
      </c>
      <c r="K653" s="56">
        <v>0</v>
      </c>
      <c r="L653" s="56">
        <v>0</v>
      </c>
      <c r="M653" s="56">
        <v>0</v>
      </c>
      <c r="N653" s="56">
        <v>0</v>
      </c>
      <c r="O653" s="56">
        <v>1.1639999999999999E-2</v>
      </c>
      <c r="P653" s="56">
        <v>7.5310000000000002E-2</v>
      </c>
      <c r="Q653" s="56">
        <v>2.572E-2</v>
      </c>
      <c r="R653" s="56">
        <v>0.10077</v>
      </c>
      <c r="S653" s="56">
        <v>7.0349999999999996E-2</v>
      </c>
      <c r="T653" s="56">
        <v>4.7080000000000004E-2</v>
      </c>
      <c r="U653" s="56">
        <v>1.6420000000000001E-2</v>
      </c>
      <c r="V653" s="56">
        <v>0</v>
      </c>
      <c r="W653" s="56">
        <v>0</v>
      </c>
      <c r="X653" s="56">
        <v>1.89E-2</v>
      </c>
      <c r="Y653" s="56">
        <v>5.3579999999999996E-2</v>
      </c>
      <c r="Z653" s="56">
        <v>2.5230000000000002E-2</v>
      </c>
      <c r="AA653" s="56">
        <v>0</v>
      </c>
      <c r="AB653" s="56">
        <v>3.9950000000000041E-2</v>
      </c>
      <c r="AC653" s="56">
        <v>0</v>
      </c>
      <c r="AE653" s="271">
        <f t="shared" si="31"/>
        <v>1</v>
      </c>
      <c r="AG653" s="192">
        <f t="shared" si="32"/>
        <v>0.39800000000000013</v>
      </c>
    </row>
    <row r="654" spans="1:33" x14ac:dyDescent="0.25">
      <c r="A654" s="1">
        <v>1991</v>
      </c>
      <c r="B654" s="1" t="s">
        <v>24</v>
      </c>
      <c r="C654" s="1" t="str">
        <f t="shared" si="30"/>
        <v>1991NTDefault</v>
      </c>
      <c r="D654" s="280">
        <v>0.19618312954598019</v>
      </c>
      <c r="E654" s="280">
        <v>0.21528544017717463</v>
      </c>
      <c r="F654" s="280">
        <v>2.3003099946693206E-2</v>
      </c>
      <c r="G654" s="280">
        <v>0.19089401520645849</v>
      </c>
      <c r="H654" s="280">
        <v>1.1024240417055345E-2</v>
      </c>
      <c r="I654" s="280">
        <v>4.0357295452791667E-2</v>
      </c>
      <c r="J654" s="280">
        <v>3.4999999999999997E-5</v>
      </c>
      <c r="K654" s="280">
        <v>7.4480069930069645E-4</v>
      </c>
      <c r="L654" s="280">
        <v>7.8747481360164264E-3</v>
      </c>
      <c r="M654" s="280">
        <v>0</v>
      </c>
      <c r="N654" s="280">
        <v>0</v>
      </c>
      <c r="O654" s="280">
        <v>8.4252758274824101E-3</v>
      </c>
      <c r="P654" s="280">
        <v>1.0839160839160814E-2</v>
      </c>
      <c r="Q654" s="280">
        <v>0.15632749999999998</v>
      </c>
      <c r="R654" s="280">
        <v>4.5499999999999994E-3</v>
      </c>
      <c r="S654" s="280">
        <v>9.5789376745620949E-2</v>
      </c>
      <c r="T654" s="280">
        <v>1.8154054046755616E-2</v>
      </c>
      <c r="U654" s="280">
        <v>1.3299575306338553E-2</v>
      </c>
      <c r="V654" s="280">
        <v>0</v>
      </c>
      <c r="W654" s="280"/>
      <c r="X654" s="280">
        <v>2.2347517482517463E-3</v>
      </c>
      <c r="Y654" s="280">
        <v>0</v>
      </c>
      <c r="Z654" s="280">
        <v>0</v>
      </c>
      <c r="AA654" s="280">
        <v>0</v>
      </c>
      <c r="AB654" s="280">
        <v>4.6110359049175266E-3</v>
      </c>
      <c r="AC654" s="280">
        <v>3.0800000000000001E-4</v>
      </c>
      <c r="AE654" s="271">
        <f t="shared" si="31"/>
        <v>0.99994049999999812</v>
      </c>
      <c r="AG654" s="192">
        <f t="shared" si="32"/>
        <v>0.29527429375188441</v>
      </c>
    </row>
    <row r="655" spans="1:33" x14ac:dyDescent="0.25">
      <c r="A655" s="1">
        <v>1991</v>
      </c>
      <c r="B655" s="1" t="s">
        <v>25</v>
      </c>
      <c r="C655" s="1" t="str">
        <f t="shared" si="30"/>
        <v>1991NUDefault</v>
      </c>
      <c r="D655" s="56">
        <v>0.12197</v>
      </c>
      <c r="E655" s="56">
        <v>0.17448</v>
      </c>
      <c r="F655" s="56">
        <v>0</v>
      </c>
      <c r="G655" s="56">
        <v>0.11063000000000001</v>
      </c>
      <c r="H655" s="56">
        <v>0.11579</v>
      </c>
      <c r="I655" s="56">
        <v>0</v>
      </c>
      <c r="J655" s="56">
        <v>0</v>
      </c>
      <c r="K655" s="56">
        <v>0</v>
      </c>
      <c r="L655" s="56">
        <v>0</v>
      </c>
      <c r="M655" s="56">
        <v>0</v>
      </c>
      <c r="N655" s="56">
        <v>0</v>
      </c>
      <c r="O655" s="56">
        <v>2.7130000000000001E-2</v>
      </c>
      <c r="P655" s="56">
        <v>5.0229999999999997E-2</v>
      </c>
      <c r="Q655" s="56">
        <v>3.0190000000000002E-2</v>
      </c>
      <c r="R655" s="56">
        <v>0.10177</v>
      </c>
      <c r="S655" s="56">
        <v>6.5659999999999996E-2</v>
      </c>
      <c r="T655" s="56">
        <v>4.5789999999999997E-2</v>
      </c>
      <c r="U655" s="56">
        <v>2.2559999999999997E-2</v>
      </c>
      <c r="V655" s="56">
        <v>0</v>
      </c>
      <c r="W655" s="56">
        <v>0</v>
      </c>
      <c r="X655" s="56">
        <v>1.3849999999999999E-2</v>
      </c>
      <c r="Y655" s="56">
        <v>5.4120000000000001E-2</v>
      </c>
      <c r="Z655" s="56">
        <v>2.5479999999999999E-2</v>
      </c>
      <c r="AA655" s="56">
        <v>0</v>
      </c>
      <c r="AB655" s="56">
        <v>4.0350000000000108E-2</v>
      </c>
      <c r="AC655" s="56">
        <v>0</v>
      </c>
      <c r="AE655" s="271">
        <f t="shared" si="31"/>
        <v>1</v>
      </c>
      <c r="AG655" s="192">
        <f t="shared" si="32"/>
        <v>0.39977000000000007</v>
      </c>
    </row>
    <row r="656" spans="1:33" x14ac:dyDescent="0.25">
      <c r="A656" s="1">
        <v>1991</v>
      </c>
      <c r="B656" s="1" t="s">
        <v>20</v>
      </c>
      <c r="C656" s="1" t="str">
        <f t="shared" si="30"/>
        <v>1991NBDefault</v>
      </c>
      <c r="D656" s="56">
        <v>0.13986000000000001</v>
      </c>
      <c r="E656" s="56">
        <v>0.20638999999999999</v>
      </c>
      <c r="F656" s="280">
        <v>0.11418</v>
      </c>
      <c r="G656" s="56">
        <v>5.2519999999999997E-2</v>
      </c>
      <c r="H656" s="280">
        <v>1.8589999999999999E-2</v>
      </c>
      <c r="I656" s="56">
        <v>0</v>
      </c>
      <c r="J656" s="56">
        <v>0</v>
      </c>
      <c r="K656" s="56">
        <v>0</v>
      </c>
      <c r="L656" s="56">
        <v>7.8920000000000004E-2</v>
      </c>
      <c r="M656" s="56">
        <v>0</v>
      </c>
      <c r="N656" s="56">
        <v>0</v>
      </c>
      <c r="O656" s="56">
        <v>0.11650000000000001</v>
      </c>
      <c r="P656" s="56">
        <v>1.9210000000000001E-2</v>
      </c>
      <c r="Q656" s="56">
        <v>1.2669999999999999E-2</v>
      </c>
      <c r="R656" s="56">
        <v>4.3949999999999996E-2</v>
      </c>
      <c r="S656" s="56">
        <v>8.6120000000000002E-2</v>
      </c>
      <c r="T656" s="56">
        <v>4.1130000000000007E-2</v>
      </c>
      <c r="U656" s="56">
        <v>2.4049999999999998E-2</v>
      </c>
      <c r="V656" s="56">
        <v>0</v>
      </c>
      <c r="W656" s="56">
        <v>0</v>
      </c>
      <c r="X656" s="56">
        <v>9.8700000000000003E-3</v>
      </c>
      <c r="Y656" s="56">
        <v>2.4500000000000001E-2</v>
      </c>
      <c r="Z656" s="56">
        <v>1.153E-2</v>
      </c>
      <c r="AA656" s="56">
        <v>0</v>
      </c>
      <c r="AB656" s="56">
        <v>9.9999999999544897E-6</v>
      </c>
      <c r="AC656" s="56">
        <v>0</v>
      </c>
      <c r="AE656" s="271">
        <f t="shared" si="31"/>
        <v>1</v>
      </c>
      <c r="AG656" s="192">
        <f t="shared" si="32"/>
        <v>0.25382999999999994</v>
      </c>
    </row>
    <row r="657" spans="1:33" x14ac:dyDescent="0.25">
      <c r="A657" s="1">
        <v>1991</v>
      </c>
      <c r="B657" s="1" t="s">
        <v>14</v>
      </c>
      <c r="C657" s="1" t="str">
        <f t="shared" si="30"/>
        <v>1991ABDefault</v>
      </c>
      <c r="D657" s="56">
        <v>0.15275</v>
      </c>
      <c r="E657" s="56">
        <v>0.23983000000000002</v>
      </c>
      <c r="F657" s="56">
        <v>0</v>
      </c>
      <c r="G657" s="56">
        <v>7.4749999999999997E-2</v>
      </c>
      <c r="H657" s="56">
        <v>0.14501</v>
      </c>
      <c r="I657" s="56">
        <v>0</v>
      </c>
      <c r="J657" s="56">
        <v>0</v>
      </c>
      <c r="K657" s="56">
        <v>0</v>
      </c>
      <c r="L657" s="56">
        <v>2.8990000000000002E-2</v>
      </c>
      <c r="M657" s="56">
        <v>0</v>
      </c>
      <c r="N657" s="56">
        <v>0</v>
      </c>
      <c r="O657" s="56">
        <v>2.2599999999999999E-2</v>
      </c>
      <c r="P657" s="56">
        <v>3.9890000000000002E-2</v>
      </c>
      <c r="Q657" s="56">
        <v>2.1930000000000002E-2</v>
      </c>
      <c r="R657" s="56">
        <v>2.886E-2</v>
      </c>
      <c r="S657" s="56">
        <v>8.1050000000000011E-2</v>
      </c>
      <c r="T657" s="56">
        <v>5.1849999999999993E-2</v>
      </c>
      <c r="U657" s="56">
        <v>1.6899999999999998E-2</v>
      </c>
      <c r="V657" s="56">
        <v>0</v>
      </c>
      <c r="W657" s="56">
        <v>0</v>
      </c>
      <c r="X657" s="56">
        <v>1.208E-2</v>
      </c>
      <c r="Y657" s="56">
        <v>2.0039999999999999E-2</v>
      </c>
      <c r="Z657" s="56">
        <v>3.5630000000000002E-2</v>
      </c>
      <c r="AA657" s="56">
        <v>0</v>
      </c>
      <c r="AB657" s="56">
        <v>2.7840000000000198E-2</v>
      </c>
      <c r="AC657" s="56">
        <v>0</v>
      </c>
      <c r="AD657" s="51"/>
      <c r="AE657" s="271">
        <f t="shared" si="31"/>
        <v>1</v>
      </c>
      <c r="AG657" s="192">
        <f t="shared" si="32"/>
        <v>0.29618000000000022</v>
      </c>
    </row>
    <row r="658" spans="1:33" x14ac:dyDescent="0.25">
      <c r="A658" s="1">
        <v>1991</v>
      </c>
      <c r="B658" s="1" t="s">
        <v>22</v>
      </c>
      <c r="C658" s="1" t="str">
        <f t="shared" si="30"/>
        <v>1991NSDefault</v>
      </c>
      <c r="D658" s="56">
        <v>8.771000000000001E-2</v>
      </c>
      <c r="E658" s="56">
        <v>0.27184000000000003</v>
      </c>
      <c r="F658" s="56">
        <v>0</v>
      </c>
      <c r="G658" s="56">
        <v>3.8330000000000003E-2</v>
      </c>
      <c r="H658" s="56">
        <v>8.3260000000000001E-2</v>
      </c>
      <c r="I658" s="56">
        <v>0</v>
      </c>
      <c r="J658" s="56">
        <v>0</v>
      </c>
      <c r="K658" s="56">
        <v>0</v>
      </c>
      <c r="L658" s="56">
        <v>6.3939999999999997E-2</v>
      </c>
      <c r="M658" s="56">
        <v>0</v>
      </c>
      <c r="N658" s="56">
        <v>0</v>
      </c>
      <c r="O658" s="56">
        <v>5.7590000000000002E-2</v>
      </c>
      <c r="P658" s="56">
        <v>3.619E-2</v>
      </c>
      <c r="Q658" s="56">
        <v>4.249E-2</v>
      </c>
      <c r="R658" s="56">
        <v>3.6260000000000001E-2</v>
      </c>
      <c r="S658" s="56">
        <v>0.15454000000000001</v>
      </c>
      <c r="T658" s="56">
        <v>5.425E-2</v>
      </c>
      <c r="U658" s="56">
        <v>1.77E-2</v>
      </c>
      <c r="V658" s="56">
        <v>0</v>
      </c>
      <c r="W658" s="56">
        <v>0</v>
      </c>
      <c r="X658" s="56">
        <v>2.6190000000000001E-2</v>
      </c>
      <c r="Y658" s="56">
        <v>2.0209999999999999E-2</v>
      </c>
      <c r="Z658" s="56">
        <v>9.5099999999999994E-3</v>
      </c>
      <c r="AA658" s="56">
        <v>0</v>
      </c>
      <c r="AB658" s="56">
        <v>-1.0000000000065512E-5</v>
      </c>
      <c r="AC658" s="56">
        <v>0</v>
      </c>
      <c r="AE658" s="271">
        <f t="shared" si="31"/>
        <v>1</v>
      </c>
      <c r="AG658" s="192">
        <f t="shared" si="32"/>
        <v>0.36113999999999996</v>
      </c>
    </row>
    <row r="659" spans="1:33" x14ac:dyDescent="0.25">
      <c r="A659" s="1">
        <v>1991</v>
      </c>
      <c r="B659" s="1" t="s">
        <v>21</v>
      </c>
      <c r="C659" s="1" t="str">
        <f t="shared" si="30"/>
        <v>1991NLDefault</v>
      </c>
      <c r="D659" s="56">
        <v>0.17146999999999998</v>
      </c>
      <c r="E659" s="56">
        <v>0.28588000000000002</v>
      </c>
      <c r="F659" s="56">
        <v>0</v>
      </c>
      <c r="G659" s="56">
        <v>2.6669999999999999E-2</v>
      </c>
      <c r="H659" s="56">
        <v>0.16277999999999998</v>
      </c>
      <c r="I659" s="56">
        <v>0</v>
      </c>
      <c r="J659" s="56">
        <v>0</v>
      </c>
      <c r="K659" s="56">
        <v>0</v>
      </c>
      <c r="L659" s="56">
        <v>2.3540000000000002E-2</v>
      </c>
      <c r="M659" s="56">
        <v>0</v>
      </c>
      <c r="N659" s="56">
        <v>0</v>
      </c>
      <c r="O659" s="56">
        <v>3.2149999999999998E-2</v>
      </c>
      <c r="P659" s="56">
        <v>4.8090000000000001E-2</v>
      </c>
      <c r="Q659" s="56">
        <v>1.7150000000000002E-2</v>
      </c>
      <c r="R659" s="56">
        <v>1.5560000000000001E-2</v>
      </c>
      <c r="S659" s="56">
        <v>9.7959999999999992E-2</v>
      </c>
      <c r="T659" s="56">
        <v>4.657E-2</v>
      </c>
      <c r="U659" s="56">
        <v>2.742E-2</v>
      </c>
      <c r="V659" s="56">
        <v>0</v>
      </c>
      <c r="W659" s="56">
        <v>0</v>
      </c>
      <c r="X659" s="56">
        <v>2.5910000000000002E-2</v>
      </c>
      <c r="Y659" s="56">
        <v>8.8699999999999994E-3</v>
      </c>
      <c r="Z659" s="56">
        <v>4.1700000000000001E-3</v>
      </c>
      <c r="AA659" s="56">
        <v>0</v>
      </c>
      <c r="AB659" s="56">
        <v>5.8099999999998708E-3</v>
      </c>
      <c r="AC659" s="56">
        <v>0</v>
      </c>
      <c r="AE659" s="271">
        <f t="shared" si="31"/>
        <v>1</v>
      </c>
      <c r="AG659" s="192">
        <f t="shared" si="32"/>
        <v>0.24941999999999986</v>
      </c>
    </row>
    <row r="660" spans="1:33" x14ac:dyDescent="0.25">
      <c r="A660" s="1">
        <v>1991</v>
      </c>
      <c r="B660" s="1" t="s">
        <v>19</v>
      </c>
      <c r="C660" s="1" t="str">
        <f t="shared" si="30"/>
        <v>1991QCDefault</v>
      </c>
      <c r="D660" s="56">
        <v>0.11388</v>
      </c>
      <c r="E660" s="56">
        <v>0.28944999999999999</v>
      </c>
      <c r="F660" s="56">
        <v>0</v>
      </c>
      <c r="G660" s="56">
        <v>9.8909999999999998E-2</v>
      </c>
      <c r="H660" s="56">
        <v>0.10811</v>
      </c>
      <c r="I660" s="56">
        <v>0</v>
      </c>
      <c r="J660" s="56">
        <v>0</v>
      </c>
      <c r="K660" s="56">
        <v>0</v>
      </c>
      <c r="L660" s="56">
        <v>1.6080000000000001E-2</v>
      </c>
      <c r="M660" s="56">
        <v>0</v>
      </c>
      <c r="N660" s="56">
        <v>0</v>
      </c>
      <c r="O660" s="56">
        <v>3.8800000000000001E-2</v>
      </c>
      <c r="P660" s="56">
        <v>1.0589999999999999E-2</v>
      </c>
      <c r="Q660" s="56">
        <v>1.3979999999999999E-2</v>
      </c>
      <c r="R660" s="56">
        <v>6.6020000000000009E-2</v>
      </c>
      <c r="S660" s="56">
        <v>7.4099999999999999E-2</v>
      </c>
      <c r="T660" s="56">
        <v>4.4180000000000004E-2</v>
      </c>
      <c r="U660" s="56">
        <v>3.7629999999999997E-2</v>
      </c>
      <c r="V660" s="56">
        <v>0</v>
      </c>
      <c r="W660" s="56">
        <v>0</v>
      </c>
      <c r="X660" s="56">
        <v>9.2700000000000005E-3</v>
      </c>
      <c r="Y660" s="56">
        <v>3.6520000000000004E-2</v>
      </c>
      <c r="Z660" s="56">
        <v>1.719E-2</v>
      </c>
      <c r="AA660" s="56">
        <v>0</v>
      </c>
      <c r="AB660" s="56">
        <v>2.5290000000000035E-2</v>
      </c>
      <c r="AC660" s="56">
        <v>0</v>
      </c>
      <c r="AE660" s="271">
        <f t="shared" si="31"/>
        <v>1</v>
      </c>
      <c r="AG660" s="192">
        <f t="shared" si="32"/>
        <v>0.32418000000000002</v>
      </c>
    </row>
    <row r="661" spans="1:33" x14ac:dyDescent="0.25">
      <c r="A661" s="1">
        <v>1991</v>
      </c>
      <c r="B661" s="1" t="s">
        <v>17</v>
      </c>
      <c r="C661" s="1" t="str">
        <f t="shared" si="30"/>
        <v>1991MBDefault</v>
      </c>
      <c r="D661" s="56">
        <v>0.15736</v>
      </c>
      <c r="E661" s="56">
        <v>0.29511999999999999</v>
      </c>
      <c r="F661" s="56">
        <v>0</v>
      </c>
      <c r="G661" s="56">
        <v>4.9880000000000008E-2</v>
      </c>
      <c r="H661" s="56">
        <v>0.14931</v>
      </c>
      <c r="I661" s="56">
        <v>0</v>
      </c>
      <c r="J661" s="56">
        <v>0</v>
      </c>
      <c r="K661" s="56">
        <v>0</v>
      </c>
      <c r="L661" s="56">
        <v>1.7569999999999999E-2</v>
      </c>
      <c r="M661" s="56">
        <v>0</v>
      </c>
      <c r="N661" s="56">
        <v>0</v>
      </c>
      <c r="O661" s="56">
        <v>7.9310000000000005E-2</v>
      </c>
      <c r="P661" s="56">
        <v>1.575E-2</v>
      </c>
      <c r="Q661" s="56">
        <v>1.5109999999999998E-2</v>
      </c>
      <c r="R661" s="56">
        <v>2.5249999999999998E-2</v>
      </c>
      <c r="S661" s="56">
        <v>8.5260000000000002E-2</v>
      </c>
      <c r="T661" s="56">
        <v>4.4130000000000003E-2</v>
      </c>
      <c r="U661" s="56">
        <v>3.1960000000000002E-2</v>
      </c>
      <c r="V661" s="56">
        <v>0</v>
      </c>
      <c r="W661" s="56">
        <v>0</v>
      </c>
      <c r="X661" s="56">
        <v>4.4200000000000003E-3</v>
      </c>
      <c r="Y661" s="56">
        <v>1.321E-2</v>
      </c>
      <c r="Z661" s="56">
        <v>6.2199999999999998E-3</v>
      </c>
      <c r="AA661" s="56">
        <v>0</v>
      </c>
      <c r="AB661" s="56">
        <v>1.0140000000000149E-2</v>
      </c>
      <c r="AC661" s="56">
        <v>0</v>
      </c>
      <c r="AE661" s="271">
        <f t="shared" si="31"/>
        <v>1</v>
      </c>
      <c r="AG661" s="192">
        <f t="shared" si="32"/>
        <v>0.23570000000000016</v>
      </c>
    </row>
    <row r="662" spans="1:33" x14ac:dyDescent="0.25">
      <c r="A662" s="1">
        <v>1991</v>
      </c>
      <c r="B662" s="1" t="s">
        <v>16</v>
      </c>
      <c r="C662" s="1" t="str">
        <f t="shared" si="30"/>
        <v>1991SKDefault</v>
      </c>
      <c r="D662" s="56">
        <v>0.18713000000000002</v>
      </c>
      <c r="E662" s="56">
        <v>0.32475999999999999</v>
      </c>
      <c r="F662" s="56">
        <v>0</v>
      </c>
      <c r="G662" s="56">
        <v>4.333E-2</v>
      </c>
      <c r="H662" s="56">
        <v>0.17765</v>
      </c>
      <c r="I662" s="56">
        <v>0</v>
      </c>
      <c r="J662" s="56">
        <v>0</v>
      </c>
      <c r="K662" s="56">
        <v>0</v>
      </c>
      <c r="L662" s="56">
        <v>4.0439999999999997E-2</v>
      </c>
      <c r="M662" s="56">
        <v>0</v>
      </c>
      <c r="N662" s="56">
        <v>0</v>
      </c>
      <c r="O662" s="56">
        <v>1.762E-2</v>
      </c>
      <c r="P662" s="56">
        <v>9.8700000000000003E-3</v>
      </c>
      <c r="Q662" s="56">
        <v>0</v>
      </c>
      <c r="R662" s="56">
        <v>2.7480000000000001E-2</v>
      </c>
      <c r="S662" s="56">
        <v>7.6539999999999997E-2</v>
      </c>
      <c r="T662" s="56">
        <v>4.6799999999999994E-2</v>
      </c>
      <c r="U662" s="56">
        <v>1.6299999999999999E-2</v>
      </c>
      <c r="V662" s="56">
        <v>0</v>
      </c>
      <c r="W662" s="56">
        <v>0</v>
      </c>
      <c r="X662" s="56">
        <v>0</v>
      </c>
      <c r="Y662" s="56">
        <v>1.4250000000000001E-2</v>
      </c>
      <c r="Z662" s="56">
        <v>6.7100000000000007E-3</v>
      </c>
      <c r="AA662" s="56">
        <v>0</v>
      </c>
      <c r="AB662" s="56">
        <v>1.112000000000013E-2</v>
      </c>
      <c r="AC662" s="56">
        <v>0</v>
      </c>
      <c r="AE662" s="271">
        <f t="shared" si="31"/>
        <v>1</v>
      </c>
      <c r="AG662" s="192">
        <f t="shared" si="32"/>
        <v>0.19920000000000015</v>
      </c>
    </row>
    <row r="663" spans="1:33" x14ac:dyDescent="0.25">
      <c r="A663" s="1">
        <v>1991</v>
      </c>
      <c r="B663" s="1" t="s">
        <v>18</v>
      </c>
      <c r="C663" s="1" t="str">
        <f t="shared" si="30"/>
        <v>1991ONDefault</v>
      </c>
      <c r="D663" s="223">
        <v>0.13316</v>
      </c>
      <c r="E663" s="223">
        <v>0.33051999999999998</v>
      </c>
      <c r="F663" s="223">
        <v>0</v>
      </c>
      <c r="G663" s="223">
        <v>6.8940000000000001E-2</v>
      </c>
      <c r="H663" s="223">
        <v>0.12640999999999999</v>
      </c>
      <c r="I663" s="56">
        <v>0</v>
      </c>
      <c r="J663" s="56">
        <v>0</v>
      </c>
      <c r="K663" s="56">
        <v>0</v>
      </c>
      <c r="L663" s="56">
        <v>1.1339999999999999E-2</v>
      </c>
      <c r="M663" s="56">
        <v>0</v>
      </c>
      <c r="N663" s="56">
        <v>0</v>
      </c>
      <c r="O663" s="56">
        <v>5.0039999999999994E-2</v>
      </c>
      <c r="P663" s="56">
        <v>1.3500000000000002E-2</v>
      </c>
      <c r="Q663" s="56">
        <v>1.7819999999999999E-2</v>
      </c>
      <c r="R663" s="56">
        <v>3.0769999999999999E-2</v>
      </c>
      <c r="S663" s="56">
        <v>9.4109999999999999E-2</v>
      </c>
      <c r="T663" s="56">
        <v>4.811E-2</v>
      </c>
      <c r="U663" s="56">
        <v>3.3579999999999999E-2</v>
      </c>
      <c r="V663" s="56">
        <v>0</v>
      </c>
      <c r="W663" s="56">
        <v>0</v>
      </c>
      <c r="X663" s="56">
        <v>4.5500000000000002E-3</v>
      </c>
      <c r="Y663" s="56">
        <v>1.7420000000000001E-2</v>
      </c>
      <c r="Z663" s="56">
        <v>8.199999999999999E-3</v>
      </c>
      <c r="AA663" s="56">
        <v>0</v>
      </c>
      <c r="AB663" s="56">
        <v>1.153000000000004E-2</v>
      </c>
      <c r="AC663" s="56">
        <v>0</v>
      </c>
      <c r="AE663" s="271">
        <f t="shared" si="31"/>
        <v>1</v>
      </c>
      <c r="AG663" s="192">
        <f t="shared" si="32"/>
        <v>0.26608999999999999</v>
      </c>
    </row>
    <row r="664" spans="1:33" x14ac:dyDescent="0.25">
      <c r="A664" s="1">
        <v>1991</v>
      </c>
      <c r="B664" s="1" t="s">
        <v>23</v>
      </c>
      <c r="C664" s="1" t="str">
        <f t="shared" si="30"/>
        <v>1991PEDefault</v>
      </c>
      <c r="D664" s="56">
        <v>7.3639999999999997E-2</v>
      </c>
      <c r="E664" s="56">
        <v>0.33866000000000002</v>
      </c>
      <c r="F664" s="56">
        <v>0</v>
      </c>
      <c r="G664" s="56">
        <v>8.1000000000000013E-3</v>
      </c>
      <c r="H664" s="56">
        <v>6.991E-2</v>
      </c>
      <c r="I664" s="56">
        <v>0</v>
      </c>
      <c r="J664" s="56">
        <v>0</v>
      </c>
      <c r="K664" s="56">
        <v>0</v>
      </c>
      <c r="L664" s="56">
        <v>6.0579999999999995E-2</v>
      </c>
      <c r="M664" s="56">
        <v>0</v>
      </c>
      <c r="N664" s="56">
        <v>0</v>
      </c>
      <c r="O664" s="56">
        <v>5.7229999999999996E-2</v>
      </c>
      <c r="P664" s="56">
        <v>4.5419999999999995E-2</v>
      </c>
      <c r="Q664" s="56">
        <v>4.6029999999999995E-2</v>
      </c>
      <c r="R664" s="56">
        <v>7.7200000000000003E-3</v>
      </c>
      <c r="S664" s="56">
        <v>0.18295000000000003</v>
      </c>
      <c r="T664" s="56">
        <v>5.4019999999999999E-2</v>
      </c>
      <c r="U664" s="56">
        <v>2.0560000000000002E-2</v>
      </c>
      <c r="V664" s="56">
        <v>0</v>
      </c>
      <c r="W664" s="56">
        <v>0</v>
      </c>
      <c r="X664" s="56">
        <v>2.5859999999999998E-2</v>
      </c>
      <c r="Y664" s="56">
        <v>4.3499999999999997E-3</v>
      </c>
      <c r="Z664" s="56">
        <v>2.0499999999999997E-3</v>
      </c>
      <c r="AA664" s="56">
        <v>0</v>
      </c>
      <c r="AB664" s="56">
        <v>2.9200000000000337E-3</v>
      </c>
      <c r="AC664" s="56">
        <v>0</v>
      </c>
      <c r="AE664" s="271">
        <f t="shared" si="31"/>
        <v>1</v>
      </c>
      <c r="AG664" s="192">
        <f t="shared" si="32"/>
        <v>0.3464600000000001</v>
      </c>
    </row>
    <row r="665" spans="1:33" x14ac:dyDescent="0.25">
      <c r="A665" s="1">
        <v>1992</v>
      </c>
      <c r="B665" s="1" t="s">
        <v>15</v>
      </c>
      <c r="C665" s="1" t="str">
        <f t="shared" si="30"/>
        <v>1992BCDefault</v>
      </c>
      <c r="D665" s="56">
        <v>0.15054000000000001</v>
      </c>
      <c r="E665" s="56">
        <v>0.15842999999999999</v>
      </c>
      <c r="F665" s="56">
        <v>0</v>
      </c>
      <c r="G665" s="56">
        <v>0.111</v>
      </c>
      <c r="H665" s="56">
        <v>0.14291000000000001</v>
      </c>
      <c r="I665" s="56">
        <v>0</v>
      </c>
      <c r="J665" s="56">
        <v>0</v>
      </c>
      <c r="K665" s="56">
        <v>0</v>
      </c>
      <c r="L665" s="56">
        <v>2.2320000000000003E-2</v>
      </c>
      <c r="M665" s="56">
        <v>0</v>
      </c>
      <c r="N665" s="56">
        <v>0</v>
      </c>
      <c r="O665" s="56">
        <v>2.6610000000000002E-2</v>
      </c>
      <c r="P665" s="56">
        <v>3.4599999999999999E-2</v>
      </c>
      <c r="Q665" s="56">
        <v>3.9E-2</v>
      </c>
      <c r="R665" s="56">
        <v>4.9690000000000005E-2</v>
      </c>
      <c r="S665" s="56">
        <v>0.11410000000000001</v>
      </c>
      <c r="T665" s="56">
        <v>3.9980000000000002E-2</v>
      </c>
      <c r="U665" s="56">
        <v>2.1940000000000001E-2</v>
      </c>
      <c r="V665" s="56">
        <v>0</v>
      </c>
      <c r="W665" s="56">
        <v>2.2320000000000003E-2</v>
      </c>
      <c r="X665" s="56">
        <v>7.1999999999999998E-3</v>
      </c>
      <c r="Y665" s="56">
        <v>2.7380000000000002E-2</v>
      </c>
      <c r="Z665" s="56">
        <v>1.2889999999999999E-2</v>
      </c>
      <c r="AA665" s="56">
        <v>0</v>
      </c>
      <c r="AB665" s="56">
        <v>1.9090000000000162E-2</v>
      </c>
      <c r="AC665" s="56">
        <v>0</v>
      </c>
      <c r="AE665" s="271">
        <f t="shared" si="31"/>
        <v>1</v>
      </c>
      <c r="AG665" s="192">
        <f t="shared" si="32"/>
        <v>0.35359000000000024</v>
      </c>
    </row>
    <row r="666" spans="1:33" x14ac:dyDescent="0.25">
      <c r="A666" s="1">
        <v>1992</v>
      </c>
      <c r="B666" s="1" t="s">
        <v>26</v>
      </c>
      <c r="C666" s="1" t="str">
        <f t="shared" si="30"/>
        <v>1992YTDefault</v>
      </c>
      <c r="D666" s="56">
        <v>0.12028</v>
      </c>
      <c r="E666" s="56">
        <v>0.17106000000000002</v>
      </c>
      <c r="F666" s="56">
        <v>0</v>
      </c>
      <c r="G666" s="56">
        <v>0.10952999999999999</v>
      </c>
      <c r="H666" s="56">
        <v>0.11417999999999999</v>
      </c>
      <c r="I666" s="56">
        <v>0</v>
      </c>
      <c r="J666" s="56">
        <v>0</v>
      </c>
      <c r="K666" s="56">
        <v>0</v>
      </c>
      <c r="L666" s="56">
        <v>0</v>
      </c>
      <c r="M666" s="56">
        <v>0</v>
      </c>
      <c r="N666" s="56">
        <v>0</v>
      </c>
      <c r="O666" s="56">
        <v>1.1639999999999999E-2</v>
      </c>
      <c r="P666" s="56">
        <v>7.5310000000000002E-2</v>
      </c>
      <c r="Q666" s="56">
        <v>2.572E-2</v>
      </c>
      <c r="R666" s="56">
        <v>0.10077</v>
      </c>
      <c r="S666" s="56">
        <v>7.0349999999999996E-2</v>
      </c>
      <c r="T666" s="56">
        <v>4.7080000000000004E-2</v>
      </c>
      <c r="U666" s="56">
        <v>1.6420000000000001E-2</v>
      </c>
      <c r="V666" s="56">
        <v>0</v>
      </c>
      <c r="W666" s="56">
        <v>0</v>
      </c>
      <c r="X666" s="56">
        <v>1.89E-2</v>
      </c>
      <c r="Y666" s="56">
        <v>5.3579999999999996E-2</v>
      </c>
      <c r="Z666" s="56">
        <v>2.5230000000000002E-2</v>
      </c>
      <c r="AA666" s="56">
        <v>0</v>
      </c>
      <c r="AB666" s="56">
        <v>3.9950000000000041E-2</v>
      </c>
      <c r="AC666" s="56">
        <v>0</v>
      </c>
      <c r="AE666" s="271">
        <f t="shared" si="31"/>
        <v>1</v>
      </c>
      <c r="AG666" s="192">
        <f t="shared" si="32"/>
        <v>0.39800000000000013</v>
      </c>
    </row>
    <row r="667" spans="1:33" x14ac:dyDescent="0.25">
      <c r="A667" s="1">
        <v>1992</v>
      </c>
      <c r="B667" s="1" t="s">
        <v>24</v>
      </c>
      <c r="C667" s="1" t="str">
        <f t="shared" si="30"/>
        <v>1992NTDefault</v>
      </c>
      <c r="D667" s="280">
        <v>0.19618312954598019</v>
      </c>
      <c r="E667" s="280">
        <v>0.21528544017717463</v>
      </c>
      <c r="F667" s="280">
        <v>2.3003099946693206E-2</v>
      </c>
      <c r="G667" s="280">
        <v>0.19089401520645849</v>
      </c>
      <c r="H667" s="280">
        <v>1.1024240417055345E-2</v>
      </c>
      <c r="I667" s="280">
        <v>4.0357295452791667E-2</v>
      </c>
      <c r="J667" s="280">
        <v>3.4999999999999997E-5</v>
      </c>
      <c r="K667" s="280">
        <v>7.4480069930069645E-4</v>
      </c>
      <c r="L667" s="280">
        <v>7.8747481360164264E-3</v>
      </c>
      <c r="M667" s="280">
        <v>0</v>
      </c>
      <c r="N667" s="280">
        <v>0</v>
      </c>
      <c r="O667" s="280">
        <v>8.4252758274824101E-3</v>
      </c>
      <c r="P667" s="280">
        <v>1.0839160839160814E-2</v>
      </c>
      <c r="Q667" s="280">
        <v>0.15632749999999998</v>
      </c>
      <c r="R667" s="280">
        <v>4.5499999999999994E-3</v>
      </c>
      <c r="S667" s="280">
        <v>9.5789376745620949E-2</v>
      </c>
      <c r="T667" s="280">
        <v>1.8154054046755616E-2</v>
      </c>
      <c r="U667" s="280">
        <v>1.3299575306338553E-2</v>
      </c>
      <c r="V667" s="280">
        <v>0</v>
      </c>
      <c r="W667" s="280"/>
      <c r="X667" s="280">
        <v>2.2347517482517463E-3</v>
      </c>
      <c r="Y667" s="280">
        <v>0</v>
      </c>
      <c r="Z667" s="280">
        <v>0</v>
      </c>
      <c r="AA667" s="280">
        <v>0</v>
      </c>
      <c r="AB667" s="280">
        <v>4.6110359049175266E-3</v>
      </c>
      <c r="AC667" s="280">
        <v>3.0800000000000001E-4</v>
      </c>
      <c r="AE667" s="271">
        <f t="shared" si="31"/>
        <v>0.99994049999999812</v>
      </c>
      <c r="AG667" s="192">
        <f t="shared" si="32"/>
        <v>0.29527429375188441</v>
      </c>
    </row>
    <row r="668" spans="1:33" x14ac:dyDescent="0.25">
      <c r="A668" s="1">
        <v>1992</v>
      </c>
      <c r="B668" s="1" t="s">
        <v>25</v>
      </c>
      <c r="C668" s="1" t="str">
        <f t="shared" si="30"/>
        <v>1992NUDefault</v>
      </c>
      <c r="D668" s="56">
        <v>0.12197</v>
      </c>
      <c r="E668" s="56">
        <v>0.17448</v>
      </c>
      <c r="F668" s="56">
        <v>0</v>
      </c>
      <c r="G668" s="56">
        <v>0.11063000000000001</v>
      </c>
      <c r="H668" s="56">
        <v>0.11579</v>
      </c>
      <c r="I668" s="56">
        <v>0</v>
      </c>
      <c r="J668" s="56">
        <v>0</v>
      </c>
      <c r="K668" s="56">
        <v>0</v>
      </c>
      <c r="L668" s="56">
        <v>0</v>
      </c>
      <c r="M668" s="56">
        <v>0</v>
      </c>
      <c r="N668" s="56">
        <v>0</v>
      </c>
      <c r="O668" s="56">
        <v>2.7130000000000001E-2</v>
      </c>
      <c r="P668" s="56">
        <v>5.0229999999999997E-2</v>
      </c>
      <c r="Q668" s="56">
        <v>3.0190000000000002E-2</v>
      </c>
      <c r="R668" s="56">
        <v>0.10177</v>
      </c>
      <c r="S668" s="56">
        <v>6.5659999999999996E-2</v>
      </c>
      <c r="T668" s="56">
        <v>4.5789999999999997E-2</v>
      </c>
      <c r="U668" s="56">
        <v>2.2559999999999997E-2</v>
      </c>
      <c r="V668" s="56">
        <v>0</v>
      </c>
      <c r="W668" s="56">
        <v>0</v>
      </c>
      <c r="X668" s="56">
        <v>1.3849999999999999E-2</v>
      </c>
      <c r="Y668" s="56">
        <v>5.4120000000000001E-2</v>
      </c>
      <c r="Z668" s="56">
        <v>2.5479999999999999E-2</v>
      </c>
      <c r="AA668" s="56">
        <v>0</v>
      </c>
      <c r="AB668" s="56">
        <v>4.0350000000000108E-2</v>
      </c>
      <c r="AC668" s="56">
        <v>0</v>
      </c>
      <c r="AE668" s="271">
        <f t="shared" si="31"/>
        <v>1</v>
      </c>
      <c r="AG668" s="192">
        <f t="shared" si="32"/>
        <v>0.39977000000000007</v>
      </c>
    </row>
    <row r="669" spans="1:33" x14ac:dyDescent="0.25">
      <c r="A669" s="1">
        <v>1992</v>
      </c>
      <c r="B669" s="1" t="s">
        <v>20</v>
      </c>
      <c r="C669" s="1" t="str">
        <f t="shared" si="30"/>
        <v>1992NBDefault</v>
      </c>
      <c r="D669" s="56">
        <v>0.13986000000000001</v>
      </c>
      <c r="E669" s="56">
        <v>0.20638999999999999</v>
      </c>
      <c r="F669" s="280">
        <v>0.11418</v>
      </c>
      <c r="G669" s="56">
        <v>5.2519999999999997E-2</v>
      </c>
      <c r="H669" s="280">
        <v>1.8589999999999999E-2</v>
      </c>
      <c r="I669" s="56">
        <v>0</v>
      </c>
      <c r="J669" s="56">
        <v>0</v>
      </c>
      <c r="K669" s="56">
        <v>0</v>
      </c>
      <c r="L669" s="56">
        <v>7.8920000000000004E-2</v>
      </c>
      <c r="M669" s="56">
        <v>0</v>
      </c>
      <c r="N669" s="56">
        <v>0</v>
      </c>
      <c r="O669" s="56">
        <v>0.11650000000000001</v>
      </c>
      <c r="P669" s="56">
        <v>1.9210000000000001E-2</v>
      </c>
      <c r="Q669" s="56">
        <v>1.2669999999999999E-2</v>
      </c>
      <c r="R669" s="56">
        <v>4.3949999999999996E-2</v>
      </c>
      <c r="S669" s="56">
        <v>8.6120000000000002E-2</v>
      </c>
      <c r="T669" s="56">
        <v>4.1130000000000007E-2</v>
      </c>
      <c r="U669" s="56">
        <v>2.4049999999999998E-2</v>
      </c>
      <c r="V669" s="56">
        <v>0</v>
      </c>
      <c r="W669" s="56">
        <v>0</v>
      </c>
      <c r="X669" s="56">
        <v>9.8700000000000003E-3</v>
      </c>
      <c r="Y669" s="56">
        <v>2.4500000000000001E-2</v>
      </c>
      <c r="Z669" s="56">
        <v>1.153E-2</v>
      </c>
      <c r="AA669" s="56">
        <v>0</v>
      </c>
      <c r="AB669" s="56">
        <v>9.9999999999544897E-6</v>
      </c>
      <c r="AC669" s="56">
        <v>0</v>
      </c>
      <c r="AE669" s="271">
        <f t="shared" si="31"/>
        <v>1</v>
      </c>
      <c r="AG669" s="192">
        <f t="shared" si="32"/>
        <v>0.25382999999999994</v>
      </c>
    </row>
    <row r="670" spans="1:33" x14ac:dyDescent="0.25">
      <c r="A670" s="1">
        <v>1992</v>
      </c>
      <c r="B670" s="1" t="s">
        <v>14</v>
      </c>
      <c r="C670" s="1" t="str">
        <f t="shared" si="30"/>
        <v>1992ABDefault</v>
      </c>
      <c r="D670" s="56">
        <v>0.15275</v>
      </c>
      <c r="E670" s="56">
        <v>0.23983000000000002</v>
      </c>
      <c r="F670" s="56">
        <v>0</v>
      </c>
      <c r="G670" s="56">
        <v>7.4749999999999997E-2</v>
      </c>
      <c r="H670" s="56">
        <v>0.14501</v>
      </c>
      <c r="I670" s="56">
        <v>0</v>
      </c>
      <c r="J670" s="56">
        <v>0</v>
      </c>
      <c r="K670" s="56">
        <v>0</v>
      </c>
      <c r="L670" s="56">
        <v>2.8990000000000002E-2</v>
      </c>
      <c r="M670" s="56">
        <v>0</v>
      </c>
      <c r="N670" s="56">
        <v>0</v>
      </c>
      <c r="O670" s="56">
        <v>2.2599999999999999E-2</v>
      </c>
      <c r="P670" s="56">
        <v>3.9890000000000002E-2</v>
      </c>
      <c r="Q670" s="56">
        <v>2.1930000000000002E-2</v>
      </c>
      <c r="R670" s="56">
        <v>2.886E-2</v>
      </c>
      <c r="S670" s="56">
        <v>8.1050000000000011E-2</v>
      </c>
      <c r="T670" s="56">
        <v>5.1849999999999993E-2</v>
      </c>
      <c r="U670" s="56">
        <v>1.6899999999999998E-2</v>
      </c>
      <c r="V670" s="56">
        <v>0</v>
      </c>
      <c r="W670" s="56">
        <v>0</v>
      </c>
      <c r="X670" s="56">
        <v>1.208E-2</v>
      </c>
      <c r="Y670" s="56">
        <v>2.0039999999999999E-2</v>
      </c>
      <c r="Z670" s="56">
        <v>3.5630000000000002E-2</v>
      </c>
      <c r="AA670" s="56">
        <v>0</v>
      </c>
      <c r="AB670" s="56">
        <v>2.7840000000000198E-2</v>
      </c>
      <c r="AC670" s="56">
        <v>0</v>
      </c>
      <c r="AD670" s="51"/>
      <c r="AE670" s="271">
        <f t="shared" si="31"/>
        <v>1</v>
      </c>
      <c r="AG670" s="192">
        <f t="shared" si="32"/>
        <v>0.29618000000000022</v>
      </c>
    </row>
    <row r="671" spans="1:33" x14ac:dyDescent="0.25">
      <c r="A671" s="1">
        <v>1992</v>
      </c>
      <c r="B671" s="1" t="s">
        <v>22</v>
      </c>
      <c r="C671" s="1" t="str">
        <f t="shared" si="30"/>
        <v>1992NSDefault</v>
      </c>
      <c r="D671" s="56">
        <v>8.771000000000001E-2</v>
      </c>
      <c r="E671" s="56">
        <v>0.27184000000000003</v>
      </c>
      <c r="F671" s="56">
        <v>0</v>
      </c>
      <c r="G671" s="56">
        <v>3.8330000000000003E-2</v>
      </c>
      <c r="H671" s="56">
        <v>8.3260000000000001E-2</v>
      </c>
      <c r="I671" s="56">
        <v>0</v>
      </c>
      <c r="J671" s="56">
        <v>0</v>
      </c>
      <c r="K671" s="56">
        <v>0</v>
      </c>
      <c r="L671" s="56">
        <v>6.3939999999999997E-2</v>
      </c>
      <c r="M671" s="56">
        <v>0</v>
      </c>
      <c r="N671" s="56">
        <v>0</v>
      </c>
      <c r="O671" s="56">
        <v>5.7590000000000002E-2</v>
      </c>
      <c r="P671" s="56">
        <v>3.619E-2</v>
      </c>
      <c r="Q671" s="56">
        <v>4.249E-2</v>
      </c>
      <c r="R671" s="56">
        <v>3.6260000000000001E-2</v>
      </c>
      <c r="S671" s="56">
        <v>0.15454000000000001</v>
      </c>
      <c r="T671" s="56">
        <v>5.425E-2</v>
      </c>
      <c r="U671" s="56">
        <v>1.77E-2</v>
      </c>
      <c r="V671" s="56">
        <v>0</v>
      </c>
      <c r="W671" s="56">
        <v>0</v>
      </c>
      <c r="X671" s="56">
        <v>2.6190000000000001E-2</v>
      </c>
      <c r="Y671" s="56">
        <v>2.0209999999999999E-2</v>
      </c>
      <c r="Z671" s="56">
        <v>9.5099999999999994E-3</v>
      </c>
      <c r="AA671" s="56">
        <v>0</v>
      </c>
      <c r="AB671" s="56">
        <v>-1.0000000000065512E-5</v>
      </c>
      <c r="AC671" s="56">
        <v>0</v>
      </c>
      <c r="AE671" s="271">
        <f t="shared" si="31"/>
        <v>1</v>
      </c>
      <c r="AG671" s="192">
        <f t="shared" si="32"/>
        <v>0.36113999999999996</v>
      </c>
    </row>
    <row r="672" spans="1:33" x14ac:dyDescent="0.25">
      <c r="A672" s="1">
        <v>1992</v>
      </c>
      <c r="B672" s="1" t="s">
        <v>21</v>
      </c>
      <c r="C672" s="1" t="str">
        <f t="shared" si="30"/>
        <v>1992NLDefault</v>
      </c>
      <c r="D672" s="56">
        <v>0.17146999999999998</v>
      </c>
      <c r="E672" s="56">
        <v>0.28588000000000002</v>
      </c>
      <c r="F672" s="56">
        <v>0</v>
      </c>
      <c r="G672" s="56">
        <v>2.6669999999999999E-2</v>
      </c>
      <c r="H672" s="56">
        <v>0.16277999999999998</v>
      </c>
      <c r="I672" s="56">
        <v>0</v>
      </c>
      <c r="J672" s="56">
        <v>0</v>
      </c>
      <c r="K672" s="56">
        <v>0</v>
      </c>
      <c r="L672" s="56">
        <v>2.3540000000000002E-2</v>
      </c>
      <c r="M672" s="56">
        <v>0</v>
      </c>
      <c r="N672" s="56">
        <v>0</v>
      </c>
      <c r="O672" s="56">
        <v>3.2149999999999998E-2</v>
      </c>
      <c r="P672" s="56">
        <v>4.8090000000000001E-2</v>
      </c>
      <c r="Q672" s="56">
        <v>1.7150000000000002E-2</v>
      </c>
      <c r="R672" s="56">
        <v>1.5560000000000001E-2</v>
      </c>
      <c r="S672" s="56">
        <v>9.7959999999999992E-2</v>
      </c>
      <c r="T672" s="56">
        <v>4.657E-2</v>
      </c>
      <c r="U672" s="56">
        <v>2.742E-2</v>
      </c>
      <c r="V672" s="56">
        <v>0</v>
      </c>
      <c r="W672" s="56">
        <v>0</v>
      </c>
      <c r="X672" s="56">
        <v>2.5910000000000002E-2</v>
      </c>
      <c r="Y672" s="56">
        <v>8.8699999999999994E-3</v>
      </c>
      <c r="Z672" s="56">
        <v>4.1700000000000001E-3</v>
      </c>
      <c r="AA672" s="56">
        <v>0</v>
      </c>
      <c r="AB672" s="56">
        <v>5.8099999999998708E-3</v>
      </c>
      <c r="AC672" s="56">
        <v>0</v>
      </c>
      <c r="AE672" s="271">
        <f t="shared" si="31"/>
        <v>1</v>
      </c>
      <c r="AG672" s="192">
        <f t="shared" si="32"/>
        <v>0.24941999999999986</v>
      </c>
    </row>
    <row r="673" spans="1:33" x14ac:dyDescent="0.25">
      <c r="A673" s="1">
        <v>1992</v>
      </c>
      <c r="B673" s="1" t="s">
        <v>19</v>
      </c>
      <c r="C673" s="1" t="str">
        <f t="shared" si="30"/>
        <v>1992QCDefault</v>
      </c>
      <c r="D673" s="56">
        <v>0.11388</v>
      </c>
      <c r="E673" s="56">
        <v>0.28944999999999999</v>
      </c>
      <c r="F673" s="56">
        <v>0</v>
      </c>
      <c r="G673" s="56">
        <v>9.8909999999999998E-2</v>
      </c>
      <c r="H673" s="56">
        <v>0.10811</v>
      </c>
      <c r="I673" s="56">
        <v>0</v>
      </c>
      <c r="J673" s="56">
        <v>0</v>
      </c>
      <c r="K673" s="56">
        <v>0</v>
      </c>
      <c r="L673" s="56">
        <v>1.6080000000000001E-2</v>
      </c>
      <c r="M673" s="56">
        <v>0</v>
      </c>
      <c r="N673" s="56">
        <v>0</v>
      </c>
      <c r="O673" s="56">
        <v>3.8800000000000001E-2</v>
      </c>
      <c r="P673" s="56">
        <v>1.0589999999999999E-2</v>
      </c>
      <c r="Q673" s="56">
        <v>1.3979999999999999E-2</v>
      </c>
      <c r="R673" s="56">
        <v>6.6020000000000009E-2</v>
      </c>
      <c r="S673" s="56">
        <v>7.4099999999999999E-2</v>
      </c>
      <c r="T673" s="56">
        <v>4.4180000000000004E-2</v>
      </c>
      <c r="U673" s="56">
        <v>3.7629999999999997E-2</v>
      </c>
      <c r="V673" s="56">
        <v>0</v>
      </c>
      <c r="W673" s="56">
        <v>0</v>
      </c>
      <c r="X673" s="56">
        <v>9.2700000000000005E-3</v>
      </c>
      <c r="Y673" s="56">
        <v>3.6520000000000004E-2</v>
      </c>
      <c r="Z673" s="56">
        <v>1.719E-2</v>
      </c>
      <c r="AA673" s="56">
        <v>0</v>
      </c>
      <c r="AB673" s="56">
        <v>2.5290000000000035E-2</v>
      </c>
      <c r="AC673" s="56">
        <v>0</v>
      </c>
      <c r="AE673" s="271">
        <f t="shared" si="31"/>
        <v>1</v>
      </c>
      <c r="AG673" s="192">
        <f t="shared" si="32"/>
        <v>0.32418000000000002</v>
      </c>
    </row>
    <row r="674" spans="1:33" x14ac:dyDescent="0.25">
      <c r="A674" s="1">
        <v>1992</v>
      </c>
      <c r="B674" s="1" t="s">
        <v>17</v>
      </c>
      <c r="C674" s="1" t="str">
        <f t="shared" si="30"/>
        <v>1992MBDefault</v>
      </c>
      <c r="D674" s="56">
        <v>0.15736</v>
      </c>
      <c r="E674" s="56">
        <v>0.29511999999999999</v>
      </c>
      <c r="F674" s="56">
        <v>0</v>
      </c>
      <c r="G674" s="56">
        <v>4.9880000000000008E-2</v>
      </c>
      <c r="H674" s="56">
        <v>0.14931</v>
      </c>
      <c r="I674" s="56">
        <v>0</v>
      </c>
      <c r="J674" s="56">
        <v>0</v>
      </c>
      <c r="K674" s="56">
        <v>0</v>
      </c>
      <c r="L674" s="56">
        <v>1.7569999999999999E-2</v>
      </c>
      <c r="M674" s="56">
        <v>0</v>
      </c>
      <c r="N674" s="56">
        <v>0</v>
      </c>
      <c r="O674" s="56">
        <v>7.9310000000000005E-2</v>
      </c>
      <c r="P674" s="56">
        <v>1.575E-2</v>
      </c>
      <c r="Q674" s="56">
        <v>1.5109999999999998E-2</v>
      </c>
      <c r="R674" s="56">
        <v>2.5249999999999998E-2</v>
      </c>
      <c r="S674" s="56">
        <v>8.5260000000000002E-2</v>
      </c>
      <c r="T674" s="56">
        <v>4.4130000000000003E-2</v>
      </c>
      <c r="U674" s="56">
        <v>3.1960000000000002E-2</v>
      </c>
      <c r="V674" s="56">
        <v>0</v>
      </c>
      <c r="W674" s="56">
        <v>0</v>
      </c>
      <c r="X674" s="56">
        <v>4.4200000000000003E-3</v>
      </c>
      <c r="Y674" s="56">
        <v>1.321E-2</v>
      </c>
      <c r="Z674" s="56">
        <v>6.2199999999999998E-3</v>
      </c>
      <c r="AA674" s="56">
        <v>0</v>
      </c>
      <c r="AB674" s="56">
        <v>1.0140000000000149E-2</v>
      </c>
      <c r="AC674" s="56">
        <v>0</v>
      </c>
      <c r="AE674" s="271">
        <f t="shared" si="31"/>
        <v>1</v>
      </c>
      <c r="AG674" s="192">
        <f t="shared" si="32"/>
        <v>0.23570000000000016</v>
      </c>
    </row>
    <row r="675" spans="1:33" x14ac:dyDescent="0.25">
      <c r="A675" s="1">
        <v>1992</v>
      </c>
      <c r="B675" s="1" t="s">
        <v>16</v>
      </c>
      <c r="C675" s="1" t="str">
        <f t="shared" si="30"/>
        <v>1992SKDefault</v>
      </c>
      <c r="D675" s="56">
        <v>0.18713000000000002</v>
      </c>
      <c r="E675" s="56">
        <v>0.32475999999999999</v>
      </c>
      <c r="F675" s="56">
        <v>0</v>
      </c>
      <c r="G675" s="56">
        <v>4.333E-2</v>
      </c>
      <c r="H675" s="56">
        <v>0.17765</v>
      </c>
      <c r="I675" s="56">
        <v>0</v>
      </c>
      <c r="J675" s="56">
        <v>0</v>
      </c>
      <c r="K675" s="56">
        <v>0</v>
      </c>
      <c r="L675" s="56">
        <v>4.0439999999999997E-2</v>
      </c>
      <c r="M675" s="56">
        <v>0</v>
      </c>
      <c r="N675" s="56">
        <v>0</v>
      </c>
      <c r="O675" s="56">
        <v>1.762E-2</v>
      </c>
      <c r="P675" s="56">
        <v>9.8700000000000003E-3</v>
      </c>
      <c r="Q675" s="56">
        <v>0</v>
      </c>
      <c r="R675" s="56">
        <v>2.7480000000000001E-2</v>
      </c>
      <c r="S675" s="56">
        <v>7.6539999999999997E-2</v>
      </c>
      <c r="T675" s="56">
        <v>4.6799999999999994E-2</v>
      </c>
      <c r="U675" s="56">
        <v>1.6299999999999999E-2</v>
      </c>
      <c r="V675" s="56">
        <v>0</v>
      </c>
      <c r="W675" s="56">
        <v>0</v>
      </c>
      <c r="X675" s="56">
        <v>0</v>
      </c>
      <c r="Y675" s="56">
        <v>1.4250000000000001E-2</v>
      </c>
      <c r="Z675" s="56">
        <v>6.7100000000000007E-3</v>
      </c>
      <c r="AA675" s="56">
        <v>0</v>
      </c>
      <c r="AB675" s="56">
        <v>1.112000000000013E-2</v>
      </c>
      <c r="AC675" s="56">
        <v>0</v>
      </c>
      <c r="AE675" s="271">
        <f t="shared" si="31"/>
        <v>1</v>
      </c>
      <c r="AG675" s="192">
        <f t="shared" si="32"/>
        <v>0.19920000000000015</v>
      </c>
    </row>
    <row r="676" spans="1:33" x14ac:dyDescent="0.25">
      <c r="A676" s="1">
        <v>1992</v>
      </c>
      <c r="B676" s="1" t="s">
        <v>18</v>
      </c>
      <c r="C676" s="1" t="str">
        <f t="shared" si="30"/>
        <v>1992ONDefault</v>
      </c>
      <c r="D676" s="56">
        <v>0.13316</v>
      </c>
      <c r="E676" s="56">
        <v>0.33051999999999998</v>
      </c>
      <c r="F676" s="56">
        <v>0</v>
      </c>
      <c r="G676" s="56">
        <v>6.8940000000000001E-2</v>
      </c>
      <c r="H676" s="56">
        <v>0.12640999999999999</v>
      </c>
      <c r="I676" s="56">
        <v>0</v>
      </c>
      <c r="J676" s="56">
        <v>0</v>
      </c>
      <c r="K676" s="56">
        <v>0</v>
      </c>
      <c r="L676" s="56">
        <v>1.1339999999999999E-2</v>
      </c>
      <c r="M676" s="56">
        <v>0</v>
      </c>
      <c r="N676" s="56">
        <v>0</v>
      </c>
      <c r="O676" s="56">
        <v>5.0039999999999994E-2</v>
      </c>
      <c r="P676" s="56">
        <v>1.3500000000000002E-2</v>
      </c>
      <c r="Q676" s="56">
        <v>1.7819999999999999E-2</v>
      </c>
      <c r="R676" s="56">
        <v>3.0769999999999999E-2</v>
      </c>
      <c r="S676" s="56">
        <v>9.4109999999999999E-2</v>
      </c>
      <c r="T676" s="56">
        <v>4.811E-2</v>
      </c>
      <c r="U676" s="56">
        <v>3.3579999999999999E-2</v>
      </c>
      <c r="V676" s="56">
        <v>0</v>
      </c>
      <c r="W676" s="56">
        <v>0</v>
      </c>
      <c r="X676" s="56">
        <v>4.5500000000000002E-3</v>
      </c>
      <c r="Y676" s="56">
        <v>1.7420000000000001E-2</v>
      </c>
      <c r="Z676" s="56">
        <v>8.199999999999999E-3</v>
      </c>
      <c r="AA676" s="56">
        <v>0</v>
      </c>
      <c r="AB676" s="56">
        <v>1.153000000000004E-2</v>
      </c>
      <c r="AC676" s="56">
        <v>0</v>
      </c>
      <c r="AE676" s="271">
        <f t="shared" si="31"/>
        <v>1</v>
      </c>
      <c r="AG676" s="192">
        <f t="shared" si="32"/>
        <v>0.26608999999999999</v>
      </c>
    </row>
    <row r="677" spans="1:33" x14ac:dyDescent="0.25">
      <c r="A677" s="1">
        <v>1992</v>
      </c>
      <c r="B677" s="1" t="s">
        <v>23</v>
      </c>
      <c r="C677" s="1" t="str">
        <f t="shared" si="30"/>
        <v>1992PEDefault</v>
      </c>
      <c r="D677" s="223">
        <v>7.3639999999999997E-2</v>
      </c>
      <c r="E677" s="223">
        <v>0.33866000000000002</v>
      </c>
      <c r="F677" s="223">
        <v>0</v>
      </c>
      <c r="G677" s="223">
        <v>8.1000000000000013E-3</v>
      </c>
      <c r="H677" s="223">
        <v>6.991E-2</v>
      </c>
      <c r="I677" s="56">
        <v>0</v>
      </c>
      <c r="J677" s="56">
        <v>0</v>
      </c>
      <c r="K677" s="56">
        <v>0</v>
      </c>
      <c r="L677" s="56">
        <v>6.0579999999999995E-2</v>
      </c>
      <c r="M677" s="56">
        <v>0</v>
      </c>
      <c r="N677" s="56">
        <v>0</v>
      </c>
      <c r="O677" s="56">
        <v>5.7229999999999996E-2</v>
      </c>
      <c r="P677" s="56">
        <v>4.5419999999999995E-2</v>
      </c>
      <c r="Q677" s="56">
        <v>4.6029999999999995E-2</v>
      </c>
      <c r="R677" s="56">
        <v>7.7200000000000003E-3</v>
      </c>
      <c r="S677" s="56">
        <v>0.18295000000000003</v>
      </c>
      <c r="T677" s="56">
        <v>5.4019999999999999E-2</v>
      </c>
      <c r="U677" s="56">
        <v>2.0560000000000002E-2</v>
      </c>
      <c r="V677" s="56">
        <v>0</v>
      </c>
      <c r="W677" s="56">
        <v>0</v>
      </c>
      <c r="X677" s="56">
        <v>2.5859999999999998E-2</v>
      </c>
      <c r="Y677" s="56">
        <v>4.3499999999999997E-3</v>
      </c>
      <c r="Z677" s="56">
        <v>2.0499999999999997E-3</v>
      </c>
      <c r="AA677" s="56">
        <v>0</v>
      </c>
      <c r="AB677" s="56">
        <v>2.9200000000000337E-3</v>
      </c>
      <c r="AC677" s="56">
        <v>0</v>
      </c>
      <c r="AE677" s="271">
        <f t="shared" si="31"/>
        <v>1</v>
      </c>
      <c r="AG677" s="192">
        <f t="shared" si="32"/>
        <v>0.3464600000000001</v>
      </c>
    </row>
    <row r="678" spans="1:33" x14ac:dyDescent="0.25">
      <c r="A678" s="1">
        <v>1993</v>
      </c>
      <c r="B678" s="1" t="s">
        <v>15</v>
      </c>
      <c r="C678" s="1" t="str">
        <f t="shared" si="30"/>
        <v>1993BCDefault</v>
      </c>
      <c r="D678" s="56">
        <v>0.15054000000000001</v>
      </c>
      <c r="E678" s="56">
        <v>0.15842999999999999</v>
      </c>
      <c r="F678" s="56">
        <v>0</v>
      </c>
      <c r="G678" s="56">
        <v>0.111</v>
      </c>
      <c r="H678" s="56">
        <v>0.14291000000000001</v>
      </c>
      <c r="I678" s="56">
        <v>0</v>
      </c>
      <c r="J678" s="56">
        <v>0</v>
      </c>
      <c r="K678" s="56">
        <v>0</v>
      </c>
      <c r="L678" s="56">
        <v>2.2320000000000003E-2</v>
      </c>
      <c r="M678" s="56">
        <v>0</v>
      </c>
      <c r="N678" s="56">
        <v>0</v>
      </c>
      <c r="O678" s="56">
        <v>2.6610000000000002E-2</v>
      </c>
      <c r="P678" s="56">
        <v>3.4599999999999999E-2</v>
      </c>
      <c r="Q678" s="56">
        <v>3.9E-2</v>
      </c>
      <c r="R678" s="56">
        <v>4.9690000000000005E-2</v>
      </c>
      <c r="S678" s="56">
        <v>0.11410000000000001</v>
      </c>
      <c r="T678" s="56">
        <v>3.9980000000000002E-2</v>
      </c>
      <c r="U678" s="56">
        <v>2.1940000000000001E-2</v>
      </c>
      <c r="V678" s="56">
        <v>0</v>
      </c>
      <c r="W678" s="56">
        <v>2.2320000000000003E-2</v>
      </c>
      <c r="X678" s="56">
        <v>7.1999999999999998E-3</v>
      </c>
      <c r="Y678" s="56">
        <v>2.7380000000000002E-2</v>
      </c>
      <c r="Z678" s="56">
        <v>1.2889999999999999E-2</v>
      </c>
      <c r="AA678" s="56">
        <v>0</v>
      </c>
      <c r="AB678" s="56">
        <v>1.9090000000000162E-2</v>
      </c>
      <c r="AC678" s="56">
        <v>0</v>
      </c>
      <c r="AE678" s="271">
        <f t="shared" si="31"/>
        <v>1</v>
      </c>
      <c r="AG678" s="192">
        <f t="shared" si="32"/>
        <v>0.35359000000000024</v>
      </c>
    </row>
    <row r="679" spans="1:33" x14ac:dyDescent="0.25">
      <c r="A679" s="1">
        <v>1993</v>
      </c>
      <c r="B679" s="1" t="s">
        <v>26</v>
      </c>
      <c r="C679" s="1" t="str">
        <f t="shared" si="30"/>
        <v>1993YTDefault</v>
      </c>
      <c r="D679" s="56">
        <v>0.12028</v>
      </c>
      <c r="E679" s="56">
        <v>0.17106000000000002</v>
      </c>
      <c r="F679" s="56">
        <v>0</v>
      </c>
      <c r="G679" s="56">
        <v>0.10952999999999999</v>
      </c>
      <c r="H679" s="56">
        <v>0.11417999999999999</v>
      </c>
      <c r="I679" s="56">
        <v>0</v>
      </c>
      <c r="J679" s="56">
        <v>0</v>
      </c>
      <c r="K679" s="56">
        <v>0</v>
      </c>
      <c r="L679" s="56">
        <v>0</v>
      </c>
      <c r="M679" s="56">
        <v>0</v>
      </c>
      <c r="N679" s="56">
        <v>0</v>
      </c>
      <c r="O679" s="56">
        <v>1.1639999999999999E-2</v>
      </c>
      <c r="P679" s="56">
        <v>7.5310000000000002E-2</v>
      </c>
      <c r="Q679" s="56">
        <v>2.572E-2</v>
      </c>
      <c r="R679" s="56">
        <v>0.10077</v>
      </c>
      <c r="S679" s="56">
        <v>7.0349999999999996E-2</v>
      </c>
      <c r="T679" s="56">
        <v>4.7080000000000004E-2</v>
      </c>
      <c r="U679" s="56">
        <v>1.6420000000000001E-2</v>
      </c>
      <c r="V679" s="56">
        <v>0</v>
      </c>
      <c r="W679" s="56">
        <v>0</v>
      </c>
      <c r="X679" s="56">
        <v>1.89E-2</v>
      </c>
      <c r="Y679" s="56">
        <v>5.3579999999999996E-2</v>
      </c>
      <c r="Z679" s="56">
        <v>2.5230000000000002E-2</v>
      </c>
      <c r="AA679" s="56">
        <v>0</v>
      </c>
      <c r="AB679" s="56">
        <v>3.9950000000000041E-2</v>
      </c>
      <c r="AC679" s="56">
        <v>0</v>
      </c>
      <c r="AE679" s="271">
        <f t="shared" si="31"/>
        <v>1</v>
      </c>
      <c r="AG679" s="192">
        <f t="shared" si="32"/>
        <v>0.39800000000000013</v>
      </c>
    </row>
    <row r="680" spans="1:33" x14ac:dyDescent="0.25">
      <c r="A680" s="1">
        <v>1993</v>
      </c>
      <c r="B680" s="1" t="s">
        <v>24</v>
      </c>
      <c r="C680" s="1" t="str">
        <f t="shared" si="30"/>
        <v>1993NTDefault</v>
      </c>
      <c r="D680" s="280">
        <v>0.19618312954598019</v>
      </c>
      <c r="E680" s="280">
        <v>0.21528544017717463</v>
      </c>
      <c r="F680" s="280">
        <v>2.3003099946693206E-2</v>
      </c>
      <c r="G680" s="280">
        <v>0.19089401520645849</v>
      </c>
      <c r="H680" s="280">
        <v>1.1024240417055345E-2</v>
      </c>
      <c r="I680" s="280">
        <v>4.0357295452791667E-2</v>
      </c>
      <c r="J680" s="280">
        <v>3.4999999999999997E-5</v>
      </c>
      <c r="K680" s="280">
        <v>7.4480069930069645E-4</v>
      </c>
      <c r="L680" s="280">
        <v>7.8747481360164264E-3</v>
      </c>
      <c r="M680" s="280">
        <v>0</v>
      </c>
      <c r="N680" s="280">
        <v>0</v>
      </c>
      <c r="O680" s="280">
        <v>8.4252758274824101E-3</v>
      </c>
      <c r="P680" s="280">
        <v>1.0839160839160814E-2</v>
      </c>
      <c r="Q680" s="280">
        <v>0.15632749999999998</v>
      </c>
      <c r="R680" s="280">
        <v>4.5499999999999994E-3</v>
      </c>
      <c r="S680" s="280">
        <v>9.5789376745620949E-2</v>
      </c>
      <c r="T680" s="280">
        <v>1.8154054046755616E-2</v>
      </c>
      <c r="U680" s="280">
        <v>1.3299575306338553E-2</v>
      </c>
      <c r="V680" s="280">
        <v>0</v>
      </c>
      <c r="W680" s="280"/>
      <c r="X680" s="280">
        <v>2.2347517482517463E-3</v>
      </c>
      <c r="Y680" s="280">
        <v>0</v>
      </c>
      <c r="Z680" s="280">
        <v>0</v>
      </c>
      <c r="AA680" s="280">
        <v>0</v>
      </c>
      <c r="AB680" s="280">
        <v>4.6110359049175266E-3</v>
      </c>
      <c r="AC680" s="280">
        <v>3.0800000000000001E-4</v>
      </c>
      <c r="AE680" s="271">
        <f t="shared" si="31"/>
        <v>0.99994049999999812</v>
      </c>
      <c r="AG680" s="192">
        <f t="shared" si="32"/>
        <v>0.29527429375188441</v>
      </c>
    </row>
    <row r="681" spans="1:33" x14ac:dyDescent="0.25">
      <c r="A681" s="1">
        <v>1993</v>
      </c>
      <c r="B681" s="1" t="s">
        <v>25</v>
      </c>
      <c r="C681" s="1" t="str">
        <f t="shared" si="30"/>
        <v>1993NUDefault</v>
      </c>
      <c r="D681" s="56">
        <v>0.12197</v>
      </c>
      <c r="E681" s="56">
        <v>0.17448</v>
      </c>
      <c r="F681" s="56">
        <v>0</v>
      </c>
      <c r="G681" s="56">
        <v>0.11063000000000001</v>
      </c>
      <c r="H681" s="56">
        <v>0.11579</v>
      </c>
      <c r="I681" s="56">
        <v>0</v>
      </c>
      <c r="J681" s="56">
        <v>0</v>
      </c>
      <c r="K681" s="56">
        <v>0</v>
      </c>
      <c r="L681" s="56">
        <v>0</v>
      </c>
      <c r="M681" s="56">
        <v>0</v>
      </c>
      <c r="N681" s="56">
        <v>0</v>
      </c>
      <c r="O681" s="56">
        <v>2.7130000000000001E-2</v>
      </c>
      <c r="P681" s="56">
        <v>5.0229999999999997E-2</v>
      </c>
      <c r="Q681" s="56">
        <v>3.0190000000000002E-2</v>
      </c>
      <c r="R681" s="56">
        <v>0.10177</v>
      </c>
      <c r="S681" s="56">
        <v>6.5659999999999996E-2</v>
      </c>
      <c r="T681" s="56">
        <v>4.5789999999999997E-2</v>
      </c>
      <c r="U681" s="56">
        <v>2.2559999999999997E-2</v>
      </c>
      <c r="V681" s="56">
        <v>0</v>
      </c>
      <c r="W681" s="56">
        <v>0</v>
      </c>
      <c r="X681" s="56">
        <v>1.3849999999999999E-2</v>
      </c>
      <c r="Y681" s="56">
        <v>5.4120000000000001E-2</v>
      </c>
      <c r="Z681" s="56">
        <v>2.5479999999999999E-2</v>
      </c>
      <c r="AA681" s="56">
        <v>0</v>
      </c>
      <c r="AB681" s="56">
        <v>4.0350000000000108E-2</v>
      </c>
      <c r="AC681" s="56">
        <v>0</v>
      </c>
      <c r="AE681" s="271">
        <f t="shared" si="31"/>
        <v>1</v>
      </c>
      <c r="AG681" s="192">
        <f t="shared" si="32"/>
        <v>0.39977000000000007</v>
      </c>
    </row>
    <row r="682" spans="1:33" x14ac:dyDescent="0.25">
      <c r="A682" s="1">
        <v>1993</v>
      </c>
      <c r="B682" s="1" t="s">
        <v>20</v>
      </c>
      <c r="C682" s="1" t="str">
        <f t="shared" si="30"/>
        <v>1993NBDefault</v>
      </c>
      <c r="D682" s="56">
        <v>0.13986000000000001</v>
      </c>
      <c r="E682" s="56">
        <v>0.20638999999999999</v>
      </c>
      <c r="F682" s="280">
        <v>0.11418</v>
      </c>
      <c r="G682" s="56">
        <v>5.2519999999999997E-2</v>
      </c>
      <c r="H682" s="280">
        <v>1.8589999999999999E-2</v>
      </c>
      <c r="I682" s="56">
        <v>0</v>
      </c>
      <c r="J682" s="56">
        <v>0</v>
      </c>
      <c r="K682" s="56">
        <v>0</v>
      </c>
      <c r="L682" s="56">
        <v>7.8920000000000004E-2</v>
      </c>
      <c r="M682" s="56">
        <v>0</v>
      </c>
      <c r="N682" s="56">
        <v>0</v>
      </c>
      <c r="O682" s="56">
        <v>0.11650000000000001</v>
      </c>
      <c r="P682" s="56">
        <v>1.9210000000000001E-2</v>
      </c>
      <c r="Q682" s="56">
        <v>1.2669999999999999E-2</v>
      </c>
      <c r="R682" s="56">
        <v>4.3949999999999996E-2</v>
      </c>
      <c r="S682" s="56">
        <v>8.6120000000000002E-2</v>
      </c>
      <c r="T682" s="56">
        <v>4.1130000000000007E-2</v>
      </c>
      <c r="U682" s="56">
        <v>2.4049999999999998E-2</v>
      </c>
      <c r="V682" s="56">
        <v>0</v>
      </c>
      <c r="W682" s="56">
        <v>0</v>
      </c>
      <c r="X682" s="56">
        <v>9.8700000000000003E-3</v>
      </c>
      <c r="Y682" s="56">
        <v>2.4500000000000001E-2</v>
      </c>
      <c r="Z682" s="56">
        <v>1.153E-2</v>
      </c>
      <c r="AA682" s="56">
        <v>0</v>
      </c>
      <c r="AB682" s="56">
        <v>9.9999999999544897E-6</v>
      </c>
      <c r="AC682" s="56">
        <v>0</v>
      </c>
      <c r="AE682" s="271">
        <f t="shared" si="31"/>
        <v>1</v>
      </c>
      <c r="AG682" s="192">
        <f t="shared" si="32"/>
        <v>0.25382999999999994</v>
      </c>
    </row>
    <row r="683" spans="1:33" x14ac:dyDescent="0.25">
      <c r="A683" s="1">
        <v>1993</v>
      </c>
      <c r="B683" s="1" t="s">
        <v>14</v>
      </c>
      <c r="C683" s="1" t="str">
        <f t="shared" si="30"/>
        <v>1993ABDefault</v>
      </c>
      <c r="D683" s="56">
        <v>0.15275</v>
      </c>
      <c r="E683" s="56">
        <v>0.23983000000000002</v>
      </c>
      <c r="F683" s="56">
        <v>0</v>
      </c>
      <c r="G683" s="56">
        <v>7.4749999999999997E-2</v>
      </c>
      <c r="H683" s="56">
        <v>0.14501</v>
      </c>
      <c r="I683" s="56">
        <v>0</v>
      </c>
      <c r="J683" s="56">
        <v>0</v>
      </c>
      <c r="K683" s="56">
        <v>0</v>
      </c>
      <c r="L683" s="56">
        <v>2.8990000000000002E-2</v>
      </c>
      <c r="M683" s="56">
        <v>0</v>
      </c>
      <c r="N683" s="56">
        <v>0</v>
      </c>
      <c r="O683" s="56">
        <v>2.2599999999999999E-2</v>
      </c>
      <c r="P683" s="56">
        <v>3.9890000000000002E-2</v>
      </c>
      <c r="Q683" s="56">
        <v>2.1930000000000002E-2</v>
      </c>
      <c r="R683" s="56">
        <v>2.886E-2</v>
      </c>
      <c r="S683" s="56">
        <v>8.1050000000000011E-2</v>
      </c>
      <c r="T683" s="56">
        <v>5.1849999999999993E-2</v>
      </c>
      <c r="U683" s="56">
        <v>1.6899999999999998E-2</v>
      </c>
      <c r="V683" s="56">
        <v>0</v>
      </c>
      <c r="W683" s="56">
        <v>0</v>
      </c>
      <c r="X683" s="56">
        <v>1.208E-2</v>
      </c>
      <c r="Y683" s="56">
        <v>2.0039999999999999E-2</v>
      </c>
      <c r="Z683" s="56">
        <v>3.5630000000000002E-2</v>
      </c>
      <c r="AA683" s="56">
        <v>0</v>
      </c>
      <c r="AB683" s="56">
        <v>2.7840000000000198E-2</v>
      </c>
      <c r="AC683" s="56">
        <v>0</v>
      </c>
      <c r="AD683" s="51"/>
      <c r="AE683" s="271">
        <f t="shared" si="31"/>
        <v>1</v>
      </c>
      <c r="AG683" s="192">
        <f t="shared" si="32"/>
        <v>0.29618000000000022</v>
      </c>
    </row>
    <row r="684" spans="1:33" x14ac:dyDescent="0.25">
      <c r="A684" s="1">
        <v>1993</v>
      </c>
      <c r="B684" s="1" t="s">
        <v>22</v>
      </c>
      <c r="C684" s="1" t="str">
        <f t="shared" si="30"/>
        <v>1993NSDefault</v>
      </c>
      <c r="D684" s="56">
        <v>8.771000000000001E-2</v>
      </c>
      <c r="E684" s="56">
        <v>0.27184000000000003</v>
      </c>
      <c r="F684" s="56">
        <v>0</v>
      </c>
      <c r="G684" s="56">
        <v>3.8330000000000003E-2</v>
      </c>
      <c r="H684" s="56">
        <v>8.3260000000000001E-2</v>
      </c>
      <c r="I684" s="56">
        <v>0</v>
      </c>
      <c r="J684" s="56">
        <v>0</v>
      </c>
      <c r="K684" s="56">
        <v>0</v>
      </c>
      <c r="L684" s="56">
        <v>6.3939999999999997E-2</v>
      </c>
      <c r="M684" s="56">
        <v>0</v>
      </c>
      <c r="N684" s="56">
        <v>0</v>
      </c>
      <c r="O684" s="56">
        <v>5.7590000000000002E-2</v>
      </c>
      <c r="P684" s="56">
        <v>3.619E-2</v>
      </c>
      <c r="Q684" s="56">
        <v>4.249E-2</v>
      </c>
      <c r="R684" s="56">
        <v>3.6260000000000001E-2</v>
      </c>
      <c r="S684" s="56">
        <v>0.15454000000000001</v>
      </c>
      <c r="T684" s="56">
        <v>5.425E-2</v>
      </c>
      <c r="U684" s="56">
        <v>1.77E-2</v>
      </c>
      <c r="V684" s="56">
        <v>0</v>
      </c>
      <c r="W684" s="56">
        <v>0</v>
      </c>
      <c r="X684" s="56">
        <v>2.6190000000000001E-2</v>
      </c>
      <c r="Y684" s="56">
        <v>2.0209999999999999E-2</v>
      </c>
      <c r="Z684" s="56">
        <v>9.5099999999999994E-3</v>
      </c>
      <c r="AA684" s="56">
        <v>0</v>
      </c>
      <c r="AB684" s="56">
        <v>-1.0000000000065512E-5</v>
      </c>
      <c r="AC684" s="56">
        <v>0</v>
      </c>
      <c r="AE684" s="271">
        <f t="shared" si="31"/>
        <v>1</v>
      </c>
      <c r="AG684" s="192">
        <f t="shared" si="32"/>
        <v>0.36113999999999996</v>
      </c>
    </row>
    <row r="685" spans="1:33" x14ac:dyDescent="0.25">
      <c r="A685" s="1">
        <v>1993</v>
      </c>
      <c r="B685" s="1" t="s">
        <v>21</v>
      </c>
      <c r="C685" s="1" t="str">
        <f t="shared" si="30"/>
        <v>1993NLDefault</v>
      </c>
      <c r="D685" s="56">
        <v>0.17146999999999998</v>
      </c>
      <c r="E685" s="56">
        <v>0.28588000000000002</v>
      </c>
      <c r="F685" s="56">
        <v>0</v>
      </c>
      <c r="G685" s="56">
        <v>2.6669999999999999E-2</v>
      </c>
      <c r="H685" s="56">
        <v>0.16277999999999998</v>
      </c>
      <c r="I685" s="56">
        <v>0</v>
      </c>
      <c r="J685" s="56">
        <v>0</v>
      </c>
      <c r="K685" s="56">
        <v>0</v>
      </c>
      <c r="L685" s="56">
        <v>2.3540000000000002E-2</v>
      </c>
      <c r="M685" s="56">
        <v>0</v>
      </c>
      <c r="N685" s="56">
        <v>0</v>
      </c>
      <c r="O685" s="56">
        <v>3.2149999999999998E-2</v>
      </c>
      <c r="P685" s="56">
        <v>4.8090000000000001E-2</v>
      </c>
      <c r="Q685" s="56">
        <v>1.7150000000000002E-2</v>
      </c>
      <c r="R685" s="56">
        <v>1.5560000000000001E-2</v>
      </c>
      <c r="S685" s="56">
        <v>9.7959999999999992E-2</v>
      </c>
      <c r="T685" s="56">
        <v>4.657E-2</v>
      </c>
      <c r="U685" s="56">
        <v>2.742E-2</v>
      </c>
      <c r="V685" s="56">
        <v>0</v>
      </c>
      <c r="W685" s="56">
        <v>0</v>
      </c>
      <c r="X685" s="56">
        <v>2.5910000000000002E-2</v>
      </c>
      <c r="Y685" s="56">
        <v>8.8699999999999994E-3</v>
      </c>
      <c r="Z685" s="56">
        <v>4.1700000000000001E-3</v>
      </c>
      <c r="AA685" s="56">
        <v>0</v>
      </c>
      <c r="AB685" s="56">
        <v>5.8099999999998708E-3</v>
      </c>
      <c r="AC685" s="56">
        <v>0</v>
      </c>
      <c r="AE685" s="271">
        <f t="shared" si="31"/>
        <v>1</v>
      </c>
      <c r="AG685" s="192">
        <f t="shared" si="32"/>
        <v>0.24941999999999986</v>
      </c>
    </row>
    <row r="686" spans="1:33" x14ac:dyDescent="0.25">
      <c r="A686" s="1">
        <v>1993</v>
      </c>
      <c r="B686" s="1" t="s">
        <v>19</v>
      </c>
      <c r="C686" s="1" t="str">
        <f t="shared" si="30"/>
        <v>1993QCDefault</v>
      </c>
      <c r="D686" s="56">
        <v>0.11388</v>
      </c>
      <c r="E686" s="56">
        <v>0.28944999999999999</v>
      </c>
      <c r="F686" s="56">
        <v>0</v>
      </c>
      <c r="G686" s="56">
        <v>9.8909999999999998E-2</v>
      </c>
      <c r="H686" s="56">
        <v>0.10811</v>
      </c>
      <c r="I686" s="56">
        <v>0</v>
      </c>
      <c r="J686" s="56">
        <v>0</v>
      </c>
      <c r="K686" s="56">
        <v>0</v>
      </c>
      <c r="L686" s="56">
        <v>1.6080000000000001E-2</v>
      </c>
      <c r="M686" s="56">
        <v>0</v>
      </c>
      <c r="N686" s="56">
        <v>0</v>
      </c>
      <c r="O686" s="56">
        <v>3.8800000000000001E-2</v>
      </c>
      <c r="P686" s="56">
        <v>1.0589999999999999E-2</v>
      </c>
      <c r="Q686" s="56">
        <v>1.3979999999999999E-2</v>
      </c>
      <c r="R686" s="56">
        <v>6.6020000000000009E-2</v>
      </c>
      <c r="S686" s="56">
        <v>7.4099999999999999E-2</v>
      </c>
      <c r="T686" s="56">
        <v>4.4180000000000004E-2</v>
      </c>
      <c r="U686" s="56">
        <v>3.7629999999999997E-2</v>
      </c>
      <c r="V686" s="56">
        <v>0</v>
      </c>
      <c r="W686" s="56">
        <v>0</v>
      </c>
      <c r="X686" s="56">
        <v>9.2700000000000005E-3</v>
      </c>
      <c r="Y686" s="56">
        <v>3.6520000000000004E-2</v>
      </c>
      <c r="Z686" s="56">
        <v>1.719E-2</v>
      </c>
      <c r="AA686" s="56">
        <v>0</v>
      </c>
      <c r="AB686" s="56">
        <v>2.5290000000000035E-2</v>
      </c>
      <c r="AC686" s="56">
        <v>0</v>
      </c>
      <c r="AE686" s="271">
        <f t="shared" si="31"/>
        <v>1</v>
      </c>
      <c r="AG686" s="192">
        <f t="shared" si="32"/>
        <v>0.32418000000000002</v>
      </c>
    </row>
    <row r="687" spans="1:33" x14ac:dyDescent="0.25">
      <c r="A687" s="1">
        <v>1993</v>
      </c>
      <c r="B687" s="1" t="s">
        <v>17</v>
      </c>
      <c r="C687" s="1" t="str">
        <f t="shared" si="30"/>
        <v>1993MBDefault</v>
      </c>
      <c r="D687" s="56">
        <v>0.15736</v>
      </c>
      <c r="E687" s="56">
        <v>0.29511999999999999</v>
      </c>
      <c r="F687" s="56">
        <v>0</v>
      </c>
      <c r="G687" s="56">
        <v>4.9880000000000008E-2</v>
      </c>
      <c r="H687" s="56">
        <v>0.14931</v>
      </c>
      <c r="I687" s="56">
        <v>0</v>
      </c>
      <c r="J687" s="56">
        <v>0</v>
      </c>
      <c r="K687" s="56">
        <v>0</v>
      </c>
      <c r="L687" s="56">
        <v>1.7569999999999999E-2</v>
      </c>
      <c r="M687" s="56">
        <v>0</v>
      </c>
      <c r="N687" s="56">
        <v>0</v>
      </c>
      <c r="O687" s="56">
        <v>7.9310000000000005E-2</v>
      </c>
      <c r="P687" s="56">
        <v>1.575E-2</v>
      </c>
      <c r="Q687" s="56">
        <v>1.5109999999999998E-2</v>
      </c>
      <c r="R687" s="56">
        <v>2.5249999999999998E-2</v>
      </c>
      <c r="S687" s="56">
        <v>8.5260000000000002E-2</v>
      </c>
      <c r="T687" s="56">
        <v>4.4130000000000003E-2</v>
      </c>
      <c r="U687" s="56">
        <v>3.1960000000000002E-2</v>
      </c>
      <c r="V687" s="56">
        <v>0</v>
      </c>
      <c r="W687" s="56">
        <v>0</v>
      </c>
      <c r="X687" s="56">
        <v>4.4200000000000003E-3</v>
      </c>
      <c r="Y687" s="56">
        <v>1.321E-2</v>
      </c>
      <c r="Z687" s="56">
        <v>6.2199999999999998E-3</v>
      </c>
      <c r="AA687" s="56">
        <v>0</v>
      </c>
      <c r="AB687" s="56">
        <v>1.0140000000000149E-2</v>
      </c>
      <c r="AC687" s="56">
        <v>0</v>
      </c>
      <c r="AE687" s="271">
        <f t="shared" si="31"/>
        <v>1</v>
      </c>
      <c r="AG687" s="192">
        <f t="shared" si="32"/>
        <v>0.23570000000000016</v>
      </c>
    </row>
    <row r="688" spans="1:33" x14ac:dyDescent="0.25">
      <c r="A688" s="1">
        <v>1993</v>
      </c>
      <c r="B688" s="1" t="s">
        <v>16</v>
      </c>
      <c r="C688" s="1" t="str">
        <f t="shared" si="30"/>
        <v>1993SKDefault</v>
      </c>
      <c r="D688" s="56">
        <v>0.18713000000000002</v>
      </c>
      <c r="E688" s="56">
        <v>0.32475999999999999</v>
      </c>
      <c r="F688" s="56">
        <v>0</v>
      </c>
      <c r="G688" s="56">
        <v>4.333E-2</v>
      </c>
      <c r="H688" s="56">
        <v>0.17765</v>
      </c>
      <c r="I688" s="56">
        <v>0</v>
      </c>
      <c r="J688" s="56">
        <v>0</v>
      </c>
      <c r="K688" s="56">
        <v>0</v>
      </c>
      <c r="L688" s="56">
        <v>4.0439999999999997E-2</v>
      </c>
      <c r="M688" s="56">
        <v>0</v>
      </c>
      <c r="N688" s="56">
        <v>0</v>
      </c>
      <c r="O688" s="56">
        <v>1.762E-2</v>
      </c>
      <c r="P688" s="56">
        <v>9.8700000000000003E-3</v>
      </c>
      <c r="Q688" s="56">
        <v>0</v>
      </c>
      <c r="R688" s="56">
        <v>2.7480000000000001E-2</v>
      </c>
      <c r="S688" s="56">
        <v>7.6539999999999997E-2</v>
      </c>
      <c r="T688" s="56">
        <v>4.6799999999999994E-2</v>
      </c>
      <c r="U688" s="56">
        <v>1.6299999999999999E-2</v>
      </c>
      <c r="V688" s="56">
        <v>0</v>
      </c>
      <c r="W688" s="56">
        <v>0</v>
      </c>
      <c r="X688" s="56">
        <v>0</v>
      </c>
      <c r="Y688" s="56">
        <v>1.4250000000000001E-2</v>
      </c>
      <c r="Z688" s="56">
        <v>6.7100000000000007E-3</v>
      </c>
      <c r="AA688" s="56">
        <v>0</v>
      </c>
      <c r="AB688" s="56">
        <v>1.112000000000013E-2</v>
      </c>
      <c r="AC688" s="56">
        <v>0</v>
      </c>
      <c r="AE688" s="271">
        <f t="shared" si="31"/>
        <v>1</v>
      </c>
      <c r="AG688" s="192">
        <f t="shared" si="32"/>
        <v>0.19920000000000015</v>
      </c>
    </row>
    <row r="689" spans="1:33" x14ac:dyDescent="0.25">
      <c r="A689" s="1">
        <v>1993</v>
      </c>
      <c r="B689" s="1" t="s">
        <v>18</v>
      </c>
      <c r="C689" s="1" t="str">
        <f t="shared" si="30"/>
        <v>1993ONDefault</v>
      </c>
      <c r="D689" s="56">
        <v>0.13316</v>
      </c>
      <c r="E689" s="56">
        <v>0.33051999999999998</v>
      </c>
      <c r="F689" s="56">
        <v>0</v>
      </c>
      <c r="G689" s="56">
        <v>6.8940000000000001E-2</v>
      </c>
      <c r="H689" s="56">
        <v>0.12640999999999999</v>
      </c>
      <c r="I689" s="56">
        <v>0</v>
      </c>
      <c r="J689" s="56">
        <v>0</v>
      </c>
      <c r="K689" s="56">
        <v>0</v>
      </c>
      <c r="L689" s="56">
        <v>1.1339999999999999E-2</v>
      </c>
      <c r="M689" s="56">
        <v>0</v>
      </c>
      <c r="N689" s="56">
        <v>0</v>
      </c>
      <c r="O689" s="56">
        <v>5.0039999999999994E-2</v>
      </c>
      <c r="P689" s="56">
        <v>1.3500000000000002E-2</v>
      </c>
      <c r="Q689" s="56">
        <v>1.7819999999999999E-2</v>
      </c>
      <c r="R689" s="56">
        <v>3.0769999999999999E-2</v>
      </c>
      <c r="S689" s="56">
        <v>9.4109999999999999E-2</v>
      </c>
      <c r="T689" s="56">
        <v>4.811E-2</v>
      </c>
      <c r="U689" s="56">
        <v>3.3579999999999999E-2</v>
      </c>
      <c r="V689" s="56">
        <v>0</v>
      </c>
      <c r="W689" s="56">
        <v>0</v>
      </c>
      <c r="X689" s="56">
        <v>4.5500000000000002E-3</v>
      </c>
      <c r="Y689" s="56">
        <v>1.7420000000000001E-2</v>
      </c>
      <c r="Z689" s="56">
        <v>8.199999999999999E-3</v>
      </c>
      <c r="AA689" s="56">
        <v>0</v>
      </c>
      <c r="AB689" s="56">
        <v>1.153000000000004E-2</v>
      </c>
      <c r="AC689" s="56">
        <v>0</v>
      </c>
      <c r="AD689" s="51"/>
      <c r="AE689" s="271">
        <f t="shared" si="31"/>
        <v>1</v>
      </c>
      <c r="AG689" s="192">
        <f t="shared" si="32"/>
        <v>0.26608999999999999</v>
      </c>
    </row>
    <row r="690" spans="1:33" x14ac:dyDescent="0.25">
      <c r="A690" s="1">
        <v>1993</v>
      </c>
      <c r="B690" s="1" t="s">
        <v>23</v>
      </c>
      <c r="C690" s="1" t="str">
        <f t="shared" si="30"/>
        <v>1993PEDefault</v>
      </c>
      <c r="D690" s="56">
        <v>7.3639999999999997E-2</v>
      </c>
      <c r="E690" s="56">
        <v>0.33866000000000002</v>
      </c>
      <c r="F690" s="56">
        <v>0</v>
      </c>
      <c r="G690" s="56">
        <v>8.1000000000000013E-3</v>
      </c>
      <c r="H690" s="56">
        <v>6.991E-2</v>
      </c>
      <c r="I690" s="56">
        <v>0</v>
      </c>
      <c r="J690" s="56">
        <v>0</v>
      </c>
      <c r="K690" s="56">
        <v>0</v>
      </c>
      <c r="L690" s="56">
        <v>6.0579999999999995E-2</v>
      </c>
      <c r="M690" s="56">
        <v>0</v>
      </c>
      <c r="N690" s="56">
        <v>0</v>
      </c>
      <c r="O690" s="56">
        <v>5.7229999999999996E-2</v>
      </c>
      <c r="P690" s="56">
        <v>4.5419999999999995E-2</v>
      </c>
      <c r="Q690" s="56">
        <v>4.6029999999999995E-2</v>
      </c>
      <c r="R690" s="56">
        <v>7.7200000000000003E-3</v>
      </c>
      <c r="S690" s="56">
        <v>0.18295000000000003</v>
      </c>
      <c r="T690" s="56">
        <v>5.4019999999999999E-2</v>
      </c>
      <c r="U690" s="56">
        <v>2.0560000000000002E-2</v>
      </c>
      <c r="V690" s="56">
        <v>0</v>
      </c>
      <c r="W690" s="56">
        <v>0</v>
      </c>
      <c r="X690" s="56">
        <v>2.5859999999999998E-2</v>
      </c>
      <c r="Y690" s="56">
        <v>4.3499999999999997E-3</v>
      </c>
      <c r="Z690" s="56">
        <v>2.0499999999999997E-3</v>
      </c>
      <c r="AA690" s="56">
        <v>0</v>
      </c>
      <c r="AB690" s="56">
        <v>2.9200000000000337E-3</v>
      </c>
      <c r="AC690" s="56">
        <v>0</v>
      </c>
      <c r="AE690" s="271">
        <f t="shared" si="31"/>
        <v>1</v>
      </c>
      <c r="AG690" s="192">
        <f t="shared" si="32"/>
        <v>0.3464600000000001</v>
      </c>
    </row>
    <row r="691" spans="1:33" x14ac:dyDescent="0.25">
      <c r="A691" s="1">
        <v>1994</v>
      </c>
      <c r="B691" s="1" t="s">
        <v>15</v>
      </c>
      <c r="C691" s="1" t="str">
        <f t="shared" si="30"/>
        <v>1994BCDefault</v>
      </c>
      <c r="D691" s="56">
        <v>0.15054000000000001</v>
      </c>
      <c r="E691" s="56">
        <v>0.15842999999999999</v>
      </c>
      <c r="F691" s="56">
        <v>0</v>
      </c>
      <c r="G691" s="56">
        <v>0.111</v>
      </c>
      <c r="H691" s="56">
        <v>0.14291000000000001</v>
      </c>
      <c r="I691" s="56">
        <v>0</v>
      </c>
      <c r="J691" s="56">
        <v>0</v>
      </c>
      <c r="K691" s="56">
        <v>0</v>
      </c>
      <c r="L691" s="56">
        <v>2.2320000000000003E-2</v>
      </c>
      <c r="M691" s="56">
        <v>0</v>
      </c>
      <c r="N691" s="56">
        <v>0</v>
      </c>
      <c r="O691" s="56">
        <v>2.6610000000000002E-2</v>
      </c>
      <c r="P691" s="56">
        <v>3.4599999999999999E-2</v>
      </c>
      <c r="Q691" s="56">
        <v>3.9E-2</v>
      </c>
      <c r="R691" s="56">
        <v>4.9690000000000005E-2</v>
      </c>
      <c r="S691" s="56">
        <v>0.11410000000000001</v>
      </c>
      <c r="T691" s="56">
        <v>3.9980000000000002E-2</v>
      </c>
      <c r="U691" s="56">
        <v>2.1940000000000001E-2</v>
      </c>
      <c r="V691" s="56">
        <v>0</v>
      </c>
      <c r="W691" s="56">
        <v>2.2320000000000003E-2</v>
      </c>
      <c r="X691" s="56">
        <v>7.1999999999999998E-3</v>
      </c>
      <c r="Y691" s="56">
        <v>2.7380000000000002E-2</v>
      </c>
      <c r="Z691" s="56">
        <v>1.2889999999999999E-2</v>
      </c>
      <c r="AA691" s="56">
        <v>0</v>
      </c>
      <c r="AB691" s="56">
        <v>1.9090000000000162E-2</v>
      </c>
      <c r="AC691" s="56">
        <v>0</v>
      </c>
      <c r="AE691" s="271">
        <f t="shared" si="31"/>
        <v>1</v>
      </c>
      <c r="AG691" s="192">
        <f t="shared" si="32"/>
        <v>0.35359000000000024</v>
      </c>
    </row>
    <row r="692" spans="1:33" x14ac:dyDescent="0.25">
      <c r="A692" s="1">
        <v>1994</v>
      </c>
      <c r="B692" s="1" t="s">
        <v>26</v>
      </c>
      <c r="C692" s="1" t="str">
        <f t="shared" si="30"/>
        <v>1994YTDefault</v>
      </c>
      <c r="D692" s="56">
        <v>0.12028</v>
      </c>
      <c r="E692" s="56">
        <v>0.17106000000000002</v>
      </c>
      <c r="F692" s="56">
        <v>0</v>
      </c>
      <c r="G692" s="56">
        <v>0.10952999999999999</v>
      </c>
      <c r="H692" s="56">
        <v>0.11417999999999999</v>
      </c>
      <c r="I692" s="56">
        <v>0</v>
      </c>
      <c r="J692" s="56">
        <v>0</v>
      </c>
      <c r="K692" s="56">
        <v>0</v>
      </c>
      <c r="L692" s="56">
        <v>0</v>
      </c>
      <c r="M692" s="56">
        <v>0</v>
      </c>
      <c r="N692" s="56">
        <v>0</v>
      </c>
      <c r="O692" s="56">
        <v>1.1639999999999999E-2</v>
      </c>
      <c r="P692" s="56">
        <v>7.5310000000000002E-2</v>
      </c>
      <c r="Q692" s="56">
        <v>2.572E-2</v>
      </c>
      <c r="R692" s="56">
        <v>0.10077</v>
      </c>
      <c r="S692" s="56">
        <v>7.0349999999999996E-2</v>
      </c>
      <c r="T692" s="56">
        <v>4.7080000000000004E-2</v>
      </c>
      <c r="U692" s="56">
        <v>1.6420000000000001E-2</v>
      </c>
      <c r="V692" s="56">
        <v>0</v>
      </c>
      <c r="W692" s="56">
        <v>0</v>
      </c>
      <c r="X692" s="56">
        <v>1.89E-2</v>
      </c>
      <c r="Y692" s="56">
        <v>5.3579999999999996E-2</v>
      </c>
      <c r="Z692" s="56">
        <v>2.5230000000000002E-2</v>
      </c>
      <c r="AA692" s="56">
        <v>0</v>
      </c>
      <c r="AB692" s="56">
        <v>3.9950000000000041E-2</v>
      </c>
      <c r="AC692" s="56">
        <v>0</v>
      </c>
      <c r="AE692" s="271">
        <f t="shared" si="31"/>
        <v>1</v>
      </c>
      <c r="AG692" s="192">
        <f t="shared" si="32"/>
        <v>0.39800000000000013</v>
      </c>
    </row>
    <row r="693" spans="1:33" x14ac:dyDescent="0.25">
      <c r="A693" s="1">
        <v>1994</v>
      </c>
      <c r="B693" s="1" t="s">
        <v>24</v>
      </c>
      <c r="C693" s="1" t="str">
        <f t="shared" si="30"/>
        <v>1994NTDefault</v>
      </c>
      <c r="D693" s="280">
        <v>0.19618312954598019</v>
      </c>
      <c r="E693" s="280">
        <v>0.21528544017717463</v>
      </c>
      <c r="F693" s="280">
        <v>2.3003099946693206E-2</v>
      </c>
      <c r="G693" s="280">
        <v>0.19089401520645849</v>
      </c>
      <c r="H693" s="280">
        <v>1.1024240417055345E-2</v>
      </c>
      <c r="I693" s="280">
        <v>4.0357295452791667E-2</v>
      </c>
      <c r="J693" s="280">
        <v>3.4999999999999997E-5</v>
      </c>
      <c r="K693" s="280">
        <v>7.4480069930069645E-4</v>
      </c>
      <c r="L693" s="280">
        <v>7.8747481360164264E-3</v>
      </c>
      <c r="M693" s="280">
        <v>0</v>
      </c>
      <c r="N693" s="280">
        <v>0</v>
      </c>
      <c r="O693" s="280">
        <v>8.4252758274824101E-3</v>
      </c>
      <c r="P693" s="280">
        <v>1.0839160839160814E-2</v>
      </c>
      <c r="Q693" s="280">
        <v>0.15632749999999998</v>
      </c>
      <c r="R693" s="280">
        <v>4.5499999999999994E-3</v>
      </c>
      <c r="S693" s="280">
        <v>9.5789376745620949E-2</v>
      </c>
      <c r="T693" s="280">
        <v>1.8154054046755616E-2</v>
      </c>
      <c r="U693" s="280">
        <v>1.3299575306338553E-2</v>
      </c>
      <c r="V693" s="280">
        <v>0</v>
      </c>
      <c r="W693" s="280"/>
      <c r="X693" s="280">
        <v>2.2347517482517463E-3</v>
      </c>
      <c r="Y693" s="280">
        <v>0</v>
      </c>
      <c r="Z693" s="280">
        <v>0</v>
      </c>
      <c r="AA693" s="280">
        <v>0</v>
      </c>
      <c r="AB693" s="280">
        <v>4.6110359049175266E-3</v>
      </c>
      <c r="AC693" s="280">
        <v>3.0800000000000001E-4</v>
      </c>
      <c r="AE693" s="271">
        <f t="shared" si="31"/>
        <v>0.99994049999999812</v>
      </c>
      <c r="AG693" s="192">
        <f t="shared" si="32"/>
        <v>0.29527429375188441</v>
      </c>
    </row>
    <row r="694" spans="1:33" x14ac:dyDescent="0.25">
      <c r="A694" s="1">
        <v>1994</v>
      </c>
      <c r="B694" s="1" t="s">
        <v>25</v>
      </c>
      <c r="C694" s="1" t="str">
        <f t="shared" si="30"/>
        <v>1994NUDefault</v>
      </c>
      <c r="D694" s="56">
        <v>0.12197</v>
      </c>
      <c r="E694" s="56">
        <v>0.17448</v>
      </c>
      <c r="F694" s="56">
        <v>0</v>
      </c>
      <c r="G694" s="56">
        <v>0.11063000000000001</v>
      </c>
      <c r="H694" s="56">
        <v>0.11579</v>
      </c>
      <c r="I694" s="56">
        <v>0</v>
      </c>
      <c r="J694" s="56">
        <v>0</v>
      </c>
      <c r="K694" s="56">
        <v>0</v>
      </c>
      <c r="L694" s="56">
        <v>0</v>
      </c>
      <c r="M694" s="56">
        <v>0</v>
      </c>
      <c r="N694" s="56">
        <v>0</v>
      </c>
      <c r="O694" s="56">
        <v>2.7130000000000001E-2</v>
      </c>
      <c r="P694" s="56">
        <v>5.0229999999999997E-2</v>
      </c>
      <c r="Q694" s="56">
        <v>3.0190000000000002E-2</v>
      </c>
      <c r="R694" s="56">
        <v>0.10177</v>
      </c>
      <c r="S694" s="56">
        <v>6.5659999999999996E-2</v>
      </c>
      <c r="T694" s="56">
        <v>4.5789999999999997E-2</v>
      </c>
      <c r="U694" s="56">
        <v>2.2559999999999997E-2</v>
      </c>
      <c r="V694" s="56">
        <v>0</v>
      </c>
      <c r="W694" s="56">
        <v>0</v>
      </c>
      <c r="X694" s="56">
        <v>1.3849999999999999E-2</v>
      </c>
      <c r="Y694" s="56">
        <v>5.4120000000000001E-2</v>
      </c>
      <c r="Z694" s="56">
        <v>2.5479999999999999E-2</v>
      </c>
      <c r="AA694" s="56">
        <v>0</v>
      </c>
      <c r="AB694" s="56">
        <v>4.0350000000000108E-2</v>
      </c>
      <c r="AC694" s="56">
        <v>0</v>
      </c>
      <c r="AE694" s="271">
        <f t="shared" si="31"/>
        <v>1</v>
      </c>
      <c r="AG694" s="192">
        <f t="shared" si="32"/>
        <v>0.39977000000000007</v>
      </c>
    </row>
    <row r="695" spans="1:33" x14ac:dyDescent="0.25">
      <c r="A695" s="1">
        <v>1994</v>
      </c>
      <c r="B695" s="1" t="s">
        <v>20</v>
      </c>
      <c r="C695" s="1" t="str">
        <f t="shared" si="30"/>
        <v>1994NBDefault</v>
      </c>
      <c r="D695" s="56">
        <v>0.13986000000000001</v>
      </c>
      <c r="E695" s="56">
        <v>0.20638999999999999</v>
      </c>
      <c r="F695" s="280">
        <v>0.11418</v>
      </c>
      <c r="G695" s="56">
        <v>5.2519999999999997E-2</v>
      </c>
      <c r="H695" s="280">
        <v>1.8589999999999999E-2</v>
      </c>
      <c r="I695" s="56">
        <v>0</v>
      </c>
      <c r="J695" s="56">
        <v>0</v>
      </c>
      <c r="K695" s="56">
        <v>0</v>
      </c>
      <c r="L695" s="56">
        <v>7.8920000000000004E-2</v>
      </c>
      <c r="M695" s="56">
        <v>0</v>
      </c>
      <c r="N695" s="56">
        <v>0</v>
      </c>
      <c r="O695" s="56">
        <v>0.11650000000000001</v>
      </c>
      <c r="P695" s="56">
        <v>1.9210000000000001E-2</v>
      </c>
      <c r="Q695" s="56">
        <v>1.2669999999999999E-2</v>
      </c>
      <c r="R695" s="56">
        <v>4.3949999999999996E-2</v>
      </c>
      <c r="S695" s="56">
        <v>8.6120000000000002E-2</v>
      </c>
      <c r="T695" s="56">
        <v>4.1130000000000007E-2</v>
      </c>
      <c r="U695" s="56">
        <v>2.4049999999999998E-2</v>
      </c>
      <c r="V695" s="56">
        <v>0</v>
      </c>
      <c r="W695" s="56">
        <v>0</v>
      </c>
      <c r="X695" s="56">
        <v>9.8700000000000003E-3</v>
      </c>
      <c r="Y695" s="56">
        <v>2.4500000000000001E-2</v>
      </c>
      <c r="Z695" s="56">
        <v>1.153E-2</v>
      </c>
      <c r="AA695" s="56">
        <v>0</v>
      </c>
      <c r="AB695" s="56">
        <v>9.9999999999544897E-6</v>
      </c>
      <c r="AC695" s="56">
        <v>0</v>
      </c>
      <c r="AE695" s="271">
        <f t="shared" si="31"/>
        <v>1</v>
      </c>
      <c r="AG695" s="192">
        <f t="shared" si="32"/>
        <v>0.25382999999999994</v>
      </c>
    </row>
    <row r="696" spans="1:33" x14ac:dyDescent="0.25">
      <c r="A696" s="1">
        <v>1994</v>
      </c>
      <c r="B696" s="1" t="s">
        <v>14</v>
      </c>
      <c r="C696" s="1" t="str">
        <f t="shared" si="30"/>
        <v>1994ABDefault</v>
      </c>
      <c r="D696" s="56">
        <v>0.15275</v>
      </c>
      <c r="E696" s="56">
        <v>0.23983000000000002</v>
      </c>
      <c r="F696" s="56">
        <v>0</v>
      </c>
      <c r="G696" s="56">
        <v>7.4749999999999997E-2</v>
      </c>
      <c r="H696" s="56">
        <v>0.14501</v>
      </c>
      <c r="I696" s="56">
        <v>0</v>
      </c>
      <c r="J696" s="56">
        <v>0</v>
      </c>
      <c r="K696" s="56">
        <v>0</v>
      </c>
      <c r="L696" s="56">
        <v>2.8990000000000002E-2</v>
      </c>
      <c r="M696" s="56">
        <v>0</v>
      </c>
      <c r="N696" s="56">
        <v>0</v>
      </c>
      <c r="O696" s="56">
        <v>2.2599999999999999E-2</v>
      </c>
      <c r="P696" s="56">
        <v>3.9890000000000002E-2</v>
      </c>
      <c r="Q696" s="56">
        <v>2.1930000000000002E-2</v>
      </c>
      <c r="R696" s="56">
        <v>2.886E-2</v>
      </c>
      <c r="S696" s="56">
        <v>8.1050000000000011E-2</v>
      </c>
      <c r="T696" s="56">
        <v>5.1849999999999993E-2</v>
      </c>
      <c r="U696" s="56">
        <v>1.6899999999999998E-2</v>
      </c>
      <c r="V696" s="56">
        <v>0</v>
      </c>
      <c r="W696" s="56">
        <v>0</v>
      </c>
      <c r="X696" s="56">
        <v>1.208E-2</v>
      </c>
      <c r="Y696" s="56">
        <v>2.0039999999999999E-2</v>
      </c>
      <c r="Z696" s="56">
        <v>3.5630000000000002E-2</v>
      </c>
      <c r="AA696" s="56">
        <v>0</v>
      </c>
      <c r="AB696" s="56">
        <v>2.7840000000000198E-2</v>
      </c>
      <c r="AC696" s="56">
        <v>0</v>
      </c>
      <c r="AD696" s="51"/>
      <c r="AE696" s="271">
        <f t="shared" si="31"/>
        <v>1</v>
      </c>
      <c r="AG696" s="192">
        <f t="shared" si="32"/>
        <v>0.29618000000000022</v>
      </c>
    </row>
    <row r="697" spans="1:33" x14ac:dyDescent="0.25">
      <c r="A697" s="1">
        <v>1994</v>
      </c>
      <c r="B697" s="1" t="s">
        <v>22</v>
      </c>
      <c r="C697" s="1" t="str">
        <f t="shared" si="30"/>
        <v>1994NSDefault</v>
      </c>
      <c r="D697" s="56">
        <v>8.771000000000001E-2</v>
      </c>
      <c r="E697" s="56">
        <v>0.27184000000000003</v>
      </c>
      <c r="F697" s="56">
        <v>0</v>
      </c>
      <c r="G697" s="56">
        <v>3.8330000000000003E-2</v>
      </c>
      <c r="H697" s="56">
        <v>8.3260000000000001E-2</v>
      </c>
      <c r="I697" s="56">
        <v>0</v>
      </c>
      <c r="J697" s="56">
        <v>0</v>
      </c>
      <c r="K697" s="56">
        <v>0</v>
      </c>
      <c r="L697" s="56">
        <v>6.3939999999999997E-2</v>
      </c>
      <c r="M697" s="56">
        <v>0</v>
      </c>
      <c r="N697" s="56">
        <v>0</v>
      </c>
      <c r="O697" s="56">
        <v>5.7590000000000002E-2</v>
      </c>
      <c r="P697" s="56">
        <v>3.619E-2</v>
      </c>
      <c r="Q697" s="56">
        <v>4.249E-2</v>
      </c>
      <c r="R697" s="56">
        <v>3.6260000000000001E-2</v>
      </c>
      <c r="S697" s="56">
        <v>0.15454000000000001</v>
      </c>
      <c r="T697" s="56">
        <v>5.425E-2</v>
      </c>
      <c r="U697" s="56">
        <v>1.77E-2</v>
      </c>
      <c r="V697" s="56">
        <v>0</v>
      </c>
      <c r="W697" s="56">
        <v>0</v>
      </c>
      <c r="X697" s="56">
        <v>2.6190000000000001E-2</v>
      </c>
      <c r="Y697" s="56">
        <v>2.0209999999999999E-2</v>
      </c>
      <c r="Z697" s="56">
        <v>9.5099999999999994E-3</v>
      </c>
      <c r="AA697" s="56">
        <v>0</v>
      </c>
      <c r="AB697" s="56">
        <v>-1.0000000000065512E-5</v>
      </c>
      <c r="AC697" s="56">
        <v>0</v>
      </c>
      <c r="AE697" s="271">
        <f t="shared" si="31"/>
        <v>1</v>
      </c>
      <c r="AG697" s="192">
        <f t="shared" si="32"/>
        <v>0.36113999999999996</v>
      </c>
    </row>
    <row r="698" spans="1:33" x14ac:dyDescent="0.25">
      <c r="A698" s="1">
        <v>1994</v>
      </c>
      <c r="B698" s="1" t="s">
        <v>21</v>
      </c>
      <c r="C698" s="1" t="str">
        <f t="shared" si="30"/>
        <v>1994NLDefault</v>
      </c>
      <c r="D698" s="56">
        <v>0.17146999999999998</v>
      </c>
      <c r="E698" s="56">
        <v>0.28588000000000002</v>
      </c>
      <c r="F698" s="56">
        <v>0</v>
      </c>
      <c r="G698" s="56">
        <v>2.6669999999999999E-2</v>
      </c>
      <c r="H698" s="56">
        <v>0.16277999999999998</v>
      </c>
      <c r="I698" s="56">
        <v>0</v>
      </c>
      <c r="J698" s="56">
        <v>0</v>
      </c>
      <c r="K698" s="56">
        <v>0</v>
      </c>
      <c r="L698" s="56">
        <v>2.3540000000000002E-2</v>
      </c>
      <c r="M698" s="56">
        <v>0</v>
      </c>
      <c r="N698" s="56">
        <v>0</v>
      </c>
      <c r="O698" s="56">
        <v>3.2149999999999998E-2</v>
      </c>
      <c r="P698" s="56">
        <v>4.8090000000000001E-2</v>
      </c>
      <c r="Q698" s="56">
        <v>1.7150000000000002E-2</v>
      </c>
      <c r="R698" s="56">
        <v>1.5560000000000001E-2</v>
      </c>
      <c r="S698" s="56">
        <v>9.7959999999999992E-2</v>
      </c>
      <c r="T698" s="56">
        <v>4.657E-2</v>
      </c>
      <c r="U698" s="56">
        <v>2.742E-2</v>
      </c>
      <c r="V698" s="56">
        <v>0</v>
      </c>
      <c r="W698" s="56">
        <v>0</v>
      </c>
      <c r="X698" s="56">
        <v>2.5910000000000002E-2</v>
      </c>
      <c r="Y698" s="56">
        <v>8.8699999999999994E-3</v>
      </c>
      <c r="Z698" s="56">
        <v>4.1700000000000001E-3</v>
      </c>
      <c r="AA698" s="56">
        <v>0</v>
      </c>
      <c r="AB698" s="56">
        <v>5.8099999999998708E-3</v>
      </c>
      <c r="AC698" s="56">
        <v>0</v>
      </c>
      <c r="AE698" s="271">
        <f t="shared" si="31"/>
        <v>1</v>
      </c>
      <c r="AG698" s="192">
        <f t="shared" si="32"/>
        <v>0.24941999999999986</v>
      </c>
    </row>
    <row r="699" spans="1:33" x14ac:dyDescent="0.25">
      <c r="A699" s="1">
        <v>1994</v>
      </c>
      <c r="B699" s="1" t="s">
        <v>19</v>
      </c>
      <c r="C699" s="1" t="str">
        <f t="shared" si="30"/>
        <v>1994QCDefault</v>
      </c>
      <c r="D699" s="56">
        <v>0.11388</v>
      </c>
      <c r="E699" s="56">
        <v>0.28944999999999999</v>
      </c>
      <c r="F699" s="56">
        <v>0</v>
      </c>
      <c r="G699" s="56">
        <v>9.8909999999999998E-2</v>
      </c>
      <c r="H699" s="56">
        <v>0.10811</v>
      </c>
      <c r="I699" s="56">
        <v>0</v>
      </c>
      <c r="J699" s="56">
        <v>0</v>
      </c>
      <c r="K699" s="56">
        <v>0</v>
      </c>
      <c r="L699" s="56">
        <v>1.6080000000000001E-2</v>
      </c>
      <c r="M699" s="56">
        <v>0</v>
      </c>
      <c r="N699" s="56">
        <v>0</v>
      </c>
      <c r="O699" s="56">
        <v>3.8800000000000001E-2</v>
      </c>
      <c r="P699" s="56">
        <v>1.0589999999999999E-2</v>
      </c>
      <c r="Q699" s="56">
        <v>1.3979999999999999E-2</v>
      </c>
      <c r="R699" s="56">
        <v>6.6020000000000009E-2</v>
      </c>
      <c r="S699" s="56">
        <v>7.4099999999999999E-2</v>
      </c>
      <c r="T699" s="56">
        <v>4.4180000000000004E-2</v>
      </c>
      <c r="U699" s="56">
        <v>3.7629999999999997E-2</v>
      </c>
      <c r="V699" s="56">
        <v>0</v>
      </c>
      <c r="W699" s="56">
        <v>0</v>
      </c>
      <c r="X699" s="56">
        <v>9.2700000000000005E-3</v>
      </c>
      <c r="Y699" s="56">
        <v>3.6520000000000004E-2</v>
      </c>
      <c r="Z699" s="56">
        <v>1.719E-2</v>
      </c>
      <c r="AA699" s="56">
        <v>0</v>
      </c>
      <c r="AB699" s="56">
        <v>2.5290000000000035E-2</v>
      </c>
      <c r="AC699" s="56">
        <v>0</v>
      </c>
      <c r="AE699" s="271">
        <f t="shared" si="31"/>
        <v>1</v>
      </c>
      <c r="AG699" s="192">
        <f t="shared" si="32"/>
        <v>0.32418000000000002</v>
      </c>
    </row>
    <row r="700" spans="1:33" x14ac:dyDescent="0.25">
      <c r="A700" s="1">
        <v>1994</v>
      </c>
      <c r="B700" s="1" t="s">
        <v>17</v>
      </c>
      <c r="C700" s="1" t="str">
        <f t="shared" si="30"/>
        <v>1994MBDefault</v>
      </c>
      <c r="D700" s="56">
        <v>0.15736</v>
      </c>
      <c r="E700" s="56">
        <v>0.29511999999999999</v>
      </c>
      <c r="F700" s="56">
        <v>0</v>
      </c>
      <c r="G700" s="56">
        <v>4.9880000000000008E-2</v>
      </c>
      <c r="H700" s="56">
        <v>0.14931</v>
      </c>
      <c r="I700" s="56">
        <v>0</v>
      </c>
      <c r="J700" s="56">
        <v>0</v>
      </c>
      <c r="K700" s="56">
        <v>0</v>
      </c>
      <c r="L700" s="56">
        <v>1.7569999999999999E-2</v>
      </c>
      <c r="M700" s="56">
        <v>0</v>
      </c>
      <c r="N700" s="56">
        <v>0</v>
      </c>
      <c r="O700" s="56">
        <v>7.9310000000000005E-2</v>
      </c>
      <c r="P700" s="56">
        <v>1.575E-2</v>
      </c>
      <c r="Q700" s="56">
        <v>1.5109999999999998E-2</v>
      </c>
      <c r="R700" s="56">
        <v>2.5249999999999998E-2</v>
      </c>
      <c r="S700" s="56">
        <v>8.5260000000000002E-2</v>
      </c>
      <c r="T700" s="56">
        <v>4.4130000000000003E-2</v>
      </c>
      <c r="U700" s="56">
        <v>3.1960000000000002E-2</v>
      </c>
      <c r="V700" s="56">
        <v>0</v>
      </c>
      <c r="W700" s="56">
        <v>0</v>
      </c>
      <c r="X700" s="56">
        <v>4.4200000000000003E-3</v>
      </c>
      <c r="Y700" s="56">
        <v>1.321E-2</v>
      </c>
      <c r="Z700" s="56">
        <v>6.2199999999999998E-3</v>
      </c>
      <c r="AA700" s="56">
        <v>0</v>
      </c>
      <c r="AB700" s="56">
        <v>1.0140000000000149E-2</v>
      </c>
      <c r="AC700" s="56">
        <v>0</v>
      </c>
      <c r="AE700" s="271">
        <f t="shared" si="31"/>
        <v>1</v>
      </c>
      <c r="AG700" s="192">
        <f t="shared" si="32"/>
        <v>0.23570000000000016</v>
      </c>
    </row>
    <row r="701" spans="1:33" x14ac:dyDescent="0.25">
      <c r="A701" s="1">
        <v>1994</v>
      </c>
      <c r="B701" s="1" t="s">
        <v>16</v>
      </c>
      <c r="C701" s="1" t="str">
        <f t="shared" si="30"/>
        <v>1994SKDefault</v>
      </c>
      <c r="D701" s="56">
        <v>0.18713000000000002</v>
      </c>
      <c r="E701" s="56">
        <v>0.32475999999999999</v>
      </c>
      <c r="F701" s="56">
        <v>0</v>
      </c>
      <c r="G701" s="56">
        <v>4.333E-2</v>
      </c>
      <c r="H701" s="56">
        <v>0.17765</v>
      </c>
      <c r="I701" s="56">
        <v>0</v>
      </c>
      <c r="J701" s="56">
        <v>0</v>
      </c>
      <c r="K701" s="56">
        <v>0</v>
      </c>
      <c r="L701" s="56">
        <v>4.0439999999999997E-2</v>
      </c>
      <c r="M701" s="56">
        <v>0</v>
      </c>
      <c r="N701" s="56">
        <v>0</v>
      </c>
      <c r="O701" s="56">
        <v>1.762E-2</v>
      </c>
      <c r="P701" s="56">
        <v>9.8700000000000003E-3</v>
      </c>
      <c r="Q701" s="56">
        <v>0</v>
      </c>
      <c r="R701" s="56">
        <v>2.7480000000000001E-2</v>
      </c>
      <c r="S701" s="56">
        <v>7.6539999999999997E-2</v>
      </c>
      <c r="T701" s="56">
        <v>4.6799999999999994E-2</v>
      </c>
      <c r="U701" s="56">
        <v>1.6299999999999999E-2</v>
      </c>
      <c r="V701" s="56">
        <v>0</v>
      </c>
      <c r="W701" s="56">
        <v>0</v>
      </c>
      <c r="X701" s="56">
        <v>0</v>
      </c>
      <c r="Y701" s="56">
        <v>1.4250000000000001E-2</v>
      </c>
      <c r="Z701" s="56">
        <v>6.7100000000000007E-3</v>
      </c>
      <c r="AA701" s="56">
        <v>0</v>
      </c>
      <c r="AB701" s="56">
        <v>1.112000000000013E-2</v>
      </c>
      <c r="AC701" s="56">
        <v>0</v>
      </c>
      <c r="AE701" s="271">
        <f t="shared" si="31"/>
        <v>1</v>
      </c>
      <c r="AG701" s="192">
        <f t="shared" si="32"/>
        <v>0.19920000000000015</v>
      </c>
    </row>
    <row r="702" spans="1:33" x14ac:dyDescent="0.25">
      <c r="A702" s="1">
        <v>1994</v>
      </c>
      <c r="B702" s="1" t="s">
        <v>18</v>
      </c>
      <c r="C702" s="1" t="str">
        <f t="shared" si="30"/>
        <v>1994ONDefault</v>
      </c>
      <c r="D702" s="56">
        <v>0.13316</v>
      </c>
      <c r="E702" s="56">
        <v>0.33051999999999998</v>
      </c>
      <c r="F702" s="56">
        <v>0</v>
      </c>
      <c r="G702" s="56">
        <v>6.8940000000000001E-2</v>
      </c>
      <c r="H702" s="56">
        <v>0.12640999999999999</v>
      </c>
      <c r="I702" s="56">
        <v>0</v>
      </c>
      <c r="J702" s="56">
        <v>0</v>
      </c>
      <c r="K702" s="56">
        <v>0</v>
      </c>
      <c r="L702" s="56">
        <v>1.1339999999999999E-2</v>
      </c>
      <c r="M702" s="56">
        <v>0</v>
      </c>
      <c r="N702" s="56">
        <v>0</v>
      </c>
      <c r="O702" s="56">
        <v>5.0039999999999994E-2</v>
      </c>
      <c r="P702" s="56">
        <v>1.3500000000000002E-2</v>
      </c>
      <c r="Q702" s="56">
        <v>1.7819999999999999E-2</v>
      </c>
      <c r="R702" s="56">
        <v>3.0769999999999999E-2</v>
      </c>
      <c r="S702" s="56">
        <v>9.4109999999999999E-2</v>
      </c>
      <c r="T702" s="56">
        <v>4.811E-2</v>
      </c>
      <c r="U702" s="56">
        <v>3.3579999999999999E-2</v>
      </c>
      <c r="V702" s="56">
        <v>0</v>
      </c>
      <c r="W702" s="56">
        <v>0</v>
      </c>
      <c r="X702" s="56">
        <v>4.5500000000000002E-3</v>
      </c>
      <c r="Y702" s="56">
        <v>1.7420000000000001E-2</v>
      </c>
      <c r="Z702" s="56">
        <v>8.199999999999999E-3</v>
      </c>
      <c r="AA702" s="56">
        <v>0</v>
      </c>
      <c r="AB702" s="56">
        <v>1.153000000000004E-2</v>
      </c>
      <c r="AC702" s="56">
        <v>0</v>
      </c>
      <c r="AD702" s="51"/>
      <c r="AE702" s="271">
        <f t="shared" si="31"/>
        <v>1</v>
      </c>
      <c r="AG702" s="192">
        <f t="shared" si="32"/>
        <v>0.26608999999999999</v>
      </c>
    </row>
    <row r="703" spans="1:33" x14ac:dyDescent="0.25">
      <c r="A703" s="1">
        <v>1994</v>
      </c>
      <c r="B703" s="1" t="s">
        <v>23</v>
      </c>
      <c r="C703" s="1" t="str">
        <f t="shared" si="30"/>
        <v>1994PEDefault</v>
      </c>
      <c r="D703" s="56">
        <v>7.3639999999999997E-2</v>
      </c>
      <c r="E703" s="56">
        <v>0.33866000000000002</v>
      </c>
      <c r="F703" s="56">
        <v>0</v>
      </c>
      <c r="G703" s="56">
        <v>8.1000000000000013E-3</v>
      </c>
      <c r="H703" s="56">
        <v>6.991E-2</v>
      </c>
      <c r="I703" s="56">
        <v>0</v>
      </c>
      <c r="J703" s="56">
        <v>0</v>
      </c>
      <c r="K703" s="56">
        <v>0</v>
      </c>
      <c r="L703" s="56">
        <v>6.0579999999999995E-2</v>
      </c>
      <c r="M703" s="56">
        <v>0</v>
      </c>
      <c r="N703" s="56">
        <v>0</v>
      </c>
      <c r="O703" s="56">
        <v>5.7229999999999996E-2</v>
      </c>
      <c r="P703" s="56">
        <v>4.5419999999999995E-2</v>
      </c>
      <c r="Q703" s="56">
        <v>4.6029999999999995E-2</v>
      </c>
      <c r="R703" s="56">
        <v>7.7200000000000003E-3</v>
      </c>
      <c r="S703" s="56">
        <v>0.18295000000000003</v>
      </c>
      <c r="T703" s="56">
        <v>5.4019999999999999E-2</v>
      </c>
      <c r="U703" s="56">
        <v>2.0560000000000002E-2</v>
      </c>
      <c r="V703" s="56">
        <v>0</v>
      </c>
      <c r="W703" s="56">
        <v>0</v>
      </c>
      <c r="X703" s="56">
        <v>2.5859999999999998E-2</v>
      </c>
      <c r="Y703" s="56">
        <v>4.3499999999999997E-3</v>
      </c>
      <c r="Z703" s="56">
        <v>2.0499999999999997E-3</v>
      </c>
      <c r="AA703" s="56">
        <v>0</v>
      </c>
      <c r="AB703" s="56">
        <v>2.9200000000000337E-3</v>
      </c>
      <c r="AC703" s="56">
        <v>0</v>
      </c>
      <c r="AE703" s="271">
        <f t="shared" si="31"/>
        <v>1</v>
      </c>
      <c r="AG703" s="192">
        <f t="shared" si="32"/>
        <v>0.3464600000000001</v>
      </c>
    </row>
    <row r="704" spans="1:33" x14ac:dyDescent="0.25">
      <c r="A704" s="1">
        <v>1995</v>
      </c>
      <c r="B704" s="1" t="s">
        <v>15</v>
      </c>
      <c r="C704" s="1" t="str">
        <f t="shared" si="30"/>
        <v>1995BCDefault</v>
      </c>
      <c r="D704" s="56">
        <v>0.15054000000000001</v>
      </c>
      <c r="E704" s="56">
        <v>0.15842999999999999</v>
      </c>
      <c r="F704" s="56">
        <v>0</v>
      </c>
      <c r="G704" s="56">
        <v>0.111</v>
      </c>
      <c r="H704" s="56">
        <v>0.14291000000000001</v>
      </c>
      <c r="I704" s="56">
        <v>0</v>
      </c>
      <c r="J704" s="56">
        <v>0</v>
      </c>
      <c r="K704" s="56">
        <v>0</v>
      </c>
      <c r="L704" s="56">
        <v>2.2320000000000003E-2</v>
      </c>
      <c r="M704" s="56">
        <v>0</v>
      </c>
      <c r="N704" s="56">
        <v>0</v>
      </c>
      <c r="O704" s="56">
        <v>2.6610000000000002E-2</v>
      </c>
      <c r="P704" s="56">
        <v>3.4599999999999999E-2</v>
      </c>
      <c r="Q704" s="56">
        <v>3.9E-2</v>
      </c>
      <c r="R704" s="56">
        <v>4.9690000000000005E-2</v>
      </c>
      <c r="S704" s="56">
        <v>0.11410000000000001</v>
      </c>
      <c r="T704" s="56">
        <v>3.9980000000000002E-2</v>
      </c>
      <c r="U704" s="56">
        <v>2.1940000000000001E-2</v>
      </c>
      <c r="V704" s="56">
        <v>0</v>
      </c>
      <c r="W704" s="56">
        <v>2.2320000000000003E-2</v>
      </c>
      <c r="X704" s="56">
        <v>7.1999999999999998E-3</v>
      </c>
      <c r="Y704" s="56">
        <v>2.7380000000000002E-2</v>
      </c>
      <c r="Z704" s="56">
        <v>1.2889999999999999E-2</v>
      </c>
      <c r="AA704" s="56">
        <v>0</v>
      </c>
      <c r="AB704" s="56">
        <v>1.9090000000000162E-2</v>
      </c>
      <c r="AC704" s="56">
        <v>0</v>
      </c>
      <c r="AE704" s="271">
        <f t="shared" si="31"/>
        <v>1</v>
      </c>
      <c r="AG704" s="192">
        <f t="shared" si="32"/>
        <v>0.35359000000000024</v>
      </c>
    </row>
    <row r="705" spans="1:33" x14ac:dyDescent="0.25">
      <c r="A705" s="1">
        <v>1995</v>
      </c>
      <c r="B705" s="1" t="s">
        <v>26</v>
      </c>
      <c r="C705" s="1" t="str">
        <f t="shared" si="30"/>
        <v>1995YTDefault</v>
      </c>
      <c r="D705" s="56">
        <v>0.12028</v>
      </c>
      <c r="E705" s="56">
        <v>0.17106000000000002</v>
      </c>
      <c r="F705" s="56">
        <v>0</v>
      </c>
      <c r="G705" s="56">
        <v>0.10952999999999999</v>
      </c>
      <c r="H705" s="56">
        <v>0.11417999999999999</v>
      </c>
      <c r="I705" s="56">
        <v>0</v>
      </c>
      <c r="J705" s="56">
        <v>0</v>
      </c>
      <c r="K705" s="56">
        <v>0</v>
      </c>
      <c r="L705" s="56">
        <v>0</v>
      </c>
      <c r="M705" s="56">
        <v>0</v>
      </c>
      <c r="N705" s="56">
        <v>0</v>
      </c>
      <c r="O705" s="56">
        <v>1.1639999999999999E-2</v>
      </c>
      <c r="P705" s="56">
        <v>7.5310000000000002E-2</v>
      </c>
      <c r="Q705" s="56">
        <v>2.572E-2</v>
      </c>
      <c r="R705" s="56">
        <v>0.10077</v>
      </c>
      <c r="S705" s="56">
        <v>7.0349999999999996E-2</v>
      </c>
      <c r="T705" s="56">
        <v>4.7080000000000004E-2</v>
      </c>
      <c r="U705" s="56">
        <v>1.6420000000000001E-2</v>
      </c>
      <c r="V705" s="56">
        <v>0</v>
      </c>
      <c r="W705" s="56">
        <v>0</v>
      </c>
      <c r="X705" s="56">
        <v>1.89E-2</v>
      </c>
      <c r="Y705" s="56">
        <v>5.3579999999999996E-2</v>
      </c>
      <c r="Z705" s="56">
        <v>2.5230000000000002E-2</v>
      </c>
      <c r="AA705" s="56">
        <v>0</v>
      </c>
      <c r="AB705" s="56">
        <v>3.9950000000000041E-2</v>
      </c>
      <c r="AC705" s="56">
        <v>0</v>
      </c>
      <c r="AE705" s="271">
        <f t="shared" si="31"/>
        <v>1</v>
      </c>
      <c r="AG705" s="192">
        <f t="shared" si="32"/>
        <v>0.39800000000000013</v>
      </c>
    </row>
    <row r="706" spans="1:33" x14ac:dyDescent="0.25">
      <c r="A706" s="1">
        <v>1995</v>
      </c>
      <c r="B706" s="1" t="s">
        <v>24</v>
      </c>
      <c r="C706" s="1" t="str">
        <f t="shared" ref="C706:C769" si="33">CONCATENATE(A706,B706,"Default")</f>
        <v>1995NTDefault</v>
      </c>
      <c r="D706" s="280">
        <v>0.19618312954598019</v>
      </c>
      <c r="E706" s="280">
        <v>0.21528544017717463</v>
      </c>
      <c r="F706" s="280">
        <v>2.3003099946693206E-2</v>
      </c>
      <c r="G706" s="280">
        <v>0.19089401520645849</v>
      </c>
      <c r="H706" s="280">
        <v>1.1024240417055345E-2</v>
      </c>
      <c r="I706" s="280">
        <v>4.0357295452791667E-2</v>
      </c>
      <c r="J706" s="280">
        <v>3.4999999999999997E-5</v>
      </c>
      <c r="K706" s="280">
        <v>7.4480069930069645E-4</v>
      </c>
      <c r="L706" s="280">
        <v>7.8747481360164264E-3</v>
      </c>
      <c r="M706" s="280">
        <v>0</v>
      </c>
      <c r="N706" s="280">
        <v>0</v>
      </c>
      <c r="O706" s="280">
        <v>8.4252758274824101E-3</v>
      </c>
      <c r="P706" s="280">
        <v>1.0839160839160814E-2</v>
      </c>
      <c r="Q706" s="280">
        <v>0.15632749999999998</v>
      </c>
      <c r="R706" s="280">
        <v>4.5499999999999994E-3</v>
      </c>
      <c r="S706" s="280">
        <v>9.5789376745620949E-2</v>
      </c>
      <c r="T706" s="280">
        <v>1.8154054046755616E-2</v>
      </c>
      <c r="U706" s="280">
        <v>1.3299575306338553E-2</v>
      </c>
      <c r="V706" s="280">
        <v>0</v>
      </c>
      <c r="W706" s="280"/>
      <c r="X706" s="280">
        <v>2.2347517482517463E-3</v>
      </c>
      <c r="Y706" s="280">
        <v>0</v>
      </c>
      <c r="Z706" s="280">
        <v>0</v>
      </c>
      <c r="AA706" s="280">
        <v>0</v>
      </c>
      <c r="AB706" s="280">
        <v>4.6110359049175266E-3</v>
      </c>
      <c r="AC706" s="280">
        <v>3.0800000000000001E-4</v>
      </c>
      <c r="AE706" s="271">
        <f t="shared" ref="AE706:AE769" si="34">SUM(D706:AC706)</f>
        <v>0.99994049999999812</v>
      </c>
      <c r="AG706" s="192">
        <f t="shared" ref="AG706:AG769" si="35">+SUM(Q706:AC706)</f>
        <v>0.29527429375188441</v>
      </c>
    </row>
    <row r="707" spans="1:33" x14ac:dyDescent="0.25">
      <c r="A707" s="1">
        <v>1995</v>
      </c>
      <c r="B707" s="1" t="s">
        <v>25</v>
      </c>
      <c r="C707" s="1" t="str">
        <f t="shared" si="33"/>
        <v>1995NUDefault</v>
      </c>
      <c r="D707" s="56">
        <v>0.12197</v>
      </c>
      <c r="E707" s="56">
        <v>0.17448</v>
      </c>
      <c r="F707" s="56">
        <v>0</v>
      </c>
      <c r="G707" s="56">
        <v>0.11063000000000001</v>
      </c>
      <c r="H707" s="56">
        <v>0.11579</v>
      </c>
      <c r="I707" s="56">
        <v>0</v>
      </c>
      <c r="J707" s="56">
        <v>0</v>
      </c>
      <c r="K707" s="56">
        <v>0</v>
      </c>
      <c r="L707" s="56">
        <v>0</v>
      </c>
      <c r="M707" s="56">
        <v>0</v>
      </c>
      <c r="N707" s="56">
        <v>0</v>
      </c>
      <c r="O707" s="56">
        <v>2.7130000000000001E-2</v>
      </c>
      <c r="P707" s="56">
        <v>5.0229999999999997E-2</v>
      </c>
      <c r="Q707" s="56">
        <v>3.0190000000000002E-2</v>
      </c>
      <c r="R707" s="56">
        <v>0.10177</v>
      </c>
      <c r="S707" s="56">
        <v>6.5659999999999996E-2</v>
      </c>
      <c r="T707" s="56">
        <v>4.5789999999999997E-2</v>
      </c>
      <c r="U707" s="56">
        <v>2.2559999999999997E-2</v>
      </c>
      <c r="V707" s="56">
        <v>0</v>
      </c>
      <c r="W707" s="56">
        <v>0</v>
      </c>
      <c r="X707" s="56">
        <v>1.3849999999999999E-2</v>
      </c>
      <c r="Y707" s="56">
        <v>5.4120000000000001E-2</v>
      </c>
      <c r="Z707" s="56">
        <v>2.5479999999999999E-2</v>
      </c>
      <c r="AA707" s="56">
        <v>0</v>
      </c>
      <c r="AB707" s="56">
        <v>4.0350000000000108E-2</v>
      </c>
      <c r="AC707" s="56">
        <v>0</v>
      </c>
      <c r="AE707" s="271">
        <f t="shared" si="34"/>
        <v>1</v>
      </c>
      <c r="AG707" s="192">
        <f t="shared" si="35"/>
        <v>0.39977000000000007</v>
      </c>
    </row>
    <row r="708" spans="1:33" x14ac:dyDescent="0.25">
      <c r="A708" s="1">
        <v>1995</v>
      </c>
      <c r="B708" s="1" t="s">
        <v>20</v>
      </c>
      <c r="C708" s="1" t="str">
        <f t="shared" si="33"/>
        <v>1995NBDefault</v>
      </c>
      <c r="D708" s="56">
        <v>0.13986000000000001</v>
      </c>
      <c r="E708" s="56">
        <v>0.20638999999999999</v>
      </c>
      <c r="F708" s="280">
        <v>0.11418</v>
      </c>
      <c r="G708" s="56">
        <v>5.2519999999999997E-2</v>
      </c>
      <c r="H708" s="280">
        <v>1.8589999999999999E-2</v>
      </c>
      <c r="I708" s="56">
        <v>0</v>
      </c>
      <c r="J708" s="56">
        <v>0</v>
      </c>
      <c r="K708" s="56">
        <v>0</v>
      </c>
      <c r="L708" s="56">
        <v>7.8920000000000004E-2</v>
      </c>
      <c r="M708" s="56">
        <v>0</v>
      </c>
      <c r="N708" s="56">
        <v>0</v>
      </c>
      <c r="O708" s="56">
        <v>0.11650000000000001</v>
      </c>
      <c r="P708" s="56">
        <v>1.9210000000000001E-2</v>
      </c>
      <c r="Q708" s="56">
        <v>1.2669999999999999E-2</v>
      </c>
      <c r="R708" s="56">
        <v>4.3949999999999996E-2</v>
      </c>
      <c r="S708" s="56">
        <v>8.6120000000000002E-2</v>
      </c>
      <c r="T708" s="56">
        <v>4.1130000000000007E-2</v>
      </c>
      <c r="U708" s="56">
        <v>2.4049999999999998E-2</v>
      </c>
      <c r="V708" s="56">
        <v>0</v>
      </c>
      <c r="W708" s="56">
        <v>0</v>
      </c>
      <c r="X708" s="56">
        <v>9.8700000000000003E-3</v>
      </c>
      <c r="Y708" s="56">
        <v>2.4500000000000001E-2</v>
      </c>
      <c r="Z708" s="56">
        <v>1.153E-2</v>
      </c>
      <c r="AA708" s="56">
        <v>0</v>
      </c>
      <c r="AB708" s="56">
        <v>9.9999999999544897E-6</v>
      </c>
      <c r="AC708" s="56">
        <v>0</v>
      </c>
      <c r="AE708" s="271">
        <f t="shared" si="34"/>
        <v>1</v>
      </c>
      <c r="AG708" s="192">
        <f t="shared" si="35"/>
        <v>0.25382999999999994</v>
      </c>
    </row>
    <row r="709" spans="1:33" x14ac:dyDescent="0.25">
      <c r="A709" s="1">
        <v>1995</v>
      </c>
      <c r="B709" s="1" t="s">
        <v>14</v>
      </c>
      <c r="C709" s="1" t="str">
        <f t="shared" si="33"/>
        <v>1995ABDefault</v>
      </c>
      <c r="D709" s="56">
        <v>0.15275</v>
      </c>
      <c r="E709" s="56">
        <v>0.23983000000000002</v>
      </c>
      <c r="F709" s="56">
        <v>0</v>
      </c>
      <c r="G709" s="56">
        <v>7.4749999999999997E-2</v>
      </c>
      <c r="H709" s="56">
        <v>0.14501</v>
      </c>
      <c r="I709" s="56">
        <v>0</v>
      </c>
      <c r="J709" s="56">
        <v>0</v>
      </c>
      <c r="K709" s="56">
        <v>0</v>
      </c>
      <c r="L709" s="56">
        <v>2.8990000000000002E-2</v>
      </c>
      <c r="M709" s="56">
        <v>0</v>
      </c>
      <c r="N709" s="56">
        <v>0</v>
      </c>
      <c r="O709" s="56">
        <v>2.2599999999999999E-2</v>
      </c>
      <c r="P709" s="56">
        <v>3.9890000000000002E-2</v>
      </c>
      <c r="Q709" s="56">
        <v>2.1930000000000002E-2</v>
      </c>
      <c r="R709" s="56">
        <v>2.886E-2</v>
      </c>
      <c r="S709" s="56">
        <v>8.1050000000000011E-2</v>
      </c>
      <c r="T709" s="56">
        <v>5.1849999999999993E-2</v>
      </c>
      <c r="U709" s="56">
        <v>1.6899999999999998E-2</v>
      </c>
      <c r="V709" s="56">
        <v>0</v>
      </c>
      <c r="W709" s="56">
        <v>0</v>
      </c>
      <c r="X709" s="56">
        <v>1.208E-2</v>
      </c>
      <c r="Y709" s="56">
        <v>2.0039999999999999E-2</v>
      </c>
      <c r="Z709" s="56">
        <v>3.5630000000000002E-2</v>
      </c>
      <c r="AA709" s="56">
        <v>0</v>
      </c>
      <c r="AB709" s="56">
        <v>2.7840000000000198E-2</v>
      </c>
      <c r="AC709" s="56">
        <v>0</v>
      </c>
      <c r="AE709" s="271">
        <f t="shared" si="34"/>
        <v>1</v>
      </c>
      <c r="AG709" s="192">
        <f t="shared" si="35"/>
        <v>0.29618000000000022</v>
      </c>
    </row>
    <row r="710" spans="1:33" x14ac:dyDescent="0.25">
      <c r="A710" s="1">
        <v>1995</v>
      </c>
      <c r="B710" s="1" t="s">
        <v>22</v>
      </c>
      <c r="C710" s="1" t="str">
        <f t="shared" si="33"/>
        <v>1995NSDefault</v>
      </c>
      <c r="D710" s="56">
        <v>8.771000000000001E-2</v>
      </c>
      <c r="E710" s="56">
        <v>0.27184000000000003</v>
      </c>
      <c r="F710" s="56">
        <v>0</v>
      </c>
      <c r="G710" s="56">
        <v>3.8330000000000003E-2</v>
      </c>
      <c r="H710" s="56">
        <v>8.3260000000000001E-2</v>
      </c>
      <c r="I710" s="56">
        <v>0</v>
      </c>
      <c r="J710" s="56">
        <v>0</v>
      </c>
      <c r="K710" s="56">
        <v>0</v>
      </c>
      <c r="L710" s="56">
        <v>6.3939999999999997E-2</v>
      </c>
      <c r="M710" s="56">
        <v>0</v>
      </c>
      <c r="N710" s="56">
        <v>0</v>
      </c>
      <c r="O710" s="56">
        <v>5.7590000000000002E-2</v>
      </c>
      <c r="P710" s="56">
        <v>3.619E-2</v>
      </c>
      <c r="Q710" s="56">
        <v>4.249E-2</v>
      </c>
      <c r="R710" s="56">
        <v>3.6260000000000001E-2</v>
      </c>
      <c r="S710" s="56">
        <v>0.15454000000000001</v>
      </c>
      <c r="T710" s="56">
        <v>5.425E-2</v>
      </c>
      <c r="U710" s="56">
        <v>1.77E-2</v>
      </c>
      <c r="V710" s="56">
        <v>0</v>
      </c>
      <c r="W710" s="56">
        <v>0</v>
      </c>
      <c r="X710" s="56">
        <v>2.6190000000000001E-2</v>
      </c>
      <c r="Y710" s="56">
        <v>2.0209999999999999E-2</v>
      </c>
      <c r="Z710" s="56">
        <v>9.5099999999999994E-3</v>
      </c>
      <c r="AA710" s="56">
        <v>0</v>
      </c>
      <c r="AB710" s="56">
        <v>-1.0000000000065512E-5</v>
      </c>
      <c r="AC710" s="56">
        <v>0</v>
      </c>
      <c r="AE710" s="271">
        <f t="shared" si="34"/>
        <v>1</v>
      </c>
      <c r="AG710" s="192">
        <f t="shared" si="35"/>
        <v>0.36113999999999996</v>
      </c>
    </row>
    <row r="711" spans="1:33" x14ac:dyDescent="0.25">
      <c r="A711" s="1">
        <v>1995</v>
      </c>
      <c r="B711" s="1" t="s">
        <v>21</v>
      </c>
      <c r="C711" s="1" t="str">
        <f t="shared" si="33"/>
        <v>1995NLDefault</v>
      </c>
      <c r="D711" s="56">
        <v>0.17146999999999998</v>
      </c>
      <c r="E711" s="56">
        <v>0.28588000000000002</v>
      </c>
      <c r="F711" s="56">
        <v>0</v>
      </c>
      <c r="G711" s="56">
        <v>2.6669999999999999E-2</v>
      </c>
      <c r="H711" s="56">
        <v>0.16277999999999998</v>
      </c>
      <c r="I711" s="56">
        <v>0</v>
      </c>
      <c r="J711" s="56">
        <v>0</v>
      </c>
      <c r="K711" s="56">
        <v>0</v>
      </c>
      <c r="L711" s="56">
        <v>2.3540000000000002E-2</v>
      </c>
      <c r="M711" s="56">
        <v>0</v>
      </c>
      <c r="N711" s="56">
        <v>0</v>
      </c>
      <c r="O711" s="56">
        <v>3.2149999999999998E-2</v>
      </c>
      <c r="P711" s="56">
        <v>4.8090000000000001E-2</v>
      </c>
      <c r="Q711" s="56">
        <v>1.7150000000000002E-2</v>
      </c>
      <c r="R711" s="56">
        <v>1.5560000000000001E-2</v>
      </c>
      <c r="S711" s="56">
        <v>9.7959999999999992E-2</v>
      </c>
      <c r="T711" s="56">
        <v>4.657E-2</v>
      </c>
      <c r="U711" s="56">
        <v>2.742E-2</v>
      </c>
      <c r="V711" s="56">
        <v>0</v>
      </c>
      <c r="W711" s="56">
        <v>0</v>
      </c>
      <c r="X711" s="56">
        <v>2.5910000000000002E-2</v>
      </c>
      <c r="Y711" s="56">
        <v>8.8699999999999994E-3</v>
      </c>
      <c r="Z711" s="56">
        <v>4.1700000000000001E-3</v>
      </c>
      <c r="AA711" s="56">
        <v>0</v>
      </c>
      <c r="AB711" s="56">
        <v>5.8099999999998708E-3</v>
      </c>
      <c r="AC711" s="56">
        <v>0</v>
      </c>
      <c r="AE711" s="271">
        <f t="shared" si="34"/>
        <v>1</v>
      </c>
      <c r="AG711" s="192">
        <f t="shared" si="35"/>
        <v>0.24941999999999986</v>
      </c>
    </row>
    <row r="712" spans="1:33" x14ac:dyDescent="0.25">
      <c r="A712" s="1">
        <v>1995</v>
      </c>
      <c r="B712" s="1" t="s">
        <v>19</v>
      </c>
      <c r="C712" s="1" t="str">
        <f t="shared" si="33"/>
        <v>1995QCDefault</v>
      </c>
      <c r="D712" s="56">
        <v>0.11388</v>
      </c>
      <c r="E712" s="56">
        <v>0.28944999999999999</v>
      </c>
      <c r="F712" s="56">
        <v>0</v>
      </c>
      <c r="G712" s="56">
        <v>9.8909999999999998E-2</v>
      </c>
      <c r="H712" s="56">
        <v>0.10811</v>
      </c>
      <c r="I712" s="56">
        <v>0</v>
      </c>
      <c r="J712" s="56">
        <v>0</v>
      </c>
      <c r="K712" s="56">
        <v>0</v>
      </c>
      <c r="L712" s="56">
        <v>1.6080000000000001E-2</v>
      </c>
      <c r="M712" s="56">
        <v>0</v>
      </c>
      <c r="N712" s="56">
        <v>0</v>
      </c>
      <c r="O712" s="56">
        <v>3.8800000000000001E-2</v>
      </c>
      <c r="P712" s="56">
        <v>1.0589999999999999E-2</v>
      </c>
      <c r="Q712" s="56">
        <v>1.3979999999999999E-2</v>
      </c>
      <c r="R712" s="56">
        <v>6.6020000000000009E-2</v>
      </c>
      <c r="S712" s="56">
        <v>7.4099999999999999E-2</v>
      </c>
      <c r="T712" s="56">
        <v>4.4180000000000004E-2</v>
      </c>
      <c r="U712" s="56">
        <v>3.7629999999999997E-2</v>
      </c>
      <c r="V712" s="56">
        <v>0</v>
      </c>
      <c r="W712" s="56">
        <v>0</v>
      </c>
      <c r="X712" s="56">
        <v>9.2700000000000005E-3</v>
      </c>
      <c r="Y712" s="56">
        <v>3.6520000000000004E-2</v>
      </c>
      <c r="Z712" s="56">
        <v>1.719E-2</v>
      </c>
      <c r="AA712" s="56">
        <v>0</v>
      </c>
      <c r="AB712" s="56">
        <v>2.5290000000000035E-2</v>
      </c>
      <c r="AC712" s="56">
        <v>0</v>
      </c>
      <c r="AE712" s="271">
        <f t="shared" si="34"/>
        <v>1</v>
      </c>
      <c r="AG712" s="192">
        <f t="shared" si="35"/>
        <v>0.32418000000000002</v>
      </c>
    </row>
    <row r="713" spans="1:33" x14ac:dyDescent="0.25">
      <c r="A713" s="1">
        <v>1995</v>
      </c>
      <c r="B713" s="1" t="s">
        <v>17</v>
      </c>
      <c r="C713" s="1" t="str">
        <f t="shared" si="33"/>
        <v>1995MBDefault</v>
      </c>
      <c r="D713" s="56">
        <v>0.15736</v>
      </c>
      <c r="E713" s="56">
        <v>0.29511999999999999</v>
      </c>
      <c r="F713" s="56">
        <v>0</v>
      </c>
      <c r="G713" s="56">
        <v>4.9880000000000008E-2</v>
      </c>
      <c r="H713" s="56">
        <v>0.14931</v>
      </c>
      <c r="I713" s="56">
        <v>0</v>
      </c>
      <c r="J713" s="56">
        <v>0</v>
      </c>
      <c r="K713" s="56">
        <v>0</v>
      </c>
      <c r="L713" s="56">
        <v>1.7569999999999999E-2</v>
      </c>
      <c r="M713" s="56">
        <v>0</v>
      </c>
      <c r="N713" s="56">
        <v>0</v>
      </c>
      <c r="O713" s="56">
        <v>7.9310000000000005E-2</v>
      </c>
      <c r="P713" s="56">
        <v>1.575E-2</v>
      </c>
      <c r="Q713" s="56">
        <v>1.5109999999999998E-2</v>
      </c>
      <c r="R713" s="56">
        <v>2.5249999999999998E-2</v>
      </c>
      <c r="S713" s="56">
        <v>8.5260000000000002E-2</v>
      </c>
      <c r="T713" s="56">
        <v>4.4130000000000003E-2</v>
      </c>
      <c r="U713" s="56">
        <v>3.1960000000000002E-2</v>
      </c>
      <c r="V713" s="56">
        <v>0</v>
      </c>
      <c r="W713" s="56">
        <v>0</v>
      </c>
      <c r="X713" s="56">
        <v>4.4200000000000003E-3</v>
      </c>
      <c r="Y713" s="56">
        <v>1.321E-2</v>
      </c>
      <c r="Z713" s="56">
        <v>6.2199999999999998E-3</v>
      </c>
      <c r="AA713" s="56">
        <v>0</v>
      </c>
      <c r="AB713" s="56">
        <v>1.0140000000000149E-2</v>
      </c>
      <c r="AC713" s="56">
        <v>0</v>
      </c>
      <c r="AE713" s="271">
        <f t="shared" si="34"/>
        <v>1</v>
      </c>
      <c r="AG713" s="192">
        <f t="shared" si="35"/>
        <v>0.23570000000000016</v>
      </c>
    </row>
    <row r="714" spans="1:33" x14ac:dyDescent="0.25">
      <c r="A714" s="1">
        <v>1995</v>
      </c>
      <c r="B714" s="1" t="s">
        <v>16</v>
      </c>
      <c r="C714" s="1" t="str">
        <f t="shared" si="33"/>
        <v>1995SKDefault</v>
      </c>
      <c r="D714" s="56">
        <v>0.18713000000000002</v>
      </c>
      <c r="E714" s="56">
        <v>0.32475999999999999</v>
      </c>
      <c r="F714" s="56">
        <v>0</v>
      </c>
      <c r="G714" s="56">
        <v>4.333E-2</v>
      </c>
      <c r="H714" s="56">
        <v>0.17765</v>
      </c>
      <c r="I714" s="56">
        <v>0</v>
      </c>
      <c r="J714" s="56">
        <v>0</v>
      </c>
      <c r="K714" s="56">
        <v>0</v>
      </c>
      <c r="L714" s="56">
        <v>4.0439999999999997E-2</v>
      </c>
      <c r="M714" s="56">
        <v>0</v>
      </c>
      <c r="N714" s="56">
        <v>0</v>
      </c>
      <c r="O714" s="56">
        <v>1.762E-2</v>
      </c>
      <c r="P714" s="56">
        <v>9.8700000000000003E-3</v>
      </c>
      <c r="Q714" s="56">
        <v>0</v>
      </c>
      <c r="R714" s="56">
        <v>2.7480000000000001E-2</v>
      </c>
      <c r="S714" s="56">
        <v>7.6539999999999997E-2</v>
      </c>
      <c r="T714" s="56">
        <v>4.6799999999999994E-2</v>
      </c>
      <c r="U714" s="56">
        <v>1.6299999999999999E-2</v>
      </c>
      <c r="V714" s="56">
        <v>0</v>
      </c>
      <c r="W714" s="56">
        <v>0</v>
      </c>
      <c r="X714" s="56">
        <v>0</v>
      </c>
      <c r="Y714" s="56">
        <v>1.4250000000000001E-2</v>
      </c>
      <c r="Z714" s="56">
        <v>6.7100000000000007E-3</v>
      </c>
      <c r="AA714" s="56">
        <v>0</v>
      </c>
      <c r="AB714" s="56">
        <v>1.112000000000013E-2</v>
      </c>
      <c r="AC714" s="56">
        <v>0</v>
      </c>
      <c r="AE714" s="271">
        <f t="shared" si="34"/>
        <v>1</v>
      </c>
      <c r="AG714" s="192">
        <f t="shared" si="35"/>
        <v>0.19920000000000015</v>
      </c>
    </row>
    <row r="715" spans="1:33" x14ac:dyDescent="0.25">
      <c r="A715" s="1">
        <v>1995</v>
      </c>
      <c r="B715" s="1" t="s">
        <v>18</v>
      </c>
      <c r="C715" s="1" t="str">
        <f t="shared" si="33"/>
        <v>1995ONDefault</v>
      </c>
      <c r="D715" s="56">
        <v>0.13316</v>
      </c>
      <c r="E715" s="56">
        <v>0.33051999999999998</v>
      </c>
      <c r="F715" s="56">
        <v>0</v>
      </c>
      <c r="G715" s="56">
        <v>6.8940000000000001E-2</v>
      </c>
      <c r="H715" s="56">
        <v>0.12640999999999999</v>
      </c>
      <c r="I715" s="56">
        <v>0</v>
      </c>
      <c r="J715" s="56">
        <v>0</v>
      </c>
      <c r="K715" s="56">
        <v>0</v>
      </c>
      <c r="L715" s="56">
        <v>1.1339999999999999E-2</v>
      </c>
      <c r="M715" s="56">
        <v>0</v>
      </c>
      <c r="N715" s="56">
        <v>0</v>
      </c>
      <c r="O715" s="56">
        <v>5.0039999999999994E-2</v>
      </c>
      <c r="P715" s="56">
        <v>1.3500000000000002E-2</v>
      </c>
      <c r="Q715" s="56">
        <v>1.7819999999999999E-2</v>
      </c>
      <c r="R715" s="56">
        <v>3.0769999999999999E-2</v>
      </c>
      <c r="S715" s="56">
        <v>9.4109999999999999E-2</v>
      </c>
      <c r="T715" s="56">
        <v>4.811E-2</v>
      </c>
      <c r="U715" s="56">
        <v>3.3579999999999999E-2</v>
      </c>
      <c r="V715" s="56">
        <v>0</v>
      </c>
      <c r="W715" s="56">
        <v>0</v>
      </c>
      <c r="X715" s="56">
        <v>4.5500000000000002E-3</v>
      </c>
      <c r="Y715" s="56">
        <v>1.7420000000000001E-2</v>
      </c>
      <c r="Z715" s="56">
        <v>8.199999999999999E-3</v>
      </c>
      <c r="AA715" s="56">
        <v>0</v>
      </c>
      <c r="AB715" s="56">
        <v>1.153000000000004E-2</v>
      </c>
      <c r="AC715" s="56">
        <v>0</v>
      </c>
      <c r="AD715" s="51"/>
      <c r="AE715" s="271">
        <f t="shared" si="34"/>
        <v>1</v>
      </c>
      <c r="AG715" s="192">
        <f t="shared" si="35"/>
        <v>0.26608999999999999</v>
      </c>
    </row>
    <row r="716" spans="1:33" x14ac:dyDescent="0.25">
      <c r="A716" s="1">
        <v>1995</v>
      </c>
      <c r="B716" s="1" t="s">
        <v>23</v>
      </c>
      <c r="C716" s="1" t="str">
        <f t="shared" si="33"/>
        <v>1995PEDefault</v>
      </c>
      <c r="D716" s="56">
        <v>7.3639999999999997E-2</v>
      </c>
      <c r="E716" s="56">
        <v>0.33866000000000002</v>
      </c>
      <c r="F716" s="56">
        <v>0</v>
      </c>
      <c r="G716" s="56">
        <v>8.1000000000000013E-3</v>
      </c>
      <c r="H716" s="56">
        <v>6.991E-2</v>
      </c>
      <c r="I716" s="56">
        <v>0</v>
      </c>
      <c r="J716" s="56">
        <v>0</v>
      </c>
      <c r="K716" s="56">
        <v>0</v>
      </c>
      <c r="L716" s="56">
        <v>6.0579999999999995E-2</v>
      </c>
      <c r="M716" s="56">
        <v>0</v>
      </c>
      <c r="N716" s="56">
        <v>0</v>
      </c>
      <c r="O716" s="56">
        <v>5.7229999999999996E-2</v>
      </c>
      <c r="P716" s="56">
        <v>4.5419999999999995E-2</v>
      </c>
      <c r="Q716" s="56">
        <v>4.6029999999999995E-2</v>
      </c>
      <c r="R716" s="56">
        <v>7.7200000000000003E-3</v>
      </c>
      <c r="S716" s="56">
        <v>0.18295000000000003</v>
      </c>
      <c r="T716" s="56">
        <v>5.4019999999999999E-2</v>
      </c>
      <c r="U716" s="56">
        <v>2.0560000000000002E-2</v>
      </c>
      <c r="V716" s="56">
        <v>0</v>
      </c>
      <c r="W716" s="56">
        <v>0</v>
      </c>
      <c r="X716" s="56">
        <v>2.5859999999999998E-2</v>
      </c>
      <c r="Y716" s="56">
        <v>4.3499999999999997E-3</v>
      </c>
      <c r="Z716" s="56">
        <v>2.0499999999999997E-3</v>
      </c>
      <c r="AA716" s="56">
        <v>0</v>
      </c>
      <c r="AB716" s="56">
        <v>2.9200000000000337E-3</v>
      </c>
      <c r="AC716" s="56">
        <v>0</v>
      </c>
      <c r="AE716" s="271">
        <f t="shared" si="34"/>
        <v>1</v>
      </c>
      <c r="AG716" s="192">
        <f t="shared" si="35"/>
        <v>0.3464600000000001</v>
      </c>
    </row>
    <row r="717" spans="1:33" x14ac:dyDescent="0.25">
      <c r="A717" s="1">
        <v>1996</v>
      </c>
      <c r="B717" s="1" t="s">
        <v>15</v>
      </c>
      <c r="C717" s="1" t="str">
        <f t="shared" si="33"/>
        <v>1996BCDefault</v>
      </c>
      <c r="D717" s="56">
        <v>0.15054000000000001</v>
      </c>
      <c r="E717" s="56">
        <v>0.15842999999999999</v>
      </c>
      <c r="F717" s="56">
        <v>0</v>
      </c>
      <c r="G717" s="56">
        <v>0.111</v>
      </c>
      <c r="H717" s="56">
        <v>0.14291000000000001</v>
      </c>
      <c r="I717" s="56">
        <v>0</v>
      </c>
      <c r="J717" s="56">
        <v>0</v>
      </c>
      <c r="K717" s="56">
        <v>0</v>
      </c>
      <c r="L717" s="56">
        <v>2.2320000000000003E-2</v>
      </c>
      <c r="M717" s="56">
        <v>0</v>
      </c>
      <c r="N717" s="56">
        <v>0</v>
      </c>
      <c r="O717" s="56">
        <v>2.6610000000000002E-2</v>
      </c>
      <c r="P717" s="56">
        <v>3.4599999999999999E-2</v>
      </c>
      <c r="Q717" s="56">
        <v>3.9E-2</v>
      </c>
      <c r="R717" s="56">
        <v>4.9690000000000005E-2</v>
      </c>
      <c r="S717" s="56">
        <v>0.11410000000000001</v>
      </c>
      <c r="T717" s="56">
        <v>3.9980000000000002E-2</v>
      </c>
      <c r="U717" s="56">
        <v>2.1940000000000001E-2</v>
      </c>
      <c r="V717" s="56">
        <v>0</v>
      </c>
      <c r="W717" s="56">
        <v>2.2320000000000003E-2</v>
      </c>
      <c r="X717" s="56">
        <v>7.1999999999999998E-3</v>
      </c>
      <c r="Y717" s="56">
        <v>2.7380000000000002E-2</v>
      </c>
      <c r="Z717" s="56">
        <v>1.2889999999999999E-2</v>
      </c>
      <c r="AA717" s="56">
        <v>0</v>
      </c>
      <c r="AB717" s="56">
        <v>1.9090000000000162E-2</v>
      </c>
      <c r="AC717" s="56">
        <v>0</v>
      </c>
      <c r="AE717" s="271">
        <f t="shared" si="34"/>
        <v>1</v>
      </c>
      <c r="AG717" s="192">
        <f t="shared" si="35"/>
        <v>0.35359000000000024</v>
      </c>
    </row>
    <row r="718" spans="1:33" x14ac:dyDescent="0.25">
      <c r="A718" s="1">
        <v>1996</v>
      </c>
      <c r="B718" s="1" t="s">
        <v>26</v>
      </c>
      <c r="C718" s="1" t="str">
        <f t="shared" si="33"/>
        <v>1996YTDefault</v>
      </c>
      <c r="D718" s="56">
        <v>0.12028</v>
      </c>
      <c r="E718" s="56">
        <v>0.17106000000000002</v>
      </c>
      <c r="F718" s="56">
        <v>0</v>
      </c>
      <c r="G718" s="56">
        <v>0.10952999999999999</v>
      </c>
      <c r="H718" s="56">
        <v>0.11417999999999999</v>
      </c>
      <c r="I718" s="56">
        <v>0</v>
      </c>
      <c r="J718" s="56">
        <v>0</v>
      </c>
      <c r="K718" s="56">
        <v>0</v>
      </c>
      <c r="L718" s="56">
        <v>0</v>
      </c>
      <c r="M718" s="56">
        <v>0</v>
      </c>
      <c r="N718" s="56">
        <v>0</v>
      </c>
      <c r="O718" s="56">
        <v>1.1639999999999999E-2</v>
      </c>
      <c r="P718" s="56">
        <v>7.5310000000000002E-2</v>
      </c>
      <c r="Q718" s="56">
        <v>2.572E-2</v>
      </c>
      <c r="R718" s="56">
        <v>0.10077</v>
      </c>
      <c r="S718" s="56">
        <v>7.0349999999999996E-2</v>
      </c>
      <c r="T718" s="56">
        <v>4.7080000000000004E-2</v>
      </c>
      <c r="U718" s="56">
        <v>1.6420000000000001E-2</v>
      </c>
      <c r="V718" s="56">
        <v>0</v>
      </c>
      <c r="W718" s="56">
        <v>0</v>
      </c>
      <c r="X718" s="56">
        <v>1.89E-2</v>
      </c>
      <c r="Y718" s="56">
        <v>5.3579999999999996E-2</v>
      </c>
      <c r="Z718" s="56">
        <v>2.5230000000000002E-2</v>
      </c>
      <c r="AA718" s="56">
        <v>0</v>
      </c>
      <c r="AB718" s="56">
        <v>3.9950000000000041E-2</v>
      </c>
      <c r="AC718" s="56">
        <v>0</v>
      </c>
      <c r="AE718" s="271">
        <f t="shared" si="34"/>
        <v>1</v>
      </c>
      <c r="AG718" s="192">
        <f t="shared" si="35"/>
        <v>0.39800000000000013</v>
      </c>
    </row>
    <row r="719" spans="1:33" x14ac:dyDescent="0.25">
      <c r="A719" s="1">
        <v>1996</v>
      </c>
      <c r="B719" s="1" t="s">
        <v>24</v>
      </c>
      <c r="C719" s="1" t="str">
        <f t="shared" si="33"/>
        <v>1996NTDefault</v>
      </c>
      <c r="D719" s="280">
        <v>0.19618312954598019</v>
      </c>
      <c r="E719" s="280">
        <v>0.21528544017717463</v>
      </c>
      <c r="F719" s="280">
        <v>2.3003099946693206E-2</v>
      </c>
      <c r="G719" s="280">
        <v>0.19089401520645849</v>
      </c>
      <c r="H719" s="280">
        <v>1.1024240417055345E-2</v>
      </c>
      <c r="I719" s="280">
        <v>4.0357295452791667E-2</v>
      </c>
      <c r="J719" s="280">
        <v>3.4999999999999997E-5</v>
      </c>
      <c r="K719" s="280">
        <v>7.4480069930069645E-4</v>
      </c>
      <c r="L719" s="280">
        <v>7.8747481360164264E-3</v>
      </c>
      <c r="M719" s="280">
        <v>0</v>
      </c>
      <c r="N719" s="280">
        <v>0</v>
      </c>
      <c r="O719" s="280">
        <v>8.4252758274824101E-3</v>
      </c>
      <c r="P719" s="280">
        <v>1.0839160839160814E-2</v>
      </c>
      <c r="Q719" s="280">
        <v>0.15632749999999998</v>
      </c>
      <c r="R719" s="280">
        <v>4.5499999999999994E-3</v>
      </c>
      <c r="S719" s="280">
        <v>9.5789376745620949E-2</v>
      </c>
      <c r="T719" s="280">
        <v>1.8154054046755616E-2</v>
      </c>
      <c r="U719" s="280">
        <v>1.3299575306338553E-2</v>
      </c>
      <c r="V719" s="280">
        <v>0</v>
      </c>
      <c r="W719" s="280"/>
      <c r="X719" s="280">
        <v>2.2347517482517463E-3</v>
      </c>
      <c r="Y719" s="280">
        <v>0</v>
      </c>
      <c r="Z719" s="280">
        <v>0</v>
      </c>
      <c r="AA719" s="280">
        <v>0</v>
      </c>
      <c r="AB719" s="280">
        <v>4.6110359049175266E-3</v>
      </c>
      <c r="AC719" s="280">
        <v>3.0800000000000001E-4</v>
      </c>
      <c r="AE719" s="271">
        <f t="shared" si="34"/>
        <v>0.99994049999999812</v>
      </c>
      <c r="AG719" s="192">
        <f t="shared" si="35"/>
        <v>0.29527429375188441</v>
      </c>
    </row>
    <row r="720" spans="1:33" x14ac:dyDescent="0.25">
      <c r="A720" s="1">
        <v>1996</v>
      </c>
      <c r="B720" s="1" t="s">
        <v>25</v>
      </c>
      <c r="C720" s="1" t="str">
        <f t="shared" si="33"/>
        <v>1996NUDefault</v>
      </c>
      <c r="D720" s="56">
        <v>0.12197</v>
      </c>
      <c r="E720" s="56">
        <v>0.17448</v>
      </c>
      <c r="F720" s="56">
        <v>0</v>
      </c>
      <c r="G720" s="56">
        <v>0.11063000000000001</v>
      </c>
      <c r="H720" s="56">
        <v>0.11579</v>
      </c>
      <c r="I720" s="56">
        <v>0</v>
      </c>
      <c r="J720" s="56">
        <v>0</v>
      </c>
      <c r="K720" s="56">
        <v>0</v>
      </c>
      <c r="L720" s="56">
        <v>0</v>
      </c>
      <c r="M720" s="56">
        <v>0</v>
      </c>
      <c r="N720" s="56">
        <v>0</v>
      </c>
      <c r="O720" s="56">
        <v>2.7130000000000001E-2</v>
      </c>
      <c r="P720" s="56">
        <v>5.0229999999999997E-2</v>
      </c>
      <c r="Q720" s="56">
        <v>3.0190000000000002E-2</v>
      </c>
      <c r="R720" s="56">
        <v>0.10177</v>
      </c>
      <c r="S720" s="56">
        <v>6.5659999999999996E-2</v>
      </c>
      <c r="T720" s="56">
        <v>4.5789999999999997E-2</v>
      </c>
      <c r="U720" s="56">
        <v>2.2559999999999997E-2</v>
      </c>
      <c r="V720" s="56">
        <v>0</v>
      </c>
      <c r="W720" s="56">
        <v>0</v>
      </c>
      <c r="X720" s="56">
        <v>1.3849999999999999E-2</v>
      </c>
      <c r="Y720" s="56">
        <v>5.4120000000000001E-2</v>
      </c>
      <c r="Z720" s="56">
        <v>2.5479999999999999E-2</v>
      </c>
      <c r="AA720" s="56">
        <v>0</v>
      </c>
      <c r="AB720" s="56">
        <v>4.0350000000000108E-2</v>
      </c>
      <c r="AC720" s="56">
        <v>0</v>
      </c>
      <c r="AE720" s="271">
        <f t="shared" si="34"/>
        <v>1</v>
      </c>
      <c r="AG720" s="192">
        <f t="shared" si="35"/>
        <v>0.39977000000000007</v>
      </c>
    </row>
    <row r="721" spans="1:33" x14ac:dyDescent="0.25">
      <c r="A721" s="1">
        <v>1996</v>
      </c>
      <c r="B721" s="1" t="s">
        <v>20</v>
      </c>
      <c r="C721" s="1" t="str">
        <f t="shared" si="33"/>
        <v>1996NBDefault</v>
      </c>
      <c r="D721" s="56">
        <v>0.13986000000000001</v>
      </c>
      <c r="E721" s="56">
        <v>0.20638999999999999</v>
      </c>
      <c r="F721" s="280">
        <v>0.11418</v>
      </c>
      <c r="G721" s="56">
        <v>5.2519999999999997E-2</v>
      </c>
      <c r="H721" s="280">
        <v>1.8589999999999999E-2</v>
      </c>
      <c r="I721" s="56">
        <v>0</v>
      </c>
      <c r="J721" s="56">
        <v>0</v>
      </c>
      <c r="K721" s="56">
        <v>0</v>
      </c>
      <c r="L721" s="56">
        <v>7.8920000000000004E-2</v>
      </c>
      <c r="M721" s="56">
        <v>0</v>
      </c>
      <c r="N721" s="56">
        <v>0</v>
      </c>
      <c r="O721" s="56">
        <v>0.11650000000000001</v>
      </c>
      <c r="P721" s="56">
        <v>1.9210000000000001E-2</v>
      </c>
      <c r="Q721" s="56">
        <v>1.2669999999999999E-2</v>
      </c>
      <c r="R721" s="56">
        <v>4.3949999999999996E-2</v>
      </c>
      <c r="S721" s="56">
        <v>8.6120000000000002E-2</v>
      </c>
      <c r="T721" s="56">
        <v>4.1130000000000007E-2</v>
      </c>
      <c r="U721" s="56">
        <v>2.4049999999999998E-2</v>
      </c>
      <c r="V721" s="56">
        <v>0</v>
      </c>
      <c r="W721" s="56">
        <v>0</v>
      </c>
      <c r="X721" s="56">
        <v>9.8700000000000003E-3</v>
      </c>
      <c r="Y721" s="56">
        <v>2.4500000000000001E-2</v>
      </c>
      <c r="Z721" s="56">
        <v>1.153E-2</v>
      </c>
      <c r="AA721" s="56">
        <v>0</v>
      </c>
      <c r="AB721" s="56">
        <v>9.9999999999544897E-6</v>
      </c>
      <c r="AC721" s="56">
        <v>0</v>
      </c>
      <c r="AE721" s="271">
        <f t="shared" si="34"/>
        <v>1</v>
      </c>
      <c r="AG721" s="192">
        <f t="shared" si="35"/>
        <v>0.25382999999999994</v>
      </c>
    </row>
    <row r="722" spans="1:33" x14ac:dyDescent="0.25">
      <c r="A722" s="1">
        <v>1996</v>
      </c>
      <c r="B722" s="1" t="s">
        <v>14</v>
      </c>
      <c r="C722" s="1" t="str">
        <f t="shared" si="33"/>
        <v>1996ABDefault</v>
      </c>
      <c r="D722" s="56">
        <v>0.15275</v>
      </c>
      <c r="E722" s="56">
        <v>0.23983000000000002</v>
      </c>
      <c r="F722" s="56">
        <v>0</v>
      </c>
      <c r="G722" s="56">
        <v>7.4749999999999997E-2</v>
      </c>
      <c r="H722" s="56">
        <v>0.14501</v>
      </c>
      <c r="I722" s="56">
        <v>0</v>
      </c>
      <c r="J722" s="56">
        <v>0</v>
      </c>
      <c r="K722" s="56">
        <v>0</v>
      </c>
      <c r="L722" s="56">
        <v>2.8990000000000002E-2</v>
      </c>
      <c r="M722" s="56">
        <v>0</v>
      </c>
      <c r="N722" s="56">
        <v>0</v>
      </c>
      <c r="O722" s="56">
        <v>2.2599999999999999E-2</v>
      </c>
      <c r="P722" s="56">
        <v>3.9890000000000002E-2</v>
      </c>
      <c r="Q722" s="56">
        <v>2.1930000000000002E-2</v>
      </c>
      <c r="R722" s="56">
        <v>2.886E-2</v>
      </c>
      <c r="S722" s="56">
        <v>8.1050000000000011E-2</v>
      </c>
      <c r="T722" s="56">
        <v>5.1849999999999993E-2</v>
      </c>
      <c r="U722" s="56">
        <v>1.6899999999999998E-2</v>
      </c>
      <c r="V722" s="56">
        <v>0</v>
      </c>
      <c r="W722" s="56">
        <v>0</v>
      </c>
      <c r="X722" s="56">
        <v>1.208E-2</v>
      </c>
      <c r="Y722" s="56">
        <v>2.0039999999999999E-2</v>
      </c>
      <c r="Z722" s="56">
        <v>3.5630000000000002E-2</v>
      </c>
      <c r="AA722" s="56">
        <v>0</v>
      </c>
      <c r="AB722" s="56">
        <v>2.7840000000000198E-2</v>
      </c>
      <c r="AC722" s="56">
        <v>0</v>
      </c>
      <c r="AE722" s="271">
        <f t="shared" si="34"/>
        <v>1</v>
      </c>
      <c r="AG722" s="192">
        <f t="shared" si="35"/>
        <v>0.29618000000000022</v>
      </c>
    </row>
    <row r="723" spans="1:33" x14ac:dyDescent="0.25">
      <c r="A723" s="1">
        <v>1996</v>
      </c>
      <c r="B723" s="1" t="s">
        <v>22</v>
      </c>
      <c r="C723" s="1" t="str">
        <f t="shared" si="33"/>
        <v>1996NSDefault</v>
      </c>
      <c r="D723" s="56">
        <v>8.771000000000001E-2</v>
      </c>
      <c r="E723" s="56">
        <v>0.27184000000000003</v>
      </c>
      <c r="F723" s="56">
        <v>0</v>
      </c>
      <c r="G723" s="56">
        <v>3.8330000000000003E-2</v>
      </c>
      <c r="H723" s="56">
        <v>8.3260000000000001E-2</v>
      </c>
      <c r="I723" s="56">
        <v>0</v>
      </c>
      <c r="J723" s="56">
        <v>0</v>
      </c>
      <c r="K723" s="56">
        <v>0</v>
      </c>
      <c r="L723" s="56">
        <v>6.3939999999999997E-2</v>
      </c>
      <c r="M723" s="56">
        <v>0</v>
      </c>
      <c r="N723" s="56">
        <v>0</v>
      </c>
      <c r="O723" s="56">
        <v>5.7590000000000002E-2</v>
      </c>
      <c r="P723" s="56">
        <v>3.619E-2</v>
      </c>
      <c r="Q723" s="56">
        <v>4.249E-2</v>
      </c>
      <c r="R723" s="56">
        <v>3.6260000000000001E-2</v>
      </c>
      <c r="S723" s="56">
        <v>0.15454000000000001</v>
      </c>
      <c r="T723" s="56">
        <v>5.425E-2</v>
      </c>
      <c r="U723" s="56">
        <v>1.77E-2</v>
      </c>
      <c r="V723" s="56">
        <v>0</v>
      </c>
      <c r="W723" s="56">
        <v>0</v>
      </c>
      <c r="X723" s="56">
        <v>2.6190000000000001E-2</v>
      </c>
      <c r="Y723" s="56">
        <v>2.0209999999999999E-2</v>
      </c>
      <c r="Z723" s="56">
        <v>9.5099999999999994E-3</v>
      </c>
      <c r="AA723" s="56">
        <v>0</v>
      </c>
      <c r="AB723" s="56">
        <v>-1.0000000000065512E-5</v>
      </c>
      <c r="AC723" s="56">
        <v>0</v>
      </c>
      <c r="AE723" s="271">
        <f t="shared" si="34"/>
        <v>1</v>
      </c>
      <c r="AG723" s="192">
        <f t="shared" si="35"/>
        <v>0.36113999999999996</v>
      </c>
    </row>
    <row r="724" spans="1:33" x14ac:dyDescent="0.25">
      <c r="A724" s="1">
        <v>1996</v>
      </c>
      <c r="B724" s="1" t="s">
        <v>21</v>
      </c>
      <c r="C724" s="1" t="str">
        <f t="shared" si="33"/>
        <v>1996NLDefault</v>
      </c>
      <c r="D724" s="56">
        <v>0.17146999999999998</v>
      </c>
      <c r="E724" s="56">
        <v>0.28588000000000002</v>
      </c>
      <c r="F724" s="56">
        <v>0</v>
      </c>
      <c r="G724" s="56">
        <v>2.6669999999999999E-2</v>
      </c>
      <c r="H724" s="56">
        <v>0.16277999999999998</v>
      </c>
      <c r="I724" s="56">
        <v>0</v>
      </c>
      <c r="J724" s="56">
        <v>0</v>
      </c>
      <c r="K724" s="56">
        <v>0</v>
      </c>
      <c r="L724" s="56">
        <v>2.3540000000000002E-2</v>
      </c>
      <c r="M724" s="56">
        <v>0</v>
      </c>
      <c r="N724" s="56">
        <v>0</v>
      </c>
      <c r="O724" s="56">
        <v>3.2149999999999998E-2</v>
      </c>
      <c r="P724" s="56">
        <v>4.8090000000000001E-2</v>
      </c>
      <c r="Q724" s="56">
        <v>1.7150000000000002E-2</v>
      </c>
      <c r="R724" s="56">
        <v>1.5560000000000001E-2</v>
      </c>
      <c r="S724" s="56">
        <v>9.7959999999999992E-2</v>
      </c>
      <c r="T724" s="56">
        <v>4.657E-2</v>
      </c>
      <c r="U724" s="56">
        <v>2.742E-2</v>
      </c>
      <c r="V724" s="56">
        <v>0</v>
      </c>
      <c r="W724" s="56">
        <v>0</v>
      </c>
      <c r="X724" s="56">
        <v>2.5910000000000002E-2</v>
      </c>
      <c r="Y724" s="56">
        <v>8.8699999999999994E-3</v>
      </c>
      <c r="Z724" s="56">
        <v>4.1700000000000001E-3</v>
      </c>
      <c r="AA724" s="56">
        <v>0</v>
      </c>
      <c r="AB724" s="56">
        <v>5.8099999999998708E-3</v>
      </c>
      <c r="AC724" s="56">
        <v>0</v>
      </c>
      <c r="AE724" s="271">
        <f t="shared" si="34"/>
        <v>1</v>
      </c>
      <c r="AG724" s="192">
        <f t="shared" si="35"/>
        <v>0.24941999999999986</v>
      </c>
    </row>
    <row r="725" spans="1:33" x14ac:dyDescent="0.25">
      <c r="A725" s="1">
        <v>1996</v>
      </c>
      <c r="B725" s="1" t="s">
        <v>19</v>
      </c>
      <c r="C725" s="1" t="str">
        <f t="shared" si="33"/>
        <v>1996QCDefault</v>
      </c>
      <c r="D725" s="56">
        <v>0.11388</v>
      </c>
      <c r="E725" s="56">
        <v>0.28944999999999999</v>
      </c>
      <c r="F725" s="56">
        <v>0</v>
      </c>
      <c r="G725" s="56">
        <v>9.8909999999999998E-2</v>
      </c>
      <c r="H725" s="56">
        <v>0.10811</v>
      </c>
      <c r="I725" s="56">
        <v>0</v>
      </c>
      <c r="J725" s="56">
        <v>0</v>
      </c>
      <c r="K725" s="56">
        <v>0</v>
      </c>
      <c r="L725" s="56">
        <v>1.6080000000000001E-2</v>
      </c>
      <c r="M725" s="56">
        <v>0</v>
      </c>
      <c r="N725" s="56">
        <v>0</v>
      </c>
      <c r="O725" s="56">
        <v>3.8800000000000001E-2</v>
      </c>
      <c r="P725" s="56">
        <v>1.0589999999999999E-2</v>
      </c>
      <c r="Q725" s="56">
        <v>1.3979999999999999E-2</v>
      </c>
      <c r="R725" s="56">
        <v>6.6020000000000009E-2</v>
      </c>
      <c r="S725" s="56">
        <v>7.4099999999999999E-2</v>
      </c>
      <c r="T725" s="56">
        <v>4.4180000000000004E-2</v>
      </c>
      <c r="U725" s="56">
        <v>3.7629999999999997E-2</v>
      </c>
      <c r="V725" s="56">
        <v>0</v>
      </c>
      <c r="W725" s="56">
        <v>0</v>
      </c>
      <c r="X725" s="56">
        <v>9.2700000000000005E-3</v>
      </c>
      <c r="Y725" s="56">
        <v>3.6520000000000004E-2</v>
      </c>
      <c r="Z725" s="56">
        <v>1.719E-2</v>
      </c>
      <c r="AA725" s="56">
        <v>0</v>
      </c>
      <c r="AB725" s="56">
        <v>2.5290000000000035E-2</v>
      </c>
      <c r="AC725" s="56">
        <v>0</v>
      </c>
      <c r="AE725" s="271">
        <f t="shared" si="34"/>
        <v>1</v>
      </c>
      <c r="AG725" s="192">
        <f t="shared" si="35"/>
        <v>0.32418000000000002</v>
      </c>
    </row>
    <row r="726" spans="1:33" x14ac:dyDescent="0.25">
      <c r="A726" s="1">
        <v>1996</v>
      </c>
      <c r="B726" s="1" t="s">
        <v>17</v>
      </c>
      <c r="C726" s="1" t="str">
        <f t="shared" si="33"/>
        <v>1996MBDefault</v>
      </c>
      <c r="D726" s="56">
        <v>0.15736</v>
      </c>
      <c r="E726" s="56">
        <v>0.29511999999999999</v>
      </c>
      <c r="F726" s="56">
        <v>0</v>
      </c>
      <c r="G726" s="56">
        <v>4.9880000000000008E-2</v>
      </c>
      <c r="H726" s="56">
        <v>0.14931</v>
      </c>
      <c r="I726" s="56">
        <v>0</v>
      </c>
      <c r="J726" s="56">
        <v>0</v>
      </c>
      <c r="K726" s="56">
        <v>0</v>
      </c>
      <c r="L726" s="56">
        <v>1.7569999999999999E-2</v>
      </c>
      <c r="M726" s="56">
        <v>0</v>
      </c>
      <c r="N726" s="56">
        <v>0</v>
      </c>
      <c r="O726" s="56">
        <v>7.9310000000000005E-2</v>
      </c>
      <c r="P726" s="56">
        <v>1.575E-2</v>
      </c>
      <c r="Q726" s="56">
        <v>1.5109999999999998E-2</v>
      </c>
      <c r="R726" s="56">
        <v>2.5249999999999998E-2</v>
      </c>
      <c r="S726" s="56">
        <v>8.5260000000000002E-2</v>
      </c>
      <c r="T726" s="56">
        <v>4.4130000000000003E-2</v>
      </c>
      <c r="U726" s="56">
        <v>3.1960000000000002E-2</v>
      </c>
      <c r="V726" s="56">
        <v>0</v>
      </c>
      <c r="W726" s="56">
        <v>0</v>
      </c>
      <c r="X726" s="56">
        <v>4.4200000000000003E-3</v>
      </c>
      <c r="Y726" s="56">
        <v>1.321E-2</v>
      </c>
      <c r="Z726" s="56">
        <v>6.2199999999999998E-3</v>
      </c>
      <c r="AA726" s="56">
        <v>0</v>
      </c>
      <c r="AB726" s="56">
        <v>1.0140000000000149E-2</v>
      </c>
      <c r="AC726" s="56">
        <v>0</v>
      </c>
      <c r="AE726" s="271">
        <f t="shared" si="34"/>
        <v>1</v>
      </c>
      <c r="AG726" s="192">
        <f t="shared" si="35"/>
        <v>0.23570000000000016</v>
      </c>
    </row>
    <row r="727" spans="1:33" x14ac:dyDescent="0.25">
      <c r="A727" s="1">
        <v>1996</v>
      </c>
      <c r="B727" s="1" t="s">
        <v>16</v>
      </c>
      <c r="C727" s="1" t="str">
        <f t="shared" si="33"/>
        <v>1996SKDefault</v>
      </c>
      <c r="D727" s="56">
        <v>0.18713000000000002</v>
      </c>
      <c r="E727" s="56">
        <v>0.32475999999999999</v>
      </c>
      <c r="F727" s="56">
        <v>0</v>
      </c>
      <c r="G727" s="56">
        <v>4.333E-2</v>
      </c>
      <c r="H727" s="56">
        <v>0.17765</v>
      </c>
      <c r="I727" s="56">
        <v>0</v>
      </c>
      <c r="J727" s="56">
        <v>0</v>
      </c>
      <c r="K727" s="56">
        <v>0</v>
      </c>
      <c r="L727" s="56">
        <v>4.0439999999999997E-2</v>
      </c>
      <c r="M727" s="56">
        <v>0</v>
      </c>
      <c r="N727" s="56">
        <v>0</v>
      </c>
      <c r="O727" s="56">
        <v>1.762E-2</v>
      </c>
      <c r="P727" s="56">
        <v>9.8700000000000003E-3</v>
      </c>
      <c r="Q727" s="56">
        <v>0</v>
      </c>
      <c r="R727" s="56">
        <v>2.7480000000000001E-2</v>
      </c>
      <c r="S727" s="56">
        <v>7.6539999999999997E-2</v>
      </c>
      <c r="T727" s="56">
        <v>4.6799999999999994E-2</v>
      </c>
      <c r="U727" s="56">
        <v>1.6299999999999999E-2</v>
      </c>
      <c r="V727" s="56">
        <v>0</v>
      </c>
      <c r="W727" s="56">
        <v>0</v>
      </c>
      <c r="X727" s="56">
        <v>0</v>
      </c>
      <c r="Y727" s="56">
        <v>1.4250000000000001E-2</v>
      </c>
      <c r="Z727" s="56">
        <v>6.7100000000000007E-3</v>
      </c>
      <c r="AA727" s="56">
        <v>0</v>
      </c>
      <c r="AB727" s="56">
        <v>1.112000000000013E-2</v>
      </c>
      <c r="AC727" s="56">
        <v>0</v>
      </c>
      <c r="AE727" s="271">
        <f t="shared" si="34"/>
        <v>1</v>
      </c>
      <c r="AG727" s="192">
        <f t="shared" si="35"/>
        <v>0.19920000000000015</v>
      </c>
    </row>
    <row r="728" spans="1:33" x14ac:dyDescent="0.25">
      <c r="A728" s="1">
        <v>1996</v>
      </c>
      <c r="B728" s="1" t="s">
        <v>18</v>
      </c>
      <c r="C728" s="1" t="str">
        <f t="shared" si="33"/>
        <v>1996ONDefault</v>
      </c>
      <c r="D728" s="56">
        <v>0.13316</v>
      </c>
      <c r="E728" s="56">
        <v>0.33051999999999998</v>
      </c>
      <c r="F728" s="56">
        <v>0</v>
      </c>
      <c r="G728" s="56">
        <v>6.8940000000000001E-2</v>
      </c>
      <c r="H728" s="56">
        <v>0.12640999999999999</v>
      </c>
      <c r="I728" s="56">
        <v>0</v>
      </c>
      <c r="J728" s="56">
        <v>0</v>
      </c>
      <c r="K728" s="56">
        <v>0</v>
      </c>
      <c r="L728" s="56">
        <v>1.1339999999999999E-2</v>
      </c>
      <c r="M728" s="56">
        <v>0</v>
      </c>
      <c r="N728" s="56">
        <v>0</v>
      </c>
      <c r="O728" s="56">
        <v>5.0039999999999994E-2</v>
      </c>
      <c r="P728" s="56">
        <v>1.3500000000000002E-2</v>
      </c>
      <c r="Q728" s="56">
        <v>1.7819999999999999E-2</v>
      </c>
      <c r="R728" s="56">
        <v>3.0769999999999999E-2</v>
      </c>
      <c r="S728" s="56">
        <v>9.4109999999999999E-2</v>
      </c>
      <c r="T728" s="56">
        <v>4.811E-2</v>
      </c>
      <c r="U728" s="56">
        <v>3.3579999999999999E-2</v>
      </c>
      <c r="V728" s="56">
        <v>0</v>
      </c>
      <c r="W728" s="56">
        <v>0</v>
      </c>
      <c r="X728" s="56">
        <v>4.5500000000000002E-3</v>
      </c>
      <c r="Y728" s="56">
        <v>1.7420000000000001E-2</v>
      </c>
      <c r="Z728" s="56">
        <v>8.199999999999999E-3</v>
      </c>
      <c r="AA728" s="56">
        <v>0</v>
      </c>
      <c r="AB728" s="56">
        <v>1.153000000000004E-2</v>
      </c>
      <c r="AC728" s="56">
        <v>0</v>
      </c>
      <c r="AD728" s="51"/>
      <c r="AE728" s="271">
        <f t="shared" si="34"/>
        <v>1</v>
      </c>
      <c r="AG728" s="192">
        <f t="shared" si="35"/>
        <v>0.26608999999999999</v>
      </c>
    </row>
    <row r="729" spans="1:33" x14ac:dyDescent="0.25">
      <c r="A729" s="1">
        <v>1996</v>
      </c>
      <c r="B729" s="1" t="s">
        <v>23</v>
      </c>
      <c r="C729" s="1" t="str">
        <f t="shared" si="33"/>
        <v>1996PEDefault</v>
      </c>
      <c r="D729" s="56">
        <v>7.3639999999999997E-2</v>
      </c>
      <c r="E729" s="56">
        <v>0.33866000000000002</v>
      </c>
      <c r="F729" s="56">
        <v>0</v>
      </c>
      <c r="G729" s="56">
        <v>8.1000000000000013E-3</v>
      </c>
      <c r="H729" s="56">
        <v>6.991E-2</v>
      </c>
      <c r="I729" s="56">
        <v>0</v>
      </c>
      <c r="J729" s="56">
        <v>0</v>
      </c>
      <c r="K729" s="56">
        <v>0</v>
      </c>
      <c r="L729" s="56">
        <v>6.0579999999999995E-2</v>
      </c>
      <c r="M729" s="56">
        <v>0</v>
      </c>
      <c r="N729" s="56">
        <v>0</v>
      </c>
      <c r="O729" s="56">
        <v>5.7229999999999996E-2</v>
      </c>
      <c r="P729" s="56">
        <v>4.5419999999999995E-2</v>
      </c>
      <c r="Q729" s="56">
        <v>4.6029999999999995E-2</v>
      </c>
      <c r="R729" s="56">
        <v>7.7200000000000003E-3</v>
      </c>
      <c r="S729" s="56">
        <v>0.18295000000000003</v>
      </c>
      <c r="T729" s="56">
        <v>5.4019999999999999E-2</v>
      </c>
      <c r="U729" s="56">
        <v>2.0560000000000002E-2</v>
      </c>
      <c r="V729" s="56">
        <v>0</v>
      </c>
      <c r="W729" s="56">
        <v>0</v>
      </c>
      <c r="X729" s="56">
        <v>2.5859999999999998E-2</v>
      </c>
      <c r="Y729" s="56">
        <v>4.3499999999999997E-3</v>
      </c>
      <c r="Z729" s="56">
        <v>2.0499999999999997E-3</v>
      </c>
      <c r="AA729" s="56">
        <v>0</v>
      </c>
      <c r="AB729" s="56">
        <v>2.9200000000000337E-3</v>
      </c>
      <c r="AC729" s="56">
        <v>0</v>
      </c>
      <c r="AE729" s="271">
        <f t="shared" si="34"/>
        <v>1</v>
      </c>
      <c r="AG729" s="192">
        <f t="shared" si="35"/>
        <v>0.3464600000000001</v>
      </c>
    </row>
    <row r="730" spans="1:33" x14ac:dyDescent="0.25">
      <c r="A730" s="1">
        <v>1997</v>
      </c>
      <c r="B730" s="1" t="s">
        <v>15</v>
      </c>
      <c r="C730" s="1" t="str">
        <f t="shared" si="33"/>
        <v>1997BCDefault</v>
      </c>
      <c r="D730" s="56">
        <v>0.15054000000000001</v>
      </c>
      <c r="E730" s="56">
        <v>0.15842999999999999</v>
      </c>
      <c r="F730" s="56">
        <v>0</v>
      </c>
      <c r="G730" s="56">
        <v>0.111</v>
      </c>
      <c r="H730" s="56">
        <v>0.14291000000000001</v>
      </c>
      <c r="I730" s="56">
        <v>0</v>
      </c>
      <c r="J730" s="56">
        <v>0</v>
      </c>
      <c r="K730" s="56">
        <v>0</v>
      </c>
      <c r="L730" s="56">
        <v>2.2320000000000003E-2</v>
      </c>
      <c r="M730" s="56">
        <v>0</v>
      </c>
      <c r="N730" s="56">
        <v>0</v>
      </c>
      <c r="O730" s="56">
        <v>2.6610000000000002E-2</v>
      </c>
      <c r="P730" s="56">
        <v>3.4599999999999999E-2</v>
      </c>
      <c r="Q730" s="56">
        <v>3.9E-2</v>
      </c>
      <c r="R730" s="56">
        <v>4.9690000000000005E-2</v>
      </c>
      <c r="S730" s="56">
        <v>0.11410000000000001</v>
      </c>
      <c r="T730" s="56">
        <v>3.9980000000000002E-2</v>
      </c>
      <c r="U730" s="56">
        <v>2.1940000000000001E-2</v>
      </c>
      <c r="V730" s="56">
        <v>0</v>
      </c>
      <c r="W730" s="56">
        <v>2.2320000000000003E-2</v>
      </c>
      <c r="X730" s="56">
        <v>7.1999999999999998E-3</v>
      </c>
      <c r="Y730" s="56">
        <v>2.7380000000000002E-2</v>
      </c>
      <c r="Z730" s="56">
        <v>1.2889999999999999E-2</v>
      </c>
      <c r="AA730" s="56">
        <v>0</v>
      </c>
      <c r="AB730" s="56">
        <v>1.9090000000000162E-2</v>
      </c>
      <c r="AC730" s="56">
        <v>0</v>
      </c>
      <c r="AE730" s="271">
        <f t="shared" si="34"/>
        <v>1</v>
      </c>
      <c r="AG730" s="192">
        <f t="shared" si="35"/>
        <v>0.35359000000000024</v>
      </c>
    </row>
    <row r="731" spans="1:33" x14ac:dyDescent="0.25">
      <c r="A731" s="1">
        <v>1997</v>
      </c>
      <c r="B731" s="1" t="s">
        <v>26</v>
      </c>
      <c r="C731" s="1" t="str">
        <f t="shared" si="33"/>
        <v>1997YTDefault</v>
      </c>
      <c r="D731" s="56">
        <v>0.12028</v>
      </c>
      <c r="E731" s="56">
        <v>0.17106000000000002</v>
      </c>
      <c r="F731" s="56">
        <v>0</v>
      </c>
      <c r="G731" s="56">
        <v>0.10952999999999999</v>
      </c>
      <c r="H731" s="56">
        <v>0.11417999999999999</v>
      </c>
      <c r="I731" s="56">
        <v>0</v>
      </c>
      <c r="J731" s="56">
        <v>0</v>
      </c>
      <c r="K731" s="56">
        <v>0</v>
      </c>
      <c r="L731" s="56">
        <v>0</v>
      </c>
      <c r="M731" s="56">
        <v>0</v>
      </c>
      <c r="N731" s="56">
        <v>0</v>
      </c>
      <c r="O731" s="56">
        <v>1.1639999999999999E-2</v>
      </c>
      <c r="P731" s="56">
        <v>7.5310000000000002E-2</v>
      </c>
      <c r="Q731" s="56">
        <v>2.572E-2</v>
      </c>
      <c r="R731" s="56">
        <v>0.10077</v>
      </c>
      <c r="S731" s="56">
        <v>7.0349999999999996E-2</v>
      </c>
      <c r="T731" s="56">
        <v>4.7080000000000004E-2</v>
      </c>
      <c r="U731" s="56">
        <v>1.6420000000000001E-2</v>
      </c>
      <c r="V731" s="56">
        <v>0</v>
      </c>
      <c r="W731" s="56">
        <v>0</v>
      </c>
      <c r="X731" s="56">
        <v>1.89E-2</v>
      </c>
      <c r="Y731" s="56">
        <v>5.3579999999999996E-2</v>
      </c>
      <c r="Z731" s="56">
        <v>2.5230000000000002E-2</v>
      </c>
      <c r="AA731" s="56">
        <v>0</v>
      </c>
      <c r="AB731" s="56">
        <v>3.9950000000000041E-2</v>
      </c>
      <c r="AC731" s="56">
        <v>0</v>
      </c>
      <c r="AE731" s="271">
        <f t="shared" si="34"/>
        <v>1</v>
      </c>
      <c r="AG731" s="192">
        <f t="shared" si="35"/>
        <v>0.39800000000000013</v>
      </c>
    </row>
    <row r="732" spans="1:33" x14ac:dyDescent="0.25">
      <c r="A732" s="1">
        <v>1997</v>
      </c>
      <c r="B732" s="1" t="s">
        <v>24</v>
      </c>
      <c r="C732" s="1" t="str">
        <f t="shared" si="33"/>
        <v>1997NTDefault</v>
      </c>
      <c r="D732" s="280">
        <v>0.19618312954598019</v>
      </c>
      <c r="E732" s="280">
        <v>0.21528544017717463</v>
      </c>
      <c r="F732" s="280">
        <v>2.3003099946693206E-2</v>
      </c>
      <c r="G732" s="280">
        <v>0.19089401520645849</v>
      </c>
      <c r="H732" s="280">
        <v>1.1024240417055345E-2</v>
      </c>
      <c r="I732" s="280">
        <v>4.0357295452791667E-2</v>
      </c>
      <c r="J732" s="280">
        <v>3.4999999999999997E-5</v>
      </c>
      <c r="K732" s="280">
        <v>7.4480069930069645E-4</v>
      </c>
      <c r="L732" s="280">
        <v>7.8747481360164264E-3</v>
      </c>
      <c r="M732" s="280">
        <v>0</v>
      </c>
      <c r="N732" s="280">
        <v>0</v>
      </c>
      <c r="O732" s="280">
        <v>8.4252758274824101E-3</v>
      </c>
      <c r="P732" s="280">
        <v>1.0839160839160814E-2</v>
      </c>
      <c r="Q732" s="280">
        <v>0.15632749999999998</v>
      </c>
      <c r="R732" s="280">
        <v>4.5499999999999994E-3</v>
      </c>
      <c r="S732" s="280">
        <v>9.5789376745620949E-2</v>
      </c>
      <c r="T732" s="280">
        <v>1.8154054046755616E-2</v>
      </c>
      <c r="U732" s="280">
        <v>1.3299575306338553E-2</v>
      </c>
      <c r="V732" s="280">
        <v>0</v>
      </c>
      <c r="W732" s="280"/>
      <c r="X732" s="280">
        <v>2.2347517482517463E-3</v>
      </c>
      <c r="Y732" s="280">
        <v>0</v>
      </c>
      <c r="Z732" s="280">
        <v>0</v>
      </c>
      <c r="AA732" s="280">
        <v>0</v>
      </c>
      <c r="AB732" s="280">
        <v>4.6110359049175266E-3</v>
      </c>
      <c r="AC732" s="280">
        <v>3.0800000000000001E-4</v>
      </c>
      <c r="AE732" s="271">
        <f t="shared" si="34"/>
        <v>0.99994049999999812</v>
      </c>
      <c r="AG732" s="192">
        <f t="shared" si="35"/>
        <v>0.29527429375188441</v>
      </c>
    </row>
    <row r="733" spans="1:33" x14ac:dyDescent="0.25">
      <c r="A733" s="1">
        <v>1997</v>
      </c>
      <c r="B733" s="1" t="s">
        <v>25</v>
      </c>
      <c r="C733" s="1" t="str">
        <f t="shared" si="33"/>
        <v>1997NUDefault</v>
      </c>
      <c r="D733" s="56">
        <v>0.12197</v>
      </c>
      <c r="E733" s="56">
        <v>0.17448</v>
      </c>
      <c r="F733" s="56">
        <v>0</v>
      </c>
      <c r="G733" s="56">
        <v>0.11063000000000001</v>
      </c>
      <c r="H733" s="56">
        <v>0.11579</v>
      </c>
      <c r="I733" s="56">
        <v>0</v>
      </c>
      <c r="J733" s="56">
        <v>0</v>
      </c>
      <c r="K733" s="56">
        <v>0</v>
      </c>
      <c r="L733" s="56">
        <v>0</v>
      </c>
      <c r="M733" s="56">
        <v>0</v>
      </c>
      <c r="N733" s="56">
        <v>0</v>
      </c>
      <c r="O733" s="56">
        <v>2.7130000000000001E-2</v>
      </c>
      <c r="P733" s="56">
        <v>5.0229999999999997E-2</v>
      </c>
      <c r="Q733" s="56">
        <v>3.0190000000000002E-2</v>
      </c>
      <c r="R733" s="56">
        <v>0.10177</v>
      </c>
      <c r="S733" s="56">
        <v>6.5659999999999996E-2</v>
      </c>
      <c r="T733" s="56">
        <v>4.5789999999999997E-2</v>
      </c>
      <c r="U733" s="56">
        <v>2.2559999999999997E-2</v>
      </c>
      <c r="V733" s="56">
        <v>0</v>
      </c>
      <c r="W733" s="56">
        <v>0</v>
      </c>
      <c r="X733" s="56">
        <v>1.3849999999999999E-2</v>
      </c>
      <c r="Y733" s="56">
        <v>5.4120000000000001E-2</v>
      </c>
      <c r="Z733" s="56">
        <v>2.5479999999999999E-2</v>
      </c>
      <c r="AA733" s="56">
        <v>0</v>
      </c>
      <c r="AB733" s="56">
        <v>4.0350000000000108E-2</v>
      </c>
      <c r="AC733" s="56">
        <v>0</v>
      </c>
      <c r="AE733" s="271">
        <f t="shared" si="34"/>
        <v>1</v>
      </c>
      <c r="AG733" s="192">
        <f t="shared" si="35"/>
        <v>0.39977000000000007</v>
      </c>
    </row>
    <row r="734" spans="1:33" x14ac:dyDescent="0.25">
      <c r="A734" s="1">
        <v>1997</v>
      </c>
      <c r="B734" s="1" t="s">
        <v>20</v>
      </c>
      <c r="C734" s="1" t="str">
        <f t="shared" si="33"/>
        <v>1997NBDefault</v>
      </c>
      <c r="D734" s="223">
        <v>0.13986000000000001</v>
      </c>
      <c r="E734" s="223">
        <v>0.20638999999999999</v>
      </c>
      <c r="F734" s="280">
        <v>0.11418</v>
      </c>
      <c r="G734" s="223">
        <v>5.2519999999999997E-2</v>
      </c>
      <c r="H734" s="280">
        <v>1.8589999999999999E-2</v>
      </c>
      <c r="I734" s="56">
        <v>0</v>
      </c>
      <c r="J734" s="56">
        <v>0</v>
      </c>
      <c r="K734" s="56">
        <v>0</v>
      </c>
      <c r="L734" s="56">
        <v>7.8920000000000004E-2</v>
      </c>
      <c r="M734" s="56">
        <v>0</v>
      </c>
      <c r="N734" s="56">
        <v>0</v>
      </c>
      <c r="O734" s="56">
        <v>0.11650000000000001</v>
      </c>
      <c r="P734" s="56">
        <v>1.9210000000000001E-2</v>
      </c>
      <c r="Q734" s="56">
        <v>1.2669999999999999E-2</v>
      </c>
      <c r="R734" s="56">
        <v>4.3949999999999996E-2</v>
      </c>
      <c r="S734" s="56">
        <v>8.6120000000000002E-2</v>
      </c>
      <c r="T734" s="56">
        <v>4.1130000000000007E-2</v>
      </c>
      <c r="U734" s="56">
        <v>2.4049999999999998E-2</v>
      </c>
      <c r="V734" s="56">
        <v>0</v>
      </c>
      <c r="W734" s="56">
        <v>0</v>
      </c>
      <c r="X734" s="56">
        <v>9.8700000000000003E-3</v>
      </c>
      <c r="Y734" s="56">
        <v>2.4500000000000001E-2</v>
      </c>
      <c r="Z734" s="56">
        <v>1.153E-2</v>
      </c>
      <c r="AA734" s="56">
        <v>0</v>
      </c>
      <c r="AB734" s="56">
        <v>9.9999999999544897E-6</v>
      </c>
      <c r="AC734" s="56">
        <v>0</v>
      </c>
      <c r="AE734" s="271">
        <f t="shared" si="34"/>
        <v>1</v>
      </c>
      <c r="AG734" s="192">
        <f t="shared" si="35"/>
        <v>0.25382999999999994</v>
      </c>
    </row>
    <row r="735" spans="1:33" x14ac:dyDescent="0.25">
      <c r="A735" s="1">
        <v>1997</v>
      </c>
      <c r="B735" s="1" t="s">
        <v>14</v>
      </c>
      <c r="C735" s="1" t="str">
        <f t="shared" si="33"/>
        <v>1997ABDefault</v>
      </c>
      <c r="D735" s="56">
        <v>0.15275</v>
      </c>
      <c r="E735" s="56">
        <v>0.23983000000000002</v>
      </c>
      <c r="F735" s="56">
        <v>0</v>
      </c>
      <c r="G735" s="56">
        <v>7.4749999999999997E-2</v>
      </c>
      <c r="H735" s="56">
        <v>0.14501</v>
      </c>
      <c r="I735" s="56">
        <v>0</v>
      </c>
      <c r="J735" s="56">
        <v>0</v>
      </c>
      <c r="K735" s="56">
        <v>0</v>
      </c>
      <c r="L735" s="56">
        <v>2.8990000000000002E-2</v>
      </c>
      <c r="M735" s="56">
        <v>0</v>
      </c>
      <c r="N735" s="56">
        <v>0</v>
      </c>
      <c r="O735" s="56">
        <v>2.2599999999999999E-2</v>
      </c>
      <c r="P735" s="56">
        <v>3.9890000000000002E-2</v>
      </c>
      <c r="Q735" s="56">
        <v>2.1930000000000002E-2</v>
      </c>
      <c r="R735" s="56">
        <v>2.886E-2</v>
      </c>
      <c r="S735" s="56">
        <v>8.1050000000000011E-2</v>
      </c>
      <c r="T735" s="56">
        <v>5.1849999999999993E-2</v>
      </c>
      <c r="U735" s="56">
        <v>1.6899999999999998E-2</v>
      </c>
      <c r="V735" s="56">
        <v>0</v>
      </c>
      <c r="W735" s="56">
        <v>0</v>
      </c>
      <c r="X735" s="56">
        <v>1.208E-2</v>
      </c>
      <c r="Y735" s="56">
        <v>2.0039999999999999E-2</v>
      </c>
      <c r="Z735" s="56">
        <v>3.5630000000000002E-2</v>
      </c>
      <c r="AA735" s="56">
        <v>0</v>
      </c>
      <c r="AB735" s="56">
        <v>2.7840000000000198E-2</v>
      </c>
      <c r="AC735" s="56">
        <v>0</v>
      </c>
      <c r="AE735" s="271">
        <f t="shared" si="34"/>
        <v>1</v>
      </c>
      <c r="AG735" s="192">
        <f t="shared" si="35"/>
        <v>0.29618000000000022</v>
      </c>
    </row>
    <row r="736" spans="1:33" x14ac:dyDescent="0.25">
      <c r="A736" s="1">
        <v>1997</v>
      </c>
      <c r="B736" s="1" t="s">
        <v>22</v>
      </c>
      <c r="C736" s="1" t="str">
        <f t="shared" si="33"/>
        <v>1997NSDefault</v>
      </c>
      <c r="D736" s="56">
        <v>8.771000000000001E-2</v>
      </c>
      <c r="E736" s="56">
        <v>0.27184000000000003</v>
      </c>
      <c r="F736" s="56">
        <v>0</v>
      </c>
      <c r="G736" s="56">
        <v>3.8330000000000003E-2</v>
      </c>
      <c r="H736" s="56">
        <v>8.3260000000000001E-2</v>
      </c>
      <c r="I736" s="56">
        <v>0</v>
      </c>
      <c r="J736" s="56">
        <v>0</v>
      </c>
      <c r="K736" s="56">
        <v>0</v>
      </c>
      <c r="L736" s="56">
        <v>6.3939999999999997E-2</v>
      </c>
      <c r="M736" s="56">
        <v>0</v>
      </c>
      <c r="N736" s="56">
        <v>0</v>
      </c>
      <c r="O736" s="56">
        <v>5.7590000000000002E-2</v>
      </c>
      <c r="P736" s="56">
        <v>3.619E-2</v>
      </c>
      <c r="Q736" s="56">
        <v>4.249E-2</v>
      </c>
      <c r="R736" s="56">
        <v>3.6260000000000001E-2</v>
      </c>
      <c r="S736" s="56">
        <v>0.15454000000000001</v>
      </c>
      <c r="T736" s="56">
        <v>5.425E-2</v>
      </c>
      <c r="U736" s="56">
        <v>1.77E-2</v>
      </c>
      <c r="V736" s="56">
        <v>0</v>
      </c>
      <c r="W736" s="56">
        <v>0</v>
      </c>
      <c r="X736" s="56">
        <v>2.6190000000000001E-2</v>
      </c>
      <c r="Y736" s="56">
        <v>2.0209999999999999E-2</v>
      </c>
      <c r="Z736" s="56">
        <v>9.5099999999999994E-3</v>
      </c>
      <c r="AA736" s="56">
        <v>0</v>
      </c>
      <c r="AB736" s="56">
        <v>-1.0000000000065512E-5</v>
      </c>
      <c r="AC736" s="56">
        <v>0</v>
      </c>
      <c r="AE736" s="271">
        <f t="shared" si="34"/>
        <v>1</v>
      </c>
      <c r="AG736" s="192">
        <f t="shared" si="35"/>
        <v>0.36113999999999996</v>
      </c>
    </row>
    <row r="737" spans="1:33" x14ac:dyDescent="0.25">
      <c r="A737" s="1">
        <v>1997</v>
      </c>
      <c r="B737" s="1" t="s">
        <v>21</v>
      </c>
      <c r="C737" s="1" t="str">
        <f t="shared" si="33"/>
        <v>1997NLDefault</v>
      </c>
      <c r="D737" s="56">
        <v>0.17146999999999998</v>
      </c>
      <c r="E737" s="56">
        <v>0.28588000000000002</v>
      </c>
      <c r="F737" s="56">
        <v>0</v>
      </c>
      <c r="G737" s="56">
        <v>2.6669999999999999E-2</v>
      </c>
      <c r="H737" s="56">
        <v>0.16277999999999998</v>
      </c>
      <c r="I737" s="56">
        <v>0</v>
      </c>
      <c r="J737" s="56">
        <v>0</v>
      </c>
      <c r="K737" s="56">
        <v>0</v>
      </c>
      <c r="L737" s="56">
        <v>2.3540000000000002E-2</v>
      </c>
      <c r="M737" s="56">
        <v>0</v>
      </c>
      <c r="N737" s="56">
        <v>0</v>
      </c>
      <c r="O737" s="56">
        <v>3.2149999999999998E-2</v>
      </c>
      <c r="P737" s="56">
        <v>4.8090000000000001E-2</v>
      </c>
      <c r="Q737" s="56">
        <v>1.7150000000000002E-2</v>
      </c>
      <c r="R737" s="56">
        <v>1.5560000000000001E-2</v>
      </c>
      <c r="S737" s="56">
        <v>9.7959999999999992E-2</v>
      </c>
      <c r="T737" s="56">
        <v>4.657E-2</v>
      </c>
      <c r="U737" s="56">
        <v>2.742E-2</v>
      </c>
      <c r="V737" s="56">
        <v>0</v>
      </c>
      <c r="W737" s="56">
        <v>0</v>
      </c>
      <c r="X737" s="56">
        <v>2.5910000000000002E-2</v>
      </c>
      <c r="Y737" s="56">
        <v>8.8699999999999994E-3</v>
      </c>
      <c r="Z737" s="56">
        <v>4.1700000000000001E-3</v>
      </c>
      <c r="AA737" s="56">
        <v>0</v>
      </c>
      <c r="AB737" s="56">
        <v>5.8099999999998708E-3</v>
      </c>
      <c r="AC737" s="56">
        <v>0</v>
      </c>
      <c r="AE737" s="271">
        <f t="shared" si="34"/>
        <v>1</v>
      </c>
      <c r="AG737" s="192">
        <f t="shared" si="35"/>
        <v>0.24941999999999986</v>
      </c>
    </row>
    <row r="738" spans="1:33" x14ac:dyDescent="0.25">
      <c r="A738" s="1">
        <v>1997</v>
      </c>
      <c r="B738" s="1" t="s">
        <v>19</v>
      </c>
      <c r="C738" s="1" t="str">
        <f t="shared" si="33"/>
        <v>1997QCDefault</v>
      </c>
      <c r="D738" s="56">
        <v>0.11388</v>
      </c>
      <c r="E738" s="56">
        <v>0.28944999999999999</v>
      </c>
      <c r="F738" s="56">
        <v>0</v>
      </c>
      <c r="G738" s="56">
        <v>9.8909999999999998E-2</v>
      </c>
      <c r="H738" s="56">
        <v>0.10811</v>
      </c>
      <c r="I738" s="56">
        <v>0</v>
      </c>
      <c r="J738" s="56">
        <v>0</v>
      </c>
      <c r="K738" s="56">
        <v>0</v>
      </c>
      <c r="L738" s="56">
        <v>1.6080000000000001E-2</v>
      </c>
      <c r="M738" s="56">
        <v>0</v>
      </c>
      <c r="N738" s="56">
        <v>0</v>
      </c>
      <c r="O738" s="56">
        <v>3.8800000000000001E-2</v>
      </c>
      <c r="P738" s="56">
        <v>1.0589999999999999E-2</v>
      </c>
      <c r="Q738" s="56">
        <v>1.3979999999999999E-2</v>
      </c>
      <c r="R738" s="56">
        <v>6.6020000000000009E-2</v>
      </c>
      <c r="S738" s="56">
        <v>7.4099999999999999E-2</v>
      </c>
      <c r="T738" s="56">
        <v>4.4180000000000004E-2</v>
      </c>
      <c r="U738" s="56">
        <v>3.7629999999999997E-2</v>
      </c>
      <c r="V738" s="56">
        <v>0</v>
      </c>
      <c r="W738" s="56">
        <v>0</v>
      </c>
      <c r="X738" s="56">
        <v>9.2700000000000005E-3</v>
      </c>
      <c r="Y738" s="56">
        <v>3.6520000000000004E-2</v>
      </c>
      <c r="Z738" s="56">
        <v>1.719E-2</v>
      </c>
      <c r="AA738" s="56">
        <v>0</v>
      </c>
      <c r="AB738" s="56">
        <v>2.5290000000000035E-2</v>
      </c>
      <c r="AC738" s="56">
        <v>0</v>
      </c>
      <c r="AE738" s="271">
        <f t="shared" si="34"/>
        <v>1</v>
      </c>
      <c r="AG738" s="192">
        <f t="shared" si="35"/>
        <v>0.32418000000000002</v>
      </c>
    </row>
    <row r="739" spans="1:33" x14ac:dyDescent="0.25">
      <c r="A739" s="1">
        <v>1997</v>
      </c>
      <c r="B739" s="1" t="s">
        <v>17</v>
      </c>
      <c r="C739" s="1" t="str">
        <f t="shared" si="33"/>
        <v>1997MBDefault</v>
      </c>
      <c r="D739" s="56">
        <v>0.15736</v>
      </c>
      <c r="E739" s="56">
        <v>0.29511999999999999</v>
      </c>
      <c r="F739" s="56">
        <v>0</v>
      </c>
      <c r="G739" s="56">
        <v>4.9880000000000008E-2</v>
      </c>
      <c r="H739" s="56">
        <v>0.14931</v>
      </c>
      <c r="I739" s="56">
        <v>0</v>
      </c>
      <c r="J739" s="56">
        <v>0</v>
      </c>
      <c r="K739" s="56">
        <v>0</v>
      </c>
      <c r="L739" s="56">
        <v>1.7569999999999999E-2</v>
      </c>
      <c r="M739" s="56">
        <v>0</v>
      </c>
      <c r="N739" s="56">
        <v>0</v>
      </c>
      <c r="O739" s="56">
        <v>7.9310000000000005E-2</v>
      </c>
      <c r="P739" s="56">
        <v>1.575E-2</v>
      </c>
      <c r="Q739" s="56">
        <v>1.5109999999999998E-2</v>
      </c>
      <c r="R739" s="56">
        <v>2.5249999999999998E-2</v>
      </c>
      <c r="S739" s="56">
        <v>8.5260000000000002E-2</v>
      </c>
      <c r="T739" s="56">
        <v>4.4130000000000003E-2</v>
      </c>
      <c r="U739" s="56">
        <v>3.1960000000000002E-2</v>
      </c>
      <c r="V739" s="56">
        <v>0</v>
      </c>
      <c r="W739" s="56">
        <v>0</v>
      </c>
      <c r="X739" s="56">
        <v>4.4200000000000003E-3</v>
      </c>
      <c r="Y739" s="56">
        <v>1.321E-2</v>
      </c>
      <c r="Z739" s="56">
        <v>6.2199999999999998E-3</v>
      </c>
      <c r="AA739" s="56">
        <v>0</v>
      </c>
      <c r="AB739" s="56">
        <v>1.0140000000000149E-2</v>
      </c>
      <c r="AC739" s="56">
        <v>0</v>
      </c>
      <c r="AE739" s="271">
        <f t="shared" si="34"/>
        <v>1</v>
      </c>
      <c r="AG739" s="192">
        <f t="shared" si="35"/>
        <v>0.23570000000000016</v>
      </c>
    </row>
    <row r="740" spans="1:33" x14ac:dyDescent="0.25">
      <c r="A740" s="1">
        <v>1997</v>
      </c>
      <c r="B740" s="1" t="s">
        <v>16</v>
      </c>
      <c r="C740" s="1" t="str">
        <f t="shared" si="33"/>
        <v>1997SKDefault</v>
      </c>
      <c r="D740" s="56">
        <v>0.18713000000000002</v>
      </c>
      <c r="E740" s="56">
        <v>0.32475999999999999</v>
      </c>
      <c r="F740" s="56">
        <v>0</v>
      </c>
      <c r="G740" s="56">
        <v>4.333E-2</v>
      </c>
      <c r="H740" s="56">
        <v>0.17765</v>
      </c>
      <c r="I740" s="56">
        <v>0</v>
      </c>
      <c r="J740" s="56">
        <v>0</v>
      </c>
      <c r="K740" s="56">
        <v>0</v>
      </c>
      <c r="L740" s="56">
        <v>4.0439999999999997E-2</v>
      </c>
      <c r="M740" s="56">
        <v>0</v>
      </c>
      <c r="N740" s="56">
        <v>0</v>
      </c>
      <c r="O740" s="56">
        <v>1.762E-2</v>
      </c>
      <c r="P740" s="56">
        <v>9.8700000000000003E-3</v>
      </c>
      <c r="Q740" s="56">
        <v>0</v>
      </c>
      <c r="R740" s="56">
        <v>2.7480000000000001E-2</v>
      </c>
      <c r="S740" s="56">
        <v>7.6539999999999997E-2</v>
      </c>
      <c r="T740" s="56">
        <v>4.6799999999999994E-2</v>
      </c>
      <c r="U740" s="56">
        <v>1.6299999999999999E-2</v>
      </c>
      <c r="V740" s="56">
        <v>0</v>
      </c>
      <c r="W740" s="56">
        <v>0</v>
      </c>
      <c r="X740" s="56">
        <v>0</v>
      </c>
      <c r="Y740" s="56">
        <v>1.4250000000000001E-2</v>
      </c>
      <c r="Z740" s="56">
        <v>6.7100000000000007E-3</v>
      </c>
      <c r="AA740" s="56">
        <v>0</v>
      </c>
      <c r="AB740" s="56">
        <v>1.112000000000013E-2</v>
      </c>
      <c r="AC740" s="56">
        <v>0</v>
      </c>
      <c r="AE740" s="271">
        <f t="shared" si="34"/>
        <v>1</v>
      </c>
      <c r="AG740" s="192">
        <f t="shared" si="35"/>
        <v>0.19920000000000015</v>
      </c>
    </row>
    <row r="741" spans="1:33" x14ac:dyDescent="0.25">
      <c r="A741" s="1">
        <v>1997</v>
      </c>
      <c r="B741" s="1" t="s">
        <v>18</v>
      </c>
      <c r="C741" s="1" t="str">
        <f t="shared" si="33"/>
        <v>1997ONDefault</v>
      </c>
      <c r="D741" s="56">
        <v>0.13316</v>
      </c>
      <c r="E741" s="56">
        <v>0.33051999999999998</v>
      </c>
      <c r="F741" s="56">
        <v>0</v>
      </c>
      <c r="G741" s="56">
        <v>6.8940000000000001E-2</v>
      </c>
      <c r="H741" s="56">
        <v>0.12640999999999999</v>
      </c>
      <c r="I741" s="56">
        <v>0</v>
      </c>
      <c r="J741" s="56">
        <v>0</v>
      </c>
      <c r="K741" s="56">
        <v>0</v>
      </c>
      <c r="L741" s="56">
        <v>1.1339999999999999E-2</v>
      </c>
      <c r="M741" s="56">
        <v>0</v>
      </c>
      <c r="N741" s="56">
        <v>0</v>
      </c>
      <c r="O741" s="56">
        <v>5.0039999999999994E-2</v>
      </c>
      <c r="P741" s="56">
        <v>1.3500000000000002E-2</v>
      </c>
      <c r="Q741" s="56">
        <v>1.7819999999999999E-2</v>
      </c>
      <c r="R741" s="56">
        <v>3.0769999999999999E-2</v>
      </c>
      <c r="S741" s="56">
        <v>9.4109999999999999E-2</v>
      </c>
      <c r="T741" s="56">
        <v>4.811E-2</v>
      </c>
      <c r="U741" s="56">
        <v>3.3579999999999999E-2</v>
      </c>
      <c r="V741" s="56">
        <v>0</v>
      </c>
      <c r="W741" s="56">
        <v>0</v>
      </c>
      <c r="X741" s="56">
        <v>4.5500000000000002E-3</v>
      </c>
      <c r="Y741" s="56">
        <v>1.7420000000000001E-2</v>
      </c>
      <c r="Z741" s="56">
        <v>8.199999999999999E-3</v>
      </c>
      <c r="AA741" s="56">
        <v>0</v>
      </c>
      <c r="AB741" s="56">
        <v>1.153000000000004E-2</v>
      </c>
      <c r="AC741" s="56">
        <v>0</v>
      </c>
      <c r="AD741" s="51"/>
      <c r="AE741" s="271">
        <f t="shared" si="34"/>
        <v>1</v>
      </c>
      <c r="AG741" s="192">
        <f t="shared" si="35"/>
        <v>0.26608999999999999</v>
      </c>
    </row>
    <row r="742" spans="1:33" x14ac:dyDescent="0.25">
      <c r="A742" s="1">
        <v>1997</v>
      </c>
      <c r="B742" s="1" t="s">
        <v>23</v>
      </c>
      <c r="C742" s="1" t="str">
        <f t="shared" si="33"/>
        <v>1997PEDefault</v>
      </c>
      <c r="D742" s="56">
        <v>7.3639999999999997E-2</v>
      </c>
      <c r="E742" s="56">
        <v>0.33866000000000002</v>
      </c>
      <c r="F742" s="56">
        <v>0</v>
      </c>
      <c r="G742" s="56">
        <v>8.1000000000000013E-3</v>
      </c>
      <c r="H742" s="56">
        <v>6.991E-2</v>
      </c>
      <c r="I742" s="56">
        <v>0</v>
      </c>
      <c r="J742" s="56">
        <v>0</v>
      </c>
      <c r="K742" s="56">
        <v>0</v>
      </c>
      <c r="L742" s="56">
        <v>6.0579999999999995E-2</v>
      </c>
      <c r="M742" s="56">
        <v>0</v>
      </c>
      <c r="N742" s="56">
        <v>0</v>
      </c>
      <c r="O742" s="56">
        <v>5.7229999999999996E-2</v>
      </c>
      <c r="P742" s="56">
        <v>4.5419999999999995E-2</v>
      </c>
      <c r="Q742" s="56">
        <v>4.6029999999999995E-2</v>
      </c>
      <c r="R742" s="56">
        <v>7.7200000000000003E-3</v>
      </c>
      <c r="S742" s="56">
        <v>0.18295000000000003</v>
      </c>
      <c r="T742" s="56">
        <v>5.4019999999999999E-2</v>
      </c>
      <c r="U742" s="56">
        <v>2.0560000000000002E-2</v>
      </c>
      <c r="V742" s="56">
        <v>0</v>
      </c>
      <c r="W742" s="56">
        <v>0</v>
      </c>
      <c r="X742" s="56">
        <v>2.5859999999999998E-2</v>
      </c>
      <c r="Y742" s="56">
        <v>4.3499999999999997E-3</v>
      </c>
      <c r="Z742" s="56">
        <v>2.0499999999999997E-3</v>
      </c>
      <c r="AA742" s="56">
        <v>0</v>
      </c>
      <c r="AB742" s="56">
        <v>2.9200000000000337E-3</v>
      </c>
      <c r="AC742" s="56">
        <v>0</v>
      </c>
      <c r="AE742" s="271">
        <f t="shared" si="34"/>
        <v>1</v>
      </c>
      <c r="AG742" s="192">
        <f t="shared" si="35"/>
        <v>0.3464600000000001</v>
      </c>
    </row>
    <row r="743" spans="1:33" x14ac:dyDescent="0.25">
      <c r="A743" s="1">
        <v>1998</v>
      </c>
      <c r="B743" s="1" t="s">
        <v>15</v>
      </c>
      <c r="C743" s="1" t="str">
        <f t="shared" si="33"/>
        <v>1998BCDefault</v>
      </c>
      <c r="D743" s="56">
        <v>0.15054000000000001</v>
      </c>
      <c r="E743" s="56">
        <v>0.15842999999999999</v>
      </c>
      <c r="F743" s="56">
        <v>0</v>
      </c>
      <c r="G743" s="56">
        <v>0.111</v>
      </c>
      <c r="H743" s="56">
        <v>0.14291000000000001</v>
      </c>
      <c r="I743" s="56">
        <v>0</v>
      </c>
      <c r="J743" s="56">
        <v>0</v>
      </c>
      <c r="K743" s="56">
        <v>0</v>
      </c>
      <c r="L743" s="56">
        <v>2.2320000000000003E-2</v>
      </c>
      <c r="M743" s="56">
        <v>0</v>
      </c>
      <c r="N743" s="56">
        <v>0</v>
      </c>
      <c r="O743" s="56">
        <v>2.6610000000000002E-2</v>
      </c>
      <c r="P743" s="56">
        <v>3.4599999999999999E-2</v>
      </c>
      <c r="Q743" s="56">
        <v>3.9E-2</v>
      </c>
      <c r="R743" s="56">
        <v>4.9690000000000005E-2</v>
      </c>
      <c r="S743" s="56">
        <v>0.11410000000000001</v>
      </c>
      <c r="T743" s="56">
        <v>3.9980000000000002E-2</v>
      </c>
      <c r="U743" s="56">
        <v>2.1940000000000001E-2</v>
      </c>
      <c r="V743" s="56">
        <v>0</v>
      </c>
      <c r="W743" s="56">
        <v>2.2320000000000003E-2</v>
      </c>
      <c r="X743" s="56">
        <v>7.1999999999999998E-3</v>
      </c>
      <c r="Y743" s="56">
        <v>2.7380000000000002E-2</v>
      </c>
      <c r="Z743" s="56">
        <v>1.2889999999999999E-2</v>
      </c>
      <c r="AA743" s="56">
        <v>0</v>
      </c>
      <c r="AB743" s="56">
        <v>1.9090000000000162E-2</v>
      </c>
      <c r="AC743" s="56">
        <v>0</v>
      </c>
      <c r="AE743" s="271">
        <f t="shared" si="34"/>
        <v>1</v>
      </c>
      <c r="AG743" s="192">
        <f t="shared" si="35"/>
        <v>0.35359000000000024</v>
      </c>
    </row>
    <row r="744" spans="1:33" x14ac:dyDescent="0.25">
      <c r="A744" s="1">
        <v>1998</v>
      </c>
      <c r="B744" s="1" t="s">
        <v>26</v>
      </c>
      <c r="C744" s="1" t="str">
        <f t="shared" si="33"/>
        <v>1998YTDefault</v>
      </c>
      <c r="D744" s="56">
        <v>0.12028</v>
      </c>
      <c r="E744" s="56">
        <v>0.17106000000000002</v>
      </c>
      <c r="F744" s="56">
        <v>0</v>
      </c>
      <c r="G744" s="56">
        <v>0.10952999999999999</v>
      </c>
      <c r="H744" s="56">
        <v>0.11417999999999999</v>
      </c>
      <c r="I744" s="56">
        <v>0</v>
      </c>
      <c r="J744" s="56">
        <v>0</v>
      </c>
      <c r="K744" s="56">
        <v>0</v>
      </c>
      <c r="L744" s="56">
        <v>0</v>
      </c>
      <c r="M744" s="56">
        <v>0</v>
      </c>
      <c r="N744" s="56">
        <v>0</v>
      </c>
      <c r="O744" s="56">
        <v>1.1639999999999999E-2</v>
      </c>
      <c r="P744" s="56">
        <v>7.5310000000000002E-2</v>
      </c>
      <c r="Q744" s="56">
        <v>2.572E-2</v>
      </c>
      <c r="R744" s="56">
        <v>0.10077</v>
      </c>
      <c r="S744" s="56">
        <v>7.0349999999999996E-2</v>
      </c>
      <c r="T744" s="56">
        <v>4.7080000000000004E-2</v>
      </c>
      <c r="U744" s="56">
        <v>1.6420000000000001E-2</v>
      </c>
      <c r="V744" s="56">
        <v>0</v>
      </c>
      <c r="W744" s="56">
        <v>0</v>
      </c>
      <c r="X744" s="56">
        <v>1.89E-2</v>
      </c>
      <c r="Y744" s="56">
        <v>5.3579999999999996E-2</v>
      </c>
      <c r="Z744" s="56">
        <v>2.5230000000000002E-2</v>
      </c>
      <c r="AA744" s="56">
        <v>0</v>
      </c>
      <c r="AB744" s="56">
        <v>3.9950000000000041E-2</v>
      </c>
      <c r="AC744" s="56">
        <v>0</v>
      </c>
      <c r="AE744" s="271">
        <f t="shared" si="34"/>
        <v>1</v>
      </c>
      <c r="AG744" s="192">
        <f t="shared" si="35"/>
        <v>0.39800000000000013</v>
      </c>
    </row>
    <row r="745" spans="1:33" x14ac:dyDescent="0.25">
      <c r="A745" s="1">
        <v>1998</v>
      </c>
      <c r="B745" s="1" t="s">
        <v>24</v>
      </c>
      <c r="C745" s="1" t="str">
        <f t="shared" si="33"/>
        <v>1998NTDefault</v>
      </c>
      <c r="D745" s="280">
        <v>0.19618312954598019</v>
      </c>
      <c r="E745" s="280">
        <v>0.21528544017717463</v>
      </c>
      <c r="F745" s="280">
        <v>2.3003099946693206E-2</v>
      </c>
      <c r="G745" s="280">
        <v>0.19089401520645849</v>
      </c>
      <c r="H745" s="280">
        <v>1.1024240417055345E-2</v>
      </c>
      <c r="I745" s="280">
        <v>4.0357295452791667E-2</v>
      </c>
      <c r="J745" s="280">
        <v>3.4999999999999997E-5</v>
      </c>
      <c r="K745" s="280">
        <v>7.4480069930069645E-4</v>
      </c>
      <c r="L745" s="280">
        <v>7.8747481360164264E-3</v>
      </c>
      <c r="M745" s="280">
        <v>0</v>
      </c>
      <c r="N745" s="280">
        <v>0</v>
      </c>
      <c r="O745" s="280">
        <v>8.4252758274824101E-3</v>
      </c>
      <c r="P745" s="280">
        <v>1.0839160839160814E-2</v>
      </c>
      <c r="Q745" s="280">
        <v>0.15632749999999998</v>
      </c>
      <c r="R745" s="280">
        <v>4.5499999999999994E-3</v>
      </c>
      <c r="S745" s="280">
        <v>9.5789376745620949E-2</v>
      </c>
      <c r="T745" s="280">
        <v>1.8154054046755616E-2</v>
      </c>
      <c r="U745" s="280">
        <v>1.3299575306338553E-2</v>
      </c>
      <c r="V745" s="280">
        <v>0</v>
      </c>
      <c r="W745" s="280"/>
      <c r="X745" s="280">
        <v>2.2347517482517463E-3</v>
      </c>
      <c r="Y745" s="280">
        <v>0</v>
      </c>
      <c r="Z745" s="280">
        <v>0</v>
      </c>
      <c r="AA745" s="280">
        <v>0</v>
      </c>
      <c r="AB745" s="280">
        <v>4.6110359049175266E-3</v>
      </c>
      <c r="AC745" s="280">
        <v>3.0800000000000001E-4</v>
      </c>
      <c r="AE745" s="271">
        <f t="shared" si="34"/>
        <v>0.99994049999999812</v>
      </c>
      <c r="AG745" s="192">
        <f t="shared" si="35"/>
        <v>0.29527429375188441</v>
      </c>
    </row>
    <row r="746" spans="1:33" x14ac:dyDescent="0.25">
      <c r="A746" s="1">
        <v>1998</v>
      </c>
      <c r="B746" s="1" t="s">
        <v>25</v>
      </c>
      <c r="C746" s="1" t="str">
        <f t="shared" si="33"/>
        <v>1998NUDefault</v>
      </c>
      <c r="D746" s="56">
        <v>0.12197</v>
      </c>
      <c r="E746" s="56">
        <v>0.17448</v>
      </c>
      <c r="F746" s="56">
        <v>0</v>
      </c>
      <c r="G746" s="56">
        <v>0.11063000000000001</v>
      </c>
      <c r="H746" s="56">
        <v>0.11579</v>
      </c>
      <c r="I746" s="56">
        <v>0</v>
      </c>
      <c r="J746" s="56">
        <v>0</v>
      </c>
      <c r="K746" s="56">
        <v>0</v>
      </c>
      <c r="L746" s="56">
        <v>0</v>
      </c>
      <c r="M746" s="56">
        <v>0</v>
      </c>
      <c r="N746" s="56">
        <v>0</v>
      </c>
      <c r="O746" s="56">
        <v>2.7130000000000001E-2</v>
      </c>
      <c r="P746" s="56">
        <v>5.0229999999999997E-2</v>
      </c>
      <c r="Q746" s="56">
        <v>3.0190000000000002E-2</v>
      </c>
      <c r="R746" s="56">
        <v>0.10177</v>
      </c>
      <c r="S746" s="56">
        <v>6.5659999999999996E-2</v>
      </c>
      <c r="T746" s="56">
        <v>4.5789999999999997E-2</v>
      </c>
      <c r="U746" s="56">
        <v>2.2559999999999997E-2</v>
      </c>
      <c r="V746" s="56">
        <v>0</v>
      </c>
      <c r="W746" s="56">
        <v>0</v>
      </c>
      <c r="X746" s="56">
        <v>1.3849999999999999E-2</v>
      </c>
      <c r="Y746" s="56">
        <v>5.4120000000000001E-2</v>
      </c>
      <c r="Z746" s="56">
        <v>2.5479999999999999E-2</v>
      </c>
      <c r="AA746" s="56">
        <v>0</v>
      </c>
      <c r="AB746" s="56">
        <v>4.0350000000000108E-2</v>
      </c>
      <c r="AC746" s="56">
        <v>0</v>
      </c>
      <c r="AE746" s="271">
        <f t="shared" si="34"/>
        <v>1</v>
      </c>
      <c r="AG746" s="192">
        <f t="shared" si="35"/>
        <v>0.39977000000000007</v>
      </c>
    </row>
    <row r="747" spans="1:33" x14ac:dyDescent="0.25">
      <c r="A747" s="1">
        <v>1998</v>
      </c>
      <c r="B747" s="1" t="s">
        <v>20</v>
      </c>
      <c r="C747" s="1" t="str">
        <f t="shared" si="33"/>
        <v>1998NBDefault</v>
      </c>
      <c r="D747" s="56">
        <v>0.13986000000000001</v>
      </c>
      <c r="E747" s="56">
        <v>0.20638999999999999</v>
      </c>
      <c r="F747" s="280">
        <v>0.11418</v>
      </c>
      <c r="G747" s="56">
        <v>5.2519999999999997E-2</v>
      </c>
      <c r="H747" s="280">
        <v>1.8589999999999999E-2</v>
      </c>
      <c r="I747" s="56">
        <v>0</v>
      </c>
      <c r="J747" s="56">
        <v>0</v>
      </c>
      <c r="K747" s="56">
        <v>0</v>
      </c>
      <c r="L747" s="56">
        <v>7.8920000000000004E-2</v>
      </c>
      <c r="M747" s="56">
        <v>0</v>
      </c>
      <c r="N747" s="56">
        <v>0</v>
      </c>
      <c r="O747" s="56">
        <v>0.11650000000000001</v>
      </c>
      <c r="P747" s="56">
        <v>1.9210000000000001E-2</v>
      </c>
      <c r="Q747" s="56">
        <v>1.2669999999999999E-2</v>
      </c>
      <c r="R747" s="56">
        <v>4.3949999999999996E-2</v>
      </c>
      <c r="S747" s="56">
        <v>8.6120000000000002E-2</v>
      </c>
      <c r="T747" s="56">
        <v>4.1130000000000007E-2</v>
      </c>
      <c r="U747" s="56">
        <v>2.4049999999999998E-2</v>
      </c>
      <c r="V747" s="56">
        <v>0</v>
      </c>
      <c r="W747" s="56">
        <v>0</v>
      </c>
      <c r="X747" s="56">
        <v>9.8700000000000003E-3</v>
      </c>
      <c r="Y747" s="56">
        <v>2.4500000000000001E-2</v>
      </c>
      <c r="Z747" s="56">
        <v>1.153E-2</v>
      </c>
      <c r="AA747" s="56">
        <v>0</v>
      </c>
      <c r="AB747" s="56">
        <v>9.9999999999544897E-6</v>
      </c>
      <c r="AC747" s="56">
        <v>0</v>
      </c>
      <c r="AD747" s="51"/>
      <c r="AE747" s="271">
        <f t="shared" si="34"/>
        <v>1</v>
      </c>
      <c r="AG747" s="192">
        <f t="shared" si="35"/>
        <v>0.25382999999999994</v>
      </c>
    </row>
    <row r="748" spans="1:33" x14ac:dyDescent="0.25">
      <c r="A748" s="1">
        <v>1998</v>
      </c>
      <c r="B748" s="1" t="s">
        <v>14</v>
      </c>
      <c r="C748" s="1" t="str">
        <f t="shared" si="33"/>
        <v>1998ABDefault</v>
      </c>
      <c r="D748" s="223">
        <v>0.15275</v>
      </c>
      <c r="E748" s="223">
        <v>0.23983000000000002</v>
      </c>
      <c r="F748" s="223">
        <v>0</v>
      </c>
      <c r="G748" s="223">
        <v>7.4749999999999997E-2</v>
      </c>
      <c r="H748" s="223">
        <v>0.14501</v>
      </c>
      <c r="I748" s="56">
        <v>0</v>
      </c>
      <c r="J748" s="56">
        <v>0</v>
      </c>
      <c r="K748" s="56">
        <v>0</v>
      </c>
      <c r="L748" s="56">
        <v>2.8990000000000002E-2</v>
      </c>
      <c r="M748" s="56">
        <v>0</v>
      </c>
      <c r="N748" s="56">
        <v>0</v>
      </c>
      <c r="O748" s="56">
        <v>2.2599999999999999E-2</v>
      </c>
      <c r="P748" s="56">
        <v>3.9890000000000002E-2</v>
      </c>
      <c r="Q748" s="56">
        <v>2.1930000000000002E-2</v>
      </c>
      <c r="R748" s="56">
        <v>2.886E-2</v>
      </c>
      <c r="S748" s="56">
        <v>8.1050000000000011E-2</v>
      </c>
      <c r="T748" s="56">
        <v>5.1849999999999993E-2</v>
      </c>
      <c r="U748" s="56">
        <v>1.6899999999999998E-2</v>
      </c>
      <c r="V748" s="56">
        <v>0</v>
      </c>
      <c r="W748" s="56">
        <v>0</v>
      </c>
      <c r="X748" s="56">
        <v>1.208E-2</v>
      </c>
      <c r="Y748" s="56">
        <v>2.0039999999999999E-2</v>
      </c>
      <c r="Z748" s="56">
        <v>3.5630000000000002E-2</v>
      </c>
      <c r="AA748" s="56">
        <v>0</v>
      </c>
      <c r="AB748" s="56">
        <v>2.7840000000000198E-2</v>
      </c>
      <c r="AC748" s="56">
        <v>0</v>
      </c>
      <c r="AE748" s="271">
        <f t="shared" si="34"/>
        <v>1</v>
      </c>
      <c r="AG748" s="192">
        <f t="shared" si="35"/>
        <v>0.29618000000000022</v>
      </c>
    </row>
    <row r="749" spans="1:33" x14ac:dyDescent="0.25">
      <c r="A749" s="1">
        <v>1998</v>
      </c>
      <c r="B749" s="1" t="s">
        <v>22</v>
      </c>
      <c r="C749" s="1" t="str">
        <f t="shared" si="33"/>
        <v>1998NSDefault</v>
      </c>
      <c r="D749" s="56">
        <v>8.771000000000001E-2</v>
      </c>
      <c r="E749" s="56">
        <v>0.27184000000000003</v>
      </c>
      <c r="F749" s="56">
        <v>0</v>
      </c>
      <c r="G749" s="56">
        <v>3.8330000000000003E-2</v>
      </c>
      <c r="H749" s="56">
        <v>8.3260000000000001E-2</v>
      </c>
      <c r="I749" s="56">
        <v>0</v>
      </c>
      <c r="J749" s="56">
        <v>0</v>
      </c>
      <c r="K749" s="56">
        <v>0</v>
      </c>
      <c r="L749" s="56">
        <v>6.3939999999999997E-2</v>
      </c>
      <c r="M749" s="56">
        <v>0</v>
      </c>
      <c r="N749" s="56">
        <v>0</v>
      </c>
      <c r="O749" s="56">
        <v>5.7590000000000002E-2</v>
      </c>
      <c r="P749" s="56">
        <v>3.619E-2</v>
      </c>
      <c r="Q749" s="56">
        <v>4.249E-2</v>
      </c>
      <c r="R749" s="56">
        <v>3.6260000000000001E-2</v>
      </c>
      <c r="S749" s="56">
        <v>0.15454000000000001</v>
      </c>
      <c r="T749" s="56">
        <v>5.425E-2</v>
      </c>
      <c r="U749" s="56">
        <v>1.77E-2</v>
      </c>
      <c r="V749" s="56">
        <v>0</v>
      </c>
      <c r="W749" s="56">
        <v>0</v>
      </c>
      <c r="X749" s="56">
        <v>2.6190000000000001E-2</v>
      </c>
      <c r="Y749" s="56">
        <v>2.0209999999999999E-2</v>
      </c>
      <c r="Z749" s="56">
        <v>9.5099999999999994E-3</v>
      </c>
      <c r="AA749" s="56">
        <v>0</v>
      </c>
      <c r="AB749" s="56">
        <v>-1.0000000000065512E-5</v>
      </c>
      <c r="AC749" s="56">
        <v>0</v>
      </c>
      <c r="AE749" s="271">
        <f t="shared" si="34"/>
        <v>1</v>
      </c>
      <c r="AG749" s="192">
        <f t="shared" si="35"/>
        <v>0.36113999999999996</v>
      </c>
    </row>
    <row r="750" spans="1:33" x14ac:dyDescent="0.25">
      <c r="A750" s="1">
        <v>1998</v>
      </c>
      <c r="B750" s="1" t="s">
        <v>21</v>
      </c>
      <c r="C750" s="1" t="str">
        <f t="shared" si="33"/>
        <v>1998NLDefault</v>
      </c>
      <c r="D750" s="56">
        <v>0.17146999999999998</v>
      </c>
      <c r="E750" s="56">
        <v>0.28588000000000002</v>
      </c>
      <c r="F750" s="56">
        <v>0</v>
      </c>
      <c r="G750" s="56">
        <v>2.6669999999999999E-2</v>
      </c>
      <c r="H750" s="56">
        <v>0.16277999999999998</v>
      </c>
      <c r="I750" s="56">
        <v>0</v>
      </c>
      <c r="J750" s="56">
        <v>0</v>
      </c>
      <c r="K750" s="56">
        <v>0</v>
      </c>
      <c r="L750" s="56">
        <v>2.3540000000000002E-2</v>
      </c>
      <c r="M750" s="56">
        <v>0</v>
      </c>
      <c r="N750" s="56">
        <v>0</v>
      </c>
      <c r="O750" s="56">
        <v>3.2149999999999998E-2</v>
      </c>
      <c r="P750" s="56">
        <v>4.8090000000000001E-2</v>
      </c>
      <c r="Q750" s="56">
        <v>1.7150000000000002E-2</v>
      </c>
      <c r="R750" s="56">
        <v>1.5560000000000001E-2</v>
      </c>
      <c r="S750" s="56">
        <v>9.7959999999999992E-2</v>
      </c>
      <c r="T750" s="56">
        <v>4.657E-2</v>
      </c>
      <c r="U750" s="56">
        <v>2.742E-2</v>
      </c>
      <c r="V750" s="56">
        <v>0</v>
      </c>
      <c r="W750" s="56">
        <v>0</v>
      </c>
      <c r="X750" s="56">
        <v>2.5910000000000002E-2</v>
      </c>
      <c r="Y750" s="56">
        <v>8.8699999999999994E-3</v>
      </c>
      <c r="Z750" s="56">
        <v>4.1700000000000001E-3</v>
      </c>
      <c r="AA750" s="56">
        <v>0</v>
      </c>
      <c r="AB750" s="56">
        <v>5.8099999999998708E-3</v>
      </c>
      <c r="AC750" s="56">
        <v>0</v>
      </c>
      <c r="AE750" s="271">
        <f t="shared" si="34"/>
        <v>1</v>
      </c>
      <c r="AG750" s="192">
        <f t="shared" si="35"/>
        <v>0.24941999999999986</v>
      </c>
    </row>
    <row r="751" spans="1:33" x14ac:dyDescent="0.25">
      <c r="A751" s="1">
        <v>1998</v>
      </c>
      <c r="B751" s="1" t="s">
        <v>19</v>
      </c>
      <c r="C751" s="1" t="str">
        <f t="shared" si="33"/>
        <v>1998QCDefault</v>
      </c>
      <c r="D751" s="56">
        <v>0.11388</v>
      </c>
      <c r="E751" s="56">
        <v>0.28944999999999999</v>
      </c>
      <c r="F751" s="56">
        <v>0</v>
      </c>
      <c r="G751" s="56">
        <v>9.8909999999999998E-2</v>
      </c>
      <c r="H751" s="56">
        <v>0.10811</v>
      </c>
      <c r="I751" s="56">
        <v>0</v>
      </c>
      <c r="J751" s="56">
        <v>0</v>
      </c>
      <c r="K751" s="56">
        <v>0</v>
      </c>
      <c r="L751" s="56">
        <v>1.6080000000000001E-2</v>
      </c>
      <c r="M751" s="56">
        <v>0</v>
      </c>
      <c r="N751" s="56">
        <v>0</v>
      </c>
      <c r="O751" s="56">
        <v>3.8800000000000001E-2</v>
      </c>
      <c r="P751" s="56">
        <v>1.0589999999999999E-2</v>
      </c>
      <c r="Q751" s="56">
        <v>1.3979999999999999E-2</v>
      </c>
      <c r="R751" s="56">
        <v>6.6020000000000009E-2</v>
      </c>
      <c r="S751" s="56">
        <v>7.4099999999999999E-2</v>
      </c>
      <c r="T751" s="56">
        <v>4.4180000000000004E-2</v>
      </c>
      <c r="U751" s="56">
        <v>3.7629999999999997E-2</v>
      </c>
      <c r="V751" s="56">
        <v>0</v>
      </c>
      <c r="W751" s="56">
        <v>0</v>
      </c>
      <c r="X751" s="56">
        <v>9.2700000000000005E-3</v>
      </c>
      <c r="Y751" s="56">
        <v>3.6520000000000004E-2</v>
      </c>
      <c r="Z751" s="56">
        <v>1.719E-2</v>
      </c>
      <c r="AA751" s="56">
        <v>0</v>
      </c>
      <c r="AB751" s="56">
        <v>2.5290000000000035E-2</v>
      </c>
      <c r="AC751" s="56">
        <v>0</v>
      </c>
      <c r="AE751" s="271">
        <f t="shared" si="34"/>
        <v>1</v>
      </c>
      <c r="AG751" s="192">
        <f t="shared" si="35"/>
        <v>0.32418000000000002</v>
      </c>
    </row>
    <row r="752" spans="1:33" x14ac:dyDescent="0.25">
      <c r="A752" s="1">
        <v>1998</v>
      </c>
      <c r="B752" s="1" t="s">
        <v>17</v>
      </c>
      <c r="C752" s="1" t="str">
        <f t="shared" si="33"/>
        <v>1998MBDefault</v>
      </c>
      <c r="D752" s="56">
        <v>0.15736</v>
      </c>
      <c r="E752" s="56">
        <v>0.29511999999999999</v>
      </c>
      <c r="F752" s="56">
        <v>0</v>
      </c>
      <c r="G752" s="56">
        <v>4.9880000000000008E-2</v>
      </c>
      <c r="H752" s="56">
        <v>0.14931</v>
      </c>
      <c r="I752" s="56">
        <v>0</v>
      </c>
      <c r="J752" s="56">
        <v>0</v>
      </c>
      <c r="K752" s="56">
        <v>0</v>
      </c>
      <c r="L752" s="56">
        <v>1.7569999999999999E-2</v>
      </c>
      <c r="M752" s="56">
        <v>0</v>
      </c>
      <c r="N752" s="56">
        <v>0</v>
      </c>
      <c r="O752" s="56">
        <v>7.9310000000000005E-2</v>
      </c>
      <c r="P752" s="56">
        <v>1.575E-2</v>
      </c>
      <c r="Q752" s="56">
        <v>1.5109999999999998E-2</v>
      </c>
      <c r="R752" s="56">
        <v>2.5249999999999998E-2</v>
      </c>
      <c r="S752" s="56">
        <v>8.5260000000000002E-2</v>
      </c>
      <c r="T752" s="56">
        <v>4.4130000000000003E-2</v>
      </c>
      <c r="U752" s="56">
        <v>3.1960000000000002E-2</v>
      </c>
      <c r="V752" s="56">
        <v>0</v>
      </c>
      <c r="W752" s="56">
        <v>0</v>
      </c>
      <c r="X752" s="56">
        <v>4.4200000000000003E-3</v>
      </c>
      <c r="Y752" s="56">
        <v>1.321E-2</v>
      </c>
      <c r="Z752" s="56">
        <v>6.2199999999999998E-3</v>
      </c>
      <c r="AA752" s="56">
        <v>0</v>
      </c>
      <c r="AB752" s="56">
        <v>1.0140000000000149E-2</v>
      </c>
      <c r="AC752" s="56">
        <v>0</v>
      </c>
      <c r="AE752" s="271">
        <f t="shared" si="34"/>
        <v>1</v>
      </c>
      <c r="AG752" s="192">
        <f t="shared" si="35"/>
        <v>0.23570000000000016</v>
      </c>
    </row>
    <row r="753" spans="1:33" x14ac:dyDescent="0.25">
      <c r="A753" s="1">
        <v>1998</v>
      </c>
      <c r="B753" s="1" t="s">
        <v>16</v>
      </c>
      <c r="C753" s="1" t="str">
        <f t="shared" si="33"/>
        <v>1998SKDefault</v>
      </c>
      <c r="D753" s="56">
        <v>0.18713000000000002</v>
      </c>
      <c r="E753" s="56">
        <v>0.32475999999999999</v>
      </c>
      <c r="F753" s="56">
        <v>0</v>
      </c>
      <c r="G753" s="56">
        <v>4.333E-2</v>
      </c>
      <c r="H753" s="56">
        <v>0.17765</v>
      </c>
      <c r="I753" s="56">
        <v>0</v>
      </c>
      <c r="J753" s="56">
        <v>0</v>
      </c>
      <c r="K753" s="56">
        <v>0</v>
      </c>
      <c r="L753" s="56">
        <v>4.0439999999999997E-2</v>
      </c>
      <c r="M753" s="56">
        <v>0</v>
      </c>
      <c r="N753" s="56">
        <v>0</v>
      </c>
      <c r="O753" s="56">
        <v>1.762E-2</v>
      </c>
      <c r="P753" s="56">
        <v>9.8700000000000003E-3</v>
      </c>
      <c r="Q753" s="56">
        <v>0</v>
      </c>
      <c r="R753" s="56">
        <v>2.7480000000000001E-2</v>
      </c>
      <c r="S753" s="56">
        <v>7.6539999999999997E-2</v>
      </c>
      <c r="T753" s="56">
        <v>4.6799999999999994E-2</v>
      </c>
      <c r="U753" s="56">
        <v>1.6299999999999999E-2</v>
      </c>
      <c r="V753" s="56">
        <v>0</v>
      </c>
      <c r="W753" s="56">
        <v>0</v>
      </c>
      <c r="X753" s="56">
        <v>0</v>
      </c>
      <c r="Y753" s="56">
        <v>1.4250000000000001E-2</v>
      </c>
      <c r="Z753" s="56">
        <v>6.7100000000000007E-3</v>
      </c>
      <c r="AA753" s="56">
        <v>0</v>
      </c>
      <c r="AB753" s="56">
        <v>1.112000000000013E-2</v>
      </c>
      <c r="AC753" s="56">
        <v>0</v>
      </c>
      <c r="AE753" s="271">
        <f t="shared" si="34"/>
        <v>1</v>
      </c>
      <c r="AG753" s="192">
        <f t="shared" si="35"/>
        <v>0.19920000000000015</v>
      </c>
    </row>
    <row r="754" spans="1:33" x14ac:dyDescent="0.25">
      <c r="A754" s="1">
        <v>1998</v>
      </c>
      <c r="B754" s="1" t="s">
        <v>18</v>
      </c>
      <c r="C754" s="1" t="str">
        <f t="shared" si="33"/>
        <v>1998ONDefault</v>
      </c>
      <c r="D754" s="56">
        <v>0.13316</v>
      </c>
      <c r="E754" s="56">
        <v>0.33051999999999998</v>
      </c>
      <c r="F754" s="56">
        <v>0</v>
      </c>
      <c r="G754" s="56">
        <v>6.8940000000000001E-2</v>
      </c>
      <c r="H754" s="56">
        <v>0.12640999999999999</v>
      </c>
      <c r="I754" s="56">
        <v>0</v>
      </c>
      <c r="J754" s="56">
        <v>0</v>
      </c>
      <c r="K754" s="56">
        <v>0</v>
      </c>
      <c r="L754" s="56">
        <v>1.1339999999999999E-2</v>
      </c>
      <c r="M754" s="56">
        <v>0</v>
      </c>
      <c r="N754" s="56">
        <v>0</v>
      </c>
      <c r="O754" s="56">
        <v>5.0039999999999994E-2</v>
      </c>
      <c r="P754" s="56">
        <v>1.3500000000000002E-2</v>
      </c>
      <c r="Q754" s="56">
        <v>1.7819999999999999E-2</v>
      </c>
      <c r="R754" s="56">
        <v>3.0769999999999999E-2</v>
      </c>
      <c r="S754" s="56">
        <v>9.4109999999999999E-2</v>
      </c>
      <c r="T754" s="56">
        <v>4.811E-2</v>
      </c>
      <c r="U754" s="56">
        <v>3.3579999999999999E-2</v>
      </c>
      <c r="V754" s="56">
        <v>0</v>
      </c>
      <c r="W754" s="56">
        <v>0</v>
      </c>
      <c r="X754" s="56">
        <v>4.5500000000000002E-3</v>
      </c>
      <c r="Y754" s="56">
        <v>1.7420000000000001E-2</v>
      </c>
      <c r="Z754" s="56">
        <v>8.199999999999999E-3</v>
      </c>
      <c r="AA754" s="56">
        <v>0</v>
      </c>
      <c r="AB754" s="56">
        <v>1.153000000000004E-2</v>
      </c>
      <c r="AC754" s="56">
        <v>0</v>
      </c>
      <c r="AD754" s="51"/>
      <c r="AE754" s="271">
        <f t="shared" si="34"/>
        <v>1</v>
      </c>
      <c r="AG754" s="192">
        <f t="shared" si="35"/>
        <v>0.26608999999999999</v>
      </c>
    </row>
    <row r="755" spans="1:33" x14ac:dyDescent="0.25">
      <c r="A755" s="1">
        <v>1998</v>
      </c>
      <c r="B755" s="1" t="s">
        <v>23</v>
      </c>
      <c r="C755" s="1" t="str">
        <f t="shared" si="33"/>
        <v>1998PEDefault</v>
      </c>
      <c r="D755" s="56">
        <v>7.3639999999999997E-2</v>
      </c>
      <c r="E755" s="56">
        <v>0.33866000000000002</v>
      </c>
      <c r="F755" s="56">
        <v>0</v>
      </c>
      <c r="G755" s="56">
        <v>8.1000000000000013E-3</v>
      </c>
      <c r="H755" s="56">
        <v>6.991E-2</v>
      </c>
      <c r="I755" s="56">
        <v>0</v>
      </c>
      <c r="J755" s="56">
        <v>0</v>
      </c>
      <c r="K755" s="56">
        <v>0</v>
      </c>
      <c r="L755" s="56">
        <v>6.0579999999999995E-2</v>
      </c>
      <c r="M755" s="56">
        <v>0</v>
      </c>
      <c r="N755" s="56">
        <v>0</v>
      </c>
      <c r="O755" s="56">
        <v>5.7229999999999996E-2</v>
      </c>
      <c r="P755" s="56">
        <v>4.5419999999999995E-2</v>
      </c>
      <c r="Q755" s="56">
        <v>4.6029999999999995E-2</v>
      </c>
      <c r="R755" s="56">
        <v>7.7200000000000003E-3</v>
      </c>
      <c r="S755" s="56">
        <v>0.18295000000000003</v>
      </c>
      <c r="T755" s="56">
        <v>5.4019999999999999E-2</v>
      </c>
      <c r="U755" s="56">
        <v>2.0560000000000002E-2</v>
      </c>
      <c r="V755" s="56">
        <v>0</v>
      </c>
      <c r="W755" s="56">
        <v>0</v>
      </c>
      <c r="X755" s="56">
        <v>2.5859999999999998E-2</v>
      </c>
      <c r="Y755" s="56">
        <v>4.3499999999999997E-3</v>
      </c>
      <c r="Z755" s="56">
        <v>2.0499999999999997E-3</v>
      </c>
      <c r="AA755" s="56">
        <v>0</v>
      </c>
      <c r="AB755" s="56">
        <v>2.9200000000000337E-3</v>
      </c>
      <c r="AC755" s="56">
        <v>0</v>
      </c>
      <c r="AE755" s="271">
        <f t="shared" si="34"/>
        <v>1</v>
      </c>
      <c r="AG755" s="192">
        <f t="shared" si="35"/>
        <v>0.3464600000000001</v>
      </c>
    </row>
    <row r="756" spans="1:33" x14ac:dyDescent="0.25">
      <c r="A756" s="1">
        <v>1999</v>
      </c>
      <c r="B756" s="1" t="s">
        <v>15</v>
      </c>
      <c r="C756" s="1" t="str">
        <f t="shared" si="33"/>
        <v>1999BCDefault</v>
      </c>
      <c r="D756" s="56">
        <v>0.15054000000000001</v>
      </c>
      <c r="E756" s="56">
        <v>0.15842999999999999</v>
      </c>
      <c r="F756" s="56">
        <v>0</v>
      </c>
      <c r="G756" s="56">
        <v>0.111</v>
      </c>
      <c r="H756" s="56">
        <v>0.14291000000000001</v>
      </c>
      <c r="I756" s="56">
        <v>0</v>
      </c>
      <c r="J756" s="56">
        <v>0</v>
      </c>
      <c r="K756" s="56">
        <v>0</v>
      </c>
      <c r="L756" s="56">
        <v>2.2320000000000003E-2</v>
      </c>
      <c r="M756" s="56">
        <v>0</v>
      </c>
      <c r="N756" s="56">
        <v>0</v>
      </c>
      <c r="O756" s="56">
        <v>2.6610000000000002E-2</v>
      </c>
      <c r="P756" s="56">
        <v>3.4599999999999999E-2</v>
      </c>
      <c r="Q756" s="56">
        <v>3.9E-2</v>
      </c>
      <c r="R756" s="56">
        <v>4.9690000000000005E-2</v>
      </c>
      <c r="S756" s="56">
        <v>0.11410000000000001</v>
      </c>
      <c r="T756" s="56">
        <v>3.9980000000000002E-2</v>
      </c>
      <c r="U756" s="56">
        <v>2.1940000000000001E-2</v>
      </c>
      <c r="V756" s="56">
        <v>0</v>
      </c>
      <c r="W756" s="56">
        <v>2.2320000000000003E-2</v>
      </c>
      <c r="X756" s="56">
        <v>7.1999999999999998E-3</v>
      </c>
      <c r="Y756" s="56">
        <v>2.7380000000000002E-2</v>
      </c>
      <c r="Z756" s="56">
        <v>1.2889999999999999E-2</v>
      </c>
      <c r="AA756" s="56">
        <v>0</v>
      </c>
      <c r="AB756" s="56">
        <v>1.9090000000000162E-2</v>
      </c>
      <c r="AC756" s="56">
        <v>0</v>
      </c>
      <c r="AE756" s="271">
        <f t="shared" si="34"/>
        <v>1</v>
      </c>
      <c r="AG756" s="192">
        <f t="shared" si="35"/>
        <v>0.35359000000000024</v>
      </c>
    </row>
    <row r="757" spans="1:33" x14ac:dyDescent="0.25">
      <c r="A757" s="1">
        <v>1999</v>
      </c>
      <c r="B757" s="1" t="s">
        <v>26</v>
      </c>
      <c r="C757" s="1" t="str">
        <f t="shared" si="33"/>
        <v>1999YTDefault</v>
      </c>
      <c r="D757" s="56">
        <v>0.12028</v>
      </c>
      <c r="E757" s="56">
        <v>0.17106000000000002</v>
      </c>
      <c r="F757" s="56">
        <v>0</v>
      </c>
      <c r="G757" s="56">
        <v>0.10952999999999999</v>
      </c>
      <c r="H757" s="56">
        <v>0.11417999999999999</v>
      </c>
      <c r="I757" s="56">
        <v>0</v>
      </c>
      <c r="J757" s="56">
        <v>0</v>
      </c>
      <c r="K757" s="56">
        <v>0</v>
      </c>
      <c r="L757" s="56">
        <v>0</v>
      </c>
      <c r="M757" s="56">
        <v>0</v>
      </c>
      <c r="N757" s="56">
        <v>0</v>
      </c>
      <c r="O757" s="56">
        <v>1.1639999999999999E-2</v>
      </c>
      <c r="P757" s="56">
        <v>7.5310000000000002E-2</v>
      </c>
      <c r="Q757" s="56">
        <v>2.572E-2</v>
      </c>
      <c r="R757" s="56">
        <v>0.10077</v>
      </c>
      <c r="S757" s="56">
        <v>7.0349999999999996E-2</v>
      </c>
      <c r="T757" s="56">
        <v>4.7080000000000004E-2</v>
      </c>
      <c r="U757" s="56">
        <v>1.6420000000000001E-2</v>
      </c>
      <c r="V757" s="56">
        <v>0</v>
      </c>
      <c r="W757" s="56">
        <v>0</v>
      </c>
      <c r="X757" s="56">
        <v>1.89E-2</v>
      </c>
      <c r="Y757" s="56">
        <v>5.3579999999999996E-2</v>
      </c>
      <c r="Z757" s="56">
        <v>2.5230000000000002E-2</v>
      </c>
      <c r="AA757" s="56">
        <v>0</v>
      </c>
      <c r="AB757" s="56">
        <v>3.9950000000000041E-2</v>
      </c>
      <c r="AC757" s="56">
        <v>0</v>
      </c>
      <c r="AE757" s="271">
        <f t="shared" si="34"/>
        <v>1</v>
      </c>
      <c r="AG757" s="192">
        <f t="shared" si="35"/>
        <v>0.39800000000000013</v>
      </c>
    </row>
    <row r="758" spans="1:33" x14ac:dyDescent="0.25">
      <c r="A758" s="1">
        <v>1999</v>
      </c>
      <c r="B758" s="1" t="s">
        <v>24</v>
      </c>
      <c r="C758" s="1" t="str">
        <f t="shared" si="33"/>
        <v>1999NTDefault</v>
      </c>
      <c r="D758" s="280">
        <v>0.19618312954598019</v>
      </c>
      <c r="E758" s="280">
        <v>0.21528544017717463</v>
      </c>
      <c r="F758" s="280">
        <v>2.3003099946693206E-2</v>
      </c>
      <c r="G758" s="280">
        <v>0.19089401520645849</v>
      </c>
      <c r="H758" s="280">
        <v>1.1024240417055345E-2</v>
      </c>
      <c r="I758" s="280">
        <v>4.0357295452791667E-2</v>
      </c>
      <c r="J758" s="280">
        <v>3.4999999999999997E-5</v>
      </c>
      <c r="K758" s="280">
        <v>7.4480069930069645E-4</v>
      </c>
      <c r="L758" s="280">
        <v>7.8747481360164264E-3</v>
      </c>
      <c r="M758" s="280">
        <v>0</v>
      </c>
      <c r="N758" s="280">
        <v>0</v>
      </c>
      <c r="O758" s="280">
        <v>8.4252758274824101E-3</v>
      </c>
      <c r="P758" s="280">
        <v>1.0839160839160814E-2</v>
      </c>
      <c r="Q758" s="280">
        <v>0.15632749999999998</v>
      </c>
      <c r="R758" s="280">
        <v>4.5499999999999994E-3</v>
      </c>
      <c r="S758" s="280">
        <v>9.5789376745620949E-2</v>
      </c>
      <c r="T758" s="280">
        <v>1.8154054046755616E-2</v>
      </c>
      <c r="U758" s="280">
        <v>1.3299575306338553E-2</v>
      </c>
      <c r="V758" s="280">
        <v>0</v>
      </c>
      <c r="W758" s="280"/>
      <c r="X758" s="280">
        <v>2.2347517482517463E-3</v>
      </c>
      <c r="Y758" s="280">
        <v>0</v>
      </c>
      <c r="Z758" s="280">
        <v>0</v>
      </c>
      <c r="AA758" s="280">
        <v>0</v>
      </c>
      <c r="AB758" s="280">
        <v>4.6110359049175266E-3</v>
      </c>
      <c r="AC758" s="280">
        <v>3.0800000000000001E-4</v>
      </c>
      <c r="AE758" s="271">
        <f t="shared" si="34"/>
        <v>0.99994049999999812</v>
      </c>
      <c r="AG758" s="192">
        <f t="shared" si="35"/>
        <v>0.29527429375188441</v>
      </c>
    </row>
    <row r="759" spans="1:33" x14ac:dyDescent="0.25">
      <c r="A759" s="1">
        <v>1999</v>
      </c>
      <c r="B759" s="1" t="s">
        <v>25</v>
      </c>
      <c r="C759" s="1" t="str">
        <f t="shared" si="33"/>
        <v>1999NUDefault</v>
      </c>
      <c r="D759" s="56">
        <v>0.12197</v>
      </c>
      <c r="E759" s="56">
        <v>0.17448</v>
      </c>
      <c r="F759" s="56">
        <v>0</v>
      </c>
      <c r="G759" s="56">
        <v>0.11063000000000001</v>
      </c>
      <c r="H759" s="56">
        <v>0.11579</v>
      </c>
      <c r="I759" s="56">
        <v>0</v>
      </c>
      <c r="J759" s="56">
        <v>0</v>
      </c>
      <c r="K759" s="56">
        <v>0</v>
      </c>
      <c r="L759" s="56">
        <v>0</v>
      </c>
      <c r="M759" s="56">
        <v>0</v>
      </c>
      <c r="N759" s="56">
        <v>0</v>
      </c>
      <c r="O759" s="56">
        <v>2.7130000000000001E-2</v>
      </c>
      <c r="P759" s="56">
        <v>5.0229999999999997E-2</v>
      </c>
      <c r="Q759" s="56">
        <v>3.0190000000000002E-2</v>
      </c>
      <c r="R759" s="56">
        <v>0.10177</v>
      </c>
      <c r="S759" s="56">
        <v>6.5659999999999996E-2</v>
      </c>
      <c r="T759" s="56">
        <v>4.5789999999999997E-2</v>
      </c>
      <c r="U759" s="56">
        <v>2.2559999999999997E-2</v>
      </c>
      <c r="V759" s="56">
        <v>0</v>
      </c>
      <c r="W759" s="56">
        <v>0</v>
      </c>
      <c r="X759" s="56">
        <v>1.3849999999999999E-2</v>
      </c>
      <c r="Y759" s="56">
        <v>5.4120000000000001E-2</v>
      </c>
      <c r="Z759" s="56">
        <v>2.5479999999999999E-2</v>
      </c>
      <c r="AA759" s="56">
        <v>0</v>
      </c>
      <c r="AB759" s="56">
        <v>4.0350000000000108E-2</v>
      </c>
      <c r="AC759" s="56">
        <v>0</v>
      </c>
      <c r="AE759" s="271">
        <f t="shared" si="34"/>
        <v>1</v>
      </c>
      <c r="AG759" s="192">
        <f t="shared" si="35"/>
        <v>0.39977000000000007</v>
      </c>
    </row>
    <row r="760" spans="1:33" x14ac:dyDescent="0.25">
      <c r="A760" s="1">
        <v>1999</v>
      </c>
      <c r="B760" s="1" t="s">
        <v>20</v>
      </c>
      <c r="C760" s="1" t="str">
        <f t="shared" si="33"/>
        <v>1999NBDefault</v>
      </c>
      <c r="D760" s="56">
        <v>0.13986000000000001</v>
      </c>
      <c r="E760" s="56">
        <v>0.20638999999999999</v>
      </c>
      <c r="F760" s="280">
        <v>0.11418</v>
      </c>
      <c r="G760" s="56">
        <v>5.2519999999999997E-2</v>
      </c>
      <c r="H760" s="280">
        <v>1.8589999999999999E-2</v>
      </c>
      <c r="I760" s="56">
        <v>0</v>
      </c>
      <c r="J760" s="56">
        <v>0</v>
      </c>
      <c r="K760" s="56">
        <v>0</v>
      </c>
      <c r="L760" s="56">
        <v>7.8920000000000004E-2</v>
      </c>
      <c r="M760" s="56">
        <v>0</v>
      </c>
      <c r="N760" s="56">
        <v>0</v>
      </c>
      <c r="O760" s="56">
        <v>0.11650000000000001</v>
      </c>
      <c r="P760" s="56">
        <v>1.9210000000000001E-2</v>
      </c>
      <c r="Q760" s="56">
        <v>1.2669999999999999E-2</v>
      </c>
      <c r="R760" s="56">
        <v>4.3949999999999996E-2</v>
      </c>
      <c r="S760" s="56">
        <v>8.6120000000000002E-2</v>
      </c>
      <c r="T760" s="56">
        <v>4.1130000000000007E-2</v>
      </c>
      <c r="U760" s="56">
        <v>2.4049999999999998E-2</v>
      </c>
      <c r="V760" s="56">
        <v>0</v>
      </c>
      <c r="W760" s="56">
        <v>0</v>
      </c>
      <c r="X760" s="56">
        <v>9.8700000000000003E-3</v>
      </c>
      <c r="Y760" s="56">
        <v>2.4500000000000001E-2</v>
      </c>
      <c r="Z760" s="56">
        <v>1.153E-2</v>
      </c>
      <c r="AA760" s="56">
        <v>0</v>
      </c>
      <c r="AB760" s="56">
        <v>9.9999999999544897E-6</v>
      </c>
      <c r="AC760" s="56">
        <v>0</v>
      </c>
      <c r="AD760" s="51"/>
      <c r="AE760" s="271">
        <f t="shared" si="34"/>
        <v>1</v>
      </c>
      <c r="AG760" s="192">
        <f t="shared" si="35"/>
        <v>0.25382999999999994</v>
      </c>
    </row>
    <row r="761" spans="1:33" x14ac:dyDescent="0.25">
      <c r="A761" s="1">
        <v>1999</v>
      </c>
      <c r="B761" s="1" t="s">
        <v>14</v>
      </c>
      <c r="C761" s="1" t="str">
        <f t="shared" si="33"/>
        <v>1999ABDefault</v>
      </c>
      <c r="D761" s="56">
        <v>0.15275</v>
      </c>
      <c r="E761" s="56">
        <v>0.23983000000000002</v>
      </c>
      <c r="F761" s="56">
        <v>0</v>
      </c>
      <c r="G761" s="56">
        <v>7.4749999999999997E-2</v>
      </c>
      <c r="H761" s="56">
        <v>0.14501</v>
      </c>
      <c r="I761" s="56">
        <v>0</v>
      </c>
      <c r="J761" s="56">
        <v>0</v>
      </c>
      <c r="K761" s="56">
        <v>0</v>
      </c>
      <c r="L761" s="56">
        <v>2.8990000000000002E-2</v>
      </c>
      <c r="M761" s="56">
        <v>0</v>
      </c>
      <c r="N761" s="56">
        <v>0</v>
      </c>
      <c r="O761" s="56">
        <v>2.2599999999999999E-2</v>
      </c>
      <c r="P761" s="56">
        <v>3.9890000000000002E-2</v>
      </c>
      <c r="Q761" s="56">
        <v>2.1930000000000002E-2</v>
      </c>
      <c r="R761" s="56">
        <v>2.886E-2</v>
      </c>
      <c r="S761" s="56">
        <v>8.1050000000000011E-2</v>
      </c>
      <c r="T761" s="56">
        <v>5.1849999999999993E-2</v>
      </c>
      <c r="U761" s="56">
        <v>1.6899999999999998E-2</v>
      </c>
      <c r="V761" s="56">
        <v>0</v>
      </c>
      <c r="W761" s="56">
        <v>0</v>
      </c>
      <c r="X761" s="56">
        <v>1.208E-2</v>
      </c>
      <c r="Y761" s="56">
        <v>2.0039999999999999E-2</v>
      </c>
      <c r="Z761" s="56">
        <v>3.5630000000000002E-2</v>
      </c>
      <c r="AA761" s="56">
        <v>0</v>
      </c>
      <c r="AB761" s="56">
        <v>2.7840000000000198E-2</v>
      </c>
      <c r="AC761" s="56">
        <v>0</v>
      </c>
      <c r="AE761" s="271">
        <f t="shared" si="34"/>
        <v>1</v>
      </c>
      <c r="AG761" s="192">
        <f t="shared" si="35"/>
        <v>0.29618000000000022</v>
      </c>
    </row>
    <row r="762" spans="1:33" x14ac:dyDescent="0.25">
      <c r="A762" s="1">
        <v>1999</v>
      </c>
      <c r="B762" s="1" t="s">
        <v>22</v>
      </c>
      <c r="C762" s="1" t="str">
        <f t="shared" si="33"/>
        <v>1999NSDefault</v>
      </c>
      <c r="D762" s="223">
        <v>8.771000000000001E-2</v>
      </c>
      <c r="E762" s="223">
        <v>0.27184000000000003</v>
      </c>
      <c r="F762" s="223">
        <v>0</v>
      </c>
      <c r="G762" s="223">
        <v>3.8330000000000003E-2</v>
      </c>
      <c r="H762" s="223">
        <v>8.3260000000000001E-2</v>
      </c>
      <c r="I762" s="56">
        <v>0</v>
      </c>
      <c r="J762" s="56">
        <v>0</v>
      </c>
      <c r="K762" s="56">
        <v>0</v>
      </c>
      <c r="L762" s="56">
        <v>6.3939999999999997E-2</v>
      </c>
      <c r="M762" s="56">
        <v>0</v>
      </c>
      <c r="N762" s="56">
        <v>0</v>
      </c>
      <c r="O762" s="56">
        <v>5.7590000000000002E-2</v>
      </c>
      <c r="P762" s="56">
        <v>3.619E-2</v>
      </c>
      <c r="Q762" s="56">
        <v>4.249E-2</v>
      </c>
      <c r="R762" s="56">
        <v>3.6260000000000001E-2</v>
      </c>
      <c r="S762" s="56">
        <v>0.15454000000000001</v>
      </c>
      <c r="T762" s="56">
        <v>5.425E-2</v>
      </c>
      <c r="U762" s="56">
        <v>1.77E-2</v>
      </c>
      <c r="V762" s="56">
        <v>0</v>
      </c>
      <c r="W762" s="56">
        <v>0</v>
      </c>
      <c r="X762" s="56">
        <v>2.6190000000000001E-2</v>
      </c>
      <c r="Y762" s="56">
        <v>2.0209999999999999E-2</v>
      </c>
      <c r="Z762" s="56">
        <v>9.5099999999999994E-3</v>
      </c>
      <c r="AA762" s="56">
        <v>0</v>
      </c>
      <c r="AB762" s="56">
        <v>-1.0000000000065512E-5</v>
      </c>
      <c r="AC762" s="56">
        <v>0</v>
      </c>
      <c r="AE762" s="271">
        <f t="shared" si="34"/>
        <v>1</v>
      </c>
      <c r="AG762" s="192">
        <f t="shared" si="35"/>
        <v>0.36113999999999996</v>
      </c>
    </row>
    <row r="763" spans="1:33" x14ac:dyDescent="0.25">
      <c r="A763" s="1">
        <v>1999</v>
      </c>
      <c r="B763" s="1" t="s">
        <v>21</v>
      </c>
      <c r="C763" s="1" t="str">
        <f t="shared" si="33"/>
        <v>1999NLDefault</v>
      </c>
      <c r="D763" s="56">
        <v>0.17146999999999998</v>
      </c>
      <c r="E763" s="56">
        <v>0.28588000000000002</v>
      </c>
      <c r="F763" s="56">
        <v>0</v>
      </c>
      <c r="G763" s="56">
        <v>2.6669999999999999E-2</v>
      </c>
      <c r="H763" s="56">
        <v>0.16277999999999998</v>
      </c>
      <c r="I763" s="56">
        <v>0</v>
      </c>
      <c r="J763" s="56">
        <v>0</v>
      </c>
      <c r="K763" s="56">
        <v>0</v>
      </c>
      <c r="L763" s="56">
        <v>2.3540000000000002E-2</v>
      </c>
      <c r="M763" s="56">
        <v>0</v>
      </c>
      <c r="N763" s="56">
        <v>0</v>
      </c>
      <c r="O763" s="56">
        <v>3.2149999999999998E-2</v>
      </c>
      <c r="P763" s="56">
        <v>4.8090000000000001E-2</v>
      </c>
      <c r="Q763" s="56">
        <v>1.7150000000000002E-2</v>
      </c>
      <c r="R763" s="56">
        <v>1.5560000000000001E-2</v>
      </c>
      <c r="S763" s="56">
        <v>9.7959999999999992E-2</v>
      </c>
      <c r="T763" s="56">
        <v>4.657E-2</v>
      </c>
      <c r="U763" s="56">
        <v>2.742E-2</v>
      </c>
      <c r="V763" s="56">
        <v>0</v>
      </c>
      <c r="W763" s="56">
        <v>0</v>
      </c>
      <c r="X763" s="56">
        <v>2.5910000000000002E-2</v>
      </c>
      <c r="Y763" s="56">
        <v>8.8699999999999994E-3</v>
      </c>
      <c r="Z763" s="56">
        <v>4.1700000000000001E-3</v>
      </c>
      <c r="AA763" s="56">
        <v>0</v>
      </c>
      <c r="AB763" s="56">
        <v>5.8099999999998708E-3</v>
      </c>
      <c r="AC763" s="56">
        <v>0</v>
      </c>
      <c r="AE763" s="271">
        <f t="shared" si="34"/>
        <v>1</v>
      </c>
      <c r="AG763" s="192">
        <f t="shared" si="35"/>
        <v>0.24941999999999986</v>
      </c>
    </row>
    <row r="764" spans="1:33" x14ac:dyDescent="0.25">
      <c r="A764" s="1">
        <v>1999</v>
      </c>
      <c r="B764" s="1" t="s">
        <v>19</v>
      </c>
      <c r="C764" s="1" t="str">
        <f t="shared" si="33"/>
        <v>1999QCDefault</v>
      </c>
      <c r="D764" s="56">
        <v>0.11388</v>
      </c>
      <c r="E764" s="56">
        <v>0.28944999999999999</v>
      </c>
      <c r="F764" s="56">
        <v>0</v>
      </c>
      <c r="G764" s="56">
        <v>9.8909999999999998E-2</v>
      </c>
      <c r="H764" s="56">
        <v>0.10811</v>
      </c>
      <c r="I764" s="56">
        <v>0</v>
      </c>
      <c r="J764" s="56">
        <v>0</v>
      </c>
      <c r="K764" s="56">
        <v>0</v>
      </c>
      <c r="L764" s="56">
        <v>1.6080000000000001E-2</v>
      </c>
      <c r="M764" s="56">
        <v>0</v>
      </c>
      <c r="N764" s="56">
        <v>0</v>
      </c>
      <c r="O764" s="56">
        <v>3.8800000000000001E-2</v>
      </c>
      <c r="P764" s="56">
        <v>1.0589999999999999E-2</v>
      </c>
      <c r="Q764" s="56">
        <v>1.3979999999999999E-2</v>
      </c>
      <c r="R764" s="56">
        <v>6.6020000000000009E-2</v>
      </c>
      <c r="S764" s="56">
        <v>7.4099999999999999E-2</v>
      </c>
      <c r="T764" s="56">
        <v>4.4180000000000004E-2</v>
      </c>
      <c r="U764" s="56">
        <v>3.7629999999999997E-2</v>
      </c>
      <c r="V764" s="56">
        <v>0</v>
      </c>
      <c r="W764" s="56">
        <v>0</v>
      </c>
      <c r="X764" s="56">
        <v>9.2700000000000005E-3</v>
      </c>
      <c r="Y764" s="56">
        <v>3.6520000000000004E-2</v>
      </c>
      <c r="Z764" s="56">
        <v>1.719E-2</v>
      </c>
      <c r="AA764" s="56">
        <v>0</v>
      </c>
      <c r="AB764" s="56">
        <v>2.5290000000000035E-2</v>
      </c>
      <c r="AC764" s="56">
        <v>0</v>
      </c>
      <c r="AE764" s="271">
        <f t="shared" si="34"/>
        <v>1</v>
      </c>
      <c r="AG764" s="192">
        <f t="shared" si="35"/>
        <v>0.32418000000000002</v>
      </c>
    </row>
    <row r="765" spans="1:33" x14ac:dyDescent="0.25">
      <c r="A765" s="1">
        <v>1999</v>
      </c>
      <c r="B765" s="1" t="s">
        <v>17</v>
      </c>
      <c r="C765" s="1" t="str">
        <f t="shared" si="33"/>
        <v>1999MBDefault</v>
      </c>
      <c r="D765" s="56">
        <v>0.15736</v>
      </c>
      <c r="E765" s="56">
        <v>0.29511999999999999</v>
      </c>
      <c r="F765" s="56">
        <v>0</v>
      </c>
      <c r="G765" s="56">
        <v>4.9880000000000008E-2</v>
      </c>
      <c r="H765" s="56">
        <v>0.14931</v>
      </c>
      <c r="I765" s="56">
        <v>0</v>
      </c>
      <c r="J765" s="56">
        <v>0</v>
      </c>
      <c r="K765" s="56">
        <v>0</v>
      </c>
      <c r="L765" s="56">
        <v>1.7569999999999999E-2</v>
      </c>
      <c r="M765" s="56">
        <v>0</v>
      </c>
      <c r="N765" s="56">
        <v>0</v>
      </c>
      <c r="O765" s="56">
        <v>7.9310000000000005E-2</v>
      </c>
      <c r="P765" s="56">
        <v>1.575E-2</v>
      </c>
      <c r="Q765" s="56">
        <v>1.5109999999999998E-2</v>
      </c>
      <c r="R765" s="56">
        <v>2.5249999999999998E-2</v>
      </c>
      <c r="S765" s="56">
        <v>8.5260000000000002E-2</v>
      </c>
      <c r="T765" s="56">
        <v>4.4130000000000003E-2</v>
      </c>
      <c r="U765" s="56">
        <v>3.1960000000000002E-2</v>
      </c>
      <c r="V765" s="56">
        <v>0</v>
      </c>
      <c r="W765" s="56">
        <v>0</v>
      </c>
      <c r="X765" s="56">
        <v>4.4200000000000003E-3</v>
      </c>
      <c r="Y765" s="56">
        <v>1.321E-2</v>
      </c>
      <c r="Z765" s="56">
        <v>6.2199999999999998E-3</v>
      </c>
      <c r="AA765" s="56">
        <v>0</v>
      </c>
      <c r="AB765" s="56">
        <v>1.0140000000000149E-2</v>
      </c>
      <c r="AC765" s="56">
        <v>0</v>
      </c>
      <c r="AE765" s="271">
        <f t="shared" si="34"/>
        <v>1</v>
      </c>
      <c r="AG765" s="192">
        <f t="shared" si="35"/>
        <v>0.23570000000000016</v>
      </c>
    </row>
    <row r="766" spans="1:33" x14ac:dyDescent="0.25">
      <c r="A766" s="1">
        <v>1999</v>
      </c>
      <c r="B766" s="1" t="s">
        <v>16</v>
      </c>
      <c r="C766" s="1" t="str">
        <f t="shared" si="33"/>
        <v>1999SKDefault</v>
      </c>
      <c r="D766" s="56">
        <v>0.18713000000000002</v>
      </c>
      <c r="E766" s="56">
        <v>0.32475999999999999</v>
      </c>
      <c r="F766" s="56">
        <v>0</v>
      </c>
      <c r="G766" s="56">
        <v>4.333E-2</v>
      </c>
      <c r="H766" s="56">
        <v>0.17765</v>
      </c>
      <c r="I766" s="56">
        <v>0</v>
      </c>
      <c r="J766" s="56">
        <v>0</v>
      </c>
      <c r="K766" s="56">
        <v>0</v>
      </c>
      <c r="L766" s="56">
        <v>4.0439999999999997E-2</v>
      </c>
      <c r="M766" s="56">
        <v>0</v>
      </c>
      <c r="N766" s="56">
        <v>0</v>
      </c>
      <c r="O766" s="56">
        <v>1.762E-2</v>
      </c>
      <c r="P766" s="56">
        <v>9.8700000000000003E-3</v>
      </c>
      <c r="Q766" s="56">
        <v>0</v>
      </c>
      <c r="R766" s="56">
        <v>2.7480000000000001E-2</v>
      </c>
      <c r="S766" s="56">
        <v>7.6539999999999997E-2</v>
      </c>
      <c r="T766" s="56">
        <v>4.6799999999999994E-2</v>
      </c>
      <c r="U766" s="56">
        <v>1.6299999999999999E-2</v>
      </c>
      <c r="V766" s="56">
        <v>0</v>
      </c>
      <c r="W766" s="56">
        <v>0</v>
      </c>
      <c r="X766" s="56">
        <v>0</v>
      </c>
      <c r="Y766" s="56">
        <v>1.4250000000000001E-2</v>
      </c>
      <c r="Z766" s="56">
        <v>6.7100000000000007E-3</v>
      </c>
      <c r="AA766" s="56">
        <v>0</v>
      </c>
      <c r="AB766" s="56">
        <v>1.112000000000013E-2</v>
      </c>
      <c r="AC766" s="56">
        <v>0</v>
      </c>
      <c r="AE766" s="271">
        <f t="shared" si="34"/>
        <v>1</v>
      </c>
      <c r="AG766" s="192">
        <f t="shared" si="35"/>
        <v>0.19920000000000015</v>
      </c>
    </row>
    <row r="767" spans="1:33" x14ac:dyDescent="0.25">
      <c r="A767" s="1">
        <v>1999</v>
      </c>
      <c r="B767" s="1" t="s">
        <v>18</v>
      </c>
      <c r="C767" s="1" t="str">
        <f t="shared" si="33"/>
        <v>1999ONDefault</v>
      </c>
      <c r="D767" s="56">
        <v>0.13316</v>
      </c>
      <c r="E767" s="56">
        <v>0.33051999999999998</v>
      </c>
      <c r="F767" s="56">
        <v>0</v>
      </c>
      <c r="G767" s="56">
        <v>6.8940000000000001E-2</v>
      </c>
      <c r="H767" s="56">
        <v>0.12640999999999999</v>
      </c>
      <c r="I767" s="56">
        <v>0</v>
      </c>
      <c r="J767" s="56">
        <v>0</v>
      </c>
      <c r="K767" s="56">
        <v>0</v>
      </c>
      <c r="L767" s="56">
        <v>1.1339999999999999E-2</v>
      </c>
      <c r="M767" s="56">
        <v>0</v>
      </c>
      <c r="N767" s="56">
        <v>0</v>
      </c>
      <c r="O767" s="56">
        <v>5.0039999999999994E-2</v>
      </c>
      <c r="P767" s="56">
        <v>1.3500000000000002E-2</v>
      </c>
      <c r="Q767" s="56">
        <v>1.7819999999999999E-2</v>
      </c>
      <c r="R767" s="56">
        <v>3.0769999999999999E-2</v>
      </c>
      <c r="S767" s="56">
        <v>9.4109999999999999E-2</v>
      </c>
      <c r="T767" s="56">
        <v>4.811E-2</v>
      </c>
      <c r="U767" s="56">
        <v>3.3579999999999999E-2</v>
      </c>
      <c r="V767" s="56">
        <v>0</v>
      </c>
      <c r="W767" s="56">
        <v>0</v>
      </c>
      <c r="X767" s="56">
        <v>4.5500000000000002E-3</v>
      </c>
      <c r="Y767" s="56">
        <v>1.7420000000000001E-2</v>
      </c>
      <c r="Z767" s="56">
        <v>8.199999999999999E-3</v>
      </c>
      <c r="AA767" s="56">
        <v>0</v>
      </c>
      <c r="AB767" s="56">
        <v>1.153000000000004E-2</v>
      </c>
      <c r="AC767" s="56">
        <v>0</v>
      </c>
      <c r="AD767" s="51"/>
      <c r="AE767" s="271">
        <f t="shared" si="34"/>
        <v>1</v>
      </c>
      <c r="AG767" s="192">
        <f t="shared" si="35"/>
        <v>0.26608999999999999</v>
      </c>
    </row>
    <row r="768" spans="1:33" x14ac:dyDescent="0.25">
      <c r="A768" s="1">
        <v>1999</v>
      </c>
      <c r="B768" s="1" t="s">
        <v>23</v>
      </c>
      <c r="C768" s="1" t="str">
        <f t="shared" si="33"/>
        <v>1999PEDefault</v>
      </c>
      <c r="D768" s="56">
        <v>7.3639999999999997E-2</v>
      </c>
      <c r="E768" s="56">
        <v>0.33866000000000002</v>
      </c>
      <c r="F768" s="56">
        <v>0</v>
      </c>
      <c r="G768" s="56">
        <v>8.1000000000000013E-3</v>
      </c>
      <c r="H768" s="56">
        <v>6.991E-2</v>
      </c>
      <c r="I768" s="56">
        <v>0</v>
      </c>
      <c r="J768" s="56">
        <v>0</v>
      </c>
      <c r="K768" s="56">
        <v>0</v>
      </c>
      <c r="L768" s="56">
        <v>6.0579999999999995E-2</v>
      </c>
      <c r="M768" s="56">
        <v>0</v>
      </c>
      <c r="N768" s="56">
        <v>0</v>
      </c>
      <c r="O768" s="56">
        <v>5.7229999999999996E-2</v>
      </c>
      <c r="P768" s="56">
        <v>4.5419999999999995E-2</v>
      </c>
      <c r="Q768" s="56">
        <v>4.6029999999999995E-2</v>
      </c>
      <c r="R768" s="56">
        <v>7.7200000000000003E-3</v>
      </c>
      <c r="S768" s="56">
        <v>0.18295000000000003</v>
      </c>
      <c r="T768" s="56">
        <v>5.4019999999999999E-2</v>
      </c>
      <c r="U768" s="56">
        <v>2.0560000000000002E-2</v>
      </c>
      <c r="V768" s="56">
        <v>0</v>
      </c>
      <c r="W768" s="56">
        <v>0</v>
      </c>
      <c r="X768" s="56">
        <v>2.5859999999999998E-2</v>
      </c>
      <c r="Y768" s="56">
        <v>4.3499999999999997E-3</v>
      </c>
      <c r="Z768" s="56">
        <v>2.0499999999999997E-3</v>
      </c>
      <c r="AA768" s="56">
        <v>0</v>
      </c>
      <c r="AB768" s="56">
        <v>2.9200000000000337E-3</v>
      </c>
      <c r="AC768" s="56">
        <v>0</v>
      </c>
      <c r="AE768" s="271">
        <f t="shared" si="34"/>
        <v>1</v>
      </c>
      <c r="AG768" s="192">
        <f t="shared" si="35"/>
        <v>0.3464600000000001</v>
      </c>
    </row>
    <row r="769" spans="1:33" x14ac:dyDescent="0.25">
      <c r="A769" s="1">
        <v>2000</v>
      </c>
      <c r="B769" s="1" t="s">
        <v>15</v>
      </c>
      <c r="C769" s="1" t="str">
        <f t="shared" si="33"/>
        <v>2000BCDefault</v>
      </c>
      <c r="D769" s="56">
        <v>0.15054000000000001</v>
      </c>
      <c r="E769" s="56">
        <v>0.15842999999999999</v>
      </c>
      <c r="F769" s="56">
        <v>0</v>
      </c>
      <c r="G769" s="56">
        <v>0.111</v>
      </c>
      <c r="H769" s="56">
        <v>0.14291000000000001</v>
      </c>
      <c r="I769" s="56">
        <v>0</v>
      </c>
      <c r="J769" s="56">
        <v>0</v>
      </c>
      <c r="K769" s="56">
        <v>0</v>
      </c>
      <c r="L769" s="56">
        <v>2.2320000000000003E-2</v>
      </c>
      <c r="M769" s="56">
        <v>0</v>
      </c>
      <c r="N769" s="56">
        <v>0</v>
      </c>
      <c r="O769" s="56">
        <v>2.6610000000000002E-2</v>
      </c>
      <c r="P769" s="56">
        <v>3.4599999999999999E-2</v>
      </c>
      <c r="Q769" s="56">
        <v>3.9E-2</v>
      </c>
      <c r="R769" s="56">
        <v>4.9690000000000005E-2</v>
      </c>
      <c r="S769" s="56">
        <v>0.11410000000000001</v>
      </c>
      <c r="T769" s="56">
        <v>3.9980000000000002E-2</v>
      </c>
      <c r="U769" s="56">
        <v>2.1940000000000001E-2</v>
      </c>
      <c r="V769" s="56">
        <v>0</v>
      </c>
      <c r="W769" s="56">
        <v>2.2320000000000003E-2</v>
      </c>
      <c r="X769" s="56">
        <v>7.1999999999999998E-3</v>
      </c>
      <c r="Y769" s="56">
        <v>2.7380000000000002E-2</v>
      </c>
      <c r="Z769" s="56">
        <v>1.2889999999999999E-2</v>
      </c>
      <c r="AA769" s="56">
        <v>0</v>
      </c>
      <c r="AB769" s="56">
        <v>1.9090000000000162E-2</v>
      </c>
      <c r="AC769" s="56">
        <v>0</v>
      </c>
      <c r="AE769" s="271">
        <f t="shared" si="34"/>
        <v>1</v>
      </c>
      <c r="AG769" s="192">
        <f t="shared" si="35"/>
        <v>0.35359000000000024</v>
      </c>
    </row>
    <row r="770" spans="1:33" x14ac:dyDescent="0.25">
      <c r="A770" s="1">
        <v>2000</v>
      </c>
      <c r="B770" s="1" t="s">
        <v>26</v>
      </c>
      <c r="C770" s="1" t="str">
        <f t="shared" ref="C770:C833" si="36">CONCATENATE(A770,B770,"Default")</f>
        <v>2000YTDefault</v>
      </c>
      <c r="D770" s="56">
        <v>0.12028</v>
      </c>
      <c r="E770" s="56">
        <v>0.17106000000000002</v>
      </c>
      <c r="F770" s="56">
        <v>0</v>
      </c>
      <c r="G770" s="56">
        <v>0.10952999999999999</v>
      </c>
      <c r="H770" s="56">
        <v>0.11417999999999999</v>
      </c>
      <c r="I770" s="56">
        <v>0</v>
      </c>
      <c r="J770" s="56">
        <v>0</v>
      </c>
      <c r="K770" s="56">
        <v>0</v>
      </c>
      <c r="L770" s="56">
        <v>0</v>
      </c>
      <c r="M770" s="56">
        <v>0</v>
      </c>
      <c r="N770" s="56">
        <v>0</v>
      </c>
      <c r="O770" s="56">
        <v>1.1639999999999999E-2</v>
      </c>
      <c r="P770" s="56">
        <v>7.5310000000000002E-2</v>
      </c>
      <c r="Q770" s="56">
        <v>2.572E-2</v>
      </c>
      <c r="R770" s="56">
        <v>0.10077</v>
      </c>
      <c r="S770" s="56">
        <v>7.0349999999999996E-2</v>
      </c>
      <c r="T770" s="56">
        <v>4.7080000000000004E-2</v>
      </c>
      <c r="U770" s="56">
        <v>1.6420000000000001E-2</v>
      </c>
      <c r="V770" s="56">
        <v>0</v>
      </c>
      <c r="W770" s="56">
        <v>0</v>
      </c>
      <c r="X770" s="56">
        <v>1.89E-2</v>
      </c>
      <c r="Y770" s="56">
        <v>5.3579999999999996E-2</v>
      </c>
      <c r="Z770" s="56">
        <v>2.5230000000000002E-2</v>
      </c>
      <c r="AA770" s="56">
        <v>0</v>
      </c>
      <c r="AB770" s="56">
        <v>3.9950000000000041E-2</v>
      </c>
      <c r="AC770" s="56">
        <v>0</v>
      </c>
      <c r="AE770" s="271">
        <f t="shared" ref="AE770:AE833" si="37">SUM(D770:AC770)</f>
        <v>1</v>
      </c>
      <c r="AG770" s="192">
        <f t="shared" ref="AG770:AG833" si="38">+SUM(Q770:AC770)</f>
        <v>0.39800000000000013</v>
      </c>
    </row>
    <row r="771" spans="1:33" x14ac:dyDescent="0.25">
      <c r="A771" s="1">
        <v>2000</v>
      </c>
      <c r="B771" s="1" t="s">
        <v>24</v>
      </c>
      <c r="C771" s="1" t="str">
        <f t="shared" si="36"/>
        <v>2000NTDefault</v>
      </c>
      <c r="D771" s="280">
        <v>0.19618312954598019</v>
      </c>
      <c r="E771" s="280">
        <v>0.21528544017717463</v>
      </c>
      <c r="F771" s="280">
        <v>2.3003099946693206E-2</v>
      </c>
      <c r="G771" s="280">
        <v>0.19089401520645849</v>
      </c>
      <c r="H771" s="280">
        <v>1.1024240417055345E-2</v>
      </c>
      <c r="I771" s="280">
        <v>4.0357295452791667E-2</v>
      </c>
      <c r="J771" s="280">
        <v>3.4999999999999997E-5</v>
      </c>
      <c r="K771" s="280">
        <v>7.4480069930069645E-4</v>
      </c>
      <c r="L771" s="280">
        <v>7.8747481360164264E-3</v>
      </c>
      <c r="M771" s="280">
        <v>0</v>
      </c>
      <c r="N771" s="280">
        <v>0</v>
      </c>
      <c r="O771" s="280">
        <v>8.4252758274824101E-3</v>
      </c>
      <c r="P771" s="280">
        <v>1.0839160839160814E-2</v>
      </c>
      <c r="Q771" s="280">
        <v>0.15632749999999998</v>
      </c>
      <c r="R771" s="280">
        <v>4.5499999999999994E-3</v>
      </c>
      <c r="S771" s="280">
        <v>9.5789376745620949E-2</v>
      </c>
      <c r="T771" s="280">
        <v>1.8154054046755616E-2</v>
      </c>
      <c r="U771" s="280">
        <v>1.3299575306338553E-2</v>
      </c>
      <c r="V771" s="280">
        <v>0</v>
      </c>
      <c r="W771" s="280"/>
      <c r="X771" s="280">
        <v>2.2347517482517463E-3</v>
      </c>
      <c r="Y771" s="280">
        <v>0</v>
      </c>
      <c r="Z771" s="280">
        <v>0</v>
      </c>
      <c r="AA771" s="280">
        <v>0</v>
      </c>
      <c r="AB771" s="280">
        <v>4.6110359049175266E-3</v>
      </c>
      <c r="AC771" s="280">
        <v>3.0800000000000001E-4</v>
      </c>
      <c r="AE771" s="271">
        <f t="shared" si="37"/>
        <v>0.99994049999999812</v>
      </c>
      <c r="AG771" s="192">
        <f t="shared" si="38"/>
        <v>0.29527429375188441</v>
      </c>
    </row>
    <row r="772" spans="1:33" x14ac:dyDescent="0.25">
      <c r="A772" s="1">
        <v>2000</v>
      </c>
      <c r="B772" s="1" t="s">
        <v>25</v>
      </c>
      <c r="C772" s="1" t="str">
        <f t="shared" si="36"/>
        <v>2000NUDefault</v>
      </c>
      <c r="D772" s="56">
        <v>0.12197</v>
      </c>
      <c r="E772" s="56">
        <v>0.17448</v>
      </c>
      <c r="F772" s="56">
        <v>0</v>
      </c>
      <c r="G772" s="56">
        <v>0.11063000000000001</v>
      </c>
      <c r="H772" s="56">
        <v>0.11579</v>
      </c>
      <c r="I772" s="56">
        <v>0</v>
      </c>
      <c r="J772" s="56">
        <v>0</v>
      </c>
      <c r="K772" s="56">
        <v>0</v>
      </c>
      <c r="L772" s="56">
        <v>0</v>
      </c>
      <c r="M772" s="56">
        <v>0</v>
      </c>
      <c r="N772" s="56">
        <v>0</v>
      </c>
      <c r="O772" s="56">
        <v>2.7130000000000001E-2</v>
      </c>
      <c r="P772" s="56">
        <v>5.0229999999999997E-2</v>
      </c>
      <c r="Q772" s="56">
        <v>3.0190000000000002E-2</v>
      </c>
      <c r="R772" s="56">
        <v>0.10177</v>
      </c>
      <c r="S772" s="56">
        <v>6.5659999999999996E-2</v>
      </c>
      <c r="T772" s="56">
        <v>4.5789999999999997E-2</v>
      </c>
      <c r="U772" s="56">
        <v>2.2559999999999997E-2</v>
      </c>
      <c r="V772" s="56">
        <v>0</v>
      </c>
      <c r="W772" s="56">
        <v>0</v>
      </c>
      <c r="X772" s="56">
        <v>1.3849999999999999E-2</v>
      </c>
      <c r="Y772" s="56">
        <v>5.4120000000000001E-2</v>
      </c>
      <c r="Z772" s="56">
        <v>2.5479999999999999E-2</v>
      </c>
      <c r="AA772" s="56">
        <v>0</v>
      </c>
      <c r="AB772" s="56">
        <v>4.0350000000000108E-2</v>
      </c>
      <c r="AC772" s="56">
        <v>0</v>
      </c>
      <c r="AE772" s="271">
        <f t="shared" si="37"/>
        <v>1</v>
      </c>
      <c r="AG772" s="192">
        <f t="shared" si="38"/>
        <v>0.39977000000000007</v>
      </c>
    </row>
    <row r="773" spans="1:33" x14ac:dyDescent="0.25">
      <c r="A773" s="1">
        <v>2000</v>
      </c>
      <c r="B773" s="1" t="s">
        <v>20</v>
      </c>
      <c r="C773" s="1" t="str">
        <f t="shared" si="36"/>
        <v>2000NBDefault</v>
      </c>
      <c r="D773" s="56">
        <v>0.13986000000000001</v>
      </c>
      <c r="E773" s="56">
        <v>0.20638999999999999</v>
      </c>
      <c r="F773" s="280">
        <v>0.11418</v>
      </c>
      <c r="G773" s="56">
        <v>5.2519999999999997E-2</v>
      </c>
      <c r="H773" s="280">
        <v>1.8589999999999999E-2</v>
      </c>
      <c r="I773" s="56">
        <v>0</v>
      </c>
      <c r="J773" s="56">
        <v>0</v>
      </c>
      <c r="K773" s="56">
        <v>0</v>
      </c>
      <c r="L773" s="56">
        <v>7.8920000000000004E-2</v>
      </c>
      <c r="M773" s="56">
        <v>0</v>
      </c>
      <c r="N773" s="56">
        <v>0</v>
      </c>
      <c r="O773" s="56">
        <v>0.11650000000000001</v>
      </c>
      <c r="P773" s="56">
        <v>1.9210000000000001E-2</v>
      </c>
      <c r="Q773" s="56">
        <v>1.2669999999999999E-2</v>
      </c>
      <c r="R773" s="56">
        <v>4.3949999999999996E-2</v>
      </c>
      <c r="S773" s="56">
        <v>8.6120000000000002E-2</v>
      </c>
      <c r="T773" s="56">
        <v>4.1130000000000007E-2</v>
      </c>
      <c r="U773" s="56">
        <v>2.4049999999999998E-2</v>
      </c>
      <c r="V773" s="56">
        <v>0</v>
      </c>
      <c r="W773" s="56">
        <v>0</v>
      </c>
      <c r="X773" s="56">
        <v>9.8700000000000003E-3</v>
      </c>
      <c r="Y773" s="56">
        <v>2.4500000000000001E-2</v>
      </c>
      <c r="Z773" s="56">
        <v>1.153E-2</v>
      </c>
      <c r="AA773" s="56">
        <v>0</v>
      </c>
      <c r="AB773" s="56">
        <v>9.9999999999544897E-6</v>
      </c>
      <c r="AC773" s="56">
        <v>0</v>
      </c>
      <c r="AD773" s="51"/>
      <c r="AE773" s="271">
        <f t="shared" si="37"/>
        <v>1</v>
      </c>
      <c r="AG773" s="192">
        <f t="shared" si="38"/>
        <v>0.25382999999999994</v>
      </c>
    </row>
    <row r="774" spans="1:33" x14ac:dyDescent="0.25">
      <c r="A774" s="1">
        <v>2000</v>
      </c>
      <c r="B774" s="1" t="s">
        <v>14</v>
      </c>
      <c r="C774" s="1" t="str">
        <f t="shared" si="36"/>
        <v>2000ABDefault</v>
      </c>
      <c r="D774" s="56">
        <v>0.15275</v>
      </c>
      <c r="E774" s="56">
        <v>0.23983000000000002</v>
      </c>
      <c r="F774" s="56">
        <v>0</v>
      </c>
      <c r="G774" s="56">
        <v>7.4749999999999997E-2</v>
      </c>
      <c r="H774" s="56">
        <v>0.14501</v>
      </c>
      <c r="I774" s="56">
        <v>0</v>
      </c>
      <c r="J774" s="56">
        <v>0</v>
      </c>
      <c r="K774" s="56">
        <v>0</v>
      </c>
      <c r="L774" s="56">
        <v>2.8990000000000002E-2</v>
      </c>
      <c r="M774" s="56">
        <v>0</v>
      </c>
      <c r="N774" s="56">
        <v>0</v>
      </c>
      <c r="O774" s="56">
        <v>2.2599999999999999E-2</v>
      </c>
      <c r="P774" s="56">
        <v>3.9890000000000002E-2</v>
      </c>
      <c r="Q774" s="56">
        <v>2.1930000000000002E-2</v>
      </c>
      <c r="R774" s="56">
        <v>2.886E-2</v>
      </c>
      <c r="S774" s="56">
        <v>8.1050000000000011E-2</v>
      </c>
      <c r="T774" s="56">
        <v>5.1849999999999993E-2</v>
      </c>
      <c r="U774" s="56">
        <v>1.6899999999999998E-2</v>
      </c>
      <c r="V774" s="56">
        <v>0</v>
      </c>
      <c r="W774" s="56">
        <v>0</v>
      </c>
      <c r="X774" s="56">
        <v>1.208E-2</v>
      </c>
      <c r="Y774" s="56">
        <v>2.0039999999999999E-2</v>
      </c>
      <c r="Z774" s="56">
        <v>3.5630000000000002E-2</v>
      </c>
      <c r="AA774" s="56">
        <v>0</v>
      </c>
      <c r="AB774" s="56">
        <v>2.7840000000000198E-2</v>
      </c>
      <c r="AC774" s="56">
        <v>0</v>
      </c>
      <c r="AE774" s="271">
        <f t="shared" si="37"/>
        <v>1</v>
      </c>
      <c r="AG774" s="192">
        <f t="shared" si="38"/>
        <v>0.29618000000000022</v>
      </c>
    </row>
    <row r="775" spans="1:33" x14ac:dyDescent="0.25">
      <c r="A775" s="1">
        <v>2000</v>
      </c>
      <c r="B775" s="1" t="s">
        <v>22</v>
      </c>
      <c r="C775" s="1" t="str">
        <f t="shared" si="36"/>
        <v>2000NSDefault</v>
      </c>
      <c r="D775" s="56">
        <v>8.771000000000001E-2</v>
      </c>
      <c r="E775" s="56">
        <v>0.27184000000000003</v>
      </c>
      <c r="F775" s="56">
        <v>0</v>
      </c>
      <c r="G775" s="56">
        <v>3.8330000000000003E-2</v>
      </c>
      <c r="H775" s="56">
        <v>8.3260000000000001E-2</v>
      </c>
      <c r="I775" s="56">
        <v>0</v>
      </c>
      <c r="J775" s="56">
        <v>0</v>
      </c>
      <c r="K775" s="56">
        <v>0</v>
      </c>
      <c r="L775" s="56">
        <v>6.3939999999999997E-2</v>
      </c>
      <c r="M775" s="56">
        <v>0</v>
      </c>
      <c r="N775" s="56">
        <v>0</v>
      </c>
      <c r="O775" s="56">
        <v>5.7590000000000002E-2</v>
      </c>
      <c r="P775" s="56">
        <v>3.619E-2</v>
      </c>
      <c r="Q775" s="56">
        <v>4.249E-2</v>
      </c>
      <c r="R775" s="56">
        <v>3.6260000000000001E-2</v>
      </c>
      <c r="S775" s="56">
        <v>0.15454000000000001</v>
      </c>
      <c r="T775" s="56">
        <v>5.425E-2</v>
      </c>
      <c r="U775" s="56">
        <v>1.77E-2</v>
      </c>
      <c r="V775" s="56">
        <v>0</v>
      </c>
      <c r="W775" s="56">
        <v>0</v>
      </c>
      <c r="X775" s="56">
        <v>2.6190000000000001E-2</v>
      </c>
      <c r="Y775" s="56">
        <v>2.0209999999999999E-2</v>
      </c>
      <c r="Z775" s="56">
        <v>9.5099999999999994E-3</v>
      </c>
      <c r="AA775" s="56">
        <v>0</v>
      </c>
      <c r="AB775" s="56">
        <v>-1.0000000000065512E-5</v>
      </c>
      <c r="AC775" s="56">
        <v>0</v>
      </c>
      <c r="AE775" s="271">
        <f t="shared" si="37"/>
        <v>1</v>
      </c>
      <c r="AG775" s="192">
        <f t="shared" si="38"/>
        <v>0.36113999999999996</v>
      </c>
    </row>
    <row r="776" spans="1:33" x14ac:dyDescent="0.25">
      <c r="A776" s="1">
        <v>2000</v>
      </c>
      <c r="B776" s="1" t="s">
        <v>21</v>
      </c>
      <c r="C776" s="1" t="str">
        <f t="shared" si="36"/>
        <v>2000NLDefault</v>
      </c>
      <c r="D776" s="223">
        <v>0.17146999999999998</v>
      </c>
      <c r="E776" s="223">
        <v>0.28588000000000002</v>
      </c>
      <c r="F776" s="223">
        <v>0</v>
      </c>
      <c r="G776" s="223">
        <v>2.6669999999999999E-2</v>
      </c>
      <c r="H776" s="223">
        <v>0.16277999999999998</v>
      </c>
      <c r="I776" s="56">
        <v>0</v>
      </c>
      <c r="J776" s="56">
        <v>0</v>
      </c>
      <c r="K776" s="56">
        <v>0</v>
      </c>
      <c r="L776" s="56">
        <v>2.3540000000000002E-2</v>
      </c>
      <c r="M776" s="56">
        <v>0</v>
      </c>
      <c r="N776" s="56">
        <v>0</v>
      </c>
      <c r="O776" s="56">
        <v>3.2149999999999998E-2</v>
      </c>
      <c r="P776" s="56">
        <v>4.8090000000000001E-2</v>
      </c>
      <c r="Q776" s="56">
        <v>1.7150000000000002E-2</v>
      </c>
      <c r="R776" s="56">
        <v>1.5560000000000001E-2</v>
      </c>
      <c r="S776" s="56">
        <v>9.7959999999999992E-2</v>
      </c>
      <c r="T776" s="56">
        <v>4.657E-2</v>
      </c>
      <c r="U776" s="56">
        <v>2.742E-2</v>
      </c>
      <c r="V776" s="56">
        <v>0</v>
      </c>
      <c r="W776" s="56">
        <v>0</v>
      </c>
      <c r="X776" s="56">
        <v>2.5910000000000002E-2</v>
      </c>
      <c r="Y776" s="56">
        <v>8.8699999999999994E-3</v>
      </c>
      <c r="Z776" s="56">
        <v>4.1700000000000001E-3</v>
      </c>
      <c r="AA776" s="56">
        <v>0</v>
      </c>
      <c r="AB776" s="56">
        <v>5.8099999999998708E-3</v>
      </c>
      <c r="AC776" s="56">
        <v>0</v>
      </c>
      <c r="AE776" s="271">
        <f t="shared" si="37"/>
        <v>1</v>
      </c>
      <c r="AG776" s="192">
        <f t="shared" si="38"/>
        <v>0.24941999999999986</v>
      </c>
    </row>
    <row r="777" spans="1:33" x14ac:dyDescent="0.25">
      <c r="A777" s="1">
        <v>2000</v>
      </c>
      <c r="B777" s="1" t="s">
        <v>19</v>
      </c>
      <c r="C777" s="1" t="str">
        <f t="shared" si="36"/>
        <v>2000QCDefault</v>
      </c>
      <c r="D777" s="56">
        <v>0.11388</v>
      </c>
      <c r="E777" s="56">
        <v>0.28944999999999999</v>
      </c>
      <c r="F777" s="56">
        <v>0</v>
      </c>
      <c r="G777" s="56">
        <v>9.8909999999999998E-2</v>
      </c>
      <c r="H777" s="56">
        <v>0.10811</v>
      </c>
      <c r="I777" s="56">
        <v>0</v>
      </c>
      <c r="J777" s="56">
        <v>0</v>
      </c>
      <c r="K777" s="56">
        <v>0</v>
      </c>
      <c r="L777" s="56">
        <v>1.6080000000000001E-2</v>
      </c>
      <c r="M777" s="56">
        <v>0</v>
      </c>
      <c r="N777" s="56">
        <v>0</v>
      </c>
      <c r="O777" s="56">
        <v>3.8800000000000001E-2</v>
      </c>
      <c r="P777" s="56">
        <v>1.0589999999999999E-2</v>
      </c>
      <c r="Q777" s="56">
        <v>1.3979999999999999E-2</v>
      </c>
      <c r="R777" s="56">
        <v>6.6020000000000009E-2</v>
      </c>
      <c r="S777" s="56">
        <v>7.4099999999999999E-2</v>
      </c>
      <c r="T777" s="56">
        <v>4.4180000000000004E-2</v>
      </c>
      <c r="U777" s="56">
        <v>3.7629999999999997E-2</v>
      </c>
      <c r="V777" s="56">
        <v>0</v>
      </c>
      <c r="W777" s="56">
        <v>0</v>
      </c>
      <c r="X777" s="56">
        <v>9.2700000000000005E-3</v>
      </c>
      <c r="Y777" s="56">
        <v>3.6520000000000004E-2</v>
      </c>
      <c r="Z777" s="56">
        <v>1.719E-2</v>
      </c>
      <c r="AA777" s="56">
        <v>0</v>
      </c>
      <c r="AB777" s="56">
        <v>2.5290000000000035E-2</v>
      </c>
      <c r="AC777" s="56">
        <v>0</v>
      </c>
      <c r="AE777" s="271">
        <f t="shared" si="37"/>
        <v>1</v>
      </c>
      <c r="AG777" s="192">
        <f t="shared" si="38"/>
        <v>0.32418000000000002</v>
      </c>
    </row>
    <row r="778" spans="1:33" x14ac:dyDescent="0.25">
      <c r="A778" s="1">
        <v>2000</v>
      </c>
      <c r="B778" s="1" t="s">
        <v>17</v>
      </c>
      <c r="C778" s="1" t="str">
        <f t="shared" si="36"/>
        <v>2000MBDefault</v>
      </c>
      <c r="D778" s="56">
        <v>0.15736</v>
      </c>
      <c r="E778" s="56">
        <v>0.29511999999999999</v>
      </c>
      <c r="F778" s="56">
        <v>0</v>
      </c>
      <c r="G778" s="56">
        <v>4.9880000000000008E-2</v>
      </c>
      <c r="H778" s="56">
        <v>0.14931</v>
      </c>
      <c r="I778" s="56">
        <v>0</v>
      </c>
      <c r="J778" s="56">
        <v>0</v>
      </c>
      <c r="K778" s="56">
        <v>0</v>
      </c>
      <c r="L778" s="56">
        <v>1.7569999999999999E-2</v>
      </c>
      <c r="M778" s="56">
        <v>0</v>
      </c>
      <c r="N778" s="56">
        <v>0</v>
      </c>
      <c r="O778" s="56">
        <v>7.9310000000000005E-2</v>
      </c>
      <c r="P778" s="56">
        <v>1.575E-2</v>
      </c>
      <c r="Q778" s="56">
        <v>1.5109999999999998E-2</v>
      </c>
      <c r="R778" s="56">
        <v>2.5249999999999998E-2</v>
      </c>
      <c r="S778" s="56">
        <v>8.5260000000000002E-2</v>
      </c>
      <c r="T778" s="56">
        <v>4.4130000000000003E-2</v>
      </c>
      <c r="U778" s="56">
        <v>3.1960000000000002E-2</v>
      </c>
      <c r="V778" s="56">
        <v>0</v>
      </c>
      <c r="W778" s="56">
        <v>0</v>
      </c>
      <c r="X778" s="56">
        <v>4.4200000000000003E-3</v>
      </c>
      <c r="Y778" s="56">
        <v>1.321E-2</v>
      </c>
      <c r="Z778" s="56">
        <v>6.2199999999999998E-3</v>
      </c>
      <c r="AA778" s="56">
        <v>0</v>
      </c>
      <c r="AB778" s="56">
        <v>1.0140000000000149E-2</v>
      </c>
      <c r="AC778" s="56">
        <v>0</v>
      </c>
      <c r="AE778" s="271">
        <f t="shared" si="37"/>
        <v>1</v>
      </c>
      <c r="AG778" s="192">
        <f t="shared" si="38"/>
        <v>0.23570000000000016</v>
      </c>
    </row>
    <row r="779" spans="1:33" x14ac:dyDescent="0.25">
      <c r="A779" s="1">
        <v>2000</v>
      </c>
      <c r="B779" s="1" t="s">
        <v>16</v>
      </c>
      <c r="C779" s="1" t="str">
        <f t="shared" si="36"/>
        <v>2000SKDefault</v>
      </c>
      <c r="D779" s="56">
        <v>0.18713000000000002</v>
      </c>
      <c r="E779" s="56">
        <v>0.32475999999999999</v>
      </c>
      <c r="F779" s="56">
        <v>0</v>
      </c>
      <c r="G779" s="56">
        <v>4.333E-2</v>
      </c>
      <c r="H779" s="56">
        <v>0.17765</v>
      </c>
      <c r="I779" s="56">
        <v>0</v>
      </c>
      <c r="J779" s="56">
        <v>0</v>
      </c>
      <c r="K779" s="56">
        <v>0</v>
      </c>
      <c r="L779" s="56">
        <v>4.0439999999999997E-2</v>
      </c>
      <c r="M779" s="56">
        <v>0</v>
      </c>
      <c r="N779" s="56">
        <v>0</v>
      </c>
      <c r="O779" s="56">
        <v>1.762E-2</v>
      </c>
      <c r="P779" s="56">
        <v>9.8700000000000003E-3</v>
      </c>
      <c r="Q779" s="56">
        <v>0</v>
      </c>
      <c r="R779" s="56">
        <v>2.7480000000000001E-2</v>
      </c>
      <c r="S779" s="56">
        <v>7.6539999999999997E-2</v>
      </c>
      <c r="T779" s="56">
        <v>4.6799999999999994E-2</v>
      </c>
      <c r="U779" s="56">
        <v>1.6299999999999999E-2</v>
      </c>
      <c r="V779" s="56">
        <v>0</v>
      </c>
      <c r="W779" s="56">
        <v>0</v>
      </c>
      <c r="X779" s="56">
        <v>0</v>
      </c>
      <c r="Y779" s="56">
        <v>1.4250000000000001E-2</v>
      </c>
      <c r="Z779" s="56">
        <v>6.7100000000000007E-3</v>
      </c>
      <c r="AA779" s="56">
        <v>0</v>
      </c>
      <c r="AB779" s="56">
        <v>1.112000000000013E-2</v>
      </c>
      <c r="AC779" s="56">
        <v>0</v>
      </c>
      <c r="AE779" s="271">
        <f t="shared" si="37"/>
        <v>1</v>
      </c>
      <c r="AG779" s="192">
        <f t="shared" si="38"/>
        <v>0.19920000000000015</v>
      </c>
    </row>
    <row r="780" spans="1:33" x14ac:dyDescent="0.25">
      <c r="A780" s="1">
        <v>2000</v>
      </c>
      <c r="B780" s="1" t="s">
        <v>18</v>
      </c>
      <c r="C780" s="1" t="str">
        <f t="shared" si="36"/>
        <v>2000ONDefault</v>
      </c>
      <c r="D780" s="56">
        <v>0.13316</v>
      </c>
      <c r="E780" s="56">
        <v>0.33051999999999998</v>
      </c>
      <c r="F780" s="56">
        <v>0</v>
      </c>
      <c r="G780" s="56">
        <v>6.8940000000000001E-2</v>
      </c>
      <c r="H780" s="56">
        <v>0.12640999999999999</v>
      </c>
      <c r="I780" s="56">
        <v>0</v>
      </c>
      <c r="J780" s="56">
        <v>0</v>
      </c>
      <c r="K780" s="56">
        <v>0</v>
      </c>
      <c r="L780" s="56">
        <v>1.1339999999999999E-2</v>
      </c>
      <c r="M780" s="56">
        <v>0</v>
      </c>
      <c r="N780" s="56">
        <v>0</v>
      </c>
      <c r="O780" s="56">
        <v>5.0039999999999994E-2</v>
      </c>
      <c r="P780" s="56">
        <v>1.3500000000000002E-2</v>
      </c>
      <c r="Q780" s="56">
        <v>1.7819999999999999E-2</v>
      </c>
      <c r="R780" s="56">
        <v>3.0769999999999999E-2</v>
      </c>
      <c r="S780" s="56">
        <v>9.4109999999999999E-2</v>
      </c>
      <c r="T780" s="56">
        <v>4.811E-2</v>
      </c>
      <c r="U780" s="56">
        <v>3.3579999999999999E-2</v>
      </c>
      <c r="V780" s="56">
        <v>0</v>
      </c>
      <c r="W780" s="56">
        <v>0</v>
      </c>
      <c r="X780" s="56">
        <v>4.5500000000000002E-3</v>
      </c>
      <c r="Y780" s="56">
        <v>1.7420000000000001E-2</v>
      </c>
      <c r="Z780" s="56">
        <v>8.199999999999999E-3</v>
      </c>
      <c r="AA780" s="56">
        <v>0</v>
      </c>
      <c r="AB780" s="56">
        <v>1.153000000000004E-2</v>
      </c>
      <c r="AC780" s="56">
        <v>0</v>
      </c>
      <c r="AD780" s="51"/>
      <c r="AE780" s="271">
        <f t="shared" si="37"/>
        <v>1</v>
      </c>
      <c r="AG780" s="192">
        <f t="shared" si="38"/>
        <v>0.26608999999999999</v>
      </c>
    </row>
    <row r="781" spans="1:33" x14ac:dyDescent="0.25">
      <c r="A781" s="1">
        <v>2000</v>
      </c>
      <c r="B781" s="1" t="s">
        <v>23</v>
      </c>
      <c r="C781" s="1" t="str">
        <f t="shared" si="36"/>
        <v>2000PEDefault</v>
      </c>
      <c r="D781" s="56">
        <v>7.3639999999999997E-2</v>
      </c>
      <c r="E781" s="56">
        <v>0.33866000000000002</v>
      </c>
      <c r="F781" s="56">
        <v>0</v>
      </c>
      <c r="G781" s="56">
        <v>8.1000000000000013E-3</v>
      </c>
      <c r="H781" s="56">
        <v>6.991E-2</v>
      </c>
      <c r="I781" s="56">
        <v>0</v>
      </c>
      <c r="J781" s="56">
        <v>0</v>
      </c>
      <c r="K781" s="56">
        <v>0</v>
      </c>
      <c r="L781" s="56">
        <v>6.0579999999999995E-2</v>
      </c>
      <c r="M781" s="56">
        <v>0</v>
      </c>
      <c r="N781" s="56">
        <v>0</v>
      </c>
      <c r="O781" s="56">
        <v>5.7229999999999996E-2</v>
      </c>
      <c r="P781" s="56">
        <v>4.5419999999999995E-2</v>
      </c>
      <c r="Q781" s="56">
        <v>4.6029999999999995E-2</v>
      </c>
      <c r="R781" s="56">
        <v>7.7200000000000003E-3</v>
      </c>
      <c r="S781" s="56">
        <v>0.18295000000000003</v>
      </c>
      <c r="T781" s="56">
        <v>5.4019999999999999E-2</v>
      </c>
      <c r="U781" s="56">
        <v>2.0560000000000002E-2</v>
      </c>
      <c r="V781" s="56">
        <v>0</v>
      </c>
      <c r="W781" s="56">
        <v>0</v>
      </c>
      <c r="X781" s="56">
        <v>2.5859999999999998E-2</v>
      </c>
      <c r="Y781" s="56">
        <v>4.3499999999999997E-3</v>
      </c>
      <c r="Z781" s="56">
        <v>2.0499999999999997E-3</v>
      </c>
      <c r="AA781" s="56">
        <v>0</v>
      </c>
      <c r="AB781" s="56">
        <v>2.9200000000000337E-3</v>
      </c>
      <c r="AC781" s="56">
        <v>0</v>
      </c>
      <c r="AE781" s="271">
        <f t="shared" si="37"/>
        <v>1</v>
      </c>
      <c r="AG781" s="192">
        <f t="shared" si="38"/>
        <v>0.3464600000000001</v>
      </c>
    </row>
    <row r="782" spans="1:33" x14ac:dyDescent="0.25">
      <c r="A782" s="1">
        <v>2001</v>
      </c>
      <c r="B782" s="1" t="s">
        <v>15</v>
      </c>
      <c r="C782" s="1" t="str">
        <f t="shared" si="36"/>
        <v>2001BCDefault</v>
      </c>
      <c r="D782" s="56">
        <v>0.15054000000000001</v>
      </c>
      <c r="E782" s="56">
        <v>0.15842999999999999</v>
      </c>
      <c r="F782" s="56">
        <v>0</v>
      </c>
      <c r="G782" s="56">
        <v>0.111</v>
      </c>
      <c r="H782" s="56">
        <v>0.14291000000000001</v>
      </c>
      <c r="I782" s="56">
        <v>0</v>
      </c>
      <c r="J782" s="56">
        <v>0</v>
      </c>
      <c r="K782" s="56">
        <v>0</v>
      </c>
      <c r="L782" s="56">
        <v>2.2320000000000003E-2</v>
      </c>
      <c r="M782" s="56">
        <v>0</v>
      </c>
      <c r="N782" s="56">
        <v>0</v>
      </c>
      <c r="O782" s="56">
        <v>2.6610000000000002E-2</v>
      </c>
      <c r="P782" s="56">
        <v>3.4599999999999999E-2</v>
      </c>
      <c r="Q782" s="56">
        <v>3.9E-2</v>
      </c>
      <c r="R782" s="56">
        <v>4.9690000000000005E-2</v>
      </c>
      <c r="S782" s="56">
        <v>0.11410000000000001</v>
      </c>
      <c r="T782" s="56">
        <v>3.9980000000000002E-2</v>
      </c>
      <c r="U782" s="56">
        <v>2.1940000000000001E-2</v>
      </c>
      <c r="V782" s="56">
        <v>0</v>
      </c>
      <c r="W782" s="56">
        <v>2.2320000000000003E-2</v>
      </c>
      <c r="X782" s="56">
        <v>7.1999999999999998E-3</v>
      </c>
      <c r="Y782" s="56">
        <v>2.7380000000000002E-2</v>
      </c>
      <c r="Z782" s="56">
        <v>1.2889999999999999E-2</v>
      </c>
      <c r="AA782" s="56">
        <v>0</v>
      </c>
      <c r="AB782" s="56">
        <v>1.9090000000000162E-2</v>
      </c>
      <c r="AC782" s="56">
        <v>0</v>
      </c>
      <c r="AE782" s="271">
        <f t="shared" si="37"/>
        <v>1</v>
      </c>
      <c r="AG782" s="192">
        <f t="shared" si="38"/>
        <v>0.35359000000000024</v>
      </c>
    </row>
    <row r="783" spans="1:33" x14ac:dyDescent="0.25">
      <c r="A783" s="1">
        <v>2001</v>
      </c>
      <c r="B783" s="1" t="s">
        <v>26</v>
      </c>
      <c r="C783" s="1" t="str">
        <f t="shared" si="36"/>
        <v>2001YTDefault</v>
      </c>
      <c r="D783" s="56">
        <v>0.12028</v>
      </c>
      <c r="E783" s="56">
        <v>0.17106000000000002</v>
      </c>
      <c r="F783" s="56">
        <v>0</v>
      </c>
      <c r="G783" s="56">
        <v>0.10952999999999999</v>
      </c>
      <c r="H783" s="56">
        <v>0.11417999999999999</v>
      </c>
      <c r="I783" s="56">
        <v>0</v>
      </c>
      <c r="J783" s="56">
        <v>0</v>
      </c>
      <c r="K783" s="56">
        <v>0</v>
      </c>
      <c r="L783" s="56">
        <v>0</v>
      </c>
      <c r="M783" s="56">
        <v>0</v>
      </c>
      <c r="N783" s="56">
        <v>0</v>
      </c>
      <c r="O783" s="56">
        <v>1.1639999999999999E-2</v>
      </c>
      <c r="P783" s="56">
        <v>7.5310000000000002E-2</v>
      </c>
      <c r="Q783" s="56">
        <v>2.572E-2</v>
      </c>
      <c r="R783" s="56">
        <v>0.10077</v>
      </c>
      <c r="S783" s="56">
        <v>7.0349999999999996E-2</v>
      </c>
      <c r="T783" s="56">
        <v>4.7080000000000004E-2</v>
      </c>
      <c r="U783" s="56">
        <v>1.6420000000000001E-2</v>
      </c>
      <c r="V783" s="56">
        <v>0</v>
      </c>
      <c r="W783" s="56">
        <v>0</v>
      </c>
      <c r="X783" s="56">
        <v>1.89E-2</v>
      </c>
      <c r="Y783" s="56">
        <v>5.3579999999999996E-2</v>
      </c>
      <c r="Z783" s="56">
        <v>2.5230000000000002E-2</v>
      </c>
      <c r="AA783" s="56">
        <v>0</v>
      </c>
      <c r="AB783" s="56">
        <v>3.9950000000000041E-2</v>
      </c>
      <c r="AC783" s="56">
        <v>0</v>
      </c>
      <c r="AE783" s="271">
        <f t="shared" si="37"/>
        <v>1</v>
      </c>
      <c r="AG783" s="192">
        <f t="shared" si="38"/>
        <v>0.39800000000000013</v>
      </c>
    </row>
    <row r="784" spans="1:33" x14ac:dyDescent="0.25">
      <c r="A784" s="1">
        <v>2001</v>
      </c>
      <c r="B784" s="1" t="s">
        <v>24</v>
      </c>
      <c r="C784" s="1" t="str">
        <f t="shared" si="36"/>
        <v>2001NTDefault</v>
      </c>
      <c r="D784" s="280">
        <v>0.19618312954598019</v>
      </c>
      <c r="E784" s="280">
        <v>0.21528544017717463</v>
      </c>
      <c r="F784" s="280">
        <v>2.3003099946693206E-2</v>
      </c>
      <c r="G784" s="280">
        <v>0.19089401520645849</v>
      </c>
      <c r="H784" s="280">
        <v>1.1024240417055345E-2</v>
      </c>
      <c r="I784" s="280">
        <v>4.0357295452791667E-2</v>
      </c>
      <c r="J784" s="280">
        <v>3.4999999999999997E-5</v>
      </c>
      <c r="K784" s="280">
        <v>7.4480069930069645E-4</v>
      </c>
      <c r="L784" s="280">
        <v>7.8747481360164264E-3</v>
      </c>
      <c r="M784" s="280">
        <v>0</v>
      </c>
      <c r="N784" s="280">
        <v>0</v>
      </c>
      <c r="O784" s="280">
        <v>8.4252758274824101E-3</v>
      </c>
      <c r="P784" s="280">
        <v>1.0839160839160814E-2</v>
      </c>
      <c r="Q784" s="280">
        <v>0.15632749999999998</v>
      </c>
      <c r="R784" s="280">
        <v>4.5499999999999994E-3</v>
      </c>
      <c r="S784" s="280">
        <v>9.5789376745620949E-2</v>
      </c>
      <c r="T784" s="280">
        <v>1.8154054046755616E-2</v>
      </c>
      <c r="U784" s="280">
        <v>1.3299575306338553E-2</v>
      </c>
      <c r="V784" s="280">
        <v>0</v>
      </c>
      <c r="W784" s="280"/>
      <c r="X784" s="280">
        <v>2.2347517482517463E-3</v>
      </c>
      <c r="Y784" s="280">
        <v>0</v>
      </c>
      <c r="Z784" s="280">
        <v>0</v>
      </c>
      <c r="AA784" s="280">
        <v>0</v>
      </c>
      <c r="AB784" s="280">
        <v>4.6110359049175266E-3</v>
      </c>
      <c r="AC784" s="280">
        <v>3.0800000000000001E-4</v>
      </c>
      <c r="AE784" s="271">
        <f t="shared" si="37"/>
        <v>0.99994049999999812</v>
      </c>
      <c r="AG784" s="192">
        <f t="shared" si="38"/>
        <v>0.29527429375188441</v>
      </c>
    </row>
    <row r="785" spans="1:33" x14ac:dyDescent="0.25">
      <c r="A785" s="1">
        <v>2001</v>
      </c>
      <c r="B785" s="1" t="s">
        <v>25</v>
      </c>
      <c r="C785" s="1" t="str">
        <f t="shared" si="36"/>
        <v>2001NUDefault</v>
      </c>
      <c r="D785" s="56">
        <v>0.12197</v>
      </c>
      <c r="E785" s="56">
        <v>0.17448</v>
      </c>
      <c r="F785" s="56">
        <v>0</v>
      </c>
      <c r="G785" s="56">
        <v>0.11063000000000001</v>
      </c>
      <c r="H785" s="56">
        <v>0.11579</v>
      </c>
      <c r="I785" s="56">
        <v>0</v>
      </c>
      <c r="J785" s="56">
        <v>0</v>
      </c>
      <c r="K785" s="56">
        <v>0</v>
      </c>
      <c r="L785" s="56">
        <v>0</v>
      </c>
      <c r="M785" s="56">
        <v>0</v>
      </c>
      <c r="N785" s="56">
        <v>0</v>
      </c>
      <c r="O785" s="56">
        <v>2.7130000000000001E-2</v>
      </c>
      <c r="P785" s="56">
        <v>5.0229999999999997E-2</v>
      </c>
      <c r="Q785" s="56">
        <v>3.0190000000000002E-2</v>
      </c>
      <c r="R785" s="56">
        <v>0.10177</v>
      </c>
      <c r="S785" s="56">
        <v>6.5659999999999996E-2</v>
      </c>
      <c r="T785" s="56">
        <v>4.5789999999999997E-2</v>
      </c>
      <c r="U785" s="56">
        <v>2.2559999999999997E-2</v>
      </c>
      <c r="V785" s="56">
        <v>0</v>
      </c>
      <c r="W785" s="56">
        <v>0</v>
      </c>
      <c r="X785" s="56">
        <v>1.3849999999999999E-2</v>
      </c>
      <c r="Y785" s="56">
        <v>5.4120000000000001E-2</v>
      </c>
      <c r="Z785" s="56">
        <v>2.5479999999999999E-2</v>
      </c>
      <c r="AA785" s="56">
        <v>0</v>
      </c>
      <c r="AB785" s="56">
        <v>4.0350000000000108E-2</v>
      </c>
      <c r="AC785" s="56">
        <v>0</v>
      </c>
      <c r="AE785" s="271">
        <f t="shared" si="37"/>
        <v>1</v>
      </c>
      <c r="AG785" s="192">
        <f t="shared" si="38"/>
        <v>0.39977000000000007</v>
      </c>
    </row>
    <row r="786" spans="1:33" x14ac:dyDescent="0.25">
      <c r="A786" s="1">
        <v>2001</v>
      </c>
      <c r="B786" s="1" t="s">
        <v>20</v>
      </c>
      <c r="C786" s="1" t="str">
        <f t="shared" si="36"/>
        <v>2001NBDefault</v>
      </c>
      <c r="D786" s="56">
        <v>0.13986000000000001</v>
      </c>
      <c r="E786" s="56">
        <v>0.20638999999999999</v>
      </c>
      <c r="F786" s="280">
        <v>0.11418</v>
      </c>
      <c r="G786" s="56">
        <v>5.2519999999999997E-2</v>
      </c>
      <c r="H786" s="280">
        <v>1.8589999999999999E-2</v>
      </c>
      <c r="I786" s="56">
        <v>0</v>
      </c>
      <c r="J786" s="56">
        <v>0</v>
      </c>
      <c r="K786" s="56">
        <v>0</v>
      </c>
      <c r="L786" s="56">
        <v>7.8920000000000004E-2</v>
      </c>
      <c r="M786" s="56">
        <v>0</v>
      </c>
      <c r="N786" s="56">
        <v>0</v>
      </c>
      <c r="O786" s="56">
        <v>0.11650000000000001</v>
      </c>
      <c r="P786" s="56">
        <v>1.9210000000000001E-2</v>
      </c>
      <c r="Q786" s="56">
        <v>1.2669999999999999E-2</v>
      </c>
      <c r="R786" s="56">
        <v>4.3949999999999996E-2</v>
      </c>
      <c r="S786" s="56">
        <v>8.6120000000000002E-2</v>
      </c>
      <c r="T786" s="56">
        <v>4.1130000000000007E-2</v>
      </c>
      <c r="U786" s="56">
        <v>2.4049999999999998E-2</v>
      </c>
      <c r="V786" s="56">
        <v>0</v>
      </c>
      <c r="W786" s="56">
        <v>0</v>
      </c>
      <c r="X786" s="56">
        <v>9.8700000000000003E-3</v>
      </c>
      <c r="Y786" s="56">
        <v>2.4500000000000001E-2</v>
      </c>
      <c r="Z786" s="56">
        <v>1.153E-2</v>
      </c>
      <c r="AA786" s="56">
        <v>0</v>
      </c>
      <c r="AB786" s="56">
        <v>9.9999999999544897E-6</v>
      </c>
      <c r="AC786" s="56">
        <v>0</v>
      </c>
      <c r="AD786" s="51"/>
      <c r="AE786" s="271">
        <f t="shared" si="37"/>
        <v>1</v>
      </c>
      <c r="AG786" s="192">
        <f t="shared" si="38"/>
        <v>0.25382999999999994</v>
      </c>
    </row>
    <row r="787" spans="1:33" x14ac:dyDescent="0.25">
      <c r="A787" s="1">
        <v>2001</v>
      </c>
      <c r="B787" s="1" t="s">
        <v>14</v>
      </c>
      <c r="C787" s="1" t="str">
        <f t="shared" si="36"/>
        <v>2001ABDefault</v>
      </c>
      <c r="D787" s="56">
        <v>0.15275</v>
      </c>
      <c r="E787" s="56">
        <v>0.23983000000000002</v>
      </c>
      <c r="F787" s="56">
        <v>0</v>
      </c>
      <c r="G787" s="56">
        <v>7.4749999999999997E-2</v>
      </c>
      <c r="H787" s="56">
        <v>0.14501</v>
      </c>
      <c r="I787" s="56">
        <v>0</v>
      </c>
      <c r="J787" s="56">
        <v>0</v>
      </c>
      <c r="K787" s="56">
        <v>0</v>
      </c>
      <c r="L787" s="56">
        <v>2.8990000000000002E-2</v>
      </c>
      <c r="M787" s="56">
        <v>0</v>
      </c>
      <c r="N787" s="56">
        <v>0</v>
      </c>
      <c r="O787" s="56">
        <v>2.2599999999999999E-2</v>
      </c>
      <c r="P787" s="56">
        <v>3.9890000000000002E-2</v>
      </c>
      <c r="Q787" s="56">
        <v>2.1930000000000002E-2</v>
      </c>
      <c r="R787" s="56">
        <v>2.886E-2</v>
      </c>
      <c r="S787" s="56">
        <v>8.1050000000000011E-2</v>
      </c>
      <c r="T787" s="56">
        <v>5.1849999999999993E-2</v>
      </c>
      <c r="U787" s="56">
        <v>1.6899999999999998E-2</v>
      </c>
      <c r="V787" s="56">
        <v>0</v>
      </c>
      <c r="W787" s="56">
        <v>0</v>
      </c>
      <c r="X787" s="56">
        <v>1.208E-2</v>
      </c>
      <c r="Y787" s="56">
        <v>2.0039999999999999E-2</v>
      </c>
      <c r="Z787" s="56">
        <v>3.5630000000000002E-2</v>
      </c>
      <c r="AA787" s="56">
        <v>0</v>
      </c>
      <c r="AB787" s="56">
        <v>2.7840000000000198E-2</v>
      </c>
      <c r="AC787" s="56">
        <v>0</v>
      </c>
      <c r="AE787" s="271">
        <f t="shared" si="37"/>
        <v>1</v>
      </c>
      <c r="AG787" s="192">
        <f t="shared" si="38"/>
        <v>0.29618000000000022</v>
      </c>
    </row>
    <row r="788" spans="1:33" x14ac:dyDescent="0.25">
      <c r="A788" s="1">
        <v>2001</v>
      </c>
      <c r="B788" s="1" t="s">
        <v>22</v>
      </c>
      <c r="C788" s="1" t="str">
        <f t="shared" si="36"/>
        <v>2001NSDefault</v>
      </c>
      <c r="D788" s="56">
        <v>8.771000000000001E-2</v>
      </c>
      <c r="E788" s="56">
        <v>0.27184000000000003</v>
      </c>
      <c r="F788" s="56">
        <v>0</v>
      </c>
      <c r="G788" s="56">
        <v>3.8330000000000003E-2</v>
      </c>
      <c r="H788" s="56">
        <v>8.3260000000000001E-2</v>
      </c>
      <c r="I788" s="56">
        <v>0</v>
      </c>
      <c r="J788" s="56">
        <v>0</v>
      </c>
      <c r="K788" s="56">
        <v>0</v>
      </c>
      <c r="L788" s="56">
        <v>6.3939999999999997E-2</v>
      </c>
      <c r="M788" s="56">
        <v>0</v>
      </c>
      <c r="N788" s="56">
        <v>0</v>
      </c>
      <c r="O788" s="56">
        <v>5.7590000000000002E-2</v>
      </c>
      <c r="P788" s="56">
        <v>3.619E-2</v>
      </c>
      <c r="Q788" s="56">
        <v>4.249E-2</v>
      </c>
      <c r="R788" s="56">
        <v>3.6260000000000001E-2</v>
      </c>
      <c r="S788" s="56">
        <v>0.15454000000000001</v>
      </c>
      <c r="T788" s="56">
        <v>5.425E-2</v>
      </c>
      <c r="U788" s="56">
        <v>1.77E-2</v>
      </c>
      <c r="V788" s="56">
        <v>0</v>
      </c>
      <c r="W788" s="56">
        <v>0</v>
      </c>
      <c r="X788" s="56">
        <v>2.6190000000000001E-2</v>
      </c>
      <c r="Y788" s="56">
        <v>2.0209999999999999E-2</v>
      </c>
      <c r="Z788" s="56">
        <v>9.5099999999999994E-3</v>
      </c>
      <c r="AA788" s="56">
        <v>0</v>
      </c>
      <c r="AB788" s="56">
        <v>-1.0000000000065512E-5</v>
      </c>
      <c r="AC788" s="56">
        <v>0</v>
      </c>
      <c r="AE788" s="271">
        <f t="shared" si="37"/>
        <v>1</v>
      </c>
      <c r="AG788" s="192">
        <f t="shared" si="38"/>
        <v>0.36113999999999996</v>
      </c>
    </row>
    <row r="789" spans="1:33" x14ac:dyDescent="0.25">
      <c r="A789" s="1">
        <v>2001</v>
      </c>
      <c r="B789" s="1" t="s">
        <v>21</v>
      </c>
      <c r="C789" s="1" t="str">
        <f t="shared" si="36"/>
        <v>2001NLDefault</v>
      </c>
      <c r="D789" s="56">
        <v>0.17146999999999998</v>
      </c>
      <c r="E789" s="56">
        <v>0.28588000000000002</v>
      </c>
      <c r="F789" s="56">
        <v>0</v>
      </c>
      <c r="G789" s="56">
        <v>2.6669999999999999E-2</v>
      </c>
      <c r="H789" s="56">
        <v>0.16277999999999998</v>
      </c>
      <c r="I789" s="56">
        <v>0</v>
      </c>
      <c r="J789" s="56">
        <v>0</v>
      </c>
      <c r="K789" s="56">
        <v>0</v>
      </c>
      <c r="L789" s="56">
        <v>2.3540000000000002E-2</v>
      </c>
      <c r="M789" s="56">
        <v>0</v>
      </c>
      <c r="N789" s="56">
        <v>0</v>
      </c>
      <c r="O789" s="56">
        <v>3.2149999999999998E-2</v>
      </c>
      <c r="P789" s="56">
        <v>4.8090000000000001E-2</v>
      </c>
      <c r="Q789" s="56">
        <v>1.7150000000000002E-2</v>
      </c>
      <c r="R789" s="56">
        <v>1.5560000000000001E-2</v>
      </c>
      <c r="S789" s="56">
        <v>9.7959999999999992E-2</v>
      </c>
      <c r="T789" s="56">
        <v>4.657E-2</v>
      </c>
      <c r="U789" s="56">
        <v>2.742E-2</v>
      </c>
      <c r="V789" s="56">
        <v>0</v>
      </c>
      <c r="W789" s="56">
        <v>0</v>
      </c>
      <c r="X789" s="56">
        <v>2.5910000000000002E-2</v>
      </c>
      <c r="Y789" s="56">
        <v>8.8699999999999994E-3</v>
      </c>
      <c r="Z789" s="56">
        <v>4.1700000000000001E-3</v>
      </c>
      <c r="AA789" s="56">
        <v>0</v>
      </c>
      <c r="AB789" s="56">
        <v>5.8099999999998708E-3</v>
      </c>
      <c r="AC789" s="56">
        <v>0</v>
      </c>
      <c r="AE789" s="271">
        <f t="shared" si="37"/>
        <v>1</v>
      </c>
      <c r="AG789" s="192">
        <f t="shared" si="38"/>
        <v>0.24941999999999986</v>
      </c>
    </row>
    <row r="790" spans="1:33" x14ac:dyDescent="0.25">
      <c r="A790" s="1">
        <v>2001</v>
      </c>
      <c r="B790" s="1" t="s">
        <v>19</v>
      </c>
      <c r="C790" s="1" t="str">
        <f t="shared" si="36"/>
        <v>2001QCDefault</v>
      </c>
      <c r="D790" s="223">
        <v>0.11388</v>
      </c>
      <c r="E790" s="223">
        <v>0.28944999999999999</v>
      </c>
      <c r="F790" s="223">
        <v>0</v>
      </c>
      <c r="G790" s="223">
        <v>9.8909999999999998E-2</v>
      </c>
      <c r="H790" s="223">
        <v>0.10811</v>
      </c>
      <c r="I790" s="56">
        <v>0</v>
      </c>
      <c r="J790" s="56">
        <v>0</v>
      </c>
      <c r="K790" s="56">
        <v>0</v>
      </c>
      <c r="L790" s="56">
        <v>1.6080000000000001E-2</v>
      </c>
      <c r="M790" s="56">
        <v>0</v>
      </c>
      <c r="N790" s="56">
        <v>0</v>
      </c>
      <c r="O790" s="56">
        <v>3.8800000000000001E-2</v>
      </c>
      <c r="P790" s="56">
        <v>1.0589999999999999E-2</v>
      </c>
      <c r="Q790" s="56">
        <v>1.3979999999999999E-2</v>
      </c>
      <c r="R790" s="56">
        <v>6.6020000000000009E-2</v>
      </c>
      <c r="S790" s="56">
        <v>7.4099999999999999E-2</v>
      </c>
      <c r="T790" s="56">
        <v>4.4180000000000004E-2</v>
      </c>
      <c r="U790" s="56">
        <v>3.7629999999999997E-2</v>
      </c>
      <c r="V790" s="56">
        <v>0</v>
      </c>
      <c r="W790" s="56">
        <v>0</v>
      </c>
      <c r="X790" s="56">
        <v>9.2700000000000005E-3</v>
      </c>
      <c r="Y790" s="56">
        <v>3.6520000000000004E-2</v>
      </c>
      <c r="Z790" s="56">
        <v>1.719E-2</v>
      </c>
      <c r="AA790" s="56">
        <v>0</v>
      </c>
      <c r="AB790" s="56">
        <v>2.5290000000000035E-2</v>
      </c>
      <c r="AC790" s="56">
        <v>0</v>
      </c>
      <c r="AE790" s="271">
        <f t="shared" si="37"/>
        <v>1</v>
      </c>
      <c r="AG790" s="192">
        <f t="shared" si="38"/>
        <v>0.32418000000000002</v>
      </c>
    </row>
    <row r="791" spans="1:33" x14ac:dyDescent="0.25">
      <c r="A791" s="1">
        <v>2001</v>
      </c>
      <c r="B791" s="1" t="s">
        <v>17</v>
      </c>
      <c r="C791" s="1" t="str">
        <f t="shared" si="36"/>
        <v>2001MBDefault</v>
      </c>
      <c r="D791" s="56">
        <v>0.15736</v>
      </c>
      <c r="E791" s="56">
        <v>0.29511999999999999</v>
      </c>
      <c r="F791" s="56">
        <v>0</v>
      </c>
      <c r="G791" s="56">
        <v>4.9880000000000008E-2</v>
      </c>
      <c r="H791" s="56">
        <v>0.14931</v>
      </c>
      <c r="I791" s="56">
        <v>0</v>
      </c>
      <c r="J791" s="56">
        <v>0</v>
      </c>
      <c r="K791" s="56">
        <v>0</v>
      </c>
      <c r="L791" s="56">
        <v>1.7569999999999999E-2</v>
      </c>
      <c r="M791" s="56">
        <v>0</v>
      </c>
      <c r="N791" s="56">
        <v>0</v>
      </c>
      <c r="O791" s="56">
        <v>7.9310000000000005E-2</v>
      </c>
      <c r="P791" s="56">
        <v>1.575E-2</v>
      </c>
      <c r="Q791" s="56">
        <v>1.5109999999999998E-2</v>
      </c>
      <c r="R791" s="56">
        <v>2.5249999999999998E-2</v>
      </c>
      <c r="S791" s="56">
        <v>8.5260000000000002E-2</v>
      </c>
      <c r="T791" s="56">
        <v>4.4130000000000003E-2</v>
      </c>
      <c r="U791" s="56">
        <v>3.1960000000000002E-2</v>
      </c>
      <c r="V791" s="56">
        <v>0</v>
      </c>
      <c r="W791" s="56">
        <v>0</v>
      </c>
      <c r="X791" s="56">
        <v>4.4200000000000003E-3</v>
      </c>
      <c r="Y791" s="56">
        <v>1.321E-2</v>
      </c>
      <c r="Z791" s="56">
        <v>6.2199999999999998E-3</v>
      </c>
      <c r="AA791" s="56">
        <v>0</v>
      </c>
      <c r="AB791" s="56">
        <v>1.0140000000000149E-2</v>
      </c>
      <c r="AC791" s="56">
        <v>0</v>
      </c>
      <c r="AE791" s="271">
        <f t="shared" si="37"/>
        <v>1</v>
      </c>
      <c r="AG791" s="192">
        <f t="shared" si="38"/>
        <v>0.23570000000000016</v>
      </c>
    </row>
    <row r="792" spans="1:33" x14ac:dyDescent="0.25">
      <c r="A792" s="1">
        <v>2001</v>
      </c>
      <c r="B792" s="1" t="s">
        <v>16</v>
      </c>
      <c r="C792" s="1" t="str">
        <f t="shared" si="36"/>
        <v>2001SKDefault</v>
      </c>
      <c r="D792" s="56">
        <v>0.18713000000000002</v>
      </c>
      <c r="E792" s="56">
        <v>0.32475999999999999</v>
      </c>
      <c r="F792" s="56">
        <v>0</v>
      </c>
      <c r="G792" s="56">
        <v>4.333E-2</v>
      </c>
      <c r="H792" s="56">
        <v>0.17765</v>
      </c>
      <c r="I792" s="56">
        <v>0</v>
      </c>
      <c r="J792" s="56">
        <v>0</v>
      </c>
      <c r="K792" s="56">
        <v>0</v>
      </c>
      <c r="L792" s="56">
        <v>4.0439999999999997E-2</v>
      </c>
      <c r="M792" s="56">
        <v>0</v>
      </c>
      <c r="N792" s="56">
        <v>0</v>
      </c>
      <c r="O792" s="56">
        <v>1.762E-2</v>
      </c>
      <c r="P792" s="56">
        <v>9.8700000000000003E-3</v>
      </c>
      <c r="Q792" s="56">
        <v>0</v>
      </c>
      <c r="R792" s="56">
        <v>2.7480000000000001E-2</v>
      </c>
      <c r="S792" s="56">
        <v>7.6539999999999997E-2</v>
      </c>
      <c r="T792" s="56">
        <v>4.6799999999999994E-2</v>
      </c>
      <c r="U792" s="56">
        <v>1.6299999999999999E-2</v>
      </c>
      <c r="V792" s="56">
        <v>0</v>
      </c>
      <c r="W792" s="56">
        <v>0</v>
      </c>
      <c r="X792" s="56">
        <v>0</v>
      </c>
      <c r="Y792" s="56">
        <v>1.4250000000000001E-2</v>
      </c>
      <c r="Z792" s="56">
        <v>6.7100000000000007E-3</v>
      </c>
      <c r="AA792" s="56">
        <v>0</v>
      </c>
      <c r="AB792" s="56">
        <v>1.112000000000013E-2</v>
      </c>
      <c r="AC792" s="56">
        <v>0</v>
      </c>
      <c r="AE792" s="271">
        <f t="shared" si="37"/>
        <v>1</v>
      </c>
      <c r="AG792" s="192">
        <f t="shared" si="38"/>
        <v>0.19920000000000015</v>
      </c>
    </row>
    <row r="793" spans="1:33" x14ac:dyDescent="0.25">
      <c r="A793" s="1">
        <v>2001</v>
      </c>
      <c r="B793" s="1" t="s">
        <v>18</v>
      </c>
      <c r="C793" s="1" t="str">
        <f t="shared" si="36"/>
        <v>2001ONDefault</v>
      </c>
      <c r="D793" s="56">
        <v>0.13316</v>
      </c>
      <c r="E793" s="56">
        <v>0.33051999999999998</v>
      </c>
      <c r="F793" s="56">
        <v>0</v>
      </c>
      <c r="G793" s="56">
        <v>6.8940000000000001E-2</v>
      </c>
      <c r="H793" s="56">
        <v>0.12640999999999999</v>
      </c>
      <c r="I793" s="56">
        <v>0</v>
      </c>
      <c r="J793" s="56">
        <v>0</v>
      </c>
      <c r="K793" s="56">
        <v>0</v>
      </c>
      <c r="L793" s="56">
        <v>1.1339999999999999E-2</v>
      </c>
      <c r="M793" s="56">
        <v>0</v>
      </c>
      <c r="N793" s="56">
        <v>0</v>
      </c>
      <c r="O793" s="56">
        <v>5.0039999999999994E-2</v>
      </c>
      <c r="P793" s="56">
        <v>1.3500000000000002E-2</v>
      </c>
      <c r="Q793" s="56">
        <v>1.7819999999999999E-2</v>
      </c>
      <c r="R793" s="56">
        <v>3.0769999999999999E-2</v>
      </c>
      <c r="S793" s="56">
        <v>9.4109999999999999E-2</v>
      </c>
      <c r="T793" s="56">
        <v>4.811E-2</v>
      </c>
      <c r="U793" s="56">
        <v>3.3579999999999999E-2</v>
      </c>
      <c r="V793" s="56">
        <v>0</v>
      </c>
      <c r="W793" s="56">
        <v>0</v>
      </c>
      <c r="X793" s="56">
        <v>4.5500000000000002E-3</v>
      </c>
      <c r="Y793" s="56">
        <v>1.7420000000000001E-2</v>
      </c>
      <c r="Z793" s="56">
        <v>8.199999999999999E-3</v>
      </c>
      <c r="AA793" s="56">
        <v>0</v>
      </c>
      <c r="AB793" s="56">
        <v>1.153000000000004E-2</v>
      </c>
      <c r="AC793" s="56">
        <v>0</v>
      </c>
      <c r="AD793" s="51"/>
      <c r="AE793" s="271">
        <f t="shared" si="37"/>
        <v>1</v>
      </c>
      <c r="AG793" s="192">
        <f t="shared" si="38"/>
        <v>0.26608999999999999</v>
      </c>
    </row>
    <row r="794" spans="1:33" x14ac:dyDescent="0.25">
      <c r="A794" s="1">
        <v>2001</v>
      </c>
      <c r="B794" s="1" t="s">
        <v>23</v>
      </c>
      <c r="C794" s="1" t="str">
        <f t="shared" si="36"/>
        <v>2001PEDefault</v>
      </c>
      <c r="D794" s="56">
        <v>7.3639999999999997E-2</v>
      </c>
      <c r="E794" s="56">
        <v>0.33866000000000002</v>
      </c>
      <c r="F794" s="56">
        <v>0</v>
      </c>
      <c r="G794" s="56">
        <v>8.1000000000000013E-3</v>
      </c>
      <c r="H794" s="56">
        <v>6.991E-2</v>
      </c>
      <c r="I794" s="56">
        <v>0</v>
      </c>
      <c r="J794" s="56">
        <v>0</v>
      </c>
      <c r="K794" s="56">
        <v>0</v>
      </c>
      <c r="L794" s="56">
        <v>6.0579999999999995E-2</v>
      </c>
      <c r="M794" s="56">
        <v>0</v>
      </c>
      <c r="N794" s="56">
        <v>0</v>
      </c>
      <c r="O794" s="56">
        <v>5.7229999999999996E-2</v>
      </c>
      <c r="P794" s="56">
        <v>4.5419999999999995E-2</v>
      </c>
      <c r="Q794" s="56">
        <v>4.6029999999999995E-2</v>
      </c>
      <c r="R794" s="56">
        <v>7.7200000000000003E-3</v>
      </c>
      <c r="S794" s="56">
        <v>0.18295000000000003</v>
      </c>
      <c r="T794" s="56">
        <v>5.4019999999999999E-2</v>
      </c>
      <c r="U794" s="56">
        <v>2.0560000000000002E-2</v>
      </c>
      <c r="V794" s="56">
        <v>0</v>
      </c>
      <c r="W794" s="56">
        <v>0</v>
      </c>
      <c r="X794" s="56">
        <v>2.5859999999999998E-2</v>
      </c>
      <c r="Y794" s="56">
        <v>4.3499999999999997E-3</v>
      </c>
      <c r="Z794" s="56">
        <v>2.0499999999999997E-3</v>
      </c>
      <c r="AA794" s="56">
        <v>0</v>
      </c>
      <c r="AB794" s="56">
        <v>2.9200000000000337E-3</v>
      </c>
      <c r="AC794" s="56">
        <v>0</v>
      </c>
      <c r="AE794" s="271">
        <f t="shared" si="37"/>
        <v>1</v>
      </c>
      <c r="AG794" s="192">
        <f t="shared" si="38"/>
        <v>0.3464600000000001</v>
      </c>
    </row>
    <row r="795" spans="1:33" x14ac:dyDescent="0.25">
      <c r="A795" s="1">
        <v>2002</v>
      </c>
      <c r="B795" s="1" t="s">
        <v>22</v>
      </c>
      <c r="C795" s="1" t="str">
        <f t="shared" si="36"/>
        <v>2002NSDefault</v>
      </c>
      <c r="D795" s="56">
        <v>0.17299</v>
      </c>
      <c r="E795" s="56">
        <v>7.5839999999999991E-2</v>
      </c>
      <c r="F795" s="56">
        <v>0</v>
      </c>
      <c r="G795" s="56">
        <v>9.9510000000000001E-2</v>
      </c>
      <c r="H795" s="56">
        <v>4.2119999999999998E-2</v>
      </c>
      <c r="I795" s="56">
        <v>2.4719999999999999E-2</v>
      </c>
      <c r="J795" s="56">
        <v>0</v>
      </c>
      <c r="K795" s="56">
        <v>4.4900000000000001E-3</v>
      </c>
      <c r="L795" s="56">
        <v>0.12124</v>
      </c>
      <c r="M795" s="56">
        <v>0</v>
      </c>
      <c r="N795" s="56">
        <v>0</v>
      </c>
      <c r="O795" s="56">
        <v>0</v>
      </c>
      <c r="P795" s="56">
        <v>5.5620000000000003E-2</v>
      </c>
      <c r="Q795" s="56">
        <v>0</v>
      </c>
      <c r="R795" s="56">
        <v>0</v>
      </c>
      <c r="S795" s="56">
        <v>0</v>
      </c>
      <c r="T795" s="56">
        <v>0</v>
      </c>
      <c r="U795" s="56">
        <v>0</v>
      </c>
      <c r="V795" s="56">
        <v>0</v>
      </c>
      <c r="W795" s="56">
        <v>0</v>
      </c>
      <c r="X795" s="56">
        <v>0</v>
      </c>
      <c r="Y795" s="56">
        <v>0</v>
      </c>
      <c r="Z795" s="56">
        <v>0</v>
      </c>
      <c r="AA795" s="56">
        <v>0</v>
      </c>
      <c r="AB795" s="56">
        <v>0.40347</v>
      </c>
      <c r="AC795" s="56">
        <v>0</v>
      </c>
      <c r="AE795" s="271">
        <f t="shared" si="37"/>
        <v>1</v>
      </c>
      <c r="AG795" s="192">
        <f t="shared" si="38"/>
        <v>0.40347</v>
      </c>
    </row>
    <row r="796" spans="1:33" x14ac:dyDescent="0.25">
      <c r="A796" s="1">
        <v>2002</v>
      </c>
      <c r="B796" s="1" t="s">
        <v>23</v>
      </c>
      <c r="C796" s="1" t="str">
        <f t="shared" si="36"/>
        <v>2002PEDefault</v>
      </c>
      <c r="D796" s="56">
        <v>0.23492999999999997</v>
      </c>
      <c r="E796" s="56">
        <v>8.1930000000000003E-2</v>
      </c>
      <c r="F796" s="56">
        <v>0</v>
      </c>
      <c r="G796" s="56">
        <v>7.9930000000000001E-2</v>
      </c>
      <c r="H796" s="56">
        <v>5.4669999999999996E-2</v>
      </c>
      <c r="I796" s="56">
        <v>2.1989999999999999E-2</v>
      </c>
      <c r="J796" s="56">
        <v>0</v>
      </c>
      <c r="K796" s="56">
        <v>4.0200000000000001E-3</v>
      </c>
      <c r="L796" s="56">
        <v>0.12222</v>
      </c>
      <c r="M796" s="56">
        <v>0</v>
      </c>
      <c r="N796" s="56">
        <v>0</v>
      </c>
      <c r="O796" s="56">
        <v>0</v>
      </c>
      <c r="P796" s="56">
        <v>7.7100000000000002E-2</v>
      </c>
      <c r="Q796" s="56">
        <v>0</v>
      </c>
      <c r="R796" s="56">
        <v>0</v>
      </c>
      <c r="S796" s="56">
        <v>0</v>
      </c>
      <c r="T796" s="56">
        <v>0</v>
      </c>
      <c r="U796" s="56">
        <v>0</v>
      </c>
      <c r="V796" s="56">
        <v>0</v>
      </c>
      <c r="W796" s="56">
        <v>0</v>
      </c>
      <c r="X796" s="56">
        <v>0</v>
      </c>
      <c r="Y796" s="56">
        <v>0</v>
      </c>
      <c r="Z796" s="56">
        <v>0</v>
      </c>
      <c r="AA796" s="56">
        <v>0</v>
      </c>
      <c r="AB796" s="56">
        <v>0.32321</v>
      </c>
      <c r="AC796" s="56">
        <v>0</v>
      </c>
      <c r="AE796" s="271">
        <f t="shared" si="37"/>
        <v>1</v>
      </c>
      <c r="AG796" s="192">
        <f t="shared" si="38"/>
        <v>0.32321</v>
      </c>
    </row>
    <row r="797" spans="1:33" x14ac:dyDescent="0.25">
      <c r="A797" s="1">
        <v>2002</v>
      </c>
      <c r="B797" s="1" t="s">
        <v>24</v>
      </c>
      <c r="C797" s="1" t="str">
        <f t="shared" si="36"/>
        <v>2002NTDefault</v>
      </c>
      <c r="D797" s="280">
        <v>0.19618312954598019</v>
      </c>
      <c r="E797" s="280">
        <v>0.21528544017717463</v>
      </c>
      <c r="F797" s="280">
        <v>2.3003099946693206E-2</v>
      </c>
      <c r="G797" s="280">
        <v>0.19089401520645849</v>
      </c>
      <c r="H797" s="280">
        <v>1.1024240417055345E-2</v>
      </c>
      <c r="I797" s="280">
        <v>4.0357295452791667E-2</v>
      </c>
      <c r="J797" s="280">
        <v>3.4999999999999997E-5</v>
      </c>
      <c r="K797" s="280">
        <v>7.4480069930069645E-4</v>
      </c>
      <c r="L797" s="280">
        <v>7.8747481360164264E-3</v>
      </c>
      <c r="M797" s="280">
        <v>0</v>
      </c>
      <c r="N797" s="280">
        <v>0</v>
      </c>
      <c r="O797" s="280">
        <v>8.4252758274824101E-3</v>
      </c>
      <c r="P797" s="280">
        <v>1.0839160839160814E-2</v>
      </c>
      <c r="Q797" s="280">
        <v>0.15632749999999998</v>
      </c>
      <c r="R797" s="280">
        <v>4.5499999999999994E-3</v>
      </c>
      <c r="S797" s="280">
        <v>9.5789376745620949E-2</v>
      </c>
      <c r="T797" s="280">
        <v>1.8154054046755616E-2</v>
      </c>
      <c r="U797" s="280">
        <v>1.3299575306338553E-2</v>
      </c>
      <c r="V797" s="280">
        <v>0</v>
      </c>
      <c r="W797" s="280"/>
      <c r="X797" s="280">
        <v>2.2347517482517463E-3</v>
      </c>
      <c r="Y797" s="280">
        <v>0</v>
      </c>
      <c r="Z797" s="280">
        <v>0</v>
      </c>
      <c r="AA797" s="280">
        <v>0</v>
      </c>
      <c r="AB797" s="280">
        <v>4.6110359049175266E-3</v>
      </c>
      <c r="AC797" s="280">
        <v>3.0800000000000001E-4</v>
      </c>
      <c r="AE797" s="271">
        <f t="shared" si="37"/>
        <v>0.99994049999999812</v>
      </c>
      <c r="AG797" s="192">
        <f t="shared" si="38"/>
        <v>0.29527429375188441</v>
      </c>
    </row>
    <row r="798" spans="1:33" x14ac:dyDescent="0.25">
      <c r="A798" s="1">
        <v>2002</v>
      </c>
      <c r="B798" s="1" t="s">
        <v>26</v>
      </c>
      <c r="C798" s="1" t="str">
        <f t="shared" si="36"/>
        <v>2002YTDefault</v>
      </c>
      <c r="D798" s="56">
        <v>0.15076000000000001</v>
      </c>
      <c r="E798" s="56">
        <v>0.11919</v>
      </c>
      <c r="F798" s="56">
        <v>0</v>
      </c>
      <c r="G798" s="56">
        <v>0.16561000000000001</v>
      </c>
      <c r="H798" s="56">
        <v>8.3099999999999997E-3</v>
      </c>
      <c r="I798" s="56">
        <v>2.613E-2</v>
      </c>
      <c r="J798" s="56">
        <v>0</v>
      </c>
      <c r="K798" s="56">
        <v>4.9100000000000003E-3</v>
      </c>
      <c r="L798" s="56">
        <v>2.8839999999999998E-2</v>
      </c>
      <c r="M798" s="56">
        <v>0</v>
      </c>
      <c r="N798" s="56">
        <v>0</v>
      </c>
      <c r="O798" s="56">
        <v>0</v>
      </c>
      <c r="P798" s="56">
        <v>8.3999999999999995E-3</v>
      </c>
      <c r="Q798" s="56">
        <v>0</v>
      </c>
      <c r="R798" s="56">
        <v>0</v>
      </c>
      <c r="S798" s="56">
        <v>0</v>
      </c>
      <c r="T798" s="56">
        <v>0</v>
      </c>
      <c r="U798" s="56">
        <v>0</v>
      </c>
      <c r="V798" s="56">
        <v>0</v>
      </c>
      <c r="W798" s="56">
        <v>0</v>
      </c>
      <c r="X798" s="56">
        <v>0</v>
      </c>
      <c r="Y798" s="56">
        <v>0</v>
      </c>
      <c r="Z798" s="56">
        <v>0</v>
      </c>
      <c r="AA798" s="56">
        <v>0</v>
      </c>
      <c r="AB798" s="56">
        <v>0.48785000000000001</v>
      </c>
      <c r="AC798" s="56">
        <v>0</v>
      </c>
      <c r="AE798" s="271">
        <f t="shared" si="37"/>
        <v>1</v>
      </c>
      <c r="AG798" s="192">
        <f t="shared" si="38"/>
        <v>0.48785000000000001</v>
      </c>
    </row>
    <row r="799" spans="1:33" x14ac:dyDescent="0.25">
      <c r="A799" s="1">
        <v>2002</v>
      </c>
      <c r="B799" s="1" t="s">
        <v>25</v>
      </c>
      <c r="C799" s="1" t="str">
        <f t="shared" si="36"/>
        <v>2002NUDefault</v>
      </c>
      <c r="D799" s="56">
        <v>0.2248</v>
      </c>
      <c r="E799" s="56">
        <v>0.12089999999999999</v>
      </c>
      <c r="F799" s="56">
        <v>0</v>
      </c>
      <c r="G799" s="56">
        <v>0.18340000000000001</v>
      </c>
      <c r="H799" s="56">
        <v>1.5300000000000001E-2</v>
      </c>
      <c r="I799" s="56">
        <v>3.7000000000000002E-3</v>
      </c>
      <c r="J799" s="56">
        <v>0</v>
      </c>
      <c r="K799" s="56">
        <v>5.2500000000000003E-3</v>
      </c>
      <c r="L799" s="56">
        <v>2.0750000000000001E-2</v>
      </c>
      <c r="M799" s="56">
        <v>0</v>
      </c>
      <c r="N799" s="56">
        <v>0</v>
      </c>
      <c r="O799" s="56">
        <v>0</v>
      </c>
      <c r="P799" s="56">
        <v>2.6600000000000002E-2</v>
      </c>
      <c r="Q799" s="56">
        <v>0</v>
      </c>
      <c r="R799" s="56">
        <v>0</v>
      </c>
      <c r="S799" s="56">
        <v>0</v>
      </c>
      <c r="T799" s="56">
        <v>0</v>
      </c>
      <c r="U799" s="56">
        <v>0</v>
      </c>
      <c r="V799" s="56">
        <v>0</v>
      </c>
      <c r="W799" s="56">
        <v>0</v>
      </c>
      <c r="X799" s="56">
        <v>0</v>
      </c>
      <c r="Y799" s="56">
        <v>0</v>
      </c>
      <c r="Z799" s="56">
        <v>0</v>
      </c>
      <c r="AA799" s="56">
        <v>0</v>
      </c>
      <c r="AB799" s="56">
        <v>0.39929999999999999</v>
      </c>
      <c r="AC799" s="56">
        <v>0</v>
      </c>
      <c r="AE799" s="271">
        <f t="shared" si="37"/>
        <v>1</v>
      </c>
      <c r="AG799" s="192">
        <f t="shared" si="38"/>
        <v>0.39929999999999999</v>
      </c>
    </row>
    <row r="800" spans="1:33" x14ac:dyDescent="0.25">
      <c r="A800" s="1">
        <v>2002</v>
      </c>
      <c r="B800" s="1" t="s">
        <v>15</v>
      </c>
      <c r="C800" s="1" t="str">
        <f t="shared" si="36"/>
        <v>2002BCDefault</v>
      </c>
      <c r="D800" s="56">
        <v>0.28159000000000001</v>
      </c>
      <c r="E800" s="56">
        <v>0.12978000000000001</v>
      </c>
      <c r="F800" s="56">
        <v>0</v>
      </c>
      <c r="G800" s="56">
        <v>0.1361</v>
      </c>
      <c r="H800" s="56">
        <v>4.7990000000000005E-2</v>
      </c>
      <c r="I800" s="56">
        <v>1.8260000000000002E-2</v>
      </c>
      <c r="J800" s="56">
        <v>0</v>
      </c>
      <c r="K800" s="56">
        <v>1.478E-2</v>
      </c>
      <c r="L800" s="56">
        <v>3.8159999999999999E-2</v>
      </c>
      <c r="M800" s="56">
        <v>0</v>
      </c>
      <c r="N800" s="56">
        <v>0</v>
      </c>
      <c r="O800" s="56">
        <v>0</v>
      </c>
      <c r="P800" s="56">
        <v>8.3499999999999998E-3</v>
      </c>
      <c r="Q800" s="56">
        <v>0</v>
      </c>
      <c r="R800" s="56">
        <v>0</v>
      </c>
      <c r="S800" s="56">
        <v>0</v>
      </c>
      <c r="T800" s="56">
        <v>0</v>
      </c>
      <c r="U800" s="56">
        <v>0</v>
      </c>
      <c r="V800" s="56">
        <v>0</v>
      </c>
      <c r="W800" s="56">
        <v>0</v>
      </c>
      <c r="X800" s="56">
        <v>0</v>
      </c>
      <c r="Y800" s="56">
        <v>0</v>
      </c>
      <c r="Z800" s="56">
        <v>0</v>
      </c>
      <c r="AA800" s="56">
        <v>0</v>
      </c>
      <c r="AB800" s="56">
        <v>0.32499</v>
      </c>
      <c r="AC800" s="56">
        <v>0</v>
      </c>
      <c r="AE800" s="271">
        <f t="shared" si="37"/>
        <v>1</v>
      </c>
      <c r="AG800" s="192">
        <f t="shared" si="38"/>
        <v>0.32499</v>
      </c>
    </row>
    <row r="801" spans="1:33" x14ac:dyDescent="0.25">
      <c r="A801" s="1">
        <v>2002</v>
      </c>
      <c r="B801" s="1" t="s">
        <v>20</v>
      </c>
      <c r="C801" s="1" t="str">
        <f t="shared" si="36"/>
        <v>2002NBDefault</v>
      </c>
      <c r="D801" s="280">
        <v>0.19142000000000001</v>
      </c>
      <c r="E801" s="280">
        <v>0.13241</v>
      </c>
      <c r="F801" s="280">
        <v>4.8550000000000003E-2</v>
      </c>
      <c r="G801" s="280">
        <v>9.9540000000000003E-2</v>
      </c>
      <c r="H801" s="280">
        <v>2.1110000000000004E-2</v>
      </c>
      <c r="I801" s="280">
        <v>3.4360000000000002E-2</v>
      </c>
      <c r="J801" s="280">
        <v>3.2070000000000001E-2</v>
      </c>
      <c r="K801" s="281">
        <v>1.0880000000000001E-2</v>
      </c>
      <c r="L801" s="280">
        <v>6.1509999999999995E-2</v>
      </c>
      <c r="M801" s="280">
        <v>0</v>
      </c>
      <c r="N801" s="280">
        <v>0</v>
      </c>
      <c r="O801" s="280">
        <v>3.6240000000000001E-2</v>
      </c>
      <c r="P801" s="280">
        <v>4.4749999999999998E-2</v>
      </c>
      <c r="Q801" s="280">
        <v>0.10489000000000001</v>
      </c>
      <c r="R801" s="280">
        <v>8.1300000000000001E-3</v>
      </c>
      <c r="S801" s="280">
        <v>8.9719999999999994E-2</v>
      </c>
      <c r="T801" s="280">
        <v>2.9780000000000001E-2</v>
      </c>
      <c r="U801" s="280">
        <v>3.79E-3</v>
      </c>
      <c r="V801" s="280">
        <v>0</v>
      </c>
      <c r="W801" s="281">
        <v>1.136999999999995E-2</v>
      </c>
      <c r="X801" s="280">
        <v>1.328E-2</v>
      </c>
      <c r="Y801" s="280">
        <v>0</v>
      </c>
      <c r="Z801" s="280">
        <v>0</v>
      </c>
      <c r="AA801" s="280">
        <v>0</v>
      </c>
      <c r="AB801" s="280">
        <v>0</v>
      </c>
      <c r="AC801" s="280">
        <v>2.6200000000000001E-2</v>
      </c>
      <c r="AE801" s="271">
        <f t="shared" si="37"/>
        <v>1</v>
      </c>
      <c r="AG801" s="192">
        <f t="shared" si="38"/>
        <v>0.28715999999999997</v>
      </c>
    </row>
    <row r="802" spans="1:33" x14ac:dyDescent="0.25">
      <c r="A802" s="1">
        <v>2002</v>
      </c>
      <c r="B802" s="1" t="s">
        <v>17</v>
      </c>
      <c r="C802" s="1" t="str">
        <f t="shared" si="36"/>
        <v>2002MBDefault</v>
      </c>
      <c r="D802" s="223">
        <v>0.29697000000000001</v>
      </c>
      <c r="E802" s="223">
        <v>0.17776</v>
      </c>
      <c r="F802" s="223">
        <v>0</v>
      </c>
      <c r="G802" s="223">
        <v>8.5449999999999998E-2</v>
      </c>
      <c r="H802" s="223">
        <v>9.0950000000000003E-2</v>
      </c>
      <c r="I802" s="56">
        <v>6.1620000000000001E-2</v>
      </c>
      <c r="J802" s="56">
        <v>0</v>
      </c>
      <c r="K802" s="56">
        <v>9.7000000000000003E-3</v>
      </c>
      <c r="L802" s="56">
        <v>5.074E-2</v>
      </c>
      <c r="M802" s="56">
        <v>0</v>
      </c>
      <c r="N802" s="56">
        <v>0</v>
      </c>
      <c r="O802" s="56">
        <v>0</v>
      </c>
      <c r="P802" s="56">
        <v>2.6290000000000001E-2</v>
      </c>
      <c r="Q802" s="56">
        <v>0</v>
      </c>
      <c r="R802" s="56">
        <v>0</v>
      </c>
      <c r="S802" s="56">
        <v>0</v>
      </c>
      <c r="T802" s="56">
        <v>0</v>
      </c>
      <c r="U802" s="56">
        <v>0</v>
      </c>
      <c r="V802" s="56">
        <v>0</v>
      </c>
      <c r="W802" s="56">
        <v>0</v>
      </c>
      <c r="X802" s="56">
        <v>0</v>
      </c>
      <c r="Y802" s="56">
        <v>0</v>
      </c>
      <c r="Z802" s="56">
        <v>0</v>
      </c>
      <c r="AA802" s="56">
        <v>0</v>
      </c>
      <c r="AB802" s="56">
        <v>0.20051999999999992</v>
      </c>
      <c r="AC802" s="56">
        <v>0</v>
      </c>
      <c r="AE802" s="271">
        <f t="shared" si="37"/>
        <v>1</v>
      </c>
      <c r="AG802" s="192">
        <f t="shared" si="38"/>
        <v>0.20051999999999992</v>
      </c>
    </row>
    <row r="803" spans="1:33" x14ac:dyDescent="0.25">
      <c r="A803" s="1">
        <v>2002</v>
      </c>
      <c r="B803" s="1" t="s">
        <v>16</v>
      </c>
      <c r="C803" s="1" t="str">
        <f t="shared" si="36"/>
        <v>2002SKDefault</v>
      </c>
      <c r="D803" s="56">
        <v>0.23199000000000003</v>
      </c>
      <c r="E803" s="56">
        <v>0.20457</v>
      </c>
      <c r="F803" s="56">
        <v>0</v>
      </c>
      <c r="G803" s="56">
        <v>6.1790000000000005E-2</v>
      </c>
      <c r="H803" s="56">
        <v>4.4969999999999996E-2</v>
      </c>
      <c r="I803" s="56">
        <v>6.9889999999999994E-2</v>
      </c>
      <c r="J803" s="56">
        <v>0</v>
      </c>
      <c r="K803" s="56">
        <v>1.9450000000000002E-2</v>
      </c>
      <c r="L803" s="56">
        <v>5.3330000000000002E-2</v>
      </c>
      <c r="M803" s="56">
        <v>0</v>
      </c>
      <c r="N803" s="56">
        <v>0</v>
      </c>
      <c r="O803" s="56">
        <v>0</v>
      </c>
      <c r="P803" s="56">
        <v>3.1309999999999998E-2</v>
      </c>
      <c r="Q803" s="56">
        <v>0</v>
      </c>
      <c r="R803" s="56">
        <v>0</v>
      </c>
      <c r="S803" s="56">
        <v>0</v>
      </c>
      <c r="T803" s="56">
        <v>0</v>
      </c>
      <c r="U803" s="56">
        <v>0</v>
      </c>
      <c r="V803" s="56">
        <v>0</v>
      </c>
      <c r="W803" s="56">
        <v>0</v>
      </c>
      <c r="X803" s="56">
        <v>0</v>
      </c>
      <c r="Y803" s="56">
        <v>0</v>
      </c>
      <c r="Z803" s="56">
        <v>0</v>
      </c>
      <c r="AA803" s="56">
        <v>0</v>
      </c>
      <c r="AB803" s="56">
        <v>0.28270000000000006</v>
      </c>
      <c r="AC803" s="56">
        <v>0</v>
      </c>
      <c r="AE803" s="271">
        <f t="shared" si="37"/>
        <v>1</v>
      </c>
      <c r="AG803" s="192">
        <f t="shared" si="38"/>
        <v>0.28270000000000006</v>
      </c>
    </row>
    <row r="804" spans="1:33" x14ac:dyDescent="0.25">
      <c r="A804" s="1">
        <v>2002</v>
      </c>
      <c r="B804" s="1" t="s">
        <v>14</v>
      </c>
      <c r="C804" s="1" t="str">
        <f t="shared" si="36"/>
        <v>2002ABDefault</v>
      </c>
      <c r="D804" s="56">
        <v>0.14061000000000001</v>
      </c>
      <c r="E804" s="56">
        <v>0.22388000000000002</v>
      </c>
      <c r="F804" s="56">
        <v>0</v>
      </c>
      <c r="G804" s="56">
        <v>0.14069000000000001</v>
      </c>
      <c r="H804" s="56">
        <v>0.14980000000000002</v>
      </c>
      <c r="I804" s="56">
        <v>2.0289999999999999E-2</v>
      </c>
      <c r="J804" s="56">
        <v>0</v>
      </c>
      <c r="K804" s="56">
        <v>1.0280000000000001E-2</v>
      </c>
      <c r="L804" s="56">
        <v>3.7670000000000002E-2</v>
      </c>
      <c r="M804" s="56">
        <v>0</v>
      </c>
      <c r="N804" s="56">
        <v>0</v>
      </c>
      <c r="O804" s="56">
        <v>0</v>
      </c>
      <c r="P804" s="56">
        <v>3.6909999999999998E-2</v>
      </c>
      <c r="Q804" s="56">
        <v>0</v>
      </c>
      <c r="R804" s="56">
        <v>0</v>
      </c>
      <c r="S804" s="56">
        <v>0</v>
      </c>
      <c r="T804" s="56">
        <v>0</v>
      </c>
      <c r="U804" s="56">
        <v>0</v>
      </c>
      <c r="V804" s="56">
        <v>0</v>
      </c>
      <c r="W804" s="56">
        <v>0</v>
      </c>
      <c r="X804" s="56">
        <v>0</v>
      </c>
      <c r="Y804" s="56">
        <v>0</v>
      </c>
      <c r="Z804" s="56">
        <v>0</v>
      </c>
      <c r="AA804" s="56">
        <v>0</v>
      </c>
      <c r="AB804" s="56">
        <v>0.23986999999999992</v>
      </c>
      <c r="AC804" s="56">
        <v>0</v>
      </c>
      <c r="AE804" s="271">
        <f t="shared" si="37"/>
        <v>1</v>
      </c>
      <c r="AG804" s="192">
        <f t="shared" si="38"/>
        <v>0.23986999999999992</v>
      </c>
    </row>
    <row r="805" spans="1:33" x14ac:dyDescent="0.25">
      <c r="A805" s="1">
        <v>2002</v>
      </c>
      <c r="B805" s="1" t="s">
        <v>21</v>
      </c>
      <c r="C805" s="1" t="str">
        <f t="shared" si="36"/>
        <v>2002NLDefault</v>
      </c>
      <c r="D805" s="56">
        <v>0.26966000000000001</v>
      </c>
      <c r="E805" s="56">
        <v>0.24756</v>
      </c>
      <c r="F805" s="56">
        <v>0</v>
      </c>
      <c r="G805" s="56">
        <v>7.263E-2</v>
      </c>
      <c r="H805" s="56">
        <v>6.1839999999999999E-2</v>
      </c>
      <c r="I805" s="56">
        <v>2.9729999999999999E-2</v>
      </c>
      <c r="J805" s="56">
        <v>0</v>
      </c>
      <c r="K805" s="56">
        <v>5.3900000000000007E-3</v>
      </c>
      <c r="L805" s="56">
        <v>1.4279999999999999E-2</v>
      </c>
      <c r="M805" s="56">
        <v>0</v>
      </c>
      <c r="N805" s="56">
        <v>0</v>
      </c>
      <c r="O805" s="56">
        <v>0</v>
      </c>
      <c r="P805" s="56">
        <v>2.9380000000000003E-2</v>
      </c>
      <c r="Q805" s="56">
        <v>0</v>
      </c>
      <c r="R805" s="56">
        <v>0</v>
      </c>
      <c r="S805" s="56">
        <v>0</v>
      </c>
      <c r="T805" s="56">
        <v>0</v>
      </c>
      <c r="U805" s="56">
        <v>0</v>
      </c>
      <c r="V805" s="56">
        <v>0</v>
      </c>
      <c r="W805" s="56">
        <v>0</v>
      </c>
      <c r="X805" s="56">
        <v>0</v>
      </c>
      <c r="Y805" s="56">
        <v>0</v>
      </c>
      <c r="Z805" s="56">
        <v>0</v>
      </c>
      <c r="AA805" s="56">
        <v>0</v>
      </c>
      <c r="AB805" s="56">
        <v>0.26953000000000005</v>
      </c>
      <c r="AC805" s="56">
        <v>0</v>
      </c>
      <c r="AD805" s="51"/>
      <c r="AE805" s="271">
        <f t="shared" si="37"/>
        <v>1</v>
      </c>
      <c r="AG805" s="192">
        <f t="shared" si="38"/>
        <v>0.26953000000000005</v>
      </c>
    </row>
    <row r="806" spans="1:33" x14ac:dyDescent="0.25">
      <c r="A806" s="1">
        <v>2002</v>
      </c>
      <c r="B806" s="1" t="s">
        <v>19</v>
      </c>
      <c r="C806" s="1" t="str">
        <f t="shared" si="36"/>
        <v>2002QCDefault</v>
      </c>
      <c r="D806" s="56">
        <v>0.185</v>
      </c>
      <c r="E806" s="56">
        <v>0.25686999999999999</v>
      </c>
      <c r="F806" s="56">
        <v>0</v>
      </c>
      <c r="G806" s="56">
        <v>0.13602999999999998</v>
      </c>
      <c r="H806" s="56">
        <v>5.8630000000000002E-2</v>
      </c>
      <c r="I806" s="56">
        <v>2.0289999999999999E-2</v>
      </c>
      <c r="J806" s="56">
        <v>0</v>
      </c>
      <c r="K806" s="56">
        <v>5.0200000000000002E-3</v>
      </c>
      <c r="L806" s="56">
        <v>1.2580000000000001E-2</v>
      </c>
      <c r="M806" s="56">
        <v>0</v>
      </c>
      <c r="N806" s="56">
        <v>0</v>
      </c>
      <c r="O806" s="56">
        <v>0</v>
      </c>
      <c r="P806" s="56">
        <v>1.7170000000000001E-2</v>
      </c>
      <c r="Q806" s="56">
        <v>0</v>
      </c>
      <c r="R806" s="56">
        <v>0</v>
      </c>
      <c r="S806" s="56">
        <v>0</v>
      </c>
      <c r="T806" s="56">
        <v>0</v>
      </c>
      <c r="U806" s="56">
        <v>0</v>
      </c>
      <c r="V806" s="56">
        <v>0</v>
      </c>
      <c r="W806" s="56">
        <v>0</v>
      </c>
      <c r="X806" s="56">
        <v>0</v>
      </c>
      <c r="Y806" s="56">
        <v>0</v>
      </c>
      <c r="Z806" s="56">
        <v>0</v>
      </c>
      <c r="AA806" s="56">
        <v>0</v>
      </c>
      <c r="AB806" s="56">
        <v>0.30840999999999996</v>
      </c>
      <c r="AC806" s="56">
        <v>0</v>
      </c>
      <c r="AD806" s="51"/>
      <c r="AE806" s="271">
        <f t="shared" si="37"/>
        <v>1</v>
      </c>
      <c r="AG806" s="192">
        <f t="shared" si="38"/>
        <v>0.30840999999999996</v>
      </c>
    </row>
    <row r="807" spans="1:33" x14ac:dyDescent="0.25">
      <c r="A807" s="1">
        <v>2002</v>
      </c>
      <c r="B807" s="1" t="s">
        <v>18</v>
      </c>
      <c r="C807" s="1" t="str">
        <f t="shared" si="36"/>
        <v>2002ONDefault</v>
      </c>
      <c r="D807" s="56">
        <v>0.14441999999999999</v>
      </c>
      <c r="E807" s="56">
        <v>0.31916</v>
      </c>
      <c r="F807" s="56">
        <v>0</v>
      </c>
      <c r="G807" s="56">
        <v>0.10332000000000001</v>
      </c>
      <c r="H807" s="56">
        <v>1.9710000000000002E-2</v>
      </c>
      <c r="I807" s="56">
        <v>1.0129999999999998E-2</v>
      </c>
      <c r="J807" s="56">
        <v>0</v>
      </c>
      <c r="K807" s="56">
        <v>4.7499999999999999E-3</v>
      </c>
      <c r="L807" s="56">
        <v>1.6709999999999999E-2</v>
      </c>
      <c r="M807" s="56">
        <v>0</v>
      </c>
      <c r="N807" s="56">
        <v>0</v>
      </c>
      <c r="O807" s="56">
        <v>0</v>
      </c>
      <c r="P807" s="56">
        <v>4.4429999999999997E-2</v>
      </c>
      <c r="Q807" s="56">
        <v>0</v>
      </c>
      <c r="R807" s="56">
        <v>0</v>
      </c>
      <c r="S807" s="56">
        <v>0</v>
      </c>
      <c r="T807" s="56">
        <v>0</v>
      </c>
      <c r="U807" s="56">
        <v>0</v>
      </c>
      <c r="V807" s="56">
        <v>0</v>
      </c>
      <c r="W807" s="56">
        <v>0</v>
      </c>
      <c r="X807" s="56">
        <v>0</v>
      </c>
      <c r="Y807" s="56">
        <v>0</v>
      </c>
      <c r="Z807" s="56">
        <v>0</v>
      </c>
      <c r="AA807" s="56">
        <v>0</v>
      </c>
      <c r="AB807" s="56">
        <v>0.33737000000000006</v>
      </c>
      <c r="AC807" s="56">
        <v>0</v>
      </c>
      <c r="AE807" s="271">
        <f t="shared" si="37"/>
        <v>1</v>
      </c>
      <c r="AG807" s="192">
        <f t="shared" si="38"/>
        <v>0.33737000000000006</v>
      </c>
    </row>
    <row r="808" spans="1:33" x14ac:dyDescent="0.25">
      <c r="A808" s="1">
        <v>2003</v>
      </c>
      <c r="B808" s="1" t="s">
        <v>22</v>
      </c>
      <c r="C808" s="1" t="str">
        <f t="shared" si="36"/>
        <v>2003NSDefault</v>
      </c>
      <c r="D808" s="56">
        <v>0.17299</v>
      </c>
      <c r="E808" s="56">
        <v>7.5839999999999991E-2</v>
      </c>
      <c r="F808" s="56">
        <v>0</v>
      </c>
      <c r="G808" s="56">
        <v>9.9510000000000001E-2</v>
      </c>
      <c r="H808" s="56">
        <v>4.2119999999999998E-2</v>
      </c>
      <c r="I808" s="56">
        <v>2.4719999999999999E-2</v>
      </c>
      <c r="J808" s="56">
        <v>0</v>
      </c>
      <c r="K808" s="56">
        <v>4.4900000000000001E-3</v>
      </c>
      <c r="L808" s="56">
        <v>0.12124</v>
      </c>
      <c r="M808" s="56">
        <v>0</v>
      </c>
      <c r="N808" s="56">
        <v>0</v>
      </c>
      <c r="O808" s="56">
        <v>0</v>
      </c>
      <c r="P808" s="56">
        <v>5.5620000000000003E-2</v>
      </c>
      <c r="Q808" s="56">
        <v>0</v>
      </c>
      <c r="R808" s="56">
        <v>0</v>
      </c>
      <c r="S808" s="56">
        <v>0</v>
      </c>
      <c r="T808" s="56">
        <v>0</v>
      </c>
      <c r="U808" s="56">
        <v>0</v>
      </c>
      <c r="V808" s="56">
        <v>0</v>
      </c>
      <c r="W808" s="56">
        <v>0</v>
      </c>
      <c r="X808" s="56">
        <v>0</v>
      </c>
      <c r="Y808" s="56">
        <v>0</v>
      </c>
      <c r="Z808" s="56">
        <v>0</v>
      </c>
      <c r="AA808" s="56">
        <v>0</v>
      </c>
      <c r="AB808" s="56">
        <v>0.40347</v>
      </c>
      <c r="AC808" s="56">
        <v>0</v>
      </c>
      <c r="AE808" s="271">
        <f t="shared" si="37"/>
        <v>1</v>
      </c>
      <c r="AG808" s="192">
        <f t="shared" si="38"/>
        <v>0.40347</v>
      </c>
    </row>
    <row r="809" spans="1:33" x14ac:dyDescent="0.25">
      <c r="A809" s="1">
        <v>2003</v>
      </c>
      <c r="B809" s="1" t="s">
        <v>23</v>
      </c>
      <c r="C809" s="1" t="str">
        <f t="shared" si="36"/>
        <v>2003PEDefault</v>
      </c>
      <c r="D809" s="56">
        <v>0.23492999999999997</v>
      </c>
      <c r="E809" s="56">
        <v>8.1930000000000003E-2</v>
      </c>
      <c r="F809" s="56">
        <v>0</v>
      </c>
      <c r="G809" s="56">
        <v>7.9930000000000001E-2</v>
      </c>
      <c r="H809" s="56">
        <v>5.4669999999999996E-2</v>
      </c>
      <c r="I809" s="56">
        <v>2.1989999999999999E-2</v>
      </c>
      <c r="J809" s="56">
        <v>0</v>
      </c>
      <c r="K809" s="56">
        <v>4.0200000000000001E-3</v>
      </c>
      <c r="L809" s="56">
        <v>0.12222</v>
      </c>
      <c r="M809" s="56">
        <v>0</v>
      </c>
      <c r="N809" s="56">
        <v>0</v>
      </c>
      <c r="O809" s="56">
        <v>0</v>
      </c>
      <c r="P809" s="56">
        <v>7.7100000000000002E-2</v>
      </c>
      <c r="Q809" s="56">
        <v>0</v>
      </c>
      <c r="R809" s="56">
        <v>0</v>
      </c>
      <c r="S809" s="56">
        <v>0</v>
      </c>
      <c r="T809" s="56">
        <v>0</v>
      </c>
      <c r="U809" s="56">
        <v>0</v>
      </c>
      <c r="V809" s="56">
        <v>0</v>
      </c>
      <c r="W809" s="56">
        <v>0</v>
      </c>
      <c r="X809" s="56">
        <v>0</v>
      </c>
      <c r="Y809" s="56">
        <v>0</v>
      </c>
      <c r="Z809" s="56">
        <v>0</v>
      </c>
      <c r="AA809" s="56">
        <v>0</v>
      </c>
      <c r="AB809" s="56">
        <v>0.32321</v>
      </c>
      <c r="AC809" s="56">
        <v>0</v>
      </c>
      <c r="AE809" s="271">
        <f t="shared" si="37"/>
        <v>1</v>
      </c>
      <c r="AG809" s="192">
        <f t="shared" si="38"/>
        <v>0.32321</v>
      </c>
    </row>
    <row r="810" spans="1:33" x14ac:dyDescent="0.25">
      <c r="A810" s="1">
        <v>2003</v>
      </c>
      <c r="B810" s="1" t="s">
        <v>24</v>
      </c>
      <c r="C810" s="1" t="str">
        <f t="shared" si="36"/>
        <v>2003NTDefault</v>
      </c>
      <c r="D810" s="280">
        <v>0.19618312954598019</v>
      </c>
      <c r="E810" s="280">
        <v>0.21528544017717463</v>
      </c>
      <c r="F810" s="280">
        <v>2.3003099946693206E-2</v>
      </c>
      <c r="G810" s="280">
        <v>0.19089401520645849</v>
      </c>
      <c r="H810" s="280">
        <v>1.1024240417055345E-2</v>
      </c>
      <c r="I810" s="280">
        <v>4.0357295452791667E-2</v>
      </c>
      <c r="J810" s="280">
        <v>3.4999999999999997E-5</v>
      </c>
      <c r="K810" s="280">
        <v>7.4480069930069645E-4</v>
      </c>
      <c r="L810" s="280">
        <v>7.8747481360164264E-3</v>
      </c>
      <c r="M810" s="280">
        <v>0</v>
      </c>
      <c r="N810" s="280">
        <v>0</v>
      </c>
      <c r="O810" s="280">
        <v>8.4252758274824101E-3</v>
      </c>
      <c r="P810" s="280">
        <v>1.0839160839160814E-2</v>
      </c>
      <c r="Q810" s="280">
        <v>0.15632749999999998</v>
      </c>
      <c r="R810" s="280">
        <v>4.5499999999999994E-3</v>
      </c>
      <c r="S810" s="280">
        <v>9.5789376745620949E-2</v>
      </c>
      <c r="T810" s="280">
        <v>1.8154054046755616E-2</v>
      </c>
      <c r="U810" s="280">
        <v>1.3299575306338553E-2</v>
      </c>
      <c r="V810" s="280">
        <v>0</v>
      </c>
      <c r="W810" s="280"/>
      <c r="X810" s="280">
        <v>2.2347517482517463E-3</v>
      </c>
      <c r="Y810" s="280">
        <v>0</v>
      </c>
      <c r="Z810" s="280">
        <v>0</v>
      </c>
      <c r="AA810" s="280">
        <v>0</v>
      </c>
      <c r="AB810" s="280">
        <v>4.6110359049175266E-3</v>
      </c>
      <c r="AC810" s="280">
        <v>3.0800000000000001E-4</v>
      </c>
      <c r="AE810" s="271">
        <f t="shared" si="37"/>
        <v>0.99994049999999812</v>
      </c>
      <c r="AG810" s="192">
        <f t="shared" si="38"/>
        <v>0.29527429375188441</v>
      </c>
    </row>
    <row r="811" spans="1:33" x14ac:dyDescent="0.25">
      <c r="A811" s="1">
        <v>2003</v>
      </c>
      <c r="B811" s="1" t="s">
        <v>26</v>
      </c>
      <c r="C811" s="1" t="str">
        <f t="shared" si="36"/>
        <v>2003YTDefault</v>
      </c>
      <c r="D811" s="56">
        <v>0.15076000000000001</v>
      </c>
      <c r="E811" s="56">
        <v>0.11919</v>
      </c>
      <c r="F811" s="56">
        <v>0</v>
      </c>
      <c r="G811" s="56">
        <v>0.16561000000000001</v>
      </c>
      <c r="H811" s="56">
        <v>8.3099999999999997E-3</v>
      </c>
      <c r="I811" s="56">
        <v>2.613E-2</v>
      </c>
      <c r="J811" s="56">
        <v>0</v>
      </c>
      <c r="K811" s="56">
        <v>4.9100000000000003E-3</v>
      </c>
      <c r="L811" s="56">
        <v>2.8839999999999998E-2</v>
      </c>
      <c r="M811" s="56">
        <v>0</v>
      </c>
      <c r="N811" s="56">
        <v>0</v>
      </c>
      <c r="O811" s="56">
        <v>0</v>
      </c>
      <c r="P811" s="56">
        <v>8.3999999999999995E-3</v>
      </c>
      <c r="Q811" s="56">
        <v>0</v>
      </c>
      <c r="R811" s="56">
        <v>0</v>
      </c>
      <c r="S811" s="56">
        <v>0</v>
      </c>
      <c r="T811" s="56">
        <v>0</v>
      </c>
      <c r="U811" s="56">
        <v>0</v>
      </c>
      <c r="V811" s="56">
        <v>0</v>
      </c>
      <c r="W811" s="56">
        <v>0</v>
      </c>
      <c r="X811" s="56">
        <v>0</v>
      </c>
      <c r="Y811" s="56">
        <v>0</v>
      </c>
      <c r="Z811" s="56">
        <v>0</v>
      </c>
      <c r="AA811" s="56">
        <v>0</v>
      </c>
      <c r="AB811" s="56">
        <v>0.48785000000000001</v>
      </c>
      <c r="AC811" s="56">
        <v>0</v>
      </c>
      <c r="AE811" s="271">
        <f t="shared" si="37"/>
        <v>1</v>
      </c>
      <c r="AG811" s="192">
        <f t="shared" si="38"/>
        <v>0.48785000000000001</v>
      </c>
    </row>
    <row r="812" spans="1:33" x14ac:dyDescent="0.25">
      <c r="A812" s="1">
        <v>2003</v>
      </c>
      <c r="B812" s="1" t="s">
        <v>25</v>
      </c>
      <c r="C812" s="1" t="str">
        <f t="shared" si="36"/>
        <v>2003NUDefault</v>
      </c>
      <c r="D812" s="56">
        <v>0.2248</v>
      </c>
      <c r="E812" s="56">
        <v>0.12089999999999999</v>
      </c>
      <c r="F812" s="56">
        <v>0</v>
      </c>
      <c r="G812" s="56">
        <v>0.18340000000000001</v>
      </c>
      <c r="H812" s="56">
        <v>1.5300000000000001E-2</v>
      </c>
      <c r="I812" s="56">
        <v>3.7000000000000002E-3</v>
      </c>
      <c r="J812" s="56">
        <v>0</v>
      </c>
      <c r="K812" s="56">
        <v>5.2500000000000003E-3</v>
      </c>
      <c r="L812" s="56">
        <v>2.0750000000000001E-2</v>
      </c>
      <c r="M812" s="56">
        <v>0</v>
      </c>
      <c r="N812" s="56">
        <v>0</v>
      </c>
      <c r="O812" s="56">
        <v>0</v>
      </c>
      <c r="P812" s="56">
        <v>2.6600000000000002E-2</v>
      </c>
      <c r="Q812" s="56">
        <v>0</v>
      </c>
      <c r="R812" s="56">
        <v>0</v>
      </c>
      <c r="S812" s="56">
        <v>0</v>
      </c>
      <c r="T812" s="56">
        <v>0</v>
      </c>
      <c r="U812" s="56">
        <v>0</v>
      </c>
      <c r="V812" s="56">
        <v>0</v>
      </c>
      <c r="W812" s="56">
        <v>0</v>
      </c>
      <c r="X812" s="56">
        <v>0</v>
      </c>
      <c r="Y812" s="56">
        <v>0</v>
      </c>
      <c r="Z812" s="56">
        <v>0</v>
      </c>
      <c r="AA812" s="56">
        <v>0</v>
      </c>
      <c r="AB812" s="56">
        <v>0.39929999999999999</v>
      </c>
      <c r="AC812" s="56">
        <v>0</v>
      </c>
      <c r="AE812" s="271">
        <f t="shared" si="37"/>
        <v>1</v>
      </c>
      <c r="AG812" s="192">
        <f t="shared" si="38"/>
        <v>0.39929999999999999</v>
      </c>
    </row>
    <row r="813" spans="1:33" x14ac:dyDescent="0.25">
      <c r="A813" s="1">
        <v>2003</v>
      </c>
      <c r="B813" s="1" t="s">
        <v>15</v>
      </c>
      <c r="C813" s="1" t="str">
        <f t="shared" si="36"/>
        <v>2003BCDefault</v>
      </c>
      <c r="D813" s="56">
        <v>0.28159000000000001</v>
      </c>
      <c r="E813" s="56">
        <v>0.12978000000000001</v>
      </c>
      <c r="F813" s="56">
        <v>0</v>
      </c>
      <c r="G813" s="56">
        <v>0.1361</v>
      </c>
      <c r="H813" s="56">
        <v>4.7990000000000005E-2</v>
      </c>
      <c r="I813" s="56">
        <v>1.8260000000000002E-2</v>
      </c>
      <c r="J813" s="56">
        <v>0</v>
      </c>
      <c r="K813" s="56">
        <v>1.478E-2</v>
      </c>
      <c r="L813" s="56">
        <v>3.8159999999999999E-2</v>
      </c>
      <c r="M813" s="56">
        <v>0</v>
      </c>
      <c r="N813" s="56">
        <v>0</v>
      </c>
      <c r="O813" s="56">
        <v>0</v>
      </c>
      <c r="P813" s="56">
        <v>8.3499999999999998E-3</v>
      </c>
      <c r="Q813" s="56">
        <v>0</v>
      </c>
      <c r="R813" s="56">
        <v>0</v>
      </c>
      <c r="S813" s="56">
        <v>0</v>
      </c>
      <c r="T813" s="56">
        <v>0</v>
      </c>
      <c r="U813" s="56">
        <v>0</v>
      </c>
      <c r="V813" s="56">
        <v>0</v>
      </c>
      <c r="W813" s="56">
        <v>0</v>
      </c>
      <c r="X813" s="56">
        <v>0</v>
      </c>
      <c r="Y813" s="56">
        <v>0</v>
      </c>
      <c r="Z813" s="56">
        <v>0</v>
      </c>
      <c r="AA813" s="56">
        <v>0</v>
      </c>
      <c r="AB813" s="56">
        <v>0.32499</v>
      </c>
      <c r="AC813" s="56">
        <v>0</v>
      </c>
      <c r="AE813" s="271">
        <f t="shared" si="37"/>
        <v>1</v>
      </c>
      <c r="AG813" s="192">
        <f t="shared" si="38"/>
        <v>0.32499</v>
      </c>
    </row>
    <row r="814" spans="1:33" x14ac:dyDescent="0.25">
      <c r="A814" s="1">
        <v>2003</v>
      </c>
      <c r="B814" s="1" t="s">
        <v>20</v>
      </c>
      <c r="C814" s="1" t="str">
        <f t="shared" si="36"/>
        <v>2003NBDefault</v>
      </c>
      <c r="D814" s="280">
        <v>0.19142000000000001</v>
      </c>
      <c r="E814" s="280">
        <v>0.13241</v>
      </c>
      <c r="F814" s="280">
        <v>4.8550000000000003E-2</v>
      </c>
      <c r="G814" s="280">
        <v>9.9540000000000003E-2</v>
      </c>
      <c r="H814" s="280">
        <v>2.1110000000000004E-2</v>
      </c>
      <c r="I814" s="280">
        <v>3.4360000000000002E-2</v>
      </c>
      <c r="J814" s="280">
        <v>3.2070000000000001E-2</v>
      </c>
      <c r="K814" s="281">
        <v>1.0880000000000001E-2</v>
      </c>
      <c r="L814" s="280">
        <v>6.1509999999999995E-2</v>
      </c>
      <c r="M814" s="280">
        <v>0</v>
      </c>
      <c r="N814" s="280">
        <v>0</v>
      </c>
      <c r="O814" s="280">
        <v>3.6240000000000001E-2</v>
      </c>
      <c r="P814" s="280">
        <v>4.4749999999999998E-2</v>
      </c>
      <c r="Q814" s="280">
        <v>0.10489000000000001</v>
      </c>
      <c r="R814" s="280">
        <v>8.1300000000000001E-3</v>
      </c>
      <c r="S814" s="280">
        <v>8.9719999999999994E-2</v>
      </c>
      <c r="T814" s="280">
        <v>2.9780000000000001E-2</v>
      </c>
      <c r="U814" s="280">
        <v>3.79E-3</v>
      </c>
      <c r="V814" s="280">
        <v>0</v>
      </c>
      <c r="W814" s="281">
        <v>1.136999999999995E-2</v>
      </c>
      <c r="X814" s="280">
        <v>1.328E-2</v>
      </c>
      <c r="Y814" s="280">
        <v>0</v>
      </c>
      <c r="Z814" s="280">
        <v>0</v>
      </c>
      <c r="AA814" s="280">
        <v>0</v>
      </c>
      <c r="AB814" s="280">
        <v>0</v>
      </c>
      <c r="AC814" s="280">
        <v>2.6200000000000001E-2</v>
      </c>
      <c r="AE814" s="271">
        <f t="shared" si="37"/>
        <v>1</v>
      </c>
      <c r="AG814" s="192">
        <f t="shared" si="38"/>
        <v>0.28715999999999997</v>
      </c>
    </row>
    <row r="815" spans="1:33" x14ac:dyDescent="0.25">
      <c r="A815" s="1">
        <v>2003</v>
      </c>
      <c r="B815" s="1" t="s">
        <v>17</v>
      </c>
      <c r="C815" s="1" t="str">
        <f t="shared" si="36"/>
        <v>2003MBDefault</v>
      </c>
      <c r="D815" s="56">
        <v>0.29697000000000001</v>
      </c>
      <c r="E815" s="56">
        <v>0.17776</v>
      </c>
      <c r="F815" s="56">
        <v>0</v>
      </c>
      <c r="G815" s="56">
        <v>8.5449999999999998E-2</v>
      </c>
      <c r="H815" s="56">
        <v>9.0950000000000003E-2</v>
      </c>
      <c r="I815" s="56">
        <v>6.1620000000000001E-2</v>
      </c>
      <c r="J815" s="56">
        <v>0</v>
      </c>
      <c r="K815" s="56">
        <v>9.7000000000000003E-3</v>
      </c>
      <c r="L815" s="56">
        <v>5.074E-2</v>
      </c>
      <c r="M815" s="56">
        <v>0</v>
      </c>
      <c r="N815" s="56">
        <v>0</v>
      </c>
      <c r="O815" s="56">
        <v>0</v>
      </c>
      <c r="P815" s="56">
        <v>2.6290000000000001E-2</v>
      </c>
      <c r="Q815" s="56">
        <v>0</v>
      </c>
      <c r="R815" s="56">
        <v>0</v>
      </c>
      <c r="S815" s="56">
        <v>0</v>
      </c>
      <c r="T815" s="56">
        <v>0</v>
      </c>
      <c r="U815" s="56">
        <v>0</v>
      </c>
      <c r="V815" s="56">
        <v>0</v>
      </c>
      <c r="W815" s="56">
        <v>0</v>
      </c>
      <c r="X815" s="56">
        <v>0</v>
      </c>
      <c r="Y815" s="56">
        <v>0</v>
      </c>
      <c r="Z815" s="56">
        <v>0</v>
      </c>
      <c r="AA815" s="56">
        <v>0</v>
      </c>
      <c r="AB815" s="56">
        <v>0.20051999999999992</v>
      </c>
      <c r="AC815" s="56">
        <v>0</v>
      </c>
      <c r="AE815" s="271">
        <f t="shared" si="37"/>
        <v>1</v>
      </c>
      <c r="AG815" s="192">
        <f t="shared" si="38"/>
        <v>0.20051999999999992</v>
      </c>
    </row>
    <row r="816" spans="1:33" x14ac:dyDescent="0.25">
      <c r="A816" s="1">
        <v>2003</v>
      </c>
      <c r="B816" s="1" t="s">
        <v>16</v>
      </c>
      <c r="C816" s="1" t="str">
        <f t="shared" si="36"/>
        <v>2003SKDefault</v>
      </c>
      <c r="D816" s="56">
        <v>0.23199000000000003</v>
      </c>
      <c r="E816" s="56">
        <v>0.20457</v>
      </c>
      <c r="F816" s="56">
        <v>0</v>
      </c>
      <c r="G816" s="56">
        <v>6.1790000000000005E-2</v>
      </c>
      <c r="H816" s="56">
        <v>4.4969999999999996E-2</v>
      </c>
      <c r="I816" s="56">
        <v>6.9889999999999994E-2</v>
      </c>
      <c r="J816" s="56">
        <v>0</v>
      </c>
      <c r="K816" s="56">
        <v>1.9450000000000002E-2</v>
      </c>
      <c r="L816" s="56">
        <v>5.3330000000000002E-2</v>
      </c>
      <c r="M816" s="56">
        <v>0</v>
      </c>
      <c r="N816" s="56">
        <v>0</v>
      </c>
      <c r="O816" s="56">
        <v>0</v>
      </c>
      <c r="P816" s="56">
        <v>3.1309999999999998E-2</v>
      </c>
      <c r="Q816" s="56">
        <v>0</v>
      </c>
      <c r="R816" s="56">
        <v>0</v>
      </c>
      <c r="S816" s="56">
        <v>0</v>
      </c>
      <c r="T816" s="56">
        <v>0</v>
      </c>
      <c r="U816" s="56">
        <v>0</v>
      </c>
      <c r="V816" s="56">
        <v>0</v>
      </c>
      <c r="W816" s="56">
        <v>0</v>
      </c>
      <c r="X816" s="56">
        <v>0</v>
      </c>
      <c r="Y816" s="56">
        <v>0</v>
      </c>
      <c r="Z816" s="56">
        <v>0</v>
      </c>
      <c r="AA816" s="56">
        <v>0</v>
      </c>
      <c r="AB816" s="56">
        <v>0.28270000000000006</v>
      </c>
      <c r="AC816" s="56">
        <v>0</v>
      </c>
      <c r="AE816" s="271">
        <f t="shared" si="37"/>
        <v>1</v>
      </c>
      <c r="AG816" s="192">
        <f t="shared" si="38"/>
        <v>0.28270000000000006</v>
      </c>
    </row>
    <row r="817" spans="1:33" x14ac:dyDescent="0.25">
      <c r="A817" s="1">
        <v>2003</v>
      </c>
      <c r="B817" s="1" t="s">
        <v>14</v>
      </c>
      <c r="C817" s="1" t="str">
        <f t="shared" si="36"/>
        <v>2003ABDefault</v>
      </c>
      <c r="D817" s="223">
        <v>0.14061000000000001</v>
      </c>
      <c r="E817" s="223">
        <v>0.22388000000000002</v>
      </c>
      <c r="F817" s="223">
        <v>0</v>
      </c>
      <c r="G817" s="223">
        <v>0.14069000000000001</v>
      </c>
      <c r="H817" s="223">
        <v>0.14980000000000002</v>
      </c>
      <c r="I817" s="56">
        <v>2.0289999999999999E-2</v>
      </c>
      <c r="J817" s="56">
        <v>0</v>
      </c>
      <c r="K817" s="56">
        <v>1.0280000000000001E-2</v>
      </c>
      <c r="L817" s="56">
        <v>3.7670000000000002E-2</v>
      </c>
      <c r="M817" s="56">
        <v>0</v>
      </c>
      <c r="N817" s="56">
        <v>0</v>
      </c>
      <c r="O817" s="56">
        <v>0</v>
      </c>
      <c r="P817" s="56">
        <v>3.6909999999999998E-2</v>
      </c>
      <c r="Q817" s="56">
        <v>0</v>
      </c>
      <c r="R817" s="56">
        <v>0</v>
      </c>
      <c r="S817" s="56">
        <v>0</v>
      </c>
      <c r="T817" s="56">
        <v>0</v>
      </c>
      <c r="U817" s="56">
        <v>0</v>
      </c>
      <c r="V817" s="56">
        <v>0</v>
      </c>
      <c r="W817" s="56">
        <v>0</v>
      </c>
      <c r="X817" s="56">
        <v>0</v>
      </c>
      <c r="Y817" s="56">
        <v>0</v>
      </c>
      <c r="Z817" s="56">
        <v>0</v>
      </c>
      <c r="AA817" s="56">
        <v>0</v>
      </c>
      <c r="AB817" s="56">
        <v>0.23986999999999992</v>
      </c>
      <c r="AC817" s="56">
        <v>0</v>
      </c>
      <c r="AE817" s="271">
        <f t="shared" si="37"/>
        <v>1</v>
      </c>
      <c r="AG817" s="192">
        <f t="shared" si="38"/>
        <v>0.23986999999999992</v>
      </c>
    </row>
    <row r="818" spans="1:33" x14ac:dyDescent="0.25">
      <c r="A818" s="1">
        <v>2003</v>
      </c>
      <c r="B818" s="1" t="s">
        <v>21</v>
      </c>
      <c r="C818" s="1" t="str">
        <f t="shared" si="36"/>
        <v>2003NLDefault</v>
      </c>
      <c r="D818" s="56">
        <v>0.26966000000000001</v>
      </c>
      <c r="E818" s="56">
        <v>0.24756</v>
      </c>
      <c r="F818" s="56">
        <v>0</v>
      </c>
      <c r="G818" s="56">
        <v>7.263E-2</v>
      </c>
      <c r="H818" s="56">
        <v>6.1839999999999999E-2</v>
      </c>
      <c r="I818" s="56">
        <v>2.9729999999999999E-2</v>
      </c>
      <c r="J818" s="56">
        <v>0</v>
      </c>
      <c r="K818" s="56">
        <v>5.3900000000000007E-3</v>
      </c>
      <c r="L818" s="56">
        <v>1.4279999999999999E-2</v>
      </c>
      <c r="M818" s="56">
        <v>0</v>
      </c>
      <c r="N818" s="56">
        <v>0</v>
      </c>
      <c r="O818" s="56">
        <v>0</v>
      </c>
      <c r="P818" s="56">
        <v>2.9380000000000003E-2</v>
      </c>
      <c r="Q818" s="56">
        <v>0</v>
      </c>
      <c r="R818" s="56">
        <v>0</v>
      </c>
      <c r="S818" s="56">
        <v>0</v>
      </c>
      <c r="T818" s="56">
        <v>0</v>
      </c>
      <c r="U818" s="56">
        <v>0</v>
      </c>
      <c r="V818" s="56">
        <v>0</v>
      </c>
      <c r="W818" s="56">
        <v>0</v>
      </c>
      <c r="X818" s="56">
        <v>0</v>
      </c>
      <c r="Y818" s="56">
        <v>0</v>
      </c>
      <c r="Z818" s="56">
        <v>0</v>
      </c>
      <c r="AA818" s="56">
        <v>0</v>
      </c>
      <c r="AB818" s="56">
        <v>0.26953000000000005</v>
      </c>
      <c r="AC818" s="56">
        <v>0</v>
      </c>
      <c r="AD818" s="51"/>
      <c r="AE818" s="271">
        <f t="shared" si="37"/>
        <v>1</v>
      </c>
      <c r="AG818" s="192">
        <f t="shared" si="38"/>
        <v>0.26953000000000005</v>
      </c>
    </row>
    <row r="819" spans="1:33" x14ac:dyDescent="0.25">
      <c r="A819" s="1">
        <v>2003</v>
      </c>
      <c r="B819" s="1" t="s">
        <v>19</v>
      </c>
      <c r="C819" s="1" t="str">
        <f t="shared" si="36"/>
        <v>2003QCDefault</v>
      </c>
      <c r="D819" s="56">
        <v>0.185</v>
      </c>
      <c r="E819" s="56">
        <v>0.25686999999999999</v>
      </c>
      <c r="F819" s="56">
        <v>0</v>
      </c>
      <c r="G819" s="56">
        <v>0.13602999999999998</v>
      </c>
      <c r="H819" s="56">
        <v>5.8630000000000002E-2</v>
      </c>
      <c r="I819" s="56">
        <v>2.0289999999999999E-2</v>
      </c>
      <c r="J819" s="56">
        <v>0</v>
      </c>
      <c r="K819" s="56">
        <v>5.0200000000000002E-3</v>
      </c>
      <c r="L819" s="56">
        <v>1.2580000000000001E-2</v>
      </c>
      <c r="M819" s="56">
        <v>0</v>
      </c>
      <c r="N819" s="56">
        <v>0</v>
      </c>
      <c r="O819" s="56">
        <v>0</v>
      </c>
      <c r="P819" s="56">
        <v>1.7170000000000001E-2</v>
      </c>
      <c r="Q819" s="56">
        <v>0</v>
      </c>
      <c r="R819" s="56">
        <v>0</v>
      </c>
      <c r="S819" s="56">
        <v>0</v>
      </c>
      <c r="T819" s="56">
        <v>0</v>
      </c>
      <c r="U819" s="56">
        <v>0</v>
      </c>
      <c r="V819" s="56">
        <v>0</v>
      </c>
      <c r="W819" s="56">
        <v>0</v>
      </c>
      <c r="X819" s="56">
        <v>0</v>
      </c>
      <c r="Y819" s="56">
        <v>0</v>
      </c>
      <c r="Z819" s="56">
        <v>0</v>
      </c>
      <c r="AA819" s="56">
        <v>0</v>
      </c>
      <c r="AB819" s="56">
        <v>0.30840999999999996</v>
      </c>
      <c r="AC819" s="56">
        <v>0</v>
      </c>
      <c r="AE819" s="271">
        <f t="shared" si="37"/>
        <v>1</v>
      </c>
      <c r="AG819" s="192">
        <f t="shared" si="38"/>
        <v>0.30840999999999996</v>
      </c>
    </row>
    <row r="820" spans="1:33" x14ac:dyDescent="0.25">
      <c r="A820" s="1">
        <v>2003</v>
      </c>
      <c r="B820" s="1" t="s">
        <v>18</v>
      </c>
      <c r="C820" s="1" t="str">
        <f t="shared" si="36"/>
        <v>2003ONDefault</v>
      </c>
      <c r="D820" s="56">
        <v>0.14441999999999999</v>
      </c>
      <c r="E820" s="56">
        <v>0.31916</v>
      </c>
      <c r="F820" s="56">
        <v>0</v>
      </c>
      <c r="G820" s="56">
        <v>0.10332000000000001</v>
      </c>
      <c r="H820" s="56">
        <v>1.9710000000000002E-2</v>
      </c>
      <c r="I820" s="56">
        <v>1.0129999999999998E-2</v>
      </c>
      <c r="J820" s="56">
        <v>0</v>
      </c>
      <c r="K820" s="56">
        <v>4.7499999999999999E-3</v>
      </c>
      <c r="L820" s="56">
        <v>1.6709999999999999E-2</v>
      </c>
      <c r="M820" s="56">
        <v>0</v>
      </c>
      <c r="N820" s="56">
        <v>0</v>
      </c>
      <c r="O820" s="56">
        <v>0</v>
      </c>
      <c r="P820" s="56">
        <v>4.4429999999999997E-2</v>
      </c>
      <c r="Q820" s="56">
        <v>0</v>
      </c>
      <c r="R820" s="56">
        <v>0</v>
      </c>
      <c r="S820" s="56">
        <v>0</v>
      </c>
      <c r="T820" s="56">
        <v>0</v>
      </c>
      <c r="U820" s="56">
        <v>0</v>
      </c>
      <c r="V820" s="56">
        <v>0</v>
      </c>
      <c r="W820" s="56">
        <v>0</v>
      </c>
      <c r="X820" s="56">
        <v>0</v>
      </c>
      <c r="Y820" s="56">
        <v>0</v>
      </c>
      <c r="Z820" s="56">
        <v>0</v>
      </c>
      <c r="AA820" s="56">
        <v>0</v>
      </c>
      <c r="AB820" s="56">
        <v>0.33737000000000006</v>
      </c>
      <c r="AC820" s="56">
        <v>0</v>
      </c>
      <c r="AE820" s="271">
        <f t="shared" si="37"/>
        <v>1</v>
      </c>
      <c r="AG820" s="192">
        <f t="shared" si="38"/>
        <v>0.33737000000000006</v>
      </c>
    </row>
    <row r="821" spans="1:33" x14ac:dyDescent="0.25">
      <c r="A821" s="1">
        <v>2004</v>
      </c>
      <c r="B821" s="1" t="s">
        <v>22</v>
      </c>
      <c r="C821" s="1" t="str">
        <f t="shared" si="36"/>
        <v>2004NSDefault</v>
      </c>
      <c r="D821" s="56">
        <v>0.17299</v>
      </c>
      <c r="E821" s="56">
        <v>7.5839999999999991E-2</v>
      </c>
      <c r="F821" s="56">
        <v>0</v>
      </c>
      <c r="G821" s="56">
        <v>9.9510000000000001E-2</v>
      </c>
      <c r="H821" s="56">
        <v>4.2119999999999998E-2</v>
      </c>
      <c r="I821" s="56">
        <v>2.4719999999999999E-2</v>
      </c>
      <c r="J821" s="56">
        <v>0</v>
      </c>
      <c r="K821" s="56">
        <v>4.4900000000000001E-3</v>
      </c>
      <c r="L821" s="56">
        <v>0.12124</v>
      </c>
      <c r="M821" s="56">
        <v>0</v>
      </c>
      <c r="N821" s="56">
        <v>0</v>
      </c>
      <c r="O821" s="56">
        <v>0</v>
      </c>
      <c r="P821" s="56">
        <v>5.5620000000000003E-2</v>
      </c>
      <c r="Q821" s="56">
        <v>0</v>
      </c>
      <c r="R821" s="56">
        <v>0</v>
      </c>
      <c r="S821" s="56">
        <v>0</v>
      </c>
      <c r="T821" s="56">
        <v>0</v>
      </c>
      <c r="U821" s="56">
        <v>0</v>
      </c>
      <c r="V821" s="56">
        <v>0</v>
      </c>
      <c r="W821" s="56">
        <v>0</v>
      </c>
      <c r="X821" s="56">
        <v>0</v>
      </c>
      <c r="Y821" s="56">
        <v>0</v>
      </c>
      <c r="Z821" s="56">
        <v>0</v>
      </c>
      <c r="AA821" s="56">
        <v>0</v>
      </c>
      <c r="AB821" s="56">
        <v>0.40347</v>
      </c>
      <c r="AC821" s="56">
        <v>0</v>
      </c>
      <c r="AE821" s="271">
        <f t="shared" si="37"/>
        <v>1</v>
      </c>
      <c r="AG821" s="192">
        <f t="shared" si="38"/>
        <v>0.40347</v>
      </c>
    </row>
    <row r="822" spans="1:33" x14ac:dyDescent="0.25">
      <c r="A822" s="1">
        <v>2004</v>
      </c>
      <c r="B822" s="1" t="s">
        <v>23</v>
      </c>
      <c r="C822" s="1" t="str">
        <f t="shared" si="36"/>
        <v>2004PEDefault</v>
      </c>
      <c r="D822" s="56">
        <v>0.23492999999999997</v>
      </c>
      <c r="E822" s="56">
        <v>8.1930000000000003E-2</v>
      </c>
      <c r="F822" s="56">
        <v>0</v>
      </c>
      <c r="G822" s="56">
        <v>7.9930000000000001E-2</v>
      </c>
      <c r="H822" s="56">
        <v>5.4669999999999996E-2</v>
      </c>
      <c r="I822" s="56">
        <v>2.1989999999999999E-2</v>
      </c>
      <c r="J822" s="56">
        <v>0</v>
      </c>
      <c r="K822" s="56">
        <v>4.0200000000000001E-3</v>
      </c>
      <c r="L822" s="56">
        <v>0.12222</v>
      </c>
      <c r="M822" s="56">
        <v>0</v>
      </c>
      <c r="N822" s="56">
        <v>0</v>
      </c>
      <c r="O822" s="56">
        <v>0</v>
      </c>
      <c r="P822" s="56">
        <v>7.7100000000000002E-2</v>
      </c>
      <c r="Q822" s="56">
        <v>0</v>
      </c>
      <c r="R822" s="56">
        <v>0</v>
      </c>
      <c r="S822" s="56">
        <v>0</v>
      </c>
      <c r="T822" s="56">
        <v>0</v>
      </c>
      <c r="U822" s="56">
        <v>0</v>
      </c>
      <c r="V822" s="56">
        <v>0</v>
      </c>
      <c r="W822" s="56">
        <v>0</v>
      </c>
      <c r="X822" s="56">
        <v>0</v>
      </c>
      <c r="Y822" s="56">
        <v>0</v>
      </c>
      <c r="Z822" s="56">
        <v>0</v>
      </c>
      <c r="AA822" s="56">
        <v>0</v>
      </c>
      <c r="AB822" s="56">
        <v>0.32321</v>
      </c>
      <c r="AC822" s="56">
        <v>0</v>
      </c>
      <c r="AE822" s="271">
        <f t="shared" si="37"/>
        <v>1</v>
      </c>
      <c r="AG822" s="192">
        <f t="shared" si="38"/>
        <v>0.32321</v>
      </c>
    </row>
    <row r="823" spans="1:33" x14ac:dyDescent="0.25">
      <c r="A823" s="1">
        <v>2004</v>
      </c>
      <c r="B823" s="1" t="s">
        <v>24</v>
      </c>
      <c r="C823" s="1" t="str">
        <f t="shared" si="36"/>
        <v>2004NTDefault</v>
      </c>
      <c r="D823" s="280">
        <v>0.19618312954598019</v>
      </c>
      <c r="E823" s="280">
        <v>0.21528544017717463</v>
      </c>
      <c r="F823" s="280">
        <v>2.3003099946693206E-2</v>
      </c>
      <c r="G823" s="280">
        <v>0.19089401520645849</v>
      </c>
      <c r="H823" s="280">
        <v>1.1024240417055345E-2</v>
      </c>
      <c r="I823" s="280">
        <v>4.0357295452791667E-2</v>
      </c>
      <c r="J823" s="280">
        <v>3.4999999999999997E-5</v>
      </c>
      <c r="K823" s="280">
        <v>7.4480069930069645E-4</v>
      </c>
      <c r="L823" s="280">
        <v>7.8747481360164264E-3</v>
      </c>
      <c r="M823" s="280">
        <v>0</v>
      </c>
      <c r="N823" s="280">
        <v>0</v>
      </c>
      <c r="O823" s="280">
        <v>8.4252758274824101E-3</v>
      </c>
      <c r="P823" s="280">
        <v>1.0839160839160814E-2</v>
      </c>
      <c r="Q823" s="280">
        <v>0.15632749999999998</v>
      </c>
      <c r="R823" s="280">
        <v>4.5499999999999994E-3</v>
      </c>
      <c r="S823" s="280">
        <v>9.5789376745620949E-2</v>
      </c>
      <c r="T823" s="280">
        <v>1.8154054046755616E-2</v>
      </c>
      <c r="U823" s="280">
        <v>1.3299575306338553E-2</v>
      </c>
      <c r="V823" s="280">
        <v>0</v>
      </c>
      <c r="W823" s="280"/>
      <c r="X823" s="280">
        <v>2.2347517482517463E-3</v>
      </c>
      <c r="Y823" s="280">
        <v>0</v>
      </c>
      <c r="Z823" s="280">
        <v>0</v>
      </c>
      <c r="AA823" s="280">
        <v>0</v>
      </c>
      <c r="AB823" s="280">
        <v>4.6110359049175266E-3</v>
      </c>
      <c r="AC823" s="280">
        <v>3.0800000000000001E-4</v>
      </c>
      <c r="AE823" s="271">
        <f t="shared" si="37"/>
        <v>0.99994049999999812</v>
      </c>
      <c r="AG823" s="192">
        <f t="shared" si="38"/>
        <v>0.29527429375188441</v>
      </c>
    </row>
    <row r="824" spans="1:33" x14ac:dyDescent="0.25">
      <c r="A824" s="1">
        <v>2004</v>
      </c>
      <c r="B824" s="1" t="s">
        <v>26</v>
      </c>
      <c r="C824" s="1" t="str">
        <f t="shared" si="36"/>
        <v>2004YTDefault</v>
      </c>
      <c r="D824" s="56">
        <v>0.15076000000000001</v>
      </c>
      <c r="E824" s="56">
        <v>0.11919</v>
      </c>
      <c r="F824" s="56">
        <v>0</v>
      </c>
      <c r="G824" s="56">
        <v>0.16561000000000001</v>
      </c>
      <c r="H824" s="56">
        <v>8.3099999999999997E-3</v>
      </c>
      <c r="I824" s="56">
        <v>2.613E-2</v>
      </c>
      <c r="J824" s="56">
        <v>0</v>
      </c>
      <c r="K824" s="56">
        <v>4.9100000000000003E-3</v>
      </c>
      <c r="L824" s="56">
        <v>2.8839999999999998E-2</v>
      </c>
      <c r="M824" s="56">
        <v>0</v>
      </c>
      <c r="N824" s="56">
        <v>0</v>
      </c>
      <c r="O824" s="56">
        <v>0</v>
      </c>
      <c r="P824" s="56">
        <v>8.3999999999999995E-3</v>
      </c>
      <c r="Q824" s="56">
        <v>0</v>
      </c>
      <c r="R824" s="56">
        <v>0</v>
      </c>
      <c r="S824" s="56">
        <v>0</v>
      </c>
      <c r="T824" s="56">
        <v>0</v>
      </c>
      <c r="U824" s="56">
        <v>0</v>
      </c>
      <c r="V824" s="56">
        <v>0</v>
      </c>
      <c r="W824" s="56">
        <v>0</v>
      </c>
      <c r="X824" s="56">
        <v>0</v>
      </c>
      <c r="Y824" s="56">
        <v>0</v>
      </c>
      <c r="Z824" s="56">
        <v>0</v>
      </c>
      <c r="AA824" s="56">
        <v>0</v>
      </c>
      <c r="AB824" s="56">
        <v>0.48785000000000001</v>
      </c>
      <c r="AC824" s="56">
        <v>0</v>
      </c>
      <c r="AE824" s="271">
        <f t="shared" si="37"/>
        <v>1</v>
      </c>
      <c r="AG824" s="192">
        <f t="shared" si="38"/>
        <v>0.48785000000000001</v>
      </c>
    </row>
    <row r="825" spans="1:33" x14ac:dyDescent="0.25">
      <c r="A825" s="1">
        <v>2004</v>
      </c>
      <c r="B825" s="1" t="s">
        <v>25</v>
      </c>
      <c r="C825" s="1" t="str">
        <f t="shared" si="36"/>
        <v>2004NUDefault</v>
      </c>
      <c r="D825" s="56">
        <v>0.2248</v>
      </c>
      <c r="E825" s="56">
        <v>0.12089999999999999</v>
      </c>
      <c r="F825" s="56">
        <v>0</v>
      </c>
      <c r="G825" s="56">
        <v>0.18340000000000001</v>
      </c>
      <c r="H825" s="56">
        <v>1.5300000000000001E-2</v>
      </c>
      <c r="I825" s="56">
        <v>3.7000000000000002E-3</v>
      </c>
      <c r="J825" s="56">
        <v>0</v>
      </c>
      <c r="K825" s="56">
        <v>5.2500000000000003E-3</v>
      </c>
      <c r="L825" s="56">
        <v>2.0750000000000001E-2</v>
      </c>
      <c r="M825" s="56">
        <v>0</v>
      </c>
      <c r="N825" s="56">
        <v>0</v>
      </c>
      <c r="O825" s="56">
        <v>0</v>
      </c>
      <c r="P825" s="56">
        <v>2.6600000000000002E-2</v>
      </c>
      <c r="Q825" s="56">
        <v>0</v>
      </c>
      <c r="R825" s="56">
        <v>0</v>
      </c>
      <c r="S825" s="56">
        <v>0</v>
      </c>
      <c r="T825" s="56">
        <v>0</v>
      </c>
      <c r="U825" s="56">
        <v>0</v>
      </c>
      <c r="V825" s="56">
        <v>0</v>
      </c>
      <c r="W825" s="56">
        <v>0</v>
      </c>
      <c r="X825" s="56">
        <v>0</v>
      </c>
      <c r="Y825" s="56">
        <v>0</v>
      </c>
      <c r="Z825" s="56">
        <v>0</v>
      </c>
      <c r="AA825" s="56">
        <v>0</v>
      </c>
      <c r="AB825" s="56">
        <v>0.39929999999999999</v>
      </c>
      <c r="AC825" s="56">
        <v>0</v>
      </c>
      <c r="AE825" s="271">
        <f t="shared" si="37"/>
        <v>1</v>
      </c>
      <c r="AG825" s="192">
        <f t="shared" si="38"/>
        <v>0.39929999999999999</v>
      </c>
    </row>
    <row r="826" spans="1:33" x14ac:dyDescent="0.25">
      <c r="A826" s="1">
        <v>2004</v>
      </c>
      <c r="B826" s="1" t="s">
        <v>15</v>
      </c>
      <c r="C826" s="1" t="str">
        <f t="shared" si="36"/>
        <v>2004BCDefault</v>
      </c>
      <c r="D826" s="56">
        <v>0.28159000000000001</v>
      </c>
      <c r="E826" s="56">
        <v>0.12978000000000001</v>
      </c>
      <c r="F826" s="56">
        <v>0</v>
      </c>
      <c r="G826" s="56">
        <v>0.1361</v>
      </c>
      <c r="H826" s="56">
        <v>4.7990000000000005E-2</v>
      </c>
      <c r="I826" s="56">
        <v>1.8260000000000002E-2</v>
      </c>
      <c r="J826" s="56">
        <v>0</v>
      </c>
      <c r="K826" s="56">
        <v>1.478E-2</v>
      </c>
      <c r="L826" s="56">
        <v>3.8159999999999999E-2</v>
      </c>
      <c r="M826" s="56">
        <v>0</v>
      </c>
      <c r="N826" s="56">
        <v>0</v>
      </c>
      <c r="O826" s="56">
        <v>0</v>
      </c>
      <c r="P826" s="56">
        <v>8.3499999999999998E-3</v>
      </c>
      <c r="Q826" s="56">
        <v>0</v>
      </c>
      <c r="R826" s="56">
        <v>0</v>
      </c>
      <c r="S826" s="56">
        <v>0</v>
      </c>
      <c r="T826" s="56">
        <v>0</v>
      </c>
      <c r="U826" s="56">
        <v>0</v>
      </c>
      <c r="V826" s="56">
        <v>0</v>
      </c>
      <c r="W826" s="56">
        <v>0</v>
      </c>
      <c r="X826" s="56">
        <v>0</v>
      </c>
      <c r="Y826" s="56">
        <v>0</v>
      </c>
      <c r="Z826" s="56">
        <v>0</v>
      </c>
      <c r="AA826" s="56">
        <v>0</v>
      </c>
      <c r="AB826" s="56">
        <v>0.32499</v>
      </c>
      <c r="AC826" s="56">
        <v>0</v>
      </c>
      <c r="AE826" s="271">
        <f t="shared" si="37"/>
        <v>1</v>
      </c>
      <c r="AG826" s="192">
        <f t="shared" si="38"/>
        <v>0.32499</v>
      </c>
    </row>
    <row r="827" spans="1:33" x14ac:dyDescent="0.25">
      <c r="A827" s="1">
        <v>2004</v>
      </c>
      <c r="B827" s="1" t="s">
        <v>20</v>
      </c>
      <c r="C827" s="1" t="str">
        <f t="shared" si="36"/>
        <v>2004NBDefault</v>
      </c>
      <c r="D827" s="280">
        <v>0.19142000000000001</v>
      </c>
      <c r="E827" s="280">
        <v>0.13241</v>
      </c>
      <c r="F827" s="280">
        <v>4.8550000000000003E-2</v>
      </c>
      <c r="G827" s="280">
        <v>9.9540000000000003E-2</v>
      </c>
      <c r="H827" s="280">
        <v>2.1110000000000004E-2</v>
      </c>
      <c r="I827" s="280">
        <v>3.4360000000000002E-2</v>
      </c>
      <c r="J827" s="280">
        <v>3.2070000000000001E-2</v>
      </c>
      <c r="K827" s="281">
        <v>1.0880000000000001E-2</v>
      </c>
      <c r="L827" s="280">
        <v>6.1509999999999995E-2</v>
      </c>
      <c r="M827" s="280">
        <v>0</v>
      </c>
      <c r="N827" s="280">
        <v>0</v>
      </c>
      <c r="O827" s="280">
        <v>3.6240000000000001E-2</v>
      </c>
      <c r="P827" s="280">
        <v>4.4749999999999998E-2</v>
      </c>
      <c r="Q827" s="280">
        <v>0.10489000000000001</v>
      </c>
      <c r="R827" s="280">
        <v>8.1300000000000001E-3</v>
      </c>
      <c r="S827" s="280">
        <v>8.9719999999999994E-2</v>
      </c>
      <c r="T827" s="280">
        <v>2.9780000000000001E-2</v>
      </c>
      <c r="U827" s="280">
        <v>3.79E-3</v>
      </c>
      <c r="V827" s="280">
        <v>0</v>
      </c>
      <c r="W827" s="281">
        <v>1.136999999999995E-2</v>
      </c>
      <c r="X827" s="280">
        <v>1.328E-2</v>
      </c>
      <c r="Y827" s="280">
        <v>0</v>
      </c>
      <c r="Z827" s="280">
        <v>0</v>
      </c>
      <c r="AA827" s="280">
        <v>0</v>
      </c>
      <c r="AB827" s="280">
        <v>0</v>
      </c>
      <c r="AC827" s="280">
        <v>2.6200000000000001E-2</v>
      </c>
      <c r="AE827" s="271">
        <f t="shared" si="37"/>
        <v>1</v>
      </c>
      <c r="AG827" s="192">
        <f t="shared" si="38"/>
        <v>0.28715999999999997</v>
      </c>
    </row>
    <row r="828" spans="1:33" x14ac:dyDescent="0.25">
      <c r="A828" s="1">
        <v>2004</v>
      </c>
      <c r="B828" s="1" t="s">
        <v>17</v>
      </c>
      <c r="C828" s="1" t="str">
        <f t="shared" si="36"/>
        <v>2004MBDefault</v>
      </c>
      <c r="D828" s="56">
        <v>0.29697000000000001</v>
      </c>
      <c r="E828" s="56">
        <v>0.17776</v>
      </c>
      <c r="F828" s="56">
        <v>0</v>
      </c>
      <c r="G828" s="56">
        <v>8.5449999999999998E-2</v>
      </c>
      <c r="H828" s="56">
        <v>9.0950000000000003E-2</v>
      </c>
      <c r="I828" s="56">
        <v>6.1620000000000001E-2</v>
      </c>
      <c r="J828" s="56">
        <v>0</v>
      </c>
      <c r="K828" s="56">
        <v>9.7000000000000003E-3</v>
      </c>
      <c r="L828" s="56">
        <v>5.074E-2</v>
      </c>
      <c r="M828" s="56">
        <v>0</v>
      </c>
      <c r="N828" s="56">
        <v>0</v>
      </c>
      <c r="O828" s="56">
        <v>0</v>
      </c>
      <c r="P828" s="56">
        <v>2.6290000000000001E-2</v>
      </c>
      <c r="Q828" s="56">
        <v>0</v>
      </c>
      <c r="R828" s="56">
        <v>0</v>
      </c>
      <c r="S828" s="56">
        <v>0</v>
      </c>
      <c r="T828" s="56">
        <v>0</v>
      </c>
      <c r="U828" s="56">
        <v>0</v>
      </c>
      <c r="V828" s="56">
        <v>0</v>
      </c>
      <c r="W828" s="56">
        <v>0</v>
      </c>
      <c r="X828" s="56">
        <v>0</v>
      </c>
      <c r="Y828" s="56">
        <v>0</v>
      </c>
      <c r="Z828" s="56">
        <v>0</v>
      </c>
      <c r="AA828" s="56">
        <v>0</v>
      </c>
      <c r="AB828" s="56">
        <v>0.20051999999999992</v>
      </c>
      <c r="AC828" s="56">
        <v>0</v>
      </c>
      <c r="AE828" s="271">
        <f t="shared" si="37"/>
        <v>1</v>
      </c>
      <c r="AG828" s="192">
        <f t="shared" si="38"/>
        <v>0.20051999999999992</v>
      </c>
    </row>
    <row r="829" spans="1:33" x14ac:dyDescent="0.25">
      <c r="A829" s="1">
        <v>2004</v>
      </c>
      <c r="B829" s="1" t="s">
        <v>16</v>
      </c>
      <c r="C829" s="1" t="str">
        <f t="shared" si="36"/>
        <v>2004SKDefault</v>
      </c>
      <c r="D829" s="56">
        <v>0.23199000000000003</v>
      </c>
      <c r="E829" s="56">
        <v>0.20457</v>
      </c>
      <c r="F829" s="56">
        <v>0</v>
      </c>
      <c r="G829" s="56">
        <v>6.1790000000000005E-2</v>
      </c>
      <c r="H829" s="56">
        <v>4.4969999999999996E-2</v>
      </c>
      <c r="I829" s="56">
        <v>6.9889999999999994E-2</v>
      </c>
      <c r="J829" s="56">
        <v>0</v>
      </c>
      <c r="K829" s="56">
        <v>1.9450000000000002E-2</v>
      </c>
      <c r="L829" s="56">
        <v>5.3330000000000002E-2</v>
      </c>
      <c r="M829" s="56">
        <v>0</v>
      </c>
      <c r="N829" s="56">
        <v>0</v>
      </c>
      <c r="O829" s="56">
        <v>0</v>
      </c>
      <c r="P829" s="56">
        <v>3.1309999999999998E-2</v>
      </c>
      <c r="Q829" s="56">
        <v>0</v>
      </c>
      <c r="R829" s="56">
        <v>0</v>
      </c>
      <c r="S829" s="56">
        <v>0</v>
      </c>
      <c r="T829" s="56">
        <v>0</v>
      </c>
      <c r="U829" s="56">
        <v>0</v>
      </c>
      <c r="V829" s="56">
        <v>0</v>
      </c>
      <c r="W829" s="56">
        <v>0</v>
      </c>
      <c r="X829" s="56">
        <v>0</v>
      </c>
      <c r="Y829" s="56">
        <v>0</v>
      </c>
      <c r="Z829" s="56">
        <v>0</v>
      </c>
      <c r="AA829" s="56">
        <v>0</v>
      </c>
      <c r="AB829" s="56">
        <v>0.28270000000000006</v>
      </c>
      <c r="AC829" s="56">
        <v>0</v>
      </c>
      <c r="AE829" s="271">
        <f t="shared" si="37"/>
        <v>1</v>
      </c>
      <c r="AG829" s="192">
        <f t="shared" si="38"/>
        <v>0.28270000000000006</v>
      </c>
    </row>
    <row r="830" spans="1:33" x14ac:dyDescent="0.25">
      <c r="A830" s="1">
        <v>2004</v>
      </c>
      <c r="B830" s="1" t="s">
        <v>14</v>
      </c>
      <c r="C830" s="1" t="str">
        <f t="shared" si="36"/>
        <v>2004ABDefault</v>
      </c>
      <c r="D830" s="56">
        <v>0.14061000000000001</v>
      </c>
      <c r="E830" s="56">
        <v>0.22388000000000002</v>
      </c>
      <c r="F830" s="56">
        <v>0</v>
      </c>
      <c r="G830" s="56">
        <v>0.14069000000000001</v>
      </c>
      <c r="H830" s="56">
        <v>0.14980000000000002</v>
      </c>
      <c r="I830" s="56">
        <v>2.0289999999999999E-2</v>
      </c>
      <c r="J830" s="56">
        <v>0</v>
      </c>
      <c r="K830" s="56">
        <v>1.0280000000000001E-2</v>
      </c>
      <c r="L830" s="56">
        <v>3.7670000000000002E-2</v>
      </c>
      <c r="M830" s="56">
        <v>0</v>
      </c>
      <c r="N830" s="56">
        <v>0</v>
      </c>
      <c r="O830" s="56">
        <v>0</v>
      </c>
      <c r="P830" s="56">
        <v>3.6909999999999998E-2</v>
      </c>
      <c r="Q830" s="56">
        <v>0</v>
      </c>
      <c r="R830" s="56">
        <v>0</v>
      </c>
      <c r="S830" s="56">
        <v>0</v>
      </c>
      <c r="T830" s="56">
        <v>0</v>
      </c>
      <c r="U830" s="56">
        <v>0</v>
      </c>
      <c r="V830" s="56">
        <v>0</v>
      </c>
      <c r="W830" s="56">
        <v>0</v>
      </c>
      <c r="X830" s="56">
        <v>0</v>
      </c>
      <c r="Y830" s="56">
        <v>0</v>
      </c>
      <c r="Z830" s="56">
        <v>0</v>
      </c>
      <c r="AA830" s="56">
        <v>0</v>
      </c>
      <c r="AB830" s="56">
        <v>0.23986999999999992</v>
      </c>
      <c r="AC830" s="56">
        <v>0</v>
      </c>
      <c r="AE830" s="271">
        <f t="shared" si="37"/>
        <v>1</v>
      </c>
      <c r="AG830" s="192">
        <f t="shared" si="38"/>
        <v>0.23986999999999992</v>
      </c>
    </row>
    <row r="831" spans="1:33" x14ac:dyDescent="0.25">
      <c r="A831" s="1">
        <v>2004</v>
      </c>
      <c r="B831" s="1" t="s">
        <v>21</v>
      </c>
      <c r="C831" s="1" t="str">
        <f t="shared" si="36"/>
        <v>2004NLDefault</v>
      </c>
      <c r="D831" s="56">
        <v>0.26966000000000001</v>
      </c>
      <c r="E831" s="56">
        <v>0.24756</v>
      </c>
      <c r="F831" s="56">
        <v>0</v>
      </c>
      <c r="G831" s="56">
        <v>7.263E-2</v>
      </c>
      <c r="H831" s="56">
        <v>6.1839999999999999E-2</v>
      </c>
      <c r="I831" s="56">
        <v>2.9729999999999999E-2</v>
      </c>
      <c r="J831" s="56">
        <v>0</v>
      </c>
      <c r="K831" s="56">
        <v>5.3900000000000007E-3</v>
      </c>
      <c r="L831" s="56">
        <v>1.4279999999999999E-2</v>
      </c>
      <c r="M831" s="56">
        <v>0</v>
      </c>
      <c r="N831" s="56">
        <v>0</v>
      </c>
      <c r="O831" s="56">
        <v>0</v>
      </c>
      <c r="P831" s="56">
        <v>2.9380000000000003E-2</v>
      </c>
      <c r="Q831" s="56">
        <v>0</v>
      </c>
      <c r="R831" s="56">
        <v>0</v>
      </c>
      <c r="S831" s="56">
        <v>0</v>
      </c>
      <c r="T831" s="56">
        <v>0</v>
      </c>
      <c r="U831" s="56">
        <v>0</v>
      </c>
      <c r="V831" s="56">
        <v>0</v>
      </c>
      <c r="W831" s="56">
        <v>0</v>
      </c>
      <c r="X831" s="56">
        <v>0</v>
      </c>
      <c r="Y831" s="56">
        <v>0</v>
      </c>
      <c r="Z831" s="56">
        <v>0</v>
      </c>
      <c r="AA831" s="56">
        <v>0</v>
      </c>
      <c r="AB831" s="56">
        <v>0.26953000000000005</v>
      </c>
      <c r="AC831" s="56">
        <v>0</v>
      </c>
      <c r="AD831" s="51"/>
      <c r="AE831" s="271">
        <f t="shared" si="37"/>
        <v>1</v>
      </c>
      <c r="AG831" s="192">
        <f t="shared" si="38"/>
        <v>0.26953000000000005</v>
      </c>
    </row>
    <row r="832" spans="1:33" x14ac:dyDescent="0.25">
      <c r="A832" s="1">
        <v>2004</v>
      </c>
      <c r="B832" s="1" t="s">
        <v>19</v>
      </c>
      <c r="C832" s="1" t="str">
        <f t="shared" si="36"/>
        <v>2004QCDefault</v>
      </c>
      <c r="D832" s="223">
        <v>0.185</v>
      </c>
      <c r="E832" s="223">
        <v>0.25686999999999999</v>
      </c>
      <c r="F832" s="223">
        <v>0</v>
      </c>
      <c r="G832" s="223">
        <v>0.13602999999999998</v>
      </c>
      <c r="H832" s="223">
        <v>5.8630000000000002E-2</v>
      </c>
      <c r="I832" s="56">
        <v>2.0289999999999999E-2</v>
      </c>
      <c r="J832" s="56">
        <v>0</v>
      </c>
      <c r="K832" s="56">
        <v>5.0200000000000002E-3</v>
      </c>
      <c r="L832" s="56">
        <v>1.2580000000000001E-2</v>
      </c>
      <c r="M832" s="56">
        <v>0</v>
      </c>
      <c r="N832" s="56">
        <v>0</v>
      </c>
      <c r="O832" s="56">
        <v>0</v>
      </c>
      <c r="P832" s="56">
        <v>1.7170000000000001E-2</v>
      </c>
      <c r="Q832" s="56">
        <v>0</v>
      </c>
      <c r="R832" s="56">
        <v>0</v>
      </c>
      <c r="S832" s="56">
        <v>0</v>
      </c>
      <c r="T832" s="56">
        <v>0</v>
      </c>
      <c r="U832" s="56">
        <v>0</v>
      </c>
      <c r="V832" s="56">
        <v>0</v>
      </c>
      <c r="W832" s="56">
        <v>0</v>
      </c>
      <c r="X832" s="56">
        <v>0</v>
      </c>
      <c r="Y832" s="56">
        <v>0</v>
      </c>
      <c r="Z832" s="56">
        <v>0</v>
      </c>
      <c r="AA832" s="56">
        <v>0</v>
      </c>
      <c r="AB832" s="56">
        <v>0.30840999999999996</v>
      </c>
      <c r="AC832" s="56">
        <v>0</v>
      </c>
      <c r="AE832" s="271">
        <f t="shared" si="37"/>
        <v>1</v>
      </c>
      <c r="AG832" s="192">
        <f t="shared" si="38"/>
        <v>0.30840999999999996</v>
      </c>
    </row>
    <row r="833" spans="1:33" x14ac:dyDescent="0.25">
      <c r="A833" s="1">
        <v>2004</v>
      </c>
      <c r="B833" s="1" t="s">
        <v>18</v>
      </c>
      <c r="C833" s="1" t="str">
        <f t="shared" si="36"/>
        <v>2004ONDefault</v>
      </c>
      <c r="D833" s="56">
        <v>0.14441999999999999</v>
      </c>
      <c r="E833" s="56">
        <v>0.31916</v>
      </c>
      <c r="F833" s="56">
        <v>0</v>
      </c>
      <c r="G833" s="56">
        <v>0.10332000000000001</v>
      </c>
      <c r="H833" s="56">
        <v>1.9710000000000002E-2</v>
      </c>
      <c r="I833" s="56">
        <v>1.0129999999999998E-2</v>
      </c>
      <c r="J833" s="56">
        <v>0</v>
      </c>
      <c r="K833" s="56">
        <v>4.7499999999999999E-3</v>
      </c>
      <c r="L833" s="56">
        <v>1.6709999999999999E-2</v>
      </c>
      <c r="M833" s="56">
        <v>0</v>
      </c>
      <c r="N833" s="56">
        <v>0</v>
      </c>
      <c r="O833" s="56">
        <v>0</v>
      </c>
      <c r="P833" s="56">
        <v>4.4429999999999997E-2</v>
      </c>
      <c r="Q833" s="56">
        <v>0</v>
      </c>
      <c r="R833" s="56">
        <v>0</v>
      </c>
      <c r="S833" s="56">
        <v>0</v>
      </c>
      <c r="T833" s="56">
        <v>0</v>
      </c>
      <c r="U833" s="56">
        <v>0</v>
      </c>
      <c r="V833" s="56">
        <v>0</v>
      </c>
      <c r="W833" s="56">
        <v>0</v>
      </c>
      <c r="X833" s="56">
        <v>0</v>
      </c>
      <c r="Y833" s="56">
        <v>0</v>
      </c>
      <c r="Z833" s="56">
        <v>0</v>
      </c>
      <c r="AA833" s="56">
        <v>0</v>
      </c>
      <c r="AB833" s="56">
        <v>0.33737000000000006</v>
      </c>
      <c r="AC833" s="56">
        <v>0</v>
      </c>
      <c r="AE833" s="271">
        <f t="shared" si="37"/>
        <v>1</v>
      </c>
      <c r="AG833" s="192">
        <f t="shared" si="38"/>
        <v>0.33737000000000006</v>
      </c>
    </row>
    <row r="834" spans="1:33" x14ac:dyDescent="0.25">
      <c r="A834" s="1">
        <v>2005</v>
      </c>
      <c r="B834" s="1" t="s">
        <v>22</v>
      </c>
      <c r="C834" s="1" t="str">
        <f t="shared" ref="C834:C897" si="39">CONCATENATE(A834,B834,"Default")</f>
        <v>2005NSDefault</v>
      </c>
      <c r="D834" s="223">
        <v>0.17299</v>
      </c>
      <c r="E834" s="223">
        <v>7.5839999999999991E-2</v>
      </c>
      <c r="F834" s="223">
        <v>0</v>
      </c>
      <c r="G834" s="223">
        <v>9.9510000000000001E-2</v>
      </c>
      <c r="H834" s="223">
        <v>4.2119999999999998E-2</v>
      </c>
      <c r="I834" s="56">
        <v>2.4719999999999999E-2</v>
      </c>
      <c r="J834" s="56">
        <v>0</v>
      </c>
      <c r="K834" s="56">
        <v>4.4900000000000001E-3</v>
      </c>
      <c r="L834" s="56">
        <v>0.12124</v>
      </c>
      <c r="M834" s="56">
        <v>0</v>
      </c>
      <c r="N834" s="56">
        <v>0</v>
      </c>
      <c r="O834" s="56">
        <v>0</v>
      </c>
      <c r="P834" s="56">
        <v>5.5620000000000003E-2</v>
      </c>
      <c r="Q834" s="56">
        <v>0</v>
      </c>
      <c r="R834" s="56">
        <v>0</v>
      </c>
      <c r="S834" s="56">
        <v>0</v>
      </c>
      <c r="T834" s="56">
        <v>0</v>
      </c>
      <c r="U834" s="56">
        <v>0</v>
      </c>
      <c r="V834" s="56">
        <v>0</v>
      </c>
      <c r="W834" s="56">
        <v>0</v>
      </c>
      <c r="X834" s="56">
        <v>0</v>
      </c>
      <c r="Y834" s="56">
        <v>0</v>
      </c>
      <c r="Z834" s="56">
        <v>0</v>
      </c>
      <c r="AA834" s="56">
        <v>0</v>
      </c>
      <c r="AB834" s="56">
        <v>0.40347</v>
      </c>
      <c r="AC834" s="56">
        <v>0</v>
      </c>
      <c r="AE834" s="271">
        <f t="shared" ref="AE834:AE897" si="40">SUM(D834:AC834)</f>
        <v>1</v>
      </c>
      <c r="AG834" s="192">
        <f t="shared" ref="AG834:AG897" si="41">+SUM(Q834:AC834)</f>
        <v>0.40347</v>
      </c>
    </row>
    <row r="835" spans="1:33" x14ac:dyDescent="0.25">
      <c r="A835" s="1">
        <v>2005</v>
      </c>
      <c r="B835" s="1" t="s">
        <v>23</v>
      </c>
      <c r="C835" s="1" t="str">
        <f t="shared" si="39"/>
        <v>2005PEDefault</v>
      </c>
      <c r="D835" s="56">
        <v>0.23492999999999997</v>
      </c>
      <c r="E835" s="56">
        <v>8.1930000000000003E-2</v>
      </c>
      <c r="F835" s="56">
        <v>0</v>
      </c>
      <c r="G835" s="56">
        <v>7.9930000000000001E-2</v>
      </c>
      <c r="H835" s="56">
        <v>5.4669999999999996E-2</v>
      </c>
      <c r="I835" s="56">
        <v>2.1989999999999999E-2</v>
      </c>
      <c r="J835" s="56">
        <v>0</v>
      </c>
      <c r="K835" s="56">
        <v>4.0200000000000001E-3</v>
      </c>
      <c r="L835" s="56">
        <v>0.12222</v>
      </c>
      <c r="M835" s="56">
        <v>0</v>
      </c>
      <c r="N835" s="56">
        <v>0</v>
      </c>
      <c r="O835" s="56">
        <v>0</v>
      </c>
      <c r="P835" s="56">
        <v>7.7100000000000002E-2</v>
      </c>
      <c r="Q835" s="56">
        <v>0</v>
      </c>
      <c r="R835" s="56">
        <v>0</v>
      </c>
      <c r="S835" s="56">
        <v>0</v>
      </c>
      <c r="T835" s="56">
        <v>0</v>
      </c>
      <c r="U835" s="56">
        <v>0</v>
      </c>
      <c r="V835" s="56">
        <v>0</v>
      </c>
      <c r="W835" s="56">
        <v>0</v>
      </c>
      <c r="X835" s="56">
        <v>0</v>
      </c>
      <c r="Y835" s="56">
        <v>0</v>
      </c>
      <c r="Z835" s="56">
        <v>0</v>
      </c>
      <c r="AA835" s="56">
        <v>0</v>
      </c>
      <c r="AB835" s="56">
        <v>0.32321</v>
      </c>
      <c r="AC835" s="56">
        <v>0</v>
      </c>
      <c r="AE835" s="271">
        <f t="shared" si="40"/>
        <v>1</v>
      </c>
      <c r="AG835" s="192">
        <f t="shared" si="41"/>
        <v>0.32321</v>
      </c>
    </row>
    <row r="836" spans="1:33" x14ac:dyDescent="0.25">
      <c r="A836" s="1">
        <v>2005</v>
      </c>
      <c r="B836" s="1" t="s">
        <v>24</v>
      </c>
      <c r="C836" s="1" t="str">
        <f t="shared" si="39"/>
        <v>2005NTDefault</v>
      </c>
      <c r="D836" s="280">
        <v>0.19618312954598019</v>
      </c>
      <c r="E836" s="280">
        <v>0.21528544017717463</v>
      </c>
      <c r="F836" s="280">
        <v>2.3003099946693206E-2</v>
      </c>
      <c r="G836" s="280">
        <v>0.19089401520645849</v>
      </c>
      <c r="H836" s="280">
        <v>1.1024240417055345E-2</v>
      </c>
      <c r="I836" s="280">
        <v>4.0357295452791667E-2</v>
      </c>
      <c r="J836" s="280">
        <v>3.4999999999999997E-5</v>
      </c>
      <c r="K836" s="280">
        <v>7.4480069930069645E-4</v>
      </c>
      <c r="L836" s="280">
        <v>7.8747481360164264E-3</v>
      </c>
      <c r="M836" s="280">
        <v>0</v>
      </c>
      <c r="N836" s="280">
        <v>0</v>
      </c>
      <c r="O836" s="280">
        <v>8.4252758274824101E-3</v>
      </c>
      <c r="P836" s="280">
        <v>1.0839160839160814E-2</v>
      </c>
      <c r="Q836" s="280">
        <v>0.15632749999999998</v>
      </c>
      <c r="R836" s="280">
        <v>4.5499999999999994E-3</v>
      </c>
      <c r="S836" s="280">
        <v>9.5789376745620949E-2</v>
      </c>
      <c r="T836" s="280">
        <v>1.8154054046755616E-2</v>
      </c>
      <c r="U836" s="280">
        <v>1.3299575306338553E-2</v>
      </c>
      <c r="V836" s="280">
        <v>0</v>
      </c>
      <c r="W836" s="280"/>
      <c r="X836" s="280">
        <v>2.2347517482517463E-3</v>
      </c>
      <c r="Y836" s="280">
        <v>0</v>
      </c>
      <c r="Z836" s="280">
        <v>0</v>
      </c>
      <c r="AA836" s="280">
        <v>0</v>
      </c>
      <c r="AB836" s="280">
        <v>4.6110359049175266E-3</v>
      </c>
      <c r="AC836" s="280">
        <v>3.0800000000000001E-4</v>
      </c>
      <c r="AE836" s="271">
        <f t="shared" si="40"/>
        <v>0.99994049999999812</v>
      </c>
      <c r="AG836" s="192">
        <f t="shared" si="41"/>
        <v>0.29527429375188441</v>
      </c>
    </row>
    <row r="837" spans="1:33" x14ac:dyDescent="0.25">
      <c r="A837" s="1">
        <v>2005</v>
      </c>
      <c r="B837" s="1" t="s">
        <v>26</v>
      </c>
      <c r="C837" s="1" t="str">
        <f t="shared" si="39"/>
        <v>2005YTDefault</v>
      </c>
      <c r="D837" s="56">
        <v>0.15076000000000001</v>
      </c>
      <c r="E837" s="56">
        <v>0.11919</v>
      </c>
      <c r="F837" s="56">
        <v>0</v>
      </c>
      <c r="G837" s="56">
        <v>0.16561000000000001</v>
      </c>
      <c r="H837" s="56">
        <v>8.3099999999999997E-3</v>
      </c>
      <c r="I837" s="56">
        <v>2.613E-2</v>
      </c>
      <c r="J837" s="56">
        <v>0</v>
      </c>
      <c r="K837" s="56">
        <v>4.9100000000000003E-3</v>
      </c>
      <c r="L837" s="56">
        <v>2.8839999999999998E-2</v>
      </c>
      <c r="M837" s="56">
        <v>0</v>
      </c>
      <c r="N837" s="56">
        <v>0</v>
      </c>
      <c r="O837" s="56">
        <v>0</v>
      </c>
      <c r="P837" s="56">
        <v>8.3999999999999995E-3</v>
      </c>
      <c r="Q837" s="56">
        <v>0</v>
      </c>
      <c r="R837" s="56">
        <v>0</v>
      </c>
      <c r="S837" s="56">
        <v>0</v>
      </c>
      <c r="T837" s="56">
        <v>0</v>
      </c>
      <c r="U837" s="56">
        <v>0</v>
      </c>
      <c r="V837" s="56">
        <v>0</v>
      </c>
      <c r="W837" s="56">
        <v>0</v>
      </c>
      <c r="X837" s="56">
        <v>0</v>
      </c>
      <c r="Y837" s="56">
        <v>0</v>
      </c>
      <c r="Z837" s="56">
        <v>0</v>
      </c>
      <c r="AA837" s="56">
        <v>0</v>
      </c>
      <c r="AB837" s="56">
        <v>0.48785000000000001</v>
      </c>
      <c r="AC837" s="56">
        <v>0</v>
      </c>
      <c r="AE837" s="271">
        <f t="shared" si="40"/>
        <v>1</v>
      </c>
      <c r="AG837" s="192">
        <f t="shared" si="41"/>
        <v>0.48785000000000001</v>
      </c>
    </row>
    <row r="838" spans="1:33" x14ac:dyDescent="0.25">
      <c r="A838" s="1">
        <v>2005</v>
      </c>
      <c r="B838" s="1" t="s">
        <v>25</v>
      </c>
      <c r="C838" s="1" t="str">
        <f t="shared" si="39"/>
        <v>2005NUDefault</v>
      </c>
      <c r="D838" s="56">
        <v>0.2248</v>
      </c>
      <c r="E838" s="56">
        <v>0.12089999999999999</v>
      </c>
      <c r="F838" s="56">
        <v>0</v>
      </c>
      <c r="G838" s="56">
        <v>0.18340000000000001</v>
      </c>
      <c r="H838" s="56">
        <v>1.5300000000000001E-2</v>
      </c>
      <c r="I838" s="56">
        <v>3.7000000000000002E-3</v>
      </c>
      <c r="J838" s="56">
        <v>0</v>
      </c>
      <c r="K838" s="56">
        <v>5.2500000000000003E-3</v>
      </c>
      <c r="L838" s="56">
        <v>2.0750000000000001E-2</v>
      </c>
      <c r="M838" s="56">
        <v>0</v>
      </c>
      <c r="N838" s="56">
        <v>0</v>
      </c>
      <c r="O838" s="56">
        <v>0</v>
      </c>
      <c r="P838" s="56">
        <v>2.6600000000000002E-2</v>
      </c>
      <c r="Q838" s="56">
        <v>0</v>
      </c>
      <c r="R838" s="56">
        <v>0</v>
      </c>
      <c r="S838" s="56">
        <v>0</v>
      </c>
      <c r="T838" s="56">
        <v>0</v>
      </c>
      <c r="U838" s="56">
        <v>0</v>
      </c>
      <c r="V838" s="56">
        <v>0</v>
      </c>
      <c r="W838" s="56">
        <v>0</v>
      </c>
      <c r="X838" s="56">
        <v>0</v>
      </c>
      <c r="Y838" s="56">
        <v>0</v>
      </c>
      <c r="Z838" s="56">
        <v>0</v>
      </c>
      <c r="AA838" s="56">
        <v>0</v>
      </c>
      <c r="AB838" s="56">
        <v>0.39929999999999999</v>
      </c>
      <c r="AC838" s="56">
        <v>0</v>
      </c>
      <c r="AE838" s="271">
        <f t="shared" si="40"/>
        <v>1</v>
      </c>
      <c r="AG838" s="192">
        <f t="shared" si="41"/>
        <v>0.39929999999999999</v>
      </c>
    </row>
    <row r="839" spans="1:33" x14ac:dyDescent="0.25">
      <c r="A839" s="1">
        <v>2005</v>
      </c>
      <c r="B839" s="1" t="s">
        <v>15</v>
      </c>
      <c r="C839" s="1" t="str">
        <f t="shared" si="39"/>
        <v>2005BCDefault</v>
      </c>
      <c r="D839" s="56">
        <v>0.28159000000000001</v>
      </c>
      <c r="E839" s="56">
        <v>0.12978000000000001</v>
      </c>
      <c r="F839" s="56">
        <v>0</v>
      </c>
      <c r="G839" s="56">
        <v>0.1361</v>
      </c>
      <c r="H839" s="56">
        <v>4.7990000000000005E-2</v>
      </c>
      <c r="I839" s="56">
        <v>1.8260000000000002E-2</v>
      </c>
      <c r="J839" s="56">
        <v>0</v>
      </c>
      <c r="K839" s="56">
        <v>1.478E-2</v>
      </c>
      <c r="L839" s="56">
        <v>3.8159999999999999E-2</v>
      </c>
      <c r="M839" s="56">
        <v>0</v>
      </c>
      <c r="N839" s="56">
        <v>0</v>
      </c>
      <c r="O839" s="56">
        <v>0</v>
      </c>
      <c r="P839" s="56">
        <v>8.3499999999999998E-3</v>
      </c>
      <c r="Q839" s="56">
        <v>0</v>
      </c>
      <c r="R839" s="56">
        <v>0</v>
      </c>
      <c r="S839" s="56">
        <v>0</v>
      </c>
      <c r="T839" s="56">
        <v>0</v>
      </c>
      <c r="U839" s="56">
        <v>0</v>
      </c>
      <c r="V839" s="56">
        <v>0</v>
      </c>
      <c r="W839" s="56">
        <v>0</v>
      </c>
      <c r="X839" s="56">
        <v>0</v>
      </c>
      <c r="Y839" s="56">
        <v>0</v>
      </c>
      <c r="Z839" s="56">
        <v>0</v>
      </c>
      <c r="AA839" s="56">
        <v>0</v>
      </c>
      <c r="AB839" s="56">
        <v>0.32499</v>
      </c>
      <c r="AC839" s="56">
        <v>0</v>
      </c>
      <c r="AE839" s="271">
        <f t="shared" si="40"/>
        <v>1</v>
      </c>
      <c r="AG839" s="192">
        <f t="shared" si="41"/>
        <v>0.32499</v>
      </c>
    </row>
    <row r="840" spans="1:33" x14ac:dyDescent="0.25">
      <c r="A840" s="1">
        <v>2005</v>
      </c>
      <c r="B840" s="1" t="s">
        <v>20</v>
      </c>
      <c r="C840" s="1" t="str">
        <f t="shared" si="39"/>
        <v>2005NBDefault</v>
      </c>
      <c r="D840" s="280">
        <v>0.19142000000000001</v>
      </c>
      <c r="E840" s="280">
        <v>0.13241</v>
      </c>
      <c r="F840" s="280">
        <v>4.8550000000000003E-2</v>
      </c>
      <c r="G840" s="280">
        <v>9.9540000000000003E-2</v>
      </c>
      <c r="H840" s="280">
        <v>2.1110000000000004E-2</v>
      </c>
      <c r="I840" s="280">
        <v>3.4360000000000002E-2</v>
      </c>
      <c r="J840" s="280">
        <v>3.2070000000000001E-2</v>
      </c>
      <c r="K840" s="281">
        <v>1.0880000000000001E-2</v>
      </c>
      <c r="L840" s="280">
        <v>6.1509999999999995E-2</v>
      </c>
      <c r="M840" s="280">
        <v>0</v>
      </c>
      <c r="N840" s="280">
        <v>0</v>
      </c>
      <c r="O840" s="280">
        <v>3.6240000000000001E-2</v>
      </c>
      <c r="P840" s="280">
        <v>4.4749999999999998E-2</v>
      </c>
      <c r="Q840" s="280">
        <v>0.10489000000000001</v>
      </c>
      <c r="R840" s="280">
        <v>8.1300000000000001E-3</v>
      </c>
      <c r="S840" s="280">
        <v>8.9719999999999994E-2</v>
      </c>
      <c r="T840" s="280">
        <v>2.9780000000000001E-2</v>
      </c>
      <c r="U840" s="280">
        <v>3.79E-3</v>
      </c>
      <c r="V840" s="280">
        <v>0</v>
      </c>
      <c r="W840" s="281">
        <v>1.136999999999995E-2</v>
      </c>
      <c r="X840" s="280">
        <v>1.328E-2</v>
      </c>
      <c r="Y840" s="280">
        <v>0</v>
      </c>
      <c r="Z840" s="280">
        <v>0</v>
      </c>
      <c r="AA840" s="280">
        <v>0</v>
      </c>
      <c r="AB840" s="280">
        <v>0</v>
      </c>
      <c r="AC840" s="280">
        <v>2.6200000000000001E-2</v>
      </c>
      <c r="AE840" s="271">
        <f t="shared" si="40"/>
        <v>1</v>
      </c>
      <c r="AG840" s="192">
        <f t="shared" si="41"/>
        <v>0.28715999999999997</v>
      </c>
    </row>
    <row r="841" spans="1:33" x14ac:dyDescent="0.25">
      <c r="A841" s="1">
        <v>2005</v>
      </c>
      <c r="B841" s="1" t="s">
        <v>17</v>
      </c>
      <c r="C841" s="1" t="str">
        <f t="shared" si="39"/>
        <v>2005MBDefault</v>
      </c>
      <c r="D841" s="56">
        <v>0.29697000000000001</v>
      </c>
      <c r="E841" s="56">
        <v>0.17776</v>
      </c>
      <c r="F841" s="56">
        <v>0</v>
      </c>
      <c r="G841" s="56">
        <v>8.5449999999999998E-2</v>
      </c>
      <c r="H841" s="56">
        <v>9.0950000000000003E-2</v>
      </c>
      <c r="I841" s="56">
        <v>6.1620000000000001E-2</v>
      </c>
      <c r="J841" s="56">
        <v>0</v>
      </c>
      <c r="K841" s="56">
        <v>9.7000000000000003E-3</v>
      </c>
      <c r="L841" s="56">
        <v>5.074E-2</v>
      </c>
      <c r="M841" s="56">
        <v>0</v>
      </c>
      <c r="N841" s="56">
        <v>0</v>
      </c>
      <c r="O841" s="56">
        <v>0</v>
      </c>
      <c r="P841" s="56">
        <v>2.6290000000000001E-2</v>
      </c>
      <c r="Q841" s="56">
        <v>0</v>
      </c>
      <c r="R841" s="56">
        <v>0</v>
      </c>
      <c r="S841" s="56">
        <v>0</v>
      </c>
      <c r="T841" s="56">
        <v>0</v>
      </c>
      <c r="U841" s="56">
        <v>0</v>
      </c>
      <c r="V841" s="56">
        <v>0</v>
      </c>
      <c r="W841" s="56">
        <v>0</v>
      </c>
      <c r="X841" s="56">
        <v>0</v>
      </c>
      <c r="Y841" s="56">
        <v>0</v>
      </c>
      <c r="Z841" s="56">
        <v>0</v>
      </c>
      <c r="AA841" s="56">
        <v>0</v>
      </c>
      <c r="AB841" s="56">
        <v>0.20051999999999992</v>
      </c>
      <c r="AC841" s="56">
        <v>0</v>
      </c>
      <c r="AE841" s="271">
        <f t="shared" si="40"/>
        <v>1</v>
      </c>
      <c r="AG841" s="192">
        <f t="shared" si="41"/>
        <v>0.20051999999999992</v>
      </c>
    </row>
    <row r="842" spans="1:33" x14ac:dyDescent="0.25">
      <c r="A842" s="1">
        <v>2005</v>
      </c>
      <c r="B842" s="1" t="s">
        <v>16</v>
      </c>
      <c r="C842" s="1" t="str">
        <f t="shared" si="39"/>
        <v>2005SKDefault</v>
      </c>
      <c r="D842" s="56">
        <v>0.23199000000000003</v>
      </c>
      <c r="E842" s="56">
        <v>0.20457</v>
      </c>
      <c r="F842" s="56">
        <v>0</v>
      </c>
      <c r="G842" s="56">
        <v>6.1790000000000005E-2</v>
      </c>
      <c r="H842" s="56">
        <v>4.4969999999999996E-2</v>
      </c>
      <c r="I842" s="56">
        <v>6.9889999999999994E-2</v>
      </c>
      <c r="J842" s="56">
        <v>0</v>
      </c>
      <c r="K842" s="56">
        <v>1.9450000000000002E-2</v>
      </c>
      <c r="L842" s="56">
        <v>5.3330000000000002E-2</v>
      </c>
      <c r="M842" s="56">
        <v>0</v>
      </c>
      <c r="N842" s="56">
        <v>0</v>
      </c>
      <c r="O842" s="56">
        <v>0</v>
      </c>
      <c r="P842" s="56">
        <v>3.1309999999999998E-2</v>
      </c>
      <c r="Q842" s="56">
        <v>0</v>
      </c>
      <c r="R842" s="56">
        <v>0</v>
      </c>
      <c r="S842" s="56">
        <v>0</v>
      </c>
      <c r="T842" s="56">
        <v>0</v>
      </c>
      <c r="U842" s="56">
        <v>0</v>
      </c>
      <c r="V842" s="56">
        <v>0</v>
      </c>
      <c r="W842" s="56">
        <v>0</v>
      </c>
      <c r="X842" s="56">
        <v>0</v>
      </c>
      <c r="Y842" s="56">
        <v>0</v>
      </c>
      <c r="Z842" s="56">
        <v>0</v>
      </c>
      <c r="AA842" s="56">
        <v>0</v>
      </c>
      <c r="AB842" s="56">
        <v>0.28270000000000006</v>
      </c>
      <c r="AC842" s="56">
        <v>0</v>
      </c>
      <c r="AE842" s="271">
        <f t="shared" si="40"/>
        <v>1</v>
      </c>
      <c r="AG842" s="192">
        <f t="shared" si="41"/>
        <v>0.28270000000000006</v>
      </c>
    </row>
    <row r="843" spans="1:33" x14ac:dyDescent="0.25">
      <c r="A843" s="1">
        <v>2005</v>
      </c>
      <c r="B843" s="1" t="s">
        <v>14</v>
      </c>
      <c r="C843" s="1" t="str">
        <f t="shared" si="39"/>
        <v>2005ABDefault</v>
      </c>
      <c r="D843" s="56">
        <v>0.14061000000000001</v>
      </c>
      <c r="E843" s="56">
        <v>0.22388000000000002</v>
      </c>
      <c r="F843" s="56">
        <v>0</v>
      </c>
      <c r="G843" s="56">
        <v>0.14069000000000001</v>
      </c>
      <c r="H843" s="56">
        <v>0.14980000000000002</v>
      </c>
      <c r="I843" s="56">
        <v>2.0289999999999999E-2</v>
      </c>
      <c r="J843" s="56">
        <v>0</v>
      </c>
      <c r="K843" s="56">
        <v>1.0280000000000001E-2</v>
      </c>
      <c r="L843" s="56">
        <v>3.7670000000000002E-2</v>
      </c>
      <c r="M843" s="56">
        <v>0</v>
      </c>
      <c r="N843" s="56">
        <v>0</v>
      </c>
      <c r="O843" s="56">
        <v>0</v>
      </c>
      <c r="P843" s="56">
        <v>3.6909999999999998E-2</v>
      </c>
      <c r="Q843" s="56">
        <v>0</v>
      </c>
      <c r="R843" s="56">
        <v>0</v>
      </c>
      <c r="S843" s="56">
        <v>0</v>
      </c>
      <c r="T843" s="56">
        <v>0</v>
      </c>
      <c r="U843" s="56">
        <v>0</v>
      </c>
      <c r="V843" s="56">
        <v>0</v>
      </c>
      <c r="W843" s="56">
        <v>0</v>
      </c>
      <c r="X843" s="56">
        <v>0</v>
      </c>
      <c r="Y843" s="56">
        <v>0</v>
      </c>
      <c r="Z843" s="56">
        <v>0</v>
      </c>
      <c r="AA843" s="56">
        <v>0</v>
      </c>
      <c r="AB843" s="56">
        <v>0.23986999999999992</v>
      </c>
      <c r="AC843" s="56">
        <v>0</v>
      </c>
      <c r="AE843" s="271">
        <f t="shared" si="40"/>
        <v>1</v>
      </c>
      <c r="AG843" s="192">
        <f t="shared" si="41"/>
        <v>0.23986999999999992</v>
      </c>
    </row>
    <row r="844" spans="1:33" x14ac:dyDescent="0.25">
      <c r="A844" s="1">
        <v>2005</v>
      </c>
      <c r="B844" s="1" t="s">
        <v>21</v>
      </c>
      <c r="C844" s="1" t="str">
        <f t="shared" si="39"/>
        <v>2005NLDefault</v>
      </c>
      <c r="D844" s="56">
        <v>0.26966000000000001</v>
      </c>
      <c r="E844" s="56">
        <v>0.24756</v>
      </c>
      <c r="F844" s="56">
        <v>0</v>
      </c>
      <c r="G844" s="56">
        <v>7.263E-2</v>
      </c>
      <c r="H844" s="56">
        <v>6.1839999999999999E-2</v>
      </c>
      <c r="I844" s="56">
        <v>2.9729999999999999E-2</v>
      </c>
      <c r="J844" s="56">
        <v>0</v>
      </c>
      <c r="K844" s="56">
        <v>5.3900000000000007E-3</v>
      </c>
      <c r="L844" s="56">
        <v>1.4279999999999999E-2</v>
      </c>
      <c r="M844" s="56">
        <v>0</v>
      </c>
      <c r="N844" s="56">
        <v>0</v>
      </c>
      <c r="O844" s="56">
        <v>0</v>
      </c>
      <c r="P844" s="56">
        <v>2.9380000000000003E-2</v>
      </c>
      <c r="Q844" s="56">
        <v>0</v>
      </c>
      <c r="R844" s="56">
        <v>0</v>
      </c>
      <c r="S844" s="56">
        <v>0</v>
      </c>
      <c r="T844" s="56">
        <v>0</v>
      </c>
      <c r="U844" s="56">
        <v>0</v>
      </c>
      <c r="V844" s="56">
        <v>0</v>
      </c>
      <c r="W844" s="56">
        <v>0</v>
      </c>
      <c r="X844" s="56">
        <v>0</v>
      </c>
      <c r="Y844" s="56">
        <v>0</v>
      </c>
      <c r="Z844" s="56">
        <v>0</v>
      </c>
      <c r="AA844" s="56">
        <v>0</v>
      </c>
      <c r="AB844" s="56">
        <v>0.26953000000000005</v>
      </c>
      <c r="AC844" s="56">
        <v>0</v>
      </c>
      <c r="AD844" s="51"/>
      <c r="AE844" s="271">
        <f t="shared" si="40"/>
        <v>1</v>
      </c>
      <c r="AG844" s="192">
        <f t="shared" si="41"/>
        <v>0.26953000000000005</v>
      </c>
    </row>
    <row r="845" spans="1:33" x14ac:dyDescent="0.25">
      <c r="A845" s="1">
        <v>2005</v>
      </c>
      <c r="B845" s="1" t="s">
        <v>19</v>
      </c>
      <c r="C845" s="1" t="str">
        <f t="shared" si="39"/>
        <v>2005QCDefault</v>
      </c>
      <c r="D845" s="56">
        <v>0.185</v>
      </c>
      <c r="E845" s="56">
        <v>0.25686999999999999</v>
      </c>
      <c r="F845" s="56">
        <v>0</v>
      </c>
      <c r="G845" s="56">
        <v>0.13602999999999998</v>
      </c>
      <c r="H845" s="56">
        <v>5.8630000000000002E-2</v>
      </c>
      <c r="I845" s="56">
        <v>2.0289999999999999E-2</v>
      </c>
      <c r="J845" s="56">
        <v>0</v>
      </c>
      <c r="K845" s="56">
        <v>5.0200000000000002E-3</v>
      </c>
      <c r="L845" s="56">
        <v>1.2580000000000001E-2</v>
      </c>
      <c r="M845" s="56">
        <v>0</v>
      </c>
      <c r="N845" s="56">
        <v>0</v>
      </c>
      <c r="O845" s="56">
        <v>0</v>
      </c>
      <c r="P845" s="56">
        <v>1.7170000000000001E-2</v>
      </c>
      <c r="Q845" s="56">
        <v>0</v>
      </c>
      <c r="R845" s="56">
        <v>0</v>
      </c>
      <c r="S845" s="56">
        <v>0</v>
      </c>
      <c r="T845" s="56">
        <v>0</v>
      </c>
      <c r="U845" s="56">
        <v>0</v>
      </c>
      <c r="V845" s="56">
        <v>0</v>
      </c>
      <c r="W845" s="56">
        <v>0</v>
      </c>
      <c r="X845" s="56">
        <v>0</v>
      </c>
      <c r="Y845" s="56">
        <v>0</v>
      </c>
      <c r="Z845" s="56">
        <v>0</v>
      </c>
      <c r="AA845" s="56">
        <v>0</v>
      </c>
      <c r="AB845" s="56">
        <v>0.30840999999999996</v>
      </c>
      <c r="AC845" s="56">
        <v>0</v>
      </c>
      <c r="AE845" s="271">
        <f t="shared" si="40"/>
        <v>1</v>
      </c>
      <c r="AG845" s="192">
        <f t="shared" si="41"/>
        <v>0.30840999999999996</v>
      </c>
    </row>
    <row r="846" spans="1:33" x14ac:dyDescent="0.25">
      <c r="A846" s="1">
        <v>2005</v>
      </c>
      <c r="B846" s="1" t="s">
        <v>18</v>
      </c>
      <c r="C846" s="1" t="str">
        <f t="shared" si="39"/>
        <v>2005ONDefault</v>
      </c>
      <c r="D846" s="56">
        <v>0.14441999999999999</v>
      </c>
      <c r="E846" s="56">
        <v>0.31916</v>
      </c>
      <c r="F846" s="56">
        <v>0</v>
      </c>
      <c r="G846" s="56">
        <v>0.10332000000000001</v>
      </c>
      <c r="H846" s="56">
        <v>1.9710000000000002E-2</v>
      </c>
      <c r="I846" s="56">
        <v>1.0129999999999998E-2</v>
      </c>
      <c r="J846" s="56">
        <v>0</v>
      </c>
      <c r="K846" s="56">
        <v>4.7499999999999999E-3</v>
      </c>
      <c r="L846" s="56">
        <v>1.6709999999999999E-2</v>
      </c>
      <c r="M846" s="56">
        <v>0</v>
      </c>
      <c r="N846" s="56">
        <v>0</v>
      </c>
      <c r="O846" s="56">
        <v>0</v>
      </c>
      <c r="P846" s="56">
        <v>4.4429999999999997E-2</v>
      </c>
      <c r="Q846" s="56">
        <v>0</v>
      </c>
      <c r="R846" s="56">
        <v>0</v>
      </c>
      <c r="S846" s="56">
        <v>0</v>
      </c>
      <c r="T846" s="56">
        <v>0</v>
      </c>
      <c r="U846" s="56">
        <v>0</v>
      </c>
      <c r="V846" s="56">
        <v>0</v>
      </c>
      <c r="W846" s="56">
        <v>0</v>
      </c>
      <c r="X846" s="56">
        <v>0</v>
      </c>
      <c r="Y846" s="56">
        <v>0</v>
      </c>
      <c r="Z846" s="56">
        <v>0</v>
      </c>
      <c r="AA846" s="56">
        <v>0</v>
      </c>
      <c r="AB846" s="56">
        <v>0.33737000000000006</v>
      </c>
      <c r="AC846" s="56">
        <v>0</v>
      </c>
      <c r="AE846" s="271">
        <f t="shared" si="40"/>
        <v>1</v>
      </c>
      <c r="AG846" s="192">
        <f t="shared" si="41"/>
        <v>0.33737000000000006</v>
      </c>
    </row>
    <row r="847" spans="1:33" x14ac:dyDescent="0.25">
      <c r="A847" s="1">
        <v>2006</v>
      </c>
      <c r="B847" s="1" t="s">
        <v>22</v>
      </c>
      <c r="C847" s="1" t="str">
        <f t="shared" si="39"/>
        <v>2006NSDefault</v>
      </c>
      <c r="D847" s="56">
        <v>0.17299</v>
      </c>
      <c r="E847" s="56">
        <v>7.5839999999999991E-2</v>
      </c>
      <c r="F847" s="56">
        <v>0</v>
      </c>
      <c r="G847" s="56">
        <v>9.9510000000000001E-2</v>
      </c>
      <c r="H847" s="56">
        <v>4.2119999999999998E-2</v>
      </c>
      <c r="I847" s="56">
        <v>2.4719999999999999E-2</v>
      </c>
      <c r="J847" s="56">
        <v>0</v>
      </c>
      <c r="K847" s="56">
        <v>4.4900000000000001E-3</v>
      </c>
      <c r="L847" s="56">
        <v>0.12124</v>
      </c>
      <c r="M847" s="56">
        <v>0</v>
      </c>
      <c r="N847" s="56">
        <v>0</v>
      </c>
      <c r="O847" s="56">
        <v>0</v>
      </c>
      <c r="P847" s="56">
        <v>5.5620000000000003E-2</v>
      </c>
      <c r="Q847" s="56">
        <v>0</v>
      </c>
      <c r="R847" s="56">
        <v>0</v>
      </c>
      <c r="S847" s="56">
        <v>0</v>
      </c>
      <c r="T847" s="56">
        <v>0</v>
      </c>
      <c r="U847" s="56">
        <v>0</v>
      </c>
      <c r="V847" s="56">
        <v>0</v>
      </c>
      <c r="W847" s="56">
        <v>0</v>
      </c>
      <c r="X847" s="56">
        <v>0</v>
      </c>
      <c r="Y847" s="56">
        <v>0</v>
      </c>
      <c r="Z847" s="56">
        <v>0</v>
      </c>
      <c r="AA847" s="56">
        <v>0</v>
      </c>
      <c r="AB847" s="56">
        <v>0.40347</v>
      </c>
      <c r="AC847" s="56">
        <v>0</v>
      </c>
      <c r="AE847" s="271">
        <f t="shared" si="40"/>
        <v>1</v>
      </c>
      <c r="AG847" s="192">
        <f t="shared" si="41"/>
        <v>0.40347</v>
      </c>
    </row>
    <row r="848" spans="1:33" x14ac:dyDescent="0.25">
      <c r="A848" s="1">
        <v>2006</v>
      </c>
      <c r="B848" s="1" t="s">
        <v>23</v>
      </c>
      <c r="C848" s="1" t="str">
        <f t="shared" si="39"/>
        <v>2006PEDefault</v>
      </c>
      <c r="D848" s="56">
        <v>0.23492999999999997</v>
      </c>
      <c r="E848" s="56">
        <v>8.1930000000000003E-2</v>
      </c>
      <c r="F848" s="56">
        <v>0</v>
      </c>
      <c r="G848" s="56">
        <v>7.9930000000000001E-2</v>
      </c>
      <c r="H848" s="56">
        <v>5.4669999999999996E-2</v>
      </c>
      <c r="I848" s="56">
        <v>2.1989999999999999E-2</v>
      </c>
      <c r="J848" s="56">
        <v>0</v>
      </c>
      <c r="K848" s="56">
        <v>4.0200000000000001E-3</v>
      </c>
      <c r="L848" s="56">
        <v>0.12222</v>
      </c>
      <c r="M848" s="56">
        <v>0</v>
      </c>
      <c r="N848" s="56">
        <v>0</v>
      </c>
      <c r="O848" s="56">
        <v>0</v>
      </c>
      <c r="P848" s="56">
        <v>7.7100000000000002E-2</v>
      </c>
      <c r="Q848" s="56">
        <v>0</v>
      </c>
      <c r="R848" s="56">
        <v>0</v>
      </c>
      <c r="S848" s="56">
        <v>0</v>
      </c>
      <c r="T848" s="56">
        <v>0</v>
      </c>
      <c r="U848" s="56">
        <v>0</v>
      </c>
      <c r="V848" s="56">
        <v>0</v>
      </c>
      <c r="W848" s="56">
        <v>0</v>
      </c>
      <c r="X848" s="56">
        <v>0</v>
      </c>
      <c r="Y848" s="56">
        <v>0</v>
      </c>
      <c r="Z848" s="56">
        <v>0</v>
      </c>
      <c r="AA848" s="56">
        <v>0</v>
      </c>
      <c r="AB848" s="56">
        <v>0.32321</v>
      </c>
      <c r="AC848" s="56">
        <v>0</v>
      </c>
      <c r="AE848" s="271">
        <f t="shared" si="40"/>
        <v>1</v>
      </c>
      <c r="AG848" s="192">
        <f t="shared" si="41"/>
        <v>0.32321</v>
      </c>
    </row>
    <row r="849" spans="1:33" x14ac:dyDescent="0.25">
      <c r="A849" s="1">
        <v>2006</v>
      </c>
      <c r="B849" s="1" t="s">
        <v>24</v>
      </c>
      <c r="C849" s="1" t="str">
        <f t="shared" si="39"/>
        <v>2006NTDefault</v>
      </c>
      <c r="D849" s="280">
        <v>0.19618312954598019</v>
      </c>
      <c r="E849" s="280">
        <v>0.21528544017717463</v>
      </c>
      <c r="F849" s="280">
        <v>2.3003099946693206E-2</v>
      </c>
      <c r="G849" s="280">
        <v>0.19089401520645849</v>
      </c>
      <c r="H849" s="280">
        <v>1.1024240417055345E-2</v>
      </c>
      <c r="I849" s="280">
        <v>4.0357295452791667E-2</v>
      </c>
      <c r="J849" s="280">
        <v>3.4999999999999997E-5</v>
      </c>
      <c r="K849" s="280">
        <v>7.4480069930069645E-4</v>
      </c>
      <c r="L849" s="280">
        <v>7.8747481360164264E-3</v>
      </c>
      <c r="M849" s="280">
        <v>0</v>
      </c>
      <c r="N849" s="280">
        <v>0</v>
      </c>
      <c r="O849" s="280">
        <v>8.4252758274824101E-3</v>
      </c>
      <c r="P849" s="280">
        <v>1.0839160839160814E-2</v>
      </c>
      <c r="Q849" s="280">
        <v>0.15632749999999998</v>
      </c>
      <c r="R849" s="280">
        <v>4.5499999999999994E-3</v>
      </c>
      <c r="S849" s="280">
        <v>9.5789376745620949E-2</v>
      </c>
      <c r="T849" s="280">
        <v>1.8154054046755616E-2</v>
      </c>
      <c r="U849" s="280">
        <v>1.3299575306338553E-2</v>
      </c>
      <c r="V849" s="280">
        <v>0</v>
      </c>
      <c r="W849" s="280"/>
      <c r="X849" s="280">
        <v>2.2347517482517463E-3</v>
      </c>
      <c r="Y849" s="280">
        <v>0</v>
      </c>
      <c r="Z849" s="280">
        <v>0</v>
      </c>
      <c r="AA849" s="280">
        <v>0</v>
      </c>
      <c r="AB849" s="280">
        <v>4.6110359049175266E-3</v>
      </c>
      <c r="AC849" s="280">
        <v>3.0800000000000001E-4</v>
      </c>
      <c r="AE849" s="271">
        <f t="shared" si="40"/>
        <v>0.99994049999999812</v>
      </c>
      <c r="AG849" s="192">
        <f t="shared" si="41"/>
        <v>0.29527429375188441</v>
      </c>
    </row>
    <row r="850" spans="1:33" x14ac:dyDescent="0.25">
      <c r="A850" s="1">
        <v>2006</v>
      </c>
      <c r="B850" s="1" t="s">
        <v>26</v>
      </c>
      <c r="C850" s="1" t="str">
        <f t="shared" si="39"/>
        <v>2006YTDefault</v>
      </c>
      <c r="D850" s="56">
        <v>0.15076000000000001</v>
      </c>
      <c r="E850" s="56">
        <v>0.11919</v>
      </c>
      <c r="F850" s="56">
        <v>0</v>
      </c>
      <c r="G850" s="56">
        <v>0.16561000000000001</v>
      </c>
      <c r="H850" s="56">
        <v>8.3099999999999997E-3</v>
      </c>
      <c r="I850" s="56">
        <v>2.613E-2</v>
      </c>
      <c r="J850" s="56">
        <v>0</v>
      </c>
      <c r="K850" s="56">
        <v>4.9100000000000003E-3</v>
      </c>
      <c r="L850" s="56">
        <v>2.8839999999999998E-2</v>
      </c>
      <c r="M850" s="56">
        <v>0</v>
      </c>
      <c r="N850" s="56">
        <v>0</v>
      </c>
      <c r="O850" s="56">
        <v>0</v>
      </c>
      <c r="P850" s="56">
        <v>8.3999999999999995E-3</v>
      </c>
      <c r="Q850" s="56">
        <v>0</v>
      </c>
      <c r="R850" s="56">
        <v>0</v>
      </c>
      <c r="S850" s="56">
        <v>0</v>
      </c>
      <c r="T850" s="56">
        <v>0</v>
      </c>
      <c r="U850" s="56">
        <v>0</v>
      </c>
      <c r="V850" s="56">
        <v>0</v>
      </c>
      <c r="W850" s="56">
        <v>0</v>
      </c>
      <c r="X850" s="56">
        <v>0</v>
      </c>
      <c r="Y850" s="56">
        <v>0</v>
      </c>
      <c r="Z850" s="56">
        <v>0</v>
      </c>
      <c r="AA850" s="56">
        <v>0</v>
      </c>
      <c r="AB850" s="56">
        <v>0.48785000000000001</v>
      </c>
      <c r="AC850" s="56">
        <v>0</v>
      </c>
      <c r="AE850" s="271">
        <f t="shared" si="40"/>
        <v>1</v>
      </c>
      <c r="AG850" s="192">
        <f t="shared" si="41"/>
        <v>0.48785000000000001</v>
      </c>
    </row>
    <row r="851" spans="1:33" x14ac:dyDescent="0.25">
      <c r="A851" s="1">
        <v>2006</v>
      </c>
      <c r="B851" s="1" t="s">
        <v>25</v>
      </c>
      <c r="C851" s="1" t="str">
        <f t="shared" si="39"/>
        <v>2006NUDefault</v>
      </c>
      <c r="D851" s="56">
        <v>0.2248</v>
      </c>
      <c r="E851" s="56">
        <v>0.12089999999999999</v>
      </c>
      <c r="F851" s="56">
        <v>0</v>
      </c>
      <c r="G851" s="56">
        <v>0.18340000000000001</v>
      </c>
      <c r="H851" s="56">
        <v>1.5300000000000001E-2</v>
      </c>
      <c r="I851" s="56">
        <v>3.7000000000000002E-3</v>
      </c>
      <c r="J851" s="56">
        <v>0</v>
      </c>
      <c r="K851" s="56">
        <v>5.2500000000000003E-3</v>
      </c>
      <c r="L851" s="56">
        <v>2.0750000000000001E-2</v>
      </c>
      <c r="M851" s="56">
        <v>0</v>
      </c>
      <c r="N851" s="56">
        <v>0</v>
      </c>
      <c r="O851" s="56">
        <v>0</v>
      </c>
      <c r="P851" s="56">
        <v>2.6600000000000002E-2</v>
      </c>
      <c r="Q851" s="56">
        <v>0</v>
      </c>
      <c r="R851" s="56">
        <v>0</v>
      </c>
      <c r="S851" s="56">
        <v>0</v>
      </c>
      <c r="T851" s="56">
        <v>0</v>
      </c>
      <c r="U851" s="56">
        <v>0</v>
      </c>
      <c r="V851" s="56">
        <v>0</v>
      </c>
      <c r="W851" s="56">
        <v>0</v>
      </c>
      <c r="X851" s="56">
        <v>0</v>
      </c>
      <c r="Y851" s="56">
        <v>0</v>
      </c>
      <c r="Z851" s="56">
        <v>0</v>
      </c>
      <c r="AA851" s="56">
        <v>0</v>
      </c>
      <c r="AB851" s="56">
        <v>0.39929999999999999</v>
      </c>
      <c r="AC851" s="56">
        <v>0</v>
      </c>
      <c r="AE851" s="271">
        <f t="shared" si="40"/>
        <v>1</v>
      </c>
      <c r="AG851" s="192">
        <f t="shared" si="41"/>
        <v>0.39929999999999999</v>
      </c>
    </row>
    <row r="852" spans="1:33" x14ac:dyDescent="0.25">
      <c r="A852" s="1">
        <v>2006</v>
      </c>
      <c r="B852" s="1" t="s">
        <v>15</v>
      </c>
      <c r="C852" s="1" t="str">
        <f t="shared" si="39"/>
        <v>2006BCDefault</v>
      </c>
      <c r="D852" s="56">
        <v>0.28159000000000001</v>
      </c>
      <c r="E852" s="56">
        <v>0.12978000000000001</v>
      </c>
      <c r="F852" s="56">
        <v>0</v>
      </c>
      <c r="G852" s="56">
        <v>0.1361</v>
      </c>
      <c r="H852" s="56">
        <v>4.7990000000000005E-2</v>
      </c>
      <c r="I852" s="56">
        <v>1.8260000000000002E-2</v>
      </c>
      <c r="J852" s="56">
        <v>0</v>
      </c>
      <c r="K852" s="56">
        <v>1.478E-2</v>
      </c>
      <c r="L852" s="56">
        <v>3.8159999999999999E-2</v>
      </c>
      <c r="M852" s="56">
        <v>0</v>
      </c>
      <c r="N852" s="56">
        <v>0</v>
      </c>
      <c r="O852" s="56">
        <v>0</v>
      </c>
      <c r="P852" s="56">
        <v>8.3499999999999998E-3</v>
      </c>
      <c r="Q852" s="56">
        <v>0</v>
      </c>
      <c r="R852" s="56">
        <v>0</v>
      </c>
      <c r="S852" s="56">
        <v>0</v>
      </c>
      <c r="T852" s="56">
        <v>0</v>
      </c>
      <c r="U852" s="56">
        <v>0</v>
      </c>
      <c r="V852" s="56">
        <v>0</v>
      </c>
      <c r="W852" s="56">
        <v>0</v>
      </c>
      <c r="X852" s="56">
        <v>0</v>
      </c>
      <c r="Y852" s="56">
        <v>0</v>
      </c>
      <c r="Z852" s="56">
        <v>0</v>
      </c>
      <c r="AA852" s="56">
        <v>0</v>
      </c>
      <c r="AB852" s="56">
        <v>0.32499</v>
      </c>
      <c r="AC852" s="56">
        <v>0</v>
      </c>
      <c r="AE852" s="271">
        <f t="shared" si="40"/>
        <v>1</v>
      </c>
      <c r="AG852" s="192">
        <f t="shared" si="41"/>
        <v>0.32499</v>
      </c>
    </row>
    <row r="853" spans="1:33" x14ac:dyDescent="0.25">
      <c r="A853" s="1">
        <v>2006</v>
      </c>
      <c r="B853" s="1" t="s">
        <v>20</v>
      </c>
      <c r="C853" s="1" t="str">
        <f t="shared" si="39"/>
        <v>2006NBDefault</v>
      </c>
      <c r="D853" s="280">
        <v>0.19142000000000001</v>
      </c>
      <c r="E853" s="280">
        <v>0.13241</v>
      </c>
      <c r="F853" s="280">
        <v>4.8550000000000003E-2</v>
      </c>
      <c r="G853" s="280">
        <v>9.9540000000000003E-2</v>
      </c>
      <c r="H853" s="280">
        <v>2.1110000000000004E-2</v>
      </c>
      <c r="I853" s="280">
        <v>3.4360000000000002E-2</v>
      </c>
      <c r="J853" s="280">
        <v>3.2070000000000001E-2</v>
      </c>
      <c r="K853" s="281">
        <v>1.0880000000000001E-2</v>
      </c>
      <c r="L853" s="280">
        <v>6.1509999999999995E-2</v>
      </c>
      <c r="M853" s="280">
        <v>0</v>
      </c>
      <c r="N853" s="280">
        <v>0</v>
      </c>
      <c r="O853" s="280">
        <v>3.6240000000000001E-2</v>
      </c>
      <c r="P853" s="280">
        <v>4.4749999999999998E-2</v>
      </c>
      <c r="Q853" s="280">
        <v>0.10489000000000001</v>
      </c>
      <c r="R853" s="280">
        <v>8.1300000000000001E-3</v>
      </c>
      <c r="S853" s="280">
        <v>8.9719999999999994E-2</v>
      </c>
      <c r="T853" s="280">
        <v>2.9780000000000001E-2</v>
      </c>
      <c r="U853" s="280">
        <v>3.79E-3</v>
      </c>
      <c r="V853" s="280">
        <v>0</v>
      </c>
      <c r="W853" s="281">
        <v>1.136999999999995E-2</v>
      </c>
      <c r="X853" s="280">
        <v>1.328E-2</v>
      </c>
      <c r="Y853" s="280">
        <v>0</v>
      </c>
      <c r="Z853" s="280">
        <v>0</v>
      </c>
      <c r="AA853" s="280">
        <v>0</v>
      </c>
      <c r="AB853" s="280">
        <v>0</v>
      </c>
      <c r="AC853" s="280">
        <v>2.6200000000000001E-2</v>
      </c>
      <c r="AE853" s="271">
        <f t="shared" si="40"/>
        <v>1</v>
      </c>
      <c r="AG853" s="192">
        <f t="shared" si="41"/>
        <v>0.28715999999999997</v>
      </c>
    </row>
    <row r="854" spans="1:33" x14ac:dyDescent="0.25">
      <c r="A854" s="1">
        <v>2006</v>
      </c>
      <c r="B854" s="1" t="s">
        <v>17</v>
      </c>
      <c r="C854" s="1" t="str">
        <f t="shared" si="39"/>
        <v>2006MBDefault</v>
      </c>
      <c r="D854" s="56">
        <v>0.29697000000000001</v>
      </c>
      <c r="E854" s="56">
        <v>0.17776</v>
      </c>
      <c r="F854" s="56">
        <v>0</v>
      </c>
      <c r="G854" s="56">
        <v>8.5449999999999998E-2</v>
      </c>
      <c r="H854" s="56">
        <v>9.0950000000000003E-2</v>
      </c>
      <c r="I854" s="56">
        <v>6.1620000000000001E-2</v>
      </c>
      <c r="J854" s="56">
        <v>0</v>
      </c>
      <c r="K854" s="56">
        <v>9.7000000000000003E-3</v>
      </c>
      <c r="L854" s="56">
        <v>5.074E-2</v>
      </c>
      <c r="M854" s="56">
        <v>0</v>
      </c>
      <c r="N854" s="56">
        <v>0</v>
      </c>
      <c r="O854" s="56">
        <v>0</v>
      </c>
      <c r="P854" s="56">
        <v>2.6290000000000001E-2</v>
      </c>
      <c r="Q854" s="56">
        <v>0</v>
      </c>
      <c r="R854" s="56">
        <v>0</v>
      </c>
      <c r="S854" s="56">
        <v>0</v>
      </c>
      <c r="T854" s="56">
        <v>0</v>
      </c>
      <c r="U854" s="56">
        <v>0</v>
      </c>
      <c r="V854" s="56">
        <v>0</v>
      </c>
      <c r="W854" s="56">
        <v>0</v>
      </c>
      <c r="X854" s="56">
        <v>0</v>
      </c>
      <c r="Y854" s="56">
        <v>0</v>
      </c>
      <c r="Z854" s="56">
        <v>0</v>
      </c>
      <c r="AA854" s="56">
        <v>0</v>
      </c>
      <c r="AB854" s="56">
        <v>0.20051999999999992</v>
      </c>
      <c r="AC854" s="56">
        <v>0</v>
      </c>
      <c r="AE854" s="271">
        <f t="shared" si="40"/>
        <v>1</v>
      </c>
      <c r="AG854" s="192">
        <f t="shared" si="41"/>
        <v>0.20051999999999992</v>
      </c>
    </row>
    <row r="855" spans="1:33" x14ac:dyDescent="0.25">
      <c r="A855" s="1">
        <v>2006</v>
      </c>
      <c r="B855" s="1" t="s">
        <v>16</v>
      </c>
      <c r="C855" s="1" t="str">
        <f t="shared" si="39"/>
        <v>2006SKDefault</v>
      </c>
      <c r="D855" s="56">
        <v>0.23199000000000003</v>
      </c>
      <c r="E855" s="56">
        <v>0.20457</v>
      </c>
      <c r="F855" s="56">
        <v>0</v>
      </c>
      <c r="G855" s="56">
        <v>6.1790000000000005E-2</v>
      </c>
      <c r="H855" s="56">
        <v>4.4969999999999996E-2</v>
      </c>
      <c r="I855" s="56">
        <v>6.9889999999999994E-2</v>
      </c>
      <c r="J855" s="56">
        <v>0</v>
      </c>
      <c r="K855" s="56">
        <v>1.9450000000000002E-2</v>
      </c>
      <c r="L855" s="56">
        <v>5.3330000000000002E-2</v>
      </c>
      <c r="M855" s="56">
        <v>0</v>
      </c>
      <c r="N855" s="56">
        <v>0</v>
      </c>
      <c r="O855" s="56">
        <v>0</v>
      </c>
      <c r="P855" s="56">
        <v>3.1309999999999998E-2</v>
      </c>
      <c r="Q855" s="56">
        <v>0</v>
      </c>
      <c r="R855" s="56">
        <v>0</v>
      </c>
      <c r="S855" s="56">
        <v>0</v>
      </c>
      <c r="T855" s="56">
        <v>0</v>
      </c>
      <c r="U855" s="56">
        <v>0</v>
      </c>
      <c r="V855" s="56">
        <v>0</v>
      </c>
      <c r="W855" s="56">
        <v>0</v>
      </c>
      <c r="X855" s="56">
        <v>0</v>
      </c>
      <c r="Y855" s="56">
        <v>0</v>
      </c>
      <c r="Z855" s="56">
        <v>0</v>
      </c>
      <c r="AA855" s="56">
        <v>0</v>
      </c>
      <c r="AB855" s="56">
        <v>0.28270000000000006</v>
      </c>
      <c r="AC855" s="56">
        <v>0</v>
      </c>
      <c r="AE855" s="271">
        <f t="shared" si="40"/>
        <v>1</v>
      </c>
      <c r="AG855" s="192">
        <f t="shared" si="41"/>
        <v>0.28270000000000006</v>
      </c>
    </row>
    <row r="856" spans="1:33" x14ac:dyDescent="0.25">
      <c r="A856" s="1">
        <v>2006</v>
      </c>
      <c r="B856" s="1" t="s">
        <v>14</v>
      </c>
      <c r="C856" s="1" t="str">
        <f t="shared" si="39"/>
        <v>2006ABDefault</v>
      </c>
      <c r="D856" s="56">
        <v>0.14061000000000001</v>
      </c>
      <c r="E856" s="56">
        <v>0.22388000000000002</v>
      </c>
      <c r="F856" s="56">
        <v>0</v>
      </c>
      <c r="G856" s="56">
        <v>0.14069000000000001</v>
      </c>
      <c r="H856" s="56">
        <v>0.14980000000000002</v>
      </c>
      <c r="I856" s="56">
        <v>2.0289999999999999E-2</v>
      </c>
      <c r="J856" s="56">
        <v>0</v>
      </c>
      <c r="K856" s="56">
        <v>1.0280000000000001E-2</v>
      </c>
      <c r="L856" s="56">
        <v>3.7670000000000002E-2</v>
      </c>
      <c r="M856" s="56">
        <v>0</v>
      </c>
      <c r="N856" s="56">
        <v>0</v>
      </c>
      <c r="O856" s="56">
        <v>0</v>
      </c>
      <c r="P856" s="56">
        <v>3.6909999999999998E-2</v>
      </c>
      <c r="Q856" s="56">
        <v>0</v>
      </c>
      <c r="R856" s="56">
        <v>0</v>
      </c>
      <c r="S856" s="56">
        <v>0</v>
      </c>
      <c r="T856" s="56">
        <v>0</v>
      </c>
      <c r="U856" s="56">
        <v>0</v>
      </c>
      <c r="V856" s="56">
        <v>0</v>
      </c>
      <c r="W856" s="56">
        <v>0</v>
      </c>
      <c r="X856" s="56">
        <v>0</v>
      </c>
      <c r="Y856" s="56">
        <v>0</v>
      </c>
      <c r="Z856" s="56">
        <v>0</v>
      </c>
      <c r="AA856" s="56">
        <v>0</v>
      </c>
      <c r="AB856" s="56">
        <v>0.23986999999999992</v>
      </c>
      <c r="AC856" s="56">
        <v>0</v>
      </c>
      <c r="AD856" s="51"/>
      <c r="AE856" s="271">
        <f t="shared" si="40"/>
        <v>1</v>
      </c>
      <c r="AG856" s="192">
        <f t="shared" si="41"/>
        <v>0.23986999999999992</v>
      </c>
    </row>
    <row r="857" spans="1:33" x14ac:dyDescent="0.25">
      <c r="A857" s="1">
        <v>2006</v>
      </c>
      <c r="B857" s="1" t="s">
        <v>21</v>
      </c>
      <c r="C857" s="1" t="str">
        <f t="shared" si="39"/>
        <v>2006NLDefault</v>
      </c>
      <c r="D857" s="56">
        <v>0.26966000000000001</v>
      </c>
      <c r="E857" s="56">
        <v>0.24756</v>
      </c>
      <c r="F857" s="56">
        <v>0</v>
      </c>
      <c r="G857" s="56">
        <v>7.263E-2</v>
      </c>
      <c r="H857" s="56">
        <v>6.1839999999999999E-2</v>
      </c>
      <c r="I857" s="56">
        <v>2.9729999999999999E-2</v>
      </c>
      <c r="J857" s="56">
        <v>0</v>
      </c>
      <c r="K857" s="56">
        <v>5.3900000000000007E-3</v>
      </c>
      <c r="L857" s="56">
        <v>1.4279999999999999E-2</v>
      </c>
      <c r="M857" s="56">
        <v>0</v>
      </c>
      <c r="N857" s="56">
        <v>0</v>
      </c>
      <c r="O857" s="56">
        <v>0</v>
      </c>
      <c r="P857" s="56">
        <v>2.9380000000000003E-2</v>
      </c>
      <c r="Q857" s="56">
        <v>0</v>
      </c>
      <c r="R857" s="56">
        <v>0</v>
      </c>
      <c r="S857" s="56">
        <v>0</v>
      </c>
      <c r="T857" s="56">
        <v>0</v>
      </c>
      <c r="U857" s="56">
        <v>0</v>
      </c>
      <c r="V857" s="56">
        <v>0</v>
      </c>
      <c r="W857" s="56">
        <v>0</v>
      </c>
      <c r="X857" s="56">
        <v>0</v>
      </c>
      <c r="Y857" s="56">
        <v>0</v>
      </c>
      <c r="Z857" s="56">
        <v>0</v>
      </c>
      <c r="AA857" s="56">
        <v>0</v>
      </c>
      <c r="AB857" s="56">
        <v>0.26953000000000005</v>
      </c>
      <c r="AC857" s="56">
        <v>0</v>
      </c>
      <c r="AD857" s="51"/>
      <c r="AE857" s="271">
        <f t="shared" si="40"/>
        <v>1</v>
      </c>
      <c r="AG857" s="192">
        <f t="shared" si="41"/>
        <v>0.26953000000000005</v>
      </c>
    </row>
    <row r="858" spans="1:33" x14ac:dyDescent="0.25">
      <c r="A858" s="1">
        <v>2006</v>
      </c>
      <c r="B858" s="1" t="s">
        <v>19</v>
      </c>
      <c r="C858" s="1" t="str">
        <f t="shared" si="39"/>
        <v>2006QCDefault</v>
      </c>
      <c r="D858" s="56">
        <v>0.185</v>
      </c>
      <c r="E858" s="56">
        <v>0.25686999999999999</v>
      </c>
      <c r="F858" s="56">
        <v>0</v>
      </c>
      <c r="G858" s="56">
        <v>0.13602999999999998</v>
      </c>
      <c r="H858" s="56">
        <v>5.8630000000000002E-2</v>
      </c>
      <c r="I858" s="56">
        <v>2.0289999999999999E-2</v>
      </c>
      <c r="J858" s="56">
        <v>0</v>
      </c>
      <c r="K858" s="56">
        <v>5.0200000000000002E-3</v>
      </c>
      <c r="L858" s="56">
        <v>1.2580000000000001E-2</v>
      </c>
      <c r="M858" s="56">
        <v>0</v>
      </c>
      <c r="N858" s="56">
        <v>0</v>
      </c>
      <c r="O858" s="56">
        <v>0</v>
      </c>
      <c r="P858" s="56">
        <v>1.7170000000000001E-2</v>
      </c>
      <c r="Q858" s="56">
        <v>0</v>
      </c>
      <c r="R858" s="56">
        <v>0</v>
      </c>
      <c r="S858" s="56">
        <v>0</v>
      </c>
      <c r="T858" s="56">
        <v>0</v>
      </c>
      <c r="U858" s="56">
        <v>0</v>
      </c>
      <c r="V858" s="56">
        <v>0</v>
      </c>
      <c r="W858" s="56">
        <v>0</v>
      </c>
      <c r="X858" s="56">
        <v>0</v>
      </c>
      <c r="Y858" s="56">
        <v>0</v>
      </c>
      <c r="Z858" s="56">
        <v>0</v>
      </c>
      <c r="AA858" s="56">
        <v>0</v>
      </c>
      <c r="AB858" s="56">
        <v>0.30840999999999996</v>
      </c>
      <c r="AC858" s="56">
        <v>0</v>
      </c>
      <c r="AE858" s="271">
        <f t="shared" si="40"/>
        <v>1</v>
      </c>
      <c r="AG858" s="192">
        <f t="shared" si="41"/>
        <v>0.30840999999999996</v>
      </c>
    </row>
    <row r="859" spans="1:33" x14ac:dyDescent="0.25">
      <c r="A859" s="1">
        <v>2006</v>
      </c>
      <c r="B859" s="1" t="s">
        <v>18</v>
      </c>
      <c r="C859" s="1" t="str">
        <f t="shared" si="39"/>
        <v>2006ONDefault</v>
      </c>
      <c r="D859" s="56">
        <v>0.14441999999999999</v>
      </c>
      <c r="E859" s="56">
        <v>0.31916</v>
      </c>
      <c r="F859" s="56">
        <v>0</v>
      </c>
      <c r="G859" s="56">
        <v>0.10332000000000001</v>
      </c>
      <c r="H859" s="56">
        <v>1.9710000000000002E-2</v>
      </c>
      <c r="I859" s="56">
        <v>1.0129999999999998E-2</v>
      </c>
      <c r="J859" s="56">
        <v>0</v>
      </c>
      <c r="K859" s="56">
        <v>4.7499999999999999E-3</v>
      </c>
      <c r="L859" s="56">
        <v>1.6709999999999999E-2</v>
      </c>
      <c r="M859" s="56">
        <v>0</v>
      </c>
      <c r="N859" s="56">
        <v>0</v>
      </c>
      <c r="O859" s="56">
        <v>0</v>
      </c>
      <c r="P859" s="56">
        <v>4.4429999999999997E-2</v>
      </c>
      <c r="Q859" s="56">
        <v>0</v>
      </c>
      <c r="R859" s="56">
        <v>0</v>
      </c>
      <c r="S859" s="56">
        <v>0</v>
      </c>
      <c r="T859" s="56">
        <v>0</v>
      </c>
      <c r="U859" s="56">
        <v>0</v>
      </c>
      <c r="V859" s="56">
        <v>0</v>
      </c>
      <c r="W859" s="56">
        <v>0</v>
      </c>
      <c r="X859" s="56">
        <v>0</v>
      </c>
      <c r="Y859" s="56">
        <v>0</v>
      </c>
      <c r="Z859" s="56">
        <v>0</v>
      </c>
      <c r="AA859" s="56">
        <v>0</v>
      </c>
      <c r="AB859" s="56">
        <v>0.33737000000000006</v>
      </c>
      <c r="AC859" s="56">
        <v>0</v>
      </c>
      <c r="AE859" s="271">
        <f t="shared" si="40"/>
        <v>1</v>
      </c>
      <c r="AG859" s="192">
        <f t="shared" si="41"/>
        <v>0.33737000000000006</v>
      </c>
    </row>
    <row r="860" spans="1:33" x14ac:dyDescent="0.25">
      <c r="A860" s="1">
        <v>2007</v>
      </c>
      <c r="B860" s="1" t="s">
        <v>22</v>
      </c>
      <c r="C860" s="1" t="str">
        <f t="shared" si="39"/>
        <v>2007NSDefault</v>
      </c>
      <c r="D860" s="56">
        <v>0.17299</v>
      </c>
      <c r="E860" s="56">
        <v>7.5839999999999991E-2</v>
      </c>
      <c r="F860" s="56">
        <v>0</v>
      </c>
      <c r="G860" s="56">
        <v>9.9510000000000001E-2</v>
      </c>
      <c r="H860" s="56">
        <v>4.2119999999999998E-2</v>
      </c>
      <c r="I860" s="56">
        <v>2.4719999999999999E-2</v>
      </c>
      <c r="J860" s="56">
        <v>0</v>
      </c>
      <c r="K860" s="56">
        <v>4.4900000000000001E-3</v>
      </c>
      <c r="L860" s="56">
        <v>0.12124</v>
      </c>
      <c r="M860" s="56">
        <v>0</v>
      </c>
      <c r="N860" s="56">
        <v>0</v>
      </c>
      <c r="O860" s="56">
        <v>0</v>
      </c>
      <c r="P860" s="56">
        <v>5.5620000000000003E-2</v>
      </c>
      <c r="Q860" s="56">
        <v>0</v>
      </c>
      <c r="R860" s="56">
        <v>0</v>
      </c>
      <c r="S860" s="56">
        <v>0</v>
      </c>
      <c r="T860" s="56">
        <v>0</v>
      </c>
      <c r="U860" s="56">
        <v>0</v>
      </c>
      <c r="V860" s="56">
        <v>0</v>
      </c>
      <c r="W860" s="56">
        <v>0</v>
      </c>
      <c r="X860" s="56">
        <v>0</v>
      </c>
      <c r="Y860" s="56">
        <v>0</v>
      </c>
      <c r="Z860" s="56">
        <v>0</v>
      </c>
      <c r="AA860" s="56">
        <v>0</v>
      </c>
      <c r="AB860" s="56">
        <v>0.40347</v>
      </c>
      <c r="AC860" s="56">
        <v>0</v>
      </c>
      <c r="AE860" s="271">
        <f t="shared" si="40"/>
        <v>1</v>
      </c>
      <c r="AG860" s="192">
        <f t="shared" si="41"/>
        <v>0.40347</v>
      </c>
    </row>
    <row r="861" spans="1:33" x14ac:dyDescent="0.25">
      <c r="A861" s="1">
        <v>2007</v>
      </c>
      <c r="B861" s="1" t="s">
        <v>23</v>
      </c>
      <c r="C861" s="1" t="str">
        <f t="shared" si="39"/>
        <v>2007PEDefault</v>
      </c>
      <c r="D861" s="56">
        <v>0.23492999999999997</v>
      </c>
      <c r="E861" s="56">
        <v>8.1930000000000003E-2</v>
      </c>
      <c r="F861" s="56">
        <v>0</v>
      </c>
      <c r="G861" s="56">
        <v>7.9930000000000001E-2</v>
      </c>
      <c r="H861" s="56">
        <v>5.4669999999999996E-2</v>
      </c>
      <c r="I861" s="56">
        <v>2.1989999999999999E-2</v>
      </c>
      <c r="J861" s="56">
        <v>0</v>
      </c>
      <c r="K861" s="56">
        <v>4.0200000000000001E-3</v>
      </c>
      <c r="L861" s="56">
        <v>0.12222</v>
      </c>
      <c r="M861" s="56">
        <v>0</v>
      </c>
      <c r="N861" s="56">
        <v>0</v>
      </c>
      <c r="O861" s="56">
        <v>0</v>
      </c>
      <c r="P861" s="56">
        <v>7.7100000000000002E-2</v>
      </c>
      <c r="Q861" s="56">
        <v>0</v>
      </c>
      <c r="R861" s="56">
        <v>0</v>
      </c>
      <c r="S861" s="56">
        <v>0</v>
      </c>
      <c r="T861" s="56">
        <v>0</v>
      </c>
      <c r="U861" s="56">
        <v>0</v>
      </c>
      <c r="V861" s="56">
        <v>0</v>
      </c>
      <c r="W861" s="56">
        <v>0</v>
      </c>
      <c r="X861" s="56">
        <v>0</v>
      </c>
      <c r="Y861" s="56">
        <v>0</v>
      </c>
      <c r="Z861" s="56">
        <v>0</v>
      </c>
      <c r="AA861" s="56">
        <v>0</v>
      </c>
      <c r="AB861" s="56">
        <v>0.32321</v>
      </c>
      <c r="AC861" s="56">
        <v>0</v>
      </c>
      <c r="AE861" s="271">
        <f t="shared" si="40"/>
        <v>1</v>
      </c>
      <c r="AG861" s="192">
        <f t="shared" si="41"/>
        <v>0.32321</v>
      </c>
    </row>
    <row r="862" spans="1:33" x14ac:dyDescent="0.25">
      <c r="A862" s="1">
        <v>2007</v>
      </c>
      <c r="B862" s="1" t="s">
        <v>24</v>
      </c>
      <c r="C862" s="1" t="str">
        <f t="shared" si="39"/>
        <v>2007NTDefault</v>
      </c>
      <c r="D862" s="280">
        <v>0.19618312954598019</v>
      </c>
      <c r="E862" s="280">
        <v>0.21528544017717463</v>
      </c>
      <c r="F862" s="280">
        <v>2.3003099946693206E-2</v>
      </c>
      <c r="G862" s="280">
        <v>0.19089401520645849</v>
      </c>
      <c r="H862" s="280">
        <v>1.1024240417055345E-2</v>
      </c>
      <c r="I862" s="280">
        <v>4.0357295452791667E-2</v>
      </c>
      <c r="J862" s="280">
        <v>3.4999999999999997E-5</v>
      </c>
      <c r="K862" s="280">
        <v>7.4480069930069645E-4</v>
      </c>
      <c r="L862" s="280">
        <v>7.8747481360164264E-3</v>
      </c>
      <c r="M862" s="280">
        <v>0</v>
      </c>
      <c r="N862" s="280">
        <v>0</v>
      </c>
      <c r="O862" s="280">
        <v>8.4252758274824101E-3</v>
      </c>
      <c r="P862" s="280">
        <v>1.0839160839160814E-2</v>
      </c>
      <c r="Q862" s="280">
        <v>0.15632749999999998</v>
      </c>
      <c r="R862" s="280">
        <v>4.5499999999999994E-3</v>
      </c>
      <c r="S862" s="280">
        <v>9.5789376745620949E-2</v>
      </c>
      <c r="T862" s="280">
        <v>1.8154054046755616E-2</v>
      </c>
      <c r="U862" s="280">
        <v>1.3299575306338553E-2</v>
      </c>
      <c r="V862" s="280">
        <v>0</v>
      </c>
      <c r="W862" s="280"/>
      <c r="X862" s="280">
        <v>2.2347517482517463E-3</v>
      </c>
      <c r="Y862" s="280">
        <v>0</v>
      </c>
      <c r="Z862" s="280">
        <v>0</v>
      </c>
      <c r="AA862" s="280">
        <v>0</v>
      </c>
      <c r="AB862" s="280">
        <v>4.6110359049175266E-3</v>
      </c>
      <c r="AC862" s="280">
        <v>3.0800000000000001E-4</v>
      </c>
      <c r="AE862" s="271">
        <f t="shared" si="40"/>
        <v>0.99994049999999812</v>
      </c>
      <c r="AG862" s="192">
        <f t="shared" si="41"/>
        <v>0.29527429375188441</v>
      </c>
    </row>
    <row r="863" spans="1:33" x14ac:dyDescent="0.25">
      <c r="A863" s="1">
        <v>2007</v>
      </c>
      <c r="B863" s="1" t="s">
        <v>26</v>
      </c>
      <c r="C863" s="1" t="str">
        <f t="shared" si="39"/>
        <v>2007YTDefault</v>
      </c>
      <c r="D863" s="56">
        <v>0.15076000000000001</v>
      </c>
      <c r="E863" s="56">
        <v>0.11919</v>
      </c>
      <c r="F863" s="56">
        <v>0</v>
      </c>
      <c r="G863" s="56">
        <v>0.16561000000000001</v>
      </c>
      <c r="H863" s="56">
        <v>8.3099999999999997E-3</v>
      </c>
      <c r="I863" s="56">
        <v>2.613E-2</v>
      </c>
      <c r="J863" s="56">
        <v>0</v>
      </c>
      <c r="K863" s="56">
        <v>4.9100000000000003E-3</v>
      </c>
      <c r="L863" s="56">
        <v>2.8839999999999998E-2</v>
      </c>
      <c r="M863" s="56">
        <v>0</v>
      </c>
      <c r="N863" s="56">
        <v>0</v>
      </c>
      <c r="O863" s="56">
        <v>0</v>
      </c>
      <c r="P863" s="56">
        <v>8.3999999999999995E-3</v>
      </c>
      <c r="Q863" s="56">
        <v>0</v>
      </c>
      <c r="R863" s="56">
        <v>0</v>
      </c>
      <c r="S863" s="56">
        <v>0</v>
      </c>
      <c r="T863" s="56">
        <v>0</v>
      </c>
      <c r="U863" s="56">
        <v>0</v>
      </c>
      <c r="V863" s="56">
        <v>0</v>
      </c>
      <c r="W863" s="56">
        <v>0</v>
      </c>
      <c r="X863" s="56">
        <v>0</v>
      </c>
      <c r="Y863" s="56">
        <v>0</v>
      </c>
      <c r="Z863" s="56">
        <v>0</v>
      </c>
      <c r="AA863" s="56">
        <v>0</v>
      </c>
      <c r="AB863" s="56">
        <v>0.48785000000000001</v>
      </c>
      <c r="AC863" s="56">
        <v>0</v>
      </c>
      <c r="AE863" s="271">
        <f t="shared" si="40"/>
        <v>1</v>
      </c>
      <c r="AG863" s="192">
        <f t="shared" si="41"/>
        <v>0.48785000000000001</v>
      </c>
    </row>
    <row r="864" spans="1:33" x14ac:dyDescent="0.25">
      <c r="A864" s="1">
        <v>2007</v>
      </c>
      <c r="B864" s="1" t="s">
        <v>25</v>
      </c>
      <c r="C864" s="1" t="str">
        <f t="shared" si="39"/>
        <v>2007NUDefault</v>
      </c>
      <c r="D864" s="223">
        <v>0.2248</v>
      </c>
      <c r="E864" s="223">
        <v>0.12089999999999999</v>
      </c>
      <c r="F864" s="223">
        <v>0</v>
      </c>
      <c r="G864" s="223">
        <v>0.18340000000000001</v>
      </c>
      <c r="H864" s="223">
        <v>1.5300000000000001E-2</v>
      </c>
      <c r="I864" s="56">
        <v>3.7000000000000002E-3</v>
      </c>
      <c r="J864" s="56">
        <v>0</v>
      </c>
      <c r="K864" s="56">
        <v>5.2500000000000003E-3</v>
      </c>
      <c r="L864" s="56">
        <v>2.0750000000000001E-2</v>
      </c>
      <c r="M864" s="56">
        <v>0</v>
      </c>
      <c r="N864" s="56">
        <v>0</v>
      </c>
      <c r="O864" s="56">
        <v>0</v>
      </c>
      <c r="P864" s="56">
        <v>2.6600000000000002E-2</v>
      </c>
      <c r="Q864" s="56">
        <v>0</v>
      </c>
      <c r="R864" s="56">
        <v>0</v>
      </c>
      <c r="S864" s="56">
        <v>0</v>
      </c>
      <c r="T864" s="56">
        <v>0</v>
      </c>
      <c r="U864" s="56">
        <v>0</v>
      </c>
      <c r="V864" s="56">
        <v>0</v>
      </c>
      <c r="W864" s="56">
        <v>0</v>
      </c>
      <c r="X864" s="56">
        <v>0</v>
      </c>
      <c r="Y864" s="56">
        <v>0</v>
      </c>
      <c r="Z864" s="56">
        <v>0</v>
      </c>
      <c r="AA864" s="56">
        <v>0</v>
      </c>
      <c r="AB864" s="56">
        <v>0.39929999999999999</v>
      </c>
      <c r="AC864" s="56">
        <v>0</v>
      </c>
      <c r="AE864" s="271">
        <f t="shared" si="40"/>
        <v>1</v>
      </c>
      <c r="AG864" s="192">
        <f t="shared" si="41"/>
        <v>0.39929999999999999</v>
      </c>
    </row>
    <row r="865" spans="1:33" x14ac:dyDescent="0.25">
      <c r="A865" s="1">
        <v>2007</v>
      </c>
      <c r="B865" s="1" t="s">
        <v>15</v>
      </c>
      <c r="C865" s="1" t="str">
        <f t="shared" si="39"/>
        <v>2007BCDefault</v>
      </c>
      <c r="D865" s="56">
        <v>0.28159000000000001</v>
      </c>
      <c r="E865" s="56">
        <v>0.12978000000000001</v>
      </c>
      <c r="F865" s="56">
        <v>0</v>
      </c>
      <c r="G865" s="56">
        <v>0.1361</v>
      </c>
      <c r="H865" s="56">
        <v>4.7990000000000005E-2</v>
      </c>
      <c r="I865" s="56">
        <v>1.8260000000000002E-2</v>
      </c>
      <c r="J865" s="56">
        <v>0</v>
      </c>
      <c r="K865" s="56">
        <v>1.478E-2</v>
      </c>
      <c r="L865" s="56">
        <v>3.8159999999999999E-2</v>
      </c>
      <c r="M865" s="56">
        <v>0</v>
      </c>
      <c r="N865" s="56">
        <v>0</v>
      </c>
      <c r="O865" s="56">
        <v>0</v>
      </c>
      <c r="P865" s="56">
        <v>8.3499999999999998E-3</v>
      </c>
      <c r="Q865" s="56">
        <v>0</v>
      </c>
      <c r="R865" s="56">
        <v>0</v>
      </c>
      <c r="S865" s="56">
        <v>0</v>
      </c>
      <c r="T865" s="56">
        <v>0</v>
      </c>
      <c r="U865" s="56">
        <v>0</v>
      </c>
      <c r="V865" s="56">
        <v>0</v>
      </c>
      <c r="W865" s="56">
        <v>0</v>
      </c>
      <c r="X865" s="56">
        <v>0</v>
      </c>
      <c r="Y865" s="56">
        <v>0</v>
      </c>
      <c r="Z865" s="56">
        <v>0</v>
      </c>
      <c r="AA865" s="56">
        <v>0</v>
      </c>
      <c r="AB865" s="56">
        <v>0.32499</v>
      </c>
      <c r="AC865" s="56">
        <v>0</v>
      </c>
      <c r="AE865" s="271">
        <f t="shared" si="40"/>
        <v>1</v>
      </c>
      <c r="AG865" s="192">
        <f t="shared" si="41"/>
        <v>0.32499</v>
      </c>
    </row>
    <row r="866" spans="1:33" x14ac:dyDescent="0.25">
      <c r="A866" s="1">
        <v>2007</v>
      </c>
      <c r="B866" s="1" t="s">
        <v>20</v>
      </c>
      <c r="C866" s="1" t="str">
        <f t="shared" si="39"/>
        <v>2007NBDefault</v>
      </c>
      <c r="D866" s="280">
        <v>0.19142000000000001</v>
      </c>
      <c r="E866" s="280">
        <v>0.13241</v>
      </c>
      <c r="F866" s="280">
        <v>4.8550000000000003E-2</v>
      </c>
      <c r="G866" s="280">
        <v>9.9540000000000003E-2</v>
      </c>
      <c r="H866" s="280">
        <v>2.1110000000000004E-2</v>
      </c>
      <c r="I866" s="280">
        <v>3.4360000000000002E-2</v>
      </c>
      <c r="J866" s="280">
        <v>3.2070000000000001E-2</v>
      </c>
      <c r="K866" s="281">
        <v>1.0880000000000001E-2</v>
      </c>
      <c r="L866" s="280">
        <v>6.1509999999999995E-2</v>
      </c>
      <c r="M866" s="280">
        <v>0</v>
      </c>
      <c r="N866" s="280">
        <v>0</v>
      </c>
      <c r="O866" s="280">
        <v>3.6240000000000001E-2</v>
      </c>
      <c r="P866" s="280">
        <v>4.4749999999999998E-2</v>
      </c>
      <c r="Q866" s="280">
        <v>0.10489000000000001</v>
      </c>
      <c r="R866" s="280">
        <v>8.1300000000000001E-3</v>
      </c>
      <c r="S866" s="280">
        <v>8.9719999999999994E-2</v>
      </c>
      <c r="T866" s="280">
        <v>2.9780000000000001E-2</v>
      </c>
      <c r="U866" s="280">
        <v>3.79E-3</v>
      </c>
      <c r="V866" s="280">
        <v>0</v>
      </c>
      <c r="W866" s="281">
        <v>1.136999999999995E-2</v>
      </c>
      <c r="X866" s="280">
        <v>1.328E-2</v>
      </c>
      <c r="Y866" s="280">
        <v>0</v>
      </c>
      <c r="Z866" s="280">
        <v>0</v>
      </c>
      <c r="AA866" s="280">
        <v>0</v>
      </c>
      <c r="AB866" s="280">
        <v>0</v>
      </c>
      <c r="AC866" s="280">
        <v>2.6200000000000001E-2</v>
      </c>
      <c r="AE866" s="271">
        <f t="shared" si="40"/>
        <v>1</v>
      </c>
      <c r="AG866" s="192">
        <f t="shared" si="41"/>
        <v>0.28715999999999997</v>
      </c>
    </row>
    <row r="867" spans="1:33" x14ac:dyDescent="0.25">
      <c r="A867" s="1">
        <v>2007</v>
      </c>
      <c r="B867" s="1" t="s">
        <v>17</v>
      </c>
      <c r="C867" s="1" t="str">
        <f t="shared" si="39"/>
        <v>2007MBDefault</v>
      </c>
      <c r="D867" s="56">
        <v>0.29697000000000001</v>
      </c>
      <c r="E867" s="56">
        <v>0.17776</v>
      </c>
      <c r="F867" s="56">
        <v>0</v>
      </c>
      <c r="G867" s="56">
        <v>8.5449999999999998E-2</v>
      </c>
      <c r="H867" s="56">
        <v>9.0950000000000003E-2</v>
      </c>
      <c r="I867" s="56">
        <v>6.1620000000000001E-2</v>
      </c>
      <c r="J867" s="56">
        <v>0</v>
      </c>
      <c r="K867" s="56">
        <v>9.7000000000000003E-3</v>
      </c>
      <c r="L867" s="56">
        <v>5.074E-2</v>
      </c>
      <c r="M867" s="56">
        <v>0</v>
      </c>
      <c r="N867" s="56">
        <v>0</v>
      </c>
      <c r="O867" s="56">
        <v>0</v>
      </c>
      <c r="P867" s="56">
        <v>2.6290000000000001E-2</v>
      </c>
      <c r="Q867" s="56">
        <v>0</v>
      </c>
      <c r="R867" s="56">
        <v>0</v>
      </c>
      <c r="S867" s="56">
        <v>0</v>
      </c>
      <c r="T867" s="56">
        <v>0</v>
      </c>
      <c r="U867" s="56">
        <v>0</v>
      </c>
      <c r="V867" s="56">
        <v>0</v>
      </c>
      <c r="W867" s="56">
        <v>0</v>
      </c>
      <c r="X867" s="56">
        <v>0</v>
      </c>
      <c r="Y867" s="56">
        <v>0</v>
      </c>
      <c r="Z867" s="56">
        <v>0</v>
      </c>
      <c r="AA867" s="56">
        <v>0</v>
      </c>
      <c r="AB867" s="56">
        <v>0.20051999999999992</v>
      </c>
      <c r="AC867" s="56">
        <v>0</v>
      </c>
      <c r="AE867" s="271">
        <f t="shared" si="40"/>
        <v>1</v>
      </c>
      <c r="AG867" s="192">
        <f t="shared" si="41"/>
        <v>0.20051999999999992</v>
      </c>
    </row>
    <row r="868" spans="1:33" x14ac:dyDescent="0.25">
      <c r="A868" s="1">
        <v>2007</v>
      </c>
      <c r="B868" s="1" t="s">
        <v>16</v>
      </c>
      <c r="C868" s="1" t="str">
        <f t="shared" si="39"/>
        <v>2007SKDefault</v>
      </c>
      <c r="D868" s="56">
        <v>0.23199000000000003</v>
      </c>
      <c r="E868" s="56">
        <v>0.20457</v>
      </c>
      <c r="F868" s="56">
        <v>0</v>
      </c>
      <c r="G868" s="56">
        <v>6.1790000000000005E-2</v>
      </c>
      <c r="H868" s="56">
        <v>4.4969999999999996E-2</v>
      </c>
      <c r="I868" s="56">
        <v>6.9889999999999994E-2</v>
      </c>
      <c r="J868" s="56">
        <v>0</v>
      </c>
      <c r="K868" s="56">
        <v>1.9450000000000002E-2</v>
      </c>
      <c r="L868" s="56">
        <v>5.3330000000000002E-2</v>
      </c>
      <c r="M868" s="56">
        <v>0</v>
      </c>
      <c r="N868" s="56">
        <v>0</v>
      </c>
      <c r="O868" s="56">
        <v>0</v>
      </c>
      <c r="P868" s="56">
        <v>3.1309999999999998E-2</v>
      </c>
      <c r="Q868" s="56">
        <v>0</v>
      </c>
      <c r="R868" s="56">
        <v>0</v>
      </c>
      <c r="S868" s="56">
        <v>0</v>
      </c>
      <c r="T868" s="56">
        <v>0</v>
      </c>
      <c r="U868" s="56">
        <v>0</v>
      </c>
      <c r="V868" s="56">
        <v>0</v>
      </c>
      <c r="W868" s="56">
        <v>0</v>
      </c>
      <c r="X868" s="56">
        <v>0</v>
      </c>
      <c r="Y868" s="56">
        <v>0</v>
      </c>
      <c r="Z868" s="56">
        <v>0</v>
      </c>
      <c r="AA868" s="56">
        <v>0</v>
      </c>
      <c r="AB868" s="56">
        <v>0.28270000000000006</v>
      </c>
      <c r="AC868" s="56">
        <v>0</v>
      </c>
      <c r="AE868" s="271">
        <f t="shared" si="40"/>
        <v>1</v>
      </c>
      <c r="AG868" s="192">
        <f t="shared" si="41"/>
        <v>0.28270000000000006</v>
      </c>
    </row>
    <row r="869" spans="1:33" x14ac:dyDescent="0.25">
      <c r="A869" s="1">
        <v>2007</v>
      </c>
      <c r="B869" s="1" t="s">
        <v>14</v>
      </c>
      <c r="C869" s="1" t="str">
        <f t="shared" si="39"/>
        <v>2007ABDefault</v>
      </c>
      <c r="D869" s="56">
        <v>0.14061000000000001</v>
      </c>
      <c r="E869" s="56">
        <v>0.22388000000000002</v>
      </c>
      <c r="F869" s="56">
        <v>0</v>
      </c>
      <c r="G869" s="56">
        <v>0.14069000000000001</v>
      </c>
      <c r="H869" s="56">
        <v>0.14980000000000002</v>
      </c>
      <c r="I869" s="56">
        <v>2.0289999999999999E-2</v>
      </c>
      <c r="J869" s="56">
        <v>0</v>
      </c>
      <c r="K869" s="56">
        <v>1.0280000000000001E-2</v>
      </c>
      <c r="L869" s="56">
        <v>3.7670000000000002E-2</v>
      </c>
      <c r="M869" s="56">
        <v>0</v>
      </c>
      <c r="N869" s="56">
        <v>0</v>
      </c>
      <c r="O869" s="56">
        <v>0</v>
      </c>
      <c r="P869" s="56">
        <v>3.6909999999999998E-2</v>
      </c>
      <c r="Q869" s="56">
        <v>0</v>
      </c>
      <c r="R869" s="56">
        <v>0</v>
      </c>
      <c r="S869" s="56">
        <v>0</v>
      </c>
      <c r="T869" s="56">
        <v>0</v>
      </c>
      <c r="U869" s="56">
        <v>0</v>
      </c>
      <c r="V869" s="56">
        <v>0</v>
      </c>
      <c r="W869" s="56">
        <v>0</v>
      </c>
      <c r="X869" s="56">
        <v>0</v>
      </c>
      <c r="Y869" s="56">
        <v>0</v>
      </c>
      <c r="Z869" s="56">
        <v>0</v>
      </c>
      <c r="AA869" s="56">
        <v>0</v>
      </c>
      <c r="AB869" s="56">
        <v>0.23986999999999992</v>
      </c>
      <c r="AC869" s="56">
        <v>0</v>
      </c>
      <c r="AD869" s="51"/>
      <c r="AE869" s="271">
        <f t="shared" si="40"/>
        <v>1</v>
      </c>
      <c r="AG869" s="192">
        <f t="shared" si="41"/>
        <v>0.23986999999999992</v>
      </c>
    </row>
    <row r="870" spans="1:33" x14ac:dyDescent="0.25">
      <c r="A870" s="1">
        <v>2007</v>
      </c>
      <c r="B870" s="1" t="s">
        <v>21</v>
      </c>
      <c r="C870" s="1" t="str">
        <f t="shared" si="39"/>
        <v>2007NLDefault</v>
      </c>
      <c r="D870" s="56">
        <v>0.26966000000000001</v>
      </c>
      <c r="E870" s="56">
        <v>0.24756</v>
      </c>
      <c r="F870" s="56">
        <v>0</v>
      </c>
      <c r="G870" s="56">
        <v>7.263E-2</v>
      </c>
      <c r="H870" s="56">
        <v>6.1839999999999999E-2</v>
      </c>
      <c r="I870" s="56">
        <v>2.9729999999999999E-2</v>
      </c>
      <c r="J870" s="56">
        <v>0</v>
      </c>
      <c r="K870" s="56">
        <v>5.3900000000000007E-3</v>
      </c>
      <c r="L870" s="56">
        <v>1.4279999999999999E-2</v>
      </c>
      <c r="M870" s="56">
        <v>0</v>
      </c>
      <c r="N870" s="56">
        <v>0</v>
      </c>
      <c r="O870" s="56">
        <v>0</v>
      </c>
      <c r="P870" s="56">
        <v>2.9380000000000003E-2</v>
      </c>
      <c r="Q870" s="56">
        <v>0</v>
      </c>
      <c r="R870" s="56">
        <v>0</v>
      </c>
      <c r="S870" s="56">
        <v>0</v>
      </c>
      <c r="T870" s="56">
        <v>0</v>
      </c>
      <c r="U870" s="56">
        <v>0</v>
      </c>
      <c r="V870" s="56">
        <v>0</v>
      </c>
      <c r="W870" s="56">
        <v>0</v>
      </c>
      <c r="X870" s="56">
        <v>0</v>
      </c>
      <c r="Y870" s="56">
        <v>0</v>
      </c>
      <c r="Z870" s="56">
        <v>0</v>
      </c>
      <c r="AA870" s="56">
        <v>0</v>
      </c>
      <c r="AB870" s="56">
        <v>0.26953000000000005</v>
      </c>
      <c r="AC870" s="56">
        <v>0</v>
      </c>
      <c r="AD870" s="51"/>
      <c r="AE870" s="271">
        <f t="shared" si="40"/>
        <v>1</v>
      </c>
      <c r="AG870" s="192">
        <f t="shared" si="41"/>
        <v>0.26953000000000005</v>
      </c>
    </row>
    <row r="871" spans="1:33" x14ac:dyDescent="0.25">
      <c r="A871" s="1">
        <v>2007</v>
      </c>
      <c r="B871" s="1" t="s">
        <v>19</v>
      </c>
      <c r="C871" s="1" t="str">
        <f t="shared" si="39"/>
        <v>2007QCDefault</v>
      </c>
      <c r="D871" s="56">
        <v>0.185</v>
      </c>
      <c r="E871" s="56">
        <v>0.25686999999999999</v>
      </c>
      <c r="F871" s="56">
        <v>0</v>
      </c>
      <c r="G871" s="56">
        <v>0.13602999999999998</v>
      </c>
      <c r="H871" s="56">
        <v>5.8630000000000002E-2</v>
      </c>
      <c r="I871" s="56">
        <v>2.0289999999999999E-2</v>
      </c>
      <c r="J871" s="56">
        <v>0</v>
      </c>
      <c r="K871" s="56">
        <v>5.0200000000000002E-3</v>
      </c>
      <c r="L871" s="56">
        <v>1.2580000000000001E-2</v>
      </c>
      <c r="M871" s="56">
        <v>0</v>
      </c>
      <c r="N871" s="56">
        <v>0</v>
      </c>
      <c r="O871" s="56">
        <v>0</v>
      </c>
      <c r="P871" s="56">
        <v>1.7170000000000001E-2</v>
      </c>
      <c r="Q871" s="56">
        <v>0</v>
      </c>
      <c r="R871" s="56">
        <v>0</v>
      </c>
      <c r="S871" s="56">
        <v>0</v>
      </c>
      <c r="T871" s="56">
        <v>0</v>
      </c>
      <c r="U871" s="56">
        <v>0</v>
      </c>
      <c r="V871" s="56">
        <v>0</v>
      </c>
      <c r="W871" s="56">
        <v>0</v>
      </c>
      <c r="X871" s="56">
        <v>0</v>
      </c>
      <c r="Y871" s="56">
        <v>0</v>
      </c>
      <c r="Z871" s="56">
        <v>0</v>
      </c>
      <c r="AA871" s="56">
        <v>0</v>
      </c>
      <c r="AB871" s="56">
        <v>0.30840999999999996</v>
      </c>
      <c r="AC871" s="56">
        <v>0</v>
      </c>
      <c r="AE871" s="271">
        <f t="shared" si="40"/>
        <v>1</v>
      </c>
      <c r="AG871" s="192">
        <f t="shared" si="41"/>
        <v>0.30840999999999996</v>
      </c>
    </row>
    <row r="872" spans="1:33" x14ac:dyDescent="0.25">
      <c r="A872" s="1">
        <v>2007</v>
      </c>
      <c r="B872" s="1" t="s">
        <v>18</v>
      </c>
      <c r="C872" s="1" t="str">
        <f t="shared" si="39"/>
        <v>2007ONDefault</v>
      </c>
      <c r="D872" s="56">
        <v>0.14441999999999999</v>
      </c>
      <c r="E872" s="56">
        <v>0.31916</v>
      </c>
      <c r="F872" s="56">
        <v>0</v>
      </c>
      <c r="G872" s="56">
        <v>0.10332000000000001</v>
      </c>
      <c r="H872" s="56">
        <v>1.9710000000000002E-2</v>
      </c>
      <c r="I872" s="56">
        <v>1.0129999999999998E-2</v>
      </c>
      <c r="J872" s="56">
        <v>0</v>
      </c>
      <c r="K872" s="56">
        <v>4.7499999999999999E-3</v>
      </c>
      <c r="L872" s="56">
        <v>1.6709999999999999E-2</v>
      </c>
      <c r="M872" s="56">
        <v>0</v>
      </c>
      <c r="N872" s="56">
        <v>0</v>
      </c>
      <c r="O872" s="56">
        <v>0</v>
      </c>
      <c r="P872" s="56">
        <v>4.4429999999999997E-2</v>
      </c>
      <c r="Q872" s="56">
        <v>0</v>
      </c>
      <c r="R872" s="56">
        <v>0</v>
      </c>
      <c r="S872" s="56">
        <v>0</v>
      </c>
      <c r="T872" s="56">
        <v>0</v>
      </c>
      <c r="U872" s="56">
        <v>0</v>
      </c>
      <c r="V872" s="56">
        <v>0</v>
      </c>
      <c r="W872" s="56">
        <v>0</v>
      </c>
      <c r="X872" s="56">
        <v>0</v>
      </c>
      <c r="Y872" s="56">
        <v>0</v>
      </c>
      <c r="Z872" s="56">
        <v>0</v>
      </c>
      <c r="AA872" s="56">
        <v>0</v>
      </c>
      <c r="AB872" s="56">
        <v>0.33737000000000006</v>
      </c>
      <c r="AC872" s="56">
        <v>0</v>
      </c>
      <c r="AE872" s="271">
        <f t="shared" si="40"/>
        <v>1</v>
      </c>
      <c r="AG872" s="192">
        <f t="shared" si="41"/>
        <v>0.33737000000000006</v>
      </c>
    </row>
    <row r="873" spans="1:33" x14ac:dyDescent="0.25">
      <c r="A873" s="1">
        <v>2008</v>
      </c>
      <c r="B873" s="1" t="s">
        <v>14</v>
      </c>
      <c r="C873" s="1" t="str">
        <f t="shared" si="39"/>
        <v>2008ABDefault</v>
      </c>
      <c r="D873" s="56">
        <v>0.22438</v>
      </c>
      <c r="E873" s="56">
        <v>0.15697</v>
      </c>
      <c r="F873" s="56">
        <v>6.7339999999999997E-2</v>
      </c>
      <c r="G873" s="56">
        <v>0.12406</v>
      </c>
      <c r="H873" s="56">
        <v>4.002E-2</v>
      </c>
      <c r="I873" s="56">
        <v>2.1629999999999996E-2</v>
      </c>
      <c r="J873" s="56">
        <v>1.418E-2</v>
      </c>
      <c r="K873" s="268">
        <v>1.966E-2</v>
      </c>
      <c r="L873" s="56">
        <v>2.5139999999999999E-2</v>
      </c>
      <c r="M873" s="56">
        <v>0</v>
      </c>
      <c r="N873" s="56">
        <v>0</v>
      </c>
      <c r="O873" s="56">
        <v>8.3199999999999993E-3</v>
      </c>
      <c r="P873" s="56">
        <v>1.9220000000000001E-2</v>
      </c>
      <c r="Q873" s="56">
        <v>8.073000000000001E-2</v>
      </c>
      <c r="R873" s="56">
        <v>1.482E-2</v>
      </c>
      <c r="S873" s="56">
        <v>0.10678000000000001</v>
      </c>
      <c r="T873" s="56">
        <v>2.9609999999999997E-2</v>
      </c>
      <c r="U873" s="56">
        <v>1.3229999999999999E-2</v>
      </c>
      <c r="V873" s="56">
        <v>0</v>
      </c>
      <c r="W873" s="266">
        <v>3.2199999999999972E-3</v>
      </c>
      <c r="X873" s="56">
        <v>1.6559999999999998E-2</v>
      </c>
      <c r="Y873" s="56">
        <v>0</v>
      </c>
      <c r="Z873" s="56">
        <v>0</v>
      </c>
      <c r="AA873" s="56">
        <v>0</v>
      </c>
      <c r="AB873" s="56">
        <v>0</v>
      </c>
      <c r="AC873" s="56">
        <v>1.413E-2</v>
      </c>
      <c r="AE873" s="271">
        <f t="shared" si="40"/>
        <v>1</v>
      </c>
      <c r="AG873" s="192">
        <f t="shared" si="41"/>
        <v>0.27907999999999999</v>
      </c>
    </row>
    <row r="874" spans="1:33" x14ac:dyDescent="0.25">
      <c r="A874" s="1">
        <v>2009</v>
      </c>
      <c r="B874" s="1" t="s">
        <v>14</v>
      </c>
      <c r="C874" s="1" t="str">
        <f t="shared" si="39"/>
        <v>2009ABDefault</v>
      </c>
      <c r="D874" s="56">
        <v>0.22438</v>
      </c>
      <c r="E874" s="56">
        <v>0.15697</v>
      </c>
      <c r="F874" s="56">
        <v>6.7339999999999997E-2</v>
      </c>
      <c r="G874" s="56">
        <v>0.12406</v>
      </c>
      <c r="H874" s="56">
        <v>4.002E-2</v>
      </c>
      <c r="I874" s="56">
        <v>2.1629999999999996E-2</v>
      </c>
      <c r="J874" s="56">
        <v>1.418E-2</v>
      </c>
      <c r="K874" s="268">
        <v>1.966E-2</v>
      </c>
      <c r="L874" s="56">
        <v>2.5139999999999999E-2</v>
      </c>
      <c r="M874" s="56">
        <v>0</v>
      </c>
      <c r="N874" s="56">
        <v>0</v>
      </c>
      <c r="O874" s="56">
        <v>8.3199999999999993E-3</v>
      </c>
      <c r="P874" s="56">
        <v>1.9220000000000001E-2</v>
      </c>
      <c r="Q874" s="56">
        <v>8.073000000000001E-2</v>
      </c>
      <c r="R874" s="56">
        <v>1.482E-2</v>
      </c>
      <c r="S874" s="56">
        <v>0.10678000000000001</v>
      </c>
      <c r="T874" s="56">
        <v>2.9609999999999997E-2</v>
      </c>
      <c r="U874" s="56">
        <v>1.3229999999999999E-2</v>
      </c>
      <c r="V874" s="56">
        <v>0</v>
      </c>
      <c r="W874" s="266">
        <v>3.2199999999999972E-3</v>
      </c>
      <c r="X874" s="56">
        <v>1.6559999999999998E-2</v>
      </c>
      <c r="Y874" s="56">
        <v>0</v>
      </c>
      <c r="Z874" s="56">
        <v>0</v>
      </c>
      <c r="AA874" s="56">
        <v>0</v>
      </c>
      <c r="AB874" s="56">
        <v>0</v>
      </c>
      <c r="AC874" s="56">
        <v>1.413E-2</v>
      </c>
      <c r="AE874" s="271">
        <f t="shared" si="40"/>
        <v>1</v>
      </c>
      <c r="AG874" s="192">
        <f t="shared" si="41"/>
        <v>0.27907999999999999</v>
      </c>
    </row>
    <row r="875" spans="1:33" x14ac:dyDescent="0.25">
      <c r="A875" s="1">
        <v>2010</v>
      </c>
      <c r="B875" s="1" t="s">
        <v>14</v>
      </c>
      <c r="C875" s="1" t="str">
        <f t="shared" si="39"/>
        <v>2010ABDefault</v>
      </c>
      <c r="D875" s="56">
        <v>0.22438</v>
      </c>
      <c r="E875" s="56">
        <v>0.15697</v>
      </c>
      <c r="F875" s="56">
        <v>6.7339999999999997E-2</v>
      </c>
      <c r="G875" s="56">
        <v>0.12406</v>
      </c>
      <c r="H875" s="56">
        <v>4.002E-2</v>
      </c>
      <c r="I875" s="56">
        <v>2.1629999999999996E-2</v>
      </c>
      <c r="J875" s="56">
        <v>1.418E-2</v>
      </c>
      <c r="K875" s="268">
        <v>1.966E-2</v>
      </c>
      <c r="L875" s="56">
        <v>2.5139999999999999E-2</v>
      </c>
      <c r="M875" s="56">
        <v>0</v>
      </c>
      <c r="N875" s="56">
        <v>0</v>
      </c>
      <c r="O875" s="56">
        <v>8.3199999999999993E-3</v>
      </c>
      <c r="P875" s="56">
        <v>1.9220000000000001E-2</v>
      </c>
      <c r="Q875" s="56">
        <v>8.073000000000001E-2</v>
      </c>
      <c r="R875" s="56">
        <v>1.482E-2</v>
      </c>
      <c r="S875" s="56">
        <v>0.10678000000000001</v>
      </c>
      <c r="T875" s="56">
        <v>2.9609999999999997E-2</v>
      </c>
      <c r="U875" s="56">
        <v>1.3229999999999999E-2</v>
      </c>
      <c r="V875" s="56">
        <v>0</v>
      </c>
      <c r="W875" s="266">
        <v>3.2199999999999972E-3</v>
      </c>
      <c r="X875" s="56">
        <v>1.6559999999999998E-2</v>
      </c>
      <c r="Y875" s="56">
        <v>0</v>
      </c>
      <c r="Z875" s="56">
        <v>0</v>
      </c>
      <c r="AA875" s="56">
        <v>0</v>
      </c>
      <c r="AB875" s="56">
        <v>0</v>
      </c>
      <c r="AC875" s="56">
        <v>1.413E-2</v>
      </c>
      <c r="AE875" s="271">
        <f t="shared" si="40"/>
        <v>1</v>
      </c>
      <c r="AG875" s="192">
        <f t="shared" si="41"/>
        <v>0.27907999999999999</v>
      </c>
    </row>
    <row r="876" spans="1:33" x14ac:dyDescent="0.25">
      <c r="A876" s="1">
        <v>2011</v>
      </c>
      <c r="B876" s="1" t="s">
        <v>14</v>
      </c>
      <c r="C876" s="1" t="str">
        <f t="shared" si="39"/>
        <v>2011ABDefault</v>
      </c>
      <c r="D876" s="56">
        <v>0.22438</v>
      </c>
      <c r="E876" s="56">
        <v>0.15697</v>
      </c>
      <c r="F876" s="56">
        <v>6.7339999999999997E-2</v>
      </c>
      <c r="G876" s="56">
        <v>0.12406</v>
      </c>
      <c r="H876" s="56">
        <v>4.002E-2</v>
      </c>
      <c r="I876" s="56">
        <v>2.1629999999999996E-2</v>
      </c>
      <c r="J876" s="56">
        <v>1.418E-2</v>
      </c>
      <c r="K876" s="268">
        <v>1.966E-2</v>
      </c>
      <c r="L876" s="56">
        <v>2.5139999999999999E-2</v>
      </c>
      <c r="M876" s="56">
        <v>0</v>
      </c>
      <c r="N876" s="56">
        <v>0</v>
      </c>
      <c r="O876" s="56">
        <v>8.3199999999999993E-3</v>
      </c>
      <c r="P876" s="56">
        <v>1.9220000000000001E-2</v>
      </c>
      <c r="Q876" s="56">
        <v>8.073000000000001E-2</v>
      </c>
      <c r="R876" s="56">
        <v>1.482E-2</v>
      </c>
      <c r="S876" s="56">
        <v>0.10678000000000001</v>
      </c>
      <c r="T876" s="56">
        <v>2.9609999999999997E-2</v>
      </c>
      <c r="U876" s="56">
        <v>1.3229999999999999E-2</v>
      </c>
      <c r="V876" s="56">
        <v>0</v>
      </c>
      <c r="W876" s="266">
        <v>3.2199999999999972E-3</v>
      </c>
      <c r="X876" s="56">
        <v>1.6559999999999998E-2</v>
      </c>
      <c r="Y876" s="56">
        <v>0</v>
      </c>
      <c r="Z876" s="56">
        <v>0</v>
      </c>
      <c r="AA876" s="56">
        <v>0</v>
      </c>
      <c r="AB876" s="56">
        <v>0</v>
      </c>
      <c r="AC876" s="56">
        <v>1.413E-2</v>
      </c>
      <c r="AE876" s="271">
        <f t="shared" si="40"/>
        <v>1</v>
      </c>
      <c r="AG876" s="192">
        <f t="shared" si="41"/>
        <v>0.27907999999999999</v>
      </c>
    </row>
    <row r="877" spans="1:33" x14ac:dyDescent="0.25">
      <c r="A877" s="1">
        <v>2012</v>
      </c>
      <c r="B877" s="1" t="s">
        <v>14</v>
      </c>
      <c r="C877" s="1" t="str">
        <f t="shared" si="39"/>
        <v>2012ABDefault</v>
      </c>
      <c r="D877" s="223">
        <v>0.22438</v>
      </c>
      <c r="E877" s="223">
        <v>0.15697</v>
      </c>
      <c r="F877" s="223">
        <v>6.7339999999999997E-2</v>
      </c>
      <c r="G877" s="223">
        <v>0.12406</v>
      </c>
      <c r="H877" s="223">
        <v>4.002E-2</v>
      </c>
      <c r="I877" s="56">
        <v>2.1629999999999996E-2</v>
      </c>
      <c r="J877" s="56">
        <v>1.418E-2</v>
      </c>
      <c r="K877" s="268">
        <v>1.966E-2</v>
      </c>
      <c r="L877" s="56">
        <v>2.5139999999999999E-2</v>
      </c>
      <c r="M877" s="56">
        <v>0</v>
      </c>
      <c r="N877" s="56">
        <v>0</v>
      </c>
      <c r="O877" s="56">
        <v>8.3199999999999993E-3</v>
      </c>
      <c r="P877" s="56">
        <v>1.9220000000000001E-2</v>
      </c>
      <c r="Q877" s="56">
        <v>8.073000000000001E-2</v>
      </c>
      <c r="R877" s="56">
        <v>1.482E-2</v>
      </c>
      <c r="S877" s="56">
        <v>0.10678000000000001</v>
      </c>
      <c r="T877" s="56">
        <v>2.9609999999999997E-2</v>
      </c>
      <c r="U877" s="56">
        <v>1.3229999999999999E-2</v>
      </c>
      <c r="V877" s="56">
        <v>0</v>
      </c>
      <c r="W877" s="266">
        <v>3.2199999999999972E-3</v>
      </c>
      <c r="X877" s="56">
        <v>1.6559999999999998E-2</v>
      </c>
      <c r="Y877" s="56">
        <v>0</v>
      </c>
      <c r="Z877" s="56">
        <v>0</v>
      </c>
      <c r="AA877" s="56">
        <v>0</v>
      </c>
      <c r="AB877" s="56">
        <v>0</v>
      </c>
      <c r="AC877" s="56">
        <v>1.413E-2</v>
      </c>
      <c r="AE877" s="271">
        <f t="shared" si="40"/>
        <v>1</v>
      </c>
      <c r="AG877" s="192">
        <f t="shared" si="41"/>
        <v>0.27907999999999999</v>
      </c>
    </row>
    <row r="878" spans="1:33" x14ac:dyDescent="0.25">
      <c r="A878" s="1">
        <v>2013</v>
      </c>
      <c r="B878" s="1" t="s">
        <v>14</v>
      </c>
      <c r="C878" s="1" t="str">
        <f t="shared" si="39"/>
        <v>2013ABDefault</v>
      </c>
      <c r="D878" s="56">
        <v>0.22438</v>
      </c>
      <c r="E878" s="56">
        <v>0.15697</v>
      </c>
      <c r="F878" s="56">
        <v>6.7339999999999997E-2</v>
      </c>
      <c r="G878" s="56">
        <v>0.12406</v>
      </c>
      <c r="H878" s="56">
        <v>4.002E-2</v>
      </c>
      <c r="I878" s="56">
        <v>2.1629999999999996E-2</v>
      </c>
      <c r="J878" s="56">
        <v>1.418E-2</v>
      </c>
      <c r="K878" s="268">
        <v>1.966E-2</v>
      </c>
      <c r="L878" s="56">
        <v>2.5139999999999999E-2</v>
      </c>
      <c r="M878" s="56">
        <v>0</v>
      </c>
      <c r="N878" s="56">
        <v>0</v>
      </c>
      <c r="O878" s="56">
        <v>8.3199999999999993E-3</v>
      </c>
      <c r="P878" s="56">
        <v>1.9220000000000001E-2</v>
      </c>
      <c r="Q878" s="56">
        <v>8.073000000000001E-2</v>
      </c>
      <c r="R878" s="56">
        <v>1.482E-2</v>
      </c>
      <c r="S878" s="56">
        <v>0.10678000000000001</v>
      </c>
      <c r="T878" s="56">
        <v>2.9609999999999997E-2</v>
      </c>
      <c r="U878" s="56">
        <v>1.3229999999999999E-2</v>
      </c>
      <c r="V878" s="56">
        <v>0</v>
      </c>
      <c r="W878" s="266">
        <v>3.2199999999999972E-3</v>
      </c>
      <c r="X878" s="56">
        <v>1.6559999999999998E-2</v>
      </c>
      <c r="Y878" s="56">
        <v>0</v>
      </c>
      <c r="Z878" s="56">
        <v>0</v>
      </c>
      <c r="AA878" s="56">
        <v>0</v>
      </c>
      <c r="AB878" s="56">
        <v>0</v>
      </c>
      <c r="AC878" s="56">
        <v>1.413E-2</v>
      </c>
      <c r="AE878" s="271">
        <f t="shared" si="40"/>
        <v>1</v>
      </c>
      <c r="AG878" s="192">
        <f t="shared" si="41"/>
        <v>0.27907999999999999</v>
      </c>
    </row>
    <row r="879" spans="1:33" x14ac:dyDescent="0.25">
      <c r="A879" s="1">
        <v>2014</v>
      </c>
      <c r="B879" s="1" t="s">
        <v>14</v>
      </c>
      <c r="C879" s="1" t="str">
        <f t="shared" si="39"/>
        <v>2014ABDefault</v>
      </c>
      <c r="D879" s="56">
        <v>0.22438</v>
      </c>
      <c r="E879" s="56">
        <v>0.15697</v>
      </c>
      <c r="F879" s="56">
        <v>6.7339999999999997E-2</v>
      </c>
      <c r="G879" s="56">
        <v>0.12406</v>
      </c>
      <c r="H879" s="56">
        <v>4.002E-2</v>
      </c>
      <c r="I879" s="56">
        <v>2.1629999999999996E-2</v>
      </c>
      <c r="J879" s="56">
        <v>1.418E-2</v>
      </c>
      <c r="K879" s="268">
        <v>1.966E-2</v>
      </c>
      <c r="L879" s="56">
        <v>2.5139999999999999E-2</v>
      </c>
      <c r="M879" s="56">
        <v>0</v>
      </c>
      <c r="N879" s="56">
        <v>0</v>
      </c>
      <c r="O879" s="56">
        <v>8.3199999999999993E-3</v>
      </c>
      <c r="P879" s="56">
        <v>1.9220000000000001E-2</v>
      </c>
      <c r="Q879" s="56">
        <v>8.073000000000001E-2</v>
      </c>
      <c r="R879" s="56">
        <v>1.482E-2</v>
      </c>
      <c r="S879" s="56">
        <v>0.10678000000000001</v>
      </c>
      <c r="T879" s="56">
        <v>2.9609999999999997E-2</v>
      </c>
      <c r="U879" s="56">
        <v>1.3229999999999999E-2</v>
      </c>
      <c r="V879" s="56">
        <v>0</v>
      </c>
      <c r="W879" s="266">
        <v>3.2199999999999972E-3</v>
      </c>
      <c r="X879" s="56">
        <v>1.6559999999999998E-2</v>
      </c>
      <c r="Y879" s="56">
        <v>0</v>
      </c>
      <c r="Z879" s="56">
        <v>0</v>
      </c>
      <c r="AA879" s="56">
        <v>0</v>
      </c>
      <c r="AB879" s="56">
        <v>0</v>
      </c>
      <c r="AC879" s="56">
        <v>1.413E-2</v>
      </c>
      <c r="AE879" s="271">
        <f t="shared" si="40"/>
        <v>1</v>
      </c>
      <c r="AG879" s="192">
        <f t="shared" si="41"/>
        <v>0.27907999999999999</v>
      </c>
    </row>
    <row r="880" spans="1:33" x14ac:dyDescent="0.25">
      <c r="A880" s="1">
        <v>2015</v>
      </c>
      <c r="B880" s="1" t="s">
        <v>14</v>
      </c>
      <c r="C880" s="1" t="str">
        <f t="shared" si="39"/>
        <v>2015ABDefault</v>
      </c>
      <c r="D880" s="56">
        <v>0.22438</v>
      </c>
      <c r="E880" s="56">
        <v>0.15697</v>
      </c>
      <c r="F880" s="56">
        <v>6.7339999999999997E-2</v>
      </c>
      <c r="G880" s="56">
        <v>0.12406</v>
      </c>
      <c r="H880" s="56">
        <v>4.002E-2</v>
      </c>
      <c r="I880" s="56">
        <v>2.1629999999999996E-2</v>
      </c>
      <c r="J880" s="56">
        <v>1.418E-2</v>
      </c>
      <c r="K880" s="268">
        <v>1.966E-2</v>
      </c>
      <c r="L880" s="56">
        <v>2.5139999999999999E-2</v>
      </c>
      <c r="M880" s="56">
        <v>0</v>
      </c>
      <c r="N880" s="56">
        <v>0</v>
      </c>
      <c r="O880" s="56">
        <v>8.3199999999999993E-3</v>
      </c>
      <c r="P880" s="56">
        <v>1.9220000000000001E-2</v>
      </c>
      <c r="Q880" s="56">
        <v>8.073000000000001E-2</v>
      </c>
      <c r="R880" s="56">
        <v>1.482E-2</v>
      </c>
      <c r="S880" s="56">
        <v>0.10678000000000001</v>
      </c>
      <c r="T880" s="56">
        <v>2.9609999999999997E-2</v>
      </c>
      <c r="U880" s="56">
        <v>1.3229999999999999E-2</v>
      </c>
      <c r="V880" s="56">
        <v>0</v>
      </c>
      <c r="W880" s="266">
        <v>3.2199999999999972E-3</v>
      </c>
      <c r="X880" s="56">
        <v>1.6559999999999998E-2</v>
      </c>
      <c r="Y880" s="56">
        <v>0</v>
      </c>
      <c r="Z880" s="56">
        <v>0</v>
      </c>
      <c r="AA880" s="56">
        <v>0</v>
      </c>
      <c r="AB880" s="56">
        <v>0</v>
      </c>
      <c r="AC880" s="56">
        <v>1.413E-2</v>
      </c>
      <c r="AE880" s="271">
        <f t="shared" si="40"/>
        <v>1</v>
      </c>
      <c r="AG880" s="192">
        <f t="shared" si="41"/>
        <v>0.27907999999999999</v>
      </c>
    </row>
    <row r="881" spans="1:33" x14ac:dyDescent="0.25">
      <c r="A881" s="1">
        <v>2016</v>
      </c>
      <c r="B881" s="1" t="s">
        <v>14</v>
      </c>
      <c r="C881" s="1" t="str">
        <f t="shared" si="39"/>
        <v>2016ABDefault</v>
      </c>
      <c r="D881" s="56">
        <v>0.22438</v>
      </c>
      <c r="E881" s="56">
        <v>0.15697</v>
      </c>
      <c r="F881" s="56">
        <v>6.7339999999999997E-2</v>
      </c>
      <c r="G881" s="56">
        <v>0.12406</v>
      </c>
      <c r="H881" s="56">
        <v>4.002E-2</v>
      </c>
      <c r="I881" s="56">
        <v>2.1629999999999996E-2</v>
      </c>
      <c r="J881" s="56">
        <v>1.418E-2</v>
      </c>
      <c r="K881" s="268">
        <v>1.966E-2</v>
      </c>
      <c r="L881" s="56">
        <v>2.5139999999999999E-2</v>
      </c>
      <c r="M881" s="56">
        <v>0</v>
      </c>
      <c r="N881" s="56">
        <v>0</v>
      </c>
      <c r="O881" s="56">
        <v>8.3199999999999993E-3</v>
      </c>
      <c r="P881" s="56">
        <v>1.9220000000000001E-2</v>
      </c>
      <c r="Q881" s="56">
        <v>8.073000000000001E-2</v>
      </c>
      <c r="R881" s="56">
        <v>1.482E-2</v>
      </c>
      <c r="S881" s="56">
        <v>0.10678000000000001</v>
      </c>
      <c r="T881" s="56">
        <v>2.9609999999999997E-2</v>
      </c>
      <c r="U881" s="56">
        <v>1.3229999999999999E-2</v>
      </c>
      <c r="V881" s="56">
        <v>0</v>
      </c>
      <c r="W881" s="266">
        <v>3.2199999999999972E-3</v>
      </c>
      <c r="X881" s="56">
        <v>1.6559999999999998E-2</v>
      </c>
      <c r="Y881" s="56">
        <v>0</v>
      </c>
      <c r="Z881" s="56">
        <v>0</v>
      </c>
      <c r="AA881" s="56">
        <v>0</v>
      </c>
      <c r="AB881" s="56">
        <v>0</v>
      </c>
      <c r="AC881" s="56">
        <v>1.413E-2</v>
      </c>
      <c r="AE881" s="271">
        <f t="shared" si="40"/>
        <v>1</v>
      </c>
      <c r="AG881" s="192">
        <f t="shared" si="41"/>
        <v>0.27907999999999999</v>
      </c>
    </row>
    <row r="882" spans="1:33" x14ac:dyDescent="0.25">
      <c r="A882" s="1">
        <v>2008</v>
      </c>
      <c r="B882" s="1" t="s">
        <v>15</v>
      </c>
      <c r="C882" s="1" t="str">
        <f t="shared" si="39"/>
        <v>2008BCDefault</v>
      </c>
      <c r="D882" s="56">
        <v>0.19710999999999998</v>
      </c>
      <c r="E882" s="56">
        <v>9.2769999999999991E-2</v>
      </c>
      <c r="F882" s="56">
        <v>5.926E-2</v>
      </c>
      <c r="G882" s="56">
        <v>0.12419000000000001</v>
      </c>
      <c r="H882" s="56">
        <v>3.6889999999999999E-2</v>
      </c>
      <c r="I882" s="56">
        <v>3.7450000000000004E-2</v>
      </c>
      <c r="J882" s="56">
        <v>2.3599999999999999E-2</v>
      </c>
      <c r="K882" s="268">
        <v>6.4000000000000003E-3</v>
      </c>
      <c r="L882" s="56">
        <v>3.805E-2</v>
      </c>
      <c r="M882" s="56">
        <v>0</v>
      </c>
      <c r="N882" s="56">
        <v>0</v>
      </c>
      <c r="O882" s="56">
        <v>1.8260000000000002E-2</v>
      </c>
      <c r="P882" s="56">
        <v>2.511E-2</v>
      </c>
      <c r="Q882" s="56">
        <v>9.7210000000000005E-2</v>
      </c>
      <c r="R882" s="56">
        <v>8.6999999999999994E-3</v>
      </c>
      <c r="S882" s="56">
        <v>0.12881000000000001</v>
      </c>
      <c r="T882" s="56">
        <v>3.5349999999999999E-2</v>
      </c>
      <c r="U882" s="56">
        <v>2.878E-2</v>
      </c>
      <c r="V882" s="56">
        <v>0</v>
      </c>
      <c r="W882" s="266">
        <v>6.0099999999999876E-3</v>
      </c>
      <c r="X882" s="56">
        <v>1.9740000000000001E-2</v>
      </c>
      <c r="Y882" s="56">
        <v>0</v>
      </c>
      <c r="Z882" s="56">
        <v>0</v>
      </c>
      <c r="AA882" s="56">
        <v>0</v>
      </c>
      <c r="AB882" s="56">
        <v>0</v>
      </c>
      <c r="AC882" s="56">
        <v>1.6310000000000002E-2</v>
      </c>
      <c r="AE882" s="271">
        <f t="shared" si="40"/>
        <v>1</v>
      </c>
      <c r="AG882" s="192">
        <f t="shared" si="41"/>
        <v>0.34090999999999999</v>
      </c>
    </row>
    <row r="883" spans="1:33" x14ac:dyDescent="0.25">
      <c r="A883" s="1">
        <v>2009</v>
      </c>
      <c r="B883" s="1" t="s">
        <v>15</v>
      </c>
      <c r="C883" s="1" t="str">
        <f t="shared" si="39"/>
        <v>2009BCDefault</v>
      </c>
      <c r="D883" s="56">
        <v>0.19710999999999998</v>
      </c>
      <c r="E883" s="56">
        <v>9.2769999999999991E-2</v>
      </c>
      <c r="F883" s="56">
        <v>5.926E-2</v>
      </c>
      <c r="G883" s="56">
        <v>0.12419000000000001</v>
      </c>
      <c r="H883" s="56">
        <v>3.6889999999999999E-2</v>
      </c>
      <c r="I883" s="56">
        <v>3.7450000000000004E-2</v>
      </c>
      <c r="J883" s="56">
        <v>2.3599999999999999E-2</v>
      </c>
      <c r="K883" s="268">
        <v>6.4000000000000003E-3</v>
      </c>
      <c r="L883" s="56">
        <v>3.805E-2</v>
      </c>
      <c r="M883" s="56">
        <v>0</v>
      </c>
      <c r="N883" s="56">
        <v>0</v>
      </c>
      <c r="O883" s="56">
        <v>1.8260000000000002E-2</v>
      </c>
      <c r="P883" s="56">
        <v>2.511E-2</v>
      </c>
      <c r="Q883" s="56">
        <v>9.7210000000000005E-2</v>
      </c>
      <c r="R883" s="56">
        <v>8.6999999999999994E-3</v>
      </c>
      <c r="S883" s="56">
        <v>0.12881000000000001</v>
      </c>
      <c r="T883" s="56">
        <v>3.5349999999999999E-2</v>
      </c>
      <c r="U883" s="56">
        <v>2.878E-2</v>
      </c>
      <c r="V883" s="56">
        <v>0</v>
      </c>
      <c r="W883" s="266">
        <v>6.0099999999999876E-3</v>
      </c>
      <c r="X883" s="56">
        <v>1.9740000000000001E-2</v>
      </c>
      <c r="Y883" s="56">
        <v>0</v>
      </c>
      <c r="Z883" s="56">
        <v>0</v>
      </c>
      <c r="AA883" s="56">
        <v>0</v>
      </c>
      <c r="AB883" s="56">
        <v>0</v>
      </c>
      <c r="AC883" s="56">
        <v>1.6310000000000002E-2</v>
      </c>
      <c r="AE883" s="271">
        <f t="shared" si="40"/>
        <v>1</v>
      </c>
      <c r="AG883" s="192">
        <f t="shared" si="41"/>
        <v>0.34090999999999999</v>
      </c>
    </row>
    <row r="884" spans="1:33" x14ac:dyDescent="0.25">
      <c r="A884" s="1">
        <v>2010</v>
      </c>
      <c r="B884" s="1" t="s">
        <v>15</v>
      </c>
      <c r="C884" s="1" t="str">
        <f t="shared" si="39"/>
        <v>2010BCDefault</v>
      </c>
      <c r="D884" s="56">
        <v>0.19710999999999998</v>
      </c>
      <c r="E884" s="56">
        <v>9.2769999999999991E-2</v>
      </c>
      <c r="F884" s="56">
        <v>5.926E-2</v>
      </c>
      <c r="G884" s="56">
        <v>0.12419000000000001</v>
      </c>
      <c r="H884" s="56">
        <v>3.6889999999999999E-2</v>
      </c>
      <c r="I884" s="56">
        <v>3.7450000000000004E-2</v>
      </c>
      <c r="J884" s="56">
        <v>2.3599999999999999E-2</v>
      </c>
      <c r="K884" s="268">
        <v>6.4000000000000003E-3</v>
      </c>
      <c r="L884" s="56">
        <v>3.805E-2</v>
      </c>
      <c r="M884" s="56">
        <v>0</v>
      </c>
      <c r="N884" s="56">
        <v>0</v>
      </c>
      <c r="O884" s="56">
        <v>1.8260000000000002E-2</v>
      </c>
      <c r="P884" s="56">
        <v>2.511E-2</v>
      </c>
      <c r="Q884" s="56">
        <v>9.7210000000000005E-2</v>
      </c>
      <c r="R884" s="56">
        <v>8.6999999999999994E-3</v>
      </c>
      <c r="S884" s="56">
        <v>0.12881000000000001</v>
      </c>
      <c r="T884" s="56">
        <v>3.5349999999999999E-2</v>
      </c>
      <c r="U884" s="56">
        <v>2.878E-2</v>
      </c>
      <c r="V884" s="56">
        <v>0</v>
      </c>
      <c r="W884" s="266">
        <v>6.0099999999999876E-3</v>
      </c>
      <c r="X884" s="56">
        <v>1.9740000000000001E-2</v>
      </c>
      <c r="Y884" s="56">
        <v>0</v>
      </c>
      <c r="Z884" s="56">
        <v>0</v>
      </c>
      <c r="AA884" s="56">
        <v>0</v>
      </c>
      <c r="AB884" s="56">
        <v>0</v>
      </c>
      <c r="AC884" s="56">
        <v>1.6310000000000002E-2</v>
      </c>
      <c r="AE884" s="271">
        <f t="shared" si="40"/>
        <v>1</v>
      </c>
      <c r="AG884" s="192">
        <f t="shared" si="41"/>
        <v>0.34090999999999999</v>
      </c>
    </row>
    <row r="885" spans="1:33" x14ac:dyDescent="0.25">
      <c r="A885" s="1">
        <v>2011</v>
      </c>
      <c r="B885" s="1" t="s">
        <v>15</v>
      </c>
      <c r="C885" s="1" t="str">
        <f t="shared" si="39"/>
        <v>2011BCDefault</v>
      </c>
      <c r="D885" s="223">
        <v>0.19710999999999998</v>
      </c>
      <c r="E885" s="223">
        <v>9.2769999999999991E-2</v>
      </c>
      <c r="F885" s="223">
        <v>5.926E-2</v>
      </c>
      <c r="G885" s="223">
        <v>0.12419000000000001</v>
      </c>
      <c r="H885" s="223">
        <v>3.6889999999999999E-2</v>
      </c>
      <c r="I885" s="56">
        <v>3.7450000000000004E-2</v>
      </c>
      <c r="J885" s="56">
        <v>2.3599999999999999E-2</v>
      </c>
      <c r="K885" s="268">
        <v>6.4000000000000003E-3</v>
      </c>
      <c r="L885" s="56">
        <v>3.805E-2</v>
      </c>
      <c r="M885" s="56">
        <v>0</v>
      </c>
      <c r="N885" s="56">
        <v>0</v>
      </c>
      <c r="O885" s="56">
        <v>1.8260000000000002E-2</v>
      </c>
      <c r="P885" s="56">
        <v>2.511E-2</v>
      </c>
      <c r="Q885" s="56">
        <v>9.7210000000000005E-2</v>
      </c>
      <c r="R885" s="56">
        <v>8.6999999999999994E-3</v>
      </c>
      <c r="S885" s="56">
        <v>0.12881000000000001</v>
      </c>
      <c r="T885" s="56">
        <v>3.5349999999999999E-2</v>
      </c>
      <c r="U885" s="56">
        <v>2.878E-2</v>
      </c>
      <c r="V885" s="56">
        <v>0</v>
      </c>
      <c r="W885" s="266">
        <v>6.0099999999999876E-3</v>
      </c>
      <c r="X885" s="56">
        <v>1.9740000000000001E-2</v>
      </c>
      <c r="Y885" s="56">
        <v>0</v>
      </c>
      <c r="Z885" s="56">
        <v>0</v>
      </c>
      <c r="AA885" s="56">
        <v>0</v>
      </c>
      <c r="AB885" s="56">
        <v>0</v>
      </c>
      <c r="AC885" s="56">
        <v>1.6310000000000002E-2</v>
      </c>
      <c r="AE885" s="271">
        <f t="shared" si="40"/>
        <v>1</v>
      </c>
      <c r="AG885" s="192">
        <f t="shared" si="41"/>
        <v>0.34090999999999999</v>
      </c>
    </row>
    <row r="886" spans="1:33" x14ac:dyDescent="0.25">
      <c r="A886" s="1">
        <v>2012</v>
      </c>
      <c r="B886" s="1" t="s">
        <v>15</v>
      </c>
      <c r="C886" s="1" t="str">
        <f t="shared" si="39"/>
        <v>2012BCDefault</v>
      </c>
      <c r="D886" s="56">
        <v>0.19710999999999998</v>
      </c>
      <c r="E886" s="56">
        <v>9.2769999999999991E-2</v>
      </c>
      <c r="F886" s="56">
        <v>5.926E-2</v>
      </c>
      <c r="G886" s="56">
        <v>0.12419000000000001</v>
      </c>
      <c r="H886" s="56">
        <v>3.6889999999999999E-2</v>
      </c>
      <c r="I886" s="56">
        <v>3.7450000000000004E-2</v>
      </c>
      <c r="J886" s="56">
        <v>2.3599999999999999E-2</v>
      </c>
      <c r="K886" s="268">
        <v>6.4000000000000003E-3</v>
      </c>
      <c r="L886" s="56">
        <v>3.805E-2</v>
      </c>
      <c r="M886" s="56">
        <v>0</v>
      </c>
      <c r="N886" s="56">
        <v>0</v>
      </c>
      <c r="O886" s="56">
        <v>1.8260000000000002E-2</v>
      </c>
      <c r="P886" s="56">
        <v>2.511E-2</v>
      </c>
      <c r="Q886" s="56">
        <v>9.7210000000000005E-2</v>
      </c>
      <c r="R886" s="56">
        <v>8.6999999999999994E-3</v>
      </c>
      <c r="S886" s="56">
        <v>0.12881000000000001</v>
      </c>
      <c r="T886" s="56">
        <v>3.5349999999999999E-2</v>
      </c>
      <c r="U886" s="56">
        <v>2.878E-2</v>
      </c>
      <c r="V886" s="56">
        <v>0</v>
      </c>
      <c r="W886" s="266">
        <v>6.0099999999999876E-3</v>
      </c>
      <c r="X886" s="56">
        <v>1.9740000000000001E-2</v>
      </c>
      <c r="Y886" s="56">
        <v>0</v>
      </c>
      <c r="Z886" s="56">
        <v>0</v>
      </c>
      <c r="AA886" s="56">
        <v>0</v>
      </c>
      <c r="AB886" s="56">
        <v>0</v>
      </c>
      <c r="AC886" s="56">
        <v>1.6310000000000002E-2</v>
      </c>
      <c r="AE886" s="271">
        <f t="shared" si="40"/>
        <v>1</v>
      </c>
      <c r="AG886" s="192">
        <f t="shared" si="41"/>
        <v>0.34090999999999999</v>
      </c>
    </row>
    <row r="887" spans="1:33" x14ac:dyDescent="0.25">
      <c r="A887" s="1">
        <v>2013</v>
      </c>
      <c r="B887" s="1" t="s">
        <v>15</v>
      </c>
      <c r="C887" s="1" t="str">
        <f t="shared" si="39"/>
        <v>2013BCDefault</v>
      </c>
      <c r="D887" s="56">
        <v>0.19710999999999998</v>
      </c>
      <c r="E887" s="56">
        <v>9.2769999999999991E-2</v>
      </c>
      <c r="F887" s="56">
        <v>5.926E-2</v>
      </c>
      <c r="G887" s="56">
        <v>0.12419000000000001</v>
      </c>
      <c r="H887" s="56">
        <v>3.6889999999999999E-2</v>
      </c>
      <c r="I887" s="56">
        <v>3.7450000000000004E-2</v>
      </c>
      <c r="J887" s="56">
        <v>2.3599999999999999E-2</v>
      </c>
      <c r="K887" s="268">
        <v>6.4000000000000003E-3</v>
      </c>
      <c r="L887" s="56">
        <v>3.805E-2</v>
      </c>
      <c r="M887" s="56">
        <v>0</v>
      </c>
      <c r="N887" s="56">
        <v>0</v>
      </c>
      <c r="O887" s="56">
        <v>1.8260000000000002E-2</v>
      </c>
      <c r="P887" s="56">
        <v>2.511E-2</v>
      </c>
      <c r="Q887" s="56">
        <v>9.7210000000000005E-2</v>
      </c>
      <c r="R887" s="56">
        <v>8.6999999999999994E-3</v>
      </c>
      <c r="S887" s="56">
        <v>0.12881000000000001</v>
      </c>
      <c r="T887" s="56">
        <v>3.5349999999999999E-2</v>
      </c>
      <c r="U887" s="56">
        <v>2.878E-2</v>
      </c>
      <c r="V887" s="56">
        <v>0</v>
      </c>
      <c r="W887" s="266">
        <v>6.0099999999999876E-3</v>
      </c>
      <c r="X887" s="56">
        <v>1.9740000000000001E-2</v>
      </c>
      <c r="Y887" s="56">
        <v>0</v>
      </c>
      <c r="Z887" s="56">
        <v>0</v>
      </c>
      <c r="AA887" s="56">
        <v>0</v>
      </c>
      <c r="AB887" s="56">
        <v>0</v>
      </c>
      <c r="AC887" s="56">
        <v>1.6310000000000002E-2</v>
      </c>
      <c r="AE887" s="271">
        <f t="shared" si="40"/>
        <v>1</v>
      </c>
      <c r="AG887" s="192">
        <f t="shared" si="41"/>
        <v>0.34090999999999999</v>
      </c>
    </row>
    <row r="888" spans="1:33" x14ac:dyDescent="0.25">
      <c r="A888" s="1">
        <v>2014</v>
      </c>
      <c r="B888" s="1" t="s">
        <v>15</v>
      </c>
      <c r="C888" s="1" t="str">
        <f t="shared" si="39"/>
        <v>2014BCDefault</v>
      </c>
      <c r="D888" s="56">
        <v>0.19710999999999998</v>
      </c>
      <c r="E888" s="56">
        <v>9.2769999999999991E-2</v>
      </c>
      <c r="F888" s="56">
        <v>5.926E-2</v>
      </c>
      <c r="G888" s="56">
        <v>0.12419000000000001</v>
      </c>
      <c r="H888" s="56">
        <v>3.6889999999999999E-2</v>
      </c>
      <c r="I888" s="56">
        <v>3.7450000000000004E-2</v>
      </c>
      <c r="J888" s="56">
        <v>2.3599999999999999E-2</v>
      </c>
      <c r="K888" s="268">
        <v>6.4000000000000003E-3</v>
      </c>
      <c r="L888" s="56">
        <v>3.805E-2</v>
      </c>
      <c r="M888" s="56">
        <v>0</v>
      </c>
      <c r="N888" s="56">
        <v>0</v>
      </c>
      <c r="O888" s="56">
        <v>1.8260000000000002E-2</v>
      </c>
      <c r="P888" s="56">
        <v>2.511E-2</v>
      </c>
      <c r="Q888" s="56">
        <v>9.7210000000000005E-2</v>
      </c>
      <c r="R888" s="56">
        <v>8.6999999999999994E-3</v>
      </c>
      <c r="S888" s="56">
        <v>0.12881000000000001</v>
      </c>
      <c r="T888" s="56">
        <v>3.5349999999999999E-2</v>
      </c>
      <c r="U888" s="56">
        <v>2.878E-2</v>
      </c>
      <c r="V888" s="56">
        <v>0</v>
      </c>
      <c r="W888" s="266">
        <v>6.0099999999999876E-3</v>
      </c>
      <c r="X888" s="56">
        <v>1.9740000000000001E-2</v>
      </c>
      <c r="Y888" s="56">
        <v>0</v>
      </c>
      <c r="Z888" s="56">
        <v>0</v>
      </c>
      <c r="AA888" s="56">
        <v>0</v>
      </c>
      <c r="AB888" s="56">
        <v>0</v>
      </c>
      <c r="AC888" s="56">
        <v>1.6310000000000002E-2</v>
      </c>
      <c r="AE888" s="271">
        <f t="shared" si="40"/>
        <v>1</v>
      </c>
      <c r="AG888" s="192">
        <f t="shared" si="41"/>
        <v>0.34090999999999999</v>
      </c>
    </row>
    <row r="889" spans="1:33" x14ac:dyDescent="0.25">
      <c r="A889" s="1">
        <v>2015</v>
      </c>
      <c r="B889" s="1" t="s">
        <v>15</v>
      </c>
      <c r="C889" s="1" t="str">
        <f t="shared" si="39"/>
        <v>2015BCDefault</v>
      </c>
      <c r="D889" s="56">
        <v>0.19710999999999998</v>
      </c>
      <c r="E889" s="56">
        <v>9.2769999999999991E-2</v>
      </c>
      <c r="F889" s="56">
        <v>5.926E-2</v>
      </c>
      <c r="G889" s="56">
        <v>0.12419000000000001</v>
      </c>
      <c r="H889" s="56">
        <v>3.6889999999999999E-2</v>
      </c>
      <c r="I889" s="56">
        <v>3.7450000000000004E-2</v>
      </c>
      <c r="J889" s="56">
        <v>2.3599999999999999E-2</v>
      </c>
      <c r="K889" s="268">
        <v>6.4000000000000003E-3</v>
      </c>
      <c r="L889" s="56">
        <v>3.805E-2</v>
      </c>
      <c r="M889" s="56">
        <v>0</v>
      </c>
      <c r="N889" s="56">
        <v>0</v>
      </c>
      <c r="O889" s="56">
        <v>1.8260000000000002E-2</v>
      </c>
      <c r="P889" s="56">
        <v>2.511E-2</v>
      </c>
      <c r="Q889" s="56">
        <v>9.7210000000000005E-2</v>
      </c>
      <c r="R889" s="56">
        <v>8.6999999999999994E-3</v>
      </c>
      <c r="S889" s="56">
        <v>0.12881000000000001</v>
      </c>
      <c r="T889" s="56">
        <v>3.5349999999999999E-2</v>
      </c>
      <c r="U889" s="56">
        <v>2.878E-2</v>
      </c>
      <c r="V889" s="56">
        <v>0</v>
      </c>
      <c r="W889" s="266">
        <v>6.0099999999999876E-3</v>
      </c>
      <c r="X889" s="56">
        <v>1.9740000000000001E-2</v>
      </c>
      <c r="Y889" s="56">
        <v>0</v>
      </c>
      <c r="Z889" s="56">
        <v>0</v>
      </c>
      <c r="AA889" s="56">
        <v>0</v>
      </c>
      <c r="AB889" s="56">
        <v>0</v>
      </c>
      <c r="AC889" s="56">
        <v>1.6310000000000002E-2</v>
      </c>
      <c r="AE889" s="271">
        <f t="shared" si="40"/>
        <v>1</v>
      </c>
      <c r="AG889" s="192">
        <f t="shared" si="41"/>
        <v>0.34090999999999999</v>
      </c>
    </row>
    <row r="890" spans="1:33" x14ac:dyDescent="0.25">
      <c r="A890" s="1">
        <v>2016</v>
      </c>
      <c r="B890" s="1" t="s">
        <v>15</v>
      </c>
      <c r="C890" s="1" t="str">
        <f t="shared" si="39"/>
        <v>2016BCDefault</v>
      </c>
      <c r="D890" s="56">
        <v>0.19710999999999998</v>
      </c>
      <c r="E890" s="56">
        <v>9.2769999999999991E-2</v>
      </c>
      <c r="F890" s="56">
        <v>5.926E-2</v>
      </c>
      <c r="G890" s="56">
        <v>0.12419000000000001</v>
      </c>
      <c r="H890" s="56">
        <v>3.6889999999999999E-2</v>
      </c>
      <c r="I890" s="56">
        <v>3.7450000000000004E-2</v>
      </c>
      <c r="J890" s="56">
        <v>2.3599999999999999E-2</v>
      </c>
      <c r="K890" s="268">
        <v>6.4000000000000003E-3</v>
      </c>
      <c r="L890" s="56">
        <v>3.805E-2</v>
      </c>
      <c r="M890" s="56">
        <v>0</v>
      </c>
      <c r="N890" s="56">
        <v>0</v>
      </c>
      <c r="O890" s="56">
        <v>1.8260000000000002E-2</v>
      </c>
      <c r="P890" s="56">
        <v>2.511E-2</v>
      </c>
      <c r="Q890" s="56">
        <v>9.7210000000000005E-2</v>
      </c>
      <c r="R890" s="56">
        <v>8.6999999999999994E-3</v>
      </c>
      <c r="S890" s="56">
        <v>0.12881000000000001</v>
      </c>
      <c r="T890" s="56">
        <v>3.5349999999999999E-2</v>
      </c>
      <c r="U890" s="56">
        <v>2.878E-2</v>
      </c>
      <c r="V890" s="56">
        <v>0</v>
      </c>
      <c r="W890" s="266">
        <v>6.0099999999999876E-3</v>
      </c>
      <c r="X890" s="56">
        <v>1.9740000000000001E-2</v>
      </c>
      <c r="Y890" s="56">
        <v>0</v>
      </c>
      <c r="Z890" s="56">
        <v>0</v>
      </c>
      <c r="AA890" s="56">
        <v>0</v>
      </c>
      <c r="AB890" s="56">
        <v>0</v>
      </c>
      <c r="AC890" s="56">
        <v>1.6310000000000002E-2</v>
      </c>
      <c r="AE890" s="271">
        <f t="shared" si="40"/>
        <v>1</v>
      </c>
      <c r="AG890" s="192">
        <f t="shared" si="41"/>
        <v>0.34090999999999999</v>
      </c>
    </row>
    <row r="891" spans="1:33" x14ac:dyDescent="0.25">
      <c r="A891" s="1">
        <v>2008</v>
      </c>
      <c r="B891" s="1" t="s">
        <v>17</v>
      </c>
      <c r="C891" s="1" t="str">
        <f t="shared" si="39"/>
        <v>2008MBDefault</v>
      </c>
      <c r="D891" s="56">
        <v>0.28188999999999997</v>
      </c>
      <c r="E891" s="56">
        <v>9.759000000000001E-2</v>
      </c>
      <c r="F891" s="56">
        <v>8.410999999999999E-2</v>
      </c>
      <c r="G891" s="56">
        <v>3.6400000000000002E-2</v>
      </c>
      <c r="H891" s="56">
        <v>4.6870000000000002E-2</v>
      </c>
      <c r="I891" s="56">
        <v>5.5050000000000002E-2</v>
      </c>
      <c r="J891" s="56">
        <v>4.8639999999999996E-2</v>
      </c>
      <c r="K891" s="268">
        <v>6.96E-3</v>
      </c>
      <c r="L891" s="56">
        <v>3.0089999999999999E-2</v>
      </c>
      <c r="M891" s="56">
        <v>0</v>
      </c>
      <c r="N891" s="56">
        <v>0</v>
      </c>
      <c r="O891" s="56">
        <v>2.8399999999999996E-3</v>
      </c>
      <c r="P891" s="56">
        <v>3.3300000000000003E-2</v>
      </c>
      <c r="Q891" s="56">
        <v>6.7220000000000002E-2</v>
      </c>
      <c r="R891" s="56">
        <v>6.0899999999999999E-3</v>
      </c>
      <c r="S891" s="56">
        <v>0.11278000000000001</v>
      </c>
      <c r="T891" s="56">
        <v>3.007E-2</v>
      </c>
      <c r="U891" s="56">
        <v>4.36E-2</v>
      </c>
      <c r="V891" s="56">
        <v>0</v>
      </c>
      <c r="W891" s="266">
        <v>5.3400000000000704E-3</v>
      </c>
      <c r="X891" s="56">
        <v>3.5799999999999998E-3</v>
      </c>
      <c r="Y891" s="56">
        <v>0</v>
      </c>
      <c r="Z891" s="56">
        <v>0</v>
      </c>
      <c r="AA891" s="56">
        <v>0</v>
      </c>
      <c r="AB891" s="56">
        <v>0</v>
      </c>
      <c r="AC891" s="56">
        <v>7.5799999999999999E-3</v>
      </c>
      <c r="AE891" s="271">
        <f t="shared" si="40"/>
        <v>1</v>
      </c>
      <c r="AG891" s="192">
        <f t="shared" si="41"/>
        <v>0.27626000000000001</v>
      </c>
    </row>
    <row r="892" spans="1:33" x14ac:dyDescent="0.25">
      <c r="A892" s="1">
        <v>2009</v>
      </c>
      <c r="B892" s="1" t="s">
        <v>17</v>
      </c>
      <c r="C892" s="1" t="str">
        <f t="shared" si="39"/>
        <v>2009MBDefault</v>
      </c>
      <c r="D892" s="56">
        <v>0.28188999999999997</v>
      </c>
      <c r="E892" s="56">
        <v>9.759000000000001E-2</v>
      </c>
      <c r="F892" s="56">
        <v>8.410999999999999E-2</v>
      </c>
      <c r="G892" s="56">
        <v>3.6400000000000002E-2</v>
      </c>
      <c r="H892" s="56">
        <v>4.6870000000000002E-2</v>
      </c>
      <c r="I892" s="56">
        <v>5.5050000000000002E-2</v>
      </c>
      <c r="J892" s="56">
        <v>4.8639999999999996E-2</v>
      </c>
      <c r="K892" s="268">
        <v>6.96E-3</v>
      </c>
      <c r="L892" s="56">
        <v>3.0089999999999999E-2</v>
      </c>
      <c r="M892" s="56">
        <v>0</v>
      </c>
      <c r="N892" s="56">
        <v>0</v>
      </c>
      <c r="O892" s="56">
        <v>2.8399999999999996E-3</v>
      </c>
      <c r="P892" s="56">
        <v>3.3300000000000003E-2</v>
      </c>
      <c r="Q892" s="56">
        <v>6.7220000000000002E-2</v>
      </c>
      <c r="R892" s="56">
        <v>6.0899999999999999E-3</v>
      </c>
      <c r="S892" s="56">
        <v>0.11278000000000001</v>
      </c>
      <c r="T892" s="56">
        <v>3.007E-2</v>
      </c>
      <c r="U892" s="56">
        <v>4.36E-2</v>
      </c>
      <c r="V892" s="56">
        <v>0</v>
      </c>
      <c r="W892" s="266">
        <v>5.3400000000000704E-3</v>
      </c>
      <c r="X892" s="56">
        <v>3.5799999999999998E-3</v>
      </c>
      <c r="Y892" s="56">
        <v>0</v>
      </c>
      <c r="Z892" s="56">
        <v>0</v>
      </c>
      <c r="AA892" s="56">
        <v>0</v>
      </c>
      <c r="AB892" s="56">
        <v>0</v>
      </c>
      <c r="AC892" s="56">
        <v>7.5799999999999999E-3</v>
      </c>
      <c r="AE892" s="271">
        <f t="shared" si="40"/>
        <v>1</v>
      </c>
      <c r="AG892" s="192">
        <f t="shared" si="41"/>
        <v>0.27626000000000001</v>
      </c>
    </row>
    <row r="893" spans="1:33" x14ac:dyDescent="0.25">
      <c r="A893" s="1">
        <v>2010</v>
      </c>
      <c r="B893" s="1" t="s">
        <v>17</v>
      </c>
      <c r="C893" s="1" t="str">
        <f t="shared" si="39"/>
        <v>2010MBDefault</v>
      </c>
      <c r="D893" s="56">
        <v>0.28188999999999997</v>
      </c>
      <c r="E893" s="56">
        <v>9.759000000000001E-2</v>
      </c>
      <c r="F893" s="56">
        <v>8.410999999999999E-2</v>
      </c>
      <c r="G893" s="56">
        <v>3.6400000000000002E-2</v>
      </c>
      <c r="H893" s="56">
        <v>4.6870000000000002E-2</v>
      </c>
      <c r="I893" s="56">
        <v>5.5050000000000002E-2</v>
      </c>
      <c r="J893" s="56">
        <v>4.8639999999999996E-2</v>
      </c>
      <c r="K893" s="268">
        <v>6.96E-3</v>
      </c>
      <c r="L893" s="56">
        <v>3.0089999999999999E-2</v>
      </c>
      <c r="M893" s="56">
        <v>0</v>
      </c>
      <c r="N893" s="56">
        <v>0</v>
      </c>
      <c r="O893" s="56">
        <v>2.8399999999999996E-3</v>
      </c>
      <c r="P893" s="56">
        <v>3.3300000000000003E-2</v>
      </c>
      <c r="Q893" s="56">
        <v>6.7220000000000002E-2</v>
      </c>
      <c r="R893" s="56">
        <v>6.0899999999999999E-3</v>
      </c>
      <c r="S893" s="56">
        <v>0.11278000000000001</v>
      </c>
      <c r="T893" s="56">
        <v>3.007E-2</v>
      </c>
      <c r="U893" s="56">
        <v>4.36E-2</v>
      </c>
      <c r="V893" s="56">
        <v>0</v>
      </c>
      <c r="W893" s="266">
        <v>5.3400000000000704E-3</v>
      </c>
      <c r="X893" s="56">
        <v>3.5799999999999998E-3</v>
      </c>
      <c r="Y893" s="56">
        <v>0</v>
      </c>
      <c r="Z893" s="56">
        <v>0</v>
      </c>
      <c r="AA893" s="56">
        <v>0</v>
      </c>
      <c r="AB893" s="56">
        <v>0</v>
      </c>
      <c r="AC893" s="56">
        <v>7.5799999999999999E-3</v>
      </c>
      <c r="AE893" s="271">
        <f t="shared" si="40"/>
        <v>1</v>
      </c>
      <c r="AG893" s="192">
        <f t="shared" si="41"/>
        <v>0.27626000000000001</v>
      </c>
    </row>
    <row r="894" spans="1:33" x14ac:dyDescent="0.25">
      <c r="A894" s="1">
        <v>2011</v>
      </c>
      <c r="B894" s="1" t="s">
        <v>17</v>
      </c>
      <c r="C894" s="1" t="str">
        <f t="shared" si="39"/>
        <v>2011MBDefault</v>
      </c>
      <c r="D894" s="56">
        <v>0.28188999999999997</v>
      </c>
      <c r="E894" s="56">
        <v>9.759000000000001E-2</v>
      </c>
      <c r="F894" s="56">
        <v>8.410999999999999E-2</v>
      </c>
      <c r="G894" s="56">
        <v>3.6400000000000002E-2</v>
      </c>
      <c r="H894" s="56">
        <v>4.6870000000000002E-2</v>
      </c>
      <c r="I894" s="56">
        <v>5.5050000000000002E-2</v>
      </c>
      <c r="J894" s="56">
        <v>4.8639999999999996E-2</v>
      </c>
      <c r="K894" s="268">
        <v>6.96E-3</v>
      </c>
      <c r="L894" s="56">
        <v>3.0089999999999999E-2</v>
      </c>
      <c r="M894" s="56">
        <v>0</v>
      </c>
      <c r="N894" s="56">
        <v>0</v>
      </c>
      <c r="O894" s="56">
        <v>2.8399999999999996E-3</v>
      </c>
      <c r="P894" s="56">
        <v>3.3300000000000003E-2</v>
      </c>
      <c r="Q894" s="56">
        <v>6.7220000000000002E-2</v>
      </c>
      <c r="R894" s="56">
        <v>6.0899999999999999E-3</v>
      </c>
      <c r="S894" s="56">
        <v>0.11278000000000001</v>
      </c>
      <c r="T894" s="56">
        <v>3.007E-2</v>
      </c>
      <c r="U894" s="56">
        <v>4.36E-2</v>
      </c>
      <c r="V894" s="56">
        <v>0</v>
      </c>
      <c r="W894" s="266">
        <v>5.3400000000000704E-3</v>
      </c>
      <c r="X894" s="56">
        <v>3.5799999999999998E-3</v>
      </c>
      <c r="Y894" s="56">
        <v>0</v>
      </c>
      <c r="Z894" s="56">
        <v>0</v>
      </c>
      <c r="AA894" s="56">
        <v>0</v>
      </c>
      <c r="AB894" s="56">
        <v>0</v>
      </c>
      <c r="AC894" s="56">
        <v>7.5799999999999999E-3</v>
      </c>
      <c r="AE894" s="271">
        <f t="shared" si="40"/>
        <v>1</v>
      </c>
      <c r="AG894" s="192">
        <f t="shared" si="41"/>
        <v>0.27626000000000001</v>
      </c>
    </row>
    <row r="895" spans="1:33" x14ac:dyDescent="0.25">
      <c r="A895" s="1">
        <v>2012</v>
      </c>
      <c r="B895" s="1" t="s">
        <v>17</v>
      </c>
      <c r="C895" s="1" t="str">
        <f t="shared" si="39"/>
        <v>2012MBDefault</v>
      </c>
      <c r="D895" s="56">
        <v>0.28188999999999997</v>
      </c>
      <c r="E895" s="56">
        <v>9.759000000000001E-2</v>
      </c>
      <c r="F895" s="56">
        <v>8.410999999999999E-2</v>
      </c>
      <c r="G895" s="56">
        <v>3.6400000000000002E-2</v>
      </c>
      <c r="H895" s="56">
        <v>4.6870000000000002E-2</v>
      </c>
      <c r="I895" s="56">
        <v>5.5050000000000002E-2</v>
      </c>
      <c r="J895" s="56">
        <v>4.8639999999999996E-2</v>
      </c>
      <c r="K895" s="268">
        <v>6.96E-3</v>
      </c>
      <c r="L895" s="56">
        <v>3.0089999999999999E-2</v>
      </c>
      <c r="M895" s="56">
        <v>0</v>
      </c>
      <c r="N895" s="56">
        <v>0</v>
      </c>
      <c r="O895" s="56">
        <v>2.8399999999999996E-3</v>
      </c>
      <c r="P895" s="56">
        <v>3.3300000000000003E-2</v>
      </c>
      <c r="Q895" s="56">
        <v>6.7220000000000002E-2</v>
      </c>
      <c r="R895" s="56">
        <v>6.0899999999999999E-3</v>
      </c>
      <c r="S895" s="56">
        <v>0.11278000000000001</v>
      </c>
      <c r="T895" s="56">
        <v>3.007E-2</v>
      </c>
      <c r="U895" s="56">
        <v>4.36E-2</v>
      </c>
      <c r="V895" s="56">
        <v>0</v>
      </c>
      <c r="W895" s="266">
        <v>5.3400000000000704E-3</v>
      </c>
      <c r="X895" s="56">
        <v>3.5799999999999998E-3</v>
      </c>
      <c r="Y895" s="56">
        <v>0</v>
      </c>
      <c r="Z895" s="56">
        <v>0</v>
      </c>
      <c r="AA895" s="56">
        <v>0</v>
      </c>
      <c r="AB895" s="56">
        <v>0</v>
      </c>
      <c r="AC895" s="56">
        <v>7.5799999999999999E-3</v>
      </c>
      <c r="AE895" s="271">
        <f t="shared" si="40"/>
        <v>1</v>
      </c>
      <c r="AG895" s="192">
        <f t="shared" si="41"/>
        <v>0.27626000000000001</v>
      </c>
    </row>
    <row r="896" spans="1:33" x14ac:dyDescent="0.25">
      <c r="A896" s="1">
        <v>2013</v>
      </c>
      <c r="B896" s="1" t="s">
        <v>17</v>
      </c>
      <c r="C896" s="1" t="str">
        <f t="shared" si="39"/>
        <v>2013MBDefault</v>
      </c>
      <c r="D896" s="56">
        <v>0.28188999999999997</v>
      </c>
      <c r="E896" s="56">
        <v>9.759000000000001E-2</v>
      </c>
      <c r="F896" s="56">
        <v>8.410999999999999E-2</v>
      </c>
      <c r="G896" s="56">
        <v>3.6400000000000002E-2</v>
      </c>
      <c r="H896" s="56">
        <v>4.6870000000000002E-2</v>
      </c>
      <c r="I896" s="56">
        <v>5.5050000000000002E-2</v>
      </c>
      <c r="J896" s="56">
        <v>4.8639999999999996E-2</v>
      </c>
      <c r="K896" s="268">
        <v>6.96E-3</v>
      </c>
      <c r="L896" s="56">
        <v>3.0089999999999999E-2</v>
      </c>
      <c r="M896" s="56">
        <v>0</v>
      </c>
      <c r="N896" s="56">
        <v>0</v>
      </c>
      <c r="O896" s="56">
        <v>2.8399999999999996E-3</v>
      </c>
      <c r="P896" s="56">
        <v>3.3300000000000003E-2</v>
      </c>
      <c r="Q896" s="56">
        <v>6.7220000000000002E-2</v>
      </c>
      <c r="R896" s="56">
        <v>6.0899999999999999E-3</v>
      </c>
      <c r="S896" s="56">
        <v>0.11278000000000001</v>
      </c>
      <c r="T896" s="56">
        <v>3.007E-2</v>
      </c>
      <c r="U896" s="56">
        <v>4.36E-2</v>
      </c>
      <c r="V896" s="56">
        <v>0</v>
      </c>
      <c r="W896" s="266">
        <v>5.3400000000000704E-3</v>
      </c>
      <c r="X896" s="56">
        <v>3.5799999999999998E-3</v>
      </c>
      <c r="Y896" s="56">
        <v>0</v>
      </c>
      <c r="Z896" s="56">
        <v>0</v>
      </c>
      <c r="AA896" s="56">
        <v>0</v>
      </c>
      <c r="AB896" s="56">
        <v>0</v>
      </c>
      <c r="AC896" s="56">
        <v>7.5799999999999999E-3</v>
      </c>
      <c r="AE896" s="271">
        <f t="shared" si="40"/>
        <v>1</v>
      </c>
      <c r="AG896" s="192">
        <f t="shared" si="41"/>
        <v>0.27626000000000001</v>
      </c>
    </row>
    <row r="897" spans="1:33" x14ac:dyDescent="0.25">
      <c r="A897" s="1">
        <v>2014</v>
      </c>
      <c r="B897" s="1" t="s">
        <v>17</v>
      </c>
      <c r="C897" s="1" t="str">
        <f t="shared" si="39"/>
        <v>2014MBDefault</v>
      </c>
      <c r="D897" s="56">
        <v>0.28188999999999997</v>
      </c>
      <c r="E897" s="56">
        <v>9.759000000000001E-2</v>
      </c>
      <c r="F897" s="56">
        <v>8.410999999999999E-2</v>
      </c>
      <c r="G897" s="56">
        <v>3.6400000000000002E-2</v>
      </c>
      <c r="H897" s="56">
        <v>4.6870000000000002E-2</v>
      </c>
      <c r="I897" s="56">
        <v>5.5050000000000002E-2</v>
      </c>
      <c r="J897" s="56">
        <v>4.8639999999999996E-2</v>
      </c>
      <c r="K897" s="268">
        <v>6.96E-3</v>
      </c>
      <c r="L897" s="56">
        <v>3.0089999999999999E-2</v>
      </c>
      <c r="M897" s="56">
        <v>0</v>
      </c>
      <c r="N897" s="56">
        <v>0</v>
      </c>
      <c r="O897" s="56">
        <v>2.8399999999999996E-3</v>
      </c>
      <c r="P897" s="56">
        <v>3.3300000000000003E-2</v>
      </c>
      <c r="Q897" s="56">
        <v>6.7220000000000002E-2</v>
      </c>
      <c r="R897" s="56">
        <v>6.0899999999999999E-3</v>
      </c>
      <c r="S897" s="56">
        <v>0.11278000000000001</v>
      </c>
      <c r="T897" s="56">
        <v>3.007E-2</v>
      </c>
      <c r="U897" s="56">
        <v>4.36E-2</v>
      </c>
      <c r="V897" s="56">
        <v>0</v>
      </c>
      <c r="W897" s="266">
        <v>5.3400000000000704E-3</v>
      </c>
      <c r="X897" s="56">
        <v>3.5799999999999998E-3</v>
      </c>
      <c r="Y897" s="56">
        <v>0</v>
      </c>
      <c r="Z897" s="56">
        <v>0</v>
      </c>
      <c r="AA897" s="56">
        <v>0</v>
      </c>
      <c r="AB897" s="56">
        <v>0</v>
      </c>
      <c r="AC897" s="56">
        <v>7.5799999999999999E-3</v>
      </c>
      <c r="AE897" s="271">
        <f t="shared" si="40"/>
        <v>1</v>
      </c>
      <c r="AG897" s="192">
        <f t="shared" si="41"/>
        <v>0.27626000000000001</v>
      </c>
    </row>
    <row r="898" spans="1:33" x14ac:dyDescent="0.25">
      <c r="A898" s="1">
        <v>2015</v>
      </c>
      <c r="B898" s="1" t="s">
        <v>17</v>
      </c>
      <c r="C898" s="1" t="str">
        <f t="shared" ref="C898:C961" si="42">CONCATENATE(A898,B898,"Default")</f>
        <v>2015MBDefault</v>
      </c>
      <c r="D898" s="223">
        <v>0.28188999999999997</v>
      </c>
      <c r="E898" s="223">
        <v>9.759000000000001E-2</v>
      </c>
      <c r="F898" s="223">
        <v>8.410999999999999E-2</v>
      </c>
      <c r="G898" s="223">
        <v>3.6400000000000002E-2</v>
      </c>
      <c r="H898" s="223">
        <v>4.6870000000000002E-2</v>
      </c>
      <c r="I898" s="56">
        <v>5.5050000000000002E-2</v>
      </c>
      <c r="J898" s="56">
        <v>4.8639999999999996E-2</v>
      </c>
      <c r="K898" s="268">
        <v>6.96E-3</v>
      </c>
      <c r="L898" s="56">
        <v>3.0089999999999999E-2</v>
      </c>
      <c r="M898" s="56">
        <v>0</v>
      </c>
      <c r="N898" s="56">
        <v>0</v>
      </c>
      <c r="O898" s="56">
        <v>2.8399999999999996E-3</v>
      </c>
      <c r="P898" s="56">
        <v>3.3300000000000003E-2</v>
      </c>
      <c r="Q898" s="56">
        <v>6.7220000000000002E-2</v>
      </c>
      <c r="R898" s="56">
        <v>6.0899999999999999E-3</v>
      </c>
      <c r="S898" s="56">
        <v>0.11278000000000001</v>
      </c>
      <c r="T898" s="56">
        <v>3.007E-2</v>
      </c>
      <c r="U898" s="56">
        <v>4.36E-2</v>
      </c>
      <c r="V898" s="56">
        <v>0</v>
      </c>
      <c r="W898" s="266">
        <v>5.3400000000000704E-3</v>
      </c>
      <c r="X898" s="56">
        <v>3.5799999999999998E-3</v>
      </c>
      <c r="Y898" s="56">
        <v>0</v>
      </c>
      <c r="Z898" s="56">
        <v>0</v>
      </c>
      <c r="AA898" s="56">
        <v>0</v>
      </c>
      <c r="AB898" s="56">
        <v>0</v>
      </c>
      <c r="AC898" s="56">
        <v>7.5799999999999999E-3</v>
      </c>
      <c r="AE898" s="271">
        <f t="shared" ref="AE898:AE961" si="43">SUM(D898:AC898)</f>
        <v>1</v>
      </c>
      <c r="AG898" s="192">
        <f t="shared" ref="AG898:AG961" si="44">+SUM(Q898:AC898)</f>
        <v>0.27626000000000001</v>
      </c>
    </row>
    <row r="899" spans="1:33" x14ac:dyDescent="0.25">
      <c r="A899" s="1">
        <v>2016</v>
      </c>
      <c r="B899" s="1" t="s">
        <v>17</v>
      </c>
      <c r="C899" s="1" t="str">
        <f t="shared" si="42"/>
        <v>2016MBDefault</v>
      </c>
      <c r="D899" s="56">
        <v>0.28188999999999997</v>
      </c>
      <c r="E899" s="56">
        <v>9.759000000000001E-2</v>
      </c>
      <c r="F899" s="56">
        <v>8.410999999999999E-2</v>
      </c>
      <c r="G899" s="56">
        <v>3.6400000000000002E-2</v>
      </c>
      <c r="H899" s="56">
        <v>4.6870000000000002E-2</v>
      </c>
      <c r="I899" s="56">
        <v>5.5050000000000002E-2</v>
      </c>
      <c r="J899" s="56">
        <v>4.8639999999999996E-2</v>
      </c>
      <c r="K899" s="268">
        <v>6.96E-3</v>
      </c>
      <c r="L899" s="56">
        <v>3.0089999999999999E-2</v>
      </c>
      <c r="M899" s="56">
        <v>0</v>
      </c>
      <c r="N899" s="56">
        <v>0</v>
      </c>
      <c r="O899" s="56">
        <v>2.8399999999999996E-3</v>
      </c>
      <c r="P899" s="56">
        <v>3.3300000000000003E-2</v>
      </c>
      <c r="Q899" s="56">
        <v>6.7220000000000002E-2</v>
      </c>
      <c r="R899" s="56">
        <v>6.0899999999999999E-3</v>
      </c>
      <c r="S899" s="56">
        <v>0.11278000000000001</v>
      </c>
      <c r="T899" s="56">
        <v>3.007E-2</v>
      </c>
      <c r="U899" s="56">
        <v>4.36E-2</v>
      </c>
      <c r="V899" s="56">
        <v>0</v>
      </c>
      <c r="W899" s="266">
        <v>5.3400000000000704E-3</v>
      </c>
      <c r="X899" s="56">
        <v>3.5799999999999998E-3</v>
      </c>
      <c r="Y899" s="56">
        <v>0</v>
      </c>
      <c r="Z899" s="56">
        <v>0</v>
      </c>
      <c r="AA899" s="56">
        <v>0</v>
      </c>
      <c r="AB899" s="56">
        <v>0</v>
      </c>
      <c r="AC899" s="56">
        <v>7.5799999999999999E-3</v>
      </c>
      <c r="AE899" s="271">
        <f t="shared" si="43"/>
        <v>1</v>
      </c>
      <c r="AG899" s="192">
        <f t="shared" si="44"/>
        <v>0.27626000000000001</v>
      </c>
    </row>
    <row r="900" spans="1:33" x14ac:dyDescent="0.25">
      <c r="A900" s="1">
        <v>2008</v>
      </c>
      <c r="B900" s="1" t="s">
        <v>20</v>
      </c>
      <c r="C900" s="1" t="str">
        <f t="shared" si="42"/>
        <v>2008NBDefault</v>
      </c>
      <c r="D900" s="280">
        <v>0.19142000000000001</v>
      </c>
      <c r="E900" s="280">
        <v>0.13241</v>
      </c>
      <c r="F900" s="280">
        <v>4.8550000000000003E-2</v>
      </c>
      <c r="G900" s="280">
        <v>9.9540000000000003E-2</v>
      </c>
      <c r="H900" s="280">
        <v>2.1110000000000004E-2</v>
      </c>
      <c r="I900" s="280">
        <v>3.4360000000000002E-2</v>
      </c>
      <c r="J900" s="280">
        <v>3.2070000000000001E-2</v>
      </c>
      <c r="K900" s="281">
        <v>1.0880000000000001E-2</v>
      </c>
      <c r="L900" s="280">
        <v>6.1509999999999995E-2</v>
      </c>
      <c r="M900" s="280">
        <v>0</v>
      </c>
      <c r="N900" s="280">
        <v>0</v>
      </c>
      <c r="O900" s="280">
        <v>3.6240000000000001E-2</v>
      </c>
      <c r="P900" s="280">
        <v>4.4749999999999998E-2</v>
      </c>
      <c r="Q900" s="280">
        <v>0.10489000000000001</v>
      </c>
      <c r="R900" s="280">
        <v>8.1300000000000001E-3</v>
      </c>
      <c r="S900" s="280">
        <v>8.9719999999999994E-2</v>
      </c>
      <c r="T900" s="280">
        <v>2.9780000000000001E-2</v>
      </c>
      <c r="U900" s="280">
        <v>3.79E-3</v>
      </c>
      <c r="V900" s="280">
        <v>0</v>
      </c>
      <c r="W900" s="281">
        <v>1.136999999999995E-2</v>
      </c>
      <c r="X900" s="280">
        <v>1.328E-2</v>
      </c>
      <c r="Y900" s="280">
        <v>0</v>
      </c>
      <c r="Z900" s="280">
        <v>0</v>
      </c>
      <c r="AA900" s="280">
        <v>0</v>
      </c>
      <c r="AB900" s="280">
        <v>0</v>
      </c>
      <c r="AC900" s="280">
        <v>2.6200000000000001E-2</v>
      </c>
      <c r="AD900" s="51"/>
      <c r="AE900" s="271">
        <f t="shared" si="43"/>
        <v>1</v>
      </c>
      <c r="AG900" s="192">
        <f t="shared" si="44"/>
        <v>0.28715999999999997</v>
      </c>
    </row>
    <row r="901" spans="1:33" x14ac:dyDescent="0.25">
      <c r="A901" s="1">
        <v>2009</v>
      </c>
      <c r="B901" s="1" t="s">
        <v>20</v>
      </c>
      <c r="C901" s="1" t="str">
        <f t="shared" si="42"/>
        <v>2009NBDefault</v>
      </c>
      <c r="D901" s="56">
        <v>0.19142000000000001</v>
      </c>
      <c r="E901" s="56">
        <v>0.13241</v>
      </c>
      <c r="F901" s="56">
        <v>4.8550000000000003E-2</v>
      </c>
      <c r="G901" s="56">
        <v>9.9540000000000003E-2</v>
      </c>
      <c r="H901" s="56">
        <v>2.1110000000000004E-2</v>
      </c>
      <c r="I901" s="56">
        <v>3.4360000000000002E-2</v>
      </c>
      <c r="J901" s="56">
        <v>3.2070000000000001E-2</v>
      </c>
      <c r="K901" s="268">
        <v>1.0880000000000001E-2</v>
      </c>
      <c r="L901" s="56">
        <v>6.1509999999999995E-2</v>
      </c>
      <c r="M901" s="56">
        <v>0</v>
      </c>
      <c r="N901" s="56">
        <v>0</v>
      </c>
      <c r="O901" s="56">
        <v>3.6240000000000001E-2</v>
      </c>
      <c r="P901" s="56">
        <v>4.4749999999999998E-2</v>
      </c>
      <c r="Q901" s="56">
        <v>0.10489000000000001</v>
      </c>
      <c r="R901" s="56">
        <v>8.1300000000000001E-3</v>
      </c>
      <c r="S901" s="56">
        <v>8.9719999999999994E-2</v>
      </c>
      <c r="T901" s="56">
        <v>2.9780000000000001E-2</v>
      </c>
      <c r="U901" s="56">
        <v>3.79E-3</v>
      </c>
      <c r="V901" s="56">
        <v>0</v>
      </c>
      <c r="W901" s="266">
        <v>1.136999999999995E-2</v>
      </c>
      <c r="X901" s="56">
        <v>1.328E-2</v>
      </c>
      <c r="Y901" s="56">
        <v>0</v>
      </c>
      <c r="Z901" s="56">
        <v>0</v>
      </c>
      <c r="AA901" s="56">
        <v>0</v>
      </c>
      <c r="AB901" s="56">
        <v>0</v>
      </c>
      <c r="AC901" s="56">
        <v>2.6200000000000001E-2</v>
      </c>
      <c r="AD901" s="51"/>
      <c r="AE901" s="271">
        <f t="shared" si="43"/>
        <v>1</v>
      </c>
      <c r="AG901" s="192">
        <f t="shared" si="44"/>
        <v>0.28715999999999997</v>
      </c>
    </row>
    <row r="902" spans="1:33" x14ac:dyDescent="0.25">
      <c r="A902" s="1">
        <v>2010</v>
      </c>
      <c r="B902" s="1" t="s">
        <v>20</v>
      </c>
      <c r="C902" s="1" t="str">
        <f t="shared" si="42"/>
        <v>2010NBDefault</v>
      </c>
      <c r="D902" s="56">
        <v>0.19142000000000001</v>
      </c>
      <c r="E902" s="56">
        <v>0.13241</v>
      </c>
      <c r="F902" s="56">
        <v>4.8550000000000003E-2</v>
      </c>
      <c r="G902" s="56">
        <v>9.9540000000000003E-2</v>
      </c>
      <c r="H902" s="56">
        <v>2.1110000000000004E-2</v>
      </c>
      <c r="I902" s="56">
        <v>3.4360000000000002E-2</v>
      </c>
      <c r="J902" s="56">
        <v>3.2070000000000001E-2</v>
      </c>
      <c r="K902" s="268">
        <v>1.0880000000000001E-2</v>
      </c>
      <c r="L902" s="56">
        <v>6.1509999999999995E-2</v>
      </c>
      <c r="M902" s="56">
        <v>0</v>
      </c>
      <c r="N902" s="56">
        <v>0</v>
      </c>
      <c r="O902" s="56">
        <v>3.6240000000000001E-2</v>
      </c>
      <c r="P902" s="56">
        <v>4.4749999999999998E-2</v>
      </c>
      <c r="Q902" s="56">
        <v>0.10489000000000001</v>
      </c>
      <c r="R902" s="56">
        <v>8.1300000000000001E-3</v>
      </c>
      <c r="S902" s="56">
        <v>8.9719999999999994E-2</v>
      </c>
      <c r="T902" s="56">
        <v>2.9780000000000001E-2</v>
      </c>
      <c r="U902" s="56">
        <v>3.79E-3</v>
      </c>
      <c r="V902" s="56">
        <v>0</v>
      </c>
      <c r="W902" s="266">
        <v>1.136999999999995E-2</v>
      </c>
      <c r="X902" s="56">
        <v>1.328E-2</v>
      </c>
      <c r="Y902" s="56">
        <v>0</v>
      </c>
      <c r="Z902" s="56">
        <v>0</v>
      </c>
      <c r="AA902" s="56">
        <v>0</v>
      </c>
      <c r="AB902" s="56">
        <v>0</v>
      </c>
      <c r="AC902" s="56">
        <v>2.6200000000000001E-2</v>
      </c>
      <c r="AD902" s="51"/>
      <c r="AE902" s="271">
        <f t="shared" si="43"/>
        <v>1</v>
      </c>
      <c r="AG902" s="192">
        <f t="shared" si="44"/>
        <v>0.28715999999999997</v>
      </c>
    </row>
    <row r="903" spans="1:33" x14ac:dyDescent="0.25">
      <c r="A903" s="1">
        <v>2011</v>
      </c>
      <c r="B903" s="1" t="s">
        <v>20</v>
      </c>
      <c r="C903" s="1" t="str">
        <f t="shared" si="42"/>
        <v>2011NBDefault</v>
      </c>
      <c r="D903" s="56">
        <v>0.19142000000000001</v>
      </c>
      <c r="E903" s="56">
        <v>0.13241</v>
      </c>
      <c r="F903" s="56">
        <v>4.8550000000000003E-2</v>
      </c>
      <c r="G903" s="56">
        <v>9.9540000000000003E-2</v>
      </c>
      <c r="H903" s="56">
        <v>2.1110000000000004E-2</v>
      </c>
      <c r="I903" s="56">
        <v>3.4360000000000002E-2</v>
      </c>
      <c r="J903" s="56">
        <v>3.2070000000000001E-2</v>
      </c>
      <c r="K903" s="268">
        <v>1.0880000000000001E-2</v>
      </c>
      <c r="L903" s="56">
        <v>6.1509999999999995E-2</v>
      </c>
      <c r="M903" s="56">
        <v>0</v>
      </c>
      <c r="N903" s="56">
        <v>0</v>
      </c>
      <c r="O903" s="56">
        <v>3.6240000000000001E-2</v>
      </c>
      <c r="P903" s="56">
        <v>4.4749999999999998E-2</v>
      </c>
      <c r="Q903" s="56">
        <v>0.10489000000000001</v>
      </c>
      <c r="R903" s="56">
        <v>8.1300000000000001E-3</v>
      </c>
      <c r="S903" s="56">
        <v>8.9719999999999994E-2</v>
      </c>
      <c r="T903" s="56">
        <v>2.9780000000000001E-2</v>
      </c>
      <c r="U903" s="56">
        <v>3.79E-3</v>
      </c>
      <c r="V903" s="56">
        <v>0</v>
      </c>
      <c r="W903" s="266">
        <v>1.136999999999995E-2</v>
      </c>
      <c r="X903" s="56">
        <v>1.328E-2</v>
      </c>
      <c r="Y903" s="56">
        <v>0</v>
      </c>
      <c r="Z903" s="56">
        <v>0</v>
      </c>
      <c r="AA903" s="56">
        <v>0</v>
      </c>
      <c r="AB903" s="56">
        <v>0</v>
      </c>
      <c r="AC903" s="56">
        <v>2.6200000000000001E-2</v>
      </c>
      <c r="AD903" s="51"/>
      <c r="AE903" s="271">
        <f t="shared" si="43"/>
        <v>1</v>
      </c>
      <c r="AG903" s="192">
        <f t="shared" si="44"/>
        <v>0.28715999999999997</v>
      </c>
    </row>
    <row r="904" spans="1:33" x14ac:dyDescent="0.25">
      <c r="A904" s="1">
        <v>2012</v>
      </c>
      <c r="B904" s="1" t="s">
        <v>20</v>
      </c>
      <c r="C904" s="1" t="str">
        <f t="shared" si="42"/>
        <v>2012NBDefault</v>
      </c>
      <c r="D904" s="56">
        <v>0.19142000000000001</v>
      </c>
      <c r="E904" s="56">
        <v>0.13241</v>
      </c>
      <c r="F904" s="56">
        <v>4.8550000000000003E-2</v>
      </c>
      <c r="G904" s="56">
        <v>9.9540000000000003E-2</v>
      </c>
      <c r="H904" s="56">
        <v>2.1110000000000004E-2</v>
      </c>
      <c r="I904" s="56">
        <v>3.4360000000000002E-2</v>
      </c>
      <c r="J904" s="56">
        <v>3.2070000000000001E-2</v>
      </c>
      <c r="K904" s="268">
        <v>1.0880000000000001E-2</v>
      </c>
      <c r="L904" s="56">
        <v>6.1509999999999995E-2</v>
      </c>
      <c r="M904" s="56">
        <v>0</v>
      </c>
      <c r="N904" s="56">
        <v>0</v>
      </c>
      <c r="O904" s="56">
        <v>3.6240000000000001E-2</v>
      </c>
      <c r="P904" s="56">
        <v>4.4749999999999998E-2</v>
      </c>
      <c r="Q904" s="56">
        <v>0.10489000000000001</v>
      </c>
      <c r="R904" s="56">
        <v>8.1300000000000001E-3</v>
      </c>
      <c r="S904" s="56">
        <v>8.9719999999999994E-2</v>
      </c>
      <c r="T904" s="56">
        <v>2.9780000000000001E-2</v>
      </c>
      <c r="U904" s="56">
        <v>3.79E-3</v>
      </c>
      <c r="V904" s="56">
        <v>0</v>
      </c>
      <c r="W904" s="266">
        <v>1.136999999999995E-2</v>
      </c>
      <c r="X904" s="56">
        <v>1.328E-2</v>
      </c>
      <c r="Y904" s="56">
        <v>0</v>
      </c>
      <c r="Z904" s="56">
        <v>0</v>
      </c>
      <c r="AA904" s="56">
        <v>0</v>
      </c>
      <c r="AB904" s="56">
        <v>0</v>
      </c>
      <c r="AC904" s="56">
        <v>2.6200000000000001E-2</v>
      </c>
      <c r="AD904" s="51"/>
      <c r="AE904" s="271">
        <f t="shared" si="43"/>
        <v>1</v>
      </c>
      <c r="AG904" s="192">
        <f t="shared" si="44"/>
        <v>0.28715999999999997</v>
      </c>
    </row>
    <row r="905" spans="1:33" x14ac:dyDescent="0.25">
      <c r="A905" s="1">
        <v>2013</v>
      </c>
      <c r="B905" s="1" t="s">
        <v>20</v>
      </c>
      <c r="C905" s="1" t="str">
        <f t="shared" si="42"/>
        <v>2013NBDefault</v>
      </c>
      <c r="D905" s="223">
        <v>0.19142000000000001</v>
      </c>
      <c r="E905" s="223">
        <v>0.13241</v>
      </c>
      <c r="F905" s="223">
        <v>4.8550000000000003E-2</v>
      </c>
      <c r="G905" s="223">
        <v>9.9540000000000003E-2</v>
      </c>
      <c r="H905" s="223">
        <v>2.1110000000000004E-2</v>
      </c>
      <c r="I905" s="56">
        <v>3.4360000000000002E-2</v>
      </c>
      <c r="J905" s="56">
        <v>3.2070000000000001E-2</v>
      </c>
      <c r="K905" s="268">
        <v>1.0880000000000001E-2</v>
      </c>
      <c r="L905" s="56">
        <v>6.1509999999999995E-2</v>
      </c>
      <c r="M905" s="56">
        <v>0</v>
      </c>
      <c r="N905" s="56">
        <v>0</v>
      </c>
      <c r="O905" s="56">
        <v>3.6240000000000001E-2</v>
      </c>
      <c r="P905" s="56">
        <v>4.4749999999999998E-2</v>
      </c>
      <c r="Q905" s="56">
        <v>0.10489000000000001</v>
      </c>
      <c r="R905" s="56">
        <v>8.1300000000000001E-3</v>
      </c>
      <c r="S905" s="56">
        <v>8.9719999999999994E-2</v>
      </c>
      <c r="T905" s="56">
        <v>2.9780000000000001E-2</v>
      </c>
      <c r="U905" s="56">
        <v>3.79E-3</v>
      </c>
      <c r="V905" s="56">
        <v>0</v>
      </c>
      <c r="W905" s="266">
        <v>1.136999999999995E-2</v>
      </c>
      <c r="X905" s="56">
        <v>1.328E-2</v>
      </c>
      <c r="Y905" s="56">
        <v>0</v>
      </c>
      <c r="Z905" s="56">
        <v>0</v>
      </c>
      <c r="AA905" s="56">
        <v>0</v>
      </c>
      <c r="AB905" s="56">
        <v>0</v>
      </c>
      <c r="AC905" s="56">
        <v>2.6200000000000001E-2</v>
      </c>
      <c r="AE905" s="271">
        <f t="shared" si="43"/>
        <v>1</v>
      </c>
      <c r="AG905" s="192">
        <f t="shared" si="44"/>
        <v>0.28715999999999997</v>
      </c>
    </row>
    <row r="906" spans="1:33" x14ac:dyDescent="0.25">
      <c r="A906" s="1">
        <v>2014</v>
      </c>
      <c r="B906" s="1" t="s">
        <v>20</v>
      </c>
      <c r="C906" s="1" t="str">
        <f t="shared" si="42"/>
        <v>2014NBDefault</v>
      </c>
      <c r="D906" s="56">
        <v>0.19142000000000001</v>
      </c>
      <c r="E906" s="56">
        <v>0.13241</v>
      </c>
      <c r="F906" s="56">
        <v>4.8550000000000003E-2</v>
      </c>
      <c r="G906" s="56">
        <v>9.9540000000000003E-2</v>
      </c>
      <c r="H906" s="56">
        <v>2.1110000000000004E-2</v>
      </c>
      <c r="I906" s="56">
        <v>3.4360000000000002E-2</v>
      </c>
      <c r="J906" s="56">
        <v>3.2070000000000001E-2</v>
      </c>
      <c r="K906" s="268">
        <v>1.0880000000000001E-2</v>
      </c>
      <c r="L906" s="56">
        <v>6.1509999999999995E-2</v>
      </c>
      <c r="M906" s="56">
        <v>0</v>
      </c>
      <c r="N906" s="56">
        <v>0</v>
      </c>
      <c r="O906" s="56">
        <v>3.6240000000000001E-2</v>
      </c>
      <c r="P906" s="56">
        <v>4.4749999999999998E-2</v>
      </c>
      <c r="Q906" s="56">
        <v>0.10489000000000001</v>
      </c>
      <c r="R906" s="56">
        <v>8.1300000000000001E-3</v>
      </c>
      <c r="S906" s="56">
        <v>8.9719999999999994E-2</v>
      </c>
      <c r="T906" s="56">
        <v>2.9780000000000001E-2</v>
      </c>
      <c r="U906" s="56">
        <v>3.79E-3</v>
      </c>
      <c r="V906" s="56">
        <v>0</v>
      </c>
      <c r="W906" s="266">
        <v>1.136999999999995E-2</v>
      </c>
      <c r="X906" s="56">
        <v>1.328E-2</v>
      </c>
      <c r="Y906" s="56">
        <v>0</v>
      </c>
      <c r="Z906" s="56">
        <v>0</v>
      </c>
      <c r="AA906" s="56">
        <v>0</v>
      </c>
      <c r="AB906" s="56">
        <v>0</v>
      </c>
      <c r="AC906" s="56">
        <v>2.6200000000000001E-2</v>
      </c>
      <c r="AE906" s="271">
        <f t="shared" si="43"/>
        <v>1</v>
      </c>
      <c r="AG906" s="192">
        <f t="shared" si="44"/>
        <v>0.28715999999999997</v>
      </c>
    </row>
    <row r="907" spans="1:33" x14ac:dyDescent="0.25">
      <c r="A907" s="1">
        <v>2015</v>
      </c>
      <c r="B907" s="1" t="s">
        <v>20</v>
      </c>
      <c r="C907" s="1" t="str">
        <f t="shared" si="42"/>
        <v>2015NBDefault</v>
      </c>
      <c r="D907" s="56">
        <v>0.19142000000000001</v>
      </c>
      <c r="E907" s="56">
        <v>0.13241</v>
      </c>
      <c r="F907" s="56">
        <v>4.8550000000000003E-2</v>
      </c>
      <c r="G907" s="56">
        <v>9.9540000000000003E-2</v>
      </c>
      <c r="H907" s="56">
        <v>2.1110000000000004E-2</v>
      </c>
      <c r="I907" s="56">
        <v>3.4360000000000002E-2</v>
      </c>
      <c r="J907" s="56">
        <v>3.2070000000000001E-2</v>
      </c>
      <c r="K907" s="268">
        <v>1.0880000000000001E-2</v>
      </c>
      <c r="L907" s="56">
        <v>6.1509999999999995E-2</v>
      </c>
      <c r="M907" s="56">
        <v>0</v>
      </c>
      <c r="N907" s="56">
        <v>0</v>
      </c>
      <c r="O907" s="56">
        <v>3.6240000000000001E-2</v>
      </c>
      <c r="P907" s="56">
        <v>4.4749999999999998E-2</v>
      </c>
      <c r="Q907" s="56">
        <v>0.10489000000000001</v>
      </c>
      <c r="R907" s="56">
        <v>8.1300000000000001E-3</v>
      </c>
      <c r="S907" s="56">
        <v>8.9719999999999994E-2</v>
      </c>
      <c r="T907" s="56">
        <v>2.9780000000000001E-2</v>
      </c>
      <c r="U907" s="56">
        <v>3.79E-3</v>
      </c>
      <c r="V907" s="56">
        <v>0</v>
      </c>
      <c r="W907" s="266">
        <v>1.136999999999995E-2</v>
      </c>
      <c r="X907" s="56">
        <v>1.328E-2</v>
      </c>
      <c r="Y907" s="56">
        <v>0</v>
      </c>
      <c r="Z907" s="56">
        <v>0</v>
      </c>
      <c r="AA907" s="56">
        <v>0</v>
      </c>
      <c r="AB907" s="56">
        <v>0</v>
      </c>
      <c r="AC907" s="56">
        <v>2.6200000000000001E-2</v>
      </c>
      <c r="AE907" s="271">
        <f t="shared" si="43"/>
        <v>1</v>
      </c>
      <c r="AG907" s="192">
        <f t="shared" si="44"/>
        <v>0.28715999999999997</v>
      </c>
    </row>
    <row r="908" spans="1:33" x14ac:dyDescent="0.25">
      <c r="A908" s="1">
        <v>2016</v>
      </c>
      <c r="B908" s="1" t="s">
        <v>20</v>
      </c>
      <c r="C908" s="1" t="str">
        <f t="shared" si="42"/>
        <v>2016NBDefault</v>
      </c>
      <c r="D908" s="56">
        <v>0.19142000000000001</v>
      </c>
      <c r="E908" s="56">
        <v>0.13241</v>
      </c>
      <c r="F908" s="56">
        <v>4.8550000000000003E-2</v>
      </c>
      <c r="G908" s="56">
        <v>9.9540000000000003E-2</v>
      </c>
      <c r="H908" s="56">
        <v>2.1110000000000004E-2</v>
      </c>
      <c r="I908" s="56">
        <v>3.4360000000000002E-2</v>
      </c>
      <c r="J908" s="56">
        <v>3.2070000000000001E-2</v>
      </c>
      <c r="K908" s="268">
        <v>1.0880000000000001E-2</v>
      </c>
      <c r="L908" s="56">
        <v>6.1509999999999995E-2</v>
      </c>
      <c r="M908" s="56">
        <v>0</v>
      </c>
      <c r="N908" s="56">
        <v>0</v>
      </c>
      <c r="O908" s="56">
        <v>3.6240000000000001E-2</v>
      </c>
      <c r="P908" s="56">
        <v>4.4749999999999998E-2</v>
      </c>
      <c r="Q908" s="56">
        <v>0.10489000000000001</v>
      </c>
      <c r="R908" s="56">
        <v>8.1300000000000001E-3</v>
      </c>
      <c r="S908" s="56">
        <v>8.9719999999999994E-2</v>
      </c>
      <c r="T908" s="56">
        <v>2.9780000000000001E-2</v>
      </c>
      <c r="U908" s="56">
        <v>3.79E-3</v>
      </c>
      <c r="V908" s="56">
        <v>0</v>
      </c>
      <c r="W908" s="266">
        <v>1.136999999999995E-2</v>
      </c>
      <c r="X908" s="56">
        <v>1.328E-2</v>
      </c>
      <c r="Y908" s="56">
        <v>0</v>
      </c>
      <c r="Z908" s="56">
        <v>0</v>
      </c>
      <c r="AA908" s="56">
        <v>0</v>
      </c>
      <c r="AB908" s="56">
        <v>0</v>
      </c>
      <c r="AC908" s="56">
        <v>2.6200000000000001E-2</v>
      </c>
      <c r="AE908" s="271">
        <f t="shared" si="43"/>
        <v>1</v>
      </c>
      <c r="AG908" s="192">
        <f t="shared" si="44"/>
        <v>0.28715999999999997</v>
      </c>
    </row>
    <row r="909" spans="1:33" x14ac:dyDescent="0.25">
      <c r="A909" s="1">
        <v>2008</v>
      </c>
      <c r="B909" s="1" t="s">
        <v>21</v>
      </c>
      <c r="C909" s="1" t="str">
        <f t="shared" si="42"/>
        <v>2008NLDefault</v>
      </c>
      <c r="D909" s="56">
        <v>0.22605</v>
      </c>
      <c r="E909" s="56">
        <v>0.10829000000000001</v>
      </c>
      <c r="F909" s="56">
        <v>9.7769999999999996E-2</v>
      </c>
      <c r="G909" s="56">
        <v>0.13284000000000001</v>
      </c>
      <c r="H909" s="56">
        <v>9.6890000000000004E-2</v>
      </c>
      <c r="I909" s="56">
        <v>1.9009999999999999E-2</v>
      </c>
      <c r="J909" s="56">
        <v>2.0840000000000001E-2</v>
      </c>
      <c r="K909" s="268">
        <v>8.1700000000000002E-3</v>
      </c>
      <c r="L909" s="56">
        <v>1.6420000000000001E-2</v>
      </c>
      <c r="M909" s="56">
        <v>0</v>
      </c>
      <c r="N909" s="56">
        <v>0</v>
      </c>
      <c r="O909" s="56">
        <v>3.8900000000000002E-3</v>
      </c>
      <c r="P909" s="56">
        <v>3.0360000000000002E-2</v>
      </c>
      <c r="Q909" s="56">
        <v>5.67E-2</v>
      </c>
      <c r="R909" s="56">
        <v>5.6200000000000009E-3</v>
      </c>
      <c r="S909" s="56">
        <v>8.1310000000000007E-2</v>
      </c>
      <c r="T909" s="56">
        <v>3.739E-2</v>
      </c>
      <c r="U909" s="56">
        <v>2.2280000000000001E-2</v>
      </c>
      <c r="V909" s="56">
        <v>0</v>
      </c>
      <c r="W909" s="266">
        <v>9.6800000000000358E-3</v>
      </c>
      <c r="X909" s="56">
        <v>5.0699999999999999E-3</v>
      </c>
      <c r="Y909" s="56">
        <v>0</v>
      </c>
      <c r="Z909" s="56">
        <v>0</v>
      </c>
      <c r="AA909" s="56">
        <v>0</v>
      </c>
      <c r="AB909" s="56">
        <v>0</v>
      </c>
      <c r="AC909" s="56">
        <v>2.1419999999999998E-2</v>
      </c>
      <c r="AE909" s="271">
        <f t="shared" si="43"/>
        <v>1</v>
      </c>
      <c r="AG909" s="192">
        <f t="shared" si="44"/>
        <v>0.23947000000000004</v>
      </c>
    </row>
    <row r="910" spans="1:33" x14ac:dyDescent="0.25">
      <c r="A910" s="1">
        <v>2009</v>
      </c>
      <c r="B910" s="1" t="s">
        <v>21</v>
      </c>
      <c r="C910" s="1" t="str">
        <f t="shared" si="42"/>
        <v>2009NLDefault</v>
      </c>
      <c r="D910" s="56">
        <v>0.22605</v>
      </c>
      <c r="E910" s="56">
        <v>0.10829000000000001</v>
      </c>
      <c r="F910" s="56">
        <v>9.7769999999999996E-2</v>
      </c>
      <c r="G910" s="56">
        <v>0.13284000000000001</v>
      </c>
      <c r="H910" s="56">
        <v>9.6890000000000004E-2</v>
      </c>
      <c r="I910" s="56">
        <v>1.9009999999999999E-2</v>
      </c>
      <c r="J910" s="56">
        <v>2.0840000000000001E-2</v>
      </c>
      <c r="K910" s="268">
        <v>8.1700000000000002E-3</v>
      </c>
      <c r="L910" s="56">
        <v>1.6420000000000001E-2</v>
      </c>
      <c r="M910" s="56">
        <v>0</v>
      </c>
      <c r="N910" s="56">
        <v>0</v>
      </c>
      <c r="O910" s="56">
        <v>3.8900000000000002E-3</v>
      </c>
      <c r="P910" s="56">
        <v>3.0360000000000002E-2</v>
      </c>
      <c r="Q910" s="56">
        <v>5.67E-2</v>
      </c>
      <c r="R910" s="56">
        <v>5.6200000000000009E-3</v>
      </c>
      <c r="S910" s="56">
        <v>8.1310000000000007E-2</v>
      </c>
      <c r="T910" s="56">
        <v>3.739E-2</v>
      </c>
      <c r="U910" s="56">
        <v>2.2280000000000001E-2</v>
      </c>
      <c r="V910" s="56">
        <v>0</v>
      </c>
      <c r="W910" s="266">
        <v>9.6800000000000358E-3</v>
      </c>
      <c r="X910" s="56">
        <v>5.0699999999999999E-3</v>
      </c>
      <c r="Y910" s="56">
        <v>0</v>
      </c>
      <c r="Z910" s="56">
        <v>0</v>
      </c>
      <c r="AA910" s="56">
        <v>0</v>
      </c>
      <c r="AB910" s="56">
        <v>0</v>
      </c>
      <c r="AC910" s="56">
        <v>2.1419999999999998E-2</v>
      </c>
      <c r="AE910" s="271">
        <f t="shared" si="43"/>
        <v>1</v>
      </c>
      <c r="AG910" s="192">
        <f t="shared" si="44"/>
        <v>0.23947000000000004</v>
      </c>
    </row>
    <row r="911" spans="1:33" x14ac:dyDescent="0.25">
      <c r="A911" s="1">
        <v>2010</v>
      </c>
      <c r="B911" s="1" t="s">
        <v>21</v>
      </c>
      <c r="C911" s="1" t="str">
        <f t="shared" si="42"/>
        <v>2010NLDefault</v>
      </c>
      <c r="D911" s="223">
        <v>0.22605</v>
      </c>
      <c r="E911" s="223">
        <v>0.10829000000000001</v>
      </c>
      <c r="F911" s="223">
        <v>9.7769999999999996E-2</v>
      </c>
      <c r="G911" s="223">
        <v>0.13284000000000001</v>
      </c>
      <c r="H911" s="223">
        <v>9.6890000000000004E-2</v>
      </c>
      <c r="I911" s="56">
        <v>1.9009999999999999E-2</v>
      </c>
      <c r="J911" s="56">
        <v>2.0840000000000001E-2</v>
      </c>
      <c r="K911" s="268">
        <v>8.1700000000000002E-3</v>
      </c>
      <c r="L911" s="56">
        <v>1.6420000000000001E-2</v>
      </c>
      <c r="M911" s="56">
        <v>0</v>
      </c>
      <c r="N911" s="56">
        <v>0</v>
      </c>
      <c r="O911" s="56">
        <v>3.8900000000000002E-3</v>
      </c>
      <c r="P911" s="56">
        <v>3.0360000000000002E-2</v>
      </c>
      <c r="Q911" s="56">
        <v>5.67E-2</v>
      </c>
      <c r="R911" s="56">
        <v>5.6200000000000009E-3</v>
      </c>
      <c r="S911" s="56">
        <v>8.1310000000000007E-2</v>
      </c>
      <c r="T911" s="56">
        <v>3.739E-2</v>
      </c>
      <c r="U911" s="56">
        <v>2.2280000000000001E-2</v>
      </c>
      <c r="V911" s="56">
        <v>0</v>
      </c>
      <c r="W911" s="266">
        <v>9.6800000000000358E-3</v>
      </c>
      <c r="X911" s="56">
        <v>5.0699999999999999E-3</v>
      </c>
      <c r="Y911" s="56">
        <v>0</v>
      </c>
      <c r="Z911" s="56">
        <v>0</v>
      </c>
      <c r="AA911" s="56">
        <v>0</v>
      </c>
      <c r="AB911" s="56">
        <v>0</v>
      </c>
      <c r="AC911" s="56">
        <v>2.1419999999999998E-2</v>
      </c>
      <c r="AE911" s="271">
        <f t="shared" si="43"/>
        <v>1</v>
      </c>
      <c r="AG911" s="192">
        <f t="shared" si="44"/>
        <v>0.23947000000000004</v>
      </c>
    </row>
    <row r="912" spans="1:33" x14ac:dyDescent="0.25">
      <c r="A912" s="1">
        <v>2011</v>
      </c>
      <c r="B912" s="1" t="s">
        <v>21</v>
      </c>
      <c r="C912" s="1" t="str">
        <f t="shared" si="42"/>
        <v>2011NLDefault</v>
      </c>
      <c r="D912" s="56">
        <v>0.22605</v>
      </c>
      <c r="E912" s="56">
        <v>0.10829000000000001</v>
      </c>
      <c r="F912" s="56">
        <v>9.7769999999999996E-2</v>
      </c>
      <c r="G912" s="56">
        <v>0.13284000000000001</v>
      </c>
      <c r="H912" s="56">
        <v>9.6890000000000004E-2</v>
      </c>
      <c r="I912" s="56">
        <v>1.9009999999999999E-2</v>
      </c>
      <c r="J912" s="56">
        <v>2.0840000000000001E-2</v>
      </c>
      <c r="K912" s="268">
        <v>8.1700000000000002E-3</v>
      </c>
      <c r="L912" s="56">
        <v>1.6420000000000001E-2</v>
      </c>
      <c r="M912" s="56">
        <v>0</v>
      </c>
      <c r="N912" s="56">
        <v>0</v>
      </c>
      <c r="O912" s="56">
        <v>3.8900000000000002E-3</v>
      </c>
      <c r="P912" s="56">
        <v>3.0360000000000002E-2</v>
      </c>
      <c r="Q912" s="56">
        <v>5.67E-2</v>
      </c>
      <c r="R912" s="56">
        <v>5.6200000000000009E-3</v>
      </c>
      <c r="S912" s="56">
        <v>8.1310000000000007E-2</v>
      </c>
      <c r="T912" s="56">
        <v>3.739E-2</v>
      </c>
      <c r="U912" s="56">
        <v>2.2280000000000001E-2</v>
      </c>
      <c r="V912" s="56">
        <v>0</v>
      </c>
      <c r="W912" s="266">
        <v>9.6800000000000358E-3</v>
      </c>
      <c r="X912" s="56">
        <v>5.0699999999999999E-3</v>
      </c>
      <c r="Y912" s="56">
        <v>0</v>
      </c>
      <c r="Z912" s="56">
        <v>0</v>
      </c>
      <c r="AA912" s="56">
        <v>0</v>
      </c>
      <c r="AB912" s="56">
        <v>0</v>
      </c>
      <c r="AC912" s="56">
        <v>2.1419999999999998E-2</v>
      </c>
      <c r="AE912" s="271">
        <f t="shared" si="43"/>
        <v>1</v>
      </c>
      <c r="AG912" s="192">
        <f t="shared" si="44"/>
        <v>0.23947000000000004</v>
      </c>
    </row>
    <row r="913" spans="1:33" x14ac:dyDescent="0.25">
      <c r="A913" s="1">
        <v>2012</v>
      </c>
      <c r="B913" s="1" t="s">
        <v>21</v>
      </c>
      <c r="C913" s="1" t="str">
        <f t="shared" si="42"/>
        <v>2012NLDefault</v>
      </c>
      <c r="D913" s="56">
        <v>0.22605</v>
      </c>
      <c r="E913" s="56">
        <v>0.10829000000000001</v>
      </c>
      <c r="F913" s="56">
        <v>9.7769999999999996E-2</v>
      </c>
      <c r="G913" s="56">
        <v>0.13284000000000001</v>
      </c>
      <c r="H913" s="56">
        <v>9.6890000000000004E-2</v>
      </c>
      <c r="I913" s="56">
        <v>1.9009999999999999E-2</v>
      </c>
      <c r="J913" s="56">
        <v>2.0840000000000001E-2</v>
      </c>
      <c r="K913" s="268">
        <v>8.1700000000000002E-3</v>
      </c>
      <c r="L913" s="56">
        <v>1.6420000000000001E-2</v>
      </c>
      <c r="M913" s="56">
        <v>0</v>
      </c>
      <c r="N913" s="56">
        <v>0</v>
      </c>
      <c r="O913" s="56">
        <v>3.8900000000000002E-3</v>
      </c>
      <c r="P913" s="56">
        <v>3.0360000000000002E-2</v>
      </c>
      <c r="Q913" s="56">
        <v>5.67E-2</v>
      </c>
      <c r="R913" s="56">
        <v>5.6200000000000009E-3</v>
      </c>
      <c r="S913" s="56">
        <v>8.1310000000000007E-2</v>
      </c>
      <c r="T913" s="56">
        <v>3.739E-2</v>
      </c>
      <c r="U913" s="56">
        <v>2.2280000000000001E-2</v>
      </c>
      <c r="V913" s="56">
        <v>0</v>
      </c>
      <c r="W913" s="266">
        <v>9.6800000000000358E-3</v>
      </c>
      <c r="X913" s="56">
        <v>5.0699999999999999E-3</v>
      </c>
      <c r="Y913" s="56">
        <v>0</v>
      </c>
      <c r="Z913" s="56">
        <v>0</v>
      </c>
      <c r="AA913" s="56">
        <v>0</v>
      </c>
      <c r="AB913" s="56">
        <v>0</v>
      </c>
      <c r="AC913" s="56">
        <v>2.1419999999999998E-2</v>
      </c>
      <c r="AE913" s="271">
        <f t="shared" si="43"/>
        <v>1</v>
      </c>
      <c r="AG913" s="192">
        <f t="shared" si="44"/>
        <v>0.23947000000000004</v>
      </c>
    </row>
    <row r="914" spans="1:33" x14ac:dyDescent="0.25">
      <c r="A914" s="1">
        <v>2013</v>
      </c>
      <c r="B914" s="1" t="s">
        <v>21</v>
      </c>
      <c r="C914" s="1" t="str">
        <f t="shared" si="42"/>
        <v>2013NLDefault</v>
      </c>
      <c r="D914" s="56">
        <v>0.22605</v>
      </c>
      <c r="E914" s="56">
        <v>0.10829000000000001</v>
      </c>
      <c r="F914" s="56">
        <v>9.7769999999999996E-2</v>
      </c>
      <c r="G914" s="56">
        <v>0.13284000000000001</v>
      </c>
      <c r="H914" s="56">
        <v>9.6890000000000004E-2</v>
      </c>
      <c r="I914" s="56">
        <v>1.9009999999999999E-2</v>
      </c>
      <c r="J914" s="56">
        <v>2.0840000000000001E-2</v>
      </c>
      <c r="K914" s="268">
        <v>8.1700000000000002E-3</v>
      </c>
      <c r="L914" s="56">
        <v>1.6420000000000001E-2</v>
      </c>
      <c r="M914" s="56">
        <v>0</v>
      </c>
      <c r="N914" s="56">
        <v>0</v>
      </c>
      <c r="O914" s="56">
        <v>3.8900000000000002E-3</v>
      </c>
      <c r="P914" s="56">
        <v>3.0360000000000002E-2</v>
      </c>
      <c r="Q914" s="56">
        <v>5.67E-2</v>
      </c>
      <c r="R914" s="56">
        <v>5.6200000000000009E-3</v>
      </c>
      <c r="S914" s="56">
        <v>8.1310000000000007E-2</v>
      </c>
      <c r="T914" s="56">
        <v>3.739E-2</v>
      </c>
      <c r="U914" s="56">
        <v>2.2280000000000001E-2</v>
      </c>
      <c r="V914" s="56">
        <v>0</v>
      </c>
      <c r="W914" s="266">
        <v>9.6800000000000358E-3</v>
      </c>
      <c r="X914" s="56">
        <v>5.0699999999999999E-3</v>
      </c>
      <c r="Y914" s="56">
        <v>0</v>
      </c>
      <c r="Z914" s="56">
        <v>0</v>
      </c>
      <c r="AA914" s="56">
        <v>0</v>
      </c>
      <c r="AB914" s="56">
        <v>0</v>
      </c>
      <c r="AC914" s="56">
        <v>2.1419999999999998E-2</v>
      </c>
      <c r="AE914" s="271">
        <f t="shared" si="43"/>
        <v>1</v>
      </c>
      <c r="AG914" s="192">
        <f t="shared" si="44"/>
        <v>0.23947000000000004</v>
      </c>
    </row>
    <row r="915" spans="1:33" x14ac:dyDescent="0.25">
      <c r="A915" s="1">
        <v>2014</v>
      </c>
      <c r="B915" s="1" t="s">
        <v>21</v>
      </c>
      <c r="C915" s="1" t="str">
        <f t="shared" si="42"/>
        <v>2014NLDefault</v>
      </c>
      <c r="D915" s="56">
        <v>0.22605</v>
      </c>
      <c r="E915" s="56">
        <v>0.10829000000000001</v>
      </c>
      <c r="F915" s="56">
        <v>9.7769999999999996E-2</v>
      </c>
      <c r="G915" s="56">
        <v>0.13284000000000001</v>
      </c>
      <c r="H915" s="56">
        <v>9.6890000000000004E-2</v>
      </c>
      <c r="I915" s="56">
        <v>1.9009999999999999E-2</v>
      </c>
      <c r="J915" s="56">
        <v>2.0840000000000001E-2</v>
      </c>
      <c r="K915" s="268">
        <v>8.1700000000000002E-3</v>
      </c>
      <c r="L915" s="56">
        <v>1.6420000000000001E-2</v>
      </c>
      <c r="M915" s="56">
        <v>0</v>
      </c>
      <c r="N915" s="56">
        <v>0</v>
      </c>
      <c r="O915" s="56">
        <v>3.8900000000000002E-3</v>
      </c>
      <c r="P915" s="56">
        <v>3.0360000000000002E-2</v>
      </c>
      <c r="Q915" s="56">
        <v>5.67E-2</v>
      </c>
      <c r="R915" s="56">
        <v>5.6200000000000009E-3</v>
      </c>
      <c r="S915" s="56">
        <v>8.1310000000000007E-2</v>
      </c>
      <c r="T915" s="56">
        <v>3.739E-2</v>
      </c>
      <c r="U915" s="56">
        <v>2.2280000000000001E-2</v>
      </c>
      <c r="V915" s="56">
        <v>0</v>
      </c>
      <c r="W915" s="266">
        <v>9.6800000000000358E-3</v>
      </c>
      <c r="X915" s="56">
        <v>5.0699999999999999E-3</v>
      </c>
      <c r="Y915" s="56">
        <v>0</v>
      </c>
      <c r="Z915" s="56">
        <v>0</v>
      </c>
      <c r="AA915" s="56">
        <v>0</v>
      </c>
      <c r="AB915" s="56">
        <v>0</v>
      </c>
      <c r="AC915" s="56">
        <v>2.1419999999999998E-2</v>
      </c>
      <c r="AE915" s="271">
        <f t="shared" si="43"/>
        <v>1</v>
      </c>
      <c r="AG915" s="192">
        <f t="shared" si="44"/>
        <v>0.23947000000000004</v>
      </c>
    </row>
    <row r="916" spans="1:33" x14ac:dyDescent="0.25">
      <c r="A916" s="1">
        <v>2015</v>
      </c>
      <c r="B916" s="1" t="s">
        <v>21</v>
      </c>
      <c r="C916" s="1" t="str">
        <f t="shared" si="42"/>
        <v>2015NLDefault</v>
      </c>
      <c r="D916" s="56">
        <v>0.22605</v>
      </c>
      <c r="E916" s="56">
        <v>0.10829000000000001</v>
      </c>
      <c r="F916" s="56">
        <v>9.7769999999999996E-2</v>
      </c>
      <c r="G916" s="56">
        <v>0.13284000000000001</v>
      </c>
      <c r="H916" s="56">
        <v>9.6890000000000004E-2</v>
      </c>
      <c r="I916" s="56">
        <v>1.9009999999999999E-2</v>
      </c>
      <c r="J916" s="56">
        <v>2.0840000000000001E-2</v>
      </c>
      <c r="K916" s="268">
        <v>8.1700000000000002E-3</v>
      </c>
      <c r="L916" s="56">
        <v>1.6420000000000001E-2</v>
      </c>
      <c r="M916" s="56">
        <v>0</v>
      </c>
      <c r="N916" s="56">
        <v>0</v>
      </c>
      <c r="O916" s="56">
        <v>3.8900000000000002E-3</v>
      </c>
      <c r="P916" s="56">
        <v>3.0360000000000002E-2</v>
      </c>
      <c r="Q916" s="56">
        <v>5.67E-2</v>
      </c>
      <c r="R916" s="56">
        <v>5.6200000000000009E-3</v>
      </c>
      <c r="S916" s="56">
        <v>8.1310000000000007E-2</v>
      </c>
      <c r="T916" s="56">
        <v>3.739E-2</v>
      </c>
      <c r="U916" s="56">
        <v>2.2280000000000001E-2</v>
      </c>
      <c r="V916" s="56">
        <v>0</v>
      </c>
      <c r="W916" s="266">
        <v>9.6800000000000358E-3</v>
      </c>
      <c r="X916" s="56">
        <v>5.0699999999999999E-3</v>
      </c>
      <c r="Y916" s="56">
        <v>0</v>
      </c>
      <c r="Z916" s="56">
        <v>0</v>
      </c>
      <c r="AA916" s="56">
        <v>0</v>
      </c>
      <c r="AB916" s="56">
        <v>0</v>
      </c>
      <c r="AC916" s="56">
        <v>2.1419999999999998E-2</v>
      </c>
      <c r="AE916" s="271">
        <f t="shared" si="43"/>
        <v>1</v>
      </c>
      <c r="AG916" s="192">
        <f t="shared" si="44"/>
        <v>0.23947000000000004</v>
      </c>
    </row>
    <row r="917" spans="1:33" x14ac:dyDescent="0.25">
      <c r="A917" s="1">
        <v>2016</v>
      </c>
      <c r="B917" s="1" t="s">
        <v>21</v>
      </c>
      <c r="C917" s="1" t="str">
        <f t="shared" si="42"/>
        <v>2016NLDefault</v>
      </c>
      <c r="D917" s="56">
        <v>0.22605</v>
      </c>
      <c r="E917" s="56">
        <v>0.10829000000000001</v>
      </c>
      <c r="F917" s="56">
        <v>9.7769999999999996E-2</v>
      </c>
      <c r="G917" s="56">
        <v>0.13284000000000001</v>
      </c>
      <c r="H917" s="56">
        <v>9.6890000000000004E-2</v>
      </c>
      <c r="I917" s="56">
        <v>1.9009999999999999E-2</v>
      </c>
      <c r="J917" s="56">
        <v>2.0840000000000001E-2</v>
      </c>
      <c r="K917" s="268">
        <v>8.1700000000000002E-3</v>
      </c>
      <c r="L917" s="56">
        <v>1.6420000000000001E-2</v>
      </c>
      <c r="M917" s="56">
        <v>0</v>
      </c>
      <c r="N917" s="56">
        <v>0</v>
      </c>
      <c r="O917" s="56">
        <v>3.8900000000000002E-3</v>
      </c>
      <c r="P917" s="56">
        <v>3.0360000000000002E-2</v>
      </c>
      <c r="Q917" s="56">
        <v>5.67E-2</v>
      </c>
      <c r="R917" s="56">
        <v>5.6200000000000009E-3</v>
      </c>
      <c r="S917" s="56">
        <v>8.1310000000000007E-2</v>
      </c>
      <c r="T917" s="56">
        <v>3.739E-2</v>
      </c>
      <c r="U917" s="56">
        <v>2.2280000000000001E-2</v>
      </c>
      <c r="V917" s="56">
        <v>0</v>
      </c>
      <c r="W917" s="266">
        <v>9.6800000000000358E-3</v>
      </c>
      <c r="X917" s="56">
        <v>5.0699999999999999E-3</v>
      </c>
      <c r="Y917" s="56">
        <v>0</v>
      </c>
      <c r="Z917" s="56">
        <v>0</v>
      </c>
      <c r="AA917" s="56">
        <v>0</v>
      </c>
      <c r="AB917" s="56">
        <v>0</v>
      </c>
      <c r="AC917" s="56">
        <v>2.1419999999999998E-2</v>
      </c>
      <c r="AE917" s="271">
        <f t="shared" si="43"/>
        <v>1</v>
      </c>
      <c r="AG917" s="192">
        <f t="shared" si="44"/>
        <v>0.23947000000000004</v>
      </c>
    </row>
    <row r="918" spans="1:33" x14ac:dyDescent="0.25">
      <c r="A918" s="1">
        <v>2008</v>
      </c>
      <c r="B918" s="1" t="s">
        <v>22</v>
      </c>
      <c r="C918" s="1" t="str">
        <f t="shared" si="42"/>
        <v>2008NSDefault</v>
      </c>
      <c r="D918" s="56">
        <v>9.4499999999999987E-2</v>
      </c>
      <c r="E918" s="56">
        <v>0.12764</v>
      </c>
      <c r="F918" s="56">
        <v>6.480000000000001E-2</v>
      </c>
      <c r="G918" s="56">
        <v>9.4499999999999987E-2</v>
      </c>
      <c r="H918" s="56">
        <v>1.4970000000000001E-2</v>
      </c>
      <c r="I918" s="56">
        <v>7.6149999999999995E-2</v>
      </c>
      <c r="J918" s="56">
        <v>2.5339999999999998E-2</v>
      </c>
      <c r="K918" s="268">
        <v>8.4200000000000004E-3</v>
      </c>
      <c r="L918" s="56">
        <v>6.9500000000000006E-2</v>
      </c>
      <c r="M918" s="56">
        <v>0</v>
      </c>
      <c r="N918" s="56">
        <v>0</v>
      </c>
      <c r="O918" s="56">
        <v>1.0529999999999999E-2</v>
      </c>
      <c r="P918" s="56">
        <v>8.1200000000000005E-3</v>
      </c>
      <c r="Q918" s="56">
        <v>0.13169</v>
      </c>
      <c r="R918" s="56">
        <v>1.0540000000000001E-2</v>
      </c>
      <c r="S918" s="56">
        <v>0.18620999999999999</v>
      </c>
      <c r="T918" s="56">
        <v>3.619E-2</v>
      </c>
      <c r="U918" s="56">
        <v>1.736E-2</v>
      </c>
      <c r="V918" s="56">
        <v>0</v>
      </c>
      <c r="W918" s="266">
        <v>3.1899999999998943E-3</v>
      </c>
      <c r="X918" s="56">
        <v>9.5499999999999995E-3</v>
      </c>
      <c r="Y918" s="56">
        <v>0</v>
      </c>
      <c r="Z918" s="56">
        <v>0</v>
      </c>
      <c r="AA918" s="56">
        <v>0</v>
      </c>
      <c r="AB918" s="56">
        <v>0</v>
      </c>
      <c r="AC918" s="56">
        <v>1.0800000000000001E-2</v>
      </c>
      <c r="AE918" s="271">
        <f t="shared" si="43"/>
        <v>1</v>
      </c>
      <c r="AG918" s="192">
        <f t="shared" si="44"/>
        <v>0.40552999999999984</v>
      </c>
    </row>
    <row r="919" spans="1:33" x14ac:dyDescent="0.25">
      <c r="A919" s="1">
        <v>2009</v>
      </c>
      <c r="B919" s="1" t="s">
        <v>22</v>
      </c>
      <c r="C919" s="1" t="str">
        <f t="shared" si="42"/>
        <v>2009NSDefault</v>
      </c>
      <c r="D919" s="56">
        <v>9.4499999999999987E-2</v>
      </c>
      <c r="E919" s="56">
        <v>0.12764</v>
      </c>
      <c r="F919" s="56">
        <v>6.480000000000001E-2</v>
      </c>
      <c r="G919" s="56">
        <v>9.4499999999999987E-2</v>
      </c>
      <c r="H919" s="56">
        <v>1.4970000000000001E-2</v>
      </c>
      <c r="I919" s="56">
        <v>7.6149999999999995E-2</v>
      </c>
      <c r="J919" s="56">
        <v>2.5339999999999998E-2</v>
      </c>
      <c r="K919" s="268">
        <v>8.4200000000000004E-3</v>
      </c>
      <c r="L919" s="56">
        <v>6.9500000000000006E-2</v>
      </c>
      <c r="M919" s="56">
        <v>0</v>
      </c>
      <c r="N919" s="56">
        <v>0</v>
      </c>
      <c r="O919" s="56">
        <v>1.0529999999999999E-2</v>
      </c>
      <c r="P919" s="56">
        <v>8.1200000000000005E-3</v>
      </c>
      <c r="Q919" s="56">
        <v>0.13169</v>
      </c>
      <c r="R919" s="56">
        <v>1.0540000000000001E-2</v>
      </c>
      <c r="S919" s="56">
        <v>0.18620999999999999</v>
      </c>
      <c r="T919" s="56">
        <v>3.619E-2</v>
      </c>
      <c r="U919" s="56">
        <v>1.736E-2</v>
      </c>
      <c r="V919" s="56">
        <v>0</v>
      </c>
      <c r="W919" s="266">
        <v>3.1899999999998943E-3</v>
      </c>
      <c r="X919" s="56">
        <v>9.5499999999999995E-3</v>
      </c>
      <c r="Y919" s="56">
        <v>0</v>
      </c>
      <c r="Z919" s="56">
        <v>0</v>
      </c>
      <c r="AA919" s="56">
        <v>0</v>
      </c>
      <c r="AB919" s="56">
        <v>0</v>
      </c>
      <c r="AC919" s="56">
        <v>1.0800000000000001E-2</v>
      </c>
      <c r="AE919" s="271">
        <f t="shared" si="43"/>
        <v>1</v>
      </c>
      <c r="AG919" s="192">
        <f t="shared" si="44"/>
        <v>0.40552999999999984</v>
      </c>
    </row>
    <row r="920" spans="1:33" x14ac:dyDescent="0.25">
      <c r="A920" s="1">
        <v>2010</v>
      </c>
      <c r="B920" s="1" t="s">
        <v>22</v>
      </c>
      <c r="C920" s="1" t="str">
        <f t="shared" si="42"/>
        <v>2010NSDefault</v>
      </c>
      <c r="D920" s="56">
        <v>9.4499999999999987E-2</v>
      </c>
      <c r="E920" s="56">
        <v>0.12764</v>
      </c>
      <c r="F920" s="56">
        <v>6.480000000000001E-2</v>
      </c>
      <c r="G920" s="56">
        <v>9.4499999999999987E-2</v>
      </c>
      <c r="H920" s="56">
        <v>1.4970000000000001E-2</v>
      </c>
      <c r="I920" s="56">
        <v>7.6149999999999995E-2</v>
      </c>
      <c r="J920" s="56">
        <v>2.5339999999999998E-2</v>
      </c>
      <c r="K920" s="268">
        <v>8.4200000000000004E-3</v>
      </c>
      <c r="L920" s="56">
        <v>6.9500000000000006E-2</v>
      </c>
      <c r="M920" s="56">
        <v>0</v>
      </c>
      <c r="N920" s="56">
        <v>0</v>
      </c>
      <c r="O920" s="56">
        <v>1.0529999999999999E-2</v>
      </c>
      <c r="P920" s="56">
        <v>8.1200000000000005E-3</v>
      </c>
      <c r="Q920" s="56">
        <v>0.13169</v>
      </c>
      <c r="R920" s="56">
        <v>1.0540000000000001E-2</v>
      </c>
      <c r="S920" s="56">
        <v>0.18620999999999999</v>
      </c>
      <c r="T920" s="56">
        <v>3.619E-2</v>
      </c>
      <c r="U920" s="56">
        <v>1.736E-2</v>
      </c>
      <c r="V920" s="56">
        <v>0</v>
      </c>
      <c r="W920" s="266">
        <v>3.1899999999998943E-3</v>
      </c>
      <c r="X920" s="56">
        <v>9.5499999999999995E-3</v>
      </c>
      <c r="Y920" s="56">
        <v>0</v>
      </c>
      <c r="Z920" s="56">
        <v>0</v>
      </c>
      <c r="AA920" s="56">
        <v>0</v>
      </c>
      <c r="AB920" s="56">
        <v>0</v>
      </c>
      <c r="AC920" s="56">
        <v>1.0800000000000001E-2</v>
      </c>
      <c r="AE920" s="271">
        <f t="shared" si="43"/>
        <v>1</v>
      </c>
      <c r="AG920" s="192">
        <f t="shared" si="44"/>
        <v>0.40552999999999984</v>
      </c>
    </row>
    <row r="921" spans="1:33" x14ac:dyDescent="0.25">
      <c r="A921" s="1">
        <v>2011</v>
      </c>
      <c r="B921" s="1" t="s">
        <v>22</v>
      </c>
      <c r="C921" s="1" t="str">
        <f t="shared" si="42"/>
        <v>2011NSDefault</v>
      </c>
      <c r="D921" s="56">
        <v>9.4499999999999987E-2</v>
      </c>
      <c r="E921" s="56">
        <v>0.12764</v>
      </c>
      <c r="F921" s="56">
        <v>6.480000000000001E-2</v>
      </c>
      <c r="G921" s="56">
        <v>9.4499999999999987E-2</v>
      </c>
      <c r="H921" s="56">
        <v>1.4970000000000001E-2</v>
      </c>
      <c r="I921" s="56">
        <v>7.6149999999999995E-2</v>
      </c>
      <c r="J921" s="56">
        <v>2.5339999999999998E-2</v>
      </c>
      <c r="K921" s="268">
        <v>8.4200000000000004E-3</v>
      </c>
      <c r="L921" s="56">
        <v>6.9500000000000006E-2</v>
      </c>
      <c r="M921" s="56">
        <v>0</v>
      </c>
      <c r="N921" s="56">
        <v>0</v>
      </c>
      <c r="O921" s="56">
        <v>1.0529999999999999E-2</v>
      </c>
      <c r="P921" s="56">
        <v>8.1200000000000005E-3</v>
      </c>
      <c r="Q921" s="56">
        <v>0.13169</v>
      </c>
      <c r="R921" s="56">
        <v>1.0540000000000001E-2</v>
      </c>
      <c r="S921" s="56">
        <v>0.18620999999999999</v>
      </c>
      <c r="T921" s="56">
        <v>3.619E-2</v>
      </c>
      <c r="U921" s="56">
        <v>1.736E-2</v>
      </c>
      <c r="V921" s="56">
        <v>0</v>
      </c>
      <c r="W921" s="266">
        <v>3.1899999999998943E-3</v>
      </c>
      <c r="X921" s="56">
        <v>9.5499999999999995E-3</v>
      </c>
      <c r="Y921" s="56">
        <v>0</v>
      </c>
      <c r="Z921" s="56">
        <v>0</v>
      </c>
      <c r="AA921" s="56">
        <v>0</v>
      </c>
      <c r="AB921" s="56">
        <v>0</v>
      </c>
      <c r="AC921" s="56">
        <v>1.0800000000000001E-2</v>
      </c>
      <c r="AE921" s="271">
        <f t="shared" si="43"/>
        <v>1</v>
      </c>
      <c r="AG921" s="192">
        <f t="shared" si="44"/>
        <v>0.40552999999999984</v>
      </c>
    </row>
    <row r="922" spans="1:33" x14ac:dyDescent="0.25">
      <c r="A922" s="1">
        <v>2012</v>
      </c>
      <c r="B922" s="1" t="s">
        <v>22</v>
      </c>
      <c r="C922" s="1" t="str">
        <f t="shared" si="42"/>
        <v>2012NSDefault</v>
      </c>
      <c r="D922" s="56">
        <v>9.4499999999999987E-2</v>
      </c>
      <c r="E922" s="56">
        <v>0.12764</v>
      </c>
      <c r="F922" s="56">
        <v>6.480000000000001E-2</v>
      </c>
      <c r="G922" s="56">
        <v>9.4499999999999987E-2</v>
      </c>
      <c r="H922" s="56">
        <v>1.4970000000000001E-2</v>
      </c>
      <c r="I922" s="56">
        <v>7.6149999999999995E-2</v>
      </c>
      <c r="J922" s="56">
        <v>2.5339999999999998E-2</v>
      </c>
      <c r="K922" s="268">
        <v>8.4200000000000004E-3</v>
      </c>
      <c r="L922" s="56">
        <v>6.9500000000000006E-2</v>
      </c>
      <c r="M922" s="56">
        <v>0</v>
      </c>
      <c r="N922" s="56">
        <v>0</v>
      </c>
      <c r="O922" s="56">
        <v>1.0529999999999999E-2</v>
      </c>
      <c r="P922" s="56">
        <v>8.1200000000000005E-3</v>
      </c>
      <c r="Q922" s="56">
        <v>0.13169</v>
      </c>
      <c r="R922" s="56">
        <v>1.0540000000000001E-2</v>
      </c>
      <c r="S922" s="56">
        <v>0.18620999999999999</v>
      </c>
      <c r="T922" s="56">
        <v>3.619E-2</v>
      </c>
      <c r="U922" s="56">
        <v>1.736E-2</v>
      </c>
      <c r="V922" s="56">
        <v>0</v>
      </c>
      <c r="W922" s="266">
        <v>3.1899999999998943E-3</v>
      </c>
      <c r="X922" s="56">
        <v>9.5499999999999995E-3</v>
      </c>
      <c r="Y922" s="56">
        <v>0</v>
      </c>
      <c r="Z922" s="56">
        <v>0</v>
      </c>
      <c r="AA922" s="56">
        <v>0</v>
      </c>
      <c r="AB922" s="56">
        <v>0</v>
      </c>
      <c r="AC922" s="56">
        <v>1.0800000000000001E-2</v>
      </c>
      <c r="AE922" s="271">
        <f t="shared" si="43"/>
        <v>1</v>
      </c>
      <c r="AG922" s="192">
        <f t="shared" si="44"/>
        <v>0.40552999999999984</v>
      </c>
    </row>
    <row r="923" spans="1:33" x14ac:dyDescent="0.25">
      <c r="A923" s="1">
        <v>2013</v>
      </c>
      <c r="B923" s="1" t="s">
        <v>22</v>
      </c>
      <c r="C923" s="1" t="str">
        <f t="shared" si="42"/>
        <v>2013NSDefault</v>
      </c>
      <c r="D923" s="56">
        <v>9.4499999999999987E-2</v>
      </c>
      <c r="E923" s="56">
        <v>0.12764</v>
      </c>
      <c r="F923" s="56">
        <v>6.480000000000001E-2</v>
      </c>
      <c r="G923" s="56">
        <v>9.4499999999999987E-2</v>
      </c>
      <c r="H923" s="56">
        <v>1.4970000000000001E-2</v>
      </c>
      <c r="I923" s="56">
        <v>7.6149999999999995E-2</v>
      </c>
      <c r="J923" s="56">
        <v>2.5339999999999998E-2</v>
      </c>
      <c r="K923" s="268">
        <v>8.4200000000000004E-3</v>
      </c>
      <c r="L923" s="56">
        <v>6.9500000000000006E-2</v>
      </c>
      <c r="M923" s="56">
        <v>0</v>
      </c>
      <c r="N923" s="56">
        <v>0</v>
      </c>
      <c r="O923" s="56">
        <v>1.0529999999999999E-2</v>
      </c>
      <c r="P923" s="56">
        <v>8.1200000000000005E-3</v>
      </c>
      <c r="Q923" s="56">
        <v>0.13169</v>
      </c>
      <c r="R923" s="56">
        <v>1.0540000000000001E-2</v>
      </c>
      <c r="S923" s="56">
        <v>0.18620999999999999</v>
      </c>
      <c r="T923" s="56">
        <v>3.619E-2</v>
      </c>
      <c r="U923" s="56">
        <v>1.736E-2</v>
      </c>
      <c r="V923" s="56">
        <v>0</v>
      </c>
      <c r="W923" s="266">
        <v>3.1899999999998943E-3</v>
      </c>
      <c r="X923" s="56">
        <v>9.5499999999999995E-3</v>
      </c>
      <c r="Y923" s="56">
        <v>0</v>
      </c>
      <c r="Z923" s="56">
        <v>0</v>
      </c>
      <c r="AA923" s="56">
        <v>0</v>
      </c>
      <c r="AB923" s="56">
        <v>0</v>
      </c>
      <c r="AC923" s="56">
        <v>1.0800000000000001E-2</v>
      </c>
      <c r="AE923" s="271">
        <f t="shared" si="43"/>
        <v>1</v>
      </c>
      <c r="AG923" s="192">
        <f t="shared" si="44"/>
        <v>0.40552999999999984</v>
      </c>
    </row>
    <row r="924" spans="1:33" x14ac:dyDescent="0.25">
      <c r="A924" s="1">
        <v>2014</v>
      </c>
      <c r="B924" s="1" t="s">
        <v>22</v>
      </c>
      <c r="C924" s="1" t="str">
        <f t="shared" si="42"/>
        <v>2014NSDefault</v>
      </c>
      <c r="D924" s="56">
        <v>9.4499999999999987E-2</v>
      </c>
      <c r="E924" s="56">
        <v>0.12764</v>
      </c>
      <c r="F924" s="56">
        <v>6.480000000000001E-2</v>
      </c>
      <c r="G924" s="56">
        <v>9.4499999999999987E-2</v>
      </c>
      <c r="H924" s="56">
        <v>1.4970000000000001E-2</v>
      </c>
      <c r="I924" s="56">
        <v>7.6149999999999995E-2</v>
      </c>
      <c r="J924" s="56">
        <v>2.5339999999999998E-2</v>
      </c>
      <c r="K924" s="268">
        <v>8.4200000000000004E-3</v>
      </c>
      <c r="L924" s="56">
        <v>6.9500000000000006E-2</v>
      </c>
      <c r="M924" s="56">
        <v>0</v>
      </c>
      <c r="N924" s="56">
        <v>0</v>
      </c>
      <c r="O924" s="56">
        <v>1.0529999999999999E-2</v>
      </c>
      <c r="P924" s="56">
        <v>8.1200000000000005E-3</v>
      </c>
      <c r="Q924" s="56">
        <v>0.13169</v>
      </c>
      <c r="R924" s="56">
        <v>1.0540000000000001E-2</v>
      </c>
      <c r="S924" s="56">
        <v>0.18620999999999999</v>
      </c>
      <c r="T924" s="56">
        <v>3.619E-2</v>
      </c>
      <c r="U924" s="56">
        <v>1.736E-2</v>
      </c>
      <c r="V924" s="56">
        <v>0</v>
      </c>
      <c r="W924" s="266">
        <v>3.1899999999998943E-3</v>
      </c>
      <c r="X924" s="56">
        <v>9.5499999999999995E-3</v>
      </c>
      <c r="Y924" s="56">
        <v>0</v>
      </c>
      <c r="Z924" s="56">
        <v>0</v>
      </c>
      <c r="AA924" s="56">
        <v>0</v>
      </c>
      <c r="AB924" s="56">
        <v>0</v>
      </c>
      <c r="AC924" s="56">
        <v>1.0800000000000001E-2</v>
      </c>
      <c r="AE924" s="271">
        <f t="shared" si="43"/>
        <v>1</v>
      </c>
      <c r="AG924" s="192">
        <f t="shared" si="44"/>
        <v>0.40552999999999984</v>
      </c>
    </row>
    <row r="925" spans="1:33" x14ac:dyDescent="0.25">
      <c r="A925" s="1">
        <v>2015</v>
      </c>
      <c r="B925" s="1" t="s">
        <v>22</v>
      </c>
      <c r="C925" s="1" t="str">
        <f t="shared" si="42"/>
        <v>2015NSDefault</v>
      </c>
      <c r="D925" s="56">
        <v>9.4499999999999987E-2</v>
      </c>
      <c r="E925" s="56">
        <v>0.12764</v>
      </c>
      <c r="F925" s="56">
        <v>6.480000000000001E-2</v>
      </c>
      <c r="G925" s="56">
        <v>9.4499999999999987E-2</v>
      </c>
      <c r="H925" s="56">
        <v>1.4970000000000001E-2</v>
      </c>
      <c r="I925" s="56">
        <v>7.6149999999999995E-2</v>
      </c>
      <c r="J925" s="56">
        <v>2.5339999999999998E-2</v>
      </c>
      <c r="K925" s="268">
        <v>8.4200000000000004E-3</v>
      </c>
      <c r="L925" s="56">
        <v>6.9500000000000006E-2</v>
      </c>
      <c r="M925" s="56">
        <v>0</v>
      </c>
      <c r="N925" s="56">
        <v>0</v>
      </c>
      <c r="O925" s="56">
        <v>1.0529999999999999E-2</v>
      </c>
      <c r="P925" s="56">
        <v>8.1200000000000005E-3</v>
      </c>
      <c r="Q925" s="56">
        <v>0.13169</v>
      </c>
      <c r="R925" s="56">
        <v>1.0540000000000001E-2</v>
      </c>
      <c r="S925" s="56">
        <v>0.18620999999999999</v>
      </c>
      <c r="T925" s="56">
        <v>3.619E-2</v>
      </c>
      <c r="U925" s="56">
        <v>1.736E-2</v>
      </c>
      <c r="V925" s="56">
        <v>0</v>
      </c>
      <c r="W925" s="266">
        <v>3.1899999999998943E-3</v>
      </c>
      <c r="X925" s="56">
        <v>9.5499999999999995E-3</v>
      </c>
      <c r="Y925" s="56">
        <v>0</v>
      </c>
      <c r="Z925" s="56">
        <v>0</v>
      </c>
      <c r="AA925" s="56">
        <v>0</v>
      </c>
      <c r="AB925" s="56">
        <v>0</v>
      </c>
      <c r="AC925" s="56">
        <v>1.0800000000000001E-2</v>
      </c>
      <c r="AE925" s="271">
        <f t="shared" si="43"/>
        <v>1</v>
      </c>
      <c r="AG925" s="192">
        <f t="shared" si="44"/>
        <v>0.40552999999999984</v>
      </c>
    </row>
    <row r="926" spans="1:33" x14ac:dyDescent="0.25">
      <c r="A926" s="1">
        <v>2016</v>
      </c>
      <c r="B926" s="1" t="s">
        <v>22</v>
      </c>
      <c r="C926" s="1" t="str">
        <f t="shared" si="42"/>
        <v>2016NSDefault</v>
      </c>
      <c r="D926" s="56">
        <v>9.4499999999999987E-2</v>
      </c>
      <c r="E926" s="56">
        <v>0.12764</v>
      </c>
      <c r="F926" s="56">
        <v>6.480000000000001E-2</v>
      </c>
      <c r="G926" s="56">
        <v>9.4499999999999987E-2</v>
      </c>
      <c r="H926" s="56">
        <v>1.4970000000000001E-2</v>
      </c>
      <c r="I926" s="56">
        <v>7.6149999999999995E-2</v>
      </c>
      <c r="J926" s="56">
        <v>2.5339999999999998E-2</v>
      </c>
      <c r="K926" s="268">
        <v>8.4200000000000004E-3</v>
      </c>
      <c r="L926" s="56">
        <v>6.9500000000000006E-2</v>
      </c>
      <c r="M926" s="56">
        <v>0</v>
      </c>
      <c r="N926" s="56">
        <v>0</v>
      </c>
      <c r="O926" s="56">
        <v>1.0529999999999999E-2</v>
      </c>
      <c r="P926" s="56">
        <v>8.1200000000000005E-3</v>
      </c>
      <c r="Q926" s="56">
        <v>0.13169</v>
      </c>
      <c r="R926" s="56">
        <v>1.0540000000000001E-2</v>
      </c>
      <c r="S926" s="56">
        <v>0.18620999999999999</v>
      </c>
      <c r="T926" s="56">
        <v>3.619E-2</v>
      </c>
      <c r="U926" s="56">
        <v>1.736E-2</v>
      </c>
      <c r="V926" s="56">
        <v>0</v>
      </c>
      <c r="W926" s="266">
        <v>3.1899999999998943E-3</v>
      </c>
      <c r="X926" s="56">
        <v>9.5499999999999995E-3</v>
      </c>
      <c r="Y926" s="56">
        <v>0</v>
      </c>
      <c r="Z926" s="56">
        <v>0</v>
      </c>
      <c r="AA926" s="56">
        <v>0</v>
      </c>
      <c r="AB926" s="56">
        <v>0</v>
      </c>
      <c r="AC926" s="56">
        <v>1.0800000000000001E-2</v>
      </c>
      <c r="AE926" s="271">
        <f t="shared" si="43"/>
        <v>1</v>
      </c>
      <c r="AG926" s="192">
        <f t="shared" si="44"/>
        <v>0.40552999999999984</v>
      </c>
    </row>
    <row r="927" spans="1:33" x14ac:dyDescent="0.25">
      <c r="A927" s="1">
        <v>2008</v>
      </c>
      <c r="B927" s="1" t="s">
        <v>24</v>
      </c>
      <c r="C927" s="1" t="str">
        <f t="shared" si="42"/>
        <v>2008NTDefault</v>
      </c>
      <c r="D927" s="223">
        <v>0.19385000000000002</v>
      </c>
      <c r="E927" s="223">
        <v>0.14351</v>
      </c>
      <c r="F927" s="223">
        <v>4.9560000000000007E-2</v>
      </c>
      <c r="G927" s="223">
        <v>0.19520999999999999</v>
      </c>
      <c r="H927" s="223">
        <v>1.4690000000000002E-2</v>
      </c>
      <c r="I927" s="56">
        <v>1.958E-2</v>
      </c>
      <c r="J927" s="56">
        <v>1.9539999999999998E-2</v>
      </c>
      <c r="K927" s="268">
        <v>1.0919999999999999E-2</v>
      </c>
      <c r="L927" s="56">
        <v>2.06E-2</v>
      </c>
      <c r="M927" s="56">
        <v>0</v>
      </c>
      <c r="N927" s="56">
        <v>0</v>
      </c>
      <c r="O927" s="56">
        <v>2.206E-2</v>
      </c>
      <c r="P927" s="56">
        <v>1.094E-2</v>
      </c>
      <c r="Q927" s="56">
        <v>0.16022999999999998</v>
      </c>
      <c r="R927" s="56">
        <v>4.5500000000000002E-3</v>
      </c>
      <c r="S927" s="56">
        <v>9.6530000000000005E-2</v>
      </c>
      <c r="T927" s="56">
        <v>1.874E-2</v>
      </c>
      <c r="U927" s="56">
        <v>1.2760000000000001E-2</v>
      </c>
      <c r="V927" s="56">
        <v>0</v>
      </c>
      <c r="W927" s="266">
        <v>5.0000000000001432E-4</v>
      </c>
      <c r="X927" s="56">
        <v>1.5199999999999999E-3</v>
      </c>
      <c r="Y927" s="56">
        <v>0</v>
      </c>
      <c r="Z927" s="56">
        <v>0</v>
      </c>
      <c r="AA927" s="56">
        <v>0</v>
      </c>
      <c r="AB927" s="56">
        <v>0</v>
      </c>
      <c r="AC927" s="56">
        <v>4.7099999999999998E-3</v>
      </c>
      <c r="AE927" s="271">
        <f t="shared" si="43"/>
        <v>1</v>
      </c>
      <c r="AG927" s="192">
        <f t="shared" si="44"/>
        <v>0.29953999999999997</v>
      </c>
    </row>
    <row r="928" spans="1:33" x14ac:dyDescent="0.25">
      <c r="A928" s="1">
        <v>2009</v>
      </c>
      <c r="B928" s="1" t="s">
        <v>24</v>
      </c>
      <c r="C928" s="1" t="str">
        <f t="shared" si="42"/>
        <v>2009NTDefault</v>
      </c>
      <c r="D928" s="56">
        <v>0.19385000000000002</v>
      </c>
      <c r="E928" s="56">
        <v>0.14351</v>
      </c>
      <c r="F928" s="56">
        <v>4.9560000000000007E-2</v>
      </c>
      <c r="G928" s="56">
        <v>0.19520999999999999</v>
      </c>
      <c r="H928" s="56">
        <v>1.4690000000000002E-2</v>
      </c>
      <c r="I928" s="56">
        <v>1.958E-2</v>
      </c>
      <c r="J928" s="56">
        <v>1.9539999999999998E-2</v>
      </c>
      <c r="K928" s="268">
        <v>1.0919999999999999E-2</v>
      </c>
      <c r="L928" s="56">
        <v>2.06E-2</v>
      </c>
      <c r="M928" s="56">
        <v>0</v>
      </c>
      <c r="N928" s="56">
        <v>0</v>
      </c>
      <c r="O928" s="56">
        <v>2.206E-2</v>
      </c>
      <c r="P928" s="56">
        <v>1.094E-2</v>
      </c>
      <c r="Q928" s="56">
        <v>0.16022999999999998</v>
      </c>
      <c r="R928" s="56">
        <v>4.5500000000000002E-3</v>
      </c>
      <c r="S928" s="56">
        <v>9.6530000000000005E-2</v>
      </c>
      <c r="T928" s="56">
        <v>1.874E-2</v>
      </c>
      <c r="U928" s="56">
        <v>1.2760000000000001E-2</v>
      </c>
      <c r="V928" s="56">
        <v>0</v>
      </c>
      <c r="W928" s="266">
        <v>5.0000000000001432E-4</v>
      </c>
      <c r="X928" s="56">
        <v>1.5199999999999999E-3</v>
      </c>
      <c r="Y928" s="56">
        <v>0</v>
      </c>
      <c r="Z928" s="56">
        <v>0</v>
      </c>
      <c r="AA928" s="56">
        <v>0</v>
      </c>
      <c r="AB928" s="56">
        <v>0</v>
      </c>
      <c r="AC928" s="56">
        <v>4.7099999999999998E-3</v>
      </c>
      <c r="AE928" s="271">
        <f t="shared" si="43"/>
        <v>1</v>
      </c>
      <c r="AG928" s="192">
        <f t="shared" si="44"/>
        <v>0.29953999999999997</v>
      </c>
    </row>
    <row r="929" spans="1:33" x14ac:dyDescent="0.25">
      <c r="A929" s="1">
        <v>2010</v>
      </c>
      <c r="B929" s="1" t="s">
        <v>24</v>
      </c>
      <c r="C929" s="1" t="str">
        <f t="shared" si="42"/>
        <v>2010NTDefault</v>
      </c>
      <c r="D929" s="56">
        <v>0.19385000000000002</v>
      </c>
      <c r="E929" s="56">
        <v>0.14351</v>
      </c>
      <c r="F929" s="56">
        <v>4.9560000000000007E-2</v>
      </c>
      <c r="G929" s="56">
        <v>0.19520999999999999</v>
      </c>
      <c r="H929" s="56">
        <v>1.4690000000000002E-2</v>
      </c>
      <c r="I929" s="56">
        <v>1.958E-2</v>
      </c>
      <c r="J929" s="56">
        <v>1.9539999999999998E-2</v>
      </c>
      <c r="K929" s="268">
        <v>1.0919999999999999E-2</v>
      </c>
      <c r="L929" s="56">
        <v>2.06E-2</v>
      </c>
      <c r="M929" s="56">
        <v>0</v>
      </c>
      <c r="N929" s="56">
        <v>0</v>
      </c>
      <c r="O929" s="56">
        <v>2.206E-2</v>
      </c>
      <c r="P929" s="56">
        <v>1.094E-2</v>
      </c>
      <c r="Q929" s="56">
        <v>0.16022999999999998</v>
      </c>
      <c r="R929" s="56">
        <v>4.5500000000000002E-3</v>
      </c>
      <c r="S929" s="56">
        <v>9.6530000000000005E-2</v>
      </c>
      <c r="T929" s="56">
        <v>1.874E-2</v>
      </c>
      <c r="U929" s="56">
        <v>1.2760000000000001E-2</v>
      </c>
      <c r="V929" s="56">
        <v>0</v>
      </c>
      <c r="W929" s="266">
        <v>5.0000000000001432E-4</v>
      </c>
      <c r="X929" s="56">
        <v>1.5199999999999999E-3</v>
      </c>
      <c r="Y929" s="56">
        <v>0</v>
      </c>
      <c r="Z929" s="56">
        <v>0</v>
      </c>
      <c r="AA929" s="56">
        <v>0</v>
      </c>
      <c r="AB929" s="56">
        <v>0</v>
      </c>
      <c r="AC929" s="56">
        <v>4.7099999999999998E-3</v>
      </c>
      <c r="AE929" s="271">
        <f t="shared" si="43"/>
        <v>1</v>
      </c>
      <c r="AG929" s="192">
        <f t="shared" si="44"/>
        <v>0.29953999999999997</v>
      </c>
    </row>
    <row r="930" spans="1:33" x14ac:dyDescent="0.25">
      <c r="A930" s="1">
        <v>2011</v>
      </c>
      <c r="B930" s="1" t="s">
        <v>24</v>
      </c>
      <c r="C930" s="1" t="str">
        <f t="shared" si="42"/>
        <v>2011NTDefault</v>
      </c>
      <c r="D930" s="56">
        <v>0.19385000000000002</v>
      </c>
      <c r="E930" s="56">
        <v>0.14351</v>
      </c>
      <c r="F930" s="56">
        <v>4.9560000000000007E-2</v>
      </c>
      <c r="G930" s="56">
        <v>0.19520999999999999</v>
      </c>
      <c r="H930" s="56">
        <v>1.4690000000000002E-2</v>
      </c>
      <c r="I930" s="56">
        <v>1.958E-2</v>
      </c>
      <c r="J930" s="56">
        <v>1.9539999999999998E-2</v>
      </c>
      <c r="K930" s="268">
        <v>1.0919999999999999E-2</v>
      </c>
      <c r="L930" s="56">
        <v>2.06E-2</v>
      </c>
      <c r="M930" s="56">
        <v>0</v>
      </c>
      <c r="N930" s="56">
        <v>0</v>
      </c>
      <c r="O930" s="56">
        <v>2.206E-2</v>
      </c>
      <c r="P930" s="56">
        <v>1.094E-2</v>
      </c>
      <c r="Q930" s="56">
        <v>0.16022999999999998</v>
      </c>
      <c r="R930" s="56">
        <v>4.5500000000000002E-3</v>
      </c>
      <c r="S930" s="56">
        <v>9.6530000000000005E-2</v>
      </c>
      <c r="T930" s="56">
        <v>1.874E-2</v>
      </c>
      <c r="U930" s="56">
        <v>1.2760000000000001E-2</v>
      </c>
      <c r="V930" s="56">
        <v>0</v>
      </c>
      <c r="W930" s="266">
        <v>5.0000000000001432E-4</v>
      </c>
      <c r="X930" s="56">
        <v>1.5199999999999999E-3</v>
      </c>
      <c r="Y930" s="56">
        <v>0</v>
      </c>
      <c r="Z930" s="56">
        <v>0</v>
      </c>
      <c r="AA930" s="56">
        <v>0</v>
      </c>
      <c r="AB930" s="56">
        <v>0</v>
      </c>
      <c r="AC930" s="56">
        <v>4.7099999999999998E-3</v>
      </c>
      <c r="AE930" s="271">
        <f t="shared" si="43"/>
        <v>1</v>
      </c>
      <c r="AG930" s="192">
        <f t="shared" si="44"/>
        <v>0.29953999999999997</v>
      </c>
    </row>
    <row r="931" spans="1:33" x14ac:dyDescent="0.25">
      <c r="A931" s="1">
        <v>2012</v>
      </c>
      <c r="B931" s="1" t="s">
        <v>24</v>
      </c>
      <c r="C931" s="1" t="str">
        <f t="shared" si="42"/>
        <v>2012NTDefault</v>
      </c>
      <c r="D931" s="56">
        <v>0.19385000000000002</v>
      </c>
      <c r="E931" s="56">
        <v>0.14351</v>
      </c>
      <c r="F931" s="56">
        <v>4.9560000000000007E-2</v>
      </c>
      <c r="G931" s="56">
        <v>0.19520999999999999</v>
      </c>
      <c r="H931" s="56">
        <v>1.4690000000000002E-2</v>
      </c>
      <c r="I931" s="56">
        <v>1.958E-2</v>
      </c>
      <c r="J931" s="56">
        <v>1.9539999999999998E-2</v>
      </c>
      <c r="K931" s="268">
        <v>1.0919999999999999E-2</v>
      </c>
      <c r="L931" s="56">
        <v>2.06E-2</v>
      </c>
      <c r="M931" s="56">
        <v>0</v>
      </c>
      <c r="N931" s="56">
        <v>0</v>
      </c>
      <c r="O931" s="56">
        <v>2.206E-2</v>
      </c>
      <c r="P931" s="56">
        <v>1.094E-2</v>
      </c>
      <c r="Q931" s="56">
        <v>0.16022999999999998</v>
      </c>
      <c r="R931" s="56">
        <v>4.5500000000000002E-3</v>
      </c>
      <c r="S931" s="56">
        <v>9.6530000000000005E-2</v>
      </c>
      <c r="T931" s="56">
        <v>1.874E-2</v>
      </c>
      <c r="U931" s="56">
        <v>1.2760000000000001E-2</v>
      </c>
      <c r="V931" s="56">
        <v>0</v>
      </c>
      <c r="W931" s="266">
        <v>5.0000000000001432E-4</v>
      </c>
      <c r="X931" s="56">
        <v>1.5199999999999999E-3</v>
      </c>
      <c r="Y931" s="56">
        <v>0</v>
      </c>
      <c r="Z931" s="56">
        <v>0</v>
      </c>
      <c r="AA931" s="56">
        <v>0</v>
      </c>
      <c r="AB931" s="56">
        <v>0</v>
      </c>
      <c r="AC931" s="56">
        <v>4.7099999999999998E-3</v>
      </c>
      <c r="AE931" s="271">
        <f t="shared" si="43"/>
        <v>1</v>
      </c>
      <c r="AG931" s="192">
        <f t="shared" si="44"/>
        <v>0.29953999999999997</v>
      </c>
    </row>
    <row r="932" spans="1:33" x14ac:dyDescent="0.25">
      <c r="A932" s="1">
        <v>2013</v>
      </c>
      <c r="B932" s="1" t="s">
        <v>24</v>
      </c>
      <c r="C932" s="1" t="str">
        <f t="shared" si="42"/>
        <v>2013NTDefault</v>
      </c>
      <c r="D932" s="56">
        <v>0.19385000000000002</v>
      </c>
      <c r="E932" s="56">
        <v>0.14351</v>
      </c>
      <c r="F932" s="56">
        <v>4.9560000000000007E-2</v>
      </c>
      <c r="G932" s="56">
        <v>0.19520999999999999</v>
      </c>
      <c r="H932" s="56">
        <v>1.4690000000000002E-2</v>
      </c>
      <c r="I932" s="56">
        <v>1.958E-2</v>
      </c>
      <c r="J932" s="56">
        <v>1.9539999999999998E-2</v>
      </c>
      <c r="K932" s="268">
        <v>1.0919999999999999E-2</v>
      </c>
      <c r="L932" s="56">
        <v>2.06E-2</v>
      </c>
      <c r="M932" s="56">
        <v>0</v>
      </c>
      <c r="N932" s="56">
        <v>0</v>
      </c>
      <c r="O932" s="56">
        <v>2.206E-2</v>
      </c>
      <c r="P932" s="56">
        <v>1.094E-2</v>
      </c>
      <c r="Q932" s="56">
        <v>0.16022999999999998</v>
      </c>
      <c r="R932" s="56">
        <v>4.5500000000000002E-3</v>
      </c>
      <c r="S932" s="56">
        <v>9.6530000000000005E-2</v>
      </c>
      <c r="T932" s="56">
        <v>1.874E-2</v>
      </c>
      <c r="U932" s="56">
        <v>1.2760000000000001E-2</v>
      </c>
      <c r="V932" s="56">
        <v>0</v>
      </c>
      <c r="W932" s="266">
        <v>5.0000000000001432E-4</v>
      </c>
      <c r="X932" s="56">
        <v>1.5199999999999999E-3</v>
      </c>
      <c r="Y932" s="56">
        <v>0</v>
      </c>
      <c r="Z932" s="56">
        <v>0</v>
      </c>
      <c r="AA932" s="56">
        <v>0</v>
      </c>
      <c r="AB932" s="56">
        <v>0</v>
      </c>
      <c r="AC932" s="56">
        <v>4.7099999999999998E-3</v>
      </c>
      <c r="AE932" s="271">
        <f t="shared" si="43"/>
        <v>1</v>
      </c>
      <c r="AG932" s="192">
        <f t="shared" si="44"/>
        <v>0.29953999999999997</v>
      </c>
    </row>
    <row r="933" spans="1:33" x14ac:dyDescent="0.25">
      <c r="A933" s="1">
        <v>2014</v>
      </c>
      <c r="B933" s="1" t="s">
        <v>24</v>
      </c>
      <c r="C933" s="1" t="str">
        <f t="shared" si="42"/>
        <v>2014NTDefault</v>
      </c>
      <c r="D933" s="56">
        <v>0.19385000000000002</v>
      </c>
      <c r="E933" s="56">
        <v>0.14351</v>
      </c>
      <c r="F933" s="56">
        <v>4.9560000000000007E-2</v>
      </c>
      <c r="G933" s="56">
        <v>0.19520999999999999</v>
      </c>
      <c r="H933" s="56">
        <v>1.4690000000000002E-2</v>
      </c>
      <c r="I933" s="56">
        <v>1.958E-2</v>
      </c>
      <c r="J933" s="56">
        <v>1.9539999999999998E-2</v>
      </c>
      <c r="K933" s="268">
        <v>1.0919999999999999E-2</v>
      </c>
      <c r="L933" s="56">
        <v>2.06E-2</v>
      </c>
      <c r="M933" s="56">
        <v>0</v>
      </c>
      <c r="N933" s="56">
        <v>0</v>
      </c>
      <c r="O933" s="56">
        <v>2.206E-2</v>
      </c>
      <c r="P933" s="56">
        <v>1.094E-2</v>
      </c>
      <c r="Q933" s="56">
        <v>0.16022999999999998</v>
      </c>
      <c r="R933" s="56">
        <v>4.5500000000000002E-3</v>
      </c>
      <c r="S933" s="56">
        <v>9.6530000000000005E-2</v>
      </c>
      <c r="T933" s="56">
        <v>1.874E-2</v>
      </c>
      <c r="U933" s="56">
        <v>1.2760000000000001E-2</v>
      </c>
      <c r="V933" s="56">
        <v>0</v>
      </c>
      <c r="W933" s="266">
        <v>5.0000000000001432E-4</v>
      </c>
      <c r="X933" s="56">
        <v>1.5199999999999999E-3</v>
      </c>
      <c r="Y933" s="56">
        <v>0</v>
      </c>
      <c r="Z933" s="56">
        <v>0</v>
      </c>
      <c r="AA933" s="56">
        <v>0</v>
      </c>
      <c r="AB933" s="56">
        <v>0</v>
      </c>
      <c r="AC933" s="56">
        <v>4.7099999999999998E-3</v>
      </c>
      <c r="AE933" s="271">
        <f t="shared" si="43"/>
        <v>1</v>
      </c>
      <c r="AG933" s="192">
        <f t="shared" si="44"/>
        <v>0.29953999999999997</v>
      </c>
    </row>
    <row r="934" spans="1:33" x14ac:dyDescent="0.25">
      <c r="A934" s="1">
        <v>2015</v>
      </c>
      <c r="B934" s="1" t="s">
        <v>24</v>
      </c>
      <c r="C934" s="1" t="str">
        <f t="shared" si="42"/>
        <v>2015NTDefault</v>
      </c>
      <c r="D934" s="56">
        <v>0.19385000000000002</v>
      </c>
      <c r="E934" s="56">
        <v>0.14351</v>
      </c>
      <c r="F934" s="56">
        <v>4.9560000000000007E-2</v>
      </c>
      <c r="G934" s="56">
        <v>0.19520999999999999</v>
      </c>
      <c r="H934" s="56">
        <v>1.4690000000000002E-2</v>
      </c>
      <c r="I934" s="56">
        <v>1.958E-2</v>
      </c>
      <c r="J934" s="56">
        <v>1.9539999999999998E-2</v>
      </c>
      <c r="K934" s="268">
        <v>1.0919999999999999E-2</v>
      </c>
      <c r="L934" s="56">
        <v>2.06E-2</v>
      </c>
      <c r="M934" s="56">
        <v>0</v>
      </c>
      <c r="N934" s="56">
        <v>0</v>
      </c>
      <c r="O934" s="56">
        <v>2.206E-2</v>
      </c>
      <c r="P934" s="56">
        <v>1.094E-2</v>
      </c>
      <c r="Q934" s="56">
        <v>0.16022999999999998</v>
      </c>
      <c r="R934" s="56">
        <v>4.5500000000000002E-3</v>
      </c>
      <c r="S934" s="56">
        <v>9.6530000000000005E-2</v>
      </c>
      <c r="T934" s="56">
        <v>1.874E-2</v>
      </c>
      <c r="U934" s="56">
        <v>1.2760000000000001E-2</v>
      </c>
      <c r="V934" s="56">
        <v>0</v>
      </c>
      <c r="W934" s="266">
        <v>5.0000000000001432E-4</v>
      </c>
      <c r="X934" s="56">
        <v>1.5199999999999999E-3</v>
      </c>
      <c r="Y934" s="56">
        <v>0</v>
      </c>
      <c r="Z934" s="56">
        <v>0</v>
      </c>
      <c r="AA934" s="56">
        <v>0</v>
      </c>
      <c r="AB934" s="56">
        <v>0</v>
      </c>
      <c r="AC934" s="56">
        <v>4.7099999999999998E-3</v>
      </c>
      <c r="AE934" s="271">
        <f t="shared" si="43"/>
        <v>1</v>
      </c>
      <c r="AG934" s="192">
        <f t="shared" si="44"/>
        <v>0.29953999999999997</v>
      </c>
    </row>
    <row r="935" spans="1:33" x14ac:dyDescent="0.25">
      <c r="A935" s="1">
        <v>2016</v>
      </c>
      <c r="B935" s="1" t="s">
        <v>24</v>
      </c>
      <c r="C935" s="1" t="str">
        <f t="shared" si="42"/>
        <v>2016NTDefault</v>
      </c>
      <c r="D935" s="56">
        <v>0.19385000000000002</v>
      </c>
      <c r="E935" s="56">
        <v>0.14351</v>
      </c>
      <c r="F935" s="56">
        <v>4.9560000000000007E-2</v>
      </c>
      <c r="G935" s="56">
        <v>0.19520999999999999</v>
      </c>
      <c r="H935" s="56">
        <v>1.4690000000000002E-2</v>
      </c>
      <c r="I935" s="56">
        <v>1.958E-2</v>
      </c>
      <c r="J935" s="56">
        <v>1.9539999999999998E-2</v>
      </c>
      <c r="K935" s="268">
        <v>1.0919999999999999E-2</v>
      </c>
      <c r="L935" s="56">
        <v>2.06E-2</v>
      </c>
      <c r="M935" s="56">
        <v>0</v>
      </c>
      <c r="N935" s="56">
        <v>0</v>
      </c>
      <c r="O935" s="56">
        <v>2.206E-2</v>
      </c>
      <c r="P935" s="56">
        <v>1.094E-2</v>
      </c>
      <c r="Q935" s="56">
        <v>0.16022999999999998</v>
      </c>
      <c r="R935" s="56">
        <v>4.5500000000000002E-3</v>
      </c>
      <c r="S935" s="56">
        <v>9.6530000000000005E-2</v>
      </c>
      <c r="T935" s="56">
        <v>1.874E-2</v>
      </c>
      <c r="U935" s="56">
        <v>1.2760000000000001E-2</v>
      </c>
      <c r="V935" s="56">
        <v>0</v>
      </c>
      <c r="W935" s="266">
        <v>5.0000000000001432E-4</v>
      </c>
      <c r="X935" s="56">
        <v>1.5199999999999999E-3</v>
      </c>
      <c r="Y935" s="56">
        <v>0</v>
      </c>
      <c r="Z935" s="56">
        <v>0</v>
      </c>
      <c r="AA935" s="56">
        <v>0</v>
      </c>
      <c r="AB935" s="56">
        <v>0</v>
      </c>
      <c r="AC935" s="56">
        <v>4.7099999999999998E-3</v>
      </c>
      <c r="AE935" s="271">
        <f t="shared" si="43"/>
        <v>1</v>
      </c>
      <c r="AG935" s="192">
        <f t="shared" si="44"/>
        <v>0.29953999999999997</v>
      </c>
    </row>
    <row r="936" spans="1:33" x14ac:dyDescent="0.25">
      <c r="A936" s="1">
        <v>2008</v>
      </c>
      <c r="B936" s="1" t="s">
        <v>25</v>
      </c>
      <c r="C936" s="1" t="str">
        <f t="shared" si="42"/>
        <v>2008NUDefault</v>
      </c>
      <c r="D936" s="56">
        <v>0.22332000000000002</v>
      </c>
      <c r="E936" s="56">
        <v>0.15937999999999999</v>
      </c>
      <c r="F936" s="56">
        <v>3.687E-2</v>
      </c>
      <c r="G936" s="56">
        <v>0.18517</v>
      </c>
      <c r="H936" s="56">
        <v>1.3440000000000001E-2</v>
      </c>
      <c r="I936" s="56">
        <v>2.0230000000000001E-2</v>
      </c>
      <c r="J936" s="56">
        <v>2.0199999999999999E-2</v>
      </c>
      <c r="K936" s="268">
        <v>8.2699999999999996E-3</v>
      </c>
      <c r="L936" s="56">
        <v>1.4419999999999999E-2</v>
      </c>
      <c r="M936" s="56">
        <v>0</v>
      </c>
      <c r="N936" s="56">
        <v>0</v>
      </c>
      <c r="O936" s="56">
        <v>2.3019999999999999E-2</v>
      </c>
      <c r="P936" s="56">
        <v>2.4599999999999999E-3</v>
      </c>
      <c r="Q936" s="56">
        <v>0.15856999999999999</v>
      </c>
      <c r="R936" s="56">
        <v>4.5500000000000002E-3</v>
      </c>
      <c r="S936" s="56">
        <v>5.679E-2</v>
      </c>
      <c r="T936" s="56">
        <v>2.5830000000000002E-2</v>
      </c>
      <c r="U936" s="56">
        <v>4.5490000000000003E-2</v>
      </c>
      <c r="V936" s="56">
        <v>0</v>
      </c>
      <c r="W936" s="266">
        <v>-7.0000000000017444E-4</v>
      </c>
      <c r="X936" s="56">
        <v>1.1299999999999999E-3</v>
      </c>
      <c r="Y936" s="56">
        <v>0</v>
      </c>
      <c r="Z936" s="56">
        <v>0</v>
      </c>
      <c r="AA936" s="56">
        <v>0</v>
      </c>
      <c r="AB936" s="56">
        <v>0</v>
      </c>
      <c r="AC936" s="56">
        <v>1.56E-3</v>
      </c>
      <c r="AE936" s="271">
        <f t="shared" si="43"/>
        <v>1</v>
      </c>
      <c r="AG936" s="192">
        <f t="shared" si="44"/>
        <v>0.29321999999999981</v>
      </c>
    </row>
    <row r="937" spans="1:33" x14ac:dyDescent="0.25">
      <c r="A937" s="1">
        <v>2009</v>
      </c>
      <c r="B937" s="1" t="s">
        <v>25</v>
      </c>
      <c r="C937" s="1" t="str">
        <f t="shared" si="42"/>
        <v>2009NUDefault</v>
      </c>
      <c r="D937" s="56">
        <v>0.22332000000000002</v>
      </c>
      <c r="E937" s="56">
        <v>0.15937999999999999</v>
      </c>
      <c r="F937" s="56">
        <v>3.687E-2</v>
      </c>
      <c r="G937" s="56">
        <v>0.18517</v>
      </c>
      <c r="H937" s="56">
        <v>1.3440000000000001E-2</v>
      </c>
      <c r="I937" s="56">
        <v>2.0230000000000001E-2</v>
      </c>
      <c r="J937" s="56">
        <v>2.0199999999999999E-2</v>
      </c>
      <c r="K937" s="268">
        <v>8.2699999999999996E-3</v>
      </c>
      <c r="L937" s="56">
        <v>1.4419999999999999E-2</v>
      </c>
      <c r="M937" s="56">
        <v>0</v>
      </c>
      <c r="N937" s="56">
        <v>0</v>
      </c>
      <c r="O937" s="56">
        <v>2.3019999999999999E-2</v>
      </c>
      <c r="P937" s="56">
        <v>2.4599999999999999E-3</v>
      </c>
      <c r="Q937" s="56">
        <v>0.15856999999999999</v>
      </c>
      <c r="R937" s="56">
        <v>4.5500000000000002E-3</v>
      </c>
      <c r="S937" s="56">
        <v>5.679E-2</v>
      </c>
      <c r="T937" s="56">
        <v>2.5830000000000002E-2</v>
      </c>
      <c r="U937" s="56">
        <v>4.5490000000000003E-2</v>
      </c>
      <c r="V937" s="56">
        <v>0</v>
      </c>
      <c r="W937" s="266">
        <v>-7.0000000000017444E-4</v>
      </c>
      <c r="X937" s="56">
        <v>1.1299999999999999E-3</v>
      </c>
      <c r="Y937" s="56">
        <v>0</v>
      </c>
      <c r="Z937" s="56">
        <v>0</v>
      </c>
      <c r="AA937" s="56">
        <v>0</v>
      </c>
      <c r="AB937" s="56">
        <v>0</v>
      </c>
      <c r="AC937" s="56">
        <v>1.56E-3</v>
      </c>
      <c r="AE937" s="271">
        <f t="shared" si="43"/>
        <v>1</v>
      </c>
      <c r="AG937" s="192">
        <f t="shared" si="44"/>
        <v>0.29321999999999981</v>
      </c>
    </row>
    <row r="938" spans="1:33" x14ac:dyDescent="0.25">
      <c r="A938" s="1">
        <v>2010</v>
      </c>
      <c r="B938" s="1" t="s">
        <v>25</v>
      </c>
      <c r="C938" s="1" t="str">
        <f t="shared" si="42"/>
        <v>2010NUDefault</v>
      </c>
      <c r="D938" s="56">
        <v>0.22332000000000002</v>
      </c>
      <c r="E938" s="56">
        <v>0.15937999999999999</v>
      </c>
      <c r="F938" s="56">
        <v>3.687E-2</v>
      </c>
      <c r="G938" s="56">
        <v>0.18517</v>
      </c>
      <c r="H938" s="56">
        <v>1.3440000000000001E-2</v>
      </c>
      <c r="I938" s="56">
        <v>2.0230000000000001E-2</v>
      </c>
      <c r="J938" s="56">
        <v>2.0199999999999999E-2</v>
      </c>
      <c r="K938" s="268">
        <v>8.2699999999999996E-3</v>
      </c>
      <c r="L938" s="56">
        <v>1.4419999999999999E-2</v>
      </c>
      <c r="M938" s="56">
        <v>0</v>
      </c>
      <c r="N938" s="56">
        <v>0</v>
      </c>
      <c r="O938" s="56">
        <v>2.3019999999999999E-2</v>
      </c>
      <c r="P938" s="56">
        <v>2.4599999999999999E-3</v>
      </c>
      <c r="Q938" s="56">
        <v>0.15856999999999999</v>
      </c>
      <c r="R938" s="56">
        <v>4.5500000000000002E-3</v>
      </c>
      <c r="S938" s="56">
        <v>5.679E-2</v>
      </c>
      <c r="T938" s="56">
        <v>2.5830000000000002E-2</v>
      </c>
      <c r="U938" s="56">
        <v>4.5490000000000003E-2</v>
      </c>
      <c r="V938" s="56">
        <v>0</v>
      </c>
      <c r="W938" s="266">
        <v>-7.0000000000017444E-4</v>
      </c>
      <c r="X938" s="56">
        <v>1.1299999999999999E-3</v>
      </c>
      <c r="Y938" s="56">
        <v>0</v>
      </c>
      <c r="Z938" s="56">
        <v>0</v>
      </c>
      <c r="AA938" s="56">
        <v>0</v>
      </c>
      <c r="AB938" s="56">
        <v>0</v>
      </c>
      <c r="AC938" s="56">
        <v>1.56E-3</v>
      </c>
      <c r="AE938" s="271">
        <f t="shared" si="43"/>
        <v>1</v>
      </c>
      <c r="AG938" s="192">
        <f t="shared" si="44"/>
        <v>0.29321999999999981</v>
      </c>
    </row>
    <row r="939" spans="1:33" x14ac:dyDescent="0.25">
      <c r="A939" s="1">
        <v>2011</v>
      </c>
      <c r="B939" s="1" t="s">
        <v>25</v>
      </c>
      <c r="C939" s="1" t="str">
        <f t="shared" si="42"/>
        <v>2011NUDefault</v>
      </c>
      <c r="D939" s="56">
        <v>0.22332000000000002</v>
      </c>
      <c r="E939" s="56">
        <v>0.15937999999999999</v>
      </c>
      <c r="F939" s="56">
        <v>3.687E-2</v>
      </c>
      <c r="G939" s="56">
        <v>0.18517</v>
      </c>
      <c r="H939" s="56">
        <v>1.3440000000000001E-2</v>
      </c>
      <c r="I939" s="56">
        <v>2.0230000000000001E-2</v>
      </c>
      <c r="J939" s="56">
        <v>2.0199999999999999E-2</v>
      </c>
      <c r="K939" s="268">
        <v>8.2699999999999996E-3</v>
      </c>
      <c r="L939" s="56">
        <v>1.4419999999999999E-2</v>
      </c>
      <c r="M939" s="56">
        <v>0</v>
      </c>
      <c r="N939" s="56">
        <v>0</v>
      </c>
      <c r="O939" s="56">
        <v>2.3019999999999999E-2</v>
      </c>
      <c r="P939" s="56">
        <v>2.4599999999999999E-3</v>
      </c>
      <c r="Q939" s="56">
        <v>0.15856999999999999</v>
      </c>
      <c r="R939" s="56">
        <v>4.5500000000000002E-3</v>
      </c>
      <c r="S939" s="56">
        <v>5.679E-2</v>
      </c>
      <c r="T939" s="56">
        <v>2.5830000000000002E-2</v>
      </c>
      <c r="U939" s="56">
        <v>4.5490000000000003E-2</v>
      </c>
      <c r="V939" s="56">
        <v>0</v>
      </c>
      <c r="W939" s="266">
        <v>-7.0000000000017444E-4</v>
      </c>
      <c r="X939" s="56">
        <v>1.1299999999999999E-3</v>
      </c>
      <c r="Y939" s="56">
        <v>0</v>
      </c>
      <c r="Z939" s="56">
        <v>0</v>
      </c>
      <c r="AA939" s="56">
        <v>0</v>
      </c>
      <c r="AB939" s="56">
        <v>0</v>
      </c>
      <c r="AC939" s="56">
        <v>1.56E-3</v>
      </c>
      <c r="AE939" s="271">
        <f t="shared" si="43"/>
        <v>1</v>
      </c>
      <c r="AG939" s="192">
        <f t="shared" si="44"/>
        <v>0.29321999999999981</v>
      </c>
    </row>
    <row r="940" spans="1:33" x14ac:dyDescent="0.25">
      <c r="A940" s="1">
        <v>2012</v>
      </c>
      <c r="B940" s="1" t="s">
        <v>25</v>
      </c>
      <c r="C940" s="1" t="str">
        <f t="shared" si="42"/>
        <v>2012NUDefault</v>
      </c>
      <c r="D940" s="56">
        <v>0.22332000000000002</v>
      </c>
      <c r="E940" s="56">
        <v>0.15937999999999999</v>
      </c>
      <c r="F940" s="56">
        <v>3.687E-2</v>
      </c>
      <c r="G940" s="56">
        <v>0.18517</v>
      </c>
      <c r="H940" s="56">
        <v>1.3440000000000001E-2</v>
      </c>
      <c r="I940" s="56">
        <v>2.0230000000000001E-2</v>
      </c>
      <c r="J940" s="56">
        <v>2.0199999999999999E-2</v>
      </c>
      <c r="K940" s="268">
        <v>8.2699999999999996E-3</v>
      </c>
      <c r="L940" s="56">
        <v>1.4419999999999999E-2</v>
      </c>
      <c r="M940" s="56">
        <v>0</v>
      </c>
      <c r="N940" s="56">
        <v>0</v>
      </c>
      <c r="O940" s="56">
        <v>2.3019999999999999E-2</v>
      </c>
      <c r="P940" s="56">
        <v>2.4599999999999999E-3</v>
      </c>
      <c r="Q940" s="56">
        <v>0.15856999999999999</v>
      </c>
      <c r="R940" s="56">
        <v>4.5500000000000002E-3</v>
      </c>
      <c r="S940" s="56">
        <v>5.679E-2</v>
      </c>
      <c r="T940" s="56">
        <v>2.5830000000000002E-2</v>
      </c>
      <c r="U940" s="56">
        <v>4.5490000000000003E-2</v>
      </c>
      <c r="V940" s="56">
        <v>0</v>
      </c>
      <c r="W940" s="266">
        <v>-7.0000000000017444E-4</v>
      </c>
      <c r="X940" s="56">
        <v>1.1299999999999999E-3</v>
      </c>
      <c r="Y940" s="56">
        <v>0</v>
      </c>
      <c r="Z940" s="56">
        <v>0</v>
      </c>
      <c r="AA940" s="56">
        <v>0</v>
      </c>
      <c r="AB940" s="56">
        <v>0</v>
      </c>
      <c r="AC940" s="56">
        <v>1.56E-3</v>
      </c>
      <c r="AE940" s="271">
        <f t="shared" si="43"/>
        <v>1</v>
      </c>
      <c r="AG940" s="192">
        <f t="shared" si="44"/>
        <v>0.29321999999999981</v>
      </c>
    </row>
    <row r="941" spans="1:33" x14ac:dyDescent="0.25">
      <c r="A941" s="1">
        <v>2013</v>
      </c>
      <c r="B941" s="1" t="s">
        <v>25</v>
      </c>
      <c r="C941" s="1" t="str">
        <f t="shared" si="42"/>
        <v>2013NUDefault</v>
      </c>
      <c r="D941" s="56">
        <v>0.22332000000000002</v>
      </c>
      <c r="E941" s="56">
        <v>0.15937999999999999</v>
      </c>
      <c r="F941" s="56">
        <v>3.687E-2</v>
      </c>
      <c r="G941" s="56">
        <v>0.18517</v>
      </c>
      <c r="H941" s="56">
        <v>1.3440000000000001E-2</v>
      </c>
      <c r="I941" s="56">
        <v>2.0230000000000001E-2</v>
      </c>
      <c r="J941" s="56">
        <v>2.0199999999999999E-2</v>
      </c>
      <c r="K941" s="268">
        <v>8.2699999999999996E-3</v>
      </c>
      <c r="L941" s="56">
        <v>1.4419999999999999E-2</v>
      </c>
      <c r="M941" s="56">
        <v>0</v>
      </c>
      <c r="N941" s="56">
        <v>0</v>
      </c>
      <c r="O941" s="56">
        <v>2.3019999999999999E-2</v>
      </c>
      <c r="P941" s="56">
        <v>2.4599999999999999E-3</v>
      </c>
      <c r="Q941" s="56">
        <v>0.15856999999999999</v>
      </c>
      <c r="R941" s="56">
        <v>4.5500000000000002E-3</v>
      </c>
      <c r="S941" s="56">
        <v>5.679E-2</v>
      </c>
      <c r="T941" s="56">
        <v>2.5830000000000002E-2</v>
      </c>
      <c r="U941" s="56">
        <v>4.5490000000000003E-2</v>
      </c>
      <c r="V941" s="56">
        <v>0</v>
      </c>
      <c r="W941" s="266">
        <v>-7.0000000000017444E-4</v>
      </c>
      <c r="X941" s="56">
        <v>1.1299999999999999E-3</v>
      </c>
      <c r="Y941" s="56">
        <v>0</v>
      </c>
      <c r="Z941" s="56">
        <v>0</v>
      </c>
      <c r="AA941" s="56">
        <v>0</v>
      </c>
      <c r="AB941" s="56">
        <v>0</v>
      </c>
      <c r="AC941" s="56">
        <v>1.56E-3</v>
      </c>
      <c r="AE941" s="271">
        <f t="shared" si="43"/>
        <v>1</v>
      </c>
      <c r="AG941" s="192">
        <f t="shared" si="44"/>
        <v>0.29321999999999981</v>
      </c>
    </row>
    <row r="942" spans="1:33" x14ac:dyDescent="0.25">
      <c r="A942" s="1">
        <v>2014</v>
      </c>
      <c r="B942" s="1" t="s">
        <v>25</v>
      </c>
      <c r="C942" s="1" t="str">
        <f t="shared" si="42"/>
        <v>2014NUDefault</v>
      </c>
      <c r="D942" s="56">
        <v>0.22332000000000002</v>
      </c>
      <c r="E942" s="56">
        <v>0.15937999999999999</v>
      </c>
      <c r="F942" s="56">
        <v>3.687E-2</v>
      </c>
      <c r="G942" s="56">
        <v>0.18517</v>
      </c>
      <c r="H942" s="56">
        <v>1.3440000000000001E-2</v>
      </c>
      <c r="I942" s="56">
        <v>2.0230000000000001E-2</v>
      </c>
      <c r="J942" s="56">
        <v>2.0199999999999999E-2</v>
      </c>
      <c r="K942" s="268">
        <v>8.2699999999999996E-3</v>
      </c>
      <c r="L942" s="56">
        <v>1.4419999999999999E-2</v>
      </c>
      <c r="M942" s="56">
        <v>0</v>
      </c>
      <c r="N942" s="56">
        <v>0</v>
      </c>
      <c r="O942" s="56">
        <v>2.3019999999999999E-2</v>
      </c>
      <c r="P942" s="56">
        <v>2.4599999999999999E-3</v>
      </c>
      <c r="Q942" s="56">
        <v>0.15856999999999999</v>
      </c>
      <c r="R942" s="56">
        <v>4.5500000000000002E-3</v>
      </c>
      <c r="S942" s="56">
        <v>5.679E-2</v>
      </c>
      <c r="T942" s="56">
        <v>2.5830000000000002E-2</v>
      </c>
      <c r="U942" s="56">
        <v>4.5490000000000003E-2</v>
      </c>
      <c r="V942" s="56">
        <v>0</v>
      </c>
      <c r="W942" s="266">
        <v>-7.0000000000017444E-4</v>
      </c>
      <c r="X942" s="56">
        <v>1.1299999999999999E-3</v>
      </c>
      <c r="Y942" s="56">
        <v>0</v>
      </c>
      <c r="Z942" s="56">
        <v>0</v>
      </c>
      <c r="AA942" s="56">
        <v>0</v>
      </c>
      <c r="AB942" s="56">
        <v>0</v>
      </c>
      <c r="AC942" s="56">
        <v>1.56E-3</v>
      </c>
      <c r="AE942" s="271">
        <f t="shared" si="43"/>
        <v>1</v>
      </c>
      <c r="AG942" s="192">
        <f t="shared" si="44"/>
        <v>0.29321999999999981</v>
      </c>
    </row>
    <row r="943" spans="1:33" x14ac:dyDescent="0.25">
      <c r="A943" s="1">
        <v>2015</v>
      </c>
      <c r="B943" s="1" t="s">
        <v>25</v>
      </c>
      <c r="C943" s="1" t="str">
        <f t="shared" si="42"/>
        <v>2015NUDefault</v>
      </c>
      <c r="D943" s="56">
        <v>0.22332000000000002</v>
      </c>
      <c r="E943" s="56">
        <v>0.15937999999999999</v>
      </c>
      <c r="F943" s="56">
        <v>3.687E-2</v>
      </c>
      <c r="G943" s="56">
        <v>0.18517</v>
      </c>
      <c r="H943" s="56">
        <v>1.3440000000000001E-2</v>
      </c>
      <c r="I943" s="56">
        <v>2.0230000000000001E-2</v>
      </c>
      <c r="J943" s="56">
        <v>2.0199999999999999E-2</v>
      </c>
      <c r="K943" s="268">
        <v>8.2699999999999996E-3</v>
      </c>
      <c r="L943" s="56">
        <v>1.4419999999999999E-2</v>
      </c>
      <c r="M943" s="56">
        <v>0</v>
      </c>
      <c r="N943" s="56">
        <v>0</v>
      </c>
      <c r="O943" s="56">
        <v>2.3019999999999999E-2</v>
      </c>
      <c r="P943" s="56">
        <v>2.4599999999999999E-3</v>
      </c>
      <c r="Q943" s="56">
        <v>0.15856999999999999</v>
      </c>
      <c r="R943" s="56">
        <v>4.5500000000000002E-3</v>
      </c>
      <c r="S943" s="56">
        <v>5.679E-2</v>
      </c>
      <c r="T943" s="56">
        <v>2.5830000000000002E-2</v>
      </c>
      <c r="U943" s="56">
        <v>4.5490000000000003E-2</v>
      </c>
      <c r="V943" s="56">
        <v>0</v>
      </c>
      <c r="W943" s="266">
        <v>-7.0000000000017444E-4</v>
      </c>
      <c r="X943" s="56">
        <v>1.1299999999999999E-3</v>
      </c>
      <c r="Y943" s="56">
        <v>0</v>
      </c>
      <c r="Z943" s="56">
        <v>0</v>
      </c>
      <c r="AA943" s="56">
        <v>0</v>
      </c>
      <c r="AB943" s="56">
        <v>0</v>
      </c>
      <c r="AC943" s="56">
        <v>1.56E-3</v>
      </c>
      <c r="AE943" s="271">
        <f t="shared" si="43"/>
        <v>1</v>
      </c>
      <c r="AG943" s="192">
        <f t="shared" si="44"/>
        <v>0.29321999999999981</v>
      </c>
    </row>
    <row r="944" spans="1:33" x14ac:dyDescent="0.25">
      <c r="A944" s="1">
        <v>2016</v>
      </c>
      <c r="B944" s="1" t="s">
        <v>25</v>
      </c>
      <c r="C944" s="1" t="str">
        <f t="shared" si="42"/>
        <v>2016NUDefault</v>
      </c>
      <c r="D944" s="56">
        <v>0.22332000000000002</v>
      </c>
      <c r="E944" s="56">
        <v>0.15937999999999999</v>
      </c>
      <c r="F944" s="56">
        <v>3.687E-2</v>
      </c>
      <c r="G944" s="56">
        <v>0.18517</v>
      </c>
      <c r="H944" s="56">
        <v>1.3440000000000001E-2</v>
      </c>
      <c r="I944" s="56">
        <v>2.0230000000000001E-2</v>
      </c>
      <c r="J944" s="56">
        <v>2.0199999999999999E-2</v>
      </c>
      <c r="K944" s="268">
        <v>8.2699999999999996E-3</v>
      </c>
      <c r="L944" s="56">
        <v>1.4419999999999999E-2</v>
      </c>
      <c r="M944" s="56">
        <v>0</v>
      </c>
      <c r="N944" s="56">
        <v>0</v>
      </c>
      <c r="O944" s="56">
        <v>2.3019999999999999E-2</v>
      </c>
      <c r="P944" s="56">
        <v>2.4599999999999999E-3</v>
      </c>
      <c r="Q944" s="56">
        <v>0.15856999999999999</v>
      </c>
      <c r="R944" s="56">
        <v>4.5500000000000002E-3</v>
      </c>
      <c r="S944" s="56">
        <v>5.679E-2</v>
      </c>
      <c r="T944" s="56">
        <v>2.5830000000000002E-2</v>
      </c>
      <c r="U944" s="56">
        <v>4.5490000000000003E-2</v>
      </c>
      <c r="V944" s="56">
        <v>0</v>
      </c>
      <c r="W944" s="266">
        <v>-7.0000000000017444E-4</v>
      </c>
      <c r="X944" s="56">
        <v>1.1299999999999999E-3</v>
      </c>
      <c r="Y944" s="56">
        <v>0</v>
      </c>
      <c r="Z944" s="56">
        <v>0</v>
      </c>
      <c r="AA944" s="56">
        <v>0</v>
      </c>
      <c r="AB944" s="56">
        <v>0</v>
      </c>
      <c r="AC944" s="56">
        <v>1.56E-3</v>
      </c>
      <c r="AE944" s="271">
        <f t="shared" si="43"/>
        <v>1</v>
      </c>
      <c r="AG944" s="192">
        <f t="shared" si="44"/>
        <v>0.29321999999999981</v>
      </c>
    </row>
    <row r="945" spans="1:33" x14ac:dyDescent="0.25">
      <c r="A945" s="1">
        <v>2008</v>
      </c>
      <c r="B945" s="1" t="s">
        <v>18</v>
      </c>
      <c r="C945" s="1" t="str">
        <f t="shared" si="42"/>
        <v>2008ONDefault</v>
      </c>
      <c r="D945" s="56">
        <v>0.18628</v>
      </c>
      <c r="E945" s="56">
        <v>0.14168</v>
      </c>
      <c r="F945" s="56">
        <v>4.3230000000000005E-2</v>
      </c>
      <c r="G945" s="56">
        <v>0.12558999999999998</v>
      </c>
      <c r="H945" s="56">
        <v>2.6269999999999998E-2</v>
      </c>
      <c r="I945" s="56">
        <v>3.7769999999999998E-2</v>
      </c>
      <c r="J945" s="56">
        <v>3.6269999999999997E-2</v>
      </c>
      <c r="K945" s="268">
        <v>5.11E-3</v>
      </c>
      <c r="L945" s="56">
        <v>3.925E-2</v>
      </c>
      <c r="M945" s="56">
        <v>0</v>
      </c>
      <c r="N945" s="56">
        <v>0</v>
      </c>
      <c r="O945" s="56">
        <v>2.4889999999999999E-2</v>
      </c>
      <c r="P945" s="56">
        <v>3.5580000000000001E-2</v>
      </c>
      <c r="Q945" s="56">
        <v>0.10063000000000001</v>
      </c>
      <c r="R945" s="56">
        <v>2.8799999999999997E-3</v>
      </c>
      <c r="S945" s="56">
        <v>0.12147000000000001</v>
      </c>
      <c r="T945" s="56">
        <v>2.8559999999999999E-2</v>
      </c>
      <c r="U945" s="56">
        <v>1.359E-2</v>
      </c>
      <c r="V945" s="56">
        <v>0</v>
      </c>
      <c r="W945" s="266">
        <v>8.9900000000001437E-3</v>
      </c>
      <c r="X945" s="56">
        <v>1.069E-2</v>
      </c>
      <c r="Y945" s="56">
        <v>0</v>
      </c>
      <c r="Z945" s="56">
        <v>0</v>
      </c>
      <c r="AA945" s="56">
        <v>0</v>
      </c>
      <c r="AB945" s="56">
        <v>0</v>
      </c>
      <c r="AC945" s="56">
        <v>1.1270000000000001E-2</v>
      </c>
      <c r="AE945" s="271">
        <f t="shared" si="43"/>
        <v>1</v>
      </c>
      <c r="AG945" s="192">
        <f t="shared" si="44"/>
        <v>0.29808000000000012</v>
      </c>
    </row>
    <row r="946" spans="1:33" x14ac:dyDescent="0.25">
      <c r="A946" s="1">
        <v>2009</v>
      </c>
      <c r="B946" s="1" t="s">
        <v>18</v>
      </c>
      <c r="C946" s="1" t="str">
        <f t="shared" si="42"/>
        <v>2009ONDefault</v>
      </c>
      <c r="D946" s="56">
        <v>0.18628</v>
      </c>
      <c r="E946" s="56">
        <v>0.14168</v>
      </c>
      <c r="F946" s="56">
        <v>4.3230000000000005E-2</v>
      </c>
      <c r="G946" s="56">
        <v>0.12558999999999998</v>
      </c>
      <c r="H946" s="56">
        <v>2.6269999999999998E-2</v>
      </c>
      <c r="I946" s="56">
        <v>3.7769999999999998E-2</v>
      </c>
      <c r="J946" s="56">
        <v>3.6269999999999997E-2</v>
      </c>
      <c r="K946" s="268">
        <v>5.11E-3</v>
      </c>
      <c r="L946" s="56">
        <v>3.925E-2</v>
      </c>
      <c r="M946" s="56">
        <v>0</v>
      </c>
      <c r="N946" s="56">
        <v>0</v>
      </c>
      <c r="O946" s="56">
        <v>2.4889999999999999E-2</v>
      </c>
      <c r="P946" s="56">
        <v>3.5580000000000001E-2</v>
      </c>
      <c r="Q946" s="56">
        <v>0.10063000000000001</v>
      </c>
      <c r="R946" s="56">
        <v>2.8799999999999997E-3</v>
      </c>
      <c r="S946" s="56">
        <v>0.12147000000000001</v>
      </c>
      <c r="T946" s="56">
        <v>2.8559999999999999E-2</v>
      </c>
      <c r="U946" s="56">
        <v>1.359E-2</v>
      </c>
      <c r="V946" s="56">
        <v>0</v>
      </c>
      <c r="W946" s="266">
        <v>8.9900000000001437E-3</v>
      </c>
      <c r="X946" s="56">
        <v>1.069E-2</v>
      </c>
      <c r="Y946" s="56">
        <v>0</v>
      </c>
      <c r="Z946" s="56">
        <v>0</v>
      </c>
      <c r="AA946" s="56">
        <v>0</v>
      </c>
      <c r="AB946" s="56">
        <v>0</v>
      </c>
      <c r="AC946" s="56">
        <v>1.1270000000000001E-2</v>
      </c>
      <c r="AE946" s="271">
        <f t="shared" si="43"/>
        <v>1</v>
      </c>
      <c r="AG946" s="192">
        <f t="shared" si="44"/>
        <v>0.29808000000000012</v>
      </c>
    </row>
    <row r="947" spans="1:33" x14ac:dyDescent="0.25">
      <c r="A947" s="1">
        <v>2010</v>
      </c>
      <c r="B947" s="1" t="s">
        <v>18</v>
      </c>
      <c r="C947" s="1" t="str">
        <f t="shared" si="42"/>
        <v>2010ONDefault</v>
      </c>
      <c r="D947" s="56">
        <v>0.18628</v>
      </c>
      <c r="E947" s="56">
        <v>0.14168</v>
      </c>
      <c r="F947" s="56">
        <v>4.3230000000000005E-2</v>
      </c>
      <c r="G947" s="56">
        <v>0.12558999999999998</v>
      </c>
      <c r="H947" s="56">
        <v>2.6269999999999998E-2</v>
      </c>
      <c r="I947" s="56">
        <v>3.7769999999999998E-2</v>
      </c>
      <c r="J947" s="56">
        <v>3.6269999999999997E-2</v>
      </c>
      <c r="K947" s="268">
        <v>5.11E-3</v>
      </c>
      <c r="L947" s="56">
        <v>3.925E-2</v>
      </c>
      <c r="M947" s="56">
        <v>0</v>
      </c>
      <c r="N947" s="56">
        <v>0</v>
      </c>
      <c r="O947" s="56">
        <v>2.4889999999999999E-2</v>
      </c>
      <c r="P947" s="56">
        <v>3.5580000000000001E-2</v>
      </c>
      <c r="Q947" s="56">
        <v>0.10063000000000001</v>
      </c>
      <c r="R947" s="56">
        <v>2.8799999999999997E-3</v>
      </c>
      <c r="S947" s="56">
        <v>0.12147000000000001</v>
      </c>
      <c r="T947" s="56">
        <v>2.8559999999999999E-2</v>
      </c>
      <c r="U947" s="56">
        <v>1.359E-2</v>
      </c>
      <c r="V947" s="56">
        <v>0</v>
      </c>
      <c r="W947" s="266">
        <v>8.9900000000001437E-3</v>
      </c>
      <c r="X947" s="56">
        <v>1.069E-2</v>
      </c>
      <c r="Y947" s="56">
        <v>0</v>
      </c>
      <c r="Z947" s="56">
        <v>0</v>
      </c>
      <c r="AA947" s="56">
        <v>0</v>
      </c>
      <c r="AB947" s="56">
        <v>0</v>
      </c>
      <c r="AC947" s="56">
        <v>1.1270000000000001E-2</v>
      </c>
      <c r="AE947" s="271">
        <f t="shared" si="43"/>
        <v>1</v>
      </c>
      <c r="AG947" s="192">
        <f t="shared" si="44"/>
        <v>0.29808000000000012</v>
      </c>
    </row>
    <row r="948" spans="1:33" x14ac:dyDescent="0.25">
      <c r="A948" s="1">
        <v>2011</v>
      </c>
      <c r="B948" s="1" t="s">
        <v>18</v>
      </c>
      <c r="C948" s="1" t="str">
        <f t="shared" si="42"/>
        <v>2011ONDefault</v>
      </c>
      <c r="D948" s="56">
        <v>0.18628</v>
      </c>
      <c r="E948" s="56">
        <v>0.14168</v>
      </c>
      <c r="F948" s="56">
        <v>4.3230000000000005E-2</v>
      </c>
      <c r="G948" s="56">
        <v>0.12558999999999998</v>
      </c>
      <c r="H948" s="56">
        <v>2.6269999999999998E-2</v>
      </c>
      <c r="I948" s="56">
        <v>3.7769999999999998E-2</v>
      </c>
      <c r="J948" s="56">
        <v>3.6269999999999997E-2</v>
      </c>
      <c r="K948" s="268">
        <v>5.11E-3</v>
      </c>
      <c r="L948" s="56">
        <v>3.925E-2</v>
      </c>
      <c r="M948" s="56">
        <v>0</v>
      </c>
      <c r="N948" s="56">
        <v>0</v>
      </c>
      <c r="O948" s="56">
        <v>2.4889999999999999E-2</v>
      </c>
      <c r="P948" s="56">
        <v>3.5580000000000001E-2</v>
      </c>
      <c r="Q948" s="56">
        <v>0.10063000000000001</v>
      </c>
      <c r="R948" s="56">
        <v>2.8799999999999997E-3</v>
      </c>
      <c r="S948" s="56">
        <v>0.12147000000000001</v>
      </c>
      <c r="T948" s="56">
        <v>2.8559999999999999E-2</v>
      </c>
      <c r="U948" s="56">
        <v>1.359E-2</v>
      </c>
      <c r="V948" s="56">
        <v>0</v>
      </c>
      <c r="W948" s="266">
        <v>8.9900000000001437E-3</v>
      </c>
      <c r="X948" s="56">
        <v>1.069E-2</v>
      </c>
      <c r="Y948" s="56">
        <v>0</v>
      </c>
      <c r="Z948" s="56">
        <v>0</v>
      </c>
      <c r="AA948" s="56">
        <v>0</v>
      </c>
      <c r="AB948" s="56">
        <v>0</v>
      </c>
      <c r="AC948" s="56">
        <v>1.1270000000000001E-2</v>
      </c>
      <c r="AE948" s="271">
        <f t="shared" si="43"/>
        <v>1</v>
      </c>
      <c r="AG948" s="192">
        <f t="shared" si="44"/>
        <v>0.29808000000000012</v>
      </c>
    </row>
    <row r="949" spans="1:33" x14ac:dyDescent="0.25">
      <c r="A949" s="1">
        <v>2012</v>
      </c>
      <c r="B949" s="1" t="s">
        <v>18</v>
      </c>
      <c r="C949" s="1" t="str">
        <f t="shared" si="42"/>
        <v>2012ONDefault</v>
      </c>
      <c r="D949" s="56">
        <v>0.18628</v>
      </c>
      <c r="E949" s="56">
        <v>0.14168</v>
      </c>
      <c r="F949" s="56">
        <v>4.3230000000000005E-2</v>
      </c>
      <c r="G949" s="56">
        <v>0.12558999999999998</v>
      </c>
      <c r="H949" s="56">
        <v>2.6269999999999998E-2</v>
      </c>
      <c r="I949" s="56">
        <v>3.7769999999999998E-2</v>
      </c>
      <c r="J949" s="56">
        <v>3.6269999999999997E-2</v>
      </c>
      <c r="K949" s="268">
        <v>5.11E-3</v>
      </c>
      <c r="L949" s="56">
        <v>3.925E-2</v>
      </c>
      <c r="M949" s="56">
        <v>0</v>
      </c>
      <c r="N949" s="56">
        <v>0</v>
      </c>
      <c r="O949" s="56">
        <v>2.4889999999999999E-2</v>
      </c>
      <c r="P949" s="56">
        <v>3.5580000000000001E-2</v>
      </c>
      <c r="Q949" s="56">
        <v>0.10063000000000001</v>
      </c>
      <c r="R949" s="56">
        <v>2.8799999999999997E-3</v>
      </c>
      <c r="S949" s="56">
        <v>0.12147000000000001</v>
      </c>
      <c r="T949" s="56">
        <v>2.8559999999999999E-2</v>
      </c>
      <c r="U949" s="56">
        <v>1.359E-2</v>
      </c>
      <c r="V949" s="56">
        <v>0</v>
      </c>
      <c r="W949" s="266">
        <v>8.9900000000001437E-3</v>
      </c>
      <c r="X949" s="56">
        <v>1.069E-2</v>
      </c>
      <c r="Y949" s="56">
        <v>0</v>
      </c>
      <c r="Z949" s="56">
        <v>0</v>
      </c>
      <c r="AA949" s="56">
        <v>0</v>
      </c>
      <c r="AB949" s="56">
        <v>0</v>
      </c>
      <c r="AC949" s="56">
        <v>1.1270000000000001E-2</v>
      </c>
      <c r="AE949" s="271">
        <f t="shared" si="43"/>
        <v>1</v>
      </c>
      <c r="AG949" s="192">
        <f t="shared" si="44"/>
        <v>0.29808000000000012</v>
      </c>
    </row>
    <row r="950" spans="1:33" x14ac:dyDescent="0.25">
      <c r="A950" s="1">
        <v>2013</v>
      </c>
      <c r="B950" s="1" t="s">
        <v>18</v>
      </c>
      <c r="C950" s="1" t="str">
        <f t="shared" si="42"/>
        <v>2013ONDefault</v>
      </c>
      <c r="D950" s="56">
        <v>0.18628</v>
      </c>
      <c r="E950" s="56">
        <v>0.14168</v>
      </c>
      <c r="F950" s="56">
        <v>4.3230000000000005E-2</v>
      </c>
      <c r="G950" s="56">
        <v>0.12558999999999998</v>
      </c>
      <c r="H950" s="56">
        <v>2.6269999999999998E-2</v>
      </c>
      <c r="I950" s="56">
        <v>3.7769999999999998E-2</v>
      </c>
      <c r="J950" s="56">
        <v>3.6269999999999997E-2</v>
      </c>
      <c r="K950" s="268">
        <v>5.11E-3</v>
      </c>
      <c r="L950" s="56">
        <v>3.925E-2</v>
      </c>
      <c r="M950" s="56">
        <v>0</v>
      </c>
      <c r="N950" s="56">
        <v>0</v>
      </c>
      <c r="O950" s="56">
        <v>2.4889999999999999E-2</v>
      </c>
      <c r="P950" s="56">
        <v>3.5580000000000001E-2</v>
      </c>
      <c r="Q950" s="56">
        <v>0.10063000000000001</v>
      </c>
      <c r="R950" s="56">
        <v>2.8799999999999997E-3</v>
      </c>
      <c r="S950" s="56">
        <v>0.12147000000000001</v>
      </c>
      <c r="T950" s="56">
        <v>2.8559999999999999E-2</v>
      </c>
      <c r="U950" s="56">
        <v>1.359E-2</v>
      </c>
      <c r="V950" s="56">
        <v>0</v>
      </c>
      <c r="W950" s="266">
        <v>8.9900000000001437E-3</v>
      </c>
      <c r="X950" s="56">
        <v>1.069E-2</v>
      </c>
      <c r="Y950" s="56">
        <v>0</v>
      </c>
      <c r="Z950" s="56">
        <v>0</v>
      </c>
      <c r="AA950" s="56">
        <v>0</v>
      </c>
      <c r="AB950" s="56">
        <v>0</v>
      </c>
      <c r="AC950" s="56">
        <v>1.1270000000000001E-2</v>
      </c>
      <c r="AE950" s="271">
        <f t="shared" si="43"/>
        <v>1</v>
      </c>
      <c r="AG950" s="192">
        <f t="shared" si="44"/>
        <v>0.29808000000000012</v>
      </c>
    </row>
    <row r="951" spans="1:33" x14ac:dyDescent="0.25">
      <c r="A951" s="1">
        <v>2014</v>
      </c>
      <c r="B951" s="1" t="s">
        <v>18</v>
      </c>
      <c r="C951" s="1" t="str">
        <f t="shared" si="42"/>
        <v>2014ONDefault</v>
      </c>
      <c r="D951" s="56">
        <v>0.18628</v>
      </c>
      <c r="E951" s="56">
        <v>0.14168</v>
      </c>
      <c r="F951" s="56">
        <v>4.3230000000000005E-2</v>
      </c>
      <c r="G951" s="56">
        <v>0.12558999999999998</v>
      </c>
      <c r="H951" s="56">
        <v>2.6269999999999998E-2</v>
      </c>
      <c r="I951" s="56">
        <v>3.7769999999999998E-2</v>
      </c>
      <c r="J951" s="56">
        <v>3.6269999999999997E-2</v>
      </c>
      <c r="K951" s="268">
        <v>5.11E-3</v>
      </c>
      <c r="L951" s="56">
        <v>3.925E-2</v>
      </c>
      <c r="M951" s="56">
        <v>0</v>
      </c>
      <c r="N951" s="56">
        <v>0</v>
      </c>
      <c r="O951" s="56">
        <v>2.4889999999999999E-2</v>
      </c>
      <c r="P951" s="56">
        <v>3.5580000000000001E-2</v>
      </c>
      <c r="Q951" s="56">
        <v>0.10063000000000001</v>
      </c>
      <c r="R951" s="56">
        <v>2.8799999999999997E-3</v>
      </c>
      <c r="S951" s="56">
        <v>0.12147000000000001</v>
      </c>
      <c r="T951" s="56">
        <v>2.8559999999999999E-2</v>
      </c>
      <c r="U951" s="56">
        <v>1.359E-2</v>
      </c>
      <c r="V951" s="56">
        <v>0</v>
      </c>
      <c r="W951" s="266">
        <v>8.9900000000001437E-3</v>
      </c>
      <c r="X951" s="56">
        <v>1.069E-2</v>
      </c>
      <c r="Y951" s="56">
        <v>0</v>
      </c>
      <c r="Z951" s="56">
        <v>0</v>
      </c>
      <c r="AA951" s="56">
        <v>0</v>
      </c>
      <c r="AB951" s="56">
        <v>0</v>
      </c>
      <c r="AC951" s="56">
        <v>1.1270000000000001E-2</v>
      </c>
      <c r="AE951" s="271">
        <f t="shared" si="43"/>
        <v>1</v>
      </c>
      <c r="AG951" s="192">
        <f t="shared" si="44"/>
        <v>0.29808000000000012</v>
      </c>
    </row>
    <row r="952" spans="1:33" x14ac:dyDescent="0.25">
      <c r="A952" s="1">
        <v>2015</v>
      </c>
      <c r="B952" s="1" t="s">
        <v>18</v>
      </c>
      <c r="C952" s="1" t="str">
        <f t="shared" si="42"/>
        <v>2015ONDefault</v>
      </c>
      <c r="D952" s="56">
        <v>0.18628</v>
      </c>
      <c r="E952" s="56">
        <v>0.14168</v>
      </c>
      <c r="F952" s="56">
        <v>4.3230000000000005E-2</v>
      </c>
      <c r="G952" s="56">
        <v>0.12558999999999998</v>
      </c>
      <c r="H952" s="56">
        <v>2.6269999999999998E-2</v>
      </c>
      <c r="I952" s="56">
        <v>3.7769999999999998E-2</v>
      </c>
      <c r="J952" s="56">
        <v>3.6269999999999997E-2</v>
      </c>
      <c r="K952" s="268">
        <v>5.11E-3</v>
      </c>
      <c r="L952" s="56">
        <v>3.925E-2</v>
      </c>
      <c r="M952" s="56">
        <v>0</v>
      </c>
      <c r="N952" s="56">
        <v>0</v>
      </c>
      <c r="O952" s="56">
        <v>2.4889999999999999E-2</v>
      </c>
      <c r="P952" s="56">
        <v>3.5580000000000001E-2</v>
      </c>
      <c r="Q952" s="56">
        <v>0.10063000000000001</v>
      </c>
      <c r="R952" s="56">
        <v>2.8799999999999997E-3</v>
      </c>
      <c r="S952" s="56">
        <v>0.12147000000000001</v>
      </c>
      <c r="T952" s="56">
        <v>2.8559999999999999E-2</v>
      </c>
      <c r="U952" s="56">
        <v>1.359E-2</v>
      </c>
      <c r="V952" s="56">
        <v>0</v>
      </c>
      <c r="W952" s="266">
        <v>8.9900000000001437E-3</v>
      </c>
      <c r="X952" s="56">
        <v>1.069E-2</v>
      </c>
      <c r="Y952" s="56">
        <v>0</v>
      </c>
      <c r="Z952" s="56">
        <v>0</v>
      </c>
      <c r="AA952" s="56">
        <v>0</v>
      </c>
      <c r="AB952" s="56">
        <v>0</v>
      </c>
      <c r="AC952" s="56">
        <v>1.1270000000000001E-2</v>
      </c>
      <c r="AE952" s="271">
        <f t="shared" si="43"/>
        <v>1</v>
      </c>
      <c r="AG952" s="192">
        <f t="shared" si="44"/>
        <v>0.29808000000000012</v>
      </c>
    </row>
    <row r="953" spans="1:33" x14ac:dyDescent="0.25">
      <c r="A953" s="1">
        <v>2016</v>
      </c>
      <c r="B953" s="1" t="s">
        <v>18</v>
      </c>
      <c r="C953" s="1" t="str">
        <f t="shared" si="42"/>
        <v>2016ONDefault</v>
      </c>
      <c r="D953" s="56">
        <v>0.18628</v>
      </c>
      <c r="E953" s="56">
        <v>0.14168</v>
      </c>
      <c r="F953" s="56">
        <v>4.3230000000000005E-2</v>
      </c>
      <c r="G953" s="56">
        <v>0.12558999999999998</v>
      </c>
      <c r="H953" s="56">
        <v>2.6269999999999998E-2</v>
      </c>
      <c r="I953" s="56">
        <v>3.7769999999999998E-2</v>
      </c>
      <c r="J953" s="56">
        <v>3.6269999999999997E-2</v>
      </c>
      <c r="K953" s="268">
        <v>5.11E-3</v>
      </c>
      <c r="L953" s="56">
        <v>3.925E-2</v>
      </c>
      <c r="M953" s="56">
        <v>0</v>
      </c>
      <c r="N953" s="56">
        <v>0</v>
      </c>
      <c r="O953" s="56">
        <v>2.4889999999999999E-2</v>
      </c>
      <c r="P953" s="56">
        <v>3.5580000000000001E-2</v>
      </c>
      <c r="Q953" s="56">
        <v>0.10063000000000001</v>
      </c>
      <c r="R953" s="56">
        <v>2.8799999999999997E-3</v>
      </c>
      <c r="S953" s="56">
        <v>0.12147000000000001</v>
      </c>
      <c r="T953" s="56">
        <v>2.8559999999999999E-2</v>
      </c>
      <c r="U953" s="56">
        <v>1.359E-2</v>
      </c>
      <c r="V953" s="56">
        <v>0</v>
      </c>
      <c r="W953" s="266">
        <v>8.9900000000001437E-3</v>
      </c>
      <c r="X953" s="56">
        <v>1.069E-2</v>
      </c>
      <c r="Y953" s="56">
        <v>0</v>
      </c>
      <c r="Z953" s="56">
        <v>0</v>
      </c>
      <c r="AA953" s="56">
        <v>0</v>
      </c>
      <c r="AB953" s="56">
        <v>0</v>
      </c>
      <c r="AC953" s="56">
        <v>1.1270000000000001E-2</v>
      </c>
      <c r="AE953" s="271">
        <f t="shared" si="43"/>
        <v>1</v>
      </c>
      <c r="AG953" s="192">
        <f t="shared" si="44"/>
        <v>0.29808000000000012</v>
      </c>
    </row>
    <row r="954" spans="1:33" x14ac:dyDescent="0.25">
      <c r="A954" s="1">
        <v>2008</v>
      </c>
      <c r="B954" s="1" t="s">
        <v>23</v>
      </c>
      <c r="C954" s="1" t="str">
        <f t="shared" si="42"/>
        <v>2008PEDefault</v>
      </c>
      <c r="D954" s="56">
        <v>0.11103</v>
      </c>
      <c r="E954" s="56">
        <v>0.15770000000000001</v>
      </c>
      <c r="F954" s="56">
        <v>7.5310000000000002E-2</v>
      </c>
      <c r="G954" s="56">
        <v>3.8550000000000001E-2</v>
      </c>
      <c r="H954" s="56">
        <v>1.2849999999999999E-2</v>
      </c>
      <c r="I954" s="56">
        <v>9.3740000000000004E-2</v>
      </c>
      <c r="J954" s="56">
        <v>2.9750000000000002E-2</v>
      </c>
      <c r="K954" s="268">
        <v>8.4200000000000004E-3</v>
      </c>
      <c r="L954" s="56">
        <v>7.4349999999999999E-2</v>
      </c>
      <c r="M954" s="56">
        <v>0</v>
      </c>
      <c r="N954" s="56">
        <v>0</v>
      </c>
      <c r="O954" s="56">
        <v>9.58E-3</v>
      </c>
      <c r="P954" s="56">
        <v>1.2019999999999999E-2</v>
      </c>
      <c r="Q954" s="56">
        <v>7.7560000000000004E-2</v>
      </c>
      <c r="R954" s="56">
        <v>1.5399999999999999E-3</v>
      </c>
      <c r="S954" s="56">
        <v>0.21612999999999999</v>
      </c>
      <c r="T954" s="56">
        <v>3.9719999999999998E-2</v>
      </c>
      <c r="U954" s="56">
        <v>1.7639999999999999E-2</v>
      </c>
      <c r="V954" s="56">
        <v>0</v>
      </c>
      <c r="W954" s="266">
        <v>3.7199999999999629E-3</v>
      </c>
      <c r="X954" s="56">
        <v>9.6100000000000005E-3</v>
      </c>
      <c r="Y954" s="56">
        <v>0</v>
      </c>
      <c r="Z954" s="56">
        <v>0</v>
      </c>
      <c r="AA954" s="56">
        <v>0</v>
      </c>
      <c r="AB954" s="56">
        <v>0</v>
      </c>
      <c r="AC954" s="56">
        <v>1.0780000000000001E-2</v>
      </c>
      <c r="AE954" s="271">
        <f t="shared" si="43"/>
        <v>1</v>
      </c>
      <c r="AG954" s="192">
        <f t="shared" si="44"/>
        <v>0.37669999999999992</v>
      </c>
    </row>
    <row r="955" spans="1:33" x14ac:dyDescent="0.25">
      <c r="A955" s="1">
        <v>2009</v>
      </c>
      <c r="B955" s="1" t="s">
        <v>23</v>
      </c>
      <c r="C955" s="1" t="str">
        <f t="shared" si="42"/>
        <v>2009PEDefault</v>
      </c>
      <c r="D955" s="56">
        <v>0.11103</v>
      </c>
      <c r="E955" s="56">
        <v>0.15770000000000001</v>
      </c>
      <c r="F955" s="56">
        <v>7.5310000000000002E-2</v>
      </c>
      <c r="G955" s="56">
        <v>3.8550000000000001E-2</v>
      </c>
      <c r="H955" s="56">
        <v>1.2849999999999999E-2</v>
      </c>
      <c r="I955" s="56">
        <v>9.3740000000000004E-2</v>
      </c>
      <c r="J955" s="56">
        <v>2.9750000000000002E-2</v>
      </c>
      <c r="K955" s="268">
        <v>8.4200000000000004E-3</v>
      </c>
      <c r="L955" s="56">
        <v>7.4349999999999999E-2</v>
      </c>
      <c r="M955" s="56">
        <v>0</v>
      </c>
      <c r="N955" s="56">
        <v>0</v>
      </c>
      <c r="O955" s="56">
        <v>9.58E-3</v>
      </c>
      <c r="P955" s="56">
        <v>1.2019999999999999E-2</v>
      </c>
      <c r="Q955" s="56">
        <v>7.7560000000000004E-2</v>
      </c>
      <c r="R955" s="56">
        <v>1.5399999999999999E-3</v>
      </c>
      <c r="S955" s="56">
        <v>0.21612999999999999</v>
      </c>
      <c r="T955" s="56">
        <v>3.9719999999999998E-2</v>
      </c>
      <c r="U955" s="56">
        <v>1.7639999999999999E-2</v>
      </c>
      <c r="V955" s="56">
        <v>0</v>
      </c>
      <c r="W955" s="266">
        <v>3.7199999999999629E-3</v>
      </c>
      <c r="X955" s="56">
        <v>9.6100000000000005E-3</v>
      </c>
      <c r="Y955" s="56">
        <v>0</v>
      </c>
      <c r="Z955" s="56">
        <v>0</v>
      </c>
      <c r="AA955" s="56">
        <v>0</v>
      </c>
      <c r="AB955" s="56">
        <v>0</v>
      </c>
      <c r="AC955" s="56">
        <v>1.0780000000000001E-2</v>
      </c>
      <c r="AE955" s="271">
        <f t="shared" si="43"/>
        <v>1</v>
      </c>
      <c r="AG955" s="192">
        <f t="shared" si="44"/>
        <v>0.37669999999999992</v>
      </c>
    </row>
    <row r="956" spans="1:33" x14ac:dyDescent="0.25">
      <c r="A956" s="1">
        <v>2010</v>
      </c>
      <c r="B956" s="1" t="s">
        <v>23</v>
      </c>
      <c r="C956" s="1" t="str">
        <f t="shared" si="42"/>
        <v>2010PEDefault</v>
      </c>
      <c r="D956" s="56">
        <v>0.11103</v>
      </c>
      <c r="E956" s="56">
        <v>0.15770000000000001</v>
      </c>
      <c r="F956" s="56">
        <v>7.5310000000000002E-2</v>
      </c>
      <c r="G956" s="56">
        <v>3.8550000000000001E-2</v>
      </c>
      <c r="H956" s="56">
        <v>1.2849999999999999E-2</v>
      </c>
      <c r="I956" s="56">
        <v>9.3740000000000004E-2</v>
      </c>
      <c r="J956" s="56">
        <v>2.9750000000000002E-2</v>
      </c>
      <c r="K956" s="268">
        <v>8.4200000000000004E-3</v>
      </c>
      <c r="L956" s="56">
        <v>7.4349999999999999E-2</v>
      </c>
      <c r="M956" s="56">
        <v>0</v>
      </c>
      <c r="N956" s="56">
        <v>0</v>
      </c>
      <c r="O956" s="56">
        <v>9.58E-3</v>
      </c>
      <c r="P956" s="56">
        <v>1.2019999999999999E-2</v>
      </c>
      <c r="Q956" s="56">
        <v>7.7560000000000004E-2</v>
      </c>
      <c r="R956" s="56">
        <v>1.5399999999999999E-3</v>
      </c>
      <c r="S956" s="56">
        <v>0.21612999999999999</v>
      </c>
      <c r="T956" s="56">
        <v>3.9719999999999998E-2</v>
      </c>
      <c r="U956" s="56">
        <v>1.7639999999999999E-2</v>
      </c>
      <c r="V956" s="56">
        <v>0</v>
      </c>
      <c r="W956" s="266">
        <v>3.7199999999999629E-3</v>
      </c>
      <c r="X956" s="56">
        <v>9.6100000000000005E-3</v>
      </c>
      <c r="Y956" s="56">
        <v>0</v>
      </c>
      <c r="Z956" s="56">
        <v>0</v>
      </c>
      <c r="AA956" s="56">
        <v>0</v>
      </c>
      <c r="AB956" s="56">
        <v>0</v>
      </c>
      <c r="AC956" s="56">
        <v>1.0780000000000001E-2</v>
      </c>
      <c r="AE956" s="271">
        <f t="shared" si="43"/>
        <v>1</v>
      </c>
      <c r="AG956" s="192">
        <f t="shared" si="44"/>
        <v>0.37669999999999992</v>
      </c>
    </row>
    <row r="957" spans="1:33" x14ac:dyDescent="0.25">
      <c r="A957" s="1">
        <v>2011</v>
      </c>
      <c r="B957" s="1" t="s">
        <v>23</v>
      </c>
      <c r="C957" s="1" t="str">
        <f t="shared" si="42"/>
        <v>2011PEDefault</v>
      </c>
      <c r="D957" s="56">
        <v>0.11103</v>
      </c>
      <c r="E957" s="56">
        <v>0.15770000000000001</v>
      </c>
      <c r="F957" s="56">
        <v>7.5310000000000002E-2</v>
      </c>
      <c r="G957" s="56">
        <v>3.8550000000000001E-2</v>
      </c>
      <c r="H957" s="56">
        <v>1.2849999999999999E-2</v>
      </c>
      <c r="I957" s="56">
        <v>9.3740000000000004E-2</v>
      </c>
      <c r="J957" s="56">
        <v>2.9750000000000002E-2</v>
      </c>
      <c r="K957" s="268">
        <v>8.4200000000000004E-3</v>
      </c>
      <c r="L957" s="56">
        <v>7.4349999999999999E-2</v>
      </c>
      <c r="M957" s="56">
        <v>0</v>
      </c>
      <c r="N957" s="56">
        <v>0</v>
      </c>
      <c r="O957" s="56">
        <v>9.58E-3</v>
      </c>
      <c r="P957" s="56">
        <v>1.2019999999999999E-2</v>
      </c>
      <c r="Q957" s="56">
        <v>7.7560000000000004E-2</v>
      </c>
      <c r="R957" s="56">
        <v>1.5399999999999999E-3</v>
      </c>
      <c r="S957" s="56">
        <v>0.21612999999999999</v>
      </c>
      <c r="T957" s="56">
        <v>3.9719999999999998E-2</v>
      </c>
      <c r="U957" s="56">
        <v>1.7639999999999999E-2</v>
      </c>
      <c r="V957" s="56">
        <v>0</v>
      </c>
      <c r="W957" s="266">
        <v>3.7199999999999629E-3</v>
      </c>
      <c r="X957" s="56">
        <v>9.6100000000000005E-3</v>
      </c>
      <c r="Y957" s="56">
        <v>0</v>
      </c>
      <c r="Z957" s="56">
        <v>0</v>
      </c>
      <c r="AA957" s="56">
        <v>0</v>
      </c>
      <c r="AB957" s="56">
        <v>0</v>
      </c>
      <c r="AC957" s="56">
        <v>1.0780000000000001E-2</v>
      </c>
      <c r="AE957" s="271">
        <f t="shared" si="43"/>
        <v>1</v>
      </c>
      <c r="AG957" s="192">
        <f t="shared" si="44"/>
        <v>0.37669999999999992</v>
      </c>
    </row>
    <row r="958" spans="1:33" x14ac:dyDescent="0.25">
      <c r="A958" s="1">
        <v>2012</v>
      </c>
      <c r="B958" s="1" t="s">
        <v>23</v>
      </c>
      <c r="C958" s="1" t="str">
        <f t="shared" si="42"/>
        <v>2012PEDefault</v>
      </c>
      <c r="D958" s="56">
        <v>0.11103</v>
      </c>
      <c r="E958" s="56">
        <v>0.15770000000000001</v>
      </c>
      <c r="F958" s="56">
        <v>7.5310000000000002E-2</v>
      </c>
      <c r="G958" s="56">
        <v>3.8550000000000001E-2</v>
      </c>
      <c r="H958" s="56">
        <v>1.2849999999999999E-2</v>
      </c>
      <c r="I958" s="56">
        <v>9.3740000000000004E-2</v>
      </c>
      <c r="J958" s="56">
        <v>2.9750000000000002E-2</v>
      </c>
      <c r="K958" s="268">
        <v>8.4200000000000004E-3</v>
      </c>
      <c r="L958" s="56">
        <v>7.4349999999999999E-2</v>
      </c>
      <c r="M958" s="56">
        <v>0</v>
      </c>
      <c r="N958" s="56">
        <v>0</v>
      </c>
      <c r="O958" s="56">
        <v>9.58E-3</v>
      </c>
      <c r="P958" s="56">
        <v>1.2019999999999999E-2</v>
      </c>
      <c r="Q958" s="56">
        <v>7.7560000000000004E-2</v>
      </c>
      <c r="R958" s="56">
        <v>1.5399999999999999E-3</v>
      </c>
      <c r="S958" s="56">
        <v>0.21612999999999999</v>
      </c>
      <c r="T958" s="56">
        <v>3.9719999999999998E-2</v>
      </c>
      <c r="U958" s="56">
        <v>1.7639999999999999E-2</v>
      </c>
      <c r="V958" s="56">
        <v>0</v>
      </c>
      <c r="W958" s="266">
        <v>3.7199999999999629E-3</v>
      </c>
      <c r="X958" s="56">
        <v>9.6100000000000005E-3</v>
      </c>
      <c r="Y958" s="56">
        <v>0</v>
      </c>
      <c r="Z958" s="56">
        <v>0</v>
      </c>
      <c r="AA958" s="56">
        <v>0</v>
      </c>
      <c r="AB958" s="56">
        <v>0</v>
      </c>
      <c r="AC958" s="56">
        <v>1.0780000000000001E-2</v>
      </c>
      <c r="AE958" s="271">
        <f t="shared" si="43"/>
        <v>1</v>
      </c>
      <c r="AG958" s="192">
        <f t="shared" si="44"/>
        <v>0.37669999999999992</v>
      </c>
    </row>
    <row r="959" spans="1:33" x14ac:dyDescent="0.25">
      <c r="A959" s="1">
        <v>2013</v>
      </c>
      <c r="B959" s="1" t="s">
        <v>23</v>
      </c>
      <c r="C959" s="1" t="str">
        <f t="shared" si="42"/>
        <v>2013PEDefault</v>
      </c>
      <c r="D959" s="56">
        <v>0.11103</v>
      </c>
      <c r="E959" s="56">
        <v>0.15770000000000001</v>
      </c>
      <c r="F959" s="56">
        <v>7.5310000000000002E-2</v>
      </c>
      <c r="G959" s="56">
        <v>3.8550000000000001E-2</v>
      </c>
      <c r="H959" s="56">
        <v>1.2849999999999999E-2</v>
      </c>
      <c r="I959" s="56">
        <v>9.3740000000000004E-2</v>
      </c>
      <c r="J959" s="56">
        <v>2.9750000000000002E-2</v>
      </c>
      <c r="K959" s="268">
        <v>8.4200000000000004E-3</v>
      </c>
      <c r="L959" s="56">
        <v>7.4349999999999999E-2</v>
      </c>
      <c r="M959" s="56">
        <v>0</v>
      </c>
      <c r="N959" s="56">
        <v>0</v>
      </c>
      <c r="O959" s="56">
        <v>9.58E-3</v>
      </c>
      <c r="P959" s="56">
        <v>1.2019999999999999E-2</v>
      </c>
      <c r="Q959" s="56">
        <v>7.7560000000000004E-2</v>
      </c>
      <c r="R959" s="56">
        <v>1.5399999999999999E-3</v>
      </c>
      <c r="S959" s="56">
        <v>0.21612999999999999</v>
      </c>
      <c r="T959" s="56">
        <v>3.9719999999999998E-2</v>
      </c>
      <c r="U959" s="56">
        <v>1.7639999999999999E-2</v>
      </c>
      <c r="V959" s="56">
        <v>0</v>
      </c>
      <c r="W959" s="266">
        <v>3.7199999999999629E-3</v>
      </c>
      <c r="X959" s="56">
        <v>9.6100000000000005E-3</v>
      </c>
      <c r="Y959" s="56">
        <v>0</v>
      </c>
      <c r="Z959" s="56">
        <v>0</v>
      </c>
      <c r="AA959" s="56">
        <v>0</v>
      </c>
      <c r="AB959" s="56">
        <v>0</v>
      </c>
      <c r="AC959" s="56">
        <v>1.0780000000000001E-2</v>
      </c>
      <c r="AE959" s="271">
        <f t="shared" si="43"/>
        <v>1</v>
      </c>
      <c r="AG959" s="192">
        <f t="shared" si="44"/>
        <v>0.37669999999999992</v>
      </c>
    </row>
    <row r="960" spans="1:33" x14ac:dyDescent="0.25">
      <c r="A960" s="1">
        <v>2014</v>
      </c>
      <c r="B960" s="1" t="s">
        <v>23</v>
      </c>
      <c r="C960" s="1" t="str">
        <f t="shared" si="42"/>
        <v>2014PEDefault</v>
      </c>
      <c r="D960" s="56">
        <v>0.11103</v>
      </c>
      <c r="E960" s="56">
        <v>0.15770000000000001</v>
      </c>
      <c r="F960" s="56">
        <v>7.5310000000000002E-2</v>
      </c>
      <c r="G960" s="56">
        <v>3.8550000000000001E-2</v>
      </c>
      <c r="H960" s="56">
        <v>1.2849999999999999E-2</v>
      </c>
      <c r="I960" s="56">
        <v>9.3740000000000004E-2</v>
      </c>
      <c r="J960" s="56">
        <v>2.9750000000000002E-2</v>
      </c>
      <c r="K960" s="268">
        <v>8.4200000000000004E-3</v>
      </c>
      <c r="L960" s="56">
        <v>7.4349999999999999E-2</v>
      </c>
      <c r="M960" s="56">
        <v>0</v>
      </c>
      <c r="N960" s="56">
        <v>0</v>
      </c>
      <c r="O960" s="56">
        <v>9.58E-3</v>
      </c>
      <c r="P960" s="56">
        <v>1.2019999999999999E-2</v>
      </c>
      <c r="Q960" s="56">
        <v>7.7560000000000004E-2</v>
      </c>
      <c r="R960" s="56">
        <v>1.5399999999999999E-3</v>
      </c>
      <c r="S960" s="56">
        <v>0.21612999999999999</v>
      </c>
      <c r="T960" s="56">
        <v>3.9719999999999998E-2</v>
      </c>
      <c r="U960" s="56">
        <v>1.7639999999999999E-2</v>
      </c>
      <c r="V960" s="56">
        <v>0</v>
      </c>
      <c r="W960" s="266">
        <v>3.7199999999999629E-3</v>
      </c>
      <c r="X960" s="56">
        <v>9.6100000000000005E-3</v>
      </c>
      <c r="Y960" s="56">
        <v>0</v>
      </c>
      <c r="Z960" s="56">
        <v>0</v>
      </c>
      <c r="AA960" s="56">
        <v>0</v>
      </c>
      <c r="AB960" s="56">
        <v>0</v>
      </c>
      <c r="AC960" s="56">
        <v>1.0780000000000001E-2</v>
      </c>
      <c r="AE960" s="271">
        <f t="shared" si="43"/>
        <v>1</v>
      </c>
      <c r="AG960" s="192">
        <f t="shared" si="44"/>
        <v>0.37669999999999992</v>
      </c>
    </row>
    <row r="961" spans="1:33" x14ac:dyDescent="0.25">
      <c r="A961" s="1">
        <v>2015</v>
      </c>
      <c r="B961" s="1" t="s">
        <v>23</v>
      </c>
      <c r="C961" s="1" t="str">
        <f t="shared" si="42"/>
        <v>2015PEDefault</v>
      </c>
      <c r="D961" s="56">
        <v>0.11103</v>
      </c>
      <c r="E961" s="56">
        <v>0.15770000000000001</v>
      </c>
      <c r="F961" s="56">
        <v>7.5310000000000002E-2</v>
      </c>
      <c r="G961" s="56">
        <v>3.8550000000000001E-2</v>
      </c>
      <c r="H961" s="56">
        <v>1.2849999999999999E-2</v>
      </c>
      <c r="I961" s="56">
        <v>9.3740000000000004E-2</v>
      </c>
      <c r="J961" s="56">
        <v>2.9750000000000002E-2</v>
      </c>
      <c r="K961" s="268">
        <v>8.4200000000000004E-3</v>
      </c>
      <c r="L961" s="56">
        <v>7.4349999999999999E-2</v>
      </c>
      <c r="M961" s="56">
        <v>0</v>
      </c>
      <c r="N961" s="56">
        <v>0</v>
      </c>
      <c r="O961" s="56">
        <v>9.58E-3</v>
      </c>
      <c r="P961" s="56">
        <v>1.2019999999999999E-2</v>
      </c>
      <c r="Q961" s="56">
        <v>7.7560000000000004E-2</v>
      </c>
      <c r="R961" s="56">
        <v>1.5399999999999999E-3</v>
      </c>
      <c r="S961" s="56">
        <v>0.21612999999999999</v>
      </c>
      <c r="T961" s="56">
        <v>3.9719999999999998E-2</v>
      </c>
      <c r="U961" s="56">
        <v>1.7639999999999999E-2</v>
      </c>
      <c r="V961" s="56">
        <v>0</v>
      </c>
      <c r="W961" s="266">
        <v>3.7199999999999629E-3</v>
      </c>
      <c r="X961" s="56">
        <v>9.6100000000000005E-3</v>
      </c>
      <c r="Y961" s="56">
        <v>0</v>
      </c>
      <c r="Z961" s="56">
        <v>0</v>
      </c>
      <c r="AA961" s="56">
        <v>0</v>
      </c>
      <c r="AB961" s="56">
        <v>0</v>
      </c>
      <c r="AC961" s="56">
        <v>1.0780000000000001E-2</v>
      </c>
      <c r="AE961" s="271">
        <f t="shared" si="43"/>
        <v>1</v>
      </c>
      <c r="AG961" s="192">
        <f t="shared" si="44"/>
        <v>0.37669999999999992</v>
      </c>
    </row>
    <row r="962" spans="1:33" x14ac:dyDescent="0.25">
      <c r="A962" s="1">
        <v>2016</v>
      </c>
      <c r="B962" s="1" t="s">
        <v>23</v>
      </c>
      <c r="C962" s="1" t="str">
        <f t="shared" ref="C962:C1025" si="45">CONCATENATE(A962,B962,"Default")</f>
        <v>2016PEDefault</v>
      </c>
      <c r="D962" s="223">
        <v>0.11103</v>
      </c>
      <c r="E962" s="223">
        <v>0.15770000000000001</v>
      </c>
      <c r="F962" s="223">
        <v>7.5310000000000002E-2</v>
      </c>
      <c r="G962" s="223">
        <v>3.8550000000000001E-2</v>
      </c>
      <c r="H962" s="223">
        <v>1.2849999999999999E-2</v>
      </c>
      <c r="I962" s="56">
        <v>9.3740000000000004E-2</v>
      </c>
      <c r="J962" s="56">
        <v>2.9750000000000002E-2</v>
      </c>
      <c r="K962" s="268">
        <v>8.4200000000000004E-3</v>
      </c>
      <c r="L962" s="56">
        <v>7.4349999999999999E-2</v>
      </c>
      <c r="M962" s="56">
        <v>0</v>
      </c>
      <c r="N962" s="56">
        <v>0</v>
      </c>
      <c r="O962" s="56">
        <v>9.58E-3</v>
      </c>
      <c r="P962" s="56">
        <v>1.2019999999999999E-2</v>
      </c>
      <c r="Q962" s="56">
        <v>7.7560000000000004E-2</v>
      </c>
      <c r="R962" s="56">
        <v>1.5399999999999999E-3</v>
      </c>
      <c r="S962" s="56">
        <v>0.21612999999999999</v>
      </c>
      <c r="T962" s="56">
        <v>3.9719999999999998E-2</v>
      </c>
      <c r="U962" s="56">
        <v>1.7639999999999999E-2</v>
      </c>
      <c r="V962" s="56">
        <v>0</v>
      </c>
      <c r="W962" s="266">
        <v>3.7199999999999629E-3</v>
      </c>
      <c r="X962" s="56">
        <v>9.6100000000000005E-3</v>
      </c>
      <c r="Y962" s="56">
        <v>0</v>
      </c>
      <c r="Z962" s="56">
        <v>0</v>
      </c>
      <c r="AA962" s="56">
        <v>0</v>
      </c>
      <c r="AB962" s="56">
        <v>0</v>
      </c>
      <c r="AC962" s="56">
        <v>1.0780000000000001E-2</v>
      </c>
      <c r="AE962" s="271">
        <f t="shared" ref="AE962:AE1025" si="46">SUM(D962:AC962)</f>
        <v>1</v>
      </c>
      <c r="AG962" s="192">
        <f t="shared" ref="AG962:AG1025" si="47">+SUM(Q962:AC962)</f>
        <v>0.37669999999999992</v>
      </c>
    </row>
    <row r="963" spans="1:33" x14ac:dyDescent="0.25">
      <c r="A963" s="1">
        <v>2008</v>
      </c>
      <c r="B963" s="1" t="s">
        <v>19</v>
      </c>
      <c r="C963" s="1" t="str">
        <f t="shared" si="45"/>
        <v>2008QCDefault</v>
      </c>
      <c r="D963" s="56">
        <v>0.18354999999999999</v>
      </c>
      <c r="E963" s="56">
        <v>0.10805999999999999</v>
      </c>
      <c r="F963" s="56">
        <v>3.8629999999999998E-2</v>
      </c>
      <c r="G963" s="56">
        <v>0.1085</v>
      </c>
      <c r="H963" s="56">
        <v>7.4720000000000009E-2</v>
      </c>
      <c r="I963" s="56">
        <v>2.9249999999999998E-2</v>
      </c>
      <c r="J963" s="56">
        <v>2.9369999999999997E-2</v>
      </c>
      <c r="K963" s="268">
        <v>9.6900000000000007E-3</v>
      </c>
      <c r="L963" s="56">
        <v>2.7099999999999999E-2</v>
      </c>
      <c r="M963" s="56">
        <v>0</v>
      </c>
      <c r="N963" s="56">
        <v>0</v>
      </c>
      <c r="O963" s="56">
        <v>6.2390000000000001E-2</v>
      </c>
      <c r="P963" s="56">
        <v>2.3740000000000001E-2</v>
      </c>
      <c r="Q963" s="56">
        <v>0.14474999999999999</v>
      </c>
      <c r="R963" s="56">
        <v>4.15E-3</v>
      </c>
      <c r="S963" s="56">
        <v>8.6609999999999993E-2</v>
      </c>
      <c r="T963" s="56">
        <v>2.632E-2</v>
      </c>
      <c r="U963" s="56">
        <v>1.779E-2</v>
      </c>
      <c r="V963" s="56">
        <v>0</v>
      </c>
      <c r="W963" s="266">
        <v>7.7600000000000689E-3</v>
      </c>
      <c r="X963" s="56">
        <v>1.0970000000000001E-2</v>
      </c>
      <c r="Y963" s="56">
        <v>0</v>
      </c>
      <c r="Z963" s="56">
        <v>0</v>
      </c>
      <c r="AA963" s="56">
        <v>0</v>
      </c>
      <c r="AB963" s="56">
        <v>0</v>
      </c>
      <c r="AC963" s="56">
        <v>6.6500000000000005E-3</v>
      </c>
      <c r="AE963" s="271">
        <f t="shared" si="46"/>
        <v>1</v>
      </c>
      <c r="AG963" s="192">
        <f t="shared" si="47"/>
        <v>0.30499999999999999</v>
      </c>
    </row>
    <row r="964" spans="1:33" x14ac:dyDescent="0.25">
      <c r="A964" s="1">
        <v>2009</v>
      </c>
      <c r="B964" s="1" t="s">
        <v>19</v>
      </c>
      <c r="C964" s="1" t="str">
        <f t="shared" si="45"/>
        <v>2009QCDefault</v>
      </c>
      <c r="D964" s="56">
        <v>0.18354999999999999</v>
      </c>
      <c r="E964" s="56">
        <v>0.10805999999999999</v>
      </c>
      <c r="F964" s="56">
        <v>3.8629999999999998E-2</v>
      </c>
      <c r="G964" s="56">
        <v>0.1085</v>
      </c>
      <c r="H964" s="56">
        <v>7.4720000000000009E-2</v>
      </c>
      <c r="I964" s="56">
        <v>2.9249999999999998E-2</v>
      </c>
      <c r="J964" s="56">
        <v>2.9369999999999997E-2</v>
      </c>
      <c r="K964" s="268">
        <v>9.6900000000000007E-3</v>
      </c>
      <c r="L964" s="56">
        <v>2.7099999999999999E-2</v>
      </c>
      <c r="M964" s="56">
        <v>0</v>
      </c>
      <c r="N964" s="56">
        <v>0</v>
      </c>
      <c r="O964" s="56">
        <v>6.2390000000000001E-2</v>
      </c>
      <c r="P964" s="56">
        <v>2.3740000000000001E-2</v>
      </c>
      <c r="Q964" s="56">
        <v>0.14474999999999999</v>
      </c>
      <c r="R964" s="56">
        <v>4.15E-3</v>
      </c>
      <c r="S964" s="56">
        <v>8.6609999999999993E-2</v>
      </c>
      <c r="T964" s="56">
        <v>2.632E-2</v>
      </c>
      <c r="U964" s="56">
        <v>1.779E-2</v>
      </c>
      <c r="V964" s="56">
        <v>0</v>
      </c>
      <c r="W964" s="266">
        <v>7.7600000000000689E-3</v>
      </c>
      <c r="X964" s="56">
        <v>1.0970000000000001E-2</v>
      </c>
      <c r="Y964" s="56">
        <v>0</v>
      </c>
      <c r="Z964" s="56">
        <v>0</v>
      </c>
      <c r="AA964" s="56">
        <v>0</v>
      </c>
      <c r="AB964" s="56">
        <v>0</v>
      </c>
      <c r="AC964" s="56">
        <v>6.6500000000000005E-3</v>
      </c>
      <c r="AE964" s="271">
        <f t="shared" si="46"/>
        <v>1</v>
      </c>
      <c r="AG964" s="192">
        <f t="shared" si="47"/>
        <v>0.30499999999999999</v>
      </c>
    </row>
    <row r="965" spans="1:33" x14ac:dyDescent="0.25">
      <c r="A965" s="1">
        <v>2010</v>
      </c>
      <c r="B965" s="1" t="s">
        <v>19</v>
      </c>
      <c r="C965" s="1" t="str">
        <f t="shared" si="45"/>
        <v>2010QCDefault</v>
      </c>
      <c r="D965" s="56">
        <v>0.18354999999999999</v>
      </c>
      <c r="E965" s="56">
        <v>0.10805999999999999</v>
      </c>
      <c r="F965" s="56">
        <v>3.8629999999999998E-2</v>
      </c>
      <c r="G965" s="56">
        <v>0.1085</v>
      </c>
      <c r="H965" s="56">
        <v>7.4720000000000009E-2</v>
      </c>
      <c r="I965" s="56">
        <v>2.9249999999999998E-2</v>
      </c>
      <c r="J965" s="56">
        <v>2.9369999999999997E-2</v>
      </c>
      <c r="K965" s="268">
        <v>9.6900000000000007E-3</v>
      </c>
      <c r="L965" s="56">
        <v>2.7099999999999999E-2</v>
      </c>
      <c r="M965" s="56">
        <v>0</v>
      </c>
      <c r="N965" s="56">
        <v>0</v>
      </c>
      <c r="O965" s="56">
        <v>6.2390000000000001E-2</v>
      </c>
      <c r="P965" s="56">
        <v>2.3740000000000001E-2</v>
      </c>
      <c r="Q965" s="56">
        <v>0.14474999999999999</v>
      </c>
      <c r="R965" s="56">
        <v>4.15E-3</v>
      </c>
      <c r="S965" s="56">
        <v>8.6609999999999993E-2</v>
      </c>
      <c r="T965" s="56">
        <v>2.632E-2</v>
      </c>
      <c r="U965" s="56">
        <v>1.779E-2</v>
      </c>
      <c r="V965" s="56">
        <v>0</v>
      </c>
      <c r="W965" s="266">
        <v>7.7600000000000689E-3</v>
      </c>
      <c r="X965" s="56">
        <v>1.0970000000000001E-2</v>
      </c>
      <c r="Y965" s="56">
        <v>0</v>
      </c>
      <c r="Z965" s="56">
        <v>0</v>
      </c>
      <c r="AA965" s="56">
        <v>0</v>
      </c>
      <c r="AB965" s="56">
        <v>0</v>
      </c>
      <c r="AC965" s="56">
        <v>6.6500000000000005E-3</v>
      </c>
      <c r="AE965" s="271">
        <f t="shared" si="46"/>
        <v>1</v>
      </c>
      <c r="AG965" s="192">
        <f t="shared" si="47"/>
        <v>0.30499999999999999</v>
      </c>
    </row>
    <row r="966" spans="1:33" x14ac:dyDescent="0.25">
      <c r="A966" s="1">
        <v>2011</v>
      </c>
      <c r="B966" s="1" t="s">
        <v>19</v>
      </c>
      <c r="C966" s="1" t="str">
        <f t="shared" si="45"/>
        <v>2011QCDefault</v>
      </c>
      <c r="D966" s="56">
        <v>0.18354999999999999</v>
      </c>
      <c r="E966" s="56">
        <v>0.10805999999999999</v>
      </c>
      <c r="F966" s="56">
        <v>3.8629999999999998E-2</v>
      </c>
      <c r="G966" s="56">
        <v>0.1085</v>
      </c>
      <c r="H966" s="56">
        <v>7.4720000000000009E-2</v>
      </c>
      <c r="I966" s="56">
        <v>2.9249999999999998E-2</v>
      </c>
      <c r="J966" s="56">
        <v>2.9369999999999997E-2</v>
      </c>
      <c r="K966" s="268">
        <v>9.6900000000000007E-3</v>
      </c>
      <c r="L966" s="56">
        <v>2.7099999999999999E-2</v>
      </c>
      <c r="M966" s="56">
        <v>0</v>
      </c>
      <c r="N966" s="56">
        <v>0</v>
      </c>
      <c r="O966" s="56">
        <v>6.2390000000000001E-2</v>
      </c>
      <c r="P966" s="56">
        <v>2.3740000000000001E-2</v>
      </c>
      <c r="Q966" s="56">
        <v>0.14474999999999999</v>
      </c>
      <c r="R966" s="56">
        <v>4.15E-3</v>
      </c>
      <c r="S966" s="56">
        <v>8.6609999999999993E-2</v>
      </c>
      <c r="T966" s="56">
        <v>2.632E-2</v>
      </c>
      <c r="U966" s="56">
        <v>1.779E-2</v>
      </c>
      <c r="V966" s="56">
        <v>0</v>
      </c>
      <c r="W966" s="266">
        <v>7.7600000000000689E-3</v>
      </c>
      <c r="X966" s="56">
        <v>1.0970000000000001E-2</v>
      </c>
      <c r="Y966" s="56">
        <v>0</v>
      </c>
      <c r="Z966" s="56">
        <v>0</v>
      </c>
      <c r="AA966" s="56">
        <v>0</v>
      </c>
      <c r="AB966" s="56">
        <v>0</v>
      </c>
      <c r="AC966" s="56">
        <v>6.6500000000000005E-3</v>
      </c>
      <c r="AE966" s="271">
        <f t="shared" si="46"/>
        <v>1</v>
      </c>
      <c r="AG966" s="192">
        <f t="shared" si="47"/>
        <v>0.30499999999999999</v>
      </c>
    </row>
    <row r="967" spans="1:33" x14ac:dyDescent="0.25">
      <c r="A967" s="1">
        <v>2012</v>
      </c>
      <c r="B967" s="1" t="s">
        <v>19</v>
      </c>
      <c r="C967" s="1" t="str">
        <f t="shared" si="45"/>
        <v>2012QCDefault</v>
      </c>
      <c r="D967" s="56">
        <v>0.18354999999999999</v>
      </c>
      <c r="E967" s="56">
        <v>0.10805999999999999</v>
      </c>
      <c r="F967" s="56">
        <v>3.8629999999999998E-2</v>
      </c>
      <c r="G967" s="56">
        <v>0.1085</v>
      </c>
      <c r="H967" s="56">
        <v>7.4720000000000009E-2</v>
      </c>
      <c r="I967" s="56">
        <v>2.9249999999999998E-2</v>
      </c>
      <c r="J967" s="56">
        <v>2.9369999999999997E-2</v>
      </c>
      <c r="K967" s="268">
        <v>9.6900000000000007E-3</v>
      </c>
      <c r="L967" s="56">
        <v>2.7099999999999999E-2</v>
      </c>
      <c r="M967" s="56">
        <v>0</v>
      </c>
      <c r="N967" s="56">
        <v>0</v>
      </c>
      <c r="O967" s="56">
        <v>6.2390000000000001E-2</v>
      </c>
      <c r="P967" s="56">
        <v>2.3740000000000001E-2</v>
      </c>
      <c r="Q967" s="56">
        <v>0.14474999999999999</v>
      </c>
      <c r="R967" s="56">
        <v>4.15E-3</v>
      </c>
      <c r="S967" s="56">
        <v>8.6609999999999993E-2</v>
      </c>
      <c r="T967" s="56">
        <v>2.632E-2</v>
      </c>
      <c r="U967" s="56">
        <v>1.779E-2</v>
      </c>
      <c r="V967" s="56">
        <v>0</v>
      </c>
      <c r="W967" s="266">
        <v>7.7600000000000689E-3</v>
      </c>
      <c r="X967" s="56">
        <v>1.0970000000000001E-2</v>
      </c>
      <c r="Y967" s="56">
        <v>0</v>
      </c>
      <c r="Z967" s="56">
        <v>0</v>
      </c>
      <c r="AA967" s="56">
        <v>0</v>
      </c>
      <c r="AB967" s="56">
        <v>0</v>
      </c>
      <c r="AC967" s="56">
        <v>6.6500000000000005E-3</v>
      </c>
      <c r="AE967" s="271">
        <f t="shared" si="46"/>
        <v>1</v>
      </c>
      <c r="AG967" s="192">
        <f t="shared" si="47"/>
        <v>0.30499999999999999</v>
      </c>
    </row>
    <row r="968" spans="1:33" x14ac:dyDescent="0.25">
      <c r="A968" s="1">
        <v>2013</v>
      </c>
      <c r="B968" s="1" t="s">
        <v>19</v>
      </c>
      <c r="C968" s="1" t="str">
        <f t="shared" si="45"/>
        <v>2013QCDefault</v>
      </c>
      <c r="D968" s="56">
        <v>0.18354999999999999</v>
      </c>
      <c r="E968" s="56">
        <v>0.10805999999999999</v>
      </c>
      <c r="F968" s="56">
        <v>3.8629999999999998E-2</v>
      </c>
      <c r="G968" s="56">
        <v>0.1085</v>
      </c>
      <c r="H968" s="56">
        <v>7.4720000000000009E-2</v>
      </c>
      <c r="I968" s="56">
        <v>2.9249999999999998E-2</v>
      </c>
      <c r="J968" s="56">
        <v>2.9369999999999997E-2</v>
      </c>
      <c r="K968" s="268">
        <v>9.6900000000000007E-3</v>
      </c>
      <c r="L968" s="56">
        <v>2.7099999999999999E-2</v>
      </c>
      <c r="M968" s="56">
        <v>0</v>
      </c>
      <c r="N968" s="56">
        <v>0</v>
      </c>
      <c r="O968" s="56">
        <v>6.2390000000000001E-2</v>
      </c>
      <c r="P968" s="56">
        <v>2.3740000000000001E-2</v>
      </c>
      <c r="Q968" s="56">
        <v>0.14474999999999999</v>
      </c>
      <c r="R968" s="56">
        <v>4.15E-3</v>
      </c>
      <c r="S968" s="56">
        <v>8.6609999999999993E-2</v>
      </c>
      <c r="T968" s="56">
        <v>2.632E-2</v>
      </c>
      <c r="U968" s="56">
        <v>1.779E-2</v>
      </c>
      <c r="V968" s="56">
        <v>0</v>
      </c>
      <c r="W968" s="266">
        <v>7.7600000000000689E-3</v>
      </c>
      <c r="X968" s="56">
        <v>1.0970000000000001E-2</v>
      </c>
      <c r="Y968" s="56">
        <v>0</v>
      </c>
      <c r="Z968" s="56">
        <v>0</v>
      </c>
      <c r="AA968" s="56">
        <v>0</v>
      </c>
      <c r="AB968" s="56">
        <v>0</v>
      </c>
      <c r="AC968" s="56">
        <v>6.6500000000000005E-3</v>
      </c>
      <c r="AE968" s="271">
        <f t="shared" si="46"/>
        <v>1</v>
      </c>
      <c r="AG968" s="192">
        <f t="shared" si="47"/>
        <v>0.30499999999999999</v>
      </c>
    </row>
    <row r="969" spans="1:33" x14ac:dyDescent="0.25">
      <c r="A969" s="1">
        <v>2014</v>
      </c>
      <c r="B969" s="1" t="s">
        <v>19</v>
      </c>
      <c r="C969" s="1" t="str">
        <f t="shared" si="45"/>
        <v>2014QCDefault</v>
      </c>
      <c r="D969" s="56">
        <v>0.18354999999999999</v>
      </c>
      <c r="E969" s="56">
        <v>0.10805999999999999</v>
      </c>
      <c r="F969" s="56">
        <v>3.8629999999999998E-2</v>
      </c>
      <c r="G969" s="56">
        <v>0.1085</v>
      </c>
      <c r="H969" s="56">
        <v>7.4720000000000009E-2</v>
      </c>
      <c r="I969" s="56">
        <v>2.9249999999999998E-2</v>
      </c>
      <c r="J969" s="56">
        <v>2.9369999999999997E-2</v>
      </c>
      <c r="K969" s="268">
        <v>9.6900000000000007E-3</v>
      </c>
      <c r="L969" s="56">
        <v>2.7099999999999999E-2</v>
      </c>
      <c r="M969" s="56">
        <v>0</v>
      </c>
      <c r="N969" s="56">
        <v>0</v>
      </c>
      <c r="O969" s="56">
        <v>6.2390000000000001E-2</v>
      </c>
      <c r="P969" s="56">
        <v>2.3740000000000001E-2</v>
      </c>
      <c r="Q969" s="56">
        <v>0.14474999999999999</v>
      </c>
      <c r="R969" s="56">
        <v>4.15E-3</v>
      </c>
      <c r="S969" s="56">
        <v>8.6609999999999993E-2</v>
      </c>
      <c r="T969" s="56">
        <v>2.632E-2</v>
      </c>
      <c r="U969" s="56">
        <v>1.779E-2</v>
      </c>
      <c r="V969" s="56">
        <v>0</v>
      </c>
      <c r="W969" s="266">
        <v>7.7600000000000689E-3</v>
      </c>
      <c r="X969" s="56">
        <v>1.0970000000000001E-2</v>
      </c>
      <c r="Y969" s="56">
        <v>0</v>
      </c>
      <c r="Z969" s="56">
        <v>0</v>
      </c>
      <c r="AA969" s="56">
        <v>0</v>
      </c>
      <c r="AB969" s="56">
        <v>0</v>
      </c>
      <c r="AC969" s="56">
        <v>6.6500000000000005E-3</v>
      </c>
      <c r="AE969" s="271">
        <f t="shared" si="46"/>
        <v>1</v>
      </c>
      <c r="AG969" s="192">
        <f t="shared" si="47"/>
        <v>0.30499999999999999</v>
      </c>
    </row>
    <row r="970" spans="1:33" x14ac:dyDescent="0.25">
      <c r="A970" s="1">
        <v>2015</v>
      </c>
      <c r="B970" s="1" t="s">
        <v>19</v>
      </c>
      <c r="C970" s="1" t="str">
        <f t="shared" si="45"/>
        <v>2015QCDefault</v>
      </c>
      <c r="D970" s="56">
        <v>0.18354999999999999</v>
      </c>
      <c r="E970" s="56">
        <v>0.10805999999999999</v>
      </c>
      <c r="F970" s="56">
        <v>3.8629999999999998E-2</v>
      </c>
      <c r="G970" s="56">
        <v>0.1085</v>
      </c>
      <c r="H970" s="56">
        <v>7.4720000000000009E-2</v>
      </c>
      <c r="I970" s="56">
        <v>2.9249999999999998E-2</v>
      </c>
      <c r="J970" s="56">
        <v>2.9369999999999997E-2</v>
      </c>
      <c r="K970" s="268">
        <v>9.6900000000000007E-3</v>
      </c>
      <c r="L970" s="56">
        <v>2.7099999999999999E-2</v>
      </c>
      <c r="M970" s="56">
        <v>0</v>
      </c>
      <c r="N970" s="56">
        <v>0</v>
      </c>
      <c r="O970" s="56">
        <v>6.2390000000000001E-2</v>
      </c>
      <c r="P970" s="56">
        <v>2.3740000000000001E-2</v>
      </c>
      <c r="Q970" s="56">
        <v>0.14474999999999999</v>
      </c>
      <c r="R970" s="56">
        <v>4.15E-3</v>
      </c>
      <c r="S970" s="56">
        <v>8.6609999999999993E-2</v>
      </c>
      <c r="T970" s="56">
        <v>2.632E-2</v>
      </c>
      <c r="U970" s="56">
        <v>1.779E-2</v>
      </c>
      <c r="V970" s="56">
        <v>0</v>
      </c>
      <c r="W970" s="266">
        <v>7.7600000000000689E-3</v>
      </c>
      <c r="X970" s="56">
        <v>1.0970000000000001E-2</v>
      </c>
      <c r="Y970" s="56">
        <v>0</v>
      </c>
      <c r="Z970" s="56">
        <v>0</v>
      </c>
      <c r="AA970" s="56">
        <v>0</v>
      </c>
      <c r="AB970" s="56">
        <v>0</v>
      </c>
      <c r="AC970" s="56">
        <v>6.6500000000000005E-3</v>
      </c>
      <c r="AE970" s="271">
        <f t="shared" si="46"/>
        <v>1</v>
      </c>
      <c r="AG970" s="192">
        <f t="shared" si="47"/>
        <v>0.30499999999999999</v>
      </c>
    </row>
    <row r="971" spans="1:33" x14ac:dyDescent="0.25">
      <c r="A971" s="1">
        <v>2016</v>
      </c>
      <c r="B971" s="1" t="s">
        <v>19</v>
      </c>
      <c r="C971" s="1" t="str">
        <f t="shared" si="45"/>
        <v>2016QCDefault</v>
      </c>
      <c r="D971" s="56">
        <v>0.18354999999999999</v>
      </c>
      <c r="E971" s="56">
        <v>0.10805999999999999</v>
      </c>
      <c r="F971" s="56">
        <v>3.8629999999999998E-2</v>
      </c>
      <c r="G971" s="56">
        <v>0.1085</v>
      </c>
      <c r="H971" s="56">
        <v>7.4720000000000009E-2</v>
      </c>
      <c r="I971" s="56">
        <v>2.9249999999999998E-2</v>
      </c>
      <c r="J971" s="56">
        <v>2.9369999999999997E-2</v>
      </c>
      <c r="K971" s="268">
        <v>9.6900000000000007E-3</v>
      </c>
      <c r="L971" s="56">
        <v>2.7099999999999999E-2</v>
      </c>
      <c r="M971" s="56">
        <v>0</v>
      </c>
      <c r="N971" s="56">
        <v>0</v>
      </c>
      <c r="O971" s="56">
        <v>6.2390000000000001E-2</v>
      </c>
      <c r="P971" s="56">
        <v>2.3740000000000001E-2</v>
      </c>
      <c r="Q971" s="56">
        <v>0.14474999999999999</v>
      </c>
      <c r="R971" s="56">
        <v>4.15E-3</v>
      </c>
      <c r="S971" s="56">
        <v>8.6609999999999993E-2</v>
      </c>
      <c r="T971" s="56">
        <v>2.632E-2</v>
      </c>
      <c r="U971" s="56">
        <v>1.779E-2</v>
      </c>
      <c r="V971" s="56">
        <v>0</v>
      </c>
      <c r="W971" s="266">
        <v>7.7600000000000689E-3</v>
      </c>
      <c r="X971" s="56">
        <v>1.0970000000000001E-2</v>
      </c>
      <c r="Y971" s="56">
        <v>0</v>
      </c>
      <c r="Z971" s="56">
        <v>0</v>
      </c>
      <c r="AA971" s="56">
        <v>0</v>
      </c>
      <c r="AB971" s="56">
        <v>0</v>
      </c>
      <c r="AC971" s="56">
        <v>6.6500000000000005E-3</v>
      </c>
      <c r="AE971" s="271">
        <f t="shared" si="46"/>
        <v>1</v>
      </c>
      <c r="AG971" s="192">
        <f t="shared" si="47"/>
        <v>0.30499999999999999</v>
      </c>
    </row>
    <row r="972" spans="1:33" x14ac:dyDescent="0.25">
      <c r="A972" s="1">
        <v>2008</v>
      </c>
      <c r="B972" s="1" t="s">
        <v>16</v>
      </c>
      <c r="C972" s="1" t="str">
        <f t="shared" si="45"/>
        <v>2008SKDefault</v>
      </c>
      <c r="D972" s="56">
        <v>0.22814000000000001</v>
      </c>
      <c r="E972" s="56">
        <v>0.13113</v>
      </c>
      <c r="F972" s="56">
        <v>5.5190000000000003E-2</v>
      </c>
      <c r="G972" s="56">
        <v>0.1346</v>
      </c>
      <c r="H972" s="56">
        <v>6.6119999999999998E-2</v>
      </c>
      <c r="I972" s="56">
        <v>2.724E-2</v>
      </c>
      <c r="J972" s="56">
        <v>2.2429999999999999E-2</v>
      </c>
      <c r="K972" s="268">
        <v>8.9999999999999993E-3</v>
      </c>
      <c r="L972" s="56">
        <v>1.4319999999999999E-2</v>
      </c>
      <c r="M972" s="56">
        <v>0</v>
      </c>
      <c r="N972" s="56">
        <v>0</v>
      </c>
      <c r="O972" s="56">
        <v>2.8410000000000001E-2</v>
      </c>
      <c r="P972" s="56">
        <v>1.695E-2</v>
      </c>
      <c r="Q972" s="56">
        <v>0.10957</v>
      </c>
      <c r="R972" s="56">
        <v>3.7599999999999999E-3</v>
      </c>
      <c r="S972" s="56">
        <v>8.7230000000000002E-2</v>
      </c>
      <c r="T972" s="56">
        <v>2.6009999999999998E-2</v>
      </c>
      <c r="U972" s="56">
        <v>1.2359999999999999E-2</v>
      </c>
      <c r="V972" s="56">
        <v>0</v>
      </c>
      <c r="W972" s="266">
        <v>4.9300000000000073E-3</v>
      </c>
      <c r="X972" s="56">
        <v>1.3680000000000001E-2</v>
      </c>
      <c r="Y972" s="56">
        <v>0</v>
      </c>
      <c r="Z972" s="56">
        <v>0</v>
      </c>
      <c r="AA972" s="56">
        <v>0</v>
      </c>
      <c r="AB972" s="56">
        <v>0</v>
      </c>
      <c r="AC972" s="56">
        <v>8.9300000000000004E-3</v>
      </c>
      <c r="AE972" s="271">
        <f t="shared" si="46"/>
        <v>1</v>
      </c>
      <c r="AG972" s="192">
        <f t="shared" si="47"/>
        <v>0.26647000000000004</v>
      </c>
    </row>
    <row r="973" spans="1:33" x14ac:dyDescent="0.25">
      <c r="A973" s="1">
        <v>2009</v>
      </c>
      <c r="B973" s="1" t="s">
        <v>16</v>
      </c>
      <c r="C973" s="1" t="str">
        <f t="shared" si="45"/>
        <v>2009SKDefault</v>
      </c>
      <c r="D973" s="223">
        <v>0.22814000000000001</v>
      </c>
      <c r="E973" s="223">
        <v>0.13113</v>
      </c>
      <c r="F973" s="223">
        <v>5.5190000000000003E-2</v>
      </c>
      <c r="G973" s="223">
        <v>0.1346</v>
      </c>
      <c r="H973" s="223">
        <v>6.6119999999999998E-2</v>
      </c>
      <c r="I973" s="56">
        <v>2.724E-2</v>
      </c>
      <c r="J973" s="56">
        <v>2.2429999999999999E-2</v>
      </c>
      <c r="K973" s="268">
        <v>8.9999999999999993E-3</v>
      </c>
      <c r="L973" s="56">
        <v>1.4319999999999999E-2</v>
      </c>
      <c r="M973" s="56">
        <v>0</v>
      </c>
      <c r="N973" s="56">
        <v>0</v>
      </c>
      <c r="O973" s="56">
        <v>2.8410000000000001E-2</v>
      </c>
      <c r="P973" s="56">
        <v>1.695E-2</v>
      </c>
      <c r="Q973" s="56">
        <v>0.10957</v>
      </c>
      <c r="R973" s="56">
        <v>3.7599999999999999E-3</v>
      </c>
      <c r="S973" s="56">
        <v>8.7230000000000002E-2</v>
      </c>
      <c r="T973" s="56">
        <v>2.6009999999999998E-2</v>
      </c>
      <c r="U973" s="56">
        <v>1.2359999999999999E-2</v>
      </c>
      <c r="V973" s="56">
        <v>0</v>
      </c>
      <c r="W973" s="266">
        <v>4.9300000000000073E-3</v>
      </c>
      <c r="X973" s="56">
        <v>1.3680000000000001E-2</v>
      </c>
      <c r="Y973" s="56">
        <v>0</v>
      </c>
      <c r="Z973" s="56">
        <v>0</v>
      </c>
      <c r="AA973" s="56">
        <v>0</v>
      </c>
      <c r="AB973" s="56">
        <v>0</v>
      </c>
      <c r="AC973" s="56">
        <v>8.9300000000000004E-3</v>
      </c>
      <c r="AE973" s="271">
        <f t="shared" si="46"/>
        <v>1</v>
      </c>
      <c r="AG973" s="192">
        <f t="shared" si="47"/>
        <v>0.26647000000000004</v>
      </c>
    </row>
    <row r="974" spans="1:33" x14ac:dyDescent="0.25">
      <c r="A974" s="1">
        <v>2010</v>
      </c>
      <c r="B974" s="1" t="s">
        <v>16</v>
      </c>
      <c r="C974" s="1" t="str">
        <f t="shared" si="45"/>
        <v>2010SKDefault</v>
      </c>
      <c r="D974" s="56">
        <v>0.22814000000000001</v>
      </c>
      <c r="E974" s="56">
        <v>0.13113</v>
      </c>
      <c r="F974" s="56">
        <v>5.5190000000000003E-2</v>
      </c>
      <c r="G974" s="56">
        <v>0.1346</v>
      </c>
      <c r="H974" s="56">
        <v>6.6119999999999998E-2</v>
      </c>
      <c r="I974" s="56">
        <v>2.724E-2</v>
      </c>
      <c r="J974" s="56">
        <v>2.2429999999999999E-2</v>
      </c>
      <c r="K974" s="268">
        <v>8.9999999999999993E-3</v>
      </c>
      <c r="L974" s="56">
        <v>1.4319999999999999E-2</v>
      </c>
      <c r="M974" s="56">
        <v>0</v>
      </c>
      <c r="N974" s="56">
        <v>0</v>
      </c>
      <c r="O974" s="56">
        <v>2.8410000000000001E-2</v>
      </c>
      <c r="P974" s="56">
        <v>1.695E-2</v>
      </c>
      <c r="Q974" s="56">
        <v>0.10957</v>
      </c>
      <c r="R974" s="56">
        <v>3.7599999999999999E-3</v>
      </c>
      <c r="S974" s="56">
        <v>8.7230000000000002E-2</v>
      </c>
      <c r="T974" s="56">
        <v>2.6009999999999998E-2</v>
      </c>
      <c r="U974" s="56">
        <v>1.2359999999999999E-2</v>
      </c>
      <c r="V974" s="56">
        <v>0</v>
      </c>
      <c r="W974" s="266">
        <v>4.9300000000000073E-3</v>
      </c>
      <c r="X974" s="56">
        <v>1.3680000000000001E-2</v>
      </c>
      <c r="Y974" s="56">
        <v>0</v>
      </c>
      <c r="Z974" s="56">
        <v>0</v>
      </c>
      <c r="AA974" s="56">
        <v>0</v>
      </c>
      <c r="AB974" s="56">
        <v>0</v>
      </c>
      <c r="AC974" s="56">
        <v>8.9300000000000004E-3</v>
      </c>
      <c r="AE974" s="271">
        <f t="shared" si="46"/>
        <v>1</v>
      </c>
      <c r="AG974" s="192">
        <f t="shared" si="47"/>
        <v>0.26647000000000004</v>
      </c>
    </row>
    <row r="975" spans="1:33" x14ac:dyDescent="0.25">
      <c r="A975" s="1">
        <v>2011</v>
      </c>
      <c r="B975" s="1" t="s">
        <v>16</v>
      </c>
      <c r="C975" s="1" t="str">
        <f t="shared" si="45"/>
        <v>2011SKDefault</v>
      </c>
      <c r="D975" s="56">
        <v>0.22814000000000001</v>
      </c>
      <c r="E975" s="56">
        <v>0.13113</v>
      </c>
      <c r="F975" s="56">
        <v>5.5190000000000003E-2</v>
      </c>
      <c r="G975" s="56">
        <v>0.1346</v>
      </c>
      <c r="H975" s="56">
        <v>6.6119999999999998E-2</v>
      </c>
      <c r="I975" s="56">
        <v>2.724E-2</v>
      </c>
      <c r="J975" s="56">
        <v>2.2429999999999999E-2</v>
      </c>
      <c r="K975" s="268">
        <v>8.9999999999999993E-3</v>
      </c>
      <c r="L975" s="56">
        <v>1.4319999999999999E-2</v>
      </c>
      <c r="M975" s="56">
        <v>0</v>
      </c>
      <c r="N975" s="56">
        <v>0</v>
      </c>
      <c r="O975" s="56">
        <v>2.8410000000000001E-2</v>
      </c>
      <c r="P975" s="56">
        <v>1.695E-2</v>
      </c>
      <c r="Q975" s="56">
        <v>0.10957</v>
      </c>
      <c r="R975" s="56">
        <v>3.7599999999999999E-3</v>
      </c>
      <c r="S975" s="56">
        <v>8.7230000000000002E-2</v>
      </c>
      <c r="T975" s="56">
        <v>2.6009999999999998E-2</v>
      </c>
      <c r="U975" s="56">
        <v>1.2359999999999999E-2</v>
      </c>
      <c r="V975" s="56">
        <v>0</v>
      </c>
      <c r="W975" s="266">
        <v>4.9300000000000073E-3</v>
      </c>
      <c r="X975" s="56">
        <v>1.3680000000000001E-2</v>
      </c>
      <c r="Y975" s="56">
        <v>0</v>
      </c>
      <c r="Z975" s="56">
        <v>0</v>
      </c>
      <c r="AA975" s="56">
        <v>0</v>
      </c>
      <c r="AB975" s="56">
        <v>0</v>
      </c>
      <c r="AC975" s="56">
        <v>8.9300000000000004E-3</v>
      </c>
      <c r="AE975" s="271">
        <f t="shared" si="46"/>
        <v>1</v>
      </c>
      <c r="AG975" s="192">
        <f t="shared" si="47"/>
        <v>0.26647000000000004</v>
      </c>
    </row>
    <row r="976" spans="1:33" x14ac:dyDescent="0.25">
      <c r="A976" s="1">
        <v>2012</v>
      </c>
      <c r="B976" s="1" t="s">
        <v>16</v>
      </c>
      <c r="C976" s="1" t="str">
        <f t="shared" si="45"/>
        <v>2012SKDefault</v>
      </c>
      <c r="D976" s="56">
        <v>0.22814000000000001</v>
      </c>
      <c r="E976" s="56">
        <v>0.13113</v>
      </c>
      <c r="F976" s="56">
        <v>5.5190000000000003E-2</v>
      </c>
      <c r="G976" s="56">
        <v>0.1346</v>
      </c>
      <c r="H976" s="56">
        <v>6.6119999999999998E-2</v>
      </c>
      <c r="I976" s="56">
        <v>2.724E-2</v>
      </c>
      <c r="J976" s="56">
        <v>2.2429999999999999E-2</v>
      </c>
      <c r="K976" s="268">
        <v>8.9999999999999993E-3</v>
      </c>
      <c r="L976" s="56">
        <v>1.4319999999999999E-2</v>
      </c>
      <c r="M976" s="56">
        <v>0</v>
      </c>
      <c r="N976" s="56">
        <v>0</v>
      </c>
      <c r="O976" s="56">
        <v>2.8410000000000001E-2</v>
      </c>
      <c r="P976" s="56">
        <v>1.695E-2</v>
      </c>
      <c r="Q976" s="56">
        <v>0.10957</v>
      </c>
      <c r="R976" s="56">
        <v>3.7599999999999999E-3</v>
      </c>
      <c r="S976" s="56">
        <v>8.7230000000000002E-2</v>
      </c>
      <c r="T976" s="56">
        <v>2.6009999999999998E-2</v>
      </c>
      <c r="U976" s="56">
        <v>1.2359999999999999E-2</v>
      </c>
      <c r="V976" s="56">
        <v>0</v>
      </c>
      <c r="W976" s="266">
        <v>4.9300000000000073E-3</v>
      </c>
      <c r="X976" s="56">
        <v>1.3680000000000001E-2</v>
      </c>
      <c r="Y976" s="56">
        <v>0</v>
      </c>
      <c r="Z976" s="56">
        <v>0</v>
      </c>
      <c r="AA976" s="56">
        <v>0</v>
      </c>
      <c r="AB976" s="56">
        <v>0</v>
      </c>
      <c r="AC976" s="56">
        <v>8.9300000000000004E-3</v>
      </c>
      <c r="AE976" s="271">
        <f t="shared" si="46"/>
        <v>1</v>
      </c>
      <c r="AG976" s="192">
        <f t="shared" si="47"/>
        <v>0.26647000000000004</v>
      </c>
    </row>
    <row r="977" spans="1:33" x14ac:dyDescent="0.25">
      <c r="A977" s="1">
        <v>2013</v>
      </c>
      <c r="B977" s="1" t="s">
        <v>16</v>
      </c>
      <c r="C977" s="1" t="str">
        <f t="shared" si="45"/>
        <v>2013SKDefault</v>
      </c>
      <c r="D977" s="56">
        <v>0.22814000000000001</v>
      </c>
      <c r="E977" s="56">
        <v>0.13113</v>
      </c>
      <c r="F977" s="56">
        <v>5.5190000000000003E-2</v>
      </c>
      <c r="G977" s="56">
        <v>0.1346</v>
      </c>
      <c r="H977" s="56">
        <v>6.6119999999999998E-2</v>
      </c>
      <c r="I977" s="56">
        <v>2.724E-2</v>
      </c>
      <c r="J977" s="56">
        <v>2.2429999999999999E-2</v>
      </c>
      <c r="K977" s="268">
        <v>8.9999999999999993E-3</v>
      </c>
      <c r="L977" s="56">
        <v>1.4319999999999999E-2</v>
      </c>
      <c r="M977" s="56">
        <v>0</v>
      </c>
      <c r="N977" s="56">
        <v>0</v>
      </c>
      <c r="O977" s="56">
        <v>2.8410000000000001E-2</v>
      </c>
      <c r="P977" s="56">
        <v>1.695E-2</v>
      </c>
      <c r="Q977" s="56">
        <v>0.10957</v>
      </c>
      <c r="R977" s="56">
        <v>3.7599999999999999E-3</v>
      </c>
      <c r="S977" s="56">
        <v>8.7230000000000002E-2</v>
      </c>
      <c r="T977" s="56">
        <v>2.6009999999999998E-2</v>
      </c>
      <c r="U977" s="56">
        <v>1.2359999999999999E-2</v>
      </c>
      <c r="V977" s="56">
        <v>0</v>
      </c>
      <c r="W977" s="266">
        <v>4.9300000000000073E-3</v>
      </c>
      <c r="X977" s="56">
        <v>1.3680000000000001E-2</v>
      </c>
      <c r="Y977" s="56">
        <v>0</v>
      </c>
      <c r="Z977" s="56">
        <v>0</v>
      </c>
      <c r="AA977" s="56">
        <v>0</v>
      </c>
      <c r="AB977" s="56">
        <v>0</v>
      </c>
      <c r="AC977" s="56">
        <v>8.9300000000000004E-3</v>
      </c>
      <c r="AD977" s="51"/>
      <c r="AE977" s="271">
        <f t="shared" si="46"/>
        <v>1</v>
      </c>
      <c r="AG977" s="192">
        <f t="shared" si="47"/>
        <v>0.26647000000000004</v>
      </c>
    </row>
    <row r="978" spans="1:33" x14ac:dyDescent="0.25">
      <c r="A978" s="1">
        <v>2014</v>
      </c>
      <c r="B978" s="1" t="s">
        <v>16</v>
      </c>
      <c r="C978" s="1" t="str">
        <f t="shared" si="45"/>
        <v>2014SKDefault</v>
      </c>
      <c r="D978" s="56">
        <v>0.22814000000000001</v>
      </c>
      <c r="E978" s="56">
        <v>0.13113</v>
      </c>
      <c r="F978" s="56">
        <v>5.5190000000000003E-2</v>
      </c>
      <c r="G978" s="56">
        <v>0.1346</v>
      </c>
      <c r="H978" s="56">
        <v>6.6119999999999998E-2</v>
      </c>
      <c r="I978" s="56">
        <v>2.724E-2</v>
      </c>
      <c r="J978" s="56">
        <v>2.2429999999999999E-2</v>
      </c>
      <c r="K978" s="268">
        <v>8.9999999999999993E-3</v>
      </c>
      <c r="L978" s="56">
        <v>1.4319999999999999E-2</v>
      </c>
      <c r="M978" s="56">
        <v>0</v>
      </c>
      <c r="N978" s="56">
        <v>0</v>
      </c>
      <c r="O978" s="56">
        <v>2.8410000000000001E-2</v>
      </c>
      <c r="P978" s="56">
        <v>1.695E-2</v>
      </c>
      <c r="Q978" s="56">
        <v>0.10957</v>
      </c>
      <c r="R978" s="56">
        <v>3.7599999999999999E-3</v>
      </c>
      <c r="S978" s="56">
        <v>8.7230000000000002E-2</v>
      </c>
      <c r="T978" s="56">
        <v>2.6009999999999998E-2</v>
      </c>
      <c r="U978" s="56">
        <v>1.2359999999999999E-2</v>
      </c>
      <c r="V978" s="56">
        <v>0</v>
      </c>
      <c r="W978" s="266">
        <v>4.9300000000000073E-3</v>
      </c>
      <c r="X978" s="56">
        <v>1.3680000000000001E-2</v>
      </c>
      <c r="Y978" s="56">
        <v>0</v>
      </c>
      <c r="Z978" s="56">
        <v>0</v>
      </c>
      <c r="AA978" s="56">
        <v>0</v>
      </c>
      <c r="AB978" s="56">
        <v>0</v>
      </c>
      <c r="AC978" s="56">
        <v>8.9300000000000004E-3</v>
      </c>
      <c r="AD978" s="51"/>
      <c r="AE978" s="271">
        <f t="shared" si="46"/>
        <v>1</v>
      </c>
      <c r="AG978" s="192">
        <f t="shared" si="47"/>
        <v>0.26647000000000004</v>
      </c>
    </row>
    <row r="979" spans="1:33" x14ac:dyDescent="0.25">
      <c r="A979" s="1">
        <v>2015</v>
      </c>
      <c r="B979" s="1" t="s">
        <v>16</v>
      </c>
      <c r="C979" s="1" t="str">
        <f t="shared" si="45"/>
        <v>2015SKDefault</v>
      </c>
      <c r="D979" s="56">
        <v>0.22814000000000001</v>
      </c>
      <c r="E979" s="56">
        <v>0.13113</v>
      </c>
      <c r="F979" s="56">
        <v>5.5190000000000003E-2</v>
      </c>
      <c r="G979" s="56">
        <v>0.1346</v>
      </c>
      <c r="H979" s="56">
        <v>6.6119999999999998E-2</v>
      </c>
      <c r="I979" s="56">
        <v>2.724E-2</v>
      </c>
      <c r="J979" s="56">
        <v>2.2429999999999999E-2</v>
      </c>
      <c r="K979" s="268">
        <v>8.9999999999999993E-3</v>
      </c>
      <c r="L979" s="56">
        <v>1.4319999999999999E-2</v>
      </c>
      <c r="M979" s="56">
        <v>0</v>
      </c>
      <c r="N979" s="56">
        <v>0</v>
      </c>
      <c r="O979" s="56">
        <v>2.8410000000000001E-2</v>
      </c>
      <c r="P979" s="56">
        <v>1.695E-2</v>
      </c>
      <c r="Q979" s="56">
        <v>0.10957</v>
      </c>
      <c r="R979" s="56">
        <v>3.7599999999999999E-3</v>
      </c>
      <c r="S979" s="56">
        <v>8.7230000000000002E-2</v>
      </c>
      <c r="T979" s="56">
        <v>2.6009999999999998E-2</v>
      </c>
      <c r="U979" s="56">
        <v>1.2359999999999999E-2</v>
      </c>
      <c r="V979" s="56">
        <v>0</v>
      </c>
      <c r="W979" s="266">
        <v>4.9300000000000073E-3</v>
      </c>
      <c r="X979" s="56">
        <v>1.3680000000000001E-2</v>
      </c>
      <c r="Y979" s="56">
        <v>0</v>
      </c>
      <c r="Z979" s="56">
        <v>0</v>
      </c>
      <c r="AA979" s="56">
        <v>0</v>
      </c>
      <c r="AB979" s="56">
        <v>0</v>
      </c>
      <c r="AC979" s="56">
        <v>8.9300000000000004E-3</v>
      </c>
      <c r="AD979" s="51"/>
      <c r="AE979" s="271">
        <f t="shared" si="46"/>
        <v>1</v>
      </c>
      <c r="AG979" s="192">
        <f t="shared" si="47"/>
        <v>0.26647000000000004</v>
      </c>
    </row>
    <row r="980" spans="1:33" x14ac:dyDescent="0.25">
      <c r="A980" s="1">
        <v>2016</v>
      </c>
      <c r="B980" s="1" t="s">
        <v>16</v>
      </c>
      <c r="C980" s="1" t="str">
        <f t="shared" si="45"/>
        <v>2016SKDefault</v>
      </c>
      <c r="D980" s="56">
        <v>0.22814000000000001</v>
      </c>
      <c r="E980" s="56">
        <v>0.13113</v>
      </c>
      <c r="F980" s="56">
        <v>5.5190000000000003E-2</v>
      </c>
      <c r="G980" s="56">
        <v>0.1346</v>
      </c>
      <c r="H980" s="56">
        <v>6.6119999999999998E-2</v>
      </c>
      <c r="I980" s="56">
        <v>2.724E-2</v>
      </c>
      <c r="J980" s="56">
        <v>2.2429999999999999E-2</v>
      </c>
      <c r="K980" s="268">
        <v>8.9999999999999993E-3</v>
      </c>
      <c r="L980" s="56">
        <v>1.4319999999999999E-2</v>
      </c>
      <c r="M980" s="56">
        <v>0</v>
      </c>
      <c r="N980" s="56">
        <v>0</v>
      </c>
      <c r="O980" s="56">
        <v>2.8410000000000001E-2</v>
      </c>
      <c r="P980" s="56">
        <v>1.695E-2</v>
      </c>
      <c r="Q980" s="56">
        <v>0.10957</v>
      </c>
      <c r="R980" s="56">
        <v>3.7599999999999999E-3</v>
      </c>
      <c r="S980" s="56">
        <v>8.7230000000000002E-2</v>
      </c>
      <c r="T980" s="56">
        <v>2.6009999999999998E-2</v>
      </c>
      <c r="U980" s="56">
        <v>1.2359999999999999E-2</v>
      </c>
      <c r="V980" s="56">
        <v>0</v>
      </c>
      <c r="W980" s="266">
        <v>4.9300000000000073E-3</v>
      </c>
      <c r="X980" s="56">
        <v>1.3680000000000001E-2</v>
      </c>
      <c r="Y980" s="56">
        <v>0</v>
      </c>
      <c r="Z980" s="56">
        <v>0</v>
      </c>
      <c r="AA980" s="56">
        <v>0</v>
      </c>
      <c r="AB980" s="56">
        <v>0</v>
      </c>
      <c r="AC980" s="56">
        <v>8.9300000000000004E-3</v>
      </c>
      <c r="AD980" s="51"/>
      <c r="AE980" s="271">
        <f t="shared" si="46"/>
        <v>1</v>
      </c>
      <c r="AG980" s="192">
        <f t="shared" si="47"/>
        <v>0.26647000000000004</v>
      </c>
    </row>
    <row r="981" spans="1:33" x14ac:dyDescent="0.25">
      <c r="A981" s="1">
        <v>2008</v>
      </c>
      <c r="B981" s="1" t="s">
        <v>26</v>
      </c>
      <c r="C981" s="1" t="str">
        <f t="shared" si="45"/>
        <v>2008YTDefault</v>
      </c>
      <c r="D981" s="56">
        <v>0.19330999999999998</v>
      </c>
      <c r="E981" s="56">
        <v>0.11005000000000001</v>
      </c>
      <c r="F981" s="56">
        <v>4.1959999999999997E-2</v>
      </c>
      <c r="G981" s="56">
        <v>0.17588000000000001</v>
      </c>
      <c r="H981" s="56">
        <v>4.6800000000000001E-3</v>
      </c>
      <c r="I981" s="56">
        <v>2.911E-2</v>
      </c>
      <c r="J981" s="56">
        <v>1.47E-2</v>
      </c>
      <c r="K981" s="268">
        <v>1.3799999999999999E-3</v>
      </c>
      <c r="L981" s="56">
        <v>2.35E-2</v>
      </c>
      <c r="M981" s="56">
        <v>0</v>
      </c>
      <c r="N981" s="56">
        <v>0</v>
      </c>
      <c r="O981" s="56">
        <v>1.1339999999999999E-2</v>
      </c>
      <c r="P981" s="56">
        <v>5.4100000000000002E-2</v>
      </c>
      <c r="Q981" s="56">
        <v>0.11031000000000001</v>
      </c>
      <c r="R981" s="56">
        <v>3.5790000000000002E-2</v>
      </c>
      <c r="S981" s="56">
        <v>0.10460000000000001</v>
      </c>
      <c r="T981" s="56">
        <v>5.5419999999999997E-2</v>
      </c>
      <c r="U981" s="56">
        <v>1.1140000000000001E-2</v>
      </c>
      <c r="V981" s="56">
        <v>0</v>
      </c>
      <c r="W981" s="266">
        <v>2.9999999999998084E-3</v>
      </c>
      <c r="X981" s="56">
        <v>1.023E-2</v>
      </c>
      <c r="Y981" s="56">
        <v>0</v>
      </c>
      <c r="Z981" s="56">
        <v>0</v>
      </c>
      <c r="AA981" s="56">
        <v>0</v>
      </c>
      <c r="AB981" s="56">
        <v>0</v>
      </c>
      <c r="AC981" s="56">
        <v>9.4999999999999998E-3</v>
      </c>
      <c r="AE981" s="271">
        <f t="shared" si="46"/>
        <v>0.99999999999999989</v>
      </c>
      <c r="AG981" s="192">
        <f t="shared" si="47"/>
        <v>0.3399899999999999</v>
      </c>
    </row>
    <row r="982" spans="1:33" x14ac:dyDescent="0.25">
      <c r="A982" s="1">
        <v>2009</v>
      </c>
      <c r="B982" s="1" t="s">
        <v>26</v>
      </c>
      <c r="C982" s="1" t="str">
        <f t="shared" si="45"/>
        <v>2009YTDefault</v>
      </c>
      <c r="D982" s="56">
        <v>0.19330999999999998</v>
      </c>
      <c r="E982" s="56">
        <v>0.11005000000000001</v>
      </c>
      <c r="F982" s="56">
        <v>4.1959999999999997E-2</v>
      </c>
      <c r="G982" s="56">
        <v>0.17588000000000001</v>
      </c>
      <c r="H982" s="56">
        <v>4.6800000000000001E-3</v>
      </c>
      <c r="I982" s="56">
        <v>2.911E-2</v>
      </c>
      <c r="J982" s="56">
        <v>1.47E-2</v>
      </c>
      <c r="K982" s="268">
        <v>1.3799999999999999E-3</v>
      </c>
      <c r="L982" s="56">
        <v>2.35E-2</v>
      </c>
      <c r="M982" s="56">
        <v>0</v>
      </c>
      <c r="N982" s="56">
        <v>0</v>
      </c>
      <c r="O982" s="56">
        <v>1.1339999999999999E-2</v>
      </c>
      <c r="P982" s="56">
        <v>5.4100000000000002E-2</v>
      </c>
      <c r="Q982" s="56">
        <v>0.11031000000000001</v>
      </c>
      <c r="R982" s="56">
        <v>3.5790000000000002E-2</v>
      </c>
      <c r="S982" s="56">
        <v>0.10460000000000001</v>
      </c>
      <c r="T982" s="56">
        <v>5.5419999999999997E-2</v>
      </c>
      <c r="U982" s="56">
        <v>1.1140000000000001E-2</v>
      </c>
      <c r="V982" s="56">
        <v>0</v>
      </c>
      <c r="W982" s="266">
        <v>2.9999999999998084E-3</v>
      </c>
      <c r="X982" s="56">
        <v>1.023E-2</v>
      </c>
      <c r="Y982" s="56">
        <v>0</v>
      </c>
      <c r="Z982" s="56">
        <v>0</v>
      </c>
      <c r="AA982" s="56">
        <v>0</v>
      </c>
      <c r="AB982" s="56">
        <v>0</v>
      </c>
      <c r="AC982" s="56">
        <v>9.4999999999999998E-3</v>
      </c>
      <c r="AE982" s="271">
        <f t="shared" si="46"/>
        <v>0.99999999999999989</v>
      </c>
      <c r="AG982" s="192">
        <f t="shared" si="47"/>
        <v>0.3399899999999999</v>
      </c>
    </row>
    <row r="983" spans="1:33" x14ac:dyDescent="0.25">
      <c r="A983" s="1">
        <v>2010</v>
      </c>
      <c r="B983" s="1" t="s">
        <v>26</v>
      </c>
      <c r="C983" s="1" t="str">
        <f t="shared" si="45"/>
        <v>2010YTDefault</v>
      </c>
      <c r="D983" s="56">
        <v>0.19330999999999998</v>
      </c>
      <c r="E983" s="56">
        <v>0.11005000000000001</v>
      </c>
      <c r="F983" s="56">
        <v>4.1959999999999997E-2</v>
      </c>
      <c r="G983" s="56">
        <v>0.17588000000000001</v>
      </c>
      <c r="H983" s="56">
        <v>4.6800000000000001E-3</v>
      </c>
      <c r="I983" s="56">
        <v>2.911E-2</v>
      </c>
      <c r="J983" s="56">
        <v>1.47E-2</v>
      </c>
      <c r="K983" s="268">
        <v>1.3799999999999999E-3</v>
      </c>
      <c r="L983" s="56">
        <v>2.35E-2</v>
      </c>
      <c r="M983" s="56">
        <v>0</v>
      </c>
      <c r="N983" s="56">
        <v>0</v>
      </c>
      <c r="O983" s="56">
        <v>1.1339999999999999E-2</v>
      </c>
      <c r="P983" s="56">
        <v>5.4100000000000002E-2</v>
      </c>
      <c r="Q983" s="56">
        <v>0.11031000000000001</v>
      </c>
      <c r="R983" s="56">
        <v>3.5790000000000002E-2</v>
      </c>
      <c r="S983" s="56">
        <v>0.10460000000000001</v>
      </c>
      <c r="T983" s="56">
        <v>5.5419999999999997E-2</v>
      </c>
      <c r="U983" s="56">
        <v>1.1140000000000001E-2</v>
      </c>
      <c r="V983" s="56">
        <v>0</v>
      </c>
      <c r="W983" s="266">
        <v>2.9999999999998084E-3</v>
      </c>
      <c r="X983" s="56">
        <v>1.023E-2</v>
      </c>
      <c r="Y983" s="56">
        <v>0</v>
      </c>
      <c r="Z983" s="56">
        <v>0</v>
      </c>
      <c r="AA983" s="56">
        <v>0</v>
      </c>
      <c r="AB983" s="56">
        <v>0</v>
      </c>
      <c r="AC983" s="56">
        <v>9.4999999999999998E-3</v>
      </c>
      <c r="AE983" s="271">
        <f t="shared" si="46"/>
        <v>0.99999999999999989</v>
      </c>
      <c r="AG983" s="192">
        <f t="shared" si="47"/>
        <v>0.3399899999999999</v>
      </c>
    </row>
    <row r="984" spans="1:33" x14ac:dyDescent="0.25">
      <c r="A984" s="1">
        <v>2011</v>
      </c>
      <c r="B984" s="1" t="s">
        <v>26</v>
      </c>
      <c r="C984" s="1" t="str">
        <f t="shared" si="45"/>
        <v>2011YTDefault</v>
      </c>
      <c r="D984" s="56">
        <v>0.19330999999999998</v>
      </c>
      <c r="E984" s="56">
        <v>0.11005000000000001</v>
      </c>
      <c r="F984" s="56">
        <v>4.1959999999999997E-2</v>
      </c>
      <c r="G984" s="56">
        <v>0.17588000000000001</v>
      </c>
      <c r="H984" s="56">
        <v>4.6800000000000001E-3</v>
      </c>
      <c r="I984" s="56">
        <v>2.911E-2</v>
      </c>
      <c r="J984" s="56">
        <v>1.47E-2</v>
      </c>
      <c r="K984" s="268">
        <v>1.3799999999999999E-3</v>
      </c>
      <c r="L984" s="56">
        <v>2.35E-2</v>
      </c>
      <c r="M984" s="56">
        <v>0</v>
      </c>
      <c r="N984" s="56">
        <v>0</v>
      </c>
      <c r="O984" s="56">
        <v>1.1339999999999999E-2</v>
      </c>
      <c r="P984" s="56">
        <v>5.4100000000000002E-2</v>
      </c>
      <c r="Q984" s="56">
        <v>0.11031000000000001</v>
      </c>
      <c r="R984" s="56">
        <v>3.5790000000000002E-2</v>
      </c>
      <c r="S984" s="56">
        <v>0.10460000000000001</v>
      </c>
      <c r="T984" s="56">
        <v>5.5419999999999997E-2</v>
      </c>
      <c r="U984" s="56">
        <v>1.1140000000000001E-2</v>
      </c>
      <c r="V984" s="56">
        <v>0</v>
      </c>
      <c r="W984" s="266">
        <v>2.9999999999998084E-3</v>
      </c>
      <c r="X984" s="56">
        <v>1.023E-2</v>
      </c>
      <c r="Y984" s="56">
        <v>0</v>
      </c>
      <c r="Z984" s="56">
        <v>0</v>
      </c>
      <c r="AA984" s="56">
        <v>0</v>
      </c>
      <c r="AB984" s="56">
        <v>0</v>
      </c>
      <c r="AC984" s="56">
        <v>9.4999999999999998E-3</v>
      </c>
      <c r="AE984" s="271">
        <f t="shared" si="46"/>
        <v>0.99999999999999989</v>
      </c>
      <c r="AG984" s="192">
        <f t="shared" si="47"/>
        <v>0.3399899999999999</v>
      </c>
    </row>
    <row r="985" spans="1:33" x14ac:dyDescent="0.25">
      <c r="A985" s="1">
        <v>2012</v>
      </c>
      <c r="B985" s="1" t="s">
        <v>26</v>
      </c>
      <c r="C985" s="1" t="str">
        <f t="shared" si="45"/>
        <v>2012YTDefault</v>
      </c>
      <c r="D985" s="56">
        <v>0.19330999999999998</v>
      </c>
      <c r="E985" s="56">
        <v>0.11005000000000001</v>
      </c>
      <c r="F985" s="56">
        <v>4.1959999999999997E-2</v>
      </c>
      <c r="G985" s="56">
        <v>0.17588000000000001</v>
      </c>
      <c r="H985" s="56">
        <v>4.6800000000000001E-3</v>
      </c>
      <c r="I985" s="56">
        <v>2.911E-2</v>
      </c>
      <c r="J985" s="56">
        <v>1.47E-2</v>
      </c>
      <c r="K985" s="268">
        <v>1.3799999999999999E-3</v>
      </c>
      <c r="L985" s="56">
        <v>2.35E-2</v>
      </c>
      <c r="M985" s="56">
        <v>0</v>
      </c>
      <c r="N985" s="56">
        <v>0</v>
      </c>
      <c r="O985" s="56">
        <v>1.1339999999999999E-2</v>
      </c>
      <c r="P985" s="56">
        <v>5.4100000000000002E-2</v>
      </c>
      <c r="Q985" s="56">
        <v>0.11031000000000001</v>
      </c>
      <c r="R985" s="56">
        <v>3.5790000000000002E-2</v>
      </c>
      <c r="S985" s="56">
        <v>0.10460000000000001</v>
      </c>
      <c r="T985" s="56">
        <v>5.5419999999999997E-2</v>
      </c>
      <c r="U985" s="56">
        <v>1.1140000000000001E-2</v>
      </c>
      <c r="V985" s="56">
        <v>0</v>
      </c>
      <c r="W985" s="266">
        <v>2.9999999999998084E-3</v>
      </c>
      <c r="X985" s="56">
        <v>1.023E-2</v>
      </c>
      <c r="Y985" s="56">
        <v>0</v>
      </c>
      <c r="Z985" s="56">
        <v>0</v>
      </c>
      <c r="AA985" s="56">
        <v>0</v>
      </c>
      <c r="AB985" s="56">
        <v>0</v>
      </c>
      <c r="AC985" s="56">
        <v>9.4999999999999998E-3</v>
      </c>
      <c r="AE985" s="271">
        <f t="shared" si="46"/>
        <v>0.99999999999999989</v>
      </c>
      <c r="AG985" s="192">
        <f t="shared" si="47"/>
        <v>0.3399899999999999</v>
      </c>
    </row>
    <row r="986" spans="1:33" x14ac:dyDescent="0.25">
      <c r="A986" s="1">
        <v>2013</v>
      </c>
      <c r="B986" s="1" t="s">
        <v>26</v>
      </c>
      <c r="C986" s="1" t="str">
        <f t="shared" si="45"/>
        <v>2013YTDefault</v>
      </c>
      <c r="D986" s="56">
        <v>0.19330999999999998</v>
      </c>
      <c r="E986" s="56">
        <v>0.11005000000000001</v>
      </c>
      <c r="F986" s="56">
        <v>4.1959999999999997E-2</v>
      </c>
      <c r="G986" s="56">
        <v>0.17588000000000001</v>
      </c>
      <c r="H986" s="56">
        <v>4.6800000000000001E-3</v>
      </c>
      <c r="I986" s="56">
        <v>2.911E-2</v>
      </c>
      <c r="J986" s="56">
        <v>1.47E-2</v>
      </c>
      <c r="K986" s="268">
        <v>1.3799999999999999E-3</v>
      </c>
      <c r="L986" s="56">
        <v>2.35E-2</v>
      </c>
      <c r="M986" s="56">
        <v>0</v>
      </c>
      <c r="N986" s="56">
        <v>0</v>
      </c>
      <c r="O986" s="56">
        <v>1.1339999999999999E-2</v>
      </c>
      <c r="P986" s="56">
        <v>5.4100000000000002E-2</v>
      </c>
      <c r="Q986" s="56">
        <v>0.11031000000000001</v>
      </c>
      <c r="R986" s="56">
        <v>3.5790000000000002E-2</v>
      </c>
      <c r="S986" s="56">
        <v>0.10460000000000001</v>
      </c>
      <c r="T986" s="56">
        <v>5.5419999999999997E-2</v>
      </c>
      <c r="U986" s="56">
        <v>1.1140000000000001E-2</v>
      </c>
      <c r="V986" s="56">
        <v>0</v>
      </c>
      <c r="W986" s="266">
        <v>2.9999999999998084E-3</v>
      </c>
      <c r="X986" s="56">
        <v>1.023E-2</v>
      </c>
      <c r="Y986" s="56">
        <v>0</v>
      </c>
      <c r="Z986" s="56">
        <v>0</v>
      </c>
      <c r="AA986" s="56">
        <v>0</v>
      </c>
      <c r="AB986" s="56">
        <v>0</v>
      </c>
      <c r="AC986" s="56">
        <v>9.4999999999999998E-3</v>
      </c>
      <c r="AE986" s="271">
        <f t="shared" si="46"/>
        <v>0.99999999999999989</v>
      </c>
      <c r="AG986" s="192">
        <f t="shared" si="47"/>
        <v>0.3399899999999999</v>
      </c>
    </row>
    <row r="987" spans="1:33" x14ac:dyDescent="0.25">
      <c r="A987" s="1">
        <v>2014</v>
      </c>
      <c r="B987" s="1" t="s">
        <v>26</v>
      </c>
      <c r="C987" s="1" t="str">
        <f t="shared" si="45"/>
        <v>2014YTDefault</v>
      </c>
      <c r="D987" s="223">
        <v>0.19330999999999998</v>
      </c>
      <c r="E987" s="223">
        <v>0.11005000000000001</v>
      </c>
      <c r="F987" s="223">
        <v>4.1959999999999997E-2</v>
      </c>
      <c r="G987" s="223">
        <v>0.17588000000000001</v>
      </c>
      <c r="H987" s="223">
        <v>4.6800000000000001E-3</v>
      </c>
      <c r="I987" s="56">
        <v>2.911E-2</v>
      </c>
      <c r="J987" s="56">
        <v>1.47E-2</v>
      </c>
      <c r="K987" s="268">
        <v>1.3799999999999999E-3</v>
      </c>
      <c r="L987" s="56">
        <v>2.35E-2</v>
      </c>
      <c r="M987" s="56">
        <v>0</v>
      </c>
      <c r="N987" s="56">
        <v>0</v>
      </c>
      <c r="O987" s="56">
        <v>1.1339999999999999E-2</v>
      </c>
      <c r="P987" s="56">
        <v>5.4100000000000002E-2</v>
      </c>
      <c r="Q987" s="56">
        <v>0.11031000000000001</v>
      </c>
      <c r="R987" s="56">
        <v>3.5790000000000002E-2</v>
      </c>
      <c r="S987" s="56">
        <v>0.10460000000000001</v>
      </c>
      <c r="T987" s="56">
        <v>5.5419999999999997E-2</v>
      </c>
      <c r="U987" s="56">
        <v>1.1140000000000001E-2</v>
      </c>
      <c r="V987" s="56">
        <v>0</v>
      </c>
      <c r="W987" s="266">
        <v>2.9999999999998084E-3</v>
      </c>
      <c r="X987" s="56">
        <v>1.023E-2</v>
      </c>
      <c r="Y987" s="56">
        <v>0</v>
      </c>
      <c r="Z987" s="56">
        <v>0</v>
      </c>
      <c r="AA987" s="56">
        <v>0</v>
      </c>
      <c r="AB987" s="56">
        <v>0</v>
      </c>
      <c r="AC987" s="56">
        <v>9.4999999999999998E-3</v>
      </c>
      <c r="AE987" s="271">
        <f t="shared" si="46"/>
        <v>0.99999999999999989</v>
      </c>
      <c r="AG987" s="192">
        <f t="shared" si="47"/>
        <v>0.3399899999999999</v>
      </c>
    </row>
    <row r="988" spans="1:33" x14ac:dyDescent="0.25">
      <c r="A988" s="1">
        <v>2015</v>
      </c>
      <c r="B988" s="1" t="s">
        <v>26</v>
      </c>
      <c r="C988" s="1" t="str">
        <f t="shared" si="45"/>
        <v>2015YTDefault</v>
      </c>
      <c r="D988" s="56">
        <v>0.19330999999999998</v>
      </c>
      <c r="E988" s="56">
        <v>0.11005000000000001</v>
      </c>
      <c r="F988" s="56">
        <v>4.1959999999999997E-2</v>
      </c>
      <c r="G988" s="56">
        <v>0.17588000000000001</v>
      </c>
      <c r="H988" s="56">
        <v>4.6800000000000001E-3</v>
      </c>
      <c r="I988" s="56">
        <v>2.911E-2</v>
      </c>
      <c r="J988" s="56">
        <v>1.47E-2</v>
      </c>
      <c r="K988" s="268">
        <v>1.3799999999999999E-3</v>
      </c>
      <c r="L988" s="56">
        <v>2.35E-2</v>
      </c>
      <c r="M988" s="56">
        <v>0</v>
      </c>
      <c r="N988" s="56">
        <v>0</v>
      </c>
      <c r="O988" s="56">
        <v>1.1339999999999999E-2</v>
      </c>
      <c r="P988" s="56">
        <v>5.4100000000000002E-2</v>
      </c>
      <c r="Q988" s="56">
        <v>0.11031000000000001</v>
      </c>
      <c r="R988" s="56">
        <v>3.5790000000000002E-2</v>
      </c>
      <c r="S988" s="56">
        <v>0.10460000000000001</v>
      </c>
      <c r="T988" s="56">
        <v>5.5419999999999997E-2</v>
      </c>
      <c r="U988" s="56">
        <v>1.1140000000000001E-2</v>
      </c>
      <c r="V988" s="56">
        <v>0</v>
      </c>
      <c r="W988" s="266">
        <v>2.9999999999998084E-3</v>
      </c>
      <c r="X988" s="56">
        <v>1.023E-2</v>
      </c>
      <c r="Y988" s="56">
        <v>0</v>
      </c>
      <c r="Z988" s="56">
        <v>0</v>
      </c>
      <c r="AA988" s="56">
        <v>0</v>
      </c>
      <c r="AB988" s="56">
        <v>0</v>
      </c>
      <c r="AC988" s="56">
        <v>9.4999999999999998E-3</v>
      </c>
      <c r="AE988" s="271">
        <f t="shared" si="46"/>
        <v>0.99999999999999989</v>
      </c>
      <c r="AG988" s="192">
        <f t="shared" si="47"/>
        <v>0.3399899999999999</v>
      </c>
    </row>
    <row r="989" spans="1:33" x14ac:dyDescent="0.25">
      <c r="A989" s="1">
        <v>2016</v>
      </c>
      <c r="B989" s="1" t="s">
        <v>26</v>
      </c>
      <c r="C989" s="1" t="str">
        <f t="shared" si="45"/>
        <v>2016YTDefault</v>
      </c>
      <c r="D989" s="56">
        <v>0.19330999999999998</v>
      </c>
      <c r="E989" s="56">
        <v>0.11005000000000001</v>
      </c>
      <c r="F989" s="56">
        <v>4.1959999999999997E-2</v>
      </c>
      <c r="G989" s="56">
        <v>0.17588000000000001</v>
      </c>
      <c r="H989" s="56">
        <v>4.6800000000000001E-3</v>
      </c>
      <c r="I989" s="56">
        <v>2.911E-2</v>
      </c>
      <c r="J989" s="56">
        <v>1.47E-2</v>
      </c>
      <c r="K989" s="268">
        <v>1.3799999999999999E-3</v>
      </c>
      <c r="L989" s="56">
        <v>2.35E-2</v>
      </c>
      <c r="M989" s="56">
        <v>0</v>
      </c>
      <c r="N989" s="56">
        <v>0</v>
      </c>
      <c r="O989" s="56">
        <v>1.1339999999999999E-2</v>
      </c>
      <c r="P989" s="56">
        <v>5.4100000000000002E-2</v>
      </c>
      <c r="Q989" s="56">
        <v>0.11031000000000001</v>
      </c>
      <c r="R989" s="56">
        <v>3.5790000000000002E-2</v>
      </c>
      <c r="S989" s="56">
        <v>0.10460000000000001</v>
      </c>
      <c r="T989" s="56">
        <v>5.5419999999999997E-2</v>
      </c>
      <c r="U989" s="56">
        <v>1.1140000000000001E-2</v>
      </c>
      <c r="V989" s="56">
        <v>0</v>
      </c>
      <c r="W989" s="266">
        <v>2.9999999999998084E-3</v>
      </c>
      <c r="X989" s="56">
        <v>1.023E-2</v>
      </c>
      <c r="Y989" s="56">
        <v>0</v>
      </c>
      <c r="Z989" s="56">
        <v>0</v>
      </c>
      <c r="AA989" s="56">
        <v>0</v>
      </c>
      <c r="AB989" s="56">
        <v>0</v>
      </c>
      <c r="AC989" s="56">
        <v>9.4999999999999998E-3</v>
      </c>
      <c r="AE989" s="271">
        <f t="shared" si="46"/>
        <v>0.99999999999999989</v>
      </c>
      <c r="AG989" s="192">
        <f t="shared" si="47"/>
        <v>0.3399899999999999</v>
      </c>
    </row>
    <row r="990" spans="1:33" x14ac:dyDescent="0.25">
      <c r="A990" s="1">
        <v>2017</v>
      </c>
      <c r="B990" s="1" t="s">
        <v>14</v>
      </c>
      <c r="C990" s="1" t="str">
        <f t="shared" si="45"/>
        <v>2017ABDefault</v>
      </c>
      <c r="D990" s="56">
        <v>0.22664000000000001</v>
      </c>
      <c r="E990" s="56">
        <v>0.13003000000000001</v>
      </c>
      <c r="F990" s="56">
        <v>6.8989999999999996E-2</v>
      </c>
      <c r="G990" s="56">
        <v>9.1819999999999999E-2</v>
      </c>
      <c r="H990" s="56">
        <v>2.1349999999999997E-2</v>
      </c>
      <c r="I990" s="56">
        <v>3.8429999999999999E-2</v>
      </c>
      <c r="J990" s="56">
        <v>2.7719999999999998E-2</v>
      </c>
      <c r="K990" s="268">
        <v>6.8300000000000001E-3</v>
      </c>
      <c r="L990" s="56">
        <v>4.0559999999999999E-2</v>
      </c>
      <c r="M990" s="56">
        <v>0</v>
      </c>
      <c r="N990" s="56">
        <v>0</v>
      </c>
      <c r="O990" s="56">
        <v>1.554E-2</v>
      </c>
      <c r="P990" s="56">
        <v>2.0579999999999998E-2</v>
      </c>
      <c r="Q990" s="56">
        <v>6.8000000000000005E-2</v>
      </c>
      <c r="R990" s="56">
        <v>1.3919999999999998E-2</v>
      </c>
      <c r="S990" s="56">
        <v>0.14426</v>
      </c>
      <c r="T990" s="56">
        <v>4.2560000000000001E-2</v>
      </c>
      <c r="U990" s="56">
        <v>1.6559999999999998E-2</v>
      </c>
      <c r="V990" s="56">
        <v>0</v>
      </c>
      <c r="W990" s="266">
        <v>3.2699999999998425E-3</v>
      </c>
      <c r="X990" s="56">
        <v>1.2159999999999999E-2</v>
      </c>
      <c r="Y990" s="56">
        <v>0</v>
      </c>
      <c r="Z990" s="56">
        <v>0</v>
      </c>
      <c r="AA990" s="56">
        <v>0</v>
      </c>
      <c r="AB990" s="56">
        <v>0</v>
      </c>
      <c r="AC990" s="56">
        <v>1.0780000000000001E-2</v>
      </c>
      <c r="AE990" s="271">
        <f t="shared" si="46"/>
        <v>1</v>
      </c>
      <c r="AG990" s="192">
        <f t="shared" si="47"/>
        <v>0.31150999999999984</v>
      </c>
    </row>
    <row r="991" spans="1:33" x14ac:dyDescent="0.25">
      <c r="A991" s="1">
        <v>2018</v>
      </c>
      <c r="B991" s="1" t="s">
        <v>14</v>
      </c>
      <c r="C991" s="1" t="str">
        <f t="shared" si="45"/>
        <v>2018ABDefault</v>
      </c>
      <c r="D991" s="56">
        <v>0.22664000000000001</v>
      </c>
      <c r="E991" s="56">
        <v>0.13003000000000001</v>
      </c>
      <c r="F991" s="56">
        <v>6.8989999999999996E-2</v>
      </c>
      <c r="G991" s="56">
        <v>9.1819999999999999E-2</v>
      </c>
      <c r="H991" s="56">
        <v>2.1349999999999997E-2</v>
      </c>
      <c r="I991" s="56">
        <v>3.8429999999999999E-2</v>
      </c>
      <c r="J991" s="56">
        <v>2.7719999999999998E-2</v>
      </c>
      <c r="K991" s="268">
        <v>6.8300000000000001E-3</v>
      </c>
      <c r="L991" s="56">
        <v>4.0559999999999999E-2</v>
      </c>
      <c r="M991" s="56">
        <v>0</v>
      </c>
      <c r="N991" s="56">
        <v>0</v>
      </c>
      <c r="O991" s="56">
        <v>1.554E-2</v>
      </c>
      <c r="P991" s="56">
        <v>2.0579999999999998E-2</v>
      </c>
      <c r="Q991" s="56">
        <v>6.8000000000000005E-2</v>
      </c>
      <c r="R991" s="56">
        <v>1.3919999999999998E-2</v>
      </c>
      <c r="S991" s="56">
        <v>0.14426</v>
      </c>
      <c r="T991" s="56">
        <v>4.2560000000000001E-2</v>
      </c>
      <c r="U991" s="56">
        <v>1.6559999999999998E-2</v>
      </c>
      <c r="V991" s="56">
        <v>0</v>
      </c>
      <c r="W991" s="266">
        <v>3.2699999999998425E-3</v>
      </c>
      <c r="X991" s="56">
        <v>1.2159999999999999E-2</v>
      </c>
      <c r="Y991" s="56">
        <v>0</v>
      </c>
      <c r="Z991" s="56">
        <v>0</v>
      </c>
      <c r="AA991" s="56">
        <v>0</v>
      </c>
      <c r="AB991" s="56">
        <v>0</v>
      </c>
      <c r="AC991" s="56">
        <v>1.0780000000000001E-2</v>
      </c>
      <c r="AE991" s="271">
        <f t="shared" si="46"/>
        <v>1</v>
      </c>
      <c r="AG991" s="192">
        <f t="shared" si="47"/>
        <v>0.31150999999999984</v>
      </c>
    </row>
    <row r="992" spans="1:33" x14ac:dyDescent="0.25">
      <c r="A992" s="1">
        <v>2019</v>
      </c>
      <c r="B992" s="1" t="s">
        <v>14</v>
      </c>
      <c r="C992" s="1" t="str">
        <f t="shared" si="45"/>
        <v>2019ABDefault</v>
      </c>
      <c r="D992" s="56">
        <v>0.22664000000000001</v>
      </c>
      <c r="E992" s="56">
        <v>0.13003000000000001</v>
      </c>
      <c r="F992" s="56">
        <v>6.8989999999999996E-2</v>
      </c>
      <c r="G992" s="56">
        <v>9.1819999999999999E-2</v>
      </c>
      <c r="H992" s="56">
        <v>2.1349999999999997E-2</v>
      </c>
      <c r="I992" s="56">
        <v>3.8429999999999999E-2</v>
      </c>
      <c r="J992" s="56">
        <v>2.7719999999999998E-2</v>
      </c>
      <c r="K992" s="268">
        <v>6.8300000000000001E-3</v>
      </c>
      <c r="L992" s="56">
        <v>4.0559999999999999E-2</v>
      </c>
      <c r="M992" s="56">
        <v>0</v>
      </c>
      <c r="N992" s="56">
        <v>0</v>
      </c>
      <c r="O992" s="56">
        <v>1.554E-2</v>
      </c>
      <c r="P992" s="56">
        <v>2.0579999999999998E-2</v>
      </c>
      <c r="Q992" s="56">
        <v>6.8000000000000005E-2</v>
      </c>
      <c r="R992" s="56">
        <v>1.3919999999999998E-2</v>
      </c>
      <c r="S992" s="56">
        <v>0.14426</v>
      </c>
      <c r="T992" s="56">
        <v>4.2560000000000001E-2</v>
      </c>
      <c r="U992" s="56">
        <v>1.6559999999999998E-2</v>
      </c>
      <c r="V992" s="56">
        <v>0</v>
      </c>
      <c r="W992" s="266">
        <v>3.2699999999998425E-3</v>
      </c>
      <c r="X992" s="56">
        <v>1.2159999999999999E-2</v>
      </c>
      <c r="Y992" s="56">
        <v>0</v>
      </c>
      <c r="Z992" s="56">
        <v>0</v>
      </c>
      <c r="AA992" s="56">
        <v>0</v>
      </c>
      <c r="AB992" s="56">
        <v>0</v>
      </c>
      <c r="AC992" s="56">
        <v>1.0780000000000001E-2</v>
      </c>
      <c r="AE992" s="271">
        <f t="shared" si="46"/>
        <v>1</v>
      </c>
      <c r="AG992" s="192">
        <f t="shared" si="47"/>
        <v>0.31150999999999984</v>
      </c>
    </row>
    <row r="993" spans="1:33" x14ac:dyDescent="0.25">
      <c r="A993" s="1">
        <v>2020</v>
      </c>
      <c r="B993" s="1" t="s">
        <v>14</v>
      </c>
      <c r="C993" s="1" t="str">
        <f t="shared" si="45"/>
        <v>2020ABDefault</v>
      </c>
      <c r="D993" s="56">
        <v>0.22664000000000001</v>
      </c>
      <c r="E993" s="56">
        <v>0.13003000000000001</v>
      </c>
      <c r="F993" s="56">
        <v>6.8989999999999996E-2</v>
      </c>
      <c r="G993" s="56">
        <v>9.1819999999999999E-2</v>
      </c>
      <c r="H993" s="56">
        <v>2.1349999999999997E-2</v>
      </c>
      <c r="I993" s="56">
        <v>3.8429999999999999E-2</v>
      </c>
      <c r="J993" s="56">
        <v>2.7719999999999998E-2</v>
      </c>
      <c r="K993" s="268">
        <v>6.8300000000000001E-3</v>
      </c>
      <c r="L993" s="56">
        <v>4.0559999999999999E-2</v>
      </c>
      <c r="M993" s="56">
        <v>0</v>
      </c>
      <c r="N993" s="56">
        <v>0</v>
      </c>
      <c r="O993" s="56">
        <v>1.554E-2</v>
      </c>
      <c r="P993" s="56">
        <v>2.0579999999999998E-2</v>
      </c>
      <c r="Q993" s="56">
        <v>6.8000000000000005E-2</v>
      </c>
      <c r="R993" s="56">
        <v>1.3919999999999998E-2</v>
      </c>
      <c r="S993" s="56">
        <v>0.14426</v>
      </c>
      <c r="T993" s="56">
        <v>4.2560000000000001E-2</v>
      </c>
      <c r="U993" s="56">
        <v>1.6559999999999998E-2</v>
      </c>
      <c r="V993" s="56">
        <v>0</v>
      </c>
      <c r="W993" s="266">
        <v>3.2699999999998425E-3</v>
      </c>
      <c r="X993" s="56">
        <v>1.2159999999999999E-2</v>
      </c>
      <c r="Y993" s="56">
        <v>0</v>
      </c>
      <c r="Z993" s="56">
        <v>0</v>
      </c>
      <c r="AA993" s="56">
        <v>0</v>
      </c>
      <c r="AB993" s="56">
        <v>0</v>
      </c>
      <c r="AC993" s="56">
        <v>1.0780000000000001E-2</v>
      </c>
      <c r="AE993" s="271">
        <f t="shared" si="46"/>
        <v>1</v>
      </c>
      <c r="AG993" s="192">
        <f t="shared" si="47"/>
        <v>0.31150999999999984</v>
      </c>
    </row>
    <row r="994" spans="1:33" x14ac:dyDescent="0.25">
      <c r="A994" s="1">
        <v>2017</v>
      </c>
      <c r="B994" s="1" t="s">
        <v>15</v>
      </c>
      <c r="C994" s="1" t="str">
        <f t="shared" si="45"/>
        <v>2017BCDefault</v>
      </c>
      <c r="D994" s="56">
        <v>0.21757000000000001</v>
      </c>
      <c r="E994" s="56">
        <v>9.2780000000000001E-2</v>
      </c>
      <c r="F994" s="56">
        <v>5.6489999999999999E-2</v>
      </c>
      <c r="G994" s="56">
        <v>0.13339000000000001</v>
      </c>
      <c r="H994" s="56">
        <v>3.2230000000000002E-2</v>
      </c>
      <c r="I994" s="56">
        <v>3.015E-2</v>
      </c>
      <c r="J994" s="56">
        <v>2.0590000000000001E-2</v>
      </c>
      <c r="K994" s="268">
        <v>1.146E-2</v>
      </c>
      <c r="L994" s="56">
        <v>2.8990000000000002E-2</v>
      </c>
      <c r="M994" s="56">
        <v>0</v>
      </c>
      <c r="N994" s="56">
        <v>0</v>
      </c>
      <c r="O994" s="56">
        <v>1.0880000000000001E-2</v>
      </c>
      <c r="P994" s="56">
        <v>1.8380000000000001E-2</v>
      </c>
      <c r="Q994" s="56">
        <v>0.10167</v>
      </c>
      <c r="R994" s="56">
        <v>1.8929999999999999E-2</v>
      </c>
      <c r="S994" s="56">
        <v>0.13833999999999999</v>
      </c>
      <c r="T994" s="56">
        <v>3.2160000000000001E-2</v>
      </c>
      <c r="U994" s="56">
        <v>1.5769999999999999E-2</v>
      </c>
      <c r="V994" s="56">
        <v>0</v>
      </c>
      <c r="W994" s="266">
        <v>9.6500000000001446E-3</v>
      </c>
      <c r="X994" s="56">
        <v>1.5509999999999999E-2</v>
      </c>
      <c r="Y994" s="56">
        <v>0</v>
      </c>
      <c r="Z994" s="56">
        <v>0</v>
      </c>
      <c r="AA994" s="56">
        <v>0</v>
      </c>
      <c r="AB994" s="56">
        <v>0</v>
      </c>
      <c r="AC994" s="56">
        <v>1.506E-2</v>
      </c>
      <c r="AE994" s="271">
        <f t="shared" si="46"/>
        <v>1</v>
      </c>
      <c r="AG994" s="192">
        <f t="shared" si="47"/>
        <v>0.34709000000000023</v>
      </c>
    </row>
    <row r="995" spans="1:33" x14ac:dyDescent="0.25">
      <c r="A995" s="1">
        <v>2018</v>
      </c>
      <c r="B995" s="1" t="s">
        <v>15</v>
      </c>
      <c r="C995" s="1" t="str">
        <f t="shared" si="45"/>
        <v>2018BCDefault</v>
      </c>
      <c r="D995" s="56">
        <v>0.21757000000000001</v>
      </c>
      <c r="E995" s="56">
        <v>9.2780000000000001E-2</v>
      </c>
      <c r="F995" s="56">
        <v>5.6489999999999999E-2</v>
      </c>
      <c r="G995" s="56">
        <v>0.13339000000000001</v>
      </c>
      <c r="H995" s="56">
        <v>3.2230000000000002E-2</v>
      </c>
      <c r="I995" s="56">
        <v>3.015E-2</v>
      </c>
      <c r="J995" s="56">
        <v>2.0590000000000001E-2</v>
      </c>
      <c r="K995" s="268">
        <v>1.146E-2</v>
      </c>
      <c r="L995" s="56">
        <v>2.8990000000000002E-2</v>
      </c>
      <c r="M995" s="56">
        <v>0</v>
      </c>
      <c r="N995" s="56">
        <v>0</v>
      </c>
      <c r="O995" s="56">
        <v>1.0880000000000001E-2</v>
      </c>
      <c r="P995" s="56">
        <v>1.8380000000000001E-2</v>
      </c>
      <c r="Q995" s="56">
        <v>0.10167</v>
      </c>
      <c r="R995" s="56">
        <v>1.8929999999999999E-2</v>
      </c>
      <c r="S995" s="56">
        <v>0.13833999999999999</v>
      </c>
      <c r="T995" s="56">
        <v>3.2160000000000001E-2</v>
      </c>
      <c r="U995" s="56">
        <v>1.5769999999999999E-2</v>
      </c>
      <c r="V995" s="56">
        <v>0</v>
      </c>
      <c r="W995" s="266">
        <v>9.6500000000001446E-3</v>
      </c>
      <c r="X995" s="56">
        <v>1.5509999999999999E-2</v>
      </c>
      <c r="Y995" s="56">
        <v>0</v>
      </c>
      <c r="Z995" s="56">
        <v>0</v>
      </c>
      <c r="AA995" s="56">
        <v>0</v>
      </c>
      <c r="AB995" s="56">
        <v>0</v>
      </c>
      <c r="AC995" s="56">
        <v>1.506E-2</v>
      </c>
      <c r="AE995" s="271">
        <f t="shared" si="46"/>
        <v>1</v>
      </c>
      <c r="AG995" s="192">
        <f t="shared" si="47"/>
        <v>0.34709000000000023</v>
      </c>
    </row>
    <row r="996" spans="1:33" x14ac:dyDescent="0.25">
      <c r="A996" s="1">
        <v>2019</v>
      </c>
      <c r="B996" s="1" t="s">
        <v>15</v>
      </c>
      <c r="C996" s="1" t="str">
        <f t="shared" si="45"/>
        <v>2019BCDefault</v>
      </c>
      <c r="D996" s="56">
        <v>0.21757000000000001</v>
      </c>
      <c r="E996" s="56">
        <v>9.2780000000000001E-2</v>
      </c>
      <c r="F996" s="56">
        <v>5.6489999999999999E-2</v>
      </c>
      <c r="G996" s="56">
        <v>0.13339000000000001</v>
      </c>
      <c r="H996" s="56">
        <v>3.2230000000000002E-2</v>
      </c>
      <c r="I996" s="56">
        <v>3.015E-2</v>
      </c>
      <c r="J996" s="56">
        <v>2.0590000000000001E-2</v>
      </c>
      <c r="K996" s="268">
        <v>1.146E-2</v>
      </c>
      <c r="L996" s="56">
        <v>2.8990000000000002E-2</v>
      </c>
      <c r="M996" s="56">
        <v>0</v>
      </c>
      <c r="N996" s="56">
        <v>0</v>
      </c>
      <c r="O996" s="56">
        <v>1.0880000000000001E-2</v>
      </c>
      <c r="P996" s="56">
        <v>1.8380000000000001E-2</v>
      </c>
      <c r="Q996" s="56">
        <v>0.10167</v>
      </c>
      <c r="R996" s="56">
        <v>1.8929999999999999E-2</v>
      </c>
      <c r="S996" s="56">
        <v>0.13833999999999999</v>
      </c>
      <c r="T996" s="56">
        <v>3.2160000000000001E-2</v>
      </c>
      <c r="U996" s="56">
        <v>1.5769999999999999E-2</v>
      </c>
      <c r="V996" s="56">
        <v>0</v>
      </c>
      <c r="W996" s="266">
        <v>9.6500000000001446E-3</v>
      </c>
      <c r="X996" s="56">
        <v>1.5509999999999999E-2</v>
      </c>
      <c r="Y996" s="56">
        <v>0</v>
      </c>
      <c r="Z996" s="56">
        <v>0</v>
      </c>
      <c r="AA996" s="56">
        <v>0</v>
      </c>
      <c r="AB996" s="56">
        <v>0</v>
      </c>
      <c r="AC996" s="56">
        <v>1.506E-2</v>
      </c>
      <c r="AE996" s="271">
        <f t="shared" si="46"/>
        <v>1</v>
      </c>
      <c r="AG996" s="192">
        <f t="shared" si="47"/>
        <v>0.34709000000000023</v>
      </c>
    </row>
    <row r="997" spans="1:33" x14ac:dyDescent="0.25">
      <c r="A997" s="1">
        <v>2020</v>
      </c>
      <c r="B997" s="1" t="s">
        <v>15</v>
      </c>
      <c r="C997" s="1" t="str">
        <f t="shared" si="45"/>
        <v>2020BCDefault</v>
      </c>
      <c r="D997" s="223">
        <v>0.21757000000000001</v>
      </c>
      <c r="E997" s="223">
        <v>9.2780000000000001E-2</v>
      </c>
      <c r="F997" s="223">
        <v>5.6489999999999999E-2</v>
      </c>
      <c r="G997" s="223">
        <v>0.13339000000000001</v>
      </c>
      <c r="H997" s="223">
        <v>3.2230000000000002E-2</v>
      </c>
      <c r="I997" s="56">
        <v>3.015E-2</v>
      </c>
      <c r="J997" s="56">
        <v>2.0590000000000001E-2</v>
      </c>
      <c r="K997" s="268">
        <v>1.146E-2</v>
      </c>
      <c r="L997" s="56">
        <v>2.8990000000000002E-2</v>
      </c>
      <c r="M997" s="56">
        <v>0</v>
      </c>
      <c r="N997" s="56">
        <v>0</v>
      </c>
      <c r="O997" s="56">
        <v>1.0880000000000001E-2</v>
      </c>
      <c r="P997" s="56">
        <v>1.8380000000000001E-2</v>
      </c>
      <c r="Q997" s="56">
        <v>0.10167</v>
      </c>
      <c r="R997" s="56">
        <v>1.8929999999999999E-2</v>
      </c>
      <c r="S997" s="56">
        <v>0.13833999999999999</v>
      </c>
      <c r="T997" s="56">
        <v>3.2160000000000001E-2</v>
      </c>
      <c r="U997" s="56">
        <v>1.5769999999999999E-2</v>
      </c>
      <c r="V997" s="56">
        <v>0</v>
      </c>
      <c r="W997" s="266">
        <v>9.6500000000001446E-3</v>
      </c>
      <c r="X997" s="56">
        <v>1.5509999999999999E-2</v>
      </c>
      <c r="Y997" s="56">
        <v>0</v>
      </c>
      <c r="Z997" s="56">
        <v>0</v>
      </c>
      <c r="AA997" s="56">
        <v>0</v>
      </c>
      <c r="AB997" s="56">
        <v>0</v>
      </c>
      <c r="AC997" s="56">
        <v>1.506E-2</v>
      </c>
      <c r="AE997" s="271">
        <f t="shared" si="46"/>
        <v>1</v>
      </c>
      <c r="AG997" s="192">
        <f t="shared" si="47"/>
        <v>0.34709000000000023</v>
      </c>
    </row>
    <row r="998" spans="1:33" x14ac:dyDescent="0.25">
      <c r="A998" s="1">
        <v>2017</v>
      </c>
      <c r="B998" s="1" t="s">
        <v>17</v>
      </c>
      <c r="C998" s="1" t="str">
        <f t="shared" si="45"/>
        <v>2017MBDefault</v>
      </c>
      <c r="D998" s="56">
        <v>0.24847999999999998</v>
      </c>
      <c r="E998" s="56">
        <v>0.11773</v>
      </c>
      <c r="F998" s="56">
        <v>9.11E-2</v>
      </c>
      <c r="G998" s="56">
        <v>2.147E-2</v>
      </c>
      <c r="H998" s="56">
        <v>6.3060000000000005E-2</v>
      </c>
      <c r="I998" s="56">
        <v>4.2409999999999996E-2</v>
      </c>
      <c r="J998" s="56">
        <v>3.8440000000000002E-2</v>
      </c>
      <c r="K998" s="268">
        <v>5.2599999999999999E-3</v>
      </c>
      <c r="L998" s="56">
        <v>1.9009999999999999E-2</v>
      </c>
      <c r="M998" s="56">
        <v>0</v>
      </c>
      <c r="N998" s="56">
        <v>0</v>
      </c>
      <c r="O998" s="56">
        <v>5.9699999999999996E-3</v>
      </c>
      <c r="P998" s="56">
        <v>3.7949999999999998E-2</v>
      </c>
      <c r="Q998" s="56">
        <v>7.1419999999999997E-2</v>
      </c>
      <c r="R998" s="56">
        <v>5.5900000000000004E-3</v>
      </c>
      <c r="S998" s="56">
        <v>0.12049</v>
      </c>
      <c r="T998" s="56">
        <v>3.184E-2</v>
      </c>
      <c r="U998" s="56">
        <v>6.2880000000000005E-2</v>
      </c>
      <c r="V998" s="56">
        <v>0</v>
      </c>
      <c r="W998" s="266">
        <v>8.3299999999999139E-3</v>
      </c>
      <c r="X998" s="56">
        <v>3.64E-3</v>
      </c>
      <c r="Y998" s="56">
        <v>0</v>
      </c>
      <c r="Z998" s="56">
        <v>0</v>
      </c>
      <c r="AA998" s="56">
        <v>0</v>
      </c>
      <c r="AB998" s="56">
        <v>0</v>
      </c>
      <c r="AC998" s="56">
        <v>4.9300000000000004E-3</v>
      </c>
      <c r="AE998" s="271">
        <f t="shared" si="46"/>
        <v>1</v>
      </c>
      <c r="AG998" s="192">
        <f t="shared" si="47"/>
        <v>0.30911999999999989</v>
      </c>
    </row>
    <row r="999" spans="1:33" x14ac:dyDescent="0.25">
      <c r="A999" s="1">
        <v>2018</v>
      </c>
      <c r="B999" s="1" t="s">
        <v>17</v>
      </c>
      <c r="C999" s="1" t="str">
        <f t="shared" si="45"/>
        <v>2018MBDefault</v>
      </c>
      <c r="D999" s="56">
        <v>0.24847999999999998</v>
      </c>
      <c r="E999" s="56">
        <v>0.11773</v>
      </c>
      <c r="F999" s="56">
        <v>9.11E-2</v>
      </c>
      <c r="G999" s="56">
        <v>2.147E-2</v>
      </c>
      <c r="H999" s="56">
        <v>6.3060000000000005E-2</v>
      </c>
      <c r="I999" s="56">
        <v>4.2409999999999996E-2</v>
      </c>
      <c r="J999" s="56">
        <v>3.8440000000000002E-2</v>
      </c>
      <c r="K999" s="268">
        <v>5.2599999999999999E-3</v>
      </c>
      <c r="L999" s="56">
        <v>1.9009999999999999E-2</v>
      </c>
      <c r="M999" s="56">
        <v>0</v>
      </c>
      <c r="N999" s="56">
        <v>0</v>
      </c>
      <c r="O999" s="56">
        <v>5.9699999999999996E-3</v>
      </c>
      <c r="P999" s="56">
        <v>3.7949999999999998E-2</v>
      </c>
      <c r="Q999" s="56">
        <v>7.1419999999999997E-2</v>
      </c>
      <c r="R999" s="56">
        <v>5.5900000000000004E-3</v>
      </c>
      <c r="S999" s="56">
        <v>0.12049</v>
      </c>
      <c r="T999" s="56">
        <v>3.184E-2</v>
      </c>
      <c r="U999" s="56">
        <v>6.2880000000000005E-2</v>
      </c>
      <c r="V999" s="56">
        <v>0</v>
      </c>
      <c r="W999" s="266">
        <v>8.3299999999999139E-3</v>
      </c>
      <c r="X999" s="56">
        <v>3.64E-3</v>
      </c>
      <c r="Y999" s="56">
        <v>0</v>
      </c>
      <c r="Z999" s="56">
        <v>0</v>
      </c>
      <c r="AA999" s="56">
        <v>0</v>
      </c>
      <c r="AB999" s="56">
        <v>0</v>
      </c>
      <c r="AC999" s="56">
        <v>4.9300000000000004E-3</v>
      </c>
      <c r="AD999" s="51"/>
      <c r="AE999" s="271">
        <f t="shared" si="46"/>
        <v>1</v>
      </c>
      <c r="AG999" s="192">
        <f t="shared" si="47"/>
        <v>0.30911999999999989</v>
      </c>
    </row>
    <row r="1000" spans="1:33" x14ac:dyDescent="0.25">
      <c r="A1000" s="1">
        <v>2019</v>
      </c>
      <c r="B1000" s="1" t="s">
        <v>17</v>
      </c>
      <c r="C1000" s="1" t="str">
        <f t="shared" si="45"/>
        <v>2019MBDefault</v>
      </c>
      <c r="D1000" s="56">
        <v>0.24847999999999998</v>
      </c>
      <c r="E1000" s="56">
        <v>0.11773</v>
      </c>
      <c r="F1000" s="56">
        <v>9.11E-2</v>
      </c>
      <c r="G1000" s="56">
        <v>2.147E-2</v>
      </c>
      <c r="H1000" s="56">
        <v>6.3060000000000005E-2</v>
      </c>
      <c r="I1000" s="56">
        <v>4.2409999999999996E-2</v>
      </c>
      <c r="J1000" s="56">
        <v>3.8440000000000002E-2</v>
      </c>
      <c r="K1000" s="268">
        <v>5.2599999999999999E-3</v>
      </c>
      <c r="L1000" s="56">
        <v>1.9009999999999999E-2</v>
      </c>
      <c r="M1000" s="56">
        <v>0</v>
      </c>
      <c r="N1000" s="56">
        <v>0</v>
      </c>
      <c r="O1000" s="56">
        <v>5.9699999999999996E-3</v>
      </c>
      <c r="P1000" s="56">
        <v>3.7949999999999998E-2</v>
      </c>
      <c r="Q1000" s="56">
        <v>7.1419999999999997E-2</v>
      </c>
      <c r="R1000" s="56">
        <v>5.5900000000000004E-3</v>
      </c>
      <c r="S1000" s="56">
        <v>0.12049</v>
      </c>
      <c r="T1000" s="56">
        <v>3.184E-2</v>
      </c>
      <c r="U1000" s="56">
        <v>6.2880000000000005E-2</v>
      </c>
      <c r="V1000" s="56">
        <v>0</v>
      </c>
      <c r="W1000" s="266">
        <v>8.3299999999999139E-3</v>
      </c>
      <c r="X1000" s="56">
        <v>3.64E-3</v>
      </c>
      <c r="Y1000" s="56">
        <v>0</v>
      </c>
      <c r="Z1000" s="56">
        <v>0</v>
      </c>
      <c r="AA1000" s="56">
        <v>0</v>
      </c>
      <c r="AB1000" s="56">
        <v>0</v>
      </c>
      <c r="AC1000" s="56">
        <v>4.9300000000000004E-3</v>
      </c>
      <c r="AD1000" s="51"/>
      <c r="AE1000" s="271">
        <f t="shared" si="46"/>
        <v>1</v>
      </c>
      <c r="AG1000" s="192">
        <f t="shared" si="47"/>
        <v>0.30911999999999989</v>
      </c>
    </row>
    <row r="1001" spans="1:33" x14ac:dyDescent="0.25">
      <c r="A1001" s="1">
        <v>2020</v>
      </c>
      <c r="B1001" s="1" t="s">
        <v>17</v>
      </c>
      <c r="C1001" s="1" t="str">
        <f t="shared" si="45"/>
        <v>2020MBDefault</v>
      </c>
      <c r="D1001" s="56">
        <v>0.24847999999999998</v>
      </c>
      <c r="E1001" s="56">
        <v>0.11773</v>
      </c>
      <c r="F1001" s="56">
        <v>9.11E-2</v>
      </c>
      <c r="G1001" s="56">
        <v>2.147E-2</v>
      </c>
      <c r="H1001" s="56">
        <v>6.3060000000000005E-2</v>
      </c>
      <c r="I1001" s="56">
        <v>4.2409999999999996E-2</v>
      </c>
      <c r="J1001" s="56">
        <v>3.8440000000000002E-2</v>
      </c>
      <c r="K1001" s="268">
        <v>5.2599999999999999E-3</v>
      </c>
      <c r="L1001" s="56">
        <v>1.9009999999999999E-2</v>
      </c>
      <c r="M1001" s="56">
        <v>0</v>
      </c>
      <c r="N1001" s="56">
        <v>0</v>
      </c>
      <c r="O1001" s="56">
        <v>5.9699999999999996E-3</v>
      </c>
      <c r="P1001" s="56">
        <v>3.7949999999999998E-2</v>
      </c>
      <c r="Q1001" s="56">
        <v>7.1419999999999997E-2</v>
      </c>
      <c r="R1001" s="56">
        <v>5.5900000000000004E-3</v>
      </c>
      <c r="S1001" s="56">
        <v>0.12049</v>
      </c>
      <c r="T1001" s="56">
        <v>3.184E-2</v>
      </c>
      <c r="U1001" s="56">
        <v>6.2880000000000005E-2</v>
      </c>
      <c r="V1001" s="56">
        <v>0</v>
      </c>
      <c r="W1001" s="266">
        <v>8.3299999999999139E-3</v>
      </c>
      <c r="X1001" s="56">
        <v>3.64E-3</v>
      </c>
      <c r="Y1001" s="56">
        <v>0</v>
      </c>
      <c r="Z1001" s="56">
        <v>0</v>
      </c>
      <c r="AA1001" s="56">
        <v>0</v>
      </c>
      <c r="AB1001" s="56">
        <v>0</v>
      </c>
      <c r="AC1001" s="56">
        <v>4.9300000000000004E-3</v>
      </c>
      <c r="AD1001" s="51"/>
      <c r="AE1001" s="271">
        <f t="shared" si="46"/>
        <v>1</v>
      </c>
      <c r="AG1001" s="192">
        <f t="shared" si="47"/>
        <v>0.30911999999999989</v>
      </c>
    </row>
    <row r="1002" spans="1:33" x14ac:dyDescent="0.25">
      <c r="A1002" s="1">
        <v>2017</v>
      </c>
      <c r="B1002" s="1" t="s">
        <v>20</v>
      </c>
      <c r="C1002" s="1" t="str">
        <f t="shared" si="45"/>
        <v>2017NBDefault</v>
      </c>
      <c r="D1002" s="56">
        <v>0.19870000000000002</v>
      </c>
      <c r="E1002" s="56">
        <v>0.1419</v>
      </c>
      <c r="F1002" s="56">
        <v>5.015E-2</v>
      </c>
      <c r="G1002" s="56">
        <v>8.6359999999999992E-2</v>
      </c>
      <c r="H1002" s="56">
        <v>2.0119999999999999E-2</v>
      </c>
      <c r="I1002" s="56">
        <v>3.5049999999999998E-2</v>
      </c>
      <c r="J1002" s="56">
        <v>3.1829999999999997E-2</v>
      </c>
      <c r="K1002" s="268">
        <v>1.0880000000000001E-2</v>
      </c>
      <c r="L1002" s="56">
        <v>6.1780000000000002E-2</v>
      </c>
      <c r="M1002" s="56">
        <v>0</v>
      </c>
      <c r="N1002" s="56">
        <v>0</v>
      </c>
      <c r="O1002" s="56">
        <v>3.4529999999999998E-2</v>
      </c>
      <c r="P1002" s="56">
        <v>5.2110000000000004E-2</v>
      </c>
      <c r="Q1002" s="56">
        <v>9.0020000000000003E-2</v>
      </c>
      <c r="R1002" s="56">
        <v>5.5700000000000003E-3</v>
      </c>
      <c r="S1002" s="56">
        <v>9.35E-2</v>
      </c>
      <c r="T1002" s="56">
        <v>3.073E-2</v>
      </c>
      <c r="U1002" s="56">
        <v>3.4399999999999999E-3</v>
      </c>
      <c r="V1002" s="56">
        <v>0</v>
      </c>
      <c r="W1002" s="266">
        <v>1.2309999999999988E-2</v>
      </c>
      <c r="X1002" s="56">
        <v>1.3879999999999998E-2</v>
      </c>
      <c r="Y1002" s="56">
        <v>0</v>
      </c>
      <c r="Z1002" s="56">
        <v>0</v>
      </c>
      <c r="AA1002" s="56">
        <v>0</v>
      </c>
      <c r="AB1002" s="56">
        <v>0</v>
      </c>
      <c r="AC1002" s="56">
        <v>2.7140000000000001E-2</v>
      </c>
      <c r="AE1002" s="271">
        <f t="shared" si="46"/>
        <v>1</v>
      </c>
      <c r="AG1002" s="192">
        <f t="shared" si="47"/>
        <v>0.27659</v>
      </c>
    </row>
    <row r="1003" spans="1:33" x14ac:dyDescent="0.25">
      <c r="A1003" s="1">
        <v>2018</v>
      </c>
      <c r="B1003" s="1" t="s">
        <v>20</v>
      </c>
      <c r="C1003" s="1" t="str">
        <f t="shared" si="45"/>
        <v>2018NBDefault</v>
      </c>
      <c r="D1003" s="56">
        <v>0.19870000000000002</v>
      </c>
      <c r="E1003" s="56">
        <v>0.1419</v>
      </c>
      <c r="F1003" s="56">
        <v>5.015E-2</v>
      </c>
      <c r="G1003" s="56">
        <v>8.6359999999999992E-2</v>
      </c>
      <c r="H1003" s="56">
        <v>2.0119999999999999E-2</v>
      </c>
      <c r="I1003" s="56">
        <v>3.5049999999999998E-2</v>
      </c>
      <c r="J1003" s="56">
        <v>3.1829999999999997E-2</v>
      </c>
      <c r="K1003" s="268">
        <v>1.0880000000000001E-2</v>
      </c>
      <c r="L1003" s="56">
        <v>6.1780000000000002E-2</v>
      </c>
      <c r="M1003" s="56">
        <v>0</v>
      </c>
      <c r="N1003" s="56">
        <v>0</v>
      </c>
      <c r="O1003" s="56">
        <v>3.4529999999999998E-2</v>
      </c>
      <c r="P1003" s="56">
        <v>5.2110000000000004E-2</v>
      </c>
      <c r="Q1003" s="56">
        <v>9.0020000000000003E-2</v>
      </c>
      <c r="R1003" s="56">
        <v>5.5700000000000003E-3</v>
      </c>
      <c r="S1003" s="56">
        <v>9.35E-2</v>
      </c>
      <c r="T1003" s="56">
        <v>3.073E-2</v>
      </c>
      <c r="U1003" s="56">
        <v>3.4399999999999999E-3</v>
      </c>
      <c r="V1003" s="56">
        <v>0</v>
      </c>
      <c r="W1003" s="266">
        <v>1.2309999999999988E-2</v>
      </c>
      <c r="X1003" s="56">
        <v>1.3879999999999998E-2</v>
      </c>
      <c r="Y1003" s="56">
        <v>0</v>
      </c>
      <c r="Z1003" s="56">
        <v>0</v>
      </c>
      <c r="AA1003" s="56">
        <v>0</v>
      </c>
      <c r="AB1003" s="56">
        <v>0</v>
      </c>
      <c r="AC1003" s="56">
        <v>2.7140000000000001E-2</v>
      </c>
      <c r="AE1003" s="271">
        <f t="shared" si="46"/>
        <v>1</v>
      </c>
      <c r="AG1003" s="192">
        <f t="shared" si="47"/>
        <v>0.27659</v>
      </c>
    </row>
    <row r="1004" spans="1:33" x14ac:dyDescent="0.25">
      <c r="A1004" s="1">
        <v>2019</v>
      </c>
      <c r="B1004" s="1" t="s">
        <v>20</v>
      </c>
      <c r="C1004" s="1" t="str">
        <f t="shared" si="45"/>
        <v>2019NBDefault</v>
      </c>
      <c r="D1004" s="56">
        <v>0.19870000000000002</v>
      </c>
      <c r="E1004" s="56">
        <v>0.1419</v>
      </c>
      <c r="F1004" s="56">
        <v>5.015E-2</v>
      </c>
      <c r="G1004" s="56">
        <v>8.6359999999999992E-2</v>
      </c>
      <c r="H1004" s="56">
        <v>2.0119999999999999E-2</v>
      </c>
      <c r="I1004" s="56">
        <v>3.5049999999999998E-2</v>
      </c>
      <c r="J1004" s="56">
        <v>3.1829999999999997E-2</v>
      </c>
      <c r="K1004" s="268">
        <v>1.0880000000000001E-2</v>
      </c>
      <c r="L1004" s="56">
        <v>6.1780000000000002E-2</v>
      </c>
      <c r="M1004" s="56">
        <v>0</v>
      </c>
      <c r="N1004" s="56">
        <v>0</v>
      </c>
      <c r="O1004" s="56">
        <v>3.4529999999999998E-2</v>
      </c>
      <c r="P1004" s="56">
        <v>5.2110000000000004E-2</v>
      </c>
      <c r="Q1004" s="56">
        <v>9.0020000000000003E-2</v>
      </c>
      <c r="R1004" s="56">
        <v>5.5700000000000003E-3</v>
      </c>
      <c r="S1004" s="56">
        <v>9.35E-2</v>
      </c>
      <c r="T1004" s="56">
        <v>3.073E-2</v>
      </c>
      <c r="U1004" s="56">
        <v>3.4399999999999999E-3</v>
      </c>
      <c r="V1004" s="56">
        <v>0</v>
      </c>
      <c r="W1004" s="266">
        <v>1.2309999999999988E-2</v>
      </c>
      <c r="X1004" s="56">
        <v>1.3879999999999998E-2</v>
      </c>
      <c r="Y1004" s="56">
        <v>0</v>
      </c>
      <c r="Z1004" s="56">
        <v>0</v>
      </c>
      <c r="AA1004" s="56">
        <v>0</v>
      </c>
      <c r="AB1004" s="56">
        <v>0</v>
      </c>
      <c r="AC1004" s="56">
        <v>2.7140000000000001E-2</v>
      </c>
      <c r="AE1004" s="271">
        <f t="shared" si="46"/>
        <v>1</v>
      </c>
      <c r="AG1004" s="192">
        <f t="shared" si="47"/>
        <v>0.27659</v>
      </c>
    </row>
    <row r="1005" spans="1:33" x14ac:dyDescent="0.25">
      <c r="A1005" s="1">
        <v>2020</v>
      </c>
      <c r="B1005" s="1" t="s">
        <v>20</v>
      </c>
      <c r="C1005" s="1" t="str">
        <f t="shared" si="45"/>
        <v>2020NBDefault</v>
      </c>
      <c r="D1005" s="56">
        <v>0.19870000000000002</v>
      </c>
      <c r="E1005" s="56">
        <v>0.1419</v>
      </c>
      <c r="F1005" s="56">
        <v>5.015E-2</v>
      </c>
      <c r="G1005" s="56">
        <v>8.6359999999999992E-2</v>
      </c>
      <c r="H1005" s="56">
        <v>2.0119999999999999E-2</v>
      </c>
      <c r="I1005" s="56">
        <v>3.5049999999999998E-2</v>
      </c>
      <c r="J1005" s="56">
        <v>3.1829999999999997E-2</v>
      </c>
      <c r="K1005" s="268">
        <v>1.0880000000000001E-2</v>
      </c>
      <c r="L1005" s="56">
        <v>6.1780000000000002E-2</v>
      </c>
      <c r="M1005" s="56">
        <v>0</v>
      </c>
      <c r="N1005" s="56">
        <v>0</v>
      </c>
      <c r="O1005" s="56">
        <v>3.4529999999999998E-2</v>
      </c>
      <c r="P1005" s="56">
        <v>5.2110000000000004E-2</v>
      </c>
      <c r="Q1005" s="56">
        <v>9.0020000000000003E-2</v>
      </c>
      <c r="R1005" s="56">
        <v>5.5700000000000003E-3</v>
      </c>
      <c r="S1005" s="56">
        <v>9.35E-2</v>
      </c>
      <c r="T1005" s="56">
        <v>3.073E-2</v>
      </c>
      <c r="U1005" s="56">
        <v>3.4399999999999999E-3</v>
      </c>
      <c r="V1005" s="56">
        <v>0</v>
      </c>
      <c r="W1005" s="266">
        <v>1.2309999999999988E-2</v>
      </c>
      <c r="X1005" s="56">
        <v>1.3879999999999998E-2</v>
      </c>
      <c r="Y1005" s="56">
        <v>0</v>
      </c>
      <c r="Z1005" s="56">
        <v>0</v>
      </c>
      <c r="AA1005" s="56">
        <v>0</v>
      </c>
      <c r="AB1005" s="56">
        <v>0</v>
      </c>
      <c r="AC1005" s="56">
        <v>2.7140000000000001E-2</v>
      </c>
      <c r="AE1005" s="271">
        <f t="shared" si="46"/>
        <v>1</v>
      </c>
      <c r="AG1005" s="192">
        <f t="shared" si="47"/>
        <v>0.27659</v>
      </c>
    </row>
    <row r="1006" spans="1:33" x14ac:dyDescent="0.25">
      <c r="A1006" s="1">
        <v>2017</v>
      </c>
      <c r="B1006" s="1" t="s">
        <v>21</v>
      </c>
      <c r="C1006" s="1" t="str">
        <f t="shared" si="45"/>
        <v>2017NLDefault</v>
      </c>
      <c r="D1006" s="56">
        <v>0.20132000000000003</v>
      </c>
      <c r="E1006" s="56">
        <v>0.10618</v>
      </c>
      <c r="F1006" s="56">
        <v>9.3379999999999991E-2</v>
      </c>
      <c r="G1006" s="56">
        <v>0.15615999999999999</v>
      </c>
      <c r="H1006" s="56">
        <v>9.1129999999999989E-2</v>
      </c>
      <c r="I1006" s="56">
        <v>1.695E-2</v>
      </c>
      <c r="J1006" s="56">
        <v>1.9290000000000002E-2</v>
      </c>
      <c r="K1006" s="268">
        <v>8.1700000000000002E-3</v>
      </c>
      <c r="L1006" s="56">
        <v>1.584E-2</v>
      </c>
      <c r="M1006" s="56">
        <v>0</v>
      </c>
      <c r="N1006" s="56">
        <v>0</v>
      </c>
      <c r="O1006" s="56">
        <v>3.3500000000000001E-3</v>
      </c>
      <c r="P1006" s="56">
        <v>3.3090000000000001E-2</v>
      </c>
      <c r="Q1006" s="56">
        <v>7.3929999999999996E-2</v>
      </c>
      <c r="R1006" s="56">
        <v>7.92E-3</v>
      </c>
      <c r="S1006" s="56">
        <v>7.7899999999999997E-2</v>
      </c>
      <c r="T1006" s="56">
        <v>3.7999999999999999E-2</v>
      </c>
      <c r="U1006" s="56">
        <v>2.0400000000000001E-2</v>
      </c>
      <c r="V1006" s="56">
        <v>0</v>
      </c>
      <c r="W1006" s="266">
        <v>9.0400000000000792E-3</v>
      </c>
      <c r="X1006" s="56">
        <v>5.6399999999999992E-3</v>
      </c>
      <c r="Y1006" s="56">
        <v>0</v>
      </c>
      <c r="Z1006" s="56">
        <v>0</v>
      </c>
      <c r="AA1006" s="56">
        <v>0</v>
      </c>
      <c r="AB1006" s="56">
        <v>0</v>
      </c>
      <c r="AC1006" s="56">
        <v>2.231E-2</v>
      </c>
      <c r="AE1006" s="271">
        <f t="shared" si="46"/>
        <v>1</v>
      </c>
      <c r="AG1006" s="192">
        <f t="shared" si="47"/>
        <v>0.25514000000000009</v>
      </c>
    </row>
    <row r="1007" spans="1:33" x14ac:dyDescent="0.25">
      <c r="A1007" s="1">
        <v>2018</v>
      </c>
      <c r="B1007" s="1" t="s">
        <v>21</v>
      </c>
      <c r="C1007" s="1" t="str">
        <f t="shared" si="45"/>
        <v>2018NLDefault</v>
      </c>
      <c r="D1007" s="56">
        <v>0.20132000000000003</v>
      </c>
      <c r="E1007" s="56">
        <v>0.10618</v>
      </c>
      <c r="F1007" s="56">
        <v>9.3379999999999991E-2</v>
      </c>
      <c r="G1007" s="56">
        <v>0.15615999999999999</v>
      </c>
      <c r="H1007" s="56">
        <v>9.1129999999999989E-2</v>
      </c>
      <c r="I1007" s="56">
        <v>1.695E-2</v>
      </c>
      <c r="J1007" s="56">
        <v>1.9290000000000002E-2</v>
      </c>
      <c r="K1007" s="268">
        <v>8.1700000000000002E-3</v>
      </c>
      <c r="L1007" s="56">
        <v>1.584E-2</v>
      </c>
      <c r="M1007" s="56">
        <v>0</v>
      </c>
      <c r="N1007" s="56">
        <v>0</v>
      </c>
      <c r="O1007" s="56">
        <v>3.3500000000000001E-3</v>
      </c>
      <c r="P1007" s="56">
        <v>3.3090000000000001E-2</v>
      </c>
      <c r="Q1007" s="56">
        <v>7.3929999999999996E-2</v>
      </c>
      <c r="R1007" s="56">
        <v>7.92E-3</v>
      </c>
      <c r="S1007" s="56">
        <v>7.7899999999999997E-2</v>
      </c>
      <c r="T1007" s="56">
        <v>3.7999999999999999E-2</v>
      </c>
      <c r="U1007" s="56">
        <v>2.0400000000000001E-2</v>
      </c>
      <c r="V1007" s="56">
        <v>0</v>
      </c>
      <c r="W1007" s="266">
        <v>9.0400000000000792E-3</v>
      </c>
      <c r="X1007" s="56">
        <v>5.6399999999999992E-3</v>
      </c>
      <c r="Y1007" s="56">
        <v>0</v>
      </c>
      <c r="Z1007" s="56">
        <v>0</v>
      </c>
      <c r="AA1007" s="56">
        <v>0</v>
      </c>
      <c r="AB1007" s="56">
        <v>0</v>
      </c>
      <c r="AC1007" s="56">
        <v>2.231E-2</v>
      </c>
      <c r="AE1007" s="271">
        <f t="shared" si="46"/>
        <v>1</v>
      </c>
      <c r="AG1007" s="192">
        <f t="shared" si="47"/>
        <v>0.25514000000000009</v>
      </c>
    </row>
    <row r="1008" spans="1:33" x14ac:dyDescent="0.25">
      <c r="A1008" s="1">
        <v>2019</v>
      </c>
      <c r="B1008" s="1" t="s">
        <v>21</v>
      </c>
      <c r="C1008" s="1" t="str">
        <f t="shared" si="45"/>
        <v>2019NLDefault</v>
      </c>
      <c r="D1008" s="56">
        <v>0.20132000000000003</v>
      </c>
      <c r="E1008" s="56">
        <v>0.10618</v>
      </c>
      <c r="F1008" s="56">
        <v>9.3379999999999991E-2</v>
      </c>
      <c r="G1008" s="56">
        <v>0.15615999999999999</v>
      </c>
      <c r="H1008" s="56">
        <v>9.1129999999999989E-2</v>
      </c>
      <c r="I1008" s="56">
        <v>1.695E-2</v>
      </c>
      <c r="J1008" s="56">
        <v>1.9290000000000002E-2</v>
      </c>
      <c r="K1008" s="268">
        <v>8.1700000000000002E-3</v>
      </c>
      <c r="L1008" s="56">
        <v>1.584E-2</v>
      </c>
      <c r="M1008" s="56">
        <v>0</v>
      </c>
      <c r="N1008" s="56">
        <v>0</v>
      </c>
      <c r="O1008" s="56">
        <v>3.3500000000000001E-3</v>
      </c>
      <c r="P1008" s="56">
        <v>3.3090000000000001E-2</v>
      </c>
      <c r="Q1008" s="56">
        <v>7.3929999999999996E-2</v>
      </c>
      <c r="R1008" s="56">
        <v>7.92E-3</v>
      </c>
      <c r="S1008" s="56">
        <v>7.7899999999999997E-2</v>
      </c>
      <c r="T1008" s="56">
        <v>3.7999999999999999E-2</v>
      </c>
      <c r="U1008" s="56">
        <v>2.0400000000000001E-2</v>
      </c>
      <c r="V1008" s="56">
        <v>0</v>
      </c>
      <c r="W1008" s="266">
        <v>9.0400000000000792E-3</v>
      </c>
      <c r="X1008" s="56">
        <v>5.6399999999999992E-3</v>
      </c>
      <c r="Y1008" s="56">
        <v>0</v>
      </c>
      <c r="Z1008" s="56">
        <v>0</v>
      </c>
      <c r="AA1008" s="56">
        <v>0</v>
      </c>
      <c r="AB1008" s="56">
        <v>0</v>
      </c>
      <c r="AC1008" s="56">
        <v>2.231E-2</v>
      </c>
      <c r="AE1008" s="271">
        <f t="shared" si="46"/>
        <v>1</v>
      </c>
      <c r="AG1008" s="192">
        <f t="shared" si="47"/>
        <v>0.25514000000000009</v>
      </c>
    </row>
    <row r="1009" spans="1:33" x14ac:dyDescent="0.25">
      <c r="A1009" s="1">
        <v>2020</v>
      </c>
      <c r="B1009" s="1" t="s">
        <v>21</v>
      </c>
      <c r="C1009" s="1" t="str">
        <f t="shared" si="45"/>
        <v>2020NLDefault</v>
      </c>
      <c r="D1009" s="56">
        <v>0.20132000000000003</v>
      </c>
      <c r="E1009" s="56">
        <v>0.10618</v>
      </c>
      <c r="F1009" s="56">
        <v>9.3379999999999991E-2</v>
      </c>
      <c r="G1009" s="56">
        <v>0.15615999999999999</v>
      </c>
      <c r="H1009" s="56">
        <v>9.1129999999999989E-2</v>
      </c>
      <c r="I1009" s="56">
        <v>1.695E-2</v>
      </c>
      <c r="J1009" s="56">
        <v>1.9290000000000002E-2</v>
      </c>
      <c r="K1009" s="268">
        <v>8.1700000000000002E-3</v>
      </c>
      <c r="L1009" s="56">
        <v>1.584E-2</v>
      </c>
      <c r="M1009" s="56">
        <v>0</v>
      </c>
      <c r="N1009" s="56">
        <v>0</v>
      </c>
      <c r="O1009" s="56">
        <v>3.3500000000000001E-3</v>
      </c>
      <c r="P1009" s="56">
        <v>3.3090000000000001E-2</v>
      </c>
      <c r="Q1009" s="56">
        <v>7.3929999999999996E-2</v>
      </c>
      <c r="R1009" s="56">
        <v>7.92E-3</v>
      </c>
      <c r="S1009" s="56">
        <v>7.7899999999999997E-2</v>
      </c>
      <c r="T1009" s="56">
        <v>3.7999999999999999E-2</v>
      </c>
      <c r="U1009" s="56">
        <v>2.0400000000000001E-2</v>
      </c>
      <c r="V1009" s="56">
        <v>0</v>
      </c>
      <c r="W1009" s="266">
        <v>9.0400000000000792E-3</v>
      </c>
      <c r="X1009" s="56">
        <v>5.6399999999999992E-3</v>
      </c>
      <c r="Y1009" s="56">
        <v>0</v>
      </c>
      <c r="Z1009" s="56">
        <v>0</v>
      </c>
      <c r="AA1009" s="56">
        <v>0</v>
      </c>
      <c r="AB1009" s="56">
        <v>0</v>
      </c>
      <c r="AC1009" s="56">
        <v>2.231E-2</v>
      </c>
      <c r="AE1009" s="271">
        <f t="shared" si="46"/>
        <v>1</v>
      </c>
      <c r="AG1009" s="192">
        <f t="shared" si="47"/>
        <v>0.25514000000000009</v>
      </c>
    </row>
    <row r="1010" spans="1:33" x14ac:dyDescent="0.25">
      <c r="A1010" s="1">
        <v>2017</v>
      </c>
      <c r="B1010" s="1" t="s">
        <v>22</v>
      </c>
      <c r="C1010" s="1" t="str">
        <f t="shared" si="45"/>
        <v>2017NSDefault</v>
      </c>
      <c r="D1010" s="56">
        <v>9.4399999999999998E-2</v>
      </c>
      <c r="E1010" s="56">
        <v>0.12794</v>
      </c>
      <c r="F1010" s="56">
        <v>6.4740000000000006E-2</v>
      </c>
      <c r="G1010" s="56">
        <v>9.4700000000000006E-2</v>
      </c>
      <c r="H1010" s="56">
        <v>1.4970000000000001E-2</v>
      </c>
      <c r="I1010" s="56">
        <v>7.6299999999999993E-2</v>
      </c>
      <c r="J1010" s="56">
        <v>2.5319999999999999E-2</v>
      </c>
      <c r="K1010" s="268">
        <v>8.4200000000000004E-3</v>
      </c>
      <c r="L1010" s="56">
        <v>6.9120000000000001E-2</v>
      </c>
      <c r="M1010" s="56">
        <v>0</v>
      </c>
      <c r="N1010" s="56">
        <v>0</v>
      </c>
      <c r="O1010" s="56">
        <v>1.0360000000000001E-2</v>
      </c>
      <c r="P1010" s="56">
        <v>8.2500000000000004E-3</v>
      </c>
      <c r="Q1010" s="56">
        <v>0.13200000000000001</v>
      </c>
      <c r="R1010" s="56">
        <v>1.0549999999999999E-2</v>
      </c>
      <c r="S1010" s="56">
        <v>0.18603000000000003</v>
      </c>
      <c r="T1010" s="56">
        <v>3.61E-2</v>
      </c>
      <c r="U1010" s="56">
        <v>1.7299999999999999E-2</v>
      </c>
      <c r="V1010" s="56">
        <v>0</v>
      </c>
      <c r="W1010" s="266">
        <v>3.1600000000000759E-3</v>
      </c>
      <c r="X1010" s="56">
        <v>9.5199999999999989E-3</v>
      </c>
      <c r="Y1010" s="56">
        <v>0</v>
      </c>
      <c r="Z1010" s="56">
        <v>0</v>
      </c>
      <c r="AA1010" s="56">
        <v>0</v>
      </c>
      <c r="AB1010" s="56">
        <v>0</v>
      </c>
      <c r="AC1010" s="56">
        <v>1.0820000000000001E-2</v>
      </c>
      <c r="AD1010" s="51"/>
      <c r="AE1010" s="271">
        <f t="shared" si="46"/>
        <v>1</v>
      </c>
      <c r="AG1010" s="192">
        <f t="shared" si="47"/>
        <v>0.40548000000000006</v>
      </c>
    </row>
    <row r="1011" spans="1:33" x14ac:dyDescent="0.25">
      <c r="A1011" s="1">
        <v>2018</v>
      </c>
      <c r="B1011" s="1" t="s">
        <v>22</v>
      </c>
      <c r="C1011" s="1" t="str">
        <f t="shared" si="45"/>
        <v>2018NSDefault</v>
      </c>
      <c r="D1011" s="56">
        <v>9.4399999999999998E-2</v>
      </c>
      <c r="E1011" s="56">
        <v>0.12794</v>
      </c>
      <c r="F1011" s="56">
        <v>6.4740000000000006E-2</v>
      </c>
      <c r="G1011" s="56">
        <v>9.4700000000000006E-2</v>
      </c>
      <c r="H1011" s="56">
        <v>1.4970000000000001E-2</v>
      </c>
      <c r="I1011" s="56">
        <v>7.6299999999999993E-2</v>
      </c>
      <c r="J1011" s="56">
        <v>2.5319999999999999E-2</v>
      </c>
      <c r="K1011" s="268">
        <v>8.4200000000000004E-3</v>
      </c>
      <c r="L1011" s="56">
        <v>6.9120000000000001E-2</v>
      </c>
      <c r="M1011" s="56">
        <v>0</v>
      </c>
      <c r="N1011" s="56">
        <v>0</v>
      </c>
      <c r="O1011" s="56">
        <v>1.0360000000000001E-2</v>
      </c>
      <c r="P1011" s="56">
        <v>8.2500000000000004E-3</v>
      </c>
      <c r="Q1011" s="56">
        <v>0.13200000000000001</v>
      </c>
      <c r="R1011" s="56">
        <v>1.0549999999999999E-2</v>
      </c>
      <c r="S1011" s="56">
        <v>0.18603000000000003</v>
      </c>
      <c r="T1011" s="56">
        <v>3.61E-2</v>
      </c>
      <c r="U1011" s="56">
        <v>1.7299999999999999E-2</v>
      </c>
      <c r="V1011" s="56">
        <v>0</v>
      </c>
      <c r="W1011" s="266">
        <v>3.1600000000000759E-3</v>
      </c>
      <c r="X1011" s="56">
        <v>9.5199999999999989E-3</v>
      </c>
      <c r="Y1011" s="56">
        <v>0</v>
      </c>
      <c r="Z1011" s="56">
        <v>0</v>
      </c>
      <c r="AA1011" s="56">
        <v>0</v>
      </c>
      <c r="AB1011" s="56">
        <v>0</v>
      </c>
      <c r="AC1011" s="56">
        <v>1.0820000000000001E-2</v>
      </c>
      <c r="AD1011" s="51"/>
      <c r="AE1011" s="271">
        <f t="shared" si="46"/>
        <v>1</v>
      </c>
      <c r="AG1011" s="192">
        <f t="shared" si="47"/>
        <v>0.40548000000000006</v>
      </c>
    </row>
    <row r="1012" spans="1:33" x14ac:dyDescent="0.25">
      <c r="A1012" s="1">
        <v>2019</v>
      </c>
      <c r="B1012" s="1" t="s">
        <v>22</v>
      </c>
      <c r="C1012" s="1" t="str">
        <f t="shared" si="45"/>
        <v>2019NSDefault</v>
      </c>
      <c r="D1012" s="56">
        <v>9.4399999999999998E-2</v>
      </c>
      <c r="E1012" s="56">
        <v>0.12794</v>
      </c>
      <c r="F1012" s="56">
        <v>6.4740000000000006E-2</v>
      </c>
      <c r="G1012" s="56">
        <v>9.4700000000000006E-2</v>
      </c>
      <c r="H1012" s="56">
        <v>1.4970000000000001E-2</v>
      </c>
      <c r="I1012" s="56">
        <v>7.6299999999999993E-2</v>
      </c>
      <c r="J1012" s="56">
        <v>2.5319999999999999E-2</v>
      </c>
      <c r="K1012" s="268">
        <v>8.4200000000000004E-3</v>
      </c>
      <c r="L1012" s="56">
        <v>6.9120000000000001E-2</v>
      </c>
      <c r="M1012" s="56">
        <v>0</v>
      </c>
      <c r="N1012" s="56">
        <v>0</v>
      </c>
      <c r="O1012" s="56">
        <v>1.0360000000000001E-2</v>
      </c>
      <c r="P1012" s="56">
        <v>8.2500000000000004E-3</v>
      </c>
      <c r="Q1012" s="56">
        <v>0.13200000000000001</v>
      </c>
      <c r="R1012" s="56">
        <v>1.0549999999999999E-2</v>
      </c>
      <c r="S1012" s="56">
        <v>0.18603000000000003</v>
      </c>
      <c r="T1012" s="56">
        <v>3.61E-2</v>
      </c>
      <c r="U1012" s="56">
        <v>1.7299999999999999E-2</v>
      </c>
      <c r="V1012" s="56">
        <v>0</v>
      </c>
      <c r="W1012" s="266">
        <v>3.1600000000000759E-3</v>
      </c>
      <c r="X1012" s="56">
        <v>9.5199999999999989E-3</v>
      </c>
      <c r="Y1012" s="56">
        <v>0</v>
      </c>
      <c r="Z1012" s="56">
        <v>0</v>
      </c>
      <c r="AA1012" s="56">
        <v>0</v>
      </c>
      <c r="AB1012" s="56">
        <v>0</v>
      </c>
      <c r="AC1012" s="56">
        <v>1.0820000000000001E-2</v>
      </c>
      <c r="AD1012" s="51"/>
      <c r="AE1012" s="271">
        <f t="shared" si="46"/>
        <v>1</v>
      </c>
      <c r="AG1012" s="192">
        <f t="shared" si="47"/>
        <v>0.40548000000000006</v>
      </c>
    </row>
    <row r="1013" spans="1:33" x14ac:dyDescent="0.25">
      <c r="A1013" s="1">
        <v>2020</v>
      </c>
      <c r="B1013" s="1" t="s">
        <v>22</v>
      </c>
      <c r="C1013" s="1" t="str">
        <f t="shared" si="45"/>
        <v>2020NSDefault</v>
      </c>
      <c r="D1013" s="56">
        <v>9.4399999999999998E-2</v>
      </c>
      <c r="E1013" s="56">
        <v>0.12794</v>
      </c>
      <c r="F1013" s="56">
        <v>6.4740000000000006E-2</v>
      </c>
      <c r="G1013" s="56">
        <v>9.4700000000000006E-2</v>
      </c>
      <c r="H1013" s="56">
        <v>1.4970000000000001E-2</v>
      </c>
      <c r="I1013" s="56">
        <v>7.6299999999999993E-2</v>
      </c>
      <c r="J1013" s="56">
        <v>2.5319999999999999E-2</v>
      </c>
      <c r="K1013" s="268">
        <v>8.4200000000000004E-3</v>
      </c>
      <c r="L1013" s="56">
        <v>6.9120000000000001E-2</v>
      </c>
      <c r="M1013" s="56">
        <v>0</v>
      </c>
      <c r="N1013" s="56">
        <v>0</v>
      </c>
      <c r="O1013" s="56">
        <v>1.0360000000000001E-2</v>
      </c>
      <c r="P1013" s="56">
        <v>8.2500000000000004E-3</v>
      </c>
      <c r="Q1013" s="56">
        <v>0.13200000000000001</v>
      </c>
      <c r="R1013" s="56">
        <v>1.0549999999999999E-2</v>
      </c>
      <c r="S1013" s="56">
        <v>0.18603000000000003</v>
      </c>
      <c r="T1013" s="56">
        <v>3.61E-2</v>
      </c>
      <c r="U1013" s="56">
        <v>1.7299999999999999E-2</v>
      </c>
      <c r="V1013" s="56">
        <v>0</v>
      </c>
      <c r="W1013" s="266">
        <v>3.1600000000000759E-3</v>
      </c>
      <c r="X1013" s="56">
        <v>9.5199999999999989E-3</v>
      </c>
      <c r="Y1013" s="56">
        <v>0</v>
      </c>
      <c r="Z1013" s="56">
        <v>0</v>
      </c>
      <c r="AA1013" s="56">
        <v>0</v>
      </c>
      <c r="AB1013" s="56">
        <v>0</v>
      </c>
      <c r="AC1013" s="56">
        <v>1.0820000000000001E-2</v>
      </c>
      <c r="AD1013" s="51"/>
      <c r="AE1013" s="271">
        <f t="shared" si="46"/>
        <v>1</v>
      </c>
      <c r="AG1013" s="192">
        <f t="shared" si="47"/>
        <v>0.40548000000000006</v>
      </c>
    </row>
    <row r="1014" spans="1:33" x14ac:dyDescent="0.25">
      <c r="A1014" s="1">
        <v>2017</v>
      </c>
      <c r="B1014" s="1" t="s">
        <v>24</v>
      </c>
      <c r="C1014" s="1" t="str">
        <f t="shared" si="45"/>
        <v>2017NTDefault</v>
      </c>
      <c r="D1014" s="56">
        <v>0.23035</v>
      </c>
      <c r="E1014" s="56">
        <v>0.17050999999999999</v>
      </c>
      <c r="F1014" s="56">
        <v>5.8949999999999995E-2</v>
      </c>
      <c r="G1014" s="56">
        <v>0.13512000000000002</v>
      </c>
      <c r="H1014" s="56">
        <v>1.7299999999999999E-2</v>
      </c>
      <c r="I1014" s="56">
        <v>2.298E-2</v>
      </c>
      <c r="J1014" s="56">
        <v>2.2959999999999998E-2</v>
      </c>
      <c r="K1014" s="268">
        <v>1.0919999999999999E-2</v>
      </c>
      <c r="L1014" s="56">
        <v>2.4070000000000001E-2</v>
      </c>
      <c r="M1014" s="56">
        <v>0</v>
      </c>
      <c r="N1014" s="56">
        <v>0</v>
      </c>
      <c r="O1014" s="56">
        <v>2.5939999999999998E-2</v>
      </c>
      <c r="P1014" s="56">
        <v>1.311E-2</v>
      </c>
      <c r="Q1014" s="56">
        <v>0.10643000000000001</v>
      </c>
      <c r="R1014" s="56">
        <v>2.96E-3</v>
      </c>
      <c r="S1014" s="56">
        <v>0.11362999999999999</v>
      </c>
      <c r="T1014" s="56">
        <v>2.0470000000000002E-2</v>
      </c>
      <c r="U1014" s="56">
        <v>1.478E-2</v>
      </c>
      <c r="V1014" s="56">
        <v>0</v>
      </c>
      <c r="W1014" s="266">
        <v>2.5900000000000836E-3</v>
      </c>
      <c r="X1014" s="56">
        <v>1.5399999999999999E-3</v>
      </c>
      <c r="Y1014" s="56">
        <v>0</v>
      </c>
      <c r="Z1014" s="56">
        <v>0</v>
      </c>
      <c r="AA1014" s="56">
        <v>0</v>
      </c>
      <c r="AB1014" s="56">
        <v>0</v>
      </c>
      <c r="AC1014" s="56">
        <v>5.3900000000000007E-3</v>
      </c>
      <c r="AE1014" s="271">
        <f t="shared" si="46"/>
        <v>1</v>
      </c>
      <c r="AG1014" s="192">
        <f t="shared" si="47"/>
        <v>0.26779000000000008</v>
      </c>
    </row>
    <row r="1015" spans="1:33" x14ac:dyDescent="0.25">
      <c r="A1015" s="1">
        <v>2018</v>
      </c>
      <c r="B1015" s="1" t="s">
        <v>24</v>
      </c>
      <c r="C1015" s="1" t="str">
        <f t="shared" si="45"/>
        <v>2018NTDefault</v>
      </c>
      <c r="D1015" s="56">
        <v>0.23035</v>
      </c>
      <c r="E1015" s="56">
        <v>0.17050999999999999</v>
      </c>
      <c r="F1015" s="56">
        <v>5.8949999999999995E-2</v>
      </c>
      <c r="G1015" s="56">
        <v>0.13512000000000002</v>
      </c>
      <c r="H1015" s="56">
        <v>1.7299999999999999E-2</v>
      </c>
      <c r="I1015" s="56">
        <v>2.298E-2</v>
      </c>
      <c r="J1015" s="56">
        <v>2.2959999999999998E-2</v>
      </c>
      <c r="K1015" s="268">
        <v>1.0919999999999999E-2</v>
      </c>
      <c r="L1015" s="56">
        <v>2.4070000000000001E-2</v>
      </c>
      <c r="M1015" s="56">
        <v>0</v>
      </c>
      <c r="N1015" s="56">
        <v>0</v>
      </c>
      <c r="O1015" s="56">
        <v>2.5939999999999998E-2</v>
      </c>
      <c r="P1015" s="56">
        <v>1.311E-2</v>
      </c>
      <c r="Q1015" s="56">
        <v>0.10643000000000001</v>
      </c>
      <c r="R1015" s="56">
        <v>2.96E-3</v>
      </c>
      <c r="S1015" s="56">
        <v>0.11362999999999999</v>
      </c>
      <c r="T1015" s="56">
        <v>2.0470000000000002E-2</v>
      </c>
      <c r="U1015" s="56">
        <v>1.478E-2</v>
      </c>
      <c r="V1015" s="56">
        <v>0</v>
      </c>
      <c r="W1015" s="266">
        <v>2.5900000000000836E-3</v>
      </c>
      <c r="X1015" s="56">
        <v>1.5399999999999999E-3</v>
      </c>
      <c r="Y1015" s="56">
        <v>0</v>
      </c>
      <c r="Z1015" s="56">
        <v>0</v>
      </c>
      <c r="AA1015" s="56">
        <v>0</v>
      </c>
      <c r="AB1015" s="56">
        <v>0</v>
      </c>
      <c r="AC1015" s="56">
        <v>5.3900000000000007E-3</v>
      </c>
      <c r="AE1015" s="271">
        <f t="shared" si="46"/>
        <v>1</v>
      </c>
      <c r="AG1015" s="192">
        <f t="shared" si="47"/>
        <v>0.26779000000000008</v>
      </c>
    </row>
    <row r="1016" spans="1:33" x14ac:dyDescent="0.25">
      <c r="A1016" s="1">
        <v>2019</v>
      </c>
      <c r="B1016" s="1" t="s">
        <v>24</v>
      </c>
      <c r="C1016" s="1" t="str">
        <f t="shared" si="45"/>
        <v>2019NTDefault</v>
      </c>
      <c r="D1016" s="56">
        <v>0.23035</v>
      </c>
      <c r="E1016" s="56">
        <v>0.17050999999999999</v>
      </c>
      <c r="F1016" s="56">
        <v>5.8949999999999995E-2</v>
      </c>
      <c r="G1016" s="56">
        <v>0.13512000000000002</v>
      </c>
      <c r="H1016" s="56">
        <v>1.7299999999999999E-2</v>
      </c>
      <c r="I1016" s="56">
        <v>2.298E-2</v>
      </c>
      <c r="J1016" s="56">
        <v>2.2959999999999998E-2</v>
      </c>
      <c r="K1016" s="268">
        <v>1.0919999999999999E-2</v>
      </c>
      <c r="L1016" s="56">
        <v>2.4070000000000001E-2</v>
      </c>
      <c r="M1016" s="56">
        <v>0</v>
      </c>
      <c r="N1016" s="56">
        <v>0</v>
      </c>
      <c r="O1016" s="56">
        <v>2.5939999999999998E-2</v>
      </c>
      <c r="P1016" s="56">
        <v>1.311E-2</v>
      </c>
      <c r="Q1016" s="56">
        <v>0.10643000000000001</v>
      </c>
      <c r="R1016" s="56">
        <v>2.96E-3</v>
      </c>
      <c r="S1016" s="56">
        <v>0.11362999999999999</v>
      </c>
      <c r="T1016" s="56">
        <v>2.0470000000000002E-2</v>
      </c>
      <c r="U1016" s="56">
        <v>1.478E-2</v>
      </c>
      <c r="V1016" s="56">
        <v>0</v>
      </c>
      <c r="W1016" s="266">
        <v>2.5900000000000836E-3</v>
      </c>
      <c r="X1016" s="56">
        <v>1.5399999999999999E-3</v>
      </c>
      <c r="Y1016" s="56">
        <v>0</v>
      </c>
      <c r="Z1016" s="56">
        <v>0</v>
      </c>
      <c r="AA1016" s="56">
        <v>0</v>
      </c>
      <c r="AB1016" s="56">
        <v>0</v>
      </c>
      <c r="AC1016" s="56">
        <v>5.3900000000000007E-3</v>
      </c>
      <c r="AE1016" s="271">
        <f t="shared" si="46"/>
        <v>1</v>
      </c>
      <c r="AG1016" s="192">
        <f t="shared" si="47"/>
        <v>0.26779000000000008</v>
      </c>
    </row>
    <row r="1017" spans="1:33" x14ac:dyDescent="0.25">
      <c r="A1017" s="1">
        <v>2020</v>
      </c>
      <c r="B1017" s="1" t="s">
        <v>24</v>
      </c>
      <c r="C1017" s="1" t="str">
        <f t="shared" si="45"/>
        <v>2020NTDefault</v>
      </c>
      <c r="D1017" s="56">
        <v>0.23035</v>
      </c>
      <c r="E1017" s="56">
        <v>0.17050999999999999</v>
      </c>
      <c r="F1017" s="56">
        <v>5.8949999999999995E-2</v>
      </c>
      <c r="G1017" s="56">
        <v>0.13512000000000002</v>
      </c>
      <c r="H1017" s="56">
        <v>1.7299999999999999E-2</v>
      </c>
      <c r="I1017" s="56">
        <v>2.298E-2</v>
      </c>
      <c r="J1017" s="56">
        <v>2.2959999999999998E-2</v>
      </c>
      <c r="K1017" s="268">
        <v>1.0919999999999999E-2</v>
      </c>
      <c r="L1017" s="56">
        <v>2.4070000000000001E-2</v>
      </c>
      <c r="M1017" s="56">
        <v>0</v>
      </c>
      <c r="N1017" s="56">
        <v>0</v>
      </c>
      <c r="O1017" s="56">
        <v>2.5939999999999998E-2</v>
      </c>
      <c r="P1017" s="56">
        <v>1.311E-2</v>
      </c>
      <c r="Q1017" s="56">
        <v>0.10643000000000001</v>
      </c>
      <c r="R1017" s="56">
        <v>2.96E-3</v>
      </c>
      <c r="S1017" s="56">
        <v>0.11362999999999999</v>
      </c>
      <c r="T1017" s="56">
        <v>2.0470000000000002E-2</v>
      </c>
      <c r="U1017" s="56">
        <v>1.478E-2</v>
      </c>
      <c r="V1017" s="56">
        <v>0</v>
      </c>
      <c r="W1017" s="266">
        <v>2.5900000000000836E-3</v>
      </c>
      <c r="X1017" s="56">
        <v>1.5399999999999999E-3</v>
      </c>
      <c r="Y1017" s="56">
        <v>0</v>
      </c>
      <c r="Z1017" s="56">
        <v>0</v>
      </c>
      <c r="AA1017" s="56">
        <v>0</v>
      </c>
      <c r="AB1017" s="56">
        <v>0</v>
      </c>
      <c r="AC1017" s="56">
        <v>5.3900000000000007E-3</v>
      </c>
      <c r="AE1017" s="271">
        <f t="shared" si="46"/>
        <v>1</v>
      </c>
      <c r="AG1017" s="192">
        <f t="shared" si="47"/>
        <v>0.26779000000000008</v>
      </c>
    </row>
    <row r="1018" spans="1:33" x14ac:dyDescent="0.25">
      <c r="A1018" s="1">
        <v>2017</v>
      </c>
      <c r="B1018" s="1" t="s">
        <v>25</v>
      </c>
      <c r="C1018" s="1" t="str">
        <f t="shared" si="45"/>
        <v>2017NUDefault</v>
      </c>
      <c r="D1018" s="56">
        <v>0.26608999999999999</v>
      </c>
      <c r="E1018" s="56">
        <v>0.18975</v>
      </c>
      <c r="F1018" s="56">
        <v>4.3769999999999996E-2</v>
      </c>
      <c r="G1018" s="56">
        <v>0.12250999999999999</v>
      </c>
      <c r="H1018" s="56">
        <v>1.5820000000000001E-2</v>
      </c>
      <c r="I1018" s="56">
        <v>2.3780000000000003E-2</v>
      </c>
      <c r="J1018" s="56">
        <v>2.376E-2</v>
      </c>
      <c r="K1018" s="268">
        <v>8.2699999999999996E-3</v>
      </c>
      <c r="L1018" s="56">
        <v>1.668E-2</v>
      </c>
      <c r="M1018" s="56">
        <v>0</v>
      </c>
      <c r="N1018" s="56">
        <v>0</v>
      </c>
      <c r="O1018" s="56">
        <v>2.7109999999999999E-2</v>
      </c>
      <c r="P1018" s="56">
        <v>2.96E-3</v>
      </c>
      <c r="Q1018" s="56">
        <v>0.10394</v>
      </c>
      <c r="R1018" s="56">
        <v>2.9499999999999999E-3</v>
      </c>
      <c r="S1018" s="56">
        <v>6.6500000000000004E-2</v>
      </c>
      <c r="T1018" s="56">
        <v>2.886E-2</v>
      </c>
      <c r="U1018" s="56">
        <v>5.389E-2</v>
      </c>
      <c r="V1018" s="56">
        <v>0</v>
      </c>
      <c r="W1018" s="266">
        <v>6.1000000000002979E-4</v>
      </c>
      <c r="X1018" s="56">
        <v>1.07E-3</v>
      </c>
      <c r="Y1018" s="56">
        <v>0</v>
      </c>
      <c r="Z1018" s="56">
        <v>0</v>
      </c>
      <c r="AA1018" s="56">
        <v>0</v>
      </c>
      <c r="AB1018" s="56">
        <v>0</v>
      </c>
      <c r="AC1018" s="56">
        <v>1.6800000000000001E-3</v>
      </c>
      <c r="AE1018" s="271">
        <f t="shared" si="46"/>
        <v>1</v>
      </c>
      <c r="AG1018" s="192">
        <f t="shared" si="47"/>
        <v>0.25950000000000006</v>
      </c>
    </row>
    <row r="1019" spans="1:33" x14ac:dyDescent="0.25">
      <c r="A1019" s="1">
        <v>2018</v>
      </c>
      <c r="B1019" s="1" t="s">
        <v>25</v>
      </c>
      <c r="C1019" s="1" t="str">
        <f t="shared" si="45"/>
        <v>2018NUDefault</v>
      </c>
      <c r="D1019" s="56">
        <v>0.26608999999999999</v>
      </c>
      <c r="E1019" s="56">
        <v>0.18975</v>
      </c>
      <c r="F1019" s="56">
        <v>4.3769999999999996E-2</v>
      </c>
      <c r="G1019" s="56">
        <v>0.12250999999999999</v>
      </c>
      <c r="H1019" s="56">
        <v>1.5820000000000001E-2</v>
      </c>
      <c r="I1019" s="56">
        <v>2.3780000000000003E-2</v>
      </c>
      <c r="J1019" s="56">
        <v>2.376E-2</v>
      </c>
      <c r="K1019" s="268">
        <v>8.2699999999999996E-3</v>
      </c>
      <c r="L1019" s="56">
        <v>1.668E-2</v>
      </c>
      <c r="M1019" s="56">
        <v>0</v>
      </c>
      <c r="N1019" s="56">
        <v>0</v>
      </c>
      <c r="O1019" s="56">
        <v>2.7109999999999999E-2</v>
      </c>
      <c r="P1019" s="56">
        <v>2.96E-3</v>
      </c>
      <c r="Q1019" s="56">
        <v>0.10394</v>
      </c>
      <c r="R1019" s="56">
        <v>2.9499999999999999E-3</v>
      </c>
      <c r="S1019" s="56">
        <v>6.6500000000000004E-2</v>
      </c>
      <c r="T1019" s="56">
        <v>2.886E-2</v>
      </c>
      <c r="U1019" s="56">
        <v>5.389E-2</v>
      </c>
      <c r="V1019" s="56">
        <v>0</v>
      </c>
      <c r="W1019" s="266">
        <v>6.1000000000002979E-4</v>
      </c>
      <c r="X1019" s="56">
        <v>1.07E-3</v>
      </c>
      <c r="Y1019" s="56">
        <v>0</v>
      </c>
      <c r="Z1019" s="56">
        <v>0</v>
      </c>
      <c r="AA1019" s="56">
        <v>0</v>
      </c>
      <c r="AB1019" s="56">
        <v>0</v>
      </c>
      <c r="AC1019" s="56">
        <v>1.6800000000000001E-3</v>
      </c>
      <c r="AE1019" s="271">
        <f t="shared" si="46"/>
        <v>1</v>
      </c>
      <c r="AG1019" s="192">
        <f t="shared" si="47"/>
        <v>0.25950000000000006</v>
      </c>
    </row>
    <row r="1020" spans="1:33" x14ac:dyDescent="0.25">
      <c r="A1020" s="1">
        <v>2019</v>
      </c>
      <c r="B1020" s="1" t="s">
        <v>25</v>
      </c>
      <c r="C1020" s="1" t="str">
        <f t="shared" si="45"/>
        <v>2019NUDefault</v>
      </c>
      <c r="D1020" s="56">
        <v>0.26608999999999999</v>
      </c>
      <c r="E1020" s="56">
        <v>0.18975</v>
      </c>
      <c r="F1020" s="56">
        <v>4.3769999999999996E-2</v>
      </c>
      <c r="G1020" s="56">
        <v>0.12250999999999999</v>
      </c>
      <c r="H1020" s="56">
        <v>1.5820000000000001E-2</v>
      </c>
      <c r="I1020" s="56">
        <v>2.3780000000000003E-2</v>
      </c>
      <c r="J1020" s="56">
        <v>2.376E-2</v>
      </c>
      <c r="K1020" s="268">
        <v>8.2699999999999996E-3</v>
      </c>
      <c r="L1020" s="56">
        <v>1.668E-2</v>
      </c>
      <c r="M1020" s="56">
        <v>0</v>
      </c>
      <c r="N1020" s="56">
        <v>0</v>
      </c>
      <c r="O1020" s="56">
        <v>2.7109999999999999E-2</v>
      </c>
      <c r="P1020" s="56">
        <v>2.96E-3</v>
      </c>
      <c r="Q1020" s="56">
        <v>0.10394</v>
      </c>
      <c r="R1020" s="56">
        <v>2.9499999999999999E-3</v>
      </c>
      <c r="S1020" s="56">
        <v>6.6500000000000004E-2</v>
      </c>
      <c r="T1020" s="56">
        <v>2.886E-2</v>
      </c>
      <c r="U1020" s="56">
        <v>5.389E-2</v>
      </c>
      <c r="V1020" s="56">
        <v>0</v>
      </c>
      <c r="W1020" s="266">
        <v>6.1000000000002979E-4</v>
      </c>
      <c r="X1020" s="56">
        <v>1.07E-3</v>
      </c>
      <c r="Y1020" s="56">
        <v>0</v>
      </c>
      <c r="Z1020" s="56">
        <v>0</v>
      </c>
      <c r="AA1020" s="56">
        <v>0</v>
      </c>
      <c r="AB1020" s="56">
        <v>0</v>
      </c>
      <c r="AC1020" s="56">
        <v>1.6800000000000001E-3</v>
      </c>
      <c r="AE1020" s="271">
        <f t="shared" si="46"/>
        <v>1</v>
      </c>
      <c r="AG1020" s="192">
        <f t="shared" si="47"/>
        <v>0.25950000000000006</v>
      </c>
    </row>
    <row r="1021" spans="1:33" x14ac:dyDescent="0.25">
      <c r="A1021" s="1">
        <v>2020</v>
      </c>
      <c r="B1021" s="1" t="s">
        <v>25</v>
      </c>
      <c r="C1021" s="1" t="str">
        <f t="shared" si="45"/>
        <v>2020NUDefault</v>
      </c>
      <c r="D1021" s="56">
        <v>0.26608999999999999</v>
      </c>
      <c r="E1021" s="56">
        <v>0.18975</v>
      </c>
      <c r="F1021" s="56">
        <v>4.3769999999999996E-2</v>
      </c>
      <c r="G1021" s="56">
        <v>0.12250999999999999</v>
      </c>
      <c r="H1021" s="56">
        <v>1.5820000000000001E-2</v>
      </c>
      <c r="I1021" s="56">
        <v>2.3780000000000003E-2</v>
      </c>
      <c r="J1021" s="56">
        <v>2.376E-2</v>
      </c>
      <c r="K1021" s="268">
        <v>8.2699999999999996E-3</v>
      </c>
      <c r="L1021" s="56">
        <v>1.668E-2</v>
      </c>
      <c r="M1021" s="56">
        <v>0</v>
      </c>
      <c r="N1021" s="56">
        <v>0</v>
      </c>
      <c r="O1021" s="56">
        <v>2.7109999999999999E-2</v>
      </c>
      <c r="P1021" s="56">
        <v>2.96E-3</v>
      </c>
      <c r="Q1021" s="56">
        <v>0.10394</v>
      </c>
      <c r="R1021" s="56">
        <v>2.9499999999999999E-3</v>
      </c>
      <c r="S1021" s="56">
        <v>6.6500000000000004E-2</v>
      </c>
      <c r="T1021" s="56">
        <v>2.886E-2</v>
      </c>
      <c r="U1021" s="56">
        <v>5.389E-2</v>
      </c>
      <c r="V1021" s="56">
        <v>0</v>
      </c>
      <c r="W1021" s="266">
        <v>6.1000000000002979E-4</v>
      </c>
      <c r="X1021" s="56">
        <v>1.07E-3</v>
      </c>
      <c r="Y1021" s="56">
        <v>0</v>
      </c>
      <c r="Z1021" s="56">
        <v>0</v>
      </c>
      <c r="AA1021" s="56">
        <v>0</v>
      </c>
      <c r="AB1021" s="56">
        <v>0</v>
      </c>
      <c r="AC1021" s="56">
        <v>1.6800000000000001E-3</v>
      </c>
      <c r="AE1021" s="271">
        <f t="shared" si="46"/>
        <v>1</v>
      </c>
      <c r="AG1021" s="192">
        <f t="shared" si="47"/>
        <v>0.25950000000000006</v>
      </c>
    </row>
    <row r="1022" spans="1:33" x14ac:dyDescent="0.25">
      <c r="A1022" s="1">
        <v>2017</v>
      </c>
      <c r="B1022" s="1" t="s">
        <v>18</v>
      </c>
      <c r="C1022" s="1" t="str">
        <f t="shared" si="45"/>
        <v>2017ONDefault</v>
      </c>
      <c r="D1022" s="56">
        <v>0.18757000000000001</v>
      </c>
      <c r="E1022" s="56">
        <v>0.12961999999999999</v>
      </c>
      <c r="F1022" s="56">
        <v>4.4989999999999995E-2</v>
      </c>
      <c r="G1022" s="56">
        <v>0.11781000000000001</v>
      </c>
      <c r="H1022" s="56">
        <v>2.5249999999999998E-2</v>
      </c>
      <c r="I1022" s="56">
        <v>4.9269999999999994E-2</v>
      </c>
      <c r="J1022" s="56">
        <v>4.011E-2</v>
      </c>
      <c r="K1022" s="268">
        <v>5.1900000000000002E-3</v>
      </c>
      <c r="L1022" s="56">
        <v>4.1710000000000004E-2</v>
      </c>
      <c r="M1022" s="56">
        <v>0</v>
      </c>
      <c r="N1022" s="56">
        <v>0</v>
      </c>
      <c r="O1022" s="56">
        <v>3.5699999999999996E-2</v>
      </c>
      <c r="P1022" s="56">
        <v>3.4620000000000005E-2</v>
      </c>
      <c r="Q1022" s="56">
        <v>9.6860000000000002E-2</v>
      </c>
      <c r="R1022" s="56">
        <v>2.5200000000000001E-3</v>
      </c>
      <c r="S1022" s="56">
        <v>0.12113</v>
      </c>
      <c r="T1022" s="56">
        <v>2.7309999999999997E-2</v>
      </c>
      <c r="U1022" s="56">
        <v>1.32E-2</v>
      </c>
      <c r="V1022" s="56">
        <v>0</v>
      </c>
      <c r="W1022" s="266">
        <v>9.1600000000001645E-3</v>
      </c>
      <c r="X1022" s="56">
        <v>8.2399999999999991E-3</v>
      </c>
      <c r="Y1022" s="56">
        <v>0</v>
      </c>
      <c r="Z1022" s="56">
        <v>0</v>
      </c>
      <c r="AA1022" s="56">
        <v>0</v>
      </c>
      <c r="AB1022" s="56">
        <v>0</v>
      </c>
      <c r="AC1022" s="56">
        <v>9.7400000000000004E-3</v>
      </c>
      <c r="AD1022" s="51"/>
      <c r="AE1022" s="271">
        <f t="shared" si="46"/>
        <v>1</v>
      </c>
      <c r="AG1022" s="192">
        <f t="shared" si="47"/>
        <v>0.28816000000000019</v>
      </c>
    </row>
    <row r="1023" spans="1:33" x14ac:dyDescent="0.25">
      <c r="A1023" s="1">
        <v>2018</v>
      </c>
      <c r="B1023" s="1" t="s">
        <v>18</v>
      </c>
      <c r="C1023" s="1" t="str">
        <f t="shared" si="45"/>
        <v>2018ONDefault</v>
      </c>
      <c r="D1023" s="223">
        <v>0.18757000000000001</v>
      </c>
      <c r="E1023" s="223">
        <v>0.12961999999999999</v>
      </c>
      <c r="F1023" s="223">
        <v>4.4989999999999995E-2</v>
      </c>
      <c r="G1023" s="223">
        <v>0.11781000000000001</v>
      </c>
      <c r="H1023" s="223">
        <v>2.5249999999999998E-2</v>
      </c>
      <c r="I1023" s="56">
        <v>4.9269999999999994E-2</v>
      </c>
      <c r="J1023" s="56">
        <v>4.011E-2</v>
      </c>
      <c r="K1023" s="268">
        <v>5.1900000000000002E-3</v>
      </c>
      <c r="L1023" s="56">
        <v>4.1710000000000004E-2</v>
      </c>
      <c r="M1023" s="56">
        <v>0</v>
      </c>
      <c r="N1023" s="56">
        <v>0</v>
      </c>
      <c r="O1023" s="56">
        <v>3.5699999999999996E-2</v>
      </c>
      <c r="P1023" s="56">
        <v>3.4620000000000005E-2</v>
      </c>
      <c r="Q1023" s="56">
        <v>9.6860000000000002E-2</v>
      </c>
      <c r="R1023" s="56">
        <v>2.5200000000000001E-3</v>
      </c>
      <c r="S1023" s="56">
        <v>0.12113</v>
      </c>
      <c r="T1023" s="56">
        <v>2.7309999999999997E-2</v>
      </c>
      <c r="U1023" s="56">
        <v>1.32E-2</v>
      </c>
      <c r="V1023" s="56">
        <v>0</v>
      </c>
      <c r="W1023" s="266">
        <v>9.1600000000001645E-3</v>
      </c>
      <c r="X1023" s="56">
        <v>8.2399999999999991E-3</v>
      </c>
      <c r="Y1023" s="56">
        <v>0</v>
      </c>
      <c r="Z1023" s="56">
        <v>0</v>
      </c>
      <c r="AA1023" s="56">
        <v>0</v>
      </c>
      <c r="AB1023" s="56">
        <v>0</v>
      </c>
      <c r="AC1023" s="56">
        <v>9.7400000000000004E-3</v>
      </c>
      <c r="AD1023" s="51"/>
      <c r="AE1023" s="271">
        <f t="shared" si="46"/>
        <v>1</v>
      </c>
      <c r="AG1023" s="192">
        <f t="shared" si="47"/>
        <v>0.28816000000000019</v>
      </c>
    </row>
    <row r="1024" spans="1:33" x14ac:dyDescent="0.25">
      <c r="A1024" s="1">
        <v>2019</v>
      </c>
      <c r="B1024" s="1" t="s">
        <v>18</v>
      </c>
      <c r="C1024" s="1" t="str">
        <f t="shared" si="45"/>
        <v>2019ONDefault</v>
      </c>
      <c r="D1024" s="56">
        <v>0.18757000000000001</v>
      </c>
      <c r="E1024" s="56">
        <v>0.12961999999999999</v>
      </c>
      <c r="F1024" s="56">
        <v>4.4989999999999995E-2</v>
      </c>
      <c r="G1024" s="56">
        <v>0.11781000000000001</v>
      </c>
      <c r="H1024" s="56">
        <v>2.5249999999999998E-2</v>
      </c>
      <c r="I1024" s="56">
        <v>4.9269999999999994E-2</v>
      </c>
      <c r="J1024" s="56">
        <v>4.011E-2</v>
      </c>
      <c r="K1024" s="268">
        <v>5.1900000000000002E-3</v>
      </c>
      <c r="L1024" s="56">
        <v>4.1710000000000004E-2</v>
      </c>
      <c r="M1024" s="56">
        <v>0</v>
      </c>
      <c r="N1024" s="56">
        <v>0</v>
      </c>
      <c r="O1024" s="56">
        <v>3.5699999999999996E-2</v>
      </c>
      <c r="P1024" s="56">
        <v>3.4620000000000005E-2</v>
      </c>
      <c r="Q1024" s="56">
        <v>9.6860000000000002E-2</v>
      </c>
      <c r="R1024" s="56">
        <v>2.5200000000000001E-3</v>
      </c>
      <c r="S1024" s="56">
        <v>0.12113</v>
      </c>
      <c r="T1024" s="56">
        <v>2.7309999999999997E-2</v>
      </c>
      <c r="U1024" s="56">
        <v>1.32E-2</v>
      </c>
      <c r="V1024" s="56">
        <v>0</v>
      </c>
      <c r="W1024" s="266">
        <v>9.1600000000001645E-3</v>
      </c>
      <c r="X1024" s="56">
        <v>8.2399999999999991E-3</v>
      </c>
      <c r="Y1024" s="56">
        <v>0</v>
      </c>
      <c r="Z1024" s="56">
        <v>0</v>
      </c>
      <c r="AA1024" s="56">
        <v>0</v>
      </c>
      <c r="AB1024" s="56">
        <v>0</v>
      </c>
      <c r="AC1024" s="56">
        <v>9.7400000000000004E-3</v>
      </c>
      <c r="AE1024" s="271">
        <f t="shared" si="46"/>
        <v>1</v>
      </c>
      <c r="AG1024" s="192">
        <f t="shared" si="47"/>
        <v>0.28816000000000019</v>
      </c>
    </row>
    <row r="1025" spans="1:33" x14ac:dyDescent="0.25">
      <c r="A1025" s="1">
        <v>2020</v>
      </c>
      <c r="B1025" s="1" t="s">
        <v>18</v>
      </c>
      <c r="C1025" s="1" t="str">
        <f t="shared" si="45"/>
        <v>2020ONDefault</v>
      </c>
      <c r="D1025" s="56">
        <v>0.18757000000000001</v>
      </c>
      <c r="E1025" s="56">
        <v>0.12961999999999999</v>
      </c>
      <c r="F1025" s="56">
        <v>4.4989999999999995E-2</v>
      </c>
      <c r="G1025" s="56">
        <v>0.11781000000000001</v>
      </c>
      <c r="H1025" s="56">
        <v>2.5249999999999998E-2</v>
      </c>
      <c r="I1025" s="56">
        <v>4.9269999999999994E-2</v>
      </c>
      <c r="J1025" s="56">
        <v>4.011E-2</v>
      </c>
      <c r="K1025" s="268">
        <v>5.1900000000000002E-3</v>
      </c>
      <c r="L1025" s="56">
        <v>4.1710000000000004E-2</v>
      </c>
      <c r="M1025" s="56">
        <v>0</v>
      </c>
      <c r="N1025" s="56">
        <v>0</v>
      </c>
      <c r="O1025" s="56">
        <v>3.5699999999999996E-2</v>
      </c>
      <c r="P1025" s="56">
        <v>3.4620000000000005E-2</v>
      </c>
      <c r="Q1025" s="56">
        <v>9.6860000000000002E-2</v>
      </c>
      <c r="R1025" s="56">
        <v>2.5200000000000001E-3</v>
      </c>
      <c r="S1025" s="56">
        <v>0.12113</v>
      </c>
      <c r="T1025" s="56">
        <v>2.7309999999999997E-2</v>
      </c>
      <c r="U1025" s="56">
        <v>1.32E-2</v>
      </c>
      <c r="V1025" s="56">
        <v>0</v>
      </c>
      <c r="W1025" s="266">
        <v>9.1600000000001645E-3</v>
      </c>
      <c r="X1025" s="56">
        <v>8.2399999999999991E-3</v>
      </c>
      <c r="Y1025" s="56">
        <v>0</v>
      </c>
      <c r="Z1025" s="56">
        <v>0</v>
      </c>
      <c r="AA1025" s="56">
        <v>0</v>
      </c>
      <c r="AB1025" s="56">
        <v>0</v>
      </c>
      <c r="AC1025" s="56">
        <v>9.7400000000000004E-3</v>
      </c>
      <c r="AE1025" s="271">
        <f t="shared" si="46"/>
        <v>1</v>
      </c>
      <c r="AG1025" s="192">
        <f t="shared" si="47"/>
        <v>0.28816000000000019</v>
      </c>
    </row>
    <row r="1026" spans="1:33" x14ac:dyDescent="0.25">
      <c r="A1026" s="1">
        <v>2017</v>
      </c>
      <c r="B1026" s="1" t="s">
        <v>23</v>
      </c>
      <c r="C1026" s="1" t="str">
        <f t="shared" ref="C1026:C1089" si="48">CONCATENATE(A1026,B1026,"Default")</f>
        <v>2017PEDefault</v>
      </c>
      <c r="D1026" s="56">
        <v>0.11064</v>
      </c>
      <c r="E1026" s="56">
        <v>0.15746000000000002</v>
      </c>
      <c r="F1026" s="56">
        <v>7.5060000000000002E-2</v>
      </c>
      <c r="G1026" s="56">
        <v>3.9750000000000001E-2</v>
      </c>
      <c r="H1026" s="56">
        <v>1.2889999999999999E-2</v>
      </c>
      <c r="I1026" s="56">
        <v>9.3569999999999987E-2</v>
      </c>
      <c r="J1026" s="56">
        <v>2.9649999999999999E-2</v>
      </c>
      <c r="K1026" s="268">
        <v>8.4200000000000004E-3</v>
      </c>
      <c r="L1026" s="56">
        <v>7.3889999999999997E-2</v>
      </c>
      <c r="M1026" s="56">
        <v>0</v>
      </c>
      <c r="N1026" s="56">
        <v>0</v>
      </c>
      <c r="O1026" s="56">
        <v>9.4399999999999987E-3</v>
      </c>
      <c r="P1026" s="56">
        <v>1.2070000000000001E-2</v>
      </c>
      <c r="Q1026" s="56">
        <v>7.8840000000000007E-2</v>
      </c>
      <c r="R1026" s="56">
        <v>1.72E-3</v>
      </c>
      <c r="S1026" s="56">
        <v>0.21542000000000003</v>
      </c>
      <c r="T1026" s="56">
        <v>3.9559999999999998E-2</v>
      </c>
      <c r="U1026" s="56">
        <v>1.7569999999999999E-2</v>
      </c>
      <c r="V1026" s="56">
        <v>0</v>
      </c>
      <c r="W1026" s="266">
        <v>3.6799999999997945E-3</v>
      </c>
      <c r="X1026" s="56">
        <v>9.58E-3</v>
      </c>
      <c r="Y1026" s="56">
        <v>0</v>
      </c>
      <c r="Z1026" s="56">
        <v>0</v>
      </c>
      <c r="AA1026" s="56">
        <v>0</v>
      </c>
      <c r="AB1026" s="56">
        <v>0</v>
      </c>
      <c r="AC1026" s="56">
        <v>1.0789999999999999E-2</v>
      </c>
      <c r="AE1026" s="271">
        <f t="shared" ref="AE1026:AE1093" si="49">SUM(D1026:AC1026)</f>
        <v>1</v>
      </c>
      <c r="AG1026" s="192">
        <f t="shared" ref="AG1026:AG1093" si="50">+SUM(Q1026:AC1026)</f>
        <v>0.37715999999999977</v>
      </c>
    </row>
    <row r="1027" spans="1:33" x14ac:dyDescent="0.25">
      <c r="A1027" s="1">
        <v>2018</v>
      </c>
      <c r="B1027" s="1" t="s">
        <v>23</v>
      </c>
      <c r="C1027" s="1" t="str">
        <f t="shared" si="48"/>
        <v>2018PEDefault</v>
      </c>
      <c r="D1027" s="56">
        <v>0.11064</v>
      </c>
      <c r="E1027" s="56">
        <v>0.15746000000000002</v>
      </c>
      <c r="F1027" s="56">
        <v>7.5060000000000002E-2</v>
      </c>
      <c r="G1027" s="56">
        <v>3.9750000000000001E-2</v>
      </c>
      <c r="H1027" s="56">
        <v>1.2889999999999999E-2</v>
      </c>
      <c r="I1027" s="56">
        <v>9.3569999999999987E-2</v>
      </c>
      <c r="J1027" s="56">
        <v>2.9649999999999999E-2</v>
      </c>
      <c r="K1027" s="268">
        <v>8.4200000000000004E-3</v>
      </c>
      <c r="L1027" s="56">
        <v>7.3889999999999997E-2</v>
      </c>
      <c r="M1027" s="56">
        <v>0</v>
      </c>
      <c r="N1027" s="56">
        <v>0</v>
      </c>
      <c r="O1027" s="56">
        <v>9.4399999999999987E-3</v>
      </c>
      <c r="P1027" s="56">
        <v>1.2070000000000001E-2</v>
      </c>
      <c r="Q1027" s="56">
        <v>7.8840000000000007E-2</v>
      </c>
      <c r="R1027" s="56">
        <v>1.72E-3</v>
      </c>
      <c r="S1027" s="56">
        <v>0.21542000000000003</v>
      </c>
      <c r="T1027" s="56">
        <v>3.9559999999999998E-2</v>
      </c>
      <c r="U1027" s="56">
        <v>1.7569999999999999E-2</v>
      </c>
      <c r="V1027" s="56">
        <v>0</v>
      </c>
      <c r="W1027" s="266">
        <v>3.6799999999997945E-3</v>
      </c>
      <c r="X1027" s="56">
        <v>9.58E-3</v>
      </c>
      <c r="Y1027" s="56">
        <v>0</v>
      </c>
      <c r="Z1027" s="56">
        <v>0</v>
      </c>
      <c r="AA1027" s="56">
        <v>0</v>
      </c>
      <c r="AB1027" s="56">
        <v>0</v>
      </c>
      <c r="AC1027" s="56">
        <v>1.0789999999999999E-2</v>
      </c>
      <c r="AE1027" s="271">
        <f t="shared" si="49"/>
        <v>1</v>
      </c>
      <c r="AG1027" s="192">
        <f t="shared" si="50"/>
        <v>0.37715999999999977</v>
      </c>
    </row>
    <row r="1028" spans="1:33" x14ac:dyDescent="0.25">
      <c r="A1028" s="1">
        <v>2019</v>
      </c>
      <c r="B1028" s="1" t="s">
        <v>23</v>
      </c>
      <c r="C1028" s="1" t="str">
        <f t="shared" si="48"/>
        <v>2019PEDefault</v>
      </c>
      <c r="D1028" s="223">
        <v>0.11064</v>
      </c>
      <c r="E1028" s="223">
        <v>0.15746000000000002</v>
      </c>
      <c r="F1028" s="223">
        <v>7.5060000000000002E-2</v>
      </c>
      <c r="G1028" s="223">
        <v>3.9750000000000001E-2</v>
      </c>
      <c r="H1028" s="223">
        <v>1.2889999999999999E-2</v>
      </c>
      <c r="I1028" s="56">
        <v>9.3569999999999987E-2</v>
      </c>
      <c r="J1028" s="56">
        <v>2.9649999999999999E-2</v>
      </c>
      <c r="K1028" s="268">
        <v>8.4200000000000004E-3</v>
      </c>
      <c r="L1028" s="56">
        <v>7.3889999999999997E-2</v>
      </c>
      <c r="M1028" s="56">
        <v>0</v>
      </c>
      <c r="N1028" s="56">
        <v>0</v>
      </c>
      <c r="O1028" s="56">
        <v>9.4399999999999987E-3</v>
      </c>
      <c r="P1028" s="56">
        <v>1.2070000000000001E-2</v>
      </c>
      <c r="Q1028" s="56">
        <v>7.8840000000000007E-2</v>
      </c>
      <c r="R1028" s="56">
        <v>1.72E-3</v>
      </c>
      <c r="S1028" s="56">
        <v>0.21542000000000003</v>
      </c>
      <c r="T1028" s="56">
        <v>3.9559999999999998E-2</v>
      </c>
      <c r="U1028" s="56">
        <v>1.7569999999999999E-2</v>
      </c>
      <c r="V1028" s="56">
        <v>0</v>
      </c>
      <c r="W1028" s="266">
        <v>3.6799999999997945E-3</v>
      </c>
      <c r="X1028" s="56">
        <v>9.58E-3</v>
      </c>
      <c r="Y1028" s="56">
        <v>0</v>
      </c>
      <c r="Z1028" s="56">
        <v>0</v>
      </c>
      <c r="AA1028" s="56">
        <v>0</v>
      </c>
      <c r="AB1028" s="56">
        <v>0</v>
      </c>
      <c r="AC1028" s="56">
        <v>1.0789999999999999E-2</v>
      </c>
      <c r="AE1028" s="271">
        <f t="shared" si="49"/>
        <v>1</v>
      </c>
      <c r="AG1028" s="192">
        <f t="shared" si="50"/>
        <v>0.37715999999999977</v>
      </c>
    </row>
    <row r="1029" spans="1:33" x14ac:dyDescent="0.25">
      <c r="A1029" s="1">
        <v>2020</v>
      </c>
      <c r="B1029" s="1" t="s">
        <v>23</v>
      </c>
      <c r="C1029" s="1" t="str">
        <f t="shared" si="48"/>
        <v>2020PEDefault</v>
      </c>
      <c r="D1029" s="56">
        <v>0.11064</v>
      </c>
      <c r="E1029" s="56">
        <v>0.15746000000000002</v>
      </c>
      <c r="F1029" s="56">
        <v>7.5060000000000002E-2</v>
      </c>
      <c r="G1029" s="56">
        <v>3.9750000000000001E-2</v>
      </c>
      <c r="H1029" s="56">
        <v>1.2889999999999999E-2</v>
      </c>
      <c r="I1029" s="56">
        <v>9.3569999999999987E-2</v>
      </c>
      <c r="J1029" s="56">
        <v>2.9649999999999999E-2</v>
      </c>
      <c r="K1029" s="268">
        <v>8.4200000000000004E-3</v>
      </c>
      <c r="L1029" s="56">
        <v>7.3889999999999997E-2</v>
      </c>
      <c r="M1029" s="56">
        <v>0</v>
      </c>
      <c r="N1029" s="56">
        <v>0</v>
      </c>
      <c r="O1029" s="56">
        <v>9.4399999999999987E-3</v>
      </c>
      <c r="P1029" s="56">
        <v>1.2070000000000001E-2</v>
      </c>
      <c r="Q1029" s="56">
        <v>7.8840000000000007E-2</v>
      </c>
      <c r="R1029" s="56">
        <v>1.72E-3</v>
      </c>
      <c r="S1029" s="56">
        <v>0.21542000000000003</v>
      </c>
      <c r="T1029" s="56">
        <v>3.9559999999999998E-2</v>
      </c>
      <c r="U1029" s="56">
        <v>1.7569999999999999E-2</v>
      </c>
      <c r="V1029" s="56">
        <v>0</v>
      </c>
      <c r="W1029" s="266">
        <v>3.6799999999997945E-3</v>
      </c>
      <c r="X1029" s="56">
        <v>9.58E-3</v>
      </c>
      <c r="Y1029" s="56">
        <v>0</v>
      </c>
      <c r="Z1029" s="56">
        <v>0</v>
      </c>
      <c r="AA1029" s="56">
        <v>0</v>
      </c>
      <c r="AB1029" s="56">
        <v>0</v>
      </c>
      <c r="AC1029" s="56">
        <v>1.0789999999999999E-2</v>
      </c>
      <c r="AE1029" s="271">
        <f t="shared" si="49"/>
        <v>1</v>
      </c>
      <c r="AG1029" s="192">
        <f t="shared" si="50"/>
        <v>0.37715999999999977</v>
      </c>
    </row>
    <row r="1030" spans="1:33" x14ac:dyDescent="0.25">
      <c r="A1030" s="1">
        <v>2017</v>
      </c>
      <c r="B1030" s="1" t="s">
        <v>19</v>
      </c>
      <c r="C1030" s="1" t="str">
        <f t="shared" si="48"/>
        <v>2017QCDefault</v>
      </c>
      <c r="D1030" s="56">
        <v>0.18047999999999997</v>
      </c>
      <c r="E1030" s="56">
        <v>0.10551000000000001</v>
      </c>
      <c r="F1030" s="56">
        <v>3.9440000000000003E-2</v>
      </c>
      <c r="G1030" s="56">
        <v>9.9860000000000004E-2</v>
      </c>
      <c r="H1030" s="56">
        <v>7.2720000000000007E-2</v>
      </c>
      <c r="I1030" s="56">
        <v>4.0309999999999999E-2</v>
      </c>
      <c r="J1030" s="56">
        <v>3.2480000000000002E-2</v>
      </c>
      <c r="K1030" s="268">
        <v>4.4200000000000003E-3</v>
      </c>
      <c r="L1030" s="56">
        <v>4.854E-2</v>
      </c>
      <c r="M1030" s="56">
        <v>0</v>
      </c>
      <c r="N1030" s="56">
        <v>0</v>
      </c>
      <c r="O1030" s="56">
        <v>7.7170000000000002E-2</v>
      </c>
      <c r="P1030" s="56">
        <v>2.0160000000000001E-2</v>
      </c>
      <c r="Q1030" s="56">
        <v>0.11789999999999999</v>
      </c>
      <c r="R1030" s="56">
        <v>3.4300000000000003E-3</v>
      </c>
      <c r="S1030" s="56">
        <v>9.3859999999999999E-2</v>
      </c>
      <c r="T1030" s="56">
        <v>2.5840000000000002E-2</v>
      </c>
      <c r="U1030" s="56">
        <v>1.4999999999999999E-2</v>
      </c>
      <c r="V1030" s="56">
        <v>0</v>
      </c>
      <c r="W1030" s="266">
        <v>5.410000000000012E-3</v>
      </c>
      <c r="X1030" s="56">
        <v>1.1140000000000001E-2</v>
      </c>
      <c r="Y1030" s="56">
        <v>0</v>
      </c>
      <c r="Z1030" s="56">
        <v>0</v>
      </c>
      <c r="AA1030" s="56">
        <v>0</v>
      </c>
      <c r="AB1030" s="56">
        <v>0</v>
      </c>
      <c r="AC1030" s="56">
        <v>6.3299999999999997E-3</v>
      </c>
      <c r="AE1030" s="271">
        <f t="shared" si="49"/>
        <v>1</v>
      </c>
      <c r="AG1030" s="192">
        <f t="shared" si="50"/>
        <v>0.27890999999999999</v>
      </c>
    </row>
    <row r="1031" spans="1:33" x14ac:dyDescent="0.25">
      <c r="A1031" s="1">
        <v>2018</v>
      </c>
      <c r="B1031" s="1" t="s">
        <v>19</v>
      </c>
      <c r="C1031" s="1" t="str">
        <f t="shared" si="48"/>
        <v>2018QCDefault</v>
      </c>
      <c r="D1031" s="56">
        <v>0.18047999999999997</v>
      </c>
      <c r="E1031" s="56">
        <v>0.10551000000000001</v>
      </c>
      <c r="F1031" s="56">
        <v>3.9440000000000003E-2</v>
      </c>
      <c r="G1031" s="56">
        <v>9.9860000000000004E-2</v>
      </c>
      <c r="H1031" s="56">
        <v>7.2720000000000007E-2</v>
      </c>
      <c r="I1031" s="56">
        <v>4.0309999999999999E-2</v>
      </c>
      <c r="J1031" s="56">
        <v>3.2480000000000002E-2</v>
      </c>
      <c r="K1031" s="268">
        <v>4.4200000000000003E-3</v>
      </c>
      <c r="L1031" s="56">
        <v>4.854E-2</v>
      </c>
      <c r="M1031" s="56">
        <v>0</v>
      </c>
      <c r="N1031" s="56">
        <v>0</v>
      </c>
      <c r="O1031" s="56">
        <v>7.7170000000000002E-2</v>
      </c>
      <c r="P1031" s="56">
        <v>2.0160000000000001E-2</v>
      </c>
      <c r="Q1031" s="56">
        <v>0.11789999999999999</v>
      </c>
      <c r="R1031" s="56">
        <v>3.4300000000000003E-3</v>
      </c>
      <c r="S1031" s="56">
        <v>9.3859999999999999E-2</v>
      </c>
      <c r="T1031" s="56">
        <v>2.5840000000000002E-2</v>
      </c>
      <c r="U1031" s="56">
        <v>1.4999999999999999E-2</v>
      </c>
      <c r="V1031" s="56">
        <v>0</v>
      </c>
      <c r="W1031" s="266">
        <v>5.410000000000012E-3</v>
      </c>
      <c r="X1031" s="56">
        <v>1.1140000000000001E-2</v>
      </c>
      <c r="Y1031" s="56">
        <v>0</v>
      </c>
      <c r="Z1031" s="56">
        <v>0</v>
      </c>
      <c r="AA1031" s="56">
        <v>0</v>
      </c>
      <c r="AB1031" s="56">
        <v>0</v>
      </c>
      <c r="AC1031" s="56">
        <v>6.3299999999999997E-3</v>
      </c>
      <c r="AE1031" s="271">
        <f t="shared" si="49"/>
        <v>1</v>
      </c>
      <c r="AG1031" s="192">
        <f t="shared" si="50"/>
        <v>0.27890999999999999</v>
      </c>
    </row>
    <row r="1032" spans="1:33" x14ac:dyDescent="0.25">
      <c r="A1032" s="1">
        <v>2019</v>
      </c>
      <c r="B1032" s="1" t="s">
        <v>19</v>
      </c>
      <c r="C1032" s="1" t="str">
        <f t="shared" si="48"/>
        <v>2019QCDefault</v>
      </c>
      <c r="D1032" s="56">
        <v>0.18047999999999997</v>
      </c>
      <c r="E1032" s="56">
        <v>0.10551000000000001</v>
      </c>
      <c r="F1032" s="56">
        <v>3.9440000000000003E-2</v>
      </c>
      <c r="G1032" s="56">
        <v>9.9860000000000004E-2</v>
      </c>
      <c r="H1032" s="56">
        <v>7.2720000000000007E-2</v>
      </c>
      <c r="I1032" s="56">
        <v>4.0309999999999999E-2</v>
      </c>
      <c r="J1032" s="56">
        <v>3.2480000000000002E-2</v>
      </c>
      <c r="K1032" s="268">
        <v>4.4200000000000003E-3</v>
      </c>
      <c r="L1032" s="56">
        <v>4.854E-2</v>
      </c>
      <c r="M1032" s="56">
        <v>0</v>
      </c>
      <c r="N1032" s="56">
        <v>0</v>
      </c>
      <c r="O1032" s="56">
        <v>7.7170000000000002E-2</v>
      </c>
      <c r="P1032" s="56">
        <v>2.0160000000000001E-2</v>
      </c>
      <c r="Q1032" s="56">
        <v>0.11789999999999999</v>
      </c>
      <c r="R1032" s="56">
        <v>3.4300000000000003E-3</v>
      </c>
      <c r="S1032" s="56">
        <v>9.3859999999999999E-2</v>
      </c>
      <c r="T1032" s="56">
        <v>2.5840000000000002E-2</v>
      </c>
      <c r="U1032" s="56">
        <v>1.4999999999999999E-2</v>
      </c>
      <c r="V1032" s="56">
        <v>0</v>
      </c>
      <c r="W1032" s="266">
        <v>5.410000000000012E-3</v>
      </c>
      <c r="X1032" s="56">
        <v>1.1140000000000001E-2</v>
      </c>
      <c r="Y1032" s="56">
        <v>0</v>
      </c>
      <c r="Z1032" s="56">
        <v>0</v>
      </c>
      <c r="AA1032" s="56">
        <v>0</v>
      </c>
      <c r="AB1032" s="56">
        <v>0</v>
      </c>
      <c r="AC1032" s="56">
        <v>6.3299999999999997E-3</v>
      </c>
      <c r="AE1032" s="271">
        <f t="shared" si="49"/>
        <v>1</v>
      </c>
      <c r="AG1032" s="192">
        <f t="shared" si="50"/>
        <v>0.27890999999999999</v>
      </c>
    </row>
    <row r="1033" spans="1:33" x14ac:dyDescent="0.25">
      <c r="A1033" s="1">
        <v>2020</v>
      </c>
      <c r="B1033" s="1" t="s">
        <v>19</v>
      </c>
      <c r="C1033" s="1" t="str">
        <f t="shared" si="48"/>
        <v>2020QCDefault</v>
      </c>
      <c r="D1033" s="56">
        <v>0.18047999999999997</v>
      </c>
      <c r="E1033" s="56">
        <v>0.10551000000000001</v>
      </c>
      <c r="F1033" s="56">
        <v>3.9440000000000003E-2</v>
      </c>
      <c r="G1033" s="56">
        <v>9.9860000000000004E-2</v>
      </c>
      <c r="H1033" s="56">
        <v>7.2720000000000007E-2</v>
      </c>
      <c r="I1033" s="56">
        <v>4.0309999999999999E-2</v>
      </c>
      <c r="J1033" s="56">
        <v>3.2480000000000002E-2</v>
      </c>
      <c r="K1033" s="268">
        <v>4.4200000000000003E-3</v>
      </c>
      <c r="L1033" s="56">
        <v>4.854E-2</v>
      </c>
      <c r="M1033" s="56">
        <v>0</v>
      </c>
      <c r="N1033" s="56">
        <v>0</v>
      </c>
      <c r="O1033" s="56">
        <v>7.7170000000000002E-2</v>
      </c>
      <c r="P1033" s="56">
        <v>2.0160000000000001E-2</v>
      </c>
      <c r="Q1033" s="56">
        <v>0.11789999999999999</v>
      </c>
      <c r="R1033" s="56">
        <v>3.4300000000000003E-3</v>
      </c>
      <c r="S1033" s="56">
        <v>9.3859999999999999E-2</v>
      </c>
      <c r="T1033" s="56">
        <v>2.5840000000000002E-2</v>
      </c>
      <c r="U1033" s="56">
        <v>1.4999999999999999E-2</v>
      </c>
      <c r="V1033" s="56">
        <v>0</v>
      </c>
      <c r="W1033" s="266">
        <v>5.410000000000012E-3</v>
      </c>
      <c r="X1033" s="56">
        <v>1.1140000000000001E-2</v>
      </c>
      <c r="Y1033" s="56">
        <v>0</v>
      </c>
      <c r="Z1033" s="56">
        <v>0</v>
      </c>
      <c r="AA1033" s="56">
        <v>0</v>
      </c>
      <c r="AB1033" s="56">
        <v>0</v>
      </c>
      <c r="AC1033" s="56">
        <v>6.3299999999999997E-3</v>
      </c>
      <c r="AE1033" s="271">
        <f t="shared" si="49"/>
        <v>1</v>
      </c>
      <c r="AG1033" s="192">
        <f t="shared" si="50"/>
        <v>0.27890999999999999</v>
      </c>
    </row>
    <row r="1034" spans="1:33" x14ac:dyDescent="0.25">
      <c r="A1034" s="1">
        <v>2017</v>
      </c>
      <c r="B1034" s="1" t="s">
        <v>16</v>
      </c>
      <c r="C1034" s="1" t="str">
        <f t="shared" si="48"/>
        <v>2017SKDefault</v>
      </c>
      <c r="D1034" s="56">
        <v>0.21892</v>
      </c>
      <c r="E1034" s="56">
        <v>0.10112</v>
      </c>
      <c r="F1034" s="56">
        <v>4.8659999999999995E-2</v>
      </c>
      <c r="G1034" s="56">
        <v>0.11591</v>
      </c>
      <c r="H1034" s="56">
        <v>8.7509999999999991E-2</v>
      </c>
      <c r="I1034" s="56">
        <v>3.5470000000000002E-2</v>
      </c>
      <c r="J1034" s="56">
        <v>3.0550000000000001E-2</v>
      </c>
      <c r="K1034" s="268">
        <v>5.7499999999999999E-3</v>
      </c>
      <c r="L1034" s="56">
        <v>2.598E-2</v>
      </c>
      <c r="M1034" s="56">
        <v>0</v>
      </c>
      <c r="N1034" s="56">
        <v>0</v>
      </c>
      <c r="O1034" s="56">
        <v>2.4820000000000002E-2</v>
      </c>
      <c r="P1034" s="56">
        <v>1.485E-2</v>
      </c>
      <c r="Q1034" s="56">
        <v>0.11019</v>
      </c>
      <c r="R1034" s="56">
        <v>3.5299999999999997E-3</v>
      </c>
      <c r="S1034" s="56">
        <v>0.11082</v>
      </c>
      <c r="T1034" s="56">
        <v>2.8679999999999997E-2</v>
      </c>
      <c r="U1034" s="56">
        <v>1.7840000000000002E-2</v>
      </c>
      <c r="V1034" s="56">
        <v>0</v>
      </c>
      <c r="W1034" s="266">
        <v>2.6799999999999741E-3</v>
      </c>
      <c r="X1034" s="56">
        <v>7.3899999999999999E-3</v>
      </c>
      <c r="Y1034" s="56">
        <v>0</v>
      </c>
      <c r="Z1034" s="56">
        <v>0</v>
      </c>
      <c r="AA1034" s="56">
        <v>0</v>
      </c>
      <c r="AB1034" s="56">
        <v>0</v>
      </c>
      <c r="AC1034" s="56">
        <v>9.3299999999999998E-3</v>
      </c>
      <c r="AE1034" s="271">
        <f t="shared" si="49"/>
        <v>1</v>
      </c>
      <c r="AG1034" s="192">
        <f t="shared" si="50"/>
        <v>0.29046</v>
      </c>
    </row>
    <row r="1035" spans="1:33" x14ac:dyDescent="0.25">
      <c r="A1035" s="1">
        <v>2018</v>
      </c>
      <c r="B1035" s="1" t="s">
        <v>16</v>
      </c>
      <c r="C1035" s="1" t="str">
        <f t="shared" si="48"/>
        <v>2018SKDefault</v>
      </c>
      <c r="D1035" s="56">
        <v>0.21892</v>
      </c>
      <c r="E1035" s="56">
        <v>0.10112</v>
      </c>
      <c r="F1035" s="56">
        <v>4.8659999999999995E-2</v>
      </c>
      <c r="G1035" s="56">
        <v>0.11591</v>
      </c>
      <c r="H1035" s="56">
        <v>8.7509999999999991E-2</v>
      </c>
      <c r="I1035" s="56">
        <v>3.5470000000000002E-2</v>
      </c>
      <c r="J1035" s="56">
        <v>3.0550000000000001E-2</v>
      </c>
      <c r="K1035" s="268">
        <v>5.7499999999999999E-3</v>
      </c>
      <c r="L1035" s="56">
        <v>2.598E-2</v>
      </c>
      <c r="M1035" s="56">
        <v>0</v>
      </c>
      <c r="N1035" s="56">
        <v>0</v>
      </c>
      <c r="O1035" s="56">
        <v>2.4820000000000002E-2</v>
      </c>
      <c r="P1035" s="56">
        <v>1.485E-2</v>
      </c>
      <c r="Q1035" s="56">
        <v>0.11019</v>
      </c>
      <c r="R1035" s="56">
        <v>3.5299999999999997E-3</v>
      </c>
      <c r="S1035" s="56">
        <v>0.11082</v>
      </c>
      <c r="T1035" s="56">
        <v>2.8679999999999997E-2</v>
      </c>
      <c r="U1035" s="56">
        <v>1.7840000000000002E-2</v>
      </c>
      <c r="V1035" s="56">
        <v>0</v>
      </c>
      <c r="W1035" s="266">
        <v>2.6799999999999741E-3</v>
      </c>
      <c r="X1035" s="56">
        <v>7.3899999999999999E-3</v>
      </c>
      <c r="Y1035" s="56">
        <v>0</v>
      </c>
      <c r="Z1035" s="56">
        <v>0</v>
      </c>
      <c r="AA1035" s="56">
        <v>0</v>
      </c>
      <c r="AB1035" s="56">
        <v>0</v>
      </c>
      <c r="AC1035" s="56">
        <v>9.3299999999999998E-3</v>
      </c>
      <c r="AE1035" s="271">
        <f t="shared" si="49"/>
        <v>1</v>
      </c>
      <c r="AG1035" s="192">
        <f t="shared" si="50"/>
        <v>0.29046</v>
      </c>
    </row>
    <row r="1036" spans="1:33" x14ac:dyDescent="0.25">
      <c r="A1036" s="1">
        <v>2019</v>
      </c>
      <c r="B1036" s="1" t="s">
        <v>16</v>
      </c>
      <c r="C1036" s="1" t="str">
        <f t="shared" si="48"/>
        <v>2019SKDefault</v>
      </c>
      <c r="D1036" s="56">
        <v>0.21892</v>
      </c>
      <c r="E1036" s="56">
        <v>0.10112</v>
      </c>
      <c r="F1036" s="56">
        <v>4.8659999999999995E-2</v>
      </c>
      <c r="G1036" s="56">
        <v>0.11591</v>
      </c>
      <c r="H1036" s="56">
        <v>8.7509999999999991E-2</v>
      </c>
      <c r="I1036" s="56">
        <v>3.5470000000000002E-2</v>
      </c>
      <c r="J1036" s="56">
        <v>3.0550000000000001E-2</v>
      </c>
      <c r="K1036" s="268">
        <v>5.7499999999999999E-3</v>
      </c>
      <c r="L1036" s="56">
        <v>2.598E-2</v>
      </c>
      <c r="M1036" s="56">
        <v>0</v>
      </c>
      <c r="N1036" s="56">
        <v>0</v>
      </c>
      <c r="O1036" s="56">
        <v>2.4820000000000002E-2</v>
      </c>
      <c r="P1036" s="56">
        <v>1.485E-2</v>
      </c>
      <c r="Q1036" s="56">
        <v>0.11019</v>
      </c>
      <c r="R1036" s="56">
        <v>3.5299999999999997E-3</v>
      </c>
      <c r="S1036" s="56">
        <v>0.11082</v>
      </c>
      <c r="T1036" s="56">
        <v>2.8679999999999997E-2</v>
      </c>
      <c r="U1036" s="56">
        <v>1.7840000000000002E-2</v>
      </c>
      <c r="V1036" s="56">
        <v>0</v>
      </c>
      <c r="W1036" s="266">
        <v>2.6799999999999741E-3</v>
      </c>
      <c r="X1036" s="56">
        <v>7.3899999999999999E-3</v>
      </c>
      <c r="Y1036" s="56">
        <v>0</v>
      </c>
      <c r="Z1036" s="56">
        <v>0</v>
      </c>
      <c r="AA1036" s="56">
        <v>0</v>
      </c>
      <c r="AB1036" s="56">
        <v>0</v>
      </c>
      <c r="AC1036" s="56">
        <v>9.3299999999999998E-3</v>
      </c>
      <c r="AE1036" s="271">
        <f t="shared" si="49"/>
        <v>1</v>
      </c>
      <c r="AG1036" s="192">
        <f t="shared" si="50"/>
        <v>0.29046</v>
      </c>
    </row>
    <row r="1037" spans="1:33" x14ac:dyDescent="0.25">
      <c r="A1037" s="1">
        <v>2020</v>
      </c>
      <c r="B1037" s="1" t="s">
        <v>16</v>
      </c>
      <c r="C1037" s="1" t="str">
        <f t="shared" si="48"/>
        <v>2020SKDefault</v>
      </c>
      <c r="D1037" s="56">
        <v>0.21892</v>
      </c>
      <c r="E1037" s="56">
        <v>0.10112</v>
      </c>
      <c r="F1037" s="56">
        <v>4.8659999999999995E-2</v>
      </c>
      <c r="G1037" s="56">
        <v>0.11591</v>
      </c>
      <c r="H1037" s="56">
        <v>8.7509999999999991E-2</v>
      </c>
      <c r="I1037" s="56">
        <v>3.5470000000000002E-2</v>
      </c>
      <c r="J1037" s="56">
        <v>3.0550000000000001E-2</v>
      </c>
      <c r="K1037" s="268">
        <v>5.7499999999999999E-3</v>
      </c>
      <c r="L1037" s="56">
        <v>2.598E-2</v>
      </c>
      <c r="M1037" s="56">
        <v>0</v>
      </c>
      <c r="N1037" s="56">
        <v>0</v>
      </c>
      <c r="O1037" s="56">
        <v>2.4820000000000002E-2</v>
      </c>
      <c r="P1037" s="56">
        <v>1.485E-2</v>
      </c>
      <c r="Q1037" s="56">
        <v>0.11019</v>
      </c>
      <c r="R1037" s="56">
        <v>3.5299999999999997E-3</v>
      </c>
      <c r="S1037" s="56">
        <v>0.11082</v>
      </c>
      <c r="T1037" s="56">
        <v>2.8679999999999997E-2</v>
      </c>
      <c r="U1037" s="56">
        <v>1.7840000000000002E-2</v>
      </c>
      <c r="V1037" s="56">
        <v>0</v>
      </c>
      <c r="W1037" s="266">
        <v>2.6799999999999741E-3</v>
      </c>
      <c r="X1037" s="56">
        <v>7.3899999999999999E-3</v>
      </c>
      <c r="Y1037" s="56">
        <v>0</v>
      </c>
      <c r="Z1037" s="56">
        <v>0</v>
      </c>
      <c r="AA1037" s="56">
        <v>0</v>
      </c>
      <c r="AB1037" s="56">
        <v>0</v>
      </c>
      <c r="AC1037" s="56">
        <v>9.3299999999999998E-3</v>
      </c>
      <c r="AE1037" s="271">
        <f t="shared" si="49"/>
        <v>1</v>
      </c>
      <c r="AG1037" s="192">
        <f t="shared" si="50"/>
        <v>0.29046</v>
      </c>
    </row>
    <row r="1038" spans="1:33" x14ac:dyDescent="0.25">
      <c r="A1038" s="1">
        <v>2017</v>
      </c>
      <c r="B1038" s="1" t="s">
        <v>26</v>
      </c>
      <c r="C1038" s="1" t="str">
        <f t="shared" si="48"/>
        <v>2017YTDefault</v>
      </c>
      <c r="D1038" s="223">
        <v>0.19330999999999998</v>
      </c>
      <c r="E1038" s="223">
        <v>0.11005000000000001</v>
      </c>
      <c r="F1038" s="223">
        <v>4.1959999999999997E-2</v>
      </c>
      <c r="G1038" s="223">
        <v>0.17588000000000001</v>
      </c>
      <c r="H1038" s="223">
        <v>4.6800000000000001E-3</v>
      </c>
      <c r="I1038" s="56">
        <v>2.911E-2</v>
      </c>
      <c r="J1038" s="56">
        <v>1.47E-2</v>
      </c>
      <c r="K1038" s="268">
        <v>1.3799999999999999E-3</v>
      </c>
      <c r="L1038" s="56">
        <v>2.35E-2</v>
      </c>
      <c r="M1038" s="56">
        <v>0</v>
      </c>
      <c r="N1038" s="56">
        <v>0</v>
      </c>
      <c r="O1038" s="56">
        <v>1.1339999999999999E-2</v>
      </c>
      <c r="P1038" s="56">
        <v>5.4100000000000002E-2</v>
      </c>
      <c r="Q1038" s="56">
        <v>0.11031000000000001</v>
      </c>
      <c r="R1038" s="56">
        <v>3.5790000000000002E-2</v>
      </c>
      <c r="S1038" s="56">
        <v>0.10460000000000001</v>
      </c>
      <c r="T1038" s="56">
        <v>5.5419999999999997E-2</v>
      </c>
      <c r="U1038" s="56">
        <v>1.1140000000000001E-2</v>
      </c>
      <c r="V1038" s="56">
        <v>0</v>
      </c>
      <c r="W1038" s="266">
        <v>2.9999999999998084E-3</v>
      </c>
      <c r="X1038" s="56">
        <v>1.023E-2</v>
      </c>
      <c r="Y1038" s="56">
        <v>0</v>
      </c>
      <c r="Z1038" s="56">
        <v>0</v>
      </c>
      <c r="AA1038" s="56">
        <v>0</v>
      </c>
      <c r="AB1038" s="56">
        <v>0</v>
      </c>
      <c r="AC1038" s="56">
        <v>9.4999999999999998E-3</v>
      </c>
      <c r="AE1038" s="271">
        <f t="shared" si="49"/>
        <v>0.99999999999999989</v>
      </c>
      <c r="AG1038" s="192">
        <f t="shared" si="50"/>
        <v>0.3399899999999999</v>
      </c>
    </row>
    <row r="1039" spans="1:33" x14ac:dyDescent="0.25">
      <c r="A1039" s="1">
        <v>2018</v>
      </c>
      <c r="B1039" s="1" t="s">
        <v>26</v>
      </c>
      <c r="C1039" s="1" t="str">
        <f t="shared" si="48"/>
        <v>2018YTDefault</v>
      </c>
      <c r="D1039" s="56">
        <v>0.19330999999999998</v>
      </c>
      <c r="E1039" s="56">
        <v>0.11005000000000001</v>
      </c>
      <c r="F1039" s="56">
        <v>4.1959999999999997E-2</v>
      </c>
      <c r="G1039" s="56">
        <v>0.17588000000000001</v>
      </c>
      <c r="H1039" s="56">
        <v>4.6800000000000001E-3</v>
      </c>
      <c r="I1039" s="56">
        <v>2.911E-2</v>
      </c>
      <c r="J1039" s="56">
        <v>1.47E-2</v>
      </c>
      <c r="K1039" s="268">
        <v>1.3799999999999999E-3</v>
      </c>
      <c r="L1039" s="56">
        <v>2.35E-2</v>
      </c>
      <c r="M1039" s="56">
        <v>0</v>
      </c>
      <c r="N1039" s="56">
        <v>0</v>
      </c>
      <c r="O1039" s="56">
        <v>1.1339999999999999E-2</v>
      </c>
      <c r="P1039" s="56">
        <v>5.4100000000000002E-2</v>
      </c>
      <c r="Q1039" s="56">
        <v>0.11031000000000001</v>
      </c>
      <c r="R1039" s="56">
        <v>3.5790000000000002E-2</v>
      </c>
      <c r="S1039" s="56">
        <v>0.10460000000000001</v>
      </c>
      <c r="T1039" s="56">
        <v>5.5419999999999997E-2</v>
      </c>
      <c r="U1039" s="56">
        <v>1.1140000000000001E-2</v>
      </c>
      <c r="V1039" s="56">
        <v>0</v>
      </c>
      <c r="W1039" s="266">
        <v>2.9999999999998084E-3</v>
      </c>
      <c r="X1039" s="56">
        <v>1.023E-2</v>
      </c>
      <c r="Y1039" s="56">
        <v>0</v>
      </c>
      <c r="Z1039" s="56">
        <v>0</v>
      </c>
      <c r="AA1039" s="56">
        <v>0</v>
      </c>
      <c r="AB1039" s="56">
        <v>0</v>
      </c>
      <c r="AC1039" s="56">
        <v>9.4999999999999998E-3</v>
      </c>
      <c r="AE1039" s="271">
        <f t="shared" si="49"/>
        <v>0.99999999999999989</v>
      </c>
      <c r="AG1039" s="192">
        <f t="shared" si="50"/>
        <v>0.3399899999999999</v>
      </c>
    </row>
    <row r="1040" spans="1:33" x14ac:dyDescent="0.25">
      <c r="A1040" s="1">
        <v>2019</v>
      </c>
      <c r="B1040" s="1" t="s">
        <v>26</v>
      </c>
      <c r="C1040" s="1" t="str">
        <f t="shared" si="48"/>
        <v>2019YTDefault</v>
      </c>
      <c r="D1040" s="56">
        <v>0.19330999999999998</v>
      </c>
      <c r="E1040" s="56">
        <v>0.11005000000000001</v>
      </c>
      <c r="F1040" s="56">
        <v>4.1959999999999997E-2</v>
      </c>
      <c r="G1040" s="56">
        <v>0.17588000000000001</v>
      </c>
      <c r="H1040" s="56">
        <v>4.6800000000000001E-3</v>
      </c>
      <c r="I1040" s="56">
        <v>2.911E-2</v>
      </c>
      <c r="J1040" s="56">
        <v>1.47E-2</v>
      </c>
      <c r="K1040" s="268">
        <v>1.3799999999999999E-3</v>
      </c>
      <c r="L1040" s="56">
        <v>2.35E-2</v>
      </c>
      <c r="M1040" s="56">
        <v>0</v>
      </c>
      <c r="N1040" s="56">
        <v>0</v>
      </c>
      <c r="O1040" s="56">
        <v>1.1339999999999999E-2</v>
      </c>
      <c r="P1040" s="56">
        <v>5.4100000000000002E-2</v>
      </c>
      <c r="Q1040" s="56">
        <v>0.11031000000000001</v>
      </c>
      <c r="R1040" s="56">
        <v>3.5790000000000002E-2</v>
      </c>
      <c r="S1040" s="56">
        <v>0.10460000000000001</v>
      </c>
      <c r="T1040" s="56">
        <v>5.5419999999999997E-2</v>
      </c>
      <c r="U1040" s="56">
        <v>1.1140000000000001E-2</v>
      </c>
      <c r="V1040" s="56">
        <v>0</v>
      </c>
      <c r="W1040" s="266">
        <v>2.9999999999998084E-3</v>
      </c>
      <c r="X1040" s="56">
        <v>1.023E-2</v>
      </c>
      <c r="Y1040" s="56">
        <v>0</v>
      </c>
      <c r="Z1040" s="56">
        <v>0</v>
      </c>
      <c r="AA1040" s="56">
        <v>0</v>
      </c>
      <c r="AB1040" s="56">
        <v>0</v>
      </c>
      <c r="AC1040" s="56">
        <v>9.4999999999999998E-3</v>
      </c>
      <c r="AE1040" s="271">
        <f t="shared" si="49"/>
        <v>0.99999999999999989</v>
      </c>
      <c r="AG1040" s="192">
        <f t="shared" si="50"/>
        <v>0.3399899999999999</v>
      </c>
    </row>
    <row r="1041" spans="1:33" x14ac:dyDescent="0.25">
      <c r="A1041" s="1">
        <v>2020</v>
      </c>
      <c r="B1041" s="1" t="s">
        <v>26</v>
      </c>
      <c r="C1041" s="1" t="str">
        <f t="shared" si="48"/>
        <v>2020YTDefault</v>
      </c>
      <c r="D1041" s="56">
        <v>0.19330999999999998</v>
      </c>
      <c r="E1041" s="56">
        <v>0.11005000000000001</v>
      </c>
      <c r="F1041" s="56">
        <v>4.1959999999999997E-2</v>
      </c>
      <c r="G1041" s="56">
        <v>0.17588000000000001</v>
      </c>
      <c r="H1041" s="56">
        <v>4.6800000000000001E-3</v>
      </c>
      <c r="I1041" s="56">
        <v>2.911E-2</v>
      </c>
      <c r="J1041" s="56">
        <v>1.47E-2</v>
      </c>
      <c r="K1041" s="268">
        <v>1.3799999999999999E-3</v>
      </c>
      <c r="L1041" s="56">
        <v>2.35E-2</v>
      </c>
      <c r="M1041" s="56">
        <v>0</v>
      </c>
      <c r="N1041" s="56">
        <v>0</v>
      </c>
      <c r="O1041" s="56">
        <v>1.1339999999999999E-2</v>
      </c>
      <c r="P1041" s="56">
        <v>5.4100000000000002E-2</v>
      </c>
      <c r="Q1041" s="56">
        <v>0.11031000000000001</v>
      </c>
      <c r="R1041" s="56">
        <v>3.5790000000000002E-2</v>
      </c>
      <c r="S1041" s="56">
        <v>0.10460000000000001</v>
      </c>
      <c r="T1041" s="56">
        <v>5.5419999999999997E-2</v>
      </c>
      <c r="U1041" s="56">
        <v>1.1140000000000001E-2</v>
      </c>
      <c r="V1041" s="56">
        <v>0</v>
      </c>
      <c r="W1041" s="266">
        <v>2.9999999999998084E-3</v>
      </c>
      <c r="X1041" s="56">
        <v>1.023E-2</v>
      </c>
      <c r="Y1041" s="56">
        <v>0</v>
      </c>
      <c r="Z1041" s="56">
        <v>0</v>
      </c>
      <c r="AA1041" s="56">
        <v>0</v>
      </c>
      <c r="AB1041" s="56">
        <v>0</v>
      </c>
      <c r="AC1041" s="56">
        <v>9.4999999999999998E-3</v>
      </c>
      <c r="AE1041" s="271">
        <f t="shared" si="49"/>
        <v>0.99999999999999989</v>
      </c>
      <c r="AG1041" s="192">
        <f t="shared" si="50"/>
        <v>0.3399899999999999</v>
      </c>
    </row>
    <row r="1042" spans="1:33" x14ac:dyDescent="0.25">
      <c r="A1042" s="1">
        <v>2021</v>
      </c>
      <c r="B1042" s="1" t="s">
        <v>14</v>
      </c>
      <c r="C1042" s="1" t="str">
        <f t="shared" si="48"/>
        <v>2021ABDefault</v>
      </c>
      <c r="D1042" s="56">
        <v>0.21529000000000001</v>
      </c>
      <c r="E1042" s="56">
        <v>9.8049999999999998E-2</v>
      </c>
      <c r="F1042" s="56">
        <v>8.3279999999999993E-2</v>
      </c>
      <c r="G1042" s="56">
        <v>9.3550000000000008E-2</v>
      </c>
      <c r="H1042" s="56">
        <v>3.3700000000000001E-2</v>
      </c>
      <c r="I1042" s="56">
        <v>4.8250000000000001E-2</v>
      </c>
      <c r="J1042" s="56">
        <v>2.4620000000000003E-2</v>
      </c>
      <c r="K1042" s="268">
        <v>1.025E-2</v>
      </c>
      <c r="L1042" s="56">
        <v>3.7690000000000001E-2</v>
      </c>
      <c r="M1042" s="56">
        <v>0</v>
      </c>
      <c r="N1042" s="56">
        <v>0</v>
      </c>
      <c r="O1042" s="56">
        <v>2.1579999999999998E-2</v>
      </c>
      <c r="P1042" s="56">
        <v>2.6169999999999999E-2</v>
      </c>
      <c r="Q1042" s="56">
        <v>5.7800000000000004E-2</v>
      </c>
      <c r="R1042" s="56">
        <v>1.2629999999999999E-2</v>
      </c>
      <c r="S1042" s="56">
        <v>0.16083999999999998</v>
      </c>
      <c r="T1042" s="56">
        <v>3.8220000000000004E-2</v>
      </c>
      <c r="U1042" s="56">
        <v>1.9769999999999999E-2</v>
      </c>
      <c r="V1042" s="56">
        <v>0</v>
      </c>
      <c r="W1042" s="266">
        <v>1.1100000000000484E-3</v>
      </c>
      <c r="X1042" s="56">
        <v>9.3500000000000007E-3</v>
      </c>
      <c r="Y1042" s="56">
        <v>0</v>
      </c>
      <c r="Z1042" s="56">
        <v>0</v>
      </c>
      <c r="AA1042" s="56">
        <v>0</v>
      </c>
      <c r="AB1042" s="56">
        <v>0</v>
      </c>
      <c r="AC1042" s="56">
        <v>7.8500000000000011E-3</v>
      </c>
      <c r="AE1042" s="271">
        <f t="shared" si="49"/>
        <v>1</v>
      </c>
      <c r="AG1042" s="192">
        <f t="shared" si="50"/>
        <v>0.30757000000000012</v>
      </c>
    </row>
    <row r="1043" spans="1:33" x14ac:dyDescent="0.25">
      <c r="A1043" s="1">
        <v>2022</v>
      </c>
      <c r="B1043" s="1" t="s">
        <v>14</v>
      </c>
      <c r="C1043" s="1" t="str">
        <f t="shared" si="48"/>
        <v>2022ABDefault</v>
      </c>
      <c r="D1043" s="56">
        <v>0.21529000000000001</v>
      </c>
      <c r="E1043" s="56">
        <v>9.8049999999999998E-2</v>
      </c>
      <c r="F1043" s="56">
        <v>8.3279999999999993E-2</v>
      </c>
      <c r="G1043" s="56">
        <v>9.3550000000000008E-2</v>
      </c>
      <c r="H1043" s="56">
        <v>3.3700000000000001E-2</v>
      </c>
      <c r="I1043" s="56">
        <v>4.8250000000000001E-2</v>
      </c>
      <c r="J1043" s="56">
        <v>2.4620000000000003E-2</v>
      </c>
      <c r="K1043" s="268">
        <v>1.025E-2</v>
      </c>
      <c r="L1043" s="56">
        <v>3.7690000000000001E-2</v>
      </c>
      <c r="M1043" s="56">
        <v>0</v>
      </c>
      <c r="N1043" s="56">
        <v>0</v>
      </c>
      <c r="O1043" s="56">
        <v>2.1579999999999998E-2</v>
      </c>
      <c r="P1043" s="56">
        <v>2.6169999999999999E-2</v>
      </c>
      <c r="Q1043" s="56">
        <v>5.7800000000000004E-2</v>
      </c>
      <c r="R1043" s="56">
        <v>1.2629999999999999E-2</v>
      </c>
      <c r="S1043" s="56">
        <v>0.16083999999999998</v>
      </c>
      <c r="T1043" s="56">
        <v>3.8220000000000004E-2</v>
      </c>
      <c r="U1043" s="56">
        <v>1.9769999999999999E-2</v>
      </c>
      <c r="V1043" s="56">
        <v>0</v>
      </c>
      <c r="W1043" s="266">
        <v>1.1100000000000484E-3</v>
      </c>
      <c r="X1043" s="56">
        <v>9.3500000000000007E-3</v>
      </c>
      <c r="Y1043" s="56">
        <v>0</v>
      </c>
      <c r="Z1043" s="56">
        <v>0</v>
      </c>
      <c r="AA1043" s="56">
        <v>0</v>
      </c>
      <c r="AB1043" s="56">
        <v>0</v>
      </c>
      <c r="AC1043" s="56">
        <v>7.8500000000000011E-3</v>
      </c>
      <c r="AE1043" s="271">
        <f t="shared" si="49"/>
        <v>1</v>
      </c>
      <c r="AG1043" s="192">
        <f t="shared" si="50"/>
        <v>0.30757000000000012</v>
      </c>
    </row>
    <row r="1044" spans="1:33" x14ac:dyDescent="0.25">
      <c r="A1044" s="1">
        <v>2023</v>
      </c>
      <c r="B1044" s="1" t="s">
        <v>14</v>
      </c>
      <c r="C1044" s="1" t="str">
        <f t="shared" si="48"/>
        <v>2023ABDefault</v>
      </c>
      <c r="D1044" s="268">
        <v>0.21529000000000001</v>
      </c>
      <c r="E1044" s="268">
        <v>9.8049999999999998E-2</v>
      </c>
      <c r="F1044" s="268">
        <v>8.3279999999999993E-2</v>
      </c>
      <c r="G1044" s="268">
        <v>9.3550000000000008E-2</v>
      </c>
      <c r="H1044" s="268">
        <v>3.3700000000000001E-2</v>
      </c>
      <c r="I1044" s="268">
        <v>4.8250000000000001E-2</v>
      </c>
      <c r="J1044" s="268">
        <v>2.4620000000000003E-2</v>
      </c>
      <c r="K1044" s="268">
        <v>1.025E-2</v>
      </c>
      <c r="L1044" s="268">
        <v>3.7690000000000001E-2</v>
      </c>
      <c r="M1044" s="266">
        <v>0</v>
      </c>
      <c r="N1044" s="266">
        <v>0</v>
      </c>
      <c r="O1044" s="268">
        <v>2.1579999999999998E-2</v>
      </c>
      <c r="P1044" s="268">
        <v>2.6169999999999999E-2</v>
      </c>
      <c r="Q1044" s="268">
        <v>5.7800000000000004E-2</v>
      </c>
      <c r="R1044" s="268">
        <v>1.2629999999999999E-2</v>
      </c>
      <c r="S1044" s="268">
        <v>0.16083999999999998</v>
      </c>
      <c r="T1044" s="268">
        <v>3.8220000000000004E-2</v>
      </c>
      <c r="U1044" s="268">
        <v>1.9769999999999999E-2</v>
      </c>
      <c r="V1044" s="266">
        <v>0</v>
      </c>
      <c r="W1044" s="266">
        <v>1.1100000000000484E-3</v>
      </c>
      <c r="X1044" s="268">
        <v>9.3500000000000007E-3</v>
      </c>
      <c r="Y1044" s="268">
        <v>0</v>
      </c>
      <c r="Z1044" s="268">
        <v>0</v>
      </c>
      <c r="AA1044" s="268">
        <v>0</v>
      </c>
      <c r="AB1044" s="268">
        <v>0</v>
      </c>
      <c r="AC1044" s="268">
        <v>7.8500000000000011E-3</v>
      </c>
      <c r="AE1044" s="271">
        <f t="shared" si="49"/>
        <v>1</v>
      </c>
      <c r="AG1044" s="192">
        <f t="shared" si="50"/>
        <v>0.30757000000000012</v>
      </c>
    </row>
    <row r="1045" spans="1:33" x14ac:dyDescent="0.25">
      <c r="A1045" s="1">
        <v>2024</v>
      </c>
      <c r="B1045" s="1" t="s">
        <v>14</v>
      </c>
      <c r="C1045" s="1" t="str">
        <f t="shared" si="48"/>
        <v>2024ABDefault</v>
      </c>
      <c r="D1045" s="56">
        <v>0.21529000000000001</v>
      </c>
      <c r="E1045" s="56">
        <v>9.8049999999999998E-2</v>
      </c>
      <c r="F1045" s="56">
        <v>8.3279999999999993E-2</v>
      </c>
      <c r="G1045" s="56">
        <v>9.3550000000000008E-2</v>
      </c>
      <c r="H1045" s="56">
        <v>3.3700000000000001E-2</v>
      </c>
      <c r="I1045" s="56">
        <v>4.8250000000000001E-2</v>
      </c>
      <c r="J1045" s="56">
        <v>2.4620000000000003E-2</v>
      </c>
      <c r="K1045" s="268">
        <v>1.025E-2</v>
      </c>
      <c r="L1045" s="56">
        <v>3.7690000000000001E-2</v>
      </c>
      <c r="M1045" s="56">
        <v>0</v>
      </c>
      <c r="N1045" s="56">
        <v>0</v>
      </c>
      <c r="O1045" s="56">
        <v>2.1579999999999998E-2</v>
      </c>
      <c r="P1045" s="56">
        <v>2.6169999999999999E-2</v>
      </c>
      <c r="Q1045" s="56">
        <v>5.7800000000000004E-2</v>
      </c>
      <c r="R1045" s="56">
        <v>1.2629999999999999E-2</v>
      </c>
      <c r="S1045" s="56">
        <v>0.16083999999999998</v>
      </c>
      <c r="T1045" s="56">
        <v>3.8220000000000004E-2</v>
      </c>
      <c r="U1045" s="56">
        <v>1.9769999999999999E-2</v>
      </c>
      <c r="V1045" s="56">
        <v>0</v>
      </c>
      <c r="W1045" s="266">
        <v>1.1100000000000484E-3</v>
      </c>
      <c r="X1045" s="56">
        <v>9.3500000000000007E-3</v>
      </c>
      <c r="Y1045" s="56">
        <v>0</v>
      </c>
      <c r="Z1045" s="56">
        <v>0</v>
      </c>
      <c r="AA1045" s="56">
        <v>0</v>
      </c>
      <c r="AB1045" s="56">
        <v>0</v>
      </c>
      <c r="AC1045" s="56">
        <v>7.8500000000000011E-3</v>
      </c>
      <c r="AE1045" s="271">
        <f t="shared" si="49"/>
        <v>1</v>
      </c>
      <c r="AG1045" s="192">
        <f t="shared" si="50"/>
        <v>0.30757000000000012</v>
      </c>
    </row>
    <row r="1046" spans="1:33" x14ac:dyDescent="0.25">
      <c r="A1046" s="1">
        <v>2021</v>
      </c>
      <c r="B1046" s="1" t="s">
        <v>15</v>
      </c>
      <c r="C1046" s="1" t="str">
        <f t="shared" si="48"/>
        <v>2021BCDefault</v>
      </c>
      <c r="D1046" s="56">
        <v>0.16427</v>
      </c>
      <c r="E1046" s="56">
        <v>9.4719999999999999E-2</v>
      </c>
      <c r="F1046" s="56">
        <v>5.2039999999999996E-2</v>
      </c>
      <c r="G1046" s="56">
        <v>0.15242</v>
      </c>
      <c r="H1046" s="56">
        <v>3.1620000000000002E-2</v>
      </c>
      <c r="I1046" s="56">
        <v>3.771E-2</v>
      </c>
      <c r="J1046" s="56">
        <v>2.8650000000000002E-2</v>
      </c>
      <c r="K1046" s="268">
        <v>7.45E-3</v>
      </c>
      <c r="L1046" s="56">
        <v>4.2430000000000002E-2</v>
      </c>
      <c r="M1046" s="56">
        <v>0</v>
      </c>
      <c r="N1046" s="56">
        <v>0</v>
      </c>
      <c r="O1046" s="56">
        <v>1.0240000000000001E-2</v>
      </c>
      <c r="P1046" s="56">
        <v>1.1890000000000001E-2</v>
      </c>
      <c r="Q1046" s="56">
        <v>0.13436999999999999</v>
      </c>
      <c r="R1046" s="56">
        <v>1.695E-2</v>
      </c>
      <c r="S1046" s="56">
        <v>0.12046</v>
      </c>
      <c r="T1046" s="56">
        <v>3.449E-2</v>
      </c>
      <c r="U1046" s="56">
        <v>1.8530000000000001E-2</v>
      </c>
      <c r="V1046" s="56">
        <v>0</v>
      </c>
      <c r="W1046" s="266">
        <v>8.7200000000001304E-3</v>
      </c>
      <c r="X1046" s="56">
        <v>1.5140000000000001E-2</v>
      </c>
      <c r="Y1046" s="56">
        <v>0</v>
      </c>
      <c r="Z1046" s="56">
        <v>0</v>
      </c>
      <c r="AA1046" s="56">
        <v>0</v>
      </c>
      <c r="AB1046" s="56">
        <v>0</v>
      </c>
      <c r="AC1046" s="56">
        <v>1.7899999999999999E-2</v>
      </c>
      <c r="AE1046" s="271">
        <f t="shared" si="49"/>
        <v>1</v>
      </c>
      <c r="AG1046" s="192">
        <f t="shared" si="50"/>
        <v>0.36656000000000011</v>
      </c>
    </row>
    <row r="1047" spans="1:33" x14ac:dyDescent="0.25">
      <c r="A1047" s="1">
        <v>2022</v>
      </c>
      <c r="B1047" s="1" t="s">
        <v>15</v>
      </c>
      <c r="C1047" s="1" t="str">
        <f t="shared" si="48"/>
        <v>2022BCDefault</v>
      </c>
      <c r="D1047" s="56">
        <v>0.16427</v>
      </c>
      <c r="E1047" s="56">
        <v>9.4719999999999999E-2</v>
      </c>
      <c r="F1047" s="56">
        <v>5.2039999999999996E-2</v>
      </c>
      <c r="G1047" s="56">
        <v>0.15242</v>
      </c>
      <c r="H1047" s="56">
        <v>3.1620000000000002E-2</v>
      </c>
      <c r="I1047" s="56">
        <v>3.771E-2</v>
      </c>
      <c r="J1047" s="56">
        <v>2.8650000000000002E-2</v>
      </c>
      <c r="K1047" s="268">
        <v>7.45E-3</v>
      </c>
      <c r="L1047" s="56">
        <v>4.2430000000000002E-2</v>
      </c>
      <c r="M1047" s="56">
        <v>0</v>
      </c>
      <c r="N1047" s="56">
        <v>0</v>
      </c>
      <c r="O1047" s="56">
        <v>1.0240000000000001E-2</v>
      </c>
      <c r="P1047" s="56">
        <v>1.1890000000000001E-2</v>
      </c>
      <c r="Q1047" s="56">
        <v>0.13436999999999999</v>
      </c>
      <c r="R1047" s="56">
        <v>1.695E-2</v>
      </c>
      <c r="S1047" s="56">
        <v>0.12046</v>
      </c>
      <c r="T1047" s="56">
        <v>3.449E-2</v>
      </c>
      <c r="U1047" s="56">
        <v>1.8530000000000001E-2</v>
      </c>
      <c r="V1047" s="56">
        <v>0</v>
      </c>
      <c r="W1047" s="266">
        <v>8.7200000000001304E-3</v>
      </c>
      <c r="X1047" s="56">
        <v>1.5140000000000001E-2</v>
      </c>
      <c r="Y1047" s="56">
        <v>0</v>
      </c>
      <c r="Z1047" s="56">
        <v>0</v>
      </c>
      <c r="AA1047" s="56">
        <v>0</v>
      </c>
      <c r="AB1047" s="56">
        <v>0</v>
      </c>
      <c r="AC1047" s="56">
        <v>1.7899999999999999E-2</v>
      </c>
      <c r="AE1047" s="271">
        <f t="shared" si="49"/>
        <v>1</v>
      </c>
      <c r="AG1047" s="192">
        <f t="shared" si="50"/>
        <v>0.36656000000000011</v>
      </c>
    </row>
    <row r="1048" spans="1:33" x14ac:dyDescent="0.25">
      <c r="A1048" s="1">
        <v>2023</v>
      </c>
      <c r="B1048" s="1" t="s">
        <v>15</v>
      </c>
      <c r="C1048" s="1" t="str">
        <f t="shared" si="48"/>
        <v>2023BCDefault</v>
      </c>
      <c r="D1048" s="266">
        <v>0.16427</v>
      </c>
      <c r="E1048" s="266">
        <v>9.4719999999999999E-2</v>
      </c>
      <c r="F1048" s="266">
        <v>5.2039999999999996E-2</v>
      </c>
      <c r="G1048" s="266">
        <v>0.15242</v>
      </c>
      <c r="H1048" s="266">
        <v>3.1620000000000002E-2</v>
      </c>
      <c r="I1048" s="266">
        <v>3.771E-2</v>
      </c>
      <c r="J1048" s="266">
        <v>2.8650000000000002E-2</v>
      </c>
      <c r="K1048" s="268">
        <v>7.45E-3</v>
      </c>
      <c r="L1048" s="266">
        <v>4.2430000000000002E-2</v>
      </c>
      <c r="M1048" s="266">
        <v>0</v>
      </c>
      <c r="N1048" s="266">
        <v>0</v>
      </c>
      <c r="O1048" s="266">
        <v>1.0240000000000001E-2</v>
      </c>
      <c r="P1048" s="266">
        <v>1.1890000000000001E-2</v>
      </c>
      <c r="Q1048" s="266">
        <v>0.13436999999999999</v>
      </c>
      <c r="R1048" s="266">
        <v>1.695E-2</v>
      </c>
      <c r="S1048" s="266">
        <v>0.12046</v>
      </c>
      <c r="T1048" s="266">
        <v>3.449E-2</v>
      </c>
      <c r="U1048" s="266">
        <v>1.8530000000000001E-2</v>
      </c>
      <c r="V1048" s="266">
        <v>0</v>
      </c>
      <c r="W1048" s="266">
        <v>8.7200000000001304E-3</v>
      </c>
      <c r="X1048" s="266">
        <v>1.5140000000000001E-2</v>
      </c>
      <c r="Y1048" s="266">
        <v>0</v>
      </c>
      <c r="Z1048" s="266">
        <v>0</v>
      </c>
      <c r="AA1048" s="266">
        <v>0</v>
      </c>
      <c r="AB1048" s="266">
        <v>0</v>
      </c>
      <c r="AC1048" s="266">
        <v>1.7899999999999999E-2</v>
      </c>
      <c r="AE1048" s="271">
        <f t="shared" si="49"/>
        <v>1</v>
      </c>
      <c r="AG1048" s="192">
        <f t="shared" si="50"/>
        <v>0.36656000000000011</v>
      </c>
    </row>
    <row r="1049" spans="1:33" x14ac:dyDescent="0.25">
      <c r="A1049" s="1">
        <v>2024</v>
      </c>
      <c r="B1049" s="1" t="s">
        <v>15</v>
      </c>
      <c r="C1049" s="1" t="str">
        <f t="shared" si="48"/>
        <v>2024BCDefault</v>
      </c>
      <c r="D1049" s="56">
        <v>0.16427</v>
      </c>
      <c r="E1049" s="56">
        <v>9.4719999999999999E-2</v>
      </c>
      <c r="F1049" s="56">
        <v>5.2039999999999996E-2</v>
      </c>
      <c r="G1049" s="56">
        <v>0.15242</v>
      </c>
      <c r="H1049" s="56">
        <v>3.1620000000000002E-2</v>
      </c>
      <c r="I1049" s="56">
        <v>3.771E-2</v>
      </c>
      <c r="J1049" s="56">
        <v>2.8650000000000002E-2</v>
      </c>
      <c r="K1049" s="268">
        <v>7.45E-3</v>
      </c>
      <c r="L1049" s="56">
        <v>4.2430000000000002E-2</v>
      </c>
      <c r="M1049" s="56">
        <v>0</v>
      </c>
      <c r="N1049" s="56">
        <v>0</v>
      </c>
      <c r="O1049" s="56">
        <v>1.0240000000000001E-2</v>
      </c>
      <c r="P1049" s="56">
        <v>1.1890000000000001E-2</v>
      </c>
      <c r="Q1049" s="56">
        <v>0.13436999999999999</v>
      </c>
      <c r="R1049" s="56">
        <v>1.695E-2</v>
      </c>
      <c r="S1049" s="56">
        <v>0.12046</v>
      </c>
      <c r="T1049" s="56">
        <v>3.449E-2</v>
      </c>
      <c r="U1049" s="56">
        <v>1.8530000000000001E-2</v>
      </c>
      <c r="V1049" s="56">
        <v>0</v>
      </c>
      <c r="W1049" s="266">
        <v>8.7200000000001304E-3</v>
      </c>
      <c r="X1049" s="56">
        <v>1.5140000000000001E-2</v>
      </c>
      <c r="Y1049" s="56">
        <v>0</v>
      </c>
      <c r="Z1049" s="56">
        <v>0</v>
      </c>
      <c r="AA1049" s="56">
        <v>0</v>
      </c>
      <c r="AB1049" s="56">
        <v>0</v>
      </c>
      <c r="AC1049" s="56">
        <v>1.7899999999999999E-2</v>
      </c>
      <c r="AE1049" s="271">
        <f t="shared" si="49"/>
        <v>1</v>
      </c>
      <c r="AG1049" s="192">
        <f t="shared" si="50"/>
        <v>0.36656000000000011</v>
      </c>
    </row>
    <row r="1050" spans="1:33" x14ac:dyDescent="0.25">
      <c r="A1050" s="1">
        <v>2021</v>
      </c>
      <c r="B1050" s="1" t="s">
        <v>17</v>
      </c>
      <c r="C1050" s="1" t="str">
        <f t="shared" si="48"/>
        <v>2021MBDefault</v>
      </c>
      <c r="D1050" s="56">
        <v>0.27022999999999997</v>
      </c>
      <c r="E1050" s="56">
        <v>8.7230000000000002E-2</v>
      </c>
      <c r="F1050" s="56">
        <v>9.955E-2</v>
      </c>
      <c r="G1050" s="56">
        <v>2.1110000000000004E-2</v>
      </c>
      <c r="H1050" s="56">
        <v>5.9150000000000001E-2</v>
      </c>
      <c r="I1050" s="56">
        <v>5.0560000000000001E-2</v>
      </c>
      <c r="J1050" s="56">
        <v>5.3559999999999997E-2</v>
      </c>
      <c r="K1050" s="268">
        <v>8.3199999999999993E-3</v>
      </c>
      <c r="L1050" s="56">
        <v>2.6589999999999999E-2</v>
      </c>
      <c r="M1050" s="56">
        <v>0</v>
      </c>
      <c r="N1050" s="56">
        <v>0</v>
      </c>
      <c r="O1050" s="56">
        <v>1.094E-2</v>
      </c>
      <c r="P1050" s="56">
        <v>3.746E-2</v>
      </c>
      <c r="Q1050" s="56">
        <v>6.9029999999999994E-2</v>
      </c>
      <c r="R1050" s="56">
        <v>5.3700000000000006E-3</v>
      </c>
      <c r="S1050" s="56">
        <v>0.11358</v>
      </c>
      <c r="T1050" s="56">
        <v>3.0970000000000001E-2</v>
      </c>
      <c r="U1050" s="56">
        <v>4.0819999999999995E-2</v>
      </c>
      <c r="V1050" s="56">
        <v>0</v>
      </c>
      <c r="W1050" s="266">
        <v>5.2399999999998229E-3</v>
      </c>
      <c r="X1050" s="56">
        <v>3.3700000000000002E-3</v>
      </c>
      <c r="Y1050" s="56">
        <v>0</v>
      </c>
      <c r="Z1050" s="56">
        <v>0</v>
      </c>
      <c r="AA1050" s="56">
        <v>0</v>
      </c>
      <c r="AB1050" s="56">
        <v>0</v>
      </c>
      <c r="AC1050" s="56">
        <v>6.9199999999999991E-3</v>
      </c>
      <c r="AE1050" s="271">
        <f t="shared" si="49"/>
        <v>1</v>
      </c>
      <c r="AG1050" s="192">
        <f t="shared" si="50"/>
        <v>0.27529999999999971</v>
      </c>
    </row>
    <row r="1051" spans="1:33" x14ac:dyDescent="0.25">
      <c r="A1051" s="1">
        <v>2022</v>
      </c>
      <c r="B1051" s="1" t="s">
        <v>17</v>
      </c>
      <c r="C1051" s="1" t="str">
        <f t="shared" si="48"/>
        <v>2022MBDefault</v>
      </c>
      <c r="D1051" s="56">
        <v>0.27022999999999997</v>
      </c>
      <c r="E1051" s="56">
        <v>8.7230000000000002E-2</v>
      </c>
      <c r="F1051" s="56">
        <v>9.955E-2</v>
      </c>
      <c r="G1051" s="56">
        <v>2.1110000000000004E-2</v>
      </c>
      <c r="H1051" s="56">
        <v>5.9150000000000001E-2</v>
      </c>
      <c r="I1051" s="56">
        <v>5.0560000000000001E-2</v>
      </c>
      <c r="J1051" s="56">
        <v>5.3559999999999997E-2</v>
      </c>
      <c r="K1051" s="268">
        <v>8.3199999999999993E-3</v>
      </c>
      <c r="L1051" s="56">
        <v>2.6589999999999999E-2</v>
      </c>
      <c r="M1051" s="56">
        <v>0</v>
      </c>
      <c r="N1051" s="56">
        <v>0</v>
      </c>
      <c r="O1051" s="56">
        <v>1.094E-2</v>
      </c>
      <c r="P1051" s="56">
        <v>3.746E-2</v>
      </c>
      <c r="Q1051" s="56">
        <v>6.9029999999999994E-2</v>
      </c>
      <c r="R1051" s="56">
        <v>5.3700000000000006E-3</v>
      </c>
      <c r="S1051" s="56">
        <v>0.11358</v>
      </c>
      <c r="T1051" s="56">
        <v>3.0970000000000001E-2</v>
      </c>
      <c r="U1051" s="56">
        <v>4.0819999999999995E-2</v>
      </c>
      <c r="V1051" s="56">
        <v>0</v>
      </c>
      <c r="W1051" s="266">
        <v>5.2399999999998229E-3</v>
      </c>
      <c r="X1051" s="56">
        <v>3.3700000000000002E-3</v>
      </c>
      <c r="Y1051" s="56">
        <v>0</v>
      </c>
      <c r="Z1051" s="56">
        <v>0</v>
      </c>
      <c r="AA1051" s="56">
        <v>0</v>
      </c>
      <c r="AB1051" s="56">
        <v>0</v>
      </c>
      <c r="AC1051" s="56">
        <v>6.9199999999999991E-3</v>
      </c>
      <c r="AE1051" s="271">
        <f t="shared" si="49"/>
        <v>1</v>
      </c>
      <c r="AG1051" s="192">
        <f t="shared" si="50"/>
        <v>0.27529999999999971</v>
      </c>
    </row>
    <row r="1052" spans="1:33" x14ac:dyDescent="0.25">
      <c r="A1052" s="1">
        <v>2023</v>
      </c>
      <c r="B1052" s="1" t="s">
        <v>17</v>
      </c>
      <c r="C1052" s="1" t="str">
        <f t="shared" si="48"/>
        <v>2023MBDefault</v>
      </c>
      <c r="D1052" s="266">
        <v>0.27022999999999997</v>
      </c>
      <c r="E1052" s="266">
        <v>8.7230000000000002E-2</v>
      </c>
      <c r="F1052" s="266">
        <v>9.955E-2</v>
      </c>
      <c r="G1052" s="266">
        <v>2.1110000000000004E-2</v>
      </c>
      <c r="H1052" s="266">
        <v>5.9150000000000001E-2</v>
      </c>
      <c r="I1052" s="266">
        <v>5.0560000000000001E-2</v>
      </c>
      <c r="J1052" s="266">
        <v>5.3559999999999997E-2</v>
      </c>
      <c r="K1052" s="268">
        <v>8.3199999999999993E-3</v>
      </c>
      <c r="L1052" s="266">
        <v>2.6589999999999999E-2</v>
      </c>
      <c r="M1052" s="266">
        <v>0</v>
      </c>
      <c r="N1052" s="266">
        <v>0</v>
      </c>
      <c r="O1052" s="266">
        <v>1.094E-2</v>
      </c>
      <c r="P1052" s="266">
        <v>3.746E-2</v>
      </c>
      <c r="Q1052" s="266">
        <v>6.9029999999999994E-2</v>
      </c>
      <c r="R1052" s="266">
        <v>5.3700000000000006E-3</v>
      </c>
      <c r="S1052" s="266">
        <v>0.11358</v>
      </c>
      <c r="T1052" s="266">
        <v>3.0970000000000001E-2</v>
      </c>
      <c r="U1052" s="266">
        <v>4.0819999999999995E-2</v>
      </c>
      <c r="V1052" s="266">
        <v>0</v>
      </c>
      <c r="W1052" s="266">
        <v>5.2399999999998229E-3</v>
      </c>
      <c r="X1052" s="266">
        <v>3.3700000000000002E-3</v>
      </c>
      <c r="Y1052" s="266">
        <v>0</v>
      </c>
      <c r="Z1052" s="266">
        <v>0</v>
      </c>
      <c r="AA1052" s="266">
        <v>0</v>
      </c>
      <c r="AB1052" s="266">
        <v>0</v>
      </c>
      <c r="AC1052" s="266">
        <v>6.9199999999999991E-3</v>
      </c>
      <c r="AE1052" s="271">
        <f t="shared" si="49"/>
        <v>1</v>
      </c>
      <c r="AG1052" s="192">
        <f t="shared" si="50"/>
        <v>0.27529999999999971</v>
      </c>
    </row>
    <row r="1053" spans="1:33" x14ac:dyDescent="0.25">
      <c r="A1053" s="1">
        <v>2024</v>
      </c>
      <c r="B1053" s="1" t="s">
        <v>17</v>
      </c>
      <c r="C1053" s="1" t="str">
        <f t="shared" si="48"/>
        <v>2024MBDefault</v>
      </c>
      <c r="D1053" s="56">
        <v>0.27022999999999997</v>
      </c>
      <c r="E1053" s="56">
        <v>8.7230000000000002E-2</v>
      </c>
      <c r="F1053" s="56">
        <v>9.955E-2</v>
      </c>
      <c r="G1053" s="56">
        <v>2.1110000000000004E-2</v>
      </c>
      <c r="H1053" s="56">
        <v>5.9150000000000001E-2</v>
      </c>
      <c r="I1053" s="56">
        <v>5.0560000000000001E-2</v>
      </c>
      <c r="J1053" s="56">
        <v>5.3559999999999997E-2</v>
      </c>
      <c r="K1053" s="268">
        <v>8.3199999999999993E-3</v>
      </c>
      <c r="L1053" s="56">
        <v>2.6589999999999999E-2</v>
      </c>
      <c r="M1053" s="56">
        <v>0</v>
      </c>
      <c r="N1053" s="56">
        <v>0</v>
      </c>
      <c r="O1053" s="56">
        <v>1.094E-2</v>
      </c>
      <c r="P1053" s="56">
        <v>3.746E-2</v>
      </c>
      <c r="Q1053" s="56">
        <v>6.9029999999999994E-2</v>
      </c>
      <c r="R1053" s="56">
        <v>5.3700000000000006E-3</v>
      </c>
      <c r="S1053" s="56">
        <v>0.11358</v>
      </c>
      <c r="T1053" s="56">
        <v>3.0970000000000001E-2</v>
      </c>
      <c r="U1053" s="56">
        <v>4.0819999999999995E-2</v>
      </c>
      <c r="V1053" s="56">
        <v>0</v>
      </c>
      <c r="W1053" s="266">
        <v>5.2399999999998229E-3</v>
      </c>
      <c r="X1053" s="56">
        <v>3.3700000000000002E-3</v>
      </c>
      <c r="Y1053" s="56">
        <v>0</v>
      </c>
      <c r="Z1053" s="56">
        <v>0</v>
      </c>
      <c r="AA1053" s="56">
        <v>0</v>
      </c>
      <c r="AB1053" s="56">
        <v>0</v>
      </c>
      <c r="AC1053" s="56">
        <v>6.9199999999999991E-3</v>
      </c>
      <c r="AE1053" s="271">
        <f t="shared" si="49"/>
        <v>1</v>
      </c>
      <c r="AG1053" s="192">
        <f t="shared" si="50"/>
        <v>0.27529999999999971</v>
      </c>
    </row>
    <row r="1054" spans="1:33" x14ac:dyDescent="0.25">
      <c r="A1054" s="1">
        <v>2021</v>
      </c>
      <c r="B1054" s="1" t="s">
        <v>20</v>
      </c>
      <c r="C1054" s="1" t="str">
        <f t="shared" si="48"/>
        <v>2021NBDefault</v>
      </c>
      <c r="D1054" s="56">
        <v>0.16844999999999999</v>
      </c>
      <c r="E1054" s="56">
        <v>0.1565</v>
      </c>
      <c r="F1054" s="56">
        <v>6.1580000000000003E-2</v>
      </c>
      <c r="G1054" s="56">
        <v>9.1430000000000011E-2</v>
      </c>
      <c r="H1054" s="56">
        <v>2.06E-2</v>
      </c>
      <c r="I1054" s="56">
        <v>3.594E-2</v>
      </c>
      <c r="J1054" s="56">
        <v>3.3259999999999998E-2</v>
      </c>
      <c r="K1054" s="268">
        <v>1.3010000000000001E-2</v>
      </c>
      <c r="L1054" s="56">
        <v>6.3730000000000009E-2</v>
      </c>
      <c r="M1054" s="56">
        <v>0</v>
      </c>
      <c r="N1054" s="56">
        <v>0</v>
      </c>
      <c r="O1054" s="56">
        <v>1.2239999999999999E-2</v>
      </c>
      <c r="P1054" s="56">
        <v>2.0129999999999999E-2</v>
      </c>
      <c r="Q1054" s="56">
        <v>6.8839999999999998E-2</v>
      </c>
      <c r="R1054" s="56">
        <v>5.2700000000000004E-3</v>
      </c>
      <c r="S1054" s="56">
        <v>0.13064999999999999</v>
      </c>
      <c r="T1054" s="56">
        <v>4.4000000000000004E-2</v>
      </c>
      <c r="U1054" s="56">
        <v>2.2240000000000003E-2</v>
      </c>
      <c r="V1054" s="56">
        <v>0</v>
      </c>
      <c r="W1054" s="266">
        <v>1.014000000000001E-2</v>
      </c>
      <c r="X1054" s="56">
        <v>1.3610000000000001E-2</v>
      </c>
      <c r="Y1054" s="56">
        <v>0</v>
      </c>
      <c r="Z1054" s="56">
        <v>0</v>
      </c>
      <c r="AA1054" s="56">
        <v>0</v>
      </c>
      <c r="AB1054" s="56">
        <v>0</v>
      </c>
      <c r="AC1054" s="56">
        <v>2.8380000000000002E-2</v>
      </c>
      <c r="AE1054" s="271">
        <f t="shared" si="49"/>
        <v>1</v>
      </c>
      <c r="AG1054" s="192">
        <f t="shared" si="50"/>
        <v>0.32313000000000008</v>
      </c>
    </row>
    <row r="1055" spans="1:33" x14ac:dyDescent="0.25">
      <c r="A1055" s="1">
        <v>2022</v>
      </c>
      <c r="B1055" s="1" t="s">
        <v>20</v>
      </c>
      <c r="C1055" s="1" t="str">
        <f t="shared" si="48"/>
        <v>2022NBDefault</v>
      </c>
      <c r="D1055" s="56">
        <v>0.16844999999999999</v>
      </c>
      <c r="E1055" s="56">
        <v>0.1565</v>
      </c>
      <c r="F1055" s="56">
        <v>6.1580000000000003E-2</v>
      </c>
      <c r="G1055" s="56">
        <v>9.1430000000000011E-2</v>
      </c>
      <c r="H1055" s="56">
        <v>2.06E-2</v>
      </c>
      <c r="I1055" s="56">
        <v>3.594E-2</v>
      </c>
      <c r="J1055" s="56">
        <v>3.3259999999999998E-2</v>
      </c>
      <c r="K1055" s="268">
        <v>1.3010000000000001E-2</v>
      </c>
      <c r="L1055" s="56">
        <v>6.3730000000000009E-2</v>
      </c>
      <c r="M1055" s="56">
        <v>0</v>
      </c>
      <c r="N1055" s="56">
        <v>0</v>
      </c>
      <c r="O1055" s="56">
        <v>1.2239999999999999E-2</v>
      </c>
      <c r="P1055" s="56">
        <v>2.0129999999999999E-2</v>
      </c>
      <c r="Q1055" s="56">
        <v>6.8839999999999998E-2</v>
      </c>
      <c r="R1055" s="56">
        <v>5.2700000000000004E-3</v>
      </c>
      <c r="S1055" s="56">
        <v>0.13064999999999999</v>
      </c>
      <c r="T1055" s="56">
        <v>4.4000000000000004E-2</v>
      </c>
      <c r="U1055" s="56">
        <v>2.2240000000000003E-2</v>
      </c>
      <c r="V1055" s="56">
        <v>0</v>
      </c>
      <c r="W1055" s="266">
        <v>1.014000000000001E-2</v>
      </c>
      <c r="X1055" s="56">
        <v>1.3610000000000001E-2</v>
      </c>
      <c r="Y1055" s="56">
        <v>0</v>
      </c>
      <c r="Z1055" s="56">
        <v>0</v>
      </c>
      <c r="AA1055" s="56">
        <v>0</v>
      </c>
      <c r="AB1055" s="56">
        <v>0</v>
      </c>
      <c r="AC1055" s="56">
        <v>2.8380000000000002E-2</v>
      </c>
      <c r="AE1055" s="271">
        <f t="shared" si="49"/>
        <v>1</v>
      </c>
      <c r="AG1055" s="192">
        <f t="shared" si="50"/>
        <v>0.32313000000000008</v>
      </c>
    </row>
    <row r="1056" spans="1:33" x14ac:dyDescent="0.25">
      <c r="A1056" s="1">
        <v>2023</v>
      </c>
      <c r="B1056" s="1" t="s">
        <v>20</v>
      </c>
      <c r="C1056" s="1" t="str">
        <f t="shared" si="48"/>
        <v>2023NBDefault</v>
      </c>
      <c r="D1056" s="266">
        <v>0.16844999999999999</v>
      </c>
      <c r="E1056" s="266">
        <v>0.1565</v>
      </c>
      <c r="F1056" s="266">
        <v>6.1580000000000003E-2</v>
      </c>
      <c r="G1056" s="266">
        <v>9.1430000000000011E-2</v>
      </c>
      <c r="H1056" s="266">
        <v>2.06E-2</v>
      </c>
      <c r="I1056" s="266">
        <v>3.594E-2</v>
      </c>
      <c r="J1056" s="266">
        <v>3.3259999999999998E-2</v>
      </c>
      <c r="K1056" s="268">
        <v>1.3010000000000001E-2</v>
      </c>
      <c r="L1056" s="266">
        <v>6.3730000000000009E-2</v>
      </c>
      <c r="M1056" s="266">
        <v>0</v>
      </c>
      <c r="N1056" s="266">
        <v>0</v>
      </c>
      <c r="O1056" s="266">
        <v>1.2239999999999999E-2</v>
      </c>
      <c r="P1056" s="266">
        <v>2.0129999999999999E-2</v>
      </c>
      <c r="Q1056" s="266">
        <v>6.8839999999999998E-2</v>
      </c>
      <c r="R1056" s="266">
        <v>5.2700000000000004E-3</v>
      </c>
      <c r="S1056" s="266">
        <v>0.13064999999999999</v>
      </c>
      <c r="T1056" s="266">
        <v>4.4000000000000004E-2</v>
      </c>
      <c r="U1056" s="266">
        <v>2.2240000000000003E-2</v>
      </c>
      <c r="V1056" s="266">
        <v>0</v>
      </c>
      <c r="W1056" s="266">
        <v>1.014000000000001E-2</v>
      </c>
      <c r="X1056" s="266">
        <v>1.3610000000000001E-2</v>
      </c>
      <c r="Y1056" s="266">
        <v>0</v>
      </c>
      <c r="Z1056" s="266">
        <v>0</v>
      </c>
      <c r="AA1056" s="266">
        <v>0</v>
      </c>
      <c r="AB1056" s="266">
        <v>0</v>
      </c>
      <c r="AC1056" s="266">
        <v>2.8380000000000002E-2</v>
      </c>
      <c r="AE1056" s="271">
        <f t="shared" si="49"/>
        <v>1</v>
      </c>
      <c r="AG1056" s="192">
        <f t="shared" si="50"/>
        <v>0.32313000000000008</v>
      </c>
    </row>
    <row r="1057" spans="1:33" x14ac:dyDescent="0.25">
      <c r="A1057" s="1">
        <v>2024</v>
      </c>
      <c r="B1057" s="1" t="s">
        <v>20</v>
      </c>
      <c r="C1057" s="1" t="str">
        <f t="shared" si="48"/>
        <v>2024NBDefault</v>
      </c>
      <c r="D1057" s="56">
        <v>0.16844999999999999</v>
      </c>
      <c r="E1057" s="56">
        <v>0.1565</v>
      </c>
      <c r="F1057" s="56">
        <v>6.1580000000000003E-2</v>
      </c>
      <c r="G1057" s="56">
        <v>9.1430000000000011E-2</v>
      </c>
      <c r="H1057" s="56">
        <v>2.06E-2</v>
      </c>
      <c r="I1057" s="56">
        <v>3.594E-2</v>
      </c>
      <c r="J1057" s="56">
        <v>3.3259999999999998E-2</v>
      </c>
      <c r="K1057" s="268">
        <v>1.3010000000000001E-2</v>
      </c>
      <c r="L1057" s="56">
        <v>6.3730000000000009E-2</v>
      </c>
      <c r="M1057" s="56">
        <v>0</v>
      </c>
      <c r="N1057" s="56">
        <v>0</v>
      </c>
      <c r="O1057" s="56">
        <v>1.2239999999999999E-2</v>
      </c>
      <c r="P1057" s="56">
        <v>2.0129999999999999E-2</v>
      </c>
      <c r="Q1057" s="56">
        <v>6.8839999999999998E-2</v>
      </c>
      <c r="R1057" s="56">
        <v>5.2700000000000004E-3</v>
      </c>
      <c r="S1057" s="56">
        <v>0.13064999999999999</v>
      </c>
      <c r="T1057" s="56">
        <v>4.4000000000000004E-2</v>
      </c>
      <c r="U1057" s="56">
        <v>2.2240000000000003E-2</v>
      </c>
      <c r="V1057" s="56">
        <v>0</v>
      </c>
      <c r="W1057" s="266">
        <v>1.014000000000001E-2</v>
      </c>
      <c r="X1057" s="56">
        <v>1.3610000000000001E-2</v>
      </c>
      <c r="Y1057" s="56">
        <v>0</v>
      </c>
      <c r="Z1057" s="56">
        <v>0</v>
      </c>
      <c r="AA1057" s="56">
        <v>0</v>
      </c>
      <c r="AB1057" s="56">
        <v>0</v>
      </c>
      <c r="AC1057" s="56">
        <v>2.8380000000000002E-2</v>
      </c>
      <c r="AE1057" s="271">
        <f t="shared" si="49"/>
        <v>1</v>
      </c>
      <c r="AG1057" s="192">
        <f t="shared" si="50"/>
        <v>0.32313000000000008</v>
      </c>
    </row>
    <row r="1058" spans="1:33" x14ac:dyDescent="0.25">
      <c r="A1058" s="1">
        <v>2021</v>
      </c>
      <c r="B1058" s="1" t="s">
        <v>21</v>
      </c>
      <c r="C1058" s="1" t="str">
        <f t="shared" si="48"/>
        <v>2021NLDefault</v>
      </c>
      <c r="D1058" s="56">
        <v>0.22664999999999999</v>
      </c>
      <c r="E1058" s="56">
        <v>0.12458999999999999</v>
      </c>
      <c r="F1058" s="56">
        <v>7.4319999999999997E-2</v>
      </c>
      <c r="G1058" s="56">
        <v>0.10769999999999999</v>
      </c>
      <c r="H1058" s="56">
        <v>6.4210000000000003E-2</v>
      </c>
      <c r="I1058" s="56">
        <v>2.479E-2</v>
      </c>
      <c r="J1058" s="56">
        <v>1.8550000000000001E-2</v>
      </c>
      <c r="K1058" s="268">
        <v>1.2189999999999999E-2</v>
      </c>
      <c r="L1058" s="56">
        <v>2.6009999999999998E-2</v>
      </c>
      <c r="M1058" s="56">
        <v>0</v>
      </c>
      <c r="N1058" s="56">
        <v>0</v>
      </c>
      <c r="O1058" s="56">
        <v>3.2200000000000002E-3</v>
      </c>
      <c r="P1058" s="56">
        <v>1.7989999999999999E-2</v>
      </c>
      <c r="Q1058" s="56">
        <v>9.6379999999999993E-2</v>
      </c>
      <c r="R1058" s="56">
        <v>9.92E-3</v>
      </c>
      <c r="S1058" s="56">
        <v>9.9629999999999996E-2</v>
      </c>
      <c r="T1058" s="56">
        <v>3.3319999999999995E-2</v>
      </c>
      <c r="U1058" s="56">
        <v>2.2530000000000001E-2</v>
      </c>
      <c r="V1058" s="56">
        <v>0</v>
      </c>
      <c r="W1058" s="266">
        <v>7.9600000000000365E-3</v>
      </c>
      <c r="X1058" s="56">
        <v>8.1599999999999989E-3</v>
      </c>
      <c r="Y1058" s="56">
        <v>0</v>
      </c>
      <c r="Z1058" s="56">
        <v>0</v>
      </c>
      <c r="AA1058" s="56">
        <v>0</v>
      </c>
      <c r="AB1058" s="56">
        <v>0</v>
      </c>
      <c r="AC1058" s="56">
        <v>2.188E-2</v>
      </c>
      <c r="AE1058" s="271">
        <f t="shared" si="49"/>
        <v>1</v>
      </c>
      <c r="AG1058" s="192">
        <f t="shared" si="50"/>
        <v>0.29978000000000005</v>
      </c>
    </row>
    <row r="1059" spans="1:33" x14ac:dyDescent="0.25">
      <c r="A1059" s="1">
        <v>2022</v>
      </c>
      <c r="B1059" s="1" t="s">
        <v>21</v>
      </c>
      <c r="C1059" s="1" t="str">
        <f t="shared" si="48"/>
        <v>2022NLDefault</v>
      </c>
      <c r="D1059" s="56">
        <v>0.22664999999999999</v>
      </c>
      <c r="E1059" s="56">
        <v>0.12458999999999999</v>
      </c>
      <c r="F1059" s="56">
        <v>7.4319999999999997E-2</v>
      </c>
      <c r="G1059" s="56">
        <v>0.10769999999999999</v>
      </c>
      <c r="H1059" s="56">
        <v>6.4210000000000003E-2</v>
      </c>
      <c r="I1059" s="56">
        <v>2.479E-2</v>
      </c>
      <c r="J1059" s="56">
        <v>1.8550000000000001E-2</v>
      </c>
      <c r="K1059" s="268">
        <v>1.2189999999999999E-2</v>
      </c>
      <c r="L1059" s="56">
        <v>2.6009999999999998E-2</v>
      </c>
      <c r="M1059" s="56">
        <v>0</v>
      </c>
      <c r="N1059" s="56">
        <v>0</v>
      </c>
      <c r="O1059" s="56">
        <v>3.2200000000000002E-3</v>
      </c>
      <c r="P1059" s="56">
        <v>1.7989999999999999E-2</v>
      </c>
      <c r="Q1059" s="56">
        <v>9.6379999999999993E-2</v>
      </c>
      <c r="R1059" s="56">
        <v>9.92E-3</v>
      </c>
      <c r="S1059" s="56">
        <v>9.9629999999999996E-2</v>
      </c>
      <c r="T1059" s="56">
        <v>3.3319999999999995E-2</v>
      </c>
      <c r="U1059" s="56">
        <v>2.2530000000000001E-2</v>
      </c>
      <c r="V1059" s="56">
        <v>0</v>
      </c>
      <c r="W1059" s="266">
        <v>7.9600000000000365E-3</v>
      </c>
      <c r="X1059" s="56">
        <v>8.1599999999999989E-3</v>
      </c>
      <c r="Y1059" s="56">
        <v>0</v>
      </c>
      <c r="Z1059" s="56">
        <v>0</v>
      </c>
      <c r="AA1059" s="56">
        <v>0</v>
      </c>
      <c r="AB1059" s="56">
        <v>0</v>
      </c>
      <c r="AC1059" s="56">
        <v>2.188E-2</v>
      </c>
      <c r="AE1059" s="271">
        <f t="shared" si="49"/>
        <v>1</v>
      </c>
      <c r="AG1059" s="192">
        <f t="shared" si="50"/>
        <v>0.29978000000000005</v>
      </c>
    </row>
    <row r="1060" spans="1:33" x14ac:dyDescent="0.25">
      <c r="A1060" s="1">
        <v>2023</v>
      </c>
      <c r="B1060" s="1" t="s">
        <v>21</v>
      </c>
      <c r="C1060" s="1" t="str">
        <f t="shared" si="48"/>
        <v>2023NLDefault</v>
      </c>
      <c r="D1060" s="266">
        <v>0.22664999999999999</v>
      </c>
      <c r="E1060" s="266">
        <v>0.12458999999999999</v>
      </c>
      <c r="F1060" s="266">
        <v>7.4319999999999997E-2</v>
      </c>
      <c r="G1060" s="266">
        <v>0.10769999999999999</v>
      </c>
      <c r="H1060" s="266">
        <v>6.4210000000000003E-2</v>
      </c>
      <c r="I1060" s="266">
        <v>2.479E-2</v>
      </c>
      <c r="J1060" s="266">
        <v>1.8550000000000001E-2</v>
      </c>
      <c r="K1060" s="268">
        <v>1.2189999999999999E-2</v>
      </c>
      <c r="L1060" s="266">
        <v>2.6009999999999998E-2</v>
      </c>
      <c r="M1060" s="266">
        <v>0</v>
      </c>
      <c r="N1060" s="266">
        <v>0</v>
      </c>
      <c r="O1060" s="266">
        <v>3.2200000000000002E-3</v>
      </c>
      <c r="P1060" s="266">
        <v>1.7989999999999999E-2</v>
      </c>
      <c r="Q1060" s="266">
        <v>9.6379999999999993E-2</v>
      </c>
      <c r="R1060" s="266">
        <v>9.92E-3</v>
      </c>
      <c r="S1060" s="266">
        <v>9.9629999999999996E-2</v>
      </c>
      <c r="T1060" s="266">
        <v>3.3319999999999995E-2</v>
      </c>
      <c r="U1060" s="266">
        <v>2.2530000000000001E-2</v>
      </c>
      <c r="V1060" s="266">
        <v>0</v>
      </c>
      <c r="W1060" s="266">
        <v>7.9600000000000365E-3</v>
      </c>
      <c r="X1060" s="266">
        <v>8.1599999999999989E-3</v>
      </c>
      <c r="Y1060" s="266">
        <v>0</v>
      </c>
      <c r="Z1060" s="266">
        <v>0</v>
      </c>
      <c r="AA1060" s="266">
        <v>0</v>
      </c>
      <c r="AB1060" s="266">
        <v>0</v>
      </c>
      <c r="AC1060" s="266">
        <v>2.188E-2</v>
      </c>
      <c r="AE1060" s="271">
        <f t="shared" si="49"/>
        <v>1</v>
      </c>
      <c r="AG1060" s="192">
        <f t="shared" si="50"/>
        <v>0.29978000000000005</v>
      </c>
    </row>
    <row r="1061" spans="1:33" x14ac:dyDescent="0.25">
      <c r="A1061" s="1">
        <v>2024</v>
      </c>
      <c r="B1061" s="1" t="s">
        <v>21</v>
      </c>
      <c r="C1061" s="1" t="str">
        <f t="shared" si="48"/>
        <v>2024NLDefault</v>
      </c>
      <c r="D1061" s="56">
        <v>0.22664999999999999</v>
      </c>
      <c r="E1061" s="56">
        <v>0.12458999999999999</v>
      </c>
      <c r="F1061" s="56">
        <v>7.4319999999999997E-2</v>
      </c>
      <c r="G1061" s="56">
        <v>0.10769999999999999</v>
      </c>
      <c r="H1061" s="56">
        <v>6.4210000000000003E-2</v>
      </c>
      <c r="I1061" s="56">
        <v>2.479E-2</v>
      </c>
      <c r="J1061" s="56">
        <v>1.8550000000000001E-2</v>
      </c>
      <c r="K1061" s="268">
        <v>1.2189999999999999E-2</v>
      </c>
      <c r="L1061" s="56">
        <v>2.6009999999999998E-2</v>
      </c>
      <c r="M1061" s="56">
        <v>0</v>
      </c>
      <c r="N1061" s="56">
        <v>0</v>
      </c>
      <c r="O1061" s="56">
        <v>3.2200000000000002E-3</v>
      </c>
      <c r="P1061" s="56">
        <v>1.7989999999999999E-2</v>
      </c>
      <c r="Q1061" s="56">
        <v>9.6379999999999993E-2</v>
      </c>
      <c r="R1061" s="56">
        <v>9.92E-3</v>
      </c>
      <c r="S1061" s="56">
        <v>9.9629999999999996E-2</v>
      </c>
      <c r="T1061" s="56">
        <v>3.3319999999999995E-2</v>
      </c>
      <c r="U1061" s="56">
        <v>2.2530000000000001E-2</v>
      </c>
      <c r="V1061" s="56">
        <v>0</v>
      </c>
      <c r="W1061" s="266">
        <v>7.9600000000000365E-3</v>
      </c>
      <c r="X1061" s="56">
        <v>8.1599999999999989E-3</v>
      </c>
      <c r="Y1061" s="56">
        <v>0</v>
      </c>
      <c r="Z1061" s="56">
        <v>0</v>
      </c>
      <c r="AA1061" s="56">
        <v>0</v>
      </c>
      <c r="AB1061" s="56">
        <v>0</v>
      </c>
      <c r="AC1061" s="56">
        <v>2.188E-2</v>
      </c>
      <c r="AE1061" s="271">
        <f t="shared" si="49"/>
        <v>1</v>
      </c>
      <c r="AG1061" s="192">
        <f t="shared" si="50"/>
        <v>0.29978000000000005</v>
      </c>
    </row>
    <row r="1062" spans="1:33" x14ac:dyDescent="0.25">
      <c r="A1062" s="1">
        <v>2021</v>
      </c>
      <c r="B1062" s="1" t="s">
        <v>22</v>
      </c>
      <c r="C1062" s="1" t="str">
        <f t="shared" si="48"/>
        <v>2021NSDefault</v>
      </c>
      <c r="D1062" s="56">
        <v>8.9510000000000006E-2</v>
      </c>
      <c r="E1062" s="56">
        <v>0.16378000000000001</v>
      </c>
      <c r="F1062" s="56">
        <v>2.579E-2</v>
      </c>
      <c r="G1062" s="56">
        <v>9.2070000000000013E-2</v>
      </c>
      <c r="H1062" s="56">
        <v>1.847E-2</v>
      </c>
      <c r="I1062" s="56">
        <v>5.1249999999999997E-2</v>
      </c>
      <c r="J1062" s="56">
        <v>2.0330000000000001E-2</v>
      </c>
      <c r="K1062" s="268">
        <v>1.167E-2</v>
      </c>
      <c r="L1062" s="56">
        <v>0.15139</v>
      </c>
      <c r="M1062" s="56">
        <v>0</v>
      </c>
      <c r="N1062" s="56">
        <v>0</v>
      </c>
      <c r="O1062" s="56">
        <v>2.5899999999999999E-2</v>
      </c>
      <c r="P1062" s="56">
        <v>2.4910000000000002E-2</v>
      </c>
      <c r="Q1062" s="56">
        <v>0.10598</v>
      </c>
      <c r="R1062" s="56">
        <v>9.9399999999999992E-3</v>
      </c>
      <c r="S1062" s="56">
        <v>0.13666</v>
      </c>
      <c r="T1062" s="56">
        <v>3.2039999999999999E-2</v>
      </c>
      <c r="U1062" s="56">
        <v>7.3099999999999997E-3</v>
      </c>
      <c r="V1062" s="56">
        <v>0</v>
      </c>
      <c r="W1062" s="266">
        <v>3.8800000000000293E-3</v>
      </c>
      <c r="X1062" s="56">
        <v>9.2800000000000001E-3</v>
      </c>
      <c r="Y1062" s="56">
        <v>0</v>
      </c>
      <c r="Z1062" s="56">
        <v>0</v>
      </c>
      <c r="AA1062" s="56">
        <v>0</v>
      </c>
      <c r="AB1062" s="56">
        <v>0</v>
      </c>
      <c r="AC1062" s="56">
        <v>1.984E-2</v>
      </c>
      <c r="AE1062" s="271">
        <f t="shared" si="49"/>
        <v>0.99999999999999989</v>
      </c>
      <c r="AG1062" s="192">
        <f t="shared" si="50"/>
        <v>0.32493000000000011</v>
      </c>
    </row>
    <row r="1063" spans="1:33" x14ac:dyDescent="0.25">
      <c r="A1063" s="1">
        <v>2022</v>
      </c>
      <c r="B1063" s="1" t="s">
        <v>22</v>
      </c>
      <c r="C1063" s="1" t="str">
        <f t="shared" si="48"/>
        <v>2022NSDefault</v>
      </c>
      <c r="D1063" s="56">
        <v>8.9510000000000006E-2</v>
      </c>
      <c r="E1063" s="56">
        <v>0.16378000000000001</v>
      </c>
      <c r="F1063" s="56">
        <v>2.579E-2</v>
      </c>
      <c r="G1063" s="56">
        <v>9.2070000000000013E-2</v>
      </c>
      <c r="H1063" s="56">
        <v>1.847E-2</v>
      </c>
      <c r="I1063" s="56">
        <v>5.1249999999999997E-2</v>
      </c>
      <c r="J1063" s="56">
        <v>2.0330000000000001E-2</v>
      </c>
      <c r="K1063" s="268">
        <v>1.167E-2</v>
      </c>
      <c r="L1063" s="56">
        <v>0.15139</v>
      </c>
      <c r="M1063" s="56">
        <v>0</v>
      </c>
      <c r="N1063" s="56">
        <v>0</v>
      </c>
      <c r="O1063" s="56">
        <v>2.5899999999999999E-2</v>
      </c>
      <c r="P1063" s="56">
        <v>2.4910000000000002E-2</v>
      </c>
      <c r="Q1063" s="56">
        <v>0.10598</v>
      </c>
      <c r="R1063" s="56">
        <v>9.9399999999999992E-3</v>
      </c>
      <c r="S1063" s="56">
        <v>0.13666</v>
      </c>
      <c r="T1063" s="56">
        <v>3.2039999999999999E-2</v>
      </c>
      <c r="U1063" s="56">
        <v>7.3099999999999997E-3</v>
      </c>
      <c r="V1063" s="56">
        <v>0</v>
      </c>
      <c r="W1063" s="266">
        <v>3.8800000000000293E-3</v>
      </c>
      <c r="X1063" s="56">
        <v>9.2800000000000001E-3</v>
      </c>
      <c r="Y1063" s="56">
        <v>0</v>
      </c>
      <c r="Z1063" s="56">
        <v>0</v>
      </c>
      <c r="AA1063" s="56">
        <v>0</v>
      </c>
      <c r="AB1063" s="56">
        <v>0</v>
      </c>
      <c r="AC1063" s="56">
        <v>1.984E-2</v>
      </c>
      <c r="AE1063" s="271">
        <f t="shared" si="49"/>
        <v>0.99999999999999989</v>
      </c>
      <c r="AG1063" s="192">
        <f t="shared" si="50"/>
        <v>0.32493000000000011</v>
      </c>
    </row>
    <row r="1064" spans="1:33" x14ac:dyDescent="0.25">
      <c r="A1064" s="1">
        <v>2023</v>
      </c>
      <c r="B1064" s="1" t="s">
        <v>22</v>
      </c>
      <c r="C1064" s="1" t="str">
        <f t="shared" si="48"/>
        <v>2023NSDefault</v>
      </c>
      <c r="D1064" s="266">
        <v>8.9510000000000006E-2</v>
      </c>
      <c r="E1064" s="266">
        <v>0.16378000000000001</v>
      </c>
      <c r="F1064" s="266">
        <v>2.579E-2</v>
      </c>
      <c r="G1064" s="266">
        <v>9.2070000000000013E-2</v>
      </c>
      <c r="H1064" s="266">
        <v>1.847E-2</v>
      </c>
      <c r="I1064" s="266">
        <v>5.1249999999999997E-2</v>
      </c>
      <c r="J1064" s="266">
        <v>2.0330000000000001E-2</v>
      </c>
      <c r="K1064" s="268">
        <v>1.167E-2</v>
      </c>
      <c r="L1064" s="266">
        <v>0.15139</v>
      </c>
      <c r="M1064" s="266">
        <v>0</v>
      </c>
      <c r="N1064" s="266">
        <v>0</v>
      </c>
      <c r="O1064" s="266">
        <v>2.5899999999999999E-2</v>
      </c>
      <c r="P1064" s="266">
        <v>2.4910000000000002E-2</v>
      </c>
      <c r="Q1064" s="266">
        <v>0.10598</v>
      </c>
      <c r="R1064" s="266">
        <v>9.9399999999999992E-3</v>
      </c>
      <c r="S1064" s="266">
        <v>0.13666</v>
      </c>
      <c r="T1064" s="266">
        <v>3.2039999999999999E-2</v>
      </c>
      <c r="U1064" s="266">
        <v>7.3099999999999997E-3</v>
      </c>
      <c r="V1064" s="266">
        <v>0</v>
      </c>
      <c r="W1064" s="266">
        <v>3.8800000000000293E-3</v>
      </c>
      <c r="X1064" s="266">
        <v>9.2800000000000001E-3</v>
      </c>
      <c r="Y1064" s="266">
        <v>0</v>
      </c>
      <c r="Z1064" s="266">
        <v>0</v>
      </c>
      <c r="AA1064" s="266">
        <v>0</v>
      </c>
      <c r="AB1064" s="266">
        <v>0</v>
      </c>
      <c r="AC1064" s="266">
        <v>1.984E-2</v>
      </c>
      <c r="AE1064" s="271">
        <f t="shared" si="49"/>
        <v>0.99999999999999989</v>
      </c>
      <c r="AG1064" s="192">
        <f t="shared" si="50"/>
        <v>0.32493000000000011</v>
      </c>
    </row>
    <row r="1065" spans="1:33" x14ac:dyDescent="0.25">
      <c r="A1065" s="1">
        <v>2024</v>
      </c>
      <c r="B1065" s="1" t="s">
        <v>22</v>
      </c>
      <c r="C1065" s="1" t="str">
        <f t="shared" si="48"/>
        <v>2024NSDefault</v>
      </c>
      <c r="D1065" s="56">
        <v>8.9510000000000006E-2</v>
      </c>
      <c r="E1065" s="56">
        <v>0.16378000000000001</v>
      </c>
      <c r="F1065" s="56">
        <v>2.579E-2</v>
      </c>
      <c r="G1065" s="56">
        <v>9.2070000000000013E-2</v>
      </c>
      <c r="H1065" s="56">
        <v>1.847E-2</v>
      </c>
      <c r="I1065" s="56">
        <v>5.1249999999999997E-2</v>
      </c>
      <c r="J1065" s="56">
        <v>2.0330000000000001E-2</v>
      </c>
      <c r="K1065" s="268">
        <v>1.167E-2</v>
      </c>
      <c r="L1065" s="56">
        <v>0.15139</v>
      </c>
      <c r="M1065" s="56">
        <v>0</v>
      </c>
      <c r="N1065" s="56">
        <v>0</v>
      </c>
      <c r="O1065" s="56">
        <v>2.5899999999999999E-2</v>
      </c>
      <c r="P1065" s="56">
        <v>2.4910000000000002E-2</v>
      </c>
      <c r="Q1065" s="56">
        <v>0.10598</v>
      </c>
      <c r="R1065" s="56">
        <v>9.9399999999999992E-3</v>
      </c>
      <c r="S1065" s="56">
        <v>0.13666</v>
      </c>
      <c r="T1065" s="56">
        <v>3.2039999999999999E-2</v>
      </c>
      <c r="U1065" s="56">
        <v>7.3099999999999997E-3</v>
      </c>
      <c r="V1065" s="56">
        <v>0</v>
      </c>
      <c r="W1065" s="266">
        <v>3.8800000000000293E-3</v>
      </c>
      <c r="X1065" s="56">
        <v>9.2800000000000001E-3</v>
      </c>
      <c r="Y1065" s="56">
        <v>0</v>
      </c>
      <c r="Z1065" s="56">
        <v>0</v>
      </c>
      <c r="AA1065" s="56">
        <v>0</v>
      </c>
      <c r="AB1065" s="56">
        <v>0</v>
      </c>
      <c r="AC1065" s="56">
        <v>1.984E-2</v>
      </c>
      <c r="AE1065" s="271">
        <f t="shared" si="49"/>
        <v>0.99999999999999989</v>
      </c>
      <c r="AG1065" s="192">
        <f t="shared" si="50"/>
        <v>0.32493000000000011</v>
      </c>
    </row>
    <row r="1066" spans="1:33" x14ac:dyDescent="0.25">
      <c r="A1066" s="1">
        <v>2021</v>
      </c>
      <c r="B1066" s="1" t="s">
        <v>24</v>
      </c>
      <c r="C1066" s="1" t="str">
        <f t="shared" si="48"/>
        <v>2021NTDefault</v>
      </c>
      <c r="D1066" s="56">
        <v>0.24417000000000003</v>
      </c>
      <c r="E1066" s="56">
        <v>0.17832999999999999</v>
      </c>
      <c r="F1066" s="56">
        <v>6.2100000000000002E-2</v>
      </c>
      <c r="G1066" s="56">
        <v>0.11097</v>
      </c>
      <c r="H1066" s="56">
        <v>1.8849999999999999E-2</v>
      </c>
      <c r="I1066" s="56">
        <v>2.528E-2</v>
      </c>
      <c r="J1066" s="56">
        <v>2.5259999999999998E-2</v>
      </c>
      <c r="K1066" s="268">
        <v>1.2670000000000001E-2</v>
      </c>
      <c r="L1066" s="56">
        <v>2.563E-2</v>
      </c>
      <c r="M1066" s="56">
        <v>0</v>
      </c>
      <c r="N1066" s="56">
        <v>0</v>
      </c>
      <c r="O1066" s="56">
        <v>2.8570000000000002E-2</v>
      </c>
      <c r="P1066" s="56">
        <v>1.349E-2</v>
      </c>
      <c r="Q1066" s="56">
        <v>8.5210000000000008E-2</v>
      </c>
      <c r="R1066" s="56">
        <v>2.3400000000000001E-3</v>
      </c>
      <c r="S1066" s="56">
        <v>0.12064999999999999</v>
      </c>
      <c r="T1066" s="56">
        <v>2.1520000000000001E-2</v>
      </c>
      <c r="U1066" s="56">
        <v>1.584E-2</v>
      </c>
      <c r="V1066" s="56">
        <v>0</v>
      </c>
      <c r="W1066" s="266">
        <v>1.7200000000001285E-3</v>
      </c>
      <c r="X1066" s="56">
        <v>1.58E-3</v>
      </c>
      <c r="Y1066" s="56">
        <v>0</v>
      </c>
      <c r="Z1066" s="56">
        <v>0</v>
      </c>
      <c r="AA1066" s="56">
        <v>0</v>
      </c>
      <c r="AB1066" s="56">
        <v>0</v>
      </c>
      <c r="AC1066" s="56">
        <v>5.8199999999999997E-3</v>
      </c>
      <c r="AE1066" s="271">
        <f t="shared" si="49"/>
        <v>1</v>
      </c>
      <c r="AG1066" s="192">
        <f t="shared" si="50"/>
        <v>0.25468000000000013</v>
      </c>
    </row>
    <row r="1067" spans="1:33" x14ac:dyDescent="0.25">
      <c r="A1067" s="1">
        <v>2022</v>
      </c>
      <c r="B1067" s="1" t="s">
        <v>24</v>
      </c>
      <c r="C1067" s="1" t="str">
        <f t="shared" si="48"/>
        <v>2022NTDefault</v>
      </c>
      <c r="D1067" s="56">
        <v>0.24417000000000003</v>
      </c>
      <c r="E1067" s="56">
        <v>0.17832999999999999</v>
      </c>
      <c r="F1067" s="56">
        <v>6.2100000000000002E-2</v>
      </c>
      <c r="G1067" s="56">
        <v>0.11097</v>
      </c>
      <c r="H1067" s="56">
        <v>1.8849999999999999E-2</v>
      </c>
      <c r="I1067" s="56">
        <v>2.528E-2</v>
      </c>
      <c r="J1067" s="56">
        <v>2.5259999999999998E-2</v>
      </c>
      <c r="K1067" s="268">
        <v>1.2670000000000001E-2</v>
      </c>
      <c r="L1067" s="56">
        <v>2.563E-2</v>
      </c>
      <c r="M1067" s="56">
        <v>0</v>
      </c>
      <c r="N1067" s="56">
        <v>0</v>
      </c>
      <c r="O1067" s="56">
        <v>2.8570000000000002E-2</v>
      </c>
      <c r="P1067" s="56">
        <v>1.349E-2</v>
      </c>
      <c r="Q1067" s="56">
        <v>8.5210000000000008E-2</v>
      </c>
      <c r="R1067" s="56">
        <v>2.3400000000000001E-3</v>
      </c>
      <c r="S1067" s="56">
        <v>0.12064999999999999</v>
      </c>
      <c r="T1067" s="56">
        <v>2.1520000000000001E-2</v>
      </c>
      <c r="U1067" s="56">
        <v>1.584E-2</v>
      </c>
      <c r="V1067" s="56">
        <v>0</v>
      </c>
      <c r="W1067" s="266">
        <v>1.7200000000001285E-3</v>
      </c>
      <c r="X1067" s="56">
        <v>1.58E-3</v>
      </c>
      <c r="Y1067" s="56">
        <v>0</v>
      </c>
      <c r="Z1067" s="56">
        <v>0</v>
      </c>
      <c r="AA1067" s="56">
        <v>0</v>
      </c>
      <c r="AB1067" s="56">
        <v>0</v>
      </c>
      <c r="AC1067" s="56">
        <v>5.8199999999999997E-3</v>
      </c>
      <c r="AE1067" s="271">
        <f t="shared" si="49"/>
        <v>1</v>
      </c>
      <c r="AG1067" s="192">
        <f t="shared" si="50"/>
        <v>0.25468000000000013</v>
      </c>
    </row>
    <row r="1068" spans="1:33" x14ac:dyDescent="0.25">
      <c r="A1068" s="1">
        <v>2023</v>
      </c>
      <c r="B1068" s="1" t="s">
        <v>24</v>
      </c>
      <c r="C1068" s="1" t="str">
        <f t="shared" si="48"/>
        <v>2023NTDefault</v>
      </c>
      <c r="D1068" s="267">
        <v>0.24417000000000003</v>
      </c>
      <c r="E1068" s="267">
        <v>0.17832999999999999</v>
      </c>
      <c r="F1068" s="267">
        <v>6.2100000000000002E-2</v>
      </c>
      <c r="G1068" s="267">
        <v>0.11097</v>
      </c>
      <c r="H1068" s="267">
        <v>1.8849999999999999E-2</v>
      </c>
      <c r="I1068" s="266">
        <v>2.528E-2</v>
      </c>
      <c r="J1068" s="266">
        <v>2.5259999999999998E-2</v>
      </c>
      <c r="K1068" s="268">
        <v>1.2670000000000001E-2</v>
      </c>
      <c r="L1068" s="266">
        <v>2.563E-2</v>
      </c>
      <c r="M1068" s="266">
        <v>0</v>
      </c>
      <c r="N1068" s="266">
        <v>0</v>
      </c>
      <c r="O1068" s="266">
        <v>2.8570000000000002E-2</v>
      </c>
      <c r="P1068" s="266">
        <v>1.349E-2</v>
      </c>
      <c r="Q1068" s="266">
        <v>8.5210000000000008E-2</v>
      </c>
      <c r="R1068" s="266">
        <v>2.3400000000000001E-3</v>
      </c>
      <c r="S1068" s="266">
        <v>0.12064999999999999</v>
      </c>
      <c r="T1068" s="266">
        <v>2.1520000000000001E-2</v>
      </c>
      <c r="U1068" s="266">
        <v>1.584E-2</v>
      </c>
      <c r="V1068" s="266">
        <v>0</v>
      </c>
      <c r="W1068" s="266">
        <v>1.7200000000001285E-3</v>
      </c>
      <c r="X1068" s="266">
        <v>1.58E-3</v>
      </c>
      <c r="Y1068" s="266">
        <v>0</v>
      </c>
      <c r="Z1068" s="266">
        <v>0</v>
      </c>
      <c r="AA1068" s="266">
        <v>0</v>
      </c>
      <c r="AB1068" s="266">
        <v>0</v>
      </c>
      <c r="AC1068" s="266">
        <v>5.8199999999999997E-3</v>
      </c>
      <c r="AE1068" s="271">
        <f t="shared" si="49"/>
        <v>1</v>
      </c>
      <c r="AG1068" s="192">
        <f t="shared" si="50"/>
        <v>0.25468000000000013</v>
      </c>
    </row>
    <row r="1069" spans="1:33" x14ac:dyDescent="0.25">
      <c r="A1069" s="1">
        <v>2024</v>
      </c>
      <c r="B1069" s="1" t="s">
        <v>24</v>
      </c>
      <c r="C1069" s="1" t="str">
        <f t="shared" si="48"/>
        <v>2024NTDefault</v>
      </c>
      <c r="D1069" s="56">
        <v>0.24417000000000003</v>
      </c>
      <c r="E1069" s="56">
        <v>0.17832999999999999</v>
      </c>
      <c r="F1069" s="56">
        <v>6.2100000000000002E-2</v>
      </c>
      <c r="G1069" s="56">
        <v>0.11097</v>
      </c>
      <c r="H1069" s="56">
        <v>1.8849999999999999E-2</v>
      </c>
      <c r="I1069" s="56">
        <v>2.528E-2</v>
      </c>
      <c r="J1069" s="56">
        <v>2.5259999999999998E-2</v>
      </c>
      <c r="K1069" s="268">
        <v>1.2670000000000001E-2</v>
      </c>
      <c r="L1069" s="56">
        <v>2.563E-2</v>
      </c>
      <c r="M1069" s="56">
        <v>0</v>
      </c>
      <c r="N1069" s="56">
        <v>0</v>
      </c>
      <c r="O1069" s="56">
        <v>2.8570000000000002E-2</v>
      </c>
      <c r="P1069" s="56">
        <v>1.349E-2</v>
      </c>
      <c r="Q1069" s="56">
        <v>8.5210000000000008E-2</v>
      </c>
      <c r="R1069" s="56">
        <v>2.3400000000000001E-3</v>
      </c>
      <c r="S1069" s="56">
        <v>0.12064999999999999</v>
      </c>
      <c r="T1069" s="56">
        <v>2.1520000000000001E-2</v>
      </c>
      <c r="U1069" s="56">
        <v>1.584E-2</v>
      </c>
      <c r="V1069" s="56">
        <v>0</v>
      </c>
      <c r="W1069" s="266">
        <v>1.7200000000001285E-3</v>
      </c>
      <c r="X1069" s="56">
        <v>1.58E-3</v>
      </c>
      <c r="Y1069" s="56">
        <v>0</v>
      </c>
      <c r="Z1069" s="56">
        <v>0</v>
      </c>
      <c r="AA1069" s="56">
        <v>0</v>
      </c>
      <c r="AB1069" s="56">
        <v>0</v>
      </c>
      <c r="AC1069" s="56">
        <v>5.8199999999999997E-3</v>
      </c>
      <c r="AE1069" s="271">
        <f t="shared" si="49"/>
        <v>1</v>
      </c>
      <c r="AG1069" s="192">
        <f t="shared" si="50"/>
        <v>0.25468000000000013</v>
      </c>
    </row>
    <row r="1070" spans="1:33" x14ac:dyDescent="0.25">
      <c r="A1070" s="1">
        <v>2021</v>
      </c>
      <c r="B1070" s="1" t="s">
        <v>25</v>
      </c>
      <c r="C1070" s="1" t="str">
        <f t="shared" si="48"/>
        <v>2021NUDefault</v>
      </c>
      <c r="D1070" s="56">
        <v>0.28038000000000002</v>
      </c>
      <c r="E1070" s="56">
        <v>0.19797000000000001</v>
      </c>
      <c r="F1070" s="56">
        <v>4.657E-2</v>
      </c>
      <c r="G1070" s="56">
        <v>9.8640000000000005E-2</v>
      </c>
      <c r="H1070" s="56">
        <v>1.7340000000000001E-2</v>
      </c>
      <c r="I1070" s="56">
        <v>2.614E-2</v>
      </c>
      <c r="J1070" s="56">
        <v>2.6120000000000001E-2</v>
      </c>
      <c r="K1070" s="268">
        <v>8.8699999999999994E-3</v>
      </c>
      <c r="L1070" s="56">
        <v>1.804E-2</v>
      </c>
      <c r="M1070" s="56">
        <v>0</v>
      </c>
      <c r="N1070" s="56">
        <v>0</v>
      </c>
      <c r="O1070" s="56">
        <v>2.981E-2</v>
      </c>
      <c r="P1070" s="56">
        <v>3.0399999999999997E-3</v>
      </c>
      <c r="Q1070" s="56">
        <v>8.3229999999999998E-2</v>
      </c>
      <c r="R1070" s="56">
        <v>2.3400000000000001E-3</v>
      </c>
      <c r="S1070" s="56">
        <v>7.0559999999999998E-2</v>
      </c>
      <c r="T1070" s="56">
        <v>3.065E-2</v>
      </c>
      <c r="U1070" s="56">
        <v>5.6689999999999997E-2</v>
      </c>
      <c r="V1070" s="56">
        <v>0</v>
      </c>
      <c r="W1070" s="266">
        <v>7.6999999999978041E-4</v>
      </c>
      <c r="X1070" s="56">
        <v>1.08E-3</v>
      </c>
      <c r="Y1070" s="56">
        <v>0</v>
      </c>
      <c r="Z1070" s="56">
        <v>0</v>
      </c>
      <c r="AA1070" s="56">
        <v>0</v>
      </c>
      <c r="AB1070" s="56">
        <v>0</v>
      </c>
      <c r="AC1070" s="56">
        <v>1.7599999999999998E-3</v>
      </c>
      <c r="AE1070" s="271">
        <f t="shared" si="49"/>
        <v>1</v>
      </c>
      <c r="AG1070" s="192">
        <f t="shared" si="50"/>
        <v>0.24707999999999977</v>
      </c>
    </row>
    <row r="1071" spans="1:33" x14ac:dyDescent="0.25">
      <c r="A1071" s="1">
        <v>2022</v>
      </c>
      <c r="B1071" s="1" t="s">
        <v>25</v>
      </c>
      <c r="C1071" s="1" t="str">
        <f t="shared" si="48"/>
        <v>2022NUDefault</v>
      </c>
      <c r="D1071" s="56">
        <v>0.28038000000000002</v>
      </c>
      <c r="E1071" s="56">
        <v>0.19797000000000001</v>
      </c>
      <c r="F1071" s="56">
        <v>4.657E-2</v>
      </c>
      <c r="G1071" s="56">
        <v>9.8640000000000005E-2</v>
      </c>
      <c r="H1071" s="56">
        <v>1.7340000000000001E-2</v>
      </c>
      <c r="I1071" s="56">
        <v>2.614E-2</v>
      </c>
      <c r="J1071" s="56">
        <v>2.6120000000000001E-2</v>
      </c>
      <c r="K1071" s="268">
        <v>8.8699999999999994E-3</v>
      </c>
      <c r="L1071" s="56">
        <v>1.804E-2</v>
      </c>
      <c r="M1071" s="56">
        <v>0</v>
      </c>
      <c r="N1071" s="56">
        <v>0</v>
      </c>
      <c r="O1071" s="56">
        <v>2.981E-2</v>
      </c>
      <c r="P1071" s="56">
        <v>3.0399999999999997E-3</v>
      </c>
      <c r="Q1071" s="56">
        <v>8.3229999999999998E-2</v>
      </c>
      <c r="R1071" s="56">
        <v>2.3400000000000001E-3</v>
      </c>
      <c r="S1071" s="56">
        <v>7.0559999999999998E-2</v>
      </c>
      <c r="T1071" s="56">
        <v>3.065E-2</v>
      </c>
      <c r="U1071" s="56">
        <v>5.6689999999999997E-2</v>
      </c>
      <c r="V1071" s="56">
        <v>0</v>
      </c>
      <c r="W1071" s="266">
        <v>7.6999999999978041E-4</v>
      </c>
      <c r="X1071" s="56">
        <v>1.08E-3</v>
      </c>
      <c r="Y1071" s="56">
        <v>0</v>
      </c>
      <c r="Z1071" s="56">
        <v>0</v>
      </c>
      <c r="AA1071" s="56">
        <v>0</v>
      </c>
      <c r="AB1071" s="56">
        <v>0</v>
      </c>
      <c r="AC1071" s="56">
        <v>1.7599999999999998E-3</v>
      </c>
      <c r="AE1071" s="271">
        <f t="shared" si="49"/>
        <v>1</v>
      </c>
      <c r="AG1071" s="192">
        <f t="shared" si="50"/>
        <v>0.24707999999999977</v>
      </c>
    </row>
    <row r="1072" spans="1:33" x14ac:dyDescent="0.25">
      <c r="A1072" s="1">
        <v>2023</v>
      </c>
      <c r="B1072" s="1" t="s">
        <v>25</v>
      </c>
      <c r="C1072" s="1" t="str">
        <f t="shared" si="48"/>
        <v>2023NUDefault</v>
      </c>
      <c r="D1072" s="266">
        <v>0.28038000000000002</v>
      </c>
      <c r="E1072" s="266">
        <v>0.19797000000000001</v>
      </c>
      <c r="F1072" s="266">
        <v>4.657E-2</v>
      </c>
      <c r="G1072" s="266">
        <v>9.8640000000000005E-2</v>
      </c>
      <c r="H1072" s="266">
        <v>1.7340000000000001E-2</v>
      </c>
      <c r="I1072" s="266">
        <v>2.614E-2</v>
      </c>
      <c r="J1072" s="266">
        <v>2.6120000000000001E-2</v>
      </c>
      <c r="K1072" s="268">
        <v>8.8699999999999994E-3</v>
      </c>
      <c r="L1072" s="266">
        <v>1.804E-2</v>
      </c>
      <c r="M1072" s="266">
        <v>0</v>
      </c>
      <c r="N1072" s="266">
        <v>0</v>
      </c>
      <c r="O1072" s="266">
        <v>2.981E-2</v>
      </c>
      <c r="P1072" s="266">
        <v>3.0399999999999997E-3</v>
      </c>
      <c r="Q1072" s="266">
        <v>8.3229999999999998E-2</v>
      </c>
      <c r="R1072" s="266">
        <v>2.3400000000000001E-3</v>
      </c>
      <c r="S1072" s="266">
        <v>7.0559999999999998E-2</v>
      </c>
      <c r="T1072" s="266">
        <v>3.065E-2</v>
      </c>
      <c r="U1072" s="266">
        <v>5.6689999999999997E-2</v>
      </c>
      <c r="V1072" s="266">
        <v>0</v>
      </c>
      <c r="W1072" s="266">
        <v>7.6999999999978041E-4</v>
      </c>
      <c r="X1072" s="266">
        <v>1.08E-3</v>
      </c>
      <c r="Y1072" s="266">
        <v>0</v>
      </c>
      <c r="Z1072" s="266">
        <v>0</v>
      </c>
      <c r="AA1072" s="266">
        <v>0</v>
      </c>
      <c r="AB1072" s="266">
        <v>0</v>
      </c>
      <c r="AC1072" s="266">
        <v>1.7599999999999998E-3</v>
      </c>
      <c r="AE1072" s="271">
        <f t="shared" si="49"/>
        <v>1</v>
      </c>
      <c r="AG1072" s="192">
        <f t="shared" si="50"/>
        <v>0.24707999999999977</v>
      </c>
    </row>
    <row r="1073" spans="1:33" x14ac:dyDescent="0.25">
      <c r="A1073" s="1">
        <v>2024</v>
      </c>
      <c r="B1073" s="1" t="s">
        <v>25</v>
      </c>
      <c r="C1073" s="1" t="str">
        <f t="shared" si="48"/>
        <v>2024NUDefault</v>
      </c>
      <c r="D1073" s="56">
        <v>0.28038000000000002</v>
      </c>
      <c r="E1073" s="56">
        <v>0.19797000000000001</v>
      </c>
      <c r="F1073" s="56">
        <v>4.657E-2</v>
      </c>
      <c r="G1073" s="56">
        <v>9.8640000000000005E-2</v>
      </c>
      <c r="H1073" s="56">
        <v>1.7340000000000001E-2</v>
      </c>
      <c r="I1073" s="56">
        <v>2.614E-2</v>
      </c>
      <c r="J1073" s="56">
        <v>2.6120000000000001E-2</v>
      </c>
      <c r="K1073" s="268">
        <v>8.8699999999999994E-3</v>
      </c>
      <c r="L1073" s="56">
        <v>1.804E-2</v>
      </c>
      <c r="M1073" s="56">
        <v>0</v>
      </c>
      <c r="N1073" s="56">
        <v>0</v>
      </c>
      <c r="O1073" s="56">
        <v>2.981E-2</v>
      </c>
      <c r="P1073" s="56">
        <v>3.0399999999999997E-3</v>
      </c>
      <c r="Q1073" s="56">
        <v>8.3229999999999998E-2</v>
      </c>
      <c r="R1073" s="56">
        <v>2.3400000000000001E-3</v>
      </c>
      <c r="S1073" s="56">
        <v>7.0559999999999998E-2</v>
      </c>
      <c r="T1073" s="56">
        <v>3.065E-2</v>
      </c>
      <c r="U1073" s="56">
        <v>5.6689999999999997E-2</v>
      </c>
      <c r="V1073" s="56">
        <v>0</v>
      </c>
      <c r="W1073" s="266">
        <v>7.6999999999978041E-4</v>
      </c>
      <c r="X1073" s="56">
        <v>1.08E-3</v>
      </c>
      <c r="Y1073" s="56">
        <v>0</v>
      </c>
      <c r="Z1073" s="56">
        <v>0</v>
      </c>
      <c r="AA1073" s="56">
        <v>0</v>
      </c>
      <c r="AB1073" s="56">
        <v>0</v>
      </c>
      <c r="AC1073" s="56">
        <v>1.7599999999999998E-3</v>
      </c>
      <c r="AE1073" s="271">
        <f t="shared" si="49"/>
        <v>1</v>
      </c>
      <c r="AG1073" s="192">
        <f t="shared" si="50"/>
        <v>0.24707999999999977</v>
      </c>
    </row>
    <row r="1074" spans="1:33" x14ac:dyDescent="0.25">
      <c r="A1074" s="1">
        <v>2021</v>
      </c>
      <c r="B1074" s="1" t="s">
        <v>18</v>
      </c>
      <c r="C1074" s="1" t="str">
        <f t="shared" si="48"/>
        <v>2021ONDefault</v>
      </c>
      <c r="D1074" s="56">
        <v>0.15847</v>
      </c>
      <c r="E1074" s="56">
        <v>0.13445000000000001</v>
      </c>
      <c r="F1074" s="56">
        <v>3.7559999999999996E-2</v>
      </c>
      <c r="G1074" s="56">
        <v>0.12631000000000001</v>
      </c>
      <c r="H1074" s="56">
        <v>2.8530000000000003E-2</v>
      </c>
      <c r="I1074" s="56">
        <v>5.0990000000000001E-2</v>
      </c>
      <c r="J1074" s="56">
        <v>0.03</v>
      </c>
      <c r="K1074" s="268">
        <v>8.09E-3</v>
      </c>
      <c r="L1074" s="56">
        <v>4.1429999999999995E-2</v>
      </c>
      <c r="M1074" s="56">
        <v>0</v>
      </c>
      <c r="N1074" s="56">
        <v>0</v>
      </c>
      <c r="O1074" s="56">
        <v>2.886E-2</v>
      </c>
      <c r="P1074" s="56">
        <v>4.9500000000000002E-2</v>
      </c>
      <c r="Q1074" s="56">
        <v>7.1590000000000001E-2</v>
      </c>
      <c r="R1074" s="56">
        <v>3.9300000000000003E-3</v>
      </c>
      <c r="S1074" s="56">
        <v>0.13241</v>
      </c>
      <c r="T1074" s="56">
        <v>4.768E-2</v>
      </c>
      <c r="U1074" s="56">
        <v>2.1429999999999998E-2</v>
      </c>
      <c r="V1074" s="56">
        <v>0</v>
      </c>
      <c r="W1074" s="266">
        <v>8.6899999999998506E-3</v>
      </c>
      <c r="X1074" s="56">
        <v>9.7299999999999991E-3</v>
      </c>
      <c r="Y1074" s="56">
        <v>0</v>
      </c>
      <c r="Z1074" s="56">
        <v>0</v>
      </c>
      <c r="AA1074" s="56">
        <v>0</v>
      </c>
      <c r="AB1074" s="56">
        <v>0</v>
      </c>
      <c r="AC1074" s="56">
        <v>1.035E-2</v>
      </c>
      <c r="AE1074" s="271">
        <f t="shared" si="49"/>
        <v>1</v>
      </c>
      <c r="AG1074" s="192">
        <f t="shared" si="50"/>
        <v>0.30580999999999992</v>
      </c>
    </row>
    <row r="1075" spans="1:33" x14ac:dyDescent="0.25">
      <c r="A1075" s="1">
        <v>2022</v>
      </c>
      <c r="B1075" s="1" t="s">
        <v>18</v>
      </c>
      <c r="C1075" s="1" t="str">
        <f t="shared" si="48"/>
        <v>2022ONDefault</v>
      </c>
      <c r="D1075" s="223">
        <v>0.15847</v>
      </c>
      <c r="E1075" s="223">
        <v>0.13445000000000001</v>
      </c>
      <c r="F1075" s="223">
        <v>3.7559999999999996E-2</v>
      </c>
      <c r="G1075" s="223">
        <v>0.12631000000000001</v>
      </c>
      <c r="H1075" s="223">
        <v>2.8530000000000003E-2</v>
      </c>
      <c r="I1075" s="56">
        <v>5.0990000000000001E-2</v>
      </c>
      <c r="J1075" s="56">
        <v>0.03</v>
      </c>
      <c r="K1075" s="268">
        <v>8.09E-3</v>
      </c>
      <c r="L1075" s="56">
        <v>4.1429999999999995E-2</v>
      </c>
      <c r="M1075" s="56">
        <v>0</v>
      </c>
      <c r="N1075" s="56">
        <v>0</v>
      </c>
      <c r="O1075" s="56">
        <v>2.886E-2</v>
      </c>
      <c r="P1075" s="56">
        <v>4.9500000000000002E-2</v>
      </c>
      <c r="Q1075" s="56">
        <v>7.1590000000000001E-2</v>
      </c>
      <c r="R1075" s="56">
        <v>3.9300000000000003E-3</v>
      </c>
      <c r="S1075" s="56">
        <v>0.13241</v>
      </c>
      <c r="T1075" s="56">
        <v>4.768E-2</v>
      </c>
      <c r="U1075" s="56">
        <v>2.1429999999999998E-2</v>
      </c>
      <c r="V1075" s="56">
        <v>0</v>
      </c>
      <c r="W1075" s="266">
        <v>8.6899999999998506E-3</v>
      </c>
      <c r="X1075" s="56">
        <v>9.7299999999999991E-3</v>
      </c>
      <c r="Y1075" s="56">
        <v>0</v>
      </c>
      <c r="Z1075" s="56">
        <v>0</v>
      </c>
      <c r="AA1075" s="56">
        <v>0</v>
      </c>
      <c r="AB1075" s="56">
        <v>0</v>
      </c>
      <c r="AC1075" s="56">
        <v>1.035E-2</v>
      </c>
      <c r="AE1075" s="271">
        <f t="shared" si="49"/>
        <v>1</v>
      </c>
      <c r="AG1075" s="192">
        <f t="shared" si="50"/>
        <v>0.30580999999999992</v>
      </c>
    </row>
    <row r="1076" spans="1:33" x14ac:dyDescent="0.25">
      <c r="A1076" s="1">
        <v>2023</v>
      </c>
      <c r="B1076" s="1" t="s">
        <v>18</v>
      </c>
      <c r="C1076" s="1" t="str">
        <f t="shared" si="48"/>
        <v>2023ONDefault</v>
      </c>
      <c r="D1076" s="266">
        <v>0.15847</v>
      </c>
      <c r="E1076" s="266">
        <v>0.13445000000000001</v>
      </c>
      <c r="F1076" s="266">
        <v>3.7559999999999996E-2</v>
      </c>
      <c r="G1076" s="266">
        <v>0.12631000000000001</v>
      </c>
      <c r="H1076" s="266">
        <v>2.8530000000000003E-2</v>
      </c>
      <c r="I1076" s="266">
        <v>5.0990000000000001E-2</v>
      </c>
      <c r="J1076" s="266">
        <v>0.03</v>
      </c>
      <c r="K1076" s="268">
        <v>8.09E-3</v>
      </c>
      <c r="L1076" s="266">
        <v>4.1429999999999995E-2</v>
      </c>
      <c r="M1076" s="266">
        <v>0</v>
      </c>
      <c r="N1076" s="266">
        <v>0</v>
      </c>
      <c r="O1076" s="266">
        <v>2.886E-2</v>
      </c>
      <c r="P1076" s="266">
        <v>4.9500000000000002E-2</v>
      </c>
      <c r="Q1076" s="266">
        <v>7.1590000000000001E-2</v>
      </c>
      <c r="R1076" s="266">
        <v>3.9300000000000003E-3</v>
      </c>
      <c r="S1076" s="266">
        <v>0.13241</v>
      </c>
      <c r="T1076" s="266">
        <v>4.768E-2</v>
      </c>
      <c r="U1076" s="266">
        <v>2.1429999999999998E-2</v>
      </c>
      <c r="V1076" s="266">
        <v>0</v>
      </c>
      <c r="W1076" s="266">
        <v>8.6899999999998506E-3</v>
      </c>
      <c r="X1076" s="266">
        <v>9.7299999999999991E-3</v>
      </c>
      <c r="Y1076" s="266">
        <v>0</v>
      </c>
      <c r="Z1076" s="266">
        <v>0</v>
      </c>
      <c r="AA1076" s="266">
        <v>0</v>
      </c>
      <c r="AB1076" s="266">
        <v>0</v>
      </c>
      <c r="AC1076" s="266">
        <v>1.035E-2</v>
      </c>
      <c r="AE1076" s="271">
        <f t="shared" si="49"/>
        <v>1</v>
      </c>
      <c r="AG1076" s="192">
        <f t="shared" si="50"/>
        <v>0.30580999999999992</v>
      </c>
    </row>
    <row r="1077" spans="1:33" x14ac:dyDescent="0.25">
      <c r="A1077" s="1">
        <v>2024</v>
      </c>
      <c r="B1077" s="1" t="s">
        <v>18</v>
      </c>
      <c r="C1077" s="1" t="str">
        <f t="shared" si="48"/>
        <v>2024ONDefault</v>
      </c>
      <c r="D1077" s="266">
        <v>0.15847</v>
      </c>
      <c r="E1077" s="266">
        <v>0.13445000000000001</v>
      </c>
      <c r="F1077" s="266">
        <v>3.7559999999999996E-2</v>
      </c>
      <c r="G1077" s="266">
        <v>0.12631000000000001</v>
      </c>
      <c r="H1077" s="266">
        <v>2.8530000000000003E-2</v>
      </c>
      <c r="I1077" s="266">
        <v>5.0990000000000001E-2</v>
      </c>
      <c r="J1077" s="266">
        <v>0.03</v>
      </c>
      <c r="K1077" s="268">
        <v>8.09E-3</v>
      </c>
      <c r="L1077" s="266">
        <v>4.1429999999999995E-2</v>
      </c>
      <c r="M1077" s="266">
        <v>0</v>
      </c>
      <c r="N1077" s="266">
        <v>0</v>
      </c>
      <c r="O1077" s="266">
        <v>2.886E-2</v>
      </c>
      <c r="P1077" s="266">
        <v>4.9500000000000002E-2</v>
      </c>
      <c r="Q1077" s="266">
        <v>7.1590000000000001E-2</v>
      </c>
      <c r="R1077" s="266">
        <v>3.9300000000000003E-3</v>
      </c>
      <c r="S1077" s="266">
        <v>0.13241</v>
      </c>
      <c r="T1077" s="266">
        <v>4.768E-2</v>
      </c>
      <c r="U1077" s="266">
        <v>2.1429999999999998E-2</v>
      </c>
      <c r="V1077" s="266">
        <v>0</v>
      </c>
      <c r="W1077" s="266">
        <v>8.6899999999998506E-3</v>
      </c>
      <c r="X1077" s="266">
        <v>9.7299999999999991E-3</v>
      </c>
      <c r="Y1077" s="266">
        <v>0</v>
      </c>
      <c r="Z1077" s="266">
        <v>0</v>
      </c>
      <c r="AA1077" s="266">
        <v>0</v>
      </c>
      <c r="AB1077" s="266">
        <v>0</v>
      </c>
      <c r="AC1077" s="266">
        <v>1.035E-2</v>
      </c>
      <c r="AE1077" s="271">
        <f t="shared" si="49"/>
        <v>1</v>
      </c>
      <c r="AG1077" s="192">
        <f t="shared" si="50"/>
        <v>0.30580999999999992</v>
      </c>
    </row>
    <row r="1078" spans="1:33" x14ac:dyDescent="0.25">
      <c r="A1078" s="1">
        <v>2021</v>
      </c>
      <c r="B1078" s="1" t="s">
        <v>23</v>
      </c>
      <c r="C1078" s="1" t="str">
        <f t="shared" si="48"/>
        <v>2021PEDefault</v>
      </c>
      <c r="D1078" s="56">
        <v>0.10324</v>
      </c>
      <c r="E1078" s="56">
        <v>0.19800999999999999</v>
      </c>
      <c r="F1078" s="56">
        <v>2.8919999999999998E-2</v>
      </c>
      <c r="G1078" s="56">
        <v>4.5110000000000004E-2</v>
      </c>
      <c r="H1078" s="56">
        <v>1.9959999999999999E-2</v>
      </c>
      <c r="I1078" s="56">
        <v>5.7089999999999995E-2</v>
      </c>
      <c r="J1078" s="56">
        <v>2.0310000000000002E-2</v>
      </c>
      <c r="K1078" s="268">
        <v>1.227E-2</v>
      </c>
      <c r="L1078" s="56">
        <v>0.17352000000000001</v>
      </c>
      <c r="M1078" s="56">
        <v>0</v>
      </c>
      <c r="N1078" s="56">
        <v>0</v>
      </c>
      <c r="O1078" s="56">
        <v>2.257E-2</v>
      </c>
      <c r="P1078" s="56">
        <v>3.6159999999999998E-2</v>
      </c>
      <c r="Q1078" s="56">
        <v>4.8979999999999996E-2</v>
      </c>
      <c r="R1078" s="56">
        <v>2.14E-3</v>
      </c>
      <c r="S1078" s="56">
        <v>0.15359999999999999</v>
      </c>
      <c r="T1078" s="56">
        <v>3.603E-2</v>
      </c>
      <c r="U1078" s="56">
        <v>7.1799999999999998E-3</v>
      </c>
      <c r="V1078" s="56">
        <v>0</v>
      </c>
      <c r="W1078" s="266">
        <v>4.7200000000001095E-3</v>
      </c>
      <c r="X1078" s="56">
        <v>9.4599999999999997E-3</v>
      </c>
      <c r="Y1078" s="56">
        <v>0</v>
      </c>
      <c r="Z1078" s="56">
        <v>0</v>
      </c>
      <c r="AA1078" s="56">
        <v>0</v>
      </c>
      <c r="AB1078" s="56">
        <v>0</v>
      </c>
      <c r="AC1078" s="56">
        <v>2.0729999999999998E-2</v>
      </c>
      <c r="AE1078" s="271">
        <f t="shared" si="49"/>
        <v>1</v>
      </c>
      <c r="AG1078" s="192">
        <f t="shared" si="50"/>
        <v>0.28284000000000009</v>
      </c>
    </row>
    <row r="1079" spans="1:33" x14ac:dyDescent="0.25">
      <c r="A1079" s="1">
        <v>2022</v>
      </c>
      <c r="B1079" s="1" t="s">
        <v>23</v>
      </c>
      <c r="C1079" s="1" t="str">
        <f t="shared" si="48"/>
        <v>2022PEDefault</v>
      </c>
      <c r="D1079" s="56">
        <v>0.10324</v>
      </c>
      <c r="E1079" s="56">
        <v>0.19800999999999999</v>
      </c>
      <c r="F1079" s="56">
        <v>2.8919999999999998E-2</v>
      </c>
      <c r="G1079" s="56">
        <v>4.5110000000000004E-2</v>
      </c>
      <c r="H1079" s="56">
        <v>1.9959999999999999E-2</v>
      </c>
      <c r="I1079" s="56">
        <v>5.7089999999999995E-2</v>
      </c>
      <c r="J1079" s="56">
        <v>2.0310000000000002E-2</v>
      </c>
      <c r="K1079" s="268">
        <v>1.227E-2</v>
      </c>
      <c r="L1079" s="56">
        <v>0.17352000000000001</v>
      </c>
      <c r="M1079" s="56">
        <v>0</v>
      </c>
      <c r="N1079" s="56">
        <v>0</v>
      </c>
      <c r="O1079" s="56">
        <v>2.257E-2</v>
      </c>
      <c r="P1079" s="56">
        <v>3.6159999999999998E-2</v>
      </c>
      <c r="Q1079" s="56">
        <v>4.8979999999999996E-2</v>
      </c>
      <c r="R1079" s="56">
        <v>2.14E-3</v>
      </c>
      <c r="S1079" s="56">
        <v>0.15359999999999999</v>
      </c>
      <c r="T1079" s="56">
        <v>3.603E-2</v>
      </c>
      <c r="U1079" s="56">
        <v>7.1799999999999998E-3</v>
      </c>
      <c r="V1079" s="56">
        <v>0</v>
      </c>
      <c r="W1079" s="266">
        <v>4.7200000000001095E-3</v>
      </c>
      <c r="X1079" s="56">
        <v>9.4599999999999997E-3</v>
      </c>
      <c r="Y1079" s="56">
        <v>0</v>
      </c>
      <c r="Z1079" s="56">
        <v>0</v>
      </c>
      <c r="AA1079" s="56">
        <v>0</v>
      </c>
      <c r="AB1079" s="56">
        <v>0</v>
      </c>
      <c r="AC1079" s="56">
        <v>2.0729999999999998E-2</v>
      </c>
      <c r="AE1079" s="271">
        <f t="shared" si="49"/>
        <v>1</v>
      </c>
      <c r="AG1079" s="192">
        <f t="shared" si="50"/>
        <v>0.28284000000000009</v>
      </c>
    </row>
    <row r="1080" spans="1:33" x14ac:dyDescent="0.25">
      <c r="A1080" s="1">
        <v>2023</v>
      </c>
      <c r="B1080" s="1" t="s">
        <v>23</v>
      </c>
      <c r="C1080" s="1" t="str">
        <f t="shared" si="48"/>
        <v>2023PEDefault</v>
      </c>
      <c r="D1080" s="266">
        <v>0.10324</v>
      </c>
      <c r="E1080" s="266">
        <v>0.19800999999999999</v>
      </c>
      <c r="F1080" s="266">
        <v>2.8919999999999998E-2</v>
      </c>
      <c r="G1080" s="266">
        <v>4.5110000000000004E-2</v>
      </c>
      <c r="H1080" s="266">
        <v>1.9959999999999999E-2</v>
      </c>
      <c r="I1080" s="266">
        <v>5.7089999999999995E-2</v>
      </c>
      <c r="J1080" s="266">
        <v>2.0310000000000002E-2</v>
      </c>
      <c r="K1080" s="268">
        <v>1.227E-2</v>
      </c>
      <c r="L1080" s="266">
        <v>0.17352000000000001</v>
      </c>
      <c r="M1080" s="266">
        <v>0</v>
      </c>
      <c r="N1080" s="266">
        <v>0</v>
      </c>
      <c r="O1080" s="266">
        <v>2.257E-2</v>
      </c>
      <c r="P1080" s="266">
        <v>3.6159999999999998E-2</v>
      </c>
      <c r="Q1080" s="266">
        <v>4.8979999999999996E-2</v>
      </c>
      <c r="R1080" s="266">
        <v>2.14E-3</v>
      </c>
      <c r="S1080" s="266">
        <v>0.15359999999999999</v>
      </c>
      <c r="T1080" s="266">
        <v>3.603E-2</v>
      </c>
      <c r="U1080" s="266">
        <v>7.1799999999999998E-3</v>
      </c>
      <c r="V1080" s="266">
        <v>0</v>
      </c>
      <c r="W1080" s="266">
        <v>4.7200000000001095E-3</v>
      </c>
      <c r="X1080" s="266">
        <v>9.4599999999999997E-3</v>
      </c>
      <c r="Y1080" s="266">
        <v>0</v>
      </c>
      <c r="Z1080" s="266">
        <v>0</v>
      </c>
      <c r="AA1080" s="266">
        <v>0</v>
      </c>
      <c r="AB1080" s="266">
        <v>0</v>
      </c>
      <c r="AC1080" s="266">
        <v>2.0729999999999998E-2</v>
      </c>
      <c r="AE1080" s="271">
        <f t="shared" si="49"/>
        <v>1</v>
      </c>
      <c r="AG1080" s="192">
        <f t="shared" si="50"/>
        <v>0.28284000000000009</v>
      </c>
    </row>
    <row r="1081" spans="1:33" x14ac:dyDescent="0.25">
      <c r="A1081" s="1">
        <v>2024</v>
      </c>
      <c r="B1081" s="1" t="s">
        <v>23</v>
      </c>
      <c r="C1081" s="1" t="str">
        <f t="shared" si="48"/>
        <v>2024PEDefault</v>
      </c>
      <c r="D1081" s="56">
        <v>0.10324</v>
      </c>
      <c r="E1081" s="56">
        <v>0.19800999999999999</v>
      </c>
      <c r="F1081" s="56">
        <v>2.8919999999999998E-2</v>
      </c>
      <c r="G1081" s="56">
        <v>4.5110000000000004E-2</v>
      </c>
      <c r="H1081" s="56">
        <v>1.9959999999999999E-2</v>
      </c>
      <c r="I1081" s="56">
        <v>5.7089999999999995E-2</v>
      </c>
      <c r="J1081" s="56">
        <v>2.0310000000000002E-2</v>
      </c>
      <c r="K1081" s="268">
        <v>1.227E-2</v>
      </c>
      <c r="L1081" s="56">
        <v>0.17352000000000001</v>
      </c>
      <c r="M1081" s="56">
        <v>0</v>
      </c>
      <c r="N1081" s="56">
        <v>0</v>
      </c>
      <c r="O1081" s="56">
        <v>2.257E-2</v>
      </c>
      <c r="P1081" s="56">
        <v>3.6159999999999998E-2</v>
      </c>
      <c r="Q1081" s="56">
        <v>4.8979999999999996E-2</v>
      </c>
      <c r="R1081" s="56">
        <v>2.14E-3</v>
      </c>
      <c r="S1081" s="56">
        <v>0.15359999999999999</v>
      </c>
      <c r="T1081" s="56">
        <v>3.603E-2</v>
      </c>
      <c r="U1081" s="56">
        <v>7.1799999999999998E-3</v>
      </c>
      <c r="V1081" s="56">
        <v>0</v>
      </c>
      <c r="W1081" s="266">
        <v>4.7200000000001095E-3</v>
      </c>
      <c r="X1081" s="56">
        <v>9.4599999999999997E-3</v>
      </c>
      <c r="Y1081" s="56">
        <v>0</v>
      </c>
      <c r="Z1081" s="56">
        <v>0</v>
      </c>
      <c r="AA1081" s="56">
        <v>0</v>
      </c>
      <c r="AB1081" s="56">
        <v>0</v>
      </c>
      <c r="AC1081" s="56">
        <v>2.0729999999999998E-2</v>
      </c>
      <c r="AE1081" s="271">
        <f t="shared" si="49"/>
        <v>1</v>
      </c>
      <c r="AG1081" s="192">
        <f t="shared" si="50"/>
        <v>0.28284000000000009</v>
      </c>
    </row>
    <row r="1082" spans="1:33" x14ac:dyDescent="0.25">
      <c r="A1082" s="1">
        <v>2021</v>
      </c>
      <c r="B1082" s="1" t="s">
        <v>19</v>
      </c>
      <c r="C1082" s="1" t="str">
        <f t="shared" si="48"/>
        <v>2021QCDefault</v>
      </c>
      <c r="D1082" s="56">
        <v>0.1217</v>
      </c>
      <c r="E1082" s="56">
        <v>0.11122</v>
      </c>
      <c r="F1082" s="56">
        <v>2.946E-2</v>
      </c>
      <c r="G1082" s="56">
        <v>0.12</v>
      </c>
      <c r="H1082" s="56">
        <v>6.4500000000000002E-2</v>
      </c>
      <c r="I1082" s="56">
        <v>4.3289999999999995E-2</v>
      </c>
      <c r="J1082" s="56">
        <v>2.895E-2</v>
      </c>
      <c r="K1082" s="268">
        <v>1.3259999999999999E-2</v>
      </c>
      <c r="L1082" s="56">
        <v>7.0260000000000003E-2</v>
      </c>
      <c r="M1082" s="56">
        <v>0</v>
      </c>
      <c r="N1082" s="56">
        <v>0</v>
      </c>
      <c r="O1082" s="56">
        <v>8.7340000000000001E-2</v>
      </c>
      <c r="P1082" s="56">
        <v>2.886E-2</v>
      </c>
      <c r="Q1082" s="56">
        <v>7.2950000000000001E-2</v>
      </c>
      <c r="R1082" s="56">
        <v>4.7799999999999995E-3</v>
      </c>
      <c r="S1082" s="56">
        <v>0.11513999999999999</v>
      </c>
      <c r="T1082" s="56">
        <v>4.675E-2</v>
      </c>
      <c r="U1082" s="56">
        <v>1.916E-2</v>
      </c>
      <c r="V1082" s="56">
        <v>0</v>
      </c>
      <c r="W1082" s="266">
        <v>4.9600000000000685E-3</v>
      </c>
      <c r="X1082" s="56">
        <v>6.9299999999999995E-3</v>
      </c>
      <c r="Y1082" s="56">
        <v>0</v>
      </c>
      <c r="Z1082" s="56">
        <v>0</v>
      </c>
      <c r="AA1082" s="56">
        <v>0</v>
      </c>
      <c r="AB1082" s="56">
        <v>0</v>
      </c>
      <c r="AC1082" s="56">
        <v>1.0489999999999999E-2</v>
      </c>
      <c r="AE1082" s="271">
        <f t="shared" si="49"/>
        <v>1</v>
      </c>
      <c r="AG1082" s="192">
        <f t="shared" si="50"/>
        <v>0.28116000000000008</v>
      </c>
    </row>
    <row r="1083" spans="1:33" x14ac:dyDescent="0.25">
      <c r="A1083" s="1">
        <v>2022</v>
      </c>
      <c r="B1083" s="1" t="s">
        <v>19</v>
      </c>
      <c r="C1083" s="1" t="str">
        <f t="shared" si="48"/>
        <v>2022QCDefault</v>
      </c>
      <c r="D1083" s="56">
        <v>0.1217</v>
      </c>
      <c r="E1083" s="56">
        <v>0.11122</v>
      </c>
      <c r="F1083" s="56">
        <v>2.946E-2</v>
      </c>
      <c r="G1083" s="56">
        <v>0.12</v>
      </c>
      <c r="H1083" s="56">
        <v>6.4500000000000002E-2</v>
      </c>
      <c r="I1083" s="56">
        <v>4.3289999999999995E-2</v>
      </c>
      <c r="J1083" s="56">
        <v>2.895E-2</v>
      </c>
      <c r="K1083" s="268">
        <v>1.3259999999999999E-2</v>
      </c>
      <c r="L1083" s="56">
        <v>7.0260000000000003E-2</v>
      </c>
      <c r="M1083" s="56">
        <v>0</v>
      </c>
      <c r="N1083" s="56">
        <v>0</v>
      </c>
      <c r="O1083" s="56">
        <v>8.7340000000000001E-2</v>
      </c>
      <c r="P1083" s="56">
        <v>2.886E-2</v>
      </c>
      <c r="Q1083" s="56">
        <v>7.2950000000000001E-2</v>
      </c>
      <c r="R1083" s="56">
        <v>4.7799999999999995E-3</v>
      </c>
      <c r="S1083" s="56">
        <v>0.11513999999999999</v>
      </c>
      <c r="T1083" s="56">
        <v>4.675E-2</v>
      </c>
      <c r="U1083" s="56">
        <v>1.916E-2</v>
      </c>
      <c r="V1083" s="56">
        <v>0</v>
      </c>
      <c r="W1083" s="266">
        <v>4.9600000000000685E-3</v>
      </c>
      <c r="X1083" s="56">
        <v>6.9299999999999995E-3</v>
      </c>
      <c r="Y1083" s="56">
        <v>0</v>
      </c>
      <c r="Z1083" s="56">
        <v>0</v>
      </c>
      <c r="AA1083" s="56">
        <v>0</v>
      </c>
      <c r="AB1083" s="56">
        <v>0</v>
      </c>
      <c r="AC1083" s="56">
        <v>1.0489999999999999E-2</v>
      </c>
      <c r="AE1083" s="271">
        <f t="shared" si="49"/>
        <v>1</v>
      </c>
      <c r="AG1083" s="192">
        <f t="shared" si="50"/>
        <v>0.28116000000000008</v>
      </c>
    </row>
    <row r="1084" spans="1:33" x14ac:dyDescent="0.25">
      <c r="A1084" s="1">
        <v>2023</v>
      </c>
      <c r="B1084" s="1" t="s">
        <v>19</v>
      </c>
      <c r="C1084" s="1" t="str">
        <f t="shared" si="48"/>
        <v>2023QCDefault</v>
      </c>
      <c r="D1084" s="266">
        <v>0.1217</v>
      </c>
      <c r="E1084" s="266">
        <v>0.11122</v>
      </c>
      <c r="F1084" s="266">
        <v>2.946E-2</v>
      </c>
      <c r="G1084" s="266">
        <v>0.12</v>
      </c>
      <c r="H1084" s="266">
        <v>6.4500000000000002E-2</v>
      </c>
      <c r="I1084" s="266">
        <v>4.3289999999999995E-2</v>
      </c>
      <c r="J1084" s="266">
        <v>2.895E-2</v>
      </c>
      <c r="K1084" s="268">
        <v>1.3259999999999999E-2</v>
      </c>
      <c r="L1084" s="266">
        <v>7.0260000000000003E-2</v>
      </c>
      <c r="M1084" s="266">
        <v>0</v>
      </c>
      <c r="N1084" s="266">
        <v>0</v>
      </c>
      <c r="O1084" s="266">
        <v>8.7340000000000001E-2</v>
      </c>
      <c r="P1084" s="266">
        <v>2.886E-2</v>
      </c>
      <c r="Q1084" s="266">
        <v>7.2950000000000001E-2</v>
      </c>
      <c r="R1084" s="266">
        <v>4.7799999999999995E-3</v>
      </c>
      <c r="S1084" s="266">
        <v>0.11513999999999999</v>
      </c>
      <c r="T1084" s="266">
        <v>4.675E-2</v>
      </c>
      <c r="U1084" s="266">
        <v>1.916E-2</v>
      </c>
      <c r="V1084" s="266">
        <v>0</v>
      </c>
      <c r="W1084" s="266">
        <v>4.9600000000000685E-3</v>
      </c>
      <c r="X1084" s="266">
        <v>6.9299999999999995E-3</v>
      </c>
      <c r="Y1084" s="266">
        <v>0</v>
      </c>
      <c r="Z1084" s="266">
        <v>0</v>
      </c>
      <c r="AA1084" s="266">
        <v>0</v>
      </c>
      <c r="AB1084" s="266">
        <v>0</v>
      </c>
      <c r="AC1084" s="266">
        <v>1.0489999999999999E-2</v>
      </c>
      <c r="AE1084" s="271">
        <f t="shared" si="49"/>
        <v>1</v>
      </c>
      <c r="AG1084" s="192">
        <f t="shared" si="50"/>
        <v>0.28116000000000008</v>
      </c>
    </row>
    <row r="1085" spans="1:33" x14ac:dyDescent="0.25">
      <c r="A1085" s="1">
        <v>2024</v>
      </c>
      <c r="B1085" s="1" t="s">
        <v>19</v>
      </c>
      <c r="C1085" s="1" t="str">
        <f t="shared" si="48"/>
        <v>2024QCDefault</v>
      </c>
      <c r="D1085" s="56">
        <v>0.1217</v>
      </c>
      <c r="E1085" s="56">
        <v>0.11122</v>
      </c>
      <c r="F1085" s="56">
        <v>2.946E-2</v>
      </c>
      <c r="G1085" s="56">
        <v>0.12</v>
      </c>
      <c r="H1085" s="56">
        <v>6.4500000000000002E-2</v>
      </c>
      <c r="I1085" s="56">
        <v>4.3289999999999995E-2</v>
      </c>
      <c r="J1085" s="56">
        <v>2.895E-2</v>
      </c>
      <c r="K1085" s="268">
        <v>1.3259999999999999E-2</v>
      </c>
      <c r="L1085" s="56">
        <v>7.0260000000000003E-2</v>
      </c>
      <c r="M1085" s="56">
        <v>0</v>
      </c>
      <c r="N1085" s="56">
        <v>0</v>
      </c>
      <c r="O1085" s="56">
        <v>8.7340000000000001E-2</v>
      </c>
      <c r="P1085" s="56">
        <v>2.886E-2</v>
      </c>
      <c r="Q1085" s="56">
        <v>7.2950000000000001E-2</v>
      </c>
      <c r="R1085" s="56">
        <v>4.7799999999999995E-3</v>
      </c>
      <c r="S1085" s="56">
        <v>0.11513999999999999</v>
      </c>
      <c r="T1085" s="56">
        <v>4.675E-2</v>
      </c>
      <c r="U1085" s="56">
        <v>1.916E-2</v>
      </c>
      <c r="V1085" s="56">
        <v>0</v>
      </c>
      <c r="W1085" s="266">
        <v>4.9600000000000685E-3</v>
      </c>
      <c r="X1085" s="56">
        <v>6.9299999999999995E-3</v>
      </c>
      <c r="Y1085" s="56">
        <v>0</v>
      </c>
      <c r="Z1085" s="56">
        <v>0</v>
      </c>
      <c r="AA1085" s="56">
        <v>0</v>
      </c>
      <c r="AB1085" s="56">
        <v>0</v>
      </c>
      <c r="AC1085" s="56">
        <v>1.0489999999999999E-2</v>
      </c>
      <c r="AE1085" s="271">
        <f t="shared" si="49"/>
        <v>1</v>
      </c>
      <c r="AG1085" s="192">
        <f t="shared" si="50"/>
        <v>0.28116000000000008</v>
      </c>
    </row>
    <row r="1086" spans="1:33" x14ac:dyDescent="0.25">
      <c r="A1086" s="1">
        <v>2021</v>
      </c>
      <c r="B1086" s="1" t="s">
        <v>16</v>
      </c>
      <c r="C1086" s="1" t="str">
        <f t="shared" si="48"/>
        <v>2021SKDefault</v>
      </c>
      <c r="D1086" s="56">
        <v>0.20272999999999999</v>
      </c>
      <c r="E1086" s="56">
        <v>7.3220000000000007E-2</v>
      </c>
      <c r="F1086" s="56">
        <v>7.2370000000000004E-2</v>
      </c>
      <c r="G1086" s="56">
        <v>0.12057000000000001</v>
      </c>
      <c r="H1086" s="56">
        <v>5.4000000000000006E-2</v>
      </c>
      <c r="I1086" s="56">
        <v>4.7E-2</v>
      </c>
      <c r="J1086" s="56">
        <v>5.704E-2</v>
      </c>
      <c r="K1086" s="268">
        <v>4.4900000000000001E-3</v>
      </c>
      <c r="L1086" s="56">
        <v>2.8079999999999997E-2</v>
      </c>
      <c r="M1086" s="56">
        <v>0</v>
      </c>
      <c r="N1086" s="56">
        <v>0</v>
      </c>
      <c r="O1086" s="56">
        <v>1.4790000000000001E-2</v>
      </c>
      <c r="P1086" s="56">
        <v>1.6449999999999999E-2</v>
      </c>
      <c r="Q1086" s="56">
        <v>0.10124000000000001</v>
      </c>
      <c r="R1086" s="56">
        <v>3.5499999999999998E-3</v>
      </c>
      <c r="S1086" s="56">
        <v>0.12733</v>
      </c>
      <c r="T1086" s="56">
        <v>3.7599999999999995E-2</v>
      </c>
      <c r="U1086" s="56">
        <v>1.7569999999999999E-2</v>
      </c>
      <c r="V1086" s="56">
        <v>0</v>
      </c>
      <c r="W1086" s="266">
        <v>1.0200000000000452E-3</v>
      </c>
      <c r="X1086" s="56">
        <v>7.2899999999999996E-3</v>
      </c>
      <c r="Y1086" s="56">
        <v>0</v>
      </c>
      <c r="Z1086" s="56">
        <v>0</v>
      </c>
      <c r="AA1086" s="56">
        <v>0</v>
      </c>
      <c r="AB1086" s="56">
        <v>0</v>
      </c>
      <c r="AC1086" s="56">
        <v>1.366E-2</v>
      </c>
      <c r="AE1086" s="271">
        <f t="shared" si="49"/>
        <v>1</v>
      </c>
      <c r="AG1086" s="192">
        <f t="shared" si="50"/>
        <v>0.30925999999999998</v>
      </c>
    </row>
    <row r="1087" spans="1:33" x14ac:dyDescent="0.25">
      <c r="A1087" s="1">
        <v>2022</v>
      </c>
      <c r="B1087" s="1" t="s">
        <v>16</v>
      </c>
      <c r="C1087" s="1" t="str">
        <f t="shared" si="48"/>
        <v>2022SKDefault</v>
      </c>
      <c r="D1087" s="56">
        <v>0.20272999999999999</v>
      </c>
      <c r="E1087" s="56">
        <v>7.3220000000000007E-2</v>
      </c>
      <c r="F1087" s="56">
        <v>7.2370000000000004E-2</v>
      </c>
      <c r="G1087" s="56">
        <v>0.12057000000000001</v>
      </c>
      <c r="H1087" s="56">
        <v>5.4000000000000006E-2</v>
      </c>
      <c r="I1087" s="56">
        <v>4.7E-2</v>
      </c>
      <c r="J1087" s="56">
        <v>5.704E-2</v>
      </c>
      <c r="K1087" s="268">
        <v>4.4900000000000001E-3</v>
      </c>
      <c r="L1087" s="56">
        <v>2.8079999999999997E-2</v>
      </c>
      <c r="M1087" s="56">
        <v>0</v>
      </c>
      <c r="N1087" s="56">
        <v>0</v>
      </c>
      <c r="O1087" s="56">
        <v>1.4790000000000001E-2</v>
      </c>
      <c r="P1087" s="56">
        <v>1.6449999999999999E-2</v>
      </c>
      <c r="Q1087" s="56">
        <v>0.10124000000000001</v>
      </c>
      <c r="R1087" s="56">
        <v>3.5499999999999998E-3</v>
      </c>
      <c r="S1087" s="56">
        <v>0.12733</v>
      </c>
      <c r="T1087" s="56">
        <v>3.7599999999999995E-2</v>
      </c>
      <c r="U1087" s="56">
        <v>1.7569999999999999E-2</v>
      </c>
      <c r="V1087" s="56">
        <v>0</v>
      </c>
      <c r="W1087" s="266">
        <v>1.0200000000000452E-3</v>
      </c>
      <c r="X1087" s="56">
        <v>7.2899999999999996E-3</v>
      </c>
      <c r="Y1087" s="56">
        <v>0</v>
      </c>
      <c r="Z1087" s="56">
        <v>0</v>
      </c>
      <c r="AA1087" s="56">
        <v>0</v>
      </c>
      <c r="AB1087" s="56">
        <v>0</v>
      </c>
      <c r="AC1087" s="56">
        <v>1.366E-2</v>
      </c>
      <c r="AE1087" s="271">
        <f t="shared" si="49"/>
        <v>1</v>
      </c>
      <c r="AG1087" s="192">
        <f t="shared" si="50"/>
        <v>0.30925999999999998</v>
      </c>
    </row>
    <row r="1088" spans="1:33" x14ac:dyDescent="0.25">
      <c r="A1088" s="1">
        <v>2023</v>
      </c>
      <c r="B1088" s="1" t="s">
        <v>16</v>
      </c>
      <c r="C1088" s="1" t="str">
        <f t="shared" si="48"/>
        <v>2023SKDefault</v>
      </c>
      <c r="D1088" s="266">
        <v>0.20272999999999999</v>
      </c>
      <c r="E1088" s="266">
        <v>7.3220000000000007E-2</v>
      </c>
      <c r="F1088" s="266">
        <v>7.2370000000000004E-2</v>
      </c>
      <c r="G1088" s="266">
        <v>0.12057000000000001</v>
      </c>
      <c r="H1088" s="266">
        <v>5.4000000000000006E-2</v>
      </c>
      <c r="I1088" s="266">
        <v>4.7E-2</v>
      </c>
      <c r="J1088" s="266">
        <v>5.704E-2</v>
      </c>
      <c r="K1088" s="268">
        <v>4.4900000000000001E-3</v>
      </c>
      <c r="L1088" s="266">
        <v>2.8079999999999997E-2</v>
      </c>
      <c r="M1088" s="266">
        <v>0</v>
      </c>
      <c r="N1088" s="266">
        <v>0</v>
      </c>
      <c r="O1088" s="266">
        <v>1.4790000000000001E-2</v>
      </c>
      <c r="P1088" s="266">
        <v>1.6449999999999999E-2</v>
      </c>
      <c r="Q1088" s="266">
        <v>0.10124000000000001</v>
      </c>
      <c r="R1088" s="266">
        <v>3.5499999999999998E-3</v>
      </c>
      <c r="S1088" s="266">
        <v>0.12733</v>
      </c>
      <c r="T1088" s="266">
        <v>3.7599999999999995E-2</v>
      </c>
      <c r="U1088" s="266">
        <v>1.7569999999999999E-2</v>
      </c>
      <c r="V1088" s="266">
        <v>0</v>
      </c>
      <c r="W1088" s="266">
        <v>1.0200000000000452E-3</v>
      </c>
      <c r="X1088" s="266">
        <v>7.2899999999999996E-3</v>
      </c>
      <c r="Y1088" s="266">
        <v>0</v>
      </c>
      <c r="Z1088" s="266">
        <v>0</v>
      </c>
      <c r="AA1088" s="266">
        <v>0</v>
      </c>
      <c r="AB1088" s="266">
        <v>0</v>
      </c>
      <c r="AC1088" s="266">
        <v>1.366E-2</v>
      </c>
      <c r="AE1088" s="271">
        <f t="shared" si="49"/>
        <v>1</v>
      </c>
      <c r="AG1088" s="192">
        <f t="shared" si="50"/>
        <v>0.30925999999999998</v>
      </c>
    </row>
    <row r="1089" spans="1:33" x14ac:dyDescent="0.25">
      <c r="A1089" s="1">
        <v>2024</v>
      </c>
      <c r="B1089" s="1" t="s">
        <v>16</v>
      </c>
      <c r="C1089" s="1" t="str">
        <f t="shared" si="48"/>
        <v>2024SKDefault</v>
      </c>
      <c r="D1089" s="223">
        <v>0.20272999999999999</v>
      </c>
      <c r="E1089" s="223">
        <v>7.3220000000000007E-2</v>
      </c>
      <c r="F1089" s="223">
        <v>7.2370000000000004E-2</v>
      </c>
      <c r="G1089" s="223">
        <v>0.12057000000000001</v>
      </c>
      <c r="H1089" s="223">
        <v>5.4000000000000006E-2</v>
      </c>
      <c r="I1089" s="56">
        <v>4.7E-2</v>
      </c>
      <c r="J1089" s="56">
        <v>5.704E-2</v>
      </c>
      <c r="K1089" s="268">
        <v>4.4900000000000001E-3</v>
      </c>
      <c r="L1089" s="56">
        <v>2.8079999999999997E-2</v>
      </c>
      <c r="M1089" s="56">
        <v>0</v>
      </c>
      <c r="N1089" s="56">
        <v>0</v>
      </c>
      <c r="O1089" s="56">
        <v>1.4790000000000001E-2</v>
      </c>
      <c r="P1089" s="56">
        <v>1.6449999999999999E-2</v>
      </c>
      <c r="Q1089" s="56">
        <v>0.10124000000000001</v>
      </c>
      <c r="R1089" s="56">
        <v>3.5499999999999998E-3</v>
      </c>
      <c r="S1089" s="56">
        <v>0.12733</v>
      </c>
      <c r="T1089" s="56">
        <v>3.7599999999999995E-2</v>
      </c>
      <c r="U1089" s="56">
        <v>1.7569999999999999E-2</v>
      </c>
      <c r="V1089" s="56">
        <v>0</v>
      </c>
      <c r="W1089" s="266">
        <v>1.0200000000000452E-3</v>
      </c>
      <c r="X1089" s="56">
        <v>7.2899999999999996E-3</v>
      </c>
      <c r="Y1089" s="56">
        <v>0</v>
      </c>
      <c r="Z1089" s="56">
        <v>0</v>
      </c>
      <c r="AA1089" s="56">
        <v>0</v>
      </c>
      <c r="AB1089" s="56">
        <v>0</v>
      </c>
      <c r="AC1089" s="56">
        <v>1.366E-2</v>
      </c>
      <c r="AE1089" s="271">
        <f t="shared" si="49"/>
        <v>1</v>
      </c>
      <c r="AG1089" s="192">
        <f t="shared" si="50"/>
        <v>0.30925999999999998</v>
      </c>
    </row>
    <row r="1090" spans="1:33" x14ac:dyDescent="0.25">
      <c r="A1090" s="1">
        <v>2021</v>
      </c>
      <c r="B1090" s="1" t="s">
        <v>26</v>
      </c>
      <c r="C1090" s="1" t="str">
        <f t="shared" ref="C1090:C1093" si="51">CONCATENATE(A1090,B1090,"Default")</f>
        <v>2021YTDefault</v>
      </c>
      <c r="D1090" s="223">
        <v>0.19330999999999998</v>
      </c>
      <c r="E1090" s="223">
        <v>0.11005000000000001</v>
      </c>
      <c r="F1090" s="223">
        <v>4.1959999999999997E-2</v>
      </c>
      <c r="G1090" s="223">
        <v>0.17588000000000001</v>
      </c>
      <c r="H1090" s="223">
        <v>4.6800000000000001E-3</v>
      </c>
      <c r="I1090" s="56">
        <v>2.911E-2</v>
      </c>
      <c r="J1090" s="56">
        <v>1.47E-2</v>
      </c>
      <c r="K1090" s="268">
        <v>1.39E-3</v>
      </c>
      <c r="L1090" s="56">
        <v>2.35E-2</v>
      </c>
      <c r="M1090" s="56">
        <v>0</v>
      </c>
      <c r="N1090" s="56">
        <v>0</v>
      </c>
      <c r="O1090" s="56">
        <v>1.1339999999999999E-2</v>
      </c>
      <c r="P1090" s="56">
        <v>5.4100000000000002E-2</v>
      </c>
      <c r="Q1090" s="56">
        <v>0.11031000000000001</v>
      </c>
      <c r="R1090" s="56">
        <v>3.5790000000000002E-2</v>
      </c>
      <c r="S1090" s="56">
        <v>0.10460000000000001</v>
      </c>
      <c r="T1090" s="56">
        <v>5.5419999999999997E-2</v>
      </c>
      <c r="U1090" s="56">
        <v>1.1140000000000001E-2</v>
      </c>
      <c r="V1090" s="56">
        <v>0</v>
      </c>
      <c r="W1090" s="266">
        <v>2.9899999999998539E-3</v>
      </c>
      <c r="X1090" s="56">
        <v>1.023E-2</v>
      </c>
      <c r="Y1090" s="56">
        <v>0</v>
      </c>
      <c r="Z1090" s="56">
        <v>0</v>
      </c>
      <c r="AA1090" s="56">
        <v>0</v>
      </c>
      <c r="AB1090" s="56">
        <v>0</v>
      </c>
      <c r="AC1090" s="56">
        <v>9.4999999999999998E-3</v>
      </c>
      <c r="AE1090" s="271">
        <f t="shared" si="49"/>
        <v>0.99999999999999989</v>
      </c>
      <c r="AG1090" s="192">
        <f t="shared" si="50"/>
        <v>0.33997999999999995</v>
      </c>
    </row>
    <row r="1091" spans="1:33" x14ac:dyDescent="0.25">
      <c r="A1091" s="1">
        <v>2022</v>
      </c>
      <c r="B1091" s="1" t="s">
        <v>26</v>
      </c>
      <c r="C1091" s="1" t="str">
        <f t="shared" si="51"/>
        <v>2022YTDefault</v>
      </c>
      <c r="D1091" s="56">
        <v>0.19330999999999998</v>
      </c>
      <c r="E1091" s="56">
        <v>0.11005000000000001</v>
      </c>
      <c r="F1091" s="56">
        <v>4.1959999999999997E-2</v>
      </c>
      <c r="G1091" s="56">
        <v>0.17588000000000001</v>
      </c>
      <c r="H1091" s="56">
        <v>4.6800000000000001E-3</v>
      </c>
      <c r="I1091" s="56">
        <v>2.911E-2</v>
      </c>
      <c r="J1091" s="56">
        <v>1.47E-2</v>
      </c>
      <c r="K1091" s="268">
        <v>1.39E-3</v>
      </c>
      <c r="L1091" s="56">
        <v>2.35E-2</v>
      </c>
      <c r="M1091" s="56">
        <v>0</v>
      </c>
      <c r="N1091" s="56">
        <v>0</v>
      </c>
      <c r="O1091" s="56">
        <v>1.1339999999999999E-2</v>
      </c>
      <c r="P1091" s="56">
        <v>5.4100000000000002E-2</v>
      </c>
      <c r="Q1091" s="56">
        <v>0.11031000000000001</v>
      </c>
      <c r="R1091" s="56">
        <v>3.5790000000000002E-2</v>
      </c>
      <c r="S1091" s="56">
        <v>0.10460000000000001</v>
      </c>
      <c r="T1091" s="56">
        <v>5.5419999999999997E-2</v>
      </c>
      <c r="U1091" s="56">
        <v>1.1140000000000001E-2</v>
      </c>
      <c r="V1091" s="56">
        <v>0</v>
      </c>
      <c r="W1091" s="266">
        <v>2.9899999999998539E-3</v>
      </c>
      <c r="X1091" s="56">
        <v>1.023E-2</v>
      </c>
      <c r="Y1091" s="56">
        <v>0</v>
      </c>
      <c r="Z1091" s="56">
        <v>0</v>
      </c>
      <c r="AA1091" s="56">
        <v>0</v>
      </c>
      <c r="AB1091" s="56">
        <v>0</v>
      </c>
      <c r="AC1091" s="56">
        <v>9.4999999999999998E-3</v>
      </c>
      <c r="AE1091" s="271">
        <f t="shared" si="49"/>
        <v>0.99999999999999989</v>
      </c>
      <c r="AG1091" s="192">
        <f t="shared" si="50"/>
        <v>0.33997999999999995</v>
      </c>
    </row>
    <row r="1092" spans="1:33" x14ac:dyDescent="0.25">
      <c r="A1092" s="1">
        <v>2023</v>
      </c>
      <c r="B1092" s="1" t="s">
        <v>26</v>
      </c>
      <c r="C1092" s="1" t="str">
        <f t="shared" si="51"/>
        <v>2023YTDefault</v>
      </c>
      <c r="D1092" s="266">
        <v>0.19330999999999998</v>
      </c>
      <c r="E1092" s="266">
        <v>0.11005000000000001</v>
      </c>
      <c r="F1092" s="266">
        <v>4.1959999999999997E-2</v>
      </c>
      <c r="G1092" s="266">
        <v>0.17588000000000001</v>
      </c>
      <c r="H1092" s="266">
        <v>4.6800000000000001E-3</v>
      </c>
      <c r="I1092" s="266">
        <v>2.911E-2</v>
      </c>
      <c r="J1092" s="266">
        <v>1.47E-2</v>
      </c>
      <c r="K1092" s="268">
        <v>1.39E-3</v>
      </c>
      <c r="L1092" s="266">
        <v>2.35E-2</v>
      </c>
      <c r="M1092" s="266">
        <v>0</v>
      </c>
      <c r="N1092" s="266">
        <v>0</v>
      </c>
      <c r="O1092" s="266">
        <v>1.1339999999999999E-2</v>
      </c>
      <c r="P1092" s="266">
        <v>5.4100000000000002E-2</v>
      </c>
      <c r="Q1092" s="266">
        <v>0.11031000000000001</v>
      </c>
      <c r="R1092" s="266">
        <v>3.5790000000000002E-2</v>
      </c>
      <c r="S1092" s="266">
        <v>0.10460000000000001</v>
      </c>
      <c r="T1092" s="266">
        <v>5.5419999999999997E-2</v>
      </c>
      <c r="U1092" s="266">
        <v>1.1140000000000001E-2</v>
      </c>
      <c r="V1092" s="266">
        <v>0</v>
      </c>
      <c r="W1092" s="266">
        <v>2.9899999999998539E-3</v>
      </c>
      <c r="X1092" s="266">
        <v>1.023E-2</v>
      </c>
      <c r="Y1092" s="266">
        <v>0</v>
      </c>
      <c r="Z1092" s="266">
        <v>0</v>
      </c>
      <c r="AA1092" s="266">
        <v>0</v>
      </c>
      <c r="AB1092" s="266">
        <v>0</v>
      </c>
      <c r="AC1092" s="266">
        <v>9.4999999999999998E-3</v>
      </c>
      <c r="AE1092" s="271">
        <f t="shared" si="49"/>
        <v>0.99999999999999989</v>
      </c>
      <c r="AG1092" s="192">
        <f t="shared" si="50"/>
        <v>0.33997999999999995</v>
      </c>
    </row>
    <row r="1093" spans="1:33" x14ac:dyDescent="0.25">
      <c r="A1093" s="1">
        <v>2024</v>
      </c>
      <c r="B1093" s="1" t="s">
        <v>26</v>
      </c>
      <c r="C1093" s="1" t="str">
        <f t="shared" si="51"/>
        <v>2024YTDefault</v>
      </c>
      <c r="D1093" s="56">
        <v>0.19330999999999998</v>
      </c>
      <c r="E1093" s="56">
        <v>0.11005000000000001</v>
      </c>
      <c r="F1093" s="56">
        <v>4.1959999999999997E-2</v>
      </c>
      <c r="G1093" s="266">
        <v>0.17588000000000001</v>
      </c>
      <c r="H1093" s="266">
        <v>4.6800000000000001E-3</v>
      </c>
      <c r="I1093" s="266">
        <v>2.911E-2</v>
      </c>
      <c r="J1093" s="266">
        <v>1.47E-2</v>
      </c>
      <c r="K1093" s="268">
        <v>1.39E-3</v>
      </c>
      <c r="L1093" s="266">
        <v>2.35E-2</v>
      </c>
      <c r="M1093" s="266">
        <v>0</v>
      </c>
      <c r="N1093" s="266">
        <v>0</v>
      </c>
      <c r="O1093" s="266">
        <v>1.1339999999999999E-2</v>
      </c>
      <c r="P1093" s="266">
        <v>5.4100000000000002E-2</v>
      </c>
      <c r="Q1093" s="266">
        <v>0.11031000000000001</v>
      </c>
      <c r="R1093" s="266">
        <v>3.5790000000000002E-2</v>
      </c>
      <c r="S1093" s="266">
        <v>0.10460000000000001</v>
      </c>
      <c r="T1093" s="266">
        <v>5.5419999999999997E-2</v>
      </c>
      <c r="U1093" s="266">
        <v>1.1140000000000001E-2</v>
      </c>
      <c r="V1093" s="266">
        <v>0</v>
      </c>
      <c r="W1093" s="266">
        <v>2.9899999999998539E-3</v>
      </c>
      <c r="X1093" s="266">
        <v>1.023E-2</v>
      </c>
      <c r="Y1093" s="266">
        <v>0</v>
      </c>
      <c r="Z1093" s="266">
        <v>0</v>
      </c>
      <c r="AA1093" s="266">
        <v>0</v>
      </c>
      <c r="AB1093" s="266">
        <v>0</v>
      </c>
      <c r="AC1093" s="266">
        <v>9.4999999999999998E-3</v>
      </c>
      <c r="AE1093" s="271">
        <f t="shared" si="49"/>
        <v>0.99999999999999989</v>
      </c>
      <c r="AG1093" s="192">
        <f t="shared" si="50"/>
        <v>0.33997999999999995</v>
      </c>
    </row>
  </sheetData>
  <autoFilter ref="A1:AG1093" xr:uid="{00000000-0001-0000-0800-000000000000}">
    <sortState xmlns:xlrd2="http://schemas.microsoft.com/office/spreadsheetml/2017/richdata2" ref="A873:AG989">
      <sortCondition ref="B1:B1093"/>
    </sortState>
  </autoFilter>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249977111117893"/>
  </sheetPr>
  <dimension ref="A1:S1009"/>
  <sheetViews>
    <sheetView topLeftCell="E1" zoomScale="75" zoomScaleNormal="75" workbookViewId="0">
      <pane ySplit="1" topLeftCell="A2" activePane="bottomLeft" state="frozen"/>
      <selection activeCell="C6" sqref="C6"/>
      <selection pane="bottomLeft" activeCell="C6" sqref="C6"/>
    </sheetView>
  </sheetViews>
  <sheetFormatPr defaultRowHeight="15" x14ac:dyDescent="0.25"/>
  <cols>
    <col min="1" max="1" width="8.5703125" style="1" customWidth="1"/>
    <col min="2" max="2" width="3.5703125" style="1" bestFit="1" customWidth="1"/>
    <col min="3" max="3" width="16.5703125" style="1" bestFit="1" customWidth="1"/>
    <col min="4" max="4" width="14.28515625" style="1" customWidth="1"/>
    <col min="5" max="6" width="14.42578125" style="1" bestFit="1" customWidth="1"/>
    <col min="7" max="7" width="9.7109375" style="1" customWidth="1"/>
    <col min="8" max="8" width="15.85546875" style="1" bestFit="1" customWidth="1"/>
    <col min="9" max="9" width="12.5703125" style="1" customWidth="1"/>
    <col min="10" max="10" width="13.5703125" style="1" customWidth="1"/>
    <col min="11" max="11" width="12.28515625" style="1" customWidth="1"/>
    <col min="12" max="12" width="15" style="1" customWidth="1"/>
    <col min="13" max="13" width="11.5703125" style="1" bestFit="1" customWidth="1"/>
    <col min="14" max="14" width="16.42578125" style="1" bestFit="1" customWidth="1"/>
    <col min="15" max="16" width="16.42578125" style="1" customWidth="1"/>
    <col min="17" max="17" width="17.140625" customWidth="1"/>
    <col min="18" max="18" width="13.85546875" customWidth="1"/>
    <col min="19" max="19" width="11.28515625" customWidth="1"/>
  </cols>
  <sheetData>
    <row r="1" spans="1:19" s="253" customFormat="1" ht="45" x14ac:dyDescent="0.25">
      <c r="A1" s="54" t="s">
        <v>12</v>
      </c>
      <c r="B1" s="54" t="s">
        <v>13</v>
      </c>
      <c r="C1" s="54"/>
      <c r="D1" s="54" t="s">
        <v>174</v>
      </c>
      <c r="E1" s="54" t="s">
        <v>175</v>
      </c>
      <c r="F1" s="54" t="s">
        <v>176</v>
      </c>
      <c r="G1" s="54" t="s">
        <v>177</v>
      </c>
      <c r="H1" s="54" t="s">
        <v>178</v>
      </c>
      <c r="I1" s="232" t="s">
        <v>179</v>
      </c>
      <c r="J1" s="232" t="s">
        <v>180</v>
      </c>
      <c r="K1" s="232" t="s">
        <v>181</v>
      </c>
      <c r="L1" s="54" t="s">
        <v>2</v>
      </c>
      <c r="M1" s="54" t="s">
        <v>182</v>
      </c>
      <c r="N1" s="232" t="s">
        <v>185</v>
      </c>
      <c r="O1" s="232" t="s">
        <v>183</v>
      </c>
      <c r="P1" s="54" t="s">
        <v>184</v>
      </c>
      <c r="Q1" s="54" t="s">
        <v>69</v>
      </c>
      <c r="R1" s="54" t="s">
        <v>111</v>
      </c>
      <c r="S1" s="54" t="s">
        <v>187</v>
      </c>
    </row>
    <row r="2" spans="1:19" x14ac:dyDescent="0.25">
      <c r="A2" s="1">
        <f>'DONNÉES '!B41</f>
        <v>0</v>
      </c>
      <c r="B2" s="1" t="str">
        <f>province_1</f>
        <v>AB</v>
      </c>
      <c r="C2" s="1" t="str">
        <f>CONCATENATE(A2,B2,default)</f>
        <v>0ABDefault</v>
      </c>
      <c r="D2" s="20">
        <f>IFERROR(IF($A2&gt;end_year_1,0,(IF($A2&gt;supporting_sheet!$D$11,VLOOKUP(supporting_sheet!$G$11,'waste_char_bulk_%_values'!$C$2:$AE$1093,2,FALSE),VLOOKUP($C2,'waste_char_bulk_%_values'!$C$2:$AE$1093,2,FALSE))*'DONNÉES '!$C41)),0)</f>
        <v>0</v>
      </c>
      <c r="E2" s="20">
        <f>IFERROR(IF($A2&gt;end_year_1,0,(IF($A2&gt;supporting_sheet!$D$11, VLOOKUP(supporting_sheet!$G$11,'waste_char_bulk_%_values'!$C$2:$AE$1093,3,FALSE), VLOOKUP($C2,'waste_char_bulk_%_values'!$C$2:$AE$1093,3,FALSE))*'DONNÉES '!$C41)),0)</f>
        <v>0</v>
      </c>
      <c r="F2" s="20">
        <f>IFERROR(IF($A2&gt;end_year_1,0,(IF($A2&gt;supporting_sheet!$D$11, VLOOKUP(supporting_sheet!$G$11,'waste_char_bulk_%_values'!$C$2:$AE$1093,4,FALSE), VLOOKUP($C2,'waste_char_bulk_%_values'!$C$2:$AE$1093,4,FALSE))*'DONNÉES '!$C41)),0)</f>
        <v>0</v>
      </c>
      <c r="G2" s="20">
        <f>IFERROR(IF($A2&gt;end_year_1,0,(IF($A2&gt;supporting_sheet!$D$11, VLOOKUP(supporting_sheet!$G$11,'waste_char_bulk_%_values'!$C$2:$AE$1093,5,FALSE), VLOOKUP($C2,'waste_char_bulk_%_values'!$C$2:$AE$1093,5,FALSE))*'DONNÉES '!$C41)),0)</f>
        <v>0</v>
      </c>
      <c r="H2" s="20">
        <f>IFERROR(IF($A2&gt;end_year_1,0,(IF($A2&gt;supporting_sheet!$D$11, VLOOKUP(supporting_sheet!$G$11,'waste_char_bulk_%_values'!$C$2:$AE$1093,6,FALSE), VLOOKUP($C2,'waste_char_bulk_%_values'!$C$2:$AE$1093,6,FALSE))*'DONNÉES '!$C41)),0)</f>
        <v>0</v>
      </c>
      <c r="I2" s="20">
        <f>IFERROR(IF($A2&gt;end_year_1,0,(IF($A2&gt;supporting_sheet!$D$11, VLOOKUP(supporting_sheet!$G$11,'waste_char_bulk_%_values'!$C$2:$AE$1093,7,FALSE), VLOOKUP($C2,'waste_char_bulk_%_values'!$C$2:$AE$1093,7,FALSE))*'DONNÉES '!$C41)),0)</f>
        <v>0</v>
      </c>
      <c r="J2" s="20">
        <f>IFERROR(IF($A2&gt;end_year_1,0,(IF($A2&gt;supporting_sheet!$D$11, VLOOKUP(supporting_sheet!$G$11,'waste_char_bulk_%_values'!$C$2:$AE$1093,8,FALSE), VLOOKUP($C2,'waste_char_bulk_%_values'!$C$2:$AE$1093,8,FALSE))*'DONNÉES '!$C41)),0)</f>
        <v>0</v>
      </c>
      <c r="K2" s="20">
        <f>IFERROR(IF($A2&gt;end_year_1,0,(IF($A2&gt;supporting_sheet!$D$11, VLOOKUP(supporting_sheet!$G$11,'waste_char_bulk_%_values'!$C$2:$AE$1093,9,FALSE), VLOOKUP($C2,'waste_char_bulk_%_values'!$C$2:$AE$1093,9,FALSE))*'DONNÉES '!$C41)),0)</f>
        <v>0</v>
      </c>
      <c r="L2" s="20">
        <f>IFERROR(IF($A2&gt;end_year_1,0,(IF($A2&gt;supporting_sheet!$D$11, VLOOKUP(supporting_sheet!$G$11,'waste_char_bulk_%_values'!$C$2:$AE$1093,10,FALSE), VLOOKUP($C2,'waste_char_bulk_%_values'!$C$2:$AE$1093,10,FALSE))*'DONNÉES '!$C41)),0)</f>
        <v>0</v>
      </c>
      <c r="M2" s="20">
        <f>IFERROR(IF($A2&gt;end_year_1,0,(IF($A2&gt;supporting_sheet!$D$11, VLOOKUP(supporting_sheet!$G$11,'waste_char_bulk_%_values'!$C$2:$AE$1093,11,FALSE), VLOOKUP($C2,'waste_char_bulk_%_values'!$C$2:$AE$1093,11,FALSE))*'DONNÉES '!$C41)),0)</f>
        <v>0</v>
      </c>
      <c r="N2" s="20">
        <f>IFERROR(IF($A2&gt;end_year_1,0,(IF($A2&gt;supporting_sheet!$D$11, VLOOKUP(supporting_sheet!$G$11,'waste_char_bulk_%_values'!$C$2:$AE$1093,12,FALSE), VLOOKUP($C2,'waste_char_bulk_%_values'!$C$2:$AE$1093,12,FALSE))*'DONNÉES '!$C41)),0)</f>
        <v>0</v>
      </c>
      <c r="O2" s="20">
        <f>IFERROR(IF($A2&gt;end_year_1,0,(IF($A2&gt;supporting_sheet!$D$11, VLOOKUP(supporting_sheet!$G$11,'waste_char_bulk_%_values'!$C$2:$AE$1093,13,FALSE), VLOOKUP($C2,'waste_char_bulk_%_values'!$C$2:$AE$1093,13,FALSE))*'DONNÉES '!$C41)),0)</f>
        <v>0</v>
      </c>
      <c r="P2" s="20">
        <f>IFERROR(IF($A2&gt;end_year_1,0,(IF($A2&gt;supporting_sheet!$D$11, VLOOKUP(supporting_sheet!$G$11,'waste_char_bulk_%_values'!$C$2:$AE$1093,14,FALSE), VLOOKUP($C2,'waste_char_bulk_%_values'!$C$2:$AE$1093,14,FALSE))*'DONNÉES '!$C41)),0)</f>
        <v>0</v>
      </c>
      <c r="Q2" s="20">
        <f>IFERROR(IF($A2&gt;end_year_1,0,(IF($A2&gt;supporting_sheet!$D$11, VLOOKUP(supporting_sheet!$G$11,'waste_char_bulk_%_values'!$C$2:$AG$1093,31,FALSE), VLOOKUP($C2,'waste_char_bulk_%_values'!$C$2:$AG$1093,31,FALSE))*'DONNÉES '!$C41)),0)</f>
        <v>0</v>
      </c>
      <c r="R2" s="37">
        <f t="shared" ref="R2:R33" si="0">+SUM(D2:Q2)</f>
        <v>0</v>
      </c>
    </row>
    <row r="3" spans="1:19" x14ac:dyDescent="0.25">
      <c r="A3" s="1">
        <f>'DONNÉES '!B42</f>
        <v>1</v>
      </c>
      <c r="B3" s="1" t="str">
        <f t="shared" ref="B3:B66" si="1">province_1</f>
        <v>AB</v>
      </c>
      <c r="C3" s="1" t="str">
        <f t="shared" ref="C3:C33" si="2">CONCATENATE(A3,B3,default)</f>
        <v>1ABDefault</v>
      </c>
      <c r="D3" s="20">
        <f>IFERROR(IF($A3&gt;end_year_1,0,(IF($A3&gt;supporting_sheet!$D$11, VLOOKUP(supporting_sheet!$G$11,'waste_char_bulk_%_values'!$C$2:$AE$1093,2,FALSE), VLOOKUP($C3,'waste_char_bulk_%_values'!$C$2:$AE$1093,2,FALSE))*'DONNÉES '!$C42)),0)</f>
        <v>0</v>
      </c>
      <c r="E3" s="20">
        <f>IFERROR(IF($A3&gt;end_year_1,0,(IF($A3&gt;supporting_sheet!$D$11, VLOOKUP(supporting_sheet!$G$11,'waste_char_bulk_%_values'!$C$2:$AE$1093,3,FALSE), VLOOKUP($C3,'waste_char_bulk_%_values'!$C$2:$AE$1093,3,FALSE))*'DONNÉES '!$C42)),0)</f>
        <v>0</v>
      </c>
      <c r="F3" s="20">
        <f>IFERROR(IF($A3&gt;end_year_1,0,(IF($A3&gt;supporting_sheet!$D$11, VLOOKUP(supporting_sheet!$G$11,'waste_char_bulk_%_values'!$C$2:$AE$1093,4,FALSE), VLOOKUP($C3,'waste_char_bulk_%_values'!$C$2:$AE$1093,4,FALSE))*'DONNÉES '!$C42)),0)</f>
        <v>0</v>
      </c>
      <c r="G3" s="20">
        <f>IFERROR(IF($A3&gt;end_year_1,0,(IF($A3&gt;supporting_sheet!$D$11, VLOOKUP(supporting_sheet!$G$11,'waste_char_bulk_%_values'!$C$2:$AE$1093,5,FALSE), VLOOKUP($C3,'waste_char_bulk_%_values'!$C$2:$AE$1093,5,FALSE))*'DONNÉES '!$C42)),0)</f>
        <v>0</v>
      </c>
      <c r="H3" s="20">
        <f>IFERROR(IF($A3&gt;end_year_1,0,(IF($A3&gt;supporting_sheet!$D$11, VLOOKUP(supporting_sheet!$G$11,'waste_char_bulk_%_values'!$C$2:$AE$1093,6,FALSE), VLOOKUP($C3,'waste_char_bulk_%_values'!$C$2:$AE$1093,6,FALSE))*'DONNÉES '!$C42)),0)</f>
        <v>0</v>
      </c>
      <c r="I3" s="20">
        <f>IFERROR(IF($A3&gt;end_year_1,0,(IF($A3&gt;supporting_sheet!$D$11, VLOOKUP(supporting_sheet!$G$11,'waste_char_bulk_%_values'!$C$2:$AE$1093,7,FALSE), VLOOKUP($C3,'waste_char_bulk_%_values'!$C$2:$AE$1093,7,FALSE))*'DONNÉES '!$C42)),0)</f>
        <v>0</v>
      </c>
      <c r="J3" s="20">
        <f>IFERROR(IF($A3&gt;end_year_1,0,(IF($A3&gt;supporting_sheet!$D$11, VLOOKUP(supporting_sheet!$G$11,'waste_char_bulk_%_values'!$C$2:$AE$1093,8,FALSE), VLOOKUP($C3,'waste_char_bulk_%_values'!$C$2:$AE$1093,8,FALSE))*'DONNÉES '!$C42)),0)</f>
        <v>0</v>
      </c>
      <c r="K3" s="20">
        <f>IFERROR(IF($A3&gt;end_year_1,0,(IF($A3&gt;supporting_sheet!$D$11, VLOOKUP(supporting_sheet!$G$11,'waste_char_bulk_%_values'!$C$2:$AE$1093,9,FALSE), VLOOKUP($C3,'waste_char_bulk_%_values'!$C$2:$AE$1093,9,FALSE))*'DONNÉES '!$C42)),0)</f>
        <v>0</v>
      </c>
      <c r="L3" s="20">
        <f>IFERROR(IF($A3&gt;end_year_1,0,(IF($A3&gt;supporting_sheet!$D$11, VLOOKUP(supporting_sheet!$G$11,'waste_char_bulk_%_values'!$C$2:$AE$1093,10,FALSE), VLOOKUP($C3,'waste_char_bulk_%_values'!$C$2:$AE$1093,10,FALSE))*'DONNÉES '!$C42)),0)</f>
        <v>0</v>
      </c>
      <c r="M3" s="20">
        <f>IFERROR(IF($A3&gt;end_year_1,0,(IF($A3&gt;supporting_sheet!$D$11, VLOOKUP(supporting_sheet!$G$11,'waste_char_bulk_%_values'!$C$2:$AE$1093,11,FALSE), VLOOKUP($C3,'waste_char_bulk_%_values'!$C$2:$AE$1093,11,FALSE))*'DONNÉES '!$C42)),0)</f>
        <v>0</v>
      </c>
      <c r="N3" s="20">
        <f>IFERROR(IF($A3&gt;end_year_1,0,(IF($A3&gt;supporting_sheet!$D$11, VLOOKUP(supporting_sheet!$G$11,'waste_char_bulk_%_values'!$C$2:$AE$1093,12,FALSE), VLOOKUP($C3,'waste_char_bulk_%_values'!$C$2:$AE$1093,12,FALSE))*'DONNÉES '!$C42)),0)</f>
        <v>0</v>
      </c>
      <c r="O3" s="20">
        <f>IFERROR(IF($A3&gt;end_year_1,0,(IF($A3&gt;supporting_sheet!$D$11, VLOOKUP(supporting_sheet!$G$11,'waste_char_bulk_%_values'!$C$2:$AE$1093,13,FALSE), VLOOKUP($C3,'waste_char_bulk_%_values'!$C$2:$AE$1093,13,FALSE))*'DONNÉES '!$C42)),0)</f>
        <v>0</v>
      </c>
      <c r="P3" s="20">
        <f>IFERROR(IF($A3&gt;end_year_1,0,(IF($A3&gt;supporting_sheet!$D$11, VLOOKUP(supporting_sheet!$G$11,'waste_char_bulk_%_values'!$C$2:$AE$1093,14,FALSE), VLOOKUP($C3,'waste_char_bulk_%_values'!$C$2:$AE$1093,14,FALSE))*'DONNÉES '!$C42)),0)</f>
        <v>0</v>
      </c>
      <c r="Q3" s="20">
        <f>IFERROR(IF($A3&gt;end_year_1,0,(IF($A3&gt;supporting_sheet!$D$11, VLOOKUP(supporting_sheet!$G$11,'waste_char_bulk_%_values'!$C$2:$AG$1093,31,FALSE), VLOOKUP($C3,'waste_char_bulk_%_values'!$C$2:$AG$1093,31,FALSE))*'DONNÉES '!$C42)),0)</f>
        <v>0</v>
      </c>
      <c r="R3" s="37">
        <f t="shared" si="0"/>
        <v>0</v>
      </c>
    </row>
    <row r="4" spans="1:19" x14ac:dyDescent="0.25">
      <c r="A4" s="1">
        <f>'DONNÉES '!B43</f>
        <v>2</v>
      </c>
      <c r="B4" s="1" t="str">
        <f t="shared" si="1"/>
        <v>AB</v>
      </c>
      <c r="C4" s="1" t="str">
        <f t="shared" si="2"/>
        <v>2ABDefault</v>
      </c>
      <c r="D4" s="20">
        <f>IFERROR(IF($A4&gt;end_year_1,0,(IF($A4&gt;supporting_sheet!$D$11, VLOOKUP(supporting_sheet!$G$11,'waste_char_bulk_%_values'!$C$2:$AE$1093,2,FALSE), VLOOKUP($C4,'waste_char_bulk_%_values'!$C$2:$AE$1093,2,FALSE))*'DONNÉES '!$C43)),0)</f>
        <v>0</v>
      </c>
      <c r="E4" s="20">
        <f>IFERROR(IF($A4&gt;end_year_1,0,(IF($A4&gt;supporting_sheet!$D$11, VLOOKUP(supporting_sheet!$G$11,'waste_char_bulk_%_values'!$C$2:$AE$1093,3,FALSE), VLOOKUP($C4,'waste_char_bulk_%_values'!$C$2:$AE$1093,3,FALSE))*'DONNÉES '!$C43)),0)</f>
        <v>0</v>
      </c>
      <c r="F4" s="20">
        <f>IFERROR(IF($A4&gt;end_year_1,0,(IF($A4&gt;supporting_sheet!$D$11, VLOOKUP(supporting_sheet!$G$11,'waste_char_bulk_%_values'!$C$2:$AE$1093,4,FALSE), VLOOKUP($C4,'waste_char_bulk_%_values'!$C$2:$AE$1093,4,FALSE))*'DONNÉES '!$C43)),0)</f>
        <v>0</v>
      </c>
      <c r="G4" s="20">
        <f>IFERROR(IF($A4&gt;end_year_1,0,(IF($A4&gt;supporting_sheet!$D$11, VLOOKUP(supporting_sheet!$G$11,'waste_char_bulk_%_values'!$C$2:$AE$1093,5,FALSE), VLOOKUP($C4,'waste_char_bulk_%_values'!$C$2:$AE$1093,5,FALSE))*'DONNÉES '!$C43)),0)</f>
        <v>0</v>
      </c>
      <c r="H4" s="20">
        <f>IFERROR(IF($A4&gt;end_year_1,0,(IF($A4&gt;supporting_sheet!$D$11, VLOOKUP(supporting_sheet!$G$11,'waste_char_bulk_%_values'!$C$2:$AE$1093,6,FALSE), VLOOKUP($C4,'waste_char_bulk_%_values'!$C$2:$AE$1093,6,FALSE))*'DONNÉES '!$C43)),0)</f>
        <v>0</v>
      </c>
      <c r="I4" s="20">
        <f>IFERROR(IF($A4&gt;end_year_1,0,(IF($A4&gt;supporting_sheet!$D$11, VLOOKUP(supporting_sheet!$G$11,'waste_char_bulk_%_values'!$C$2:$AE$1093,7,FALSE), VLOOKUP($C4,'waste_char_bulk_%_values'!$C$2:$AE$1093,7,FALSE))*'DONNÉES '!$C43)),0)</f>
        <v>0</v>
      </c>
      <c r="J4" s="20">
        <f>IFERROR(IF($A4&gt;end_year_1,0,(IF($A4&gt;supporting_sheet!$D$11, VLOOKUP(supporting_sheet!$G$11,'waste_char_bulk_%_values'!$C$2:$AE$1093,8,FALSE), VLOOKUP($C4,'waste_char_bulk_%_values'!$C$2:$AE$1093,8,FALSE))*'DONNÉES '!$C43)),0)</f>
        <v>0</v>
      </c>
      <c r="K4" s="20">
        <f>IFERROR(IF($A4&gt;end_year_1,0,(IF($A4&gt;supporting_sheet!$D$11, VLOOKUP(supporting_sheet!$G$11,'waste_char_bulk_%_values'!$C$2:$AE$1093,9,FALSE), VLOOKUP($C4,'waste_char_bulk_%_values'!$C$2:$AE$1093,9,FALSE))*'DONNÉES '!$C43)),0)</f>
        <v>0</v>
      </c>
      <c r="L4" s="20">
        <f>IFERROR(IF($A4&gt;end_year_1,0,(IF($A4&gt;supporting_sheet!$D$11, VLOOKUP(supporting_sheet!$G$11,'waste_char_bulk_%_values'!$C$2:$AE$1093,10,FALSE), VLOOKUP($C4,'waste_char_bulk_%_values'!$C$2:$AE$1093,10,FALSE))*'DONNÉES '!$C43)),0)</f>
        <v>0</v>
      </c>
      <c r="M4" s="20">
        <f>IFERROR(IF($A4&gt;end_year_1,0,(IF($A4&gt;supporting_sheet!$D$11, VLOOKUP(supporting_sheet!$G$11,'waste_char_bulk_%_values'!$C$2:$AE$1093,11,FALSE), VLOOKUP($C4,'waste_char_bulk_%_values'!$C$2:$AE$1093,11,FALSE))*'DONNÉES '!$C43)),0)</f>
        <v>0</v>
      </c>
      <c r="N4" s="20">
        <f>IFERROR(IF($A4&gt;end_year_1,0,(IF($A4&gt;supporting_sheet!$D$11, VLOOKUP(supporting_sheet!$G$11,'waste_char_bulk_%_values'!$C$2:$AE$1093,12,FALSE), VLOOKUP($C4,'waste_char_bulk_%_values'!$C$2:$AE$1093,12,FALSE))*'DONNÉES '!$C43)),0)</f>
        <v>0</v>
      </c>
      <c r="O4" s="20">
        <f>IFERROR(IF($A4&gt;end_year_1,0,(IF($A4&gt;supporting_sheet!$D$11, VLOOKUP(supporting_sheet!$G$11,'waste_char_bulk_%_values'!$C$2:$AE$1093,13,FALSE), VLOOKUP($C4,'waste_char_bulk_%_values'!$C$2:$AE$1093,13,FALSE))*'DONNÉES '!$C43)),0)</f>
        <v>0</v>
      </c>
      <c r="P4" s="20">
        <f>IFERROR(IF($A4&gt;end_year_1,0,(IF($A4&gt;supporting_sheet!$D$11, VLOOKUP(supporting_sheet!$G$11,'waste_char_bulk_%_values'!$C$2:$AE$1093,14,FALSE), VLOOKUP($C4,'waste_char_bulk_%_values'!$C$2:$AE$1093,14,FALSE))*'DONNÉES '!$C43)),0)</f>
        <v>0</v>
      </c>
      <c r="Q4" s="20">
        <f>IFERROR(IF($A4&gt;end_year_1,0,(IF($A4&gt;supporting_sheet!$D$11, VLOOKUP(supporting_sheet!$G$11,'waste_char_bulk_%_values'!$C$2:$AG$1093,31,FALSE), VLOOKUP($C4,'waste_char_bulk_%_values'!$C$2:$AG$1093,31,FALSE))*'DONNÉES '!$C43)),0)</f>
        <v>0</v>
      </c>
      <c r="R4" s="37">
        <f t="shared" si="0"/>
        <v>0</v>
      </c>
    </row>
    <row r="5" spans="1:19" x14ac:dyDescent="0.25">
      <c r="A5" s="1">
        <f>'DONNÉES '!B44</f>
        <v>3</v>
      </c>
      <c r="B5" s="1" t="str">
        <f t="shared" si="1"/>
        <v>AB</v>
      </c>
      <c r="C5" s="1" t="str">
        <f t="shared" si="2"/>
        <v>3ABDefault</v>
      </c>
      <c r="D5" s="20">
        <f>IFERROR(IF($A5&gt;end_year_1,0,(IF($A5&gt;supporting_sheet!$D$11, VLOOKUP(supporting_sheet!$G$11,'waste_char_bulk_%_values'!$C$2:$AE$1093,2,FALSE), VLOOKUP($C5,'waste_char_bulk_%_values'!$C$2:$AE$1093,2,FALSE))*'DONNÉES '!$C44)),0)</f>
        <v>0</v>
      </c>
      <c r="E5" s="20">
        <f>IFERROR(IF($A5&gt;end_year_1,0,(IF($A5&gt;supporting_sheet!$D$11, VLOOKUP(supporting_sheet!$G$11,'waste_char_bulk_%_values'!$C$2:$AE$1093,3,FALSE), VLOOKUP($C5,'waste_char_bulk_%_values'!$C$2:$AE$1093,3,FALSE))*'DONNÉES '!$C44)),0)</f>
        <v>0</v>
      </c>
      <c r="F5" s="20">
        <f>IFERROR(IF($A5&gt;end_year_1,0,(IF($A5&gt;supporting_sheet!$D$11, VLOOKUP(supporting_sheet!$G$11,'waste_char_bulk_%_values'!$C$2:$AE$1093,4,FALSE), VLOOKUP($C5,'waste_char_bulk_%_values'!$C$2:$AE$1093,4,FALSE))*'DONNÉES '!$C44)),0)</f>
        <v>0</v>
      </c>
      <c r="G5" s="20">
        <f>IFERROR(IF($A5&gt;end_year_1,0,(IF($A5&gt;supporting_sheet!$D$11, VLOOKUP(supporting_sheet!$G$11,'waste_char_bulk_%_values'!$C$2:$AE$1093,5,FALSE), VLOOKUP($C5,'waste_char_bulk_%_values'!$C$2:$AE$1093,5,FALSE))*'DONNÉES '!$C44)),0)</f>
        <v>0</v>
      </c>
      <c r="H5" s="20">
        <f>IFERROR(IF($A5&gt;end_year_1,0,(IF($A5&gt;supporting_sheet!$D$11, VLOOKUP(supporting_sheet!$G$11,'waste_char_bulk_%_values'!$C$2:$AE$1093,6,FALSE), VLOOKUP($C5,'waste_char_bulk_%_values'!$C$2:$AE$1093,6,FALSE))*'DONNÉES '!$C44)),0)</f>
        <v>0</v>
      </c>
      <c r="I5" s="20">
        <f>IFERROR(IF($A5&gt;end_year_1,0,(IF($A5&gt;supporting_sheet!$D$11, VLOOKUP(supporting_sheet!$G$11,'waste_char_bulk_%_values'!$C$2:$AE$1093,7,FALSE), VLOOKUP($C5,'waste_char_bulk_%_values'!$C$2:$AE$1093,7,FALSE))*'DONNÉES '!$C44)),0)</f>
        <v>0</v>
      </c>
      <c r="J5" s="20">
        <f>IFERROR(IF($A5&gt;end_year_1,0,(IF($A5&gt;supporting_sheet!$D$11, VLOOKUP(supporting_sheet!$G$11,'waste_char_bulk_%_values'!$C$2:$AE$1093,8,FALSE), VLOOKUP($C5,'waste_char_bulk_%_values'!$C$2:$AE$1093,8,FALSE))*'DONNÉES '!$C44)),0)</f>
        <v>0</v>
      </c>
      <c r="K5" s="20">
        <f>IFERROR(IF($A5&gt;end_year_1,0,(IF($A5&gt;supporting_sheet!$D$11, VLOOKUP(supporting_sheet!$G$11,'waste_char_bulk_%_values'!$C$2:$AE$1093,9,FALSE), VLOOKUP($C5,'waste_char_bulk_%_values'!$C$2:$AE$1093,9,FALSE))*'DONNÉES '!$C44)),0)</f>
        <v>0</v>
      </c>
      <c r="L5" s="20">
        <f>IFERROR(IF($A5&gt;end_year_1,0,(IF($A5&gt;supporting_sheet!$D$11, VLOOKUP(supporting_sheet!$G$11,'waste_char_bulk_%_values'!$C$2:$AE$1093,10,FALSE), VLOOKUP($C5,'waste_char_bulk_%_values'!$C$2:$AE$1093,10,FALSE))*'DONNÉES '!$C44)),0)</f>
        <v>0</v>
      </c>
      <c r="M5" s="20">
        <f>IFERROR(IF($A5&gt;end_year_1,0,(IF($A5&gt;supporting_sheet!$D$11, VLOOKUP(supporting_sheet!$G$11,'waste_char_bulk_%_values'!$C$2:$AE$1093,11,FALSE), VLOOKUP($C5,'waste_char_bulk_%_values'!$C$2:$AE$1093,11,FALSE))*'DONNÉES '!$C44)),0)</f>
        <v>0</v>
      </c>
      <c r="N5" s="20">
        <f>IFERROR(IF($A5&gt;end_year_1,0,(IF($A5&gt;supporting_sheet!$D$11, VLOOKUP(supporting_sheet!$G$11,'waste_char_bulk_%_values'!$C$2:$AE$1093,12,FALSE), VLOOKUP($C5,'waste_char_bulk_%_values'!$C$2:$AE$1093,12,FALSE))*'DONNÉES '!$C44)),0)</f>
        <v>0</v>
      </c>
      <c r="O5" s="20">
        <f>IFERROR(IF($A5&gt;end_year_1,0,(IF($A5&gt;supporting_sheet!$D$11, VLOOKUP(supporting_sheet!$G$11,'waste_char_bulk_%_values'!$C$2:$AE$1093,13,FALSE), VLOOKUP($C5,'waste_char_bulk_%_values'!$C$2:$AE$1093,13,FALSE))*'DONNÉES '!$C44)),0)</f>
        <v>0</v>
      </c>
      <c r="P5" s="20">
        <f>IFERROR(IF($A5&gt;end_year_1,0,(IF($A5&gt;supporting_sheet!$D$11, VLOOKUP(supporting_sheet!$G$11,'waste_char_bulk_%_values'!$C$2:$AE$1093,14,FALSE), VLOOKUP($C5,'waste_char_bulk_%_values'!$C$2:$AE$1093,14,FALSE))*'DONNÉES '!$C44)),0)</f>
        <v>0</v>
      </c>
      <c r="Q5" s="20">
        <f>IFERROR(IF($A5&gt;end_year_1,0,(IF($A5&gt;supporting_sheet!$D$11, VLOOKUP(supporting_sheet!$G$11,'waste_char_bulk_%_values'!$C$2:$AG$1093,31,FALSE), VLOOKUP($C5,'waste_char_bulk_%_values'!$C$2:$AG$1093,31,FALSE))*'DONNÉES '!$C44)),0)</f>
        <v>0</v>
      </c>
      <c r="R5" s="37">
        <f t="shared" si="0"/>
        <v>0</v>
      </c>
    </row>
    <row r="6" spans="1:19" x14ac:dyDescent="0.25">
      <c r="A6" s="1">
        <f>'DONNÉES '!B45</f>
        <v>4</v>
      </c>
      <c r="B6" s="1" t="str">
        <f t="shared" si="1"/>
        <v>AB</v>
      </c>
      <c r="C6" s="1" t="str">
        <f t="shared" si="2"/>
        <v>4ABDefault</v>
      </c>
      <c r="D6" s="20">
        <f>IFERROR(IF($A6&gt;end_year_1,0,(IF($A6&gt;supporting_sheet!$D$11, VLOOKUP(supporting_sheet!$G$11,'waste_char_bulk_%_values'!$C$2:$AE$1093,2,FALSE), VLOOKUP($C6,'waste_char_bulk_%_values'!$C$2:$AE$1093,2,FALSE))*'DONNÉES '!$C45)),0)</f>
        <v>0</v>
      </c>
      <c r="E6" s="20">
        <f>IFERROR(IF($A6&gt;end_year_1,0,(IF($A6&gt;supporting_sheet!$D$11, VLOOKUP(supporting_sheet!$G$11,'waste_char_bulk_%_values'!$C$2:$AE$1093,3,FALSE), VLOOKUP($C6,'waste_char_bulk_%_values'!$C$2:$AE$1093,3,FALSE))*'DONNÉES '!$C45)),0)</f>
        <v>0</v>
      </c>
      <c r="F6" s="20">
        <f>IFERROR(IF($A6&gt;end_year_1,0,(IF($A6&gt;supporting_sheet!$D$11, VLOOKUP(supporting_sheet!$G$11,'waste_char_bulk_%_values'!$C$2:$AE$1093,4,FALSE), VLOOKUP($C6,'waste_char_bulk_%_values'!$C$2:$AE$1093,4,FALSE))*'DONNÉES '!$C45)),0)</f>
        <v>0</v>
      </c>
      <c r="G6" s="20">
        <f>IFERROR(IF($A6&gt;end_year_1,0,(IF($A6&gt;supporting_sheet!$D$11, VLOOKUP(supporting_sheet!$G$11,'waste_char_bulk_%_values'!$C$2:$AE$1093,5,FALSE), VLOOKUP($C6,'waste_char_bulk_%_values'!$C$2:$AE$1093,5,FALSE))*'DONNÉES '!$C45)),0)</f>
        <v>0</v>
      </c>
      <c r="H6" s="20">
        <f>IFERROR(IF($A6&gt;end_year_1,0,(IF($A6&gt;supporting_sheet!$D$11, VLOOKUP(supporting_sheet!$G$11,'waste_char_bulk_%_values'!$C$2:$AE$1093,6,FALSE), VLOOKUP($C6,'waste_char_bulk_%_values'!$C$2:$AE$1093,6,FALSE))*'DONNÉES '!$C45)),0)</f>
        <v>0</v>
      </c>
      <c r="I6" s="20">
        <f>IFERROR(IF($A6&gt;end_year_1,0,(IF($A6&gt;supporting_sheet!$D$11, VLOOKUP(supporting_sheet!$G$11,'waste_char_bulk_%_values'!$C$2:$AE$1093,7,FALSE), VLOOKUP($C6,'waste_char_bulk_%_values'!$C$2:$AE$1093,7,FALSE))*'DONNÉES '!$C45)),0)</f>
        <v>0</v>
      </c>
      <c r="J6" s="20">
        <f>IFERROR(IF($A6&gt;end_year_1,0,(IF($A6&gt;supporting_sheet!$D$11, VLOOKUP(supporting_sheet!$G$11,'waste_char_bulk_%_values'!$C$2:$AE$1093,8,FALSE), VLOOKUP($C6,'waste_char_bulk_%_values'!$C$2:$AE$1093,8,FALSE))*'DONNÉES '!$C45)),0)</f>
        <v>0</v>
      </c>
      <c r="K6" s="20">
        <f>IFERROR(IF($A6&gt;end_year_1,0,(IF($A6&gt;supporting_sheet!$D$11, VLOOKUP(supporting_sheet!$G$11,'waste_char_bulk_%_values'!$C$2:$AE$1093,9,FALSE), VLOOKUP($C6,'waste_char_bulk_%_values'!$C$2:$AE$1093,9,FALSE))*'DONNÉES '!$C45)),0)</f>
        <v>0</v>
      </c>
      <c r="L6" s="20">
        <f>IFERROR(IF($A6&gt;end_year_1,0,(IF($A6&gt;supporting_sheet!$D$11, VLOOKUP(supporting_sheet!$G$11,'waste_char_bulk_%_values'!$C$2:$AE$1093,10,FALSE), VLOOKUP($C6,'waste_char_bulk_%_values'!$C$2:$AE$1093,10,FALSE))*'DONNÉES '!$C45)),0)</f>
        <v>0</v>
      </c>
      <c r="M6" s="20">
        <f>IFERROR(IF($A6&gt;end_year_1,0,(IF($A6&gt;supporting_sheet!$D$11, VLOOKUP(supporting_sheet!$G$11,'waste_char_bulk_%_values'!$C$2:$AE$1093,11,FALSE), VLOOKUP($C6,'waste_char_bulk_%_values'!$C$2:$AE$1093,11,FALSE))*'DONNÉES '!$C45)),0)</f>
        <v>0</v>
      </c>
      <c r="N6" s="20">
        <f>IFERROR(IF($A6&gt;end_year_1,0,(IF($A6&gt;supporting_sheet!$D$11, VLOOKUP(supporting_sheet!$G$11,'waste_char_bulk_%_values'!$C$2:$AE$1093,12,FALSE), VLOOKUP($C6,'waste_char_bulk_%_values'!$C$2:$AE$1093,12,FALSE))*'DONNÉES '!$C45)),0)</f>
        <v>0</v>
      </c>
      <c r="O6" s="20">
        <f>IFERROR(IF($A6&gt;end_year_1,0,(IF($A6&gt;supporting_sheet!$D$11, VLOOKUP(supporting_sheet!$G$11,'waste_char_bulk_%_values'!$C$2:$AE$1093,13,FALSE), VLOOKUP($C6,'waste_char_bulk_%_values'!$C$2:$AE$1093,13,FALSE))*'DONNÉES '!$C45)),0)</f>
        <v>0</v>
      </c>
      <c r="P6" s="20">
        <f>IFERROR(IF($A6&gt;end_year_1,0,(IF($A6&gt;supporting_sheet!$D$11, VLOOKUP(supporting_sheet!$G$11,'waste_char_bulk_%_values'!$C$2:$AE$1093,14,FALSE), VLOOKUP($C6,'waste_char_bulk_%_values'!$C$2:$AE$1093,14,FALSE))*'DONNÉES '!$C45)),0)</f>
        <v>0</v>
      </c>
      <c r="Q6" s="20">
        <f>IFERROR(IF($A6&gt;end_year_1,0,(IF($A6&gt;supporting_sheet!$D$11, VLOOKUP(supporting_sheet!$G$11,'waste_char_bulk_%_values'!$C$2:$AG$1093,31,FALSE), VLOOKUP($C6,'waste_char_bulk_%_values'!$C$2:$AG$1093,31,FALSE))*'DONNÉES '!$C45)),0)</f>
        <v>0</v>
      </c>
      <c r="R6" s="37">
        <f t="shared" si="0"/>
        <v>0</v>
      </c>
    </row>
    <row r="7" spans="1:19" x14ac:dyDescent="0.25">
      <c r="A7" s="1">
        <f>'DONNÉES '!B46</f>
        <v>5</v>
      </c>
      <c r="B7" s="1" t="str">
        <f t="shared" si="1"/>
        <v>AB</v>
      </c>
      <c r="C7" s="1" t="str">
        <f t="shared" si="2"/>
        <v>5ABDefault</v>
      </c>
      <c r="D7" s="20">
        <f>IFERROR(IF($A7&gt;end_year_1,0,(IF($A7&gt;supporting_sheet!$D$11, VLOOKUP(supporting_sheet!$G$11,'waste_char_bulk_%_values'!$C$2:$AE$1093,2,FALSE), VLOOKUP($C7,'waste_char_bulk_%_values'!$C$2:$AE$1093,2,FALSE))*'DONNÉES '!$C46)),0)</f>
        <v>0</v>
      </c>
      <c r="E7" s="20">
        <f>IFERROR(IF($A7&gt;end_year_1,0,(IF($A7&gt;supporting_sheet!$D$11, VLOOKUP(supporting_sheet!$G$11,'waste_char_bulk_%_values'!$C$2:$AE$1093,3,FALSE), VLOOKUP($C7,'waste_char_bulk_%_values'!$C$2:$AE$1093,3,FALSE))*'DONNÉES '!$C46)),0)</f>
        <v>0</v>
      </c>
      <c r="F7" s="20">
        <f>IFERROR(IF($A7&gt;end_year_1,0,(IF($A7&gt;supporting_sheet!$D$11, VLOOKUP(supporting_sheet!$G$11,'waste_char_bulk_%_values'!$C$2:$AE$1093,4,FALSE), VLOOKUP($C7,'waste_char_bulk_%_values'!$C$2:$AE$1093,4,FALSE))*'DONNÉES '!$C46)),0)</f>
        <v>0</v>
      </c>
      <c r="G7" s="20">
        <f>IFERROR(IF($A7&gt;end_year_1,0,(IF($A7&gt;supporting_sheet!$D$11, VLOOKUP(supporting_sheet!$G$11,'waste_char_bulk_%_values'!$C$2:$AE$1093,5,FALSE), VLOOKUP($C7,'waste_char_bulk_%_values'!$C$2:$AE$1093,5,FALSE))*'DONNÉES '!$C46)),0)</f>
        <v>0</v>
      </c>
      <c r="H7" s="20">
        <f>IFERROR(IF($A7&gt;end_year_1,0,(IF($A7&gt;supporting_sheet!$D$11, VLOOKUP(supporting_sheet!$G$11,'waste_char_bulk_%_values'!$C$2:$AE$1093,6,FALSE), VLOOKUP($C7,'waste_char_bulk_%_values'!$C$2:$AE$1093,6,FALSE))*'DONNÉES '!$C46)),0)</f>
        <v>0</v>
      </c>
      <c r="I7" s="20">
        <f>IFERROR(IF($A7&gt;end_year_1,0,(IF($A7&gt;supporting_sheet!$D$11, VLOOKUP(supporting_sheet!$G$11,'waste_char_bulk_%_values'!$C$2:$AE$1093,7,FALSE), VLOOKUP($C7,'waste_char_bulk_%_values'!$C$2:$AE$1093,7,FALSE))*'DONNÉES '!$C46)),0)</f>
        <v>0</v>
      </c>
      <c r="J7" s="20">
        <f>IFERROR(IF($A7&gt;end_year_1,0,(IF($A7&gt;supporting_sheet!$D$11, VLOOKUP(supporting_sheet!$G$11,'waste_char_bulk_%_values'!$C$2:$AE$1093,8,FALSE), VLOOKUP($C7,'waste_char_bulk_%_values'!$C$2:$AE$1093,8,FALSE))*'DONNÉES '!$C46)),0)</f>
        <v>0</v>
      </c>
      <c r="K7" s="20">
        <f>IFERROR(IF($A7&gt;end_year_1,0,(IF($A7&gt;supporting_sheet!$D$11, VLOOKUP(supporting_sheet!$G$11,'waste_char_bulk_%_values'!$C$2:$AE$1093,9,FALSE), VLOOKUP($C7,'waste_char_bulk_%_values'!$C$2:$AE$1093,9,FALSE))*'DONNÉES '!$C46)),0)</f>
        <v>0</v>
      </c>
      <c r="L7" s="20">
        <f>IFERROR(IF($A7&gt;end_year_1,0,(IF($A7&gt;supporting_sheet!$D$11, VLOOKUP(supporting_sheet!$G$11,'waste_char_bulk_%_values'!$C$2:$AE$1093,10,FALSE), VLOOKUP($C7,'waste_char_bulk_%_values'!$C$2:$AE$1093,10,FALSE))*'DONNÉES '!$C46)),0)</f>
        <v>0</v>
      </c>
      <c r="M7" s="20">
        <f>IFERROR(IF($A7&gt;end_year_1,0,(IF($A7&gt;supporting_sheet!$D$11, VLOOKUP(supporting_sheet!$G$11,'waste_char_bulk_%_values'!$C$2:$AE$1093,11,FALSE), VLOOKUP($C7,'waste_char_bulk_%_values'!$C$2:$AE$1093,11,FALSE))*'DONNÉES '!$C46)),0)</f>
        <v>0</v>
      </c>
      <c r="N7" s="20">
        <f>IFERROR(IF($A7&gt;end_year_1,0,(IF($A7&gt;supporting_sheet!$D$11, VLOOKUP(supporting_sheet!$G$11,'waste_char_bulk_%_values'!$C$2:$AE$1093,12,FALSE), VLOOKUP($C7,'waste_char_bulk_%_values'!$C$2:$AE$1093,12,FALSE))*'DONNÉES '!$C46)),0)</f>
        <v>0</v>
      </c>
      <c r="O7" s="20">
        <f>IFERROR(IF($A7&gt;end_year_1,0,(IF($A7&gt;supporting_sheet!$D$11, VLOOKUP(supporting_sheet!$G$11,'waste_char_bulk_%_values'!$C$2:$AE$1093,13,FALSE), VLOOKUP($C7,'waste_char_bulk_%_values'!$C$2:$AE$1093,13,FALSE))*'DONNÉES '!$C46)),0)</f>
        <v>0</v>
      </c>
      <c r="P7" s="20">
        <f>IFERROR(IF($A7&gt;end_year_1,0,(IF($A7&gt;supporting_sheet!$D$11, VLOOKUP(supporting_sheet!$G$11,'waste_char_bulk_%_values'!$C$2:$AE$1093,14,FALSE), VLOOKUP($C7,'waste_char_bulk_%_values'!$C$2:$AE$1093,14,FALSE))*'DONNÉES '!$C46)),0)</f>
        <v>0</v>
      </c>
      <c r="Q7" s="20">
        <f>IFERROR(IF($A7&gt;end_year_1,0,(IF($A7&gt;supporting_sheet!$D$11, VLOOKUP(supporting_sheet!$G$11,'waste_char_bulk_%_values'!$C$2:$AG$1093,31,FALSE), VLOOKUP($C7,'waste_char_bulk_%_values'!$C$2:$AG$1093,31,FALSE))*'DONNÉES '!$C46)),0)</f>
        <v>0</v>
      </c>
      <c r="R7" s="37">
        <f t="shared" si="0"/>
        <v>0</v>
      </c>
    </row>
    <row r="8" spans="1:19" x14ac:dyDescent="0.25">
      <c r="A8" s="1">
        <f>'DONNÉES '!B47</f>
        <v>6</v>
      </c>
      <c r="B8" s="1" t="str">
        <f t="shared" si="1"/>
        <v>AB</v>
      </c>
      <c r="C8" s="1" t="str">
        <f t="shared" si="2"/>
        <v>6ABDefault</v>
      </c>
      <c r="D8" s="20">
        <f>IFERROR(IF($A8&gt;end_year_1,0,(IF($A8&gt;supporting_sheet!$D$11, VLOOKUP(supporting_sheet!$G$11,'waste_char_bulk_%_values'!$C$2:$AE$1093,2,FALSE), VLOOKUP($C8,'waste_char_bulk_%_values'!$C$2:$AE$1093,2,FALSE))*'DONNÉES '!$C47)),0)</f>
        <v>0</v>
      </c>
      <c r="E8" s="20">
        <f>IFERROR(IF($A8&gt;end_year_1,0,(IF($A8&gt;supporting_sheet!$D$11, VLOOKUP(supporting_sheet!$G$11,'waste_char_bulk_%_values'!$C$2:$AE$1093,3,FALSE), VLOOKUP($C8,'waste_char_bulk_%_values'!$C$2:$AE$1093,3,FALSE))*'DONNÉES '!$C47)),0)</f>
        <v>0</v>
      </c>
      <c r="F8" s="20">
        <f>IFERROR(IF($A8&gt;end_year_1,0,(IF($A8&gt;supporting_sheet!$D$11, VLOOKUP(supporting_sheet!$G$11,'waste_char_bulk_%_values'!$C$2:$AE$1093,4,FALSE), VLOOKUP($C8,'waste_char_bulk_%_values'!$C$2:$AE$1093,4,FALSE))*'DONNÉES '!$C47)),0)</f>
        <v>0</v>
      </c>
      <c r="G8" s="20">
        <f>IFERROR(IF($A8&gt;end_year_1,0,(IF($A8&gt;supporting_sheet!$D$11, VLOOKUP(supporting_sheet!$G$11,'waste_char_bulk_%_values'!$C$2:$AE$1093,5,FALSE), VLOOKUP($C8,'waste_char_bulk_%_values'!$C$2:$AE$1093,5,FALSE))*'DONNÉES '!$C47)),0)</f>
        <v>0</v>
      </c>
      <c r="H8" s="20">
        <f>IFERROR(IF($A8&gt;end_year_1,0,(IF($A8&gt;supporting_sheet!$D$11, VLOOKUP(supporting_sheet!$G$11,'waste_char_bulk_%_values'!$C$2:$AE$1093,6,FALSE), VLOOKUP($C8,'waste_char_bulk_%_values'!$C$2:$AE$1093,6,FALSE))*'DONNÉES '!$C47)),0)</f>
        <v>0</v>
      </c>
      <c r="I8" s="20">
        <f>IFERROR(IF($A8&gt;end_year_1,0,(IF($A8&gt;supporting_sheet!$D$11, VLOOKUP(supporting_sheet!$G$11,'waste_char_bulk_%_values'!$C$2:$AE$1093,7,FALSE), VLOOKUP($C8,'waste_char_bulk_%_values'!$C$2:$AE$1093,7,FALSE))*'DONNÉES '!$C47)),0)</f>
        <v>0</v>
      </c>
      <c r="J8" s="20">
        <f>IFERROR(IF($A8&gt;end_year_1,0,(IF($A8&gt;supporting_sheet!$D$11, VLOOKUP(supporting_sheet!$G$11,'waste_char_bulk_%_values'!$C$2:$AE$1093,8,FALSE), VLOOKUP($C8,'waste_char_bulk_%_values'!$C$2:$AE$1093,8,FALSE))*'DONNÉES '!$C47)),0)</f>
        <v>0</v>
      </c>
      <c r="K8" s="20">
        <f>IFERROR(IF($A8&gt;end_year_1,0,(IF($A8&gt;supporting_sheet!$D$11, VLOOKUP(supporting_sheet!$G$11,'waste_char_bulk_%_values'!$C$2:$AE$1093,9,FALSE), VLOOKUP($C8,'waste_char_bulk_%_values'!$C$2:$AE$1093,9,FALSE))*'DONNÉES '!$C47)),0)</f>
        <v>0</v>
      </c>
      <c r="L8" s="20">
        <f>IFERROR(IF($A8&gt;end_year_1,0,(IF($A8&gt;supporting_sheet!$D$11, VLOOKUP(supporting_sheet!$G$11,'waste_char_bulk_%_values'!$C$2:$AE$1093,10,FALSE), VLOOKUP($C8,'waste_char_bulk_%_values'!$C$2:$AE$1093,10,FALSE))*'DONNÉES '!$C47)),0)</f>
        <v>0</v>
      </c>
      <c r="M8" s="20">
        <f>IFERROR(IF($A8&gt;end_year_1,0,(IF($A8&gt;supporting_sheet!$D$11, VLOOKUP(supporting_sheet!$G$11,'waste_char_bulk_%_values'!$C$2:$AE$1093,11,FALSE), VLOOKUP($C8,'waste_char_bulk_%_values'!$C$2:$AE$1093,11,FALSE))*'DONNÉES '!$C47)),0)</f>
        <v>0</v>
      </c>
      <c r="N8" s="20">
        <f>IFERROR(IF($A8&gt;end_year_1,0,(IF($A8&gt;supporting_sheet!$D$11, VLOOKUP(supporting_sheet!$G$11,'waste_char_bulk_%_values'!$C$2:$AE$1093,12,FALSE), VLOOKUP($C8,'waste_char_bulk_%_values'!$C$2:$AE$1093,12,FALSE))*'DONNÉES '!$C47)),0)</f>
        <v>0</v>
      </c>
      <c r="O8" s="20">
        <f>IFERROR(IF($A8&gt;end_year_1,0,(IF($A8&gt;supporting_sheet!$D$11, VLOOKUP(supporting_sheet!$G$11,'waste_char_bulk_%_values'!$C$2:$AE$1093,13,FALSE), VLOOKUP($C8,'waste_char_bulk_%_values'!$C$2:$AE$1093,13,FALSE))*'DONNÉES '!$C47)),0)</f>
        <v>0</v>
      </c>
      <c r="P8" s="20">
        <f>IFERROR(IF($A8&gt;end_year_1,0,(IF($A8&gt;supporting_sheet!$D$11, VLOOKUP(supporting_sheet!$G$11,'waste_char_bulk_%_values'!$C$2:$AE$1093,14,FALSE), VLOOKUP($C8,'waste_char_bulk_%_values'!$C$2:$AE$1093,14,FALSE))*'DONNÉES '!$C47)),0)</f>
        <v>0</v>
      </c>
      <c r="Q8" s="20">
        <f>IFERROR(IF($A8&gt;end_year_1,0,(IF($A8&gt;supporting_sheet!$D$11, VLOOKUP(supporting_sheet!$G$11,'waste_char_bulk_%_values'!$C$2:$AG$1093,31,FALSE), VLOOKUP($C8,'waste_char_bulk_%_values'!$C$2:$AG$1093,31,FALSE))*'DONNÉES '!$C47)),0)</f>
        <v>0</v>
      </c>
      <c r="R8" s="37">
        <f t="shared" si="0"/>
        <v>0</v>
      </c>
    </row>
    <row r="9" spans="1:19" x14ac:dyDescent="0.25">
      <c r="A9" s="1">
        <f>'DONNÉES '!B48</f>
        <v>7</v>
      </c>
      <c r="B9" s="1" t="str">
        <f t="shared" si="1"/>
        <v>AB</v>
      </c>
      <c r="C9" s="1" t="str">
        <f t="shared" si="2"/>
        <v>7ABDefault</v>
      </c>
      <c r="D9" s="20">
        <f>IFERROR(IF($A9&gt;end_year_1,0,(IF($A9&gt;supporting_sheet!$D$11, VLOOKUP(supporting_sheet!$G$11,'waste_char_bulk_%_values'!$C$2:$AE$1093,2,FALSE), VLOOKUP($C9,'waste_char_bulk_%_values'!$C$2:$AE$1093,2,FALSE))*'DONNÉES '!$C48)),0)</f>
        <v>0</v>
      </c>
      <c r="E9" s="20">
        <f>IFERROR(IF($A9&gt;end_year_1,0,(IF($A9&gt;supporting_sheet!$D$11, VLOOKUP(supporting_sheet!$G$11,'waste_char_bulk_%_values'!$C$2:$AE$1093,3,FALSE), VLOOKUP($C9,'waste_char_bulk_%_values'!$C$2:$AE$1093,3,FALSE))*'DONNÉES '!$C48)),0)</f>
        <v>0</v>
      </c>
      <c r="F9" s="20">
        <f>IFERROR(IF($A9&gt;end_year_1,0,(IF($A9&gt;supporting_sheet!$D$11, VLOOKUP(supporting_sheet!$G$11,'waste_char_bulk_%_values'!$C$2:$AE$1093,4,FALSE), VLOOKUP($C9,'waste_char_bulk_%_values'!$C$2:$AE$1093,4,FALSE))*'DONNÉES '!$C48)),0)</f>
        <v>0</v>
      </c>
      <c r="G9" s="20">
        <f>IFERROR(IF($A9&gt;end_year_1,0,(IF($A9&gt;supporting_sheet!$D$11, VLOOKUP(supporting_sheet!$G$11,'waste_char_bulk_%_values'!$C$2:$AE$1093,5,FALSE), VLOOKUP($C9,'waste_char_bulk_%_values'!$C$2:$AE$1093,5,FALSE))*'DONNÉES '!$C48)),0)</f>
        <v>0</v>
      </c>
      <c r="H9" s="20">
        <f>IFERROR(IF($A9&gt;end_year_1,0,(IF($A9&gt;supporting_sheet!$D$11, VLOOKUP(supporting_sheet!$G$11,'waste_char_bulk_%_values'!$C$2:$AE$1093,6,FALSE), VLOOKUP($C9,'waste_char_bulk_%_values'!$C$2:$AE$1093,6,FALSE))*'DONNÉES '!$C48)),0)</f>
        <v>0</v>
      </c>
      <c r="I9" s="20">
        <f>IFERROR(IF($A9&gt;end_year_1,0,(IF($A9&gt;supporting_sheet!$D$11, VLOOKUP(supporting_sheet!$G$11,'waste_char_bulk_%_values'!$C$2:$AE$1093,7,FALSE), VLOOKUP($C9,'waste_char_bulk_%_values'!$C$2:$AE$1093,7,FALSE))*'DONNÉES '!$C48)),0)</f>
        <v>0</v>
      </c>
      <c r="J9" s="20">
        <f>IFERROR(IF($A9&gt;end_year_1,0,(IF($A9&gt;supporting_sheet!$D$11, VLOOKUP(supporting_sheet!$G$11,'waste_char_bulk_%_values'!$C$2:$AE$1093,8,FALSE), VLOOKUP($C9,'waste_char_bulk_%_values'!$C$2:$AE$1093,8,FALSE))*'DONNÉES '!$C48)),0)</f>
        <v>0</v>
      </c>
      <c r="K9" s="20">
        <f>IFERROR(IF($A9&gt;end_year_1,0,(IF($A9&gt;supporting_sheet!$D$11, VLOOKUP(supporting_sheet!$G$11,'waste_char_bulk_%_values'!$C$2:$AE$1093,9,FALSE), VLOOKUP($C9,'waste_char_bulk_%_values'!$C$2:$AE$1093,9,FALSE))*'DONNÉES '!$C48)),0)</f>
        <v>0</v>
      </c>
      <c r="L9" s="20">
        <f>IFERROR(IF($A9&gt;end_year_1,0,(IF($A9&gt;supporting_sheet!$D$11, VLOOKUP(supporting_sheet!$G$11,'waste_char_bulk_%_values'!$C$2:$AE$1093,10,FALSE), VLOOKUP($C9,'waste_char_bulk_%_values'!$C$2:$AE$1093,10,FALSE))*'DONNÉES '!$C48)),0)</f>
        <v>0</v>
      </c>
      <c r="M9" s="20">
        <f>IFERROR(IF($A9&gt;end_year_1,0,(IF($A9&gt;supporting_sheet!$D$11, VLOOKUP(supporting_sheet!$G$11,'waste_char_bulk_%_values'!$C$2:$AE$1093,11,FALSE), VLOOKUP($C9,'waste_char_bulk_%_values'!$C$2:$AE$1093,11,FALSE))*'DONNÉES '!$C48)),0)</f>
        <v>0</v>
      </c>
      <c r="N9" s="20">
        <f>IFERROR(IF($A9&gt;end_year_1,0,(IF($A9&gt;supporting_sheet!$D$11, VLOOKUP(supporting_sheet!$G$11,'waste_char_bulk_%_values'!$C$2:$AE$1093,12,FALSE), VLOOKUP($C9,'waste_char_bulk_%_values'!$C$2:$AE$1093,12,FALSE))*'DONNÉES '!$C48)),0)</f>
        <v>0</v>
      </c>
      <c r="O9" s="20">
        <f>IFERROR(IF($A9&gt;end_year_1,0,(IF($A9&gt;supporting_sheet!$D$11, VLOOKUP(supporting_sheet!$G$11,'waste_char_bulk_%_values'!$C$2:$AE$1093,13,FALSE), VLOOKUP($C9,'waste_char_bulk_%_values'!$C$2:$AE$1093,13,FALSE))*'DONNÉES '!$C48)),0)</f>
        <v>0</v>
      </c>
      <c r="P9" s="20">
        <f>IFERROR(IF($A9&gt;end_year_1,0,(IF($A9&gt;supporting_sheet!$D$11, VLOOKUP(supporting_sheet!$G$11,'waste_char_bulk_%_values'!$C$2:$AE$1093,14,FALSE), VLOOKUP($C9,'waste_char_bulk_%_values'!$C$2:$AE$1093,14,FALSE))*'DONNÉES '!$C48)),0)</f>
        <v>0</v>
      </c>
      <c r="Q9" s="20">
        <f>IFERROR(IF($A9&gt;end_year_1,0,(IF($A9&gt;supporting_sheet!$D$11, VLOOKUP(supporting_sheet!$G$11,'waste_char_bulk_%_values'!$C$2:$AG$1093,31,FALSE), VLOOKUP($C9,'waste_char_bulk_%_values'!$C$2:$AG$1093,31,FALSE))*'DONNÉES '!$C48)),0)</f>
        <v>0</v>
      </c>
      <c r="R9" s="37">
        <f t="shared" si="0"/>
        <v>0</v>
      </c>
    </row>
    <row r="10" spans="1:19" x14ac:dyDescent="0.25">
      <c r="A10" s="1">
        <f>'DONNÉES '!B49</f>
        <v>8</v>
      </c>
      <c r="B10" s="1" t="str">
        <f t="shared" si="1"/>
        <v>AB</v>
      </c>
      <c r="C10" s="1" t="str">
        <f t="shared" si="2"/>
        <v>8ABDefault</v>
      </c>
      <c r="D10" s="20">
        <f>IFERROR(IF($A10&gt;end_year_1,0,(IF($A10&gt;supporting_sheet!$D$11, VLOOKUP(supporting_sheet!$G$11,'waste_char_bulk_%_values'!$C$2:$AE$1093,2,FALSE), VLOOKUP($C10,'waste_char_bulk_%_values'!$C$2:$AE$1093,2,FALSE))*'DONNÉES '!$C49)),0)</f>
        <v>0</v>
      </c>
      <c r="E10" s="20">
        <f>IFERROR(IF($A10&gt;end_year_1,0,(IF($A10&gt;supporting_sheet!$D$11, VLOOKUP(supporting_sheet!$G$11,'waste_char_bulk_%_values'!$C$2:$AE$1093,3,FALSE), VLOOKUP($C10,'waste_char_bulk_%_values'!$C$2:$AE$1093,3,FALSE))*'DONNÉES '!$C49)),0)</f>
        <v>0</v>
      </c>
      <c r="F10" s="20">
        <f>IFERROR(IF($A10&gt;end_year_1,0,(IF($A10&gt;supporting_sheet!$D$11, VLOOKUP(supporting_sheet!$G$11,'waste_char_bulk_%_values'!$C$2:$AE$1093,4,FALSE), VLOOKUP($C10,'waste_char_bulk_%_values'!$C$2:$AE$1093,4,FALSE))*'DONNÉES '!$C49)),0)</f>
        <v>0</v>
      </c>
      <c r="G10" s="20">
        <f>IFERROR(IF($A10&gt;end_year_1,0,(IF($A10&gt;supporting_sheet!$D$11, VLOOKUP(supporting_sheet!$G$11,'waste_char_bulk_%_values'!$C$2:$AE$1093,5,FALSE), VLOOKUP($C10,'waste_char_bulk_%_values'!$C$2:$AE$1093,5,FALSE))*'DONNÉES '!$C49)),0)</f>
        <v>0</v>
      </c>
      <c r="H10" s="20">
        <f>IFERROR(IF($A10&gt;end_year_1,0,(IF($A10&gt;supporting_sheet!$D$11, VLOOKUP(supporting_sheet!$G$11,'waste_char_bulk_%_values'!$C$2:$AE$1093,6,FALSE), VLOOKUP($C10,'waste_char_bulk_%_values'!$C$2:$AE$1093,6,FALSE))*'DONNÉES '!$C49)),0)</f>
        <v>0</v>
      </c>
      <c r="I10" s="20">
        <f>IFERROR(IF($A10&gt;end_year_1,0,(IF($A10&gt;supporting_sheet!$D$11, VLOOKUP(supporting_sheet!$G$11,'waste_char_bulk_%_values'!$C$2:$AE$1093,7,FALSE), VLOOKUP($C10,'waste_char_bulk_%_values'!$C$2:$AE$1093,7,FALSE))*'DONNÉES '!$C49)),0)</f>
        <v>0</v>
      </c>
      <c r="J10" s="20">
        <f>IFERROR(IF($A10&gt;end_year_1,0,(IF($A10&gt;supporting_sheet!$D$11, VLOOKUP(supporting_sheet!$G$11,'waste_char_bulk_%_values'!$C$2:$AE$1093,8,FALSE), VLOOKUP($C10,'waste_char_bulk_%_values'!$C$2:$AE$1093,8,FALSE))*'DONNÉES '!$C49)),0)</f>
        <v>0</v>
      </c>
      <c r="K10" s="20">
        <f>IFERROR(IF($A10&gt;end_year_1,0,(IF($A10&gt;supporting_sheet!$D$11, VLOOKUP(supporting_sheet!$G$11,'waste_char_bulk_%_values'!$C$2:$AE$1093,9,FALSE), VLOOKUP($C10,'waste_char_bulk_%_values'!$C$2:$AE$1093,9,FALSE))*'DONNÉES '!$C49)),0)</f>
        <v>0</v>
      </c>
      <c r="L10" s="20">
        <f>IFERROR(IF($A10&gt;end_year_1,0,(IF($A10&gt;supporting_sheet!$D$11, VLOOKUP(supporting_sheet!$G$11,'waste_char_bulk_%_values'!$C$2:$AE$1093,10,FALSE), VLOOKUP($C10,'waste_char_bulk_%_values'!$C$2:$AE$1093,10,FALSE))*'DONNÉES '!$C49)),0)</f>
        <v>0</v>
      </c>
      <c r="M10" s="20">
        <f>IFERROR(IF($A10&gt;end_year_1,0,(IF($A10&gt;supporting_sheet!$D$11, VLOOKUP(supporting_sheet!$G$11,'waste_char_bulk_%_values'!$C$2:$AE$1093,11,FALSE), VLOOKUP($C10,'waste_char_bulk_%_values'!$C$2:$AE$1093,11,FALSE))*'DONNÉES '!$C49)),0)</f>
        <v>0</v>
      </c>
      <c r="N10" s="20">
        <f>IFERROR(IF($A10&gt;end_year_1,0,(IF($A10&gt;supporting_sheet!$D$11, VLOOKUP(supporting_sheet!$G$11,'waste_char_bulk_%_values'!$C$2:$AE$1093,12,FALSE), VLOOKUP($C10,'waste_char_bulk_%_values'!$C$2:$AE$1093,12,FALSE))*'DONNÉES '!$C49)),0)</f>
        <v>0</v>
      </c>
      <c r="O10" s="20">
        <f>IFERROR(IF($A10&gt;end_year_1,0,(IF($A10&gt;supporting_sheet!$D$11, VLOOKUP(supporting_sheet!$G$11,'waste_char_bulk_%_values'!$C$2:$AE$1093,13,FALSE), VLOOKUP($C10,'waste_char_bulk_%_values'!$C$2:$AE$1093,13,FALSE))*'DONNÉES '!$C49)),0)</f>
        <v>0</v>
      </c>
      <c r="P10" s="20">
        <f>IFERROR(IF($A10&gt;end_year_1,0,(IF($A10&gt;supporting_sheet!$D$11, VLOOKUP(supporting_sheet!$G$11,'waste_char_bulk_%_values'!$C$2:$AE$1093,14,FALSE), VLOOKUP($C10,'waste_char_bulk_%_values'!$C$2:$AE$1093,14,FALSE))*'DONNÉES '!$C49)),0)</f>
        <v>0</v>
      </c>
      <c r="Q10" s="20">
        <f>IFERROR(IF($A10&gt;end_year_1,0,(IF($A10&gt;supporting_sheet!$D$11, VLOOKUP(supporting_sheet!$G$11,'waste_char_bulk_%_values'!$C$2:$AG$1093,31,FALSE), VLOOKUP($C10,'waste_char_bulk_%_values'!$C$2:$AG$1093,31,FALSE))*'DONNÉES '!$C49)),0)</f>
        <v>0</v>
      </c>
      <c r="R10" s="37">
        <f t="shared" si="0"/>
        <v>0</v>
      </c>
    </row>
    <row r="11" spans="1:19" x14ac:dyDescent="0.25">
      <c r="A11" s="1">
        <f>'DONNÉES '!B50</f>
        <v>9</v>
      </c>
      <c r="B11" s="1" t="str">
        <f t="shared" si="1"/>
        <v>AB</v>
      </c>
      <c r="C11" s="1" t="str">
        <f t="shared" si="2"/>
        <v>9ABDefault</v>
      </c>
      <c r="D11" s="20">
        <f>IFERROR(IF($A11&gt;end_year_1,0,(IF($A11&gt;supporting_sheet!$D$11, VLOOKUP(supporting_sheet!$G$11,'waste_char_bulk_%_values'!$C$2:$AE$1093,2,FALSE), VLOOKUP($C11,'waste_char_bulk_%_values'!$C$2:$AE$1093,2,FALSE))*'DONNÉES '!$C50)),0)</f>
        <v>0</v>
      </c>
      <c r="E11" s="20">
        <f>IFERROR(IF($A11&gt;end_year_1,0,(IF($A11&gt;supporting_sheet!$D$11, VLOOKUP(supporting_sheet!$G$11,'waste_char_bulk_%_values'!$C$2:$AE$1093,3,FALSE), VLOOKUP($C11,'waste_char_bulk_%_values'!$C$2:$AE$1093,3,FALSE))*'DONNÉES '!$C50)),0)</f>
        <v>0</v>
      </c>
      <c r="F11" s="20">
        <f>IFERROR(IF($A11&gt;end_year_1,0,(IF($A11&gt;supporting_sheet!$D$11, VLOOKUP(supporting_sheet!$G$11,'waste_char_bulk_%_values'!$C$2:$AE$1093,4,FALSE), VLOOKUP($C11,'waste_char_bulk_%_values'!$C$2:$AE$1093,4,FALSE))*'DONNÉES '!$C50)),0)</f>
        <v>0</v>
      </c>
      <c r="G11" s="20">
        <f>IFERROR(IF($A11&gt;end_year_1,0,(IF($A11&gt;supporting_sheet!$D$11, VLOOKUP(supporting_sheet!$G$11,'waste_char_bulk_%_values'!$C$2:$AE$1093,5,FALSE), VLOOKUP($C11,'waste_char_bulk_%_values'!$C$2:$AE$1093,5,FALSE))*'DONNÉES '!$C50)),0)</f>
        <v>0</v>
      </c>
      <c r="H11" s="20">
        <f>IFERROR(IF($A11&gt;end_year_1,0,(IF($A11&gt;supporting_sheet!$D$11, VLOOKUP(supporting_sheet!$G$11,'waste_char_bulk_%_values'!$C$2:$AE$1093,6,FALSE), VLOOKUP($C11,'waste_char_bulk_%_values'!$C$2:$AE$1093,6,FALSE))*'DONNÉES '!$C50)),0)</f>
        <v>0</v>
      </c>
      <c r="I11" s="20">
        <f>IFERROR(IF($A11&gt;end_year_1,0,(IF($A11&gt;supporting_sheet!$D$11, VLOOKUP(supporting_sheet!$G$11,'waste_char_bulk_%_values'!$C$2:$AE$1093,7,FALSE), VLOOKUP($C11,'waste_char_bulk_%_values'!$C$2:$AE$1093,7,FALSE))*'DONNÉES '!$C50)),0)</f>
        <v>0</v>
      </c>
      <c r="J11" s="20">
        <f>IFERROR(IF($A11&gt;end_year_1,0,(IF($A11&gt;supporting_sheet!$D$11, VLOOKUP(supporting_sheet!$G$11,'waste_char_bulk_%_values'!$C$2:$AE$1093,8,FALSE), VLOOKUP($C11,'waste_char_bulk_%_values'!$C$2:$AE$1093,8,FALSE))*'DONNÉES '!$C50)),0)</f>
        <v>0</v>
      </c>
      <c r="K11" s="20">
        <f>IFERROR(IF($A11&gt;end_year_1,0,(IF($A11&gt;supporting_sheet!$D$11, VLOOKUP(supporting_sheet!$G$11,'waste_char_bulk_%_values'!$C$2:$AE$1093,9,FALSE), VLOOKUP($C11,'waste_char_bulk_%_values'!$C$2:$AE$1093,9,FALSE))*'DONNÉES '!$C50)),0)</f>
        <v>0</v>
      </c>
      <c r="L11" s="20">
        <f>IFERROR(IF($A11&gt;end_year_1,0,(IF($A11&gt;supporting_sheet!$D$11, VLOOKUP(supporting_sheet!$G$11,'waste_char_bulk_%_values'!$C$2:$AE$1093,10,FALSE), VLOOKUP($C11,'waste_char_bulk_%_values'!$C$2:$AE$1093,10,FALSE))*'DONNÉES '!$C50)),0)</f>
        <v>0</v>
      </c>
      <c r="M11" s="20">
        <f>IFERROR(IF($A11&gt;end_year_1,0,(IF($A11&gt;supporting_sheet!$D$11, VLOOKUP(supporting_sheet!$G$11,'waste_char_bulk_%_values'!$C$2:$AE$1093,11,FALSE), VLOOKUP($C11,'waste_char_bulk_%_values'!$C$2:$AE$1093,11,FALSE))*'DONNÉES '!$C50)),0)</f>
        <v>0</v>
      </c>
      <c r="N11" s="20">
        <f>IFERROR(IF($A11&gt;end_year_1,0,(IF($A11&gt;supporting_sheet!$D$11, VLOOKUP(supporting_sheet!$G$11,'waste_char_bulk_%_values'!$C$2:$AE$1093,12,FALSE), VLOOKUP($C11,'waste_char_bulk_%_values'!$C$2:$AE$1093,12,FALSE))*'DONNÉES '!$C50)),0)</f>
        <v>0</v>
      </c>
      <c r="O11" s="20">
        <f>IFERROR(IF($A11&gt;end_year_1,0,(IF($A11&gt;supporting_sheet!$D$11, VLOOKUP(supporting_sheet!$G$11,'waste_char_bulk_%_values'!$C$2:$AE$1093,13,FALSE), VLOOKUP($C11,'waste_char_bulk_%_values'!$C$2:$AE$1093,13,FALSE))*'DONNÉES '!$C50)),0)</f>
        <v>0</v>
      </c>
      <c r="P11" s="20">
        <f>IFERROR(IF($A11&gt;end_year_1,0,(IF($A11&gt;supporting_sheet!$D$11, VLOOKUP(supporting_sheet!$G$11,'waste_char_bulk_%_values'!$C$2:$AE$1093,14,FALSE), VLOOKUP($C11,'waste_char_bulk_%_values'!$C$2:$AE$1093,14,FALSE))*'DONNÉES '!$C50)),0)</f>
        <v>0</v>
      </c>
      <c r="Q11" s="20">
        <f>IFERROR(IF($A11&gt;end_year_1,0,(IF($A11&gt;supporting_sheet!$D$11, VLOOKUP(supporting_sheet!$G$11,'waste_char_bulk_%_values'!$C$2:$AG$1093,31,FALSE), VLOOKUP($C11,'waste_char_bulk_%_values'!$C$2:$AG$1093,31,FALSE))*'DONNÉES '!$C50)),0)</f>
        <v>0</v>
      </c>
      <c r="R11" s="37">
        <f t="shared" si="0"/>
        <v>0</v>
      </c>
    </row>
    <row r="12" spans="1:19" x14ac:dyDescent="0.25">
      <c r="A12" s="1">
        <f>'DONNÉES '!B51</f>
        <v>10</v>
      </c>
      <c r="B12" s="1" t="str">
        <f t="shared" si="1"/>
        <v>AB</v>
      </c>
      <c r="C12" s="1" t="str">
        <f t="shared" si="2"/>
        <v>10ABDefault</v>
      </c>
      <c r="D12" s="20">
        <f>IFERROR(IF($A12&gt;end_year_1,0,(IF($A12&gt;supporting_sheet!$D$11, VLOOKUP(supporting_sheet!$G$11,'waste_char_bulk_%_values'!$C$2:$AE$1093,2,FALSE), VLOOKUP($C12,'waste_char_bulk_%_values'!$C$2:$AE$1093,2,FALSE))*'DONNÉES '!$C51)),0)</f>
        <v>0</v>
      </c>
      <c r="E12" s="20">
        <f>IFERROR(IF($A12&gt;end_year_1,0,(IF($A12&gt;supporting_sheet!$D$11, VLOOKUP(supporting_sheet!$G$11,'waste_char_bulk_%_values'!$C$2:$AE$1093,3,FALSE), VLOOKUP($C12,'waste_char_bulk_%_values'!$C$2:$AE$1093,3,FALSE))*'DONNÉES '!$C51)),0)</f>
        <v>0</v>
      </c>
      <c r="F12" s="20">
        <f>IFERROR(IF($A12&gt;end_year_1,0,(IF($A12&gt;supporting_sheet!$D$11, VLOOKUP(supporting_sheet!$G$11,'waste_char_bulk_%_values'!$C$2:$AE$1093,4,FALSE), VLOOKUP($C12,'waste_char_bulk_%_values'!$C$2:$AE$1093,4,FALSE))*'DONNÉES '!$C51)),0)</f>
        <v>0</v>
      </c>
      <c r="G12" s="20">
        <f>IFERROR(IF($A12&gt;end_year_1,0,(IF($A12&gt;supporting_sheet!$D$11, VLOOKUP(supporting_sheet!$G$11,'waste_char_bulk_%_values'!$C$2:$AE$1093,5,FALSE), VLOOKUP($C12,'waste_char_bulk_%_values'!$C$2:$AE$1093,5,FALSE))*'DONNÉES '!$C51)),0)</f>
        <v>0</v>
      </c>
      <c r="H12" s="20">
        <f>IFERROR(IF($A12&gt;end_year_1,0,(IF($A12&gt;supporting_sheet!$D$11, VLOOKUP(supporting_sheet!$G$11,'waste_char_bulk_%_values'!$C$2:$AE$1093,6,FALSE), VLOOKUP($C12,'waste_char_bulk_%_values'!$C$2:$AE$1093,6,FALSE))*'DONNÉES '!$C51)),0)</f>
        <v>0</v>
      </c>
      <c r="I12" s="20">
        <f>IFERROR(IF($A12&gt;end_year_1,0,(IF($A12&gt;supporting_sheet!$D$11, VLOOKUP(supporting_sheet!$G$11,'waste_char_bulk_%_values'!$C$2:$AE$1093,7,FALSE), VLOOKUP($C12,'waste_char_bulk_%_values'!$C$2:$AE$1093,7,FALSE))*'DONNÉES '!$C51)),0)</f>
        <v>0</v>
      </c>
      <c r="J12" s="20">
        <f>IFERROR(IF($A12&gt;end_year_1,0,(IF($A12&gt;supporting_sheet!$D$11, VLOOKUP(supporting_sheet!$G$11,'waste_char_bulk_%_values'!$C$2:$AE$1093,8,FALSE), VLOOKUP($C12,'waste_char_bulk_%_values'!$C$2:$AE$1093,8,FALSE))*'DONNÉES '!$C51)),0)</f>
        <v>0</v>
      </c>
      <c r="K12" s="20">
        <f>IFERROR(IF($A12&gt;end_year_1,0,(IF($A12&gt;supporting_sheet!$D$11, VLOOKUP(supporting_sheet!$G$11,'waste_char_bulk_%_values'!$C$2:$AE$1093,9,FALSE), VLOOKUP($C12,'waste_char_bulk_%_values'!$C$2:$AE$1093,9,FALSE))*'DONNÉES '!$C51)),0)</f>
        <v>0</v>
      </c>
      <c r="L12" s="20">
        <f>IFERROR(IF($A12&gt;end_year_1,0,(IF($A12&gt;supporting_sheet!$D$11, VLOOKUP(supporting_sheet!$G$11,'waste_char_bulk_%_values'!$C$2:$AE$1093,10,FALSE), VLOOKUP($C12,'waste_char_bulk_%_values'!$C$2:$AE$1093,10,FALSE))*'DONNÉES '!$C51)),0)</f>
        <v>0</v>
      </c>
      <c r="M12" s="20">
        <f>IFERROR(IF($A12&gt;end_year_1,0,(IF($A12&gt;supporting_sheet!$D$11, VLOOKUP(supporting_sheet!$G$11,'waste_char_bulk_%_values'!$C$2:$AE$1093,11,FALSE), VLOOKUP($C12,'waste_char_bulk_%_values'!$C$2:$AE$1093,11,FALSE))*'DONNÉES '!$C51)),0)</f>
        <v>0</v>
      </c>
      <c r="N12" s="20">
        <f>IFERROR(IF($A12&gt;end_year_1,0,(IF($A12&gt;supporting_sheet!$D$11, VLOOKUP(supporting_sheet!$G$11,'waste_char_bulk_%_values'!$C$2:$AE$1093,12,FALSE), VLOOKUP($C12,'waste_char_bulk_%_values'!$C$2:$AE$1093,12,FALSE))*'DONNÉES '!$C51)),0)</f>
        <v>0</v>
      </c>
      <c r="O12" s="20">
        <f>IFERROR(IF($A12&gt;end_year_1,0,(IF($A12&gt;supporting_sheet!$D$11, VLOOKUP(supporting_sheet!$G$11,'waste_char_bulk_%_values'!$C$2:$AE$1093,13,FALSE), VLOOKUP($C12,'waste_char_bulk_%_values'!$C$2:$AE$1093,13,FALSE))*'DONNÉES '!$C51)),0)</f>
        <v>0</v>
      </c>
      <c r="P12" s="20">
        <f>IFERROR(IF($A12&gt;end_year_1,0,(IF($A12&gt;supporting_sheet!$D$11, VLOOKUP(supporting_sheet!$G$11,'waste_char_bulk_%_values'!$C$2:$AE$1093,14,FALSE), VLOOKUP($C12,'waste_char_bulk_%_values'!$C$2:$AE$1093,14,FALSE))*'DONNÉES '!$C51)),0)</f>
        <v>0</v>
      </c>
      <c r="Q12" s="20">
        <f>IFERROR(IF($A12&gt;end_year_1,0,(IF($A12&gt;supporting_sheet!$D$11, VLOOKUP(supporting_sheet!$G$11,'waste_char_bulk_%_values'!$C$2:$AG$1093,31,FALSE), VLOOKUP($C12,'waste_char_bulk_%_values'!$C$2:$AG$1093,31,FALSE))*'DONNÉES '!$C51)),0)</f>
        <v>0</v>
      </c>
      <c r="R12" s="37">
        <f t="shared" si="0"/>
        <v>0</v>
      </c>
    </row>
    <row r="13" spans="1:19" x14ac:dyDescent="0.25">
      <c r="A13" s="1">
        <f>'DONNÉES '!B52</f>
        <v>11</v>
      </c>
      <c r="B13" s="1" t="str">
        <f t="shared" si="1"/>
        <v>AB</v>
      </c>
      <c r="C13" s="1" t="str">
        <f t="shared" si="2"/>
        <v>11ABDefault</v>
      </c>
      <c r="D13" s="20">
        <f>IFERROR(IF($A13&gt;end_year_1,0,(IF($A13&gt;supporting_sheet!$D$11, VLOOKUP(supporting_sheet!$G$11,'waste_char_bulk_%_values'!$C$2:$AE$1093,2,FALSE), VLOOKUP($C13,'waste_char_bulk_%_values'!$C$2:$AE$1093,2,FALSE))*'DONNÉES '!$C52)),0)</f>
        <v>0</v>
      </c>
      <c r="E13" s="20">
        <f>IFERROR(IF($A13&gt;end_year_1,0,(IF($A13&gt;supporting_sheet!$D$11, VLOOKUP(supporting_sheet!$G$11,'waste_char_bulk_%_values'!$C$2:$AE$1093,3,FALSE), VLOOKUP($C13,'waste_char_bulk_%_values'!$C$2:$AE$1093,3,FALSE))*'DONNÉES '!$C52)),0)</f>
        <v>0</v>
      </c>
      <c r="F13" s="20">
        <f>IFERROR(IF($A13&gt;end_year_1,0,(IF($A13&gt;supporting_sheet!$D$11, VLOOKUP(supporting_sheet!$G$11,'waste_char_bulk_%_values'!$C$2:$AE$1093,4,FALSE), VLOOKUP($C13,'waste_char_bulk_%_values'!$C$2:$AE$1093,4,FALSE))*'DONNÉES '!$C52)),0)</f>
        <v>0</v>
      </c>
      <c r="G13" s="20">
        <f>IFERROR(IF($A13&gt;end_year_1,0,(IF($A13&gt;supporting_sheet!$D$11, VLOOKUP(supporting_sheet!$G$11,'waste_char_bulk_%_values'!$C$2:$AE$1093,5,FALSE), VLOOKUP($C13,'waste_char_bulk_%_values'!$C$2:$AE$1093,5,FALSE))*'DONNÉES '!$C52)),0)</f>
        <v>0</v>
      </c>
      <c r="H13" s="20">
        <f>IFERROR(IF($A13&gt;end_year_1,0,(IF($A13&gt;supporting_sheet!$D$11, VLOOKUP(supporting_sheet!$G$11,'waste_char_bulk_%_values'!$C$2:$AE$1093,6,FALSE), VLOOKUP($C13,'waste_char_bulk_%_values'!$C$2:$AE$1093,6,FALSE))*'DONNÉES '!$C52)),0)</f>
        <v>0</v>
      </c>
      <c r="I13" s="20">
        <f>IFERROR(IF($A13&gt;end_year_1,0,(IF($A13&gt;supporting_sheet!$D$11, VLOOKUP(supporting_sheet!$G$11,'waste_char_bulk_%_values'!$C$2:$AE$1093,7,FALSE), VLOOKUP($C13,'waste_char_bulk_%_values'!$C$2:$AE$1093,7,FALSE))*'DONNÉES '!$C52)),0)</f>
        <v>0</v>
      </c>
      <c r="J13" s="20">
        <f>IFERROR(IF($A13&gt;end_year_1,0,(IF($A13&gt;supporting_sheet!$D$11, VLOOKUP(supporting_sheet!$G$11,'waste_char_bulk_%_values'!$C$2:$AE$1093,8,FALSE), VLOOKUP($C13,'waste_char_bulk_%_values'!$C$2:$AE$1093,8,FALSE))*'DONNÉES '!$C52)),0)</f>
        <v>0</v>
      </c>
      <c r="K13" s="20">
        <f>IFERROR(IF($A13&gt;end_year_1,0,(IF($A13&gt;supporting_sheet!$D$11, VLOOKUP(supporting_sheet!$G$11,'waste_char_bulk_%_values'!$C$2:$AE$1093,9,FALSE), VLOOKUP($C13,'waste_char_bulk_%_values'!$C$2:$AE$1093,9,FALSE))*'DONNÉES '!$C52)),0)</f>
        <v>0</v>
      </c>
      <c r="L13" s="20">
        <f>IFERROR(IF($A13&gt;end_year_1,0,(IF($A13&gt;supporting_sheet!$D$11, VLOOKUP(supporting_sheet!$G$11,'waste_char_bulk_%_values'!$C$2:$AE$1093,10,FALSE), VLOOKUP($C13,'waste_char_bulk_%_values'!$C$2:$AE$1093,10,FALSE))*'DONNÉES '!$C52)),0)</f>
        <v>0</v>
      </c>
      <c r="M13" s="20">
        <f>IFERROR(IF($A13&gt;end_year_1,0,(IF($A13&gt;supporting_sheet!$D$11, VLOOKUP(supporting_sheet!$G$11,'waste_char_bulk_%_values'!$C$2:$AE$1093,11,FALSE), VLOOKUP($C13,'waste_char_bulk_%_values'!$C$2:$AE$1093,11,FALSE))*'DONNÉES '!$C52)),0)</f>
        <v>0</v>
      </c>
      <c r="N13" s="20">
        <f>IFERROR(IF($A13&gt;end_year_1,0,(IF($A13&gt;supporting_sheet!$D$11, VLOOKUP(supporting_sheet!$G$11,'waste_char_bulk_%_values'!$C$2:$AE$1093,12,FALSE), VLOOKUP($C13,'waste_char_bulk_%_values'!$C$2:$AE$1093,12,FALSE))*'DONNÉES '!$C52)),0)</f>
        <v>0</v>
      </c>
      <c r="O13" s="20">
        <f>IFERROR(IF($A13&gt;end_year_1,0,(IF($A13&gt;supporting_sheet!$D$11, VLOOKUP(supporting_sheet!$G$11,'waste_char_bulk_%_values'!$C$2:$AE$1093,13,FALSE), VLOOKUP($C13,'waste_char_bulk_%_values'!$C$2:$AE$1093,13,FALSE))*'DONNÉES '!$C52)),0)</f>
        <v>0</v>
      </c>
      <c r="P13" s="20">
        <f>IFERROR(IF($A13&gt;end_year_1,0,(IF($A13&gt;supporting_sheet!$D$11, VLOOKUP(supporting_sheet!$G$11,'waste_char_bulk_%_values'!$C$2:$AE$1093,14,FALSE), VLOOKUP($C13,'waste_char_bulk_%_values'!$C$2:$AE$1093,14,FALSE))*'DONNÉES '!$C52)),0)</f>
        <v>0</v>
      </c>
      <c r="Q13" s="20">
        <f>IFERROR(IF($A13&gt;end_year_1,0,(IF($A13&gt;supporting_sheet!$D$11, VLOOKUP(supporting_sheet!$G$11,'waste_char_bulk_%_values'!$C$2:$AG$1093,31,FALSE), VLOOKUP($C13,'waste_char_bulk_%_values'!$C$2:$AG$1093,31,FALSE))*'DONNÉES '!$C52)),0)</f>
        <v>0</v>
      </c>
      <c r="R13" s="37">
        <f t="shared" si="0"/>
        <v>0</v>
      </c>
    </row>
    <row r="14" spans="1:19" x14ac:dyDescent="0.25">
      <c r="A14" s="1">
        <f>'DONNÉES '!B53</f>
        <v>12</v>
      </c>
      <c r="B14" s="1" t="str">
        <f t="shared" si="1"/>
        <v>AB</v>
      </c>
      <c r="C14" s="1" t="str">
        <f t="shared" si="2"/>
        <v>12ABDefault</v>
      </c>
      <c r="D14" s="20">
        <f>IFERROR(IF($A14&gt;end_year_1,0,(IF($A14&gt;supporting_sheet!$D$11, VLOOKUP(supporting_sheet!$G$11,'waste_char_bulk_%_values'!$C$2:$AE$1093,2,FALSE), VLOOKUP($C14,'waste_char_bulk_%_values'!$C$2:$AE$1093,2,FALSE))*'DONNÉES '!$C53)),0)</f>
        <v>0</v>
      </c>
      <c r="E14" s="20">
        <f>IFERROR(IF($A14&gt;end_year_1,0,(IF($A14&gt;supporting_sheet!$D$11, VLOOKUP(supporting_sheet!$G$11,'waste_char_bulk_%_values'!$C$2:$AE$1093,3,FALSE), VLOOKUP($C14,'waste_char_bulk_%_values'!$C$2:$AE$1093,3,FALSE))*'DONNÉES '!$C53)),0)</f>
        <v>0</v>
      </c>
      <c r="F14" s="20">
        <f>IFERROR(IF($A14&gt;end_year_1,0,(IF($A14&gt;supporting_sheet!$D$11, VLOOKUP(supporting_sheet!$G$11,'waste_char_bulk_%_values'!$C$2:$AE$1093,4,FALSE), VLOOKUP($C14,'waste_char_bulk_%_values'!$C$2:$AE$1093,4,FALSE))*'DONNÉES '!$C53)),0)</f>
        <v>0</v>
      </c>
      <c r="G14" s="20">
        <f>IFERROR(IF($A14&gt;end_year_1,0,(IF($A14&gt;supporting_sheet!$D$11, VLOOKUP(supporting_sheet!$G$11,'waste_char_bulk_%_values'!$C$2:$AE$1093,5,FALSE), VLOOKUP($C14,'waste_char_bulk_%_values'!$C$2:$AE$1093,5,FALSE))*'DONNÉES '!$C53)),0)</f>
        <v>0</v>
      </c>
      <c r="H14" s="20">
        <f>IFERROR(IF($A14&gt;end_year_1,0,(IF($A14&gt;supporting_sheet!$D$11, VLOOKUP(supporting_sheet!$G$11,'waste_char_bulk_%_values'!$C$2:$AE$1093,6,FALSE), VLOOKUP($C14,'waste_char_bulk_%_values'!$C$2:$AE$1093,6,FALSE))*'DONNÉES '!$C53)),0)</f>
        <v>0</v>
      </c>
      <c r="I14" s="20">
        <f>IFERROR(IF($A14&gt;end_year_1,0,(IF($A14&gt;supporting_sheet!$D$11, VLOOKUP(supporting_sheet!$G$11,'waste_char_bulk_%_values'!$C$2:$AE$1093,7,FALSE), VLOOKUP($C14,'waste_char_bulk_%_values'!$C$2:$AE$1093,7,FALSE))*'DONNÉES '!$C53)),0)</f>
        <v>0</v>
      </c>
      <c r="J14" s="20">
        <f>IFERROR(IF($A14&gt;end_year_1,0,(IF($A14&gt;supporting_sheet!$D$11, VLOOKUP(supporting_sheet!$G$11,'waste_char_bulk_%_values'!$C$2:$AE$1093,8,FALSE), VLOOKUP($C14,'waste_char_bulk_%_values'!$C$2:$AE$1093,8,FALSE))*'DONNÉES '!$C53)),0)</f>
        <v>0</v>
      </c>
      <c r="K14" s="20">
        <f>IFERROR(IF($A14&gt;end_year_1,0,(IF($A14&gt;supporting_sheet!$D$11, VLOOKUP(supporting_sheet!$G$11,'waste_char_bulk_%_values'!$C$2:$AE$1093,9,FALSE), VLOOKUP($C14,'waste_char_bulk_%_values'!$C$2:$AE$1093,9,FALSE))*'DONNÉES '!$C53)),0)</f>
        <v>0</v>
      </c>
      <c r="L14" s="20">
        <f>IFERROR(IF($A14&gt;end_year_1,0,(IF($A14&gt;supporting_sheet!$D$11, VLOOKUP(supporting_sheet!$G$11,'waste_char_bulk_%_values'!$C$2:$AE$1093,10,FALSE), VLOOKUP($C14,'waste_char_bulk_%_values'!$C$2:$AE$1093,10,FALSE))*'DONNÉES '!$C53)),0)</f>
        <v>0</v>
      </c>
      <c r="M14" s="20">
        <f>IFERROR(IF($A14&gt;end_year_1,0,(IF($A14&gt;supporting_sheet!$D$11, VLOOKUP(supporting_sheet!$G$11,'waste_char_bulk_%_values'!$C$2:$AE$1093,11,FALSE), VLOOKUP($C14,'waste_char_bulk_%_values'!$C$2:$AE$1093,11,FALSE))*'DONNÉES '!$C53)),0)</f>
        <v>0</v>
      </c>
      <c r="N14" s="20">
        <f>IFERROR(IF($A14&gt;end_year_1,0,(IF($A14&gt;supporting_sheet!$D$11, VLOOKUP(supporting_sheet!$G$11,'waste_char_bulk_%_values'!$C$2:$AE$1093,12,FALSE), VLOOKUP($C14,'waste_char_bulk_%_values'!$C$2:$AE$1093,12,FALSE))*'DONNÉES '!$C53)),0)</f>
        <v>0</v>
      </c>
      <c r="O14" s="20">
        <f>IFERROR(IF($A14&gt;end_year_1,0,(IF($A14&gt;supporting_sheet!$D$11, VLOOKUP(supporting_sheet!$G$11,'waste_char_bulk_%_values'!$C$2:$AE$1093,13,FALSE), VLOOKUP($C14,'waste_char_bulk_%_values'!$C$2:$AE$1093,13,FALSE))*'DONNÉES '!$C53)),0)</f>
        <v>0</v>
      </c>
      <c r="P14" s="20">
        <f>IFERROR(IF($A14&gt;end_year_1,0,(IF($A14&gt;supporting_sheet!$D$11, VLOOKUP(supporting_sheet!$G$11,'waste_char_bulk_%_values'!$C$2:$AE$1093,14,FALSE), VLOOKUP($C14,'waste_char_bulk_%_values'!$C$2:$AE$1093,14,FALSE))*'DONNÉES '!$C53)),0)</f>
        <v>0</v>
      </c>
      <c r="Q14" s="20">
        <f>IFERROR(IF($A14&gt;end_year_1,0,(IF($A14&gt;supporting_sheet!$D$11, VLOOKUP(supporting_sheet!$G$11,'waste_char_bulk_%_values'!$C$2:$AG$1093,31,FALSE), VLOOKUP($C14,'waste_char_bulk_%_values'!$C$2:$AG$1093,31,FALSE))*'DONNÉES '!$C53)),0)</f>
        <v>0</v>
      </c>
      <c r="R14" s="37">
        <f t="shared" si="0"/>
        <v>0</v>
      </c>
    </row>
    <row r="15" spans="1:19" x14ac:dyDescent="0.25">
      <c r="A15" s="1">
        <f>'DONNÉES '!B54</f>
        <v>13</v>
      </c>
      <c r="B15" s="1" t="str">
        <f t="shared" si="1"/>
        <v>AB</v>
      </c>
      <c r="C15" s="1" t="str">
        <f t="shared" si="2"/>
        <v>13ABDefault</v>
      </c>
      <c r="D15" s="20">
        <f>IFERROR(IF($A15&gt;end_year_1,0,(IF($A15&gt;supporting_sheet!$D$11, VLOOKUP(supporting_sheet!$G$11,'waste_char_bulk_%_values'!$C$2:$AE$1093,2,FALSE), VLOOKUP($C15,'waste_char_bulk_%_values'!$C$2:$AE$1093,2,FALSE))*'DONNÉES '!$C54)),0)</f>
        <v>0</v>
      </c>
      <c r="E15" s="20">
        <f>IFERROR(IF($A15&gt;end_year_1,0,(IF($A15&gt;supporting_sheet!$D$11, VLOOKUP(supporting_sheet!$G$11,'waste_char_bulk_%_values'!$C$2:$AE$1093,3,FALSE), VLOOKUP($C15,'waste_char_bulk_%_values'!$C$2:$AE$1093,3,FALSE))*'DONNÉES '!$C54)),0)</f>
        <v>0</v>
      </c>
      <c r="F15" s="20">
        <f>IFERROR(IF($A15&gt;end_year_1,0,(IF($A15&gt;supporting_sheet!$D$11, VLOOKUP(supporting_sheet!$G$11,'waste_char_bulk_%_values'!$C$2:$AE$1093,4,FALSE), VLOOKUP($C15,'waste_char_bulk_%_values'!$C$2:$AE$1093,4,FALSE))*'DONNÉES '!$C54)),0)</f>
        <v>0</v>
      </c>
      <c r="G15" s="20">
        <f>IFERROR(IF($A15&gt;end_year_1,0,(IF($A15&gt;supporting_sheet!$D$11, VLOOKUP(supporting_sheet!$G$11,'waste_char_bulk_%_values'!$C$2:$AE$1093,5,FALSE), VLOOKUP($C15,'waste_char_bulk_%_values'!$C$2:$AE$1093,5,FALSE))*'DONNÉES '!$C54)),0)</f>
        <v>0</v>
      </c>
      <c r="H15" s="20">
        <f>IFERROR(IF($A15&gt;end_year_1,0,(IF($A15&gt;supporting_sheet!$D$11, VLOOKUP(supporting_sheet!$G$11,'waste_char_bulk_%_values'!$C$2:$AE$1093,6,FALSE), VLOOKUP($C15,'waste_char_bulk_%_values'!$C$2:$AE$1093,6,FALSE))*'DONNÉES '!$C54)),0)</f>
        <v>0</v>
      </c>
      <c r="I15" s="20">
        <f>IFERROR(IF($A15&gt;end_year_1,0,(IF($A15&gt;supporting_sheet!$D$11, VLOOKUP(supporting_sheet!$G$11,'waste_char_bulk_%_values'!$C$2:$AE$1093,7,FALSE), VLOOKUP($C15,'waste_char_bulk_%_values'!$C$2:$AE$1093,7,FALSE))*'DONNÉES '!$C54)),0)</f>
        <v>0</v>
      </c>
      <c r="J15" s="20">
        <f>IFERROR(IF($A15&gt;end_year_1,0,(IF($A15&gt;supporting_sheet!$D$11, VLOOKUP(supporting_sheet!$G$11,'waste_char_bulk_%_values'!$C$2:$AE$1093,8,FALSE), VLOOKUP($C15,'waste_char_bulk_%_values'!$C$2:$AE$1093,8,FALSE))*'DONNÉES '!$C54)),0)</f>
        <v>0</v>
      </c>
      <c r="K15" s="20">
        <f>IFERROR(IF($A15&gt;end_year_1,0,(IF($A15&gt;supporting_sheet!$D$11, VLOOKUP(supporting_sheet!$G$11,'waste_char_bulk_%_values'!$C$2:$AE$1093,9,FALSE), VLOOKUP($C15,'waste_char_bulk_%_values'!$C$2:$AE$1093,9,FALSE))*'DONNÉES '!$C54)),0)</f>
        <v>0</v>
      </c>
      <c r="L15" s="20">
        <f>IFERROR(IF($A15&gt;end_year_1,0,(IF($A15&gt;supporting_sheet!$D$11, VLOOKUP(supporting_sheet!$G$11,'waste_char_bulk_%_values'!$C$2:$AE$1093,10,FALSE), VLOOKUP($C15,'waste_char_bulk_%_values'!$C$2:$AE$1093,10,FALSE))*'DONNÉES '!$C54)),0)</f>
        <v>0</v>
      </c>
      <c r="M15" s="20">
        <f>IFERROR(IF($A15&gt;end_year_1,0,(IF($A15&gt;supporting_sheet!$D$11, VLOOKUP(supporting_sheet!$G$11,'waste_char_bulk_%_values'!$C$2:$AE$1093,11,FALSE), VLOOKUP($C15,'waste_char_bulk_%_values'!$C$2:$AE$1093,11,FALSE))*'DONNÉES '!$C54)),0)</f>
        <v>0</v>
      </c>
      <c r="N15" s="20">
        <f>IFERROR(IF($A15&gt;end_year_1,0,(IF($A15&gt;supporting_sheet!$D$11, VLOOKUP(supporting_sheet!$G$11,'waste_char_bulk_%_values'!$C$2:$AE$1093,12,FALSE), VLOOKUP($C15,'waste_char_bulk_%_values'!$C$2:$AE$1093,12,FALSE))*'DONNÉES '!$C54)),0)</f>
        <v>0</v>
      </c>
      <c r="O15" s="20">
        <f>IFERROR(IF($A15&gt;end_year_1,0,(IF($A15&gt;supporting_sheet!$D$11, VLOOKUP(supporting_sheet!$G$11,'waste_char_bulk_%_values'!$C$2:$AE$1093,13,FALSE), VLOOKUP($C15,'waste_char_bulk_%_values'!$C$2:$AE$1093,13,FALSE))*'DONNÉES '!$C54)),0)</f>
        <v>0</v>
      </c>
      <c r="P15" s="20">
        <f>IFERROR(IF($A15&gt;end_year_1,0,(IF($A15&gt;supporting_sheet!$D$11, VLOOKUP(supporting_sheet!$G$11,'waste_char_bulk_%_values'!$C$2:$AE$1093,14,FALSE), VLOOKUP($C15,'waste_char_bulk_%_values'!$C$2:$AE$1093,14,FALSE))*'DONNÉES '!$C54)),0)</f>
        <v>0</v>
      </c>
      <c r="Q15" s="20">
        <f>IFERROR(IF($A15&gt;end_year_1,0,(IF($A15&gt;supporting_sheet!$D$11, VLOOKUP(supporting_sheet!$G$11,'waste_char_bulk_%_values'!$C$2:$AG$1093,31,FALSE), VLOOKUP($C15,'waste_char_bulk_%_values'!$C$2:$AG$1093,31,FALSE))*'DONNÉES '!$C54)),0)</f>
        <v>0</v>
      </c>
      <c r="R15" s="37">
        <f t="shared" si="0"/>
        <v>0</v>
      </c>
    </row>
    <row r="16" spans="1:19" x14ac:dyDescent="0.25">
      <c r="A16" s="1">
        <f>'DONNÉES '!B55</f>
        <v>14</v>
      </c>
      <c r="B16" s="1" t="str">
        <f t="shared" si="1"/>
        <v>AB</v>
      </c>
      <c r="C16" s="1" t="str">
        <f t="shared" si="2"/>
        <v>14ABDefault</v>
      </c>
      <c r="D16" s="20">
        <f>IFERROR(IF($A16&gt;end_year_1,0,(IF($A16&gt;supporting_sheet!$D$11, VLOOKUP(supporting_sheet!$G$11,'waste_char_bulk_%_values'!$C$2:$AE$1093,2,FALSE), VLOOKUP($C16,'waste_char_bulk_%_values'!$C$2:$AE$1093,2,FALSE))*'DONNÉES '!$C55)),0)</f>
        <v>0</v>
      </c>
      <c r="E16" s="20">
        <f>IFERROR(IF($A16&gt;end_year_1,0,(IF($A16&gt;supporting_sheet!$D$11, VLOOKUP(supporting_sheet!$G$11,'waste_char_bulk_%_values'!$C$2:$AE$1093,3,FALSE), VLOOKUP($C16,'waste_char_bulk_%_values'!$C$2:$AE$1093,3,FALSE))*'DONNÉES '!$C55)),0)</f>
        <v>0</v>
      </c>
      <c r="F16" s="20">
        <f>IFERROR(IF($A16&gt;end_year_1,0,(IF($A16&gt;supporting_sheet!$D$11, VLOOKUP(supporting_sheet!$G$11,'waste_char_bulk_%_values'!$C$2:$AE$1093,4,FALSE), VLOOKUP($C16,'waste_char_bulk_%_values'!$C$2:$AE$1093,4,FALSE))*'DONNÉES '!$C55)),0)</f>
        <v>0</v>
      </c>
      <c r="G16" s="20">
        <f>IFERROR(IF($A16&gt;end_year_1,0,(IF($A16&gt;supporting_sheet!$D$11, VLOOKUP(supporting_sheet!$G$11,'waste_char_bulk_%_values'!$C$2:$AE$1093,5,FALSE), VLOOKUP($C16,'waste_char_bulk_%_values'!$C$2:$AE$1093,5,FALSE))*'DONNÉES '!$C55)),0)</f>
        <v>0</v>
      </c>
      <c r="H16" s="20">
        <f>IFERROR(IF($A16&gt;end_year_1,0,(IF($A16&gt;supporting_sheet!$D$11, VLOOKUP(supporting_sheet!$G$11,'waste_char_bulk_%_values'!$C$2:$AE$1093,6,FALSE), VLOOKUP($C16,'waste_char_bulk_%_values'!$C$2:$AE$1093,6,FALSE))*'DONNÉES '!$C55)),0)</f>
        <v>0</v>
      </c>
      <c r="I16" s="20">
        <f>IFERROR(IF($A16&gt;end_year_1,0,(IF($A16&gt;supporting_sheet!$D$11, VLOOKUP(supporting_sheet!$G$11,'waste_char_bulk_%_values'!$C$2:$AE$1093,7,FALSE), VLOOKUP($C16,'waste_char_bulk_%_values'!$C$2:$AE$1093,7,FALSE))*'DONNÉES '!$C55)),0)</f>
        <v>0</v>
      </c>
      <c r="J16" s="20">
        <f>IFERROR(IF($A16&gt;end_year_1,0,(IF($A16&gt;supporting_sheet!$D$11, VLOOKUP(supporting_sheet!$G$11,'waste_char_bulk_%_values'!$C$2:$AE$1093,8,FALSE), VLOOKUP($C16,'waste_char_bulk_%_values'!$C$2:$AE$1093,8,FALSE))*'DONNÉES '!$C55)),0)</f>
        <v>0</v>
      </c>
      <c r="K16" s="20">
        <f>IFERROR(IF($A16&gt;end_year_1,0,(IF($A16&gt;supporting_sheet!$D$11, VLOOKUP(supporting_sheet!$G$11,'waste_char_bulk_%_values'!$C$2:$AE$1093,9,FALSE), VLOOKUP($C16,'waste_char_bulk_%_values'!$C$2:$AE$1093,9,FALSE))*'DONNÉES '!$C55)),0)</f>
        <v>0</v>
      </c>
      <c r="L16" s="20">
        <f>IFERROR(IF($A16&gt;end_year_1,0,(IF($A16&gt;supporting_sheet!$D$11, VLOOKUP(supporting_sheet!$G$11,'waste_char_bulk_%_values'!$C$2:$AE$1093,10,FALSE), VLOOKUP($C16,'waste_char_bulk_%_values'!$C$2:$AE$1093,10,FALSE))*'DONNÉES '!$C55)),0)</f>
        <v>0</v>
      </c>
      <c r="M16" s="20">
        <f>IFERROR(IF($A16&gt;end_year_1,0,(IF($A16&gt;supporting_sheet!$D$11, VLOOKUP(supporting_sheet!$G$11,'waste_char_bulk_%_values'!$C$2:$AE$1093,11,FALSE), VLOOKUP($C16,'waste_char_bulk_%_values'!$C$2:$AE$1093,11,FALSE))*'DONNÉES '!$C55)),0)</f>
        <v>0</v>
      </c>
      <c r="N16" s="20">
        <f>IFERROR(IF($A16&gt;end_year_1,0,(IF($A16&gt;supporting_sheet!$D$11, VLOOKUP(supporting_sheet!$G$11,'waste_char_bulk_%_values'!$C$2:$AE$1093,12,FALSE), VLOOKUP($C16,'waste_char_bulk_%_values'!$C$2:$AE$1093,12,FALSE))*'DONNÉES '!$C55)),0)</f>
        <v>0</v>
      </c>
      <c r="O16" s="20">
        <f>IFERROR(IF($A16&gt;end_year_1,0,(IF($A16&gt;supporting_sheet!$D$11, VLOOKUP(supporting_sheet!$G$11,'waste_char_bulk_%_values'!$C$2:$AE$1093,13,FALSE), VLOOKUP($C16,'waste_char_bulk_%_values'!$C$2:$AE$1093,13,FALSE))*'DONNÉES '!$C55)),0)</f>
        <v>0</v>
      </c>
      <c r="P16" s="20">
        <f>IFERROR(IF($A16&gt;end_year_1,0,(IF($A16&gt;supporting_sheet!$D$11, VLOOKUP(supporting_sheet!$G$11,'waste_char_bulk_%_values'!$C$2:$AE$1093,14,FALSE), VLOOKUP($C16,'waste_char_bulk_%_values'!$C$2:$AE$1093,14,FALSE))*'DONNÉES '!$C55)),0)</f>
        <v>0</v>
      </c>
      <c r="Q16" s="20">
        <f>IFERROR(IF($A16&gt;end_year_1,0,(IF($A16&gt;supporting_sheet!$D$11, VLOOKUP(supporting_sheet!$G$11,'waste_char_bulk_%_values'!$C$2:$AG$1093,31,FALSE), VLOOKUP($C16,'waste_char_bulk_%_values'!$C$2:$AG$1093,31,FALSE))*'DONNÉES '!$C55)),0)</f>
        <v>0</v>
      </c>
      <c r="R16" s="37">
        <f t="shared" si="0"/>
        <v>0</v>
      </c>
    </row>
    <row r="17" spans="1:18" x14ac:dyDescent="0.25">
      <c r="A17" s="1">
        <f>'DONNÉES '!B56</f>
        <v>15</v>
      </c>
      <c r="B17" s="1" t="str">
        <f t="shared" si="1"/>
        <v>AB</v>
      </c>
      <c r="C17" s="1" t="str">
        <f t="shared" si="2"/>
        <v>15ABDefault</v>
      </c>
      <c r="D17" s="20">
        <f>IFERROR(IF($A17&gt;end_year_1,0,(IF($A17&gt;supporting_sheet!$D$11, VLOOKUP(supporting_sheet!$G$11,'waste_char_bulk_%_values'!$C$2:$AE$1093,2,FALSE), VLOOKUP($C17,'waste_char_bulk_%_values'!$C$2:$AE$1093,2,FALSE))*'DONNÉES '!$C56)),0)</f>
        <v>0</v>
      </c>
      <c r="E17" s="20">
        <f>IFERROR(IF($A17&gt;end_year_1,0,(IF($A17&gt;supporting_sheet!$D$11, VLOOKUP(supporting_sheet!$G$11,'waste_char_bulk_%_values'!$C$2:$AE$1093,3,FALSE), VLOOKUP($C17,'waste_char_bulk_%_values'!$C$2:$AE$1093,3,FALSE))*'DONNÉES '!$C56)),0)</f>
        <v>0</v>
      </c>
      <c r="F17" s="20">
        <f>IFERROR(IF($A17&gt;end_year_1,0,(IF($A17&gt;supporting_sheet!$D$11, VLOOKUP(supporting_sheet!$G$11,'waste_char_bulk_%_values'!$C$2:$AE$1093,4,FALSE), VLOOKUP($C17,'waste_char_bulk_%_values'!$C$2:$AE$1093,4,FALSE))*'DONNÉES '!$C56)),0)</f>
        <v>0</v>
      </c>
      <c r="G17" s="20">
        <f>IFERROR(IF($A17&gt;end_year_1,0,(IF($A17&gt;supporting_sheet!$D$11, VLOOKUP(supporting_sheet!$G$11,'waste_char_bulk_%_values'!$C$2:$AE$1093,5,FALSE), VLOOKUP($C17,'waste_char_bulk_%_values'!$C$2:$AE$1093,5,FALSE))*'DONNÉES '!$C56)),0)</f>
        <v>0</v>
      </c>
      <c r="H17" s="20">
        <f>IFERROR(IF($A17&gt;end_year_1,0,(IF($A17&gt;supporting_sheet!$D$11, VLOOKUP(supporting_sheet!$G$11,'waste_char_bulk_%_values'!$C$2:$AE$1093,6,FALSE), VLOOKUP($C17,'waste_char_bulk_%_values'!$C$2:$AE$1093,6,FALSE))*'DONNÉES '!$C56)),0)</f>
        <v>0</v>
      </c>
      <c r="I17" s="20">
        <f>IFERROR(IF($A17&gt;end_year_1,0,(IF($A17&gt;supporting_sheet!$D$11, VLOOKUP(supporting_sheet!$G$11,'waste_char_bulk_%_values'!$C$2:$AE$1093,7,FALSE), VLOOKUP($C17,'waste_char_bulk_%_values'!$C$2:$AE$1093,7,FALSE))*'DONNÉES '!$C56)),0)</f>
        <v>0</v>
      </c>
      <c r="J17" s="20">
        <f>IFERROR(IF($A17&gt;end_year_1,0,(IF($A17&gt;supporting_sheet!$D$11, VLOOKUP(supporting_sheet!$G$11,'waste_char_bulk_%_values'!$C$2:$AE$1093,8,FALSE), VLOOKUP($C17,'waste_char_bulk_%_values'!$C$2:$AE$1093,8,FALSE))*'DONNÉES '!$C56)),0)</f>
        <v>0</v>
      </c>
      <c r="K17" s="20">
        <f>IFERROR(IF($A17&gt;end_year_1,0,(IF($A17&gt;supporting_sheet!$D$11, VLOOKUP(supporting_sheet!$G$11,'waste_char_bulk_%_values'!$C$2:$AE$1093,9,FALSE), VLOOKUP($C17,'waste_char_bulk_%_values'!$C$2:$AE$1093,9,FALSE))*'DONNÉES '!$C56)),0)</f>
        <v>0</v>
      </c>
      <c r="L17" s="20">
        <f>IFERROR(IF($A17&gt;end_year_1,0,(IF($A17&gt;supporting_sheet!$D$11, VLOOKUP(supporting_sheet!$G$11,'waste_char_bulk_%_values'!$C$2:$AE$1093,10,FALSE), VLOOKUP($C17,'waste_char_bulk_%_values'!$C$2:$AE$1093,10,FALSE))*'DONNÉES '!$C56)),0)</f>
        <v>0</v>
      </c>
      <c r="M17" s="20">
        <f>IFERROR(IF($A17&gt;end_year_1,0,(IF($A17&gt;supporting_sheet!$D$11, VLOOKUP(supporting_sheet!$G$11,'waste_char_bulk_%_values'!$C$2:$AE$1093,11,FALSE), VLOOKUP($C17,'waste_char_bulk_%_values'!$C$2:$AE$1093,11,FALSE))*'DONNÉES '!$C56)),0)</f>
        <v>0</v>
      </c>
      <c r="N17" s="20">
        <f>IFERROR(IF($A17&gt;end_year_1,0,(IF($A17&gt;supporting_sheet!$D$11, VLOOKUP(supporting_sheet!$G$11,'waste_char_bulk_%_values'!$C$2:$AE$1093,12,FALSE), VLOOKUP($C17,'waste_char_bulk_%_values'!$C$2:$AE$1093,12,FALSE))*'DONNÉES '!$C56)),0)</f>
        <v>0</v>
      </c>
      <c r="O17" s="20">
        <f>IFERROR(IF($A17&gt;end_year_1,0,(IF($A17&gt;supporting_sheet!$D$11, VLOOKUP(supporting_sheet!$G$11,'waste_char_bulk_%_values'!$C$2:$AE$1093,13,FALSE), VLOOKUP($C17,'waste_char_bulk_%_values'!$C$2:$AE$1093,13,FALSE))*'DONNÉES '!$C56)),0)</f>
        <v>0</v>
      </c>
      <c r="P17" s="20">
        <f>IFERROR(IF($A17&gt;end_year_1,0,(IF($A17&gt;supporting_sheet!$D$11, VLOOKUP(supporting_sheet!$G$11,'waste_char_bulk_%_values'!$C$2:$AE$1093,14,FALSE), VLOOKUP($C17,'waste_char_bulk_%_values'!$C$2:$AE$1093,14,FALSE))*'DONNÉES '!$C56)),0)</f>
        <v>0</v>
      </c>
      <c r="Q17" s="20">
        <f>IFERROR(IF($A17&gt;end_year_1,0,(IF($A17&gt;supporting_sheet!$D$11, VLOOKUP(supporting_sheet!$G$11,'waste_char_bulk_%_values'!$C$2:$AG$1093,31,FALSE), VLOOKUP($C17,'waste_char_bulk_%_values'!$C$2:$AG$1093,31,FALSE))*'DONNÉES '!$C56)),0)</f>
        <v>0</v>
      </c>
      <c r="R17" s="37">
        <f t="shared" si="0"/>
        <v>0</v>
      </c>
    </row>
    <row r="18" spans="1:18" x14ac:dyDescent="0.25">
      <c r="A18" s="1">
        <f>'DONNÉES '!B57</f>
        <v>16</v>
      </c>
      <c r="B18" s="1" t="str">
        <f t="shared" si="1"/>
        <v>AB</v>
      </c>
      <c r="C18" s="1" t="str">
        <f t="shared" si="2"/>
        <v>16ABDefault</v>
      </c>
      <c r="D18" s="20">
        <f>IFERROR(IF($A18&gt;end_year_1,0,(IF($A18&gt;supporting_sheet!$D$11, VLOOKUP(supporting_sheet!$G$11,'waste_char_bulk_%_values'!$C$2:$AE$1093,2,FALSE), VLOOKUP($C18,'waste_char_bulk_%_values'!$C$2:$AE$1093,2,FALSE))*'DONNÉES '!$C57)),0)</f>
        <v>0</v>
      </c>
      <c r="E18" s="20">
        <f>IFERROR(IF($A18&gt;end_year_1,0,(IF($A18&gt;supporting_sheet!$D$11, VLOOKUP(supporting_sheet!$G$11,'waste_char_bulk_%_values'!$C$2:$AE$1093,3,FALSE), VLOOKUP($C18,'waste_char_bulk_%_values'!$C$2:$AE$1093,3,FALSE))*'DONNÉES '!$C57)),0)</f>
        <v>0</v>
      </c>
      <c r="F18" s="20">
        <f>IFERROR(IF($A18&gt;end_year_1,0,(IF($A18&gt;supporting_sheet!$D$11, VLOOKUP(supporting_sheet!$G$11,'waste_char_bulk_%_values'!$C$2:$AE$1093,4,FALSE), VLOOKUP($C18,'waste_char_bulk_%_values'!$C$2:$AE$1093,4,FALSE))*'DONNÉES '!$C57)),0)</f>
        <v>0</v>
      </c>
      <c r="G18" s="20">
        <f>IFERROR(IF($A18&gt;end_year_1,0,(IF($A18&gt;supporting_sheet!$D$11, VLOOKUP(supporting_sheet!$G$11,'waste_char_bulk_%_values'!$C$2:$AE$1093,5,FALSE), VLOOKUP($C18,'waste_char_bulk_%_values'!$C$2:$AE$1093,5,FALSE))*'DONNÉES '!$C57)),0)</f>
        <v>0</v>
      </c>
      <c r="H18" s="20">
        <f>IFERROR(IF($A18&gt;end_year_1,0,(IF($A18&gt;supporting_sheet!$D$11, VLOOKUP(supporting_sheet!$G$11,'waste_char_bulk_%_values'!$C$2:$AE$1093,6,FALSE), VLOOKUP($C18,'waste_char_bulk_%_values'!$C$2:$AE$1093,6,FALSE))*'DONNÉES '!$C57)),0)</f>
        <v>0</v>
      </c>
      <c r="I18" s="20">
        <f>IFERROR(IF($A18&gt;end_year_1,0,(IF($A18&gt;supporting_sheet!$D$11, VLOOKUP(supporting_sheet!$G$11,'waste_char_bulk_%_values'!$C$2:$AE$1093,7,FALSE), VLOOKUP($C18,'waste_char_bulk_%_values'!$C$2:$AE$1093,7,FALSE))*'DONNÉES '!$C57)),0)</f>
        <v>0</v>
      </c>
      <c r="J18" s="20">
        <f>IFERROR(IF($A18&gt;end_year_1,0,(IF($A18&gt;supporting_sheet!$D$11, VLOOKUP(supporting_sheet!$G$11,'waste_char_bulk_%_values'!$C$2:$AE$1093,8,FALSE), VLOOKUP($C18,'waste_char_bulk_%_values'!$C$2:$AE$1093,8,FALSE))*'DONNÉES '!$C57)),0)</f>
        <v>0</v>
      </c>
      <c r="K18" s="20">
        <f>IFERROR(IF($A18&gt;end_year_1,0,(IF($A18&gt;supporting_sheet!$D$11, VLOOKUP(supporting_sheet!$G$11,'waste_char_bulk_%_values'!$C$2:$AE$1093,9,FALSE), VLOOKUP($C18,'waste_char_bulk_%_values'!$C$2:$AE$1093,9,FALSE))*'DONNÉES '!$C57)),0)</f>
        <v>0</v>
      </c>
      <c r="L18" s="20">
        <f>IFERROR(IF($A18&gt;end_year_1,0,(IF($A18&gt;supporting_sheet!$D$11, VLOOKUP(supporting_sheet!$G$11,'waste_char_bulk_%_values'!$C$2:$AE$1093,10,FALSE), VLOOKUP($C18,'waste_char_bulk_%_values'!$C$2:$AE$1093,10,FALSE))*'DONNÉES '!$C57)),0)</f>
        <v>0</v>
      </c>
      <c r="M18" s="20">
        <f>IFERROR(IF($A18&gt;end_year_1,0,(IF($A18&gt;supporting_sheet!$D$11, VLOOKUP(supporting_sheet!$G$11,'waste_char_bulk_%_values'!$C$2:$AE$1093,11,FALSE), VLOOKUP($C18,'waste_char_bulk_%_values'!$C$2:$AE$1093,11,FALSE))*'DONNÉES '!$C57)),0)</f>
        <v>0</v>
      </c>
      <c r="N18" s="20">
        <f>IFERROR(IF($A18&gt;end_year_1,0,(IF($A18&gt;supporting_sheet!$D$11, VLOOKUP(supporting_sheet!$G$11,'waste_char_bulk_%_values'!$C$2:$AE$1093,12,FALSE), VLOOKUP($C18,'waste_char_bulk_%_values'!$C$2:$AE$1093,12,FALSE))*'DONNÉES '!$C57)),0)</f>
        <v>0</v>
      </c>
      <c r="O18" s="20">
        <f>IFERROR(IF($A18&gt;end_year_1,0,(IF($A18&gt;supporting_sheet!$D$11, VLOOKUP(supporting_sheet!$G$11,'waste_char_bulk_%_values'!$C$2:$AE$1093,13,FALSE), VLOOKUP($C18,'waste_char_bulk_%_values'!$C$2:$AE$1093,13,FALSE))*'DONNÉES '!$C57)),0)</f>
        <v>0</v>
      </c>
      <c r="P18" s="20">
        <f>IFERROR(IF($A18&gt;end_year_1,0,(IF($A18&gt;supporting_sheet!$D$11, VLOOKUP(supporting_sheet!$G$11,'waste_char_bulk_%_values'!$C$2:$AE$1093,14,FALSE), VLOOKUP($C18,'waste_char_bulk_%_values'!$C$2:$AE$1093,14,FALSE))*'DONNÉES '!$C57)),0)</f>
        <v>0</v>
      </c>
      <c r="Q18" s="20">
        <f>IFERROR(IF($A18&gt;end_year_1,0,(IF($A18&gt;supporting_sheet!$D$11, VLOOKUP(supporting_sheet!$G$11,'waste_char_bulk_%_values'!$C$2:$AG$1093,31,FALSE), VLOOKUP($C18,'waste_char_bulk_%_values'!$C$2:$AG$1093,31,FALSE))*'DONNÉES '!$C57)),0)</f>
        <v>0</v>
      </c>
      <c r="R18" s="37">
        <f t="shared" si="0"/>
        <v>0</v>
      </c>
    </row>
    <row r="19" spans="1:18" x14ac:dyDescent="0.25">
      <c r="A19" s="1">
        <f>'DONNÉES '!B58</f>
        <v>17</v>
      </c>
      <c r="B19" s="1" t="str">
        <f t="shared" si="1"/>
        <v>AB</v>
      </c>
      <c r="C19" s="1" t="str">
        <f t="shared" si="2"/>
        <v>17ABDefault</v>
      </c>
      <c r="D19" s="20">
        <f>IFERROR(IF($A19&gt;end_year_1,0,(IF($A19&gt;supporting_sheet!$D$11, VLOOKUP(supporting_sheet!$G$11,'waste_char_bulk_%_values'!$C$2:$AE$1093,2,FALSE), VLOOKUP($C19,'waste_char_bulk_%_values'!$C$2:$AE$1093,2,FALSE))*'DONNÉES '!$C58)),0)</f>
        <v>0</v>
      </c>
      <c r="E19" s="20">
        <f>IFERROR(IF($A19&gt;end_year_1,0,(IF($A19&gt;supporting_sheet!$D$11, VLOOKUP(supporting_sheet!$G$11,'waste_char_bulk_%_values'!$C$2:$AE$1093,3,FALSE), VLOOKUP($C19,'waste_char_bulk_%_values'!$C$2:$AE$1093,3,FALSE))*'DONNÉES '!$C58)),0)</f>
        <v>0</v>
      </c>
      <c r="F19" s="20">
        <f>IFERROR(IF($A19&gt;end_year_1,0,(IF($A19&gt;supporting_sheet!$D$11, VLOOKUP(supporting_sheet!$G$11,'waste_char_bulk_%_values'!$C$2:$AE$1093,4,FALSE), VLOOKUP($C19,'waste_char_bulk_%_values'!$C$2:$AE$1093,4,FALSE))*'DONNÉES '!$C58)),0)</f>
        <v>0</v>
      </c>
      <c r="G19" s="20">
        <f>IFERROR(IF($A19&gt;end_year_1,0,(IF($A19&gt;supporting_sheet!$D$11, VLOOKUP(supporting_sheet!$G$11,'waste_char_bulk_%_values'!$C$2:$AE$1093,5,FALSE), VLOOKUP($C19,'waste_char_bulk_%_values'!$C$2:$AE$1093,5,FALSE))*'DONNÉES '!$C58)),0)</f>
        <v>0</v>
      </c>
      <c r="H19" s="20">
        <f>IFERROR(IF($A19&gt;end_year_1,0,(IF($A19&gt;supporting_sheet!$D$11, VLOOKUP(supporting_sheet!$G$11,'waste_char_bulk_%_values'!$C$2:$AE$1093,6,FALSE), VLOOKUP($C19,'waste_char_bulk_%_values'!$C$2:$AE$1093,6,FALSE))*'DONNÉES '!$C58)),0)</f>
        <v>0</v>
      </c>
      <c r="I19" s="20">
        <f>IFERROR(IF($A19&gt;end_year_1,0,(IF($A19&gt;supporting_sheet!$D$11, VLOOKUP(supporting_sheet!$G$11,'waste_char_bulk_%_values'!$C$2:$AE$1093,7,FALSE), VLOOKUP($C19,'waste_char_bulk_%_values'!$C$2:$AE$1093,7,FALSE))*'DONNÉES '!$C58)),0)</f>
        <v>0</v>
      </c>
      <c r="J19" s="20">
        <f>IFERROR(IF($A19&gt;end_year_1,0,(IF($A19&gt;supporting_sheet!$D$11, VLOOKUP(supporting_sheet!$G$11,'waste_char_bulk_%_values'!$C$2:$AE$1093,8,FALSE), VLOOKUP($C19,'waste_char_bulk_%_values'!$C$2:$AE$1093,8,FALSE))*'DONNÉES '!$C58)),0)</f>
        <v>0</v>
      </c>
      <c r="K19" s="20">
        <f>IFERROR(IF($A19&gt;end_year_1,0,(IF($A19&gt;supporting_sheet!$D$11, VLOOKUP(supporting_sheet!$G$11,'waste_char_bulk_%_values'!$C$2:$AE$1093,9,FALSE), VLOOKUP($C19,'waste_char_bulk_%_values'!$C$2:$AE$1093,9,FALSE))*'DONNÉES '!$C58)),0)</f>
        <v>0</v>
      </c>
      <c r="L19" s="20">
        <f>IFERROR(IF($A19&gt;end_year_1,0,(IF($A19&gt;supporting_sheet!$D$11, VLOOKUP(supporting_sheet!$G$11,'waste_char_bulk_%_values'!$C$2:$AE$1093,10,FALSE), VLOOKUP($C19,'waste_char_bulk_%_values'!$C$2:$AE$1093,10,FALSE))*'DONNÉES '!$C58)),0)</f>
        <v>0</v>
      </c>
      <c r="M19" s="20">
        <f>IFERROR(IF($A19&gt;end_year_1,0,(IF($A19&gt;supporting_sheet!$D$11, VLOOKUP(supporting_sheet!$G$11,'waste_char_bulk_%_values'!$C$2:$AE$1093,11,FALSE), VLOOKUP($C19,'waste_char_bulk_%_values'!$C$2:$AE$1093,11,FALSE))*'DONNÉES '!$C58)),0)</f>
        <v>0</v>
      </c>
      <c r="N19" s="20">
        <f>IFERROR(IF($A19&gt;end_year_1,0,(IF($A19&gt;supporting_sheet!$D$11, VLOOKUP(supporting_sheet!$G$11,'waste_char_bulk_%_values'!$C$2:$AE$1093,12,FALSE), VLOOKUP($C19,'waste_char_bulk_%_values'!$C$2:$AE$1093,12,FALSE))*'DONNÉES '!$C58)),0)</f>
        <v>0</v>
      </c>
      <c r="O19" s="20">
        <f>IFERROR(IF($A19&gt;end_year_1,0,(IF($A19&gt;supporting_sheet!$D$11, VLOOKUP(supporting_sheet!$G$11,'waste_char_bulk_%_values'!$C$2:$AE$1093,13,FALSE), VLOOKUP($C19,'waste_char_bulk_%_values'!$C$2:$AE$1093,13,FALSE))*'DONNÉES '!$C58)),0)</f>
        <v>0</v>
      </c>
      <c r="P19" s="20">
        <f>IFERROR(IF($A19&gt;end_year_1,0,(IF($A19&gt;supporting_sheet!$D$11, VLOOKUP(supporting_sheet!$G$11,'waste_char_bulk_%_values'!$C$2:$AE$1093,14,FALSE), VLOOKUP($C19,'waste_char_bulk_%_values'!$C$2:$AE$1093,14,FALSE))*'DONNÉES '!$C58)),0)</f>
        <v>0</v>
      </c>
      <c r="Q19" s="20">
        <f>IFERROR(IF($A19&gt;end_year_1,0,(IF($A19&gt;supporting_sheet!$D$11, VLOOKUP(supporting_sheet!$G$11,'waste_char_bulk_%_values'!$C$2:$AG$1093,31,FALSE), VLOOKUP($C19,'waste_char_bulk_%_values'!$C$2:$AG$1093,31,FALSE))*'DONNÉES '!$C58)),0)</f>
        <v>0</v>
      </c>
      <c r="R19" s="37">
        <f t="shared" si="0"/>
        <v>0</v>
      </c>
    </row>
    <row r="20" spans="1:18" x14ac:dyDescent="0.25">
      <c r="A20" s="1">
        <f>'DONNÉES '!B59</f>
        <v>18</v>
      </c>
      <c r="B20" s="1" t="str">
        <f t="shared" si="1"/>
        <v>AB</v>
      </c>
      <c r="C20" s="1" t="str">
        <f t="shared" si="2"/>
        <v>18ABDefault</v>
      </c>
      <c r="D20" s="20">
        <f>IFERROR(IF($A20&gt;end_year_1,0,(IF($A20&gt;supporting_sheet!$D$11, VLOOKUP(supporting_sheet!$G$11,'waste_char_bulk_%_values'!$C$2:$AE$1093,2,FALSE), VLOOKUP($C20,'waste_char_bulk_%_values'!$C$2:$AE$1093,2,FALSE))*'DONNÉES '!$C59)),0)</f>
        <v>0</v>
      </c>
      <c r="E20" s="20">
        <f>IFERROR(IF($A20&gt;end_year_1,0,(IF($A20&gt;supporting_sheet!$D$11, VLOOKUP(supporting_sheet!$G$11,'waste_char_bulk_%_values'!$C$2:$AE$1093,3,FALSE), VLOOKUP($C20,'waste_char_bulk_%_values'!$C$2:$AE$1093,3,FALSE))*'DONNÉES '!$C59)),0)</f>
        <v>0</v>
      </c>
      <c r="F20" s="20">
        <f>IFERROR(IF($A20&gt;end_year_1,0,(IF($A20&gt;supporting_sheet!$D$11, VLOOKUP(supporting_sheet!$G$11,'waste_char_bulk_%_values'!$C$2:$AE$1093,4,FALSE), VLOOKUP($C20,'waste_char_bulk_%_values'!$C$2:$AE$1093,4,FALSE))*'DONNÉES '!$C59)),0)</f>
        <v>0</v>
      </c>
      <c r="G20" s="20">
        <f>IFERROR(IF($A20&gt;end_year_1,0,(IF($A20&gt;supporting_sheet!$D$11, VLOOKUP(supporting_sheet!$G$11,'waste_char_bulk_%_values'!$C$2:$AE$1093,5,FALSE), VLOOKUP($C20,'waste_char_bulk_%_values'!$C$2:$AE$1093,5,FALSE))*'DONNÉES '!$C59)),0)</f>
        <v>0</v>
      </c>
      <c r="H20" s="20">
        <f>IFERROR(IF($A20&gt;end_year_1,0,(IF($A20&gt;supporting_sheet!$D$11, VLOOKUP(supporting_sheet!$G$11,'waste_char_bulk_%_values'!$C$2:$AE$1093,6,FALSE), VLOOKUP($C20,'waste_char_bulk_%_values'!$C$2:$AE$1093,6,FALSE))*'DONNÉES '!$C59)),0)</f>
        <v>0</v>
      </c>
      <c r="I20" s="20">
        <f>IFERROR(IF($A20&gt;end_year_1,0,(IF($A20&gt;supporting_sheet!$D$11, VLOOKUP(supporting_sheet!$G$11,'waste_char_bulk_%_values'!$C$2:$AE$1093,7,FALSE), VLOOKUP($C20,'waste_char_bulk_%_values'!$C$2:$AE$1093,7,FALSE))*'DONNÉES '!$C59)),0)</f>
        <v>0</v>
      </c>
      <c r="J20" s="20">
        <f>IFERROR(IF($A20&gt;end_year_1,0,(IF($A20&gt;supporting_sheet!$D$11, VLOOKUP(supporting_sheet!$G$11,'waste_char_bulk_%_values'!$C$2:$AE$1093,8,FALSE), VLOOKUP($C20,'waste_char_bulk_%_values'!$C$2:$AE$1093,8,FALSE))*'DONNÉES '!$C59)),0)</f>
        <v>0</v>
      </c>
      <c r="K20" s="20">
        <f>IFERROR(IF($A20&gt;end_year_1,0,(IF($A20&gt;supporting_sheet!$D$11, VLOOKUP(supporting_sheet!$G$11,'waste_char_bulk_%_values'!$C$2:$AE$1093,9,FALSE), VLOOKUP($C20,'waste_char_bulk_%_values'!$C$2:$AE$1093,9,FALSE))*'DONNÉES '!$C59)),0)</f>
        <v>0</v>
      </c>
      <c r="L20" s="20">
        <f>IFERROR(IF($A20&gt;end_year_1,0,(IF($A20&gt;supporting_sheet!$D$11, VLOOKUP(supporting_sheet!$G$11,'waste_char_bulk_%_values'!$C$2:$AE$1093,10,FALSE), VLOOKUP($C20,'waste_char_bulk_%_values'!$C$2:$AE$1093,10,FALSE))*'DONNÉES '!$C59)),0)</f>
        <v>0</v>
      </c>
      <c r="M20" s="20">
        <f>IFERROR(IF($A20&gt;end_year_1,0,(IF($A20&gt;supporting_sheet!$D$11, VLOOKUP(supporting_sheet!$G$11,'waste_char_bulk_%_values'!$C$2:$AE$1093,11,FALSE), VLOOKUP($C20,'waste_char_bulk_%_values'!$C$2:$AE$1093,11,FALSE))*'DONNÉES '!$C59)),0)</f>
        <v>0</v>
      </c>
      <c r="N20" s="20">
        <f>IFERROR(IF($A20&gt;end_year_1,0,(IF($A20&gt;supporting_sheet!$D$11, VLOOKUP(supporting_sheet!$G$11,'waste_char_bulk_%_values'!$C$2:$AE$1093,12,FALSE), VLOOKUP($C20,'waste_char_bulk_%_values'!$C$2:$AE$1093,12,FALSE))*'DONNÉES '!$C59)),0)</f>
        <v>0</v>
      </c>
      <c r="O20" s="20">
        <f>IFERROR(IF($A20&gt;end_year_1,0,(IF($A20&gt;supporting_sheet!$D$11, VLOOKUP(supporting_sheet!$G$11,'waste_char_bulk_%_values'!$C$2:$AE$1093,13,FALSE), VLOOKUP($C20,'waste_char_bulk_%_values'!$C$2:$AE$1093,13,FALSE))*'DONNÉES '!$C59)),0)</f>
        <v>0</v>
      </c>
      <c r="P20" s="20">
        <f>IFERROR(IF($A20&gt;end_year_1,0,(IF($A20&gt;supporting_sheet!$D$11, VLOOKUP(supporting_sheet!$G$11,'waste_char_bulk_%_values'!$C$2:$AE$1093,14,FALSE), VLOOKUP($C20,'waste_char_bulk_%_values'!$C$2:$AE$1093,14,FALSE))*'DONNÉES '!$C59)),0)</f>
        <v>0</v>
      </c>
      <c r="Q20" s="20">
        <f>IFERROR(IF($A20&gt;end_year_1,0,(IF($A20&gt;supporting_sheet!$D$11, VLOOKUP(supporting_sheet!$G$11,'waste_char_bulk_%_values'!$C$2:$AG$1093,31,FALSE), VLOOKUP($C20,'waste_char_bulk_%_values'!$C$2:$AG$1093,31,FALSE))*'DONNÉES '!$C59)),0)</f>
        <v>0</v>
      </c>
      <c r="R20" s="37">
        <f t="shared" si="0"/>
        <v>0</v>
      </c>
    </row>
    <row r="21" spans="1:18" x14ac:dyDescent="0.25">
      <c r="A21" s="1">
        <f>'DONNÉES '!B60</f>
        <v>19</v>
      </c>
      <c r="B21" s="1" t="str">
        <f t="shared" si="1"/>
        <v>AB</v>
      </c>
      <c r="C21" s="1" t="str">
        <f t="shared" si="2"/>
        <v>19ABDefault</v>
      </c>
      <c r="D21" s="20">
        <f>IFERROR(IF($A21&gt;end_year_1,0,(IF($A21&gt;supporting_sheet!$D$11, VLOOKUP(supporting_sheet!$G$11,'waste_char_bulk_%_values'!$C$2:$AE$1093,2,FALSE), VLOOKUP($C21,'waste_char_bulk_%_values'!$C$2:$AE$1093,2,FALSE))*'DONNÉES '!$C60)),0)</f>
        <v>0</v>
      </c>
      <c r="E21" s="20">
        <f>IFERROR(IF($A21&gt;end_year_1,0,(IF($A21&gt;supporting_sheet!$D$11, VLOOKUP(supporting_sheet!$G$11,'waste_char_bulk_%_values'!$C$2:$AE$1093,3,FALSE), VLOOKUP($C21,'waste_char_bulk_%_values'!$C$2:$AE$1093,3,FALSE))*'DONNÉES '!$C60)),0)</f>
        <v>0</v>
      </c>
      <c r="F21" s="20">
        <f>IFERROR(IF($A21&gt;end_year_1,0,(IF($A21&gt;supporting_sheet!$D$11, VLOOKUP(supporting_sheet!$G$11,'waste_char_bulk_%_values'!$C$2:$AE$1093,4,FALSE), VLOOKUP($C21,'waste_char_bulk_%_values'!$C$2:$AE$1093,4,FALSE))*'DONNÉES '!$C60)),0)</f>
        <v>0</v>
      </c>
      <c r="G21" s="20">
        <f>IFERROR(IF($A21&gt;end_year_1,0,(IF($A21&gt;supporting_sheet!$D$11, VLOOKUP(supporting_sheet!$G$11,'waste_char_bulk_%_values'!$C$2:$AE$1093,5,FALSE), VLOOKUP($C21,'waste_char_bulk_%_values'!$C$2:$AE$1093,5,FALSE))*'DONNÉES '!$C60)),0)</f>
        <v>0</v>
      </c>
      <c r="H21" s="20">
        <f>IFERROR(IF($A21&gt;end_year_1,0,(IF($A21&gt;supporting_sheet!$D$11, VLOOKUP(supporting_sheet!$G$11,'waste_char_bulk_%_values'!$C$2:$AE$1093,6,FALSE), VLOOKUP($C21,'waste_char_bulk_%_values'!$C$2:$AE$1093,6,FALSE))*'DONNÉES '!$C60)),0)</f>
        <v>0</v>
      </c>
      <c r="I21" s="20">
        <f>IFERROR(IF($A21&gt;end_year_1,0,(IF($A21&gt;supporting_sheet!$D$11, VLOOKUP(supporting_sheet!$G$11,'waste_char_bulk_%_values'!$C$2:$AE$1093,7,FALSE), VLOOKUP($C21,'waste_char_bulk_%_values'!$C$2:$AE$1093,7,FALSE))*'DONNÉES '!$C60)),0)</f>
        <v>0</v>
      </c>
      <c r="J21" s="20">
        <f>IFERROR(IF($A21&gt;end_year_1,0,(IF($A21&gt;supporting_sheet!$D$11, VLOOKUP(supporting_sheet!$G$11,'waste_char_bulk_%_values'!$C$2:$AE$1093,8,FALSE), VLOOKUP($C21,'waste_char_bulk_%_values'!$C$2:$AE$1093,8,FALSE))*'DONNÉES '!$C60)),0)</f>
        <v>0</v>
      </c>
      <c r="K21" s="20">
        <f>IFERROR(IF($A21&gt;end_year_1,0,(IF($A21&gt;supporting_sheet!$D$11, VLOOKUP(supporting_sheet!$G$11,'waste_char_bulk_%_values'!$C$2:$AE$1093,9,FALSE), VLOOKUP($C21,'waste_char_bulk_%_values'!$C$2:$AE$1093,9,FALSE))*'DONNÉES '!$C60)),0)</f>
        <v>0</v>
      </c>
      <c r="L21" s="20">
        <f>IFERROR(IF($A21&gt;end_year_1,0,(IF($A21&gt;supporting_sheet!$D$11, VLOOKUP(supporting_sheet!$G$11,'waste_char_bulk_%_values'!$C$2:$AE$1093,10,FALSE), VLOOKUP($C21,'waste_char_bulk_%_values'!$C$2:$AE$1093,10,FALSE))*'DONNÉES '!$C60)),0)</f>
        <v>0</v>
      </c>
      <c r="M21" s="20">
        <f>IFERROR(IF($A21&gt;end_year_1,0,(IF($A21&gt;supporting_sheet!$D$11, VLOOKUP(supporting_sheet!$G$11,'waste_char_bulk_%_values'!$C$2:$AE$1093,11,FALSE), VLOOKUP($C21,'waste_char_bulk_%_values'!$C$2:$AE$1093,11,FALSE))*'DONNÉES '!$C60)),0)</f>
        <v>0</v>
      </c>
      <c r="N21" s="20">
        <f>IFERROR(IF($A21&gt;end_year_1,0,(IF($A21&gt;supporting_sheet!$D$11, VLOOKUP(supporting_sheet!$G$11,'waste_char_bulk_%_values'!$C$2:$AE$1093,12,FALSE), VLOOKUP($C21,'waste_char_bulk_%_values'!$C$2:$AE$1093,12,FALSE))*'DONNÉES '!$C60)),0)</f>
        <v>0</v>
      </c>
      <c r="O21" s="20">
        <f>IFERROR(IF($A21&gt;end_year_1,0,(IF($A21&gt;supporting_sheet!$D$11, VLOOKUP(supporting_sheet!$G$11,'waste_char_bulk_%_values'!$C$2:$AE$1093,13,FALSE), VLOOKUP($C21,'waste_char_bulk_%_values'!$C$2:$AE$1093,13,FALSE))*'DONNÉES '!$C60)),0)</f>
        <v>0</v>
      </c>
      <c r="P21" s="20">
        <f>IFERROR(IF($A21&gt;end_year_1,0,(IF($A21&gt;supporting_sheet!$D$11, VLOOKUP(supporting_sheet!$G$11,'waste_char_bulk_%_values'!$C$2:$AE$1093,14,FALSE), VLOOKUP($C21,'waste_char_bulk_%_values'!$C$2:$AE$1093,14,FALSE))*'DONNÉES '!$C60)),0)</f>
        <v>0</v>
      </c>
      <c r="Q21" s="20">
        <f>IFERROR(IF($A21&gt;end_year_1,0,(IF($A21&gt;supporting_sheet!$D$11, VLOOKUP(supporting_sheet!$G$11,'waste_char_bulk_%_values'!$C$2:$AG$1093,31,FALSE), VLOOKUP($C21,'waste_char_bulk_%_values'!$C$2:$AG$1093,31,FALSE))*'DONNÉES '!$C60)),0)</f>
        <v>0</v>
      </c>
      <c r="R21" s="37">
        <f t="shared" si="0"/>
        <v>0</v>
      </c>
    </row>
    <row r="22" spans="1:18" x14ac:dyDescent="0.25">
      <c r="A22" s="1">
        <f>'DONNÉES '!B61</f>
        <v>20</v>
      </c>
      <c r="B22" s="1" t="str">
        <f t="shared" si="1"/>
        <v>AB</v>
      </c>
      <c r="C22" s="1" t="str">
        <f t="shared" si="2"/>
        <v>20ABDefault</v>
      </c>
      <c r="D22" s="20">
        <f>IFERROR(IF($A22&gt;end_year_1,0,(IF($A22&gt;supporting_sheet!$D$11, VLOOKUP(supporting_sheet!$G$11,'waste_char_bulk_%_values'!$C$2:$AE$1093,2,FALSE), VLOOKUP($C22,'waste_char_bulk_%_values'!$C$2:$AE$1093,2,FALSE))*'DONNÉES '!$C61)),0)</f>
        <v>0</v>
      </c>
      <c r="E22" s="20">
        <f>IFERROR(IF($A22&gt;end_year_1,0,(IF($A22&gt;supporting_sheet!$D$11, VLOOKUP(supporting_sheet!$G$11,'waste_char_bulk_%_values'!$C$2:$AE$1093,3,FALSE), VLOOKUP($C22,'waste_char_bulk_%_values'!$C$2:$AE$1093,3,FALSE))*'DONNÉES '!$C61)),0)</f>
        <v>0</v>
      </c>
      <c r="F22" s="20">
        <f>IFERROR(IF($A22&gt;end_year_1,0,(IF($A22&gt;supporting_sheet!$D$11, VLOOKUP(supporting_sheet!$G$11,'waste_char_bulk_%_values'!$C$2:$AE$1093,4,FALSE), VLOOKUP($C22,'waste_char_bulk_%_values'!$C$2:$AE$1093,4,FALSE))*'DONNÉES '!$C61)),0)</f>
        <v>0</v>
      </c>
      <c r="G22" s="20">
        <f>IFERROR(IF($A22&gt;end_year_1,0,(IF($A22&gt;supporting_sheet!$D$11, VLOOKUP(supporting_sheet!$G$11,'waste_char_bulk_%_values'!$C$2:$AE$1093,5,FALSE), VLOOKUP($C22,'waste_char_bulk_%_values'!$C$2:$AE$1093,5,FALSE))*'DONNÉES '!$C61)),0)</f>
        <v>0</v>
      </c>
      <c r="H22" s="20">
        <f>IFERROR(IF($A22&gt;end_year_1,0,(IF($A22&gt;supporting_sheet!$D$11, VLOOKUP(supporting_sheet!$G$11,'waste_char_bulk_%_values'!$C$2:$AE$1093,6,FALSE), VLOOKUP($C22,'waste_char_bulk_%_values'!$C$2:$AE$1093,6,FALSE))*'DONNÉES '!$C61)),0)</f>
        <v>0</v>
      </c>
      <c r="I22" s="20">
        <f>IFERROR(IF($A22&gt;end_year_1,0,(IF($A22&gt;supporting_sheet!$D$11, VLOOKUP(supporting_sheet!$G$11,'waste_char_bulk_%_values'!$C$2:$AE$1093,7,FALSE), VLOOKUP($C22,'waste_char_bulk_%_values'!$C$2:$AE$1093,7,FALSE))*'DONNÉES '!$C61)),0)</f>
        <v>0</v>
      </c>
      <c r="J22" s="20">
        <f>IFERROR(IF($A22&gt;end_year_1,0,(IF($A22&gt;supporting_sheet!$D$11, VLOOKUP(supporting_sheet!$G$11,'waste_char_bulk_%_values'!$C$2:$AE$1093,8,FALSE), VLOOKUP($C22,'waste_char_bulk_%_values'!$C$2:$AE$1093,8,FALSE))*'DONNÉES '!$C61)),0)</f>
        <v>0</v>
      </c>
      <c r="K22" s="20">
        <f>IFERROR(IF($A22&gt;end_year_1,0,(IF($A22&gt;supporting_sheet!$D$11, VLOOKUP(supporting_sheet!$G$11,'waste_char_bulk_%_values'!$C$2:$AE$1093,9,FALSE), VLOOKUP($C22,'waste_char_bulk_%_values'!$C$2:$AE$1093,9,FALSE))*'DONNÉES '!$C61)),0)</f>
        <v>0</v>
      </c>
      <c r="L22" s="20">
        <f>IFERROR(IF($A22&gt;end_year_1,0,(IF($A22&gt;supporting_sheet!$D$11, VLOOKUP(supporting_sheet!$G$11,'waste_char_bulk_%_values'!$C$2:$AE$1093,10,FALSE), VLOOKUP($C22,'waste_char_bulk_%_values'!$C$2:$AE$1093,10,FALSE))*'DONNÉES '!$C61)),0)</f>
        <v>0</v>
      </c>
      <c r="M22" s="20">
        <f>IFERROR(IF($A22&gt;end_year_1,0,(IF($A22&gt;supporting_sheet!$D$11, VLOOKUP(supporting_sheet!$G$11,'waste_char_bulk_%_values'!$C$2:$AE$1093,11,FALSE), VLOOKUP($C22,'waste_char_bulk_%_values'!$C$2:$AE$1093,11,FALSE))*'DONNÉES '!$C61)),0)</f>
        <v>0</v>
      </c>
      <c r="N22" s="20">
        <f>IFERROR(IF($A22&gt;end_year_1,0,(IF($A22&gt;supporting_sheet!$D$11, VLOOKUP(supporting_sheet!$G$11,'waste_char_bulk_%_values'!$C$2:$AE$1093,12,FALSE), VLOOKUP($C22,'waste_char_bulk_%_values'!$C$2:$AE$1093,12,FALSE))*'DONNÉES '!$C61)),0)</f>
        <v>0</v>
      </c>
      <c r="O22" s="20">
        <f>IFERROR(IF($A22&gt;end_year_1,0,(IF($A22&gt;supporting_sheet!$D$11, VLOOKUP(supporting_sheet!$G$11,'waste_char_bulk_%_values'!$C$2:$AE$1093,13,FALSE), VLOOKUP($C22,'waste_char_bulk_%_values'!$C$2:$AE$1093,13,FALSE))*'DONNÉES '!$C61)),0)</f>
        <v>0</v>
      </c>
      <c r="P22" s="20">
        <f>IFERROR(IF($A22&gt;end_year_1,0,(IF($A22&gt;supporting_sheet!$D$11, VLOOKUP(supporting_sheet!$G$11,'waste_char_bulk_%_values'!$C$2:$AE$1093,14,FALSE), VLOOKUP($C22,'waste_char_bulk_%_values'!$C$2:$AE$1093,14,FALSE))*'DONNÉES '!$C61)),0)</f>
        <v>0</v>
      </c>
      <c r="Q22" s="20">
        <f>IFERROR(IF($A22&gt;end_year_1,0,(IF($A22&gt;supporting_sheet!$D$11, VLOOKUP(supporting_sheet!$G$11,'waste_char_bulk_%_values'!$C$2:$AG$1093,31,FALSE), VLOOKUP($C22,'waste_char_bulk_%_values'!$C$2:$AG$1093,31,FALSE))*'DONNÉES '!$C61)),0)</f>
        <v>0</v>
      </c>
      <c r="R22" s="37">
        <f t="shared" si="0"/>
        <v>0</v>
      </c>
    </row>
    <row r="23" spans="1:18" x14ac:dyDescent="0.25">
      <c r="A23" s="1">
        <f>'DONNÉES '!B62</f>
        <v>21</v>
      </c>
      <c r="B23" s="1" t="str">
        <f t="shared" si="1"/>
        <v>AB</v>
      </c>
      <c r="C23" s="1" t="str">
        <f t="shared" si="2"/>
        <v>21ABDefault</v>
      </c>
      <c r="D23" s="20">
        <f>IFERROR(IF($A23&gt;end_year_1,0,(IF($A23&gt;supporting_sheet!$D$11, VLOOKUP(supporting_sheet!$G$11,'waste_char_bulk_%_values'!$C$2:$AE$1093,2,FALSE), VLOOKUP($C23,'waste_char_bulk_%_values'!$C$2:$AE$1093,2,FALSE))*'DONNÉES '!$C62)),0)</f>
        <v>0</v>
      </c>
      <c r="E23" s="20">
        <f>IFERROR(IF($A23&gt;end_year_1,0,(IF($A23&gt;supporting_sheet!$D$11, VLOOKUP(supporting_sheet!$G$11,'waste_char_bulk_%_values'!$C$2:$AE$1093,3,FALSE), VLOOKUP($C23,'waste_char_bulk_%_values'!$C$2:$AE$1093,3,FALSE))*'DONNÉES '!$C62)),0)</f>
        <v>0</v>
      </c>
      <c r="F23" s="20">
        <f>IFERROR(IF($A23&gt;end_year_1,0,(IF($A23&gt;supporting_sheet!$D$11, VLOOKUP(supporting_sheet!$G$11,'waste_char_bulk_%_values'!$C$2:$AE$1093,4,FALSE), VLOOKUP($C23,'waste_char_bulk_%_values'!$C$2:$AE$1093,4,FALSE))*'DONNÉES '!$C62)),0)</f>
        <v>0</v>
      </c>
      <c r="G23" s="20">
        <f>IFERROR(IF($A23&gt;end_year_1,0,(IF($A23&gt;supporting_sheet!$D$11, VLOOKUP(supporting_sheet!$G$11,'waste_char_bulk_%_values'!$C$2:$AE$1093,5,FALSE), VLOOKUP($C23,'waste_char_bulk_%_values'!$C$2:$AE$1093,5,FALSE))*'DONNÉES '!$C62)),0)</f>
        <v>0</v>
      </c>
      <c r="H23" s="20">
        <f>IFERROR(IF($A23&gt;end_year_1,0,(IF($A23&gt;supporting_sheet!$D$11, VLOOKUP(supporting_sheet!$G$11,'waste_char_bulk_%_values'!$C$2:$AE$1093,6,FALSE), VLOOKUP($C23,'waste_char_bulk_%_values'!$C$2:$AE$1093,6,FALSE))*'DONNÉES '!$C62)),0)</f>
        <v>0</v>
      </c>
      <c r="I23" s="20">
        <f>IFERROR(IF($A23&gt;end_year_1,0,(IF($A23&gt;supporting_sheet!$D$11, VLOOKUP(supporting_sheet!$G$11,'waste_char_bulk_%_values'!$C$2:$AE$1093,7,FALSE), VLOOKUP($C23,'waste_char_bulk_%_values'!$C$2:$AE$1093,7,FALSE))*'DONNÉES '!$C62)),0)</f>
        <v>0</v>
      </c>
      <c r="J23" s="20">
        <f>IFERROR(IF($A23&gt;end_year_1,0,(IF($A23&gt;supporting_sheet!$D$11, VLOOKUP(supporting_sheet!$G$11,'waste_char_bulk_%_values'!$C$2:$AE$1093,8,FALSE), VLOOKUP($C23,'waste_char_bulk_%_values'!$C$2:$AE$1093,8,FALSE))*'DONNÉES '!$C62)),0)</f>
        <v>0</v>
      </c>
      <c r="K23" s="20">
        <f>IFERROR(IF($A23&gt;end_year_1,0,(IF($A23&gt;supporting_sheet!$D$11, VLOOKUP(supporting_sheet!$G$11,'waste_char_bulk_%_values'!$C$2:$AE$1093,9,FALSE), VLOOKUP($C23,'waste_char_bulk_%_values'!$C$2:$AE$1093,9,FALSE))*'DONNÉES '!$C62)),0)</f>
        <v>0</v>
      </c>
      <c r="L23" s="20">
        <f>IFERROR(IF($A23&gt;end_year_1,0,(IF($A23&gt;supporting_sheet!$D$11, VLOOKUP(supporting_sheet!$G$11,'waste_char_bulk_%_values'!$C$2:$AE$1093,10,FALSE), VLOOKUP($C23,'waste_char_bulk_%_values'!$C$2:$AE$1093,10,FALSE))*'DONNÉES '!$C62)),0)</f>
        <v>0</v>
      </c>
      <c r="M23" s="20">
        <f>IFERROR(IF($A23&gt;end_year_1,0,(IF($A23&gt;supporting_sheet!$D$11, VLOOKUP(supporting_sheet!$G$11,'waste_char_bulk_%_values'!$C$2:$AE$1093,11,FALSE), VLOOKUP($C23,'waste_char_bulk_%_values'!$C$2:$AE$1093,11,FALSE))*'DONNÉES '!$C62)),0)</f>
        <v>0</v>
      </c>
      <c r="N23" s="20">
        <f>IFERROR(IF($A23&gt;end_year_1,0,(IF($A23&gt;supporting_sheet!$D$11, VLOOKUP(supporting_sheet!$G$11,'waste_char_bulk_%_values'!$C$2:$AE$1093,12,FALSE), VLOOKUP($C23,'waste_char_bulk_%_values'!$C$2:$AE$1093,12,FALSE))*'DONNÉES '!$C62)),0)</f>
        <v>0</v>
      </c>
      <c r="O23" s="20">
        <f>IFERROR(IF($A23&gt;end_year_1,0,(IF($A23&gt;supporting_sheet!$D$11, VLOOKUP(supporting_sheet!$G$11,'waste_char_bulk_%_values'!$C$2:$AE$1093,13,FALSE), VLOOKUP($C23,'waste_char_bulk_%_values'!$C$2:$AE$1093,13,FALSE))*'DONNÉES '!$C62)),0)</f>
        <v>0</v>
      </c>
      <c r="P23" s="20">
        <f>IFERROR(IF($A23&gt;end_year_1,0,(IF($A23&gt;supporting_sheet!$D$11, VLOOKUP(supporting_sheet!$G$11,'waste_char_bulk_%_values'!$C$2:$AE$1093,14,FALSE), VLOOKUP($C23,'waste_char_bulk_%_values'!$C$2:$AE$1093,14,FALSE))*'DONNÉES '!$C62)),0)</f>
        <v>0</v>
      </c>
      <c r="Q23" s="20">
        <f>IFERROR(IF($A23&gt;end_year_1,0,(IF($A23&gt;supporting_sheet!$D$11, VLOOKUP(supporting_sheet!$G$11,'waste_char_bulk_%_values'!$C$2:$AG$1093,31,FALSE), VLOOKUP($C23,'waste_char_bulk_%_values'!$C$2:$AG$1093,31,FALSE))*'DONNÉES '!$C62)),0)</f>
        <v>0</v>
      </c>
      <c r="R23" s="37">
        <f t="shared" si="0"/>
        <v>0</v>
      </c>
    </row>
    <row r="24" spans="1:18" x14ac:dyDescent="0.25">
      <c r="A24" s="1">
        <f>'DONNÉES '!B63</f>
        <v>22</v>
      </c>
      <c r="B24" s="1" t="str">
        <f t="shared" si="1"/>
        <v>AB</v>
      </c>
      <c r="C24" s="1" t="str">
        <f t="shared" si="2"/>
        <v>22ABDefault</v>
      </c>
      <c r="D24" s="20">
        <f>IFERROR(IF($A24&gt;end_year_1,0,(IF($A24&gt;supporting_sheet!$D$11, VLOOKUP(supporting_sheet!$G$11,'waste_char_bulk_%_values'!$C$2:$AE$1093,2,FALSE), VLOOKUP($C24,'waste_char_bulk_%_values'!$C$2:$AE$1093,2,FALSE))*'DONNÉES '!$C63)),0)</f>
        <v>0</v>
      </c>
      <c r="E24" s="20">
        <f>IFERROR(IF($A24&gt;end_year_1,0,(IF($A24&gt;supporting_sheet!$D$11, VLOOKUP(supporting_sheet!$G$11,'waste_char_bulk_%_values'!$C$2:$AE$1093,3,FALSE), VLOOKUP($C24,'waste_char_bulk_%_values'!$C$2:$AE$1093,3,FALSE))*'DONNÉES '!$C63)),0)</f>
        <v>0</v>
      </c>
      <c r="F24" s="20">
        <f>IFERROR(IF($A24&gt;end_year_1,0,(IF($A24&gt;supporting_sheet!$D$11, VLOOKUP(supporting_sheet!$G$11,'waste_char_bulk_%_values'!$C$2:$AE$1093,4,FALSE), VLOOKUP($C24,'waste_char_bulk_%_values'!$C$2:$AE$1093,4,FALSE))*'DONNÉES '!$C63)),0)</f>
        <v>0</v>
      </c>
      <c r="G24" s="20">
        <f>IFERROR(IF($A24&gt;end_year_1,0,(IF($A24&gt;supporting_sheet!$D$11, VLOOKUP(supporting_sheet!$G$11,'waste_char_bulk_%_values'!$C$2:$AE$1093,5,FALSE), VLOOKUP($C24,'waste_char_bulk_%_values'!$C$2:$AE$1093,5,FALSE))*'DONNÉES '!$C63)),0)</f>
        <v>0</v>
      </c>
      <c r="H24" s="20">
        <f>IFERROR(IF($A24&gt;end_year_1,0,(IF($A24&gt;supporting_sheet!$D$11, VLOOKUP(supporting_sheet!$G$11,'waste_char_bulk_%_values'!$C$2:$AE$1093,6,FALSE), VLOOKUP($C24,'waste_char_bulk_%_values'!$C$2:$AE$1093,6,FALSE))*'DONNÉES '!$C63)),0)</f>
        <v>0</v>
      </c>
      <c r="I24" s="20">
        <f>IFERROR(IF($A24&gt;end_year_1,0,(IF($A24&gt;supporting_sheet!$D$11, VLOOKUP(supporting_sheet!$G$11,'waste_char_bulk_%_values'!$C$2:$AE$1093,7,FALSE), VLOOKUP($C24,'waste_char_bulk_%_values'!$C$2:$AE$1093,7,FALSE))*'DONNÉES '!$C63)),0)</f>
        <v>0</v>
      </c>
      <c r="J24" s="20">
        <f>IFERROR(IF($A24&gt;end_year_1,0,(IF($A24&gt;supporting_sheet!$D$11, VLOOKUP(supporting_sheet!$G$11,'waste_char_bulk_%_values'!$C$2:$AE$1093,8,FALSE), VLOOKUP($C24,'waste_char_bulk_%_values'!$C$2:$AE$1093,8,FALSE))*'DONNÉES '!$C63)),0)</f>
        <v>0</v>
      </c>
      <c r="K24" s="20">
        <f>IFERROR(IF($A24&gt;end_year_1,0,(IF($A24&gt;supporting_sheet!$D$11, VLOOKUP(supporting_sheet!$G$11,'waste_char_bulk_%_values'!$C$2:$AE$1093,9,FALSE), VLOOKUP($C24,'waste_char_bulk_%_values'!$C$2:$AE$1093,9,FALSE))*'DONNÉES '!$C63)),0)</f>
        <v>0</v>
      </c>
      <c r="L24" s="20">
        <f>IFERROR(IF($A24&gt;end_year_1,0,(IF($A24&gt;supporting_sheet!$D$11, VLOOKUP(supporting_sheet!$G$11,'waste_char_bulk_%_values'!$C$2:$AE$1093,10,FALSE), VLOOKUP($C24,'waste_char_bulk_%_values'!$C$2:$AE$1093,10,FALSE))*'DONNÉES '!$C63)),0)</f>
        <v>0</v>
      </c>
      <c r="M24" s="20">
        <f>IFERROR(IF($A24&gt;end_year_1,0,(IF($A24&gt;supporting_sheet!$D$11, VLOOKUP(supporting_sheet!$G$11,'waste_char_bulk_%_values'!$C$2:$AE$1093,11,FALSE), VLOOKUP($C24,'waste_char_bulk_%_values'!$C$2:$AE$1093,11,FALSE))*'DONNÉES '!$C63)),0)</f>
        <v>0</v>
      </c>
      <c r="N24" s="20">
        <f>IFERROR(IF($A24&gt;end_year_1,0,(IF($A24&gt;supporting_sheet!$D$11, VLOOKUP(supporting_sheet!$G$11,'waste_char_bulk_%_values'!$C$2:$AE$1093,12,FALSE), VLOOKUP($C24,'waste_char_bulk_%_values'!$C$2:$AE$1093,12,FALSE))*'DONNÉES '!$C63)),0)</f>
        <v>0</v>
      </c>
      <c r="O24" s="20">
        <f>IFERROR(IF($A24&gt;end_year_1,0,(IF($A24&gt;supporting_sheet!$D$11, VLOOKUP(supporting_sheet!$G$11,'waste_char_bulk_%_values'!$C$2:$AE$1093,13,FALSE), VLOOKUP($C24,'waste_char_bulk_%_values'!$C$2:$AE$1093,13,FALSE))*'DONNÉES '!$C63)),0)</f>
        <v>0</v>
      </c>
      <c r="P24" s="20">
        <f>IFERROR(IF($A24&gt;end_year_1,0,(IF($A24&gt;supporting_sheet!$D$11, VLOOKUP(supporting_sheet!$G$11,'waste_char_bulk_%_values'!$C$2:$AE$1093,14,FALSE), VLOOKUP($C24,'waste_char_bulk_%_values'!$C$2:$AE$1093,14,FALSE))*'DONNÉES '!$C63)),0)</f>
        <v>0</v>
      </c>
      <c r="Q24" s="20">
        <f>IFERROR(IF($A24&gt;end_year_1,0,(IF($A24&gt;supporting_sheet!$D$11, VLOOKUP(supporting_sheet!$G$11,'waste_char_bulk_%_values'!$C$2:$AG$1093,31,FALSE), VLOOKUP($C24,'waste_char_bulk_%_values'!$C$2:$AG$1093,31,FALSE))*'DONNÉES '!$C63)),0)</f>
        <v>0</v>
      </c>
      <c r="R24" s="37">
        <f t="shared" si="0"/>
        <v>0</v>
      </c>
    </row>
    <row r="25" spans="1:18" x14ac:dyDescent="0.25">
      <c r="A25" s="1">
        <f>'DONNÉES '!B64</f>
        <v>23</v>
      </c>
      <c r="B25" s="1" t="str">
        <f t="shared" si="1"/>
        <v>AB</v>
      </c>
      <c r="C25" s="1" t="str">
        <f t="shared" si="2"/>
        <v>23ABDefault</v>
      </c>
      <c r="D25" s="20">
        <f>IFERROR(IF($A25&gt;end_year_1,0,(IF($A25&gt;supporting_sheet!$D$11, VLOOKUP(supporting_sheet!$G$11,'waste_char_bulk_%_values'!$C$2:$AE$1093,2,FALSE), VLOOKUP($C25,'waste_char_bulk_%_values'!$C$2:$AE$1093,2,FALSE))*'DONNÉES '!$C64)),0)</f>
        <v>0</v>
      </c>
      <c r="E25" s="20">
        <f>IFERROR(IF($A25&gt;end_year_1,0,(IF($A25&gt;supporting_sheet!$D$11, VLOOKUP(supporting_sheet!$G$11,'waste_char_bulk_%_values'!$C$2:$AE$1093,3,FALSE), VLOOKUP($C25,'waste_char_bulk_%_values'!$C$2:$AE$1093,3,FALSE))*'DONNÉES '!$C64)),0)</f>
        <v>0</v>
      </c>
      <c r="F25" s="20">
        <f>IFERROR(IF($A25&gt;end_year_1,0,(IF($A25&gt;supporting_sheet!$D$11, VLOOKUP(supporting_sheet!$G$11,'waste_char_bulk_%_values'!$C$2:$AE$1093,4,FALSE), VLOOKUP($C25,'waste_char_bulk_%_values'!$C$2:$AE$1093,4,FALSE))*'DONNÉES '!$C64)),0)</f>
        <v>0</v>
      </c>
      <c r="G25" s="20">
        <f>IFERROR(IF($A25&gt;end_year_1,0,(IF($A25&gt;supporting_sheet!$D$11, VLOOKUP(supporting_sheet!$G$11,'waste_char_bulk_%_values'!$C$2:$AE$1093,5,FALSE), VLOOKUP($C25,'waste_char_bulk_%_values'!$C$2:$AE$1093,5,FALSE))*'DONNÉES '!$C64)),0)</f>
        <v>0</v>
      </c>
      <c r="H25" s="20">
        <f>IFERROR(IF($A25&gt;end_year_1,0,(IF($A25&gt;supporting_sheet!$D$11, VLOOKUP(supporting_sheet!$G$11,'waste_char_bulk_%_values'!$C$2:$AE$1093,6,FALSE), VLOOKUP($C25,'waste_char_bulk_%_values'!$C$2:$AE$1093,6,FALSE))*'DONNÉES '!$C64)),0)</f>
        <v>0</v>
      </c>
      <c r="I25" s="20">
        <f>IFERROR(IF($A25&gt;end_year_1,0,(IF($A25&gt;supporting_sheet!$D$11, VLOOKUP(supporting_sheet!$G$11,'waste_char_bulk_%_values'!$C$2:$AE$1093,7,FALSE), VLOOKUP($C25,'waste_char_bulk_%_values'!$C$2:$AE$1093,7,FALSE))*'DONNÉES '!$C64)),0)</f>
        <v>0</v>
      </c>
      <c r="J25" s="20">
        <f>IFERROR(IF($A25&gt;end_year_1,0,(IF($A25&gt;supporting_sheet!$D$11, VLOOKUP(supporting_sheet!$G$11,'waste_char_bulk_%_values'!$C$2:$AE$1093,8,FALSE), VLOOKUP($C25,'waste_char_bulk_%_values'!$C$2:$AE$1093,8,FALSE))*'DONNÉES '!$C64)),0)</f>
        <v>0</v>
      </c>
      <c r="K25" s="20">
        <f>IFERROR(IF($A25&gt;end_year_1,0,(IF($A25&gt;supporting_sheet!$D$11, VLOOKUP(supporting_sheet!$G$11,'waste_char_bulk_%_values'!$C$2:$AE$1093,9,FALSE), VLOOKUP($C25,'waste_char_bulk_%_values'!$C$2:$AE$1093,9,FALSE))*'DONNÉES '!$C64)),0)</f>
        <v>0</v>
      </c>
      <c r="L25" s="20">
        <f>IFERROR(IF($A25&gt;end_year_1,0,(IF($A25&gt;supporting_sheet!$D$11, VLOOKUP(supporting_sheet!$G$11,'waste_char_bulk_%_values'!$C$2:$AE$1093,10,FALSE), VLOOKUP($C25,'waste_char_bulk_%_values'!$C$2:$AE$1093,10,FALSE))*'DONNÉES '!$C64)),0)</f>
        <v>0</v>
      </c>
      <c r="M25" s="20">
        <f>IFERROR(IF($A25&gt;end_year_1,0,(IF($A25&gt;supporting_sheet!$D$11, VLOOKUP(supporting_sheet!$G$11,'waste_char_bulk_%_values'!$C$2:$AE$1093,11,FALSE), VLOOKUP($C25,'waste_char_bulk_%_values'!$C$2:$AE$1093,11,FALSE))*'DONNÉES '!$C64)),0)</f>
        <v>0</v>
      </c>
      <c r="N25" s="20">
        <f>IFERROR(IF($A25&gt;end_year_1,0,(IF($A25&gt;supporting_sheet!$D$11, VLOOKUP(supporting_sheet!$G$11,'waste_char_bulk_%_values'!$C$2:$AE$1093,12,FALSE), VLOOKUP($C25,'waste_char_bulk_%_values'!$C$2:$AE$1093,12,FALSE))*'DONNÉES '!$C64)),0)</f>
        <v>0</v>
      </c>
      <c r="O25" s="20">
        <f>IFERROR(IF($A25&gt;end_year_1,0,(IF($A25&gt;supporting_sheet!$D$11, VLOOKUP(supporting_sheet!$G$11,'waste_char_bulk_%_values'!$C$2:$AE$1093,13,FALSE), VLOOKUP($C25,'waste_char_bulk_%_values'!$C$2:$AE$1093,13,FALSE))*'DONNÉES '!$C64)),0)</f>
        <v>0</v>
      </c>
      <c r="P25" s="20">
        <f>IFERROR(IF($A25&gt;end_year_1,0,(IF($A25&gt;supporting_sheet!$D$11, VLOOKUP(supporting_sheet!$G$11,'waste_char_bulk_%_values'!$C$2:$AE$1093,14,FALSE), VLOOKUP($C25,'waste_char_bulk_%_values'!$C$2:$AE$1093,14,FALSE))*'DONNÉES '!$C64)),0)</f>
        <v>0</v>
      </c>
      <c r="Q25" s="20">
        <f>IFERROR(IF($A25&gt;end_year_1,0,(IF($A25&gt;supporting_sheet!$D$11, VLOOKUP(supporting_sheet!$G$11,'waste_char_bulk_%_values'!$C$2:$AG$1093,31,FALSE), VLOOKUP($C25,'waste_char_bulk_%_values'!$C$2:$AG$1093,31,FALSE))*'DONNÉES '!$C64)),0)</f>
        <v>0</v>
      </c>
      <c r="R25" s="37">
        <f t="shared" si="0"/>
        <v>0</v>
      </c>
    </row>
    <row r="26" spans="1:18" x14ac:dyDescent="0.25">
      <c r="A26" s="1">
        <f>'DONNÉES '!B65</f>
        <v>24</v>
      </c>
      <c r="B26" s="1" t="str">
        <f t="shared" si="1"/>
        <v>AB</v>
      </c>
      <c r="C26" s="1" t="str">
        <f t="shared" si="2"/>
        <v>24ABDefault</v>
      </c>
      <c r="D26" s="20">
        <f>IFERROR(IF($A26&gt;end_year_1,0,(IF($A26&gt;supporting_sheet!$D$11, VLOOKUP(supporting_sheet!$G$11,'waste_char_bulk_%_values'!$C$2:$AE$1093,2,FALSE), VLOOKUP($C26,'waste_char_bulk_%_values'!$C$2:$AE$1093,2,FALSE))*'DONNÉES '!$C65)),0)</f>
        <v>0</v>
      </c>
      <c r="E26" s="20">
        <f>IFERROR(IF($A26&gt;end_year_1,0,(IF($A26&gt;supporting_sheet!$D$11, VLOOKUP(supporting_sheet!$G$11,'waste_char_bulk_%_values'!$C$2:$AE$1093,3,FALSE), VLOOKUP($C26,'waste_char_bulk_%_values'!$C$2:$AE$1093,3,FALSE))*'DONNÉES '!$C65)),0)</f>
        <v>0</v>
      </c>
      <c r="F26" s="20">
        <f>IFERROR(IF($A26&gt;end_year_1,0,(IF($A26&gt;supporting_sheet!$D$11, VLOOKUP(supporting_sheet!$G$11,'waste_char_bulk_%_values'!$C$2:$AE$1093,4,FALSE), VLOOKUP($C26,'waste_char_bulk_%_values'!$C$2:$AE$1093,4,FALSE))*'DONNÉES '!$C65)),0)</f>
        <v>0</v>
      </c>
      <c r="G26" s="20">
        <f>IFERROR(IF($A26&gt;end_year_1,0,(IF($A26&gt;supporting_sheet!$D$11, VLOOKUP(supporting_sheet!$G$11,'waste_char_bulk_%_values'!$C$2:$AE$1093,5,FALSE), VLOOKUP($C26,'waste_char_bulk_%_values'!$C$2:$AE$1093,5,FALSE))*'DONNÉES '!$C65)),0)</f>
        <v>0</v>
      </c>
      <c r="H26" s="20">
        <f>IFERROR(IF($A26&gt;end_year_1,0,(IF($A26&gt;supporting_sheet!$D$11, VLOOKUP(supporting_sheet!$G$11,'waste_char_bulk_%_values'!$C$2:$AE$1093,6,FALSE), VLOOKUP($C26,'waste_char_bulk_%_values'!$C$2:$AE$1093,6,FALSE))*'DONNÉES '!$C65)),0)</f>
        <v>0</v>
      </c>
      <c r="I26" s="20">
        <f>IFERROR(IF($A26&gt;end_year_1,0,(IF($A26&gt;supporting_sheet!$D$11, VLOOKUP(supporting_sheet!$G$11,'waste_char_bulk_%_values'!$C$2:$AE$1093,7,FALSE), VLOOKUP($C26,'waste_char_bulk_%_values'!$C$2:$AE$1093,7,FALSE))*'DONNÉES '!$C65)),0)</f>
        <v>0</v>
      </c>
      <c r="J26" s="20">
        <f>IFERROR(IF($A26&gt;end_year_1,0,(IF($A26&gt;supporting_sheet!$D$11, VLOOKUP(supporting_sheet!$G$11,'waste_char_bulk_%_values'!$C$2:$AE$1093,8,FALSE), VLOOKUP($C26,'waste_char_bulk_%_values'!$C$2:$AE$1093,8,FALSE))*'DONNÉES '!$C65)),0)</f>
        <v>0</v>
      </c>
      <c r="K26" s="20">
        <f>IFERROR(IF($A26&gt;end_year_1,0,(IF($A26&gt;supporting_sheet!$D$11, VLOOKUP(supporting_sheet!$G$11,'waste_char_bulk_%_values'!$C$2:$AE$1093,9,FALSE), VLOOKUP($C26,'waste_char_bulk_%_values'!$C$2:$AE$1093,9,FALSE))*'DONNÉES '!$C65)),0)</f>
        <v>0</v>
      </c>
      <c r="L26" s="20">
        <f>IFERROR(IF($A26&gt;end_year_1,0,(IF($A26&gt;supporting_sheet!$D$11, VLOOKUP(supporting_sheet!$G$11,'waste_char_bulk_%_values'!$C$2:$AE$1093,10,FALSE), VLOOKUP($C26,'waste_char_bulk_%_values'!$C$2:$AE$1093,10,FALSE))*'DONNÉES '!$C65)),0)</f>
        <v>0</v>
      </c>
      <c r="M26" s="20">
        <f>IFERROR(IF($A26&gt;end_year_1,0,(IF($A26&gt;supporting_sheet!$D$11, VLOOKUP(supporting_sheet!$G$11,'waste_char_bulk_%_values'!$C$2:$AE$1093,11,FALSE), VLOOKUP($C26,'waste_char_bulk_%_values'!$C$2:$AE$1093,11,FALSE))*'DONNÉES '!$C65)),0)</f>
        <v>0</v>
      </c>
      <c r="N26" s="20">
        <f>IFERROR(IF($A26&gt;end_year_1,0,(IF($A26&gt;supporting_sheet!$D$11, VLOOKUP(supporting_sheet!$G$11,'waste_char_bulk_%_values'!$C$2:$AE$1093,12,FALSE), VLOOKUP($C26,'waste_char_bulk_%_values'!$C$2:$AE$1093,12,FALSE))*'DONNÉES '!$C65)),0)</f>
        <v>0</v>
      </c>
      <c r="O26" s="20">
        <f>IFERROR(IF($A26&gt;end_year_1,0,(IF($A26&gt;supporting_sheet!$D$11, VLOOKUP(supporting_sheet!$G$11,'waste_char_bulk_%_values'!$C$2:$AE$1093,13,FALSE), VLOOKUP($C26,'waste_char_bulk_%_values'!$C$2:$AE$1093,13,FALSE))*'DONNÉES '!$C65)),0)</f>
        <v>0</v>
      </c>
      <c r="P26" s="20">
        <f>IFERROR(IF($A26&gt;end_year_1,0,(IF($A26&gt;supporting_sheet!$D$11, VLOOKUP(supporting_sheet!$G$11,'waste_char_bulk_%_values'!$C$2:$AE$1093,14,FALSE), VLOOKUP($C26,'waste_char_bulk_%_values'!$C$2:$AE$1093,14,FALSE))*'DONNÉES '!$C65)),0)</f>
        <v>0</v>
      </c>
      <c r="Q26" s="20">
        <f>IFERROR(IF($A26&gt;end_year_1,0,(IF($A26&gt;supporting_sheet!$D$11, VLOOKUP(supporting_sheet!$G$11,'waste_char_bulk_%_values'!$C$2:$AG$1093,31,FALSE), VLOOKUP($C26,'waste_char_bulk_%_values'!$C$2:$AG$1093,31,FALSE))*'DONNÉES '!$C65)),0)</f>
        <v>0</v>
      </c>
      <c r="R26" s="37">
        <f t="shared" si="0"/>
        <v>0</v>
      </c>
    </row>
    <row r="27" spans="1:18" x14ac:dyDescent="0.25">
      <c r="A27" s="1">
        <f>'DONNÉES '!B66</f>
        <v>25</v>
      </c>
      <c r="B27" s="1" t="str">
        <f t="shared" si="1"/>
        <v>AB</v>
      </c>
      <c r="C27" s="1" t="str">
        <f t="shared" si="2"/>
        <v>25ABDefault</v>
      </c>
      <c r="D27" s="20">
        <f>IFERROR(IF($A27&gt;end_year_1,0,(IF($A27&gt;supporting_sheet!$D$11, VLOOKUP(supporting_sheet!$G$11,'waste_char_bulk_%_values'!$C$2:$AE$1093,2,FALSE), VLOOKUP($C27,'waste_char_bulk_%_values'!$C$2:$AE$1093,2,FALSE))*'DONNÉES '!$C66)),0)</f>
        <v>0</v>
      </c>
      <c r="E27" s="20">
        <f>IFERROR(IF($A27&gt;end_year_1,0,(IF($A27&gt;supporting_sheet!$D$11, VLOOKUP(supporting_sheet!$G$11,'waste_char_bulk_%_values'!$C$2:$AE$1093,3,FALSE), VLOOKUP($C27,'waste_char_bulk_%_values'!$C$2:$AE$1093,3,FALSE))*'DONNÉES '!$C66)),0)</f>
        <v>0</v>
      </c>
      <c r="F27" s="20">
        <f>IFERROR(IF($A27&gt;end_year_1,0,(IF($A27&gt;supporting_sheet!$D$11, VLOOKUP(supporting_sheet!$G$11,'waste_char_bulk_%_values'!$C$2:$AE$1093,4,FALSE), VLOOKUP($C27,'waste_char_bulk_%_values'!$C$2:$AE$1093,4,FALSE))*'DONNÉES '!$C66)),0)</f>
        <v>0</v>
      </c>
      <c r="G27" s="20">
        <f>IFERROR(IF($A27&gt;end_year_1,0,(IF($A27&gt;supporting_sheet!$D$11, VLOOKUP(supporting_sheet!$G$11,'waste_char_bulk_%_values'!$C$2:$AE$1093,5,FALSE), VLOOKUP($C27,'waste_char_bulk_%_values'!$C$2:$AE$1093,5,FALSE))*'DONNÉES '!$C66)),0)</f>
        <v>0</v>
      </c>
      <c r="H27" s="20">
        <f>IFERROR(IF($A27&gt;end_year_1,0,(IF($A27&gt;supporting_sheet!$D$11, VLOOKUP(supporting_sheet!$G$11,'waste_char_bulk_%_values'!$C$2:$AE$1093,6,FALSE), VLOOKUP($C27,'waste_char_bulk_%_values'!$C$2:$AE$1093,6,FALSE))*'DONNÉES '!$C66)),0)</f>
        <v>0</v>
      </c>
      <c r="I27" s="20">
        <f>IFERROR(IF($A27&gt;end_year_1,0,(IF($A27&gt;supporting_sheet!$D$11, VLOOKUP(supporting_sheet!$G$11,'waste_char_bulk_%_values'!$C$2:$AE$1093,7,FALSE), VLOOKUP($C27,'waste_char_bulk_%_values'!$C$2:$AE$1093,7,FALSE))*'DONNÉES '!$C66)),0)</f>
        <v>0</v>
      </c>
      <c r="J27" s="20">
        <f>IFERROR(IF($A27&gt;end_year_1,0,(IF($A27&gt;supporting_sheet!$D$11, VLOOKUP(supporting_sheet!$G$11,'waste_char_bulk_%_values'!$C$2:$AE$1093,8,FALSE), VLOOKUP($C27,'waste_char_bulk_%_values'!$C$2:$AE$1093,8,FALSE))*'DONNÉES '!$C66)),0)</f>
        <v>0</v>
      </c>
      <c r="K27" s="20">
        <f>IFERROR(IF($A27&gt;end_year_1,0,(IF($A27&gt;supporting_sheet!$D$11, VLOOKUP(supporting_sheet!$G$11,'waste_char_bulk_%_values'!$C$2:$AE$1093,9,FALSE), VLOOKUP($C27,'waste_char_bulk_%_values'!$C$2:$AE$1093,9,FALSE))*'DONNÉES '!$C66)),0)</f>
        <v>0</v>
      </c>
      <c r="L27" s="20">
        <f>IFERROR(IF($A27&gt;end_year_1,0,(IF($A27&gt;supporting_sheet!$D$11, VLOOKUP(supporting_sheet!$G$11,'waste_char_bulk_%_values'!$C$2:$AE$1093,10,FALSE), VLOOKUP($C27,'waste_char_bulk_%_values'!$C$2:$AE$1093,10,FALSE))*'DONNÉES '!$C66)),0)</f>
        <v>0</v>
      </c>
      <c r="M27" s="20">
        <f>IFERROR(IF($A27&gt;end_year_1,0,(IF($A27&gt;supporting_sheet!$D$11, VLOOKUP(supporting_sheet!$G$11,'waste_char_bulk_%_values'!$C$2:$AE$1093,11,FALSE), VLOOKUP($C27,'waste_char_bulk_%_values'!$C$2:$AE$1093,11,FALSE))*'DONNÉES '!$C66)),0)</f>
        <v>0</v>
      </c>
      <c r="N27" s="20">
        <f>IFERROR(IF($A27&gt;end_year_1,0,(IF($A27&gt;supporting_sheet!$D$11, VLOOKUP(supporting_sheet!$G$11,'waste_char_bulk_%_values'!$C$2:$AE$1093,12,FALSE), VLOOKUP($C27,'waste_char_bulk_%_values'!$C$2:$AE$1093,12,FALSE))*'DONNÉES '!$C66)),0)</f>
        <v>0</v>
      </c>
      <c r="O27" s="20">
        <f>IFERROR(IF($A27&gt;end_year_1,0,(IF($A27&gt;supporting_sheet!$D$11, VLOOKUP(supporting_sheet!$G$11,'waste_char_bulk_%_values'!$C$2:$AE$1093,13,FALSE), VLOOKUP($C27,'waste_char_bulk_%_values'!$C$2:$AE$1093,13,FALSE))*'DONNÉES '!$C66)),0)</f>
        <v>0</v>
      </c>
      <c r="P27" s="20">
        <f>IFERROR(IF($A27&gt;end_year_1,0,(IF($A27&gt;supporting_sheet!$D$11, VLOOKUP(supporting_sheet!$G$11,'waste_char_bulk_%_values'!$C$2:$AE$1093,14,FALSE), VLOOKUP($C27,'waste_char_bulk_%_values'!$C$2:$AE$1093,14,FALSE))*'DONNÉES '!$C66)),0)</f>
        <v>0</v>
      </c>
      <c r="Q27" s="20">
        <f>IFERROR(IF($A27&gt;end_year_1,0,(IF($A27&gt;supporting_sheet!$D$11, VLOOKUP(supporting_sheet!$G$11,'waste_char_bulk_%_values'!$C$2:$AG$1093,31,FALSE), VLOOKUP($C27,'waste_char_bulk_%_values'!$C$2:$AG$1093,31,FALSE))*'DONNÉES '!$C66)),0)</f>
        <v>0</v>
      </c>
      <c r="R27" s="37">
        <f t="shared" si="0"/>
        <v>0</v>
      </c>
    </row>
    <row r="28" spans="1:18" x14ac:dyDescent="0.25">
      <c r="A28" s="1">
        <f>'DONNÉES '!B67</f>
        <v>26</v>
      </c>
      <c r="B28" s="1" t="str">
        <f t="shared" si="1"/>
        <v>AB</v>
      </c>
      <c r="C28" s="1" t="str">
        <f t="shared" si="2"/>
        <v>26ABDefault</v>
      </c>
      <c r="D28" s="20">
        <f>IFERROR(IF($A28&gt;end_year_1,0,(IF($A28&gt;supporting_sheet!$D$11, VLOOKUP(supporting_sheet!$G$11,'waste_char_bulk_%_values'!$C$2:$AE$1093,2,FALSE), VLOOKUP($C28,'waste_char_bulk_%_values'!$C$2:$AE$1093,2,FALSE))*'DONNÉES '!$C67)),0)</f>
        <v>0</v>
      </c>
      <c r="E28" s="20">
        <f>IFERROR(IF($A28&gt;end_year_1,0,(IF($A28&gt;supporting_sheet!$D$11, VLOOKUP(supporting_sheet!$G$11,'waste_char_bulk_%_values'!$C$2:$AE$1093,3,FALSE), VLOOKUP($C28,'waste_char_bulk_%_values'!$C$2:$AE$1093,3,FALSE))*'DONNÉES '!$C67)),0)</f>
        <v>0</v>
      </c>
      <c r="F28" s="20">
        <f>IFERROR(IF($A28&gt;end_year_1,0,(IF($A28&gt;supporting_sheet!$D$11, VLOOKUP(supporting_sheet!$G$11,'waste_char_bulk_%_values'!$C$2:$AE$1093,4,FALSE), VLOOKUP($C28,'waste_char_bulk_%_values'!$C$2:$AE$1093,4,FALSE))*'DONNÉES '!$C67)),0)</f>
        <v>0</v>
      </c>
      <c r="G28" s="20">
        <f>IFERROR(IF($A28&gt;end_year_1,0,(IF($A28&gt;supporting_sheet!$D$11, VLOOKUP(supporting_sheet!$G$11,'waste_char_bulk_%_values'!$C$2:$AE$1093,5,FALSE), VLOOKUP($C28,'waste_char_bulk_%_values'!$C$2:$AE$1093,5,FALSE))*'DONNÉES '!$C67)),0)</f>
        <v>0</v>
      </c>
      <c r="H28" s="20">
        <f>IFERROR(IF($A28&gt;end_year_1,0,(IF($A28&gt;supporting_sheet!$D$11, VLOOKUP(supporting_sheet!$G$11,'waste_char_bulk_%_values'!$C$2:$AE$1093,6,FALSE), VLOOKUP($C28,'waste_char_bulk_%_values'!$C$2:$AE$1093,6,FALSE))*'DONNÉES '!$C67)),0)</f>
        <v>0</v>
      </c>
      <c r="I28" s="20">
        <f>IFERROR(IF($A28&gt;end_year_1,0,(IF($A28&gt;supporting_sheet!$D$11, VLOOKUP(supporting_sheet!$G$11,'waste_char_bulk_%_values'!$C$2:$AE$1093,7,FALSE), VLOOKUP($C28,'waste_char_bulk_%_values'!$C$2:$AE$1093,7,FALSE))*'DONNÉES '!$C67)),0)</f>
        <v>0</v>
      </c>
      <c r="J28" s="20">
        <f>IFERROR(IF($A28&gt;end_year_1,0,(IF($A28&gt;supporting_sheet!$D$11, VLOOKUP(supporting_sheet!$G$11,'waste_char_bulk_%_values'!$C$2:$AE$1093,8,FALSE), VLOOKUP($C28,'waste_char_bulk_%_values'!$C$2:$AE$1093,8,FALSE))*'DONNÉES '!$C67)),0)</f>
        <v>0</v>
      </c>
      <c r="K28" s="20">
        <f>IFERROR(IF($A28&gt;end_year_1,0,(IF($A28&gt;supporting_sheet!$D$11, VLOOKUP(supporting_sheet!$G$11,'waste_char_bulk_%_values'!$C$2:$AE$1093,9,FALSE), VLOOKUP($C28,'waste_char_bulk_%_values'!$C$2:$AE$1093,9,FALSE))*'DONNÉES '!$C67)),0)</f>
        <v>0</v>
      </c>
      <c r="L28" s="20">
        <f>IFERROR(IF($A28&gt;end_year_1,0,(IF($A28&gt;supporting_sheet!$D$11, VLOOKUP(supporting_sheet!$G$11,'waste_char_bulk_%_values'!$C$2:$AE$1093,10,FALSE), VLOOKUP($C28,'waste_char_bulk_%_values'!$C$2:$AE$1093,10,FALSE))*'DONNÉES '!$C67)),0)</f>
        <v>0</v>
      </c>
      <c r="M28" s="20">
        <f>IFERROR(IF($A28&gt;end_year_1,0,(IF($A28&gt;supporting_sheet!$D$11, VLOOKUP(supporting_sheet!$G$11,'waste_char_bulk_%_values'!$C$2:$AE$1093,11,FALSE), VLOOKUP($C28,'waste_char_bulk_%_values'!$C$2:$AE$1093,11,FALSE))*'DONNÉES '!$C67)),0)</f>
        <v>0</v>
      </c>
      <c r="N28" s="20">
        <f>IFERROR(IF($A28&gt;end_year_1,0,(IF($A28&gt;supporting_sheet!$D$11, VLOOKUP(supporting_sheet!$G$11,'waste_char_bulk_%_values'!$C$2:$AE$1093,12,FALSE), VLOOKUP($C28,'waste_char_bulk_%_values'!$C$2:$AE$1093,12,FALSE))*'DONNÉES '!$C67)),0)</f>
        <v>0</v>
      </c>
      <c r="O28" s="20">
        <f>IFERROR(IF($A28&gt;end_year_1,0,(IF($A28&gt;supporting_sheet!$D$11, VLOOKUP(supporting_sheet!$G$11,'waste_char_bulk_%_values'!$C$2:$AE$1093,13,FALSE), VLOOKUP($C28,'waste_char_bulk_%_values'!$C$2:$AE$1093,13,FALSE))*'DONNÉES '!$C67)),0)</f>
        <v>0</v>
      </c>
      <c r="P28" s="20">
        <f>IFERROR(IF($A28&gt;end_year_1,0,(IF($A28&gt;supporting_sheet!$D$11, VLOOKUP(supporting_sheet!$G$11,'waste_char_bulk_%_values'!$C$2:$AE$1093,14,FALSE), VLOOKUP($C28,'waste_char_bulk_%_values'!$C$2:$AE$1093,14,FALSE))*'DONNÉES '!$C67)),0)</f>
        <v>0</v>
      </c>
      <c r="Q28" s="20">
        <f>IFERROR(IF($A28&gt;end_year_1,0,(IF($A28&gt;supporting_sheet!$D$11, VLOOKUP(supporting_sheet!$G$11,'waste_char_bulk_%_values'!$C$2:$AG$1093,31,FALSE), VLOOKUP($C28,'waste_char_bulk_%_values'!$C$2:$AG$1093,31,FALSE))*'DONNÉES '!$C67)),0)</f>
        <v>0</v>
      </c>
      <c r="R28" s="37">
        <f t="shared" si="0"/>
        <v>0</v>
      </c>
    </row>
    <row r="29" spans="1:18" x14ac:dyDescent="0.25">
      <c r="A29" s="1">
        <f>'DONNÉES '!B68</f>
        <v>27</v>
      </c>
      <c r="B29" s="1" t="str">
        <f t="shared" si="1"/>
        <v>AB</v>
      </c>
      <c r="C29" s="1" t="str">
        <f t="shared" si="2"/>
        <v>27ABDefault</v>
      </c>
      <c r="D29" s="20">
        <f>IFERROR(IF($A29&gt;end_year_1,0,(IF($A29&gt;supporting_sheet!$D$11, VLOOKUP(supporting_sheet!$G$11,'waste_char_bulk_%_values'!$C$2:$AE$1093,2,FALSE), VLOOKUP($C29,'waste_char_bulk_%_values'!$C$2:$AE$1093,2,FALSE))*'DONNÉES '!$C68)),0)</f>
        <v>0</v>
      </c>
      <c r="E29" s="20">
        <f>IFERROR(IF($A29&gt;end_year_1,0,(IF($A29&gt;supporting_sheet!$D$11, VLOOKUP(supporting_sheet!$G$11,'waste_char_bulk_%_values'!$C$2:$AE$1093,3,FALSE), VLOOKUP($C29,'waste_char_bulk_%_values'!$C$2:$AE$1093,3,FALSE))*'DONNÉES '!$C68)),0)</f>
        <v>0</v>
      </c>
      <c r="F29" s="20">
        <f>IFERROR(IF($A29&gt;end_year_1,0,(IF($A29&gt;supporting_sheet!$D$11, VLOOKUP(supporting_sheet!$G$11,'waste_char_bulk_%_values'!$C$2:$AE$1093,4,FALSE), VLOOKUP($C29,'waste_char_bulk_%_values'!$C$2:$AE$1093,4,FALSE))*'DONNÉES '!$C68)),0)</f>
        <v>0</v>
      </c>
      <c r="G29" s="20">
        <f>IFERROR(IF($A29&gt;end_year_1,0,(IF($A29&gt;supporting_sheet!$D$11, VLOOKUP(supporting_sheet!$G$11,'waste_char_bulk_%_values'!$C$2:$AE$1093,5,FALSE), VLOOKUP($C29,'waste_char_bulk_%_values'!$C$2:$AE$1093,5,FALSE))*'DONNÉES '!$C68)),0)</f>
        <v>0</v>
      </c>
      <c r="H29" s="20">
        <f>IFERROR(IF($A29&gt;end_year_1,0,(IF($A29&gt;supporting_sheet!$D$11, VLOOKUP(supporting_sheet!$G$11,'waste_char_bulk_%_values'!$C$2:$AE$1093,6,FALSE), VLOOKUP($C29,'waste_char_bulk_%_values'!$C$2:$AE$1093,6,FALSE))*'DONNÉES '!$C68)),0)</f>
        <v>0</v>
      </c>
      <c r="I29" s="20">
        <f>IFERROR(IF($A29&gt;end_year_1,0,(IF($A29&gt;supporting_sheet!$D$11, VLOOKUP(supporting_sheet!$G$11,'waste_char_bulk_%_values'!$C$2:$AE$1093,7,FALSE), VLOOKUP($C29,'waste_char_bulk_%_values'!$C$2:$AE$1093,7,FALSE))*'DONNÉES '!$C68)),0)</f>
        <v>0</v>
      </c>
      <c r="J29" s="20">
        <f>IFERROR(IF($A29&gt;end_year_1,0,(IF($A29&gt;supporting_sheet!$D$11, VLOOKUP(supporting_sheet!$G$11,'waste_char_bulk_%_values'!$C$2:$AE$1093,8,FALSE), VLOOKUP($C29,'waste_char_bulk_%_values'!$C$2:$AE$1093,8,FALSE))*'DONNÉES '!$C68)),0)</f>
        <v>0</v>
      </c>
      <c r="K29" s="20">
        <f>IFERROR(IF($A29&gt;end_year_1,0,(IF($A29&gt;supporting_sheet!$D$11, VLOOKUP(supporting_sheet!$G$11,'waste_char_bulk_%_values'!$C$2:$AE$1093,9,FALSE), VLOOKUP($C29,'waste_char_bulk_%_values'!$C$2:$AE$1093,9,FALSE))*'DONNÉES '!$C68)),0)</f>
        <v>0</v>
      </c>
      <c r="L29" s="20">
        <f>IFERROR(IF($A29&gt;end_year_1,0,(IF($A29&gt;supporting_sheet!$D$11, VLOOKUP(supporting_sheet!$G$11,'waste_char_bulk_%_values'!$C$2:$AE$1093,10,FALSE), VLOOKUP($C29,'waste_char_bulk_%_values'!$C$2:$AE$1093,10,FALSE))*'DONNÉES '!$C68)),0)</f>
        <v>0</v>
      </c>
      <c r="M29" s="20">
        <f>IFERROR(IF($A29&gt;end_year_1,0,(IF($A29&gt;supporting_sheet!$D$11, VLOOKUP(supporting_sheet!$G$11,'waste_char_bulk_%_values'!$C$2:$AE$1093,11,FALSE), VLOOKUP($C29,'waste_char_bulk_%_values'!$C$2:$AE$1093,11,FALSE))*'DONNÉES '!$C68)),0)</f>
        <v>0</v>
      </c>
      <c r="N29" s="20">
        <f>IFERROR(IF($A29&gt;end_year_1,0,(IF($A29&gt;supporting_sheet!$D$11, VLOOKUP(supporting_sheet!$G$11,'waste_char_bulk_%_values'!$C$2:$AE$1093,12,FALSE), VLOOKUP($C29,'waste_char_bulk_%_values'!$C$2:$AE$1093,12,FALSE))*'DONNÉES '!$C68)),0)</f>
        <v>0</v>
      </c>
      <c r="O29" s="20">
        <f>IFERROR(IF($A29&gt;end_year_1,0,(IF($A29&gt;supporting_sheet!$D$11, VLOOKUP(supporting_sheet!$G$11,'waste_char_bulk_%_values'!$C$2:$AE$1093,13,FALSE), VLOOKUP($C29,'waste_char_bulk_%_values'!$C$2:$AE$1093,13,FALSE))*'DONNÉES '!$C68)),0)</f>
        <v>0</v>
      </c>
      <c r="P29" s="20">
        <f>IFERROR(IF($A29&gt;end_year_1,0,(IF($A29&gt;supporting_sheet!$D$11, VLOOKUP(supporting_sheet!$G$11,'waste_char_bulk_%_values'!$C$2:$AE$1093,14,FALSE), VLOOKUP($C29,'waste_char_bulk_%_values'!$C$2:$AE$1093,14,FALSE))*'DONNÉES '!$C68)),0)</f>
        <v>0</v>
      </c>
      <c r="Q29" s="20">
        <f>IFERROR(IF($A29&gt;end_year_1,0,(IF($A29&gt;supporting_sheet!$D$11, VLOOKUP(supporting_sheet!$G$11,'waste_char_bulk_%_values'!$C$2:$AG$1093,31,FALSE), VLOOKUP($C29,'waste_char_bulk_%_values'!$C$2:$AG$1093,31,FALSE))*'DONNÉES '!$C68)),0)</f>
        <v>0</v>
      </c>
      <c r="R29" s="37">
        <f t="shared" si="0"/>
        <v>0</v>
      </c>
    </row>
    <row r="30" spans="1:18" x14ac:dyDescent="0.25">
      <c r="A30" s="1">
        <f>'DONNÉES '!B69</f>
        <v>28</v>
      </c>
      <c r="B30" s="1" t="str">
        <f t="shared" si="1"/>
        <v>AB</v>
      </c>
      <c r="C30" s="1" t="str">
        <f t="shared" si="2"/>
        <v>28ABDefault</v>
      </c>
      <c r="D30" s="20">
        <f>IFERROR(IF($A30&gt;end_year_1,0,(IF($A30&gt;supporting_sheet!$D$11, VLOOKUP(supporting_sheet!$G$11,'waste_char_bulk_%_values'!$C$2:$AE$1093,2,FALSE), VLOOKUP($C30,'waste_char_bulk_%_values'!$C$2:$AE$1093,2,FALSE))*'DONNÉES '!$C69)),0)</f>
        <v>0</v>
      </c>
      <c r="E30" s="20">
        <f>IFERROR(IF($A30&gt;end_year_1,0,(IF($A30&gt;supporting_sheet!$D$11, VLOOKUP(supporting_sheet!$G$11,'waste_char_bulk_%_values'!$C$2:$AE$1093,3,FALSE), VLOOKUP($C30,'waste_char_bulk_%_values'!$C$2:$AE$1093,3,FALSE))*'DONNÉES '!$C69)),0)</f>
        <v>0</v>
      </c>
      <c r="F30" s="20">
        <f>IFERROR(IF($A30&gt;end_year_1,0,(IF($A30&gt;supporting_sheet!$D$11, VLOOKUP(supporting_sheet!$G$11,'waste_char_bulk_%_values'!$C$2:$AE$1093,4,FALSE), VLOOKUP($C30,'waste_char_bulk_%_values'!$C$2:$AE$1093,4,FALSE))*'DONNÉES '!$C69)),0)</f>
        <v>0</v>
      </c>
      <c r="G30" s="20">
        <f>IFERROR(IF($A30&gt;end_year_1,0,(IF($A30&gt;supporting_sheet!$D$11, VLOOKUP(supporting_sheet!$G$11,'waste_char_bulk_%_values'!$C$2:$AE$1093,5,FALSE), VLOOKUP($C30,'waste_char_bulk_%_values'!$C$2:$AE$1093,5,FALSE))*'DONNÉES '!$C69)),0)</f>
        <v>0</v>
      </c>
      <c r="H30" s="20">
        <f>IFERROR(IF($A30&gt;end_year_1,0,(IF($A30&gt;supporting_sheet!$D$11, VLOOKUP(supporting_sheet!$G$11,'waste_char_bulk_%_values'!$C$2:$AE$1093,6,FALSE), VLOOKUP($C30,'waste_char_bulk_%_values'!$C$2:$AE$1093,6,FALSE))*'DONNÉES '!$C69)),0)</f>
        <v>0</v>
      </c>
      <c r="I30" s="20">
        <f>IFERROR(IF($A30&gt;end_year_1,0,(IF($A30&gt;supporting_sheet!$D$11, VLOOKUP(supporting_sheet!$G$11,'waste_char_bulk_%_values'!$C$2:$AE$1093,7,FALSE), VLOOKUP($C30,'waste_char_bulk_%_values'!$C$2:$AE$1093,7,FALSE))*'DONNÉES '!$C69)),0)</f>
        <v>0</v>
      </c>
      <c r="J30" s="20">
        <f>IFERROR(IF($A30&gt;end_year_1,0,(IF($A30&gt;supporting_sheet!$D$11, VLOOKUP(supporting_sheet!$G$11,'waste_char_bulk_%_values'!$C$2:$AE$1093,8,FALSE), VLOOKUP($C30,'waste_char_bulk_%_values'!$C$2:$AE$1093,8,FALSE))*'DONNÉES '!$C69)),0)</f>
        <v>0</v>
      </c>
      <c r="K30" s="20">
        <f>IFERROR(IF($A30&gt;end_year_1,0,(IF($A30&gt;supporting_sheet!$D$11, VLOOKUP(supporting_sheet!$G$11,'waste_char_bulk_%_values'!$C$2:$AE$1093,9,FALSE), VLOOKUP($C30,'waste_char_bulk_%_values'!$C$2:$AE$1093,9,FALSE))*'DONNÉES '!$C69)),0)</f>
        <v>0</v>
      </c>
      <c r="L30" s="20">
        <f>IFERROR(IF($A30&gt;end_year_1,0,(IF($A30&gt;supporting_sheet!$D$11, VLOOKUP(supporting_sheet!$G$11,'waste_char_bulk_%_values'!$C$2:$AE$1093,10,FALSE), VLOOKUP($C30,'waste_char_bulk_%_values'!$C$2:$AE$1093,10,FALSE))*'DONNÉES '!$C69)),0)</f>
        <v>0</v>
      </c>
      <c r="M30" s="20">
        <f>IFERROR(IF($A30&gt;end_year_1,0,(IF($A30&gt;supporting_sheet!$D$11, VLOOKUP(supporting_sheet!$G$11,'waste_char_bulk_%_values'!$C$2:$AE$1093,11,FALSE), VLOOKUP($C30,'waste_char_bulk_%_values'!$C$2:$AE$1093,11,FALSE))*'DONNÉES '!$C69)),0)</f>
        <v>0</v>
      </c>
      <c r="N30" s="20">
        <f>IFERROR(IF($A30&gt;end_year_1,0,(IF($A30&gt;supporting_sheet!$D$11, VLOOKUP(supporting_sheet!$G$11,'waste_char_bulk_%_values'!$C$2:$AE$1093,12,FALSE), VLOOKUP($C30,'waste_char_bulk_%_values'!$C$2:$AE$1093,12,FALSE))*'DONNÉES '!$C69)),0)</f>
        <v>0</v>
      </c>
      <c r="O30" s="20">
        <f>IFERROR(IF($A30&gt;end_year_1,0,(IF($A30&gt;supporting_sheet!$D$11, VLOOKUP(supporting_sheet!$G$11,'waste_char_bulk_%_values'!$C$2:$AE$1093,13,FALSE), VLOOKUP($C30,'waste_char_bulk_%_values'!$C$2:$AE$1093,13,FALSE))*'DONNÉES '!$C69)),0)</f>
        <v>0</v>
      </c>
      <c r="P30" s="20">
        <f>IFERROR(IF($A30&gt;end_year_1,0,(IF($A30&gt;supporting_sheet!$D$11, VLOOKUP(supporting_sheet!$G$11,'waste_char_bulk_%_values'!$C$2:$AE$1093,14,FALSE), VLOOKUP($C30,'waste_char_bulk_%_values'!$C$2:$AE$1093,14,FALSE))*'DONNÉES '!$C69)),0)</f>
        <v>0</v>
      </c>
      <c r="Q30" s="20">
        <f>IFERROR(IF($A30&gt;end_year_1,0,(IF($A30&gt;supporting_sheet!$D$11, VLOOKUP(supporting_sheet!$G$11,'waste_char_bulk_%_values'!$C$2:$AG$1093,31,FALSE), VLOOKUP($C30,'waste_char_bulk_%_values'!$C$2:$AG$1093,31,FALSE))*'DONNÉES '!$C69)),0)</f>
        <v>0</v>
      </c>
      <c r="R30" s="37">
        <f t="shared" si="0"/>
        <v>0</v>
      </c>
    </row>
    <row r="31" spans="1:18" x14ac:dyDescent="0.25">
      <c r="A31" s="1">
        <f>'DONNÉES '!B70</f>
        <v>29</v>
      </c>
      <c r="B31" s="1" t="str">
        <f t="shared" si="1"/>
        <v>AB</v>
      </c>
      <c r="C31" s="1" t="str">
        <f t="shared" si="2"/>
        <v>29ABDefault</v>
      </c>
      <c r="D31" s="20">
        <f>IFERROR(IF($A31&gt;end_year_1,0,(IF($A31&gt;supporting_sheet!$D$11, VLOOKUP(supporting_sheet!$G$11,'waste_char_bulk_%_values'!$C$2:$AE$1093,2,FALSE), VLOOKUP($C31,'waste_char_bulk_%_values'!$C$2:$AE$1093,2,FALSE))*'DONNÉES '!$C70)),0)</f>
        <v>0</v>
      </c>
      <c r="E31" s="20">
        <f>IFERROR(IF($A31&gt;end_year_1,0,(IF($A31&gt;supporting_sheet!$D$11, VLOOKUP(supporting_sheet!$G$11,'waste_char_bulk_%_values'!$C$2:$AE$1093,3,FALSE), VLOOKUP($C31,'waste_char_bulk_%_values'!$C$2:$AE$1093,3,FALSE))*'DONNÉES '!$C70)),0)</f>
        <v>0</v>
      </c>
      <c r="F31" s="20">
        <f>IFERROR(IF($A31&gt;end_year_1,0,(IF($A31&gt;supporting_sheet!$D$11, VLOOKUP(supporting_sheet!$G$11,'waste_char_bulk_%_values'!$C$2:$AE$1093,4,FALSE), VLOOKUP($C31,'waste_char_bulk_%_values'!$C$2:$AE$1093,4,FALSE))*'DONNÉES '!$C70)),0)</f>
        <v>0</v>
      </c>
      <c r="G31" s="20">
        <f>IFERROR(IF($A31&gt;end_year_1,0,(IF($A31&gt;supporting_sheet!$D$11, VLOOKUP(supporting_sheet!$G$11,'waste_char_bulk_%_values'!$C$2:$AE$1093,5,FALSE), VLOOKUP($C31,'waste_char_bulk_%_values'!$C$2:$AE$1093,5,FALSE))*'DONNÉES '!$C70)),0)</f>
        <v>0</v>
      </c>
      <c r="H31" s="20">
        <f>IFERROR(IF($A31&gt;end_year_1,0,(IF($A31&gt;supporting_sheet!$D$11, VLOOKUP(supporting_sheet!$G$11,'waste_char_bulk_%_values'!$C$2:$AE$1093,6,FALSE), VLOOKUP($C31,'waste_char_bulk_%_values'!$C$2:$AE$1093,6,FALSE))*'DONNÉES '!$C70)),0)</f>
        <v>0</v>
      </c>
      <c r="I31" s="20">
        <f>IFERROR(IF($A31&gt;end_year_1,0,(IF($A31&gt;supporting_sheet!$D$11, VLOOKUP(supporting_sheet!$G$11,'waste_char_bulk_%_values'!$C$2:$AE$1093,7,FALSE), VLOOKUP($C31,'waste_char_bulk_%_values'!$C$2:$AE$1093,7,FALSE))*'DONNÉES '!$C70)),0)</f>
        <v>0</v>
      </c>
      <c r="J31" s="20">
        <f>IFERROR(IF($A31&gt;end_year_1,0,(IF($A31&gt;supporting_sheet!$D$11, VLOOKUP(supporting_sheet!$G$11,'waste_char_bulk_%_values'!$C$2:$AE$1093,8,FALSE), VLOOKUP($C31,'waste_char_bulk_%_values'!$C$2:$AE$1093,8,FALSE))*'DONNÉES '!$C70)),0)</f>
        <v>0</v>
      </c>
      <c r="K31" s="20">
        <f>IFERROR(IF($A31&gt;end_year_1,0,(IF($A31&gt;supporting_sheet!$D$11, VLOOKUP(supporting_sheet!$G$11,'waste_char_bulk_%_values'!$C$2:$AE$1093,9,FALSE), VLOOKUP($C31,'waste_char_bulk_%_values'!$C$2:$AE$1093,9,FALSE))*'DONNÉES '!$C70)),0)</f>
        <v>0</v>
      </c>
      <c r="L31" s="20">
        <f>IFERROR(IF($A31&gt;end_year_1,0,(IF($A31&gt;supporting_sheet!$D$11, VLOOKUP(supporting_sheet!$G$11,'waste_char_bulk_%_values'!$C$2:$AE$1093,10,FALSE), VLOOKUP($C31,'waste_char_bulk_%_values'!$C$2:$AE$1093,10,FALSE))*'DONNÉES '!$C70)),0)</f>
        <v>0</v>
      </c>
      <c r="M31" s="20">
        <f>IFERROR(IF($A31&gt;end_year_1,0,(IF($A31&gt;supporting_sheet!$D$11, VLOOKUP(supporting_sheet!$G$11,'waste_char_bulk_%_values'!$C$2:$AE$1093,11,FALSE), VLOOKUP($C31,'waste_char_bulk_%_values'!$C$2:$AE$1093,11,FALSE))*'DONNÉES '!$C70)),0)</f>
        <v>0</v>
      </c>
      <c r="N31" s="20">
        <f>IFERROR(IF($A31&gt;end_year_1,0,(IF($A31&gt;supporting_sheet!$D$11, VLOOKUP(supporting_sheet!$G$11,'waste_char_bulk_%_values'!$C$2:$AE$1093,12,FALSE), VLOOKUP($C31,'waste_char_bulk_%_values'!$C$2:$AE$1093,12,FALSE))*'DONNÉES '!$C70)),0)</f>
        <v>0</v>
      </c>
      <c r="O31" s="20">
        <f>IFERROR(IF($A31&gt;end_year_1,0,(IF($A31&gt;supporting_sheet!$D$11, VLOOKUP(supporting_sheet!$G$11,'waste_char_bulk_%_values'!$C$2:$AE$1093,13,FALSE), VLOOKUP($C31,'waste_char_bulk_%_values'!$C$2:$AE$1093,13,FALSE))*'DONNÉES '!$C70)),0)</f>
        <v>0</v>
      </c>
      <c r="P31" s="20">
        <f>IFERROR(IF($A31&gt;end_year_1,0,(IF($A31&gt;supporting_sheet!$D$11, VLOOKUP(supporting_sheet!$G$11,'waste_char_bulk_%_values'!$C$2:$AE$1093,14,FALSE), VLOOKUP($C31,'waste_char_bulk_%_values'!$C$2:$AE$1093,14,FALSE))*'DONNÉES '!$C70)),0)</f>
        <v>0</v>
      </c>
      <c r="Q31" s="20">
        <f>IFERROR(IF($A31&gt;end_year_1,0,(IF($A31&gt;supporting_sheet!$D$11, VLOOKUP(supporting_sheet!$G$11,'waste_char_bulk_%_values'!$C$2:$AG$1093,31,FALSE), VLOOKUP($C31,'waste_char_bulk_%_values'!$C$2:$AG$1093,31,FALSE))*'DONNÉES '!$C70)),0)</f>
        <v>0</v>
      </c>
      <c r="R31" s="37">
        <f t="shared" si="0"/>
        <v>0</v>
      </c>
    </row>
    <row r="32" spans="1:18" x14ac:dyDescent="0.25">
      <c r="A32" s="1">
        <f>'DONNÉES '!B71</f>
        <v>30</v>
      </c>
      <c r="B32" s="1" t="str">
        <f t="shared" si="1"/>
        <v>AB</v>
      </c>
      <c r="C32" s="1" t="str">
        <f t="shared" si="2"/>
        <v>30ABDefault</v>
      </c>
      <c r="D32" s="20">
        <f>IFERROR(IF($A32&gt;end_year_1,0,(IF($A32&gt;supporting_sheet!$D$11, VLOOKUP(supporting_sheet!$G$11,'waste_char_bulk_%_values'!$C$2:$AE$1093,2,FALSE), VLOOKUP($C32,'waste_char_bulk_%_values'!$C$2:$AE$1093,2,FALSE))*'DONNÉES '!$C71)),0)</f>
        <v>0</v>
      </c>
      <c r="E32" s="20">
        <f>IFERROR(IF($A32&gt;end_year_1,0,(IF($A32&gt;supporting_sheet!$D$11, VLOOKUP(supporting_sheet!$G$11,'waste_char_bulk_%_values'!$C$2:$AE$1093,3,FALSE), VLOOKUP($C32,'waste_char_bulk_%_values'!$C$2:$AE$1093,3,FALSE))*'DONNÉES '!$C71)),0)</f>
        <v>0</v>
      </c>
      <c r="F32" s="20">
        <f>IFERROR(IF($A32&gt;end_year_1,0,(IF($A32&gt;supporting_sheet!$D$11, VLOOKUP(supporting_sheet!$G$11,'waste_char_bulk_%_values'!$C$2:$AE$1093,4,FALSE), VLOOKUP($C32,'waste_char_bulk_%_values'!$C$2:$AE$1093,4,FALSE))*'DONNÉES '!$C71)),0)</f>
        <v>0</v>
      </c>
      <c r="G32" s="20">
        <f>IFERROR(IF($A32&gt;end_year_1,0,(IF($A32&gt;supporting_sheet!$D$11, VLOOKUP(supporting_sheet!$G$11,'waste_char_bulk_%_values'!$C$2:$AE$1093,5,FALSE), VLOOKUP($C32,'waste_char_bulk_%_values'!$C$2:$AE$1093,5,FALSE))*'DONNÉES '!$C71)),0)</f>
        <v>0</v>
      </c>
      <c r="H32" s="20">
        <f>IFERROR(IF($A32&gt;end_year_1,0,(IF($A32&gt;supporting_sheet!$D$11, VLOOKUP(supporting_sheet!$G$11,'waste_char_bulk_%_values'!$C$2:$AE$1093,6,FALSE), VLOOKUP($C32,'waste_char_bulk_%_values'!$C$2:$AE$1093,6,FALSE))*'DONNÉES '!$C71)),0)</f>
        <v>0</v>
      </c>
      <c r="I32" s="20">
        <f>IFERROR(IF($A32&gt;end_year_1,0,(IF($A32&gt;supporting_sheet!$D$11, VLOOKUP(supporting_sheet!$G$11,'waste_char_bulk_%_values'!$C$2:$AE$1093,7,FALSE), VLOOKUP($C32,'waste_char_bulk_%_values'!$C$2:$AE$1093,7,FALSE))*'DONNÉES '!$C71)),0)</f>
        <v>0</v>
      </c>
      <c r="J32" s="20">
        <f>IFERROR(IF($A32&gt;end_year_1,0,(IF($A32&gt;supporting_sheet!$D$11, VLOOKUP(supporting_sheet!$G$11,'waste_char_bulk_%_values'!$C$2:$AE$1093,8,FALSE), VLOOKUP($C32,'waste_char_bulk_%_values'!$C$2:$AE$1093,8,FALSE))*'DONNÉES '!$C71)),0)</f>
        <v>0</v>
      </c>
      <c r="K32" s="20">
        <f>IFERROR(IF($A32&gt;end_year_1,0,(IF($A32&gt;supporting_sheet!$D$11, VLOOKUP(supporting_sheet!$G$11,'waste_char_bulk_%_values'!$C$2:$AE$1093,9,FALSE), VLOOKUP($C32,'waste_char_bulk_%_values'!$C$2:$AE$1093,9,FALSE))*'DONNÉES '!$C71)),0)</f>
        <v>0</v>
      </c>
      <c r="L32" s="20">
        <f>IFERROR(IF($A32&gt;end_year_1,0,(IF($A32&gt;supporting_sheet!$D$11, VLOOKUP(supporting_sheet!$G$11,'waste_char_bulk_%_values'!$C$2:$AE$1093,10,FALSE), VLOOKUP($C32,'waste_char_bulk_%_values'!$C$2:$AE$1093,10,FALSE))*'DONNÉES '!$C71)),0)</f>
        <v>0</v>
      </c>
      <c r="M32" s="20">
        <f>IFERROR(IF($A32&gt;end_year_1,0,(IF($A32&gt;supporting_sheet!$D$11, VLOOKUP(supporting_sheet!$G$11,'waste_char_bulk_%_values'!$C$2:$AE$1093,11,FALSE), VLOOKUP($C32,'waste_char_bulk_%_values'!$C$2:$AE$1093,11,FALSE))*'DONNÉES '!$C71)),0)</f>
        <v>0</v>
      </c>
      <c r="N32" s="20">
        <f>IFERROR(IF($A32&gt;end_year_1,0,(IF($A32&gt;supporting_sheet!$D$11, VLOOKUP(supporting_sheet!$G$11,'waste_char_bulk_%_values'!$C$2:$AE$1093,12,FALSE), VLOOKUP($C32,'waste_char_bulk_%_values'!$C$2:$AE$1093,12,FALSE))*'DONNÉES '!$C71)),0)</f>
        <v>0</v>
      </c>
      <c r="O32" s="20">
        <f>IFERROR(IF($A32&gt;end_year_1,0,(IF($A32&gt;supporting_sheet!$D$11, VLOOKUP(supporting_sheet!$G$11,'waste_char_bulk_%_values'!$C$2:$AE$1093,13,FALSE), VLOOKUP($C32,'waste_char_bulk_%_values'!$C$2:$AE$1093,13,FALSE))*'DONNÉES '!$C71)),0)</f>
        <v>0</v>
      </c>
      <c r="P32" s="20">
        <f>IFERROR(IF($A32&gt;end_year_1,0,(IF($A32&gt;supporting_sheet!$D$11, VLOOKUP(supporting_sheet!$G$11,'waste_char_bulk_%_values'!$C$2:$AE$1093,14,FALSE), VLOOKUP($C32,'waste_char_bulk_%_values'!$C$2:$AE$1093,14,FALSE))*'DONNÉES '!$C71)),0)</f>
        <v>0</v>
      </c>
      <c r="Q32" s="20">
        <f>IFERROR(IF($A32&gt;end_year_1,0,(IF($A32&gt;supporting_sheet!$D$11, VLOOKUP(supporting_sheet!$G$11,'waste_char_bulk_%_values'!$C$2:$AG$1093,31,FALSE), VLOOKUP($C32,'waste_char_bulk_%_values'!$C$2:$AG$1093,31,FALSE))*'DONNÉES '!$C71)),0)</f>
        <v>0</v>
      </c>
      <c r="R32" s="37">
        <f t="shared" si="0"/>
        <v>0</v>
      </c>
    </row>
    <row r="33" spans="1:18" x14ac:dyDescent="0.25">
      <c r="A33" s="1">
        <f>'DONNÉES '!B72</f>
        <v>31</v>
      </c>
      <c r="B33" s="1" t="str">
        <f t="shared" si="1"/>
        <v>AB</v>
      </c>
      <c r="C33" s="1" t="str">
        <f t="shared" si="2"/>
        <v>31ABDefault</v>
      </c>
      <c r="D33" s="20">
        <f>IFERROR(IF($A33&gt;end_year_1,0,(IF($A33&gt;supporting_sheet!$D$11, VLOOKUP(supporting_sheet!$G$11,'waste_char_bulk_%_values'!$C$2:$AE$1093,2,FALSE), VLOOKUP($C33,'waste_char_bulk_%_values'!$C$2:$AE$1093,2,FALSE))*'DONNÉES '!$C72)),0)</f>
        <v>0</v>
      </c>
      <c r="E33" s="20">
        <f>IFERROR(IF($A33&gt;end_year_1,0,(IF($A33&gt;supporting_sheet!$D$11, VLOOKUP(supporting_sheet!$G$11,'waste_char_bulk_%_values'!$C$2:$AE$1093,3,FALSE), VLOOKUP($C33,'waste_char_bulk_%_values'!$C$2:$AE$1093,3,FALSE))*'DONNÉES '!$C72)),0)</f>
        <v>0</v>
      </c>
      <c r="F33" s="20">
        <f>IFERROR(IF($A33&gt;end_year_1,0,(IF($A33&gt;supporting_sheet!$D$11, VLOOKUP(supporting_sheet!$G$11,'waste_char_bulk_%_values'!$C$2:$AE$1093,4,FALSE), VLOOKUP($C33,'waste_char_bulk_%_values'!$C$2:$AE$1093,4,FALSE))*'DONNÉES '!$C72)),0)</f>
        <v>0</v>
      </c>
      <c r="G33" s="20">
        <f>IFERROR(IF($A33&gt;end_year_1,0,(IF($A33&gt;supporting_sheet!$D$11, VLOOKUP(supporting_sheet!$G$11,'waste_char_bulk_%_values'!$C$2:$AE$1093,5,FALSE), VLOOKUP($C33,'waste_char_bulk_%_values'!$C$2:$AE$1093,5,FALSE))*'DONNÉES '!$C72)),0)</f>
        <v>0</v>
      </c>
      <c r="H33" s="20">
        <f>IFERROR(IF($A33&gt;end_year_1,0,(IF($A33&gt;supporting_sheet!$D$11, VLOOKUP(supporting_sheet!$G$11,'waste_char_bulk_%_values'!$C$2:$AE$1093,6,FALSE), VLOOKUP($C33,'waste_char_bulk_%_values'!$C$2:$AE$1093,6,FALSE))*'DONNÉES '!$C72)),0)</f>
        <v>0</v>
      </c>
      <c r="I33" s="20">
        <f>IFERROR(IF($A33&gt;end_year_1,0,(IF($A33&gt;supporting_sheet!$D$11, VLOOKUP(supporting_sheet!$G$11,'waste_char_bulk_%_values'!$C$2:$AE$1093,7,FALSE), VLOOKUP($C33,'waste_char_bulk_%_values'!$C$2:$AE$1093,7,FALSE))*'DONNÉES '!$C72)),0)</f>
        <v>0</v>
      </c>
      <c r="J33" s="20">
        <f>IFERROR(IF($A33&gt;end_year_1,0,(IF($A33&gt;supporting_sheet!$D$11, VLOOKUP(supporting_sheet!$G$11,'waste_char_bulk_%_values'!$C$2:$AE$1093,8,FALSE), VLOOKUP($C33,'waste_char_bulk_%_values'!$C$2:$AE$1093,8,FALSE))*'DONNÉES '!$C72)),0)</f>
        <v>0</v>
      </c>
      <c r="K33" s="20">
        <f>IFERROR(IF($A33&gt;end_year_1,0,(IF($A33&gt;supporting_sheet!$D$11, VLOOKUP(supporting_sheet!$G$11,'waste_char_bulk_%_values'!$C$2:$AE$1093,9,FALSE), VLOOKUP($C33,'waste_char_bulk_%_values'!$C$2:$AE$1093,9,FALSE))*'DONNÉES '!$C72)),0)</f>
        <v>0</v>
      </c>
      <c r="L33" s="20">
        <f>IFERROR(IF($A33&gt;end_year_1,0,(IF($A33&gt;supporting_sheet!$D$11, VLOOKUP(supporting_sheet!$G$11,'waste_char_bulk_%_values'!$C$2:$AE$1093,10,FALSE), VLOOKUP($C33,'waste_char_bulk_%_values'!$C$2:$AE$1093,10,FALSE))*'DONNÉES '!$C72)),0)</f>
        <v>0</v>
      </c>
      <c r="M33" s="20">
        <f>IFERROR(IF($A33&gt;end_year_1,0,(IF($A33&gt;supporting_sheet!$D$11, VLOOKUP(supporting_sheet!$G$11,'waste_char_bulk_%_values'!$C$2:$AE$1093,11,FALSE), VLOOKUP($C33,'waste_char_bulk_%_values'!$C$2:$AE$1093,11,FALSE))*'DONNÉES '!$C72)),0)</f>
        <v>0</v>
      </c>
      <c r="N33" s="20">
        <f>IFERROR(IF($A33&gt;end_year_1,0,(IF($A33&gt;supporting_sheet!$D$11, VLOOKUP(supporting_sheet!$G$11,'waste_char_bulk_%_values'!$C$2:$AE$1093,12,FALSE), VLOOKUP($C33,'waste_char_bulk_%_values'!$C$2:$AE$1093,12,FALSE))*'DONNÉES '!$C72)),0)</f>
        <v>0</v>
      </c>
      <c r="O33" s="20">
        <f>IFERROR(IF($A33&gt;end_year_1,0,(IF($A33&gt;supporting_sheet!$D$11, VLOOKUP(supporting_sheet!$G$11,'waste_char_bulk_%_values'!$C$2:$AE$1093,13,FALSE), VLOOKUP($C33,'waste_char_bulk_%_values'!$C$2:$AE$1093,13,FALSE))*'DONNÉES '!$C72)),0)</f>
        <v>0</v>
      </c>
      <c r="P33" s="20">
        <f>IFERROR(IF($A33&gt;end_year_1,0,(IF($A33&gt;supporting_sheet!$D$11, VLOOKUP(supporting_sheet!$G$11,'waste_char_bulk_%_values'!$C$2:$AE$1093,14,FALSE), VLOOKUP($C33,'waste_char_bulk_%_values'!$C$2:$AE$1093,14,FALSE))*'DONNÉES '!$C72)),0)</f>
        <v>0</v>
      </c>
      <c r="Q33" s="20">
        <f>IFERROR(IF($A33&gt;end_year_1,0,(IF($A33&gt;supporting_sheet!$D$11, VLOOKUP(supporting_sheet!$G$11,'waste_char_bulk_%_values'!$C$2:$AG$1093,31,FALSE), VLOOKUP($C33,'waste_char_bulk_%_values'!$C$2:$AG$1093,31,FALSE))*'DONNÉES '!$C72)),0)</f>
        <v>0</v>
      </c>
      <c r="R33" s="37">
        <f t="shared" si="0"/>
        <v>0</v>
      </c>
    </row>
    <row r="34" spans="1:18" x14ac:dyDescent="0.25">
      <c r="A34" s="1">
        <f>'DONNÉES '!B73</f>
        <v>32</v>
      </c>
      <c r="B34" s="1" t="str">
        <f t="shared" si="1"/>
        <v>AB</v>
      </c>
      <c r="C34" s="1" t="str">
        <f t="shared" ref="C34:C65" si="3">CONCATENATE(A34,B34,default)</f>
        <v>32ABDefault</v>
      </c>
      <c r="D34" s="20">
        <f>IFERROR(IF($A34&gt;end_year_1,0,(IF($A34&gt;supporting_sheet!$D$11, VLOOKUP(supporting_sheet!$G$11,'waste_char_bulk_%_values'!$C$2:$AE$1093,2,FALSE), VLOOKUP($C34,'waste_char_bulk_%_values'!$C$2:$AE$1093,2,FALSE))*'DONNÉES '!$C73)),0)</f>
        <v>0</v>
      </c>
      <c r="E34" s="20">
        <f>IFERROR(IF($A34&gt;end_year_1,0,(IF($A34&gt;supporting_sheet!$D$11, VLOOKUP(supporting_sheet!$G$11,'waste_char_bulk_%_values'!$C$2:$AE$1093,3,FALSE), VLOOKUP($C34,'waste_char_bulk_%_values'!$C$2:$AE$1093,3,FALSE))*'DONNÉES '!$C73)),0)</f>
        <v>0</v>
      </c>
      <c r="F34" s="20">
        <f>IFERROR(IF($A34&gt;end_year_1,0,(IF($A34&gt;supporting_sheet!$D$11, VLOOKUP(supporting_sheet!$G$11,'waste_char_bulk_%_values'!$C$2:$AE$1093,4,FALSE), VLOOKUP($C34,'waste_char_bulk_%_values'!$C$2:$AE$1093,4,FALSE))*'DONNÉES '!$C73)),0)</f>
        <v>0</v>
      </c>
      <c r="G34" s="20">
        <f>IFERROR(IF($A34&gt;end_year_1,0,(IF($A34&gt;supporting_sheet!$D$11, VLOOKUP(supporting_sheet!$G$11,'waste_char_bulk_%_values'!$C$2:$AE$1093,5,FALSE), VLOOKUP($C34,'waste_char_bulk_%_values'!$C$2:$AE$1093,5,FALSE))*'DONNÉES '!$C73)),0)</f>
        <v>0</v>
      </c>
      <c r="H34" s="20">
        <f>IFERROR(IF($A34&gt;end_year_1,0,(IF($A34&gt;supporting_sheet!$D$11, VLOOKUP(supporting_sheet!$G$11,'waste_char_bulk_%_values'!$C$2:$AE$1093,6,FALSE), VLOOKUP($C34,'waste_char_bulk_%_values'!$C$2:$AE$1093,6,FALSE))*'DONNÉES '!$C73)),0)</f>
        <v>0</v>
      </c>
      <c r="I34" s="20">
        <f>IFERROR(IF($A34&gt;end_year_1,0,(IF($A34&gt;supporting_sheet!$D$11, VLOOKUP(supporting_sheet!$G$11,'waste_char_bulk_%_values'!$C$2:$AE$1093,7,FALSE), VLOOKUP($C34,'waste_char_bulk_%_values'!$C$2:$AE$1093,7,FALSE))*'DONNÉES '!$C73)),0)</f>
        <v>0</v>
      </c>
      <c r="J34" s="20">
        <f>IFERROR(IF($A34&gt;end_year_1,0,(IF($A34&gt;supporting_sheet!$D$11, VLOOKUP(supporting_sheet!$G$11,'waste_char_bulk_%_values'!$C$2:$AE$1093,8,FALSE), VLOOKUP($C34,'waste_char_bulk_%_values'!$C$2:$AE$1093,8,FALSE))*'DONNÉES '!$C73)),0)</f>
        <v>0</v>
      </c>
      <c r="K34" s="20">
        <f>IFERROR(IF($A34&gt;end_year_1,0,(IF($A34&gt;supporting_sheet!$D$11, VLOOKUP(supporting_sheet!$G$11,'waste_char_bulk_%_values'!$C$2:$AE$1093,9,FALSE), VLOOKUP($C34,'waste_char_bulk_%_values'!$C$2:$AE$1093,9,FALSE))*'DONNÉES '!$C73)),0)</f>
        <v>0</v>
      </c>
      <c r="L34" s="20">
        <f>IFERROR(IF($A34&gt;end_year_1,0,(IF($A34&gt;supporting_sheet!$D$11, VLOOKUP(supporting_sheet!$G$11,'waste_char_bulk_%_values'!$C$2:$AE$1093,10,FALSE), VLOOKUP($C34,'waste_char_bulk_%_values'!$C$2:$AE$1093,10,FALSE))*'DONNÉES '!$C73)),0)</f>
        <v>0</v>
      </c>
      <c r="M34" s="20">
        <f>IFERROR(IF($A34&gt;end_year_1,0,(IF($A34&gt;supporting_sheet!$D$11, VLOOKUP(supporting_sheet!$G$11,'waste_char_bulk_%_values'!$C$2:$AE$1093,11,FALSE), VLOOKUP($C34,'waste_char_bulk_%_values'!$C$2:$AE$1093,11,FALSE))*'DONNÉES '!$C73)),0)</f>
        <v>0</v>
      </c>
      <c r="N34" s="20">
        <f>IFERROR(IF($A34&gt;end_year_1,0,(IF($A34&gt;supporting_sheet!$D$11, VLOOKUP(supporting_sheet!$G$11,'waste_char_bulk_%_values'!$C$2:$AE$1093,12,FALSE), VLOOKUP($C34,'waste_char_bulk_%_values'!$C$2:$AE$1093,12,FALSE))*'DONNÉES '!$C73)),0)</f>
        <v>0</v>
      </c>
      <c r="O34" s="20">
        <f>IFERROR(IF($A34&gt;end_year_1,0,(IF($A34&gt;supporting_sheet!$D$11, VLOOKUP(supporting_sheet!$G$11,'waste_char_bulk_%_values'!$C$2:$AE$1093,13,FALSE), VLOOKUP($C34,'waste_char_bulk_%_values'!$C$2:$AE$1093,13,FALSE))*'DONNÉES '!$C73)),0)</f>
        <v>0</v>
      </c>
      <c r="P34" s="20">
        <f>IFERROR(IF($A34&gt;end_year_1,0,(IF($A34&gt;supporting_sheet!$D$11, VLOOKUP(supporting_sheet!$G$11,'waste_char_bulk_%_values'!$C$2:$AE$1093,14,FALSE), VLOOKUP($C34,'waste_char_bulk_%_values'!$C$2:$AE$1093,14,FALSE))*'DONNÉES '!$C73)),0)</f>
        <v>0</v>
      </c>
      <c r="Q34" s="20">
        <f>IFERROR(IF($A34&gt;end_year_1,0,(IF($A34&gt;supporting_sheet!$D$11, VLOOKUP(supporting_sheet!$G$11,'waste_char_bulk_%_values'!$C$2:$AG$1093,31,FALSE), VLOOKUP($C34,'waste_char_bulk_%_values'!$C$2:$AG$1093,31,FALSE))*'DONNÉES '!$C73)),0)</f>
        <v>0</v>
      </c>
      <c r="R34" s="37">
        <f t="shared" ref="R34:R65" si="4">+SUM(D34:Q34)</f>
        <v>0</v>
      </c>
    </row>
    <row r="35" spans="1:18" x14ac:dyDescent="0.25">
      <c r="A35" s="1">
        <f>'DONNÉES '!B74</f>
        <v>33</v>
      </c>
      <c r="B35" s="1" t="str">
        <f t="shared" si="1"/>
        <v>AB</v>
      </c>
      <c r="C35" s="1" t="str">
        <f t="shared" si="3"/>
        <v>33ABDefault</v>
      </c>
      <c r="D35" s="20">
        <f>IFERROR(IF($A35&gt;end_year_1,0,(IF($A35&gt;supporting_sheet!$D$11, VLOOKUP(supporting_sheet!$G$11,'waste_char_bulk_%_values'!$C$2:$AE$1093,2,FALSE), VLOOKUP($C35,'waste_char_bulk_%_values'!$C$2:$AE$1093,2,FALSE))*'DONNÉES '!$C74)),0)</f>
        <v>0</v>
      </c>
      <c r="E35" s="20">
        <f>IFERROR(IF($A35&gt;end_year_1,0,(IF($A35&gt;supporting_sheet!$D$11, VLOOKUP(supporting_sheet!$G$11,'waste_char_bulk_%_values'!$C$2:$AE$1093,3,FALSE), VLOOKUP($C35,'waste_char_bulk_%_values'!$C$2:$AE$1093,3,FALSE))*'DONNÉES '!$C74)),0)</f>
        <v>0</v>
      </c>
      <c r="F35" s="20">
        <f>IFERROR(IF($A35&gt;end_year_1,0,(IF($A35&gt;supporting_sheet!$D$11, VLOOKUP(supporting_sheet!$G$11,'waste_char_bulk_%_values'!$C$2:$AE$1093,4,FALSE), VLOOKUP($C35,'waste_char_bulk_%_values'!$C$2:$AE$1093,4,FALSE))*'DONNÉES '!$C74)),0)</f>
        <v>0</v>
      </c>
      <c r="G35" s="20">
        <f>IFERROR(IF($A35&gt;end_year_1,0,(IF($A35&gt;supporting_sheet!$D$11, VLOOKUP(supporting_sheet!$G$11,'waste_char_bulk_%_values'!$C$2:$AE$1093,5,FALSE), VLOOKUP($C35,'waste_char_bulk_%_values'!$C$2:$AE$1093,5,FALSE))*'DONNÉES '!$C74)),0)</f>
        <v>0</v>
      </c>
      <c r="H35" s="20">
        <f>IFERROR(IF($A35&gt;end_year_1,0,(IF($A35&gt;supporting_sheet!$D$11, VLOOKUP(supporting_sheet!$G$11,'waste_char_bulk_%_values'!$C$2:$AE$1093,6,FALSE), VLOOKUP($C35,'waste_char_bulk_%_values'!$C$2:$AE$1093,6,FALSE))*'DONNÉES '!$C74)),0)</f>
        <v>0</v>
      </c>
      <c r="I35" s="20">
        <f>IFERROR(IF($A35&gt;end_year_1,0,(IF($A35&gt;supporting_sheet!$D$11, VLOOKUP(supporting_sheet!$G$11,'waste_char_bulk_%_values'!$C$2:$AE$1093,7,FALSE), VLOOKUP($C35,'waste_char_bulk_%_values'!$C$2:$AE$1093,7,FALSE))*'DONNÉES '!$C74)),0)</f>
        <v>0</v>
      </c>
      <c r="J35" s="20">
        <f>IFERROR(IF($A35&gt;end_year_1,0,(IF($A35&gt;supporting_sheet!$D$11, VLOOKUP(supporting_sheet!$G$11,'waste_char_bulk_%_values'!$C$2:$AE$1093,8,FALSE), VLOOKUP($C35,'waste_char_bulk_%_values'!$C$2:$AE$1093,8,FALSE))*'DONNÉES '!$C74)),0)</f>
        <v>0</v>
      </c>
      <c r="K35" s="20">
        <f>IFERROR(IF($A35&gt;end_year_1,0,(IF($A35&gt;supporting_sheet!$D$11, VLOOKUP(supporting_sheet!$G$11,'waste_char_bulk_%_values'!$C$2:$AE$1093,9,FALSE), VLOOKUP($C35,'waste_char_bulk_%_values'!$C$2:$AE$1093,9,FALSE))*'DONNÉES '!$C74)),0)</f>
        <v>0</v>
      </c>
      <c r="L35" s="20">
        <f>IFERROR(IF($A35&gt;end_year_1,0,(IF($A35&gt;supporting_sheet!$D$11, VLOOKUP(supporting_sheet!$G$11,'waste_char_bulk_%_values'!$C$2:$AE$1093,10,FALSE), VLOOKUP($C35,'waste_char_bulk_%_values'!$C$2:$AE$1093,10,FALSE))*'DONNÉES '!$C74)),0)</f>
        <v>0</v>
      </c>
      <c r="M35" s="20">
        <f>IFERROR(IF($A35&gt;end_year_1,0,(IF($A35&gt;supporting_sheet!$D$11, VLOOKUP(supporting_sheet!$G$11,'waste_char_bulk_%_values'!$C$2:$AE$1093,11,FALSE), VLOOKUP($C35,'waste_char_bulk_%_values'!$C$2:$AE$1093,11,FALSE))*'DONNÉES '!$C74)),0)</f>
        <v>0</v>
      </c>
      <c r="N35" s="20">
        <f>IFERROR(IF($A35&gt;end_year_1,0,(IF($A35&gt;supporting_sheet!$D$11, VLOOKUP(supporting_sheet!$G$11,'waste_char_bulk_%_values'!$C$2:$AE$1093,12,FALSE), VLOOKUP($C35,'waste_char_bulk_%_values'!$C$2:$AE$1093,12,FALSE))*'DONNÉES '!$C74)),0)</f>
        <v>0</v>
      </c>
      <c r="O35" s="20">
        <f>IFERROR(IF($A35&gt;end_year_1,0,(IF($A35&gt;supporting_sheet!$D$11, VLOOKUP(supporting_sheet!$G$11,'waste_char_bulk_%_values'!$C$2:$AE$1093,13,FALSE), VLOOKUP($C35,'waste_char_bulk_%_values'!$C$2:$AE$1093,13,FALSE))*'DONNÉES '!$C74)),0)</f>
        <v>0</v>
      </c>
      <c r="P35" s="20">
        <f>IFERROR(IF($A35&gt;end_year_1,0,(IF($A35&gt;supporting_sheet!$D$11, VLOOKUP(supporting_sheet!$G$11,'waste_char_bulk_%_values'!$C$2:$AE$1093,14,FALSE), VLOOKUP($C35,'waste_char_bulk_%_values'!$C$2:$AE$1093,14,FALSE))*'DONNÉES '!$C74)),0)</f>
        <v>0</v>
      </c>
      <c r="Q35" s="20">
        <f>IFERROR(IF($A35&gt;end_year_1,0,(IF($A35&gt;supporting_sheet!$D$11, VLOOKUP(supporting_sheet!$G$11,'waste_char_bulk_%_values'!$C$2:$AG$1093,31,FALSE), VLOOKUP($C35,'waste_char_bulk_%_values'!$C$2:$AG$1093,31,FALSE))*'DONNÉES '!$C74)),0)</f>
        <v>0</v>
      </c>
      <c r="R35" s="37">
        <f t="shared" si="4"/>
        <v>0</v>
      </c>
    </row>
    <row r="36" spans="1:18" x14ac:dyDescent="0.25">
      <c r="A36" s="1">
        <f>'DONNÉES '!B75</f>
        <v>34</v>
      </c>
      <c r="B36" s="1" t="str">
        <f t="shared" si="1"/>
        <v>AB</v>
      </c>
      <c r="C36" s="1" t="str">
        <f t="shared" si="3"/>
        <v>34ABDefault</v>
      </c>
      <c r="D36" s="20">
        <f>IFERROR(IF($A36&gt;end_year_1,0,(IF($A36&gt;supporting_sheet!$D$11, VLOOKUP(supporting_sheet!$G$11,'waste_char_bulk_%_values'!$C$2:$AE$1093,2,FALSE), VLOOKUP($C36,'waste_char_bulk_%_values'!$C$2:$AE$1093,2,FALSE))*'DONNÉES '!$C75)),0)</f>
        <v>0</v>
      </c>
      <c r="E36" s="20">
        <f>IFERROR(IF($A36&gt;end_year_1,0,(IF($A36&gt;supporting_sheet!$D$11, VLOOKUP(supporting_sheet!$G$11,'waste_char_bulk_%_values'!$C$2:$AE$1093,3,FALSE), VLOOKUP($C36,'waste_char_bulk_%_values'!$C$2:$AE$1093,3,FALSE))*'DONNÉES '!$C75)),0)</f>
        <v>0</v>
      </c>
      <c r="F36" s="20">
        <f>IFERROR(IF($A36&gt;end_year_1,0,(IF($A36&gt;supporting_sheet!$D$11, VLOOKUP(supporting_sheet!$G$11,'waste_char_bulk_%_values'!$C$2:$AE$1093,4,FALSE), VLOOKUP($C36,'waste_char_bulk_%_values'!$C$2:$AE$1093,4,FALSE))*'DONNÉES '!$C75)),0)</f>
        <v>0</v>
      </c>
      <c r="G36" s="20">
        <f>IFERROR(IF($A36&gt;end_year_1,0,(IF($A36&gt;supporting_sheet!$D$11, VLOOKUP(supporting_sheet!$G$11,'waste_char_bulk_%_values'!$C$2:$AE$1093,5,FALSE), VLOOKUP($C36,'waste_char_bulk_%_values'!$C$2:$AE$1093,5,FALSE))*'DONNÉES '!$C75)),0)</f>
        <v>0</v>
      </c>
      <c r="H36" s="20">
        <f>IFERROR(IF($A36&gt;end_year_1,0,(IF($A36&gt;supporting_sheet!$D$11, VLOOKUP(supporting_sheet!$G$11,'waste_char_bulk_%_values'!$C$2:$AE$1093,6,FALSE), VLOOKUP($C36,'waste_char_bulk_%_values'!$C$2:$AE$1093,6,FALSE))*'DONNÉES '!$C75)),0)</f>
        <v>0</v>
      </c>
      <c r="I36" s="20">
        <f>IFERROR(IF($A36&gt;end_year_1,0,(IF($A36&gt;supporting_sheet!$D$11, VLOOKUP(supporting_sheet!$G$11,'waste_char_bulk_%_values'!$C$2:$AE$1093,7,FALSE), VLOOKUP($C36,'waste_char_bulk_%_values'!$C$2:$AE$1093,7,FALSE))*'DONNÉES '!$C75)),0)</f>
        <v>0</v>
      </c>
      <c r="J36" s="20">
        <f>IFERROR(IF($A36&gt;end_year_1,0,(IF($A36&gt;supporting_sheet!$D$11, VLOOKUP(supporting_sheet!$G$11,'waste_char_bulk_%_values'!$C$2:$AE$1093,8,FALSE), VLOOKUP($C36,'waste_char_bulk_%_values'!$C$2:$AE$1093,8,FALSE))*'DONNÉES '!$C75)),0)</f>
        <v>0</v>
      </c>
      <c r="K36" s="20">
        <f>IFERROR(IF($A36&gt;end_year_1,0,(IF($A36&gt;supporting_sheet!$D$11, VLOOKUP(supporting_sheet!$G$11,'waste_char_bulk_%_values'!$C$2:$AE$1093,9,FALSE), VLOOKUP($C36,'waste_char_bulk_%_values'!$C$2:$AE$1093,9,FALSE))*'DONNÉES '!$C75)),0)</f>
        <v>0</v>
      </c>
      <c r="L36" s="20">
        <f>IFERROR(IF($A36&gt;end_year_1,0,(IF($A36&gt;supporting_sheet!$D$11, VLOOKUP(supporting_sheet!$G$11,'waste_char_bulk_%_values'!$C$2:$AE$1093,10,FALSE), VLOOKUP($C36,'waste_char_bulk_%_values'!$C$2:$AE$1093,10,FALSE))*'DONNÉES '!$C75)),0)</f>
        <v>0</v>
      </c>
      <c r="M36" s="20">
        <f>IFERROR(IF($A36&gt;end_year_1,0,(IF($A36&gt;supporting_sheet!$D$11, VLOOKUP(supporting_sheet!$G$11,'waste_char_bulk_%_values'!$C$2:$AE$1093,11,FALSE), VLOOKUP($C36,'waste_char_bulk_%_values'!$C$2:$AE$1093,11,FALSE))*'DONNÉES '!$C75)),0)</f>
        <v>0</v>
      </c>
      <c r="N36" s="20">
        <f>IFERROR(IF($A36&gt;end_year_1,0,(IF($A36&gt;supporting_sheet!$D$11, VLOOKUP(supporting_sheet!$G$11,'waste_char_bulk_%_values'!$C$2:$AE$1093,12,FALSE), VLOOKUP($C36,'waste_char_bulk_%_values'!$C$2:$AE$1093,12,FALSE))*'DONNÉES '!$C75)),0)</f>
        <v>0</v>
      </c>
      <c r="O36" s="20">
        <f>IFERROR(IF($A36&gt;end_year_1,0,(IF($A36&gt;supporting_sheet!$D$11, VLOOKUP(supporting_sheet!$G$11,'waste_char_bulk_%_values'!$C$2:$AE$1093,13,FALSE), VLOOKUP($C36,'waste_char_bulk_%_values'!$C$2:$AE$1093,13,FALSE))*'DONNÉES '!$C75)),0)</f>
        <v>0</v>
      </c>
      <c r="P36" s="20">
        <f>IFERROR(IF($A36&gt;end_year_1,0,(IF($A36&gt;supporting_sheet!$D$11, VLOOKUP(supporting_sheet!$G$11,'waste_char_bulk_%_values'!$C$2:$AE$1093,14,FALSE), VLOOKUP($C36,'waste_char_bulk_%_values'!$C$2:$AE$1093,14,FALSE))*'DONNÉES '!$C75)),0)</f>
        <v>0</v>
      </c>
      <c r="Q36" s="20">
        <f>IFERROR(IF($A36&gt;end_year_1,0,(IF($A36&gt;supporting_sheet!$D$11, VLOOKUP(supporting_sheet!$G$11,'waste_char_bulk_%_values'!$C$2:$AG$1093,31,FALSE), VLOOKUP($C36,'waste_char_bulk_%_values'!$C$2:$AG$1093,31,FALSE))*'DONNÉES '!$C75)),0)</f>
        <v>0</v>
      </c>
      <c r="R36" s="37">
        <f t="shared" si="4"/>
        <v>0</v>
      </c>
    </row>
    <row r="37" spans="1:18" x14ac:dyDescent="0.25">
      <c r="A37" s="1">
        <f>'DONNÉES '!B76</f>
        <v>35</v>
      </c>
      <c r="B37" s="1" t="str">
        <f t="shared" si="1"/>
        <v>AB</v>
      </c>
      <c r="C37" s="1" t="str">
        <f t="shared" si="3"/>
        <v>35ABDefault</v>
      </c>
      <c r="D37" s="20">
        <f>IFERROR(IF($A37&gt;end_year_1,0,(IF($A37&gt;supporting_sheet!$D$11, VLOOKUP(supporting_sheet!$G$11,'waste_char_bulk_%_values'!$C$2:$AE$1093,2,FALSE), VLOOKUP($C37,'waste_char_bulk_%_values'!$C$2:$AE$1093,2,FALSE))*'DONNÉES '!$C76)),0)</f>
        <v>0</v>
      </c>
      <c r="E37" s="20">
        <f>IFERROR(IF($A37&gt;end_year_1,0,(IF($A37&gt;supporting_sheet!$D$11, VLOOKUP(supporting_sheet!$G$11,'waste_char_bulk_%_values'!$C$2:$AE$1093,3,FALSE), VLOOKUP($C37,'waste_char_bulk_%_values'!$C$2:$AE$1093,3,FALSE))*'DONNÉES '!$C76)),0)</f>
        <v>0</v>
      </c>
      <c r="F37" s="20">
        <f>IFERROR(IF($A37&gt;end_year_1,0,(IF($A37&gt;supporting_sheet!$D$11, VLOOKUP(supporting_sheet!$G$11,'waste_char_bulk_%_values'!$C$2:$AE$1093,4,FALSE), VLOOKUP($C37,'waste_char_bulk_%_values'!$C$2:$AE$1093,4,FALSE))*'DONNÉES '!$C76)),0)</f>
        <v>0</v>
      </c>
      <c r="G37" s="20">
        <f>IFERROR(IF($A37&gt;end_year_1,0,(IF($A37&gt;supporting_sheet!$D$11, VLOOKUP(supporting_sheet!$G$11,'waste_char_bulk_%_values'!$C$2:$AE$1093,5,FALSE), VLOOKUP($C37,'waste_char_bulk_%_values'!$C$2:$AE$1093,5,FALSE))*'DONNÉES '!$C76)),0)</f>
        <v>0</v>
      </c>
      <c r="H37" s="20">
        <f>IFERROR(IF($A37&gt;end_year_1,0,(IF($A37&gt;supporting_sheet!$D$11, VLOOKUP(supporting_sheet!$G$11,'waste_char_bulk_%_values'!$C$2:$AE$1093,6,FALSE), VLOOKUP($C37,'waste_char_bulk_%_values'!$C$2:$AE$1093,6,FALSE))*'DONNÉES '!$C76)),0)</f>
        <v>0</v>
      </c>
      <c r="I37" s="20">
        <f>IFERROR(IF($A37&gt;end_year_1,0,(IF($A37&gt;supporting_sheet!$D$11, VLOOKUP(supporting_sheet!$G$11,'waste_char_bulk_%_values'!$C$2:$AE$1093,7,FALSE), VLOOKUP($C37,'waste_char_bulk_%_values'!$C$2:$AE$1093,7,FALSE))*'DONNÉES '!$C76)),0)</f>
        <v>0</v>
      </c>
      <c r="J37" s="20">
        <f>IFERROR(IF($A37&gt;end_year_1,0,(IF($A37&gt;supporting_sheet!$D$11, VLOOKUP(supporting_sheet!$G$11,'waste_char_bulk_%_values'!$C$2:$AE$1093,8,FALSE), VLOOKUP($C37,'waste_char_bulk_%_values'!$C$2:$AE$1093,8,FALSE))*'DONNÉES '!$C76)),0)</f>
        <v>0</v>
      </c>
      <c r="K37" s="20">
        <f>IFERROR(IF($A37&gt;end_year_1,0,(IF($A37&gt;supporting_sheet!$D$11, VLOOKUP(supporting_sheet!$G$11,'waste_char_bulk_%_values'!$C$2:$AE$1093,9,FALSE), VLOOKUP($C37,'waste_char_bulk_%_values'!$C$2:$AE$1093,9,FALSE))*'DONNÉES '!$C76)),0)</f>
        <v>0</v>
      </c>
      <c r="L37" s="20">
        <f>IFERROR(IF($A37&gt;end_year_1,0,(IF($A37&gt;supporting_sheet!$D$11, VLOOKUP(supporting_sheet!$G$11,'waste_char_bulk_%_values'!$C$2:$AE$1093,10,FALSE), VLOOKUP($C37,'waste_char_bulk_%_values'!$C$2:$AE$1093,10,FALSE))*'DONNÉES '!$C76)),0)</f>
        <v>0</v>
      </c>
      <c r="M37" s="20">
        <f>IFERROR(IF($A37&gt;end_year_1,0,(IF($A37&gt;supporting_sheet!$D$11, VLOOKUP(supporting_sheet!$G$11,'waste_char_bulk_%_values'!$C$2:$AE$1093,11,FALSE), VLOOKUP($C37,'waste_char_bulk_%_values'!$C$2:$AE$1093,11,FALSE))*'DONNÉES '!$C76)),0)</f>
        <v>0</v>
      </c>
      <c r="N37" s="20">
        <f>IFERROR(IF($A37&gt;end_year_1,0,(IF($A37&gt;supporting_sheet!$D$11, VLOOKUP(supporting_sheet!$G$11,'waste_char_bulk_%_values'!$C$2:$AE$1093,12,FALSE), VLOOKUP($C37,'waste_char_bulk_%_values'!$C$2:$AE$1093,12,FALSE))*'DONNÉES '!$C76)),0)</f>
        <v>0</v>
      </c>
      <c r="O37" s="20">
        <f>IFERROR(IF($A37&gt;end_year_1,0,(IF($A37&gt;supporting_sheet!$D$11, VLOOKUP(supporting_sheet!$G$11,'waste_char_bulk_%_values'!$C$2:$AE$1093,13,FALSE), VLOOKUP($C37,'waste_char_bulk_%_values'!$C$2:$AE$1093,13,FALSE))*'DONNÉES '!$C76)),0)</f>
        <v>0</v>
      </c>
      <c r="P37" s="20">
        <f>IFERROR(IF($A37&gt;end_year_1,0,(IF($A37&gt;supporting_sheet!$D$11, VLOOKUP(supporting_sheet!$G$11,'waste_char_bulk_%_values'!$C$2:$AE$1093,14,FALSE), VLOOKUP($C37,'waste_char_bulk_%_values'!$C$2:$AE$1093,14,FALSE))*'DONNÉES '!$C76)),0)</f>
        <v>0</v>
      </c>
      <c r="Q37" s="20">
        <f>IFERROR(IF($A37&gt;end_year_1,0,(IF($A37&gt;supporting_sheet!$D$11, VLOOKUP(supporting_sheet!$G$11,'waste_char_bulk_%_values'!$C$2:$AG$1093,31,FALSE), VLOOKUP($C37,'waste_char_bulk_%_values'!$C$2:$AG$1093,31,FALSE))*'DONNÉES '!$C76)),0)</f>
        <v>0</v>
      </c>
      <c r="R37" s="37">
        <f t="shared" si="4"/>
        <v>0</v>
      </c>
    </row>
    <row r="38" spans="1:18" x14ac:dyDescent="0.25">
      <c r="A38" s="1">
        <f>'DONNÉES '!B77</f>
        <v>36</v>
      </c>
      <c r="B38" s="1" t="str">
        <f t="shared" si="1"/>
        <v>AB</v>
      </c>
      <c r="C38" s="1" t="str">
        <f t="shared" si="3"/>
        <v>36ABDefault</v>
      </c>
      <c r="D38" s="20">
        <f>IFERROR(IF($A38&gt;end_year_1,0,(IF($A38&gt;supporting_sheet!$D$11, VLOOKUP(supporting_sheet!$G$11,'waste_char_bulk_%_values'!$C$2:$AE$1093,2,FALSE), VLOOKUP($C38,'waste_char_bulk_%_values'!$C$2:$AE$1093,2,FALSE))*'DONNÉES '!$C77)),0)</f>
        <v>0</v>
      </c>
      <c r="E38" s="20">
        <f>IFERROR(IF($A38&gt;end_year_1,0,(IF($A38&gt;supporting_sheet!$D$11, VLOOKUP(supporting_sheet!$G$11,'waste_char_bulk_%_values'!$C$2:$AE$1093,3,FALSE), VLOOKUP($C38,'waste_char_bulk_%_values'!$C$2:$AE$1093,3,FALSE))*'DONNÉES '!$C77)),0)</f>
        <v>0</v>
      </c>
      <c r="F38" s="20">
        <f>IFERROR(IF($A38&gt;end_year_1,0,(IF($A38&gt;supporting_sheet!$D$11, VLOOKUP(supporting_sheet!$G$11,'waste_char_bulk_%_values'!$C$2:$AE$1093,4,FALSE), VLOOKUP($C38,'waste_char_bulk_%_values'!$C$2:$AE$1093,4,FALSE))*'DONNÉES '!$C77)),0)</f>
        <v>0</v>
      </c>
      <c r="G38" s="20">
        <f>IFERROR(IF($A38&gt;end_year_1,0,(IF($A38&gt;supporting_sheet!$D$11, VLOOKUP(supporting_sheet!$G$11,'waste_char_bulk_%_values'!$C$2:$AE$1093,5,FALSE), VLOOKUP($C38,'waste_char_bulk_%_values'!$C$2:$AE$1093,5,FALSE))*'DONNÉES '!$C77)),0)</f>
        <v>0</v>
      </c>
      <c r="H38" s="20">
        <f>IFERROR(IF($A38&gt;end_year_1,0,(IF($A38&gt;supporting_sheet!$D$11, VLOOKUP(supporting_sheet!$G$11,'waste_char_bulk_%_values'!$C$2:$AE$1093,6,FALSE), VLOOKUP($C38,'waste_char_bulk_%_values'!$C$2:$AE$1093,6,FALSE))*'DONNÉES '!$C77)),0)</f>
        <v>0</v>
      </c>
      <c r="I38" s="20">
        <f>IFERROR(IF($A38&gt;end_year_1,0,(IF($A38&gt;supporting_sheet!$D$11, VLOOKUP(supporting_sheet!$G$11,'waste_char_bulk_%_values'!$C$2:$AE$1093,7,FALSE), VLOOKUP($C38,'waste_char_bulk_%_values'!$C$2:$AE$1093,7,FALSE))*'DONNÉES '!$C77)),0)</f>
        <v>0</v>
      </c>
      <c r="J38" s="20">
        <f>IFERROR(IF($A38&gt;end_year_1,0,(IF($A38&gt;supporting_sheet!$D$11, VLOOKUP(supporting_sheet!$G$11,'waste_char_bulk_%_values'!$C$2:$AE$1093,8,FALSE), VLOOKUP($C38,'waste_char_bulk_%_values'!$C$2:$AE$1093,8,FALSE))*'DONNÉES '!$C77)),0)</f>
        <v>0</v>
      </c>
      <c r="K38" s="20">
        <f>IFERROR(IF($A38&gt;end_year_1,0,(IF($A38&gt;supporting_sheet!$D$11, VLOOKUP(supporting_sheet!$G$11,'waste_char_bulk_%_values'!$C$2:$AE$1093,9,FALSE), VLOOKUP($C38,'waste_char_bulk_%_values'!$C$2:$AE$1093,9,FALSE))*'DONNÉES '!$C77)),0)</f>
        <v>0</v>
      </c>
      <c r="L38" s="20">
        <f>IFERROR(IF($A38&gt;end_year_1,0,(IF($A38&gt;supporting_sheet!$D$11, VLOOKUP(supporting_sheet!$G$11,'waste_char_bulk_%_values'!$C$2:$AE$1093,10,FALSE), VLOOKUP($C38,'waste_char_bulk_%_values'!$C$2:$AE$1093,10,FALSE))*'DONNÉES '!$C77)),0)</f>
        <v>0</v>
      </c>
      <c r="M38" s="20">
        <f>IFERROR(IF($A38&gt;end_year_1,0,(IF($A38&gt;supporting_sheet!$D$11, VLOOKUP(supporting_sheet!$G$11,'waste_char_bulk_%_values'!$C$2:$AE$1093,11,FALSE), VLOOKUP($C38,'waste_char_bulk_%_values'!$C$2:$AE$1093,11,FALSE))*'DONNÉES '!$C77)),0)</f>
        <v>0</v>
      </c>
      <c r="N38" s="20">
        <f>IFERROR(IF($A38&gt;end_year_1,0,(IF($A38&gt;supporting_sheet!$D$11, VLOOKUP(supporting_sheet!$G$11,'waste_char_bulk_%_values'!$C$2:$AE$1093,12,FALSE), VLOOKUP($C38,'waste_char_bulk_%_values'!$C$2:$AE$1093,12,FALSE))*'DONNÉES '!$C77)),0)</f>
        <v>0</v>
      </c>
      <c r="O38" s="20">
        <f>IFERROR(IF($A38&gt;end_year_1,0,(IF($A38&gt;supporting_sheet!$D$11, VLOOKUP(supporting_sheet!$G$11,'waste_char_bulk_%_values'!$C$2:$AE$1093,13,FALSE), VLOOKUP($C38,'waste_char_bulk_%_values'!$C$2:$AE$1093,13,FALSE))*'DONNÉES '!$C77)),0)</f>
        <v>0</v>
      </c>
      <c r="P38" s="20">
        <f>IFERROR(IF($A38&gt;end_year_1,0,(IF($A38&gt;supporting_sheet!$D$11, VLOOKUP(supporting_sheet!$G$11,'waste_char_bulk_%_values'!$C$2:$AE$1093,14,FALSE), VLOOKUP($C38,'waste_char_bulk_%_values'!$C$2:$AE$1093,14,FALSE))*'DONNÉES '!$C77)),0)</f>
        <v>0</v>
      </c>
      <c r="Q38" s="20">
        <f>IFERROR(IF($A38&gt;end_year_1,0,(IF($A38&gt;supporting_sheet!$D$11, VLOOKUP(supporting_sheet!$G$11,'waste_char_bulk_%_values'!$C$2:$AG$1093,31,FALSE), VLOOKUP($C38,'waste_char_bulk_%_values'!$C$2:$AG$1093,31,FALSE))*'DONNÉES '!$C77)),0)</f>
        <v>0</v>
      </c>
      <c r="R38" s="37">
        <f t="shared" si="4"/>
        <v>0</v>
      </c>
    </row>
    <row r="39" spans="1:18" x14ac:dyDescent="0.25">
      <c r="A39" s="1">
        <f>'DONNÉES '!B78</f>
        <v>37</v>
      </c>
      <c r="B39" s="1" t="str">
        <f t="shared" si="1"/>
        <v>AB</v>
      </c>
      <c r="C39" s="1" t="str">
        <f t="shared" si="3"/>
        <v>37ABDefault</v>
      </c>
      <c r="D39" s="20">
        <f>IFERROR(IF($A39&gt;end_year_1,0,(IF($A39&gt;supporting_sheet!$D$11, VLOOKUP(supporting_sheet!$G$11,'waste_char_bulk_%_values'!$C$2:$AE$1093,2,FALSE), VLOOKUP($C39,'waste_char_bulk_%_values'!$C$2:$AE$1093,2,FALSE))*'DONNÉES '!$C78)),0)</f>
        <v>0</v>
      </c>
      <c r="E39" s="20">
        <f>IFERROR(IF($A39&gt;end_year_1,0,(IF($A39&gt;supporting_sheet!$D$11, VLOOKUP(supporting_sheet!$G$11,'waste_char_bulk_%_values'!$C$2:$AE$1093,3,FALSE), VLOOKUP($C39,'waste_char_bulk_%_values'!$C$2:$AE$1093,3,FALSE))*'DONNÉES '!$C78)),0)</f>
        <v>0</v>
      </c>
      <c r="F39" s="20">
        <f>IFERROR(IF($A39&gt;end_year_1,0,(IF($A39&gt;supporting_sheet!$D$11, VLOOKUP(supporting_sheet!$G$11,'waste_char_bulk_%_values'!$C$2:$AE$1093,4,FALSE), VLOOKUP($C39,'waste_char_bulk_%_values'!$C$2:$AE$1093,4,FALSE))*'DONNÉES '!$C78)),0)</f>
        <v>0</v>
      </c>
      <c r="G39" s="20">
        <f>IFERROR(IF($A39&gt;end_year_1,0,(IF($A39&gt;supporting_sheet!$D$11, VLOOKUP(supporting_sheet!$G$11,'waste_char_bulk_%_values'!$C$2:$AE$1093,5,FALSE), VLOOKUP($C39,'waste_char_bulk_%_values'!$C$2:$AE$1093,5,FALSE))*'DONNÉES '!$C78)),0)</f>
        <v>0</v>
      </c>
      <c r="H39" s="20">
        <f>IFERROR(IF($A39&gt;end_year_1,0,(IF($A39&gt;supporting_sheet!$D$11, VLOOKUP(supporting_sheet!$G$11,'waste_char_bulk_%_values'!$C$2:$AE$1093,6,FALSE), VLOOKUP($C39,'waste_char_bulk_%_values'!$C$2:$AE$1093,6,FALSE))*'DONNÉES '!$C78)),0)</f>
        <v>0</v>
      </c>
      <c r="I39" s="20">
        <f>IFERROR(IF($A39&gt;end_year_1,0,(IF($A39&gt;supporting_sheet!$D$11, VLOOKUP(supporting_sheet!$G$11,'waste_char_bulk_%_values'!$C$2:$AE$1093,7,FALSE), VLOOKUP($C39,'waste_char_bulk_%_values'!$C$2:$AE$1093,7,FALSE))*'DONNÉES '!$C78)),0)</f>
        <v>0</v>
      </c>
      <c r="J39" s="20">
        <f>IFERROR(IF($A39&gt;end_year_1,0,(IF($A39&gt;supporting_sheet!$D$11, VLOOKUP(supporting_sheet!$G$11,'waste_char_bulk_%_values'!$C$2:$AE$1093,8,FALSE), VLOOKUP($C39,'waste_char_bulk_%_values'!$C$2:$AE$1093,8,FALSE))*'DONNÉES '!$C78)),0)</f>
        <v>0</v>
      </c>
      <c r="K39" s="20">
        <f>IFERROR(IF($A39&gt;end_year_1,0,(IF($A39&gt;supporting_sheet!$D$11, VLOOKUP(supporting_sheet!$G$11,'waste_char_bulk_%_values'!$C$2:$AE$1093,9,FALSE), VLOOKUP($C39,'waste_char_bulk_%_values'!$C$2:$AE$1093,9,FALSE))*'DONNÉES '!$C78)),0)</f>
        <v>0</v>
      </c>
      <c r="L39" s="20">
        <f>IFERROR(IF($A39&gt;end_year_1,0,(IF($A39&gt;supporting_sheet!$D$11, VLOOKUP(supporting_sheet!$G$11,'waste_char_bulk_%_values'!$C$2:$AE$1093,10,FALSE), VLOOKUP($C39,'waste_char_bulk_%_values'!$C$2:$AE$1093,10,FALSE))*'DONNÉES '!$C78)),0)</f>
        <v>0</v>
      </c>
      <c r="M39" s="20">
        <f>IFERROR(IF($A39&gt;end_year_1,0,(IF($A39&gt;supporting_sheet!$D$11, VLOOKUP(supporting_sheet!$G$11,'waste_char_bulk_%_values'!$C$2:$AE$1093,11,FALSE), VLOOKUP($C39,'waste_char_bulk_%_values'!$C$2:$AE$1093,11,FALSE))*'DONNÉES '!$C78)),0)</f>
        <v>0</v>
      </c>
      <c r="N39" s="20">
        <f>IFERROR(IF($A39&gt;end_year_1,0,(IF($A39&gt;supporting_sheet!$D$11, VLOOKUP(supporting_sheet!$G$11,'waste_char_bulk_%_values'!$C$2:$AE$1093,12,FALSE), VLOOKUP($C39,'waste_char_bulk_%_values'!$C$2:$AE$1093,12,FALSE))*'DONNÉES '!$C78)),0)</f>
        <v>0</v>
      </c>
      <c r="O39" s="20">
        <f>IFERROR(IF($A39&gt;end_year_1,0,(IF($A39&gt;supporting_sheet!$D$11, VLOOKUP(supporting_sheet!$G$11,'waste_char_bulk_%_values'!$C$2:$AE$1093,13,FALSE), VLOOKUP($C39,'waste_char_bulk_%_values'!$C$2:$AE$1093,13,FALSE))*'DONNÉES '!$C78)),0)</f>
        <v>0</v>
      </c>
      <c r="P39" s="20">
        <f>IFERROR(IF($A39&gt;end_year_1,0,(IF($A39&gt;supporting_sheet!$D$11, VLOOKUP(supporting_sheet!$G$11,'waste_char_bulk_%_values'!$C$2:$AE$1093,14,FALSE), VLOOKUP($C39,'waste_char_bulk_%_values'!$C$2:$AE$1093,14,FALSE))*'DONNÉES '!$C78)),0)</f>
        <v>0</v>
      </c>
      <c r="Q39" s="20">
        <f>IFERROR(IF($A39&gt;end_year_1,0,(IF($A39&gt;supporting_sheet!$D$11, VLOOKUP(supporting_sheet!$G$11,'waste_char_bulk_%_values'!$C$2:$AG$1093,31,FALSE), VLOOKUP($C39,'waste_char_bulk_%_values'!$C$2:$AG$1093,31,FALSE))*'DONNÉES '!$C78)),0)</f>
        <v>0</v>
      </c>
      <c r="R39" s="37">
        <f t="shared" si="4"/>
        <v>0</v>
      </c>
    </row>
    <row r="40" spans="1:18" x14ac:dyDescent="0.25">
      <c r="A40" s="1">
        <f>'DONNÉES '!B79</f>
        <v>38</v>
      </c>
      <c r="B40" s="1" t="str">
        <f t="shared" si="1"/>
        <v>AB</v>
      </c>
      <c r="C40" s="1" t="str">
        <f t="shared" si="3"/>
        <v>38ABDefault</v>
      </c>
      <c r="D40" s="20">
        <f>IFERROR(IF($A40&gt;end_year_1,0,(IF($A40&gt;supporting_sheet!$D$11, VLOOKUP(supporting_sheet!$G$11,'waste_char_bulk_%_values'!$C$2:$AE$1093,2,FALSE), VLOOKUP($C40,'waste_char_bulk_%_values'!$C$2:$AE$1093,2,FALSE))*'DONNÉES '!$C79)),0)</f>
        <v>0</v>
      </c>
      <c r="E40" s="20">
        <f>IFERROR(IF($A40&gt;end_year_1,0,(IF($A40&gt;supporting_sheet!$D$11, VLOOKUP(supporting_sheet!$G$11,'waste_char_bulk_%_values'!$C$2:$AE$1093,3,FALSE), VLOOKUP($C40,'waste_char_bulk_%_values'!$C$2:$AE$1093,3,FALSE))*'DONNÉES '!$C79)),0)</f>
        <v>0</v>
      </c>
      <c r="F40" s="20">
        <f>IFERROR(IF($A40&gt;end_year_1,0,(IF($A40&gt;supporting_sheet!$D$11, VLOOKUP(supporting_sheet!$G$11,'waste_char_bulk_%_values'!$C$2:$AE$1093,4,FALSE), VLOOKUP($C40,'waste_char_bulk_%_values'!$C$2:$AE$1093,4,FALSE))*'DONNÉES '!$C79)),0)</f>
        <v>0</v>
      </c>
      <c r="G40" s="20">
        <f>IFERROR(IF($A40&gt;end_year_1,0,(IF($A40&gt;supporting_sheet!$D$11, VLOOKUP(supporting_sheet!$G$11,'waste_char_bulk_%_values'!$C$2:$AE$1093,5,FALSE), VLOOKUP($C40,'waste_char_bulk_%_values'!$C$2:$AE$1093,5,FALSE))*'DONNÉES '!$C79)),0)</f>
        <v>0</v>
      </c>
      <c r="H40" s="20">
        <f>IFERROR(IF($A40&gt;end_year_1,0,(IF($A40&gt;supporting_sheet!$D$11, VLOOKUP(supporting_sheet!$G$11,'waste_char_bulk_%_values'!$C$2:$AE$1093,6,FALSE), VLOOKUP($C40,'waste_char_bulk_%_values'!$C$2:$AE$1093,6,FALSE))*'DONNÉES '!$C79)),0)</f>
        <v>0</v>
      </c>
      <c r="I40" s="20">
        <f>IFERROR(IF($A40&gt;end_year_1,0,(IF($A40&gt;supporting_sheet!$D$11, VLOOKUP(supporting_sheet!$G$11,'waste_char_bulk_%_values'!$C$2:$AE$1093,7,FALSE), VLOOKUP($C40,'waste_char_bulk_%_values'!$C$2:$AE$1093,7,FALSE))*'DONNÉES '!$C79)),0)</f>
        <v>0</v>
      </c>
      <c r="J40" s="20">
        <f>IFERROR(IF($A40&gt;end_year_1,0,(IF($A40&gt;supporting_sheet!$D$11, VLOOKUP(supporting_sheet!$G$11,'waste_char_bulk_%_values'!$C$2:$AE$1093,8,FALSE), VLOOKUP($C40,'waste_char_bulk_%_values'!$C$2:$AE$1093,8,FALSE))*'DONNÉES '!$C79)),0)</f>
        <v>0</v>
      </c>
      <c r="K40" s="20">
        <f>IFERROR(IF($A40&gt;end_year_1,0,(IF($A40&gt;supporting_sheet!$D$11, VLOOKUP(supporting_sheet!$G$11,'waste_char_bulk_%_values'!$C$2:$AE$1093,9,FALSE), VLOOKUP($C40,'waste_char_bulk_%_values'!$C$2:$AE$1093,9,FALSE))*'DONNÉES '!$C79)),0)</f>
        <v>0</v>
      </c>
      <c r="L40" s="20">
        <f>IFERROR(IF($A40&gt;end_year_1,0,(IF($A40&gt;supporting_sheet!$D$11, VLOOKUP(supporting_sheet!$G$11,'waste_char_bulk_%_values'!$C$2:$AE$1093,10,FALSE), VLOOKUP($C40,'waste_char_bulk_%_values'!$C$2:$AE$1093,10,FALSE))*'DONNÉES '!$C79)),0)</f>
        <v>0</v>
      </c>
      <c r="M40" s="20">
        <f>IFERROR(IF($A40&gt;end_year_1,0,(IF($A40&gt;supporting_sheet!$D$11, VLOOKUP(supporting_sheet!$G$11,'waste_char_bulk_%_values'!$C$2:$AE$1093,11,FALSE), VLOOKUP($C40,'waste_char_bulk_%_values'!$C$2:$AE$1093,11,FALSE))*'DONNÉES '!$C79)),0)</f>
        <v>0</v>
      </c>
      <c r="N40" s="20">
        <f>IFERROR(IF($A40&gt;end_year_1,0,(IF($A40&gt;supporting_sheet!$D$11, VLOOKUP(supporting_sheet!$G$11,'waste_char_bulk_%_values'!$C$2:$AE$1093,12,FALSE), VLOOKUP($C40,'waste_char_bulk_%_values'!$C$2:$AE$1093,12,FALSE))*'DONNÉES '!$C79)),0)</f>
        <v>0</v>
      </c>
      <c r="O40" s="20">
        <f>IFERROR(IF($A40&gt;end_year_1,0,(IF($A40&gt;supporting_sheet!$D$11, VLOOKUP(supporting_sheet!$G$11,'waste_char_bulk_%_values'!$C$2:$AE$1093,13,FALSE), VLOOKUP($C40,'waste_char_bulk_%_values'!$C$2:$AE$1093,13,FALSE))*'DONNÉES '!$C79)),0)</f>
        <v>0</v>
      </c>
      <c r="P40" s="20">
        <f>IFERROR(IF($A40&gt;end_year_1,0,(IF($A40&gt;supporting_sheet!$D$11, VLOOKUP(supporting_sheet!$G$11,'waste_char_bulk_%_values'!$C$2:$AE$1093,14,FALSE), VLOOKUP($C40,'waste_char_bulk_%_values'!$C$2:$AE$1093,14,FALSE))*'DONNÉES '!$C79)),0)</f>
        <v>0</v>
      </c>
      <c r="Q40" s="20">
        <f>IFERROR(IF($A40&gt;end_year_1,0,(IF($A40&gt;supporting_sheet!$D$11, VLOOKUP(supporting_sheet!$G$11,'waste_char_bulk_%_values'!$C$2:$AG$1093,31,FALSE), VLOOKUP($C40,'waste_char_bulk_%_values'!$C$2:$AG$1093,31,FALSE))*'DONNÉES '!$C79)),0)</f>
        <v>0</v>
      </c>
      <c r="R40" s="37">
        <f t="shared" si="4"/>
        <v>0</v>
      </c>
    </row>
    <row r="41" spans="1:18" x14ac:dyDescent="0.25">
      <c r="A41" s="1">
        <f>'DONNÉES '!B80</f>
        <v>39</v>
      </c>
      <c r="B41" s="1" t="str">
        <f t="shared" si="1"/>
        <v>AB</v>
      </c>
      <c r="C41" s="1" t="str">
        <f t="shared" si="3"/>
        <v>39ABDefault</v>
      </c>
      <c r="D41" s="20">
        <f>IFERROR(IF($A41&gt;end_year_1,0,(IF($A41&gt;supporting_sheet!$D$11, VLOOKUP(supporting_sheet!$G$11,'waste_char_bulk_%_values'!$C$2:$AE$1093,2,FALSE), VLOOKUP($C41,'waste_char_bulk_%_values'!$C$2:$AE$1093,2,FALSE))*'DONNÉES '!$C80)),0)</f>
        <v>0</v>
      </c>
      <c r="E41" s="20">
        <f>IFERROR(IF($A41&gt;end_year_1,0,(IF($A41&gt;supporting_sheet!$D$11, VLOOKUP(supporting_sheet!$G$11,'waste_char_bulk_%_values'!$C$2:$AE$1093,3,FALSE), VLOOKUP($C41,'waste_char_bulk_%_values'!$C$2:$AE$1093,3,FALSE))*'DONNÉES '!$C80)),0)</f>
        <v>0</v>
      </c>
      <c r="F41" s="20">
        <f>IFERROR(IF($A41&gt;end_year_1,0,(IF($A41&gt;supporting_sheet!$D$11, VLOOKUP(supporting_sheet!$G$11,'waste_char_bulk_%_values'!$C$2:$AE$1093,4,FALSE), VLOOKUP($C41,'waste_char_bulk_%_values'!$C$2:$AE$1093,4,FALSE))*'DONNÉES '!$C80)),0)</f>
        <v>0</v>
      </c>
      <c r="G41" s="20">
        <f>IFERROR(IF($A41&gt;end_year_1,0,(IF($A41&gt;supporting_sheet!$D$11, VLOOKUP(supporting_sheet!$G$11,'waste_char_bulk_%_values'!$C$2:$AE$1093,5,FALSE), VLOOKUP($C41,'waste_char_bulk_%_values'!$C$2:$AE$1093,5,FALSE))*'DONNÉES '!$C80)),0)</f>
        <v>0</v>
      </c>
      <c r="H41" s="20">
        <f>IFERROR(IF($A41&gt;end_year_1,0,(IF($A41&gt;supporting_sheet!$D$11, VLOOKUP(supporting_sheet!$G$11,'waste_char_bulk_%_values'!$C$2:$AE$1093,6,FALSE), VLOOKUP($C41,'waste_char_bulk_%_values'!$C$2:$AE$1093,6,FALSE))*'DONNÉES '!$C80)),0)</f>
        <v>0</v>
      </c>
      <c r="I41" s="20">
        <f>IFERROR(IF($A41&gt;end_year_1,0,(IF($A41&gt;supporting_sheet!$D$11, VLOOKUP(supporting_sheet!$G$11,'waste_char_bulk_%_values'!$C$2:$AE$1093,7,FALSE), VLOOKUP($C41,'waste_char_bulk_%_values'!$C$2:$AE$1093,7,FALSE))*'DONNÉES '!$C80)),0)</f>
        <v>0</v>
      </c>
      <c r="J41" s="20">
        <f>IFERROR(IF($A41&gt;end_year_1,0,(IF($A41&gt;supporting_sheet!$D$11, VLOOKUP(supporting_sheet!$G$11,'waste_char_bulk_%_values'!$C$2:$AE$1093,8,FALSE), VLOOKUP($C41,'waste_char_bulk_%_values'!$C$2:$AE$1093,8,FALSE))*'DONNÉES '!$C80)),0)</f>
        <v>0</v>
      </c>
      <c r="K41" s="20">
        <f>IFERROR(IF($A41&gt;end_year_1,0,(IF($A41&gt;supporting_sheet!$D$11, VLOOKUP(supporting_sheet!$G$11,'waste_char_bulk_%_values'!$C$2:$AE$1093,9,FALSE), VLOOKUP($C41,'waste_char_bulk_%_values'!$C$2:$AE$1093,9,FALSE))*'DONNÉES '!$C80)),0)</f>
        <v>0</v>
      </c>
      <c r="L41" s="20">
        <f>IFERROR(IF($A41&gt;end_year_1,0,(IF($A41&gt;supporting_sheet!$D$11, VLOOKUP(supporting_sheet!$G$11,'waste_char_bulk_%_values'!$C$2:$AE$1093,10,FALSE), VLOOKUP($C41,'waste_char_bulk_%_values'!$C$2:$AE$1093,10,FALSE))*'DONNÉES '!$C80)),0)</f>
        <v>0</v>
      </c>
      <c r="M41" s="20">
        <f>IFERROR(IF($A41&gt;end_year_1,0,(IF($A41&gt;supporting_sheet!$D$11, VLOOKUP(supporting_sheet!$G$11,'waste_char_bulk_%_values'!$C$2:$AE$1093,11,FALSE), VLOOKUP($C41,'waste_char_bulk_%_values'!$C$2:$AE$1093,11,FALSE))*'DONNÉES '!$C80)),0)</f>
        <v>0</v>
      </c>
      <c r="N41" s="20">
        <f>IFERROR(IF($A41&gt;end_year_1,0,(IF($A41&gt;supporting_sheet!$D$11, VLOOKUP(supporting_sheet!$G$11,'waste_char_bulk_%_values'!$C$2:$AE$1093,12,FALSE), VLOOKUP($C41,'waste_char_bulk_%_values'!$C$2:$AE$1093,12,FALSE))*'DONNÉES '!$C80)),0)</f>
        <v>0</v>
      </c>
      <c r="O41" s="20">
        <f>IFERROR(IF($A41&gt;end_year_1,0,(IF($A41&gt;supporting_sheet!$D$11, VLOOKUP(supporting_sheet!$G$11,'waste_char_bulk_%_values'!$C$2:$AE$1093,13,FALSE), VLOOKUP($C41,'waste_char_bulk_%_values'!$C$2:$AE$1093,13,FALSE))*'DONNÉES '!$C80)),0)</f>
        <v>0</v>
      </c>
      <c r="P41" s="20">
        <f>IFERROR(IF($A41&gt;end_year_1,0,(IF($A41&gt;supporting_sheet!$D$11, VLOOKUP(supporting_sheet!$G$11,'waste_char_bulk_%_values'!$C$2:$AE$1093,14,FALSE), VLOOKUP($C41,'waste_char_bulk_%_values'!$C$2:$AE$1093,14,FALSE))*'DONNÉES '!$C80)),0)</f>
        <v>0</v>
      </c>
      <c r="Q41" s="20">
        <f>IFERROR(IF($A41&gt;end_year_1,0,(IF($A41&gt;supporting_sheet!$D$11, VLOOKUP(supporting_sheet!$G$11,'waste_char_bulk_%_values'!$C$2:$AG$1093,31,FALSE), VLOOKUP($C41,'waste_char_bulk_%_values'!$C$2:$AG$1093,31,FALSE))*'DONNÉES '!$C80)),0)</f>
        <v>0</v>
      </c>
      <c r="R41" s="37">
        <f t="shared" si="4"/>
        <v>0</v>
      </c>
    </row>
    <row r="42" spans="1:18" x14ac:dyDescent="0.25">
      <c r="A42" s="1">
        <f>'DONNÉES '!B81</f>
        <v>40</v>
      </c>
      <c r="B42" s="1" t="str">
        <f t="shared" si="1"/>
        <v>AB</v>
      </c>
      <c r="C42" s="1" t="str">
        <f t="shared" si="3"/>
        <v>40ABDefault</v>
      </c>
      <c r="D42" s="20">
        <f>IFERROR(IF($A42&gt;end_year_1,0,(IF($A42&gt;supporting_sheet!$D$11, VLOOKUP(supporting_sheet!$G$11,'waste_char_bulk_%_values'!$C$2:$AE$1093,2,FALSE), VLOOKUP($C42,'waste_char_bulk_%_values'!$C$2:$AE$1093,2,FALSE))*'DONNÉES '!$C81)),0)</f>
        <v>0</v>
      </c>
      <c r="E42" s="20">
        <f>IFERROR(IF($A42&gt;end_year_1,0,(IF($A42&gt;supporting_sheet!$D$11, VLOOKUP(supporting_sheet!$G$11,'waste_char_bulk_%_values'!$C$2:$AE$1093,3,FALSE), VLOOKUP($C42,'waste_char_bulk_%_values'!$C$2:$AE$1093,3,FALSE))*'DONNÉES '!$C81)),0)</f>
        <v>0</v>
      </c>
      <c r="F42" s="20">
        <f>IFERROR(IF($A42&gt;end_year_1,0,(IF($A42&gt;supporting_sheet!$D$11, VLOOKUP(supporting_sheet!$G$11,'waste_char_bulk_%_values'!$C$2:$AE$1093,4,FALSE), VLOOKUP($C42,'waste_char_bulk_%_values'!$C$2:$AE$1093,4,FALSE))*'DONNÉES '!$C81)),0)</f>
        <v>0</v>
      </c>
      <c r="G42" s="20">
        <f>IFERROR(IF($A42&gt;end_year_1,0,(IF($A42&gt;supporting_sheet!$D$11, VLOOKUP(supporting_sheet!$G$11,'waste_char_bulk_%_values'!$C$2:$AE$1093,5,FALSE), VLOOKUP($C42,'waste_char_bulk_%_values'!$C$2:$AE$1093,5,FALSE))*'DONNÉES '!$C81)),0)</f>
        <v>0</v>
      </c>
      <c r="H42" s="20">
        <f>IFERROR(IF($A42&gt;end_year_1,0,(IF($A42&gt;supporting_sheet!$D$11, VLOOKUP(supporting_sheet!$G$11,'waste_char_bulk_%_values'!$C$2:$AE$1093,6,FALSE), VLOOKUP($C42,'waste_char_bulk_%_values'!$C$2:$AE$1093,6,FALSE))*'DONNÉES '!$C81)),0)</f>
        <v>0</v>
      </c>
      <c r="I42" s="20">
        <f>IFERROR(IF($A42&gt;end_year_1,0,(IF($A42&gt;supporting_sheet!$D$11, VLOOKUP(supporting_sheet!$G$11,'waste_char_bulk_%_values'!$C$2:$AE$1093,7,FALSE), VLOOKUP($C42,'waste_char_bulk_%_values'!$C$2:$AE$1093,7,FALSE))*'DONNÉES '!$C81)),0)</f>
        <v>0</v>
      </c>
      <c r="J42" s="20">
        <f>IFERROR(IF($A42&gt;end_year_1,0,(IF($A42&gt;supporting_sheet!$D$11, VLOOKUP(supporting_sheet!$G$11,'waste_char_bulk_%_values'!$C$2:$AE$1093,8,FALSE), VLOOKUP($C42,'waste_char_bulk_%_values'!$C$2:$AE$1093,8,FALSE))*'DONNÉES '!$C81)),0)</f>
        <v>0</v>
      </c>
      <c r="K42" s="20">
        <f>IFERROR(IF($A42&gt;end_year_1,0,(IF($A42&gt;supporting_sheet!$D$11, VLOOKUP(supporting_sheet!$G$11,'waste_char_bulk_%_values'!$C$2:$AE$1093,9,FALSE), VLOOKUP($C42,'waste_char_bulk_%_values'!$C$2:$AE$1093,9,FALSE))*'DONNÉES '!$C81)),0)</f>
        <v>0</v>
      </c>
      <c r="L42" s="20">
        <f>IFERROR(IF($A42&gt;end_year_1,0,(IF($A42&gt;supporting_sheet!$D$11, VLOOKUP(supporting_sheet!$G$11,'waste_char_bulk_%_values'!$C$2:$AE$1093,10,FALSE), VLOOKUP($C42,'waste_char_bulk_%_values'!$C$2:$AE$1093,10,FALSE))*'DONNÉES '!$C81)),0)</f>
        <v>0</v>
      </c>
      <c r="M42" s="20">
        <f>IFERROR(IF($A42&gt;end_year_1,0,(IF($A42&gt;supporting_sheet!$D$11, VLOOKUP(supporting_sheet!$G$11,'waste_char_bulk_%_values'!$C$2:$AE$1093,11,FALSE), VLOOKUP($C42,'waste_char_bulk_%_values'!$C$2:$AE$1093,11,FALSE))*'DONNÉES '!$C81)),0)</f>
        <v>0</v>
      </c>
      <c r="N42" s="20">
        <f>IFERROR(IF($A42&gt;end_year_1,0,(IF($A42&gt;supporting_sheet!$D$11, VLOOKUP(supporting_sheet!$G$11,'waste_char_bulk_%_values'!$C$2:$AE$1093,12,FALSE), VLOOKUP($C42,'waste_char_bulk_%_values'!$C$2:$AE$1093,12,FALSE))*'DONNÉES '!$C81)),0)</f>
        <v>0</v>
      </c>
      <c r="O42" s="20">
        <f>IFERROR(IF($A42&gt;end_year_1,0,(IF($A42&gt;supporting_sheet!$D$11, VLOOKUP(supporting_sheet!$G$11,'waste_char_bulk_%_values'!$C$2:$AE$1093,13,FALSE), VLOOKUP($C42,'waste_char_bulk_%_values'!$C$2:$AE$1093,13,FALSE))*'DONNÉES '!$C81)),0)</f>
        <v>0</v>
      </c>
      <c r="P42" s="20">
        <f>IFERROR(IF($A42&gt;end_year_1,0,(IF($A42&gt;supporting_sheet!$D$11, VLOOKUP(supporting_sheet!$G$11,'waste_char_bulk_%_values'!$C$2:$AE$1093,14,FALSE), VLOOKUP($C42,'waste_char_bulk_%_values'!$C$2:$AE$1093,14,FALSE))*'DONNÉES '!$C81)),0)</f>
        <v>0</v>
      </c>
      <c r="Q42" s="20">
        <f>IFERROR(IF($A42&gt;end_year_1,0,(IF($A42&gt;supporting_sheet!$D$11, VLOOKUP(supporting_sheet!$G$11,'waste_char_bulk_%_values'!$C$2:$AG$1093,31,FALSE), VLOOKUP($C42,'waste_char_bulk_%_values'!$C$2:$AG$1093,31,FALSE))*'DONNÉES '!$C81)),0)</f>
        <v>0</v>
      </c>
      <c r="R42" s="37">
        <f t="shared" si="4"/>
        <v>0</v>
      </c>
    </row>
    <row r="43" spans="1:18" x14ac:dyDescent="0.25">
      <c r="A43" s="1">
        <f>'DONNÉES '!B82</f>
        <v>41</v>
      </c>
      <c r="B43" s="1" t="str">
        <f t="shared" si="1"/>
        <v>AB</v>
      </c>
      <c r="C43" s="1" t="str">
        <f t="shared" si="3"/>
        <v>41ABDefault</v>
      </c>
      <c r="D43" s="20">
        <f>IFERROR(IF($A43&gt;end_year_1,0,(IF($A43&gt;supporting_sheet!$D$11, VLOOKUP(supporting_sheet!$G$11,'waste_char_bulk_%_values'!$C$2:$AE$1093,2,FALSE), VLOOKUP($C43,'waste_char_bulk_%_values'!$C$2:$AE$1093,2,FALSE))*'DONNÉES '!$C82)),0)</f>
        <v>0</v>
      </c>
      <c r="E43" s="20">
        <f>IFERROR(IF($A43&gt;end_year_1,0,(IF($A43&gt;supporting_sheet!$D$11, VLOOKUP(supporting_sheet!$G$11,'waste_char_bulk_%_values'!$C$2:$AE$1093,3,FALSE), VLOOKUP($C43,'waste_char_bulk_%_values'!$C$2:$AE$1093,3,FALSE))*'DONNÉES '!$C82)),0)</f>
        <v>0</v>
      </c>
      <c r="F43" s="20">
        <f>IFERROR(IF($A43&gt;end_year_1,0,(IF($A43&gt;supporting_sheet!$D$11, VLOOKUP(supporting_sheet!$G$11,'waste_char_bulk_%_values'!$C$2:$AE$1093,4,FALSE), VLOOKUP($C43,'waste_char_bulk_%_values'!$C$2:$AE$1093,4,FALSE))*'DONNÉES '!$C82)),0)</f>
        <v>0</v>
      </c>
      <c r="G43" s="20">
        <f>IFERROR(IF($A43&gt;end_year_1,0,(IF($A43&gt;supporting_sheet!$D$11, VLOOKUP(supporting_sheet!$G$11,'waste_char_bulk_%_values'!$C$2:$AE$1093,5,FALSE), VLOOKUP($C43,'waste_char_bulk_%_values'!$C$2:$AE$1093,5,FALSE))*'DONNÉES '!$C82)),0)</f>
        <v>0</v>
      </c>
      <c r="H43" s="20">
        <f>IFERROR(IF($A43&gt;end_year_1,0,(IF($A43&gt;supporting_sheet!$D$11, VLOOKUP(supporting_sheet!$G$11,'waste_char_bulk_%_values'!$C$2:$AE$1093,6,FALSE), VLOOKUP($C43,'waste_char_bulk_%_values'!$C$2:$AE$1093,6,FALSE))*'DONNÉES '!$C82)),0)</f>
        <v>0</v>
      </c>
      <c r="I43" s="20">
        <f>IFERROR(IF($A43&gt;end_year_1,0,(IF($A43&gt;supporting_sheet!$D$11, VLOOKUP(supporting_sheet!$G$11,'waste_char_bulk_%_values'!$C$2:$AE$1093,7,FALSE), VLOOKUP($C43,'waste_char_bulk_%_values'!$C$2:$AE$1093,7,FALSE))*'DONNÉES '!$C82)),0)</f>
        <v>0</v>
      </c>
      <c r="J43" s="20">
        <f>IFERROR(IF($A43&gt;end_year_1,0,(IF($A43&gt;supporting_sheet!$D$11, VLOOKUP(supporting_sheet!$G$11,'waste_char_bulk_%_values'!$C$2:$AE$1093,8,FALSE), VLOOKUP($C43,'waste_char_bulk_%_values'!$C$2:$AE$1093,8,FALSE))*'DONNÉES '!$C82)),0)</f>
        <v>0</v>
      </c>
      <c r="K43" s="20">
        <f>IFERROR(IF($A43&gt;end_year_1,0,(IF($A43&gt;supporting_sheet!$D$11, VLOOKUP(supporting_sheet!$G$11,'waste_char_bulk_%_values'!$C$2:$AE$1093,9,FALSE), VLOOKUP($C43,'waste_char_bulk_%_values'!$C$2:$AE$1093,9,FALSE))*'DONNÉES '!$C82)),0)</f>
        <v>0</v>
      </c>
      <c r="L43" s="20">
        <f>IFERROR(IF($A43&gt;end_year_1,0,(IF($A43&gt;supporting_sheet!$D$11, VLOOKUP(supporting_sheet!$G$11,'waste_char_bulk_%_values'!$C$2:$AE$1093,10,FALSE), VLOOKUP($C43,'waste_char_bulk_%_values'!$C$2:$AE$1093,10,FALSE))*'DONNÉES '!$C82)),0)</f>
        <v>0</v>
      </c>
      <c r="M43" s="20">
        <f>IFERROR(IF($A43&gt;end_year_1,0,(IF($A43&gt;supporting_sheet!$D$11, VLOOKUP(supporting_sheet!$G$11,'waste_char_bulk_%_values'!$C$2:$AE$1093,11,FALSE), VLOOKUP($C43,'waste_char_bulk_%_values'!$C$2:$AE$1093,11,FALSE))*'DONNÉES '!$C82)),0)</f>
        <v>0</v>
      </c>
      <c r="N43" s="20">
        <f>IFERROR(IF($A43&gt;end_year_1,0,(IF($A43&gt;supporting_sheet!$D$11, VLOOKUP(supporting_sheet!$G$11,'waste_char_bulk_%_values'!$C$2:$AE$1093,12,FALSE), VLOOKUP($C43,'waste_char_bulk_%_values'!$C$2:$AE$1093,12,FALSE))*'DONNÉES '!$C82)),0)</f>
        <v>0</v>
      </c>
      <c r="O43" s="20">
        <f>IFERROR(IF($A43&gt;end_year_1,0,(IF($A43&gt;supporting_sheet!$D$11, VLOOKUP(supporting_sheet!$G$11,'waste_char_bulk_%_values'!$C$2:$AE$1093,13,FALSE), VLOOKUP($C43,'waste_char_bulk_%_values'!$C$2:$AE$1093,13,FALSE))*'DONNÉES '!$C82)),0)</f>
        <v>0</v>
      </c>
      <c r="P43" s="20">
        <f>IFERROR(IF($A43&gt;end_year_1,0,(IF($A43&gt;supporting_sheet!$D$11, VLOOKUP(supporting_sheet!$G$11,'waste_char_bulk_%_values'!$C$2:$AE$1093,14,FALSE), VLOOKUP($C43,'waste_char_bulk_%_values'!$C$2:$AE$1093,14,FALSE))*'DONNÉES '!$C82)),0)</f>
        <v>0</v>
      </c>
      <c r="Q43" s="20">
        <f>IFERROR(IF($A43&gt;end_year_1,0,(IF($A43&gt;supporting_sheet!$D$11, VLOOKUP(supporting_sheet!$G$11,'waste_char_bulk_%_values'!$C$2:$AG$1093,31,FALSE), VLOOKUP($C43,'waste_char_bulk_%_values'!$C$2:$AG$1093,31,FALSE))*'DONNÉES '!$C82)),0)</f>
        <v>0</v>
      </c>
      <c r="R43" s="37">
        <f t="shared" si="4"/>
        <v>0</v>
      </c>
    </row>
    <row r="44" spans="1:18" x14ac:dyDescent="0.25">
      <c r="A44" s="1">
        <f>'DONNÉES '!B83</f>
        <v>42</v>
      </c>
      <c r="B44" s="1" t="str">
        <f t="shared" si="1"/>
        <v>AB</v>
      </c>
      <c r="C44" s="1" t="str">
        <f t="shared" si="3"/>
        <v>42ABDefault</v>
      </c>
      <c r="D44" s="20">
        <f>IFERROR(IF($A44&gt;end_year_1,0,(IF($A44&gt;supporting_sheet!$D$11, VLOOKUP(supporting_sheet!$G$11,'waste_char_bulk_%_values'!$C$2:$AE$1093,2,FALSE), VLOOKUP($C44,'waste_char_bulk_%_values'!$C$2:$AE$1093,2,FALSE))*'DONNÉES '!$C83)),0)</f>
        <v>0</v>
      </c>
      <c r="E44" s="20">
        <f>IFERROR(IF($A44&gt;end_year_1,0,(IF($A44&gt;supporting_sheet!$D$11, VLOOKUP(supporting_sheet!$G$11,'waste_char_bulk_%_values'!$C$2:$AE$1093,3,FALSE), VLOOKUP($C44,'waste_char_bulk_%_values'!$C$2:$AE$1093,3,FALSE))*'DONNÉES '!$C83)),0)</f>
        <v>0</v>
      </c>
      <c r="F44" s="20">
        <f>IFERROR(IF($A44&gt;end_year_1,0,(IF($A44&gt;supporting_sheet!$D$11, VLOOKUP(supporting_sheet!$G$11,'waste_char_bulk_%_values'!$C$2:$AE$1093,4,FALSE), VLOOKUP($C44,'waste_char_bulk_%_values'!$C$2:$AE$1093,4,FALSE))*'DONNÉES '!$C83)),0)</f>
        <v>0</v>
      </c>
      <c r="G44" s="20">
        <f>IFERROR(IF($A44&gt;end_year_1,0,(IF($A44&gt;supporting_sheet!$D$11, VLOOKUP(supporting_sheet!$G$11,'waste_char_bulk_%_values'!$C$2:$AE$1093,5,FALSE), VLOOKUP($C44,'waste_char_bulk_%_values'!$C$2:$AE$1093,5,FALSE))*'DONNÉES '!$C83)),0)</f>
        <v>0</v>
      </c>
      <c r="H44" s="20">
        <f>IFERROR(IF($A44&gt;end_year_1,0,(IF($A44&gt;supporting_sheet!$D$11, VLOOKUP(supporting_sheet!$G$11,'waste_char_bulk_%_values'!$C$2:$AE$1093,6,FALSE), VLOOKUP($C44,'waste_char_bulk_%_values'!$C$2:$AE$1093,6,FALSE))*'DONNÉES '!$C83)),0)</f>
        <v>0</v>
      </c>
      <c r="I44" s="20">
        <f>IFERROR(IF($A44&gt;end_year_1,0,(IF($A44&gt;supporting_sheet!$D$11, VLOOKUP(supporting_sheet!$G$11,'waste_char_bulk_%_values'!$C$2:$AE$1093,7,FALSE), VLOOKUP($C44,'waste_char_bulk_%_values'!$C$2:$AE$1093,7,FALSE))*'DONNÉES '!$C83)),0)</f>
        <v>0</v>
      </c>
      <c r="J44" s="20">
        <f>IFERROR(IF($A44&gt;end_year_1,0,(IF($A44&gt;supporting_sheet!$D$11, VLOOKUP(supporting_sheet!$G$11,'waste_char_bulk_%_values'!$C$2:$AE$1093,8,FALSE), VLOOKUP($C44,'waste_char_bulk_%_values'!$C$2:$AE$1093,8,FALSE))*'DONNÉES '!$C83)),0)</f>
        <v>0</v>
      </c>
      <c r="K44" s="20">
        <f>IFERROR(IF($A44&gt;end_year_1,0,(IF($A44&gt;supporting_sheet!$D$11, VLOOKUP(supporting_sheet!$G$11,'waste_char_bulk_%_values'!$C$2:$AE$1093,9,FALSE), VLOOKUP($C44,'waste_char_bulk_%_values'!$C$2:$AE$1093,9,FALSE))*'DONNÉES '!$C83)),0)</f>
        <v>0</v>
      </c>
      <c r="L44" s="20">
        <f>IFERROR(IF($A44&gt;end_year_1,0,(IF($A44&gt;supporting_sheet!$D$11, VLOOKUP(supporting_sheet!$G$11,'waste_char_bulk_%_values'!$C$2:$AE$1093,10,FALSE), VLOOKUP($C44,'waste_char_bulk_%_values'!$C$2:$AE$1093,10,FALSE))*'DONNÉES '!$C83)),0)</f>
        <v>0</v>
      </c>
      <c r="M44" s="20">
        <f>IFERROR(IF($A44&gt;end_year_1,0,(IF($A44&gt;supporting_sheet!$D$11, VLOOKUP(supporting_sheet!$G$11,'waste_char_bulk_%_values'!$C$2:$AE$1093,11,FALSE), VLOOKUP($C44,'waste_char_bulk_%_values'!$C$2:$AE$1093,11,FALSE))*'DONNÉES '!$C83)),0)</f>
        <v>0</v>
      </c>
      <c r="N44" s="20">
        <f>IFERROR(IF($A44&gt;end_year_1,0,(IF($A44&gt;supporting_sheet!$D$11, VLOOKUP(supporting_sheet!$G$11,'waste_char_bulk_%_values'!$C$2:$AE$1093,12,FALSE), VLOOKUP($C44,'waste_char_bulk_%_values'!$C$2:$AE$1093,12,FALSE))*'DONNÉES '!$C83)),0)</f>
        <v>0</v>
      </c>
      <c r="O44" s="20">
        <f>IFERROR(IF($A44&gt;end_year_1,0,(IF($A44&gt;supporting_sheet!$D$11, VLOOKUP(supporting_sheet!$G$11,'waste_char_bulk_%_values'!$C$2:$AE$1093,13,FALSE), VLOOKUP($C44,'waste_char_bulk_%_values'!$C$2:$AE$1093,13,FALSE))*'DONNÉES '!$C83)),0)</f>
        <v>0</v>
      </c>
      <c r="P44" s="20">
        <f>IFERROR(IF($A44&gt;end_year_1,0,(IF($A44&gt;supporting_sheet!$D$11, VLOOKUP(supporting_sheet!$G$11,'waste_char_bulk_%_values'!$C$2:$AE$1093,14,FALSE), VLOOKUP($C44,'waste_char_bulk_%_values'!$C$2:$AE$1093,14,FALSE))*'DONNÉES '!$C83)),0)</f>
        <v>0</v>
      </c>
      <c r="Q44" s="20">
        <f>IFERROR(IF($A44&gt;end_year_1,0,(IF($A44&gt;supporting_sheet!$D$11, VLOOKUP(supporting_sheet!$G$11,'waste_char_bulk_%_values'!$C$2:$AG$1093,31,FALSE), VLOOKUP($C44,'waste_char_bulk_%_values'!$C$2:$AG$1093,31,FALSE))*'DONNÉES '!$C83)),0)</f>
        <v>0</v>
      </c>
      <c r="R44" s="37">
        <f t="shared" si="4"/>
        <v>0</v>
      </c>
    </row>
    <row r="45" spans="1:18" x14ac:dyDescent="0.25">
      <c r="A45" s="1">
        <f>'DONNÉES '!B84</f>
        <v>43</v>
      </c>
      <c r="B45" s="1" t="str">
        <f t="shared" si="1"/>
        <v>AB</v>
      </c>
      <c r="C45" s="1" t="str">
        <f t="shared" si="3"/>
        <v>43ABDefault</v>
      </c>
      <c r="D45" s="20">
        <f>IFERROR(IF($A45&gt;end_year_1,0,(IF($A45&gt;supporting_sheet!$D$11, VLOOKUP(supporting_sheet!$G$11,'waste_char_bulk_%_values'!$C$2:$AE$1093,2,FALSE), VLOOKUP($C45,'waste_char_bulk_%_values'!$C$2:$AE$1093,2,FALSE))*'DONNÉES '!$C84)),0)</f>
        <v>0</v>
      </c>
      <c r="E45" s="20">
        <f>IFERROR(IF($A45&gt;end_year_1,0,(IF($A45&gt;supporting_sheet!$D$11, VLOOKUP(supporting_sheet!$G$11,'waste_char_bulk_%_values'!$C$2:$AE$1093,3,FALSE), VLOOKUP($C45,'waste_char_bulk_%_values'!$C$2:$AE$1093,3,FALSE))*'DONNÉES '!$C84)),0)</f>
        <v>0</v>
      </c>
      <c r="F45" s="20">
        <f>IFERROR(IF($A45&gt;end_year_1,0,(IF($A45&gt;supporting_sheet!$D$11, VLOOKUP(supporting_sheet!$G$11,'waste_char_bulk_%_values'!$C$2:$AE$1093,4,FALSE), VLOOKUP($C45,'waste_char_bulk_%_values'!$C$2:$AE$1093,4,FALSE))*'DONNÉES '!$C84)),0)</f>
        <v>0</v>
      </c>
      <c r="G45" s="20">
        <f>IFERROR(IF($A45&gt;end_year_1,0,(IF($A45&gt;supporting_sheet!$D$11, VLOOKUP(supporting_sheet!$G$11,'waste_char_bulk_%_values'!$C$2:$AE$1093,5,FALSE), VLOOKUP($C45,'waste_char_bulk_%_values'!$C$2:$AE$1093,5,FALSE))*'DONNÉES '!$C84)),0)</f>
        <v>0</v>
      </c>
      <c r="H45" s="20">
        <f>IFERROR(IF($A45&gt;end_year_1,0,(IF($A45&gt;supporting_sheet!$D$11, VLOOKUP(supporting_sheet!$G$11,'waste_char_bulk_%_values'!$C$2:$AE$1093,6,FALSE), VLOOKUP($C45,'waste_char_bulk_%_values'!$C$2:$AE$1093,6,FALSE))*'DONNÉES '!$C84)),0)</f>
        <v>0</v>
      </c>
      <c r="I45" s="20">
        <f>IFERROR(IF($A45&gt;end_year_1,0,(IF($A45&gt;supporting_sheet!$D$11, VLOOKUP(supporting_sheet!$G$11,'waste_char_bulk_%_values'!$C$2:$AE$1093,7,FALSE), VLOOKUP($C45,'waste_char_bulk_%_values'!$C$2:$AE$1093,7,FALSE))*'DONNÉES '!$C84)),0)</f>
        <v>0</v>
      </c>
      <c r="J45" s="20">
        <f>IFERROR(IF($A45&gt;end_year_1,0,(IF($A45&gt;supporting_sheet!$D$11, VLOOKUP(supporting_sheet!$G$11,'waste_char_bulk_%_values'!$C$2:$AE$1093,8,FALSE), VLOOKUP($C45,'waste_char_bulk_%_values'!$C$2:$AE$1093,8,FALSE))*'DONNÉES '!$C84)),0)</f>
        <v>0</v>
      </c>
      <c r="K45" s="20">
        <f>IFERROR(IF($A45&gt;end_year_1,0,(IF($A45&gt;supporting_sheet!$D$11, VLOOKUP(supporting_sheet!$G$11,'waste_char_bulk_%_values'!$C$2:$AE$1093,9,FALSE), VLOOKUP($C45,'waste_char_bulk_%_values'!$C$2:$AE$1093,9,FALSE))*'DONNÉES '!$C84)),0)</f>
        <v>0</v>
      </c>
      <c r="L45" s="20">
        <f>IFERROR(IF($A45&gt;end_year_1,0,(IF($A45&gt;supporting_sheet!$D$11, VLOOKUP(supporting_sheet!$G$11,'waste_char_bulk_%_values'!$C$2:$AE$1093,10,FALSE), VLOOKUP($C45,'waste_char_bulk_%_values'!$C$2:$AE$1093,10,FALSE))*'DONNÉES '!$C84)),0)</f>
        <v>0</v>
      </c>
      <c r="M45" s="20">
        <f>IFERROR(IF($A45&gt;end_year_1,0,(IF($A45&gt;supporting_sheet!$D$11, VLOOKUP(supporting_sheet!$G$11,'waste_char_bulk_%_values'!$C$2:$AE$1093,11,FALSE), VLOOKUP($C45,'waste_char_bulk_%_values'!$C$2:$AE$1093,11,FALSE))*'DONNÉES '!$C84)),0)</f>
        <v>0</v>
      </c>
      <c r="N45" s="20">
        <f>IFERROR(IF($A45&gt;end_year_1,0,(IF($A45&gt;supporting_sheet!$D$11, VLOOKUP(supporting_sheet!$G$11,'waste_char_bulk_%_values'!$C$2:$AE$1093,12,FALSE), VLOOKUP($C45,'waste_char_bulk_%_values'!$C$2:$AE$1093,12,FALSE))*'DONNÉES '!$C84)),0)</f>
        <v>0</v>
      </c>
      <c r="O45" s="20">
        <f>IFERROR(IF($A45&gt;end_year_1,0,(IF($A45&gt;supporting_sheet!$D$11, VLOOKUP(supporting_sheet!$G$11,'waste_char_bulk_%_values'!$C$2:$AE$1093,13,FALSE), VLOOKUP($C45,'waste_char_bulk_%_values'!$C$2:$AE$1093,13,FALSE))*'DONNÉES '!$C84)),0)</f>
        <v>0</v>
      </c>
      <c r="P45" s="20">
        <f>IFERROR(IF($A45&gt;end_year_1,0,(IF($A45&gt;supporting_sheet!$D$11, VLOOKUP(supporting_sheet!$G$11,'waste_char_bulk_%_values'!$C$2:$AE$1093,14,FALSE), VLOOKUP($C45,'waste_char_bulk_%_values'!$C$2:$AE$1093,14,FALSE))*'DONNÉES '!$C84)),0)</f>
        <v>0</v>
      </c>
      <c r="Q45" s="20">
        <f>IFERROR(IF($A45&gt;end_year_1,0,(IF($A45&gt;supporting_sheet!$D$11, VLOOKUP(supporting_sheet!$G$11,'waste_char_bulk_%_values'!$C$2:$AG$1093,31,FALSE), VLOOKUP($C45,'waste_char_bulk_%_values'!$C$2:$AG$1093,31,FALSE))*'DONNÉES '!$C84)),0)</f>
        <v>0</v>
      </c>
      <c r="R45" s="37">
        <f t="shared" si="4"/>
        <v>0</v>
      </c>
    </row>
    <row r="46" spans="1:18" x14ac:dyDescent="0.25">
      <c r="A46" s="1">
        <f>'DONNÉES '!B85</f>
        <v>44</v>
      </c>
      <c r="B46" s="1" t="str">
        <f t="shared" si="1"/>
        <v>AB</v>
      </c>
      <c r="C46" s="1" t="str">
        <f t="shared" si="3"/>
        <v>44ABDefault</v>
      </c>
      <c r="D46" s="20">
        <f>IFERROR(IF($A46&gt;end_year_1,0,(IF($A46&gt;supporting_sheet!$D$11, VLOOKUP(supporting_sheet!$G$11,'waste_char_bulk_%_values'!$C$2:$AE$1093,2,FALSE), VLOOKUP($C46,'waste_char_bulk_%_values'!$C$2:$AE$1093,2,FALSE))*'DONNÉES '!$C85)),0)</f>
        <v>0</v>
      </c>
      <c r="E46" s="20">
        <f>IFERROR(IF($A46&gt;end_year_1,0,(IF($A46&gt;supporting_sheet!$D$11, VLOOKUP(supporting_sheet!$G$11,'waste_char_bulk_%_values'!$C$2:$AE$1093,3,FALSE), VLOOKUP($C46,'waste_char_bulk_%_values'!$C$2:$AE$1093,3,FALSE))*'DONNÉES '!$C85)),0)</f>
        <v>0</v>
      </c>
      <c r="F46" s="20">
        <f>IFERROR(IF($A46&gt;end_year_1,0,(IF($A46&gt;supporting_sheet!$D$11, VLOOKUP(supporting_sheet!$G$11,'waste_char_bulk_%_values'!$C$2:$AE$1093,4,FALSE), VLOOKUP($C46,'waste_char_bulk_%_values'!$C$2:$AE$1093,4,FALSE))*'DONNÉES '!$C85)),0)</f>
        <v>0</v>
      </c>
      <c r="G46" s="20">
        <f>IFERROR(IF($A46&gt;end_year_1,0,(IF($A46&gt;supporting_sheet!$D$11, VLOOKUP(supporting_sheet!$G$11,'waste_char_bulk_%_values'!$C$2:$AE$1093,5,FALSE), VLOOKUP($C46,'waste_char_bulk_%_values'!$C$2:$AE$1093,5,FALSE))*'DONNÉES '!$C85)),0)</f>
        <v>0</v>
      </c>
      <c r="H46" s="20">
        <f>IFERROR(IF($A46&gt;end_year_1,0,(IF($A46&gt;supporting_sheet!$D$11, VLOOKUP(supporting_sheet!$G$11,'waste_char_bulk_%_values'!$C$2:$AE$1093,6,FALSE), VLOOKUP($C46,'waste_char_bulk_%_values'!$C$2:$AE$1093,6,FALSE))*'DONNÉES '!$C85)),0)</f>
        <v>0</v>
      </c>
      <c r="I46" s="20">
        <f>IFERROR(IF($A46&gt;end_year_1,0,(IF($A46&gt;supporting_sheet!$D$11, VLOOKUP(supporting_sheet!$G$11,'waste_char_bulk_%_values'!$C$2:$AE$1093,7,FALSE), VLOOKUP($C46,'waste_char_bulk_%_values'!$C$2:$AE$1093,7,FALSE))*'DONNÉES '!$C85)),0)</f>
        <v>0</v>
      </c>
      <c r="J46" s="20">
        <f>IFERROR(IF($A46&gt;end_year_1,0,(IF($A46&gt;supporting_sheet!$D$11, VLOOKUP(supporting_sheet!$G$11,'waste_char_bulk_%_values'!$C$2:$AE$1093,8,FALSE), VLOOKUP($C46,'waste_char_bulk_%_values'!$C$2:$AE$1093,8,FALSE))*'DONNÉES '!$C85)),0)</f>
        <v>0</v>
      </c>
      <c r="K46" s="20">
        <f>IFERROR(IF($A46&gt;end_year_1,0,(IF($A46&gt;supporting_sheet!$D$11, VLOOKUP(supporting_sheet!$G$11,'waste_char_bulk_%_values'!$C$2:$AE$1093,9,FALSE), VLOOKUP($C46,'waste_char_bulk_%_values'!$C$2:$AE$1093,9,FALSE))*'DONNÉES '!$C85)),0)</f>
        <v>0</v>
      </c>
      <c r="L46" s="20">
        <f>IFERROR(IF($A46&gt;end_year_1,0,(IF($A46&gt;supporting_sheet!$D$11, VLOOKUP(supporting_sheet!$G$11,'waste_char_bulk_%_values'!$C$2:$AE$1093,10,FALSE), VLOOKUP($C46,'waste_char_bulk_%_values'!$C$2:$AE$1093,10,FALSE))*'DONNÉES '!$C85)),0)</f>
        <v>0</v>
      </c>
      <c r="M46" s="20">
        <f>IFERROR(IF($A46&gt;end_year_1,0,(IF($A46&gt;supporting_sheet!$D$11, VLOOKUP(supporting_sheet!$G$11,'waste_char_bulk_%_values'!$C$2:$AE$1093,11,FALSE), VLOOKUP($C46,'waste_char_bulk_%_values'!$C$2:$AE$1093,11,FALSE))*'DONNÉES '!$C85)),0)</f>
        <v>0</v>
      </c>
      <c r="N46" s="20">
        <f>IFERROR(IF($A46&gt;end_year_1,0,(IF($A46&gt;supporting_sheet!$D$11, VLOOKUP(supporting_sheet!$G$11,'waste_char_bulk_%_values'!$C$2:$AE$1093,12,FALSE), VLOOKUP($C46,'waste_char_bulk_%_values'!$C$2:$AE$1093,12,FALSE))*'DONNÉES '!$C85)),0)</f>
        <v>0</v>
      </c>
      <c r="O46" s="20">
        <f>IFERROR(IF($A46&gt;end_year_1,0,(IF($A46&gt;supporting_sheet!$D$11, VLOOKUP(supporting_sheet!$G$11,'waste_char_bulk_%_values'!$C$2:$AE$1093,13,FALSE), VLOOKUP($C46,'waste_char_bulk_%_values'!$C$2:$AE$1093,13,FALSE))*'DONNÉES '!$C85)),0)</f>
        <v>0</v>
      </c>
      <c r="P46" s="20">
        <f>IFERROR(IF($A46&gt;end_year_1,0,(IF($A46&gt;supporting_sheet!$D$11, VLOOKUP(supporting_sheet!$G$11,'waste_char_bulk_%_values'!$C$2:$AE$1093,14,FALSE), VLOOKUP($C46,'waste_char_bulk_%_values'!$C$2:$AE$1093,14,FALSE))*'DONNÉES '!$C85)),0)</f>
        <v>0</v>
      </c>
      <c r="Q46" s="20">
        <f>IFERROR(IF($A46&gt;end_year_1,0,(IF($A46&gt;supporting_sheet!$D$11, VLOOKUP(supporting_sheet!$G$11,'waste_char_bulk_%_values'!$C$2:$AG$1093,31,FALSE), VLOOKUP($C46,'waste_char_bulk_%_values'!$C$2:$AG$1093,31,FALSE))*'DONNÉES '!$C85)),0)</f>
        <v>0</v>
      </c>
      <c r="R46" s="37">
        <f t="shared" si="4"/>
        <v>0</v>
      </c>
    </row>
    <row r="47" spans="1:18" x14ac:dyDescent="0.25">
      <c r="A47" s="1">
        <f>'DONNÉES '!B86</f>
        <v>45</v>
      </c>
      <c r="B47" s="1" t="str">
        <f t="shared" si="1"/>
        <v>AB</v>
      </c>
      <c r="C47" s="1" t="str">
        <f t="shared" si="3"/>
        <v>45ABDefault</v>
      </c>
      <c r="D47" s="20">
        <f>IFERROR(IF($A47&gt;end_year_1,0,(IF($A47&gt;supporting_sheet!$D$11, VLOOKUP(supporting_sheet!$G$11,'waste_char_bulk_%_values'!$C$2:$AE$1093,2,FALSE), VLOOKUP($C47,'waste_char_bulk_%_values'!$C$2:$AE$1093,2,FALSE))*'DONNÉES '!$C86)),0)</f>
        <v>0</v>
      </c>
      <c r="E47" s="20">
        <f>IFERROR(IF($A47&gt;end_year_1,0,(IF($A47&gt;supporting_sheet!$D$11, VLOOKUP(supporting_sheet!$G$11,'waste_char_bulk_%_values'!$C$2:$AE$1093,3,FALSE), VLOOKUP($C47,'waste_char_bulk_%_values'!$C$2:$AE$1093,3,FALSE))*'DONNÉES '!$C86)),0)</f>
        <v>0</v>
      </c>
      <c r="F47" s="20">
        <f>IFERROR(IF($A47&gt;end_year_1,0,(IF($A47&gt;supporting_sheet!$D$11, VLOOKUP(supporting_sheet!$G$11,'waste_char_bulk_%_values'!$C$2:$AE$1093,4,FALSE), VLOOKUP($C47,'waste_char_bulk_%_values'!$C$2:$AE$1093,4,FALSE))*'DONNÉES '!$C86)),0)</f>
        <v>0</v>
      </c>
      <c r="G47" s="20">
        <f>IFERROR(IF($A47&gt;end_year_1,0,(IF($A47&gt;supporting_sheet!$D$11, VLOOKUP(supporting_sheet!$G$11,'waste_char_bulk_%_values'!$C$2:$AE$1093,5,FALSE), VLOOKUP($C47,'waste_char_bulk_%_values'!$C$2:$AE$1093,5,FALSE))*'DONNÉES '!$C86)),0)</f>
        <v>0</v>
      </c>
      <c r="H47" s="20">
        <f>IFERROR(IF($A47&gt;end_year_1,0,(IF($A47&gt;supporting_sheet!$D$11, VLOOKUP(supporting_sheet!$G$11,'waste_char_bulk_%_values'!$C$2:$AE$1093,6,FALSE), VLOOKUP($C47,'waste_char_bulk_%_values'!$C$2:$AE$1093,6,FALSE))*'DONNÉES '!$C86)),0)</f>
        <v>0</v>
      </c>
      <c r="I47" s="20">
        <f>IFERROR(IF($A47&gt;end_year_1,0,(IF($A47&gt;supporting_sheet!$D$11, VLOOKUP(supporting_sheet!$G$11,'waste_char_bulk_%_values'!$C$2:$AE$1093,7,FALSE), VLOOKUP($C47,'waste_char_bulk_%_values'!$C$2:$AE$1093,7,FALSE))*'DONNÉES '!$C86)),0)</f>
        <v>0</v>
      </c>
      <c r="J47" s="20">
        <f>IFERROR(IF($A47&gt;end_year_1,0,(IF($A47&gt;supporting_sheet!$D$11, VLOOKUP(supporting_sheet!$G$11,'waste_char_bulk_%_values'!$C$2:$AE$1093,8,FALSE), VLOOKUP($C47,'waste_char_bulk_%_values'!$C$2:$AE$1093,8,FALSE))*'DONNÉES '!$C86)),0)</f>
        <v>0</v>
      </c>
      <c r="K47" s="20">
        <f>IFERROR(IF($A47&gt;end_year_1,0,(IF($A47&gt;supporting_sheet!$D$11, VLOOKUP(supporting_sheet!$G$11,'waste_char_bulk_%_values'!$C$2:$AE$1093,9,FALSE), VLOOKUP($C47,'waste_char_bulk_%_values'!$C$2:$AE$1093,9,FALSE))*'DONNÉES '!$C86)),0)</f>
        <v>0</v>
      </c>
      <c r="L47" s="20">
        <f>IFERROR(IF($A47&gt;end_year_1,0,(IF($A47&gt;supporting_sheet!$D$11, VLOOKUP(supporting_sheet!$G$11,'waste_char_bulk_%_values'!$C$2:$AE$1093,10,FALSE), VLOOKUP($C47,'waste_char_bulk_%_values'!$C$2:$AE$1093,10,FALSE))*'DONNÉES '!$C86)),0)</f>
        <v>0</v>
      </c>
      <c r="M47" s="20">
        <f>IFERROR(IF($A47&gt;end_year_1,0,(IF($A47&gt;supporting_sheet!$D$11, VLOOKUP(supporting_sheet!$G$11,'waste_char_bulk_%_values'!$C$2:$AE$1093,11,FALSE), VLOOKUP($C47,'waste_char_bulk_%_values'!$C$2:$AE$1093,11,FALSE))*'DONNÉES '!$C86)),0)</f>
        <v>0</v>
      </c>
      <c r="N47" s="20">
        <f>IFERROR(IF($A47&gt;end_year_1,0,(IF($A47&gt;supporting_sheet!$D$11, VLOOKUP(supporting_sheet!$G$11,'waste_char_bulk_%_values'!$C$2:$AE$1093,12,FALSE), VLOOKUP($C47,'waste_char_bulk_%_values'!$C$2:$AE$1093,12,FALSE))*'DONNÉES '!$C86)),0)</f>
        <v>0</v>
      </c>
      <c r="O47" s="20">
        <f>IFERROR(IF($A47&gt;end_year_1,0,(IF($A47&gt;supporting_sheet!$D$11, VLOOKUP(supporting_sheet!$G$11,'waste_char_bulk_%_values'!$C$2:$AE$1093,13,FALSE), VLOOKUP($C47,'waste_char_bulk_%_values'!$C$2:$AE$1093,13,FALSE))*'DONNÉES '!$C86)),0)</f>
        <v>0</v>
      </c>
      <c r="P47" s="20">
        <f>IFERROR(IF($A47&gt;end_year_1,0,(IF($A47&gt;supporting_sheet!$D$11, VLOOKUP(supporting_sheet!$G$11,'waste_char_bulk_%_values'!$C$2:$AE$1093,14,FALSE), VLOOKUP($C47,'waste_char_bulk_%_values'!$C$2:$AE$1093,14,FALSE))*'DONNÉES '!$C86)),0)</f>
        <v>0</v>
      </c>
      <c r="Q47" s="20">
        <f>IFERROR(IF($A47&gt;end_year_1,0,(IF($A47&gt;supporting_sheet!$D$11, VLOOKUP(supporting_sheet!$G$11,'waste_char_bulk_%_values'!$C$2:$AG$1093,31,FALSE), VLOOKUP($C47,'waste_char_bulk_%_values'!$C$2:$AG$1093,31,FALSE))*'DONNÉES '!$C86)),0)</f>
        <v>0</v>
      </c>
      <c r="R47" s="37">
        <f t="shared" si="4"/>
        <v>0</v>
      </c>
    </row>
    <row r="48" spans="1:18" x14ac:dyDescent="0.25">
      <c r="A48" s="1">
        <f>'DONNÉES '!B87</f>
        <v>46</v>
      </c>
      <c r="B48" s="1" t="str">
        <f t="shared" si="1"/>
        <v>AB</v>
      </c>
      <c r="C48" s="1" t="str">
        <f t="shared" si="3"/>
        <v>46ABDefault</v>
      </c>
      <c r="D48" s="20">
        <f>IFERROR(IF($A48&gt;end_year_1,0,(IF($A48&gt;supporting_sheet!$D$11, VLOOKUP(supporting_sheet!$G$11,'waste_char_bulk_%_values'!$C$2:$AE$1093,2,FALSE), VLOOKUP($C48,'waste_char_bulk_%_values'!$C$2:$AE$1093,2,FALSE))*'DONNÉES '!$C87)),0)</f>
        <v>0</v>
      </c>
      <c r="E48" s="20">
        <f>IFERROR(IF($A48&gt;end_year_1,0,(IF($A48&gt;supporting_sheet!$D$11, VLOOKUP(supporting_sheet!$G$11,'waste_char_bulk_%_values'!$C$2:$AE$1093,3,FALSE), VLOOKUP($C48,'waste_char_bulk_%_values'!$C$2:$AE$1093,3,FALSE))*'DONNÉES '!$C87)),0)</f>
        <v>0</v>
      </c>
      <c r="F48" s="20">
        <f>IFERROR(IF($A48&gt;end_year_1,0,(IF($A48&gt;supporting_sheet!$D$11, VLOOKUP(supporting_sheet!$G$11,'waste_char_bulk_%_values'!$C$2:$AE$1093,4,FALSE), VLOOKUP($C48,'waste_char_bulk_%_values'!$C$2:$AE$1093,4,FALSE))*'DONNÉES '!$C87)),0)</f>
        <v>0</v>
      </c>
      <c r="G48" s="20">
        <f>IFERROR(IF($A48&gt;end_year_1,0,(IF($A48&gt;supporting_sheet!$D$11, VLOOKUP(supporting_sheet!$G$11,'waste_char_bulk_%_values'!$C$2:$AE$1093,5,FALSE), VLOOKUP($C48,'waste_char_bulk_%_values'!$C$2:$AE$1093,5,FALSE))*'DONNÉES '!$C87)),0)</f>
        <v>0</v>
      </c>
      <c r="H48" s="20">
        <f>IFERROR(IF($A48&gt;end_year_1,0,(IF($A48&gt;supporting_sheet!$D$11, VLOOKUP(supporting_sheet!$G$11,'waste_char_bulk_%_values'!$C$2:$AE$1093,6,FALSE), VLOOKUP($C48,'waste_char_bulk_%_values'!$C$2:$AE$1093,6,FALSE))*'DONNÉES '!$C87)),0)</f>
        <v>0</v>
      </c>
      <c r="I48" s="20">
        <f>IFERROR(IF($A48&gt;end_year_1,0,(IF($A48&gt;supporting_sheet!$D$11, VLOOKUP(supporting_sheet!$G$11,'waste_char_bulk_%_values'!$C$2:$AE$1093,7,FALSE), VLOOKUP($C48,'waste_char_bulk_%_values'!$C$2:$AE$1093,7,FALSE))*'DONNÉES '!$C87)),0)</f>
        <v>0</v>
      </c>
      <c r="J48" s="20">
        <f>IFERROR(IF($A48&gt;end_year_1,0,(IF($A48&gt;supporting_sheet!$D$11, VLOOKUP(supporting_sheet!$G$11,'waste_char_bulk_%_values'!$C$2:$AE$1093,8,FALSE), VLOOKUP($C48,'waste_char_bulk_%_values'!$C$2:$AE$1093,8,FALSE))*'DONNÉES '!$C87)),0)</f>
        <v>0</v>
      </c>
      <c r="K48" s="20">
        <f>IFERROR(IF($A48&gt;end_year_1,0,(IF($A48&gt;supporting_sheet!$D$11, VLOOKUP(supporting_sheet!$G$11,'waste_char_bulk_%_values'!$C$2:$AE$1093,9,FALSE), VLOOKUP($C48,'waste_char_bulk_%_values'!$C$2:$AE$1093,9,FALSE))*'DONNÉES '!$C87)),0)</f>
        <v>0</v>
      </c>
      <c r="L48" s="20">
        <f>IFERROR(IF($A48&gt;end_year_1,0,(IF($A48&gt;supporting_sheet!$D$11, VLOOKUP(supporting_sheet!$G$11,'waste_char_bulk_%_values'!$C$2:$AE$1093,10,FALSE), VLOOKUP($C48,'waste_char_bulk_%_values'!$C$2:$AE$1093,10,FALSE))*'DONNÉES '!$C87)),0)</f>
        <v>0</v>
      </c>
      <c r="M48" s="20">
        <f>IFERROR(IF($A48&gt;end_year_1,0,(IF($A48&gt;supporting_sheet!$D$11, VLOOKUP(supporting_sheet!$G$11,'waste_char_bulk_%_values'!$C$2:$AE$1093,11,FALSE), VLOOKUP($C48,'waste_char_bulk_%_values'!$C$2:$AE$1093,11,FALSE))*'DONNÉES '!$C87)),0)</f>
        <v>0</v>
      </c>
      <c r="N48" s="20">
        <f>IFERROR(IF($A48&gt;end_year_1,0,(IF($A48&gt;supporting_sheet!$D$11, VLOOKUP(supporting_sheet!$G$11,'waste_char_bulk_%_values'!$C$2:$AE$1093,12,FALSE), VLOOKUP($C48,'waste_char_bulk_%_values'!$C$2:$AE$1093,12,FALSE))*'DONNÉES '!$C87)),0)</f>
        <v>0</v>
      </c>
      <c r="O48" s="20">
        <f>IFERROR(IF($A48&gt;end_year_1,0,(IF($A48&gt;supporting_sheet!$D$11, VLOOKUP(supporting_sheet!$G$11,'waste_char_bulk_%_values'!$C$2:$AE$1093,13,FALSE), VLOOKUP($C48,'waste_char_bulk_%_values'!$C$2:$AE$1093,13,FALSE))*'DONNÉES '!$C87)),0)</f>
        <v>0</v>
      </c>
      <c r="P48" s="20">
        <f>IFERROR(IF($A48&gt;end_year_1,0,(IF($A48&gt;supporting_sheet!$D$11, VLOOKUP(supporting_sheet!$G$11,'waste_char_bulk_%_values'!$C$2:$AE$1093,14,FALSE), VLOOKUP($C48,'waste_char_bulk_%_values'!$C$2:$AE$1093,14,FALSE))*'DONNÉES '!$C87)),0)</f>
        <v>0</v>
      </c>
      <c r="Q48" s="20">
        <f>IFERROR(IF($A48&gt;end_year_1,0,(IF($A48&gt;supporting_sheet!$D$11, VLOOKUP(supporting_sheet!$G$11,'waste_char_bulk_%_values'!$C$2:$AG$1093,31,FALSE), VLOOKUP($C48,'waste_char_bulk_%_values'!$C$2:$AG$1093,31,FALSE))*'DONNÉES '!$C87)),0)</f>
        <v>0</v>
      </c>
      <c r="R48" s="37">
        <f t="shared" si="4"/>
        <v>0</v>
      </c>
    </row>
    <row r="49" spans="1:18" x14ac:dyDescent="0.25">
      <c r="A49" s="1">
        <f>'DONNÉES '!B88</f>
        <v>47</v>
      </c>
      <c r="B49" s="1" t="str">
        <f t="shared" si="1"/>
        <v>AB</v>
      </c>
      <c r="C49" s="1" t="str">
        <f t="shared" si="3"/>
        <v>47ABDefault</v>
      </c>
      <c r="D49" s="20">
        <f>IFERROR(IF($A49&gt;end_year_1,0,(IF($A49&gt;supporting_sheet!$D$11, VLOOKUP(supporting_sheet!$G$11,'waste_char_bulk_%_values'!$C$2:$AE$1093,2,FALSE), VLOOKUP($C49,'waste_char_bulk_%_values'!$C$2:$AE$1093,2,FALSE))*'DONNÉES '!$C88)),0)</f>
        <v>0</v>
      </c>
      <c r="E49" s="20">
        <f>IFERROR(IF($A49&gt;end_year_1,0,(IF($A49&gt;supporting_sheet!$D$11, VLOOKUP(supporting_sheet!$G$11,'waste_char_bulk_%_values'!$C$2:$AE$1093,3,FALSE), VLOOKUP($C49,'waste_char_bulk_%_values'!$C$2:$AE$1093,3,FALSE))*'DONNÉES '!$C88)),0)</f>
        <v>0</v>
      </c>
      <c r="F49" s="20">
        <f>IFERROR(IF($A49&gt;end_year_1,0,(IF($A49&gt;supporting_sheet!$D$11, VLOOKUP(supporting_sheet!$G$11,'waste_char_bulk_%_values'!$C$2:$AE$1093,4,FALSE), VLOOKUP($C49,'waste_char_bulk_%_values'!$C$2:$AE$1093,4,FALSE))*'DONNÉES '!$C88)),0)</f>
        <v>0</v>
      </c>
      <c r="G49" s="20">
        <f>IFERROR(IF($A49&gt;end_year_1,0,(IF($A49&gt;supporting_sheet!$D$11, VLOOKUP(supporting_sheet!$G$11,'waste_char_bulk_%_values'!$C$2:$AE$1093,5,FALSE), VLOOKUP($C49,'waste_char_bulk_%_values'!$C$2:$AE$1093,5,FALSE))*'DONNÉES '!$C88)),0)</f>
        <v>0</v>
      </c>
      <c r="H49" s="20">
        <f>IFERROR(IF($A49&gt;end_year_1,0,(IF($A49&gt;supporting_sheet!$D$11, VLOOKUP(supporting_sheet!$G$11,'waste_char_bulk_%_values'!$C$2:$AE$1093,6,FALSE), VLOOKUP($C49,'waste_char_bulk_%_values'!$C$2:$AE$1093,6,FALSE))*'DONNÉES '!$C88)),0)</f>
        <v>0</v>
      </c>
      <c r="I49" s="20">
        <f>IFERROR(IF($A49&gt;end_year_1,0,(IF($A49&gt;supporting_sheet!$D$11, VLOOKUP(supporting_sheet!$G$11,'waste_char_bulk_%_values'!$C$2:$AE$1093,7,FALSE), VLOOKUP($C49,'waste_char_bulk_%_values'!$C$2:$AE$1093,7,FALSE))*'DONNÉES '!$C88)),0)</f>
        <v>0</v>
      </c>
      <c r="J49" s="20">
        <f>IFERROR(IF($A49&gt;end_year_1,0,(IF($A49&gt;supporting_sheet!$D$11, VLOOKUP(supporting_sheet!$G$11,'waste_char_bulk_%_values'!$C$2:$AE$1093,8,FALSE), VLOOKUP($C49,'waste_char_bulk_%_values'!$C$2:$AE$1093,8,FALSE))*'DONNÉES '!$C88)),0)</f>
        <v>0</v>
      </c>
      <c r="K49" s="20">
        <f>IFERROR(IF($A49&gt;end_year_1,0,(IF($A49&gt;supporting_sheet!$D$11, VLOOKUP(supporting_sheet!$G$11,'waste_char_bulk_%_values'!$C$2:$AE$1093,9,FALSE), VLOOKUP($C49,'waste_char_bulk_%_values'!$C$2:$AE$1093,9,FALSE))*'DONNÉES '!$C88)),0)</f>
        <v>0</v>
      </c>
      <c r="L49" s="20">
        <f>IFERROR(IF($A49&gt;end_year_1,0,(IF($A49&gt;supporting_sheet!$D$11, VLOOKUP(supporting_sheet!$G$11,'waste_char_bulk_%_values'!$C$2:$AE$1093,10,FALSE), VLOOKUP($C49,'waste_char_bulk_%_values'!$C$2:$AE$1093,10,FALSE))*'DONNÉES '!$C88)),0)</f>
        <v>0</v>
      </c>
      <c r="M49" s="20">
        <f>IFERROR(IF($A49&gt;end_year_1,0,(IF($A49&gt;supporting_sheet!$D$11, VLOOKUP(supporting_sheet!$G$11,'waste_char_bulk_%_values'!$C$2:$AE$1093,11,FALSE), VLOOKUP($C49,'waste_char_bulk_%_values'!$C$2:$AE$1093,11,FALSE))*'DONNÉES '!$C88)),0)</f>
        <v>0</v>
      </c>
      <c r="N49" s="20">
        <f>IFERROR(IF($A49&gt;end_year_1,0,(IF($A49&gt;supporting_sheet!$D$11, VLOOKUP(supporting_sheet!$G$11,'waste_char_bulk_%_values'!$C$2:$AE$1093,12,FALSE), VLOOKUP($C49,'waste_char_bulk_%_values'!$C$2:$AE$1093,12,FALSE))*'DONNÉES '!$C88)),0)</f>
        <v>0</v>
      </c>
      <c r="O49" s="20">
        <f>IFERROR(IF($A49&gt;end_year_1,0,(IF($A49&gt;supporting_sheet!$D$11, VLOOKUP(supporting_sheet!$G$11,'waste_char_bulk_%_values'!$C$2:$AE$1093,13,FALSE), VLOOKUP($C49,'waste_char_bulk_%_values'!$C$2:$AE$1093,13,FALSE))*'DONNÉES '!$C88)),0)</f>
        <v>0</v>
      </c>
      <c r="P49" s="20">
        <f>IFERROR(IF($A49&gt;end_year_1,0,(IF($A49&gt;supporting_sheet!$D$11, VLOOKUP(supporting_sheet!$G$11,'waste_char_bulk_%_values'!$C$2:$AE$1093,14,FALSE), VLOOKUP($C49,'waste_char_bulk_%_values'!$C$2:$AE$1093,14,FALSE))*'DONNÉES '!$C88)),0)</f>
        <v>0</v>
      </c>
      <c r="Q49" s="20">
        <f>IFERROR(IF($A49&gt;end_year_1,0,(IF($A49&gt;supporting_sheet!$D$11, VLOOKUP(supporting_sheet!$G$11,'waste_char_bulk_%_values'!$C$2:$AG$1093,31,FALSE), VLOOKUP($C49,'waste_char_bulk_%_values'!$C$2:$AG$1093,31,FALSE))*'DONNÉES '!$C88)),0)</f>
        <v>0</v>
      </c>
      <c r="R49" s="37">
        <f t="shared" si="4"/>
        <v>0</v>
      </c>
    </row>
    <row r="50" spans="1:18" x14ac:dyDescent="0.25">
      <c r="A50" s="1">
        <f>'DONNÉES '!B89</f>
        <v>48</v>
      </c>
      <c r="B50" s="1" t="str">
        <f t="shared" si="1"/>
        <v>AB</v>
      </c>
      <c r="C50" s="1" t="str">
        <f t="shared" si="3"/>
        <v>48ABDefault</v>
      </c>
      <c r="D50" s="20">
        <f>IFERROR(IF($A50&gt;end_year_1,0,(IF($A50&gt;supporting_sheet!$D$11, VLOOKUP(supporting_sheet!$G$11,'waste_char_bulk_%_values'!$C$2:$AE$1093,2,FALSE), VLOOKUP($C50,'waste_char_bulk_%_values'!$C$2:$AE$1093,2,FALSE))*'DONNÉES '!$C89)),0)</f>
        <v>0</v>
      </c>
      <c r="E50" s="20">
        <f>IFERROR(IF($A50&gt;end_year_1,0,(IF($A50&gt;supporting_sheet!$D$11, VLOOKUP(supporting_sheet!$G$11,'waste_char_bulk_%_values'!$C$2:$AE$1093,3,FALSE), VLOOKUP($C50,'waste_char_bulk_%_values'!$C$2:$AE$1093,3,FALSE))*'DONNÉES '!$C89)),0)</f>
        <v>0</v>
      </c>
      <c r="F50" s="20">
        <f>IFERROR(IF($A50&gt;end_year_1,0,(IF($A50&gt;supporting_sheet!$D$11, VLOOKUP(supporting_sheet!$G$11,'waste_char_bulk_%_values'!$C$2:$AE$1093,4,FALSE), VLOOKUP($C50,'waste_char_bulk_%_values'!$C$2:$AE$1093,4,FALSE))*'DONNÉES '!$C89)),0)</f>
        <v>0</v>
      </c>
      <c r="G50" s="20">
        <f>IFERROR(IF($A50&gt;end_year_1,0,(IF($A50&gt;supporting_sheet!$D$11, VLOOKUP(supporting_sheet!$G$11,'waste_char_bulk_%_values'!$C$2:$AE$1093,5,FALSE), VLOOKUP($C50,'waste_char_bulk_%_values'!$C$2:$AE$1093,5,FALSE))*'DONNÉES '!$C89)),0)</f>
        <v>0</v>
      </c>
      <c r="H50" s="20">
        <f>IFERROR(IF($A50&gt;end_year_1,0,(IF($A50&gt;supporting_sheet!$D$11, VLOOKUP(supporting_sheet!$G$11,'waste_char_bulk_%_values'!$C$2:$AE$1093,6,FALSE), VLOOKUP($C50,'waste_char_bulk_%_values'!$C$2:$AE$1093,6,FALSE))*'DONNÉES '!$C89)),0)</f>
        <v>0</v>
      </c>
      <c r="I50" s="20">
        <f>IFERROR(IF($A50&gt;end_year_1,0,(IF($A50&gt;supporting_sheet!$D$11, VLOOKUP(supporting_sheet!$G$11,'waste_char_bulk_%_values'!$C$2:$AE$1093,7,FALSE), VLOOKUP($C50,'waste_char_bulk_%_values'!$C$2:$AE$1093,7,FALSE))*'DONNÉES '!$C89)),0)</f>
        <v>0</v>
      </c>
      <c r="J50" s="20">
        <f>IFERROR(IF($A50&gt;end_year_1,0,(IF($A50&gt;supporting_sheet!$D$11, VLOOKUP(supporting_sheet!$G$11,'waste_char_bulk_%_values'!$C$2:$AE$1093,8,FALSE), VLOOKUP($C50,'waste_char_bulk_%_values'!$C$2:$AE$1093,8,FALSE))*'DONNÉES '!$C89)),0)</f>
        <v>0</v>
      </c>
      <c r="K50" s="20">
        <f>IFERROR(IF($A50&gt;end_year_1,0,(IF($A50&gt;supporting_sheet!$D$11, VLOOKUP(supporting_sheet!$G$11,'waste_char_bulk_%_values'!$C$2:$AE$1093,9,FALSE), VLOOKUP($C50,'waste_char_bulk_%_values'!$C$2:$AE$1093,9,FALSE))*'DONNÉES '!$C89)),0)</f>
        <v>0</v>
      </c>
      <c r="L50" s="20">
        <f>IFERROR(IF($A50&gt;end_year_1,0,(IF($A50&gt;supporting_sheet!$D$11, VLOOKUP(supporting_sheet!$G$11,'waste_char_bulk_%_values'!$C$2:$AE$1093,10,FALSE), VLOOKUP($C50,'waste_char_bulk_%_values'!$C$2:$AE$1093,10,FALSE))*'DONNÉES '!$C89)),0)</f>
        <v>0</v>
      </c>
      <c r="M50" s="20">
        <f>IFERROR(IF($A50&gt;end_year_1,0,(IF($A50&gt;supporting_sheet!$D$11, VLOOKUP(supporting_sheet!$G$11,'waste_char_bulk_%_values'!$C$2:$AE$1093,11,FALSE), VLOOKUP($C50,'waste_char_bulk_%_values'!$C$2:$AE$1093,11,FALSE))*'DONNÉES '!$C89)),0)</f>
        <v>0</v>
      </c>
      <c r="N50" s="20">
        <f>IFERROR(IF($A50&gt;end_year_1,0,(IF($A50&gt;supporting_sheet!$D$11, VLOOKUP(supporting_sheet!$G$11,'waste_char_bulk_%_values'!$C$2:$AE$1093,12,FALSE), VLOOKUP($C50,'waste_char_bulk_%_values'!$C$2:$AE$1093,12,FALSE))*'DONNÉES '!$C89)),0)</f>
        <v>0</v>
      </c>
      <c r="O50" s="20">
        <f>IFERROR(IF($A50&gt;end_year_1,0,(IF($A50&gt;supporting_sheet!$D$11, VLOOKUP(supporting_sheet!$G$11,'waste_char_bulk_%_values'!$C$2:$AE$1093,13,FALSE), VLOOKUP($C50,'waste_char_bulk_%_values'!$C$2:$AE$1093,13,FALSE))*'DONNÉES '!$C89)),0)</f>
        <v>0</v>
      </c>
      <c r="P50" s="20">
        <f>IFERROR(IF($A50&gt;end_year_1,0,(IF($A50&gt;supporting_sheet!$D$11, VLOOKUP(supporting_sheet!$G$11,'waste_char_bulk_%_values'!$C$2:$AE$1093,14,FALSE), VLOOKUP($C50,'waste_char_bulk_%_values'!$C$2:$AE$1093,14,FALSE))*'DONNÉES '!$C89)),0)</f>
        <v>0</v>
      </c>
      <c r="Q50" s="20">
        <f>IFERROR(IF($A50&gt;end_year_1,0,(IF($A50&gt;supporting_sheet!$D$11, VLOOKUP(supporting_sheet!$G$11,'waste_char_bulk_%_values'!$C$2:$AG$1093,31,FALSE), VLOOKUP($C50,'waste_char_bulk_%_values'!$C$2:$AG$1093,31,FALSE))*'DONNÉES '!$C89)),0)</f>
        <v>0</v>
      </c>
      <c r="R50" s="37">
        <f t="shared" si="4"/>
        <v>0</v>
      </c>
    </row>
    <row r="51" spans="1:18" x14ac:dyDescent="0.25">
      <c r="A51" s="1">
        <f>'DONNÉES '!B90</f>
        <v>49</v>
      </c>
      <c r="B51" s="1" t="str">
        <f t="shared" si="1"/>
        <v>AB</v>
      </c>
      <c r="C51" s="1" t="str">
        <f t="shared" si="3"/>
        <v>49ABDefault</v>
      </c>
      <c r="D51" s="20">
        <f>IFERROR(IF($A51&gt;end_year_1,0,(IF($A51&gt;supporting_sheet!$D$11, VLOOKUP(supporting_sheet!$G$11,'waste_char_bulk_%_values'!$C$2:$AE$1093,2,FALSE), VLOOKUP($C51,'waste_char_bulk_%_values'!$C$2:$AE$1093,2,FALSE))*'DONNÉES '!$C90)),0)</f>
        <v>0</v>
      </c>
      <c r="E51" s="20">
        <f>IFERROR(IF($A51&gt;end_year_1,0,(IF($A51&gt;supporting_sheet!$D$11, VLOOKUP(supporting_sheet!$G$11,'waste_char_bulk_%_values'!$C$2:$AE$1093,3,FALSE), VLOOKUP($C51,'waste_char_bulk_%_values'!$C$2:$AE$1093,3,FALSE))*'DONNÉES '!$C90)),0)</f>
        <v>0</v>
      </c>
      <c r="F51" s="20">
        <f>IFERROR(IF($A51&gt;end_year_1,0,(IF($A51&gt;supporting_sheet!$D$11, VLOOKUP(supporting_sheet!$G$11,'waste_char_bulk_%_values'!$C$2:$AE$1093,4,FALSE), VLOOKUP($C51,'waste_char_bulk_%_values'!$C$2:$AE$1093,4,FALSE))*'DONNÉES '!$C90)),0)</f>
        <v>0</v>
      </c>
      <c r="G51" s="20">
        <f>IFERROR(IF($A51&gt;end_year_1,0,(IF($A51&gt;supporting_sheet!$D$11, VLOOKUP(supporting_sheet!$G$11,'waste_char_bulk_%_values'!$C$2:$AE$1093,5,FALSE), VLOOKUP($C51,'waste_char_bulk_%_values'!$C$2:$AE$1093,5,FALSE))*'DONNÉES '!$C90)),0)</f>
        <v>0</v>
      </c>
      <c r="H51" s="20">
        <f>IFERROR(IF($A51&gt;end_year_1,0,(IF($A51&gt;supporting_sheet!$D$11, VLOOKUP(supporting_sheet!$G$11,'waste_char_bulk_%_values'!$C$2:$AE$1093,6,FALSE), VLOOKUP($C51,'waste_char_bulk_%_values'!$C$2:$AE$1093,6,FALSE))*'DONNÉES '!$C90)),0)</f>
        <v>0</v>
      </c>
      <c r="I51" s="20">
        <f>IFERROR(IF($A51&gt;end_year_1,0,(IF($A51&gt;supporting_sheet!$D$11, VLOOKUP(supporting_sheet!$G$11,'waste_char_bulk_%_values'!$C$2:$AE$1093,7,FALSE), VLOOKUP($C51,'waste_char_bulk_%_values'!$C$2:$AE$1093,7,FALSE))*'DONNÉES '!$C90)),0)</f>
        <v>0</v>
      </c>
      <c r="J51" s="20">
        <f>IFERROR(IF($A51&gt;end_year_1,0,(IF($A51&gt;supporting_sheet!$D$11, VLOOKUP(supporting_sheet!$G$11,'waste_char_bulk_%_values'!$C$2:$AE$1093,8,FALSE), VLOOKUP($C51,'waste_char_bulk_%_values'!$C$2:$AE$1093,8,FALSE))*'DONNÉES '!$C90)),0)</f>
        <v>0</v>
      </c>
      <c r="K51" s="20">
        <f>IFERROR(IF($A51&gt;end_year_1,0,(IF($A51&gt;supporting_sheet!$D$11, VLOOKUP(supporting_sheet!$G$11,'waste_char_bulk_%_values'!$C$2:$AE$1093,9,FALSE), VLOOKUP($C51,'waste_char_bulk_%_values'!$C$2:$AE$1093,9,FALSE))*'DONNÉES '!$C90)),0)</f>
        <v>0</v>
      </c>
      <c r="L51" s="20">
        <f>IFERROR(IF($A51&gt;end_year_1,0,(IF($A51&gt;supporting_sheet!$D$11, VLOOKUP(supporting_sheet!$G$11,'waste_char_bulk_%_values'!$C$2:$AE$1093,10,FALSE), VLOOKUP($C51,'waste_char_bulk_%_values'!$C$2:$AE$1093,10,FALSE))*'DONNÉES '!$C90)),0)</f>
        <v>0</v>
      </c>
      <c r="M51" s="20">
        <f>IFERROR(IF($A51&gt;end_year_1,0,(IF($A51&gt;supporting_sheet!$D$11, VLOOKUP(supporting_sheet!$G$11,'waste_char_bulk_%_values'!$C$2:$AE$1093,11,FALSE), VLOOKUP($C51,'waste_char_bulk_%_values'!$C$2:$AE$1093,11,FALSE))*'DONNÉES '!$C90)),0)</f>
        <v>0</v>
      </c>
      <c r="N51" s="20">
        <f>IFERROR(IF($A51&gt;end_year_1,0,(IF($A51&gt;supporting_sheet!$D$11, VLOOKUP(supporting_sheet!$G$11,'waste_char_bulk_%_values'!$C$2:$AE$1093,12,FALSE), VLOOKUP($C51,'waste_char_bulk_%_values'!$C$2:$AE$1093,12,FALSE))*'DONNÉES '!$C90)),0)</f>
        <v>0</v>
      </c>
      <c r="O51" s="20">
        <f>IFERROR(IF($A51&gt;end_year_1,0,(IF($A51&gt;supporting_sheet!$D$11, VLOOKUP(supporting_sheet!$G$11,'waste_char_bulk_%_values'!$C$2:$AE$1093,13,FALSE), VLOOKUP($C51,'waste_char_bulk_%_values'!$C$2:$AE$1093,13,FALSE))*'DONNÉES '!$C90)),0)</f>
        <v>0</v>
      </c>
      <c r="P51" s="20">
        <f>IFERROR(IF($A51&gt;end_year_1,0,(IF($A51&gt;supporting_sheet!$D$11, VLOOKUP(supporting_sheet!$G$11,'waste_char_bulk_%_values'!$C$2:$AE$1093,14,FALSE), VLOOKUP($C51,'waste_char_bulk_%_values'!$C$2:$AE$1093,14,FALSE))*'DONNÉES '!$C90)),0)</f>
        <v>0</v>
      </c>
      <c r="Q51" s="20">
        <f>IFERROR(IF($A51&gt;end_year_1,0,(IF($A51&gt;supporting_sheet!$D$11, VLOOKUP(supporting_sheet!$G$11,'waste_char_bulk_%_values'!$C$2:$AG$1093,31,FALSE), VLOOKUP($C51,'waste_char_bulk_%_values'!$C$2:$AG$1093,31,FALSE))*'DONNÉES '!$C90)),0)</f>
        <v>0</v>
      </c>
      <c r="R51" s="37">
        <f t="shared" si="4"/>
        <v>0</v>
      </c>
    </row>
    <row r="52" spans="1:18" x14ac:dyDescent="0.25">
      <c r="A52" s="1">
        <f>'DONNÉES '!B91</f>
        <v>50</v>
      </c>
      <c r="B52" s="1" t="str">
        <f t="shared" si="1"/>
        <v>AB</v>
      </c>
      <c r="C52" s="1" t="str">
        <f t="shared" si="3"/>
        <v>50ABDefault</v>
      </c>
      <c r="D52" s="20">
        <f>IFERROR(IF($A52&gt;end_year_1,0,(IF($A52&gt;supporting_sheet!$D$11, VLOOKUP(supporting_sheet!$G$11,'waste_char_bulk_%_values'!$C$2:$AE$1093,2,FALSE), VLOOKUP($C52,'waste_char_bulk_%_values'!$C$2:$AE$1093,2,FALSE))*'DONNÉES '!$C91)),0)</f>
        <v>0</v>
      </c>
      <c r="E52" s="20">
        <f>IFERROR(IF($A52&gt;end_year_1,0,(IF($A52&gt;supporting_sheet!$D$11, VLOOKUP(supporting_sheet!$G$11,'waste_char_bulk_%_values'!$C$2:$AE$1093,3,FALSE), VLOOKUP($C52,'waste_char_bulk_%_values'!$C$2:$AE$1093,3,FALSE))*'DONNÉES '!$C91)),0)</f>
        <v>0</v>
      </c>
      <c r="F52" s="20">
        <f>IFERROR(IF($A52&gt;end_year_1,0,(IF($A52&gt;supporting_sheet!$D$11, VLOOKUP(supporting_sheet!$G$11,'waste_char_bulk_%_values'!$C$2:$AE$1093,4,FALSE), VLOOKUP($C52,'waste_char_bulk_%_values'!$C$2:$AE$1093,4,FALSE))*'DONNÉES '!$C91)),0)</f>
        <v>0</v>
      </c>
      <c r="G52" s="20">
        <f>IFERROR(IF($A52&gt;end_year_1,0,(IF($A52&gt;supporting_sheet!$D$11, VLOOKUP(supporting_sheet!$G$11,'waste_char_bulk_%_values'!$C$2:$AE$1093,5,FALSE), VLOOKUP($C52,'waste_char_bulk_%_values'!$C$2:$AE$1093,5,FALSE))*'DONNÉES '!$C91)),0)</f>
        <v>0</v>
      </c>
      <c r="H52" s="20">
        <f>IFERROR(IF($A52&gt;end_year_1,0,(IF($A52&gt;supporting_sheet!$D$11, VLOOKUP(supporting_sheet!$G$11,'waste_char_bulk_%_values'!$C$2:$AE$1093,6,FALSE), VLOOKUP($C52,'waste_char_bulk_%_values'!$C$2:$AE$1093,6,FALSE))*'DONNÉES '!$C91)),0)</f>
        <v>0</v>
      </c>
      <c r="I52" s="20">
        <f>IFERROR(IF($A52&gt;end_year_1,0,(IF($A52&gt;supporting_sheet!$D$11, VLOOKUP(supporting_sheet!$G$11,'waste_char_bulk_%_values'!$C$2:$AE$1093,7,FALSE), VLOOKUP($C52,'waste_char_bulk_%_values'!$C$2:$AE$1093,7,FALSE))*'DONNÉES '!$C91)),0)</f>
        <v>0</v>
      </c>
      <c r="J52" s="20">
        <f>IFERROR(IF($A52&gt;end_year_1,0,(IF($A52&gt;supporting_sheet!$D$11, VLOOKUP(supporting_sheet!$G$11,'waste_char_bulk_%_values'!$C$2:$AE$1093,8,FALSE), VLOOKUP($C52,'waste_char_bulk_%_values'!$C$2:$AE$1093,8,FALSE))*'DONNÉES '!$C91)),0)</f>
        <v>0</v>
      </c>
      <c r="K52" s="20">
        <f>IFERROR(IF($A52&gt;end_year_1,0,(IF($A52&gt;supporting_sheet!$D$11, VLOOKUP(supporting_sheet!$G$11,'waste_char_bulk_%_values'!$C$2:$AE$1093,9,FALSE), VLOOKUP($C52,'waste_char_bulk_%_values'!$C$2:$AE$1093,9,FALSE))*'DONNÉES '!$C91)),0)</f>
        <v>0</v>
      </c>
      <c r="L52" s="20">
        <f>IFERROR(IF($A52&gt;end_year_1,0,(IF($A52&gt;supporting_sheet!$D$11, VLOOKUP(supporting_sheet!$G$11,'waste_char_bulk_%_values'!$C$2:$AE$1093,10,FALSE), VLOOKUP($C52,'waste_char_bulk_%_values'!$C$2:$AE$1093,10,FALSE))*'DONNÉES '!$C91)),0)</f>
        <v>0</v>
      </c>
      <c r="M52" s="20">
        <f>IFERROR(IF($A52&gt;end_year_1,0,(IF($A52&gt;supporting_sheet!$D$11, VLOOKUP(supporting_sheet!$G$11,'waste_char_bulk_%_values'!$C$2:$AE$1093,11,FALSE), VLOOKUP($C52,'waste_char_bulk_%_values'!$C$2:$AE$1093,11,FALSE))*'DONNÉES '!$C91)),0)</f>
        <v>0</v>
      </c>
      <c r="N52" s="20">
        <f>IFERROR(IF($A52&gt;end_year_1,0,(IF($A52&gt;supporting_sheet!$D$11, VLOOKUP(supporting_sheet!$G$11,'waste_char_bulk_%_values'!$C$2:$AE$1093,12,FALSE), VLOOKUP($C52,'waste_char_bulk_%_values'!$C$2:$AE$1093,12,FALSE))*'DONNÉES '!$C91)),0)</f>
        <v>0</v>
      </c>
      <c r="O52" s="20">
        <f>IFERROR(IF($A52&gt;end_year_1,0,(IF($A52&gt;supporting_sheet!$D$11, VLOOKUP(supporting_sheet!$G$11,'waste_char_bulk_%_values'!$C$2:$AE$1093,13,FALSE), VLOOKUP($C52,'waste_char_bulk_%_values'!$C$2:$AE$1093,13,FALSE))*'DONNÉES '!$C91)),0)</f>
        <v>0</v>
      </c>
      <c r="P52" s="20">
        <f>IFERROR(IF($A52&gt;end_year_1,0,(IF($A52&gt;supporting_sheet!$D$11, VLOOKUP(supporting_sheet!$G$11,'waste_char_bulk_%_values'!$C$2:$AE$1093,14,FALSE), VLOOKUP($C52,'waste_char_bulk_%_values'!$C$2:$AE$1093,14,FALSE))*'DONNÉES '!$C91)),0)</f>
        <v>0</v>
      </c>
      <c r="Q52" s="20">
        <f>IFERROR(IF($A52&gt;end_year_1,0,(IF($A52&gt;supporting_sheet!$D$11, VLOOKUP(supporting_sheet!$G$11,'waste_char_bulk_%_values'!$C$2:$AG$1093,31,FALSE), VLOOKUP($C52,'waste_char_bulk_%_values'!$C$2:$AG$1093,31,FALSE))*'DONNÉES '!$C91)),0)</f>
        <v>0</v>
      </c>
      <c r="R52" s="37">
        <f t="shared" si="4"/>
        <v>0</v>
      </c>
    </row>
    <row r="53" spans="1:18" x14ac:dyDescent="0.25">
      <c r="A53" s="1">
        <f>'DONNÉES '!B92</f>
        <v>51</v>
      </c>
      <c r="B53" s="1" t="str">
        <f t="shared" si="1"/>
        <v>AB</v>
      </c>
      <c r="C53" s="1" t="str">
        <f t="shared" si="3"/>
        <v>51ABDefault</v>
      </c>
      <c r="D53" s="20">
        <f>IFERROR(IF($A53&gt;end_year_1,0,(IF($A53&gt;supporting_sheet!$D$11, VLOOKUP(supporting_sheet!$G$11,'waste_char_bulk_%_values'!$C$2:$AE$1093,2,FALSE), VLOOKUP($C53,'waste_char_bulk_%_values'!$C$2:$AE$1093,2,FALSE))*'DONNÉES '!$C92)),0)</f>
        <v>0</v>
      </c>
      <c r="E53" s="20">
        <f>IFERROR(IF($A53&gt;end_year_1,0,(IF($A53&gt;supporting_sheet!$D$11, VLOOKUP(supporting_sheet!$G$11,'waste_char_bulk_%_values'!$C$2:$AE$1093,3,FALSE), VLOOKUP($C53,'waste_char_bulk_%_values'!$C$2:$AE$1093,3,FALSE))*'DONNÉES '!$C92)),0)</f>
        <v>0</v>
      </c>
      <c r="F53" s="20">
        <f>IFERROR(IF($A53&gt;end_year_1,0,(IF($A53&gt;supporting_sheet!$D$11, VLOOKUP(supporting_sheet!$G$11,'waste_char_bulk_%_values'!$C$2:$AE$1093,4,FALSE), VLOOKUP($C53,'waste_char_bulk_%_values'!$C$2:$AE$1093,4,FALSE))*'DONNÉES '!$C92)),0)</f>
        <v>0</v>
      </c>
      <c r="G53" s="20">
        <f>IFERROR(IF($A53&gt;end_year_1,0,(IF($A53&gt;supporting_sheet!$D$11, VLOOKUP(supporting_sheet!$G$11,'waste_char_bulk_%_values'!$C$2:$AE$1093,5,FALSE), VLOOKUP($C53,'waste_char_bulk_%_values'!$C$2:$AE$1093,5,FALSE))*'DONNÉES '!$C92)),0)</f>
        <v>0</v>
      </c>
      <c r="H53" s="20">
        <f>IFERROR(IF($A53&gt;end_year_1,0,(IF($A53&gt;supporting_sheet!$D$11, VLOOKUP(supporting_sheet!$G$11,'waste_char_bulk_%_values'!$C$2:$AE$1093,6,FALSE), VLOOKUP($C53,'waste_char_bulk_%_values'!$C$2:$AE$1093,6,FALSE))*'DONNÉES '!$C92)),0)</f>
        <v>0</v>
      </c>
      <c r="I53" s="20">
        <f>IFERROR(IF($A53&gt;end_year_1,0,(IF($A53&gt;supporting_sheet!$D$11, VLOOKUP(supporting_sheet!$G$11,'waste_char_bulk_%_values'!$C$2:$AE$1093,7,FALSE), VLOOKUP($C53,'waste_char_bulk_%_values'!$C$2:$AE$1093,7,FALSE))*'DONNÉES '!$C92)),0)</f>
        <v>0</v>
      </c>
      <c r="J53" s="20">
        <f>IFERROR(IF($A53&gt;end_year_1,0,(IF($A53&gt;supporting_sheet!$D$11, VLOOKUP(supporting_sheet!$G$11,'waste_char_bulk_%_values'!$C$2:$AE$1093,8,FALSE), VLOOKUP($C53,'waste_char_bulk_%_values'!$C$2:$AE$1093,8,FALSE))*'DONNÉES '!$C92)),0)</f>
        <v>0</v>
      </c>
      <c r="K53" s="20">
        <f>IFERROR(IF($A53&gt;end_year_1,0,(IF($A53&gt;supporting_sheet!$D$11, VLOOKUP(supporting_sheet!$G$11,'waste_char_bulk_%_values'!$C$2:$AE$1093,9,FALSE), VLOOKUP($C53,'waste_char_bulk_%_values'!$C$2:$AE$1093,9,FALSE))*'DONNÉES '!$C92)),0)</f>
        <v>0</v>
      </c>
      <c r="L53" s="20">
        <f>IFERROR(IF($A53&gt;end_year_1,0,(IF($A53&gt;supporting_sheet!$D$11, VLOOKUP(supporting_sheet!$G$11,'waste_char_bulk_%_values'!$C$2:$AE$1093,10,FALSE), VLOOKUP($C53,'waste_char_bulk_%_values'!$C$2:$AE$1093,10,FALSE))*'DONNÉES '!$C92)),0)</f>
        <v>0</v>
      </c>
      <c r="M53" s="20">
        <f>IFERROR(IF($A53&gt;end_year_1,0,(IF($A53&gt;supporting_sheet!$D$11, VLOOKUP(supporting_sheet!$G$11,'waste_char_bulk_%_values'!$C$2:$AE$1093,11,FALSE), VLOOKUP($C53,'waste_char_bulk_%_values'!$C$2:$AE$1093,11,FALSE))*'DONNÉES '!$C92)),0)</f>
        <v>0</v>
      </c>
      <c r="N53" s="20">
        <f>IFERROR(IF($A53&gt;end_year_1,0,(IF($A53&gt;supporting_sheet!$D$11, VLOOKUP(supporting_sheet!$G$11,'waste_char_bulk_%_values'!$C$2:$AE$1093,12,FALSE), VLOOKUP($C53,'waste_char_bulk_%_values'!$C$2:$AE$1093,12,FALSE))*'DONNÉES '!$C92)),0)</f>
        <v>0</v>
      </c>
      <c r="O53" s="20">
        <f>IFERROR(IF($A53&gt;end_year_1,0,(IF($A53&gt;supporting_sheet!$D$11, VLOOKUP(supporting_sheet!$G$11,'waste_char_bulk_%_values'!$C$2:$AE$1093,13,FALSE), VLOOKUP($C53,'waste_char_bulk_%_values'!$C$2:$AE$1093,13,FALSE))*'DONNÉES '!$C92)),0)</f>
        <v>0</v>
      </c>
      <c r="P53" s="20">
        <f>IFERROR(IF($A53&gt;end_year_1,0,(IF($A53&gt;supporting_sheet!$D$11, VLOOKUP(supporting_sheet!$G$11,'waste_char_bulk_%_values'!$C$2:$AE$1093,14,FALSE), VLOOKUP($C53,'waste_char_bulk_%_values'!$C$2:$AE$1093,14,FALSE))*'DONNÉES '!$C92)),0)</f>
        <v>0</v>
      </c>
      <c r="Q53" s="20">
        <f>IFERROR(IF($A53&gt;end_year_1,0,(IF($A53&gt;supporting_sheet!$D$11, VLOOKUP(supporting_sheet!$G$11,'waste_char_bulk_%_values'!$C$2:$AG$1093,31,FALSE), VLOOKUP($C53,'waste_char_bulk_%_values'!$C$2:$AG$1093,31,FALSE))*'DONNÉES '!$C92)),0)</f>
        <v>0</v>
      </c>
      <c r="R53" s="37">
        <f t="shared" si="4"/>
        <v>0</v>
      </c>
    </row>
    <row r="54" spans="1:18" x14ac:dyDescent="0.25">
      <c r="A54" s="1">
        <f>'DONNÉES '!B93</f>
        <v>52</v>
      </c>
      <c r="B54" s="1" t="str">
        <f t="shared" si="1"/>
        <v>AB</v>
      </c>
      <c r="C54" s="1" t="str">
        <f t="shared" si="3"/>
        <v>52ABDefault</v>
      </c>
      <c r="D54" s="20">
        <f>IFERROR(IF($A54&gt;end_year_1,0,(IF($A54&gt;supporting_sheet!$D$11, VLOOKUP(supporting_sheet!$G$11,'waste_char_bulk_%_values'!$C$2:$AE$1093,2,FALSE), VLOOKUP($C54,'waste_char_bulk_%_values'!$C$2:$AE$1093,2,FALSE))*'DONNÉES '!$C93)),0)</f>
        <v>0</v>
      </c>
      <c r="E54" s="20">
        <f>IFERROR(IF($A54&gt;end_year_1,0,(IF($A54&gt;supporting_sheet!$D$11, VLOOKUP(supporting_sheet!$G$11,'waste_char_bulk_%_values'!$C$2:$AE$1093,3,FALSE), VLOOKUP($C54,'waste_char_bulk_%_values'!$C$2:$AE$1093,3,FALSE))*'DONNÉES '!$C93)),0)</f>
        <v>0</v>
      </c>
      <c r="F54" s="20">
        <f>IFERROR(IF($A54&gt;end_year_1,0,(IF($A54&gt;supporting_sheet!$D$11, VLOOKUP(supporting_sheet!$G$11,'waste_char_bulk_%_values'!$C$2:$AE$1093,4,FALSE), VLOOKUP($C54,'waste_char_bulk_%_values'!$C$2:$AE$1093,4,FALSE))*'DONNÉES '!$C93)),0)</f>
        <v>0</v>
      </c>
      <c r="G54" s="20">
        <f>IFERROR(IF($A54&gt;end_year_1,0,(IF($A54&gt;supporting_sheet!$D$11, VLOOKUP(supporting_sheet!$G$11,'waste_char_bulk_%_values'!$C$2:$AE$1093,5,FALSE), VLOOKUP($C54,'waste_char_bulk_%_values'!$C$2:$AE$1093,5,FALSE))*'DONNÉES '!$C93)),0)</f>
        <v>0</v>
      </c>
      <c r="H54" s="20">
        <f>IFERROR(IF($A54&gt;end_year_1,0,(IF($A54&gt;supporting_sheet!$D$11, VLOOKUP(supporting_sheet!$G$11,'waste_char_bulk_%_values'!$C$2:$AE$1093,6,FALSE), VLOOKUP($C54,'waste_char_bulk_%_values'!$C$2:$AE$1093,6,FALSE))*'DONNÉES '!$C93)),0)</f>
        <v>0</v>
      </c>
      <c r="I54" s="20">
        <f>IFERROR(IF($A54&gt;end_year_1,0,(IF($A54&gt;supporting_sheet!$D$11, VLOOKUP(supporting_sheet!$G$11,'waste_char_bulk_%_values'!$C$2:$AE$1093,7,FALSE), VLOOKUP($C54,'waste_char_bulk_%_values'!$C$2:$AE$1093,7,FALSE))*'DONNÉES '!$C93)),0)</f>
        <v>0</v>
      </c>
      <c r="J54" s="20">
        <f>IFERROR(IF($A54&gt;end_year_1,0,(IF($A54&gt;supporting_sheet!$D$11, VLOOKUP(supporting_sheet!$G$11,'waste_char_bulk_%_values'!$C$2:$AE$1093,8,FALSE), VLOOKUP($C54,'waste_char_bulk_%_values'!$C$2:$AE$1093,8,FALSE))*'DONNÉES '!$C93)),0)</f>
        <v>0</v>
      </c>
      <c r="K54" s="20">
        <f>IFERROR(IF($A54&gt;end_year_1,0,(IF($A54&gt;supporting_sheet!$D$11, VLOOKUP(supporting_sheet!$G$11,'waste_char_bulk_%_values'!$C$2:$AE$1093,9,FALSE), VLOOKUP($C54,'waste_char_bulk_%_values'!$C$2:$AE$1093,9,FALSE))*'DONNÉES '!$C93)),0)</f>
        <v>0</v>
      </c>
      <c r="L54" s="20">
        <f>IFERROR(IF($A54&gt;end_year_1,0,(IF($A54&gt;supporting_sheet!$D$11, VLOOKUP(supporting_sheet!$G$11,'waste_char_bulk_%_values'!$C$2:$AE$1093,10,FALSE), VLOOKUP($C54,'waste_char_bulk_%_values'!$C$2:$AE$1093,10,FALSE))*'DONNÉES '!$C93)),0)</f>
        <v>0</v>
      </c>
      <c r="M54" s="20">
        <f>IFERROR(IF($A54&gt;end_year_1,0,(IF($A54&gt;supporting_sheet!$D$11, VLOOKUP(supporting_sheet!$G$11,'waste_char_bulk_%_values'!$C$2:$AE$1093,11,FALSE), VLOOKUP($C54,'waste_char_bulk_%_values'!$C$2:$AE$1093,11,FALSE))*'DONNÉES '!$C93)),0)</f>
        <v>0</v>
      </c>
      <c r="N54" s="20">
        <f>IFERROR(IF($A54&gt;end_year_1,0,(IF($A54&gt;supporting_sheet!$D$11, VLOOKUP(supporting_sheet!$G$11,'waste_char_bulk_%_values'!$C$2:$AE$1093,12,FALSE), VLOOKUP($C54,'waste_char_bulk_%_values'!$C$2:$AE$1093,12,FALSE))*'DONNÉES '!$C93)),0)</f>
        <v>0</v>
      </c>
      <c r="O54" s="20">
        <f>IFERROR(IF($A54&gt;end_year_1,0,(IF($A54&gt;supporting_sheet!$D$11, VLOOKUP(supporting_sheet!$G$11,'waste_char_bulk_%_values'!$C$2:$AE$1093,13,FALSE), VLOOKUP($C54,'waste_char_bulk_%_values'!$C$2:$AE$1093,13,FALSE))*'DONNÉES '!$C93)),0)</f>
        <v>0</v>
      </c>
      <c r="P54" s="20">
        <f>IFERROR(IF($A54&gt;end_year_1,0,(IF($A54&gt;supporting_sheet!$D$11, VLOOKUP(supporting_sheet!$G$11,'waste_char_bulk_%_values'!$C$2:$AE$1093,14,FALSE), VLOOKUP($C54,'waste_char_bulk_%_values'!$C$2:$AE$1093,14,FALSE))*'DONNÉES '!$C93)),0)</f>
        <v>0</v>
      </c>
      <c r="Q54" s="20">
        <f>IFERROR(IF($A54&gt;end_year_1,0,(IF($A54&gt;supporting_sheet!$D$11, VLOOKUP(supporting_sheet!$G$11,'waste_char_bulk_%_values'!$C$2:$AG$1093,31,FALSE), VLOOKUP($C54,'waste_char_bulk_%_values'!$C$2:$AG$1093,31,FALSE))*'DONNÉES '!$C93)),0)</f>
        <v>0</v>
      </c>
      <c r="R54" s="37">
        <f t="shared" si="4"/>
        <v>0</v>
      </c>
    </row>
    <row r="55" spans="1:18" x14ac:dyDescent="0.25">
      <c r="A55" s="1">
        <f>'DONNÉES '!B94</f>
        <v>53</v>
      </c>
      <c r="B55" s="1" t="str">
        <f t="shared" si="1"/>
        <v>AB</v>
      </c>
      <c r="C55" s="1" t="str">
        <f t="shared" si="3"/>
        <v>53ABDefault</v>
      </c>
      <c r="D55" s="20">
        <f>IFERROR(IF($A55&gt;end_year_1,0,(IF($A55&gt;supporting_sheet!$D$11, VLOOKUP(supporting_sheet!$G$11,'waste_char_bulk_%_values'!$C$2:$AE$1093,2,FALSE), VLOOKUP($C55,'waste_char_bulk_%_values'!$C$2:$AE$1093,2,FALSE))*'DONNÉES '!$C94)),0)</f>
        <v>0</v>
      </c>
      <c r="E55" s="20">
        <f>IFERROR(IF($A55&gt;end_year_1,0,(IF($A55&gt;supporting_sheet!$D$11, VLOOKUP(supporting_sheet!$G$11,'waste_char_bulk_%_values'!$C$2:$AE$1093,3,FALSE), VLOOKUP($C55,'waste_char_bulk_%_values'!$C$2:$AE$1093,3,FALSE))*'DONNÉES '!$C94)),0)</f>
        <v>0</v>
      </c>
      <c r="F55" s="20">
        <f>IFERROR(IF($A55&gt;end_year_1,0,(IF($A55&gt;supporting_sheet!$D$11, VLOOKUP(supporting_sheet!$G$11,'waste_char_bulk_%_values'!$C$2:$AE$1093,4,FALSE), VLOOKUP($C55,'waste_char_bulk_%_values'!$C$2:$AE$1093,4,FALSE))*'DONNÉES '!$C94)),0)</f>
        <v>0</v>
      </c>
      <c r="G55" s="20">
        <f>IFERROR(IF($A55&gt;end_year_1,0,(IF($A55&gt;supporting_sheet!$D$11, VLOOKUP(supporting_sheet!$G$11,'waste_char_bulk_%_values'!$C$2:$AE$1093,5,FALSE), VLOOKUP($C55,'waste_char_bulk_%_values'!$C$2:$AE$1093,5,FALSE))*'DONNÉES '!$C94)),0)</f>
        <v>0</v>
      </c>
      <c r="H55" s="20">
        <f>IFERROR(IF($A55&gt;end_year_1,0,(IF($A55&gt;supporting_sheet!$D$11, VLOOKUP(supporting_sheet!$G$11,'waste_char_bulk_%_values'!$C$2:$AE$1093,6,FALSE), VLOOKUP($C55,'waste_char_bulk_%_values'!$C$2:$AE$1093,6,FALSE))*'DONNÉES '!$C94)),0)</f>
        <v>0</v>
      </c>
      <c r="I55" s="20">
        <f>IFERROR(IF($A55&gt;end_year_1,0,(IF($A55&gt;supporting_sheet!$D$11, VLOOKUP(supporting_sheet!$G$11,'waste_char_bulk_%_values'!$C$2:$AE$1093,7,FALSE), VLOOKUP($C55,'waste_char_bulk_%_values'!$C$2:$AE$1093,7,FALSE))*'DONNÉES '!$C94)),0)</f>
        <v>0</v>
      </c>
      <c r="J55" s="20">
        <f>IFERROR(IF($A55&gt;end_year_1,0,(IF($A55&gt;supporting_sheet!$D$11, VLOOKUP(supporting_sheet!$G$11,'waste_char_bulk_%_values'!$C$2:$AE$1093,8,FALSE), VLOOKUP($C55,'waste_char_bulk_%_values'!$C$2:$AE$1093,8,FALSE))*'DONNÉES '!$C94)),0)</f>
        <v>0</v>
      </c>
      <c r="K55" s="20">
        <f>IFERROR(IF($A55&gt;end_year_1,0,(IF($A55&gt;supporting_sheet!$D$11, VLOOKUP(supporting_sheet!$G$11,'waste_char_bulk_%_values'!$C$2:$AE$1093,9,FALSE), VLOOKUP($C55,'waste_char_bulk_%_values'!$C$2:$AE$1093,9,FALSE))*'DONNÉES '!$C94)),0)</f>
        <v>0</v>
      </c>
      <c r="L55" s="20">
        <f>IFERROR(IF($A55&gt;end_year_1,0,(IF($A55&gt;supporting_sheet!$D$11, VLOOKUP(supporting_sheet!$G$11,'waste_char_bulk_%_values'!$C$2:$AE$1093,10,FALSE), VLOOKUP($C55,'waste_char_bulk_%_values'!$C$2:$AE$1093,10,FALSE))*'DONNÉES '!$C94)),0)</f>
        <v>0</v>
      </c>
      <c r="M55" s="20">
        <f>IFERROR(IF($A55&gt;end_year_1,0,(IF($A55&gt;supporting_sheet!$D$11, VLOOKUP(supporting_sheet!$G$11,'waste_char_bulk_%_values'!$C$2:$AE$1093,11,FALSE), VLOOKUP($C55,'waste_char_bulk_%_values'!$C$2:$AE$1093,11,FALSE))*'DONNÉES '!$C94)),0)</f>
        <v>0</v>
      </c>
      <c r="N55" s="20">
        <f>IFERROR(IF($A55&gt;end_year_1,0,(IF($A55&gt;supporting_sheet!$D$11, VLOOKUP(supporting_sheet!$G$11,'waste_char_bulk_%_values'!$C$2:$AE$1093,12,FALSE), VLOOKUP($C55,'waste_char_bulk_%_values'!$C$2:$AE$1093,12,FALSE))*'DONNÉES '!$C94)),0)</f>
        <v>0</v>
      </c>
      <c r="O55" s="20">
        <f>IFERROR(IF($A55&gt;end_year_1,0,(IF($A55&gt;supporting_sheet!$D$11, VLOOKUP(supporting_sheet!$G$11,'waste_char_bulk_%_values'!$C$2:$AE$1093,13,FALSE), VLOOKUP($C55,'waste_char_bulk_%_values'!$C$2:$AE$1093,13,FALSE))*'DONNÉES '!$C94)),0)</f>
        <v>0</v>
      </c>
      <c r="P55" s="20">
        <f>IFERROR(IF($A55&gt;end_year_1,0,(IF($A55&gt;supporting_sheet!$D$11, VLOOKUP(supporting_sheet!$G$11,'waste_char_bulk_%_values'!$C$2:$AE$1093,14,FALSE), VLOOKUP($C55,'waste_char_bulk_%_values'!$C$2:$AE$1093,14,FALSE))*'DONNÉES '!$C94)),0)</f>
        <v>0</v>
      </c>
      <c r="Q55" s="20">
        <f>IFERROR(IF($A55&gt;end_year_1,0,(IF($A55&gt;supporting_sheet!$D$11, VLOOKUP(supporting_sheet!$G$11,'waste_char_bulk_%_values'!$C$2:$AG$1093,31,FALSE), VLOOKUP($C55,'waste_char_bulk_%_values'!$C$2:$AG$1093,31,FALSE))*'DONNÉES '!$C94)),0)</f>
        <v>0</v>
      </c>
      <c r="R55" s="37">
        <f t="shared" si="4"/>
        <v>0</v>
      </c>
    </row>
    <row r="56" spans="1:18" x14ac:dyDescent="0.25">
      <c r="A56" s="1">
        <f>'DONNÉES '!B95</f>
        <v>54</v>
      </c>
      <c r="B56" s="1" t="str">
        <f t="shared" si="1"/>
        <v>AB</v>
      </c>
      <c r="C56" s="1" t="str">
        <f t="shared" si="3"/>
        <v>54ABDefault</v>
      </c>
      <c r="D56" s="20">
        <f>IFERROR(IF($A56&gt;end_year_1,0,(IF($A56&gt;supporting_sheet!$D$11, VLOOKUP(supporting_sheet!$G$11,'waste_char_bulk_%_values'!$C$2:$AE$1093,2,FALSE), VLOOKUP($C56,'waste_char_bulk_%_values'!$C$2:$AE$1093,2,FALSE))*'DONNÉES '!$C95)),0)</f>
        <v>0</v>
      </c>
      <c r="E56" s="20">
        <f>IFERROR(IF($A56&gt;end_year_1,0,(IF($A56&gt;supporting_sheet!$D$11, VLOOKUP(supporting_sheet!$G$11,'waste_char_bulk_%_values'!$C$2:$AE$1093,3,FALSE), VLOOKUP($C56,'waste_char_bulk_%_values'!$C$2:$AE$1093,3,FALSE))*'DONNÉES '!$C95)),0)</f>
        <v>0</v>
      </c>
      <c r="F56" s="20">
        <f>IFERROR(IF($A56&gt;end_year_1,0,(IF($A56&gt;supporting_sheet!$D$11, VLOOKUP(supporting_sheet!$G$11,'waste_char_bulk_%_values'!$C$2:$AE$1093,4,FALSE), VLOOKUP($C56,'waste_char_bulk_%_values'!$C$2:$AE$1093,4,FALSE))*'DONNÉES '!$C95)),0)</f>
        <v>0</v>
      </c>
      <c r="G56" s="20">
        <f>IFERROR(IF($A56&gt;end_year_1,0,(IF($A56&gt;supporting_sheet!$D$11, VLOOKUP(supporting_sheet!$G$11,'waste_char_bulk_%_values'!$C$2:$AE$1093,5,FALSE), VLOOKUP($C56,'waste_char_bulk_%_values'!$C$2:$AE$1093,5,FALSE))*'DONNÉES '!$C95)),0)</f>
        <v>0</v>
      </c>
      <c r="H56" s="20">
        <f>IFERROR(IF($A56&gt;end_year_1,0,(IF($A56&gt;supporting_sheet!$D$11, VLOOKUP(supporting_sheet!$G$11,'waste_char_bulk_%_values'!$C$2:$AE$1093,6,FALSE), VLOOKUP($C56,'waste_char_bulk_%_values'!$C$2:$AE$1093,6,FALSE))*'DONNÉES '!$C95)),0)</f>
        <v>0</v>
      </c>
      <c r="I56" s="20">
        <f>IFERROR(IF($A56&gt;end_year_1,0,(IF($A56&gt;supporting_sheet!$D$11, VLOOKUP(supporting_sheet!$G$11,'waste_char_bulk_%_values'!$C$2:$AE$1093,7,FALSE), VLOOKUP($C56,'waste_char_bulk_%_values'!$C$2:$AE$1093,7,FALSE))*'DONNÉES '!$C95)),0)</f>
        <v>0</v>
      </c>
      <c r="J56" s="20">
        <f>IFERROR(IF($A56&gt;end_year_1,0,(IF($A56&gt;supporting_sheet!$D$11, VLOOKUP(supporting_sheet!$G$11,'waste_char_bulk_%_values'!$C$2:$AE$1093,8,FALSE), VLOOKUP($C56,'waste_char_bulk_%_values'!$C$2:$AE$1093,8,FALSE))*'DONNÉES '!$C95)),0)</f>
        <v>0</v>
      </c>
      <c r="K56" s="20">
        <f>IFERROR(IF($A56&gt;end_year_1,0,(IF($A56&gt;supporting_sheet!$D$11, VLOOKUP(supporting_sheet!$G$11,'waste_char_bulk_%_values'!$C$2:$AE$1093,9,FALSE), VLOOKUP($C56,'waste_char_bulk_%_values'!$C$2:$AE$1093,9,FALSE))*'DONNÉES '!$C95)),0)</f>
        <v>0</v>
      </c>
      <c r="L56" s="20">
        <f>IFERROR(IF($A56&gt;end_year_1,0,(IF($A56&gt;supporting_sheet!$D$11, VLOOKUP(supporting_sheet!$G$11,'waste_char_bulk_%_values'!$C$2:$AE$1093,10,FALSE), VLOOKUP($C56,'waste_char_bulk_%_values'!$C$2:$AE$1093,10,FALSE))*'DONNÉES '!$C95)),0)</f>
        <v>0</v>
      </c>
      <c r="M56" s="20">
        <f>IFERROR(IF($A56&gt;end_year_1,0,(IF($A56&gt;supporting_sheet!$D$11, VLOOKUP(supporting_sheet!$G$11,'waste_char_bulk_%_values'!$C$2:$AE$1093,11,FALSE), VLOOKUP($C56,'waste_char_bulk_%_values'!$C$2:$AE$1093,11,FALSE))*'DONNÉES '!$C95)),0)</f>
        <v>0</v>
      </c>
      <c r="N56" s="20">
        <f>IFERROR(IF($A56&gt;end_year_1,0,(IF($A56&gt;supporting_sheet!$D$11, VLOOKUP(supporting_sheet!$G$11,'waste_char_bulk_%_values'!$C$2:$AE$1093,12,FALSE), VLOOKUP($C56,'waste_char_bulk_%_values'!$C$2:$AE$1093,12,FALSE))*'DONNÉES '!$C95)),0)</f>
        <v>0</v>
      </c>
      <c r="O56" s="20">
        <f>IFERROR(IF($A56&gt;end_year_1,0,(IF($A56&gt;supporting_sheet!$D$11, VLOOKUP(supporting_sheet!$G$11,'waste_char_bulk_%_values'!$C$2:$AE$1093,13,FALSE), VLOOKUP($C56,'waste_char_bulk_%_values'!$C$2:$AE$1093,13,FALSE))*'DONNÉES '!$C95)),0)</f>
        <v>0</v>
      </c>
      <c r="P56" s="20">
        <f>IFERROR(IF($A56&gt;end_year_1,0,(IF($A56&gt;supporting_sheet!$D$11, VLOOKUP(supporting_sheet!$G$11,'waste_char_bulk_%_values'!$C$2:$AE$1093,14,FALSE), VLOOKUP($C56,'waste_char_bulk_%_values'!$C$2:$AE$1093,14,FALSE))*'DONNÉES '!$C95)),0)</f>
        <v>0</v>
      </c>
      <c r="Q56" s="20">
        <f>IFERROR(IF($A56&gt;end_year_1,0,(IF($A56&gt;supporting_sheet!$D$11, VLOOKUP(supporting_sheet!$G$11,'waste_char_bulk_%_values'!$C$2:$AG$1093,31,FALSE), VLOOKUP($C56,'waste_char_bulk_%_values'!$C$2:$AG$1093,31,FALSE))*'DONNÉES '!$C95)),0)</f>
        <v>0</v>
      </c>
      <c r="R56" s="37">
        <f t="shared" si="4"/>
        <v>0</v>
      </c>
    </row>
    <row r="57" spans="1:18" x14ac:dyDescent="0.25">
      <c r="A57" s="1">
        <f>'DONNÉES '!B96</f>
        <v>55</v>
      </c>
      <c r="B57" s="1" t="str">
        <f t="shared" si="1"/>
        <v>AB</v>
      </c>
      <c r="C57" s="1" t="str">
        <f t="shared" si="3"/>
        <v>55ABDefault</v>
      </c>
      <c r="D57" s="20">
        <f>IFERROR(IF($A57&gt;end_year_1,0,(IF($A57&gt;supporting_sheet!$D$11, VLOOKUP(supporting_sheet!$G$11,'waste_char_bulk_%_values'!$C$2:$AE$1093,2,FALSE), VLOOKUP($C57,'waste_char_bulk_%_values'!$C$2:$AE$1093,2,FALSE))*'DONNÉES '!$C96)),0)</f>
        <v>0</v>
      </c>
      <c r="E57" s="20">
        <f>IFERROR(IF($A57&gt;end_year_1,0,(IF($A57&gt;supporting_sheet!$D$11, VLOOKUP(supporting_sheet!$G$11,'waste_char_bulk_%_values'!$C$2:$AE$1093,3,FALSE), VLOOKUP($C57,'waste_char_bulk_%_values'!$C$2:$AE$1093,3,FALSE))*'DONNÉES '!$C96)),0)</f>
        <v>0</v>
      </c>
      <c r="F57" s="20">
        <f>IFERROR(IF($A57&gt;end_year_1,0,(IF($A57&gt;supporting_sheet!$D$11, VLOOKUP(supporting_sheet!$G$11,'waste_char_bulk_%_values'!$C$2:$AE$1093,4,FALSE), VLOOKUP($C57,'waste_char_bulk_%_values'!$C$2:$AE$1093,4,FALSE))*'DONNÉES '!$C96)),0)</f>
        <v>0</v>
      </c>
      <c r="G57" s="20">
        <f>IFERROR(IF($A57&gt;end_year_1,0,(IF($A57&gt;supporting_sheet!$D$11, VLOOKUP(supporting_sheet!$G$11,'waste_char_bulk_%_values'!$C$2:$AE$1093,5,FALSE), VLOOKUP($C57,'waste_char_bulk_%_values'!$C$2:$AE$1093,5,FALSE))*'DONNÉES '!$C96)),0)</f>
        <v>0</v>
      </c>
      <c r="H57" s="20">
        <f>IFERROR(IF($A57&gt;end_year_1,0,(IF($A57&gt;supporting_sheet!$D$11, VLOOKUP(supporting_sheet!$G$11,'waste_char_bulk_%_values'!$C$2:$AE$1093,6,FALSE), VLOOKUP($C57,'waste_char_bulk_%_values'!$C$2:$AE$1093,6,FALSE))*'DONNÉES '!$C96)),0)</f>
        <v>0</v>
      </c>
      <c r="I57" s="20">
        <f>IFERROR(IF($A57&gt;end_year_1,0,(IF($A57&gt;supporting_sheet!$D$11, VLOOKUP(supporting_sheet!$G$11,'waste_char_bulk_%_values'!$C$2:$AE$1093,7,FALSE), VLOOKUP($C57,'waste_char_bulk_%_values'!$C$2:$AE$1093,7,FALSE))*'DONNÉES '!$C96)),0)</f>
        <v>0</v>
      </c>
      <c r="J57" s="20">
        <f>IFERROR(IF($A57&gt;end_year_1,0,(IF($A57&gt;supporting_sheet!$D$11, VLOOKUP(supporting_sheet!$G$11,'waste_char_bulk_%_values'!$C$2:$AE$1093,8,FALSE), VLOOKUP($C57,'waste_char_bulk_%_values'!$C$2:$AE$1093,8,FALSE))*'DONNÉES '!$C96)),0)</f>
        <v>0</v>
      </c>
      <c r="K57" s="20">
        <f>IFERROR(IF($A57&gt;end_year_1,0,(IF($A57&gt;supporting_sheet!$D$11, VLOOKUP(supporting_sheet!$G$11,'waste_char_bulk_%_values'!$C$2:$AE$1093,9,FALSE), VLOOKUP($C57,'waste_char_bulk_%_values'!$C$2:$AE$1093,9,FALSE))*'DONNÉES '!$C96)),0)</f>
        <v>0</v>
      </c>
      <c r="L57" s="20">
        <f>IFERROR(IF($A57&gt;end_year_1,0,(IF($A57&gt;supporting_sheet!$D$11, VLOOKUP(supporting_sheet!$G$11,'waste_char_bulk_%_values'!$C$2:$AE$1093,10,FALSE), VLOOKUP($C57,'waste_char_bulk_%_values'!$C$2:$AE$1093,10,FALSE))*'DONNÉES '!$C96)),0)</f>
        <v>0</v>
      </c>
      <c r="M57" s="20">
        <f>IFERROR(IF($A57&gt;end_year_1,0,(IF($A57&gt;supporting_sheet!$D$11, VLOOKUP(supporting_sheet!$G$11,'waste_char_bulk_%_values'!$C$2:$AE$1093,11,FALSE), VLOOKUP($C57,'waste_char_bulk_%_values'!$C$2:$AE$1093,11,FALSE))*'DONNÉES '!$C96)),0)</f>
        <v>0</v>
      </c>
      <c r="N57" s="20">
        <f>IFERROR(IF($A57&gt;end_year_1,0,(IF($A57&gt;supporting_sheet!$D$11, VLOOKUP(supporting_sheet!$G$11,'waste_char_bulk_%_values'!$C$2:$AE$1093,12,FALSE), VLOOKUP($C57,'waste_char_bulk_%_values'!$C$2:$AE$1093,12,FALSE))*'DONNÉES '!$C96)),0)</f>
        <v>0</v>
      </c>
      <c r="O57" s="20">
        <f>IFERROR(IF($A57&gt;end_year_1,0,(IF($A57&gt;supporting_sheet!$D$11, VLOOKUP(supporting_sheet!$G$11,'waste_char_bulk_%_values'!$C$2:$AE$1093,13,FALSE), VLOOKUP($C57,'waste_char_bulk_%_values'!$C$2:$AE$1093,13,FALSE))*'DONNÉES '!$C96)),0)</f>
        <v>0</v>
      </c>
      <c r="P57" s="20">
        <f>IFERROR(IF($A57&gt;end_year_1,0,(IF($A57&gt;supporting_sheet!$D$11, VLOOKUP(supporting_sheet!$G$11,'waste_char_bulk_%_values'!$C$2:$AE$1093,14,FALSE), VLOOKUP($C57,'waste_char_bulk_%_values'!$C$2:$AE$1093,14,FALSE))*'DONNÉES '!$C96)),0)</f>
        <v>0</v>
      </c>
      <c r="Q57" s="20">
        <f>IFERROR(IF($A57&gt;end_year_1,0,(IF($A57&gt;supporting_sheet!$D$11, VLOOKUP(supporting_sheet!$G$11,'waste_char_bulk_%_values'!$C$2:$AG$1093,31,FALSE), VLOOKUP($C57,'waste_char_bulk_%_values'!$C$2:$AG$1093,31,FALSE))*'DONNÉES '!$C96)),0)</f>
        <v>0</v>
      </c>
      <c r="R57" s="37">
        <f t="shared" si="4"/>
        <v>0</v>
      </c>
    </row>
    <row r="58" spans="1:18" x14ac:dyDescent="0.25">
      <c r="A58" s="1">
        <f>'DONNÉES '!B97</f>
        <v>56</v>
      </c>
      <c r="B58" s="1" t="str">
        <f t="shared" si="1"/>
        <v>AB</v>
      </c>
      <c r="C58" s="1" t="str">
        <f t="shared" si="3"/>
        <v>56ABDefault</v>
      </c>
      <c r="D58" s="20">
        <f>IFERROR(IF($A58&gt;end_year_1,0,(IF($A58&gt;supporting_sheet!$D$11, VLOOKUP(supporting_sheet!$G$11,'waste_char_bulk_%_values'!$C$2:$AE$1093,2,FALSE), VLOOKUP($C58,'waste_char_bulk_%_values'!$C$2:$AE$1093,2,FALSE))*'DONNÉES '!$C97)),0)</f>
        <v>0</v>
      </c>
      <c r="E58" s="20">
        <f>IFERROR(IF($A58&gt;end_year_1,0,(IF($A58&gt;supporting_sheet!$D$11, VLOOKUP(supporting_sheet!$G$11,'waste_char_bulk_%_values'!$C$2:$AE$1093,3,FALSE), VLOOKUP($C58,'waste_char_bulk_%_values'!$C$2:$AE$1093,3,FALSE))*'DONNÉES '!$C97)),0)</f>
        <v>0</v>
      </c>
      <c r="F58" s="20">
        <f>IFERROR(IF($A58&gt;end_year_1,0,(IF($A58&gt;supporting_sheet!$D$11, VLOOKUP(supporting_sheet!$G$11,'waste_char_bulk_%_values'!$C$2:$AE$1093,4,FALSE), VLOOKUP($C58,'waste_char_bulk_%_values'!$C$2:$AE$1093,4,FALSE))*'DONNÉES '!$C97)),0)</f>
        <v>0</v>
      </c>
      <c r="G58" s="20">
        <f>IFERROR(IF($A58&gt;end_year_1,0,(IF($A58&gt;supporting_sheet!$D$11, VLOOKUP(supporting_sheet!$G$11,'waste_char_bulk_%_values'!$C$2:$AE$1093,5,FALSE), VLOOKUP($C58,'waste_char_bulk_%_values'!$C$2:$AE$1093,5,FALSE))*'DONNÉES '!$C97)),0)</f>
        <v>0</v>
      </c>
      <c r="H58" s="20">
        <f>IFERROR(IF($A58&gt;end_year_1,0,(IF($A58&gt;supporting_sheet!$D$11, VLOOKUP(supporting_sheet!$G$11,'waste_char_bulk_%_values'!$C$2:$AE$1093,6,FALSE), VLOOKUP($C58,'waste_char_bulk_%_values'!$C$2:$AE$1093,6,FALSE))*'DONNÉES '!$C97)),0)</f>
        <v>0</v>
      </c>
      <c r="I58" s="20">
        <f>IFERROR(IF($A58&gt;end_year_1,0,(IF($A58&gt;supporting_sheet!$D$11, VLOOKUP(supporting_sheet!$G$11,'waste_char_bulk_%_values'!$C$2:$AE$1093,7,FALSE), VLOOKUP($C58,'waste_char_bulk_%_values'!$C$2:$AE$1093,7,FALSE))*'DONNÉES '!$C97)),0)</f>
        <v>0</v>
      </c>
      <c r="J58" s="20">
        <f>IFERROR(IF($A58&gt;end_year_1,0,(IF($A58&gt;supporting_sheet!$D$11, VLOOKUP(supporting_sheet!$G$11,'waste_char_bulk_%_values'!$C$2:$AE$1093,8,FALSE), VLOOKUP($C58,'waste_char_bulk_%_values'!$C$2:$AE$1093,8,FALSE))*'DONNÉES '!$C97)),0)</f>
        <v>0</v>
      </c>
      <c r="K58" s="20">
        <f>IFERROR(IF($A58&gt;end_year_1,0,(IF($A58&gt;supporting_sheet!$D$11, VLOOKUP(supporting_sheet!$G$11,'waste_char_bulk_%_values'!$C$2:$AE$1093,9,FALSE), VLOOKUP($C58,'waste_char_bulk_%_values'!$C$2:$AE$1093,9,FALSE))*'DONNÉES '!$C97)),0)</f>
        <v>0</v>
      </c>
      <c r="L58" s="20">
        <f>IFERROR(IF($A58&gt;end_year_1,0,(IF($A58&gt;supporting_sheet!$D$11, VLOOKUP(supporting_sheet!$G$11,'waste_char_bulk_%_values'!$C$2:$AE$1093,10,FALSE), VLOOKUP($C58,'waste_char_bulk_%_values'!$C$2:$AE$1093,10,FALSE))*'DONNÉES '!$C97)),0)</f>
        <v>0</v>
      </c>
      <c r="M58" s="20">
        <f>IFERROR(IF($A58&gt;end_year_1,0,(IF($A58&gt;supporting_sheet!$D$11, VLOOKUP(supporting_sheet!$G$11,'waste_char_bulk_%_values'!$C$2:$AE$1093,11,FALSE), VLOOKUP($C58,'waste_char_bulk_%_values'!$C$2:$AE$1093,11,FALSE))*'DONNÉES '!$C97)),0)</f>
        <v>0</v>
      </c>
      <c r="N58" s="20">
        <f>IFERROR(IF($A58&gt;end_year_1,0,(IF($A58&gt;supporting_sheet!$D$11, VLOOKUP(supporting_sheet!$G$11,'waste_char_bulk_%_values'!$C$2:$AE$1093,12,FALSE), VLOOKUP($C58,'waste_char_bulk_%_values'!$C$2:$AE$1093,12,FALSE))*'DONNÉES '!$C97)),0)</f>
        <v>0</v>
      </c>
      <c r="O58" s="20">
        <f>IFERROR(IF($A58&gt;end_year_1,0,(IF($A58&gt;supporting_sheet!$D$11, VLOOKUP(supporting_sheet!$G$11,'waste_char_bulk_%_values'!$C$2:$AE$1093,13,FALSE), VLOOKUP($C58,'waste_char_bulk_%_values'!$C$2:$AE$1093,13,FALSE))*'DONNÉES '!$C97)),0)</f>
        <v>0</v>
      </c>
      <c r="P58" s="20">
        <f>IFERROR(IF($A58&gt;end_year_1,0,(IF($A58&gt;supporting_sheet!$D$11, VLOOKUP(supporting_sheet!$G$11,'waste_char_bulk_%_values'!$C$2:$AE$1093,14,FALSE), VLOOKUP($C58,'waste_char_bulk_%_values'!$C$2:$AE$1093,14,FALSE))*'DONNÉES '!$C97)),0)</f>
        <v>0</v>
      </c>
      <c r="Q58" s="20">
        <f>IFERROR(IF($A58&gt;end_year_1,0,(IF($A58&gt;supporting_sheet!$D$11, VLOOKUP(supporting_sheet!$G$11,'waste_char_bulk_%_values'!$C$2:$AG$1093,31,FALSE), VLOOKUP($C58,'waste_char_bulk_%_values'!$C$2:$AG$1093,31,FALSE))*'DONNÉES '!$C97)),0)</f>
        <v>0</v>
      </c>
      <c r="R58" s="37">
        <f t="shared" si="4"/>
        <v>0</v>
      </c>
    </row>
    <row r="59" spans="1:18" x14ac:dyDescent="0.25">
      <c r="A59" s="1">
        <f>'DONNÉES '!B98</f>
        <v>57</v>
      </c>
      <c r="B59" s="1" t="str">
        <f t="shared" si="1"/>
        <v>AB</v>
      </c>
      <c r="C59" s="1" t="str">
        <f t="shared" si="3"/>
        <v>57ABDefault</v>
      </c>
      <c r="D59" s="20">
        <f>IFERROR(IF($A59&gt;end_year_1,0,(IF($A59&gt;supporting_sheet!$D$11, VLOOKUP(supporting_sheet!$G$11,'waste_char_bulk_%_values'!$C$2:$AE$1093,2,FALSE), VLOOKUP($C59,'waste_char_bulk_%_values'!$C$2:$AE$1093,2,FALSE))*'DONNÉES '!$C98)),0)</f>
        <v>0</v>
      </c>
      <c r="E59" s="20">
        <f>IFERROR(IF($A59&gt;end_year_1,0,(IF($A59&gt;supporting_sheet!$D$11, VLOOKUP(supporting_sheet!$G$11,'waste_char_bulk_%_values'!$C$2:$AE$1093,3,FALSE), VLOOKUP($C59,'waste_char_bulk_%_values'!$C$2:$AE$1093,3,FALSE))*'DONNÉES '!$C98)),0)</f>
        <v>0</v>
      </c>
      <c r="F59" s="20">
        <f>IFERROR(IF($A59&gt;end_year_1,0,(IF($A59&gt;supporting_sheet!$D$11, VLOOKUP(supporting_sheet!$G$11,'waste_char_bulk_%_values'!$C$2:$AE$1093,4,FALSE), VLOOKUP($C59,'waste_char_bulk_%_values'!$C$2:$AE$1093,4,FALSE))*'DONNÉES '!$C98)),0)</f>
        <v>0</v>
      </c>
      <c r="G59" s="20">
        <f>IFERROR(IF($A59&gt;end_year_1,0,(IF($A59&gt;supporting_sheet!$D$11, VLOOKUP(supporting_sheet!$G$11,'waste_char_bulk_%_values'!$C$2:$AE$1093,5,FALSE), VLOOKUP($C59,'waste_char_bulk_%_values'!$C$2:$AE$1093,5,FALSE))*'DONNÉES '!$C98)),0)</f>
        <v>0</v>
      </c>
      <c r="H59" s="20">
        <f>IFERROR(IF($A59&gt;end_year_1,0,(IF($A59&gt;supporting_sheet!$D$11, VLOOKUP(supporting_sheet!$G$11,'waste_char_bulk_%_values'!$C$2:$AE$1093,6,FALSE), VLOOKUP($C59,'waste_char_bulk_%_values'!$C$2:$AE$1093,6,FALSE))*'DONNÉES '!$C98)),0)</f>
        <v>0</v>
      </c>
      <c r="I59" s="20">
        <f>IFERROR(IF($A59&gt;end_year_1,0,(IF($A59&gt;supporting_sheet!$D$11, VLOOKUP(supporting_sheet!$G$11,'waste_char_bulk_%_values'!$C$2:$AE$1093,7,FALSE), VLOOKUP($C59,'waste_char_bulk_%_values'!$C$2:$AE$1093,7,FALSE))*'DONNÉES '!$C98)),0)</f>
        <v>0</v>
      </c>
      <c r="J59" s="20">
        <f>IFERROR(IF($A59&gt;end_year_1,0,(IF($A59&gt;supporting_sheet!$D$11, VLOOKUP(supporting_sheet!$G$11,'waste_char_bulk_%_values'!$C$2:$AE$1093,8,FALSE), VLOOKUP($C59,'waste_char_bulk_%_values'!$C$2:$AE$1093,8,FALSE))*'DONNÉES '!$C98)),0)</f>
        <v>0</v>
      </c>
      <c r="K59" s="20">
        <f>IFERROR(IF($A59&gt;end_year_1,0,(IF($A59&gt;supporting_sheet!$D$11, VLOOKUP(supporting_sheet!$G$11,'waste_char_bulk_%_values'!$C$2:$AE$1093,9,FALSE), VLOOKUP($C59,'waste_char_bulk_%_values'!$C$2:$AE$1093,9,FALSE))*'DONNÉES '!$C98)),0)</f>
        <v>0</v>
      </c>
      <c r="L59" s="20">
        <f>IFERROR(IF($A59&gt;end_year_1,0,(IF($A59&gt;supporting_sheet!$D$11, VLOOKUP(supporting_sheet!$G$11,'waste_char_bulk_%_values'!$C$2:$AE$1093,10,FALSE), VLOOKUP($C59,'waste_char_bulk_%_values'!$C$2:$AE$1093,10,FALSE))*'DONNÉES '!$C98)),0)</f>
        <v>0</v>
      </c>
      <c r="M59" s="20">
        <f>IFERROR(IF($A59&gt;end_year_1,0,(IF($A59&gt;supporting_sheet!$D$11, VLOOKUP(supporting_sheet!$G$11,'waste_char_bulk_%_values'!$C$2:$AE$1093,11,FALSE), VLOOKUP($C59,'waste_char_bulk_%_values'!$C$2:$AE$1093,11,FALSE))*'DONNÉES '!$C98)),0)</f>
        <v>0</v>
      </c>
      <c r="N59" s="20">
        <f>IFERROR(IF($A59&gt;end_year_1,0,(IF($A59&gt;supporting_sheet!$D$11, VLOOKUP(supporting_sheet!$G$11,'waste_char_bulk_%_values'!$C$2:$AE$1093,12,FALSE), VLOOKUP($C59,'waste_char_bulk_%_values'!$C$2:$AE$1093,12,FALSE))*'DONNÉES '!$C98)),0)</f>
        <v>0</v>
      </c>
      <c r="O59" s="20">
        <f>IFERROR(IF($A59&gt;end_year_1,0,(IF($A59&gt;supporting_sheet!$D$11, VLOOKUP(supporting_sheet!$G$11,'waste_char_bulk_%_values'!$C$2:$AE$1093,13,FALSE), VLOOKUP($C59,'waste_char_bulk_%_values'!$C$2:$AE$1093,13,FALSE))*'DONNÉES '!$C98)),0)</f>
        <v>0</v>
      </c>
      <c r="P59" s="20">
        <f>IFERROR(IF($A59&gt;end_year_1,0,(IF($A59&gt;supporting_sheet!$D$11, VLOOKUP(supporting_sheet!$G$11,'waste_char_bulk_%_values'!$C$2:$AE$1093,14,FALSE), VLOOKUP($C59,'waste_char_bulk_%_values'!$C$2:$AE$1093,14,FALSE))*'DONNÉES '!$C98)),0)</f>
        <v>0</v>
      </c>
      <c r="Q59" s="20">
        <f>IFERROR(IF($A59&gt;end_year_1,0,(IF($A59&gt;supporting_sheet!$D$11, VLOOKUP(supporting_sheet!$G$11,'waste_char_bulk_%_values'!$C$2:$AG$1093,31,FALSE), VLOOKUP($C59,'waste_char_bulk_%_values'!$C$2:$AG$1093,31,FALSE))*'DONNÉES '!$C98)),0)</f>
        <v>0</v>
      </c>
      <c r="R59" s="37">
        <f t="shared" si="4"/>
        <v>0</v>
      </c>
    </row>
    <row r="60" spans="1:18" x14ac:dyDescent="0.25">
      <c r="A60" s="1">
        <f>'DONNÉES '!B99</f>
        <v>58</v>
      </c>
      <c r="B60" s="1" t="str">
        <f t="shared" si="1"/>
        <v>AB</v>
      </c>
      <c r="C60" s="1" t="str">
        <f t="shared" si="3"/>
        <v>58ABDefault</v>
      </c>
      <c r="D60" s="20">
        <f>IFERROR(IF($A60&gt;end_year_1,0,(IF($A60&gt;supporting_sheet!$D$11, VLOOKUP(supporting_sheet!$G$11,'waste_char_bulk_%_values'!$C$2:$AE$1093,2,FALSE), VLOOKUP($C60,'waste_char_bulk_%_values'!$C$2:$AE$1093,2,FALSE))*'DONNÉES '!$C99)),0)</f>
        <v>0</v>
      </c>
      <c r="E60" s="20">
        <f>IFERROR(IF($A60&gt;end_year_1,0,(IF($A60&gt;supporting_sheet!$D$11, VLOOKUP(supporting_sheet!$G$11,'waste_char_bulk_%_values'!$C$2:$AE$1093,3,FALSE), VLOOKUP($C60,'waste_char_bulk_%_values'!$C$2:$AE$1093,3,FALSE))*'DONNÉES '!$C99)),0)</f>
        <v>0</v>
      </c>
      <c r="F60" s="20">
        <f>IFERROR(IF($A60&gt;end_year_1,0,(IF($A60&gt;supporting_sheet!$D$11, VLOOKUP(supporting_sheet!$G$11,'waste_char_bulk_%_values'!$C$2:$AE$1093,4,FALSE), VLOOKUP($C60,'waste_char_bulk_%_values'!$C$2:$AE$1093,4,FALSE))*'DONNÉES '!$C99)),0)</f>
        <v>0</v>
      </c>
      <c r="G60" s="20">
        <f>IFERROR(IF($A60&gt;end_year_1,0,(IF($A60&gt;supporting_sheet!$D$11, VLOOKUP(supporting_sheet!$G$11,'waste_char_bulk_%_values'!$C$2:$AE$1093,5,FALSE), VLOOKUP($C60,'waste_char_bulk_%_values'!$C$2:$AE$1093,5,FALSE))*'DONNÉES '!$C99)),0)</f>
        <v>0</v>
      </c>
      <c r="H60" s="20">
        <f>IFERROR(IF($A60&gt;end_year_1,0,(IF($A60&gt;supporting_sheet!$D$11, VLOOKUP(supporting_sheet!$G$11,'waste_char_bulk_%_values'!$C$2:$AE$1093,6,FALSE), VLOOKUP($C60,'waste_char_bulk_%_values'!$C$2:$AE$1093,6,FALSE))*'DONNÉES '!$C99)),0)</f>
        <v>0</v>
      </c>
      <c r="I60" s="20">
        <f>IFERROR(IF($A60&gt;end_year_1,0,(IF($A60&gt;supporting_sheet!$D$11, VLOOKUP(supporting_sheet!$G$11,'waste_char_bulk_%_values'!$C$2:$AE$1093,7,FALSE), VLOOKUP($C60,'waste_char_bulk_%_values'!$C$2:$AE$1093,7,FALSE))*'DONNÉES '!$C99)),0)</f>
        <v>0</v>
      </c>
      <c r="J60" s="20">
        <f>IFERROR(IF($A60&gt;end_year_1,0,(IF($A60&gt;supporting_sheet!$D$11, VLOOKUP(supporting_sheet!$G$11,'waste_char_bulk_%_values'!$C$2:$AE$1093,8,FALSE), VLOOKUP($C60,'waste_char_bulk_%_values'!$C$2:$AE$1093,8,FALSE))*'DONNÉES '!$C99)),0)</f>
        <v>0</v>
      </c>
      <c r="K60" s="20">
        <f>IFERROR(IF($A60&gt;end_year_1,0,(IF($A60&gt;supporting_sheet!$D$11, VLOOKUP(supporting_sheet!$G$11,'waste_char_bulk_%_values'!$C$2:$AE$1093,9,FALSE), VLOOKUP($C60,'waste_char_bulk_%_values'!$C$2:$AE$1093,9,FALSE))*'DONNÉES '!$C99)),0)</f>
        <v>0</v>
      </c>
      <c r="L60" s="20">
        <f>IFERROR(IF($A60&gt;end_year_1,0,(IF($A60&gt;supporting_sheet!$D$11, VLOOKUP(supporting_sheet!$G$11,'waste_char_bulk_%_values'!$C$2:$AE$1093,10,FALSE), VLOOKUP($C60,'waste_char_bulk_%_values'!$C$2:$AE$1093,10,FALSE))*'DONNÉES '!$C99)),0)</f>
        <v>0</v>
      </c>
      <c r="M60" s="20">
        <f>IFERROR(IF($A60&gt;end_year_1,0,(IF($A60&gt;supporting_sheet!$D$11, VLOOKUP(supporting_sheet!$G$11,'waste_char_bulk_%_values'!$C$2:$AE$1093,11,FALSE), VLOOKUP($C60,'waste_char_bulk_%_values'!$C$2:$AE$1093,11,FALSE))*'DONNÉES '!$C99)),0)</f>
        <v>0</v>
      </c>
      <c r="N60" s="20">
        <f>IFERROR(IF($A60&gt;end_year_1,0,(IF($A60&gt;supporting_sheet!$D$11, VLOOKUP(supporting_sheet!$G$11,'waste_char_bulk_%_values'!$C$2:$AE$1093,12,FALSE), VLOOKUP($C60,'waste_char_bulk_%_values'!$C$2:$AE$1093,12,FALSE))*'DONNÉES '!$C99)),0)</f>
        <v>0</v>
      </c>
      <c r="O60" s="20">
        <f>IFERROR(IF($A60&gt;end_year_1,0,(IF($A60&gt;supporting_sheet!$D$11, VLOOKUP(supporting_sheet!$G$11,'waste_char_bulk_%_values'!$C$2:$AE$1093,13,FALSE), VLOOKUP($C60,'waste_char_bulk_%_values'!$C$2:$AE$1093,13,FALSE))*'DONNÉES '!$C99)),0)</f>
        <v>0</v>
      </c>
      <c r="P60" s="20">
        <f>IFERROR(IF($A60&gt;end_year_1,0,(IF($A60&gt;supporting_sheet!$D$11, VLOOKUP(supporting_sheet!$G$11,'waste_char_bulk_%_values'!$C$2:$AE$1093,14,FALSE), VLOOKUP($C60,'waste_char_bulk_%_values'!$C$2:$AE$1093,14,FALSE))*'DONNÉES '!$C99)),0)</f>
        <v>0</v>
      </c>
      <c r="Q60" s="20">
        <f>IFERROR(IF($A60&gt;end_year_1,0,(IF($A60&gt;supporting_sheet!$D$11, VLOOKUP(supporting_sheet!$G$11,'waste_char_bulk_%_values'!$C$2:$AG$1093,31,FALSE), VLOOKUP($C60,'waste_char_bulk_%_values'!$C$2:$AG$1093,31,FALSE))*'DONNÉES '!$C99)),0)</f>
        <v>0</v>
      </c>
      <c r="R60" s="37">
        <f t="shared" si="4"/>
        <v>0</v>
      </c>
    </row>
    <row r="61" spans="1:18" x14ac:dyDescent="0.25">
      <c r="A61" s="1">
        <f>'DONNÉES '!B100</f>
        <v>59</v>
      </c>
      <c r="B61" s="1" t="str">
        <f t="shared" si="1"/>
        <v>AB</v>
      </c>
      <c r="C61" s="1" t="str">
        <f t="shared" si="3"/>
        <v>59ABDefault</v>
      </c>
      <c r="D61" s="20">
        <f>IFERROR(IF($A61&gt;end_year_1,0,(IF($A61&gt;supporting_sheet!$D$11, VLOOKUP(supporting_sheet!$G$11,'waste_char_bulk_%_values'!$C$2:$AE$1093,2,FALSE), VLOOKUP($C61,'waste_char_bulk_%_values'!$C$2:$AE$1093,2,FALSE))*'DONNÉES '!$C100)),0)</f>
        <v>0</v>
      </c>
      <c r="E61" s="20">
        <f>IFERROR(IF($A61&gt;end_year_1,0,(IF($A61&gt;supporting_sheet!$D$11, VLOOKUP(supporting_sheet!$G$11,'waste_char_bulk_%_values'!$C$2:$AE$1093,3,FALSE), VLOOKUP($C61,'waste_char_bulk_%_values'!$C$2:$AE$1093,3,FALSE))*'DONNÉES '!$C100)),0)</f>
        <v>0</v>
      </c>
      <c r="F61" s="20">
        <f>IFERROR(IF($A61&gt;end_year_1,0,(IF($A61&gt;supporting_sheet!$D$11, VLOOKUP(supporting_sheet!$G$11,'waste_char_bulk_%_values'!$C$2:$AE$1093,4,FALSE), VLOOKUP($C61,'waste_char_bulk_%_values'!$C$2:$AE$1093,4,FALSE))*'DONNÉES '!$C100)),0)</f>
        <v>0</v>
      </c>
      <c r="G61" s="20">
        <f>IFERROR(IF($A61&gt;end_year_1,0,(IF($A61&gt;supporting_sheet!$D$11, VLOOKUP(supporting_sheet!$G$11,'waste_char_bulk_%_values'!$C$2:$AE$1093,5,FALSE), VLOOKUP($C61,'waste_char_bulk_%_values'!$C$2:$AE$1093,5,FALSE))*'DONNÉES '!$C100)),0)</f>
        <v>0</v>
      </c>
      <c r="H61" s="20">
        <f>IFERROR(IF($A61&gt;end_year_1,0,(IF($A61&gt;supporting_sheet!$D$11, VLOOKUP(supporting_sheet!$G$11,'waste_char_bulk_%_values'!$C$2:$AE$1093,6,FALSE), VLOOKUP($C61,'waste_char_bulk_%_values'!$C$2:$AE$1093,6,FALSE))*'DONNÉES '!$C100)),0)</f>
        <v>0</v>
      </c>
      <c r="I61" s="20">
        <f>IFERROR(IF($A61&gt;end_year_1,0,(IF($A61&gt;supporting_sheet!$D$11, VLOOKUP(supporting_sheet!$G$11,'waste_char_bulk_%_values'!$C$2:$AE$1093,7,FALSE), VLOOKUP($C61,'waste_char_bulk_%_values'!$C$2:$AE$1093,7,FALSE))*'DONNÉES '!$C100)),0)</f>
        <v>0</v>
      </c>
      <c r="J61" s="20">
        <f>IFERROR(IF($A61&gt;end_year_1,0,(IF($A61&gt;supporting_sheet!$D$11, VLOOKUP(supporting_sheet!$G$11,'waste_char_bulk_%_values'!$C$2:$AE$1093,8,FALSE), VLOOKUP($C61,'waste_char_bulk_%_values'!$C$2:$AE$1093,8,FALSE))*'DONNÉES '!$C100)),0)</f>
        <v>0</v>
      </c>
      <c r="K61" s="20">
        <f>IFERROR(IF($A61&gt;end_year_1,0,(IF($A61&gt;supporting_sheet!$D$11, VLOOKUP(supporting_sheet!$G$11,'waste_char_bulk_%_values'!$C$2:$AE$1093,9,FALSE), VLOOKUP($C61,'waste_char_bulk_%_values'!$C$2:$AE$1093,9,FALSE))*'DONNÉES '!$C100)),0)</f>
        <v>0</v>
      </c>
      <c r="L61" s="20">
        <f>IFERROR(IF($A61&gt;end_year_1,0,(IF($A61&gt;supporting_sheet!$D$11, VLOOKUP(supporting_sheet!$G$11,'waste_char_bulk_%_values'!$C$2:$AE$1093,10,FALSE), VLOOKUP($C61,'waste_char_bulk_%_values'!$C$2:$AE$1093,10,FALSE))*'DONNÉES '!$C100)),0)</f>
        <v>0</v>
      </c>
      <c r="M61" s="20">
        <f>IFERROR(IF($A61&gt;end_year_1,0,(IF($A61&gt;supporting_sheet!$D$11, VLOOKUP(supporting_sheet!$G$11,'waste_char_bulk_%_values'!$C$2:$AE$1093,11,FALSE), VLOOKUP($C61,'waste_char_bulk_%_values'!$C$2:$AE$1093,11,FALSE))*'DONNÉES '!$C100)),0)</f>
        <v>0</v>
      </c>
      <c r="N61" s="20">
        <f>IFERROR(IF($A61&gt;end_year_1,0,(IF($A61&gt;supporting_sheet!$D$11, VLOOKUP(supporting_sheet!$G$11,'waste_char_bulk_%_values'!$C$2:$AE$1093,12,FALSE), VLOOKUP($C61,'waste_char_bulk_%_values'!$C$2:$AE$1093,12,FALSE))*'DONNÉES '!$C100)),0)</f>
        <v>0</v>
      </c>
      <c r="O61" s="20">
        <f>IFERROR(IF($A61&gt;end_year_1,0,(IF($A61&gt;supporting_sheet!$D$11, VLOOKUP(supporting_sheet!$G$11,'waste_char_bulk_%_values'!$C$2:$AE$1093,13,FALSE), VLOOKUP($C61,'waste_char_bulk_%_values'!$C$2:$AE$1093,13,FALSE))*'DONNÉES '!$C100)),0)</f>
        <v>0</v>
      </c>
      <c r="P61" s="20">
        <f>IFERROR(IF($A61&gt;end_year_1,0,(IF($A61&gt;supporting_sheet!$D$11, VLOOKUP(supporting_sheet!$G$11,'waste_char_bulk_%_values'!$C$2:$AE$1093,14,FALSE), VLOOKUP($C61,'waste_char_bulk_%_values'!$C$2:$AE$1093,14,FALSE))*'DONNÉES '!$C100)),0)</f>
        <v>0</v>
      </c>
      <c r="Q61" s="20">
        <f>IFERROR(IF($A61&gt;end_year_1,0,(IF($A61&gt;supporting_sheet!$D$11, VLOOKUP(supporting_sheet!$G$11,'waste_char_bulk_%_values'!$C$2:$AG$1093,31,FALSE), VLOOKUP($C61,'waste_char_bulk_%_values'!$C$2:$AG$1093,31,FALSE))*'DONNÉES '!$C100)),0)</f>
        <v>0</v>
      </c>
      <c r="R61" s="37">
        <f t="shared" si="4"/>
        <v>0</v>
      </c>
    </row>
    <row r="62" spans="1:18" x14ac:dyDescent="0.25">
      <c r="A62" s="1">
        <f>'DONNÉES '!B101</f>
        <v>60</v>
      </c>
      <c r="B62" s="1" t="str">
        <f t="shared" si="1"/>
        <v>AB</v>
      </c>
      <c r="C62" s="1" t="str">
        <f t="shared" si="3"/>
        <v>60ABDefault</v>
      </c>
      <c r="D62" s="20">
        <f>IFERROR(IF($A62&gt;end_year_1,0,(IF($A62&gt;supporting_sheet!$D$11, VLOOKUP(supporting_sheet!$G$11,'waste_char_bulk_%_values'!$C$2:$AE$1093,2,FALSE), VLOOKUP($C62,'waste_char_bulk_%_values'!$C$2:$AE$1093,2,FALSE))*'DONNÉES '!$C101)),0)</f>
        <v>0</v>
      </c>
      <c r="E62" s="20">
        <f>IFERROR(IF($A62&gt;end_year_1,0,(IF($A62&gt;supporting_sheet!$D$11, VLOOKUP(supporting_sheet!$G$11,'waste_char_bulk_%_values'!$C$2:$AE$1093,3,FALSE), VLOOKUP($C62,'waste_char_bulk_%_values'!$C$2:$AE$1093,3,FALSE))*'DONNÉES '!$C101)),0)</f>
        <v>0</v>
      </c>
      <c r="F62" s="20">
        <f>IFERROR(IF($A62&gt;end_year_1,0,(IF($A62&gt;supporting_sheet!$D$11, VLOOKUP(supporting_sheet!$G$11,'waste_char_bulk_%_values'!$C$2:$AE$1093,4,FALSE), VLOOKUP($C62,'waste_char_bulk_%_values'!$C$2:$AE$1093,4,FALSE))*'DONNÉES '!$C101)),0)</f>
        <v>0</v>
      </c>
      <c r="G62" s="20">
        <f>IFERROR(IF($A62&gt;end_year_1,0,(IF($A62&gt;supporting_sheet!$D$11, VLOOKUP(supporting_sheet!$G$11,'waste_char_bulk_%_values'!$C$2:$AE$1093,5,FALSE), VLOOKUP($C62,'waste_char_bulk_%_values'!$C$2:$AE$1093,5,FALSE))*'DONNÉES '!$C101)),0)</f>
        <v>0</v>
      </c>
      <c r="H62" s="20">
        <f>IFERROR(IF($A62&gt;end_year_1,0,(IF($A62&gt;supporting_sheet!$D$11, VLOOKUP(supporting_sheet!$G$11,'waste_char_bulk_%_values'!$C$2:$AE$1093,6,FALSE), VLOOKUP($C62,'waste_char_bulk_%_values'!$C$2:$AE$1093,6,FALSE))*'DONNÉES '!$C101)),0)</f>
        <v>0</v>
      </c>
      <c r="I62" s="20">
        <f>IFERROR(IF($A62&gt;end_year_1,0,(IF($A62&gt;supporting_sheet!$D$11, VLOOKUP(supporting_sheet!$G$11,'waste_char_bulk_%_values'!$C$2:$AE$1093,7,FALSE), VLOOKUP($C62,'waste_char_bulk_%_values'!$C$2:$AE$1093,7,FALSE))*'DONNÉES '!$C101)),0)</f>
        <v>0</v>
      </c>
      <c r="J62" s="20">
        <f>IFERROR(IF($A62&gt;end_year_1,0,(IF($A62&gt;supporting_sheet!$D$11, VLOOKUP(supporting_sheet!$G$11,'waste_char_bulk_%_values'!$C$2:$AE$1093,8,FALSE), VLOOKUP($C62,'waste_char_bulk_%_values'!$C$2:$AE$1093,8,FALSE))*'DONNÉES '!$C101)),0)</f>
        <v>0</v>
      </c>
      <c r="K62" s="20">
        <f>IFERROR(IF($A62&gt;end_year_1,0,(IF($A62&gt;supporting_sheet!$D$11, VLOOKUP(supporting_sheet!$G$11,'waste_char_bulk_%_values'!$C$2:$AE$1093,9,FALSE), VLOOKUP($C62,'waste_char_bulk_%_values'!$C$2:$AE$1093,9,FALSE))*'DONNÉES '!$C101)),0)</f>
        <v>0</v>
      </c>
      <c r="L62" s="20">
        <f>IFERROR(IF($A62&gt;end_year_1,0,(IF($A62&gt;supporting_sheet!$D$11, VLOOKUP(supporting_sheet!$G$11,'waste_char_bulk_%_values'!$C$2:$AE$1093,10,FALSE), VLOOKUP($C62,'waste_char_bulk_%_values'!$C$2:$AE$1093,10,FALSE))*'DONNÉES '!$C101)),0)</f>
        <v>0</v>
      </c>
      <c r="M62" s="20">
        <f>IFERROR(IF($A62&gt;end_year_1,0,(IF($A62&gt;supporting_sheet!$D$11, VLOOKUP(supporting_sheet!$G$11,'waste_char_bulk_%_values'!$C$2:$AE$1093,11,FALSE), VLOOKUP($C62,'waste_char_bulk_%_values'!$C$2:$AE$1093,11,FALSE))*'DONNÉES '!$C101)),0)</f>
        <v>0</v>
      </c>
      <c r="N62" s="20">
        <f>IFERROR(IF($A62&gt;end_year_1,0,(IF($A62&gt;supporting_sheet!$D$11, VLOOKUP(supporting_sheet!$G$11,'waste_char_bulk_%_values'!$C$2:$AE$1093,12,FALSE), VLOOKUP($C62,'waste_char_bulk_%_values'!$C$2:$AE$1093,12,FALSE))*'DONNÉES '!$C101)),0)</f>
        <v>0</v>
      </c>
      <c r="O62" s="20">
        <f>IFERROR(IF($A62&gt;end_year_1,0,(IF($A62&gt;supporting_sheet!$D$11, VLOOKUP(supporting_sheet!$G$11,'waste_char_bulk_%_values'!$C$2:$AE$1093,13,FALSE), VLOOKUP($C62,'waste_char_bulk_%_values'!$C$2:$AE$1093,13,FALSE))*'DONNÉES '!$C101)),0)</f>
        <v>0</v>
      </c>
      <c r="P62" s="20">
        <f>IFERROR(IF($A62&gt;end_year_1,0,(IF($A62&gt;supporting_sheet!$D$11, VLOOKUP(supporting_sheet!$G$11,'waste_char_bulk_%_values'!$C$2:$AE$1093,14,FALSE), VLOOKUP($C62,'waste_char_bulk_%_values'!$C$2:$AE$1093,14,FALSE))*'DONNÉES '!$C101)),0)</f>
        <v>0</v>
      </c>
      <c r="Q62" s="20">
        <f>IFERROR(IF($A62&gt;end_year_1,0,(IF($A62&gt;supporting_sheet!$D$11, VLOOKUP(supporting_sheet!$G$11,'waste_char_bulk_%_values'!$C$2:$AG$1093,31,FALSE), VLOOKUP($C62,'waste_char_bulk_%_values'!$C$2:$AG$1093,31,FALSE))*'DONNÉES '!$C101)),0)</f>
        <v>0</v>
      </c>
      <c r="R62" s="37">
        <f t="shared" si="4"/>
        <v>0</v>
      </c>
    </row>
    <row r="63" spans="1:18" x14ac:dyDescent="0.25">
      <c r="A63" s="1">
        <f>'DONNÉES '!B102</f>
        <v>61</v>
      </c>
      <c r="B63" s="1" t="str">
        <f t="shared" si="1"/>
        <v>AB</v>
      </c>
      <c r="C63" s="1" t="str">
        <f t="shared" si="3"/>
        <v>61ABDefault</v>
      </c>
      <c r="D63" s="20">
        <f>IFERROR(IF($A63&gt;end_year_1,0,(IF($A63&gt;supporting_sheet!$D$11, VLOOKUP(supporting_sheet!$G$11,'waste_char_bulk_%_values'!$C$2:$AE$1093,2,FALSE), VLOOKUP($C63,'waste_char_bulk_%_values'!$C$2:$AE$1093,2,FALSE))*'DONNÉES '!$C102)),0)</f>
        <v>0</v>
      </c>
      <c r="E63" s="20">
        <f>IFERROR(IF($A63&gt;end_year_1,0,(IF($A63&gt;supporting_sheet!$D$11, VLOOKUP(supporting_sheet!$G$11,'waste_char_bulk_%_values'!$C$2:$AE$1093,3,FALSE), VLOOKUP($C63,'waste_char_bulk_%_values'!$C$2:$AE$1093,3,FALSE))*'DONNÉES '!$C102)),0)</f>
        <v>0</v>
      </c>
      <c r="F63" s="20">
        <f>IFERROR(IF($A63&gt;end_year_1,0,(IF($A63&gt;supporting_sheet!$D$11, VLOOKUP(supporting_sheet!$G$11,'waste_char_bulk_%_values'!$C$2:$AE$1093,4,FALSE), VLOOKUP($C63,'waste_char_bulk_%_values'!$C$2:$AE$1093,4,FALSE))*'DONNÉES '!$C102)),0)</f>
        <v>0</v>
      </c>
      <c r="G63" s="20">
        <f>IFERROR(IF($A63&gt;end_year_1,0,(IF($A63&gt;supporting_sheet!$D$11, VLOOKUP(supporting_sheet!$G$11,'waste_char_bulk_%_values'!$C$2:$AE$1093,5,FALSE), VLOOKUP($C63,'waste_char_bulk_%_values'!$C$2:$AE$1093,5,FALSE))*'DONNÉES '!$C102)),0)</f>
        <v>0</v>
      </c>
      <c r="H63" s="20">
        <f>IFERROR(IF($A63&gt;end_year_1,0,(IF($A63&gt;supporting_sheet!$D$11, VLOOKUP(supporting_sheet!$G$11,'waste_char_bulk_%_values'!$C$2:$AE$1093,6,FALSE), VLOOKUP($C63,'waste_char_bulk_%_values'!$C$2:$AE$1093,6,FALSE))*'DONNÉES '!$C102)),0)</f>
        <v>0</v>
      </c>
      <c r="I63" s="20">
        <f>IFERROR(IF($A63&gt;end_year_1,0,(IF($A63&gt;supporting_sheet!$D$11, VLOOKUP(supporting_sheet!$G$11,'waste_char_bulk_%_values'!$C$2:$AE$1093,7,FALSE), VLOOKUP($C63,'waste_char_bulk_%_values'!$C$2:$AE$1093,7,FALSE))*'DONNÉES '!$C102)),0)</f>
        <v>0</v>
      </c>
      <c r="J63" s="20">
        <f>IFERROR(IF($A63&gt;end_year_1,0,(IF($A63&gt;supporting_sheet!$D$11, VLOOKUP(supporting_sheet!$G$11,'waste_char_bulk_%_values'!$C$2:$AE$1093,8,FALSE), VLOOKUP($C63,'waste_char_bulk_%_values'!$C$2:$AE$1093,8,FALSE))*'DONNÉES '!$C102)),0)</f>
        <v>0</v>
      </c>
      <c r="K63" s="20">
        <f>IFERROR(IF($A63&gt;end_year_1,0,(IF($A63&gt;supporting_sheet!$D$11, VLOOKUP(supporting_sheet!$G$11,'waste_char_bulk_%_values'!$C$2:$AE$1093,9,FALSE), VLOOKUP($C63,'waste_char_bulk_%_values'!$C$2:$AE$1093,9,FALSE))*'DONNÉES '!$C102)),0)</f>
        <v>0</v>
      </c>
      <c r="L63" s="20">
        <f>IFERROR(IF($A63&gt;end_year_1,0,(IF($A63&gt;supporting_sheet!$D$11, VLOOKUP(supporting_sheet!$G$11,'waste_char_bulk_%_values'!$C$2:$AE$1093,10,FALSE), VLOOKUP($C63,'waste_char_bulk_%_values'!$C$2:$AE$1093,10,FALSE))*'DONNÉES '!$C102)),0)</f>
        <v>0</v>
      </c>
      <c r="M63" s="20">
        <f>IFERROR(IF($A63&gt;end_year_1,0,(IF($A63&gt;supporting_sheet!$D$11, VLOOKUP(supporting_sheet!$G$11,'waste_char_bulk_%_values'!$C$2:$AE$1093,11,FALSE), VLOOKUP($C63,'waste_char_bulk_%_values'!$C$2:$AE$1093,11,FALSE))*'DONNÉES '!$C102)),0)</f>
        <v>0</v>
      </c>
      <c r="N63" s="20">
        <f>IFERROR(IF($A63&gt;end_year_1,0,(IF($A63&gt;supporting_sheet!$D$11, VLOOKUP(supporting_sheet!$G$11,'waste_char_bulk_%_values'!$C$2:$AE$1093,12,FALSE), VLOOKUP($C63,'waste_char_bulk_%_values'!$C$2:$AE$1093,12,FALSE))*'DONNÉES '!$C102)),0)</f>
        <v>0</v>
      </c>
      <c r="O63" s="20">
        <f>IFERROR(IF($A63&gt;end_year_1,0,(IF($A63&gt;supporting_sheet!$D$11, VLOOKUP(supporting_sheet!$G$11,'waste_char_bulk_%_values'!$C$2:$AE$1093,13,FALSE), VLOOKUP($C63,'waste_char_bulk_%_values'!$C$2:$AE$1093,13,FALSE))*'DONNÉES '!$C102)),0)</f>
        <v>0</v>
      </c>
      <c r="P63" s="20">
        <f>IFERROR(IF($A63&gt;end_year_1,0,(IF($A63&gt;supporting_sheet!$D$11, VLOOKUP(supporting_sheet!$G$11,'waste_char_bulk_%_values'!$C$2:$AE$1093,14,FALSE), VLOOKUP($C63,'waste_char_bulk_%_values'!$C$2:$AE$1093,14,FALSE))*'DONNÉES '!$C102)),0)</f>
        <v>0</v>
      </c>
      <c r="Q63" s="20">
        <f>IFERROR(IF($A63&gt;end_year_1,0,(IF($A63&gt;supporting_sheet!$D$11, VLOOKUP(supporting_sheet!$G$11,'waste_char_bulk_%_values'!$C$2:$AG$1093,31,FALSE), VLOOKUP($C63,'waste_char_bulk_%_values'!$C$2:$AG$1093,31,FALSE))*'DONNÉES '!$C102)),0)</f>
        <v>0</v>
      </c>
      <c r="R63" s="37">
        <f t="shared" si="4"/>
        <v>0</v>
      </c>
    </row>
    <row r="64" spans="1:18" x14ac:dyDescent="0.25">
      <c r="A64" s="1">
        <f>'DONNÉES '!B103</f>
        <v>62</v>
      </c>
      <c r="B64" s="1" t="str">
        <f t="shared" si="1"/>
        <v>AB</v>
      </c>
      <c r="C64" s="1" t="str">
        <f t="shared" si="3"/>
        <v>62ABDefault</v>
      </c>
      <c r="D64" s="20">
        <f>IFERROR(IF($A64&gt;end_year_1,0,(IF($A64&gt;supporting_sheet!$D$11, VLOOKUP(supporting_sheet!$G$11,'waste_char_bulk_%_values'!$C$2:$AE$1093,2,FALSE), VLOOKUP($C64,'waste_char_bulk_%_values'!$C$2:$AE$1093,2,FALSE))*'DONNÉES '!$C103)),0)</f>
        <v>0</v>
      </c>
      <c r="E64" s="20">
        <f>IFERROR(IF($A64&gt;end_year_1,0,(IF($A64&gt;supporting_sheet!$D$11, VLOOKUP(supporting_sheet!$G$11,'waste_char_bulk_%_values'!$C$2:$AE$1093,3,FALSE), VLOOKUP($C64,'waste_char_bulk_%_values'!$C$2:$AE$1093,3,FALSE))*'DONNÉES '!$C103)),0)</f>
        <v>0</v>
      </c>
      <c r="F64" s="20">
        <f>IFERROR(IF($A64&gt;end_year_1,0,(IF($A64&gt;supporting_sheet!$D$11, VLOOKUP(supporting_sheet!$G$11,'waste_char_bulk_%_values'!$C$2:$AE$1093,4,FALSE), VLOOKUP($C64,'waste_char_bulk_%_values'!$C$2:$AE$1093,4,FALSE))*'DONNÉES '!$C103)),0)</f>
        <v>0</v>
      </c>
      <c r="G64" s="20">
        <f>IFERROR(IF($A64&gt;end_year_1,0,(IF($A64&gt;supporting_sheet!$D$11, VLOOKUP(supporting_sheet!$G$11,'waste_char_bulk_%_values'!$C$2:$AE$1093,5,FALSE), VLOOKUP($C64,'waste_char_bulk_%_values'!$C$2:$AE$1093,5,FALSE))*'DONNÉES '!$C103)),0)</f>
        <v>0</v>
      </c>
      <c r="H64" s="20">
        <f>IFERROR(IF($A64&gt;end_year_1,0,(IF($A64&gt;supporting_sheet!$D$11, VLOOKUP(supporting_sheet!$G$11,'waste_char_bulk_%_values'!$C$2:$AE$1093,6,FALSE), VLOOKUP($C64,'waste_char_bulk_%_values'!$C$2:$AE$1093,6,FALSE))*'DONNÉES '!$C103)),0)</f>
        <v>0</v>
      </c>
      <c r="I64" s="20">
        <f>IFERROR(IF($A64&gt;end_year_1,0,(IF($A64&gt;supporting_sheet!$D$11, VLOOKUP(supporting_sheet!$G$11,'waste_char_bulk_%_values'!$C$2:$AE$1093,7,FALSE), VLOOKUP($C64,'waste_char_bulk_%_values'!$C$2:$AE$1093,7,FALSE))*'DONNÉES '!$C103)),0)</f>
        <v>0</v>
      </c>
      <c r="J64" s="20">
        <f>IFERROR(IF($A64&gt;end_year_1,0,(IF($A64&gt;supporting_sheet!$D$11, VLOOKUP(supporting_sheet!$G$11,'waste_char_bulk_%_values'!$C$2:$AE$1093,8,FALSE), VLOOKUP($C64,'waste_char_bulk_%_values'!$C$2:$AE$1093,8,FALSE))*'DONNÉES '!$C103)),0)</f>
        <v>0</v>
      </c>
      <c r="K64" s="20">
        <f>IFERROR(IF($A64&gt;end_year_1,0,(IF($A64&gt;supporting_sheet!$D$11, VLOOKUP(supporting_sheet!$G$11,'waste_char_bulk_%_values'!$C$2:$AE$1093,9,FALSE), VLOOKUP($C64,'waste_char_bulk_%_values'!$C$2:$AE$1093,9,FALSE))*'DONNÉES '!$C103)),0)</f>
        <v>0</v>
      </c>
      <c r="L64" s="20">
        <f>IFERROR(IF($A64&gt;end_year_1,0,(IF($A64&gt;supporting_sheet!$D$11, VLOOKUP(supporting_sheet!$G$11,'waste_char_bulk_%_values'!$C$2:$AE$1093,10,FALSE), VLOOKUP($C64,'waste_char_bulk_%_values'!$C$2:$AE$1093,10,FALSE))*'DONNÉES '!$C103)),0)</f>
        <v>0</v>
      </c>
      <c r="M64" s="20">
        <f>IFERROR(IF($A64&gt;end_year_1,0,(IF($A64&gt;supporting_sheet!$D$11, VLOOKUP(supporting_sheet!$G$11,'waste_char_bulk_%_values'!$C$2:$AE$1093,11,FALSE), VLOOKUP($C64,'waste_char_bulk_%_values'!$C$2:$AE$1093,11,FALSE))*'DONNÉES '!$C103)),0)</f>
        <v>0</v>
      </c>
      <c r="N64" s="20">
        <f>IFERROR(IF($A64&gt;end_year_1,0,(IF($A64&gt;supporting_sheet!$D$11, VLOOKUP(supporting_sheet!$G$11,'waste_char_bulk_%_values'!$C$2:$AE$1093,12,FALSE), VLOOKUP($C64,'waste_char_bulk_%_values'!$C$2:$AE$1093,12,FALSE))*'DONNÉES '!$C103)),0)</f>
        <v>0</v>
      </c>
      <c r="O64" s="20">
        <f>IFERROR(IF($A64&gt;end_year_1,0,(IF($A64&gt;supporting_sheet!$D$11, VLOOKUP(supporting_sheet!$G$11,'waste_char_bulk_%_values'!$C$2:$AE$1093,13,FALSE), VLOOKUP($C64,'waste_char_bulk_%_values'!$C$2:$AE$1093,13,FALSE))*'DONNÉES '!$C103)),0)</f>
        <v>0</v>
      </c>
      <c r="P64" s="20">
        <f>IFERROR(IF($A64&gt;end_year_1,0,(IF($A64&gt;supporting_sheet!$D$11, VLOOKUP(supporting_sheet!$G$11,'waste_char_bulk_%_values'!$C$2:$AE$1093,14,FALSE), VLOOKUP($C64,'waste_char_bulk_%_values'!$C$2:$AE$1093,14,FALSE))*'DONNÉES '!$C103)),0)</f>
        <v>0</v>
      </c>
      <c r="Q64" s="20">
        <f>IFERROR(IF($A64&gt;end_year_1,0,(IF($A64&gt;supporting_sheet!$D$11, VLOOKUP(supporting_sheet!$G$11,'waste_char_bulk_%_values'!$C$2:$AG$1093,31,FALSE), VLOOKUP($C64,'waste_char_bulk_%_values'!$C$2:$AG$1093,31,FALSE))*'DONNÉES '!$C103)),0)</f>
        <v>0</v>
      </c>
      <c r="R64" s="37">
        <f t="shared" si="4"/>
        <v>0</v>
      </c>
    </row>
    <row r="65" spans="1:18" x14ac:dyDescent="0.25">
      <c r="A65" s="1">
        <f>'DONNÉES '!B104</f>
        <v>63</v>
      </c>
      <c r="B65" s="1" t="str">
        <f t="shared" si="1"/>
        <v>AB</v>
      </c>
      <c r="C65" s="1" t="str">
        <f t="shared" si="3"/>
        <v>63ABDefault</v>
      </c>
      <c r="D65" s="20">
        <f>IFERROR(IF($A65&gt;end_year_1,0,(IF($A65&gt;supporting_sheet!$D$11, VLOOKUP(supporting_sheet!$G$11,'waste_char_bulk_%_values'!$C$2:$AE$1093,2,FALSE), VLOOKUP($C65,'waste_char_bulk_%_values'!$C$2:$AE$1093,2,FALSE))*'DONNÉES '!$C104)),0)</f>
        <v>0</v>
      </c>
      <c r="E65" s="20">
        <f>IFERROR(IF($A65&gt;end_year_1,0,(IF($A65&gt;supporting_sheet!$D$11, VLOOKUP(supporting_sheet!$G$11,'waste_char_bulk_%_values'!$C$2:$AE$1093,3,FALSE), VLOOKUP($C65,'waste_char_bulk_%_values'!$C$2:$AE$1093,3,FALSE))*'DONNÉES '!$C104)),0)</f>
        <v>0</v>
      </c>
      <c r="F65" s="20">
        <f>IFERROR(IF($A65&gt;end_year_1,0,(IF($A65&gt;supporting_sheet!$D$11, VLOOKUP(supporting_sheet!$G$11,'waste_char_bulk_%_values'!$C$2:$AE$1093,4,FALSE), VLOOKUP($C65,'waste_char_bulk_%_values'!$C$2:$AE$1093,4,FALSE))*'DONNÉES '!$C104)),0)</f>
        <v>0</v>
      </c>
      <c r="G65" s="20">
        <f>IFERROR(IF($A65&gt;end_year_1,0,(IF($A65&gt;supporting_sheet!$D$11, VLOOKUP(supporting_sheet!$G$11,'waste_char_bulk_%_values'!$C$2:$AE$1093,5,FALSE), VLOOKUP($C65,'waste_char_bulk_%_values'!$C$2:$AE$1093,5,FALSE))*'DONNÉES '!$C104)),0)</f>
        <v>0</v>
      </c>
      <c r="H65" s="20">
        <f>IFERROR(IF($A65&gt;end_year_1,0,(IF($A65&gt;supporting_sheet!$D$11, VLOOKUP(supporting_sheet!$G$11,'waste_char_bulk_%_values'!$C$2:$AE$1093,6,FALSE), VLOOKUP($C65,'waste_char_bulk_%_values'!$C$2:$AE$1093,6,FALSE))*'DONNÉES '!$C104)),0)</f>
        <v>0</v>
      </c>
      <c r="I65" s="20">
        <f>IFERROR(IF($A65&gt;end_year_1,0,(IF($A65&gt;supporting_sheet!$D$11, VLOOKUP(supporting_sheet!$G$11,'waste_char_bulk_%_values'!$C$2:$AE$1093,7,FALSE), VLOOKUP($C65,'waste_char_bulk_%_values'!$C$2:$AE$1093,7,FALSE))*'DONNÉES '!$C104)),0)</f>
        <v>0</v>
      </c>
      <c r="J65" s="20">
        <f>IFERROR(IF($A65&gt;end_year_1,0,(IF($A65&gt;supporting_sheet!$D$11, VLOOKUP(supporting_sheet!$G$11,'waste_char_bulk_%_values'!$C$2:$AE$1093,8,FALSE), VLOOKUP($C65,'waste_char_bulk_%_values'!$C$2:$AE$1093,8,FALSE))*'DONNÉES '!$C104)),0)</f>
        <v>0</v>
      </c>
      <c r="K65" s="20">
        <f>IFERROR(IF($A65&gt;end_year_1,0,(IF($A65&gt;supporting_sheet!$D$11, VLOOKUP(supporting_sheet!$G$11,'waste_char_bulk_%_values'!$C$2:$AE$1093,9,FALSE), VLOOKUP($C65,'waste_char_bulk_%_values'!$C$2:$AE$1093,9,FALSE))*'DONNÉES '!$C104)),0)</f>
        <v>0</v>
      </c>
      <c r="L65" s="20">
        <f>IFERROR(IF($A65&gt;end_year_1,0,(IF($A65&gt;supporting_sheet!$D$11, VLOOKUP(supporting_sheet!$G$11,'waste_char_bulk_%_values'!$C$2:$AE$1093,10,FALSE), VLOOKUP($C65,'waste_char_bulk_%_values'!$C$2:$AE$1093,10,FALSE))*'DONNÉES '!$C104)),0)</f>
        <v>0</v>
      </c>
      <c r="M65" s="20">
        <f>IFERROR(IF($A65&gt;end_year_1,0,(IF($A65&gt;supporting_sheet!$D$11, VLOOKUP(supporting_sheet!$G$11,'waste_char_bulk_%_values'!$C$2:$AE$1093,11,FALSE), VLOOKUP($C65,'waste_char_bulk_%_values'!$C$2:$AE$1093,11,FALSE))*'DONNÉES '!$C104)),0)</f>
        <v>0</v>
      </c>
      <c r="N65" s="20">
        <f>IFERROR(IF($A65&gt;end_year_1,0,(IF($A65&gt;supporting_sheet!$D$11, VLOOKUP(supporting_sheet!$G$11,'waste_char_bulk_%_values'!$C$2:$AE$1093,12,FALSE), VLOOKUP($C65,'waste_char_bulk_%_values'!$C$2:$AE$1093,12,FALSE))*'DONNÉES '!$C104)),0)</f>
        <v>0</v>
      </c>
      <c r="O65" s="20">
        <f>IFERROR(IF($A65&gt;end_year_1,0,(IF($A65&gt;supporting_sheet!$D$11, VLOOKUP(supporting_sheet!$G$11,'waste_char_bulk_%_values'!$C$2:$AE$1093,13,FALSE), VLOOKUP($C65,'waste_char_bulk_%_values'!$C$2:$AE$1093,13,FALSE))*'DONNÉES '!$C104)),0)</f>
        <v>0</v>
      </c>
      <c r="P65" s="20">
        <f>IFERROR(IF($A65&gt;end_year_1,0,(IF($A65&gt;supporting_sheet!$D$11, VLOOKUP(supporting_sheet!$G$11,'waste_char_bulk_%_values'!$C$2:$AE$1093,14,FALSE), VLOOKUP($C65,'waste_char_bulk_%_values'!$C$2:$AE$1093,14,FALSE))*'DONNÉES '!$C104)),0)</f>
        <v>0</v>
      </c>
      <c r="Q65" s="20">
        <f>IFERROR(IF($A65&gt;end_year_1,0,(IF($A65&gt;supporting_sheet!$D$11, VLOOKUP(supporting_sheet!$G$11,'waste_char_bulk_%_values'!$C$2:$AG$1093,31,FALSE), VLOOKUP($C65,'waste_char_bulk_%_values'!$C$2:$AG$1093,31,FALSE))*'DONNÉES '!$C104)),0)</f>
        <v>0</v>
      </c>
      <c r="R65" s="37">
        <f t="shared" si="4"/>
        <v>0</v>
      </c>
    </row>
    <row r="66" spans="1:18" x14ac:dyDescent="0.25">
      <c r="A66" s="1">
        <f>'DONNÉES '!B105</f>
        <v>64</v>
      </c>
      <c r="B66" s="1" t="str">
        <f t="shared" si="1"/>
        <v>AB</v>
      </c>
      <c r="C66" s="1" t="str">
        <f t="shared" ref="C66:C111" si="5">CONCATENATE(A66,B66,default)</f>
        <v>64ABDefault</v>
      </c>
      <c r="D66" s="20">
        <f>IFERROR(IF($A66&gt;end_year_1,0,(IF($A66&gt;supporting_sheet!$D$11, VLOOKUP(supporting_sheet!$G$11,'waste_char_bulk_%_values'!$C$2:$AE$1093,2,FALSE), VLOOKUP($C66,'waste_char_bulk_%_values'!$C$2:$AE$1093,2,FALSE))*'DONNÉES '!$C105)),0)</f>
        <v>0</v>
      </c>
      <c r="E66" s="20">
        <f>IFERROR(IF($A66&gt;end_year_1,0,(IF($A66&gt;supporting_sheet!$D$11, VLOOKUP(supporting_sheet!$G$11,'waste_char_bulk_%_values'!$C$2:$AE$1093,3,FALSE), VLOOKUP($C66,'waste_char_bulk_%_values'!$C$2:$AE$1093,3,FALSE))*'DONNÉES '!$C105)),0)</f>
        <v>0</v>
      </c>
      <c r="F66" s="20">
        <f>IFERROR(IF($A66&gt;end_year_1,0,(IF($A66&gt;supporting_sheet!$D$11, VLOOKUP(supporting_sheet!$G$11,'waste_char_bulk_%_values'!$C$2:$AE$1093,4,FALSE), VLOOKUP($C66,'waste_char_bulk_%_values'!$C$2:$AE$1093,4,FALSE))*'DONNÉES '!$C105)),0)</f>
        <v>0</v>
      </c>
      <c r="G66" s="20">
        <f>IFERROR(IF($A66&gt;end_year_1,0,(IF($A66&gt;supporting_sheet!$D$11, VLOOKUP(supporting_sheet!$G$11,'waste_char_bulk_%_values'!$C$2:$AE$1093,5,FALSE), VLOOKUP($C66,'waste_char_bulk_%_values'!$C$2:$AE$1093,5,FALSE))*'DONNÉES '!$C105)),0)</f>
        <v>0</v>
      </c>
      <c r="H66" s="20">
        <f>IFERROR(IF($A66&gt;end_year_1,0,(IF($A66&gt;supporting_sheet!$D$11, VLOOKUP(supporting_sheet!$G$11,'waste_char_bulk_%_values'!$C$2:$AE$1093,6,FALSE), VLOOKUP($C66,'waste_char_bulk_%_values'!$C$2:$AE$1093,6,FALSE))*'DONNÉES '!$C105)),0)</f>
        <v>0</v>
      </c>
      <c r="I66" s="20">
        <f>IFERROR(IF($A66&gt;end_year_1,0,(IF($A66&gt;supporting_sheet!$D$11, VLOOKUP(supporting_sheet!$G$11,'waste_char_bulk_%_values'!$C$2:$AE$1093,7,FALSE), VLOOKUP($C66,'waste_char_bulk_%_values'!$C$2:$AE$1093,7,FALSE))*'DONNÉES '!$C105)),0)</f>
        <v>0</v>
      </c>
      <c r="J66" s="20">
        <f>IFERROR(IF($A66&gt;end_year_1,0,(IF($A66&gt;supporting_sheet!$D$11, VLOOKUP(supporting_sheet!$G$11,'waste_char_bulk_%_values'!$C$2:$AE$1093,8,FALSE), VLOOKUP($C66,'waste_char_bulk_%_values'!$C$2:$AE$1093,8,FALSE))*'DONNÉES '!$C105)),0)</f>
        <v>0</v>
      </c>
      <c r="K66" s="20">
        <f>IFERROR(IF($A66&gt;end_year_1,0,(IF($A66&gt;supporting_sheet!$D$11, VLOOKUP(supporting_sheet!$G$11,'waste_char_bulk_%_values'!$C$2:$AE$1093,9,FALSE), VLOOKUP($C66,'waste_char_bulk_%_values'!$C$2:$AE$1093,9,FALSE))*'DONNÉES '!$C105)),0)</f>
        <v>0</v>
      </c>
      <c r="L66" s="20">
        <f>IFERROR(IF($A66&gt;end_year_1,0,(IF($A66&gt;supporting_sheet!$D$11, VLOOKUP(supporting_sheet!$G$11,'waste_char_bulk_%_values'!$C$2:$AE$1093,10,FALSE), VLOOKUP($C66,'waste_char_bulk_%_values'!$C$2:$AE$1093,10,FALSE))*'DONNÉES '!$C105)),0)</f>
        <v>0</v>
      </c>
      <c r="M66" s="20">
        <f>IFERROR(IF($A66&gt;end_year_1,0,(IF($A66&gt;supporting_sheet!$D$11, VLOOKUP(supporting_sheet!$G$11,'waste_char_bulk_%_values'!$C$2:$AE$1093,11,FALSE), VLOOKUP($C66,'waste_char_bulk_%_values'!$C$2:$AE$1093,11,FALSE))*'DONNÉES '!$C105)),0)</f>
        <v>0</v>
      </c>
      <c r="N66" s="20">
        <f>IFERROR(IF($A66&gt;end_year_1,0,(IF($A66&gt;supporting_sheet!$D$11, VLOOKUP(supporting_sheet!$G$11,'waste_char_bulk_%_values'!$C$2:$AE$1093,12,FALSE), VLOOKUP($C66,'waste_char_bulk_%_values'!$C$2:$AE$1093,12,FALSE))*'DONNÉES '!$C105)),0)</f>
        <v>0</v>
      </c>
      <c r="O66" s="20">
        <f>IFERROR(IF($A66&gt;end_year_1,0,(IF($A66&gt;supporting_sheet!$D$11, VLOOKUP(supporting_sheet!$G$11,'waste_char_bulk_%_values'!$C$2:$AE$1093,13,FALSE), VLOOKUP($C66,'waste_char_bulk_%_values'!$C$2:$AE$1093,13,FALSE))*'DONNÉES '!$C105)),0)</f>
        <v>0</v>
      </c>
      <c r="P66" s="20">
        <f>IFERROR(IF($A66&gt;end_year_1,0,(IF($A66&gt;supporting_sheet!$D$11, VLOOKUP(supporting_sheet!$G$11,'waste_char_bulk_%_values'!$C$2:$AE$1093,14,FALSE), VLOOKUP($C66,'waste_char_bulk_%_values'!$C$2:$AE$1093,14,FALSE))*'DONNÉES '!$C105)),0)</f>
        <v>0</v>
      </c>
      <c r="Q66" s="20">
        <f>IFERROR(IF($A66&gt;end_year_1,0,(IF($A66&gt;supporting_sheet!$D$11, VLOOKUP(supporting_sheet!$G$11,'waste_char_bulk_%_values'!$C$2:$AG$1093,31,FALSE), VLOOKUP($C66,'waste_char_bulk_%_values'!$C$2:$AG$1093,31,FALSE))*'DONNÉES '!$C105)),0)</f>
        <v>0</v>
      </c>
      <c r="R66" s="37">
        <f t="shared" ref="R66:R97" si="6">+SUM(D66:Q66)</f>
        <v>0</v>
      </c>
    </row>
    <row r="67" spans="1:18" x14ac:dyDescent="0.25">
      <c r="A67" s="1">
        <f>'DONNÉES '!B106</f>
        <v>65</v>
      </c>
      <c r="B67" s="1" t="str">
        <f t="shared" ref="B67:B130" si="7">province_1</f>
        <v>AB</v>
      </c>
      <c r="C67" s="1" t="str">
        <f t="shared" si="5"/>
        <v>65ABDefault</v>
      </c>
      <c r="D67" s="20">
        <f>IFERROR(IF($A67&gt;end_year_1,0,(IF($A67&gt;supporting_sheet!$D$11, VLOOKUP(supporting_sheet!$G$11,'waste_char_bulk_%_values'!$C$2:$AE$1093,2,FALSE), VLOOKUP($C67,'waste_char_bulk_%_values'!$C$2:$AE$1093,2,FALSE))*'DONNÉES '!$C106)),0)</f>
        <v>0</v>
      </c>
      <c r="E67" s="20">
        <f>IFERROR(IF($A67&gt;end_year_1,0,(IF($A67&gt;supporting_sheet!$D$11, VLOOKUP(supporting_sheet!$G$11,'waste_char_bulk_%_values'!$C$2:$AE$1093,3,FALSE), VLOOKUP($C67,'waste_char_bulk_%_values'!$C$2:$AE$1093,3,FALSE))*'DONNÉES '!$C106)),0)</f>
        <v>0</v>
      </c>
      <c r="F67" s="20">
        <f>IFERROR(IF($A67&gt;end_year_1,0,(IF($A67&gt;supporting_sheet!$D$11, VLOOKUP(supporting_sheet!$G$11,'waste_char_bulk_%_values'!$C$2:$AE$1093,4,FALSE), VLOOKUP($C67,'waste_char_bulk_%_values'!$C$2:$AE$1093,4,FALSE))*'DONNÉES '!$C106)),0)</f>
        <v>0</v>
      </c>
      <c r="G67" s="20">
        <f>IFERROR(IF($A67&gt;end_year_1,0,(IF($A67&gt;supporting_sheet!$D$11, VLOOKUP(supporting_sheet!$G$11,'waste_char_bulk_%_values'!$C$2:$AE$1093,5,FALSE), VLOOKUP($C67,'waste_char_bulk_%_values'!$C$2:$AE$1093,5,FALSE))*'DONNÉES '!$C106)),0)</f>
        <v>0</v>
      </c>
      <c r="H67" s="20">
        <f>IFERROR(IF($A67&gt;end_year_1,0,(IF($A67&gt;supporting_sheet!$D$11, VLOOKUP(supporting_sheet!$G$11,'waste_char_bulk_%_values'!$C$2:$AE$1093,6,FALSE), VLOOKUP($C67,'waste_char_bulk_%_values'!$C$2:$AE$1093,6,FALSE))*'DONNÉES '!$C106)),0)</f>
        <v>0</v>
      </c>
      <c r="I67" s="20">
        <f>IFERROR(IF($A67&gt;end_year_1,0,(IF($A67&gt;supporting_sheet!$D$11, VLOOKUP(supporting_sheet!$G$11,'waste_char_bulk_%_values'!$C$2:$AE$1093,7,FALSE), VLOOKUP($C67,'waste_char_bulk_%_values'!$C$2:$AE$1093,7,FALSE))*'DONNÉES '!$C106)),0)</f>
        <v>0</v>
      </c>
      <c r="J67" s="20">
        <f>IFERROR(IF($A67&gt;end_year_1,0,(IF($A67&gt;supporting_sheet!$D$11, VLOOKUP(supporting_sheet!$G$11,'waste_char_bulk_%_values'!$C$2:$AE$1093,8,FALSE), VLOOKUP($C67,'waste_char_bulk_%_values'!$C$2:$AE$1093,8,FALSE))*'DONNÉES '!$C106)),0)</f>
        <v>0</v>
      </c>
      <c r="K67" s="20">
        <f>IFERROR(IF($A67&gt;end_year_1,0,(IF($A67&gt;supporting_sheet!$D$11, VLOOKUP(supporting_sheet!$G$11,'waste_char_bulk_%_values'!$C$2:$AE$1093,9,FALSE), VLOOKUP($C67,'waste_char_bulk_%_values'!$C$2:$AE$1093,9,FALSE))*'DONNÉES '!$C106)),0)</f>
        <v>0</v>
      </c>
      <c r="L67" s="20">
        <f>IFERROR(IF($A67&gt;end_year_1,0,(IF($A67&gt;supporting_sheet!$D$11, VLOOKUP(supporting_sheet!$G$11,'waste_char_bulk_%_values'!$C$2:$AE$1093,10,FALSE), VLOOKUP($C67,'waste_char_bulk_%_values'!$C$2:$AE$1093,10,FALSE))*'DONNÉES '!$C106)),0)</f>
        <v>0</v>
      </c>
      <c r="M67" s="20">
        <f>IFERROR(IF($A67&gt;end_year_1,0,(IF($A67&gt;supporting_sheet!$D$11, VLOOKUP(supporting_sheet!$G$11,'waste_char_bulk_%_values'!$C$2:$AE$1093,11,FALSE), VLOOKUP($C67,'waste_char_bulk_%_values'!$C$2:$AE$1093,11,FALSE))*'DONNÉES '!$C106)),0)</f>
        <v>0</v>
      </c>
      <c r="N67" s="20">
        <f>IFERROR(IF($A67&gt;end_year_1,0,(IF($A67&gt;supporting_sheet!$D$11, VLOOKUP(supporting_sheet!$G$11,'waste_char_bulk_%_values'!$C$2:$AE$1093,12,FALSE), VLOOKUP($C67,'waste_char_bulk_%_values'!$C$2:$AE$1093,12,FALSE))*'DONNÉES '!$C106)),0)</f>
        <v>0</v>
      </c>
      <c r="O67" s="20">
        <f>IFERROR(IF($A67&gt;end_year_1,0,(IF($A67&gt;supporting_sheet!$D$11, VLOOKUP(supporting_sheet!$G$11,'waste_char_bulk_%_values'!$C$2:$AE$1093,13,FALSE), VLOOKUP($C67,'waste_char_bulk_%_values'!$C$2:$AE$1093,13,FALSE))*'DONNÉES '!$C106)),0)</f>
        <v>0</v>
      </c>
      <c r="P67" s="20">
        <f>IFERROR(IF($A67&gt;end_year_1,0,(IF($A67&gt;supporting_sheet!$D$11, VLOOKUP(supporting_sheet!$G$11,'waste_char_bulk_%_values'!$C$2:$AE$1093,14,FALSE), VLOOKUP($C67,'waste_char_bulk_%_values'!$C$2:$AE$1093,14,FALSE))*'DONNÉES '!$C106)),0)</f>
        <v>0</v>
      </c>
      <c r="Q67" s="20">
        <f>IFERROR(IF($A67&gt;end_year_1,0,(IF($A67&gt;supporting_sheet!$D$11, VLOOKUP(supporting_sheet!$G$11,'waste_char_bulk_%_values'!$C$2:$AG$1093,31,FALSE), VLOOKUP($C67,'waste_char_bulk_%_values'!$C$2:$AG$1093,31,FALSE))*'DONNÉES '!$C106)),0)</f>
        <v>0</v>
      </c>
      <c r="R67" s="37">
        <f t="shared" si="6"/>
        <v>0</v>
      </c>
    </row>
    <row r="68" spans="1:18" x14ac:dyDescent="0.25">
      <c r="A68" s="1">
        <f>'DONNÉES '!B107</f>
        <v>66</v>
      </c>
      <c r="B68" s="1" t="str">
        <f t="shared" si="7"/>
        <v>AB</v>
      </c>
      <c r="C68" s="1" t="str">
        <f t="shared" si="5"/>
        <v>66ABDefault</v>
      </c>
      <c r="D68" s="20">
        <f>IFERROR(IF($A68&gt;end_year_1,0,(IF($A68&gt;supporting_sheet!$D$11, VLOOKUP(supporting_sheet!$G$11,'waste_char_bulk_%_values'!$C$2:$AE$1093,2,FALSE), VLOOKUP($C68,'waste_char_bulk_%_values'!$C$2:$AE$1093,2,FALSE))*'DONNÉES '!$C107)),0)</f>
        <v>0</v>
      </c>
      <c r="E68" s="20">
        <f>IFERROR(IF($A68&gt;end_year_1,0,(IF($A68&gt;supporting_sheet!$D$11, VLOOKUP(supporting_sheet!$G$11,'waste_char_bulk_%_values'!$C$2:$AE$1093,3,FALSE), VLOOKUP($C68,'waste_char_bulk_%_values'!$C$2:$AE$1093,3,FALSE))*'DONNÉES '!$C107)),0)</f>
        <v>0</v>
      </c>
      <c r="F68" s="20">
        <f>IFERROR(IF($A68&gt;end_year_1,0,(IF($A68&gt;supporting_sheet!$D$11, VLOOKUP(supporting_sheet!$G$11,'waste_char_bulk_%_values'!$C$2:$AE$1093,4,FALSE), VLOOKUP($C68,'waste_char_bulk_%_values'!$C$2:$AE$1093,4,FALSE))*'DONNÉES '!$C107)),0)</f>
        <v>0</v>
      </c>
      <c r="G68" s="20">
        <f>IFERROR(IF($A68&gt;end_year_1,0,(IF($A68&gt;supporting_sheet!$D$11, VLOOKUP(supporting_sheet!$G$11,'waste_char_bulk_%_values'!$C$2:$AE$1093,5,FALSE), VLOOKUP($C68,'waste_char_bulk_%_values'!$C$2:$AE$1093,5,FALSE))*'DONNÉES '!$C107)),0)</f>
        <v>0</v>
      </c>
      <c r="H68" s="20">
        <f>IFERROR(IF($A68&gt;end_year_1,0,(IF($A68&gt;supporting_sheet!$D$11, VLOOKUP(supporting_sheet!$G$11,'waste_char_bulk_%_values'!$C$2:$AE$1093,6,FALSE), VLOOKUP($C68,'waste_char_bulk_%_values'!$C$2:$AE$1093,6,FALSE))*'DONNÉES '!$C107)),0)</f>
        <v>0</v>
      </c>
      <c r="I68" s="20">
        <f>IFERROR(IF($A68&gt;end_year_1,0,(IF($A68&gt;supporting_sheet!$D$11, VLOOKUP(supporting_sheet!$G$11,'waste_char_bulk_%_values'!$C$2:$AE$1093,7,FALSE), VLOOKUP($C68,'waste_char_bulk_%_values'!$C$2:$AE$1093,7,FALSE))*'DONNÉES '!$C107)),0)</f>
        <v>0</v>
      </c>
      <c r="J68" s="20">
        <f>IFERROR(IF($A68&gt;end_year_1,0,(IF($A68&gt;supporting_sheet!$D$11, VLOOKUP(supporting_sheet!$G$11,'waste_char_bulk_%_values'!$C$2:$AE$1093,8,FALSE), VLOOKUP($C68,'waste_char_bulk_%_values'!$C$2:$AE$1093,8,FALSE))*'DONNÉES '!$C107)),0)</f>
        <v>0</v>
      </c>
      <c r="K68" s="20">
        <f>IFERROR(IF($A68&gt;end_year_1,0,(IF($A68&gt;supporting_sheet!$D$11, VLOOKUP(supporting_sheet!$G$11,'waste_char_bulk_%_values'!$C$2:$AE$1093,9,FALSE), VLOOKUP($C68,'waste_char_bulk_%_values'!$C$2:$AE$1093,9,FALSE))*'DONNÉES '!$C107)),0)</f>
        <v>0</v>
      </c>
      <c r="L68" s="20">
        <f>IFERROR(IF($A68&gt;end_year_1,0,(IF($A68&gt;supporting_sheet!$D$11, VLOOKUP(supporting_sheet!$G$11,'waste_char_bulk_%_values'!$C$2:$AE$1093,10,FALSE), VLOOKUP($C68,'waste_char_bulk_%_values'!$C$2:$AE$1093,10,FALSE))*'DONNÉES '!$C107)),0)</f>
        <v>0</v>
      </c>
      <c r="M68" s="20">
        <f>IFERROR(IF($A68&gt;end_year_1,0,(IF($A68&gt;supporting_sheet!$D$11, VLOOKUP(supporting_sheet!$G$11,'waste_char_bulk_%_values'!$C$2:$AE$1093,11,FALSE), VLOOKUP($C68,'waste_char_bulk_%_values'!$C$2:$AE$1093,11,FALSE))*'DONNÉES '!$C107)),0)</f>
        <v>0</v>
      </c>
      <c r="N68" s="20">
        <f>IFERROR(IF($A68&gt;end_year_1,0,(IF($A68&gt;supporting_sheet!$D$11, VLOOKUP(supporting_sheet!$G$11,'waste_char_bulk_%_values'!$C$2:$AE$1093,12,FALSE), VLOOKUP($C68,'waste_char_bulk_%_values'!$C$2:$AE$1093,12,FALSE))*'DONNÉES '!$C107)),0)</f>
        <v>0</v>
      </c>
      <c r="O68" s="20">
        <f>IFERROR(IF($A68&gt;end_year_1,0,(IF($A68&gt;supporting_sheet!$D$11, VLOOKUP(supporting_sheet!$G$11,'waste_char_bulk_%_values'!$C$2:$AE$1093,13,FALSE), VLOOKUP($C68,'waste_char_bulk_%_values'!$C$2:$AE$1093,13,FALSE))*'DONNÉES '!$C107)),0)</f>
        <v>0</v>
      </c>
      <c r="P68" s="20">
        <f>IFERROR(IF($A68&gt;end_year_1,0,(IF($A68&gt;supporting_sheet!$D$11, VLOOKUP(supporting_sheet!$G$11,'waste_char_bulk_%_values'!$C$2:$AE$1093,14,FALSE), VLOOKUP($C68,'waste_char_bulk_%_values'!$C$2:$AE$1093,14,FALSE))*'DONNÉES '!$C107)),0)</f>
        <v>0</v>
      </c>
      <c r="Q68" s="20">
        <f>IFERROR(IF($A68&gt;end_year_1,0,(IF($A68&gt;supporting_sheet!$D$11, VLOOKUP(supporting_sheet!$G$11,'waste_char_bulk_%_values'!$C$2:$AG$1093,31,FALSE), VLOOKUP($C68,'waste_char_bulk_%_values'!$C$2:$AG$1093,31,FALSE))*'DONNÉES '!$C107)),0)</f>
        <v>0</v>
      </c>
      <c r="R68" s="37">
        <f t="shared" si="6"/>
        <v>0</v>
      </c>
    </row>
    <row r="69" spans="1:18" x14ac:dyDescent="0.25">
      <c r="A69" s="1">
        <f>'DONNÉES '!B108</f>
        <v>67</v>
      </c>
      <c r="B69" s="1" t="str">
        <f t="shared" si="7"/>
        <v>AB</v>
      </c>
      <c r="C69" s="1" t="str">
        <f t="shared" si="5"/>
        <v>67ABDefault</v>
      </c>
      <c r="D69" s="20">
        <f>IFERROR(IF($A69&gt;end_year_1,0,(IF($A69&gt;supporting_sheet!$D$11, VLOOKUP(supporting_sheet!$G$11,'waste_char_bulk_%_values'!$C$2:$AE$1093,2,FALSE), VLOOKUP($C69,'waste_char_bulk_%_values'!$C$2:$AE$1093,2,FALSE))*'DONNÉES '!$C108)),0)</f>
        <v>0</v>
      </c>
      <c r="E69" s="20">
        <f>IFERROR(IF($A69&gt;end_year_1,0,(IF($A69&gt;supporting_sheet!$D$11, VLOOKUP(supporting_sheet!$G$11,'waste_char_bulk_%_values'!$C$2:$AE$1093,3,FALSE), VLOOKUP($C69,'waste_char_bulk_%_values'!$C$2:$AE$1093,3,FALSE))*'DONNÉES '!$C108)),0)</f>
        <v>0</v>
      </c>
      <c r="F69" s="20">
        <f>IFERROR(IF($A69&gt;end_year_1,0,(IF($A69&gt;supporting_sheet!$D$11, VLOOKUP(supporting_sheet!$G$11,'waste_char_bulk_%_values'!$C$2:$AE$1093,4,FALSE), VLOOKUP($C69,'waste_char_bulk_%_values'!$C$2:$AE$1093,4,FALSE))*'DONNÉES '!$C108)),0)</f>
        <v>0</v>
      </c>
      <c r="G69" s="20">
        <f>IFERROR(IF($A69&gt;end_year_1,0,(IF($A69&gt;supporting_sheet!$D$11, VLOOKUP(supporting_sheet!$G$11,'waste_char_bulk_%_values'!$C$2:$AE$1093,5,FALSE), VLOOKUP($C69,'waste_char_bulk_%_values'!$C$2:$AE$1093,5,FALSE))*'DONNÉES '!$C108)),0)</f>
        <v>0</v>
      </c>
      <c r="H69" s="20">
        <f>IFERROR(IF($A69&gt;end_year_1,0,(IF($A69&gt;supporting_sheet!$D$11, VLOOKUP(supporting_sheet!$G$11,'waste_char_bulk_%_values'!$C$2:$AE$1093,6,FALSE), VLOOKUP($C69,'waste_char_bulk_%_values'!$C$2:$AE$1093,6,FALSE))*'DONNÉES '!$C108)),0)</f>
        <v>0</v>
      </c>
      <c r="I69" s="20">
        <f>IFERROR(IF($A69&gt;end_year_1,0,(IF($A69&gt;supporting_sheet!$D$11, VLOOKUP(supporting_sheet!$G$11,'waste_char_bulk_%_values'!$C$2:$AE$1093,7,FALSE), VLOOKUP($C69,'waste_char_bulk_%_values'!$C$2:$AE$1093,7,FALSE))*'DONNÉES '!$C108)),0)</f>
        <v>0</v>
      </c>
      <c r="J69" s="20">
        <f>IFERROR(IF($A69&gt;end_year_1,0,(IF($A69&gt;supporting_sheet!$D$11, VLOOKUP(supporting_sheet!$G$11,'waste_char_bulk_%_values'!$C$2:$AE$1093,8,FALSE), VLOOKUP($C69,'waste_char_bulk_%_values'!$C$2:$AE$1093,8,FALSE))*'DONNÉES '!$C108)),0)</f>
        <v>0</v>
      </c>
      <c r="K69" s="20">
        <f>IFERROR(IF($A69&gt;end_year_1,0,(IF($A69&gt;supporting_sheet!$D$11, VLOOKUP(supporting_sheet!$G$11,'waste_char_bulk_%_values'!$C$2:$AE$1093,9,FALSE), VLOOKUP($C69,'waste_char_bulk_%_values'!$C$2:$AE$1093,9,FALSE))*'DONNÉES '!$C108)),0)</f>
        <v>0</v>
      </c>
      <c r="L69" s="20">
        <f>IFERROR(IF($A69&gt;end_year_1,0,(IF($A69&gt;supporting_sheet!$D$11, VLOOKUP(supporting_sheet!$G$11,'waste_char_bulk_%_values'!$C$2:$AE$1093,10,FALSE), VLOOKUP($C69,'waste_char_bulk_%_values'!$C$2:$AE$1093,10,FALSE))*'DONNÉES '!$C108)),0)</f>
        <v>0</v>
      </c>
      <c r="M69" s="20">
        <f>IFERROR(IF($A69&gt;end_year_1,0,(IF($A69&gt;supporting_sheet!$D$11, VLOOKUP(supporting_sheet!$G$11,'waste_char_bulk_%_values'!$C$2:$AE$1093,11,FALSE), VLOOKUP($C69,'waste_char_bulk_%_values'!$C$2:$AE$1093,11,FALSE))*'DONNÉES '!$C108)),0)</f>
        <v>0</v>
      </c>
      <c r="N69" s="20">
        <f>IFERROR(IF($A69&gt;end_year_1,0,(IF($A69&gt;supporting_sheet!$D$11, VLOOKUP(supporting_sheet!$G$11,'waste_char_bulk_%_values'!$C$2:$AE$1093,12,FALSE), VLOOKUP($C69,'waste_char_bulk_%_values'!$C$2:$AE$1093,12,FALSE))*'DONNÉES '!$C108)),0)</f>
        <v>0</v>
      </c>
      <c r="O69" s="20">
        <f>IFERROR(IF($A69&gt;end_year_1,0,(IF($A69&gt;supporting_sheet!$D$11, VLOOKUP(supporting_sheet!$G$11,'waste_char_bulk_%_values'!$C$2:$AE$1093,13,FALSE), VLOOKUP($C69,'waste_char_bulk_%_values'!$C$2:$AE$1093,13,FALSE))*'DONNÉES '!$C108)),0)</f>
        <v>0</v>
      </c>
      <c r="P69" s="20">
        <f>IFERROR(IF($A69&gt;end_year_1,0,(IF($A69&gt;supporting_sheet!$D$11, VLOOKUP(supporting_sheet!$G$11,'waste_char_bulk_%_values'!$C$2:$AE$1093,14,FALSE), VLOOKUP($C69,'waste_char_bulk_%_values'!$C$2:$AE$1093,14,FALSE))*'DONNÉES '!$C108)),0)</f>
        <v>0</v>
      </c>
      <c r="Q69" s="20">
        <f>IFERROR(IF($A69&gt;end_year_1,0,(IF($A69&gt;supporting_sheet!$D$11, VLOOKUP(supporting_sheet!$G$11,'waste_char_bulk_%_values'!$C$2:$AG$1093,31,FALSE), VLOOKUP($C69,'waste_char_bulk_%_values'!$C$2:$AG$1093,31,FALSE))*'DONNÉES '!$C108)),0)</f>
        <v>0</v>
      </c>
      <c r="R69" s="37">
        <f t="shared" si="6"/>
        <v>0</v>
      </c>
    </row>
    <row r="70" spans="1:18" x14ac:dyDescent="0.25">
      <c r="A70" s="1">
        <f>'DONNÉES '!B109</f>
        <v>68</v>
      </c>
      <c r="B70" s="1" t="str">
        <f t="shared" si="7"/>
        <v>AB</v>
      </c>
      <c r="C70" s="1" t="str">
        <f t="shared" si="5"/>
        <v>68ABDefault</v>
      </c>
      <c r="D70" s="20">
        <f>IFERROR(IF($A70&gt;end_year_1,0,(IF($A70&gt;supporting_sheet!$D$11, VLOOKUP(supporting_sheet!$G$11,'waste_char_bulk_%_values'!$C$2:$AE$1093,2,FALSE), VLOOKUP($C70,'waste_char_bulk_%_values'!$C$2:$AE$1093,2,FALSE))*'DONNÉES '!$C109)),0)</f>
        <v>0</v>
      </c>
      <c r="E70" s="20">
        <f>IFERROR(IF($A70&gt;end_year_1,0,(IF($A70&gt;supporting_sheet!$D$11, VLOOKUP(supporting_sheet!$G$11,'waste_char_bulk_%_values'!$C$2:$AE$1093,3,FALSE), VLOOKUP($C70,'waste_char_bulk_%_values'!$C$2:$AE$1093,3,FALSE))*'DONNÉES '!$C109)),0)</f>
        <v>0</v>
      </c>
      <c r="F70" s="20">
        <f>IFERROR(IF($A70&gt;end_year_1,0,(IF($A70&gt;supporting_sheet!$D$11, VLOOKUP(supporting_sheet!$G$11,'waste_char_bulk_%_values'!$C$2:$AE$1093,4,FALSE), VLOOKUP($C70,'waste_char_bulk_%_values'!$C$2:$AE$1093,4,FALSE))*'DONNÉES '!$C109)),0)</f>
        <v>0</v>
      </c>
      <c r="G70" s="20">
        <f>IFERROR(IF($A70&gt;end_year_1,0,(IF($A70&gt;supporting_sheet!$D$11, VLOOKUP(supporting_sheet!$G$11,'waste_char_bulk_%_values'!$C$2:$AE$1093,5,FALSE), VLOOKUP($C70,'waste_char_bulk_%_values'!$C$2:$AE$1093,5,FALSE))*'DONNÉES '!$C109)),0)</f>
        <v>0</v>
      </c>
      <c r="H70" s="20">
        <f>IFERROR(IF($A70&gt;end_year_1,0,(IF($A70&gt;supporting_sheet!$D$11, VLOOKUP(supporting_sheet!$G$11,'waste_char_bulk_%_values'!$C$2:$AE$1093,6,FALSE), VLOOKUP($C70,'waste_char_bulk_%_values'!$C$2:$AE$1093,6,FALSE))*'DONNÉES '!$C109)),0)</f>
        <v>0</v>
      </c>
      <c r="I70" s="20">
        <f>IFERROR(IF($A70&gt;end_year_1,0,(IF($A70&gt;supporting_sheet!$D$11, VLOOKUP(supporting_sheet!$G$11,'waste_char_bulk_%_values'!$C$2:$AE$1093,7,FALSE), VLOOKUP($C70,'waste_char_bulk_%_values'!$C$2:$AE$1093,7,FALSE))*'DONNÉES '!$C109)),0)</f>
        <v>0</v>
      </c>
      <c r="J70" s="20">
        <f>IFERROR(IF($A70&gt;end_year_1,0,(IF($A70&gt;supporting_sheet!$D$11, VLOOKUP(supporting_sheet!$G$11,'waste_char_bulk_%_values'!$C$2:$AE$1093,8,FALSE), VLOOKUP($C70,'waste_char_bulk_%_values'!$C$2:$AE$1093,8,FALSE))*'DONNÉES '!$C109)),0)</f>
        <v>0</v>
      </c>
      <c r="K70" s="20">
        <f>IFERROR(IF($A70&gt;end_year_1,0,(IF($A70&gt;supporting_sheet!$D$11, VLOOKUP(supporting_sheet!$G$11,'waste_char_bulk_%_values'!$C$2:$AE$1093,9,FALSE), VLOOKUP($C70,'waste_char_bulk_%_values'!$C$2:$AE$1093,9,FALSE))*'DONNÉES '!$C109)),0)</f>
        <v>0</v>
      </c>
      <c r="L70" s="20">
        <f>IFERROR(IF($A70&gt;end_year_1,0,(IF($A70&gt;supporting_sheet!$D$11, VLOOKUP(supporting_sheet!$G$11,'waste_char_bulk_%_values'!$C$2:$AE$1093,10,FALSE), VLOOKUP($C70,'waste_char_bulk_%_values'!$C$2:$AE$1093,10,FALSE))*'DONNÉES '!$C109)),0)</f>
        <v>0</v>
      </c>
      <c r="M70" s="20">
        <f>IFERROR(IF($A70&gt;end_year_1,0,(IF($A70&gt;supporting_sheet!$D$11, VLOOKUP(supporting_sheet!$G$11,'waste_char_bulk_%_values'!$C$2:$AE$1093,11,FALSE), VLOOKUP($C70,'waste_char_bulk_%_values'!$C$2:$AE$1093,11,FALSE))*'DONNÉES '!$C109)),0)</f>
        <v>0</v>
      </c>
      <c r="N70" s="20">
        <f>IFERROR(IF($A70&gt;end_year_1,0,(IF($A70&gt;supporting_sheet!$D$11, VLOOKUP(supporting_sheet!$G$11,'waste_char_bulk_%_values'!$C$2:$AE$1093,12,FALSE), VLOOKUP($C70,'waste_char_bulk_%_values'!$C$2:$AE$1093,12,FALSE))*'DONNÉES '!$C109)),0)</f>
        <v>0</v>
      </c>
      <c r="O70" s="20">
        <f>IFERROR(IF($A70&gt;end_year_1,0,(IF($A70&gt;supporting_sheet!$D$11, VLOOKUP(supporting_sheet!$G$11,'waste_char_bulk_%_values'!$C$2:$AE$1093,13,FALSE), VLOOKUP($C70,'waste_char_bulk_%_values'!$C$2:$AE$1093,13,FALSE))*'DONNÉES '!$C109)),0)</f>
        <v>0</v>
      </c>
      <c r="P70" s="20">
        <f>IFERROR(IF($A70&gt;end_year_1,0,(IF($A70&gt;supporting_sheet!$D$11, VLOOKUP(supporting_sheet!$G$11,'waste_char_bulk_%_values'!$C$2:$AE$1093,14,FALSE), VLOOKUP($C70,'waste_char_bulk_%_values'!$C$2:$AE$1093,14,FALSE))*'DONNÉES '!$C109)),0)</f>
        <v>0</v>
      </c>
      <c r="Q70" s="20">
        <f>IFERROR(IF($A70&gt;end_year_1,0,(IF($A70&gt;supporting_sheet!$D$11, VLOOKUP(supporting_sheet!$G$11,'waste_char_bulk_%_values'!$C$2:$AG$1093,31,FALSE), VLOOKUP($C70,'waste_char_bulk_%_values'!$C$2:$AG$1093,31,FALSE))*'DONNÉES '!$C109)),0)</f>
        <v>0</v>
      </c>
      <c r="R70" s="37">
        <f t="shared" si="6"/>
        <v>0</v>
      </c>
    </row>
    <row r="71" spans="1:18" x14ac:dyDescent="0.25">
      <c r="A71" s="1">
        <f>'DONNÉES '!B110</f>
        <v>69</v>
      </c>
      <c r="B71" s="1" t="str">
        <f t="shared" si="7"/>
        <v>AB</v>
      </c>
      <c r="C71" s="1" t="str">
        <f t="shared" si="5"/>
        <v>69ABDefault</v>
      </c>
      <c r="D71" s="20">
        <f>IFERROR(IF($A71&gt;end_year_1,0,(IF($A71&gt;supporting_sheet!$D$11, VLOOKUP(supporting_sheet!$G$11,'waste_char_bulk_%_values'!$C$2:$AE$1093,2,FALSE), VLOOKUP($C71,'waste_char_bulk_%_values'!$C$2:$AE$1093,2,FALSE))*'DONNÉES '!$C110)),0)</f>
        <v>0</v>
      </c>
      <c r="E71" s="20">
        <f>IFERROR(IF($A71&gt;end_year_1,0,(IF($A71&gt;supporting_sheet!$D$11, VLOOKUP(supporting_sheet!$G$11,'waste_char_bulk_%_values'!$C$2:$AE$1093,3,FALSE), VLOOKUP($C71,'waste_char_bulk_%_values'!$C$2:$AE$1093,3,FALSE))*'DONNÉES '!$C110)),0)</f>
        <v>0</v>
      </c>
      <c r="F71" s="20">
        <f>IFERROR(IF($A71&gt;end_year_1,0,(IF($A71&gt;supporting_sheet!$D$11, VLOOKUP(supporting_sheet!$G$11,'waste_char_bulk_%_values'!$C$2:$AE$1093,4,FALSE), VLOOKUP($C71,'waste_char_bulk_%_values'!$C$2:$AE$1093,4,FALSE))*'DONNÉES '!$C110)),0)</f>
        <v>0</v>
      </c>
      <c r="G71" s="20">
        <f>IFERROR(IF($A71&gt;end_year_1,0,(IF($A71&gt;supporting_sheet!$D$11, VLOOKUP(supporting_sheet!$G$11,'waste_char_bulk_%_values'!$C$2:$AE$1093,5,FALSE), VLOOKUP($C71,'waste_char_bulk_%_values'!$C$2:$AE$1093,5,FALSE))*'DONNÉES '!$C110)),0)</f>
        <v>0</v>
      </c>
      <c r="H71" s="20">
        <f>IFERROR(IF($A71&gt;end_year_1,0,(IF($A71&gt;supporting_sheet!$D$11, VLOOKUP(supporting_sheet!$G$11,'waste_char_bulk_%_values'!$C$2:$AE$1093,6,FALSE), VLOOKUP($C71,'waste_char_bulk_%_values'!$C$2:$AE$1093,6,FALSE))*'DONNÉES '!$C110)),0)</f>
        <v>0</v>
      </c>
      <c r="I71" s="20">
        <f>IFERROR(IF($A71&gt;end_year_1,0,(IF($A71&gt;supporting_sheet!$D$11, VLOOKUP(supporting_sheet!$G$11,'waste_char_bulk_%_values'!$C$2:$AE$1093,7,FALSE), VLOOKUP($C71,'waste_char_bulk_%_values'!$C$2:$AE$1093,7,FALSE))*'DONNÉES '!$C110)),0)</f>
        <v>0</v>
      </c>
      <c r="J71" s="20">
        <f>IFERROR(IF($A71&gt;end_year_1,0,(IF($A71&gt;supporting_sheet!$D$11, VLOOKUP(supporting_sheet!$G$11,'waste_char_bulk_%_values'!$C$2:$AE$1093,8,FALSE), VLOOKUP($C71,'waste_char_bulk_%_values'!$C$2:$AE$1093,8,FALSE))*'DONNÉES '!$C110)),0)</f>
        <v>0</v>
      </c>
      <c r="K71" s="20">
        <f>IFERROR(IF($A71&gt;end_year_1,0,(IF($A71&gt;supporting_sheet!$D$11, VLOOKUP(supporting_sheet!$G$11,'waste_char_bulk_%_values'!$C$2:$AE$1093,9,FALSE), VLOOKUP($C71,'waste_char_bulk_%_values'!$C$2:$AE$1093,9,FALSE))*'DONNÉES '!$C110)),0)</f>
        <v>0</v>
      </c>
      <c r="L71" s="20">
        <f>IFERROR(IF($A71&gt;end_year_1,0,(IF($A71&gt;supporting_sheet!$D$11, VLOOKUP(supporting_sheet!$G$11,'waste_char_bulk_%_values'!$C$2:$AE$1093,10,FALSE), VLOOKUP($C71,'waste_char_bulk_%_values'!$C$2:$AE$1093,10,FALSE))*'DONNÉES '!$C110)),0)</f>
        <v>0</v>
      </c>
      <c r="M71" s="20">
        <f>IFERROR(IF($A71&gt;end_year_1,0,(IF($A71&gt;supporting_sheet!$D$11, VLOOKUP(supporting_sheet!$G$11,'waste_char_bulk_%_values'!$C$2:$AE$1093,11,FALSE), VLOOKUP($C71,'waste_char_bulk_%_values'!$C$2:$AE$1093,11,FALSE))*'DONNÉES '!$C110)),0)</f>
        <v>0</v>
      </c>
      <c r="N71" s="20">
        <f>IFERROR(IF($A71&gt;end_year_1,0,(IF($A71&gt;supporting_sheet!$D$11, VLOOKUP(supporting_sheet!$G$11,'waste_char_bulk_%_values'!$C$2:$AE$1093,12,FALSE), VLOOKUP($C71,'waste_char_bulk_%_values'!$C$2:$AE$1093,12,FALSE))*'DONNÉES '!$C110)),0)</f>
        <v>0</v>
      </c>
      <c r="O71" s="20">
        <f>IFERROR(IF($A71&gt;end_year_1,0,(IF($A71&gt;supporting_sheet!$D$11, VLOOKUP(supporting_sheet!$G$11,'waste_char_bulk_%_values'!$C$2:$AE$1093,13,FALSE), VLOOKUP($C71,'waste_char_bulk_%_values'!$C$2:$AE$1093,13,FALSE))*'DONNÉES '!$C110)),0)</f>
        <v>0</v>
      </c>
      <c r="P71" s="20">
        <f>IFERROR(IF($A71&gt;end_year_1,0,(IF($A71&gt;supporting_sheet!$D$11, VLOOKUP(supporting_sheet!$G$11,'waste_char_bulk_%_values'!$C$2:$AE$1093,14,FALSE), VLOOKUP($C71,'waste_char_bulk_%_values'!$C$2:$AE$1093,14,FALSE))*'DONNÉES '!$C110)),0)</f>
        <v>0</v>
      </c>
      <c r="Q71" s="20">
        <f>IFERROR(IF($A71&gt;end_year_1,0,(IF($A71&gt;supporting_sheet!$D$11, VLOOKUP(supporting_sheet!$G$11,'waste_char_bulk_%_values'!$C$2:$AG$1093,31,FALSE), VLOOKUP($C71,'waste_char_bulk_%_values'!$C$2:$AG$1093,31,FALSE))*'DONNÉES '!$C110)),0)</f>
        <v>0</v>
      </c>
      <c r="R71" s="37">
        <f t="shared" si="6"/>
        <v>0</v>
      </c>
    </row>
    <row r="72" spans="1:18" x14ac:dyDescent="0.25">
      <c r="A72" s="1">
        <f>'DONNÉES '!B111</f>
        <v>70</v>
      </c>
      <c r="B72" s="1" t="str">
        <f t="shared" si="7"/>
        <v>AB</v>
      </c>
      <c r="C72" s="1" t="str">
        <f t="shared" si="5"/>
        <v>70ABDefault</v>
      </c>
      <c r="D72" s="20">
        <f>IFERROR(IF($A72&gt;end_year_1,0,(IF($A72&gt;supporting_sheet!$D$11, VLOOKUP(supporting_sheet!$G$11,'waste_char_bulk_%_values'!$C$2:$AE$1093,2,FALSE), VLOOKUP($C72,'waste_char_bulk_%_values'!$C$2:$AE$1093,2,FALSE))*'DONNÉES '!$C111)),0)</f>
        <v>0</v>
      </c>
      <c r="E72" s="20">
        <f>IFERROR(IF($A72&gt;end_year_1,0,(IF($A72&gt;supporting_sheet!$D$11, VLOOKUP(supporting_sheet!$G$11,'waste_char_bulk_%_values'!$C$2:$AE$1093,3,FALSE), VLOOKUP($C72,'waste_char_bulk_%_values'!$C$2:$AE$1093,3,FALSE))*'DONNÉES '!$C111)),0)</f>
        <v>0</v>
      </c>
      <c r="F72" s="20">
        <f>IFERROR(IF($A72&gt;end_year_1,0,(IF($A72&gt;supporting_sheet!$D$11, VLOOKUP(supporting_sheet!$G$11,'waste_char_bulk_%_values'!$C$2:$AE$1093,4,FALSE), VLOOKUP($C72,'waste_char_bulk_%_values'!$C$2:$AE$1093,4,FALSE))*'DONNÉES '!$C111)),0)</f>
        <v>0</v>
      </c>
      <c r="G72" s="20">
        <f>IFERROR(IF($A72&gt;end_year_1,0,(IF($A72&gt;supporting_sheet!$D$11, VLOOKUP(supporting_sheet!$G$11,'waste_char_bulk_%_values'!$C$2:$AE$1093,5,FALSE), VLOOKUP($C72,'waste_char_bulk_%_values'!$C$2:$AE$1093,5,FALSE))*'DONNÉES '!$C111)),0)</f>
        <v>0</v>
      </c>
      <c r="H72" s="20">
        <f>IFERROR(IF($A72&gt;end_year_1,0,(IF($A72&gt;supporting_sheet!$D$11, VLOOKUP(supporting_sheet!$G$11,'waste_char_bulk_%_values'!$C$2:$AE$1093,6,FALSE), VLOOKUP($C72,'waste_char_bulk_%_values'!$C$2:$AE$1093,6,FALSE))*'DONNÉES '!$C111)),0)</f>
        <v>0</v>
      </c>
      <c r="I72" s="20">
        <f>IFERROR(IF($A72&gt;end_year_1,0,(IF($A72&gt;supporting_sheet!$D$11, VLOOKUP(supporting_sheet!$G$11,'waste_char_bulk_%_values'!$C$2:$AE$1093,7,FALSE), VLOOKUP($C72,'waste_char_bulk_%_values'!$C$2:$AE$1093,7,FALSE))*'DONNÉES '!$C111)),0)</f>
        <v>0</v>
      </c>
      <c r="J72" s="20">
        <f>IFERROR(IF($A72&gt;end_year_1,0,(IF($A72&gt;supporting_sheet!$D$11, VLOOKUP(supporting_sheet!$G$11,'waste_char_bulk_%_values'!$C$2:$AE$1093,8,FALSE), VLOOKUP($C72,'waste_char_bulk_%_values'!$C$2:$AE$1093,8,FALSE))*'DONNÉES '!$C111)),0)</f>
        <v>0</v>
      </c>
      <c r="K72" s="20">
        <f>IFERROR(IF($A72&gt;end_year_1,0,(IF($A72&gt;supporting_sheet!$D$11, VLOOKUP(supporting_sheet!$G$11,'waste_char_bulk_%_values'!$C$2:$AE$1093,9,FALSE), VLOOKUP($C72,'waste_char_bulk_%_values'!$C$2:$AE$1093,9,FALSE))*'DONNÉES '!$C111)),0)</f>
        <v>0</v>
      </c>
      <c r="L72" s="20">
        <f>IFERROR(IF($A72&gt;end_year_1,0,(IF($A72&gt;supporting_sheet!$D$11, VLOOKUP(supporting_sheet!$G$11,'waste_char_bulk_%_values'!$C$2:$AE$1093,10,FALSE), VLOOKUP($C72,'waste_char_bulk_%_values'!$C$2:$AE$1093,10,FALSE))*'DONNÉES '!$C111)),0)</f>
        <v>0</v>
      </c>
      <c r="M72" s="20">
        <f>IFERROR(IF($A72&gt;end_year_1,0,(IF($A72&gt;supporting_sheet!$D$11, VLOOKUP(supporting_sheet!$G$11,'waste_char_bulk_%_values'!$C$2:$AE$1093,11,FALSE), VLOOKUP($C72,'waste_char_bulk_%_values'!$C$2:$AE$1093,11,FALSE))*'DONNÉES '!$C111)),0)</f>
        <v>0</v>
      </c>
      <c r="N72" s="20">
        <f>IFERROR(IF($A72&gt;end_year_1,0,(IF($A72&gt;supporting_sheet!$D$11, VLOOKUP(supporting_sheet!$G$11,'waste_char_bulk_%_values'!$C$2:$AE$1093,12,FALSE), VLOOKUP($C72,'waste_char_bulk_%_values'!$C$2:$AE$1093,12,FALSE))*'DONNÉES '!$C111)),0)</f>
        <v>0</v>
      </c>
      <c r="O72" s="20">
        <f>IFERROR(IF($A72&gt;end_year_1,0,(IF($A72&gt;supporting_sheet!$D$11, VLOOKUP(supporting_sheet!$G$11,'waste_char_bulk_%_values'!$C$2:$AE$1093,13,FALSE), VLOOKUP($C72,'waste_char_bulk_%_values'!$C$2:$AE$1093,13,FALSE))*'DONNÉES '!$C111)),0)</f>
        <v>0</v>
      </c>
      <c r="P72" s="20">
        <f>IFERROR(IF($A72&gt;end_year_1,0,(IF($A72&gt;supporting_sheet!$D$11, VLOOKUP(supporting_sheet!$G$11,'waste_char_bulk_%_values'!$C$2:$AE$1093,14,FALSE), VLOOKUP($C72,'waste_char_bulk_%_values'!$C$2:$AE$1093,14,FALSE))*'DONNÉES '!$C111)),0)</f>
        <v>0</v>
      </c>
      <c r="Q72" s="20">
        <f>IFERROR(IF($A72&gt;end_year_1,0,(IF($A72&gt;supporting_sheet!$D$11, VLOOKUP(supporting_sheet!$G$11,'waste_char_bulk_%_values'!$C$2:$AG$1093,31,FALSE), VLOOKUP($C72,'waste_char_bulk_%_values'!$C$2:$AG$1093,31,FALSE))*'DONNÉES '!$C111)),0)</f>
        <v>0</v>
      </c>
      <c r="R72" s="37">
        <f t="shared" si="6"/>
        <v>0</v>
      </c>
    </row>
    <row r="73" spans="1:18" x14ac:dyDescent="0.25">
      <c r="A73" s="1">
        <f>'DONNÉES '!B112</f>
        <v>71</v>
      </c>
      <c r="B73" s="1" t="str">
        <f t="shared" si="7"/>
        <v>AB</v>
      </c>
      <c r="C73" s="1" t="str">
        <f t="shared" si="5"/>
        <v>71ABDefault</v>
      </c>
      <c r="D73" s="20">
        <f>IFERROR(IF($A73&gt;end_year_1,0,(IF($A73&gt;supporting_sheet!$D$11, VLOOKUP(supporting_sheet!$G$11,'waste_char_bulk_%_values'!$C$2:$AE$1093,2,FALSE), VLOOKUP($C73,'waste_char_bulk_%_values'!$C$2:$AE$1093,2,FALSE))*'DONNÉES '!$C112)),0)</f>
        <v>0</v>
      </c>
      <c r="E73" s="20">
        <f>IFERROR(IF($A73&gt;end_year_1,0,(IF($A73&gt;supporting_sheet!$D$11, VLOOKUP(supporting_sheet!$G$11,'waste_char_bulk_%_values'!$C$2:$AE$1093,3,FALSE), VLOOKUP($C73,'waste_char_bulk_%_values'!$C$2:$AE$1093,3,FALSE))*'DONNÉES '!$C112)),0)</f>
        <v>0</v>
      </c>
      <c r="F73" s="20">
        <f>IFERROR(IF($A73&gt;end_year_1,0,(IF($A73&gt;supporting_sheet!$D$11, VLOOKUP(supporting_sheet!$G$11,'waste_char_bulk_%_values'!$C$2:$AE$1093,4,FALSE), VLOOKUP($C73,'waste_char_bulk_%_values'!$C$2:$AE$1093,4,FALSE))*'DONNÉES '!$C112)),0)</f>
        <v>0</v>
      </c>
      <c r="G73" s="20">
        <f>IFERROR(IF($A73&gt;end_year_1,0,(IF($A73&gt;supporting_sheet!$D$11, VLOOKUP(supporting_sheet!$G$11,'waste_char_bulk_%_values'!$C$2:$AE$1093,5,FALSE), VLOOKUP($C73,'waste_char_bulk_%_values'!$C$2:$AE$1093,5,FALSE))*'DONNÉES '!$C112)),0)</f>
        <v>0</v>
      </c>
      <c r="H73" s="20">
        <f>IFERROR(IF($A73&gt;end_year_1,0,(IF($A73&gt;supporting_sheet!$D$11, VLOOKUP(supporting_sheet!$G$11,'waste_char_bulk_%_values'!$C$2:$AE$1093,6,FALSE), VLOOKUP($C73,'waste_char_bulk_%_values'!$C$2:$AE$1093,6,FALSE))*'DONNÉES '!$C112)),0)</f>
        <v>0</v>
      </c>
      <c r="I73" s="20">
        <f>IFERROR(IF($A73&gt;end_year_1,0,(IF($A73&gt;supporting_sheet!$D$11, VLOOKUP(supporting_sheet!$G$11,'waste_char_bulk_%_values'!$C$2:$AE$1093,7,FALSE), VLOOKUP($C73,'waste_char_bulk_%_values'!$C$2:$AE$1093,7,FALSE))*'DONNÉES '!$C112)),0)</f>
        <v>0</v>
      </c>
      <c r="J73" s="20">
        <f>IFERROR(IF($A73&gt;end_year_1,0,(IF($A73&gt;supporting_sheet!$D$11, VLOOKUP(supporting_sheet!$G$11,'waste_char_bulk_%_values'!$C$2:$AE$1093,8,FALSE), VLOOKUP($C73,'waste_char_bulk_%_values'!$C$2:$AE$1093,8,FALSE))*'DONNÉES '!$C112)),0)</f>
        <v>0</v>
      </c>
      <c r="K73" s="20">
        <f>IFERROR(IF($A73&gt;end_year_1,0,(IF($A73&gt;supporting_sheet!$D$11, VLOOKUP(supporting_sheet!$G$11,'waste_char_bulk_%_values'!$C$2:$AE$1093,9,FALSE), VLOOKUP($C73,'waste_char_bulk_%_values'!$C$2:$AE$1093,9,FALSE))*'DONNÉES '!$C112)),0)</f>
        <v>0</v>
      </c>
      <c r="L73" s="20">
        <f>IFERROR(IF($A73&gt;end_year_1,0,(IF($A73&gt;supporting_sheet!$D$11, VLOOKUP(supporting_sheet!$G$11,'waste_char_bulk_%_values'!$C$2:$AE$1093,10,FALSE), VLOOKUP($C73,'waste_char_bulk_%_values'!$C$2:$AE$1093,10,FALSE))*'DONNÉES '!$C112)),0)</f>
        <v>0</v>
      </c>
      <c r="M73" s="20">
        <f>IFERROR(IF($A73&gt;end_year_1,0,(IF($A73&gt;supporting_sheet!$D$11, VLOOKUP(supporting_sheet!$G$11,'waste_char_bulk_%_values'!$C$2:$AE$1093,11,FALSE), VLOOKUP($C73,'waste_char_bulk_%_values'!$C$2:$AE$1093,11,FALSE))*'DONNÉES '!$C112)),0)</f>
        <v>0</v>
      </c>
      <c r="N73" s="20">
        <f>IFERROR(IF($A73&gt;end_year_1,0,(IF($A73&gt;supporting_sheet!$D$11, VLOOKUP(supporting_sheet!$G$11,'waste_char_bulk_%_values'!$C$2:$AE$1093,12,FALSE), VLOOKUP($C73,'waste_char_bulk_%_values'!$C$2:$AE$1093,12,FALSE))*'DONNÉES '!$C112)),0)</f>
        <v>0</v>
      </c>
      <c r="O73" s="20">
        <f>IFERROR(IF($A73&gt;end_year_1,0,(IF($A73&gt;supporting_sheet!$D$11, VLOOKUP(supporting_sheet!$G$11,'waste_char_bulk_%_values'!$C$2:$AE$1093,13,FALSE), VLOOKUP($C73,'waste_char_bulk_%_values'!$C$2:$AE$1093,13,FALSE))*'DONNÉES '!$C112)),0)</f>
        <v>0</v>
      </c>
      <c r="P73" s="20">
        <f>IFERROR(IF($A73&gt;end_year_1,0,(IF($A73&gt;supporting_sheet!$D$11, VLOOKUP(supporting_sheet!$G$11,'waste_char_bulk_%_values'!$C$2:$AE$1093,14,FALSE), VLOOKUP($C73,'waste_char_bulk_%_values'!$C$2:$AE$1093,14,FALSE))*'DONNÉES '!$C112)),0)</f>
        <v>0</v>
      </c>
      <c r="Q73" s="20">
        <f>IFERROR(IF($A73&gt;end_year_1,0,(IF($A73&gt;supporting_sheet!$D$11, VLOOKUP(supporting_sheet!$G$11,'waste_char_bulk_%_values'!$C$2:$AG$1093,31,FALSE), VLOOKUP($C73,'waste_char_bulk_%_values'!$C$2:$AG$1093,31,FALSE))*'DONNÉES '!$C112)),0)</f>
        <v>0</v>
      </c>
      <c r="R73" s="37">
        <f t="shared" si="6"/>
        <v>0</v>
      </c>
    </row>
    <row r="74" spans="1:18" x14ac:dyDescent="0.25">
      <c r="A74" s="1">
        <f>'DONNÉES '!B113</f>
        <v>72</v>
      </c>
      <c r="B74" s="1" t="str">
        <f t="shared" si="7"/>
        <v>AB</v>
      </c>
      <c r="C74" s="1" t="str">
        <f t="shared" si="5"/>
        <v>72ABDefault</v>
      </c>
      <c r="D74" s="20">
        <f>IFERROR(IF($A74&gt;end_year_1,0,(IF($A74&gt;supporting_sheet!$D$11, VLOOKUP(supporting_sheet!$G$11,'waste_char_bulk_%_values'!$C$2:$AE$1093,2,FALSE), VLOOKUP($C74,'waste_char_bulk_%_values'!$C$2:$AE$1093,2,FALSE))*'DONNÉES '!$C113)),0)</f>
        <v>0</v>
      </c>
      <c r="E74" s="20">
        <f>IFERROR(IF($A74&gt;end_year_1,0,(IF($A74&gt;supporting_sheet!$D$11, VLOOKUP(supporting_sheet!$G$11,'waste_char_bulk_%_values'!$C$2:$AE$1093,3,FALSE), VLOOKUP($C74,'waste_char_bulk_%_values'!$C$2:$AE$1093,3,FALSE))*'DONNÉES '!$C113)),0)</f>
        <v>0</v>
      </c>
      <c r="F74" s="20">
        <f>IFERROR(IF($A74&gt;end_year_1,0,(IF($A74&gt;supporting_sheet!$D$11, VLOOKUP(supporting_sheet!$G$11,'waste_char_bulk_%_values'!$C$2:$AE$1093,4,FALSE), VLOOKUP($C74,'waste_char_bulk_%_values'!$C$2:$AE$1093,4,FALSE))*'DONNÉES '!$C113)),0)</f>
        <v>0</v>
      </c>
      <c r="G74" s="20">
        <f>IFERROR(IF($A74&gt;end_year_1,0,(IF($A74&gt;supporting_sheet!$D$11, VLOOKUP(supporting_sheet!$G$11,'waste_char_bulk_%_values'!$C$2:$AE$1093,5,FALSE), VLOOKUP($C74,'waste_char_bulk_%_values'!$C$2:$AE$1093,5,FALSE))*'DONNÉES '!$C113)),0)</f>
        <v>0</v>
      </c>
      <c r="H74" s="20">
        <f>IFERROR(IF($A74&gt;end_year_1,0,(IF($A74&gt;supporting_sheet!$D$11, VLOOKUP(supporting_sheet!$G$11,'waste_char_bulk_%_values'!$C$2:$AE$1093,6,FALSE), VLOOKUP($C74,'waste_char_bulk_%_values'!$C$2:$AE$1093,6,FALSE))*'DONNÉES '!$C113)),0)</f>
        <v>0</v>
      </c>
      <c r="I74" s="20">
        <f>IFERROR(IF($A74&gt;end_year_1,0,(IF($A74&gt;supporting_sheet!$D$11, VLOOKUP(supporting_sheet!$G$11,'waste_char_bulk_%_values'!$C$2:$AE$1093,7,FALSE), VLOOKUP($C74,'waste_char_bulk_%_values'!$C$2:$AE$1093,7,FALSE))*'DONNÉES '!$C113)),0)</f>
        <v>0</v>
      </c>
      <c r="J74" s="20">
        <f>IFERROR(IF($A74&gt;end_year_1,0,(IF($A74&gt;supporting_sheet!$D$11, VLOOKUP(supporting_sheet!$G$11,'waste_char_bulk_%_values'!$C$2:$AE$1093,8,FALSE), VLOOKUP($C74,'waste_char_bulk_%_values'!$C$2:$AE$1093,8,FALSE))*'DONNÉES '!$C113)),0)</f>
        <v>0</v>
      </c>
      <c r="K74" s="20">
        <f>IFERROR(IF($A74&gt;end_year_1,0,(IF($A74&gt;supporting_sheet!$D$11, VLOOKUP(supporting_sheet!$G$11,'waste_char_bulk_%_values'!$C$2:$AE$1093,9,FALSE), VLOOKUP($C74,'waste_char_bulk_%_values'!$C$2:$AE$1093,9,FALSE))*'DONNÉES '!$C113)),0)</f>
        <v>0</v>
      </c>
      <c r="L74" s="20">
        <f>IFERROR(IF($A74&gt;end_year_1,0,(IF($A74&gt;supporting_sheet!$D$11, VLOOKUP(supporting_sheet!$G$11,'waste_char_bulk_%_values'!$C$2:$AE$1093,10,FALSE), VLOOKUP($C74,'waste_char_bulk_%_values'!$C$2:$AE$1093,10,FALSE))*'DONNÉES '!$C113)),0)</f>
        <v>0</v>
      </c>
      <c r="M74" s="20">
        <f>IFERROR(IF($A74&gt;end_year_1,0,(IF($A74&gt;supporting_sheet!$D$11, VLOOKUP(supporting_sheet!$G$11,'waste_char_bulk_%_values'!$C$2:$AE$1093,11,FALSE), VLOOKUP($C74,'waste_char_bulk_%_values'!$C$2:$AE$1093,11,FALSE))*'DONNÉES '!$C113)),0)</f>
        <v>0</v>
      </c>
      <c r="N74" s="20">
        <f>IFERROR(IF($A74&gt;end_year_1,0,(IF($A74&gt;supporting_sheet!$D$11, VLOOKUP(supporting_sheet!$G$11,'waste_char_bulk_%_values'!$C$2:$AE$1093,12,FALSE), VLOOKUP($C74,'waste_char_bulk_%_values'!$C$2:$AE$1093,12,FALSE))*'DONNÉES '!$C113)),0)</f>
        <v>0</v>
      </c>
      <c r="O74" s="20">
        <f>IFERROR(IF($A74&gt;end_year_1,0,(IF($A74&gt;supporting_sheet!$D$11, VLOOKUP(supporting_sheet!$G$11,'waste_char_bulk_%_values'!$C$2:$AE$1093,13,FALSE), VLOOKUP($C74,'waste_char_bulk_%_values'!$C$2:$AE$1093,13,FALSE))*'DONNÉES '!$C113)),0)</f>
        <v>0</v>
      </c>
      <c r="P74" s="20">
        <f>IFERROR(IF($A74&gt;end_year_1,0,(IF($A74&gt;supporting_sheet!$D$11, VLOOKUP(supporting_sheet!$G$11,'waste_char_bulk_%_values'!$C$2:$AE$1093,14,FALSE), VLOOKUP($C74,'waste_char_bulk_%_values'!$C$2:$AE$1093,14,FALSE))*'DONNÉES '!$C113)),0)</f>
        <v>0</v>
      </c>
      <c r="Q74" s="20">
        <f>IFERROR(IF($A74&gt;end_year_1,0,(IF($A74&gt;supporting_sheet!$D$11, VLOOKUP(supporting_sheet!$G$11,'waste_char_bulk_%_values'!$C$2:$AG$1093,31,FALSE), VLOOKUP($C74,'waste_char_bulk_%_values'!$C$2:$AG$1093,31,FALSE))*'DONNÉES '!$C113)),0)</f>
        <v>0</v>
      </c>
      <c r="R74" s="37">
        <f t="shared" si="6"/>
        <v>0</v>
      </c>
    </row>
    <row r="75" spans="1:18" x14ac:dyDescent="0.25">
      <c r="A75" s="1">
        <f>'DONNÉES '!B114</f>
        <v>73</v>
      </c>
      <c r="B75" s="1" t="str">
        <f t="shared" si="7"/>
        <v>AB</v>
      </c>
      <c r="C75" s="1" t="str">
        <f t="shared" si="5"/>
        <v>73ABDefault</v>
      </c>
      <c r="D75" s="20">
        <f>IFERROR(IF($A75&gt;end_year_1,0,(IF($A75&gt;supporting_sheet!$D$11, VLOOKUP(supporting_sheet!$G$11,'waste_char_bulk_%_values'!$C$2:$AE$1093,2,FALSE), VLOOKUP($C75,'waste_char_bulk_%_values'!$C$2:$AE$1093,2,FALSE))*'DONNÉES '!$C114)),0)</f>
        <v>0</v>
      </c>
      <c r="E75" s="20">
        <f>IFERROR(IF($A75&gt;end_year_1,0,(IF($A75&gt;supporting_sheet!$D$11, VLOOKUP(supporting_sheet!$G$11,'waste_char_bulk_%_values'!$C$2:$AE$1093,3,FALSE), VLOOKUP($C75,'waste_char_bulk_%_values'!$C$2:$AE$1093,3,FALSE))*'DONNÉES '!$C114)),0)</f>
        <v>0</v>
      </c>
      <c r="F75" s="20">
        <f>IFERROR(IF($A75&gt;end_year_1,0,(IF($A75&gt;supporting_sheet!$D$11, VLOOKUP(supporting_sheet!$G$11,'waste_char_bulk_%_values'!$C$2:$AE$1093,4,FALSE), VLOOKUP($C75,'waste_char_bulk_%_values'!$C$2:$AE$1093,4,FALSE))*'DONNÉES '!$C114)),0)</f>
        <v>0</v>
      </c>
      <c r="G75" s="20">
        <f>IFERROR(IF($A75&gt;end_year_1,0,(IF($A75&gt;supporting_sheet!$D$11, VLOOKUP(supporting_sheet!$G$11,'waste_char_bulk_%_values'!$C$2:$AE$1093,5,FALSE), VLOOKUP($C75,'waste_char_bulk_%_values'!$C$2:$AE$1093,5,FALSE))*'DONNÉES '!$C114)),0)</f>
        <v>0</v>
      </c>
      <c r="H75" s="20">
        <f>IFERROR(IF($A75&gt;end_year_1,0,(IF($A75&gt;supporting_sheet!$D$11, VLOOKUP(supporting_sheet!$G$11,'waste_char_bulk_%_values'!$C$2:$AE$1093,6,FALSE), VLOOKUP($C75,'waste_char_bulk_%_values'!$C$2:$AE$1093,6,FALSE))*'DONNÉES '!$C114)),0)</f>
        <v>0</v>
      </c>
      <c r="I75" s="20">
        <f>IFERROR(IF($A75&gt;end_year_1,0,(IF($A75&gt;supporting_sheet!$D$11, VLOOKUP(supporting_sheet!$G$11,'waste_char_bulk_%_values'!$C$2:$AE$1093,7,FALSE), VLOOKUP($C75,'waste_char_bulk_%_values'!$C$2:$AE$1093,7,FALSE))*'DONNÉES '!$C114)),0)</f>
        <v>0</v>
      </c>
      <c r="J75" s="20">
        <f>IFERROR(IF($A75&gt;end_year_1,0,(IF($A75&gt;supporting_sheet!$D$11, VLOOKUP(supporting_sheet!$G$11,'waste_char_bulk_%_values'!$C$2:$AE$1093,8,FALSE), VLOOKUP($C75,'waste_char_bulk_%_values'!$C$2:$AE$1093,8,FALSE))*'DONNÉES '!$C114)),0)</f>
        <v>0</v>
      </c>
      <c r="K75" s="20">
        <f>IFERROR(IF($A75&gt;end_year_1,0,(IF($A75&gt;supporting_sheet!$D$11, VLOOKUP(supporting_sheet!$G$11,'waste_char_bulk_%_values'!$C$2:$AE$1093,9,FALSE), VLOOKUP($C75,'waste_char_bulk_%_values'!$C$2:$AE$1093,9,FALSE))*'DONNÉES '!$C114)),0)</f>
        <v>0</v>
      </c>
      <c r="L75" s="20">
        <f>IFERROR(IF($A75&gt;end_year_1,0,(IF($A75&gt;supporting_sheet!$D$11, VLOOKUP(supporting_sheet!$G$11,'waste_char_bulk_%_values'!$C$2:$AE$1093,10,FALSE), VLOOKUP($C75,'waste_char_bulk_%_values'!$C$2:$AE$1093,10,FALSE))*'DONNÉES '!$C114)),0)</f>
        <v>0</v>
      </c>
      <c r="M75" s="20">
        <f>IFERROR(IF($A75&gt;end_year_1,0,(IF($A75&gt;supporting_sheet!$D$11, VLOOKUP(supporting_sheet!$G$11,'waste_char_bulk_%_values'!$C$2:$AE$1093,11,FALSE), VLOOKUP($C75,'waste_char_bulk_%_values'!$C$2:$AE$1093,11,FALSE))*'DONNÉES '!$C114)),0)</f>
        <v>0</v>
      </c>
      <c r="N75" s="20">
        <f>IFERROR(IF($A75&gt;end_year_1,0,(IF($A75&gt;supporting_sheet!$D$11, VLOOKUP(supporting_sheet!$G$11,'waste_char_bulk_%_values'!$C$2:$AE$1093,12,FALSE), VLOOKUP($C75,'waste_char_bulk_%_values'!$C$2:$AE$1093,12,FALSE))*'DONNÉES '!$C114)),0)</f>
        <v>0</v>
      </c>
      <c r="O75" s="20">
        <f>IFERROR(IF($A75&gt;end_year_1,0,(IF($A75&gt;supporting_sheet!$D$11, VLOOKUP(supporting_sheet!$G$11,'waste_char_bulk_%_values'!$C$2:$AE$1093,13,FALSE), VLOOKUP($C75,'waste_char_bulk_%_values'!$C$2:$AE$1093,13,FALSE))*'DONNÉES '!$C114)),0)</f>
        <v>0</v>
      </c>
      <c r="P75" s="20">
        <f>IFERROR(IF($A75&gt;end_year_1,0,(IF($A75&gt;supporting_sheet!$D$11, VLOOKUP(supporting_sheet!$G$11,'waste_char_bulk_%_values'!$C$2:$AE$1093,14,FALSE), VLOOKUP($C75,'waste_char_bulk_%_values'!$C$2:$AE$1093,14,FALSE))*'DONNÉES '!$C114)),0)</f>
        <v>0</v>
      </c>
      <c r="Q75" s="20">
        <f>IFERROR(IF($A75&gt;end_year_1,0,(IF($A75&gt;supporting_sheet!$D$11, VLOOKUP(supporting_sheet!$G$11,'waste_char_bulk_%_values'!$C$2:$AG$1093,31,FALSE), VLOOKUP($C75,'waste_char_bulk_%_values'!$C$2:$AG$1093,31,FALSE))*'DONNÉES '!$C114)),0)</f>
        <v>0</v>
      </c>
      <c r="R75" s="37">
        <f t="shared" si="6"/>
        <v>0</v>
      </c>
    </row>
    <row r="76" spans="1:18" x14ac:dyDescent="0.25">
      <c r="A76" s="1">
        <f>'DONNÉES '!B115</f>
        <v>74</v>
      </c>
      <c r="B76" s="1" t="str">
        <f t="shared" si="7"/>
        <v>AB</v>
      </c>
      <c r="C76" s="1" t="str">
        <f t="shared" si="5"/>
        <v>74ABDefault</v>
      </c>
      <c r="D76" s="20">
        <f>IFERROR(IF($A76&gt;end_year_1,0,(IF($A76&gt;supporting_sheet!$D$11, VLOOKUP(supporting_sheet!$G$11,'waste_char_bulk_%_values'!$C$2:$AE$1093,2,FALSE), VLOOKUP($C76,'waste_char_bulk_%_values'!$C$2:$AE$1093,2,FALSE))*'DONNÉES '!$C115)),0)</f>
        <v>0</v>
      </c>
      <c r="E76" s="20">
        <f>IFERROR(IF($A76&gt;end_year_1,0,(IF($A76&gt;supporting_sheet!$D$11, VLOOKUP(supporting_sheet!$G$11,'waste_char_bulk_%_values'!$C$2:$AE$1093,3,FALSE), VLOOKUP($C76,'waste_char_bulk_%_values'!$C$2:$AE$1093,3,FALSE))*'DONNÉES '!$C115)),0)</f>
        <v>0</v>
      </c>
      <c r="F76" s="20">
        <f>IFERROR(IF($A76&gt;end_year_1,0,(IF($A76&gt;supporting_sheet!$D$11, VLOOKUP(supporting_sheet!$G$11,'waste_char_bulk_%_values'!$C$2:$AE$1093,4,FALSE), VLOOKUP($C76,'waste_char_bulk_%_values'!$C$2:$AE$1093,4,FALSE))*'DONNÉES '!$C115)),0)</f>
        <v>0</v>
      </c>
      <c r="G76" s="20">
        <f>IFERROR(IF($A76&gt;end_year_1,0,(IF($A76&gt;supporting_sheet!$D$11, VLOOKUP(supporting_sheet!$G$11,'waste_char_bulk_%_values'!$C$2:$AE$1093,5,FALSE), VLOOKUP($C76,'waste_char_bulk_%_values'!$C$2:$AE$1093,5,FALSE))*'DONNÉES '!$C115)),0)</f>
        <v>0</v>
      </c>
      <c r="H76" s="20">
        <f>IFERROR(IF($A76&gt;end_year_1,0,(IF($A76&gt;supporting_sheet!$D$11, VLOOKUP(supporting_sheet!$G$11,'waste_char_bulk_%_values'!$C$2:$AE$1093,6,FALSE), VLOOKUP($C76,'waste_char_bulk_%_values'!$C$2:$AE$1093,6,FALSE))*'DONNÉES '!$C115)),0)</f>
        <v>0</v>
      </c>
      <c r="I76" s="20">
        <f>IFERROR(IF($A76&gt;end_year_1,0,(IF($A76&gt;supporting_sheet!$D$11, VLOOKUP(supporting_sheet!$G$11,'waste_char_bulk_%_values'!$C$2:$AE$1093,7,FALSE), VLOOKUP($C76,'waste_char_bulk_%_values'!$C$2:$AE$1093,7,FALSE))*'DONNÉES '!$C115)),0)</f>
        <v>0</v>
      </c>
      <c r="J76" s="20">
        <f>IFERROR(IF($A76&gt;end_year_1,0,(IF($A76&gt;supporting_sheet!$D$11, VLOOKUP(supporting_sheet!$G$11,'waste_char_bulk_%_values'!$C$2:$AE$1093,8,FALSE), VLOOKUP($C76,'waste_char_bulk_%_values'!$C$2:$AE$1093,8,FALSE))*'DONNÉES '!$C115)),0)</f>
        <v>0</v>
      </c>
      <c r="K76" s="20">
        <f>IFERROR(IF($A76&gt;end_year_1,0,(IF($A76&gt;supporting_sheet!$D$11, VLOOKUP(supporting_sheet!$G$11,'waste_char_bulk_%_values'!$C$2:$AE$1093,9,FALSE), VLOOKUP($C76,'waste_char_bulk_%_values'!$C$2:$AE$1093,9,FALSE))*'DONNÉES '!$C115)),0)</f>
        <v>0</v>
      </c>
      <c r="L76" s="20">
        <f>IFERROR(IF($A76&gt;end_year_1,0,(IF($A76&gt;supporting_sheet!$D$11, VLOOKUP(supporting_sheet!$G$11,'waste_char_bulk_%_values'!$C$2:$AE$1093,10,FALSE), VLOOKUP($C76,'waste_char_bulk_%_values'!$C$2:$AE$1093,10,FALSE))*'DONNÉES '!$C115)),0)</f>
        <v>0</v>
      </c>
      <c r="M76" s="20">
        <f>IFERROR(IF($A76&gt;end_year_1,0,(IF($A76&gt;supporting_sheet!$D$11, VLOOKUP(supporting_sheet!$G$11,'waste_char_bulk_%_values'!$C$2:$AE$1093,11,FALSE), VLOOKUP($C76,'waste_char_bulk_%_values'!$C$2:$AE$1093,11,FALSE))*'DONNÉES '!$C115)),0)</f>
        <v>0</v>
      </c>
      <c r="N76" s="20">
        <f>IFERROR(IF($A76&gt;end_year_1,0,(IF($A76&gt;supporting_sheet!$D$11, VLOOKUP(supporting_sheet!$G$11,'waste_char_bulk_%_values'!$C$2:$AE$1093,12,FALSE), VLOOKUP($C76,'waste_char_bulk_%_values'!$C$2:$AE$1093,12,FALSE))*'DONNÉES '!$C115)),0)</f>
        <v>0</v>
      </c>
      <c r="O76" s="20">
        <f>IFERROR(IF($A76&gt;end_year_1,0,(IF($A76&gt;supporting_sheet!$D$11, VLOOKUP(supporting_sheet!$G$11,'waste_char_bulk_%_values'!$C$2:$AE$1093,13,FALSE), VLOOKUP($C76,'waste_char_bulk_%_values'!$C$2:$AE$1093,13,FALSE))*'DONNÉES '!$C115)),0)</f>
        <v>0</v>
      </c>
      <c r="P76" s="20">
        <f>IFERROR(IF($A76&gt;end_year_1,0,(IF($A76&gt;supporting_sheet!$D$11, VLOOKUP(supporting_sheet!$G$11,'waste_char_bulk_%_values'!$C$2:$AE$1093,14,FALSE), VLOOKUP($C76,'waste_char_bulk_%_values'!$C$2:$AE$1093,14,FALSE))*'DONNÉES '!$C115)),0)</f>
        <v>0</v>
      </c>
      <c r="Q76" s="20">
        <f>IFERROR(IF($A76&gt;end_year_1,0,(IF($A76&gt;supporting_sheet!$D$11, VLOOKUP(supporting_sheet!$G$11,'waste_char_bulk_%_values'!$C$2:$AG$1093,31,FALSE), VLOOKUP($C76,'waste_char_bulk_%_values'!$C$2:$AG$1093,31,FALSE))*'DONNÉES '!$C115)),0)</f>
        <v>0</v>
      </c>
      <c r="R76" s="37">
        <f t="shared" si="6"/>
        <v>0</v>
      </c>
    </row>
    <row r="77" spans="1:18" x14ac:dyDescent="0.25">
      <c r="A77" s="1">
        <f>'DONNÉES '!B116</f>
        <v>75</v>
      </c>
      <c r="B77" s="1" t="str">
        <f t="shared" si="7"/>
        <v>AB</v>
      </c>
      <c r="C77" s="1" t="str">
        <f t="shared" si="5"/>
        <v>75ABDefault</v>
      </c>
      <c r="D77" s="20">
        <f>IFERROR(IF($A77&gt;end_year_1,0,(IF($A77&gt;supporting_sheet!$D$11, VLOOKUP(supporting_sheet!$G$11,'waste_char_bulk_%_values'!$C$2:$AE$1093,2,FALSE), VLOOKUP($C77,'waste_char_bulk_%_values'!$C$2:$AE$1093,2,FALSE))*'DONNÉES '!$C116)),0)</f>
        <v>0</v>
      </c>
      <c r="E77" s="20">
        <f>IFERROR(IF($A77&gt;end_year_1,0,(IF($A77&gt;supporting_sheet!$D$11, VLOOKUP(supporting_sheet!$G$11,'waste_char_bulk_%_values'!$C$2:$AE$1093,3,FALSE), VLOOKUP($C77,'waste_char_bulk_%_values'!$C$2:$AE$1093,3,FALSE))*'DONNÉES '!$C116)),0)</f>
        <v>0</v>
      </c>
      <c r="F77" s="20">
        <f>IFERROR(IF($A77&gt;end_year_1,0,(IF($A77&gt;supporting_sheet!$D$11, VLOOKUP(supporting_sheet!$G$11,'waste_char_bulk_%_values'!$C$2:$AE$1093,4,FALSE), VLOOKUP($C77,'waste_char_bulk_%_values'!$C$2:$AE$1093,4,FALSE))*'DONNÉES '!$C116)),0)</f>
        <v>0</v>
      </c>
      <c r="G77" s="20">
        <f>IFERROR(IF($A77&gt;end_year_1,0,(IF($A77&gt;supporting_sheet!$D$11, VLOOKUP(supporting_sheet!$G$11,'waste_char_bulk_%_values'!$C$2:$AE$1093,5,FALSE), VLOOKUP($C77,'waste_char_bulk_%_values'!$C$2:$AE$1093,5,FALSE))*'DONNÉES '!$C116)),0)</f>
        <v>0</v>
      </c>
      <c r="H77" s="20">
        <f>IFERROR(IF($A77&gt;end_year_1,0,(IF($A77&gt;supporting_sheet!$D$11, VLOOKUP(supporting_sheet!$G$11,'waste_char_bulk_%_values'!$C$2:$AE$1093,6,FALSE), VLOOKUP($C77,'waste_char_bulk_%_values'!$C$2:$AE$1093,6,FALSE))*'DONNÉES '!$C116)),0)</f>
        <v>0</v>
      </c>
      <c r="I77" s="20">
        <f>IFERROR(IF($A77&gt;end_year_1,0,(IF($A77&gt;supporting_sheet!$D$11, VLOOKUP(supporting_sheet!$G$11,'waste_char_bulk_%_values'!$C$2:$AE$1093,7,FALSE), VLOOKUP($C77,'waste_char_bulk_%_values'!$C$2:$AE$1093,7,FALSE))*'DONNÉES '!$C116)),0)</f>
        <v>0</v>
      </c>
      <c r="J77" s="20">
        <f>IFERROR(IF($A77&gt;end_year_1,0,(IF($A77&gt;supporting_sheet!$D$11, VLOOKUP(supporting_sheet!$G$11,'waste_char_bulk_%_values'!$C$2:$AE$1093,8,FALSE), VLOOKUP($C77,'waste_char_bulk_%_values'!$C$2:$AE$1093,8,FALSE))*'DONNÉES '!$C116)),0)</f>
        <v>0</v>
      </c>
      <c r="K77" s="20">
        <f>IFERROR(IF($A77&gt;end_year_1,0,(IF($A77&gt;supporting_sheet!$D$11, VLOOKUP(supporting_sheet!$G$11,'waste_char_bulk_%_values'!$C$2:$AE$1093,9,FALSE), VLOOKUP($C77,'waste_char_bulk_%_values'!$C$2:$AE$1093,9,FALSE))*'DONNÉES '!$C116)),0)</f>
        <v>0</v>
      </c>
      <c r="L77" s="20">
        <f>IFERROR(IF($A77&gt;end_year_1,0,(IF($A77&gt;supporting_sheet!$D$11, VLOOKUP(supporting_sheet!$G$11,'waste_char_bulk_%_values'!$C$2:$AE$1093,10,FALSE), VLOOKUP($C77,'waste_char_bulk_%_values'!$C$2:$AE$1093,10,FALSE))*'DONNÉES '!$C116)),0)</f>
        <v>0</v>
      </c>
      <c r="M77" s="20">
        <f>IFERROR(IF($A77&gt;end_year_1,0,(IF($A77&gt;supporting_sheet!$D$11, VLOOKUP(supporting_sheet!$G$11,'waste_char_bulk_%_values'!$C$2:$AE$1093,11,FALSE), VLOOKUP($C77,'waste_char_bulk_%_values'!$C$2:$AE$1093,11,FALSE))*'DONNÉES '!$C116)),0)</f>
        <v>0</v>
      </c>
      <c r="N77" s="20">
        <f>IFERROR(IF($A77&gt;end_year_1,0,(IF($A77&gt;supporting_sheet!$D$11, VLOOKUP(supporting_sheet!$G$11,'waste_char_bulk_%_values'!$C$2:$AE$1093,12,FALSE), VLOOKUP($C77,'waste_char_bulk_%_values'!$C$2:$AE$1093,12,FALSE))*'DONNÉES '!$C116)),0)</f>
        <v>0</v>
      </c>
      <c r="O77" s="20">
        <f>IFERROR(IF($A77&gt;end_year_1,0,(IF($A77&gt;supporting_sheet!$D$11, VLOOKUP(supporting_sheet!$G$11,'waste_char_bulk_%_values'!$C$2:$AE$1093,13,FALSE), VLOOKUP($C77,'waste_char_bulk_%_values'!$C$2:$AE$1093,13,FALSE))*'DONNÉES '!$C116)),0)</f>
        <v>0</v>
      </c>
      <c r="P77" s="20">
        <f>IFERROR(IF($A77&gt;end_year_1,0,(IF($A77&gt;supporting_sheet!$D$11, VLOOKUP(supporting_sheet!$G$11,'waste_char_bulk_%_values'!$C$2:$AE$1093,14,FALSE), VLOOKUP($C77,'waste_char_bulk_%_values'!$C$2:$AE$1093,14,FALSE))*'DONNÉES '!$C116)),0)</f>
        <v>0</v>
      </c>
      <c r="Q77" s="20">
        <f>IFERROR(IF($A77&gt;end_year_1,0,(IF($A77&gt;supporting_sheet!$D$11, VLOOKUP(supporting_sheet!$G$11,'waste_char_bulk_%_values'!$C$2:$AG$1093,31,FALSE), VLOOKUP($C77,'waste_char_bulk_%_values'!$C$2:$AG$1093,31,FALSE))*'DONNÉES '!$C116)),0)</f>
        <v>0</v>
      </c>
      <c r="R77" s="37">
        <f t="shared" si="6"/>
        <v>0</v>
      </c>
    </row>
    <row r="78" spans="1:18" x14ac:dyDescent="0.25">
      <c r="A78" s="1">
        <f>'DONNÉES '!B117</f>
        <v>76</v>
      </c>
      <c r="B78" s="1" t="str">
        <f t="shared" si="7"/>
        <v>AB</v>
      </c>
      <c r="C78" s="1" t="str">
        <f t="shared" si="5"/>
        <v>76ABDefault</v>
      </c>
      <c r="D78" s="20">
        <f>IFERROR(IF($A78&gt;end_year_1,0,(IF($A78&gt;supporting_sheet!$D$11, VLOOKUP(supporting_sheet!$G$11,'waste_char_bulk_%_values'!$C$2:$AE$1093,2,FALSE), VLOOKUP($C78,'waste_char_bulk_%_values'!$C$2:$AE$1093,2,FALSE))*'DONNÉES '!$C117)),0)</f>
        <v>0</v>
      </c>
      <c r="E78" s="20">
        <f>IFERROR(IF($A78&gt;end_year_1,0,(IF($A78&gt;supporting_sheet!$D$11, VLOOKUP(supporting_sheet!$G$11,'waste_char_bulk_%_values'!$C$2:$AE$1093,3,FALSE), VLOOKUP($C78,'waste_char_bulk_%_values'!$C$2:$AE$1093,3,FALSE))*'DONNÉES '!$C117)),0)</f>
        <v>0</v>
      </c>
      <c r="F78" s="20">
        <f>IFERROR(IF($A78&gt;end_year_1,0,(IF($A78&gt;supporting_sheet!$D$11, VLOOKUP(supporting_sheet!$G$11,'waste_char_bulk_%_values'!$C$2:$AE$1093,4,FALSE), VLOOKUP($C78,'waste_char_bulk_%_values'!$C$2:$AE$1093,4,FALSE))*'DONNÉES '!$C117)),0)</f>
        <v>0</v>
      </c>
      <c r="G78" s="20">
        <f>IFERROR(IF($A78&gt;end_year_1,0,(IF($A78&gt;supporting_sheet!$D$11, VLOOKUP(supporting_sheet!$G$11,'waste_char_bulk_%_values'!$C$2:$AE$1093,5,FALSE), VLOOKUP($C78,'waste_char_bulk_%_values'!$C$2:$AE$1093,5,FALSE))*'DONNÉES '!$C117)),0)</f>
        <v>0</v>
      </c>
      <c r="H78" s="20">
        <f>IFERROR(IF($A78&gt;end_year_1,0,(IF($A78&gt;supporting_sheet!$D$11, VLOOKUP(supporting_sheet!$G$11,'waste_char_bulk_%_values'!$C$2:$AE$1093,6,FALSE), VLOOKUP($C78,'waste_char_bulk_%_values'!$C$2:$AE$1093,6,FALSE))*'DONNÉES '!$C117)),0)</f>
        <v>0</v>
      </c>
      <c r="I78" s="20">
        <f>IFERROR(IF($A78&gt;end_year_1,0,(IF($A78&gt;supporting_sheet!$D$11, VLOOKUP(supporting_sheet!$G$11,'waste_char_bulk_%_values'!$C$2:$AE$1093,7,FALSE), VLOOKUP($C78,'waste_char_bulk_%_values'!$C$2:$AE$1093,7,FALSE))*'DONNÉES '!$C117)),0)</f>
        <v>0</v>
      </c>
      <c r="J78" s="20">
        <f>IFERROR(IF($A78&gt;end_year_1,0,(IF($A78&gt;supporting_sheet!$D$11, VLOOKUP(supporting_sheet!$G$11,'waste_char_bulk_%_values'!$C$2:$AE$1093,8,FALSE), VLOOKUP($C78,'waste_char_bulk_%_values'!$C$2:$AE$1093,8,FALSE))*'DONNÉES '!$C117)),0)</f>
        <v>0</v>
      </c>
      <c r="K78" s="20">
        <f>IFERROR(IF($A78&gt;end_year_1,0,(IF($A78&gt;supporting_sheet!$D$11, VLOOKUP(supporting_sheet!$G$11,'waste_char_bulk_%_values'!$C$2:$AE$1093,9,FALSE), VLOOKUP($C78,'waste_char_bulk_%_values'!$C$2:$AE$1093,9,FALSE))*'DONNÉES '!$C117)),0)</f>
        <v>0</v>
      </c>
      <c r="L78" s="20">
        <f>IFERROR(IF($A78&gt;end_year_1,0,(IF($A78&gt;supporting_sheet!$D$11, VLOOKUP(supporting_sheet!$G$11,'waste_char_bulk_%_values'!$C$2:$AE$1093,10,FALSE), VLOOKUP($C78,'waste_char_bulk_%_values'!$C$2:$AE$1093,10,FALSE))*'DONNÉES '!$C117)),0)</f>
        <v>0</v>
      </c>
      <c r="M78" s="20">
        <f>IFERROR(IF($A78&gt;end_year_1,0,(IF($A78&gt;supporting_sheet!$D$11, VLOOKUP(supporting_sheet!$G$11,'waste_char_bulk_%_values'!$C$2:$AE$1093,11,FALSE), VLOOKUP($C78,'waste_char_bulk_%_values'!$C$2:$AE$1093,11,FALSE))*'DONNÉES '!$C117)),0)</f>
        <v>0</v>
      </c>
      <c r="N78" s="20">
        <f>IFERROR(IF($A78&gt;end_year_1,0,(IF($A78&gt;supporting_sheet!$D$11, VLOOKUP(supporting_sheet!$G$11,'waste_char_bulk_%_values'!$C$2:$AE$1093,12,FALSE), VLOOKUP($C78,'waste_char_bulk_%_values'!$C$2:$AE$1093,12,FALSE))*'DONNÉES '!$C117)),0)</f>
        <v>0</v>
      </c>
      <c r="O78" s="20">
        <f>IFERROR(IF($A78&gt;end_year_1,0,(IF($A78&gt;supporting_sheet!$D$11, VLOOKUP(supporting_sheet!$G$11,'waste_char_bulk_%_values'!$C$2:$AE$1093,13,FALSE), VLOOKUP($C78,'waste_char_bulk_%_values'!$C$2:$AE$1093,13,FALSE))*'DONNÉES '!$C117)),0)</f>
        <v>0</v>
      </c>
      <c r="P78" s="20">
        <f>IFERROR(IF($A78&gt;end_year_1,0,(IF($A78&gt;supporting_sheet!$D$11, VLOOKUP(supporting_sheet!$G$11,'waste_char_bulk_%_values'!$C$2:$AE$1093,14,FALSE), VLOOKUP($C78,'waste_char_bulk_%_values'!$C$2:$AE$1093,14,FALSE))*'DONNÉES '!$C117)),0)</f>
        <v>0</v>
      </c>
      <c r="Q78" s="20">
        <f>IFERROR(IF($A78&gt;end_year_1,0,(IF($A78&gt;supporting_sheet!$D$11, VLOOKUP(supporting_sheet!$G$11,'waste_char_bulk_%_values'!$C$2:$AG$1093,31,FALSE), VLOOKUP($C78,'waste_char_bulk_%_values'!$C$2:$AG$1093,31,FALSE))*'DONNÉES '!$C117)),0)</f>
        <v>0</v>
      </c>
      <c r="R78" s="37">
        <f t="shared" si="6"/>
        <v>0</v>
      </c>
    </row>
    <row r="79" spans="1:18" x14ac:dyDescent="0.25">
      <c r="A79" s="1">
        <f>'DONNÉES '!B118</f>
        <v>77</v>
      </c>
      <c r="B79" s="1" t="str">
        <f t="shared" si="7"/>
        <v>AB</v>
      </c>
      <c r="C79" s="1" t="str">
        <f t="shared" si="5"/>
        <v>77ABDefault</v>
      </c>
      <c r="D79" s="20">
        <f>IFERROR(IF($A79&gt;end_year_1,0,(IF($A79&gt;supporting_sheet!$D$11, VLOOKUP(supporting_sheet!$G$11,'waste_char_bulk_%_values'!$C$2:$AE$1093,2,FALSE), VLOOKUP($C79,'waste_char_bulk_%_values'!$C$2:$AE$1093,2,FALSE))*'DONNÉES '!$C118)),0)</f>
        <v>0</v>
      </c>
      <c r="E79" s="20">
        <f>IFERROR(IF($A79&gt;end_year_1,0,(IF($A79&gt;supporting_sheet!$D$11, VLOOKUP(supporting_sheet!$G$11,'waste_char_bulk_%_values'!$C$2:$AE$1093,3,FALSE), VLOOKUP($C79,'waste_char_bulk_%_values'!$C$2:$AE$1093,3,FALSE))*'DONNÉES '!$C118)),0)</f>
        <v>0</v>
      </c>
      <c r="F79" s="20">
        <f>IFERROR(IF($A79&gt;end_year_1,0,(IF($A79&gt;supporting_sheet!$D$11, VLOOKUP(supporting_sheet!$G$11,'waste_char_bulk_%_values'!$C$2:$AE$1093,4,FALSE), VLOOKUP($C79,'waste_char_bulk_%_values'!$C$2:$AE$1093,4,FALSE))*'DONNÉES '!$C118)),0)</f>
        <v>0</v>
      </c>
      <c r="G79" s="20">
        <f>IFERROR(IF($A79&gt;end_year_1,0,(IF($A79&gt;supporting_sheet!$D$11, VLOOKUP(supporting_sheet!$G$11,'waste_char_bulk_%_values'!$C$2:$AE$1093,5,FALSE), VLOOKUP($C79,'waste_char_bulk_%_values'!$C$2:$AE$1093,5,FALSE))*'DONNÉES '!$C118)),0)</f>
        <v>0</v>
      </c>
      <c r="H79" s="20">
        <f>IFERROR(IF($A79&gt;end_year_1,0,(IF($A79&gt;supporting_sheet!$D$11, VLOOKUP(supporting_sheet!$G$11,'waste_char_bulk_%_values'!$C$2:$AE$1093,6,FALSE), VLOOKUP($C79,'waste_char_bulk_%_values'!$C$2:$AE$1093,6,FALSE))*'DONNÉES '!$C118)),0)</f>
        <v>0</v>
      </c>
      <c r="I79" s="20">
        <f>IFERROR(IF($A79&gt;end_year_1,0,(IF($A79&gt;supporting_sheet!$D$11, VLOOKUP(supporting_sheet!$G$11,'waste_char_bulk_%_values'!$C$2:$AE$1093,7,FALSE), VLOOKUP($C79,'waste_char_bulk_%_values'!$C$2:$AE$1093,7,FALSE))*'DONNÉES '!$C118)),0)</f>
        <v>0</v>
      </c>
      <c r="J79" s="20">
        <f>IFERROR(IF($A79&gt;end_year_1,0,(IF($A79&gt;supporting_sheet!$D$11, VLOOKUP(supporting_sheet!$G$11,'waste_char_bulk_%_values'!$C$2:$AE$1093,8,FALSE), VLOOKUP($C79,'waste_char_bulk_%_values'!$C$2:$AE$1093,8,FALSE))*'DONNÉES '!$C118)),0)</f>
        <v>0</v>
      </c>
      <c r="K79" s="20">
        <f>IFERROR(IF($A79&gt;end_year_1,0,(IF($A79&gt;supporting_sheet!$D$11, VLOOKUP(supporting_sheet!$G$11,'waste_char_bulk_%_values'!$C$2:$AE$1093,9,FALSE), VLOOKUP($C79,'waste_char_bulk_%_values'!$C$2:$AE$1093,9,FALSE))*'DONNÉES '!$C118)),0)</f>
        <v>0</v>
      </c>
      <c r="L79" s="20">
        <f>IFERROR(IF($A79&gt;end_year_1,0,(IF($A79&gt;supporting_sheet!$D$11, VLOOKUP(supporting_sheet!$G$11,'waste_char_bulk_%_values'!$C$2:$AE$1093,10,FALSE), VLOOKUP($C79,'waste_char_bulk_%_values'!$C$2:$AE$1093,10,FALSE))*'DONNÉES '!$C118)),0)</f>
        <v>0</v>
      </c>
      <c r="M79" s="20">
        <f>IFERROR(IF($A79&gt;end_year_1,0,(IF($A79&gt;supporting_sheet!$D$11, VLOOKUP(supporting_sheet!$G$11,'waste_char_bulk_%_values'!$C$2:$AE$1093,11,FALSE), VLOOKUP($C79,'waste_char_bulk_%_values'!$C$2:$AE$1093,11,FALSE))*'DONNÉES '!$C118)),0)</f>
        <v>0</v>
      </c>
      <c r="N79" s="20">
        <f>IFERROR(IF($A79&gt;end_year_1,0,(IF($A79&gt;supporting_sheet!$D$11, VLOOKUP(supporting_sheet!$G$11,'waste_char_bulk_%_values'!$C$2:$AE$1093,12,FALSE), VLOOKUP($C79,'waste_char_bulk_%_values'!$C$2:$AE$1093,12,FALSE))*'DONNÉES '!$C118)),0)</f>
        <v>0</v>
      </c>
      <c r="O79" s="20">
        <f>IFERROR(IF($A79&gt;end_year_1,0,(IF($A79&gt;supporting_sheet!$D$11, VLOOKUP(supporting_sheet!$G$11,'waste_char_bulk_%_values'!$C$2:$AE$1093,13,FALSE), VLOOKUP($C79,'waste_char_bulk_%_values'!$C$2:$AE$1093,13,FALSE))*'DONNÉES '!$C118)),0)</f>
        <v>0</v>
      </c>
      <c r="P79" s="20">
        <f>IFERROR(IF($A79&gt;end_year_1,0,(IF($A79&gt;supporting_sheet!$D$11, VLOOKUP(supporting_sheet!$G$11,'waste_char_bulk_%_values'!$C$2:$AE$1093,14,FALSE), VLOOKUP($C79,'waste_char_bulk_%_values'!$C$2:$AE$1093,14,FALSE))*'DONNÉES '!$C118)),0)</f>
        <v>0</v>
      </c>
      <c r="Q79" s="20">
        <f>IFERROR(IF($A79&gt;end_year_1,0,(IF($A79&gt;supporting_sheet!$D$11, VLOOKUP(supporting_sheet!$G$11,'waste_char_bulk_%_values'!$C$2:$AG$1093,31,FALSE), VLOOKUP($C79,'waste_char_bulk_%_values'!$C$2:$AG$1093,31,FALSE))*'DONNÉES '!$C118)),0)</f>
        <v>0</v>
      </c>
      <c r="R79" s="37">
        <f t="shared" si="6"/>
        <v>0</v>
      </c>
    </row>
    <row r="80" spans="1:18" x14ac:dyDescent="0.25">
      <c r="A80" s="1">
        <f>'DONNÉES '!B119</f>
        <v>78</v>
      </c>
      <c r="B80" s="1" t="str">
        <f t="shared" si="7"/>
        <v>AB</v>
      </c>
      <c r="C80" s="1" t="str">
        <f t="shared" si="5"/>
        <v>78ABDefault</v>
      </c>
      <c r="D80" s="20">
        <f>IFERROR(IF($A80&gt;end_year_1,0,(IF($A80&gt;supporting_sheet!$D$11, VLOOKUP(supporting_sheet!$G$11,'waste_char_bulk_%_values'!$C$2:$AE$1093,2,FALSE), VLOOKUP($C80,'waste_char_bulk_%_values'!$C$2:$AE$1093,2,FALSE))*'DONNÉES '!$C119)),0)</f>
        <v>0</v>
      </c>
      <c r="E80" s="20">
        <f>IFERROR(IF($A80&gt;end_year_1,0,(IF($A80&gt;supporting_sheet!$D$11, VLOOKUP(supporting_sheet!$G$11,'waste_char_bulk_%_values'!$C$2:$AE$1093,3,FALSE), VLOOKUP($C80,'waste_char_bulk_%_values'!$C$2:$AE$1093,3,FALSE))*'DONNÉES '!$C119)),0)</f>
        <v>0</v>
      </c>
      <c r="F80" s="20">
        <f>IFERROR(IF($A80&gt;end_year_1,0,(IF($A80&gt;supporting_sheet!$D$11, VLOOKUP(supporting_sheet!$G$11,'waste_char_bulk_%_values'!$C$2:$AE$1093,4,FALSE), VLOOKUP($C80,'waste_char_bulk_%_values'!$C$2:$AE$1093,4,FALSE))*'DONNÉES '!$C119)),0)</f>
        <v>0</v>
      </c>
      <c r="G80" s="20">
        <f>IFERROR(IF($A80&gt;end_year_1,0,(IF($A80&gt;supporting_sheet!$D$11, VLOOKUP(supporting_sheet!$G$11,'waste_char_bulk_%_values'!$C$2:$AE$1093,5,FALSE), VLOOKUP($C80,'waste_char_bulk_%_values'!$C$2:$AE$1093,5,FALSE))*'DONNÉES '!$C119)),0)</f>
        <v>0</v>
      </c>
      <c r="H80" s="20">
        <f>IFERROR(IF($A80&gt;end_year_1,0,(IF($A80&gt;supporting_sheet!$D$11, VLOOKUP(supporting_sheet!$G$11,'waste_char_bulk_%_values'!$C$2:$AE$1093,6,FALSE), VLOOKUP($C80,'waste_char_bulk_%_values'!$C$2:$AE$1093,6,FALSE))*'DONNÉES '!$C119)),0)</f>
        <v>0</v>
      </c>
      <c r="I80" s="20">
        <f>IFERROR(IF($A80&gt;end_year_1,0,(IF($A80&gt;supporting_sheet!$D$11, VLOOKUP(supporting_sheet!$G$11,'waste_char_bulk_%_values'!$C$2:$AE$1093,7,FALSE), VLOOKUP($C80,'waste_char_bulk_%_values'!$C$2:$AE$1093,7,FALSE))*'DONNÉES '!$C119)),0)</f>
        <v>0</v>
      </c>
      <c r="J80" s="20">
        <f>IFERROR(IF($A80&gt;end_year_1,0,(IF($A80&gt;supporting_sheet!$D$11, VLOOKUP(supporting_sheet!$G$11,'waste_char_bulk_%_values'!$C$2:$AE$1093,8,FALSE), VLOOKUP($C80,'waste_char_bulk_%_values'!$C$2:$AE$1093,8,FALSE))*'DONNÉES '!$C119)),0)</f>
        <v>0</v>
      </c>
      <c r="K80" s="20">
        <f>IFERROR(IF($A80&gt;end_year_1,0,(IF($A80&gt;supporting_sheet!$D$11, VLOOKUP(supporting_sheet!$G$11,'waste_char_bulk_%_values'!$C$2:$AE$1093,9,FALSE), VLOOKUP($C80,'waste_char_bulk_%_values'!$C$2:$AE$1093,9,FALSE))*'DONNÉES '!$C119)),0)</f>
        <v>0</v>
      </c>
      <c r="L80" s="20">
        <f>IFERROR(IF($A80&gt;end_year_1,0,(IF($A80&gt;supporting_sheet!$D$11, VLOOKUP(supporting_sheet!$G$11,'waste_char_bulk_%_values'!$C$2:$AE$1093,10,FALSE), VLOOKUP($C80,'waste_char_bulk_%_values'!$C$2:$AE$1093,10,FALSE))*'DONNÉES '!$C119)),0)</f>
        <v>0</v>
      </c>
      <c r="M80" s="20">
        <f>IFERROR(IF($A80&gt;end_year_1,0,(IF($A80&gt;supporting_sheet!$D$11, VLOOKUP(supporting_sheet!$G$11,'waste_char_bulk_%_values'!$C$2:$AE$1093,11,FALSE), VLOOKUP($C80,'waste_char_bulk_%_values'!$C$2:$AE$1093,11,FALSE))*'DONNÉES '!$C119)),0)</f>
        <v>0</v>
      </c>
      <c r="N80" s="20">
        <f>IFERROR(IF($A80&gt;end_year_1,0,(IF($A80&gt;supporting_sheet!$D$11, VLOOKUP(supporting_sheet!$G$11,'waste_char_bulk_%_values'!$C$2:$AE$1093,12,FALSE), VLOOKUP($C80,'waste_char_bulk_%_values'!$C$2:$AE$1093,12,FALSE))*'DONNÉES '!$C119)),0)</f>
        <v>0</v>
      </c>
      <c r="O80" s="20">
        <f>IFERROR(IF($A80&gt;end_year_1,0,(IF($A80&gt;supporting_sheet!$D$11, VLOOKUP(supporting_sheet!$G$11,'waste_char_bulk_%_values'!$C$2:$AE$1093,13,FALSE), VLOOKUP($C80,'waste_char_bulk_%_values'!$C$2:$AE$1093,13,FALSE))*'DONNÉES '!$C119)),0)</f>
        <v>0</v>
      </c>
      <c r="P80" s="20">
        <f>IFERROR(IF($A80&gt;end_year_1,0,(IF($A80&gt;supporting_sheet!$D$11, VLOOKUP(supporting_sheet!$G$11,'waste_char_bulk_%_values'!$C$2:$AE$1093,14,FALSE), VLOOKUP($C80,'waste_char_bulk_%_values'!$C$2:$AE$1093,14,FALSE))*'DONNÉES '!$C119)),0)</f>
        <v>0</v>
      </c>
      <c r="Q80" s="20">
        <f>IFERROR(IF($A80&gt;end_year_1,0,(IF($A80&gt;supporting_sheet!$D$11, VLOOKUP(supporting_sheet!$G$11,'waste_char_bulk_%_values'!$C$2:$AG$1093,31,FALSE), VLOOKUP($C80,'waste_char_bulk_%_values'!$C$2:$AG$1093,31,FALSE))*'DONNÉES '!$C119)),0)</f>
        <v>0</v>
      </c>
      <c r="R80" s="37">
        <f t="shared" si="6"/>
        <v>0</v>
      </c>
    </row>
    <row r="81" spans="1:18" x14ac:dyDescent="0.25">
      <c r="A81" s="1">
        <f>'DONNÉES '!B120</f>
        <v>79</v>
      </c>
      <c r="B81" s="1" t="str">
        <f t="shared" si="7"/>
        <v>AB</v>
      </c>
      <c r="C81" s="1" t="str">
        <f t="shared" si="5"/>
        <v>79ABDefault</v>
      </c>
      <c r="D81" s="20">
        <f>IFERROR(IF($A81&gt;end_year_1,0,(IF($A81&gt;supporting_sheet!$D$11, VLOOKUP(supporting_sheet!$G$11,'waste_char_bulk_%_values'!$C$2:$AE$1093,2,FALSE), VLOOKUP($C81,'waste_char_bulk_%_values'!$C$2:$AE$1093,2,FALSE))*'DONNÉES '!$C120)),0)</f>
        <v>0</v>
      </c>
      <c r="E81" s="20">
        <f>IFERROR(IF($A81&gt;end_year_1,0,(IF($A81&gt;supporting_sheet!$D$11, VLOOKUP(supporting_sheet!$G$11,'waste_char_bulk_%_values'!$C$2:$AE$1093,3,FALSE), VLOOKUP($C81,'waste_char_bulk_%_values'!$C$2:$AE$1093,3,FALSE))*'DONNÉES '!$C120)),0)</f>
        <v>0</v>
      </c>
      <c r="F81" s="20">
        <f>IFERROR(IF($A81&gt;end_year_1,0,(IF($A81&gt;supporting_sheet!$D$11, VLOOKUP(supporting_sheet!$G$11,'waste_char_bulk_%_values'!$C$2:$AE$1093,4,FALSE), VLOOKUP($C81,'waste_char_bulk_%_values'!$C$2:$AE$1093,4,FALSE))*'DONNÉES '!$C120)),0)</f>
        <v>0</v>
      </c>
      <c r="G81" s="20">
        <f>IFERROR(IF($A81&gt;end_year_1,0,(IF($A81&gt;supporting_sheet!$D$11, VLOOKUP(supporting_sheet!$G$11,'waste_char_bulk_%_values'!$C$2:$AE$1093,5,FALSE), VLOOKUP($C81,'waste_char_bulk_%_values'!$C$2:$AE$1093,5,FALSE))*'DONNÉES '!$C120)),0)</f>
        <v>0</v>
      </c>
      <c r="H81" s="20">
        <f>IFERROR(IF($A81&gt;end_year_1,0,(IF($A81&gt;supporting_sheet!$D$11, VLOOKUP(supporting_sheet!$G$11,'waste_char_bulk_%_values'!$C$2:$AE$1093,6,FALSE), VLOOKUP($C81,'waste_char_bulk_%_values'!$C$2:$AE$1093,6,FALSE))*'DONNÉES '!$C120)),0)</f>
        <v>0</v>
      </c>
      <c r="I81" s="20">
        <f>IFERROR(IF($A81&gt;end_year_1,0,(IF($A81&gt;supporting_sheet!$D$11, VLOOKUP(supporting_sheet!$G$11,'waste_char_bulk_%_values'!$C$2:$AE$1093,7,FALSE), VLOOKUP($C81,'waste_char_bulk_%_values'!$C$2:$AE$1093,7,FALSE))*'DONNÉES '!$C120)),0)</f>
        <v>0</v>
      </c>
      <c r="J81" s="20">
        <f>IFERROR(IF($A81&gt;end_year_1,0,(IF($A81&gt;supporting_sheet!$D$11, VLOOKUP(supporting_sheet!$G$11,'waste_char_bulk_%_values'!$C$2:$AE$1093,8,FALSE), VLOOKUP($C81,'waste_char_bulk_%_values'!$C$2:$AE$1093,8,FALSE))*'DONNÉES '!$C120)),0)</f>
        <v>0</v>
      </c>
      <c r="K81" s="20">
        <f>IFERROR(IF($A81&gt;end_year_1,0,(IF($A81&gt;supporting_sheet!$D$11, VLOOKUP(supporting_sheet!$G$11,'waste_char_bulk_%_values'!$C$2:$AE$1093,9,FALSE), VLOOKUP($C81,'waste_char_bulk_%_values'!$C$2:$AE$1093,9,FALSE))*'DONNÉES '!$C120)),0)</f>
        <v>0</v>
      </c>
      <c r="L81" s="20">
        <f>IFERROR(IF($A81&gt;end_year_1,0,(IF($A81&gt;supporting_sheet!$D$11, VLOOKUP(supporting_sheet!$G$11,'waste_char_bulk_%_values'!$C$2:$AE$1093,10,FALSE), VLOOKUP($C81,'waste_char_bulk_%_values'!$C$2:$AE$1093,10,FALSE))*'DONNÉES '!$C120)),0)</f>
        <v>0</v>
      </c>
      <c r="M81" s="20">
        <f>IFERROR(IF($A81&gt;end_year_1,0,(IF($A81&gt;supporting_sheet!$D$11, VLOOKUP(supporting_sheet!$G$11,'waste_char_bulk_%_values'!$C$2:$AE$1093,11,FALSE), VLOOKUP($C81,'waste_char_bulk_%_values'!$C$2:$AE$1093,11,FALSE))*'DONNÉES '!$C120)),0)</f>
        <v>0</v>
      </c>
      <c r="N81" s="20">
        <f>IFERROR(IF($A81&gt;end_year_1,0,(IF($A81&gt;supporting_sheet!$D$11, VLOOKUP(supporting_sheet!$G$11,'waste_char_bulk_%_values'!$C$2:$AE$1093,12,FALSE), VLOOKUP($C81,'waste_char_bulk_%_values'!$C$2:$AE$1093,12,FALSE))*'DONNÉES '!$C120)),0)</f>
        <v>0</v>
      </c>
      <c r="O81" s="20">
        <f>IFERROR(IF($A81&gt;end_year_1,0,(IF($A81&gt;supporting_sheet!$D$11, VLOOKUP(supporting_sheet!$G$11,'waste_char_bulk_%_values'!$C$2:$AE$1093,13,FALSE), VLOOKUP($C81,'waste_char_bulk_%_values'!$C$2:$AE$1093,13,FALSE))*'DONNÉES '!$C120)),0)</f>
        <v>0</v>
      </c>
      <c r="P81" s="20">
        <f>IFERROR(IF($A81&gt;end_year_1,0,(IF($A81&gt;supporting_sheet!$D$11, VLOOKUP(supporting_sheet!$G$11,'waste_char_bulk_%_values'!$C$2:$AE$1093,14,FALSE), VLOOKUP($C81,'waste_char_bulk_%_values'!$C$2:$AE$1093,14,FALSE))*'DONNÉES '!$C120)),0)</f>
        <v>0</v>
      </c>
      <c r="Q81" s="20">
        <f>IFERROR(IF($A81&gt;end_year_1,0,(IF($A81&gt;supporting_sheet!$D$11, VLOOKUP(supporting_sheet!$G$11,'waste_char_bulk_%_values'!$C$2:$AG$1093,31,FALSE), VLOOKUP($C81,'waste_char_bulk_%_values'!$C$2:$AG$1093,31,FALSE))*'DONNÉES '!$C120)),0)</f>
        <v>0</v>
      </c>
      <c r="R81" s="37">
        <f t="shared" si="6"/>
        <v>0</v>
      </c>
    </row>
    <row r="82" spans="1:18" x14ac:dyDescent="0.25">
      <c r="A82" s="1">
        <f>'DONNÉES '!B121</f>
        <v>80</v>
      </c>
      <c r="B82" s="1" t="str">
        <f t="shared" si="7"/>
        <v>AB</v>
      </c>
      <c r="C82" s="1" t="str">
        <f t="shared" si="5"/>
        <v>80ABDefault</v>
      </c>
      <c r="D82" s="20">
        <f>IFERROR(IF($A82&gt;end_year_1,0,(IF($A82&gt;supporting_sheet!$D$11, VLOOKUP(supporting_sheet!$G$11,'waste_char_bulk_%_values'!$C$2:$AE$1093,2,FALSE), VLOOKUP($C82,'waste_char_bulk_%_values'!$C$2:$AE$1093,2,FALSE))*'DONNÉES '!$C121)),0)</f>
        <v>0</v>
      </c>
      <c r="E82" s="20">
        <f>IFERROR(IF($A82&gt;end_year_1,0,(IF($A82&gt;supporting_sheet!$D$11, VLOOKUP(supporting_sheet!$G$11,'waste_char_bulk_%_values'!$C$2:$AE$1093,3,FALSE), VLOOKUP($C82,'waste_char_bulk_%_values'!$C$2:$AE$1093,3,FALSE))*'DONNÉES '!$C121)),0)</f>
        <v>0</v>
      </c>
      <c r="F82" s="20">
        <f>IFERROR(IF($A82&gt;end_year_1,0,(IF($A82&gt;supporting_sheet!$D$11, VLOOKUP(supporting_sheet!$G$11,'waste_char_bulk_%_values'!$C$2:$AE$1093,4,FALSE), VLOOKUP($C82,'waste_char_bulk_%_values'!$C$2:$AE$1093,4,FALSE))*'DONNÉES '!$C121)),0)</f>
        <v>0</v>
      </c>
      <c r="G82" s="20">
        <f>IFERROR(IF($A82&gt;end_year_1,0,(IF($A82&gt;supporting_sheet!$D$11, VLOOKUP(supporting_sheet!$G$11,'waste_char_bulk_%_values'!$C$2:$AE$1093,5,FALSE), VLOOKUP($C82,'waste_char_bulk_%_values'!$C$2:$AE$1093,5,FALSE))*'DONNÉES '!$C121)),0)</f>
        <v>0</v>
      </c>
      <c r="H82" s="20">
        <f>IFERROR(IF($A82&gt;end_year_1,0,(IF($A82&gt;supporting_sheet!$D$11, VLOOKUP(supporting_sheet!$G$11,'waste_char_bulk_%_values'!$C$2:$AE$1093,6,FALSE), VLOOKUP($C82,'waste_char_bulk_%_values'!$C$2:$AE$1093,6,FALSE))*'DONNÉES '!$C121)),0)</f>
        <v>0</v>
      </c>
      <c r="I82" s="20">
        <f>IFERROR(IF($A82&gt;end_year_1,0,(IF($A82&gt;supporting_sheet!$D$11, VLOOKUP(supporting_sheet!$G$11,'waste_char_bulk_%_values'!$C$2:$AE$1093,7,FALSE), VLOOKUP($C82,'waste_char_bulk_%_values'!$C$2:$AE$1093,7,FALSE))*'DONNÉES '!$C121)),0)</f>
        <v>0</v>
      </c>
      <c r="J82" s="20">
        <f>IFERROR(IF($A82&gt;end_year_1,0,(IF($A82&gt;supporting_sheet!$D$11, VLOOKUP(supporting_sheet!$G$11,'waste_char_bulk_%_values'!$C$2:$AE$1093,8,FALSE), VLOOKUP($C82,'waste_char_bulk_%_values'!$C$2:$AE$1093,8,FALSE))*'DONNÉES '!$C121)),0)</f>
        <v>0</v>
      </c>
      <c r="K82" s="20">
        <f>IFERROR(IF($A82&gt;end_year_1,0,(IF($A82&gt;supporting_sheet!$D$11, VLOOKUP(supporting_sheet!$G$11,'waste_char_bulk_%_values'!$C$2:$AE$1093,9,FALSE), VLOOKUP($C82,'waste_char_bulk_%_values'!$C$2:$AE$1093,9,FALSE))*'DONNÉES '!$C121)),0)</f>
        <v>0</v>
      </c>
      <c r="L82" s="20">
        <f>IFERROR(IF($A82&gt;end_year_1,0,(IF($A82&gt;supporting_sheet!$D$11, VLOOKUP(supporting_sheet!$G$11,'waste_char_bulk_%_values'!$C$2:$AE$1093,10,FALSE), VLOOKUP($C82,'waste_char_bulk_%_values'!$C$2:$AE$1093,10,FALSE))*'DONNÉES '!$C121)),0)</f>
        <v>0</v>
      </c>
      <c r="M82" s="20">
        <f>IFERROR(IF($A82&gt;end_year_1,0,(IF($A82&gt;supporting_sheet!$D$11, VLOOKUP(supporting_sheet!$G$11,'waste_char_bulk_%_values'!$C$2:$AE$1093,11,FALSE), VLOOKUP($C82,'waste_char_bulk_%_values'!$C$2:$AE$1093,11,FALSE))*'DONNÉES '!$C121)),0)</f>
        <v>0</v>
      </c>
      <c r="N82" s="20">
        <f>IFERROR(IF($A82&gt;end_year_1,0,(IF($A82&gt;supporting_sheet!$D$11, VLOOKUP(supporting_sheet!$G$11,'waste_char_bulk_%_values'!$C$2:$AE$1093,12,FALSE), VLOOKUP($C82,'waste_char_bulk_%_values'!$C$2:$AE$1093,12,FALSE))*'DONNÉES '!$C121)),0)</f>
        <v>0</v>
      </c>
      <c r="O82" s="20">
        <f>IFERROR(IF($A82&gt;end_year_1,0,(IF($A82&gt;supporting_sheet!$D$11, VLOOKUP(supporting_sheet!$G$11,'waste_char_bulk_%_values'!$C$2:$AE$1093,13,FALSE), VLOOKUP($C82,'waste_char_bulk_%_values'!$C$2:$AE$1093,13,FALSE))*'DONNÉES '!$C121)),0)</f>
        <v>0</v>
      </c>
      <c r="P82" s="20">
        <f>IFERROR(IF($A82&gt;end_year_1,0,(IF($A82&gt;supporting_sheet!$D$11, VLOOKUP(supporting_sheet!$G$11,'waste_char_bulk_%_values'!$C$2:$AE$1093,14,FALSE), VLOOKUP($C82,'waste_char_bulk_%_values'!$C$2:$AE$1093,14,FALSE))*'DONNÉES '!$C121)),0)</f>
        <v>0</v>
      </c>
      <c r="Q82" s="20">
        <f>IFERROR(IF($A82&gt;end_year_1,0,(IF($A82&gt;supporting_sheet!$D$11, VLOOKUP(supporting_sheet!$G$11,'waste_char_bulk_%_values'!$C$2:$AG$1093,31,FALSE), VLOOKUP($C82,'waste_char_bulk_%_values'!$C$2:$AG$1093,31,FALSE))*'DONNÉES '!$C121)),0)</f>
        <v>0</v>
      </c>
      <c r="R82" s="37">
        <f t="shared" si="6"/>
        <v>0</v>
      </c>
    </row>
    <row r="83" spans="1:18" x14ac:dyDescent="0.25">
      <c r="A83" s="1">
        <f>'DONNÉES '!B122</f>
        <v>81</v>
      </c>
      <c r="B83" s="1" t="str">
        <f t="shared" si="7"/>
        <v>AB</v>
      </c>
      <c r="C83" s="1" t="str">
        <f t="shared" si="5"/>
        <v>81ABDefault</v>
      </c>
      <c r="D83" s="20">
        <f>IFERROR(IF($A83&gt;end_year_1,0,(IF($A83&gt;supporting_sheet!$D$11, VLOOKUP(supporting_sheet!$G$11,'waste_char_bulk_%_values'!$C$2:$AE$1093,2,FALSE), VLOOKUP($C83,'waste_char_bulk_%_values'!$C$2:$AE$1093,2,FALSE))*'DONNÉES '!$C122)),0)</f>
        <v>0</v>
      </c>
      <c r="E83" s="20">
        <f>IFERROR(IF($A83&gt;end_year_1,0,(IF($A83&gt;supporting_sheet!$D$11, VLOOKUP(supporting_sheet!$G$11,'waste_char_bulk_%_values'!$C$2:$AE$1093,3,FALSE), VLOOKUP($C83,'waste_char_bulk_%_values'!$C$2:$AE$1093,3,FALSE))*'DONNÉES '!$C122)),0)</f>
        <v>0</v>
      </c>
      <c r="F83" s="20">
        <f>IFERROR(IF($A83&gt;end_year_1,0,(IF($A83&gt;supporting_sheet!$D$11, VLOOKUP(supporting_sheet!$G$11,'waste_char_bulk_%_values'!$C$2:$AE$1093,4,FALSE), VLOOKUP($C83,'waste_char_bulk_%_values'!$C$2:$AE$1093,4,FALSE))*'DONNÉES '!$C122)),0)</f>
        <v>0</v>
      </c>
      <c r="G83" s="20">
        <f>IFERROR(IF($A83&gt;end_year_1,0,(IF($A83&gt;supporting_sheet!$D$11, VLOOKUP(supporting_sheet!$G$11,'waste_char_bulk_%_values'!$C$2:$AE$1093,5,FALSE), VLOOKUP($C83,'waste_char_bulk_%_values'!$C$2:$AE$1093,5,FALSE))*'DONNÉES '!$C122)),0)</f>
        <v>0</v>
      </c>
      <c r="H83" s="20">
        <f>IFERROR(IF($A83&gt;end_year_1,0,(IF($A83&gt;supporting_sheet!$D$11, VLOOKUP(supporting_sheet!$G$11,'waste_char_bulk_%_values'!$C$2:$AE$1093,6,FALSE), VLOOKUP($C83,'waste_char_bulk_%_values'!$C$2:$AE$1093,6,FALSE))*'DONNÉES '!$C122)),0)</f>
        <v>0</v>
      </c>
      <c r="I83" s="20">
        <f>IFERROR(IF($A83&gt;end_year_1,0,(IF($A83&gt;supporting_sheet!$D$11, VLOOKUP(supporting_sheet!$G$11,'waste_char_bulk_%_values'!$C$2:$AE$1093,7,FALSE), VLOOKUP($C83,'waste_char_bulk_%_values'!$C$2:$AE$1093,7,FALSE))*'DONNÉES '!$C122)),0)</f>
        <v>0</v>
      </c>
      <c r="J83" s="20">
        <f>IFERROR(IF($A83&gt;end_year_1,0,(IF($A83&gt;supporting_sheet!$D$11, VLOOKUP(supporting_sheet!$G$11,'waste_char_bulk_%_values'!$C$2:$AE$1093,8,FALSE), VLOOKUP($C83,'waste_char_bulk_%_values'!$C$2:$AE$1093,8,FALSE))*'DONNÉES '!$C122)),0)</f>
        <v>0</v>
      </c>
      <c r="K83" s="20">
        <f>IFERROR(IF($A83&gt;end_year_1,0,(IF($A83&gt;supporting_sheet!$D$11, VLOOKUP(supporting_sheet!$G$11,'waste_char_bulk_%_values'!$C$2:$AE$1093,9,FALSE), VLOOKUP($C83,'waste_char_bulk_%_values'!$C$2:$AE$1093,9,FALSE))*'DONNÉES '!$C122)),0)</f>
        <v>0</v>
      </c>
      <c r="L83" s="20">
        <f>IFERROR(IF($A83&gt;end_year_1,0,(IF($A83&gt;supporting_sheet!$D$11, VLOOKUP(supporting_sheet!$G$11,'waste_char_bulk_%_values'!$C$2:$AE$1093,10,FALSE), VLOOKUP($C83,'waste_char_bulk_%_values'!$C$2:$AE$1093,10,FALSE))*'DONNÉES '!$C122)),0)</f>
        <v>0</v>
      </c>
      <c r="M83" s="20">
        <f>IFERROR(IF($A83&gt;end_year_1,0,(IF($A83&gt;supporting_sheet!$D$11, VLOOKUP(supporting_sheet!$G$11,'waste_char_bulk_%_values'!$C$2:$AE$1093,11,FALSE), VLOOKUP($C83,'waste_char_bulk_%_values'!$C$2:$AE$1093,11,FALSE))*'DONNÉES '!$C122)),0)</f>
        <v>0</v>
      </c>
      <c r="N83" s="20">
        <f>IFERROR(IF($A83&gt;end_year_1,0,(IF($A83&gt;supporting_sheet!$D$11, VLOOKUP(supporting_sheet!$G$11,'waste_char_bulk_%_values'!$C$2:$AE$1093,12,FALSE), VLOOKUP($C83,'waste_char_bulk_%_values'!$C$2:$AE$1093,12,FALSE))*'DONNÉES '!$C122)),0)</f>
        <v>0</v>
      </c>
      <c r="O83" s="20">
        <f>IFERROR(IF($A83&gt;end_year_1,0,(IF($A83&gt;supporting_sheet!$D$11, VLOOKUP(supporting_sheet!$G$11,'waste_char_bulk_%_values'!$C$2:$AE$1093,13,FALSE), VLOOKUP($C83,'waste_char_bulk_%_values'!$C$2:$AE$1093,13,FALSE))*'DONNÉES '!$C122)),0)</f>
        <v>0</v>
      </c>
      <c r="P83" s="20">
        <f>IFERROR(IF($A83&gt;end_year_1,0,(IF($A83&gt;supporting_sheet!$D$11, VLOOKUP(supporting_sheet!$G$11,'waste_char_bulk_%_values'!$C$2:$AE$1093,14,FALSE), VLOOKUP($C83,'waste_char_bulk_%_values'!$C$2:$AE$1093,14,FALSE))*'DONNÉES '!$C122)),0)</f>
        <v>0</v>
      </c>
      <c r="Q83" s="20">
        <f>IFERROR(IF($A83&gt;end_year_1,0,(IF($A83&gt;supporting_sheet!$D$11, VLOOKUP(supporting_sheet!$G$11,'waste_char_bulk_%_values'!$C$2:$AG$1093,31,FALSE), VLOOKUP($C83,'waste_char_bulk_%_values'!$C$2:$AG$1093,31,FALSE))*'DONNÉES '!$C122)),0)</f>
        <v>0</v>
      </c>
      <c r="R83" s="37">
        <f t="shared" si="6"/>
        <v>0</v>
      </c>
    </row>
    <row r="84" spans="1:18" x14ac:dyDescent="0.25">
      <c r="A84" s="1">
        <f>'DONNÉES '!B123</f>
        <v>82</v>
      </c>
      <c r="B84" s="1" t="str">
        <f t="shared" si="7"/>
        <v>AB</v>
      </c>
      <c r="C84" s="1" t="str">
        <f t="shared" si="5"/>
        <v>82ABDefault</v>
      </c>
      <c r="D84" s="20">
        <f>IFERROR(IF($A84&gt;end_year_1,0,(IF($A84&gt;supporting_sheet!$D$11, VLOOKUP(supporting_sheet!$G$11,'waste_char_bulk_%_values'!$C$2:$AE$1093,2,FALSE), VLOOKUP($C84,'waste_char_bulk_%_values'!$C$2:$AE$1093,2,FALSE))*'DONNÉES '!$C123)),0)</f>
        <v>0</v>
      </c>
      <c r="E84" s="20">
        <f>IFERROR(IF($A84&gt;end_year_1,0,(IF($A84&gt;supporting_sheet!$D$11, VLOOKUP(supporting_sheet!$G$11,'waste_char_bulk_%_values'!$C$2:$AE$1093,3,FALSE), VLOOKUP($C84,'waste_char_bulk_%_values'!$C$2:$AE$1093,3,FALSE))*'DONNÉES '!$C123)),0)</f>
        <v>0</v>
      </c>
      <c r="F84" s="20">
        <f>IFERROR(IF($A84&gt;end_year_1,0,(IF($A84&gt;supporting_sheet!$D$11, VLOOKUP(supporting_sheet!$G$11,'waste_char_bulk_%_values'!$C$2:$AE$1093,4,FALSE), VLOOKUP($C84,'waste_char_bulk_%_values'!$C$2:$AE$1093,4,FALSE))*'DONNÉES '!$C123)),0)</f>
        <v>0</v>
      </c>
      <c r="G84" s="20">
        <f>IFERROR(IF($A84&gt;end_year_1,0,(IF($A84&gt;supporting_sheet!$D$11, VLOOKUP(supporting_sheet!$G$11,'waste_char_bulk_%_values'!$C$2:$AE$1093,5,FALSE), VLOOKUP($C84,'waste_char_bulk_%_values'!$C$2:$AE$1093,5,FALSE))*'DONNÉES '!$C123)),0)</f>
        <v>0</v>
      </c>
      <c r="H84" s="20">
        <f>IFERROR(IF($A84&gt;end_year_1,0,(IF($A84&gt;supporting_sheet!$D$11, VLOOKUP(supporting_sheet!$G$11,'waste_char_bulk_%_values'!$C$2:$AE$1093,6,FALSE), VLOOKUP($C84,'waste_char_bulk_%_values'!$C$2:$AE$1093,6,FALSE))*'DONNÉES '!$C123)),0)</f>
        <v>0</v>
      </c>
      <c r="I84" s="20">
        <f>IFERROR(IF($A84&gt;end_year_1,0,(IF($A84&gt;supporting_sheet!$D$11, VLOOKUP(supporting_sheet!$G$11,'waste_char_bulk_%_values'!$C$2:$AE$1093,7,FALSE), VLOOKUP($C84,'waste_char_bulk_%_values'!$C$2:$AE$1093,7,FALSE))*'DONNÉES '!$C123)),0)</f>
        <v>0</v>
      </c>
      <c r="J84" s="20">
        <f>IFERROR(IF($A84&gt;end_year_1,0,(IF($A84&gt;supporting_sheet!$D$11, VLOOKUP(supporting_sheet!$G$11,'waste_char_bulk_%_values'!$C$2:$AE$1093,8,FALSE), VLOOKUP($C84,'waste_char_bulk_%_values'!$C$2:$AE$1093,8,FALSE))*'DONNÉES '!$C123)),0)</f>
        <v>0</v>
      </c>
      <c r="K84" s="20">
        <f>IFERROR(IF($A84&gt;end_year_1,0,(IF($A84&gt;supporting_sheet!$D$11, VLOOKUP(supporting_sheet!$G$11,'waste_char_bulk_%_values'!$C$2:$AE$1093,9,FALSE), VLOOKUP($C84,'waste_char_bulk_%_values'!$C$2:$AE$1093,9,FALSE))*'DONNÉES '!$C123)),0)</f>
        <v>0</v>
      </c>
      <c r="L84" s="20">
        <f>IFERROR(IF($A84&gt;end_year_1,0,(IF($A84&gt;supporting_sheet!$D$11, VLOOKUP(supporting_sheet!$G$11,'waste_char_bulk_%_values'!$C$2:$AE$1093,10,FALSE), VLOOKUP($C84,'waste_char_bulk_%_values'!$C$2:$AE$1093,10,FALSE))*'DONNÉES '!$C123)),0)</f>
        <v>0</v>
      </c>
      <c r="M84" s="20">
        <f>IFERROR(IF($A84&gt;end_year_1,0,(IF($A84&gt;supporting_sheet!$D$11, VLOOKUP(supporting_sheet!$G$11,'waste_char_bulk_%_values'!$C$2:$AE$1093,11,FALSE), VLOOKUP($C84,'waste_char_bulk_%_values'!$C$2:$AE$1093,11,FALSE))*'DONNÉES '!$C123)),0)</f>
        <v>0</v>
      </c>
      <c r="N84" s="20">
        <f>IFERROR(IF($A84&gt;end_year_1,0,(IF($A84&gt;supporting_sheet!$D$11, VLOOKUP(supporting_sheet!$G$11,'waste_char_bulk_%_values'!$C$2:$AE$1093,12,FALSE), VLOOKUP($C84,'waste_char_bulk_%_values'!$C$2:$AE$1093,12,FALSE))*'DONNÉES '!$C123)),0)</f>
        <v>0</v>
      </c>
      <c r="O84" s="20">
        <f>IFERROR(IF($A84&gt;end_year_1,0,(IF($A84&gt;supporting_sheet!$D$11, VLOOKUP(supporting_sheet!$G$11,'waste_char_bulk_%_values'!$C$2:$AE$1093,13,FALSE), VLOOKUP($C84,'waste_char_bulk_%_values'!$C$2:$AE$1093,13,FALSE))*'DONNÉES '!$C123)),0)</f>
        <v>0</v>
      </c>
      <c r="P84" s="20">
        <f>IFERROR(IF($A84&gt;end_year_1,0,(IF($A84&gt;supporting_sheet!$D$11, VLOOKUP(supporting_sheet!$G$11,'waste_char_bulk_%_values'!$C$2:$AE$1093,14,FALSE), VLOOKUP($C84,'waste_char_bulk_%_values'!$C$2:$AE$1093,14,FALSE))*'DONNÉES '!$C123)),0)</f>
        <v>0</v>
      </c>
      <c r="Q84" s="20">
        <f>IFERROR(IF($A84&gt;end_year_1,0,(IF($A84&gt;supporting_sheet!$D$11, VLOOKUP(supporting_sheet!$G$11,'waste_char_bulk_%_values'!$C$2:$AG$1093,31,FALSE), VLOOKUP($C84,'waste_char_bulk_%_values'!$C$2:$AG$1093,31,FALSE))*'DONNÉES '!$C123)),0)</f>
        <v>0</v>
      </c>
      <c r="R84" s="37">
        <f t="shared" si="6"/>
        <v>0</v>
      </c>
    </row>
    <row r="85" spans="1:18" x14ac:dyDescent="0.25">
      <c r="A85" s="1">
        <f>'DONNÉES '!B124</f>
        <v>83</v>
      </c>
      <c r="B85" s="1" t="str">
        <f t="shared" si="7"/>
        <v>AB</v>
      </c>
      <c r="C85" s="1" t="str">
        <f t="shared" si="5"/>
        <v>83ABDefault</v>
      </c>
      <c r="D85" s="20">
        <f>IFERROR(IF($A85&gt;end_year_1,0,(IF($A85&gt;supporting_sheet!$D$11, VLOOKUP(supporting_sheet!$G$11,'waste_char_bulk_%_values'!$C$2:$AE$1093,2,FALSE), VLOOKUP($C85,'waste_char_bulk_%_values'!$C$2:$AE$1093,2,FALSE))*'DONNÉES '!$C124)),0)</f>
        <v>0</v>
      </c>
      <c r="E85" s="20">
        <f>IFERROR(IF($A85&gt;end_year_1,0,(IF($A85&gt;supporting_sheet!$D$11, VLOOKUP(supporting_sheet!$G$11,'waste_char_bulk_%_values'!$C$2:$AE$1093,3,FALSE), VLOOKUP($C85,'waste_char_bulk_%_values'!$C$2:$AE$1093,3,FALSE))*'DONNÉES '!$C124)),0)</f>
        <v>0</v>
      </c>
      <c r="F85" s="20">
        <f>IFERROR(IF($A85&gt;end_year_1,0,(IF($A85&gt;supporting_sheet!$D$11, VLOOKUP(supporting_sheet!$G$11,'waste_char_bulk_%_values'!$C$2:$AE$1093,4,FALSE), VLOOKUP($C85,'waste_char_bulk_%_values'!$C$2:$AE$1093,4,FALSE))*'DONNÉES '!$C124)),0)</f>
        <v>0</v>
      </c>
      <c r="G85" s="20">
        <f>IFERROR(IF($A85&gt;end_year_1,0,(IF($A85&gt;supporting_sheet!$D$11, VLOOKUP(supporting_sheet!$G$11,'waste_char_bulk_%_values'!$C$2:$AE$1093,5,FALSE), VLOOKUP($C85,'waste_char_bulk_%_values'!$C$2:$AE$1093,5,FALSE))*'DONNÉES '!$C124)),0)</f>
        <v>0</v>
      </c>
      <c r="H85" s="20">
        <f>IFERROR(IF($A85&gt;end_year_1,0,(IF($A85&gt;supporting_sheet!$D$11, VLOOKUP(supporting_sheet!$G$11,'waste_char_bulk_%_values'!$C$2:$AE$1093,6,FALSE), VLOOKUP($C85,'waste_char_bulk_%_values'!$C$2:$AE$1093,6,FALSE))*'DONNÉES '!$C124)),0)</f>
        <v>0</v>
      </c>
      <c r="I85" s="20">
        <f>IFERROR(IF($A85&gt;end_year_1,0,(IF($A85&gt;supporting_sheet!$D$11, VLOOKUP(supporting_sheet!$G$11,'waste_char_bulk_%_values'!$C$2:$AE$1093,7,FALSE), VLOOKUP($C85,'waste_char_bulk_%_values'!$C$2:$AE$1093,7,FALSE))*'DONNÉES '!$C124)),0)</f>
        <v>0</v>
      </c>
      <c r="J85" s="20">
        <f>IFERROR(IF($A85&gt;end_year_1,0,(IF($A85&gt;supporting_sheet!$D$11, VLOOKUP(supporting_sheet!$G$11,'waste_char_bulk_%_values'!$C$2:$AE$1093,8,FALSE), VLOOKUP($C85,'waste_char_bulk_%_values'!$C$2:$AE$1093,8,FALSE))*'DONNÉES '!$C124)),0)</f>
        <v>0</v>
      </c>
      <c r="K85" s="20">
        <f>IFERROR(IF($A85&gt;end_year_1,0,(IF($A85&gt;supporting_sheet!$D$11, VLOOKUP(supporting_sheet!$G$11,'waste_char_bulk_%_values'!$C$2:$AE$1093,9,FALSE), VLOOKUP($C85,'waste_char_bulk_%_values'!$C$2:$AE$1093,9,FALSE))*'DONNÉES '!$C124)),0)</f>
        <v>0</v>
      </c>
      <c r="L85" s="20">
        <f>IFERROR(IF($A85&gt;end_year_1,0,(IF($A85&gt;supporting_sheet!$D$11, VLOOKUP(supporting_sheet!$G$11,'waste_char_bulk_%_values'!$C$2:$AE$1093,10,FALSE), VLOOKUP($C85,'waste_char_bulk_%_values'!$C$2:$AE$1093,10,FALSE))*'DONNÉES '!$C124)),0)</f>
        <v>0</v>
      </c>
      <c r="M85" s="20">
        <f>IFERROR(IF($A85&gt;end_year_1,0,(IF($A85&gt;supporting_sheet!$D$11, VLOOKUP(supporting_sheet!$G$11,'waste_char_bulk_%_values'!$C$2:$AE$1093,11,FALSE), VLOOKUP($C85,'waste_char_bulk_%_values'!$C$2:$AE$1093,11,FALSE))*'DONNÉES '!$C124)),0)</f>
        <v>0</v>
      </c>
      <c r="N85" s="20">
        <f>IFERROR(IF($A85&gt;end_year_1,0,(IF($A85&gt;supporting_sheet!$D$11, VLOOKUP(supporting_sheet!$G$11,'waste_char_bulk_%_values'!$C$2:$AE$1093,12,FALSE), VLOOKUP($C85,'waste_char_bulk_%_values'!$C$2:$AE$1093,12,FALSE))*'DONNÉES '!$C124)),0)</f>
        <v>0</v>
      </c>
      <c r="O85" s="20">
        <f>IFERROR(IF($A85&gt;end_year_1,0,(IF($A85&gt;supporting_sheet!$D$11, VLOOKUP(supporting_sheet!$G$11,'waste_char_bulk_%_values'!$C$2:$AE$1093,13,FALSE), VLOOKUP($C85,'waste_char_bulk_%_values'!$C$2:$AE$1093,13,FALSE))*'DONNÉES '!$C124)),0)</f>
        <v>0</v>
      </c>
      <c r="P85" s="20">
        <f>IFERROR(IF($A85&gt;end_year_1,0,(IF($A85&gt;supporting_sheet!$D$11, VLOOKUP(supporting_sheet!$G$11,'waste_char_bulk_%_values'!$C$2:$AE$1093,14,FALSE), VLOOKUP($C85,'waste_char_bulk_%_values'!$C$2:$AE$1093,14,FALSE))*'DONNÉES '!$C124)),0)</f>
        <v>0</v>
      </c>
      <c r="Q85" s="20">
        <f>IFERROR(IF($A85&gt;end_year_1,0,(IF($A85&gt;supporting_sheet!$D$11, VLOOKUP(supporting_sheet!$G$11,'waste_char_bulk_%_values'!$C$2:$AG$1093,31,FALSE), VLOOKUP($C85,'waste_char_bulk_%_values'!$C$2:$AG$1093,31,FALSE))*'DONNÉES '!$C124)),0)</f>
        <v>0</v>
      </c>
      <c r="R85" s="37">
        <f t="shared" si="6"/>
        <v>0</v>
      </c>
    </row>
    <row r="86" spans="1:18" x14ac:dyDescent="0.25">
      <c r="A86" s="1">
        <f>'DONNÉES '!B125</f>
        <v>84</v>
      </c>
      <c r="B86" s="1" t="str">
        <f t="shared" si="7"/>
        <v>AB</v>
      </c>
      <c r="C86" s="1" t="str">
        <f t="shared" si="5"/>
        <v>84ABDefault</v>
      </c>
      <c r="D86" s="20">
        <f>IFERROR(IF($A86&gt;end_year_1,0,(IF($A86&gt;supporting_sheet!$D$11, VLOOKUP(supporting_sheet!$G$11,'waste_char_bulk_%_values'!$C$2:$AE$1093,2,FALSE), VLOOKUP($C86,'waste_char_bulk_%_values'!$C$2:$AE$1093,2,FALSE))*'DONNÉES '!$C125)),0)</f>
        <v>0</v>
      </c>
      <c r="E86" s="20">
        <f>IFERROR(IF($A86&gt;end_year_1,0,(IF($A86&gt;supporting_sheet!$D$11, VLOOKUP(supporting_sheet!$G$11,'waste_char_bulk_%_values'!$C$2:$AE$1093,3,FALSE), VLOOKUP($C86,'waste_char_bulk_%_values'!$C$2:$AE$1093,3,FALSE))*'DONNÉES '!$C125)),0)</f>
        <v>0</v>
      </c>
      <c r="F86" s="20">
        <f>IFERROR(IF($A86&gt;end_year_1,0,(IF($A86&gt;supporting_sheet!$D$11, VLOOKUP(supporting_sheet!$G$11,'waste_char_bulk_%_values'!$C$2:$AE$1093,4,FALSE), VLOOKUP($C86,'waste_char_bulk_%_values'!$C$2:$AE$1093,4,FALSE))*'DONNÉES '!$C125)),0)</f>
        <v>0</v>
      </c>
      <c r="G86" s="20">
        <f>IFERROR(IF($A86&gt;end_year_1,0,(IF($A86&gt;supporting_sheet!$D$11, VLOOKUP(supporting_sheet!$G$11,'waste_char_bulk_%_values'!$C$2:$AE$1093,5,FALSE), VLOOKUP($C86,'waste_char_bulk_%_values'!$C$2:$AE$1093,5,FALSE))*'DONNÉES '!$C125)),0)</f>
        <v>0</v>
      </c>
      <c r="H86" s="20">
        <f>IFERROR(IF($A86&gt;end_year_1,0,(IF($A86&gt;supporting_sheet!$D$11, VLOOKUP(supporting_sheet!$G$11,'waste_char_bulk_%_values'!$C$2:$AE$1093,6,FALSE), VLOOKUP($C86,'waste_char_bulk_%_values'!$C$2:$AE$1093,6,FALSE))*'DONNÉES '!$C125)),0)</f>
        <v>0</v>
      </c>
      <c r="I86" s="20">
        <f>IFERROR(IF($A86&gt;end_year_1,0,(IF($A86&gt;supporting_sheet!$D$11, VLOOKUP(supporting_sheet!$G$11,'waste_char_bulk_%_values'!$C$2:$AE$1093,7,FALSE), VLOOKUP($C86,'waste_char_bulk_%_values'!$C$2:$AE$1093,7,FALSE))*'DONNÉES '!$C125)),0)</f>
        <v>0</v>
      </c>
      <c r="J86" s="20">
        <f>IFERROR(IF($A86&gt;end_year_1,0,(IF($A86&gt;supporting_sheet!$D$11, VLOOKUP(supporting_sheet!$G$11,'waste_char_bulk_%_values'!$C$2:$AE$1093,8,FALSE), VLOOKUP($C86,'waste_char_bulk_%_values'!$C$2:$AE$1093,8,FALSE))*'DONNÉES '!$C125)),0)</f>
        <v>0</v>
      </c>
      <c r="K86" s="20">
        <f>IFERROR(IF($A86&gt;end_year_1,0,(IF($A86&gt;supporting_sheet!$D$11, VLOOKUP(supporting_sheet!$G$11,'waste_char_bulk_%_values'!$C$2:$AE$1093,9,FALSE), VLOOKUP($C86,'waste_char_bulk_%_values'!$C$2:$AE$1093,9,FALSE))*'DONNÉES '!$C125)),0)</f>
        <v>0</v>
      </c>
      <c r="L86" s="20">
        <f>IFERROR(IF($A86&gt;end_year_1,0,(IF($A86&gt;supporting_sheet!$D$11, VLOOKUP(supporting_sheet!$G$11,'waste_char_bulk_%_values'!$C$2:$AE$1093,10,FALSE), VLOOKUP($C86,'waste_char_bulk_%_values'!$C$2:$AE$1093,10,FALSE))*'DONNÉES '!$C125)),0)</f>
        <v>0</v>
      </c>
      <c r="M86" s="20">
        <f>IFERROR(IF($A86&gt;end_year_1,0,(IF($A86&gt;supporting_sheet!$D$11, VLOOKUP(supporting_sheet!$G$11,'waste_char_bulk_%_values'!$C$2:$AE$1093,11,FALSE), VLOOKUP($C86,'waste_char_bulk_%_values'!$C$2:$AE$1093,11,FALSE))*'DONNÉES '!$C125)),0)</f>
        <v>0</v>
      </c>
      <c r="N86" s="20">
        <f>IFERROR(IF($A86&gt;end_year_1,0,(IF($A86&gt;supporting_sheet!$D$11, VLOOKUP(supporting_sheet!$G$11,'waste_char_bulk_%_values'!$C$2:$AE$1093,12,FALSE), VLOOKUP($C86,'waste_char_bulk_%_values'!$C$2:$AE$1093,12,FALSE))*'DONNÉES '!$C125)),0)</f>
        <v>0</v>
      </c>
      <c r="O86" s="20">
        <f>IFERROR(IF($A86&gt;end_year_1,0,(IF($A86&gt;supporting_sheet!$D$11, VLOOKUP(supporting_sheet!$G$11,'waste_char_bulk_%_values'!$C$2:$AE$1093,13,FALSE), VLOOKUP($C86,'waste_char_bulk_%_values'!$C$2:$AE$1093,13,FALSE))*'DONNÉES '!$C125)),0)</f>
        <v>0</v>
      </c>
      <c r="P86" s="20">
        <f>IFERROR(IF($A86&gt;end_year_1,0,(IF($A86&gt;supporting_sheet!$D$11, VLOOKUP(supporting_sheet!$G$11,'waste_char_bulk_%_values'!$C$2:$AE$1093,14,FALSE), VLOOKUP($C86,'waste_char_bulk_%_values'!$C$2:$AE$1093,14,FALSE))*'DONNÉES '!$C125)),0)</f>
        <v>0</v>
      </c>
      <c r="Q86" s="20">
        <f>IFERROR(IF($A86&gt;end_year_1,0,(IF($A86&gt;supporting_sheet!$D$11, VLOOKUP(supporting_sheet!$G$11,'waste_char_bulk_%_values'!$C$2:$AG$1093,31,FALSE), VLOOKUP($C86,'waste_char_bulk_%_values'!$C$2:$AG$1093,31,FALSE))*'DONNÉES '!$C125)),0)</f>
        <v>0</v>
      </c>
      <c r="R86" s="37">
        <f t="shared" si="6"/>
        <v>0</v>
      </c>
    </row>
    <row r="87" spans="1:18" x14ac:dyDescent="0.25">
      <c r="A87" s="1">
        <f>'DONNÉES '!B126</f>
        <v>85</v>
      </c>
      <c r="B87" s="1" t="str">
        <f t="shared" si="7"/>
        <v>AB</v>
      </c>
      <c r="C87" s="1" t="str">
        <f t="shared" si="5"/>
        <v>85ABDefault</v>
      </c>
      <c r="D87" s="20">
        <f>IFERROR(IF($A87&gt;end_year_1,0,(IF($A87&gt;supporting_sheet!$D$11, VLOOKUP(supporting_sheet!$G$11,'waste_char_bulk_%_values'!$C$2:$AE$1093,2,FALSE), VLOOKUP($C87,'waste_char_bulk_%_values'!$C$2:$AE$1093,2,FALSE))*'DONNÉES '!$C126)),0)</f>
        <v>0</v>
      </c>
      <c r="E87" s="20">
        <f>IFERROR(IF($A87&gt;end_year_1,0,(IF($A87&gt;supporting_sheet!$D$11, VLOOKUP(supporting_sheet!$G$11,'waste_char_bulk_%_values'!$C$2:$AE$1093,3,FALSE), VLOOKUP($C87,'waste_char_bulk_%_values'!$C$2:$AE$1093,3,FALSE))*'DONNÉES '!$C126)),0)</f>
        <v>0</v>
      </c>
      <c r="F87" s="20">
        <f>IFERROR(IF($A87&gt;end_year_1,0,(IF($A87&gt;supporting_sheet!$D$11, VLOOKUP(supporting_sheet!$G$11,'waste_char_bulk_%_values'!$C$2:$AE$1093,4,FALSE), VLOOKUP($C87,'waste_char_bulk_%_values'!$C$2:$AE$1093,4,FALSE))*'DONNÉES '!$C126)),0)</f>
        <v>0</v>
      </c>
      <c r="G87" s="20">
        <f>IFERROR(IF($A87&gt;end_year_1,0,(IF($A87&gt;supporting_sheet!$D$11, VLOOKUP(supporting_sheet!$G$11,'waste_char_bulk_%_values'!$C$2:$AE$1093,5,FALSE), VLOOKUP($C87,'waste_char_bulk_%_values'!$C$2:$AE$1093,5,FALSE))*'DONNÉES '!$C126)),0)</f>
        <v>0</v>
      </c>
      <c r="H87" s="20">
        <f>IFERROR(IF($A87&gt;end_year_1,0,(IF($A87&gt;supporting_sheet!$D$11, VLOOKUP(supporting_sheet!$G$11,'waste_char_bulk_%_values'!$C$2:$AE$1093,6,FALSE), VLOOKUP($C87,'waste_char_bulk_%_values'!$C$2:$AE$1093,6,FALSE))*'DONNÉES '!$C126)),0)</f>
        <v>0</v>
      </c>
      <c r="I87" s="20">
        <f>IFERROR(IF($A87&gt;end_year_1,0,(IF($A87&gt;supporting_sheet!$D$11, VLOOKUP(supporting_sheet!$G$11,'waste_char_bulk_%_values'!$C$2:$AE$1093,7,FALSE), VLOOKUP($C87,'waste_char_bulk_%_values'!$C$2:$AE$1093,7,FALSE))*'DONNÉES '!$C126)),0)</f>
        <v>0</v>
      </c>
      <c r="J87" s="20">
        <f>IFERROR(IF($A87&gt;end_year_1,0,(IF($A87&gt;supporting_sheet!$D$11, VLOOKUP(supporting_sheet!$G$11,'waste_char_bulk_%_values'!$C$2:$AE$1093,8,FALSE), VLOOKUP($C87,'waste_char_bulk_%_values'!$C$2:$AE$1093,8,FALSE))*'DONNÉES '!$C126)),0)</f>
        <v>0</v>
      </c>
      <c r="K87" s="20">
        <f>IFERROR(IF($A87&gt;end_year_1,0,(IF($A87&gt;supporting_sheet!$D$11, VLOOKUP(supporting_sheet!$G$11,'waste_char_bulk_%_values'!$C$2:$AE$1093,9,FALSE), VLOOKUP($C87,'waste_char_bulk_%_values'!$C$2:$AE$1093,9,FALSE))*'DONNÉES '!$C126)),0)</f>
        <v>0</v>
      </c>
      <c r="L87" s="20">
        <f>IFERROR(IF($A87&gt;end_year_1,0,(IF($A87&gt;supporting_sheet!$D$11, VLOOKUP(supporting_sheet!$G$11,'waste_char_bulk_%_values'!$C$2:$AE$1093,10,FALSE), VLOOKUP($C87,'waste_char_bulk_%_values'!$C$2:$AE$1093,10,FALSE))*'DONNÉES '!$C126)),0)</f>
        <v>0</v>
      </c>
      <c r="M87" s="20">
        <f>IFERROR(IF($A87&gt;end_year_1,0,(IF($A87&gt;supporting_sheet!$D$11, VLOOKUP(supporting_sheet!$G$11,'waste_char_bulk_%_values'!$C$2:$AE$1093,11,FALSE), VLOOKUP($C87,'waste_char_bulk_%_values'!$C$2:$AE$1093,11,FALSE))*'DONNÉES '!$C126)),0)</f>
        <v>0</v>
      </c>
      <c r="N87" s="20">
        <f>IFERROR(IF($A87&gt;end_year_1,0,(IF($A87&gt;supporting_sheet!$D$11, VLOOKUP(supporting_sheet!$G$11,'waste_char_bulk_%_values'!$C$2:$AE$1093,12,FALSE), VLOOKUP($C87,'waste_char_bulk_%_values'!$C$2:$AE$1093,12,FALSE))*'DONNÉES '!$C126)),0)</f>
        <v>0</v>
      </c>
      <c r="O87" s="20">
        <f>IFERROR(IF($A87&gt;end_year_1,0,(IF($A87&gt;supporting_sheet!$D$11, VLOOKUP(supporting_sheet!$G$11,'waste_char_bulk_%_values'!$C$2:$AE$1093,13,FALSE), VLOOKUP($C87,'waste_char_bulk_%_values'!$C$2:$AE$1093,13,FALSE))*'DONNÉES '!$C126)),0)</f>
        <v>0</v>
      </c>
      <c r="P87" s="20">
        <f>IFERROR(IF($A87&gt;end_year_1,0,(IF($A87&gt;supporting_sheet!$D$11, VLOOKUP(supporting_sheet!$G$11,'waste_char_bulk_%_values'!$C$2:$AE$1093,14,FALSE), VLOOKUP($C87,'waste_char_bulk_%_values'!$C$2:$AE$1093,14,FALSE))*'DONNÉES '!$C126)),0)</f>
        <v>0</v>
      </c>
      <c r="Q87" s="20">
        <f>IFERROR(IF($A87&gt;end_year_1,0,(IF($A87&gt;supporting_sheet!$D$11, VLOOKUP(supporting_sheet!$G$11,'waste_char_bulk_%_values'!$C$2:$AG$1093,31,FALSE), VLOOKUP($C87,'waste_char_bulk_%_values'!$C$2:$AG$1093,31,FALSE))*'DONNÉES '!$C126)),0)</f>
        <v>0</v>
      </c>
      <c r="R87" s="37">
        <f t="shared" si="6"/>
        <v>0</v>
      </c>
    </row>
    <row r="88" spans="1:18" x14ac:dyDescent="0.25">
      <c r="A88" s="1">
        <f>'DONNÉES '!B127</f>
        <v>86</v>
      </c>
      <c r="B88" s="1" t="str">
        <f t="shared" si="7"/>
        <v>AB</v>
      </c>
      <c r="C88" s="1" t="str">
        <f t="shared" si="5"/>
        <v>86ABDefault</v>
      </c>
      <c r="D88" s="20">
        <f>IFERROR(IF($A88&gt;end_year_1,0,(IF($A88&gt;supporting_sheet!$D$11, VLOOKUP(supporting_sheet!$G$11,'waste_char_bulk_%_values'!$C$2:$AE$1093,2,FALSE), VLOOKUP($C88,'waste_char_bulk_%_values'!$C$2:$AE$1093,2,FALSE))*'DONNÉES '!$C127)),0)</f>
        <v>0</v>
      </c>
      <c r="E88" s="20">
        <f>IFERROR(IF($A88&gt;end_year_1,0,(IF($A88&gt;supporting_sheet!$D$11, VLOOKUP(supporting_sheet!$G$11,'waste_char_bulk_%_values'!$C$2:$AE$1093,3,FALSE), VLOOKUP($C88,'waste_char_bulk_%_values'!$C$2:$AE$1093,3,FALSE))*'DONNÉES '!$C127)),0)</f>
        <v>0</v>
      </c>
      <c r="F88" s="20">
        <f>IFERROR(IF($A88&gt;end_year_1,0,(IF($A88&gt;supporting_sheet!$D$11, VLOOKUP(supporting_sheet!$G$11,'waste_char_bulk_%_values'!$C$2:$AE$1093,4,FALSE), VLOOKUP($C88,'waste_char_bulk_%_values'!$C$2:$AE$1093,4,FALSE))*'DONNÉES '!$C127)),0)</f>
        <v>0</v>
      </c>
      <c r="G88" s="20">
        <f>IFERROR(IF($A88&gt;end_year_1,0,(IF($A88&gt;supporting_sheet!$D$11, VLOOKUP(supporting_sheet!$G$11,'waste_char_bulk_%_values'!$C$2:$AE$1093,5,FALSE), VLOOKUP($C88,'waste_char_bulk_%_values'!$C$2:$AE$1093,5,FALSE))*'DONNÉES '!$C127)),0)</f>
        <v>0</v>
      </c>
      <c r="H88" s="20">
        <f>IFERROR(IF($A88&gt;end_year_1,0,(IF($A88&gt;supporting_sheet!$D$11, VLOOKUP(supporting_sheet!$G$11,'waste_char_bulk_%_values'!$C$2:$AE$1093,6,FALSE), VLOOKUP($C88,'waste_char_bulk_%_values'!$C$2:$AE$1093,6,FALSE))*'DONNÉES '!$C127)),0)</f>
        <v>0</v>
      </c>
      <c r="I88" s="20">
        <f>IFERROR(IF($A88&gt;end_year_1,0,(IF($A88&gt;supporting_sheet!$D$11, VLOOKUP(supporting_sheet!$G$11,'waste_char_bulk_%_values'!$C$2:$AE$1093,7,FALSE), VLOOKUP($C88,'waste_char_bulk_%_values'!$C$2:$AE$1093,7,FALSE))*'DONNÉES '!$C127)),0)</f>
        <v>0</v>
      </c>
      <c r="J88" s="20">
        <f>IFERROR(IF($A88&gt;end_year_1,0,(IF($A88&gt;supporting_sheet!$D$11, VLOOKUP(supporting_sheet!$G$11,'waste_char_bulk_%_values'!$C$2:$AE$1093,8,FALSE), VLOOKUP($C88,'waste_char_bulk_%_values'!$C$2:$AE$1093,8,FALSE))*'DONNÉES '!$C127)),0)</f>
        <v>0</v>
      </c>
      <c r="K88" s="20">
        <f>IFERROR(IF($A88&gt;end_year_1,0,(IF($A88&gt;supporting_sheet!$D$11, VLOOKUP(supporting_sheet!$G$11,'waste_char_bulk_%_values'!$C$2:$AE$1093,9,FALSE), VLOOKUP($C88,'waste_char_bulk_%_values'!$C$2:$AE$1093,9,FALSE))*'DONNÉES '!$C127)),0)</f>
        <v>0</v>
      </c>
      <c r="L88" s="20">
        <f>IFERROR(IF($A88&gt;end_year_1,0,(IF($A88&gt;supporting_sheet!$D$11, VLOOKUP(supporting_sheet!$G$11,'waste_char_bulk_%_values'!$C$2:$AE$1093,10,FALSE), VLOOKUP($C88,'waste_char_bulk_%_values'!$C$2:$AE$1093,10,FALSE))*'DONNÉES '!$C127)),0)</f>
        <v>0</v>
      </c>
      <c r="M88" s="20">
        <f>IFERROR(IF($A88&gt;end_year_1,0,(IF($A88&gt;supporting_sheet!$D$11, VLOOKUP(supporting_sheet!$G$11,'waste_char_bulk_%_values'!$C$2:$AE$1093,11,FALSE), VLOOKUP($C88,'waste_char_bulk_%_values'!$C$2:$AE$1093,11,FALSE))*'DONNÉES '!$C127)),0)</f>
        <v>0</v>
      </c>
      <c r="N88" s="20">
        <f>IFERROR(IF($A88&gt;end_year_1,0,(IF($A88&gt;supporting_sheet!$D$11, VLOOKUP(supporting_sheet!$G$11,'waste_char_bulk_%_values'!$C$2:$AE$1093,12,FALSE), VLOOKUP($C88,'waste_char_bulk_%_values'!$C$2:$AE$1093,12,FALSE))*'DONNÉES '!$C127)),0)</f>
        <v>0</v>
      </c>
      <c r="O88" s="20">
        <f>IFERROR(IF($A88&gt;end_year_1,0,(IF($A88&gt;supporting_sheet!$D$11, VLOOKUP(supporting_sheet!$G$11,'waste_char_bulk_%_values'!$C$2:$AE$1093,13,FALSE), VLOOKUP($C88,'waste_char_bulk_%_values'!$C$2:$AE$1093,13,FALSE))*'DONNÉES '!$C127)),0)</f>
        <v>0</v>
      </c>
      <c r="P88" s="20">
        <f>IFERROR(IF($A88&gt;end_year_1,0,(IF($A88&gt;supporting_sheet!$D$11, VLOOKUP(supporting_sheet!$G$11,'waste_char_bulk_%_values'!$C$2:$AE$1093,14,FALSE), VLOOKUP($C88,'waste_char_bulk_%_values'!$C$2:$AE$1093,14,FALSE))*'DONNÉES '!$C127)),0)</f>
        <v>0</v>
      </c>
      <c r="Q88" s="20">
        <f>IFERROR(IF($A88&gt;end_year_1,0,(IF($A88&gt;supporting_sheet!$D$11, VLOOKUP(supporting_sheet!$G$11,'waste_char_bulk_%_values'!$C$2:$AG$1093,31,FALSE), VLOOKUP($C88,'waste_char_bulk_%_values'!$C$2:$AG$1093,31,FALSE))*'DONNÉES '!$C127)),0)</f>
        <v>0</v>
      </c>
      <c r="R88" s="37">
        <f t="shared" si="6"/>
        <v>0</v>
      </c>
    </row>
    <row r="89" spans="1:18" x14ac:dyDescent="0.25">
      <c r="A89" s="1">
        <f>'DONNÉES '!B128</f>
        <v>87</v>
      </c>
      <c r="B89" s="1" t="str">
        <f t="shared" si="7"/>
        <v>AB</v>
      </c>
      <c r="C89" s="1" t="str">
        <f t="shared" si="5"/>
        <v>87ABDefault</v>
      </c>
      <c r="D89" s="20">
        <f>IFERROR(IF($A89&gt;end_year_1,0,(IF($A89&gt;supporting_sheet!$D$11, VLOOKUP(supporting_sheet!$G$11,'waste_char_bulk_%_values'!$C$2:$AE$1093,2,FALSE), VLOOKUP($C89,'waste_char_bulk_%_values'!$C$2:$AE$1093,2,FALSE))*'DONNÉES '!$C128)),0)</f>
        <v>0</v>
      </c>
      <c r="E89" s="20">
        <f>IFERROR(IF($A89&gt;end_year_1,0,(IF($A89&gt;supporting_sheet!$D$11, VLOOKUP(supporting_sheet!$G$11,'waste_char_bulk_%_values'!$C$2:$AE$1093,3,FALSE), VLOOKUP($C89,'waste_char_bulk_%_values'!$C$2:$AE$1093,3,FALSE))*'DONNÉES '!$C128)),0)</f>
        <v>0</v>
      </c>
      <c r="F89" s="20">
        <f>IFERROR(IF($A89&gt;end_year_1,0,(IF($A89&gt;supporting_sheet!$D$11, VLOOKUP(supporting_sheet!$G$11,'waste_char_bulk_%_values'!$C$2:$AE$1093,4,FALSE), VLOOKUP($C89,'waste_char_bulk_%_values'!$C$2:$AE$1093,4,FALSE))*'DONNÉES '!$C128)),0)</f>
        <v>0</v>
      </c>
      <c r="G89" s="20">
        <f>IFERROR(IF($A89&gt;end_year_1,0,(IF($A89&gt;supporting_sheet!$D$11, VLOOKUP(supporting_sheet!$G$11,'waste_char_bulk_%_values'!$C$2:$AE$1093,5,FALSE), VLOOKUP($C89,'waste_char_bulk_%_values'!$C$2:$AE$1093,5,FALSE))*'DONNÉES '!$C128)),0)</f>
        <v>0</v>
      </c>
      <c r="H89" s="20">
        <f>IFERROR(IF($A89&gt;end_year_1,0,(IF($A89&gt;supporting_sheet!$D$11, VLOOKUP(supporting_sheet!$G$11,'waste_char_bulk_%_values'!$C$2:$AE$1093,6,FALSE), VLOOKUP($C89,'waste_char_bulk_%_values'!$C$2:$AE$1093,6,FALSE))*'DONNÉES '!$C128)),0)</f>
        <v>0</v>
      </c>
      <c r="I89" s="20">
        <f>IFERROR(IF($A89&gt;end_year_1,0,(IF($A89&gt;supporting_sheet!$D$11, VLOOKUP(supporting_sheet!$G$11,'waste_char_bulk_%_values'!$C$2:$AE$1093,7,FALSE), VLOOKUP($C89,'waste_char_bulk_%_values'!$C$2:$AE$1093,7,FALSE))*'DONNÉES '!$C128)),0)</f>
        <v>0</v>
      </c>
      <c r="J89" s="20">
        <f>IFERROR(IF($A89&gt;end_year_1,0,(IF($A89&gt;supporting_sheet!$D$11, VLOOKUP(supporting_sheet!$G$11,'waste_char_bulk_%_values'!$C$2:$AE$1093,8,FALSE), VLOOKUP($C89,'waste_char_bulk_%_values'!$C$2:$AE$1093,8,FALSE))*'DONNÉES '!$C128)),0)</f>
        <v>0</v>
      </c>
      <c r="K89" s="20">
        <f>IFERROR(IF($A89&gt;end_year_1,0,(IF($A89&gt;supporting_sheet!$D$11, VLOOKUP(supporting_sheet!$G$11,'waste_char_bulk_%_values'!$C$2:$AE$1093,9,FALSE), VLOOKUP($C89,'waste_char_bulk_%_values'!$C$2:$AE$1093,9,FALSE))*'DONNÉES '!$C128)),0)</f>
        <v>0</v>
      </c>
      <c r="L89" s="20">
        <f>IFERROR(IF($A89&gt;end_year_1,0,(IF($A89&gt;supporting_sheet!$D$11, VLOOKUP(supporting_sheet!$G$11,'waste_char_bulk_%_values'!$C$2:$AE$1093,10,FALSE), VLOOKUP($C89,'waste_char_bulk_%_values'!$C$2:$AE$1093,10,FALSE))*'DONNÉES '!$C128)),0)</f>
        <v>0</v>
      </c>
      <c r="M89" s="20">
        <f>IFERROR(IF($A89&gt;end_year_1,0,(IF($A89&gt;supporting_sheet!$D$11, VLOOKUP(supporting_sheet!$G$11,'waste_char_bulk_%_values'!$C$2:$AE$1093,11,FALSE), VLOOKUP($C89,'waste_char_bulk_%_values'!$C$2:$AE$1093,11,FALSE))*'DONNÉES '!$C128)),0)</f>
        <v>0</v>
      </c>
      <c r="N89" s="20">
        <f>IFERROR(IF($A89&gt;end_year_1,0,(IF($A89&gt;supporting_sheet!$D$11, VLOOKUP(supporting_sheet!$G$11,'waste_char_bulk_%_values'!$C$2:$AE$1093,12,FALSE), VLOOKUP($C89,'waste_char_bulk_%_values'!$C$2:$AE$1093,12,FALSE))*'DONNÉES '!$C128)),0)</f>
        <v>0</v>
      </c>
      <c r="O89" s="20">
        <f>IFERROR(IF($A89&gt;end_year_1,0,(IF($A89&gt;supporting_sheet!$D$11, VLOOKUP(supporting_sheet!$G$11,'waste_char_bulk_%_values'!$C$2:$AE$1093,13,FALSE), VLOOKUP($C89,'waste_char_bulk_%_values'!$C$2:$AE$1093,13,FALSE))*'DONNÉES '!$C128)),0)</f>
        <v>0</v>
      </c>
      <c r="P89" s="20">
        <f>IFERROR(IF($A89&gt;end_year_1,0,(IF($A89&gt;supporting_sheet!$D$11, VLOOKUP(supporting_sheet!$G$11,'waste_char_bulk_%_values'!$C$2:$AE$1093,14,FALSE), VLOOKUP($C89,'waste_char_bulk_%_values'!$C$2:$AE$1093,14,FALSE))*'DONNÉES '!$C128)),0)</f>
        <v>0</v>
      </c>
      <c r="Q89" s="20">
        <f>IFERROR(IF($A89&gt;end_year_1,0,(IF($A89&gt;supporting_sheet!$D$11, VLOOKUP(supporting_sheet!$G$11,'waste_char_bulk_%_values'!$C$2:$AG$1093,31,FALSE), VLOOKUP($C89,'waste_char_bulk_%_values'!$C$2:$AG$1093,31,FALSE))*'DONNÉES '!$C128)),0)</f>
        <v>0</v>
      </c>
      <c r="R89" s="37">
        <f t="shared" si="6"/>
        <v>0</v>
      </c>
    </row>
    <row r="90" spans="1:18" x14ac:dyDescent="0.25">
      <c r="A90" s="1">
        <f>'DONNÉES '!B129</f>
        <v>88</v>
      </c>
      <c r="B90" s="1" t="str">
        <f t="shared" si="7"/>
        <v>AB</v>
      </c>
      <c r="C90" s="1" t="str">
        <f t="shared" si="5"/>
        <v>88ABDefault</v>
      </c>
      <c r="D90" s="20">
        <f>IFERROR(IF($A90&gt;end_year_1,0,(IF($A90&gt;supporting_sheet!$D$11, VLOOKUP(supporting_sheet!$G$11,'waste_char_bulk_%_values'!$C$2:$AE$1093,2,FALSE), VLOOKUP($C90,'waste_char_bulk_%_values'!$C$2:$AE$1093,2,FALSE))*'DONNÉES '!$C129)),0)</f>
        <v>0</v>
      </c>
      <c r="E90" s="20">
        <f>IFERROR(IF($A90&gt;end_year_1,0,(IF($A90&gt;supporting_sheet!$D$11, VLOOKUP(supporting_sheet!$G$11,'waste_char_bulk_%_values'!$C$2:$AE$1093,3,FALSE), VLOOKUP($C90,'waste_char_bulk_%_values'!$C$2:$AE$1093,3,FALSE))*'DONNÉES '!$C129)),0)</f>
        <v>0</v>
      </c>
      <c r="F90" s="20">
        <f>IFERROR(IF($A90&gt;end_year_1,0,(IF($A90&gt;supporting_sheet!$D$11, VLOOKUP(supporting_sheet!$G$11,'waste_char_bulk_%_values'!$C$2:$AE$1093,4,FALSE), VLOOKUP($C90,'waste_char_bulk_%_values'!$C$2:$AE$1093,4,FALSE))*'DONNÉES '!$C129)),0)</f>
        <v>0</v>
      </c>
      <c r="G90" s="20">
        <f>IFERROR(IF($A90&gt;end_year_1,0,(IF($A90&gt;supporting_sheet!$D$11, VLOOKUP(supporting_sheet!$G$11,'waste_char_bulk_%_values'!$C$2:$AE$1093,5,FALSE), VLOOKUP($C90,'waste_char_bulk_%_values'!$C$2:$AE$1093,5,FALSE))*'DONNÉES '!$C129)),0)</f>
        <v>0</v>
      </c>
      <c r="H90" s="20">
        <f>IFERROR(IF($A90&gt;end_year_1,0,(IF($A90&gt;supporting_sheet!$D$11, VLOOKUP(supporting_sheet!$G$11,'waste_char_bulk_%_values'!$C$2:$AE$1093,6,FALSE), VLOOKUP($C90,'waste_char_bulk_%_values'!$C$2:$AE$1093,6,FALSE))*'DONNÉES '!$C129)),0)</f>
        <v>0</v>
      </c>
      <c r="I90" s="20">
        <f>IFERROR(IF($A90&gt;end_year_1,0,(IF($A90&gt;supporting_sheet!$D$11, VLOOKUP(supporting_sheet!$G$11,'waste_char_bulk_%_values'!$C$2:$AE$1093,7,FALSE), VLOOKUP($C90,'waste_char_bulk_%_values'!$C$2:$AE$1093,7,FALSE))*'DONNÉES '!$C129)),0)</f>
        <v>0</v>
      </c>
      <c r="J90" s="20">
        <f>IFERROR(IF($A90&gt;end_year_1,0,(IF($A90&gt;supporting_sheet!$D$11, VLOOKUP(supporting_sheet!$G$11,'waste_char_bulk_%_values'!$C$2:$AE$1093,8,FALSE), VLOOKUP($C90,'waste_char_bulk_%_values'!$C$2:$AE$1093,8,FALSE))*'DONNÉES '!$C129)),0)</f>
        <v>0</v>
      </c>
      <c r="K90" s="20">
        <f>IFERROR(IF($A90&gt;end_year_1,0,(IF($A90&gt;supporting_sheet!$D$11, VLOOKUP(supporting_sheet!$G$11,'waste_char_bulk_%_values'!$C$2:$AE$1093,9,FALSE), VLOOKUP($C90,'waste_char_bulk_%_values'!$C$2:$AE$1093,9,FALSE))*'DONNÉES '!$C129)),0)</f>
        <v>0</v>
      </c>
      <c r="L90" s="20">
        <f>IFERROR(IF($A90&gt;end_year_1,0,(IF($A90&gt;supporting_sheet!$D$11, VLOOKUP(supporting_sheet!$G$11,'waste_char_bulk_%_values'!$C$2:$AE$1093,10,FALSE), VLOOKUP($C90,'waste_char_bulk_%_values'!$C$2:$AE$1093,10,FALSE))*'DONNÉES '!$C129)),0)</f>
        <v>0</v>
      </c>
      <c r="M90" s="20">
        <f>IFERROR(IF($A90&gt;end_year_1,0,(IF($A90&gt;supporting_sheet!$D$11, VLOOKUP(supporting_sheet!$G$11,'waste_char_bulk_%_values'!$C$2:$AE$1093,11,FALSE), VLOOKUP($C90,'waste_char_bulk_%_values'!$C$2:$AE$1093,11,FALSE))*'DONNÉES '!$C129)),0)</f>
        <v>0</v>
      </c>
      <c r="N90" s="20">
        <f>IFERROR(IF($A90&gt;end_year_1,0,(IF($A90&gt;supporting_sheet!$D$11, VLOOKUP(supporting_sheet!$G$11,'waste_char_bulk_%_values'!$C$2:$AE$1093,12,FALSE), VLOOKUP($C90,'waste_char_bulk_%_values'!$C$2:$AE$1093,12,FALSE))*'DONNÉES '!$C129)),0)</f>
        <v>0</v>
      </c>
      <c r="O90" s="20">
        <f>IFERROR(IF($A90&gt;end_year_1,0,(IF($A90&gt;supporting_sheet!$D$11, VLOOKUP(supporting_sheet!$G$11,'waste_char_bulk_%_values'!$C$2:$AE$1093,13,FALSE), VLOOKUP($C90,'waste_char_bulk_%_values'!$C$2:$AE$1093,13,FALSE))*'DONNÉES '!$C129)),0)</f>
        <v>0</v>
      </c>
      <c r="P90" s="20">
        <f>IFERROR(IF($A90&gt;end_year_1,0,(IF($A90&gt;supporting_sheet!$D$11, VLOOKUP(supporting_sheet!$G$11,'waste_char_bulk_%_values'!$C$2:$AE$1093,14,FALSE), VLOOKUP($C90,'waste_char_bulk_%_values'!$C$2:$AE$1093,14,FALSE))*'DONNÉES '!$C129)),0)</f>
        <v>0</v>
      </c>
      <c r="Q90" s="20">
        <f>IFERROR(IF($A90&gt;end_year_1,0,(IF($A90&gt;supporting_sheet!$D$11, VLOOKUP(supporting_sheet!$G$11,'waste_char_bulk_%_values'!$C$2:$AG$1093,31,FALSE), VLOOKUP($C90,'waste_char_bulk_%_values'!$C$2:$AG$1093,31,FALSE))*'DONNÉES '!$C129)),0)</f>
        <v>0</v>
      </c>
      <c r="R90" s="37">
        <f t="shared" si="6"/>
        <v>0</v>
      </c>
    </row>
    <row r="91" spans="1:18" x14ac:dyDescent="0.25">
      <c r="A91" s="1">
        <f>'DONNÉES '!B130</f>
        <v>89</v>
      </c>
      <c r="B91" s="1" t="str">
        <f t="shared" si="7"/>
        <v>AB</v>
      </c>
      <c r="C91" s="1" t="str">
        <f t="shared" si="5"/>
        <v>89ABDefault</v>
      </c>
      <c r="D91" s="20">
        <f>IFERROR(IF($A91&gt;end_year_1,0,(IF($A91&gt;supporting_sheet!$D$11, VLOOKUP(supporting_sheet!$G$11,'waste_char_bulk_%_values'!$C$2:$AE$1093,2,FALSE), VLOOKUP($C91,'waste_char_bulk_%_values'!$C$2:$AE$1093,2,FALSE))*'DONNÉES '!$C130)),0)</f>
        <v>0</v>
      </c>
      <c r="E91" s="20">
        <f>IFERROR(IF($A91&gt;end_year_1,0,(IF($A91&gt;supporting_sheet!$D$11, VLOOKUP(supporting_sheet!$G$11,'waste_char_bulk_%_values'!$C$2:$AE$1093,3,FALSE), VLOOKUP($C91,'waste_char_bulk_%_values'!$C$2:$AE$1093,3,FALSE))*'DONNÉES '!$C130)),0)</f>
        <v>0</v>
      </c>
      <c r="F91" s="20">
        <f>IFERROR(IF($A91&gt;end_year_1,0,(IF($A91&gt;supporting_sheet!$D$11, VLOOKUP(supporting_sheet!$G$11,'waste_char_bulk_%_values'!$C$2:$AE$1093,4,FALSE), VLOOKUP($C91,'waste_char_bulk_%_values'!$C$2:$AE$1093,4,FALSE))*'DONNÉES '!$C130)),0)</f>
        <v>0</v>
      </c>
      <c r="G91" s="20">
        <f>IFERROR(IF($A91&gt;end_year_1,0,(IF($A91&gt;supporting_sheet!$D$11, VLOOKUP(supporting_sheet!$G$11,'waste_char_bulk_%_values'!$C$2:$AE$1093,5,FALSE), VLOOKUP($C91,'waste_char_bulk_%_values'!$C$2:$AE$1093,5,FALSE))*'DONNÉES '!$C130)),0)</f>
        <v>0</v>
      </c>
      <c r="H91" s="20">
        <f>IFERROR(IF($A91&gt;end_year_1,0,(IF($A91&gt;supporting_sheet!$D$11, VLOOKUP(supporting_sheet!$G$11,'waste_char_bulk_%_values'!$C$2:$AE$1093,6,FALSE), VLOOKUP($C91,'waste_char_bulk_%_values'!$C$2:$AE$1093,6,FALSE))*'DONNÉES '!$C130)),0)</f>
        <v>0</v>
      </c>
      <c r="I91" s="20">
        <f>IFERROR(IF($A91&gt;end_year_1,0,(IF($A91&gt;supporting_sheet!$D$11, VLOOKUP(supporting_sheet!$G$11,'waste_char_bulk_%_values'!$C$2:$AE$1093,7,FALSE), VLOOKUP($C91,'waste_char_bulk_%_values'!$C$2:$AE$1093,7,FALSE))*'DONNÉES '!$C130)),0)</f>
        <v>0</v>
      </c>
      <c r="J91" s="20">
        <f>IFERROR(IF($A91&gt;end_year_1,0,(IF($A91&gt;supporting_sheet!$D$11, VLOOKUP(supporting_sheet!$G$11,'waste_char_bulk_%_values'!$C$2:$AE$1093,8,FALSE), VLOOKUP($C91,'waste_char_bulk_%_values'!$C$2:$AE$1093,8,FALSE))*'DONNÉES '!$C130)),0)</f>
        <v>0</v>
      </c>
      <c r="K91" s="20">
        <f>IFERROR(IF($A91&gt;end_year_1,0,(IF($A91&gt;supporting_sheet!$D$11, VLOOKUP(supporting_sheet!$G$11,'waste_char_bulk_%_values'!$C$2:$AE$1093,9,FALSE), VLOOKUP($C91,'waste_char_bulk_%_values'!$C$2:$AE$1093,9,FALSE))*'DONNÉES '!$C130)),0)</f>
        <v>0</v>
      </c>
      <c r="L91" s="20">
        <f>IFERROR(IF($A91&gt;end_year_1,0,(IF($A91&gt;supporting_sheet!$D$11, VLOOKUP(supporting_sheet!$G$11,'waste_char_bulk_%_values'!$C$2:$AE$1093,10,FALSE), VLOOKUP($C91,'waste_char_bulk_%_values'!$C$2:$AE$1093,10,FALSE))*'DONNÉES '!$C130)),0)</f>
        <v>0</v>
      </c>
      <c r="M91" s="20">
        <f>IFERROR(IF($A91&gt;end_year_1,0,(IF($A91&gt;supporting_sheet!$D$11, VLOOKUP(supporting_sheet!$G$11,'waste_char_bulk_%_values'!$C$2:$AE$1093,11,FALSE), VLOOKUP($C91,'waste_char_bulk_%_values'!$C$2:$AE$1093,11,FALSE))*'DONNÉES '!$C130)),0)</f>
        <v>0</v>
      </c>
      <c r="N91" s="20">
        <f>IFERROR(IF($A91&gt;end_year_1,0,(IF($A91&gt;supporting_sheet!$D$11, VLOOKUP(supporting_sheet!$G$11,'waste_char_bulk_%_values'!$C$2:$AE$1093,12,FALSE), VLOOKUP($C91,'waste_char_bulk_%_values'!$C$2:$AE$1093,12,FALSE))*'DONNÉES '!$C130)),0)</f>
        <v>0</v>
      </c>
      <c r="O91" s="20">
        <f>IFERROR(IF($A91&gt;end_year_1,0,(IF($A91&gt;supporting_sheet!$D$11, VLOOKUP(supporting_sheet!$G$11,'waste_char_bulk_%_values'!$C$2:$AE$1093,13,FALSE), VLOOKUP($C91,'waste_char_bulk_%_values'!$C$2:$AE$1093,13,FALSE))*'DONNÉES '!$C130)),0)</f>
        <v>0</v>
      </c>
      <c r="P91" s="20">
        <f>IFERROR(IF($A91&gt;end_year_1,0,(IF($A91&gt;supporting_sheet!$D$11, VLOOKUP(supporting_sheet!$G$11,'waste_char_bulk_%_values'!$C$2:$AE$1093,14,FALSE), VLOOKUP($C91,'waste_char_bulk_%_values'!$C$2:$AE$1093,14,FALSE))*'DONNÉES '!$C130)),0)</f>
        <v>0</v>
      </c>
      <c r="Q91" s="20">
        <f>IFERROR(IF($A91&gt;end_year_1,0,(IF($A91&gt;supporting_sheet!$D$11, VLOOKUP(supporting_sheet!$G$11,'waste_char_bulk_%_values'!$C$2:$AG$1093,31,FALSE), VLOOKUP($C91,'waste_char_bulk_%_values'!$C$2:$AG$1093,31,FALSE))*'DONNÉES '!$C130)),0)</f>
        <v>0</v>
      </c>
      <c r="R91" s="37">
        <f t="shared" si="6"/>
        <v>0</v>
      </c>
    </row>
    <row r="92" spans="1:18" x14ac:dyDescent="0.25">
      <c r="A92" s="1">
        <f>'DONNÉES '!B131</f>
        <v>90</v>
      </c>
      <c r="B92" s="1" t="str">
        <f t="shared" si="7"/>
        <v>AB</v>
      </c>
      <c r="C92" s="1" t="str">
        <f t="shared" si="5"/>
        <v>90ABDefault</v>
      </c>
      <c r="D92" s="20">
        <f>IFERROR(IF($A92&gt;end_year_1,0,(IF($A92&gt;supporting_sheet!$D$11, VLOOKUP(supporting_sheet!$G$11,'waste_char_bulk_%_values'!$C$2:$AE$1093,2,FALSE), VLOOKUP($C92,'waste_char_bulk_%_values'!$C$2:$AE$1093,2,FALSE))*'DONNÉES '!$C131)),0)</f>
        <v>0</v>
      </c>
      <c r="E92" s="20">
        <f>IFERROR(IF($A92&gt;end_year_1,0,(IF($A92&gt;supporting_sheet!$D$11, VLOOKUP(supporting_sheet!$G$11,'waste_char_bulk_%_values'!$C$2:$AE$1093,3,FALSE), VLOOKUP($C92,'waste_char_bulk_%_values'!$C$2:$AE$1093,3,FALSE))*'DONNÉES '!$C131)),0)</f>
        <v>0</v>
      </c>
      <c r="F92" s="20">
        <f>IFERROR(IF($A92&gt;end_year_1,0,(IF($A92&gt;supporting_sheet!$D$11, VLOOKUP(supporting_sheet!$G$11,'waste_char_bulk_%_values'!$C$2:$AE$1093,4,FALSE), VLOOKUP($C92,'waste_char_bulk_%_values'!$C$2:$AE$1093,4,FALSE))*'DONNÉES '!$C131)),0)</f>
        <v>0</v>
      </c>
      <c r="G92" s="20">
        <f>IFERROR(IF($A92&gt;end_year_1,0,(IF($A92&gt;supporting_sheet!$D$11, VLOOKUP(supporting_sheet!$G$11,'waste_char_bulk_%_values'!$C$2:$AE$1093,5,FALSE), VLOOKUP($C92,'waste_char_bulk_%_values'!$C$2:$AE$1093,5,FALSE))*'DONNÉES '!$C131)),0)</f>
        <v>0</v>
      </c>
      <c r="H92" s="20">
        <f>IFERROR(IF($A92&gt;end_year_1,0,(IF($A92&gt;supporting_sheet!$D$11, VLOOKUP(supporting_sheet!$G$11,'waste_char_bulk_%_values'!$C$2:$AE$1093,6,FALSE), VLOOKUP($C92,'waste_char_bulk_%_values'!$C$2:$AE$1093,6,FALSE))*'DONNÉES '!$C131)),0)</f>
        <v>0</v>
      </c>
      <c r="I92" s="20">
        <f>IFERROR(IF($A92&gt;end_year_1,0,(IF($A92&gt;supporting_sheet!$D$11, VLOOKUP(supporting_sheet!$G$11,'waste_char_bulk_%_values'!$C$2:$AE$1093,7,FALSE), VLOOKUP($C92,'waste_char_bulk_%_values'!$C$2:$AE$1093,7,FALSE))*'DONNÉES '!$C131)),0)</f>
        <v>0</v>
      </c>
      <c r="J92" s="20">
        <f>IFERROR(IF($A92&gt;end_year_1,0,(IF($A92&gt;supporting_sheet!$D$11, VLOOKUP(supporting_sheet!$G$11,'waste_char_bulk_%_values'!$C$2:$AE$1093,8,FALSE), VLOOKUP($C92,'waste_char_bulk_%_values'!$C$2:$AE$1093,8,FALSE))*'DONNÉES '!$C131)),0)</f>
        <v>0</v>
      </c>
      <c r="K92" s="20">
        <f>IFERROR(IF($A92&gt;end_year_1,0,(IF($A92&gt;supporting_sheet!$D$11, VLOOKUP(supporting_sheet!$G$11,'waste_char_bulk_%_values'!$C$2:$AE$1093,9,FALSE), VLOOKUP($C92,'waste_char_bulk_%_values'!$C$2:$AE$1093,9,FALSE))*'DONNÉES '!$C131)),0)</f>
        <v>0</v>
      </c>
      <c r="L92" s="20">
        <f>IFERROR(IF($A92&gt;end_year_1,0,(IF($A92&gt;supporting_sheet!$D$11, VLOOKUP(supporting_sheet!$G$11,'waste_char_bulk_%_values'!$C$2:$AE$1093,10,FALSE), VLOOKUP($C92,'waste_char_bulk_%_values'!$C$2:$AE$1093,10,FALSE))*'DONNÉES '!$C131)),0)</f>
        <v>0</v>
      </c>
      <c r="M92" s="20">
        <f>IFERROR(IF($A92&gt;end_year_1,0,(IF($A92&gt;supporting_sheet!$D$11, VLOOKUP(supporting_sheet!$G$11,'waste_char_bulk_%_values'!$C$2:$AE$1093,11,FALSE), VLOOKUP($C92,'waste_char_bulk_%_values'!$C$2:$AE$1093,11,FALSE))*'DONNÉES '!$C131)),0)</f>
        <v>0</v>
      </c>
      <c r="N92" s="20">
        <f>IFERROR(IF($A92&gt;end_year_1,0,(IF($A92&gt;supporting_sheet!$D$11, VLOOKUP(supporting_sheet!$G$11,'waste_char_bulk_%_values'!$C$2:$AE$1093,12,FALSE), VLOOKUP($C92,'waste_char_bulk_%_values'!$C$2:$AE$1093,12,FALSE))*'DONNÉES '!$C131)),0)</f>
        <v>0</v>
      </c>
      <c r="O92" s="20">
        <f>IFERROR(IF($A92&gt;end_year_1,0,(IF($A92&gt;supporting_sheet!$D$11, VLOOKUP(supporting_sheet!$G$11,'waste_char_bulk_%_values'!$C$2:$AE$1093,13,FALSE), VLOOKUP($C92,'waste_char_bulk_%_values'!$C$2:$AE$1093,13,FALSE))*'DONNÉES '!$C131)),0)</f>
        <v>0</v>
      </c>
      <c r="P92" s="20">
        <f>IFERROR(IF($A92&gt;end_year_1,0,(IF($A92&gt;supporting_sheet!$D$11, VLOOKUP(supporting_sheet!$G$11,'waste_char_bulk_%_values'!$C$2:$AE$1093,14,FALSE), VLOOKUP($C92,'waste_char_bulk_%_values'!$C$2:$AE$1093,14,FALSE))*'DONNÉES '!$C131)),0)</f>
        <v>0</v>
      </c>
      <c r="Q92" s="20">
        <f>IFERROR(IF($A92&gt;end_year_1,0,(IF($A92&gt;supporting_sheet!$D$11, VLOOKUP(supporting_sheet!$G$11,'waste_char_bulk_%_values'!$C$2:$AG$1093,31,FALSE), VLOOKUP($C92,'waste_char_bulk_%_values'!$C$2:$AG$1093,31,FALSE))*'DONNÉES '!$C131)),0)</f>
        <v>0</v>
      </c>
      <c r="R92" s="37">
        <f t="shared" si="6"/>
        <v>0</v>
      </c>
    </row>
    <row r="93" spans="1:18" x14ac:dyDescent="0.25">
      <c r="A93" s="1">
        <f>'DONNÉES '!B132</f>
        <v>91</v>
      </c>
      <c r="B93" s="1" t="str">
        <f t="shared" si="7"/>
        <v>AB</v>
      </c>
      <c r="C93" s="1" t="str">
        <f t="shared" si="5"/>
        <v>91ABDefault</v>
      </c>
      <c r="D93" s="20">
        <f>IFERROR(IF($A93&gt;end_year_1,0,(IF($A93&gt;supporting_sheet!$D$11, VLOOKUP(supporting_sheet!$G$11,'waste_char_bulk_%_values'!$C$2:$AE$1093,2,FALSE), VLOOKUP($C93,'waste_char_bulk_%_values'!$C$2:$AE$1093,2,FALSE))*'DONNÉES '!$C132)),0)</f>
        <v>0</v>
      </c>
      <c r="E93" s="20">
        <f>IFERROR(IF($A93&gt;end_year_1,0,(IF($A93&gt;supporting_sheet!$D$11, VLOOKUP(supporting_sheet!$G$11,'waste_char_bulk_%_values'!$C$2:$AE$1093,3,FALSE), VLOOKUP($C93,'waste_char_bulk_%_values'!$C$2:$AE$1093,3,FALSE))*'DONNÉES '!$C132)),0)</f>
        <v>0</v>
      </c>
      <c r="F93" s="20">
        <f>IFERROR(IF($A93&gt;end_year_1,0,(IF($A93&gt;supporting_sheet!$D$11, VLOOKUP(supporting_sheet!$G$11,'waste_char_bulk_%_values'!$C$2:$AE$1093,4,FALSE), VLOOKUP($C93,'waste_char_bulk_%_values'!$C$2:$AE$1093,4,FALSE))*'DONNÉES '!$C132)),0)</f>
        <v>0</v>
      </c>
      <c r="G93" s="20">
        <f>IFERROR(IF($A93&gt;end_year_1,0,(IF($A93&gt;supporting_sheet!$D$11, VLOOKUP(supporting_sheet!$G$11,'waste_char_bulk_%_values'!$C$2:$AE$1093,5,FALSE), VLOOKUP($C93,'waste_char_bulk_%_values'!$C$2:$AE$1093,5,FALSE))*'DONNÉES '!$C132)),0)</f>
        <v>0</v>
      </c>
      <c r="H93" s="20">
        <f>IFERROR(IF($A93&gt;end_year_1,0,(IF($A93&gt;supporting_sheet!$D$11, VLOOKUP(supporting_sheet!$G$11,'waste_char_bulk_%_values'!$C$2:$AE$1093,6,FALSE), VLOOKUP($C93,'waste_char_bulk_%_values'!$C$2:$AE$1093,6,FALSE))*'DONNÉES '!$C132)),0)</f>
        <v>0</v>
      </c>
      <c r="I93" s="20">
        <f>IFERROR(IF($A93&gt;end_year_1,0,(IF($A93&gt;supporting_sheet!$D$11, VLOOKUP(supporting_sheet!$G$11,'waste_char_bulk_%_values'!$C$2:$AE$1093,7,FALSE), VLOOKUP($C93,'waste_char_bulk_%_values'!$C$2:$AE$1093,7,FALSE))*'DONNÉES '!$C132)),0)</f>
        <v>0</v>
      </c>
      <c r="J93" s="20">
        <f>IFERROR(IF($A93&gt;end_year_1,0,(IF($A93&gt;supporting_sheet!$D$11, VLOOKUP(supporting_sheet!$G$11,'waste_char_bulk_%_values'!$C$2:$AE$1093,8,FALSE), VLOOKUP($C93,'waste_char_bulk_%_values'!$C$2:$AE$1093,8,FALSE))*'DONNÉES '!$C132)),0)</f>
        <v>0</v>
      </c>
      <c r="K93" s="20">
        <f>IFERROR(IF($A93&gt;end_year_1,0,(IF($A93&gt;supporting_sheet!$D$11, VLOOKUP(supporting_sheet!$G$11,'waste_char_bulk_%_values'!$C$2:$AE$1093,9,FALSE), VLOOKUP($C93,'waste_char_bulk_%_values'!$C$2:$AE$1093,9,FALSE))*'DONNÉES '!$C132)),0)</f>
        <v>0</v>
      </c>
      <c r="L93" s="20">
        <f>IFERROR(IF($A93&gt;end_year_1,0,(IF($A93&gt;supporting_sheet!$D$11, VLOOKUP(supporting_sheet!$G$11,'waste_char_bulk_%_values'!$C$2:$AE$1093,10,FALSE), VLOOKUP($C93,'waste_char_bulk_%_values'!$C$2:$AE$1093,10,FALSE))*'DONNÉES '!$C132)),0)</f>
        <v>0</v>
      </c>
      <c r="M93" s="20">
        <f>IFERROR(IF($A93&gt;end_year_1,0,(IF($A93&gt;supporting_sheet!$D$11, VLOOKUP(supporting_sheet!$G$11,'waste_char_bulk_%_values'!$C$2:$AE$1093,11,FALSE), VLOOKUP($C93,'waste_char_bulk_%_values'!$C$2:$AE$1093,11,FALSE))*'DONNÉES '!$C132)),0)</f>
        <v>0</v>
      </c>
      <c r="N93" s="20">
        <f>IFERROR(IF($A93&gt;end_year_1,0,(IF($A93&gt;supporting_sheet!$D$11, VLOOKUP(supporting_sheet!$G$11,'waste_char_bulk_%_values'!$C$2:$AE$1093,12,FALSE), VLOOKUP($C93,'waste_char_bulk_%_values'!$C$2:$AE$1093,12,FALSE))*'DONNÉES '!$C132)),0)</f>
        <v>0</v>
      </c>
      <c r="O93" s="20">
        <f>IFERROR(IF($A93&gt;end_year_1,0,(IF($A93&gt;supporting_sheet!$D$11, VLOOKUP(supporting_sheet!$G$11,'waste_char_bulk_%_values'!$C$2:$AE$1093,13,FALSE), VLOOKUP($C93,'waste_char_bulk_%_values'!$C$2:$AE$1093,13,FALSE))*'DONNÉES '!$C132)),0)</f>
        <v>0</v>
      </c>
      <c r="P93" s="20">
        <f>IFERROR(IF($A93&gt;end_year_1,0,(IF($A93&gt;supporting_sheet!$D$11, VLOOKUP(supporting_sheet!$G$11,'waste_char_bulk_%_values'!$C$2:$AE$1093,14,FALSE), VLOOKUP($C93,'waste_char_bulk_%_values'!$C$2:$AE$1093,14,FALSE))*'DONNÉES '!$C132)),0)</f>
        <v>0</v>
      </c>
      <c r="Q93" s="20">
        <f>IFERROR(IF($A93&gt;end_year_1,0,(IF($A93&gt;supporting_sheet!$D$11, VLOOKUP(supporting_sheet!$G$11,'waste_char_bulk_%_values'!$C$2:$AG$1093,31,FALSE), VLOOKUP($C93,'waste_char_bulk_%_values'!$C$2:$AG$1093,31,FALSE))*'DONNÉES '!$C132)),0)</f>
        <v>0</v>
      </c>
      <c r="R93" s="37">
        <f t="shared" si="6"/>
        <v>0</v>
      </c>
    </row>
    <row r="94" spans="1:18" x14ac:dyDescent="0.25">
      <c r="A94" s="1">
        <f>'DONNÉES '!B133</f>
        <v>92</v>
      </c>
      <c r="B94" s="1" t="str">
        <f t="shared" si="7"/>
        <v>AB</v>
      </c>
      <c r="C94" s="1" t="str">
        <f t="shared" si="5"/>
        <v>92ABDefault</v>
      </c>
      <c r="D94" s="20">
        <f>IFERROR(IF($A94&gt;end_year_1,0,(IF($A94&gt;supporting_sheet!$D$11, VLOOKUP(supporting_sheet!$G$11,'waste_char_bulk_%_values'!$C$2:$AE$1093,2,FALSE), VLOOKUP($C94,'waste_char_bulk_%_values'!$C$2:$AE$1093,2,FALSE))*'DONNÉES '!$C133)),0)</f>
        <v>0</v>
      </c>
      <c r="E94" s="20">
        <f>IFERROR(IF($A94&gt;end_year_1,0,(IF($A94&gt;supporting_sheet!$D$11, VLOOKUP(supporting_sheet!$G$11,'waste_char_bulk_%_values'!$C$2:$AE$1093,3,FALSE), VLOOKUP($C94,'waste_char_bulk_%_values'!$C$2:$AE$1093,3,FALSE))*'DONNÉES '!$C133)),0)</f>
        <v>0</v>
      </c>
      <c r="F94" s="20">
        <f>IFERROR(IF($A94&gt;end_year_1,0,(IF($A94&gt;supporting_sheet!$D$11, VLOOKUP(supporting_sheet!$G$11,'waste_char_bulk_%_values'!$C$2:$AE$1093,4,FALSE), VLOOKUP($C94,'waste_char_bulk_%_values'!$C$2:$AE$1093,4,FALSE))*'DONNÉES '!$C133)),0)</f>
        <v>0</v>
      </c>
      <c r="G94" s="20">
        <f>IFERROR(IF($A94&gt;end_year_1,0,(IF($A94&gt;supporting_sheet!$D$11, VLOOKUP(supporting_sheet!$G$11,'waste_char_bulk_%_values'!$C$2:$AE$1093,5,FALSE), VLOOKUP($C94,'waste_char_bulk_%_values'!$C$2:$AE$1093,5,FALSE))*'DONNÉES '!$C133)),0)</f>
        <v>0</v>
      </c>
      <c r="H94" s="20">
        <f>IFERROR(IF($A94&gt;end_year_1,0,(IF($A94&gt;supporting_sheet!$D$11, VLOOKUP(supporting_sheet!$G$11,'waste_char_bulk_%_values'!$C$2:$AE$1093,6,FALSE), VLOOKUP($C94,'waste_char_bulk_%_values'!$C$2:$AE$1093,6,FALSE))*'DONNÉES '!$C133)),0)</f>
        <v>0</v>
      </c>
      <c r="I94" s="20">
        <f>IFERROR(IF($A94&gt;end_year_1,0,(IF($A94&gt;supporting_sheet!$D$11, VLOOKUP(supporting_sheet!$G$11,'waste_char_bulk_%_values'!$C$2:$AE$1093,7,FALSE), VLOOKUP($C94,'waste_char_bulk_%_values'!$C$2:$AE$1093,7,FALSE))*'DONNÉES '!$C133)),0)</f>
        <v>0</v>
      </c>
      <c r="J94" s="20">
        <f>IFERROR(IF($A94&gt;end_year_1,0,(IF($A94&gt;supporting_sheet!$D$11, VLOOKUP(supporting_sheet!$G$11,'waste_char_bulk_%_values'!$C$2:$AE$1093,8,FALSE), VLOOKUP($C94,'waste_char_bulk_%_values'!$C$2:$AE$1093,8,FALSE))*'DONNÉES '!$C133)),0)</f>
        <v>0</v>
      </c>
      <c r="K94" s="20">
        <f>IFERROR(IF($A94&gt;end_year_1,0,(IF($A94&gt;supporting_sheet!$D$11, VLOOKUP(supporting_sheet!$G$11,'waste_char_bulk_%_values'!$C$2:$AE$1093,9,FALSE), VLOOKUP($C94,'waste_char_bulk_%_values'!$C$2:$AE$1093,9,FALSE))*'DONNÉES '!$C133)),0)</f>
        <v>0</v>
      </c>
      <c r="L94" s="20">
        <f>IFERROR(IF($A94&gt;end_year_1,0,(IF($A94&gt;supporting_sheet!$D$11, VLOOKUP(supporting_sheet!$G$11,'waste_char_bulk_%_values'!$C$2:$AE$1093,10,FALSE), VLOOKUP($C94,'waste_char_bulk_%_values'!$C$2:$AE$1093,10,FALSE))*'DONNÉES '!$C133)),0)</f>
        <v>0</v>
      </c>
      <c r="M94" s="20">
        <f>IFERROR(IF($A94&gt;end_year_1,0,(IF($A94&gt;supporting_sheet!$D$11, VLOOKUP(supporting_sheet!$G$11,'waste_char_bulk_%_values'!$C$2:$AE$1093,11,FALSE), VLOOKUP($C94,'waste_char_bulk_%_values'!$C$2:$AE$1093,11,FALSE))*'DONNÉES '!$C133)),0)</f>
        <v>0</v>
      </c>
      <c r="N94" s="20">
        <f>IFERROR(IF($A94&gt;end_year_1,0,(IF($A94&gt;supporting_sheet!$D$11, VLOOKUP(supporting_sheet!$G$11,'waste_char_bulk_%_values'!$C$2:$AE$1093,12,FALSE), VLOOKUP($C94,'waste_char_bulk_%_values'!$C$2:$AE$1093,12,FALSE))*'DONNÉES '!$C133)),0)</f>
        <v>0</v>
      </c>
      <c r="O94" s="20">
        <f>IFERROR(IF($A94&gt;end_year_1,0,(IF($A94&gt;supporting_sheet!$D$11, VLOOKUP(supporting_sheet!$G$11,'waste_char_bulk_%_values'!$C$2:$AE$1093,13,FALSE), VLOOKUP($C94,'waste_char_bulk_%_values'!$C$2:$AE$1093,13,FALSE))*'DONNÉES '!$C133)),0)</f>
        <v>0</v>
      </c>
      <c r="P94" s="20">
        <f>IFERROR(IF($A94&gt;end_year_1,0,(IF($A94&gt;supporting_sheet!$D$11, VLOOKUP(supporting_sheet!$G$11,'waste_char_bulk_%_values'!$C$2:$AE$1093,14,FALSE), VLOOKUP($C94,'waste_char_bulk_%_values'!$C$2:$AE$1093,14,FALSE))*'DONNÉES '!$C133)),0)</f>
        <v>0</v>
      </c>
      <c r="Q94" s="20">
        <f>IFERROR(IF($A94&gt;end_year_1,0,(IF($A94&gt;supporting_sheet!$D$11, VLOOKUP(supporting_sheet!$G$11,'waste_char_bulk_%_values'!$C$2:$AG$1093,31,FALSE), VLOOKUP($C94,'waste_char_bulk_%_values'!$C$2:$AG$1093,31,FALSE))*'DONNÉES '!$C133)),0)</f>
        <v>0</v>
      </c>
      <c r="R94" s="37">
        <f t="shared" si="6"/>
        <v>0</v>
      </c>
    </row>
    <row r="95" spans="1:18" x14ac:dyDescent="0.25">
      <c r="A95" s="1">
        <f>'DONNÉES '!B134</f>
        <v>93</v>
      </c>
      <c r="B95" s="1" t="str">
        <f t="shared" si="7"/>
        <v>AB</v>
      </c>
      <c r="C95" s="1" t="str">
        <f t="shared" si="5"/>
        <v>93ABDefault</v>
      </c>
      <c r="D95" s="20">
        <f>IFERROR(IF($A95&gt;end_year_1,0,(IF($A95&gt;supporting_sheet!$D$11, VLOOKUP(supporting_sheet!$G$11,'waste_char_bulk_%_values'!$C$2:$AE$1093,2,FALSE), VLOOKUP($C95,'waste_char_bulk_%_values'!$C$2:$AE$1093,2,FALSE))*'DONNÉES '!$C134)),0)</f>
        <v>0</v>
      </c>
      <c r="E95" s="20">
        <f>IFERROR(IF($A95&gt;end_year_1,0,(IF($A95&gt;supporting_sheet!$D$11, VLOOKUP(supporting_sheet!$G$11,'waste_char_bulk_%_values'!$C$2:$AE$1093,3,FALSE), VLOOKUP($C95,'waste_char_bulk_%_values'!$C$2:$AE$1093,3,FALSE))*'DONNÉES '!$C134)),0)</f>
        <v>0</v>
      </c>
      <c r="F95" s="20">
        <f>IFERROR(IF($A95&gt;end_year_1,0,(IF($A95&gt;supporting_sheet!$D$11, VLOOKUP(supporting_sheet!$G$11,'waste_char_bulk_%_values'!$C$2:$AE$1093,4,FALSE), VLOOKUP($C95,'waste_char_bulk_%_values'!$C$2:$AE$1093,4,FALSE))*'DONNÉES '!$C134)),0)</f>
        <v>0</v>
      </c>
      <c r="G95" s="20">
        <f>IFERROR(IF($A95&gt;end_year_1,0,(IF($A95&gt;supporting_sheet!$D$11, VLOOKUP(supporting_sheet!$G$11,'waste_char_bulk_%_values'!$C$2:$AE$1093,5,FALSE), VLOOKUP($C95,'waste_char_bulk_%_values'!$C$2:$AE$1093,5,FALSE))*'DONNÉES '!$C134)),0)</f>
        <v>0</v>
      </c>
      <c r="H95" s="20">
        <f>IFERROR(IF($A95&gt;end_year_1,0,(IF($A95&gt;supporting_sheet!$D$11, VLOOKUP(supporting_sheet!$G$11,'waste_char_bulk_%_values'!$C$2:$AE$1093,6,FALSE), VLOOKUP($C95,'waste_char_bulk_%_values'!$C$2:$AE$1093,6,FALSE))*'DONNÉES '!$C134)),0)</f>
        <v>0</v>
      </c>
      <c r="I95" s="20">
        <f>IFERROR(IF($A95&gt;end_year_1,0,(IF($A95&gt;supporting_sheet!$D$11, VLOOKUP(supporting_sheet!$G$11,'waste_char_bulk_%_values'!$C$2:$AE$1093,7,FALSE), VLOOKUP($C95,'waste_char_bulk_%_values'!$C$2:$AE$1093,7,FALSE))*'DONNÉES '!$C134)),0)</f>
        <v>0</v>
      </c>
      <c r="J95" s="20">
        <f>IFERROR(IF($A95&gt;end_year_1,0,(IF($A95&gt;supporting_sheet!$D$11, VLOOKUP(supporting_sheet!$G$11,'waste_char_bulk_%_values'!$C$2:$AE$1093,8,FALSE), VLOOKUP($C95,'waste_char_bulk_%_values'!$C$2:$AE$1093,8,FALSE))*'DONNÉES '!$C134)),0)</f>
        <v>0</v>
      </c>
      <c r="K95" s="20">
        <f>IFERROR(IF($A95&gt;end_year_1,0,(IF($A95&gt;supporting_sheet!$D$11, VLOOKUP(supporting_sheet!$G$11,'waste_char_bulk_%_values'!$C$2:$AE$1093,9,FALSE), VLOOKUP($C95,'waste_char_bulk_%_values'!$C$2:$AE$1093,9,FALSE))*'DONNÉES '!$C134)),0)</f>
        <v>0</v>
      </c>
      <c r="L95" s="20">
        <f>IFERROR(IF($A95&gt;end_year_1,0,(IF($A95&gt;supporting_sheet!$D$11, VLOOKUP(supporting_sheet!$G$11,'waste_char_bulk_%_values'!$C$2:$AE$1093,10,FALSE), VLOOKUP($C95,'waste_char_bulk_%_values'!$C$2:$AE$1093,10,FALSE))*'DONNÉES '!$C134)),0)</f>
        <v>0</v>
      </c>
      <c r="M95" s="20">
        <f>IFERROR(IF($A95&gt;end_year_1,0,(IF($A95&gt;supporting_sheet!$D$11, VLOOKUP(supporting_sheet!$G$11,'waste_char_bulk_%_values'!$C$2:$AE$1093,11,FALSE), VLOOKUP($C95,'waste_char_bulk_%_values'!$C$2:$AE$1093,11,FALSE))*'DONNÉES '!$C134)),0)</f>
        <v>0</v>
      </c>
      <c r="N95" s="20">
        <f>IFERROR(IF($A95&gt;end_year_1,0,(IF($A95&gt;supporting_sheet!$D$11, VLOOKUP(supporting_sheet!$G$11,'waste_char_bulk_%_values'!$C$2:$AE$1093,12,FALSE), VLOOKUP($C95,'waste_char_bulk_%_values'!$C$2:$AE$1093,12,FALSE))*'DONNÉES '!$C134)),0)</f>
        <v>0</v>
      </c>
      <c r="O95" s="20">
        <f>IFERROR(IF($A95&gt;end_year_1,0,(IF($A95&gt;supporting_sheet!$D$11, VLOOKUP(supporting_sheet!$G$11,'waste_char_bulk_%_values'!$C$2:$AE$1093,13,FALSE), VLOOKUP($C95,'waste_char_bulk_%_values'!$C$2:$AE$1093,13,FALSE))*'DONNÉES '!$C134)),0)</f>
        <v>0</v>
      </c>
      <c r="P95" s="20">
        <f>IFERROR(IF($A95&gt;end_year_1,0,(IF($A95&gt;supporting_sheet!$D$11, VLOOKUP(supporting_sheet!$G$11,'waste_char_bulk_%_values'!$C$2:$AE$1093,14,FALSE), VLOOKUP($C95,'waste_char_bulk_%_values'!$C$2:$AE$1093,14,FALSE))*'DONNÉES '!$C134)),0)</f>
        <v>0</v>
      </c>
      <c r="Q95" s="20">
        <f>IFERROR(IF($A95&gt;end_year_1,0,(IF($A95&gt;supporting_sheet!$D$11, VLOOKUP(supporting_sheet!$G$11,'waste_char_bulk_%_values'!$C$2:$AG$1093,31,FALSE), VLOOKUP($C95,'waste_char_bulk_%_values'!$C$2:$AG$1093,31,FALSE))*'DONNÉES '!$C134)),0)</f>
        <v>0</v>
      </c>
      <c r="R95" s="37">
        <f t="shared" si="6"/>
        <v>0</v>
      </c>
    </row>
    <row r="96" spans="1:18" x14ac:dyDescent="0.25">
      <c r="A96" s="1">
        <f>'DONNÉES '!B135</f>
        <v>94</v>
      </c>
      <c r="B96" s="1" t="str">
        <f t="shared" si="7"/>
        <v>AB</v>
      </c>
      <c r="C96" s="1" t="str">
        <f t="shared" si="5"/>
        <v>94ABDefault</v>
      </c>
      <c r="D96" s="20">
        <f>IFERROR(IF($A96&gt;end_year_1,0,(IF($A96&gt;supporting_sheet!$D$11, VLOOKUP(supporting_sheet!$G$11,'waste_char_bulk_%_values'!$C$2:$AE$1093,2,FALSE), VLOOKUP($C96,'waste_char_bulk_%_values'!$C$2:$AE$1093,2,FALSE))*'DONNÉES '!$C135)),0)</f>
        <v>0</v>
      </c>
      <c r="E96" s="20">
        <f>IFERROR(IF($A96&gt;end_year_1,0,(IF($A96&gt;supporting_sheet!$D$11, VLOOKUP(supporting_sheet!$G$11,'waste_char_bulk_%_values'!$C$2:$AE$1093,3,FALSE), VLOOKUP($C96,'waste_char_bulk_%_values'!$C$2:$AE$1093,3,FALSE))*'DONNÉES '!$C135)),0)</f>
        <v>0</v>
      </c>
      <c r="F96" s="20">
        <f>IFERROR(IF($A96&gt;end_year_1,0,(IF($A96&gt;supporting_sheet!$D$11, VLOOKUP(supporting_sheet!$G$11,'waste_char_bulk_%_values'!$C$2:$AE$1093,4,FALSE), VLOOKUP($C96,'waste_char_bulk_%_values'!$C$2:$AE$1093,4,FALSE))*'DONNÉES '!$C135)),0)</f>
        <v>0</v>
      </c>
      <c r="G96" s="20">
        <f>IFERROR(IF($A96&gt;end_year_1,0,(IF($A96&gt;supporting_sheet!$D$11, VLOOKUP(supporting_sheet!$G$11,'waste_char_bulk_%_values'!$C$2:$AE$1093,5,FALSE), VLOOKUP($C96,'waste_char_bulk_%_values'!$C$2:$AE$1093,5,FALSE))*'DONNÉES '!$C135)),0)</f>
        <v>0</v>
      </c>
      <c r="H96" s="20">
        <f>IFERROR(IF($A96&gt;end_year_1,0,(IF($A96&gt;supporting_sheet!$D$11, VLOOKUP(supporting_sheet!$G$11,'waste_char_bulk_%_values'!$C$2:$AE$1093,6,FALSE), VLOOKUP($C96,'waste_char_bulk_%_values'!$C$2:$AE$1093,6,FALSE))*'DONNÉES '!$C135)),0)</f>
        <v>0</v>
      </c>
      <c r="I96" s="20">
        <f>IFERROR(IF($A96&gt;end_year_1,0,(IF($A96&gt;supporting_sheet!$D$11, VLOOKUP(supporting_sheet!$G$11,'waste_char_bulk_%_values'!$C$2:$AE$1093,7,FALSE), VLOOKUP($C96,'waste_char_bulk_%_values'!$C$2:$AE$1093,7,FALSE))*'DONNÉES '!$C135)),0)</f>
        <v>0</v>
      </c>
      <c r="J96" s="20">
        <f>IFERROR(IF($A96&gt;end_year_1,0,(IF($A96&gt;supporting_sheet!$D$11, VLOOKUP(supporting_sheet!$G$11,'waste_char_bulk_%_values'!$C$2:$AE$1093,8,FALSE), VLOOKUP($C96,'waste_char_bulk_%_values'!$C$2:$AE$1093,8,FALSE))*'DONNÉES '!$C135)),0)</f>
        <v>0</v>
      </c>
      <c r="K96" s="20">
        <f>IFERROR(IF($A96&gt;end_year_1,0,(IF($A96&gt;supporting_sheet!$D$11, VLOOKUP(supporting_sheet!$G$11,'waste_char_bulk_%_values'!$C$2:$AE$1093,9,FALSE), VLOOKUP($C96,'waste_char_bulk_%_values'!$C$2:$AE$1093,9,FALSE))*'DONNÉES '!$C135)),0)</f>
        <v>0</v>
      </c>
      <c r="L96" s="20">
        <f>IFERROR(IF($A96&gt;end_year_1,0,(IF($A96&gt;supporting_sheet!$D$11, VLOOKUP(supporting_sheet!$G$11,'waste_char_bulk_%_values'!$C$2:$AE$1093,10,FALSE), VLOOKUP($C96,'waste_char_bulk_%_values'!$C$2:$AE$1093,10,FALSE))*'DONNÉES '!$C135)),0)</f>
        <v>0</v>
      </c>
      <c r="M96" s="20">
        <f>IFERROR(IF($A96&gt;end_year_1,0,(IF($A96&gt;supporting_sheet!$D$11, VLOOKUP(supporting_sheet!$G$11,'waste_char_bulk_%_values'!$C$2:$AE$1093,11,FALSE), VLOOKUP($C96,'waste_char_bulk_%_values'!$C$2:$AE$1093,11,FALSE))*'DONNÉES '!$C135)),0)</f>
        <v>0</v>
      </c>
      <c r="N96" s="20">
        <f>IFERROR(IF($A96&gt;end_year_1,0,(IF($A96&gt;supporting_sheet!$D$11, VLOOKUP(supporting_sheet!$G$11,'waste_char_bulk_%_values'!$C$2:$AE$1093,12,FALSE), VLOOKUP($C96,'waste_char_bulk_%_values'!$C$2:$AE$1093,12,FALSE))*'DONNÉES '!$C135)),0)</f>
        <v>0</v>
      </c>
      <c r="O96" s="20">
        <f>IFERROR(IF($A96&gt;end_year_1,0,(IF($A96&gt;supporting_sheet!$D$11, VLOOKUP(supporting_sheet!$G$11,'waste_char_bulk_%_values'!$C$2:$AE$1093,13,FALSE), VLOOKUP($C96,'waste_char_bulk_%_values'!$C$2:$AE$1093,13,FALSE))*'DONNÉES '!$C135)),0)</f>
        <v>0</v>
      </c>
      <c r="P96" s="20">
        <f>IFERROR(IF($A96&gt;end_year_1,0,(IF($A96&gt;supporting_sheet!$D$11, VLOOKUP(supporting_sheet!$G$11,'waste_char_bulk_%_values'!$C$2:$AE$1093,14,FALSE), VLOOKUP($C96,'waste_char_bulk_%_values'!$C$2:$AE$1093,14,FALSE))*'DONNÉES '!$C135)),0)</f>
        <v>0</v>
      </c>
      <c r="Q96" s="20">
        <f>IFERROR(IF($A96&gt;end_year_1,0,(IF($A96&gt;supporting_sheet!$D$11, VLOOKUP(supporting_sheet!$G$11,'waste_char_bulk_%_values'!$C$2:$AG$1093,31,FALSE), VLOOKUP($C96,'waste_char_bulk_%_values'!$C$2:$AG$1093,31,FALSE))*'DONNÉES '!$C135)),0)</f>
        <v>0</v>
      </c>
      <c r="R96" s="37">
        <f t="shared" si="6"/>
        <v>0</v>
      </c>
    </row>
    <row r="97" spans="1:18" x14ac:dyDescent="0.25">
      <c r="A97" s="1">
        <f>'DONNÉES '!B136</f>
        <v>95</v>
      </c>
      <c r="B97" s="1" t="str">
        <f t="shared" si="7"/>
        <v>AB</v>
      </c>
      <c r="C97" s="1" t="str">
        <f t="shared" si="5"/>
        <v>95ABDefault</v>
      </c>
      <c r="D97" s="20">
        <f>IFERROR(IF($A97&gt;end_year_1,0,(IF($A97&gt;supporting_sheet!$D$11, VLOOKUP(supporting_sheet!$G$11,'waste_char_bulk_%_values'!$C$2:$AE$1093,2,FALSE), VLOOKUP($C97,'waste_char_bulk_%_values'!$C$2:$AE$1093,2,FALSE))*'DONNÉES '!$C136)),0)</f>
        <v>0</v>
      </c>
      <c r="E97" s="20">
        <f>IFERROR(IF($A97&gt;end_year_1,0,(IF($A97&gt;supporting_sheet!$D$11, VLOOKUP(supporting_sheet!$G$11,'waste_char_bulk_%_values'!$C$2:$AE$1093,3,FALSE), VLOOKUP($C97,'waste_char_bulk_%_values'!$C$2:$AE$1093,3,FALSE))*'DONNÉES '!$C136)),0)</f>
        <v>0</v>
      </c>
      <c r="F97" s="20">
        <f>IFERROR(IF($A97&gt;end_year_1,0,(IF($A97&gt;supporting_sheet!$D$11, VLOOKUP(supporting_sheet!$G$11,'waste_char_bulk_%_values'!$C$2:$AE$1093,4,FALSE), VLOOKUP($C97,'waste_char_bulk_%_values'!$C$2:$AE$1093,4,FALSE))*'DONNÉES '!$C136)),0)</f>
        <v>0</v>
      </c>
      <c r="G97" s="20">
        <f>IFERROR(IF($A97&gt;end_year_1,0,(IF($A97&gt;supporting_sheet!$D$11, VLOOKUP(supporting_sheet!$G$11,'waste_char_bulk_%_values'!$C$2:$AE$1093,5,FALSE), VLOOKUP($C97,'waste_char_bulk_%_values'!$C$2:$AE$1093,5,FALSE))*'DONNÉES '!$C136)),0)</f>
        <v>0</v>
      </c>
      <c r="H97" s="20">
        <f>IFERROR(IF($A97&gt;end_year_1,0,(IF($A97&gt;supporting_sheet!$D$11, VLOOKUP(supporting_sheet!$G$11,'waste_char_bulk_%_values'!$C$2:$AE$1093,6,FALSE), VLOOKUP($C97,'waste_char_bulk_%_values'!$C$2:$AE$1093,6,FALSE))*'DONNÉES '!$C136)),0)</f>
        <v>0</v>
      </c>
      <c r="I97" s="20">
        <f>IFERROR(IF($A97&gt;end_year_1,0,(IF($A97&gt;supporting_sheet!$D$11, VLOOKUP(supporting_sheet!$G$11,'waste_char_bulk_%_values'!$C$2:$AE$1093,7,FALSE), VLOOKUP($C97,'waste_char_bulk_%_values'!$C$2:$AE$1093,7,FALSE))*'DONNÉES '!$C136)),0)</f>
        <v>0</v>
      </c>
      <c r="J97" s="20">
        <f>IFERROR(IF($A97&gt;end_year_1,0,(IF($A97&gt;supporting_sheet!$D$11, VLOOKUP(supporting_sheet!$G$11,'waste_char_bulk_%_values'!$C$2:$AE$1093,8,FALSE), VLOOKUP($C97,'waste_char_bulk_%_values'!$C$2:$AE$1093,8,FALSE))*'DONNÉES '!$C136)),0)</f>
        <v>0</v>
      </c>
      <c r="K97" s="20">
        <f>IFERROR(IF($A97&gt;end_year_1,0,(IF($A97&gt;supporting_sheet!$D$11, VLOOKUP(supporting_sheet!$G$11,'waste_char_bulk_%_values'!$C$2:$AE$1093,9,FALSE), VLOOKUP($C97,'waste_char_bulk_%_values'!$C$2:$AE$1093,9,FALSE))*'DONNÉES '!$C136)),0)</f>
        <v>0</v>
      </c>
      <c r="L97" s="20">
        <f>IFERROR(IF($A97&gt;end_year_1,0,(IF($A97&gt;supporting_sheet!$D$11, VLOOKUP(supporting_sheet!$G$11,'waste_char_bulk_%_values'!$C$2:$AE$1093,10,FALSE), VLOOKUP($C97,'waste_char_bulk_%_values'!$C$2:$AE$1093,10,FALSE))*'DONNÉES '!$C136)),0)</f>
        <v>0</v>
      </c>
      <c r="M97" s="20">
        <f>IFERROR(IF($A97&gt;end_year_1,0,(IF($A97&gt;supporting_sheet!$D$11, VLOOKUP(supporting_sheet!$G$11,'waste_char_bulk_%_values'!$C$2:$AE$1093,11,FALSE), VLOOKUP($C97,'waste_char_bulk_%_values'!$C$2:$AE$1093,11,FALSE))*'DONNÉES '!$C136)),0)</f>
        <v>0</v>
      </c>
      <c r="N97" s="20">
        <f>IFERROR(IF($A97&gt;end_year_1,0,(IF($A97&gt;supporting_sheet!$D$11, VLOOKUP(supporting_sheet!$G$11,'waste_char_bulk_%_values'!$C$2:$AE$1093,12,FALSE), VLOOKUP($C97,'waste_char_bulk_%_values'!$C$2:$AE$1093,12,FALSE))*'DONNÉES '!$C136)),0)</f>
        <v>0</v>
      </c>
      <c r="O97" s="20">
        <f>IFERROR(IF($A97&gt;end_year_1,0,(IF($A97&gt;supporting_sheet!$D$11, VLOOKUP(supporting_sheet!$G$11,'waste_char_bulk_%_values'!$C$2:$AE$1093,13,FALSE), VLOOKUP($C97,'waste_char_bulk_%_values'!$C$2:$AE$1093,13,FALSE))*'DONNÉES '!$C136)),0)</f>
        <v>0</v>
      </c>
      <c r="P97" s="20">
        <f>IFERROR(IF($A97&gt;end_year_1,0,(IF($A97&gt;supporting_sheet!$D$11, VLOOKUP(supporting_sheet!$G$11,'waste_char_bulk_%_values'!$C$2:$AE$1093,14,FALSE), VLOOKUP($C97,'waste_char_bulk_%_values'!$C$2:$AE$1093,14,FALSE))*'DONNÉES '!$C136)),0)</f>
        <v>0</v>
      </c>
      <c r="Q97" s="20">
        <f>IFERROR(IF($A97&gt;end_year_1,0,(IF($A97&gt;supporting_sheet!$D$11, VLOOKUP(supporting_sheet!$G$11,'waste_char_bulk_%_values'!$C$2:$AG$1093,31,FALSE), VLOOKUP($C97,'waste_char_bulk_%_values'!$C$2:$AG$1093,31,FALSE))*'DONNÉES '!$C136)),0)</f>
        <v>0</v>
      </c>
      <c r="R97" s="37">
        <f t="shared" si="6"/>
        <v>0</v>
      </c>
    </row>
    <row r="98" spans="1:18" x14ac:dyDescent="0.25">
      <c r="A98" s="1">
        <f>'DONNÉES '!B137</f>
        <v>96</v>
      </c>
      <c r="B98" s="1" t="str">
        <f t="shared" si="7"/>
        <v>AB</v>
      </c>
      <c r="C98" s="1" t="str">
        <f t="shared" si="5"/>
        <v>96ABDefault</v>
      </c>
      <c r="D98" s="20">
        <f>IFERROR(IF($A98&gt;end_year_1,0,(IF($A98&gt;supporting_sheet!$D$11, VLOOKUP(supporting_sheet!$G$11,'waste_char_bulk_%_values'!$C$2:$AE$1093,2,FALSE), VLOOKUP($C98,'waste_char_bulk_%_values'!$C$2:$AE$1093,2,FALSE))*'DONNÉES '!$C137)),0)</f>
        <v>0</v>
      </c>
      <c r="E98" s="20">
        <f>IFERROR(IF($A98&gt;end_year_1,0,(IF($A98&gt;supporting_sheet!$D$11, VLOOKUP(supporting_sheet!$G$11,'waste_char_bulk_%_values'!$C$2:$AE$1093,3,FALSE), VLOOKUP($C98,'waste_char_bulk_%_values'!$C$2:$AE$1093,3,FALSE))*'DONNÉES '!$C137)),0)</f>
        <v>0</v>
      </c>
      <c r="F98" s="20">
        <f>IFERROR(IF($A98&gt;end_year_1,0,(IF($A98&gt;supporting_sheet!$D$11, VLOOKUP(supporting_sheet!$G$11,'waste_char_bulk_%_values'!$C$2:$AE$1093,4,FALSE), VLOOKUP($C98,'waste_char_bulk_%_values'!$C$2:$AE$1093,4,FALSE))*'DONNÉES '!$C137)),0)</f>
        <v>0</v>
      </c>
      <c r="G98" s="20">
        <f>IFERROR(IF($A98&gt;end_year_1,0,(IF($A98&gt;supporting_sheet!$D$11, VLOOKUP(supporting_sheet!$G$11,'waste_char_bulk_%_values'!$C$2:$AE$1093,5,FALSE), VLOOKUP($C98,'waste_char_bulk_%_values'!$C$2:$AE$1093,5,FALSE))*'DONNÉES '!$C137)),0)</f>
        <v>0</v>
      </c>
      <c r="H98" s="20">
        <f>IFERROR(IF($A98&gt;end_year_1,0,(IF($A98&gt;supporting_sheet!$D$11, VLOOKUP(supporting_sheet!$G$11,'waste_char_bulk_%_values'!$C$2:$AE$1093,6,FALSE), VLOOKUP($C98,'waste_char_bulk_%_values'!$C$2:$AE$1093,6,FALSE))*'DONNÉES '!$C137)),0)</f>
        <v>0</v>
      </c>
      <c r="I98" s="20">
        <f>IFERROR(IF($A98&gt;end_year_1,0,(IF($A98&gt;supporting_sheet!$D$11, VLOOKUP(supporting_sheet!$G$11,'waste_char_bulk_%_values'!$C$2:$AE$1093,7,FALSE), VLOOKUP($C98,'waste_char_bulk_%_values'!$C$2:$AE$1093,7,FALSE))*'DONNÉES '!$C137)),0)</f>
        <v>0</v>
      </c>
      <c r="J98" s="20">
        <f>IFERROR(IF($A98&gt;end_year_1,0,(IF($A98&gt;supporting_sheet!$D$11, VLOOKUP(supporting_sheet!$G$11,'waste_char_bulk_%_values'!$C$2:$AE$1093,8,FALSE), VLOOKUP($C98,'waste_char_bulk_%_values'!$C$2:$AE$1093,8,FALSE))*'DONNÉES '!$C137)),0)</f>
        <v>0</v>
      </c>
      <c r="K98" s="20">
        <f>IFERROR(IF($A98&gt;end_year_1,0,(IF($A98&gt;supporting_sheet!$D$11, VLOOKUP(supporting_sheet!$G$11,'waste_char_bulk_%_values'!$C$2:$AE$1093,9,FALSE), VLOOKUP($C98,'waste_char_bulk_%_values'!$C$2:$AE$1093,9,FALSE))*'DONNÉES '!$C137)),0)</f>
        <v>0</v>
      </c>
      <c r="L98" s="20">
        <f>IFERROR(IF($A98&gt;end_year_1,0,(IF($A98&gt;supporting_sheet!$D$11, VLOOKUP(supporting_sheet!$G$11,'waste_char_bulk_%_values'!$C$2:$AE$1093,10,FALSE), VLOOKUP($C98,'waste_char_bulk_%_values'!$C$2:$AE$1093,10,FALSE))*'DONNÉES '!$C137)),0)</f>
        <v>0</v>
      </c>
      <c r="M98" s="20">
        <f>IFERROR(IF($A98&gt;end_year_1,0,(IF($A98&gt;supporting_sheet!$D$11, VLOOKUP(supporting_sheet!$G$11,'waste_char_bulk_%_values'!$C$2:$AE$1093,11,FALSE), VLOOKUP($C98,'waste_char_bulk_%_values'!$C$2:$AE$1093,11,FALSE))*'DONNÉES '!$C137)),0)</f>
        <v>0</v>
      </c>
      <c r="N98" s="20">
        <f>IFERROR(IF($A98&gt;end_year_1,0,(IF($A98&gt;supporting_sheet!$D$11, VLOOKUP(supporting_sheet!$G$11,'waste_char_bulk_%_values'!$C$2:$AE$1093,12,FALSE), VLOOKUP($C98,'waste_char_bulk_%_values'!$C$2:$AE$1093,12,FALSE))*'DONNÉES '!$C137)),0)</f>
        <v>0</v>
      </c>
      <c r="O98" s="20">
        <f>IFERROR(IF($A98&gt;end_year_1,0,(IF($A98&gt;supporting_sheet!$D$11, VLOOKUP(supporting_sheet!$G$11,'waste_char_bulk_%_values'!$C$2:$AE$1093,13,FALSE), VLOOKUP($C98,'waste_char_bulk_%_values'!$C$2:$AE$1093,13,FALSE))*'DONNÉES '!$C137)),0)</f>
        <v>0</v>
      </c>
      <c r="P98" s="20">
        <f>IFERROR(IF($A98&gt;end_year_1,0,(IF($A98&gt;supporting_sheet!$D$11, VLOOKUP(supporting_sheet!$G$11,'waste_char_bulk_%_values'!$C$2:$AE$1093,14,FALSE), VLOOKUP($C98,'waste_char_bulk_%_values'!$C$2:$AE$1093,14,FALSE))*'DONNÉES '!$C137)),0)</f>
        <v>0</v>
      </c>
      <c r="Q98" s="20">
        <f>IFERROR(IF($A98&gt;end_year_1,0,(IF($A98&gt;supporting_sheet!$D$11, VLOOKUP(supporting_sheet!$G$11,'waste_char_bulk_%_values'!$C$2:$AG$1093,31,FALSE), VLOOKUP($C98,'waste_char_bulk_%_values'!$C$2:$AG$1093,31,FALSE))*'DONNÉES '!$C137)),0)</f>
        <v>0</v>
      </c>
      <c r="R98" s="37">
        <f t="shared" ref="R98:R129" si="8">+SUM(D98:Q98)</f>
        <v>0</v>
      </c>
    </row>
    <row r="99" spans="1:18" x14ac:dyDescent="0.25">
      <c r="A99" s="1">
        <f>'DONNÉES '!B138</f>
        <v>97</v>
      </c>
      <c r="B99" s="1" t="str">
        <f t="shared" si="7"/>
        <v>AB</v>
      </c>
      <c r="C99" s="1" t="str">
        <f t="shared" si="5"/>
        <v>97ABDefault</v>
      </c>
      <c r="D99" s="20">
        <f>IFERROR(IF($A99&gt;end_year_1,0,(IF($A99&gt;supporting_sheet!$D$11, VLOOKUP(supporting_sheet!$G$11,'waste_char_bulk_%_values'!$C$2:$AE$1093,2,FALSE), VLOOKUP($C99,'waste_char_bulk_%_values'!$C$2:$AE$1093,2,FALSE))*'DONNÉES '!$C138)),0)</f>
        <v>0</v>
      </c>
      <c r="E99" s="20">
        <f>IFERROR(IF($A99&gt;end_year_1,0,(IF($A99&gt;supporting_sheet!$D$11, VLOOKUP(supporting_sheet!$G$11,'waste_char_bulk_%_values'!$C$2:$AE$1093,3,FALSE), VLOOKUP($C99,'waste_char_bulk_%_values'!$C$2:$AE$1093,3,FALSE))*'DONNÉES '!$C138)),0)</f>
        <v>0</v>
      </c>
      <c r="F99" s="20">
        <f>IFERROR(IF($A99&gt;end_year_1,0,(IF($A99&gt;supporting_sheet!$D$11, VLOOKUP(supporting_sheet!$G$11,'waste_char_bulk_%_values'!$C$2:$AE$1093,4,FALSE), VLOOKUP($C99,'waste_char_bulk_%_values'!$C$2:$AE$1093,4,FALSE))*'DONNÉES '!$C138)),0)</f>
        <v>0</v>
      </c>
      <c r="G99" s="20">
        <f>IFERROR(IF($A99&gt;end_year_1,0,(IF($A99&gt;supporting_sheet!$D$11, VLOOKUP(supporting_sheet!$G$11,'waste_char_bulk_%_values'!$C$2:$AE$1093,5,FALSE), VLOOKUP($C99,'waste_char_bulk_%_values'!$C$2:$AE$1093,5,FALSE))*'DONNÉES '!$C138)),0)</f>
        <v>0</v>
      </c>
      <c r="H99" s="20">
        <f>IFERROR(IF($A99&gt;end_year_1,0,(IF($A99&gt;supporting_sheet!$D$11, VLOOKUP(supporting_sheet!$G$11,'waste_char_bulk_%_values'!$C$2:$AE$1093,6,FALSE), VLOOKUP($C99,'waste_char_bulk_%_values'!$C$2:$AE$1093,6,FALSE))*'DONNÉES '!$C138)),0)</f>
        <v>0</v>
      </c>
      <c r="I99" s="20">
        <f>IFERROR(IF($A99&gt;end_year_1,0,(IF($A99&gt;supporting_sheet!$D$11, VLOOKUP(supporting_sheet!$G$11,'waste_char_bulk_%_values'!$C$2:$AE$1093,7,FALSE), VLOOKUP($C99,'waste_char_bulk_%_values'!$C$2:$AE$1093,7,FALSE))*'DONNÉES '!$C138)),0)</f>
        <v>0</v>
      </c>
      <c r="J99" s="20">
        <f>IFERROR(IF($A99&gt;end_year_1,0,(IF($A99&gt;supporting_sheet!$D$11, VLOOKUP(supporting_sheet!$G$11,'waste_char_bulk_%_values'!$C$2:$AE$1093,8,FALSE), VLOOKUP($C99,'waste_char_bulk_%_values'!$C$2:$AE$1093,8,FALSE))*'DONNÉES '!$C138)),0)</f>
        <v>0</v>
      </c>
      <c r="K99" s="20">
        <f>IFERROR(IF($A99&gt;end_year_1,0,(IF($A99&gt;supporting_sheet!$D$11, VLOOKUP(supporting_sheet!$G$11,'waste_char_bulk_%_values'!$C$2:$AE$1093,9,FALSE), VLOOKUP($C99,'waste_char_bulk_%_values'!$C$2:$AE$1093,9,FALSE))*'DONNÉES '!$C138)),0)</f>
        <v>0</v>
      </c>
      <c r="L99" s="20">
        <f>IFERROR(IF($A99&gt;end_year_1,0,(IF($A99&gt;supporting_sheet!$D$11, VLOOKUP(supporting_sheet!$G$11,'waste_char_bulk_%_values'!$C$2:$AE$1093,10,FALSE), VLOOKUP($C99,'waste_char_bulk_%_values'!$C$2:$AE$1093,10,FALSE))*'DONNÉES '!$C138)),0)</f>
        <v>0</v>
      </c>
      <c r="M99" s="20">
        <f>IFERROR(IF($A99&gt;end_year_1,0,(IF($A99&gt;supporting_sheet!$D$11, VLOOKUP(supporting_sheet!$G$11,'waste_char_bulk_%_values'!$C$2:$AE$1093,11,FALSE), VLOOKUP($C99,'waste_char_bulk_%_values'!$C$2:$AE$1093,11,FALSE))*'DONNÉES '!$C138)),0)</f>
        <v>0</v>
      </c>
      <c r="N99" s="20">
        <f>IFERROR(IF($A99&gt;end_year_1,0,(IF($A99&gt;supporting_sheet!$D$11, VLOOKUP(supporting_sheet!$G$11,'waste_char_bulk_%_values'!$C$2:$AE$1093,12,FALSE), VLOOKUP($C99,'waste_char_bulk_%_values'!$C$2:$AE$1093,12,FALSE))*'DONNÉES '!$C138)),0)</f>
        <v>0</v>
      </c>
      <c r="O99" s="20">
        <f>IFERROR(IF($A99&gt;end_year_1,0,(IF($A99&gt;supporting_sheet!$D$11, VLOOKUP(supporting_sheet!$G$11,'waste_char_bulk_%_values'!$C$2:$AE$1093,13,FALSE), VLOOKUP($C99,'waste_char_bulk_%_values'!$C$2:$AE$1093,13,FALSE))*'DONNÉES '!$C138)),0)</f>
        <v>0</v>
      </c>
      <c r="P99" s="20">
        <f>IFERROR(IF($A99&gt;end_year_1,0,(IF($A99&gt;supporting_sheet!$D$11, VLOOKUP(supporting_sheet!$G$11,'waste_char_bulk_%_values'!$C$2:$AE$1093,14,FALSE), VLOOKUP($C99,'waste_char_bulk_%_values'!$C$2:$AE$1093,14,FALSE))*'DONNÉES '!$C138)),0)</f>
        <v>0</v>
      </c>
      <c r="Q99" s="20">
        <f>IFERROR(IF($A99&gt;end_year_1,0,(IF($A99&gt;supporting_sheet!$D$11, VLOOKUP(supporting_sheet!$G$11,'waste_char_bulk_%_values'!$C$2:$AG$1093,31,FALSE), VLOOKUP($C99,'waste_char_bulk_%_values'!$C$2:$AG$1093,31,FALSE))*'DONNÉES '!$C138)),0)</f>
        <v>0</v>
      </c>
      <c r="R99" s="37">
        <f t="shared" si="8"/>
        <v>0</v>
      </c>
    </row>
    <row r="100" spans="1:18" x14ac:dyDescent="0.25">
      <c r="A100" s="1">
        <f>'DONNÉES '!B139</f>
        <v>98</v>
      </c>
      <c r="B100" s="1" t="str">
        <f t="shared" si="7"/>
        <v>AB</v>
      </c>
      <c r="C100" s="1" t="str">
        <f t="shared" si="5"/>
        <v>98ABDefault</v>
      </c>
      <c r="D100" s="20">
        <f>IFERROR(IF($A100&gt;end_year_1,0,(IF($A100&gt;supporting_sheet!$D$11, VLOOKUP(supporting_sheet!$G$11,'waste_char_bulk_%_values'!$C$2:$AE$1093,2,FALSE), VLOOKUP($C100,'waste_char_bulk_%_values'!$C$2:$AE$1093,2,FALSE))*'DONNÉES '!$C139)),0)</f>
        <v>0</v>
      </c>
      <c r="E100" s="20">
        <f>IFERROR(IF($A100&gt;end_year_1,0,(IF($A100&gt;supporting_sheet!$D$11, VLOOKUP(supporting_sheet!$G$11,'waste_char_bulk_%_values'!$C$2:$AE$1093,3,FALSE), VLOOKUP($C100,'waste_char_bulk_%_values'!$C$2:$AE$1093,3,FALSE))*'DONNÉES '!$C139)),0)</f>
        <v>0</v>
      </c>
      <c r="F100" s="20">
        <f>IFERROR(IF($A100&gt;end_year_1,0,(IF($A100&gt;supporting_sheet!$D$11, VLOOKUP(supporting_sheet!$G$11,'waste_char_bulk_%_values'!$C$2:$AE$1093,4,FALSE), VLOOKUP($C100,'waste_char_bulk_%_values'!$C$2:$AE$1093,4,FALSE))*'DONNÉES '!$C139)),0)</f>
        <v>0</v>
      </c>
      <c r="G100" s="20">
        <f>IFERROR(IF($A100&gt;end_year_1,0,(IF($A100&gt;supporting_sheet!$D$11, VLOOKUP(supporting_sheet!$G$11,'waste_char_bulk_%_values'!$C$2:$AE$1093,5,FALSE), VLOOKUP($C100,'waste_char_bulk_%_values'!$C$2:$AE$1093,5,FALSE))*'DONNÉES '!$C139)),0)</f>
        <v>0</v>
      </c>
      <c r="H100" s="20">
        <f>IFERROR(IF($A100&gt;end_year_1,0,(IF($A100&gt;supporting_sheet!$D$11, VLOOKUP(supporting_sheet!$G$11,'waste_char_bulk_%_values'!$C$2:$AE$1093,6,FALSE), VLOOKUP($C100,'waste_char_bulk_%_values'!$C$2:$AE$1093,6,FALSE))*'DONNÉES '!$C139)),0)</f>
        <v>0</v>
      </c>
      <c r="I100" s="20">
        <f>IFERROR(IF($A100&gt;end_year_1,0,(IF($A100&gt;supporting_sheet!$D$11, VLOOKUP(supporting_sheet!$G$11,'waste_char_bulk_%_values'!$C$2:$AE$1093,7,FALSE), VLOOKUP($C100,'waste_char_bulk_%_values'!$C$2:$AE$1093,7,FALSE))*'DONNÉES '!$C139)),0)</f>
        <v>0</v>
      </c>
      <c r="J100" s="20">
        <f>IFERROR(IF($A100&gt;end_year_1,0,(IF($A100&gt;supporting_sheet!$D$11, VLOOKUP(supporting_sheet!$G$11,'waste_char_bulk_%_values'!$C$2:$AE$1093,8,FALSE), VLOOKUP($C100,'waste_char_bulk_%_values'!$C$2:$AE$1093,8,FALSE))*'DONNÉES '!$C139)),0)</f>
        <v>0</v>
      </c>
      <c r="K100" s="20">
        <f>IFERROR(IF($A100&gt;end_year_1,0,(IF($A100&gt;supporting_sheet!$D$11, VLOOKUP(supporting_sheet!$G$11,'waste_char_bulk_%_values'!$C$2:$AE$1093,9,FALSE), VLOOKUP($C100,'waste_char_bulk_%_values'!$C$2:$AE$1093,9,FALSE))*'DONNÉES '!$C139)),0)</f>
        <v>0</v>
      </c>
      <c r="L100" s="20">
        <f>IFERROR(IF($A100&gt;end_year_1,0,(IF($A100&gt;supporting_sheet!$D$11, VLOOKUP(supporting_sheet!$G$11,'waste_char_bulk_%_values'!$C$2:$AE$1093,10,FALSE), VLOOKUP($C100,'waste_char_bulk_%_values'!$C$2:$AE$1093,10,FALSE))*'DONNÉES '!$C139)),0)</f>
        <v>0</v>
      </c>
      <c r="M100" s="20">
        <f>IFERROR(IF($A100&gt;end_year_1,0,(IF($A100&gt;supporting_sheet!$D$11, VLOOKUP(supporting_sheet!$G$11,'waste_char_bulk_%_values'!$C$2:$AE$1093,11,FALSE), VLOOKUP($C100,'waste_char_bulk_%_values'!$C$2:$AE$1093,11,FALSE))*'DONNÉES '!$C139)),0)</f>
        <v>0</v>
      </c>
      <c r="N100" s="20">
        <f>IFERROR(IF($A100&gt;end_year_1,0,(IF($A100&gt;supporting_sheet!$D$11, VLOOKUP(supporting_sheet!$G$11,'waste_char_bulk_%_values'!$C$2:$AE$1093,12,FALSE), VLOOKUP($C100,'waste_char_bulk_%_values'!$C$2:$AE$1093,12,FALSE))*'DONNÉES '!$C139)),0)</f>
        <v>0</v>
      </c>
      <c r="O100" s="20">
        <f>IFERROR(IF($A100&gt;end_year_1,0,(IF($A100&gt;supporting_sheet!$D$11, VLOOKUP(supporting_sheet!$G$11,'waste_char_bulk_%_values'!$C$2:$AE$1093,13,FALSE), VLOOKUP($C100,'waste_char_bulk_%_values'!$C$2:$AE$1093,13,FALSE))*'DONNÉES '!$C139)),0)</f>
        <v>0</v>
      </c>
      <c r="P100" s="20">
        <f>IFERROR(IF($A100&gt;end_year_1,0,(IF($A100&gt;supporting_sheet!$D$11, VLOOKUP(supporting_sheet!$G$11,'waste_char_bulk_%_values'!$C$2:$AE$1093,14,FALSE), VLOOKUP($C100,'waste_char_bulk_%_values'!$C$2:$AE$1093,14,FALSE))*'DONNÉES '!$C139)),0)</f>
        <v>0</v>
      </c>
      <c r="Q100" s="20">
        <f>IFERROR(IF($A100&gt;end_year_1,0,(IF($A100&gt;supporting_sheet!$D$11, VLOOKUP(supporting_sheet!$G$11,'waste_char_bulk_%_values'!$C$2:$AG$1093,31,FALSE), VLOOKUP($C100,'waste_char_bulk_%_values'!$C$2:$AG$1093,31,FALSE))*'DONNÉES '!$C139)),0)</f>
        <v>0</v>
      </c>
      <c r="R100" s="37">
        <f t="shared" si="8"/>
        <v>0</v>
      </c>
    </row>
    <row r="101" spans="1:18" x14ac:dyDescent="0.25">
      <c r="A101" s="1">
        <f>'DONNÉES '!B140</f>
        <v>99</v>
      </c>
      <c r="B101" s="1" t="str">
        <f t="shared" si="7"/>
        <v>AB</v>
      </c>
      <c r="C101" s="1" t="str">
        <f t="shared" si="5"/>
        <v>99ABDefault</v>
      </c>
      <c r="D101" s="20">
        <f>IFERROR(IF($A101&gt;end_year_1,0,(IF($A101&gt;supporting_sheet!$D$11, VLOOKUP(supporting_sheet!$G$11,'waste_char_bulk_%_values'!$C$2:$AE$1093,2,FALSE), VLOOKUP($C101,'waste_char_bulk_%_values'!$C$2:$AE$1093,2,FALSE))*'DONNÉES '!$C140)),0)</f>
        <v>0</v>
      </c>
      <c r="E101" s="20">
        <f>IFERROR(IF($A101&gt;end_year_1,0,(IF($A101&gt;supporting_sheet!$D$11, VLOOKUP(supporting_sheet!$G$11,'waste_char_bulk_%_values'!$C$2:$AE$1093,3,FALSE), VLOOKUP($C101,'waste_char_bulk_%_values'!$C$2:$AE$1093,3,FALSE))*'DONNÉES '!$C140)),0)</f>
        <v>0</v>
      </c>
      <c r="F101" s="20">
        <f>IFERROR(IF($A101&gt;end_year_1,0,(IF($A101&gt;supporting_sheet!$D$11, VLOOKUP(supporting_sheet!$G$11,'waste_char_bulk_%_values'!$C$2:$AE$1093,4,FALSE), VLOOKUP($C101,'waste_char_bulk_%_values'!$C$2:$AE$1093,4,FALSE))*'DONNÉES '!$C140)),0)</f>
        <v>0</v>
      </c>
      <c r="G101" s="20">
        <f>IFERROR(IF($A101&gt;end_year_1,0,(IF($A101&gt;supporting_sheet!$D$11, VLOOKUP(supporting_sheet!$G$11,'waste_char_bulk_%_values'!$C$2:$AE$1093,5,FALSE), VLOOKUP($C101,'waste_char_bulk_%_values'!$C$2:$AE$1093,5,FALSE))*'DONNÉES '!$C140)),0)</f>
        <v>0</v>
      </c>
      <c r="H101" s="20">
        <f>IFERROR(IF($A101&gt;end_year_1,0,(IF($A101&gt;supporting_sheet!$D$11, VLOOKUP(supporting_sheet!$G$11,'waste_char_bulk_%_values'!$C$2:$AE$1093,6,FALSE), VLOOKUP($C101,'waste_char_bulk_%_values'!$C$2:$AE$1093,6,FALSE))*'DONNÉES '!$C140)),0)</f>
        <v>0</v>
      </c>
      <c r="I101" s="20">
        <f>IFERROR(IF($A101&gt;end_year_1,0,(IF($A101&gt;supporting_sheet!$D$11, VLOOKUP(supporting_sheet!$G$11,'waste_char_bulk_%_values'!$C$2:$AE$1093,7,FALSE), VLOOKUP($C101,'waste_char_bulk_%_values'!$C$2:$AE$1093,7,FALSE))*'DONNÉES '!$C140)),0)</f>
        <v>0</v>
      </c>
      <c r="J101" s="20">
        <f>IFERROR(IF($A101&gt;end_year_1,0,(IF($A101&gt;supporting_sheet!$D$11, VLOOKUP(supporting_sheet!$G$11,'waste_char_bulk_%_values'!$C$2:$AE$1093,8,FALSE), VLOOKUP($C101,'waste_char_bulk_%_values'!$C$2:$AE$1093,8,FALSE))*'DONNÉES '!$C140)),0)</f>
        <v>0</v>
      </c>
      <c r="K101" s="20">
        <f>IFERROR(IF($A101&gt;end_year_1,0,(IF($A101&gt;supporting_sheet!$D$11, VLOOKUP(supporting_sheet!$G$11,'waste_char_bulk_%_values'!$C$2:$AE$1093,9,FALSE), VLOOKUP($C101,'waste_char_bulk_%_values'!$C$2:$AE$1093,9,FALSE))*'DONNÉES '!$C140)),0)</f>
        <v>0</v>
      </c>
      <c r="L101" s="20">
        <f>IFERROR(IF($A101&gt;end_year_1,0,(IF($A101&gt;supporting_sheet!$D$11, VLOOKUP(supporting_sheet!$G$11,'waste_char_bulk_%_values'!$C$2:$AE$1093,10,FALSE), VLOOKUP($C101,'waste_char_bulk_%_values'!$C$2:$AE$1093,10,FALSE))*'DONNÉES '!$C140)),0)</f>
        <v>0</v>
      </c>
      <c r="M101" s="20">
        <f>IFERROR(IF($A101&gt;end_year_1,0,(IF($A101&gt;supporting_sheet!$D$11, VLOOKUP(supporting_sheet!$G$11,'waste_char_bulk_%_values'!$C$2:$AE$1093,11,FALSE), VLOOKUP($C101,'waste_char_bulk_%_values'!$C$2:$AE$1093,11,FALSE))*'DONNÉES '!$C140)),0)</f>
        <v>0</v>
      </c>
      <c r="N101" s="20">
        <f>IFERROR(IF($A101&gt;end_year_1,0,(IF($A101&gt;supporting_sheet!$D$11, VLOOKUP(supporting_sheet!$G$11,'waste_char_bulk_%_values'!$C$2:$AE$1093,12,FALSE), VLOOKUP($C101,'waste_char_bulk_%_values'!$C$2:$AE$1093,12,FALSE))*'DONNÉES '!$C140)),0)</f>
        <v>0</v>
      </c>
      <c r="O101" s="20">
        <f>IFERROR(IF($A101&gt;end_year_1,0,(IF($A101&gt;supporting_sheet!$D$11, VLOOKUP(supporting_sheet!$G$11,'waste_char_bulk_%_values'!$C$2:$AE$1093,13,FALSE), VLOOKUP($C101,'waste_char_bulk_%_values'!$C$2:$AE$1093,13,FALSE))*'DONNÉES '!$C140)),0)</f>
        <v>0</v>
      </c>
      <c r="P101" s="20">
        <f>IFERROR(IF($A101&gt;end_year_1,0,(IF($A101&gt;supporting_sheet!$D$11, VLOOKUP(supporting_sheet!$G$11,'waste_char_bulk_%_values'!$C$2:$AE$1093,14,FALSE), VLOOKUP($C101,'waste_char_bulk_%_values'!$C$2:$AE$1093,14,FALSE))*'DONNÉES '!$C140)),0)</f>
        <v>0</v>
      </c>
      <c r="Q101" s="20">
        <f>IFERROR(IF($A101&gt;end_year_1,0,(IF($A101&gt;supporting_sheet!$D$11, VLOOKUP(supporting_sheet!$G$11,'waste_char_bulk_%_values'!$C$2:$AG$1093,31,FALSE), VLOOKUP($C101,'waste_char_bulk_%_values'!$C$2:$AG$1093,31,FALSE))*'DONNÉES '!$C140)),0)</f>
        <v>0</v>
      </c>
      <c r="R101" s="37">
        <f t="shared" si="8"/>
        <v>0</v>
      </c>
    </row>
    <row r="102" spans="1:18" x14ac:dyDescent="0.25">
      <c r="A102" s="1">
        <f>'DONNÉES '!B141</f>
        <v>100</v>
      </c>
      <c r="B102" s="1" t="str">
        <f t="shared" si="7"/>
        <v>AB</v>
      </c>
      <c r="C102" s="1" t="str">
        <f t="shared" si="5"/>
        <v>100ABDefault</v>
      </c>
      <c r="D102" s="20">
        <f>IFERROR(IF($A102&gt;end_year_1,0,(IF($A102&gt;supporting_sheet!$D$11, VLOOKUP(supporting_sheet!$G$11,'waste_char_bulk_%_values'!$C$2:$AE$1093,2,FALSE), VLOOKUP($C102,'waste_char_bulk_%_values'!$C$2:$AE$1093,2,FALSE))*'DONNÉES '!$C141)),0)</f>
        <v>0</v>
      </c>
      <c r="E102" s="20">
        <f>IFERROR(IF($A102&gt;end_year_1,0,(IF($A102&gt;supporting_sheet!$D$11, VLOOKUP(supporting_sheet!$G$11,'waste_char_bulk_%_values'!$C$2:$AE$1093,3,FALSE), VLOOKUP($C102,'waste_char_bulk_%_values'!$C$2:$AE$1093,3,FALSE))*'DONNÉES '!$C141)),0)</f>
        <v>0</v>
      </c>
      <c r="F102" s="20">
        <f>IFERROR(IF($A102&gt;end_year_1,0,(IF($A102&gt;supporting_sheet!$D$11, VLOOKUP(supporting_sheet!$G$11,'waste_char_bulk_%_values'!$C$2:$AE$1093,4,FALSE), VLOOKUP($C102,'waste_char_bulk_%_values'!$C$2:$AE$1093,4,FALSE))*'DONNÉES '!$C141)),0)</f>
        <v>0</v>
      </c>
      <c r="G102" s="20">
        <f>IFERROR(IF($A102&gt;end_year_1,0,(IF($A102&gt;supporting_sheet!$D$11, VLOOKUP(supporting_sheet!$G$11,'waste_char_bulk_%_values'!$C$2:$AE$1093,5,FALSE), VLOOKUP($C102,'waste_char_bulk_%_values'!$C$2:$AE$1093,5,FALSE))*'DONNÉES '!$C141)),0)</f>
        <v>0</v>
      </c>
      <c r="H102" s="20">
        <f>IFERROR(IF($A102&gt;end_year_1,0,(IF($A102&gt;supporting_sheet!$D$11, VLOOKUP(supporting_sheet!$G$11,'waste_char_bulk_%_values'!$C$2:$AE$1093,6,FALSE), VLOOKUP($C102,'waste_char_bulk_%_values'!$C$2:$AE$1093,6,FALSE))*'DONNÉES '!$C141)),0)</f>
        <v>0</v>
      </c>
      <c r="I102" s="20">
        <f>IFERROR(IF($A102&gt;end_year_1,0,(IF($A102&gt;supporting_sheet!$D$11, VLOOKUP(supporting_sheet!$G$11,'waste_char_bulk_%_values'!$C$2:$AE$1093,7,FALSE), VLOOKUP($C102,'waste_char_bulk_%_values'!$C$2:$AE$1093,7,FALSE))*'DONNÉES '!$C141)),0)</f>
        <v>0</v>
      </c>
      <c r="J102" s="20">
        <f>IFERROR(IF($A102&gt;end_year_1,0,(IF($A102&gt;supporting_sheet!$D$11, VLOOKUP(supporting_sheet!$G$11,'waste_char_bulk_%_values'!$C$2:$AE$1093,8,FALSE), VLOOKUP($C102,'waste_char_bulk_%_values'!$C$2:$AE$1093,8,FALSE))*'DONNÉES '!$C141)),0)</f>
        <v>0</v>
      </c>
      <c r="K102" s="20">
        <f>IFERROR(IF($A102&gt;end_year_1,0,(IF($A102&gt;supporting_sheet!$D$11, VLOOKUP(supporting_sheet!$G$11,'waste_char_bulk_%_values'!$C$2:$AE$1093,9,FALSE), VLOOKUP($C102,'waste_char_bulk_%_values'!$C$2:$AE$1093,9,FALSE))*'DONNÉES '!$C141)),0)</f>
        <v>0</v>
      </c>
      <c r="L102" s="20">
        <f>IFERROR(IF($A102&gt;end_year_1,0,(IF($A102&gt;supporting_sheet!$D$11, VLOOKUP(supporting_sheet!$G$11,'waste_char_bulk_%_values'!$C$2:$AE$1093,10,FALSE), VLOOKUP($C102,'waste_char_bulk_%_values'!$C$2:$AE$1093,10,FALSE))*'DONNÉES '!$C141)),0)</f>
        <v>0</v>
      </c>
      <c r="M102" s="20">
        <f>IFERROR(IF($A102&gt;end_year_1,0,(IF($A102&gt;supporting_sheet!$D$11, VLOOKUP(supporting_sheet!$G$11,'waste_char_bulk_%_values'!$C$2:$AE$1093,11,FALSE), VLOOKUP($C102,'waste_char_bulk_%_values'!$C$2:$AE$1093,11,FALSE))*'DONNÉES '!$C141)),0)</f>
        <v>0</v>
      </c>
      <c r="N102" s="20">
        <f>IFERROR(IF($A102&gt;end_year_1,0,(IF($A102&gt;supporting_sheet!$D$11, VLOOKUP(supporting_sheet!$G$11,'waste_char_bulk_%_values'!$C$2:$AE$1093,12,FALSE), VLOOKUP($C102,'waste_char_bulk_%_values'!$C$2:$AE$1093,12,FALSE))*'DONNÉES '!$C141)),0)</f>
        <v>0</v>
      </c>
      <c r="O102" s="20">
        <f>IFERROR(IF($A102&gt;end_year_1,0,(IF($A102&gt;supporting_sheet!$D$11, VLOOKUP(supporting_sheet!$G$11,'waste_char_bulk_%_values'!$C$2:$AE$1093,13,FALSE), VLOOKUP($C102,'waste_char_bulk_%_values'!$C$2:$AE$1093,13,FALSE))*'DONNÉES '!$C141)),0)</f>
        <v>0</v>
      </c>
      <c r="P102" s="20">
        <f>IFERROR(IF($A102&gt;end_year_1,0,(IF($A102&gt;supporting_sheet!$D$11, VLOOKUP(supporting_sheet!$G$11,'waste_char_bulk_%_values'!$C$2:$AE$1093,14,FALSE), VLOOKUP($C102,'waste_char_bulk_%_values'!$C$2:$AE$1093,14,FALSE))*'DONNÉES '!$C141)),0)</f>
        <v>0</v>
      </c>
      <c r="Q102" s="20">
        <f>IFERROR(IF($A102&gt;end_year_1,0,(IF($A102&gt;supporting_sheet!$D$11, VLOOKUP(supporting_sheet!$G$11,'waste_char_bulk_%_values'!$C$2:$AG$1093,31,FALSE), VLOOKUP($C102,'waste_char_bulk_%_values'!$C$2:$AG$1093,31,FALSE))*'DONNÉES '!$C141)),0)</f>
        <v>0</v>
      </c>
      <c r="R102" s="37">
        <f t="shared" si="8"/>
        <v>0</v>
      </c>
    </row>
    <row r="103" spans="1:18" x14ac:dyDescent="0.25">
      <c r="A103" s="1">
        <f>'DONNÉES '!B142</f>
        <v>101</v>
      </c>
      <c r="B103" s="1" t="str">
        <f t="shared" si="7"/>
        <v>AB</v>
      </c>
      <c r="C103" s="1" t="str">
        <f t="shared" si="5"/>
        <v>101ABDefault</v>
      </c>
      <c r="D103" s="20">
        <f>IFERROR(IF($A103&gt;end_year_1,0,(IF($A103&gt;supporting_sheet!$D$11, VLOOKUP(supporting_sheet!$G$11,'waste_char_bulk_%_values'!$C$2:$AE$1093,2,FALSE), VLOOKUP($C103,'waste_char_bulk_%_values'!$C$2:$AE$1093,2,FALSE))*'DONNÉES '!$C142)),0)</f>
        <v>0</v>
      </c>
      <c r="E103" s="20">
        <f>IFERROR(IF($A103&gt;end_year_1,0,(IF($A103&gt;supporting_sheet!$D$11, VLOOKUP(supporting_sheet!$G$11,'waste_char_bulk_%_values'!$C$2:$AE$1093,3,FALSE), VLOOKUP($C103,'waste_char_bulk_%_values'!$C$2:$AE$1093,3,FALSE))*'DONNÉES '!$C142)),0)</f>
        <v>0</v>
      </c>
      <c r="F103" s="20">
        <f>IFERROR(IF($A103&gt;end_year_1,0,(IF($A103&gt;supporting_sheet!$D$11, VLOOKUP(supporting_sheet!$G$11,'waste_char_bulk_%_values'!$C$2:$AE$1093,4,FALSE), VLOOKUP($C103,'waste_char_bulk_%_values'!$C$2:$AE$1093,4,FALSE))*'DONNÉES '!$C142)),0)</f>
        <v>0</v>
      </c>
      <c r="G103" s="20">
        <f>IFERROR(IF($A103&gt;end_year_1,0,(IF($A103&gt;supporting_sheet!$D$11, VLOOKUP(supporting_sheet!$G$11,'waste_char_bulk_%_values'!$C$2:$AE$1093,5,FALSE), VLOOKUP($C103,'waste_char_bulk_%_values'!$C$2:$AE$1093,5,FALSE))*'DONNÉES '!$C142)),0)</f>
        <v>0</v>
      </c>
      <c r="H103" s="20">
        <f>IFERROR(IF($A103&gt;end_year_1,0,(IF($A103&gt;supporting_sheet!$D$11, VLOOKUP(supporting_sheet!$G$11,'waste_char_bulk_%_values'!$C$2:$AE$1093,6,FALSE), VLOOKUP($C103,'waste_char_bulk_%_values'!$C$2:$AE$1093,6,FALSE))*'DONNÉES '!$C142)),0)</f>
        <v>0</v>
      </c>
      <c r="I103" s="20">
        <f>IFERROR(IF($A103&gt;end_year_1,0,(IF($A103&gt;supporting_sheet!$D$11, VLOOKUP(supporting_sheet!$G$11,'waste_char_bulk_%_values'!$C$2:$AE$1093,7,FALSE), VLOOKUP($C103,'waste_char_bulk_%_values'!$C$2:$AE$1093,7,FALSE))*'DONNÉES '!$C142)),0)</f>
        <v>0</v>
      </c>
      <c r="J103" s="20">
        <f>IFERROR(IF($A103&gt;end_year_1,0,(IF($A103&gt;supporting_sheet!$D$11, VLOOKUP(supporting_sheet!$G$11,'waste_char_bulk_%_values'!$C$2:$AE$1093,8,FALSE), VLOOKUP($C103,'waste_char_bulk_%_values'!$C$2:$AE$1093,8,FALSE))*'DONNÉES '!$C142)),0)</f>
        <v>0</v>
      </c>
      <c r="K103" s="20">
        <f>IFERROR(IF($A103&gt;end_year_1,0,(IF($A103&gt;supporting_sheet!$D$11, VLOOKUP(supporting_sheet!$G$11,'waste_char_bulk_%_values'!$C$2:$AE$1093,9,FALSE), VLOOKUP($C103,'waste_char_bulk_%_values'!$C$2:$AE$1093,9,FALSE))*'DONNÉES '!$C142)),0)</f>
        <v>0</v>
      </c>
      <c r="L103" s="20">
        <f>IFERROR(IF($A103&gt;end_year_1,0,(IF($A103&gt;supporting_sheet!$D$11, VLOOKUP(supporting_sheet!$G$11,'waste_char_bulk_%_values'!$C$2:$AE$1093,10,FALSE), VLOOKUP($C103,'waste_char_bulk_%_values'!$C$2:$AE$1093,10,FALSE))*'DONNÉES '!$C142)),0)</f>
        <v>0</v>
      </c>
      <c r="M103" s="20">
        <f>IFERROR(IF($A103&gt;end_year_1,0,(IF($A103&gt;supporting_sheet!$D$11, VLOOKUP(supporting_sheet!$G$11,'waste_char_bulk_%_values'!$C$2:$AE$1093,11,FALSE), VLOOKUP($C103,'waste_char_bulk_%_values'!$C$2:$AE$1093,11,FALSE))*'DONNÉES '!$C142)),0)</f>
        <v>0</v>
      </c>
      <c r="N103" s="20">
        <f>IFERROR(IF($A103&gt;end_year_1,0,(IF($A103&gt;supporting_sheet!$D$11, VLOOKUP(supporting_sheet!$G$11,'waste_char_bulk_%_values'!$C$2:$AE$1093,12,FALSE), VLOOKUP($C103,'waste_char_bulk_%_values'!$C$2:$AE$1093,12,FALSE))*'DONNÉES '!$C142)),0)</f>
        <v>0</v>
      </c>
      <c r="O103" s="20">
        <f>IFERROR(IF($A103&gt;end_year_1,0,(IF($A103&gt;supporting_sheet!$D$11, VLOOKUP(supporting_sheet!$G$11,'waste_char_bulk_%_values'!$C$2:$AE$1093,13,FALSE), VLOOKUP($C103,'waste_char_bulk_%_values'!$C$2:$AE$1093,13,FALSE))*'DONNÉES '!$C142)),0)</f>
        <v>0</v>
      </c>
      <c r="P103" s="20">
        <f>IFERROR(IF($A103&gt;end_year_1,0,(IF($A103&gt;supporting_sheet!$D$11, VLOOKUP(supporting_sheet!$G$11,'waste_char_bulk_%_values'!$C$2:$AE$1093,14,FALSE), VLOOKUP($C103,'waste_char_bulk_%_values'!$C$2:$AE$1093,14,FALSE))*'DONNÉES '!$C142)),0)</f>
        <v>0</v>
      </c>
      <c r="Q103" s="20">
        <f>IFERROR(IF($A103&gt;end_year_1,0,(IF($A103&gt;supporting_sheet!$D$11, VLOOKUP(supporting_sheet!$G$11,'waste_char_bulk_%_values'!$C$2:$AG$1093,31,FALSE), VLOOKUP($C103,'waste_char_bulk_%_values'!$C$2:$AG$1093,31,FALSE))*'DONNÉES '!$C142)),0)</f>
        <v>0</v>
      </c>
      <c r="R103" s="37">
        <f t="shared" si="8"/>
        <v>0</v>
      </c>
    </row>
    <row r="104" spans="1:18" x14ac:dyDescent="0.25">
      <c r="A104" s="1">
        <f>'DONNÉES '!B143</f>
        <v>102</v>
      </c>
      <c r="B104" s="1" t="str">
        <f t="shared" si="7"/>
        <v>AB</v>
      </c>
      <c r="C104" s="1" t="str">
        <f t="shared" si="5"/>
        <v>102ABDefault</v>
      </c>
      <c r="D104" s="20">
        <f>IFERROR(IF($A104&gt;end_year_1,0,(IF($A104&gt;supporting_sheet!$D$11, VLOOKUP(supporting_sheet!$G$11,'waste_char_bulk_%_values'!$C$2:$AE$1093,2,FALSE), VLOOKUP($C104,'waste_char_bulk_%_values'!$C$2:$AE$1093,2,FALSE))*'DONNÉES '!$C143)),0)</f>
        <v>0</v>
      </c>
      <c r="E104" s="20">
        <f>IFERROR(IF($A104&gt;end_year_1,0,(IF($A104&gt;supporting_sheet!$D$11, VLOOKUP(supporting_sheet!$G$11,'waste_char_bulk_%_values'!$C$2:$AE$1093,3,FALSE), VLOOKUP($C104,'waste_char_bulk_%_values'!$C$2:$AE$1093,3,FALSE))*'DONNÉES '!$C143)),0)</f>
        <v>0</v>
      </c>
      <c r="F104" s="20">
        <f>IFERROR(IF($A104&gt;end_year_1,0,(IF($A104&gt;supporting_sheet!$D$11, VLOOKUP(supporting_sheet!$G$11,'waste_char_bulk_%_values'!$C$2:$AE$1093,4,FALSE), VLOOKUP($C104,'waste_char_bulk_%_values'!$C$2:$AE$1093,4,FALSE))*'DONNÉES '!$C143)),0)</f>
        <v>0</v>
      </c>
      <c r="G104" s="20">
        <f>IFERROR(IF($A104&gt;end_year_1,0,(IF($A104&gt;supporting_sheet!$D$11, VLOOKUP(supporting_sheet!$G$11,'waste_char_bulk_%_values'!$C$2:$AE$1093,5,FALSE), VLOOKUP($C104,'waste_char_bulk_%_values'!$C$2:$AE$1093,5,FALSE))*'DONNÉES '!$C143)),0)</f>
        <v>0</v>
      </c>
      <c r="H104" s="20">
        <f>IFERROR(IF($A104&gt;end_year_1,0,(IF($A104&gt;supporting_sheet!$D$11, VLOOKUP(supporting_sheet!$G$11,'waste_char_bulk_%_values'!$C$2:$AE$1093,6,FALSE), VLOOKUP($C104,'waste_char_bulk_%_values'!$C$2:$AE$1093,6,FALSE))*'DONNÉES '!$C143)),0)</f>
        <v>0</v>
      </c>
      <c r="I104" s="20">
        <f>IFERROR(IF($A104&gt;end_year_1,0,(IF($A104&gt;supporting_sheet!$D$11, VLOOKUP(supporting_sheet!$G$11,'waste_char_bulk_%_values'!$C$2:$AE$1093,7,FALSE), VLOOKUP($C104,'waste_char_bulk_%_values'!$C$2:$AE$1093,7,FALSE))*'DONNÉES '!$C143)),0)</f>
        <v>0</v>
      </c>
      <c r="J104" s="20">
        <f>IFERROR(IF($A104&gt;end_year_1,0,(IF($A104&gt;supporting_sheet!$D$11, VLOOKUP(supporting_sheet!$G$11,'waste_char_bulk_%_values'!$C$2:$AE$1093,8,FALSE), VLOOKUP($C104,'waste_char_bulk_%_values'!$C$2:$AE$1093,8,FALSE))*'DONNÉES '!$C143)),0)</f>
        <v>0</v>
      </c>
      <c r="K104" s="20">
        <f>IFERROR(IF($A104&gt;end_year_1,0,(IF($A104&gt;supporting_sheet!$D$11, VLOOKUP(supporting_sheet!$G$11,'waste_char_bulk_%_values'!$C$2:$AE$1093,9,FALSE), VLOOKUP($C104,'waste_char_bulk_%_values'!$C$2:$AE$1093,9,FALSE))*'DONNÉES '!$C143)),0)</f>
        <v>0</v>
      </c>
      <c r="L104" s="20">
        <f>IFERROR(IF($A104&gt;end_year_1,0,(IF($A104&gt;supporting_sheet!$D$11, VLOOKUP(supporting_sheet!$G$11,'waste_char_bulk_%_values'!$C$2:$AE$1093,10,FALSE), VLOOKUP($C104,'waste_char_bulk_%_values'!$C$2:$AE$1093,10,FALSE))*'DONNÉES '!$C143)),0)</f>
        <v>0</v>
      </c>
      <c r="M104" s="20">
        <f>IFERROR(IF($A104&gt;end_year_1,0,(IF($A104&gt;supporting_sheet!$D$11, VLOOKUP(supporting_sheet!$G$11,'waste_char_bulk_%_values'!$C$2:$AE$1093,11,FALSE), VLOOKUP($C104,'waste_char_bulk_%_values'!$C$2:$AE$1093,11,FALSE))*'DONNÉES '!$C143)),0)</f>
        <v>0</v>
      </c>
      <c r="N104" s="20">
        <f>IFERROR(IF($A104&gt;end_year_1,0,(IF($A104&gt;supporting_sheet!$D$11, VLOOKUP(supporting_sheet!$G$11,'waste_char_bulk_%_values'!$C$2:$AE$1093,12,FALSE), VLOOKUP($C104,'waste_char_bulk_%_values'!$C$2:$AE$1093,12,FALSE))*'DONNÉES '!$C143)),0)</f>
        <v>0</v>
      </c>
      <c r="O104" s="20">
        <f>IFERROR(IF($A104&gt;end_year_1,0,(IF($A104&gt;supporting_sheet!$D$11, VLOOKUP(supporting_sheet!$G$11,'waste_char_bulk_%_values'!$C$2:$AE$1093,13,FALSE), VLOOKUP($C104,'waste_char_bulk_%_values'!$C$2:$AE$1093,13,FALSE))*'DONNÉES '!$C143)),0)</f>
        <v>0</v>
      </c>
      <c r="P104" s="20">
        <f>IFERROR(IF($A104&gt;end_year_1,0,(IF($A104&gt;supporting_sheet!$D$11, VLOOKUP(supporting_sheet!$G$11,'waste_char_bulk_%_values'!$C$2:$AE$1093,14,FALSE), VLOOKUP($C104,'waste_char_bulk_%_values'!$C$2:$AE$1093,14,FALSE))*'DONNÉES '!$C143)),0)</f>
        <v>0</v>
      </c>
      <c r="Q104" s="20">
        <f>IFERROR(IF($A104&gt;end_year_1,0,(IF($A104&gt;supporting_sheet!$D$11, VLOOKUP(supporting_sheet!$G$11,'waste_char_bulk_%_values'!$C$2:$AG$1093,31,FALSE), VLOOKUP($C104,'waste_char_bulk_%_values'!$C$2:$AG$1093,31,FALSE))*'DONNÉES '!$C143)),0)</f>
        <v>0</v>
      </c>
      <c r="R104" s="37">
        <f t="shared" si="8"/>
        <v>0</v>
      </c>
    </row>
    <row r="105" spans="1:18" x14ac:dyDescent="0.25">
      <c r="A105" s="1">
        <f>'DONNÉES '!B144</f>
        <v>103</v>
      </c>
      <c r="B105" s="1" t="str">
        <f t="shared" si="7"/>
        <v>AB</v>
      </c>
      <c r="C105" s="1" t="str">
        <f t="shared" si="5"/>
        <v>103ABDefault</v>
      </c>
      <c r="D105" s="20">
        <f>IFERROR(IF($A105&gt;end_year_1,0,(IF($A105&gt;supporting_sheet!$D$11, VLOOKUP(supporting_sheet!$G$11,'waste_char_bulk_%_values'!$C$2:$AE$1093,2,FALSE), VLOOKUP($C105,'waste_char_bulk_%_values'!$C$2:$AE$1093,2,FALSE))*'DONNÉES '!$C144)),0)</f>
        <v>0</v>
      </c>
      <c r="E105" s="20">
        <f>IFERROR(IF($A105&gt;end_year_1,0,(IF($A105&gt;supporting_sheet!$D$11, VLOOKUP(supporting_sheet!$G$11,'waste_char_bulk_%_values'!$C$2:$AE$1093,3,FALSE), VLOOKUP($C105,'waste_char_bulk_%_values'!$C$2:$AE$1093,3,FALSE))*'DONNÉES '!$C144)),0)</f>
        <v>0</v>
      </c>
      <c r="F105" s="20">
        <f>IFERROR(IF($A105&gt;end_year_1,0,(IF($A105&gt;supporting_sheet!$D$11, VLOOKUP(supporting_sheet!$G$11,'waste_char_bulk_%_values'!$C$2:$AE$1093,4,FALSE), VLOOKUP($C105,'waste_char_bulk_%_values'!$C$2:$AE$1093,4,FALSE))*'DONNÉES '!$C144)),0)</f>
        <v>0</v>
      </c>
      <c r="G105" s="20">
        <f>IFERROR(IF($A105&gt;end_year_1,0,(IF($A105&gt;supporting_sheet!$D$11, VLOOKUP(supporting_sheet!$G$11,'waste_char_bulk_%_values'!$C$2:$AE$1093,5,FALSE), VLOOKUP($C105,'waste_char_bulk_%_values'!$C$2:$AE$1093,5,FALSE))*'DONNÉES '!$C144)),0)</f>
        <v>0</v>
      </c>
      <c r="H105" s="20">
        <f>IFERROR(IF($A105&gt;end_year_1,0,(IF($A105&gt;supporting_sheet!$D$11, VLOOKUP(supporting_sheet!$G$11,'waste_char_bulk_%_values'!$C$2:$AE$1093,6,FALSE), VLOOKUP($C105,'waste_char_bulk_%_values'!$C$2:$AE$1093,6,FALSE))*'DONNÉES '!$C144)),0)</f>
        <v>0</v>
      </c>
      <c r="I105" s="20">
        <f>IFERROR(IF($A105&gt;end_year_1,0,(IF($A105&gt;supporting_sheet!$D$11, VLOOKUP(supporting_sheet!$G$11,'waste_char_bulk_%_values'!$C$2:$AE$1093,7,FALSE), VLOOKUP($C105,'waste_char_bulk_%_values'!$C$2:$AE$1093,7,FALSE))*'DONNÉES '!$C144)),0)</f>
        <v>0</v>
      </c>
      <c r="J105" s="20">
        <f>IFERROR(IF($A105&gt;end_year_1,0,(IF($A105&gt;supporting_sheet!$D$11, VLOOKUP(supporting_sheet!$G$11,'waste_char_bulk_%_values'!$C$2:$AE$1093,8,FALSE), VLOOKUP($C105,'waste_char_bulk_%_values'!$C$2:$AE$1093,8,FALSE))*'DONNÉES '!$C144)),0)</f>
        <v>0</v>
      </c>
      <c r="K105" s="20">
        <f>IFERROR(IF($A105&gt;end_year_1,0,(IF($A105&gt;supporting_sheet!$D$11, VLOOKUP(supporting_sheet!$G$11,'waste_char_bulk_%_values'!$C$2:$AE$1093,9,FALSE), VLOOKUP($C105,'waste_char_bulk_%_values'!$C$2:$AE$1093,9,FALSE))*'DONNÉES '!$C144)),0)</f>
        <v>0</v>
      </c>
      <c r="L105" s="20">
        <f>IFERROR(IF($A105&gt;end_year_1,0,(IF($A105&gt;supporting_sheet!$D$11, VLOOKUP(supporting_sheet!$G$11,'waste_char_bulk_%_values'!$C$2:$AE$1093,10,FALSE), VLOOKUP($C105,'waste_char_bulk_%_values'!$C$2:$AE$1093,10,FALSE))*'DONNÉES '!$C144)),0)</f>
        <v>0</v>
      </c>
      <c r="M105" s="20">
        <f>IFERROR(IF($A105&gt;end_year_1,0,(IF($A105&gt;supporting_sheet!$D$11, VLOOKUP(supporting_sheet!$G$11,'waste_char_bulk_%_values'!$C$2:$AE$1093,11,FALSE), VLOOKUP($C105,'waste_char_bulk_%_values'!$C$2:$AE$1093,11,FALSE))*'DONNÉES '!$C144)),0)</f>
        <v>0</v>
      </c>
      <c r="N105" s="20">
        <f>IFERROR(IF($A105&gt;end_year_1,0,(IF($A105&gt;supporting_sheet!$D$11, VLOOKUP(supporting_sheet!$G$11,'waste_char_bulk_%_values'!$C$2:$AE$1093,12,FALSE), VLOOKUP($C105,'waste_char_bulk_%_values'!$C$2:$AE$1093,12,FALSE))*'DONNÉES '!$C144)),0)</f>
        <v>0</v>
      </c>
      <c r="O105" s="20">
        <f>IFERROR(IF($A105&gt;end_year_1,0,(IF($A105&gt;supporting_sheet!$D$11, VLOOKUP(supporting_sheet!$G$11,'waste_char_bulk_%_values'!$C$2:$AE$1093,13,FALSE), VLOOKUP($C105,'waste_char_bulk_%_values'!$C$2:$AE$1093,13,FALSE))*'DONNÉES '!$C144)),0)</f>
        <v>0</v>
      </c>
      <c r="P105" s="20">
        <f>IFERROR(IF($A105&gt;end_year_1,0,(IF($A105&gt;supporting_sheet!$D$11, VLOOKUP(supporting_sheet!$G$11,'waste_char_bulk_%_values'!$C$2:$AE$1093,14,FALSE), VLOOKUP($C105,'waste_char_bulk_%_values'!$C$2:$AE$1093,14,FALSE))*'DONNÉES '!$C144)),0)</f>
        <v>0</v>
      </c>
      <c r="Q105" s="20">
        <f>IFERROR(IF($A105&gt;end_year_1,0,(IF($A105&gt;supporting_sheet!$D$11, VLOOKUP(supporting_sheet!$G$11,'waste_char_bulk_%_values'!$C$2:$AG$1093,31,FALSE), VLOOKUP($C105,'waste_char_bulk_%_values'!$C$2:$AG$1093,31,FALSE))*'DONNÉES '!$C144)),0)</f>
        <v>0</v>
      </c>
      <c r="R105" s="37">
        <f t="shared" si="8"/>
        <v>0</v>
      </c>
    </row>
    <row r="106" spans="1:18" x14ac:dyDescent="0.25">
      <c r="A106" s="1">
        <f>'DONNÉES '!B145</f>
        <v>104</v>
      </c>
      <c r="B106" s="1" t="str">
        <f t="shared" si="7"/>
        <v>AB</v>
      </c>
      <c r="C106" s="1" t="str">
        <f t="shared" si="5"/>
        <v>104ABDefault</v>
      </c>
      <c r="D106" s="20">
        <f>IFERROR(IF($A106&gt;end_year_1,0,(IF($A106&gt;supporting_sheet!$D$11, VLOOKUP(supporting_sheet!$G$11,'waste_char_bulk_%_values'!$C$2:$AE$1093,2,FALSE), VLOOKUP($C106,'waste_char_bulk_%_values'!$C$2:$AE$1093,2,FALSE))*'DONNÉES '!$C145)),0)</f>
        <v>0</v>
      </c>
      <c r="E106" s="20">
        <f>IFERROR(IF($A106&gt;end_year_1,0,(IF($A106&gt;supporting_sheet!$D$11, VLOOKUP(supporting_sheet!$G$11,'waste_char_bulk_%_values'!$C$2:$AE$1093,3,FALSE), VLOOKUP($C106,'waste_char_bulk_%_values'!$C$2:$AE$1093,3,FALSE))*'DONNÉES '!$C145)),0)</f>
        <v>0</v>
      </c>
      <c r="F106" s="20">
        <f>IFERROR(IF($A106&gt;end_year_1,0,(IF($A106&gt;supporting_sheet!$D$11, VLOOKUP(supporting_sheet!$G$11,'waste_char_bulk_%_values'!$C$2:$AE$1093,4,FALSE), VLOOKUP($C106,'waste_char_bulk_%_values'!$C$2:$AE$1093,4,FALSE))*'DONNÉES '!$C145)),0)</f>
        <v>0</v>
      </c>
      <c r="G106" s="20">
        <f>IFERROR(IF($A106&gt;end_year_1,0,(IF($A106&gt;supporting_sheet!$D$11, VLOOKUP(supporting_sheet!$G$11,'waste_char_bulk_%_values'!$C$2:$AE$1093,5,FALSE), VLOOKUP($C106,'waste_char_bulk_%_values'!$C$2:$AE$1093,5,FALSE))*'DONNÉES '!$C145)),0)</f>
        <v>0</v>
      </c>
      <c r="H106" s="20">
        <f>IFERROR(IF($A106&gt;end_year_1,0,(IF($A106&gt;supporting_sheet!$D$11, VLOOKUP(supporting_sheet!$G$11,'waste_char_bulk_%_values'!$C$2:$AE$1093,6,FALSE), VLOOKUP($C106,'waste_char_bulk_%_values'!$C$2:$AE$1093,6,FALSE))*'DONNÉES '!$C145)),0)</f>
        <v>0</v>
      </c>
      <c r="I106" s="20">
        <f>IFERROR(IF($A106&gt;end_year_1,0,(IF($A106&gt;supporting_sheet!$D$11, VLOOKUP(supporting_sheet!$G$11,'waste_char_bulk_%_values'!$C$2:$AE$1093,7,FALSE), VLOOKUP($C106,'waste_char_bulk_%_values'!$C$2:$AE$1093,7,FALSE))*'DONNÉES '!$C145)),0)</f>
        <v>0</v>
      </c>
      <c r="J106" s="20">
        <f>IFERROR(IF($A106&gt;end_year_1,0,(IF($A106&gt;supporting_sheet!$D$11, VLOOKUP(supporting_sheet!$G$11,'waste_char_bulk_%_values'!$C$2:$AE$1093,8,FALSE), VLOOKUP($C106,'waste_char_bulk_%_values'!$C$2:$AE$1093,8,FALSE))*'DONNÉES '!$C145)),0)</f>
        <v>0</v>
      </c>
      <c r="K106" s="20">
        <f>IFERROR(IF($A106&gt;end_year_1,0,(IF($A106&gt;supporting_sheet!$D$11, VLOOKUP(supporting_sheet!$G$11,'waste_char_bulk_%_values'!$C$2:$AE$1093,9,FALSE), VLOOKUP($C106,'waste_char_bulk_%_values'!$C$2:$AE$1093,9,FALSE))*'DONNÉES '!$C145)),0)</f>
        <v>0</v>
      </c>
      <c r="L106" s="20">
        <f>IFERROR(IF($A106&gt;end_year_1,0,(IF($A106&gt;supporting_sheet!$D$11, VLOOKUP(supporting_sheet!$G$11,'waste_char_bulk_%_values'!$C$2:$AE$1093,10,FALSE), VLOOKUP($C106,'waste_char_bulk_%_values'!$C$2:$AE$1093,10,FALSE))*'DONNÉES '!$C145)),0)</f>
        <v>0</v>
      </c>
      <c r="M106" s="20">
        <f>IFERROR(IF($A106&gt;end_year_1,0,(IF($A106&gt;supporting_sheet!$D$11, VLOOKUP(supporting_sheet!$G$11,'waste_char_bulk_%_values'!$C$2:$AE$1093,11,FALSE), VLOOKUP($C106,'waste_char_bulk_%_values'!$C$2:$AE$1093,11,FALSE))*'DONNÉES '!$C145)),0)</f>
        <v>0</v>
      </c>
      <c r="N106" s="20">
        <f>IFERROR(IF($A106&gt;end_year_1,0,(IF($A106&gt;supporting_sheet!$D$11, VLOOKUP(supporting_sheet!$G$11,'waste_char_bulk_%_values'!$C$2:$AE$1093,12,FALSE), VLOOKUP($C106,'waste_char_bulk_%_values'!$C$2:$AE$1093,12,FALSE))*'DONNÉES '!$C145)),0)</f>
        <v>0</v>
      </c>
      <c r="O106" s="20">
        <f>IFERROR(IF($A106&gt;end_year_1,0,(IF($A106&gt;supporting_sheet!$D$11, VLOOKUP(supporting_sheet!$G$11,'waste_char_bulk_%_values'!$C$2:$AE$1093,13,FALSE), VLOOKUP($C106,'waste_char_bulk_%_values'!$C$2:$AE$1093,13,FALSE))*'DONNÉES '!$C145)),0)</f>
        <v>0</v>
      </c>
      <c r="P106" s="20">
        <f>IFERROR(IF($A106&gt;end_year_1,0,(IF($A106&gt;supporting_sheet!$D$11, VLOOKUP(supporting_sheet!$G$11,'waste_char_bulk_%_values'!$C$2:$AE$1093,14,FALSE), VLOOKUP($C106,'waste_char_bulk_%_values'!$C$2:$AE$1093,14,FALSE))*'DONNÉES '!$C145)),0)</f>
        <v>0</v>
      </c>
      <c r="Q106" s="20">
        <f>IFERROR(IF($A106&gt;end_year_1,0,(IF($A106&gt;supporting_sheet!$D$11, VLOOKUP(supporting_sheet!$G$11,'waste_char_bulk_%_values'!$C$2:$AG$1093,31,FALSE), VLOOKUP($C106,'waste_char_bulk_%_values'!$C$2:$AG$1093,31,FALSE))*'DONNÉES '!$C145)),0)</f>
        <v>0</v>
      </c>
      <c r="R106" s="37">
        <f t="shared" si="8"/>
        <v>0</v>
      </c>
    </row>
    <row r="107" spans="1:18" x14ac:dyDescent="0.25">
      <c r="A107" s="1">
        <f>'DONNÉES '!B146</f>
        <v>105</v>
      </c>
      <c r="B107" s="1" t="str">
        <f t="shared" si="7"/>
        <v>AB</v>
      </c>
      <c r="C107" s="1" t="str">
        <f t="shared" si="5"/>
        <v>105ABDefault</v>
      </c>
      <c r="D107" s="20">
        <f>IFERROR(IF($A107&gt;end_year_1,0,(IF($A107&gt;supporting_sheet!$D$11, VLOOKUP(supporting_sheet!$G$11,'waste_char_bulk_%_values'!$C$2:$AE$1093,2,FALSE), VLOOKUP($C107,'waste_char_bulk_%_values'!$C$2:$AE$1093,2,FALSE))*'DONNÉES '!$C146)),0)</f>
        <v>0</v>
      </c>
      <c r="E107" s="20">
        <f>IFERROR(IF($A107&gt;end_year_1,0,(IF($A107&gt;supporting_sheet!$D$11, VLOOKUP(supporting_sheet!$G$11,'waste_char_bulk_%_values'!$C$2:$AE$1093,3,FALSE), VLOOKUP($C107,'waste_char_bulk_%_values'!$C$2:$AE$1093,3,FALSE))*'DONNÉES '!$C146)),0)</f>
        <v>0</v>
      </c>
      <c r="F107" s="20">
        <f>IFERROR(IF($A107&gt;end_year_1,0,(IF($A107&gt;supporting_sheet!$D$11, VLOOKUP(supporting_sheet!$G$11,'waste_char_bulk_%_values'!$C$2:$AE$1093,4,FALSE), VLOOKUP($C107,'waste_char_bulk_%_values'!$C$2:$AE$1093,4,FALSE))*'DONNÉES '!$C146)),0)</f>
        <v>0</v>
      </c>
      <c r="G107" s="20">
        <f>IFERROR(IF($A107&gt;end_year_1,0,(IF($A107&gt;supporting_sheet!$D$11, VLOOKUP(supporting_sheet!$G$11,'waste_char_bulk_%_values'!$C$2:$AE$1093,5,FALSE), VLOOKUP($C107,'waste_char_bulk_%_values'!$C$2:$AE$1093,5,FALSE))*'DONNÉES '!$C146)),0)</f>
        <v>0</v>
      </c>
      <c r="H107" s="20">
        <f>IFERROR(IF($A107&gt;end_year_1,0,(IF($A107&gt;supporting_sheet!$D$11, VLOOKUP(supporting_sheet!$G$11,'waste_char_bulk_%_values'!$C$2:$AE$1093,6,FALSE), VLOOKUP($C107,'waste_char_bulk_%_values'!$C$2:$AE$1093,6,FALSE))*'DONNÉES '!$C146)),0)</f>
        <v>0</v>
      </c>
      <c r="I107" s="20">
        <f>IFERROR(IF($A107&gt;end_year_1,0,(IF($A107&gt;supporting_sheet!$D$11, VLOOKUP(supporting_sheet!$G$11,'waste_char_bulk_%_values'!$C$2:$AE$1093,7,FALSE), VLOOKUP($C107,'waste_char_bulk_%_values'!$C$2:$AE$1093,7,FALSE))*'DONNÉES '!$C146)),0)</f>
        <v>0</v>
      </c>
      <c r="J107" s="20">
        <f>IFERROR(IF($A107&gt;end_year_1,0,(IF($A107&gt;supporting_sheet!$D$11, VLOOKUP(supporting_sheet!$G$11,'waste_char_bulk_%_values'!$C$2:$AE$1093,8,FALSE), VLOOKUP($C107,'waste_char_bulk_%_values'!$C$2:$AE$1093,8,FALSE))*'DONNÉES '!$C146)),0)</f>
        <v>0</v>
      </c>
      <c r="K107" s="20">
        <f>IFERROR(IF($A107&gt;end_year_1,0,(IF($A107&gt;supporting_sheet!$D$11, VLOOKUP(supporting_sheet!$G$11,'waste_char_bulk_%_values'!$C$2:$AE$1093,9,FALSE), VLOOKUP($C107,'waste_char_bulk_%_values'!$C$2:$AE$1093,9,FALSE))*'DONNÉES '!$C146)),0)</f>
        <v>0</v>
      </c>
      <c r="L107" s="20">
        <f>IFERROR(IF($A107&gt;end_year_1,0,(IF($A107&gt;supporting_sheet!$D$11, VLOOKUP(supporting_sheet!$G$11,'waste_char_bulk_%_values'!$C$2:$AE$1093,10,FALSE), VLOOKUP($C107,'waste_char_bulk_%_values'!$C$2:$AE$1093,10,FALSE))*'DONNÉES '!$C146)),0)</f>
        <v>0</v>
      </c>
      <c r="M107" s="20">
        <f>IFERROR(IF($A107&gt;end_year_1,0,(IF($A107&gt;supporting_sheet!$D$11, VLOOKUP(supporting_sheet!$G$11,'waste_char_bulk_%_values'!$C$2:$AE$1093,11,FALSE), VLOOKUP($C107,'waste_char_bulk_%_values'!$C$2:$AE$1093,11,FALSE))*'DONNÉES '!$C146)),0)</f>
        <v>0</v>
      </c>
      <c r="N107" s="20">
        <f>IFERROR(IF($A107&gt;end_year_1,0,(IF($A107&gt;supporting_sheet!$D$11, VLOOKUP(supporting_sheet!$G$11,'waste_char_bulk_%_values'!$C$2:$AE$1093,12,FALSE), VLOOKUP($C107,'waste_char_bulk_%_values'!$C$2:$AE$1093,12,FALSE))*'DONNÉES '!$C146)),0)</f>
        <v>0</v>
      </c>
      <c r="O107" s="20">
        <f>IFERROR(IF($A107&gt;end_year_1,0,(IF($A107&gt;supporting_sheet!$D$11, VLOOKUP(supporting_sheet!$G$11,'waste_char_bulk_%_values'!$C$2:$AE$1093,13,FALSE), VLOOKUP($C107,'waste_char_bulk_%_values'!$C$2:$AE$1093,13,FALSE))*'DONNÉES '!$C146)),0)</f>
        <v>0</v>
      </c>
      <c r="P107" s="20">
        <f>IFERROR(IF($A107&gt;end_year_1,0,(IF($A107&gt;supporting_sheet!$D$11, VLOOKUP(supporting_sheet!$G$11,'waste_char_bulk_%_values'!$C$2:$AE$1093,14,FALSE), VLOOKUP($C107,'waste_char_bulk_%_values'!$C$2:$AE$1093,14,FALSE))*'DONNÉES '!$C146)),0)</f>
        <v>0</v>
      </c>
      <c r="Q107" s="20">
        <f>IFERROR(IF($A107&gt;end_year_1,0,(IF($A107&gt;supporting_sheet!$D$11, VLOOKUP(supporting_sheet!$G$11,'waste_char_bulk_%_values'!$C$2:$AG$1093,31,FALSE), VLOOKUP($C107,'waste_char_bulk_%_values'!$C$2:$AG$1093,31,FALSE))*'DONNÉES '!$C146)),0)</f>
        <v>0</v>
      </c>
      <c r="R107" s="37">
        <f t="shared" si="8"/>
        <v>0</v>
      </c>
    </row>
    <row r="108" spans="1:18" x14ac:dyDescent="0.25">
      <c r="A108" s="1">
        <f>'DONNÉES '!B147</f>
        <v>106</v>
      </c>
      <c r="B108" s="1" t="str">
        <f t="shared" si="7"/>
        <v>AB</v>
      </c>
      <c r="C108" s="1" t="str">
        <f t="shared" si="5"/>
        <v>106ABDefault</v>
      </c>
      <c r="D108" s="20">
        <f>IFERROR(IF($A108&gt;end_year_1,0,(IF($A108&gt;supporting_sheet!$D$11, VLOOKUP(supporting_sheet!$G$11,'waste_char_bulk_%_values'!$C$2:$AE$1093,2,FALSE), VLOOKUP($C108,'waste_char_bulk_%_values'!$C$2:$AE$1093,2,FALSE))*'DONNÉES '!$C147)),0)</f>
        <v>0</v>
      </c>
      <c r="E108" s="20">
        <f>IFERROR(IF($A108&gt;end_year_1,0,(IF($A108&gt;supporting_sheet!$D$11, VLOOKUP(supporting_sheet!$G$11,'waste_char_bulk_%_values'!$C$2:$AE$1093,3,FALSE), VLOOKUP($C108,'waste_char_bulk_%_values'!$C$2:$AE$1093,3,FALSE))*'DONNÉES '!$C147)),0)</f>
        <v>0</v>
      </c>
      <c r="F108" s="20">
        <f>IFERROR(IF($A108&gt;end_year_1,0,(IF($A108&gt;supporting_sheet!$D$11, VLOOKUP(supporting_sheet!$G$11,'waste_char_bulk_%_values'!$C$2:$AE$1093,4,FALSE), VLOOKUP($C108,'waste_char_bulk_%_values'!$C$2:$AE$1093,4,FALSE))*'DONNÉES '!$C147)),0)</f>
        <v>0</v>
      </c>
      <c r="G108" s="20">
        <f>IFERROR(IF($A108&gt;end_year_1,0,(IF($A108&gt;supporting_sheet!$D$11, VLOOKUP(supporting_sheet!$G$11,'waste_char_bulk_%_values'!$C$2:$AE$1093,5,FALSE), VLOOKUP($C108,'waste_char_bulk_%_values'!$C$2:$AE$1093,5,FALSE))*'DONNÉES '!$C147)),0)</f>
        <v>0</v>
      </c>
      <c r="H108" s="20">
        <f>IFERROR(IF($A108&gt;end_year_1,0,(IF($A108&gt;supporting_sheet!$D$11, VLOOKUP(supporting_sheet!$G$11,'waste_char_bulk_%_values'!$C$2:$AE$1093,6,FALSE), VLOOKUP($C108,'waste_char_bulk_%_values'!$C$2:$AE$1093,6,FALSE))*'DONNÉES '!$C147)),0)</f>
        <v>0</v>
      </c>
      <c r="I108" s="20">
        <f>IFERROR(IF($A108&gt;end_year_1,0,(IF($A108&gt;supporting_sheet!$D$11, VLOOKUP(supporting_sheet!$G$11,'waste_char_bulk_%_values'!$C$2:$AE$1093,7,FALSE), VLOOKUP($C108,'waste_char_bulk_%_values'!$C$2:$AE$1093,7,FALSE))*'DONNÉES '!$C147)),0)</f>
        <v>0</v>
      </c>
      <c r="J108" s="20">
        <f>IFERROR(IF($A108&gt;end_year_1,0,(IF($A108&gt;supporting_sheet!$D$11, VLOOKUP(supporting_sheet!$G$11,'waste_char_bulk_%_values'!$C$2:$AE$1093,8,FALSE), VLOOKUP($C108,'waste_char_bulk_%_values'!$C$2:$AE$1093,8,FALSE))*'DONNÉES '!$C147)),0)</f>
        <v>0</v>
      </c>
      <c r="K108" s="20">
        <f>IFERROR(IF($A108&gt;end_year_1,0,(IF($A108&gt;supporting_sheet!$D$11, VLOOKUP(supporting_sheet!$G$11,'waste_char_bulk_%_values'!$C$2:$AE$1093,9,FALSE), VLOOKUP($C108,'waste_char_bulk_%_values'!$C$2:$AE$1093,9,FALSE))*'DONNÉES '!$C147)),0)</f>
        <v>0</v>
      </c>
      <c r="L108" s="20">
        <f>IFERROR(IF($A108&gt;end_year_1,0,(IF($A108&gt;supporting_sheet!$D$11, VLOOKUP(supporting_sheet!$G$11,'waste_char_bulk_%_values'!$C$2:$AE$1093,10,FALSE), VLOOKUP($C108,'waste_char_bulk_%_values'!$C$2:$AE$1093,10,FALSE))*'DONNÉES '!$C147)),0)</f>
        <v>0</v>
      </c>
      <c r="M108" s="20">
        <f>IFERROR(IF($A108&gt;end_year_1,0,(IF($A108&gt;supporting_sheet!$D$11, VLOOKUP(supporting_sheet!$G$11,'waste_char_bulk_%_values'!$C$2:$AE$1093,11,FALSE), VLOOKUP($C108,'waste_char_bulk_%_values'!$C$2:$AE$1093,11,FALSE))*'DONNÉES '!$C147)),0)</f>
        <v>0</v>
      </c>
      <c r="N108" s="20">
        <f>IFERROR(IF($A108&gt;end_year_1,0,(IF($A108&gt;supporting_sheet!$D$11, VLOOKUP(supporting_sheet!$G$11,'waste_char_bulk_%_values'!$C$2:$AE$1093,12,FALSE), VLOOKUP($C108,'waste_char_bulk_%_values'!$C$2:$AE$1093,12,FALSE))*'DONNÉES '!$C147)),0)</f>
        <v>0</v>
      </c>
      <c r="O108" s="20">
        <f>IFERROR(IF($A108&gt;end_year_1,0,(IF($A108&gt;supporting_sheet!$D$11, VLOOKUP(supporting_sheet!$G$11,'waste_char_bulk_%_values'!$C$2:$AE$1093,13,FALSE), VLOOKUP($C108,'waste_char_bulk_%_values'!$C$2:$AE$1093,13,FALSE))*'DONNÉES '!$C147)),0)</f>
        <v>0</v>
      </c>
      <c r="P108" s="20">
        <f>IFERROR(IF($A108&gt;end_year_1,0,(IF($A108&gt;supporting_sheet!$D$11, VLOOKUP(supporting_sheet!$G$11,'waste_char_bulk_%_values'!$C$2:$AE$1093,14,FALSE), VLOOKUP($C108,'waste_char_bulk_%_values'!$C$2:$AE$1093,14,FALSE))*'DONNÉES '!$C147)),0)</f>
        <v>0</v>
      </c>
      <c r="Q108" s="20">
        <f>IFERROR(IF($A108&gt;end_year_1,0,(IF($A108&gt;supporting_sheet!$D$11, VLOOKUP(supporting_sheet!$G$11,'waste_char_bulk_%_values'!$C$2:$AG$1093,31,FALSE), VLOOKUP($C108,'waste_char_bulk_%_values'!$C$2:$AG$1093,31,FALSE))*'DONNÉES '!$C147)),0)</f>
        <v>0</v>
      </c>
      <c r="R108" s="37">
        <f t="shared" si="8"/>
        <v>0</v>
      </c>
    </row>
    <row r="109" spans="1:18" x14ac:dyDescent="0.25">
      <c r="A109" s="1">
        <f>'DONNÉES '!B148</f>
        <v>107</v>
      </c>
      <c r="B109" s="1" t="str">
        <f t="shared" si="7"/>
        <v>AB</v>
      </c>
      <c r="C109" s="1" t="str">
        <f t="shared" si="5"/>
        <v>107ABDefault</v>
      </c>
      <c r="D109" s="20">
        <f>IFERROR(IF($A109&gt;end_year_1,0,(IF($A109&gt;supporting_sheet!$D$11, VLOOKUP(supporting_sheet!$G$11,'waste_char_bulk_%_values'!$C$2:$AE$1093,2,FALSE), VLOOKUP($C109,'waste_char_bulk_%_values'!$C$2:$AE$1093,2,FALSE))*'DONNÉES '!$C148)),0)</f>
        <v>0</v>
      </c>
      <c r="E109" s="20">
        <f>IFERROR(IF($A109&gt;end_year_1,0,(IF($A109&gt;supporting_sheet!$D$11, VLOOKUP(supporting_sheet!$G$11,'waste_char_bulk_%_values'!$C$2:$AE$1093,3,FALSE), VLOOKUP($C109,'waste_char_bulk_%_values'!$C$2:$AE$1093,3,FALSE))*'DONNÉES '!$C148)),0)</f>
        <v>0</v>
      </c>
      <c r="F109" s="20">
        <f>IFERROR(IF($A109&gt;end_year_1,0,(IF($A109&gt;supporting_sheet!$D$11, VLOOKUP(supporting_sheet!$G$11,'waste_char_bulk_%_values'!$C$2:$AE$1093,4,FALSE), VLOOKUP($C109,'waste_char_bulk_%_values'!$C$2:$AE$1093,4,FALSE))*'DONNÉES '!$C148)),0)</f>
        <v>0</v>
      </c>
      <c r="G109" s="20">
        <f>IFERROR(IF($A109&gt;end_year_1,0,(IF($A109&gt;supporting_sheet!$D$11, VLOOKUP(supporting_sheet!$G$11,'waste_char_bulk_%_values'!$C$2:$AE$1093,5,FALSE), VLOOKUP($C109,'waste_char_bulk_%_values'!$C$2:$AE$1093,5,FALSE))*'DONNÉES '!$C148)),0)</f>
        <v>0</v>
      </c>
      <c r="H109" s="20">
        <f>IFERROR(IF($A109&gt;end_year_1,0,(IF($A109&gt;supporting_sheet!$D$11, VLOOKUP(supporting_sheet!$G$11,'waste_char_bulk_%_values'!$C$2:$AE$1093,6,FALSE), VLOOKUP($C109,'waste_char_bulk_%_values'!$C$2:$AE$1093,6,FALSE))*'DONNÉES '!$C148)),0)</f>
        <v>0</v>
      </c>
      <c r="I109" s="20">
        <f>IFERROR(IF($A109&gt;end_year_1,0,(IF($A109&gt;supporting_sheet!$D$11, VLOOKUP(supporting_sheet!$G$11,'waste_char_bulk_%_values'!$C$2:$AE$1093,7,FALSE), VLOOKUP($C109,'waste_char_bulk_%_values'!$C$2:$AE$1093,7,FALSE))*'DONNÉES '!$C148)),0)</f>
        <v>0</v>
      </c>
      <c r="J109" s="20">
        <f>IFERROR(IF($A109&gt;end_year_1,0,(IF($A109&gt;supporting_sheet!$D$11, VLOOKUP(supporting_sheet!$G$11,'waste_char_bulk_%_values'!$C$2:$AE$1093,8,FALSE), VLOOKUP($C109,'waste_char_bulk_%_values'!$C$2:$AE$1093,8,FALSE))*'DONNÉES '!$C148)),0)</f>
        <v>0</v>
      </c>
      <c r="K109" s="20">
        <f>IFERROR(IF($A109&gt;end_year_1,0,(IF($A109&gt;supporting_sheet!$D$11, VLOOKUP(supporting_sheet!$G$11,'waste_char_bulk_%_values'!$C$2:$AE$1093,9,FALSE), VLOOKUP($C109,'waste_char_bulk_%_values'!$C$2:$AE$1093,9,FALSE))*'DONNÉES '!$C148)),0)</f>
        <v>0</v>
      </c>
      <c r="L109" s="20">
        <f>IFERROR(IF($A109&gt;end_year_1,0,(IF($A109&gt;supporting_sheet!$D$11, VLOOKUP(supporting_sheet!$G$11,'waste_char_bulk_%_values'!$C$2:$AE$1093,10,FALSE), VLOOKUP($C109,'waste_char_bulk_%_values'!$C$2:$AE$1093,10,FALSE))*'DONNÉES '!$C148)),0)</f>
        <v>0</v>
      </c>
      <c r="M109" s="20">
        <f>IFERROR(IF($A109&gt;end_year_1,0,(IF($A109&gt;supporting_sheet!$D$11, VLOOKUP(supporting_sheet!$G$11,'waste_char_bulk_%_values'!$C$2:$AE$1093,11,FALSE), VLOOKUP($C109,'waste_char_bulk_%_values'!$C$2:$AE$1093,11,FALSE))*'DONNÉES '!$C148)),0)</f>
        <v>0</v>
      </c>
      <c r="N109" s="20">
        <f>IFERROR(IF($A109&gt;end_year_1,0,(IF($A109&gt;supporting_sheet!$D$11, VLOOKUP(supporting_sheet!$G$11,'waste_char_bulk_%_values'!$C$2:$AE$1093,12,FALSE), VLOOKUP($C109,'waste_char_bulk_%_values'!$C$2:$AE$1093,12,FALSE))*'DONNÉES '!$C148)),0)</f>
        <v>0</v>
      </c>
      <c r="O109" s="20">
        <f>IFERROR(IF($A109&gt;end_year_1,0,(IF($A109&gt;supporting_sheet!$D$11, VLOOKUP(supporting_sheet!$G$11,'waste_char_bulk_%_values'!$C$2:$AE$1093,13,FALSE), VLOOKUP($C109,'waste_char_bulk_%_values'!$C$2:$AE$1093,13,FALSE))*'DONNÉES '!$C148)),0)</f>
        <v>0</v>
      </c>
      <c r="P109" s="20">
        <f>IFERROR(IF($A109&gt;end_year_1,0,(IF($A109&gt;supporting_sheet!$D$11, VLOOKUP(supporting_sheet!$G$11,'waste_char_bulk_%_values'!$C$2:$AE$1093,14,FALSE), VLOOKUP($C109,'waste_char_bulk_%_values'!$C$2:$AE$1093,14,FALSE))*'DONNÉES '!$C148)),0)</f>
        <v>0</v>
      </c>
      <c r="Q109" s="20">
        <f>IFERROR(IF($A109&gt;end_year_1,0,(IF($A109&gt;supporting_sheet!$D$11, VLOOKUP(supporting_sheet!$G$11,'waste_char_bulk_%_values'!$C$2:$AG$1093,31,FALSE), VLOOKUP($C109,'waste_char_bulk_%_values'!$C$2:$AG$1093,31,FALSE))*'DONNÉES '!$C148)),0)</f>
        <v>0</v>
      </c>
      <c r="R109" s="37">
        <f t="shared" si="8"/>
        <v>0</v>
      </c>
    </row>
    <row r="110" spans="1:18" x14ac:dyDescent="0.25">
      <c r="A110" s="1">
        <f>'DONNÉES '!B149</f>
        <v>108</v>
      </c>
      <c r="B110" s="1" t="str">
        <f t="shared" si="7"/>
        <v>AB</v>
      </c>
      <c r="C110" s="1" t="str">
        <f t="shared" si="5"/>
        <v>108ABDefault</v>
      </c>
      <c r="D110" s="20">
        <f>IFERROR(IF($A110&gt;end_year_1,0,(IF($A110&gt;supporting_sheet!$D$11, VLOOKUP(supporting_sheet!$G$11,'waste_char_bulk_%_values'!$C$2:$AE$1093,2,FALSE), VLOOKUP($C110,'waste_char_bulk_%_values'!$C$2:$AE$1093,2,FALSE))*'DONNÉES '!$C149)),0)</f>
        <v>0</v>
      </c>
      <c r="E110" s="20">
        <f>IFERROR(IF($A110&gt;end_year_1,0,(IF($A110&gt;supporting_sheet!$D$11, VLOOKUP(supporting_sheet!$G$11,'waste_char_bulk_%_values'!$C$2:$AE$1093,3,FALSE), VLOOKUP($C110,'waste_char_bulk_%_values'!$C$2:$AE$1093,3,FALSE))*'DONNÉES '!$C149)),0)</f>
        <v>0</v>
      </c>
      <c r="F110" s="20">
        <f>IFERROR(IF($A110&gt;end_year_1,0,(IF($A110&gt;supporting_sheet!$D$11, VLOOKUP(supporting_sheet!$G$11,'waste_char_bulk_%_values'!$C$2:$AE$1093,4,FALSE), VLOOKUP($C110,'waste_char_bulk_%_values'!$C$2:$AE$1093,4,FALSE))*'DONNÉES '!$C149)),0)</f>
        <v>0</v>
      </c>
      <c r="G110" s="20">
        <f>IFERROR(IF($A110&gt;end_year_1,0,(IF($A110&gt;supporting_sheet!$D$11, VLOOKUP(supporting_sheet!$G$11,'waste_char_bulk_%_values'!$C$2:$AE$1093,5,FALSE), VLOOKUP($C110,'waste_char_bulk_%_values'!$C$2:$AE$1093,5,FALSE))*'DONNÉES '!$C149)),0)</f>
        <v>0</v>
      </c>
      <c r="H110" s="20">
        <f>IFERROR(IF($A110&gt;end_year_1,0,(IF($A110&gt;supporting_sheet!$D$11, VLOOKUP(supporting_sheet!$G$11,'waste_char_bulk_%_values'!$C$2:$AE$1093,6,FALSE), VLOOKUP($C110,'waste_char_bulk_%_values'!$C$2:$AE$1093,6,FALSE))*'DONNÉES '!$C149)),0)</f>
        <v>0</v>
      </c>
      <c r="I110" s="20">
        <f>IFERROR(IF($A110&gt;end_year_1,0,(IF($A110&gt;supporting_sheet!$D$11, VLOOKUP(supporting_sheet!$G$11,'waste_char_bulk_%_values'!$C$2:$AE$1093,7,FALSE), VLOOKUP($C110,'waste_char_bulk_%_values'!$C$2:$AE$1093,7,FALSE))*'DONNÉES '!$C149)),0)</f>
        <v>0</v>
      </c>
      <c r="J110" s="20">
        <f>IFERROR(IF($A110&gt;end_year_1,0,(IF($A110&gt;supporting_sheet!$D$11, VLOOKUP(supporting_sheet!$G$11,'waste_char_bulk_%_values'!$C$2:$AE$1093,8,FALSE), VLOOKUP($C110,'waste_char_bulk_%_values'!$C$2:$AE$1093,8,FALSE))*'DONNÉES '!$C149)),0)</f>
        <v>0</v>
      </c>
      <c r="K110" s="20">
        <f>IFERROR(IF($A110&gt;end_year_1,0,(IF($A110&gt;supporting_sheet!$D$11, VLOOKUP(supporting_sheet!$G$11,'waste_char_bulk_%_values'!$C$2:$AE$1093,9,FALSE), VLOOKUP($C110,'waste_char_bulk_%_values'!$C$2:$AE$1093,9,FALSE))*'DONNÉES '!$C149)),0)</f>
        <v>0</v>
      </c>
      <c r="L110" s="20">
        <f>IFERROR(IF($A110&gt;end_year_1,0,(IF($A110&gt;supporting_sheet!$D$11, VLOOKUP(supporting_sheet!$G$11,'waste_char_bulk_%_values'!$C$2:$AE$1093,10,FALSE), VLOOKUP($C110,'waste_char_bulk_%_values'!$C$2:$AE$1093,10,FALSE))*'DONNÉES '!$C149)),0)</f>
        <v>0</v>
      </c>
      <c r="M110" s="20">
        <f>IFERROR(IF($A110&gt;end_year_1,0,(IF($A110&gt;supporting_sheet!$D$11, VLOOKUP(supporting_sheet!$G$11,'waste_char_bulk_%_values'!$C$2:$AE$1093,11,FALSE), VLOOKUP($C110,'waste_char_bulk_%_values'!$C$2:$AE$1093,11,FALSE))*'DONNÉES '!$C149)),0)</f>
        <v>0</v>
      </c>
      <c r="N110" s="20">
        <f>IFERROR(IF($A110&gt;end_year_1,0,(IF($A110&gt;supporting_sheet!$D$11, VLOOKUP(supporting_sheet!$G$11,'waste_char_bulk_%_values'!$C$2:$AE$1093,12,FALSE), VLOOKUP($C110,'waste_char_bulk_%_values'!$C$2:$AE$1093,12,FALSE))*'DONNÉES '!$C149)),0)</f>
        <v>0</v>
      </c>
      <c r="O110" s="20">
        <f>IFERROR(IF($A110&gt;end_year_1,0,(IF($A110&gt;supporting_sheet!$D$11, VLOOKUP(supporting_sheet!$G$11,'waste_char_bulk_%_values'!$C$2:$AE$1093,13,FALSE), VLOOKUP($C110,'waste_char_bulk_%_values'!$C$2:$AE$1093,13,FALSE))*'DONNÉES '!$C149)),0)</f>
        <v>0</v>
      </c>
      <c r="P110" s="20">
        <f>IFERROR(IF($A110&gt;end_year_1,0,(IF($A110&gt;supporting_sheet!$D$11, VLOOKUP(supporting_sheet!$G$11,'waste_char_bulk_%_values'!$C$2:$AE$1093,14,FALSE), VLOOKUP($C110,'waste_char_bulk_%_values'!$C$2:$AE$1093,14,FALSE))*'DONNÉES '!$C149)),0)</f>
        <v>0</v>
      </c>
      <c r="Q110" s="20">
        <f>IFERROR(IF($A110&gt;end_year_1,0,(IF($A110&gt;supporting_sheet!$D$11, VLOOKUP(supporting_sheet!$G$11,'waste_char_bulk_%_values'!$C$2:$AG$1093,31,FALSE), VLOOKUP($C110,'waste_char_bulk_%_values'!$C$2:$AG$1093,31,FALSE))*'DONNÉES '!$C149)),0)</f>
        <v>0</v>
      </c>
      <c r="R110" s="37">
        <f t="shared" si="8"/>
        <v>0</v>
      </c>
    </row>
    <row r="111" spans="1:18" x14ac:dyDescent="0.25">
      <c r="A111" s="1">
        <f>'DONNÉES '!B150</f>
        <v>109</v>
      </c>
      <c r="B111" s="1" t="str">
        <f t="shared" si="7"/>
        <v>AB</v>
      </c>
      <c r="C111" s="1" t="str">
        <f t="shared" si="5"/>
        <v>109ABDefault</v>
      </c>
      <c r="D111" s="20">
        <f>IFERROR(IF($A111&gt;end_year_1,0,(IF($A111&gt;supporting_sheet!$D$11, VLOOKUP(supporting_sheet!$G$11,'waste_char_bulk_%_values'!$C$2:$AE$1093,2,FALSE), VLOOKUP($C111,'waste_char_bulk_%_values'!$C$2:$AE$1093,2,FALSE))*'DONNÉES '!$C150)),0)</f>
        <v>0</v>
      </c>
      <c r="E111" s="20">
        <f>IFERROR(IF($A111&gt;end_year_1,0,(IF($A111&gt;supporting_sheet!$D$11, VLOOKUP(supporting_sheet!$G$11,'waste_char_bulk_%_values'!$C$2:$AE$1093,3,FALSE), VLOOKUP($C111,'waste_char_bulk_%_values'!$C$2:$AE$1093,3,FALSE))*'DONNÉES '!$C150)),0)</f>
        <v>0</v>
      </c>
      <c r="F111" s="20">
        <f>IFERROR(IF($A111&gt;end_year_1,0,(IF($A111&gt;supporting_sheet!$D$11, VLOOKUP(supporting_sheet!$G$11,'waste_char_bulk_%_values'!$C$2:$AE$1093,4,FALSE), VLOOKUP($C111,'waste_char_bulk_%_values'!$C$2:$AE$1093,4,FALSE))*'DONNÉES '!$C150)),0)</f>
        <v>0</v>
      </c>
      <c r="G111" s="20">
        <f>IFERROR(IF($A111&gt;end_year_1,0,(IF($A111&gt;supporting_sheet!$D$11, VLOOKUP(supporting_sheet!$G$11,'waste_char_bulk_%_values'!$C$2:$AE$1093,5,FALSE), VLOOKUP($C111,'waste_char_bulk_%_values'!$C$2:$AE$1093,5,FALSE))*'DONNÉES '!$C150)),0)</f>
        <v>0</v>
      </c>
      <c r="H111" s="20">
        <f>IFERROR(IF($A111&gt;end_year_1,0,(IF($A111&gt;supporting_sheet!$D$11, VLOOKUP(supporting_sheet!$G$11,'waste_char_bulk_%_values'!$C$2:$AE$1093,6,FALSE), VLOOKUP($C111,'waste_char_bulk_%_values'!$C$2:$AE$1093,6,FALSE))*'DONNÉES '!$C150)),0)</f>
        <v>0</v>
      </c>
      <c r="I111" s="20">
        <f>IFERROR(IF($A111&gt;end_year_1,0,(IF($A111&gt;supporting_sheet!$D$11, VLOOKUP(supporting_sheet!$G$11,'waste_char_bulk_%_values'!$C$2:$AE$1093,7,FALSE), VLOOKUP($C111,'waste_char_bulk_%_values'!$C$2:$AE$1093,7,FALSE))*'DONNÉES '!$C150)),0)</f>
        <v>0</v>
      </c>
      <c r="J111" s="20">
        <f>IFERROR(IF($A111&gt;end_year_1,0,(IF($A111&gt;supporting_sheet!$D$11, VLOOKUP(supporting_sheet!$G$11,'waste_char_bulk_%_values'!$C$2:$AE$1093,8,FALSE), VLOOKUP($C111,'waste_char_bulk_%_values'!$C$2:$AE$1093,8,FALSE))*'DONNÉES '!$C150)),0)</f>
        <v>0</v>
      </c>
      <c r="K111" s="20">
        <f>IFERROR(IF($A111&gt;end_year_1,0,(IF($A111&gt;supporting_sheet!$D$11, VLOOKUP(supporting_sheet!$G$11,'waste_char_bulk_%_values'!$C$2:$AE$1093,9,FALSE), VLOOKUP($C111,'waste_char_bulk_%_values'!$C$2:$AE$1093,9,FALSE))*'DONNÉES '!$C150)),0)</f>
        <v>0</v>
      </c>
      <c r="L111" s="20">
        <f>IFERROR(IF($A111&gt;end_year_1,0,(IF($A111&gt;supporting_sheet!$D$11, VLOOKUP(supporting_sheet!$G$11,'waste_char_bulk_%_values'!$C$2:$AE$1093,10,FALSE), VLOOKUP($C111,'waste_char_bulk_%_values'!$C$2:$AE$1093,10,FALSE))*'DONNÉES '!$C150)),0)</f>
        <v>0</v>
      </c>
      <c r="M111" s="20">
        <f>IFERROR(IF($A111&gt;end_year_1,0,(IF($A111&gt;supporting_sheet!$D$11, VLOOKUP(supporting_sheet!$G$11,'waste_char_bulk_%_values'!$C$2:$AE$1093,11,FALSE), VLOOKUP($C111,'waste_char_bulk_%_values'!$C$2:$AE$1093,11,FALSE))*'DONNÉES '!$C150)),0)</f>
        <v>0</v>
      </c>
      <c r="N111" s="20">
        <f>IFERROR(IF($A111&gt;end_year_1,0,(IF($A111&gt;supporting_sheet!$D$11, VLOOKUP(supporting_sheet!$G$11,'waste_char_bulk_%_values'!$C$2:$AE$1093,12,FALSE), VLOOKUP($C111,'waste_char_bulk_%_values'!$C$2:$AE$1093,12,FALSE))*'DONNÉES '!$C150)),0)</f>
        <v>0</v>
      </c>
      <c r="O111" s="20">
        <f>IFERROR(IF($A111&gt;end_year_1,0,(IF($A111&gt;supporting_sheet!$D$11, VLOOKUP(supporting_sheet!$G$11,'waste_char_bulk_%_values'!$C$2:$AE$1093,13,FALSE), VLOOKUP($C111,'waste_char_bulk_%_values'!$C$2:$AE$1093,13,FALSE))*'DONNÉES '!$C150)),0)</f>
        <v>0</v>
      </c>
      <c r="P111" s="20">
        <f>IFERROR(IF($A111&gt;end_year_1,0,(IF($A111&gt;supporting_sheet!$D$11, VLOOKUP(supporting_sheet!$G$11,'waste_char_bulk_%_values'!$C$2:$AE$1093,14,FALSE), VLOOKUP($C111,'waste_char_bulk_%_values'!$C$2:$AE$1093,14,FALSE))*'DONNÉES '!$C150)),0)</f>
        <v>0</v>
      </c>
      <c r="Q111" s="20">
        <f>IFERROR(IF($A111&gt;end_year_1,0,(IF($A111&gt;supporting_sheet!$D$11, VLOOKUP(supporting_sheet!$G$11,'waste_char_bulk_%_values'!$C$2:$AG$1093,31,FALSE), VLOOKUP($C111,'waste_char_bulk_%_values'!$C$2:$AG$1093,31,FALSE))*'DONNÉES '!$C150)),0)</f>
        <v>0</v>
      </c>
      <c r="R111" s="37">
        <f t="shared" si="8"/>
        <v>0</v>
      </c>
    </row>
    <row r="112" spans="1:18" x14ac:dyDescent="0.25">
      <c r="A112" s="1">
        <f>'DONNÉES '!B151</f>
        <v>110</v>
      </c>
      <c r="B112" s="1" t="str">
        <f t="shared" si="7"/>
        <v>AB</v>
      </c>
      <c r="C112" s="1" t="str">
        <f t="shared" ref="C112:C130" si="9">CONCATENATE(A112,B112,default)</f>
        <v>110ABDefault</v>
      </c>
      <c r="D112" s="20">
        <f>IFERROR(IF($A112&gt;end_year_1,0,(IF($A112&gt;supporting_sheet!$D$11, VLOOKUP(supporting_sheet!$G$11,'waste_char_bulk_%_values'!$C$2:$AE$1093,2,FALSE), VLOOKUP($C112,'waste_char_bulk_%_values'!$C$2:$AE$1093,2,FALSE))*'DONNÉES '!$C151)),0)</f>
        <v>0</v>
      </c>
      <c r="E112" s="20">
        <f>IFERROR(IF($A112&gt;end_year_1,0,(IF($A112&gt;supporting_sheet!$D$11, VLOOKUP(supporting_sheet!$G$11,'waste_char_bulk_%_values'!$C$2:$AE$1093,3,FALSE), VLOOKUP($C112,'waste_char_bulk_%_values'!$C$2:$AE$1093,3,FALSE))*'DONNÉES '!$C151)),0)</f>
        <v>0</v>
      </c>
      <c r="F112" s="20">
        <f>IFERROR(IF($A112&gt;end_year_1,0,(IF($A112&gt;supporting_sheet!$D$11, VLOOKUP(supporting_sheet!$G$11,'waste_char_bulk_%_values'!$C$2:$AE$1093,4,FALSE), VLOOKUP($C112,'waste_char_bulk_%_values'!$C$2:$AE$1093,4,FALSE))*'DONNÉES '!$C151)),0)</f>
        <v>0</v>
      </c>
      <c r="G112" s="20">
        <f>IFERROR(IF($A112&gt;end_year_1,0,(IF($A112&gt;supporting_sheet!$D$11, VLOOKUP(supporting_sheet!$G$11,'waste_char_bulk_%_values'!$C$2:$AE$1093,5,FALSE), VLOOKUP($C112,'waste_char_bulk_%_values'!$C$2:$AE$1093,5,FALSE))*'DONNÉES '!$C151)),0)</f>
        <v>0</v>
      </c>
      <c r="H112" s="20">
        <f>IFERROR(IF($A112&gt;end_year_1,0,(IF($A112&gt;supporting_sheet!$D$11, VLOOKUP(supporting_sheet!$G$11,'waste_char_bulk_%_values'!$C$2:$AE$1093,6,FALSE), VLOOKUP($C112,'waste_char_bulk_%_values'!$C$2:$AE$1093,6,FALSE))*'DONNÉES '!$C151)),0)</f>
        <v>0</v>
      </c>
      <c r="I112" s="20">
        <f>IFERROR(IF($A112&gt;end_year_1,0,(IF($A112&gt;supporting_sheet!$D$11, VLOOKUP(supporting_sheet!$G$11,'waste_char_bulk_%_values'!$C$2:$AE$1093,7,FALSE), VLOOKUP($C112,'waste_char_bulk_%_values'!$C$2:$AE$1093,7,FALSE))*'DONNÉES '!$C151)),0)</f>
        <v>0</v>
      </c>
      <c r="J112" s="20">
        <f>IFERROR(IF($A112&gt;end_year_1,0,(IF($A112&gt;supporting_sheet!$D$11, VLOOKUP(supporting_sheet!$G$11,'waste_char_bulk_%_values'!$C$2:$AE$1093,8,FALSE), VLOOKUP($C112,'waste_char_bulk_%_values'!$C$2:$AE$1093,8,FALSE))*'DONNÉES '!$C151)),0)</f>
        <v>0</v>
      </c>
      <c r="K112" s="20">
        <f>IFERROR(IF($A112&gt;end_year_1,0,(IF($A112&gt;supporting_sheet!$D$11, VLOOKUP(supporting_sheet!$G$11,'waste_char_bulk_%_values'!$C$2:$AE$1093,9,FALSE), VLOOKUP($C112,'waste_char_bulk_%_values'!$C$2:$AE$1093,9,FALSE))*'DONNÉES '!$C151)),0)</f>
        <v>0</v>
      </c>
      <c r="L112" s="20">
        <f>IFERROR(IF($A112&gt;end_year_1,0,(IF($A112&gt;supporting_sheet!$D$11, VLOOKUP(supporting_sheet!$G$11,'waste_char_bulk_%_values'!$C$2:$AE$1093,10,FALSE), VLOOKUP($C112,'waste_char_bulk_%_values'!$C$2:$AE$1093,10,FALSE))*'DONNÉES '!$C151)),0)</f>
        <v>0</v>
      </c>
      <c r="M112" s="20">
        <f>IFERROR(IF($A112&gt;end_year_1,0,(IF($A112&gt;supporting_sheet!$D$11, VLOOKUP(supporting_sheet!$G$11,'waste_char_bulk_%_values'!$C$2:$AE$1093,11,FALSE), VLOOKUP($C112,'waste_char_bulk_%_values'!$C$2:$AE$1093,11,FALSE))*'DONNÉES '!$C151)),0)</f>
        <v>0</v>
      </c>
      <c r="N112" s="20">
        <f>IFERROR(IF($A112&gt;end_year_1,0,(IF($A112&gt;supporting_sheet!$D$11, VLOOKUP(supporting_sheet!$G$11,'waste_char_bulk_%_values'!$C$2:$AE$1093,12,FALSE), VLOOKUP($C112,'waste_char_bulk_%_values'!$C$2:$AE$1093,12,FALSE))*'DONNÉES '!$C151)),0)</f>
        <v>0</v>
      </c>
      <c r="O112" s="20">
        <f>IFERROR(IF($A112&gt;end_year_1,0,(IF($A112&gt;supporting_sheet!$D$11, VLOOKUP(supporting_sheet!$G$11,'waste_char_bulk_%_values'!$C$2:$AE$1093,13,FALSE), VLOOKUP($C112,'waste_char_bulk_%_values'!$C$2:$AE$1093,13,FALSE))*'DONNÉES '!$C151)),0)</f>
        <v>0</v>
      </c>
      <c r="P112" s="20">
        <f>IFERROR(IF($A112&gt;end_year_1,0,(IF($A112&gt;supporting_sheet!$D$11, VLOOKUP(supporting_sheet!$G$11,'waste_char_bulk_%_values'!$C$2:$AE$1093,14,FALSE), VLOOKUP($C112,'waste_char_bulk_%_values'!$C$2:$AE$1093,14,FALSE))*'DONNÉES '!$C151)),0)</f>
        <v>0</v>
      </c>
      <c r="Q112" s="20">
        <f>IFERROR(IF($A112&gt;end_year_1,0,(IF($A112&gt;supporting_sheet!$D$11, VLOOKUP(supporting_sheet!$G$11,'waste_char_bulk_%_values'!$C$2:$AG$1093,31,FALSE), VLOOKUP($C112,'waste_char_bulk_%_values'!$C$2:$AG$1093,31,FALSE))*'DONNÉES '!$C151)),0)</f>
        <v>0</v>
      </c>
      <c r="R112" s="37">
        <f t="shared" si="8"/>
        <v>0</v>
      </c>
    </row>
    <row r="113" spans="1:18" x14ac:dyDescent="0.25">
      <c r="A113" s="1">
        <f>'DONNÉES '!B152</f>
        <v>111</v>
      </c>
      <c r="B113" s="1" t="str">
        <f t="shared" si="7"/>
        <v>AB</v>
      </c>
      <c r="C113" s="1" t="str">
        <f t="shared" si="9"/>
        <v>111ABDefault</v>
      </c>
      <c r="D113" s="20">
        <f>IFERROR(IF($A113&gt;end_year_1,0,(IF($A113&gt;supporting_sheet!$D$11, VLOOKUP(supporting_sheet!$G$11,'waste_char_bulk_%_values'!$C$2:$AE$1093,2,FALSE), VLOOKUP($C113,'waste_char_bulk_%_values'!$C$2:$AE$1093,2,FALSE))*'DONNÉES '!$C152)),0)</f>
        <v>0</v>
      </c>
      <c r="E113" s="20">
        <f>IFERROR(IF($A113&gt;end_year_1,0,(IF($A113&gt;supporting_sheet!$D$11, VLOOKUP(supporting_sheet!$G$11,'waste_char_bulk_%_values'!$C$2:$AE$1093,3,FALSE), VLOOKUP($C113,'waste_char_bulk_%_values'!$C$2:$AE$1093,3,FALSE))*'DONNÉES '!$C152)),0)</f>
        <v>0</v>
      </c>
      <c r="F113" s="20">
        <f>IFERROR(IF($A113&gt;end_year_1,0,(IF($A113&gt;supporting_sheet!$D$11, VLOOKUP(supporting_sheet!$G$11,'waste_char_bulk_%_values'!$C$2:$AE$1093,4,FALSE), VLOOKUP($C113,'waste_char_bulk_%_values'!$C$2:$AE$1093,4,FALSE))*'DONNÉES '!$C152)),0)</f>
        <v>0</v>
      </c>
      <c r="G113" s="20">
        <f>IFERROR(IF($A113&gt;end_year_1,0,(IF($A113&gt;supporting_sheet!$D$11, VLOOKUP(supporting_sheet!$G$11,'waste_char_bulk_%_values'!$C$2:$AE$1093,5,FALSE), VLOOKUP($C113,'waste_char_bulk_%_values'!$C$2:$AE$1093,5,FALSE))*'DONNÉES '!$C152)),0)</f>
        <v>0</v>
      </c>
      <c r="H113" s="20">
        <f>IFERROR(IF($A113&gt;end_year_1,0,(IF($A113&gt;supporting_sheet!$D$11, VLOOKUP(supporting_sheet!$G$11,'waste_char_bulk_%_values'!$C$2:$AE$1093,6,FALSE), VLOOKUP($C113,'waste_char_bulk_%_values'!$C$2:$AE$1093,6,FALSE))*'DONNÉES '!$C152)),0)</f>
        <v>0</v>
      </c>
      <c r="I113" s="20">
        <f>IFERROR(IF($A113&gt;end_year_1,0,(IF($A113&gt;supporting_sheet!$D$11, VLOOKUP(supporting_sheet!$G$11,'waste_char_bulk_%_values'!$C$2:$AE$1093,7,FALSE), VLOOKUP($C113,'waste_char_bulk_%_values'!$C$2:$AE$1093,7,FALSE))*'DONNÉES '!$C152)),0)</f>
        <v>0</v>
      </c>
      <c r="J113" s="20">
        <f>IFERROR(IF($A113&gt;end_year_1,0,(IF($A113&gt;supporting_sheet!$D$11, VLOOKUP(supporting_sheet!$G$11,'waste_char_bulk_%_values'!$C$2:$AE$1093,8,FALSE), VLOOKUP($C113,'waste_char_bulk_%_values'!$C$2:$AE$1093,8,FALSE))*'DONNÉES '!$C152)),0)</f>
        <v>0</v>
      </c>
      <c r="K113" s="20">
        <f>IFERROR(IF($A113&gt;end_year_1,0,(IF($A113&gt;supporting_sheet!$D$11, VLOOKUP(supporting_sheet!$G$11,'waste_char_bulk_%_values'!$C$2:$AE$1093,9,FALSE), VLOOKUP($C113,'waste_char_bulk_%_values'!$C$2:$AE$1093,9,FALSE))*'DONNÉES '!$C152)),0)</f>
        <v>0</v>
      </c>
      <c r="L113" s="20">
        <f>IFERROR(IF($A113&gt;end_year_1,0,(IF($A113&gt;supporting_sheet!$D$11, VLOOKUP(supporting_sheet!$G$11,'waste_char_bulk_%_values'!$C$2:$AE$1093,10,FALSE), VLOOKUP($C113,'waste_char_bulk_%_values'!$C$2:$AE$1093,10,FALSE))*'DONNÉES '!$C152)),0)</f>
        <v>0</v>
      </c>
      <c r="M113" s="20">
        <f>IFERROR(IF($A113&gt;end_year_1,0,(IF($A113&gt;supporting_sheet!$D$11, VLOOKUP(supporting_sheet!$G$11,'waste_char_bulk_%_values'!$C$2:$AE$1093,11,FALSE), VLOOKUP($C113,'waste_char_bulk_%_values'!$C$2:$AE$1093,11,FALSE))*'DONNÉES '!$C152)),0)</f>
        <v>0</v>
      </c>
      <c r="N113" s="20">
        <f>IFERROR(IF($A113&gt;end_year_1,0,(IF($A113&gt;supporting_sheet!$D$11, VLOOKUP(supporting_sheet!$G$11,'waste_char_bulk_%_values'!$C$2:$AE$1093,12,FALSE), VLOOKUP($C113,'waste_char_bulk_%_values'!$C$2:$AE$1093,12,FALSE))*'DONNÉES '!$C152)),0)</f>
        <v>0</v>
      </c>
      <c r="O113" s="20">
        <f>IFERROR(IF($A113&gt;end_year_1,0,(IF($A113&gt;supporting_sheet!$D$11, VLOOKUP(supporting_sheet!$G$11,'waste_char_bulk_%_values'!$C$2:$AE$1093,13,FALSE), VLOOKUP($C113,'waste_char_bulk_%_values'!$C$2:$AE$1093,13,FALSE))*'DONNÉES '!$C152)),0)</f>
        <v>0</v>
      </c>
      <c r="P113" s="20">
        <f>IFERROR(IF($A113&gt;end_year_1,0,(IF($A113&gt;supporting_sheet!$D$11, VLOOKUP(supporting_sheet!$G$11,'waste_char_bulk_%_values'!$C$2:$AE$1093,14,FALSE), VLOOKUP($C113,'waste_char_bulk_%_values'!$C$2:$AE$1093,14,FALSE))*'DONNÉES '!$C152)),0)</f>
        <v>0</v>
      </c>
      <c r="Q113" s="20">
        <f>IFERROR(IF($A113&gt;end_year_1,0,(IF($A113&gt;supporting_sheet!$D$11, VLOOKUP(supporting_sheet!$G$11,'waste_char_bulk_%_values'!$C$2:$AG$1093,31,FALSE), VLOOKUP($C113,'waste_char_bulk_%_values'!$C$2:$AG$1093,31,FALSE))*'DONNÉES '!$C152)),0)</f>
        <v>0</v>
      </c>
      <c r="R113" s="37">
        <f t="shared" si="8"/>
        <v>0</v>
      </c>
    </row>
    <row r="114" spans="1:18" x14ac:dyDescent="0.25">
      <c r="A114" s="1">
        <f>'DONNÉES '!B153</f>
        <v>112</v>
      </c>
      <c r="B114" s="1" t="str">
        <f t="shared" si="7"/>
        <v>AB</v>
      </c>
      <c r="C114" s="1" t="str">
        <f t="shared" si="9"/>
        <v>112ABDefault</v>
      </c>
      <c r="D114" s="20">
        <f>IFERROR(IF($A114&gt;end_year_1,0,(IF($A114&gt;supporting_sheet!$D$11, VLOOKUP(supporting_sheet!$G$11,'waste_char_bulk_%_values'!$C$2:$AE$1093,2,FALSE), VLOOKUP($C114,'waste_char_bulk_%_values'!$C$2:$AE$1093,2,FALSE))*'DONNÉES '!$C153)),0)</f>
        <v>0</v>
      </c>
      <c r="E114" s="20">
        <f>IFERROR(IF($A114&gt;end_year_1,0,(IF($A114&gt;supporting_sheet!$D$11, VLOOKUP(supporting_sheet!$G$11,'waste_char_bulk_%_values'!$C$2:$AE$1093,3,FALSE), VLOOKUP($C114,'waste_char_bulk_%_values'!$C$2:$AE$1093,3,FALSE))*'DONNÉES '!$C153)),0)</f>
        <v>0</v>
      </c>
      <c r="F114" s="20">
        <f>IFERROR(IF($A114&gt;end_year_1,0,(IF($A114&gt;supporting_sheet!$D$11, VLOOKUP(supporting_sheet!$G$11,'waste_char_bulk_%_values'!$C$2:$AE$1093,4,FALSE), VLOOKUP($C114,'waste_char_bulk_%_values'!$C$2:$AE$1093,4,FALSE))*'DONNÉES '!$C153)),0)</f>
        <v>0</v>
      </c>
      <c r="G114" s="20">
        <f>IFERROR(IF($A114&gt;end_year_1,0,(IF($A114&gt;supporting_sheet!$D$11, VLOOKUP(supporting_sheet!$G$11,'waste_char_bulk_%_values'!$C$2:$AE$1093,5,FALSE), VLOOKUP($C114,'waste_char_bulk_%_values'!$C$2:$AE$1093,5,FALSE))*'DONNÉES '!$C153)),0)</f>
        <v>0</v>
      </c>
      <c r="H114" s="20">
        <f>IFERROR(IF($A114&gt;end_year_1,0,(IF($A114&gt;supporting_sheet!$D$11, VLOOKUP(supporting_sheet!$G$11,'waste_char_bulk_%_values'!$C$2:$AE$1093,6,FALSE), VLOOKUP($C114,'waste_char_bulk_%_values'!$C$2:$AE$1093,6,FALSE))*'DONNÉES '!$C153)),0)</f>
        <v>0</v>
      </c>
      <c r="I114" s="20">
        <f>IFERROR(IF($A114&gt;end_year_1,0,(IF($A114&gt;supporting_sheet!$D$11, VLOOKUP(supporting_sheet!$G$11,'waste_char_bulk_%_values'!$C$2:$AE$1093,7,FALSE), VLOOKUP($C114,'waste_char_bulk_%_values'!$C$2:$AE$1093,7,FALSE))*'DONNÉES '!$C153)),0)</f>
        <v>0</v>
      </c>
      <c r="J114" s="20">
        <f>IFERROR(IF($A114&gt;end_year_1,0,(IF($A114&gt;supporting_sheet!$D$11, VLOOKUP(supporting_sheet!$G$11,'waste_char_bulk_%_values'!$C$2:$AE$1093,8,FALSE), VLOOKUP($C114,'waste_char_bulk_%_values'!$C$2:$AE$1093,8,FALSE))*'DONNÉES '!$C153)),0)</f>
        <v>0</v>
      </c>
      <c r="K114" s="20">
        <f>IFERROR(IF($A114&gt;end_year_1,0,(IF($A114&gt;supporting_sheet!$D$11, VLOOKUP(supporting_sheet!$G$11,'waste_char_bulk_%_values'!$C$2:$AE$1093,9,FALSE), VLOOKUP($C114,'waste_char_bulk_%_values'!$C$2:$AE$1093,9,FALSE))*'DONNÉES '!$C153)),0)</f>
        <v>0</v>
      </c>
      <c r="L114" s="20">
        <f>IFERROR(IF($A114&gt;end_year_1,0,(IF($A114&gt;supporting_sheet!$D$11, VLOOKUP(supporting_sheet!$G$11,'waste_char_bulk_%_values'!$C$2:$AE$1093,10,FALSE), VLOOKUP($C114,'waste_char_bulk_%_values'!$C$2:$AE$1093,10,FALSE))*'DONNÉES '!$C153)),0)</f>
        <v>0</v>
      </c>
      <c r="M114" s="20">
        <f>IFERROR(IF($A114&gt;end_year_1,0,(IF($A114&gt;supporting_sheet!$D$11, VLOOKUP(supporting_sheet!$G$11,'waste_char_bulk_%_values'!$C$2:$AE$1093,11,FALSE), VLOOKUP($C114,'waste_char_bulk_%_values'!$C$2:$AE$1093,11,FALSE))*'DONNÉES '!$C153)),0)</f>
        <v>0</v>
      </c>
      <c r="N114" s="20">
        <f>IFERROR(IF($A114&gt;end_year_1,0,(IF($A114&gt;supporting_sheet!$D$11, VLOOKUP(supporting_sheet!$G$11,'waste_char_bulk_%_values'!$C$2:$AE$1093,12,FALSE), VLOOKUP($C114,'waste_char_bulk_%_values'!$C$2:$AE$1093,12,FALSE))*'DONNÉES '!$C153)),0)</f>
        <v>0</v>
      </c>
      <c r="O114" s="20">
        <f>IFERROR(IF($A114&gt;end_year_1,0,(IF($A114&gt;supporting_sheet!$D$11, VLOOKUP(supporting_sheet!$G$11,'waste_char_bulk_%_values'!$C$2:$AE$1093,13,FALSE), VLOOKUP($C114,'waste_char_bulk_%_values'!$C$2:$AE$1093,13,FALSE))*'DONNÉES '!$C153)),0)</f>
        <v>0</v>
      </c>
      <c r="P114" s="20">
        <f>IFERROR(IF($A114&gt;end_year_1,0,(IF($A114&gt;supporting_sheet!$D$11, VLOOKUP(supporting_sheet!$G$11,'waste_char_bulk_%_values'!$C$2:$AE$1093,14,FALSE), VLOOKUP($C114,'waste_char_bulk_%_values'!$C$2:$AE$1093,14,FALSE))*'DONNÉES '!$C153)),0)</f>
        <v>0</v>
      </c>
      <c r="Q114" s="20">
        <f>IFERROR(IF($A114&gt;end_year_1,0,(IF($A114&gt;supporting_sheet!$D$11, VLOOKUP(supporting_sheet!$G$11,'waste_char_bulk_%_values'!$C$2:$AG$1093,31,FALSE), VLOOKUP($C114,'waste_char_bulk_%_values'!$C$2:$AG$1093,31,FALSE))*'DONNÉES '!$C153)),0)</f>
        <v>0</v>
      </c>
      <c r="R114" s="37">
        <f t="shared" si="8"/>
        <v>0</v>
      </c>
    </row>
    <row r="115" spans="1:18" x14ac:dyDescent="0.25">
      <c r="A115" s="1">
        <f>'DONNÉES '!B154</f>
        <v>113</v>
      </c>
      <c r="B115" s="1" t="str">
        <f t="shared" si="7"/>
        <v>AB</v>
      </c>
      <c r="C115" s="1" t="str">
        <f t="shared" si="9"/>
        <v>113ABDefault</v>
      </c>
      <c r="D115" s="20">
        <f>IFERROR(IF($A115&gt;end_year_1,0,(IF($A115&gt;supporting_sheet!$D$11, VLOOKUP(supporting_sheet!$G$11,'waste_char_bulk_%_values'!$C$2:$AE$1093,2,FALSE), VLOOKUP($C115,'waste_char_bulk_%_values'!$C$2:$AE$1093,2,FALSE))*'DONNÉES '!$C154)),0)</f>
        <v>0</v>
      </c>
      <c r="E115" s="20">
        <f>IFERROR(IF($A115&gt;end_year_1,0,(IF($A115&gt;supporting_sheet!$D$11, VLOOKUP(supporting_sheet!$G$11,'waste_char_bulk_%_values'!$C$2:$AE$1093,3,FALSE), VLOOKUP($C115,'waste_char_bulk_%_values'!$C$2:$AE$1093,3,FALSE))*'DONNÉES '!$C154)),0)</f>
        <v>0</v>
      </c>
      <c r="F115" s="20">
        <f>IFERROR(IF($A115&gt;end_year_1,0,(IF($A115&gt;supporting_sheet!$D$11, VLOOKUP(supporting_sheet!$G$11,'waste_char_bulk_%_values'!$C$2:$AE$1093,4,FALSE), VLOOKUP($C115,'waste_char_bulk_%_values'!$C$2:$AE$1093,4,FALSE))*'DONNÉES '!$C154)),0)</f>
        <v>0</v>
      </c>
      <c r="G115" s="20">
        <f>IFERROR(IF($A115&gt;end_year_1,0,(IF($A115&gt;supporting_sheet!$D$11, VLOOKUP(supporting_sheet!$G$11,'waste_char_bulk_%_values'!$C$2:$AE$1093,5,FALSE), VLOOKUP($C115,'waste_char_bulk_%_values'!$C$2:$AE$1093,5,FALSE))*'DONNÉES '!$C154)),0)</f>
        <v>0</v>
      </c>
      <c r="H115" s="20">
        <f>IFERROR(IF($A115&gt;end_year_1,0,(IF($A115&gt;supporting_sheet!$D$11, VLOOKUP(supporting_sheet!$G$11,'waste_char_bulk_%_values'!$C$2:$AE$1093,6,FALSE), VLOOKUP($C115,'waste_char_bulk_%_values'!$C$2:$AE$1093,6,FALSE))*'DONNÉES '!$C154)),0)</f>
        <v>0</v>
      </c>
      <c r="I115" s="20">
        <f>IFERROR(IF($A115&gt;end_year_1,0,(IF($A115&gt;supporting_sheet!$D$11, VLOOKUP(supporting_sheet!$G$11,'waste_char_bulk_%_values'!$C$2:$AE$1093,7,FALSE), VLOOKUP($C115,'waste_char_bulk_%_values'!$C$2:$AE$1093,7,FALSE))*'DONNÉES '!$C154)),0)</f>
        <v>0</v>
      </c>
      <c r="J115" s="20">
        <f>IFERROR(IF($A115&gt;end_year_1,0,(IF($A115&gt;supporting_sheet!$D$11, VLOOKUP(supporting_sheet!$G$11,'waste_char_bulk_%_values'!$C$2:$AE$1093,8,FALSE), VLOOKUP($C115,'waste_char_bulk_%_values'!$C$2:$AE$1093,8,FALSE))*'DONNÉES '!$C154)),0)</f>
        <v>0</v>
      </c>
      <c r="K115" s="20">
        <f>IFERROR(IF($A115&gt;end_year_1,0,(IF($A115&gt;supporting_sheet!$D$11, VLOOKUP(supporting_sheet!$G$11,'waste_char_bulk_%_values'!$C$2:$AE$1093,9,FALSE), VLOOKUP($C115,'waste_char_bulk_%_values'!$C$2:$AE$1093,9,FALSE))*'DONNÉES '!$C154)),0)</f>
        <v>0</v>
      </c>
      <c r="L115" s="20">
        <f>IFERROR(IF($A115&gt;end_year_1,0,(IF($A115&gt;supporting_sheet!$D$11, VLOOKUP(supporting_sheet!$G$11,'waste_char_bulk_%_values'!$C$2:$AE$1093,10,FALSE), VLOOKUP($C115,'waste_char_bulk_%_values'!$C$2:$AE$1093,10,FALSE))*'DONNÉES '!$C154)),0)</f>
        <v>0</v>
      </c>
      <c r="M115" s="20">
        <f>IFERROR(IF($A115&gt;end_year_1,0,(IF($A115&gt;supporting_sheet!$D$11, VLOOKUP(supporting_sheet!$G$11,'waste_char_bulk_%_values'!$C$2:$AE$1093,11,FALSE), VLOOKUP($C115,'waste_char_bulk_%_values'!$C$2:$AE$1093,11,FALSE))*'DONNÉES '!$C154)),0)</f>
        <v>0</v>
      </c>
      <c r="N115" s="20">
        <f>IFERROR(IF($A115&gt;end_year_1,0,(IF($A115&gt;supporting_sheet!$D$11, VLOOKUP(supporting_sheet!$G$11,'waste_char_bulk_%_values'!$C$2:$AE$1093,12,FALSE), VLOOKUP($C115,'waste_char_bulk_%_values'!$C$2:$AE$1093,12,FALSE))*'DONNÉES '!$C154)),0)</f>
        <v>0</v>
      </c>
      <c r="O115" s="20">
        <f>IFERROR(IF($A115&gt;end_year_1,0,(IF($A115&gt;supporting_sheet!$D$11, VLOOKUP(supporting_sheet!$G$11,'waste_char_bulk_%_values'!$C$2:$AE$1093,13,FALSE), VLOOKUP($C115,'waste_char_bulk_%_values'!$C$2:$AE$1093,13,FALSE))*'DONNÉES '!$C154)),0)</f>
        <v>0</v>
      </c>
      <c r="P115" s="20">
        <f>IFERROR(IF($A115&gt;end_year_1,0,(IF($A115&gt;supporting_sheet!$D$11, VLOOKUP(supporting_sheet!$G$11,'waste_char_bulk_%_values'!$C$2:$AE$1093,14,FALSE), VLOOKUP($C115,'waste_char_bulk_%_values'!$C$2:$AE$1093,14,FALSE))*'DONNÉES '!$C154)),0)</f>
        <v>0</v>
      </c>
      <c r="Q115" s="20">
        <f>IFERROR(IF($A115&gt;end_year_1,0,(IF($A115&gt;supporting_sheet!$D$11, VLOOKUP(supporting_sheet!$G$11,'waste_char_bulk_%_values'!$C$2:$AG$1093,31,FALSE), VLOOKUP($C115,'waste_char_bulk_%_values'!$C$2:$AG$1093,31,FALSE))*'DONNÉES '!$C154)),0)</f>
        <v>0</v>
      </c>
      <c r="R115" s="37">
        <f t="shared" si="8"/>
        <v>0</v>
      </c>
    </row>
    <row r="116" spans="1:18" x14ac:dyDescent="0.25">
      <c r="A116" s="1">
        <f>'DONNÉES '!B155</f>
        <v>114</v>
      </c>
      <c r="B116" s="1" t="str">
        <f t="shared" si="7"/>
        <v>AB</v>
      </c>
      <c r="C116" s="1" t="str">
        <f t="shared" si="9"/>
        <v>114ABDefault</v>
      </c>
      <c r="D116" s="20">
        <f>IFERROR(IF($A116&gt;end_year_1,0,(IF($A116&gt;supporting_sheet!$D$11, VLOOKUP(supporting_sheet!$G$11,'waste_char_bulk_%_values'!$C$2:$AE$1093,2,FALSE), VLOOKUP($C116,'waste_char_bulk_%_values'!$C$2:$AE$1093,2,FALSE))*'DONNÉES '!$C155)),0)</f>
        <v>0</v>
      </c>
      <c r="E116" s="20">
        <f>IFERROR(IF($A116&gt;end_year_1,0,(IF($A116&gt;supporting_sheet!$D$11, VLOOKUP(supporting_sheet!$G$11,'waste_char_bulk_%_values'!$C$2:$AE$1093,3,FALSE), VLOOKUP($C116,'waste_char_bulk_%_values'!$C$2:$AE$1093,3,FALSE))*'DONNÉES '!$C155)),0)</f>
        <v>0</v>
      </c>
      <c r="F116" s="20">
        <f>IFERROR(IF($A116&gt;end_year_1,0,(IF($A116&gt;supporting_sheet!$D$11, VLOOKUP(supporting_sheet!$G$11,'waste_char_bulk_%_values'!$C$2:$AE$1093,4,FALSE), VLOOKUP($C116,'waste_char_bulk_%_values'!$C$2:$AE$1093,4,FALSE))*'DONNÉES '!$C155)),0)</f>
        <v>0</v>
      </c>
      <c r="G116" s="20">
        <f>IFERROR(IF($A116&gt;end_year_1,0,(IF($A116&gt;supporting_sheet!$D$11, VLOOKUP(supporting_sheet!$G$11,'waste_char_bulk_%_values'!$C$2:$AE$1093,5,FALSE), VLOOKUP($C116,'waste_char_bulk_%_values'!$C$2:$AE$1093,5,FALSE))*'DONNÉES '!$C155)),0)</f>
        <v>0</v>
      </c>
      <c r="H116" s="20">
        <f>IFERROR(IF($A116&gt;end_year_1,0,(IF($A116&gt;supporting_sheet!$D$11, VLOOKUP(supporting_sheet!$G$11,'waste_char_bulk_%_values'!$C$2:$AE$1093,6,FALSE), VLOOKUP($C116,'waste_char_bulk_%_values'!$C$2:$AE$1093,6,FALSE))*'DONNÉES '!$C155)),0)</f>
        <v>0</v>
      </c>
      <c r="I116" s="20">
        <f>IFERROR(IF($A116&gt;end_year_1,0,(IF($A116&gt;supporting_sheet!$D$11, VLOOKUP(supporting_sheet!$G$11,'waste_char_bulk_%_values'!$C$2:$AE$1093,7,FALSE), VLOOKUP($C116,'waste_char_bulk_%_values'!$C$2:$AE$1093,7,FALSE))*'DONNÉES '!$C155)),0)</f>
        <v>0</v>
      </c>
      <c r="J116" s="20">
        <f>IFERROR(IF($A116&gt;end_year_1,0,(IF($A116&gt;supporting_sheet!$D$11, VLOOKUP(supporting_sheet!$G$11,'waste_char_bulk_%_values'!$C$2:$AE$1093,8,FALSE), VLOOKUP($C116,'waste_char_bulk_%_values'!$C$2:$AE$1093,8,FALSE))*'DONNÉES '!$C155)),0)</f>
        <v>0</v>
      </c>
      <c r="K116" s="20">
        <f>IFERROR(IF($A116&gt;end_year_1,0,(IF($A116&gt;supporting_sheet!$D$11, VLOOKUP(supporting_sheet!$G$11,'waste_char_bulk_%_values'!$C$2:$AE$1093,9,FALSE), VLOOKUP($C116,'waste_char_bulk_%_values'!$C$2:$AE$1093,9,FALSE))*'DONNÉES '!$C155)),0)</f>
        <v>0</v>
      </c>
      <c r="L116" s="20">
        <f>IFERROR(IF($A116&gt;end_year_1,0,(IF($A116&gt;supporting_sheet!$D$11, VLOOKUP(supporting_sheet!$G$11,'waste_char_bulk_%_values'!$C$2:$AE$1093,10,FALSE), VLOOKUP($C116,'waste_char_bulk_%_values'!$C$2:$AE$1093,10,FALSE))*'DONNÉES '!$C155)),0)</f>
        <v>0</v>
      </c>
      <c r="M116" s="20">
        <f>IFERROR(IF($A116&gt;end_year_1,0,(IF($A116&gt;supporting_sheet!$D$11, VLOOKUP(supporting_sheet!$G$11,'waste_char_bulk_%_values'!$C$2:$AE$1093,11,FALSE), VLOOKUP($C116,'waste_char_bulk_%_values'!$C$2:$AE$1093,11,FALSE))*'DONNÉES '!$C155)),0)</f>
        <v>0</v>
      </c>
      <c r="N116" s="20">
        <f>IFERROR(IF($A116&gt;end_year_1,0,(IF($A116&gt;supporting_sheet!$D$11, VLOOKUP(supporting_sheet!$G$11,'waste_char_bulk_%_values'!$C$2:$AE$1093,12,FALSE), VLOOKUP($C116,'waste_char_bulk_%_values'!$C$2:$AE$1093,12,FALSE))*'DONNÉES '!$C155)),0)</f>
        <v>0</v>
      </c>
      <c r="O116" s="20">
        <f>IFERROR(IF($A116&gt;end_year_1,0,(IF($A116&gt;supporting_sheet!$D$11, VLOOKUP(supporting_sheet!$G$11,'waste_char_bulk_%_values'!$C$2:$AE$1093,13,FALSE), VLOOKUP($C116,'waste_char_bulk_%_values'!$C$2:$AE$1093,13,FALSE))*'DONNÉES '!$C155)),0)</f>
        <v>0</v>
      </c>
      <c r="P116" s="20">
        <f>IFERROR(IF($A116&gt;end_year_1,0,(IF($A116&gt;supporting_sheet!$D$11, VLOOKUP(supporting_sheet!$G$11,'waste_char_bulk_%_values'!$C$2:$AE$1093,14,FALSE), VLOOKUP($C116,'waste_char_bulk_%_values'!$C$2:$AE$1093,14,FALSE))*'DONNÉES '!$C155)),0)</f>
        <v>0</v>
      </c>
      <c r="Q116" s="20">
        <f>IFERROR(IF($A116&gt;end_year_1,0,(IF($A116&gt;supporting_sheet!$D$11, VLOOKUP(supporting_sheet!$G$11,'waste_char_bulk_%_values'!$C$2:$AG$1093,31,FALSE), VLOOKUP($C116,'waste_char_bulk_%_values'!$C$2:$AG$1093,31,FALSE))*'DONNÉES '!$C155)),0)</f>
        <v>0</v>
      </c>
      <c r="R116" s="37">
        <f t="shared" si="8"/>
        <v>0</v>
      </c>
    </row>
    <row r="117" spans="1:18" x14ac:dyDescent="0.25">
      <c r="A117" s="1">
        <f>'DONNÉES '!B156</f>
        <v>115</v>
      </c>
      <c r="B117" s="1" t="str">
        <f t="shared" si="7"/>
        <v>AB</v>
      </c>
      <c r="C117" s="1" t="str">
        <f t="shared" si="9"/>
        <v>115ABDefault</v>
      </c>
      <c r="D117" s="20">
        <f>IFERROR(IF($A117&gt;end_year_1,0,(IF($A117&gt;supporting_sheet!$D$11, VLOOKUP(supporting_sheet!$G$11,'waste_char_bulk_%_values'!$C$2:$AE$1093,2,FALSE), VLOOKUP($C117,'waste_char_bulk_%_values'!$C$2:$AE$1093,2,FALSE))*'DONNÉES '!$C156)),0)</f>
        <v>0</v>
      </c>
      <c r="E117" s="20">
        <f>IFERROR(IF($A117&gt;end_year_1,0,(IF($A117&gt;supporting_sheet!$D$11, VLOOKUP(supporting_sheet!$G$11,'waste_char_bulk_%_values'!$C$2:$AE$1093,3,FALSE), VLOOKUP($C117,'waste_char_bulk_%_values'!$C$2:$AE$1093,3,FALSE))*'DONNÉES '!$C156)),0)</f>
        <v>0</v>
      </c>
      <c r="F117" s="20">
        <f>IFERROR(IF($A117&gt;end_year_1,0,(IF($A117&gt;supporting_sheet!$D$11, VLOOKUP(supporting_sheet!$G$11,'waste_char_bulk_%_values'!$C$2:$AE$1093,4,FALSE), VLOOKUP($C117,'waste_char_bulk_%_values'!$C$2:$AE$1093,4,FALSE))*'DONNÉES '!$C156)),0)</f>
        <v>0</v>
      </c>
      <c r="G117" s="20">
        <f>IFERROR(IF($A117&gt;end_year_1,0,(IF($A117&gt;supporting_sheet!$D$11, VLOOKUP(supporting_sheet!$G$11,'waste_char_bulk_%_values'!$C$2:$AE$1093,5,FALSE), VLOOKUP($C117,'waste_char_bulk_%_values'!$C$2:$AE$1093,5,FALSE))*'DONNÉES '!$C156)),0)</f>
        <v>0</v>
      </c>
      <c r="H117" s="20">
        <f>IFERROR(IF($A117&gt;end_year_1,0,(IF($A117&gt;supporting_sheet!$D$11, VLOOKUP(supporting_sheet!$G$11,'waste_char_bulk_%_values'!$C$2:$AE$1093,6,FALSE), VLOOKUP($C117,'waste_char_bulk_%_values'!$C$2:$AE$1093,6,FALSE))*'DONNÉES '!$C156)),0)</f>
        <v>0</v>
      </c>
      <c r="I117" s="20">
        <f>IFERROR(IF($A117&gt;end_year_1,0,(IF($A117&gt;supporting_sheet!$D$11, VLOOKUP(supporting_sheet!$G$11,'waste_char_bulk_%_values'!$C$2:$AE$1093,7,FALSE), VLOOKUP($C117,'waste_char_bulk_%_values'!$C$2:$AE$1093,7,FALSE))*'DONNÉES '!$C156)),0)</f>
        <v>0</v>
      </c>
      <c r="J117" s="20">
        <f>IFERROR(IF($A117&gt;end_year_1,0,(IF($A117&gt;supporting_sheet!$D$11, VLOOKUP(supporting_sheet!$G$11,'waste_char_bulk_%_values'!$C$2:$AE$1093,8,FALSE), VLOOKUP($C117,'waste_char_bulk_%_values'!$C$2:$AE$1093,8,FALSE))*'DONNÉES '!$C156)),0)</f>
        <v>0</v>
      </c>
      <c r="K117" s="20">
        <f>IFERROR(IF($A117&gt;end_year_1,0,(IF($A117&gt;supporting_sheet!$D$11, VLOOKUP(supporting_sheet!$G$11,'waste_char_bulk_%_values'!$C$2:$AE$1093,9,FALSE), VLOOKUP($C117,'waste_char_bulk_%_values'!$C$2:$AE$1093,9,FALSE))*'DONNÉES '!$C156)),0)</f>
        <v>0</v>
      </c>
      <c r="L117" s="20">
        <f>IFERROR(IF($A117&gt;end_year_1,0,(IF($A117&gt;supporting_sheet!$D$11, VLOOKUP(supporting_sheet!$G$11,'waste_char_bulk_%_values'!$C$2:$AE$1093,10,FALSE), VLOOKUP($C117,'waste_char_bulk_%_values'!$C$2:$AE$1093,10,FALSE))*'DONNÉES '!$C156)),0)</f>
        <v>0</v>
      </c>
      <c r="M117" s="20">
        <f>IFERROR(IF($A117&gt;end_year_1,0,(IF($A117&gt;supporting_sheet!$D$11, VLOOKUP(supporting_sheet!$G$11,'waste_char_bulk_%_values'!$C$2:$AE$1093,11,FALSE), VLOOKUP($C117,'waste_char_bulk_%_values'!$C$2:$AE$1093,11,FALSE))*'DONNÉES '!$C156)),0)</f>
        <v>0</v>
      </c>
      <c r="N117" s="20">
        <f>IFERROR(IF($A117&gt;end_year_1,0,(IF($A117&gt;supporting_sheet!$D$11, VLOOKUP(supporting_sheet!$G$11,'waste_char_bulk_%_values'!$C$2:$AE$1093,12,FALSE), VLOOKUP($C117,'waste_char_bulk_%_values'!$C$2:$AE$1093,12,FALSE))*'DONNÉES '!$C156)),0)</f>
        <v>0</v>
      </c>
      <c r="O117" s="20">
        <f>IFERROR(IF($A117&gt;end_year_1,0,(IF($A117&gt;supporting_sheet!$D$11, VLOOKUP(supporting_sheet!$G$11,'waste_char_bulk_%_values'!$C$2:$AE$1093,13,FALSE), VLOOKUP($C117,'waste_char_bulk_%_values'!$C$2:$AE$1093,13,FALSE))*'DONNÉES '!$C156)),0)</f>
        <v>0</v>
      </c>
      <c r="P117" s="20">
        <f>IFERROR(IF($A117&gt;end_year_1,0,(IF($A117&gt;supporting_sheet!$D$11, VLOOKUP(supporting_sheet!$G$11,'waste_char_bulk_%_values'!$C$2:$AE$1093,14,FALSE), VLOOKUP($C117,'waste_char_bulk_%_values'!$C$2:$AE$1093,14,FALSE))*'DONNÉES '!$C156)),0)</f>
        <v>0</v>
      </c>
      <c r="Q117" s="20">
        <f>IFERROR(IF($A117&gt;end_year_1,0,(IF($A117&gt;supporting_sheet!$D$11, VLOOKUP(supporting_sheet!$G$11,'waste_char_bulk_%_values'!$C$2:$AG$1093,31,FALSE), VLOOKUP($C117,'waste_char_bulk_%_values'!$C$2:$AG$1093,31,FALSE))*'DONNÉES '!$C156)),0)</f>
        <v>0</v>
      </c>
      <c r="R117" s="37">
        <f t="shared" si="8"/>
        <v>0</v>
      </c>
    </row>
    <row r="118" spans="1:18" x14ac:dyDescent="0.25">
      <c r="A118" s="1">
        <f>'DONNÉES '!B157</f>
        <v>116</v>
      </c>
      <c r="B118" s="1" t="str">
        <f t="shared" si="7"/>
        <v>AB</v>
      </c>
      <c r="C118" s="1" t="str">
        <f t="shared" si="9"/>
        <v>116ABDefault</v>
      </c>
      <c r="D118" s="20">
        <f>IFERROR(IF($A118&gt;end_year_1,0,(IF($A118&gt;supporting_sheet!$D$11, VLOOKUP(supporting_sheet!$G$11,'waste_char_bulk_%_values'!$C$2:$AE$1093,2,FALSE), VLOOKUP($C118,'waste_char_bulk_%_values'!$C$2:$AE$1093,2,FALSE))*'DONNÉES '!$C157)),0)</f>
        <v>0</v>
      </c>
      <c r="E118" s="20">
        <f>IFERROR(IF($A118&gt;end_year_1,0,(IF($A118&gt;supporting_sheet!$D$11, VLOOKUP(supporting_sheet!$G$11,'waste_char_bulk_%_values'!$C$2:$AE$1093,3,FALSE), VLOOKUP($C118,'waste_char_bulk_%_values'!$C$2:$AE$1093,3,FALSE))*'DONNÉES '!$C157)),0)</f>
        <v>0</v>
      </c>
      <c r="F118" s="20">
        <f>IFERROR(IF($A118&gt;end_year_1,0,(IF($A118&gt;supporting_sheet!$D$11, VLOOKUP(supporting_sheet!$G$11,'waste_char_bulk_%_values'!$C$2:$AE$1093,4,FALSE), VLOOKUP($C118,'waste_char_bulk_%_values'!$C$2:$AE$1093,4,FALSE))*'DONNÉES '!$C157)),0)</f>
        <v>0</v>
      </c>
      <c r="G118" s="20">
        <f>IFERROR(IF($A118&gt;end_year_1,0,(IF($A118&gt;supporting_sheet!$D$11, VLOOKUP(supporting_sheet!$G$11,'waste_char_bulk_%_values'!$C$2:$AE$1093,5,FALSE), VLOOKUP($C118,'waste_char_bulk_%_values'!$C$2:$AE$1093,5,FALSE))*'DONNÉES '!$C157)),0)</f>
        <v>0</v>
      </c>
      <c r="H118" s="20">
        <f>IFERROR(IF($A118&gt;end_year_1,0,(IF($A118&gt;supporting_sheet!$D$11, VLOOKUP(supporting_sheet!$G$11,'waste_char_bulk_%_values'!$C$2:$AE$1093,6,FALSE), VLOOKUP($C118,'waste_char_bulk_%_values'!$C$2:$AE$1093,6,FALSE))*'DONNÉES '!$C157)),0)</f>
        <v>0</v>
      </c>
      <c r="I118" s="20">
        <f>IFERROR(IF($A118&gt;end_year_1,0,(IF($A118&gt;supporting_sheet!$D$11, VLOOKUP(supporting_sheet!$G$11,'waste_char_bulk_%_values'!$C$2:$AE$1093,7,FALSE), VLOOKUP($C118,'waste_char_bulk_%_values'!$C$2:$AE$1093,7,FALSE))*'DONNÉES '!$C157)),0)</f>
        <v>0</v>
      </c>
      <c r="J118" s="20">
        <f>IFERROR(IF($A118&gt;end_year_1,0,(IF($A118&gt;supporting_sheet!$D$11, VLOOKUP(supporting_sheet!$G$11,'waste_char_bulk_%_values'!$C$2:$AE$1093,8,FALSE), VLOOKUP($C118,'waste_char_bulk_%_values'!$C$2:$AE$1093,8,FALSE))*'DONNÉES '!$C157)),0)</f>
        <v>0</v>
      </c>
      <c r="K118" s="20">
        <f>IFERROR(IF($A118&gt;end_year_1,0,(IF($A118&gt;supporting_sheet!$D$11, VLOOKUP(supporting_sheet!$G$11,'waste_char_bulk_%_values'!$C$2:$AE$1093,9,FALSE), VLOOKUP($C118,'waste_char_bulk_%_values'!$C$2:$AE$1093,9,FALSE))*'DONNÉES '!$C157)),0)</f>
        <v>0</v>
      </c>
      <c r="L118" s="20">
        <f>IFERROR(IF($A118&gt;end_year_1,0,(IF($A118&gt;supporting_sheet!$D$11, VLOOKUP(supporting_sheet!$G$11,'waste_char_bulk_%_values'!$C$2:$AE$1093,10,FALSE), VLOOKUP($C118,'waste_char_bulk_%_values'!$C$2:$AE$1093,10,FALSE))*'DONNÉES '!$C157)),0)</f>
        <v>0</v>
      </c>
      <c r="M118" s="20">
        <f>IFERROR(IF($A118&gt;end_year_1,0,(IF($A118&gt;supporting_sheet!$D$11, VLOOKUP(supporting_sheet!$G$11,'waste_char_bulk_%_values'!$C$2:$AE$1093,11,FALSE), VLOOKUP($C118,'waste_char_bulk_%_values'!$C$2:$AE$1093,11,FALSE))*'DONNÉES '!$C157)),0)</f>
        <v>0</v>
      </c>
      <c r="N118" s="20">
        <f>IFERROR(IF($A118&gt;end_year_1,0,(IF($A118&gt;supporting_sheet!$D$11, VLOOKUP(supporting_sheet!$G$11,'waste_char_bulk_%_values'!$C$2:$AE$1093,12,FALSE), VLOOKUP($C118,'waste_char_bulk_%_values'!$C$2:$AE$1093,12,FALSE))*'DONNÉES '!$C157)),0)</f>
        <v>0</v>
      </c>
      <c r="O118" s="20">
        <f>IFERROR(IF($A118&gt;end_year_1,0,(IF($A118&gt;supporting_sheet!$D$11, VLOOKUP(supporting_sheet!$G$11,'waste_char_bulk_%_values'!$C$2:$AE$1093,13,FALSE), VLOOKUP($C118,'waste_char_bulk_%_values'!$C$2:$AE$1093,13,FALSE))*'DONNÉES '!$C157)),0)</f>
        <v>0</v>
      </c>
      <c r="P118" s="20">
        <f>IFERROR(IF($A118&gt;end_year_1,0,(IF($A118&gt;supporting_sheet!$D$11, VLOOKUP(supporting_sheet!$G$11,'waste_char_bulk_%_values'!$C$2:$AE$1093,14,FALSE), VLOOKUP($C118,'waste_char_bulk_%_values'!$C$2:$AE$1093,14,FALSE))*'DONNÉES '!$C157)),0)</f>
        <v>0</v>
      </c>
      <c r="Q118" s="20">
        <f>IFERROR(IF($A118&gt;end_year_1,0,(IF($A118&gt;supporting_sheet!$D$11, VLOOKUP(supporting_sheet!$G$11,'waste_char_bulk_%_values'!$C$2:$AG$1093,31,FALSE), VLOOKUP($C118,'waste_char_bulk_%_values'!$C$2:$AG$1093,31,FALSE))*'DONNÉES '!$C157)),0)</f>
        <v>0</v>
      </c>
      <c r="R118" s="37">
        <f t="shared" si="8"/>
        <v>0</v>
      </c>
    </row>
    <row r="119" spans="1:18" x14ac:dyDescent="0.25">
      <c r="A119" s="1">
        <f>'DONNÉES '!B158</f>
        <v>117</v>
      </c>
      <c r="B119" s="1" t="str">
        <f t="shared" si="7"/>
        <v>AB</v>
      </c>
      <c r="C119" s="1" t="str">
        <f t="shared" si="9"/>
        <v>117ABDefault</v>
      </c>
      <c r="D119" s="20">
        <f>IFERROR(IF($A119&gt;end_year_1,0,(IF($A119&gt;supporting_sheet!$D$11, VLOOKUP(supporting_sheet!$G$11,'waste_char_bulk_%_values'!$C$2:$AE$1093,2,FALSE), VLOOKUP($C119,'waste_char_bulk_%_values'!$C$2:$AE$1093,2,FALSE))*'DONNÉES '!$C158)),0)</f>
        <v>0</v>
      </c>
      <c r="E119" s="20">
        <f>IFERROR(IF($A119&gt;end_year_1,0,(IF($A119&gt;supporting_sheet!$D$11, VLOOKUP(supporting_sheet!$G$11,'waste_char_bulk_%_values'!$C$2:$AE$1093,3,FALSE), VLOOKUP($C119,'waste_char_bulk_%_values'!$C$2:$AE$1093,3,FALSE))*'DONNÉES '!$C158)),0)</f>
        <v>0</v>
      </c>
      <c r="F119" s="20">
        <f>IFERROR(IF($A119&gt;end_year_1,0,(IF($A119&gt;supporting_sheet!$D$11, VLOOKUP(supporting_sheet!$G$11,'waste_char_bulk_%_values'!$C$2:$AE$1093,4,FALSE), VLOOKUP($C119,'waste_char_bulk_%_values'!$C$2:$AE$1093,4,FALSE))*'DONNÉES '!$C158)),0)</f>
        <v>0</v>
      </c>
      <c r="G119" s="20">
        <f>IFERROR(IF($A119&gt;end_year_1,0,(IF($A119&gt;supporting_sheet!$D$11, VLOOKUP(supporting_sheet!$G$11,'waste_char_bulk_%_values'!$C$2:$AE$1093,5,FALSE), VLOOKUP($C119,'waste_char_bulk_%_values'!$C$2:$AE$1093,5,FALSE))*'DONNÉES '!$C158)),0)</f>
        <v>0</v>
      </c>
      <c r="H119" s="20">
        <f>IFERROR(IF($A119&gt;end_year_1,0,(IF($A119&gt;supporting_sheet!$D$11, VLOOKUP(supporting_sheet!$G$11,'waste_char_bulk_%_values'!$C$2:$AE$1093,6,FALSE), VLOOKUP($C119,'waste_char_bulk_%_values'!$C$2:$AE$1093,6,FALSE))*'DONNÉES '!$C158)),0)</f>
        <v>0</v>
      </c>
      <c r="I119" s="20">
        <f>IFERROR(IF($A119&gt;end_year_1,0,(IF($A119&gt;supporting_sheet!$D$11, VLOOKUP(supporting_sheet!$G$11,'waste_char_bulk_%_values'!$C$2:$AE$1093,7,FALSE), VLOOKUP($C119,'waste_char_bulk_%_values'!$C$2:$AE$1093,7,FALSE))*'DONNÉES '!$C158)),0)</f>
        <v>0</v>
      </c>
      <c r="J119" s="20">
        <f>IFERROR(IF($A119&gt;end_year_1,0,(IF($A119&gt;supporting_sheet!$D$11, VLOOKUP(supporting_sheet!$G$11,'waste_char_bulk_%_values'!$C$2:$AE$1093,8,FALSE), VLOOKUP($C119,'waste_char_bulk_%_values'!$C$2:$AE$1093,8,FALSE))*'DONNÉES '!$C158)),0)</f>
        <v>0</v>
      </c>
      <c r="K119" s="20">
        <f>IFERROR(IF($A119&gt;end_year_1,0,(IF($A119&gt;supporting_sheet!$D$11, VLOOKUP(supporting_sheet!$G$11,'waste_char_bulk_%_values'!$C$2:$AE$1093,9,FALSE), VLOOKUP($C119,'waste_char_bulk_%_values'!$C$2:$AE$1093,9,FALSE))*'DONNÉES '!$C158)),0)</f>
        <v>0</v>
      </c>
      <c r="L119" s="20">
        <f>IFERROR(IF($A119&gt;end_year_1,0,(IF($A119&gt;supporting_sheet!$D$11, VLOOKUP(supporting_sheet!$G$11,'waste_char_bulk_%_values'!$C$2:$AE$1093,10,FALSE), VLOOKUP($C119,'waste_char_bulk_%_values'!$C$2:$AE$1093,10,FALSE))*'DONNÉES '!$C158)),0)</f>
        <v>0</v>
      </c>
      <c r="M119" s="20">
        <f>IFERROR(IF($A119&gt;end_year_1,0,(IF($A119&gt;supporting_sheet!$D$11, VLOOKUP(supporting_sheet!$G$11,'waste_char_bulk_%_values'!$C$2:$AE$1093,11,FALSE), VLOOKUP($C119,'waste_char_bulk_%_values'!$C$2:$AE$1093,11,FALSE))*'DONNÉES '!$C158)),0)</f>
        <v>0</v>
      </c>
      <c r="N119" s="20">
        <f>IFERROR(IF($A119&gt;end_year_1,0,(IF($A119&gt;supporting_sheet!$D$11, VLOOKUP(supporting_sheet!$G$11,'waste_char_bulk_%_values'!$C$2:$AE$1093,12,FALSE), VLOOKUP($C119,'waste_char_bulk_%_values'!$C$2:$AE$1093,12,FALSE))*'DONNÉES '!$C158)),0)</f>
        <v>0</v>
      </c>
      <c r="O119" s="20">
        <f>IFERROR(IF($A119&gt;end_year_1,0,(IF($A119&gt;supporting_sheet!$D$11, VLOOKUP(supporting_sheet!$G$11,'waste_char_bulk_%_values'!$C$2:$AE$1093,13,FALSE), VLOOKUP($C119,'waste_char_bulk_%_values'!$C$2:$AE$1093,13,FALSE))*'DONNÉES '!$C158)),0)</f>
        <v>0</v>
      </c>
      <c r="P119" s="20">
        <f>IFERROR(IF($A119&gt;end_year_1,0,(IF($A119&gt;supporting_sheet!$D$11, VLOOKUP(supporting_sheet!$G$11,'waste_char_bulk_%_values'!$C$2:$AE$1093,14,FALSE), VLOOKUP($C119,'waste_char_bulk_%_values'!$C$2:$AE$1093,14,FALSE))*'DONNÉES '!$C158)),0)</f>
        <v>0</v>
      </c>
      <c r="Q119" s="20">
        <f>IFERROR(IF($A119&gt;end_year_1,0,(IF($A119&gt;supporting_sheet!$D$11, VLOOKUP(supporting_sheet!$G$11,'waste_char_bulk_%_values'!$C$2:$AG$1093,31,FALSE), VLOOKUP($C119,'waste_char_bulk_%_values'!$C$2:$AG$1093,31,FALSE))*'DONNÉES '!$C158)),0)</f>
        <v>0</v>
      </c>
      <c r="R119" s="37">
        <f t="shared" si="8"/>
        <v>0</v>
      </c>
    </row>
    <row r="120" spans="1:18" x14ac:dyDescent="0.25">
      <c r="A120" s="1">
        <f>'DONNÉES '!B159</f>
        <v>118</v>
      </c>
      <c r="B120" s="1" t="str">
        <f t="shared" si="7"/>
        <v>AB</v>
      </c>
      <c r="C120" s="1" t="str">
        <f t="shared" si="9"/>
        <v>118ABDefault</v>
      </c>
      <c r="D120" s="20">
        <f>IFERROR(IF($A120&gt;end_year_1,0,(IF($A120&gt;supporting_sheet!$D$11, VLOOKUP(supporting_sheet!$G$11,'waste_char_bulk_%_values'!$C$2:$AE$1093,2,FALSE), VLOOKUP($C120,'waste_char_bulk_%_values'!$C$2:$AE$1093,2,FALSE))*'DONNÉES '!$C159)),0)</f>
        <v>0</v>
      </c>
      <c r="E120" s="20">
        <f>IFERROR(IF($A120&gt;end_year_1,0,(IF($A120&gt;supporting_sheet!$D$11, VLOOKUP(supporting_sheet!$G$11,'waste_char_bulk_%_values'!$C$2:$AE$1093,3,FALSE), VLOOKUP($C120,'waste_char_bulk_%_values'!$C$2:$AE$1093,3,FALSE))*'DONNÉES '!$C159)),0)</f>
        <v>0</v>
      </c>
      <c r="F120" s="20">
        <f>IFERROR(IF($A120&gt;end_year_1,0,(IF($A120&gt;supporting_sheet!$D$11, VLOOKUP(supporting_sheet!$G$11,'waste_char_bulk_%_values'!$C$2:$AE$1093,4,FALSE), VLOOKUP($C120,'waste_char_bulk_%_values'!$C$2:$AE$1093,4,FALSE))*'DONNÉES '!$C159)),0)</f>
        <v>0</v>
      </c>
      <c r="G120" s="20">
        <f>IFERROR(IF($A120&gt;end_year_1,0,(IF($A120&gt;supporting_sheet!$D$11, VLOOKUP(supporting_sheet!$G$11,'waste_char_bulk_%_values'!$C$2:$AE$1093,5,FALSE), VLOOKUP($C120,'waste_char_bulk_%_values'!$C$2:$AE$1093,5,FALSE))*'DONNÉES '!$C159)),0)</f>
        <v>0</v>
      </c>
      <c r="H120" s="20">
        <f>IFERROR(IF($A120&gt;end_year_1,0,(IF($A120&gt;supporting_sheet!$D$11, VLOOKUP(supporting_sheet!$G$11,'waste_char_bulk_%_values'!$C$2:$AE$1093,6,FALSE), VLOOKUP($C120,'waste_char_bulk_%_values'!$C$2:$AE$1093,6,FALSE))*'DONNÉES '!$C159)),0)</f>
        <v>0</v>
      </c>
      <c r="I120" s="20">
        <f>IFERROR(IF($A120&gt;end_year_1,0,(IF($A120&gt;supporting_sheet!$D$11, VLOOKUP(supporting_sheet!$G$11,'waste_char_bulk_%_values'!$C$2:$AE$1093,7,FALSE), VLOOKUP($C120,'waste_char_bulk_%_values'!$C$2:$AE$1093,7,FALSE))*'DONNÉES '!$C159)),0)</f>
        <v>0</v>
      </c>
      <c r="J120" s="20">
        <f>IFERROR(IF($A120&gt;end_year_1,0,(IF($A120&gt;supporting_sheet!$D$11, VLOOKUP(supporting_sheet!$G$11,'waste_char_bulk_%_values'!$C$2:$AE$1093,8,FALSE), VLOOKUP($C120,'waste_char_bulk_%_values'!$C$2:$AE$1093,8,FALSE))*'DONNÉES '!$C159)),0)</f>
        <v>0</v>
      </c>
      <c r="K120" s="20">
        <f>IFERROR(IF($A120&gt;end_year_1,0,(IF($A120&gt;supporting_sheet!$D$11, VLOOKUP(supporting_sheet!$G$11,'waste_char_bulk_%_values'!$C$2:$AE$1093,9,FALSE), VLOOKUP($C120,'waste_char_bulk_%_values'!$C$2:$AE$1093,9,FALSE))*'DONNÉES '!$C159)),0)</f>
        <v>0</v>
      </c>
      <c r="L120" s="20">
        <f>IFERROR(IF($A120&gt;end_year_1,0,(IF($A120&gt;supporting_sheet!$D$11, VLOOKUP(supporting_sheet!$G$11,'waste_char_bulk_%_values'!$C$2:$AE$1093,10,FALSE), VLOOKUP($C120,'waste_char_bulk_%_values'!$C$2:$AE$1093,10,FALSE))*'DONNÉES '!$C159)),0)</f>
        <v>0</v>
      </c>
      <c r="M120" s="20">
        <f>IFERROR(IF($A120&gt;end_year_1,0,(IF($A120&gt;supporting_sheet!$D$11, VLOOKUP(supporting_sheet!$G$11,'waste_char_bulk_%_values'!$C$2:$AE$1093,11,FALSE), VLOOKUP($C120,'waste_char_bulk_%_values'!$C$2:$AE$1093,11,FALSE))*'DONNÉES '!$C159)),0)</f>
        <v>0</v>
      </c>
      <c r="N120" s="20">
        <f>IFERROR(IF($A120&gt;end_year_1,0,(IF($A120&gt;supporting_sheet!$D$11, VLOOKUP(supporting_sheet!$G$11,'waste_char_bulk_%_values'!$C$2:$AE$1093,12,FALSE), VLOOKUP($C120,'waste_char_bulk_%_values'!$C$2:$AE$1093,12,FALSE))*'DONNÉES '!$C159)),0)</f>
        <v>0</v>
      </c>
      <c r="O120" s="20">
        <f>IFERROR(IF($A120&gt;end_year_1,0,(IF($A120&gt;supporting_sheet!$D$11, VLOOKUP(supporting_sheet!$G$11,'waste_char_bulk_%_values'!$C$2:$AE$1093,13,FALSE), VLOOKUP($C120,'waste_char_bulk_%_values'!$C$2:$AE$1093,13,FALSE))*'DONNÉES '!$C159)),0)</f>
        <v>0</v>
      </c>
      <c r="P120" s="20">
        <f>IFERROR(IF($A120&gt;end_year_1,0,(IF($A120&gt;supporting_sheet!$D$11, VLOOKUP(supporting_sheet!$G$11,'waste_char_bulk_%_values'!$C$2:$AE$1093,14,FALSE), VLOOKUP($C120,'waste_char_bulk_%_values'!$C$2:$AE$1093,14,FALSE))*'DONNÉES '!$C159)),0)</f>
        <v>0</v>
      </c>
      <c r="Q120" s="20">
        <f>IFERROR(IF($A120&gt;end_year_1,0,(IF($A120&gt;supporting_sheet!$D$11, VLOOKUP(supporting_sheet!$G$11,'waste_char_bulk_%_values'!$C$2:$AG$1093,31,FALSE), VLOOKUP($C120,'waste_char_bulk_%_values'!$C$2:$AG$1093,31,FALSE))*'DONNÉES '!$C159)),0)</f>
        <v>0</v>
      </c>
      <c r="R120" s="37">
        <f t="shared" si="8"/>
        <v>0</v>
      </c>
    </row>
    <row r="121" spans="1:18" x14ac:dyDescent="0.25">
      <c r="A121" s="1">
        <f>'DONNÉES '!B160</f>
        <v>119</v>
      </c>
      <c r="B121" s="1" t="str">
        <f t="shared" si="7"/>
        <v>AB</v>
      </c>
      <c r="C121" s="1" t="str">
        <f t="shared" si="9"/>
        <v>119ABDefault</v>
      </c>
      <c r="D121" s="20">
        <f>IFERROR(IF($A121&gt;end_year_1,0,(IF($A121&gt;supporting_sheet!$D$11, VLOOKUP(supporting_sheet!$G$11,'waste_char_bulk_%_values'!$C$2:$AE$1093,2,FALSE), VLOOKUP($C121,'waste_char_bulk_%_values'!$C$2:$AE$1093,2,FALSE))*'DONNÉES '!$C160)),0)</f>
        <v>0</v>
      </c>
      <c r="E121" s="20">
        <f>IFERROR(IF($A121&gt;end_year_1,0,(IF($A121&gt;supporting_sheet!$D$11, VLOOKUP(supporting_sheet!$G$11,'waste_char_bulk_%_values'!$C$2:$AE$1093,3,FALSE), VLOOKUP($C121,'waste_char_bulk_%_values'!$C$2:$AE$1093,3,FALSE))*'DONNÉES '!$C160)),0)</f>
        <v>0</v>
      </c>
      <c r="F121" s="20">
        <f>IFERROR(IF($A121&gt;end_year_1,0,(IF($A121&gt;supporting_sheet!$D$11, VLOOKUP(supporting_sheet!$G$11,'waste_char_bulk_%_values'!$C$2:$AE$1093,4,FALSE), VLOOKUP($C121,'waste_char_bulk_%_values'!$C$2:$AE$1093,4,FALSE))*'DONNÉES '!$C160)),0)</f>
        <v>0</v>
      </c>
      <c r="G121" s="20">
        <f>IFERROR(IF($A121&gt;end_year_1,0,(IF($A121&gt;supporting_sheet!$D$11, VLOOKUP(supporting_sheet!$G$11,'waste_char_bulk_%_values'!$C$2:$AE$1093,5,FALSE), VLOOKUP($C121,'waste_char_bulk_%_values'!$C$2:$AE$1093,5,FALSE))*'DONNÉES '!$C160)),0)</f>
        <v>0</v>
      </c>
      <c r="H121" s="20">
        <f>IFERROR(IF($A121&gt;end_year_1,0,(IF($A121&gt;supporting_sheet!$D$11, VLOOKUP(supporting_sheet!$G$11,'waste_char_bulk_%_values'!$C$2:$AE$1093,6,FALSE), VLOOKUP($C121,'waste_char_bulk_%_values'!$C$2:$AE$1093,6,FALSE))*'DONNÉES '!$C160)),0)</f>
        <v>0</v>
      </c>
      <c r="I121" s="20">
        <f>IFERROR(IF($A121&gt;end_year_1,0,(IF($A121&gt;supporting_sheet!$D$11, VLOOKUP(supporting_sheet!$G$11,'waste_char_bulk_%_values'!$C$2:$AE$1093,7,FALSE), VLOOKUP($C121,'waste_char_bulk_%_values'!$C$2:$AE$1093,7,FALSE))*'DONNÉES '!$C160)),0)</f>
        <v>0</v>
      </c>
      <c r="J121" s="20">
        <f>IFERROR(IF($A121&gt;end_year_1,0,(IF($A121&gt;supporting_sheet!$D$11, VLOOKUP(supporting_sheet!$G$11,'waste_char_bulk_%_values'!$C$2:$AE$1093,8,FALSE), VLOOKUP($C121,'waste_char_bulk_%_values'!$C$2:$AE$1093,8,FALSE))*'DONNÉES '!$C160)),0)</f>
        <v>0</v>
      </c>
      <c r="K121" s="20">
        <f>IFERROR(IF($A121&gt;end_year_1,0,(IF($A121&gt;supporting_sheet!$D$11, VLOOKUP(supporting_sheet!$G$11,'waste_char_bulk_%_values'!$C$2:$AE$1093,9,FALSE), VLOOKUP($C121,'waste_char_bulk_%_values'!$C$2:$AE$1093,9,FALSE))*'DONNÉES '!$C160)),0)</f>
        <v>0</v>
      </c>
      <c r="L121" s="20">
        <f>IFERROR(IF($A121&gt;end_year_1,0,(IF($A121&gt;supporting_sheet!$D$11, VLOOKUP(supporting_sheet!$G$11,'waste_char_bulk_%_values'!$C$2:$AE$1093,10,FALSE), VLOOKUP($C121,'waste_char_bulk_%_values'!$C$2:$AE$1093,10,FALSE))*'DONNÉES '!$C160)),0)</f>
        <v>0</v>
      </c>
      <c r="M121" s="20">
        <f>IFERROR(IF($A121&gt;end_year_1,0,(IF($A121&gt;supporting_sheet!$D$11, VLOOKUP(supporting_sheet!$G$11,'waste_char_bulk_%_values'!$C$2:$AE$1093,11,FALSE), VLOOKUP($C121,'waste_char_bulk_%_values'!$C$2:$AE$1093,11,FALSE))*'DONNÉES '!$C160)),0)</f>
        <v>0</v>
      </c>
      <c r="N121" s="20">
        <f>IFERROR(IF($A121&gt;end_year_1,0,(IF($A121&gt;supporting_sheet!$D$11, VLOOKUP(supporting_sheet!$G$11,'waste_char_bulk_%_values'!$C$2:$AE$1093,12,FALSE), VLOOKUP($C121,'waste_char_bulk_%_values'!$C$2:$AE$1093,12,FALSE))*'DONNÉES '!$C160)),0)</f>
        <v>0</v>
      </c>
      <c r="O121" s="20">
        <f>IFERROR(IF($A121&gt;end_year_1,0,(IF($A121&gt;supporting_sheet!$D$11, VLOOKUP(supporting_sheet!$G$11,'waste_char_bulk_%_values'!$C$2:$AE$1093,13,FALSE), VLOOKUP($C121,'waste_char_bulk_%_values'!$C$2:$AE$1093,13,FALSE))*'DONNÉES '!$C160)),0)</f>
        <v>0</v>
      </c>
      <c r="P121" s="20">
        <f>IFERROR(IF($A121&gt;end_year_1,0,(IF($A121&gt;supporting_sheet!$D$11, VLOOKUP(supporting_sheet!$G$11,'waste_char_bulk_%_values'!$C$2:$AE$1093,14,FALSE), VLOOKUP($C121,'waste_char_bulk_%_values'!$C$2:$AE$1093,14,FALSE))*'DONNÉES '!$C160)),0)</f>
        <v>0</v>
      </c>
      <c r="Q121" s="20">
        <f>IFERROR(IF($A121&gt;end_year_1,0,(IF($A121&gt;supporting_sheet!$D$11, VLOOKUP(supporting_sheet!$G$11,'waste_char_bulk_%_values'!$C$2:$AG$1093,31,FALSE), VLOOKUP($C121,'waste_char_bulk_%_values'!$C$2:$AG$1093,31,FALSE))*'DONNÉES '!$C160)),0)</f>
        <v>0</v>
      </c>
      <c r="R121" s="37">
        <f t="shared" si="8"/>
        <v>0</v>
      </c>
    </row>
    <row r="122" spans="1:18" x14ac:dyDescent="0.25">
      <c r="A122" s="1">
        <f>'DONNÉES '!B161</f>
        <v>120</v>
      </c>
      <c r="B122" s="1" t="str">
        <f t="shared" si="7"/>
        <v>AB</v>
      </c>
      <c r="C122" s="1" t="str">
        <f t="shared" si="9"/>
        <v>120ABDefault</v>
      </c>
      <c r="D122" s="20">
        <f>IFERROR(IF($A122&gt;end_year_1,0,(IF($A122&gt;supporting_sheet!$D$11, VLOOKUP(supporting_sheet!$G$11,'waste_char_bulk_%_values'!$C$2:$AE$1093,2,FALSE), VLOOKUP($C122,'waste_char_bulk_%_values'!$C$2:$AE$1093,2,FALSE))*'DONNÉES '!$C161)),0)</f>
        <v>0</v>
      </c>
      <c r="E122" s="20">
        <f>IFERROR(IF($A122&gt;end_year_1,0,(IF($A122&gt;supporting_sheet!$D$11, VLOOKUP(supporting_sheet!$G$11,'waste_char_bulk_%_values'!$C$2:$AE$1093,3,FALSE), VLOOKUP($C122,'waste_char_bulk_%_values'!$C$2:$AE$1093,3,FALSE))*'DONNÉES '!$C161)),0)</f>
        <v>0</v>
      </c>
      <c r="F122" s="20">
        <f>IFERROR(IF($A122&gt;end_year_1,0,(IF($A122&gt;supporting_sheet!$D$11, VLOOKUP(supporting_sheet!$G$11,'waste_char_bulk_%_values'!$C$2:$AE$1093,4,FALSE), VLOOKUP($C122,'waste_char_bulk_%_values'!$C$2:$AE$1093,4,FALSE))*'DONNÉES '!$C161)),0)</f>
        <v>0</v>
      </c>
      <c r="G122" s="20">
        <f>IFERROR(IF($A122&gt;end_year_1,0,(IF($A122&gt;supporting_sheet!$D$11, VLOOKUP(supporting_sheet!$G$11,'waste_char_bulk_%_values'!$C$2:$AE$1093,5,FALSE), VLOOKUP($C122,'waste_char_bulk_%_values'!$C$2:$AE$1093,5,FALSE))*'DONNÉES '!$C161)),0)</f>
        <v>0</v>
      </c>
      <c r="H122" s="20">
        <f>IFERROR(IF($A122&gt;end_year_1,0,(IF($A122&gt;supporting_sheet!$D$11, VLOOKUP(supporting_sheet!$G$11,'waste_char_bulk_%_values'!$C$2:$AE$1093,6,FALSE), VLOOKUP($C122,'waste_char_bulk_%_values'!$C$2:$AE$1093,6,FALSE))*'DONNÉES '!$C161)),0)</f>
        <v>0</v>
      </c>
      <c r="I122" s="20">
        <f>IFERROR(IF($A122&gt;end_year_1,0,(IF($A122&gt;supporting_sheet!$D$11, VLOOKUP(supporting_sheet!$G$11,'waste_char_bulk_%_values'!$C$2:$AE$1093,7,FALSE), VLOOKUP($C122,'waste_char_bulk_%_values'!$C$2:$AE$1093,7,FALSE))*'DONNÉES '!$C161)),0)</f>
        <v>0</v>
      </c>
      <c r="J122" s="20">
        <f>IFERROR(IF($A122&gt;end_year_1,0,(IF($A122&gt;supporting_sheet!$D$11, VLOOKUP(supporting_sheet!$G$11,'waste_char_bulk_%_values'!$C$2:$AE$1093,8,FALSE), VLOOKUP($C122,'waste_char_bulk_%_values'!$C$2:$AE$1093,8,FALSE))*'DONNÉES '!$C161)),0)</f>
        <v>0</v>
      </c>
      <c r="K122" s="20">
        <f>IFERROR(IF($A122&gt;end_year_1,0,(IF($A122&gt;supporting_sheet!$D$11, VLOOKUP(supporting_sheet!$G$11,'waste_char_bulk_%_values'!$C$2:$AE$1093,9,FALSE), VLOOKUP($C122,'waste_char_bulk_%_values'!$C$2:$AE$1093,9,FALSE))*'DONNÉES '!$C161)),0)</f>
        <v>0</v>
      </c>
      <c r="L122" s="20">
        <f>IFERROR(IF($A122&gt;end_year_1,0,(IF($A122&gt;supporting_sheet!$D$11, VLOOKUP(supporting_sheet!$G$11,'waste_char_bulk_%_values'!$C$2:$AE$1093,10,FALSE), VLOOKUP($C122,'waste_char_bulk_%_values'!$C$2:$AE$1093,10,FALSE))*'DONNÉES '!$C161)),0)</f>
        <v>0</v>
      </c>
      <c r="M122" s="20">
        <f>IFERROR(IF($A122&gt;end_year_1,0,(IF($A122&gt;supporting_sheet!$D$11, VLOOKUP(supporting_sheet!$G$11,'waste_char_bulk_%_values'!$C$2:$AE$1093,11,FALSE), VLOOKUP($C122,'waste_char_bulk_%_values'!$C$2:$AE$1093,11,FALSE))*'DONNÉES '!$C161)),0)</f>
        <v>0</v>
      </c>
      <c r="N122" s="20">
        <f>IFERROR(IF($A122&gt;end_year_1,0,(IF($A122&gt;supporting_sheet!$D$11, VLOOKUP(supporting_sheet!$G$11,'waste_char_bulk_%_values'!$C$2:$AE$1093,12,FALSE), VLOOKUP($C122,'waste_char_bulk_%_values'!$C$2:$AE$1093,12,FALSE))*'DONNÉES '!$C161)),0)</f>
        <v>0</v>
      </c>
      <c r="O122" s="20">
        <f>IFERROR(IF($A122&gt;end_year_1,0,(IF($A122&gt;supporting_sheet!$D$11, VLOOKUP(supporting_sheet!$G$11,'waste_char_bulk_%_values'!$C$2:$AE$1093,13,FALSE), VLOOKUP($C122,'waste_char_bulk_%_values'!$C$2:$AE$1093,13,FALSE))*'DONNÉES '!$C161)),0)</f>
        <v>0</v>
      </c>
      <c r="P122" s="20">
        <f>IFERROR(IF($A122&gt;end_year_1,0,(IF($A122&gt;supporting_sheet!$D$11, VLOOKUP(supporting_sheet!$G$11,'waste_char_bulk_%_values'!$C$2:$AE$1093,14,FALSE), VLOOKUP($C122,'waste_char_bulk_%_values'!$C$2:$AE$1093,14,FALSE))*'DONNÉES '!$C161)),0)</f>
        <v>0</v>
      </c>
      <c r="Q122" s="20">
        <f>IFERROR(IF($A122&gt;end_year_1,0,(IF($A122&gt;supporting_sheet!$D$11, VLOOKUP(supporting_sheet!$G$11,'waste_char_bulk_%_values'!$C$2:$AG$1093,31,FALSE), VLOOKUP($C122,'waste_char_bulk_%_values'!$C$2:$AG$1093,31,FALSE))*'DONNÉES '!$C161)),0)</f>
        <v>0</v>
      </c>
      <c r="R122" s="37">
        <f t="shared" si="8"/>
        <v>0</v>
      </c>
    </row>
    <row r="123" spans="1:18" x14ac:dyDescent="0.25">
      <c r="A123" s="1">
        <f>'DONNÉES '!B162</f>
        <v>121</v>
      </c>
      <c r="B123" s="1" t="str">
        <f t="shared" si="7"/>
        <v>AB</v>
      </c>
      <c r="C123" s="1" t="str">
        <f t="shared" si="9"/>
        <v>121ABDefault</v>
      </c>
      <c r="D123" s="20">
        <f>IFERROR(IF($A123&gt;end_year_1,0,(IF($A123&gt;supporting_sheet!$D$11, VLOOKUP(supporting_sheet!$G$11,'waste_char_bulk_%_values'!$C$2:$AE$1093,2,FALSE), VLOOKUP($C123,'waste_char_bulk_%_values'!$C$2:$AE$1093,2,FALSE))*'DONNÉES '!$C162)),0)</f>
        <v>0</v>
      </c>
      <c r="E123" s="20">
        <f>IFERROR(IF($A123&gt;end_year_1,0,(IF($A123&gt;supporting_sheet!$D$11, VLOOKUP(supporting_sheet!$G$11,'waste_char_bulk_%_values'!$C$2:$AE$1093,3,FALSE), VLOOKUP($C123,'waste_char_bulk_%_values'!$C$2:$AE$1093,3,FALSE))*'DONNÉES '!$C162)),0)</f>
        <v>0</v>
      </c>
      <c r="F123" s="20">
        <f>IFERROR(IF($A123&gt;end_year_1,0,(IF($A123&gt;supporting_sheet!$D$11, VLOOKUP(supporting_sheet!$G$11,'waste_char_bulk_%_values'!$C$2:$AE$1093,4,FALSE), VLOOKUP($C123,'waste_char_bulk_%_values'!$C$2:$AE$1093,4,FALSE))*'DONNÉES '!$C162)),0)</f>
        <v>0</v>
      </c>
      <c r="G123" s="20">
        <f>IFERROR(IF($A123&gt;end_year_1,0,(IF($A123&gt;supporting_sheet!$D$11, VLOOKUP(supporting_sheet!$G$11,'waste_char_bulk_%_values'!$C$2:$AE$1093,5,FALSE), VLOOKUP($C123,'waste_char_bulk_%_values'!$C$2:$AE$1093,5,FALSE))*'DONNÉES '!$C162)),0)</f>
        <v>0</v>
      </c>
      <c r="H123" s="20">
        <f>IFERROR(IF($A123&gt;end_year_1,0,(IF($A123&gt;supporting_sheet!$D$11, VLOOKUP(supporting_sheet!$G$11,'waste_char_bulk_%_values'!$C$2:$AE$1093,6,FALSE), VLOOKUP($C123,'waste_char_bulk_%_values'!$C$2:$AE$1093,6,FALSE))*'DONNÉES '!$C162)),0)</f>
        <v>0</v>
      </c>
      <c r="I123" s="20">
        <f>IFERROR(IF($A123&gt;end_year_1,0,(IF($A123&gt;supporting_sheet!$D$11, VLOOKUP(supporting_sheet!$G$11,'waste_char_bulk_%_values'!$C$2:$AE$1093,7,FALSE), VLOOKUP($C123,'waste_char_bulk_%_values'!$C$2:$AE$1093,7,FALSE))*'DONNÉES '!$C162)),0)</f>
        <v>0</v>
      </c>
      <c r="J123" s="20">
        <f>IFERROR(IF($A123&gt;end_year_1,0,(IF($A123&gt;supporting_sheet!$D$11, VLOOKUP(supporting_sheet!$G$11,'waste_char_bulk_%_values'!$C$2:$AE$1093,8,FALSE), VLOOKUP($C123,'waste_char_bulk_%_values'!$C$2:$AE$1093,8,FALSE))*'DONNÉES '!$C162)),0)</f>
        <v>0</v>
      </c>
      <c r="K123" s="20">
        <f>IFERROR(IF($A123&gt;end_year_1,0,(IF($A123&gt;supporting_sheet!$D$11, VLOOKUP(supporting_sheet!$G$11,'waste_char_bulk_%_values'!$C$2:$AE$1093,9,FALSE), VLOOKUP($C123,'waste_char_bulk_%_values'!$C$2:$AE$1093,9,FALSE))*'DONNÉES '!$C162)),0)</f>
        <v>0</v>
      </c>
      <c r="L123" s="20">
        <f>IFERROR(IF($A123&gt;end_year_1,0,(IF($A123&gt;supporting_sheet!$D$11, VLOOKUP(supporting_sheet!$G$11,'waste_char_bulk_%_values'!$C$2:$AE$1093,10,FALSE), VLOOKUP($C123,'waste_char_bulk_%_values'!$C$2:$AE$1093,10,FALSE))*'DONNÉES '!$C162)),0)</f>
        <v>0</v>
      </c>
      <c r="M123" s="20">
        <f>IFERROR(IF($A123&gt;end_year_1,0,(IF($A123&gt;supporting_sheet!$D$11, VLOOKUP(supporting_sheet!$G$11,'waste_char_bulk_%_values'!$C$2:$AE$1093,11,FALSE), VLOOKUP($C123,'waste_char_bulk_%_values'!$C$2:$AE$1093,11,FALSE))*'DONNÉES '!$C162)),0)</f>
        <v>0</v>
      </c>
      <c r="N123" s="20">
        <f>IFERROR(IF($A123&gt;end_year_1,0,(IF($A123&gt;supporting_sheet!$D$11, VLOOKUP(supporting_sheet!$G$11,'waste_char_bulk_%_values'!$C$2:$AE$1093,12,FALSE), VLOOKUP($C123,'waste_char_bulk_%_values'!$C$2:$AE$1093,12,FALSE))*'DONNÉES '!$C162)),0)</f>
        <v>0</v>
      </c>
      <c r="O123" s="20">
        <f>IFERROR(IF($A123&gt;end_year_1,0,(IF($A123&gt;supporting_sheet!$D$11, VLOOKUP(supporting_sheet!$G$11,'waste_char_bulk_%_values'!$C$2:$AE$1093,13,FALSE), VLOOKUP($C123,'waste_char_bulk_%_values'!$C$2:$AE$1093,13,FALSE))*'DONNÉES '!$C162)),0)</f>
        <v>0</v>
      </c>
      <c r="P123" s="20">
        <f>IFERROR(IF($A123&gt;end_year_1,0,(IF($A123&gt;supporting_sheet!$D$11, VLOOKUP(supporting_sheet!$G$11,'waste_char_bulk_%_values'!$C$2:$AE$1093,14,FALSE), VLOOKUP($C123,'waste_char_bulk_%_values'!$C$2:$AE$1093,14,FALSE))*'DONNÉES '!$C162)),0)</f>
        <v>0</v>
      </c>
      <c r="Q123" s="20">
        <f>IFERROR(IF($A123&gt;end_year_1,0,(IF($A123&gt;supporting_sheet!$D$11, VLOOKUP(supporting_sheet!$G$11,'waste_char_bulk_%_values'!$C$2:$AG$1093,31,FALSE), VLOOKUP($C123,'waste_char_bulk_%_values'!$C$2:$AG$1093,31,FALSE))*'DONNÉES '!$C162)),0)</f>
        <v>0</v>
      </c>
      <c r="R123" s="37">
        <f t="shared" si="8"/>
        <v>0</v>
      </c>
    </row>
    <row r="124" spans="1:18" x14ac:dyDescent="0.25">
      <c r="A124" s="1">
        <f>'DONNÉES '!B163</f>
        <v>122</v>
      </c>
      <c r="B124" s="1" t="str">
        <f t="shared" si="7"/>
        <v>AB</v>
      </c>
      <c r="C124" s="1" t="str">
        <f t="shared" si="9"/>
        <v>122ABDefault</v>
      </c>
      <c r="D124" s="20">
        <f>IFERROR(IF($A124&gt;end_year_1,0,(IF($A124&gt;supporting_sheet!$D$11, VLOOKUP(supporting_sheet!$G$11,'waste_char_bulk_%_values'!$C$2:$AE$1093,2,FALSE), VLOOKUP($C124,'waste_char_bulk_%_values'!$C$2:$AE$1093,2,FALSE))*'DONNÉES '!$C163)),0)</f>
        <v>0</v>
      </c>
      <c r="E124" s="20">
        <f>IFERROR(IF($A124&gt;end_year_1,0,(IF($A124&gt;supporting_sheet!$D$11, VLOOKUP(supporting_sheet!$G$11,'waste_char_bulk_%_values'!$C$2:$AE$1093,3,FALSE), VLOOKUP($C124,'waste_char_bulk_%_values'!$C$2:$AE$1093,3,FALSE))*'DONNÉES '!$C163)),0)</f>
        <v>0</v>
      </c>
      <c r="F124" s="20">
        <f>IFERROR(IF($A124&gt;end_year_1,0,(IF($A124&gt;supporting_sheet!$D$11, VLOOKUP(supporting_sheet!$G$11,'waste_char_bulk_%_values'!$C$2:$AE$1093,4,FALSE), VLOOKUP($C124,'waste_char_bulk_%_values'!$C$2:$AE$1093,4,FALSE))*'DONNÉES '!$C163)),0)</f>
        <v>0</v>
      </c>
      <c r="G124" s="20">
        <f>IFERROR(IF($A124&gt;end_year_1,0,(IF($A124&gt;supporting_sheet!$D$11, VLOOKUP(supporting_sheet!$G$11,'waste_char_bulk_%_values'!$C$2:$AE$1093,5,FALSE), VLOOKUP($C124,'waste_char_bulk_%_values'!$C$2:$AE$1093,5,FALSE))*'DONNÉES '!$C163)),0)</f>
        <v>0</v>
      </c>
      <c r="H124" s="20">
        <f>IFERROR(IF($A124&gt;end_year_1,0,(IF($A124&gt;supporting_sheet!$D$11, VLOOKUP(supporting_sheet!$G$11,'waste_char_bulk_%_values'!$C$2:$AE$1093,6,FALSE), VLOOKUP($C124,'waste_char_bulk_%_values'!$C$2:$AE$1093,6,FALSE))*'DONNÉES '!$C163)),0)</f>
        <v>0</v>
      </c>
      <c r="I124" s="20">
        <f>IFERROR(IF($A124&gt;end_year_1,0,(IF($A124&gt;supporting_sheet!$D$11, VLOOKUP(supporting_sheet!$G$11,'waste_char_bulk_%_values'!$C$2:$AE$1093,7,FALSE), VLOOKUP($C124,'waste_char_bulk_%_values'!$C$2:$AE$1093,7,FALSE))*'DONNÉES '!$C163)),0)</f>
        <v>0</v>
      </c>
      <c r="J124" s="20">
        <f>IFERROR(IF($A124&gt;end_year_1,0,(IF($A124&gt;supporting_sheet!$D$11, VLOOKUP(supporting_sheet!$G$11,'waste_char_bulk_%_values'!$C$2:$AE$1093,8,FALSE), VLOOKUP($C124,'waste_char_bulk_%_values'!$C$2:$AE$1093,8,FALSE))*'DONNÉES '!$C163)),0)</f>
        <v>0</v>
      </c>
      <c r="K124" s="20">
        <f>IFERROR(IF($A124&gt;end_year_1,0,(IF($A124&gt;supporting_sheet!$D$11, VLOOKUP(supporting_sheet!$G$11,'waste_char_bulk_%_values'!$C$2:$AE$1093,9,FALSE), VLOOKUP($C124,'waste_char_bulk_%_values'!$C$2:$AE$1093,9,FALSE))*'DONNÉES '!$C163)),0)</f>
        <v>0</v>
      </c>
      <c r="L124" s="20">
        <f>IFERROR(IF($A124&gt;end_year_1,0,(IF($A124&gt;supporting_sheet!$D$11, VLOOKUP(supporting_sheet!$G$11,'waste_char_bulk_%_values'!$C$2:$AE$1093,10,FALSE), VLOOKUP($C124,'waste_char_bulk_%_values'!$C$2:$AE$1093,10,FALSE))*'DONNÉES '!$C163)),0)</f>
        <v>0</v>
      </c>
      <c r="M124" s="20">
        <f>IFERROR(IF($A124&gt;end_year_1,0,(IF($A124&gt;supporting_sheet!$D$11, VLOOKUP(supporting_sheet!$G$11,'waste_char_bulk_%_values'!$C$2:$AE$1093,11,FALSE), VLOOKUP($C124,'waste_char_bulk_%_values'!$C$2:$AE$1093,11,FALSE))*'DONNÉES '!$C163)),0)</f>
        <v>0</v>
      </c>
      <c r="N124" s="20">
        <f>IFERROR(IF($A124&gt;end_year_1,0,(IF($A124&gt;supporting_sheet!$D$11, VLOOKUP(supporting_sheet!$G$11,'waste_char_bulk_%_values'!$C$2:$AE$1093,12,FALSE), VLOOKUP($C124,'waste_char_bulk_%_values'!$C$2:$AE$1093,12,FALSE))*'DONNÉES '!$C163)),0)</f>
        <v>0</v>
      </c>
      <c r="O124" s="20">
        <f>IFERROR(IF($A124&gt;end_year_1,0,(IF($A124&gt;supporting_sheet!$D$11, VLOOKUP(supporting_sheet!$G$11,'waste_char_bulk_%_values'!$C$2:$AE$1093,13,FALSE), VLOOKUP($C124,'waste_char_bulk_%_values'!$C$2:$AE$1093,13,FALSE))*'DONNÉES '!$C163)),0)</f>
        <v>0</v>
      </c>
      <c r="P124" s="20">
        <f>IFERROR(IF($A124&gt;end_year_1,0,(IF($A124&gt;supporting_sheet!$D$11, VLOOKUP(supporting_sheet!$G$11,'waste_char_bulk_%_values'!$C$2:$AE$1093,14,FALSE), VLOOKUP($C124,'waste_char_bulk_%_values'!$C$2:$AE$1093,14,FALSE))*'DONNÉES '!$C163)),0)</f>
        <v>0</v>
      </c>
      <c r="Q124" s="20">
        <f>IFERROR(IF($A124&gt;end_year_1,0,(IF($A124&gt;supporting_sheet!$D$11, VLOOKUP(supporting_sheet!$G$11,'waste_char_bulk_%_values'!$C$2:$AG$1093,31,FALSE), VLOOKUP($C124,'waste_char_bulk_%_values'!$C$2:$AG$1093,31,FALSE))*'DONNÉES '!$C163)),0)</f>
        <v>0</v>
      </c>
      <c r="R124" s="37">
        <f t="shared" si="8"/>
        <v>0</v>
      </c>
    </row>
    <row r="125" spans="1:18" x14ac:dyDescent="0.25">
      <c r="A125" s="1">
        <f>'DONNÉES '!B164</f>
        <v>123</v>
      </c>
      <c r="B125" s="1" t="str">
        <f t="shared" si="7"/>
        <v>AB</v>
      </c>
      <c r="C125" s="1" t="str">
        <f t="shared" si="9"/>
        <v>123ABDefault</v>
      </c>
      <c r="D125" s="20">
        <f>IFERROR(IF($A125&gt;end_year_1,0,(IF($A125&gt;supporting_sheet!$D$11, VLOOKUP(supporting_sheet!$G$11,'waste_char_bulk_%_values'!$C$2:$AE$1093,2,FALSE), VLOOKUP($C125,'waste_char_bulk_%_values'!$C$2:$AE$1093,2,FALSE))*'DONNÉES '!$C164)),0)</f>
        <v>0</v>
      </c>
      <c r="E125" s="20">
        <f>IFERROR(IF($A125&gt;end_year_1,0,(IF($A125&gt;supporting_sheet!$D$11, VLOOKUP(supporting_sheet!$G$11,'waste_char_bulk_%_values'!$C$2:$AE$1093,3,FALSE), VLOOKUP($C125,'waste_char_bulk_%_values'!$C$2:$AE$1093,3,FALSE))*'DONNÉES '!$C164)),0)</f>
        <v>0</v>
      </c>
      <c r="F125" s="20">
        <f>IFERROR(IF($A125&gt;end_year_1,0,(IF($A125&gt;supporting_sheet!$D$11, VLOOKUP(supporting_sheet!$G$11,'waste_char_bulk_%_values'!$C$2:$AE$1093,4,FALSE), VLOOKUP($C125,'waste_char_bulk_%_values'!$C$2:$AE$1093,4,FALSE))*'DONNÉES '!$C164)),0)</f>
        <v>0</v>
      </c>
      <c r="G125" s="20">
        <f>IFERROR(IF($A125&gt;end_year_1,0,(IF($A125&gt;supporting_sheet!$D$11, VLOOKUP(supporting_sheet!$G$11,'waste_char_bulk_%_values'!$C$2:$AE$1093,5,FALSE), VLOOKUP($C125,'waste_char_bulk_%_values'!$C$2:$AE$1093,5,FALSE))*'DONNÉES '!$C164)),0)</f>
        <v>0</v>
      </c>
      <c r="H125" s="20">
        <f>IFERROR(IF($A125&gt;end_year_1,0,(IF($A125&gt;supporting_sheet!$D$11, VLOOKUP(supporting_sheet!$G$11,'waste_char_bulk_%_values'!$C$2:$AE$1093,6,FALSE), VLOOKUP($C125,'waste_char_bulk_%_values'!$C$2:$AE$1093,6,FALSE))*'DONNÉES '!$C164)),0)</f>
        <v>0</v>
      </c>
      <c r="I125" s="20">
        <f>IFERROR(IF($A125&gt;end_year_1,0,(IF($A125&gt;supporting_sheet!$D$11, VLOOKUP(supporting_sheet!$G$11,'waste_char_bulk_%_values'!$C$2:$AE$1093,7,FALSE), VLOOKUP($C125,'waste_char_bulk_%_values'!$C$2:$AE$1093,7,FALSE))*'DONNÉES '!$C164)),0)</f>
        <v>0</v>
      </c>
      <c r="J125" s="20">
        <f>IFERROR(IF($A125&gt;end_year_1,0,(IF($A125&gt;supporting_sheet!$D$11, VLOOKUP(supporting_sheet!$G$11,'waste_char_bulk_%_values'!$C$2:$AE$1093,8,FALSE), VLOOKUP($C125,'waste_char_bulk_%_values'!$C$2:$AE$1093,8,FALSE))*'DONNÉES '!$C164)),0)</f>
        <v>0</v>
      </c>
      <c r="K125" s="20">
        <f>IFERROR(IF($A125&gt;end_year_1,0,(IF($A125&gt;supporting_sheet!$D$11, VLOOKUP(supporting_sheet!$G$11,'waste_char_bulk_%_values'!$C$2:$AE$1093,9,FALSE), VLOOKUP($C125,'waste_char_bulk_%_values'!$C$2:$AE$1093,9,FALSE))*'DONNÉES '!$C164)),0)</f>
        <v>0</v>
      </c>
      <c r="L125" s="20">
        <f>IFERROR(IF($A125&gt;end_year_1,0,(IF($A125&gt;supporting_sheet!$D$11, VLOOKUP(supporting_sheet!$G$11,'waste_char_bulk_%_values'!$C$2:$AE$1093,10,FALSE), VLOOKUP($C125,'waste_char_bulk_%_values'!$C$2:$AE$1093,10,FALSE))*'DONNÉES '!$C164)),0)</f>
        <v>0</v>
      </c>
      <c r="M125" s="20">
        <f>IFERROR(IF($A125&gt;end_year_1,0,(IF($A125&gt;supporting_sheet!$D$11, VLOOKUP(supporting_sheet!$G$11,'waste_char_bulk_%_values'!$C$2:$AE$1093,11,FALSE), VLOOKUP($C125,'waste_char_bulk_%_values'!$C$2:$AE$1093,11,FALSE))*'DONNÉES '!$C164)),0)</f>
        <v>0</v>
      </c>
      <c r="N125" s="20">
        <f>IFERROR(IF($A125&gt;end_year_1,0,(IF($A125&gt;supporting_sheet!$D$11, VLOOKUP(supporting_sheet!$G$11,'waste_char_bulk_%_values'!$C$2:$AE$1093,12,FALSE), VLOOKUP($C125,'waste_char_bulk_%_values'!$C$2:$AE$1093,12,FALSE))*'DONNÉES '!$C164)),0)</f>
        <v>0</v>
      </c>
      <c r="O125" s="20">
        <f>IFERROR(IF($A125&gt;end_year_1,0,(IF($A125&gt;supporting_sheet!$D$11, VLOOKUP(supporting_sheet!$G$11,'waste_char_bulk_%_values'!$C$2:$AE$1093,13,FALSE), VLOOKUP($C125,'waste_char_bulk_%_values'!$C$2:$AE$1093,13,FALSE))*'DONNÉES '!$C164)),0)</f>
        <v>0</v>
      </c>
      <c r="P125" s="20">
        <f>IFERROR(IF($A125&gt;end_year_1,0,(IF($A125&gt;supporting_sheet!$D$11, VLOOKUP(supporting_sheet!$G$11,'waste_char_bulk_%_values'!$C$2:$AE$1093,14,FALSE), VLOOKUP($C125,'waste_char_bulk_%_values'!$C$2:$AE$1093,14,FALSE))*'DONNÉES '!$C164)),0)</f>
        <v>0</v>
      </c>
      <c r="Q125" s="20">
        <f>IFERROR(IF($A125&gt;end_year_1,0,(IF($A125&gt;supporting_sheet!$D$11, VLOOKUP(supporting_sheet!$G$11,'waste_char_bulk_%_values'!$C$2:$AG$1093,31,FALSE), VLOOKUP($C125,'waste_char_bulk_%_values'!$C$2:$AG$1093,31,FALSE))*'DONNÉES '!$C164)),0)</f>
        <v>0</v>
      </c>
      <c r="R125" s="37">
        <f t="shared" si="8"/>
        <v>0</v>
      </c>
    </row>
    <row r="126" spans="1:18" x14ac:dyDescent="0.25">
      <c r="A126" s="1">
        <f>'DONNÉES '!B165</f>
        <v>124</v>
      </c>
      <c r="B126" s="1" t="str">
        <f t="shared" si="7"/>
        <v>AB</v>
      </c>
      <c r="C126" s="1" t="str">
        <f t="shared" si="9"/>
        <v>124ABDefault</v>
      </c>
      <c r="D126" s="20">
        <f>IFERROR(IF($A126&gt;end_year_1,0,(IF($A126&gt;supporting_sheet!$D$11, VLOOKUP(supporting_sheet!$G$11,'waste_char_bulk_%_values'!$C$2:$AE$1093,2,FALSE), VLOOKUP($C126,'waste_char_bulk_%_values'!$C$2:$AE$1093,2,FALSE))*'DONNÉES '!$C165)),0)</f>
        <v>0</v>
      </c>
      <c r="E126" s="20">
        <f>IFERROR(IF($A126&gt;end_year_1,0,(IF($A126&gt;supporting_sheet!$D$11, VLOOKUP(supporting_sheet!$G$11,'waste_char_bulk_%_values'!$C$2:$AE$1093,3,FALSE), VLOOKUP($C126,'waste_char_bulk_%_values'!$C$2:$AE$1093,3,FALSE))*'DONNÉES '!$C165)),0)</f>
        <v>0</v>
      </c>
      <c r="F126" s="20">
        <f>IFERROR(IF($A126&gt;end_year_1,0,(IF($A126&gt;supporting_sheet!$D$11, VLOOKUP(supporting_sheet!$G$11,'waste_char_bulk_%_values'!$C$2:$AE$1093,4,FALSE), VLOOKUP($C126,'waste_char_bulk_%_values'!$C$2:$AE$1093,4,FALSE))*'DONNÉES '!$C165)),0)</f>
        <v>0</v>
      </c>
      <c r="G126" s="20">
        <f>IFERROR(IF($A126&gt;end_year_1,0,(IF($A126&gt;supporting_sheet!$D$11, VLOOKUP(supporting_sheet!$G$11,'waste_char_bulk_%_values'!$C$2:$AE$1093,5,FALSE), VLOOKUP($C126,'waste_char_bulk_%_values'!$C$2:$AE$1093,5,FALSE))*'DONNÉES '!$C165)),0)</f>
        <v>0</v>
      </c>
      <c r="H126" s="20">
        <f>IFERROR(IF($A126&gt;end_year_1,0,(IF($A126&gt;supporting_sheet!$D$11, VLOOKUP(supporting_sheet!$G$11,'waste_char_bulk_%_values'!$C$2:$AE$1093,6,FALSE), VLOOKUP($C126,'waste_char_bulk_%_values'!$C$2:$AE$1093,6,FALSE))*'DONNÉES '!$C165)),0)</f>
        <v>0</v>
      </c>
      <c r="I126" s="20">
        <f>IFERROR(IF($A126&gt;end_year_1,0,(IF($A126&gt;supporting_sheet!$D$11, VLOOKUP(supporting_sheet!$G$11,'waste_char_bulk_%_values'!$C$2:$AE$1093,7,FALSE), VLOOKUP($C126,'waste_char_bulk_%_values'!$C$2:$AE$1093,7,FALSE))*'DONNÉES '!$C165)),0)</f>
        <v>0</v>
      </c>
      <c r="J126" s="20">
        <f>IFERROR(IF($A126&gt;end_year_1,0,(IF($A126&gt;supporting_sheet!$D$11, VLOOKUP(supporting_sheet!$G$11,'waste_char_bulk_%_values'!$C$2:$AE$1093,8,FALSE), VLOOKUP($C126,'waste_char_bulk_%_values'!$C$2:$AE$1093,8,FALSE))*'DONNÉES '!$C165)),0)</f>
        <v>0</v>
      </c>
      <c r="K126" s="20">
        <f>IFERROR(IF($A126&gt;end_year_1,0,(IF($A126&gt;supporting_sheet!$D$11, VLOOKUP(supporting_sheet!$G$11,'waste_char_bulk_%_values'!$C$2:$AE$1093,9,FALSE), VLOOKUP($C126,'waste_char_bulk_%_values'!$C$2:$AE$1093,9,FALSE))*'DONNÉES '!$C165)),0)</f>
        <v>0</v>
      </c>
      <c r="L126" s="20">
        <f>IFERROR(IF($A126&gt;end_year_1,0,(IF($A126&gt;supporting_sheet!$D$11, VLOOKUP(supporting_sheet!$G$11,'waste_char_bulk_%_values'!$C$2:$AE$1093,10,FALSE), VLOOKUP($C126,'waste_char_bulk_%_values'!$C$2:$AE$1093,10,FALSE))*'DONNÉES '!$C165)),0)</f>
        <v>0</v>
      </c>
      <c r="M126" s="20">
        <f>IFERROR(IF($A126&gt;end_year_1,0,(IF($A126&gt;supporting_sheet!$D$11, VLOOKUP(supporting_sheet!$G$11,'waste_char_bulk_%_values'!$C$2:$AE$1093,11,FALSE), VLOOKUP($C126,'waste_char_bulk_%_values'!$C$2:$AE$1093,11,FALSE))*'DONNÉES '!$C165)),0)</f>
        <v>0</v>
      </c>
      <c r="N126" s="20">
        <f>IFERROR(IF($A126&gt;end_year_1,0,(IF($A126&gt;supporting_sheet!$D$11, VLOOKUP(supporting_sheet!$G$11,'waste_char_bulk_%_values'!$C$2:$AE$1093,12,FALSE), VLOOKUP($C126,'waste_char_bulk_%_values'!$C$2:$AE$1093,12,FALSE))*'DONNÉES '!$C165)),0)</f>
        <v>0</v>
      </c>
      <c r="O126" s="20">
        <f>IFERROR(IF($A126&gt;end_year_1,0,(IF($A126&gt;supporting_sheet!$D$11, VLOOKUP(supporting_sheet!$G$11,'waste_char_bulk_%_values'!$C$2:$AE$1093,13,FALSE), VLOOKUP($C126,'waste_char_bulk_%_values'!$C$2:$AE$1093,13,FALSE))*'DONNÉES '!$C165)),0)</f>
        <v>0</v>
      </c>
      <c r="P126" s="20">
        <f>IFERROR(IF($A126&gt;end_year_1,0,(IF($A126&gt;supporting_sheet!$D$11, VLOOKUP(supporting_sheet!$G$11,'waste_char_bulk_%_values'!$C$2:$AE$1093,14,FALSE), VLOOKUP($C126,'waste_char_bulk_%_values'!$C$2:$AE$1093,14,FALSE))*'DONNÉES '!$C165)),0)</f>
        <v>0</v>
      </c>
      <c r="Q126" s="20">
        <f>IFERROR(IF($A126&gt;end_year_1,0,(IF($A126&gt;supporting_sheet!$D$11, VLOOKUP(supporting_sheet!$G$11,'waste_char_bulk_%_values'!$C$2:$AG$1093,31,FALSE), VLOOKUP($C126,'waste_char_bulk_%_values'!$C$2:$AG$1093,31,FALSE))*'DONNÉES '!$C165)),0)</f>
        <v>0</v>
      </c>
      <c r="R126" s="37">
        <f t="shared" si="8"/>
        <v>0</v>
      </c>
    </row>
    <row r="127" spans="1:18" x14ac:dyDescent="0.25">
      <c r="A127" s="1">
        <f>'DONNÉES '!B166</f>
        <v>125</v>
      </c>
      <c r="B127" s="1" t="str">
        <f t="shared" si="7"/>
        <v>AB</v>
      </c>
      <c r="C127" s="1" t="str">
        <f t="shared" si="9"/>
        <v>125ABDefault</v>
      </c>
      <c r="D127" s="20">
        <f>IFERROR(IF($A127&gt;end_year_1,0,(IF($A127&gt;supporting_sheet!$D$11, VLOOKUP(supporting_sheet!$G$11,'waste_char_bulk_%_values'!$C$2:$AE$1093,2,FALSE), VLOOKUP($C127,'waste_char_bulk_%_values'!$C$2:$AE$1093,2,FALSE))*'DONNÉES '!$C166)),0)</f>
        <v>0</v>
      </c>
      <c r="E127" s="20">
        <f>IFERROR(IF($A127&gt;end_year_1,0,(IF($A127&gt;supporting_sheet!$D$11, VLOOKUP(supporting_sheet!$G$11,'waste_char_bulk_%_values'!$C$2:$AE$1093,3,FALSE), VLOOKUP($C127,'waste_char_bulk_%_values'!$C$2:$AE$1093,3,FALSE))*'DONNÉES '!$C166)),0)</f>
        <v>0</v>
      </c>
      <c r="F127" s="20">
        <f>IFERROR(IF($A127&gt;end_year_1,0,(IF($A127&gt;supporting_sheet!$D$11, VLOOKUP(supporting_sheet!$G$11,'waste_char_bulk_%_values'!$C$2:$AE$1093,4,FALSE), VLOOKUP($C127,'waste_char_bulk_%_values'!$C$2:$AE$1093,4,FALSE))*'DONNÉES '!$C166)),0)</f>
        <v>0</v>
      </c>
      <c r="G127" s="20">
        <f>IFERROR(IF($A127&gt;end_year_1,0,(IF($A127&gt;supporting_sheet!$D$11, VLOOKUP(supporting_sheet!$G$11,'waste_char_bulk_%_values'!$C$2:$AE$1093,5,FALSE), VLOOKUP($C127,'waste_char_bulk_%_values'!$C$2:$AE$1093,5,FALSE))*'DONNÉES '!$C166)),0)</f>
        <v>0</v>
      </c>
      <c r="H127" s="20">
        <f>IFERROR(IF($A127&gt;end_year_1,0,(IF($A127&gt;supporting_sheet!$D$11, VLOOKUP(supporting_sheet!$G$11,'waste_char_bulk_%_values'!$C$2:$AE$1093,6,FALSE), VLOOKUP($C127,'waste_char_bulk_%_values'!$C$2:$AE$1093,6,FALSE))*'DONNÉES '!$C166)),0)</f>
        <v>0</v>
      </c>
      <c r="I127" s="20">
        <f>IFERROR(IF($A127&gt;end_year_1,0,(IF($A127&gt;supporting_sheet!$D$11, VLOOKUP(supporting_sheet!$G$11,'waste_char_bulk_%_values'!$C$2:$AE$1093,7,FALSE), VLOOKUP($C127,'waste_char_bulk_%_values'!$C$2:$AE$1093,7,FALSE))*'DONNÉES '!$C166)),0)</f>
        <v>0</v>
      </c>
      <c r="J127" s="20">
        <f>IFERROR(IF($A127&gt;end_year_1,0,(IF($A127&gt;supporting_sheet!$D$11, VLOOKUP(supporting_sheet!$G$11,'waste_char_bulk_%_values'!$C$2:$AE$1093,8,FALSE), VLOOKUP($C127,'waste_char_bulk_%_values'!$C$2:$AE$1093,8,FALSE))*'DONNÉES '!$C166)),0)</f>
        <v>0</v>
      </c>
      <c r="K127" s="20">
        <f>IFERROR(IF($A127&gt;end_year_1,0,(IF($A127&gt;supporting_sheet!$D$11, VLOOKUP(supporting_sheet!$G$11,'waste_char_bulk_%_values'!$C$2:$AE$1093,9,FALSE), VLOOKUP($C127,'waste_char_bulk_%_values'!$C$2:$AE$1093,9,FALSE))*'DONNÉES '!$C166)),0)</f>
        <v>0</v>
      </c>
      <c r="L127" s="20">
        <f>IFERROR(IF($A127&gt;end_year_1,0,(IF($A127&gt;supporting_sheet!$D$11, VLOOKUP(supporting_sheet!$G$11,'waste_char_bulk_%_values'!$C$2:$AE$1093,10,FALSE), VLOOKUP($C127,'waste_char_bulk_%_values'!$C$2:$AE$1093,10,FALSE))*'DONNÉES '!$C166)),0)</f>
        <v>0</v>
      </c>
      <c r="M127" s="20">
        <f>IFERROR(IF($A127&gt;end_year_1,0,(IF($A127&gt;supporting_sheet!$D$11, VLOOKUP(supporting_sheet!$G$11,'waste_char_bulk_%_values'!$C$2:$AE$1093,11,FALSE), VLOOKUP($C127,'waste_char_bulk_%_values'!$C$2:$AE$1093,11,FALSE))*'DONNÉES '!$C166)),0)</f>
        <v>0</v>
      </c>
      <c r="N127" s="20">
        <f>IFERROR(IF($A127&gt;end_year_1,0,(IF($A127&gt;supporting_sheet!$D$11, VLOOKUP(supporting_sheet!$G$11,'waste_char_bulk_%_values'!$C$2:$AE$1093,12,FALSE), VLOOKUP($C127,'waste_char_bulk_%_values'!$C$2:$AE$1093,12,FALSE))*'DONNÉES '!$C166)),0)</f>
        <v>0</v>
      </c>
      <c r="O127" s="20">
        <f>IFERROR(IF($A127&gt;end_year_1,0,(IF($A127&gt;supporting_sheet!$D$11, VLOOKUP(supporting_sheet!$G$11,'waste_char_bulk_%_values'!$C$2:$AE$1093,13,FALSE), VLOOKUP($C127,'waste_char_bulk_%_values'!$C$2:$AE$1093,13,FALSE))*'DONNÉES '!$C166)),0)</f>
        <v>0</v>
      </c>
      <c r="P127" s="20">
        <f>IFERROR(IF($A127&gt;end_year_1,0,(IF($A127&gt;supporting_sheet!$D$11, VLOOKUP(supporting_sheet!$G$11,'waste_char_bulk_%_values'!$C$2:$AE$1093,14,FALSE), VLOOKUP($C127,'waste_char_bulk_%_values'!$C$2:$AE$1093,14,FALSE))*'DONNÉES '!$C166)),0)</f>
        <v>0</v>
      </c>
      <c r="Q127" s="20">
        <f>IFERROR(IF($A127&gt;end_year_1,0,(IF($A127&gt;supporting_sheet!$D$11, VLOOKUP(supporting_sheet!$G$11,'waste_char_bulk_%_values'!$C$2:$AG$1093,31,FALSE), VLOOKUP($C127,'waste_char_bulk_%_values'!$C$2:$AG$1093,31,FALSE))*'DONNÉES '!$C166)),0)</f>
        <v>0</v>
      </c>
      <c r="R127" s="37">
        <f t="shared" si="8"/>
        <v>0</v>
      </c>
    </row>
    <row r="128" spans="1:18" x14ac:dyDescent="0.25">
      <c r="A128" s="1">
        <f>'DONNÉES '!B167</f>
        <v>126</v>
      </c>
      <c r="B128" s="1" t="str">
        <f t="shared" si="7"/>
        <v>AB</v>
      </c>
      <c r="C128" s="1" t="str">
        <f t="shared" si="9"/>
        <v>126ABDefault</v>
      </c>
      <c r="D128" s="20">
        <f>IFERROR(IF($A128&gt;end_year_1,0,(IF($A128&gt;supporting_sheet!$D$11, VLOOKUP(supporting_sheet!$G$11,'waste_char_bulk_%_values'!$C$2:$AE$1093,2,FALSE), VLOOKUP($C128,'waste_char_bulk_%_values'!$C$2:$AE$1093,2,FALSE))*'DONNÉES '!$C167)),0)</f>
        <v>0</v>
      </c>
      <c r="E128" s="20">
        <f>IFERROR(IF($A128&gt;end_year_1,0,(IF($A128&gt;supporting_sheet!$D$11, VLOOKUP(supporting_sheet!$G$11,'waste_char_bulk_%_values'!$C$2:$AE$1093,3,FALSE), VLOOKUP($C128,'waste_char_bulk_%_values'!$C$2:$AE$1093,3,FALSE))*'DONNÉES '!$C167)),0)</f>
        <v>0</v>
      </c>
      <c r="F128" s="20">
        <f>IFERROR(IF($A128&gt;end_year_1,0,(IF($A128&gt;supporting_sheet!$D$11, VLOOKUP(supporting_sheet!$G$11,'waste_char_bulk_%_values'!$C$2:$AE$1093,4,FALSE), VLOOKUP($C128,'waste_char_bulk_%_values'!$C$2:$AE$1093,4,FALSE))*'DONNÉES '!$C167)),0)</f>
        <v>0</v>
      </c>
      <c r="G128" s="20">
        <f>IFERROR(IF($A128&gt;end_year_1,0,(IF($A128&gt;supporting_sheet!$D$11, VLOOKUP(supporting_sheet!$G$11,'waste_char_bulk_%_values'!$C$2:$AE$1093,5,FALSE), VLOOKUP($C128,'waste_char_bulk_%_values'!$C$2:$AE$1093,5,FALSE))*'DONNÉES '!$C167)),0)</f>
        <v>0</v>
      </c>
      <c r="H128" s="20">
        <f>IFERROR(IF($A128&gt;end_year_1,0,(IF($A128&gt;supporting_sheet!$D$11, VLOOKUP(supporting_sheet!$G$11,'waste_char_bulk_%_values'!$C$2:$AE$1093,6,FALSE), VLOOKUP($C128,'waste_char_bulk_%_values'!$C$2:$AE$1093,6,FALSE))*'DONNÉES '!$C167)),0)</f>
        <v>0</v>
      </c>
      <c r="I128" s="20">
        <f>IFERROR(IF($A128&gt;end_year_1,0,(IF($A128&gt;supporting_sheet!$D$11, VLOOKUP(supporting_sheet!$G$11,'waste_char_bulk_%_values'!$C$2:$AE$1093,7,FALSE), VLOOKUP($C128,'waste_char_bulk_%_values'!$C$2:$AE$1093,7,FALSE))*'DONNÉES '!$C167)),0)</f>
        <v>0</v>
      </c>
      <c r="J128" s="20">
        <f>IFERROR(IF($A128&gt;end_year_1,0,(IF($A128&gt;supporting_sheet!$D$11, VLOOKUP(supporting_sheet!$G$11,'waste_char_bulk_%_values'!$C$2:$AE$1093,8,FALSE), VLOOKUP($C128,'waste_char_bulk_%_values'!$C$2:$AE$1093,8,FALSE))*'DONNÉES '!$C167)),0)</f>
        <v>0</v>
      </c>
      <c r="K128" s="20">
        <f>IFERROR(IF($A128&gt;end_year_1,0,(IF($A128&gt;supporting_sheet!$D$11, VLOOKUP(supporting_sheet!$G$11,'waste_char_bulk_%_values'!$C$2:$AE$1093,9,FALSE), VLOOKUP($C128,'waste_char_bulk_%_values'!$C$2:$AE$1093,9,FALSE))*'DONNÉES '!$C167)),0)</f>
        <v>0</v>
      </c>
      <c r="L128" s="20">
        <f>IFERROR(IF($A128&gt;end_year_1,0,(IF($A128&gt;supporting_sheet!$D$11, VLOOKUP(supporting_sheet!$G$11,'waste_char_bulk_%_values'!$C$2:$AE$1093,10,FALSE), VLOOKUP($C128,'waste_char_bulk_%_values'!$C$2:$AE$1093,10,FALSE))*'DONNÉES '!$C167)),0)</f>
        <v>0</v>
      </c>
      <c r="M128" s="20">
        <f>IFERROR(IF($A128&gt;end_year_1,0,(IF($A128&gt;supporting_sheet!$D$11, VLOOKUP(supporting_sheet!$G$11,'waste_char_bulk_%_values'!$C$2:$AE$1093,11,FALSE), VLOOKUP($C128,'waste_char_bulk_%_values'!$C$2:$AE$1093,11,FALSE))*'DONNÉES '!$C167)),0)</f>
        <v>0</v>
      </c>
      <c r="N128" s="20">
        <f>IFERROR(IF($A128&gt;end_year_1,0,(IF($A128&gt;supporting_sheet!$D$11, VLOOKUP(supporting_sheet!$G$11,'waste_char_bulk_%_values'!$C$2:$AE$1093,12,FALSE), VLOOKUP($C128,'waste_char_bulk_%_values'!$C$2:$AE$1093,12,FALSE))*'DONNÉES '!$C167)),0)</f>
        <v>0</v>
      </c>
      <c r="O128" s="20">
        <f>IFERROR(IF($A128&gt;end_year_1,0,(IF($A128&gt;supporting_sheet!$D$11, VLOOKUP(supporting_sheet!$G$11,'waste_char_bulk_%_values'!$C$2:$AE$1093,13,FALSE), VLOOKUP($C128,'waste_char_bulk_%_values'!$C$2:$AE$1093,13,FALSE))*'DONNÉES '!$C167)),0)</f>
        <v>0</v>
      </c>
      <c r="P128" s="20">
        <f>IFERROR(IF($A128&gt;end_year_1,0,(IF($A128&gt;supporting_sheet!$D$11, VLOOKUP(supporting_sheet!$G$11,'waste_char_bulk_%_values'!$C$2:$AE$1093,14,FALSE), VLOOKUP($C128,'waste_char_bulk_%_values'!$C$2:$AE$1093,14,FALSE))*'DONNÉES '!$C167)),0)</f>
        <v>0</v>
      </c>
      <c r="Q128" s="20">
        <f>IFERROR(IF($A128&gt;end_year_1,0,(IF($A128&gt;supporting_sheet!$D$11, VLOOKUP(supporting_sheet!$G$11,'waste_char_bulk_%_values'!$C$2:$AG$1093,31,FALSE), VLOOKUP($C128,'waste_char_bulk_%_values'!$C$2:$AG$1093,31,FALSE))*'DONNÉES '!$C167)),0)</f>
        <v>0</v>
      </c>
      <c r="R128" s="37">
        <f t="shared" si="8"/>
        <v>0</v>
      </c>
    </row>
    <row r="129" spans="1:18" x14ac:dyDescent="0.25">
      <c r="A129" s="1">
        <f>'DONNÉES '!B168</f>
        <v>127</v>
      </c>
      <c r="B129" s="1" t="str">
        <f t="shared" si="7"/>
        <v>AB</v>
      </c>
      <c r="C129" s="1" t="str">
        <f t="shared" si="9"/>
        <v>127ABDefault</v>
      </c>
      <c r="D129" s="20">
        <f>IFERROR(IF($A129&gt;end_year_1,0,(IF($A129&gt;supporting_sheet!$D$11, VLOOKUP(supporting_sheet!$G$11,'waste_char_bulk_%_values'!$C$2:$AE$1093,2,FALSE), VLOOKUP($C129,'waste_char_bulk_%_values'!$C$2:$AE$1093,2,FALSE))*'DONNÉES '!$C168)),0)</f>
        <v>0</v>
      </c>
      <c r="E129" s="20">
        <f>IFERROR(IF($A129&gt;end_year_1,0,(IF($A129&gt;supporting_sheet!$D$11, VLOOKUP(supporting_sheet!$G$11,'waste_char_bulk_%_values'!$C$2:$AE$1093,3,FALSE), VLOOKUP($C129,'waste_char_bulk_%_values'!$C$2:$AE$1093,3,FALSE))*'DONNÉES '!$C168)),0)</f>
        <v>0</v>
      </c>
      <c r="F129" s="20">
        <f>IFERROR(IF($A129&gt;end_year_1,0,(IF($A129&gt;supporting_sheet!$D$11, VLOOKUP(supporting_sheet!$G$11,'waste_char_bulk_%_values'!$C$2:$AE$1093,4,FALSE), VLOOKUP($C129,'waste_char_bulk_%_values'!$C$2:$AE$1093,4,FALSE))*'DONNÉES '!$C168)),0)</f>
        <v>0</v>
      </c>
      <c r="G129" s="20">
        <f>IFERROR(IF($A129&gt;end_year_1,0,(IF($A129&gt;supporting_sheet!$D$11, VLOOKUP(supporting_sheet!$G$11,'waste_char_bulk_%_values'!$C$2:$AE$1093,5,FALSE), VLOOKUP($C129,'waste_char_bulk_%_values'!$C$2:$AE$1093,5,FALSE))*'DONNÉES '!$C168)),0)</f>
        <v>0</v>
      </c>
      <c r="H129" s="20">
        <f>IFERROR(IF($A129&gt;end_year_1,0,(IF($A129&gt;supporting_sheet!$D$11, VLOOKUP(supporting_sheet!$G$11,'waste_char_bulk_%_values'!$C$2:$AE$1093,6,FALSE), VLOOKUP($C129,'waste_char_bulk_%_values'!$C$2:$AE$1093,6,FALSE))*'DONNÉES '!$C168)),0)</f>
        <v>0</v>
      </c>
      <c r="I129" s="20">
        <f>IFERROR(IF($A129&gt;end_year_1,0,(IF($A129&gt;supporting_sheet!$D$11, VLOOKUP(supporting_sheet!$G$11,'waste_char_bulk_%_values'!$C$2:$AE$1093,7,FALSE), VLOOKUP($C129,'waste_char_bulk_%_values'!$C$2:$AE$1093,7,FALSE))*'DONNÉES '!$C168)),0)</f>
        <v>0</v>
      </c>
      <c r="J129" s="20">
        <f>IFERROR(IF($A129&gt;end_year_1,0,(IF($A129&gt;supporting_sheet!$D$11, VLOOKUP(supporting_sheet!$G$11,'waste_char_bulk_%_values'!$C$2:$AE$1093,8,FALSE), VLOOKUP($C129,'waste_char_bulk_%_values'!$C$2:$AE$1093,8,FALSE))*'DONNÉES '!$C168)),0)</f>
        <v>0</v>
      </c>
      <c r="K129" s="20">
        <f>IFERROR(IF($A129&gt;end_year_1,0,(IF($A129&gt;supporting_sheet!$D$11, VLOOKUP(supporting_sheet!$G$11,'waste_char_bulk_%_values'!$C$2:$AE$1093,9,FALSE), VLOOKUP($C129,'waste_char_bulk_%_values'!$C$2:$AE$1093,9,FALSE))*'DONNÉES '!$C168)),0)</f>
        <v>0</v>
      </c>
      <c r="L129" s="20">
        <f>IFERROR(IF($A129&gt;end_year_1,0,(IF($A129&gt;supporting_sheet!$D$11, VLOOKUP(supporting_sheet!$G$11,'waste_char_bulk_%_values'!$C$2:$AE$1093,10,FALSE), VLOOKUP($C129,'waste_char_bulk_%_values'!$C$2:$AE$1093,10,FALSE))*'DONNÉES '!$C168)),0)</f>
        <v>0</v>
      </c>
      <c r="M129" s="20">
        <f>IFERROR(IF($A129&gt;end_year_1,0,(IF($A129&gt;supporting_sheet!$D$11, VLOOKUP(supporting_sheet!$G$11,'waste_char_bulk_%_values'!$C$2:$AE$1093,11,FALSE), VLOOKUP($C129,'waste_char_bulk_%_values'!$C$2:$AE$1093,11,FALSE))*'DONNÉES '!$C168)),0)</f>
        <v>0</v>
      </c>
      <c r="N129" s="20">
        <f>IFERROR(IF($A129&gt;end_year_1,0,(IF($A129&gt;supporting_sheet!$D$11, VLOOKUP(supporting_sheet!$G$11,'waste_char_bulk_%_values'!$C$2:$AE$1093,12,FALSE), VLOOKUP($C129,'waste_char_bulk_%_values'!$C$2:$AE$1093,12,FALSE))*'DONNÉES '!$C168)),0)</f>
        <v>0</v>
      </c>
      <c r="O129" s="20">
        <f>IFERROR(IF($A129&gt;end_year_1,0,(IF($A129&gt;supporting_sheet!$D$11, VLOOKUP(supporting_sheet!$G$11,'waste_char_bulk_%_values'!$C$2:$AE$1093,13,FALSE), VLOOKUP($C129,'waste_char_bulk_%_values'!$C$2:$AE$1093,13,FALSE))*'DONNÉES '!$C168)),0)</f>
        <v>0</v>
      </c>
      <c r="P129" s="20">
        <f>IFERROR(IF($A129&gt;end_year_1,0,(IF($A129&gt;supporting_sheet!$D$11, VLOOKUP(supporting_sheet!$G$11,'waste_char_bulk_%_values'!$C$2:$AE$1093,14,FALSE), VLOOKUP($C129,'waste_char_bulk_%_values'!$C$2:$AE$1093,14,FALSE))*'DONNÉES '!$C168)),0)</f>
        <v>0</v>
      </c>
      <c r="Q129" s="20">
        <f>IFERROR(IF($A129&gt;end_year_1,0,(IF($A129&gt;supporting_sheet!$D$11, VLOOKUP(supporting_sheet!$G$11,'waste_char_bulk_%_values'!$C$2:$AG$1093,31,FALSE), VLOOKUP($C129,'waste_char_bulk_%_values'!$C$2:$AG$1093,31,FALSE))*'DONNÉES '!$C168)),0)</f>
        <v>0</v>
      </c>
      <c r="R129" s="37">
        <f t="shared" si="8"/>
        <v>0</v>
      </c>
    </row>
    <row r="130" spans="1:18" x14ac:dyDescent="0.25">
      <c r="A130" s="1">
        <f>'DONNÉES '!B169</f>
        <v>128</v>
      </c>
      <c r="B130" s="1" t="str">
        <f t="shared" si="7"/>
        <v>AB</v>
      </c>
      <c r="C130" s="1" t="str">
        <f t="shared" si="9"/>
        <v>128ABDefault</v>
      </c>
      <c r="D130" s="20">
        <f>IFERROR(IF($A130&gt;end_year_1,0,(IF($A130&gt;supporting_sheet!$D$11, VLOOKUP(supporting_sheet!$G$11,'waste_char_bulk_%_values'!$C$2:$AE$1093,2,FALSE), VLOOKUP($C130,'waste_char_bulk_%_values'!$C$2:$AE$1093,2,FALSE))*'DONNÉES '!$C169)),0)</f>
        <v>0</v>
      </c>
      <c r="E130" s="20">
        <f>IFERROR(IF($A130&gt;end_year_1,0,(IF($A130&gt;supporting_sheet!$D$11, VLOOKUP(supporting_sheet!$G$11,'waste_char_bulk_%_values'!$C$2:$AE$1093,3,FALSE), VLOOKUP($C130,'waste_char_bulk_%_values'!$C$2:$AE$1093,3,FALSE))*'DONNÉES '!$C169)),0)</f>
        <v>0</v>
      </c>
      <c r="F130" s="20">
        <f>IFERROR(IF($A130&gt;end_year_1,0,(IF($A130&gt;supporting_sheet!$D$11, VLOOKUP(supporting_sheet!$G$11,'waste_char_bulk_%_values'!$C$2:$AE$1093,4,FALSE), VLOOKUP($C130,'waste_char_bulk_%_values'!$C$2:$AE$1093,4,FALSE))*'DONNÉES '!$C169)),0)</f>
        <v>0</v>
      </c>
      <c r="G130" s="20">
        <f>IFERROR(IF($A130&gt;end_year_1,0,(IF($A130&gt;supporting_sheet!$D$11, VLOOKUP(supporting_sheet!$G$11,'waste_char_bulk_%_values'!$C$2:$AE$1093,5,FALSE), VLOOKUP($C130,'waste_char_bulk_%_values'!$C$2:$AE$1093,5,FALSE))*'DONNÉES '!$C169)),0)</f>
        <v>0</v>
      </c>
      <c r="H130" s="20">
        <f>IFERROR(IF($A130&gt;end_year_1,0,(IF($A130&gt;supporting_sheet!$D$11, VLOOKUP(supporting_sheet!$G$11,'waste_char_bulk_%_values'!$C$2:$AE$1093,6,FALSE), VLOOKUP($C130,'waste_char_bulk_%_values'!$C$2:$AE$1093,6,FALSE))*'DONNÉES '!$C169)),0)</f>
        <v>0</v>
      </c>
      <c r="I130" s="20">
        <f>IFERROR(IF($A130&gt;end_year_1,0,(IF($A130&gt;supporting_sheet!$D$11, VLOOKUP(supporting_sheet!$G$11,'waste_char_bulk_%_values'!$C$2:$AE$1093,7,FALSE), VLOOKUP($C130,'waste_char_bulk_%_values'!$C$2:$AE$1093,7,FALSE))*'DONNÉES '!$C169)),0)</f>
        <v>0</v>
      </c>
      <c r="J130" s="20">
        <f>IFERROR(IF($A130&gt;end_year_1,0,(IF($A130&gt;supporting_sheet!$D$11, VLOOKUP(supporting_sheet!$G$11,'waste_char_bulk_%_values'!$C$2:$AE$1093,8,FALSE), VLOOKUP($C130,'waste_char_bulk_%_values'!$C$2:$AE$1093,8,FALSE))*'DONNÉES '!$C169)),0)</f>
        <v>0</v>
      </c>
      <c r="K130" s="20">
        <f>IFERROR(IF($A130&gt;end_year_1,0,(IF($A130&gt;supporting_sheet!$D$11, VLOOKUP(supporting_sheet!$G$11,'waste_char_bulk_%_values'!$C$2:$AE$1093,9,FALSE), VLOOKUP($C130,'waste_char_bulk_%_values'!$C$2:$AE$1093,9,FALSE))*'DONNÉES '!$C169)),0)</f>
        <v>0</v>
      </c>
      <c r="L130" s="20">
        <f>IFERROR(IF($A130&gt;end_year_1,0,(IF($A130&gt;supporting_sheet!$D$11, VLOOKUP(supporting_sheet!$G$11,'waste_char_bulk_%_values'!$C$2:$AE$1093,10,FALSE), VLOOKUP($C130,'waste_char_bulk_%_values'!$C$2:$AE$1093,10,FALSE))*'DONNÉES '!$C169)),0)</f>
        <v>0</v>
      </c>
      <c r="M130" s="20">
        <f>IFERROR(IF($A130&gt;end_year_1,0,(IF($A130&gt;supporting_sheet!$D$11, VLOOKUP(supporting_sheet!$G$11,'waste_char_bulk_%_values'!$C$2:$AE$1093,11,FALSE), VLOOKUP($C130,'waste_char_bulk_%_values'!$C$2:$AE$1093,11,FALSE))*'DONNÉES '!$C169)),0)</f>
        <v>0</v>
      </c>
      <c r="N130" s="20">
        <f>IFERROR(IF($A130&gt;end_year_1,0,(IF($A130&gt;supporting_sheet!$D$11, VLOOKUP(supporting_sheet!$G$11,'waste_char_bulk_%_values'!$C$2:$AE$1093,12,FALSE), VLOOKUP($C130,'waste_char_bulk_%_values'!$C$2:$AE$1093,12,FALSE))*'DONNÉES '!$C169)),0)</f>
        <v>0</v>
      </c>
      <c r="O130" s="20">
        <f>IFERROR(IF($A130&gt;end_year_1,0,(IF($A130&gt;supporting_sheet!$D$11, VLOOKUP(supporting_sheet!$G$11,'waste_char_bulk_%_values'!$C$2:$AE$1093,13,FALSE), VLOOKUP($C130,'waste_char_bulk_%_values'!$C$2:$AE$1093,13,FALSE))*'DONNÉES '!$C169)),0)</f>
        <v>0</v>
      </c>
      <c r="P130" s="20">
        <f>IFERROR(IF($A130&gt;end_year_1,0,(IF($A130&gt;supporting_sheet!$D$11, VLOOKUP(supporting_sheet!$G$11,'waste_char_bulk_%_values'!$C$2:$AE$1093,14,FALSE), VLOOKUP($C130,'waste_char_bulk_%_values'!$C$2:$AE$1093,14,FALSE))*'DONNÉES '!$C169)),0)</f>
        <v>0</v>
      </c>
      <c r="Q130" s="20">
        <f>IFERROR(IF($A130&gt;end_year_1,0,(IF($A130&gt;supporting_sheet!$D$11, VLOOKUP(supporting_sheet!$G$11,'waste_char_bulk_%_values'!$C$2:$AG$1093,31,FALSE), VLOOKUP($C130,'waste_char_bulk_%_values'!$C$2:$AG$1093,31,FALSE))*'DONNÉES '!$C169)),0)</f>
        <v>0</v>
      </c>
      <c r="R130" s="37">
        <f t="shared" ref="R130" si="10">+SUM(D130:Q130)</f>
        <v>0</v>
      </c>
    </row>
    <row r="131" spans="1:18" x14ac:dyDescent="0.25">
      <c r="A131" s="1">
        <f>'DONNÉES '!B170</f>
        <v>129</v>
      </c>
      <c r="B131" s="1" t="str">
        <f t="shared" ref="B131:B136" si="11">province_1</f>
        <v>AB</v>
      </c>
      <c r="C131" s="1" t="str">
        <f t="shared" ref="C131:C136" si="12">CONCATENATE(A131,B131,default)</f>
        <v>129ABDefault</v>
      </c>
      <c r="D131" s="20">
        <f>IFERROR(IF($A131&gt;end_year_1,0,(IF($A131&gt;supporting_sheet!$D$11, VLOOKUP(supporting_sheet!$G$11,'waste_char_bulk_%_values'!$C$2:$AE$1093,2,FALSE), VLOOKUP($C131,'waste_char_bulk_%_values'!$C$2:$AE$1093,2,FALSE))*'DONNÉES '!$C170)),0)</f>
        <v>0</v>
      </c>
      <c r="E131" s="20">
        <f>IFERROR(IF($A131&gt;end_year_1,0,(IF($A131&gt;supporting_sheet!$D$11, VLOOKUP(supporting_sheet!$G$11,'waste_char_bulk_%_values'!$C$2:$AE$1093,3,FALSE), VLOOKUP($C131,'waste_char_bulk_%_values'!$C$2:$AE$1093,3,FALSE))*'DONNÉES '!$C170)),0)</f>
        <v>0</v>
      </c>
      <c r="F131" s="20">
        <f>IFERROR(IF($A131&gt;end_year_1,0,(IF($A131&gt;supporting_sheet!$D$11, VLOOKUP(supporting_sheet!$G$11,'waste_char_bulk_%_values'!$C$2:$AE$1093,4,FALSE), VLOOKUP($C131,'waste_char_bulk_%_values'!$C$2:$AE$1093,4,FALSE))*'DONNÉES '!$C170)),0)</f>
        <v>0</v>
      </c>
      <c r="G131" s="20">
        <f>IFERROR(IF($A131&gt;end_year_1,0,(IF($A131&gt;supporting_sheet!$D$11, VLOOKUP(supporting_sheet!$G$11,'waste_char_bulk_%_values'!$C$2:$AE$1093,5,FALSE), VLOOKUP($C131,'waste_char_bulk_%_values'!$C$2:$AE$1093,5,FALSE))*'DONNÉES '!$C170)),0)</f>
        <v>0</v>
      </c>
      <c r="H131" s="20">
        <f>IFERROR(IF($A131&gt;end_year_1,0,(IF($A131&gt;supporting_sheet!$D$11, VLOOKUP(supporting_sheet!$G$11,'waste_char_bulk_%_values'!$C$2:$AE$1093,6,FALSE), VLOOKUP($C131,'waste_char_bulk_%_values'!$C$2:$AE$1093,6,FALSE))*'DONNÉES '!$C170)),0)</f>
        <v>0</v>
      </c>
      <c r="I131" s="20">
        <f>IFERROR(IF($A131&gt;end_year_1,0,(IF($A131&gt;supporting_sheet!$D$11, VLOOKUP(supporting_sheet!$G$11,'waste_char_bulk_%_values'!$C$2:$AE$1093,7,FALSE), VLOOKUP($C131,'waste_char_bulk_%_values'!$C$2:$AE$1093,7,FALSE))*'DONNÉES '!$C170)),0)</f>
        <v>0</v>
      </c>
      <c r="J131" s="20">
        <f>IFERROR(IF($A131&gt;end_year_1,0,(IF($A131&gt;supporting_sheet!$D$11, VLOOKUP(supporting_sheet!$G$11,'waste_char_bulk_%_values'!$C$2:$AE$1093,8,FALSE), VLOOKUP($C131,'waste_char_bulk_%_values'!$C$2:$AE$1093,8,FALSE))*'DONNÉES '!$C170)),0)</f>
        <v>0</v>
      </c>
      <c r="K131" s="20">
        <f>IFERROR(IF($A131&gt;end_year_1,0,(IF($A131&gt;supporting_sheet!$D$11, VLOOKUP(supporting_sheet!$G$11,'waste_char_bulk_%_values'!$C$2:$AE$1093,9,FALSE), VLOOKUP($C131,'waste_char_bulk_%_values'!$C$2:$AE$1093,9,FALSE))*'DONNÉES '!$C170)),0)</f>
        <v>0</v>
      </c>
      <c r="L131" s="20">
        <f>IFERROR(IF($A131&gt;end_year_1,0,(IF($A131&gt;supporting_sheet!$D$11, VLOOKUP(supporting_sheet!$G$11,'waste_char_bulk_%_values'!$C$2:$AE$1093,10,FALSE), VLOOKUP($C131,'waste_char_bulk_%_values'!$C$2:$AE$1093,10,FALSE))*'DONNÉES '!$C170)),0)</f>
        <v>0</v>
      </c>
      <c r="M131" s="20">
        <f>IFERROR(IF($A131&gt;end_year_1,0,(IF($A131&gt;supporting_sheet!$D$11, VLOOKUP(supporting_sheet!$G$11,'waste_char_bulk_%_values'!$C$2:$AE$1093,11,FALSE), VLOOKUP($C131,'waste_char_bulk_%_values'!$C$2:$AE$1093,11,FALSE))*'DONNÉES '!$C170)),0)</f>
        <v>0</v>
      </c>
      <c r="N131" s="20">
        <f>IFERROR(IF($A131&gt;end_year_1,0,(IF($A131&gt;supporting_sheet!$D$11, VLOOKUP(supporting_sheet!$G$11,'waste_char_bulk_%_values'!$C$2:$AE$1093,12,FALSE), VLOOKUP($C131,'waste_char_bulk_%_values'!$C$2:$AE$1093,12,FALSE))*'DONNÉES '!$C170)),0)</f>
        <v>0</v>
      </c>
      <c r="O131" s="20">
        <f>IFERROR(IF($A131&gt;end_year_1,0,(IF($A131&gt;supporting_sheet!$D$11, VLOOKUP(supporting_sheet!$G$11,'waste_char_bulk_%_values'!$C$2:$AE$1093,13,FALSE), VLOOKUP($C131,'waste_char_bulk_%_values'!$C$2:$AE$1093,13,FALSE))*'DONNÉES '!$C170)),0)</f>
        <v>0</v>
      </c>
      <c r="P131" s="20">
        <f>IFERROR(IF($A131&gt;end_year_1,0,(IF($A131&gt;supporting_sheet!$D$11, VLOOKUP(supporting_sheet!$G$11,'waste_char_bulk_%_values'!$C$2:$AE$1093,14,FALSE), VLOOKUP($C131,'waste_char_bulk_%_values'!$C$2:$AE$1093,14,FALSE))*'DONNÉES '!$C170)),0)</f>
        <v>0</v>
      </c>
      <c r="Q131" s="20">
        <f>IFERROR(IF($A131&gt;end_year_1,0,(IF($A131&gt;supporting_sheet!$D$11, VLOOKUP(supporting_sheet!$G$11,'waste_char_bulk_%_values'!$C$2:$AG$1093,31,FALSE), VLOOKUP($C131,'waste_char_bulk_%_values'!$C$2:$AG$1093,31,FALSE))*'DONNÉES '!$C170)),0)</f>
        <v>0</v>
      </c>
      <c r="R131" s="37">
        <f t="shared" ref="R131:R136" si="13">+SUM(D131:Q131)</f>
        <v>0</v>
      </c>
    </row>
    <row r="132" spans="1:18" x14ac:dyDescent="0.25">
      <c r="A132" s="1">
        <f>'DONNÉES '!B171</f>
        <v>130</v>
      </c>
      <c r="B132" s="1" t="str">
        <f t="shared" si="11"/>
        <v>AB</v>
      </c>
      <c r="C132" s="1" t="str">
        <f t="shared" si="12"/>
        <v>130ABDefault</v>
      </c>
      <c r="D132" s="20">
        <f>IFERROR(IF($A132&gt;end_year_1,0,(IF($A132&gt;supporting_sheet!$D$11, VLOOKUP(supporting_sheet!$G$11,'waste_char_bulk_%_values'!$C$2:$AE$1093,2,FALSE), VLOOKUP($C132,'waste_char_bulk_%_values'!$C$2:$AE$1093,2,FALSE))*'DONNÉES '!$C171)),0)</f>
        <v>0</v>
      </c>
      <c r="E132" s="20">
        <f>IFERROR(IF($A132&gt;end_year_1,0,(IF($A132&gt;supporting_sheet!$D$11, VLOOKUP(supporting_sheet!$G$11,'waste_char_bulk_%_values'!$C$2:$AE$1093,3,FALSE), VLOOKUP($C132,'waste_char_bulk_%_values'!$C$2:$AE$1093,3,FALSE))*'DONNÉES '!$C171)),0)</f>
        <v>0</v>
      </c>
      <c r="F132" s="20">
        <f>IFERROR(IF($A132&gt;end_year_1,0,(IF($A132&gt;supporting_sheet!$D$11, VLOOKUP(supporting_sheet!$G$11,'waste_char_bulk_%_values'!$C$2:$AE$1093,4,FALSE), VLOOKUP($C132,'waste_char_bulk_%_values'!$C$2:$AE$1093,4,FALSE))*'DONNÉES '!$C171)),0)</f>
        <v>0</v>
      </c>
      <c r="G132" s="20">
        <f>IFERROR(IF($A132&gt;end_year_1,0,(IF($A132&gt;supporting_sheet!$D$11, VLOOKUP(supporting_sheet!$G$11,'waste_char_bulk_%_values'!$C$2:$AE$1093,5,FALSE), VLOOKUP($C132,'waste_char_bulk_%_values'!$C$2:$AE$1093,5,FALSE))*'DONNÉES '!$C171)),0)</f>
        <v>0</v>
      </c>
      <c r="H132" s="20">
        <f>IFERROR(IF($A132&gt;end_year_1,0,(IF($A132&gt;supporting_sheet!$D$11, VLOOKUP(supporting_sheet!$G$11,'waste_char_bulk_%_values'!$C$2:$AE$1093,6,FALSE), VLOOKUP($C132,'waste_char_bulk_%_values'!$C$2:$AE$1093,6,FALSE))*'DONNÉES '!$C171)),0)</f>
        <v>0</v>
      </c>
      <c r="I132" s="20">
        <f>IFERROR(IF($A132&gt;end_year_1,0,(IF($A132&gt;supporting_sheet!$D$11, VLOOKUP(supporting_sheet!$G$11,'waste_char_bulk_%_values'!$C$2:$AE$1093,7,FALSE), VLOOKUP($C132,'waste_char_bulk_%_values'!$C$2:$AE$1093,7,FALSE))*'DONNÉES '!$C171)),0)</f>
        <v>0</v>
      </c>
      <c r="J132" s="20">
        <f>IFERROR(IF($A132&gt;end_year_1,0,(IF($A132&gt;supporting_sheet!$D$11, VLOOKUP(supporting_sheet!$G$11,'waste_char_bulk_%_values'!$C$2:$AE$1093,8,FALSE), VLOOKUP($C132,'waste_char_bulk_%_values'!$C$2:$AE$1093,8,FALSE))*'DONNÉES '!$C171)),0)</f>
        <v>0</v>
      </c>
      <c r="K132" s="20">
        <f>IFERROR(IF($A132&gt;end_year_1,0,(IF($A132&gt;supporting_sheet!$D$11, VLOOKUP(supporting_sheet!$G$11,'waste_char_bulk_%_values'!$C$2:$AE$1093,9,FALSE), VLOOKUP($C132,'waste_char_bulk_%_values'!$C$2:$AE$1093,9,FALSE))*'DONNÉES '!$C171)),0)</f>
        <v>0</v>
      </c>
      <c r="L132" s="20">
        <f>IFERROR(IF($A132&gt;end_year_1,0,(IF($A132&gt;supporting_sheet!$D$11, VLOOKUP(supporting_sheet!$G$11,'waste_char_bulk_%_values'!$C$2:$AE$1093,10,FALSE), VLOOKUP($C132,'waste_char_bulk_%_values'!$C$2:$AE$1093,10,FALSE))*'DONNÉES '!$C171)),0)</f>
        <v>0</v>
      </c>
      <c r="M132" s="20">
        <f>IFERROR(IF($A132&gt;end_year_1,0,(IF($A132&gt;supporting_sheet!$D$11, VLOOKUP(supporting_sheet!$G$11,'waste_char_bulk_%_values'!$C$2:$AE$1093,11,FALSE), VLOOKUP($C132,'waste_char_bulk_%_values'!$C$2:$AE$1093,11,FALSE))*'DONNÉES '!$C171)),0)</f>
        <v>0</v>
      </c>
      <c r="N132" s="20">
        <f>IFERROR(IF($A132&gt;end_year_1,0,(IF($A132&gt;supporting_sheet!$D$11, VLOOKUP(supporting_sheet!$G$11,'waste_char_bulk_%_values'!$C$2:$AE$1093,12,FALSE), VLOOKUP($C132,'waste_char_bulk_%_values'!$C$2:$AE$1093,12,FALSE))*'DONNÉES '!$C171)),0)</f>
        <v>0</v>
      </c>
      <c r="O132" s="20">
        <f>IFERROR(IF($A132&gt;end_year_1,0,(IF($A132&gt;supporting_sheet!$D$11, VLOOKUP(supporting_sheet!$G$11,'waste_char_bulk_%_values'!$C$2:$AE$1093,13,FALSE), VLOOKUP($C132,'waste_char_bulk_%_values'!$C$2:$AE$1093,13,FALSE))*'DONNÉES '!$C171)),0)</f>
        <v>0</v>
      </c>
      <c r="P132" s="20">
        <f>IFERROR(IF($A132&gt;end_year_1,0,(IF($A132&gt;supporting_sheet!$D$11, VLOOKUP(supporting_sheet!$G$11,'waste_char_bulk_%_values'!$C$2:$AE$1093,14,FALSE), VLOOKUP($C132,'waste_char_bulk_%_values'!$C$2:$AE$1093,14,FALSE))*'DONNÉES '!$C171)),0)</f>
        <v>0</v>
      </c>
      <c r="Q132" s="20">
        <f>IFERROR(IF($A132&gt;end_year_1,0,(IF($A132&gt;supporting_sheet!$D$11, VLOOKUP(supporting_sheet!$G$11,'waste_char_bulk_%_values'!$C$2:$AG$1093,31,FALSE), VLOOKUP($C132,'waste_char_bulk_%_values'!$C$2:$AG$1093,31,FALSE))*'DONNÉES '!$C171)),0)</f>
        <v>0</v>
      </c>
      <c r="R132" s="37">
        <f t="shared" si="13"/>
        <v>0</v>
      </c>
    </row>
    <row r="133" spans="1:18" x14ac:dyDescent="0.25">
      <c r="A133" s="1">
        <f>'DONNÉES '!B172</f>
        <v>131</v>
      </c>
      <c r="B133" s="1" t="str">
        <f t="shared" si="11"/>
        <v>AB</v>
      </c>
      <c r="C133" s="1" t="str">
        <f t="shared" si="12"/>
        <v>131ABDefault</v>
      </c>
      <c r="D133" s="20">
        <f>IFERROR(IF($A133&gt;end_year_1,0,(IF($A133&gt;supporting_sheet!$D$11, VLOOKUP(supporting_sheet!$G$11,'waste_char_bulk_%_values'!$C$2:$AE$1093,2,FALSE), VLOOKUP($C133,'waste_char_bulk_%_values'!$C$2:$AE$1093,2,FALSE))*'DONNÉES '!$C172)),0)</f>
        <v>0</v>
      </c>
      <c r="E133" s="20">
        <f>IFERROR(IF($A133&gt;end_year_1,0,(IF($A133&gt;supporting_sheet!$D$11, VLOOKUP(supporting_sheet!$G$11,'waste_char_bulk_%_values'!$C$2:$AE$1093,3,FALSE), VLOOKUP($C133,'waste_char_bulk_%_values'!$C$2:$AE$1093,3,FALSE))*'DONNÉES '!$C172)),0)</f>
        <v>0</v>
      </c>
      <c r="F133" s="20">
        <f>IFERROR(IF($A133&gt;end_year_1,0,(IF($A133&gt;supporting_sheet!$D$11, VLOOKUP(supporting_sheet!$G$11,'waste_char_bulk_%_values'!$C$2:$AE$1093,4,FALSE), VLOOKUP($C133,'waste_char_bulk_%_values'!$C$2:$AE$1093,4,FALSE))*'DONNÉES '!$C172)),0)</f>
        <v>0</v>
      </c>
      <c r="G133" s="20">
        <f>IFERROR(IF($A133&gt;end_year_1,0,(IF($A133&gt;supporting_sheet!$D$11, VLOOKUP(supporting_sheet!$G$11,'waste_char_bulk_%_values'!$C$2:$AE$1093,5,FALSE), VLOOKUP($C133,'waste_char_bulk_%_values'!$C$2:$AE$1093,5,FALSE))*'DONNÉES '!$C172)),0)</f>
        <v>0</v>
      </c>
      <c r="H133" s="20">
        <f>IFERROR(IF($A133&gt;end_year_1,0,(IF($A133&gt;supporting_sheet!$D$11, VLOOKUP(supporting_sheet!$G$11,'waste_char_bulk_%_values'!$C$2:$AE$1093,6,FALSE), VLOOKUP($C133,'waste_char_bulk_%_values'!$C$2:$AE$1093,6,FALSE))*'DONNÉES '!$C172)),0)</f>
        <v>0</v>
      </c>
      <c r="I133" s="20">
        <f>IFERROR(IF($A133&gt;end_year_1,0,(IF($A133&gt;supporting_sheet!$D$11, VLOOKUP(supporting_sheet!$G$11,'waste_char_bulk_%_values'!$C$2:$AE$1093,7,FALSE), VLOOKUP($C133,'waste_char_bulk_%_values'!$C$2:$AE$1093,7,FALSE))*'DONNÉES '!$C172)),0)</f>
        <v>0</v>
      </c>
      <c r="J133" s="20">
        <f>IFERROR(IF($A133&gt;end_year_1,0,(IF($A133&gt;supporting_sheet!$D$11, VLOOKUP(supporting_sheet!$G$11,'waste_char_bulk_%_values'!$C$2:$AE$1093,8,FALSE), VLOOKUP($C133,'waste_char_bulk_%_values'!$C$2:$AE$1093,8,FALSE))*'DONNÉES '!$C172)),0)</f>
        <v>0</v>
      </c>
      <c r="K133" s="20">
        <f>IFERROR(IF($A133&gt;end_year_1,0,(IF($A133&gt;supporting_sheet!$D$11, VLOOKUP(supporting_sheet!$G$11,'waste_char_bulk_%_values'!$C$2:$AE$1093,9,FALSE), VLOOKUP($C133,'waste_char_bulk_%_values'!$C$2:$AE$1093,9,FALSE))*'DONNÉES '!$C172)),0)</f>
        <v>0</v>
      </c>
      <c r="L133" s="20">
        <f>IFERROR(IF($A133&gt;end_year_1,0,(IF($A133&gt;supporting_sheet!$D$11, VLOOKUP(supporting_sheet!$G$11,'waste_char_bulk_%_values'!$C$2:$AE$1093,10,FALSE), VLOOKUP($C133,'waste_char_bulk_%_values'!$C$2:$AE$1093,10,FALSE))*'DONNÉES '!$C172)),0)</f>
        <v>0</v>
      </c>
      <c r="M133" s="20">
        <f>IFERROR(IF($A133&gt;end_year_1,0,(IF($A133&gt;supporting_sheet!$D$11, VLOOKUP(supporting_sheet!$G$11,'waste_char_bulk_%_values'!$C$2:$AE$1093,11,FALSE), VLOOKUP($C133,'waste_char_bulk_%_values'!$C$2:$AE$1093,11,FALSE))*'DONNÉES '!$C172)),0)</f>
        <v>0</v>
      </c>
      <c r="N133" s="20">
        <f>IFERROR(IF($A133&gt;end_year_1,0,(IF($A133&gt;supporting_sheet!$D$11, VLOOKUP(supporting_sheet!$G$11,'waste_char_bulk_%_values'!$C$2:$AE$1093,12,FALSE), VLOOKUP($C133,'waste_char_bulk_%_values'!$C$2:$AE$1093,12,FALSE))*'DONNÉES '!$C172)),0)</f>
        <v>0</v>
      </c>
      <c r="O133" s="20">
        <f>IFERROR(IF($A133&gt;end_year_1,0,(IF($A133&gt;supporting_sheet!$D$11, VLOOKUP(supporting_sheet!$G$11,'waste_char_bulk_%_values'!$C$2:$AE$1093,13,FALSE), VLOOKUP($C133,'waste_char_bulk_%_values'!$C$2:$AE$1093,13,FALSE))*'DONNÉES '!$C172)),0)</f>
        <v>0</v>
      </c>
      <c r="P133" s="20">
        <f>IFERROR(IF($A133&gt;end_year_1,0,(IF($A133&gt;supporting_sheet!$D$11, VLOOKUP(supporting_sheet!$G$11,'waste_char_bulk_%_values'!$C$2:$AE$1093,14,FALSE), VLOOKUP($C133,'waste_char_bulk_%_values'!$C$2:$AE$1093,14,FALSE))*'DONNÉES '!$C172)),0)</f>
        <v>0</v>
      </c>
      <c r="Q133" s="20">
        <f>IFERROR(IF($A133&gt;end_year_1,0,(IF($A133&gt;supporting_sheet!$D$11, VLOOKUP(supporting_sheet!$G$11,'waste_char_bulk_%_values'!$C$2:$AG$1093,31,FALSE), VLOOKUP($C133,'waste_char_bulk_%_values'!$C$2:$AG$1093,31,FALSE))*'DONNÉES '!$C172)),0)</f>
        <v>0</v>
      </c>
      <c r="R133" s="37">
        <f t="shared" si="13"/>
        <v>0</v>
      </c>
    </row>
    <row r="134" spans="1:18" x14ac:dyDescent="0.25">
      <c r="A134" s="1">
        <f>'DONNÉES '!B173</f>
        <v>132</v>
      </c>
      <c r="B134" s="1" t="str">
        <f t="shared" si="11"/>
        <v>AB</v>
      </c>
      <c r="C134" s="1" t="str">
        <f t="shared" si="12"/>
        <v>132ABDefault</v>
      </c>
      <c r="D134" s="20">
        <f>IFERROR(IF($A134&gt;end_year_1,0,(IF($A134&gt;supporting_sheet!$D$11, VLOOKUP(supporting_sheet!$G$11,'waste_char_bulk_%_values'!$C$2:$AE$1093,2,FALSE), VLOOKUP($C134,'waste_char_bulk_%_values'!$C$2:$AE$1093,2,FALSE))*'DONNÉES '!$C173)),0)</f>
        <v>0</v>
      </c>
      <c r="E134" s="20">
        <f>IFERROR(IF($A134&gt;end_year_1,0,(IF($A134&gt;supporting_sheet!$D$11, VLOOKUP(supporting_sheet!$G$11,'waste_char_bulk_%_values'!$C$2:$AE$1093,3,FALSE), VLOOKUP($C134,'waste_char_bulk_%_values'!$C$2:$AE$1093,3,FALSE))*'DONNÉES '!$C173)),0)</f>
        <v>0</v>
      </c>
      <c r="F134" s="20">
        <f>IFERROR(IF($A134&gt;end_year_1,0,(IF($A134&gt;supporting_sheet!$D$11, VLOOKUP(supporting_sheet!$G$11,'waste_char_bulk_%_values'!$C$2:$AE$1093,4,FALSE), VLOOKUP($C134,'waste_char_bulk_%_values'!$C$2:$AE$1093,4,FALSE))*'DONNÉES '!$C173)),0)</f>
        <v>0</v>
      </c>
      <c r="G134" s="20">
        <f>IFERROR(IF($A134&gt;end_year_1,0,(IF($A134&gt;supporting_sheet!$D$11, VLOOKUP(supporting_sheet!$G$11,'waste_char_bulk_%_values'!$C$2:$AE$1093,5,FALSE), VLOOKUP($C134,'waste_char_bulk_%_values'!$C$2:$AE$1093,5,FALSE))*'DONNÉES '!$C173)),0)</f>
        <v>0</v>
      </c>
      <c r="H134" s="20">
        <f>IFERROR(IF($A134&gt;end_year_1,0,(IF($A134&gt;supporting_sheet!$D$11, VLOOKUP(supporting_sheet!$G$11,'waste_char_bulk_%_values'!$C$2:$AE$1093,6,FALSE), VLOOKUP($C134,'waste_char_bulk_%_values'!$C$2:$AE$1093,6,FALSE))*'DONNÉES '!$C173)),0)</f>
        <v>0</v>
      </c>
      <c r="I134" s="20">
        <f>IFERROR(IF($A134&gt;end_year_1,0,(IF($A134&gt;supporting_sheet!$D$11, VLOOKUP(supporting_sheet!$G$11,'waste_char_bulk_%_values'!$C$2:$AE$1093,7,FALSE), VLOOKUP($C134,'waste_char_bulk_%_values'!$C$2:$AE$1093,7,FALSE))*'DONNÉES '!$C173)),0)</f>
        <v>0</v>
      </c>
      <c r="J134" s="20">
        <f>IFERROR(IF($A134&gt;end_year_1,0,(IF($A134&gt;supporting_sheet!$D$11, VLOOKUP(supporting_sheet!$G$11,'waste_char_bulk_%_values'!$C$2:$AE$1093,8,FALSE), VLOOKUP($C134,'waste_char_bulk_%_values'!$C$2:$AE$1093,8,FALSE))*'DONNÉES '!$C173)),0)</f>
        <v>0</v>
      </c>
      <c r="K134" s="20">
        <f>IFERROR(IF($A134&gt;end_year_1,0,(IF($A134&gt;supporting_sheet!$D$11, VLOOKUP(supporting_sheet!$G$11,'waste_char_bulk_%_values'!$C$2:$AE$1093,9,FALSE), VLOOKUP($C134,'waste_char_bulk_%_values'!$C$2:$AE$1093,9,FALSE))*'DONNÉES '!$C173)),0)</f>
        <v>0</v>
      </c>
      <c r="L134" s="20">
        <f>IFERROR(IF($A134&gt;end_year_1,0,(IF($A134&gt;supporting_sheet!$D$11, VLOOKUP(supporting_sheet!$G$11,'waste_char_bulk_%_values'!$C$2:$AE$1093,10,FALSE), VLOOKUP($C134,'waste_char_bulk_%_values'!$C$2:$AE$1093,10,FALSE))*'DONNÉES '!$C173)),0)</f>
        <v>0</v>
      </c>
      <c r="M134" s="20">
        <f>IFERROR(IF($A134&gt;end_year_1,0,(IF($A134&gt;supporting_sheet!$D$11, VLOOKUP(supporting_sheet!$G$11,'waste_char_bulk_%_values'!$C$2:$AE$1093,11,FALSE), VLOOKUP($C134,'waste_char_bulk_%_values'!$C$2:$AE$1093,11,FALSE))*'DONNÉES '!$C173)),0)</f>
        <v>0</v>
      </c>
      <c r="N134" s="20">
        <f>IFERROR(IF($A134&gt;end_year_1,0,(IF($A134&gt;supporting_sheet!$D$11, VLOOKUP(supporting_sheet!$G$11,'waste_char_bulk_%_values'!$C$2:$AE$1093,12,FALSE), VLOOKUP($C134,'waste_char_bulk_%_values'!$C$2:$AE$1093,12,FALSE))*'DONNÉES '!$C173)),0)</f>
        <v>0</v>
      </c>
      <c r="O134" s="20">
        <f>IFERROR(IF($A134&gt;end_year_1,0,(IF($A134&gt;supporting_sheet!$D$11, VLOOKUP(supporting_sheet!$G$11,'waste_char_bulk_%_values'!$C$2:$AE$1093,13,FALSE), VLOOKUP($C134,'waste_char_bulk_%_values'!$C$2:$AE$1093,13,FALSE))*'DONNÉES '!$C173)),0)</f>
        <v>0</v>
      </c>
      <c r="P134" s="20">
        <f>IFERROR(IF($A134&gt;end_year_1,0,(IF($A134&gt;supporting_sheet!$D$11, VLOOKUP(supporting_sheet!$G$11,'waste_char_bulk_%_values'!$C$2:$AE$1093,14,FALSE), VLOOKUP($C134,'waste_char_bulk_%_values'!$C$2:$AE$1093,14,FALSE))*'DONNÉES '!$C173)),0)</f>
        <v>0</v>
      </c>
      <c r="Q134" s="20">
        <f>IFERROR(IF($A134&gt;end_year_1,0,(IF($A134&gt;supporting_sheet!$D$11, VLOOKUP(supporting_sheet!$G$11,'waste_char_bulk_%_values'!$C$2:$AG$1093,31,FALSE), VLOOKUP($C134,'waste_char_bulk_%_values'!$C$2:$AG$1093,31,FALSE))*'DONNÉES '!$C173)),0)</f>
        <v>0</v>
      </c>
      <c r="R134" s="37">
        <f t="shared" si="13"/>
        <v>0</v>
      </c>
    </row>
    <row r="135" spans="1:18" x14ac:dyDescent="0.25">
      <c r="A135" s="1">
        <f>'DONNÉES '!B174</f>
        <v>133</v>
      </c>
      <c r="B135" s="1" t="str">
        <f t="shared" si="11"/>
        <v>AB</v>
      </c>
      <c r="C135" s="1" t="str">
        <f t="shared" si="12"/>
        <v>133ABDefault</v>
      </c>
      <c r="D135" s="20">
        <f>IFERROR(IF($A135&gt;end_year_1,0,(IF($A135&gt;supporting_sheet!$D$11, VLOOKUP(supporting_sheet!$G$11,'waste_char_bulk_%_values'!$C$2:$AE$1093,2,FALSE), VLOOKUP($C135,'waste_char_bulk_%_values'!$C$2:$AE$1093,2,FALSE))*'DONNÉES '!$C174)),0)</f>
        <v>0</v>
      </c>
      <c r="E135" s="20">
        <f>IFERROR(IF($A135&gt;end_year_1,0,(IF($A135&gt;supporting_sheet!$D$11, VLOOKUP(supporting_sheet!$G$11,'waste_char_bulk_%_values'!$C$2:$AE$1093,3,FALSE), VLOOKUP($C135,'waste_char_bulk_%_values'!$C$2:$AE$1093,3,FALSE))*'DONNÉES '!$C174)),0)</f>
        <v>0</v>
      </c>
      <c r="F135" s="20">
        <f>IFERROR(IF($A135&gt;end_year_1,0,(IF($A135&gt;supporting_sheet!$D$11, VLOOKUP(supporting_sheet!$G$11,'waste_char_bulk_%_values'!$C$2:$AE$1093,4,FALSE), VLOOKUP($C135,'waste_char_bulk_%_values'!$C$2:$AE$1093,4,FALSE))*'DONNÉES '!$C174)),0)</f>
        <v>0</v>
      </c>
      <c r="G135" s="20">
        <f>IFERROR(IF($A135&gt;end_year_1,0,(IF($A135&gt;supporting_sheet!$D$11, VLOOKUP(supporting_sheet!$G$11,'waste_char_bulk_%_values'!$C$2:$AE$1093,5,FALSE), VLOOKUP($C135,'waste_char_bulk_%_values'!$C$2:$AE$1093,5,FALSE))*'DONNÉES '!$C174)),0)</f>
        <v>0</v>
      </c>
      <c r="H135" s="20">
        <f>IFERROR(IF($A135&gt;end_year_1,0,(IF($A135&gt;supporting_sheet!$D$11, VLOOKUP(supporting_sheet!$G$11,'waste_char_bulk_%_values'!$C$2:$AE$1093,6,FALSE), VLOOKUP($C135,'waste_char_bulk_%_values'!$C$2:$AE$1093,6,FALSE))*'DONNÉES '!$C174)),0)</f>
        <v>0</v>
      </c>
      <c r="I135" s="20">
        <f>IFERROR(IF($A135&gt;end_year_1,0,(IF($A135&gt;supporting_sheet!$D$11, VLOOKUP(supporting_sheet!$G$11,'waste_char_bulk_%_values'!$C$2:$AE$1093,7,FALSE), VLOOKUP($C135,'waste_char_bulk_%_values'!$C$2:$AE$1093,7,FALSE))*'DONNÉES '!$C174)),0)</f>
        <v>0</v>
      </c>
      <c r="J135" s="20">
        <f>IFERROR(IF($A135&gt;end_year_1,0,(IF($A135&gt;supporting_sheet!$D$11, VLOOKUP(supporting_sheet!$G$11,'waste_char_bulk_%_values'!$C$2:$AE$1093,8,FALSE), VLOOKUP($C135,'waste_char_bulk_%_values'!$C$2:$AE$1093,8,FALSE))*'DONNÉES '!$C174)),0)</f>
        <v>0</v>
      </c>
      <c r="K135" s="20">
        <f>IFERROR(IF($A135&gt;end_year_1,0,(IF($A135&gt;supporting_sheet!$D$11, VLOOKUP(supporting_sheet!$G$11,'waste_char_bulk_%_values'!$C$2:$AE$1093,9,FALSE), VLOOKUP($C135,'waste_char_bulk_%_values'!$C$2:$AE$1093,9,FALSE))*'DONNÉES '!$C174)),0)</f>
        <v>0</v>
      </c>
      <c r="L135" s="20">
        <f>IFERROR(IF($A135&gt;end_year_1,0,(IF($A135&gt;supporting_sheet!$D$11, VLOOKUP(supporting_sheet!$G$11,'waste_char_bulk_%_values'!$C$2:$AE$1093,10,FALSE), VLOOKUP($C135,'waste_char_bulk_%_values'!$C$2:$AE$1093,10,FALSE))*'DONNÉES '!$C174)),0)</f>
        <v>0</v>
      </c>
      <c r="M135" s="20">
        <f>IFERROR(IF($A135&gt;end_year_1,0,(IF($A135&gt;supporting_sheet!$D$11, VLOOKUP(supporting_sheet!$G$11,'waste_char_bulk_%_values'!$C$2:$AE$1093,11,FALSE), VLOOKUP($C135,'waste_char_bulk_%_values'!$C$2:$AE$1093,11,FALSE))*'DONNÉES '!$C174)),0)</f>
        <v>0</v>
      </c>
      <c r="N135" s="20">
        <f>IFERROR(IF($A135&gt;end_year_1,0,(IF($A135&gt;supporting_sheet!$D$11, VLOOKUP(supporting_sheet!$G$11,'waste_char_bulk_%_values'!$C$2:$AE$1093,12,FALSE), VLOOKUP($C135,'waste_char_bulk_%_values'!$C$2:$AE$1093,12,FALSE))*'DONNÉES '!$C174)),0)</f>
        <v>0</v>
      </c>
      <c r="O135" s="20">
        <f>IFERROR(IF($A135&gt;end_year_1,0,(IF($A135&gt;supporting_sheet!$D$11, VLOOKUP(supporting_sheet!$G$11,'waste_char_bulk_%_values'!$C$2:$AE$1093,13,FALSE), VLOOKUP($C135,'waste_char_bulk_%_values'!$C$2:$AE$1093,13,FALSE))*'DONNÉES '!$C174)),0)</f>
        <v>0</v>
      </c>
      <c r="P135" s="20">
        <f>IFERROR(IF($A135&gt;end_year_1,0,(IF($A135&gt;supporting_sheet!$D$11, VLOOKUP(supporting_sheet!$G$11,'waste_char_bulk_%_values'!$C$2:$AE$1093,14,FALSE), VLOOKUP($C135,'waste_char_bulk_%_values'!$C$2:$AE$1093,14,FALSE))*'DONNÉES '!$C174)),0)</f>
        <v>0</v>
      </c>
      <c r="Q135" s="20">
        <f>IFERROR(IF($A135&gt;end_year_1,0,(IF($A135&gt;supporting_sheet!$D$11, VLOOKUP(supporting_sheet!$G$11,'waste_char_bulk_%_values'!$C$2:$AG$1093,31,FALSE), VLOOKUP($C135,'waste_char_bulk_%_values'!$C$2:$AG$1093,31,FALSE))*'DONNÉES '!$C174)),0)</f>
        <v>0</v>
      </c>
      <c r="R135" s="37">
        <f t="shared" si="13"/>
        <v>0</v>
      </c>
    </row>
    <row r="136" spans="1:18" x14ac:dyDescent="0.25">
      <c r="A136" s="1">
        <f>'DONNÉES '!B175</f>
        <v>134</v>
      </c>
      <c r="B136" s="1" t="str">
        <f t="shared" si="11"/>
        <v>AB</v>
      </c>
      <c r="C136" s="1" t="str">
        <f t="shared" si="12"/>
        <v>134ABDefault</v>
      </c>
      <c r="D136" s="20">
        <f>IFERROR(IF($A136&gt;end_year_1,0,(IF($A136&gt;supporting_sheet!$D$11, VLOOKUP(supporting_sheet!$G$11,'waste_char_bulk_%_values'!$C$2:$AE$1093,2,FALSE), VLOOKUP($C136,'waste_char_bulk_%_values'!$C$2:$AE$1093,2,FALSE))*'DONNÉES '!$C175)),0)</f>
        <v>0</v>
      </c>
      <c r="E136" s="20">
        <f>IFERROR(IF($A136&gt;end_year_1,0,(IF($A136&gt;supporting_sheet!$D$11, VLOOKUP(supporting_sheet!$G$11,'waste_char_bulk_%_values'!$C$2:$AE$1093,3,FALSE), VLOOKUP($C136,'waste_char_bulk_%_values'!$C$2:$AE$1093,3,FALSE))*'DONNÉES '!$C175)),0)</f>
        <v>0</v>
      </c>
      <c r="F136" s="20">
        <f>IFERROR(IF($A136&gt;end_year_1,0,(IF($A136&gt;supporting_sheet!$D$11, VLOOKUP(supporting_sheet!$G$11,'waste_char_bulk_%_values'!$C$2:$AE$1093,4,FALSE), VLOOKUP($C136,'waste_char_bulk_%_values'!$C$2:$AE$1093,4,FALSE))*'DONNÉES '!$C175)),0)</f>
        <v>0</v>
      </c>
      <c r="G136" s="20">
        <f>IFERROR(IF($A136&gt;end_year_1,0,(IF($A136&gt;supporting_sheet!$D$11, VLOOKUP(supporting_sheet!$G$11,'waste_char_bulk_%_values'!$C$2:$AE$1093,5,FALSE), VLOOKUP($C136,'waste_char_bulk_%_values'!$C$2:$AE$1093,5,FALSE))*'DONNÉES '!$C175)),0)</f>
        <v>0</v>
      </c>
      <c r="H136" s="20">
        <f>IFERROR(IF($A136&gt;end_year_1,0,(IF($A136&gt;supporting_sheet!$D$11, VLOOKUP(supporting_sheet!$G$11,'waste_char_bulk_%_values'!$C$2:$AE$1093,6,FALSE), VLOOKUP($C136,'waste_char_bulk_%_values'!$C$2:$AE$1093,6,FALSE))*'DONNÉES '!$C175)),0)</f>
        <v>0</v>
      </c>
      <c r="I136" s="20">
        <f>IFERROR(IF($A136&gt;end_year_1,0,(IF($A136&gt;supporting_sheet!$D$11, VLOOKUP(supporting_sheet!$G$11,'waste_char_bulk_%_values'!$C$2:$AE$1093,7,FALSE), VLOOKUP($C136,'waste_char_bulk_%_values'!$C$2:$AE$1093,7,FALSE))*'DONNÉES '!$C175)),0)</f>
        <v>0</v>
      </c>
      <c r="J136" s="20">
        <f>IFERROR(IF($A136&gt;end_year_1,0,(IF($A136&gt;supporting_sheet!$D$11, VLOOKUP(supporting_sheet!$G$11,'waste_char_bulk_%_values'!$C$2:$AE$1093,8,FALSE), VLOOKUP($C136,'waste_char_bulk_%_values'!$C$2:$AE$1093,8,FALSE))*'DONNÉES '!$C175)),0)</f>
        <v>0</v>
      </c>
      <c r="K136" s="20">
        <f>IFERROR(IF($A136&gt;end_year_1,0,(IF($A136&gt;supporting_sheet!$D$11, VLOOKUP(supporting_sheet!$G$11,'waste_char_bulk_%_values'!$C$2:$AE$1093,9,FALSE), VLOOKUP($C136,'waste_char_bulk_%_values'!$C$2:$AE$1093,9,FALSE))*'DONNÉES '!$C175)),0)</f>
        <v>0</v>
      </c>
      <c r="L136" s="20">
        <f>IFERROR(IF($A136&gt;end_year_1,0,(IF($A136&gt;supporting_sheet!$D$11, VLOOKUP(supporting_sheet!$G$11,'waste_char_bulk_%_values'!$C$2:$AE$1093,10,FALSE), VLOOKUP($C136,'waste_char_bulk_%_values'!$C$2:$AE$1093,10,FALSE))*'DONNÉES '!$C175)),0)</f>
        <v>0</v>
      </c>
      <c r="M136" s="20">
        <f>IFERROR(IF($A136&gt;end_year_1,0,(IF($A136&gt;supporting_sheet!$D$11, VLOOKUP(supporting_sheet!$G$11,'waste_char_bulk_%_values'!$C$2:$AE$1093,11,FALSE), VLOOKUP($C136,'waste_char_bulk_%_values'!$C$2:$AE$1093,11,FALSE))*'DONNÉES '!$C175)),0)</f>
        <v>0</v>
      </c>
      <c r="N136" s="20">
        <f>IFERROR(IF($A136&gt;end_year_1,0,(IF($A136&gt;supporting_sheet!$D$11, VLOOKUP(supporting_sheet!$G$11,'waste_char_bulk_%_values'!$C$2:$AE$1093,12,FALSE), VLOOKUP($C136,'waste_char_bulk_%_values'!$C$2:$AE$1093,12,FALSE))*'DONNÉES '!$C175)),0)</f>
        <v>0</v>
      </c>
      <c r="O136" s="20">
        <f>IFERROR(IF($A136&gt;end_year_1,0,(IF($A136&gt;supporting_sheet!$D$11, VLOOKUP(supporting_sheet!$G$11,'waste_char_bulk_%_values'!$C$2:$AE$1093,13,FALSE), VLOOKUP($C136,'waste_char_bulk_%_values'!$C$2:$AE$1093,13,FALSE))*'DONNÉES '!$C175)),0)</f>
        <v>0</v>
      </c>
      <c r="P136" s="20">
        <f>IFERROR(IF($A136&gt;end_year_1,0,(IF($A136&gt;supporting_sheet!$D$11, VLOOKUP(supporting_sheet!$G$11,'waste_char_bulk_%_values'!$C$2:$AE$1093,14,FALSE), VLOOKUP($C136,'waste_char_bulk_%_values'!$C$2:$AE$1093,14,FALSE))*'DONNÉES '!$C175)),0)</f>
        <v>0</v>
      </c>
      <c r="Q136" s="20">
        <f>IFERROR(IF($A136&gt;end_year_1,0,(IF($A136&gt;supporting_sheet!$D$11, VLOOKUP(supporting_sheet!$G$11,'waste_char_bulk_%_values'!$C$2:$AG$1093,31,FALSE), VLOOKUP($C136,'waste_char_bulk_%_values'!$C$2:$AG$1093,31,FALSE))*'DONNÉES '!$C175)),0)</f>
        <v>0</v>
      </c>
      <c r="R136" s="37">
        <f t="shared" si="13"/>
        <v>0</v>
      </c>
    </row>
    <row r="137" spans="1:18" x14ac:dyDescent="0.25">
      <c r="D137" s="5"/>
      <c r="E137" s="5"/>
      <c r="F137" s="5"/>
      <c r="G137" s="5"/>
      <c r="H137" s="5"/>
      <c r="I137" s="5"/>
      <c r="J137" s="5"/>
      <c r="K137" s="5"/>
      <c r="L137" s="5"/>
      <c r="M137" s="5"/>
      <c r="N137" s="5"/>
      <c r="O137" s="5"/>
      <c r="P137" s="5"/>
    </row>
    <row r="138" spans="1:18" x14ac:dyDescent="0.25">
      <c r="D138" s="5"/>
      <c r="E138" s="5"/>
      <c r="F138" s="5"/>
      <c r="G138" s="5"/>
      <c r="H138" s="5"/>
      <c r="I138" s="5"/>
      <c r="J138" s="5"/>
      <c r="K138" s="5"/>
      <c r="L138" s="5"/>
      <c r="M138" s="5"/>
      <c r="N138" s="5"/>
      <c r="O138" s="5"/>
      <c r="P138" s="5"/>
    </row>
    <row r="139" spans="1:18" x14ac:dyDescent="0.25">
      <c r="D139" s="5"/>
      <c r="E139" s="5"/>
      <c r="F139" s="5"/>
      <c r="G139" s="5"/>
      <c r="H139" s="5"/>
      <c r="I139" s="5"/>
      <c r="J139" s="5"/>
      <c r="K139" s="5"/>
      <c r="L139" s="5"/>
      <c r="M139" s="5"/>
      <c r="N139" s="5"/>
      <c r="O139" s="5"/>
      <c r="P139" s="5"/>
    </row>
    <row r="140" spans="1:18" x14ac:dyDescent="0.25">
      <c r="D140" s="5"/>
      <c r="E140" s="5"/>
      <c r="F140" s="5"/>
      <c r="G140" s="5"/>
      <c r="H140" s="5"/>
      <c r="I140" s="5"/>
      <c r="J140" s="5"/>
      <c r="K140" s="5"/>
      <c r="L140" s="5"/>
      <c r="M140" s="5"/>
      <c r="N140" s="5"/>
      <c r="O140" s="5"/>
      <c r="P140" s="5"/>
    </row>
    <row r="141" spans="1:18" x14ac:dyDescent="0.25">
      <c r="D141" s="5"/>
      <c r="E141" s="5"/>
      <c r="F141" s="5"/>
      <c r="G141" s="5"/>
      <c r="H141" s="5"/>
      <c r="I141" s="5"/>
      <c r="J141" s="5"/>
      <c r="K141" s="5"/>
      <c r="L141" s="5"/>
      <c r="M141" s="5"/>
      <c r="N141" s="5"/>
      <c r="O141" s="5"/>
      <c r="P141" s="5"/>
    </row>
    <row r="142" spans="1:18" x14ac:dyDescent="0.25">
      <c r="D142" s="5"/>
      <c r="E142" s="5"/>
      <c r="F142" s="5"/>
      <c r="G142" s="5"/>
      <c r="H142" s="5"/>
      <c r="I142" s="5"/>
      <c r="J142" s="5"/>
      <c r="K142" s="5"/>
      <c r="L142" s="5"/>
      <c r="M142" s="5"/>
      <c r="N142" s="5"/>
      <c r="O142" s="5"/>
      <c r="P142" s="5"/>
    </row>
    <row r="143" spans="1:18" x14ac:dyDescent="0.25">
      <c r="D143" s="5"/>
      <c r="E143" s="5"/>
      <c r="F143" s="5"/>
      <c r="G143" s="5"/>
      <c r="H143" s="5"/>
      <c r="I143" s="5"/>
      <c r="J143" s="5"/>
      <c r="K143" s="5"/>
      <c r="L143" s="5"/>
      <c r="M143" s="5"/>
      <c r="N143" s="5"/>
      <c r="O143" s="5"/>
      <c r="P143" s="5"/>
    </row>
    <row r="144" spans="1:18" x14ac:dyDescent="0.25">
      <c r="D144" s="5"/>
      <c r="E144" s="5"/>
      <c r="F144" s="5"/>
      <c r="G144" s="5"/>
      <c r="H144" s="5"/>
      <c r="I144" s="5"/>
      <c r="J144" s="5"/>
      <c r="K144" s="5"/>
      <c r="L144" s="5"/>
      <c r="M144" s="5"/>
      <c r="N144" s="5"/>
      <c r="O144" s="5"/>
      <c r="P144" s="5"/>
    </row>
    <row r="145" spans="4:16" x14ac:dyDescent="0.25">
      <c r="D145" s="5"/>
      <c r="E145" s="5"/>
      <c r="F145" s="5"/>
      <c r="G145" s="5"/>
      <c r="H145" s="5"/>
      <c r="I145" s="5"/>
      <c r="J145" s="5"/>
      <c r="K145" s="5"/>
      <c r="L145" s="5"/>
      <c r="M145" s="5"/>
      <c r="N145" s="5"/>
      <c r="O145" s="5"/>
      <c r="P145" s="5"/>
    </row>
    <row r="146" spans="4:16" x14ac:dyDescent="0.25">
      <c r="D146" s="5"/>
      <c r="E146" s="5"/>
      <c r="F146" s="5"/>
      <c r="G146" s="5"/>
      <c r="H146" s="5"/>
      <c r="I146" s="5"/>
      <c r="J146" s="5"/>
      <c r="K146" s="5"/>
      <c r="L146" s="5"/>
      <c r="M146" s="5"/>
      <c r="N146" s="5"/>
      <c r="O146" s="5"/>
      <c r="P146" s="5"/>
    </row>
    <row r="147" spans="4:16" x14ac:dyDescent="0.25">
      <c r="D147" s="5"/>
      <c r="E147" s="5"/>
      <c r="F147" s="5"/>
      <c r="G147" s="5"/>
      <c r="H147" s="5"/>
      <c r="I147" s="5"/>
      <c r="J147" s="5"/>
      <c r="K147" s="5"/>
      <c r="L147" s="5"/>
      <c r="M147" s="5"/>
      <c r="N147" s="5"/>
      <c r="O147" s="5"/>
      <c r="P147" s="5"/>
    </row>
    <row r="148" spans="4:16" x14ac:dyDescent="0.25">
      <c r="D148" s="5"/>
      <c r="E148" s="5"/>
      <c r="F148" s="5"/>
      <c r="G148" s="5"/>
      <c r="H148" s="5"/>
      <c r="I148" s="5"/>
      <c r="J148" s="5"/>
      <c r="K148" s="5"/>
      <c r="L148" s="5"/>
      <c r="M148" s="5"/>
      <c r="N148" s="5"/>
      <c r="O148" s="5"/>
      <c r="P148" s="5"/>
    </row>
    <row r="149" spans="4:16" x14ac:dyDescent="0.25">
      <c r="D149" s="5"/>
      <c r="E149" s="5"/>
      <c r="F149" s="5"/>
      <c r="G149" s="5"/>
      <c r="H149" s="5"/>
      <c r="I149" s="5"/>
      <c r="J149" s="5"/>
      <c r="K149" s="5"/>
      <c r="L149" s="5"/>
      <c r="M149" s="5"/>
      <c r="N149" s="5"/>
      <c r="O149" s="5"/>
      <c r="P149" s="5"/>
    </row>
    <row r="150" spans="4:16" x14ac:dyDescent="0.25">
      <c r="D150" s="5"/>
      <c r="E150" s="5"/>
      <c r="F150" s="5"/>
      <c r="G150" s="5"/>
      <c r="H150" s="5"/>
      <c r="I150" s="5"/>
      <c r="J150" s="5"/>
      <c r="K150" s="5"/>
      <c r="L150" s="5"/>
      <c r="M150" s="5"/>
      <c r="N150" s="5"/>
      <c r="O150" s="5"/>
      <c r="P150" s="5"/>
    </row>
    <row r="151" spans="4:16" x14ac:dyDescent="0.25">
      <c r="D151" s="5"/>
      <c r="E151" s="5"/>
      <c r="F151" s="5"/>
      <c r="G151" s="5"/>
      <c r="H151" s="5"/>
      <c r="I151" s="5"/>
      <c r="J151" s="5"/>
      <c r="K151" s="5"/>
      <c r="L151" s="5"/>
      <c r="M151" s="5"/>
      <c r="N151" s="5"/>
      <c r="O151" s="5"/>
      <c r="P151" s="5"/>
    </row>
    <row r="152" spans="4:16" x14ac:dyDescent="0.25">
      <c r="D152" s="5"/>
      <c r="E152" s="5"/>
      <c r="F152" s="5"/>
      <c r="G152" s="5"/>
      <c r="H152" s="5"/>
      <c r="I152" s="5"/>
      <c r="J152" s="5"/>
      <c r="K152" s="5"/>
      <c r="L152" s="5"/>
      <c r="M152" s="5"/>
      <c r="N152" s="5"/>
      <c r="O152" s="5"/>
      <c r="P152" s="5"/>
    </row>
    <row r="153" spans="4:16" x14ac:dyDescent="0.25">
      <c r="D153" s="5"/>
      <c r="E153" s="5"/>
      <c r="F153" s="5"/>
      <c r="G153" s="5"/>
      <c r="H153" s="5"/>
      <c r="I153" s="5"/>
      <c r="J153" s="5"/>
      <c r="K153" s="5"/>
      <c r="L153" s="5"/>
      <c r="M153" s="5"/>
      <c r="N153" s="5"/>
      <c r="O153" s="5"/>
      <c r="P153" s="5"/>
    </row>
    <row r="154" spans="4:16" x14ac:dyDescent="0.25">
      <c r="D154" s="5"/>
      <c r="E154" s="5"/>
      <c r="F154" s="5"/>
      <c r="G154" s="5"/>
      <c r="H154" s="5"/>
      <c r="I154" s="5"/>
      <c r="J154" s="5"/>
      <c r="K154" s="5"/>
      <c r="L154" s="5"/>
      <c r="M154" s="5"/>
      <c r="N154" s="5"/>
      <c r="O154" s="5"/>
      <c r="P154" s="5"/>
    </row>
    <row r="155" spans="4:16" x14ac:dyDescent="0.25">
      <c r="D155" s="5"/>
      <c r="E155" s="5"/>
      <c r="F155" s="5"/>
      <c r="G155" s="5"/>
      <c r="H155" s="5"/>
      <c r="I155" s="5"/>
      <c r="J155" s="5"/>
      <c r="K155" s="5"/>
      <c r="L155" s="5"/>
      <c r="M155" s="5"/>
      <c r="N155" s="5"/>
      <c r="O155" s="5"/>
      <c r="P155" s="5"/>
    </row>
    <row r="156" spans="4:16" x14ac:dyDescent="0.25">
      <c r="D156" s="5"/>
      <c r="E156" s="5"/>
      <c r="F156" s="5"/>
      <c r="G156" s="5"/>
      <c r="H156" s="5"/>
      <c r="I156" s="5"/>
      <c r="J156" s="5"/>
      <c r="K156" s="5"/>
      <c r="L156" s="5"/>
      <c r="M156" s="5"/>
      <c r="N156" s="5"/>
      <c r="O156" s="5"/>
      <c r="P156" s="5"/>
    </row>
    <row r="157" spans="4:16" x14ac:dyDescent="0.25">
      <c r="D157" s="5"/>
      <c r="E157" s="5"/>
      <c r="F157" s="5"/>
      <c r="G157" s="5"/>
      <c r="H157" s="5"/>
      <c r="I157" s="5"/>
      <c r="J157" s="5"/>
      <c r="K157" s="5"/>
      <c r="L157" s="5"/>
      <c r="M157" s="5"/>
      <c r="N157" s="5"/>
      <c r="O157" s="5"/>
      <c r="P157" s="5"/>
    </row>
    <row r="158" spans="4:16" x14ac:dyDescent="0.25">
      <c r="D158" s="5"/>
      <c r="E158" s="5"/>
      <c r="F158" s="5"/>
      <c r="G158" s="5"/>
      <c r="H158" s="5"/>
      <c r="I158" s="5"/>
      <c r="J158" s="5"/>
      <c r="K158" s="5"/>
      <c r="L158" s="5"/>
      <c r="M158" s="5"/>
      <c r="N158" s="5"/>
      <c r="O158" s="5"/>
      <c r="P158" s="5"/>
    </row>
    <row r="159" spans="4:16" x14ac:dyDescent="0.25">
      <c r="D159" s="5"/>
      <c r="E159" s="5"/>
      <c r="F159" s="5"/>
      <c r="G159" s="5"/>
      <c r="H159" s="5"/>
      <c r="I159" s="5"/>
      <c r="J159" s="5"/>
      <c r="K159" s="5"/>
      <c r="L159" s="5"/>
      <c r="M159" s="5"/>
      <c r="N159" s="5"/>
      <c r="O159" s="5"/>
      <c r="P159" s="5"/>
    </row>
    <row r="160" spans="4:16" x14ac:dyDescent="0.25">
      <c r="D160" s="5"/>
      <c r="E160" s="5"/>
      <c r="F160" s="5"/>
      <c r="G160" s="5"/>
      <c r="H160" s="5"/>
      <c r="I160" s="5"/>
      <c r="J160" s="5"/>
      <c r="K160" s="5"/>
      <c r="L160" s="5"/>
      <c r="M160" s="5"/>
      <c r="N160" s="5"/>
      <c r="O160" s="5"/>
      <c r="P160" s="5"/>
    </row>
    <row r="161" spans="4:16" x14ac:dyDescent="0.25">
      <c r="D161" s="5"/>
      <c r="E161" s="5"/>
      <c r="F161" s="5"/>
      <c r="G161" s="5"/>
      <c r="H161" s="5"/>
      <c r="I161" s="5"/>
      <c r="J161" s="5"/>
      <c r="K161" s="5"/>
      <c r="L161" s="5"/>
      <c r="M161" s="5"/>
      <c r="N161" s="5"/>
      <c r="O161" s="5"/>
      <c r="P161" s="5"/>
    </row>
    <row r="162" spans="4:16" x14ac:dyDescent="0.25">
      <c r="D162" s="5"/>
      <c r="E162" s="5"/>
      <c r="F162" s="5"/>
      <c r="G162" s="5"/>
      <c r="H162" s="5"/>
      <c r="I162" s="5"/>
      <c r="J162" s="5"/>
      <c r="K162" s="5"/>
      <c r="L162" s="5"/>
      <c r="M162" s="5"/>
      <c r="N162" s="5"/>
      <c r="O162" s="5"/>
      <c r="P162" s="5"/>
    </row>
    <row r="163" spans="4:16" x14ac:dyDescent="0.25">
      <c r="D163" s="5"/>
      <c r="E163" s="5"/>
      <c r="F163" s="5"/>
      <c r="G163" s="5"/>
      <c r="H163" s="5"/>
      <c r="I163" s="5"/>
      <c r="J163" s="5"/>
      <c r="K163" s="5"/>
      <c r="L163" s="5"/>
      <c r="M163" s="5"/>
      <c r="N163" s="5"/>
      <c r="O163" s="5"/>
      <c r="P163" s="5"/>
    </row>
    <row r="164" spans="4:16" x14ac:dyDescent="0.25">
      <c r="D164" s="5"/>
      <c r="E164" s="5"/>
      <c r="F164" s="5"/>
      <c r="G164" s="5"/>
      <c r="H164" s="5"/>
      <c r="I164" s="5"/>
      <c r="J164" s="5"/>
      <c r="K164" s="5"/>
      <c r="L164" s="5"/>
      <c r="M164" s="5"/>
      <c r="N164" s="5"/>
      <c r="O164" s="5"/>
      <c r="P164" s="5"/>
    </row>
    <row r="165" spans="4:16" x14ac:dyDescent="0.25">
      <c r="D165" s="5"/>
      <c r="E165" s="5"/>
      <c r="F165" s="5"/>
      <c r="G165" s="5"/>
      <c r="H165" s="5"/>
      <c r="I165" s="5"/>
      <c r="J165" s="5"/>
      <c r="K165" s="5"/>
      <c r="L165" s="5"/>
      <c r="M165" s="5"/>
      <c r="N165" s="5"/>
      <c r="O165" s="5"/>
      <c r="P165" s="5"/>
    </row>
    <row r="166" spans="4:16" x14ac:dyDescent="0.25">
      <c r="D166" s="5"/>
      <c r="E166" s="5"/>
      <c r="F166" s="5"/>
      <c r="G166" s="5"/>
      <c r="H166" s="5"/>
      <c r="I166" s="5"/>
      <c r="J166" s="5"/>
      <c r="K166" s="5"/>
      <c r="L166" s="5"/>
      <c r="M166" s="5"/>
      <c r="N166" s="5"/>
      <c r="O166" s="5"/>
      <c r="P166" s="5"/>
    </row>
    <row r="167" spans="4:16" x14ac:dyDescent="0.25">
      <c r="D167" s="5"/>
      <c r="E167" s="5"/>
      <c r="F167" s="5"/>
      <c r="G167" s="5"/>
      <c r="H167" s="5"/>
      <c r="I167" s="5"/>
      <c r="J167" s="5"/>
      <c r="K167" s="5"/>
      <c r="L167" s="5"/>
      <c r="M167" s="5"/>
      <c r="N167" s="5"/>
      <c r="O167" s="5"/>
      <c r="P167" s="5"/>
    </row>
    <row r="168" spans="4:16" x14ac:dyDescent="0.25">
      <c r="D168" s="5"/>
      <c r="E168" s="5"/>
      <c r="F168" s="5"/>
      <c r="G168" s="5"/>
      <c r="H168" s="5"/>
      <c r="I168" s="5"/>
      <c r="J168" s="5"/>
      <c r="K168" s="5"/>
      <c r="L168" s="5"/>
      <c r="M168" s="5"/>
      <c r="N168" s="5"/>
      <c r="O168" s="5"/>
      <c r="P168" s="5"/>
    </row>
    <row r="169" spans="4:16" x14ac:dyDescent="0.25">
      <c r="D169" s="5"/>
      <c r="E169" s="5"/>
      <c r="F169" s="5"/>
      <c r="G169" s="5"/>
      <c r="H169" s="5"/>
      <c r="I169" s="5"/>
      <c r="J169" s="5"/>
      <c r="K169" s="5"/>
      <c r="L169" s="5"/>
      <c r="M169" s="5"/>
      <c r="N169" s="5"/>
      <c r="O169" s="5"/>
      <c r="P169" s="5"/>
    </row>
    <row r="170" spans="4:16" x14ac:dyDescent="0.25">
      <c r="D170" s="5"/>
      <c r="E170" s="5"/>
      <c r="F170" s="5"/>
      <c r="G170" s="5"/>
      <c r="H170" s="5"/>
      <c r="I170" s="5"/>
      <c r="J170" s="5"/>
      <c r="K170" s="5"/>
      <c r="L170" s="5"/>
      <c r="M170" s="5"/>
      <c r="N170" s="5"/>
      <c r="O170" s="5"/>
      <c r="P170" s="5"/>
    </row>
    <row r="171" spans="4:16" x14ac:dyDescent="0.25">
      <c r="D171" s="5"/>
      <c r="E171" s="5"/>
      <c r="F171" s="5"/>
      <c r="G171" s="5"/>
      <c r="H171" s="5"/>
      <c r="I171" s="5"/>
      <c r="J171" s="5"/>
      <c r="K171" s="5"/>
      <c r="L171" s="5"/>
      <c r="M171" s="5"/>
      <c r="N171" s="5"/>
      <c r="O171" s="5"/>
      <c r="P171" s="5"/>
    </row>
    <row r="172" spans="4:16" x14ac:dyDescent="0.25">
      <c r="D172" s="5"/>
      <c r="E172" s="5"/>
      <c r="F172" s="5"/>
      <c r="G172" s="5"/>
      <c r="H172" s="5"/>
      <c r="I172" s="5"/>
      <c r="J172" s="5"/>
      <c r="K172" s="5"/>
      <c r="L172" s="5"/>
      <c r="M172" s="5"/>
      <c r="N172" s="5"/>
      <c r="O172" s="5"/>
      <c r="P172" s="5"/>
    </row>
    <row r="173" spans="4:16" x14ac:dyDescent="0.25">
      <c r="D173" s="5"/>
      <c r="E173" s="5"/>
      <c r="F173" s="5"/>
      <c r="G173" s="5"/>
      <c r="H173" s="5"/>
      <c r="I173" s="5"/>
      <c r="J173" s="5"/>
      <c r="K173" s="5"/>
      <c r="L173" s="5"/>
      <c r="M173" s="5"/>
      <c r="N173" s="5"/>
      <c r="O173" s="5"/>
      <c r="P173" s="5"/>
    </row>
    <row r="174" spans="4:16" x14ac:dyDescent="0.25">
      <c r="D174" s="5"/>
      <c r="E174" s="5"/>
      <c r="F174" s="5"/>
      <c r="G174" s="5"/>
      <c r="H174" s="5"/>
      <c r="I174" s="5"/>
      <c r="J174" s="5"/>
      <c r="K174" s="5"/>
      <c r="L174" s="5"/>
      <c r="M174" s="5"/>
      <c r="N174" s="5"/>
      <c r="O174" s="5"/>
      <c r="P174" s="5"/>
    </row>
    <row r="175" spans="4:16" x14ac:dyDescent="0.25">
      <c r="D175" s="5"/>
      <c r="E175" s="5"/>
      <c r="F175" s="5"/>
      <c r="G175" s="5"/>
      <c r="H175" s="5"/>
      <c r="I175" s="5"/>
      <c r="J175" s="5"/>
      <c r="K175" s="5"/>
      <c r="L175" s="5"/>
      <c r="M175" s="5"/>
      <c r="N175" s="5"/>
      <c r="O175" s="5"/>
      <c r="P175" s="5"/>
    </row>
    <row r="176" spans="4:16" x14ac:dyDescent="0.25">
      <c r="D176" s="5"/>
      <c r="E176" s="5"/>
      <c r="F176" s="5"/>
      <c r="G176" s="5"/>
      <c r="H176" s="5"/>
      <c r="I176" s="5"/>
      <c r="J176" s="5"/>
      <c r="K176" s="5"/>
      <c r="L176" s="5"/>
      <c r="M176" s="5"/>
      <c r="N176" s="5"/>
      <c r="O176" s="5"/>
      <c r="P176" s="5"/>
    </row>
    <row r="177" spans="4:16" x14ac:dyDescent="0.25">
      <c r="D177" s="5"/>
      <c r="E177" s="5"/>
      <c r="F177" s="5"/>
      <c r="G177" s="5"/>
      <c r="H177" s="5"/>
      <c r="I177" s="5"/>
      <c r="J177" s="5"/>
      <c r="K177" s="5"/>
      <c r="L177" s="5"/>
      <c r="M177" s="5"/>
      <c r="N177" s="5"/>
      <c r="O177" s="5"/>
      <c r="P177" s="5"/>
    </row>
    <row r="178" spans="4:16" x14ac:dyDescent="0.25">
      <c r="D178" s="5"/>
      <c r="E178" s="5"/>
      <c r="F178" s="5"/>
      <c r="G178" s="5"/>
      <c r="H178" s="5"/>
      <c r="I178" s="5"/>
      <c r="J178" s="5"/>
      <c r="K178" s="5"/>
      <c r="L178" s="5"/>
      <c r="M178" s="5"/>
      <c r="N178" s="5"/>
      <c r="O178" s="5"/>
      <c r="P178" s="5"/>
    </row>
    <row r="179" spans="4:16" x14ac:dyDescent="0.25">
      <c r="D179" s="5"/>
      <c r="E179" s="5"/>
      <c r="F179" s="5"/>
      <c r="G179" s="5"/>
      <c r="H179" s="5"/>
      <c r="I179" s="5"/>
      <c r="J179" s="5"/>
      <c r="K179" s="5"/>
      <c r="L179" s="5"/>
      <c r="M179" s="5"/>
      <c r="N179" s="5"/>
      <c r="O179" s="5"/>
      <c r="P179" s="5"/>
    </row>
    <row r="180" spans="4:16" x14ac:dyDescent="0.25">
      <c r="D180" s="5"/>
      <c r="E180" s="5"/>
      <c r="F180" s="5"/>
      <c r="G180" s="5"/>
      <c r="H180" s="5"/>
      <c r="I180" s="5"/>
      <c r="J180" s="5"/>
      <c r="K180" s="5"/>
      <c r="L180" s="5"/>
      <c r="M180" s="5"/>
      <c r="N180" s="5"/>
      <c r="O180" s="5"/>
      <c r="P180" s="5"/>
    </row>
    <row r="181" spans="4:16" x14ac:dyDescent="0.25">
      <c r="D181" s="5"/>
      <c r="E181" s="5"/>
      <c r="F181" s="5"/>
      <c r="G181" s="5"/>
      <c r="H181" s="5"/>
      <c r="I181" s="5"/>
      <c r="J181" s="5"/>
      <c r="K181" s="5"/>
      <c r="L181" s="5"/>
      <c r="M181" s="5"/>
      <c r="N181" s="5"/>
      <c r="O181" s="5"/>
      <c r="P181" s="5"/>
    </row>
    <row r="182" spans="4:16" x14ac:dyDescent="0.25">
      <c r="D182" s="5"/>
      <c r="E182" s="5"/>
      <c r="F182" s="5"/>
      <c r="G182" s="5"/>
      <c r="H182" s="5"/>
      <c r="I182" s="5"/>
      <c r="J182" s="5"/>
      <c r="K182" s="5"/>
      <c r="L182" s="5"/>
      <c r="M182" s="5"/>
      <c r="N182" s="5"/>
      <c r="O182" s="5"/>
      <c r="P182" s="5"/>
    </row>
    <row r="183" spans="4:16" x14ac:dyDescent="0.25">
      <c r="D183" s="5"/>
      <c r="E183" s="5"/>
      <c r="F183" s="5"/>
      <c r="G183" s="5"/>
      <c r="H183" s="5"/>
      <c r="I183" s="5"/>
      <c r="J183" s="5"/>
      <c r="K183" s="5"/>
      <c r="L183" s="5"/>
      <c r="M183" s="5"/>
      <c r="N183" s="5"/>
      <c r="O183" s="5"/>
      <c r="P183" s="5"/>
    </row>
    <row r="184" spans="4:16" x14ac:dyDescent="0.25">
      <c r="D184" s="5"/>
      <c r="E184" s="5"/>
      <c r="F184" s="5"/>
      <c r="G184" s="5"/>
      <c r="H184" s="5"/>
      <c r="I184" s="5"/>
      <c r="J184" s="5"/>
      <c r="K184" s="5"/>
      <c r="L184" s="5"/>
      <c r="M184" s="5"/>
      <c r="N184" s="5"/>
      <c r="O184" s="5"/>
      <c r="P184" s="5"/>
    </row>
    <row r="185" spans="4:16" x14ac:dyDescent="0.25">
      <c r="D185" s="5"/>
      <c r="E185" s="5"/>
      <c r="F185" s="5"/>
      <c r="G185" s="5"/>
      <c r="H185" s="5"/>
      <c r="I185" s="5"/>
      <c r="J185" s="5"/>
      <c r="K185" s="5"/>
      <c r="L185" s="5"/>
      <c r="M185" s="5"/>
      <c r="N185" s="5"/>
      <c r="O185" s="5"/>
      <c r="P185" s="5"/>
    </row>
    <row r="186" spans="4:16" x14ac:dyDescent="0.25">
      <c r="D186" s="5"/>
      <c r="E186" s="5"/>
      <c r="F186" s="5"/>
      <c r="G186" s="5"/>
      <c r="H186" s="5"/>
      <c r="I186" s="5"/>
      <c r="J186" s="5"/>
      <c r="K186" s="5"/>
      <c r="L186" s="5"/>
      <c r="M186" s="5"/>
      <c r="N186" s="5"/>
      <c r="O186" s="5"/>
      <c r="P186" s="5"/>
    </row>
    <row r="187" spans="4:16" x14ac:dyDescent="0.25">
      <c r="D187" s="5"/>
      <c r="E187" s="5"/>
      <c r="F187" s="5"/>
      <c r="G187" s="5"/>
      <c r="H187" s="5"/>
      <c r="I187" s="5"/>
      <c r="J187" s="5"/>
      <c r="K187" s="5"/>
      <c r="L187" s="5"/>
      <c r="M187" s="5"/>
      <c r="N187" s="5"/>
      <c r="O187" s="5"/>
      <c r="P187" s="5"/>
    </row>
    <row r="188" spans="4:16" x14ac:dyDescent="0.25">
      <c r="D188" s="5"/>
      <c r="E188" s="5"/>
      <c r="F188" s="5"/>
      <c r="G188" s="5"/>
      <c r="H188" s="5"/>
      <c r="I188" s="5"/>
      <c r="J188" s="5"/>
      <c r="K188" s="5"/>
      <c r="L188" s="5"/>
      <c r="M188" s="5"/>
      <c r="N188" s="5"/>
      <c r="O188" s="5"/>
      <c r="P188" s="5"/>
    </row>
    <row r="189" spans="4:16" x14ac:dyDescent="0.25">
      <c r="D189" s="5"/>
      <c r="E189" s="5"/>
      <c r="F189" s="5"/>
      <c r="G189" s="5"/>
      <c r="H189" s="5"/>
      <c r="I189" s="5"/>
      <c r="J189" s="5"/>
      <c r="K189" s="5"/>
      <c r="L189" s="5"/>
      <c r="M189" s="5"/>
      <c r="N189" s="5"/>
      <c r="O189" s="5"/>
      <c r="P189" s="5"/>
    </row>
    <row r="190" spans="4:16" x14ac:dyDescent="0.25">
      <c r="D190" s="5"/>
      <c r="E190" s="5"/>
      <c r="F190" s="5"/>
      <c r="G190" s="5"/>
      <c r="H190" s="5"/>
      <c r="I190" s="5"/>
      <c r="J190" s="5"/>
      <c r="K190" s="5"/>
      <c r="L190" s="5"/>
      <c r="M190" s="5"/>
      <c r="N190" s="5"/>
      <c r="O190" s="5"/>
      <c r="P190" s="5"/>
    </row>
    <row r="191" spans="4:16" x14ac:dyDescent="0.25">
      <c r="D191" s="5"/>
      <c r="E191" s="5"/>
      <c r="F191" s="5"/>
      <c r="G191" s="5"/>
      <c r="H191" s="5"/>
      <c r="I191" s="5"/>
      <c r="J191" s="5"/>
      <c r="K191" s="5"/>
      <c r="L191" s="5"/>
      <c r="M191" s="5"/>
      <c r="N191" s="5"/>
      <c r="O191" s="5"/>
      <c r="P191" s="5"/>
    </row>
    <row r="192" spans="4:16" x14ac:dyDescent="0.25">
      <c r="D192" s="5"/>
      <c r="E192" s="5"/>
      <c r="F192" s="5"/>
      <c r="G192" s="5"/>
      <c r="H192" s="5"/>
      <c r="I192" s="5"/>
      <c r="J192" s="5"/>
      <c r="K192" s="5"/>
      <c r="L192" s="5"/>
      <c r="M192" s="5"/>
      <c r="N192" s="5"/>
      <c r="O192" s="5"/>
      <c r="P192" s="5"/>
    </row>
    <row r="193" spans="4:16" x14ac:dyDescent="0.25">
      <c r="D193" s="5"/>
      <c r="E193" s="5"/>
      <c r="F193" s="5"/>
      <c r="G193" s="5"/>
      <c r="H193" s="5"/>
      <c r="I193" s="5"/>
      <c r="J193" s="5"/>
      <c r="K193" s="5"/>
      <c r="L193" s="5"/>
      <c r="M193" s="5"/>
      <c r="N193" s="5"/>
      <c r="O193" s="5"/>
      <c r="P193" s="5"/>
    </row>
    <row r="194" spans="4:16" x14ac:dyDescent="0.25">
      <c r="D194" s="5"/>
      <c r="E194" s="5"/>
      <c r="F194" s="5"/>
      <c r="G194" s="5"/>
      <c r="H194" s="5"/>
      <c r="I194" s="5"/>
      <c r="J194" s="5"/>
      <c r="K194" s="5"/>
      <c r="L194" s="5"/>
      <c r="M194" s="5"/>
      <c r="N194" s="5"/>
      <c r="O194" s="5"/>
      <c r="P194" s="5"/>
    </row>
    <row r="195" spans="4:16" x14ac:dyDescent="0.25">
      <c r="D195" s="5"/>
      <c r="E195" s="5"/>
      <c r="F195" s="5"/>
      <c r="G195" s="5"/>
      <c r="H195" s="5"/>
      <c r="I195" s="5"/>
      <c r="J195" s="5"/>
      <c r="K195" s="5"/>
      <c r="L195" s="5"/>
      <c r="M195" s="5"/>
      <c r="N195" s="5"/>
      <c r="O195" s="5"/>
      <c r="P195" s="5"/>
    </row>
    <row r="196" spans="4:16" x14ac:dyDescent="0.25">
      <c r="D196" s="5"/>
      <c r="E196" s="5"/>
      <c r="F196" s="5"/>
      <c r="G196" s="5"/>
      <c r="H196" s="5"/>
      <c r="I196" s="5"/>
      <c r="J196" s="5"/>
      <c r="K196" s="5"/>
      <c r="L196" s="5"/>
      <c r="M196" s="5"/>
      <c r="N196" s="5"/>
      <c r="O196" s="5"/>
      <c r="P196" s="5"/>
    </row>
    <row r="197" spans="4:16" x14ac:dyDescent="0.25">
      <c r="D197" s="5"/>
      <c r="E197" s="5"/>
      <c r="F197" s="5"/>
      <c r="G197" s="5"/>
      <c r="H197" s="5"/>
      <c r="I197" s="5"/>
      <c r="J197" s="5"/>
      <c r="K197" s="5"/>
      <c r="L197" s="5"/>
      <c r="M197" s="5"/>
      <c r="N197" s="5"/>
      <c r="O197" s="5"/>
      <c r="P197" s="5"/>
    </row>
    <row r="198" spans="4:16" x14ac:dyDescent="0.25">
      <c r="D198" s="5"/>
      <c r="E198" s="5"/>
      <c r="F198" s="5"/>
      <c r="G198" s="5"/>
      <c r="H198" s="5"/>
      <c r="I198" s="5"/>
      <c r="J198" s="5"/>
      <c r="K198" s="5"/>
      <c r="L198" s="5"/>
      <c r="M198" s="5"/>
      <c r="N198" s="5"/>
      <c r="O198" s="5"/>
      <c r="P198" s="5"/>
    </row>
    <row r="199" spans="4:16" x14ac:dyDescent="0.25">
      <c r="D199" s="5"/>
      <c r="E199" s="5"/>
      <c r="F199" s="5"/>
      <c r="G199" s="5"/>
      <c r="H199" s="5"/>
      <c r="I199" s="5"/>
      <c r="J199" s="5"/>
      <c r="K199" s="5"/>
      <c r="L199" s="5"/>
      <c r="M199" s="5"/>
      <c r="N199" s="5"/>
      <c r="O199" s="5"/>
      <c r="P199" s="5"/>
    </row>
    <row r="200" spans="4:16" x14ac:dyDescent="0.25">
      <c r="D200" s="5"/>
      <c r="E200" s="5"/>
      <c r="F200" s="5"/>
      <c r="G200" s="5"/>
      <c r="H200" s="5"/>
      <c r="I200" s="5"/>
      <c r="J200" s="5"/>
      <c r="K200" s="5"/>
      <c r="L200" s="5"/>
      <c r="M200" s="5"/>
      <c r="N200" s="5"/>
      <c r="O200" s="5"/>
      <c r="P200" s="5"/>
    </row>
    <row r="201" spans="4:16" x14ac:dyDescent="0.25">
      <c r="D201" s="5"/>
      <c r="E201" s="5"/>
      <c r="F201" s="5"/>
      <c r="G201" s="5"/>
      <c r="H201" s="5"/>
      <c r="I201" s="5"/>
      <c r="J201" s="5"/>
      <c r="K201" s="5"/>
      <c r="L201" s="5"/>
      <c r="M201" s="5"/>
      <c r="N201" s="5"/>
      <c r="O201" s="5"/>
      <c r="P201" s="5"/>
    </row>
    <row r="202" spans="4:16" x14ac:dyDescent="0.25">
      <c r="D202" s="5"/>
      <c r="E202" s="5"/>
      <c r="F202" s="5"/>
      <c r="G202" s="5"/>
      <c r="H202" s="5"/>
      <c r="I202" s="5"/>
      <c r="J202" s="5"/>
      <c r="K202" s="5"/>
      <c r="L202" s="5"/>
      <c r="M202" s="5"/>
      <c r="N202" s="5"/>
      <c r="O202" s="5"/>
      <c r="P202" s="5"/>
    </row>
    <row r="203" spans="4:16" x14ac:dyDescent="0.25">
      <c r="D203" s="5"/>
      <c r="E203" s="5"/>
      <c r="F203" s="5"/>
      <c r="G203" s="5"/>
      <c r="H203" s="5"/>
      <c r="I203" s="5"/>
      <c r="J203" s="5"/>
      <c r="K203" s="5"/>
      <c r="L203" s="5"/>
      <c r="M203" s="5"/>
      <c r="N203" s="5"/>
      <c r="O203" s="5"/>
      <c r="P203" s="5"/>
    </row>
    <row r="204" spans="4:16" x14ac:dyDescent="0.25">
      <c r="D204" s="5"/>
      <c r="E204" s="5"/>
      <c r="F204" s="5"/>
      <c r="G204" s="5"/>
      <c r="H204" s="5"/>
      <c r="I204" s="5"/>
      <c r="J204" s="5"/>
      <c r="K204" s="5"/>
      <c r="L204" s="5"/>
      <c r="M204" s="5"/>
      <c r="N204" s="5"/>
      <c r="O204" s="5"/>
      <c r="P204" s="5"/>
    </row>
    <row r="205" spans="4:16" x14ac:dyDescent="0.25">
      <c r="D205" s="5"/>
      <c r="E205" s="5"/>
      <c r="F205" s="5"/>
      <c r="G205" s="5"/>
      <c r="H205" s="5"/>
      <c r="I205" s="5"/>
      <c r="J205" s="5"/>
      <c r="K205" s="5"/>
      <c r="L205" s="5"/>
      <c r="M205" s="5"/>
      <c r="N205" s="5"/>
      <c r="O205" s="5"/>
      <c r="P205" s="5"/>
    </row>
    <row r="206" spans="4:16" x14ac:dyDescent="0.25">
      <c r="D206" s="5"/>
      <c r="E206" s="5"/>
      <c r="F206" s="5"/>
      <c r="G206" s="5"/>
      <c r="H206" s="5"/>
      <c r="I206" s="5"/>
      <c r="J206" s="5"/>
      <c r="K206" s="5"/>
      <c r="L206" s="5"/>
      <c r="M206" s="5"/>
      <c r="N206" s="5"/>
      <c r="O206" s="5"/>
      <c r="P206" s="5"/>
    </row>
    <row r="207" spans="4:16" x14ac:dyDescent="0.25">
      <c r="D207" s="5"/>
      <c r="E207" s="5"/>
      <c r="F207" s="5"/>
      <c r="G207" s="5"/>
      <c r="H207" s="5"/>
      <c r="I207" s="5"/>
      <c r="J207" s="5"/>
      <c r="K207" s="5"/>
      <c r="L207" s="5"/>
      <c r="M207" s="5"/>
      <c r="N207" s="5"/>
      <c r="O207" s="5"/>
      <c r="P207" s="5"/>
    </row>
    <row r="208" spans="4:16" x14ac:dyDescent="0.25">
      <c r="D208" s="5"/>
      <c r="E208" s="5"/>
      <c r="F208" s="5"/>
      <c r="G208" s="5"/>
      <c r="H208" s="5"/>
      <c r="I208" s="5"/>
      <c r="J208" s="5"/>
      <c r="K208" s="5"/>
      <c r="L208" s="5"/>
      <c r="M208" s="5"/>
      <c r="N208" s="5"/>
      <c r="O208" s="5"/>
      <c r="P208" s="5"/>
    </row>
    <row r="209" spans="4:16" x14ac:dyDescent="0.25">
      <c r="D209" s="5"/>
      <c r="E209" s="5"/>
      <c r="F209" s="5"/>
      <c r="G209" s="5"/>
      <c r="H209" s="5"/>
      <c r="I209" s="5"/>
      <c r="J209" s="5"/>
      <c r="K209" s="5"/>
      <c r="L209" s="5"/>
      <c r="M209" s="5"/>
      <c r="N209" s="5"/>
      <c r="O209" s="5"/>
      <c r="P209" s="5"/>
    </row>
    <row r="210" spans="4:16" x14ac:dyDescent="0.25">
      <c r="D210" s="5"/>
      <c r="E210" s="5"/>
      <c r="F210" s="5"/>
      <c r="G210" s="5"/>
      <c r="H210" s="5"/>
      <c r="I210" s="5"/>
      <c r="J210" s="5"/>
      <c r="K210" s="5"/>
      <c r="L210" s="5"/>
      <c r="M210" s="5"/>
      <c r="N210" s="5"/>
      <c r="O210" s="5"/>
      <c r="P210" s="5"/>
    </row>
    <row r="211" spans="4:16" x14ac:dyDescent="0.25">
      <c r="D211" s="5"/>
      <c r="E211" s="5"/>
      <c r="F211" s="5"/>
      <c r="G211" s="5"/>
      <c r="H211" s="5"/>
      <c r="I211" s="5"/>
      <c r="J211" s="5"/>
      <c r="K211" s="5"/>
      <c r="L211" s="5"/>
      <c r="M211" s="5"/>
      <c r="N211" s="5"/>
      <c r="O211" s="5"/>
      <c r="P211" s="5"/>
    </row>
    <row r="212" spans="4:16" x14ac:dyDescent="0.25">
      <c r="D212" s="5"/>
      <c r="E212" s="5"/>
      <c r="F212" s="5"/>
      <c r="G212" s="5"/>
      <c r="H212" s="5"/>
      <c r="I212" s="5"/>
      <c r="J212" s="5"/>
      <c r="K212" s="5"/>
      <c r="L212" s="5"/>
      <c r="M212" s="5"/>
      <c r="N212" s="5"/>
      <c r="O212" s="5"/>
      <c r="P212" s="5"/>
    </row>
    <row r="213" spans="4:16" x14ac:dyDescent="0.25">
      <c r="D213" s="5"/>
      <c r="E213" s="5"/>
      <c r="F213" s="5"/>
      <c r="G213" s="5"/>
      <c r="H213" s="5"/>
      <c r="I213" s="5"/>
      <c r="J213" s="5"/>
      <c r="K213" s="5"/>
      <c r="L213" s="5"/>
      <c r="M213" s="5"/>
      <c r="N213" s="5"/>
      <c r="O213" s="5"/>
      <c r="P213" s="5"/>
    </row>
    <row r="214" spans="4:16" x14ac:dyDescent="0.25">
      <c r="D214" s="5"/>
      <c r="E214" s="5"/>
      <c r="F214" s="5"/>
      <c r="G214" s="5"/>
      <c r="H214" s="5"/>
      <c r="I214" s="5"/>
      <c r="J214" s="5"/>
      <c r="K214" s="5"/>
      <c r="L214" s="5"/>
      <c r="M214" s="5"/>
      <c r="N214" s="5"/>
      <c r="O214" s="5"/>
      <c r="P214" s="5"/>
    </row>
    <row r="215" spans="4:16" x14ac:dyDescent="0.25">
      <c r="D215" s="5"/>
      <c r="E215" s="5"/>
      <c r="F215" s="5"/>
      <c r="G215" s="5"/>
      <c r="H215" s="5"/>
      <c r="I215" s="5"/>
      <c r="J215" s="5"/>
      <c r="K215" s="5"/>
      <c r="L215" s="5"/>
      <c r="M215" s="5"/>
      <c r="N215" s="5"/>
      <c r="O215" s="5"/>
      <c r="P215" s="5"/>
    </row>
    <row r="216" spans="4:16" x14ac:dyDescent="0.25">
      <c r="D216" s="5"/>
      <c r="E216" s="5"/>
      <c r="F216" s="5"/>
      <c r="G216" s="5"/>
      <c r="H216" s="5"/>
      <c r="I216" s="5"/>
      <c r="J216" s="5"/>
      <c r="K216" s="5"/>
      <c r="L216" s="5"/>
      <c r="M216" s="5"/>
      <c r="N216" s="5"/>
      <c r="O216" s="5"/>
      <c r="P216" s="5"/>
    </row>
    <row r="217" spans="4:16" x14ac:dyDescent="0.25">
      <c r="D217" s="5"/>
      <c r="E217" s="5"/>
      <c r="F217" s="5"/>
      <c r="G217" s="5"/>
      <c r="H217" s="5"/>
      <c r="I217" s="5"/>
      <c r="J217" s="5"/>
      <c r="K217" s="5"/>
      <c r="L217" s="5"/>
      <c r="M217" s="5"/>
      <c r="N217" s="5"/>
      <c r="O217" s="5"/>
      <c r="P217" s="5"/>
    </row>
    <row r="218" spans="4:16" x14ac:dyDescent="0.25">
      <c r="D218" s="5"/>
      <c r="E218" s="5"/>
      <c r="F218" s="5"/>
      <c r="G218" s="5"/>
      <c r="H218" s="5"/>
      <c r="I218" s="5"/>
      <c r="J218" s="5"/>
      <c r="K218" s="5"/>
      <c r="L218" s="5"/>
      <c r="M218" s="5"/>
      <c r="N218" s="5"/>
      <c r="O218" s="5"/>
      <c r="P218" s="5"/>
    </row>
    <row r="219" spans="4:16" x14ac:dyDescent="0.25">
      <c r="D219" s="5"/>
      <c r="E219" s="5"/>
      <c r="F219" s="5"/>
      <c r="G219" s="5"/>
      <c r="H219" s="5"/>
      <c r="I219" s="5"/>
      <c r="J219" s="5"/>
      <c r="K219" s="5"/>
      <c r="L219" s="5"/>
      <c r="M219" s="5"/>
      <c r="N219" s="5"/>
      <c r="O219" s="5"/>
      <c r="P219" s="5"/>
    </row>
    <row r="220" spans="4:16" x14ac:dyDescent="0.25">
      <c r="D220" s="5"/>
      <c r="E220" s="5"/>
      <c r="F220" s="5"/>
      <c r="G220" s="5"/>
      <c r="H220" s="5"/>
      <c r="I220" s="5"/>
      <c r="J220" s="5"/>
      <c r="K220" s="5"/>
      <c r="L220" s="5"/>
      <c r="M220" s="5"/>
      <c r="N220" s="5"/>
      <c r="O220" s="5"/>
      <c r="P220" s="5"/>
    </row>
    <row r="221" spans="4:16" x14ac:dyDescent="0.25">
      <c r="D221" s="5"/>
      <c r="E221" s="5"/>
      <c r="F221" s="5"/>
      <c r="G221" s="5"/>
      <c r="H221" s="5"/>
      <c r="I221" s="5"/>
      <c r="J221" s="5"/>
      <c r="K221" s="5"/>
      <c r="L221" s="5"/>
      <c r="M221" s="5"/>
      <c r="N221" s="5"/>
      <c r="O221" s="5"/>
      <c r="P221" s="5"/>
    </row>
    <row r="222" spans="4:16" x14ac:dyDescent="0.25">
      <c r="D222" s="5"/>
      <c r="E222" s="5"/>
      <c r="F222" s="5"/>
      <c r="G222" s="5"/>
      <c r="H222" s="5"/>
      <c r="I222" s="5"/>
      <c r="J222" s="5"/>
      <c r="K222" s="5"/>
      <c r="L222" s="5"/>
      <c r="M222" s="5"/>
      <c r="N222" s="5"/>
      <c r="O222" s="5"/>
      <c r="P222" s="5"/>
    </row>
    <row r="223" spans="4:16" x14ac:dyDescent="0.25">
      <c r="D223" s="5"/>
      <c r="E223" s="5"/>
      <c r="F223" s="5"/>
      <c r="G223" s="5"/>
      <c r="H223" s="5"/>
      <c r="I223" s="5"/>
      <c r="J223" s="5"/>
      <c r="K223" s="5"/>
      <c r="L223" s="5"/>
      <c r="M223" s="5"/>
      <c r="N223" s="5"/>
      <c r="O223" s="5"/>
      <c r="P223" s="5"/>
    </row>
    <row r="224" spans="4:16" x14ac:dyDescent="0.25">
      <c r="D224" s="5"/>
      <c r="E224" s="5"/>
      <c r="F224" s="5"/>
      <c r="G224" s="5"/>
      <c r="H224" s="5"/>
      <c r="I224" s="5"/>
      <c r="J224" s="5"/>
      <c r="K224" s="5"/>
      <c r="L224" s="5"/>
      <c r="M224" s="5"/>
      <c r="N224" s="5"/>
      <c r="O224" s="5"/>
      <c r="P224" s="5"/>
    </row>
    <row r="225" spans="4:16" x14ac:dyDescent="0.25">
      <c r="D225" s="5"/>
      <c r="E225" s="5"/>
      <c r="F225" s="5"/>
      <c r="G225" s="5"/>
      <c r="H225" s="5"/>
      <c r="I225" s="5"/>
      <c r="J225" s="5"/>
      <c r="K225" s="5"/>
      <c r="L225" s="5"/>
      <c r="M225" s="5"/>
      <c r="N225" s="5"/>
      <c r="O225" s="5"/>
      <c r="P225" s="5"/>
    </row>
    <row r="226" spans="4:16" x14ac:dyDescent="0.25">
      <c r="D226" s="5"/>
      <c r="E226" s="5"/>
      <c r="F226" s="5"/>
      <c r="G226" s="5"/>
      <c r="H226" s="5"/>
      <c r="I226" s="5"/>
      <c r="J226" s="5"/>
      <c r="K226" s="5"/>
      <c r="L226" s="5"/>
      <c r="M226" s="5"/>
      <c r="N226" s="5"/>
      <c r="O226" s="5"/>
      <c r="P226" s="5"/>
    </row>
    <row r="227" spans="4:16" x14ac:dyDescent="0.25">
      <c r="D227" s="5"/>
      <c r="E227" s="5"/>
      <c r="F227" s="5"/>
      <c r="G227" s="5"/>
      <c r="H227" s="5"/>
      <c r="I227" s="5"/>
      <c r="J227" s="5"/>
      <c r="K227" s="5"/>
      <c r="L227" s="5"/>
      <c r="M227" s="5"/>
      <c r="N227" s="5"/>
      <c r="O227" s="5"/>
      <c r="P227" s="5"/>
    </row>
    <row r="228" spans="4:16" x14ac:dyDescent="0.25">
      <c r="D228" s="5"/>
      <c r="E228" s="5"/>
      <c r="F228" s="5"/>
      <c r="G228" s="5"/>
      <c r="H228" s="5"/>
      <c r="I228" s="5"/>
      <c r="J228" s="5"/>
      <c r="K228" s="5"/>
      <c r="L228" s="5"/>
      <c r="M228" s="5"/>
      <c r="N228" s="5"/>
      <c r="O228" s="5"/>
      <c r="P228" s="5"/>
    </row>
    <row r="229" spans="4:16" x14ac:dyDescent="0.25">
      <c r="D229" s="5"/>
      <c r="E229" s="5"/>
      <c r="F229" s="5"/>
      <c r="G229" s="5"/>
      <c r="H229" s="5"/>
      <c r="I229" s="5"/>
      <c r="J229" s="5"/>
      <c r="K229" s="5"/>
      <c r="L229" s="5"/>
      <c r="M229" s="5"/>
      <c r="N229" s="5"/>
      <c r="O229" s="5"/>
      <c r="P229" s="5"/>
    </row>
    <row r="230" spans="4:16" x14ac:dyDescent="0.25">
      <c r="D230" s="5"/>
      <c r="E230" s="5"/>
      <c r="F230" s="5"/>
      <c r="G230" s="5"/>
      <c r="H230" s="5"/>
      <c r="I230" s="5"/>
      <c r="J230" s="5"/>
      <c r="K230" s="5"/>
      <c r="L230" s="5"/>
      <c r="M230" s="5"/>
      <c r="N230" s="5"/>
      <c r="O230" s="5"/>
      <c r="P230" s="5"/>
    </row>
    <row r="231" spans="4:16" x14ac:dyDescent="0.25">
      <c r="D231" s="5"/>
      <c r="E231" s="5"/>
      <c r="F231" s="5"/>
      <c r="G231" s="5"/>
      <c r="H231" s="5"/>
      <c r="I231" s="5"/>
      <c r="J231" s="5"/>
      <c r="K231" s="5"/>
      <c r="L231" s="5"/>
      <c r="M231" s="5"/>
      <c r="N231" s="5"/>
      <c r="O231" s="5"/>
      <c r="P231" s="5"/>
    </row>
    <row r="232" spans="4:16" x14ac:dyDescent="0.25">
      <c r="D232" s="5"/>
      <c r="E232" s="5"/>
      <c r="F232" s="5"/>
      <c r="G232" s="5"/>
      <c r="H232" s="5"/>
      <c r="I232" s="5"/>
      <c r="J232" s="5"/>
      <c r="K232" s="5"/>
      <c r="L232" s="5"/>
      <c r="M232" s="5"/>
      <c r="N232" s="5"/>
      <c r="O232" s="5"/>
      <c r="P232" s="5"/>
    </row>
    <row r="233" spans="4:16" x14ac:dyDescent="0.25">
      <c r="D233" s="5"/>
      <c r="E233" s="5"/>
      <c r="F233" s="5"/>
      <c r="G233" s="5"/>
      <c r="H233" s="5"/>
      <c r="I233" s="5"/>
      <c r="J233" s="5"/>
      <c r="K233" s="5"/>
      <c r="L233" s="5"/>
      <c r="M233" s="5"/>
      <c r="N233" s="5"/>
      <c r="O233" s="5"/>
      <c r="P233" s="5"/>
    </row>
    <row r="234" spans="4:16" x14ac:dyDescent="0.25">
      <c r="D234" s="5"/>
      <c r="E234" s="5"/>
      <c r="F234" s="5"/>
      <c r="G234" s="5"/>
      <c r="H234" s="5"/>
      <c r="I234" s="5"/>
      <c r="J234" s="5"/>
      <c r="K234" s="5"/>
      <c r="L234" s="5"/>
      <c r="M234" s="5"/>
      <c r="N234" s="5"/>
      <c r="O234" s="5"/>
      <c r="P234" s="5"/>
    </row>
    <row r="235" spans="4:16" x14ac:dyDescent="0.25">
      <c r="D235" s="5"/>
      <c r="E235" s="5"/>
      <c r="F235" s="5"/>
      <c r="G235" s="5"/>
      <c r="H235" s="5"/>
      <c r="I235" s="5"/>
      <c r="J235" s="5"/>
      <c r="K235" s="5"/>
      <c r="L235" s="5"/>
      <c r="M235" s="5"/>
      <c r="N235" s="5"/>
      <c r="O235" s="5"/>
      <c r="P235" s="5"/>
    </row>
    <row r="236" spans="4:16" x14ac:dyDescent="0.25">
      <c r="D236" s="5"/>
      <c r="E236" s="5"/>
      <c r="F236" s="5"/>
      <c r="G236" s="5"/>
      <c r="H236" s="5"/>
      <c r="I236" s="5"/>
      <c r="J236" s="5"/>
      <c r="K236" s="5"/>
      <c r="L236" s="5"/>
      <c r="M236" s="5"/>
      <c r="N236" s="5"/>
      <c r="O236" s="5"/>
      <c r="P236" s="5"/>
    </row>
    <row r="237" spans="4:16" x14ac:dyDescent="0.25">
      <c r="D237" s="5"/>
      <c r="E237" s="5"/>
      <c r="F237" s="5"/>
      <c r="G237" s="5"/>
      <c r="H237" s="5"/>
      <c r="I237" s="5"/>
      <c r="J237" s="5"/>
      <c r="K237" s="5"/>
      <c r="L237" s="5"/>
      <c r="M237" s="5"/>
      <c r="N237" s="5"/>
      <c r="O237" s="5"/>
      <c r="P237" s="5"/>
    </row>
    <row r="238" spans="4:16" x14ac:dyDescent="0.25">
      <c r="D238" s="5"/>
      <c r="E238" s="5"/>
      <c r="F238" s="5"/>
      <c r="G238" s="5"/>
      <c r="H238" s="5"/>
      <c r="I238" s="5"/>
      <c r="J238" s="5"/>
      <c r="K238" s="5"/>
      <c r="L238" s="5"/>
      <c r="M238" s="5"/>
      <c r="N238" s="5"/>
      <c r="O238" s="5"/>
      <c r="P238" s="5"/>
    </row>
    <row r="239" spans="4:16" x14ac:dyDescent="0.25">
      <c r="D239" s="5"/>
      <c r="E239" s="5"/>
      <c r="F239" s="5"/>
      <c r="G239" s="5"/>
      <c r="H239" s="5"/>
      <c r="I239" s="5"/>
      <c r="J239" s="5"/>
      <c r="K239" s="5"/>
      <c r="L239" s="5"/>
      <c r="M239" s="5"/>
      <c r="N239" s="5"/>
      <c r="O239" s="5"/>
      <c r="P239" s="5"/>
    </row>
    <row r="240" spans="4:16" x14ac:dyDescent="0.25">
      <c r="D240" s="5"/>
      <c r="E240" s="5"/>
      <c r="F240" s="5"/>
      <c r="G240" s="5"/>
      <c r="H240" s="5"/>
      <c r="I240" s="5"/>
      <c r="J240" s="5"/>
      <c r="K240" s="5"/>
      <c r="L240" s="5"/>
      <c r="M240" s="5"/>
      <c r="N240" s="5"/>
      <c r="O240" s="5"/>
      <c r="P240" s="5"/>
    </row>
    <row r="241" spans="4:16" x14ac:dyDescent="0.25">
      <c r="D241" s="5"/>
      <c r="E241" s="5"/>
      <c r="F241" s="5"/>
      <c r="G241" s="5"/>
      <c r="H241" s="5"/>
      <c r="I241" s="5"/>
      <c r="J241" s="5"/>
      <c r="K241" s="5"/>
      <c r="L241" s="5"/>
      <c r="M241" s="5"/>
      <c r="N241" s="5"/>
      <c r="O241" s="5"/>
      <c r="P241" s="5"/>
    </row>
    <row r="242" spans="4:16" x14ac:dyDescent="0.25">
      <c r="D242" s="5"/>
      <c r="E242" s="5"/>
      <c r="F242" s="5"/>
      <c r="G242" s="5"/>
      <c r="H242" s="5"/>
      <c r="I242" s="5"/>
      <c r="J242" s="5"/>
      <c r="K242" s="5"/>
      <c r="L242" s="5"/>
      <c r="M242" s="5"/>
      <c r="N242" s="5"/>
      <c r="O242" s="5"/>
      <c r="P242" s="5"/>
    </row>
    <row r="243" spans="4:16" x14ac:dyDescent="0.25">
      <c r="D243" s="5"/>
      <c r="E243" s="5"/>
      <c r="F243" s="5"/>
      <c r="G243" s="5"/>
      <c r="H243" s="5"/>
      <c r="I243" s="5"/>
      <c r="J243" s="5"/>
      <c r="K243" s="5"/>
      <c r="L243" s="5"/>
      <c r="M243" s="5"/>
      <c r="N243" s="5"/>
      <c r="O243" s="5"/>
      <c r="P243" s="5"/>
    </row>
    <row r="244" spans="4:16" x14ac:dyDescent="0.25">
      <c r="D244" s="5"/>
      <c r="E244" s="5"/>
      <c r="F244" s="5"/>
      <c r="G244" s="5"/>
      <c r="H244" s="5"/>
      <c r="I244" s="5"/>
      <c r="J244" s="5"/>
      <c r="K244" s="5"/>
      <c r="L244" s="5"/>
      <c r="M244" s="5"/>
      <c r="N244" s="5"/>
      <c r="O244" s="5"/>
      <c r="P244" s="5"/>
    </row>
    <row r="245" spans="4:16" x14ac:dyDescent="0.25">
      <c r="D245" s="5"/>
      <c r="E245" s="5"/>
      <c r="F245" s="5"/>
      <c r="G245" s="5"/>
      <c r="H245" s="5"/>
      <c r="I245" s="5"/>
      <c r="J245" s="5"/>
      <c r="K245" s="5"/>
      <c r="L245" s="5"/>
      <c r="M245" s="5"/>
      <c r="N245" s="5"/>
      <c r="O245" s="5"/>
      <c r="P245" s="5"/>
    </row>
    <row r="246" spans="4:16" x14ac:dyDescent="0.25">
      <c r="D246" s="5"/>
      <c r="E246" s="5"/>
      <c r="F246" s="5"/>
      <c r="G246" s="5"/>
      <c r="H246" s="5"/>
      <c r="I246" s="5"/>
      <c r="J246" s="5"/>
      <c r="K246" s="5"/>
      <c r="L246" s="5"/>
      <c r="M246" s="5"/>
      <c r="N246" s="5"/>
      <c r="O246" s="5"/>
      <c r="P246" s="5"/>
    </row>
    <row r="247" spans="4:16" x14ac:dyDescent="0.25">
      <c r="D247" s="5"/>
      <c r="E247" s="5"/>
      <c r="F247" s="5"/>
      <c r="G247" s="5"/>
      <c r="H247" s="5"/>
      <c r="I247" s="5"/>
      <c r="J247" s="5"/>
      <c r="K247" s="5"/>
      <c r="L247" s="5"/>
      <c r="M247" s="5"/>
      <c r="N247" s="5"/>
      <c r="O247" s="5"/>
      <c r="P247" s="5"/>
    </row>
    <row r="248" spans="4:16" x14ac:dyDescent="0.25">
      <c r="D248" s="5"/>
      <c r="E248" s="5"/>
      <c r="F248" s="5"/>
      <c r="G248" s="5"/>
      <c r="H248" s="5"/>
      <c r="I248" s="5"/>
      <c r="J248" s="5"/>
      <c r="K248" s="5"/>
      <c r="L248" s="5"/>
      <c r="M248" s="5"/>
      <c r="N248" s="5"/>
      <c r="O248" s="5"/>
      <c r="P248" s="5"/>
    </row>
    <row r="249" spans="4:16" x14ac:dyDescent="0.25">
      <c r="D249" s="5"/>
      <c r="E249" s="5"/>
      <c r="F249" s="5"/>
      <c r="G249" s="5"/>
      <c r="H249" s="5"/>
      <c r="I249" s="5"/>
      <c r="J249" s="5"/>
      <c r="K249" s="5"/>
      <c r="L249" s="5"/>
      <c r="M249" s="5"/>
      <c r="N249" s="5"/>
      <c r="O249" s="5"/>
      <c r="P249" s="5"/>
    </row>
    <row r="250" spans="4:16" x14ac:dyDescent="0.25">
      <c r="D250" s="5"/>
      <c r="E250" s="5"/>
      <c r="F250" s="5"/>
      <c r="G250" s="5"/>
      <c r="H250" s="5"/>
      <c r="I250" s="5"/>
      <c r="J250" s="5"/>
      <c r="K250" s="5"/>
      <c r="L250" s="5"/>
      <c r="M250" s="5"/>
      <c r="N250" s="5"/>
      <c r="O250" s="5"/>
      <c r="P250" s="5"/>
    </row>
    <row r="251" spans="4:16" x14ac:dyDescent="0.25">
      <c r="D251" s="5"/>
      <c r="E251" s="5"/>
      <c r="F251" s="5"/>
      <c r="G251" s="5"/>
      <c r="H251" s="5"/>
      <c r="I251" s="5"/>
      <c r="J251" s="5"/>
      <c r="K251" s="5"/>
      <c r="L251" s="5"/>
      <c r="M251" s="5"/>
      <c r="N251" s="5"/>
      <c r="O251" s="5"/>
      <c r="P251" s="5"/>
    </row>
    <row r="252" spans="4:16" x14ac:dyDescent="0.25">
      <c r="D252" s="5"/>
      <c r="E252" s="5"/>
      <c r="F252" s="5"/>
      <c r="G252" s="5"/>
      <c r="H252" s="5"/>
      <c r="I252" s="5"/>
      <c r="J252" s="5"/>
      <c r="K252" s="5"/>
      <c r="L252" s="5"/>
      <c r="M252" s="5"/>
      <c r="N252" s="5"/>
      <c r="O252" s="5"/>
      <c r="P252" s="5"/>
    </row>
    <row r="253" spans="4:16" x14ac:dyDescent="0.25">
      <c r="D253" s="5"/>
      <c r="E253" s="5"/>
      <c r="F253" s="5"/>
      <c r="G253" s="5"/>
      <c r="H253" s="5"/>
      <c r="I253" s="5"/>
      <c r="J253" s="5"/>
      <c r="K253" s="5"/>
      <c r="L253" s="5"/>
      <c r="M253" s="5"/>
      <c r="N253" s="5"/>
      <c r="O253" s="5"/>
      <c r="P253" s="5"/>
    </row>
    <row r="254" spans="4:16" x14ac:dyDescent="0.25">
      <c r="D254" s="5"/>
      <c r="E254" s="5"/>
      <c r="F254" s="5"/>
      <c r="G254" s="5"/>
      <c r="H254" s="5"/>
      <c r="I254" s="5"/>
      <c r="J254" s="5"/>
      <c r="K254" s="5"/>
      <c r="L254" s="5"/>
      <c r="M254" s="5"/>
      <c r="N254" s="5"/>
      <c r="O254" s="5"/>
      <c r="P254" s="5"/>
    </row>
    <row r="255" spans="4:16" x14ac:dyDescent="0.25">
      <c r="D255" s="5"/>
      <c r="E255" s="5"/>
      <c r="F255" s="5"/>
      <c r="G255" s="5"/>
      <c r="H255" s="5"/>
      <c r="I255" s="5"/>
      <c r="J255" s="5"/>
      <c r="K255" s="5"/>
      <c r="L255" s="5"/>
      <c r="M255" s="5"/>
      <c r="N255" s="5"/>
      <c r="O255" s="5"/>
      <c r="P255" s="5"/>
    </row>
    <row r="256" spans="4:16" x14ac:dyDescent="0.25">
      <c r="D256" s="5"/>
      <c r="E256" s="5"/>
      <c r="F256" s="5"/>
      <c r="G256" s="5"/>
      <c r="H256" s="5"/>
      <c r="I256" s="5"/>
      <c r="J256" s="5"/>
      <c r="K256" s="5"/>
      <c r="L256" s="5"/>
      <c r="M256" s="5"/>
      <c r="N256" s="5"/>
      <c r="O256" s="5"/>
      <c r="P256" s="5"/>
    </row>
    <row r="257" spans="4:16" x14ac:dyDescent="0.25">
      <c r="D257" s="5"/>
      <c r="E257" s="5"/>
      <c r="F257" s="5"/>
      <c r="G257" s="5"/>
      <c r="H257" s="5"/>
      <c r="I257" s="5"/>
      <c r="J257" s="5"/>
      <c r="K257" s="5"/>
      <c r="L257" s="5"/>
      <c r="M257" s="5"/>
      <c r="N257" s="5"/>
      <c r="O257" s="5"/>
      <c r="P257" s="5"/>
    </row>
    <row r="258" spans="4:16" x14ac:dyDescent="0.25">
      <c r="D258" s="5"/>
      <c r="E258" s="5"/>
      <c r="F258" s="5"/>
      <c r="G258" s="5"/>
      <c r="H258" s="5"/>
      <c r="I258" s="5"/>
      <c r="J258" s="5"/>
      <c r="K258" s="5"/>
      <c r="L258" s="5"/>
      <c r="M258" s="5"/>
      <c r="N258" s="5"/>
      <c r="O258" s="5"/>
      <c r="P258" s="5"/>
    </row>
    <row r="259" spans="4:16" x14ac:dyDescent="0.25">
      <c r="D259" s="5"/>
      <c r="E259" s="5"/>
      <c r="F259" s="5"/>
      <c r="G259" s="5"/>
      <c r="H259" s="5"/>
      <c r="I259" s="5"/>
      <c r="J259" s="5"/>
      <c r="K259" s="5"/>
      <c r="L259" s="5"/>
      <c r="M259" s="5"/>
      <c r="N259" s="5"/>
      <c r="O259" s="5"/>
      <c r="P259" s="5"/>
    </row>
    <row r="260" spans="4:16" x14ac:dyDescent="0.25">
      <c r="D260" s="5"/>
      <c r="E260" s="5"/>
      <c r="F260" s="5"/>
      <c r="G260" s="5"/>
      <c r="H260" s="5"/>
      <c r="I260" s="5"/>
      <c r="J260" s="5"/>
      <c r="K260" s="5"/>
      <c r="L260" s="5"/>
      <c r="M260" s="5"/>
      <c r="N260" s="5"/>
      <c r="O260" s="5"/>
      <c r="P260" s="5"/>
    </row>
    <row r="261" spans="4:16" x14ac:dyDescent="0.25">
      <c r="D261" s="5"/>
      <c r="E261" s="5"/>
      <c r="F261" s="5"/>
      <c r="G261" s="5"/>
      <c r="H261" s="5"/>
      <c r="I261" s="5"/>
      <c r="J261" s="5"/>
      <c r="K261" s="5"/>
      <c r="L261" s="5"/>
      <c r="M261" s="5"/>
      <c r="N261" s="5"/>
      <c r="O261" s="5"/>
      <c r="P261" s="5"/>
    </row>
    <row r="262" spans="4:16" x14ac:dyDescent="0.25">
      <c r="D262" s="5"/>
      <c r="E262" s="5"/>
      <c r="F262" s="5"/>
      <c r="G262" s="5"/>
      <c r="H262" s="5"/>
      <c r="I262" s="5"/>
      <c r="J262" s="5"/>
      <c r="K262" s="5"/>
      <c r="L262" s="5"/>
      <c r="M262" s="5"/>
      <c r="N262" s="5"/>
      <c r="O262" s="5"/>
      <c r="P262" s="5"/>
    </row>
    <row r="263" spans="4:16" x14ac:dyDescent="0.25">
      <c r="D263" s="5"/>
      <c r="E263" s="5"/>
      <c r="F263" s="5"/>
      <c r="G263" s="5"/>
      <c r="H263" s="5"/>
      <c r="I263" s="5"/>
      <c r="J263" s="5"/>
      <c r="K263" s="5"/>
      <c r="L263" s="5"/>
      <c r="M263" s="5"/>
      <c r="N263" s="5"/>
      <c r="O263" s="5"/>
      <c r="P263" s="5"/>
    </row>
    <row r="264" spans="4:16" x14ac:dyDescent="0.25">
      <c r="D264" s="5"/>
      <c r="E264" s="5"/>
      <c r="F264" s="5"/>
      <c r="G264" s="5"/>
      <c r="H264" s="5"/>
      <c r="I264" s="5"/>
      <c r="J264" s="5"/>
      <c r="K264" s="5"/>
      <c r="L264" s="5"/>
      <c r="M264" s="5"/>
      <c r="N264" s="5"/>
      <c r="O264" s="5"/>
      <c r="P264" s="5"/>
    </row>
    <row r="265" spans="4:16" x14ac:dyDescent="0.25">
      <c r="D265" s="5"/>
      <c r="E265" s="5"/>
      <c r="F265" s="5"/>
      <c r="G265" s="5"/>
      <c r="H265" s="5"/>
      <c r="I265" s="5"/>
      <c r="J265" s="5"/>
      <c r="K265" s="5"/>
      <c r="L265" s="5"/>
      <c r="M265" s="5"/>
      <c r="N265" s="5"/>
      <c r="O265" s="5"/>
      <c r="P265" s="5"/>
    </row>
    <row r="266" spans="4:16" x14ac:dyDescent="0.25">
      <c r="D266" s="5"/>
      <c r="E266" s="5"/>
      <c r="F266" s="5"/>
      <c r="G266" s="5"/>
      <c r="H266" s="5"/>
      <c r="I266" s="5"/>
      <c r="J266" s="5"/>
      <c r="K266" s="5"/>
      <c r="L266" s="5"/>
      <c r="M266" s="5"/>
      <c r="N266" s="5"/>
      <c r="O266" s="5"/>
      <c r="P266" s="5"/>
    </row>
    <row r="267" spans="4:16" x14ac:dyDescent="0.25">
      <c r="D267" s="5"/>
      <c r="E267" s="5"/>
      <c r="F267" s="5"/>
      <c r="G267" s="5"/>
      <c r="H267" s="5"/>
      <c r="I267" s="5"/>
      <c r="J267" s="5"/>
      <c r="K267" s="5"/>
      <c r="L267" s="5"/>
      <c r="M267" s="5"/>
      <c r="N267" s="5"/>
      <c r="O267" s="5"/>
      <c r="P267" s="5"/>
    </row>
    <row r="268" spans="4:16" x14ac:dyDescent="0.25">
      <c r="D268" s="5"/>
      <c r="E268" s="5"/>
      <c r="F268" s="5"/>
      <c r="G268" s="5"/>
      <c r="H268" s="5"/>
      <c r="I268" s="5"/>
      <c r="J268" s="5"/>
      <c r="K268" s="5"/>
      <c r="L268" s="5"/>
      <c r="M268" s="5"/>
      <c r="N268" s="5"/>
      <c r="O268" s="5"/>
      <c r="P268" s="5"/>
    </row>
    <row r="269" spans="4:16" x14ac:dyDescent="0.25">
      <c r="D269" s="5"/>
      <c r="E269" s="5"/>
      <c r="F269" s="5"/>
      <c r="G269" s="5"/>
      <c r="H269" s="5"/>
      <c r="I269" s="5"/>
      <c r="J269" s="5"/>
      <c r="K269" s="5"/>
      <c r="L269" s="5"/>
      <c r="M269" s="5"/>
      <c r="N269" s="5"/>
      <c r="O269" s="5"/>
      <c r="P269" s="5"/>
    </row>
    <row r="270" spans="4:16" x14ac:dyDescent="0.25">
      <c r="D270" s="5"/>
      <c r="E270" s="5"/>
      <c r="F270" s="5"/>
      <c r="G270" s="5"/>
      <c r="H270" s="5"/>
      <c r="I270" s="5"/>
      <c r="J270" s="5"/>
      <c r="K270" s="5"/>
      <c r="L270" s="5"/>
      <c r="M270" s="5"/>
      <c r="N270" s="5"/>
      <c r="O270" s="5"/>
      <c r="P270" s="5"/>
    </row>
    <row r="271" spans="4:16" x14ac:dyDescent="0.25">
      <c r="D271" s="5"/>
      <c r="E271" s="5"/>
      <c r="F271" s="5"/>
      <c r="G271" s="5"/>
      <c r="H271" s="5"/>
      <c r="I271" s="5"/>
      <c r="J271" s="5"/>
      <c r="K271" s="5"/>
      <c r="L271" s="5"/>
      <c r="M271" s="5"/>
      <c r="N271" s="5"/>
      <c r="O271" s="5"/>
      <c r="P271" s="5"/>
    </row>
    <row r="272" spans="4:16" x14ac:dyDescent="0.25">
      <c r="D272" s="5"/>
      <c r="E272" s="5"/>
      <c r="F272" s="5"/>
      <c r="G272" s="5"/>
      <c r="H272" s="5"/>
      <c r="I272" s="5"/>
      <c r="J272" s="5"/>
      <c r="K272" s="5"/>
      <c r="L272" s="5"/>
      <c r="M272" s="5"/>
      <c r="N272" s="5"/>
      <c r="O272" s="5"/>
      <c r="P272" s="5"/>
    </row>
    <row r="273" spans="4:16" x14ac:dyDescent="0.25">
      <c r="D273" s="5"/>
      <c r="E273" s="5"/>
      <c r="F273" s="5"/>
      <c r="G273" s="5"/>
      <c r="H273" s="5"/>
      <c r="I273" s="5"/>
      <c r="J273" s="5"/>
      <c r="K273" s="5"/>
      <c r="L273" s="5"/>
      <c r="M273" s="5"/>
      <c r="N273" s="5"/>
      <c r="O273" s="5"/>
      <c r="P273" s="5"/>
    </row>
    <row r="274" spans="4:16" x14ac:dyDescent="0.25">
      <c r="D274" s="5"/>
      <c r="E274" s="5"/>
      <c r="F274" s="5"/>
      <c r="G274" s="5"/>
      <c r="H274" s="5"/>
      <c r="I274" s="5"/>
      <c r="J274" s="5"/>
      <c r="K274" s="5"/>
      <c r="L274" s="5"/>
      <c r="M274" s="5"/>
      <c r="N274" s="5"/>
      <c r="O274" s="5"/>
      <c r="P274" s="5"/>
    </row>
    <row r="275" spans="4:16" x14ac:dyDescent="0.25">
      <c r="D275" s="5"/>
      <c r="E275" s="5"/>
      <c r="F275" s="5"/>
      <c r="G275" s="5"/>
      <c r="H275" s="5"/>
      <c r="I275" s="5"/>
      <c r="J275" s="5"/>
      <c r="K275" s="5"/>
      <c r="L275" s="5"/>
      <c r="M275" s="5"/>
      <c r="N275" s="5"/>
      <c r="O275" s="5"/>
      <c r="P275" s="5"/>
    </row>
    <row r="276" spans="4:16" x14ac:dyDescent="0.25">
      <c r="D276" s="5"/>
      <c r="E276" s="5"/>
      <c r="F276" s="5"/>
      <c r="G276" s="5"/>
      <c r="H276" s="5"/>
      <c r="I276" s="5"/>
      <c r="J276" s="5"/>
      <c r="K276" s="5"/>
      <c r="L276" s="5"/>
      <c r="M276" s="5"/>
      <c r="N276" s="5"/>
      <c r="O276" s="5"/>
      <c r="P276" s="5"/>
    </row>
    <row r="277" spans="4:16" x14ac:dyDescent="0.25">
      <c r="D277" s="5"/>
      <c r="E277" s="5"/>
      <c r="F277" s="5"/>
      <c r="G277" s="5"/>
      <c r="H277" s="5"/>
      <c r="I277" s="5"/>
      <c r="J277" s="5"/>
      <c r="K277" s="5"/>
      <c r="L277" s="5"/>
      <c r="M277" s="5"/>
      <c r="N277" s="5"/>
      <c r="O277" s="5"/>
      <c r="P277" s="5"/>
    </row>
    <row r="278" spans="4:16" x14ac:dyDescent="0.25">
      <c r="D278" s="5"/>
      <c r="E278" s="5"/>
      <c r="F278" s="5"/>
      <c r="G278" s="5"/>
      <c r="H278" s="5"/>
      <c r="I278" s="5"/>
      <c r="J278" s="5"/>
      <c r="K278" s="5"/>
      <c r="L278" s="5"/>
      <c r="M278" s="5"/>
      <c r="N278" s="5"/>
      <c r="O278" s="5"/>
      <c r="P278" s="5"/>
    </row>
    <row r="279" spans="4:16" x14ac:dyDescent="0.25">
      <c r="D279" s="5"/>
      <c r="E279" s="5"/>
      <c r="F279" s="5"/>
      <c r="G279" s="5"/>
      <c r="H279" s="5"/>
      <c r="I279" s="5"/>
      <c r="J279" s="5"/>
      <c r="K279" s="5"/>
      <c r="L279" s="5"/>
      <c r="M279" s="5"/>
      <c r="N279" s="5"/>
      <c r="O279" s="5"/>
      <c r="P279" s="5"/>
    </row>
    <row r="280" spans="4:16" x14ac:dyDescent="0.25">
      <c r="D280" s="5"/>
      <c r="E280" s="5"/>
      <c r="F280" s="5"/>
      <c r="G280" s="5"/>
      <c r="H280" s="5"/>
      <c r="I280" s="5"/>
      <c r="J280" s="5"/>
      <c r="K280" s="5"/>
      <c r="L280" s="5"/>
      <c r="M280" s="5"/>
      <c r="N280" s="5"/>
      <c r="O280" s="5"/>
      <c r="P280" s="5"/>
    </row>
    <row r="281" spans="4:16" x14ac:dyDescent="0.25">
      <c r="D281" s="5"/>
      <c r="E281" s="5"/>
      <c r="F281" s="5"/>
      <c r="G281" s="5"/>
      <c r="H281" s="5"/>
      <c r="I281" s="5"/>
      <c r="J281" s="5"/>
      <c r="K281" s="5"/>
      <c r="L281" s="5"/>
      <c r="M281" s="5"/>
      <c r="N281" s="5"/>
      <c r="O281" s="5"/>
      <c r="P281" s="5"/>
    </row>
    <row r="282" spans="4:16" x14ac:dyDescent="0.25">
      <c r="D282" s="5"/>
      <c r="E282" s="5"/>
      <c r="F282" s="5"/>
      <c r="G282" s="5"/>
      <c r="H282" s="5"/>
      <c r="I282" s="5"/>
      <c r="J282" s="5"/>
      <c r="K282" s="5"/>
      <c r="L282" s="5"/>
      <c r="M282" s="5"/>
      <c r="N282" s="5"/>
      <c r="O282" s="5"/>
      <c r="P282" s="5"/>
    </row>
    <row r="283" spans="4:16" x14ac:dyDescent="0.25">
      <c r="D283" s="5"/>
      <c r="E283" s="5"/>
      <c r="F283" s="5"/>
      <c r="G283" s="5"/>
      <c r="H283" s="5"/>
      <c r="I283" s="5"/>
      <c r="J283" s="5"/>
      <c r="K283" s="5"/>
      <c r="L283" s="5"/>
      <c r="M283" s="5"/>
      <c r="N283" s="5"/>
      <c r="O283" s="5"/>
      <c r="P283" s="5"/>
    </row>
    <row r="284" spans="4:16" x14ac:dyDescent="0.25">
      <c r="D284" s="5"/>
      <c r="E284" s="5"/>
      <c r="F284" s="5"/>
      <c r="G284" s="5"/>
      <c r="H284" s="5"/>
      <c r="I284" s="5"/>
      <c r="J284" s="5"/>
      <c r="K284" s="5"/>
      <c r="L284" s="5"/>
      <c r="M284" s="5"/>
      <c r="N284" s="5"/>
      <c r="O284" s="5"/>
      <c r="P284" s="5"/>
    </row>
    <row r="285" spans="4:16" x14ac:dyDescent="0.25">
      <c r="D285" s="5"/>
      <c r="E285" s="5"/>
      <c r="F285" s="5"/>
      <c r="G285" s="5"/>
      <c r="H285" s="5"/>
      <c r="I285" s="5"/>
      <c r="J285" s="5"/>
      <c r="K285" s="5"/>
      <c r="L285" s="5"/>
      <c r="M285" s="5"/>
      <c r="N285" s="5"/>
      <c r="O285" s="5"/>
      <c r="P285" s="5"/>
    </row>
    <row r="286" spans="4:16" x14ac:dyDescent="0.25">
      <c r="D286" s="5"/>
      <c r="E286" s="5"/>
      <c r="F286" s="5"/>
      <c r="G286" s="5"/>
      <c r="H286" s="5"/>
      <c r="I286" s="5"/>
      <c r="J286" s="5"/>
      <c r="K286" s="5"/>
      <c r="L286" s="5"/>
      <c r="M286" s="5"/>
      <c r="N286" s="5"/>
      <c r="O286" s="5"/>
      <c r="P286" s="5"/>
    </row>
    <row r="287" spans="4:16" x14ac:dyDescent="0.25">
      <c r="D287" s="5"/>
      <c r="E287" s="5"/>
      <c r="F287" s="5"/>
      <c r="G287" s="5"/>
      <c r="H287" s="5"/>
      <c r="I287" s="5"/>
      <c r="J287" s="5"/>
      <c r="K287" s="5"/>
      <c r="L287" s="5"/>
      <c r="M287" s="5"/>
      <c r="N287" s="5"/>
      <c r="O287" s="5"/>
      <c r="P287" s="5"/>
    </row>
    <row r="288" spans="4:16" x14ac:dyDescent="0.25">
      <c r="D288" s="5"/>
      <c r="E288" s="5"/>
      <c r="F288" s="5"/>
      <c r="G288" s="5"/>
      <c r="H288" s="5"/>
      <c r="I288" s="5"/>
      <c r="J288" s="5"/>
      <c r="K288" s="5"/>
      <c r="L288" s="5"/>
      <c r="M288" s="5"/>
      <c r="N288" s="5"/>
      <c r="O288" s="5"/>
      <c r="P288" s="5"/>
    </row>
    <row r="289" spans="4:16" x14ac:dyDescent="0.25">
      <c r="D289" s="5"/>
      <c r="E289" s="5"/>
      <c r="F289" s="5"/>
      <c r="G289" s="5"/>
      <c r="H289" s="5"/>
      <c r="I289" s="5"/>
      <c r="J289" s="5"/>
      <c r="K289" s="5"/>
      <c r="L289" s="5"/>
      <c r="M289" s="5"/>
      <c r="N289" s="5"/>
      <c r="O289" s="5"/>
      <c r="P289" s="5"/>
    </row>
    <row r="290" spans="4:16" x14ac:dyDescent="0.25">
      <c r="D290" s="5"/>
      <c r="E290" s="5"/>
      <c r="F290" s="5"/>
      <c r="G290" s="5"/>
      <c r="H290" s="5"/>
      <c r="I290" s="5"/>
      <c r="J290" s="5"/>
      <c r="K290" s="5"/>
      <c r="L290" s="5"/>
      <c r="M290" s="5"/>
      <c r="N290" s="5"/>
      <c r="O290" s="5"/>
      <c r="P290" s="5"/>
    </row>
    <row r="291" spans="4:16" x14ac:dyDescent="0.25">
      <c r="D291" s="5"/>
      <c r="E291" s="5"/>
      <c r="F291" s="5"/>
      <c r="G291" s="5"/>
      <c r="H291" s="5"/>
      <c r="I291" s="5"/>
      <c r="J291" s="5"/>
      <c r="K291" s="5"/>
      <c r="L291" s="5"/>
      <c r="M291" s="5"/>
      <c r="N291" s="5"/>
      <c r="O291" s="5"/>
      <c r="P291" s="5"/>
    </row>
    <row r="292" spans="4:16" x14ac:dyDescent="0.25">
      <c r="D292" s="5"/>
      <c r="E292" s="5"/>
      <c r="F292" s="5"/>
      <c r="G292" s="5"/>
      <c r="H292" s="5"/>
      <c r="I292" s="5"/>
      <c r="J292" s="5"/>
      <c r="K292" s="5"/>
      <c r="L292" s="5"/>
      <c r="M292" s="5"/>
      <c r="N292" s="5"/>
      <c r="O292" s="5"/>
      <c r="P292" s="5"/>
    </row>
    <row r="293" spans="4:16" x14ac:dyDescent="0.25">
      <c r="D293" s="5"/>
      <c r="E293" s="5"/>
      <c r="F293" s="5"/>
      <c r="G293" s="5"/>
      <c r="H293" s="5"/>
      <c r="I293" s="5"/>
      <c r="J293" s="5"/>
      <c r="K293" s="5"/>
      <c r="L293" s="5"/>
      <c r="M293" s="5"/>
      <c r="N293" s="5"/>
      <c r="O293" s="5"/>
      <c r="P293" s="5"/>
    </row>
    <row r="294" spans="4:16" x14ac:dyDescent="0.25">
      <c r="D294" s="5"/>
      <c r="E294" s="5"/>
      <c r="F294" s="5"/>
      <c r="G294" s="5"/>
      <c r="H294" s="5"/>
      <c r="I294" s="5"/>
      <c r="J294" s="5"/>
      <c r="K294" s="5"/>
      <c r="L294" s="5"/>
      <c r="M294" s="5"/>
      <c r="N294" s="5"/>
      <c r="O294" s="5"/>
      <c r="P294" s="5"/>
    </row>
    <row r="295" spans="4:16" x14ac:dyDescent="0.25">
      <c r="D295" s="5"/>
      <c r="E295" s="5"/>
      <c r="F295" s="5"/>
      <c r="G295" s="5"/>
      <c r="H295" s="5"/>
      <c r="I295" s="5"/>
      <c r="J295" s="5"/>
      <c r="K295" s="5"/>
      <c r="L295" s="5"/>
      <c r="M295" s="5"/>
      <c r="N295" s="5"/>
      <c r="O295" s="5"/>
      <c r="P295" s="5"/>
    </row>
    <row r="296" spans="4:16" x14ac:dyDescent="0.25">
      <c r="D296" s="5"/>
      <c r="E296" s="5"/>
      <c r="F296" s="5"/>
      <c r="G296" s="5"/>
      <c r="H296" s="5"/>
      <c r="I296" s="5"/>
      <c r="J296" s="5"/>
      <c r="K296" s="5"/>
      <c r="L296" s="5"/>
      <c r="M296" s="5"/>
      <c r="N296" s="5"/>
      <c r="O296" s="5"/>
      <c r="P296" s="5"/>
    </row>
    <row r="297" spans="4:16" x14ac:dyDescent="0.25">
      <c r="D297" s="5"/>
      <c r="E297" s="5"/>
      <c r="F297" s="5"/>
      <c r="G297" s="5"/>
      <c r="H297" s="5"/>
      <c r="I297" s="5"/>
      <c r="J297" s="5"/>
      <c r="K297" s="5"/>
      <c r="L297" s="5"/>
      <c r="M297" s="5"/>
      <c r="N297" s="5"/>
      <c r="O297" s="5"/>
      <c r="P297" s="5"/>
    </row>
    <row r="298" spans="4:16" x14ac:dyDescent="0.25">
      <c r="D298" s="5"/>
      <c r="E298" s="5"/>
      <c r="F298" s="5"/>
      <c r="G298" s="5"/>
      <c r="H298" s="5"/>
      <c r="I298" s="5"/>
      <c r="J298" s="5"/>
      <c r="K298" s="5"/>
      <c r="L298" s="5"/>
      <c r="M298" s="5"/>
      <c r="N298" s="5"/>
      <c r="O298" s="5"/>
      <c r="P298" s="5"/>
    </row>
    <row r="299" spans="4:16" x14ac:dyDescent="0.25">
      <c r="D299" s="5"/>
      <c r="E299" s="5"/>
      <c r="F299" s="5"/>
      <c r="G299" s="5"/>
      <c r="H299" s="5"/>
      <c r="I299" s="5"/>
      <c r="J299" s="5"/>
      <c r="K299" s="5"/>
      <c r="L299" s="5"/>
      <c r="M299" s="5"/>
      <c r="N299" s="5"/>
      <c r="O299" s="5"/>
      <c r="P299" s="5"/>
    </row>
    <row r="300" spans="4:16" x14ac:dyDescent="0.25">
      <c r="D300" s="5"/>
      <c r="E300" s="5"/>
      <c r="F300" s="5"/>
      <c r="G300" s="5"/>
      <c r="H300" s="5"/>
      <c r="I300" s="5"/>
      <c r="J300" s="5"/>
      <c r="K300" s="5"/>
      <c r="L300" s="5"/>
      <c r="M300" s="5"/>
      <c r="N300" s="5"/>
      <c r="O300" s="5"/>
      <c r="P300" s="5"/>
    </row>
    <row r="301" spans="4:16" x14ac:dyDescent="0.25">
      <c r="D301" s="5"/>
      <c r="E301" s="5"/>
      <c r="F301" s="5"/>
      <c r="G301" s="5"/>
      <c r="H301" s="5"/>
      <c r="I301" s="5"/>
      <c r="J301" s="5"/>
      <c r="K301" s="5"/>
      <c r="L301" s="5"/>
      <c r="M301" s="5"/>
      <c r="N301" s="5"/>
      <c r="O301" s="5"/>
      <c r="P301" s="5"/>
    </row>
    <row r="302" spans="4:16" x14ac:dyDescent="0.25">
      <c r="D302" s="5"/>
      <c r="E302" s="5"/>
      <c r="F302" s="5"/>
      <c r="G302" s="5"/>
      <c r="H302" s="5"/>
      <c r="I302" s="5"/>
      <c r="J302" s="5"/>
      <c r="K302" s="5"/>
      <c r="L302" s="5"/>
      <c r="M302" s="5"/>
      <c r="N302" s="5"/>
      <c r="O302" s="5"/>
      <c r="P302" s="5"/>
    </row>
    <row r="303" spans="4:16" x14ac:dyDescent="0.25">
      <c r="D303" s="5"/>
      <c r="E303" s="5"/>
      <c r="F303" s="5"/>
      <c r="G303" s="5"/>
      <c r="H303" s="5"/>
      <c r="I303" s="5"/>
      <c r="J303" s="5"/>
      <c r="K303" s="5"/>
      <c r="L303" s="5"/>
      <c r="M303" s="5"/>
      <c r="N303" s="5"/>
      <c r="O303" s="5"/>
      <c r="P303" s="5"/>
    </row>
    <row r="304" spans="4:16" x14ac:dyDescent="0.25">
      <c r="D304" s="5"/>
      <c r="E304" s="5"/>
      <c r="F304" s="5"/>
      <c r="G304" s="5"/>
      <c r="H304" s="5"/>
      <c r="I304" s="5"/>
      <c r="J304" s="5"/>
      <c r="K304" s="5"/>
      <c r="L304" s="5"/>
      <c r="M304" s="5"/>
      <c r="N304" s="5"/>
      <c r="O304" s="5"/>
      <c r="P304" s="5"/>
    </row>
    <row r="305" spans="4:16" x14ac:dyDescent="0.25">
      <c r="D305" s="5"/>
      <c r="E305" s="5"/>
      <c r="F305" s="5"/>
      <c r="G305" s="5"/>
      <c r="H305" s="5"/>
      <c r="I305" s="5"/>
      <c r="J305" s="5"/>
      <c r="K305" s="5"/>
      <c r="L305" s="5"/>
      <c r="M305" s="5"/>
      <c r="N305" s="5"/>
      <c r="O305" s="5"/>
      <c r="P305" s="5"/>
    </row>
    <row r="306" spans="4:16" x14ac:dyDescent="0.25">
      <c r="D306" s="5"/>
      <c r="E306" s="5"/>
      <c r="F306" s="5"/>
      <c r="G306" s="5"/>
      <c r="H306" s="5"/>
      <c r="I306" s="5"/>
      <c r="J306" s="5"/>
      <c r="K306" s="5"/>
      <c r="L306" s="5"/>
      <c r="M306" s="5"/>
      <c r="N306" s="5"/>
      <c r="O306" s="5"/>
      <c r="P306" s="5"/>
    </row>
    <row r="307" spans="4:16" x14ac:dyDescent="0.25">
      <c r="D307" s="5"/>
      <c r="E307" s="5"/>
      <c r="F307" s="5"/>
      <c r="G307" s="5"/>
      <c r="H307" s="5"/>
      <c r="I307" s="5"/>
      <c r="J307" s="5"/>
      <c r="K307" s="5"/>
      <c r="L307" s="5"/>
      <c r="M307" s="5"/>
      <c r="N307" s="5"/>
      <c r="O307" s="5"/>
      <c r="P307" s="5"/>
    </row>
    <row r="308" spans="4:16" x14ac:dyDescent="0.25">
      <c r="D308" s="5"/>
      <c r="E308" s="5"/>
      <c r="F308" s="5"/>
      <c r="G308" s="5"/>
      <c r="H308" s="5"/>
      <c r="I308" s="5"/>
      <c r="J308" s="5"/>
      <c r="K308" s="5"/>
      <c r="L308" s="5"/>
      <c r="M308" s="5"/>
      <c r="N308" s="5"/>
      <c r="O308" s="5"/>
      <c r="P308" s="5"/>
    </row>
    <row r="309" spans="4:16" x14ac:dyDescent="0.25">
      <c r="D309" s="5"/>
      <c r="E309" s="5"/>
      <c r="F309" s="5"/>
      <c r="G309" s="5"/>
      <c r="H309" s="5"/>
      <c r="I309" s="5"/>
      <c r="J309" s="5"/>
      <c r="K309" s="5"/>
      <c r="L309" s="5"/>
      <c r="M309" s="5"/>
      <c r="N309" s="5"/>
      <c r="O309" s="5"/>
      <c r="P309" s="5"/>
    </row>
    <row r="310" spans="4:16" x14ac:dyDescent="0.25">
      <c r="D310" s="5"/>
      <c r="E310" s="5"/>
      <c r="F310" s="5"/>
      <c r="G310" s="5"/>
      <c r="H310" s="5"/>
      <c r="I310" s="5"/>
      <c r="J310" s="5"/>
      <c r="K310" s="5"/>
      <c r="L310" s="5"/>
      <c r="M310" s="5"/>
      <c r="N310" s="5"/>
      <c r="O310" s="5"/>
      <c r="P310" s="5"/>
    </row>
    <row r="311" spans="4:16" x14ac:dyDescent="0.25">
      <c r="D311" s="5"/>
      <c r="E311" s="5"/>
      <c r="F311" s="5"/>
      <c r="G311" s="5"/>
      <c r="H311" s="5"/>
      <c r="I311" s="5"/>
      <c r="J311" s="5"/>
      <c r="K311" s="5"/>
      <c r="L311" s="5"/>
      <c r="M311" s="5"/>
      <c r="N311" s="5"/>
      <c r="O311" s="5"/>
      <c r="P311" s="5"/>
    </row>
    <row r="312" spans="4:16" x14ac:dyDescent="0.25">
      <c r="D312" s="5"/>
      <c r="E312" s="5"/>
      <c r="F312" s="5"/>
      <c r="G312" s="5"/>
      <c r="H312" s="5"/>
      <c r="I312" s="5"/>
      <c r="J312" s="5"/>
      <c r="K312" s="5"/>
      <c r="L312" s="5"/>
      <c r="M312" s="5"/>
      <c r="N312" s="5"/>
      <c r="O312" s="5"/>
      <c r="P312" s="5"/>
    </row>
    <row r="313" spans="4:16" x14ac:dyDescent="0.25">
      <c r="D313" s="5"/>
      <c r="E313" s="5"/>
      <c r="F313" s="5"/>
      <c r="G313" s="5"/>
      <c r="H313" s="5"/>
      <c r="I313" s="5"/>
      <c r="J313" s="5"/>
      <c r="K313" s="5"/>
      <c r="L313" s="5"/>
      <c r="M313" s="5"/>
      <c r="N313" s="5"/>
      <c r="O313" s="5"/>
      <c r="P313" s="5"/>
    </row>
    <row r="314" spans="4:16" x14ac:dyDescent="0.25">
      <c r="D314" s="5"/>
      <c r="E314" s="5"/>
      <c r="F314" s="5"/>
      <c r="G314" s="5"/>
      <c r="H314" s="5"/>
      <c r="I314" s="5"/>
      <c r="J314" s="5"/>
      <c r="K314" s="5"/>
      <c r="L314" s="5"/>
      <c r="M314" s="5"/>
      <c r="N314" s="5"/>
      <c r="O314" s="5"/>
      <c r="P314" s="5"/>
    </row>
    <row r="315" spans="4:16" x14ac:dyDescent="0.25">
      <c r="D315" s="5"/>
      <c r="E315" s="5"/>
      <c r="F315" s="5"/>
      <c r="G315" s="5"/>
      <c r="H315" s="5"/>
      <c r="I315" s="5"/>
      <c r="J315" s="5"/>
      <c r="K315" s="5"/>
      <c r="L315" s="5"/>
      <c r="M315" s="5"/>
      <c r="N315" s="5"/>
      <c r="O315" s="5"/>
      <c r="P315" s="5"/>
    </row>
    <row r="316" spans="4:16" x14ac:dyDescent="0.25">
      <c r="D316" s="5"/>
      <c r="E316" s="5"/>
      <c r="F316" s="5"/>
      <c r="G316" s="5"/>
      <c r="H316" s="5"/>
      <c r="I316" s="5"/>
      <c r="J316" s="5"/>
      <c r="K316" s="5"/>
      <c r="L316" s="5"/>
      <c r="M316" s="5"/>
      <c r="N316" s="5"/>
      <c r="O316" s="5"/>
      <c r="P316" s="5"/>
    </row>
    <row r="317" spans="4:16" x14ac:dyDescent="0.25">
      <c r="D317" s="5"/>
      <c r="E317" s="5"/>
      <c r="F317" s="5"/>
      <c r="G317" s="5"/>
      <c r="H317" s="5"/>
      <c r="I317" s="5"/>
      <c r="J317" s="5"/>
      <c r="K317" s="5"/>
      <c r="L317" s="5"/>
      <c r="M317" s="5"/>
      <c r="N317" s="5"/>
      <c r="O317" s="5"/>
      <c r="P317" s="5"/>
    </row>
    <row r="318" spans="4:16" x14ac:dyDescent="0.25">
      <c r="D318" s="5"/>
      <c r="E318" s="5"/>
      <c r="F318" s="5"/>
      <c r="G318" s="5"/>
      <c r="H318" s="5"/>
      <c r="I318" s="5"/>
      <c r="J318" s="5"/>
      <c r="K318" s="5"/>
      <c r="L318" s="5"/>
      <c r="M318" s="5"/>
      <c r="N318" s="5"/>
      <c r="O318" s="5"/>
      <c r="P318" s="5"/>
    </row>
    <row r="319" spans="4:16" x14ac:dyDescent="0.25">
      <c r="D319" s="5"/>
      <c r="E319" s="5"/>
      <c r="F319" s="5"/>
      <c r="G319" s="5"/>
      <c r="H319" s="5"/>
      <c r="I319" s="5"/>
      <c r="J319" s="5"/>
      <c r="K319" s="5"/>
      <c r="L319" s="5"/>
      <c r="M319" s="5"/>
      <c r="N319" s="5"/>
      <c r="O319" s="5"/>
      <c r="P319" s="5"/>
    </row>
    <row r="320" spans="4:16" x14ac:dyDescent="0.25">
      <c r="D320" s="5"/>
      <c r="E320" s="5"/>
      <c r="F320" s="5"/>
      <c r="G320" s="5"/>
      <c r="H320" s="5"/>
      <c r="I320" s="5"/>
      <c r="J320" s="5"/>
      <c r="K320" s="5"/>
      <c r="L320" s="5"/>
      <c r="M320" s="5"/>
      <c r="N320" s="5"/>
      <c r="O320" s="5"/>
      <c r="P320" s="5"/>
    </row>
    <row r="321" spans="4:16" x14ac:dyDescent="0.25">
      <c r="D321" s="5"/>
      <c r="E321" s="5"/>
      <c r="F321" s="5"/>
      <c r="G321" s="5"/>
      <c r="H321" s="5"/>
      <c r="I321" s="5"/>
      <c r="J321" s="5"/>
      <c r="K321" s="5"/>
      <c r="L321" s="5"/>
      <c r="M321" s="5"/>
      <c r="N321" s="5"/>
      <c r="O321" s="5"/>
      <c r="P321" s="5"/>
    </row>
    <row r="322" spans="4:16" x14ac:dyDescent="0.25">
      <c r="D322" s="5"/>
      <c r="E322" s="5"/>
      <c r="F322" s="5"/>
      <c r="G322" s="5"/>
      <c r="H322" s="5"/>
      <c r="I322" s="5"/>
      <c r="J322" s="5"/>
      <c r="K322" s="5"/>
      <c r="L322" s="5"/>
      <c r="M322" s="5"/>
      <c r="N322" s="5"/>
      <c r="O322" s="5"/>
      <c r="P322" s="5"/>
    </row>
    <row r="323" spans="4:16" x14ac:dyDescent="0.25">
      <c r="D323" s="5"/>
      <c r="E323" s="5"/>
      <c r="F323" s="5"/>
      <c r="G323" s="5"/>
      <c r="H323" s="5"/>
      <c r="I323" s="5"/>
      <c r="J323" s="5"/>
      <c r="K323" s="5"/>
      <c r="L323" s="5"/>
      <c r="M323" s="5"/>
      <c r="N323" s="5"/>
      <c r="O323" s="5"/>
      <c r="P323" s="5"/>
    </row>
    <row r="324" spans="4:16" x14ac:dyDescent="0.25">
      <c r="D324" s="5"/>
      <c r="E324" s="5"/>
      <c r="F324" s="5"/>
      <c r="G324" s="5"/>
      <c r="H324" s="5"/>
      <c r="I324" s="5"/>
      <c r="J324" s="5"/>
      <c r="K324" s="5"/>
      <c r="L324" s="5"/>
      <c r="M324" s="5"/>
      <c r="N324" s="5"/>
      <c r="O324" s="5"/>
      <c r="P324" s="5"/>
    </row>
    <row r="325" spans="4:16" x14ac:dyDescent="0.25">
      <c r="D325" s="5"/>
      <c r="E325" s="5"/>
      <c r="F325" s="5"/>
      <c r="G325" s="5"/>
      <c r="H325" s="5"/>
      <c r="I325" s="5"/>
      <c r="J325" s="5"/>
      <c r="K325" s="5"/>
      <c r="L325" s="5"/>
      <c r="M325" s="5"/>
      <c r="N325" s="5"/>
      <c r="O325" s="5"/>
      <c r="P325" s="5"/>
    </row>
    <row r="326" spans="4:16" x14ac:dyDescent="0.25">
      <c r="D326" s="5"/>
      <c r="E326" s="5"/>
      <c r="F326" s="5"/>
      <c r="G326" s="5"/>
      <c r="H326" s="5"/>
      <c r="I326" s="5"/>
      <c r="J326" s="5"/>
      <c r="K326" s="5"/>
      <c r="L326" s="5"/>
      <c r="M326" s="5"/>
      <c r="N326" s="5"/>
      <c r="O326" s="5"/>
      <c r="P326" s="5"/>
    </row>
    <row r="327" spans="4:16" x14ac:dyDescent="0.25">
      <c r="D327" s="5"/>
      <c r="E327" s="5"/>
      <c r="F327" s="5"/>
      <c r="G327" s="5"/>
      <c r="H327" s="5"/>
      <c r="I327" s="5"/>
      <c r="J327" s="5"/>
      <c r="K327" s="5"/>
      <c r="L327" s="5"/>
      <c r="M327" s="5"/>
      <c r="N327" s="5"/>
      <c r="O327" s="5"/>
      <c r="P327" s="5"/>
    </row>
    <row r="328" spans="4:16" x14ac:dyDescent="0.25">
      <c r="D328" s="5"/>
      <c r="E328" s="5"/>
      <c r="F328" s="5"/>
      <c r="G328" s="5"/>
      <c r="H328" s="5"/>
      <c r="I328" s="5"/>
      <c r="J328" s="5"/>
      <c r="K328" s="5"/>
      <c r="L328" s="5"/>
      <c r="M328" s="5"/>
      <c r="N328" s="5"/>
      <c r="O328" s="5"/>
      <c r="P328" s="5"/>
    </row>
    <row r="329" spans="4:16" x14ac:dyDescent="0.25">
      <c r="D329" s="5"/>
      <c r="E329" s="5"/>
      <c r="F329" s="5"/>
      <c r="G329" s="5"/>
      <c r="H329" s="5"/>
      <c r="I329" s="5"/>
      <c r="J329" s="5"/>
      <c r="K329" s="5"/>
      <c r="L329" s="5"/>
      <c r="M329" s="5"/>
      <c r="N329" s="5"/>
      <c r="O329" s="5"/>
      <c r="P329" s="5"/>
    </row>
    <row r="330" spans="4:16" x14ac:dyDescent="0.25">
      <c r="D330" s="5"/>
      <c r="E330" s="5"/>
      <c r="F330" s="5"/>
      <c r="G330" s="5"/>
      <c r="H330" s="5"/>
      <c r="I330" s="5"/>
      <c r="J330" s="5"/>
      <c r="K330" s="5"/>
      <c r="L330" s="5"/>
      <c r="M330" s="5"/>
      <c r="N330" s="5"/>
      <c r="O330" s="5"/>
      <c r="P330" s="5"/>
    </row>
    <row r="331" spans="4:16" x14ac:dyDescent="0.25">
      <c r="D331" s="5"/>
      <c r="E331" s="5"/>
      <c r="F331" s="5"/>
      <c r="G331" s="5"/>
      <c r="H331" s="5"/>
      <c r="I331" s="5"/>
      <c r="J331" s="5"/>
      <c r="K331" s="5"/>
      <c r="L331" s="5"/>
      <c r="M331" s="5"/>
      <c r="N331" s="5"/>
      <c r="O331" s="5"/>
      <c r="P331" s="5"/>
    </row>
    <row r="332" spans="4:16" x14ac:dyDescent="0.25">
      <c r="D332" s="5"/>
      <c r="E332" s="5"/>
      <c r="F332" s="5"/>
      <c r="G332" s="5"/>
      <c r="H332" s="5"/>
      <c r="I332" s="5"/>
      <c r="J332" s="5"/>
      <c r="K332" s="5"/>
      <c r="L332" s="5"/>
      <c r="M332" s="5"/>
      <c r="N332" s="5"/>
      <c r="O332" s="5"/>
      <c r="P332" s="5"/>
    </row>
    <row r="333" spans="4:16" x14ac:dyDescent="0.25">
      <c r="D333" s="5"/>
      <c r="E333" s="5"/>
      <c r="F333" s="5"/>
      <c r="G333" s="5"/>
      <c r="H333" s="5"/>
      <c r="I333" s="5"/>
      <c r="J333" s="5"/>
      <c r="K333" s="5"/>
      <c r="L333" s="5"/>
      <c r="M333" s="5"/>
      <c r="N333" s="5"/>
      <c r="O333" s="5"/>
      <c r="P333" s="5"/>
    </row>
    <row r="334" spans="4:16" x14ac:dyDescent="0.25">
      <c r="D334" s="5"/>
      <c r="E334" s="5"/>
      <c r="F334" s="5"/>
      <c r="G334" s="5"/>
      <c r="H334" s="5"/>
      <c r="I334" s="5"/>
      <c r="J334" s="5"/>
      <c r="K334" s="5"/>
      <c r="L334" s="5"/>
      <c r="M334" s="5"/>
      <c r="N334" s="5"/>
      <c r="O334" s="5"/>
      <c r="P334" s="5"/>
    </row>
    <row r="335" spans="4:16" x14ac:dyDescent="0.25">
      <c r="D335" s="5"/>
      <c r="E335" s="5"/>
      <c r="F335" s="5"/>
      <c r="G335" s="5"/>
      <c r="H335" s="5"/>
      <c r="I335" s="5"/>
      <c r="J335" s="5"/>
      <c r="K335" s="5"/>
      <c r="L335" s="5"/>
      <c r="M335" s="5"/>
      <c r="N335" s="5"/>
      <c r="O335" s="5"/>
      <c r="P335" s="5"/>
    </row>
    <row r="336" spans="4:16" x14ac:dyDescent="0.25">
      <c r="D336" s="5"/>
      <c r="E336" s="5"/>
      <c r="F336" s="5"/>
      <c r="G336" s="5"/>
      <c r="H336" s="5"/>
      <c r="I336" s="5"/>
      <c r="J336" s="5"/>
      <c r="K336" s="5"/>
      <c r="L336" s="5"/>
      <c r="M336" s="5"/>
      <c r="N336" s="5"/>
      <c r="O336" s="5"/>
      <c r="P336" s="5"/>
    </row>
    <row r="337" spans="4:16" x14ac:dyDescent="0.25">
      <c r="D337" s="5"/>
      <c r="E337" s="5"/>
      <c r="F337" s="5"/>
      <c r="G337" s="5"/>
      <c r="H337" s="5"/>
      <c r="I337" s="5"/>
      <c r="J337" s="5"/>
      <c r="K337" s="5"/>
      <c r="L337" s="5"/>
      <c r="M337" s="5"/>
      <c r="N337" s="5"/>
      <c r="O337" s="5"/>
      <c r="P337" s="5"/>
    </row>
    <row r="338" spans="4:16" x14ac:dyDescent="0.25">
      <c r="D338" s="5"/>
      <c r="E338" s="5"/>
      <c r="F338" s="5"/>
      <c r="G338" s="5"/>
      <c r="H338" s="5"/>
      <c r="I338" s="5"/>
      <c r="J338" s="5"/>
      <c r="K338" s="5"/>
      <c r="L338" s="5"/>
      <c r="M338" s="5"/>
      <c r="N338" s="5"/>
      <c r="O338" s="5"/>
      <c r="P338" s="5"/>
    </row>
    <row r="339" spans="4:16" x14ac:dyDescent="0.25">
      <c r="D339" s="5"/>
      <c r="E339" s="5"/>
      <c r="F339" s="5"/>
      <c r="G339" s="5"/>
      <c r="H339" s="5"/>
      <c r="I339" s="5"/>
      <c r="J339" s="5"/>
      <c r="K339" s="5"/>
      <c r="L339" s="5"/>
      <c r="M339" s="5"/>
      <c r="N339" s="5"/>
      <c r="O339" s="5"/>
      <c r="P339" s="5"/>
    </row>
    <row r="340" spans="4:16" x14ac:dyDescent="0.25">
      <c r="D340" s="5"/>
      <c r="E340" s="5"/>
      <c r="F340" s="5"/>
      <c r="G340" s="5"/>
      <c r="H340" s="5"/>
      <c r="I340" s="5"/>
      <c r="J340" s="5"/>
      <c r="K340" s="5"/>
      <c r="L340" s="5"/>
      <c r="M340" s="5"/>
      <c r="N340" s="5"/>
      <c r="O340" s="5"/>
      <c r="P340" s="5"/>
    </row>
    <row r="341" spans="4:16" x14ac:dyDescent="0.25">
      <c r="D341" s="5"/>
      <c r="E341" s="5"/>
      <c r="F341" s="5"/>
      <c r="G341" s="5"/>
      <c r="H341" s="5"/>
      <c r="I341" s="5"/>
      <c r="J341" s="5"/>
      <c r="K341" s="5"/>
      <c r="L341" s="5"/>
      <c r="M341" s="5"/>
      <c r="N341" s="5"/>
      <c r="O341" s="5"/>
      <c r="P341" s="5"/>
    </row>
    <row r="342" spans="4:16" x14ac:dyDescent="0.25">
      <c r="D342" s="5"/>
      <c r="E342" s="5"/>
      <c r="F342" s="5"/>
      <c r="G342" s="5"/>
      <c r="H342" s="5"/>
      <c r="I342" s="5"/>
      <c r="J342" s="5"/>
      <c r="K342" s="5"/>
      <c r="L342" s="5"/>
      <c r="M342" s="5"/>
      <c r="N342" s="5"/>
      <c r="O342" s="5"/>
      <c r="P342" s="5"/>
    </row>
    <row r="343" spans="4:16" x14ac:dyDescent="0.25">
      <c r="D343" s="5"/>
      <c r="E343" s="5"/>
      <c r="F343" s="5"/>
      <c r="G343" s="5"/>
      <c r="H343" s="5"/>
      <c r="I343" s="5"/>
      <c r="J343" s="5"/>
      <c r="K343" s="5"/>
      <c r="L343" s="5"/>
      <c r="M343" s="5"/>
      <c r="N343" s="5"/>
      <c r="O343" s="5"/>
      <c r="P343" s="5"/>
    </row>
    <row r="344" spans="4:16" x14ac:dyDescent="0.25">
      <c r="D344" s="5"/>
      <c r="E344" s="5"/>
      <c r="F344" s="5"/>
      <c r="G344" s="5"/>
      <c r="H344" s="5"/>
      <c r="I344" s="5"/>
      <c r="J344" s="5"/>
      <c r="K344" s="5"/>
      <c r="L344" s="5"/>
      <c r="M344" s="5"/>
      <c r="N344" s="5"/>
      <c r="O344" s="5"/>
      <c r="P344" s="5"/>
    </row>
    <row r="345" spans="4:16" x14ac:dyDescent="0.25">
      <c r="D345" s="5"/>
      <c r="E345" s="5"/>
      <c r="F345" s="5"/>
      <c r="G345" s="5"/>
      <c r="H345" s="5"/>
      <c r="I345" s="5"/>
      <c r="J345" s="5"/>
      <c r="K345" s="5"/>
      <c r="L345" s="5"/>
      <c r="M345" s="5"/>
      <c r="N345" s="5"/>
      <c r="O345" s="5"/>
      <c r="P345" s="5"/>
    </row>
    <row r="346" spans="4:16" x14ac:dyDescent="0.25">
      <c r="D346" s="5"/>
      <c r="E346" s="5"/>
      <c r="F346" s="5"/>
      <c r="G346" s="5"/>
      <c r="H346" s="5"/>
      <c r="I346" s="5"/>
      <c r="J346" s="5"/>
      <c r="K346" s="5"/>
      <c r="L346" s="5"/>
      <c r="M346" s="5"/>
      <c r="N346" s="5"/>
      <c r="O346" s="5"/>
      <c r="P346" s="5"/>
    </row>
    <row r="347" spans="4:16" x14ac:dyDescent="0.25">
      <c r="D347" s="5"/>
      <c r="E347" s="5"/>
      <c r="F347" s="5"/>
      <c r="G347" s="5"/>
      <c r="H347" s="5"/>
      <c r="I347" s="5"/>
      <c r="J347" s="5"/>
      <c r="K347" s="5"/>
      <c r="L347" s="5"/>
      <c r="M347" s="5"/>
      <c r="N347" s="5"/>
      <c r="O347" s="5"/>
      <c r="P347" s="5"/>
    </row>
    <row r="348" spans="4:16" x14ac:dyDescent="0.25">
      <c r="D348" s="5"/>
      <c r="E348" s="5"/>
      <c r="F348" s="5"/>
      <c r="G348" s="5"/>
      <c r="H348" s="5"/>
      <c r="I348" s="5"/>
      <c r="J348" s="5"/>
      <c r="K348" s="5"/>
      <c r="L348" s="5"/>
      <c r="M348" s="5"/>
      <c r="N348" s="5"/>
      <c r="O348" s="5"/>
      <c r="P348" s="5"/>
    </row>
    <row r="349" spans="4:16" x14ac:dyDescent="0.25">
      <c r="D349" s="5"/>
      <c r="E349" s="5"/>
      <c r="F349" s="5"/>
      <c r="G349" s="5"/>
      <c r="H349" s="5"/>
      <c r="I349" s="5"/>
      <c r="J349" s="5"/>
      <c r="K349" s="5"/>
      <c r="L349" s="5"/>
      <c r="M349" s="5"/>
      <c r="N349" s="5"/>
      <c r="O349" s="5"/>
      <c r="P349" s="5"/>
    </row>
    <row r="350" spans="4:16" x14ac:dyDescent="0.25">
      <c r="D350" s="5"/>
      <c r="E350" s="5"/>
      <c r="F350" s="5"/>
      <c r="G350" s="5"/>
      <c r="H350" s="5"/>
      <c r="I350" s="5"/>
      <c r="J350" s="5"/>
      <c r="K350" s="5"/>
      <c r="L350" s="5"/>
      <c r="M350" s="5"/>
      <c r="N350" s="5"/>
      <c r="O350" s="5"/>
      <c r="P350" s="5"/>
    </row>
    <row r="351" spans="4:16" x14ac:dyDescent="0.25">
      <c r="D351" s="5"/>
      <c r="E351" s="5"/>
      <c r="F351" s="5"/>
      <c r="G351" s="5"/>
      <c r="H351" s="5"/>
      <c r="I351" s="5"/>
      <c r="J351" s="5"/>
      <c r="K351" s="5"/>
      <c r="L351" s="5"/>
      <c r="M351" s="5"/>
      <c r="N351" s="5"/>
      <c r="O351" s="5"/>
      <c r="P351" s="5"/>
    </row>
    <row r="352" spans="4:16" x14ac:dyDescent="0.25">
      <c r="D352" s="5"/>
      <c r="E352" s="5"/>
      <c r="F352" s="5"/>
      <c r="G352" s="5"/>
      <c r="H352" s="5"/>
      <c r="I352" s="5"/>
      <c r="J352" s="5"/>
      <c r="K352" s="5"/>
      <c r="L352" s="5"/>
      <c r="M352" s="5"/>
      <c r="N352" s="5"/>
      <c r="O352" s="5"/>
      <c r="P352" s="5"/>
    </row>
    <row r="353" spans="4:16" x14ac:dyDescent="0.25">
      <c r="D353" s="5"/>
      <c r="E353" s="5"/>
      <c r="F353" s="5"/>
      <c r="G353" s="5"/>
      <c r="H353" s="5"/>
      <c r="I353" s="5"/>
      <c r="J353" s="5"/>
      <c r="K353" s="5"/>
      <c r="L353" s="5"/>
      <c r="M353" s="5"/>
      <c r="N353" s="5"/>
      <c r="O353" s="5"/>
      <c r="P353" s="5"/>
    </row>
    <row r="354" spans="4:16" x14ac:dyDescent="0.25">
      <c r="D354" s="5"/>
      <c r="E354" s="5"/>
      <c r="F354" s="5"/>
      <c r="G354" s="5"/>
      <c r="H354" s="5"/>
      <c r="I354" s="5"/>
      <c r="J354" s="5"/>
      <c r="K354" s="5"/>
      <c r="L354" s="5"/>
      <c r="M354" s="5"/>
      <c r="N354" s="5"/>
      <c r="O354" s="5"/>
      <c r="P354" s="5"/>
    </row>
    <row r="355" spans="4:16" x14ac:dyDescent="0.25">
      <c r="D355" s="5"/>
      <c r="E355" s="5"/>
      <c r="F355" s="5"/>
      <c r="G355" s="5"/>
      <c r="H355" s="5"/>
      <c r="I355" s="5"/>
      <c r="J355" s="5"/>
      <c r="K355" s="5"/>
      <c r="L355" s="5"/>
      <c r="M355" s="5"/>
      <c r="N355" s="5"/>
      <c r="O355" s="5"/>
      <c r="P355" s="5"/>
    </row>
    <row r="356" spans="4:16" x14ac:dyDescent="0.25">
      <c r="D356" s="5"/>
      <c r="E356" s="5"/>
      <c r="F356" s="5"/>
      <c r="G356" s="5"/>
      <c r="H356" s="5"/>
      <c r="I356" s="5"/>
      <c r="J356" s="5"/>
      <c r="K356" s="5"/>
      <c r="L356" s="5"/>
      <c r="M356" s="5"/>
      <c r="N356" s="5"/>
      <c r="O356" s="5"/>
      <c r="P356" s="5"/>
    </row>
    <row r="357" spans="4:16" x14ac:dyDescent="0.25">
      <c r="D357" s="5"/>
      <c r="E357" s="5"/>
      <c r="F357" s="5"/>
      <c r="G357" s="5"/>
      <c r="H357" s="5"/>
      <c r="I357" s="5"/>
      <c r="J357" s="5"/>
      <c r="K357" s="5"/>
      <c r="L357" s="5"/>
      <c r="M357" s="5"/>
      <c r="N357" s="5"/>
      <c r="O357" s="5"/>
      <c r="P357" s="5"/>
    </row>
    <row r="358" spans="4:16" x14ac:dyDescent="0.25">
      <c r="D358" s="5"/>
      <c r="E358" s="5"/>
      <c r="F358" s="5"/>
      <c r="G358" s="5"/>
      <c r="H358" s="5"/>
      <c r="I358" s="5"/>
      <c r="J358" s="5"/>
      <c r="K358" s="5"/>
      <c r="L358" s="5"/>
      <c r="M358" s="5"/>
      <c r="N358" s="5"/>
      <c r="O358" s="5"/>
      <c r="P358" s="5"/>
    </row>
    <row r="359" spans="4:16" x14ac:dyDescent="0.25">
      <c r="D359" s="5"/>
      <c r="E359" s="5"/>
      <c r="F359" s="5"/>
      <c r="G359" s="5"/>
      <c r="H359" s="5"/>
      <c r="I359" s="5"/>
      <c r="J359" s="5"/>
      <c r="K359" s="5"/>
      <c r="L359" s="5"/>
      <c r="M359" s="5"/>
      <c r="N359" s="5"/>
      <c r="O359" s="5"/>
      <c r="P359" s="5"/>
    </row>
    <row r="360" spans="4:16" x14ac:dyDescent="0.25">
      <c r="D360" s="5"/>
      <c r="E360" s="5"/>
      <c r="F360" s="5"/>
      <c r="G360" s="5"/>
      <c r="H360" s="5"/>
      <c r="I360" s="5"/>
      <c r="J360" s="5"/>
      <c r="K360" s="5"/>
      <c r="L360" s="5"/>
      <c r="M360" s="5"/>
      <c r="N360" s="5"/>
      <c r="O360" s="5"/>
      <c r="P360" s="5"/>
    </row>
    <row r="361" spans="4:16" x14ac:dyDescent="0.25">
      <c r="D361" s="5"/>
      <c r="E361" s="5"/>
      <c r="F361" s="5"/>
      <c r="G361" s="5"/>
      <c r="H361" s="5"/>
      <c r="I361" s="5"/>
      <c r="J361" s="5"/>
      <c r="K361" s="5"/>
      <c r="L361" s="5"/>
      <c r="M361" s="5"/>
      <c r="N361" s="5"/>
      <c r="O361" s="5"/>
      <c r="P361" s="5"/>
    </row>
    <row r="362" spans="4:16" x14ac:dyDescent="0.25">
      <c r="D362" s="5"/>
      <c r="E362" s="5"/>
      <c r="F362" s="5"/>
      <c r="G362" s="5"/>
      <c r="H362" s="5"/>
      <c r="I362" s="5"/>
      <c r="J362" s="5"/>
      <c r="K362" s="5"/>
      <c r="L362" s="5"/>
      <c r="M362" s="5"/>
      <c r="N362" s="5"/>
      <c r="O362" s="5"/>
      <c r="P362" s="5"/>
    </row>
    <row r="363" spans="4:16" x14ac:dyDescent="0.25">
      <c r="D363" s="5"/>
      <c r="E363" s="5"/>
      <c r="F363" s="5"/>
      <c r="G363" s="5"/>
      <c r="H363" s="5"/>
      <c r="I363" s="5"/>
      <c r="J363" s="5"/>
      <c r="K363" s="5"/>
      <c r="L363" s="5"/>
      <c r="M363" s="5"/>
      <c r="N363" s="5"/>
      <c r="O363" s="5"/>
      <c r="P363" s="5"/>
    </row>
    <row r="364" spans="4:16" x14ac:dyDescent="0.25">
      <c r="D364" s="5"/>
      <c r="E364" s="5"/>
      <c r="F364" s="5"/>
      <c r="G364" s="5"/>
      <c r="H364" s="5"/>
      <c r="I364" s="5"/>
      <c r="J364" s="5"/>
      <c r="K364" s="5"/>
      <c r="L364" s="5"/>
      <c r="M364" s="5"/>
      <c r="N364" s="5"/>
      <c r="O364" s="5"/>
      <c r="P364" s="5"/>
    </row>
    <row r="365" spans="4:16" x14ac:dyDescent="0.25">
      <c r="D365" s="5"/>
      <c r="E365" s="5"/>
      <c r="F365" s="5"/>
      <c r="G365" s="5"/>
      <c r="H365" s="5"/>
      <c r="I365" s="5"/>
      <c r="J365" s="5"/>
      <c r="K365" s="5"/>
      <c r="L365" s="5"/>
      <c r="M365" s="5"/>
      <c r="N365" s="5"/>
      <c r="O365" s="5"/>
      <c r="P365" s="5"/>
    </row>
    <row r="366" spans="4:16" x14ac:dyDescent="0.25">
      <c r="D366" s="5"/>
      <c r="E366" s="5"/>
      <c r="F366" s="5"/>
      <c r="G366" s="5"/>
      <c r="H366" s="5"/>
      <c r="I366" s="5"/>
      <c r="J366" s="5"/>
      <c r="K366" s="5"/>
      <c r="L366" s="5"/>
      <c r="M366" s="5"/>
      <c r="N366" s="5"/>
      <c r="O366" s="5"/>
      <c r="P366" s="5"/>
    </row>
    <row r="367" spans="4:16" x14ac:dyDescent="0.25">
      <c r="D367" s="5"/>
      <c r="E367" s="5"/>
      <c r="F367" s="5"/>
      <c r="G367" s="5"/>
      <c r="H367" s="5"/>
      <c r="I367" s="5"/>
      <c r="J367" s="5"/>
      <c r="K367" s="5"/>
      <c r="L367" s="5"/>
      <c r="M367" s="5"/>
      <c r="N367" s="5"/>
      <c r="O367" s="5"/>
      <c r="P367" s="5"/>
    </row>
    <row r="368" spans="4:16" x14ac:dyDescent="0.25">
      <c r="D368" s="5"/>
      <c r="E368" s="5"/>
      <c r="F368" s="5"/>
      <c r="G368" s="5"/>
      <c r="H368" s="5"/>
      <c r="I368" s="5"/>
      <c r="J368" s="5"/>
      <c r="K368" s="5"/>
      <c r="L368" s="5"/>
      <c r="M368" s="5"/>
      <c r="N368" s="5"/>
      <c r="O368" s="5"/>
      <c r="P368" s="5"/>
    </row>
    <row r="369" spans="4:16" x14ac:dyDescent="0.25">
      <c r="D369" s="5"/>
      <c r="E369" s="5"/>
      <c r="F369" s="5"/>
      <c r="G369" s="5"/>
      <c r="H369" s="5"/>
      <c r="I369" s="5"/>
      <c r="J369" s="5"/>
      <c r="K369" s="5"/>
      <c r="L369" s="5"/>
      <c r="M369" s="5"/>
      <c r="N369" s="5"/>
      <c r="O369" s="5"/>
      <c r="P369" s="5"/>
    </row>
    <row r="370" spans="4:16" x14ac:dyDescent="0.25">
      <c r="D370" s="5"/>
      <c r="E370" s="5"/>
      <c r="F370" s="5"/>
      <c r="G370" s="5"/>
      <c r="H370" s="5"/>
      <c r="I370" s="5"/>
      <c r="J370" s="5"/>
      <c r="K370" s="5"/>
      <c r="L370" s="5"/>
      <c r="M370" s="5"/>
      <c r="N370" s="5"/>
      <c r="O370" s="5"/>
      <c r="P370" s="5"/>
    </row>
    <row r="371" spans="4:16" x14ac:dyDescent="0.25">
      <c r="D371" s="5"/>
      <c r="E371" s="5"/>
      <c r="F371" s="5"/>
      <c r="G371" s="5"/>
      <c r="H371" s="5"/>
      <c r="I371" s="5"/>
      <c r="J371" s="5"/>
      <c r="K371" s="5"/>
      <c r="L371" s="5"/>
      <c r="M371" s="5"/>
      <c r="N371" s="5"/>
      <c r="O371" s="5"/>
      <c r="P371" s="5"/>
    </row>
    <row r="372" spans="4:16" x14ac:dyDescent="0.25">
      <c r="D372" s="5"/>
      <c r="E372" s="5"/>
      <c r="F372" s="5"/>
      <c r="G372" s="5"/>
      <c r="H372" s="5"/>
      <c r="I372" s="5"/>
      <c r="J372" s="5"/>
      <c r="K372" s="5"/>
      <c r="L372" s="5"/>
      <c r="M372" s="5"/>
      <c r="N372" s="5"/>
      <c r="O372" s="5"/>
      <c r="P372" s="5"/>
    </row>
    <row r="373" spans="4:16" x14ac:dyDescent="0.25">
      <c r="D373" s="5"/>
      <c r="E373" s="5"/>
      <c r="F373" s="5"/>
      <c r="G373" s="5"/>
      <c r="H373" s="5"/>
      <c r="I373" s="5"/>
      <c r="J373" s="5"/>
      <c r="K373" s="5"/>
      <c r="L373" s="5"/>
      <c r="M373" s="5"/>
      <c r="N373" s="5"/>
      <c r="O373" s="5"/>
      <c r="P373" s="5"/>
    </row>
    <row r="374" spans="4:16" x14ac:dyDescent="0.25">
      <c r="D374" s="5"/>
      <c r="E374" s="5"/>
      <c r="F374" s="5"/>
      <c r="G374" s="5"/>
      <c r="H374" s="5"/>
      <c r="I374" s="5"/>
      <c r="J374" s="5"/>
      <c r="K374" s="5"/>
      <c r="L374" s="5"/>
      <c r="M374" s="5"/>
      <c r="N374" s="5"/>
      <c r="O374" s="5"/>
      <c r="P374" s="5"/>
    </row>
    <row r="375" spans="4:16" x14ac:dyDescent="0.25">
      <c r="D375" s="5"/>
      <c r="E375" s="5"/>
      <c r="F375" s="5"/>
      <c r="G375" s="5"/>
      <c r="H375" s="5"/>
      <c r="I375" s="5"/>
      <c r="J375" s="5"/>
      <c r="K375" s="5"/>
      <c r="L375" s="5"/>
      <c r="M375" s="5"/>
      <c r="N375" s="5"/>
      <c r="O375" s="5"/>
      <c r="P375" s="5"/>
    </row>
    <row r="376" spans="4:16" x14ac:dyDescent="0.25">
      <c r="D376" s="5"/>
      <c r="E376" s="5"/>
      <c r="F376" s="5"/>
      <c r="G376" s="5"/>
      <c r="H376" s="5"/>
      <c r="I376" s="5"/>
      <c r="J376" s="5"/>
      <c r="K376" s="5"/>
      <c r="L376" s="5"/>
      <c r="M376" s="5"/>
      <c r="N376" s="5"/>
      <c r="O376" s="5"/>
      <c r="P376" s="5"/>
    </row>
    <row r="377" spans="4:16" x14ac:dyDescent="0.25">
      <c r="D377" s="5"/>
      <c r="E377" s="5"/>
      <c r="F377" s="5"/>
      <c r="G377" s="5"/>
      <c r="H377" s="5"/>
      <c r="I377" s="5"/>
      <c r="J377" s="5"/>
      <c r="K377" s="5"/>
      <c r="L377" s="5"/>
      <c r="M377" s="5"/>
      <c r="N377" s="5"/>
      <c r="O377" s="5"/>
      <c r="P377" s="5"/>
    </row>
    <row r="378" spans="4:16" x14ac:dyDescent="0.25">
      <c r="D378" s="5"/>
      <c r="E378" s="5"/>
      <c r="F378" s="5"/>
      <c r="G378" s="5"/>
      <c r="H378" s="5"/>
      <c r="I378" s="5"/>
      <c r="J378" s="5"/>
      <c r="K378" s="5"/>
      <c r="L378" s="5"/>
      <c r="M378" s="5"/>
      <c r="N378" s="5"/>
      <c r="O378" s="5"/>
      <c r="P378" s="5"/>
    </row>
    <row r="379" spans="4:16" x14ac:dyDescent="0.25">
      <c r="D379" s="5"/>
      <c r="E379" s="5"/>
      <c r="F379" s="5"/>
      <c r="G379" s="5"/>
      <c r="H379" s="5"/>
      <c r="I379" s="5"/>
      <c r="J379" s="5"/>
      <c r="K379" s="5"/>
      <c r="L379" s="5"/>
      <c r="M379" s="5"/>
      <c r="N379" s="5"/>
      <c r="O379" s="5"/>
      <c r="P379" s="5"/>
    </row>
    <row r="380" spans="4:16" x14ac:dyDescent="0.25">
      <c r="D380" s="5"/>
      <c r="E380" s="5"/>
      <c r="F380" s="5"/>
      <c r="G380" s="5"/>
      <c r="H380" s="5"/>
      <c r="I380" s="5"/>
      <c r="J380" s="5"/>
      <c r="K380" s="5"/>
      <c r="L380" s="5"/>
      <c r="M380" s="5"/>
      <c r="N380" s="5"/>
      <c r="O380" s="5"/>
      <c r="P380" s="5"/>
    </row>
    <row r="381" spans="4:16" x14ac:dyDescent="0.25">
      <c r="D381" s="5"/>
      <c r="E381" s="5"/>
      <c r="F381" s="5"/>
      <c r="G381" s="5"/>
      <c r="H381" s="5"/>
      <c r="I381" s="5"/>
      <c r="J381" s="5"/>
      <c r="K381" s="5"/>
      <c r="L381" s="5"/>
      <c r="M381" s="5"/>
      <c r="N381" s="5"/>
      <c r="O381" s="5"/>
      <c r="P381" s="5"/>
    </row>
    <row r="382" spans="4:16" x14ac:dyDescent="0.25">
      <c r="D382" s="5"/>
      <c r="E382" s="5"/>
      <c r="F382" s="5"/>
      <c r="G382" s="5"/>
      <c r="H382" s="5"/>
      <c r="I382" s="5"/>
      <c r="J382" s="5"/>
      <c r="K382" s="5"/>
      <c r="L382" s="5"/>
      <c r="M382" s="5"/>
      <c r="N382" s="5"/>
      <c r="O382" s="5"/>
      <c r="P382" s="5"/>
    </row>
    <row r="383" spans="4:16" x14ac:dyDescent="0.25">
      <c r="D383" s="5"/>
      <c r="E383" s="5"/>
      <c r="F383" s="5"/>
      <c r="G383" s="5"/>
      <c r="H383" s="5"/>
      <c r="I383" s="5"/>
      <c r="J383" s="5"/>
      <c r="K383" s="5"/>
      <c r="L383" s="5"/>
      <c r="M383" s="5"/>
      <c r="N383" s="5"/>
      <c r="O383" s="5"/>
      <c r="P383" s="5"/>
    </row>
    <row r="384" spans="4:16" x14ac:dyDescent="0.25">
      <c r="D384" s="5"/>
      <c r="E384" s="5"/>
      <c r="F384" s="5"/>
      <c r="G384" s="5"/>
      <c r="H384" s="5"/>
      <c r="I384" s="5"/>
      <c r="J384" s="5"/>
      <c r="K384" s="5"/>
      <c r="L384" s="5"/>
      <c r="M384" s="5"/>
      <c r="N384" s="5"/>
      <c r="O384" s="5"/>
      <c r="P384" s="5"/>
    </row>
    <row r="385" spans="4:16" x14ac:dyDescent="0.25">
      <c r="D385" s="5"/>
      <c r="E385" s="5"/>
      <c r="F385" s="5"/>
      <c r="G385" s="5"/>
      <c r="H385" s="5"/>
      <c r="I385" s="5"/>
      <c r="J385" s="5"/>
      <c r="K385" s="5"/>
      <c r="L385" s="5"/>
      <c r="M385" s="5"/>
      <c r="N385" s="5"/>
      <c r="O385" s="5"/>
      <c r="P385" s="5"/>
    </row>
    <row r="386" spans="4:16" x14ac:dyDescent="0.25">
      <c r="D386" s="5"/>
      <c r="E386" s="5"/>
      <c r="F386" s="5"/>
      <c r="G386" s="5"/>
      <c r="H386" s="5"/>
      <c r="I386" s="5"/>
      <c r="J386" s="5"/>
      <c r="K386" s="5"/>
      <c r="L386" s="5"/>
      <c r="M386" s="5"/>
      <c r="N386" s="5"/>
      <c r="O386" s="5"/>
      <c r="P386" s="5"/>
    </row>
    <row r="387" spans="4:16" x14ac:dyDescent="0.25">
      <c r="D387" s="5"/>
      <c r="E387" s="5"/>
      <c r="F387" s="5"/>
      <c r="G387" s="5"/>
      <c r="H387" s="5"/>
      <c r="I387" s="5"/>
      <c r="J387" s="5"/>
      <c r="K387" s="5"/>
      <c r="L387" s="5"/>
      <c r="M387" s="5"/>
      <c r="N387" s="5"/>
      <c r="O387" s="5"/>
      <c r="P387" s="5"/>
    </row>
    <row r="388" spans="4:16" x14ac:dyDescent="0.25">
      <c r="D388" s="5"/>
      <c r="E388" s="5"/>
      <c r="F388" s="5"/>
      <c r="G388" s="5"/>
      <c r="H388" s="5"/>
      <c r="I388" s="5"/>
      <c r="J388" s="5"/>
      <c r="K388" s="5"/>
      <c r="L388" s="5"/>
      <c r="M388" s="5"/>
      <c r="N388" s="5"/>
      <c r="O388" s="5"/>
      <c r="P388" s="5"/>
    </row>
    <row r="389" spans="4:16" x14ac:dyDescent="0.25">
      <c r="D389" s="5"/>
      <c r="E389" s="5"/>
      <c r="F389" s="5"/>
      <c r="G389" s="5"/>
      <c r="H389" s="5"/>
      <c r="I389" s="5"/>
      <c r="J389" s="5"/>
      <c r="K389" s="5"/>
      <c r="L389" s="5"/>
      <c r="M389" s="5"/>
      <c r="N389" s="5"/>
      <c r="O389" s="5"/>
      <c r="P389" s="5"/>
    </row>
    <row r="390" spans="4:16" x14ac:dyDescent="0.25">
      <c r="D390" s="5"/>
      <c r="E390" s="5"/>
      <c r="F390" s="5"/>
      <c r="G390" s="5"/>
      <c r="H390" s="5"/>
      <c r="I390" s="5"/>
      <c r="J390" s="5"/>
      <c r="K390" s="5"/>
      <c r="L390" s="5"/>
      <c r="M390" s="5"/>
      <c r="N390" s="5"/>
      <c r="O390" s="5"/>
      <c r="P390" s="5"/>
    </row>
    <row r="391" spans="4:16" x14ac:dyDescent="0.25">
      <c r="D391" s="5"/>
      <c r="E391" s="5"/>
      <c r="F391" s="5"/>
      <c r="G391" s="5"/>
      <c r="H391" s="5"/>
      <c r="I391" s="5"/>
      <c r="J391" s="5"/>
      <c r="K391" s="5"/>
      <c r="L391" s="5"/>
      <c r="M391" s="5"/>
      <c r="N391" s="5"/>
      <c r="O391" s="5"/>
      <c r="P391" s="5"/>
    </row>
    <row r="392" spans="4:16" x14ac:dyDescent="0.25">
      <c r="D392" s="5"/>
      <c r="E392" s="5"/>
      <c r="F392" s="5"/>
      <c r="G392" s="5"/>
      <c r="H392" s="5"/>
      <c r="I392" s="5"/>
      <c r="J392" s="5"/>
      <c r="K392" s="5"/>
      <c r="L392" s="5"/>
      <c r="M392" s="5"/>
      <c r="N392" s="5"/>
      <c r="O392" s="5"/>
      <c r="P392" s="5"/>
    </row>
    <row r="393" spans="4:16" x14ac:dyDescent="0.25">
      <c r="D393" s="5"/>
      <c r="E393" s="5"/>
      <c r="F393" s="5"/>
      <c r="G393" s="5"/>
      <c r="H393" s="5"/>
      <c r="I393" s="5"/>
      <c r="J393" s="5"/>
      <c r="K393" s="5"/>
      <c r="L393" s="5"/>
      <c r="M393" s="5"/>
      <c r="N393" s="5"/>
      <c r="O393" s="5"/>
      <c r="P393" s="5"/>
    </row>
    <row r="394" spans="4:16" x14ac:dyDescent="0.25">
      <c r="D394" s="5"/>
      <c r="E394" s="5"/>
      <c r="F394" s="5"/>
      <c r="G394" s="5"/>
      <c r="H394" s="5"/>
      <c r="I394" s="5"/>
      <c r="J394" s="5"/>
      <c r="K394" s="5"/>
      <c r="L394" s="5"/>
      <c r="M394" s="5"/>
      <c r="N394" s="5"/>
      <c r="O394" s="5"/>
      <c r="P394" s="5"/>
    </row>
    <row r="395" spans="4:16" x14ac:dyDescent="0.25">
      <c r="D395" s="5"/>
      <c r="E395" s="5"/>
      <c r="F395" s="5"/>
      <c r="G395" s="5"/>
      <c r="H395" s="5"/>
      <c r="I395" s="5"/>
      <c r="J395" s="5"/>
      <c r="K395" s="5"/>
      <c r="L395" s="5"/>
      <c r="M395" s="5"/>
      <c r="N395" s="5"/>
      <c r="O395" s="5"/>
      <c r="P395" s="5"/>
    </row>
    <row r="396" spans="4:16" x14ac:dyDescent="0.25">
      <c r="D396" s="5"/>
      <c r="E396" s="5"/>
      <c r="F396" s="5"/>
      <c r="G396" s="5"/>
      <c r="H396" s="5"/>
      <c r="I396" s="5"/>
      <c r="J396" s="5"/>
      <c r="K396" s="5"/>
      <c r="L396" s="5"/>
      <c r="M396" s="5"/>
      <c r="N396" s="5"/>
      <c r="O396" s="5"/>
      <c r="P396" s="5"/>
    </row>
    <row r="397" spans="4:16" x14ac:dyDescent="0.25">
      <c r="D397" s="5"/>
      <c r="E397" s="5"/>
      <c r="F397" s="5"/>
      <c r="G397" s="5"/>
      <c r="H397" s="5"/>
      <c r="I397" s="5"/>
      <c r="J397" s="5"/>
      <c r="K397" s="5"/>
      <c r="L397" s="5"/>
      <c r="M397" s="5"/>
      <c r="N397" s="5"/>
      <c r="O397" s="5"/>
      <c r="P397" s="5"/>
    </row>
    <row r="398" spans="4:16" x14ac:dyDescent="0.25">
      <c r="D398" s="5"/>
      <c r="E398" s="5"/>
      <c r="F398" s="5"/>
      <c r="G398" s="5"/>
      <c r="H398" s="5"/>
      <c r="I398" s="5"/>
      <c r="J398" s="5"/>
      <c r="K398" s="5"/>
      <c r="L398" s="5"/>
      <c r="M398" s="5"/>
      <c r="N398" s="5"/>
      <c r="O398" s="5"/>
      <c r="P398" s="5"/>
    </row>
    <row r="399" spans="4:16" x14ac:dyDescent="0.25">
      <c r="D399" s="5"/>
      <c r="E399" s="5"/>
      <c r="F399" s="5"/>
      <c r="G399" s="5"/>
      <c r="H399" s="5"/>
      <c r="I399" s="5"/>
      <c r="J399" s="5"/>
      <c r="K399" s="5"/>
      <c r="L399" s="5"/>
      <c r="M399" s="5"/>
      <c r="N399" s="5"/>
      <c r="O399" s="5"/>
      <c r="P399" s="5"/>
    </row>
    <row r="400" spans="4:16" x14ac:dyDescent="0.25">
      <c r="D400" s="5"/>
      <c r="E400" s="5"/>
      <c r="F400" s="5"/>
      <c r="G400" s="5"/>
      <c r="H400" s="5"/>
      <c r="I400" s="5"/>
      <c r="J400" s="5"/>
      <c r="K400" s="5"/>
      <c r="L400" s="5"/>
      <c r="M400" s="5"/>
      <c r="N400" s="5"/>
      <c r="O400" s="5"/>
      <c r="P400" s="5"/>
    </row>
    <row r="401" spans="4:16" x14ac:dyDescent="0.25">
      <c r="D401" s="5"/>
      <c r="E401" s="5"/>
      <c r="F401" s="5"/>
      <c r="G401" s="5"/>
      <c r="H401" s="5"/>
      <c r="I401" s="5"/>
      <c r="J401" s="5"/>
      <c r="K401" s="5"/>
      <c r="L401" s="5"/>
      <c r="M401" s="5"/>
      <c r="N401" s="5"/>
      <c r="O401" s="5"/>
      <c r="P401" s="5"/>
    </row>
    <row r="402" spans="4:16" x14ac:dyDescent="0.25">
      <c r="D402" s="5"/>
      <c r="E402" s="5"/>
      <c r="F402" s="5"/>
      <c r="G402" s="5"/>
      <c r="H402" s="5"/>
      <c r="I402" s="5"/>
      <c r="J402" s="5"/>
      <c r="K402" s="5"/>
      <c r="L402" s="5"/>
      <c r="M402" s="5"/>
      <c r="N402" s="5"/>
      <c r="O402" s="5"/>
      <c r="P402" s="5"/>
    </row>
    <row r="403" spans="4:16" x14ac:dyDescent="0.25">
      <c r="D403" s="5"/>
      <c r="E403" s="5"/>
      <c r="F403" s="5"/>
      <c r="G403" s="5"/>
      <c r="H403" s="5"/>
      <c r="I403" s="5"/>
      <c r="J403" s="5"/>
      <c r="K403" s="5"/>
      <c r="L403" s="5"/>
      <c r="M403" s="5"/>
      <c r="N403" s="5"/>
      <c r="O403" s="5"/>
      <c r="P403" s="5"/>
    </row>
    <row r="404" spans="4:16" x14ac:dyDescent="0.25">
      <c r="D404" s="5"/>
      <c r="E404" s="5"/>
      <c r="F404" s="5"/>
      <c r="G404" s="5"/>
      <c r="H404" s="5"/>
      <c r="I404" s="5"/>
      <c r="J404" s="5"/>
      <c r="K404" s="5"/>
      <c r="L404" s="5"/>
      <c r="M404" s="5"/>
      <c r="N404" s="5"/>
      <c r="O404" s="5"/>
      <c r="P404" s="5"/>
    </row>
    <row r="405" spans="4:16" x14ac:dyDescent="0.25">
      <c r="D405" s="5"/>
      <c r="E405" s="5"/>
      <c r="F405" s="5"/>
      <c r="G405" s="5"/>
      <c r="H405" s="5"/>
      <c r="I405" s="5"/>
      <c r="J405" s="5"/>
      <c r="K405" s="5"/>
      <c r="L405" s="5"/>
      <c r="M405" s="5"/>
      <c r="N405" s="5"/>
      <c r="O405" s="5"/>
      <c r="P405" s="5"/>
    </row>
    <row r="406" spans="4:16" x14ac:dyDescent="0.25">
      <c r="D406" s="5"/>
      <c r="E406" s="5"/>
      <c r="F406" s="5"/>
      <c r="G406" s="5"/>
      <c r="H406" s="5"/>
      <c r="I406" s="5"/>
      <c r="J406" s="5"/>
      <c r="K406" s="5"/>
      <c r="L406" s="5"/>
      <c r="M406" s="5"/>
      <c r="N406" s="5"/>
      <c r="O406" s="5"/>
      <c r="P406" s="5"/>
    </row>
    <row r="407" spans="4:16" x14ac:dyDescent="0.25">
      <c r="D407" s="5"/>
      <c r="E407" s="5"/>
      <c r="F407" s="5"/>
      <c r="G407" s="5"/>
      <c r="H407" s="5"/>
      <c r="I407" s="5"/>
      <c r="J407" s="5"/>
      <c r="K407" s="5"/>
      <c r="L407" s="5"/>
      <c r="M407" s="5"/>
      <c r="N407" s="5"/>
      <c r="O407" s="5"/>
      <c r="P407" s="5"/>
    </row>
    <row r="408" spans="4:16" x14ac:dyDescent="0.25">
      <c r="D408" s="5"/>
      <c r="E408" s="5"/>
      <c r="F408" s="5"/>
      <c r="G408" s="5"/>
      <c r="H408" s="5"/>
      <c r="I408" s="5"/>
      <c r="J408" s="5"/>
      <c r="K408" s="5"/>
      <c r="L408" s="5"/>
      <c r="M408" s="5"/>
      <c r="N408" s="5"/>
      <c r="O408" s="5"/>
      <c r="P408" s="5"/>
    </row>
    <row r="409" spans="4:16" x14ac:dyDescent="0.25">
      <c r="D409" s="5"/>
      <c r="E409" s="5"/>
      <c r="F409" s="5"/>
      <c r="G409" s="5"/>
      <c r="H409" s="5"/>
      <c r="I409" s="5"/>
      <c r="J409" s="5"/>
      <c r="K409" s="5"/>
      <c r="L409" s="5"/>
      <c r="M409" s="5"/>
      <c r="N409" s="5"/>
      <c r="O409" s="5"/>
      <c r="P409" s="5"/>
    </row>
    <row r="410" spans="4:16" x14ac:dyDescent="0.25">
      <c r="D410" s="5"/>
      <c r="E410" s="5"/>
      <c r="F410" s="5"/>
      <c r="G410" s="5"/>
      <c r="H410" s="5"/>
      <c r="I410" s="5"/>
      <c r="J410" s="5"/>
      <c r="K410" s="5"/>
      <c r="L410" s="5"/>
      <c r="M410" s="5"/>
      <c r="N410" s="5"/>
      <c r="O410" s="5"/>
      <c r="P410" s="5"/>
    </row>
    <row r="411" spans="4:16" x14ac:dyDescent="0.25">
      <c r="D411" s="5"/>
      <c r="E411" s="5"/>
      <c r="F411" s="5"/>
      <c r="G411" s="5"/>
      <c r="H411" s="5"/>
      <c r="I411" s="5"/>
      <c r="J411" s="5"/>
      <c r="K411" s="5"/>
      <c r="L411" s="5"/>
      <c r="M411" s="5"/>
      <c r="N411" s="5"/>
      <c r="O411" s="5"/>
      <c r="P411" s="5"/>
    </row>
    <row r="412" spans="4:16" x14ac:dyDescent="0.25">
      <c r="D412" s="5"/>
      <c r="E412" s="5"/>
      <c r="F412" s="5"/>
      <c r="G412" s="5"/>
      <c r="H412" s="5"/>
      <c r="I412" s="5"/>
      <c r="J412" s="5"/>
      <c r="K412" s="5"/>
      <c r="L412" s="5"/>
      <c r="M412" s="5"/>
      <c r="N412" s="5"/>
      <c r="O412" s="5"/>
      <c r="P412" s="5"/>
    </row>
    <row r="413" spans="4:16" x14ac:dyDescent="0.25">
      <c r="D413" s="5"/>
      <c r="E413" s="5"/>
      <c r="F413" s="5"/>
      <c r="G413" s="5"/>
      <c r="H413" s="5"/>
      <c r="I413" s="5"/>
      <c r="J413" s="5"/>
      <c r="K413" s="5"/>
      <c r="L413" s="5"/>
      <c r="M413" s="5"/>
      <c r="N413" s="5"/>
      <c r="O413" s="5"/>
      <c r="P413" s="5"/>
    </row>
    <row r="414" spans="4:16" x14ac:dyDescent="0.25">
      <c r="D414" s="5"/>
      <c r="E414" s="5"/>
      <c r="F414" s="5"/>
      <c r="G414" s="5"/>
      <c r="H414" s="5"/>
      <c r="I414" s="5"/>
      <c r="J414" s="5"/>
      <c r="K414" s="5"/>
      <c r="L414" s="5"/>
      <c r="M414" s="5"/>
      <c r="N414" s="5"/>
      <c r="O414" s="5"/>
      <c r="P414" s="5"/>
    </row>
    <row r="415" spans="4:16" x14ac:dyDescent="0.25">
      <c r="D415" s="5"/>
      <c r="E415" s="5"/>
      <c r="F415" s="5"/>
      <c r="G415" s="5"/>
      <c r="H415" s="5"/>
      <c r="I415" s="5"/>
      <c r="J415" s="5"/>
      <c r="K415" s="5"/>
      <c r="L415" s="5"/>
      <c r="M415" s="5"/>
      <c r="N415" s="5"/>
      <c r="O415" s="5"/>
      <c r="P415" s="5"/>
    </row>
    <row r="416" spans="4:16" x14ac:dyDescent="0.25">
      <c r="D416" s="5"/>
      <c r="E416" s="5"/>
      <c r="F416" s="5"/>
      <c r="G416" s="5"/>
      <c r="H416" s="5"/>
      <c r="I416" s="5"/>
      <c r="J416" s="5"/>
      <c r="K416" s="5"/>
      <c r="L416" s="5"/>
      <c r="M416" s="5"/>
      <c r="N416" s="5"/>
      <c r="O416" s="5"/>
      <c r="P416" s="5"/>
    </row>
    <row r="417" spans="4:16" x14ac:dyDescent="0.25">
      <c r="D417" s="5"/>
      <c r="E417" s="5"/>
      <c r="F417" s="5"/>
      <c r="G417" s="5"/>
      <c r="H417" s="5"/>
      <c r="I417" s="5"/>
      <c r="J417" s="5"/>
      <c r="K417" s="5"/>
      <c r="L417" s="5"/>
      <c r="M417" s="5"/>
      <c r="N417" s="5"/>
      <c r="O417" s="5"/>
      <c r="P417" s="5"/>
    </row>
    <row r="418" spans="4:16" x14ac:dyDescent="0.25">
      <c r="D418" s="5"/>
      <c r="E418" s="5"/>
      <c r="F418" s="5"/>
      <c r="G418" s="5"/>
      <c r="H418" s="5"/>
      <c r="I418" s="5"/>
      <c r="J418" s="5"/>
      <c r="K418" s="5"/>
      <c r="L418" s="5"/>
      <c r="M418" s="5"/>
      <c r="N418" s="5"/>
      <c r="O418" s="5"/>
      <c r="P418" s="5"/>
    </row>
    <row r="419" spans="4:16" x14ac:dyDescent="0.25">
      <c r="D419" s="5"/>
      <c r="E419" s="5"/>
      <c r="F419" s="5"/>
      <c r="G419" s="5"/>
      <c r="H419" s="5"/>
      <c r="I419" s="5"/>
      <c r="J419" s="5"/>
      <c r="K419" s="5"/>
      <c r="L419" s="5"/>
      <c r="M419" s="5"/>
      <c r="N419" s="5"/>
      <c r="O419" s="5"/>
      <c r="P419" s="5"/>
    </row>
    <row r="420" spans="4:16" x14ac:dyDescent="0.25">
      <c r="D420" s="5"/>
      <c r="E420" s="5"/>
      <c r="F420" s="5"/>
      <c r="G420" s="5"/>
      <c r="H420" s="5"/>
      <c r="I420" s="5"/>
      <c r="J420" s="5"/>
      <c r="K420" s="5"/>
      <c r="L420" s="5"/>
      <c r="M420" s="5"/>
      <c r="N420" s="5"/>
      <c r="O420" s="5"/>
      <c r="P420" s="5"/>
    </row>
    <row r="421" spans="4:16" x14ac:dyDescent="0.25">
      <c r="D421" s="5"/>
      <c r="E421" s="5"/>
      <c r="F421" s="5"/>
      <c r="G421" s="5"/>
      <c r="H421" s="5"/>
      <c r="I421" s="5"/>
      <c r="J421" s="5"/>
      <c r="K421" s="5"/>
      <c r="L421" s="5"/>
      <c r="M421" s="5"/>
      <c r="N421" s="5"/>
      <c r="O421" s="5"/>
      <c r="P421" s="5"/>
    </row>
    <row r="422" spans="4:16" x14ac:dyDescent="0.25">
      <c r="D422" s="5"/>
      <c r="E422" s="5"/>
      <c r="F422" s="5"/>
      <c r="G422" s="5"/>
      <c r="H422" s="5"/>
      <c r="I422" s="5"/>
      <c r="J422" s="5"/>
      <c r="K422" s="5"/>
      <c r="L422" s="5"/>
      <c r="M422" s="5"/>
      <c r="N422" s="5"/>
      <c r="O422" s="5"/>
      <c r="P422" s="5"/>
    </row>
    <row r="423" spans="4:16" x14ac:dyDescent="0.25">
      <c r="D423" s="5"/>
      <c r="E423" s="5"/>
      <c r="F423" s="5"/>
      <c r="G423" s="5"/>
      <c r="H423" s="5"/>
      <c r="I423" s="5"/>
      <c r="J423" s="5"/>
      <c r="K423" s="5"/>
      <c r="L423" s="5"/>
      <c r="M423" s="5"/>
      <c r="N423" s="5"/>
      <c r="O423" s="5"/>
      <c r="P423" s="5"/>
    </row>
    <row r="424" spans="4:16" x14ac:dyDescent="0.25">
      <c r="D424" s="5"/>
      <c r="E424" s="5"/>
      <c r="F424" s="5"/>
      <c r="G424" s="5"/>
      <c r="H424" s="5"/>
      <c r="I424" s="5"/>
      <c r="J424" s="5"/>
      <c r="K424" s="5"/>
      <c r="L424" s="5"/>
      <c r="M424" s="5"/>
      <c r="N424" s="5"/>
      <c r="O424" s="5"/>
      <c r="P424" s="5"/>
    </row>
    <row r="425" spans="4:16" x14ac:dyDescent="0.25">
      <c r="D425" s="5"/>
      <c r="E425" s="5"/>
      <c r="F425" s="5"/>
      <c r="G425" s="5"/>
      <c r="H425" s="5"/>
      <c r="I425" s="5"/>
      <c r="J425" s="5"/>
      <c r="K425" s="5"/>
      <c r="L425" s="5"/>
      <c r="M425" s="5"/>
      <c r="N425" s="5"/>
      <c r="O425" s="5"/>
      <c r="P425" s="5"/>
    </row>
    <row r="426" spans="4:16" x14ac:dyDescent="0.25">
      <c r="D426" s="5"/>
      <c r="E426" s="5"/>
      <c r="F426" s="5"/>
      <c r="G426" s="5"/>
      <c r="H426" s="5"/>
      <c r="I426" s="5"/>
      <c r="J426" s="5"/>
      <c r="K426" s="5"/>
      <c r="L426" s="5"/>
      <c r="M426" s="5"/>
      <c r="N426" s="5"/>
      <c r="O426" s="5"/>
      <c r="P426" s="5"/>
    </row>
    <row r="427" spans="4:16" x14ac:dyDescent="0.25">
      <c r="D427" s="5"/>
      <c r="E427" s="5"/>
      <c r="F427" s="5"/>
      <c r="G427" s="5"/>
      <c r="H427" s="5"/>
      <c r="I427" s="5"/>
      <c r="J427" s="5"/>
      <c r="K427" s="5"/>
      <c r="L427" s="5"/>
      <c r="M427" s="5"/>
      <c r="N427" s="5"/>
      <c r="O427" s="5"/>
      <c r="P427" s="5"/>
    </row>
    <row r="428" spans="4:16" x14ac:dyDescent="0.25">
      <c r="D428" s="5"/>
      <c r="E428" s="5"/>
      <c r="F428" s="5"/>
      <c r="G428" s="5"/>
      <c r="H428" s="5"/>
      <c r="I428" s="5"/>
      <c r="J428" s="5"/>
      <c r="K428" s="5"/>
      <c r="L428" s="5"/>
      <c r="M428" s="5"/>
      <c r="N428" s="5"/>
      <c r="O428" s="5"/>
      <c r="P428" s="5"/>
    </row>
    <row r="429" spans="4:16" x14ac:dyDescent="0.25">
      <c r="D429" s="5"/>
      <c r="E429" s="5"/>
      <c r="F429" s="5"/>
      <c r="G429" s="5"/>
      <c r="H429" s="5"/>
      <c r="I429" s="5"/>
      <c r="J429" s="5"/>
      <c r="K429" s="5"/>
      <c r="L429" s="5"/>
      <c r="M429" s="5"/>
      <c r="N429" s="5"/>
      <c r="O429" s="5"/>
      <c r="P429" s="5"/>
    </row>
    <row r="430" spans="4:16" x14ac:dyDescent="0.25">
      <c r="D430" s="5"/>
      <c r="E430" s="5"/>
      <c r="F430" s="5"/>
      <c r="G430" s="5"/>
      <c r="H430" s="5"/>
      <c r="I430" s="5"/>
      <c r="J430" s="5"/>
      <c r="K430" s="5"/>
      <c r="L430" s="5"/>
      <c r="M430" s="5"/>
      <c r="N430" s="5"/>
      <c r="O430" s="5"/>
      <c r="P430" s="5"/>
    </row>
    <row r="431" spans="4:16" x14ac:dyDescent="0.25">
      <c r="D431" s="5"/>
      <c r="E431" s="5"/>
      <c r="F431" s="5"/>
      <c r="G431" s="5"/>
      <c r="H431" s="5"/>
      <c r="I431" s="5"/>
      <c r="J431" s="5"/>
      <c r="K431" s="5"/>
      <c r="L431" s="5"/>
      <c r="M431" s="5"/>
      <c r="N431" s="5"/>
      <c r="O431" s="5"/>
      <c r="P431" s="5"/>
    </row>
    <row r="432" spans="4:16" x14ac:dyDescent="0.25">
      <c r="D432" s="5"/>
      <c r="E432" s="5"/>
      <c r="F432" s="5"/>
      <c r="G432" s="5"/>
      <c r="H432" s="5"/>
      <c r="I432" s="5"/>
      <c r="J432" s="5"/>
      <c r="K432" s="5"/>
      <c r="L432" s="5"/>
      <c r="M432" s="5"/>
      <c r="N432" s="5"/>
      <c r="O432" s="5"/>
      <c r="P432" s="5"/>
    </row>
    <row r="433" spans="4:16" x14ac:dyDescent="0.25">
      <c r="D433" s="5"/>
      <c r="E433" s="5"/>
      <c r="F433" s="5"/>
      <c r="G433" s="5"/>
      <c r="H433" s="5"/>
      <c r="I433" s="5"/>
      <c r="J433" s="5"/>
      <c r="K433" s="5"/>
      <c r="L433" s="5"/>
      <c r="M433" s="5"/>
      <c r="N433" s="5"/>
      <c r="O433" s="5"/>
      <c r="P433" s="5"/>
    </row>
    <row r="434" spans="4:16" x14ac:dyDescent="0.25">
      <c r="D434" s="5"/>
      <c r="E434" s="5"/>
      <c r="F434" s="5"/>
      <c r="G434" s="5"/>
      <c r="H434" s="5"/>
      <c r="I434" s="5"/>
      <c r="J434" s="5"/>
      <c r="K434" s="5"/>
      <c r="L434" s="5"/>
      <c r="M434" s="5"/>
      <c r="N434" s="5"/>
      <c r="O434" s="5"/>
      <c r="P434" s="5"/>
    </row>
    <row r="435" spans="4:16" x14ac:dyDescent="0.25">
      <c r="D435" s="5"/>
      <c r="E435" s="5"/>
      <c r="F435" s="5"/>
      <c r="G435" s="5"/>
      <c r="H435" s="5"/>
      <c r="I435" s="5"/>
      <c r="J435" s="5"/>
      <c r="K435" s="5"/>
      <c r="L435" s="5"/>
      <c r="M435" s="5"/>
      <c r="N435" s="5"/>
      <c r="O435" s="5"/>
      <c r="P435" s="5"/>
    </row>
    <row r="436" spans="4:16" x14ac:dyDescent="0.25">
      <c r="D436" s="5"/>
      <c r="E436" s="5"/>
      <c r="F436" s="5"/>
      <c r="G436" s="5"/>
      <c r="H436" s="5"/>
      <c r="I436" s="5"/>
      <c r="J436" s="5"/>
      <c r="K436" s="5"/>
      <c r="L436" s="5"/>
      <c r="M436" s="5"/>
      <c r="N436" s="5"/>
      <c r="O436" s="5"/>
      <c r="P436" s="5"/>
    </row>
    <row r="437" spans="4:16" x14ac:dyDescent="0.25">
      <c r="D437" s="5"/>
      <c r="E437" s="5"/>
      <c r="F437" s="5"/>
      <c r="G437" s="5"/>
      <c r="H437" s="5"/>
      <c r="I437" s="5"/>
      <c r="J437" s="5"/>
      <c r="K437" s="5"/>
      <c r="L437" s="5"/>
      <c r="M437" s="5"/>
      <c r="N437" s="5"/>
      <c r="O437" s="5"/>
      <c r="P437" s="5"/>
    </row>
    <row r="438" spans="4:16" x14ac:dyDescent="0.25">
      <c r="D438" s="5"/>
      <c r="E438" s="5"/>
      <c r="F438" s="5"/>
      <c r="G438" s="5"/>
      <c r="H438" s="5"/>
      <c r="I438" s="5"/>
      <c r="J438" s="5"/>
      <c r="K438" s="5"/>
      <c r="L438" s="5"/>
      <c r="M438" s="5"/>
      <c r="N438" s="5"/>
      <c r="O438" s="5"/>
      <c r="P438" s="5"/>
    </row>
    <row r="439" spans="4:16" x14ac:dyDescent="0.25">
      <c r="D439" s="5"/>
      <c r="E439" s="5"/>
      <c r="F439" s="5"/>
      <c r="G439" s="5"/>
      <c r="H439" s="5"/>
      <c r="I439" s="5"/>
      <c r="J439" s="5"/>
      <c r="K439" s="5"/>
      <c r="L439" s="5"/>
      <c r="M439" s="5"/>
      <c r="N439" s="5"/>
      <c r="O439" s="5"/>
      <c r="P439" s="5"/>
    </row>
    <row r="440" spans="4:16" x14ac:dyDescent="0.25">
      <c r="D440" s="5"/>
      <c r="E440" s="5"/>
      <c r="F440" s="5"/>
      <c r="G440" s="5"/>
      <c r="H440" s="5"/>
      <c r="I440" s="5"/>
      <c r="J440" s="5"/>
      <c r="K440" s="5"/>
      <c r="L440" s="5"/>
      <c r="M440" s="5"/>
      <c r="N440" s="5"/>
      <c r="O440" s="5"/>
      <c r="P440" s="5"/>
    </row>
    <row r="441" spans="4:16" x14ac:dyDescent="0.25">
      <c r="D441" s="5"/>
      <c r="E441" s="5"/>
      <c r="F441" s="5"/>
      <c r="G441" s="5"/>
      <c r="H441" s="5"/>
      <c r="I441" s="5"/>
      <c r="J441" s="5"/>
      <c r="K441" s="5"/>
      <c r="L441" s="5"/>
      <c r="M441" s="5"/>
      <c r="N441" s="5"/>
      <c r="O441" s="5"/>
      <c r="P441" s="5"/>
    </row>
    <row r="442" spans="4:16" x14ac:dyDescent="0.25">
      <c r="D442" s="5"/>
      <c r="E442" s="5"/>
      <c r="F442" s="5"/>
      <c r="G442" s="5"/>
      <c r="H442" s="5"/>
      <c r="I442" s="5"/>
      <c r="J442" s="5"/>
      <c r="K442" s="5"/>
      <c r="L442" s="5"/>
      <c r="M442" s="5"/>
      <c r="N442" s="5"/>
      <c r="O442" s="5"/>
      <c r="P442" s="5"/>
    </row>
    <row r="443" spans="4:16" x14ac:dyDescent="0.25">
      <c r="D443" s="5"/>
      <c r="E443" s="5"/>
      <c r="F443" s="5"/>
      <c r="G443" s="5"/>
      <c r="H443" s="5"/>
      <c r="I443" s="5"/>
      <c r="J443" s="5"/>
      <c r="K443" s="5"/>
      <c r="L443" s="5"/>
      <c r="M443" s="5"/>
      <c r="N443" s="5"/>
      <c r="O443" s="5"/>
      <c r="P443" s="5"/>
    </row>
    <row r="444" spans="4:16" x14ac:dyDescent="0.25">
      <c r="D444" s="5"/>
      <c r="E444" s="5"/>
      <c r="F444" s="5"/>
      <c r="G444" s="5"/>
      <c r="H444" s="5"/>
      <c r="I444" s="5"/>
      <c r="J444" s="5"/>
      <c r="K444" s="5"/>
      <c r="L444" s="5"/>
      <c r="M444" s="5"/>
      <c r="N444" s="5"/>
      <c r="O444" s="5"/>
      <c r="P444" s="5"/>
    </row>
    <row r="445" spans="4:16" x14ac:dyDescent="0.25">
      <c r="D445" s="5"/>
      <c r="E445" s="5"/>
      <c r="F445" s="5"/>
      <c r="G445" s="5"/>
      <c r="H445" s="5"/>
      <c r="I445" s="5"/>
      <c r="J445" s="5"/>
      <c r="K445" s="5"/>
      <c r="L445" s="5"/>
      <c r="M445" s="5"/>
      <c r="N445" s="5"/>
      <c r="O445" s="5"/>
      <c r="P445" s="5"/>
    </row>
    <row r="446" spans="4:16" x14ac:dyDescent="0.25">
      <c r="D446" s="5"/>
      <c r="E446" s="5"/>
      <c r="F446" s="5"/>
      <c r="G446" s="5"/>
      <c r="H446" s="5"/>
      <c r="I446" s="5"/>
      <c r="J446" s="5"/>
      <c r="K446" s="5"/>
      <c r="L446" s="5"/>
      <c r="M446" s="5"/>
      <c r="N446" s="5"/>
      <c r="O446" s="5"/>
      <c r="P446" s="5"/>
    </row>
    <row r="447" spans="4:16" x14ac:dyDescent="0.25">
      <c r="D447" s="5"/>
      <c r="E447" s="5"/>
      <c r="F447" s="5"/>
      <c r="G447" s="5"/>
      <c r="H447" s="5"/>
      <c r="I447" s="5"/>
      <c r="J447" s="5"/>
      <c r="K447" s="5"/>
      <c r="L447" s="5"/>
      <c r="M447" s="5"/>
      <c r="N447" s="5"/>
      <c r="O447" s="5"/>
      <c r="P447" s="5"/>
    </row>
    <row r="448" spans="4:16" x14ac:dyDescent="0.25">
      <c r="D448" s="5"/>
      <c r="E448" s="5"/>
      <c r="F448" s="5"/>
      <c r="G448" s="5"/>
      <c r="H448" s="5"/>
      <c r="I448" s="5"/>
      <c r="J448" s="5"/>
      <c r="K448" s="5"/>
      <c r="L448" s="5"/>
      <c r="M448" s="5"/>
      <c r="N448" s="5"/>
      <c r="O448" s="5"/>
      <c r="P448" s="5"/>
    </row>
    <row r="449" spans="4:16" x14ac:dyDescent="0.25">
      <c r="D449" s="5"/>
      <c r="E449" s="5"/>
      <c r="F449" s="5"/>
      <c r="G449" s="5"/>
      <c r="H449" s="5"/>
      <c r="I449" s="5"/>
      <c r="J449" s="5"/>
      <c r="K449" s="5"/>
      <c r="L449" s="5"/>
      <c r="M449" s="5"/>
      <c r="N449" s="5"/>
      <c r="O449" s="5"/>
      <c r="P449" s="5"/>
    </row>
    <row r="450" spans="4:16" x14ac:dyDescent="0.25">
      <c r="D450" s="5"/>
      <c r="E450" s="5"/>
      <c r="F450" s="5"/>
      <c r="G450" s="5"/>
      <c r="H450" s="5"/>
      <c r="I450" s="5"/>
      <c r="J450" s="5"/>
      <c r="K450" s="5"/>
      <c r="L450" s="5"/>
      <c r="M450" s="5"/>
      <c r="N450" s="5"/>
      <c r="O450" s="5"/>
      <c r="P450" s="5"/>
    </row>
    <row r="451" spans="4:16" x14ac:dyDescent="0.25">
      <c r="D451" s="5"/>
      <c r="E451" s="5"/>
      <c r="F451" s="5"/>
      <c r="G451" s="5"/>
      <c r="H451" s="5"/>
      <c r="I451" s="5"/>
      <c r="J451" s="5"/>
      <c r="K451" s="5"/>
      <c r="L451" s="5"/>
      <c r="M451" s="5"/>
      <c r="N451" s="5"/>
      <c r="O451" s="5"/>
      <c r="P451" s="5"/>
    </row>
    <row r="452" spans="4:16" x14ac:dyDescent="0.25">
      <c r="D452" s="5"/>
      <c r="E452" s="5"/>
      <c r="F452" s="5"/>
      <c r="G452" s="5"/>
      <c r="H452" s="5"/>
      <c r="I452" s="5"/>
      <c r="J452" s="5"/>
      <c r="K452" s="5"/>
      <c r="L452" s="5"/>
      <c r="M452" s="5"/>
      <c r="N452" s="5"/>
      <c r="O452" s="5"/>
      <c r="P452" s="5"/>
    </row>
    <row r="453" spans="4:16" x14ac:dyDescent="0.25">
      <c r="D453" s="5"/>
      <c r="E453" s="5"/>
      <c r="F453" s="5"/>
      <c r="G453" s="5"/>
      <c r="H453" s="5"/>
      <c r="I453" s="5"/>
      <c r="J453" s="5"/>
      <c r="K453" s="5"/>
      <c r="L453" s="5"/>
      <c r="M453" s="5"/>
      <c r="N453" s="5"/>
      <c r="O453" s="5"/>
      <c r="P453" s="5"/>
    </row>
    <row r="454" spans="4:16" x14ac:dyDescent="0.25">
      <c r="D454" s="5"/>
      <c r="E454" s="5"/>
      <c r="F454" s="5"/>
      <c r="G454" s="5"/>
      <c r="H454" s="5"/>
      <c r="I454" s="5"/>
      <c r="J454" s="5"/>
      <c r="K454" s="5"/>
      <c r="L454" s="5"/>
      <c r="M454" s="5"/>
      <c r="N454" s="5"/>
      <c r="O454" s="5"/>
      <c r="P454" s="5"/>
    </row>
    <row r="455" spans="4:16" x14ac:dyDescent="0.25">
      <c r="D455" s="5"/>
      <c r="E455" s="5"/>
      <c r="F455" s="5"/>
      <c r="G455" s="5"/>
      <c r="H455" s="5"/>
      <c r="I455" s="5"/>
      <c r="J455" s="5"/>
      <c r="K455" s="5"/>
      <c r="L455" s="5"/>
      <c r="M455" s="5"/>
      <c r="N455" s="5"/>
      <c r="O455" s="5"/>
      <c r="P455" s="5"/>
    </row>
    <row r="456" spans="4:16" x14ac:dyDescent="0.25">
      <c r="D456" s="5"/>
      <c r="E456" s="5"/>
      <c r="F456" s="5"/>
      <c r="G456" s="5"/>
      <c r="H456" s="5"/>
      <c r="I456" s="5"/>
      <c r="J456" s="5"/>
      <c r="K456" s="5"/>
      <c r="L456" s="5"/>
      <c r="M456" s="5"/>
      <c r="N456" s="5"/>
      <c r="O456" s="5"/>
      <c r="P456" s="5"/>
    </row>
    <row r="457" spans="4:16" x14ac:dyDescent="0.25">
      <c r="D457" s="5"/>
      <c r="E457" s="5"/>
      <c r="F457" s="5"/>
      <c r="G457" s="5"/>
      <c r="H457" s="5"/>
      <c r="I457" s="5"/>
      <c r="J457" s="5"/>
      <c r="K457" s="5"/>
      <c r="L457" s="5"/>
      <c r="M457" s="5"/>
      <c r="N457" s="5"/>
      <c r="O457" s="5"/>
      <c r="P457" s="5"/>
    </row>
    <row r="458" spans="4:16" x14ac:dyDescent="0.25">
      <c r="D458" s="5"/>
      <c r="E458" s="5"/>
      <c r="F458" s="5"/>
      <c r="G458" s="5"/>
      <c r="H458" s="5"/>
      <c r="I458" s="5"/>
      <c r="J458" s="5"/>
      <c r="K458" s="5"/>
      <c r="L458" s="5"/>
      <c r="M458" s="5"/>
      <c r="N458" s="5"/>
      <c r="O458" s="5"/>
      <c r="P458" s="5"/>
    </row>
    <row r="459" spans="4:16" x14ac:dyDescent="0.25">
      <c r="D459" s="5"/>
      <c r="E459" s="5"/>
      <c r="F459" s="5"/>
      <c r="G459" s="5"/>
      <c r="H459" s="5"/>
      <c r="I459" s="5"/>
      <c r="J459" s="5"/>
      <c r="K459" s="5"/>
      <c r="L459" s="5"/>
      <c r="M459" s="5"/>
      <c r="N459" s="5"/>
      <c r="O459" s="5"/>
      <c r="P459" s="5"/>
    </row>
    <row r="460" spans="4:16" x14ac:dyDescent="0.25">
      <c r="D460" s="5"/>
      <c r="E460" s="5"/>
      <c r="F460" s="5"/>
      <c r="G460" s="5"/>
      <c r="H460" s="5"/>
      <c r="I460" s="5"/>
      <c r="J460" s="5"/>
      <c r="K460" s="5"/>
      <c r="L460" s="5"/>
      <c r="M460" s="5"/>
      <c r="N460" s="5"/>
      <c r="O460" s="5"/>
      <c r="P460" s="5"/>
    </row>
    <row r="461" spans="4:16" x14ac:dyDescent="0.25">
      <c r="D461" s="5"/>
      <c r="E461" s="5"/>
      <c r="F461" s="5"/>
      <c r="G461" s="5"/>
      <c r="H461" s="5"/>
      <c r="I461" s="5"/>
      <c r="J461" s="5"/>
      <c r="K461" s="5"/>
      <c r="L461" s="5"/>
      <c r="M461" s="5"/>
      <c r="N461" s="5"/>
      <c r="O461" s="5"/>
      <c r="P461" s="5"/>
    </row>
    <row r="462" spans="4:16" x14ac:dyDescent="0.25">
      <c r="D462" s="5"/>
      <c r="E462" s="5"/>
      <c r="F462" s="5"/>
      <c r="G462" s="5"/>
      <c r="H462" s="5"/>
      <c r="I462" s="5"/>
      <c r="J462" s="5"/>
      <c r="K462" s="5"/>
      <c r="L462" s="5"/>
      <c r="M462" s="5"/>
      <c r="N462" s="5"/>
      <c r="O462" s="5"/>
      <c r="P462" s="5"/>
    </row>
    <row r="463" spans="4:16" x14ac:dyDescent="0.25">
      <c r="D463" s="5"/>
      <c r="E463" s="5"/>
      <c r="F463" s="5"/>
      <c r="G463" s="5"/>
      <c r="H463" s="5"/>
      <c r="I463" s="5"/>
      <c r="J463" s="5"/>
      <c r="K463" s="5"/>
      <c r="L463" s="5"/>
      <c r="M463" s="5"/>
      <c r="N463" s="5"/>
      <c r="O463" s="5"/>
      <c r="P463" s="5"/>
    </row>
    <row r="464" spans="4:16" x14ac:dyDescent="0.25">
      <c r="D464" s="5"/>
      <c r="E464" s="5"/>
      <c r="F464" s="5"/>
      <c r="G464" s="5"/>
      <c r="H464" s="5"/>
      <c r="I464" s="5"/>
      <c r="J464" s="5"/>
      <c r="K464" s="5"/>
      <c r="L464" s="5"/>
      <c r="M464" s="5"/>
      <c r="N464" s="5"/>
      <c r="O464" s="5"/>
      <c r="P464" s="5"/>
    </row>
    <row r="465" spans="4:16" x14ac:dyDescent="0.25">
      <c r="D465" s="5"/>
      <c r="E465" s="5"/>
      <c r="F465" s="5"/>
      <c r="G465" s="5"/>
      <c r="H465" s="5"/>
      <c r="I465" s="5"/>
      <c r="J465" s="5"/>
      <c r="K465" s="5"/>
      <c r="L465" s="5"/>
      <c r="M465" s="5"/>
      <c r="N465" s="5"/>
      <c r="O465" s="5"/>
      <c r="P465" s="5"/>
    </row>
    <row r="466" spans="4:16" x14ac:dyDescent="0.25">
      <c r="D466" s="5"/>
      <c r="E466" s="5"/>
      <c r="F466" s="5"/>
      <c r="G466" s="5"/>
      <c r="H466" s="5"/>
      <c r="I466" s="5"/>
      <c r="J466" s="5"/>
      <c r="K466" s="5"/>
      <c r="L466" s="5"/>
      <c r="M466" s="5"/>
      <c r="N466" s="5"/>
      <c r="O466" s="5"/>
      <c r="P466" s="5"/>
    </row>
    <row r="467" spans="4:16" x14ac:dyDescent="0.25">
      <c r="D467" s="5"/>
      <c r="E467" s="5"/>
      <c r="F467" s="5"/>
      <c r="G467" s="5"/>
      <c r="H467" s="5"/>
      <c r="I467" s="5"/>
      <c r="J467" s="5"/>
      <c r="K467" s="5"/>
      <c r="L467" s="5"/>
      <c r="M467" s="5"/>
      <c r="N467" s="5"/>
      <c r="O467" s="5"/>
      <c r="P467" s="5"/>
    </row>
    <row r="468" spans="4:16" x14ac:dyDescent="0.25">
      <c r="D468" s="5"/>
      <c r="E468" s="5"/>
      <c r="F468" s="5"/>
      <c r="G468" s="5"/>
      <c r="H468" s="5"/>
      <c r="I468" s="5"/>
      <c r="J468" s="5"/>
      <c r="K468" s="5"/>
      <c r="L468" s="5"/>
      <c r="M468" s="5"/>
      <c r="N468" s="5"/>
      <c r="O468" s="5"/>
      <c r="P468" s="5"/>
    </row>
    <row r="469" spans="4:16" x14ac:dyDescent="0.25">
      <c r="D469" s="5"/>
      <c r="E469" s="5"/>
      <c r="F469" s="5"/>
      <c r="G469" s="5"/>
      <c r="H469" s="5"/>
      <c r="I469" s="5"/>
      <c r="J469" s="5"/>
      <c r="K469" s="5"/>
      <c r="L469" s="5"/>
      <c r="M469" s="5"/>
      <c r="N469" s="5"/>
      <c r="O469" s="5"/>
      <c r="P469" s="5"/>
    </row>
    <row r="470" spans="4:16" x14ac:dyDescent="0.25">
      <c r="D470" s="5"/>
      <c r="E470" s="5"/>
      <c r="F470" s="5"/>
      <c r="G470" s="5"/>
      <c r="H470" s="5"/>
      <c r="I470" s="5"/>
      <c r="J470" s="5"/>
      <c r="K470" s="5"/>
      <c r="L470" s="5"/>
      <c r="M470" s="5"/>
      <c r="N470" s="5"/>
      <c r="O470" s="5"/>
      <c r="P470" s="5"/>
    </row>
    <row r="471" spans="4:16" x14ac:dyDescent="0.25">
      <c r="D471" s="5"/>
      <c r="E471" s="5"/>
      <c r="F471" s="5"/>
      <c r="G471" s="5"/>
      <c r="H471" s="5"/>
      <c r="I471" s="5"/>
      <c r="J471" s="5"/>
      <c r="K471" s="5"/>
      <c r="L471" s="5"/>
      <c r="M471" s="5"/>
      <c r="N471" s="5"/>
      <c r="O471" s="5"/>
      <c r="P471" s="5"/>
    </row>
    <row r="472" spans="4:16" x14ac:dyDescent="0.25">
      <c r="D472" s="5"/>
      <c r="E472" s="5"/>
      <c r="F472" s="5"/>
      <c r="G472" s="5"/>
      <c r="H472" s="5"/>
      <c r="I472" s="5"/>
      <c r="J472" s="5"/>
      <c r="K472" s="5"/>
      <c r="L472" s="5"/>
      <c r="M472" s="5"/>
      <c r="N472" s="5"/>
      <c r="O472" s="5"/>
      <c r="P472" s="5"/>
    </row>
    <row r="473" spans="4:16" x14ac:dyDescent="0.25">
      <c r="D473" s="5"/>
      <c r="E473" s="5"/>
      <c r="F473" s="5"/>
      <c r="G473" s="5"/>
      <c r="H473" s="5"/>
      <c r="I473" s="5"/>
      <c r="J473" s="5"/>
      <c r="K473" s="5"/>
      <c r="L473" s="5"/>
      <c r="M473" s="5"/>
      <c r="N473" s="5"/>
      <c r="O473" s="5"/>
      <c r="P473" s="5"/>
    </row>
    <row r="474" spans="4:16" x14ac:dyDescent="0.25">
      <c r="D474" s="5"/>
      <c r="E474" s="5"/>
      <c r="F474" s="5"/>
      <c r="G474" s="5"/>
      <c r="H474" s="5"/>
      <c r="I474" s="5"/>
      <c r="J474" s="5"/>
      <c r="K474" s="5"/>
      <c r="L474" s="5"/>
      <c r="M474" s="5"/>
      <c r="N474" s="5"/>
      <c r="O474" s="5"/>
      <c r="P474" s="5"/>
    </row>
    <row r="475" spans="4:16" x14ac:dyDescent="0.25">
      <c r="D475" s="5"/>
      <c r="E475" s="5"/>
      <c r="F475" s="5"/>
      <c r="G475" s="5"/>
      <c r="H475" s="5"/>
      <c r="I475" s="5"/>
      <c r="J475" s="5"/>
      <c r="K475" s="5"/>
      <c r="L475" s="5"/>
      <c r="M475" s="5"/>
      <c r="N475" s="5"/>
      <c r="O475" s="5"/>
      <c r="P475" s="5"/>
    </row>
    <row r="476" spans="4:16" x14ac:dyDescent="0.25">
      <c r="D476" s="5"/>
      <c r="E476" s="5"/>
      <c r="F476" s="5"/>
      <c r="G476" s="5"/>
      <c r="H476" s="5"/>
      <c r="I476" s="5"/>
      <c r="J476" s="5"/>
      <c r="K476" s="5"/>
      <c r="L476" s="5"/>
      <c r="M476" s="5"/>
      <c r="N476" s="5"/>
      <c r="O476" s="5"/>
      <c r="P476" s="5"/>
    </row>
    <row r="477" spans="4:16" x14ac:dyDescent="0.25">
      <c r="D477" s="5"/>
      <c r="E477" s="5"/>
      <c r="F477" s="5"/>
      <c r="G477" s="5"/>
      <c r="H477" s="5"/>
      <c r="I477" s="5"/>
      <c r="J477" s="5"/>
      <c r="K477" s="5"/>
      <c r="L477" s="5"/>
      <c r="M477" s="5"/>
      <c r="N477" s="5"/>
      <c r="O477" s="5"/>
      <c r="P477" s="5"/>
    </row>
    <row r="478" spans="4:16" x14ac:dyDescent="0.25">
      <c r="D478" s="5"/>
      <c r="E478" s="5"/>
      <c r="F478" s="5"/>
      <c r="G478" s="5"/>
      <c r="H478" s="5"/>
      <c r="I478" s="5"/>
      <c r="J478" s="5"/>
      <c r="K478" s="5"/>
      <c r="L478" s="5"/>
      <c r="M478" s="5"/>
      <c r="N478" s="5"/>
      <c r="O478" s="5"/>
      <c r="P478" s="5"/>
    </row>
    <row r="479" spans="4:16" x14ac:dyDescent="0.25">
      <c r="D479" s="5"/>
      <c r="E479" s="5"/>
      <c r="F479" s="5"/>
      <c r="G479" s="5"/>
      <c r="H479" s="5"/>
      <c r="I479" s="5"/>
      <c r="J479" s="5"/>
      <c r="K479" s="5"/>
      <c r="L479" s="5"/>
      <c r="M479" s="5"/>
      <c r="N479" s="5"/>
      <c r="O479" s="5"/>
      <c r="P479" s="5"/>
    </row>
    <row r="480" spans="4:16" x14ac:dyDescent="0.25">
      <c r="D480" s="5"/>
      <c r="E480" s="5"/>
      <c r="F480" s="5"/>
      <c r="G480" s="5"/>
      <c r="H480" s="5"/>
      <c r="I480" s="5"/>
      <c r="J480" s="5"/>
      <c r="K480" s="5"/>
      <c r="L480" s="5"/>
      <c r="M480" s="5"/>
      <c r="N480" s="5"/>
      <c r="O480" s="5"/>
      <c r="P480" s="5"/>
    </row>
    <row r="481" spans="4:16" x14ac:dyDescent="0.25">
      <c r="D481" s="5"/>
      <c r="E481" s="5"/>
      <c r="F481" s="5"/>
      <c r="G481" s="5"/>
      <c r="H481" s="5"/>
      <c r="I481" s="5"/>
      <c r="J481" s="5"/>
      <c r="K481" s="5"/>
      <c r="L481" s="5"/>
      <c r="M481" s="5"/>
      <c r="N481" s="5"/>
      <c r="O481" s="5"/>
      <c r="P481" s="5"/>
    </row>
    <row r="482" spans="4:16" x14ac:dyDescent="0.25">
      <c r="D482" s="5"/>
      <c r="E482" s="5"/>
      <c r="F482" s="5"/>
      <c r="G482" s="5"/>
      <c r="H482" s="5"/>
      <c r="I482" s="5"/>
      <c r="J482" s="5"/>
      <c r="K482" s="5"/>
      <c r="L482" s="5"/>
      <c r="M482" s="5"/>
      <c r="N482" s="5"/>
      <c r="O482" s="5"/>
      <c r="P482" s="5"/>
    </row>
    <row r="483" spans="4:16" x14ac:dyDescent="0.25">
      <c r="D483" s="5"/>
      <c r="E483" s="5"/>
      <c r="F483" s="5"/>
      <c r="G483" s="5"/>
      <c r="H483" s="5"/>
      <c r="I483" s="5"/>
      <c r="J483" s="5"/>
      <c r="K483" s="5"/>
      <c r="L483" s="5"/>
      <c r="M483" s="5"/>
      <c r="N483" s="5"/>
      <c r="O483" s="5"/>
      <c r="P483" s="5"/>
    </row>
    <row r="484" spans="4:16" x14ac:dyDescent="0.25">
      <c r="D484" s="5"/>
      <c r="E484" s="5"/>
      <c r="F484" s="5"/>
      <c r="G484" s="5"/>
      <c r="H484" s="5"/>
      <c r="I484" s="5"/>
      <c r="J484" s="5"/>
      <c r="K484" s="5"/>
      <c r="L484" s="5"/>
      <c r="M484" s="5"/>
      <c r="N484" s="5"/>
      <c r="O484" s="5"/>
      <c r="P484" s="5"/>
    </row>
    <row r="485" spans="4:16" x14ac:dyDescent="0.25">
      <c r="D485" s="5"/>
      <c r="E485" s="5"/>
      <c r="F485" s="5"/>
      <c r="G485" s="5"/>
      <c r="H485" s="5"/>
      <c r="I485" s="5"/>
      <c r="J485" s="5"/>
      <c r="K485" s="5"/>
      <c r="L485" s="5"/>
      <c r="M485" s="5"/>
      <c r="N485" s="5"/>
      <c r="O485" s="5"/>
      <c r="P485" s="5"/>
    </row>
    <row r="486" spans="4:16" x14ac:dyDescent="0.25">
      <c r="D486" s="5"/>
      <c r="E486" s="5"/>
      <c r="F486" s="5"/>
      <c r="G486" s="5"/>
      <c r="H486" s="5"/>
      <c r="I486" s="5"/>
      <c r="J486" s="5"/>
      <c r="K486" s="5"/>
      <c r="L486" s="5"/>
      <c r="M486" s="5"/>
      <c r="N486" s="5"/>
      <c r="O486" s="5"/>
      <c r="P486" s="5"/>
    </row>
    <row r="487" spans="4:16" x14ac:dyDescent="0.25">
      <c r="D487" s="5"/>
      <c r="E487" s="5"/>
      <c r="F487" s="5"/>
      <c r="G487" s="5"/>
      <c r="H487" s="5"/>
      <c r="I487" s="5"/>
      <c r="J487" s="5"/>
      <c r="K487" s="5"/>
      <c r="L487" s="5"/>
      <c r="M487" s="5"/>
      <c r="N487" s="5"/>
      <c r="O487" s="5"/>
      <c r="P487" s="5"/>
    </row>
    <row r="488" spans="4:16" x14ac:dyDescent="0.25">
      <c r="D488" s="5"/>
      <c r="E488" s="5"/>
      <c r="F488" s="5"/>
      <c r="G488" s="5"/>
      <c r="H488" s="5"/>
      <c r="I488" s="5"/>
      <c r="J488" s="5"/>
      <c r="K488" s="5"/>
      <c r="L488" s="5"/>
      <c r="M488" s="5"/>
      <c r="N488" s="5"/>
      <c r="O488" s="5"/>
      <c r="P488" s="5"/>
    </row>
    <row r="489" spans="4:16" x14ac:dyDescent="0.25">
      <c r="D489" s="5"/>
      <c r="E489" s="5"/>
      <c r="F489" s="5"/>
      <c r="G489" s="5"/>
      <c r="H489" s="5"/>
      <c r="I489" s="5"/>
      <c r="J489" s="5"/>
      <c r="K489" s="5"/>
      <c r="L489" s="5"/>
      <c r="M489" s="5"/>
      <c r="N489" s="5"/>
      <c r="O489" s="5"/>
      <c r="P489" s="5"/>
    </row>
    <row r="490" spans="4:16" x14ac:dyDescent="0.25">
      <c r="D490" s="5"/>
      <c r="E490" s="5"/>
      <c r="F490" s="5"/>
      <c r="G490" s="5"/>
      <c r="H490" s="5"/>
      <c r="I490" s="5"/>
      <c r="J490" s="5"/>
      <c r="K490" s="5"/>
      <c r="L490" s="5"/>
      <c r="M490" s="5"/>
      <c r="N490" s="5"/>
      <c r="O490" s="5"/>
      <c r="P490" s="5"/>
    </row>
    <row r="491" spans="4:16" x14ac:dyDescent="0.25">
      <c r="D491" s="5"/>
      <c r="E491" s="5"/>
      <c r="F491" s="5"/>
      <c r="G491" s="5"/>
      <c r="H491" s="5"/>
      <c r="I491" s="5"/>
      <c r="J491" s="5"/>
      <c r="K491" s="5"/>
      <c r="L491" s="5"/>
      <c r="M491" s="5"/>
      <c r="N491" s="5"/>
      <c r="O491" s="5"/>
      <c r="P491" s="5"/>
    </row>
    <row r="492" spans="4:16" x14ac:dyDescent="0.25">
      <c r="D492" s="5"/>
      <c r="E492" s="5"/>
      <c r="F492" s="5"/>
      <c r="G492" s="5"/>
      <c r="H492" s="5"/>
      <c r="I492" s="5"/>
      <c r="J492" s="5"/>
      <c r="K492" s="5"/>
      <c r="L492" s="5"/>
      <c r="M492" s="5"/>
      <c r="N492" s="5"/>
      <c r="O492" s="5"/>
      <c r="P492" s="5"/>
    </row>
    <row r="493" spans="4:16" x14ac:dyDescent="0.25">
      <c r="D493" s="5"/>
      <c r="E493" s="5"/>
      <c r="F493" s="5"/>
      <c r="G493" s="5"/>
      <c r="H493" s="5"/>
      <c r="I493" s="5"/>
      <c r="J493" s="5"/>
      <c r="K493" s="5"/>
      <c r="L493" s="5"/>
      <c r="M493" s="5"/>
      <c r="N493" s="5"/>
      <c r="O493" s="5"/>
      <c r="P493" s="5"/>
    </row>
    <row r="494" spans="4:16" x14ac:dyDescent="0.25">
      <c r="D494" s="5"/>
      <c r="E494" s="5"/>
      <c r="F494" s="5"/>
      <c r="G494" s="5"/>
      <c r="H494" s="5"/>
      <c r="I494" s="5"/>
      <c r="J494" s="5"/>
      <c r="K494" s="5"/>
      <c r="L494" s="5"/>
      <c r="M494" s="5"/>
      <c r="N494" s="5"/>
      <c r="O494" s="5"/>
      <c r="P494" s="5"/>
    </row>
    <row r="495" spans="4:16" x14ac:dyDescent="0.25">
      <c r="D495" s="5"/>
      <c r="E495" s="5"/>
      <c r="F495" s="5"/>
      <c r="G495" s="5"/>
      <c r="H495" s="5"/>
      <c r="I495" s="5"/>
      <c r="J495" s="5"/>
      <c r="K495" s="5"/>
      <c r="L495" s="5"/>
      <c r="M495" s="5"/>
      <c r="N495" s="5"/>
      <c r="O495" s="5"/>
      <c r="P495" s="5"/>
    </row>
    <row r="496" spans="4:16" x14ac:dyDescent="0.25">
      <c r="D496" s="5"/>
      <c r="E496" s="5"/>
      <c r="F496" s="5"/>
      <c r="G496" s="5"/>
      <c r="H496" s="5"/>
      <c r="I496" s="5"/>
      <c r="J496" s="5"/>
      <c r="K496" s="5"/>
      <c r="L496" s="5"/>
      <c r="M496" s="5"/>
      <c r="N496" s="5"/>
      <c r="O496" s="5"/>
      <c r="P496" s="5"/>
    </row>
    <row r="497" spans="4:16" x14ac:dyDescent="0.25">
      <c r="D497" s="5"/>
      <c r="E497" s="5"/>
      <c r="F497" s="5"/>
      <c r="G497" s="5"/>
      <c r="H497" s="5"/>
      <c r="I497" s="5"/>
      <c r="J497" s="5"/>
      <c r="K497" s="5"/>
      <c r="L497" s="5"/>
      <c r="M497" s="5"/>
      <c r="N497" s="5"/>
      <c r="O497" s="5"/>
      <c r="P497" s="5"/>
    </row>
    <row r="498" spans="4:16" x14ac:dyDescent="0.25">
      <c r="D498" s="5"/>
      <c r="E498" s="5"/>
      <c r="F498" s="5"/>
      <c r="G498" s="5"/>
      <c r="H498" s="5"/>
      <c r="I498" s="5"/>
      <c r="J498" s="5"/>
      <c r="K498" s="5"/>
      <c r="L498" s="5"/>
      <c r="M498" s="5"/>
      <c r="N498" s="5"/>
      <c r="O498" s="5"/>
      <c r="P498" s="5"/>
    </row>
    <row r="499" spans="4:16" x14ac:dyDescent="0.25">
      <c r="D499" s="5"/>
      <c r="E499" s="5"/>
      <c r="F499" s="5"/>
      <c r="G499" s="5"/>
      <c r="H499" s="5"/>
      <c r="I499" s="5"/>
      <c r="J499" s="5"/>
      <c r="K499" s="5"/>
      <c r="L499" s="5"/>
      <c r="M499" s="5"/>
      <c r="N499" s="5"/>
      <c r="O499" s="5"/>
      <c r="P499" s="5"/>
    </row>
    <row r="500" spans="4:16" x14ac:dyDescent="0.25">
      <c r="D500" s="5"/>
      <c r="E500" s="5"/>
      <c r="F500" s="5"/>
      <c r="G500" s="5"/>
      <c r="H500" s="5"/>
      <c r="I500" s="5"/>
      <c r="J500" s="5"/>
      <c r="K500" s="5"/>
      <c r="L500" s="5"/>
      <c r="M500" s="5"/>
      <c r="N500" s="5"/>
      <c r="O500" s="5"/>
      <c r="P500" s="5"/>
    </row>
    <row r="501" spans="4:16" x14ac:dyDescent="0.25">
      <c r="D501" s="5"/>
      <c r="E501" s="5"/>
      <c r="F501" s="5"/>
      <c r="G501" s="5"/>
      <c r="H501" s="5"/>
      <c r="I501" s="5"/>
      <c r="J501" s="5"/>
      <c r="K501" s="5"/>
      <c r="L501" s="5"/>
      <c r="M501" s="5"/>
      <c r="N501" s="5"/>
      <c r="O501" s="5"/>
      <c r="P501" s="5"/>
    </row>
    <row r="502" spans="4:16" x14ac:dyDescent="0.25">
      <c r="D502" s="5"/>
      <c r="E502" s="5"/>
      <c r="F502" s="5"/>
      <c r="G502" s="5"/>
      <c r="H502" s="5"/>
      <c r="I502" s="5"/>
      <c r="J502" s="5"/>
      <c r="K502" s="5"/>
      <c r="L502" s="5"/>
      <c r="M502" s="5"/>
      <c r="N502" s="5"/>
      <c r="O502" s="5"/>
      <c r="P502" s="5"/>
    </row>
    <row r="503" spans="4:16" x14ac:dyDescent="0.25">
      <c r="D503" s="5"/>
      <c r="E503" s="5"/>
      <c r="F503" s="5"/>
      <c r="G503" s="5"/>
      <c r="H503" s="5"/>
      <c r="I503" s="5"/>
      <c r="J503" s="5"/>
      <c r="K503" s="5"/>
      <c r="L503" s="5"/>
      <c r="M503" s="5"/>
      <c r="N503" s="5"/>
      <c r="O503" s="5"/>
      <c r="P503" s="5"/>
    </row>
    <row r="504" spans="4:16" x14ac:dyDescent="0.25">
      <c r="D504" s="5"/>
      <c r="E504" s="5"/>
      <c r="F504" s="5"/>
      <c r="G504" s="5"/>
      <c r="H504" s="5"/>
      <c r="I504" s="5"/>
      <c r="J504" s="5"/>
      <c r="K504" s="5"/>
      <c r="L504" s="5"/>
      <c r="M504" s="5"/>
      <c r="N504" s="5"/>
      <c r="O504" s="5"/>
      <c r="P504" s="5"/>
    </row>
    <row r="505" spans="4:16" x14ac:dyDescent="0.25">
      <c r="D505" s="5"/>
      <c r="E505" s="5"/>
      <c r="F505" s="5"/>
      <c r="G505" s="5"/>
      <c r="H505" s="5"/>
      <c r="I505" s="5"/>
      <c r="J505" s="5"/>
      <c r="K505" s="5"/>
      <c r="L505" s="5"/>
      <c r="M505" s="5"/>
      <c r="N505" s="5"/>
      <c r="O505" s="5"/>
      <c r="P505" s="5"/>
    </row>
    <row r="506" spans="4:16" x14ac:dyDescent="0.25">
      <c r="D506" s="5"/>
      <c r="E506" s="5"/>
      <c r="F506" s="5"/>
      <c r="G506" s="5"/>
      <c r="H506" s="5"/>
      <c r="I506" s="5"/>
      <c r="J506" s="5"/>
      <c r="K506" s="5"/>
      <c r="L506" s="5"/>
      <c r="M506" s="5"/>
      <c r="N506" s="5"/>
      <c r="O506" s="5"/>
      <c r="P506" s="5"/>
    </row>
    <row r="507" spans="4:16" x14ac:dyDescent="0.25">
      <c r="D507" s="5"/>
      <c r="E507" s="5"/>
      <c r="F507" s="5"/>
      <c r="G507" s="5"/>
      <c r="H507" s="5"/>
      <c r="I507" s="5"/>
      <c r="J507" s="5"/>
      <c r="K507" s="5"/>
      <c r="L507" s="5"/>
      <c r="M507" s="5"/>
      <c r="N507" s="5"/>
      <c r="O507" s="5"/>
      <c r="P507" s="5"/>
    </row>
    <row r="508" spans="4:16" x14ac:dyDescent="0.25">
      <c r="D508" s="5"/>
      <c r="E508" s="5"/>
      <c r="F508" s="5"/>
      <c r="G508" s="5"/>
      <c r="H508" s="5"/>
      <c r="I508" s="5"/>
      <c r="J508" s="5"/>
      <c r="K508" s="5"/>
      <c r="L508" s="5"/>
      <c r="M508" s="5"/>
      <c r="N508" s="5"/>
      <c r="O508" s="5"/>
      <c r="P508" s="5"/>
    </row>
    <row r="509" spans="4:16" x14ac:dyDescent="0.25">
      <c r="D509" s="5"/>
      <c r="E509" s="5"/>
      <c r="F509" s="5"/>
      <c r="G509" s="5"/>
      <c r="H509" s="5"/>
      <c r="I509" s="5"/>
      <c r="J509" s="5"/>
      <c r="K509" s="5"/>
      <c r="L509" s="5"/>
      <c r="M509" s="5"/>
      <c r="N509" s="5"/>
      <c r="O509" s="5"/>
      <c r="P509" s="5"/>
    </row>
    <row r="510" spans="4:16" x14ac:dyDescent="0.25">
      <c r="D510" s="5"/>
      <c r="E510" s="5"/>
      <c r="F510" s="5"/>
      <c r="G510" s="5"/>
      <c r="H510" s="5"/>
      <c r="I510" s="5"/>
      <c r="J510" s="5"/>
      <c r="K510" s="5"/>
      <c r="L510" s="5"/>
      <c r="M510" s="5"/>
      <c r="N510" s="5"/>
      <c r="O510" s="5"/>
      <c r="P510" s="5"/>
    </row>
    <row r="511" spans="4:16" x14ac:dyDescent="0.25">
      <c r="D511" s="5"/>
      <c r="E511" s="5"/>
      <c r="F511" s="5"/>
      <c r="G511" s="5"/>
      <c r="H511" s="5"/>
      <c r="I511" s="5"/>
      <c r="J511" s="5"/>
      <c r="K511" s="5"/>
      <c r="L511" s="5"/>
      <c r="M511" s="5"/>
      <c r="N511" s="5"/>
      <c r="O511" s="5"/>
      <c r="P511" s="5"/>
    </row>
    <row r="512" spans="4:16" x14ac:dyDescent="0.25">
      <c r="D512" s="5"/>
      <c r="E512" s="5"/>
      <c r="F512" s="5"/>
      <c r="G512" s="5"/>
      <c r="H512" s="5"/>
      <c r="I512" s="5"/>
      <c r="J512" s="5"/>
      <c r="K512" s="5"/>
      <c r="L512" s="5"/>
      <c r="M512" s="5"/>
      <c r="N512" s="5"/>
      <c r="O512" s="5"/>
      <c r="P512" s="5"/>
    </row>
    <row r="513" spans="4:16" x14ac:dyDescent="0.25">
      <c r="D513" s="5"/>
      <c r="E513" s="5"/>
      <c r="F513" s="5"/>
      <c r="G513" s="5"/>
      <c r="H513" s="5"/>
      <c r="I513" s="5"/>
      <c r="J513" s="5"/>
      <c r="K513" s="5"/>
      <c r="L513" s="5"/>
      <c r="M513" s="5"/>
      <c r="N513" s="5"/>
      <c r="O513" s="5"/>
      <c r="P513" s="5"/>
    </row>
    <row r="514" spans="4:16" x14ac:dyDescent="0.25">
      <c r="D514" s="5"/>
      <c r="E514" s="5"/>
      <c r="F514" s="5"/>
      <c r="G514" s="5"/>
      <c r="H514" s="5"/>
      <c r="I514" s="5"/>
      <c r="J514" s="5"/>
      <c r="K514" s="5"/>
      <c r="L514" s="5"/>
      <c r="M514" s="5"/>
      <c r="N514" s="5"/>
      <c r="O514" s="5"/>
      <c r="P514" s="5"/>
    </row>
    <row r="515" spans="4:16" x14ac:dyDescent="0.25">
      <c r="D515" s="5"/>
      <c r="E515" s="5"/>
      <c r="F515" s="5"/>
      <c r="G515" s="5"/>
      <c r="H515" s="5"/>
      <c r="I515" s="5"/>
      <c r="J515" s="5"/>
      <c r="K515" s="5"/>
      <c r="L515" s="5"/>
      <c r="M515" s="5"/>
      <c r="N515" s="5"/>
      <c r="O515" s="5"/>
      <c r="P515" s="5"/>
    </row>
    <row r="516" spans="4:16" x14ac:dyDescent="0.25">
      <c r="D516" s="5"/>
      <c r="E516" s="5"/>
      <c r="F516" s="5"/>
      <c r="G516" s="5"/>
      <c r="H516" s="5"/>
      <c r="I516" s="5"/>
      <c r="J516" s="5"/>
      <c r="K516" s="5"/>
      <c r="L516" s="5"/>
      <c r="M516" s="5"/>
      <c r="N516" s="5"/>
      <c r="O516" s="5"/>
      <c r="P516" s="5"/>
    </row>
    <row r="517" spans="4:16" x14ac:dyDescent="0.25">
      <c r="D517" s="5"/>
      <c r="E517" s="5"/>
      <c r="F517" s="5"/>
      <c r="G517" s="5"/>
      <c r="H517" s="5"/>
      <c r="I517" s="5"/>
      <c r="J517" s="5"/>
      <c r="K517" s="5"/>
      <c r="L517" s="5"/>
      <c r="M517" s="5"/>
      <c r="N517" s="5"/>
      <c r="O517" s="5"/>
      <c r="P517" s="5"/>
    </row>
    <row r="518" spans="4:16" x14ac:dyDescent="0.25">
      <c r="D518" s="5"/>
      <c r="E518" s="5"/>
      <c r="F518" s="5"/>
      <c r="G518" s="5"/>
      <c r="H518" s="5"/>
      <c r="I518" s="5"/>
      <c r="J518" s="5"/>
      <c r="K518" s="5"/>
      <c r="L518" s="5"/>
      <c r="M518" s="5"/>
      <c r="N518" s="5"/>
      <c r="O518" s="5"/>
      <c r="P518" s="5"/>
    </row>
    <row r="519" spans="4:16" x14ac:dyDescent="0.25">
      <c r="D519" s="5"/>
      <c r="E519" s="5"/>
      <c r="F519" s="5"/>
      <c r="G519" s="5"/>
      <c r="H519" s="5"/>
      <c r="I519" s="5"/>
      <c r="J519" s="5"/>
      <c r="K519" s="5"/>
      <c r="L519" s="5"/>
      <c r="M519" s="5"/>
      <c r="N519" s="5"/>
      <c r="O519" s="5"/>
      <c r="P519" s="5"/>
    </row>
    <row r="520" spans="4:16" x14ac:dyDescent="0.25">
      <c r="D520" s="5"/>
      <c r="E520" s="5"/>
      <c r="F520" s="5"/>
      <c r="G520" s="5"/>
      <c r="H520" s="5"/>
      <c r="I520" s="5"/>
      <c r="J520" s="5"/>
      <c r="K520" s="5"/>
      <c r="L520" s="5"/>
      <c r="M520" s="5"/>
      <c r="N520" s="5"/>
      <c r="O520" s="5"/>
      <c r="P520" s="5"/>
    </row>
    <row r="521" spans="4:16" x14ac:dyDescent="0.25">
      <c r="D521" s="5"/>
      <c r="E521" s="5"/>
      <c r="F521" s="5"/>
      <c r="G521" s="5"/>
      <c r="H521" s="5"/>
      <c r="I521" s="5"/>
      <c r="J521" s="5"/>
      <c r="K521" s="5"/>
      <c r="L521" s="5"/>
      <c r="M521" s="5"/>
      <c r="N521" s="5"/>
      <c r="O521" s="5"/>
      <c r="P521" s="5"/>
    </row>
    <row r="522" spans="4:16" x14ac:dyDescent="0.25">
      <c r="D522" s="5"/>
      <c r="E522" s="5"/>
      <c r="F522" s="5"/>
      <c r="G522" s="5"/>
      <c r="H522" s="5"/>
      <c r="I522" s="5"/>
      <c r="J522" s="5"/>
      <c r="K522" s="5"/>
      <c r="L522" s="5"/>
      <c r="M522" s="5"/>
      <c r="N522" s="5"/>
      <c r="O522" s="5"/>
      <c r="P522" s="5"/>
    </row>
    <row r="523" spans="4:16" x14ac:dyDescent="0.25">
      <c r="D523" s="5"/>
      <c r="E523" s="5"/>
      <c r="F523" s="5"/>
      <c r="G523" s="5"/>
      <c r="H523" s="5"/>
      <c r="I523" s="5"/>
      <c r="J523" s="5"/>
      <c r="K523" s="5"/>
      <c r="L523" s="5"/>
      <c r="M523" s="5"/>
      <c r="N523" s="5"/>
      <c r="O523" s="5"/>
      <c r="P523" s="5"/>
    </row>
    <row r="524" spans="4:16" x14ac:dyDescent="0.25">
      <c r="D524" s="5"/>
      <c r="E524" s="5"/>
      <c r="F524" s="5"/>
      <c r="G524" s="5"/>
      <c r="H524" s="5"/>
      <c r="I524" s="5"/>
      <c r="J524" s="5"/>
      <c r="K524" s="5"/>
      <c r="L524" s="5"/>
      <c r="M524" s="5"/>
      <c r="N524" s="5"/>
      <c r="O524" s="5"/>
      <c r="P524" s="5"/>
    </row>
    <row r="525" spans="4:16" x14ac:dyDescent="0.25">
      <c r="D525" s="5"/>
      <c r="E525" s="5"/>
      <c r="F525" s="5"/>
      <c r="G525" s="5"/>
      <c r="H525" s="5"/>
      <c r="I525" s="5"/>
      <c r="J525" s="5"/>
      <c r="K525" s="5"/>
      <c r="L525" s="5"/>
      <c r="M525" s="5"/>
      <c r="N525" s="5"/>
      <c r="O525" s="5"/>
      <c r="P525" s="5"/>
    </row>
    <row r="526" spans="4:16" x14ac:dyDescent="0.25">
      <c r="D526" s="5"/>
      <c r="E526" s="5"/>
      <c r="F526" s="5"/>
      <c r="G526" s="5"/>
      <c r="H526" s="5"/>
      <c r="I526" s="5"/>
      <c r="J526" s="5"/>
      <c r="K526" s="5"/>
      <c r="L526" s="5"/>
      <c r="M526" s="5"/>
      <c r="N526" s="5"/>
      <c r="O526" s="5"/>
      <c r="P526" s="5"/>
    </row>
    <row r="527" spans="4:16" x14ac:dyDescent="0.25">
      <c r="D527" s="5"/>
      <c r="E527" s="5"/>
      <c r="F527" s="5"/>
      <c r="G527" s="5"/>
      <c r="H527" s="5"/>
      <c r="I527" s="5"/>
      <c r="J527" s="5"/>
      <c r="K527" s="5"/>
      <c r="L527" s="5"/>
      <c r="M527" s="5"/>
      <c r="N527" s="5"/>
      <c r="O527" s="5"/>
      <c r="P527" s="5"/>
    </row>
    <row r="528" spans="4:16" x14ac:dyDescent="0.25">
      <c r="D528" s="5"/>
      <c r="E528" s="5"/>
      <c r="F528" s="5"/>
      <c r="G528" s="5"/>
      <c r="H528" s="5"/>
      <c r="I528" s="5"/>
      <c r="J528" s="5"/>
      <c r="K528" s="5"/>
      <c r="L528" s="5"/>
      <c r="M528" s="5"/>
      <c r="N528" s="5"/>
      <c r="O528" s="5"/>
      <c r="P528" s="5"/>
    </row>
    <row r="529" spans="4:16" x14ac:dyDescent="0.25">
      <c r="D529" s="5"/>
      <c r="E529" s="5"/>
      <c r="F529" s="5"/>
      <c r="G529" s="5"/>
      <c r="H529" s="5"/>
      <c r="I529" s="5"/>
      <c r="J529" s="5"/>
      <c r="K529" s="5"/>
      <c r="L529" s="5"/>
      <c r="M529" s="5"/>
      <c r="N529" s="5"/>
      <c r="O529" s="5"/>
      <c r="P529" s="5"/>
    </row>
    <row r="530" spans="4:16" x14ac:dyDescent="0.25">
      <c r="D530" s="5"/>
      <c r="E530" s="5"/>
      <c r="F530" s="5"/>
      <c r="G530" s="5"/>
      <c r="H530" s="5"/>
      <c r="I530" s="5"/>
      <c r="J530" s="5"/>
      <c r="K530" s="5"/>
      <c r="L530" s="5"/>
      <c r="M530" s="5"/>
      <c r="N530" s="5"/>
      <c r="O530" s="5"/>
      <c r="P530" s="5"/>
    </row>
    <row r="531" spans="4:16" x14ac:dyDescent="0.25">
      <c r="D531" s="5"/>
      <c r="E531" s="5"/>
      <c r="F531" s="5"/>
      <c r="G531" s="5"/>
      <c r="H531" s="5"/>
      <c r="I531" s="5"/>
      <c r="J531" s="5"/>
      <c r="K531" s="5"/>
      <c r="L531" s="5"/>
      <c r="M531" s="5"/>
      <c r="N531" s="5"/>
      <c r="O531" s="5"/>
      <c r="P531" s="5"/>
    </row>
    <row r="532" spans="4:16" x14ac:dyDescent="0.25">
      <c r="D532" s="5"/>
      <c r="E532" s="5"/>
      <c r="F532" s="5"/>
      <c r="G532" s="5"/>
      <c r="H532" s="5"/>
      <c r="I532" s="5"/>
      <c r="J532" s="5"/>
      <c r="K532" s="5"/>
      <c r="L532" s="5"/>
      <c r="M532" s="5"/>
      <c r="N532" s="5"/>
      <c r="O532" s="5"/>
      <c r="P532" s="5"/>
    </row>
    <row r="533" spans="4:16" x14ac:dyDescent="0.25">
      <c r="D533" s="5"/>
      <c r="E533" s="5"/>
      <c r="F533" s="5"/>
      <c r="G533" s="5"/>
      <c r="H533" s="5"/>
      <c r="I533" s="5"/>
      <c r="J533" s="5"/>
      <c r="K533" s="5"/>
      <c r="L533" s="5"/>
      <c r="M533" s="5"/>
      <c r="N533" s="5"/>
      <c r="O533" s="5"/>
      <c r="P533" s="5"/>
    </row>
    <row r="534" spans="4:16" x14ac:dyDescent="0.25">
      <c r="D534" s="5"/>
      <c r="E534" s="5"/>
      <c r="F534" s="5"/>
      <c r="G534" s="5"/>
      <c r="H534" s="5"/>
      <c r="I534" s="5"/>
      <c r="J534" s="5"/>
      <c r="K534" s="5"/>
      <c r="L534" s="5"/>
      <c r="M534" s="5"/>
      <c r="N534" s="5"/>
      <c r="O534" s="5"/>
      <c r="P534" s="5"/>
    </row>
    <row r="535" spans="4:16" x14ac:dyDescent="0.25">
      <c r="D535" s="5"/>
      <c r="E535" s="5"/>
      <c r="F535" s="5"/>
      <c r="G535" s="5"/>
      <c r="H535" s="5"/>
      <c r="I535" s="5"/>
      <c r="J535" s="5"/>
      <c r="K535" s="5"/>
      <c r="L535" s="5"/>
      <c r="M535" s="5"/>
      <c r="N535" s="5"/>
      <c r="O535" s="5"/>
      <c r="P535" s="5"/>
    </row>
    <row r="536" spans="4:16" x14ac:dyDescent="0.25">
      <c r="D536" s="5"/>
      <c r="E536" s="5"/>
      <c r="F536" s="5"/>
      <c r="G536" s="5"/>
      <c r="H536" s="5"/>
      <c r="I536" s="5"/>
      <c r="J536" s="5"/>
      <c r="K536" s="5"/>
      <c r="L536" s="5"/>
      <c r="M536" s="5"/>
      <c r="N536" s="5"/>
      <c r="O536" s="5"/>
      <c r="P536" s="5"/>
    </row>
    <row r="537" spans="4:16" x14ac:dyDescent="0.25">
      <c r="D537" s="5"/>
      <c r="E537" s="5"/>
      <c r="F537" s="5"/>
      <c r="G537" s="5"/>
      <c r="H537" s="5"/>
      <c r="I537" s="5"/>
      <c r="J537" s="5"/>
      <c r="K537" s="5"/>
      <c r="L537" s="5"/>
      <c r="M537" s="5"/>
      <c r="N537" s="5"/>
      <c r="O537" s="5"/>
      <c r="P537" s="5"/>
    </row>
    <row r="538" spans="4:16" x14ac:dyDescent="0.25">
      <c r="D538" s="5"/>
      <c r="E538" s="5"/>
      <c r="F538" s="5"/>
      <c r="G538" s="5"/>
      <c r="H538" s="5"/>
      <c r="I538" s="5"/>
      <c r="J538" s="5"/>
      <c r="K538" s="5"/>
      <c r="L538" s="5"/>
      <c r="M538" s="5"/>
      <c r="N538" s="5"/>
      <c r="O538" s="5"/>
      <c r="P538" s="5"/>
    </row>
    <row r="539" spans="4:16" x14ac:dyDescent="0.25">
      <c r="D539" s="5"/>
      <c r="E539" s="5"/>
      <c r="F539" s="5"/>
      <c r="G539" s="5"/>
      <c r="H539" s="5"/>
      <c r="I539" s="5"/>
      <c r="J539" s="5"/>
      <c r="K539" s="5"/>
      <c r="L539" s="5"/>
      <c r="M539" s="5"/>
      <c r="N539" s="5"/>
      <c r="O539" s="5"/>
      <c r="P539" s="5"/>
    </row>
    <row r="540" spans="4:16" x14ac:dyDescent="0.25">
      <c r="D540" s="5"/>
      <c r="E540" s="5"/>
      <c r="F540" s="5"/>
      <c r="G540" s="5"/>
      <c r="H540" s="5"/>
      <c r="I540" s="5"/>
      <c r="J540" s="5"/>
      <c r="K540" s="5"/>
      <c r="L540" s="5"/>
      <c r="M540" s="5"/>
      <c r="N540" s="5"/>
      <c r="O540" s="5"/>
      <c r="P540" s="5"/>
    </row>
    <row r="541" spans="4:16" x14ac:dyDescent="0.25">
      <c r="D541" s="5"/>
      <c r="E541" s="5"/>
      <c r="F541" s="5"/>
      <c r="G541" s="5"/>
      <c r="H541" s="5"/>
      <c r="I541" s="5"/>
      <c r="J541" s="5"/>
      <c r="K541" s="5"/>
      <c r="L541" s="5"/>
      <c r="M541" s="5"/>
      <c r="N541" s="5"/>
      <c r="O541" s="5"/>
      <c r="P541" s="5"/>
    </row>
    <row r="542" spans="4:16" x14ac:dyDescent="0.25">
      <c r="D542" s="5"/>
      <c r="E542" s="5"/>
      <c r="F542" s="5"/>
      <c r="G542" s="5"/>
      <c r="H542" s="5"/>
      <c r="I542" s="5"/>
      <c r="J542" s="5"/>
      <c r="K542" s="5"/>
      <c r="L542" s="5"/>
      <c r="M542" s="5"/>
      <c r="N542" s="5"/>
      <c r="O542" s="5"/>
      <c r="P542" s="5"/>
    </row>
    <row r="543" spans="4:16" x14ac:dyDescent="0.25">
      <c r="D543" s="5"/>
      <c r="E543" s="5"/>
      <c r="F543" s="5"/>
      <c r="G543" s="5"/>
      <c r="H543" s="5"/>
      <c r="I543" s="5"/>
      <c r="J543" s="5"/>
      <c r="K543" s="5"/>
      <c r="L543" s="5"/>
      <c r="M543" s="5"/>
      <c r="N543" s="5"/>
      <c r="O543" s="5"/>
      <c r="P543" s="5"/>
    </row>
    <row r="544" spans="4:16" x14ac:dyDescent="0.25">
      <c r="D544" s="5"/>
      <c r="E544" s="5"/>
      <c r="F544" s="5"/>
      <c r="G544" s="5"/>
      <c r="H544" s="5"/>
      <c r="I544" s="5"/>
      <c r="J544" s="5"/>
      <c r="K544" s="5"/>
      <c r="L544" s="5"/>
      <c r="M544" s="5"/>
      <c r="N544" s="5"/>
      <c r="O544" s="5"/>
      <c r="P544" s="5"/>
    </row>
    <row r="545" spans="4:16" x14ac:dyDescent="0.25">
      <c r="D545" s="5"/>
      <c r="E545" s="5"/>
      <c r="F545" s="5"/>
      <c r="G545" s="5"/>
      <c r="H545" s="5"/>
      <c r="I545" s="5"/>
      <c r="J545" s="5"/>
      <c r="K545" s="5"/>
      <c r="L545" s="5"/>
      <c r="M545" s="5"/>
      <c r="N545" s="5"/>
      <c r="O545" s="5"/>
      <c r="P545" s="5"/>
    </row>
    <row r="546" spans="4:16" x14ac:dyDescent="0.25">
      <c r="D546" s="5"/>
      <c r="E546" s="5"/>
      <c r="F546" s="5"/>
      <c r="G546" s="5"/>
      <c r="H546" s="5"/>
      <c r="I546" s="5"/>
      <c r="J546" s="5"/>
      <c r="K546" s="5"/>
      <c r="L546" s="5"/>
      <c r="M546" s="5"/>
      <c r="N546" s="5"/>
      <c r="O546" s="5"/>
      <c r="P546" s="5"/>
    </row>
    <row r="547" spans="4:16" x14ac:dyDescent="0.25">
      <c r="D547" s="5"/>
      <c r="E547" s="5"/>
      <c r="F547" s="5"/>
      <c r="G547" s="5"/>
      <c r="H547" s="5"/>
      <c r="I547" s="5"/>
      <c r="J547" s="5"/>
      <c r="K547" s="5"/>
      <c r="L547" s="5"/>
      <c r="M547" s="5"/>
      <c r="N547" s="5"/>
      <c r="O547" s="5"/>
      <c r="P547" s="5"/>
    </row>
    <row r="548" spans="4:16" x14ac:dyDescent="0.25">
      <c r="D548" s="5"/>
      <c r="E548" s="5"/>
      <c r="F548" s="5"/>
      <c r="G548" s="5"/>
      <c r="H548" s="5"/>
      <c r="I548" s="5"/>
      <c r="J548" s="5"/>
      <c r="K548" s="5"/>
      <c r="L548" s="5"/>
      <c r="M548" s="5"/>
      <c r="N548" s="5"/>
      <c r="O548" s="5"/>
      <c r="P548" s="5"/>
    </row>
    <row r="549" spans="4:16" x14ac:dyDescent="0.25">
      <c r="D549" s="5"/>
      <c r="E549" s="5"/>
      <c r="F549" s="5"/>
      <c r="G549" s="5"/>
      <c r="H549" s="5"/>
      <c r="I549" s="5"/>
      <c r="J549" s="5"/>
      <c r="K549" s="5"/>
      <c r="L549" s="5"/>
      <c r="M549" s="5"/>
      <c r="N549" s="5"/>
      <c r="O549" s="5"/>
      <c r="P549" s="5"/>
    </row>
    <row r="550" spans="4:16" x14ac:dyDescent="0.25">
      <c r="D550" s="5"/>
      <c r="E550" s="5"/>
      <c r="F550" s="5"/>
      <c r="G550" s="5"/>
      <c r="H550" s="5"/>
      <c r="I550" s="5"/>
      <c r="J550" s="5"/>
      <c r="K550" s="5"/>
      <c r="L550" s="5"/>
      <c r="M550" s="5"/>
      <c r="N550" s="5"/>
      <c r="O550" s="5"/>
      <c r="P550" s="5"/>
    </row>
    <row r="551" spans="4:16" x14ac:dyDescent="0.25">
      <c r="D551" s="5"/>
      <c r="E551" s="5"/>
      <c r="F551" s="5"/>
      <c r="G551" s="5"/>
      <c r="H551" s="5"/>
      <c r="I551" s="5"/>
      <c r="J551" s="5"/>
      <c r="K551" s="5"/>
      <c r="L551" s="5"/>
      <c r="M551" s="5"/>
      <c r="N551" s="5"/>
      <c r="O551" s="5"/>
      <c r="P551" s="5"/>
    </row>
    <row r="552" spans="4:16" x14ac:dyDescent="0.25">
      <c r="D552" s="5"/>
      <c r="E552" s="5"/>
      <c r="F552" s="5"/>
      <c r="G552" s="5"/>
      <c r="H552" s="5"/>
      <c r="I552" s="5"/>
      <c r="J552" s="5"/>
      <c r="K552" s="5"/>
      <c r="L552" s="5"/>
      <c r="M552" s="5"/>
      <c r="N552" s="5"/>
      <c r="O552" s="5"/>
      <c r="P552" s="5"/>
    </row>
    <row r="553" spans="4:16" x14ac:dyDescent="0.25">
      <c r="D553" s="5"/>
      <c r="E553" s="5"/>
      <c r="F553" s="5"/>
      <c r="G553" s="5"/>
      <c r="H553" s="5"/>
      <c r="I553" s="5"/>
      <c r="J553" s="5"/>
      <c r="K553" s="5"/>
      <c r="L553" s="5"/>
      <c r="M553" s="5"/>
      <c r="N553" s="5"/>
      <c r="O553" s="5"/>
      <c r="P553" s="5"/>
    </row>
    <row r="554" spans="4:16" x14ac:dyDescent="0.25">
      <c r="D554" s="5"/>
      <c r="E554" s="5"/>
      <c r="F554" s="5"/>
      <c r="G554" s="5"/>
      <c r="H554" s="5"/>
      <c r="I554" s="5"/>
      <c r="J554" s="5"/>
      <c r="K554" s="5"/>
      <c r="L554" s="5"/>
      <c r="M554" s="5"/>
      <c r="N554" s="5"/>
      <c r="O554" s="5"/>
      <c r="P554" s="5"/>
    </row>
    <row r="555" spans="4:16" x14ac:dyDescent="0.25">
      <c r="D555" s="5"/>
      <c r="E555" s="5"/>
      <c r="F555" s="5"/>
      <c r="G555" s="5"/>
      <c r="H555" s="5"/>
      <c r="I555" s="5"/>
      <c r="J555" s="5"/>
      <c r="K555" s="5"/>
      <c r="L555" s="5"/>
      <c r="M555" s="5"/>
      <c r="N555" s="5"/>
      <c r="O555" s="5"/>
      <c r="P555" s="5"/>
    </row>
    <row r="556" spans="4:16" x14ac:dyDescent="0.25">
      <c r="D556" s="5"/>
      <c r="E556" s="5"/>
      <c r="F556" s="5"/>
      <c r="G556" s="5"/>
      <c r="H556" s="5"/>
      <c r="I556" s="5"/>
      <c r="J556" s="5"/>
      <c r="K556" s="5"/>
      <c r="L556" s="5"/>
      <c r="M556" s="5"/>
      <c r="N556" s="5"/>
      <c r="O556" s="5"/>
      <c r="P556" s="5"/>
    </row>
    <row r="557" spans="4:16" x14ac:dyDescent="0.25">
      <c r="D557" s="5"/>
      <c r="E557" s="5"/>
      <c r="F557" s="5"/>
      <c r="G557" s="5"/>
      <c r="H557" s="5"/>
      <c r="I557" s="5"/>
      <c r="J557" s="5"/>
      <c r="K557" s="5"/>
      <c r="L557" s="5"/>
      <c r="M557" s="5"/>
      <c r="N557" s="5"/>
      <c r="O557" s="5"/>
      <c r="P557" s="5"/>
    </row>
    <row r="558" spans="4:16" x14ac:dyDescent="0.25">
      <c r="D558" s="5"/>
      <c r="E558" s="5"/>
      <c r="F558" s="5"/>
      <c r="G558" s="5"/>
      <c r="H558" s="5"/>
      <c r="I558" s="5"/>
      <c r="J558" s="5"/>
      <c r="K558" s="5"/>
      <c r="L558" s="5"/>
      <c r="M558" s="5"/>
      <c r="N558" s="5"/>
      <c r="O558" s="5"/>
      <c r="P558" s="5"/>
    </row>
    <row r="559" spans="4:16" x14ac:dyDescent="0.25">
      <c r="D559" s="5"/>
      <c r="E559" s="5"/>
      <c r="F559" s="5"/>
      <c r="G559" s="5"/>
      <c r="H559" s="5"/>
      <c r="I559" s="5"/>
      <c r="J559" s="5"/>
      <c r="K559" s="5"/>
      <c r="L559" s="5"/>
      <c r="M559" s="5"/>
      <c r="N559" s="5"/>
      <c r="O559" s="5"/>
      <c r="P559" s="5"/>
    </row>
    <row r="560" spans="4:16" x14ac:dyDescent="0.25">
      <c r="D560" s="5"/>
      <c r="E560" s="5"/>
      <c r="F560" s="5"/>
      <c r="G560" s="5"/>
      <c r="H560" s="5"/>
      <c r="I560" s="5"/>
      <c r="J560" s="5"/>
      <c r="K560" s="5"/>
      <c r="L560" s="5"/>
      <c r="M560" s="5"/>
      <c r="N560" s="5"/>
      <c r="O560" s="5"/>
      <c r="P560" s="5"/>
    </row>
    <row r="561" spans="4:16" x14ac:dyDescent="0.25">
      <c r="D561" s="5"/>
      <c r="E561" s="5"/>
      <c r="F561" s="5"/>
      <c r="G561" s="5"/>
      <c r="H561" s="5"/>
      <c r="I561" s="5"/>
      <c r="J561" s="5"/>
      <c r="K561" s="5"/>
      <c r="L561" s="5"/>
      <c r="M561" s="5"/>
      <c r="N561" s="5"/>
      <c r="O561" s="5"/>
      <c r="P561" s="5"/>
    </row>
    <row r="562" spans="4:16" x14ac:dyDescent="0.25">
      <c r="D562" s="5"/>
      <c r="E562" s="5"/>
      <c r="F562" s="5"/>
      <c r="G562" s="5"/>
      <c r="H562" s="5"/>
      <c r="I562" s="5"/>
      <c r="J562" s="5"/>
      <c r="K562" s="5"/>
      <c r="L562" s="5"/>
      <c r="M562" s="5"/>
      <c r="N562" s="5"/>
      <c r="O562" s="5"/>
      <c r="P562" s="5"/>
    </row>
    <row r="563" spans="4:16" x14ac:dyDescent="0.25">
      <c r="D563" s="5"/>
      <c r="E563" s="5"/>
      <c r="F563" s="5"/>
      <c r="G563" s="5"/>
      <c r="H563" s="5"/>
      <c r="I563" s="5"/>
      <c r="J563" s="5"/>
      <c r="K563" s="5"/>
      <c r="L563" s="5"/>
      <c r="M563" s="5"/>
      <c r="N563" s="5"/>
      <c r="O563" s="5"/>
      <c r="P563" s="5"/>
    </row>
    <row r="564" spans="4:16" x14ac:dyDescent="0.25">
      <c r="D564" s="5"/>
      <c r="E564" s="5"/>
      <c r="F564" s="5"/>
      <c r="G564" s="5"/>
      <c r="H564" s="5"/>
      <c r="I564" s="5"/>
      <c r="J564" s="5"/>
      <c r="K564" s="5"/>
      <c r="L564" s="5"/>
      <c r="M564" s="5"/>
      <c r="N564" s="5"/>
      <c r="O564" s="5"/>
      <c r="P564" s="5"/>
    </row>
    <row r="565" spans="4:16" x14ac:dyDescent="0.25">
      <c r="D565" s="5"/>
      <c r="E565" s="5"/>
      <c r="F565" s="5"/>
      <c r="G565" s="5"/>
      <c r="H565" s="5"/>
      <c r="I565" s="5"/>
      <c r="J565" s="5"/>
      <c r="K565" s="5"/>
      <c r="L565" s="5"/>
      <c r="M565" s="5"/>
      <c r="N565" s="5"/>
      <c r="O565" s="5"/>
      <c r="P565" s="5"/>
    </row>
    <row r="566" spans="4:16" x14ac:dyDescent="0.25">
      <c r="D566" s="5"/>
      <c r="E566" s="5"/>
      <c r="F566" s="5"/>
      <c r="G566" s="5"/>
      <c r="H566" s="5"/>
      <c r="I566" s="5"/>
      <c r="J566" s="5"/>
      <c r="K566" s="5"/>
      <c r="L566" s="5"/>
      <c r="M566" s="5"/>
      <c r="N566" s="5"/>
      <c r="O566" s="5"/>
      <c r="P566" s="5"/>
    </row>
    <row r="567" spans="4:16" x14ac:dyDescent="0.25">
      <c r="D567" s="5"/>
      <c r="E567" s="5"/>
      <c r="F567" s="5"/>
      <c r="G567" s="5"/>
      <c r="H567" s="5"/>
      <c r="I567" s="5"/>
      <c r="J567" s="5"/>
      <c r="K567" s="5"/>
      <c r="L567" s="5"/>
      <c r="M567" s="5"/>
      <c r="N567" s="5"/>
      <c r="O567" s="5"/>
      <c r="P567" s="5"/>
    </row>
    <row r="568" spans="4:16" x14ac:dyDescent="0.25">
      <c r="D568" s="5"/>
      <c r="E568" s="5"/>
      <c r="F568" s="5"/>
      <c r="G568" s="5"/>
      <c r="H568" s="5"/>
      <c r="I568" s="5"/>
      <c r="J568" s="5"/>
      <c r="K568" s="5"/>
      <c r="L568" s="5"/>
      <c r="M568" s="5"/>
      <c r="N568" s="5"/>
      <c r="O568" s="5"/>
      <c r="P568" s="5"/>
    </row>
    <row r="569" spans="4:16" x14ac:dyDescent="0.25">
      <c r="D569" s="5"/>
      <c r="E569" s="5"/>
      <c r="F569" s="5"/>
      <c r="G569" s="5"/>
      <c r="H569" s="5"/>
      <c r="I569" s="5"/>
      <c r="J569" s="5"/>
      <c r="K569" s="5"/>
      <c r="L569" s="5"/>
      <c r="M569" s="5"/>
      <c r="N569" s="5"/>
      <c r="O569" s="5"/>
      <c r="P569" s="5"/>
    </row>
    <row r="570" spans="4:16" x14ac:dyDescent="0.25">
      <c r="D570" s="5"/>
      <c r="E570" s="5"/>
      <c r="F570" s="5"/>
      <c r="G570" s="5"/>
      <c r="H570" s="5"/>
      <c r="I570" s="5"/>
      <c r="J570" s="5"/>
      <c r="K570" s="5"/>
      <c r="L570" s="5"/>
      <c r="M570" s="5"/>
      <c r="N570" s="5"/>
      <c r="O570" s="5"/>
      <c r="P570" s="5"/>
    </row>
    <row r="571" spans="4:16" x14ac:dyDescent="0.25">
      <c r="D571" s="5"/>
      <c r="E571" s="5"/>
      <c r="F571" s="5"/>
      <c r="G571" s="5"/>
      <c r="H571" s="5"/>
      <c r="I571" s="5"/>
      <c r="J571" s="5"/>
      <c r="K571" s="5"/>
      <c r="L571" s="5"/>
      <c r="M571" s="5"/>
      <c r="N571" s="5"/>
      <c r="O571" s="5"/>
      <c r="P571" s="5"/>
    </row>
    <row r="572" spans="4:16" x14ac:dyDescent="0.25">
      <c r="D572" s="5"/>
      <c r="E572" s="5"/>
      <c r="F572" s="5"/>
      <c r="G572" s="5"/>
      <c r="H572" s="5"/>
      <c r="I572" s="5"/>
      <c r="J572" s="5"/>
      <c r="K572" s="5"/>
      <c r="L572" s="5"/>
      <c r="M572" s="5"/>
      <c r="N572" s="5"/>
      <c r="O572" s="5"/>
      <c r="P572" s="5"/>
    </row>
    <row r="573" spans="4:16" x14ac:dyDescent="0.25">
      <c r="D573" s="5"/>
      <c r="E573" s="5"/>
      <c r="F573" s="5"/>
      <c r="G573" s="5"/>
      <c r="H573" s="5"/>
      <c r="I573" s="5"/>
      <c r="J573" s="5"/>
      <c r="K573" s="5"/>
      <c r="L573" s="5"/>
      <c r="M573" s="5"/>
      <c r="N573" s="5"/>
      <c r="O573" s="5"/>
      <c r="P573" s="5"/>
    </row>
    <row r="574" spans="4:16" x14ac:dyDescent="0.25">
      <c r="D574" s="5"/>
      <c r="E574" s="5"/>
      <c r="F574" s="5"/>
      <c r="G574" s="5"/>
      <c r="H574" s="5"/>
      <c r="I574" s="5"/>
      <c r="J574" s="5"/>
      <c r="K574" s="5"/>
      <c r="L574" s="5"/>
      <c r="M574" s="5"/>
      <c r="N574" s="5"/>
      <c r="O574" s="5"/>
      <c r="P574" s="5"/>
    </row>
    <row r="575" spans="4:16" x14ac:dyDescent="0.25">
      <c r="D575" s="5"/>
      <c r="E575" s="5"/>
      <c r="F575" s="5"/>
      <c r="G575" s="5"/>
      <c r="H575" s="5"/>
      <c r="I575" s="5"/>
      <c r="J575" s="5"/>
      <c r="K575" s="5"/>
      <c r="L575" s="5"/>
      <c r="M575" s="5"/>
      <c r="N575" s="5"/>
      <c r="O575" s="5"/>
      <c r="P575" s="5"/>
    </row>
    <row r="576" spans="4:16" x14ac:dyDescent="0.25">
      <c r="D576" s="5"/>
      <c r="E576" s="5"/>
      <c r="F576" s="5"/>
      <c r="G576" s="5"/>
      <c r="H576" s="5"/>
      <c r="I576" s="5"/>
      <c r="J576" s="5"/>
      <c r="K576" s="5"/>
      <c r="L576" s="5"/>
      <c r="M576" s="5"/>
      <c r="N576" s="5"/>
      <c r="O576" s="5"/>
      <c r="P576" s="5"/>
    </row>
    <row r="577" spans="4:16" x14ac:dyDescent="0.25">
      <c r="D577" s="5"/>
      <c r="E577" s="5"/>
      <c r="F577" s="5"/>
      <c r="G577" s="5"/>
      <c r="H577" s="5"/>
      <c r="I577" s="5"/>
      <c r="J577" s="5"/>
      <c r="K577" s="5"/>
      <c r="L577" s="5"/>
      <c r="M577" s="5"/>
      <c r="N577" s="5"/>
      <c r="O577" s="5"/>
      <c r="P577" s="5"/>
    </row>
    <row r="578" spans="4:16" x14ac:dyDescent="0.25">
      <c r="D578" s="5"/>
      <c r="E578" s="5"/>
      <c r="F578" s="5"/>
      <c r="G578" s="5"/>
      <c r="H578" s="5"/>
      <c r="I578" s="5"/>
      <c r="J578" s="5"/>
      <c r="K578" s="5"/>
      <c r="L578" s="5"/>
      <c r="M578" s="5"/>
      <c r="N578" s="5"/>
      <c r="O578" s="5"/>
      <c r="P578" s="5"/>
    </row>
    <row r="579" spans="4:16" x14ac:dyDescent="0.25">
      <c r="D579" s="5"/>
      <c r="E579" s="5"/>
      <c r="F579" s="5"/>
      <c r="G579" s="5"/>
      <c r="H579" s="5"/>
      <c r="I579" s="5"/>
      <c r="J579" s="5"/>
      <c r="K579" s="5"/>
      <c r="L579" s="5"/>
      <c r="M579" s="5"/>
      <c r="N579" s="5"/>
      <c r="O579" s="5"/>
      <c r="P579" s="5"/>
    </row>
    <row r="580" spans="4:16" x14ac:dyDescent="0.25">
      <c r="D580" s="5"/>
      <c r="E580" s="5"/>
      <c r="F580" s="5"/>
      <c r="G580" s="5"/>
      <c r="H580" s="5"/>
      <c r="I580" s="5"/>
      <c r="J580" s="5"/>
      <c r="K580" s="5"/>
      <c r="L580" s="5"/>
      <c r="M580" s="5"/>
      <c r="N580" s="5"/>
      <c r="O580" s="5"/>
      <c r="P580" s="5"/>
    </row>
    <row r="581" spans="4:16" x14ac:dyDescent="0.25">
      <c r="D581" s="5"/>
      <c r="E581" s="5"/>
      <c r="F581" s="5"/>
      <c r="G581" s="5"/>
      <c r="H581" s="5"/>
      <c r="I581" s="5"/>
      <c r="J581" s="5"/>
      <c r="K581" s="5"/>
      <c r="L581" s="5"/>
      <c r="M581" s="5"/>
      <c r="N581" s="5"/>
      <c r="O581" s="5"/>
      <c r="P581" s="5"/>
    </row>
    <row r="582" spans="4:16" x14ac:dyDescent="0.25">
      <c r="D582" s="5"/>
      <c r="E582" s="5"/>
      <c r="F582" s="5"/>
      <c r="G582" s="5"/>
      <c r="H582" s="5"/>
      <c r="I582" s="5"/>
      <c r="J582" s="5"/>
      <c r="K582" s="5"/>
      <c r="L582" s="5"/>
      <c r="M582" s="5"/>
      <c r="N582" s="5"/>
      <c r="O582" s="5"/>
      <c r="P582" s="5"/>
    </row>
    <row r="583" spans="4:16" x14ac:dyDescent="0.25">
      <c r="D583" s="5"/>
      <c r="E583" s="5"/>
      <c r="F583" s="5"/>
      <c r="G583" s="5"/>
      <c r="H583" s="5"/>
      <c r="I583" s="5"/>
      <c r="J583" s="5"/>
      <c r="K583" s="5"/>
      <c r="L583" s="5"/>
      <c r="M583" s="5"/>
      <c r="N583" s="5"/>
      <c r="O583" s="5"/>
      <c r="P583" s="5"/>
    </row>
    <row r="584" spans="4:16" x14ac:dyDescent="0.25">
      <c r="D584" s="5"/>
      <c r="E584" s="5"/>
      <c r="F584" s="5"/>
      <c r="G584" s="5"/>
      <c r="H584" s="5"/>
      <c r="I584" s="5"/>
      <c r="J584" s="5"/>
      <c r="K584" s="5"/>
      <c r="L584" s="5"/>
      <c r="M584" s="5"/>
      <c r="N584" s="5"/>
      <c r="O584" s="5"/>
      <c r="P584" s="5"/>
    </row>
    <row r="585" spans="4:16" x14ac:dyDescent="0.25">
      <c r="D585" s="5"/>
      <c r="E585" s="5"/>
      <c r="F585" s="5"/>
      <c r="G585" s="5"/>
      <c r="H585" s="5"/>
      <c r="I585" s="5"/>
      <c r="J585" s="5"/>
      <c r="K585" s="5"/>
      <c r="L585" s="5"/>
      <c r="M585" s="5"/>
      <c r="N585" s="5"/>
      <c r="O585" s="5"/>
      <c r="P585" s="5"/>
    </row>
    <row r="586" spans="4:16" x14ac:dyDescent="0.25">
      <c r="D586" s="5"/>
      <c r="E586" s="5"/>
      <c r="F586" s="5"/>
      <c r="G586" s="5"/>
      <c r="H586" s="5"/>
      <c r="I586" s="5"/>
      <c r="J586" s="5"/>
      <c r="K586" s="5"/>
      <c r="L586" s="5"/>
      <c r="M586" s="5"/>
      <c r="N586" s="5"/>
      <c r="O586" s="5"/>
      <c r="P586" s="5"/>
    </row>
    <row r="587" spans="4:16" x14ac:dyDescent="0.25">
      <c r="D587" s="5"/>
      <c r="E587" s="5"/>
      <c r="F587" s="5"/>
      <c r="G587" s="5"/>
      <c r="H587" s="5"/>
      <c r="I587" s="5"/>
      <c r="J587" s="5"/>
      <c r="K587" s="5"/>
      <c r="L587" s="5"/>
      <c r="M587" s="5"/>
      <c r="N587" s="5"/>
      <c r="O587" s="5"/>
      <c r="P587" s="5"/>
    </row>
    <row r="588" spans="4:16" x14ac:dyDescent="0.25">
      <c r="D588" s="5"/>
      <c r="E588" s="5"/>
      <c r="F588" s="5"/>
      <c r="G588" s="5"/>
      <c r="H588" s="5"/>
      <c r="I588" s="5"/>
      <c r="J588" s="5"/>
      <c r="K588" s="5"/>
      <c r="L588" s="5"/>
      <c r="M588" s="5"/>
      <c r="N588" s="5"/>
      <c r="O588" s="5"/>
      <c r="P588" s="5"/>
    </row>
    <row r="589" spans="4:16" x14ac:dyDescent="0.25">
      <c r="D589" s="5"/>
      <c r="E589" s="5"/>
      <c r="F589" s="5"/>
      <c r="G589" s="5"/>
      <c r="H589" s="5"/>
      <c r="I589" s="5"/>
      <c r="J589" s="5"/>
      <c r="K589" s="5"/>
      <c r="L589" s="5"/>
      <c r="M589" s="5"/>
      <c r="N589" s="5"/>
      <c r="O589" s="5"/>
      <c r="P589" s="5"/>
    </row>
    <row r="590" spans="4:16" x14ac:dyDescent="0.25">
      <c r="D590" s="5"/>
      <c r="E590" s="5"/>
      <c r="F590" s="5"/>
      <c r="G590" s="5"/>
      <c r="H590" s="5"/>
      <c r="I590" s="5"/>
      <c r="J590" s="5"/>
      <c r="K590" s="5"/>
      <c r="L590" s="5"/>
      <c r="M590" s="5"/>
      <c r="N590" s="5"/>
      <c r="O590" s="5"/>
      <c r="P590" s="5"/>
    </row>
    <row r="591" spans="4:16" x14ac:dyDescent="0.25">
      <c r="D591" s="5"/>
      <c r="E591" s="5"/>
      <c r="F591" s="5"/>
      <c r="G591" s="5"/>
      <c r="H591" s="5"/>
      <c r="I591" s="5"/>
      <c r="J591" s="5"/>
      <c r="K591" s="5"/>
      <c r="L591" s="5"/>
      <c r="M591" s="5"/>
      <c r="N591" s="5"/>
      <c r="O591" s="5"/>
      <c r="P591" s="5"/>
    </row>
    <row r="592" spans="4:16" x14ac:dyDescent="0.25">
      <c r="D592" s="5"/>
      <c r="E592" s="5"/>
      <c r="F592" s="5"/>
      <c r="G592" s="5"/>
      <c r="H592" s="5"/>
      <c r="I592" s="5"/>
      <c r="J592" s="5"/>
      <c r="K592" s="5"/>
      <c r="L592" s="5"/>
      <c r="M592" s="5"/>
      <c r="N592" s="5"/>
      <c r="O592" s="5"/>
      <c r="P592" s="5"/>
    </row>
    <row r="593" spans="4:16" x14ac:dyDescent="0.25">
      <c r="D593" s="5"/>
      <c r="E593" s="5"/>
      <c r="F593" s="5"/>
      <c r="G593" s="5"/>
      <c r="H593" s="5"/>
      <c r="I593" s="5"/>
      <c r="J593" s="5"/>
      <c r="K593" s="5"/>
      <c r="L593" s="5"/>
      <c r="M593" s="5"/>
      <c r="N593" s="5"/>
      <c r="O593" s="5"/>
      <c r="P593" s="5"/>
    </row>
    <row r="594" spans="4:16" x14ac:dyDescent="0.25">
      <c r="D594" s="5"/>
      <c r="E594" s="5"/>
      <c r="F594" s="5"/>
      <c r="G594" s="5"/>
      <c r="H594" s="5"/>
      <c r="I594" s="5"/>
      <c r="J594" s="5"/>
      <c r="K594" s="5"/>
      <c r="L594" s="5"/>
      <c r="M594" s="5"/>
      <c r="N594" s="5"/>
      <c r="O594" s="5"/>
      <c r="P594" s="5"/>
    </row>
    <row r="595" spans="4:16" x14ac:dyDescent="0.25">
      <c r="D595" s="5"/>
      <c r="E595" s="5"/>
      <c r="F595" s="5"/>
      <c r="G595" s="5"/>
      <c r="H595" s="5"/>
      <c r="I595" s="5"/>
      <c r="J595" s="5"/>
      <c r="K595" s="5"/>
      <c r="L595" s="5"/>
      <c r="M595" s="5"/>
      <c r="N595" s="5"/>
      <c r="O595" s="5"/>
      <c r="P595" s="5"/>
    </row>
    <row r="596" spans="4:16" x14ac:dyDescent="0.25">
      <c r="D596" s="5"/>
      <c r="E596" s="5"/>
      <c r="F596" s="5"/>
      <c r="G596" s="5"/>
      <c r="H596" s="5"/>
      <c r="I596" s="5"/>
      <c r="J596" s="5"/>
      <c r="K596" s="5"/>
      <c r="L596" s="5"/>
      <c r="M596" s="5"/>
      <c r="N596" s="5"/>
      <c r="O596" s="5"/>
      <c r="P596" s="5"/>
    </row>
    <row r="597" spans="4:16" x14ac:dyDescent="0.25">
      <c r="D597" s="5"/>
      <c r="E597" s="5"/>
      <c r="F597" s="5"/>
      <c r="G597" s="5"/>
      <c r="H597" s="5"/>
      <c r="I597" s="5"/>
      <c r="J597" s="5"/>
      <c r="K597" s="5"/>
      <c r="L597" s="5"/>
      <c r="M597" s="5"/>
      <c r="N597" s="5"/>
      <c r="O597" s="5"/>
      <c r="P597" s="5"/>
    </row>
    <row r="598" spans="4:16" x14ac:dyDescent="0.25">
      <c r="D598" s="5"/>
      <c r="E598" s="5"/>
      <c r="F598" s="5"/>
      <c r="G598" s="5"/>
      <c r="H598" s="5"/>
      <c r="I598" s="5"/>
      <c r="J598" s="5"/>
      <c r="K598" s="5"/>
      <c r="L598" s="5"/>
      <c r="M598" s="5"/>
      <c r="N598" s="5"/>
      <c r="O598" s="5"/>
      <c r="P598" s="5"/>
    </row>
    <row r="599" spans="4:16" x14ac:dyDescent="0.25">
      <c r="D599" s="5"/>
      <c r="E599" s="5"/>
      <c r="F599" s="5"/>
      <c r="G599" s="5"/>
      <c r="H599" s="5"/>
      <c r="I599" s="5"/>
      <c r="J599" s="5"/>
      <c r="K599" s="5"/>
      <c r="L599" s="5"/>
      <c r="M599" s="5"/>
      <c r="N599" s="5"/>
      <c r="O599" s="5"/>
      <c r="P599" s="5"/>
    </row>
    <row r="600" spans="4:16" x14ac:dyDescent="0.25">
      <c r="D600" s="5"/>
      <c r="E600" s="5"/>
      <c r="F600" s="5"/>
      <c r="G600" s="5"/>
      <c r="H600" s="5"/>
      <c r="I600" s="5"/>
      <c r="J600" s="5"/>
      <c r="K600" s="5"/>
      <c r="L600" s="5"/>
      <c r="M600" s="5"/>
      <c r="N600" s="5"/>
      <c r="O600" s="5"/>
      <c r="P600" s="5"/>
    </row>
    <row r="601" spans="4:16" x14ac:dyDescent="0.25">
      <c r="D601" s="5"/>
      <c r="E601" s="5"/>
      <c r="F601" s="5"/>
      <c r="G601" s="5"/>
      <c r="H601" s="5"/>
      <c r="I601" s="5"/>
      <c r="J601" s="5"/>
      <c r="K601" s="5"/>
      <c r="L601" s="5"/>
      <c r="M601" s="5"/>
      <c r="N601" s="5"/>
      <c r="O601" s="5"/>
      <c r="P601" s="5"/>
    </row>
    <row r="602" spans="4:16" x14ac:dyDescent="0.25">
      <c r="D602" s="5"/>
      <c r="E602" s="5"/>
      <c r="F602" s="5"/>
      <c r="G602" s="5"/>
      <c r="H602" s="5"/>
      <c r="I602" s="5"/>
      <c r="J602" s="5"/>
      <c r="K602" s="5"/>
      <c r="L602" s="5"/>
      <c r="M602" s="5"/>
      <c r="N602" s="5"/>
      <c r="O602" s="5"/>
      <c r="P602" s="5"/>
    </row>
    <row r="603" spans="4:16" x14ac:dyDescent="0.25">
      <c r="D603" s="5"/>
      <c r="E603" s="5"/>
      <c r="F603" s="5"/>
      <c r="G603" s="5"/>
      <c r="H603" s="5"/>
      <c r="I603" s="5"/>
      <c r="J603" s="5"/>
      <c r="K603" s="5"/>
      <c r="L603" s="5"/>
      <c r="M603" s="5"/>
      <c r="N603" s="5"/>
      <c r="O603" s="5"/>
      <c r="P603" s="5"/>
    </row>
    <row r="604" spans="4:16" x14ac:dyDescent="0.25">
      <c r="D604" s="5"/>
      <c r="E604" s="5"/>
      <c r="F604" s="5"/>
      <c r="G604" s="5"/>
      <c r="H604" s="5"/>
      <c r="I604" s="5"/>
      <c r="J604" s="5"/>
      <c r="K604" s="5"/>
      <c r="L604" s="5"/>
      <c r="M604" s="5"/>
      <c r="N604" s="5"/>
      <c r="O604" s="5"/>
      <c r="P604" s="5"/>
    </row>
    <row r="605" spans="4:16" x14ac:dyDescent="0.25">
      <c r="D605" s="5"/>
      <c r="E605" s="5"/>
      <c r="F605" s="5"/>
      <c r="G605" s="5"/>
      <c r="H605" s="5"/>
      <c r="I605" s="5"/>
      <c r="J605" s="5"/>
      <c r="K605" s="5"/>
      <c r="L605" s="5"/>
      <c r="M605" s="5"/>
      <c r="N605" s="5"/>
      <c r="O605" s="5"/>
      <c r="P605" s="5"/>
    </row>
    <row r="606" spans="4:16" x14ac:dyDescent="0.25">
      <c r="D606" s="5"/>
      <c r="E606" s="5"/>
      <c r="F606" s="5"/>
      <c r="G606" s="5"/>
      <c r="H606" s="5"/>
      <c r="I606" s="5"/>
      <c r="J606" s="5"/>
      <c r="K606" s="5"/>
      <c r="L606" s="5"/>
      <c r="M606" s="5"/>
      <c r="N606" s="5"/>
      <c r="O606" s="5"/>
      <c r="P606" s="5"/>
    </row>
    <row r="607" spans="4:16" x14ac:dyDescent="0.25">
      <c r="D607" s="5"/>
      <c r="E607" s="5"/>
      <c r="F607" s="5"/>
      <c r="G607" s="5"/>
      <c r="H607" s="5"/>
      <c r="I607" s="5"/>
      <c r="J607" s="5"/>
      <c r="K607" s="5"/>
      <c r="L607" s="5"/>
      <c r="M607" s="5"/>
      <c r="N607" s="5"/>
      <c r="O607" s="5"/>
      <c r="P607" s="5"/>
    </row>
    <row r="608" spans="4:16" x14ac:dyDescent="0.25">
      <c r="D608" s="5"/>
      <c r="E608" s="5"/>
      <c r="F608" s="5"/>
      <c r="G608" s="5"/>
      <c r="H608" s="5"/>
      <c r="I608" s="5"/>
      <c r="J608" s="5"/>
      <c r="K608" s="5"/>
      <c r="L608" s="5"/>
      <c r="M608" s="5"/>
      <c r="N608" s="5"/>
      <c r="O608" s="5"/>
      <c r="P608" s="5"/>
    </row>
    <row r="609" spans="4:16" x14ac:dyDescent="0.25">
      <c r="D609" s="5"/>
      <c r="E609" s="5"/>
      <c r="F609" s="5"/>
      <c r="G609" s="5"/>
      <c r="H609" s="5"/>
      <c r="I609" s="5"/>
      <c r="J609" s="5"/>
      <c r="K609" s="5"/>
      <c r="L609" s="5"/>
      <c r="M609" s="5"/>
      <c r="N609" s="5"/>
      <c r="O609" s="5"/>
      <c r="P609" s="5"/>
    </row>
    <row r="610" spans="4:16" x14ac:dyDescent="0.25">
      <c r="D610" s="5"/>
      <c r="E610" s="5"/>
      <c r="F610" s="5"/>
      <c r="G610" s="5"/>
      <c r="H610" s="5"/>
      <c r="I610" s="5"/>
      <c r="J610" s="5"/>
      <c r="K610" s="5"/>
      <c r="L610" s="5"/>
      <c r="M610" s="5"/>
      <c r="N610" s="5"/>
      <c r="O610" s="5"/>
      <c r="P610" s="5"/>
    </row>
    <row r="611" spans="4:16" x14ac:dyDescent="0.25">
      <c r="D611" s="5"/>
      <c r="E611" s="5"/>
      <c r="F611" s="5"/>
      <c r="G611" s="5"/>
      <c r="H611" s="5"/>
      <c r="I611" s="5"/>
      <c r="J611" s="5"/>
      <c r="K611" s="5"/>
      <c r="L611" s="5"/>
      <c r="M611" s="5"/>
      <c r="N611" s="5"/>
      <c r="O611" s="5"/>
      <c r="P611" s="5"/>
    </row>
    <row r="612" spans="4:16" x14ac:dyDescent="0.25">
      <c r="D612" s="5"/>
      <c r="E612" s="5"/>
      <c r="F612" s="5"/>
      <c r="G612" s="5"/>
      <c r="H612" s="5"/>
      <c r="I612" s="5"/>
      <c r="J612" s="5"/>
      <c r="K612" s="5"/>
      <c r="L612" s="5"/>
      <c r="M612" s="5"/>
      <c r="N612" s="5"/>
      <c r="O612" s="5"/>
      <c r="P612" s="5"/>
    </row>
    <row r="613" spans="4:16" x14ac:dyDescent="0.25">
      <c r="D613" s="5"/>
      <c r="E613" s="5"/>
      <c r="F613" s="5"/>
      <c r="G613" s="5"/>
      <c r="H613" s="5"/>
      <c r="I613" s="5"/>
      <c r="J613" s="5"/>
      <c r="K613" s="5"/>
      <c r="L613" s="5"/>
      <c r="M613" s="5"/>
      <c r="N613" s="5"/>
      <c r="O613" s="5"/>
      <c r="P613" s="5"/>
    </row>
    <row r="614" spans="4:16" x14ac:dyDescent="0.25">
      <c r="D614" s="5"/>
      <c r="E614" s="5"/>
      <c r="F614" s="5"/>
      <c r="G614" s="5"/>
      <c r="H614" s="5"/>
      <c r="I614" s="5"/>
      <c r="J614" s="5"/>
      <c r="K614" s="5"/>
      <c r="L614" s="5"/>
      <c r="M614" s="5"/>
      <c r="N614" s="5"/>
      <c r="O614" s="5"/>
      <c r="P614" s="5"/>
    </row>
    <row r="615" spans="4:16" x14ac:dyDescent="0.25">
      <c r="D615" s="5"/>
      <c r="E615" s="5"/>
      <c r="F615" s="5"/>
      <c r="G615" s="5"/>
      <c r="H615" s="5"/>
      <c r="I615" s="5"/>
      <c r="J615" s="5"/>
      <c r="K615" s="5"/>
      <c r="L615" s="5"/>
      <c r="M615" s="5"/>
      <c r="N615" s="5"/>
      <c r="O615" s="5"/>
      <c r="P615" s="5"/>
    </row>
    <row r="616" spans="4:16" x14ac:dyDescent="0.25">
      <c r="D616" s="5"/>
      <c r="E616" s="5"/>
      <c r="F616" s="5"/>
      <c r="G616" s="5"/>
      <c r="H616" s="5"/>
      <c r="I616" s="5"/>
      <c r="J616" s="5"/>
      <c r="K616" s="5"/>
      <c r="L616" s="5"/>
      <c r="M616" s="5"/>
      <c r="N616" s="5"/>
      <c r="O616" s="5"/>
      <c r="P616" s="5"/>
    </row>
    <row r="617" spans="4:16" x14ac:dyDescent="0.25">
      <c r="D617" s="5"/>
      <c r="E617" s="5"/>
      <c r="F617" s="5"/>
      <c r="G617" s="5"/>
      <c r="H617" s="5"/>
      <c r="I617" s="5"/>
      <c r="J617" s="5"/>
      <c r="K617" s="5"/>
      <c r="L617" s="5"/>
      <c r="M617" s="5"/>
      <c r="N617" s="5"/>
      <c r="O617" s="5"/>
      <c r="P617" s="5"/>
    </row>
    <row r="618" spans="4:16" x14ac:dyDescent="0.25">
      <c r="D618" s="5"/>
      <c r="E618" s="5"/>
      <c r="F618" s="5"/>
      <c r="G618" s="5"/>
      <c r="H618" s="5"/>
      <c r="I618" s="5"/>
      <c r="J618" s="5"/>
      <c r="K618" s="5"/>
      <c r="L618" s="5"/>
      <c r="M618" s="5"/>
      <c r="N618" s="5"/>
      <c r="O618" s="5"/>
      <c r="P618" s="5"/>
    </row>
    <row r="619" spans="4:16" x14ac:dyDescent="0.25">
      <c r="D619" s="5"/>
      <c r="E619" s="5"/>
      <c r="F619" s="5"/>
      <c r="G619" s="5"/>
      <c r="H619" s="5"/>
      <c r="I619" s="5"/>
      <c r="J619" s="5"/>
      <c r="K619" s="5"/>
      <c r="L619" s="5"/>
      <c r="M619" s="5"/>
      <c r="N619" s="5"/>
      <c r="O619" s="5"/>
      <c r="P619" s="5"/>
    </row>
    <row r="620" spans="4:16" x14ac:dyDescent="0.25">
      <c r="D620" s="5"/>
      <c r="E620" s="5"/>
      <c r="F620" s="5"/>
      <c r="G620" s="5"/>
      <c r="H620" s="5"/>
      <c r="I620" s="5"/>
      <c r="J620" s="5"/>
      <c r="K620" s="5"/>
      <c r="L620" s="5"/>
      <c r="M620" s="5"/>
      <c r="N620" s="5"/>
      <c r="O620" s="5"/>
      <c r="P620" s="5"/>
    </row>
    <row r="621" spans="4:16" x14ac:dyDescent="0.25">
      <c r="D621" s="5"/>
      <c r="E621" s="5"/>
      <c r="F621" s="5"/>
      <c r="G621" s="5"/>
      <c r="H621" s="5"/>
      <c r="I621" s="5"/>
      <c r="J621" s="5"/>
      <c r="K621" s="5"/>
      <c r="L621" s="5"/>
      <c r="M621" s="5"/>
      <c r="N621" s="5"/>
      <c r="O621" s="5"/>
      <c r="P621" s="5"/>
    </row>
    <row r="622" spans="4:16" x14ac:dyDescent="0.25">
      <c r="D622" s="5"/>
      <c r="E622" s="5"/>
      <c r="F622" s="5"/>
      <c r="G622" s="5"/>
      <c r="H622" s="5"/>
      <c r="I622" s="5"/>
      <c r="J622" s="5"/>
      <c r="K622" s="5"/>
      <c r="L622" s="5"/>
      <c r="M622" s="5"/>
      <c r="N622" s="5"/>
      <c r="O622" s="5"/>
      <c r="P622" s="5"/>
    </row>
    <row r="623" spans="4:16" x14ac:dyDescent="0.25">
      <c r="D623" s="5"/>
      <c r="E623" s="5"/>
      <c r="F623" s="5"/>
      <c r="G623" s="5"/>
      <c r="H623" s="5"/>
      <c r="I623" s="5"/>
      <c r="J623" s="5"/>
      <c r="K623" s="5"/>
      <c r="L623" s="5"/>
      <c r="M623" s="5"/>
      <c r="N623" s="5"/>
      <c r="O623" s="5"/>
      <c r="P623" s="5"/>
    </row>
    <row r="624" spans="4:16" x14ac:dyDescent="0.25">
      <c r="D624" s="5"/>
      <c r="E624" s="5"/>
      <c r="F624" s="5"/>
      <c r="G624" s="5"/>
      <c r="H624" s="5"/>
      <c r="I624" s="5"/>
      <c r="J624" s="5"/>
      <c r="K624" s="5"/>
      <c r="L624" s="5"/>
      <c r="M624" s="5"/>
      <c r="N624" s="5"/>
      <c r="O624" s="5"/>
      <c r="P624" s="5"/>
    </row>
    <row r="625" spans="4:16" x14ac:dyDescent="0.25">
      <c r="D625" s="5"/>
      <c r="E625" s="5"/>
      <c r="F625" s="5"/>
      <c r="G625" s="5"/>
      <c r="H625" s="5"/>
      <c r="I625" s="5"/>
      <c r="J625" s="5"/>
      <c r="K625" s="5"/>
      <c r="L625" s="5"/>
      <c r="M625" s="5"/>
      <c r="N625" s="5"/>
      <c r="O625" s="5"/>
      <c r="P625" s="5"/>
    </row>
    <row r="626" spans="4:16" x14ac:dyDescent="0.25">
      <c r="D626" s="5"/>
      <c r="E626" s="5"/>
      <c r="F626" s="5"/>
      <c r="G626" s="5"/>
      <c r="H626" s="5"/>
      <c r="I626" s="5"/>
      <c r="J626" s="5"/>
      <c r="K626" s="5"/>
      <c r="L626" s="5"/>
      <c r="M626" s="5"/>
      <c r="N626" s="5"/>
      <c r="O626" s="5"/>
      <c r="P626" s="5"/>
    </row>
    <row r="627" spans="4:16" x14ac:dyDescent="0.25">
      <c r="D627" s="5"/>
      <c r="E627" s="5"/>
      <c r="F627" s="5"/>
      <c r="G627" s="5"/>
      <c r="H627" s="5"/>
      <c r="I627" s="5"/>
      <c r="J627" s="5"/>
      <c r="K627" s="5"/>
      <c r="L627" s="5"/>
      <c r="M627" s="5"/>
      <c r="N627" s="5"/>
      <c r="O627" s="5"/>
      <c r="P627" s="5"/>
    </row>
    <row r="628" spans="4:16" x14ac:dyDescent="0.25">
      <c r="D628" s="5"/>
      <c r="E628" s="5"/>
      <c r="F628" s="5"/>
      <c r="G628" s="5"/>
      <c r="H628" s="5"/>
      <c r="I628" s="5"/>
      <c r="J628" s="5"/>
      <c r="K628" s="5"/>
      <c r="L628" s="5"/>
      <c r="M628" s="5"/>
      <c r="N628" s="5"/>
      <c r="O628" s="5"/>
      <c r="P628" s="5"/>
    </row>
    <row r="629" spans="4:16" x14ac:dyDescent="0.25">
      <c r="D629" s="5"/>
      <c r="E629" s="5"/>
      <c r="F629" s="5"/>
      <c r="G629" s="5"/>
      <c r="H629" s="5"/>
      <c r="I629" s="5"/>
      <c r="J629" s="5"/>
      <c r="K629" s="5"/>
      <c r="L629" s="5"/>
      <c r="M629" s="5"/>
      <c r="N629" s="5"/>
      <c r="O629" s="5"/>
      <c r="P629" s="5"/>
    </row>
    <row r="630" spans="4:16" x14ac:dyDescent="0.25">
      <c r="D630" s="5"/>
      <c r="E630" s="5"/>
      <c r="F630" s="5"/>
      <c r="G630" s="5"/>
      <c r="H630" s="5"/>
      <c r="I630" s="5"/>
      <c r="J630" s="5"/>
      <c r="K630" s="5"/>
      <c r="L630" s="5"/>
      <c r="M630" s="5"/>
      <c r="N630" s="5"/>
      <c r="O630" s="5"/>
      <c r="P630" s="5"/>
    </row>
    <row r="631" spans="4:16" x14ac:dyDescent="0.25">
      <c r="D631" s="5"/>
      <c r="E631" s="5"/>
      <c r="F631" s="5"/>
      <c r="G631" s="5"/>
      <c r="H631" s="5"/>
      <c r="I631" s="5"/>
      <c r="J631" s="5"/>
      <c r="K631" s="5"/>
      <c r="L631" s="5"/>
      <c r="M631" s="5"/>
      <c r="N631" s="5"/>
      <c r="O631" s="5"/>
      <c r="P631" s="5"/>
    </row>
    <row r="632" spans="4:16" x14ac:dyDescent="0.25">
      <c r="D632" s="5"/>
      <c r="E632" s="5"/>
      <c r="F632" s="5"/>
      <c r="G632" s="5"/>
      <c r="H632" s="5"/>
      <c r="I632" s="5"/>
      <c r="J632" s="5"/>
      <c r="K632" s="5"/>
      <c r="L632" s="5"/>
      <c r="M632" s="5"/>
      <c r="N632" s="5"/>
      <c r="O632" s="5"/>
      <c r="P632" s="5"/>
    </row>
    <row r="633" spans="4:16" x14ac:dyDescent="0.25">
      <c r="D633" s="5"/>
      <c r="E633" s="5"/>
      <c r="F633" s="5"/>
      <c r="G633" s="5"/>
      <c r="H633" s="5"/>
      <c r="I633" s="5"/>
      <c r="J633" s="5"/>
      <c r="K633" s="5"/>
      <c r="L633" s="5"/>
      <c r="M633" s="5"/>
      <c r="N633" s="5"/>
      <c r="O633" s="5"/>
      <c r="P633" s="5"/>
    </row>
    <row r="634" spans="4:16" x14ac:dyDescent="0.25">
      <c r="D634" s="5"/>
      <c r="E634" s="5"/>
      <c r="F634" s="5"/>
      <c r="G634" s="5"/>
      <c r="H634" s="5"/>
      <c r="I634" s="5"/>
      <c r="J634" s="5"/>
      <c r="K634" s="5"/>
      <c r="L634" s="5"/>
      <c r="M634" s="5"/>
      <c r="N634" s="5"/>
      <c r="O634" s="5"/>
      <c r="P634" s="5"/>
    </row>
    <row r="635" spans="4:16" x14ac:dyDescent="0.25">
      <c r="D635" s="5"/>
      <c r="E635" s="5"/>
      <c r="F635" s="5"/>
      <c r="G635" s="5"/>
      <c r="H635" s="5"/>
      <c r="I635" s="5"/>
      <c r="J635" s="5"/>
      <c r="K635" s="5"/>
      <c r="L635" s="5"/>
      <c r="M635" s="5"/>
      <c r="N635" s="5"/>
      <c r="O635" s="5"/>
      <c r="P635" s="5"/>
    </row>
    <row r="636" spans="4:16" x14ac:dyDescent="0.25">
      <c r="D636" s="5"/>
      <c r="E636" s="5"/>
      <c r="F636" s="5"/>
      <c r="G636" s="5"/>
      <c r="H636" s="5"/>
      <c r="I636" s="5"/>
      <c r="J636" s="5"/>
      <c r="K636" s="5"/>
      <c r="L636" s="5"/>
      <c r="M636" s="5"/>
      <c r="N636" s="5"/>
      <c r="O636" s="5"/>
      <c r="P636" s="5"/>
    </row>
    <row r="637" spans="4:16" x14ac:dyDescent="0.25">
      <c r="D637" s="5"/>
      <c r="E637" s="5"/>
      <c r="F637" s="5"/>
      <c r="G637" s="5"/>
      <c r="H637" s="5"/>
      <c r="I637" s="5"/>
      <c r="J637" s="5"/>
      <c r="K637" s="5"/>
      <c r="L637" s="5"/>
      <c r="M637" s="5"/>
      <c r="N637" s="5"/>
      <c r="O637" s="5"/>
      <c r="P637" s="5"/>
    </row>
    <row r="638" spans="4:16" x14ac:dyDescent="0.25">
      <c r="D638" s="5"/>
      <c r="E638" s="5"/>
      <c r="F638" s="5"/>
      <c r="G638" s="5"/>
      <c r="H638" s="5"/>
      <c r="I638" s="5"/>
      <c r="J638" s="5"/>
      <c r="K638" s="5"/>
      <c r="L638" s="5"/>
      <c r="M638" s="5"/>
      <c r="N638" s="5"/>
      <c r="O638" s="5"/>
      <c r="P638" s="5"/>
    </row>
    <row r="639" spans="4:16" x14ac:dyDescent="0.25">
      <c r="D639" s="5"/>
      <c r="E639" s="5"/>
      <c r="F639" s="5"/>
      <c r="G639" s="5"/>
      <c r="H639" s="5"/>
      <c r="I639" s="5"/>
      <c r="J639" s="5"/>
      <c r="K639" s="5"/>
      <c r="L639" s="5"/>
      <c r="M639" s="5"/>
      <c r="N639" s="5"/>
      <c r="O639" s="5"/>
      <c r="P639" s="5"/>
    </row>
    <row r="640" spans="4:16" x14ac:dyDescent="0.25">
      <c r="D640" s="5"/>
      <c r="E640" s="5"/>
      <c r="F640" s="5"/>
      <c r="G640" s="5"/>
      <c r="H640" s="5"/>
      <c r="I640" s="5"/>
      <c r="J640" s="5"/>
      <c r="K640" s="5"/>
      <c r="L640" s="5"/>
      <c r="M640" s="5"/>
      <c r="N640" s="5"/>
      <c r="O640" s="5"/>
      <c r="P640" s="5"/>
    </row>
    <row r="641" spans="4:16" x14ac:dyDescent="0.25">
      <c r="D641" s="5"/>
      <c r="E641" s="5"/>
      <c r="F641" s="5"/>
      <c r="G641" s="5"/>
      <c r="H641" s="5"/>
      <c r="I641" s="5"/>
      <c r="J641" s="5"/>
      <c r="K641" s="5"/>
      <c r="L641" s="5"/>
      <c r="M641" s="5"/>
      <c r="N641" s="5"/>
      <c r="O641" s="5"/>
      <c r="P641" s="5"/>
    </row>
    <row r="642" spans="4:16" x14ac:dyDescent="0.25">
      <c r="D642" s="5"/>
      <c r="E642" s="5"/>
      <c r="F642" s="5"/>
      <c r="G642" s="5"/>
      <c r="H642" s="5"/>
      <c r="I642" s="5"/>
      <c r="J642" s="5"/>
      <c r="K642" s="5"/>
      <c r="L642" s="5"/>
      <c r="M642" s="5"/>
      <c r="N642" s="5"/>
      <c r="O642" s="5"/>
      <c r="P642" s="5"/>
    </row>
    <row r="643" spans="4:16" x14ac:dyDescent="0.25">
      <c r="D643" s="5"/>
      <c r="E643" s="5"/>
      <c r="F643" s="5"/>
      <c r="G643" s="5"/>
      <c r="H643" s="5"/>
      <c r="I643" s="5"/>
      <c r="J643" s="5"/>
      <c r="K643" s="5"/>
      <c r="L643" s="5"/>
      <c r="M643" s="5"/>
      <c r="N643" s="5"/>
      <c r="O643" s="5"/>
      <c r="P643" s="5"/>
    </row>
    <row r="644" spans="4:16" x14ac:dyDescent="0.25">
      <c r="D644" s="5"/>
      <c r="E644" s="5"/>
      <c r="F644" s="5"/>
      <c r="G644" s="5"/>
      <c r="H644" s="5"/>
      <c r="I644" s="5"/>
      <c r="J644" s="5"/>
      <c r="K644" s="5"/>
      <c r="L644" s="5"/>
      <c r="M644" s="5"/>
      <c r="N644" s="5"/>
      <c r="O644" s="5"/>
      <c r="P644" s="5"/>
    </row>
    <row r="645" spans="4:16" x14ac:dyDescent="0.25">
      <c r="D645" s="5"/>
      <c r="E645" s="5"/>
      <c r="F645" s="5"/>
      <c r="G645" s="5"/>
      <c r="H645" s="5"/>
      <c r="I645" s="5"/>
      <c r="J645" s="5"/>
      <c r="K645" s="5"/>
      <c r="L645" s="5"/>
      <c r="M645" s="5"/>
      <c r="N645" s="5"/>
      <c r="O645" s="5"/>
      <c r="P645" s="5"/>
    </row>
    <row r="646" spans="4:16" x14ac:dyDescent="0.25">
      <c r="D646" s="5"/>
      <c r="E646" s="5"/>
      <c r="F646" s="5"/>
      <c r="G646" s="5"/>
      <c r="H646" s="5"/>
      <c r="I646" s="5"/>
      <c r="J646" s="5"/>
      <c r="K646" s="5"/>
      <c r="L646" s="5"/>
      <c r="M646" s="5"/>
      <c r="N646" s="5"/>
      <c r="O646" s="5"/>
      <c r="P646" s="5"/>
    </row>
    <row r="647" spans="4:16" x14ac:dyDescent="0.25">
      <c r="D647" s="5"/>
      <c r="E647" s="5"/>
      <c r="F647" s="5"/>
      <c r="G647" s="5"/>
      <c r="H647" s="5"/>
      <c r="I647" s="5"/>
      <c r="J647" s="5"/>
      <c r="K647" s="5"/>
      <c r="L647" s="5"/>
      <c r="M647" s="5"/>
      <c r="N647" s="5"/>
      <c r="O647" s="5"/>
      <c r="P647" s="5"/>
    </row>
    <row r="648" spans="4:16" x14ac:dyDescent="0.25">
      <c r="D648" s="5"/>
      <c r="E648" s="5"/>
      <c r="F648" s="5"/>
      <c r="G648" s="5"/>
      <c r="H648" s="5"/>
      <c r="I648" s="5"/>
      <c r="J648" s="5"/>
      <c r="K648" s="5"/>
      <c r="L648" s="5"/>
      <c r="M648" s="5"/>
      <c r="N648" s="5"/>
      <c r="O648" s="5"/>
      <c r="P648" s="5"/>
    </row>
    <row r="649" spans="4:16" x14ac:dyDescent="0.25">
      <c r="D649" s="5"/>
      <c r="E649" s="5"/>
      <c r="F649" s="5"/>
      <c r="G649" s="5"/>
      <c r="H649" s="5"/>
      <c r="I649" s="5"/>
      <c r="J649" s="5"/>
      <c r="K649" s="5"/>
      <c r="L649" s="5"/>
      <c r="M649" s="5"/>
      <c r="N649" s="5"/>
      <c r="O649" s="5"/>
      <c r="P649" s="5"/>
    </row>
    <row r="650" spans="4:16" x14ac:dyDescent="0.25">
      <c r="D650" s="5"/>
      <c r="E650" s="5"/>
      <c r="F650" s="5"/>
      <c r="G650" s="5"/>
      <c r="H650" s="5"/>
      <c r="I650" s="5"/>
      <c r="J650" s="5"/>
      <c r="K650" s="5"/>
      <c r="L650" s="5"/>
      <c r="M650" s="5"/>
      <c r="N650" s="5"/>
      <c r="O650" s="5"/>
      <c r="P650" s="5"/>
    </row>
    <row r="651" spans="4:16" x14ac:dyDescent="0.25">
      <c r="D651" s="5"/>
      <c r="E651" s="5"/>
      <c r="F651" s="5"/>
      <c r="G651" s="5"/>
      <c r="H651" s="5"/>
      <c r="I651" s="5"/>
      <c r="J651" s="5"/>
      <c r="K651" s="5"/>
      <c r="L651" s="5"/>
      <c r="M651" s="5"/>
      <c r="N651" s="5"/>
      <c r="O651" s="5"/>
      <c r="P651" s="5"/>
    </row>
    <row r="652" spans="4:16" x14ac:dyDescent="0.25">
      <c r="D652" s="5"/>
      <c r="E652" s="5"/>
      <c r="F652" s="5"/>
      <c r="G652" s="5"/>
      <c r="H652" s="5"/>
      <c r="I652" s="5"/>
      <c r="J652" s="5"/>
      <c r="K652" s="5"/>
      <c r="L652" s="5"/>
      <c r="M652" s="5"/>
      <c r="N652" s="5"/>
      <c r="O652" s="5"/>
      <c r="P652" s="5"/>
    </row>
    <row r="653" spans="4:16" x14ac:dyDescent="0.25">
      <c r="D653" s="5"/>
      <c r="E653" s="5"/>
      <c r="F653" s="5"/>
      <c r="G653" s="5"/>
      <c r="H653" s="5"/>
      <c r="I653" s="5"/>
      <c r="J653" s="5"/>
      <c r="K653" s="5"/>
      <c r="L653" s="5"/>
      <c r="M653" s="5"/>
      <c r="N653" s="5"/>
      <c r="O653" s="5"/>
      <c r="P653" s="5"/>
    </row>
    <row r="654" spans="4:16" x14ac:dyDescent="0.25">
      <c r="D654" s="5"/>
      <c r="E654" s="5"/>
      <c r="F654" s="5"/>
      <c r="G654" s="5"/>
      <c r="H654" s="5"/>
      <c r="I654" s="5"/>
      <c r="J654" s="5"/>
      <c r="K654" s="5"/>
      <c r="L654" s="5"/>
      <c r="M654" s="5"/>
      <c r="N654" s="5"/>
      <c r="O654" s="5"/>
      <c r="P654" s="5"/>
    </row>
    <row r="655" spans="4:16" x14ac:dyDescent="0.25">
      <c r="D655" s="5"/>
      <c r="E655" s="5"/>
      <c r="F655" s="5"/>
      <c r="G655" s="5"/>
      <c r="H655" s="5"/>
      <c r="I655" s="5"/>
      <c r="J655" s="5"/>
      <c r="K655" s="5"/>
      <c r="L655" s="5"/>
      <c r="M655" s="5"/>
      <c r="N655" s="5"/>
      <c r="O655" s="5"/>
      <c r="P655" s="5"/>
    </row>
    <row r="656" spans="4:16" x14ac:dyDescent="0.25">
      <c r="D656" s="5"/>
      <c r="E656" s="5"/>
      <c r="F656" s="5"/>
      <c r="G656" s="5"/>
      <c r="H656" s="5"/>
      <c r="I656" s="5"/>
      <c r="J656" s="5"/>
      <c r="K656" s="5"/>
      <c r="L656" s="5"/>
      <c r="M656" s="5"/>
      <c r="N656" s="5"/>
      <c r="O656" s="5"/>
      <c r="P656" s="5"/>
    </row>
    <row r="657" spans="4:16" x14ac:dyDescent="0.25">
      <c r="D657" s="5"/>
      <c r="E657" s="5"/>
      <c r="F657" s="5"/>
      <c r="G657" s="5"/>
      <c r="H657" s="5"/>
      <c r="I657" s="5"/>
      <c r="J657" s="5"/>
      <c r="K657" s="5"/>
      <c r="L657" s="5"/>
      <c r="M657" s="5"/>
      <c r="N657" s="5"/>
      <c r="O657" s="5"/>
      <c r="P657" s="5"/>
    </row>
    <row r="658" spans="4:16" x14ac:dyDescent="0.25">
      <c r="D658" s="5"/>
      <c r="E658" s="5"/>
      <c r="F658" s="5"/>
      <c r="G658" s="5"/>
      <c r="H658" s="5"/>
      <c r="I658" s="5"/>
      <c r="J658" s="5"/>
      <c r="K658" s="5"/>
      <c r="L658" s="5"/>
      <c r="M658" s="5"/>
      <c r="N658" s="5"/>
      <c r="O658" s="5"/>
      <c r="P658" s="5"/>
    </row>
    <row r="659" spans="4:16" x14ac:dyDescent="0.25">
      <c r="D659" s="5"/>
      <c r="E659" s="5"/>
      <c r="F659" s="5"/>
      <c r="G659" s="5"/>
      <c r="H659" s="5"/>
      <c r="I659" s="5"/>
      <c r="J659" s="5"/>
      <c r="K659" s="5"/>
      <c r="L659" s="5"/>
      <c r="M659" s="5"/>
      <c r="N659" s="5"/>
      <c r="O659" s="5"/>
      <c r="P659" s="5"/>
    </row>
    <row r="660" spans="4:16" x14ac:dyDescent="0.25">
      <c r="D660" s="5"/>
      <c r="E660" s="5"/>
      <c r="F660" s="5"/>
      <c r="G660" s="5"/>
      <c r="H660" s="5"/>
      <c r="I660" s="5"/>
      <c r="J660" s="5"/>
      <c r="K660" s="5"/>
      <c r="L660" s="5"/>
      <c r="M660" s="5"/>
      <c r="N660" s="5"/>
      <c r="O660" s="5"/>
      <c r="P660" s="5"/>
    </row>
    <row r="661" spans="4:16" x14ac:dyDescent="0.25">
      <c r="D661" s="5"/>
      <c r="E661" s="5"/>
      <c r="F661" s="5"/>
      <c r="G661" s="5"/>
      <c r="H661" s="5"/>
      <c r="I661" s="5"/>
      <c r="J661" s="5"/>
      <c r="K661" s="5"/>
      <c r="L661" s="5"/>
      <c r="M661" s="5"/>
      <c r="N661" s="5"/>
      <c r="O661" s="5"/>
      <c r="P661" s="5"/>
    </row>
    <row r="662" spans="4:16" x14ac:dyDescent="0.25">
      <c r="D662" s="5"/>
      <c r="E662" s="5"/>
      <c r="F662" s="5"/>
      <c r="G662" s="5"/>
      <c r="H662" s="5"/>
      <c r="I662" s="5"/>
      <c r="J662" s="5"/>
      <c r="K662" s="5"/>
      <c r="L662" s="5"/>
      <c r="M662" s="5"/>
      <c r="N662" s="5"/>
      <c r="O662" s="5"/>
      <c r="P662" s="5"/>
    </row>
    <row r="663" spans="4:16" x14ac:dyDescent="0.25">
      <c r="D663" s="5"/>
      <c r="E663" s="5"/>
      <c r="F663" s="5"/>
      <c r="G663" s="5"/>
      <c r="H663" s="5"/>
      <c r="I663" s="5"/>
      <c r="J663" s="5"/>
      <c r="K663" s="5"/>
      <c r="L663" s="5"/>
      <c r="M663" s="5"/>
      <c r="N663" s="5"/>
      <c r="O663" s="5"/>
      <c r="P663" s="5"/>
    </row>
    <row r="664" spans="4:16" x14ac:dyDescent="0.25">
      <c r="D664" s="5"/>
      <c r="E664" s="5"/>
      <c r="F664" s="5"/>
      <c r="G664" s="5"/>
      <c r="H664" s="5"/>
      <c r="I664" s="5"/>
      <c r="J664" s="5"/>
      <c r="K664" s="5"/>
      <c r="L664" s="5"/>
      <c r="M664" s="5"/>
      <c r="N664" s="5"/>
      <c r="O664" s="5"/>
      <c r="P664" s="5"/>
    </row>
    <row r="665" spans="4:16" x14ac:dyDescent="0.25">
      <c r="D665" s="5"/>
      <c r="E665" s="5"/>
      <c r="F665" s="5"/>
      <c r="G665" s="5"/>
      <c r="H665" s="5"/>
      <c r="I665" s="5"/>
      <c r="J665" s="5"/>
      <c r="K665" s="5"/>
      <c r="L665" s="5"/>
      <c r="M665" s="5"/>
      <c r="N665" s="5"/>
      <c r="O665" s="5"/>
      <c r="P665" s="5"/>
    </row>
    <row r="666" spans="4:16" x14ac:dyDescent="0.25">
      <c r="D666" s="5"/>
      <c r="E666" s="5"/>
      <c r="F666" s="5"/>
      <c r="G666" s="5"/>
      <c r="H666" s="5"/>
      <c r="I666" s="5"/>
      <c r="J666" s="5"/>
      <c r="K666" s="5"/>
      <c r="L666" s="5"/>
      <c r="M666" s="5"/>
      <c r="N666" s="5"/>
      <c r="O666" s="5"/>
      <c r="P666" s="5"/>
    </row>
    <row r="667" spans="4:16" x14ac:dyDescent="0.25">
      <c r="D667" s="5"/>
      <c r="E667" s="5"/>
      <c r="F667" s="5"/>
      <c r="G667" s="5"/>
      <c r="H667" s="5"/>
      <c r="I667" s="5"/>
      <c r="J667" s="5"/>
      <c r="K667" s="5"/>
      <c r="L667" s="5"/>
      <c r="M667" s="5"/>
      <c r="N667" s="5"/>
      <c r="O667" s="5"/>
      <c r="P667" s="5"/>
    </row>
    <row r="668" spans="4:16" x14ac:dyDescent="0.25">
      <c r="D668" s="5"/>
      <c r="E668" s="5"/>
      <c r="F668" s="5"/>
      <c r="G668" s="5"/>
      <c r="H668" s="5"/>
      <c r="I668" s="5"/>
      <c r="J668" s="5"/>
      <c r="K668" s="5"/>
      <c r="L668" s="5"/>
      <c r="M668" s="5"/>
      <c r="N668" s="5"/>
      <c r="O668" s="5"/>
      <c r="P668" s="5"/>
    </row>
    <row r="669" spans="4:16" x14ac:dyDescent="0.25">
      <c r="D669" s="5"/>
      <c r="E669" s="5"/>
      <c r="F669" s="5"/>
      <c r="G669" s="5"/>
      <c r="H669" s="5"/>
      <c r="I669" s="5"/>
      <c r="J669" s="5"/>
      <c r="K669" s="5"/>
      <c r="L669" s="5"/>
      <c r="M669" s="5"/>
      <c r="N669" s="5"/>
      <c r="O669" s="5"/>
      <c r="P669" s="5"/>
    </row>
    <row r="670" spans="4:16" x14ac:dyDescent="0.25">
      <c r="D670" s="5"/>
      <c r="E670" s="5"/>
      <c r="F670" s="5"/>
      <c r="G670" s="5"/>
      <c r="H670" s="5"/>
      <c r="I670" s="5"/>
      <c r="J670" s="5"/>
      <c r="K670" s="5"/>
      <c r="L670" s="5"/>
      <c r="M670" s="5"/>
      <c r="N670" s="5"/>
      <c r="O670" s="5"/>
      <c r="P670" s="5"/>
    </row>
    <row r="671" spans="4:16" x14ac:dyDescent="0.25">
      <c r="D671" s="5"/>
      <c r="E671" s="5"/>
      <c r="F671" s="5"/>
      <c r="G671" s="5"/>
      <c r="H671" s="5"/>
      <c r="I671" s="5"/>
      <c r="J671" s="5"/>
      <c r="K671" s="5"/>
      <c r="L671" s="5"/>
      <c r="M671" s="5"/>
      <c r="N671" s="5"/>
      <c r="O671" s="5"/>
      <c r="P671" s="5"/>
    </row>
    <row r="672" spans="4:16" x14ac:dyDescent="0.25">
      <c r="D672" s="5"/>
      <c r="E672" s="5"/>
      <c r="F672" s="5"/>
      <c r="G672" s="5"/>
      <c r="H672" s="5"/>
      <c r="I672" s="5"/>
      <c r="J672" s="5"/>
      <c r="K672" s="5"/>
      <c r="L672" s="5"/>
      <c r="M672" s="5"/>
      <c r="N672" s="5"/>
      <c r="O672" s="5"/>
      <c r="P672" s="5"/>
    </row>
    <row r="673" spans="4:16" x14ac:dyDescent="0.25">
      <c r="D673" s="5"/>
      <c r="E673" s="5"/>
      <c r="F673" s="5"/>
      <c r="G673" s="5"/>
      <c r="H673" s="5"/>
      <c r="I673" s="5"/>
      <c r="J673" s="5"/>
      <c r="K673" s="5"/>
      <c r="L673" s="5"/>
      <c r="M673" s="5"/>
      <c r="N673" s="5"/>
      <c r="O673" s="5"/>
      <c r="P673" s="5"/>
    </row>
    <row r="674" spans="4:16" x14ac:dyDescent="0.25">
      <c r="D674" s="5"/>
      <c r="E674" s="5"/>
      <c r="F674" s="5"/>
      <c r="G674" s="5"/>
      <c r="H674" s="5"/>
      <c r="I674" s="5"/>
      <c r="J674" s="5"/>
      <c r="K674" s="5"/>
      <c r="L674" s="5"/>
      <c r="M674" s="5"/>
      <c r="N674" s="5"/>
      <c r="O674" s="5"/>
      <c r="P674" s="5"/>
    </row>
    <row r="675" spans="4:16" x14ac:dyDescent="0.25">
      <c r="D675" s="5"/>
      <c r="E675" s="5"/>
      <c r="F675" s="5"/>
      <c r="G675" s="5"/>
      <c r="H675" s="5"/>
      <c r="I675" s="5"/>
      <c r="J675" s="5"/>
      <c r="K675" s="5"/>
      <c r="L675" s="5"/>
      <c r="M675" s="5"/>
      <c r="N675" s="5"/>
      <c r="O675" s="5"/>
      <c r="P675" s="5"/>
    </row>
    <row r="676" spans="4:16" x14ac:dyDescent="0.25">
      <c r="D676" s="5"/>
      <c r="E676" s="5"/>
      <c r="F676" s="5"/>
      <c r="G676" s="5"/>
      <c r="H676" s="5"/>
      <c r="I676" s="5"/>
      <c r="J676" s="5"/>
      <c r="K676" s="5"/>
      <c r="L676" s="5"/>
      <c r="M676" s="5"/>
      <c r="N676" s="5"/>
      <c r="O676" s="5"/>
      <c r="P676" s="5"/>
    </row>
    <row r="677" spans="4:16" x14ac:dyDescent="0.25">
      <c r="D677" s="5"/>
      <c r="E677" s="5"/>
      <c r="F677" s="5"/>
      <c r="G677" s="5"/>
      <c r="H677" s="5"/>
      <c r="I677" s="5"/>
      <c r="J677" s="5"/>
      <c r="K677" s="5"/>
      <c r="L677" s="5"/>
      <c r="M677" s="5"/>
      <c r="N677" s="5"/>
      <c r="O677" s="5"/>
      <c r="P677" s="5"/>
    </row>
    <row r="678" spans="4:16" x14ac:dyDescent="0.25">
      <c r="D678" s="5"/>
      <c r="E678" s="5"/>
      <c r="F678" s="5"/>
      <c r="G678" s="5"/>
      <c r="H678" s="5"/>
      <c r="I678" s="5"/>
      <c r="J678" s="5"/>
      <c r="K678" s="5"/>
      <c r="L678" s="5"/>
      <c r="M678" s="5"/>
      <c r="N678" s="5"/>
      <c r="O678" s="5"/>
      <c r="P678" s="5"/>
    </row>
    <row r="679" spans="4:16" x14ac:dyDescent="0.25">
      <c r="D679" s="5"/>
      <c r="E679" s="5"/>
      <c r="F679" s="5"/>
      <c r="G679" s="5"/>
      <c r="H679" s="5"/>
      <c r="I679" s="5"/>
      <c r="J679" s="5"/>
      <c r="K679" s="5"/>
      <c r="L679" s="5"/>
      <c r="M679" s="5"/>
      <c r="N679" s="5"/>
      <c r="O679" s="5"/>
      <c r="P679" s="5"/>
    </row>
    <row r="680" spans="4:16" x14ac:dyDescent="0.25">
      <c r="D680" s="5"/>
      <c r="E680" s="5"/>
      <c r="F680" s="5"/>
      <c r="G680" s="5"/>
      <c r="H680" s="5"/>
      <c r="I680" s="5"/>
      <c r="J680" s="5"/>
      <c r="K680" s="5"/>
      <c r="L680" s="5"/>
      <c r="M680" s="5"/>
      <c r="N680" s="5"/>
      <c r="O680" s="5"/>
      <c r="P680" s="5"/>
    </row>
    <row r="681" spans="4:16" x14ac:dyDescent="0.25">
      <c r="D681" s="5"/>
      <c r="E681" s="5"/>
      <c r="F681" s="5"/>
      <c r="G681" s="5"/>
      <c r="H681" s="5"/>
      <c r="I681" s="5"/>
      <c r="J681" s="5"/>
      <c r="K681" s="5"/>
      <c r="L681" s="5"/>
      <c r="M681" s="5"/>
      <c r="N681" s="5"/>
      <c r="O681" s="5"/>
      <c r="P681" s="5"/>
    </row>
    <row r="682" spans="4:16" x14ac:dyDescent="0.25">
      <c r="D682" s="5"/>
      <c r="E682" s="5"/>
      <c r="F682" s="5"/>
      <c r="G682" s="5"/>
      <c r="H682" s="5"/>
      <c r="I682" s="5"/>
      <c r="J682" s="5"/>
      <c r="K682" s="5"/>
      <c r="L682" s="5"/>
      <c r="M682" s="5"/>
      <c r="N682" s="5"/>
      <c r="O682" s="5"/>
      <c r="P682" s="5"/>
    </row>
    <row r="683" spans="4:16" x14ac:dyDescent="0.25">
      <c r="D683" s="5"/>
      <c r="E683" s="5"/>
      <c r="F683" s="5"/>
      <c r="G683" s="5"/>
      <c r="H683" s="5"/>
      <c r="I683" s="5"/>
      <c r="J683" s="5"/>
      <c r="K683" s="5"/>
      <c r="L683" s="5"/>
      <c r="M683" s="5"/>
      <c r="N683" s="5"/>
      <c r="O683" s="5"/>
      <c r="P683" s="5"/>
    </row>
    <row r="684" spans="4:16" x14ac:dyDescent="0.25">
      <c r="D684" s="5"/>
      <c r="E684" s="5"/>
      <c r="F684" s="5"/>
      <c r="G684" s="5"/>
      <c r="H684" s="5"/>
      <c r="I684" s="5"/>
      <c r="J684" s="5"/>
      <c r="K684" s="5"/>
      <c r="L684" s="5"/>
      <c r="M684" s="5"/>
      <c r="N684" s="5"/>
      <c r="O684" s="5"/>
      <c r="P684" s="5"/>
    </row>
    <row r="685" spans="4:16" x14ac:dyDescent="0.25">
      <c r="D685" s="5"/>
      <c r="E685" s="5"/>
      <c r="F685" s="5"/>
      <c r="G685" s="5"/>
      <c r="H685" s="5"/>
      <c r="I685" s="5"/>
      <c r="J685" s="5"/>
      <c r="K685" s="5"/>
      <c r="L685" s="5"/>
      <c r="M685" s="5"/>
      <c r="N685" s="5"/>
      <c r="O685" s="5"/>
      <c r="P685" s="5"/>
    </row>
    <row r="686" spans="4:16" x14ac:dyDescent="0.25">
      <c r="D686" s="5"/>
      <c r="E686" s="5"/>
      <c r="F686" s="5"/>
      <c r="G686" s="5"/>
      <c r="H686" s="5"/>
      <c r="I686" s="5"/>
      <c r="J686" s="5"/>
      <c r="K686" s="5"/>
      <c r="L686" s="5"/>
      <c r="M686" s="5"/>
      <c r="N686" s="5"/>
      <c r="O686" s="5"/>
      <c r="P686" s="5"/>
    </row>
    <row r="687" spans="4:16" x14ac:dyDescent="0.25">
      <c r="D687" s="5"/>
      <c r="E687" s="5"/>
      <c r="F687" s="5"/>
      <c r="G687" s="5"/>
      <c r="H687" s="5"/>
      <c r="I687" s="5"/>
      <c r="J687" s="5"/>
      <c r="K687" s="5"/>
      <c r="L687" s="5"/>
      <c r="M687" s="5"/>
      <c r="N687" s="5"/>
      <c r="O687" s="5"/>
      <c r="P687" s="5"/>
    </row>
    <row r="688" spans="4:16" x14ac:dyDescent="0.25">
      <c r="D688" s="5"/>
      <c r="E688" s="5"/>
      <c r="F688" s="5"/>
      <c r="G688" s="5"/>
      <c r="H688" s="5"/>
      <c r="I688" s="5"/>
      <c r="J688" s="5"/>
      <c r="K688" s="5"/>
      <c r="L688" s="5"/>
      <c r="M688" s="5"/>
      <c r="N688" s="5"/>
      <c r="O688" s="5"/>
      <c r="P688" s="5"/>
    </row>
    <row r="689" spans="4:16" x14ac:dyDescent="0.25">
      <c r="D689" s="5"/>
      <c r="E689" s="5"/>
      <c r="F689" s="5"/>
      <c r="G689" s="5"/>
      <c r="H689" s="5"/>
      <c r="I689" s="5"/>
      <c r="J689" s="5"/>
      <c r="K689" s="5"/>
      <c r="L689" s="5"/>
      <c r="M689" s="5"/>
      <c r="N689" s="5"/>
      <c r="O689" s="5"/>
      <c r="P689" s="5"/>
    </row>
    <row r="690" spans="4:16" x14ac:dyDescent="0.25">
      <c r="D690" s="5"/>
      <c r="E690" s="5"/>
      <c r="F690" s="5"/>
      <c r="G690" s="5"/>
      <c r="H690" s="5"/>
      <c r="I690" s="5"/>
      <c r="J690" s="5"/>
      <c r="K690" s="5"/>
      <c r="L690" s="5"/>
      <c r="M690" s="5"/>
      <c r="N690" s="5"/>
      <c r="O690" s="5"/>
      <c r="P690" s="5"/>
    </row>
    <row r="691" spans="4:16" x14ac:dyDescent="0.25">
      <c r="D691" s="5"/>
      <c r="E691" s="5"/>
      <c r="F691" s="5"/>
      <c r="G691" s="5"/>
      <c r="H691" s="5"/>
      <c r="I691" s="5"/>
      <c r="J691" s="5"/>
      <c r="K691" s="5"/>
      <c r="L691" s="5"/>
      <c r="M691" s="5"/>
      <c r="N691" s="5"/>
      <c r="O691" s="5"/>
      <c r="P691" s="5"/>
    </row>
    <row r="692" spans="4:16" x14ac:dyDescent="0.25">
      <c r="D692" s="5"/>
      <c r="E692" s="5"/>
      <c r="F692" s="5"/>
      <c r="G692" s="5"/>
      <c r="H692" s="5"/>
      <c r="I692" s="5"/>
      <c r="J692" s="5"/>
      <c r="K692" s="5"/>
      <c r="L692" s="5"/>
      <c r="M692" s="5"/>
      <c r="N692" s="5"/>
      <c r="O692" s="5"/>
      <c r="P692" s="5"/>
    </row>
    <row r="693" spans="4:16" x14ac:dyDescent="0.25">
      <c r="D693" s="5"/>
      <c r="E693" s="5"/>
      <c r="F693" s="5"/>
      <c r="G693" s="5"/>
      <c r="H693" s="5"/>
      <c r="I693" s="5"/>
      <c r="J693" s="5"/>
      <c r="K693" s="5"/>
      <c r="L693" s="5"/>
      <c r="M693" s="5"/>
      <c r="N693" s="5"/>
      <c r="O693" s="5"/>
      <c r="P693" s="5"/>
    </row>
    <row r="694" spans="4:16" x14ac:dyDescent="0.25">
      <c r="D694" s="5"/>
      <c r="E694" s="5"/>
      <c r="F694" s="5"/>
      <c r="G694" s="5"/>
      <c r="H694" s="5"/>
      <c r="I694" s="5"/>
      <c r="J694" s="5"/>
      <c r="K694" s="5"/>
      <c r="L694" s="5"/>
      <c r="M694" s="5"/>
      <c r="N694" s="5"/>
      <c r="O694" s="5"/>
      <c r="P694" s="5"/>
    </row>
    <row r="695" spans="4:16" x14ac:dyDescent="0.25">
      <c r="D695" s="5"/>
      <c r="E695" s="5"/>
      <c r="F695" s="5"/>
      <c r="G695" s="5"/>
      <c r="H695" s="5"/>
      <c r="I695" s="5"/>
      <c r="J695" s="5"/>
      <c r="K695" s="5"/>
      <c r="L695" s="5"/>
      <c r="M695" s="5"/>
      <c r="N695" s="5"/>
      <c r="O695" s="5"/>
      <c r="P695" s="5"/>
    </row>
    <row r="696" spans="4:16" x14ac:dyDescent="0.25">
      <c r="D696" s="5"/>
      <c r="E696" s="5"/>
      <c r="F696" s="5"/>
      <c r="G696" s="5"/>
      <c r="H696" s="5"/>
      <c r="I696" s="5"/>
      <c r="J696" s="5"/>
      <c r="K696" s="5"/>
      <c r="L696" s="5"/>
      <c r="M696" s="5"/>
      <c r="N696" s="5"/>
      <c r="O696" s="5"/>
      <c r="P696" s="5"/>
    </row>
    <row r="697" spans="4:16" x14ac:dyDescent="0.25">
      <c r="D697" s="5"/>
      <c r="E697" s="5"/>
      <c r="F697" s="5"/>
      <c r="G697" s="5"/>
      <c r="H697" s="5"/>
      <c r="I697" s="5"/>
      <c r="J697" s="5"/>
      <c r="K697" s="5"/>
      <c r="L697" s="5"/>
      <c r="M697" s="5"/>
      <c r="N697" s="5"/>
      <c r="O697" s="5"/>
      <c r="P697" s="5"/>
    </row>
    <row r="698" spans="4:16" x14ac:dyDescent="0.25">
      <c r="D698" s="5"/>
      <c r="E698" s="5"/>
      <c r="F698" s="5"/>
      <c r="G698" s="5"/>
      <c r="H698" s="5"/>
      <c r="I698" s="5"/>
      <c r="J698" s="5"/>
      <c r="K698" s="5"/>
      <c r="L698" s="5"/>
      <c r="M698" s="5"/>
      <c r="N698" s="5"/>
      <c r="O698" s="5"/>
      <c r="P698" s="5"/>
    </row>
    <row r="699" spans="4:16" x14ac:dyDescent="0.25">
      <c r="D699" s="5"/>
      <c r="E699" s="5"/>
      <c r="F699" s="5"/>
      <c r="G699" s="5"/>
      <c r="H699" s="5"/>
      <c r="I699" s="5"/>
      <c r="J699" s="5"/>
      <c r="K699" s="5"/>
      <c r="L699" s="5"/>
      <c r="M699" s="5"/>
      <c r="N699" s="5"/>
      <c r="O699" s="5"/>
      <c r="P699" s="5"/>
    </row>
    <row r="700" spans="4:16" x14ac:dyDescent="0.25">
      <c r="D700" s="5"/>
      <c r="E700" s="5"/>
      <c r="F700" s="5"/>
      <c r="G700" s="5"/>
      <c r="H700" s="5"/>
      <c r="I700" s="5"/>
      <c r="J700" s="5"/>
      <c r="K700" s="5"/>
      <c r="L700" s="5"/>
      <c r="M700" s="5"/>
      <c r="N700" s="5"/>
      <c r="O700" s="5"/>
      <c r="P700" s="5"/>
    </row>
    <row r="701" spans="4:16" x14ac:dyDescent="0.25">
      <c r="D701" s="5"/>
      <c r="E701" s="5"/>
      <c r="F701" s="5"/>
      <c r="G701" s="5"/>
      <c r="H701" s="5"/>
      <c r="I701" s="5"/>
      <c r="J701" s="5"/>
      <c r="K701" s="5"/>
      <c r="L701" s="5"/>
      <c r="M701" s="5"/>
      <c r="N701" s="5"/>
      <c r="O701" s="5"/>
      <c r="P701" s="5"/>
    </row>
    <row r="702" spans="4:16" x14ac:dyDescent="0.25">
      <c r="D702" s="5"/>
      <c r="E702" s="5"/>
      <c r="F702" s="5"/>
      <c r="G702" s="5"/>
      <c r="H702" s="5"/>
      <c r="I702" s="5"/>
      <c r="J702" s="5"/>
      <c r="K702" s="5"/>
      <c r="L702" s="5"/>
      <c r="M702" s="5"/>
      <c r="N702" s="5"/>
      <c r="O702" s="5"/>
      <c r="P702" s="5"/>
    </row>
    <row r="703" spans="4:16" x14ac:dyDescent="0.25">
      <c r="D703" s="5"/>
      <c r="E703" s="5"/>
      <c r="F703" s="5"/>
      <c r="G703" s="5"/>
      <c r="H703" s="5"/>
      <c r="I703" s="5"/>
      <c r="J703" s="5"/>
      <c r="K703" s="5"/>
      <c r="L703" s="5"/>
      <c r="M703" s="5"/>
      <c r="N703" s="5"/>
      <c r="O703" s="5"/>
      <c r="P703" s="5"/>
    </row>
    <row r="704" spans="4:16" x14ac:dyDescent="0.25">
      <c r="D704" s="5"/>
      <c r="E704" s="5"/>
      <c r="F704" s="5"/>
      <c r="G704" s="5"/>
      <c r="H704" s="5"/>
      <c r="I704" s="5"/>
      <c r="J704" s="5"/>
      <c r="K704" s="5"/>
      <c r="L704" s="5"/>
      <c r="M704" s="5"/>
      <c r="N704" s="5"/>
      <c r="O704" s="5"/>
      <c r="P704" s="5"/>
    </row>
    <row r="705" spans="4:16" x14ac:dyDescent="0.25">
      <c r="D705" s="5"/>
      <c r="E705" s="5"/>
      <c r="F705" s="5"/>
      <c r="G705" s="5"/>
      <c r="H705" s="5"/>
      <c r="I705" s="5"/>
      <c r="J705" s="5"/>
      <c r="K705" s="5"/>
      <c r="L705" s="5"/>
      <c r="M705" s="5"/>
      <c r="N705" s="5"/>
      <c r="O705" s="5"/>
      <c r="P705" s="5"/>
    </row>
    <row r="706" spans="4:16" x14ac:dyDescent="0.25">
      <c r="D706" s="5"/>
      <c r="E706" s="5"/>
      <c r="F706" s="5"/>
      <c r="G706" s="5"/>
      <c r="H706" s="5"/>
      <c r="I706" s="5"/>
      <c r="J706" s="5"/>
      <c r="K706" s="5"/>
      <c r="L706" s="5"/>
      <c r="M706" s="5"/>
      <c r="N706" s="5"/>
      <c r="O706" s="5"/>
      <c r="P706" s="5"/>
    </row>
    <row r="707" spans="4:16" x14ac:dyDescent="0.25">
      <c r="D707" s="5"/>
      <c r="E707" s="5"/>
      <c r="F707" s="5"/>
      <c r="G707" s="5"/>
      <c r="H707" s="5"/>
      <c r="I707" s="5"/>
      <c r="J707" s="5"/>
      <c r="K707" s="5"/>
      <c r="L707" s="5"/>
      <c r="M707" s="5"/>
      <c r="N707" s="5"/>
      <c r="O707" s="5"/>
      <c r="P707" s="5"/>
    </row>
    <row r="708" spans="4:16" x14ac:dyDescent="0.25">
      <c r="D708" s="5"/>
      <c r="E708" s="5"/>
      <c r="F708" s="5"/>
      <c r="G708" s="5"/>
      <c r="H708" s="5"/>
      <c r="I708" s="5"/>
      <c r="J708" s="5"/>
      <c r="K708" s="5"/>
      <c r="L708" s="5"/>
      <c r="M708" s="5"/>
      <c r="N708" s="5"/>
      <c r="O708" s="5"/>
      <c r="P708" s="5"/>
    </row>
    <row r="709" spans="4:16" x14ac:dyDescent="0.25">
      <c r="D709" s="5"/>
      <c r="E709" s="5"/>
      <c r="F709" s="5"/>
      <c r="G709" s="5"/>
      <c r="H709" s="5"/>
      <c r="I709" s="5"/>
      <c r="J709" s="5"/>
      <c r="K709" s="5"/>
      <c r="L709" s="5"/>
      <c r="M709" s="5"/>
      <c r="N709" s="5"/>
      <c r="O709" s="5"/>
      <c r="P709" s="5"/>
    </row>
    <row r="710" spans="4:16" x14ac:dyDescent="0.25">
      <c r="D710" s="5"/>
      <c r="E710" s="5"/>
      <c r="F710" s="5"/>
      <c r="G710" s="5"/>
      <c r="H710" s="5"/>
      <c r="I710" s="5"/>
      <c r="J710" s="5"/>
      <c r="K710" s="5"/>
      <c r="L710" s="5"/>
      <c r="M710" s="5"/>
      <c r="N710" s="5"/>
      <c r="O710" s="5"/>
      <c r="P710" s="5"/>
    </row>
    <row r="711" spans="4:16" x14ac:dyDescent="0.25">
      <c r="D711" s="5"/>
      <c r="E711" s="5"/>
      <c r="F711" s="5"/>
      <c r="G711" s="5"/>
      <c r="H711" s="5"/>
      <c r="I711" s="5"/>
      <c r="J711" s="5"/>
      <c r="K711" s="5"/>
      <c r="L711" s="5"/>
      <c r="M711" s="5"/>
      <c r="N711" s="5"/>
      <c r="O711" s="5"/>
      <c r="P711" s="5"/>
    </row>
    <row r="712" spans="4:16" x14ac:dyDescent="0.25">
      <c r="D712" s="5"/>
      <c r="E712" s="5"/>
      <c r="F712" s="5"/>
      <c r="G712" s="5"/>
      <c r="H712" s="5"/>
      <c r="I712" s="5"/>
      <c r="J712" s="5"/>
      <c r="K712" s="5"/>
      <c r="L712" s="5"/>
      <c r="M712" s="5"/>
      <c r="N712" s="5"/>
      <c r="O712" s="5"/>
      <c r="P712" s="5"/>
    </row>
    <row r="713" spans="4:16" x14ac:dyDescent="0.25">
      <c r="D713" s="5"/>
      <c r="E713" s="5"/>
      <c r="F713" s="5"/>
      <c r="G713" s="5"/>
      <c r="H713" s="5"/>
      <c r="I713" s="5"/>
      <c r="J713" s="5"/>
      <c r="K713" s="5"/>
      <c r="L713" s="5"/>
      <c r="M713" s="5"/>
      <c r="N713" s="5"/>
      <c r="O713" s="5"/>
      <c r="P713" s="5"/>
    </row>
    <row r="714" spans="4:16" x14ac:dyDescent="0.25">
      <c r="D714" s="5"/>
      <c r="E714" s="5"/>
      <c r="F714" s="5"/>
      <c r="G714" s="5"/>
      <c r="H714" s="5"/>
      <c r="I714" s="5"/>
      <c r="J714" s="5"/>
      <c r="K714" s="5"/>
      <c r="L714" s="5"/>
      <c r="M714" s="5"/>
      <c r="N714" s="5"/>
      <c r="O714" s="5"/>
      <c r="P714" s="5"/>
    </row>
    <row r="715" spans="4:16" x14ac:dyDescent="0.25">
      <c r="D715" s="5"/>
      <c r="E715" s="5"/>
      <c r="F715" s="5"/>
      <c r="G715" s="5"/>
      <c r="H715" s="5"/>
      <c r="I715" s="5"/>
      <c r="J715" s="5"/>
      <c r="K715" s="5"/>
      <c r="L715" s="5"/>
      <c r="M715" s="5"/>
      <c r="N715" s="5"/>
      <c r="O715" s="5"/>
      <c r="P715" s="5"/>
    </row>
    <row r="716" spans="4:16" x14ac:dyDescent="0.25">
      <c r="D716" s="5"/>
      <c r="E716" s="5"/>
      <c r="F716" s="5"/>
      <c r="G716" s="5"/>
      <c r="H716" s="5"/>
      <c r="I716" s="5"/>
      <c r="J716" s="5"/>
      <c r="K716" s="5"/>
      <c r="L716" s="5"/>
      <c r="M716" s="5"/>
      <c r="N716" s="5"/>
      <c r="O716" s="5"/>
      <c r="P716" s="5"/>
    </row>
    <row r="717" spans="4:16" x14ac:dyDescent="0.25">
      <c r="D717" s="5"/>
      <c r="E717" s="5"/>
      <c r="F717" s="5"/>
      <c r="G717" s="5"/>
      <c r="H717" s="5"/>
      <c r="I717" s="5"/>
      <c r="J717" s="5"/>
      <c r="K717" s="5"/>
      <c r="L717" s="5"/>
      <c r="M717" s="5"/>
      <c r="N717" s="5"/>
      <c r="O717" s="5"/>
      <c r="P717" s="5"/>
    </row>
    <row r="718" spans="4:16" x14ac:dyDescent="0.25">
      <c r="D718" s="5"/>
      <c r="E718" s="5"/>
      <c r="F718" s="5"/>
      <c r="G718" s="5"/>
      <c r="H718" s="5"/>
      <c r="I718" s="5"/>
      <c r="J718" s="5"/>
      <c r="K718" s="5"/>
      <c r="L718" s="5"/>
      <c r="M718" s="5"/>
      <c r="N718" s="5"/>
      <c r="O718" s="5"/>
      <c r="P718" s="5"/>
    </row>
    <row r="719" spans="4:16" x14ac:dyDescent="0.25">
      <c r="D719" s="5"/>
      <c r="E719" s="5"/>
      <c r="F719" s="5"/>
      <c r="G719" s="5"/>
      <c r="H719" s="5"/>
      <c r="I719" s="5"/>
      <c r="J719" s="5"/>
      <c r="K719" s="5"/>
      <c r="L719" s="5"/>
      <c r="M719" s="5"/>
      <c r="N719" s="5"/>
      <c r="O719" s="5"/>
      <c r="P719" s="5"/>
    </row>
    <row r="720" spans="4:16" x14ac:dyDescent="0.25">
      <c r="D720" s="5"/>
      <c r="E720" s="5"/>
      <c r="F720" s="5"/>
      <c r="G720" s="5"/>
      <c r="H720" s="5"/>
      <c r="I720" s="5"/>
      <c r="J720" s="5"/>
      <c r="K720" s="5"/>
      <c r="L720" s="5"/>
      <c r="M720" s="5"/>
      <c r="N720" s="5"/>
      <c r="O720" s="5"/>
      <c r="P720" s="5"/>
    </row>
    <row r="721" spans="4:16" x14ac:dyDescent="0.25">
      <c r="D721" s="5"/>
      <c r="E721" s="5"/>
      <c r="F721" s="5"/>
      <c r="G721" s="5"/>
      <c r="H721" s="5"/>
      <c r="I721" s="5"/>
      <c r="J721" s="5"/>
      <c r="K721" s="5"/>
      <c r="L721" s="5"/>
      <c r="M721" s="5"/>
      <c r="N721" s="5"/>
      <c r="O721" s="5"/>
      <c r="P721" s="5"/>
    </row>
    <row r="722" spans="4:16" x14ac:dyDescent="0.25">
      <c r="D722" s="5"/>
      <c r="E722" s="5"/>
      <c r="F722" s="5"/>
      <c r="G722" s="5"/>
      <c r="H722" s="5"/>
      <c r="I722" s="5"/>
      <c r="J722" s="5"/>
      <c r="K722" s="5"/>
      <c r="L722" s="5"/>
      <c r="M722" s="5"/>
      <c r="N722" s="5"/>
      <c r="O722" s="5"/>
      <c r="P722" s="5"/>
    </row>
    <row r="723" spans="4:16" x14ac:dyDescent="0.25">
      <c r="D723" s="5"/>
      <c r="E723" s="5"/>
      <c r="F723" s="5"/>
      <c r="G723" s="5"/>
      <c r="H723" s="5"/>
      <c r="I723" s="5"/>
      <c r="J723" s="5"/>
      <c r="K723" s="5"/>
      <c r="L723" s="5"/>
      <c r="M723" s="5"/>
      <c r="N723" s="5"/>
      <c r="O723" s="5"/>
      <c r="P723" s="5"/>
    </row>
    <row r="724" spans="4:16" x14ac:dyDescent="0.25">
      <c r="D724" s="5"/>
      <c r="E724" s="5"/>
      <c r="F724" s="5"/>
      <c r="G724" s="5"/>
      <c r="H724" s="5"/>
      <c r="I724" s="5"/>
      <c r="J724" s="5"/>
      <c r="K724" s="5"/>
      <c r="L724" s="5"/>
      <c r="M724" s="5"/>
      <c r="N724" s="5"/>
      <c r="O724" s="5"/>
      <c r="P724" s="5"/>
    </row>
    <row r="725" spans="4:16" x14ac:dyDescent="0.25">
      <c r="D725" s="5"/>
      <c r="E725" s="5"/>
      <c r="F725" s="5"/>
      <c r="G725" s="5"/>
      <c r="H725" s="5"/>
      <c r="I725" s="5"/>
      <c r="J725" s="5"/>
      <c r="K725" s="5"/>
      <c r="L725" s="5"/>
      <c r="M725" s="5"/>
      <c r="N725" s="5"/>
      <c r="O725" s="5"/>
      <c r="P725" s="5"/>
    </row>
    <row r="726" spans="4:16" x14ac:dyDescent="0.25">
      <c r="D726" s="5"/>
      <c r="E726" s="5"/>
      <c r="F726" s="5"/>
      <c r="G726" s="5"/>
      <c r="H726" s="5"/>
      <c r="I726" s="5"/>
      <c r="J726" s="5"/>
      <c r="K726" s="5"/>
      <c r="L726" s="5"/>
      <c r="M726" s="5"/>
      <c r="N726" s="5"/>
      <c r="O726" s="5"/>
      <c r="P726" s="5"/>
    </row>
    <row r="727" spans="4:16" x14ac:dyDescent="0.25">
      <c r="D727" s="5"/>
      <c r="E727" s="5"/>
      <c r="F727" s="5"/>
      <c r="G727" s="5"/>
      <c r="H727" s="5"/>
      <c r="I727" s="5"/>
      <c r="J727" s="5"/>
      <c r="K727" s="5"/>
      <c r="L727" s="5"/>
      <c r="M727" s="5"/>
      <c r="N727" s="5"/>
      <c r="O727" s="5"/>
      <c r="P727" s="5"/>
    </row>
    <row r="728" spans="4:16" x14ac:dyDescent="0.25">
      <c r="D728" s="5"/>
      <c r="E728" s="5"/>
      <c r="F728" s="5"/>
      <c r="G728" s="5"/>
      <c r="H728" s="5"/>
      <c r="I728" s="5"/>
      <c r="J728" s="5"/>
      <c r="K728" s="5"/>
      <c r="L728" s="5"/>
      <c r="M728" s="5"/>
      <c r="N728" s="5"/>
      <c r="O728" s="5"/>
      <c r="P728" s="5"/>
    </row>
    <row r="729" spans="4:16" x14ac:dyDescent="0.25">
      <c r="D729" s="5"/>
      <c r="E729" s="5"/>
      <c r="F729" s="5"/>
      <c r="G729" s="5"/>
      <c r="H729" s="5"/>
      <c r="I729" s="5"/>
      <c r="J729" s="5"/>
      <c r="K729" s="5"/>
      <c r="L729" s="5"/>
      <c r="M729" s="5"/>
      <c r="N729" s="5"/>
      <c r="O729" s="5"/>
      <c r="P729" s="5"/>
    </row>
    <row r="730" spans="4:16" x14ac:dyDescent="0.25">
      <c r="D730" s="5"/>
      <c r="E730" s="5"/>
      <c r="F730" s="5"/>
      <c r="G730" s="5"/>
      <c r="H730" s="5"/>
      <c r="I730" s="5"/>
      <c r="J730" s="5"/>
      <c r="K730" s="5"/>
      <c r="L730" s="5"/>
      <c r="M730" s="5"/>
      <c r="N730" s="5"/>
      <c r="O730" s="5"/>
      <c r="P730" s="5"/>
    </row>
    <row r="731" spans="4:16" x14ac:dyDescent="0.25">
      <c r="D731" s="5"/>
      <c r="E731" s="5"/>
      <c r="F731" s="5"/>
      <c r="G731" s="5"/>
      <c r="H731" s="5"/>
      <c r="I731" s="5"/>
      <c r="J731" s="5"/>
      <c r="K731" s="5"/>
      <c r="L731" s="5"/>
      <c r="M731" s="5"/>
      <c r="N731" s="5"/>
      <c r="O731" s="5"/>
      <c r="P731" s="5"/>
    </row>
    <row r="732" spans="4:16" x14ac:dyDescent="0.25">
      <c r="D732" s="5"/>
      <c r="E732" s="5"/>
      <c r="F732" s="5"/>
      <c r="G732" s="5"/>
      <c r="H732" s="5"/>
      <c r="I732" s="5"/>
      <c r="J732" s="5"/>
      <c r="K732" s="5"/>
      <c r="L732" s="5"/>
      <c r="M732" s="5"/>
      <c r="N732" s="5"/>
      <c r="O732" s="5"/>
      <c r="P732" s="5"/>
    </row>
    <row r="733" spans="4:16" x14ac:dyDescent="0.25">
      <c r="D733" s="5"/>
      <c r="E733" s="5"/>
      <c r="F733" s="5"/>
      <c r="G733" s="5"/>
      <c r="H733" s="5"/>
      <c r="I733" s="5"/>
      <c r="J733" s="5"/>
      <c r="K733" s="5"/>
      <c r="L733" s="5"/>
      <c r="M733" s="5"/>
      <c r="N733" s="5"/>
      <c r="O733" s="5"/>
      <c r="P733" s="5"/>
    </row>
    <row r="734" spans="4:16" x14ac:dyDescent="0.25">
      <c r="D734" s="5"/>
      <c r="E734" s="5"/>
      <c r="F734" s="5"/>
      <c r="G734" s="5"/>
      <c r="H734" s="5"/>
      <c r="I734" s="5"/>
      <c r="J734" s="5"/>
      <c r="K734" s="5"/>
      <c r="L734" s="5"/>
      <c r="M734" s="5"/>
      <c r="N734" s="5"/>
      <c r="O734" s="5"/>
      <c r="P734" s="5"/>
    </row>
    <row r="735" spans="4:16" x14ac:dyDescent="0.25">
      <c r="D735" s="5"/>
      <c r="E735" s="5"/>
      <c r="F735" s="5"/>
      <c r="G735" s="5"/>
      <c r="H735" s="5"/>
      <c r="I735" s="5"/>
      <c r="J735" s="5"/>
      <c r="K735" s="5"/>
      <c r="L735" s="5"/>
      <c r="M735" s="5"/>
      <c r="N735" s="5"/>
      <c r="O735" s="5"/>
      <c r="P735" s="5"/>
    </row>
    <row r="736" spans="4:16" x14ac:dyDescent="0.25">
      <c r="D736" s="5"/>
      <c r="E736" s="5"/>
      <c r="F736" s="5"/>
      <c r="G736" s="5"/>
      <c r="H736" s="5"/>
      <c r="I736" s="5"/>
      <c r="J736" s="5"/>
      <c r="K736" s="5"/>
      <c r="L736" s="5"/>
      <c r="M736" s="5"/>
      <c r="N736" s="5"/>
      <c r="O736" s="5"/>
      <c r="P736" s="5"/>
    </row>
    <row r="737" spans="4:16" x14ac:dyDescent="0.25">
      <c r="D737" s="5"/>
      <c r="E737" s="5"/>
      <c r="F737" s="5"/>
      <c r="G737" s="5"/>
      <c r="H737" s="5"/>
      <c r="I737" s="5"/>
      <c r="J737" s="5"/>
      <c r="K737" s="5"/>
      <c r="L737" s="5"/>
      <c r="M737" s="5"/>
      <c r="N737" s="5"/>
      <c r="O737" s="5"/>
      <c r="P737" s="5"/>
    </row>
    <row r="738" spans="4:16" x14ac:dyDescent="0.25">
      <c r="D738" s="5"/>
      <c r="E738" s="5"/>
      <c r="F738" s="5"/>
      <c r="G738" s="5"/>
      <c r="H738" s="5"/>
      <c r="I738" s="5"/>
      <c r="J738" s="5"/>
      <c r="K738" s="5"/>
      <c r="L738" s="5"/>
      <c r="M738" s="5"/>
      <c r="N738" s="5"/>
      <c r="O738" s="5"/>
      <c r="P738" s="5"/>
    </row>
    <row r="739" spans="4:16" x14ac:dyDescent="0.25">
      <c r="D739" s="5"/>
      <c r="E739" s="5"/>
      <c r="F739" s="5"/>
      <c r="G739" s="5"/>
      <c r="H739" s="5"/>
      <c r="I739" s="5"/>
      <c r="J739" s="5"/>
      <c r="K739" s="5"/>
      <c r="L739" s="5"/>
      <c r="M739" s="5"/>
      <c r="N739" s="5"/>
      <c r="O739" s="5"/>
      <c r="P739" s="5"/>
    </row>
    <row r="740" spans="4:16" x14ac:dyDescent="0.25">
      <c r="D740" s="5"/>
      <c r="E740" s="5"/>
      <c r="F740" s="5"/>
      <c r="G740" s="5"/>
      <c r="H740" s="5"/>
      <c r="I740" s="5"/>
      <c r="J740" s="5"/>
      <c r="K740" s="5"/>
      <c r="L740" s="5"/>
      <c r="M740" s="5"/>
      <c r="N740" s="5"/>
      <c r="O740" s="5"/>
      <c r="P740" s="5"/>
    </row>
    <row r="741" spans="4:16" x14ac:dyDescent="0.25">
      <c r="D741" s="5"/>
      <c r="E741" s="5"/>
      <c r="F741" s="5"/>
      <c r="G741" s="5"/>
      <c r="H741" s="5"/>
      <c r="I741" s="5"/>
      <c r="J741" s="5"/>
      <c r="K741" s="5"/>
      <c r="L741" s="5"/>
      <c r="M741" s="5"/>
      <c r="N741" s="5"/>
      <c r="O741" s="5"/>
      <c r="P741" s="5"/>
    </row>
    <row r="742" spans="4:16" x14ac:dyDescent="0.25">
      <c r="D742" s="5"/>
      <c r="E742" s="5"/>
      <c r="F742" s="5"/>
      <c r="G742" s="5"/>
      <c r="H742" s="5"/>
      <c r="I742" s="5"/>
      <c r="J742" s="5"/>
      <c r="K742" s="5"/>
      <c r="L742" s="5"/>
      <c r="M742" s="5"/>
      <c r="N742" s="5"/>
      <c r="O742" s="5"/>
      <c r="P742" s="5"/>
    </row>
    <row r="743" spans="4:16" x14ac:dyDescent="0.25">
      <c r="D743" s="5"/>
      <c r="E743" s="5"/>
      <c r="F743" s="5"/>
      <c r="G743" s="5"/>
      <c r="H743" s="5"/>
      <c r="I743" s="5"/>
      <c r="J743" s="5"/>
      <c r="K743" s="5"/>
      <c r="L743" s="5"/>
      <c r="M743" s="5"/>
      <c r="N743" s="5"/>
      <c r="O743" s="5"/>
      <c r="P743" s="5"/>
    </row>
    <row r="744" spans="4:16" x14ac:dyDescent="0.25">
      <c r="D744" s="5"/>
      <c r="E744" s="5"/>
      <c r="F744" s="5"/>
      <c r="G744" s="5"/>
      <c r="H744" s="5"/>
      <c r="I744" s="5"/>
      <c r="J744" s="5"/>
      <c r="K744" s="5"/>
      <c r="L744" s="5"/>
      <c r="M744" s="5"/>
      <c r="N744" s="5"/>
      <c r="O744" s="5"/>
      <c r="P744" s="5"/>
    </row>
    <row r="745" spans="4:16" x14ac:dyDescent="0.25">
      <c r="D745" s="5"/>
      <c r="E745" s="5"/>
      <c r="F745" s="5"/>
      <c r="G745" s="5"/>
      <c r="H745" s="5"/>
      <c r="I745" s="5"/>
      <c r="J745" s="5"/>
      <c r="K745" s="5"/>
      <c r="L745" s="5"/>
      <c r="M745" s="5"/>
      <c r="N745" s="5"/>
      <c r="O745" s="5"/>
      <c r="P745" s="5"/>
    </row>
    <row r="746" spans="4:16" x14ac:dyDescent="0.25">
      <c r="D746" s="5"/>
      <c r="E746" s="5"/>
      <c r="F746" s="5"/>
      <c r="G746" s="5"/>
      <c r="H746" s="5"/>
      <c r="I746" s="5"/>
      <c r="J746" s="5"/>
      <c r="K746" s="5"/>
      <c r="L746" s="5"/>
      <c r="M746" s="5"/>
      <c r="N746" s="5"/>
      <c r="O746" s="5"/>
      <c r="P746" s="5"/>
    </row>
    <row r="747" spans="4:16" x14ac:dyDescent="0.25">
      <c r="D747" s="5"/>
      <c r="E747" s="5"/>
      <c r="F747" s="5"/>
      <c r="G747" s="5"/>
      <c r="H747" s="5"/>
      <c r="I747" s="5"/>
      <c r="J747" s="5"/>
      <c r="K747" s="5"/>
      <c r="L747" s="5"/>
      <c r="M747" s="5"/>
      <c r="N747" s="5"/>
      <c r="O747" s="5"/>
      <c r="P747" s="5"/>
    </row>
    <row r="748" spans="4:16" x14ac:dyDescent="0.25">
      <c r="D748" s="5"/>
      <c r="E748" s="5"/>
      <c r="F748" s="5"/>
      <c r="G748" s="5"/>
      <c r="H748" s="5"/>
      <c r="I748" s="5"/>
      <c r="J748" s="5"/>
      <c r="K748" s="5"/>
      <c r="L748" s="5"/>
      <c r="M748" s="5"/>
      <c r="N748" s="5"/>
      <c r="O748" s="5"/>
      <c r="P748" s="5"/>
    </row>
    <row r="749" spans="4:16" x14ac:dyDescent="0.25">
      <c r="D749" s="5"/>
      <c r="E749" s="5"/>
      <c r="F749" s="5"/>
      <c r="G749" s="5"/>
      <c r="H749" s="5"/>
      <c r="I749" s="5"/>
      <c r="J749" s="5"/>
      <c r="K749" s="5"/>
      <c r="L749" s="5"/>
      <c r="M749" s="5"/>
      <c r="N749" s="5"/>
      <c r="O749" s="5"/>
      <c r="P749" s="5"/>
    </row>
    <row r="750" spans="4:16" x14ac:dyDescent="0.25">
      <c r="D750" s="5"/>
      <c r="E750" s="5"/>
      <c r="F750" s="5"/>
      <c r="G750" s="5"/>
      <c r="H750" s="5"/>
      <c r="I750" s="5"/>
      <c r="J750" s="5"/>
      <c r="K750" s="5"/>
      <c r="L750" s="5"/>
      <c r="M750" s="5"/>
      <c r="N750" s="5"/>
      <c r="O750" s="5"/>
      <c r="P750" s="5"/>
    </row>
    <row r="751" spans="4:16" x14ac:dyDescent="0.25">
      <c r="D751" s="5"/>
      <c r="E751" s="5"/>
      <c r="F751" s="5"/>
      <c r="G751" s="5"/>
      <c r="H751" s="5"/>
      <c r="I751" s="5"/>
      <c r="J751" s="5"/>
      <c r="K751" s="5"/>
      <c r="L751" s="5"/>
      <c r="M751" s="5"/>
      <c r="N751" s="5"/>
      <c r="O751" s="5"/>
      <c r="P751" s="5"/>
    </row>
    <row r="752" spans="4:16" x14ac:dyDescent="0.25">
      <c r="D752" s="5"/>
      <c r="E752" s="5"/>
      <c r="F752" s="5"/>
      <c r="G752" s="5"/>
      <c r="H752" s="5"/>
      <c r="I752" s="5"/>
      <c r="J752" s="5"/>
      <c r="K752" s="5"/>
      <c r="L752" s="5"/>
      <c r="M752" s="5"/>
      <c r="N752" s="5"/>
      <c r="O752" s="5"/>
      <c r="P752" s="5"/>
    </row>
    <row r="753" spans="4:16" x14ac:dyDescent="0.25">
      <c r="D753" s="5"/>
      <c r="E753" s="5"/>
      <c r="F753" s="5"/>
      <c r="G753" s="5"/>
      <c r="H753" s="5"/>
      <c r="I753" s="5"/>
      <c r="J753" s="5"/>
      <c r="K753" s="5"/>
      <c r="L753" s="5"/>
      <c r="M753" s="5"/>
      <c r="N753" s="5"/>
      <c r="O753" s="5"/>
      <c r="P753" s="5"/>
    </row>
    <row r="754" spans="4:16" x14ac:dyDescent="0.25">
      <c r="D754" s="5"/>
      <c r="E754" s="5"/>
      <c r="F754" s="5"/>
      <c r="G754" s="5"/>
      <c r="H754" s="5"/>
      <c r="I754" s="5"/>
      <c r="J754" s="5"/>
      <c r="K754" s="5"/>
      <c r="L754" s="5"/>
      <c r="M754" s="5"/>
      <c r="N754" s="5"/>
      <c r="O754" s="5"/>
      <c r="P754" s="5"/>
    </row>
    <row r="755" spans="4:16" x14ac:dyDescent="0.25">
      <c r="D755" s="5"/>
      <c r="E755" s="5"/>
      <c r="F755" s="5"/>
      <c r="G755" s="5"/>
      <c r="H755" s="5"/>
      <c r="I755" s="5"/>
      <c r="J755" s="5"/>
      <c r="K755" s="5"/>
      <c r="L755" s="5"/>
      <c r="M755" s="5"/>
      <c r="N755" s="5"/>
      <c r="O755" s="5"/>
      <c r="P755" s="5"/>
    </row>
    <row r="756" spans="4:16" x14ac:dyDescent="0.25">
      <c r="D756" s="5"/>
      <c r="E756" s="5"/>
      <c r="F756" s="5"/>
      <c r="G756" s="5"/>
      <c r="H756" s="5"/>
      <c r="I756" s="5"/>
      <c r="J756" s="5"/>
      <c r="K756" s="5"/>
      <c r="L756" s="5"/>
      <c r="M756" s="5"/>
      <c r="N756" s="5"/>
      <c r="O756" s="5"/>
      <c r="P756" s="5"/>
    </row>
    <row r="757" spans="4:16" x14ac:dyDescent="0.25">
      <c r="D757" s="5"/>
      <c r="E757" s="5"/>
      <c r="F757" s="5"/>
      <c r="G757" s="5"/>
      <c r="H757" s="5"/>
      <c r="I757" s="5"/>
      <c r="J757" s="5"/>
      <c r="K757" s="5"/>
      <c r="L757" s="5"/>
      <c r="M757" s="5"/>
      <c r="N757" s="5"/>
      <c r="O757" s="5"/>
      <c r="P757" s="5"/>
    </row>
    <row r="758" spans="4:16" x14ac:dyDescent="0.25">
      <c r="D758" s="5"/>
      <c r="E758" s="5"/>
      <c r="F758" s="5"/>
      <c r="G758" s="5"/>
      <c r="H758" s="5"/>
      <c r="I758" s="5"/>
      <c r="J758" s="5"/>
      <c r="K758" s="5"/>
      <c r="L758" s="5"/>
      <c r="M758" s="5"/>
      <c r="N758" s="5"/>
      <c r="O758" s="5"/>
      <c r="P758" s="5"/>
    </row>
    <row r="759" spans="4:16" x14ac:dyDescent="0.25">
      <c r="D759" s="5"/>
      <c r="E759" s="5"/>
      <c r="F759" s="5"/>
      <c r="G759" s="5"/>
      <c r="H759" s="5"/>
      <c r="I759" s="5"/>
      <c r="J759" s="5"/>
      <c r="K759" s="5"/>
      <c r="L759" s="5"/>
      <c r="M759" s="5"/>
      <c r="N759" s="5"/>
      <c r="O759" s="5"/>
      <c r="P759" s="5"/>
    </row>
    <row r="760" spans="4:16" x14ac:dyDescent="0.25">
      <c r="D760" s="5"/>
      <c r="E760" s="5"/>
      <c r="F760" s="5"/>
      <c r="G760" s="5"/>
      <c r="H760" s="5"/>
      <c r="I760" s="5"/>
      <c r="J760" s="5"/>
      <c r="K760" s="5"/>
      <c r="L760" s="5"/>
      <c r="M760" s="5"/>
      <c r="N760" s="5"/>
      <c r="O760" s="5"/>
      <c r="P760" s="5"/>
    </row>
    <row r="761" spans="4:16" x14ac:dyDescent="0.25">
      <c r="D761" s="5"/>
      <c r="E761" s="5"/>
      <c r="F761" s="5"/>
      <c r="G761" s="5"/>
      <c r="H761" s="5"/>
      <c r="I761" s="5"/>
      <c r="J761" s="5"/>
      <c r="K761" s="5"/>
      <c r="L761" s="5"/>
      <c r="M761" s="5"/>
      <c r="N761" s="5"/>
      <c r="O761" s="5"/>
      <c r="P761" s="5"/>
    </row>
    <row r="762" spans="4:16" x14ac:dyDescent="0.25">
      <c r="D762" s="5"/>
      <c r="E762" s="5"/>
      <c r="F762" s="5"/>
      <c r="G762" s="5"/>
      <c r="H762" s="5"/>
      <c r="I762" s="5"/>
      <c r="J762" s="5"/>
      <c r="K762" s="5"/>
      <c r="L762" s="5"/>
      <c r="M762" s="5"/>
      <c r="N762" s="5"/>
      <c r="O762" s="5"/>
      <c r="P762" s="5"/>
    </row>
    <row r="763" spans="4:16" x14ac:dyDescent="0.25">
      <c r="D763" s="5"/>
      <c r="E763" s="5"/>
      <c r="F763" s="5"/>
      <c r="G763" s="5"/>
      <c r="H763" s="5"/>
      <c r="I763" s="5"/>
      <c r="J763" s="5"/>
      <c r="K763" s="5"/>
      <c r="L763" s="5"/>
      <c r="M763" s="5"/>
      <c r="N763" s="5"/>
      <c r="O763" s="5"/>
      <c r="P763" s="5"/>
    </row>
    <row r="764" spans="4:16" x14ac:dyDescent="0.25">
      <c r="D764" s="5"/>
      <c r="E764" s="5"/>
      <c r="F764" s="5"/>
      <c r="G764" s="5"/>
      <c r="H764" s="5"/>
      <c r="I764" s="5"/>
      <c r="J764" s="5"/>
      <c r="K764" s="5"/>
      <c r="L764" s="5"/>
      <c r="M764" s="5"/>
      <c r="N764" s="5"/>
      <c r="O764" s="5"/>
      <c r="P764" s="5"/>
    </row>
    <row r="765" spans="4:16" x14ac:dyDescent="0.25">
      <c r="D765" s="5"/>
      <c r="E765" s="5"/>
      <c r="F765" s="5"/>
      <c r="G765" s="5"/>
      <c r="H765" s="5"/>
      <c r="I765" s="5"/>
      <c r="J765" s="5"/>
      <c r="K765" s="5"/>
      <c r="L765" s="5"/>
      <c r="M765" s="5"/>
      <c r="N765" s="5"/>
      <c r="O765" s="5"/>
      <c r="P765" s="5"/>
    </row>
    <row r="766" spans="4:16" x14ac:dyDescent="0.25">
      <c r="D766" s="5"/>
      <c r="E766" s="5"/>
      <c r="F766" s="5"/>
      <c r="G766" s="5"/>
      <c r="H766" s="5"/>
      <c r="I766" s="5"/>
      <c r="J766" s="5"/>
      <c r="K766" s="5"/>
      <c r="L766" s="5"/>
      <c r="M766" s="5"/>
      <c r="N766" s="5"/>
      <c r="O766" s="5"/>
      <c r="P766" s="5"/>
    </row>
    <row r="767" spans="4:16" x14ac:dyDescent="0.25">
      <c r="D767" s="5"/>
      <c r="E767" s="5"/>
      <c r="F767" s="5"/>
      <c r="G767" s="5"/>
      <c r="H767" s="5"/>
      <c r="I767" s="5"/>
      <c r="J767" s="5"/>
      <c r="K767" s="5"/>
      <c r="L767" s="5"/>
      <c r="M767" s="5"/>
      <c r="N767" s="5"/>
      <c r="O767" s="5"/>
      <c r="P767" s="5"/>
    </row>
    <row r="768" spans="4:16" x14ac:dyDescent="0.25">
      <c r="D768" s="5"/>
      <c r="E768" s="5"/>
      <c r="F768" s="5"/>
      <c r="G768" s="5"/>
      <c r="H768" s="5"/>
      <c r="I768" s="5"/>
      <c r="J768" s="5"/>
      <c r="K768" s="5"/>
      <c r="L768" s="5"/>
      <c r="M768" s="5"/>
      <c r="N768" s="5"/>
      <c r="O768" s="5"/>
      <c r="P768" s="5"/>
    </row>
    <row r="769" spans="4:16" x14ac:dyDescent="0.25">
      <c r="D769" s="5"/>
      <c r="E769" s="5"/>
      <c r="F769" s="5"/>
      <c r="G769" s="5"/>
      <c r="H769" s="5"/>
      <c r="I769" s="5"/>
      <c r="J769" s="5"/>
      <c r="K769" s="5"/>
      <c r="L769" s="5"/>
      <c r="M769" s="5"/>
      <c r="N769" s="5"/>
      <c r="O769" s="5"/>
      <c r="P769" s="5"/>
    </row>
    <row r="770" spans="4:16" x14ac:dyDescent="0.25">
      <c r="D770" s="5"/>
      <c r="E770" s="5"/>
      <c r="F770" s="5"/>
      <c r="G770" s="5"/>
      <c r="H770" s="5"/>
      <c r="I770" s="5"/>
      <c r="J770" s="5"/>
      <c r="K770" s="5"/>
      <c r="L770" s="5"/>
      <c r="M770" s="5"/>
      <c r="N770" s="5"/>
      <c r="O770" s="5"/>
      <c r="P770" s="5"/>
    </row>
    <row r="771" spans="4:16" x14ac:dyDescent="0.25">
      <c r="D771" s="5"/>
      <c r="E771" s="5"/>
      <c r="F771" s="5"/>
      <c r="G771" s="5"/>
      <c r="H771" s="5"/>
      <c r="I771" s="5"/>
      <c r="J771" s="5"/>
      <c r="K771" s="5"/>
      <c r="L771" s="5"/>
      <c r="M771" s="5"/>
      <c r="N771" s="5"/>
      <c r="O771" s="5"/>
      <c r="P771" s="5"/>
    </row>
    <row r="772" spans="4:16" x14ac:dyDescent="0.25">
      <c r="D772" s="5"/>
      <c r="E772" s="5"/>
      <c r="F772" s="5"/>
      <c r="G772" s="5"/>
      <c r="H772" s="5"/>
      <c r="I772" s="5"/>
      <c r="J772" s="5"/>
      <c r="K772" s="5"/>
      <c r="L772" s="5"/>
      <c r="M772" s="5"/>
      <c r="N772" s="5"/>
      <c r="O772" s="5"/>
      <c r="P772" s="5"/>
    </row>
    <row r="773" spans="4:16" x14ac:dyDescent="0.25">
      <c r="D773" s="5"/>
      <c r="E773" s="5"/>
      <c r="F773" s="5"/>
      <c r="G773" s="5"/>
      <c r="H773" s="5"/>
      <c r="I773" s="5"/>
      <c r="J773" s="5"/>
      <c r="K773" s="5"/>
      <c r="L773" s="5"/>
      <c r="M773" s="5"/>
      <c r="N773" s="5"/>
      <c r="O773" s="5"/>
      <c r="P773" s="5"/>
    </row>
    <row r="774" spans="4:16" x14ac:dyDescent="0.25">
      <c r="D774" s="5"/>
      <c r="E774" s="5"/>
      <c r="F774" s="5"/>
      <c r="G774" s="5"/>
      <c r="H774" s="5"/>
      <c r="I774" s="5"/>
      <c r="J774" s="5"/>
      <c r="K774" s="5"/>
      <c r="L774" s="5"/>
      <c r="M774" s="5"/>
      <c r="N774" s="5"/>
      <c r="O774" s="5"/>
      <c r="P774" s="5"/>
    </row>
    <row r="775" spans="4:16" x14ac:dyDescent="0.25">
      <c r="D775" s="5"/>
      <c r="E775" s="5"/>
      <c r="F775" s="5"/>
      <c r="G775" s="5"/>
      <c r="H775" s="5"/>
      <c r="I775" s="5"/>
      <c r="J775" s="5"/>
      <c r="K775" s="5"/>
      <c r="L775" s="5"/>
      <c r="M775" s="5"/>
      <c r="N775" s="5"/>
      <c r="O775" s="5"/>
      <c r="P775" s="5"/>
    </row>
    <row r="776" spans="4:16" x14ac:dyDescent="0.25">
      <c r="D776" s="5"/>
      <c r="E776" s="5"/>
      <c r="F776" s="5"/>
      <c r="G776" s="5"/>
      <c r="H776" s="5"/>
      <c r="I776" s="5"/>
      <c r="J776" s="5"/>
      <c r="K776" s="5"/>
      <c r="L776" s="5"/>
      <c r="M776" s="5"/>
      <c r="N776" s="5"/>
      <c r="O776" s="5"/>
      <c r="P776" s="5"/>
    </row>
    <row r="777" spans="4:16" x14ac:dyDescent="0.25">
      <c r="D777" s="5"/>
      <c r="E777" s="5"/>
      <c r="F777" s="5"/>
      <c r="G777" s="5"/>
      <c r="H777" s="5"/>
      <c r="I777" s="5"/>
      <c r="J777" s="5"/>
      <c r="K777" s="5"/>
      <c r="L777" s="5"/>
      <c r="M777" s="5"/>
      <c r="N777" s="5"/>
      <c r="O777" s="5"/>
      <c r="P777" s="5"/>
    </row>
    <row r="778" spans="4:16" x14ac:dyDescent="0.25">
      <c r="D778" s="5"/>
      <c r="E778" s="5"/>
      <c r="F778" s="5"/>
      <c r="G778" s="5"/>
      <c r="H778" s="5"/>
      <c r="I778" s="5"/>
      <c r="J778" s="5"/>
      <c r="K778" s="5"/>
      <c r="L778" s="5"/>
      <c r="M778" s="5"/>
      <c r="N778" s="5"/>
      <c r="O778" s="5"/>
      <c r="P778" s="5"/>
    </row>
    <row r="779" spans="4:16" x14ac:dyDescent="0.25">
      <c r="D779" s="5"/>
      <c r="E779" s="5"/>
      <c r="F779" s="5"/>
      <c r="G779" s="5"/>
      <c r="H779" s="5"/>
      <c r="I779" s="5"/>
      <c r="J779" s="5"/>
      <c r="K779" s="5"/>
      <c r="L779" s="5"/>
      <c r="M779" s="5"/>
      <c r="N779" s="5"/>
      <c r="O779" s="5"/>
      <c r="P779" s="5"/>
    </row>
    <row r="780" spans="4:16" x14ac:dyDescent="0.25">
      <c r="D780" s="5"/>
      <c r="E780" s="5"/>
      <c r="F780" s="5"/>
      <c r="G780" s="5"/>
      <c r="H780" s="5"/>
      <c r="I780" s="5"/>
      <c r="J780" s="5"/>
      <c r="K780" s="5"/>
      <c r="L780" s="5"/>
      <c r="M780" s="5"/>
      <c r="N780" s="5"/>
      <c r="O780" s="5"/>
      <c r="P780" s="5"/>
    </row>
    <row r="781" spans="4:16" x14ac:dyDescent="0.25">
      <c r="D781" s="5"/>
      <c r="E781" s="5"/>
      <c r="F781" s="5"/>
      <c r="G781" s="5"/>
      <c r="H781" s="5"/>
      <c r="I781" s="5"/>
      <c r="J781" s="5"/>
      <c r="K781" s="5"/>
      <c r="L781" s="5"/>
      <c r="M781" s="5"/>
      <c r="N781" s="5"/>
      <c r="O781" s="5"/>
      <c r="P781" s="5"/>
    </row>
    <row r="782" spans="4:16" x14ac:dyDescent="0.25">
      <c r="D782" s="5"/>
      <c r="E782" s="5"/>
      <c r="F782" s="5"/>
      <c r="G782" s="5"/>
      <c r="H782" s="5"/>
      <c r="I782" s="5"/>
      <c r="J782" s="5"/>
      <c r="K782" s="5"/>
      <c r="L782" s="5"/>
      <c r="M782" s="5"/>
      <c r="N782" s="5"/>
      <c r="O782" s="5"/>
      <c r="P782" s="5"/>
    </row>
    <row r="783" spans="4:16" x14ac:dyDescent="0.25">
      <c r="D783" s="5"/>
      <c r="E783" s="5"/>
      <c r="F783" s="5"/>
      <c r="G783" s="5"/>
      <c r="H783" s="5"/>
      <c r="I783" s="5"/>
      <c r="J783" s="5"/>
      <c r="K783" s="5"/>
      <c r="L783" s="5"/>
      <c r="M783" s="5"/>
      <c r="N783" s="5"/>
      <c r="O783" s="5"/>
      <c r="P783" s="5"/>
    </row>
    <row r="784" spans="4:16" x14ac:dyDescent="0.25">
      <c r="D784" s="5"/>
      <c r="E784" s="5"/>
      <c r="F784" s="5"/>
      <c r="G784" s="5"/>
      <c r="H784" s="5"/>
      <c r="I784" s="5"/>
      <c r="J784" s="5"/>
      <c r="K784" s="5"/>
      <c r="L784" s="5"/>
      <c r="M784" s="5"/>
      <c r="N784" s="5"/>
      <c r="O784" s="5"/>
      <c r="P784" s="5"/>
    </row>
    <row r="785" spans="4:16" x14ac:dyDescent="0.25">
      <c r="D785" s="5"/>
      <c r="E785" s="5"/>
      <c r="F785" s="5"/>
      <c r="G785" s="5"/>
      <c r="H785" s="5"/>
      <c r="I785" s="5"/>
      <c r="J785" s="5"/>
      <c r="K785" s="5"/>
      <c r="L785" s="5"/>
      <c r="M785" s="5"/>
      <c r="N785" s="5"/>
      <c r="O785" s="5"/>
      <c r="P785" s="5"/>
    </row>
    <row r="786" spans="4:16" x14ac:dyDescent="0.25">
      <c r="D786" s="5"/>
      <c r="E786" s="5"/>
      <c r="F786" s="5"/>
      <c r="G786" s="5"/>
      <c r="H786" s="5"/>
      <c r="I786" s="5"/>
      <c r="J786" s="5"/>
      <c r="K786" s="5"/>
      <c r="L786" s="5"/>
      <c r="M786" s="5"/>
      <c r="N786" s="5"/>
      <c r="O786" s="5"/>
      <c r="P786" s="5"/>
    </row>
    <row r="787" spans="4:16" x14ac:dyDescent="0.25">
      <c r="D787" s="5"/>
      <c r="E787" s="5"/>
      <c r="F787" s="5"/>
      <c r="G787" s="5"/>
      <c r="H787" s="5"/>
      <c r="I787" s="5"/>
      <c r="J787" s="5"/>
      <c r="K787" s="5"/>
      <c r="L787" s="5"/>
      <c r="M787" s="5"/>
      <c r="N787" s="5"/>
      <c r="O787" s="5"/>
      <c r="P787" s="5"/>
    </row>
    <row r="788" spans="4:16" x14ac:dyDescent="0.25">
      <c r="D788" s="5"/>
      <c r="E788" s="5"/>
      <c r="F788" s="5"/>
      <c r="G788" s="5"/>
      <c r="H788" s="5"/>
      <c r="I788" s="5"/>
      <c r="J788" s="5"/>
      <c r="K788" s="5"/>
      <c r="L788" s="5"/>
      <c r="M788" s="5"/>
      <c r="N788" s="5"/>
      <c r="O788" s="5"/>
      <c r="P788" s="5"/>
    </row>
    <row r="789" spans="4:16" x14ac:dyDescent="0.25">
      <c r="D789" s="5"/>
      <c r="E789" s="5"/>
      <c r="F789" s="5"/>
      <c r="G789" s="5"/>
      <c r="H789" s="5"/>
      <c r="I789" s="5"/>
      <c r="J789" s="5"/>
      <c r="K789" s="5"/>
      <c r="L789" s="5"/>
      <c r="M789" s="5"/>
      <c r="N789" s="5"/>
      <c r="O789" s="5"/>
      <c r="P789" s="5"/>
    </row>
    <row r="790" spans="4:16" x14ac:dyDescent="0.25">
      <c r="D790" s="5"/>
      <c r="E790" s="5"/>
      <c r="F790" s="5"/>
      <c r="G790" s="5"/>
      <c r="H790" s="5"/>
      <c r="I790" s="5"/>
      <c r="J790" s="5"/>
      <c r="K790" s="5"/>
      <c r="L790" s="5"/>
      <c r="M790" s="5"/>
      <c r="N790" s="5"/>
      <c r="O790" s="5"/>
      <c r="P790" s="5"/>
    </row>
    <row r="791" spans="4:16" x14ac:dyDescent="0.25">
      <c r="D791" s="5"/>
      <c r="E791" s="5"/>
      <c r="F791" s="5"/>
      <c r="G791" s="5"/>
      <c r="H791" s="5"/>
      <c r="I791" s="5"/>
      <c r="J791" s="5"/>
      <c r="K791" s="5"/>
      <c r="L791" s="5"/>
      <c r="M791" s="5"/>
      <c r="N791" s="5"/>
      <c r="O791" s="5"/>
      <c r="P791" s="5"/>
    </row>
    <row r="792" spans="4:16" x14ac:dyDescent="0.25">
      <c r="D792" s="5"/>
      <c r="E792" s="5"/>
      <c r="F792" s="5"/>
      <c r="G792" s="5"/>
      <c r="H792" s="5"/>
      <c r="I792" s="5"/>
      <c r="J792" s="5"/>
      <c r="K792" s="5"/>
      <c r="L792" s="5"/>
      <c r="M792" s="5"/>
      <c r="N792" s="5"/>
      <c r="O792" s="5"/>
      <c r="P792" s="5"/>
    </row>
    <row r="793" spans="4:16" x14ac:dyDescent="0.25">
      <c r="D793" s="5"/>
      <c r="E793" s="5"/>
      <c r="F793" s="5"/>
      <c r="G793" s="5"/>
      <c r="H793" s="5"/>
      <c r="I793" s="5"/>
      <c r="J793" s="5"/>
      <c r="K793" s="5"/>
      <c r="L793" s="5"/>
      <c r="M793" s="5"/>
      <c r="N793" s="5"/>
      <c r="O793" s="5"/>
      <c r="P793" s="5"/>
    </row>
    <row r="794" spans="4:16" x14ac:dyDescent="0.25">
      <c r="D794" s="5"/>
      <c r="E794" s="5"/>
      <c r="F794" s="5"/>
      <c r="G794" s="5"/>
      <c r="H794" s="5"/>
      <c r="I794" s="5"/>
      <c r="J794" s="5"/>
      <c r="K794" s="5"/>
      <c r="L794" s="5"/>
      <c r="M794" s="5"/>
      <c r="N794" s="5"/>
      <c r="O794" s="5"/>
      <c r="P794" s="5"/>
    </row>
    <row r="795" spans="4:16" x14ac:dyDescent="0.25">
      <c r="D795" s="5"/>
      <c r="E795" s="5"/>
      <c r="F795" s="5"/>
      <c r="G795" s="5"/>
      <c r="H795" s="5"/>
      <c r="I795" s="5"/>
      <c r="J795" s="5"/>
      <c r="K795" s="5"/>
      <c r="L795" s="5"/>
      <c r="M795" s="5"/>
      <c r="N795" s="5"/>
      <c r="O795" s="5"/>
      <c r="P795" s="5"/>
    </row>
    <row r="796" spans="4:16" x14ac:dyDescent="0.25">
      <c r="D796" s="5"/>
      <c r="E796" s="5"/>
      <c r="F796" s="5"/>
      <c r="G796" s="5"/>
      <c r="H796" s="5"/>
      <c r="I796" s="5"/>
      <c r="J796" s="5"/>
      <c r="K796" s="5"/>
      <c r="L796" s="5"/>
      <c r="M796" s="5"/>
      <c r="N796" s="5"/>
      <c r="O796" s="5"/>
      <c r="P796" s="5"/>
    </row>
    <row r="797" spans="4:16" x14ac:dyDescent="0.25">
      <c r="D797" s="5"/>
      <c r="E797" s="5"/>
      <c r="F797" s="5"/>
      <c r="G797" s="5"/>
      <c r="H797" s="5"/>
      <c r="I797" s="5"/>
      <c r="J797" s="5"/>
      <c r="K797" s="5"/>
      <c r="L797" s="5"/>
      <c r="M797" s="5"/>
      <c r="N797" s="5"/>
      <c r="O797" s="5"/>
      <c r="P797" s="5"/>
    </row>
    <row r="798" spans="4:16" x14ac:dyDescent="0.25">
      <c r="D798" s="5"/>
      <c r="E798" s="5"/>
      <c r="F798" s="5"/>
      <c r="G798" s="5"/>
      <c r="H798" s="5"/>
      <c r="I798" s="5"/>
      <c r="J798" s="5"/>
      <c r="K798" s="5"/>
      <c r="L798" s="5"/>
      <c r="M798" s="5"/>
      <c r="N798" s="5"/>
      <c r="O798" s="5"/>
      <c r="P798" s="5"/>
    </row>
    <row r="799" spans="4:16" x14ac:dyDescent="0.25">
      <c r="D799" s="5"/>
      <c r="E799" s="5"/>
      <c r="F799" s="5"/>
      <c r="G799" s="5"/>
      <c r="H799" s="5"/>
      <c r="I799" s="5"/>
      <c r="J799" s="5"/>
      <c r="K799" s="5"/>
      <c r="L799" s="5"/>
      <c r="M799" s="5"/>
      <c r="N799" s="5"/>
      <c r="O799" s="5"/>
      <c r="P799" s="5"/>
    </row>
    <row r="800" spans="4:16" x14ac:dyDescent="0.25">
      <c r="D800" s="5"/>
      <c r="E800" s="5"/>
      <c r="F800" s="5"/>
      <c r="G800" s="5"/>
      <c r="H800" s="5"/>
      <c r="I800" s="5"/>
      <c r="J800" s="5"/>
      <c r="K800" s="5"/>
      <c r="L800" s="5"/>
      <c r="M800" s="5"/>
      <c r="N800" s="5"/>
      <c r="O800" s="5"/>
      <c r="P800" s="5"/>
    </row>
    <row r="801" spans="4:16" x14ac:dyDescent="0.25">
      <c r="D801" s="5"/>
      <c r="E801" s="5"/>
      <c r="F801" s="5"/>
      <c r="G801" s="5"/>
      <c r="H801" s="5"/>
      <c r="I801" s="5"/>
      <c r="J801" s="5"/>
      <c r="K801" s="5"/>
      <c r="L801" s="5"/>
      <c r="M801" s="5"/>
      <c r="N801" s="5"/>
      <c r="O801" s="5"/>
      <c r="P801" s="5"/>
    </row>
    <row r="802" spans="4:16" x14ac:dyDescent="0.25">
      <c r="D802" s="5"/>
      <c r="E802" s="5"/>
      <c r="F802" s="5"/>
      <c r="G802" s="5"/>
      <c r="H802" s="5"/>
      <c r="I802" s="5"/>
      <c r="J802" s="5"/>
      <c r="K802" s="5"/>
      <c r="L802" s="5"/>
      <c r="M802" s="5"/>
      <c r="N802" s="5"/>
      <c r="O802" s="5"/>
      <c r="P802" s="5"/>
    </row>
    <row r="803" spans="4:16" x14ac:dyDescent="0.25">
      <c r="D803" s="5"/>
      <c r="E803" s="5"/>
      <c r="F803" s="5"/>
      <c r="G803" s="5"/>
      <c r="H803" s="5"/>
      <c r="I803" s="5"/>
      <c r="J803" s="5"/>
      <c r="K803" s="5"/>
      <c r="L803" s="5"/>
      <c r="M803" s="5"/>
      <c r="N803" s="5"/>
      <c r="O803" s="5"/>
      <c r="P803" s="5"/>
    </row>
    <row r="804" spans="4:16" x14ac:dyDescent="0.25">
      <c r="D804" s="5"/>
      <c r="E804" s="5"/>
      <c r="F804" s="5"/>
      <c r="G804" s="5"/>
      <c r="H804" s="5"/>
      <c r="I804" s="5"/>
      <c r="J804" s="5"/>
      <c r="K804" s="5"/>
      <c r="L804" s="5"/>
      <c r="M804" s="5"/>
      <c r="N804" s="5"/>
      <c r="O804" s="5"/>
      <c r="P804" s="5"/>
    </row>
    <row r="805" spans="4:16" x14ac:dyDescent="0.25">
      <c r="D805" s="5"/>
      <c r="E805" s="5"/>
      <c r="F805" s="5"/>
      <c r="G805" s="5"/>
      <c r="H805" s="5"/>
      <c r="I805" s="5"/>
      <c r="J805" s="5"/>
      <c r="K805" s="5"/>
      <c r="L805" s="5"/>
      <c r="M805" s="5"/>
      <c r="N805" s="5"/>
      <c r="O805" s="5"/>
      <c r="P805" s="5"/>
    </row>
    <row r="806" spans="4:16" x14ac:dyDescent="0.25">
      <c r="D806" s="5"/>
      <c r="E806" s="5"/>
      <c r="F806" s="5"/>
      <c r="G806" s="5"/>
      <c r="H806" s="5"/>
      <c r="I806" s="5"/>
      <c r="J806" s="5"/>
      <c r="K806" s="5"/>
      <c r="L806" s="5"/>
      <c r="M806" s="5"/>
      <c r="N806" s="5"/>
      <c r="O806" s="5"/>
      <c r="P806" s="5"/>
    </row>
    <row r="807" spans="4:16" x14ac:dyDescent="0.25">
      <c r="D807" s="5"/>
      <c r="E807" s="5"/>
      <c r="F807" s="5"/>
      <c r="G807" s="5"/>
      <c r="H807" s="5"/>
      <c r="I807" s="5"/>
      <c r="J807" s="5"/>
      <c r="K807" s="5"/>
      <c r="L807" s="5"/>
      <c r="M807" s="5"/>
      <c r="N807" s="5"/>
      <c r="O807" s="5"/>
      <c r="P807" s="5"/>
    </row>
    <row r="808" spans="4:16" x14ac:dyDescent="0.25">
      <c r="D808" s="5"/>
      <c r="E808" s="5"/>
      <c r="F808" s="5"/>
      <c r="G808" s="5"/>
      <c r="H808" s="5"/>
      <c r="I808" s="5"/>
      <c r="J808" s="5"/>
      <c r="K808" s="5"/>
      <c r="L808" s="5"/>
      <c r="M808" s="5"/>
      <c r="N808" s="5"/>
      <c r="O808" s="5"/>
      <c r="P808" s="5"/>
    </row>
    <row r="809" spans="4:16" x14ac:dyDescent="0.25">
      <c r="D809" s="5"/>
      <c r="E809" s="5"/>
      <c r="F809" s="5"/>
      <c r="G809" s="5"/>
      <c r="H809" s="5"/>
      <c r="I809" s="5"/>
      <c r="J809" s="5"/>
      <c r="K809" s="5"/>
      <c r="L809" s="5"/>
      <c r="M809" s="5"/>
      <c r="N809" s="5"/>
      <c r="O809" s="5"/>
      <c r="P809" s="5"/>
    </row>
    <row r="810" spans="4:16" x14ac:dyDescent="0.25">
      <c r="D810" s="5"/>
      <c r="E810" s="5"/>
      <c r="F810" s="5"/>
      <c r="G810" s="5"/>
      <c r="H810" s="5"/>
      <c r="I810" s="5"/>
      <c r="J810" s="5"/>
      <c r="K810" s="5"/>
      <c r="L810" s="5"/>
      <c r="M810" s="5"/>
      <c r="N810" s="5"/>
      <c r="O810" s="5"/>
      <c r="P810" s="5"/>
    </row>
    <row r="811" spans="4:16" x14ac:dyDescent="0.25">
      <c r="D811" s="5"/>
      <c r="E811" s="5"/>
      <c r="F811" s="5"/>
      <c r="G811" s="5"/>
      <c r="H811" s="5"/>
      <c r="I811" s="5"/>
      <c r="J811" s="5"/>
      <c r="K811" s="5"/>
      <c r="L811" s="5"/>
      <c r="M811" s="5"/>
      <c r="N811" s="5"/>
      <c r="O811" s="5"/>
      <c r="P811" s="5"/>
    </row>
    <row r="812" spans="4:16" x14ac:dyDescent="0.25">
      <c r="D812" s="5"/>
      <c r="E812" s="5"/>
      <c r="F812" s="5"/>
      <c r="G812" s="5"/>
      <c r="H812" s="5"/>
      <c r="I812" s="5"/>
      <c r="J812" s="5"/>
      <c r="K812" s="5"/>
      <c r="L812" s="5"/>
      <c r="M812" s="5"/>
      <c r="N812" s="5"/>
      <c r="O812" s="5"/>
      <c r="P812" s="5"/>
    </row>
    <row r="813" spans="4:16" x14ac:dyDescent="0.25">
      <c r="D813" s="5"/>
      <c r="E813" s="5"/>
      <c r="F813" s="5"/>
      <c r="G813" s="5"/>
      <c r="H813" s="5"/>
      <c r="I813" s="5"/>
      <c r="J813" s="5"/>
      <c r="K813" s="5"/>
      <c r="L813" s="5"/>
      <c r="M813" s="5"/>
      <c r="N813" s="5"/>
      <c r="O813" s="5"/>
      <c r="P813" s="5"/>
    </row>
    <row r="814" spans="4:16" x14ac:dyDescent="0.25">
      <c r="D814" s="5"/>
      <c r="E814" s="5"/>
      <c r="F814" s="5"/>
      <c r="G814" s="5"/>
      <c r="H814" s="5"/>
      <c r="I814" s="5"/>
      <c r="J814" s="5"/>
      <c r="K814" s="5"/>
      <c r="L814" s="5"/>
      <c r="M814" s="5"/>
      <c r="N814" s="5"/>
      <c r="O814" s="5"/>
      <c r="P814" s="5"/>
    </row>
    <row r="815" spans="4:16" x14ac:dyDescent="0.25">
      <c r="D815" s="5"/>
      <c r="E815" s="5"/>
      <c r="F815" s="5"/>
      <c r="G815" s="5"/>
      <c r="H815" s="5"/>
      <c r="I815" s="5"/>
      <c r="J815" s="5"/>
      <c r="K815" s="5"/>
      <c r="L815" s="5"/>
      <c r="M815" s="5"/>
      <c r="N815" s="5"/>
      <c r="O815" s="5"/>
      <c r="P815" s="5"/>
    </row>
    <row r="816" spans="4:16" x14ac:dyDescent="0.25">
      <c r="D816" s="5"/>
      <c r="E816" s="5"/>
      <c r="F816" s="5"/>
      <c r="G816" s="5"/>
      <c r="H816" s="5"/>
      <c r="I816" s="5"/>
      <c r="J816" s="5"/>
      <c r="K816" s="5"/>
      <c r="L816" s="5"/>
      <c r="M816" s="5"/>
      <c r="N816" s="5"/>
      <c r="O816" s="5"/>
      <c r="P816" s="5"/>
    </row>
    <row r="817" spans="4:16" x14ac:dyDescent="0.25">
      <c r="D817" s="5"/>
      <c r="E817" s="5"/>
      <c r="F817" s="5"/>
      <c r="G817" s="5"/>
      <c r="H817" s="5"/>
      <c r="I817" s="5"/>
      <c r="J817" s="5"/>
      <c r="K817" s="5"/>
      <c r="L817" s="5"/>
      <c r="M817" s="5"/>
      <c r="N817" s="5"/>
      <c r="O817" s="5"/>
      <c r="P817" s="5"/>
    </row>
    <row r="818" spans="4:16" x14ac:dyDescent="0.25">
      <c r="D818" s="5"/>
      <c r="E818" s="5"/>
      <c r="F818" s="5"/>
      <c r="G818" s="5"/>
      <c r="H818" s="5"/>
      <c r="I818" s="5"/>
      <c r="J818" s="5"/>
      <c r="K818" s="5"/>
      <c r="L818" s="5"/>
      <c r="M818" s="5"/>
      <c r="N818" s="5"/>
      <c r="O818" s="5"/>
      <c r="P818" s="5"/>
    </row>
    <row r="819" spans="4:16" x14ac:dyDescent="0.25">
      <c r="D819" s="5"/>
      <c r="E819" s="5"/>
      <c r="F819" s="5"/>
      <c r="G819" s="5"/>
      <c r="H819" s="5"/>
      <c r="I819" s="5"/>
      <c r="J819" s="5"/>
      <c r="K819" s="5"/>
      <c r="L819" s="5"/>
      <c r="M819" s="5"/>
      <c r="N819" s="5"/>
      <c r="O819" s="5"/>
      <c r="P819" s="5"/>
    </row>
    <row r="820" spans="4:16" x14ac:dyDescent="0.25">
      <c r="D820" s="5"/>
      <c r="E820" s="5"/>
      <c r="F820" s="5"/>
      <c r="G820" s="5"/>
      <c r="H820" s="5"/>
      <c r="I820" s="5"/>
      <c r="J820" s="5"/>
      <c r="K820" s="5"/>
      <c r="L820" s="5"/>
      <c r="M820" s="5"/>
      <c r="N820" s="5"/>
      <c r="O820" s="5"/>
      <c r="P820" s="5"/>
    </row>
    <row r="821" spans="4:16" x14ac:dyDescent="0.25">
      <c r="D821" s="5"/>
      <c r="E821" s="5"/>
      <c r="F821" s="5"/>
      <c r="G821" s="5"/>
      <c r="H821" s="5"/>
      <c r="I821" s="5"/>
      <c r="J821" s="5"/>
      <c r="K821" s="5"/>
      <c r="L821" s="5"/>
      <c r="M821" s="5"/>
      <c r="N821" s="5"/>
      <c r="O821" s="5"/>
      <c r="P821" s="5"/>
    </row>
    <row r="822" spans="4:16" x14ac:dyDescent="0.25">
      <c r="D822" s="5"/>
      <c r="E822" s="5"/>
      <c r="F822" s="5"/>
      <c r="G822" s="5"/>
      <c r="H822" s="5"/>
      <c r="I822" s="5"/>
      <c r="J822" s="5"/>
      <c r="K822" s="5"/>
      <c r="L822" s="5"/>
      <c r="M822" s="5"/>
      <c r="N822" s="5"/>
      <c r="O822" s="5"/>
      <c r="P822" s="5"/>
    </row>
    <row r="823" spans="4:16" x14ac:dyDescent="0.25">
      <c r="D823" s="5"/>
      <c r="E823" s="5"/>
      <c r="F823" s="5"/>
      <c r="G823" s="5"/>
      <c r="H823" s="5"/>
      <c r="I823" s="5"/>
      <c r="J823" s="5"/>
      <c r="K823" s="5"/>
      <c r="L823" s="5"/>
      <c r="M823" s="5"/>
      <c r="N823" s="5"/>
      <c r="O823" s="5"/>
      <c r="P823" s="5"/>
    </row>
    <row r="824" spans="4:16" x14ac:dyDescent="0.25">
      <c r="D824" s="5"/>
      <c r="E824" s="5"/>
      <c r="F824" s="5"/>
      <c r="G824" s="5"/>
      <c r="H824" s="5"/>
      <c r="I824" s="5"/>
      <c r="J824" s="5"/>
      <c r="K824" s="5"/>
      <c r="L824" s="5"/>
      <c r="M824" s="5"/>
      <c r="N824" s="5"/>
      <c r="O824" s="5"/>
      <c r="P824" s="5"/>
    </row>
    <row r="825" spans="4:16" x14ac:dyDescent="0.25">
      <c r="D825" s="5"/>
      <c r="E825" s="5"/>
      <c r="F825" s="5"/>
      <c r="G825" s="5"/>
      <c r="H825" s="5"/>
      <c r="I825" s="5"/>
      <c r="J825" s="5"/>
      <c r="K825" s="5"/>
      <c r="L825" s="5"/>
      <c r="M825" s="5"/>
      <c r="N825" s="5"/>
      <c r="O825" s="5"/>
      <c r="P825" s="5"/>
    </row>
    <row r="826" spans="4:16" x14ac:dyDescent="0.25">
      <c r="D826" s="5"/>
      <c r="E826" s="5"/>
      <c r="F826" s="5"/>
      <c r="G826" s="5"/>
      <c r="H826" s="5"/>
      <c r="I826" s="5"/>
      <c r="J826" s="5"/>
      <c r="K826" s="5"/>
      <c r="L826" s="5"/>
      <c r="M826" s="5"/>
      <c r="N826" s="5"/>
      <c r="O826" s="5"/>
      <c r="P826" s="5"/>
    </row>
    <row r="827" spans="4:16" x14ac:dyDescent="0.25">
      <c r="D827" s="5"/>
      <c r="E827" s="5"/>
      <c r="F827" s="5"/>
      <c r="G827" s="5"/>
      <c r="H827" s="5"/>
      <c r="I827" s="5"/>
      <c r="J827" s="5"/>
      <c r="K827" s="5"/>
      <c r="L827" s="5"/>
      <c r="M827" s="5"/>
      <c r="N827" s="5"/>
      <c r="O827" s="5"/>
      <c r="P827" s="5"/>
    </row>
    <row r="828" spans="4:16" x14ac:dyDescent="0.25">
      <c r="D828" s="5"/>
      <c r="E828" s="5"/>
      <c r="F828" s="5"/>
      <c r="G828" s="5"/>
      <c r="H828" s="5"/>
      <c r="I828" s="5"/>
      <c r="J828" s="5"/>
      <c r="K828" s="5"/>
      <c r="L828" s="5"/>
      <c r="M828" s="5"/>
      <c r="N828" s="5"/>
      <c r="O828" s="5"/>
      <c r="P828" s="5"/>
    </row>
    <row r="829" spans="4:16" x14ac:dyDescent="0.25">
      <c r="D829" s="5"/>
      <c r="E829" s="5"/>
      <c r="F829" s="5"/>
      <c r="G829" s="5"/>
      <c r="H829" s="5"/>
      <c r="I829" s="5"/>
      <c r="J829" s="5"/>
      <c r="K829" s="5"/>
      <c r="L829" s="5"/>
      <c r="M829" s="5"/>
      <c r="N829" s="5"/>
      <c r="O829" s="5"/>
      <c r="P829" s="5"/>
    </row>
    <row r="830" spans="4:16" x14ac:dyDescent="0.25">
      <c r="D830" s="5"/>
      <c r="E830" s="5"/>
      <c r="F830" s="5"/>
      <c r="G830" s="5"/>
      <c r="H830" s="5"/>
      <c r="I830" s="5"/>
      <c r="J830" s="5"/>
      <c r="K830" s="5"/>
      <c r="L830" s="5"/>
      <c r="M830" s="5"/>
      <c r="N830" s="5"/>
      <c r="O830" s="5"/>
      <c r="P830" s="5"/>
    </row>
    <row r="831" spans="4:16" x14ac:dyDescent="0.25">
      <c r="D831" s="5"/>
      <c r="E831" s="5"/>
      <c r="F831" s="5"/>
      <c r="G831" s="5"/>
      <c r="H831" s="5"/>
      <c r="I831" s="5"/>
      <c r="J831" s="5"/>
      <c r="K831" s="5"/>
      <c r="L831" s="5"/>
      <c r="M831" s="5"/>
      <c r="N831" s="5"/>
      <c r="O831" s="5"/>
      <c r="P831" s="5"/>
    </row>
    <row r="832" spans="4:16" x14ac:dyDescent="0.25">
      <c r="D832" s="5"/>
      <c r="E832" s="5"/>
      <c r="F832" s="5"/>
      <c r="G832" s="5"/>
      <c r="H832" s="5"/>
      <c r="I832" s="5"/>
      <c r="J832" s="5"/>
      <c r="K832" s="5"/>
      <c r="L832" s="5"/>
      <c r="M832" s="5"/>
      <c r="N832" s="5"/>
      <c r="O832" s="5"/>
      <c r="P832" s="5"/>
    </row>
    <row r="833" spans="4:16" x14ac:dyDescent="0.25">
      <c r="D833" s="5"/>
      <c r="E833" s="5"/>
      <c r="F833" s="5"/>
      <c r="G833" s="5"/>
      <c r="H833" s="5"/>
      <c r="I833" s="5"/>
      <c r="J833" s="5"/>
      <c r="K833" s="5"/>
      <c r="L833" s="5"/>
      <c r="M833" s="5"/>
      <c r="N833" s="5"/>
      <c r="O833" s="5"/>
      <c r="P833" s="5"/>
    </row>
    <row r="834" spans="4:16" x14ac:dyDescent="0.25">
      <c r="D834" s="5"/>
      <c r="E834" s="5"/>
      <c r="F834" s="5"/>
      <c r="G834" s="5"/>
      <c r="H834" s="5"/>
      <c r="I834" s="5"/>
      <c r="J834" s="5"/>
      <c r="K834" s="5"/>
      <c r="L834" s="5"/>
      <c r="M834" s="5"/>
      <c r="N834" s="5"/>
      <c r="O834" s="5"/>
      <c r="P834" s="5"/>
    </row>
    <row r="835" spans="4:16" x14ac:dyDescent="0.25">
      <c r="D835" s="5"/>
      <c r="E835" s="5"/>
      <c r="F835" s="5"/>
      <c r="G835" s="5"/>
      <c r="H835" s="5"/>
      <c r="I835" s="5"/>
      <c r="J835" s="5"/>
      <c r="K835" s="5"/>
      <c r="L835" s="5"/>
      <c r="M835" s="5"/>
      <c r="N835" s="5"/>
      <c r="O835" s="5"/>
      <c r="P835" s="5"/>
    </row>
    <row r="836" spans="4:16" x14ac:dyDescent="0.25">
      <c r="D836" s="5"/>
      <c r="E836" s="5"/>
      <c r="F836" s="5"/>
      <c r="G836" s="5"/>
      <c r="H836" s="5"/>
      <c r="I836" s="5"/>
      <c r="J836" s="5"/>
      <c r="K836" s="5"/>
      <c r="L836" s="5"/>
      <c r="M836" s="5"/>
      <c r="N836" s="5"/>
      <c r="O836" s="5"/>
      <c r="P836" s="5"/>
    </row>
    <row r="837" spans="4:16" x14ac:dyDescent="0.25">
      <c r="D837" s="5"/>
      <c r="E837" s="5"/>
      <c r="F837" s="5"/>
      <c r="G837" s="5"/>
      <c r="H837" s="5"/>
      <c r="I837" s="5"/>
      <c r="J837" s="5"/>
      <c r="K837" s="5"/>
      <c r="L837" s="5"/>
      <c r="M837" s="5"/>
      <c r="N837" s="5"/>
      <c r="O837" s="5"/>
      <c r="P837" s="5"/>
    </row>
    <row r="838" spans="4:16" x14ac:dyDescent="0.25">
      <c r="D838" s="5"/>
      <c r="E838" s="5"/>
      <c r="F838" s="5"/>
      <c r="G838" s="5"/>
      <c r="H838" s="5"/>
      <c r="I838" s="5"/>
      <c r="J838" s="5"/>
      <c r="K838" s="5"/>
      <c r="L838" s="5"/>
      <c r="M838" s="5"/>
      <c r="N838" s="5"/>
      <c r="O838" s="5"/>
      <c r="P838" s="5"/>
    </row>
    <row r="839" spans="4:16" x14ac:dyDescent="0.25">
      <c r="D839" s="5"/>
      <c r="E839" s="5"/>
      <c r="F839" s="5"/>
      <c r="G839" s="5"/>
      <c r="H839" s="5"/>
      <c r="I839" s="5"/>
      <c r="J839" s="5"/>
      <c r="K839" s="5"/>
      <c r="L839" s="5"/>
      <c r="M839" s="5"/>
      <c r="N839" s="5"/>
      <c r="O839" s="5"/>
      <c r="P839" s="5"/>
    </row>
    <row r="840" spans="4:16" x14ac:dyDescent="0.25">
      <c r="D840" s="5"/>
      <c r="E840" s="5"/>
      <c r="F840" s="5"/>
      <c r="G840" s="5"/>
      <c r="H840" s="5"/>
      <c r="I840" s="5"/>
      <c r="J840" s="5"/>
      <c r="K840" s="5"/>
      <c r="L840" s="5"/>
      <c r="M840" s="5"/>
      <c r="N840" s="5"/>
      <c r="O840" s="5"/>
      <c r="P840" s="5"/>
    </row>
    <row r="841" spans="4:16" x14ac:dyDescent="0.25">
      <c r="D841" s="5"/>
      <c r="E841" s="5"/>
      <c r="F841" s="5"/>
      <c r="G841" s="5"/>
      <c r="H841" s="5"/>
      <c r="I841" s="5"/>
      <c r="J841" s="5"/>
      <c r="K841" s="5"/>
      <c r="L841" s="5"/>
      <c r="M841" s="5"/>
      <c r="N841" s="5"/>
      <c r="O841" s="5"/>
      <c r="P841" s="5"/>
    </row>
    <row r="842" spans="4:16" x14ac:dyDescent="0.25">
      <c r="D842" s="5"/>
      <c r="E842" s="5"/>
      <c r="F842" s="5"/>
      <c r="G842" s="5"/>
      <c r="H842" s="5"/>
      <c r="I842" s="5"/>
      <c r="J842" s="5"/>
      <c r="K842" s="5"/>
      <c r="L842" s="5"/>
      <c r="M842" s="5"/>
      <c r="N842" s="5"/>
      <c r="O842" s="5"/>
      <c r="P842" s="5"/>
    </row>
    <row r="843" spans="4:16" x14ac:dyDescent="0.25">
      <c r="D843" s="5"/>
      <c r="E843" s="5"/>
      <c r="F843" s="5"/>
      <c r="G843" s="5"/>
      <c r="H843" s="5"/>
      <c r="I843" s="5"/>
      <c r="J843" s="5"/>
      <c r="K843" s="5"/>
      <c r="L843" s="5"/>
      <c r="M843" s="5"/>
      <c r="N843" s="5"/>
      <c r="O843" s="5"/>
      <c r="P843" s="5"/>
    </row>
    <row r="844" spans="4:16" x14ac:dyDescent="0.25">
      <c r="D844" s="5"/>
      <c r="E844" s="5"/>
      <c r="F844" s="5"/>
      <c r="G844" s="5"/>
      <c r="H844" s="5"/>
      <c r="I844" s="5"/>
      <c r="J844" s="5"/>
      <c r="K844" s="5"/>
      <c r="L844" s="5"/>
      <c r="M844" s="5"/>
      <c r="N844" s="5"/>
      <c r="O844" s="5"/>
      <c r="P844" s="5"/>
    </row>
    <row r="845" spans="4:16" x14ac:dyDescent="0.25">
      <c r="D845" s="5"/>
      <c r="E845" s="5"/>
      <c r="F845" s="5"/>
      <c r="G845" s="5"/>
      <c r="H845" s="5"/>
      <c r="I845" s="5"/>
      <c r="J845" s="5"/>
      <c r="K845" s="5"/>
      <c r="L845" s="5"/>
      <c r="M845" s="5"/>
      <c r="N845" s="5"/>
      <c r="O845" s="5"/>
      <c r="P845" s="5"/>
    </row>
    <row r="846" spans="4:16" x14ac:dyDescent="0.25">
      <c r="D846" s="5"/>
      <c r="E846" s="5"/>
      <c r="F846" s="5"/>
      <c r="G846" s="5"/>
      <c r="H846" s="5"/>
      <c r="I846" s="5"/>
      <c r="J846" s="5"/>
      <c r="K846" s="5"/>
      <c r="L846" s="5"/>
      <c r="M846" s="5"/>
      <c r="N846" s="5"/>
      <c r="O846" s="5"/>
      <c r="P846" s="5"/>
    </row>
    <row r="847" spans="4:16" x14ac:dyDescent="0.25">
      <c r="D847" s="5"/>
      <c r="E847" s="5"/>
      <c r="F847" s="5"/>
      <c r="G847" s="5"/>
      <c r="H847" s="5"/>
      <c r="I847" s="5"/>
      <c r="J847" s="5"/>
      <c r="K847" s="5"/>
      <c r="L847" s="5"/>
      <c r="M847" s="5"/>
      <c r="N847" s="5"/>
      <c r="O847" s="5"/>
      <c r="P847" s="5"/>
    </row>
    <row r="848" spans="4:16" x14ac:dyDescent="0.25">
      <c r="D848" s="5"/>
      <c r="E848" s="5"/>
      <c r="F848" s="5"/>
      <c r="G848" s="5"/>
      <c r="H848" s="5"/>
      <c r="I848" s="5"/>
      <c r="J848" s="5"/>
      <c r="K848" s="5"/>
      <c r="L848" s="5"/>
      <c r="M848" s="5"/>
      <c r="N848" s="5"/>
      <c r="O848" s="5"/>
      <c r="P848" s="5"/>
    </row>
    <row r="849" spans="4:16" x14ac:dyDescent="0.25">
      <c r="D849" s="5"/>
      <c r="E849" s="5"/>
      <c r="F849" s="5"/>
      <c r="G849" s="5"/>
      <c r="H849" s="5"/>
      <c r="I849" s="5"/>
      <c r="J849" s="5"/>
      <c r="K849" s="5"/>
      <c r="L849" s="5"/>
      <c r="M849" s="5"/>
      <c r="N849" s="5"/>
      <c r="O849" s="5"/>
      <c r="P849" s="5"/>
    </row>
    <row r="850" spans="4:16" x14ac:dyDescent="0.25">
      <c r="D850" s="5"/>
      <c r="E850" s="5"/>
      <c r="F850" s="5"/>
      <c r="G850" s="5"/>
      <c r="H850" s="5"/>
      <c r="I850" s="5"/>
      <c r="J850" s="5"/>
      <c r="K850" s="5"/>
      <c r="L850" s="5"/>
      <c r="M850" s="5"/>
      <c r="N850" s="5"/>
      <c r="O850" s="5"/>
      <c r="P850" s="5"/>
    </row>
    <row r="851" spans="4:16" x14ac:dyDescent="0.25">
      <c r="D851" s="5"/>
      <c r="E851" s="5"/>
      <c r="F851" s="5"/>
      <c r="G851" s="5"/>
      <c r="H851" s="5"/>
      <c r="I851" s="5"/>
      <c r="J851" s="5"/>
      <c r="K851" s="5"/>
      <c r="L851" s="5"/>
      <c r="M851" s="5"/>
      <c r="N851" s="5"/>
      <c r="O851" s="5"/>
      <c r="P851" s="5"/>
    </row>
    <row r="852" spans="4:16" x14ac:dyDescent="0.25">
      <c r="D852" s="5"/>
      <c r="E852" s="5"/>
      <c r="F852" s="5"/>
      <c r="G852" s="5"/>
      <c r="H852" s="5"/>
      <c r="I852" s="5"/>
      <c r="J852" s="5"/>
      <c r="K852" s="5"/>
      <c r="L852" s="5"/>
      <c r="M852" s="5"/>
      <c r="N852" s="5"/>
      <c r="O852" s="5"/>
      <c r="P852" s="5"/>
    </row>
    <row r="853" spans="4:16" x14ac:dyDescent="0.25">
      <c r="D853" s="5"/>
      <c r="E853" s="5"/>
      <c r="F853" s="5"/>
      <c r="G853" s="5"/>
      <c r="H853" s="5"/>
      <c r="I853" s="5"/>
      <c r="J853" s="5"/>
      <c r="K853" s="5"/>
      <c r="L853" s="5"/>
      <c r="M853" s="5"/>
      <c r="N853" s="5"/>
      <c r="O853" s="5"/>
      <c r="P853" s="5"/>
    </row>
    <row r="854" spans="4:16" x14ac:dyDescent="0.25">
      <c r="D854" s="5"/>
      <c r="E854" s="5"/>
      <c r="F854" s="5"/>
      <c r="G854" s="5"/>
      <c r="H854" s="5"/>
      <c r="I854" s="5"/>
      <c r="J854" s="5"/>
      <c r="K854" s="5"/>
      <c r="L854" s="5"/>
      <c r="M854" s="5"/>
      <c r="N854" s="5"/>
      <c r="O854" s="5"/>
      <c r="P854" s="5"/>
    </row>
    <row r="855" spans="4:16" x14ac:dyDescent="0.25">
      <c r="D855" s="5"/>
      <c r="E855" s="5"/>
      <c r="F855" s="5"/>
      <c r="G855" s="5"/>
      <c r="H855" s="5"/>
      <c r="I855" s="5"/>
      <c r="J855" s="5"/>
      <c r="K855" s="5"/>
      <c r="L855" s="5"/>
      <c r="M855" s="5"/>
      <c r="N855" s="5"/>
      <c r="O855" s="5"/>
      <c r="P855" s="5"/>
    </row>
    <row r="856" spans="4:16" x14ac:dyDescent="0.25">
      <c r="D856" s="5"/>
      <c r="E856" s="5"/>
      <c r="F856" s="5"/>
      <c r="G856" s="5"/>
      <c r="H856" s="5"/>
      <c r="I856" s="5"/>
      <c r="J856" s="5"/>
      <c r="K856" s="5"/>
      <c r="L856" s="5"/>
      <c r="M856" s="5"/>
      <c r="N856" s="5"/>
      <c r="O856" s="5"/>
      <c r="P856" s="5"/>
    </row>
    <row r="857" spans="4:16" x14ac:dyDescent="0.25">
      <c r="D857" s="5"/>
      <c r="E857" s="5"/>
      <c r="F857" s="5"/>
      <c r="G857" s="5"/>
      <c r="H857" s="5"/>
      <c r="I857" s="5"/>
      <c r="J857" s="5"/>
      <c r="K857" s="5"/>
      <c r="L857" s="5"/>
      <c r="M857" s="5"/>
      <c r="N857" s="5"/>
      <c r="O857" s="5"/>
      <c r="P857" s="5"/>
    </row>
    <row r="858" spans="4:16" x14ac:dyDescent="0.25">
      <c r="D858" s="5"/>
      <c r="E858" s="5"/>
      <c r="F858" s="5"/>
      <c r="G858" s="5"/>
      <c r="H858" s="5"/>
      <c r="I858" s="5"/>
      <c r="J858" s="5"/>
      <c r="K858" s="5"/>
      <c r="L858" s="5"/>
      <c r="M858" s="5"/>
      <c r="N858" s="5"/>
      <c r="O858" s="5"/>
      <c r="P858" s="5"/>
    </row>
    <row r="859" spans="4:16" x14ac:dyDescent="0.25">
      <c r="D859" s="5"/>
      <c r="E859" s="5"/>
      <c r="F859" s="5"/>
      <c r="G859" s="5"/>
      <c r="H859" s="5"/>
      <c r="I859" s="5"/>
      <c r="J859" s="5"/>
      <c r="K859" s="5"/>
      <c r="L859" s="5"/>
      <c r="M859" s="5"/>
      <c r="N859" s="5"/>
      <c r="O859" s="5"/>
      <c r="P859" s="5"/>
    </row>
    <row r="860" spans="4:16" x14ac:dyDescent="0.25">
      <c r="D860" s="5"/>
      <c r="E860" s="5"/>
      <c r="F860" s="5"/>
      <c r="G860" s="5"/>
      <c r="H860" s="5"/>
      <c r="I860" s="5"/>
      <c r="J860" s="5"/>
      <c r="K860" s="5"/>
      <c r="L860" s="5"/>
      <c r="M860" s="5"/>
      <c r="N860" s="5"/>
      <c r="O860" s="5"/>
      <c r="P860" s="5"/>
    </row>
    <row r="861" spans="4:16" x14ac:dyDescent="0.25">
      <c r="D861" s="5"/>
      <c r="E861" s="5"/>
      <c r="F861" s="5"/>
      <c r="G861" s="5"/>
      <c r="H861" s="5"/>
      <c r="I861" s="5"/>
      <c r="J861" s="5"/>
      <c r="K861" s="5"/>
      <c r="L861" s="5"/>
      <c r="M861" s="5"/>
      <c r="N861" s="5"/>
      <c r="O861" s="5"/>
      <c r="P861" s="5"/>
    </row>
    <row r="862" spans="4:16" x14ac:dyDescent="0.25">
      <c r="D862" s="5"/>
      <c r="E862" s="5"/>
      <c r="F862" s="5"/>
      <c r="G862" s="5"/>
      <c r="H862" s="5"/>
      <c r="I862" s="5"/>
      <c r="J862" s="5"/>
      <c r="K862" s="5"/>
      <c r="L862" s="5"/>
      <c r="M862" s="5"/>
      <c r="N862" s="5"/>
      <c r="O862" s="5"/>
      <c r="P862" s="5"/>
    </row>
    <row r="863" spans="4:16" x14ac:dyDescent="0.25">
      <c r="D863" s="5"/>
      <c r="E863" s="5"/>
      <c r="F863" s="5"/>
      <c r="G863" s="5"/>
      <c r="H863" s="5"/>
      <c r="I863" s="5"/>
      <c r="J863" s="5"/>
      <c r="K863" s="5"/>
      <c r="L863" s="5"/>
      <c r="M863" s="5"/>
      <c r="N863" s="5"/>
      <c r="O863" s="5"/>
      <c r="P863" s="5"/>
    </row>
    <row r="864" spans="4:16" x14ac:dyDescent="0.25">
      <c r="D864" s="5"/>
      <c r="E864" s="5"/>
      <c r="F864" s="5"/>
      <c r="G864" s="5"/>
      <c r="H864" s="5"/>
      <c r="I864" s="5"/>
      <c r="J864" s="5"/>
      <c r="K864" s="5"/>
      <c r="L864" s="5"/>
      <c r="M864" s="5"/>
      <c r="N864" s="5"/>
      <c r="O864" s="5"/>
      <c r="P864" s="5"/>
    </row>
    <row r="865" spans="4:16" x14ac:dyDescent="0.25">
      <c r="D865" s="5"/>
      <c r="E865" s="5"/>
      <c r="F865" s="5"/>
      <c r="G865" s="5"/>
      <c r="H865" s="5"/>
      <c r="I865" s="5"/>
      <c r="J865" s="5"/>
      <c r="K865" s="5"/>
      <c r="L865" s="5"/>
      <c r="M865" s="5"/>
      <c r="N865" s="5"/>
      <c r="O865" s="5"/>
      <c r="P865" s="5"/>
    </row>
    <row r="866" spans="4:16" x14ac:dyDescent="0.25">
      <c r="D866" s="5"/>
      <c r="E866" s="5"/>
      <c r="F866" s="5"/>
      <c r="G866" s="5"/>
      <c r="H866" s="5"/>
      <c r="I866" s="5"/>
      <c r="J866" s="5"/>
      <c r="K866" s="5"/>
      <c r="L866" s="5"/>
      <c r="M866" s="5"/>
      <c r="N866" s="5"/>
      <c r="O866" s="5"/>
      <c r="P866" s="5"/>
    </row>
    <row r="867" spans="4:16" x14ac:dyDescent="0.25">
      <c r="D867" s="5"/>
      <c r="E867" s="5"/>
      <c r="F867" s="5"/>
      <c r="G867" s="5"/>
      <c r="H867" s="5"/>
      <c r="I867" s="5"/>
      <c r="J867" s="5"/>
      <c r="K867" s="5"/>
      <c r="L867" s="5"/>
      <c r="M867" s="5"/>
      <c r="N867" s="5"/>
      <c r="O867" s="5"/>
      <c r="P867" s="5"/>
    </row>
    <row r="868" spans="4:16" x14ac:dyDescent="0.25">
      <c r="D868" s="5"/>
      <c r="E868" s="5"/>
      <c r="F868" s="5"/>
      <c r="G868" s="5"/>
      <c r="H868" s="5"/>
      <c r="I868" s="5"/>
      <c r="J868" s="5"/>
      <c r="K868" s="5"/>
      <c r="L868" s="5"/>
      <c r="M868" s="5"/>
      <c r="N868" s="5"/>
      <c r="O868" s="5"/>
      <c r="P868" s="5"/>
    </row>
    <row r="869" spans="4:16" x14ac:dyDescent="0.25">
      <c r="D869" s="5"/>
      <c r="E869" s="5"/>
      <c r="F869" s="5"/>
      <c r="G869" s="5"/>
      <c r="H869" s="5"/>
      <c r="I869" s="5"/>
      <c r="J869" s="5"/>
      <c r="K869" s="5"/>
      <c r="L869" s="5"/>
      <c r="M869" s="5"/>
      <c r="N869" s="5"/>
      <c r="O869" s="5"/>
      <c r="P869" s="5"/>
    </row>
    <row r="870" spans="4:16" x14ac:dyDescent="0.25">
      <c r="D870" s="5"/>
      <c r="E870" s="5"/>
      <c r="F870" s="5"/>
      <c r="G870" s="5"/>
      <c r="H870" s="5"/>
      <c r="I870" s="5"/>
      <c r="J870" s="5"/>
      <c r="K870" s="5"/>
      <c r="L870" s="5"/>
      <c r="M870" s="5"/>
      <c r="N870" s="5"/>
      <c r="O870" s="5"/>
      <c r="P870" s="5"/>
    </row>
    <row r="871" spans="4:16" x14ac:dyDescent="0.25">
      <c r="D871" s="5"/>
      <c r="E871" s="5"/>
      <c r="F871" s="5"/>
      <c r="G871" s="5"/>
      <c r="H871" s="5"/>
      <c r="I871" s="5"/>
      <c r="J871" s="5"/>
      <c r="K871" s="5"/>
      <c r="L871" s="5"/>
      <c r="M871" s="5"/>
      <c r="N871" s="5"/>
      <c r="O871" s="5"/>
      <c r="P871" s="5"/>
    </row>
    <row r="872" spans="4:16" x14ac:dyDescent="0.25">
      <c r="D872" s="5"/>
      <c r="E872" s="5"/>
      <c r="F872" s="5"/>
      <c r="G872" s="5"/>
      <c r="H872" s="5"/>
      <c r="I872" s="5"/>
      <c r="J872" s="5"/>
      <c r="K872" s="5"/>
      <c r="L872" s="5"/>
      <c r="M872" s="5"/>
      <c r="N872" s="5"/>
      <c r="O872" s="5"/>
      <c r="P872" s="5"/>
    </row>
    <row r="873" spans="4:16" x14ac:dyDescent="0.25">
      <c r="D873" s="5"/>
      <c r="E873" s="5"/>
      <c r="F873" s="5"/>
      <c r="G873" s="5"/>
      <c r="H873" s="5"/>
      <c r="I873" s="5"/>
      <c r="J873" s="5"/>
      <c r="K873" s="5"/>
      <c r="L873" s="5"/>
      <c r="M873" s="5"/>
      <c r="N873" s="5"/>
      <c r="O873" s="5"/>
      <c r="P873" s="5"/>
    </row>
    <row r="874" spans="4:16" x14ac:dyDescent="0.25">
      <c r="D874" s="5"/>
      <c r="E874" s="5"/>
      <c r="F874" s="5"/>
      <c r="G874" s="5"/>
      <c r="H874" s="5"/>
      <c r="I874" s="5"/>
      <c r="J874" s="5"/>
      <c r="K874" s="5"/>
      <c r="L874" s="5"/>
      <c r="M874" s="5"/>
      <c r="N874" s="5"/>
      <c r="O874" s="5"/>
      <c r="P874" s="5"/>
    </row>
    <row r="875" spans="4:16" x14ac:dyDescent="0.25">
      <c r="D875" s="5"/>
      <c r="E875" s="5"/>
      <c r="F875" s="5"/>
      <c r="G875" s="5"/>
      <c r="H875" s="5"/>
      <c r="I875" s="5"/>
      <c r="J875" s="5"/>
      <c r="K875" s="5"/>
      <c r="L875" s="5"/>
      <c r="M875" s="5"/>
      <c r="N875" s="5"/>
      <c r="O875" s="5"/>
      <c r="P875" s="5"/>
    </row>
    <row r="876" spans="4:16" x14ac:dyDescent="0.25">
      <c r="D876" s="5"/>
      <c r="E876" s="5"/>
      <c r="F876" s="5"/>
      <c r="G876" s="5"/>
      <c r="H876" s="5"/>
      <c r="I876" s="5"/>
      <c r="J876" s="5"/>
      <c r="K876" s="5"/>
      <c r="L876" s="5"/>
      <c r="M876" s="5"/>
      <c r="N876" s="5"/>
      <c r="O876" s="5"/>
      <c r="P876" s="5"/>
    </row>
    <row r="877" spans="4:16" x14ac:dyDescent="0.25">
      <c r="D877" s="5"/>
      <c r="E877" s="5"/>
      <c r="F877" s="5"/>
      <c r="G877" s="5"/>
      <c r="H877" s="5"/>
      <c r="I877" s="5"/>
      <c r="J877" s="5"/>
      <c r="K877" s="5"/>
      <c r="L877" s="5"/>
      <c r="M877" s="5"/>
      <c r="N877" s="5"/>
      <c r="O877" s="5"/>
      <c r="P877" s="5"/>
    </row>
    <row r="878" spans="4:16" x14ac:dyDescent="0.25">
      <c r="D878" s="5"/>
      <c r="E878" s="5"/>
      <c r="F878" s="5"/>
      <c r="G878" s="5"/>
      <c r="H878" s="5"/>
      <c r="I878" s="5"/>
      <c r="J878" s="5"/>
      <c r="K878" s="5"/>
      <c r="L878" s="5"/>
      <c r="M878" s="5"/>
      <c r="N878" s="5"/>
      <c r="O878" s="5"/>
      <c r="P878" s="5"/>
    </row>
    <row r="879" spans="4:16" x14ac:dyDescent="0.25">
      <c r="D879" s="5"/>
      <c r="E879" s="5"/>
      <c r="F879" s="5"/>
      <c r="G879" s="5"/>
      <c r="H879" s="5"/>
      <c r="I879" s="5"/>
      <c r="J879" s="5"/>
      <c r="K879" s="5"/>
      <c r="L879" s="5"/>
      <c r="M879" s="5"/>
      <c r="N879" s="5"/>
      <c r="O879" s="5"/>
      <c r="P879" s="5"/>
    </row>
    <row r="880" spans="4:16" x14ac:dyDescent="0.25">
      <c r="D880" s="5"/>
      <c r="E880" s="5"/>
      <c r="F880" s="5"/>
      <c r="G880" s="5"/>
      <c r="H880" s="5"/>
      <c r="I880" s="5"/>
      <c r="J880" s="5"/>
      <c r="K880" s="5"/>
      <c r="L880" s="5"/>
      <c r="M880" s="5"/>
      <c r="N880" s="5"/>
      <c r="O880" s="5"/>
      <c r="P880" s="5"/>
    </row>
    <row r="881" spans="4:16" x14ac:dyDescent="0.25">
      <c r="D881" s="5"/>
      <c r="E881" s="5"/>
      <c r="F881" s="5"/>
      <c r="G881" s="5"/>
      <c r="H881" s="5"/>
      <c r="I881" s="5"/>
      <c r="J881" s="5"/>
      <c r="K881" s="5"/>
      <c r="L881" s="5"/>
      <c r="M881" s="5"/>
      <c r="N881" s="5"/>
      <c r="O881" s="5"/>
      <c r="P881" s="5"/>
    </row>
    <row r="882" spans="4:16" x14ac:dyDescent="0.25">
      <c r="D882" s="5"/>
      <c r="E882" s="5"/>
      <c r="F882" s="5"/>
      <c r="G882" s="5"/>
      <c r="H882" s="5"/>
      <c r="I882" s="5"/>
      <c r="J882" s="5"/>
      <c r="K882" s="5"/>
      <c r="L882" s="5"/>
      <c r="M882" s="5"/>
      <c r="N882" s="5"/>
      <c r="O882" s="5"/>
      <c r="P882" s="5"/>
    </row>
    <row r="883" spans="4:16" x14ac:dyDescent="0.25">
      <c r="D883" s="5"/>
      <c r="E883" s="5"/>
      <c r="F883" s="5"/>
      <c r="G883" s="5"/>
      <c r="H883" s="5"/>
      <c r="I883" s="5"/>
      <c r="J883" s="5"/>
      <c r="K883" s="5"/>
      <c r="L883" s="5"/>
      <c r="M883" s="5"/>
      <c r="N883" s="5"/>
      <c r="O883" s="5"/>
      <c r="P883" s="5"/>
    </row>
    <row r="884" spans="4:16" x14ac:dyDescent="0.25">
      <c r="D884" s="5"/>
      <c r="E884" s="5"/>
      <c r="F884" s="5"/>
      <c r="G884" s="5"/>
      <c r="H884" s="5"/>
      <c r="I884" s="5"/>
      <c r="J884" s="5"/>
      <c r="K884" s="5"/>
      <c r="L884" s="5"/>
      <c r="M884" s="5"/>
      <c r="N884" s="5"/>
      <c r="O884" s="5"/>
      <c r="P884" s="5"/>
    </row>
    <row r="885" spans="4:16" x14ac:dyDescent="0.25">
      <c r="D885" s="5"/>
      <c r="E885" s="5"/>
      <c r="F885" s="5"/>
      <c r="G885" s="5"/>
      <c r="H885" s="5"/>
      <c r="I885" s="5"/>
      <c r="J885" s="5"/>
      <c r="K885" s="5"/>
      <c r="L885" s="5"/>
      <c r="M885" s="5"/>
      <c r="N885" s="5"/>
      <c r="O885" s="5"/>
      <c r="P885" s="5"/>
    </row>
    <row r="886" spans="4:16" x14ac:dyDescent="0.25">
      <c r="D886" s="5"/>
      <c r="E886" s="5"/>
      <c r="F886" s="5"/>
      <c r="G886" s="5"/>
      <c r="H886" s="5"/>
      <c r="I886" s="5"/>
      <c r="J886" s="5"/>
      <c r="K886" s="5"/>
      <c r="L886" s="5"/>
      <c r="M886" s="5"/>
      <c r="N886" s="5"/>
      <c r="O886" s="5"/>
      <c r="P886" s="5"/>
    </row>
    <row r="887" spans="4:16" x14ac:dyDescent="0.25">
      <c r="D887" s="5"/>
      <c r="E887" s="5"/>
      <c r="F887" s="5"/>
      <c r="G887" s="5"/>
      <c r="H887" s="5"/>
      <c r="I887" s="5"/>
      <c r="J887" s="5"/>
      <c r="K887" s="5"/>
      <c r="L887" s="5"/>
      <c r="M887" s="5"/>
      <c r="N887" s="5"/>
      <c r="O887" s="5"/>
      <c r="P887" s="5"/>
    </row>
    <row r="888" spans="4:16" x14ac:dyDescent="0.25">
      <c r="D888" s="5"/>
      <c r="E888" s="5"/>
      <c r="F888" s="5"/>
      <c r="G888" s="5"/>
      <c r="H888" s="5"/>
      <c r="I888" s="5"/>
      <c r="J888" s="5"/>
      <c r="K888" s="5"/>
      <c r="L888" s="5"/>
      <c r="M888" s="5"/>
      <c r="N888" s="5"/>
      <c r="O888" s="5"/>
      <c r="P888" s="5"/>
    </row>
    <row r="889" spans="4:16" x14ac:dyDescent="0.25">
      <c r="D889" s="5"/>
      <c r="E889" s="5"/>
      <c r="F889" s="5"/>
      <c r="G889" s="5"/>
      <c r="H889" s="5"/>
      <c r="I889" s="5"/>
      <c r="J889" s="5"/>
      <c r="K889" s="5"/>
      <c r="L889" s="5"/>
      <c r="M889" s="5"/>
      <c r="N889" s="5"/>
      <c r="O889" s="5"/>
      <c r="P889" s="5"/>
    </row>
    <row r="890" spans="4:16" x14ac:dyDescent="0.25">
      <c r="D890" s="5"/>
      <c r="E890" s="5"/>
      <c r="F890" s="5"/>
      <c r="G890" s="5"/>
      <c r="H890" s="5"/>
      <c r="I890" s="5"/>
      <c r="J890" s="5"/>
      <c r="K890" s="5"/>
      <c r="L890" s="5"/>
      <c r="M890" s="5"/>
      <c r="N890" s="5"/>
      <c r="O890" s="5"/>
      <c r="P890" s="5"/>
    </row>
    <row r="891" spans="4:16" x14ac:dyDescent="0.25">
      <c r="D891" s="5"/>
      <c r="E891" s="5"/>
      <c r="F891" s="5"/>
      <c r="G891" s="5"/>
      <c r="H891" s="5"/>
      <c r="I891" s="5"/>
      <c r="J891" s="5"/>
      <c r="K891" s="5"/>
      <c r="L891" s="5"/>
      <c r="M891" s="5"/>
      <c r="N891" s="5"/>
      <c r="O891" s="5"/>
      <c r="P891" s="5"/>
    </row>
    <row r="892" spans="4:16" x14ac:dyDescent="0.25">
      <c r="D892" s="5"/>
      <c r="E892" s="5"/>
      <c r="F892" s="5"/>
      <c r="G892" s="5"/>
      <c r="H892" s="5"/>
      <c r="I892" s="5"/>
      <c r="J892" s="5"/>
      <c r="K892" s="5"/>
      <c r="L892" s="5"/>
      <c r="M892" s="5"/>
      <c r="N892" s="5"/>
      <c r="O892" s="5"/>
      <c r="P892" s="5"/>
    </row>
    <row r="893" spans="4:16" x14ac:dyDescent="0.25">
      <c r="D893" s="5"/>
      <c r="E893" s="5"/>
      <c r="F893" s="5"/>
      <c r="G893" s="5"/>
      <c r="H893" s="5"/>
      <c r="I893" s="5"/>
      <c r="J893" s="5"/>
      <c r="K893" s="5"/>
      <c r="L893" s="5"/>
      <c r="M893" s="5"/>
      <c r="N893" s="5"/>
      <c r="O893" s="5"/>
      <c r="P893" s="5"/>
    </row>
    <row r="894" spans="4:16" x14ac:dyDescent="0.25">
      <c r="D894" s="5"/>
      <c r="E894" s="5"/>
      <c r="F894" s="5"/>
      <c r="G894" s="5"/>
      <c r="H894" s="5"/>
      <c r="I894" s="5"/>
      <c r="J894" s="5"/>
      <c r="K894" s="5"/>
      <c r="L894" s="5"/>
      <c r="M894" s="5"/>
      <c r="N894" s="5"/>
      <c r="O894" s="5"/>
      <c r="P894" s="5"/>
    </row>
    <row r="895" spans="4:16" x14ac:dyDescent="0.25">
      <c r="D895" s="5"/>
      <c r="E895" s="5"/>
      <c r="F895" s="5"/>
      <c r="G895" s="5"/>
      <c r="H895" s="5"/>
      <c r="I895" s="5"/>
      <c r="J895" s="5"/>
      <c r="K895" s="5"/>
      <c r="L895" s="5"/>
      <c r="M895" s="5"/>
      <c r="N895" s="5"/>
      <c r="O895" s="5"/>
      <c r="P895" s="5"/>
    </row>
    <row r="896" spans="4:16" x14ac:dyDescent="0.25">
      <c r="D896" s="5"/>
      <c r="E896" s="5"/>
      <c r="F896" s="5"/>
      <c r="G896" s="5"/>
      <c r="H896" s="5"/>
      <c r="I896" s="5"/>
      <c r="J896" s="5"/>
      <c r="K896" s="5"/>
      <c r="L896" s="5"/>
      <c r="M896" s="5"/>
      <c r="N896" s="5"/>
      <c r="O896" s="5"/>
      <c r="P896" s="5"/>
    </row>
    <row r="897" spans="4:16" x14ac:dyDescent="0.25">
      <c r="D897" s="5"/>
      <c r="E897" s="5"/>
      <c r="F897" s="5"/>
      <c r="G897" s="5"/>
      <c r="H897" s="5"/>
      <c r="I897" s="5"/>
      <c r="J897" s="5"/>
      <c r="K897" s="5"/>
      <c r="L897" s="5"/>
      <c r="M897" s="5"/>
      <c r="N897" s="5"/>
      <c r="O897" s="5"/>
      <c r="P897" s="5"/>
    </row>
    <row r="898" spans="4:16" x14ac:dyDescent="0.25">
      <c r="D898" s="5"/>
      <c r="E898" s="5"/>
      <c r="F898" s="5"/>
      <c r="G898" s="5"/>
      <c r="H898" s="5"/>
      <c r="I898" s="5"/>
      <c r="J898" s="5"/>
      <c r="K898" s="5"/>
      <c r="L898" s="5"/>
      <c r="M898" s="5"/>
      <c r="N898" s="5"/>
      <c r="O898" s="5"/>
      <c r="P898" s="5"/>
    </row>
    <row r="899" spans="4:16" x14ac:dyDescent="0.25">
      <c r="D899" s="5"/>
      <c r="E899" s="5"/>
      <c r="F899" s="5"/>
      <c r="G899" s="5"/>
      <c r="H899" s="5"/>
      <c r="I899" s="5"/>
      <c r="J899" s="5"/>
      <c r="K899" s="5"/>
      <c r="L899" s="5"/>
      <c r="M899" s="5"/>
      <c r="N899" s="5"/>
      <c r="O899" s="5"/>
      <c r="P899" s="5"/>
    </row>
    <row r="900" spans="4:16" x14ac:dyDescent="0.25">
      <c r="D900" s="5"/>
      <c r="E900" s="5"/>
      <c r="F900" s="5"/>
      <c r="G900" s="5"/>
      <c r="H900" s="5"/>
      <c r="I900" s="5"/>
      <c r="J900" s="5"/>
      <c r="K900" s="5"/>
      <c r="L900" s="5"/>
      <c r="M900" s="5"/>
      <c r="N900" s="5"/>
      <c r="O900" s="5"/>
      <c r="P900" s="5"/>
    </row>
    <row r="901" spans="4:16" x14ac:dyDescent="0.25">
      <c r="D901" s="5"/>
      <c r="E901" s="5"/>
      <c r="F901" s="5"/>
      <c r="G901" s="5"/>
      <c r="H901" s="5"/>
      <c r="I901" s="5"/>
      <c r="J901" s="5"/>
      <c r="K901" s="5"/>
      <c r="L901" s="5"/>
      <c r="M901" s="5"/>
      <c r="N901" s="5"/>
      <c r="O901" s="5"/>
      <c r="P901" s="5"/>
    </row>
    <row r="902" spans="4:16" x14ac:dyDescent="0.25">
      <c r="D902" s="5"/>
      <c r="E902" s="5"/>
      <c r="F902" s="5"/>
      <c r="G902" s="5"/>
      <c r="H902" s="5"/>
      <c r="I902" s="5"/>
      <c r="J902" s="5"/>
      <c r="K902" s="5"/>
      <c r="L902" s="5"/>
      <c r="M902" s="5"/>
      <c r="N902" s="5"/>
      <c r="O902" s="5"/>
      <c r="P902" s="5"/>
    </row>
    <row r="903" spans="4:16" x14ac:dyDescent="0.25">
      <c r="D903" s="5"/>
      <c r="E903" s="5"/>
      <c r="F903" s="5"/>
      <c r="G903" s="5"/>
      <c r="H903" s="5"/>
      <c r="I903" s="5"/>
      <c r="J903" s="5"/>
      <c r="K903" s="5"/>
      <c r="L903" s="5"/>
      <c r="M903" s="5"/>
      <c r="N903" s="5"/>
      <c r="O903" s="5"/>
      <c r="P903" s="5"/>
    </row>
    <row r="904" spans="4:16" x14ac:dyDescent="0.25">
      <c r="D904" s="5"/>
      <c r="E904" s="5"/>
      <c r="F904" s="5"/>
      <c r="G904" s="5"/>
      <c r="H904" s="5"/>
      <c r="I904" s="5"/>
      <c r="J904" s="5"/>
      <c r="K904" s="5"/>
      <c r="L904" s="5"/>
      <c r="M904" s="5"/>
      <c r="N904" s="5"/>
      <c r="O904" s="5"/>
      <c r="P904" s="5"/>
    </row>
    <row r="905" spans="4:16" x14ac:dyDescent="0.25">
      <c r="D905" s="5"/>
      <c r="E905" s="5"/>
      <c r="F905" s="5"/>
      <c r="G905" s="5"/>
      <c r="H905" s="5"/>
      <c r="I905" s="5"/>
      <c r="J905" s="5"/>
      <c r="K905" s="5"/>
      <c r="L905" s="5"/>
      <c r="M905" s="5"/>
      <c r="N905" s="5"/>
      <c r="O905" s="5"/>
      <c r="P905" s="5"/>
    </row>
    <row r="906" spans="4:16" x14ac:dyDescent="0.25">
      <c r="D906" s="5"/>
      <c r="E906" s="5"/>
      <c r="F906" s="5"/>
      <c r="G906" s="5"/>
      <c r="H906" s="5"/>
      <c r="I906" s="5"/>
      <c r="J906" s="5"/>
      <c r="K906" s="5"/>
      <c r="L906" s="5"/>
      <c r="M906" s="5"/>
      <c r="N906" s="5"/>
      <c r="O906" s="5"/>
      <c r="P906" s="5"/>
    </row>
    <row r="907" spans="4:16" x14ac:dyDescent="0.25">
      <c r="D907" s="5"/>
      <c r="E907" s="5"/>
      <c r="F907" s="5"/>
      <c r="G907" s="5"/>
      <c r="H907" s="5"/>
      <c r="I907" s="5"/>
      <c r="J907" s="5"/>
      <c r="K907" s="5"/>
      <c r="L907" s="5"/>
      <c r="M907" s="5"/>
      <c r="N907" s="5"/>
      <c r="O907" s="5"/>
      <c r="P907" s="5"/>
    </row>
    <row r="908" spans="4:16" x14ac:dyDescent="0.25">
      <c r="D908" s="5"/>
      <c r="E908" s="5"/>
      <c r="F908" s="5"/>
      <c r="G908" s="5"/>
      <c r="H908" s="5"/>
      <c r="I908" s="5"/>
      <c r="J908" s="5"/>
      <c r="K908" s="5"/>
      <c r="L908" s="5"/>
      <c r="M908" s="5"/>
      <c r="N908" s="5"/>
      <c r="O908" s="5"/>
      <c r="P908" s="5"/>
    </row>
    <row r="909" spans="4:16" x14ac:dyDescent="0.25">
      <c r="D909" s="5"/>
      <c r="E909" s="5"/>
      <c r="F909" s="5"/>
      <c r="G909" s="5"/>
      <c r="H909" s="5"/>
      <c r="I909" s="5"/>
      <c r="J909" s="5"/>
      <c r="K909" s="5"/>
      <c r="L909" s="5"/>
      <c r="M909" s="5"/>
      <c r="N909" s="5"/>
      <c r="O909" s="5"/>
      <c r="P909" s="5"/>
    </row>
    <row r="910" spans="4:16" x14ac:dyDescent="0.25">
      <c r="D910" s="5"/>
      <c r="E910" s="5"/>
      <c r="F910" s="5"/>
      <c r="G910" s="5"/>
      <c r="H910" s="5"/>
      <c r="I910" s="5"/>
      <c r="J910" s="5"/>
      <c r="K910" s="5"/>
      <c r="L910" s="5"/>
      <c r="M910" s="5"/>
      <c r="N910" s="5"/>
      <c r="O910" s="5"/>
      <c r="P910" s="5"/>
    </row>
    <row r="911" spans="4:16" x14ac:dyDescent="0.25">
      <c r="D911" s="5"/>
      <c r="E911" s="5"/>
      <c r="F911" s="5"/>
      <c r="G911" s="5"/>
      <c r="H911" s="5"/>
      <c r="I911" s="5"/>
      <c r="J911" s="5"/>
      <c r="K911" s="5"/>
      <c r="L911" s="5"/>
      <c r="M911" s="5"/>
      <c r="N911" s="5"/>
      <c r="O911" s="5"/>
      <c r="P911" s="5"/>
    </row>
    <row r="912" spans="4:16" x14ac:dyDescent="0.25">
      <c r="D912" s="5"/>
      <c r="E912" s="5"/>
      <c r="F912" s="5"/>
      <c r="G912" s="5"/>
      <c r="H912" s="5"/>
      <c r="I912" s="5"/>
      <c r="J912" s="5"/>
      <c r="K912" s="5"/>
      <c r="L912" s="5"/>
      <c r="M912" s="5"/>
      <c r="N912" s="5"/>
      <c r="O912" s="5"/>
      <c r="P912" s="5"/>
    </row>
    <row r="913" spans="4:16" x14ac:dyDescent="0.25">
      <c r="D913" s="5"/>
      <c r="E913" s="5"/>
      <c r="F913" s="5"/>
      <c r="G913" s="5"/>
      <c r="H913" s="5"/>
      <c r="I913" s="5"/>
      <c r="J913" s="5"/>
      <c r="K913" s="5"/>
      <c r="L913" s="5"/>
      <c r="M913" s="5"/>
      <c r="N913" s="5"/>
      <c r="O913" s="5"/>
      <c r="P913" s="5"/>
    </row>
    <row r="914" spans="4:16" x14ac:dyDescent="0.25">
      <c r="D914" s="5"/>
      <c r="E914" s="5"/>
      <c r="F914" s="5"/>
      <c r="G914" s="5"/>
      <c r="H914" s="5"/>
      <c r="I914" s="5"/>
      <c r="J914" s="5"/>
      <c r="K914" s="5"/>
      <c r="L914" s="5"/>
      <c r="M914" s="5"/>
      <c r="N914" s="5"/>
      <c r="O914" s="5"/>
      <c r="P914" s="5"/>
    </row>
    <row r="915" spans="4:16" x14ac:dyDescent="0.25">
      <c r="D915" s="5"/>
      <c r="E915" s="5"/>
      <c r="F915" s="5"/>
      <c r="G915" s="5"/>
      <c r="H915" s="5"/>
      <c r="I915" s="5"/>
      <c r="J915" s="5"/>
      <c r="K915" s="5"/>
      <c r="L915" s="5"/>
      <c r="M915" s="5"/>
      <c r="N915" s="5"/>
      <c r="O915" s="5"/>
      <c r="P915" s="5"/>
    </row>
    <row r="916" spans="4:16" x14ac:dyDescent="0.25">
      <c r="D916" s="5"/>
      <c r="E916" s="5"/>
      <c r="F916" s="5"/>
      <c r="G916" s="5"/>
      <c r="H916" s="5"/>
      <c r="I916" s="5"/>
      <c r="J916" s="5"/>
      <c r="K916" s="5"/>
      <c r="L916" s="5"/>
      <c r="M916" s="5"/>
      <c r="N916" s="5"/>
      <c r="O916" s="5"/>
      <c r="P916" s="5"/>
    </row>
    <row r="917" spans="4:16" x14ac:dyDescent="0.25">
      <c r="D917" s="5"/>
      <c r="E917" s="5"/>
      <c r="F917" s="5"/>
      <c r="G917" s="5"/>
      <c r="H917" s="5"/>
      <c r="I917" s="5"/>
      <c r="J917" s="5"/>
      <c r="K917" s="5"/>
      <c r="L917" s="5"/>
      <c r="M917" s="5"/>
      <c r="N917" s="5"/>
      <c r="O917" s="5"/>
      <c r="P917" s="5"/>
    </row>
    <row r="918" spans="4:16" x14ac:dyDescent="0.25">
      <c r="D918" s="5"/>
      <c r="E918" s="5"/>
      <c r="F918" s="5"/>
      <c r="G918" s="5"/>
      <c r="H918" s="5"/>
      <c r="I918" s="5"/>
      <c r="J918" s="5"/>
      <c r="K918" s="5"/>
      <c r="L918" s="5"/>
      <c r="M918" s="5"/>
      <c r="N918" s="5"/>
      <c r="O918" s="5"/>
      <c r="P918" s="5"/>
    </row>
    <row r="919" spans="4:16" x14ac:dyDescent="0.25">
      <c r="D919" s="5"/>
      <c r="E919" s="5"/>
      <c r="F919" s="5"/>
      <c r="G919" s="5"/>
      <c r="H919" s="5"/>
      <c r="I919" s="5"/>
      <c r="J919" s="5"/>
      <c r="K919" s="5"/>
      <c r="L919" s="5"/>
      <c r="M919" s="5"/>
      <c r="N919" s="5"/>
      <c r="O919" s="5"/>
      <c r="P919" s="5"/>
    </row>
    <row r="920" spans="4:16" x14ac:dyDescent="0.25">
      <c r="D920" s="5"/>
      <c r="E920" s="5"/>
      <c r="F920" s="5"/>
      <c r="G920" s="5"/>
      <c r="H920" s="5"/>
      <c r="I920" s="5"/>
      <c r="J920" s="5"/>
      <c r="K920" s="5"/>
      <c r="L920" s="5"/>
      <c r="M920" s="5"/>
      <c r="N920" s="5"/>
      <c r="O920" s="5"/>
      <c r="P920" s="5"/>
    </row>
    <row r="921" spans="4:16" x14ac:dyDescent="0.25">
      <c r="D921" s="5"/>
      <c r="E921" s="5"/>
      <c r="F921" s="5"/>
      <c r="G921" s="5"/>
      <c r="H921" s="5"/>
      <c r="I921" s="5"/>
      <c r="J921" s="5"/>
      <c r="K921" s="5"/>
      <c r="L921" s="5"/>
      <c r="M921" s="5"/>
      <c r="N921" s="5"/>
      <c r="O921" s="5"/>
      <c r="P921" s="5"/>
    </row>
    <row r="922" spans="4:16" x14ac:dyDescent="0.25">
      <c r="D922" s="5"/>
      <c r="E922" s="5"/>
      <c r="F922" s="5"/>
      <c r="G922" s="5"/>
      <c r="H922" s="5"/>
      <c r="I922" s="5"/>
      <c r="J922" s="5"/>
      <c r="K922" s="5"/>
      <c r="L922" s="5"/>
      <c r="M922" s="5"/>
      <c r="N922" s="5"/>
      <c r="O922" s="5"/>
      <c r="P922" s="5"/>
    </row>
    <row r="923" spans="4:16" x14ac:dyDescent="0.25">
      <c r="D923" s="5"/>
      <c r="E923" s="5"/>
      <c r="F923" s="5"/>
      <c r="G923" s="5"/>
      <c r="H923" s="5"/>
      <c r="I923" s="5"/>
      <c r="J923" s="5"/>
      <c r="K923" s="5"/>
      <c r="L923" s="5"/>
      <c r="M923" s="5"/>
      <c r="N923" s="5"/>
      <c r="O923" s="5"/>
      <c r="P923" s="5"/>
    </row>
    <row r="924" spans="4:16" x14ac:dyDescent="0.25">
      <c r="D924" s="5"/>
      <c r="E924" s="5"/>
      <c r="F924" s="5"/>
      <c r="G924" s="5"/>
      <c r="H924" s="5"/>
      <c r="I924" s="5"/>
      <c r="J924" s="5"/>
      <c r="K924" s="5"/>
      <c r="L924" s="5"/>
      <c r="M924" s="5"/>
      <c r="N924" s="5"/>
      <c r="O924" s="5"/>
      <c r="P924" s="5"/>
    </row>
    <row r="925" spans="4:16" x14ac:dyDescent="0.25">
      <c r="D925" s="5"/>
      <c r="E925" s="5"/>
      <c r="F925" s="5"/>
      <c r="G925" s="5"/>
      <c r="H925" s="5"/>
      <c r="I925" s="5"/>
      <c r="J925" s="5"/>
      <c r="K925" s="5"/>
      <c r="L925" s="5"/>
      <c r="M925" s="5"/>
      <c r="N925" s="5"/>
      <c r="O925" s="5"/>
      <c r="P925" s="5"/>
    </row>
    <row r="926" spans="4:16" x14ac:dyDescent="0.25">
      <c r="D926" s="5"/>
      <c r="E926" s="5"/>
      <c r="F926" s="5"/>
      <c r="G926" s="5"/>
      <c r="H926" s="5"/>
      <c r="I926" s="5"/>
      <c r="J926" s="5"/>
      <c r="K926" s="5"/>
      <c r="L926" s="5"/>
      <c r="M926" s="5"/>
      <c r="N926" s="5"/>
      <c r="O926" s="5"/>
      <c r="P926" s="5"/>
    </row>
    <row r="927" spans="4:16" x14ac:dyDescent="0.25">
      <c r="D927" s="5"/>
      <c r="E927" s="5"/>
      <c r="F927" s="5"/>
      <c r="G927" s="5"/>
      <c r="H927" s="5"/>
      <c r="I927" s="5"/>
      <c r="J927" s="5"/>
      <c r="K927" s="5"/>
      <c r="L927" s="5"/>
      <c r="M927" s="5"/>
      <c r="N927" s="5"/>
      <c r="O927" s="5"/>
      <c r="P927" s="5"/>
    </row>
    <row r="928" spans="4:16" x14ac:dyDescent="0.25">
      <c r="D928" s="5"/>
      <c r="E928" s="5"/>
      <c r="F928" s="5"/>
      <c r="G928" s="5"/>
      <c r="H928" s="5"/>
      <c r="I928" s="5"/>
      <c r="J928" s="5"/>
      <c r="K928" s="5"/>
      <c r="L928" s="5"/>
      <c r="M928" s="5"/>
      <c r="N928" s="5"/>
      <c r="O928" s="5"/>
      <c r="P928" s="5"/>
    </row>
    <row r="929" spans="4:16" x14ac:dyDescent="0.25">
      <c r="D929" s="5"/>
      <c r="E929" s="5"/>
      <c r="F929" s="5"/>
      <c r="G929" s="5"/>
      <c r="H929" s="5"/>
      <c r="I929" s="5"/>
      <c r="J929" s="5"/>
      <c r="K929" s="5"/>
      <c r="L929" s="5"/>
      <c r="M929" s="5"/>
      <c r="N929" s="5"/>
      <c r="O929" s="5"/>
      <c r="P929" s="5"/>
    </row>
    <row r="930" spans="4:16" x14ac:dyDescent="0.25">
      <c r="D930" s="5"/>
      <c r="E930" s="5"/>
      <c r="F930" s="5"/>
      <c r="G930" s="5"/>
      <c r="H930" s="5"/>
      <c r="I930" s="5"/>
      <c r="J930" s="5"/>
      <c r="K930" s="5"/>
      <c r="L930" s="5"/>
      <c r="M930" s="5"/>
      <c r="N930" s="5"/>
      <c r="O930" s="5"/>
      <c r="P930" s="5"/>
    </row>
    <row r="931" spans="4:16" x14ac:dyDescent="0.25">
      <c r="D931" s="5"/>
      <c r="E931" s="5"/>
      <c r="F931" s="5"/>
      <c r="G931" s="5"/>
      <c r="H931" s="5"/>
      <c r="I931" s="5"/>
      <c r="J931" s="5"/>
      <c r="K931" s="5"/>
      <c r="L931" s="5"/>
      <c r="M931" s="5"/>
      <c r="N931" s="5"/>
      <c r="O931" s="5"/>
      <c r="P931" s="5"/>
    </row>
    <row r="932" spans="4:16" x14ac:dyDescent="0.25">
      <c r="D932" s="5"/>
      <c r="E932" s="5"/>
      <c r="F932" s="5"/>
      <c r="G932" s="5"/>
      <c r="H932" s="5"/>
      <c r="I932" s="5"/>
      <c r="J932" s="5"/>
      <c r="K932" s="5"/>
      <c r="L932" s="5"/>
      <c r="M932" s="5"/>
      <c r="N932" s="5"/>
      <c r="O932" s="5"/>
      <c r="P932" s="5"/>
    </row>
    <row r="933" spans="4:16" x14ac:dyDescent="0.25">
      <c r="D933" s="5"/>
      <c r="E933" s="5"/>
      <c r="F933" s="5"/>
      <c r="G933" s="5"/>
      <c r="H933" s="5"/>
      <c r="I933" s="5"/>
      <c r="J933" s="5"/>
      <c r="K933" s="5"/>
      <c r="L933" s="5"/>
      <c r="M933" s="5"/>
      <c r="N933" s="5"/>
      <c r="O933" s="5"/>
      <c r="P933" s="5"/>
    </row>
    <row r="934" spans="4:16" x14ac:dyDescent="0.25">
      <c r="D934" s="5"/>
      <c r="E934" s="5"/>
      <c r="F934" s="5"/>
      <c r="G934" s="5"/>
      <c r="H934" s="5"/>
      <c r="I934" s="5"/>
      <c r="J934" s="5"/>
      <c r="K934" s="5"/>
      <c r="L934" s="5"/>
      <c r="M934" s="5"/>
      <c r="N934" s="5"/>
      <c r="O934" s="5"/>
      <c r="P934" s="5"/>
    </row>
    <row r="935" spans="4:16" x14ac:dyDescent="0.25">
      <c r="D935" s="5"/>
      <c r="E935" s="5"/>
      <c r="F935" s="5"/>
      <c r="G935" s="5"/>
      <c r="H935" s="5"/>
      <c r="I935" s="5"/>
      <c r="J935" s="5"/>
      <c r="K935" s="5"/>
      <c r="L935" s="5"/>
      <c r="M935" s="5"/>
      <c r="N935" s="5"/>
      <c r="O935" s="5"/>
      <c r="P935" s="5"/>
    </row>
    <row r="936" spans="4:16" x14ac:dyDescent="0.25">
      <c r="D936" s="5"/>
      <c r="E936" s="5"/>
      <c r="F936" s="5"/>
      <c r="G936" s="5"/>
      <c r="H936" s="5"/>
      <c r="I936" s="5"/>
      <c r="J936" s="5"/>
      <c r="K936" s="5"/>
      <c r="L936" s="5"/>
      <c r="M936" s="5"/>
      <c r="N936" s="5"/>
      <c r="O936" s="5"/>
      <c r="P936" s="5"/>
    </row>
    <row r="937" spans="4:16" x14ac:dyDescent="0.25">
      <c r="D937" s="5"/>
      <c r="E937" s="5"/>
      <c r="F937" s="5"/>
      <c r="G937" s="5"/>
      <c r="H937" s="5"/>
      <c r="I937" s="5"/>
      <c r="J937" s="5"/>
      <c r="K937" s="5"/>
      <c r="L937" s="5"/>
      <c r="M937" s="5"/>
      <c r="N937" s="5"/>
      <c r="O937" s="5"/>
      <c r="P937" s="5"/>
    </row>
    <row r="938" spans="4:16" x14ac:dyDescent="0.25">
      <c r="D938" s="5"/>
      <c r="E938" s="5"/>
      <c r="F938" s="5"/>
      <c r="G938" s="5"/>
      <c r="H938" s="5"/>
      <c r="I938" s="5"/>
      <c r="J938" s="5"/>
      <c r="K938" s="5"/>
      <c r="L938" s="5"/>
      <c r="M938" s="5"/>
      <c r="N938" s="5"/>
      <c r="O938" s="5"/>
      <c r="P938" s="5"/>
    </row>
    <row r="939" spans="4:16" x14ac:dyDescent="0.25">
      <c r="D939" s="5"/>
      <c r="E939" s="5"/>
      <c r="F939" s="5"/>
      <c r="G939" s="5"/>
      <c r="H939" s="5"/>
      <c r="I939" s="5"/>
      <c r="J939" s="5"/>
      <c r="K939" s="5"/>
      <c r="L939" s="5"/>
      <c r="M939" s="5"/>
      <c r="N939" s="5"/>
      <c r="O939" s="5"/>
      <c r="P939" s="5"/>
    </row>
    <row r="940" spans="4:16" x14ac:dyDescent="0.25">
      <c r="D940" s="5"/>
      <c r="E940" s="5"/>
      <c r="F940" s="5"/>
      <c r="G940" s="5"/>
      <c r="H940" s="5"/>
      <c r="I940" s="5"/>
      <c r="J940" s="5"/>
      <c r="K940" s="5"/>
      <c r="L940" s="5"/>
      <c r="M940" s="5"/>
      <c r="N940" s="5"/>
      <c r="O940" s="5"/>
      <c r="P940" s="5"/>
    </row>
    <row r="941" spans="4:16" x14ac:dyDescent="0.25">
      <c r="D941" s="5"/>
      <c r="E941" s="5"/>
      <c r="F941" s="5"/>
      <c r="G941" s="5"/>
      <c r="H941" s="5"/>
      <c r="I941" s="5"/>
      <c r="J941" s="5"/>
      <c r="K941" s="5"/>
      <c r="L941" s="5"/>
      <c r="M941" s="5"/>
      <c r="N941" s="5"/>
      <c r="O941" s="5"/>
      <c r="P941" s="5"/>
    </row>
    <row r="942" spans="4:16" x14ac:dyDescent="0.25">
      <c r="D942" s="5"/>
      <c r="E942" s="5"/>
      <c r="F942" s="5"/>
      <c r="G942" s="5"/>
      <c r="H942" s="5"/>
      <c r="I942" s="5"/>
      <c r="J942" s="5"/>
      <c r="K942" s="5"/>
      <c r="L942" s="5"/>
      <c r="M942" s="5"/>
      <c r="N942" s="5"/>
      <c r="O942" s="5"/>
      <c r="P942" s="5"/>
    </row>
    <row r="943" spans="4:16" x14ac:dyDescent="0.25">
      <c r="D943" s="5"/>
      <c r="E943" s="5"/>
      <c r="F943" s="5"/>
      <c r="G943" s="5"/>
      <c r="H943" s="5"/>
      <c r="I943" s="5"/>
      <c r="J943" s="5"/>
      <c r="K943" s="5"/>
      <c r="L943" s="5"/>
      <c r="M943" s="5"/>
      <c r="N943" s="5"/>
      <c r="O943" s="5"/>
      <c r="P943" s="5"/>
    </row>
    <row r="944" spans="4:16" x14ac:dyDescent="0.25">
      <c r="D944" s="5"/>
      <c r="E944" s="5"/>
      <c r="F944" s="5"/>
      <c r="G944" s="5"/>
      <c r="H944" s="5"/>
      <c r="I944" s="5"/>
      <c r="J944" s="5"/>
      <c r="K944" s="5"/>
      <c r="L944" s="5"/>
      <c r="M944" s="5"/>
      <c r="N944" s="5"/>
      <c r="O944" s="5"/>
      <c r="P944" s="5"/>
    </row>
    <row r="945" spans="4:16" x14ac:dyDescent="0.25">
      <c r="D945" s="5"/>
      <c r="E945" s="5"/>
      <c r="F945" s="5"/>
      <c r="G945" s="5"/>
      <c r="H945" s="5"/>
      <c r="I945" s="5"/>
      <c r="J945" s="5"/>
      <c r="K945" s="5"/>
      <c r="L945" s="5"/>
      <c r="M945" s="5"/>
      <c r="N945" s="5"/>
      <c r="O945" s="5"/>
      <c r="P945" s="5"/>
    </row>
    <row r="946" spans="4:16" x14ac:dyDescent="0.25">
      <c r="D946" s="5"/>
      <c r="E946" s="5"/>
      <c r="F946" s="5"/>
      <c r="G946" s="5"/>
      <c r="H946" s="5"/>
      <c r="I946" s="5"/>
      <c r="J946" s="5"/>
      <c r="K946" s="5"/>
      <c r="L946" s="5"/>
      <c r="M946" s="5"/>
      <c r="N946" s="5"/>
      <c r="O946" s="5"/>
      <c r="P946" s="5"/>
    </row>
    <row r="947" spans="4:16" x14ac:dyDescent="0.25">
      <c r="D947" s="5"/>
      <c r="E947" s="5"/>
      <c r="F947" s="5"/>
      <c r="G947" s="5"/>
      <c r="H947" s="5"/>
      <c r="I947" s="5"/>
      <c r="J947" s="5"/>
      <c r="K947" s="5"/>
      <c r="L947" s="5"/>
      <c r="M947" s="5"/>
      <c r="N947" s="5"/>
      <c r="O947" s="5"/>
      <c r="P947" s="5"/>
    </row>
    <row r="948" spans="4:16" x14ac:dyDescent="0.25">
      <c r="D948" s="5"/>
      <c r="E948" s="5"/>
      <c r="F948" s="5"/>
      <c r="G948" s="5"/>
      <c r="H948" s="5"/>
      <c r="I948" s="5"/>
      <c r="J948" s="5"/>
      <c r="K948" s="5"/>
      <c r="L948" s="5"/>
      <c r="M948" s="5"/>
      <c r="N948" s="5"/>
      <c r="O948" s="5"/>
      <c r="P948" s="5"/>
    </row>
    <row r="949" spans="4:16" x14ac:dyDescent="0.25">
      <c r="D949" s="5"/>
      <c r="E949" s="5"/>
      <c r="F949" s="5"/>
      <c r="G949" s="5"/>
      <c r="H949" s="5"/>
      <c r="I949" s="5"/>
      <c r="J949" s="5"/>
      <c r="K949" s="5"/>
      <c r="L949" s="5"/>
      <c r="M949" s="5"/>
      <c r="N949" s="5"/>
      <c r="O949" s="5"/>
      <c r="P949" s="5"/>
    </row>
    <row r="950" spans="4:16" x14ac:dyDescent="0.25">
      <c r="D950" s="5"/>
      <c r="E950" s="5"/>
      <c r="F950" s="5"/>
      <c r="G950" s="5"/>
      <c r="H950" s="5"/>
      <c r="I950" s="5"/>
      <c r="J950" s="5"/>
      <c r="K950" s="5"/>
      <c r="L950" s="5"/>
      <c r="M950" s="5"/>
      <c r="N950" s="5"/>
      <c r="O950" s="5"/>
      <c r="P950" s="5"/>
    </row>
    <row r="951" spans="4:16" x14ac:dyDescent="0.25">
      <c r="D951" s="5"/>
      <c r="E951" s="5"/>
      <c r="F951" s="5"/>
      <c r="G951" s="5"/>
      <c r="H951" s="5"/>
      <c r="I951" s="5"/>
      <c r="J951" s="5"/>
      <c r="K951" s="5"/>
      <c r="L951" s="5"/>
      <c r="M951" s="5"/>
      <c r="N951" s="5"/>
      <c r="O951" s="5"/>
      <c r="P951" s="5"/>
    </row>
    <row r="952" spans="4:16" x14ac:dyDescent="0.25">
      <c r="D952" s="5"/>
      <c r="E952" s="5"/>
      <c r="F952" s="5"/>
      <c r="G952" s="5"/>
      <c r="H952" s="5"/>
      <c r="I952" s="5"/>
      <c r="J952" s="5"/>
      <c r="K952" s="5"/>
      <c r="L952" s="5"/>
      <c r="M952" s="5"/>
      <c r="N952" s="5"/>
      <c r="O952" s="5"/>
      <c r="P952" s="5"/>
    </row>
    <row r="953" spans="4:16" x14ac:dyDescent="0.25">
      <c r="D953" s="5"/>
      <c r="E953" s="5"/>
      <c r="F953" s="5"/>
      <c r="G953" s="5"/>
      <c r="H953" s="5"/>
      <c r="I953" s="5"/>
      <c r="J953" s="5"/>
      <c r="K953" s="5"/>
      <c r="L953" s="5"/>
      <c r="M953" s="5"/>
      <c r="N953" s="5"/>
      <c r="O953" s="5"/>
      <c r="P953" s="5"/>
    </row>
    <row r="954" spans="4:16" x14ac:dyDescent="0.25">
      <c r="D954" s="5"/>
      <c r="E954" s="5"/>
      <c r="F954" s="5"/>
      <c r="G954" s="5"/>
      <c r="H954" s="5"/>
      <c r="I954" s="5"/>
      <c r="J954" s="5"/>
      <c r="K954" s="5"/>
      <c r="L954" s="5"/>
      <c r="M954" s="5"/>
      <c r="N954" s="5"/>
      <c r="O954" s="5"/>
      <c r="P954" s="5"/>
    </row>
    <row r="955" spans="4:16" x14ac:dyDescent="0.25">
      <c r="D955" s="5"/>
      <c r="E955" s="5"/>
      <c r="F955" s="5"/>
      <c r="G955" s="5"/>
      <c r="H955" s="5"/>
      <c r="I955" s="5"/>
      <c r="J955" s="5"/>
      <c r="K955" s="5"/>
      <c r="L955" s="5"/>
      <c r="M955" s="5"/>
      <c r="N955" s="5"/>
      <c r="O955" s="5"/>
      <c r="P955" s="5"/>
    </row>
    <row r="956" spans="4:16" x14ac:dyDescent="0.25">
      <c r="D956" s="5"/>
      <c r="E956" s="5"/>
      <c r="F956" s="5"/>
      <c r="G956" s="5"/>
      <c r="H956" s="5"/>
      <c r="I956" s="5"/>
      <c r="J956" s="5"/>
      <c r="K956" s="5"/>
      <c r="L956" s="5"/>
      <c r="M956" s="5"/>
      <c r="N956" s="5"/>
      <c r="O956" s="5"/>
      <c r="P956" s="5"/>
    </row>
    <row r="957" spans="4:16" x14ac:dyDescent="0.25">
      <c r="D957" s="5"/>
      <c r="E957" s="5"/>
      <c r="F957" s="5"/>
      <c r="G957" s="5"/>
      <c r="H957" s="5"/>
      <c r="I957" s="5"/>
      <c r="J957" s="5"/>
      <c r="K957" s="5"/>
      <c r="L957" s="5"/>
      <c r="M957" s="5"/>
      <c r="N957" s="5"/>
      <c r="O957" s="5"/>
      <c r="P957" s="5"/>
    </row>
    <row r="958" spans="4:16" x14ac:dyDescent="0.25">
      <c r="D958" s="5"/>
      <c r="E958" s="5"/>
      <c r="F958" s="5"/>
      <c r="G958" s="5"/>
      <c r="H958" s="5"/>
      <c r="I958" s="5"/>
      <c r="J958" s="5"/>
      <c r="K958" s="5"/>
      <c r="L958" s="5"/>
      <c r="M958" s="5"/>
      <c r="N958" s="5"/>
      <c r="O958" s="5"/>
      <c r="P958" s="5"/>
    </row>
    <row r="959" spans="4:16" x14ac:dyDescent="0.25">
      <c r="D959" s="5"/>
      <c r="E959" s="5"/>
      <c r="F959" s="5"/>
      <c r="G959" s="5"/>
      <c r="H959" s="5"/>
      <c r="I959" s="5"/>
      <c r="J959" s="5"/>
      <c r="K959" s="5"/>
      <c r="L959" s="5"/>
      <c r="M959" s="5"/>
      <c r="N959" s="5"/>
      <c r="O959" s="5"/>
      <c r="P959" s="5"/>
    </row>
    <row r="960" spans="4:16" x14ac:dyDescent="0.25">
      <c r="D960" s="5"/>
      <c r="E960" s="5"/>
      <c r="F960" s="5"/>
      <c r="G960" s="5"/>
      <c r="H960" s="5"/>
      <c r="I960" s="5"/>
      <c r="J960" s="5"/>
      <c r="K960" s="5"/>
      <c r="L960" s="5"/>
      <c r="M960" s="5"/>
      <c r="N960" s="5"/>
      <c r="O960" s="5"/>
      <c r="P960" s="5"/>
    </row>
    <row r="961" spans="4:16" x14ac:dyDescent="0.25">
      <c r="D961" s="5"/>
      <c r="E961" s="5"/>
      <c r="F961" s="5"/>
      <c r="G961" s="5"/>
      <c r="H961" s="5"/>
      <c r="I961" s="5"/>
      <c r="J961" s="5"/>
      <c r="K961" s="5"/>
      <c r="L961" s="5"/>
      <c r="M961" s="5"/>
      <c r="N961" s="5"/>
      <c r="O961" s="5"/>
      <c r="P961" s="5"/>
    </row>
    <row r="962" spans="4:16" x14ac:dyDescent="0.25">
      <c r="D962" s="5"/>
      <c r="E962" s="5"/>
      <c r="F962" s="5"/>
      <c r="G962" s="5"/>
      <c r="H962" s="5"/>
      <c r="I962" s="5"/>
      <c r="J962" s="5"/>
      <c r="K962" s="5"/>
      <c r="L962" s="5"/>
      <c r="M962" s="5"/>
      <c r="N962" s="5"/>
      <c r="O962" s="5"/>
      <c r="P962" s="5"/>
    </row>
    <row r="963" spans="4:16" x14ac:dyDescent="0.25">
      <c r="D963" s="5"/>
      <c r="E963" s="5"/>
      <c r="F963" s="5"/>
      <c r="G963" s="5"/>
      <c r="H963" s="5"/>
      <c r="I963" s="5"/>
      <c r="J963" s="5"/>
      <c r="K963" s="5"/>
      <c r="L963" s="5"/>
      <c r="M963" s="5"/>
      <c r="N963" s="5"/>
      <c r="O963" s="5"/>
      <c r="P963" s="5"/>
    </row>
    <row r="964" spans="4:16" x14ac:dyDescent="0.25">
      <c r="D964" s="5"/>
      <c r="E964" s="5"/>
      <c r="F964" s="5"/>
      <c r="G964" s="5"/>
      <c r="H964" s="5"/>
      <c r="I964" s="5"/>
      <c r="J964" s="5"/>
      <c r="K964" s="5"/>
      <c r="L964" s="5"/>
      <c r="M964" s="5"/>
      <c r="N964" s="5"/>
      <c r="O964" s="5"/>
      <c r="P964" s="5"/>
    </row>
    <row r="965" spans="4:16" x14ac:dyDescent="0.25">
      <c r="D965" s="5"/>
      <c r="E965" s="5"/>
      <c r="F965" s="5"/>
      <c r="G965" s="5"/>
      <c r="H965" s="5"/>
      <c r="I965" s="5"/>
      <c r="J965" s="5"/>
      <c r="K965" s="5"/>
      <c r="L965" s="5"/>
      <c r="M965" s="5"/>
      <c r="N965" s="5"/>
      <c r="O965" s="5"/>
      <c r="P965" s="5"/>
    </row>
    <row r="966" spans="4:16" x14ac:dyDescent="0.25">
      <c r="D966" s="5"/>
      <c r="E966" s="5"/>
      <c r="F966" s="5"/>
      <c r="G966" s="5"/>
      <c r="H966" s="5"/>
      <c r="I966" s="5"/>
      <c r="J966" s="5"/>
      <c r="K966" s="5"/>
      <c r="L966" s="5"/>
      <c r="M966" s="5"/>
      <c r="N966" s="5"/>
      <c r="O966" s="5"/>
      <c r="P966" s="5"/>
    </row>
    <row r="967" spans="4:16" x14ac:dyDescent="0.25">
      <c r="D967" s="5"/>
      <c r="E967" s="5"/>
      <c r="F967" s="5"/>
      <c r="G967" s="5"/>
      <c r="H967" s="5"/>
      <c r="I967" s="5"/>
      <c r="J967" s="5"/>
      <c r="K967" s="5"/>
      <c r="L967" s="5"/>
      <c r="M967" s="5"/>
      <c r="N967" s="5"/>
      <c r="O967" s="5"/>
      <c r="P967" s="5"/>
    </row>
    <row r="968" spans="4:16" x14ac:dyDescent="0.25">
      <c r="D968" s="5"/>
      <c r="E968" s="5"/>
      <c r="F968" s="5"/>
      <c r="G968" s="5"/>
      <c r="H968" s="5"/>
      <c r="I968" s="5"/>
      <c r="J968" s="5"/>
      <c r="K968" s="5"/>
      <c r="L968" s="5"/>
      <c r="M968" s="5"/>
      <c r="N968" s="5"/>
      <c r="O968" s="5"/>
      <c r="P968" s="5"/>
    </row>
    <row r="969" spans="4:16" x14ac:dyDescent="0.25">
      <c r="D969" s="5"/>
      <c r="E969" s="5"/>
      <c r="F969" s="5"/>
      <c r="G969" s="5"/>
      <c r="H969" s="5"/>
      <c r="I969" s="5"/>
      <c r="J969" s="5"/>
      <c r="K969" s="5"/>
      <c r="L969" s="5"/>
      <c r="M969" s="5"/>
      <c r="N969" s="5"/>
      <c r="O969" s="5"/>
      <c r="P969" s="5"/>
    </row>
    <row r="970" spans="4:16" x14ac:dyDescent="0.25">
      <c r="D970" s="5"/>
      <c r="E970" s="5"/>
      <c r="F970" s="5"/>
      <c r="G970" s="5"/>
      <c r="H970" s="5"/>
      <c r="I970" s="5"/>
      <c r="J970" s="5"/>
      <c r="K970" s="5"/>
      <c r="L970" s="5"/>
      <c r="M970" s="5"/>
      <c r="N970" s="5"/>
      <c r="O970" s="5"/>
      <c r="P970" s="5"/>
    </row>
    <row r="971" spans="4:16" x14ac:dyDescent="0.25">
      <c r="D971" s="5"/>
      <c r="E971" s="5"/>
      <c r="F971" s="5"/>
      <c r="G971" s="5"/>
      <c r="H971" s="5"/>
      <c r="I971" s="5"/>
      <c r="J971" s="5"/>
      <c r="K971" s="5"/>
      <c r="L971" s="5"/>
      <c r="M971" s="5"/>
      <c r="N971" s="5"/>
      <c r="O971" s="5"/>
      <c r="P971" s="5"/>
    </row>
    <row r="972" spans="4:16" x14ac:dyDescent="0.25">
      <c r="D972" s="5"/>
      <c r="E972" s="5"/>
      <c r="F972" s="5"/>
      <c r="G972" s="5"/>
      <c r="H972" s="5"/>
      <c r="I972" s="5"/>
      <c r="J972" s="5"/>
      <c r="K972" s="5"/>
      <c r="L972" s="5"/>
      <c r="M972" s="5"/>
      <c r="N972" s="5"/>
      <c r="O972" s="5"/>
      <c r="P972" s="5"/>
    </row>
    <row r="973" spans="4:16" x14ac:dyDescent="0.25">
      <c r="D973" s="5"/>
      <c r="E973" s="5"/>
      <c r="F973" s="5"/>
      <c r="G973" s="5"/>
      <c r="H973" s="5"/>
      <c r="I973" s="5"/>
      <c r="J973" s="5"/>
      <c r="K973" s="5"/>
      <c r="L973" s="5"/>
      <c r="M973" s="5"/>
      <c r="N973" s="5"/>
      <c r="O973" s="5"/>
      <c r="P973" s="5"/>
    </row>
    <row r="974" spans="4:16" x14ac:dyDescent="0.25">
      <c r="D974" s="5"/>
      <c r="E974" s="5"/>
      <c r="F974" s="5"/>
      <c r="G974" s="5"/>
      <c r="H974" s="5"/>
      <c r="I974" s="5"/>
      <c r="J974" s="5"/>
      <c r="K974" s="5"/>
      <c r="L974" s="5"/>
      <c r="M974" s="5"/>
      <c r="N974" s="5"/>
      <c r="O974" s="5"/>
      <c r="P974" s="5"/>
    </row>
    <row r="975" spans="4:16" x14ac:dyDescent="0.25">
      <c r="D975" s="5"/>
      <c r="E975" s="5"/>
      <c r="F975" s="5"/>
      <c r="G975" s="5"/>
      <c r="H975" s="5"/>
      <c r="I975" s="5"/>
      <c r="J975" s="5"/>
      <c r="K975" s="5"/>
      <c r="L975" s="5"/>
      <c r="M975" s="5"/>
      <c r="N975" s="5"/>
      <c r="O975" s="5"/>
      <c r="P975" s="5"/>
    </row>
    <row r="976" spans="4:16" x14ac:dyDescent="0.25">
      <c r="D976" s="5"/>
      <c r="E976" s="5"/>
      <c r="F976" s="5"/>
      <c r="G976" s="5"/>
      <c r="H976" s="5"/>
      <c r="I976" s="5"/>
      <c r="J976" s="5"/>
      <c r="K976" s="5"/>
      <c r="L976" s="5"/>
      <c r="M976" s="5"/>
      <c r="N976" s="5"/>
      <c r="O976" s="5"/>
      <c r="P976" s="5"/>
    </row>
    <row r="977" spans="4:16" x14ac:dyDescent="0.25">
      <c r="D977" s="5"/>
      <c r="E977" s="5"/>
      <c r="F977" s="5"/>
      <c r="G977" s="5"/>
      <c r="H977" s="5"/>
      <c r="I977" s="5"/>
      <c r="J977" s="5"/>
      <c r="K977" s="5"/>
      <c r="L977" s="5"/>
      <c r="M977" s="5"/>
      <c r="N977" s="5"/>
      <c r="O977" s="5"/>
      <c r="P977" s="5"/>
    </row>
    <row r="978" spans="4:16" x14ac:dyDescent="0.25">
      <c r="D978" s="5"/>
      <c r="E978" s="5"/>
      <c r="F978" s="5"/>
      <c r="G978" s="5"/>
      <c r="H978" s="5"/>
      <c r="I978" s="5"/>
      <c r="J978" s="5"/>
      <c r="K978" s="5"/>
      <c r="L978" s="5"/>
      <c r="M978" s="5"/>
      <c r="N978" s="5"/>
      <c r="O978" s="5"/>
      <c r="P978" s="5"/>
    </row>
    <row r="979" spans="4:16" x14ac:dyDescent="0.25">
      <c r="D979" s="5"/>
      <c r="E979" s="5"/>
      <c r="F979" s="5"/>
      <c r="G979" s="5"/>
      <c r="H979" s="5"/>
      <c r="I979" s="5"/>
      <c r="J979" s="5"/>
      <c r="K979" s="5"/>
      <c r="L979" s="5"/>
      <c r="M979" s="5"/>
      <c r="N979" s="5"/>
      <c r="O979" s="5"/>
      <c r="P979" s="5"/>
    </row>
    <row r="980" spans="4:16" x14ac:dyDescent="0.25">
      <c r="D980" s="5"/>
      <c r="E980" s="5"/>
      <c r="F980" s="5"/>
      <c r="G980" s="5"/>
      <c r="H980" s="5"/>
      <c r="I980" s="5"/>
      <c r="J980" s="5"/>
      <c r="K980" s="5"/>
      <c r="L980" s="5"/>
      <c r="M980" s="5"/>
      <c r="N980" s="5"/>
      <c r="O980" s="5"/>
      <c r="P980" s="5"/>
    </row>
    <row r="981" spans="4:16" x14ac:dyDescent="0.25">
      <c r="D981" s="5"/>
      <c r="E981" s="5"/>
      <c r="F981" s="5"/>
      <c r="G981" s="5"/>
      <c r="H981" s="5"/>
      <c r="I981" s="5"/>
      <c r="J981" s="5"/>
      <c r="K981" s="5"/>
      <c r="L981" s="5"/>
      <c r="M981" s="5"/>
      <c r="N981" s="5"/>
      <c r="O981" s="5"/>
      <c r="P981" s="5"/>
    </row>
    <row r="982" spans="4:16" x14ac:dyDescent="0.25">
      <c r="D982" s="5"/>
      <c r="E982" s="5"/>
      <c r="F982" s="5"/>
      <c r="G982" s="5"/>
      <c r="H982" s="5"/>
      <c r="I982" s="5"/>
      <c r="J982" s="5"/>
      <c r="K982" s="5"/>
      <c r="L982" s="5"/>
      <c r="M982" s="5"/>
      <c r="N982" s="5"/>
      <c r="O982" s="5"/>
      <c r="P982" s="5"/>
    </row>
    <row r="983" spans="4:16" x14ac:dyDescent="0.25">
      <c r="D983" s="5"/>
      <c r="E983" s="5"/>
      <c r="F983" s="5"/>
      <c r="G983" s="5"/>
      <c r="H983" s="5"/>
      <c r="I983" s="5"/>
      <c r="J983" s="5"/>
      <c r="K983" s="5"/>
      <c r="L983" s="5"/>
      <c r="M983" s="5"/>
      <c r="N983" s="5"/>
      <c r="O983" s="5"/>
      <c r="P983" s="5"/>
    </row>
    <row r="984" spans="4:16" x14ac:dyDescent="0.25">
      <c r="D984" s="5"/>
      <c r="E984" s="5"/>
      <c r="F984" s="5"/>
      <c r="G984" s="5"/>
      <c r="H984" s="5"/>
      <c r="I984" s="5"/>
      <c r="J984" s="5"/>
      <c r="K984" s="5"/>
      <c r="L984" s="5"/>
      <c r="M984" s="5"/>
      <c r="N984" s="5"/>
      <c r="O984" s="5"/>
      <c r="P984" s="5"/>
    </row>
    <row r="985" spans="4:16" x14ac:dyDescent="0.25">
      <c r="D985" s="5"/>
      <c r="E985" s="5"/>
      <c r="F985" s="5"/>
      <c r="G985" s="5"/>
      <c r="H985" s="5"/>
      <c r="I985" s="5"/>
      <c r="J985" s="5"/>
      <c r="K985" s="5"/>
      <c r="L985" s="5"/>
      <c r="M985" s="5"/>
      <c r="N985" s="5"/>
      <c r="O985" s="5"/>
      <c r="P985" s="5"/>
    </row>
    <row r="986" spans="4:16" x14ac:dyDescent="0.25">
      <c r="D986" s="5"/>
      <c r="E986" s="5"/>
      <c r="F986" s="5"/>
      <c r="G986" s="5"/>
      <c r="H986" s="5"/>
      <c r="I986" s="5"/>
      <c r="J986" s="5"/>
      <c r="K986" s="5"/>
      <c r="L986" s="5"/>
      <c r="M986" s="5"/>
      <c r="N986" s="5"/>
      <c r="O986" s="5"/>
      <c r="P986" s="5"/>
    </row>
    <row r="987" spans="4:16" x14ac:dyDescent="0.25">
      <c r="D987" s="5"/>
      <c r="E987" s="5"/>
      <c r="F987" s="5"/>
      <c r="G987" s="5"/>
      <c r="H987" s="5"/>
      <c r="I987" s="5"/>
      <c r="J987" s="5"/>
      <c r="K987" s="5"/>
      <c r="L987" s="5"/>
      <c r="M987" s="5"/>
      <c r="N987" s="5"/>
      <c r="O987" s="5"/>
      <c r="P987" s="5"/>
    </row>
    <row r="988" spans="4:16" x14ac:dyDescent="0.25">
      <c r="D988" s="5"/>
      <c r="E988" s="5"/>
      <c r="F988" s="5"/>
      <c r="G988" s="5"/>
      <c r="H988" s="5"/>
      <c r="I988" s="5"/>
      <c r="J988" s="5"/>
      <c r="K988" s="5"/>
      <c r="L988" s="5"/>
      <c r="M988" s="5"/>
      <c r="N988" s="5"/>
      <c r="O988" s="5"/>
      <c r="P988" s="5"/>
    </row>
    <row r="989" spans="4:16" x14ac:dyDescent="0.25">
      <c r="D989" s="5"/>
      <c r="E989" s="5"/>
      <c r="F989" s="5"/>
      <c r="G989" s="5"/>
      <c r="H989" s="5"/>
      <c r="I989" s="5"/>
      <c r="J989" s="5"/>
      <c r="K989" s="5"/>
      <c r="L989" s="5"/>
      <c r="M989" s="5"/>
      <c r="N989" s="5"/>
      <c r="O989" s="5"/>
      <c r="P989" s="5"/>
    </row>
    <row r="990" spans="4:16" x14ac:dyDescent="0.25">
      <c r="D990" s="5"/>
      <c r="E990" s="5"/>
      <c r="F990" s="5"/>
      <c r="G990" s="5"/>
      <c r="H990" s="5"/>
      <c r="I990" s="5"/>
      <c r="J990" s="5"/>
      <c r="K990" s="5"/>
      <c r="L990" s="5"/>
      <c r="M990" s="5"/>
      <c r="N990" s="5"/>
      <c r="O990" s="5"/>
      <c r="P990" s="5"/>
    </row>
    <row r="991" spans="4:16" x14ac:dyDescent="0.25">
      <c r="D991" s="5"/>
      <c r="E991" s="5"/>
      <c r="F991" s="5"/>
      <c r="G991" s="5"/>
      <c r="H991" s="5"/>
      <c r="I991" s="5"/>
      <c r="J991" s="5"/>
      <c r="K991" s="5"/>
      <c r="L991" s="5"/>
      <c r="M991" s="5"/>
      <c r="N991" s="5"/>
      <c r="O991" s="5"/>
      <c r="P991" s="5"/>
    </row>
    <row r="992" spans="4:16" x14ac:dyDescent="0.25">
      <c r="D992" s="5"/>
      <c r="E992" s="5"/>
      <c r="F992" s="5"/>
      <c r="G992" s="5"/>
      <c r="H992" s="5"/>
      <c r="I992" s="5"/>
      <c r="J992" s="5"/>
      <c r="K992" s="5"/>
      <c r="L992" s="5"/>
      <c r="M992" s="5"/>
      <c r="N992" s="5"/>
      <c r="O992" s="5"/>
      <c r="P992" s="5"/>
    </row>
    <row r="993" spans="4:16" x14ac:dyDescent="0.25">
      <c r="D993" s="5"/>
      <c r="E993" s="5"/>
      <c r="F993" s="5"/>
      <c r="G993" s="5"/>
      <c r="H993" s="5"/>
      <c r="I993" s="5"/>
      <c r="J993" s="5"/>
      <c r="K993" s="5"/>
      <c r="L993" s="5"/>
      <c r="M993" s="5"/>
      <c r="N993" s="5"/>
      <c r="O993" s="5"/>
      <c r="P993" s="5"/>
    </row>
    <row r="994" spans="4:16" x14ac:dyDescent="0.25">
      <c r="D994" s="5"/>
      <c r="E994" s="5"/>
      <c r="F994" s="5"/>
      <c r="G994" s="5"/>
      <c r="H994" s="5"/>
      <c r="I994" s="5"/>
      <c r="J994" s="5"/>
      <c r="K994" s="5"/>
      <c r="L994" s="5"/>
      <c r="M994" s="5"/>
      <c r="N994" s="5"/>
      <c r="O994" s="5"/>
      <c r="P994" s="5"/>
    </row>
    <row r="995" spans="4:16" x14ac:dyDescent="0.25">
      <c r="D995" s="5"/>
      <c r="E995" s="5"/>
      <c r="F995" s="5"/>
      <c r="G995" s="5"/>
      <c r="H995" s="5"/>
      <c r="I995" s="5"/>
      <c r="J995" s="5"/>
      <c r="K995" s="5"/>
      <c r="L995" s="5"/>
      <c r="M995" s="5"/>
      <c r="N995" s="5"/>
      <c r="O995" s="5"/>
      <c r="P995" s="5"/>
    </row>
    <row r="996" spans="4:16" x14ac:dyDescent="0.25">
      <c r="D996" s="5"/>
      <c r="E996" s="5"/>
      <c r="F996" s="5"/>
      <c r="G996" s="5"/>
      <c r="H996" s="5"/>
      <c r="I996" s="5"/>
      <c r="J996" s="5"/>
      <c r="K996" s="5"/>
      <c r="L996" s="5"/>
      <c r="M996" s="5"/>
      <c r="N996" s="5"/>
      <c r="O996" s="5"/>
      <c r="P996" s="5"/>
    </row>
    <row r="997" spans="4:16" x14ac:dyDescent="0.25">
      <c r="D997" s="5"/>
      <c r="E997" s="5"/>
      <c r="F997" s="5"/>
      <c r="G997" s="5"/>
      <c r="H997" s="5"/>
      <c r="I997" s="5"/>
      <c r="J997" s="5"/>
      <c r="K997" s="5"/>
      <c r="L997" s="5"/>
      <c r="M997" s="5"/>
      <c r="N997" s="5"/>
      <c r="O997" s="5"/>
      <c r="P997" s="5"/>
    </row>
    <row r="998" spans="4:16" x14ac:dyDescent="0.25">
      <c r="D998" s="5"/>
      <c r="E998" s="5"/>
      <c r="F998" s="5"/>
      <c r="G998" s="5"/>
      <c r="H998" s="5"/>
      <c r="I998" s="5"/>
      <c r="J998" s="5"/>
      <c r="K998" s="5"/>
      <c r="L998" s="5"/>
      <c r="M998" s="5"/>
      <c r="N998" s="5"/>
      <c r="O998" s="5"/>
      <c r="P998" s="5"/>
    </row>
    <row r="999" spans="4:16" x14ac:dyDescent="0.25">
      <c r="D999" s="5"/>
      <c r="E999" s="5"/>
      <c r="F999" s="5"/>
      <c r="G999" s="5"/>
      <c r="H999" s="5"/>
      <c r="I999" s="5"/>
      <c r="J999" s="5"/>
      <c r="K999" s="5"/>
      <c r="L999" s="5"/>
      <c r="M999" s="5"/>
      <c r="N999" s="5"/>
      <c r="O999" s="5"/>
      <c r="P999" s="5"/>
    </row>
    <row r="1000" spans="4:16" x14ac:dyDescent="0.25">
      <c r="D1000" s="5"/>
      <c r="E1000" s="5"/>
      <c r="F1000" s="5"/>
      <c r="G1000" s="5"/>
      <c r="H1000" s="5"/>
      <c r="I1000" s="5"/>
      <c r="J1000" s="5"/>
      <c r="K1000" s="5"/>
      <c r="L1000" s="5"/>
      <c r="M1000" s="5"/>
      <c r="N1000" s="5"/>
      <c r="O1000" s="5"/>
      <c r="P1000" s="5"/>
    </row>
    <row r="1001" spans="4:16" x14ac:dyDescent="0.25">
      <c r="D1001" s="5"/>
      <c r="E1001" s="5"/>
      <c r="F1001" s="5"/>
      <c r="G1001" s="5"/>
      <c r="H1001" s="5"/>
      <c r="I1001" s="5"/>
      <c r="J1001" s="5"/>
      <c r="K1001" s="5"/>
      <c r="L1001" s="5"/>
      <c r="M1001" s="5"/>
      <c r="N1001" s="5"/>
      <c r="O1001" s="5"/>
      <c r="P1001" s="5"/>
    </row>
    <row r="1002" spans="4:16" x14ac:dyDescent="0.25">
      <c r="D1002" s="5"/>
      <c r="E1002" s="5"/>
      <c r="F1002" s="5"/>
      <c r="G1002" s="5"/>
      <c r="H1002" s="5"/>
      <c r="I1002" s="5"/>
      <c r="J1002" s="5"/>
      <c r="K1002" s="5"/>
      <c r="L1002" s="5"/>
      <c r="M1002" s="5"/>
      <c r="N1002" s="5"/>
      <c r="O1002" s="5"/>
      <c r="P1002" s="5"/>
    </row>
    <row r="1003" spans="4:16" x14ac:dyDescent="0.25">
      <c r="D1003" s="5"/>
      <c r="E1003" s="5"/>
      <c r="F1003" s="5"/>
      <c r="G1003" s="5"/>
      <c r="H1003" s="5"/>
      <c r="I1003" s="5"/>
      <c r="J1003" s="5"/>
      <c r="K1003" s="5"/>
      <c r="L1003" s="5"/>
      <c r="M1003" s="5"/>
      <c r="N1003" s="5"/>
      <c r="O1003" s="5"/>
      <c r="P1003" s="5"/>
    </row>
    <row r="1004" spans="4:16" x14ac:dyDescent="0.25">
      <c r="D1004" s="5"/>
      <c r="E1004" s="5"/>
      <c r="F1004" s="5"/>
      <c r="G1004" s="5"/>
      <c r="H1004" s="5"/>
      <c r="I1004" s="5"/>
      <c r="J1004" s="5"/>
      <c r="K1004" s="5"/>
      <c r="L1004" s="5"/>
      <c r="M1004" s="5"/>
      <c r="N1004" s="5"/>
      <c r="O1004" s="5"/>
      <c r="P1004" s="5"/>
    </row>
    <row r="1005" spans="4:16" x14ac:dyDescent="0.25">
      <c r="D1005" s="5"/>
      <c r="E1005" s="5"/>
      <c r="F1005" s="5"/>
      <c r="G1005" s="5"/>
      <c r="H1005" s="5"/>
      <c r="I1005" s="5"/>
      <c r="J1005" s="5"/>
      <c r="K1005" s="5"/>
      <c r="L1005" s="5"/>
      <c r="M1005" s="5"/>
      <c r="N1005" s="5"/>
      <c r="O1005" s="5"/>
      <c r="P1005" s="5"/>
    </row>
    <row r="1006" spans="4:16" x14ac:dyDescent="0.25">
      <c r="D1006" s="5"/>
      <c r="E1006" s="5"/>
      <c r="F1006" s="5"/>
      <c r="G1006" s="5"/>
      <c r="H1006" s="5"/>
      <c r="I1006" s="5"/>
      <c r="J1006" s="5"/>
      <c r="K1006" s="5"/>
      <c r="L1006" s="5"/>
      <c r="M1006" s="5"/>
      <c r="N1006" s="5"/>
      <c r="O1006" s="5"/>
      <c r="P1006" s="5"/>
    </row>
    <row r="1007" spans="4:16" x14ac:dyDescent="0.25">
      <c r="D1007" s="5"/>
      <c r="E1007" s="5"/>
      <c r="F1007" s="5"/>
      <c r="G1007" s="5"/>
      <c r="H1007" s="5"/>
      <c r="I1007" s="5"/>
      <c r="J1007" s="5"/>
      <c r="K1007" s="5"/>
      <c r="L1007" s="5"/>
      <c r="M1007" s="5"/>
      <c r="N1007" s="5"/>
      <c r="O1007" s="5"/>
      <c r="P1007" s="5"/>
    </row>
    <row r="1008" spans="4:16" x14ac:dyDescent="0.25">
      <c r="D1008" s="5"/>
      <c r="E1008" s="5"/>
      <c r="F1008" s="5"/>
      <c r="G1008" s="5"/>
      <c r="H1008" s="5"/>
      <c r="I1008" s="5"/>
      <c r="J1008" s="5"/>
      <c r="K1008" s="5"/>
      <c r="L1008" s="5"/>
      <c r="M1008" s="5"/>
      <c r="N1008" s="5"/>
      <c r="O1008" s="5"/>
      <c r="P1008" s="5"/>
    </row>
    <row r="1009" spans="4:16" x14ac:dyDescent="0.25">
      <c r="D1009" s="5"/>
      <c r="E1009" s="5"/>
      <c r="F1009" s="5"/>
      <c r="G1009" s="5"/>
      <c r="H1009" s="5"/>
      <c r="I1009" s="5"/>
      <c r="J1009" s="5"/>
      <c r="K1009" s="5"/>
      <c r="L1009" s="5"/>
      <c r="M1009" s="5"/>
      <c r="N1009" s="5"/>
      <c r="O1009" s="5"/>
      <c r="P1009"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46B2A-A0E1-4D0A-BCB4-BD88221BCE75}">
  <sheetPr codeName="Sheet18">
    <tabColor theme="4" tint="-0.249977111117893"/>
  </sheetPr>
  <dimension ref="A1:O1004"/>
  <sheetViews>
    <sheetView zoomScale="78" zoomScaleNormal="78" workbookViewId="0">
      <pane ySplit="1" topLeftCell="A2" activePane="bottomLeft" state="frozen"/>
      <selection activeCell="C6" sqref="C6"/>
      <selection pane="bottomLeft" activeCell="C6" sqref="C6"/>
    </sheetView>
  </sheetViews>
  <sheetFormatPr defaultRowHeight="15" x14ac:dyDescent="0.25"/>
  <cols>
    <col min="1" max="1" width="8.5703125" style="1" customWidth="1"/>
    <col min="2" max="2" width="6.5703125" style="1" customWidth="1"/>
    <col min="3" max="3" width="16.5703125" style="1" bestFit="1" customWidth="1"/>
    <col min="4" max="4" width="13" style="1" customWidth="1"/>
    <col min="5" max="6" width="14.42578125" style="1" bestFit="1" customWidth="1"/>
    <col min="7" max="7" width="13.42578125" style="1" customWidth="1"/>
    <col min="8" max="8" width="15.85546875" style="1" bestFit="1" customWidth="1"/>
    <col min="9" max="9" width="16.5703125" style="1" customWidth="1"/>
    <col min="10" max="10" width="14.7109375" style="1" customWidth="1"/>
    <col min="11" max="11" width="12.85546875" style="1" customWidth="1"/>
    <col min="12" max="12" width="14.5703125" style="1" customWidth="1"/>
    <col min="13" max="13" width="16.42578125" style="1" bestFit="1" customWidth="1"/>
    <col min="14" max="14" width="16.42578125" style="22" customWidth="1"/>
    <col min="15" max="15" width="13.140625" customWidth="1"/>
  </cols>
  <sheetData>
    <row r="1" spans="1:15" s="42" customFormat="1" ht="45" x14ac:dyDescent="0.25">
      <c r="A1" s="232" t="s">
        <v>12</v>
      </c>
      <c r="B1" s="232" t="s">
        <v>13</v>
      </c>
      <c r="C1" s="232"/>
      <c r="D1" s="232" t="s">
        <v>174</v>
      </c>
      <c r="E1" s="232" t="s">
        <v>175</v>
      </c>
      <c r="F1" s="232" t="s">
        <v>176</v>
      </c>
      <c r="G1" s="232" t="s">
        <v>177</v>
      </c>
      <c r="H1" s="232" t="s">
        <v>178</v>
      </c>
      <c r="I1" s="232" t="s">
        <v>179</v>
      </c>
      <c r="J1" s="232" t="s">
        <v>180</v>
      </c>
      <c r="K1" s="232" t="s">
        <v>181</v>
      </c>
      <c r="L1" s="232" t="s">
        <v>2</v>
      </c>
      <c r="M1" s="232" t="s">
        <v>185</v>
      </c>
      <c r="N1" s="232" t="s">
        <v>69</v>
      </c>
      <c r="O1" s="232" t="s">
        <v>111</v>
      </c>
    </row>
    <row r="2" spans="1:15" x14ac:dyDescent="0.25">
      <c r="A2" s="1">
        <f>'DONNÉES '!B41</f>
        <v>0</v>
      </c>
      <c r="B2" s="1" t="str">
        <f>province_1</f>
        <v>AB</v>
      </c>
      <c r="C2" s="1" t="str">
        <f>CONCATENATE(A2,B2,default)</f>
        <v>0ABDefault</v>
      </c>
      <c r="D2" s="20">
        <f>IFERROR(IF($A2&gt;end_year_1,0,(IF($A2&gt;supporting_sheet!$D$9, VLOOKUP(supporting_sheet!$G$9,'COMPOSITION DES DÉCHETS'!$D$6:$Z$124,3,FALSE), VLOOKUP($C2,'COMPOSITION DES DÉCHETS'!$D$6:$Z$124,3,FALSE))*'DONNÉES '!$C41)),0)</f>
        <v>0</v>
      </c>
      <c r="E2" s="20">
        <f>IFERROR(IF($A2&gt;end_year_1,0,(IF($A2&gt;supporting_sheet!$D$11, VLOOKUP(supporting_sheet!$G$11,'COMPOSITION DES DÉCHETS'!$D$6:$Z$124,5,FALSE), VLOOKUP($C2,'COMPOSITION DES DÉCHETS'!$D$6:$Z$124,5,FALSE))*'DONNÉES '!$C41)),0)</f>
        <v>0</v>
      </c>
      <c r="F2" s="20">
        <f>IFERROR(IF($A2&gt;end_year_1,0,(IF($A2&gt;supporting_sheet!$D$11, VLOOKUP(supporting_sheet!$G$11,'COMPOSITION DES DÉCHETS'!$D$6:$Z$124,7,FALSE), VLOOKUP($C2,'COMPOSITION DES DÉCHETS'!$D$6:$Z$124,7,FALSE))*'DONNÉES '!$C41)),0)</f>
        <v>0</v>
      </c>
      <c r="G2" s="20">
        <f>IFERROR(IF($A2&gt;end_year_1,0,(IF($A2&gt;supporting_sheet!$D$11, VLOOKUP(supporting_sheet!$G$11,'COMPOSITION DES DÉCHETS'!$D$6:$Z$124,9,FALSE), VLOOKUP($C2,'COMPOSITION DES DÉCHETS'!$D$6:$Z$124,9,FALSE))*'DONNÉES '!$C41)),0)</f>
        <v>0</v>
      </c>
      <c r="H2" s="20">
        <f>IFERROR(IF($A2&gt;end_year_1,0,(IF($A2&gt;supporting_sheet!$D$11, VLOOKUP(supporting_sheet!$G$11,'COMPOSITION DES DÉCHETS'!$D$6:$Z$124,11,FALSE), VLOOKUP($C2,'COMPOSITION DES DÉCHETS'!$D$6:$Z$124,11,FALSE))*'DONNÉES '!$C41)),0)</f>
        <v>0</v>
      </c>
      <c r="I2" s="20">
        <f>IFERROR(IF($A2&gt;end_year_1,0,(IF($A2&gt;supporting_sheet!$D$11, VLOOKUP(supporting_sheet!$G$11,'COMPOSITION DES DÉCHETS'!$D$6:$Z$124,13,FALSE), VLOOKUP($C2,'COMPOSITION DES DÉCHETS'!$D$6:$Z$124,13,FALSE))*'DONNÉES '!$C41)),0)</f>
        <v>0</v>
      </c>
      <c r="J2" s="20">
        <f>IFERROR(IF($A2&gt;end_year_1,0,(IF($A2&gt;supporting_sheet!$D$11, VLOOKUP(supporting_sheet!$G$11,'COMPOSITION DES DÉCHETS'!$D$6:$Z$124,15,FALSE), VLOOKUP($C2,'COMPOSITION DES DÉCHETS'!$D$6:$Z$124,15,FALSE))*'DONNÉES '!$C41)),0)</f>
        <v>0</v>
      </c>
      <c r="K2" s="20">
        <f>IFERROR(IF($A2&gt;end_year_1,0,(IF($A2&gt;supporting_sheet!$D$11, VLOOKUP(supporting_sheet!$G$11,'COMPOSITION DES DÉCHETS'!$D$6:$Z$124,17,FALSE), VLOOKUP($C2,'COMPOSITION DES DÉCHETS'!$D$6:$Z$124,17,FALSE))*'DONNÉES '!$C41)),0)</f>
        <v>0</v>
      </c>
      <c r="L2" s="20">
        <f>IFERROR(IF($A2&gt;end_year_1,0,(IF($A2&gt;supporting_sheet!$D$11, VLOOKUP(supporting_sheet!$G$11,'COMPOSITION DES DÉCHETS'!$D$6:$Z$124,19,FALSE), VLOOKUP($C2,'COMPOSITION DES DÉCHETS'!$D$6:$Z$124,19,FALSE))*'DONNÉES '!$C41)),0)</f>
        <v>0</v>
      </c>
      <c r="M2" s="20">
        <f>IFERROR(IF($A2&gt;end_year_1,0,(IF($A2&gt;supporting_sheet!$D$11, VLOOKUP(supporting_sheet!$G$11,'COMPOSITION DES DÉCHETS'!$D$6:$Z$124,21,FALSE), VLOOKUP($C2,'COMPOSITION DES DÉCHETS'!$D$6:$Z$124,21,FALSE))*'DONNÉES '!$C41)),0)</f>
        <v>0</v>
      </c>
      <c r="N2" s="20">
        <f>IFERROR(IF($A2&gt;end_year_1,0,(IF($A2&gt;supporting_sheet!$D$11, VLOOKUP(supporting_sheet!$G$11,'COMPOSITION DES DÉCHETS'!$D$6:$Z$124,23,FALSE), VLOOKUP($C2,'COMPOSITION DES DÉCHETS'!$D$6:$Z$124,23,FALSE))*'DONNÉES '!$C41)),0)</f>
        <v>0</v>
      </c>
      <c r="O2" s="37">
        <f t="shared" ref="O2:O33" si="0">+SUM(D2:N2)</f>
        <v>0</v>
      </c>
    </row>
    <row r="3" spans="1:15" x14ac:dyDescent="0.25">
      <c r="A3" s="1">
        <f>'DONNÉES '!B42</f>
        <v>1</v>
      </c>
      <c r="B3" s="1" t="str">
        <f t="shared" ref="B3:B66" si="1">province_1</f>
        <v>AB</v>
      </c>
      <c r="C3" s="1" t="str">
        <f t="shared" ref="C3:C66" si="2">CONCATENATE(A3,B3,default)</f>
        <v>1ABDefault</v>
      </c>
      <c r="D3" s="20">
        <f>IFERROR(IF($A3&gt;end_year_1,0,(IF($A3&gt;supporting_sheet!$D$9, VLOOKUP(supporting_sheet!$G$9,'COMPOSITION DES DÉCHETS'!$D$6:$Z$124,3,FALSE), VLOOKUP($C3,'COMPOSITION DES DÉCHETS'!$D$6:$Z$124,3,FALSE))*'DONNÉES '!$C42)),0)</f>
        <v>0</v>
      </c>
      <c r="E3" s="20">
        <f>IFERROR(IF($A3&gt;end_year_1,0,(IF($A3&gt;supporting_sheet!$D$11, VLOOKUP(supporting_sheet!$G$11,'COMPOSITION DES DÉCHETS'!$D$6:$Z$124,5,FALSE), VLOOKUP($C3,'COMPOSITION DES DÉCHETS'!$D$6:$Z$124,5,FALSE))*'DONNÉES '!$C42)),0)</f>
        <v>0</v>
      </c>
      <c r="F3" s="20">
        <f>IFERROR(IF($A3&gt;end_year_1,0,(IF($A3&gt;supporting_sheet!$D$11, VLOOKUP(supporting_sheet!$G$11,'COMPOSITION DES DÉCHETS'!$D$6:$Z$124,7,FALSE), VLOOKUP($C3,'COMPOSITION DES DÉCHETS'!$D$6:$Z$124,7,FALSE))*'DONNÉES '!$C42)),0)</f>
        <v>0</v>
      </c>
      <c r="G3" s="20">
        <f>IFERROR(IF($A3&gt;end_year_1,0,(IF($A3&gt;supporting_sheet!$D$11, VLOOKUP(supporting_sheet!$G$11,'COMPOSITION DES DÉCHETS'!$D$6:$Z$124,9,FALSE), VLOOKUP($C3,'COMPOSITION DES DÉCHETS'!$D$6:$Z$124,9,FALSE))*'DONNÉES '!$C42)),0)</f>
        <v>0</v>
      </c>
      <c r="H3" s="20">
        <f>IFERROR(IF($A3&gt;end_year_1,0,(IF($A3&gt;supporting_sheet!$D$11, VLOOKUP(supporting_sheet!$G$11,'COMPOSITION DES DÉCHETS'!$D$6:$Z$124,11,FALSE), VLOOKUP($C3,'COMPOSITION DES DÉCHETS'!$D$6:$Z$124,11,FALSE))*'DONNÉES '!$C42)),0)</f>
        <v>0</v>
      </c>
      <c r="I3" s="20">
        <f>IFERROR(IF($A3&gt;end_year_1,0,(IF($A3&gt;supporting_sheet!$D$11, VLOOKUP(supporting_sheet!$G$11,'COMPOSITION DES DÉCHETS'!$D$6:$Z$124,13,FALSE), VLOOKUP($C3,'COMPOSITION DES DÉCHETS'!$D$6:$Z$124,13,FALSE))*'DONNÉES '!$C42)),0)</f>
        <v>0</v>
      </c>
      <c r="J3" s="20">
        <f>IFERROR(IF($A3&gt;end_year_1,0,(IF($A3&gt;supporting_sheet!$D$11, VLOOKUP(supporting_sheet!$G$11,'COMPOSITION DES DÉCHETS'!$D$6:$Z$124,15,FALSE), VLOOKUP($C3,'COMPOSITION DES DÉCHETS'!$D$6:$Z$124,15,FALSE))*'DONNÉES '!$C42)),0)</f>
        <v>0</v>
      </c>
      <c r="K3" s="20">
        <f>IFERROR(IF($A3&gt;end_year_1,0,(IF($A3&gt;supporting_sheet!$D$11, VLOOKUP(supporting_sheet!$G$11,'COMPOSITION DES DÉCHETS'!$D$6:$Z$124,17,FALSE), VLOOKUP($C3,'COMPOSITION DES DÉCHETS'!$D$6:$Z$124,17,FALSE))*'DONNÉES '!$C42)),0)</f>
        <v>0</v>
      </c>
      <c r="L3" s="20">
        <f>IFERROR(IF($A3&gt;end_year_1,0,(IF($A3&gt;supporting_sheet!$D$11, VLOOKUP(supporting_sheet!$G$11,'COMPOSITION DES DÉCHETS'!$D$6:$Z$124,19,FALSE), VLOOKUP($C3,'COMPOSITION DES DÉCHETS'!$D$6:$Z$124,19,FALSE))*'DONNÉES '!$C42)),0)</f>
        <v>0</v>
      </c>
      <c r="M3" s="20">
        <f>IFERROR(IF($A3&gt;end_year_1,0,(IF($A3&gt;supporting_sheet!$D$11, VLOOKUP(supporting_sheet!$G$11,'COMPOSITION DES DÉCHETS'!$D$6:$Z$124,21,FALSE), VLOOKUP($C3,'COMPOSITION DES DÉCHETS'!$D$6:$Z$124,21,FALSE))*'DONNÉES '!$C42)),0)</f>
        <v>0</v>
      </c>
      <c r="N3" s="20">
        <f>IFERROR(IF($A3&gt;end_year_1,0,(IF($A3&gt;supporting_sheet!$D$11, VLOOKUP(supporting_sheet!$G$11,'COMPOSITION DES DÉCHETS'!$D$6:$Z$124,23,FALSE), VLOOKUP($C3,'COMPOSITION DES DÉCHETS'!$D$6:$Z$124,23,FALSE))*'DONNÉES '!$C42)),0)</f>
        <v>0</v>
      </c>
      <c r="O3" s="37">
        <f t="shared" si="0"/>
        <v>0</v>
      </c>
    </row>
    <row r="4" spans="1:15" x14ac:dyDescent="0.25">
      <c r="A4" s="1">
        <f>'DONNÉES '!B43</f>
        <v>2</v>
      </c>
      <c r="B4" s="1" t="str">
        <f t="shared" si="1"/>
        <v>AB</v>
      </c>
      <c r="C4" s="1" t="str">
        <f t="shared" si="2"/>
        <v>2ABDefault</v>
      </c>
      <c r="D4" s="20">
        <f>IFERROR(IF($A4&gt;end_year_1,0,(IF($A4&gt;supporting_sheet!$D$9, VLOOKUP(supporting_sheet!$G$9,'COMPOSITION DES DÉCHETS'!$D$6:$Z$124,3,FALSE), VLOOKUP($C4,'COMPOSITION DES DÉCHETS'!$D$6:$Z$124,3,FALSE))*'DONNÉES '!$C43)),0)</f>
        <v>0</v>
      </c>
      <c r="E4" s="20">
        <f>IFERROR(IF($A4&gt;end_year_1,0,(IF($A4&gt;supporting_sheet!$D$11, VLOOKUP(supporting_sheet!$G$11,'COMPOSITION DES DÉCHETS'!$D$6:$Z$124,5,FALSE), VLOOKUP($C4,'COMPOSITION DES DÉCHETS'!$D$6:$Z$124,5,FALSE))*'DONNÉES '!$C43)),0)</f>
        <v>0</v>
      </c>
      <c r="F4" s="20">
        <f>IFERROR(IF($A4&gt;end_year_1,0,(IF($A4&gt;supporting_sheet!$D$11, VLOOKUP(supporting_sheet!$G$11,'COMPOSITION DES DÉCHETS'!$D$6:$Z$124,7,FALSE), VLOOKUP($C4,'COMPOSITION DES DÉCHETS'!$D$6:$Z$124,7,FALSE))*'DONNÉES '!$C43)),0)</f>
        <v>0</v>
      </c>
      <c r="G4" s="20">
        <f>IFERROR(IF($A4&gt;end_year_1,0,(IF($A4&gt;supporting_sheet!$D$11, VLOOKUP(supporting_sheet!$G$11,'COMPOSITION DES DÉCHETS'!$D$6:$Z$124,9,FALSE), VLOOKUP($C4,'COMPOSITION DES DÉCHETS'!$D$6:$Z$124,9,FALSE))*'DONNÉES '!$C43)),0)</f>
        <v>0</v>
      </c>
      <c r="H4" s="20">
        <f>IFERROR(IF($A4&gt;end_year_1,0,(IF($A4&gt;supporting_sheet!$D$11, VLOOKUP(supporting_sheet!$G$11,'COMPOSITION DES DÉCHETS'!$D$6:$Z$124,11,FALSE), VLOOKUP($C4,'COMPOSITION DES DÉCHETS'!$D$6:$Z$124,11,FALSE))*'DONNÉES '!$C43)),0)</f>
        <v>0</v>
      </c>
      <c r="I4" s="20">
        <f>IFERROR(IF($A4&gt;end_year_1,0,(IF($A4&gt;supporting_sheet!$D$11, VLOOKUP(supporting_sheet!$G$11,'COMPOSITION DES DÉCHETS'!$D$6:$Z$124,13,FALSE), VLOOKUP($C4,'COMPOSITION DES DÉCHETS'!$D$6:$Z$124,13,FALSE))*'DONNÉES '!$C43)),0)</f>
        <v>0</v>
      </c>
      <c r="J4" s="20">
        <f>IFERROR(IF($A4&gt;end_year_1,0,(IF($A4&gt;supporting_sheet!$D$11, VLOOKUP(supporting_sheet!$G$11,'COMPOSITION DES DÉCHETS'!$D$6:$Z$124,15,FALSE), VLOOKUP($C4,'COMPOSITION DES DÉCHETS'!$D$6:$Z$124,15,FALSE))*'DONNÉES '!$C43)),0)</f>
        <v>0</v>
      </c>
      <c r="K4" s="20">
        <f>IFERROR(IF($A4&gt;end_year_1,0,(IF($A4&gt;supporting_sheet!$D$11, VLOOKUP(supporting_sheet!$G$11,'COMPOSITION DES DÉCHETS'!$D$6:$Z$124,17,FALSE), VLOOKUP($C4,'COMPOSITION DES DÉCHETS'!$D$6:$Z$124,17,FALSE))*'DONNÉES '!$C43)),0)</f>
        <v>0</v>
      </c>
      <c r="L4" s="20">
        <f>IFERROR(IF($A4&gt;end_year_1,0,(IF($A4&gt;supporting_sheet!$D$11, VLOOKUP(supporting_sheet!$G$11,'COMPOSITION DES DÉCHETS'!$D$6:$Z$124,19,FALSE), VLOOKUP($C4,'COMPOSITION DES DÉCHETS'!$D$6:$Z$124,19,FALSE))*'DONNÉES '!$C43)),0)</f>
        <v>0</v>
      </c>
      <c r="M4" s="20">
        <f>IFERROR(IF($A4&gt;end_year_1,0,(IF($A4&gt;supporting_sheet!$D$11, VLOOKUP(supporting_sheet!$G$11,'COMPOSITION DES DÉCHETS'!$D$6:$Z$124,21,FALSE), VLOOKUP($C4,'COMPOSITION DES DÉCHETS'!$D$6:$Z$124,21,FALSE))*'DONNÉES '!$C43)),0)</f>
        <v>0</v>
      </c>
      <c r="N4" s="20">
        <f>IFERROR(IF($A4&gt;end_year_1,0,(IF($A4&gt;supporting_sheet!$D$11, VLOOKUP(supporting_sheet!$G$11,'COMPOSITION DES DÉCHETS'!$D$6:$Z$124,23,FALSE), VLOOKUP($C4,'COMPOSITION DES DÉCHETS'!$D$6:$Z$124,23,FALSE))*'DONNÉES '!$C43)),0)</f>
        <v>0</v>
      </c>
      <c r="O4" s="37">
        <f t="shared" si="0"/>
        <v>0</v>
      </c>
    </row>
    <row r="5" spans="1:15" x14ac:dyDescent="0.25">
      <c r="A5" s="1">
        <f>'DONNÉES '!B44</f>
        <v>3</v>
      </c>
      <c r="B5" s="1" t="str">
        <f t="shared" si="1"/>
        <v>AB</v>
      </c>
      <c r="C5" s="1" t="str">
        <f t="shared" si="2"/>
        <v>3ABDefault</v>
      </c>
      <c r="D5" s="20">
        <f>IFERROR(IF($A5&gt;end_year_1,0,(IF($A5&gt;supporting_sheet!$D$9, VLOOKUP(supporting_sheet!$G$9,'COMPOSITION DES DÉCHETS'!$D$6:$Z$124,3,FALSE), VLOOKUP($C5,'COMPOSITION DES DÉCHETS'!$D$6:$Z$124,3,FALSE))*'DONNÉES '!$C44)),0)</f>
        <v>0</v>
      </c>
      <c r="E5" s="20">
        <f>IFERROR(IF($A5&gt;end_year_1,0,(IF($A5&gt;supporting_sheet!$D$11, VLOOKUP(supporting_sheet!$G$11,'COMPOSITION DES DÉCHETS'!$D$6:$Z$124,5,FALSE), VLOOKUP($C5,'COMPOSITION DES DÉCHETS'!$D$6:$Z$124,5,FALSE))*'DONNÉES '!$C44)),0)</f>
        <v>0</v>
      </c>
      <c r="F5" s="20">
        <f>IFERROR(IF($A5&gt;end_year_1,0,(IF($A5&gt;supporting_sheet!$D$11, VLOOKUP(supporting_sheet!$G$11,'COMPOSITION DES DÉCHETS'!$D$6:$Z$124,7,FALSE), VLOOKUP($C5,'COMPOSITION DES DÉCHETS'!$D$6:$Z$124,7,FALSE))*'DONNÉES '!$C44)),0)</f>
        <v>0</v>
      </c>
      <c r="G5" s="20">
        <f>IFERROR(IF($A5&gt;end_year_1,0,(IF($A5&gt;supporting_sheet!$D$11, VLOOKUP(supporting_sheet!$G$11,'COMPOSITION DES DÉCHETS'!$D$6:$Z$124,9,FALSE), VLOOKUP($C5,'COMPOSITION DES DÉCHETS'!$D$6:$Z$124,9,FALSE))*'DONNÉES '!$C44)),0)</f>
        <v>0</v>
      </c>
      <c r="H5" s="20">
        <f>IFERROR(IF($A5&gt;end_year_1,0,(IF($A5&gt;supporting_sheet!$D$11, VLOOKUP(supporting_sheet!$G$11,'COMPOSITION DES DÉCHETS'!$D$6:$Z$124,11,FALSE), VLOOKUP($C5,'COMPOSITION DES DÉCHETS'!$D$6:$Z$124,11,FALSE))*'DONNÉES '!$C44)),0)</f>
        <v>0</v>
      </c>
      <c r="I5" s="20">
        <f>IFERROR(IF($A5&gt;end_year_1,0,(IF($A5&gt;supporting_sheet!$D$11, VLOOKUP(supporting_sheet!$G$11,'COMPOSITION DES DÉCHETS'!$D$6:$Z$124,13,FALSE), VLOOKUP($C5,'COMPOSITION DES DÉCHETS'!$D$6:$Z$124,13,FALSE))*'DONNÉES '!$C44)),0)</f>
        <v>0</v>
      </c>
      <c r="J5" s="20">
        <f>IFERROR(IF($A5&gt;end_year_1,0,(IF($A5&gt;supporting_sheet!$D$11, VLOOKUP(supporting_sheet!$G$11,'COMPOSITION DES DÉCHETS'!$D$6:$Z$124,15,FALSE), VLOOKUP($C5,'COMPOSITION DES DÉCHETS'!$D$6:$Z$124,15,FALSE))*'DONNÉES '!$C44)),0)</f>
        <v>0</v>
      </c>
      <c r="K5" s="20">
        <f>IFERROR(IF($A5&gt;end_year_1,0,(IF($A5&gt;supporting_sheet!$D$11, VLOOKUP(supporting_sheet!$G$11,'COMPOSITION DES DÉCHETS'!$D$6:$Z$124,17,FALSE), VLOOKUP($C5,'COMPOSITION DES DÉCHETS'!$D$6:$Z$124,17,FALSE))*'DONNÉES '!$C44)),0)</f>
        <v>0</v>
      </c>
      <c r="L5" s="20">
        <f>IFERROR(IF($A5&gt;end_year_1,0,(IF($A5&gt;supporting_sheet!$D$11, VLOOKUP(supporting_sheet!$G$11,'COMPOSITION DES DÉCHETS'!$D$6:$Z$124,19,FALSE), VLOOKUP($C5,'COMPOSITION DES DÉCHETS'!$D$6:$Z$124,19,FALSE))*'DONNÉES '!$C44)),0)</f>
        <v>0</v>
      </c>
      <c r="M5" s="20">
        <f>IFERROR(IF($A5&gt;end_year_1,0,(IF($A5&gt;supporting_sheet!$D$11, VLOOKUP(supporting_sheet!$G$11,'COMPOSITION DES DÉCHETS'!$D$6:$Z$124,21,FALSE), VLOOKUP($C5,'COMPOSITION DES DÉCHETS'!$D$6:$Z$124,21,FALSE))*'DONNÉES '!$C44)),0)</f>
        <v>0</v>
      </c>
      <c r="N5" s="20">
        <f>IFERROR(IF($A5&gt;end_year_1,0,(IF($A5&gt;supporting_sheet!$D$11, VLOOKUP(supporting_sheet!$G$11,'COMPOSITION DES DÉCHETS'!$D$6:$Z$124,23,FALSE), VLOOKUP($C5,'COMPOSITION DES DÉCHETS'!$D$6:$Z$124,23,FALSE))*'DONNÉES '!$C44)),0)</f>
        <v>0</v>
      </c>
      <c r="O5" s="37">
        <f t="shared" si="0"/>
        <v>0</v>
      </c>
    </row>
    <row r="6" spans="1:15" x14ac:dyDescent="0.25">
      <c r="A6" s="1">
        <f>'DONNÉES '!B45</f>
        <v>4</v>
      </c>
      <c r="B6" s="1" t="str">
        <f t="shared" si="1"/>
        <v>AB</v>
      </c>
      <c r="C6" s="1" t="str">
        <f t="shared" si="2"/>
        <v>4ABDefault</v>
      </c>
      <c r="D6" s="20">
        <f>IFERROR(IF($A6&gt;end_year_1,0,(IF($A6&gt;supporting_sheet!$D$9, VLOOKUP(supporting_sheet!$G$9,'COMPOSITION DES DÉCHETS'!$D$6:$Z$124,3,FALSE), VLOOKUP($C6,'COMPOSITION DES DÉCHETS'!$D$6:$Z$124,3,FALSE))*'DONNÉES '!$C45)),0)</f>
        <v>0</v>
      </c>
      <c r="E6" s="20">
        <f>IFERROR(IF($A6&gt;end_year_1,0,(IF($A6&gt;supporting_sheet!$D$11, VLOOKUP(supporting_sheet!$G$11,'COMPOSITION DES DÉCHETS'!$D$6:$Z$124,5,FALSE), VLOOKUP($C6,'COMPOSITION DES DÉCHETS'!$D$6:$Z$124,5,FALSE))*'DONNÉES '!$C45)),0)</f>
        <v>0</v>
      </c>
      <c r="F6" s="20">
        <f>IFERROR(IF($A6&gt;end_year_1,0,(IF($A6&gt;supporting_sheet!$D$11, VLOOKUP(supporting_sheet!$G$11,'COMPOSITION DES DÉCHETS'!$D$6:$Z$124,7,FALSE), VLOOKUP($C6,'COMPOSITION DES DÉCHETS'!$D$6:$Z$124,7,FALSE))*'DONNÉES '!$C45)),0)</f>
        <v>0</v>
      </c>
      <c r="G6" s="20">
        <f>IFERROR(IF($A6&gt;end_year_1,0,(IF($A6&gt;supporting_sheet!$D$11, VLOOKUP(supporting_sheet!$G$11,'COMPOSITION DES DÉCHETS'!$D$6:$Z$124,9,FALSE), VLOOKUP($C6,'COMPOSITION DES DÉCHETS'!$D$6:$Z$124,9,FALSE))*'DONNÉES '!$C45)),0)</f>
        <v>0</v>
      </c>
      <c r="H6" s="20">
        <f>IFERROR(IF($A6&gt;end_year_1,0,(IF($A6&gt;supporting_sheet!$D$11, VLOOKUP(supporting_sheet!$G$11,'COMPOSITION DES DÉCHETS'!$D$6:$Z$124,11,FALSE), VLOOKUP($C6,'COMPOSITION DES DÉCHETS'!$D$6:$Z$124,11,FALSE))*'DONNÉES '!$C45)),0)</f>
        <v>0</v>
      </c>
      <c r="I6" s="20">
        <f>IFERROR(IF($A6&gt;end_year_1,0,(IF($A6&gt;supporting_sheet!$D$11, VLOOKUP(supporting_sheet!$G$11,'COMPOSITION DES DÉCHETS'!$D$6:$Z$124,13,FALSE), VLOOKUP($C6,'COMPOSITION DES DÉCHETS'!$D$6:$Z$124,13,FALSE))*'DONNÉES '!$C45)),0)</f>
        <v>0</v>
      </c>
      <c r="J6" s="20">
        <f>IFERROR(IF($A6&gt;end_year_1,0,(IF($A6&gt;supporting_sheet!$D$11, VLOOKUP(supporting_sheet!$G$11,'COMPOSITION DES DÉCHETS'!$D$6:$Z$124,15,FALSE), VLOOKUP($C6,'COMPOSITION DES DÉCHETS'!$D$6:$Z$124,15,FALSE))*'DONNÉES '!$C45)),0)</f>
        <v>0</v>
      </c>
      <c r="K6" s="20">
        <f>IFERROR(IF($A6&gt;end_year_1,0,(IF($A6&gt;supporting_sheet!$D$11, VLOOKUP(supporting_sheet!$G$11,'COMPOSITION DES DÉCHETS'!$D$6:$Z$124,17,FALSE), VLOOKUP($C6,'COMPOSITION DES DÉCHETS'!$D$6:$Z$124,17,FALSE))*'DONNÉES '!$C45)),0)</f>
        <v>0</v>
      </c>
      <c r="L6" s="20">
        <f>IFERROR(IF($A6&gt;end_year_1,0,(IF($A6&gt;supporting_sheet!$D$11, VLOOKUP(supporting_sheet!$G$11,'COMPOSITION DES DÉCHETS'!$D$6:$Z$124,19,FALSE), VLOOKUP($C6,'COMPOSITION DES DÉCHETS'!$D$6:$Z$124,19,FALSE))*'DONNÉES '!$C45)),0)</f>
        <v>0</v>
      </c>
      <c r="M6" s="20">
        <f>IFERROR(IF($A6&gt;end_year_1,0,(IF($A6&gt;supporting_sheet!$D$11, VLOOKUP(supporting_sheet!$G$11,'COMPOSITION DES DÉCHETS'!$D$6:$Z$124,21,FALSE), VLOOKUP($C6,'COMPOSITION DES DÉCHETS'!$D$6:$Z$124,21,FALSE))*'DONNÉES '!$C45)),0)</f>
        <v>0</v>
      </c>
      <c r="N6" s="20">
        <f>IFERROR(IF($A6&gt;end_year_1,0,(IF($A6&gt;supporting_sheet!$D$11, VLOOKUP(supporting_sheet!$G$11,'COMPOSITION DES DÉCHETS'!$D$6:$Z$124,23,FALSE), VLOOKUP($C6,'COMPOSITION DES DÉCHETS'!$D$6:$Z$124,23,FALSE))*'DONNÉES '!$C45)),0)</f>
        <v>0</v>
      </c>
      <c r="O6" s="37">
        <f t="shared" si="0"/>
        <v>0</v>
      </c>
    </row>
    <row r="7" spans="1:15" x14ac:dyDescent="0.25">
      <c r="A7" s="1">
        <f>'DONNÉES '!B46</f>
        <v>5</v>
      </c>
      <c r="B7" s="1" t="str">
        <f t="shared" si="1"/>
        <v>AB</v>
      </c>
      <c r="C7" s="1" t="str">
        <f t="shared" si="2"/>
        <v>5ABDefault</v>
      </c>
      <c r="D7" s="20">
        <f>IFERROR(IF($A7&gt;end_year_1,0,(IF($A7&gt;supporting_sheet!$D$9, VLOOKUP(supporting_sheet!$G$9,'COMPOSITION DES DÉCHETS'!$D$6:$Z$124,3,FALSE), VLOOKUP($C7,'COMPOSITION DES DÉCHETS'!$D$6:$Z$124,3,FALSE))*'DONNÉES '!$C46)),0)</f>
        <v>0</v>
      </c>
      <c r="E7" s="20">
        <f>IFERROR(IF($A7&gt;end_year_1,0,(IF($A7&gt;supporting_sheet!$D$11, VLOOKUP(supporting_sheet!$G$11,'COMPOSITION DES DÉCHETS'!$D$6:$Z$124,5,FALSE), VLOOKUP($C7,'COMPOSITION DES DÉCHETS'!$D$6:$Z$124,5,FALSE))*'DONNÉES '!$C46)),0)</f>
        <v>0</v>
      </c>
      <c r="F7" s="20">
        <f>IFERROR(IF($A7&gt;end_year_1,0,(IF($A7&gt;supporting_sheet!$D$11, VLOOKUP(supporting_sheet!$G$11,'COMPOSITION DES DÉCHETS'!$D$6:$Z$124,7,FALSE), VLOOKUP($C7,'COMPOSITION DES DÉCHETS'!$D$6:$Z$124,7,FALSE))*'DONNÉES '!$C46)),0)</f>
        <v>0</v>
      </c>
      <c r="G7" s="20">
        <f>IFERROR(IF($A7&gt;end_year_1,0,(IF($A7&gt;supporting_sheet!$D$11, VLOOKUP(supporting_sheet!$G$11,'COMPOSITION DES DÉCHETS'!$D$6:$Z$124,9,FALSE), VLOOKUP($C7,'COMPOSITION DES DÉCHETS'!$D$6:$Z$124,9,FALSE))*'DONNÉES '!$C46)),0)</f>
        <v>0</v>
      </c>
      <c r="H7" s="20">
        <f>IFERROR(IF($A7&gt;end_year_1,0,(IF($A7&gt;supporting_sheet!$D$11, VLOOKUP(supporting_sheet!$G$11,'COMPOSITION DES DÉCHETS'!$D$6:$Z$124,11,FALSE), VLOOKUP($C7,'COMPOSITION DES DÉCHETS'!$D$6:$Z$124,11,FALSE))*'DONNÉES '!$C46)),0)</f>
        <v>0</v>
      </c>
      <c r="I7" s="20">
        <f>IFERROR(IF($A7&gt;end_year_1,0,(IF($A7&gt;supporting_sheet!$D$11, VLOOKUP(supporting_sheet!$G$11,'COMPOSITION DES DÉCHETS'!$D$6:$Z$124,13,FALSE), VLOOKUP($C7,'COMPOSITION DES DÉCHETS'!$D$6:$Z$124,13,FALSE))*'DONNÉES '!$C46)),0)</f>
        <v>0</v>
      </c>
      <c r="J7" s="20">
        <f>IFERROR(IF($A7&gt;end_year_1,0,(IF($A7&gt;supporting_sheet!$D$11, VLOOKUP(supporting_sheet!$G$11,'COMPOSITION DES DÉCHETS'!$D$6:$Z$124,15,FALSE), VLOOKUP($C7,'COMPOSITION DES DÉCHETS'!$D$6:$Z$124,15,FALSE))*'DONNÉES '!$C46)),0)</f>
        <v>0</v>
      </c>
      <c r="K7" s="20">
        <f>IFERROR(IF($A7&gt;end_year_1,0,(IF($A7&gt;supporting_sheet!$D$11, VLOOKUP(supporting_sheet!$G$11,'COMPOSITION DES DÉCHETS'!$D$6:$Z$124,17,FALSE), VLOOKUP($C7,'COMPOSITION DES DÉCHETS'!$D$6:$Z$124,17,FALSE))*'DONNÉES '!$C46)),0)</f>
        <v>0</v>
      </c>
      <c r="L7" s="20">
        <f>IFERROR(IF($A7&gt;end_year_1,0,(IF($A7&gt;supporting_sheet!$D$11, VLOOKUP(supporting_sheet!$G$11,'COMPOSITION DES DÉCHETS'!$D$6:$Z$124,19,FALSE), VLOOKUP($C7,'COMPOSITION DES DÉCHETS'!$D$6:$Z$124,19,FALSE))*'DONNÉES '!$C46)),0)</f>
        <v>0</v>
      </c>
      <c r="M7" s="20">
        <f>IFERROR(IF($A7&gt;end_year_1,0,(IF($A7&gt;supporting_sheet!$D$11, VLOOKUP(supporting_sheet!$G$11,'COMPOSITION DES DÉCHETS'!$D$6:$Z$124,21,FALSE), VLOOKUP($C7,'COMPOSITION DES DÉCHETS'!$D$6:$Z$124,21,FALSE))*'DONNÉES '!$C46)),0)</f>
        <v>0</v>
      </c>
      <c r="N7" s="20">
        <f>IFERROR(IF($A7&gt;end_year_1,0,(IF($A7&gt;supporting_sheet!$D$11, VLOOKUP(supporting_sheet!$G$11,'COMPOSITION DES DÉCHETS'!$D$6:$Z$124,23,FALSE), VLOOKUP($C7,'COMPOSITION DES DÉCHETS'!$D$6:$Z$124,23,FALSE))*'DONNÉES '!$C46)),0)</f>
        <v>0</v>
      </c>
      <c r="O7" s="37">
        <f t="shared" si="0"/>
        <v>0</v>
      </c>
    </row>
    <row r="8" spans="1:15" x14ac:dyDescent="0.25">
      <c r="A8" s="1">
        <f>'DONNÉES '!B47</f>
        <v>6</v>
      </c>
      <c r="B8" s="1" t="str">
        <f t="shared" si="1"/>
        <v>AB</v>
      </c>
      <c r="C8" s="1" t="str">
        <f t="shared" si="2"/>
        <v>6ABDefault</v>
      </c>
      <c r="D8" s="20">
        <f>IFERROR(IF($A8&gt;end_year_1,0,(IF($A8&gt;supporting_sheet!$D$9, VLOOKUP(supporting_sheet!$G$9,'COMPOSITION DES DÉCHETS'!$D$6:$Z$124,3,FALSE), VLOOKUP($C8,'COMPOSITION DES DÉCHETS'!$D$6:$Z$124,3,FALSE))*'DONNÉES '!$C47)),0)</f>
        <v>0</v>
      </c>
      <c r="E8" s="20">
        <f>IFERROR(IF($A8&gt;end_year_1,0,(IF($A8&gt;supporting_sheet!$D$11, VLOOKUP(supporting_sheet!$G$11,'COMPOSITION DES DÉCHETS'!$D$6:$Z$124,5,FALSE), VLOOKUP($C8,'COMPOSITION DES DÉCHETS'!$D$6:$Z$124,5,FALSE))*'DONNÉES '!$C47)),0)</f>
        <v>0</v>
      </c>
      <c r="F8" s="20">
        <f>IFERROR(IF($A8&gt;end_year_1,0,(IF($A8&gt;supporting_sheet!$D$11, VLOOKUP(supporting_sheet!$G$11,'COMPOSITION DES DÉCHETS'!$D$6:$Z$124,7,FALSE), VLOOKUP($C8,'COMPOSITION DES DÉCHETS'!$D$6:$Z$124,7,FALSE))*'DONNÉES '!$C47)),0)</f>
        <v>0</v>
      </c>
      <c r="G8" s="20">
        <f>IFERROR(IF($A8&gt;end_year_1,0,(IF($A8&gt;supporting_sheet!$D$11, VLOOKUP(supporting_sheet!$G$11,'COMPOSITION DES DÉCHETS'!$D$6:$Z$124,9,FALSE), VLOOKUP($C8,'COMPOSITION DES DÉCHETS'!$D$6:$Z$124,9,FALSE))*'DONNÉES '!$C47)),0)</f>
        <v>0</v>
      </c>
      <c r="H8" s="20">
        <f>IFERROR(IF($A8&gt;end_year_1,0,(IF($A8&gt;supporting_sheet!$D$11, VLOOKUP(supporting_sheet!$G$11,'COMPOSITION DES DÉCHETS'!$D$6:$Z$124,11,FALSE), VLOOKUP($C8,'COMPOSITION DES DÉCHETS'!$D$6:$Z$124,11,FALSE))*'DONNÉES '!$C47)),0)</f>
        <v>0</v>
      </c>
      <c r="I8" s="20">
        <f>IFERROR(IF($A8&gt;end_year_1,0,(IF($A8&gt;supporting_sheet!$D$11, VLOOKUP(supporting_sheet!$G$11,'COMPOSITION DES DÉCHETS'!$D$6:$Z$124,13,FALSE), VLOOKUP($C8,'COMPOSITION DES DÉCHETS'!$D$6:$Z$124,13,FALSE))*'DONNÉES '!$C47)),0)</f>
        <v>0</v>
      </c>
      <c r="J8" s="20">
        <f>IFERROR(IF($A8&gt;end_year_1,0,(IF($A8&gt;supporting_sheet!$D$11, VLOOKUP(supporting_sheet!$G$11,'COMPOSITION DES DÉCHETS'!$D$6:$Z$124,15,FALSE), VLOOKUP($C8,'COMPOSITION DES DÉCHETS'!$D$6:$Z$124,15,FALSE))*'DONNÉES '!$C47)),0)</f>
        <v>0</v>
      </c>
      <c r="K8" s="20">
        <f>IFERROR(IF($A8&gt;end_year_1,0,(IF($A8&gt;supporting_sheet!$D$11, VLOOKUP(supporting_sheet!$G$11,'COMPOSITION DES DÉCHETS'!$D$6:$Z$124,17,FALSE), VLOOKUP($C8,'COMPOSITION DES DÉCHETS'!$D$6:$Z$124,17,FALSE))*'DONNÉES '!$C47)),0)</f>
        <v>0</v>
      </c>
      <c r="L8" s="20">
        <f>IFERROR(IF($A8&gt;end_year_1,0,(IF($A8&gt;supporting_sheet!$D$11, VLOOKUP(supporting_sheet!$G$11,'COMPOSITION DES DÉCHETS'!$D$6:$Z$124,19,FALSE), VLOOKUP($C8,'COMPOSITION DES DÉCHETS'!$D$6:$Z$124,19,FALSE))*'DONNÉES '!$C47)),0)</f>
        <v>0</v>
      </c>
      <c r="M8" s="20">
        <f>IFERROR(IF($A8&gt;end_year_1,0,(IF($A8&gt;supporting_sheet!$D$11, VLOOKUP(supporting_sheet!$G$11,'COMPOSITION DES DÉCHETS'!$D$6:$Z$124,21,FALSE), VLOOKUP($C8,'COMPOSITION DES DÉCHETS'!$D$6:$Z$124,21,FALSE))*'DONNÉES '!$C47)),0)</f>
        <v>0</v>
      </c>
      <c r="N8" s="20">
        <f>IFERROR(IF($A8&gt;end_year_1,0,(IF($A8&gt;supporting_sheet!$D$11, VLOOKUP(supporting_sheet!$G$11,'COMPOSITION DES DÉCHETS'!$D$6:$Z$124,23,FALSE), VLOOKUP($C8,'COMPOSITION DES DÉCHETS'!$D$6:$Z$124,23,FALSE))*'DONNÉES '!$C47)),0)</f>
        <v>0</v>
      </c>
      <c r="O8" s="37">
        <f t="shared" si="0"/>
        <v>0</v>
      </c>
    </row>
    <row r="9" spans="1:15" x14ac:dyDescent="0.25">
      <c r="A9" s="1">
        <f>'DONNÉES '!B48</f>
        <v>7</v>
      </c>
      <c r="B9" s="1" t="str">
        <f t="shared" si="1"/>
        <v>AB</v>
      </c>
      <c r="C9" s="1" t="str">
        <f t="shared" si="2"/>
        <v>7ABDefault</v>
      </c>
      <c r="D9" s="20">
        <f>IFERROR(IF($A9&gt;end_year_1,0,(IF($A9&gt;supporting_sheet!$D$9, VLOOKUP(supporting_sheet!$G$9,'COMPOSITION DES DÉCHETS'!$D$6:$Z$124,3,FALSE), VLOOKUP($C9,'COMPOSITION DES DÉCHETS'!$D$6:$Z$124,3,FALSE))*'DONNÉES '!$C48)),0)</f>
        <v>0</v>
      </c>
      <c r="E9" s="20">
        <f>IFERROR(IF($A9&gt;end_year_1,0,(IF($A9&gt;supporting_sheet!$D$11, VLOOKUP(supporting_sheet!$G$11,'COMPOSITION DES DÉCHETS'!$D$6:$Z$124,5,FALSE), VLOOKUP($C9,'COMPOSITION DES DÉCHETS'!$D$6:$Z$124,5,FALSE))*'DONNÉES '!$C48)),0)</f>
        <v>0</v>
      </c>
      <c r="F9" s="20">
        <f>IFERROR(IF($A9&gt;end_year_1,0,(IF($A9&gt;supporting_sheet!$D$11, VLOOKUP(supporting_sheet!$G$11,'COMPOSITION DES DÉCHETS'!$D$6:$Z$124,7,FALSE), VLOOKUP($C9,'COMPOSITION DES DÉCHETS'!$D$6:$Z$124,7,FALSE))*'DONNÉES '!$C48)),0)</f>
        <v>0</v>
      </c>
      <c r="G9" s="20">
        <f>IFERROR(IF($A9&gt;end_year_1,0,(IF($A9&gt;supporting_sheet!$D$11, VLOOKUP(supporting_sheet!$G$11,'COMPOSITION DES DÉCHETS'!$D$6:$Z$124,9,FALSE), VLOOKUP($C9,'COMPOSITION DES DÉCHETS'!$D$6:$Z$124,9,FALSE))*'DONNÉES '!$C48)),0)</f>
        <v>0</v>
      </c>
      <c r="H9" s="20">
        <f>IFERROR(IF($A9&gt;end_year_1,0,(IF($A9&gt;supporting_sheet!$D$11, VLOOKUP(supporting_sheet!$G$11,'COMPOSITION DES DÉCHETS'!$D$6:$Z$124,11,FALSE), VLOOKUP($C9,'COMPOSITION DES DÉCHETS'!$D$6:$Z$124,11,FALSE))*'DONNÉES '!$C48)),0)</f>
        <v>0</v>
      </c>
      <c r="I9" s="20">
        <f>IFERROR(IF($A9&gt;end_year_1,0,(IF($A9&gt;supporting_sheet!$D$11, VLOOKUP(supporting_sheet!$G$11,'COMPOSITION DES DÉCHETS'!$D$6:$Z$124,13,FALSE), VLOOKUP($C9,'COMPOSITION DES DÉCHETS'!$D$6:$Z$124,13,FALSE))*'DONNÉES '!$C48)),0)</f>
        <v>0</v>
      </c>
      <c r="J9" s="20">
        <f>IFERROR(IF($A9&gt;end_year_1,0,(IF($A9&gt;supporting_sheet!$D$11, VLOOKUP(supporting_sheet!$G$11,'COMPOSITION DES DÉCHETS'!$D$6:$Z$124,15,FALSE), VLOOKUP($C9,'COMPOSITION DES DÉCHETS'!$D$6:$Z$124,15,FALSE))*'DONNÉES '!$C48)),0)</f>
        <v>0</v>
      </c>
      <c r="K9" s="20">
        <f>IFERROR(IF($A9&gt;end_year_1,0,(IF($A9&gt;supporting_sheet!$D$11, VLOOKUP(supporting_sheet!$G$11,'COMPOSITION DES DÉCHETS'!$D$6:$Z$124,17,FALSE), VLOOKUP($C9,'COMPOSITION DES DÉCHETS'!$D$6:$Z$124,17,FALSE))*'DONNÉES '!$C48)),0)</f>
        <v>0</v>
      </c>
      <c r="L9" s="20">
        <f>IFERROR(IF($A9&gt;end_year_1,0,(IF($A9&gt;supporting_sheet!$D$11, VLOOKUP(supporting_sheet!$G$11,'COMPOSITION DES DÉCHETS'!$D$6:$Z$124,19,FALSE), VLOOKUP($C9,'COMPOSITION DES DÉCHETS'!$D$6:$Z$124,19,FALSE))*'DONNÉES '!$C48)),0)</f>
        <v>0</v>
      </c>
      <c r="M9" s="20">
        <f>IFERROR(IF($A9&gt;end_year_1,0,(IF($A9&gt;supporting_sheet!$D$11, VLOOKUP(supporting_sheet!$G$11,'COMPOSITION DES DÉCHETS'!$D$6:$Z$124,21,FALSE), VLOOKUP($C9,'COMPOSITION DES DÉCHETS'!$D$6:$Z$124,21,FALSE))*'DONNÉES '!$C48)),0)</f>
        <v>0</v>
      </c>
      <c r="N9" s="20">
        <f>IFERROR(IF($A9&gt;end_year_1,0,(IF($A9&gt;supporting_sheet!$D$11, VLOOKUP(supporting_sheet!$G$11,'COMPOSITION DES DÉCHETS'!$D$6:$Z$124,23,FALSE), VLOOKUP($C9,'COMPOSITION DES DÉCHETS'!$D$6:$Z$124,23,FALSE))*'DONNÉES '!$C48)),0)</f>
        <v>0</v>
      </c>
      <c r="O9" s="37">
        <f t="shared" si="0"/>
        <v>0</v>
      </c>
    </row>
    <row r="10" spans="1:15" x14ac:dyDescent="0.25">
      <c r="A10" s="1">
        <f>'DONNÉES '!B49</f>
        <v>8</v>
      </c>
      <c r="B10" s="1" t="str">
        <f t="shared" si="1"/>
        <v>AB</v>
      </c>
      <c r="C10" s="1" t="str">
        <f t="shared" si="2"/>
        <v>8ABDefault</v>
      </c>
      <c r="D10" s="20">
        <f>IFERROR(IF($A10&gt;end_year_1,0,(IF($A10&gt;supporting_sheet!$D$9, VLOOKUP(supporting_sheet!$G$9,'COMPOSITION DES DÉCHETS'!$D$6:$Z$124,3,FALSE), VLOOKUP($C10,'COMPOSITION DES DÉCHETS'!$D$6:$Z$124,3,FALSE))*'DONNÉES '!$C49)),0)</f>
        <v>0</v>
      </c>
      <c r="E10" s="20">
        <f>IFERROR(IF($A10&gt;end_year_1,0,(IF($A10&gt;supporting_sheet!$D$11, VLOOKUP(supporting_sheet!$G$11,'COMPOSITION DES DÉCHETS'!$D$6:$Z$124,5,FALSE), VLOOKUP($C10,'COMPOSITION DES DÉCHETS'!$D$6:$Z$124,5,FALSE))*'DONNÉES '!$C49)),0)</f>
        <v>0</v>
      </c>
      <c r="F10" s="20">
        <f>IFERROR(IF($A10&gt;end_year_1,0,(IF($A10&gt;supporting_sheet!$D$11, VLOOKUP(supporting_sheet!$G$11,'COMPOSITION DES DÉCHETS'!$D$6:$Z$124,7,FALSE), VLOOKUP($C10,'COMPOSITION DES DÉCHETS'!$D$6:$Z$124,7,FALSE))*'DONNÉES '!$C49)),0)</f>
        <v>0</v>
      </c>
      <c r="G10" s="20">
        <f>IFERROR(IF($A10&gt;end_year_1,0,(IF($A10&gt;supporting_sheet!$D$11, VLOOKUP(supporting_sheet!$G$11,'COMPOSITION DES DÉCHETS'!$D$6:$Z$124,9,FALSE), VLOOKUP($C10,'COMPOSITION DES DÉCHETS'!$D$6:$Z$124,9,FALSE))*'DONNÉES '!$C49)),0)</f>
        <v>0</v>
      </c>
      <c r="H10" s="20">
        <f>IFERROR(IF($A10&gt;end_year_1,0,(IF($A10&gt;supporting_sheet!$D$11, VLOOKUP(supporting_sheet!$G$11,'COMPOSITION DES DÉCHETS'!$D$6:$Z$124,11,FALSE), VLOOKUP($C10,'COMPOSITION DES DÉCHETS'!$D$6:$Z$124,11,FALSE))*'DONNÉES '!$C49)),0)</f>
        <v>0</v>
      </c>
      <c r="I10" s="20">
        <f>IFERROR(IF($A10&gt;end_year_1,0,(IF($A10&gt;supporting_sheet!$D$11, VLOOKUP(supporting_sheet!$G$11,'COMPOSITION DES DÉCHETS'!$D$6:$Z$124,13,FALSE), VLOOKUP($C10,'COMPOSITION DES DÉCHETS'!$D$6:$Z$124,13,FALSE))*'DONNÉES '!$C49)),0)</f>
        <v>0</v>
      </c>
      <c r="J10" s="20">
        <f>IFERROR(IF($A10&gt;end_year_1,0,(IF($A10&gt;supporting_sheet!$D$11, VLOOKUP(supporting_sheet!$G$11,'COMPOSITION DES DÉCHETS'!$D$6:$Z$124,15,FALSE), VLOOKUP($C10,'COMPOSITION DES DÉCHETS'!$D$6:$Z$124,15,FALSE))*'DONNÉES '!$C49)),0)</f>
        <v>0</v>
      </c>
      <c r="K10" s="20">
        <f>IFERROR(IF($A10&gt;end_year_1,0,(IF($A10&gt;supporting_sheet!$D$11, VLOOKUP(supporting_sheet!$G$11,'COMPOSITION DES DÉCHETS'!$D$6:$Z$124,17,FALSE), VLOOKUP($C10,'COMPOSITION DES DÉCHETS'!$D$6:$Z$124,17,FALSE))*'DONNÉES '!$C49)),0)</f>
        <v>0</v>
      </c>
      <c r="L10" s="20">
        <f>IFERROR(IF($A10&gt;end_year_1,0,(IF($A10&gt;supporting_sheet!$D$11, VLOOKUP(supporting_sheet!$G$11,'COMPOSITION DES DÉCHETS'!$D$6:$Z$124,19,FALSE), VLOOKUP($C10,'COMPOSITION DES DÉCHETS'!$D$6:$Z$124,19,FALSE))*'DONNÉES '!$C49)),0)</f>
        <v>0</v>
      </c>
      <c r="M10" s="20">
        <f>IFERROR(IF($A10&gt;end_year_1,0,(IF($A10&gt;supporting_sheet!$D$11, VLOOKUP(supporting_sheet!$G$11,'COMPOSITION DES DÉCHETS'!$D$6:$Z$124,21,FALSE), VLOOKUP($C10,'COMPOSITION DES DÉCHETS'!$D$6:$Z$124,21,FALSE))*'DONNÉES '!$C49)),0)</f>
        <v>0</v>
      </c>
      <c r="N10" s="20">
        <f>IFERROR(IF($A10&gt;end_year_1,0,(IF($A10&gt;supporting_sheet!$D$11, VLOOKUP(supporting_sheet!$G$11,'COMPOSITION DES DÉCHETS'!$D$6:$Z$124,23,FALSE), VLOOKUP($C10,'COMPOSITION DES DÉCHETS'!$D$6:$Z$124,23,FALSE))*'DONNÉES '!$C49)),0)</f>
        <v>0</v>
      </c>
      <c r="O10" s="37">
        <f t="shared" si="0"/>
        <v>0</v>
      </c>
    </row>
    <row r="11" spans="1:15" x14ac:dyDescent="0.25">
      <c r="A11" s="1">
        <f>'DONNÉES '!B50</f>
        <v>9</v>
      </c>
      <c r="B11" s="1" t="str">
        <f t="shared" si="1"/>
        <v>AB</v>
      </c>
      <c r="C11" s="1" t="str">
        <f t="shared" si="2"/>
        <v>9ABDefault</v>
      </c>
      <c r="D11" s="20">
        <f>IFERROR(IF($A11&gt;end_year_1,0,(IF($A11&gt;supporting_sheet!$D$9, VLOOKUP(supporting_sheet!$G$9,'COMPOSITION DES DÉCHETS'!$D$6:$Z$124,3,FALSE), VLOOKUP($C11,'COMPOSITION DES DÉCHETS'!$D$6:$Z$124,3,FALSE))*'DONNÉES '!$C50)),0)</f>
        <v>0</v>
      </c>
      <c r="E11" s="20">
        <f>IFERROR(IF($A11&gt;end_year_1,0,(IF($A11&gt;supporting_sheet!$D$11, VLOOKUP(supporting_sheet!$G$11,'COMPOSITION DES DÉCHETS'!$D$6:$Z$124,5,FALSE), VLOOKUP($C11,'COMPOSITION DES DÉCHETS'!$D$6:$Z$124,5,FALSE))*'DONNÉES '!$C50)),0)</f>
        <v>0</v>
      </c>
      <c r="F11" s="20">
        <f>IFERROR(IF($A11&gt;end_year_1,0,(IF($A11&gt;supporting_sheet!$D$11, VLOOKUP(supporting_sheet!$G$11,'COMPOSITION DES DÉCHETS'!$D$6:$Z$124,7,FALSE), VLOOKUP($C11,'COMPOSITION DES DÉCHETS'!$D$6:$Z$124,7,FALSE))*'DONNÉES '!$C50)),0)</f>
        <v>0</v>
      </c>
      <c r="G11" s="20">
        <f>IFERROR(IF($A11&gt;end_year_1,0,(IF($A11&gt;supporting_sheet!$D$11, VLOOKUP(supporting_sheet!$G$11,'COMPOSITION DES DÉCHETS'!$D$6:$Z$124,9,FALSE), VLOOKUP($C11,'COMPOSITION DES DÉCHETS'!$D$6:$Z$124,9,FALSE))*'DONNÉES '!$C50)),0)</f>
        <v>0</v>
      </c>
      <c r="H11" s="20">
        <f>IFERROR(IF($A11&gt;end_year_1,0,(IF($A11&gt;supporting_sheet!$D$11, VLOOKUP(supporting_sheet!$G$11,'COMPOSITION DES DÉCHETS'!$D$6:$Z$124,11,FALSE), VLOOKUP($C11,'COMPOSITION DES DÉCHETS'!$D$6:$Z$124,11,FALSE))*'DONNÉES '!$C50)),0)</f>
        <v>0</v>
      </c>
      <c r="I11" s="20">
        <f>IFERROR(IF($A11&gt;end_year_1,0,(IF($A11&gt;supporting_sheet!$D$11, VLOOKUP(supporting_sheet!$G$11,'COMPOSITION DES DÉCHETS'!$D$6:$Z$124,13,FALSE), VLOOKUP($C11,'COMPOSITION DES DÉCHETS'!$D$6:$Z$124,13,FALSE))*'DONNÉES '!$C50)),0)</f>
        <v>0</v>
      </c>
      <c r="J11" s="20">
        <f>IFERROR(IF($A11&gt;end_year_1,0,(IF($A11&gt;supporting_sheet!$D$11, VLOOKUP(supporting_sheet!$G$11,'COMPOSITION DES DÉCHETS'!$D$6:$Z$124,15,FALSE), VLOOKUP($C11,'COMPOSITION DES DÉCHETS'!$D$6:$Z$124,15,FALSE))*'DONNÉES '!$C50)),0)</f>
        <v>0</v>
      </c>
      <c r="K11" s="20">
        <f>IFERROR(IF($A11&gt;end_year_1,0,(IF($A11&gt;supporting_sheet!$D$11, VLOOKUP(supporting_sheet!$G$11,'COMPOSITION DES DÉCHETS'!$D$6:$Z$124,17,FALSE), VLOOKUP($C11,'COMPOSITION DES DÉCHETS'!$D$6:$Z$124,17,FALSE))*'DONNÉES '!$C50)),0)</f>
        <v>0</v>
      </c>
      <c r="L11" s="20">
        <f>IFERROR(IF($A11&gt;end_year_1,0,(IF($A11&gt;supporting_sheet!$D$11, VLOOKUP(supporting_sheet!$G$11,'COMPOSITION DES DÉCHETS'!$D$6:$Z$124,19,FALSE), VLOOKUP($C11,'COMPOSITION DES DÉCHETS'!$D$6:$Z$124,19,FALSE))*'DONNÉES '!$C50)),0)</f>
        <v>0</v>
      </c>
      <c r="M11" s="20">
        <f>IFERROR(IF($A11&gt;end_year_1,0,(IF($A11&gt;supporting_sheet!$D$11, VLOOKUP(supporting_sheet!$G$11,'COMPOSITION DES DÉCHETS'!$D$6:$Z$124,21,FALSE), VLOOKUP($C11,'COMPOSITION DES DÉCHETS'!$D$6:$Z$124,21,FALSE))*'DONNÉES '!$C50)),0)</f>
        <v>0</v>
      </c>
      <c r="N11" s="20">
        <f>IFERROR(IF($A11&gt;end_year_1,0,(IF($A11&gt;supporting_sheet!$D$11, VLOOKUP(supporting_sheet!$G$11,'COMPOSITION DES DÉCHETS'!$D$6:$Z$124,23,FALSE), VLOOKUP($C11,'COMPOSITION DES DÉCHETS'!$D$6:$Z$124,23,FALSE))*'DONNÉES '!$C50)),0)</f>
        <v>0</v>
      </c>
      <c r="O11" s="37">
        <f t="shared" si="0"/>
        <v>0</v>
      </c>
    </row>
    <row r="12" spans="1:15" x14ac:dyDescent="0.25">
      <c r="A12" s="1">
        <f>'DONNÉES '!B51</f>
        <v>10</v>
      </c>
      <c r="B12" s="1" t="str">
        <f t="shared" si="1"/>
        <v>AB</v>
      </c>
      <c r="C12" s="1" t="str">
        <f t="shared" si="2"/>
        <v>10ABDefault</v>
      </c>
      <c r="D12" s="20">
        <f>IFERROR(IF($A12&gt;end_year_1,0,(IF($A12&gt;supporting_sheet!$D$9, VLOOKUP(supporting_sheet!$G$9,'COMPOSITION DES DÉCHETS'!$D$6:$Z$124,3,FALSE), VLOOKUP($C12,'COMPOSITION DES DÉCHETS'!$D$6:$Z$124,3,FALSE))*'DONNÉES '!$C51)),0)</f>
        <v>0</v>
      </c>
      <c r="E12" s="20">
        <f>IFERROR(IF($A12&gt;end_year_1,0,(IF($A12&gt;supporting_sheet!$D$11, VLOOKUP(supporting_sheet!$G$11,'COMPOSITION DES DÉCHETS'!$D$6:$Z$124,5,FALSE), VLOOKUP($C12,'COMPOSITION DES DÉCHETS'!$D$6:$Z$124,5,FALSE))*'DONNÉES '!$C51)),0)</f>
        <v>0</v>
      </c>
      <c r="F12" s="20">
        <f>IFERROR(IF($A12&gt;end_year_1,0,(IF($A12&gt;supporting_sheet!$D$11, VLOOKUP(supporting_sheet!$G$11,'COMPOSITION DES DÉCHETS'!$D$6:$Z$124,7,FALSE), VLOOKUP($C12,'COMPOSITION DES DÉCHETS'!$D$6:$Z$124,7,FALSE))*'DONNÉES '!$C51)),0)</f>
        <v>0</v>
      </c>
      <c r="G12" s="20">
        <f>IFERROR(IF($A12&gt;end_year_1,0,(IF($A12&gt;supporting_sheet!$D$11, VLOOKUP(supporting_sheet!$G$11,'COMPOSITION DES DÉCHETS'!$D$6:$Z$124,9,FALSE), VLOOKUP($C12,'COMPOSITION DES DÉCHETS'!$D$6:$Z$124,9,FALSE))*'DONNÉES '!$C51)),0)</f>
        <v>0</v>
      </c>
      <c r="H12" s="20">
        <f>IFERROR(IF($A12&gt;end_year_1,0,(IF($A12&gt;supporting_sheet!$D$11, VLOOKUP(supporting_sheet!$G$11,'COMPOSITION DES DÉCHETS'!$D$6:$Z$124,11,FALSE), VLOOKUP($C12,'COMPOSITION DES DÉCHETS'!$D$6:$Z$124,11,FALSE))*'DONNÉES '!$C51)),0)</f>
        <v>0</v>
      </c>
      <c r="I12" s="20">
        <f>IFERROR(IF($A12&gt;end_year_1,0,(IF($A12&gt;supporting_sheet!$D$11, VLOOKUP(supporting_sheet!$G$11,'COMPOSITION DES DÉCHETS'!$D$6:$Z$124,13,FALSE), VLOOKUP($C12,'COMPOSITION DES DÉCHETS'!$D$6:$Z$124,13,FALSE))*'DONNÉES '!$C51)),0)</f>
        <v>0</v>
      </c>
      <c r="J12" s="20">
        <f>IFERROR(IF($A12&gt;end_year_1,0,(IF($A12&gt;supporting_sheet!$D$11, VLOOKUP(supporting_sheet!$G$11,'COMPOSITION DES DÉCHETS'!$D$6:$Z$124,15,FALSE), VLOOKUP($C12,'COMPOSITION DES DÉCHETS'!$D$6:$Z$124,15,FALSE))*'DONNÉES '!$C51)),0)</f>
        <v>0</v>
      </c>
      <c r="K12" s="20">
        <f>IFERROR(IF($A12&gt;end_year_1,0,(IF($A12&gt;supporting_sheet!$D$11, VLOOKUP(supporting_sheet!$G$11,'COMPOSITION DES DÉCHETS'!$D$6:$Z$124,17,FALSE), VLOOKUP($C12,'COMPOSITION DES DÉCHETS'!$D$6:$Z$124,17,FALSE))*'DONNÉES '!$C51)),0)</f>
        <v>0</v>
      </c>
      <c r="L12" s="20">
        <f>IFERROR(IF($A12&gt;end_year_1,0,(IF($A12&gt;supporting_sheet!$D$11, VLOOKUP(supporting_sheet!$G$11,'COMPOSITION DES DÉCHETS'!$D$6:$Z$124,19,FALSE), VLOOKUP($C12,'COMPOSITION DES DÉCHETS'!$D$6:$Z$124,19,FALSE))*'DONNÉES '!$C51)),0)</f>
        <v>0</v>
      </c>
      <c r="M12" s="20">
        <f>IFERROR(IF($A12&gt;end_year_1,0,(IF($A12&gt;supporting_sheet!$D$11, VLOOKUP(supporting_sheet!$G$11,'COMPOSITION DES DÉCHETS'!$D$6:$Z$124,21,FALSE), VLOOKUP($C12,'COMPOSITION DES DÉCHETS'!$D$6:$Z$124,21,FALSE))*'DONNÉES '!$C51)),0)</f>
        <v>0</v>
      </c>
      <c r="N12" s="20">
        <f>IFERROR(IF($A12&gt;end_year_1,0,(IF($A12&gt;supporting_sheet!$D$11, VLOOKUP(supporting_sheet!$G$11,'COMPOSITION DES DÉCHETS'!$D$6:$Z$124,23,FALSE), VLOOKUP($C12,'COMPOSITION DES DÉCHETS'!$D$6:$Z$124,23,FALSE))*'DONNÉES '!$C51)),0)</f>
        <v>0</v>
      </c>
      <c r="O12" s="37">
        <f t="shared" si="0"/>
        <v>0</v>
      </c>
    </row>
    <row r="13" spans="1:15" x14ac:dyDescent="0.25">
      <c r="A13" s="1">
        <f>'DONNÉES '!B52</f>
        <v>11</v>
      </c>
      <c r="B13" s="1" t="str">
        <f t="shared" si="1"/>
        <v>AB</v>
      </c>
      <c r="C13" s="1" t="str">
        <f t="shared" si="2"/>
        <v>11ABDefault</v>
      </c>
      <c r="D13" s="20">
        <f>IFERROR(IF($A13&gt;end_year_1,0,(IF($A13&gt;supporting_sheet!$D$9, VLOOKUP(supporting_sheet!$G$9,'COMPOSITION DES DÉCHETS'!$D$6:$Z$124,3,FALSE), VLOOKUP($C13,'COMPOSITION DES DÉCHETS'!$D$6:$Z$124,3,FALSE))*'DONNÉES '!$C52)),0)</f>
        <v>0</v>
      </c>
      <c r="E13" s="20">
        <f>IFERROR(IF($A13&gt;end_year_1,0,(IF($A13&gt;supporting_sheet!$D$11, VLOOKUP(supporting_sheet!$G$11,'COMPOSITION DES DÉCHETS'!$D$6:$Z$124,5,FALSE), VLOOKUP($C13,'COMPOSITION DES DÉCHETS'!$D$6:$Z$124,5,FALSE))*'DONNÉES '!$C52)),0)</f>
        <v>0</v>
      </c>
      <c r="F13" s="20">
        <f>IFERROR(IF($A13&gt;end_year_1,0,(IF($A13&gt;supporting_sheet!$D$11, VLOOKUP(supporting_sheet!$G$11,'COMPOSITION DES DÉCHETS'!$D$6:$Z$124,7,FALSE), VLOOKUP($C13,'COMPOSITION DES DÉCHETS'!$D$6:$Z$124,7,FALSE))*'DONNÉES '!$C52)),0)</f>
        <v>0</v>
      </c>
      <c r="G13" s="20">
        <f>IFERROR(IF($A13&gt;end_year_1,0,(IF($A13&gt;supporting_sheet!$D$11, VLOOKUP(supporting_sheet!$G$11,'COMPOSITION DES DÉCHETS'!$D$6:$Z$124,9,FALSE), VLOOKUP($C13,'COMPOSITION DES DÉCHETS'!$D$6:$Z$124,9,FALSE))*'DONNÉES '!$C52)),0)</f>
        <v>0</v>
      </c>
      <c r="H13" s="20">
        <f>IFERROR(IF($A13&gt;end_year_1,0,(IF($A13&gt;supporting_sheet!$D$11, VLOOKUP(supporting_sheet!$G$11,'COMPOSITION DES DÉCHETS'!$D$6:$Z$124,11,FALSE), VLOOKUP($C13,'COMPOSITION DES DÉCHETS'!$D$6:$Z$124,11,FALSE))*'DONNÉES '!$C52)),0)</f>
        <v>0</v>
      </c>
      <c r="I13" s="20">
        <f>IFERROR(IF($A13&gt;end_year_1,0,(IF($A13&gt;supporting_sheet!$D$11, VLOOKUP(supporting_sheet!$G$11,'COMPOSITION DES DÉCHETS'!$D$6:$Z$124,13,FALSE), VLOOKUP($C13,'COMPOSITION DES DÉCHETS'!$D$6:$Z$124,13,FALSE))*'DONNÉES '!$C52)),0)</f>
        <v>0</v>
      </c>
      <c r="J13" s="20">
        <f>IFERROR(IF($A13&gt;end_year_1,0,(IF($A13&gt;supporting_sheet!$D$11, VLOOKUP(supporting_sheet!$G$11,'COMPOSITION DES DÉCHETS'!$D$6:$Z$124,15,FALSE), VLOOKUP($C13,'COMPOSITION DES DÉCHETS'!$D$6:$Z$124,15,FALSE))*'DONNÉES '!$C52)),0)</f>
        <v>0</v>
      </c>
      <c r="K13" s="20">
        <f>IFERROR(IF($A13&gt;end_year_1,0,(IF($A13&gt;supporting_sheet!$D$11, VLOOKUP(supporting_sheet!$G$11,'COMPOSITION DES DÉCHETS'!$D$6:$Z$124,17,FALSE), VLOOKUP($C13,'COMPOSITION DES DÉCHETS'!$D$6:$Z$124,17,FALSE))*'DONNÉES '!$C52)),0)</f>
        <v>0</v>
      </c>
      <c r="L13" s="20">
        <f>IFERROR(IF($A13&gt;end_year_1,0,(IF($A13&gt;supporting_sheet!$D$11, VLOOKUP(supporting_sheet!$G$11,'COMPOSITION DES DÉCHETS'!$D$6:$Z$124,19,FALSE), VLOOKUP($C13,'COMPOSITION DES DÉCHETS'!$D$6:$Z$124,19,FALSE))*'DONNÉES '!$C52)),0)</f>
        <v>0</v>
      </c>
      <c r="M13" s="20">
        <f>IFERROR(IF($A13&gt;end_year_1,0,(IF($A13&gt;supporting_sheet!$D$11, VLOOKUP(supporting_sheet!$G$11,'COMPOSITION DES DÉCHETS'!$D$6:$Z$124,21,FALSE), VLOOKUP($C13,'COMPOSITION DES DÉCHETS'!$D$6:$Z$124,21,FALSE))*'DONNÉES '!$C52)),0)</f>
        <v>0</v>
      </c>
      <c r="N13" s="20">
        <f>IFERROR(IF($A13&gt;end_year_1,0,(IF($A13&gt;supporting_sheet!$D$11, VLOOKUP(supporting_sheet!$G$11,'COMPOSITION DES DÉCHETS'!$D$6:$Z$124,23,FALSE), VLOOKUP($C13,'COMPOSITION DES DÉCHETS'!$D$6:$Z$124,23,FALSE))*'DONNÉES '!$C52)),0)</f>
        <v>0</v>
      </c>
      <c r="O13" s="37">
        <f t="shared" si="0"/>
        <v>0</v>
      </c>
    </row>
    <row r="14" spans="1:15" x14ac:dyDescent="0.25">
      <c r="A14" s="1">
        <f>'DONNÉES '!B53</f>
        <v>12</v>
      </c>
      <c r="B14" s="1" t="str">
        <f t="shared" si="1"/>
        <v>AB</v>
      </c>
      <c r="C14" s="1" t="str">
        <f t="shared" si="2"/>
        <v>12ABDefault</v>
      </c>
      <c r="D14" s="20">
        <f>IFERROR(IF($A14&gt;end_year_1,0,(IF($A14&gt;supporting_sheet!$D$9, VLOOKUP(supporting_sheet!$G$9,'COMPOSITION DES DÉCHETS'!$D$6:$Z$124,3,FALSE), VLOOKUP($C14,'COMPOSITION DES DÉCHETS'!$D$6:$Z$124,3,FALSE))*'DONNÉES '!$C53)),0)</f>
        <v>0</v>
      </c>
      <c r="E14" s="20">
        <f>IFERROR(IF($A14&gt;end_year_1,0,(IF($A14&gt;supporting_sheet!$D$11, VLOOKUP(supporting_sheet!$G$11,'COMPOSITION DES DÉCHETS'!$D$6:$Z$124,5,FALSE), VLOOKUP($C14,'COMPOSITION DES DÉCHETS'!$D$6:$Z$124,5,FALSE))*'DONNÉES '!$C53)),0)</f>
        <v>0</v>
      </c>
      <c r="F14" s="20">
        <f>IFERROR(IF($A14&gt;end_year_1,0,(IF($A14&gt;supporting_sheet!$D$11, VLOOKUP(supporting_sheet!$G$11,'COMPOSITION DES DÉCHETS'!$D$6:$Z$124,7,FALSE), VLOOKUP($C14,'COMPOSITION DES DÉCHETS'!$D$6:$Z$124,7,FALSE))*'DONNÉES '!$C53)),0)</f>
        <v>0</v>
      </c>
      <c r="G14" s="20">
        <f>IFERROR(IF($A14&gt;end_year_1,0,(IF($A14&gt;supporting_sheet!$D$11, VLOOKUP(supporting_sheet!$G$11,'COMPOSITION DES DÉCHETS'!$D$6:$Z$124,9,FALSE), VLOOKUP($C14,'COMPOSITION DES DÉCHETS'!$D$6:$Z$124,9,FALSE))*'DONNÉES '!$C53)),0)</f>
        <v>0</v>
      </c>
      <c r="H14" s="20">
        <f>IFERROR(IF($A14&gt;end_year_1,0,(IF($A14&gt;supporting_sheet!$D$11, VLOOKUP(supporting_sheet!$G$11,'COMPOSITION DES DÉCHETS'!$D$6:$Z$124,11,FALSE), VLOOKUP($C14,'COMPOSITION DES DÉCHETS'!$D$6:$Z$124,11,FALSE))*'DONNÉES '!$C53)),0)</f>
        <v>0</v>
      </c>
      <c r="I14" s="20">
        <f>IFERROR(IF($A14&gt;end_year_1,0,(IF($A14&gt;supporting_sheet!$D$11, VLOOKUP(supporting_sheet!$G$11,'COMPOSITION DES DÉCHETS'!$D$6:$Z$124,13,FALSE), VLOOKUP($C14,'COMPOSITION DES DÉCHETS'!$D$6:$Z$124,13,FALSE))*'DONNÉES '!$C53)),0)</f>
        <v>0</v>
      </c>
      <c r="J14" s="20">
        <f>IFERROR(IF($A14&gt;end_year_1,0,(IF($A14&gt;supporting_sheet!$D$11, VLOOKUP(supporting_sheet!$G$11,'COMPOSITION DES DÉCHETS'!$D$6:$Z$124,15,FALSE), VLOOKUP($C14,'COMPOSITION DES DÉCHETS'!$D$6:$Z$124,15,FALSE))*'DONNÉES '!$C53)),0)</f>
        <v>0</v>
      </c>
      <c r="K14" s="20">
        <f>IFERROR(IF($A14&gt;end_year_1,0,(IF($A14&gt;supporting_sheet!$D$11, VLOOKUP(supporting_sheet!$G$11,'COMPOSITION DES DÉCHETS'!$D$6:$Z$124,17,FALSE), VLOOKUP($C14,'COMPOSITION DES DÉCHETS'!$D$6:$Z$124,17,FALSE))*'DONNÉES '!$C53)),0)</f>
        <v>0</v>
      </c>
      <c r="L14" s="20">
        <f>IFERROR(IF($A14&gt;end_year_1,0,(IF($A14&gt;supporting_sheet!$D$11, VLOOKUP(supporting_sheet!$G$11,'COMPOSITION DES DÉCHETS'!$D$6:$Z$124,19,FALSE), VLOOKUP($C14,'COMPOSITION DES DÉCHETS'!$D$6:$Z$124,19,FALSE))*'DONNÉES '!$C53)),0)</f>
        <v>0</v>
      </c>
      <c r="M14" s="20">
        <f>IFERROR(IF($A14&gt;end_year_1,0,(IF($A14&gt;supporting_sheet!$D$11, VLOOKUP(supporting_sheet!$G$11,'COMPOSITION DES DÉCHETS'!$D$6:$Z$124,21,FALSE), VLOOKUP($C14,'COMPOSITION DES DÉCHETS'!$D$6:$Z$124,21,FALSE))*'DONNÉES '!$C53)),0)</f>
        <v>0</v>
      </c>
      <c r="N14" s="20">
        <f>IFERROR(IF($A14&gt;end_year_1,0,(IF($A14&gt;supporting_sheet!$D$11, VLOOKUP(supporting_sheet!$G$11,'COMPOSITION DES DÉCHETS'!$D$6:$Z$124,23,FALSE), VLOOKUP($C14,'COMPOSITION DES DÉCHETS'!$D$6:$Z$124,23,FALSE))*'DONNÉES '!$C53)),0)</f>
        <v>0</v>
      </c>
      <c r="O14" s="37">
        <f t="shared" si="0"/>
        <v>0</v>
      </c>
    </row>
    <row r="15" spans="1:15" x14ac:dyDescent="0.25">
      <c r="A15" s="1">
        <f>'DONNÉES '!B54</f>
        <v>13</v>
      </c>
      <c r="B15" s="1" t="str">
        <f t="shared" si="1"/>
        <v>AB</v>
      </c>
      <c r="C15" s="1" t="str">
        <f t="shared" si="2"/>
        <v>13ABDefault</v>
      </c>
      <c r="D15" s="20">
        <f>IFERROR(IF($A15&gt;end_year_1,0,(IF($A15&gt;supporting_sheet!$D$9, VLOOKUP(supporting_sheet!$G$9,'COMPOSITION DES DÉCHETS'!$D$6:$Z$124,3,FALSE), VLOOKUP($C15,'COMPOSITION DES DÉCHETS'!$D$6:$Z$124,3,FALSE))*'DONNÉES '!$C54)),0)</f>
        <v>0</v>
      </c>
      <c r="E15" s="20">
        <f>IFERROR(IF($A15&gt;end_year_1,0,(IF($A15&gt;supporting_sheet!$D$11, VLOOKUP(supporting_sheet!$G$11,'COMPOSITION DES DÉCHETS'!$D$6:$Z$124,5,FALSE), VLOOKUP($C15,'COMPOSITION DES DÉCHETS'!$D$6:$Z$124,5,FALSE))*'DONNÉES '!$C54)),0)</f>
        <v>0</v>
      </c>
      <c r="F15" s="20">
        <f>IFERROR(IF($A15&gt;end_year_1,0,(IF($A15&gt;supporting_sheet!$D$11, VLOOKUP(supporting_sheet!$G$11,'COMPOSITION DES DÉCHETS'!$D$6:$Z$124,7,FALSE), VLOOKUP($C15,'COMPOSITION DES DÉCHETS'!$D$6:$Z$124,7,FALSE))*'DONNÉES '!$C54)),0)</f>
        <v>0</v>
      </c>
      <c r="G15" s="20">
        <f>IFERROR(IF($A15&gt;end_year_1,0,(IF($A15&gt;supporting_sheet!$D$11, VLOOKUP(supporting_sheet!$G$11,'COMPOSITION DES DÉCHETS'!$D$6:$Z$124,9,FALSE), VLOOKUP($C15,'COMPOSITION DES DÉCHETS'!$D$6:$Z$124,9,FALSE))*'DONNÉES '!$C54)),0)</f>
        <v>0</v>
      </c>
      <c r="H15" s="20">
        <f>IFERROR(IF($A15&gt;end_year_1,0,(IF($A15&gt;supporting_sheet!$D$11, VLOOKUP(supporting_sheet!$G$11,'COMPOSITION DES DÉCHETS'!$D$6:$Z$124,11,FALSE), VLOOKUP($C15,'COMPOSITION DES DÉCHETS'!$D$6:$Z$124,11,FALSE))*'DONNÉES '!$C54)),0)</f>
        <v>0</v>
      </c>
      <c r="I15" s="20">
        <f>IFERROR(IF($A15&gt;end_year_1,0,(IF($A15&gt;supporting_sheet!$D$11, VLOOKUP(supporting_sheet!$G$11,'COMPOSITION DES DÉCHETS'!$D$6:$Z$124,13,FALSE), VLOOKUP($C15,'COMPOSITION DES DÉCHETS'!$D$6:$Z$124,13,FALSE))*'DONNÉES '!$C54)),0)</f>
        <v>0</v>
      </c>
      <c r="J15" s="20">
        <f>IFERROR(IF($A15&gt;end_year_1,0,(IF($A15&gt;supporting_sheet!$D$11, VLOOKUP(supporting_sheet!$G$11,'COMPOSITION DES DÉCHETS'!$D$6:$Z$124,15,FALSE), VLOOKUP($C15,'COMPOSITION DES DÉCHETS'!$D$6:$Z$124,15,FALSE))*'DONNÉES '!$C54)),0)</f>
        <v>0</v>
      </c>
      <c r="K15" s="20">
        <f>IFERROR(IF($A15&gt;end_year_1,0,(IF($A15&gt;supporting_sheet!$D$11, VLOOKUP(supporting_sheet!$G$11,'COMPOSITION DES DÉCHETS'!$D$6:$Z$124,17,FALSE), VLOOKUP($C15,'COMPOSITION DES DÉCHETS'!$D$6:$Z$124,17,FALSE))*'DONNÉES '!$C54)),0)</f>
        <v>0</v>
      </c>
      <c r="L15" s="20">
        <f>IFERROR(IF($A15&gt;end_year_1,0,(IF($A15&gt;supporting_sheet!$D$11, VLOOKUP(supporting_sheet!$G$11,'COMPOSITION DES DÉCHETS'!$D$6:$Z$124,19,FALSE), VLOOKUP($C15,'COMPOSITION DES DÉCHETS'!$D$6:$Z$124,19,FALSE))*'DONNÉES '!$C54)),0)</f>
        <v>0</v>
      </c>
      <c r="M15" s="20">
        <f>IFERROR(IF($A15&gt;end_year_1,0,(IF($A15&gt;supporting_sheet!$D$11, VLOOKUP(supporting_sheet!$G$11,'COMPOSITION DES DÉCHETS'!$D$6:$Z$124,21,FALSE), VLOOKUP($C15,'COMPOSITION DES DÉCHETS'!$D$6:$Z$124,21,FALSE))*'DONNÉES '!$C54)),0)</f>
        <v>0</v>
      </c>
      <c r="N15" s="20">
        <f>IFERROR(IF($A15&gt;end_year_1,0,(IF($A15&gt;supporting_sheet!$D$11, VLOOKUP(supporting_sheet!$G$11,'COMPOSITION DES DÉCHETS'!$D$6:$Z$124,23,FALSE), VLOOKUP($C15,'COMPOSITION DES DÉCHETS'!$D$6:$Z$124,23,FALSE))*'DONNÉES '!$C54)),0)</f>
        <v>0</v>
      </c>
      <c r="O15" s="37">
        <f t="shared" si="0"/>
        <v>0</v>
      </c>
    </row>
    <row r="16" spans="1:15" x14ac:dyDescent="0.25">
      <c r="A16" s="1">
        <f>'DONNÉES '!B55</f>
        <v>14</v>
      </c>
      <c r="B16" s="1" t="str">
        <f t="shared" si="1"/>
        <v>AB</v>
      </c>
      <c r="C16" s="1" t="str">
        <f t="shared" si="2"/>
        <v>14ABDefault</v>
      </c>
      <c r="D16" s="20">
        <f>IFERROR(IF($A16&gt;end_year_1,0,(IF($A16&gt;supporting_sheet!$D$9, VLOOKUP(supporting_sheet!$G$9,'COMPOSITION DES DÉCHETS'!$D$6:$Z$124,3,FALSE), VLOOKUP($C16,'COMPOSITION DES DÉCHETS'!$D$6:$Z$124,3,FALSE))*'DONNÉES '!$C55)),0)</f>
        <v>0</v>
      </c>
      <c r="E16" s="20">
        <f>IFERROR(IF($A16&gt;end_year_1,0,(IF($A16&gt;supporting_sheet!$D$11, VLOOKUP(supporting_sheet!$G$11,'COMPOSITION DES DÉCHETS'!$D$6:$Z$124,5,FALSE), VLOOKUP($C16,'COMPOSITION DES DÉCHETS'!$D$6:$Z$124,5,FALSE))*'DONNÉES '!$C55)),0)</f>
        <v>0</v>
      </c>
      <c r="F16" s="20">
        <f>IFERROR(IF($A16&gt;end_year_1,0,(IF($A16&gt;supporting_sheet!$D$11, VLOOKUP(supporting_sheet!$G$11,'COMPOSITION DES DÉCHETS'!$D$6:$Z$124,7,FALSE), VLOOKUP($C16,'COMPOSITION DES DÉCHETS'!$D$6:$Z$124,7,FALSE))*'DONNÉES '!$C55)),0)</f>
        <v>0</v>
      </c>
      <c r="G16" s="20">
        <f>IFERROR(IF($A16&gt;end_year_1,0,(IF($A16&gt;supporting_sheet!$D$11, VLOOKUP(supporting_sheet!$G$11,'COMPOSITION DES DÉCHETS'!$D$6:$Z$124,9,FALSE), VLOOKUP($C16,'COMPOSITION DES DÉCHETS'!$D$6:$Z$124,9,FALSE))*'DONNÉES '!$C55)),0)</f>
        <v>0</v>
      </c>
      <c r="H16" s="20">
        <f>IFERROR(IF($A16&gt;end_year_1,0,(IF($A16&gt;supporting_sheet!$D$11, VLOOKUP(supporting_sheet!$G$11,'COMPOSITION DES DÉCHETS'!$D$6:$Z$124,11,FALSE), VLOOKUP($C16,'COMPOSITION DES DÉCHETS'!$D$6:$Z$124,11,FALSE))*'DONNÉES '!$C55)),0)</f>
        <v>0</v>
      </c>
      <c r="I16" s="20">
        <f>IFERROR(IF($A16&gt;end_year_1,0,(IF($A16&gt;supporting_sheet!$D$11, VLOOKUP(supporting_sheet!$G$11,'COMPOSITION DES DÉCHETS'!$D$6:$Z$124,13,FALSE), VLOOKUP($C16,'COMPOSITION DES DÉCHETS'!$D$6:$Z$124,13,FALSE))*'DONNÉES '!$C55)),0)</f>
        <v>0</v>
      </c>
      <c r="J16" s="20">
        <f>IFERROR(IF($A16&gt;end_year_1,0,(IF($A16&gt;supporting_sheet!$D$11, VLOOKUP(supporting_sheet!$G$11,'COMPOSITION DES DÉCHETS'!$D$6:$Z$124,15,FALSE), VLOOKUP($C16,'COMPOSITION DES DÉCHETS'!$D$6:$Z$124,15,FALSE))*'DONNÉES '!$C55)),0)</f>
        <v>0</v>
      </c>
      <c r="K16" s="20">
        <f>IFERROR(IF($A16&gt;end_year_1,0,(IF($A16&gt;supporting_sheet!$D$11, VLOOKUP(supporting_sheet!$G$11,'COMPOSITION DES DÉCHETS'!$D$6:$Z$124,17,FALSE), VLOOKUP($C16,'COMPOSITION DES DÉCHETS'!$D$6:$Z$124,17,FALSE))*'DONNÉES '!$C55)),0)</f>
        <v>0</v>
      </c>
      <c r="L16" s="20">
        <f>IFERROR(IF($A16&gt;end_year_1,0,(IF($A16&gt;supporting_sheet!$D$11, VLOOKUP(supporting_sheet!$G$11,'COMPOSITION DES DÉCHETS'!$D$6:$Z$124,19,FALSE), VLOOKUP($C16,'COMPOSITION DES DÉCHETS'!$D$6:$Z$124,19,FALSE))*'DONNÉES '!$C55)),0)</f>
        <v>0</v>
      </c>
      <c r="M16" s="20">
        <f>IFERROR(IF($A16&gt;end_year_1,0,(IF($A16&gt;supporting_sheet!$D$11, VLOOKUP(supporting_sheet!$G$11,'COMPOSITION DES DÉCHETS'!$D$6:$Z$124,21,FALSE), VLOOKUP($C16,'COMPOSITION DES DÉCHETS'!$D$6:$Z$124,21,FALSE))*'DONNÉES '!$C55)),0)</f>
        <v>0</v>
      </c>
      <c r="N16" s="20">
        <f>IFERROR(IF($A16&gt;end_year_1,0,(IF($A16&gt;supporting_sheet!$D$11, VLOOKUP(supporting_sheet!$G$11,'COMPOSITION DES DÉCHETS'!$D$6:$Z$124,23,FALSE), VLOOKUP($C16,'COMPOSITION DES DÉCHETS'!$D$6:$Z$124,23,FALSE))*'DONNÉES '!$C55)),0)</f>
        <v>0</v>
      </c>
      <c r="O16" s="37">
        <f t="shared" si="0"/>
        <v>0</v>
      </c>
    </row>
    <row r="17" spans="1:15" x14ac:dyDescent="0.25">
      <c r="A17" s="1">
        <f>'DONNÉES '!B56</f>
        <v>15</v>
      </c>
      <c r="B17" s="1" t="str">
        <f t="shared" si="1"/>
        <v>AB</v>
      </c>
      <c r="C17" s="1" t="str">
        <f t="shared" si="2"/>
        <v>15ABDefault</v>
      </c>
      <c r="D17" s="20">
        <f>IFERROR(IF($A17&gt;end_year_1,0,(IF($A17&gt;supporting_sheet!$D$9, VLOOKUP(supporting_sheet!$G$9,'COMPOSITION DES DÉCHETS'!$D$6:$Z$124,3,FALSE), VLOOKUP($C17,'COMPOSITION DES DÉCHETS'!$D$6:$Z$124,3,FALSE))*'DONNÉES '!$C56)),0)</f>
        <v>0</v>
      </c>
      <c r="E17" s="20">
        <f>IFERROR(IF($A17&gt;end_year_1,0,(IF($A17&gt;supporting_sheet!$D$11, VLOOKUP(supporting_sheet!$G$11,'COMPOSITION DES DÉCHETS'!$D$6:$Z$124,5,FALSE), VLOOKUP($C17,'COMPOSITION DES DÉCHETS'!$D$6:$Z$124,5,FALSE))*'DONNÉES '!$C56)),0)</f>
        <v>0</v>
      </c>
      <c r="F17" s="20">
        <f>IFERROR(IF($A17&gt;end_year_1,0,(IF($A17&gt;supporting_sheet!$D$11, VLOOKUP(supporting_sheet!$G$11,'COMPOSITION DES DÉCHETS'!$D$6:$Z$124,7,FALSE), VLOOKUP($C17,'COMPOSITION DES DÉCHETS'!$D$6:$Z$124,7,FALSE))*'DONNÉES '!$C56)),0)</f>
        <v>0</v>
      </c>
      <c r="G17" s="20">
        <f>IFERROR(IF($A17&gt;end_year_1,0,(IF($A17&gt;supporting_sheet!$D$11, VLOOKUP(supporting_sheet!$G$11,'COMPOSITION DES DÉCHETS'!$D$6:$Z$124,9,FALSE), VLOOKUP($C17,'COMPOSITION DES DÉCHETS'!$D$6:$Z$124,9,FALSE))*'DONNÉES '!$C56)),0)</f>
        <v>0</v>
      </c>
      <c r="H17" s="20">
        <f>IFERROR(IF($A17&gt;end_year_1,0,(IF($A17&gt;supporting_sheet!$D$11, VLOOKUP(supporting_sheet!$G$11,'COMPOSITION DES DÉCHETS'!$D$6:$Z$124,11,FALSE), VLOOKUP($C17,'COMPOSITION DES DÉCHETS'!$D$6:$Z$124,11,FALSE))*'DONNÉES '!$C56)),0)</f>
        <v>0</v>
      </c>
      <c r="I17" s="20">
        <f>IFERROR(IF($A17&gt;end_year_1,0,(IF($A17&gt;supporting_sheet!$D$11, VLOOKUP(supporting_sheet!$G$11,'COMPOSITION DES DÉCHETS'!$D$6:$Z$124,13,FALSE), VLOOKUP($C17,'COMPOSITION DES DÉCHETS'!$D$6:$Z$124,13,FALSE))*'DONNÉES '!$C56)),0)</f>
        <v>0</v>
      </c>
      <c r="J17" s="20">
        <f>IFERROR(IF($A17&gt;end_year_1,0,(IF($A17&gt;supporting_sheet!$D$11, VLOOKUP(supporting_sheet!$G$11,'COMPOSITION DES DÉCHETS'!$D$6:$Z$124,15,FALSE), VLOOKUP($C17,'COMPOSITION DES DÉCHETS'!$D$6:$Z$124,15,FALSE))*'DONNÉES '!$C56)),0)</f>
        <v>0</v>
      </c>
      <c r="K17" s="20">
        <f>IFERROR(IF($A17&gt;end_year_1,0,(IF($A17&gt;supporting_sheet!$D$11, VLOOKUP(supporting_sheet!$G$11,'COMPOSITION DES DÉCHETS'!$D$6:$Z$124,17,FALSE), VLOOKUP($C17,'COMPOSITION DES DÉCHETS'!$D$6:$Z$124,17,FALSE))*'DONNÉES '!$C56)),0)</f>
        <v>0</v>
      </c>
      <c r="L17" s="20">
        <f>IFERROR(IF($A17&gt;end_year_1,0,(IF($A17&gt;supporting_sheet!$D$11, VLOOKUP(supporting_sheet!$G$11,'COMPOSITION DES DÉCHETS'!$D$6:$Z$124,19,FALSE), VLOOKUP($C17,'COMPOSITION DES DÉCHETS'!$D$6:$Z$124,19,FALSE))*'DONNÉES '!$C56)),0)</f>
        <v>0</v>
      </c>
      <c r="M17" s="20">
        <f>IFERROR(IF($A17&gt;end_year_1,0,(IF($A17&gt;supporting_sheet!$D$11, VLOOKUP(supporting_sheet!$G$11,'COMPOSITION DES DÉCHETS'!$D$6:$Z$124,21,FALSE), VLOOKUP($C17,'COMPOSITION DES DÉCHETS'!$D$6:$Z$124,21,FALSE))*'DONNÉES '!$C56)),0)</f>
        <v>0</v>
      </c>
      <c r="N17" s="20">
        <f>IFERROR(IF($A17&gt;end_year_1,0,(IF($A17&gt;supporting_sheet!$D$11, VLOOKUP(supporting_sheet!$G$11,'COMPOSITION DES DÉCHETS'!$D$6:$Z$124,23,FALSE), VLOOKUP($C17,'COMPOSITION DES DÉCHETS'!$D$6:$Z$124,23,FALSE))*'DONNÉES '!$C56)),0)</f>
        <v>0</v>
      </c>
      <c r="O17" s="37">
        <f t="shared" si="0"/>
        <v>0</v>
      </c>
    </row>
    <row r="18" spans="1:15" x14ac:dyDescent="0.25">
      <c r="A18" s="1">
        <f>'DONNÉES '!B57</f>
        <v>16</v>
      </c>
      <c r="B18" s="1" t="str">
        <f t="shared" si="1"/>
        <v>AB</v>
      </c>
      <c r="C18" s="1" t="str">
        <f t="shared" si="2"/>
        <v>16ABDefault</v>
      </c>
      <c r="D18" s="20">
        <f>IFERROR(IF($A18&gt;end_year_1,0,(IF($A18&gt;supporting_sheet!$D$9, VLOOKUP(supporting_sheet!$G$9,'COMPOSITION DES DÉCHETS'!$D$6:$Z$124,3,FALSE), VLOOKUP($C18,'COMPOSITION DES DÉCHETS'!$D$6:$Z$124,3,FALSE))*'DONNÉES '!$C57)),0)</f>
        <v>0</v>
      </c>
      <c r="E18" s="20">
        <f>IFERROR(IF($A18&gt;end_year_1,0,(IF($A18&gt;supporting_sheet!$D$11, VLOOKUP(supporting_sheet!$G$11,'COMPOSITION DES DÉCHETS'!$D$6:$Z$124,5,FALSE), VLOOKUP($C18,'COMPOSITION DES DÉCHETS'!$D$6:$Z$124,5,FALSE))*'DONNÉES '!$C57)),0)</f>
        <v>0</v>
      </c>
      <c r="F18" s="20">
        <f>IFERROR(IF($A18&gt;end_year_1,0,(IF($A18&gt;supporting_sheet!$D$11, VLOOKUP(supporting_sheet!$G$11,'COMPOSITION DES DÉCHETS'!$D$6:$Z$124,7,FALSE), VLOOKUP($C18,'COMPOSITION DES DÉCHETS'!$D$6:$Z$124,7,FALSE))*'DONNÉES '!$C57)),0)</f>
        <v>0</v>
      </c>
      <c r="G18" s="20">
        <f>IFERROR(IF($A18&gt;end_year_1,0,(IF($A18&gt;supporting_sheet!$D$11, VLOOKUP(supporting_sheet!$G$11,'COMPOSITION DES DÉCHETS'!$D$6:$Z$124,9,FALSE), VLOOKUP($C18,'COMPOSITION DES DÉCHETS'!$D$6:$Z$124,9,FALSE))*'DONNÉES '!$C57)),0)</f>
        <v>0</v>
      </c>
      <c r="H18" s="20">
        <f>IFERROR(IF($A18&gt;end_year_1,0,(IF($A18&gt;supporting_sheet!$D$11, VLOOKUP(supporting_sheet!$G$11,'COMPOSITION DES DÉCHETS'!$D$6:$Z$124,11,FALSE), VLOOKUP($C18,'COMPOSITION DES DÉCHETS'!$D$6:$Z$124,11,FALSE))*'DONNÉES '!$C57)),0)</f>
        <v>0</v>
      </c>
      <c r="I18" s="20">
        <f>IFERROR(IF($A18&gt;end_year_1,0,(IF($A18&gt;supporting_sheet!$D$11, VLOOKUP(supporting_sheet!$G$11,'COMPOSITION DES DÉCHETS'!$D$6:$Z$124,13,FALSE), VLOOKUP($C18,'COMPOSITION DES DÉCHETS'!$D$6:$Z$124,13,FALSE))*'DONNÉES '!$C57)),0)</f>
        <v>0</v>
      </c>
      <c r="J18" s="20">
        <f>IFERROR(IF($A18&gt;end_year_1,0,(IF($A18&gt;supporting_sheet!$D$11, VLOOKUP(supporting_sheet!$G$11,'COMPOSITION DES DÉCHETS'!$D$6:$Z$124,15,FALSE), VLOOKUP($C18,'COMPOSITION DES DÉCHETS'!$D$6:$Z$124,15,FALSE))*'DONNÉES '!$C57)),0)</f>
        <v>0</v>
      </c>
      <c r="K18" s="20">
        <f>IFERROR(IF($A18&gt;end_year_1,0,(IF($A18&gt;supporting_sheet!$D$11, VLOOKUP(supporting_sheet!$G$11,'COMPOSITION DES DÉCHETS'!$D$6:$Z$124,17,FALSE), VLOOKUP($C18,'COMPOSITION DES DÉCHETS'!$D$6:$Z$124,17,FALSE))*'DONNÉES '!$C57)),0)</f>
        <v>0</v>
      </c>
      <c r="L18" s="20">
        <f>IFERROR(IF($A18&gt;end_year_1,0,(IF($A18&gt;supporting_sheet!$D$11, VLOOKUP(supporting_sheet!$G$11,'COMPOSITION DES DÉCHETS'!$D$6:$Z$124,19,FALSE), VLOOKUP($C18,'COMPOSITION DES DÉCHETS'!$D$6:$Z$124,19,FALSE))*'DONNÉES '!$C57)),0)</f>
        <v>0</v>
      </c>
      <c r="M18" s="20">
        <f>IFERROR(IF($A18&gt;end_year_1,0,(IF($A18&gt;supporting_sheet!$D$11, VLOOKUP(supporting_sheet!$G$11,'COMPOSITION DES DÉCHETS'!$D$6:$Z$124,21,FALSE), VLOOKUP($C18,'COMPOSITION DES DÉCHETS'!$D$6:$Z$124,21,FALSE))*'DONNÉES '!$C57)),0)</f>
        <v>0</v>
      </c>
      <c r="N18" s="20">
        <f>IFERROR(IF($A18&gt;end_year_1,0,(IF($A18&gt;supporting_sheet!$D$11, VLOOKUP(supporting_sheet!$G$11,'COMPOSITION DES DÉCHETS'!$D$6:$Z$124,23,FALSE), VLOOKUP($C18,'COMPOSITION DES DÉCHETS'!$D$6:$Z$124,23,FALSE))*'DONNÉES '!$C57)),0)</f>
        <v>0</v>
      </c>
      <c r="O18" s="37">
        <f t="shared" si="0"/>
        <v>0</v>
      </c>
    </row>
    <row r="19" spans="1:15" x14ac:dyDescent="0.25">
      <c r="A19" s="1">
        <f>'DONNÉES '!B58</f>
        <v>17</v>
      </c>
      <c r="B19" s="1" t="str">
        <f t="shared" si="1"/>
        <v>AB</v>
      </c>
      <c r="C19" s="1" t="str">
        <f t="shared" si="2"/>
        <v>17ABDefault</v>
      </c>
      <c r="D19" s="20">
        <f>IFERROR(IF($A19&gt;end_year_1,0,(IF($A19&gt;supporting_sheet!$D$9, VLOOKUP(supporting_sheet!$G$9,'COMPOSITION DES DÉCHETS'!$D$6:$Z$124,3,FALSE), VLOOKUP($C19,'COMPOSITION DES DÉCHETS'!$D$6:$Z$124,3,FALSE))*'DONNÉES '!$C58)),0)</f>
        <v>0</v>
      </c>
      <c r="E19" s="20">
        <f>IFERROR(IF($A19&gt;end_year_1,0,(IF($A19&gt;supporting_sheet!$D$11, VLOOKUP(supporting_sheet!$G$11,'COMPOSITION DES DÉCHETS'!$D$6:$Z$124,5,FALSE), VLOOKUP($C19,'COMPOSITION DES DÉCHETS'!$D$6:$Z$124,5,FALSE))*'DONNÉES '!$C58)),0)</f>
        <v>0</v>
      </c>
      <c r="F19" s="20">
        <f>IFERROR(IF($A19&gt;end_year_1,0,(IF($A19&gt;supporting_sheet!$D$11, VLOOKUP(supporting_sheet!$G$11,'COMPOSITION DES DÉCHETS'!$D$6:$Z$124,7,FALSE), VLOOKUP($C19,'COMPOSITION DES DÉCHETS'!$D$6:$Z$124,7,FALSE))*'DONNÉES '!$C58)),0)</f>
        <v>0</v>
      </c>
      <c r="G19" s="20">
        <f>IFERROR(IF($A19&gt;end_year_1,0,(IF($A19&gt;supporting_sheet!$D$11, VLOOKUP(supporting_sheet!$G$11,'COMPOSITION DES DÉCHETS'!$D$6:$Z$124,9,FALSE), VLOOKUP($C19,'COMPOSITION DES DÉCHETS'!$D$6:$Z$124,9,FALSE))*'DONNÉES '!$C58)),0)</f>
        <v>0</v>
      </c>
      <c r="H19" s="20">
        <f>IFERROR(IF($A19&gt;end_year_1,0,(IF($A19&gt;supporting_sheet!$D$11, VLOOKUP(supporting_sheet!$G$11,'COMPOSITION DES DÉCHETS'!$D$6:$Z$124,11,FALSE), VLOOKUP($C19,'COMPOSITION DES DÉCHETS'!$D$6:$Z$124,11,FALSE))*'DONNÉES '!$C58)),0)</f>
        <v>0</v>
      </c>
      <c r="I19" s="20">
        <f>IFERROR(IF($A19&gt;end_year_1,0,(IF($A19&gt;supporting_sheet!$D$11, VLOOKUP(supporting_sheet!$G$11,'COMPOSITION DES DÉCHETS'!$D$6:$Z$124,13,FALSE), VLOOKUP($C19,'COMPOSITION DES DÉCHETS'!$D$6:$Z$124,13,FALSE))*'DONNÉES '!$C58)),0)</f>
        <v>0</v>
      </c>
      <c r="J19" s="20">
        <f>IFERROR(IF($A19&gt;end_year_1,0,(IF($A19&gt;supporting_sheet!$D$11, VLOOKUP(supporting_sheet!$G$11,'COMPOSITION DES DÉCHETS'!$D$6:$Z$124,15,FALSE), VLOOKUP($C19,'COMPOSITION DES DÉCHETS'!$D$6:$Z$124,15,FALSE))*'DONNÉES '!$C58)),0)</f>
        <v>0</v>
      </c>
      <c r="K19" s="20">
        <f>IFERROR(IF($A19&gt;end_year_1,0,(IF($A19&gt;supporting_sheet!$D$11, VLOOKUP(supporting_sheet!$G$11,'COMPOSITION DES DÉCHETS'!$D$6:$Z$124,17,FALSE), VLOOKUP($C19,'COMPOSITION DES DÉCHETS'!$D$6:$Z$124,17,FALSE))*'DONNÉES '!$C58)),0)</f>
        <v>0</v>
      </c>
      <c r="L19" s="20">
        <f>IFERROR(IF($A19&gt;end_year_1,0,(IF($A19&gt;supporting_sheet!$D$11, VLOOKUP(supporting_sheet!$G$11,'COMPOSITION DES DÉCHETS'!$D$6:$Z$124,19,FALSE), VLOOKUP($C19,'COMPOSITION DES DÉCHETS'!$D$6:$Z$124,19,FALSE))*'DONNÉES '!$C58)),0)</f>
        <v>0</v>
      </c>
      <c r="M19" s="20">
        <f>IFERROR(IF($A19&gt;end_year_1,0,(IF($A19&gt;supporting_sheet!$D$11, VLOOKUP(supporting_sheet!$G$11,'COMPOSITION DES DÉCHETS'!$D$6:$Z$124,21,FALSE), VLOOKUP($C19,'COMPOSITION DES DÉCHETS'!$D$6:$Z$124,21,FALSE))*'DONNÉES '!$C58)),0)</f>
        <v>0</v>
      </c>
      <c r="N19" s="20">
        <f>IFERROR(IF($A19&gt;end_year_1,0,(IF($A19&gt;supporting_sheet!$D$11, VLOOKUP(supporting_sheet!$G$11,'COMPOSITION DES DÉCHETS'!$D$6:$Z$124,23,FALSE), VLOOKUP($C19,'COMPOSITION DES DÉCHETS'!$D$6:$Z$124,23,FALSE))*'DONNÉES '!$C58)),0)</f>
        <v>0</v>
      </c>
      <c r="O19" s="37">
        <f t="shared" si="0"/>
        <v>0</v>
      </c>
    </row>
    <row r="20" spans="1:15" x14ac:dyDescent="0.25">
      <c r="A20" s="1">
        <f>'DONNÉES '!B59</f>
        <v>18</v>
      </c>
      <c r="B20" s="1" t="str">
        <f t="shared" si="1"/>
        <v>AB</v>
      </c>
      <c r="C20" s="1" t="str">
        <f t="shared" si="2"/>
        <v>18ABDefault</v>
      </c>
      <c r="D20" s="20">
        <f>IFERROR(IF($A20&gt;end_year_1,0,(IF($A20&gt;supporting_sheet!$D$9, VLOOKUP(supporting_sheet!$G$9,'COMPOSITION DES DÉCHETS'!$D$6:$Z$124,3,FALSE), VLOOKUP($C20,'COMPOSITION DES DÉCHETS'!$D$6:$Z$124,3,FALSE))*'DONNÉES '!$C59)),0)</f>
        <v>0</v>
      </c>
      <c r="E20" s="20">
        <f>IFERROR(IF($A20&gt;end_year_1,0,(IF($A20&gt;supporting_sheet!$D$11, VLOOKUP(supporting_sheet!$G$11,'COMPOSITION DES DÉCHETS'!$D$6:$Z$124,5,FALSE), VLOOKUP($C20,'COMPOSITION DES DÉCHETS'!$D$6:$Z$124,5,FALSE))*'DONNÉES '!$C59)),0)</f>
        <v>0</v>
      </c>
      <c r="F20" s="20">
        <f>IFERROR(IF($A20&gt;end_year_1,0,(IF($A20&gt;supporting_sheet!$D$11, VLOOKUP(supporting_sheet!$G$11,'COMPOSITION DES DÉCHETS'!$D$6:$Z$124,7,FALSE), VLOOKUP($C20,'COMPOSITION DES DÉCHETS'!$D$6:$Z$124,7,FALSE))*'DONNÉES '!$C59)),0)</f>
        <v>0</v>
      </c>
      <c r="G20" s="20">
        <f>IFERROR(IF($A20&gt;end_year_1,0,(IF($A20&gt;supporting_sheet!$D$11, VLOOKUP(supporting_sheet!$G$11,'COMPOSITION DES DÉCHETS'!$D$6:$Z$124,9,FALSE), VLOOKUP($C20,'COMPOSITION DES DÉCHETS'!$D$6:$Z$124,9,FALSE))*'DONNÉES '!$C59)),0)</f>
        <v>0</v>
      </c>
      <c r="H20" s="20">
        <f>IFERROR(IF($A20&gt;end_year_1,0,(IF($A20&gt;supporting_sheet!$D$11, VLOOKUP(supporting_sheet!$G$11,'COMPOSITION DES DÉCHETS'!$D$6:$Z$124,11,FALSE), VLOOKUP($C20,'COMPOSITION DES DÉCHETS'!$D$6:$Z$124,11,FALSE))*'DONNÉES '!$C59)),0)</f>
        <v>0</v>
      </c>
      <c r="I20" s="20">
        <f>IFERROR(IF($A20&gt;end_year_1,0,(IF($A20&gt;supporting_sheet!$D$11, VLOOKUP(supporting_sheet!$G$11,'COMPOSITION DES DÉCHETS'!$D$6:$Z$124,13,FALSE), VLOOKUP($C20,'COMPOSITION DES DÉCHETS'!$D$6:$Z$124,13,FALSE))*'DONNÉES '!$C59)),0)</f>
        <v>0</v>
      </c>
      <c r="J20" s="20">
        <f>IFERROR(IF($A20&gt;end_year_1,0,(IF($A20&gt;supporting_sheet!$D$11, VLOOKUP(supporting_sheet!$G$11,'COMPOSITION DES DÉCHETS'!$D$6:$Z$124,15,FALSE), VLOOKUP($C20,'COMPOSITION DES DÉCHETS'!$D$6:$Z$124,15,FALSE))*'DONNÉES '!$C59)),0)</f>
        <v>0</v>
      </c>
      <c r="K20" s="20">
        <f>IFERROR(IF($A20&gt;end_year_1,0,(IF($A20&gt;supporting_sheet!$D$11, VLOOKUP(supporting_sheet!$G$11,'COMPOSITION DES DÉCHETS'!$D$6:$Z$124,17,FALSE), VLOOKUP($C20,'COMPOSITION DES DÉCHETS'!$D$6:$Z$124,17,FALSE))*'DONNÉES '!$C59)),0)</f>
        <v>0</v>
      </c>
      <c r="L20" s="20">
        <f>IFERROR(IF($A20&gt;end_year_1,0,(IF($A20&gt;supporting_sheet!$D$11, VLOOKUP(supporting_sheet!$G$11,'COMPOSITION DES DÉCHETS'!$D$6:$Z$124,19,FALSE), VLOOKUP($C20,'COMPOSITION DES DÉCHETS'!$D$6:$Z$124,19,FALSE))*'DONNÉES '!$C59)),0)</f>
        <v>0</v>
      </c>
      <c r="M20" s="20">
        <f>IFERROR(IF($A20&gt;end_year_1,0,(IF($A20&gt;supporting_sheet!$D$11, VLOOKUP(supporting_sheet!$G$11,'COMPOSITION DES DÉCHETS'!$D$6:$Z$124,21,FALSE), VLOOKUP($C20,'COMPOSITION DES DÉCHETS'!$D$6:$Z$124,21,FALSE))*'DONNÉES '!$C59)),0)</f>
        <v>0</v>
      </c>
      <c r="N20" s="20">
        <f>IFERROR(IF($A20&gt;end_year_1,0,(IF($A20&gt;supporting_sheet!$D$11, VLOOKUP(supporting_sheet!$G$11,'COMPOSITION DES DÉCHETS'!$D$6:$Z$124,23,FALSE), VLOOKUP($C20,'COMPOSITION DES DÉCHETS'!$D$6:$Z$124,23,FALSE))*'DONNÉES '!$C59)),0)</f>
        <v>0</v>
      </c>
      <c r="O20" s="37">
        <f t="shared" si="0"/>
        <v>0</v>
      </c>
    </row>
    <row r="21" spans="1:15" x14ac:dyDescent="0.25">
      <c r="A21" s="1">
        <f>'DONNÉES '!B60</f>
        <v>19</v>
      </c>
      <c r="B21" s="1" t="str">
        <f t="shared" si="1"/>
        <v>AB</v>
      </c>
      <c r="C21" s="1" t="str">
        <f t="shared" si="2"/>
        <v>19ABDefault</v>
      </c>
      <c r="D21" s="20">
        <f>IFERROR(IF($A21&gt;end_year_1,0,(IF($A21&gt;supporting_sheet!$D$9, VLOOKUP(supporting_sheet!$G$9,'COMPOSITION DES DÉCHETS'!$D$6:$Z$124,3,FALSE), VLOOKUP($C21,'COMPOSITION DES DÉCHETS'!$D$6:$Z$124,3,FALSE))*'DONNÉES '!$C60)),0)</f>
        <v>0</v>
      </c>
      <c r="E21" s="20">
        <f>IFERROR(IF($A21&gt;end_year_1,0,(IF($A21&gt;supporting_sheet!$D$11, VLOOKUP(supporting_sheet!$G$11,'COMPOSITION DES DÉCHETS'!$D$6:$Z$124,5,FALSE), VLOOKUP($C21,'COMPOSITION DES DÉCHETS'!$D$6:$Z$124,5,FALSE))*'DONNÉES '!$C60)),0)</f>
        <v>0</v>
      </c>
      <c r="F21" s="20">
        <f>IFERROR(IF($A21&gt;end_year_1,0,(IF($A21&gt;supporting_sheet!$D$11, VLOOKUP(supporting_sheet!$G$11,'COMPOSITION DES DÉCHETS'!$D$6:$Z$124,7,FALSE), VLOOKUP($C21,'COMPOSITION DES DÉCHETS'!$D$6:$Z$124,7,FALSE))*'DONNÉES '!$C60)),0)</f>
        <v>0</v>
      </c>
      <c r="G21" s="20">
        <f>IFERROR(IF($A21&gt;end_year_1,0,(IF($A21&gt;supporting_sheet!$D$11, VLOOKUP(supporting_sheet!$G$11,'COMPOSITION DES DÉCHETS'!$D$6:$Z$124,9,FALSE), VLOOKUP($C21,'COMPOSITION DES DÉCHETS'!$D$6:$Z$124,9,FALSE))*'DONNÉES '!$C60)),0)</f>
        <v>0</v>
      </c>
      <c r="H21" s="20">
        <f>IFERROR(IF($A21&gt;end_year_1,0,(IF($A21&gt;supporting_sheet!$D$11, VLOOKUP(supporting_sheet!$G$11,'COMPOSITION DES DÉCHETS'!$D$6:$Z$124,11,FALSE), VLOOKUP($C21,'COMPOSITION DES DÉCHETS'!$D$6:$Z$124,11,FALSE))*'DONNÉES '!$C60)),0)</f>
        <v>0</v>
      </c>
      <c r="I21" s="20">
        <f>IFERROR(IF($A21&gt;end_year_1,0,(IF($A21&gt;supporting_sheet!$D$11, VLOOKUP(supporting_sheet!$G$11,'COMPOSITION DES DÉCHETS'!$D$6:$Z$124,13,FALSE), VLOOKUP($C21,'COMPOSITION DES DÉCHETS'!$D$6:$Z$124,13,FALSE))*'DONNÉES '!$C60)),0)</f>
        <v>0</v>
      </c>
      <c r="J21" s="20">
        <f>IFERROR(IF($A21&gt;end_year_1,0,(IF($A21&gt;supporting_sheet!$D$11, VLOOKUP(supporting_sheet!$G$11,'COMPOSITION DES DÉCHETS'!$D$6:$Z$124,15,FALSE), VLOOKUP($C21,'COMPOSITION DES DÉCHETS'!$D$6:$Z$124,15,FALSE))*'DONNÉES '!$C60)),0)</f>
        <v>0</v>
      </c>
      <c r="K21" s="20">
        <f>IFERROR(IF($A21&gt;end_year_1,0,(IF($A21&gt;supporting_sheet!$D$11, VLOOKUP(supporting_sheet!$G$11,'COMPOSITION DES DÉCHETS'!$D$6:$Z$124,17,FALSE), VLOOKUP($C21,'COMPOSITION DES DÉCHETS'!$D$6:$Z$124,17,FALSE))*'DONNÉES '!$C60)),0)</f>
        <v>0</v>
      </c>
      <c r="L21" s="20">
        <f>IFERROR(IF($A21&gt;end_year_1,0,(IF($A21&gt;supporting_sheet!$D$11, VLOOKUP(supporting_sheet!$G$11,'COMPOSITION DES DÉCHETS'!$D$6:$Z$124,19,FALSE), VLOOKUP($C21,'COMPOSITION DES DÉCHETS'!$D$6:$Z$124,19,FALSE))*'DONNÉES '!$C60)),0)</f>
        <v>0</v>
      </c>
      <c r="M21" s="20">
        <f>IFERROR(IF($A21&gt;end_year_1,0,(IF($A21&gt;supporting_sheet!$D$11, VLOOKUP(supporting_sheet!$G$11,'COMPOSITION DES DÉCHETS'!$D$6:$Z$124,21,FALSE), VLOOKUP($C21,'COMPOSITION DES DÉCHETS'!$D$6:$Z$124,21,FALSE))*'DONNÉES '!$C60)),0)</f>
        <v>0</v>
      </c>
      <c r="N21" s="20">
        <f>IFERROR(IF($A21&gt;end_year_1,0,(IF($A21&gt;supporting_sheet!$D$11, VLOOKUP(supporting_sheet!$G$11,'COMPOSITION DES DÉCHETS'!$D$6:$Z$124,23,FALSE), VLOOKUP($C21,'COMPOSITION DES DÉCHETS'!$D$6:$Z$124,23,FALSE))*'DONNÉES '!$C60)),0)</f>
        <v>0</v>
      </c>
      <c r="O21" s="37">
        <f t="shared" si="0"/>
        <v>0</v>
      </c>
    </row>
    <row r="22" spans="1:15" x14ac:dyDescent="0.25">
      <c r="A22" s="1">
        <f>'DONNÉES '!B61</f>
        <v>20</v>
      </c>
      <c r="B22" s="1" t="str">
        <f t="shared" si="1"/>
        <v>AB</v>
      </c>
      <c r="C22" s="1" t="str">
        <f t="shared" si="2"/>
        <v>20ABDefault</v>
      </c>
      <c r="D22" s="20">
        <f>IFERROR(IF($A22&gt;end_year_1,0,(IF($A22&gt;supporting_sheet!$D$9, VLOOKUP(supporting_sheet!$G$9,'COMPOSITION DES DÉCHETS'!$D$6:$Z$124,3,FALSE), VLOOKUP($C22,'COMPOSITION DES DÉCHETS'!$D$6:$Z$124,3,FALSE))*'DONNÉES '!$C61)),0)</f>
        <v>0</v>
      </c>
      <c r="E22" s="20">
        <f>IFERROR(IF($A22&gt;end_year_1,0,(IF($A22&gt;supporting_sheet!$D$11, VLOOKUP(supporting_sheet!$G$11,'COMPOSITION DES DÉCHETS'!$D$6:$Z$124,5,FALSE), VLOOKUP($C22,'COMPOSITION DES DÉCHETS'!$D$6:$Z$124,5,FALSE))*'DONNÉES '!$C61)),0)</f>
        <v>0</v>
      </c>
      <c r="F22" s="20">
        <f>IFERROR(IF($A22&gt;end_year_1,0,(IF($A22&gt;supporting_sheet!$D$11, VLOOKUP(supporting_sheet!$G$11,'COMPOSITION DES DÉCHETS'!$D$6:$Z$124,7,FALSE), VLOOKUP($C22,'COMPOSITION DES DÉCHETS'!$D$6:$Z$124,7,FALSE))*'DONNÉES '!$C61)),0)</f>
        <v>0</v>
      </c>
      <c r="G22" s="20">
        <f>IFERROR(IF($A22&gt;end_year_1,0,(IF($A22&gt;supporting_sheet!$D$11, VLOOKUP(supporting_sheet!$G$11,'COMPOSITION DES DÉCHETS'!$D$6:$Z$124,9,FALSE), VLOOKUP($C22,'COMPOSITION DES DÉCHETS'!$D$6:$Z$124,9,FALSE))*'DONNÉES '!$C61)),0)</f>
        <v>0</v>
      </c>
      <c r="H22" s="20">
        <f>IFERROR(IF($A22&gt;end_year_1,0,(IF($A22&gt;supporting_sheet!$D$11, VLOOKUP(supporting_sheet!$G$11,'COMPOSITION DES DÉCHETS'!$D$6:$Z$124,11,FALSE), VLOOKUP($C22,'COMPOSITION DES DÉCHETS'!$D$6:$Z$124,11,FALSE))*'DONNÉES '!$C61)),0)</f>
        <v>0</v>
      </c>
      <c r="I22" s="20">
        <f>IFERROR(IF($A22&gt;end_year_1,0,(IF($A22&gt;supporting_sheet!$D$11, VLOOKUP(supporting_sheet!$G$11,'COMPOSITION DES DÉCHETS'!$D$6:$Z$124,13,FALSE), VLOOKUP($C22,'COMPOSITION DES DÉCHETS'!$D$6:$Z$124,13,FALSE))*'DONNÉES '!$C61)),0)</f>
        <v>0</v>
      </c>
      <c r="J22" s="20">
        <f>IFERROR(IF($A22&gt;end_year_1,0,(IF($A22&gt;supporting_sheet!$D$11, VLOOKUP(supporting_sheet!$G$11,'COMPOSITION DES DÉCHETS'!$D$6:$Z$124,15,FALSE), VLOOKUP($C22,'COMPOSITION DES DÉCHETS'!$D$6:$Z$124,15,FALSE))*'DONNÉES '!$C61)),0)</f>
        <v>0</v>
      </c>
      <c r="K22" s="20">
        <f>IFERROR(IF($A22&gt;end_year_1,0,(IF($A22&gt;supporting_sheet!$D$11, VLOOKUP(supporting_sheet!$G$11,'COMPOSITION DES DÉCHETS'!$D$6:$Z$124,17,FALSE), VLOOKUP($C22,'COMPOSITION DES DÉCHETS'!$D$6:$Z$124,17,FALSE))*'DONNÉES '!$C61)),0)</f>
        <v>0</v>
      </c>
      <c r="L22" s="20">
        <f>IFERROR(IF($A22&gt;end_year_1,0,(IF($A22&gt;supporting_sheet!$D$11, VLOOKUP(supporting_sheet!$G$11,'COMPOSITION DES DÉCHETS'!$D$6:$Z$124,19,FALSE), VLOOKUP($C22,'COMPOSITION DES DÉCHETS'!$D$6:$Z$124,19,FALSE))*'DONNÉES '!$C61)),0)</f>
        <v>0</v>
      </c>
      <c r="M22" s="20">
        <f>IFERROR(IF($A22&gt;end_year_1,0,(IF($A22&gt;supporting_sheet!$D$11, VLOOKUP(supporting_sheet!$G$11,'COMPOSITION DES DÉCHETS'!$D$6:$Z$124,21,FALSE), VLOOKUP($C22,'COMPOSITION DES DÉCHETS'!$D$6:$Z$124,21,FALSE))*'DONNÉES '!$C61)),0)</f>
        <v>0</v>
      </c>
      <c r="N22" s="20">
        <f>IFERROR(IF($A22&gt;end_year_1,0,(IF($A22&gt;supporting_sheet!$D$11, VLOOKUP(supporting_sheet!$G$11,'COMPOSITION DES DÉCHETS'!$D$6:$Z$124,23,FALSE), VLOOKUP($C22,'COMPOSITION DES DÉCHETS'!$D$6:$Z$124,23,FALSE))*'DONNÉES '!$C61)),0)</f>
        <v>0</v>
      </c>
      <c r="O22" s="37">
        <f t="shared" si="0"/>
        <v>0</v>
      </c>
    </row>
    <row r="23" spans="1:15" x14ac:dyDescent="0.25">
      <c r="A23" s="1">
        <f>'DONNÉES '!B62</f>
        <v>21</v>
      </c>
      <c r="B23" s="1" t="str">
        <f t="shared" si="1"/>
        <v>AB</v>
      </c>
      <c r="C23" s="1" t="str">
        <f t="shared" si="2"/>
        <v>21ABDefault</v>
      </c>
      <c r="D23" s="20">
        <f>IFERROR(IF($A23&gt;end_year_1,0,(IF($A23&gt;supporting_sheet!$D$9, VLOOKUP(supporting_sheet!$G$9,'COMPOSITION DES DÉCHETS'!$D$6:$Z$124,3,FALSE), VLOOKUP($C23,'COMPOSITION DES DÉCHETS'!$D$6:$Z$124,3,FALSE))*'DONNÉES '!$C62)),0)</f>
        <v>0</v>
      </c>
      <c r="E23" s="20">
        <f>IFERROR(IF($A23&gt;end_year_1,0,(IF($A23&gt;supporting_sheet!$D$11, VLOOKUP(supporting_sheet!$G$11,'COMPOSITION DES DÉCHETS'!$D$6:$Z$124,5,FALSE), VLOOKUP($C23,'COMPOSITION DES DÉCHETS'!$D$6:$Z$124,5,FALSE))*'DONNÉES '!$C62)),0)</f>
        <v>0</v>
      </c>
      <c r="F23" s="20">
        <f>IFERROR(IF($A23&gt;end_year_1,0,(IF($A23&gt;supporting_sheet!$D$11, VLOOKUP(supporting_sheet!$G$11,'COMPOSITION DES DÉCHETS'!$D$6:$Z$124,7,FALSE), VLOOKUP($C23,'COMPOSITION DES DÉCHETS'!$D$6:$Z$124,7,FALSE))*'DONNÉES '!$C62)),0)</f>
        <v>0</v>
      </c>
      <c r="G23" s="20">
        <f>IFERROR(IF($A23&gt;end_year_1,0,(IF($A23&gt;supporting_sheet!$D$11, VLOOKUP(supporting_sheet!$G$11,'COMPOSITION DES DÉCHETS'!$D$6:$Z$124,9,FALSE), VLOOKUP($C23,'COMPOSITION DES DÉCHETS'!$D$6:$Z$124,9,FALSE))*'DONNÉES '!$C62)),0)</f>
        <v>0</v>
      </c>
      <c r="H23" s="20">
        <f>IFERROR(IF($A23&gt;end_year_1,0,(IF($A23&gt;supporting_sheet!$D$11, VLOOKUP(supporting_sheet!$G$11,'COMPOSITION DES DÉCHETS'!$D$6:$Z$124,11,FALSE), VLOOKUP($C23,'COMPOSITION DES DÉCHETS'!$D$6:$Z$124,11,FALSE))*'DONNÉES '!$C62)),0)</f>
        <v>0</v>
      </c>
      <c r="I23" s="20">
        <f>IFERROR(IF($A23&gt;end_year_1,0,(IF($A23&gt;supporting_sheet!$D$11, VLOOKUP(supporting_sheet!$G$11,'COMPOSITION DES DÉCHETS'!$D$6:$Z$124,13,FALSE), VLOOKUP($C23,'COMPOSITION DES DÉCHETS'!$D$6:$Z$124,13,FALSE))*'DONNÉES '!$C62)),0)</f>
        <v>0</v>
      </c>
      <c r="J23" s="20">
        <f>IFERROR(IF($A23&gt;end_year_1,0,(IF($A23&gt;supporting_sheet!$D$11, VLOOKUP(supporting_sheet!$G$11,'COMPOSITION DES DÉCHETS'!$D$6:$Z$124,15,FALSE), VLOOKUP($C23,'COMPOSITION DES DÉCHETS'!$D$6:$Z$124,15,FALSE))*'DONNÉES '!$C62)),0)</f>
        <v>0</v>
      </c>
      <c r="K23" s="20">
        <f>IFERROR(IF($A23&gt;end_year_1,0,(IF($A23&gt;supporting_sheet!$D$11, VLOOKUP(supporting_sheet!$G$11,'COMPOSITION DES DÉCHETS'!$D$6:$Z$124,17,FALSE), VLOOKUP($C23,'COMPOSITION DES DÉCHETS'!$D$6:$Z$124,17,FALSE))*'DONNÉES '!$C62)),0)</f>
        <v>0</v>
      </c>
      <c r="L23" s="20">
        <f>IFERROR(IF($A23&gt;end_year_1,0,(IF($A23&gt;supporting_sheet!$D$11, VLOOKUP(supporting_sheet!$G$11,'COMPOSITION DES DÉCHETS'!$D$6:$Z$124,19,FALSE), VLOOKUP($C23,'COMPOSITION DES DÉCHETS'!$D$6:$Z$124,19,FALSE))*'DONNÉES '!$C62)),0)</f>
        <v>0</v>
      </c>
      <c r="M23" s="20">
        <f>IFERROR(IF($A23&gt;end_year_1,0,(IF($A23&gt;supporting_sheet!$D$11, VLOOKUP(supporting_sheet!$G$11,'COMPOSITION DES DÉCHETS'!$D$6:$Z$124,21,FALSE), VLOOKUP($C23,'COMPOSITION DES DÉCHETS'!$D$6:$Z$124,21,FALSE))*'DONNÉES '!$C62)),0)</f>
        <v>0</v>
      </c>
      <c r="N23" s="20">
        <f>IFERROR(IF($A23&gt;end_year_1,0,(IF($A23&gt;supporting_sheet!$D$11, VLOOKUP(supporting_sheet!$G$11,'COMPOSITION DES DÉCHETS'!$D$6:$Z$124,23,FALSE), VLOOKUP($C23,'COMPOSITION DES DÉCHETS'!$D$6:$Z$124,23,FALSE))*'DONNÉES '!$C62)),0)</f>
        <v>0</v>
      </c>
      <c r="O23" s="37">
        <f t="shared" si="0"/>
        <v>0</v>
      </c>
    </row>
    <row r="24" spans="1:15" x14ac:dyDescent="0.25">
      <c r="A24" s="1">
        <f>'DONNÉES '!B63</f>
        <v>22</v>
      </c>
      <c r="B24" s="1" t="str">
        <f t="shared" si="1"/>
        <v>AB</v>
      </c>
      <c r="C24" s="1" t="str">
        <f t="shared" si="2"/>
        <v>22ABDefault</v>
      </c>
      <c r="D24" s="20">
        <f>IFERROR(IF($A24&gt;end_year_1,0,(IF($A24&gt;supporting_sheet!$D$9, VLOOKUP(supporting_sheet!$G$9,'COMPOSITION DES DÉCHETS'!$D$6:$Z$124,3,FALSE), VLOOKUP($C24,'COMPOSITION DES DÉCHETS'!$D$6:$Z$124,3,FALSE))*'DONNÉES '!$C63)),0)</f>
        <v>0</v>
      </c>
      <c r="E24" s="20">
        <f>IFERROR(IF($A24&gt;end_year_1,0,(IF($A24&gt;supporting_sheet!$D$11, VLOOKUP(supporting_sheet!$G$11,'COMPOSITION DES DÉCHETS'!$D$6:$Z$124,5,FALSE), VLOOKUP($C24,'COMPOSITION DES DÉCHETS'!$D$6:$Z$124,5,FALSE))*'DONNÉES '!$C63)),0)</f>
        <v>0</v>
      </c>
      <c r="F24" s="20">
        <f>IFERROR(IF($A24&gt;end_year_1,0,(IF($A24&gt;supporting_sheet!$D$11, VLOOKUP(supporting_sheet!$G$11,'COMPOSITION DES DÉCHETS'!$D$6:$Z$124,7,FALSE), VLOOKUP($C24,'COMPOSITION DES DÉCHETS'!$D$6:$Z$124,7,FALSE))*'DONNÉES '!$C63)),0)</f>
        <v>0</v>
      </c>
      <c r="G24" s="20">
        <f>IFERROR(IF($A24&gt;end_year_1,0,(IF($A24&gt;supporting_sheet!$D$11, VLOOKUP(supporting_sheet!$G$11,'COMPOSITION DES DÉCHETS'!$D$6:$Z$124,9,FALSE), VLOOKUP($C24,'COMPOSITION DES DÉCHETS'!$D$6:$Z$124,9,FALSE))*'DONNÉES '!$C63)),0)</f>
        <v>0</v>
      </c>
      <c r="H24" s="20">
        <f>IFERROR(IF($A24&gt;end_year_1,0,(IF($A24&gt;supporting_sheet!$D$11, VLOOKUP(supporting_sheet!$G$11,'COMPOSITION DES DÉCHETS'!$D$6:$Z$124,11,FALSE), VLOOKUP($C24,'COMPOSITION DES DÉCHETS'!$D$6:$Z$124,11,FALSE))*'DONNÉES '!$C63)),0)</f>
        <v>0</v>
      </c>
      <c r="I24" s="20">
        <f>IFERROR(IF($A24&gt;end_year_1,0,(IF($A24&gt;supporting_sheet!$D$11, VLOOKUP(supporting_sheet!$G$11,'COMPOSITION DES DÉCHETS'!$D$6:$Z$124,13,FALSE), VLOOKUP($C24,'COMPOSITION DES DÉCHETS'!$D$6:$Z$124,13,FALSE))*'DONNÉES '!$C63)),0)</f>
        <v>0</v>
      </c>
      <c r="J24" s="20">
        <f>IFERROR(IF($A24&gt;end_year_1,0,(IF($A24&gt;supporting_sheet!$D$11, VLOOKUP(supporting_sheet!$G$11,'COMPOSITION DES DÉCHETS'!$D$6:$Z$124,15,FALSE), VLOOKUP($C24,'COMPOSITION DES DÉCHETS'!$D$6:$Z$124,15,FALSE))*'DONNÉES '!$C63)),0)</f>
        <v>0</v>
      </c>
      <c r="K24" s="20">
        <f>IFERROR(IF($A24&gt;end_year_1,0,(IF($A24&gt;supporting_sheet!$D$11, VLOOKUP(supporting_sheet!$G$11,'COMPOSITION DES DÉCHETS'!$D$6:$Z$124,17,FALSE), VLOOKUP($C24,'COMPOSITION DES DÉCHETS'!$D$6:$Z$124,17,FALSE))*'DONNÉES '!$C63)),0)</f>
        <v>0</v>
      </c>
      <c r="L24" s="20">
        <f>IFERROR(IF($A24&gt;end_year_1,0,(IF($A24&gt;supporting_sheet!$D$11, VLOOKUP(supporting_sheet!$G$11,'COMPOSITION DES DÉCHETS'!$D$6:$Z$124,19,FALSE), VLOOKUP($C24,'COMPOSITION DES DÉCHETS'!$D$6:$Z$124,19,FALSE))*'DONNÉES '!$C63)),0)</f>
        <v>0</v>
      </c>
      <c r="M24" s="20">
        <f>IFERROR(IF($A24&gt;end_year_1,0,(IF($A24&gt;supporting_sheet!$D$11, VLOOKUP(supporting_sheet!$G$11,'COMPOSITION DES DÉCHETS'!$D$6:$Z$124,21,FALSE), VLOOKUP($C24,'COMPOSITION DES DÉCHETS'!$D$6:$Z$124,21,FALSE))*'DONNÉES '!$C63)),0)</f>
        <v>0</v>
      </c>
      <c r="N24" s="20">
        <f>IFERROR(IF($A24&gt;end_year_1,0,(IF($A24&gt;supporting_sheet!$D$11, VLOOKUP(supporting_sheet!$G$11,'COMPOSITION DES DÉCHETS'!$D$6:$Z$124,23,FALSE), VLOOKUP($C24,'COMPOSITION DES DÉCHETS'!$D$6:$Z$124,23,FALSE))*'DONNÉES '!$C63)),0)</f>
        <v>0</v>
      </c>
      <c r="O24" s="37">
        <f t="shared" si="0"/>
        <v>0</v>
      </c>
    </row>
    <row r="25" spans="1:15" x14ac:dyDescent="0.25">
      <c r="A25" s="1">
        <f>'DONNÉES '!B64</f>
        <v>23</v>
      </c>
      <c r="B25" s="1" t="str">
        <f t="shared" si="1"/>
        <v>AB</v>
      </c>
      <c r="C25" s="1" t="str">
        <f t="shared" si="2"/>
        <v>23ABDefault</v>
      </c>
      <c r="D25" s="20">
        <f>IFERROR(IF($A25&gt;end_year_1,0,(IF($A25&gt;supporting_sheet!$D$9, VLOOKUP(supporting_sheet!$G$9,'COMPOSITION DES DÉCHETS'!$D$6:$Z$124,3,FALSE), VLOOKUP($C25,'COMPOSITION DES DÉCHETS'!$D$6:$Z$124,3,FALSE))*'DONNÉES '!$C64)),0)</f>
        <v>0</v>
      </c>
      <c r="E25" s="20">
        <f>IFERROR(IF($A25&gt;end_year_1,0,(IF($A25&gt;supporting_sheet!$D$11, VLOOKUP(supporting_sheet!$G$11,'COMPOSITION DES DÉCHETS'!$D$6:$Z$124,5,FALSE), VLOOKUP($C25,'COMPOSITION DES DÉCHETS'!$D$6:$Z$124,5,FALSE))*'DONNÉES '!$C64)),0)</f>
        <v>0</v>
      </c>
      <c r="F25" s="20">
        <f>IFERROR(IF($A25&gt;end_year_1,0,(IF($A25&gt;supporting_sheet!$D$11, VLOOKUP(supporting_sheet!$G$11,'COMPOSITION DES DÉCHETS'!$D$6:$Z$124,7,FALSE), VLOOKUP($C25,'COMPOSITION DES DÉCHETS'!$D$6:$Z$124,7,FALSE))*'DONNÉES '!$C64)),0)</f>
        <v>0</v>
      </c>
      <c r="G25" s="20">
        <f>IFERROR(IF($A25&gt;end_year_1,0,(IF($A25&gt;supporting_sheet!$D$11, VLOOKUP(supporting_sheet!$G$11,'COMPOSITION DES DÉCHETS'!$D$6:$Z$124,9,FALSE), VLOOKUP($C25,'COMPOSITION DES DÉCHETS'!$D$6:$Z$124,9,FALSE))*'DONNÉES '!$C64)),0)</f>
        <v>0</v>
      </c>
      <c r="H25" s="20">
        <f>IFERROR(IF($A25&gt;end_year_1,0,(IF($A25&gt;supporting_sheet!$D$11, VLOOKUP(supporting_sheet!$G$11,'COMPOSITION DES DÉCHETS'!$D$6:$Z$124,11,FALSE), VLOOKUP($C25,'COMPOSITION DES DÉCHETS'!$D$6:$Z$124,11,FALSE))*'DONNÉES '!$C64)),0)</f>
        <v>0</v>
      </c>
      <c r="I25" s="20">
        <f>IFERROR(IF($A25&gt;end_year_1,0,(IF($A25&gt;supporting_sheet!$D$11, VLOOKUP(supporting_sheet!$G$11,'COMPOSITION DES DÉCHETS'!$D$6:$Z$124,13,FALSE), VLOOKUP($C25,'COMPOSITION DES DÉCHETS'!$D$6:$Z$124,13,FALSE))*'DONNÉES '!$C64)),0)</f>
        <v>0</v>
      </c>
      <c r="J25" s="20">
        <f>IFERROR(IF($A25&gt;end_year_1,0,(IF($A25&gt;supporting_sheet!$D$11, VLOOKUP(supporting_sheet!$G$11,'COMPOSITION DES DÉCHETS'!$D$6:$Z$124,15,FALSE), VLOOKUP($C25,'COMPOSITION DES DÉCHETS'!$D$6:$Z$124,15,FALSE))*'DONNÉES '!$C64)),0)</f>
        <v>0</v>
      </c>
      <c r="K25" s="20">
        <f>IFERROR(IF($A25&gt;end_year_1,0,(IF($A25&gt;supporting_sheet!$D$11, VLOOKUP(supporting_sheet!$G$11,'COMPOSITION DES DÉCHETS'!$D$6:$Z$124,17,FALSE), VLOOKUP($C25,'COMPOSITION DES DÉCHETS'!$D$6:$Z$124,17,FALSE))*'DONNÉES '!$C64)),0)</f>
        <v>0</v>
      </c>
      <c r="L25" s="20">
        <f>IFERROR(IF($A25&gt;end_year_1,0,(IF($A25&gt;supporting_sheet!$D$11, VLOOKUP(supporting_sheet!$G$11,'COMPOSITION DES DÉCHETS'!$D$6:$Z$124,19,FALSE), VLOOKUP($C25,'COMPOSITION DES DÉCHETS'!$D$6:$Z$124,19,FALSE))*'DONNÉES '!$C64)),0)</f>
        <v>0</v>
      </c>
      <c r="M25" s="20">
        <f>IFERROR(IF($A25&gt;end_year_1,0,(IF($A25&gt;supporting_sheet!$D$11, VLOOKUP(supporting_sheet!$G$11,'COMPOSITION DES DÉCHETS'!$D$6:$Z$124,21,FALSE), VLOOKUP($C25,'COMPOSITION DES DÉCHETS'!$D$6:$Z$124,21,FALSE))*'DONNÉES '!$C64)),0)</f>
        <v>0</v>
      </c>
      <c r="N25" s="20">
        <f>IFERROR(IF($A25&gt;end_year_1,0,(IF($A25&gt;supporting_sheet!$D$11, VLOOKUP(supporting_sheet!$G$11,'COMPOSITION DES DÉCHETS'!$D$6:$Z$124,23,FALSE), VLOOKUP($C25,'COMPOSITION DES DÉCHETS'!$D$6:$Z$124,23,FALSE))*'DONNÉES '!$C64)),0)</f>
        <v>0</v>
      </c>
      <c r="O25" s="37">
        <f t="shared" si="0"/>
        <v>0</v>
      </c>
    </row>
    <row r="26" spans="1:15" x14ac:dyDescent="0.25">
      <c r="A26" s="1">
        <f>'DONNÉES '!B65</f>
        <v>24</v>
      </c>
      <c r="B26" s="1" t="str">
        <f t="shared" si="1"/>
        <v>AB</v>
      </c>
      <c r="C26" s="1" t="str">
        <f t="shared" si="2"/>
        <v>24ABDefault</v>
      </c>
      <c r="D26" s="20">
        <f>IFERROR(IF($A26&gt;end_year_1,0,(IF($A26&gt;supporting_sheet!$D$9, VLOOKUP(supporting_sheet!$G$9,'COMPOSITION DES DÉCHETS'!$D$6:$Z$124,3,FALSE), VLOOKUP($C26,'COMPOSITION DES DÉCHETS'!$D$6:$Z$124,3,FALSE))*'DONNÉES '!$C65)),0)</f>
        <v>0</v>
      </c>
      <c r="E26" s="20">
        <f>IFERROR(IF($A26&gt;end_year_1,0,(IF($A26&gt;supporting_sheet!$D$11, VLOOKUP(supporting_sheet!$G$11,'COMPOSITION DES DÉCHETS'!$D$6:$Z$124,5,FALSE), VLOOKUP($C26,'COMPOSITION DES DÉCHETS'!$D$6:$Z$124,5,FALSE))*'DONNÉES '!$C65)),0)</f>
        <v>0</v>
      </c>
      <c r="F26" s="20">
        <f>IFERROR(IF($A26&gt;end_year_1,0,(IF($A26&gt;supporting_sheet!$D$11, VLOOKUP(supporting_sheet!$G$11,'COMPOSITION DES DÉCHETS'!$D$6:$Z$124,7,FALSE), VLOOKUP($C26,'COMPOSITION DES DÉCHETS'!$D$6:$Z$124,7,FALSE))*'DONNÉES '!$C65)),0)</f>
        <v>0</v>
      </c>
      <c r="G26" s="20">
        <f>IFERROR(IF($A26&gt;end_year_1,0,(IF($A26&gt;supporting_sheet!$D$11, VLOOKUP(supporting_sheet!$G$11,'COMPOSITION DES DÉCHETS'!$D$6:$Z$124,9,FALSE), VLOOKUP($C26,'COMPOSITION DES DÉCHETS'!$D$6:$Z$124,9,FALSE))*'DONNÉES '!$C65)),0)</f>
        <v>0</v>
      </c>
      <c r="H26" s="20">
        <f>IFERROR(IF($A26&gt;end_year_1,0,(IF($A26&gt;supporting_sheet!$D$11, VLOOKUP(supporting_sheet!$G$11,'COMPOSITION DES DÉCHETS'!$D$6:$Z$124,11,FALSE), VLOOKUP($C26,'COMPOSITION DES DÉCHETS'!$D$6:$Z$124,11,FALSE))*'DONNÉES '!$C65)),0)</f>
        <v>0</v>
      </c>
      <c r="I26" s="20">
        <f>IFERROR(IF($A26&gt;end_year_1,0,(IF($A26&gt;supporting_sheet!$D$11, VLOOKUP(supporting_sheet!$G$11,'COMPOSITION DES DÉCHETS'!$D$6:$Z$124,13,FALSE), VLOOKUP($C26,'COMPOSITION DES DÉCHETS'!$D$6:$Z$124,13,FALSE))*'DONNÉES '!$C65)),0)</f>
        <v>0</v>
      </c>
      <c r="J26" s="20">
        <f>IFERROR(IF($A26&gt;end_year_1,0,(IF($A26&gt;supporting_sheet!$D$11, VLOOKUP(supporting_sheet!$G$11,'COMPOSITION DES DÉCHETS'!$D$6:$Z$124,15,FALSE), VLOOKUP($C26,'COMPOSITION DES DÉCHETS'!$D$6:$Z$124,15,FALSE))*'DONNÉES '!$C65)),0)</f>
        <v>0</v>
      </c>
      <c r="K26" s="20">
        <f>IFERROR(IF($A26&gt;end_year_1,0,(IF($A26&gt;supporting_sheet!$D$11, VLOOKUP(supporting_sheet!$G$11,'COMPOSITION DES DÉCHETS'!$D$6:$Z$124,17,FALSE), VLOOKUP($C26,'COMPOSITION DES DÉCHETS'!$D$6:$Z$124,17,FALSE))*'DONNÉES '!$C65)),0)</f>
        <v>0</v>
      </c>
      <c r="L26" s="20">
        <f>IFERROR(IF($A26&gt;end_year_1,0,(IF($A26&gt;supporting_sheet!$D$11, VLOOKUP(supporting_sheet!$G$11,'COMPOSITION DES DÉCHETS'!$D$6:$Z$124,19,FALSE), VLOOKUP($C26,'COMPOSITION DES DÉCHETS'!$D$6:$Z$124,19,FALSE))*'DONNÉES '!$C65)),0)</f>
        <v>0</v>
      </c>
      <c r="M26" s="20">
        <f>IFERROR(IF($A26&gt;end_year_1,0,(IF($A26&gt;supporting_sheet!$D$11, VLOOKUP(supporting_sheet!$G$11,'COMPOSITION DES DÉCHETS'!$D$6:$Z$124,21,FALSE), VLOOKUP($C26,'COMPOSITION DES DÉCHETS'!$D$6:$Z$124,21,FALSE))*'DONNÉES '!$C65)),0)</f>
        <v>0</v>
      </c>
      <c r="N26" s="20">
        <f>IFERROR(IF($A26&gt;end_year_1,0,(IF($A26&gt;supporting_sheet!$D$11, VLOOKUP(supporting_sheet!$G$11,'COMPOSITION DES DÉCHETS'!$D$6:$Z$124,23,FALSE), VLOOKUP($C26,'COMPOSITION DES DÉCHETS'!$D$6:$Z$124,23,FALSE))*'DONNÉES '!$C65)),0)</f>
        <v>0</v>
      </c>
      <c r="O26" s="37">
        <f t="shared" si="0"/>
        <v>0</v>
      </c>
    </row>
    <row r="27" spans="1:15" x14ac:dyDescent="0.25">
      <c r="A27" s="1">
        <f>'DONNÉES '!B66</f>
        <v>25</v>
      </c>
      <c r="B27" s="1" t="str">
        <f t="shared" si="1"/>
        <v>AB</v>
      </c>
      <c r="C27" s="1" t="str">
        <f t="shared" si="2"/>
        <v>25ABDefault</v>
      </c>
      <c r="D27" s="20">
        <f>IFERROR(IF($A27&gt;end_year_1,0,(IF($A27&gt;supporting_sheet!$D$9, VLOOKUP(supporting_sheet!$G$9,'COMPOSITION DES DÉCHETS'!$D$6:$Z$124,3,FALSE), VLOOKUP($C27,'COMPOSITION DES DÉCHETS'!$D$6:$Z$124,3,FALSE))*'DONNÉES '!$C66)),0)</f>
        <v>0</v>
      </c>
      <c r="E27" s="20">
        <f>IFERROR(IF($A27&gt;end_year_1,0,(IF($A27&gt;supporting_sheet!$D$11, VLOOKUP(supporting_sheet!$G$11,'COMPOSITION DES DÉCHETS'!$D$6:$Z$124,5,FALSE), VLOOKUP($C27,'COMPOSITION DES DÉCHETS'!$D$6:$Z$124,5,FALSE))*'DONNÉES '!$C66)),0)</f>
        <v>0</v>
      </c>
      <c r="F27" s="20">
        <f>IFERROR(IF($A27&gt;end_year_1,0,(IF($A27&gt;supporting_sheet!$D$11, VLOOKUP(supporting_sheet!$G$11,'COMPOSITION DES DÉCHETS'!$D$6:$Z$124,7,FALSE), VLOOKUP($C27,'COMPOSITION DES DÉCHETS'!$D$6:$Z$124,7,FALSE))*'DONNÉES '!$C66)),0)</f>
        <v>0</v>
      </c>
      <c r="G27" s="20">
        <f>IFERROR(IF($A27&gt;end_year_1,0,(IF($A27&gt;supporting_sheet!$D$11, VLOOKUP(supporting_sheet!$G$11,'COMPOSITION DES DÉCHETS'!$D$6:$Z$124,9,FALSE), VLOOKUP($C27,'COMPOSITION DES DÉCHETS'!$D$6:$Z$124,9,FALSE))*'DONNÉES '!$C66)),0)</f>
        <v>0</v>
      </c>
      <c r="H27" s="20">
        <f>IFERROR(IF($A27&gt;end_year_1,0,(IF($A27&gt;supporting_sheet!$D$11, VLOOKUP(supporting_sheet!$G$11,'COMPOSITION DES DÉCHETS'!$D$6:$Z$124,11,FALSE), VLOOKUP($C27,'COMPOSITION DES DÉCHETS'!$D$6:$Z$124,11,FALSE))*'DONNÉES '!$C66)),0)</f>
        <v>0</v>
      </c>
      <c r="I27" s="20">
        <f>IFERROR(IF($A27&gt;end_year_1,0,(IF($A27&gt;supporting_sheet!$D$11, VLOOKUP(supporting_sheet!$G$11,'COMPOSITION DES DÉCHETS'!$D$6:$Z$124,13,FALSE), VLOOKUP($C27,'COMPOSITION DES DÉCHETS'!$D$6:$Z$124,13,FALSE))*'DONNÉES '!$C66)),0)</f>
        <v>0</v>
      </c>
      <c r="J27" s="20">
        <f>IFERROR(IF($A27&gt;end_year_1,0,(IF($A27&gt;supporting_sheet!$D$11, VLOOKUP(supporting_sheet!$G$11,'COMPOSITION DES DÉCHETS'!$D$6:$Z$124,15,FALSE), VLOOKUP($C27,'COMPOSITION DES DÉCHETS'!$D$6:$Z$124,15,FALSE))*'DONNÉES '!$C66)),0)</f>
        <v>0</v>
      </c>
      <c r="K27" s="20">
        <f>IFERROR(IF($A27&gt;end_year_1,0,(IF($A27&gt;supporting_sheet!$D$11, VLOOKUP(supporting_sheet!$G$11,'COMPOSITION DES DÉCHETS'!$D$6:$Z$124,17,FALSE), VLOOKUP($C27,'COMPOSITION DES DÉCHETS'!$D$6:$Z$124,17,FALSE))*'DONNÉES '!$C66)),0)</f>
        <v>0</v>
      </c>
      <c r="L27" s="20">
        <f>IFERROR(IF($A27&gt;end_year_1,0,(IF($A27&gt;supporting_sheet!$D$11, VLOOKUP(supporting_sheet!$G$11,'COMPOSITION DES DÉCHETS'!$D$6:$Z$124,19,FALSE), VLOOKUP($C27,'COMPOSITION DES DÉCHETS'!$D$6:$Z$124,19,FALSE))*'DONNÉES '!$C66)),0)</f>
        <v>0</v>
      </c>
      <c r="M27" s="20">
        <f>IFERROR(IF($A27&gt;end_year_1,0,(IF($A27&gt;supporting_sheet!$D$11, VLOOKUP(supporting_sheet!$G$11,'COMPOSITION DES DÉCHETS'!$D$6:$Z$124,21,FALSE), VLOOKUP($C27,'COMPOSITION DES DÉCHETS'!$D$6:$Z$124,21,FALSE))*'DONNÉES '!$C66)),0)</f>
        <v>0</v>
      </c>
      <c r="N27" s="20">
        <f>IFERROR(IF($A27&gt;end_year_1,0,(IF($A27&gt;supporting_sheet!$D$11, VLOOKUP(supporting_sheet!$G$11,'COMPOSITION DES DÉCHETS'!$D$6:$Z$124,23,FALSE), VLOOKUP($C27,'COMPOSITION DES DÉCHETS'!$D$6:$Z$124,23,FALSE))*'DONNÉES '!$C66)),0)</f>
        <v>0</v>
      </c>
      <c r="O27" s="37">
        <f t="shared" si="0"/>
        <v>0</v>
      </c>
    </row>
    <row r="28" spans="1:15" x14ac:dyDescent="0.25">
      <c r="A28" s="1">
        <f>'DONNÉES '!B67</f>
        <v>26</v>
      </c>
      <c r="B28" s="1" t="str">
        <f t="shared" si="1"/>
        <v>AB</v>
      </c>
      <c r="C28" s="1" t="str">
        <f t="shared" si="2"/>
        <v>26ABDefault</v>
      </c>
      <c r="D28" s="20">
        <f>IFERROR(IF($A28&gt;end_year_1,0,(IF($A28&gt;supporting_sheet!$D$9, VLOOKUP(supporting_sheet!$G$9,'COMPOSITION DES DÉCHETS'!$D$6:$Z$124,3,FALSE), VLOOKUP($C28,'COMPOSITION DES DÉCHETS'!$D$6:$Z$124,3,FALSE))*'DONNÉES '!$C67)),0)</f>
        <v>0</v>
      </c>
      <c r="E28" s="20">
        <f>IFERROR(IF($A28&gt;end_year_1,0,(IF($A28&gt;supporting_sheet!$D$11, VLOOKUP(supporting_sheet!$G$11,'COMPOSITION DES DÉCHETS'!$D$6:$Z$124,5,FALSE), VLOOKUP($C28,'COMPOSITION DES DÉCHETS'!$D$6:$Z$124,5,FALSE))*'DONNÉES '!$C67)),0)</f>
        <v>0</v>
      </c>
      <c r="F28" s="20">
        <f>IFERROR(IF($A28&gt;end_year_1,0,(IF($A28&gt;supporting_sheet!$D$11, VLOOKUP(supporting_sheet!$G$11,'COMPOSITION DES DÉCHETS'!$D$6:$Z$124,7,FALSE), VLOOKUP($C28,'COMPOSITION DES DÉCHETS'!$D$6:$Z$124,7,FALSE))*'DONNÉES '!$C67)),0)</f>
        <v>0</v>
      </c>
      <c r="G28" s="20">
        <f>IFERROR(IF($A28&gt;end_year_1,0,(IF($A28&gt;supporting_sheet!$D$11, VLOOKUP(supporting_sheet!$G$11,'COMPOSITION DES DÉCHETS'!$D$6:$Z$124,9,FALSE), VLOOKUP($C28,'COMPOSITION DES DÉCHETS'!$D$6:$Z$124,9,FALSE))*'DONNÉES '!$C67)),0)</f>
        <v>0</v>
      </c>
      <c r="H28" s="20">
        <f>IFERROR(IF($A28&gt;end_year_1,0,(IF($A28&gt;supporting_sheet!$D$11, VLOOKUP(supporting_sheet!$G$11,'COMPOSITION DES DÉCHETS'!$D$6:$Z$124,11,FALSE), VLOOKUP($C28,'COMPOSITION DES DÉCHETS'!$D$6:$Z$124,11,FALSE))*'DONNÉES '!$C67)),0)</f>
        <v>0</v>
      </c>
      <c r="I28" s="20">
        <f>IFERROR(IF($A28&gt;end_year_1,0,(IF($A28&gt;supporting_sheet!$D$11, VLOOKUP(supporting_sheet!$G$11,'COMPOSITION DES DÉCHETS'!$D$6:$Z$124,13,FALSE), VLOOKUP($C28,'COMPOSITION DES DÉCHETS'!$D$6:$Z$124,13,FALSE))*'DONNÉES '!$C67)),0)</f>
        <v>0</v>
      </c>
      <c r="J28" s="20">
        <f>IFERROR(IF($A28&gt;end_year_1,0,(IF($A28&gt;supporting_sheet!$D$11, VLOOKUP(supporting_sheet!$G$11,'COMPOSITION DES DÉCHETS'!$D$6:$Z$124,15,FALSE), VLOOKUP($C28,'COMPOSITION DES DÉCHETS'!$D$6:$Z$124,15,FALSE))*'DONNÉES '!$C67)),0)</f>
        <v>0</v>
      </c>
      <c r="K28" s="20">
        <f>IFERROR(IF($A28&gt;end_year_1,0,(IF($A28&gt;supporting_sheet!$D$11, VLOOKUP(supporting_sheet!$G$11,'COMPOSITION DES DÉCHETS'!$D$6:$Z$124,17,FALSE), VLOOKUP($C28,'COMPOSITION DES DÉCHETS'!$D$6:$Z$124,17,FALSE))*'DONNÉES '!$C67)),0)</f>
        <v>0</v>
      </c>
      <c r="L28" s="20">
        <f>IFERROR(IF($A28&gt;end_year_1,0,(IF($A28&gt;supporting_sheet!$D$11, VLOOKUP(supporting_sheet!$G$11,'COMPOSITION DES DÉCHETS'!$D$6:$Z$124,19,FALSE), VLOOKUP($C28,'COMPOSITION DES DÉCHETS'!$D$6:$Z$124,19,FALSE))*'DONNÉES '!$C67)),0)</f>
        <v>0</v>
      </c>
      <c r="M28" s="20">
        <f>IFERROR(IF($A28&gt;end_year_1,0,(IF($A28&gt;supporting_sheet!$D$11, VLOOKUP(supporting_sheet!$G$11,'COMPOSITION DES DÉCHETS'!$D$6:$Z$124,21,FALSE), VLOOKUP($C28,'COMPOSITION DES DÉCHETS'!$D$6:$Z$124,21,FALSE))*'DONNÉES '!$C67)),0)</f>
        <v>0</v>
      </c>
      <c r="N28" s="20">
        <f>IFERROR(IF($A28&gt;end_year_1,0,(IF($A28&gt;supporting_sheet!$D$11, VLOOKUP(supporting_sheet!$G$11,'COMPOSITION DES DÉCHETS'!$D$6:$Z$124,23,FALSE), VLOOKUP($C28,'COMPOSITION DES DÉCHETS'!$D$6:$Z$124,23,FALSE))*'DONNÉES '!$C67)),0)</f>
        <v>0</v>
      </c>
      <c r="O28" s="37">
        <f t="shared" si="0"/>
        <v>0</v>
      </c>
    </row>
    <row r="29" spans="1:15" x14ac:dyDescent="0.25">
      <c r="A29" s="1">
        <f>'DONNÉES '!B68</f>
        <v>27</v>
      </c>
      <c r="B29" s="1" t="str">
        <f t="shared" si="1"/>
        <v>AB</v>
      </c>
      <c r="C29" s="1" t="str">
        <f t="shared" si="2"/>
        <v>27ABDefault</v>
      </c>
      <c r="D29" s="20">
        <f>IFERROR(IF($A29&gt;end_year_1,0,(IF($A29&gt;supporting_sheet!$D$9, VLOOKUP(supporting_sheet!$G$9,'COMPOSITION DES DÉCHETS'!$D$6:$Z$124,3,FALSE), VLOOKUP($C29,'COMPOSITION DES DÉCHETS'!$D$6:$Z$124,3,FALSE))*'DONNÉES '!$C68)),0)</f>
        <v>0</v>
      </c>
      <c r="E29" s="20">
        <f>IFERROR(IF($A29&gt;end_year_1,0,(IF($A29&gt;supporting_sheet!$D$11, VLOOKUP(supporting_sheet!$G$11,'COMPOSITION DES DÉCHETS'!$D$6:$Z$124,5,FALSE), VLOOKUP($C29,'COMPOSITION DES DÉCHETS'!$D$6:$Z$124,5,FALSE))*'DONNÉES '!$C68)),0)</f>
        <v>0</v>
      </c>
      <c r="F29" s="20">
        <f>IFERROR(IF($A29&gt;end_year_1,0,(IF($A29&gt;supporting_sheet!$D$11, VLOOKUP(supporting_sheet!$G$11,'COMPOSITION DES DÉCHETS'!$D$6:$Z$124,7,FALSE), VLOOKUP($C29,'COMPOSITION DES DÉCHETS'!$D$6:$Z$124,7,FALSE))*'DONNÉES '!$C68)),0)</f>
        <v>0</v>
      </c>
      <c r="G29" s="20">
        <f>IFERROR(IF($A29&gt;end_year_1,0,(IF($A29&gt;supporting_sheet!$D$11, VLOOKUP(supporting_sheet!$G$11,'COMPOSITION DES DÉCHETS'!$D$6:$Z$124,9,FALSE), VLOOKUP($C29,'COMPOSITION DES DÉCHETS'!$D$6:$Z$124,9,FALSE))*'DONNÉES '!$C68)),0)</f>
        <v>0</v>
      </c>
      <c r="H29" s="20">
        <f>IFERROR(IF($A29&gt;end_year_1,0,(IF($A29&gt;supporting_sheet!$D$11, VLOOKUP(supporting_sheet!$G$11,'COMPOSITION DES DÉCHETS'!$D$6:$Z$124,11,FALSE), VLOOKUP($C29,'COMPOSITION DES DÉCHETS'!$D$6:$Z$124,11,FALSE))*'DONNÉES '!$C68)),0)</f>
        <v>0</v>
      </c>
      <c r="I29" s="20">
        <f>IFERROR(IF($A29&gt;end_year_1,0,(IF($A29&gt;supporting_sheet!$D$11, VLOOKUP(supporting_sheet!$G$11,'COMPOSITION DES DÉCHETS'!$D$6:$Z$124,13,FALSE), VLOOKUP($C29,'COMPOSITION DES DÉCHETS'!$D$6:$Z$124,13,FALSE))*'DONNÉES '!$C68)),0)</f>
        <v>0</v>
      </c>
      <c r="J29" s="20">
        <f>IFERROR(IF($A29&gt;end_year_1,0,(IF($A29&gt;supporting_sheet!$D$11, VLOOKUP(supporting_sheet!$G$11,'COMPOSITION DES DÉCHETS'!$D$6:$Z$124,15,FALSE), VLOOKUP($C29,'COMPOSITION DES DÉCHETS'!$D$6:$Z$124,15,FALSE))*'DONNÉES '!$C68)),0)</f>
        <v>0</v>
      </c>
      <c r="K29" s="20">
        <f>IFERROR(IF($A29&gt;end_year_1,0,(IF($A29&gt;supporting_sheet!$D$11, VLOOKUP(supporting_sheet!$G$11,'COMPOSITION DES DÉCHETS'!$D$6:$Z$124,17,FALSE), VLOOKUP($C29,'COMPOSITION DES DÉCHETS'!$D$6:$Z$124,17,FALSE))*'DONNÉES '!$C68)),0)</f>
        <v>0</v>
      </c>
      <c r="L29" s="20">
        <f>IFERROR(IF($A29&gt;end_year_1,0,(IF($A29&gt;supporting_sheet!$D$11, VLOOKUP(supporting_sheet!$G$11,'COMPOSITION DES DÉCHETS'!$D$6:$Z$124,19,FALSE), VLOOKUP($C29,'COMPOSITION DES DÉCHETS'!$D$6:$Z$124,19,FALSE))*'DONNÉES '!$C68)),0)</f>
        <v>0</v>
      </c>
      <c r="M29" s="20">
        <f>IFERROR(IF($A29&gt;end_year_1,0,(IF($A29&gt;supporting_sheet!$D$11, VLOOKUP(supporting_sheet!$G$11,'COMPOSITION DES DÉCHETS'!$D$6:$Z$124,21,FALSE), VLOOKUP($C29,'COMPOSITION DES DÉCHETS'!$D$6:$Z$124,21,FALSE))*'DONNÉES '!$C68)),0)</f>
        <v>0</v>
      </c>
      <c r="N29" s="20">
        <f>IFERROR(IF($A29&gt;end_year_1,0,(IF($A29&gt;supporting_sheet!$D$11, VLOOKUP(supporting_sheet!$G$11,'COMPOSITION DES DÉCHETS'!$D$6:$Z$124,23,FALSE), VLOOKUP($C29,'COMPOSITION DES DÉCHETS'!$D$6:$Z$124,23,FALSE))*'DONNÉES '!$C68)),0)</f>
        <v>0</v>
      </c>
      <c r="O29" s="37">
        <f t="shared" si="0"/>
        <v>0</v>
      </c>
    </row>
    <row r="30" spans="1:15" x14ac:dyDescent="0.25">
      <c r="A30" s="1">
        <f>'DONNÉES '!B69</f>
        <v>28</v>
      </c>
      <c r="B30" s="1" t="str">
        <f t="shared" si="1"/>
        <v>AB</v>
      </c>
      <c r="C30" s="1" t="str">
        <f t="shared" si="2"/>
        <v>28ABDefault</v>
      </c>
      <c r="D30" s="20">
        <f>IFERROR(IF($A30&gt;end_year_1,0,(IF($A30&gt;supporting_sheet!$D$9, VLOOKUP(supporting_sheet!$G$9,'COMPOSITION DES DÉCHETS'!$D$6:$Z$124,3,FALSE), VLOOKUP($C30,'COMPOSITION DES DÉCHETS'!$D$6:$Z$124,3,FALSE))*'DONNÉES '!$C69)),0)</f>
        <v>0</v>
      </c>
      <c r="E30" s="20">
        <f>IFERROR(IF($A30&gt;end_year_1,0,(IF($A30&gt;supporting_sheet!$D$11, VLOOKUP(supporting_sheet!$G$11,'COMPOSITION DES DÉCHETS'!$D$6:$Z$124,5,FALSE), VLOOKUP($C30,'COMPOSITION DES DÉCHETS'!$D$6:$Z$124,5,FALSE))*'DONNÉES '!$C69)),0)</f>
        <v>0</v>
      </c>
      <c r="F30" s="20">
        <f>IFERROR(IF($A30&gt;end_year_1,0,(IF($A30&gt;supporting_sheet!$D$11, VLOOKUP(supporting_sheet!$G$11,'COMPOSITION DES DÉCHETS'!$D$6:$Z$124,7,FALSE), VLOOKUP($C30,'COMPOSITION DES DÉCHETS'!$D$6:$Z$124,7,FALSE))*'DONNÉES '!$C69)),0)</f>
        <v>0</v>
      </c>
      <c r="G30" s="20">
        <f>IFERROR(IF($A30&gt;end_year_1,0,(IF($A30&gt;supporting_sheet!$D$11, VLOOKUP(supporting_sheet!$G$11,'COMPOSITION DES DÉCHETS'!$D$6:$Z$124,9,FALSE), VLOOKUP($C30,'COMPOSITION DES DÉCHETS'!$D$6:$Z$124,9,FALSE))*'DONNÉES '!$C69)),0)</f>
        <v>0</v>
      </c>
      <c r="H30" s="20">
        <f>IFERROR(IF($A30&gt;end_year_1,0,(IF($A30&gt;supporting_sheet!$D$11, VLOOKUP(supporting_sheet!$G$11,'COMPOSITION DES DÉCHETS'!$D$6:$Z$124,11,FALSE), VLOOKUP($C30,'COMPOSITION DES DÉCHETS'!$D$6:$Z$124,11,FALSE))*'DONNÉES '!$C69)),0)</f>
        <v>0</v>
      </c>
      <c r="I30" s="20">
        <f>IFERROR(IF($A30&gt;end_year_1,0,(IF($A30&gt;supporting_sheet!$D$11, VLOOKUP(supporting_sheet!$G$11,'COMPOSITION DES DÉCHETS'!$D$6:$Z$124,13,FALSE), VLOOKUP($C30,'COMPOSITION DES DÉCHETS'!$D$6:$Z$124,13,FALSE))*'DONNÉES '!$C69)),0)</f>
        <v>0</v>
      </c>
      <c r="J30" s="20">
        <f>IFERROR(IF($A30&gt;end_year_1,0,(IF($A30&gt;supporting_sheet!$D$11, VLOOKUP(supporting_sheet!$G$11,'COMPOSITION DES DÉCHETS'!$D$6:$Z$124,15,FALSE), VLOOKUP($C30,'COMPOSITION DES DÉCHETS'!$D$6:$Z$124,15,FALSE))*'DONNÉES '!$C69)),0)</f>
        <v>0</v>
      </c>
      <c r="K30" s="20">
        <f>IFERROR(IF($A30&gt;end_year_1,0,(IF($A30&gt;supporting_sheet!$D$11, VLOOKUP(supporting_sheet!$G$11,'COMPOSITION DES DÉCHETS'!$D$6:$Z$124,17,FALSE), VLOOKUP($C30,'COMPOSITION DES DÉCHETS'!$D$6:$Z$124,17,FALSE))*'DONNÉES '!$C69)),0)</f>
        <v>0</v>
      </c>
      <c r="L30" s="20">
        <f>IFERROR(IF($A30&gt;end_year_1,0,(IF($A30&gt;supporting_sheet!$D$11, VLOOKUP(supporting_sheet!$G$11,'COMPOSITION DES DÉCHETS'!$D$6:$Z$124,19,FALSE), VLOOKUP($C30,'COMPOSITION DES DÉCHETS'!$D$6:$Z$124,19,FALSE))*'DONNÉES '!$C69)),0)</f>
        <v>0</v>
      </c>
      <c r="M30" s="20">
        <f>IFERROR(IF($A30&gt;end_year_1,0,(IF($A30&gt;supporting_sheet!$D$11, VLOOKUP(supporting_sheet!$G$11,'COMPOSITION DES DÉCHETS'!$D$6:$Z$124,21,FALSE), VLOOKUP($C30,'COMPOSITION DES DÉCHETS'!$D$6:$Z$124,21,FALSE))*'DONNÉES '!$C69)),0)</f>
        <v>0</v>
      </c>
      <c r="N30" s="20">
        <f>IFERROR(IF($A30&gt;end_year_1,0,(IF($A30&gt;supporting_sheet!$D$11, VLOOKUP(supporting_sheet!$G$11,'COMPOSITION DES DÉCHETS'!$D$6:$Z$124,23,FALSE), VLOOKUP($C30,'COMPOSITION DES DÉCHETS'!$D$6:$Z$124,23,FALSE))*'DONNÉES '!$C69)),0)</f>
        <v>0</v>
      </c>
      <c r="O30" s="37">
        <f t="shared" si="0"/>
        <v>0</v>
      </c>
    </row>
    <row r="31" spans="1:15" x14ac:dyDescent="0.25">
      <c r="A31" s="1">
        <f>'DONNÉES '!B70</f>
        <v>29</v>
      </c>
      <c r="B31" s="1" t="str">
        <f t="shared" si="1"/>
        <v>AB</v>
      </c>
      <c r="C31" s="1" t="str">
        <f t="shared" si="2"/>
        <v>29ABDefault</v>
      </c>
      <c r="D31" s="20">
        <f>IFERROR(IF($A31&gt;end_year_1,0,(IF($A31&gt;supporting_sheet!$D$9, VLOOKUP(supporting_sheet!$G$9,'COMPOSITION DES DÉCHETS'!$D$6:$Z$124,3,FALSE), VLOOKUP($C31,'COMPOSITION DES DÉCHETS'!$D$6:$Z$124,3,FALSE))*'DONNÉES '!$C70)),0)</f>
        <v>0</v>
      </c>
      <c r="E31" s="20">
        <f>IFERROR(IF($A31&gt;end_year_1,0,(IF($A31&gt;supporting_sheet!$D$11, VLOOKUP(supporting_sheet!$G$11,'COMPOSITION DES DÉCHETS'!$D$6:$Z$124,5,FALSE), VLOOKUP($C31,'COMPOSITION DES DÉCHETS'!$D$6:$Z$124,5,FALSE))*'DONNÉES '!$C70)),0)</f>
        <v>0</v>
      </c>
      <c r="F31" s="20">
        <f>IFERROR(IF($A31&gt;end_year_1,0,(IF($A31&gt;supporting_sheet!$D$11, VLOOKUP(supporting_sheet!$G$11,'COMPOSITION DES DÉCHETS'!$D$6:$Z$124,7,FALSE), VLOOKUP($C31,'COMPOSITION DES DÉCHETS'!$D$6:$Z$124,7,FALSE))*'DONNÉES '!$C70)),0)</f>
        <v>0</v>
      </c>
      <c r="G31" s="20">
        <f>IFERROR(IF($A31&gt;end_year_1,0,(IF($A31&gt;supporting_sheet!$D$11, VLOOKUP(supporting_sheet!$G$11,'COMPOSITION DES DÉCHETS'!$D$6:$Z$124,9,FALSE), VLOOKUP($C31,'COMPOSITION DES DÉCHETS'!$D$6:$Z$124,9,FALSE))*'DONNÉES '!$C70)),0)</f>
        <v>0</v>
      </c>
      <c r="H31" s="20">
        <f>IFERROR(IF($A31&gt;end_year_1,0,(IF($A31&gt;supporting_sheet!$D$11, VLOOKUP(supporting_sheet!$G$11,'COMPOSITION DES DÉCHETS'!$D$6:$Z$124,11,FALSE), VLOOKUP($C31,'COMPOSITION DES DÉCHETS'!$D$6:$Z$124,11,FALSE))*'DONNÉES '!$C70)),0)</f>
        <v>0</v>
      </c>
      <c r="I31" s="20">
        <f>IFERROR(IF($A31&gt;end_year_1,0,(IF($A31&gt;supporting_sheet!$D$11, VLOOKUP(supporting_sheet!$G$11,'COMPOSITION DES DÉCHETS'!$D$6:$Z$124,13,FALSE), VLOOKUP($C31,'COMPOSITION DES DÉCHETS'!$D$6:$Z$124,13,FALSE))*'DONNÉES '!$C70)),0)</f>
        <v>0</v>
      </c>
      <c r="J31" s="20">
        <f>IFERROR(IF($A31&gt;end_year_1,0,(IF($A31&gt;supporting_sheet!$D$11, VLOOKUP(supporting_sheet!$G$11,'COMPOSITION DES DÉCHETS'!$D$6:$Z$124,15,FALSE), VLOOKUP($C31,'COMPOSITION DES DÉCHETS'!$D$6:$Z$124,15,FALSE))*'DONNÉES '!$C70)),0)</f>
        <v>0</v>
      </c>
      <c r="K31" s="20">
        <f>IFERROR(IF($A31&gt;end_year_1,0,(IF($A31&gt;supporting_sheet!$D$11, VLOOKUP(supporting_sheet!$G$11,'COMPOSITION DES DÉCHETS'!$D$6:$Z$124,17,FALSE), VLOOKUP($C31,'COMPOSITION DES DÉCHETS'!$D$6:$Z$124,17,FALSE))*'DONNÉES '!$C70)),0)</f>
        <v>0</v>
      </c>
      <c r="L31" s="20">
        <f>IFERROR(IF($A31&gt;end_year_1,0,(IF($A31&gt;supporting_sheet!$D$11, VLOOKUP(supporting_sheet!$G$11,'COMPOSITION DES DÉCHETS'!$D$6:$Z$124,19,FALSE), VLOOKUP($C31,'COMPOSITION DES DÉCHETS'!$D$6:$Z$124,19,FALSE))*'DONNÉES '!$C70)),0)</f>
        <v>0</v>
      </c>
      <c r="M31" s="20">
        <f>IFERROR(IF($A31&gt;end_year_1,0,(IF($A31&gt;supporting_sheet!$D$11, VLOOKUP(supporting_sheet!$G$11,'COMPOSITION DES DÉCHETS'!$D$6:$Z$124,21,FALSE), VLOOKUP($C31,'COMPOSITION DES DÉCHETS'!$D$6:$Z$124,21,FALSE))*'DONNÉES '!$C70)),0)</f>
        <v>0</v>
      </c>
      <c r="N31" s="20">
        <f>IFERROR(IF($A31&gt;end_year_1,0,(IF($A31&gt;supporting_sheet!$D$11, VLOOKUP(supporting_sheet!$G$11,'COMPOSITION DES DÉCHETS'!$D$6:$Z$124,23,FALSE), VLOOKUP($C31,'COMPOSITION DES DÉCHETS'!$D$6:$Z$124,23,FALSE))*'DONNÉES '!$C70)),0)</f>
        <v>0</v>
      </c>
      <c r="O31" s="37">
        <f t="shared" si="0"/>
        <v>0</v>
      </c>
    </row>
    <row r="32" spans="1:15" x14ac:dyDescent="0.25">
      <c r="A32" s="1">
        <f>'DONNÉES '!B71</f>
        <v>30</v>
      </c>
      <c r="B32" s="1" t="str">
        <f t="shared" si="1"/>
        <v>AB</v>
      </c>
      <c r="C32" s="1" t="str">
        <f t="shared" si="2"/>
        <v>30ABDefault</v>
      </c>
      <c r="D32" s="20">
        <f>IFERROR(IF($A32&gt;end_year_1,0,(IF($A32&gt;supporting_sheet!$D$9, VLOOKUP(supporting_sheet!$G$9,'COMPOSITION DES DÉCHETS'!$D$6:$Z$124,3,FALSE), VLOOKUP($C32,'COMPOSITION DES DÉCHETS'!$D$6:$Z$124,3,FALSE))*'DONNÉES '!$C71)),0)</f>
        <v>0</v>
      </c>
      <c r="E32" s="20">
        <f>IFERROR(IF($A32&gt;end_year_1,0,(IF($A32&gt;supporting_sheet!$D$11, VLOOKUP(supporting_sheet!$G$11,'COMPOSITION DES DÉCHETS'!$D$6:$Z$124,5,FALSE), VLOOKUP($C32,'COMPOSITION DES DÉCHETS'!$D$6:$Z$124,5,FALSE))*'DONNÉES '!$C71)),0)</f>
        <v>0</v>
      </c>
      <c r="F32" s="20">
        <f>IFERROR(IF($A32&gt;end_year_1,0,(IF($A32&gt;supporting_sheet!$D$11, VLOOKUP(supporting_sheet!$G$11,'COMPOSITION DES DÉCHETS'!$D$6:$Z$124,7,FALSE), VLOOKUP($C32,'COMPOSITION DES DÉCHETS'!$D$6:$Z$124,7,FALSE))*'DONNÉES '!$C71)),0)</f>
        <v>0</v>
      </c>
      <c r="G32" s="20">
        <f>IFERROR(IF($A32&gt;end_year_1,0,(IF($A32&gt;supporting_sheet!$D$11, VLOOKUP(supporting_sheet!$G$11,'COMPOSITION DES DÉCHETS'!$D$6:$Z$124,9,FALSE), VLOOKUP($C32,'COMPOSITION DES DÉCHETS'!$D$6:$Z$124,9,FALSE))*'DONNÉES '!$C71)),0)</f>
        <v>0</v>
      </c>
      <c r="H32" s="20">
        <f>IFERROR(IF($A32&gt;end_year_1,0,(IF($A32&gt;supporting_sheet!$D$11, VLOOKUP(supporting_sheet!$G$11,'COMPOSITION DES DÉCHETS'!$D$6:$Z$124,11,FALSE), VLOOKUP($C32,'COMPOSITION DES DÉCHETS'!$D$6:$Z$124,11,FALSE))*'DONNÉES '!$C71)),0)</f>
        <v>0</v>
      </c>
      <c r="I32" s="20">
        <f>IFERROR(IF($A32&gt;end_year_1,0,(IF($A32&gt;supporting_sheet!$D$11, VLOOKUP(supporting_sheet!$G$11,'COMPOSITION DES DÉCHETS'!$D$6:$Z$124,13,FALSE), VLOOKUP($C32,'COMPOSITION DES DÉCHETS'!$D$6:$Z$124,13,FALSE))*'DONNÉES '!$C71)),0)</f>
        <v>0</v>
      </c>
      <c r="J32" s="20">
        <f>IFERROR(IF($A32&gt;end_year_1,0,(IF($A32&gt;supporting_sheet!$D$11, VLOOKUP(supporting_sheet!$G$11,'COMPOSITION DES DÉCHETS'!$D$6:$Z$124,15,FALSE), VLOOKUP($C32,'COMPOSITION DES DÉCHETS'!$D$6:$Z$124,15,FALSE))*'DONNÉES '!$C71)),0)</f>
        <v>0</v>
      </c>
      <c r="K32" s="20">
        <f>IFERROR(IF($A32&gt;end_year_1,0,(IF($A32&gt;supporting_sheet!$D$11, VLOOKUP(supporting_sheet!$G$11,'COMPOSITION DES DÉCHETS'!$D$6:$Z$124,17,FALSE), VLOOKUP($C32,'COMPOSITION DES DÉCHETS'!$D$6:$Z$124,17,FALSE))*'DONNÉES '!$C71)),0)</f>
        <v>0</v>
      </c>
      <c r="L32" s="20">
        <f>IFERROR(IF($A32&gt;end_year_1,0,(IF($A32&gt;supporting_sheet!$D$11, VLOOKUP(supporting_sheet!$G$11,'COMPOSITION DES DÉCHETS'!$D$6:$Z$124,19,FALSE), VLOOKUP($C32,'COMPOSITION DES DÉCHETS'!$D$6:$Z$124,19,FALSE))*'DONNÉES '!$C71)),0)</f>
        <v>0</v>
      </c>
      <c r="M32" s="20">
        <f>IFERROR(IF($A32&gt;end_year_1,0,(IF($A32&gt;supporting_sheet!$D$11, VLOOKUP(supporting_sheet!$G$11,'COMPOSITION DES DÉCHETS'!$D$6:$Z$124,21,FALSE), VLOOKUP($C32,'COMPOSITION DES DÉCHETS'!$D$6:$Z$124,21,FALSE))*'DONNÉES '!$C71)),0)</f>
        <v>0</v>
      </c>
      <c r="N32" s="20">
        <f>IFERROR(IF($A32&gt;end_year_1,0,(IF($A32&gt;supporting_sheet!$D$11, VLOOKUP(supporting_sheet!$G$11,'COMPOSITION DES DÉCHETS'!$D$6:$Z$124,23,FALSE), VLOOKUP($C32,'COMPOSITION DES DÉCHETS'!$D$6:$Z$124,23,FALSE))*'DONNÉES '!$C71)),0)</f>
        <v>0</v>
      </c>
      <c r="O32" s="37">
        <f t="shared" si="0"/>
        <v>0</v>
      </c>
    </row>
    <row r="33" spans="1:15" x14ac:dyDescent="0.25">
      <c r="A33" s="1">
        <f>'DONNÉES '!B72</f>
        <v>31</v>
      </c>
      <c r="B33" s="1" t="str">
        <f t="shared" si="1"/>
        <v>AB</v>
      </c>
      <c r="C33" s="1" t="str">
        <f t="shared" si="2"/>
        <v>31ABDefault</v>
      </c>
      <c r="D33" s="20">
        <f>IFERROR(IF($A33&gt;end_year_1,0,(IF($A33&gt;supporting_sheet!$D$9, VLOOKUP(supporting_sheet!$G$9,'COMPOSITION DES DÉCHETS'!$D$6:$Z$124,3,FALSE), VLOOKUP($C33,'COMPOSITION DES DÉCHETS'!$D$6:$Z$124,3,FALSE))*'DONNÉES '!$C72)),0)</f>
        <v>0</v>
      </c>
      <c r="E33" s="20">
        <f>IFERROR(IF($A33&gt;end_year_1,0,(IF($A33&gt;supporting_sheet!$D$11, VLOOKUP(supporting_sheet!$G$11,'COMPOSITION DES DÉCHETS'!$D$6:$Z$124,5,FALSE), VLOOKUP($C33,'COMPOSITION DES DÉCHETS'!$D$6:$Z$124,5,FALSE))*'DONNÉES '!$C72)),0)</f>
        <v>0</v>
      </c>
      <c r="F33" s="20">
        <f>IFERROR(IF($A33&gt;end_year_1,0,(IF($A33&gt;supporting_sheet!$D$11, VLOOKUP(supporting_sheet!$G$11,'COMPOSITION DES DÉCHETS'!$D$6:$Z$124,7,FALSE), VLOOKUP($C33,'COMPOSITION DES DÉCHETS'!$D$6:$Z$124,7,FALSE))*'DONNÉES '!$C72)),0)</f>
        <v>0</v>
      </c>
      <c r="G33" s="20">
        <f>IFERROR(IF($A33&gt;end_year_1,0,(IF($A33&gt;supporting_sheet!$D$11, VLOOKUP(supporting_sheet!$G$11,'COMPOSITION DES DÉCHETS'!$D$6:$Z$124,9,FALSE), VLOOKUP($C33,'COMPOSITION DES DÉCHETS'!$D$6:$Z$124,9,FALSE))*'DONNÉES '!$C72)),0)</f>
        <v>0</v>
      </c>
      <c r="H33" s="20">
        <f>IFERROR(IF($A33&gt;end_year_1,0,(IF($A33&gt;supporting_sheet!$D$11, VLOOKUP(supporting_sheet!$G$11,'COMPOSITION DES DÉCHETS'!$D$6:$Z$124,11,FALSE), VLOOKUP($C33,'COMPOSITION DES DÉCHETS'!$D$6:$Z$124,11,FALSE))*'DONNÉES '!$C72)),0)</f>
        <v>0</v>
      </c>
      <c r="I33" s="20">
        <f>IFERROR(IF($A33&gt;end_year_1,0,(IF($A33&gt;supporting_sheet!$D$11, VLOOKUP(supporting_sheet!$G$11,'COMPOSITION DES DÉCHETS'!$D$6:$Z$124,13,FALSE), VLOOKUP($C33,'COMPOSITION DES DÉCHETS'!$D$6:$Z$124,13,FALSE))*'DONNÉES '!$C72)),0)</f>
        <v>0</v>
      </c>
      <c r="J33" s="20">
        <f>IFERROR(IF($A33&gt;end_year_1,0,(IF($A33&gt;supporting_sheet!$D$11, VLOOKUP(supporting_sheet!$G$11,'COMPOSITION DES DÉCHETS'!$D$6:$Z$124,15,FALSE), VLOOKUP($C33,'COMPOSITION DES DÉCHETS'!$D$6:$Z$124,15,FALSE))*'DONNÉES '!$C72)),0)</f>
        <v>0</v>
      </c>
      <c r="K33" s="20">
        <f>IFERROR(IF($A33&gt;end_year_1,0,(IF($A33&gt;supporting_sheet!$D$11, VLOOKUP(supporting_sheet!$G$11,'COMPOSITION DES DÉCHETS'!$D$6:$Z$124,17,FALSE), VLOOKUP($C33,'COMPOSITION DES DÉCHETS'!$D$6:$Z$124,17,FALSE))*'DONNÉES '!$C72)),0)</f>
        <v>0</v>
      </c>
      <c r="L33" s="20">
        <f>IFERROR(IF($A33&gt;end_year_1,0,(IF($A33&gt;supporting_sheet!$D$11, VLOOKUP(supporting_sheet!$G$11,'COMPOSITION DES DÉCHETS'!$D$6:$Z$124,19,FALSE), VLOOKUP($C33,'COMPOSITION DES DÉCHETS'!$D$6:$Z$124,19,FALSE))*'DONNÉES '!$C72)),0)</f>
        <v>0</v>
      </c>
      <c r="M33" s="20">
        <f>IFERROR(IF($A33&gt;end_year_1,0,(IF($A33&gt;supporting_sheet!$D$11, VLOOKUP(supporting_sheet!$G$11,'COMPOSITION DES DÉCHETS'!$D$6:$Z$124,21,FALSE), VLOOKUP($C33,'COMPOSITION DES DÉCHETS'!$D$6:$Z$124,21,FALSE))*'DONNÉES '!$C72)),0)</f>
        <v>0</v>
      </c>
      <c r="N33" s="20">
        <f>IFERROR(IF($A33&gt;end_year_1,0,(IF($A33&gt;supporting_sheet!$D$11, VLOOKUP(supporting_sheet!$G$11,'COMPOSITION DES DÉCHETS'!$D$6:$Z$124,23,FALSE), VLOOKUP($C33,'COMPOSITION DES DÉCHETS'!$D$6:$Z$124,23,FALSE))*'DONNÉES '!$C72)),0)</f>
        <v>0</v>
      </c>
      <c r="O33" s="37">
        <f t="shared" si="0"/>
        <v>0</v>
      </c>
    </row>
    <row r="34" spans="1:15" x14ac:dyDescent="0.25">
      <c r="A34" s="1">
        <f>'DONNÉES '!B73</f>
        <v>32</v>
      </c>
      <c r="B34" s="1" t="str">
        <f t="shared" si="1"/>
        <v>AB</v>
      </c>
      <c r="C34" s="1" t="str">
        <f t="shared" si="2"/>
        <v>32ABDefault</v>
      </c>
      <c r="D34" s="20">
        <f>IFERROR(IF($A34&gt;end_year_1,0,(IF($A34&gt;supporting_sheet!$D$9, VLOOKUP(supporting_sheet!$G$9,'COMPOSITION DES DÉCHETS'!$D$6:$Z$124,3,FALSE), VLOOKUP($C34,'COMPOSITION DES DÉCHETS'!$D$6:$Z$124,3,FALSE))*'DONNÉES '!$C73)),0)</f>
        <v>0</v>
      </c>
      <c r="E34" s="20">
        <f>IFERROR(IF($A34&gt;end_year_1,0,(IF($A34&gt;supporting_sheet!$D$11, VLOOKUP(supporting_sheet!$G$11,'COMPOSITION DES DÉCHETS'!$D$6:$Z$124,5,FALSE), VLOOKUP($C34,'COMPOSITION DES DÉCHETS'!$D$6:$Z$124,5,FALSE))*'DONNÉES '!$C73)),0)</f>
        <v>0</v>
      </c>
      <c r="F34" s="20">
        <f>IFERROR(IF($A34&gt;end_year_1,0,(IF($A34&gt;supporting_sheet!$D$11, VLOOKUP(supporting_sheet!$G$11,'COMPOSITION DES DÉCHETS'!$D$6:$Z$124,7,FALSE), VLOOKUP($C34,'COMPOSITION DES DÉCHETS'!$D$6:$Z$124,7,FALSE))*'DONNÉES '!$C73)),0)</f>
        <v>0</v>
      </c>
      <c r="G34" s="20">
        <f>IFERROR(IF($A34&gt;end_year_1,0,(IF($A34&gt;supporting_sheet!$D$11, VLOOKUP(supporting_sheet!$G$11,'COMPOSITION DES DÉCHETS'!$D$6:$Z$124,9,FALSE), VLOOKUP($C34,'COMPOSITION DES DÉCHETS'!$D$6:$Z$124,9,FALSE))*'DONNÉES '!$C73)),0)</f>
        <v>0</v>
      </c>
      <c r="H34" s="20">
        <f>IFERROR(IF($A34&gt;end_year_1,0,(IF($A34&gt;supporting_sheet!$D$11, VLOOKUP(supporting_sheet!$G$11,'COMPOSITION DES DÉCHETS'!$D$6:$Z$124,11,FALSE), VLOOKUP($C34,'COMPOSITION DES DÉCHETS'!$D$6:$Z$124,11,FALSE))*'DONNÉES '!$C73)),0)</f>
        <v>0</v>
      </c>
      <c r="I34" s="20">
        <f>IFERROR(IF($A34&gt;end_year_1,0,(IF($A34&gt;supporting_sheet!$D$11, VLOOKUP(supporting_sheet!$G$11,'COMPOSITION DES DÉCHETS'!$D$6:$Z$124,13,FALSE), VLOOKUP($C34,'COMPOSITION DES DÉCHETS'!$D$6:$Z$124,13,FALSE))*'DONNÉES '!$C73)),0)</f>
        <v>0</v>
      </c>
      <c r="J34" s="20">
        <f>IFERROR(IF($A34&gt;end_year_1,0,(IF($A34&gt;supporting_sheet!$D$11, VLOOKUP(supporting_sheet!$G$11,'COMPOSITION DES DÉCHETS'!$D$6:$Z$124,15,FALSE), VLOOKUP($C34,'COMPOSITION DES DÉCHETS'!$D$6:$Z$124,15,FALSE))*'DONNÉES '!$C73)),0)</f>
        <v>0</v>
      </c>
      <c r="K34" s="20">
        <f>IFERROR(IF($A34&gt;end_year_1,0,(IF($A34&gt;supporting_sheet!$D$11, VLOOKUP(supporting_sheet!$G$11,'COMPOSITION DES DÉCHETS'!$D$6:$Z$124,17,FALSE), VLOOKUP($C34,'COMPOSITION DES DÉCHETS'!$D$6:$Z$124,17,FALSE))*'DONNÉES '!$C73)),0)</f>
        <v>0</v>
      </c>
      <c r="L34" s="20">
        <f>IFERROR(IF($A34&gt;end_year_1,0,(IF($A34&gt;supporting_sheet!$D$11, VLOOKUP(supporting_sheet!$G$11,'COMPOSITION DES DÉCHETS'!$D$6:$Z$124,19,FALSE), VLOOKUP($C34,'COMPOSITION DES DÉCHETS'!$D$6:$Z$124,19,FALSE))*'DONNÉES '!$C73)),0)</f>
        <v>0</v>
      </c>
      <c r="M34" s="20">
        <f>IFERROR(IF($A34&gt;end_year_1,0,(IF($A34&gt;supporting_sheet!$D$11, VLOOKUP(supporting_sheet!$G$11,'COMPOSITION DES DÉCHETS'!$D$6:$Z$124,21,FALSE), VLOOKUP($C34,'COMPOSITION DES DÉCHETS'!$D$6:$Z$124,21,FALSE))*'DONNÉES '!$C73)),0)</f>
        <v>0</v>
      </c>
      <c r="N34" s="20">
        <f>IFERROR(IF($A34&gt;end_year_1,0,(IF($A34&gt;supporting_sheet!$D$11, VLOOKUP(supporting_sheet!$G$11,'COMPOSITION DES DÉCHETS'!$D$6:$Z$124,23,FALSE), VLOOKUP($C34,'COMPOSITION DES DÉCHETS'!$D$6:$Z$124,23,FALSE))*'DONNÉES '!$C73)),0)</f>
        <v>0</v>
      </c>
      <c r="O34" s="37">
        <f t="shared" ref="O34:O65" si="3">+SUM(D34:N34)</f>
        <v>0</v>
      </c>
    </row>
    <row r="35" spans="1:15" x14ac:dyDescent="0.25">
      <c r="A35" s="1">
        <f>'DONNÉES '!B74</f>
        <v>33</v>
      </c>
      <c r="B35" s="1" t="str">
        <f t="shared" si="1"/>
        <v>AB</v>
      </c>
      <c r="C35" s="1" t="str">
        <f t="shared" si="2"/>
        <v>33ABDefault</v>
      </c>
      <c r="D35" s="20">
        <f>IFERROR(IF($A35&gt;end_year_1,0,(IF($A35&gt;supporting_sheet!$D$9, VLOOKUP(supporting_sheet!$G$9,'COMPOSITION DES DÉCHETS'!$D$6:$Z$124,3,FALSE), VLOOKUP($C35,'COMPOSITION DES DÉCHETS'!$D$6:$Z$124,3,FALSE))*'DONNÉES '!$C74)),0)</f>
        <v>0</v>
      </c>
      <c r="E35" s="20">
        <f>IFERROR(IF($A35&gt;end_year_1,0,(IF($A35&gt;supporting_sheet!$D$11, VLOOKUP(supporting_sheet!$G$11,'COMPOSITION DES DÉCHETS'!$D$6:$Z$124,5,FALSE), VLOOKUP($C35,'COMPOSITION DES DÉCHETS'!$D$6:$Z$124,5,FALSE))*'DONNÉES '!$C74)),0)</f>
        <v>0</v>
      </c>
      <c r="F35" s="20">
        <f>IFERROR(IF($A35&gt;end_year_1,0,(IF($A35&gt;supporting_sheet!$D$11, VLOOKUP(supporting_sheet!$G$11,'COMPOSITION DES DÉCHETS'!$D$6:$Z$124,7,FALSE), VLOOKUP($C35,'COMPOSITION DES DÉCHETS'!$D$6:$Z$124,7,FALSE))*'DONNÉES '!$C74)),0)</f>
        <v>0</v>
      </c>
      <c r="G35" s="20">
        <f>IFERROR(IF($A35&gt;end_year_1,0,(IF($A35&gt;supporting_sheet!$D$11, VLOOKUP(supporting_sheet!$G$11,'COMPOSITION DES DÉCHETS'!$D$6:$Z$124,9,FALSE), VLOOKUP($C35,'COMPOSITION DES DÉCHETS'!$D$6:$Z$124,9,FALSE))*'DONNÉES '!$C74)),0)</f>
        <v>0</v>
      </c>
      <c r="H35" s="20">
        <f>IFERROR(IF($A35&gt;end_year_1,0,(IF($A35&gt;supporting_sheet!$D$11, VLOOKUP(supporting_sheet!$G$11,'COMPOSITION DES DÉCHETS'!$D$6:$Z$124,11,FALSE), VLOOKUP($C35,'COMPOSITION DES DÉCHETS'!$D$6:$Z$124,11,FALSE))*'DONNÉES '!$C74)),0)</f>
        <v>0</v>
      </c>
      <c r="I35" s="20">
        <f>IFERROR(IF($A35&gt;end_year_1,0,(IF($A35&gt;supporting_sheet!$D$11, VLOOKUP(supporting_sheet!$G$11,'COMPOSITION DES DÉCHETS'!$D$6:$Z$124,13,FALSE), VLOOKUP($C35,'COMPOSITION DES DÉCHETS'!$D$6:$Z$124,13,FALSE))*'DONNÉES '!$C74)),0)</f>
        <v>0</v>
      </c>
      <c r="J35" s="20">
        <f>IFERROR(IF($A35&gt;end_year_1,0,(IF($A35&gt;supporting_sheet!$D$11, VLOOKUP(supporting_sheet!$G$11,'COMPOSITION DES DÉCHETS'!$D$6:$Z$124,15,FALSE), VLOOKUP($C35,'COMPOSITION DES DÉCHETS'!$D$6:$Z$124,15,FALSE))*'DONNÉES '!$C74)),0)</f>
        <v>0</v>
      </c>
      <c r="K35" s="20">
        <f>IFERROR(IF($A35&gt;end_year_1,0,(IF($A35&gt;supporting_sheet!$D$11, VLOOKUP(supporting_sheet!$G$11,'COMPOSITION DES DÉCHETS'!$D$6:$Z$124,17,FALSE), VLOOKUP($C35,'COMPOSITION DES DÉCHETS'!$D$6:$Z$124,17,FALSE))*'DONNÉES '!$C74)),0)</f>
        <v>0</v>
      </c>
      <c r="L35" s="20">
        <f>IFERROR(IF($A35&gt;end_year_1,0,(IF($A35&gt;supporting_sheet!$D$11, VLOOKUP(supporting_sheet!$G$11,'COMPOSITION DES DÉCHETS'!$D$6:$Z$124,19,FALSE), VLOOKUP($C35,'COMPOSITION DES DÉCHETS'!$D$6:$Z$124,19,FALSE))*'DONNÉES '!$C74)),0)</f>
        <v>0</v>
      </c>
      <c r="M35" s="20">
        <f>IFERROR(IF($A35&gt;end_year_1,0,(IF($A35&gt;supporting_sheet!$D$11, VLOOKUP(supporting_sheet!$G$11,'COMPOSITION DES DÉCHETS'!$D$6:$Z$124,21,FALSE), VLOOKUP($C35,'COMPOSITION DES DÉCHETS'!$D$6:$Z$124,21,FALSE))*'DONNÉES '!$C74)),0)</f>
        <v>0</v>
      </c>
      <c r="N35" s="20">
        <f>IFERROR(IF($A35&gt;end_year_1,0,(IF($A35&gt;supporting_sheet!$D$11, VLOOKUP(supporting_sheet!$G$11,'COMPOSITION DES DÉCHETS'!$D$6:$Z$124,23,FALSE), VLOOKUP($C35,'COMPOSITION DES DÉCHETS'!$D$6:$Z$124,23,FALSE))*'DONNÉES '!$C74)),0)</f>
        <v>0</v>
      </c>
      <c r="O35" s="37">
        <f t="shared" si="3"/>
        <v>0</v>
      </c>
    </row>
    <row r="36" spans="1:15" x14ac:dyDescent="0.25">
      <c r="A36" s="1">
        <f>'DONNÉES '!B75</f>
        <v>34</v>
      </c>
      <c r="B36" s="1" t="str">
        <f t="shared" si="1"/>
        <v>AB</v>
      </c>
      <c r="C36" s="1" t="str">
        <f t="shared" si="2"/>
        <v>34ABDefault</v>
      </c>
      <c r="D36" s="20">
        <f>IFERROR(IF($A36&gt;end_year_1,0,(IF($A36&gt;supporting_sheet!$D$9, VLOOKUP(supporting_sheet!$G$9,'COMPOSITION DES DÉCHETS'!$D$6:$Z$124,3,FALSE), VLOOKUP($C36,'COMPOSITION DES DÉCHETS'!$D$6:$Z$124,3,FALSE))*'DONNÉES '!$C75)),0)</f>
        <v>0</v>
      </c>
      <c r="E36" s="20">
        <f>IFERROR(IF($A36&gt;end_year_1,0,(IF($A36&gt;supporting_sheet!$D$11, VLOOKUP(supporting_sheet!$G$11,'COMPOSITION DES DÉCHETS'!$D$6:$Z$124,5,FALSE), VLOOKUP($C36,'COMPOSITION DES DÉCHETS'!$D$6:$Z$124,5,FALSE))*'DONNÉES '!$C75)),0)</f>
        <v>0</v>
      </c>
      <c r="F36" s="20">
        <f>IFERROR(IF($A36&gt;end_year_1,0,(IF($A36&gt;supporting_sheet!$D$11, VLOOKUP(supporting_sheet!$G$11,'COMPOSITION DES DÉCHETS'!$D$6:$Z$124,7,FALSE), VLOOKUP($C36,'COMPOSITION DES DÉCHETS'!$D$6:$Z$124,7,FALSE))*'DONNÉES '!$C75)),0)</f>
        <v>0</v>
      </c>
      <c r="G36" s="20">
        <f>IFERROR(IF($A36&gt;end_year_1,0,(IF($A36&gt;supporting_sheet!$D$11, VLOOKUP(supporting_sheet!$G$11,'COMPOSITION DES DÉCHETS'!$D$6:$Z$124,9,FALSE), VLOOKUP($C36,'COMPOSITION DES DÉCHETS'!$D$6:$Z$124,9,FALSE))*'DONNÉES '!$C75)),0)</f>
        <v>0</v>
      </c>
      <c r="H36" s="20">
        <f>IFERROR(IF($A36&gt;end_year_1,0,(IF($A36&gt;supporting_sheet!$D$11, VLOOKUP(supporting_sheet!$G$11,'COMPOSITION DES DÉCHETS'!$D$6:$Z$124,11,FALSE), VLOOKUP($C36,'COMPOSITION DES DÉCHETS'!$D$6:$Z$124,11,FALSE))*'DONNÉES '!$C75)),0)</f>
        <v>0</v>
      </c>
      <c r="I36" s="20">
        <f>IFERROR(IF($A36&gt;end_year_1,0,(IF($A36&gt;supporting_sheet!$D$11, VLOOKUP(supporting_sheet!$G$11,'COMPOSITION DES DÉCHETS'!$D$6:$Z$124,13,FALSE), VLOOKUP($C36,'COMPOSITION DES DÉCHETS'!$D$6:$Z$124,13,FALSE))*'DONNÉES '!$C75)),0)</f>
        <v>0</v>
      </c>
      <c r="J36" s="20">
        <f>IFERROR(IF($A36&gt;end_year_1,0,(IF($A36&gt;supporting_sheet!$D$11, VLOOKUP(supporting_sheet!$G$11,'COMPOSITION DES DÉCHETS'!$D$6:$Z$124,15,FALSE), VLOOKUP($C36,'COMPOSITION DES DÉCHETS'!$D$6:$Z$124,15,FALSE))*'DONNÉES '!$C75)),0)</f>
        <v>0</v>
      </c>
      <c r="K36" s="20">
        <f>IFERROR(IF($A36&gt;end_year_1,0,(IF($A36&gt;supporting_sheet!$D$11, VLOOKUP(supporting_sheet!$G$11,'COMPOSITION DES DÉCHETS'!$D$6:$Z$124,17,FALSE), VLOOKUP($C36,'COMPOSITION DES DÉCHETS'!$D$6:$Z$124,17,FALSE))*'DONNÉES '!$C75)),0)</f>
        <v>0</v>
      </c>
      <c r="L36" s="20">
        <f>IFERROR(IF($A36&gt;end_year_1,0,(IF($A36&gt;supporting_sheet!$D$11, VLOOKUP(supporting_sheet!$G$11,'COMPOSITION DES DÉCHETS'!$D$6:$Z$124,19,FALSE), VLOOKUP($C36,'COMPOSITION DES DÉCHETS'!$D$6:$Z$124,19,FALSE))*'DONNÉES '!$C75)),0)</f>
        <v>0</v>
      </c>
      <c r="M36" s="20">
        <f>IFERROR(IF($A36&gt;end_year_1,0,(IF($A36&gt;supporting_sheet!$D$11, VLOOKUP(supporting_sheet!$G$11,'COMPOSITION DES DÉCHETS'!$D$6:$Z$124,21,FALSE), VLOOKUP($C36,'COMPOSITION DES DÉCHETS'!$D$6:$Z$124,21,FALSE))*'DONNÉES '!$C75)),0)</f>
        <v>0</v>
      </c>
      <c r="N36" s="20">
        <f>IFERROR(IF($A36&gt;end_year_1,0,(IF($A36&gt;supporting_sheet!$D$11, VLOOKUP(supporting_sheet!$G$11,'COMPOSITION DES DÉCHETS'!$D$6:$Z$124,23,FALSE), VLOOKUP($C36,'COMPOSITION DES DÉCHETS'!$D$6:$Z$124,23,FALSE))*'DONNÉES '!$C75)),0)</f>
        <v>0</v>
      </c>
      <c r="O36" s="37">
        <f t="shared" si="3"/>
        <v>0</v>
      </c>
    </row>
    <row r="37" spans="1:15" x14ac:dyDescent="0.25">
      <c r="A37" s="1">
        <f>'DONNÉES '!B76</f>
        <v>35</v>
      </c>
      <c r="B37" s="1" t="str">
        <f t="shared" si="1"/>
        <v>AB</v>
      </c>
      <c r="C37" s="1" t="str">
        <f t="shared" si="2"/>
        <v>35ABDefault</v>
      </c>
      <c r="D37" s="20">
        <f>IFERROR(IF($A37&gt;end_year_1,0,(IF($A37&gt;supporting_sheet!$D$9, VLOOKUP(supporting_sheet!$G$9,'COMPOSITION DES DÉCHETS'!$D$6:$Z$124,3,FALSE), VLOOKUP($C37,'COMPOSITION DES DÉCHETS'!$D$6:$Z$124,3,FALSE))*'DONNÉES '!$C76)),0)</f>
        <v>0</v>
      </c>
      <c r="E37" s="20">
        <f>IFERROR(IF($A37&gt;end_year_1,0,(IF($A37&gt;supporting_sheet!$D$11, VLOOKUP(supporting_sheet!$G$11,'COMPOSITION DES DÉCHETS'!$D$6:$Z$124,5,FALSE), VLOOKUP($C37,'COMPOSITION DES DÉCHETS'!$D$6:$Z$124,5,FALSE))*'DONNÉES '!$C76)),0)</f>
        <v>0</v>
      </c>
      <c r="F37" s="20">
        <f>IFERROR(IF($A37&gt;end_year_1,0,(IF($A37&gt;supporting_sheet!$D$11, VLOOKUP(supporting_sheet!$G$11,'COMPOSITION DES DÉCHETS'!$D$6:$Z$124,7,FALSE), VLOOKUP($C37,'COMPOSITION DES DÉCHETS'!$D$6:$Z$124,7,FALSE))*'DONNÉES '!$C76)),0)</f>
        <v>0</v>
      </c>
      <c r="G37" s="20">
        <f>IFERROR(IF($A37&gt;end_year_1,0,(IF($A37&gt;supporting_sheet!$D$11, VLOOKUP(supporting_sheet!$G$11,'COMPOSITION DES DÉCHETS'!$D$6:$Z$124,9,FALSE), VLOOKUP($C37,'COMPOSITION DES DÉCHETS'!$D$6:$Z$124,9,FALSE))*'DONNÉES '!$C76)),0)</f>
        <v>0</v>
      </c>
      <c r="H37" s="20">
        <f>IFERROR(IF($A37&gt;end_year_1,0,(IF($A37&gt;supporting_sheet!$D$11, VLOOKUP(supporting_sheet!$G$11,'COMPOSITION DES DÉCHETS'!$D$6:$Z$124,11,FALSE), VLOOKUP($C37,'COMPOSITION DES DÉCHETS'!$D$6:$Z$124,11,FALSE))*'DONNÉES '!$C76)),0)</f>
        <v>0</v>
      </c>
      <c r="I37" s="20">
        <f>IFERROR(IF($A37&gt;end_year_1,0,(IF($A37&gt;supporting_sheet!$D$11, VLOOKUP(supporting_sheet!$G$11,'COMPOSITION DES DÉCHETS'!$D$6:$Z$124,13,FALSE), VLOOKUP($C37,'COMPOSITION DES DÉCHETS'!$D$6:$Z$124,13,FALSE))*'DONNÉES '!$C76)),0)</f>
        <v>0</v>
      </c>
      <c r="J37" s="20">
        <f>IFERROR(IF($A37&gt;end_year_1,0,(IF($A37&gt;supporting_sheet!$D$11, VLOOKUP(supporting_sheet!$G$11,'COMPOSITION DES DÉCHETS'!$D$6:$Z$124,15,FALSE), VLOOKUP($C37,'COMPOSITION DES DÉCHETS'!$D$6:$Z$124,15,FALSE))*'DONNÉES '!$C76)),0)</f>
        <v>0</v>
      </c>
      <c r="K37" s="20">
        <f>IFERROR(IF($A37&gt;end_year_1,0,(IF($A37&gt;supporting_sheet!$D$11, VLOOKUP(supporting_sheet!$G$11,'COMPOSITION DES DÉCHETS'!$D$6:$Z$124,17,FALSE), VLOOKUP($C37,'COMPOSITION DES DÉCHETS'!$D$6:$Z$124,17,FALSE))*'DONNÉES '!$C76)),0)</f>
        <v>0</v>
      </c>
      <c r="L37" s="20">
        <f>IFERROR(IF($A37&gt;end_year_1,0,(IF($A37&gt;supporting_sheet!$D$11, VLOOKUP(supporting_sheet!$G$11,'COMPOSITION DES DÉCHETS'!$D$6:$Z$124,19,FALSE), VLOOKUP($C37,'COMPOSITION DES DÉCHETS'!$D$6:$Z$124,19,FALSE))*'DONNÉES '!$C76)),0)</f>
        <v>0</v>
      </c>
      <c r="M37" s="20">
        <f>IFERROR(IF($A37&gt;end_year_1,0,(IF($A37&gt;supporting_sheet!$D$11, VLOOKUP(supporting_sheet!$G$11,'COMPOSITION DES DÉCHETS'!$D$6:$Z$124,21,FALSE), VLOOKUP($C37,'COMPOSITION DES DÉCHETS'!$D$6:$Z$124,21,FALSE))*'DONNÉES '!$C76)),0)</f>
        <v>0</v>
      </c>
      <c r="N37" s="20">
        <f>IFERROR(IF($A37&gt;end_year_1,0,(IF($A37&gt;supporting_sheet!$D$11, VLOOKUP(supporting_sheet!$G$11,'COMPOSITION DES DÉCHETS'!$D$6:$Z$124,23,FALSE), VLOOKUP($C37,'COMPOSITION DES DÉCHETS'!$D$6:$Z$124,23,FALSE))*'DONNÉES '!$C76)),0)</f>
        <v>0</v>
      </c>
      <c r="O37" s="37">
        <f t="shared" si="3"/>
        <v>0</v>
      </c>
    </row>
    <row r="38" spans="1:15" x14ac:dyDescent="0.25">
      <c r="A38" s="1">
        <f>'DONNÉES '!B77</f>
        <v>36</v>
      </c>
      <c r="B38" s="1" t="str">
        <f t="shared" si="1"/>
        <v>AB</v>
      </c>
      <c r="C38" s="1" t="str">
        <f t="shared" si="2"/>
        <v>36ABDefault</v>
      </c>
      <c r="D38" s="20">
        <f>IFERROR(IF($A38&gt;end_year_1,0,(IF($A38&gt;supporting_sheet!$D$9, VLOOKUP(supporting_sheet!$G$9,'COMPOSITION DES DÉCHETS'!$D$6:$Z$124,3,FALSE), VLOOKUP($C38,'COMPOSITION DES DÉCHETS'!$D$6:$Z$124,3,FALSE))*'DONNÉES '!$C77)),0)</f>
        <v>0</v>
      </c>
      <c r="E38" s="20">
        <f>IFERROR(IF($A38&gt;end_year_1,0,(IF($A38&gt;supporting_sheet!$D$11, VLOOKUP(supporting_sheet!$G$11,'COMPOSITION DES DÉCHETS'!$D$6:$Z$124,5,FALSE), VLOOKUP($C38,'COMPOSITION DES DÉCHETS'!$D$6:$Z$124,5,FALSE))*'DONNÉES '!$C77)),0)</f>
        <v>0</v>
      </c>
      <c r="F38" s="20">
        <f>IFERROR(IF($A38&gt;end_year_1,0,(IF($A38&gt;supporting_sheet!$D$11, VLOOKUP(supporting_sheet!$G$11,'COMPOSITION DES DÉCHETS'!$D$6:$Z$124,7,FALSE), VLOOKUP($C38,'COMPOSITION DES DÉCHETS'!$D$6:$Z$124,7,FALSE))*'DONNÉES '!$C77)),0)</f>
        <v>0</v>
      </c>
      <c r="G38" s="20">
        <f>IFERROR(IF($A38&gt;end_year_1,0,(IF($A38&gt;supporting_sheet!$D$11, VLOOKUP(supporting_sheet!$G$11,'COMPOSITION DES DÉCHETS'!$D$6:$Z$124,9,FALSE), VLOOKUP($C38,'COMPOSITION DES DÉCHETS'!$D$6:$Z$124,9,FALSE))*'DONNÉES '!$C77)),0)</f>
        <v>0</v>
      </c>
      <c r="H38" s="20">
        <f>IFERROR(IF($A38&gt;end_year_1,0,(IF($A38&gt;supporting_sheet!$D$11, VLOOKUP(supporting_sheet!$G$11,'COMPOSITION DES DÉCHETS'!$D$6:$Z$124,11,FALSE), VLOOKUP($C38,'COMPOSITION DES DÉCHETS'!$D$6:$Z$124,11,FALSE))*'DONNÉES '!$C77)),0)</f>
        <v>0</v>
      </c>
      <c r="I38" s="20">
        <f>IFERROR(IF($A38&gt;end_year_1,0,(IF($A38&gt;supporting_sheet!$D$11, VLOOKUP(supporting_sheet!$G$11,'COMPOSITION DES DÉCHETS'!$D$6:$Z$124,13,FALSE), VLOOKUP($C38,'COMPOSITION DES DÉCHETS'!$D$6:$Z$124,13,FALSE))*'DONNÉES '!$C77)),0)</f>
        <v>0</v>
      </c>
      <c r="J38" s="20">
        <f>IFERROR(IF($A38&gt;end_year_1,0,(IF($A38&gt;supporting_sheet!$D$11, VLOOKUP(supporting_sheet!$G$11,'COMPOSITION DES DÉCHETS'!$D$6:$Z$124,15,FALSE), VLOOKUP($C38,'COMPOSITION DES DÉCHETS'!$D$6:$Z$124,15,FALSE))*'DONNÉES '!$C77)),0)</f>
        <v>0</v>
      </c>
      <c r="K38" s="20">
        <f>IFERROR(IF($A38&gt;end_year_1,0,(IF($A38&gt;supporting_sheet!$D$11, VLOOKUP(supporting_sheet!$G$11,'COMPOSITION DES DÉCHETS'!$D$6:$Z$124,17,FALSE), VLOOKUP($C38,'COMPOSITION DES DÉCHETS'!$D$6:$Z$124,17,FALSE))*'DONNÉES '!$C77)),0)</f>
        <v>0</v>
      </c>
      <c r="L38" s="20">
        <f>IFERROR(IF($A38&gt;end_year_1,0,(IF($A38&gt;supporting_sheet!$D$11, VLOOKUP(supporting_sheet!$G$11,'COMPOSITION DES DÉCHETS'!$D$6:$Z$124,19,FALSE), VLOOKUP($C38,'COMPOSITION DES DÉCHETS'!$D$6:$Z$124,19,FALSE))*'DONNÉES '!$C77)),0)</f>
        <v>0</v>
      </c>
      <c r="M38" s="20">
        <f>IFERROR(IF($A38&gt;end_year_1,0,(IF($A38&gt;supporting_sheet!$D$11, VLOOKUP(supporting_sheet!$G$11,'COMPOSITION DES DÉCHETS'!$D$6:$Z$124,21,FALSE), VLOOKUP($C38,'COMPOSITION DES DÉCHETS'!$D$6:$Z$124,21,FALSE))*'DONNÉES '!$C77)),0)</f>
        <v>0</v>
      </c>
      <c r="N38" s="20">
        <f>IFERROR(IF($A38&gt;end_year_1,0,(IF($A38&gt;supporting_sheet!$D$11, VLOOKUP(supporting_sheet!$G$11,'COMPOSITION DES DÉCHETS'!$D$6:$Z$124,23,FALSE), VLOOKUP($C38,'COMPOSITION DES DÉCHETS'!$D$6:$Z$124,23,FALSE))*'DONNÉES '!$C77)),0)</f>
        <v>0</v>
      </c>
      <c r="O38" s="37">
        <f t="shared" si="3"/>
        <v>0</v>
      </c>
    </row>
    <row r="39" spans="1:15" x14ac:dyDescent="0.25">
      <c r="A39" s="1">
        <f>'DONNÉES '!B78</f>
        <v>37</v>
      </c>
      <c r="B39" s="1" t="str">
        <f t="shared" si="1"/>
        <v>AB</v>
      </c>
      <c r="C39" s="1" t="str">
        <f t="shared" si="2"/>
        <v>37ABDefault</v>
      </c>
      <c r="D39" s="20">
        <f>IFERROR(IF($A39&gt;end_year_1,0,(IF($A39&gt;supporting_sheet!$D$9, VLOOKUP(supporting_sheet!$G$9,'COMPOSITION DES DÉCHETS'!$D$6:$Z$124,3,FALSE), VLOOKUP($C39,'COMPOSITION DES DÉCHETS'!$D$6:$Z$124,3,FALSE))*'DONNÉES '!$C78)),0)</f>
        <v>0</v>
      </c>
      <c r="E39" s="20">
        <f>IFERROR(IF($A39&gt;end_year_1,0,(IF($A39&gt;supporting_sheet!$D$11, VLOOKUP(supporting_sheet!$G$11,'COMPOSITION DES DÉCHETS'!$D$6:$Z$124,5,FALSE), VLOOKUP($C39,'COMPOSITION DES DÉCHETS'!$D$6:$Z$124,5,FALSE))*'DONNÉES '!$C78)),0)</f>
        <v>0</v>
      </c>
      <c r="F39" s="20">
        <f>IFERROR(IF($A39&gt;end_year_1,0,(IF($A39&gt;supporting_sheet!$D$11, VLOOKUP(supporting_sheet!$G$11,'COMPOSITION DES DÉCHETS'!$D$6:$Z$124,7,FALSE), VLOOKUP($C39,'COMPOSITION DES DÉCHETS'!$D$6:$Z$124,7,FALSE))*'DONNÉES '!$C78)),0)</f>
        <v>0</v>
      </c>
      <c r="G39" s="20">
        <f>IFERROR(IF($A39&gt;end_year_1,0,(IF($A39&gt;supporting_sheet!$D$11, VLOOKUP(supporting_sheet!$G$11,'COMPOSITION DES DÉCHETS'!$D$6:$Z$124,9,FALSE), VLOOKUP($C39,'COMPOSITION DES DÉCHETS'!$D$6:$Z$124,9,FALSE))*'DONNÉES '!$C78)),0)</f>
        <v>0</v>
      </c>
      <c r="H39" s="20">
        <f>IFERROR(IF($A39&gt;end_year_1,0,(IF($A39&gt;supporting_sheet!$D$11, VLOOKUP(supporting_sheet!$G$11,'COMPOSITION DES DÉCHETS'!$D$6:$Z$124,11,FALSE), VLOOKUP($C39,'COMPOSITION DES DÉCHETS'!$D$6:$Z$124,11,FALSE))*'DONNÉES '!$C78)),0)</f>
        <v>0</v>
      </c>
      <c r="I39" s="20">
        <f>IFERROR(IF($A39&gt;end_year_1,0,(IF($A39&gt;supporting_sheet!$D$11, VLOOKUP(supporting_sheet!$G$11,'COMPOSITION DES DÉCHETS'!$D$6:$Z$124,13,FALSE), VLOOKUP($C39,'COMPOSITION DES DÉCHETS'!$D$6:$Z$124,13,FALSE))*'DONNÉES '!$C78)),0)</f>
        <v>0</v>
      </c>
      <c r="J39" s="20">
        <f>IFERROR(IF($A39&gt;end_year_1,0,(IF($A39&gt;supporting_sheet!$D$11, VLOOKUP(supporting_sheet!$G$11,'COMPOSITION DES DÉCHETS'!$D$6:$Z$124,15,FALSE), VLOOKUP($C39,'COMPOSITION DES DÉCHETS'!$D$6:$Z$124,15,FALSE))*'DONNÉES '!$C78)),0)</f>
        <v>0</v>
      </c>
      <c r="K39" s="20">
        <f>IFERROR(IF($A39&gt;end_year_1,0,(IF($A39&gt;supporting_sheet!$D$11, VLOOKUP(supporting_sheet!$G$11,'COMPOSITION DES DÉCHETS'!$D$6:$Z$124,17,FALSE), VLOOKUP($C39,'COMPOSITION DES DÉCHETS'!$D$6:$Z$124,17,FALSE))*'DONNÉES '!$C78)),0)</f>
        <v>0</v>
      </c>
      <c r="L39" s="20">
        <f>IFERROR(IF($A39&gt;end_year_1,0,(IF($A39&gt;supporting_sheet!$D$11, VLOOKUP(supporting_sheet!$G$11,'COMPOSITION DES DÉCHETS'!$D$6:$Z$124,19,FALSE), VLOOKUP($C39,'COMPOSITION DES DÉCHETS'!$D$6:$Z$124,19,FALSE))*'DONNÉES '!$C78)),0)</f>
        <v>0</v>
      </c>
      <c r="M39" s="20">
        <f>IFERROR(IF($A39&gt;end_year_1,0,(IF($A39&gt;supporting_sheet!$D$11, VLOOKUP(supporting_sheet!$G$11,'COMPOSITION DES DÉCHETS'!$D$6:$Z$124,21,FALSE), VLOOKUP($C39,'COMPOSITION DES DÉCHETS'!$D$6:$Z$124,21,FALSE))*'DONNÉES '!$C78)),0)</f>
        <v>0</v>
      </c>
      <c r="N39" s="20">
        <f>IFERROR(IF($A39&gt;end_year_1,0,(IF($A39&gt;supporting_sheet!$D$11, VLOOKUP(supporting_sheet!$G$11,'COMPOSITION DES DÉCHETS'!$D$6:$Z$124,23,FALSE), VLOOKUP($C39,'COMPOSITION DES DÉCHETS'!$D$6:$Z$124,23,FALSE))*'DONNÉES '!$C78)),0)</f>
        <v>0</v>
      </c>
      <c r="O39" s="37">
        <f t="shared" si="3"/>
        <v>0</v>
      </c>
    </row>
    <row r="40" spans="1:15" x14ac:dyDescent="0.25">
      <c r="A40" s="1">
        <f>'DONNÉES '!B79</f>
        <v>38</v>
      </c>
      <c r="B40" s="1" t="str">
        <f t="shared" si="1"/>
        <v>AB</v>
      </c>
      <c r="C40" s="1" t="str">
        <f t="shared" si="2"/>
        <v>38ABDefault</v>
      </c>
      <c r="D40" s="20">
        <f>IFERROR(IF($A40&gt;end_year_1,0,(IF($A40&gt;supporting_sheet!$D$9, VLOOKUP(supporting_sheet!$G$9,'COMPOSITION DES DÉCHETS'!$D$6:$Z$124,3,FALSE), VLOOKUP($C40,'COMPOSITION DES DÉCHETS'!$D$6:$Z$124,3,FALSE))*'DONNÉES '!$C79)),0)</f>
        <v>0</v>
      </c>
      <c r="E40" s="20">
        <f>IFERROR(IF($A40&gt;end_year_1,0,(IF($A40&gt;supporting_sheet!$D$11, VLOOKUP(supporting_sheet!$G$11,'COMPOSITION DES DÉCHETS'!$D$6:$Z$124,5,FALSE), VLOOKUP($C40,'COMPOSITION DES DÉCHETS'!$D$6:$Z$124,5,FALSE))*'DONNÉES '!$C79)),0)</f>
        <v>0</v>
      </c>
      <c r="F40" s="20">
        <f>IFERROR(IF($A40&gt;end_year_1,0,(IF($A40&gt;supporting_sheet!$D$11, VLOOKUP(supporting_sheet!$G$11,'COMPOSITION DES DÉCHETS'!$D$6:$Z$124,7,FALSE), VLOOKUP($C40,'COMPOSITION DES DÉCHETS'!$D$6:$Z$124,7,FALSE))*'DONNÉES '!$C79)),0)</f>
        <v>0</v>
      </c>
      <c r="G40" s="20">
        <f>IFERROR(IF($A40&gt;end_year_1,0,(IF($A40&gt;supporting_sheet!$D$11, VLOOKUP(supporting_sheet!$G$11,'COMPOSITION DES DÉCHETS'!$D$6:$Z$124,9,FALSE), VLOOKUP($C40,'COMPOSITION DES DÉCHETS'!$D$6:$Z$124,9,FALSE))*'DONNÉES '!$C79)),0)</f>
        <v>0</v>
      </c>
      <c r="H40" s="20">
        <f>IFERROR(IF($A40&gt;end_year_1,0,(IF($A40&gt;supporting_sheet!$D$11, VLOOKUP(supporting_sheet!$G$11,'COMPOSITION DES DÉCHETS'!$D$6:$Z$124,11,FALSE), VLOOKUP($C40,'COMPOSITION DES DÉCHETS'!$D$6:$Z$124,11,FALSE))*'DONNÉES '!$C79)),0)</f>
        <v>0</v>
      </c>
      <c r="I40" s="20">
        <f>IFERROR(IF($A40&gt;end_year_1,0,(IF($A40&gt;supporting_sheet!$D$11, VLOOKUP(supporting_sheet!$G$11,'COMPOSITION DES DÉCHETS'!$D$6:$Z$124,13,FALSE), VLOOKUP($C40,'COMPOSITION DES DÉCHETS'!$D$6:$Z$124,13,FALSE))*'DONNÉES '!$C79)),0)</f>
        <v>0</v>
      </c>
      <c r="J40" s="20">
        <f>IFERROR(IF($A40&gt;end_year_1,0,(IF($A40&gt;supporting_sheet!$D$11, VLOOKUP(supporting_sheet!$G$11,'COMPOSITION DES DÉCHETS'!$D$6:$Z$124,15,FALSE), VLOOKUP($C40,'COMPOSITION DES DÉCHETS'!$D$6:$Z$124,15,FALSE))*'DONNÉES '!$C79)),0)</f>
        <v>0</v>
      </c>
      <c r="K40" s="20">
        <f>IFERROR(IF($A40&gt;end_year_1,0,(IF($A40&gt;supporting_sheet!$D$11, VLOOKUP(supporting_sheet!$G$11,'COMPOSITION DES DÉCHETS'!$D$6:$Z$124,17,FALSE), VLOOKUP($C40,'COMPOSITION DES DÉCHETS'!$D$6:$Z$124,17,FALSE))*'DONNÉES '!$C79)),0)</f>
        <v>0</v>
      </c>
      <c r="L40" s="20">
        <f>IFERROR(IF($A40&gt;end_year_1,0,(IF($A40&gt;supporting_sheet!$D$11, VLOOKUP(supporting_sheet!$G$11,'COMPOSITION DES DÉCHETS'!$D$6:$Z$124,19,FALSE), VLOOKUP($C40,'COMPOSITION DES DÉCHETS'!$D$6:$Z$124,19,FALSE))*'DONNÉES '!$C79)),0)</f>
        <v>0</v>
      </c>
      <c r="M40" s="20">
        <f>IFERROR(IF($A40&gt;end_year_1,0,(IF($A40&gt;supporting_sheet!$D$11, VLOOKUP(supporting_sheet!$G$11,'COMPOSITION DES DÉCHETS'!$D$6:$Z$124,21,FALSE), VLOOKUP($C40,'COMPOSITION DES DÉCHETS'!$D$6:$Z$124,21,FALSE))*'DONNÉES '!$C79)),0)</f>
        <v>0</v>
      </c>
      <c r="N40" s="20">
        <f>IFERROR(IF($A40&gt;end_year_1,0,(IF($A40&gt;supporting_sheet!$D$11, VLOOKUP(supporting_sheet!$G$11,'COMPOSITION DES DÉCHETS'!$D$6:$Z$124,23,FALSE), VLOOKUP($C40,'COMPOSITION DES DÉCHETS'!$D$6:$Z$124,23,FALSE))*'DONNÉES '!$C79)),0)</f>
        <v>0</v>
      </c>
      <c r="O40" s="37">
        <f t="shared" si="3"/>
        <v>0</v>
      </c>
    </row>
    <row r="41" spans="1:15" x14ac:dyDescent="0.25">
      <c r="A41" s="1">
        <f>'DONNÉES '!B80</f>
        <v>39</v>
      </c>
      <c r="B41" s="1" t="str">
        <f t="shared" si="1"/>
        <v>AB</v>
      </c>
      <c r="C41" s="1" t="str">
        <f t="shared" si="2"/>
        <v>39ABDefault</v>
      </c>
      <c r="D41" s="20">
        <f>IFERROR(IF($A41&gt;end_year_1,0,(IF($A41&gt;supporting_sheet!$D$9, VLOOKUP(supporting_sheet!$G$9,'COMPOSITION DES DÉCHETS'!$D$6:$Z$124,3,FALSE), VLOOKUP($C41,'COMPOSITION DES DÉCHETS'!$D$6:$Z$124,3,FALSE))*'DONNÉES '!$C80)),0)</f>
        <v>0</v>
      </c>
      <c r="E41" s="20">
        <f>IFERROR(IF($A41&gt;end_year_1,0,(IF($A41&gt;supporting_sheet!$D$11, VLOOKUP(supporting_sheet!$G$11,'COMPOSITION DES DÉCHETS'!$D$6:$Z$124,5,FALSE), VLOOKUP($C41,'COMPOSITION DES DÉCHETS'!$D$6:$Z$124,5,FALSE))*'DONNÉES '!$C80)),0)</f>
        <v>0</v>
      </c>
      <c r="F41" s="20">
        <f>IFERROR(IF($A41&gt;end_year_1,0,(IF($A41&gt;supporting_sheet!$D$11, VLOOKUP(supporting_sheet!$G$11,'COMPOSITION DES DÉCHETS'!$D$6:$Z$124,7,FALSE), VLOOKUP($C41,'COMPOSITION DES DÉCHETS'!$D$6:$Z$124,7,FALSE))*'DONNÉES '!$C80)),0)</f>
        <v>0</v>
      </c>
      <c r="G41" s="20">
        <f>IFERROR(IF($A41&gt;end_year_1,0,(IF($A41&gt;supporting_sheet!$D$11, VLOOKUP(supporting_sheet!$G$11,'COMPOSITION DES DÉCHETS'!$D$6:$Z$124,9,FALSE), VLOOKUP($C41,'COMPOSITION DES DÉCHETS'!$D$6:$Z$124,9,FALSE))*'DONNÉES '!$C80)),0)</f>
        <v>0</v>
      </c>
      <c r="H41" s="20">
        <f>IFERROR(IF($A41&gt;end_year_1,0,(IF($A41&gt;supporting_sheet!$D$11, VLOOKUP(supporting_sheet!$G$11,'COMPOSITION DES DÉCHETS'!$D$6:$Z$124,11,FALSE), VLOOKUP($C41,'COMPOSITION DES DÉCHETS'!$D$6:$Z$124,11,FALSE))*'DONNÉES '!$C80)),0)</f>
        <v>0</v>
      </c>
      <c r="I41" s="20">
        <f>IFERROR(IF($A41&gt;end_year_1,0,(IF($A41&gt;supporting_sheet!$D$11, VLOOKUP(supporting_sheet!$G$11,'COMPOSITION DES DÉCHETS'!$D$6:$Z$124,13,FALSE), VLOOKUP($C41,'COMPOSITION DES DÉCHETS'!$D$6:$Z$124,13,FALSE))*'DONNÉES '!$C80)),0)</f>
        <v>0</v>
      </c>
      <c r="J41" s="20">
        <f>IFERROR(IF($A41&gt;end_year_1,0,(IF($A41&gt;supporting_sheet!$D$11, VLOOKUP(supporting_sheet!$G$11,'COMPOSITION DES DÉCHETS'!$D$6:$Z$124,15,FALSE), VLOOKUP($C41,'COMPOSITION DES DÉCHETS'!$D$6:$Z$124,15,FALSE))*'DONNÉES '!$C80)),0)</f>
        <v>0</v>
      </c>
      <c r="K41" s="20">
        <f>IFERROR(IF($A41&gt;end_year_1,0,(IF($A41&gt;supporting_sheet!$D$11, VLOOKUP(supporting_sheet!$G$11,'COMPOSITION DES DÉCHETS'!$D$6:$Z$124,17,FALSE), VLOOKUP($C41,'COMPOSITION DES DÉCHETS'!$D$6:$Z$124,17,FALSE))*'DONNÉES '!$C80)),0)</f>
        <v>0</v>
      </c>
      <c r="L41" s="20">
        <f>IFERROR(IF($A41&gt;end_year_1,0,(IF($A41&gt;supporting_sheet!$D$11, VLOOKUP(supporting_sheet!$G$11,'COMPOSITION DES DÉCHETS'!$D$6:$Z$124,19,FALSE), VLOOKUP($C41,'COMPOSITION DES DÉCHETS'!$D$6:$Z$124,19,FALSE))*'DONNÉES '!$C80)),0)</f>
        <v>0</v>
      </c>
      <c r="M41" s="20">
        <f>IFERROR(IF($A41&gt;end_year_1,0,(IF($A41&gt;supporting_sheet!$D$11, VLOOKUP(supporting_sheet!$G$11,'COMPOSITION DES DÉCHETS'!$D$6:$Z$124,21,FALSE), VLOOKUP($C41,'COMPOSITION DES DÉCHETS'!$D$6:$Z$124,21,FALSE))*'DONNÉES '!$C80)),0)</f>
        <v>0</v>
      </c>
      <c r="N41" s="20">
        <f>IFERROR(IF($A41&gt;end_year_1,0,(IF($A41&gt;supporting_sheet!$D$11, VLOOKUP(supporting_sheet!$G$11,'COMPOSITION DES DÉCHETS'!$D$6:$Z$124,23,FALSE), VLOOKUP($C41,'COMPOSITION DES DÉCHETS'!$D$6:$Z$124,23,FALSE))*'DONNÉES '!$C80)),0)</f>
        <v>0</v>
      </c>
      <c r="O41" s="37">
        <f t="shared" si="3"/>
        <v>0</v>
      </c>
    </row>
    <row r="42" spans="1:15" x14ac:dyDescent="0.25">
      <c r="A42" s="1">
        <f>'DONNÉES '!B81</f>
        <v>40</v>
      </c>
      <c r="B42" s="1" t="str">
        <f t="shared" si="1"/>
        <v>AB</v>
      </c>
      <c r="C42" s="1" t="str">
        <f t="shared" si="2"/>
        <v>40ABDefault</v>
      </c>
      <c r="D42" s="20">
        <f>IFERROR(IF($A42&gt;end_year_1,0,(IF($A42&gt;supporting_sheet!$D$9, VLOOKUP(supporting_sheet!$G$9,'COMPOSITION DES DÉCHETS'!$D$6:$Z$124,3,FALSE), VLOOKUP($C42,'COMPOSITION DES DÉCHETS'!$D$6:$Z$124,3,FALSE))*'DONNÉES '!$C81)),0)</f>
        <v>0</v>
      </c>
      <c r="E42" s="20">
        <f>IFERROR(IF($A42&gt;end_year_1,0,(IF($A42&gt;supporting_sheet!$D$11, VLOOKUP(supporting_sheet!$G$11,'COMPOSITION DES DÉCHETS'!$D$6:$Z$124,5,FALSE), VLOOKUP($C42,'COMPOSITION DES DÉCHETS'!$D$6:$Z$124,5,FALSE))*'DONNÉES '!$C81)),0)</f>
        <v>0</v>
      </c>
      <c r="F42" s="20">
        <f>IFERROR(IF($A42&gt;end_year_1,0,(IF($A42&gt;supporting_sheet!$D$11, VLOOKUP(supporting_sheet!$G$11,'COMPOSITION DES DÉCHETS'!$D$6:$Z$124,7,FALSE), VLOOKUP($C42,'COMPOSITION DES DÉCHETS'!$D$6:$Z$124,7,FALSE))*'DONNÉES '!$C81)),0)</f>
        <v>0</v>
      </c>
      <c r="G42" s="20">
        <f>IFERROR(IF($A42&gt;end_year_1,0,(IF($A42&gt;supporting_sheet!$D$11, VLOOKUP(supporting_sheet!$G$11,'COMPOSITION DES DÉCHETS'!$D$6:$Z$124,9,FALSE), VLOOKUP($C42,'COMPOSITION DES DÉCHETS'!$D$6:$Z$124,9,FALSE))*'DONNÉES '!$C81)),0)</f>
        <v>0</v>
      </c>
      <c r="H42" s="20">
        <f>IFERROR(IF($A42&gt;end_year_1,0,(IF($A42&gt;supporting_sheet!$D$11, VLOOKUP(supporting_sheet!$G$11,'COMPOSITION DES DÉCHETS'!$D$6:$Z$124,11,FALSE), VLOOKUP($C42,'COMPOSITION DES DÉCHETS'!$D$6:$Z$124,11,FALSE))*'DONNÉES '!$C81)),0)</f>
        <v>0</v>
      </c>
      <c r="I42" s="20">
        <f>IFERROR(IF($A42&gt;end_year_1,0,(IF($A42&gt;supporting_sheet!$D$11, VLOOKUP(supporting_sheet!$G$11,'COMPOSITION DES DÉCHETS'!$D$6:$Z$124,13,FALSE), VLOOKUP($C42,'COMPOSITION DES DÉCHETS'!$D$6:$Z$124,13,FALSE))*'DONNÉES '!$C81)),0)</f>
        <v>0</v>
      </c>
      <c r="J42" s="20">
        <f>IFERROR(IF($A42&gt;end_year_1,0,(IF($A42&gt;supporting_sheet!$D$11, VLOOKUP(supporting_sheet!$G$11,'COMPOSITION DES DÉCHETS'!$D$6:$Z$124,15,FALSE), VLOOKUP($C42,'COMPOSITION DES DÉCHETS'!$D$6:$Z$124,15,FALSE))*'DONNÉES '!$C81)),0)</f>
        <v>0</v>
      </c>
      <c r="K42" s="20">
        <f>IFERROR(IF($A42&gt;end_year_1,0,(IF($A42&gt;supporting_sheet!$D$11, VLOOKUP(supporting_sheet!$G$11,'COMPOSITION DES DÉCHETS'!$D$6:$Z$124,17,FALSE), VLOOKUP($C42,'COMPOSITION DES DÉCHETS'!$D$6:$Z$124,17,FALSE))*'DONNÉES '!$C81)),0)</f>
        <v>0</v>
      </c>
      <c r="L42" s="20">
        <f>IFERROR(IF($A42&gt;end_year_1,0,(IF($A42&gt;supporting_sheet!$D$11, VLOOKUP(supporting_sheet!$G$11,'COMPOSITION DES DÉCHETS'!$D$6:$Z$124,19,FALSE), VLOOKUP($C42,'COMPOSITION DES DÉCHETS'!$D$6:$Z$124,19,FALSE))*'DONNÉES '!$C81)),0)</f>
        <v>0</v>
      </c>
      <c r="M42" s="20">
        <f>IFERROR(IF($A42&gt;end_year_1,0,(IF($A42&gt;supporting_sheet!$D$11, VLOOKUP(supporting_sheet!$G$11,'COMPOSITION DES DÉCHETS'!$D$6:$Z$124,21,FALSE), VLOOKUP($C42,'COMPOSITION DES DÉCHETS'!$D$6:$Z$124,21,FALSE))*'DONNÉES '!$C81)),0)</f>
        <v>0</v>
      </c>
      <c r="N42" s="20">
        <f>IFERROR(IF($A42&gt;end_year_1,0,(IF($A42&gt;supporting_sheet!$D$11, VLOOKUP(supporting_sheet!$G$11,'COMPOSITION DES DÉCHETS'!$D$6:$Z$124,23,FALSE), VLOOKUP($C42,'COMPOSITION DES DÉCHETS'!$D$6:$Z$124,23,FALSE))*'DONNÉES '!$C81)),0)</f>
        <v>0</v>
      </c>
      <c r="O42" s="37">
        <f t="shared" si="3"/>
        <v>0</v>
      </c>
    </row>
    <row r="43" spans="1:15" x14ac:dyDescent="0.25">
      <c r="A43" s="1">
        <f>'DONNÉES '!B82</f>
        <v>41</v>
      </c>
      <c r="B43" s="1" t="str">
        <f t="shared" si="1"/>
        <v>AB</v>
      </c>
      <c r="C43" s="1" t="str">
        <f t="shared" si="2"/>
        <v>41ABDefault</v>
      </c>
      <c r="D43" s="20">
        <f>IFERROR(IF($A43&gt;end_year_1,0,(IF($A43&gt;supporting_sheet!$D$9, VLOOKUP(supporting_sheet!$G$9,'COMPOSITION DES DÉCHETS'!$D$6:$Z$124,3,FALSE), VLOOKUP($C43,'COMPOSITION DES DÉCHETS'!$D$6:$Z$124,3,FALSE))*'DONNÉES '!$C82)),0)</f>
        <v>0</v>
      </c>
      <c r="E43" s="20">
        <f>IFERROR(IF($A43&gt;end_year_1,0,(IF($A43&gt;supporting_sheet!$D$11, VLOOKUP(supporting_sheet!$G$11,'COMPOSITION DES DÉCHETS'!$D$6:$Z$124,5,FALSE), VLOOKUP($C43,'COMPOSITION DES DÉCHETS'!$D$6:$Z$124,5,FALSE))*'DONNÉES '!$C82)),0)</f>
        <v>0</v>
      </c>
      <c r="F43" s="20">
        <f>IFERROR(IF($A43&gt;end_year_1,0,(IF($A43&gt;supporting_sheet!$D$11, VLOOKUP(supporting_sheet!$G$11,'COMPOSITION DES DÉCHETS'!$D$6:$Z$124,7,FALSE), VLOOKUP($C43,'COMPOSITION DES DÉCHETS'!$D$6:$Z$124,7,FALSE))*'DONNÉES '!$C82)),0)</f>
        <v>0</v>
      </c>
      <c r="G43" s="20">
        <f>IFERROR(IF($A43&gt;end_year_1,0,(IF($A43&gt;supporting_sheet!$D$11, VLOOKUP(supporting_sheet!$G$11,'COMPOSITION DES DÉCHETS'!$D$6:$Z$124,9,FALSE), VLOOKUP($C43,'COMPOSITION DES DÉCHETS'!$D$6:$Z$124,9,FALSE))*'DONNÉES '!$C82)),0)</f>
        <v>0</v>
      </c>
      <c r="H43" s="20">
        <f>IFERROR(IF($A43&gt;end_year_1,0,(IF($A43&gt;supporting_sheet!$D$11, VLOOKUP(supporting_sheet!$G$11,'COMPOSITION DES DÉCHETS'!$D$6:$Z$124,11,FALSE), VLOOKUP($C43,'COMPOSITION DES DÉCHETS'!$D$6:$Z$124,11,FALSE))*'DONNÉES '!$C82)),0)</f>
        <v>0</v>
      </c>
      <c r="I43" s="20">
        <f>IFERROR(IF($A43&gt;end_year_1,0,(IF($A43&gt;supporting_sheet!$D$11, VLOOKUP(supporting_sheet!$G$11,'COMPOSITION DES DÉCHETS'!$D$6:$Z$124,13,FALSE), VLOOKUP($C43,'COMPOSITION DES DÉCHETS'!$D$6:$Z$124,13,FALSE))*'DONNÉES '!$C82)),0)</f>
        <v>0</v>
      </c>
      <c r="J43" s="20">
        <f>IFERROR(IF($A43&gt;end_year_1,0,(IF($A43&gt;supporting_sheet!$D$11, VLOOKUP(supporting_sheet!$G$11,'COMPOSITION DES DÉCHETS'!$D$6:$Z$124,15,FALSE), VLOOKUP($C43,'COMPOSITION DES DÉCHETS'!$D$6:$Z$124,15,FALSE))*'DONNÉES '!$C82)),0)</f>
        <v>0</v>
      </c>
      <c r="K43" s="20">
        <f>IFERROR(IF($A43&gt;end_year_1,0,(IF($A43&gt;supporting_sheet!$D$11, VLOOKUP(supporting_sheet!$G$11,'COMPOSITION DES DÉCHETS'!$D$6:$Z$124,17,FALSE), VLOOKUP($C43,'COMPOSITION DES DÉCHETS'!$D$6:$Z$124,17,FALSE))*'DONNÉES '!$C82)),0)</f>
        <v>0</v>
      </c>
      <c r="L43" s="20">
        <f>IFERROR(IF($A43&gt;end_year_1,0,(IF($A43&gt;supporting_sheet!$D$11, VLOOKUP(supporting_sheet!$G$11,'COMPOSITION DES DÉCHETS'!$D$6:$Z$124,19,FALSE), VLOOKUP($C43,'COMPOSITION DES DÉCHETS'!$D$6:$Z$124,19,FALSE))*'DONNÉES '!$C82)),0)</f>
        <v>0</v>
      </c>
      <c r="M43" s="20">
        <f>IFERROR(IF($A43&gt;end_year_1,0,(IF($A43&gt;supporting_sheet!$D$11, VLOOKUP(supporting_sheet!$G$11,'COMPOSITION DES DÉCHETS'!$D$6:$Z$124,21,FALSE), VLOOKUP($C43,'COMPOSITION DES DÉCHETS'!$D$6:$Z$124,21,FALSE))*'DONNÉES '!$C82)),0)</f>
        <v>0</v>
      </c>
      <c r="N43" s="20">
        <f>IFERROR(IF($A43&gt;end_year_1,0,(IF($A43&gt;supporting_sheet!$D$11, VLOOKUP(supporting_sheet!$G$11,'COMPOSITION DES DÉCHETS'!$D$6:$Z$124,23,FALSE), VLOOKUP($C43,'COMPOSITION DES DÉCHETS'!$D$6:$Z$124,23,FALSE))*'DONNÉES '!$C82)),0)</f>
        <v>0</v>
      </c>
      <c r="O43" s="37">
        <f t="shared" si="3"/>
        <v>0</v>
      </c>
    </row>
    <row r="44" spans="1:15" x14ac:dyDescent="0.25">
      <c r="A44" s="1">
        <f>'DONNÉES '!B83</f>
        <v>42</v>
      </c>
      <c r="B44" s="1" t="str">
        <f t="shared" si="1"/>
        <v>AB</v>
      </c>
      <c r="C44" s="1" t="str">
        <f t="shared" si="2"/>
        <v>42ABDefault</v>
      </c>
      <c r="D44" s="20">
        <f>IFERROR(IF($A44&gt;end_year_1,0,(IF($A44&gt;supporting_sheet!$D$9, VLOOKUP(supporting_sheet!$G$9,'COMPOSITION DES DÉCHETS'!$D$6:$Z$124,3,FALSE), VLOOKUP($C44,'COMPOSITION DES DÉCHETS'!$D$6:$Z$124,3,FALSE))*'DONNÉES '!$C83)),0)</f>
        <v>0</v>
      </c>
      <c r="E44" s="20">
        <f>IFERROR(IF($A44&gt;end_year_1,0,(IF($A44&gt;supporting_sheet!$D$11, VLOOKUP(supporting_sheet!$G$11,'COMPOSITION DES DÉCHETS'!$D$6:$Z$124,5,FALSE), VLOOKUP($C44,'COMPOSITION DES DÉCHETS'!$D$6:$Z$124,5,FALSE))*'DONNÉES '!$C83)),0)</f>
        <v>0</v>
      </c>
      <c r="F44" s="20">
        <f>IFERROR(IF($A44&gt;end_year_1,0,(IF($A44&gt;supporting_sheet!$D$11, VLOOKUP(supporting_sheet!$G$11,'COMPOSITION DES DÉCHETS'!$D$6:$Z$124,7,FALSE), VLOOKUP($C44,'COMPOSITION DES DÉCHETS'!$D$6:$Z$124,7,FALSE))*'DONNÉES '!$C83)),0)</f>
        <v>0</v>
      </c>
      <c r="G44" s="20">
        <f>IFERROR(IF($A44&gt;end_year_1,0,(IF($A44&gt;supporting_sheet!$D$11, VLOOKUP(supporting_sheet!$G$11,'COMPOSITION DES DÉCHETS'!$D$6:$Z$124,9,FALSE), VLOOKUP($C44,'COMPOSITION DES DÉCHETS'!$D$6:$Z$124,9,FALSE))*'DONNÉES '!$C83)),0)</f>
        <v>0</v>
      </c>
      <c r="H44" s="20">
        <f>IFERROR(IF($A44&gt;end_year_1,0,(IF($A44&gt;supporting_sheet!$D$11, VLOOKUP(supporting_sheet!$G$11,'COMPOSITION DES DÉCHETS'!$D$6:$Z$124,11,FALSE), VLOOKUP($C44,'COMPOSITION DES DÉCHETS'!$D$6:$Z$124,11,FALSE))*'DONNÉES '!$C83)),0)</f>
        <v>0</v>
      </c>
      <c r="I44" s="20">
        <f>IFERROR(IF($A44&gt;end_year_1,0,(IF($A44&gt;supporting_sheet!$D$11, VLOOKUP(supporting_sheet!$G$11,'COMPOSITION DES DÉCHETS'!$D$6:$Z$124,13,FALSE), VLOOKUP($C44,'COMPOSITION DES DÉCHETS'!$D$6:$Z$124,13,FALSE))*'DONNÉES '!$C83)),0)</f>
        <v>0</v>
      </c>
      <c r="J44" s="20">
        <f>IFERROR(IF($A44&gt;end_year_1,0,(IF($A44&gt;supporting_sheet!$D$11, VLOOKUP(supporting_sheet!$G$11,'COMPOSITION DES DÉCHETS'!$D$6:$Z$124,15,FALSE), VLOOKUP($C44,'COMPOSITION DES DÉCHETS'!$D$6:$Z$124,15,FALSE))*'DONNÉES '!$C83)),0)</f>
        <v>0</v>
      </c>
      <c r="K44" s="20">
        <f>IFERROR(IF($A44&gt;end_year_1,0,(IF($A44&gt;supporting_sheet!$D$11, VLOOKUP(supporting_sheet!$G$11,'COMPOSITION DES DÉCHETS'!$D$6:$Z$124,17,FALSE), VLOOKUP($C44,'COMPOSITION DES DÉCHETS'!$D$6:$Z$124,17,FALSE))*'DONNÉES '!$C83)),0)</f>
        <v>0</v>
      </c>
      <c r="L44" s="20">
        <f>IFERROR(IF($A44&gt;end_year_1,0,(IF($A44&gt;supporting_sheet!$D$11, VLOOKUP(supporting_sheet!$G$11,'COMPOSITION DES DÉCHETS'!$D$6:$Z$124,19,FALSE), VLOOKUP($C44,'COMPOSITION DES DÉCHETS'!$D$6:$Z$124,19,FALSE))*'DONNÉES '!$C83)),0)</f>
        <v>0</v>
      </c>
      <c r="M44" s="20">
        <f>IFERROR(IF($A44&gt;end_year_1,0,(IF($A44&gt;supporting_sheet!$D$11, VLOOKUP(supporting_sheet!$G$11,'COMPOSITION DES DÉCHETS'!$D$6:$Z$124,21,FALSE), VLOOKUP($C44,'COMPOSITION DES DÉCHETS'!$D$6:$Z$124,21,FALSE))*'DONNÉES '!$C83)),0)</f>
        <v>0</v>
      </c>
      <c r="N44" s="20">
        <f>IFERROR(IF($A44&gt;end_year_1,0,(IF($A44&gt;supporting_sheet!$D$11, VLOOKUP(supporting_sheet!$G$11,'COMPOSITION DES DÉCHETS'!$D$6:$Z$124,23,FALSE), VLOOKUP($C44,'COMPOSITION DES DÉCHETS'!$D$6:$Z$124,23,FALSE))*'DONNÉES '!$C83)),0)</f>
        <v>0</v>
      </c>
      <c r="O44" s="37">
        <f t="shared" si="3"/>
        <v>0</v>
      </c>
    </row>
    <row r="45" spans="1:15" x14ac:dyDescent="0.25">
      <c r="A45" s="1">
        <f>'DONNÉES '!B84</f>
        <v>43</v>
      </c>
      <c r="B45" s="1" t="str">
        <f t="shared" si="1"/>
        <v>AB</v>
      </c>
      <c r="C45" s="1" t="str">
        <f t="shared" si="2"/>
        <v>43ABDefault</v>
      </c>
      <c r="D45" s="20">
        <f>IFERROR(IF($A45&gt;end_year_1,0,(IF($A45&gt;supporting_sheet!$D$9, VLOOKUP(supporting_sheet!$G$9,'COMPOSITION DES DÉCHETS'!$D$6:$Z$124,3,FALSE), VLOOKUP($C45,'COMPOSITION DES DÉCHETS'!$D$6:$Z$124,3,FALSE))*'DONNÉES '!$C84)),0)</f>
        <v>0</v>
      </c>
      <c r="E45" s="20">
        <f>IFERROR(IF($A45&gt;end_year_1,0,(IF($A45&gt;supporting_sheet!$D$11, VLOOKUP(supporting_sheet!$G$11,'COMPOSITION DES DÉCHETS'!$D$6:$Z$124,5,FALSE), VLOOKUP($C45,'COMPOSITION DES DÉCHETS'!$D$6:$Z$124,5,FALSE))*'DONNÉES '!$C84)),0)</f>
        <v>0</v>
      </c>
      <c r="F45" s="20">
        <f>IFERROR(IF($A45&gt;end_year_1,0,(IF($A45&gt;supporting_sheet!$D$11, VLOOKUP(supporting_sheet!$G$11,'COMPOSITION DES DÉCHETS'!$D$6:$Z$124,7,FALSE), VLOOKUP($C45,'COMPOSITION DES DÉCHETS'!$D$6:$Z$124,7,FALSE))*'DONNÉES '!$C84)),0)</f>
        <v>0</v>
      </c>
      <c r="G45" s="20">
        <f>IFERROR(IF($A45&gt;end_year_1,0,(IF($A45&gt;supporting_sheet!$D$11, VLOOKUP(supporting_sheet!$G$11,'COMPOSITION DES DÉCHETS'!$D$6:$Z$124,9,FALSE), VLOOKUP($C45,'COMPOSITION DES DÉCHETS'!$D$6:$Z$124,9,FALSE))*'DONNÉES '!$C84)),0)</f>
        <v>0</v>
      </c>
      <c r="H45" s="20">
        <f>IFERROR(IF($A45&gt;end_year_1,0,(IF($A45&gt;supporting_sheet!$D$11, VLOOKUP(supporting_sheet!$G$11,'COMPOSITION DES DÉCHETS'!$D$6:$Z$124,11,FALSE), VLOOKUP($C45,'COMPOSITION DES DÉCHETS'!$D$6:$Z$124,11,FALSE))*'DONNÉES '!$C84)),0)</f>
        <v>0</v>
      </c>
      <c r="I45" s="20">
        <f>IFERROR(IF($A45&gt;end_year_1,0,(IF($A45&gt;supporting_sheet!$D$11, VLOOKUP(supporting_sheet!$G$11,'COMPOSITION DES DÉCHETS'!$D$6:$Z$124,13,FALSE), VLOOKUP($C45,'COMPOSITION DES DÉCHETS'!$D$6:$Z$124,13,FALSE))*'DONNÉES '!$C84)),0)</f>
        <v>0</v>
      </c>
      <c r="J45" s="20">
        <f>IFERROR(IF($A45&gt;end_year_1,0,(IF($A45&gt;supporting_sheet!$D$11, VLOOKUP(supporting_sheet!$G$11,'COMPOSITION DES DÉCHETS'!$D$6:$Z$124,15,FALSE), VLOOKUP($C45,'COMPOSITION DES DÉCHETS'!$D$6:$Z$124,15,FALSE))*'DONNÉES '!$C84)),0)</f>
        <v>0</v>
      </c>
      <c r="K45" s="20">
        <f>IFERROR(IF($A45&gt;end_year_1,0,(IF($A45&gt;supporting_sheet!$D$11, VLOOKUP(supporting_sheet!$G$11,'COMPOSITION DES DÉCHETS'!$D$6:$Z$124,17,FALSE), VLOOKUP($C45,'COMPOSITION DES DÉCHETS'!$D$6:$Z$124,17,FALSE))*'DONNÉES '!$C84)),0)</f>
        <v>0</v>
      </c>
      <c r="L45" s="20">
        <f>IFERROR(IF($A45&gt;end_year_1,0,(IF($A45&gt;supporting_sheet!$D$11, VLOOKUP(supporting_sheet!$G$11,'COMPOSITION DES DÉCHETS'!$D$6:$Z$124,19,FALSE), VLOOKUP($C45,'COMPOSITION DES DÉCHETS'!$D$6:$Z$124,19,FALSE))*'DONNÉES '!$C84)),0)</f>
        <v>0</v>
      </c>
      <c r="M45" s="20">
        <f>IFERROR(IF($A45&gt;end_year_1,0,(IF($A45&gt;supporting_sheet!$D$11, VLOOKUP(supporting_sheet!$G$11,'COMPOSITION DES DÉCHETS'!$D$6:$Z$124,21,FALSE), VLOOKUP($C45,'COMPOSITION DES DÉCHETS'!$D$6:$Z$124,21,FALSE))*'DONNÉES '!$C84)),0)</f>
        <v>0</v>
      </c>
      <c r="N45" s="20">
        <f>IFERROR(IF($A45&gt;end_year_1,0,(IF($A45&gt;supporting_sheet!$D$11, VLOOKUP(supporting_sheet!$G$11,'COMPOSITION DES DÉCHETS'!$D$6:$Z$124,23,FALSE), VLOOKUP($C45,'COMPOSITION DES DÉCHETS'!$D$6:$Z$124,23,FALSE))*'DONNÉES '!$C84)),0)</f>
        <v>0</v>
      </c>
      <c r="O45" s="37">
        <f t="shared" si="3"/>
        <v>0</v>
      </c>
    </row>
    <row r="46" spans="1:15" x14ac:dyDescent="0.25">
      <c r="A46" s="1">
        <f>'DONNÉES '!B85</f>
        <v>44</v>
      </c>
      <c r="B46" s="1" t="str">
        <f t="shared" si="1"/>
        <v>AB</v>
      </c>
      <c r="C46" s="1" t="str">
        <f t="shared" si="2"/>
        <v>44ABDefault</v>
      </c>
      <c r="D46" s="20">
        <f>IFERROR(IF($A46&gt;end_year_1,0,(IF($A46&gt;supporting_sheet!$D$9, VLOOKUP(supporting_sheet!$G$9,'COMPOSITION DES DÉCHETS'!$D$6:$Z$124,3,FALSE), VLOOKUP($C46,'COMPOSITION DES DÉCHETS'!$D$6:$Z$124,3,FALSE))*'DONNÉES '!$C85)),0)</f>
        <v>0</v>
      </c>
      <c r="E46" s="20">
        <f>IFERROR(IF($A46&gt;end_year_1,0,(IF($A46&gt;supporting_sheet!$D$11, VLOOKUP(supporting_sheet!$G$11,'COMPOSITION DES DÉCHETS'!$D$6:$Z$124,5,FALSE), VLOOKUP($C46,'COMPOSITION DES DÉCHETS'!$D$6:$Z$124,5,FALSE))*'DONNÉES '!$C85)),0)</f>
        <v>0</v>
      </c>
      <c r="F46" s="20">
        <f>IFERROR(IF($A46&gt;end_year_1,0,(IF($A46&gt;supporting_sheet!$D$11, VLOOKUP(supporting_sheet!$G$11,'COMPOSITION DES DÉCHETS'!$D$6:$Z$124,7,FALSE), VLOOKUP($C46,'COMPOSITION DES DÉCHETS'!$D$6:$Z$124,7,FALSE))*'DONNÉES '!$C85)),0)</f>
        <v>0</v>
      </c>
      <c r="G46" s="20">
        <f>IFERROR(IF($A46&gt;end_year_1,0,(IF($A46&gt;supporting_sheet!$D$11, VLOOKUP(supporting_sheet!$G$11,'COMPOSITION DES DÉCHETS'!$D$6:$Z$124,9,FALSE), VLOOKUP($C46,'COMPOSITION DES DÉCHETS'!$D$6:$Z$124,9,FALSE))*'DONNÉES '!$C85)),0)</f>
        <v>0</v>
      </c>
      <c r="H46" s="20">
        <f>IFERROR(IF($A46&gt;end_year_1,0,(IF($A46&gt;supporting_sheet!$D$11, VLOOKUP(supporting_sheet!$G$11,'COMPOSITION DES DÉCHETS'!$D$6:$Z$124,11,FALSE), VLOOKUP($C46,'COMPOSITION DES DÉCHETS'!$D$6:$Z$124,11,FALSE))*'DONNÉES '!$C85)),0)</f>
        <v>0</v>
      </c>
      <c r="I46" s="20">
        <f>IFERROR(IF($A46&gt;end_year_1,0,(IF($A46&gt;supporting_sheet!$D$11, VLOOKUP(supporting_sheet!$G$11,'COMPOSITION DES DÉCHETS'!$D$6:$Z$124,13,FALSE), VLOOKUP($C46,'COMPOSITION DES DÉCHETS'!$D$6:$Z$124,13,FALSE))*'DONNÉES '!$C85)),0)</f>
        <v>0</v>
      </c>
      <c r="J46" s="20">
        <f>IFERROR(IF($A46&gt;end_year_1,0,(IF($A46&gt;supporting_sheet!$D$11, VLOOKUP(supporting_sheet!$G$11,'COMPOSITION DES DÉCHETS'!$D$6:$Z$124,15,FALSE), VLOOKUP($C46,'COMPOSITION DES DÉCHETS'!$D$6:$Z$124,15,FALSE))*'DONNÉES '!$C85)),0)</f>
        <v>0</v>
      </c>
      <c r="K46" s="20">
        <f>IFERROR(IF($A46&gt;end_year_1,0,(IF($A46&gt;supporting_sheet!$D$11, VLOOKUP(supporting_sheet!$G$11,'COMPOSITION DES DÉCHETS'!$D$6:$Z$124,17,FALSE), VLOOKUP($C46,'COMPOSITION DES DÉCHETS'!$D$6:$Z$124,17,FALSE))*'DONNÉES '!$C85)),0)</f>
        <v>0</v>
      </c>
      <c r="L46" s="20">
        <f>IFERROR(IF($A46&gt;end_year_1,0,(IF($A46&gt;supporting_sheet!$D$11, VLOOKUP(supporting_sheet!$G$11,'COMPOSITION DES DÉCHETS'!$D$6:$Z$124,19,FALSE), VLOOKUP($C46,'COMPOSITION DES DÉCHETS'!$D$6:$Z$124,19,FALSE))*'DONNÉES '!$C85)),0)</f>
        <v>0</v>
      </c>
      <c r="M46" s="20">
        <f>IFERROR(IF($A46&gt;end_year_1,0,(IF($A46&gt;supporting_sheet!$D$11, VLOOKUP(supporting_sheet!$G$11,'COMPOSITION DES DÉCHETS'!$D$6:$Z$124,21,FALSE), VLOOKUP($C46,'COMPOSITION DES DÉCHETS'!$D$6:$Z$124,21,FALSE))*'DONNÉES '!$C85)),0)</f>
        <v>0</v>
      </c>
      <c r="N46" s="20">
        <f>IFERROR(IF($A46&gt;end_year_1,0,(IF($A46&gt;supporting_sheet!$D$11, VLOOKUP(supporting_sheet!$G$11,'COMPOSITION DES DÉCHETS'!$D$6:$Z$124,23,FALSE), VLOOKUP($C46,'COMPOSITION DES DÉCHETS'!$D$6:$Z$124,23,FALSE))*'DONNÉES '!$C85)),0)</f>
        <v>0</v>
      </c>
      <c r="O46" s="37">
        <f t="shared" si="3"/>
        <v>0</v>
      </c>
    </row>
    <row r="47" spans="1:15" x14ac:dyDescent="0.25">
      <c r="A47" s="1">
        <f>'DONNÉES '!B86</f>
        <v>45</v>
      </c>
      <c r="B47" s="1" t="str">
        <f t="shared" si="1"/>
        <v>AB</v>
      </c>
      <c r="C47" s="1" t="str">
        <f t="shared" si="2"/>
        <v>45ABDefault</v>
      </c>
      <c r="D47" s="20">
        <f>IFERROR(IF($A47&gt;end_year_1,0,(IF($A47&gt;supporting_sheet!$D$9, VLOOKUP(supporting_sheet!$G$9,'COMPOSITION DES DÉCHETS'!$D$6:$Z$124,3,FALSE), VLOOKUP($C47,'COMPOSITION DES DÉCHETS'!$D$6:$Z$124,3,FALSE))*'DONNÉES '!$C86)),0)</f>
        <v>0</v>
      </c>
      <c r="E47" s="20">
        <f>IFERROR(IF($A47&gt;end_year_1,0,(IF($A47&gt;supporting_sheet!$D$11, VLOOKUP(supporting_sheet!$G$11,'COMPOSITION DES DÉCHETS'!$D$6:$Z$124,5,FALSE), VLOOKUP($C47,'COMPOSITION DES DÉCHETS'!$D$6:$Z$124,5,FALSE))*'DONNÉES '!$C86)),0)</f>
        <v>0</v>
      </c>
      <c r="F47" s="20">
        <f>IFERROR(IF($A47&gt;end_year_1,0,(IF($A47&gt;supporting_sheet!$D$11, VLOOKUP(supporting_sheet!$G$11,'COMPOSITION DES DÉCHETS'!$D$6:$Z$124,7,FALSE), VLOOKUP($C47,'COMPOSITION DES DÉCHETS'!$D$6:$Z$124,7,FALSE))*'DONNÉES '!$C86)),0)</f>
        <v>0</v>
      </c>
      <c r="G47" s="20">
        <f>IFERROR(IF($A47&gt;end_year_1,0,(IF($A47&gt;supporting_sheet!$D$11, VLOOKUP(supporting_sheet!$G$11,'COMPOSITION DES DÉCHETS'!$D$6:$Z$124,9,FALSE), VLOOKUP($C47,'COMPOSITION DES DÉCHETS'!$D$6:$Z$124,9,FALSE))*'DONNÉES '!$C86)),0)</f>
        <v>0</v>
      </c>
      <c r="H47" s="20">
        <f>IFERROR(IF($A47&gt;end_year_1,0,(IF($A47&gt;supporting_sheet!$D$11, VLOOKUP(supporting_sheet!$G$11,'COMPOSITION DES DÉCHETS'!$D$6:$Z$124,11,FALSE), VLOOKUP($C47,'COMPOSITION DES DÉCHETS'!$D$6:$Z$124,11,FALSE))*'DONNÉES '!$C86)),0)</f>
        <v>0</v>
      </c>
      <c r="I47" s="20">
        <f>IFERROR(IF($A47&gt;end_year_1,0,(IF($A47&gt;supporting_sheet!$D$11, VLOOKUP(supporting_sheet!$G$11,'COMPOSITION DES DÉCHETS'!$D$6:$Z$124,13,FALSE), VLOOKUP($C47,'COMPOSITION DES DÉCHETS'!$D$6:$Z$124,13,FALSE))*'DONNÉES '!$C86)),0)</f>
        <v>0</v>
      </c>
      <c r="J47" s="20">
        <f>IFERROR(IF($A47&gt;end_year_1,0,(IF($A47&gt;supporting_sheet!$D$11, VLOOKUP(supporting_sheet!$G$11,'COMPOSITION DES DÉCHETS'!$D$6:$Z$124,15,FALSE), VLOOKUP($C47,'COMPOSITION DES DÉCHETS'!$D$6:$Z$124,15,FALSE))*'DONNÉES '!$C86)),0)</f>
        <v>0</v>
      </c>
      <c r="K47" s="20">
        <f>IFERROR(IF($A47&gt;end_year_1,0,(IF($A47&gt;supporting_sheet!$D$11, VLOOKUP(supporting_sheet!$G$11,'COMPOSITION DES DÉCHETS'!$D$6:$Z$124,17,FALSE), VLOOKUP($C47,'COMPOSITION DES DÉCHETS'!$D$6:$Z$124,17,FALSE))*'DONNÉES '!$C86)),0)</f>
        <v>0</v>
      </c>
      <c r="L47" s="20">
        <f>IFERROR(IF($A47&gt;end_year_1,0,(IF($A47&gt;supporting_sheet!$D$11, VLOOKUP(supporting_sheet!$G$11,'COMPOSITION DES DÉCHETS'!$D$6:$Z$124,19,FALSE), VLOOKUP($C47,'COMPOSITION DES DÉCHETS'!$D$6:$Z$124,19,FALSE))*'DONNÉES '!$C86)),0)</f>
        <v>0</v>
      </c>
      <c r="M47" s="20">
        <f>IFERROR(IF($A47&gt;end_year_1,0,(IF($A47&gt;supporting_sheet!$D$11, VLOOKUP(supporting_sheet!$G$11,'COMPOSITION DES DÉCHETS'!$D$6:$Z$124,21,FALSE), VLOOKUP($C47,'COMPOSITION DES DÉCHETS'!$D$6:$Z$124,21,FALSE))*'DONNÉES '!$C86)),0)</f>
        <v>0</v>
      </c>
      <c r="N47" s="20">
        <f>IFERROR(IF($A47&gt;end_year_1,0,(IF($A47&gt;supporting_sheet!$D$11, VLOOKUP(supporting_sheet!$G$11,'COMPOSITION DES DÉCHETS'!$D$6:$Z$124,23,FALSE), VLOOKUP($C47,'COMPOSITION DES DÉCHETS'!$D$6:$Z$124,23,FALSE))*'DONNÉES '!$C86)),0)</f>
        <v>0</v>
      </c>
      <c r="O47" s="37">
        <f t="shared" si="3"/>
        <v>0</v>
      </c>
    </row>
    <row r="48" spans="1:15" x14ac:dyDescent="0.25">
      <c r="A48" s="1">
        <f>'DONNÉES '!B87</f>
        <v>46</v>
      </c>
      <c r="B48" s="1" t="str">
        <f t="shared" si="1"/>
        <v>AB</v>
      </c>
      <c r="C48" s="1" t="str">
        <f t="shared" si="2"/>
        <v>46ABDefault</v>
      </c>
      <c r="D48" s="20">
        <f>IFERROR(IF($A48&gt;end_year_1,0,(IF($A48&gt;supporting_sheet!$D$9, VLOOKUP(supporting_sheet!$G$9,'COMPOSITION DES DÉCHETS'!$D$6:$Z$124,3,FALSE), VLOOKUP($C48,'COMPOSITION DES DÉCHETS'!$D$6:$Z$124,3,FALSE))*'DONNÉES '!$C87)),0)</f>
        <v>0</v>
      </c>
      <c r="E48" s="20">
        <f>IFERROR(IF($A48&gt;end_year_1,0,(IF($A48&gt;supporting_sheet!$D$11, VLOOKUP(supporting_sheet!$G$11,'COMPOSITION DES DÉCHETS'!$D$6:$Z$124,5,FALSE), VLOOKUP($C48,'COMPOSITION DES DÉCHETS'!$D$6:$Z$124,5,FALSE))*'DONNÉES '!$C87)),0)</f>
        <v>0</v>
      </c>
      <c r="F48" s="20">
        <f>IFERROR(IF($A48&gt;end_year_1,0,(IF($A48&gt;supporting_sheet!$D$11, VLOOKUP(supporting_sheet!$G$11,'COMPOSITION DES DÉCHETS'!$D$6:$Z$124,7,FALSE), VLOOKUP($C48,'COMPOSITION DES DÉCHETS'!$D$6:$Z$124,7,FALSE))*'DONNÉES '!$C87)),0)</f>
        <v>0</v>
      </c>
      <c r="G48" s="20">
        <f>IFERROR(IF($A48&gt;end_year_1,0,(IF($A48&gt;supporting_sheet!$D$11, VLOOKUP(supporting_sheet!$G$11,'COMPOSITION DES DÉCHETS'!$D$6:$Z$124,9,FALSE), VLOOKUP($C48,'COMPOSITION DES DÉCHETS'!$D$6:$Z$124,9,FALSE))*'DONNÉES '!$C87)),0)</f>
        <v>0</v>
      </c>
      <c r="H48" s="20">
        <f>IFERROR(IF($A48&gt;end_year_1,0,(IF($A48&gt;supporting_sheet!$D$11, VLOOKUP(supporting_sheet!$G$11,'COMPOSITION DES DÉCHETS'!$D$6:$Z$124,11,FALSE), VLOOKUP($C48,'COMPOSITION DES DÉCHETS'!$D$6:$Z$124,11,FALSE))*'DONNÉES '!$C87)),0)</f>
        <v>0</v>
      </c>
      <c r="I48" s="20">
        <f>IFERROR(IF($A48&gt;end_year_1,0,(IF($A48&gt;supporting_sheet!$D$11, VLOOKUP(supporting_sheet!$G$11,'COMPOSITION DES DÉCHETS'!$D$6:$Z$124,13,FALSE), VLOOKUP($C48,'COMPOSITION DES DÉCHETS'!$D$6:$Z$124,13,FALSE))*'DONNÉES '!$C87)),0)</f>
        <v>0</v>
      </c>
      <c r="J48" s="20">
        <f>IFERROR(IF($A48&gt;end_year_1,0,(IF($A48&gt;supporting_sheet!$D$11, VLOOKUP(supporting_sheet!$G$11,'COMPOSITION DES DÉCHETS'!$D$6:$Z$124,15,FALSE), VLOOKUP($C48,'COMPOSITION DES DÉCHETS'!$D$6:$Z$124,15,FALSE))*'DONNÉES '!$C87)),0)</f>
        <v>0</v>
      </c>
      <c r="K48" s="20">
        <f>IFERROR(IF($A48&gt;end_year_1,0,(IF($A48&gt;supporting_sheet!$D$11, VLOOKUP(supporting_sheet!$G$11,'COMPOSITION DES DÉCHETS'!$D$6:$Z$124,17,FALSE), VLOOKUP($C48,'COMPOSITION DES DÉCHETS'!$D$6:$Z$124,17,FALSE))*'DONNÉES '!$C87)),0)</f>
        <v>0</v>
      </c>
      <c r="L48" s="20">
        <f>IFERROR(IF($A48&gt;end_year_1,0,(IF($A48&gt;supporting_sheet!$D$11, VLOOKUP(supporting_sheet!$G$11,'COMPOSITION DES DÉCHETS'!$D$6:$Z$124,19,FALSE), VLOOKUP($C48,'COMPOSITION DES DÉCHETS'!$D$6:$Z$124,19,FALSE))*'DONNÉES '!$C87)),0)</f>
        <v>0</v>
      </c>
      <c r="M48" s="20">
        <f>IFERROR(IF($A48&gt;end_year_1,0,(IF($A48&gt;supporting_sheet!$D$11, VLOOKUP(supporting_sheet!$G$11,'COMPOSITION DES DÉCHETS'!$D$6:$Z$124,21,FALSE), VLOOKUP($C48,'COMPOSITION DES DÉCHETS'!$D$6:$Z$124,21,FALSE))*'DONNÉES '!$C87)),0)</f>
        <v>0</v>
      </c>
      <c r="N48" s="20">
        <f>IFERROR(IF($A48&gt;end_year_1,0,(IF($A48&gt;supporting_sheet!$D$11, VLOOKUP(supporting_sheet!$G$11,'COMPOSITION DES DÉCHETS'!$D$6:$Z$124,23,FALSE), VLOOKUP($C48,'COMPOSITION DES DÉCHETS'!$D$6:$Z$124,23,FALSE))*'DONNÉES '!$C87)),0)</f>
        <v>0</v>
      </c>
      <c r="O48" s="37">
        <f t="shared" si="3"/>
        <v>0</v>
      </c>
    </row>
    <row r="49" spans="1:15" x14ac:dyDescent="0.25">
      <c r="A49" s="1">
        <f>'DONNÉES '!B88</f>
        <v>47</v>
      </c>
      <c r="B49" s="1" t="str">
        <f t="shared" si="1"/>
        <v>AB</v>
      </c>
      <c r="C49" s="1" t="str">
        <f t="shared" si="2"/>
        <v>47ABDefault</v>
      </c>
      <c r="D49" s="20">
        <f>IFERROR(IF($A49&gt;end_year_1,0,(IF($A49&gt;supporting_sheet!$D$9, VLOOKUP(supporting_sheet!$G$9,'COMPOSITION DES DÉCHETS'!$D$6:$Z$124,3,FALSE), VLOOKUP($C49,'COMPOSITION DES DÉCHETS'!$D$6:$Z$124,3,FALSE))*'DONNÉES '!$C88)),0)</f>
        <v>0</v>
      </c>
      <c r="E49" s="20">
        <f>IFERROR(IF($A49&gt;end_year_1,0,(IF($A49&gt;supporting_sheet!$D$11, VLOOKUP(supporting_sheet!$G$11,'COMPOSITION DES DÉCHETS'!$D$6:$Z$124,5,FALSE), VLOOKUP($C49,'COMPOSITION DES DÉCHETS'!$D$6:$Z$124,5,FALSE))*'DONNÉES '!$C88)),0)</f>
        <v>0</v>
      </c>
      <c r="F49" s="20">
        <f>IFERROR(IF($A49&gt;end_year_1,0,(IF($A49&gt;supporting_sheet!$D$11, VLOOKUP(supporting_sheet!$G$11,'COMPOSITION DES DÉCHETS'!$D$6:$Z$124,7,FALSE), VLOOKUP($C49,'COMPOSITION DES DÉCHETS'!$D$6:$Z$124,7,FALSE))*'DONNÉES '!$C88)),0)</f>
        <v>0</v>
      </c>
      <c r="G49" s="20">
        <f>IFERROR(IF($A49&gt;end_year_1,0,(IF($A49&gt;supporting_sheet!$D$11, VLOOKUP(supporting_sheet!$G$11,'COMPOSITION DES DÉCHETS'!$D$6:$Z$124,9,FALSE), VLOOKUP($C49,'COMPOSITION DES DÉCHETS'!$D$6:$Z$124,9,FALSE))*'DONNÉES '!$C88)),0)</f>
        <v>0</v>
      </c>
      <c r="H49" s="20">
        <f>IFERROR(IF($A49&gt;end_year_1,0,(IF($A49&gt;supporting_sheet!$D$11, VLOOKUP(supporting_sheet!$G$11,'COMPOSITION DES DÉCHETS'!$D$6:$Z$124,11,FALSE), VLOOKUP($C49,'COMPOSITION DES DÉCHETS'!$D$6:$Z$124,11,FALSE))*'DONNÉES '!$C88)),0)</f>
        <v>0</v>
      </c>
      <c r="I49" s="20">
        <f>IFERROR(IF($A49&gt;end_year_1,0,(IF($A49&gt;supporting_sheet!$D$11, VLOOKUP(supporting_sheet!$G$11,'COMPOSITION DES DÉCHETS'!$D$6:$Z$124,13,FALSE), VLOOKUP($C49,'COMPOSITION DES DÉCHETS'!$D$6:$Z$124,13,FALSE))*'DONNÉES '!$C88)),0)</f>
        <v>0</v>
      </c>
      <c r="J49" s="20">
        <f>IFERROR(IF($A49&gt;end_year_1,0,(IF($A49&gt;supporting_sheet!$D$11, VLOOKUP(supporting_sheet!$G$11,'COMPOSITION DES DÉCHETS'!$D$6:$Z$124,15,FALSE), VLOOKUP($C49,'COMPOSITION DES DÉCHETS'!$D$6:$Z$124,15,FALSE))*'DONNÉES '!$C88)),0)</f>
        <v>0</v>
      </c>
      <c r="K49" s="20">
        <f>IFERROR(IF($A49&gt;end_year_1,0,(IF($A49&gt;supporting_sheet!$D$11, VLOOKUP(supporting_sheet!$G$11,'COMPOSITION DES DÉCHETS'!$D$6:$Z$124,17,FALSE), VLOOKUP($C49,'COMPOSITION DES DÉCHETS'!$D$6:$Z$124,17,FALSE))*'DONNÉES '!$C88)),0)</f>
        <v>0</v>
      </c>
      <c r="L49" s="20">
        <f>IFERROR(IF($A49&gt;end_year_1,0,(IF($A49&gt;supporting_sheet!$D$11, VLOOKUP(supporting_sheet!$G$11,'COMPOSITION DES DÉCHETS'!$D$6:$Z$124,19,FALSE), VLOOKUP($C49,'COMPOSITION DES DÉCHETS'!$D$6:$Z$124,19,FALSE))*'DONNÉES '!$C88)),0)</f>
        <v>0</v>
      </c>
      <c r="M49" s="20">
        <f>IFERROR(IF($A49&gt;end_year_1,0,(IF($A49&gt;supporting_sheet!$D$11, VLOOKUP(supporting_sheet!$G$11,'COMPOSITION DES DÉCHETS'!$D$6:$Z$124,21,FALSE), VLOOKUP($C49,'COMPOSITION DES DÉCHETS'!$D$6:$Z$124,21,FALSE))*'DONNÉES '!$C88)),0)</f>
        <v>0</v>
      </c>
      <c r="N49" s="20">
        <f>IFERROR(IF($A49&gt;end_year_1,0,(IF($A49&gt;supporting_sheet!$D$11, VLOOKUP(supporting_sheet!$G$11,'COMPOSITION DES DÉCHETS'!$D$6:$Z$124,23,FALSE), VLOOKUP($C49,'COMPOSITION DES DÉCHETS'!$D$6:$Z$124,23,FALSE))*'DONNÉES '!$C88)),0)</f>
        <v>0</v>
      </c>
      <c r="O49" s="37">
        <f t="shared" si="3"/>
        <v>0</v>
      </c>
    </row>
    <row r="50" spans="1:15" x14ac:dyDescent="0.25">
      <c r="A50" s="1">
        <f>'DONNÉES '!B89</f>
        <v>48</v>
      </c>
      <c r="B50" s="1" t="str">
        <f t="shared" si="1"/>
        <v>AB</v>
      </c>
      <c r="C50" s="1" t="str">
        <f t="shared" si="2"/>
        <v>48ABDefault</v>
      </c>
      <c r="D50" s="20">
        <f>IFERROR(IF($A50&gt;end_year_1,0,(IF($A50&gt;supporting_sheet!$D$9, VLOOKUP(supporting_sheet!$G$9,'COMPOSITION DES DÉCHETS'!$D$6:$Z$124,3,FALSE), VLOOKUP($C50,'COMPOSITION DES DÉCHETS'!$D$6:$Z$124,3,FALSE))*'DONNÉES '!$C89)),0)</f>
        <v>0</v>
      </c>
      <c r="E50" s="20">
        <f>IFERROR(IF($A50&gt;end_year_1,0,(IF($A50&gt;supporting_sheet!$D$11, VLOOKUP(supporting_sheet!$G$11,'COMPOSITION DES DÉCHETS'!$D$6:$Z$124,5,FALSE), VLOOKUP($C50,'COMPOSITION DES DÉCHETS'!$D$6:$Z$124,5,FALSE))*'DONNÉES '!$C89)),0)</f>
        <v>0</v>
      </c>
      <c r="F50" s="20">
        <f>IFERROR(IF($A50&gt;end_year_1,0,(IF($A50&gt;supporting_sheet!$D$11, VLOOKUP(supporting_sheet!$G$11,'COMPOSITION DES DÉCHETS'!$D$6:$Z$124,7,FALSE), VLOOKUP($C50,'COMPOSITION DES DÉCHETS'!$D$6:$Z$124,7,FALSE))*'DONNÉES '!$C89)),0)</f>
        <v>0</v>
      </c>
      <c r="G50" s="20">
        <f>IFERROR(IF($A50&gt;end_year_1,0,(IF($A50&gt;supporting_sheet!$D$11, VLOOKUP(supporting_sheet!$G$11,'COMPOSITION DES DÉCHETS'!$D$6:$Z$124,9,FALSE), VLOOKUP($C50,'COMPOSITION DES DÉCHETS'!$D$6:$Z$124,9,FALSE))*'DONNÉES '!$C89)),0)</f>
        <v>0</v>
      </c>
      <c r="H50" s="20">
        <f>IFERROR(IF($A50&gt;end_year_1,0,(IF($A50&gt;supporting_sheet!$D$11, VLOOKUP(supporting_sheet!$G$11,'COMPOSITION DES DÉCHETS'!$D$6:$Z$124,11,FALSE), VLOOKUP($C50,'COMPOSITION DES DÉCHETS'!$D$6:$Z$124,11,FALSE))*'DONNÉES '!$C89)),0)</f>
        <v>0</v>
      </c>
      <c r="I50" s="20">
        <f>IFERROR(IF($A50&gt;end_year_1,0,(IF($A50&gt;supporting_sheet!$D$11, VLOOKUP(supporting_sheet!$G$11,'COMPOSITION DES DÉCHETS'!$D$6:$Z$124,13,FALSE), VLOOKUP($C50,'COMPOSITION DES DÉCHETS'!$D$6:$Z$124,13,FALSE))*'DONNÉES '!$C89)),0)</f>
        <v>0</v>
      </c>
      <c r="J50" s="20">
        <f>IFERROR(IF($A50&gt;end_year_1,0,(IF($A50&gt;supporting_sheet!$D$11, VLOOKUP(supporting_sheet!$G$11,'COMPOSITION DES DÉCHETS'!$D$6:$Z$124,15,FALSE), VLOOKUP($C50,'COMPOSITION DES DÉCHETS'!$D$6:$Z$124,15,FALSE))*'DONNÉES '!$C89)),0)</f>
        <v>0</v>
      </c>
      <c r="K50" s="20">
        <f>IFERROR(IF($A50&gt;end_year_1,0,(IF($A50&gt;supporting_sheet!$D$11, VLOOKUP(supporting_sheet!$G$11,'COMPOSITION DES DÉCHETS'!$D$6:$Z$124,17,FALSE), VLOOKUP($C50,'COMPOSITION DES DÉCHETS'!$D$6:$Z$124,17,FALSE))*'DONNÉES '!$C89)),0)</f>
        <v>0</v>
      </c>
      <c r="L50" s="20">
        <f>IFERROR(IF($A50&gt;end_year_1,0,(IF($A50&gt;supporting_sheet!$D$11, VLOOKUP(supporting_sheet!$G$11,'COMPOSITION DES DÉCHETS'!$D$6:$Z$124,19,FALSE), VLOOKUP($C50,'COMPOSITION DES DÉCHETS'!$D$6:$Z$124,19,FALSE))*'DONNÉES '!$C89)),0)</f>
        <v>0</v>
      </c>
      <c r="M50" s="20">
        <f>IFERROR(IF($A50&gt;end_year_1,0,(IF($A50&gt;supporting_sheet!$D$11, VLOOKUP(supporting_sheet!$G$11,'COMPOSITION DES DÉCHETS'!$D$6:$Z$124,21,FALSE), VLOOKUP($C50,'COMPOSITION DES DÉCHETS'!$D$6:$Z$124,21,FALSE))*'DONNÉES '!$C89)),0)</f>
        <v>0</v>
      </c>
      <c r="N50" s="20">
        <f>IFERROR(IF($A50&gt;end_year_1,0,(IF($A50&gt;supporting_sheet!$D$11, VLOOKUP(supporting_sheet!$G$11,'COMPOSITION DES DÉCHETS'!$D$6:$Z$124,23,FALSE), VLOOKUP($C50,'COMPOSITION DES DÉCHETS'!$D$6:$Z$124,23,FALSE))*'DONNÉES '!$C89)),0)</f>
        <v>0</v>
      </c>
      <c r="O50" s="37">
        <f t="shared" si="3"/>
        <v>0</v>
      </c>
    </row>
    <row r="51" spans="1:15" x14ac:dyDescent="0.25">
      <c r="A51" s="1">
        <f>'DONNÉES '!B90</f>
        <v>49</v>
      </c>
      <c r="B51" s="1" t="str">
        <f t="shared" si="1"/>
        <v>AB</v>
      </c>
      <c r="C51" s="1" t="str">
        <f t="shared" si="2"/>
        <v>49ABDefault</v>
      </c>
      <c r="D51" s="20">
        <f>IFERROR(IF($A51&gt;end_year_1,0,(IF($A51&gt;supporting_sheet!$D$9, VLOOKUP(supporting_sheet!$G$9,'COMPOSITION DES DÉCHETS'!$D$6:$Z$124,3,FALSE), VLOOKUP($C51,'COMPOSITION DES DÉCHETS'!$D$6:$Z$124,3,FALSE))*'DONNÉES '!$C90)),0)</f>
        <v>0</v>
      </c>
      <c r="E51" s="20">
        <f>IFERROR(IF($A51&gt;end_year_1,0,(IF($A51&gt;supporting_sheet!$D$11, VLOOKUP(supporting_sheet!$G$11,'COMPOSITION DES DÉCHETS'!$D$6:$Z$124,5,FALSE), VLOOKUP($C51,'COMPOSITION DES DÉCHETS'!$D$6:$Z$124,5,FALSE))*'DONNÉES '!$C90)),0)</f>
        <v>0</v>
      </c>
      <c r="F51" s="20">
        <f>IFERROR(IF($A51&gt;end_year_1,0,(IF($A51&gt;supporting_sheet!$D$11, VLOOKUP(supporting_sheet!$G$11,'COMPOSITION DES DÉCHETS'!$D$6:$Z$124,7,FALSE), VLOOKUP($C51,'COMPOSITION DES DÉCHETS'!$D$6:$Z$124,7,FALSE))*'DONNÉES '!$C90)),0)</f>
        <v>0</v>
      </c>
      <c r="G51" s="20">
        <f>IFERROR(IF($A51&gt;end_year_1,0,(IF($A51&gt;supporting_sheet!$D$11, VLOOKUP(supporting_sheet!$G$11,'COMPOSITION DES DÉCHETS'!$D$6:$Z$124,9,FALSE), VLOOKUP($C51,'COMPOSITION DES DÉCHETS'!$D$6:$Z$124,9,FALSE))*'DONNÉES '!$C90)),0)</f>
        <v>0</v>
      </c>
      <c r="H51" s="20">
        <f>IFERROR(IF($A51&gt;end_year_1,0,(IF($A51&gt;supporting_sheet!$D$11, VLOOKUP(supporting_sheet!$G$11,'COMPOSITION DES DÉCHETS'!$D$6:$Z$124,11,FALSE), VLOOKUP($C51,'COMPOSITION DES DÉCHETS'!$D$6:$Z$124,11,FALSE))*'DONNÉES '!$C90)),0)</f>
        <v>0</v>
      </c>
      <c r="I51" s="20">
        <f>IFERROR(IF($A51&gt;end_year_1,0,(IF($A51&gt;supporting_sheet!$D$11, VLOOKUP(supporting_sheet!$G$11,'COMPOSITION DES DÉCHETS'!$D$6:$Z$124,13,FALSE), VLOOKUP($C51,'COMPOSITION DES DÉCHETS'!$D$6:$Z$124,13,FALSE))*'DONNÉES '!$C90)),0)</f>
        <v>0</v>
      </c>
      <c r="J51" s="20">
        <f>IFERROR(IF($A51&gt;end_year_1,0,(IF($A51&gt;supporting_sheet!$D$11, VLOOKUP(supporting_sheet!$G$11,'COMPOSITION DES DÉCHETS'!$D$6:$Z$124,15,FALSE), VLOOKUP($C51,'COMPOSITION DES DÉCHETS'!$D$6:$Z$124,15,FALSE))*'DONNÉES '!$C90)),0)</f>
        <v>0</v>
      </c>
      <c r="K51" s="20">
        <f>IFERROR(IF($A51&gt;end_year_1,0,(IF($A51&gt;supporting_sheet!$D$11, VLOOKUP(supporting_sheet!$G$11,'COMPOSITION DES DÉCHETS'!$D$6:$Z$124,17,FALSE), VLOOKUP($C51,'COMPOSITION DES DÉCHETS'!$D$6:$Z$124,17,FALSE))*'DONNÉES '!$C90)),0)</f>
        <v>0</v>
      </c>
      <c r="L51" s="20">
        <f>IFERROR(IF($A51&gt;end_year_1,0,(IF($A51&gt;supporting_sheet!$D$11, VLOOKUP(supporting_sheet!$G$11,'COMPOSITION DES DÉCHETS'!$D$6:$Z$124,19,FALSE), VLOOKUP($C51,'COMPOSITION DES DÉCHETS'!$D$6:$Z$124,19,FALSE))*'DONNÉES '!$C90)),0)</f>
        <v>0</v>
      </c>
      <c r="M51" s="20">
        <f>IFERROR(IF($A51&gt;end_year_1,0,(IF($A51&gt;supporting_sheet!$D$11, VLOOKUP(supporting_sheet!$G$11,'COMPOSITION DES DÉCHETS'!$D$6:$Z$124,21,FALSE), VLOOKUP($C51,'COMPOSITION DES DÉCHETS'!$D$6:$Z$124,21,FALSE))*'DONNÉES '!$C90)),0)</f>
        <v>0</v>
      </c>
      <c r="N51" s="20">
        <f>IFERROR(IF($A51&gt;end_year_1,0,(IF($A51&gt;supporting_sheet!$D$11, VLOOKUP(supporting_sheet!$G$11,'COMPOSITION DES DÉCHETS'!$D$6:$Z$124,23,FALSE), VLOOKUP($C51,'COMPOSITION DES DÉCHETS'!$D$6:$Z$124,23,FALSE))*'DONNÉES '!$C90)),0)</f>
        <v>0</v>
      </c>
      <c r="O51" s="37">
        <f t="shared" si="3"/>
        <v>0</v>
      </c>
    </row>
    <row r="52" spans="1:15" x14ac:dyDescent="0.25">
      <c r="A52" s="1">
        <f>'DONNÉES '!B91</f>
        <v>50</v>
      </c>
      <c r="B52" s="1" t="str">
        <f t="shared" si="1"/>
        <v>AB</v>
      </c>
      <c r="C52" s="1" t="str">
        <f t="shared" si="2"/>
        <v>50ABDefault</v>
      </c>
      <c r="D52" s="20">
        <f>IFERROR(IF($A52&gt;end_year_1,0,(IF($A52&gt;supporting_sheet!$D$9, VLOOKUP(supporting_sheet!$G$9,'COMPOSITION DES DÉCHETS'!$D$6:$Z$124,3,FALSE), VLOOKUP($C52,'COMPOSITION DES DÉCHETS'!$D$6:$Z$124,3,FALSE))*'DONNÉES '!$C91)),0)</f>
        <v>0</v>
      </c>
      <c r="E52" s="20">
        <f>IFERROR(IF($A52&gt;end_year_1,0,(IF($A52&gt;supporting_sheet!$D$11, VLOOKUP(supporting_sheet!$G$11,'COMPOSITION DES DÉCHETS'!$D$6:$Z$124,5,FALSE), VLOOKUP($C52,'COMPOSITION DES DÉCHETS'!$D$6:$Z$124,5,FALSE))*'DONNÉES '!$C91)),0)</f>
        <v>0</v>
      </c>
      <c r="F52" s="20">
        <f>IFERROR(IF($A52&gt;end_year_1,0,(IF($A52&gt;supporting_sheet!$D$11, VLOOKUP(supporting_sheet!$G$11,'COMPOSITION DES DÉCHETS'!$D$6:$Z$124,7,FALSE), VLOOKUP($C52,'COMPOSITION DES DÉCHETS'!$D$6:$Z$124,7,FALSE))*'DONNÉES '!$C91)),0)</f>
        <v>0</v>
      </c>
      <c r="G52" s="20">
        <f>IFERROR(IF($A52&gt;end_year_1,0,(IF($A52&gt;supporting_sheet!$D$11, VLOOKUP(supporting_sheet!$G$11,'COMPOSITION DES DÉCHETS'!$D$6:$Z$124,9,FALSE), VLOOKUP($C52,'COMPOSITION DES DÉCHETS'!$D$6:$Z$124,9,FALSE))*'DONNÉES '!$C91)),0)</f>
        <v>0</v>
      </c>
      <c r="H52" s="20">
        <f>IFERROR(IF($A52&gt;end_year_1,0,(IF($A52&gt;supporting_sheet!$D$11, VLOOKUP(supporting_sheet!$G$11,'COMPOSITION DES DÉCHETS'!$D$6:$Z$124,11,FALSE), VLOOKUP($C52,'COMPOSITION DES DÉCHETS'!$D$6:$Z$124,11,FALSE))*'DONNÉES '!$C91)),0)</f>
        <v>0</v>
      </c>
      <c r="I52" s="20">
        <f>IFERROR(IF($A52&gt;end_year_1,0,(IF($A52&gt;supporting_sheet!$D$11, VLOOKUP(supporting_sheet!$G$11,'COMPOSITION DES DÉCHETS'!$D$6:$Z$124,13,FALSE), VLOOKUP($C52,'COMPOSITION DES DÉCHETS'!$D$6:$Z$124,13,FALSE))*'DONNÉES '!$C91)),0)</f>
        <v>0</v>
      </c>
      <c r="J52" s="20">
        <f>IFERROR(IF($A52&gt;end_year_1,0,(IF($A52&gt;supporting_sheet!$D$11, VLOOKUP(supporting_sheet!$G$11,'COMPOSITION DES DÉCHETS'!$D$6:$Z$124,15,FALSE), VLOOKUP($C52,'COMPOSITION DES DÉCHETS'!$D$6:$Z$124,15,FALSE))*'DONNÉES '!$C91)),0)</f>
        <v>0</v>
      </c>
      <c r="K52" s="20">
        <f>IFERROR(IF($A52&gt;end_year_1,0,(IF($A52&gt;supporting_sheet!$D$11, VLOOKUP(supporting_sheet!$G$11,'COMPOSITION DES DÉCHETS'!$D$6:$Z$124,17,FALSE), VLOOKUP($C52,'COMPOSITION DES DÉCHETS'!$D$6:$Z$124,17,FALSE))*'DONNÉES '!$C91)),0)</f>
        <v>0</v>
      </c>
      <c r="L52" s="20">
        <f>IFERROR(IF($A52&gt;end_year_1,0,(IF($A52&gt;supporting_sheet!$D$11, VLOOKUP(supporting_sheet!$G$11,'COMPOSITION DES DÉCHETS'!$D$6:$Z$124,19,FALSE), VLOOKUP($C52,'COMPOSITION DES DÉCHETS'!$D$6:$Z$124,19,FALSE))*'DONNÉES '!$C91)),0)</f>
        <v>0</v>
      </c>
      <c r="M52" s="20">
        <f>IFERROR(IF($A52&gt;end_year_1,0,(IF($A52&gt;supporting_sheet!$D$11, VLOOKUP(supporting_sheet!$G$11,'COMPOSITION DES DÉCHETS'!$D$6:$Z$124,21,FALSE), VLOOKUP($C52,'COMPOSITION DES DÉCHETS'!$D$6:$Z$124,21,FALSE))*'DONNÉES '!$C91)),0)</f>
        <v>0</v>
      </c>
      <c r="N52" s="20">
        <f>IFERROR(IF($A52&gt;end_year_1,0,(IF($A52&gt;supporting_sheet!$D$11, VLOOKUP(supporting_sheet!$G$11,'COMPOSITION DES DÉCHETS'!$D$6:$Z$124,23,FALSE), VLOOKUP($C52,'COMPOSITION DES DÉCHETS'!$D$6:$Z$124,23,FALSE))*'DONNÉES '!$C91)),0)</f>
        <v>0</v>
      </c>
      <c r="O52" s="37">
        <f t="shared" si="3"/>
        <v>0</v>
      </c>
    </row>
    <row r="53" spans="1:15" x14ac:dyDescent="0.25">
      <c r="A53" s="1">
        <f>'DONNÉES '!B92</f>
        <v>51</v>
      </c>
      <c r="B53" s="1" t="str">
        <f t="shared" si="1"/>
        <v>AB</v>
      </c>
      <c r="C53" s="1" t="str">
        <f t="shared" si="2"/>
        <v>51ABDefault</v>
      </c>
      <c r="D53" s="20">
        <f>IFERROR(IF($A53&gt;end_year_1,0,(IF($A53&gt;supporting_sheet!$D$9, VLOOKUP(supporting_sheet!$G$9,'COMPOSITION DES DÉCHETS'!$D$6:$Z$124,3,FALSE), VLOOKUP($C53,'COMPOSITION DES DÉCHETS'!$D$6:$Z$124,3,FALSE))*'DONNÉES '!$C92)),0)</f>
        <v>0</v>
      </c>
      <c r="E53" s="20">
        <f>IFERROR(IF($A53&gt;end_year_1,0,(IF($A53&gt;supporting_sheet!$D$11, VLOOKUP(supporting_sheet!$G$11,'COMPOSITION DES DÉCHETS'!$D$6:$Z$124,5,FALSE), VLOOKUP($C53,'COMPOSITION DES DÉCHETS'!$D$6:$Z$124,5,FALSE))*'DONNÉES '!$C92)),0)</f>
        <v>0</v>
      </c>
      <c r="F53" s="20">
        <f>IFERROR(IF($A53&gt;end_year_1,0,(IF($A53&gt;supporting_sheet!$D$11, VLOOKUP(supporting_sheet!$G$11,'COMPOSITION DES DÉCHETS'!$D$6:$Z$124,7,FALSE), VLOOKUP($C53,'COMPOSITION DES DÉCHETS'!$D$6:$Z$124,7,FALSE))*'DONNÉES '!$C92)),0)</f>
        <v>0</v>
      </c>
      <c r="G53" s="20">
        <f>IFERROR(IF($A53&gt;end_year_1,0,(IF($A53&gt;supporting_sheet!$D$11, VLOOKUP(supporting_sheet!$G$11,'COMPOSITION DES DÉCHETS'!$D$6:$Z$124,9,FALSE), VLOOKUP($C53,'COMPOSITION DES DÉCHETS'!$D$6:$Z$124,9,FALSE))*'DONNÉES '!$C92)),0)</f>
        <v>0</v>
      </c>
      <c r="H53" s="20">
        <f>IFERROR(IF($A53&gt;end_year_1,0,(IF($A53&gt;supporting_sheet!$D$11, VLOOKUP(supporting_sheet!$G$11,'COMPOSITION DES DÉCHETS'!$D$6:$Z$124,11,FALSE), VLOOKUP($C53,'COMPOSITION DES DÉCHETS'!$D$6:$Z$124,11,FALSE))*'DONNÉES '!$C92)),0)</f>
        <v>0</v>
      </c>
      <c r="I53" s="20">
        <f>IFERROR(IF($A53&gt;end_year_1,0,(IF($A53&gt;supporting_sheet!$D$11, VLOOKUP(supporting_sheet!$G$11,'COMPOSITION DES DÉCHETS'!$D$6:$Z$124,13,FALSE), VLOOKUP($C53,'COMPOSITION DES DÉCHETS'!$D$6:$Z$124,13,FALSE))*'DONNÉES '!$C92)),0)</f>
        <v>0</v>
      </c>
      <c r="J53" s="20">
        <f>IFERROR(IF($A53&gt;end_year_1,0,(IF($A53&gt;supporting_sheet!$D$11, VLOOKUP(supporting_sheet!$G$11,'COMPOSITION DES DÉCHETS'!$D$6:$Z$124,15,FALSE), VLOOKUP($C53,'COMPOSITION DES DÉCHETS'!$D$6:$Z$124,15,FALSE))*'DONNÉES '!$C92)),0)</f>
        <v>0</v>
      </c>
      <c r="K53" s="20">
        <f>IFERROR(IF($A53&gt;end_year_1,0,(IF($A53&gt;supporting_sheet!$D$11, VLOOKUP(supporting_sheet!$G$11,'COMPOSITION DES DÉCHETS'!$D$6:$Z$124,17,FALSE), VLOOKUP($C53,'COMPOSITION DES DÉCHETS'!$D$6:$Z$124,17,FALSE))*'DONNÉES '!$C92)),0)</f>
        <v>0</v>
      </c>
      <c r="L53" s="20">
        <f>IFERROR(IF($A53&gt;end_year_1,0,(IF($A53&gt;supporting_sheet!$D$11, VLOOKUP(supporting_sheet!$G$11,'COMPOSITION DES DÉCHETS'!$D$6:$Z$124,19,FALSE), VLOOKUP($C53,'COMPOSITION DES DÉCHETS'!$D$6:$Z$124,19,FALSE))*'DONNÉES '!$C92)),0)</f>
        <v>0</v>
      </c>
      <c r="M53" s="20">
        <f>IFERROR(IF($A53&gt;end_year_1,0,(IF($A53&gt;supporting_sheet!$D$11, VLOOKUP(supporting_sheet!$G$11,'COMPOSITION DES DÉCHETS'!$D$6:$Z$124,21,FALSE), VLOOKUP($C53,'COMPOSITION DES DÉCHETS'!$D$6:$Z$124,21,FALSE))*'DONNÉES '!$C92)),0)</f>
        <v>0</v>
      </c>
      <c r="N53" s="20">
        <f>IFERROR(IF($A53&gt;end_year_1,0,(IF($A53&gt;supporting_sheet!$D$11, VLOOKUP(supporting_sheet!$G$11,'COMPOSITION DES DÉCHETS'!$D$6:$Z$124,23,FALSE), VLOOKUP($C53,'COMPOSITION DES DÉCHETS'!$D$6:$Z$124,23,FALSE))*'DONNÉES '!$C92)),0)</f>
        <v>0</v>
      </c>
      <c r="O53" s="37">
        <f t="shared" si="3"/>
        <v>0</v>
      </c>
    </row>
    <row r="54" spans="1:15" x14ac:dyDescent="0.25">
      <c r="A54" s="1">
        <f>'DONNÉES '!B93</f>
        <v>52</v>
      </c>
      <c r="B54" s="1" t="str">
        <f t="shared" si="1"/>
        <v>AB</v>
      </c>
      <c r="C54" s="1" t="str">
        <f t="shared" si="2"/>
        <v>52ABDefault</v>
      </c>
      <c r="D54" s="20">
        <f>IFERROR(IF($A54&gt;end_year_1,0,(IF($A54&gt;supporting_sheet!$D$9, VLOOKUP(supporting_sheet!$G$9,'COMPOSITION DES DÉCHETS'!$D$6:$Z$124,3,FALSE), VLOOKUP($C54,'COMPOSITION DES DÉCHETS'!$D$6:$Z$124,3,FALSE))*'DONNÉES '!$C93)),0)</f>
        <v>0</v>
      </c>
      <c r="E54" s="20">
        <f>IFERROR(IF($A54&gt;end_year_1,0,(IF($A54&gt;supporting_sheet!$D$11, VLOOKUP(supporting_sheet!$G$11,'COMPOSITION DES DÉCHETS'!$D$6:$Z$124,5,FALSE), VLOOKUP($C54,'COMPOSITION DES DÉCHETS'!$D$6:$Z$124,5,FALSE))*'DONNÉES '!$C93)),0)</f>
        <v>0</v>
      </c>
      <c r="F54" s="20">
        <f>IFERROR(IF($A54&gt;end_year_1,0,(IF($A54&gt;supporting_sheet!$D$11, VLOOKUP(supporting_sheet!$G$11,'COMPOSITION DES DÉCHETS'!$D$6:$Z$124,7,FALSE), VLOOKUP($C54,'COMPOSITION DES DÉCHETS'!$D$6:$Z$124,7,FALSE))*'DONNÉES '!$C93)),0)</f>
        <v>0</v>
      </c>
      <c r="G54" s="20">
        <f>IFERROR(IF($A54&gt;end_year_1,0,(IF($A54&gt;supporting_sheet!$D$11, VLOOKUP(supporting_sheet!$G$11,'COMPOSITION DES DÉCHETS'!$D$6:$Z$124,9,FALSE), VLOOKUP($C54,'COMPOSITION DES DÉCHETS'!$D$6:$Z$124,9,FALSE))*'DONNÉES '!$C93)),0)</f>
        <v>0</v>
      </c>
      <c r="H54" s="20">
        <f>IFERROR(IF($A54&gt;end_year_1,0,(IF($A54&gt;supporting_sheet!$D$11, VLOOKUP(supporting_sheet!$G$11,'COMPOSITION DES DÉCHETS'!$D$6:$Z$124,11,FALSE), VLOOKUP($C54,'COMPOSITION DES DÉCHETS'!$D$6:$Z$124,11,FALSE))*'DONNÉES '!$C93)),0)</f>
        <v>0</v>
      </c>
      <c r="I54" s="20">
        <f>IFERROR(IF($A54&gt;end_year_1,0,(IF($A54&gt;supporting_sheet!$D$11, VLOOKUP(supporting_sheet!$G$11,'COMPOSITION DES DÉCHETS'!$D$6:$Z$124,13,FALSE), VLOOKUP($C54,'COMPOSITION DES DÉCHETS'!$D$6:$Z$124,13,FALSE))*'DONNÉES '!$C93)),0)</f>
        <v>0</v>
      </c>
      <c r="J54" s="20">
        <f>IFERROR(IF($A54&gt;end_year_1,0,(IF($A54&gt;supporting_sheet!$D$11, VLOOKUP(supporting_sheet!$G$11,'COMPOSITION DES DÉCHETS'!$D$6:$Z$124,15,FALSE), VLOOKUP($C54,'COMPOSITION DES DÉCHETS'!$D$6:$Z$124,15,FALSE))*'DONNÉES '!$C93)),0)</f>
        <v>0</v>
      </c>
      <c r="K54" s="20">
        <f>IFERROR(IF($A54&gt;end_year_1,0,(IF($A54&gt;supporting_sheet!$D$11, VLOOKUP(supporting_sheet!$G$11,'COMPOSITION DES DÉCHETS'!$D$6:$Z$124,17,FALSE), VLOOKUP($C54,'COMPOSITION DES DÉCHETS'!$D$6:$Z$124,17,FALSE))*'DONNÉES '!$C93)),0)</f>
        <v>0</v>
      </c>
      <c r="L54" s="20">
        <f>IFERROR(IF($A54&gt;end_year_1,0,(IF($A54&gt;supporting_sheet!$D$11, VLOOKUP(supporting_sheet!$G$11,'COMPOSITION DES DÉCHETS'!$D$6:$Z$124,19,FALSE), VLOOKUP($C54,'COMPOSITION DES DÉCHETS'!$D$6:$Z$124,19,FALSE))*'DONNÉES '!$C93)),0)</f>
        <v>0</v>
      </c>
      <c r="M54" s="20">
        <f>IFERROR(IF($A54&gt;end_year_1,0,(IF($A54&gt;supporting_sheet!$D$11, VLOOKUP(supporting_sheet!$G$11,'COMPOSITION DES DÉCHETS'!$D$6:$Z$124,21,FALSE), VLOOKUP($C54,'COMPOSITION DES DÉCHETS'!$D$6:$Z$124,21,FALSE))*'DONNÉES '!$C93)),0)</f>
        <v>0</v>
      </c>
      <c r="N54" s="20">
        <f>IFERROR(IF($A54&gt;end_year_1,0,(IF($A54&gt;supporting_sheet!$D$11, VLOOKUP(supporting_sheet!$G$11,'COMPOSITION DES DÉCHETS'!$D$6:$Z$124,23,FALSE), VLOOKUP($C54,'COMPOSITION DES DÉCHETS'!$D$6:$Z$124,23,FALSE))*'DONNÉES '!$C93)),0)</f>
        <v>0</v>
      </c>
      <c r="O54" s="37">
        <f t="shared" si="3"/>
        <v>0</v>
      </c>
    </row>
    <row r="55" spans="1:15" x14ac:dyDescent="0.25">
      <c r="A55" s="1">
        <f>'DONNÉES '!B94</f>
        <v>53</v>
      </c>
      <c r="B55" s="1" t="str">
        <f t="shared" si="1"/>
        <v>AB</v>
      </c>
      <c r="C55" s="1" t="str">
        <f t="shared" si="2"/>
        <v>53ABDefault</v>
      </c>
      <c r="D55" s="20">
        <f>IFERROR(IF($A55&gt;end_year_1,0,(IF($A55&gt;supporting_sheet!$D$9, VLOOKUP(supporting_sheet!$G$9,'COMPOSITION DES DÉCHETS'!$D$6:$Z$124,3,FALSE), VLOOKUP($C55,'COMPOSITION DES DÉCHETS'!$D$6:$Z$124,3,FALSE))*'DONNÉES '!$C94)),0)</f>
        <v>0</v>
      </c>
      <c r="E55" s="20">
        <f>IFERROR(IF($A55&gt;end_year_1,0,(IF($A55&gt;supporting_sheet!$D$11, VLOOKUP(supporting_sheet!$G$11,'COMPOSITION DES DÉCHETS'!$D$6:$Z$124,5,FALSE), VLOOKUP($C55,'COMPOSITION DES DÉCHETS'!$D$6:$Z$124,5,FALSE))*'DONNÉES '!$C94)),0)</f>
        <v>0</v>
      </c>
      <c r="F55" s="20">
        <f>IFERROR(IF($A55&gt;end_year_1,0,(IF($A55&gt;supporting_sheet!$D$11, VLOOKUP(supporting_sheet!$G$11,'COMPOSITION DES DÉCHETS'!$D$6:$Z$124,7,FALSE), VLOOKUP($C55,'COMPOSITION DES DÉCHETS'!$D$6:$Z$124,7,FALSE))*'DONNÉES '!$C94)),0)</f>
        <v>0</v>
      </c>
      <c r="G55" s="20">
        <f>IFERROR(IF($A55&gt;end_year_1,0,(IF($A55&gt;supporting_sheet!$D$11, VLOOKUP(supporting_sheet!$G$11,'COMPOSITION DES DÉCHETS'!$D$6:$Z$124,9,FALSE), VLOOKUP($C55,'COMPOSITION DES DÉCHETS'!$D$6:$Z$124,9,FALSE))*'DONNÉES '!$C94)),0)</f>
        <v>0</v>
      </c>
      <c r="H55" s="20">
        <f>IFERROR(IF($A55&gt;end_year_1,0,(IF($A55&gt;supporting_sheet!$D$11, VLOOKUP(supporting_sheet!$G$11,'COMPOSITION DES DÉCHETS'!$D$6:$Z$124,11,FALSE), VLOOKUP($C55,'COMPOSITION DES DÉCHETS'!$D$6:$Z$124,11,FALSE))*'DONNÉES '!$C94)),0)</f>
        <v>0</v>
      </c>
      <c r="I55" s="20">
        <f>IFERROR(IF($A55&gt;end_year_1,0,(IF($A55&gt;supporting_sheet!$D$11, VLOOKUP(supporting_sheet!$G$11,'COMPOSITION DES DÉCHETS'!$D$6:$Z$124,13,FALSE), VLOOKUP($C55,'COMPOSITION DES DÉCHETS'!$D$6:$Z$124,13,FALSE))*'DONNÉES '!$C94)),0)</f>
        <v>0</v>
      </c>
      <c r="J55" s="20">
        <f>IFERROR(IF($A55&gt;end_year_1,0,(IF($A55&gt;supporting_sheet!$D$11, VLOOKUP(supporting_sheet!$G$11,'COMPOSITION DES DÉCHETS'!$D$6:$Z$124,15,FALSE), VLOOKUP($C55,'COMPOSITION DES DÉCHETS'!$D$6:$Z$124,15,FALSE))*'DONNÉES '!$C94)),0)</f>
        <v>0</v>
      </c>
      <c r="K55" s="20">
        <f>IFERROR(IF($A55&gt;end_year_1,0,(IF($A55&gt;supporting_sheet!$D$11, VLOOKUP(supporting_sheet!$G$11,'COMPOSITION DES DÉCHETS'!$D$6:$Z$124,17,FALSE), VLOOKUP($C55,'COMPOSITION DES DÉCHETS'!$D$6:$Z$124,17,FALSE))*'DONNÉES '!$C94)),0)</f>
        <v>0</v>
      </c>
      <c r="L55" s="20">
        <f>IFERROR(IF($A55&gt;end_year_1,0,(IF($A55&gt;supporting_sheet!$D$11, VLOOKUP(supporting_sheet!$G$11,'COMPOSITION DES DÉCHETS'!$D$6:$Z$124,19,FALSE), VLOOKUP($C55,'COMPOSITION DES DÉCHETS'!$D$6:$Z$124,19,FALSE))*'DONNÉES '!$C94)),0)</f>
        <v>0</v>
      </c>
      <c r="M55" s="20">
        <f>IFERROR(IF($A55&gt;end_year_1,0,(IF($A55&gt;supporting_sheet!$D$11, VLOOKUP(supporting_sheet!$G$11,'COMPOSITION DES DÉCHETS'!$D$6:$Z$124,21,FALSE), VLOOKUP($C55,'COMPOSITION DES DÉCHETS'!$D$6:$Z$124,21,FALSE))*'DONNÉES '!$C94)),0)</f>
        <v>0</v>
      </c>
      <c r="N55" s="20">
        <f>IFERROR(IF($A55&gt;end_year_1,0,(IF($A55&gt;supporting_sheet!$D$11, VLOOKUP(supporting_sheet!$G$11,'COMPOSITION DES DÉCHETS'!$D$6:$Z$124,23,FALSE), VLOOKUP($C55,'COMPOSITION DES DÉCHETS'!$D$6:$Z$124,23,FALSE))*'DONNÉES '!$C94)),0)</f>
        <v>0</v>
      </c>
      <c r="O55" s="37">
        <f t="shared" si="3"/>
        <v>0</v>
      </c>
    </row>
    <row r="56" spans="1:15" x14ac:dyDescent="0.25">
      <c r="A56" s="1">
        <f>'DONNÉES '!B95</f>
        <v>54</v>
      </c>
      <c r="B56" s="1" t="str">
        <f t="shared" si="1"/>
        <v>AB</v>
      </c>
      <c r="C56" s="1" t="str">
        <f t="shared" si="2"/>
        <v>54ABDefault</v>
      </c>
      <c r="D56" s="20">
        <f>IFERROR(IF($A56&gt;end_year_1,0,(IF($A56&gt;supporting_sheet!$D$9, VLOOKUP(supporting_sheet!$G$9,'COMPOSITION DES DÉCHETS'!$D$6:$Z$124,3,FALSE), VLOOKUP($C56,'COMPOSITION DES DÉCHETS'!$D$6:$Z$124,3,FALSE))*'DONNÉES '!$C95)),0)</f>
        <v>0</v>
      </c>
      <c r="E56" s="20">
        <f>IFERROR(IF($A56&gt;end_year_1,0,(IF($A56&gt;supporting_sheet!$D$11, VLOOKUP(supporting_sheet!$G$11,'COMPOSITION DES DÉCHETS'!$D$6:$Z$124,5,FALSE), VLOOKUP($C56,'COMPOSITION DES DÉCHETS'!$D$6:$Z$124,5,FALSE))*'DONNÉES '!$C95)),0)</f>
        <v>0</v>
      </c>
      <c r="F56" s="20">
        <f>IFERROR(IF($A56&gt;end_year_1,0,(IF($A56&gt;supporting_sheet!$D$11, VLOOKUP(supporting_sheet!$G$11,'COMPOSITION DES DÉCHETS'!$D$6:$Z$124,7,FALSE), VLOOKUP($C56,'COMPOSITION DES DÉCHETS'!$D$6:$Z$124,7,FALSE))*'DONNÉES '!$C95)),0)</f>
        <v>0</v>
      </c>
      <c r="G56" s="20">
        <f>IFERROR(IF($A56&gt;end_year_1,0,(IF($A56&gt;supporting_sheet!$D$11, VLOOKUP(supporting_sheet!$G$11,'COMPOSITION DES DÉCHETS'!$D$6:$Z$124,9,FALSE), VLOOKUP($C56,'COMPOSITION DES DÉCHETS'!$D$6:$Z$124,9,FALSE))*'DONNÉES '!$C95)),0)</f>
        <v>0</v>
      </c>
      <c r="H56" s="20">
        <f>IFERROR(IF($A56&gt;end_year_1,0,(IF($A56&gt;supporting_sheet!$D$11, VLOOKUP(supporting_sheet!$G$11,'COMPOSITION DES DÉCHETS'!$D$6:$Z$124,11,FALSE), VLOOKUP($C56,'COMPOSITION DES DÉCHETS'!$D$6:$Z$124,11,FALSE))*'DONNÉES '!$C95)),0)</f>
        <v>0</v>
      </c>
      <c r="I56" s="20">
        <f>IFERROR(IF($A56&gt;end_year_1,0,(IF($A56&gt;supporting_sheet!$D$11, VLOOKUP(supporting_sheet!$G$11,'COMPOSITION DES DÉCHETS'!$D$6:$Z$124,13,FALSE), VLOOKUP($C56,'COMPOSITION DES DÉCHETS'!$D$6:$Z$124,13,FALSE))*'DONNÉES '!$C95)),0)</f>
        <v>0</v>
      </c>
      <c r="J56" s="20">
        <f>IFERROR(IF($A56&gt;end_year_1,0,(IF($A56&gt;supporting_sheet!$D$11, VLOOKUP(supporting_sheet!$G$11,'COMPOSITION DES DÉCHETS'!$D$6:$Z$124,15,FALSE), VLOOKUP($C56,'COMPOSITION DES DÉCHETS'!$D$6:$Z$124,15,FALSE))*'DONNÉES '!$C95)),0)</f>
        <v>0</v>
      </c>
      <c r="K56" s="20">
        <f>IFERROR(IF($A56&gt;end_year_1,0,(IF($A56&gt;supporting_sheet!$D$11, VLOOKUP(supporting_sheet!$G$11,'COMPOSITION DES DÉCHETS'!$D$6:$Z$124,17,FALSE), VLOOKUP($C56,'COMPOSITION DES DÉCHETS'!$D$6:$Z$124,17,FALSE))*'DONNÉES '!$C95)),0)</f>
        <v>0</v>
      </c>
      <c r="L56" s="20">
        <f>IFERROR(IF($A56&gt;end_year_1,0,(IF($A56&gt;supporting_sheet!$D$11, VLOOKUP(supporting_sheet!$G$11,'COMPOSITION DES DÉCHETS'!$D$6:$Z$124,19,FALSE), VLOOKUP($C56,'COMPOSITION DES DÉCHETS'!$D$6:$Z$124,19,FALSE))*'DONNÉES '!$C95)),0)</f>
        <v>0</v>
      </c>
      <c r="M56" s="20">
        <f>IFERROR(IF($A56&gt;end_year_1,0,(IF($A56&gt;supporting_sheet!$D$11, VLOOKUP(supporting_sheet!$G$11,'COMPOSITION DES DÉCHETS'!$D$6:$Z$124,21,FALSE), VLOOKUP($C56,'COMPOSITION DES DÉCHETS'!$D$6:$Z$124,21,FALSE))*'DONNÉES '!$C95)),0)</f>
        <v>0</v>
      </c>
      <c r="N56" s="20">
        <f>IFERROR(IF($A56&gt;end_year_1,0,(IF($A56&gt;supporting_sheet!$D$11, VLOOKUP(supporting_sheet!$G$11,'COMPOSITION DES DÉCHETS'!$D$6:$Z$124,23,FALSE), VLOOKUP($C56,'COMPOSITION DES DÉCHETS'!$D$6:$Z$124,23,FALSE))*'DONNÉES '!$C95)),0)</f>
        <v>0</v>
      </c>
      <c r="O56" s="37">
        <f t="shared" si="3"/>
        <v>0</v>
      </c>
    </row>
    <row r="57" spans="1:15" x14ac:dyDescent="0.25">
      <c r="A57" s="1">
        <f>'DONNÉES '!B96</f>
        <v>55</v>
      </c>
      <c r="B57" s="1" t="str">
        <f t="shared" si="1"/>
        <v>AB</v>
      </c>
      <c r="C57" s="1" t="str">
        <f t="shared" si="2"/>
        <v>55ABDefault</v>
      </c>
      <c r="D57" s="20">
        <f>IFERROR(IF($A57&gt;end_year_1,0,(IF($A57&gt;supporting_sheet!$D$9, VLOOKUP(supporting_sheet!$G$9,'COMPOSITION DES DÉCHETS'!$D$6:$Z$124,3,FALSE), VLOOKUP($C57,'COMPOSITION DES DÉCHETS'!$D$6:$Z$124,3,FALSE))*'DONNÉES '!$C96)),0)</f>
        <v>0</v>
      </c>
      <c r="E57" s="20">
        <f>IFERROR(IF($A57&gt;end_year_1,0,(IF($A57&gt;supporting_sheet!$D$11, VLOOKUP(supporting_sheet!$G$11,'COMPOSITION DES DÉCHETS'!$D$6:$Z$124,5,FALSE), VLOOKUP($C57,'COMPOSITION DES DÉCHETS'!$D$6:$Z$124,5,FALSE))*'DONNÉES '!$C96)),0)</f>
        <v>0</v>
      </c>
      <c r="F57" s="20">
        <f>IFERROR(IF($A57&gt;end_year_1,0,(IF($A57&gt;supporting_sheet!$D$11, VLOOKUP(supporting_sheet!$G$11,'COMPOSITION DES DÉCHETS'!$D$6:$Z$124,7,FALSE), VLOOKUP($C57,'COMPOSITION DES DÉCHETS'!$D$6:$Z$124,7,FALSE))*'DONNÉES '!$C96)),0)</f>
        <v>0</v>
      </c>
      <c r="G57" s="20">
        <f>IFERROR(IF($A57&gt;end_year_1,0,(IF($A57&gt;supporting_sheet!$D$11, VLOOKUP(supporting_sheet!$G$11,'COMPOSITION DES DÉCHETS'!$D$6:$Z$124,9,FALSE), VLOOKUP($C57,'COMPOSITION DES DÉCHETS'!$D$6:$Z$124,9,FALSE))*'DONNÉES '!$C96)),0)</f>
        <v>0</v>
      </c>
      <c r="H57" s="20">
        <f>IFERROR(IF($A57&gt;end_year_1,0,(IF($A57&gt;supporting_sheet!$D$11, VLOOKUP(supporting_sheet!$G$11,'COMPOSITION DES DÉCHETS'!$D$6:$Z$124,11,FALSE), VLOOKUP($C57,'COMPOSITION DES DÉCHETS'!$D$6:$Z$124,11,FALSE))*'DONNÉES '!$C96)),0)</f>
        <v>0</v>
      </c>
      <c r="I57" s="20">
        <f>IFERROR(IF($A57&gt;end_year_1,0,(IF($A57&gt;supporting_sheet!$D$11, VLOOKUP(supporting_sheet!$G$11,'COMPOSITION DES DÉCHETS'!$D$6:$Z$124,13,FALSE), VLOOKUP($C57,'COMPOSITION DES DÉCHETS'!$D$6:$Z$124,13,FALSE))*'DONNÉES '!$C96)),0)</f>
        <v>0</v>
      </c>
      <c r="J57" s="20">
        <f>IFERROR(IF($A57&gt;end_year_1,0,(IF($A57&gt;supporting_sheet!$D$11, VLOOKUP(supporting_sheet!$G$11,'COMPOSITION DES DÉCHETS'!$D$6:$Z$124,15,FALSE), VLOOKUP($C57,'COMPOSITION DES DÉCHETS'!$D$6:$Z$124,15,FALSE))*'DONNÉES '!$C96)),0)</f>
        <v>0</v>
      </c>
      <c r="K57" s="20">
        <f>IFERROR(IF($A57&gt;end_year_1,0,(IF($A57&gt;supporting_sheet!$D$11, VLOOKUP(supporting_sheet!$G$11,'COMPOSITION DES DÉCHETS'!$D$6:$Z$124,17,FALSE), VLOOKUP($C57,'COMPOSITION DES DÉCHETS'!$D$6:$Z$124,17,FALSE))*'DONNÉES '!$C96)),0)</f>
        <v>0</v>
      </c>
      <c r="L57" s="20">
        <f>IFERROR(IF($A57&gt;end_year_1,0,(IF($A57&gt;supporting_sheet!$D$11, VLOOKUP(supporting_sheet!$G$11,'COMPOSITION DES DÉCHETS'!$D$6:$Z$124,19,FALSE), VLOOKUP($C57,'COMPOSITION DES DÉCHETS'!$D$6:$Z$124,19,FALSE))*'DONNÉES '!$C96)),0)</f>
        <v>0</v>
      </c>
      <c r="M57" s="20">
        <f>IFERROR(IF($A57&gt;end_year_1,0,(IF($A57&gt;supporting_sheet!$D$11, VLOOKUP(supporting_sheet!$G$11,'COMPOSITION DES DÉCHETS'!$D$6:$Z$124,21,FALSE), VLOOKUP($C57,'COMPOSITION DES DÉCHETS'!$D$6:$Z$124,21,FALSE))*'DONNÉES '!$C96)),0)</f>
        <v>0</v>
      </c>
      <c r="N57" s="20">
        <f>IFERROR(IF($A57&gt;end_year_1,0,(IF($A57&gt;supporting_sheet!$D$11, VLOOKUP(supporting_sheet!$G$11,'COMPOSITION DES DÉCHETS'!$D$6:$Z$124,23,FALSE), VLOOKUP($C57,'COMPOSITION DES DÉCHETS'!$D$6:$Z$124,23,FALSE))*'DONNÉES '!$C96)),0)</f>
        <v>0</v>
      </c>
      <c r="O57" s="37">
        <f t="shared" si="3"/>
        <v>0</v>
      </c>
    </row>
    <row r="58" spans="1:15" x14ac:dyDescent="0.25">
      <c r="A58" s="1">
        <f>'DONNÉES '!B97</f>
        <v>56</v>
      </c>
      <c r="B58" s="1" t="str">
        <f t="shared" si="1"/>
        <v>AB</v>
      </c>
      <c r="C58" s="1" t="str">
        <f t="shared" si="2"/>
        <v>56ABDefault</v>
      </c>
      <c r="D58" s="20">
        <f>IFERROR(IF($A58&gt;end_year_1,0,(IF($A58&gt;supporting_sheet!$D$9, VLOOKUP(supporting_sheet!$G$9,'COMPOSITION DES DÉCHETS'!$D$6:$Z$124,3,FALSE), VLOOKUP($C58,'COMPOSITION DES DÉCHETS'!$D$6:$Z$124,3,FALSE))*'DONNÉES '!$C97)),0)</f>
        <v>0</v>
      </c>
      <c r="E58" s="20">
        <f>IFERROR(IF($A58&gt;end_year_1,0,(IF($A58&gt;supporting_sheet!$D$11, VLOOKUP(supporting_sheet!$G$11,'COMPOSITION DES DÉCHETS'!$D$6:$Z$124,5,FALSE), VLOOKUP($C58,'COMPOSITION DES DÉCHETS'!$D$6:$Z$124,5,FALSE))*'DONNÉES '!$C97)),0)</f>
        <v>0</v>
      </c>
      <c r="F58" s="20">
        <f>IFERROR(IF($A58&gt;end_year_1,0,(IF($A58&gt;supporting_sheet!$D$11, VLOOKUP(supporting_sheet!$G$11,'COMPOSITION DES DÉCHETS'!$D$6:$Z$124,7,FALSE), VLOOKUP($C58,'COMPOSITION DES DÉCHETS'!$D$6:$Z$124,7,FALSE))*'DONNÉES '!$C97)),0)</f>
        <v>0</v>
      </c>
      <c r="G58" s="20">
        <f>IFERROR(IF($A58&gt;end_year_1,0,(IF($A58&gt;supporting_sheet!$D$11, VLOOKUP(supporting_sheet!$G$11,'COMPOSITION DES DÉCHETS'!$D$6:$Z$124,9,FALSE), VLOOKUP($C58,'COMPOSITION DES DÉCHETS'!$D$6:$Z$124,9,FALSE))*'DONNÉES '!$C97)),0)</f>
        <v>0</v>
      </c>
      <c r="H58" s="20">
        <f>IFERROR(IF($A58&gt;end_year_1,0,(IF($A58&gt;supporting_sheet!$D$11, VLOOKUP(supporting_sheet!$G$11,'COMPOSITION DES DÉCHETS'!$D$6:$Z$124,11,FALSE), VLOOKUP($C58,'COMPOSITION DES DÉCHETS'!$D$6:$Z$124,11,FALSE))*'DONNÉES '!$C97)),0)</f>
        <v>0</v>
      </c>
      <c r="I58" s="20">
        <f>IFERROR(IF($A58&gt;end_year_1,0,(IF($A58&gt;supporting_sheet!$D$11, VLOOKUP(supporting_sheet!$G$11,'COMPOSITION DES DÉCHETS'!$D$6:$Z$124,13,FALSE), VLOOKUP($C58,'COMPOSITION DES DÉCHETS'!$D$6:$Z$124,13,FALSE))*'DONNÉES '!$C97)),0)</f>
        <v>0</v>
      </c>
      <c r="J58" s="20">
        <f>IFERROR(IF($A58&gt;end_year_1,0,(IF($A58&gt;supporting_sheet!$D$11, VLOOKUP(supporting_sheet!$G$11,'COMPOSITION DES DÉCHETS'!$D$6:$Z$124,15,FALSE), VLOOKUP($C58,'COMPOSITION DES DÉCHETS'!$D$6:$Z$124,15,FALSE))*'DONNÉES '!$C97)),0)</f>
        <v>0</v>
      </c>
      <c r="K58" s="20">
        <f>IFERROR(IF($A58&gt;end_year_1,0,(IF($A58&gt;supporting_sheet!$D$11, VLOOKUP(supporting_sheet!$G$11,'COMPOSITION DES DÉCHETS'!$D$6:$Z$124,17,FALSE), VLOOKUP($C58,'COMPOSITION DES DÉCHETS'!$D$6:$Z$124,17,FALSE))*'DONNÉES '!$C97)),0)</f>
        <v>0</v>
      </c>
      <c r="L58" s="20">
        <f>IFERROR(IF($A58&gt;end_year_1,0,(IF($A58&gt;supporting_sheet!$D$11, VLOOKUP(supporting_sheet!$G$11,'COMPOSITION DES DÉCHETS'!$D$6:$Z$124,19,FALSE), VLOOKUP($C58,'COMPOSITION DES DÉCHETS'!$D$6:$Z$124,19,FALSE))*'DONNÉES '!$C97)),0)</f>
        <v>0</v>
      </c>
      <c r="M58" s="20">
        <f>IFERROR(IF($A58&gt;end_year_1,0,(IF($A58&gt;supporting_sheet!$D$11, VLOOKUP(supporting_sheet!$G$11,'COMPOSITION DES DÉCHETS'!$D$6:$Z$124,21,FALSE), VLOOKUP($C58,'COMPOSITION DES DÉCHETS'!$D$6:$Z$124,21,FALSE))*'DONNÉES '!$C97)),0)</f>
        <v>0</v>
      </c>
      <c r="N58" s="20">
        <f>IFERROR(IF($A58&gt;end_year_1,0,(IF($A58&gt;supporting_sheet!$D$11, VLOOKUP(supporting_sheet!$G$11,'COMPOSITION DES DÉCHETS'!$D$6:$Z$124,23,FALSE), VLOOKUP($C58,'COMPOSITION DES DÉCHETS'!$D$6:$Z$124,23,FALSE))*'DONNÉES '!$C97)),0)</f>
        <v>0</v>
      </c>
      <c r="O58" s="37">
        <f t="shared" si="3"/>
        <v>0</v>
      </c>
    </row>
    <row r="59" spans="1:15" x14ac:dyDescent="0.25">
      <c r="A59" s="1">
        <f>'DONNÉES '!B98</f>
        <v>57</v>
      </c>
      <c r="B59" s="1" t="str">
        <f t="shared" si="1"/>
        <v>AB</v>
      </c>
      <c r="C59" s="1" t="str">
        <f t="shared" si="2"/>
        <v>57ABDefault</v>
      </c>
      <c r="D59" s="20">
        <f>IFERROR(IF($A59&gt;end_year_1,0,(IF($A59&gt;supporting_sheet!$D$9, VLOOKUP(supporting_sheet!$G$9,'COMPOSITION DES DÉCHETS'!$D$6:$Z$124,3,FALSE), VLOOKUP($C59,'COMPOSITION DES DÉCHETS'!$D$6:$Z$124,3,FALSE))*'DONNÉES '!$C98)),0)</f>
        <v>0</v>
      </c>
      <c r="E59" s="20">
        <f>IFERROR(IF($A59&gt;end_year_1,0,(IF($A59&gt;supporting_sheet!$D$11, VLOOKUP(supporting_sheet!$G$11,'COMPOSITION DES DÉCHETS'!$D$6:$Z$124,5,FALSE), VLOOKUP($C59,'COMPOSITION DES DÉCHETS'!$D$6:$Z$124,5,FALSE))*'DONNÉES '!$C98)),0)</f>
        <v>0</v>
      </c>
      <c r="F59" s="20">
        <f>IFERROR(IF($A59&gt;end_year_1,0,(IF($A59&gt;supporting_sheet!$D$11, VLOOKUP(supporting_sheet!$G$11,'COMPOSITION DES DÉCHETS'!$D$6:$Z$124,7,FALSE), VLOOKUP($C59,'COMPOSITION DES DÉCHETS'!$D$6:$Z$124,7,FALSE))*'DONNÉES '!$C98)),0)</f>
        <v>0</v>
      </c>
      <c r="G59" s="20">
        <f>IFERROR(IF($A59&gt;end_year_1,0,(IF($A59&gt;supporting_sheet!$D$11, VLOOKUP(supporting_sheet!$G$11,'COMPOSITION DES DÉCHETS'!$D$6:$Z$124,9,FALSE), VLOOKUP($C59,'COMPOSITION DES DÉCHETS'!$D$6:$Z$124,9,FALSE))*'DONNÉES '!$C98)),0)</f>
        <v>0</v>
      </c>
      <c r="H59" s="20">
        <f>IFERROR(IF($A59&gt;end_year_1,0,(IF($A59&gt;supporting_sheet!$D$11, VLOOKUP(supporting_sheet!$G$11,'COMPOSITION DES DÉCHETS'!$D$6:$Z$124,11,FALSE), VLOOKUP($C59,'COMPOSITION DES DÉCHETS'!$D$6:$Z$124,11,FALSE))*'DONNÉES '!$C98)),0)</f>
        <v>0</v>
      </c>
      <c r="I59" s="20">
        <f>IFERROR(IF($A59&gt;end_year_1,0,(IF($A59&gt;supporting_sheet!$D$11, VLOOKUP(supporting_sheet!$G$11,'COMPOSITION DES DÉCHETS'!$D$6:$Z$124,13,FALSE), VLOOKUP($C59,'COMPOSITION DES DÉCHETS'!$D$6:$Z$124,13,FALSE))*'DONNÉES '!$C98)),0)</f>
        <v>0</v>
      </c>
      <c r="J59" s="20">
        <f>IFERROR(IF($A59&gt;end_year_1,0,(IF($A59&gt;supporting_sheet!$D$11, VLOOKUP(supporting_sheet!$G$11,'COMPOSITION DES DÉCHETS'!$D$6:$Z$124,15,FALSE), VLOOKUP($C59,'COMPOSITION DES DÉCHETS'!$D$6:$Z$124,15,FALSE))*'DONNÉES '!$C98)),0)</f>
        <v>0</v>
      </c>
      <c r="K59" s="20">
        <f>IFERROR(IF($A59&gt;end_year_1,0,(IF($A59&gt;supporting_sheet!$D$11, VLOOKUP(supporting_sheet!$G$11,'COMPOSITION DES DÉCHETS'!$D$6:$Z$124,17,FALSE), VLOOKUP($C59,'COMPOSITION DES DÉCHETS'!$D$6:$Z$124,17,FALSE))*'DONNÉES '!$C98)),0)</f>
        <v>0</v>
      </c>
      <c r="L59" s="20">
        <f>IFERROR(IF($A59&gt;end_year_1,0,(IF($A59&gt;supporting_sheet!$D$11, VLOOKUP(supporting_sheet!$G$11,'COMPOSITION DES DÉCHETS'!$D$6:$Z$124,19,FALSE), VLOOKUP($C59,'COMPOSITION DES DÉCHETS'!$D$6:$Z$124,19,FALSE))*'DONNÉES '!$C98)),0)</f>
        <v>0</v>
      </c>
      <c r="M59" s="20">
        <f>IFERROR(IF($A59&gt;end_year_1,0,(IF($A59&gt;supporting_sheet!$D$11, VLOOKUP(supporting_sheet!$G$11,'COMPOSITION DES DÉCHETS'!$D$6:$Z$124,21,FALSE), VLOOKUP($C59,'COMPOSITION DES DÉCHETS'!$D$6:$Z$124,21,FALSE))*'DONNÉES '!$C98)),0)</f>
        <v>0</v>
      </c>
      <c r="N59" s="20">
        <f>IFERROR(IF($A59&gt;end_year_1,0,(IF($A59&gt;supporting_sheet!$D$11, VLOOKUP(supporting_sheet!$G$11,'COMPOSITION DES DÉCHETS'!$D$6:$Z$124,23,FALSE), VLOOKUP($C59,'COMPOSITION DES DÉCHETS'!$D$6:$Z$124,23,FALSE))*'DONNÉES '!$C98)),0)</f>
        <v>0</v>
      </c>
      <c r="O59" s="37">
        <f t="shared" si="3"/>
        <v>0</v>
      </c>
    </row>
    <row r="60" spans="1:15" x14ac:dyDescent="0.25">
      <c r="A60" s="1">
        <f>'DONNÉES '!B99</f>
        <v>58</v>
      </c>
      <c r="B60" s="1" t="str">
        <f t="shared" si="1"/>
        <v>AB</v>
      </c>
      <c r="C60" s="1" t="str">
        <f t="shared" si="2"/>
        <v>58ABDefault</v>
      </c>
      <c r="D60" s="20">
        <f>IFERROR(IF($A60&gt;end_year_1,0,(IF($A60&gt;supporting_sheet!$D$9, VLOOKUP(supporting_sheet!$G$9,'COMPOSITION DES DÉCHETS'!$D$6:$Z$124,3,FALSE), VLOOKUP($C60,'COMPOSITION DES DÉCHETS'!$D$6:$Z$124,3,FALSE))*'DONNÉES '!$C99)),0)</f>
        <v>0</v>
      </c>
      <c r="E60" s="20">
        <f>IFERROR(IF($A60&gt;end_year_1,0,(IF($A60&gt;supporting_sheet!$D$11, VLOOKUP(supporting_sheet!$G$11,'COMPOSITION DES DÉCHETS'!$D$6:$Z$124,5,FALSE), VLOOKUP($C60,'COMPOSITION DES DÉCHETS'!$D$6:$Z$124,5,FALSE))*'DONNÉES '!$C99)),0)</f>
        <v>0</v>
      </c>
      <c r="F60" s="20">
        <f>IFERROR(IF($A60&gt;end_year_1,0,(IF($A60&gt;supporting_sheet!$D$11, VLOOKUP(supporting_sheet!$G$11,'COMPOSITION DES DÉCHETS'!$D$6:$Z$124,7,FALSE), VLOOKUP($C60,'COMPOSITION DES DÉCHETS'!$D$6:$Z$124,7,FALSE))*'DONNÉES '!$C99)),0)</f>
        <v>0</v>
      </c>
      <c r="G60" s="20">
        <f>IFERROR(IF($A60&gt;end_year_1,0,(IF($A60&gt;supporting_sheet!$D$11, VLOOKUP(supporting_sheet!$G$11,'COMPOSITION DES DÉCHETS'!$D$6:$Z$124,9,FALSE), VLOOKUP($C60,'COMPOSITION DES DÉCHETS'!$D$6:$Z$124,9,FALSE))*'DONNÉES '!$C99)),0)</f>
        <v>0</v>
      </c>
      <c r="H60" s="20">
        <f>IFERROR(IF($A60&gt;end_year_1,0,(IF($A60&gt;supporting_sheet!$D$11, VLOOKUP(supporting_sheet!$G$11,'COMPOSITION DES DÉCHETS'!$D$6:$Z$124,11,FALSE), VLOOKUP($C60,'COMPOSITION DES DÉCHETS'!$D$6:$Z$124,11,FALSE))*'DONNÉES '!$C99)),0)</f>
        <v>0</v>
      </c>
      <c r="I60" s="20">
        <f>IFERROR(IF($A60&gt;end_year_1,0,(IF($A60&gt;supporting_sheet!$D$11, VLOOKUP(supporting_sheet!$G$11,'COMPOSITION DES DÉCHETS'!$D$6:$Z$124,13,FALSE), VLOOKUP($C60,'COMPOSITION DES DÉCHETS'!$D$6:$Z$124,13,FALSE))*'DONNÉES '!$C99)),0)</f>
        <v>0</v>
      </c>
      <c r="J60" s="20">
        <f>IFERROR(IF($A60&gt;end_year_1,0,(IF($A60&gt;supporting_sheet!$D$11, VLOOKUP(supporting_sheet!$G$11,'COMPOSITION DES DÉCHETS'!$D$6:$Z$124,15,FALSE), VLOOKUP($C60,'COMPOSITION DES DÉCHETS'!$D$6:$Z$124,15,FALSE))*'DONNÉES '!$C99)),0)</f>
        <v>0</v>
      </c>
      <c r="K60" s="20">
        <f>IFERROR(IF($A60&gt;end_year_1,0,(IF($A60&gt;supporting_sheet!$D$11, VLOOKUP(supporting_sheet!$G$11,'COMPOSITION DES DÉCHETS'!$D$6:$Z$124,17,FALSE), VLOOKUP($C60,'COMPOSITION DES DÉCHETS'!$D$6:$Z$124,17,FALSE))*'DONNÉES '!$C99)),0)</f>
        <v>0</v>
      </c>
      <c r="L60" s="20">
        <f>IFERROR(IF($A60&gt;end_year_1,0,(IF($A60&gt;supporting_sheet!$D$11, VLOOKUP(supporting_sheet!$G$11,'COMPOSITION DES DÉCHETS'!$D$6:$Z$124,19,FALSE), VLOOKUP($C60,'COMPOSITION DES DÉCHETS'!$D$6:$Z$124,19,FALSE))*'DONNÉES '!$C99)),0)</f>
        <v>0</v>
      </c>
      <c r="M60" s="20">
        <f>IFERROR(IF($A60&gt;end_year_1,0,(IF($A60&gt;supporting_sheet!$D$11, VLOOKUP(supporting_sheet!$G$11,'COMPOSITION DES DÉCHETS'!$D$6:$Z$124,21,FALSE), VLOOKUP($C60,'COMPOSITION DES DÉCHETS'!$D$6:$Z$124,21,FALSE))*'DONNÉES '!$C99)),0)</f>
        <v>0</v>
      </c>
      <c r="N60" s="20">
        <f>IFERROR(IF($A60&gt;end_year_1,0,(IF($A60&gt;supporting_sheet!$D$11, VLOOKUP(supporting_sheet!$G$11,'COMPOSITION DES DÉCHETS'!$D$6:$Z$124,23,FALSE), VLOOKUP($C60,'COMPOSITION DES DÉCHETS'!$D$6:$Z$124,23,FALSE))*'DONNÉES '!$C99)),0)</f>
        <v>0</v>
      </c>
      <c r="O60" s="37">
        <f t="shared" si="3"/>
        <v>0</v>
      </c>
    </row>
    <row r="61" spans="1:15" x14ac:dyDescent="0.25">
      <c r="A61" s="1">
        <f>'DONNÉES '!B100</f>
        <v>59</v>
      </c>
      <c r="B61" s="1" t="str">
        <f t="shared" si="1"/>
        <v>AB</v>
      </c>
      <c r="C61" s="1" t="str">
        <f t="shared" si="2"/>
        <v>59ABDefault</v>
      </c>
      <c r="D61" s="20">
        <f>IFERROR(IF($A61&gt;end_year_1,0,(IF($A61&gt;supporting_sheet!$D$9, VLOOKUP(supporting_sheet!$G$9,'COMPOSITION DES DÉCHETS'!$D$6:$Z$124,3,FALSE), VLOOKUP($C61,'COMPOSITION DES DÉCHETS'!$D$6:$Z$124,3,FALSE))*'DONNÉES '!$C100)),0)</f>
        <v>0</v>
      </c>
      <c r="E61" s="20">
        <f>IFERROR(IF($A61&gt;end_year_1,0,(IF($A61&gt;supporting_sheet!$D$11, VLOOKUP(supporting_sheet!$G$11,'COMPOSITION DES DÉCHETS'!$D$6:$Z$124,5,FALSE), VLOOKUP($C61,'COMPOSITION DES DÉCHETS'!$D$6:$Z$124,5,FALSE))*'DONNÉES '!$C100)),0)</f>
        <v>0</v>
      </c>
      <c r="F61" s="20">
        <f>IFERROR(IF($A61&gt;end_year_1,0,(IF($A61&gt;supporting_sheet!$D$11, VLOOKUP(supporting_sheet!$G$11,'COMPOSITION DES DÉCHETS'!$D$6:$Z$124,7,FALSE), VLOOKUP($C61,'COMPOSITION DES DÉCHETS'!$D$6:$Z$124,7,FALSE))*'DONNÉES '!$C100)),0)</f>
        <v>0</v>
      </c>
      <c r="G61" s="20">
        <f>IFERROR(IF($A61&gt;end_year_1,0,(IF($A61&gt;supporting_sheet!$D$11, VLOOKUP(supporting_sheet!$G$11,'COMPOSITION DES DÉCHETS'!$D$6:$Z$124,9,FALSE), VLOOKUP($C61,'COMPOSITION DES DÉCHETS'!$D$6:$Z$124,9,FALSE))*'DONNÉES '!$C100)),0)</f>
        <v>0</v>
      </c>
      <c r="H61" s="20">
        <f>IFERROR(IF($A61&gt;end_year_1,0,(IF($A61&gt;supporting_sheet!$D$11, VLOOKUP(supporting_sheet!$G$11,'COMPOSITION DES DÉCHETS'!$D$6:$Z$124,11,FALSE), VLOOKUP($C61,'COMPOSITION DES DÉCHETS'!$D$6:$Z$124,11,FALSE))*'DONNÉES '!$C100)),0)</f>
        <v>0</v>
      </c>
      <c r="I61" s="20">
        <f>IFERROR(IF($A61&gt;end_year_1,0,(IF($A61&gt;supporting_sheet!$D$11, VLOOKUP(supporting_sheet!$G$11,'COMPOSITION DES DÉCHETS'!$D$6:$Z$124,13,FALSE), VLOOKUP($C61,'COMPOSITION DES DÉCHETS'!$D$6:$Z$124,13,FALSE))*'DONNÉES '!$C100)),0)</f>
        <v>0</v>
      </c>
      <c r="J61" s="20">
        <f>IFERROR(IF($A61&gt;end_year_1,0,(IF($A61&gt;supporting_sheet!$D$11, VLOOKUP(supporting_sheet!$G$11,'COMPOSITION DES DÉCHETS'!$D$6:$Z$124,15,FALSE), VLOOKUP($C61,'COMPOSITION DES DÉCHETS'!$D$6:$Z$124,15,FALSE))*'DONNÉES '!$C100)),0)</f>
        <v>0</v>
      </c>
      <c r="K61" s="20">
        <f>IFERROR(IF($A61&gt;end_year_1,0,(IF($A61&gt;supporting_sheet!$D$11, VLOOKUP(supporting_sheet!$G$11,'COMPOSITION DES DÉCHETS'!$D$6:$Z$124,17,FALSE), VLOOKUP($C61,'COMPOSITION DES DÉCHETS'!$D$6:$Z$124,17,FALSE))*'DONNÉES '!$C100)),0)</f>
        <v>0</v>
      </c>
      <c r="L61" s="20">
        <f>IFERROR(IF($A61&gt;end_year_1,0,(IF($A61&gt;supporting_sheet!$D$11, VLOOKUP(supporting_sheet!$G$11,'COMPOSITION DES DÉCHETS'!$D$6:$Z$124,19,FALSE), VLOOKUP($C61,'COMPOSITION DES DÉCHETS'!$D$6:$Z$124,19,FALSE))*'DONNÉES '!$C100)),0)</f>
        <v>0</v>
      </c>
      <c r="M61" s="20">
        <f>IFERROR(IF($A61&gt;end_year_1,0,(IF($A61&gt;supporting_sheet!$D$11, VLOOKUP(supporting_sheet!$G$11,'COMPOSITION DES DÉCHETS'!$D$6:$Z$124,21,FALSE), VLOOKUP($C61,'COMPOSITION DES DÉCHETS'!$D$6:$Z$124,21,FALSE))*'DONNÉES '!$C100)),0)</f>
        <v>0</v>
      </c>
      <c r="N61" s="20">
        <f>IFERROR(IF($A61&gt;end_year_1,0,(IF($A61&gt;supporting_sheet!$D$11, VLOOKUP(supporting_sheet!$G$11,'COMPOSITION DES DÉCHETS'!$D$6:$Z$124,23,FALSE), VLOOKUP($C61,'COMPOSITION DES DÉCHETS'!$D$6:$Z$124,23,FALSE))*'DONNÉES '!$C100)),0)</f>
        <v>0</v>
      </c>
      <c r="O61" s="37">
        <f t="shared" si="3"/>
        <v>0</v>
      </c>
    </row>
    <row r="62" spans="1:15" x14ac:dyDescent="0.25">
      <c r="A62" s="1">
        <f>'DONNÉES '!B101</f>
        <v>60</v>
      </c>
      <c r="B62" s="1" t="str">
        <f t="shared" si="1"/>
        <v>AB</v>
      </c>
      <c r="C62" s="1" t="str">
        <f t="shared" si="2"/>
        <v>60ABDefault</v>
      </c>
      <c r="D62" s="20">
        <f>IFERROR(IF($A62&gt;end_year_1,0,(IF($A62&gt;supporting_sheet!$D$9, VLOOKUP(supporting_sheet!$G$9,'COMPOSITION DES DÉCHETS'!$D$6:$Z$124,3,FALSE), VLOOKUP($C62,'COMPOSITION DES DÉCHETS'!$D$6:$Z$124,3,FALSE))*'DONNÉES '!$C101)),0)</f>
        <v>0</v>
      </c>
      <c r="E62" s="20">
        <f>IFERROR(IF($A62&gt;end_year_1,0,(IF($A62&gt;supporting_sheet!$D$11, VLOOKUP(supporting_sheet!$G$11,'COMPOSITION DES DÉCHETS'!$D$6:$Z$124,5,FALSE), VLOOKUP($C62,'COMPOSITION DES DÉCHETS'!$D$6:$Z$124,5,FALSE))*'DONNÉES '!$C101)),0)</f>
        <v>0</v>
      </c>
      <c r="F62" s="20">
        <f>IFERROR(IF($A62&gt;end_year_1,0,(IF($A62&gt;supporting_sheet!$D$11, VLOOKUP(supporting_sheet!$G$11,'COMPOSITION DES DÉCHETS'!$D$6:$Z$124,7,FALSE), VLOOKUP($C62,'COMPOSITION DES DÉCHETS'!$D$6:$Z$124,7,FALSE))*'DONNÉES '!$C101)),0)</f>
        <v>0</v>
      </c>
      <c r="G62" s="20">
        <f>IFERROR(IF($A62&gt;end_year_1,0,(IF($A62&gt;supporting_sheet!$D$11, VLOOKUP(supporting_sheet!$G$11,'COMPOSITION DES DÉCHETS'!$D$6:$Z$124,9,FALSE), VLOOKUP($C62,'COMPOSITION DES DÉCHETS'!$D$6:$Z$124,9,FALSE))*'DONNÉES '!$C101)),0)</f>
        <v>0</v>
      </c>
      <c r="H62" s="20">
        <f>IFERROR(IF($A62&gt;end_year_1,0,(IF($A62&gt;supporting_sheet!$D$11, VLOOKUP(supporting_sheet!$G$11,'COMPOSITION DES DÉCHETS'!$D$6:$Z$124,11,FALSE), VLOOKUP($C62,'COMPOSITION DES DÉCHETS'!$D$6:$Z$124,11,FALSE))*'DONNÉES '!$C101)),0)</f>
        <v>0</v>
      </c>
      <c r="I62" s="20">
        <f>IFERROR(IF($A62&gt;end_year_1,0,(IF($A62&gt;supporting_sheet!$D$11, VLOOKUP(supporting_sheet!$G$11,'COMPOSITION DES DÉCHETS'!$D$6:$Z$124,13,FALSE), VLOOKUP($C62,'COMPOSITION DES DÉCHETS'!$D$6:$Z$124,13,FALSE))*'DONNÉES '!$C101)),0)</f>
        <v>0</v>
      </c>
      <c r="J62" s="20">
        <f>IFERROR(IF($A62&gt;end_year_1,0,(IF($A62&gt;supporting_sheet!$D$11, VLOOKUP(supporting_sheet!$G$11,'COMPOSITION DES DÉCHETS'!$D$6:$Z$124,15,FALSE), VLOOKUP($C62,'COMPOSITION DES DÉCHETS'!$D$6:$Z$124,15,FALSE))*'DONNÉES '!$C101)),0)</f>
        <v>0</v>
      </c>
      <c r="K62" s="20">
        <f>IFERROR(IF($A62&gt;end_year_1,0,(IF($A62&gt;supporting_sheet!$D$11, VLOOKUP(supporting_sheet!$G$11,'COMPOSITION DES DÉCHETS'!$D$6:$Z$124,17,FALSE), VLOOKUP($C62,'COMPOSITION DES DÉCHETS'!$D$6:$Z$124,17,FALSE))*'DONNÉES '!$C101)),0)</f>
        <v>0</v>
      </c>
      <c r="L62" s="20">
        <f>IFERROR(IF($A62&gt;end_year_1,0,(IF($A62&gt;supporting_sheet!$D$11, VLOOKUP(supporting_sheet!$G$11,'COMPOSITION DES DÉCHETS'!$D$6:$Z$124,19,FALSE), VLOOKUP($C62,'COMPOSITION DES DÉCHETS'!$D$6:$Z$124,19,FALSE))*'DONNÉES '!$C101)),0)</f>
        <v>0</v>
      </c>
      <c r="M62" s="20">
        <f>IFERROR(IF($A62&gt;end_year_1,0,(IF($A62&gt;supporting_sheet!$D$11, VLOOKUP(supporting_sheet!$G$11,'COMPOSITION DES DÉCHETS'!$D$6:$Z$124,21,FALSE), VLOOKUP($C62,'COMPOSITION DES DÉCHETS'!$D$6:$Z$124,21,FALSE))*'DONNÉES '!$C101)),0)</f>
        <v>0</v>
      </c>
      <c r="N62" s="20">
        <f>IFERROR(IF($A62&gt;end_year_1,0,(IF($A62&gt;supporting_sheet!$D$11, VLOOKUP(supporting_sheet!$G$11,'COMPOSITION DES DÉCHETS'!$D$6:$Z$124,23,FALSE), VLOOKUP($C62,'COMPOSITION DES DÉCHETS'!$D$6:$Z$124,23,FALSE))*'DONNÉES '!$C101)),0)</f>
        <v>0</v>
      </c>
      <c r="O62" s="37">
        <f t="shared" si="3"/>
        <v>0</v>
      </c>
    </row>
    <row r="63" spans="1:15" x14ac:dyDescent="0.25">
      <c r="A63" s="1">
        <f>'DONNÉES '!B102</f>
        <v>61</v>
      </c>
      <c r="B63" s="1" t="str">
        <f t="shared" si="1"/>
        <v>AB</v>
      </c>
      <c r="C63" s="1" t="str">
        <f t="shared" si="2"/>
        <v>61ABDefault</v>
      </c>
      <c r="D63" s="20">
        <f>IFERROR(IF($A63&gt;end_year_1,0,(IF($A63&gt;supporting_sheet!$D$9, VLOOKUP(supporting_sheet!$G$9,'COMPOSITION DES DÉCHETS'!$D$6:$Z$124,3,FALSE), VLOOKUP($C63,'COMPOSITION DES DÉCHETS'!$D$6:$Z$124,3,FALSE))*'DONNÉES '!$C102)),0)</f>
        <v>0</v>
      </c>
      <c r="E63" s="20">
        <f>IFERROR(IF($A63&gt;end_year_1,0,(IF($A63&gt;supporting_sheet!$D$11, VLOOKUP(supporting_sheet!$G$11,'COMPOSITION DES DÉCHETS'!$D$6:$Z$124,5,FALSE), VLOOKUP($C63,'COMPOSITION DES DÉCHETS'!$D$6:$Z$124,5,FALSE))*'DONNÉES '!$C102)),0)</f>
        <v>0</v>
      </c>
      <c r="F63" s="20">
        <f>IFERROR(IF($A63&gt;end_year_1,0,(IF($A63&gt;supporting_sheet!$D$11, VLOOKUP(supporting_sheet!$G$11,'COMPOSITION DES DÉCHETS'!$D$6:$Z$124,7,FALSE), VLOOKUP($C63,'COMPOSITION DES DÉCHETS'!$D$6:$Z$124,7,FALSE))*'DONNÉES '!$C102)),0)</f>
        <v>0</v>
      </c>
      <c r="G63" s="20">
        <f>IFERROR(IF($A63&gt;end_year_1,0,(IF($A63&gt;supporting_sheet!$D$11, VLOOKUP(supporting_sheet!$G$11,'COMPOSITION DES DÉCHETS'!$D$6:$Z$124,9,FALSE), VLOOKUP($C63,'COMPOSITION DES DÉCHETS'!$D$6:$Z$124,9,FALSE))*'DONNÉES '!$C102)),0)</f>
        <v>0</v>
      </c>
      <c r="H63" s="20">
        <f>IFERROR(IF($A63&gt;end_year_1,0,(IF($A63&gt;supporting_sheet!$D$11, VLOOKUP(supporting_sheet!$G$11,'COMPOSITION DES DÉCHETS'!$D$6:$Z$124,11,FALSE), VLOOKUP($C63,'COMPOSITION DES DÉCHETS'!$D$6:$Z$124,11,FALSE))*'DONNÉES '!$C102)),0)</f>
        <v>0</v>
      </c>
      <c r="I63" s="20">
        <f>IFERROR(IF($A63&gt;end_year_1,0,(IF($A63&gt;supporting_sheet!$D$11, VLOOKUP(supporting_sheet!$G$11,'COMPOSITION DES DÉCHETS'!$D$6:$Z$124,13,FALSE), VLOOKUP($C63,'COMPOSITION DES DÉCHETS'!$D$6:$Z$124,13,FALSE))*'DONNÉES '!$C102)),0)</f>
        <v>0</v>
      </c>
      <c r="J63" s="20">
        <f>IFERROR(IF($A63&gt;end_year_1,0,(IF($A63&gt;supporting_sheet!$D$11, VLOOKUP(supporting_sheet!$G$11,'COMPOSITION DES DÉCHETS'!$D$6:$Z$124,15,FALSE), VLOOKUP($C63,'COMPOSITION DES DÉCHETS'!$D$6:$Z$124,15,FALSE))*'DONNÉES '!$C102)),0)</f>
        <v>0</v>
      </c>
      <c r="K63" s="20">
        <f>IFERROR(IF($A63&gt;end_year_1,0,(IF($A63&gt;supporting_sheet!$D$11, VLOOKUP(supporting_sheet!$G$11,'COMPOSITION DES DÉCHETS'!$D$6:$Z$124,17,FALSE), VLOOKUP($C63,'COMPOSITION DES DÉCHETS'!$D$6:$Z$124,17,FALSE))*'DONNÉES '!$C102)),0)</f>
        <v>0</v>
      </c>
      <c r="L63" s="20">
        <f>IFERROR(IF($A63&gt;end_year_1,0,(IF($A63&gt;supporting_sheet!$D$11, VLOOKUP(supporting_sheet!$G$11,'COMPOSITION DES DÉCHETS'!$D$6:$Z$124,19,FALSE), VLOOKUP($C63,'COMPOSITION DES DÉCHETS'!$D$6:$Z$124,19,FALSE))*'DONNÉES '!$C102)),0)</f>
        <v>0</v>
      </c>
      <c r="M63" s="20">
        <f>IFERROR(IF($A63&gt;end_year_1,0,(IF($A63&gt;supporting_sheet!$D$11, VLOOKUP(supporting_sheet!$G$11,'COMPOSITION DES DÉCHETS'!$D$6:$Z$124,21,FALSE), VLOOKUP($C63,'COMPOSITION DES DÉCHETS'!$D$6:$Z$124,21,FALSE))*'DONNÉES '!$C102)),0)</f>
        <v>0</v>
      </c>
      <c r="N63" s="20">
        <f>IFERROR(IF($A63&gt;end_year_1,0,(IF($A63&gt;supporting_sheet!$D$11, VLOOKUP(supporting_sheet!$G$11,'COMPOSITION DES DÉCHETS'!$D$6:$Z$124,23,FALSE), VLOOKUP($C63,'COMPOSITION DES DÉCHETS'!$D$6:$Z$124,23,FALSE))*'DONNÉES '!$C102)),0)</f>
        <v>0</v>
      </c>
      <c r="O63" s="37">
        <f t="shared" si="3"/>
        <v>0</v>
      </c>
    </row>
    <row r="64" spans="1:15" x14ac:dyDescent="0.25">
      <c r="A64" s="1">
        <f>'DONNÉES '!B103</f>
        <v>62</v>
      </c>
      <c r="B64" s="1" t="str">
        <f t="shared" si="1"/>
        <v>AB</v>
      </c>
      <c r="C64" s="1" t="str">
        <f t="shared" si="2"/>
        <v>62ABDefault</v>
      </c>
      <c r="D64" s="20">
        <f>IFERROR(IF($A64&gt;end_year_1,0,(IF($A64&gt;supporting_sheet!$D$9, VLOOKUP(supporting_sheet!$G$9,'COMPOSITION DES DÉCHETS'!$D$6:$Z$124,3,FALSE), VLOOKUP($C64,'COMPOSITION DES DÉCHETS'!$D$6:$Z$124,3,FALSE))*'DONNÉES '!$C103)),0)</f>
        <v>0</v>
      </c>
      <c r="E64" s="20">
        <f>IFERROR(IF($A64&gt;end_year_1,0,(IF($A64&gt;supporting_sheet!$D$11, VLOOKUP(supporting_sheet!$G$11,'COMPOSITION DES DÉCHETS'!$D$6:$Z$124,5,FALSE), VLOOKUP($C64,'COMPOSITION DES DÉCHETS'!$D$6:$Z$124,5,FALSE))*'DONNÉES '!$C103)),0)</f>
        <v>0</v>
      </c>
      <c r="F64" s="20">
        <f>IFERROR(IF($A64&gt;end_year_1,0,(IF($A64&gt;supporting_sheet!$D$11, VLOOKUP(supporting_sheet!$G$11,'COMPOSITION DES DÉCHETS'!$D$6:$Z$124,7,FALSE), VLOOKUP($C64,'COMPOSITION DES DÉCHETS'!$D$6:$Z$124,7,FALSE))*'DONNÉES '!$C103)),0)</f>
        <v>0</v>
      </c>
      <c r="G64" s="20">
        <f>IFERROR(IF($A64&gt;end_year_1,0,(IF($A64&gt;supporting_sheet!$D$11, VLOOKUP(supporting_sheet!$G$11,'COMPOSITION DES DÉCHETS'!$D$6:$Z$124,9,FALSE), VLOOKUP($C64,'COMPOSITION DES DÉCHETS'!$D$6:$Z$124,9,FALSE))*'DONNÉES '!$C103)),0)</f>
        <v>0</v>
      </c>
      <c r="H64" s="20">
        <f>IFERROR(IF($A64&gt;end_year_1,0,(IF($A64&gt;supporting_sheet!$D$11, VLOOKUP(supporting_sheet!$G$11,'COMPOSITION DES DÉCHETS'!$D$6:$Z$124,11,FALSE), VLOOKUP($C64,'COMPOSITION DES DÉCHETS'!$D$6:$Z$124,11,FALSE))*'DONNÉES '!$C103)),0)</f>
        <v>0</v>
      </c>
      <c r="I64" s="20">
        <f>IFERROR(IF($A64&gt;end_year_1,0,(IF($A64&gt;supporting_sheet!$D$11, VLOOKUP(supporting_sheet!$G$11,'COMPOSITION DES DÉCHETS'!$D$6:$Z$124,13,FALSE), VLOOKUP($C64,'COMPOSITION DES DÉCHETS'!$D$6:$Z$124,13,FALSE))*'DONNÉES '!$C103)),0)</f>
        <v>0</v>
      </c>
      <c r="J64" s="20">
        <f>IFERROR(IF($A64&gt;end_year_1,0,(IF($A64&gt;supporting_sheet!$D$11, VLOOKUP(supporting_sheet!$G$11,'COMPOSITION DES DÉCHETS'!$D$6:$Z$124,15,FALSE), VLOOKUP($C64,'COMPOSITION DES DÉCHETS'!$D$6:$Z$124,15,FALSE))*'DONNÉES '!$C103)),0)</f>
        <v>0</v>
      </c>
      <c r="K64" s="20">
        <f>IFERROR(IF($A64&gt;end_year_1,0,(IF($A64&gt;supporting_sheet!$D$11, VLOOKUP(supporting_sheet!$G$11,'COMPOSITION DES DÉCHETS'!$D$6:$Z$124,17,FALSE), VLOOKUP($C64,'COMPOSITION DES DÉCHETS'!$D$6:$Z$124,17,FALSE))*'DONNÉES '!$C103)),0)</f>
        <v>0</v>
      </c>
      <c r="L64" s="20">
        <f>IFERROR(IF($A64&gt;end_year_1,0,(IF($A64&gt;supporting_sheet!$D$11, VLOOKUP(supporting_sheet!$G$11,'COMPOSITION DES DÉCHETS'!$D$6:$Z$124,19,FALSE), VLOOKUP($C64,'COMPOSITION DES DÉCHETS'!$D$6:$Z$124,19,FALSE))*'DONNÉES '!$C103)),0)</f>
        <v>0</v>
      </c>
      <c r="M64" s="20">
        <f>IFERROR(IF($A64&gt;end_year_1,0,(IF($A64&gt;supporting_sheet!$D$11, VLOOKUP(supporting_sheet!$G$11,'COMPOSITION DES DÉCHETS'!$D$6:$Z$124,21,FALSE), VLOOKUP($C64,'COMPOSITION DES DÉCHETS'!$D$6:$Z$124,21,FALSE))*'DONNÉES '!$C103)),0)</f>
        <v>0</v>
      </c>
      <c r="N64" s="20">
        <f>IFERROR(IF($A64&gt;end_year_1,0,(IF($A64&gt;supporting_sheet!$D$11, VLOOKUP(supporting_sheet!$G$11,'COMPOSITION DES DÉCHETS'!$D$6:$Z$124,23,FALSE), VLOOKUP($C64,'COMPOSITION DES DÉCHETS'!$D$6:$Z$124,23,FALSE))*'DONNÉES '!$C103)),0)</f>
        <v>0</v>
      </c>
      <c r="O64" s="37">
        <f t="shared" si="3"/>
        <v>0</v>
      </c>
    </row>
    <row r="65" spans="1:15" x14ac:dyDescent="0.25">
      <c r="A65" s="1">
        <f>'DONNÉES '!B104</f>
        <v>63</v>
      </c>
      <c r="B65" s="1" t="str">
        <f t="shared" si="1"/>
        <v>AB</v>
      </c>
      <c r="C65" s="1" t="str">
        <f t="shared" si="2"/>
        <v>63ABDefault</v>
      </c>
      <c r="D65" s="20">
        <f>IFERROR(IF($A65&gt;end_year_1,0,(IF($A65&gt;supporting_sheet!$D$9, VLOOKUP(supporting_sheet!$G$9,'COMPOSITION DES DÉCHETS'!$D$6:$Z$124,3,FALSE), VLOOKUP($C65,'COMPOSITION DES DÉCHETS'!$D$6:$Z$124,3,FALSE))*'DONNÉES '!$C104)),0)</f>
        <v>0</v>
      </c>
      <c r="E65" s="20">
        <f>IFERROR(IF($A65&gt;end_year_1,0,(IF($A65&gt;supporting_sheet!$D$11, VLOOKUP(supporting_sheet!$G$11,'COMPOSITION DES DÉCHETS'!$D$6:$Z$124,5,FALSE), VLOOKUP($C65,'COMPOSITION DES DÉCHETS'!$D$6:$Z$124,5,FALSE))*'DONNÉES '!$C104)),0)</f>
        <v>0</v>
      </c>
      <c r="F65" s="20">
        <f>IFERROR(IF($A65&gt;end_year_1,0,(IF($A65&gt;supporting_sheet!$D$11, VLOOKUP(supporting_sheet!$G$11,'COMPOSITION DES DÉCHETS'!$D$6:$Z$124,7,FALSE), VLOOKUP($C65,'COMPOSITION DES DÉCHETS'!$D$6:$Z$124,7,FALSE))*'DONNÉES '!$C104)),0)</f>
        <v>0</v>
      </c>
      <c r="G65" s="20">
        <f>IFERROR(IF($A65&gt;end_year_1,0,(IF($A65&gt;supporting_sheet!$D$11, VLOOKUP(supporting_sheet!$G$11,'COMPOSITION DES DÉCHETS'!$D$6:$Z$124,9,FALSE), VLOOKUP($C65,'COMPOSITION DES DÉCHETS'!$D$6:$Z$124,9,FALSE))*'DONNÉES '!$C104)),0)</f>
        <v>0</v>
      </c>
      <c r="H65" s="20">
        <f>IFERROR(IF($A65&gt;end_year_1,0,(IF($A65&gt;supporting_sheet!$D$11, VLOOKUP(supporting_sheet!$G$11,'COMPOSITION DES DÉCHETS'!$D$6:$Z$124,11,FALSE), VLOOKUP($C65,'COMPOSITION DES DÉCHETS'!$D$6:$Z$124,11,FALSE))*'DONNÉES '!$C104)),0)</f>
        <v>0</v>
      </c>
      <c r="I65" s="20">
        <f>IFERROR(IF($A65&gt;end_year_1,0,(IF($A65&gt;supporting_sheet!$D$11, VLOOKUP(supporting_sheet!$G$11,'COMPOSITION DES DÉCHETS'!$D$6:$Z$124,13,FALSE), VLOOKUP($C65,'COMPOSITION DES DÉCHETS'!$D$6:$Z$124,13,FALSE))*'DONNÉES '!$C104)),0)</f>
        <v>0</v>
      </c>
      <c r="J65" s="20">
        <f>IFERROR(IF($A65&gt;end_year_1,0,(IF($A65&gt;supporting_sheet!$D$11, VLOOKUP(supporting_sheet!$G$11,'COMPOSITION DES DÉCHETS'!$D$6:$Z$124,15,FALSE), VLOOKUP($C65,'COMPOSITION DES DÉCHETS'!$D$6:$Z$124,15,FALSE))*'DONNÉES '!$C104)),0)</f>
        <v>0</v>
      </c>
      <c r="K65" s="20">
        <f>IFERROR(IF($A65&gt;end_year_1,0,(IF($A65&gt;supporting_sheet!$D$11, VLOOKUP(supporting_sheet!$G$11,'COMPOSITION DES DÉCHETS'!$D$6:$Z$124,17,FALSE), VLOOKUP($C65,'COMPOSITION DES DÉCHETS'!$D$6:$Z$124,17,FALSE))*'DONNÉES '!$C104)),0)</f>
        <v>0</v>
      </c>
      <c r="L65" s="20">
        <f>IFERROR(IF($A65&gt;end_year_1,0,(IF($A65&gt;supporting_sheet!$D$11, VLOOKUP(supporting_sheet!$G$11,'COMPOSITION DES DÉCHETS'!$D$6:$Z$124,19,FALSE), VLOOKUP($C65,'COMPOSITION DES DÉCHETS'!$D$6:$Z$124,19,FALSE))*'DONNÉES '!$C104)),0)</f>
        <v>0</v>
      </c>
      <c r="M65" s="20">
        <f>IFERROR(IF($A65&gt;end_year_1,0,(IF($A65&gt;supporting_sheet!$D$11, VLOOKUP(supporting_sheet!$G$11,'COMPOSITION DES DÉCHETS'!$D$6:$Z$124,21,FALSE), VLOOKUP($C65,'COMPOSITION DES DÉCHETS'!$D$6:$Z$124,21,FALSE))*'DONNÉES '!$C104)),0)</f>
        <v>0</v>
      </c>
      <c r="N65" s="20">
        <f>IFERROR(IF($A65&gt;end_year_1,0,(IF($A65&gt;supporting_sheet!$D$11, VLOOKUP(supporting_sheet!$G$11,'COMPOSITION DES DÉCHETS'!$D$6:$Z$124,23,FALSE), VLOOKUP($C65,'COMPOSITION DES DÉCHETS'!$D$6:$Z$124,23,FALSE))*'DONNÉES '!$C104)),0)</f>
        <v>0</v>
      </c>
      <c r="O65" s="37">
        <f t="shared" si="3"/>
        <v>0</v>
      </c>
    </row>
    <row r="66" spans="1:15" x14ac:dyDescent="0.25">
      <c r="A66" s="1">
        <f>'DONNÉES '!B105</f>
        <v>64</v>
      </c>
      <c r="B66" s="1" t="str">
        <f t="shared" si="1"/>
        <v>AB</v>
      </c>
      <c r="C66" s="1" t="str">
        <f t="shared" si="2"/>
        <v>64ABDefault</v>
      </c>
      <c r="D66" s="20">
        <f>IFERROR(IF($A66&gt;end_year_1,0,(IF($A66&gt;supporting_sheet!$D$9, VLOOKUP(supporting_sheet!$G$9,'COMPOSITION DES DÉCHETS'!$D$6:$Z$124,3,FALSE), VLOOKUP($C66,'COMPOSITION DES DÉCHETS'!$D$6:$Z$124,3,FALSE))*'DONNÉES '!$C105)),0)</f>
        <v>0</v>
      </c>
      <c r="E66" s="20">
        <f>IFERROR(IF($A66&gt;end_year_1,0,(IF($A66&gt;supporting_sheet!$D$11, VLOOKUP(supporting_sheet!$G$11,'COMPOSITION DES DÉCHETS'!$D$6:$Z$124,5,FALSE), VLOOKUP($C66,'COMPOSITION DES DÉCHETS'!$D$6:$Z$124,5,FALSE))*'DONNÉES '!$C105)),0)</f>
        <v>0</v>
      </c>
      <c r="F66" s="20">
        <f>IFERROR(IF($A66&gt;end_year_1,0,(IF($A66&gt;supporting_sheet!$D$11, VLOOKUP(supporting_sheet!$G$11,'COMPOSITION DES DÉCHETS'!$D$6:$Z$124,7,FALSE), VLOOKUP($C66,'COMPOSITION DES DÉCHETS'!$D$6:$Z$124,7,FALSE))*'DONNÉES '!$C105)),0)</f>
        <v>0</v>
      </c>
      <c r="G66" s="20">
        <f>IFERROR(IF($A66&gt;end_year_1,0,(IF($A66&gt;supporting_sheet!$D$11, VLOOKUP(supporting_sheet!$G$11,'COMPOSITION DES DÉCHETS'!$D$6:$Z$124,9,FALSE), VLOOKUP($C66,'COMPOSITION DES DÉCHETS'!$D$6:$Z$124,9,FALSE))*'DONNÉES '!$C105)),0)</f>
        <v>0</v>
      </c>
      <c r="H66" s="20">
        <f>IFERROR(IF($A66&gt;end_year_1,0,(IF($A66&gt;supporting_sheet!$D$11, VLOOKUP(supporting_sheet!$G$11,'COMPOSITION DES DÉCHETS'!$D$6:$Z$124,11,FALSE), VLOOKUP($C66,'COMPOSITION DES DÉCHETS'!$D$6:$Z$124,11,FALSE))*'DONNÉES '!$C105)),0)</f>
        <v>0</v>
      </c>
      <c r="I66" s="20">
        <f>IFERROR(IF($A66&gt;end_year_1,0,(IF($A66&gt;supporting_sheet!$D$11, VLOOKUP(supporting_sheet!$G$11,'COMPOSITION DES DÉCHETS'!$D$6:$Z$124,13,FALSE), VLOOKUP($C66,'COMPOSITION DES DÉCHETS'!$D$6:$Z$124,13,FALSE))*'DONNÉES '!$C105)),0)</f>
        <v>0</v>
      </c>
      <c r="J66" s="20">
        <f>IFERROR(IF($A66&gt;end_year_1,0,(IF($A66&gt;supporting_sheet!$D$11, VLOOKUP(supporting_sheet!$G$11,'COMPOSITION DES DÉCHETS'!$D$6:$Z$124,15,FALSE), VLOOKUP($C66,'COMPOSITION DES DÉCHETS'!$D$6:$Z$124,15,FALSE))*'DONNÉES '!$C105)),0)</f>
        <v>0</v>
      </c>
      <c r="K66" s="20">
        <f>IFERROR(IF($A66&gt;end_year_1,0,(IF($A66&gt;supporting_sheet!$D$11, VLOOKUP(supporting_sheet!$G$11,'COMPOSITION DES DÉCHETS'!$D$6:$Z$124,17,FALSE), VLOOKUP($C66,'COMPOSITION DES DÉCHETS'!$D$6:$Z$124,17,FALSE))*'DONNÉES '!$C105)),0)</f>
        <v>0</v>
      </c>
      <c r="L66" s="20">
        <f>IFERROR(IF($A66&gt;end_year_1,0,(IF($A66&gt;supporting_sheet!$D$11, VLOOKUP(supporting_sheet!$G$11,'COMPOSITION DES DÉCHETS'!$D$6:$Z$124,19,FALSE), VLOOKUP($C66,'COMPOSITION DES DÉCHETS'!$D$6:$Z$124,19,FALSE))*'DONNÉES '!$C105)),0)</f>
        <v>0</v>
      </c>
      <c r="M66" s="20">
        <f>IFERROR(IF($A66&gt;end_year_1,0,(IF($A66&gt;supporting_sheet!$D$11, VLOOKUP(supporting_sheet!$G$11,'COMPOSITION DES DÉCHETS'!$D$6:$Z$124,21,FALSE), VLOOKUP($C66,'COMPOSITION DES DÉCHETS'!$D$6:$Z$124,21,FALSE))*'DONNÉES '!$C105)),0)</f>
        <v>0</v>
      </c>
      <c r="N66" s="20">
        <f>IFERROR(IF($A66&gt;end_year_1,0,(IF($A66&gt;supporting_sheet!$D$11, VLOOKUP(supporting_sheet!$G$11,'COMPOSITION DES DÉCHETS'!$D$6:$Z$124,23,FALSE), VLOOKUP($C66,'COMPOSITION DES DÉCHETS'!$D$6:$Z$124,23,FALSE))*'DONNÉES '!$C105)),0)</f>
        <v>0</v>
      </c>
      <c r="O66" s="37">
        <f t="shared" ref="O66:O97" si="4">+SUM(D66:N66)</f>
        <v>0</v>
      </c>
    </row>
    <row r="67" spans="1:15" x14ac:dyDescent="0.25">
      <c r="A67" s="1">
        <f>'DONNÉES '!B106</f>
        <v>65</v>
      </c>
      <c r="B67" s="1" t="str">
        <f t="shared" ref="B67:B130" si="5">province_1</f>
        <v>AB</v>
      </c>
      <c r="C67" s="1" t="str">
        <f t="shared" ref="C67:C111" si="6">CONCATENATE(A67,B67,default)</f>
        <v>65ABDefault</v>
      </c>
      <c r="D67" s="20">
        <f>IFERROR(IF($A67&gt;end_year_1,0,(IF($A67&gt;supporting_sheet!$D$9, VLOOKUP(supporting_sheet!$G$9,'COMPOSITION DES DÉCHETS'!$D$6:$Z$124,3,FALSE), VLOOKUP($C67,'COMPOSITION DES DÉCHETS'!$D$6:$Z$124,3,FALSE))*'DONNÉES '!$C106)),0)</f>
        <v>0</v>
      </c>
      <c r="E67" s="20">
        <f>IFERROR(IF($A67&gt;end_year_1,0,(IF($A67&gt;supporting_sheet!$D$11, VLOOKUP(supporting_sheet!$G$11,'COMPOSITION DES DÉCHETS'!$D$6:$Z$124,5,FALSE), VLOOKUP($C67,'COMPOSITION DES DÉCHETS'!$D$6:$Z$124,5,FALSE))*'DONNÉES '!$C106)),0)</f>
        <v>0</v>
      </c>
      <c r="F67" s="20">
        <f>IFERROR(IF($A67&gt;end_year_1,0,(IF($A67&gt;supporting_sheet!$D$11, VLOOKUP(supporting_sheet!$G$11,'COMPOSITION DES DÉCHETS'!$D$6:$Z$124,7,FALSE), VLOOKUP($C67,'COMPOSITION DES DÉCHETS'!$D$6:$Z$124,7,FALSE))*'DONNÉES '!$C106)),0)</f>
        <v>0</v>
      </c>
      <c r="G67" s="20">
        <f>IFERROR(IF($A67&gt;end_year_1,0,(IF($A67&gt;supporting_sheet!$D$11, VLOOKUP(supporting_sheet!$G$11,'COMPOSITION DES DÉCHETS'!$D$6:$Z$124,9,FALSE), VLOOKUP($C67,'COMPOSITION DES DÉCHETS'!$D$6:$Z$124,9,FALSE))*'DONNÉES '!$C106)),0)</f>
        <v>0</v>
      </c>
      <c r="H67" s="20">
        <f>IFERROR(IF($A67&gt;end_year_1,0,(IF($A67&gt;supporting_sheet!$D$11, VLOOKUP(supporting_sheet!$G$11,'COMPOSITION DES DÉCHETS'!$D$6:$Z$124,11,FALSE), VLOOKUP($C67,'COMPOSITION DES DÉCHETS'!$D$6:$Z$124,11,FALSE))*'DONNÉES '!$C106)),0)</f>
        <v>0</v>
      </c>
      <c r="I67" s="20">
        <f>IFERROR(IF($A67&gt;end_year_1,0,(IF($A67&gt;supporting_sheet!$D$11, VLOOKUP(supporting_sheet!$G$11,'COMPOSITION DES DÉCHETS'!$D$6:$Z$124,13,FALSE), VLOOKUP($C67,'COMPOSITION DES DÉCHETS'!$D$6:$Z$124,13,FALSE))*'DONNÉES '!$C106)),0)</f>
        <v>0</v>
      </c>
      <c r="J67" s="20">
        <f>IFERROR(IF($A67&gt;end_year_1,0,(IF($A67&gt;supporting_sheet!$D$11, VLOOKUP(supporting_sheet!$G$11,'COMPOSITION DES DÉCHETS'!$D$6:$Z$124,15,FALSE), VLOOKUP($C67,'COMPOSITION DES DÉCHETS'!$D$6:$Z$124,15,FALSE))*'DONNÉES '!$C106)),0)</f>
        <v>0</v>
      </c>
      <c r="K67" s="20">
        <f>IFERROR(IF($A67&gt;end_year_1,0,(IF($A67&gt;supporting_sheet!$D$11, VLOOKUP(supporting_sheet!$G$11,'COMPOSITION DES DÉCHETS'!$D$6:$Z$124,17,FALSE), VLOOKUP($C67,'COMPOSITION DES DÉCHETS'!$D$6:$Z$124,17,FALSE))*'DONNÉES '!$C106)),0)</f>
        <v>0</v>
      </c>
      <c r="L67" s="20">
        <f>IFERROR(IF($A67&gt;end_year_1,0,(IF($A67&gt;supporting_sheet!$D$11, VLOOKUP(supporting_sheet!$G$11,'COMPOSITION DES DÉCHETS'!$D$6:$Z$124,19,FALSE), VLOOKUP($C67,'COMPOSITION DES DÉCHETS'!$D$6:$Z$124,19,FALSE))*'DONNÉES '!$C106)),0)</f>
        <v>0</v>
      </c>
      <c r="M67" s="20">
        <f>IFERROR(IF($A67&gt;end_year_1,0,(IF($A67&gt;supporting_sheet!$D$11, VLOOKUP(supporting_sheet!$G$11,'COMPOSITION DES DÉCHETS'!$D$6:$Z$124,21,FALSE), VLOOKUP($C67,'COMPOSITION DES DÉCHETS'!$D$6:$Z$124,21,FALSE))*'DONNÉES '!$C106)),0)</f>
        <v>0</v>
      </c>
      <c r="N67" s="20">
        <f>IFERROR(IF($A67&gt;end_year_1,0,(IF($A67&gt;supporting_sheet!$D$11, VLOOKUP(supporting_sheet!$G$11,'COMPOSITION DES DÉCHETS'!$D$6:$Z$124,23,FALSE), VLOOKUP($C67,'COMPOSITION DES DÉCHETS'!$D$6:$Z$124,23,FALSE))*'DONNÉES '!$C106)),0)</f>
        <v>0</v>
      </c>
      <c r="O67" s="37">
        <f t="shared" si="4"/>
        <v>0</v>
      </c>
    </row>
    <row r="68" spans="1:15" x14ac:dyDescent="0.25">
      <c r="A68" s="1">
        <f>'DONNÉES '!B107</f>
        <v>66</v>
      </c>
      <c r="B68" s="1" t="str">
        <f t="shared" si="5"/>
        <v>AB</v>
      </c>
      <c r="C68" s="1" t="str">
        <f t="shared" si="6"/>
        <v>66ABDefault</v>
      </c>
      <c r="D68" s="20">
        <f>IFERROR(IF($A68&gt;end_year_1,0,(IF($A68&gt;supporting_sheet!$D$9, VLOOKUP(supporting_sheet!$G$9,'COMPOSITION DES DÉCHETS'!$D$6:$Z$124,3,FALSE), VLOOKUP($C68,'COMPOSITION DES DÉCHETS'!$D$6:$Z$124,3,FALSE))*'DONNÉES '!$C107)),0)</f>
        <v>0</v>
      </c>
      <c r="E68" s="20">
        <f>IFERROR(IF($A68&gt;end_year_1,0,(IF($A68&gt;supporting_sheet!$D$11, VLOOKUP(supporting_sheet!$G$11,'COMPOSITION DES DÉCHETS'!$D$6:$Z$124,5,FALSE), VLOOKUP($C68,'COMPOSITION DES DÉCHETS'!$D$6:$Z$124,5,FALSE))*'DONNÉES '!$C107)),0)</f>
        <v>0</v>
      </c>
      <c r="F68" s="20">
        <f>IFERROR(IF($A68&gt;end_year_1,0,(IF($A68&gt;supporting_sheet!$D$11, VLOOKUP(supporting_sheet!$G$11,'COMPOSITION DES DÉCHETS'!$D$6:$Z$124,7,FALSE), VLOOKUP($C68,'COMPOSITION DES DÉCHETS'!$D$6:$Z$124,7,FALSE))*'DONNÉES '!$C107)),0)</f>
        <v>0</v>
      </c>
      <c r="G68" s="20">
        <f>IFERROR(IF($A68&gt;end_year_1,0,(IF($A68&gt;supporting_sheet!$D$11, VLOOKUP(supporting_sheet!$G$11,'COMPOSITION DES DÉCHETS'!$D$6:$Z$124,9,FALSE), VLOOKUP($C68,'COMPOSITION DES DÉCHETS'!$D$6:$Z$124,9,FALSE))*'DONNÉES '!$C107)),0)</f>
        <v>0</v>
      </c>
      <c r="H68" s="20">
        <f>IFERROR(IF($A68&gt;end_year_1,0,(IF($A68&gt;supporting_sheet!$D$11, VLOOKUP(supporting_sheet!$G$11,'COMPOSITION DES DÉCHETS'!$D$6:$Z$124,11,FALSE), VLOOKUP($C68,'COMPOSITION DES DÉCHETS'!$D$6:$Z$124,11,FALSE))*'DONNÉES '!$C107)),0)</f>
        <v>0</v>
      </c>
      <c r="I68" s="20">
        <f>IFERROR(IF($A68&gt;end_year_1,0,(IF($A68&gt;supporting_sheet!$D$11, VLOOKUP(supporting_sheet!$G$11,'COMPOSITION DES DÉCHETS'!$D$6:$Z$124,13,FALSE), VLOOKUP($C68,'COMPOSITION DES DÉCHETS'!$D$6:$Z$124,13,FALSE))*'DONNÉES '!$C107)),0)</f>
        <v>0</v>
      </c>
      <c r="J68" s="20">
        <f>IFERROR(IF($A68&gt;end_year_1,0,(IF($A68&gt;supporting_sheet!$D$11, VLOOKUP(supporting_sheet!$G$11,'COMPOSITION DES DÉCHETS'!$D$6:$Z$124,15,FALSE), VLOOKUP($C68,'COMPOSITION DES DÉCHETS'!$D$6:$Z$124,15,FALSE))*'DONNÉES '!$C107)),0)</f>
        <v>0</v>
      </c>
      <c r="K68" s="20">
        <f>IFERROR(IF($A68&gt;end_year_1,0,(IF($A68&gt;supporting_sheet!$D$11, VLOOKUP(supporting_sheet!$G$11,'COMPOSITION DES DÉCHETS'!$D$6:$Z$124,17,FALSE), VLOOKUP($C68,'COMPOSITION DES DÉCHETS'!$D$6:$Z$124,17,FALSE))*'DONNÉES '!$C107)),0)</f>
        <v>0</v>
      </c>
      <c r="L68" s="20">
        <f>IFERROR(IF($A68&gt;end_year_1,0,(IF($A68&gt;supporting_sheet!$D$11, VLOOKUP(supporting_sheet!$G$11,'COMPOSITION DES DÉCHETS'!$D$6:$Z$124,19,FALSE), VLOOKUP($C68,'COMPOSITION DES DÉCHETS'!$D$6:$Z$124,19,FALSE))*'DONNÉES '!$C107)),0)</f>
        <v>0</v>
      </c>
      <c r="M68" s="20">
        <f>IFERROR(IF($A68&gt;end_year_1,0,(IF($A68&gt;supporting_sheet!$D$11, VLOOKUP(supporting_sheet!$G$11,'COMPOSITION DES DÉCHETS'!$D$6:$Z$124,21,FALSE), VLOOKUP($C68,'COMPOSITION DES DÉCHETS'!$D$6:$Z$124,21,FALSE))*'DONNÉES '!$C107)),0)</f>
        <v>0</v>
      </c>
      <c r="N68" s="20">
        <f>IFERROR(IF($A68&gt;end_year_1,0,(IF($A68&gt;supporting_sheet!$D$11, VLOOKUP(supporting_sheet!$G$11,'COMPOSITION DES DÉCHETS'!$D$6:$Z$124,23,FALSE), VLOOKUP($C68,'COMPOSITION DES DÉCHETS'!$D$6:$Z$124,23,FALSE))*'DONNÉES '!$C107)),0)</f>
        <v>0</v>
      </c>
      <c r="O68" s="37">
        <f t="shared" si="4"/>
        <v>0</v>
      </c>
    </row>
    <row r="69" spans="1:15" x14ac:dyDescent="0.25">
      <c r="A69" s="1">
        <f>'DONNÉES '!B108</f>
        <v>67</v>
      </c>
      <c r="B69" s="1" t="str">
        <f t="shared" si="5"/>
        <v>AB</v>
      </c>
      <c r="C69" s="1" t="str">
        <f t="shared" si="6"/>
        <v>67ABDefault</v>
      </c>
      <c r="D69" s="20">
        <f>IFERROR(IF($A69&gt;end_year_1,0,(IF($A69&gt;supporting_sheet!$D$9, VLOOKUP(supporting_sheet!$G$9,'COMPOSITION DES DÉCHETS'!$D$6:$Z$124,3,FALSE), VLOOKUP($C69,'COMPOSITION DES DÉCHETS'!$D$6:$Z$124,3,FALSE))*'DONNÉES '!$C108)),0)</f>
        <v>0</v>
      </c>
      <c r="E69" s="20">
        <f>IFERROR(IF($A69&gt;end_year_1,0,(IF($A69&gt;supporting_sheet!$D$11, VLOOKUP(supporting_sheet!$G$11,'COMPOSITION DES DÉCHETS'!$D$6:$Z$124,5,FALSE), VLOOKUP($C69,'COMPOSITION DES DÉCHETS'!$D$6:$Z$124,5,FALSE))*'DONNÉES '!$C108)),0)</f>
        <v>0</v>
      </c>
      <c r="F69" s="20">
        <f>IFERROR(IF($A69&gt;end_year_1,0,(IF($A69&gt;supporting_sheet!$D$11, VLOOKUP(supporting_sheet!$G$11,'COMPOSITION DES DÉCHETS'!$D$6:$Z$124,7,FALSE), VLOOKUP($C69,'COMPOSITION DES DÉCHETS'!$D$6:$Z$124,7,FALSE))*'DONNÉES '!$C108)),0)</f>
        <v>0</v>
      </c>
      <c r="G69" s="20">
        <f>IFERROR(IF($A69&gt;end_year_1,0,(IF($A69&gt;supporting_sheet!$D$11, VLOOKUP(supporting_sheet!$G$11,'COMPOSITION DES DÉCHETS'!$D$6:$Z$124,9,FALSE), VLOOKUP($C69,'COMPOSITION DES DÉCHETS'!$D$6:$Z$124,9,FALSE))*'DONNÉES '!$C108)),0)</f>
        <v>0</v>
      </c>
      <c r="H69" s="20">
        <f>IFERROR(IF($A69&gt;end_year_1,0,(IF($A69&gt;supporting_sheet!$D$11, VLOOKUP(supporting_sheet!$G$11,'COMPOSITION DES DÉCHETS'!$D$6:$Z$124,11,FALSE), VLOOKUP($C69,'COMPOSITION DES DÉCHETS'!$D$6:$Z$124,11,FALSE))*'DONNÉES '!$C108)),0)</f>
        <v>0</v>
      </c>
      <c r="I69" s="20">
        <f>IFERROR(IF($A69&gt;end_year_1,0,(IF($A69&gt;supporting_sheet!$D$11, VLOOKUP(supporting_sheet!$G$11,'COMPOSITION DES DÉCHETS'!$D$6:$Z$124,13,FALSE), VLOOKUP($C69,'COMPOSITION DES DÉCHETS'!$D$6:$Z$124,13,FALSE))*'DONNÉES '!$C108)),0)</f>
        <v>0</v>
      </c>
      <c r="J69" s="20">
        <f>IFERROR(IF($A69&gt;end_year_1,0,(IF($A69&gt;supporting_sheet!$D$11, VLOOKUP(supporting_sheet!$G$11,'COMPOSITION DES DÉCHETS'!$D$6:$Z$124,15,FALSE), VLOOKUP($C69,'COMPOSITION DES DÉCHETS'!$D$6:$Z$124,15,FALSE))*'DONNÉES '!$C108)),0)</f>
        <v>0</v>
      </c>
      <c r="K69" s="20">
        <f>IFERROR(IF($A69&gt;end_year_1,0,(IF($A69&gt;supporting_sheet!$D$11, VLOOKUP(supporting_sheet!$G$11,'COMPOSITION DES DÉCHETS'!$D$6:$Z$124,17,FALSE), VLOOKUP($C69,'COMPOSITION DES DÉCHETS'!$D$6:$Z$124,17,FALSE))*'DONNÉES '!$C108)),0)</f>
        <v>0</v>
      </c>
      <c r="L69" s="20">
        <f>IFERROR(IF($A69&gt;end_year_1,0,(IF($A69&gt;supporting_sheet!$D$11, VLOOKUP(supporting_sheet!$G$11,'COMPOSITION DES DÉCHETS'!$D$6:$Z$124,19,FALSE), VLOOKUP($C69,'COMPOSITION DES DÉCHETS'!$D$6:$Z$124,19,FALSE))*'DONNÉES '!$C108)),0)</f>
        <v>0</v>
      </c>
      <c r="M69" s="20">
        <f>IFERROR(IF($A69&gt;end_year_1,0,(IF($A69&gt;supporting_sheet!$D$11, VLOOKUP(supporting_sheet!$G$11,'COMPOSITION DES DÉCHETS'!$D$6:$Z$124,21,FALSE), VLOOKUP($C69,'COMPOSITION DES DÉCHETS'!$D$6:$Z$124,21,FALSE))*'DONNÉES '!$C108)),0)</f>
        <v>0</v>
      </c>
      <c r="N69" s="20">
        <f>IFERROR(IF($A69&gt;end_year_1,0,(IF($A69&gt;supporting_sheet!$D$11, VLOOKUP(supporting_sheet!$G$11,'COMPOSITION DES DÉCHETS'!$D$6:$Z$124,23,FALSE), VLOOKUP($C69,'COMPOSITION DES DÉCHETS'!$D$6:$Z$124,23,FALSE))*'DONNÉES '!$C108)),0)</f>
        <v>0</v>
      </c>
      <c r="O69" s="37">
        <f t="shared" si="4"/>
        <v>0</v>
      </c>
    </row>
    <row r="70" spans="1:15" x14ac:dyDescent="0.25">
      <c r="A70" s="1">
        <f>'DONNÉES '!B109</f>
        <v>68</v>
      </c>
      <c r="B70" s="1" t="str">
        <f t="shared" si="5"/>
        <v>AB</v>
      </c>
      <c r="C70" s="1" t="str">
        <f t="shared" si="6"/>
        <v>68ABDefault</v>
      </c>
      <c r="D70" s="20">
        <f>IFERROR(IF($A70&gt;end_year_1,0,(IF($A70&gt;supporting_sheet!$D$9, VLOOKUP(supporting_sheet!$G$9,'COMPOSITION DES DÉCHETS'!$D$6:$Z$124,3,FALSE), VLOOKUP($C70,'COMPOSITION DES DÉCHETS'!$D$6:$Z$124,3,FALSE))*'DONNÉES '!$C109)),0)</f>
        <v>0</v>
      </c>
      <c r="E70" s="20">
        <f>IFERROR(IF($A70&gt;end_year_1,0,(IF($A70&gt;supporting_sheet!$D$11, VLOOKUP(supporting_sheet!$G$11,'COMPOSITION DES DÉCHETS'!$D$6:$Z$124,5,FALSE), VLOOKUP($C70,'COMPOSITION DES DÉCHETS'!$D$6:$Z$124,5,FALSE))*'DONNÉES '!$C109)),0)</f>
        <v>0</v>
      </c>
      <c r="F70" s="20">
        <f>IFERROR(IF($A70&gt;end_year_1,0,(IF($A70&gt;supporting_sheet!$D$11, VLOOKUP(supporting_sheet!$G$11,'COMPOSITION DES DÉCHETS'!$D$6:$Z$124,7,FALSE), VLOOKUP($C70,'COMPOSITION DES DÉCHETS'!$D$6:$Z$124,7,FALSE))*'DONNÉES '!$C109)),0)</f>
        <v>0</v>
      </c>
      <c r="G70" s="20">
        <f>IFERROR(IF($A70&gt;end_year_1,0,(IF($A70&gt;supporting_sheet!$D$11, VLOOKUP(supporting_sheet!$G$11,'COMPOSITION DES DÉCHETS'!$D$6:$Z$124,9,FALSE), VLOOKUP($C70,'COMPOSITION DES DÉCHETS'!$D$6:$Z$124,9,FALSE))*'DONNÉES '!$C109)),0)</f>
        <v>0</v>
      </c>
      <c r="H70" s="20">
        <f>IFERROR(IF($A70&gt;end_year_1,0,(IF($A70&gt;supporting_sheet!$D$11, VLOOKUP(supporting_sheet!$G$11,'COMPOSITION DES DÉCHETS'!$D$6:$Z$124,11,FALSE), VLOOKUP($C70,'COMPOSITION DES DÉCHETS'!$D$6:$Z$124,11,FALSE))*'DONNÉES '!$C109)),0)</f>
        <v>0</v>
      </c>
      <c r="I70" s="20">
        <f>IFERROR(IF($A70&gt;end_year_1,0,(IF($A70&gt;supporting_sheet!$D$11, VLOOKUP(supporting_sheet!$G$11,'COMPOSITION DES DÉCHETS'!$D$6:$Z$124,13,FALSE), VLOOKUP($C70,'COMPOSITION DES DÉCHETS'!$D$6:$Z$124,13,FALSE))*'DONNÉES '!$C109)),0)</f>
        <v>0</v>
      </c>
      <c r="J70" s="20">
        <f>IFERROR(IF($A70&gt;end_year_1,0,(IF($A70&gt;supporting_sheet!$D$11, VLOOKUP(supporting_sheet!$G$11,'COMPOSITION DES DÉCHETS'!$D$6:$Z$124,15,FALSE), VLOOKUP($C70,'COMPOSITION DES DÉCHETS'!$D$6:$Z$124,15,FALSE))*'DONNÉES '!$C109)),0)</f>
        <v>0</v>
      </c>
      <c r="K70" s="20">
        <f>IFERROR(IF($A70&gt;end_year_1,0,(IF($A70&gt;supporting_sheet!$D$11, VLOOKUP(supporting_sheet!$G$11,'COMPOSITION DES DÉCHETS'!$D$6:$Z$124,17,FALSE), VLOOKUP($C70,'COMPOSITION DES DÉCHETS'!$D$6:$Z$124,17,FALSE))*'DONNÉES '!$C109)),0)</f>
        <v>0</v>
      </c>
      <c r="L70" s="20">
        <f>IFERROR(IF($A70&gt;end_year_1,0,(IF($A70&gt;supporting_sheet!$D$11, VLOOKUP(supporting_sheet!$G$11,'COMPOSITION DES DÉCHETS'!$D$6:$Z$124,19,FALSE), VLOOKUP($C70,'COMPOSITION DES DÉCHETS'!$D$6:$Z$124,19,FALSE))*'DONNÉES '!$C109)),0)</f>
        <v>0</v>
      </c>
      <c r="M70" s="20">
        <f>IFERROR(IF($A70&gt;end_year_1,0,(IF($A70&gt;supporting_sheet!$D$11, VLOOKUP(supporting_sheet!$G$11,'COMPOSITION DES DÉCHETS'!$D$6:$Z$124,21,FALSE), VLOOKUP($C70,'COMPOSITION DES DÉCHETS'!$D$6:$Z$124,21,FALSE))*'DONNÉES '!$C109)),0)</f>
        <v>0</v>
      </c>
      <c r="N70" s="20">
        <f>IFERROR(IF($A70&gt;end_year_1,0,(IF($A70&gt;supporting_sheet!$D$11, VLOOKUP(supporting_sheet!$G$11,'COMPOSITION DES DÉCHETS'!$D$6:$Z$124,23,FALSE), VLOOKUP($C70,'COMPOSITION DES DÉCHETS'!$D$6:$Z$124,23,FALSE))*'DONNÉES '!$C109)),0)</f>
        <v>0</v>
      </c>
      <c r="O70" s="37">
        <f t="shared" si="4"/>
        <v>0</v>
      </c>
    </row>
    <row r="71" spans="1:15" x14ac:dyDescent="0.25">
      <c r="A71" s="1">
        <f>'DONNÉES '!B110</f>
        <v>69</v>
      </c>
      <c r="B71" s="1" t="str">
        <f t="shared" si="5"/>
        <v>AB</v>
      </c>
      <c r="C71" s="1" t="str">
        <f t="shared" si="6"/>
        <v>69ABDefault</v>
      </c>
      <c r="D71" s="20">
        <f>IFERROR(IF($A71&gt;end_year_1,0,(IF($A71&gt;supporting_sheet!$D$9, VLOOKUP(supporting_sheet!$G$9,'COMPOSITION DES DÉCHETS'!$D$6:$Z$124,3,FALSE), VLOOKUP($C71,'COMPOSITION DES DÉCHETS'!$D$6:$Z$124,3,FALSE))*'DONNÉES '!$C110)),0)</f>
        <v>0</v>
      </c>
      <c r="E71" s="20">
        <f>IFERROR(IF($A71&gt;end_year_1,0,(IF($A71&gt;supporting_sheet!$D$11, VLOOKUP(supporting_sheet!$G$11,'COMPOSITION DES DÉCHETS'!$D$6:$Z$124,5,FALSE), VLOOKUP($C71,'COMPOSITION DES DÉCHETS'!$D$6:$Z$124,5,FALSE))*'DONNÉES '!$C110)),0)</f>
        <v>0</v>
      </c>
      <c r="F71" s="20">
        <f>IFERROR(IF($A71&gt;end_year_1,0,(IF($A71&gt;supporting_sheet!$D$11, VLOOKUP(supporting_sheet!$G$11,'COMPOSITION DES DÉCHETS'!$D$6:$Z$124,7,FALSE), VLOOKUP($C71,'COMPOSITION DES DÉCHETS'!$D$6:$Z$124,7,FALSE))*'DONNÉES '!$C110)),0)</f>
        <v>0</v>
      </c>
      <c r="G71" s="20">
        <f>IFERROR(IF($A71&gt;end_year_1,0,(IF($A71&gt;supporting_sheet!$D$11, VLOOKUP(supporting_sheet!$G$11,'COMPOSITION DES DÉCHETS'!$D$6:$Z$124,9,FALSE), VLOOKUP($C71,'COMPOSITION DES DÉCHETS'!$D$6:$Z$124,9,FALSE))*'DONNÉES '!$C110)),0)</f>
        <v>0</v>
      </c>
      <c r="H71" s="20">
        <f>IFERROR(IF($A71&gt;end_year_1,0,(IF($A71&gt;supporting_sheet!$D$11, VLOOKUP(supporting_sheet!$G$11,'COMPOSITION DES DÉCHETS'!$D$6:$Z$124,11,FALSE), VLOOKUP($C71,'COMPOSITION DES DÉCHETS'!$D$6:$Z$124,11,FALSE))*'DONNÉES '!$C110)),0)</f>
        <v>0</v>
      </c>
      <c r="I71" s="20">
        <f>IFERROR(IF($A71&gt;end_year_1,0,(IF($A71&gt;supporting_sheet!$D$11, VLOOKUP(supporting_sheet!$G$11,'COMPOSITION DES DÉCHETS'!$D$6:$Z$124,13,FALSE), VLOOKUP($C71,'COMPOSITION DES DÉCHETS'!$D$6:$Z$124,13,FALSE))*'DONNÉES '!$C110)),0)</f>
        <v>0</v>
      </c>
      <c r="J71" s="20">
        <f>IFERROR(IF($A71&gt;end_year_1,0,(IF($A71&gt;supporting_sheet!$D$11, VLOOKUP(supporting_sheet!$G$11,'COMPOSITION DES DÉCHETS'!$D$6:$Z$124,15,FALSE), VLOOKUP($C71,'COMPOSITION DES DÉCHETS'!$D$6:$Z$124,15,FALSE))*'DONNÉES '!$C110)),0)</f>
        <v>0</v>
      </c>
      <c r="K71" s="20">
        <f>IFERROR(IF($A71&gt;end_year_1,0,(IF($A71&gt;supporting_sheet!$D$11, VLOOKUP(supporting_sheet!$G$11,'COMPOSITION DES DÉCHETS'!$D$6:$Z$124,17,FALSE), VLOOKUP($C71,'COMPOSITION DES DÉCHETS'!$D$6:$Z$124,17,FALSE))*'DONNÉES '!$C110)),0)</f>
        <v>0</v>
      </c>
      <c r="L71" s="20">
        <f>IFERROR(IF($A71&gt;end_year_1,0,(IF($A71&gt;supporting_sheet!$D$11, VLOOKUP(supporting_sheet!$G$11,'COMPOSITION DES DÉCHETS'!$D$6:$Z$124,19,FALSE), VLOOKUP($C71,'COMPOSITION DES DÉCHETS'!$D$6:$Z$124,19,FALSE))*'DONNÉES '!$C110)),0)</f>
        <v>0</v>
      </c>
      <c r="M71" s="20">
        <f>IFERROR(IF($A71&gt;end_year_1,0,(IF($A71&gt;supporting_sheet!$D$11, VLOOKUP(supporting_sheet!$G$11,'COMPOSITION DES DÉCHETS'!$D$6:$Z$124,21,FALSE), VLOOKUP($C71,'COMPOSITION DES DÉCHETS'!$D$6:$Z$124,21,FALSE))*'DONNÉES '!$C110)),0)</f>
        <v>0</v>
      </c>
      <c r="N71" s="20">
        <f>IFERROR(IF($A71&gt;end_year_1,0,(IF($A71&gt;supporting_sheet!$D$11, VLOOKUP(supporting_sheet!$G$11,'COMPOSITION DES DÉCHETS'!$D$6:$Z$124,23,FALSE), VLOOKUP($C71,'COMPOSITION DES DÉCHETS'!$D$6:$Z$124,23,FALSE))*'DONNÉES '!$C110)),0)</f>
        <v>0</v>
      </c>
      <c r="O71" s="37">
        <f t="shared" si="4"/>
        <v>0</v>
      </c>
    </row>
    <row r="72" spans="1:15" x14ac:dyDescent="0.25">
      <c r="A72" s="1">
        <f>'DONNÉES '!B111</f>
        <v>70</v>
      </c>
      <c r="B72" s="1" t="str">
        <f t="shared" si="5"/>
        <v>AB</v>
      </c>
      <c r="C72" s="1" t="str">
        <f t="shared" si="6"/>
        <v>70ABDefault</v>
      </c>
      <c r="D72" s="20">
        <f>IFERROR(IF($A72&gt;end_year_1,0,(IF($A72&gt;supporting_sheet!$D$9, VLOOKUP(supporting_sheet!$G$9,'COMPOSITION DES DÉCHETS'!$D$6:$Z$124,3,FALSE), VLOOKUP($C72,'COMPOSITION DES DÉCHETS'!$D$6:$Z$124,3,FALSE))*'DONNÉES '!$C111)),0)</f>
        <v>0</v>
      </c>
      <c r="E72" s="20">
        <f>IFERROR(IF($A72&gt;end_year_1,0,(IF($A72&gt;supporting_sheet!$D$11, VLOOKUP(supporting_sheet!$G$11,'COMPOSITION DES DÉCHETS'!$D$6:$Z$124,5,FALSE), VLOOKUP($C72,'COMPOSITION DES DÉCHETS'!$D$6:$Z$124,5,FALSE))*'DONNÉES '!$C111)),0)</f>
        <v>0</v>
      </c>
      <c r="F72" s="20">
        <f>IFERROR(IF($A72&gt;end_year_1,0,(IF($A72&gt;supporting_sheet!$D$11, VLOOKUP(supporting_sheet!$G$11,'COMPOSITION DES DÉCHETS'!$D$6:$Z$124,7,FALSE), VLOOKUP($C72,'COMPOSITION DES DÉCHETS'!$D$6:$Z$124,7,FALSE))*'DONNÉES '!$C111)),0)</f>
        <v>0</v>
      </c>
      <c r="G72" s="20">
        <f>IFERROR(IF($A72&gt;end_year_1,0,(IF($A72&gt;supporting_sheet!$D$11, VLOOKUP(supporting_sheet!$G$11,'COMPOSITION DES DÉCHETS'!$D$6:$Z$124,9,FALSE), VLOOKUP($C72,'COMPOSITION DES DÉCHETS'!$D$6:$Z$124,9,FALSE))*'DONNÉES '!$C111)),0)</f>
        <v>0</v>
      </c>
      <c r="H72" s="20">
        <f>IFERROR(IF($A72&gt;end_year_1,0,(IF($A72&gt;supporting_sheet!$D$11, VLOOKUP(supporting_sheet!$G$11,'COMPOSITION DES DÉCHETS'!$D$6:$Z$124,11,FALSE), VLOOKUP($C72,'COMPOSITION DES DÉCHETS'!$D$6:$Z$124,11,FALSE))*'DONNÉES '!$C111)),0)</f>
        <v>0</v>
      </c>
      <c r="I72" s="20">
        <f>IFERROR(IF($A72&gt;end_year_1,0,(IF($A72&gt;supporting_sheet!$D$11, VLOOKUP(supporting_sheet!$G$11,'COMPOSITION DES DÉCHETS'!$D$6:$Z$124,13,FALSE), VLOOKUP($C72,'COMPOSITION DES DÉCHETS'!$D$6:$Z$124,13,FALSE))*'DONNÉES '!$C111)),0)</f>
        <v>0</v>
      </c>
      <c r="J72" s="20">
        <f>IFERROR(IF($A72&gt;end_year_1,0,(IF($A72&gt;supporting_sheet!$D$11, VLOOKUP(supporting_sheet!$G$11,'COMPOSITION DES DÉCHETS'!$D$6:$Z$124,15,FALSE), VLOOKUP($C72,'COMPOSITION DES DÉCHETS'!$D$6:$Z$124,15,FALSE))*'DONNÉES '!$C111)),0)</f>
        <v>0</v>
      </c>
      <c r="K72" s="20">
        <f>IFERROR(IF($A72&gt;end_year_1,0,(IF($A72&gt;supporting_sheet!$D$11, VLOOKUP(supporting_sheet!$G$11,'COMPOSITION DES DÉCHETS'!$D$6:$Z$124,17,FALSE), VLOOKUP($C72,'COMPOSITION DES DÉCHETS'!$D$6:$Z$124,17,FALSE))*'DONNÉES '!$C111)),0)</f>
        <v>0</v>
      </c>
      <c r="L72" s="20">
        <f>IFERROR(IF($A72&gt;end_year_1,0,(IF($A72&gt;supporting_sheet!$D$11, VLOOKUP(supporting_sheet!$G$11,'COMPOSITION DES DÉCHETS'!$D$6:$Z$124,19,FALSE), VLOOKUP($C72,'COMPOSITION DES DÉCHETS'!$D$6:$Z$124,19,FALSE))*'DONNÉES '!$C111)),0)</f>
        <v>0</v>
      </c>
      <c r="M72" s="20">
        <f>IFERROR(IF($A72&gt;end_year_1,0,(IF($A72&gt;supporting_sheet!$D$11, VLOOKUP(supporting_sheet!$G$11,'COMPOSITION DES DÉCHETS'!$D$6:$Z$124,21,FALSE), VLOOKUP($C72,'COMPOSITION DES DÉCHETS'!$D$6:$Z$124,21,FALSE))*'DONNÉES '!$C111)),0)</f>
        <v>0</v>
      </c>
      <c r="N72" s="20">
        <f>IFERROR(IF($A72&gt;end_year_1,0,(IF($A72&gt;supporting_sheet!$D$11, VLOOKUP(supporting_sheet!$G$11,'COMPOSITION DES DÉCHETS'!$D$6:$Z$124,23,FALSE), VLOOKUP($C72,'COMPOSITION DES DÉCHETS'!$D$6:$Z$124,23,FALSE))*'DONNÉES '!$C111)),0)</f>
        <v>0</v>
      </c>
      <c r="O72" s="37">
        <f t="shared" si="4"/>
        <v>0</v>
      </c>
    </row>
    <row r="73" spans="1:15" x14ac:dyDescent="0.25">
      <c r="A73" s="1">
        <f>'DONNÉES '!B112</f>
        <v>71</v>
      </c>
      <c r="B73" s="1" t="str">
        <f t="shared" si="5"/>
        <v>AB</v>
      </c>
      <c r="C73" s="1" t="str">
        <f t="shared" si="6"/>
        <v>71ABDefault</v>
      </c>
      <c r="D73" s="20">
        <f>IFERROR(IF($A73&gt;end_year_1,0,(IF($A73&gt;supporting_sheet!$D$9, VLOOKUP(supporting_sheet!$G$9,'COMPOSITION DES DÉCHETS'!$D$6:$Z$124,3,FALSE), VLOOKUP($C73,'COMPOSITION DES DÉCHETS'!$D$6:$Z$124,3,FALSE))*'DONNÉES '!$C112)),0)</f>
        <v>0</v>
      </c>
      <c r="E73" s="20">
        <f>IFERROR(IF($A73&gt;end_year_1,0,(IF($A73&gt;supporting_sheet!$D$11, VLOOKUP(supporting_sheet!$G$11,'COMPOSITION DES DÉCHETS'!$D$6:$Z$124,5,FALSE), VLOOKUP($C73,'COMPOSITION DES DÉCHETS'!$D$6:$Z$124,5,FALSE))*'DONNÉES '!$C112)),0)</f>
        <v>0</v>
      </c>
      <c r="F73" s="20">
        <f>IFERROR(IF($A73&gt;end_year_1,0,(IF($A73&gt;supporting_sheet!$D$11, VLOOKUP(supporting_sheet!$G$11,'COMPOSITION DES DÉCHETS'!$D$6:$Z$124,7,FALSE), VLOOKUP($C73,'COMPOSITION DES DÉCHETS'!$D$6:$Z$124,7,FALSE))*'DONNÉES '!$C112)),0)</f>
        <v>0</v>
      </c>
      <c r="G73" s="20">
        <f>IFERROR(IF($A73&gt;end_year_1,0,(IF($A73&gt;supporting_sheet!$D$11, VLOOKUP(supporting_sheet!$G$11,'COMPOSITION DES DÉCHETS'!$D$6:$Z$124,9,FALSE), VLOOKUP($C73,'COMPOSITION DES DÉCHETS'!$D$6:$Z$124,9,FALSE))*'DONNÉES '!$C112)),0)</f>
        <v>0</v>
      </c>
      <c r="H73" s="20">
        <f>IFERROR(IF($A73&gt;end_year_1,0,(IF($A73&gt;supporting_sheet!$D$11, VLOOKUP(supporting_sheet!$G$11,'COMPOSITION DES DÉCHETS'!$D$6:$Z$124,11,FALSE), VLOOKUP($C73,'COMPOSITION DES DÉCHETS'!$D$6:$Z$124,11,FALSE))*'DONNÉES '!$C112)),0)</f>
        <v>0</v>
      </c>
      <c r="I73" s="20">
        <f>IFERROR(IF($A73&gt;end_year_1,0,(IF($A73&gt;supporting_sheet!$D$11, VLOOKUP(supporting_sheet!$G$11,'COMPOSITION DES DÉCHETS'!$D$6:$Z$124,13,FALSE), VLOOKUP($C73,'COMPOSITION DES DÉCHETS'!$D$6:$Z$124,13,FALSE))*'DONNÉES '!$C112)),0)</f>
        <v>0</v>
      </c>
      <c r="J73" s="20">
        <f>IFERROR(IF($A73&gt;end_year_1,0,(IF($A73&gt;supporting_sheet!$D$11, VLOOKUP(supporting_sheet!$G$11,'COMPOSITION DES DÉCHETS'!$D$6:$Z$124,15,FALSE), VLOOKUP($C73,'COMPOSITION DES DÉCHETS'!$D$6:$Z$124,15,FALSE))*'DONNÉES '!$C112)),0)</f>
        <v>0</v>
      </c>
      <c r="K73" s="20">
        <f>IFERROR(IF($A73&gt;end_year_1,0,(IF($A73&gt;supporting_sheet!$D$11, VLOOKUP(supporting_sheet!$G$11,'COMPOSITION DES DÉCHETS'!$D$6:$Z$124,17,FALSE), VLOOKUP($C73,'COMPOSITION DES DÉCHETS'!$D$6:$Z$124,17,FALSE))*'DONNÉES '!$C112)),0)</f>
        <v>0</v>
      </c>
      <c r="L73" s="20">
        <f>IFERROR(IF($A73&gt;end_year_1,0,(IF($A73&gt;supporting_sheet!$D$11, VLOOKUP(supporting_sheet!$G$11,'COMPOSITION DES DÉCHETS'!$D$6:$Z$124,19,FALSE), VLOOKUP($C73,'COMPOSITION DES DÉCHETS'!$D$6:$Z$124,19,FALSE))*'DONNÉES '!$C112)),0)</f>
        <v>0</v>
      </c>
      <c r="M73" s="20">
        <f>IFERROR(IF($A73&gt;end_year_1,0,(IF($A73&gt;supporting_sheet!$D$11, VLOOKUP(supporting_sheet!$G$11,'COMPOSITION DES DÉCHETS'!$D$6:$Z$124,21,FALSE), VLOOKUP($C73,'COMPOSITION DES DÉCHETS'!$D$6:$Z$124,21,FALSE))*'DONNÉES '!$C112)),0)</f>
        <v>0</v>
      </c>
      <c r="N73" s="20">
        <f>IFERROR(IF($A73&gt;end_year_1,0,(IF($A73&gt;supporting_sheet!$D$11, VLOOKUP(supporting_sheet!$G$11,'COMPOSITION DES DÉCHETS'!$D$6:$Z$124,23,FALSE), VLOOKUP($C73,'COMPOSITION DES DÉCHETS'!$D$6:$Z$124,23,FALSE))*'DONNÉES '!$C112)),0)</f>
        <v>0</v>
      </c>
      <c r="O73" s="37">
        <f t="shared" si="4"/>
        <v>0</v>
      </c>
    </row>
    <row r="74" spans="1:15" x14ac:dyDescent="0.25">
      <c r="A74" s="1">
        <f>'DONNÉES '!B113</f>
        <v>72</v>
      </c>
      <c r="B74" s="1" t="str">
        <f t="shared" si="5"/>
        <v>AB</v>
      </c>
      <c r="C74" s="1" t="str">
        <f t="shared" si="6"/>
        <v>72ABDefault</v>
      </c>
      <c r="D74" s="20">
        <f>IFERROR(IF($A74&gt;end_year_1,0,(IF($A74&gt;supporting_sheet!$D$9, VLOOKUP(supporting_sheet!$G$9,'COMPOSITION DES DÉCHETS'!$D$6:$Z$124,3,FALSE), VLOOKUP($C74,'COMPOSITION DES DÉCHETS'!$D$6:$Z$124,3,FALSE))*'DONNÉES '!$C113)),0)</f>
        <v>0</v>
      </c>
      <c r="E74" s="20">
        <f>IFERROR(IF($A74&gt;end_year_1,0,(IF($A74&gt;supporting_sheet!$D$11, VLOOKUP(supporting_sheet!$G$11,'COMPOSITION DES DÉCHETS'!$D$6:$Z$124,5,FALSE), VLOOKUP($C74,'COMPOSITION DES DÉCHETS'!$D$6:$Z$124,5,FALSE))*'DONNÉES '!$C113)),0)</f>
        <v>0</v>
      </c>
      <c r="F74" s="20">
        <f>IFERROR(IF($A74&gt;end_year_1,0,(IF($A74&gt;supporting_sheet!$D$11, VLOOKUP(supporting_sheet!$G$11,'COMPOSITION DES DÉCHETS'!$D$6:$Z$124,7,FALSE), VLOOKUP($C74,'COMPOSITION DES DÉCHETS'!$D$6:$Z$124,7,FALSE))*'DONNÉES '!$C113)),0)</f>
        <v>0</v>
      </c>
      <c r="G74" s="20">
        <f>IFERROR(IF($A74&gt;end_year_1,0,(IF($A74&gt;supporting_sheet!$D$11, VLOOKUP(supporting_sheet!$G$11,'COMPOSITION DES DÉCHETS'!$D$6:$Z$124,9,FALSE), VLOOKUP($C74,'COMPOSITION DES DÉCHETS'!$D$6:$Z$124,9,FALSE))*'DONNÉES '!$C113)),0)</f>
        <v>0</v>
      </c>
      <c r="H74" s="20">
        <f>IFERROR(IF($A74&gt;end_year_1,0,(IF($A74&gt;supporting_sheet!$D$11, VLOOKUP(supporting_sheet!$G$11,'COMPOSITION DES DÉCHETS'!$D$6:$Z$124,11,FALSE), VLOOKUP($C74,'COMPOSITION DES DÉCHETS'!$D$6:$Z$124,11,FALSE))*'DONNÉES '!$C113)),0)</f>
        <v>0</v>
      </c>
      <c r="I74" s="20">
        <f>IFERROR(IF($A74&gt;end_year_1,0,(IF($A74&gt;supporting_sheet!$D$11, VLOOKUP(supporting_sheet!$G$11,'COMPOSITION DES DÉCHETS'!$D$6:$Z$124,13,FALSE), VLOOKUP($C74,'COMPOSITION DES DÉCHETS'!$D$6:$Z$124,13,FALSE))*'DONNÉES '!$C113)),0)</f>
        <v>0</v>
      </c>
      <c r="J74" s="20">
        <f>IFERROR(IF($A74&gt;end_year_1,0,(IF($A74&gt;supporting_sheet!$D$11, VLOOKUP(supporting_sheet!$G$11,'COMPOSITION DES DÉCHETS'!$D$6:$Z$124,15,FALSE), VLOOKUP($C74,'COMPOSITION DES DÉCHETS'!$D$6:$Z$124,15,FALSE))*'DONNÉES '!$C113)),0)</f>
        <v>0</v>
      </c>
      <c r="K74" s="20">
        <f>IFERROR(IF($A74&gt;end_year_1,0,(IF($A74&gt;supporting_sheet!$D$11, VLOOKUP(supporting_sheet!$G$11,'COMPOSITION DES DÉCHETS'!$D$6:$Z$124,17,FALSE), VLOOKUP($C74,'COMPOSITION DES DÉCHETS'!$D$6:$Z$124,17,FALSE))*'DONNÉES '!$C113)),0)</f>
        <v>0</v>
      </c>
      <c r="L74" s="20">
        <f>IFERROR(IF($A74&gt;end_year_1,0,(IF($A74&gt;supporting_sheet!$D$11, VLOOKUP(supporting_sheet!$G$11,'COMPOSITION DES DÉCHETS'!$D$6:$Z$124,19,FALSE), VLOOKUP($C74,'COMPOSITION DES DÉCHETS'!$D$6:$Z$124,19,FALSE))*'DONNÉES '!$C113)),0)</f>
        <v>0</v>
      </c>
      <c r="M74" s="20">
        <f>IFERROR(IF($A74&gt;end_year_1,0,(IF($A74&gt;supporting_sheet!$D$11, VLOOKUP(supporting_sheet!$G$11,'COMPOSITION DES DÉCHETS'!$D$6:$Z$124,21,FALSE), VLOOKUP($C74,'COMPOSITION DES DÉCHETS'!$D$6:$Z$124,21,FALSE))*'DONNÉES '!$C113)),0)</f>
        <v>0</v>
      </c>
      <c r="N74" s="20">
        <f>IFERROR(IF($A74&gt;end_year_1,0,(IF($A74&gt;supporting_sheet!$D$11, VLOOKUP(supporting_sheet!$G$11,'COMPOSITION DES DÉCHETS'!$D$6:$Z$124,23,FALSE), VLOOKUP($C74,'COMPOSITION DES DÉCHETS'!$D$6:$Z$124,23,FALSE))*'DONNÉES '!$C113)),0)</f>
        <v>0</v>
      </c>
      <c r="O74" s="37">
        <f t="shared" si="4"/>
        <v>0</v>
      </c>
    </row>
    <row r="75" spans="1:15" x14ac:dyDescent="0.25">
      <c r="A75" s="1">
        <f>'DONNÉES '!B114</f>
        <v>73</v>
      </c>
      <c r="B75" s="1" t="str">
        <f t="shared" si="5"/>
        <v>AB</v>
      </c>
      <c r="C75" s="1" t="str">
        <f t="shared" si="6"/>
        <v>73ABDefault</v>
      </c>
      <c r="D75" s="20">
        <f>IFERROR(IF($A75&gt;end_year_1,0,(IF($A75&gt;supporting_sheet!$D$9, VLOOKUP(supporting_sheet!$G$9,'COMPOSITION DES DÉCHETS'!$D$6:$Z$124,3,FALSE), VLOOKUP($C75,'COMPOSITION DES DÉCHETS'!$D$6:$Z$124,3,FALSE))*'DONNÉES '!$C114)),0)</f>
        <v>0</v>
      </c>
      <c r="E75" s="20">
        <f>IFERROR(IF($A75&gt;end_year_1,0,(IF($A75&gt;supporting_sheet!$D$11, VLOOKUP(supporting_sheet!$G$11,'COMPOSITION DES DÉCHETS'!$D$6:$Z$124,5,FALSE), VLOOKUP($C75,'COMPOSITION DES DÉCHETS'!$D$6:$Z$124,5,FALSE))*'DONNÉES '!$C114)),0)</f>
        <v>0</v>
      </c>
      <c r="F75" s="20">
        <f>IFERROR(IF($A75&gt;end_year_1,0,(IF($A75&gt;supporting_sheet!$D$11, VLOOKUP(supporting_sheet!$G$11,'COMPOSITION DES DÉCHETS'!$D$6:$Z$124,7,FALSE), VLOOKUP($C75,'COMPOSITION DES DÉCHETS'!$D$6:$Z$124,7,FALSE))*'DONNÉES '!$C114)),0)</f>
        <v>0</v>
      </c>
      <c r="G75" s="20">
        <f>IFERROR(IF($A75&gt;end_year_1,0,(IF($A75&gt;supporting_sheet!$D$11, VLOOKUP(supporting_sheet!$G$11,'COMPOSITION DES DÉCHETS'!$D$6:$Z$124,9,FALSE), VLOOKUP($C75,'COMPOSITION DES DÉCHETS'!$D$6:$Z$124,9,FALSE))*'DONNÉES '!$C114)),0)</f>
        <v>0</v>
      </c>
      <c r="H75" s="20">
        <f>IFERROR(IF($A75&gt;end_year_1,0,(IF($A75&gt;supporting_sheet!$D$11, VLOOKUP(supporting_sheet!$G$11,'COMPOSITION DES DÉCHETS'!$D$6:$Z$124,11,FALSE), VLOOKUP($C75,'COMPOSITION DES DÉCHETS'!$D$6:$Z$124,11,FALSE))*'DONNÉES '!$C114)),0)</f>
        <v>0</v>
      </c>
      <c r="I75" s="20">
        <f>IFERROR(IF($A75&gt;end_year_1,0,(IF($A75&gt;supporting_sheet!$D$11, VLOOKUP(supporting_sheet!$G$11,'COMPOSITION DES DÉCHETS'!$D$6:$Z$124,13,FALSE), VLOOKUP($C75,'COMPOSITION DES DÉCHETS'!$D$6:$Z$124,13,FALSE))*'DONNÉES '!$C114)),0)</f>
        <v>0</v>
      </c>
      <c r="J75" s="20">
        <f>IFERROR(IF($A75&gt;end_year_1,0,(IF($A75&gt;supporting_sheet!$D$11, VLOOKUP(supporting_sheet!$G$11,'COMPOSITION DES DÉCHETS'!$D$6:$Z$124,15,FALSE), VLOOKUP($C75,'COMPOSITION DES DÉCHETS'!$D$6:$Z$124,15,FALSE))*'DONNÉES '!$C114)),0)</f>
        <v>0</v>
      </c>
      <c r="K75" s="20">
        <f>IFERROR(IF($A75&gt;end_year_1,0,(IF($A75&gt;supporting_sheet!$D$11, VLOOKUP(supporting_sheet!$G$11,'COMPOSITION DES DÉCHETS'!$D$6:$Z$124,17,FALSE), VLOOKUP($C75,'COMPOSITION DES DÉCHETS'!$D$6:$Z$124,17,FALSE))*'DONNÉES '!$C114)),0)</f>
        <v>0</v>
      </c>
      <c r="L75" s="20">
        <f>IFERROR(IF($A75&gt;end_year_1,0,(IF($A75&gt;supporting_sheet!$D$11, VLOOKUP(supporting_sheet!$G$11,'COMPOSITION DES DÉCHETS'!$D$6:$Z$124,19,FALSE), VLOOKUP($C75,'COMPOSITION DES DÉCHETS'!$D$6:$Z$124,19,FALSE))*'DONNÉES '!$C114)),0)</f>
        <v>0</v>
      </c>
      <c r="M75" s="20">
        <f>IFERROR(IF($A75&gt;end_year_1,0,(IF($A75&gt;supporting_sheet!$D$11, VLOOKUP(supporting_sheet!$G$11,'COMPOSITION DES DÉCHETS'!$D$6:$Z$124,21,FALSE), VLOOKUP($C75,'COMPOSITION DES DÉCHETS'!$D$6:$Z$124,21,FALSE))*'DONNÉES '!$C114)),0)</f>
        <v>0</v>
      </c>
      <c r="N75" s="20">
        <f>IFERROR(IF($A75&gt;end_year_1,0,(IF($A75&gt;supporting_sheet!$D$11, VLOOKUP(supporting_sheet!$G$11,'COMPOSITION DES DÉCHETS'!$D$6:$Z$124,23,FALSE), VLOOKUP($C75,'COMPOSITION DES DÉCHETS'!$D$6:$Z$124,23,FALSE))*'DONNÉES '!$C114)),0)</f>
        <v>0</v>
      </c>
      <c r="O75" s="37">
        <f t="shared" si="4"/>
        <v>0</v>
      </c>
    </row>
    <row r="76" spans="1:15" x14ac:dyDescent="0.25">
      <c r="A76" s="1">
        <f>'DONNÉES '!B115</f>
        <v>74</v>
      </c>
      <c r="B76" s="1" t="str">
        <f t="shared" si="5"/>
        <v>AB</v>
      </c>
      <c r="C76" s="1" t="str">
        <f t="shared" si="6"/>
        <v>74ABDefault</v>
      </c>
      <c r="D76" s="20">
        <f>IFERROR(IF($A76&gt;end_year_1,0,(IF($A76&gt;supporting_sheet!$D$9, VLOOKUP(supporting_sheet!$G$9,'COMPOSITION DES DÉCHETS'!$D$6:$Z$124,3,FALSE), VLOOKUP($C76,'COMPOSITION DES DÉCHETS'!$D$6:$Z$124,3,FALSE))*'DONNÉES '!$C115)),0)</f>
        <v>0</v>
      </c>
      <c r="E76" s="20">
        <f>IFERROR(IF($A76&gt;end_year_1,0,(IF($A76&gt;supporting_sheet!$D$11, VLOOKUP(supporting_sheet!$G$11,'COMPOSITION DES DÉCHETS'!$D$6:$Z$124,5,FALSE), VLOOKUP($C76,'COMPOSITION DES DÉCHETS'!$D$6:$Z$124,5,FALSE))*'DONNÉES '!$C115)),0)</f>
        <v>0</v>
      </c>
      <c r="F76" s="20">
        <f>IFERROR(IF($A76&gt;end_year_1,0,(IF($A76&gt;supporting_sheet!$D$11, VLOOKUP(supporting_sheet!$G$11,'COMPOSITION DES DÉCHETS'!$D$6:$Z$124,7,FALSE), VLOOKUP($C76,'COMPOSITION DES DÉCHETS'!$D$6:$Z$124,7,FALSE))*'DONNÉES '!$C115)),0)</f>
        <v>0</v>
      </c>
      <c r="G76" s="20">
        <f>IFERROR(IF($A76&gt;end_year_1,0,(IF($A76&gt;supporting_sheet!$D$11, VLOOKUP(supporting_sheet!$G$11,'COMPOSITION DES DÉCHETS'!$D$6:$Z$124,9,FALSE), VLOOKUP($C76,'COMPOSITION DES DÉCHETS'!$D$6:$Z$124,9,FALSE))*'DONNÉES '!$C115)),0)</f>
        <v>0</v>
      </c>
      <c r="H76" s="20">
        <f>IFERROR(IF($A76&gt;end_year_1,0,(IF($A76&gt;supporting_sheet!$D$11, VLOOKUP(supporting_sheet!$G$11,'COMPOSITION DES DÉCHETS'!$D$6:$Z$124,11,FALSE), VLOOKUP($C76,'COMPOSITION DES DÉCHETS'!$D$6:$Z$124,11,FALSE))*'DONNÉES '!$C115)),0)</f>
        <v>0</v>
      </c>
      <c r="I76" s="20">
        <f>IFERROR(IF($A76&gt;end_year_1,0,(IF($A76&gt;supporting_sheet!$D$11, VLOOKUP(supporting_sheet!$G$11,'COMPOSITION DES DÉCHETS'!$D$6:$Z$124,13,FALSE), VLOOKUP($C76,'COMPOSITION DES DÉCHETS'!$D$6:$Z$124,13,FALSE))*'DONNÉES '!$C115)),0)</f>
        <v>0</v>
      </c>
      <c r="J76" s="20">
        <f>IFERROR(IF($A76&gt;end_year_1,0,(IF($A76&gt;supporting_sheet!$D$11, VLOOKUP(supporting_sheet!$G$11,'COMPOSITION DES DÉCHETS'!$D$6:$Z$124,15,FALSE), VLOOKUP($C76,'COMPOSITION DES DÉCHETS'!$D$6:$Z$124,15,FALSE))*'DONNÉES '!$C115)),0)</f>
        <v>0</v>
      </c>
      <c r="K76" s="20">
        <f>IFERROR(IF($A76&gt;end_year_1,0,(IF($A76&gt;supporting_sheet!$D$11, VLOOKUP(supporting_sheet!$G$11,'COMPOSITION DES DÉCHETS'!$D$6:$Z$124,17,FALSE), VLOOKUP($C76,'COMPOSITION DES DÉCHETS'!$D$6:$Z$124,17,FALSE))*'DONNÉES '!$C115)),0)</f>
        <v>0</v>
      </c>
      <c r="L76" s="20">
        <f>IFERROR(IF($A76&gt;end_year_1,0,(IF($A76&gt;supporting_sheet!$D$11, VLOOKUP(supporting_sheet!$G$11,'COMPOSITION DES DÉCHETS'!$D$6:$Z$124,19,FALSE), VLOOKUP($C76,'COMPOSITION DES DÉCHETS'!$D$6:$Z$124,19,FALSE))*'DONNÉES '!$C115)),0)</f>
        <v>0</v>
      </c>
      <c r="M76" s="20">
        <f>IFERROR(IF($A76&gt;end_year_1,0,(IF($A76&gt;supporting_sheet!$D$11, VLOOKUP(supporting_sheet!$G$11,'COMPOSITION DES DÉCHETS'!$D$6:$Z$124,21,FALSE), VLOOKUP($C76,'COMPOSITION DES DÉCHETS'!$D$6:$Z$124,21,FALSE))*'DONNÉES '!$C115)),0)</f>
        <v>0</v>
      </c>
      <c r="N76" s="20">
        <f>IFERROR(IF($A76&gt;end_year_1,0,(IF($A76&gt;supporting_sheet!$D$11, VLOOKUP(supporting_sheet!$G$11,'COMPOSITION DES DÉCHETS'!$D$6:$Z$124,23,FALSE), VLOOKUP($C76,'COMPOSITION DES DÉCHETS'!$D$6:$Z$124,23,FALSE))*'DONNÉES '!$C115)),0)</f>
        <v>0</v>
      </c>
      <c r="O76" s="37">
        <f t="shared" si="4"/>
        <v>0</v>
      </c>
    </row>
    <row r="77" spans="1:15" x14ac:dyDescent="0.25">
      <c r="A77" s="1">
        <f>'DONNÉES '!B116</f>
        <v>75</v>
      </c>
      <c r="B77" s="1" t="str">
        <f t="shared" si="5"/>
        <v>AB</v>
      </c>
      <c r="C77" s="1" t="str">
        <f t="shared" si="6"/>
        <v>75ABDefault</v>
      </c>
      <c r="D77" s="20">
        <f>IFERROR(IF($A77&gt;end_year_1,0,(IF($A77&gt;supporting_sheet!$D$9, VLOOKUP(supporting_sheet!$G$9,'COMPOSITION DES DÉCHETS'!$D$6:$Z$124,3,FALSE), VLOOKUP($C77,'COMPOSITION DES DÉCHETS'!$D$6:$Z$124,3,FALSE))*'DONNÉES '!$C116)),0)</f>
        <v>0</v>
      </c>
      <c r="E77" s="20">
        <f>IFERROR(IF($A77&gt;end_year_1,0,(IF($A77&gt;supporting_sheet!$D$11, VLOOKUP(supporting_sheet!$G$11,'COMPOSITION DES DÉCHETS'!$D$6:$Z$124,5,FALSE), VLOOKUP($C77,'COMPOSITION DES DÉCHETS'!$D$6:$Z$124,5,FALSE))*'DONNÉES '!$C116)),0)</f>
        <v>0</v>
      </c>
      <c r="F77" s="20">
        <f>IFERROR(IF($A77&gt;end_year_1,0,(IF($A77&gt;supporting_sheet!$D$11, VLOOKUP(supporting_sheet!$G$11,'COMPOSITION DES DÉCHETS'!$D$6:$Z$124,7,FALSE), VLOOKUP($C77,'COMPOSITION DES DÉCHETS'!$D$6:$Z$124,7,FALSE))*'DONNÉES '!$C116)),0)</f>
        <v>0</v>
      </c>
      <c r="G77" s="20">
        <f>IFERROR(IF($A77&gt;end_year_1,0,(IF($A77&gt;supporting_sheet!$D$11, VLOOKUP(supporting_sheet!$G$11,'COMPOSITION DES DÉCHETS'!$D$6:$Z$124,9,FALSE), VLOOKUP($C77,'COMPOSITION DES DÉCHETS'!$D$6:$Z$124,9,FALSE))*'DONNÉES '!$C116)),0)</f>
        <v>0</v>
      </c>
      <c r="H77" s="20">
        <f>IFERROR(IF($A77&gt;end_year_1,0,(IF($A77&gt;supporting_sheet!$D$11, VLOOKUP(supporting_sheet!$G$11,'COMPOSITION DES DÉCHETS'!$D$6:$Z$124,11,FALSE), VLOOKUP($C77,'COMPOSITION DES DÉCHETS'!$D$6:$Z$124,11,FALSE))*'DONNÉES '!$C116)),0)</f>
        <v>0</v>
      </c>
      <c r="I77" s="20">
        <f>IFERROR(IF($A77&gt;end_year_1,0,(IF($A77&gt;supporting_sheet!$D$11, VLOOKUP(supporting_sheet!$G$11,'COMPOSITION DES DÉCHETS'!$D$6:$Z$124,13,FALSE), VLOOKUP($C77,'COMPOSITION DES DÉCHETS'!$D$6:$Z$124,13,FALSE))*'DONNÉES '!$C116)),0)</f>
        <v>0</v>
      </c>
      <c r="J77" s="20">
        <f>IFERROR(IF($A77&gt;end_year_1,0,(IF($A77&gt;supporting_sheet!$D$11, VLOOKUP(supporting_sheet!$G$11,'COMPOSITION DES DÉCHETS'!$D$6:$Z$124,15,FALSE), VLOOKUP($C77,'COMPOSITION DES DÉCHETS'!$D$6:$Z$124,15,FALSE))*'DONNÉES '!$C116)),0)</f>
        <v>0</v>
      </c>
      <c r="K77" s="20">
        <f>IFERROR(IF($A77&gt;end_year_1,0,(IF($A77&gt;supporting_sheet!$D$11, VLOOKUP(supporting_sheet!$G$11,'COMPOSITION DES DÉCHETS'!$D$6:$Z$124,17,FALSE), VLOOKUP($C77,'COMPOSITION DES DÉCHETS'!$D$6:$Z$124,17,FALSE))*'DONNÉES '!$C116)),0)</f>
        <v>0</v>
      </c>
      <c r="L77" s="20">
        <f>IFERROR(IF($A77&gt;end_year_1,0,(IF($A77&gt;supporting_sheet!$D$11, VLOOKUP(supporting_sheet!$G$11,'COMPOSITION DES DÉCHETS'!$D$6:$Z$124,19,FALSE), VLOOKUP($C77,'COMPOSITION DES DÉCHETS'!$D$6:$Z$124,19,FALSE))*'DONNÉES '!$C116)),0)</f>
        <v>0</v>
      </c>
      <c r="M77" s="20">
        <f>IFERROR(IF($A77&gt;end_year_1,0,(IF($A77&gt;supporting_sheet!$D$11, VLOOKUP(supporting_sheet!$G$11,'COMPOSITION DES DÉCHETS'!$D$6:$Z$124,21,FALSE), VLOOKUP($C77,'COMPOSITION DES DÉCHETS'!$D$6:$Z$124,21,FALSE))*'DONNÉES '!$C116)),0)</f>
        <v>0</v>
      </c>
      <c r="N77" s="20">
        <f>IFERROR(IF($A77&gt;end_year_1,0,(IF($A77&gt;supporting_sheet!$D$11, VLOOKUP(supporting_sheet!$G$11,'COMPOSITION DES DÉCHETS'!$D$6:$Z$124,23,FALSE), VLOOKUP($C77,'COMPOSITION DES DÉCHETS'!$D$6:$Z$124,23,FALSE))*'DONNÉES '!$C116)),0)</f>
        <v>0</v>
      </c>
      <c r="O77" s="37">
        <f t="shared" si="4"/>
        <v>0</v>
      </c>
    </row>
    <row r="78" spans="1:15" x14ac:dyDescent="0.25">
      <c r="A78" s="1">
        <f>'DONNÉES '!B117</f>
        <v>76</v>
      </c>
      <c r="B78" s="1" t="str">
        <f t="shared" si="5"/>
        <v>AB</v>
      </c>
      <c r="C78" s="1" t="str">
        <f t="shared" si="6"/>
        <v>76ABDefault</v>
      </c>
      <c r="D78" s="20">
        <f>IFERROR(IF($A78&gt;end_year_1,0,(IF($A78&gt;supporting_sheet!$D$9, VLOOKUP(supporting_sheet!$G$9,'COMPOSITION DES DÉCHETS'!$D$6:$Z$124,3,FALSE), VLOOKUP($C78,'COMPOSITION DES DÉCHETS'!$D$6:$Z$124,3,FALSE))*'DONNÉES '!$C117)),0)</f>
        <v>0</v>
      </c>
      <c r="E78" s="20">
        <f>IFERROR(IF($A78&gt;end_year_1,0,(IF($A78&gt;supporting_sheet!$D$11, VLOOKUP(supporting_sheet!$G$11,'COMPOSITION DES DÉCHETS'!$D$6:$Z$124,5,FALSE), VLOOKUP($C78,'COMPOSITION DES DÉCHETS'!$D$6:$Z$124,5,FALSE))*'DONNÉES '!$C117)),0)</f>
        <v>0</v>
      </c>
      <c r="F78" s="20">
        <f>IFERROR(IF($A78&gt;end_year_1,0,(IF($A78&gt;supporting_sheet!$D$11, VLOOKUP(supporting_sheet!$G$11,'COMPOSITION DES DÉCHETS'!$D$6:$Z$124,7,FALSE), VLOOKUP($C78,'COMPOSITION DES DÉCHETS'!$D$6:$Z$124,7,FALSE))*'DONNÉES '!$C117)),0)</f>
        <v>0</v>
      </c>
      <c r="G78" s="20">
        <f>IFERROR(IF($A78&gt;end_year_1,0,(IF($A78&gt;supporting_sheet!$D$11, VLOOKUP(supporting_sheet!$G$11,'COMPOSITION DES DÉCHETS'!$D$6:$Z$124,9,FALSE), VLOOKUP($C78,'COMPOSITION DES DÉCHETS'!$D$6:$Z$124,9,FALSE))*'DONNÉES '!$C117)),0)</f>
        <v>0</v>
      </c>
      <c r="H78" s="20">
        <f>IFERROR(IF($A78&gt;end_year_1,0,(IF($A78&gt;supporting_sheet!$D$11, VLOOKUP(supporting_sheet!$G$11,'COMPOSITION DES DÉCHETS'!$D$6:$Z$124,11,FALSE), VLOOKUP($C78,'COMPOSITION DES DÉCHETS'!$D$6:$Z$124,11,FALSE))*'DONNÉES '!$C117)),0)</f>
        <v>0</v>
      </c>
      <c r="I78" s="20">
        <f>IFERROR(IF($A78&gt;end_year_1,0,(IF($A78&gt;supporting_sheet!$D$11, VLOOKUP(supporting_sheet!$G$11,'COMPOSITION DES DÉCHETS'!$D$6:$Z$124,13,FALSE), VLOOKUP($C78,'COMPOSITION DES DÉCHETS'!$D$6:$Z$124,13,FALSE))*'DONNÉES '!$C117)),0)</f>
        <v>0</v>
      </c>
      <c r="J78" s="20">
        <f>IFERROR(IF($A78&gt;end_year_1,0,(IF($A78&gt;supporting_sheet!$D$11, VLOOKUP(supporting_sheet!$G$11,'COMPOSITION DES DÉCHETS'!$D$6:$Z$124,15,FALSE), VLOOKUP($C78,'COMPOSITION DES DÉCHETS'!$D$6:$Z$124,15,FALSE))*'DONNÉES '!$C117)),0)</f>
        <v>0</v>
      </c>
      <c r="K78" s="20">
        <f>IFERROR(IF($A78&gt;end_year_1,0,(IF($A78&gt;supporting_sheet!$D$11, VLOOKUP(supporting_sheet!$G$11,'COMPOSITION DES DÉCHETS'!$D$6:$Z$124,17,FALSE), VLOOKUP($C78,'COMPOSITION DES DÉCHETS'!$D$6:$Z$124,17,FALSE))*'DONNÉES '!$C117)),0)</f>
        <v>0</v>
      </c>
      <c r="L78" s="20">
        <f>IFERROR(IF($A78&gt;end_year_1,0,(IF($A78&gt;supporting_sheet!$D$11, VLOOKUP(supporting_sheet!$G$11,'COMPOSITION DES DÉCHETS'!$D$6:$Z$124,19,FALSE), VLOOKUP($C78,'COMPOSITION DES DÉCHETS'!$D$6:$Z$124,19,FALSE))*'DONNÉES '!$C117)),0)</f>
        <v>0</v>
      </c>
      <c r="M78" s="20">
        <f>IFERROR(IF($A78&gt;end_year_1,0,(IF($A78&gt;supporting_sheet!$D$11, VLOOKUP(supporting_sheet!$G$11,'COMPOSITION DES DÉCHETS'!$D$6:$Z$124,21,FALSE), VLOOKUP($C78,'COMPOSITION DES DÉCHETS'!$D$6:$Z$124,21,FALSE))*'DONNÉES '!$C117)),0)</f>
        <v>0</v>
      </c>
      <c r="N78" s="20">
        <f>IFERROR(IF($A78&gt;end_year_1,0,(IF($A78&gt;supporting_sheet!$D$11, VLOOKUP(supporting_sheet!$G$11,'COMPOSITION DES DÉCHETS'!$D$6:$Z$124,23,FALSE), VLOOKUP($C78,'COMPOSITION DES DÉCHETS'!$D$6:$Z$124,23,FALSE))*'DONNÉES '!$C117)),0)</f>
        <v>0</v>
      </c>
      <c r="O78" s="37">
        <f t="shared" si="4"/>
        <v>0</v>
      </c>
    </row>
    <row r="79" spans="1:15" x14ac:dyDescent="0.25">
      <c r="A79" s="1">
        <f>'DONNÉES '!B118</f>
        <v>77</v>
      </c>
      <c r="B79" s="1" t="str">
        <f t="shared" si="5"/>
        <v>AB</v>
      </c>
      <c r="C79" s="1" t="str">
        <f t="shared" si="6"/>
        <v>77ABDefault</v>
      </c>
      <c r="D79" s="20">
        <f>IFERROR(IF($A79&gt;end_year_1,0,(IF($A79&gt;supporting_sheet!$D$9, VLOOKUP(supporting_sheet!$G$9,'COMPOSITION DES DÉCHETS'!$D$6:$Z$124,3,FALSE), VLOOKUP($C79,'COMPOSITION DES DÉCHETS'!$D$6:$Z$124,3,FALSE))*'DONNÉES '!$C118)),0)</f>
        <v>0</v>
      </c>
      <c r="E79" s="20">
        <f>IFERROR(IF($A79&gt;end_year_1,0,(IF($A79&gt;supporting_sheet!$D$11, VLOOKUP(supporting_sheet!$G$11,'COMPOSITION DES DÉCHETS'!$D$6:$Z$124,5,FALSE), VLOOKUP($C79,'COMPOSITION DES DÉCHETS'!$D$6:$Z$124,5,FALSE))*'DONNÉES '!$C118)),0)</f>
        <v>0</v>
      </c>
      <c r="F79" s="20">
        <f>IFERROR(IF($A79&gt;end_year_1,0,(IF($A79&gt;supporting_sheet!$D$11, VLOOKUP(supporting_sheet!$G$11,'COMPOSITION DES DÉCHETS'!$D$6:$Z$124,7,FALSE), VLOOKUP($C79,'COMPOSITION DES DÉCHETS'!$D$6:$Z$124,7,FALSE))*'DONNÉES '!$C118)),0)</f>
        <v>0</v>
      </c>
      <c r="G79" s="20">
        <f>IFERROR(IF($A79&gt;end_year_1,0,(IF($A79&gt;supporting_sheet!$D$11, VLOOKUP(supporting_sheet!$G$11,'COMPOSITION DES DÉCHETS'!$D$6:$Z$124,9,FALSE), VLOOKUP($C79,'COMPOSITION DES DÉCHETS'!$D$6:$Z$124,9,FALSE))*'DONNÉES '!$C118)),0)</f>
        <v>0</v>
      </c>
      <c r="H79" s="20">
        <f>IFERROR(IF($A79&gt;end_year_1,0,(IF($A79&gt;supporting_sheet!$D$11, VLOOKUP(supporting_sheet!$G$11,'COMPOSITION DES DÉCHETS'!$D$6:$Z$124,11,FALSE), VLOOKUP($C79,'COMPOSITION DES DÉCHETS'!$D$6:$Z$124,11,FALSE))*'DONNÉES '!$C118)),0)</f>
        <v>0</v>
      </c>
      <c r="I79" s="20">
        <f>IFERROR(IF($A79&gt;end_year_1,0,(IF($A79&gt;supporting_sheet!$D$11, VLOOKUP(supporting_sheet!$G$11,'COMPOSITION DES DÉCHETS'!$D$6:$Z$124,13,FALSE), VLOOKUP($C79,'COMPOSITION DES DÉCHETS'!$D$6:$Z$124,13,FALSE))*'DONNÉES '!$C118)),0)</f>
        <v>0</v>
      </c>
      <c r="J79" s="20">
        <f>IFERROR(IF($A79&gt;end_year_1,0,(IF($A79&gt;supporting_sheet!$D$11, VLOOKUP(supporting_sheet!$G$11,'COMPOSITION DES DÉCHETS'!$D$6:$Z$124,15,FALSE), VLOOKUP($C79,'COMPOSITION DES DÉCHETS'!$D$6:$Z$124,15,FALSE))*'DONNÉES '!$C118)),0)</f>
        <v>0</v>
      </c>
      <c r="K79" s="20">
        <f>IFERROR(IF($A79&gt;end_year_1,0,(IF($A79&gt;supporting_sheet!$D$11, VLOOKUP(supporting_sheet!$G$11,'COMPOSITION DES DÉCHETS'!$D$6:$Z$124,17,FALSE), VLOOKUP($C79,'COMPOSITION DES DÉCHETS'!$D$6:$Z$124,17,FALSE))*'DONNÉES '!$C118)),0)</f>
        <v>0</v>
      </c>
      <c r="L79" s="20">
        <f>IFERROR(IF($A79&gt;end_year_1,0,(IF($A79&gt;supporting_sheet!$D$11, VLOOKUP(supporting_sheet!$G$11,'COMPOSITION DES DÉCHETS'!$D$6:$Z$124,19,FALSE), VLOOKUP($C79,'COMPOSITION DES DÉCHETS'!$D$6:$Z$124,19,FALSE))*'DONNÉES '!$C118)),0)</f>
        <v>0</v>
      </c>
      <c r="M79" s="20">
        <f>IFERROR(IF($A79&gt;end_year_1,0,(IF($A79&gt;supporting_sheet!$D$11, VLOOKUP(supporting_sheet!$G$11,'COMPOSITION DES DÉCHETS'!$D$6:$Z$124,21,FALSE), VLOOKUP($C79,'COMPOSITION DES DÉCHETS'!$D$6:$Z$124,21,FALSE))*'DONNÉES '!$C118)),0)</f>
        <v>0</v>
      </c>
      <c r="N79" s="20">
        <f>IFERROR(IF($A79&gt;end_year_1,0,(IF($A79&gt;supporting_sheet!$D$11, VLOOKUP(supporting_sheet!$G$11,'COMPOSITION DES DÉCHETS'!$D$6:$Z$124,23,FALSE), VLOOKUP($C79,'COMPOSITION DES DÉCHETS'!$D$6:$Z$124,23,FALSE))*'DONNÉES '!$C118)),0)</f>
        <v>0</v>
      </c>
      <c r="O79" s="37">
        <f t="shared" si="4"/>
        <v>0</v>
      </c>
    </row>
    <row r="80" spans="1:15" x14ac:dyDescent="0.25">
      <c r="A80" s="1">
        <f>'DONNÉES '!B119</f>
        <v>78</v>
      </c>
      <c r="B80" s="1" t="str">
        <f t="shared" si="5"/>
        <v>AB</v>
      </c>
      <c r="C80" s="1" t="str">
        <f t="shared" si="6"/>
        <v>78ABDefault</v>
      </c>
      <c r="D80" s="20">
        <f>IFERROR(IF($A80&gt;end_year_1,0,(IF($A80&gt;supporting_sheet!$D$9, VLOOKUP(supporting_sheet!$G$9,'COMPOSITION DES DÉCHETS'!$D$6:$Z$124,3,FALSE), VLOOKUP($C80,'COMPOSITION DES DÉCHETS'!$D$6:$Z$124,3,FALSE))*'DONNÉES '!$C119)),0)</f>
        <v>0</v>
      </c>
      <c r="E80" s="20">
        <f>IFERROR(IF($A80&gt;end_year_1,0,(IF($A80&gt;supporting_sheet!$D$11, VLOOKUP(supporting_sheet!$G$11,'COMPOSITION DES DÉCHETS'!$D$6:$Z$124,5,FALSE), VLOOKUP($C80,'COMPOSITION DES DÉCHETS'!$D$6:$Z$124,5,FALSE))*'DONNÉES '!$C119)),0)</f>
        <v>0</v>
      </c>
      <c r="F80" s="20">
        <f>IFERROR(IF($A80&gt;end_year_1,0,(IF($A80&gt;supporting_sheet!$D$11, VLOOKUP(supporting_sheet!$G$11,'COMPOSITION DES DÉCHETS'!$D$6:$Z$124,7,FALSE), VLOOKUP($C80,'COMPOSITION DES DÉCHETS'!$D$6:$Z$124,7,FALSE))*'DONNÉES '!$C119)),0)</f>
        <v>0</v>
      </c>
      <c r="G80" s="20">
        <f>IFERROR(IF($A80&gt;end_year_1,0,(IF($A80&gt;supporting_sheet!$D$11, VLOOKUP(supporting_sheet!$G$11,'COMPOSITION DES DÉCHETS'!$D$6:$Z$124,9,FALSE), VLOOKUP($C80,'COMPOSITION DES DÉCHETS'!$D$6:$Z$124,9,FALSE))*'DONNÉES '!$C119)),0)</f>
        <v>0</v>
      </c>
      <c r="H80" s="20">
        <f>IFERROR(IF($A80&gt;end_year_1,0,(IF($A80&gt;supporting_sheet!$D$11, VLOOKUP(supporting_sheet!$G$11,'COMPOSITION DES DÉCHETS'!$D$6:$Z$124,11,FALSE), VLOOKUP($C80,'COMPOSITION DES DÉCHETS'!$D$6:$Z$124,11,FALSE))*'DONNÉES '!$C119)),0)</f>
        <v>0</v>
      </c>
      <c r="I80" s="20">
        <f>IFERROR(IF($A80&gt;end_year_1,0,(IF($A80&gt;supporting_sheet!$D$11, VLOOKUP(supporting_sheet!$G$11,'COMPOSITION DES DÉCHETS'!$D$6:$Z$124,13,FALSE), VLOOKUP($C80,'COMPOSITION DES DÉCHETS'!$D$6:$Z$124,13,FALSE))*'DONNÉES '!$C119)),0)</f>
        <v>0</v>
      </c>
      <c r="J80" s="20">
        <f>IFERROR(IF($A80&gt;end_year_1,0,(IF($A80&gt;supporting_sheet!$D$11, VLOOKUP(supporting_sheet!$G$11,'COMPOSITION DES DÉCHETS'!$D$6:$Z$124,15,FALSE), VLOOKUP($C80,'COMPOSITION DES DÉCHETS'!$D$6:$Z$124,15,FALSE))*'DONNÉES '!$C119)),0)</f>
        <v>0</v>
      </c>
      <c r="K80" s="20">
        <f>IFERROR(IF($A80&gt;end_year_1,0,(IF($A80&gt;supporting_sheet!$D$11, VLOOKUP(supporting_sheet!$G$11,'COMPOSITION DES DÉCHETS'!$D$6:$Z$124,17,FALSE), VLOOKUP($C80,'COMPOSITION DES DÉCHETS'!$D$6:$Z$124,17,FALSE))*'DONNÉES '!$C119)),0)</f>
        <v>0</v>
      </c>
      <c r="L80" s="20">
        <f>IFERROR(IF($A80&gt;end_year_1,0,(IF($A80&gt;supporting_sheet!$D$11, VLOOKUP(supporting_sheet!$G$11,'COMPOSITION DES DÉCHETS'!$D$6:$Z$124,19,FALSE), VLOOKUP($C80,'COMPOSITION DES DÉCHETS'!$D$6:$Z$124,19,FALSE))*'DONNÉES '!$C119)),0)</f>
        <v>0</v>
      </c>
      <c r="M80" s="20">
        <f>IFERROR(IF($A80&gt;end_year_1,0,(IF($A80&gt;supporting_sheet!$D$11, VLOOKUP(supporting_sheet!$G$11,'COMPOSITION DES DÉCHETS'!$D$6:$Z$124,21,FALSE), VLOOKUP($C80,'COMPOSITION DES DÉCHETS'!$D$6:$Z$124,21,FALSE))*'DONNÉES '!$C119)),0)</f>
        <v>0</v>
      </c>
      <c r="N80" s="20">
        <f>IFERROR(IF($A80&gt;end_year_1,0,(IF($A80&gt;supporting_sheet!$D$11, VLOOKUP(supporting_sheet!$G$11,'COMPOSITION DES DÉCHETS'!$D$6:$Z$124,23,FALSE), VLOOKUP($C80,'COMPOSITION DES DÉCHETS'!$D$6:$Z$124,23,FALSE))*'DONNÉES '!$C119)),0)</f>
        <v>0</v>
      </c>
      <c r="O80" s="37">
        <f t="shared" si="4"/>
        <v>0</v>
      </c>
    </row>
    <row r="81" spans="1:15" x14ac:dyDescent="0.25">
      <c r="A81" s="1">
        <f>'DONNÉES '!B120</f>
        <v>79</v>
      </c>
      <c r="B81" s="1" t="str">
        <f t="shared" si="5"/>
        <v>AB</v>
      </c>
      <c r="C81" s="1" t="str">
        <f t="shared" si="6"/>
        <v>79ABDefault</v>
      </c>
      <c r="D81" s="20">
        <f>IFERROR(IF($A81&gt;end_year_1,0,(IF($A81&gt;supporting_sheet!$D$9, VLOOKUP(supporting_sheet!$G$9,'COMPOSITION DES DÉCHETS'!$D$6:$Z$124,3,FALSE), VLOOKUP($C81,'COMPOSITION DES DÉCHETS'!$D$6:$Z$124,3,FALSE))*'DONNÉES '!$C120)),0)</f>
        <v>0</v>
      </c>
      <c r="E81" s="20">
        <f>IFERROR(IF($A81&gt;end_year_1,0,(IF($A81&gt;supporting_sheet!$D$11, VLOOKUP(supporting_sheet!$G$11,'COMPOSITION DES DÉCHETS'!$D$6:$Z$124,5,FALSE), VLOOKUP($C81,'COMPOSITION DES DÉCHETS'!$D$6:$Z$124,5,FALSE))*'DONNÉES '!$C120)),0)</f>
        <v>0</v>
      </c>
      <c r="F81" s="20">
        <f>IFERROR(IF($A81&gt;end_year_1,0,(IF($A81&gt;supporting_sheet!$D$11, VLOOKUP(supporting_sheet!$G$11,'COMPOSITION DES DÉCHETS'!$D$6:$Z$124,7,FALSE), VLOOKUP($C81,'COMPOSITION DES DÉCHETS'!$D$6:$Z$124,7,FALSE))*'DONNÉES '!$C120)),0)</f>
        <v>0</v>
      </c>
      <c r="G81" s="20">
        <f>IFERROR(IF($A81&gt;end_year_1,0,(IF($A81&gt;supporting_sheet!$D$11, VLOOKUP(supporting_sheet!$G$11,'COMPOSITION DES DÉCHETS'!$D$6:$Z$124,9,FALSE), VLOOKUP($C81,'COMPOSITION DES DÉCHETS'!$D$6:$Z$124,9,FALSE))*'DONNÉES '!$C120)),0)</f>
        <v>0</v>
      </c>
      <c r="H81" s="20">
        <f>IFERROR(IF($A81&gt;end_year_1,0,(IF($A81&gt;supporting_sheet!$D$11, VLOOKUP(supporting_sheet!$G$11,'COMPOSITION DES DÉCHETS'!$D$6:$Z$124,11,FALSE), VLOOKUP($C81,'COMPOSITION DES DÉCHETS'!$D$6:$Z$124,11,FALSE))*'DONNÉES '!$C120)),0)</f>
        <v>0</v>
      </c>
      <c r="I81" s="20">
        <f>IFERROR(IF($A81&gt;end_year_1,0,(IF($A81&gt;supporting_sheet!$D$11, VLOOKUP(supporting_sheet!$G$11,'COMPOSITION DES DÉCHETS'!$D$6:$Z$124,13,FALSE), VLOOKUP($C81,'COMPOSITION DES DÉCHETS'!$D$6:$Z$124,13,FALSE))*'DONNÉES '!$C120)),0)</f>
        <v>0</v>
      </c>
      <c r="J81" s="20">
        <f>IFERROR(IF($A81&gt;end_year_1,0,(IF($A81&gt;supporting_sheet!$D$11, VLOOKUP(supporting_sheet!$G$11,'COMPOSITION DES DÉCHETS'!$D$6:$Z$124,15,FALSE), VLOOKUP($C81,'COMPOSITION DES DÉCHETS'!$D$6:$Z$124,15,FALSE))*'DONNÉES '!$C120)),0)</f>
        <v>0</v>
      </c>
      <c r="K81" s="20">
        <f>IFERROR(IF($A81&gt;end_year_1,0,(IF($A81&gt;supporting_sheet!$D$11, VLOOKUP(supporting_sheet!$G$11,'COMPOSITION DES DÉCHETS'!$D$6:$Z$124,17,FALSE), VLOOKUP($C81,'COMPOSITION DES DÉCHETS'!$D$6:$Z$124,17,FALSE))*'DONNÉES '!$C120)),0)</f>
        <v>0</v>
      </c>
      <c r="L81" s="20">
        <f>IFERROR(IF($A81&gt;end_year_1,0,(IF($A81&gt;supporting_sheet!$D$11, VLOOKUP(supporting_sheet!$G$11,'COMPOSITION DES DÉCHETS'!$D$6:$Z$124,19,FALSE), VLOOKUP($C81,'COMPOSITION DES DÉCHETS'!$D$6:$Z$124,19,FALSE))*'DONNÉES '!$C120)),0)</f>
        <v>0</v>
      </c>
      <c r="M81" s="20">
        <f>IFERROR(IF($A81&gt;end_year_1,0,(IF($A81&gt;supporting_sheet!$D$11, VLOOKUP(supporting_sheet!$G$11,'COMPOSITION DES DÉCHETS'!$D$6:$Z$124,21,FALSE), VLOOKUP($C81,'COMPOSITION DES DÉCHETS'!$D$6:$Z$124,21,FALSE))*'DONNÉES '!$C120)),0)</f>
        <v>0</v>
      </c>
      <c r="N81" s="20">
        <f>IFERROR(IF($A81&gt;end_year_1,0,(IF($A81&gt;supporting_sheet!$D$11, VLOOKUP(supporting_sheet!$G$11,'COMPOSITION DES DÉCHETS'!$D$6:$Z$124,23,FALSE), VLOOKUP($C81,'COMPOSITION DES DÉCHETS'!$D$6:$Z$124,23,FALSE))*'DONNÉES '!$C120)),0)</f>
        <v>0</v>
      </c>
      <c r="O81" s="37">
        <f t="shared" si="4"/>
        <v>0</v>
      </c>
    </row>
    <row r="82" spans="1:15" x14ac:dyDescent="0.25">
      <c r="A82" s="1">
        <f>'DONNÉES '!B121</f>
        <v>80</v>
      </c>
      <c r="B82" s="1" t="str">
        <f t="shared" si="5"/>
        <v>AB</v>
      </c>
      <c r="C82" s="1" t="str">
        <f t="shared" si="6"/>
        <v>80ABDefault</v>
      </c>
      <c r="D82" s="20">
        <f>IFERROR(IF($A82&gt;end_year_1,0,(IF($A82&gt;supporting_sheet!$D$9, VLOOKUP(supporting_sheet!$G$9,'COMPOSITION DES DÉCHETS'!$D$6:$Z$124,3,FALSE), VLOOKUP($C82,'COMPOSITION DES DÉCHETS'!$D$6:$Z$124,3,FALSE))*'DONNÉES '!$C121)),0)</f>
        <v>0</v>
      </c>
      <c r="E82" s="20">
        <f>IFERROR(IF($A82&gt;end_year_1,0,(IF($A82&gt;supporting_sheet!$D$11, VLOOKUP(supporting_sheet!$G$11,'COMPOSITION DES DÉCHETS'!$D$6:$Z$124,5,FALSE), VLOOKUP($C82,'COMPOSITION DES DÉCHETS'!$D$6:$Z$124,5,FALSE))*'DONNÉES '!$C121)),0)</f>
        <v>0</v>
      </c>
      <c r="F82" s="20">
        <f>IFERROR(IF($A82&gt;end_year_1,0,(IF($A82&gt;supporting_sheet!$D$11, VLOOKUP(supporting_sheet!$G$11,'COMPOSITION DES DÉCHETS'!$D$6:$Z$124,7,FALSE), VLOOKUP($C82,'COMPOSITION DES DÉCHETS'!$D$6:$Z$124,7,FALSE))*'DONNÉES '!$C121)),0)</f>
        <v>0</v>
      </c>
      <c r="G82" s="20">
        <f>IFERROR(IF($A82&gt;end_year_1,0,(IF($A82&gt;supporting_sheet!$D$11, VLOOKUP(supporting_sheet!$G$11,'COMPOSITION DES DÉCHETS'!$D$6:$Z$124,9,FALSE), VLOOKUP($C82,'COMPOSITION DES DÉCHETS'!$D$6:$Z$124,9,FALSE))*'DONNÉES '!$C121)),0)</f>
        <v>0</v>
      </c>
      <c r="H82" s="20">
        <f>IFERROR(IF($A82&gt;end_year_1,0,(IF($A82&gt;supporting_sheet!$D$11, VLOOKUP(supporting_sheet!$G$11,'COMPOSITION DES DÉCHETS'!$D$6:$Z$124,11,FALSE), VLOOKUP($C82,'COMPOSITION DES DÉCHETS'!$D$6:$Z$124,11,FALSE))*'DONNÉES '!$C121)),0)</f>
        <v>0</v>
      </c>
      <c r="I82" s="20">
        <f>IFERROR(IF($A82&gt;end_year_1,0,(IF($A82&gt;supporting_sheet!$D$11, VLOOKUP(supporting_sheet!$G$11,'COMPOSITION DES DÉCHETS'!$D$6:$Z$124,13,FALSE), VLOOKUP($C82,'COMPOSITION DES DÉCHETS'!$D$6:$Z$124,13,FALSE))*'DONNÉES '!$C121)),0)</f>
        <v>0</v>
      </c>
      <c r="J82" s="20">
        <f>IFERROR(IF($A82&gt;end_year_1,0,(IF($A82&gt;supporting_sheet!$D$11, VLOOKUP(supporting_sheet!$G$11,'COMPOSITION DES DÉCHETS'!$D$6:$Z$124,15,FALSE), VLOOKUP($C82,'COMPOSITION DES DÉCHETS'!$D$6:$Z$124,15,FALSE))*'DONNÉES '!$C121)),0)</f>
        <v>0</v>
      </c>
      <c r="K82" s="20">
        <f>IFERROR(IF($A82&gt;end_year_1,0,(IF($A82&gt;supporting_sheet!$D$11, VLOOKUP(supporting_sheet!$G$11,'COMPOSITION DES DÉCHETS'!$D$6:$Z$124,17,FALSE), VLOOKUP($C82,'COMPOSITION DES DÉCHETS'!$D$6:$Z$124,17,FALSE))*'DONNÉES '!$C121)),0)</f>
        <v>0</v>
      </c>
      <c r="L82" s="20">
        <f>IFERROR(IF($A82&gt;end_year_1,0,(IF($A82&gt;supporting_sheet!$D$11, VLOOKUP(supporting_sheet!$G$11,'COMPOSITION DES DÉCHETS'!$D$6:$Z$124,19,FALSE), VLOOKUP($C82,'COMPOSITION DES DÉCHETS'!$D$6:$Z$124,19,FALSE))*'DONNÉES '!$C121)),0)</f>
        <v>0</v>
      </c>
      <c r="M82" s="20">
        <f>IFERROR(IF($A82&gt;end_year_1,0,(IF($A82&gt;supporting_sheet!$D$11, VLOOKUP(supporting_sheet!$G$11,'COMPOSITION DES DÉCHETS'!$D$6:$Z$124,21,FALSE), VLOOKUP($C82,'COMPOSITION DES DÉCHETS'!$D$6:$Z$124,21,FALSE))*'DONNÉES '!$C121)),0)</f>
        <v>0</v>
      </c>
      <c r="N82" s="20">
        <f>IFERROR(IF($A82&gt;end_year_1,0,(IF($A82&gt;supporting_sheet!$D$11, VLOOKUP(supporting_sheet!$G$11,'COMPOSITION DES DÉCHETS'!$D$6:$Z$124,23,FALSE), VLOOKUP($C82,'COMPOSITION DES DÉCHETS'!$D$6:$Z$124,23,FALSE))*'DONNÉES '!$C121)),0)</f>
        <v>0</v>
      </c>
      <c r="O82" s="37">
        <f t="shared" si="4"/>
        <v>0</v>
      </c>
    </row>
    <row r="83" spans="1:15" x14ac:dyDescent="0.25">
      <c r="A83" s="1">
        <f>'DONNÉES '!B122</f>
        <v>81</v>
      </c>
      <c r="B83" s="1" t="str">
        <f t="shared" si="5"/>
        <v>AB</v>
      </c>
      <c r="C83" s="1" t="str">
        <f t="shared" si="6"/>
        <v>81ABDefault</v>
      </c>
      <c r="D83" s="20">
        <f>IFERROR(IF($A83&gt;end_year_1,0,(IF($A83&gt;supporting_sheet!$D$9, VLOOKUP(supporting_sheet!$G$9,'COMPOSITION DES DÉCHETS'!$D$6:$Z$124,3,FALSE), VLOOKUP($C83,'COMPOSITION DES DÉCHETS'!$D$6:$Z$124,3,FALSE))*'DONNÉES '!$C122)),0)</f>
        <v>0</v>
      </c>
      <c r="E83" s="20">
        <f>IFERROR(IF($A83&gt;end_year_1,0,(IF($A83&gt;supporting_sheet!$D$11, VLOOKUP(supporting_sheet!$G$11,'COMPOSITION DES DÉCHETS'!$D$6:$Z$124,5,FALSE), VLOOKUP($C83,'COMPOSITION DES DÉCHETS'!$D$6:$Z$124,5,FALSE))*'DONNÉES '!$C122)),0)</f>
        <v>0</v>
      </c>
      <c r="F83" s="20">
        <f>IFERROR(IF($A83&gt;end_year_1,0,(IF($A83&gt;supporting_sheet!$D$11, VLOOKUP(supporting_sheet!$G$11,'COMPOSITION DES DÉCHETS'!$D$6:$Z$124,7,FALSE), VLOOKUP($C83,'COMPOSITION DES DÉCHETS'!$D$6:$Z$124,7,FALSE))*'DONNÉES '!$C122)),0)</f>
        <v>0</v>
      </c>
      <c r="G83" s="20">
        <f>IFERROR(IF($A83&gt;end_year_1,0,(IF($A83&gt;supporting_sheet!$D$11, VLOOKUP(supporting_sheet!$G$11,'COMPOSITION DES DÉCHETS'!$D$6:$Z$124,9,FALSE), VLOOKUP($C83,'COMPOSITION DES DÉCHETS'!$D$6:$Z$124,9,FALSE))*'DONNÉES '!$C122)),0)</f>
        <v>0</v>
      </c>
      <c r="H83" s="20">
        <f>IFERROR(IF($A83&gt;end_year_1,0,(IF($A83&gt;supporting_sheet!$D$11, VLOOKUP(supporting_sheet!$G$11,'COMPOSITION DES DÉCHETS'!$D$6:$Z$124,11,FALSE), VLOOKUP($C83,'COMPOSITION DES DÉCHETS'!$D$6:$Z$124,11,FALSE))*'DONNÉES '!$C122)),0)</f>
        <v>0</v>
      </c>
      <c r="I83" s="20">
        <f>IFERROR(IF($A83&gt;end_year_1,0,(IF($A83&gt;supporting_sheet!$D$11, VLOOKUP(supporting_sheet!$G$11,'COMPOSITION DES DÉCHETS'!$D$6:$Z$124,13,FALSE), VLOOKUP($C83,'COMPOSITION DES DÉCHETS'!$D$6:$Z$124,13,FALSE))*'DONNÉES '!$C122)),0)</f>
        <v>0</v>
      </c>
      <c r="J83" s="20">
        <f>IFERROR(IF($A83&gt;end_year_1,0,(IF($A83&gt;supporting_sheet!$D$11, VLOOKUP(supporting_sheet!$G$11,'COMPOSITION DES DÉCHETS'!$D$6:$Z$124,15,FALSE), VLOOKUP($C83,'COMPOSITION DES DÉCHETS'!$D$6:$Z$124,15,FALSE))*'DONNÉES '!$C122)),0)</f>
        <v>0</v>
      </c>
      <c r="K83" s="20">
        <f>IFERROR(IF($A83&gt;end_year_1,0,(IF($A83&gt;supporting_sheet!$D$11, VLOOKUP(supporting_sheet!$G$11,'COMPOSITION DES DÉCHETS'!$D$6:$Z$124,17,FALSE), VLOOKUP($C83,'COMPOSITION DES DÉCHETS'!$D$6:$Z$124,17,FALSE))*'DONNÉES '!$C122)),0)</f>
        <v>0</v>
      </c>
      <c r="L83" s="20">
        <f>IFERROR(IF($A83&gt;end_year_1,0,(IF($A83&gt;supporting_sheet!$D$11, VLOOKUP(supporting_sheet!$G$11,'COMPOSITION DES DÉCHETS'!$D$6:$Z$124,19,FALSE), VLOOKUP($C83,'COMPOSITION DES DÉCHETS'!$D$6:$Z$124,19,FALSE))*'DONNÉES '!$C122)),0)</f>
        <v>0</v>
      </c>
      <c r="M83" s="20">
        <f>IFERROR(IF($A83&gt;end_year_1,0,(IF($A83&gt;supporting_sheet!$D$11, VLOOKUP(supporting_sheet!$G$11,'COMPOSITION DES DÉCHETS'!$D$6:$Z$124,21,FALSE), VLOOKUP($C83,'COMPOSITION DES DÉCHETS'!$D$6:$Z$124,21,FALSE))*'DONNÉES '!$C122)),0)</f>
        <v>0</v>
      </c>
      <c r="N83" s="20">
        <f>IFERROR(IF($A83&gt;end_year_1,0,(IF($A83&gt;supporting_sheet!$D$11, VLOOKUP(supporting_sheet!$G$11,'COMPOSITION DES DÉCHETS'!$D$6:$Z$124,23,FALSE), VLOOKUP($C83,'COMPOSITION DES DÉCHETS'!$D$6:$Z$124,23,FALSE))*'DONNÉES '!$C122)),0)</f>
        <v>0</v>
      </c>
      <c r="O83" s="37">
        <f t="shared" si="4"/>
        <v>0</v>
      </c>
    </row>
    <row r="84" spans="1:15" x14ac:dyDescent="0.25">
      <c r="A84" s="1">
        <f>'DONNÉES '!B123</f>
        <v>82</v>
      </c>
      <c r="B84" s="1" t="str">
        <f t="shared" si="5"/>
        <v>AB</v>
      </c>
      <c r="C84" s="1" t="str">
        <f t="shared" si="6"/>
        <v>82ABDefault</v>
      </c>
      <c r="D84" s="20">
        <f>IFERROR(IF($A84&gt;end_year_1,0,(IF($A84&gt;supporting_sheet!$D$9, VLOOKUP(supporting_sheet!$G$9,'COMPOSITION DES DÉCHETS'!$D$6:$Z$124,3,FALSE), VLOOKUP($C84,'COMPOSITION DES DÉCHETS'!$D$6:$Z$124,3,FALSE))*'DONNÉES '!$C123)),0)</f>
        <v>0</v>
      </c>
      <c r="E84" s="20">
        <f>IFERROR(IF($A84&gt;end_year_1,0,(IF($A84&gt;supporting_sheet!$D$11, VLOOKUP(supporting_sheet!$G$11,'COMPOSITION DES DÉCHETS'!$D$6:$Z$124,5,FALSE), VLOOKUP($C84,'COMPOSITION DES DÉCHETS'!$D$6:$Z$124,5,FALSE))*'DONNÉES '!$C123)),0)</f>
        <v>0</v>
      </c>
      <c r="F84" s="20">
        <f>IFERROR(IF($A84&gt;end_year_1,0,(IF($A84&gt;supporting_sheet!$D$11, VLOOKUP(supporting_sheet!$G$11,'COMPOSITION DES DÉCHETS'!$D$6:$Z$124,7,FALSE), VLOOKUP($C84,'COMPOSITION DES DÉCHETS'!$D$6:$Z$124,7,FALSE))*'DONNÉES '!$C123)),0)</f>
        <v>0</v>
      </c>
      <c r="G84" s="20">
        <f>IFERROR(IF($A84&gt;end_year_1,0,(IF($A84&gt;supporting_sheet!$D$11, VLOOKUP(supporting_sheet!$G$11,'COMPOSITION DES DÉCHETS'!$D$6:$Z$124,9,FALSE), VLOOKUP($C84,'COMPOSITION DES DÉCHETS'!$D$6:$Z$124,9,FALSE))*'DONNÉES '!$C123)),0)</f>
        <v>0</v>
      </c>
      <c r="H84" s="20">
        <f>IFERROR(IF($A84&gt;end_year_1,0,(IF($A84&gt;supporting_sheet!$D$11, VLOOKUP(supporting_sheet!$G$11,'COMPOSITION DES DÉCHETS'!$D$6:$Z$124,11,FALSE), VLOOKUP($C84,'COMPOSITION DES DÉCHETS'!$D$6:$Z$124,11,FALSE))*'DONNÉES '!$C123)),0)</f>
        <v>0</v>
      </c>
      <c r="I84" s="20">
        <f>IFERROR(IF($A84&gt;end_year_1,0,(IF($A84&gt;supporting_sheet!$D$11, VLOOKUP(supporting_sheet!$G$11,'COMPOSITION DES DÉCHETS'!$D$6:$Z$124,13,FALSE), VLOOKUP($C84,'COMPOSITION DES DÉCHETS'!$D$6:$Z$124,13,FALSE))*'DONNÉES '!$C123)),0)</f>
        <v>0</v>
      </c>
      <c r="J84" s="20">
        <f>IFERROR(IF($A84&gt;end_year_1,0,(IF($A84&gt;supporting_sheet!$D$11, VLOOKUP(supporting_sheet!$G$11,'COMPOSITION DES DÉCHETS'!$D$6:$Z$124,15,FALSE), VLOOKUP($C84,'COMPOSITION DES DÉCHETS'!$D$6:$Z$124,15,FALSE))*'DONNÉES '!$C123)),0)</f>
        <v>0</v>
      </c>
      <c r="K84" s="20">
        <f>IFERROR(IF($A84&gt;end_year_1,0,(IF($A84&gt;supporting_sheet!$D$11, VLOOKUP(supporting_sheet!$G$11,'COMPOSITION DES DÉCHETS'!$D$6:$Z$124,17,FALSE), VLOOKUP($C84,'COMPOSITION DES DÉCHETS'!$D$6:$Z$124,17,FALSE))*'DONNÉES '!$C123)),0)</f>
        <v>0</v>
      </c>
      <c r="L84" s="20">
        <f>IFERROR(IF($A84&gt;end_year_1,0,(IF($A84&gt;supporting_sheet!$D$11, VLOOKUP(supporting_sheet!$G$11,'COMPOSITION DES DÉCHETS'!$D$6:$Z$124,19,FALSE), VLOOKUP($C84,'COMPOSITION DES DÉCHETS'!$D$6:$Z$124,19,FALSE))*'DONNÉES '!$C123)),0)</f>
        <v>0</v>
      </c>
      <c r="M84" s="20">
        <f>IFERROR(IF($A84&gt;end_year_1,0,(IF($A84&gt;supporting_sheet!$D$11, VLOOKUP(supporting_sheet!$G$11,'COMPOSITION DES DÉCHETS'!$D$6:$Z$124,21,FALSE), VLOOKUP($C84,'COMPOSITION DES DÉCHETS'!$D$6:$Z$124,21,FALSE))*'DONNÉES '!$C123)),0)</f>
        <v>0</v>
      </c>
      <c r="N84" s="20">
        <f>IFERROR(IF($A84&gt;end_year_1,0,(IF($A84&gt;supporting_sheet!$D$11, VLOOKUP(supporting_sheet!$G$11,'COMPOSITION DES DÉCHETS'!$D$6:$Z$124,23,FALSE), VLOOKUP($C84,'COMPOSITION DES DÉCHETS'!$D$6:$Z$124,23,FALSE))*'DONNÉES '!$C123)),0)</f>
        <v>0</v>
      </c>
      <c r="O84" s="37">
        <f t="shared" si="4"/>
        <v>0</v>
      </c>
    </row>
    <row r="85" spans="1:15" x14ac:dyDescent="0.25">
      <c r="A85" s="1">
        <f>'DONNÉES '!B124</f>
        <v>83</v>
      </c>
      <c r="B85" s="1" t="str">
        <f t="shared" si="5"/>
        <v>AB</v>
      </c>
      <c r="C85" s="1" t="str">
        <f t="shared" si="6"/>
        <v>83ABDefault</v>
      </c>
      <c r="D85" s="20">
        <f>IFERROR(IF($A85&gt;end_year_1,0,(IF($A85&gt;supporting_sheet!$D$9, VLOOKUP(supporting_sheet!$G$9,'COMPOSITION DES DÉCHETS'!$D$6:$Z$124,3,FALSE), VLOOKUP($C85,'COMPOSITION DES DÉCHETS'!$D$6:$Z$124,3,FALSE))*'DONNÉES '!$C124)),0)</f>
        <v>0</v>
      </c>
      <c r="E85" s="20">
        <f>IFERROR(IF($A85&gt;end_year_1,0,(IF($A85&gt;supporting_sheet!$D$11, VLOOKUP(supporting_sheet!$G$11,'COMPOSITION DES DÉCHETS'!$D$6:$Z$124,5,FALSE), VLOOKUP($C85,'COMPOSITION DES DÉCHETS'!$D$6:$Z$124,5,FALSE))*'DONNÉES '!$C124)),0)</f>
        <v>0</v>
      </c>
      <c r="F85" s="20">
        <f>IFERROR(IF($A85&gt;end_year_1,0,(IF($A85&gt;supporting_sheet!$D$11, VLOOKUP(supporting_sheet!$G$11,'COMPOSITION DES DÉCHETS'!$D$6:$Z$124,7,FALSE), VLOOKUP($C85,'COMPOSITION DES DÉCHETS'!$D$6:$Z$124,7,FALSE))*'DONNÉES '!$C124)),0)</f>
        <v>0</v>
      </c>
      <c r="G85" s="20">
        <f>IFERROR(IF($A85&gt;end_year_1,0,(IF($A85&gt;supporting_sheet!$D$11, VLOOKUP(supporting_sheet!$G$11,'COMPOSITION DES DÉCHETS'!$D$6:$Z$124,9,FALSE), VLOOKUP($C85,'COMPOSITION DES DÉCHETS'!$D$6:$Z$124,9,FALSE))*'DONNÉES '!$C124)),0)</f>
        <v>0</v>
      </c>
      <c r="H85" s="20">
        <f>IFERROR(IF($A85&gt;end_year_1,0,(IF($A85&gt;supporting_sheet!$D$11, VLOOKUP(supporting_sheet!$G$11,'COMPOSITION DES DÉCHETS'!$D$6:$Z$124,11,FALSE), VLOOKUP($C85,'COMPOSITION DES DÉCHETS'!$D$6:$Z$124,11,FALSE))*'DONNÉES '!$C124)),0)</f>
        <v>0</v>
      </c>
      <c r="I85" s="20">
        <f>IFERROR(IF($A85&gt;end_year_1,0,(IF($A85&gt;supporting_sheet!$D$11, VLOOKUP(supporting_sheet!$G$11,'COMPOSITION DES DÉCHETS'!$D$6:$Z$124,13,FALSE), VLOOKUP($C85,'COMPOSITION DES DÉCHETS'!$D$6:$Z$124,13,FALSE))*'DONNÉES '!$C124)),0)</f>
        <v>0</v>
      </c>
      <c r="J85" s="20">
        <f>IFERROR(IF($A85&gt;end_year_1,0,(IF($A85&gt;supporting_sheet!$D$11, VLOOKUP(supporting_sheet!$G$11,'COMPOSITION DES DÉCHETS'!$D$6:$Z$124,15,FALSE), VLOOKUP($C85,'COMPOSITION DES DÉCHETS'!$D$6:$Z$124,15,FALSE))*'DONNÉES '!$C124)),0)</f>
        <v>0</v>
      </c>
      <c r="K85" s="20">
        <f>IFERROR(IF($A85&gt;end_year_1,0,(IF($A85&gt;supporting_sheet!$D$11, VLOOKUP(supporting_sheet!$G$11,'COMPOSITION DES DÉCHETS'!$D$6:$Z$124,17,FALSE), VLOOKUP($C85,'COMPOSITION DES DÉCHETS'!$D$6:$Z$124,17,FALSE))*'DONNÉES '!$C124)),0)</f>
        <v>0</v>
      </c>
      <c r="L85" s="20">
        <f>IFERROR(IF($A85&gt;end_year_1,0,(IF($A85&gt;supporting_sheet!$D$11, VLOOKUP(supporting_sheet!$G$11,'COMPOSITION DES DÉCHETS'!$D$6:$Z$124,19,FALSE), VLOOKUP($C85,'COMPOSITION DES DÉCHETS'!$D$6:$Z$124,19,FALSE))*'DONNÉES '!$C124)),0)</f>
        <v>0</v>
      </c>
      <c r="M85" s="20">
        <f>IFERROR(IF($A85&gt;end_year_1,0,(IF($A85&gt;supporting_sheet!$D$11, VLOOKUP(supporting_sheet!$G$11,'COMPOSITION DES DÉCHETS'!$D$6:$Z$124,21,FALSE), VLOOKUP($C85,'COMPOSITION DES DÉCHETS'!$D$6:$Z$124,21,FALSE))*'DONNÉES '!$C124)),0)</f>
        <v>0</v>
      </c>
      <c r="N85" s="20">
        <f>IFERROR(IF($A85&gt;end_year_1,0,(IF($A85&gt;supporting_sheet!$D$11, VLOOKUP(supporting_sheet!$G$11,'COMPOSITION DES DÉCHETS'!$D$6:$Z$124,23,FALSE), VLOOKUP($C85,'COMPOSITION DES DÉCHETS'!$D$6:$Z$124,23,FALSE))*'DONNÉES '!$C124)),0)</f>
        <v>0</v>
      </c>
      <c r="O85" s="37">
        <f t="shared" si="4"/>
        <v>0</v>
      </c>
    </row>
    <row r="86" spans="1:15" x14ac:dyDescent="0.25">
      <c r="A86" s="1">
        <f>'DONNÉES '!B125</f>
        <v>84</v>
      </c>
      <c r="B86" s="1" t="str">
        <f t="shared" si="5"/>
        <v>AB</v>
      </c>
      <c r="C86" s="1" t="str">
        <f t="shared" si="6"/>
        <v>84ABDefault</v>
      </c>
      <c r="D86" s="20">
        <f>IFERROR(IF($A86&gt;end_year_1,0,(IF($A86&gt;supporting_sheet!$D$9, VLOOKUP(supporting_sheet!$G$9,'COMPOSITION DES DÉCHETS'!$D$6:$Z$124,3,FALSE), VLOOKUP($C86,'COMPOSITION DES DÉCHETS'!$D$6:$Z$124,3,FALSE))*'DONNÉES '!$C125)),0)</f>
        <v>0</v>
      </c>
      <c r="E86" s="20">
        <f>IFERROR(IF($A86&gt;end_year_1,0,(IF($A86&gt;supporting_sheet!$D$11, VLOOKUP(supporting_sheet!$G$11,'COMPOSITION DES DÉCHETS'!$D$6:$Z$124,5,FALSE), VLOOKUP($C86,'COMPOSITION DES DÉCHETS'!$D$6:$Z$124,5,FALSE))*'DONNÉES '!$C125)),0)</f>
        <v>0</v>
      </c>
      <c r="F86" s="20">
        <f>IFERROR(IF($A86&gt;end_year_1,0,(IF($A86&gt;supporting_sheet!$D$11, VLOOKUP(supporting_sheet!$G$11,'COMPOSITION DES DÉCHETS'!$D$6:$Z$124,7,FALSE), VLOOKUP($C86,'COMPOSITION DES DÉCHETS'!$D$6:$Z$124,7,FALSE))*'DONNÉES '!$C125)),0)</f>
        <v>0</v>
      </c>
      <c r="G86" s="20">
        <f>IFERROR(IF($A86&gt;end_year_1,0,(IF($A86&gt;supporting_sheet!$D$11, VLOOKUP(supporting_sheet!$G$11,'COMPOSITION DES DÉCHETS'!$D$6:$Z$124,9,FALSE), VLOOKUP($C86,'COMPOSITION DES DÉCHETS'!$D$6:$Z$124,9,FALSE))*'DONNÉES '!$C125)),0)</f>
        <v>0</v>
      </c>
      <c r="H86" s="20">
        <f>IFERROR(IF($A86&gt;end_year_1,0,(IF($A86&gt;supporting_sheet!$D$11, VLOOKUP(supporting_sheet!$G$11,'COMPOSITION DES DÉCHETS'!$D$6:$Z$124,11,FALSE), VLOOKUP($C86,'COMPOSITION DES DÉCHETS'!$D$6:$Z$124,11,FALSE))*'DONNÉES '!$C125)),0)</f>
        <v>0</v>
      </c>
      <c r="I86" s="20">
        <f>IFERROR(IF($A86&gt;end_year_1,0,(IF($A86&gt;supporting_sheet!$D$11, VLOOKUP(supporting_sheet!$G$11,'COMPOSITION DES DÉCHETS'!$D$6:$Z$124,13,FALSE), VLOOKUP($C86,'COMPOSITION DES DÉCHETS'!$D$6:$Z$124,13,FALSE))*'DONNÉES '!$C125)),0)</f>
        <v>0</v>
      </c>
      <c r="J86" s="20">
        <f>IFERROR(IF($A86&gt;end_year_1,0,(IF($A86&gt;supporting_sheet!$D$11, VLOOKUP(supporting_sheet!$G$11,'COMPOSITION DES DÉCHETS'!$D$6:$Z$124,15,FALSE), VLOOKUP($C86,'COMPOSITION DES DÉCHETS'!$D$6:$Z$124,15,FALSE))*'DONNÉES '!$C125)),0)</f>
        <v>0</v>
      </c>
      <c r="K86" s="20">
        <f>IFERROR(IF($A86&gt;end_year_1,0,(IF($A86&gt;supporting_sheet!$D$11, VLOOKUP(supporting_sheet!$G$11,'COMPOSITION DES DÉCHETS'!$D$6:$Z$124,17,FALSE), VLOOKUP($C86,'COMPOSITION DES DÉCHETS'!$D$6:$Z$124,17,FALSE))*'DONNÉES '!$C125)),0)</f>
        <v>0</v>
      </c>
      <c r="L86" s="20">
        <f>IFERROR(IF($A86&gt;end_year_1,0,(IF($A86&gt;supporting_sheet!$D$11, VLOOKUP(supporting_sheet!$G$11,'COMPOSITION DES DÉCHETS'!$D$6:$Z$124,19,FALSE), VLOOKUP($C86,'COMPOSITION DES DÉCHETS'!$D$6:$Z$124,19,FALSE))*'DONNÉES '!$C125)),0)</f>
        <v>0</v>
      </c>
      <c r="M86" s="20">
        <f>IFERROR(IF($A86&gt;end_year_1,0,(IF($A86&gt;supporting_sheet!$D$11, VLOOKUP(supporting_sheet!$G$11,'COMPOSITION DES DÉCHETS'!$D$6:$Z$124,21,FALSE), VLOOKUP($C86,'COMPOSITION DES DÉCHETS'!$D$6:$Z$124,21,FALSE))*'DONNÉES '!$C125)),0)</f>
        <v>0</v>
      </c>
      <c r="N86" s="20">
        <f>IFERROR(IF($A86&gt;end_year_1,0,(IF($A86&gt;supporting_sheet!$D$11, VLOOKUP(supporting_sheet!$G$11,'COMPOSITION DES DÉCHETS'!$D$6:$Z$124,23,FALSE), VLOOKUP($C86,'COMPOSITION DES DÉCHETS'!$D$6:$Z$124,23,FALSE))*'DONNÉES '!$C125)),0)</f>
        <v>0</v>
      </c>
      <c r="O86" s="37">
        <f t="shared" si="4"/>
        <v>0</v>
      </c>
    </row>
    <row r="87" spans="1:15" x14ac:dyDescent="0.25">
      <c r="A87" s="1">
        <f>'DONNÉES '!B126</f>
        <v>85</v>
      </c>
      <c r="B87" s="1" t="str">
        <f t="shared" si="5"/>
        <v>AB</v>
      </c>
      <c r="C87" s="1" t="str">
        <f t="shared" si="6"/>
        <v>85ABDefault</v>
      </c>
      <c r="D87" s="20">
        <f>IFERROR(IF($A87&gt;end_year_1,0,(IF($A87&gt;supporting_sheet!$D$9, VLOOKUP(supporting_sheet!$G$9,'COMPOSITION DES DÉCHETS'!$D$6:$Z$124,3,FALSE), VLOOKUP($C87,'COMPOSITION DES DÉCHETS'!$D$6:$Z$124,3,FALSE))*'DONNÉES '!$C126)),0)</f>
        <v>0</v>
      </c>
      <c r="E87" s="20">
        <f>IFERROR(IF($A87&gt;end_year_1,0,(IF($A87&gt;supporting_sheet!$D$11, VLOOKUP(supporting_sheet!$G$11,'COMPOSITION DES DÉCHETS'!$D$6:$Z$124,5,FALSE), VLOOKUP($C87,'COMPOSITION DES DÉCHETS'!$D$6:$Z$124,5,FALSE))*'DONNÉES '!$C126)),0)</f>
        <v>0</v>
      </c>
      <c r="F87" s="20">
        <f>IFERROR(IF($A87&gt;end_year_1,0,(IF($A87&gt;supporting_sheet!$D$11, VLOOKUP(supporting_sheet!$G$11,'COMPOSITION DES DÉCHETS'!$D$6:$Z$124,7,FALSE), VLOOKUP($C87,'COMPOSITION DES DÉCHETS'!$D$6:$Z$124,7,FALSE))*'DONNÉES '!$C126)),0)</f>
        <v>0</v>
      </c>
      <c r="G87" s="20">
        <f>IFERROR(IF($A87&gt;end_year_1,0,(IF($A87&gt;supporting_sheet!$D$11, VLOOKUP(supporting_sheet!$G$11,'COMPOSITION DES DÉCHETS'!$D$6:$Z$124,9,FALSE), VLOOKUP($C87,'COMPOSITION DES DÉCHETS'!$D$6:$Z$124,9,FALSE))*'DONNÉES '!$C126)),0)</f>
        <v>0</v>
      </c>
      <c r="H87" s="20">
        <f>IFERROR(IF($A87&gt;end_year_1,0,(IF($A87&gt;supporting_sheet!$D$11, VLOOKUP(supporting_sheet!$G$11,'COMPOSITION DES DÉCHETS'!$D$6:$Z$124,11,FALSE), VLOOKUP($C87,'COMPOSITION DES DÉCHETS'!$D$6:$Z$124,11,FALSE))*'DONNÉES '!$C126)),0)</f>
        <v>0</v>
      </c>
      <c r="I87" s="20">
        <f>IFERROR(IF($A87&gt;end_year_1,0,(IF($A87&gt;supporting_sheet!$D$11, VLOOKUP(supporting_sheet!$G$11,'COMPOSITION DES DÉCHETS'!$D$6:$Z$124,13,FALSE), VLOOKUP($C87,'COMPOSITION DES DÉCHETS'!$D$6:$Z$124,13,FALSE))*'DONNÉES '!$C126)),0)</f>
        <v>0</v>
      </c>
      <c r="J87" s="20">
        <f>IFERROR(IF($A87&gt;end_year_1,0,(IF($A87&gt;supporting_sheet!$D$11, VLOOKUP(supporting_sheet!$G$11,'COMPOSITION DES DÉCHETS'!$D$6:$Z$124,15,FALSE), VLOOKUP($C87,'COMPOSITION DES DÉCHETS'!$D$6:$Z$124,15,FALSE))*'DONNÉES '!$C126)),0)</f>
        <v>0</v>
      </c>
      <c r="K87" s="20">
        <f>IFERROR(IF($A87&gt;end_year_1,0,(IF($A87&gt;supporting_sheet!$D$11, VLOOKUP(supporting_sheet!$G$11,'COMPOSITION DES DÉCHETS'!$D$6:$Z$124,17,FALSE), VLOOKUP($C87,'COMPOSITION DES DÉCHETS'!$D$6:$Z$124,17,FALSE))*'DONNÉES '!$C126)),0)</f>
        <v>0</v>
      </c>
      <c r="L87" s="20">
        <f>IFERROR(IF($A87&gt;end_year_1,0,(IF($A87&gt;supporting_sheet!$D$11, VLOOKUP(supporting_sheet!$G$11,'COMPOSITION DES DÉCHETS'!$D$6:$Z$124,19,FALSE), VLOOKUP($C87,'COMPOSITION DES DÉCHETS'!$D$6:$Z$124,19,FALSE))*'DONNÉES '!$C126)),0)</f>
        <v>0</v>
      </c>
      <c r="M87" s="20">
        <f>IFERROR(IF($A87&gt;end_year_1,0,(IF($A87&gt;supporting_sheet!$D$11, VLOOKUP(supporting_sheet!$G$11,'COMPOSITION DES DÉCHETS'!$D$6:$Z$124,21,FALSE), VLOOKUP($C87,'COMPOSITION DES DÉCHETS'!$D$6:$Z$124,21,FALSE))*'DONNÉES '!$C126)),0)</f>
        <v>0</v>
      </c>
      <c r="N87" s="20">
        <f>IFERROR(IF($A87&gt;end_year_1,0,(IF($A87&gt;supporting_sheet!$D$11, VLOOKUP(supporting_sheet!$G$11,'COMPOSITION DES DÉCHETS'!$D$6:$Z$124,23,FALSE), VLOOKUP($C87,'COMPOSITION DES DÉCHETS'!$D$6:$Z$124,23,FALSE))*'DONNÉES '!$C126)),0)</f>
        <v>0</v>
      </c>
      <c r="O87" s="37">
        <f t="shared" si="4"/>
        <v>0</v>
      </c>
    </row>
    <row r="88" spans="1:15" x14ac:dyDescent="0.25">
      <c r="A88" s="1">
        <f>'DONNÉES '!B127</f>
        <v>86</v>
      </c>
      <c r="B88" s="1" t="str">
        <f t="shared" si="5"/>
        <v>AB</v>
      </c>
      <c r="C88" s="1" t="str">
        <f t="shared" si="6"/>
        <v>86ABDefault</v>
      </c>
      <c r="D88" s="20">
        <f>IFERROR(IF($A88&gt;end_year_1,0,(IF($A88&gt;supporting_sheet!$D$9, VLOOKUP(supporting_sheet!$G$9,'COMPOSITION DES DÉCHETS'!$D$6:$Z$124,3,FALSE), VLOOKUP($C88,'COMPOSITION DES DÉCHETS'!$D$6:$Z$124,3,FALSE))*'DONNÉES '!$C127)),0)</f>
        <v>0</v>
      </c>
      <c r="E88" s="20">
        <f>IFERROR(IF($A88&gt;end_year_1,0,(IF($A88&gt;supporting_sheet!$D$11, VLOOKUP(supporting_sheet!$G$11,'COMPOSITION DES DÉCHETS'!$D$6:$Z$124,5,FALSE), VLOOKUP($C88,'COMPOSITION DES DÉCHETS'!$D$6:$Z$124,5,FALSE))*'DONNÉES '!$C127)),0)</f>
        <v>0</v>
      </c>
      <c r="F88" s="20">
        <f>IFERROR(IF($A88&gt;end_year_1,0,(IF($A88&gt;supporting_sheet!$D$11, VLOOKUP(supporting_sheet!$G$11,'COMPOSITION DES DÉCHETS'!$D$6:$Z$124,7,FALSE), VLOOKUP($C88,'COMPOSITION DES DÉCHETS'!$D$6:$Z$124,7,FALSE))*'DONNÉES '!$C127)),0)</f>
        <v>0</v>
      </c>
      <c r="G88" s="20">
        <f>IFERROR(IF($A88&gt;end_year_1,0,(IF($A88&gt;supporting_sheet!$D$11, VLOOKUP(supporting_sheet!$G$11,'COMPOSITION DES DÉCHETS'!$D$6:$Z$124,9,FALSE), VLOOKUP($C88,'COMPOSITION DES DÉCHETS'!$D$6:$Z$124,9,FALSE))*'DONNÉES '!$C127)),0)</f>
        <v>0</v>
      </c>
      <c r="H88" s="20">
        <f>IFERROR(IF($A88&gt;end_year_1,0,(IF($A88&gt;supporting_sheet!$D$11, VLOOKUP(supporting_sheet!$G$11,'COMPOSITION DES DÉCHETS'!$D$6:$Z$124,11,FALSE), VLOOKUP($C88,'COMPOSITION DES DÉCHETS'!$D$6:$Z$124,11,FALSE))*'DONNÉES '!$C127)),0)</f>
        <v>0</v>
      </c>
      <c r="I88" s="20">
        <f>IFERROR(IF($A88&gt;end_year_1,0,(IF($A88&gt;supporting_sheet!$D$11, VLOOKUP(supporting_sheet!$G$11,'COMPOSITION DES DÉCHETS'!$D$6:$Z$124,13,FALSE), VLOOKUP($C88,'COMPOSITION DES DÉCHETS'!$D$6:$Z$124,13,FALSE))*'DONNÉES '!$C127)),0)</f>
        <v>0</v>
      </c>
      <c r="J88" s="20">
        <f>IFERROR(IF($A88&gt;end_year_1,0,(IF($A88&gt;supporting_sheet!$D$11, VLOOKUP(supporting_sheet!$G$11,'COMPOSITION DES DÉCHETS'!$D$6:$Z$124,15,FALSE), VLOOKUP($C88,'COMPOSITION DES DÉCHETS'!$D$6:$Z$124,15,FALSE))*'DONNÉES '!$C127)),0)</f>
        <v>0</v>
      </c>
      <c r="K88" s="20">
        <f>IFERROR(IF($A88&gt;end_year_1,0,(IF($A88&gt;supporting_sheet!$D$11, VLOOKUP(supporting_sheet!$G$11,'COMPOSITION DES DÉCHETS'!$D$6:$Z$124,17,FALSE), VLOOKUP($C88,'COMPOSITION DES DÉCHETS'!$D$6:$Z$124,17,FALSE))*'DONNÉES '!$C127)),0)</f>
        <v>0</v>
      </c>
      <c r="L88" s="20">
        <f>IFERROR(IF($A88&gt;end_year_1,0,(IF($A88&gt;supporting_sheet!$D$11, VLOOKUP(supporting_sheet!$G$11,'COMPOSITION DES DÉCHETS'!$D$6:$Z$124,19,FALSE), VLOOKUP($C88,'COMPOSITION DES DÉCHETS'!$D$6:$Z$124,19,FALSE))*'DONNÉES '!$C127)),0)</f>
        <v>0</v>
      </c>
      <c r="M88" s="20">
        <f>IFERROR(IF($A88&gt;end_year_1,0,(IF($A88&gt;supporting_sheet!$D$11, VLOOKUP(supporting_sheet!$G$11,'COMPOSITION DES DÉCHETS'!$D$6:$Z$124,21,FALSE), VLOOKUP($C88,'COMPOSITION DES DÉCHETS'!$D$6:$Z$124,21,FALSE))*'DONNÉES '!$C127)),0)</f>
        <v>0</v>
      </c>
      <c r="N88" s="20">
        <f>IFERROR(IF($A88&gt;end_year_1,0,(IF($A88&gt;supporting_sheet!$D$11, VLOOKUP(supporting_sheet!$G$11,'COMPOSITION DES DÉCHETS'!$D$6:$Z$124,23,FALSE), VLOOKUP($C88,'COMPOSITION DES DÉCHETS'!$D$6:$Z$124,23,FALSE))*'DONNÉES '!$C127)),0)</f>
        <v>0</v>
      </c>
      <c r="O88" s="37">
        <f t="shared" si="4"/>
        <v>0</v>
      </c>
    </row>
    <row r="89" spans="1:15" x14ac:dyDescent="0.25">
      <c r="A89" s="1">
        <f>'DONNÉES '!B128</f>
        <v>87</v>
      </c>
      <c r="B89" s="1" t="str">
        <f t="shared" si="5"/>
        <v>AB</v>
      </c>
      <c r="C89" s="1" t="str">
        <f t="shared" si="6"/>
        <v>87ABDefault</v>
      </c>
      <c r="D89" s="20">
        <f>IFERROR(IF($A89&gt;end_year_1,0,(IF($A89&gt;supporting_sheet!$D$9, VLOOKUP(supporting_sheet!$G$9,'COMPOSITION DES DÉCHETS'!$D$6:$Z$124,3,FALSE), VLOOKUP($C89,'COMPOSITION DES DÉCHETS'!$D$6:$Z$124,3,FALSE))*'DONNÉES '!$C128)),0)</f>
        <v>0</v>
      </c>
      <c r="E89" s="20">
        <f>IFERROR(IF($A89&gt;end_year_1,0,(IF($A89&gt;supporting_sheet!$D$11, VLOOKUP(supporting_sheet!$G$11,'COMPOSITION DES DÉCHETS'!$D$6:$Z$124,5,FALSE), VLOOKUP($C89,'COMPOSITION DES DÉCHETS'!$D$6:$Z$124,5,FALSE))*'DONNÉES '!$C128)),0)</f>
        <v>0</v>
      </c>
      <c r="F89" s="20">
        <f>IFERROR(IF($A89&gt;end_year_1,0,(IF($A89&gt;supporting_sheet!$D$11, VLOOKUP(supporting_sheet!$G$11,'COMPOSITION DES DÉCHETS'!$D$6:$Z$124,7,FALSE), VLOOKUP($C89,'COMPOSITION DES DÉCHETS'!$D$6:$Z$124,7,FALSE))*'DONNÉES '!$C128)),0)</f>
        <v>0</v>
      </c>
      <c r="G89" s="20">
        <f>IFERROR(IF($A89&gt;end_year_1,0,(IF($A89&gt;supporting_sheet!$D$11, VLOOKUP(supporting_sheet!$G$11,'COMPOSITION DES DÉCHETS'!$D$6:$Z$124,9,FALSE), VLOOKUP($C89,'COMPOSITION DES DÉCHETS'!$D$6:$Z$124,9,FALSE))*'DONNÉES '!$C128)),0)</f>
        <v>0</v>
      </c>
      <c r="H89" s="20">
        <f>IFERROR(IF($A89&gt;end_year_1,0,(IF($A89&gt;supporting_sheet!$D$11, VLOOKUP(supporting_sheet!$G$11,'COMPOSITION DES DÉCHETS'!$D$6:$Z$124,11,FALSE), VLOOKUP($C89,'COMPOSITION DES DÉCHETS'!$D$6:$Z$124,11,FALSE))*'DONNÉES '!$C128)),0)</f>
        <v>0</v>
      </c>
      <c r="I89" s="20">
        <f>IFERROR(IF($A89&gt;end_year_1,0,(IF($A89&gt;supporting_sheet!$D$11, VLOOKUP(supporting_sheet!$G$11,'COMPOSITION DES DÉCHETS'!$D$6:$Z$124,13,FALSE), VLOOKUP($C89,'COMPOSITION DES DÉCHETS'!$D$6:$Z$124,13,FALSE))*'DONNÉES '!$C128)),0)</f>
        <v>0</v>
      </c>
      <c r="J89" s="20">
        <f>IFERROR(IF($A89&gt;end_year_1,0,(IF($A89&gt;supporting_sheet!$D$11, VLOOKUP(supporting_sheet!$G$11,'COMPOSITION DES DÉCHETS'!$D$6:$Z$124,15,FALSE), VLOOKUP($C89,'COMPOSITION DES DÉCHETS'!$D$6:$Z$124,15,FALSE))*'DONNÉES '!$C128)),0)</f>
        <v>0</v>
      </c>
      <c r="K89" s="20">
        <f>IFERROR(IF($A89&gt;end_year_1,0,(IF($A89&gt;supporting_sheet!$D$11, VLOOKUP(supporting_sheet!$G$11,'COMPOSITION DES DÉCHETS'!$D$6:$Z$124,17,FALSE), VLOOKUP($C89,'COMPOSITION DES DÉCHETS'!$D$6:$Z$124,17,FALSE))*'DONNÉES '!$C128)),0)</f>
        <v>0</v>
      </c>
      <c r="L89" s="20">
        <f>IFERROR(IF($A89&gt;end_year_1,0,(IF($A89&gt;supporting_sheet!$D$11, VLOOKUP(supporting_sheet!$G$11,'COMPOSITION DES DÉCHETS'!$D$6:$Z$124,19,FALSE), VLOOKUP($C89,'COMPOSITION DES DÉCHETS'!$D$6:$Z$124,19,FALSE))*'DONNÉES '!$C128)),0)</f>
        <v>0</v>
      </c>
      <c r="M89" s="20">
        <f>IFERROR(IF($A89&gt;end_year_1,0,(IF($A89&gt;supporting_sheet!$D$11, VLOOKUP(supporting_sheet!$G$11,'COMPOSITION DES DÉCHETS'!$D$6:$Z$124,21,FALSE), VLOOKUP($C89,'COMPOSITION DES DÉCHETS'!$D$6:$Z$124,21,FALSE))*'DONNÉES '!$C128)),0)</f>
        <v>0</v>
      </c>
      <c r="N89" s="20">
        <f>IFERROR(IF($A89&gt;end_year_1,0,(IF($A89&gt;supporting_sheet!$D$11, VLOOKUP(supporting_sheet!$G$11,'COMPOSITION DES DÉCHETS'!$D$6:$Z$124,23,FALSE), VLOOKUP($C89,'COMPOSITION DES DÉCHETS'!$D$6:$Z$124,23,FALSE))*'DONNÉES '!$C128)),0)</f>
        <v>0</v>
      </c>
      <c r="O89" s="37">
        <f t="shared" si="4"/>
        <v>0</v>
      </c>
    </row>
    <row r="90" spans="1:15" x14ac:dyDescent="0.25">
      <c r="A90" s="1">
        <f>'DONNÉES '!B129</f>
        <v>88</v>
      </c>
      <c r="B90" s="1" t="str">
        <f t="shared" si="5"/>
        <v>AB</v>
      </c>
      <c r="C90" s="1" t="str">
        <f t="shared" si="6"/>
        <v>88ABDefault</v>
      </c>
      <c r="D90" s="20">
        <f>IFERROR(IF($A90&gt;end_year_1,0,(IF($A90&gt;supporting_sheet!$D$9, VLOOKUP(supporting_sheet!$G$9,'COMPOSITION DES DÉCHETS'!$D$6:$Z$124,3,FALSE), VLOOKUP($C90,'COMPOSITION DES DÉCHETS'!$D$6:$Z$124,3,FALSE))*'DONNÉES '!$C129)),0)</f>
        <v>0</v>
      </c>
      <c r="E90" s="20">
        <f>IFERROR(IF($A90&gt;end_year_1,0,(IF($A90&gt;supporting_sheet!$D$11, VLOOKUP(supporting_sheet!$G$11,'COMPOSITION DES DÉCHETS'!$D$6:$Z$124,5,FALSE), VLOOKUP($C90,'COMPOSITION DES DÉCHETS'!$D$6:$Z$124,5,FALSE))*'DONNÉES '!$C129)),0)</f>
        <v>0</v>
      </c>
      <c r="F90" s="20">
        <f>IFERROR(IF($A90&gt;end_year_1,0,(IF($A90&gt;supporting_sheet!$D$11, VLOOKUP(supporting_sheet!$G$11,'COMPOSITION DES DÉCHETS'!$D$6:$Z$124,7,FALSE), VLOOKUP($C90,'COMPOSITION DES DÉCHETS'!$D$6:$Z$124,7,FALSE))*'DONNÉES '!$C129)),0)</f>
        <v>0</v>
      </c>
      <c r="G90" s="20">
        <f>IFERROR(IF($A90&gt;end_year_1,0,(IF($A90&gt;supporting_sheet!$D$11, VLOOKUP(supporting_sheet!$G$11,'COMPOSITION DES DÉCHETS'!$D$6:$Z$124,9,FALSE), VLOOKUP($C90,'COMPOSITION DES DÉCHETS'!$D$6:$Z$124,9,FALSE))*'DONNÉES '!$C129)),0)</f>
        <v>0</v>
      </c>
      <c r="H90" s="20">
        <f>IFERROR(IF($A90&gt;end_year_1,0,(IF($A90&gt;supporting_sheet!$D$11, VLOOKUP(supporting_sheet!$G$11,'COMPOSITION DES DÉCHETS'!$D$6:$Z$124,11,FALSE), VLOOKUP($C90,'COMPOSITION DES DÉCHETS'!$D$6:$Z$124,11,FALSE))*'DONNÉES '!$C129)),0)</f>
        <v>0</v>
      </c>
      <c r="I90" s="20">
        <f>IFERROR(IF($A90&gt;end_year_1,0,(IF($A90&gt;supporting_sheet!$D$11, VLOOKUP(supporting_sheet!$G$11,'COMPOSITION DES DÉCHETS'!$D$6:$Z$124,13,FALSE), VLOOKUP($C90,'COMPOSITION DES DÉCHETS'!$D$6:$Z$124,13,FALSE))*'DONNÉES '!$C129)),0)</f>
        <v>0</v>
      </c>
      <c r="J90" s="20">
        <f>IFERROR(IF($A90&gt;end_year_1,0,(IF($A90&gt;supporting_sheet!$D$11, VLOOKUP(supporting_sheet!$G$11,'COMPOSITION DES DÉCHETS'!$D$6:$Z$124,15,FALSE), VLOOKUP($C90,'COMPOSITION DES DÉCHETS'!$D$6:$Z$124,15,FALSE))*'DONNÉES '!$C129)),0)</f>
        <v>0</v>
      </c>
      <c r="K90" s="20">
        <f>IFERROR(IF($A90&gt;end_year_1,0,(IF($A90&gt;supporting_sheet!$D$11, VLOOKUP(supporting_sheet!$G$11,'COMPOSITION DES DÉCHETS'!$D$6:$Z$124,17,FALSE), VLOOKUP($C90,'COMPOSITION DES DÉCHETS'!$D$6:$Z$124,17,FALSE))*'DONNÉES '!$C129)),0)</f>
        <v>0</v>
      </c>
      <c r="L90" s="20">
        <f>IFERROR(IF($A90&gt;end_year_1,0,(IF($A90&gt;supporting_sheet!$D$11, VLOOKUP(supporting_sheet!$G$11,'COMPOSITION DES DÉCHETS'!$D$6:$Z$124,19,FALSE), VLOOKUP($C90,'COMPOSITION DES DÉCHETS'!$D$6:$Z$124,19,FALSE))*'DONNÉES '!$C129)),0)</f>
        <v>0</v>
      </c>
      <c r="M90" s="20">
        <f>IFERROR(IF($A90&gt;end_year_1,0,(IF($A90&gt;supporting_sheet!$D$11, VLOOKUP(supporting_sheet!$G$11,'COMPOSITION DES DÉCHETS'!$D$6:$Z$124,21,FALSE), VLOOKUP($C90,'COMPOSITION DES DÉCHETS'!$D$6:$Z$124,21,FALSE))*'DONNÉES '!$C129)),0)</f>
        <v>0</v>
      </c>
      <c r="N90" s="20">
        <f>IFERROR(IF($A90&gt;end_year_1,0,(IF($A90&gt;supporting_sheet!$D$11, VLOOKUP(supporting_sheet!$G$11,'COMPOSITION DES DÉCHETS'!$D$6:$Z$124,23,FALSE), VLOOKUP($C90,'COMPOSITION DES DÉCHETS'!$D$6:$Z$124,23,FALSE))*'DONNÉES '!$C129)),0)</f>
        <v>0</v>
      </c>
      <c r="O90" s="37">
        <f t="shared" si="4"/>
        <v>0</v>
      </c>
    </row>
    <row r="91" spans="1:15" x14ac:dyDescent="0.25">
      <c r="A91" s="1">
        <f>'DONNÉES '!B130</f>
        <v>89</v>
      </c>
      <c r="B91" s="1" t="str">
        <f t="shared" si="5"/>
        <v>AB</v>
      </c>
      <c r="C91" s="1" t="str">
        <f t="shared" si="6"/>
        <v>89ABDefault</v>
      </c>
      <c r="D91" s="20">
        <f>IFERROR(IF($A91&gt;end_year_1,0,(IF($A91&gt;supporting_sheet!$D$9, VLOOKUP(supporting_sheet!$G$9,'COMPOSITION DES DÉCHETS'!$D$6:$Z$124,3,FALSE), VLOOKUP($C91,'COMPOSITION DES DÉCHETS'!$D$6:$Z$124,3,FALSE))*'DONNÉES '!$C130)),0)</f>
        <v>0</v>
      </c>
      <c r="E91" s="20">
        <f>IFERROR(IF($A91&gt;end_year_1,0,(IF($A91&gt;supporting_sheet!$D$11, VLOOKUP(supporting_sheet!$G$11,'COMPOSITION DES DÉCHETS'!$D$6:$Z$124,5,FALSE), VLOOKUP($C91,'COMPOSITION DES DÉCHETS'!$D$6:$Z$124,5,FALSE))*'DONNÉES '!$C130)),0)</f>
        <v>0</v>
      </c>
      <c r="F91" s="20">
        <f>IFERROR(IF($A91&gt;end_year_1,0,(IF($A91&gt;supporting_sheet!$D$11, VLOOKUP(supporting_sheet!$G$11,'COMPOSITION DES DÉCHETS'!$D$6:$Z$124,7,FALSE), VLOOKUP($C91,'COMPOSITION DES DÉCHETS'!$D$6:$Z$124,7,FALSE))*'DONNÉES '!$C130)),0)</f>
        <v>0</v>
      </c>
      <c r="G91" s="20">
        <f>IFERROR(IF($A91&gt;end_year_1,0,(IF($A91&gt;supporting_sheet!$D$11, VLOOKUP(supporting_sheet!$G$11,'COMPOSITION DES DÉCHETS'!$D$6:$Z$124,9,FALSE), VLOOKUP($C91,'COMPOSITION DES DÉCHETS'!$D$6:$Z$124,9,FALSE))*'DONNÉES '!$C130)),0)</f>
        <v>0</v>
      </c>
      <c r="H91" s="20">
        <f>IFERROR(IF($A91&gt;end_year_1,0,(IF($A91&gt;supporting_sheet!$D$11, VLOOKUP(supporting_sheet!$G$11,'COMPOSITION DES DÉCHETS'!$D$6:$Z$124,11,FALSE), VLOOKUP($C91,'COMPOSITION DES DÉCHETS'!$D$6:$Z$124,11,FALSE))*'DONNÉES '!$C130)),0)</f>
        <v>0</v>
      </c>
      <c r="I91" s="20">
        <f>IFERROR(IF($A91&gt;end_year_1,0,(IF($A91&gt;supporting_sheet!$D$11, VLOOKUP(supporting_sheet!$G$11,'COMPOSITION DES DÉCHETS'!$D$6:$Z$124,13,FALSE), VLOOKUP($C91,'COMPOSITION DES DÉCHETS'!$D$6:$Z$124,13,FALSE))*'DONNÉES '!$C130)),0)</f>
        <v>0</v>
      </c>
      <c r="J91" s="20">
        <f>IFERROR(IF($A91&gt;end_year_1,0,(IF($A91&gt;supporting_sheet!$D$11, VLOOKUP(supporting_sheet!$G$11,'COMPOSITION DES DÉCHETS'!$D$6:$Z$124,15,FALSE), VLOOKUP($C91,'COMPOSITION DES DÉCHETS'!$D$6:$Z$124,15,FALSE))*'DONNÉES '!$C130)),0)</f>
        <v>0</v>
      </c>
      <c r="K91" s="20">
        <f>IFERROR(IF($A91&gt;end_year_1,0,(IF($A91&gt;supporting_sheet!$D$11, VLOOKUP(supporting_sheet!$G$11,'COMPOSITION DES DÉCHETS'!$D$6:$Z$124,17,FALSE), VLOOKUP($C91,'COMPOSITION DES DÉCHETS'!$D$6:$Z$124,17,FALSE))*'DONNÉES '!$C130)),0)</f>
        <v>0</v>
      </c>
      <c r="L91" s="20">
        <f>IFERROR(IF($A91&gt;end_year_1,0,(IF($A91&gt;supporting_sheet!$D$11, VLOOKUP(supporting_sheet!$G$11,'COMPOSITION DES DÉCHETS'!$D$6:$Z$124,19,FALSE), VLOOKUP($C91,'COMPOSITION DES DÉCHETS'!$D$6:$Z$124,19,FALSE))*'DONNÉES '!$C130)),0)</f>
        <v>0</v>
      </c>
      <c r="M91" s="20">
        <f>IFERROR(IF($A91&gt;end_year_1,0,(IF($A91&gt;supporting_sheet!$D$11, VLOOKUP(supporting_sheet!$G$11,'COMPOSITION DES DÉCHETS'!$D$6:$Z$124,21,FALSE), VLOOKUP($C91,'COMPOSITION DES DÉCHETS'!$D$6:$Z$124,21,FALSE))*'DONNÉES '!$C130)),0)</f>
        <v>0</v>
      </c>
      <c r="N91" s="20">
        <f>IFERROR(IF($A91&gt;end_year_1,0,(IF($A91&gt;supporting_sheet!$D$11, VLOOKUP(supporting_sheet!$G$11,'COMPOSITION DES DÉCHETS'!$D$6:$Z$124,23,FALSE), VLOOKUP($C91,'COMPOSITION DES DÉCHETS'!$D$6:$Z$124,23,FALSE))*'DONNÉES '!$C130)),0)</f>
        <v>0</v>
      </c>
      <c r="O91" s="37">
        <f t="shared" si="4"/>
        <v>0</v>
      </c>
    </row>
    <row r="92" spans="1:15" x14ac:dyDescent="0.25">
      <c r="A92" s="1">
        <f>'DONNÉES '!B131</f>
        <v>90</v>
      </c>
      <c r="B92" s="1" t="str">
        <f t="shared" si="5"/>
        <v>AB</v>
      </c>
      <c r="C92" s="1" t="str">
        <f t="shared" si="6"/>
        <v>90ABDefault</v>
      </c>
      <c r="D92" s="20">
        <f>IFERROR(IF($A92&gt;end_year_1,0,(IF($A92&gt;supporting_sheet!$D$9, VLOOKUP(supporting_sheet!$G$9,'COMPOSITION DES DÉCHETS'!$D$6:$Z$124,3,FALSE), VLOOKUP($C92,'COMPOSITION DES DÉCHETS'!$D$6:$Z$124,3,FALSE))*'DONNÉES '!$C131)),0)</f>
        <v>0</v>
      </c>
      <c r="E92" s="20">
        <f>IFERROR(IF($A92&gt;end_year_1,0,(IF($A92&gt;supporting_sheet!$D$11, VLOOKUP(supporting_sheet!$G$11,'COMPOSITION DES DÉCHETS'!$D$6:$Z$124,5,FALSE), VLOOKUP($C92,'COMPOSITION DES DÉCHETS'!$D$6:$Z$124,5,FALSE))*'DONNÉES '!$C131)),0)</f>
        <v>0</v>
      </c>
      <c r="F92" s="20">
        <f>IFERROR(IF($A92&gt;end_year_1,0,(IF($A92&gt;supporting_sheet!$D$11, VLOOKUP(supporting_sheet!$G$11,'COMPOSITION DES DÉCHETS'!$D$6:$Z$124,7,FALSE), VLOOKUP($C92,'COMPOSITION DES DÉCHETS'!$D$6:$Z$124,7,FALSE))*'DONNÉES '!$C131)),0)</f>
        <v>0</v>
      </c>
      <c r="G92" s="20">
        <f>IFERROR(IF($A92&gt;end_year_1,0,(IF($A92&gt;supporting_sheet!$D$11, VLOOKUP(supporting_sheet!$G$11,'COMPOSITION DES DÉCHETS'!$D$6:$Z$124,9,FALSE), VLOOKUP($C92,'COMPOSITION DES DÉCHETS'!$D$6:$Z$124,9,FALSE))*'DONNÉES '!$C131)),0)</f>
        <v>0</v>
      </c>
      <c r="H92" s="20">
        <f>IFERROR(IF($A92&gt;end_year_1,0,(IF($A92&gt;supporting_sheet!$D$11, VLOOKUP(supporting_sheet!$G$11,'COMPOSITION DES DÉCHETS'!$D$6:$Z$124,11,FALSE), VLOOKUP($C92,'COMPOSITION DES DÉCHETS'!$D$6:$Z$124,11,FALSE))*'DONNÉES '!$C131)),0)</f>
        <v>0</v>
      </c>
      <c r="I92" s="20">
        <f>IFERROR(IF($A92&gt;end_year_1,0,(IF($A92&gt;supporting_sheet!$D$11, VLOOKUP(supporting_sheet!$G$11,'COMPOSITION DES DÉCHETS'!$D$6:$Z$124,13,FALSE), VLOOKUP($C92,'COMPOSITION DES DÉCHETS'!$D$6:$Z$124,13,FALSE))*'DONNÉES '!$C131)),0)</f>
        <v>0</v>
      </c>
      <c r="J92" s="20">
        <f>IFERROR(IF($A92&gt;end_year_1,0,(IF($A92&gt;supporting_sheet!$D$11, VLOOKUP(supporting_sheet!$G$11,'COMPOSITION DES DÉCHETS'!$D$6:$Z$124,15,FALSE), VLOOKUP($C92,'COMPOSITION DES DÉCHETS'!$D$6:$Z$124,15,FALSE))*'DONNÉES '!$C131)),0)</f>
        <v>0</v>
      </c>
      <c r="K92" s="20">
        <f>IFERROR(IF($A92&gt;end_year_1,0,(IF($A92&gt;supporting_sheet!$D$11, VLOOKUP(supporting_sheet!$G$11,'COMPOSITION DES DÉCHETS'!$D$6:$Z$124,17,FALSE), VLOOKUP($C92,'COMPOSITION DES DÉCHETS'!$D$6:$Z$124,17,FALSE))*'DONNÉES '!$C131)),0)</f>
        <v>0</v>
      </c>
      <c r="L92" s="20">
        <f>IFERROR(IF($A92&gt;end_year_1,0,(IF($A92&gt;supporting_sheet!$D$11, VLOOKUP(supporting_sheet!$G$11,'COMPOSITION DES DÉCHETS'!$D$6:$Z$124,19,FALSE), VLOOKUP($C92,'COMPOSITION DES DÉCHETS'!$D$6:$Z$124,19,FALSE))*'DONNÉES '!$C131)),0)</f>
        <v>0</v>
      </c>
      <c r="M92" s="20">
        <f>IFERROR(IF($A92&gt;end_year_1,0,(IF($A92&gt;supporting_sheet!$D$11, VLOOKUP(supporting_sheet!$G$11,'COMPOSITION DES DÉCHETS'!$D$6:$Z$124,21,FALSE), VLOOKUP($C92,'COMPOSITION DES DÉCHETS'!$D$6:$Z$124,21,FALSE))*'DONNÉES '!$C131)),0)</f>
        <v>0</v>
      </c>
      <c r="N92" s="20">
        <f>IFERROR(IF($A92&gt;end_year_1,0,(IF($A92&gt;supporting_sheet!$D$11, VLOOKUP(supporting_sheet!$G$11,'COMPOSITION DES DÉCHETS'!$D$6:$Z$124,23,FALSE), VLOOKUP($C92,'COMPOSITION DES DÉCHETS'!$D$6:$Z$124,23,FALSE))*'DONNÉES '!$C131)),0)</f>
        <v>0</v>
      </c>
      <c r="O92" s="37">
        <f t="shared" si="4"/>
        <v>0</v>
      </c>
    </row>
    <row r="93" spans="1:15" x14ac:dyDescent="0.25">
      <c r="A93" s="1">
        <f>'DONNÉES '!B132</f>
        <v>91</v>
      </c>
      <c r="B93" s="1" t="str">
        <f t="shared" si="5"/>
        <v>AB</v>
      </c>
      <c r="C93" s="1" t="str">
        <f t="shared" si="6"/>
        <v>91ABDefault</v>
      </c>
      <c r="D93" s="20">
        <f>IFERROR(IF($A93&gt;end_year_1,0,(IF($A93&gt;supporting_sheet!$D$9, VLOOKUP(supporting_sheet!$G$9,'COMPOSITION DES DÉCHETS'!$D$6:$Z$124,3,FALSE), VLOOKUP($C93,'COMPOSITION DES DÉCHETS'!$D$6:$Z$124,3,FALSE))*'DONNÉES '!$C132)),0)</f>
        <v>0</v>
      </c>
      <c r="E93" s="20">
        <f>IFERROR(IF($A93&gt;end_year_1,0,(IF($A93&gt;supporting_sheet!$D$11, VLOOKUP(supporting_sheet!$G$11,'COMPOSITION DES DÉCHETS'!$D$6:$Z$124,5,FALSE), VLOOKUP($C93,'COMPOSITION DES DÉCHETS'!$D$6:$Z$124,5,FALSE))*'DONNÉES '!$C132)),0)</f>
        <v>0</v>
      </c>
      <c r="F93" s="20">
        <f>IFERROR(IF($A93&gt;end_year_1,0,(IF($A93&gt;supporting_sheet!$D$11, VLOOKUP(supporting_sheet!$G$11,'COMPOSITION DES DÉCHETS'!$D$6:$Z$124,7,FALSE), VLOOKUP($C93,'COMPOSITION DES DÉCHETS'!$D$6:$Z$124,7,FALSE))*'DONNÉES '!$C132)),0)</f>
        <v>0</v>
      </c>
      <c r="G93" s="20">
        <f>IFERROR(IF($A93&gt;end_year_1,0,(IF($A93&gt;supporting_sheet!$D$11, VLOOKUP(supporting_sheet!$G$11,'COMPOSITION DES DÉCHETS'!$D$6:$Z$124,9,FALSE), VLOOKUP($C93,'COMPOSITION DES DÉCHETS'!$D$6:$Z$124,9,FALSE))*'DONNÉES '!$C132)),0)</f>
        <v>0</v>
      </c>
      <c r="H93" s="20">
        <f>IFERROR(IF($A93&gt;end_year_1,0,(IF($A93&gt;supporting_sheet!$D$11, VLOOKUP(supporting_sheet!$G$11,'COMPOSITION DES DÉCHETS'!$D$6:$Z$124,11,FALSE), VLOOKUP($C93,'COMPOSITION DES DÉCHETS'!$D$6:$Z$124,11,FALSE))*'DONNÉES '!$C132)),0)</f>
        <v>0</v>
      </c>
      <c r="I93" s="20">
        <f>IFERROR(IF($A93&gt;end_year_1,0,(IF($A93&gt;supporting_sheet!$D$11, VLOOKUP(supporting_sheet!$G$11,'COMPOSITION DES DÉCHETS'!$D$6:$Z$124,13,FALSE), VLOOKUP($C93,'COMPOSITION DES DÉCHETS'!$D$6:$Z$124,13,FALSE))*'DONNÉES '!$C132)),0)</f>
        <v>0</v>
      </c>
      <c r="J93" s="20">
        <f>IFERROR(IF($A93&gt;end_year_1,0,(IF($A93&gt;supporting_sheet!$D$11, VLOOKUP(supporting_sheet!$G$11,'COMPOSITION DES DÉCHETS'!$D$6:$Z$124,15,FALSE), VLOOKUP($C93,'COMPOSITION DES DÉCHETS'!$D$6:$Z$124,15,FALSE))*'DONNÉES '!$C132)),0)</f>
        <v>0</v>
      </c>
      <c r="K93" s="20">
        <f>IFERROR(IF($A93&gt;end_year_1,0,(IF($A93&gt;supporting_sheet!$D$11, VLOOKUP(supporting_sheet!$G$11,'COMPOSITION DES DÉCHETS'!$D$6:$Z$124,17,FALSE), VLOOKUP($C93,'COMPOSITION DES DÉCHETS'!$D$6:$Z$124,17,FALSE))*'DONNÉES '!$C132)),0)</f>
        <v>0</v>
      </c>
      <c r="L93" s="20">
        <f>IFERROR(IF($A93&gt;end_year_1,0,(IF($A93&gt;supporting_sheet!$D$11, VLOOKUP(supporting_sheet!$G$11,'COMPOSITION DES DÉCHETS'!$D$6:$Z$124,19,FALSE), VLOOKUP($C93,'COMPOSITION DES DÉCHETS'!$D$6:$Z$124,19,FALSE))*'DONNÉES '!$C132)),0)</f>
        <v>0</v>
      </c>
      <c r="M93" s="20">
        <f>IFERROR(IF($A93&gt;end_year_1,0,(IF($A93&gt;supporting_sheet!$D$11, VLOOKUP(supporting_sheet!$G$11,'COMPOSITION DES DÉCHETS'!$D$6:$Z$124,21,FALSE), VLOOKUP($C93,'COMPOSITION DES DÉCHETS'!$D$6:$Z$124,21,FALSE))*'DONNÉES '!$C132)),0)</f>
        <v>0</v>
      </c>
      <c r="N93" s="20">
        <f>IFERROR(IF($A93&gt;end_year_1,0,(IF($A93&gt;supporting_sheet!$D$11, VLOOKUP(supporting_sheet!$G$11,'COMPOSITION DES DÉCHETS'!$D$6:$Z$124,23,FALSE), VLOOKUP($C93,'COMPOSITION DES DÉCHETS'!$D$6:$Z$124,23,FALSE))*'DONNÉES '!$C132)),0)</f>
        <v>0</v>
      </c>
      <c r="O93" s="37">
        <f t="shared" si="4"/>
        <v>0</v>
      </c>
    </row>
    <row r="94" spans="1:15" x14ac:dyDescent="0.25">
      <c r="A94" s="1">
        <f>'DONNÉES '!B133</f>
        <v>92</v>
      </c>
      <c r="B94" s="1" t="str">
        <f t="shared" si="5"/>
        <v>AB</v>
      </c>
      <c r="C94" s="1" t="str">
        <f t="shared" si="6"/>
        <v>92ABDefault</v>
      </c>
      <c r="D94" s="20">
        <f>IFERROR(IF($A94&gt;end_year_1,0,(IF($A94&gt;supporting_sheet!$D$9, VLOOKUP(supporting_sheet!$G$9,'COMPOSITION DES DÉCHETS'!$D$6:$Z$124,3,FALSE), VLOOKUP($C94,'COMPOSITION DES DÉCHETS'!$D$6:$Z$124,3,FALSE))*'DONNÉES '!$C133)),0)</f>
        <v>0</v>
      </c>
      <c r="E94" s="20">
        <f>IFERROR(IF($A94&gt;end_year_1,0,(IF($A94&gt;supporting_sheet!$D$11, VLOOKUP(supporting_sheet!$G$11,'COMPOSITION DES DÉCHETS'!$D$6:$Z$124,5,FALSE), VLOOKUP($C94,'COMPOSITION DES DÉCHETS'!$D$6:$Z$124,5,FALSE))*'DONNÉES '!$C133)),0)</f>
        <v>0</v>
      </c>
      <c r="F94" s="20">
        <f>IFERROR(IF($A94&gt;end_year_1,0,(IF($A94&gt;supporting_sheet!$D$11, VLOOKUP(supporting_sheet!$G$11,'COMPOSITION DES DÉCHETS'!$D$6:$Z$124,7,FALSE), VLOOKUP($C94,'COMPOSITION DES DÉCHETS'!$D$6:$Z$124,7,FALSE))*'DONNÉES '!$C133)),0)</f>
        <v>0</v>
      </c>
      <c r="G94" s="20">
        <f>IFERROR(IF($A94&gt;end_year_1,0,(IF($A94&gt;supporting_sheet!$D$11, VLOOKUP(supporting_sheet!$G$11,'COMPOSITION DES DÉCHETS'!$D$6:$Z$124,9,FALSE), VLOOKUP($C94,'COMPOSITION DES DÉCHETS'!$D$6:$Z$124,9,FALSE))*'DONNÉES '!$C133)),0)</f>
        <v>0</v>
      </c>
      <c r="H94" s="20">
        <f>IFERROR(IF($A94&gt;end_year_1,0,(IF($A94&gt;supporting_sheet!$D$11, VLOOKUP(supporting_sheet!$G$11,'COMPOSITION DES DÉCHETS'!$D$6:$Z$124,11,FALSE), VLOOKUP($C94,'COMPOSITION DES DÉCHETS'!$D$6:$Z$124,11,FALSE))*'DONNÉES '!$C133)),0)</f>
        <v>0</v>
      </c>
      <c r="I94" s="20">
        <f>IFERROR(IF($A94&gt;end_year_1,0,(IF($A94&gt;supporting_sheet!$D$11, VLOOKUP(supporting_sheet!$G$11,'COMPOSITION DES DÉCHETS'!$D$6:$Z$124,13,FALSE), VLOOKUP($C94,'COMPOSITION DES DÉCHETS'!$D$6:$Z$124,13,FALSE))*'DONNÉES '!$C133)),0)</f>
        <v>0</v>
      </c>
      <c r="J94" s="20">
        <f>IFERROR(IF($A94&gt;end_year_1,0,(IF($A94&gt;supporting_sheet!$D$11, VLOOKUP(supporting_sheet!$G$11,'COMPOSITION DES DÉCHETS'!$D$6:$Z$124,15,FALSE), VLOOKUP($C94,'COMPOSITION DES DÉCHETS'!$D$6:$Z$124,15,FALSE))*'DONNÉES '!$C133)),0)</f>
        <v>0</v>
      </c>
      <c r="K94" s="20">
        <f>IFERROR(IF($A94&gt;end_year_1,0,(IF($A94&gt;supporting_sheet!$D$11, VLOOKUP(supporting_sheet!$G$11,'COMPOSITION DES DÉCHETS'!$D$6:$Z$124,17,FALSE), VLOOKUP($C94,'COMPOSITION DES DÉCHETS'!$D$6:$Z$124,17,FALSE))*'DONNÉES '!$C133)),0)</f>
        <v>0</v>
      </c>
      <c r="L94" s="20">
        <f>IFERROR(IF($A94&gt;end_year_1,0,(IF($A94&gt;supporting_sheet!$D$11, VLOOKUP(supporting_sheet!$G$11,'COMPOSITION DES DÉCHETS'!$D$6:$Z$124,19,FALSE), VLOOKUP($C94,'COMPOSITION DES DÉCHETS'!$D$6:$Z$124,19,FALSE))*'DONNÉES '!$C133)),0)</f>
        <v>0</v>
      </c>
      <c r="M94" s="20">
        <f>IFERROR(IF($A94&gt;end_year_1,0,(IF($A94&gt;supporting_sheet!$D$11, VLOOKUP(supporting_sheet!$G$11,'COMPOSITION DES DÉCHETS'!$D$6:$Z$124,21,FALSE), VLOOKUP($C94,'COMPOSITION DES DÉCHETS'!$D$6:$Z$124,21,FALSE))*'DONNÉES '!$C133)),0)</f>
        <v>0</v>
      </c>
      <c r="N94" s="20">
        <f>IFERROR(IF($A94&gt;end_year_1,0,(IF($A94&gt;supporting_sheet!$D$11, VLOOKUP(supporting_sheet!$G$11,'COMPOSITION DES DÉCHETS'!$D$6:$Z$124,23,FALSE), VLOOKUP($C94,'COMPOSITION DES DÉCHETS'!$D$6:$Z$124,23,FALSE))*'DONNÉES '!$C133)),0)</f>
        <v>0</v>
      </c>
      <c r="O94" s="37">
        <f t="shared" si="4"/>
        <v>0</v>
      </c>
    </row>
    <row r="95" spans="1:15" x14ac:dyDescent="0.25">
      <c r="A95" s="1">
        <f>'DONNÉES '!B134</f>
        <v>93</v>
      </c>
      <c r="B95" s="1" t="str">
        <f t="shared" si="5"/>
        <v>AB</v>
      </c>
      <c r="C95" s="1" t="str">
        <f t="shared" si="6"/>
        <v>93ABDefault</v>
      </c>
      <c r="D95" s="20">
        <f>IFERROR(IF($A95&gt;end_year_1,0,(IF($A95&gt;supporting_sheet!$D$9, VLOOKUP(supporting_sheet!$G$9,'COMPOSITION DES DÉCHETS'!$D$6:$Z$124,3,FALSE), VLOOKUP($C95,'COMPOSITION DES DÉCHETS'!$D$6:$Z$124,3,FALSE))*'DONNÉES '!$C134)),0)</f>
        <v>0</v>
      </c>
      <c r="E95" s="20">
        <f>IFERROR(IF($A95&gt;end_year_1,0,(IF($A95&gt;supporting_sheet!$D$11, VLOOKUP(supporting_sheet!$G$11,'COMPOSITION DES DÉCHETS'!$D$6:$Z$124,5,FALSE), VLOOKUP($C95,'COMPOSITION DES DÉCHETS'!$D$6:$Z$124,5,FALSE))*'DONNÉES '!$C134)),0)</f>
        <v>0</v>
      </c>
      <c r="F95" s="20">
        <f>IFERROR(IF($A95&gt;end_year_1,0,(IF($A95&gt;supporting_sheet!$D$11, VLOOKUP(supporting_sheet!$G$11,'COMPOSITION DES DÉCHETS'!$D$6:$Z$124,7,FALSE), VLOOKUP($C95,'COMPOSITION DES DÉCHETS'!$D$6:$Z$124,7,FALSE))*'DONNÉES '!$C134)),0)</f>
        <v>0</v>
      </c>
      <c r="G95" s="20">
        <f>IFERROR(IF($A95&gt;end_year_1,0,(IF($A95&gt;supporting_sheet!$D$11, VLOOKUP(supporting_sheet!$G$11,'COMPOSITION DES DÉCHETS'!$D$6:$Z$124,9,FALSE), VLOOKUP($C95,'COMPOSITION DES DÉCHETS'!$D$6:$Z$124,9,FALSE))*'DONNÉES '!$C134)),0)</f>
        <v>0</v>
      </c>
      <c r="H95" s="20">
        <f>IFERROR(IF($A95&gt;end_year_1,0,(IF($A95&gt;supporting_sheet!$D$11, VLOOKUP(supporting_sheet!$G$11,'COMPOSITION DES DÉCHETS'!$D$6:$Z$124,11,FALSE), VLOOKUP($C95,'COMPOSITION DES DÉCHETS'!$D$6:$Z$124,11,FALSE))*'DONNÉES '!$C134)),0)</f>
        <v>0</v>
      </c>
      <c r="I95" s="20">
        <f>IFERROR(IF($A95&gt;end_year_1,0,(IF($A95&gt;supporting_sheet!$D$11, VLOOKUP(supporting_sheet!$G$11,'COMPOSITION DES DÉCHETS'!$D$6:$Z$124,13,FALSE), VLOOKUP($C95,'COMPOSITION DES DÉCHETS'!$D$6:$Z$124,13,FALSE))*'DONNÉES '!$C134)),0)</f>
        <v>0</v>
      </c>
      <c r="J95" s="20">
        <f>IFERROR(IF($A95&gt;end_year_1,0,(IF($A95&gt;supporting_sheet!$D$11, VLOOKUP(supporting_sheet!$G$11,'COMPOSITION DES DÉCHETS'!$D$6:$Z$124,15,FALSE), VLOOKUP($C95,'COMPOSITION DES DÉCHETS'!$D$6:$Z$124,15,FALSE))*'DONNÉES '!$C134)),0)</f>
        <v>0</v>
      </c>
      <c r="K95" s="20">
        <f>IFERROR(IF($A95&gt;end_year_1,0,(IF($A95&gt;supporting_sheet!$D$11, VLOOKUP(supporting_sheet!$G$11,'COMPOSITION DES DÉCHETS'!$D$6:$Z$124,17,FALSE), VLOOKUP($C95,'COMPOSITION DES DÉCHETS'!$D$6:$Z$124,17,FALSE))*'DONNÉES '!$C134)),0)</f>
        <v>0</v>
      </c>
      <c r="L95" s="20">
        <f>IFERROR(IF($A95&gt;end_year_1,0,(IF($A95&gt;supporting_sheet!$D$11, VLOOKUP(supporting_sheet!$G$11,'COMPOSITION DES DÉCHETS'!$D$6:$Z$124,19,FALSE), VLOOKUP($C95,'COMPOSITION DES DÉCHETS'!$D$6:$Z$124,19,FALSE))*'DONNÉES '!$C134)),0)</f>
        <v>0</v>
      </c>
      <c r="M95" s="20">
        <f>IFERROR(IF($A95&gt;end_year_1,0,(IF($A95&gt;supporting_sheet!$D$11, VLOOKUP(supporting_sheet!$G$11,'COMPOSITION DES DÉCHETS'!$D$6:$Z$124,21,FALSE), VLOOKUP($C95,'COMPOSITION DES DÉCHETS'!$D$6:$Z$124,21,FALSE))*'DONNÉES '!$C134)),0)</f>
        <v>0</v>
      </c>
      <c r="N95" s="20">
        <f>IFERROR(IF($A95&gt;end_year_1,0,(IF($A95&gt;supporting_sheet!$D$11, VLOOKUP(supporting_sheet!$G$11,'COMPOSITION DES DÉCHETS'!$D$6:$Z$124,23,FALSE), VLOOKUP($C95,'COMPOSITION DES DÉCHETS'!$D$6:$Z$124,23,FALSE))*'DONNÉES '!$C134)),0)</f>
        <v>0</v>
      </c>
      <c r="O95" s="37">
        <f t="shared" si="4"/>
        <v>0</v>
      </c>
    </row>
    <row r="96" spans="1:15" x14ac:dyDescent="0.25">
      <c r="A96" s="1">
        <f>'DONNÉES '!B135</f>
        <v>94</v>
      </c>
      <c r="B96" s="1" t="str">
        <f t="shared" si="5"/>
        <v>AB</v>
      </c>
      <c r="C96" s="1" t="str">
        <f t="shared" si="6"/>
        <v>94ABDefault</v>
      </c>
      <c r="D96" s="20">
        <f>IFERROR(IF($A96&gt;end_year_1,0,(IF($A96&gt;supporting_sheet!$D$9, VLOOKUP(supporting_sheet!$G$9,'COMPOSITION DES DÉCHETS'!$D$6:$Z$124,3,FALSE), VLOOKUP($C96,'COMPOSITION DES DÉCHETS'!$D$6:$Z$124,3,FALSE))*'DONNÉES '!$C135)),0)</f>
        <v>0</v>
      </c>
      <c r="E96" s="20">
        <f>IFERROR(IF($A96&gt;end_year_1,0,(IF($A96&gt;supporting_sheet!$D$11, VLOOKUP(supporting_sheet!$G$11,'COMPOSITION DES DÉCHETS'!$D$6:$Z$124,5,FALSE), VLOOKUP($C96,'COMPOSITION DES DÉCHETS'!$D$6:$Z$124,5,FALSE))*'DONNÉES '!$C135)),0)</f>
        <v>0</v>
      </c>
      <c r="F96" s="20">
        <f>IFERROR(IF($A96&gt;end_year_1,0,(IF($A96&gt;supporting_sheet!$D$11, VLOOKUP(supporting_sheet!$G$11,'COMPOSITION DES DÉCHETS'!$D$6:$Z$124,7,FALSE), VLOOKUP($C96,'COMPOSITION DES DÉCHETS'!$D$6:$Z$124,7,FALSE))*'DONNÉES '!$C135)),0)</f>
        <v>0</v>
      </c>
      <c r="G96" s="20">
        <f>IFERROR(IF($A96&gt;end_year_1,0,(IF($A96&gt;supporting_sheet!$D$11, VLOOKUP(supporting_sheet!$G$11,'COMPOSITION DES DÉCHETS'!$D$6:$Z$124,9,FALSE), VLOOKUP($C96,'COMPOSITION DES DÉCHETS'!$D$6:$Z$124,9,FALSE))*'DONNÉES '!$C135)),0)</f>
        <v>0</v>
      </c>
      <c r="H96" s="20">
        <f>IFERROR(IF($A96&gt;end_year_1,0,(IF($A96&gt;supporting_sheet!$D$11, VLOOKUP(supporting_sheet!$G$11,'COMPOSITION DES DÉCHETS'!$D$6:$Z$124,11,FALSE), VLOOKUP($C96,'COMPOSITION DES DÉCHETS'!$D$6:$Z$124,11,FALSE))*'DONNÉES '!$C135)),0)</f>
        <v>0</v>
      </c>
      <c r="I96" s="20">
        <f>IFERROR(IF($A96&gt;end_year_1,0,(IF($A96&gt;supporting_sheet!$D$11, VLOOKUP(supporting_sheet!$G$11,'COMPOSITION DES DÉCHETS'!$D$6:$Z$124,13,FALSE), VLOOKUP($C96,'COMPOSITION DES DÉCHETS'!$D$6:$Z$124,13,FALSE))*'DONNÉES '!$C135)),0)</f>
        <v>0</v>
      </c>
      <c r="J96" s="20">
        <f>IFERROR(IF($A96&gt;end_year_1,0,(IF($A96&gt;supporting_sheet!$D$11, VLOOKUP(supporting_sheet!$G$11,'COMPOSITION DES DÉCHETS'!$D$6:$Z$124,15,FALSE), VLOOKUP($C96,'COMPOSITION DES DÉCHETS'!$D$6:$Z$124,15,FALSE))*'DONNÉES '!$C135)),0)</f>
        <v>0</v>
      </c>
      <c r="K96" s="20">
        <f>IFERROR(IF($A96&gt;end_year_1,0,(IF($A96&gt;supporting_sheet!$D$11, VLOOKUP(supporting_sheet!$G$11,'COMPOSITION DES DÉCHETS'!$D$6:$Z$124,17,FALSE), VLOOKUP($C96,'COMPOSITION DES DÉCHETS'!$D$6:$Z$124,17,FALSE))*'DONNÉES '!$C135)),0)</f>
        <v>0</v>
      </c>
      <c r="L96" s="20">
        <f>IFERROR(IF($A96&gt;end_year_1,0,(IF($A96&gt;supporting_sheet!$D$11, VLOOKUP(supporting_sheet!$G$11,'COMPOSITION DES DÉCHETS'!$D$6:$Z$124,19,FALSE), VLOOKUP($C96,'COMPOSITION DES DÉCHETS'!$D$6:$Z$124,19,FALSE))*'DONNÉES '!$C135)),0)</f>
        <v>0</v>
      </c>
      <c r="M96" s="20">
        <f>IFERROR(IF($A96&gt;end_year_1,0,(IF($A96&gt;supporting_sheet!$D$11, VLOOKUP(supporting_sheet!$G$11,'COMPOSITION DES DÉCHETS'!$D$6:$Z$124,21,FALSE), VLOOKUP($C96,'COMPOSITION DES DÉCHETS'!$D$6:$Z$124,21,FALSE))*'DONNÉES '!$C135)),0)</f>
        <v>0</v>
      </c>
      <c r="N96" s="20">
        <f>IFERROR(IF($A96&gt;end_year_1,0,(IF($A96&gt;supporting_sheet!$D$11, VLOOKUP(supporting_sheet!$G$11,'COMPOSITION DES DÉCHETS'!$D$6:$Z$124,23,FALSE), VLOOKUP($C96,'COMPOSITION DES DÉCHETS'!$D$6:$Z$124,23,FALSE))*'DONNÉES '!$C135)),0)</f>
        <v>0</v>
      </c>
      <c r="O96" s="37">
        <f t="shared" si="4"/>
        <v>0</v>
      </c>
    </row>
    <row r="97" spans="1:15" x14ac:dyDescent="0.25">
      <c r="A97" s="1">
        <f>'DONNÉES '!B136</f>
        <v>95</v>
      </c>
      <c r="B97" s="1" t="str">
        <f t="shared" si="5"/>
        <v>AB</v>
      </c>
      <c r="C97" s="1" t="str">
        <f t="shared" si="6"/>
        <v>95ABDefault</v>
      </c>
      <c r="D97" s="20">
        <f>IFERROR(IF($A97&gt;end_year_1,0,(IF($A97&gt;supporting_sheet!$D$9, VLOOKUP(supporting_sheet!$G$9,'COMPOSITION DES DÉCHETS'!$D$6:$Z$124,3,FALSE), VLOOKUP($C97,'COMPOSITION DES DÉCHETS'!$D$6:$Z$124,3,FALSE))*'DONNÉES '!$C136)),0)</f>
        <v>0</v>
      </c>
      <c r="E97" s="20">
        <f>IFERROR(IF($A97&gt;end_year_1,0,(IF($A97&gt;supporting_sheet!$D$11, VLOOKUP(supporting_sheet!$G$11,'COMPOSITION DES DÉCHETS'!$D$6:$Z$124,5,FALSE), VLOOKUP($C97,'COMPOSITION DES DÉCHETS'!$D$6:$Z$124,5,FALSE))*'DONNÉES '!$C136)),0)</f>
        <v>0</v>
      </c>
      <c r="F97" s="20">
        <f>IFERROR(IF($A97&gt;end_year_1,0,(IF($A97&gt;supporting_sheet!$D$11, VLOOKUP(supporting_sheet!$G$11,'COMPOSITION DES DÉCHETS'!$D$6:$Z$124,7,FALSE), VLOOKUP($C97,'COMPOSITION DES DÉCHETS'!$D$6:$Z$124,7,FALSE))*'DONNÉES '!$C136)),0)</f>
        <v>0</v>
      </c>
      <c r="G97" s="20">
        <f>IFERROR(IF($A97&gt;end_year_1,0,(IF($A97&gt;supporting_sheet!$D$11, VLOOKUP(supporting_sheet!$G$11,'COMPOSITION DES DÉCHETS'!$D$6:$Z$124,9,FALSE), VLOOKUP($C97,'COMPOSITION DES DÉCHETS'!$D$6:$Z$124,9,FALSE))*'DONNÉES '!$C136)),0)</f>
        <v>0</v>
      </c>
      <c r="H97" s="20">
        <f>IFERROR(IF($A97&gt;end_year_1,0,(IF($A97&gt;supporting_sheet!$D$11, VLOOKUP(supporting_sheet!$G$11,'COMPOSITION DES DÉCHETS'!$D$6:$Z$124,11,FALSE), VLOOKUP($C97,'COMPOSITION DES DÉCHETS'!$D$6:$Z$124,11,FALSE))*'DONNÉES '!$C136)),0)</f>
        <v>0</v>
      </c>
      <c r="I97" s="20">
        <f>IFERROR(IF($A97&gt;end_year_1,0,(IF($A97&gt;supporting_sheet!$D$11, VLOOKUP(supporting_sheet!$G$11,'COMPOSITION DES DÉCHETS'!$D$6:$Z$124,13,FALSE), VLOOKUP($C97,'COMPOSITION DES DÉCHETS'!$D$6:$Z$124,13,FALSE))*'DONNÉES '!$C136)),0)</f>
        <v>0</v>
      </c>
      <c r="J97" s="20">
        <f>IFERROR(IF($A97&gt;end_year_1,0,(IF($A97&gt;supporting_sheet!$D$11, VLOOKUP(supporting_sheet!$G$11,'COMPOSITION DES DÉCHETS'!$D$6:$Z$124,15,FALSE), VLOOKUP($C97,'COMPOSITION DES DÉCHETS'!$D$6:$Z$124,15,FALSE))*'DONNÉES '!$C136)),0)</f>
        <v>0</v>
      </c>
      <c r="K97" s="20">
        <f>IFERROR(IF($A97&gt;end_year_1,0,(IF($A97&gt;supporting_sheet!$D$11, VLOOKUP(supporting_sheet!$G$11,'COMPOSITION DES DÉCHETS'!$D$6:$Z$124,17,FALSE), VLOOKUP($C97,'COMPOSITION DES DÉCHETS'!$D$6:$Z$124,17,FALSE))*'DONNÉES '!$C136)),0)</f>
        <v>0</v>
      </c>
      <c r="L97" s="20">
        <f>IFERROR(IF($A97&gt;end_year_1,0,(IF($A97&gt;supporting_sheet!$D$11, VLOOKUP(supporting_sheet!$G$11,'COMPOSITION DES DÉCHETS'!$D$6:$Z$124,19,FALSE), VLOOKUP($C97,'COMPOSITION DES DÉCHETS'!$D$6:$Z$124,19,FALSE))*'DONNÉES '!$C136)),0)</f>
        <v>0</v>
      </c>
      <c r="M97" s="20">
        <f>IFERROR(IF($A97&gt;end_year_1,0,(IF($A97&gt;supporting_sheet!$D$11, VLOOKUP(supporting_sheet!$G$11,'COMPOSITION DES DÉCHETS'!$D$6:$Z$124,21,FALSE), VLOOKUP($C97,'COMPOSITION DES DÉCHETS'!$D$6:$Z$124,21,FALSE))*'DONNÉES '!$C136)),0)</f>
        <v>0</v>
      </c>
      <c r="N97" s="20">
        <f>IFERROR(IF($A97&gt;end_year_1,0,(IF($A97&gt;supporting_sheet!$D$11, VLOOKUP(supporting_sheet!$G$11,'COMPOSITION DES DÉCHETS'!$D$6:$Z$124,23,FALSE), VLOOKUP($C97,'COMPOSITION DES DÉCHETS'!$D$6:$Z$124,23,FALSE))*'DONNÉES '!$C136)),0)</f>
        <v>0</v>
      </c>
      <c r="O97" s="37">
        <f t="shared" si="4"/>
        <v>0</v>
      </c>
    </row>
    <row r="98" spans="1:15" x14ac:dyDescent="0.25">
      <c r="A98" s="1">
        <f>'DONNÉES '!B137</f>
        <v>96</v>
      </c>
      <c r="B98" s="1" t="str">
        <f t="shared" si="5"/>
        <v>AB</v>
      </c>
      <c r="C98" s="1" t="str">
        <f t="shared" si="6"/>
        <v>96ABDefault</v>
      </c>
      <c r="D98" s="20">
        <f>IFERROR(IF($A98&gt;end_year_1,0,(IF($A98&gt;supporting_sheet!$D$9, VLOOKUP(supporting_sheet!$G$9,'COMPOSITION DES DÉCHETS'!$D$6:$Z$124,3,FALSE), VLOOKUP($C98,'COMPOSITION DES DÉCHETS'!$D$6:$Z$124,3,FALSE))*'DONNÉES '!$C137)),0)</f>
        <v>0</v>
      </c>
      <c r="E98" s="20">
        <f>IFERROR(IF($A98&gt;end_year_1,0,(IF($A98&gt;supporting_sheet!$D$11, VLOOKUP(supporting_sheet!$G$11,'COMPOSITION DES DÉCHETS'!$D$6:$Z$124,5,FALSE), VLOOKUP($C98,'COMPOSITION DES DÉCHETS'!$D$6:$Z$124,5,FALSE))*'DONNÉES '!$C137)),0)</f>
        <v>0</v>
      </c>
      <c r="F98" s="20">
        <f>IFERROR(IF($A98&gt;end_year_1,0,(IF($A98&gt;supporting_sheet!$D$11, VLOOKUP(supporting_sheet!$G$11,'COMPOSITION DES DÉCHETS'!$D$6:$Z$124,7,FALSE), VLOOKUP($C98,'COMPOSITION DES DÉCHETS'!$D$6:$Z$124,7,FALSE))*'DONNÉES '!$C137)),0)</f>
        <v>0</v>
      </c>
      <c r="G98" s="20">
        <f>IFERROR(IF($A98&gt;end_year_1,0,(IF($A98&gt;supporting_sheet!$D$11, VLOOKUP(supporting_sheet!$G$11,'COMPOSITION DES DÉCHETS'!$D$6:$Z$124,9,FALSE), VLOOKUP($C98,'COMPOSITION DES DÉCHETS'!$D$6:$Z$124,9,FALSE))*'DONNÉES '!$C137)),0)</f>
        <v>0</v>
      </c>
      <c r="H98" s="20">
        <f>IFERROR(IF($A98&gt;end_year_1,0,(IF($A98&gt;supporting_sheet!$D$11, VLOOKUP(supporting_sheet!$G$11,'COMPOSITION DES DÉCHETS'!$D$6:$Z$124,11,FALSE), VLOOKUP($C98,'COMPOSITION DES DÉCHETS'!$D$6:$Z$124,11,FALSE))*'DONNÉES '!$C137)),0)</f>
        <v>0</v>
      </c>
      <c r="I98" s="20">
        <f>IFERROR(IF($A98&gt;end_year_1,0,(IF($A98&gt;supporting_sheet!$D$11, VLOOKUP(supporting_sheet!$G$11,'COMPOSITION DES DÉCHETS'!$D$6:$Z$124,13,FALSE), VLOOKUP($C98,'COMPOSITION DES DÉCHETS'!$D$6:$Z$124,13,FALSE))*'DONNÉES '!$C137)),0)</f>
        <v>0</v>
      </c>
      <c r="J98" s="20">
        <f>IFERROR(IF($A98&gt;end_year_1,0,(IF($A98&gt;supporting_sheet!$D$11, VLOOKUP(supporting_sheet!$G$11,'COMPOSITION DES DÉCHETS'!$D$6:$Z$124,15,FALSE), VLOOKUP($C98,'COMPOSITION DES DÉCHETS'!$D$6:$Z$124,15,FALSE))*'DONNÉES '!$C137)),0)</f>
        <v>0</v>
      </c>
      <c r="K98" s="20">
        <f>IFERROR(IF($A98&gt;end_year_1,0,(IF($A98&gt;supporting_sheet!$D$11, VLOOKUP(supporting_sheet!$G$11,'COMPOSITION DES DÉCHETS'!$D$6:$Z$124,17,FALSE), VLOOKUP($C98,'COMPOSITION DES DÉCHETS'!$D$6:$Z$124,17,FALSE))*'DONNÉES '!$C137)),0)</f>
        <v>0</v>
      </c>
      <c r="L98" s="20">
        <f>IFERROR(IF($A98&gt;end_year_1,0,(IF($A98&gt;supporting_sheet!$D$11, VLOOKUP(supporting_sheet!$G$11,'COMPOSITION DES DÉCHETS'!$D$6:$Z$124,19,FALSE), VLOOKUP($C98,'COMPOSITION DES DÉCHETS'!$D$6:$Z$124,19,FALSE))*'DONNÉES '!$C137)),0)</f>
        <v>0</v>
      </c>
      <c r="M98" s="20">
        <f>IFERROR(IF($A98&gt;end_year_1,0,(IF($A98&gt;supporting_sheet!$D$11, VLOOKUP(supporting_sheet!$G$11,'COMPOSITION DES DÉCHETS'!$D$6:$Z$124,21,FALSE), VLOOKUP($C98,'COMPOSITION DES DÉCHETS'!$D$6:$Z$124,21,FALSE))*'DONNÉES '!$C137)),0)</f>
        <v>0</v>
      </c>
      <c r="N98" s="20">
        <f>IFERROR(IF($A98&gt;end_year_1,0,(IF($A98&gt;supporting_sheet!$D$11, VLOOKUP(supporting_sheet!$G$11,'COMPOSITION DES DÉCHETS'!$D$6:$Z$124,23,FALSE), VLOOKUP($C98,'COMPOSITION DES DÉCHETS'!$D$6:$Z$124,23,FALSE))*'DONNÉES '!$C137)),0)</f>
        <v>0</v>
      </c>
      <c r="O98" s="37">
        <f t="shared" ref="O98:O111" si="7">+SUM(D98:N98)</f>
        <v>0</v>
      </c>
    </row>
    <row r="99" spans="1:15" x14ac:dyDescent="0.25">
      <c r="A99" s="1">
        <f>'DONNÉES '!B138</f>
        <v>97</v>
      </c>
      <c r="B99" s="1" t="str">
        <f t="shared" si="5"/>
        <v>AB</v>
      </c>
      <c r="C99" s="1" t="str">
        <f t="shared" si="6"/>
        <v>97ABDefault</v>
      </c>
      <c r="D99" s="20">
        <f>IFERROR(IF($A99&gt;end_year_1,0,(IF($A99&gt;supporting_sheet!$D$9, VLOOKUP(supporting_sheet!$G$9,'COMPOSITION DES DÉCHETS'!$D$6:$Z$124,3,FALSE), VLOOKUP($C99,'COMPOSITION DES DÉCHETS'!$D$6:$Z$124,3,FALSE))*'DONNÉES '!$C138)),0)</f>
        <v>0</v>
      </c>
      <c r="E99" s="20">
        <f>IFERROR(IF($A99&gt;end_year_1,0,(IF($A99&gt;supporting_sheet!$D$11, VLOOKUP(supporting_sheet!$G$11,'COMPOSITION DES DÉCHETS'!$D$6:$Z$124,5,FALSE), VLOOKUP($C99,'COMPOSITION DES DÉCHETS'!$D$6:$Z$124,5,FALSE))*'DONNÉES '!$C138)),0)</f>
        <v>0</v>
      </c>
      <c r="F99" s="20">
        <f>IFERROR(IF($A99&gt;end_year_1,0,(IF($A99&gt;supporting_sheet!$D$11, VLOOKUP(supporting_sheet!$G$11,'COMPOSITION DES DÉCHETS'!$D$6:$Z$124,7,FALSE), VLOOKUP($C99,'COMPOSITION DES DÉCHETS'!$D$6:$Z$124,7,FALSE))*'DONNÉES '!$C138)),0)</f>
        <v>0</v>
      </c>
      <c r="G99" s="20">
        <f>IFERROR(IF($A99&gt;end_year_1,0,(IF($A99&gt;supporting_sheet!$D$11, VLOOKUP(supporting_sheet!$G$11,'COMPOSITION DES DÉCHETS'!$D$6:$Z$124,9,FALSE), VLOOKUP($C99,'COMPOSITION DES DÉCHETS'!$D$6:$Z$124,9,FALSE))*'DONNÉES '!$C138)),0)</f>
        <v>0</v>
      </c>
      <c r="H99" s="20">
        <f>IFERROR(IF($A99&gt;end_year_1,0,(IF($A99&gt;supporting_sheet!$D$11, VLOOKUP(supporting_sheet!$G$11,'COMPOSITION DES DÉCHETS'!$D$6:$Z$124,11,FALSE), VLOOKUP($C99,'COMPOSITION DES DÉCHETS'!$D$6:$Z$124,11,FALSE))*'DONNÉES '!$C138)),0)</f>
        <v>0</v>
      </c>
      <c r="I99" s="20">
        <f>IFERROR(IF($A99&gt;end_year_1,0,(IF($A99&gt;supporting_sheet!$D$11, VLOOKUP(supporting_sheet!$G$11,'COMPOSITION DES DÉCHETS'!$D$6:$Z$124,13,FALSE), VLOOKUP($C99,'COMPOSITION DES DÉCHETS'!$D$6:$Z$124,13,FALSE))*'DONNÉES '!$C138)),0)</f>
        <v>0</v>
      </c>
      <c r="J99" s="20">
        <f>IFERROR(IF($A99&gt;end_year_1,0,(IF($A99&gt;supporting_sheet!$D$11, VLOOKUP(supporting_sheet!$G$11,'COMPOSITION DES DÉCHETS'!$D$6:$Z$124,15,FALSE), VLOOKUP($C99,'COMPOSITION DES DÉCHETS'!$D$6:$Z$124,15,FALSE))*'DONNÉES '!$C138)),0)</f>
        <v>0</v>
      </c>
      <c r="K99" s="20">
        <f>IFERROR(IF($A99&gt;end_year_1,0,(IF($A99&gt;supporting_sheet!$D$11, VLOOKUP(supporting_sheet!$G$11,'COMPOSITION DES DÉCHETS'!$D$6:$Z$124,17,FALSE), VLOOKUP($C99,'COMPOSITION DES DÉCHETS'!$D$6:$Z$124,17,FALSE))*'DONNÉES '!$C138)),0)</f>
        <v>0</v>
      </c>
      <c r="L99" s="20">
        <f>IFERROR(IF($A99&gt;end_year_1,0,(IF($A99&gt;supporting_sheet!$D$11, VLOOKUP(supporting_sheet!$G$11,'COMPOSITION DES DÉCHETS'!$D$6:$Z$124,19,FALSE), VLOOKUP($C99,'COMPOSITION DES DÉCHETS'!$D$6:$Z$124,19,FALSE))*'DONNÉES '!$C138)),0)</f>
        <v>0</v>
      </c>
      <c r="M99" s="20">
        <f>IFERROR(IF($A99&gt;end_year_1,0,(IF($A99&gt;supporting_sheet!$D$11, VLOOKUP(supporting_sheet!$G$11,'COMPOSITION DES DÉCHETS'!$D$6:$Z$124,21,FALSE), VLOOKUP($C99,'COMPOSITION DES DÉCHETS'!$D$6:$Z$124,21,FALSE))*'DONNÉES '!$C138)),0)</f>
        <v>0</v>
      </c>
      <c r="N99" s="20">
        <f>IFERROR(IF($A99&gt;end_year_1,0,(IF($A99&gt;supporting_sheet!$D$11, VLOOKUP(supporting_sheet!$G$11,'COMPOSITION DES DÉCHETS'!$D$6:$Z$124,23,FALSE), VLOOKUP($C99,'COMPOSITION DES DÉCHETS'!$D$6:$Z$124,23,FALSE))*'DONNÉES '!$C138)),0)</f>
        <v>0</v>
      </c>
      <c r="O99" s="37">
        <f t="shared" si="7"/>
        <v>0</v>
      </c>
    </row>
    <row r="100" spans="1:15" x14ac:dyDescent="0.25">
      <c r="A100" s="1">
        <f>'DONNÉES '!B139</f>
        <v>98</v>
      </c>
      <c r="B100" s="1" t="str">
        <f t="shared" si="5"/>
        <v>AB</v>
      </c>
      <c r="C100" s="1" t="str">
        <f t="shared" si="6"/>
        <v>98ABDefault</v>
      </c>
      <c r="D100" s="20">
        <f>IFERROR(IF($A100&gt;end_year_1,0,(IF($A100&gt;supporting_sheet!$D$9, VLOOKUP(supporting_sheet!$G$9,'COMPOSITION DES DÉCHETS'!$D$6:$Z$124,3,FALSE), VLOOKUP($C100,'COMPOSITION DES DÉCHETS'!$D$6:$Z$124,3,FALSE))*'DONNÉES '!$C139)),0)</f>
        <v>0</v>
      </c>
      <c r="E100" s="20">
        <f>IFERROR(IF($A100&gt;end_year_1,0,(IF($A100&gt;supporting_sheet!$D$11, VLOOKUP(supporting_sheet!$G$11,'COMPOSITION DES DÉCHETS'!$D$6:$Z$124,5,FALSE), VLOOKUP($C100,'COMPOSITION DES DÉCHETS'!$D$6:$Z$124,5,FALSE))*'DONNÉES '!$C139)),0)</f>
        <v>0</v>
      </c>
      <c r="F100" s="20">
        <f>IFERROR(IF($A100&gt;end_year_1,0,(IF($A100&gt;supporting_sheet!$D$11, VLOOKUP(supporting_sheet!$G$11,'COMPOSITION DES DÉCHETS'!$D$6:$Z$124,7,FALSE), VLOOKUP($C100,'COMPOSITION DES DÉCHETS'!$D$6:$Z$124,7,FALSE))*'DONNÉES '!$C139)),0)</f>
        <v>0</v>
      </c>
      <c r="G100" s="20">
        <f>IFERROR(IF($A100&gt;end_year_1,0,(IF($A100&gt;supporting_sheet!$D$11, VLOOKUP(supporting_sheet!$G$11,'COMPOSITION DES DÉCHETS'!$D$6:$Z$124,9,FALSE), VLOOKUP($C100,'COMPOSITION DES DÉCHETS'!$D$6:$Z$124,9,FALSE))*'DONNÉES '!$C139)),0)</f>
        <v>0</v>
      </c>
      <c r="H100" s="20">
        <f>IFERROR(IF($A100&gt;end_year_1,0,(IF($A100&gt;supporting_sheet!$D$11, VLOOKUP(supporting_sheet!$G$11,'COMPOSITION DES DÉCHETS'!$D$6:$Z$124,11,FALSE), VLOOKUP($C100,'COMPOSITION DES DÉCHETS'!$D$6:$Z$124,11,FALSE))*'DONNÉES '!$C139)),0)</f>
        <v>0</v>
      </c>
      <c r="I100" s="20">
        <f>IFERROR(IF($A100&gt;end_year_1,0,(IF($A100&gt;supporting_sheet!$D$11, VLOOKUP(supporting_sheet!$G$11,'COMPOSITION DES DÉCHETS'!$D$6:$Z$124,13,FALSE), VLOOKUP($C100,'COMPOSITION DES DÉCHETS'!$D$6:$Z$124,13,FALSE))*'DONNÉES '!$C139)),0)</f>
        <v>0</v>
      </c>
      <c r="J100" s="20">
        <f>IFERROR(IF($A100&gt;end_year_1,0,(IF($A100&gt;supporting_sheet!$D$11, VLOOKUP(supporting_sheet!$G$11,'COMPOSITION DES DÉCHETS'!$D$6:$Z$124,15,FALSE), VLOOKUP($C100,'COMPOSITION DES DÉCHETS'!$D$6:$Z$124,15,FALSE))*'DONNÉES '!$C139)),0)</f>
        <v>0</v>
      </c>
      <c r="K100" s="20">
        <f>IFERROR(IF($A100&gt;end_year_1,0,(IF($A100&gt;supporting_sheet!$D$11, VLOOKUP(supporting_sheet!$G$11,'COMPOSITION DES DÉCHETS'!$D$6:$Z$124,17,FALSE), VLOOKUP($C100,'COMPOSITION DES DÉCHETS'!$D$6:$Z$124,17,FALSE))*'DONNÉES '!$C139)),0)</f>
        <v>0</v>
      </c>
      <c r="L100" s="20">
        <f>IFERROR(IF($A100&gt;end_year_1,0,(IF($A100&gt;supporting_sheet!$D$11, VLOOKUP(supporting_sheet!$G$11,'COMPOSITION DES DÉCHETS'!$D$6:$Z$124,19,FALSE), VLOOKUP($C100,'COMPOSITION DES DÉCHETS'!$D$6:$Z$124,19,FALSE))*'DONNÉES '!$C139)),0)</f>
        <v>0</v>
      </c>
      <c r="M100" s="20">
        <f>IFERROR(IF($A100&gt;end_year_1,0,(IF($A100&gt;supporting_sheet!$D$11, VLOOKUP(supporting_sheet!$G$11,'COMPOSITION DES DÉCHETS'!$D$6:$Z$124,21,FALSE), VLOOKUP($C100,'COMPOSITION DES DÉCHETS'!$D$6:$Z$124,21,FALSE))*'DONNÉES '!$C139)),0)</f>
        <v>0</v>
      </c>
      <c r="N100" s="20">
        <f>IFERROR(IF($A100&gt;end_year_1,0,(IF($A100&gt;supporting_sheet!$D$11, VLOOKUP(supporting_sheet!$G$11,'COMPOSITION DES DÉCHETS'!$D$6:$Z$124,23,FALSE), VLOOKUP($C100,'COMPOSITION DES DÉCHETS'!$D$6:$Z$124,23,FALSE))*'DONNÉES '!$C139)),0)</f>
        <v>0</v>
      </c>
      <c r="O100" s="37">
        <f t="shared" si="7"/>
        <v>0</v>
      </c>
    </row>
    <row r="101" spans="1:15" x14ac:dyDescent="0.25">
      <c r="A101" s="1">
        <f>'DONNÉES '!B140</f>
        <v>99</v>
      </c>
      <c r="B101" s="1" t="str">
        <f t="shared" si="5"/>
        <v>AB</v>
      </c>
      <c r="C101" s="1" t="str">
        <f t="shared" si="6"/>
        <v>99ABDefault</v>
      </c>
      <c r="D101" s="20">
        <f>IFERROR(IF($A101&gt;end_year_1,0,(IF($A101&gt;supporting_sheet!$D$9, VLOOKUP(supporting_sheet!$G$9,'COMPOSITION DES DÉCHETS'!$D$6:$Z$124,3,FALSE), VLOOKUP($C101,'COMPOSITION DES DÉCHETS'!$D$6:$Z$124,3,FALSE))*'DONNÉES '!$C140)),0)</f>
        <v>0</v>
      </c>
      <c r="E101" s="20">
        <f>IFERROR(IF($A101&gt;end_year_1,0,(IF($A101&gt;supporting_sheet!$D$11, VLOOKUP(supporting_sheet!$G$11,'COMPOSITION DES DÉCHETS'!$D$6:$Z$124,5,FALSE), VLOOKUP($C101,'COMPOSITION DES DÉCHETS'!$D$6:$Z$124,5,FALSE))*'DONNÉES '!$C140)),0)</f>
        <v>0</v>
      </c>
      <c r="F101" s="20">
        <f>IFERROR(IF($A101&gt;end_year_1,0,(IF($A101&gt;supporting_sheet!$D$11, VLOOKUP(supporting_sheet!$G$11,'COMPOSITION DES DÉCHETS'!$D$6:$Z$124,7,FALSE), VLOOKUP($C101,'COMPOSITION DES DÉCHETS'!$D$6:$Z$124,7,FALSE))*'DONNÉES '!$C140)),0)</f>
        <v>0</v>
      </c>
      <c r="G101" s="20">
        <f>IFERROR(IF($A101&gt;end_year_1,0,(IF($A101&gt;supporting_sheet!$D$11, VLOOKUP(supporting_sheet!$G$11,'COMPOSITION DES DÉCHETS'!$D$6:$Z$124,9,FALSE), VLOOKUP($C101,'COMPOSITION DES DÉCHETS'!$D$6:$Z$124,9,FALSE))*'DONNÉES '!$C140)),0)</f>
        <v>0</v>
      </c>
      <c r="H101" s="20">
        <f>IFERROR(IF($A101&gt;end_year_1,0,(IF($A101&gt;supporting_sheet!$D$11, VLOOKUP(supporting_sheet!$G$11,'COMPOSITION DES DÉCHETS'!$D$6:$Z$124,11,FALSE), VLOOKUP($C101,'COMPOSITION DES DÉCHETS'!$D$6:$Z$124,11,FALSE))*'DONNÉES '!$C140)),0)</f>
        <v>0</v>
      </c>
      <c r="I101" s="20">
        <f>IFERROR(IF($A101&gt;end_year_1,0,(IF($A101&gt;supporting_sheet!$D$11, VLOOKUP(supporting_sheet!$G$11,'COMPOSITION DES DÉCHETS'!$D$6:$Z$124,13,FALSE), VLOOKUP($C101,'COMPOSITION DES DÉCHETS'!$D$6:$Z$124,13,FALSE))*'DONNÉES '!$C140)),0)</f>
        <v>0</v>
      </c>
      <c r="J101" s="20">
        <f>IFERROR(IF($A101&gt;end_year_1,0,(IF($A101&gt;supporting_sheet!$D$11, VLOOKUP(supporting_sheet!$G$11,'COMPOSITION DES DÉCHETS'!$D$6:$Z$124,15,FALSE), VLOOKUP($C101,'COMPOSITION DES DÉCHETS'!$D$6:$Z$124,15,FALSE))*'DONNÉES '!$C140)),0)</f>
        <v>0</v>
      </c>
      <c r="K101" s="20">
        <f>IFERROR(IF($A101&gt;end_year_1,0,(IF($A101&gt;supporting_sheet!$D$11, VLOOKUP(supporting_sheet!$G$11,'COMPOSITION DES DÉCHETS'!$D$6:$Z$124,17,FALSE), VLOOKUP($C101,'COMPOSITION DES DÉCHETS'!$D$6:$Z$124,17,FALSE))*'DONNÉES '!$C140)),0)</f>
        <v>0</v>
      </c>
      <c r="L101" s="20">
        <f>IFERROR(IF($A101&gt;end_year_1,0,(IF($A101&gt;supporting_sheet!$D$11, VLOOKUP(supporting_sheet!$G$11,'COMPOSITION DES DÉCHETS'!$D$6:$Z$124,19,FALSE), VLOOKUP($C101,'COMPOSITION DES DÉCHETS'!$D$6:$Z$124,19,FALSE))*'DONNÉES '!$C140)),0)</f>
        <v>0</v>
      </c>
      <c r="M101" s="20">
        <f>IFERROR(IF($A101&gt;end_year_1,0,(IF($A101&gt;supporting_sheet!$D$11, VLOOKUP(supporting_sheet!$G$11,'COMPOSITION DES DÉCHETS'!$D$6:$Z$124,21,FALSE), VLOOKUP($C101,'COMPOSITION DES DÉCHETS'!$D$6:$Z$124,21,FALSE))*'DONNÉES '!$C140)),0)</f>
        <v>0</v>
      </c>
      <c r="N101" s="20">
        <f>IFERROR(IF($A101&gt;end_year_1,0,(IF($A101&gt;supporting_sheet!$D$11, VLOOKUP(supporting_sheet!$G$11,'COMPOSITION DES DÉCHETS'!$D$6:$Z$124,23,FALSE), VLOOKUP($C101,'COMPOSITION DES DÉCHETS'!$D$6:$Z$124,23,FALSE))*'DONNÉES '!$C140)),0)</f>
        <v>0</v>
      </c>
      <c r="O101" s="37">
        <f t="shared" si="7"/>
        <v>0</v>
      </c>
    </row>
    <row r="102" spans="1:15" x14ac:dyDescent="0.25">
      <c r="A102" s="1">
        <f>'DONNÉES '!B141</f>
        <v>100</v>
      </c>
      <c r="B102" s="1" t="str">
        <f t="shared" si="5"/>
        <v>AB</v>
      </c>
      <c r="C102" s="1" t="str">
        <f t="shared" si="6"/>
        <v>100ABDefault</v>
      </c>
      <c r="D102" s="20">
        <f>IFERROR(IF($A102&gt;end_year_1,0,(IF($A102&gt;supporting_sheet!$D$9, VLOOKUP(supporting_sheet!$G$9,'COMPOSITION DES DÉCHETS'!$D$6:$Z$124,3,FALSE), VLOOKUP($C102,'COMPOSITION DES DÉCHETS'!$D$6:$Z$124,3,FALSE))*'DONNÉES '!$C141)),0)</f>
        <v>0</v>
      </c>
      <c r="E102" s="20">
        <f>IFERROR(IF($A102&gt;end_year_1,0,(IF($A102&gt;supporting_sheet!$D$11, VLOOKUP(supporting_sheet!$G$11,'COMPOSITION DES DÉCHETS'!$D$6:$Z$124,5,FALSE), VLOOKUP($C102,'COMPOSITION DES DÉCHETS'!$D$6:$Z$124,5,FALSE))*'DONNÉES '!$C141)),0)</f>
        <v>0</v>
      </c>
      <c r="F102" s="20">
        <f>IFERROR(IF($A102&gt;end_year_1,0,(IF($A102&gt;supporting_sheet!$D$11, VLOOKUP(supporting_sheet!$G$11,'COMPOSITION DES DÉCHETS'!$D$6:$Z$124,7,FALSE), VLOOKUP($C102,'COMPOSITION DES DÉCHETS'!$D$6:$Z$124,7,FALSE))*'DONNÉES '!$C141)),0)</f>
        <v>0</v>
      </c>
      <c r="G102" s="20">
        <f>IFERROR(IF($A102&gt;end_year_1,0,(IF($A102&gt;supporting_sheet!$D$11, VLOOKUP(supporting_sheet!$G$11,'COMPOSITION DES DÉCHETS'!$D$6:$Z$124,9,FALSE), VLOOKUP($C102,'COMPOSITION DES DÉCHETS'!$D$6:$Z$124,9,FALSE))*'DONNÉES '!$C141)),0)</f>
        <v>0</v>
      </c>
      <c r="H102" s="20">
        <f>IFERROR(IF($A102&gt;end_year_1,0,(IF($A102&gt;supporting_sheet!$D$11, VLOOKUP(supporting_sheet!$G$11,'COMPOSITION DES DÉCHETS'!$D$6:$Z$124,11,FALSE), VLOOKUP($C102,'COMPOSITION DES DÉCHETS'!$D$6:$Z$124,11,FALSE))*'DONNÉES '!$C141)),0)</f>
        <v>0</v>
      </c>
      <c r="I102" s="20">
        <f>IFERROR(IF($A102&gt;end_year_1,0,(IF($A102&gt;supporting_sheet!$D$11, VLOOKUP(supporting_sheet!$G$11,'COMPOSITION DES DÉCHETS'!$D$6:$Z$124,13,FALSE), VLOOKUP($C102,'COMPOSITION DES DÉCHETS'!$D$6:$Z$124,13,FALSE))*'DONNÉES '!$C141)),0)</f>
        <v>0</v>
      </c>
      <c r="J102" s="20">
        <f>IFERROR(IF($A102&gt;end_year_1,0,(IF($A102&gt;supporting_sheet!$D$11, VLOOKUP(supporting_sheet!$G$11,'COMPOSITION DES DÉCHETS'!$D$6:$Z$124,15,FALSE), VLOOKUP($C102,'COMPOSITION DES DÉCHETS'!$D$6:$Z$124,15,FALSE))*'DONNÉES '!$C141)),0)</f>
        <v>0</v>
      </c>
      <c r="K102" s="20">
        <f>IFERROR(IF($A102&gt;end_year_1,0,(IF($A102&gt;supporting_sheet!$D$11, VLOOKUP(supporting_sheet!$G$11,'COMPOSITION DES DÉCHETS'!$D$6:$Z$124,17,FALSE), VLOOKUP($C102,'COMPOSITION DES DÉCHETS'!$D$6:$Z$124,17,FALSE))*'DONNÉES '!$C141)),0)</f>
        <v>0</v>
      </c>
      <c r="L102" s="20">
        <f>IFERROR(IF($A102&gt;end_year_1,0,(IF($A102&gt;supporting_sheet!$D$11, VLOOKUP(supporting_sheet!$G$11,'COMPOSITION DES DÉCHETS'!$D$6:$Z$124,19,FALSE), VLOOKUP($C102,'COMPOSITION DES DÉCHETS'!$D$6:$Z$124,19,FALSE))*'DONNÉES '!$C141)),0)</f>
        <v>0</v>
      </c>
      <c r="M102" s="20">
        <f>IFERROR(IF($A102&gt;end_year_1,0,(IF($A102&gt;supporting_sheet!$D$11, VLOOKUP(supporting_sheet!$G$11,'COMPOSITION DES DÉCHETS'!$D$6:$Z$124,21,FALSE), VLOOKUP($C102,'COMPOSITION DES DÉCHETS'!$D$6:$Z$124,21,FALSE))*'DONNÉES '!$C141)),0)</f>
        <v>0</v>
      </c>
      <c r="N102" s="20">
        <f>IFERROR(IF($A102&gt;end_year_1,0,(IF($A102&gt;supporting_sheet!$D$11, VLOOKUP(supporting_sheet!$G$11,'COMPOSITION DES DÉCHETS'!$D$6:$Z$124,23,FALSE), VLOOKUP($C102,'COMPOSITION DES DÉCHETS'!$D$6:$Z$124,23,FALSE))*'DONNÉES '!$C141)),0)</f>
        <v>0</v>
      </c>
      <c r="O102" s="37">
        <f t="shared" si="7"/>
        <v>0</v>
      </c>
    </row>
    <row r="103" spans="1:15" x14ac:dyDescent="0.25">
      <c r="A103" s="1">
        <f>'DONNÉES '!B142</f>
        <v>101</v>
      </c>
      <c r="B103" s="1" t="str">
        <f t="shared" si="5"/>
        <v>AB</v>
      </c>
      <c r="C103" s="1" t="str">
        <f t="shared" si="6"/>
        <v>101ABDefault</v>
      </c>
      <c r="D103" s="20">
        <f>IFERROR(IF($A103&gt;end_year_1,0,(IF($A103&gt;supporting_sheet!$D$9, VLOOKUP(supporting_sheet!$G$9,'COMPOSITION DES DÉCHETS'!$D$6:$Z$124,3,FALSE), VLOOKUP($C103,'COMPOSITION DES DÉCHETS'!$D$6:$Z$124,3,FALSE))*'DONNÉES '!$C142)),0)</f>
        <v>0</v>
      </c>
      <c r="E103" s="20">
        <f>IFERROR(IF($A103&gt;end_year_1,0,(IF($A103&gt;supporting_sheet!$D$11, VLOOKUP(supporting_sheet!$G$11,'COMPOSITION DES DÉCHETS'!$D$6:$Z$124,5,FALSE), VLOOKUP($C103,'COMPOSITION DES DÉCHETS'!$D$6:$Z$124,5,FALSE))*'DONNÉES '!$C142)),0)</f>
        <v>0</v>
      </c>
      <c r="F103" s="20">
        <f>IFERROR(IF($A103&gt;end_year_1,0,(IF($A103&gt;supporting_sheet!$D$11, VLOOKUP(supporting_sheet!$G$11,'COMPOSITION DES DÉCHETS'!$D$6:$Z$124,7,FALSE), VLOOKUP($C103,'COMPOSITION DES DÉCHETS'!$D$6:$Z$124,7,FALSE))*'DONNÉES '!$C142)),0)</f>
        <v>0</v>
      </c>
      <c r="G103" s="20">
        <f>IFERROR(IF($A103&gt;end_year_1,0,(IF($A103&gt;supporting_sheet!$D$11, VLOOKUP(supporting_sheet!$G$11,'COMPOSITION DES DÉCHETS'!$D$6:$Z$124,9,FALSE), VLOOKUP($C103,'COMPOSITION DES DÉCHETS'!$D$6:$Z$124,9,FALSE))*'DONNÉES '!$C142)),0)</f>
        <v>0</v>
      </c>
      <c r="H103" s="20">
        <f>IFERROR(IF($A103&gt;end_year_1,0,(IF($A103&gt;supporting_sheet!$D$11, VLOOKUP(supporting_sheet!$G$11,'COMPOSITION DES DÉCHETS'!$D$6:$Z$124,11,FALSE), VLOOKUP($C103,'COMPOSITION DES DÉCHETS'!$D$6:$Z$124,11,FALSE))*'DONNÉES '!$C142)),0)</f>
        <v>0</v>
      </c>
      <c r="I103" s="20">
        <f>IFERROR(IF($A103&gt;end_year_1,0,(IF($A103&gt;supporting_sheet!$D$11, VLOOKUP(supporting_sheet!$G$11,'COMPOSITION DES DÉCHETS'!$D$6:$Z$124,13,FALSE), VLOOKUP($C103,'COMPOSITION DES DÉCHETS'!$D$6:$Z$124,13,FALSE))*'DONNÉES '!$C142)),0)</f>
        <v>0</v>
      </c>
      <c r="J103" s="20">
        <f>IFERROR(IF($A103&gt;end_year_1,0,(IF($A103&gt;supporting_sheet!$D$11, VLOOKUP(supporting_sheet!$G$11,'COMPOSITION DES DÉCHETS'!$D$6:$Z$124,15,FALSE), VLOOKUP($C103,'COMPOSITION DES DÉCHETS'!$D$6:$Z$124,15,FALSE))*'DONNÉES '!$C142)),0)</f>
        <v>0</v>
      </c>
      <c r="K103" s="20">
        <f>IFERROR(IF($A103&gt;end_year_1,0,(IF($A103&gt;supporting_sheet!$D$11, VLOOKUP(supporting_sheet!$G$11,'COMPOSITION DES DÉCHETS'!$D$6:$Z$124,17,FALSE), VLOOKUP($C103,'COMPOSITION DES DÉCHETS'!$D$6:$Z$124,17,FALSE))*'DONNÉES '!$C142)),0)</f>
        <v>0</v>
      </c>
      <c r="L103" s="20">
        <f>IFERROR(IF($A103&gt;end_year_1,0,(IF($A103&gt;supporting_sheet!$D$11, VLOOKUP(supporting_sheet!$G$11,'COMPOSITION DES DÉCHETS'!$D$6:$Z$124,19,FALSE), VLOOKUP($C103,'COMPOSITION DES DÉCHETS'!$D$6:$Z$124,19,FALSE))*'DONNÉES '!$C142)),0)</f>
        <v>0</v>
      </c>
      <c r="M103" s="20">
        <f>IFERROR(IF($A103&gt;end_year_1,0,(IF($A103&gt;supporting_sheet!$D$11, VLOOKUP(supporting_sheet!$G$11,'COMPOSITION DES DÉCHETS'!$D$6:$Z$124,21,FALSE), VLOOKUP($C103,'COMPOSITION DES DÉCHETS'!$D$6:$Z$124,21,FALSE))*'DONNÉES '!$C142)),0)</f>
        <v>0</v>
      </c>
      <c r="N103" s="20">
        <f>IFERROR(IF($A103&gt;end_year_1,0,(IF($A103&gt;supporting_sheet!$D$11, VLOOKUP(supporting_sheet!$G$11,'COMPOSITION DES DÉCHETS'!$D$6:$Z$124,23,FALSE), VLOOKUP($C103,'COMPOSITION DES DÉCHETS'!$D$6:$Z$124,23,FALSE))*'DONNÉES '!$C142)),0)</f>
        <v>0</v>
      </c>
      <c r="O103" s="37">
        <f t="shared" si="7"/>
        <v>0</v>
      </c>
    </row>
    <row r="104" spans="1:15" x14ac:dyDescent="0.25">
      <c r="A104" s="1">
        <f>'DONNÉES '!B143</f>
        <v>102</v>
      </c>
      <c r="B104" s="1" t="str">
        <f t="shared" si="5"/>
        <v>AB</v>
      </c>
      <c r="C104" s="1" t="str">
        <f t="shared" si="6"/>
        <v>102ABDefault</v>
      </c>
      <c r="D104" s="20">
        <f>IFERROR(IF($A104&gt;end_year_1,0,(IF($A104&gt;supporting_sheet!$D$9, VLOOKUP(supporting_sheet!$G$9,'COMPOSITION DES DÉCHETS'!$D$6:$Z$124,3,FALSE), VLOOKUP($C104,'COMPOSITION DES DÉCHETS'!$D$6:$Z$124,3,FALSE))*'DONNÉES '!$C143)),0)</f>
        <v>0</v>
      </c>
      <c r="E104" s="20">
        <f>IFERROR(IF($A104&gt;end_year_1,0,(IF($A104&gt;supporting_sheet!$D$11, VLOOKUP(supporting_sheet!$G$11,'COMPOSITION DES DÉCHETS'!$D$6:$Z$124,5,FALSE), VLOOKUP($C104,'COMPOSITION DES DÉCHETS'!$D$6:$Z$124,5,FALSE))*'DONNÉES '!$C143)),0)</f>
        <v>0</v>
      </c>
      <c r="F104" s="20">
        <f>IFERROR(IF($A104&gt;end_year_1,0,(IF($A104&gt;supporting_sheet!$D$11, VLOOKUP(supporting_sheet!$G$11,'COMPOSITION DES DÉCHETS'!$D$6:$Z$124,7,FALSE), VLOOKUP($C104,'COMPOSITION DES DÉCHETS'!$D$6:$Z$124,7,FALSE))*'DONNÉES '!$C143)),0)</f>
        <v>0</v>
      </c>
      <c r="G104" s="20">
        <f>IFERROR(IF($A104&gt;end_year_1,0,(IF($A104&gt;supporting_sheet!$D$11, VLOOKUP(supporting_sheet!$G$11,'COMPOSITION DES DÉCHETS'!$D$6:$Z$124,9,FALSE), VLOOKUP($C104,'COMPOSITION DES DÉCHETS'!$D$6:$Z$124,9,FALSE))*'DONNÉES '!$C143)),0)</f>
        <v>0</v>
      </c>
      <c r="H104" s="20">
        <f>IFERROR(IF($A104&gt;end_year_1,0,(IF($A104&gt;supporting_sheet!$D$11, VLOOKUP(supporting_sheet!$G$11,'COMPOSITION DES DÉCHETS'!$D$6:$Z$124,11,FALSE), VLOOKUP($C104,'COMPOSITION DES DÉCHETS'!$D$6:$Z$124,11,FALSE))*'DONNÉES '!$C143)),0)</f>
        <v>0</v>
      </c>
      <c r="I104" s="20">
        <f>IFERROR(IF($A104&gt;end_year_1,0,(IF($A104&gt;supporting_sheet!$D$11, VLOOKUP(supporting_sheet!$G$11,'COMPOSITION DES DÉCHETS'!$D$6:$Z$124,13,FALSE), VLOOKUP($C104,'COMPOSITION DES DÉCHETS'!$D$6:$Z$124,13,FALSE))*'DONNÉES '!$C143)),0)</f>
        <v>0</v>
      </c>
      <c r="J104" s="20">
        <f>IFERROR(IF($A104&gt;end_year_1,0,(IF($A104&gt;supporting_sheet!$D$11, VLOOKUP(supporting_sheet!$G$11,'COMPOSITION DES DÉCHETS'!$D$6:$Z$124,15,FALSE), VLOOKUP($C104,'COMPOSITION DES DÉCHETS'!$D$6:$Z$124,15,FALSE))*'DONNÉES '!$C143)),0)</f>
        <v>0</v>
      </c>
      <c r="K104" s="20">
        <f>IFERROR(IF($A104&gt;end_year_1,0,(IF($A104&gt;supporting_sheet!$D$11, VLOOKUP(supporting_sheet!$G$11,'COMPOSITION DES DÉCHETS'!$D$6:$Z$124,17,FALSE), VLOOKUP($C104,'COMPOSITION DES DÉCHETS'!$D$6:$Z$124,17,FALSE))*'DONNÉES '!$C143)),0)</f>
        <v>0</v>
      </c>
      <c r="L104" s="20">
        <f>IFERROR(IF($A104&gt;end_year_1,0,(IF($A104&gt;supporting_sheet!$D$11, VLOOKUP(supporting_sheet!$G$11,'COMPOSITION DES DÉCHETS'!$D$6:$Z$124,19,FALSE), VLOOKUP($C104,'COMPOSITION DES DÉCHETS'!$D$6:$Z$124,19,FALSE))*'DONNÉES '!$C143)),0)</f>
        <v>0</v>
      </c>
      <c r="M104" s="20">
        <f>IFERROR(IF($A104&gt;end_year_1,0,(IF($A104&gt;supporting_sheet!$D$11, VLOOKUP(supporting_sheet!$G$11,'COMPOSITION DES DÉCHETS'!$D$6:$Z$124,21,FALSE), VLOOKUP($C104,'COMPOSITION DES DÉCHETS'!$D$6:$Z$124,21,FALSE))*'DONNÉES '!$C143)),0)</f>
        <v>0</v>
      </c>
      <c r="N104" s="20">
        <f>IFERROR(IF($A104&gt;end_year_1,0,(IF($A104&gt;supporting_sheet!$D$11, VLOOKUP(supporting_sheet!$G$11,'COMPOSITION DES DÉCHETS'!$D$6:$Z$124,23,FALSE), VLOOKUP($C104,'COMPOSITION DES DÉCHETS'!$D$6:$Z$124,23,FALSE))*'DONNÉES '!$C143)),0)</f>
        <v>0</v>
      </c>
      <c r="O104" s="37">
        <f t="shared" si="7"/>
        <v>0</v>
      </c>
    </row>
    <row r="105" spans="1:15" x14ac:dyDescent="0.25">
      <c r="A105" s="1">
        <f>'DONNÉES '!B144</f>
        <v>103</v>
      </c>
      <c r="B105" s="1" t="str">
        <f t="shared" si="5"/>
        <v>AB</v>
      </c>
      <c r="C105" s="1" t="str">
        <f t="shared" si="6"/>
        <v>103ABDefault</v>
      </c>
      <c r="D105" s="20">
        <f>IFERROR(IF($A105&gt;end_year_1,0,(IF($A105&gt;supporting_sheet!$D$9, VLOOKUP(supporting_sheet!$G$9,'COMPOSITION DES DÉCHETS'!$D$6:$Z$124,3,FALSE), VLOOKUP($C105,'COMPOSITION DES DÉCHETS'!$D$6:$Z$124,3,FALSE))*'DONNÉES '!$C144)),0)</f>
        <v>0</v>
      </c>
      <c r="E105" s="20">
        <f>IFERROR(IF($A105&gt;end_year_1,0,(IF($A105&gt;supporting_sheet!$D$11, VLOOKUP(supporting_sheet!$G$11,'COMPOSITION DES DÉCHETS'!$D$6:$Z$124,5,FALSE), VLOOKUP($C105,'COMPOSITION DES DÉCHETS'!$D$6:$Z$124,5,FALSE))*'DONNÉES '!$C144)),0)</f>
        <v>0</v>
      </c>
      <c r="F105" s="20">
        <f>IFERROR(IF($A105&gt;end_year_1,0,(IF($A105&gt;supporting_sheet!$D$11, VLOOKUP(supporting_sheet!$G$11,'COMPOSITION DES DÉCHETS'!$D$6:$Z$124,7,FALSE), VLOOKUP($C105,'COMPOSITION DES DÉCHETS'!$D$6:$Z$124,7,FALSE))*'DONNÉES '!$C144)),0)</f>
        <v>0</v>
      </c>
      <c r="G105" s="20">
        <f>IFERROR(IF($A105&gt;end_year_1,0,(IF($A105&gt;supporting_sheet!$D$11, VLOOKUP(supporting_sheet!$G$11,'COMPOSITION DES DÉCHETS'!$D$6:$Z$124,9,FALSE), VLOOKUP($C105,'COMPOSITION DES DÉCHETS'!$D$6:$Z$124,9,FALSE))*'DONNÉES '!$C144)),0)</f>
        <v>0</v>
      </c>
      <c r="H105" s="20">
        <f>IFERROR(IF($A105&gt;end_year_1,0,(IF($A105&gt;supporting_sheet!$D$11, VLOOKUP(supporting_sheet!$G$11,'COMPOSITION DES DÉCHETS'!$D$6:$Z$124,11,FALSE), VLOOKUP($C105,'COMPOSITION DES DÉCHETS'!$D$6:$Z$124,11,FALSE))*'DONNÉES '!$C144)),0)</f>
        <v>0</v>
      </c>
      <c r="I105" s="20">
        <f>IFERROR(IF($A105&gt;end_year_1,0,(IF($A105&gt;supporting_sheet!$D$11, VLOOKUP(supporting_sheet!$G$11,'COMPOSITION DES DÉCHETS'!$D$6:$Z$124,13,FALSE), VLOOKUP($C105,'COMPOSITION DES DÉCHETS'!$D$6:$Z$124,13,FALSE))*'DONNÉES '!$C144)),0)</f>
        <v>0</v>
      </c>
      <c r="J105" s="20">
        <f>IFERROR(IF($A105&gt;end_year_1,0,(IF($A105&gt;supporting_sheet!$D$11, VLOOKUP(supporting_sheet!$G$11,'COMPOSITION DES DÉCHETS'!$D$6:$Z$124,15,FALSE), VLOOKUP($C105,'COMPOSITION DES DÉCHETS'!$D$6:$Z$124,15,FALSE))*'DONNÉES '!$C144)),0)</f>
        <v>0</v>
      </c>
      <c r="K105" s="20">
        <f>IFERROR(IF($A105&gt;end_year_1,0,(IF($A105&gt;supporting_sheet!$D$11, VLOOKUP(supporting_sheet!$G$11,'COMPOSITION DES DÉCHETS'!$D$6:$Z$124,17,FALSE), VLOOKUP($C105,'COMPOSITION DES DÉCHETS'!$D$6:$Z$124,17,FALSE))*'DONNÉES '!$C144)),0)</f>
        <v>0</v>
      </c>
      <c r="L105" s="20">
        <f>IFERROR(IF($A105&gt;end_year_1,0,(IF($A105&gt;supporting_sheet!$D$11, VLOOKUP(supporting_sheet!$G$11,'COMPOSITION DES DÉCHETS'!$D$6:$Z$124,19,FALSE), VLOOKUP($C105,'COMPOSITION DES DÉCHETS'!$D$6:$Z$124,19,FALSE))*'DONNÉES '!$C144)),0)</f>
        <v>0</v>
      </c>
      <c r="M105" s="20">
        <f>IFERROR(IF($A105&gt;end_year_1,0,(IF($A105&gt;supporting_sheet!$D$11, VLOOKUP(supporting_sheet!$G$11,'COMPOSITION DES DÉCHETS'!$D$6:$Z$124,21,FALSE), VLOOKUP($C105,'COMPOSITION DES DÉCHETS'!$D$6:$Z$124,21,FALSE))*'DONNÉES '!$C144)),0)</f>
        <v>0</v>
      </c>
      <c r="N105" s="20">
        <f>IFERROR(IF($A105&gt;end_year_1,0,(IF($A105&gt;supporting_sheet!$D$11, VLOOKUP(supporting_sheet!$G$11,'COMPOSITION DES DÉCHETS'!$D$6:$Z$124,23,FALSE), VLOOKUP($C105,'COMPOSITION DES DÉCHETS'!$D$6:$Z$124,23,FALSE))*'DONNÉES '!$C144)),0)</f>
        <v>0</v>
      </c>
      <c r="O105" s="37">
        <f t="shared" si="7"/>
        <v>0</v>
      </c>
    </row>
    <row r="106" spans="1:15" x14ac:dyDescent="0.25">
      <c r="A106" s="1">
        <f>'DONNÉES '!B145</f>
        <v>104</v>
      </c>
      <c r="B106" s="1" t="str">
        <f t="shared" si="5"/>
        <v>AB</v>
      </c>
      <c r="C106" s="1" t="str">
        <f t="shared" si="6"/>
        <v>104ABDefault</v>
      </c>
      <c r="D106" s="20">
        <f>IFERROR(IF($A106&gt;end_year_1,0,(IF($A106&gt;supporting_sheet!$D$9, VLOOKUP(supporting_sheet!$G$9,'COMPOSITION DES DÉCHETS'!$D$6:$Z$124,3,FALSE), VLOOKUP($C106,'COMPOSITION DES DÉCHETS'!$D$6:$Z$124,3,FALSE))*'DONNÉES '!$C145)),0)</f>
        <v>0</v>
      </c>
      <c r="E106" s="20">
        <f>IFERROR(IF($A106&gt;end_year_1,0,(IF($A106&gt;supporting_sheet!$D$11, VLOOKUP(supporting_sheet!$G$11,'COMPOSITION DES DÉCHETS'!$D$6:$Z$124,5,FALSE), VLOOKUP($C106,'COMPOSITION DES DÉCHETS'!$D$6:$Z$124,5,FALSE))*'DONNÉES '!$C145)),0)</f>
        <v>0</v>
      </c>
      <c r="F106" s="20">
        <f>IFERROR(IF($A106&gt;end_year_1,0,(IF($A106&gt;supporting_sheet!$D$11, VLOOKUP(supporting_sheet!$G$11,'COMPOSITION DES DÉCHETS'!$D$6:$Z$124,7,FALSE), VLOOKUP($C106,'COMPOSITION DES DÉCHETS'!$D$6:$Z$124,7,FALSE))*'DONNÉES '!$C145)),0)</f>
        <v>0</v>
      </c>
      <c r="G106" s="20">
        <f>IFERROR(IF($A106&gt;end_year_1,0,(IF($A106&gt;supporting_sheet!$D$11, VLOOKUP(supporting_sheet!$G$11,'COMPOSITION DES DÉCHETS'!$D$6:$Z$124,9,FALSE), VLOOKUP($C106,'COMPOSITION DES DÉCHETS'!$D$6:$Z$124,9,FALSE))*'DONNÉES '!$C145)),0)</f>
        <v>0</v>
      </c>
      <c r="H106" s="20">
        <f>IFERROR(IF($A106&gt;end_year_1,0,(IF($A106&gt;supporting_sheet!$D$11, VLOOKUP(supporting_sheet!$G$11,'COMPOSITION DES DÉCHETS'!$D$6:$Z$124,11,FALSE), VLOOKUP($C106,'COMPOSITION DES DÉCHETS'!$D$6:$Z$124,11,FALSE))*'DONNÉES '!$C145)),0)</f>
        <v>0</v>
      </c>
      <c r="I106" s="20">
        <f>IFERROR(IF($A106&gt;end_year_1,0,(IF($A106&gt;supporting_sheet!$D$11, VLOOKUP(supporting_sheet!$G$11,'COMPOSITION DES DÉCHETS'!$D$6:$Z$124,13,FALSE), VLOOKUP($C106,'COMPOSITION DES DÉCHETS'!$D$6:$Z$124,13,FALSE))*'DONNÉES '!$C145)),0)</f>
        <v>0</v>
      </c>
      <c r="J106" s="20">
        <f>IFERROR(IF($A106&gt;end_year_1,0,(IF($A106&gt;supporting_sheet!$D$11, VLOOKUP(supporting_sheet!$G$11,'COMPOSITION DES DÉCHETS'!$D$6:$Z$124,15,FALSE), VLOOKUP($C106,'COMPOSITION DES DÉCHETS'!$D$6:$Z$124,15,FALSE))*'DONNÉES '!$C145)),0)</f>
        <v>0</v>
      </c>
      <c r="K106" s="20">
        <f>IFERROR(IF($A106&gt;end_year_1,0,(IF($A106&gt;supporting_sheet!$D$11, VLOOKUP(supporting_sheet!$G$11,'COMPOSITION DES DÉCHETS'!$D$6:$Z$124,17,FALSE), VLOOKUP($C106,'COMPOSITION DES DÉCHETS'!$D$6:$Z$124,17,FALSE))*'DONNÉES '!$C145)),0)</f>
        <v>0</v>
      </c>
      <c r="L106" s="20">
        <f>IFERROR(IF($A106&gt;end_year_1,0,(IF($A106&gt;supporting_sheet!$D$11, VLOOKUP(supporting_sheet!$G$11,'COMPOSITION DES DÉCHETS'!$D$6:$Z$124,19,FALSE), VLOOKUP($C106,'COMPOSITION DES DÉCHETS'!$D$6:$Z$124,19,FALSE))*'DONNÉES '!$C145)),0)</f>
        <v>0</v>
      </c>
      <c r="M106" s="20">
        <f>IFERROR(IF($A106&gt;end_year_1,0,(IF($A106&gt;supporting_sheet!$D$11, VLOOKUP(supporting_sheet!$G$11,'COMPOSITION DES DÉCHETS'!$D$6:$Z$124,21,FALSE), VLOOKUP($C106,'COMPOSITION DES DÉCHETS'!$D$6:$Z$124,21,FALSE))*'DONNÉES '!$C145)),0)</f>
        <v>0</v>
      </c>
      <c r="N106" s="20">
        <f>IFERROR(IF($A106&gt;end_year_1,0,(IF($A106&gt;supporting_sheet!$D$11, VLOOKUP(supporting_sheet!$G$11,'COMPOSITION DES DÉCHETS'!$D$6:$Z$124,23,FALSE), VLOOKUP($C106,'COMPOSITION DES DÉCHETS'!$D$6:$Z$124,23,FALSE))*'DONNÉES '!$C145)),0)</f>
        <v>0</v>
      </c>
      <c r="O106" s="37">
        <f t="shared" si="7"/>
        <v>0</v>
      </c>
    </row>
    <row r="107" spans="1:15" x14ac:dyDescent="0.25">
      <c r="A107" s="1">
        <f>'DONNÉES '!B146</f>
        <v>105</v>
      </c>
      <c r="B107" s="1" t="str">
        <f t="shared" si="5"/>
        <v>AB</v>
      </c>
      <c r="C107" s="1" t="str">
        <f t="shared" si="6"/>
        <v>105ABDefault</v>
      </c>
      <c r="D107" s="20">
        <f>IFERROR(IF($A107&gt;end_year_1,0,(IF($A107&gt;supporting_sheet!$D$9, VLOOKUP(supporting_sheet!$G$9,'COMPOSITION DES DÉCHETS'!$D$6:$Z$124,3,FALSE), VLOOKUP($C107,'COMPOSITION DES DÉCHETS'!$D$6:$Z$124,3,FALSE))*'DONNÉES '!$C146)),0)</f>
        <v>0</v>
      </c>
      <c r="E107" s="20">
        <f>IFERROR(IF($A107&gt;end_year_1,0,(IF($A107&gt;supporting_sheet!$D$11, VLOOKUP(supporting_sheet!$G$11,'COMPOSITION DES DÉCHETS'!$D$6:$Z$124,5,FALSE), VLOOKUP($C107,'COMPOSITION DES DÉCHETS'!$D$6:$Z$124,5,FALSE))*'DONNÉES '!$C146)),0)</f>
        <v>0</v>
      </c>
      <c r="F107" s="20">
        <f>IFERROR(IF($A107&gt;end_year_1,0,(IF($A107&gt;supporting_sheet!$D$11, VLOOKUP(supporting_sheet!$G$11,'COMPOSITION DES DÉCHETS'!$D$6:$Z$124,7,FALSE), VLOOKUP($C107,'COMPOSITION DES DÉCHETS'!$D$6:$Z$124,7,FALSE))*'DONNÉES '!$C146)),0)</f>
        <v>0</v>
      </c>
      <c r="G107" s="20">
        <f>IFERROR(IF($A107&gt;end_year_1,0,(IF($A107&gt;supporting_sheet!$D$11, VLOOKUP(supporting_sheet!$G$11,'COMPOSITION DES DÉCHETS'!$D$6:$Z$124,9,FALSE), VLOOKUP($C107,'COMPOSITION DES DÉCHETS'!$D$6:$Z$124,9,FALSE))*'DONNÉES '!$C146)),0)</f>
        <v>0</v>
      </c>
      <c r="H107" s="20">
        <f>IFERROR(IF($A107&gt;end_year_1,0,(IF($A107&gt;supporting_sheet!$D$11, VLOOKUP(supporting_sheet!$G$11,'COMPOSITION DES DÉCHETS'!$D$6:$Z$124,11,FALSE), VLOOKUP($C107,'COMPOSITION DES DÉCHETS'!$D$6:$Z$124,11,FALSE))*'DONNÉES '!$C146)),0)</f>
        <v>0</v>
      </c>
      <c r="I107" s="20">
        <f>IFERROR(IF($A107&gt;end_year_1,0,(IF($A107&gt;supporting_sheet!$D$11, VLOOKUP(supporting_sheet!$G$11,'COMPOSITION DES DÉCHETS'!$D$6:$Z$124,13,FALSE), VLOOKUP($C107,'COMPOSITION DES DÉCHETS'!$D$6:$Z$124,13,FALSE))*'DONNÉES '!$C146)),0)</f>
        <v>0</v>
      </c>
      <c r="J107" s="20">
        <f>IFERROR(IF($A107&gt;end_year_1,0,(IF($A107&gt;supporting_sheet!$D$11, VLOOKUP(supporting_sheet!$G$11,'COMPOSITION DES DÉCHETS'!$D$6:$Z$124,15,FALSE), VLOOKUP($C107,'COMPOSITION DES DÉCHETS'!$D$6:$Z$124,15,FALSE))*'DONNÉES '!$C146)),0)</f>
        <v>0</v>
      </c>
      <c r="K107" s="20">
        <f>IFERROR(IF($A107&gt;end_year_1,0,(IF($A107&gt;supporting_sheet!$D$11, VLOOKUP(supporting_sheet!$G$11,'COMPOSITION DES DÉCHETS'!$D$6:$Z$124,17,FALSE), VLOOKUP($C107,'COMPOSITION DES DÉCHETS'!$D$6:$Z$124,17,FALSE))*'DONNÉES '!$C146)),0)</f>
        <v>0</v>
      </c>
      <c r="L107" s="20">
        <f>IFERROR(IF($A107&gt;end_year_1,0,(IF($A107&gt;supporting_sheet!$D$11, VLOOKUP(supporting_sheet!$G$11,'COMPOSITION DES DÉCHETS'!$D$6:$Z$124,19,FALSE), VLOOKUP($C107,'COMPOSITION DES DÉCHETS'!$D$6:$Z$124,19,FALSE))*'DONNÉES '!$C146)),0)</f>
        <v>0</v>
      </c>
      <c r="M107" s="20">
        <f>IFERROR(IF($A107&gt;end_year_1,0,(IF($A107&gt;supporting_sheet!$D$11, VLOOKUP(supporting_sheet!$G$11,'COMPOSITION DES DÉCHETS'!$D$6:$Z$124,21,FALSE), VLOOKUP($C107,'COMPOSITION DES DÉCHETS'!$D$6:$Z$124,21,FALSE))*'DONNÉES '!$C146)),0)</f>
        <v>0</v>
      </c>
      <c r="N107" s="20">
        <f>IFERROR(IF($A107&gt;end_year_1,0,(IF($A107&gt;supporting_sheet!$D$11, VLOOKUP(supporting_sheet!$G$11,'COMPOSITION DES DÉCHETS'!$D$6:$Z$124,23,FALSE), VLOOKUP($C107,'COMPOSITION DES DÉCHETS'!$D$6:$Z$124,23,FALSE))*'DONNÉES '!$C146)),0)</f>
        <v>0</v>
      </c>
      <c r="O107" s="37">
        <f t="shared" si="7"/>
        <v>0</v>
      </c>
    </row>
    <row r="108" spans="1:15" x14ac:dyDescent="0.25">
      <c r="A108" s="1">
        <f>'DONNÉES '!B147</f>
        <v>106</v>
      </c>
      <c r="B108" s="1" t="str">
        <f t="shared" si="5"/>
        <v>AB</v>
      </c>
      <c r="C108" s="1" t="str">
        <f t="shared" si="6"/>
        <v>106ABDefault</v>
      </c>
      <c r="D108" s="20">
        <f>IFERROR(IF($A108&gt;end_year_1,0,(IF($A108&gt;supporting_sheet!$D$9, VLOOKUP(supporting_sheet!$G$9,'COMPOSITION DES DÉCHETS'!$D$6:$Z$124,3,FALSE), VLOOKUP($C108,'COMPOSITION DES DÉCHETS'!$D$6:$Z$124,3,FALSE))*'DONNÉES '!$C147)),0)</f>
        <v>0</v>
      </c>
      <c r="E108" s="20">
        <f>IFERROR(IF($A108&gt;end_year_1,0,(IF($A108&gt;supporting_sheet!$D$11, VLOOKUP(supporting_sheet!$G$11,'COMPOSITION DES DÉCHETS'!$D$6:$Z$124,5,FALSE), VLOOKUP($C108,'COMPOSITION DES DÉCHETS'!$D$6:$Z$124,5,FALSE))*'DONNÉES '!$C147)),0)</f>
        <v>0</v>
      </c>
      <c r="F108" s="20">
        <f>IFERROR(IF($A108&gt;end_year_1,0,(IF($A108&gt;supporting_sheet!$D$11, VLOOKUP(supporting_sheet!$G$11,'COMPOSITION DES DÉCHETS'!$D$6:$Z$124,7,FALSE), VLOOKUP($C108,'COMPOSITION DES DÉCHETS'!$D$6:$Z$124,7,FALSE))*'DONNÉES '!$C147)),0)</f>
        <v>0</v>
      </c>
      <c r="G108" s="20">
        <f>IFERROR(IF($A108&gt;end_year_1,0,(IF($A108&gt;supporting_sheet!$D$11, VLOOKUP(supporting_sheet!$G$11,'COMPOSITION DES DÉCHETS'!$D$6:$Z$124,9,FALSE), VLOOKUP($C108,'COMPOSITION DES DÉCHETS'!$D$6:$Z$124,9,FALSE))*'DONNÉES '!$C147)),0)</f>
        <v>0</v>
      </c>
      <c r="H108" s="20">
        <f>IFERROR(IF($A108&gt;end_year_1,0,(IF($A108&gt;supporting_sheet!$D$11, VLOOKUP(supporting_sheet!$G$11,'COMPOSITION DES DÉCHETS'!$D$6:$Z$124,11,FALSE), VLOOKUP($C108,'COMPOSITION DES DÉCHETS'!$D$6:$Z$124,11,FALSE))*'DONNÉES '!$C147)),0)</f>
        <v>0</v>
      </c>
      <c r="I108" s="20">
        <f>IFERROR(IF($A108&gt;end_year_1,0,(IF($A108&gt;supporting_sheet!$D$11, VLOOKUP(supporting_sheet!$G$11,'COMPOSITION DES DÉCHETS'!$D$6:$Z$124,13,FALSE), VLOOKUP($C108,'COMPOSITION DES DÉCHETS'!$D$6:$Z$124,13,FALSE))*'DONNÉES '!$C147)),0)</f>
        <v>0</v>
      </c>
      <c r="J108" s="20">
        <f>IFERROR(IF($A108&gt;end_year_1,0,(IF($A108&gt;supporting_sheet!$D$11, VLOOKUP(supporting_sheet!$G$11,'COMPOSITION DES DÉCHETS'!$D$6:$Z$124,15,FALSE), VLOOKUP($C108,'COMPOSITION DES DÉCHETS'!$D$6:$Z$124,15,FALSE))*'DONNÉES '!$C147)),0)</f>
        <v>0</v>
      </c>
      <c r="K108" s="20">
        <f>IFERROR(IF($A108&gt;end_year_1,0,(IF($A108&gt;supporting_sheet!$D$11, VLOOKUP(supporting_sheet!$G$11,'COMPOSITION DES DÉCHETS'!$D$6:$Z$124,17,FALSE), VLOOKUP($C108,'COMPOSITION DES DÉCHETS'!$D$6:$Z$124,17,FALSE))*'DONNÉES '!$C147)),0)</f>
        <v>0</v>
      </c>
      <c r="L108" s="20">
        <f>IFERROR(IF($A108&gt;end_year_1,0,(IF($A108&gt;supporting_sheet!$D$11, VLOOKUP(supporting_sheet!$G$11,'COMPOSITION DES DÉCHETS'!$D$6:$Z$124,19,FALSE), VLOOKUP($C108,'COMPOSITION DES DÉCHETS'!$D$6:$Z$124,19,FALSE))*'DONNÉES '!$C147)),0)</f>
        <v>0</v>
      </c>
      <c r="M108" s="20">
        <f>IFERROR(IF($A108&gt;end_year_1,0,(IF($A108&gt;supporting_sheet!$D$11, VLOOKUP(supporting_sheet!$G$11,'COMPOSITION DES DÉCHETS'!$D$6:$Z$124,21,FALSE), VLOOKUP($C108,'COMPOSITION DES DÉCHETS'!$D$6:$Z$124,21,FALSE))*'DONNÉES '!$C147)),0)</f>
        <v>0</v>
      </c>
      <c r="N108" s="20">
        <f>IFERROR(IF($A108&gt;end_year_1,0,(IF($A108&gt;supporting_sheet!$D$11, VLOOKUP(supporting_sheet!$G$11,'COMPOSITION DES DÉCHETS'!$D$6:$Z$124,23,FALSE), VLOOKUP($C108,'COMPOSITION DES DÉCHETS'!$D$6:$Z$124,23,FALSE))*'DONNÉES '!$C147)),0)</f>
        <v>0</v>
      </c>
      <c r="O108" s="37">
        <f t="shared" si="7"/>
        <v>0</v>
      </c>
    </row>
    <row r="109" spans="1:15" x14ac:dyDescent="0.25">
      <c r="A109" s="1">
        <f>'DONNÉES '!B148</f>
        <v>107</v>
      </c>
      <c r="B109" s="1" t="str">
        <f t="shared" si="5"/>
        <v>AB</v>
      </c>
      <c r="C109" s="1" t="str">
        <f t="shared" si="6"/>
        <v>107ABDefault</v>
      </c>
      <c r="D109" s="20">
        <f>IFERROR(IF($A109&gt;end_year_1,0,(IF($A109&gt;supporting_sheet!$D$9, VLOOKUP(supporting_sheet!$G$9,'COMPOSITION DES DÉCHETS'!$D$6:$Z$124,3,FALSE), VLOOKUP($C109,'COMPOSITION DES DÉCHETS'!$D$6:$Z$124,3,FALSE))*'DONNÉES '!$C148)),0)</f>
        <v>0</v>
      </c>
      <c r="E109" s="20">
        <f>IFERROR(IF($A109&gt;end_year_1,0,(IF($A109&gt;supporting_sheet!$D$11, VLOOKUP(supporting_sheet!$G$11,'COMPOSITION DES DÉCHETS'!$D$6:$Z$124,5,FALSE), VLOOKUP($C109,'COMPOSITION DES DÉCHETS'!$D$6:$Z$124,5,FALSE))*'DONNÉES '!$C148)),0)</f>
        <v>0</v>
      </c>
      <c r="F109" s="20">
        <f>IFERROR(IF($A109&gt;end_year_1,0,(IF($A109&gt;supporting_sheet!$D$11, VLOOKUP(supporting_sheet!$G$11,'COMPOSITION DES DÉCHETS'!$D$6:$Z$124,7,FALSE), VLOOKUP($C109,'COMPOSITION DES DÉCHETS'!$D$6:$Z$124,7,FALSE))*'DONNÉES '!$C148)),0)</f>
        <v>0</v>
      </c>
      <c r="G109" s="20">
        <f>IFERROR(IF($A109&gt;end_year_1,0,(IF($A109&gt;supporting_sheet!$D$11, VLOOKUP(supporting_sheet!$G$11,'COMPOSITION DES DÉCHETS'!$D$6:$Z$124,9,FALSE), VLOOKUP($C109,'COMPOSITION DES DÉCHETS'!$D$6:$Z$124,9,FALSE))*'DONNÉES '!$C148)),0)</f>
        <v>0</v>
      </c>
      <c r="H109" s="20">
        <f>IFERROR(IF($A109&gt;end_year_1,0,(IF($A109&gt;supporting_sheet!$D$11, VLOOKUP(supporting_sheet!$G$11,'COMPOSITION DES DÉCHETS'!$D$6:$Z$124,11,FALSE), VLOOKUP($C109,'COMPOSITION DES DÉCHETS'!$D$6:$Z$124,11,FALSE))*'DONNÉES '!$C148)),0)</f>
        <v>0</v>
      </c>
      <c r="I109" s="20">
        <f>IFERROR(IF($A109&gt;end_year_1,0,(IF($A109&gt;supporting_sheet!$D$11, VLOOKUP(supporting_sheet!$G$11,'COMPOSITION DES DÉCHETS'!$D$6:$Z$124,13,FALSE), VLOOKUP($C109,'COMPOSITION DES DÉCHETS'!$D$6:$Z$124,13,FALSE))*'DONNÉES '!$C148)),0)</f>
        <v>0</v>
      </c>
      <c r="J109" s="20">
        <f>IFERROR(IF($A109&gt;end_year_1,0,(IF($A109&gt;supporting_sheet!$D$11, VLOOKUP(supporting_sheet!$G$11,'COMPOSITION DES DÉCHETS'!$D$6:$Z$124,15,FALSE), VLOOKUP($C109,'COMPOSITION DES DÉCHETS'!$D$6:$Z$124,15,FALSE))*'DONNÉES '!$C148)),0)</f>
        <v>0</v>
      </c>
      <c r="K109" s="20">
        <f>IFERROR(IF($A109&gt;end_year_1,0,(IF($A109&gt;supporting_sheet!$D$11, VLOOKUP(supporting_sheet!$G$11,'COMPOSITION DES DÉCHETS'!$D$6:$Z$124,17,FALSE), VLOOKUP($C109,'COMPOSITION DES DÉCHETS'!$D$6:$Z$124,17,FALSE))*'DONNÉES '!$C148)),0)</f>
        <v>0</v>
      </c>
      <c r="L109" s="20">
        <f>IFERROR(IF($A109&gt;end_year_1,0,(IF($A109&gt;supporting_sheet!$D$11, VLOOKUP(supporting_sheet!$G$11,'COMPOSITION DES DÉCHETS'!$D$6:$Z$124,19,FALSE), VLOOKUP($C109,'COMPOSITION DES DÉCHETS'!$D$6:$Z$124,19,FALSE))*'DONNÉES '!$C148)),0)</f>
        <v>0</v>
      </c>
      <c r="M109" s="20">
        <f>IFERROR(IF($A109&gt;end_year_1,0,(IF($A109&gt;supporting_sheet!$D$11, VLOOKUP(supporting_sheet!$G$11,'COMPOSITION DES DÉCHETS'!$D$6:$Z$124,21,FALSE), VLOOKUP($C109,'COMPOSITION DES DÉCHETS'!$D$6:$Z$124,21,FALSE))*'DONNÉES '!$C148)),0)</f>
        <v>0</v>
      </c>
      <c r="N109" s="20">
        <f>IFERROR(IF($A109&gt;end_year_1,0,(IF($A109&gt;supporting_sheet!$D$11, VLOOKUP(supporting_sheet!$G$11,'COMPOSITION DES DÉCHETS'!$D$6:$Z$124,23,FALSE), VLOOKUP($C109,'COMPOSITION DES DÉCHETS'!$D$6:$Z$124,23,FALSE))*'DONNÉES '!$C148)),0)</f>
        <v>0</v>
      </c>
      <c r="O109" s="37">
        <f t="shared" si="7"/>
        <v>0</v>
      </c>
    </row>
    <row r="110" spans="1:15" x14ac:dyDescent="0.25">
      <c r="A110" s="1">
        <f>'DONNÉES '!B149</f>
        <v>108</v>
      </c>
      <c r="B110" s="1" t="str">
        <f t="shared" si="5"/>
        <v>AB</v>
      </c>
      <c r="C110" s="1" t="str">
        <f t="shared" si="6"/>
        <v>108ABDefault</v>
      </c>
      <c r="D110" s="20">
        <f>IFERROR(IF($A110&gt;end_year_1,0,(IF($A110&gt;supporting_sheet!$D$9, VLOOKUP(supporting_sheet!$G$9,'COMPOSITION DES DÉCHETS'!$D$6:$Z$124,3,FALSE), VLOOKUP($C110,'COMPOSITION DES DÉCHETS'!$D$6:$Z$124,3,FALSE))*'DONNÉES '!$C149)),0)</f>
        <v>0</v>
      </c>
      <c r="E110" s="20">
        <f>IFERROR(IF($A110&gt;end_year_1,0,(IF($A110&gt;supporting_sheet!$D$11, VLOOKUP(supporting_sheet!$G$11,'COMPOSITION DES DÉCHETS'!$D$6:$Z$124,5,FALSE), VLOOKUP($C110,'COMPOSITION DES DÉCHETS'!$D$6:$Z$124,5,FALSE))*'DONNÉES '!$C149)),0)</f>
        <v>0</v>
      </c>
      <c r="F110" s="20">
        <f>IFERROR(IF($A110&gt;end_year_1,0,(IF($A110&gt;supporting_sheet!$D$11, VLOOKUP(supporting_sheet!$G$11,'COMPOSITION DES DÉCHETS'!$D$6:$Z$124,7,FALSE), VLOOKUP($C110,'COMPOSITION DES DÉCHETS'!$D$6:$Z$124,7,FALSE))*'DONNÉES '!$C149)),0)</f>
        <v>0</v>
      </c>
      <c r="G110" s="20">
        <f>IFERROR(IF($A110&gt;end_year_1,0,(IF($A110&gt;supporting_sheet!$D$11, VLOOKUP(supporting_sheet!$G$11,'COMPOSITION DES DÉCHETS'!$D$6:$Z$124,9,FALSE), VLOOKUP($C110,'COMPOSITION DES DÉCHETS'!$D$6:$Z$124,9,FALSE))*'DONNÉES '!$C149)),0)</f>
        <v>0</v>
      </c>
      <c r="H110" s="20">
        <f>IFERROR(IF($A110&gt;end_year_1,0,(IF($A110&gt;supporting_sheet!$D$11, VLOOKUP(supporting_sheet!$G$11,'COMPOSITION DES DÉCHETS'!$D$6:$Z$124,11,FALSE), VLOOKUP($C110,'COMPOSITION DES DÉCHETS'!$D$6:$Z$124,11,FALSE))*'DONNÉES '!$C149)),0)</f>
        <v>0</v>
      </c>
      <c r="I110" s="20">
        <f>IFERROR(IF($A110&gt;end_year_1,0,(IF($A110&gt;supporting_sheet!$D$11, VLOOKUP(supporting_sheet!$G$11,'COMPOSITION DES DÉCHETS'!$D$6:$Z$124,13,FALSE), VLOOKUP($C110,'COMPOSITION DES DÉCHETS'!$D$6:$Z$124,13,FALSE))*'DONNÉES '!$C149)),0)</f>
        <v>0</v>
      </c>
      <c r="J110" s="20">
        <f>IFERROR(IF($A110&gt;end_year_1,0,(IF($A110&gt;supporting_sheet!$D$11, VLOOKUP(supporting_sheet!$G$11,'COMPOSITION DES DÉCHETS'!$D$6:$Z$124,15,FALSE), VLOOKUP($C110,'COMPOSITION DES DÉCHETS'!$D$6:$Z$124,15,FALSE))*'DONNÉES '!$C149)),0)</f>
        <v>0</v>
      </c>
      <c r="K110" s="20">
        <f>IFERROR(IF($A110&gt;end_year_1,0,(IF($A110&gt;supporting_sheet!$D$11, VLOOKUP(supporting_sheet!$G$11,'COMPOSITION DES DÉCHETS'!$D$6:$Z$124,17,FALSE), VLOOKUP($C110,'COMPOSITION DES DÉCHETS'!$D$6:$Z$124,17,FALSE))*'DONNÉES '!$C149)),0)</f>
        <v>0</v>
      </c>
      <c r="L110" s="20">
        <f>IFERROR(IF($A110&gt;end_year_1,0,(IF($A110&gt;supporting_sheet!$D$11, VLOOKUP(supporting_sheet!$G$11,'COMPOSITION DES DÉCHETS'!$D$6:$Z$124,19,FALSE), VLOOKUP($C110,'COMPOSITION DES DÉCHETS'!$D$6:$Z$124,19,FALSE))*'DONNÉES '!$C149)),0)</f>
        <v>0</v>
      </c>
      <c r="M110" s="20">
        <f>IFERROR(IF($A110&gt;end_year_1,0,(IF($A110&gt;supporting_sheet!$D$11, VLOOKUP(supporting_sheet!$G$11,'COMPOSITION DES DÉCHETS'!$D$6:$Z$124,21,FALSE), VLOOKUP($C110,'COMPOSITION DES DÉCHETS'!$D$6:$Z$124,21,FALSE))*'DONNÉES '!$C149)),0)</f>
        <v>0</v>
      </c>
      <c r="N110" s="20">
        <f>IFERROR(IF($A110&gt;end_year_1,0,(IF($A110&gt;supporting_sheet!$D$11, VLOOKUP(supporting_sheet!$G$11,'COMPOSITION DES DÉCHETS'!$D$6:$Z$124,23,FALSE), VLOOKUP($C110,'COMPOSITION DES DÉCHETS'!$D$6:$Z$124,23,FALSE))*'DONNÉES '!$C149)),0)</f>
        <v>0</v>
      </c>
      <c r="O110" s="37">
        <f t="shared" si="7"/>
        <v>0</v>
      </c>
    </row>
    <row r="111" spans="1:15" x14ac:dyDescent="0.25">
      <c r="A111" s="1">
        <f>'DONNÉES '!B150</f>
        <v>109</v>
      </c>
      <c r="B111" s="1" t="str">
        <f t="shared" si="5"/>
        <v>AB</v>
      </c>
      <c r="C111" s="1" t="str">
        <f t="shared" si="6"/>
        <v>109ABDefault</v>
      </c>
      <c r="D111" s="20">
        <f>IFERROR(IF($A111&gt;end_year_1,0,(IF($A111&gt;supporting_sheet!$D$9, VLOOKUP(supporting_sheet!$G$9,'COMPOSITION DES DÉCHETS'!$D$6:$Z$124,3,FALSE), VLOOKUP($C111,'COMPOSITION DES DÉCHETS'!$D$6:$Z$124,3,FALSE))*'DONNÉES '!$C150)),0)</f>
        <v>0</v>
      </c>
      <c r="E111" s="20">
        <f>IFERROR(IF($A111&gt;end_year_1,0,(IF($A111&gt;supporting_sheet!$D$11, VLOOKUP(supporting_sheet!$G$11,'COMPOSITION DES DÉCHETS'!$D$6:$Z$124,5,FALSE), VLOOKUP($C111,'COMPOSITION DES DÉCHETS'!$D$6:$Z$124,5,FALSE))*'DONNÉES '!$C150)),0)</f>
        <v>0</v>
      </c>
      <c r="F111" s="20">
        <f>IFERROR(IF($A111&gt;end_year_1,0,(IF($A111&gt;supporting_sheet!$D$11, VLOOKUP(supporting_sheet!$G$11,'COMPOSITION DES DÉCHETS'!$D$6:$Z$124,7,FALSE), VLOOKUP($C111,'COMPOSITION DES DÉCHETS'!$D$6:$Z$124,7,FALSE))*'DONNÉES '!$C150)),0)</f>
        <v>0</v>
      </c>
      <c r="G111" s="20">
        <f>IFERROR(IF($A111&gt;end_year_1,0,(IF($A111&gt;supporting_sheet!$D$11, VLOOKUP(supporting_sheet!$G$11,'COMPOSITION DES DÉCHETS'!$D$6:$Z$124,9,FALSE), VLOOKUP($C111,'COMPOSITION DES DÉCHETS'!$D$6:$Z$124,9,FALSE))*'DONNÉES '!$C150)),0)</f>
        <v>0</v>
      </c>
      <c r="H111" s="20">
        <f>IFERROR(IF($A111&gt;end_year_1,0,(IF($A111&gt;supporting_sheet!$D$11, VLOOKUP(supporting_sheet!$G$11,'COMPOSITION DES DÉCHETS'!$D$6:$Z$124,11,FALSE), VLOOKUP($C111,'COMPOSITION DES DÉCHETS'!$D$6:$Z$124,11,FALSE))*'DONNÉES '!$C150)),0)</f>
        <v>0</v>
      </c>
      <c r="I111" s="20">
        <f>IFERROR(IF($A111&gt;end_year_1,0,(IF($A111&gt;supporting_sheet!$D$11, VLOOKUP(supporting_sheet!$G$11,'COMPOSITION DES DÉCHETS'!$D$6:$Z$124,13,FALSE), VLOOKUP($C111,'COMPOSITION DES DÉCHETS'!$D$6:$Z$124,13,FALSE))*'DONNÉES '!$C150)),0)</f>
        <v>0</v>
      </c>
      <c r="J111" s="20">
        <f>IFERROR(IF($A111&gt;end_year_1,0,(IF($A111&gt;supporting_sheet!$D$11, VLOOKUP(supporting_sheet!$G$11,'COMPOSITION DES DÉCHETS'!$D$6:$Z$124,15,FALSE), VLOOKUP($C111,'COMPOSITION DES DÉCHETS'!$D$6:$Z$124,15,FALSE))*'DONNÉES '!$C150)),0)</f>
        <v>0</v>
      </c>
      <c r="K111" s="20">
        <f>IFERROR(IF($A111&gt;end_year_1,0,(IF($A111&gt;supporting_sheet!$D$11, VLOOKUP(supporting_sheet!$G$11,'COMPOSITION DES DÉCHETS'!$D$6:$Z$124,17,FALSE), VLOOKUP($C111,'COMPOSITION DES DÉCHETS'!$D$6:$Z$124,17,FALSE))*'DONNÉES '!$C150)),0)</f>
        <v>0</v>
      </c>
      <c r="L111" s="20">
        <f>IFERROR(IF($A111&gt;end_year_1,0,(IF($A111&gt;supporting_sheet!$D$11, VLOOKUP(supporting_sheet!$G$11,'COMPOSITION DES DÉCHETS'!$D$6:$Z$124,19,FALSE), VLOOKUP($C111,'COMPOSITION DES DÉCHETS'!$D$6:$Z$124,19,FALSE))*'DONNÉES '!$C150)),0)</f>
        <v>0</v>
      </c>
      <c r="M111" s="20">
        <f>IFERROR(IF($A111&gt;end_year_1,0,(IF($A111&gt;supporting_sheet!$D$11, VLOOKUP(supporting_sheet!$G$11,'COMPOSITION DES DÉCHETS'!$D$6:$Z$124,21,FALSE), VLOOKUP($C111,'COMPOSITION DES DÉCHETS'!$D$6:$Z$124,21,FALSE))*'DONNÉES '!$C150)),0)</f>
        <v>0</v>
      </c>
      <c r="N111" s="20">
        <f>IFERROR(IF($A111&gt;end_year_1,0,(IF($A111&gt;supporting_sheet!$D$11, VLOOKUP(supporting_sheet!$G$11,'COMPOSITION DES DÉCHETS'!$D$6:$Z$124,23,FALSE), VLOOKUP($C111,'COMPOSITION DES DÉCHETS'!$D$6:$Z$124,23,FALSE))*'DONNÉES '!$C150)),0)</f>
        <v>0</v>
      </c>
      <c r="O111" s="37">
        <f t="shared" si="7"/>
        <v>0</v>
      </c>
    </row>
    <row r="112" spans="1:15" x14ac:dyDescent="0.25">
      <c r="A112" s="1">
        <f>'DONNÉES '!B151</f>
        <v>110</v>
      </c>
      <c r="B112" s="1" t="str">
        <f t="shared" si="5"/>
        <v>AB</v>
      </c>
      <c r="C112" s="1" t="str">
        <f t="shared" ref="C112:C124" si="8">CONCATENATE(A112,B112,default)</f>
        <v>110ABDefault</v>
      </c>
      <c r="D112" s="20">
        <f>IFERROR(IF($A112&gt;end_year_1,0,(IF($A112&gt;supporting_sheet!$D$9, VLOOKUP(supporting_sheet!$G$9,'COMPOSITION DES DÉCHETS'!$D$6:$Z$124,3,FALSE), VLOOKUP($C112,'COMPOSITION DES DÉCHETS'!$D$6:$Z$124,3,FALSE))*'DONNÉES '!$C151)),0)</f>
        <v>0</v>
      </c>
      <c r="E112" s="20">
        <f>IFERROR(IF($A112&gt;end_year_1,0,(IF($A112&gt;supporting_sheet!$D$11, VLOOKUP(supporting_sheet!$G$11,'COMPOSITION DES DÉCHETS'!$D$6:$Z$124,5,FALSE), VLOOKUP($C112,'COMPOSITION DES DÉCHETS'!$D$6:$Z$124,5,FALSE))*'DONNÉES '!$C151)),0)</f>
        <v>0</v>
      </c>
      <c r="F112" s="20">
        <f>IFERROR(IF($A112&gt;end_year_1,0,(IF($A112&gt;supporting_sheet!$D$11, VLOOKUP(supporting_sheet!$G$11,'COMPOSITION DES DÉCHETS'!$D$6:$Z$124,7,FALSE), VLOOKUP($C112,'COMPOSITION DES DÉCHETS'!$D$6:$Z$124,7,FALSE))*'DONNÉES '!$C151)),0)</f>
        <v>0</v>
      </c>
      <c r="G112" s="20">
        <f>IFERROR(IF($A112&gt;end_year_1,0,(IF($A112&gt;supporting_sheet!$D$11, VLOOKUP(supporting_sheet!$G$11,'COMPOSITION DES DÉCHETS'!$D$6:$Z$124,9,FALSE), VLOOKUP($C112,'COMPOSITION DES DÉCHETS'!$D$6:$Z$124,9,FALSE))*'DONNÉES '!$C151)),0)</f>
        <v>0</v>
      </c>
      <c r="H112" s="20">
        <f>IFERROR(IF($A112&gt;end_year_1,0,(IF($A112&gt;supporting_sheet!$D$11, VLOOKUP(supporting_sheet!$G$11,'COMPOSITION DES DÉCHETS'!$D$6:$Z$124,11,FALSE), VLOOKUP($C112,'COMPOSITION DES DÉCHETS'!$D$6:$Z$124,11,FALSE))*'DONNÉES '!$C151)),0)</f>
        <v>0</v>
      </c>
      <c r="I112" s="20">
        <f>IFERROR(IF($A112&gt;end_year_1,0,(IF($A112&gt;supporting_sheet!$D$11, VLOOKUP(supporting_sheet!$G$11,'COMPOSITION DES DÉCHETS'!$D$6:$Z$124,13,FALSE), VLOOKUP($C112,'COMPOSITION DES DÉCHETS'!$D$6:$Z$124,13,FALSE))*'DONNÉES '!$C151)),0)</f>
        <v>0</v>
      </c>
      <c r="J112" s="20">
        <f>IFERROR(IF($A112&gt;end_year_1,0,(IF($A112&gt;supporting_sheet!$D$11, VLOOKUP(supporting_sheet!$G$11,'COMPOSITION DES DÉCHETS'!$D$6:$Z$124,15,FALSE), VLOOKUP($C112,'COMPOSITION DES DÉCHETS'!$D$6:$Z$124,15,FALSE))*'DONNÉES '!$C151)),0)</f>
        <v>0</v>
      </c>
      <c r="K112" s="20">
        <f>IFERROR(IF($A112&gt;end_year_1,0,(IF($A112&gt;supporting_sheet!$D$11, VLOOKUP(supporting_sheet!$G$11,'COMPOSITION DES DÉCHETS'!$D$6:$Z$124,17,FALSE), VLOOKUP($C112,'COMPOSITION DES DÉCHETS'!$D$6:$Z$124,17,FALSE))*'DONNÉES '!$C151)),0)</f>
        <v>0</v>
      </c>
      <c r="L112" s="20">
        <f>IFERROR(IF($A112&gt;end_year_1,0,(IF($A112&gt;supporting_sheet!$D$11, VLOOKUP(supporting_sheet!$G$11,'COMPOSITION DES DÉCHETS'!$D$6:$Z$124,19,FALSE), VLOOKUP($C112,'COMPOSITION DES DÉCHETS'!$D$6:$Z$124,19,FALSE))*'DONNÉES '!$C151)),0)</f>
        <v>0</v>
      </c>
      <c r="M112" s="20">
        <f>IFERROR(IF($A112&gt;end_year_1,0,(IF($A112&gt;supporting_sheet!$D$11, VLOOKUP(supporting_sheet!$G$11,'COMPOSITION DES DÉCHETS'!$D$6:$Z$124,21,FALSE), VLOOKUP($C112,'COMPOSITION DES DÉCHETS'!$D$6:$Z$124,21,FALSE))*'DONNÉES '!$C151)),0)</f>
        <v>0</v>
      </c>
      <c r="N112" s="20">
        <f>IFERROR(IF($A112&gt;end_year_1,0,(IF($A112&gt;supporting_sheet!$D$11, VLOOKUP(supporting_sheet!$G$11,'COMPOSITION DES DÉCHETS'!$D$6:$Z$124,23,FALSE), VLOOKUP($C112,'COMPOSITION DES DÉCHETS'!$D$6:$Z$124,23,FALSE))*'DONNÉES '!$C151)),0)</f>
        <v>0</v>
      </c>
      <c r="O112" s="37">
        <f t="shared" ref="O112:O124" si="9">+SUM(D112:N112)</f>
        <v>0</v>
      </c>
    </row>
    <row r="113" spans="1:15" x14ac:dyDescent="0.25">
      <c r="A113" s="1">
        <f>'DONNÉES '!B152</f>
        <v>111</v>
      </c>
      <c r="B113" s="1" t="str">
        <f t="shared" si="5"/>
        <v>AB</v>
      </c>
      <c r="C113" s="1" t="str">
        <f t="shared" si="8"/>
        <v>111ABDefault</v>
      </c>
      <c r="D113" s="20">
        <f>IFERROR(IF($A113&gt;end_year_1,0,(IF($A113&gt;supporting_sheet!$D$9, VLOOKUP(supporting_sheet!$G$9,'COMPOSITION DES DÉCHETS'!$D$6:$Z$124,3,FALSE), VLOOKUP($C113,'COMPOSITION DES DÉCHETS'!$D$6:$Z$124,3,FALSE))*'DONNÉES '!$C152)),0)</f>
        <v>0</v>
      </c>
      <c r="E113" s="20">
        <f>IFERROR(IF($A113&gt;end_year_1,0,(IF($A113&gt;supporting_sheet!$D$11, VLOOKUP(supporting_sheet!$G$11,'COMPOSITION DES DÉCHETS'!$D$6:$Z$124,5,FALSE), VLOOKUP($C113,'COMPOSITION DES DÉCHETS'!$D$6:$Z$124,5,FALSE))*'DONNÉES '!$C152)),0)</f>
        <v>0</v>
      </c>
      <c r="F113" s="20">
        <f>IFERROR(IF($A113&gt;end_year_1,0,(IF($A113&gt;supporting_sheet!$D$11, VLOOKUP(supporting_sheet!$G$11,'COMPOSITION DES DÉCHETS'!$D$6:$Z$124,7,FALSE), VLOOKUP($C113,'COMPOSITION DES DÉCHETS'!$D$6:$Z$124,7,FALSE))*'DONNÉES '!$C152)),0)</f>
        <v>0</v>
      </c>
      <c r="G113" s="20">
        <f>IFERROR(IF($A113&gt;end_year_1,0,(IF($A113&gt;supporting_sheet!$D$11, VLOOKUP(supporting_sheet!$G$11,'COMPOSITION DES DÉCHETS'!$D$6:$Z$124,9,FALSE), VLOOKUP($C113,'COMPOSITION DES DÉCHETS'!$D$6:$Z$124,9,FALSE))*'DONNÉES '!$C152)),0)</f>
        <v>0</v>
      </c>
      <c r="H113" s="20">
        <f>IFERROR(IF($A113&gt;end_year_1,0,(IF($A113&gt;supporting_sheet!$D$11, VLOOKUP(supporting_sheet!$G$11,'COMPOSITION DES DÉCHETS'!$D$6:$Z$124,11,FALSE), VLOOKUP($C113,'COMPOSITION DES DÉCHETS'!$D$6:$Z$124,11,FALSE))*'DONNÉES '!$C152)),0)</f>
        <v>0</v>
      </c>
      <c r="I113" s="20">
        <f>IFERROR(IF($A113&gt;end_year_1,0,(IF($A113&gt;supporting_sheet!$D$11, VLOOKUP(supporting_sheet!$G$11,'COMPOSITION DES DÉCHETS'!$D$6:$Z$124,13,FALSE), VLOOKUP($C113,'COMPOSITION DES DÉCHETS'!$D$6:$Z$124,13,FALSE))*'DONNÉES '!$C152)),0)</f>
        <v>0</v>
      </c>
      <c r="J113" s="20">
        <f>IFERROR(IF($A113&gt;end_year_1,0,(IF($A113&gt;supporting_sheet!$D$11, VLOOKUP(supporting_sheet!$G$11,'COMPOSITION DES DÉCHETS'!$D$6:$Z$124,15,FALSE), VLOOKUP($C113,'COMPOSITION DES DÉCHETS'!$D$6:$Z$124,15,FALSE))*'DONNÉES '!$C152)),0)</f>
        <v>0</v>
      </c>
      <c r="K113" s="20">
        <f>IFERROR(IF($A113&gt;end_year_1,0,(IF($A113&gt;supporting_sheet!$D$11, VLOOKUP(supporting_sheet!$G$11,'COMPOSITION DES DÉCHETS'!$D$6:$Z$124,17,FALSE), VLOOKUP($C113,'COMPOSITION DES DÉCHETS'!$D$6:$Z$124,17,FALSE))*'DONNÉES '!$C152)),0)</f>
        <v>0</v>
      </c>
      <c r="L113" s="20">
        <f>IFERROR(IF($A113&gt;end_year_1,0,(IF($A113&gt;supporting_sheet!$D$11, VLOOKUP(supporting_sheet!$G$11,'COMPOSITION DES DÉCHETS'!$D$6:$Z$124,19,FALSE), VLOOKUP($C113,'COMPOSITION DES DÉCHETS'!$D$6:$Z$124,19,FALSE))*'DONNÉES '!$C152)),0)</f>
        <v>0</v>
      </c>
      <c r="M113" s="20">
        <f>IFERROR(IF($A113&gt;end_year_1,0,(IF($A113&gt;supporting_sheet!$D$11, VLOOKUP(supporting_sheet!$G$11,'COMPOSITION DES DÉCHETS'!$D$6:$Z$124,21,FALSE), VLOOKUP($C113,'COMPOSITION DES DÉCHETS'!$D$6:$Z$124,21,FALSE))*'DONNÉES '!$C152)),0)</f>
        <v>0</v>
      </c>
      <c r="N113" s="20">
        <f>IFERROR(IF($A113&gt;end_year_1,0,(IF($A113&gt;supporting_sheet!$D$11, VLOOKUP(supporting_sheet!$G$11,'COMPOSITION DES DÉCHETS'!$D$6:$Z$124,23,FALSE), VLOOKUP($C113,'COMPOSITION DES DÉCHETS'!$D$6:$Z$124,23,FALSE))*'DONNÉES '!$C152)),0)</f>
        <v>0</v>
      </c>
      <c r="O113" s="37">
        <f t="shared" si="9"/>
        <v>0</v>
      </c>
    </row>
    <row r="114" spans="1:15" x14ac:dyDescent="0.25">
      <c r="A114" s="1">
        <f>'DONNÉES '!B153</f>
        <v>112</v>
      </c>
      <c r="B114" s="1" t="str">
        <f t="shared" si="5"/>
        <v>AB</v>
      </c>
      <c r="C114" s="1" t="str">
        <f t="shared" si="8"/>
        <v>112ABDefault</v>
      </c>
      <c r="D114" s="20">
        <f>IFERROR(IF($A114&gt;end_year_1,0,(IF($A114&gt;supporting_sheet!$D$9, VLOOKUP(supporting_sheet!$G$9,'COMPOSITION DES DÉCHETS'!$D$6:$Z$124,3,FALSE), VLOOKUP($C114,'COMPOSITION DES DÉCHETS'!$D$6:$Z$124,3,FALSE))*'DONNÉES '!$C153)),0)</f>
        <v>0</v>
      </c>
      <c r="E114" s="20">
        <f>IFERROR(IF($A114&gt;end_year_1,0,(IF($A114&gt;supporting_sheet!$D$11, VLOOKUP(supporting_sheet!$G$11,'COMPOSITION DES DÉCHETS'!$D$6:$Z$124,5,FALSE), VLOOKUP($C114,'COMPOSITION DES DÉCHETS'!$D$6:$Z$124,5,FALSE))*'DONNÉES '!$C153)),0)</f>
        <v>0</v>
      </c>
      <c r="F114" s="20">
        <f>IFERROR(IF($A114&gt;end_year_1,0,(IF($A114&gt;supporting_sheet!$D$11, VLOOKUP(supporting_sheet!$G$11,'COMPOSITION DES DÉCHETS'!$D$6:$Z$124,7,FALSE), VLOOKUP($C114,'COMPOSITION DES DÉCHETS'!$D$6:$Z$124,7,FALSE))*'DONNÉES '!$C153)),0)</f>
        <v>0</v>
      </c>
      <c r="G114" s="20">
        <f>IFERROR(IF($A114&gt;end_year_1,0,(IF($A114&gt;supporting_sheet!$D$11, VLOOKUP(supporting_sheet!$G$11,'COMPOSITION DES DÉCHETS'!$D$6:$Z$124,9,FALSE), VLOOKUP($C114,'COMPOSITION DES DÉCHETS'!$D$6:$Z$124,9,FALSE))*'DONNÉES '!$C153)),0)</f>
        <v>0</v>
      </c>
      <c r="H114" s="20">
        <f>IFERROR(IF($A114&gt;end_year_1,0,(IF($A114&gt;supporting_sheet!$D$11, VLOOKUP(supporting_sheet!$G$11,'COMPOSITION DES DÉCHETS'!$D$6:$Z$124,11,FALSE), VLOOKUP($C114,'COMPOSITION DES DÉCHETS'!$D$6:$Z$124,11,FALSE))*'DONNÉES '!$C153)),0)</f>
        <v>0</v>
      </c>
      <c r="I114" s="20">
        <f>IFERROR(IF($A114&gt;end_year_1,0,(IF($A114&gt;supporting_sheet!$D$11, VLOOKUP(supporting_sheet!$G$11,'COMPOSITION DES DÉCHETS'!$D$6:$Z$124,13,FALSE), VLOOKUP($C114,'COMPOSITION DES DÉCHETS'!$D$6:$Z$124,13,FALSE))*'DONNÉES '!$C153)),0)</f>
        <v>0</v>
      </c>
      <c r="J114" s="20">
        <f>IFERROR(IF($A114&gt;end_year_1,0,(IF($A114&gt;supporting_sheet!$D$11, VLOOKUP(supporting_sheet!$G$11,'COMPOSITION DES DÉCHETS'!$D$6:$Z$124,15,FALSE), VLOOKUP($C114,'COMPOSITION DES DÉCHETS'!$D$6:$Z$124,15,FALSE))*'DONNÉES '!$C153)),0)</f>
        <v>0</v>
      </c>
      <c r="K114" s="20">
        <f>IFERROR(IF($A114&gt;end_year_1,0,(IF($A114&gt;supporting_sheet!$D$11, VLOOKUP(supporting_sheet!$G$11,'COMPOSITION DES DÉCHETS'!$D$6:$Z$124,17,FALSE), VLOOKUP($C114,'COMPOSITION DES DÉCHETS'!$D$6:$Z$124,17,FALSE))*'DONNÉES '!$C153)),0)</f>
        <v>0</v>
      </c>
      <c r="L114" s="20">
        <f>IFERROR(IF($A114&gt;end_year_1,0,(IF($A114&gt;supporting_sheet!$D$11, VLOOKUP(supporting_sheet!$G$11,'COMPOSITION DES DÉCHETS'!$D$6:$Z$124,19,FALSE), VLOOKUP($C114,'COMPOSITION DES DÉCHETS'!$D$6:$Z$124,19,FALSE))*'DONNÉES '!$C153)),0)</f>
        <v>0</v>
      </c>
      <c r="M114" s="20">
        <f>IFERROR(IF($A114&gt;end_year_1,0,(IF($A114&gt;supporting_sheet!$D$11, VLOOKUP(supporting_sheet!$G$11,'COMPOSITION DES DÉCHETS'!$D$6:$Z$124,21,FALSE), VLOOKUP($C114,'COMPOSITION DES DÉCHETS'!$D$6:$Z$124,21,FALSE))*'DONNÉES '!$C153)),0)</f>
        <v>0</v>
      </c>
      <c r="N114" s="20">
        <f>IFERROR(IF($A114&gt;end_year_1,0,(IF($A114&gt;supporting_sheet!$D$11, VLOOKUP(supporting_sheet!$G$11,'COMPOSITION DES DÉCHETS'!$D$6:$Z$124,23,FALSE), VLOOKUP($C114,'COMPOSITION DES DÉCHETS'!$D$6:$Z$124,23,FALSE))*'DONNÉES '!$C153)),0)</f>
        <v>0</v>
      </c>
      <c r="O114" s="37">
        <f t="shared" si="9"/>
        <v>0</v>
      </c>
    </row>
    <row r="115" spans="1:15" x14ac:dyDescent="0.25">
      <c r="A115" s="1">
        <f>'DONNÉES '!B154</f>
        <v>113</v>
      </c>
      <c r="B115" s="1" t="str">
        <f t="shared" si="5"/>
        <v>AB</v>
      </c>
      <c r="C115" s="1" t="str">
        <f t="shared" si="8"/>
        <v>113ABDefault</v>
      </c>
      <c r="D115" s="20">
        <f>IFERROR(IF($A115&gt;end_year_1,0,(IF($A115&gt;supporting_sheet!$D$9, VLOOKUP(supporting_sheet!$G$9,'COMPOSITION DES DÉCHETS'!$D$6:$Z$124,3,FALSE), VLOOKUP($C115,'COMPOSITION DES DÉCHETS'!$D$6:$Z$124,3,FALSE))*'DONNÉES '!$C154)),0)</f>
        <v>0</v>
      </c>
      <c r="E115" s="20">
        <f>IFERROR(IF($A115&gt;end_year_1,0,(IF($A115&gt;supporting_sheet!$D$11, VLOOKUP(supporting_sheet!$G$11,'COMPOSITION DES DÉCHETS'!$D$6:$Z$124,5,FALSE), VLOOKUP($C115,'COMPOSITION DES DÉCHETS'!$D$6:$Z$124,5,FALSE))*'DONNÉES '!$C154)),0)</f>
        <v>0</v>
      </c>
      <c r="F115" s="20">
        <f>IFERROR(IF($A115&gt;end_year_1,0,(IF($A115&gt;supporting_sheet!$D$11, VLOOKUP(supporting_sheet!$G$11,'COMPOSITION DES DÉCHETS'!$D$6:$Z$124,7,FALSE), VLOOKUP($C115,'COMPOSITION DES DÉCHETS'!$D$6:$Z$124,7,FALSE))*'DONNÉES '!$C154)),0)</f>
        <v>0</v>
      </c>
      <c r="G115" s="20">
        <f>IFERROR(IF($A115&gt;end_year_1,0,(IF($A115&gt;supporting_sheet!$D$11, VLOOKUP(supporting_sheet!$G$11,'COMPOSITION DES DÉCHETS'!$D$6:$Z$124,9,FALSE), VLOOKUP($C115,'COMPOSITION DES DÉCHETS'!$D$6:$Z$124,9,FALSE))*'DONNÉES '!$C154)),0)</f>
        <v>0</v>
      </c>
      <c r="H115" s="20">
        <f>IFERROR(IF($A115&gt;end_year_1,0,(IF($A115&gt;supporting_sheet!$D$11, VLOOKUP(supporting_sheet!$G$11,'COMPOSITION DES DÉCHETS'!$D$6:$Z$124,11,FALSE), VLOOKUP($C115,'COMPOSITION DES DÉCHETS'!$D$6:$Z$124,11,FALSE))*'DONNÉES '!$C154)),0)</f>
        <v>0</v>
      </c>
      <c r="I115" s="20">
        <f>IFERROR(IF($A115&gt;end_year_1,0,(IF($A115&gt;supporting_sheet!$D$11, VLOOKUP(supporting_sheet!$G$11,'COMPOSITION DES DÉCHETS'!$D$6:$Z$124,13,FALSE), VLOOKUP($C115,'COMPOSITION DES DÉCHETS'!$D$6:$Z$124,13,FALSE))*'DONNÉES '!$C154)),0)</f>
        <v>0</v>
      </c>
      <c r="J115" s="20">
        <f>IFERROR(IF($A115&gt;end_year_1,0,(IF($A115&gt;supporting_sheet!$D$11, VLOOKUP(supporting_sheet!$G$11,'COMPOSITION DES DÉCHETS'!$D$6:$Z$124,15,FALSE), VLOOKUP($C115,'COMPOSITION DES DÉCHETS'!$D$6:$Z$124,15,FALSE))*'DONNÉES '!$C154)),0)</f>
        <v>0</v>
      </c>
      <c r="K115" s="20">
        <f>IFERROR(IF($A115&gt;end_year_1,0,(IF($A115&gt;supporting_sheet!$D$11, VLOOKUP(supporting_sheet!$G$11,'COMPOSITION DES DÉCHETS'!$D$6:$Z$124,17,FALSE), VLOOKUP($C115,'COMPOSITION DES DÉCHETS'!$D$6:$Z$124,17,FALSE))*'DONNÉES '!$C154)),0)</f>
        <v>0</v>
      </c>
      <c r="L115" s="20">
        <f>IFERROR(IF($A115&gt;end_year_1,0,(IF($A115&gt;supporting_sheet!$D$11, VLOOKUP(supporting_sheet!$G$11,'COMPOSITION DES DÉCHETS'!$D$6:$Z$124,19,FALSE), VLOOKUP($C115,'COMPOSITION DES DÉCHETS'!$D$6:$Z$124,19,FALSE))*'DONNÉES '!$C154)),0)</f>
        <v>0</v>
      </c>
      <c r="M115" s="20">
        <f>IFERROR(IF($A115&gt;end_year_1,0,(IF($A115&gt;supporting_sheet!$D$11, VLOOKUP(supporting_sheet!$G$11,'COMPOSITION DES DÉCHETS'!$D$6:$Z$124,21,FALSE), VLOOKUP($C115,'COMPOSITION DES DÉCHETS'!$D$6:$Z$124,21,FALSE))*'DONNÉES '!$C154)),0)</f>
        <v>0</v>
      </c>
      <c r="N115" s="20">
        <f>IFERROR(IF($A115&gt;end_year_1,0,(IF($A115&gt;supporting_sheet!$D$11, VLOOKUP(supporting_sheet!$G$11,'COMPOSITION DES DÉCHETS'!$D$6:$Z$124,23,FALSE), VLOOKUP($C115,'COMPOSITION DES DÉCHETS'!$D$6:$Z$124,23,FALSE))*'DONNÉES '!$C154)),0)</f>
        <v>0</v>
      </c>
      <c r="O115" s="37">
        <f t="shared" si="9"/>
        <v>0</v>
      </c>
    </row>
    <row r="116" spans="1:15" x14ac:dyDescent="0.25">
      <c r="A116" s="1">
        <f>'DONNÉES '!B155</f>
        <v>114</v>
      </c>
      <c r="B116" s="1" t="str">
        <f t="shared" si="5"/>
        <v>AB</v>
      </c>
      <c r="C116" s="1" t="str">
        <f t="shared" si="8"/>
        <v>114ABDefault</v>
      </c>
      <c r="D116" s="20">
        <f>IFERROR(IF($A116&gt;end_year_1,0,(IF($A116&gt;supporting_sheet!$D$9, VLOOKUP(supporting_sheet!$G$9,'COMPOSITION DES DÉCHETS'!$D$6:$Z$124,3,FALSE), VLOOKUP($C116,'COMPOSITION DES DÉCHETS'!$D$6:$Z$124,3,FALSE))*'DONNÉES '!$C155)),0)</f>
        <v>0</v>
      </c>
      <c r="E116" s="20">
        <f>IFERROR(IF($A116&gt;end_year_1,0,(IF($A116&gt;supporting_sheet!$D$11, VLOOKUP(supporting_sheet!$G$11,'COMPOSITION DES DÉCHETS'!$D$6:$Z$124,5,FALSE), VLOOKUP($C116,'COMPOSITION DES DÉCHETS'!$D$6:$Z$124,5,FALSE))*'DONNÉES '!$C155)),0)</f>
        <v>0</v>
      </c>
      <c r="F116" s="20">
        <f>IFERROR(IF($A116&gt;end_year_1,0,(IF($A116&gt;supporting_sheet!$D$11, VLOOKUP(supporting_sheet!$G$11,'COMPOSITION DES DÉCHETS'!$D$6:$Z$124,7,FALSE), VLOOKUP($C116,'COMPOSITION DES DÉCHETS'!$D$6:$Z$124,7,FALSE))*'DONNÉES '!$C155)),0)</f>
        <v>0</v>
      </c>
      <c r="G116" s="20">
        <f>IFERROR(IF($A116&gt;end_year_1,0,(IF($A116&gt;supporting_sheet!$D$11, VLOOKUP(supporting_sheet!$G$11,'COMPOSITION DES DÉCHETS'!$D$6:$Z$124,9,FALSE), VLOOKUP($C116,'COMPOSITION DES DÉCHETS'!$D$6:$Z$124,9,FALSE))*'DONNÉES '!$C155)),0)</f>
        <v>0</v>
      </c>
      <c r="H116" s="20">
        <f>IFERROR(IF($A116&gt;end_year_1,0,(IF($A116&gt;supporting_sheet!$D$11, VLOOKUP(supporting_sheet!$G$11,'COMPOSITION DES DÉCHETS'!$D$6:$Z$124,11,FALSE), VLOOKUP($C116,'COMPOSITION DES DÉCHETS'!$D$6:$Z$124,11,FALSE))*'DONNÉES '!$C155)),0)</f>
        <v>0</v>
      </c>
      <c r="I116" s="20">
        <f>IFERROR(IF($A116&gt;end_year_1,0,(IF($A116&gt;supporting_sheet!$D$11, VLOOKUP(supporting_sheet!$G$11,'COMPOSITION DES DÉCHETS'!$D$6:$Z$124,13,FALSE), VLOOKUP($C116,'COMPOSITION DES DÉCHETS'!$D$6:$Z$124,13,FALSE))*'DONNÉES '!$C155)),0)</f>
        <v>0</v>
      </c>
      <c r="J116" s="20">
        <f>IFERROR(IF($A116&gt;end_year_1,0,(IF($A116&gt;supporting_sheet!$D$11, VLOOKUP(supporting_sheet!$G$11,'COMPOSITION DES DÉCHETS'!$D$6:$Z$124,15,FALSE), VLOOKUP($C116,'COMPOSITION DES DÉCHETS'!$D$6:$Z$124,15,FALSE))*'DONNÉES '!$C155)),0)</f>
        <v>0</v>
      </c>
      <c r="K116" s="20">
        <f>IFERROR(IF($A116&gt;end_year_1,0,(IF($A116&gt;supporting_sheet!$D$11, VLOOKUP(supporting_sheet!$G$11,'COMPOSITION DES DÉCHETS'!$D$6:$Z$124,17,FALSE), VLOOKUP($C116,'COMPOSITION DES DÉCHETS'!$D$6:$Z$124,17,FALSE))*'DONNÉES '!$C155)),0)</f>
        <v>0</v>
      </c>
      <c r="L116" s="20">
        <f>IFERROR(IF($A116&gt;end_year_1,0,(IF($A116&gt;supporting_sheet!$D$11, VLOOKUP(supporting_sheet!$G$11,'COMPOSITION DES DÉCHETS'!$D$6:$Z$124,19,FALSE), VLOOKUP($C116,'COMPOSITION DES DÉCHETS'!$D$6:$Z$124,19,FALSE))*'DONNÉES '!$C155)),0)</f>
        <v>0</v>
      </c>
      <c r="M116" s="20">
        <f>IFERROR(IF($A116&gt;end_year_1,0,(IF($A116&gt;supporting_sheet!$D$11, VLOOKUP(supporting_sheet!$G$11,'COMPOSITION DES DÉCHETS'!$D$6:$Z$124,21,FALSE), VLOOKUP($C116,'COMPOSITION DES DÉCHETS'!$D$6:$Z$124,21,FALSE))*'DONNÉES '!$C155)),0)</f>
        <v>0</v>
      </c>
      <c r="N116" s="20">
        <f>IFERROR(IF($A116&gt;end_year_1,0,(IF($A116&gt;supporting_sheet!$D$11, VLOOKUP(supporting_sheet!$G$11,'COMPOSITION DES DÉCHETS'!$D$6:$Z$124,23,FALSE), VLOOKUP($C116,'COMPOSITION DES DÉCHETS'!$D$6:$Z$124,23,FALSE))*'DONNÉES '!$C155)),0)</f>
        <v>0</v>
      </c>
      <c r="O116" s="37">
        <f t="shared" si="9"/>
        <v>0</v>
      </c>
    </row>
    <row r="117" spans="1:15" x14ac:dyDescent="0.25">
      <c r="A117" s="1">
        <f>'DONNÉES '!B156</f>
        <v>115</v>
      </c>
      <c r="B117" s="1" t="str">
        <f t="shared" si="5"/>
        <v>AB</v>
      </c>
      <c r="C117" s="1" t="str">
        <f t="shared" si="8"/>
        <v>115ABDefault</v>
      </c>
      <c r="D117" s="20">
        <f>IFERROR(IF($A117&gt;end_year_1,0,(IF($A117&gt;supporting_sheet!$D$9, VLOOKUP(supporting_sheet!$G$9,'COMPOSITION DES DÉCHETS'!$D$6:$Z$124,3,FALSE), VLOOKUP($C117,'COMPOSITION DES DÉCHETS'!$D$6:$Z$124,3,FALSE))*'DONNÉES '!$C156)),0)</f>
        <v>0</v>
      </c>
      <c r="E117" s="20">
        <f>IFERROR(IF($A117&gt;end_year_1,0,(IF($A117&gt;supporting_sheet!$D$11, VLOOKUP(supporting_sheet!$G$11,'COMPOSITION DES DÉCHETS'!$D$6:$Z$124,5,FALSE), VLOOKUP($C117,'COMPOSITION DES DÉCHETS'!$D$6:$Z$124,5,FALSE))*'DONNÉES '!$C156)),0)</f>
        <v>0</v>
      </c>
      <c r="F117" s="20">
        <f>IFERROR(IF($A117&gt;end_year_1,0,(IF($A117&gt;supporting_sheet!$D$11, VLOOKUP(supporting_sheet!$G$11,'COMPOSITION DES DÉCHETS'!$D$6:$Z$124,7,FALSE), VLOOKUP($C117,'COMPOSITION DES DÉCHETS'!$D$6:$Z$124,7,FALSE))*'DONNÉES '!$C156)),0)</f>
        <v>0</v>
      </c>
      <c r="G117" s="20">
        <f>IFERROR(IF($A117&gt;end_year_1,0,(IF($A117&gt;supporting_sheet!$D$11, VLOOKUP(supporting_sheet!$G$11,'COMPOSITION DES DÉCHETS'!$D$6:$Z$124,9,FALSE), VLOOKUP($C117,'COMPOSITION DES DÉCHETS'!$D$6:$Z$124,9,FALSE))*'DONNÉES '!$C156)),0)</f>
        <v>0</v>
      </c>
      <c r="H117" s="20">
        <f>IFERROR(IF($A117&gt;end_year_1,0,(IF($A117&gt;supporting_sheet!$D$11, VLOOKUP(supporting_sheet!$G$11,'COMPOSITION DES DÉCHETS'!$D$6:$Z$124,11,FALSE), VLOOKUP($C117,'COMPOSITION DES DÉCHETS'!$D$6:$Z$124,11,FALSE))*'DONNÉES '!$C156)),0)</f>
        <v>0</v>
      </c>
      <c r="I117" s="20">
        <f>IFERROR(IF($A117&gt;end_year_1,0,(IF($A117&gt;supporting_sheet!$D$11, VLOOKUP(supporting_sheet!$G$11,'COMPOSITION DES DÉCHETS'!$D$6:$Z$124,13,FALSE), VLOOKUP($C117,'COMPOSITION DES DÉCHETS'!$D$6:$Z$124,13,FALSE))*'DONNÉES '!$C156)),0)</f>
        <v>0</v>
      </c>
      <c r="J117" s="20">
        <f>IFERROR(IF($A117&gt;end_year_1,0,(IF($A117&gt;supporting_sheet!$D$11, VLOOKUP(supporting_sheet!$G$11,'COMPOSITION DES DÉCHETS'!$D$6:$Z$124,15,FALSE), VLOOKUP($C117,'COMPOSITION DES DÉCHETS'!$D$6:$Z$124,15,FALSE))*'DONNÉES '!$C156)),0)</f>
        <v>0</v>
      </c>
      <c r="K117" s="20">
        <f>IFERROR(IF($A117&gt;end_year_1,0,(IF($A117&gt;supporting_sheet!$D$11, VLOOKUP(supporting_sheet!$G$11,'COMPOSITION DES DÉCHETS'!$D$6:$Z$124,17,FALSE), VLOOKUP($C117,'COMPOSITION DES DÉCHETS'!$D$6:$Z$124,17,FALSE))*'DONNÉES '!$C156)),0)</f>
        <v>0</v>
      </c>
      <c r="L117" s="20">
        <f>IFERROR(IF($A117&gt;end_year_1,0,(IF($A117&gt;supporting_sheet!$D$11, VLOOKUP(supporting_sheet!$G$11,'COMPOSITION DES DÉCHETS'!$D$6:$Z$124,19,FALSE), VLOOKUP($C117,'COMPOSITION DES DÉCHETS'!$D$6:$Z$124,19,FALSE))*'DONNÉES '!$C156)),0)</f>
        <v>0</v>
      </c>
      <c r="M117" s="20">
        <f>IFERROR(IF($A117&gt;end_year_1,0,(IF($A117&gt;supporting_sheet!$D$11, VLOOKUP(supporting_sheet!$G$11,'COMPOSITION DES DÉCHETS'!$D$6:$Z$124,21,FALSE), VLOOKUP($C117,'COMPOSITION DES DÉCHETS'!$D$6:$Z$124,21,FALSE))*'DONNÉES '!$C156)),0)</f>
        <v>0</v>
      </c>
      <c r="N117" s="20">
        <f>IFERROR(IF($A117&gt;end_year_1,0,(IF($A117&gt;supporting_sheet!$D$11, VLOOKUP(supporting_sheet!$G$11,'COMPOSITION DES DÉCHETS'!$D$6:$Z$124,23,FALSE), VLOOKUP($C117,'COMPOSITION DES DÉCHETS'!$D$6:$Z$124,23,FALSE))*'DONNÉES '!$C156)),0)</f>
        <v>0</v>
      </c>
      <c r="O117" s="37">
        <f t="shared" si="9"/>
        <v>0</v>
      </c>
    </row>
    <row r="118" spans="1:15" x14ac:dyDescent="0.25">
      <c r="A118" s="1">
        <f>'DONNÉES '!B157</f>
        <v>116</v>
      </c>
      <c r="B118" s="1" t="str">
        <f t="shared" si="5"/>
        <v>AB</v>
      </c>
      <c r="C118" s="1" t="str">
        <f t="shared" si="8"/>
        <v>116ABDefault</v>
      </c>
      <c r="D118" s="20">
        <f>IFERROR(IF($A118&gt;end_year_1,0,(IF($A118&gt;supporting_sheet!$D$9, VLOOKUP(supporting_sheet!$G$9,'COMPOSITION DES DÉCHETS'!$D$6:$Z$124,3,FALSE), VLOOKUP($C118,'COMPOSITION DES DÉCHETS'!$D$6:$Z$124,3,FALSE))*'DONNÉES '!$C157)),0)</f>
        <v>0</v>
      </c>
      <c r="E118" s="20">
        <f>IFERROR(IF($A118&gt;end_year_1,0,(IF($A118&gt;supporting_sheet!$D$11, VLOOKUP(supporting_sheet!$G$11,'COMPOSITION DES DÉCHETS'!$D$6:$Z$124,5,FALSE), VLOOKUP($C118,'COMPOSITION DES DÉCHETS'!$D$6:$Z$124,5,FALSE))*'DONNÉES '!$C157)),0)</f>
        <v>0</v>
      </c>
      <c r="F118" s="20">
        <f>IFERROR(IF($A118&gt;end_year_1,0,(IF($A118&gt;supporting_sheet!$D$11, VLOOKUP(supporting_sheet!$G$11,'COMPOSITION DES DÉCHETS'!$D$6:$Z$124,7,FALSE), VLOOKUP($C118,'COMPOSITION DES DÉCHETS'!$D$6:$Z$124,7,FALSE))*'DONNÉES '!$C157)),0)</f>
        <v>0</v>
      </c>
      <c r="G118" s="20">
        <f>IFERROR(IF($A118&gt;end_year_1,0,(IF($A118&gt;supporting_sheet!$D$11, VLOOKUP(supporting_sheet!$G$11,'COMPOSITION DES DÉCHETS'!$D$6:$Z$124,9,FALSE), VLOOKUP($C118,'COMPOSITION DES DÉCHETS'!$D$6:$Z$124,9,FALSE))*'DONNÉES '!$C157)),0)</f>
        <v>0</v>
      </c>
      <c r="H118" s="20">
        <f>IFERROR(IF($A118&gt;end_year_1,0,(IF($A118&gt;supporting_sheet!$D$11, VLOOKUP(supporting_sheet!$G$11,'COMPOSITION DES DÉCHETS'!$D$6:$Z$124,11,FALSE), VLOOKUP($C118,'COMPOSITION DES DÉCHETS'!$D$6:$Z$124,11,FALSE))*'DONNÉES '!$C157)),0)</f>
        <v>0</v>
      </c>
      <c r="I118" s="20">
        <f>IFERROR(IF($A118&gt;end_year_1,0,(IF($A118&gt;supporting_sheet!$D$11, VLOOKUP(supporting_sheet!$G$11,'COMPOSITION DES DÉCHETS'!$D$6:$Z$124,13,FALSE), VLOOKUP($C118,'COMPOSITION DES DÉCHETS'!$D$6:$Z$124,13,FALSE))*'DONNÉES '!$C157)),0)</f>
        <v>0</v>
      </c>
      <c r="J118" s="20">
        <f>IFERROR(IF($A118&gt;end_year_1,0,(IF($A118&gt;supporting_sheet!$D$11, VLOOKUP(supporting_sheet!$G$11,'COMPOSITION DES DÉCHETS'!$D$6:$Z$124,15,FALSE), VLOOKUP($C118,'COMPOSITION DES DÉCHETS'!$D$6:$Z$124,15,FALSE))*'DONNÉES '!$C157)),0)</f>
        <v>0</v>
      </c>
      <c r="K118" s="20">
        <f>IFERROR(IF($A118&gt;end_year_1,0,(IF($A118&gt;supporting_sheet!$D$11, VLOOKUP(supporting_sheet!$G$11,'COMPOSITION DES DÉCHETS'!$D$6:$Z$124,17,FALSE), VLOOKUP($C118,'COMPOSITION DES DÉCHETS'!$D$6:$Z$124,17,FALSE))*'DONNÉES '!$C157)),0)</f>
        <v>0</v>
      </c>
      <c r="L118" s="20">
        <f>IFERROR(IF($A118&gt;end_year_1,0,(IF($A118&gt;supporting_sheet!$D$11, VLOOKUP(supporting_sheet!$G$11,'COMPOSITION DES DÉCHETS'!$D$6:$Z$124,19,FALSE), VLOOKUP($C118,'COMPOSITION DES DÉCHETS'!$D$6:$Z$124,19,FALSE))*'DONNÉES '!$C157)),0)</f>
        <v>0</v>
      </c>
      <c r="M118" s="20">
        <f>IFERROR(IF($A118&gt;end_year_1,0,(IF($A118&gt;supporting_sheet!$D$11, VLOOKUP(supporting_sheet!$G$11,'COMPOSITION DES DÉCHETS'!$D$6:$Z$124,21,FALSE), VLOOKUP($C118,'COMPOSITION DES DÉCHETS'!$D$6:$Z$124,21,FALSE))*'DONNÉES '!$C157)),0)</f>
        <v>0</v>
      </c>
      <c r="N118" s="20">
        <f>IFERROR(IF($A118&gt;end_year_1,0,(IF($A118&gt;supporting_sheet!$D$11, VLOOKUP(supporting_sheet!$G$11,'COMPOSITION DES DÉCHETS'!$D$6:$Z$124,23,FALSE), VLOOKUP($C118,'COMPOSITION DES DÉCHETS'!$D$6:$Z$124,23,FALSE))*'DONNÉES '!$C157)),0)</f>
        <v>0</v>
      </c>
      <c r="O118" s="37">
        <f t="shared" si="9"/>
        <v>0</v>
      </c>
    </row>
    <row r="119" spans="1:15" x14ac:dyDescent="0.25">
      <c r="A119" s="1">
        <f>'DONNÉES '!B158</f>
        <v>117</v>
      </c>
      <c r="B119" s="1" t="str">
        <f t="shared" si="5"/>
        <v>AB</v>
      </c>
      <c r="C119" s="1" t="str">
        <f t="shared" si="8"/>
        <v>117ABDefault</v>
      </c>
      <c r="D119" s="20">
        <f>IFERROR(IF($A119&gt;end_year_1,0,(IF($A119&gt;supporting_sheet!$D$9, VLOOKUP(supporting_sheet!$G$9,'COMPOSITION DES DÉCHETS'!$D$6:$Z$124,3,FALSE), VLOOKUP($C119,'COMPOSITION DES DÉCHETS'!$D$6:$Z$124,3,FALSE))*'DONNÉES '!$C158)),0)</f>
        <v>0</v>
      </c>
      <c r="E119" s="20">
        <f>IFERROR(IF($A119&gt;end_year_1,0,(IF($A119&gt;supporting_sheet!$D$11, VLOOKUP(supporting_sheet!$G$11,'COMPOSITION DES DÉCHETS'!$D$6:$Z$124,5,FALSE), VLOOKUP($C119,'COMPOSITION DES DÉCHETS'!$D$6:$Z$124,5,FALSE))*'DONNÉES '!$C158)),0)</f>
        <v>0</v>
      </c>
      <c r="F119" s="20">
        <f>IFERROR(IF($A119&gt;end_year_1,0,(IF($A119&gt;supporting_sheet!$D$11, VLOOKUP(supporting_sheet!$G$11,'COMPOSITION DES DÉCHETS'!$D$6:$Z$124,7,FALSE), VLOOKUP($C119,'COMPOSITION DES DÉCHETS'!$D$6:$Z$124,7,FALSE))*'DONNÉES '!$C158)),0)</f>
        <v>0</v>
      </c>
      <c r="G119" s="20">
        <f>IFERROR(IF($A119&gt;end_year_1,0,(IF($A119&gt;supporting_sheet!$D$11, VLOOKUP(supporting_sheet!$G$11,'COMPOSITION DES DÉCHETS'!$D$6:$Z$124,9,FALSE), VLOOKUP($C119,'COMPOSITION DES DÉCHETS'!$D$6:$Z$124,9,FALSE))*'DONNÉES '!$C158)),0)</f>
        <v>0</v>
      </c>
      <c r="H119" s="20">
        <f>IFERROR(IF($A119&gt;end_year_1,0,(IF($A119&gt;supporting_sheet!$D$11, VLOOKUP(supporting_sheet!$G$11,'COMPOSITION DES DÉCHETS'!$D$6:$Z$124,11,FALSE), VLOOKUP($C119,'COMPOSITION DES DÉCHETS'!$D$6:$Z$124,11,FALSE))*'DONNÉES '!$C158)),0)</f>
        <v>0</v>
      </c>
      <c r="I119" s="20">
        <f>IFERROR(IF($A119&gt;end_year_1,0,(IF($A119&gt;supporting_sheet!$D$11, VLOOKUP(supporting_sheet!$G$11,'COMPOSITION DES DÉCHETS'!$D$6:$Z$124,13,FALSE), VLOOKUP($C119,'COMPOSITION DES DÉCHETS'!$D$6:$Z$124,13,FALSE))*'DONNÉES '!$C158)),0)</f>
        <v>0</v>
      </c>
      <c r="J119" s="20">
        <f>IFERROR(IF($A119&gt;end_year_1,0,(IF($A119&gt;supporting_sheet!$D$11, VLOOKUP(supporting_sheet!$G$11,'COMPOSITION DES DÉCHETS'!$D$6:$Z$124,15,FALSE), VLOOKUP($C119,'COMPOSITION DES DÉCHETS'!$D$6:$Z$124,15,FALSE))*'DONNÉES '!$C158)),0)</f>
        <v>0</v>
      </c>
      <c r="K119" s="20">
        <f>IFERROR(IF($A119&gt;end_year_1,0,(IF($A119&gt;supporting_sheet!$D$11, VLOOKUP(supporting_sheet!$G$11,'COMPOSITION DES DÉCHETS'!$D$6:$Z$124,17,FALSE), VLOOKUP($C119,'COMPOSITION DES DÉCHETS'!$D$6:$Z$124,17,FALSE))*'DONNÉES '!$C158)),0)</f>
        <v>0</v>
      </c>
      <c r="L119" s="20">
        <f>IFERROR(IF($A119&gt;end_year_1,0,(IF($A119&gt;supporting_sheet!$D$11, VLOOKUP(supporting_sheet!$G$11,'COMPOSITION DES DÉCHETS'!$D$6:$Z$124,19,FALSE), VLOOKUP($C119,'COMPOSITION DES DÉCHETS'!$D$6:$Z$124,19,FALSE))*'DONNÉES '!$C158)),0)</f>
        <v>0</v>
      </c>
      <c r="M119" s="20">
        <f>IFERROR(IF($A119&gt;end_year_1,0,(IF($A119&gt;supporting_sheet!$D$11, VLOOKUP(supporting_sheet!$G$11,'COMPOSITION DES DÉCHETS'!$D$6:$Z$124,21,FALSE), VLOOKUP($C119,'COMPOSITION DES DÉCHETS'!$D$6:$Z$124,21,FALSE))*'DONNÉES '!$C158)),0)</f>
        <v>0</v>
      </c>
      <c r="N119" s="20">
        <f>IFERROR(IF($A119&gt;end_year_1,0,(IF($A119&gt;supporting_sheet!$D$11, VLOOKUP(supporting_sheet!$G$11,'COMPOSITION DES DÉCHETS'!$D$6:$Z$124,23,FALSE), VLOOKUP($C119,'COMPOSITION DES DÉCHETS'!$D$6:$Z$124,23,FALSE))*'DONNÉES '!$C158)),0)</f>
        <v>0</v>
      </c>
      <c r="O119" s="37">
        <f t="shared" si="9"/>
        <v>0</v>
      </c>
    </row>
    <row r="120" spans="1:15" x14ac:dyDescent="0.25">
      <c r="A120" s="1">
        <f>'DONNÉES '!B159</f>
        <v>118</v>
      </c>
      <c r="B120" s="1" t="str">
        <f t="shared" si="5"/>
        <v>AB</v>
      </c>
      <c r="C120" s="1" t="str">
        <f t="shared" si="8"/>
        <v>118ABDefault</v>
      </c>
      <c r="D120" s="20">
        <f>IFERROR(IF($A120&gt;end_year_1,0,(IF($A120&gt;supporting_sheet!$D$9, VLOOKUP(supporting_sheet!$G$9,'COMPOSITION DES DÉCHETS'!$D$6:$Z$124,3,FALSE), VLOOKUP($C120,'COMPOSITION DES DÉCHETS'!$D$6:$Z$124,3,FALSE))*'DONNÉES '!$C159)),0)</f>
        <v>0</v>
      </c>
      <c r="E120" s="20">
        <f>IFERROR(IF($A120&gt;end_year_1,0,(IF($A120&gt;supporting_sheet!$D$11, VLOOKUP(supporting_sheet!$G$11,'COMPOSITION DES DÉCHETS'!$D$6:$Z$124,5,FALSE), VLOOKUP($C120,'COMPOSITION DES DÉCHETS'!$D$6:$Z$124,5,FALSE))*'DONNÉES '!$C159)),0)</f>
        <v>0</v>
      </c>
      <c r="F120" s="20">
        <f>IFERROR(IF($A120&gt;end_year_1,0,(IF($A120&gt;supporting_sheet!$D$11, VLOOKUP(supporting_sheet!$G$11,'COMPOSITION DES DÉCHETS'!$D$6:$Z$124,7,FALSE), VLOOKUP($C120,'COMPOSITION DES DÉCHETS'!$D$6:$Z$124,7,FALSE))*'DONNÉES '!$C159)),0)</f>
        <v>0</v>
      </c>
      <c r="G120" s="20">
        <f>IFERROR(IF($A120&gt;end_year_1,0,(IF($A120&gt;supporting_sheet!$D$11, VLOOKUP(supporting_sheet!$G$11,'COMPOSITION DES DÉCHETS'!$D$6:$Z$124,9,FALSE), VLOOKUP($C120,'COMPOSITION DES DÉCHETS'!$D$6:$Z$124,9,FALSE))*'DONNÉES '!$C159)),0)</f>
        <v>0</v>
      </c>
      <c r="H120" s="20">
        <f>IFERROR(IF($A120&gt;end_year_1,0,(IF($A120&gt;supporting_sheet!$D$11, VLOOKUP(supporting_sheet!$G$11,'COMPOSITION DES DÉCHETS'!$D$6:$Z$124,11,FALSE), VLOOKUP($C120,'COMPOSITION DES DÉCHETS'!$D$6:$Z$124,11,FALSE))*'DONNÉES '!$C159)),0)</f>
        <v>0</v>
      </c>
      <c r="I120" s="20">
        <f>IFERROR(IF($A120&gt;end_year_1,0,(IF($A120&gt;supporting_sheet!$D$11, VLOOKUP(supporting_sheet!$G$11,'COMPOSITION DES DÉCHETS'!$D$6:$Z$124,13,FALSE), VLOOKUP($C120,'COMPOSITION DES DÉCHETS'!$D$6:$Z$124,13,FALSE))*'DONNÉES '!$C159)),0)</f>
        <v>0</v>
      </c>
      <c r="J120" s="20">
        <f>IFERROR(IF($A120&gt;end_year_1,0,(IF($A120&gt;supporting_sheet!$D$11, VLOOKUP(supporting_sheet!$G$11,'COMPOSITION DES DÉCHETS'!$D$6:$Z$124,15,FALSE), VLOOKUP($C120,'COMPOSITION DES DÉCHETS'!$D$6:$Z$124,15,FALSE))*'DONNÉES '!$C159)),0)</f>
        <v>0</v>
      </c>
      <c r="K120" s="20">
        <f>IFERROR(IF($A120&gt;end_year_1,0,(IF($A120&gt;supporting_sheet!$D$11, VLOOKUP(supporting_sheet!$G$11,'COMPOSITION DES DÉCHETS'!$D$6:$Z$124,17,FALSE), VLOOKUP($C120,'COMPOSITION DES DÉCHETS'!$D$6:$Z$124,17,FALSE))*'DONNÉES '!$C159)),0)</f>
        <v>0</v>
      </c>
      <c r="L120" s="20">
        <f>IFERROR(IF($A120&gt;end_year_1,0,(IF($A120&gt;supporting_sheet!$D$11, VLOOKUP(supporting_sheet!$G$11,'COMPOSITION DES DÉCHETS'!$D$6:$Z$124,19,FALSE), VLOOKUP($C120,'COMPOSITION DES DÉCHETS'!$D$6:$Z$124,19,FALSE))*'DONNÉES '!$C159)),0)</f>
        <v>0</v>
      </c>
      <c r="M120" s="20">
        <f>IFERROR(IF($A120&gt;end_year_1,0,(IF($A120&gt;supporting_sheet!$D$11, VLOOKUP(supporting_sheet!$G$11,'COMPOSITION DES DÉCHETS'!$D$6:$Z$124,21,FALSE), VLOOKUP($C120,'COMPOSITION DES DÉCHETS'!$D$6:$Z$124,21,FALSE))*'DONNÉES '!$C159)),0)</f>
        <v>0</v>
      </c>
      <c r="N120" s="20">
        <f>IFERROR(IF($A120&gt;end_year_1,0,(IF($A120&gt;supporting_sheet!$D$11, VLOOKUP(supporting_sheet!$G$11,'COMPOSITION DES DÉCHETS'!$D$6:$Z$124,23,FALSE), VLOOKUP($C120,'COMPOSITION DES DÉCHETS'!$D$6:$Z$124,23,FALSE))*'DONNÉES '!$C159)),0)</f>
        <v>0</v>
      </c>
      <c r="O120" s="37">
        <f t="shared" si="9"/>
        <v>0</v>
      </c>
    </row>
    <row r="121" spans="1:15" x14ac:dyDescent="0.25">
      <c r="A121" s="1">
        <f>'DONNÉES '!B160</f>
        <v>119</v>
      </c>
      <c r="B121" s="1" t="str">
        <f t="shared" si="5"/>
        <v>AB</v>
      </c>
      <c r="C121" s="1" t="str">
        <f t="shared" si="8"/>
        <v>119ABDefault</v>
      </c>
      <c r="D121" s="20">
        <f>IFERROR(IF($A121&gt;end_year_1,0,(IF($A121&gt;supporting_sheet!$D$9, VLOOKUP(supporting_sheet!$G$9,'COMPOSITION DES DÉCHETS'!$D$6:$Z$124,3,FALSE), VLOOKUP($C121,'COMPOSITION DES DÉCHETS'!$D$6:$Z$124,3,FALSE))*'DONNÉES '!$C160)),0)</f>
        <v>0</v>
      </c>
      <c r="E121" s="20">
        <f>IFERROR(IF($A121&gt;end_year_1,0,(IF($A121&gt;supporting_sheet!$D$11, VLOOKUP(supporting_sheet!$G$11,'COMPOSITION DES DÉCHETS'!$D$6:$Z$124,5,FALSE), VLOOKUP($C121,'COMPOSITION DES DÉCHETS'!$D$6:$Z$124,5,FALSE))*'DONNÉES '!$C160)),0)</f>
        <v>0</v>
      </c>
      <c r="F121" s="20">
        <f>IFERROR(IF($A121&gt;end_year_1,0,(IF($A121&gt;supporting_sheet!$D$11, VLOOKUP(supporting_sheet!$G$11,'COMPOSITION DES DÉCHETS'!$D$6:$Z$124,7,FALSE), VLOOKUP($C121,'COMPOSITION DES DÉCHETS'!$D$6:$Z$124,7,FALSE))*'DONNÉES '!$C160)),0)</f>
        <v>0</v>
      </c>
      <c r="G121" s="20">
        <f>IFERROR(IF($A121&gt;end_year_1,0,(IF($A121&gt;supporting_sheet!$D$11, VLOOKUP(supporting_sheet!$G$11,'COMPOSITION DES DÉCHETS'!$D$6:$Z$124,9,FALSE), VLOOKUP($C121,'COMPOSITION DES DÉCHETS'!$D$6:$Z$124,9,FALSE))*'DONNÉES '!$C160)),0)</f>
        <v>0</v>
      </c>
      <c r="H121" s="20">
        <f>IFERROR(IF($A121&gt;end_year_1,0,(IF($A121&gt;supporting_sheet!$D$11, VLOOKUP(supporting_sheet!$G$11,'COMPOSITION DES DÉCHETS'!$D$6:$Z$124,11,FALSE), VLOOKUP($C121,'COMPOSITION DES DÉCHETS'!$D$6:$Z$124,11,FALSE))*'DONNÉES '!$C160)),0)</f>
        <v>0</v>
      </c>
      <c r="I121" s="20">
        <f>IFERROR(IF($A121&gt;end_year_1,0,(IF($A121&gt;supporting_sheet!$D$11, VLOOKUP(supporting_sheet!$G$11,'COMPOSITION DES DÉCHETS'!$D$6:$Z$124,13,FALSE), VLOOKUP($C121,'COMPOSITION DES DÉCHETS'!$D$6:$Z$124,13,FALSE))*'DONNÉES '!$C160)),0)</f>
        <v>0</v>
      </c>
      <c r="J121" s="20">
        <f>IFERROR(IF($A121&gt;end_year_1,0,(IF($A121&gt;supporting_sheet!$D$11, VLOOKUP(supporting_sheet!$G$11,'COMPOSITION DES DÉCHETS'!$D$6:$Z$124,15,FALSE), VLOOKUP($C121,'COMPOSITION DES DÉCHETS'!$D$6:$Z$124,15,FALSE))*'DONNÉES '!$C160)),0)</f>
        <v>0</v>
      </c>
      <c r="K121" s="20">
        <f>IFERROR(IF($A121&gt;end_year_1,0,(IF($A121&gt;supporting_sheet!$D$11, VLOOKUP(supporting_sheet!$G$11,'COMPOSITION DES DÉCHETS'!$D$6:$Z$124,17,FALSE), VLOOKUP($C121,'COMPOSITION DES DÉCHETS'!$D$6:$Z$124,17,FALSE))*'DONNÉES '!$C160)),0)</f>
        <v>0</v>
      </c>
      <c r="L121" s="20">
        <f>IFERROR(IF($A121&gt;end_year_1,0,(IF($A121&gt;supporting_sheet!$D$11, VLOOKUP(supporting_sheet!$G$11,'COMPOSITION DES DÉCHETS'!$D$6:$Z$124,19,FALSE), VLOOKUP($C121,'COMPOSITION DES DÉCHETS'!$D$6:$Z$124,19,FALSE))*'DONNÉES '!$C160)),0)</f>
        <v>0</v>
      </c>
      <c r="M121" s="20">
        <f>IFERROR(IF($A121&gt;end_year_1,0,(IF($A121&gt;supporting_sheet!$D$11, VLOOKUP(supporting_sheet!$G$11,'COMPOSITION DES DÉCHETS'!$D$6:$Z$124,21,FALSE), VLOOKUP($C121,'COMPOSITION DES DÉCHETS'!$D$6:$Z$124,21,FALSE))*'DONNÉES '!$C160)),0)</f>
        <v>0</v>
      </c>
      <c r="N121" s="20">
        <f>IFERROR(IF($A121&gt;end_year_1,0,(IF($A121&gt;supporting_sheet!$D$11, VLOOKUP(supporting_sheet!$G$11,'COMPOSITION DES DÉCHETS'!$D$6:$Z$124,23,FALSE), VLOOKUP($C121,'COMPOSITION DES DÉCHETS'!$D$6:$Z$124,23,FALSE))*'DONNÉES '!$C160)),0)</f>
        <v>0</v>
      </c>
      <c r="O121" s="37">
        <f t="shared" si="9"/>
        <v>0</v>
      </c>
    </row>
    <row r="122" spans="1:15" x14ac:dyDescent="0.25">
      <c r="A122" s="1">
        <f>'DONNÉES '!B161</f>
        <v>120</v>
      </c>
      <c r="B122" s="1" t="str">
        <f t="shared" si="5"/>
        <v>AB</v>
      </c>
      <c r="C122" s="1" t="str">
        <f t="shared" si="8"/>
        <v>120ABDefault</v>
      </c>
      <c r="D122" s="20">
        <f>IFERROR(IF($A122&gt;end_year_1,0,(IF($A122&gt;supporting_sheet!$D$9, VLOOKUP(supporting_sheet!$G$9,'COMPOSITION DES DÉCHETS'!$D$6:$Z$124,3,FALSE), VLOOKUP($C122,'COMPOSITION DES DÉCHETS'!$D$6:$Z$124,3,FALSE))*'DONNÉES '!$C161)),0)</f>
        <v>0</v>
      </c>
      <c r="E122" s="20">
        <f>IFERROR(IF($A122&gt;end_year_1,0,(IF($A122&gt;supporting_sheet!$D$11, VLOOKUP(supporting_sheet!$G$11,'COMPOSITION DES DÉCHETS'!$D$6:$Z$124,5,FALSE), VLOOKUP($C122,'COMPOSITION DES DÉCHETS'!$D$6:$Z$124,5,FALSE))*'DONNÉES '!$C161)),0)</f>
        <v>0</v>
      </c>
      <c r="F122" s="20">
        <f>IFERROR(IF($A122&gt;end_year_1,0,(IF($A122&gt;supporting_sheet!$D$11, VLOOKUP(supporting_sheet!$G$11,'COMPOSITION DES DÉCHETS'!$D$6:$Z$124,7,FALSE), VLOOKUP($C122,'COMPOSITION DES DÉCHETS'!$D$6:$Z$124,7,FALSE))*'DONNÉES '!$C161)),0)</f>
        <v>0</v>
      </c>
      <c r="G122" s="20">
        <f>IFERROR(IF($A122&gt;end_year_1,0,(IF($A122&gt;supporting_sheet!$D$11, VLOOKUP(supporting_sheet!$G$11,'COMPOSITION DES DÉCHETS'!$D$6:$Z$124,9,FALSE), VLOOKUP($C122,'COMPOSITION DES DÉCHETS'!$D$6:$Z$124,9,FALSE))*'DONNÉES '!$C161)),0)</f>
        <v>0</v>
      </c>
      <c r="H122" s="20">
        <f>IFERROR(IF($A122&gt;end_year_1,0,(IF($A122&gt;supporting_sheet!$D$11, VLOOKUP(supporting_sheet!$G$11,'COMPOSITION DES DÉCHETS'!$D$6:$Z$124,11,FALSE), VLOOKUP($C122,'COMPOSITION DES DÉCHETS'!$D$6:$Z$124,11,FALSE))*'DONNÉES '!$C161)),0)</f>
        <v>0</v>
      </c>
      <c r="I122" s="20">
        <f>IFERROR(IF($A122&gt;end_year_1,0,(IF($A122&gt;supporting_sheet!$D$11, VLOOKUP(supporting_sheet!$G$11,'COMPOSITION DES DÉCHETS'!$D$6:$Z$124,13,FALSE), VLOOKUP($C122,'COMPOSITION DES DÉCHETS'!$D$6:$Z$124,13,FALSE))*'DONNÉES '!$C161)),0)</f>
        <v>0</v>
      </c>
      <c r="J122" s="20">
        <f>IFERROR(IF($A122&gt;end_year_1,0,(IF($A122&gt;supporting_sheet!$D$11, VLOOKUP(supporting_sheet!$G$11,'COMPOSITION DES DÉCHETS'!$D$6:$Z$124,15,FALSE), VLOOKUP($C122,'COMPOSITION DES DÉCHETS'!$D$6:$Z$124,15,FALSE))*'DONNÉES '!$C161)),0)</f>
        <v>0</v>
      </c>
      <c r="K122" s="20">
        <f>IFERROR(IF($A122&gt;end_year_1,0,(IF($A122&gt;supporting_sheet!$D$11, VLOOKUP(supporting_sheet!$G$11,'COMPOSITION DES DÉCHETS'!$D$6:$Z$124,17,FALSE), VLOOKUP($C122,'COMPOSITION DES DÉCHETS'!$D$6:$Z$124,17,FALSE))*'DONNÉES '!$C161)),0)</f>
        <v>0</v>
      </c>
      <c r="L122" s="20">
        <f>IFERROR(IF($A122&gt;end_year_1,0,(IF($A122&gt;supporting_sheet!$D$11, VLOOKUP(supporting_sheet!$G$11,'COMPOSITION DES DÉCHETS'!$D$6:$Z$124,19,FALSE), VLOOKUP($C122,'COMPOSITION DES DÉCHETS'!$D$6:$Z$124,19,FALSE))*'DONNÉES '!$C161)),0)</f>
        <v>0</v>
      </c>
      <c r="M122" s="20">
        <f>IFERROR(IF($A122&gt;end_year_1,0,(IF($A122&gt;supporting_sheet!$D$11, VLOOKUP(supporting_sheet!$G$11,'COMPOSITION DES DÉCHETS'!$D$6:$Z$124,21,FALSE), VLOOKUP($C122,'COMPOSITION DES DÉCHETS'!$D$6:$Z$124,21,FALSE))*'DONNÉES '!$C161)),0)</f>
        <v>0</v>
      </c>
      <c r="N122" s="20">
        <f>IFERROR(IF($A122&gt;end_year_1,0,(IF($A122&gt;supporting_sheet!$D$11, VLOOKUP(supporting_sheet!$G$11,'COMPOSITION DES DÉCHETS'!$D$6:$Z$124,23,FALSE), VLOOKUP($C122,'COMPOSITION DES DÉCHETS'!$D$6:$Z$124,23,FALSE))*'DONNÉES '!$C161)),0)</f>
        <v>0</v>
      </c>
      <c r="O122" s="37">
        <f t="shared" si="9"/>
        <v>0</v>
      </c>
    </row>
    <row r="123" spans="1:15" x14ac:dyDescent="0.25">
      <c r="A123" s="1">
        <f>'DONNÉES '!B162</f>
        <v>121</v>
      </c>
      <c r="B123" s="1" t="str">
        <f t="shared" si="5"/>
        <v>AB</v>
      </c>
      <c r="C123" s="1" t="str">
        <f t="shared" si="8"/>
        <v>121ABDefault</v>
      </c>
      <c r="D123" s="20">
        <f>IFERROR(IF($A123&gt;end_year_1,0,(IF($A123&gt;supporting_sheet!$D$9, VLOOKUP(supporting_sheet!$G$9,'COMPOSITION DES DÉCHETS'!$D$6:$Z$124,3,FALSE), VLOOKUP($C123,'COMPOSITION DES DÉCHETS'!$D$6:$Z$124,3,FALSE))*'DONNÉES '!$C162)),0)</f>
        <v>0</v>
      </c>
      <c r="E123" s="20">
        <f>IFERROR(IF($A123&gt;end_year_1,0,(IF($A123&gt;supporting_sheet!$D$11, VLOOKUP(supporting_sheet!$G$11,'COMPOSITION DES DÉCHETS'!$D$6:$Z$124,5,FALSE), VLOOKUP($C123,'COMPOSITION DES DÉCHETS'!$D$6:$Z$124,5,FALSE))*'DONNÉES '!$C162)),0)</f>
        <v>0</v>
      </c>
      <c r="F123" s="20">
        <f>IFERROR(IF($A123&gt;end_year_1,0,(IF($A123&gt;supporting_sheet!$D$11, VLOOKUP(supporting_sheet!$G$11,'COMPOSITION DES DÉCHETS'!$D$6:$Z$124,7,FALSE), VLOOKUP($C123,'COMPOSITION DES DÉCHETS'!$D$6:$Z$124,7,FALSE))*'DONNÉES '!$C162)),0)</f>
        <v>0</v>
      </c>
      <c r="G123" s="20">
        <f>IFERROR(IF($A123&gt;end_year_1,0,(IF($A123&gt;supporting_sheet!$D$11, VLOOKUP(supporting_sheet!$G$11,'COMPOSITION DES DÉCHETS'!$D$6:$Z$124,9,FALSE), VLOOKUP($C123,'COMPOSITION DES DÉCHETS'!$D$6:$Z$124,9,FALSE))*'DONNÉES '!$C162)),0)</f>
        <v>0</v>
      </c>
      <c r="H123" s="20">
        <f>IFERROR(IF($A123&gt;end_year_1,0,(IF($A123&gt;supporting_sheet!$D$11, VLOOKUP(supporting_sheet!$G$11,'COMPOSITION DES DÉCHETS'!$D$6:$Z$124,11,FALSE), VLOOKUP($C123,'COMPOSITION DES DÉCHETS'!$D$6:$Z$124,11,FALSE))*'DONNÉES '!$C162)),0)</f>
        <v>0</v>
      </c>
      <c r="I123" s="20">
        <f>IFERROR(IF($A123&gt;end_year_1,0,(IF($A123&gt;supporting_sheet!$D$11, VLOOKUP(supporting_sheet!$G$11,'COMPOSITION DES DÉCHETS'!$D$6:$Z$124,13,FALSE), VLOOKUP($C123,'COMPOSITION DES DÉCHETS'!$D$6:$Z$124,13,FALSE))*'DONNÉES '!$C162)),0)</f>
        <v>0</v>
      </c>
      <c r="J123" s="20">
        <f>IFERROR(IF($A123&gt;end_year_1,0,(IF($A123&gt;supporting_sheet!$D$11, VLOOKUP(supporting_sheet!$G$11,'COMPOSITION DES DÉCHETS'!$D$6:$Z$124,15,FALSE), VLOOKUP($C123,'COMPOSITION DES DÉCHETS'!$D$6:$Z$124,15,FALSE))*'DONNÉES '!$C162)),0)</f>
        <v>0</v>
      </c>
      <c r="K123" s="20">
        <f>IFERROR(IF($A123&gt;end_year_1,0,(IF($A123&gt;supporting_sheet!$D$11, VLOOKUP(supporting_sheet!$G$11,'COMPOSITION DES DÉCHETS'!$D$6:$Z$124,17,FALSE), VLOOKUP($C123,'COMPOSITION DES DÉCHETS'!$D$6:$Z$124,17,FALSE))*'DONNÉES '!$C162)),0)</f>
        <v>0</v>
      </c>
      <c r="L123" s="20">
        <f>IFERROR(IF($A123&gt;end_year_1,0,(IF($A123&gt;supporting_sheet!$D$11, VLOOKUP(supporting_sheet!$G$11,'COMPOSITION DES DÉCHETS'!$D$6:$Z$124,19,FALSE), VLOOKUP($C123,'COMPOSITION DES DÉCHETS'!$D$6:$Z$124,19,FALSE))*'DONNÉES '!$C162)),0)</f>
        <v>0</v>
      </c>
      <c r="M123" s="20">
        <f>IFERROR(IF($A123&gt;end_year_1,0,(IF($A123&gt;supporting_sheet!$D$11, VLOOKUP(supporting_sheet!$G$11,'COMPOSITION DES DÉCHETS'!$D$6:$Z$124,21,FALSE), VLOOKUP($C123,'COMPOSITION DES DÉCHETS'!$D$6:$Z$124,21,FALSE))*'DONNÉES '!$C162)),0)</f>
        <v>0</v>
      </c>
      <c r="N123" s="20">
        <f>IFERROR(IF($A123&gt;end_year_1,0,(IF($A123&gt;supporting_sheet!$D$11, VLOOKUP(supporting_sheet!$G$11,'COMPOSITION DES DÉCHETS'!$D$6:$Z$124,23,FALSE), VLOOKUP($C123,'COMPOSITION DES DÉCHETS'!$D$6:$Z$124,23,FALSE))*'DONNÉES '!$C162)),0)</f>
        <v>0</v>
      </c>
      <c r="O123" s="37">
        <f t="shared" si="9"/>
        <v>0</v>
      </c>
    </row>
    <row r="124" spans="1:15" x14ac:dyDescent="0.25">
      <c r="A124" s="1">
        <f>'DONNÉES '!B163</f>
        <v>122</v>
      </c>
      <c r="B124" s="1" t="str">
        <f t="shared" si="5"/>
        <v>AB</v>
      </c>
      <c r="C124" s="1" t="str">
        <f t="shared" si="8"/>
        <v>122ABDefault</v>
      </c>
      <c r="D124" s="20">
        <f>IFERROR(IF($A124&gt;end_year_1,0,(IF($A124&gt;supporting_sheet!$D$9, VLOOKUP(supporting_sheet!$G$9,'COMPOSITION DES DÉCHETS'!$D$6:$Z$124,3,FALSE), VLOOKUP($C124,'COMPOSITION DES DÉCHETS'!$D$6:$Z$124,3,FALSE))*'DONNÉES '!$C163)),0)</f>
        <v>0</v>
      </c>
      <c r="E124" s="20">
        <f>IFERROR(IF($A124&gt;end_year_1,0,(IF($A124&gt;supporting_sheet!$D$11, VLOOKUP(supporting_sheet!$G$11,'COMPOSITION DES DÉCHETS'!$D$6:$Z$124,5,FALSE), VLOOKUP($C124,'COMPOSITION DES DÉCHETS'!$D$6:$Z$124,5,FALSE))*'DONNÉES '!$C163)),0)</f>
        <v>0</v>
      </c>
      <c r="F124" s="20">
        <f>IFERROR(IF($A124&gt;end_year_1,0,(IF($A124&gt;supporting_sheet!$D$11, VLOOKUP(supporting_sheet!$G$11,'COMPOSITION DES DÉCHETS'!$D$6:$Z$124,7,FALSE), VLOOKUP($C124,'COMPOSITION DES DÉCHETS'!$D$6:$Z$124,7,FALSE))*'DONNÉES '!$C163)),0)</f>
        <v>0</v>
      </c>
      <c r="G124" s="20">
        <f>IFERROR(IF($A124&gt;end_year_1,0,(IF($A124&gt;supporting_sheet!$D$11, VLOOKUP(supporting_sheet!$G$11,'COMPOSITION DES DÉCHETS'!$D$6:$Z$124,9,FALSE), VLOOKUP($C124,'COMPOSITION DES DÉCHETS'!$D$6:$Z$124,9,FALSE))*'DONNÉES '!$C163)),0)</f>
        <v>0</v>
      </c>
      <c r="H124" s="20">
        <f>IFERROR(IF($A124&gt;end_year_1,0,(IF($A124&gt;supporting_sheet!$D$11, VLOOKUP(supporting_sheet!$G$11,'COMPOSITION DES DÉCHETS'!$D$6:$Z$124,11,FALSE), VLOOKUP($C124,'COMPOSITION DES DÉCHETS'!$D$6:$Z$124,11,FALSE))*'DONNÉES '!$C163)),0)</f>
        <v>0</v>
      </c>
      <c r="I124" s="20">
        <f>IFERROR(IF($A124&gt;end_year_1,0,(IF($A124&gt;supporting_sheet!$D$11, VLOOKUP(supporting_sheet!$G$11,'COMPOSITION DES DÉCHETS'!$D$6:$Z$124,13,FALSE), VLOOKUP($C124,'COMPOSITION DES DÉCHETS'!$D$6:$Z$124,13,FALSE))*'DONNÉES '!$C163)),0)</f>
        <v>0</v>
      </c>
      <c r="J124" s="20">
        <f>IFERROR(IF($A124&gt;end_year_1,0,(IF($A124&gt;supporting_sheet!$D$11, VLOOKUP(supporting_sheet!$G$11,'COMPOSITION DES DÉCHETS'!$D$6:$Z$124,15,FALSE), VLOOKUP($C124,'COMPOSITION DES DÉCHETS'!$D$6:$Z$124,15,FALSE))*'DONNÉES '!$C163)),0)</f>
        <v>0</v>
      </c>
      <c r="K124" s="20">
        <f>IFERROR(IF($A124&gt;end_year_1,0,(IF($A124&gt;supporting_sheet!$D$11, VLOOKUP(supporting_sheet!$G$11,'COMPOSITION DES DÉCHETS'!$D$6:$Z$124,17,FALSE), VLOOKUP($C124,'COMPOSITION DES DÉCHETS'!$D$6:$Z$124,17,FALSE))*'DONNÉES '!$C163)),0)</f>
        <v>0</v>
      </c>
      <c r="L124" s="20">
        <f>IFERROR(IF($A124&gt;end_year_1,0,(IF($A124&gt;supporting_sheet!$D$11, VLOOKUP(supporting_sheet!$G$11,'COMPOSITION DES DÉCHETS'!$D$6:$Z$124,19,FALSE), VLOOKUP($C124,'COMPOSITION DES DÉCHETS'!$D$6:$Z$124,19,FALSE))*'DONNÉES '!$C163)),0)</f>
        <v>0</v>
      </c>
      <c r="M124" s="20">
        <f>IFERROR(IF($A124&gt;end_year_1,0,(IF($A124&gt;supporting_sheet!$D$11, VLOOKUP(supporting_sheet!$G$11,'COMPOSITION DES DÉCHETS'!$D$6:$Z$124,21,FALSE), VLOOKUP($C124,'COMPOSITION DES DÉCHETS'!$D$6:$Z$124,21,FALSE))*'DONNÉES '!$C163)),0)</f>
        <v>0</v>
      </c>
      <c r="N124" s="20">
        <f>IFERROR(IF($A124&gt;end_year_1,0,(IF($A124&gt;supporting_sheet!$D$11, VLOOKUP(supporting_sheet!$G$11,'COMPOSITION DES DÉCHETS'!$D$6:$Z$124,23,FALSE), VLOOKUP($C124,'COMPOSITION DES DÉCHETS'!$D$6:$Z$124,23,FALSE))*'DONNÉES '!$C163)),0)</f>
        <v>0</v>
      </c>
      <c r="O124" s="37">
        <f t="shared" si="9"/>
        <v>0</v>
      </c>
    </row>
    <row r="125" spans="1:15" x14ac:dyDescent="0.25">
      <c r="A125" s="1">
        <f>'DONNÉES '!B164</f>
        <v>123</v>
      </c>
      <c r="B125" s="1" t="str">
        <f t="shared" si="5"/>
        <v>AB</v>
      </c>
      <c r="C125" s="1" t="str">
        <f t="shared" ref="C125:C136" si="10">CONCATENATE(A125,B125,default)</f>
        <v>123ABDefault</v>
      </c>
      <c r="D125" s="20">
        <f>IFERROR(IF($A125&gt;end_year_1,0,(IF($A125&gt;supporting_sheet!$D$9, VLOOKUP(supporting_sheet!$G$9,'COMPOSITION DES DÉCHETS'!$D$6:$Z$124,3,FALSE), VLOOKUP($C125,'COMPOSITION DES DÉCHETS'!$D$6:$Z$124,3,FALSE))*'DONNÉES '!$C164)),0)</f>
        <v>0</v>
      </c>
      <c r="E125" s="20">
        <f>IFERROR(IF($A125&gt;end_year_1,0,(IF($A125&gt;supporting_sheet!$D$11, VLOOKUP(supporting_sheet!$G$11,'COMPOSITION DES DÉCHETS'!$D$6:$Z$124,5,FALSE), VLOOKUP($C125,'COMPOSITION DES DÉCHETS'!$D$6:$Z$124,5,FALSE))*'DONNÉES '!$C164)),0)</f>
        <v>0</v>
      </c>
      <c r="F125" s="20">
        <f>IFERROR(IF($A125&gt;end_year_1,0,(IF($A125&gt;supporting_sheet!$D$11, VLOOKUP(supporting_sheet!$G$11,'COMPOSITION DES DÉCHETS'!$D$6:$Z$124,7,FALSE), VLOOKUP($C125,'COMPOSITION DES DÉCHETS'!$D$6:$Z$124,7,FALSE))*'DONNÉES '!$C164)),0)</f>
        <v>0</v>
      </c>
      <c r="G125" s="20">
        <f>IFERROR(IF($A125&gt;end_year_1,0,(IF($A125&gt;supporting_sheet!$D$11, VLOOKUP(supporting_sheet!$G$11,'COMPOSITION DES DÉCHETS'!$D$6:$Z$124,9,FALSE), VLOOKUP($C125,'COMPOSITION DES DÉCHETS'!$D$6:$Z$124,9,FALSE))*'DONNÉES '!$C164)),0)</f>
        <v>0</v>
      </c>
      <c r="H125" s="20">
        <f>IFERROR(IF($A125&gt;end_year_1,0,(IF($A125&gt;supporting_sheet!$D$11, VLOOKUP(supporting_sheet!$G$11,'COMPOSITION DES DÉCHETS'!$D$6:$Z$124,11,FALSE), VLOOKUP($C125,'COMPOSITION DES DÉCHETS'!$D$6:$Z$124,11,FALSE))*'DONNÉES '!$C164)),0)</f>
        <v>0</v>
      </c>
      <c r="I125" s="20">
        <f>IFERROR(IF($A125&gt;end_year_1,0,(IF($A125&gt;supporting_sheet!$D$11, VLOOKUP(supporting_sheet!$G$11,'COMPOSITION DES DÉCHETS'!$D$6:$Z$124,13,FALSE), VLOOKUP($C125,'COMPOSITION DES DÉCHETS'!$D$6:$Z$124,13,FALSE))*'DONNÉES '!$C164)),0)</f>
        <v>0</v>
      </c>
      <c r="J125" s="20">
        <f>IFERROR(IF($A125&gt;end_year_1,0,(IF($A125&gt;supporting_sheet!$D$11, VLOOKUP(supporting_sheet!$G$11,'COMPOSITION DES DÉCHETS'!$D$6:$Z$124,15,FALSE), VLOOKUP($C125,'COMPOSITION DES DÉCHETS'!$D$6:$Z$124,15,FALSE))*'DONNÉES '!$C164)),0)</f>
        <v>0</v>
      </c>
      <c r="K125" s="20">
        <f>IFERROR(IF($A125&gt;end_year_1,0,(IF($A125&gt;supporting_sheet!$D$11, VLOOKUP(supporting_sheet!$G$11,'COMPOSITION DES DÉCHETS'!$D$6:$Z$124,17,FALSE), VLOOKUP($C125,'COMPOSITION DES DÉCHETS'!$D$6:$Z$124,17,FALSE))*'DONNÉES '!$C164)),0)</f>
        <v>0</v>
      </c>
      <c r="L125" s="20">
        <f>IFERROR(IF($A125&gt;end_year_1,0,(IF($A125&gt;supporting_sheet!$D$11, VLOOKUP(supporting_sheet!$G$11,'COMPOSITION DES DÉCHETS'!$D$6:$Z$124,19,FALSE), VLOOKUP($C125,'COMPOSITION DES DÉCHETS'!$D$6:$Z$124,19,FALSE))*'DONNÉES '!$C164)),0)</f>
        <v>0</v>
      </c>
      <c r="M125" s="20">
        <f>IFERROR(IF($A125&gt;end_year_1,0,(IF($A125&gt;supporting_sheet!$D$11, VLOOKUP(supporting_sheet!$G$11,'COMPOSITION DES DÉCHETS'!$D$6:$Z$124,21,FALSE), VLOOKUP($C125,'COMPOSITION DES DÉCHETS'!$D$6:$Z$124,21,FALSE))*'DONNÉES '!$C164)),0)</f>
        <v>0</v>
      </c>
      <c r="N125" s="20">
        <f>IFERROR(IF($A125&gt;end_year_1,0,(IF($A125&gt;supporting_sheet!$D$11, VLOOKUP(supporting_sheet!$G$11,'COMPOSITION DES DÉCHETS'!$D$6:$Z$124,23,FALSE), VLOOKUP($C125,'COMPOSITION DES DÉCHETS'!$D$6:$Z$124,23,FALSE))*'DONNÉES '!$C164)),0)</f>
        <v>0</v>
      </c>
      <c r="O125" s="37">
        <f t="shared" ref="O125:O136" si="11">+SUM(D125:N125)</f>
        <v>0</v>
      </c>
    </row>
    <row r="126" spans="1:15" x14ac:dyDescent="0.25">
      <c r="A126" s="1">
        <f>'DONNÉES '!B165</f>
        <v>124</v>
      </c>
      <c r="B126" s="1" t="str">
        <f t="shared" si="5"/>
        <v>AB</v>
      </c>
      <c r="C126" s="1" t="str">
        <f t="shared" si="10"/>
        <v>124ABDefault</v>
      </c>
      <c r="D126" s="20">
        <f>IFERROR(IF($A126&gt;end_year_1,0,(IF($A126&gt;supporting_sheet!$D$9, VLOOKUP(supporting_sheet!$G$9,'COMPOSITION DES DÉCHETS'!$D$6:$Z$124,3,FALSE), VLOOKUP($C126,'COMPOSITION DES DÉCHETS'!$D$6:$Z$124,3,FALSE))*'DONNÉES '!$C165)),0)</f>
        <v>0</v>
      </c>
      <c r="E126" s="20">
        <f>IFERROR(IF($A126&gt;end_year_1,0,(IF($A126&gt;supporting_sheet!$D$11, VLOOKUP(supporting_sheet!$G$11,'COMPOSITION DES DÉCHETS'!$D$6:$Z$124,5,FALSE), VLOOKUP($C126,'COMPOSITION DES DÉCHETS'!$D$6:$Z$124,5,FALSE))*'DONNÉES '!$C165)),0)</f>
        <v>0</v>
      </c>
      <c r="F126" s="20">
        <f>IFERROR(IF($A126&gt;end_year_1,0,(IF($A126&gt;supporting_sheet!$D$11, VLOOKUP(supporting_sheet!$G$11,'COMPOSITION DES DÉCHETS'!$D$6:$Z$124,7,FALSE), VLOOKUP($C126,'COMPOSITION DES DÉCHETS'!$D$6:$Z$124,7,FALSE))*'DONNÉES '!$C165)),0)</f>
        <v>0</v>
      </c>
      <c r="G126" s="20">
        <f>IFERROR(IF($A126&gt;end_year_1,0,(IF($A126&gt;supporting_sheet!$D$11, VLOOKUP(supporting_sheet!$G$11,'COMPOSITION DES DÉCHETS'!$D$6:$Z$124,9,FALSE), VLOOKUP($C126,'COMPOSITION DES DÉCHETS'!$D$6:$Z$124,9,FALSE))*'DONNÉES '!$C165)),0)</f>
        <v>0</v>
      </c>
      <c r="H126" s="20">
        <f>IFERROR(IF($A126&gt;end_year_1,0,(IF($A126&gt;supporting_sheet!$D$11, VLOOKUP(supporting_sheet!$G$11,'COMPOSITION DES DÉCHETS'!$D$6:$Z$124,11,FALSE), VLOOKUP($C126,'COMPOSITION DES DÉCHETS'!$D$6:$Z$124,11,FALSE))*'DONNÉES '!$C165)),0)</f>
        <v>0</v>
      </c>
      <c r="I126" s="20">
        <f>IFERROR(IF($A126&gt;end_year_1,0,(IF($A126&gt;supporting_sheet!$D$11, VLOOKUP(supporting_sheet!$G$11,'COMPOSITION DES DÉCHETS'!$D$6:$Z$124,13,FALSE), VLOOKUP($C126,'COMPOSITION DES DÉCHETS'!$D$6:$Z$124,13,FALSE))*'DONNÉES '!$C165)),0)</f>
        <v>0</v>
      </c>
      <c r="J126" s="20">
        <f>IFERROR(IF($A126&gt;end_year_1,0,(IF($A126&gt;supporting_sheet!$D$11, VLOOKUP(supporting_sheet!$G$11,'COMPOSITION DES DÉCHETS'!$D$6:$Z$124,15,FALSE), VLOOKUP($C126,'COMPOSITION DES DÉCHETS'!$D$6:$Z$124,15,FALSE))*'DONNÉES '!$C165)),0)</f>
        <v>0</v>
      </c>
      <c r="K126" s="20">
        <f>IFERROR(IF($A126&gt;end_year_1,0,(IF($A126&gt;supporting_sheet!$D$11, VLOOKUP(supporting_sheet!$G$11,'COMPOSITION DES DÉCHETS'!$D$6:$Z$124,17,FALSE), VLOOKUP($C126,'COMPOSITION DES DÉCHETS'!$D$6:$Z$124,17,FALSE))*'DONNÉES '!$C165)),0)</f>
        <v>0</v>
      </c>
      <c r="L126" s="20">
        <f>IFERROR(IF($A126&gt;end_year_1,0,(IF($A126&gt;supporting_sheet!$D$11, VLOOKUP(supporting_sheet!$G$11,'COMPOSITION DES DÉCHETS'!$D$6:$Z$124,19,FALSE), VLOOKUP($C126,'COMPOSITION DES DÉCHETS'!$D$6:$Z$124,19,FALSE))*'DONNÉES '!$C165)),0)</f>
        <v>0</v>
      </c>
      <c r="M126" s="20">
        <f>IFERROR(IF($A126&gt;end_year_1,0,(IF($A126&gt;supporting_sheet!$D$11, VLOOKUP(supporting_sheet!$G$11,'COMPOSITION DES DÉCHETS'!$D$6:$Z$124,21,FALSE), VLOOKUP($C126,'COMPOSITION DES DÉCHETS'!$D$6:$Z$124,21,FALSE))*'DONNÉES '!$C165)),0)</f>
        <v>0</v>
      </c>
      <c r="N126" s="20">
        <f>IFERROR(IF($A126&gt;end_year_1,0,(IF($A126&gt;supporting_sheet!$D$11, VLOOKUP(supporting_sheet!$G$11,'COMPOSITION DES DÉCHETS'!$D$6:$Z$124,23,FALSE), VLOOKUP($C126,'COMPOSITION DES DÉCHETS'!$D$6:$Z$124,23,FALSE))*'DONNÉES '!$C165)),0)</f>
        <v>0</v>
      </c>
      <c r="O126" s="37">
        <f t="shared" si="11"/>
        <v>0</v>
      </c>
    </row>
    <row r="127" spans="1:15" x14ac:dyDescent="0.25">
      <c r="A127" s="1">
        <f>'DONNÉES '!B166</f>
        <v>125</v>
      </c>
      <c r="B127" s="1" t="str">
        <f t="shared" si="5"/>
        <v>AB</v>
      </c>
      <c r="C127" s="1" t="str">
        <f t="shared" si="10"/>
        <v>125ABDefault</v>
      </c>
      <c r="D127" s="20">
        <f>IFERROR(IF($A127&gt;end_year_1,0,(IF($A127&gt;supporting_sheet!$D$9, VLOOKUP(supporting_sheet!$G$9,'COMPOSITION DES DÉCHETS'!$D$6:$Z$124,3,FALSE), VLOOKUP($C127,'COMPOSITION DES DÉCHETS'!$D$6:$Z$124,3,FALSE))*'DONNÉES '!$C166)),0)</f>
        <v>0</v>
      </c>
      <c r="E127" s="20">
        <f>IFERROR(IF($A127&gt;end_year_1,0,(IF($A127&gt;supporting_sheet!$D$11, VLOOKUP(supporting_sheet!$G$11,'COMPOSITION DES DÉCHETS'!$D$6:$Z$124,5,FALSE), VLOOKUP($C127,'COMPOSITION DES DÉCHETS'!$D$6:$Z$124,5,FALSE))*'DONNÉES '!$C166)),0)</f>
        <v>0</v>
      </c>
      <c r="F127" s="20">
        <f>IFERROR(IF($A127&gt;end_year_1,0,(IF($A127&gt;supporting_sheet!$D$11, VLOOKUP(supporting_sheet!$G$11,'COMPOSITION DES DÉCHETS'!$D$6:$Z$124,7,FALSE), VLOOKUP($C127,'COMPOSITION DES DÉCHETS'!$D$6:$Z$124,7,FALSE))*'DONNÉES '!$C166)),0)</f>
        <v>0</v>
      </c>
      <c r="G127" s="20">
        <f>IFERROR(IF($A127&gt;end_year_1,0,(IF($A127&gt;supporting_sheet!$D$11, VLOOKUP(supporting_sheet!$G$11,'COMPOSITION DES DÉCHETS'!$D$6:$Z$124,9,FALSE), VLOOKUP($C127,'COMPOSITION DES DÉCHETS'!$D$6:$Z$124,9,FALSE))*'DONNÉES '!$C166)),0)</f>
        <v>0</v>
      </c>
      <c r="H127" s="20">
        <f>IFERROR(IF($A127&gt;end_year_1,0,(IF($A127&gt;supporting_sheet!$D$11, VLOOKUP(supporting_sheet!$G$11,'COMPOSITION DES DÉCHETS'!$D$6:$Z$124,11,FALSE), VLOOKUP($C127,'COMPOSITION DES DÉCHETS'!$D$6:$Z$124,11,FALSE))*'DONNÉES '!$C166)),0)</f>
        <v>0</v>
      </c>
      <c r="I127" s="20">
        <f>IFERROR(IF($A127&gt;end_year_1,0,(IF($A127&gt;supporting_sheet!$D$11, VLOOKUP(supporting_sheet!$G$11,'COMPOSITION DES DÉCHETS'!$D$6:$Z$124,13,FALSE), VLOOKUP($C127,'COMPOSITION DES DÉCHETS'!$D$6:$Z$124,13,FALSE))*'DONNÉES '!$C166)),0)</f>
        <v>0</v>
      </c>
      <c r="J127" s="20">
        <f>IFERROR(IF($A127&gt;end_year_1,0,(IF($A127&gt;supporting_sheet!$D$11, VLOOKUP(supporting_sheet!$G$11,'COMPOSITION DES DÉCHETS'!$D$6:$Z$124,15,FALSE), VLOOKUP($C127,'COMPOSITION DES DÉCHETS'!$D$6:$Z$124,15,FALSE))*'DONNÉES '!$C166)),0)</f>
        <v>0</v>
      </c>
      <c r="K127" s="20">
        <f>IFERROR(IF($A127&gt;end_year_1,0,(IF($A127&gt;supporting_sheet!$D$11, VLOOKUP(supporting_sheet!$G$11,'COMPOSITION DES DÉCHETS'!$D$6:$Z$124,17,FALSE), VLOOKUP($C127,'COMPOSITION DES DÉCHETS'!$D$6:$Z$124,17,FALSE))*'DONNÉES '!$C166)),0)</f>
        <v>0</v>
      </c>
      <c r="L127" s="20">
        <f>IFERROR(IF($A127&gt;end_year_1,0,(IF($A127&gt;supporting_sheet!$D$11, VLOOKUP(supporting_sheet!$G$11,'COMPOSITION DES DÉCHETS'!$D$6:$Z$124,19,FALSE), VLOOKUP($C127,'COMPOSITION DES DÉCHETS'!$D$6:$Z$124,19,FALSE))*'DONNÉES '!$C166)),0)</f>
        <v>0</v>
      </c>
      <c r="M127" s="20">
        <f>IFERROR(IF($A127&gt;end_year_1,0,(IF($A127&gt;supporting_sheet!$D$11, VLOOKUP(supporting_sheet!$G$11,'COMPOSITION DES DÉCHETS'!$D$6:$Z$124,21,FALSE), VLOOKUP($C127,'COMPOSITION DES DÉCHETS'!$D$6:$Z$124,21,FALSE))*'DONNÉES '!$C166)),0)</f>
        <v>0</v>
      </c>
      <c r="N127" s="20">
        <f>IFERROR(IF($A127&gt;end_year_1,0,(IF($A127&gt;supporting_sheet!$D$11, VLOOKUP(supporting_sheet!$G$11,'COMPOSITION DES DÉCHETS'!$D$6:$Z$124,23,FALSE), VLOOKUP($C127,'COMPOSITION DES DÉCHETS'!$D$6:$Z$124,23,FALSE))*'DONNÉES '!$C166)),0)</f>
        <v>0</v>
      </c>
      <c r="O127" s="37">
        <f t="shared" si="11"/>
        <v>0</v>
      </c>
    </row>
    <row r="128" spans="1:15" x14ac:dyDescent="0.25">
      <c r="A128" s="1">
        <f>'DONNÉES '!B167</f>
        <v>126</v>
      </c>
      <c r="B128" s="1" t="str">
        <f t="shared" si="5"/>
        <v>AB</v>
      </c>
      <c r="C128" s="1" t="str">
        <f t="shared" si="10"/>
        <v>126ABDefault</v>
      </c>
      <c r="D128" s="20">
        <f>IFERROR(IF($A128&gt;end_year_1,0,(IF($A128&gt;supporting_sheet!$D$9, VLOOKUP(supporting_sheet!$G$9,'COMPOSITION DES DÉCHETS'!$D$6:$Z$124,3,FALSE), VLOOKUP($C128,'COMPOSITION DES DÉCHETS'!$D$6:$Z$124,3,FALSE))*'DONNÉES '!$C167)),0)</f>
        <v>0</v>
      </c>
      <c r="E128" s="20">
        <f>IFERROR(IF($A128&gt;end_year_1,0,(IF($A128&gt;supporting_sheet!$D$11, VLOOKUP(supporting_sheet!$G$11,'COMPOSITION DES DÉCHETS'!$D$6:$Z$124,5,FALSE), VLOOKUP($C128,'COMPOSITION DES DÉCHETS'!$D$6:$Z$124,5,FALSE))*'DONNÉES '!$C167)),0)</f>
        <v>0</v>
      </c>
      <c r="F128" s="20">
        <f>IFERROR(IF($A128&gt;end_year_1,0,(IF($A128&gt;supporting_sheet!$D$11, VLOOKUP(supporting_sheet!$G$11,'COMPOSITION DES DÉCHETS'!$D$6:$Z$124,7,FALSE), VLOOKUP($C128,'COMPOSITION DES DÉCHETS'!$D$6:$Z$124,7,FALSE))*'DONNÉES '!$C167)),0)</f>
        <v>0</v>
      </c>
      <c r="G128" s="20">
        <f>IFERROR(IF($A128&gt;end_year_1,0,(IF($A128&gt;supporting_sheet!$D$11, VLOOKUP(supporting_sheet!$G$11,'COMPOSITION DES DÉCHETS'!$D$6:$Z$124,9,FALSE), VLOOKUP($C128,'COMPOSITION DES DÉCHETS'!$D$6:$Z$124,9,FALSE))*'DONNÉES '!$C167)),0)</f>
        <v>0</v>
      </c>
      <c r="H128" s="20">
        <f>IFERROR(IF($A128&gt;end_year_1,0,(IF($A128&gt;supporting_sheet!$D$11, VLOOKUP(supporting_sheet!$G$11,'COMPOSITION DES DÉCHETS'!$D$6:$Z$124,11,FALSE), VLOOKUP($C128,'COMPOSITION DES DÉCHETS'!$D$6:$Z$124,11,FALSE))*'DONNÉES '!$C167)),0)</f>
        <v>0</v>
      </c>
      <c r="I128" s="20">
        <f>IFERROR(IF($A128&gt;end_year_1,0,(IF($A128&gt;supporting_sheet!$D$11, VLOOKUP(supporting_sheet!$G$11,'COMPOSITION DES DÉCHETS'!$D$6:$Z$124,13,FALSE), VLOOKUP($C128,'COMPOSITION DES DÉCHETS'!$D$6:$Z$124,13,FALSE))*'DONNÉES '!$C167)),0)</f>
        <v>0</v>
      </c>
      <c r="J128" s="20">
        <f>IFERROR(IF($A128&gt;end_year_1,0,(IF($A128&gt;supporting_sheet!$D$11, VLOOKUP(supporting_sheet!$G$11,'COMPOSITION DES DÉCHETS'!$D$6:$Z$124,15,FALSE), VLOOKUP($C128,'COMPOSITION DES DÉCHETS'!$D$6:$Z$124,15,FALSE))*'DONNÉES '!$C167)),0)</f>
        <v>0</v>
      </c>
      <c r="K128" s="20">
        <f>IFERROR(IF($A128&gt;end_year_1,0,(IF($A128&gt;supporting_sheet!$D$11, VLOOKUP(supporting_sheet!$G$11,'COMPOSITION DES DÉCHETS'!$D$6:$Z$124,17,FALSE), VLOOKUP($C128,'COMPOSITION DES DÉCHETS'!$D$6:$Z$124,17,FALSE))*'DONNÉES '!$C167)),0)</f>
        <v>0</v>
      </c>
      <c r="L128" s="20">
        <f>IFERROR(IF($A128&gt;end_year_1,0,(IF($A128&gt;supporting_sheet!$D$11, VLOOKUP(supporting_sheet!$G$11,'COMPOSITION DES DÉCHETS'!$D$6:$Z$124,19,FALSE), VLOOKUP($C128,'COMPOSITION DES DÉCHETS'!$D$6:$Z$124,19,FALSE))*'DONNÉES '!$C167)),0)</f>
        <v>0</v>
      </c>
      <c r="M128" s="20">
        <f>IFERROR(IF($A128&gt;end_year_1,0,(IF($A128&gt;supporting_sheet!$D$11, VLOOKUP(supporting_sheet!$G$11,'COMPOSITION DES DÉCHETS'!$D$6:$Z$124,21,FALSE), VLOOKUP($C128,'COMPOSITION DES DÉCHETS'!$D$6:$Z$124,21,FALSE))*'DONNÉES '!$C167)),0)</f>
        <v>0</v>
      </c>
      <c r="N128" s="20">
        <f>IFERROR(IF($A128&gt;end_year_1,0,(IF($A128&gt;supporting_sheet!$D$11, VLOOKUP(supporting_sheet!$G$11,'COMPOSITION DES DÉCHETS'!$D$6:$Z$124,23,FALSE), VLOOKUP($C128,'COMPOSITION DES DÉCHETS'!$D$6:$Z$124,23,FALSE))*'DONNÉES '!$C167)),0)</f>
        <v>0</v>
      </c>
      <c r="O128" s="37">
        <f t="shared" si="11"/>
        <v>0</v>
      </c>
    </row>
    <row r="129" spans="1:15" x14ac:dyDescent="0.25">
      <c r="A129" s="1">
        <f>'DONNÉES '!B168</f>
        <v>127</v>
      </c>
      <c r="B129" s="1" t="str">
        <f t="shared" si="5"/>
        <v>AB</v>
      </c>
      <c r="C129" s="1" t="str">
        <f t="shared" si="10"/>
        <v>127ABDefault</v>
      </c>
      <c r="D129" s="20">
        <f>IFERROR(IF($A129&gt;end_year_1,0,(IF($A129&gt;supporting_sheet!$D$9, VLOOKUP(supporting_sheet!$G$9,'COMPOSITION DES DÉCHETS'!$D$6:$Z$124,3,FALSE), VLOOKUP($C129,'COMPOSITION DES DÉCHETS'!$D$6:$Z$124,3,FALSE))*'DONNÉES '!$C168)),0)</f>
        <v>0</v>
      </c>
      <c r="E129" s="20">
        <f>IFERROR(IF($A129&gt;end_year_1,0,(IF($A129&gt;supporting_sheet!$D$11, VLOOKUP(supporting_sheet!$G$11,'COMPOSITION DES DÉCHETS'!$D$6:$Z$124,5,FALSE), VLOOKUP($C129,'COMPOSITION DES DÉCHETS'!$D$6:$Z$124,5,FALSE))*'DONNÉES '!$C168)),0)</f>
        <v>0</v>
      </c>
      <c r="F129" s="20">
        <f>IFERROR(IF($A129&gt;end_year_1,0,(IF($A129&gt;supporting_sheet!$D$11, VLOOKUP(supporting_sheet!$G$11,'COMPOSITION DES DÉCHETS'!$D$6:$Z$124,7,FALSE), VLOOKUP($C129,'COMPOSITION DES DÉCHETS'!$D$6:$Z$124,7,FALSE))*'DONNÉES '!$C168)),0)</f>
        <v>0</v>
      </c>
      <c r="G129" s="20">
        <f>IFERROR(IF($A129&gt;end_year_1,0,(IF($A129&gt;supporting_sheet!$D$11, VLOOKUP(supporting_sheet!$G$11,'COMPOSITION DES DÉCHETS'!$D$6:$Z$124,9,FALSE), VLOOKUP($C129,'COMPOSITION DES DÉCHETS'!$D$6:$Z$124,9,FALSE))*'DONNÉES '!$C168)),0)</f>
        <v>0</v>
      </c>
      <c r="H129" s="20">
        <f>IFERROR(IF($A129&gt;end_year_1,0,(IF($A129&gt;supporting_sheet!$D$11, VLOOKUP(supporting_sheet!$G$11,'COMPOSITION DES DÉCHETS'!$D$6:$Z$124,11,FALSE), VLOOKUP($C129,'COMPOSITION DES DÉCHETS'!$D$6:$Z$124,11,FALSE))*'DONNÉES '!$C168)),0)</f>
        <v>0</v>
      </c>
      <c r="I129" s="20">
        <f>IFERROR(IF($A129&gt;end_year_1,0,(IF($A129&gt;supporting_sheet!$D$11, VLOOKUP(supporting_sheet!$G$11,'COMPOSITION DES DÉCHETS'!$D$6:$Z$124,13,FALSE), VLOOKUP($C129,'COMPOSITION DES DÉCHETS'!$D$6:$Z$124,13,FALSE))*'DONNÉES '!$C168)),0)</f>
        <v>0</v>
      </c>
      <c r="J129" s="20">
        <f>IFERROR(IF($A129&gt;end_year_1,0,(IF($A129&gt;supporting_sheet!$D$11, VLOOKUP(supporting_sheet!$G$11,'COMPOSITION DES DÉCHETS'!$D$6:$Z$124,15,FALSE), VLOOKUP($C129,'COMPOSITION DES DÉCHETS'!$D$6:$Z$124,15,FALSE))*'DONNÉES '!$C168)),0)</f>
        <v>0</v>
      </c>
      <c r="K129" s="20">
        <f>IFERROR(IF($A129&gt;end_year_1,0,(IF($A129&gt;supporting_sheet!$D$11, VLOOKUP(supporting_sheet!$G$11,'COMPOSITION DES DÉCHETS'!$D$6:$Z$124,17,FALSE), VLOOKUP($C129,'COMPOSITION DES DÉCHETS'!$D$6:$Z$124,17,FALSE))*'DONNÉES '!$C168)),0)</f>
        <v>0</v>
      </c>
      <c r="L129" s="20">
        <f>IFERROR(IF($A129&gt;end_year_1,0,(IF($A129&gt;supporting_sheet!$D$11, VLOOKUP(supporting_sheet!$G$11,'COMPOSITION DES DÉCHETS'!$D$6:$Z$124,19,FALSE), VLOOKUP($C129,'COMPOSITION DES DÉCHETS'!$D$6:$Z$124,19,FALSE))*'DONNÉES '!$C168)),0)</f>
        <v>0</v>
      </c>
      <c r="M129" s="20">
        <f>IFERROR(IF($A129&gt;end_year_1,0,(IF($A129&gt;supporting_sheet!$D$11, VLOOKUP(supporting_sheet!$G$11,'COMPOSITION DES DÉCHETS'!$D$6:$Z$124,21,FALSE), VLOOKUP($C129,'COMPOSITION DES DÉCHETS'!$D$6:$Z$124,21,FALSE))*'DONNÉES '!$C168)),0)</f>
        <v>0</v>
      </c>
      <c r="N129" s="20">
        <f>IFERROR(IF($A129&gt;end_year_1,0,(IF($A129&gt;supporting_sheet!$D$11, VLOOKUP(supporting_sheet!$G$11,'COMPOSITION DES DÉCHETS'!$D$6:$Z$124,23,FALSE), VLOOKUP($C129,'COMPOSITION DES DÉCHETS'!$D$6:$Z$124,23,FALSE))*'DONNÉES '!$C168)),0)</f>
        <v>0</v>
      </c>
      <c r="O129" s="37">
        <f t="shared" si="11"/>
        <v>0</v>
      </c>
    </row>
    <row r="130" spans="1:15" x14ac:dyDescent="0.25">
      <c r="A130" s="1">
        <f>'DONNÉES '!B169</f>
        <v>128</v>
      </c>
      <c r="B130" s="1" t="str">
        <f t="shared" si="5"/>
        <v>AB</v>
      </c>
      <c r="C130" s="1" t="str">
        <f t="shared" si="10"/>
        <v>128ABDefault</v>
      </c>
      <c r="D130" s="20">
        <f>IFERROR(IF($A130&gt;end_year_1,0,(IF($A130&gt;supporting_sheet!$D$9, VLOOKUP(supporting_sheet!$G$9,'COMPOSITION DES DÉCHETS'!$D$6:$Z$124,3,FALSE), VLOOKUP($C130,'COMPOSITION DES DÉCHETS'!$D$6:$Z$124,3,FALSE))*'DONNÉES '!$C169)),0)</f>
        <v>0</v>
      </c>
      <c r="E130" s="20">
        <f>IFERROR(IF($A130&gt;end_year_1,0,(IF($A130&gt;supporting_sheet!$D$11, VLOOKUP(supporting_sheet!$G$11,'COMPOSITION DES DÉCHETS'!$D$6:$Z$124,5,FALSE), VLOOKUP($C130,'COMPOSITION DES DÉCHETS'!$D$6:$Z$124,5,FALSE))*'DONNÉES '!$C169)),0)</f>
        <v>0</v>
      </c>
      <c r="F130" s="20">
        <f>IFERROR(IF($A130&gt;end_year_1,0,(IF($A130&gt;supporting_sheet!$D$11, VLOOKUP(supporting_sheet!$G$11,'COMPOSITION DES DÉCHETS'!$D$6:$Z$124,7,FALSE), VLOOKUP($C130,'COMPOSITION DES DÉCHETS'!$D$6:$Z$124,7,FALSE))*'DONNÉES '!$C169)),0)</f>
        <v>0</v>
      </c>
      <c r="G130" s="20">
        <f>IFERROR(IF($A130&gt;end_year_1,0,(IF($A130&gt;supporting_sheet!$D$11, VLOOKUP(supporting_sheet!$G$11,'COMPOSITION DES DÉCHETS'!$D$6:$Z$124,9,FALSE), VLOOKUP($C130,'COMPOSITION DES DÉCHETS'!$D$6:$Z$124,9,FALSE))*'DONNÉES '!$C169)),0)</f>
        <v>0</v>
      </c>
      <c r="H130" s="20">
        <f>IFERROR(IF($A130&gt;end_year_1,0,(IF($A130&gt;supporting_sheet!$D$11, VLOOKUP(supporting_sheet!$G$11,'COMPOSITION DES DÉCHETS'!$D$6:$Z$124,11,FALSE), VLOOKUP($C130,'COMPOSITION DES DÉCHETS'!$D$6:$Z$124,11,FALSE))*'DONNÉES '!$C169)),0)</f>
        <v>0</v>
      </c>
      <c r="I130" s="20">
        <f>IFERROR(IF($A130&gt;end_year_1,0,(IF($A130&gt;supporting_sheet!$D$11, VLOOKUP(supporting_sheet!$G$11,'COMPOSITION DES DÉCHETS'!$D$6:$Z$124,13,FALSE), VLOOKUP($C130,'COMPOSITION DES DÉCHETS'!$D$6:$Z$124,13,FALSE))*'DONNÉES '!$C169)),0)</f>
        <v>0</v>
      </c>
      <c r="J130" s="20">
        <f>IFERROR(IF($A130&gt;end_year_1,0,(IF($A130&gt;supporting_sheet!$D$11, VLOOKUP(supporting_sheet!$G$11,'COMPOSITION DES DÉCHETS'!$D$6:$Z$124,15,FALSE), VLOOKUP($C130,'COMPOSITION DES DÉCHETS'!$D$6:$Z$124,15,FALSE))*'DONNÉES '!$C169)),0)</f>
        <v>0</v>
      </c>
      <c r="K130" s="20">
        <f>IFERROR(IF($A130&gt;end_year_1,0,(IF($A130&gt;supporting_sheet!$D$11, VLOOKUP(supporting_sheet!$G$11,'COMPOSITION DES DÉCHETS'!$D$6:$Z$124,17,FALSE), VLOOKUP($C130,'COMPOSITION DES DÉCHETS'!$D$6:$Z$124,17,FALSE))*'DONNÉES '!$C169)),0)</f>
        <v>0</v>
      </c>
      <c r="L130" s="20">
        <f>IFERROR(IF($A130&gt;end_year_1,0,(IF($A130&gt;supporting_sheet!$D$11, VLOOKUP(supporting_sheet!$G$11,'COMPOSITION DES DÉCHETS'!$D$6:$Z$124,19,FALSE), VLOOKUP($C130,'COMPOSITION DES DÉCHETS'!$D$6:$Z$124,19,FALSE))*'DONNÉES '!$C169)),0)</f>
        <v>0</v>
      </c>
      <c r="M130" s="20">
        <f>IFERROR(IF($A130&gt;end_year_1,0,(IF($A130&gt;supporting_sheet!$D$11, VLOOKUP(supporting_sheet!$G$11,'COMPOSITION DES DÉCHETS'!$D$6:$Z$124,21,FALSE), VLOOKUP($C130,'COMPOSITION DES DÉCHETS'!$D$6:$Z$124,21,FALSE))*'DONNÉES '!$C169)),0)</f>
        <v>0</v>
      </c>
      <c r="N130" s="20">
        <f>IFERROR(IF($A130&gt;end_year_1,0,(IF($A130&gt;supporting_sheet!$D$11, VLOOKUP(supporting_sheet!$G$11,'COMPOSITION DES DÉCHETS'!$D$6:$Z$124,23,FALSE), VLOOKUP($C130,'COMPOSITION DES DÉCHETS'!$D$6:$Z$124,23,FALSE))*'DONNÉES '!$C169)),0)</f>
        <v>0</v>
      </c>
      <c r="O130" s="37">
        <f t="shared" si="11"/>
        <v>0</v>
      </c>
    </row>
    <row r="131" spans="1:15" x14ac:dyDescent="0.25">
      <c r="A131" s="1">
        <f>'DONNÉES '!B170</f>
        <v>129</v>
      </c>
      <c r="B131" s="1" t="str">
        <f t="shared" ref="B131:B136" si="12">province_1</f>
        <v>AB</v>
      </c>
      <c r="C131" s="1" t="str">
        <f t="shared" si="10"/>
        <v>129ABDefault</v>
      </c>
      <c r="D131" s="20">
        <f>IFERROR(IF($A131&gt;end_year_1,0,(IF($A131&gt;supporting_sheet!$D$9, VLOOKUP(supporting_sheet!$G$9,'COMPOSITION DES DÉCHETS'!$D$6:$Z$124,3,FALSE), VLOOKUP($C131,'COMPOSITION DES DÉCHETS'!$D$6:$Z$124,3,FALSE))*'DONNÉES '!$C170)),0)</f>
        <v>0</v>
      </c>
      <c r="E131" s="20">
        <f>IFERROR(IF($A131&gt;end_year_1,0,(IF($A131&gt;supporting_sheet!$D$11, VLOOKUP(supporting_sheet!$G$11,'COMPOSITION DES DÉCHETS'!$D$6:$Z$124,5,FALSE), VLOOKUP($C131,'COMPOSITION DES DÉCHETS'!$D$6:$Z$124,5,FALSE))*'DONNÉES '!$C170)),0)</f>
        <v>0</v>
      </c>
      <c r="F131" s="20">
        <f>IFERROR(IF($A131&gt;end_year_1,0,(IF($A131&gt;supporting_sheet!$D$11, VLOOKUP(supporting_sheet!$G$11,'COMPOSITION DES DÉCHETS'!$D$6:$Z$124,7,FALSE), VLOOKUP($C131,'COMPOSITION DES DÉCHETS'!$D$6:$Z$124,7,FALSE))*'DONNÉES '!$C170)),0)</f>
        <v>0</v>
      </c>
      <c r="G131" s="20">
        <f>IFERROR(IF($A131&gt;end_year_1,0,(IF($A131&gt;supporting_sheet!$D$11, VLOOKUP(supporting_sheet!$G$11,'COMPOSITION DES DÉCHETS'!$D$6:$Z$124,9,FALSE), VLOOKUP($C131,'COMPOSITION DES DÉCHETS'!$D$6:$Z$124,9,FALSE))*'DONNÉES '!$C170)),0)</f>
        <v>0</v>
      </c>
      <c r="H131" s="20">
        <f>IFERROR(IF($A131&gt;end_year_1,0,(IF($A131&gt;supporting_sheet!$D$11, VLOOKUP(supporting_sheet!$G$11,'COMPOSITION DES DÉCHETS'!$D$6:$Z$124,11,FALSE), VLOOKUP($C131,'COMPOSITION DES DÉCHETS'!$D$6:$Z$124,11,FALSE))*'DONNÉES '!$C170)),0)</f>
        <v>0</v>
      </c>
      <c r="I131" s="20">
        <f>IFERROR(IF($A131&gt;end_year_1,0,(IF($A131&gt;supporting_sheet!$D$11, VLOOKUP(supporting_sheet!$G$11,'COMPOSITION DES DÉCHETS'!$D$6:$Z$124,13,FALSE), VLOOKUP($C131,'COMPOSITION DES DÉCHETS'!$D$6:$Z$124,13,FALSE))*'DONNÉES '!$C170)),0)</f>
        <v>0</v>
      </c>
      <c r="J131" s="20">
        <f>IFERROR(IF($A131&gt;end_year_1,0,(IF($A131&gt;supporting_sheet!$D$11, VLOOKUP(supporting_sheet!$G$11,'COMPOSITION DES DÉCHETS'!$D$6:$Z$124,15,FALSE), VLOOKUP($C131,'COMPOSITION DES DÉCHETS'!$D$6:$Z$124,15,FALSE))*'DONNÉES '!$C170)),0)</f>
        <v>0</v>
      </c>
      <c r="K131" s="20">
        <f>IFERROR(IF($A131&gt;end_year_1,0,(IF($A131&gt;supporting_sheet!$D$11, VLOOKUP(supporting_sheet!$G$11,'COMPOSITION DES DÉCHETS'!$D$6:$Z$124,17,FALSE), VLOOKUP($C131,'COMPOSITION DES DÉCHETS'!$D$6:$Z$124,17,FALSE))*'DONNÉES '!$C170)),0)</f>
        <v>0</v>
      </c>
      <c r="L131" s="20">
        <f>IFERROR(IF($A131&gt;end_year_1,0,(IF($A131&gt;supporting_sheet!$D$11, VLOOKUP(supporting_sheet!$G$11,'COMPOSITION DES DÉCHETS'!$D$6:$Z$124,19,FALSE), VLOOKUP($C131,'COMPOSITION DES DÉCHETS'!$D$6:$Z$124,19,FALSE))*'DONNÉES '!$C170)),0)</f>
        <v>0</v>
      </c>
      <c r="M131" s="20">
        <f>IFERROR(IF($A131&gt;end_year_1,0,(IF($A131&gt;supporting_sheet!$D$11, VLOOKUP(supporting_sheet!$G$11,'COMPOSITION DES DÉCHETS'!$D$6:$Z$124,21,FALSE), VLOOKUP($C131,'COMPOSITION DES DÉCHETS'!$D$6:$Z$124,21,FALSE))*'DONNÉES '!$C170)),0)</f>
        <v>0</v>
      </c>
      <c r="N131" s="20">
        <f>IFERROR(IF($A131&gt;end_year_1,0,(IF($A131&gt;supporting_sheet!$D$11, VLOOKUP(supporting_sheet!$G$11,'COMPOSITION DES DÉCHETS'!$D$6:$Z$124,23,FALSE), VLOOKUP($C131,'COMPOSITION DES DÉCHETS'!$D$6:$Z$124,23,FALSE))*'DONNÉES '!$C170)),0)</f>
        <v>0</v>
      </c>
      <c r="O131" s="37">
        <f t="shared" si="11"/>
        <v>0</v>
      </c>
    </row>
    <row r="132" spans="1:15" x14ac:dyDescent="0.25">
      <c r="A132" s="1">
        <f>'DONNÉES '!B171</f>
        <v>130</v>
      </c>
      <c r="B132" s="1" t="str">
        <f t="shared" si="12"/>
        <v>AB</v>
      </c>
      <c r="C132" s="1" t="str">
        <f t="shared" si="10"/>
        <v>130ABDefault</v>
      </c>
      <c r="D132" s="20">
        <f>IFERROR(IF($A132&gt;end_year_1,0,(IF($A132&gt;supporting_sheet!$D$9, VLOOKUP(supporting_sheet!$G$9,'COMPOSITION DES DÉCHETS'!$D$6:$Z$124,3,FALSE), VLOOKUP($C132,'COMPOSITION DES DÉCHETS'!$D$6:$Z$124,3,FALSE))*'DONNÉES '!$C171)),0)</f>
        <v>0</v>
      </c>
      <c r="E132" s="20">
        <f>IFERROR(IF($A132&gt;end_year_1,0,(IF($A132&gt;supporting_sheet!$D$11, VLOOKUP(supporting_sheet!$G$11,'COMPOSITION DES DÉCHETS'!$D$6:$Z$124,5,FALSE), VLOOKUP($C132,'COMPOSITION DES DÉCHETS'!$D$6:$Z$124,5,FALSE))*'DONNÉES '!$C171)),0)</f>
        <v>0</v>
      </c>
      <c r="F132" s="20">
        <f>IFERROR(IF($A132&gt;end_year_1,0,(IF($A132&gt;supporting_sheet!$D$11, VLOOKUP(supporting_sheet!$G$11,'COMPOSITION DES DÉCHETS'!$D$6:$Z$124,7,FALSE), VLOOKUP($C132,'COMPOSITION DES DÉCHETS'!$D$6:$Z$124,7,FALSE))*'DONNÉES '!$C171)),0)</f>
        <v>0</v>
      </c>
      <c r="G132" s="20">
        <f>IFERROR(IF($A132&gt;end_year_1,0,(IF($A132&gt;supporting_sheet!$D$11, VLOOKUP(supporting_sheet!$G$11,'COMPOSITION DES DÉCHETS'!$D$6:$Z$124,9,FALSE), VLOOKUP($C132,'COMPOSITION DES DÉCHETS'!$D$6:$Z$124,9,FALSE))*'DONNÉES '!$C171)),0)</f>
        <v>0</v>
      </c>
      <c r="H132" s="20">
        <f>IFERROR(IF($A132&gt;end_year_1,0,(IF($A132&gt;supporting_sheet!$D$11, VLOOKUP(supporting_sheet!$G$11,'COMPOSITION DES DÉCHETS'!$D$6:$Z$124,11,FALSE), VLOOKUP($C132,'COMPOSITION DES DÉCHETS'!$D$6:$Z$124,11,FALSE))*'DONNÉES '!$C171)),0)</f>
        <v>0</v>
      </c>
      <c r="I132" s="20">
        <f>IFERROR(IF($A132&gt;end_year_1,0,(IF($A132&gt;supporting_sheet!$D$11, VLOOKUP(supporting_sheet!$G$11,'COMPOSITION DES DÉCHETS'!$D$6:$Z$124,13,FALSE), VLOOKUP($C132,'COMPOSITION DES DÉCHETS'!$D$6:$Z$124,13,FALSE))*'DONNÉES '!$C171)),0)</f>
        <v>0</v>
      </c>
      <c r="J132" s="20">
        <f>IFERROR(IF($A132&gt;end_year_1,0,(IF($A132&gt;supporting_sheet!$D$11, VLOOKUP(supporting_sheet!$G$11,'COMPOSITION DES DÉCHETS'!$D$6:$Z$124,15,FALSE), VLOOKUP($C132,'COMPOSITION DES DÉCHETS'!$D$6:$Z$124,15,FALSE))*'DONNÉES '!$C171)),0)</f>
        <v>0</v>
      </c>
      <c r="K132" s="20">
        <f>IFERROR(IF($A132&gt;end_year_1,0,(IF($A132&gt;supporting_sheet!$D$11, VLOOKUP(supporting_sheet!$G$11,'COMPOSITION DES DÉCHETS'!$D$6:$Z$124,17,FALSE), VLOOKUP($C132,'COMPOSITION DES DÉCHETS'!$D$6:$Z$124,17,FALSE))*'DONNÉES '!$C171)),0)</f>
        <v>0</v>
      </c>
      <c r="L132" s="20">
        <f>IFERROR(IF($A132&gt;end_year_1,0,(IF($A132&gt;supporting_sheet!$D$11, VLOOKUP(supporting_sheet!$G$11,'COMPOSITION DES DÉCHETS'!$D$6:$Z$124,19,FALSE), VLOOKUP($C132,'COMPOSITION DES DÉCHETS'!$D$6:$Z$124,19,FALSE))*'DONNÉES '!$C171)),0)</f>
        <v>0</v>
      </c>
      <c r="M132" s="20">
        <f>IFERROR(IF($A132&gt;end_year_1,0,(IF($A132&gt;supporting_sheet!$D$11, VLOOKUP(supporting_sheet!$G$11,'COMPOSITION DES DÉCHETS'!$D$6:$Z$124,21,FALSE), VLOOKUP($C132,'COMPOSITION DES DÉCHETS'!$D$6:$Z$124,21,FALSE))*'DONNÉES '!$C171)),0)</f>
        <v>0</v>
      </c>
      <c r="N132" s="20">
        <f>IFERROR(IF($A132&gt;end_year_1,0,(IF($A132&gt;supporting_sheet!$D$11, VLOOKUP(supporting_sheet!$G$11,'COMPOSITION DES DÉCHETS'!$D$6:$Z$124,23,FALSE), VLOOKUP($C132,'COMPOSITION DES DÉCHETS'!$D$6:$Z$124,23,FALSE))*'DONNÉES '!$C171)),0)</f>
        <v>0</v>
      </c>
      <c r="O132" s="37">
        <f t="shared" si="11"/>
        <v>0</v>
      </c>
    </row>
    <row r="133" spans="1:15" x14ac:dyDescent="0.25">
      <c r="A133" s="1">
        <f>'DONNÉES '!B172</f>
        <v>131</v>
      </c>
      <c r="B133" s="1" t="str">
        <f t="shared" si="12"/>
        <v>AB</v>
      </c>
      <c r="C133" s="1" t="str">
        <f t="shared" si="10"/>
        <v>131ABDefault</v>
      </c>
      <c r="D133" s="20">
        <f>IFERROR(IF($A133&gt;end_year_1,0,(IF($A133&gt;supporting_sheet!$D$9, VLOOKUP(supporting_sheet!$G$9,'COMPOSITION DES DÉCHETS'!$D$6:$Z$124,3,FALSE), VLOOKUP($C133,'COMPOSITION DES DÉCHETS'!$D$6:$Z$124,3,FALSE))*'DONNÉES '!$C172)),0)</f>
        <v>0</v>
      </c>
      <c r="E133" s="20">
        <f>IFERROR(IF($A133&gt;end_year_1,0,(IF($A133&gt;supporting_sheet!$D$11, VLOOKUP(supporting_sheet!$G$11,'COMPOSITION DES DÉCHETS'!$D$6:$Z$124,5,FALSE), VLOOKUP($C133,'COMPOSITION DES DÉCHETS'!$D$6:$Z$124,5,FALSE))*'DONNÉES '!$C172)),0)</f>
        <v>0</v>
      </c>
      <c r="F133" s="20">
        <f>IFERROR(IF($A133&gt;end_year_1,0,(IF($A133&gt;supporting_sheet!$D$11, VLOOKUP(supporting_sheet!$G$11,'COMPOSITION DES DÉCHETS'!$D$6:$Z$124,7,FALSE), VLOOKUP($C133,'COMPOSITION DES DÉCHETS'!$D$6:$Z$124,7,FALSE))*'DONNÉES '!$C172)),0)</f>
        <v>0</v>
      </c>
      <c r="G133" s="20">
        <f>IFERROR(IF($A133&gt;end_year_1,0,(IF($A133&gt;supporting_sheet!$D$11, VLOOKUP(supporting_sheet!$G$11,'COMPOSITION DES DÉCHETS'!$D$6:$Z$124,9,FALSE), VLOOKUP($C133,'COMPOSITION DES DÉCHETS'!$D$6:$Z$124,9,FALSE))*'DONNÉES '!$C172)),0)</f>
        <v>0</v>
      </c>
      <c r="H133" s="20">
        <f>IFERROR(IF($A133&gt;end_year_1,0,(IF($A133&gt;supporting_sheet!$D$11, VLOOKUP(supporting_sheet!$G$11,'COMPOSITION DES DÉCHETS'!$D$6:$Z$124,11,FALSE), VLOOKUP($C133,'COMPOSITION DES DÉCHETS'!$D$6:$Z$124,11,FALSE))*'DONNÉES '!$C172)),0)</f>
        <v>0</v>
      </c>
      <c r="I133" s="20">
        <f>IFERROR(IF($A133&gt;end_year_1,0,(IF($A133&gt;supporting_sheet!$D$11, VLOOKUP(supporting_sheet!$G$11,'COMPOSITION DES DÉCHETS'!$D$6:$Z$124,13,FALSE), VLOOKUP($C133,'COMPOSITION DES DÉCHETS'!$D$6:$Z$124,13,FALSE))*'DONNÉES '!$C172)),0)</f>
        <v>0</v>
      </c>
      <c r="J133" s="20">
        <f>IFERROR(IF($A133&gt;end_year_1,0,(IF($A133&gt;supporting_sheet!$D$11, VLOOKUP(supporting_sheet!$G$11,'COMPOSITION DES DÉCHETS'!$D$6:$Z$124,15,FALSE), VLOOKUP($C133,'COMPOSITION DES DÉCHETS'!$D$6:$Z$124,15,FALSE))*'DONNÉES '!$C172)),0)</f>
        <v>0</v>
      </c>
      <c r="K133" s="20">
        <f>IFERROR(IF($A133&gt;end_year_1,0,(IF($A133&gt;supporting_sheet!$D$11, VLOOKUP(supporting_sheet!$G$11,'COMPOSITION DES DÉCHETS'!$D$6:$Z$124,17,FALSE), VLOOKUP($C133,'COMPOSITION DES DÉCHETS'!$D$6:$Z$124,17,FALSE))*'DONNÉES '!$C172)),0)</f>
        <v>0</v>
      </c>
      <c r="L133" s="20">
        <f>IFERROR(IF($A133&gt;end_year_1,0,(IF($A133&gt;supporting_sheet!$D$11, VLOOKUP(supporting_sheet!$G$11,'COMPOSITION DES DÉCHETS'!$D$6:$Z$124,19,FALSE), VLOOKUP($C133,'COMPOSITION DES DÉCHETS'!$D$6:$Z$124,19,FALSE))*'DONNÉES '!$C172)),0)</f>
        <v>0</v>
      </c>
      <c r="M133" s="20">
        <f>IFERROR(IF($A133&gt;end_year_1,0,(IF($A133&gt;supporting_sheet!$D$11, VLOOKUP(supporting_sheet!$G$11,'COMPOSITION DES DÉCHETS'!$D$6:$Z$124,21,FALSE), VLOOKUP($C133,'COMPOSITION DES DÉCHETS'!$D$6:$Z$124,21,FALSE))*'DONNÉES '!$C172)),0)</f>
        <v>0</v>
      </c>
      <c r="N133" s="20">
        <f>IFERROR(IF($A133&gt;end_year_1,0,(IF($A133&gt;supporting_sheet!$D$11, VLOOKUP(supporting_sheet!$G$11,'COMPOSITION DES DÉCHETS'!$D$6:$Z$124,23,FALSE), VLOOKUP($C133,'COMPOSITION DES DÉCHETS'!$D$6:$Z$124,23,FALSE))*'DONNÉES '!$C172)),0)</f>
        <v>0</v>
      </c>
      <c r="O133" s="37">
        <f t="shared" si="11"/>
        <v>0</v>
      </c>
    </row>
    <row r="134" spans="1:15" x14ac:dyDescent="0.25">
      <c r="A134" s="1">
        <f>'DONNÉES '!B173</f>
        <v>132</v>
      </c>
      <c r="B134" s="1" t="str">
        <f t="shared" si="12"/>
        <v>AB</v>
      </c>
      <c r="C134" s="1" t="str">
        <f t="shared" si="10"/>
        <v>132ABDefault</v>
      </c>
      <c r="D134" s="20">
        <f>IFERROR(IF($A134&gt;end_year_1,0,(IF($A134&gt;supporting_sheet!$D$9, VLOOKUP(supporting_sheet!$G$9,'COMPOSITION DES DÉCHETS'!$D$6:$Z$124,3,FALSE), VLOOKUP($C134,'COMPOSITION DES DÉCHETS'!$D$6:$Z$124,3,FALSE))*'DONNÉES '!$C173)),0)</f>
        <v>0</v>
      </c>
      <c r="E134" s="20">
        <f>IFERROR(IF($A134&gt;end_year_1,0,(IF($A134&gt;supporting_sheet!$D$11, VLOOKUP(supporting_sheet!$G$11,'COMPOSITION DES DÉCHETS'!$D$6:$Z$124,5,FALSE), VLOOKUP($C134,'COMPOSITION DES DÉCHETS'!$D$6:$Z$124,5,FALSE))*'DONNÉES '!$C173)),0)</f>
        <v>0</v>
      </c>
      <c r="F134" s="20">
        <f>IFERROR(IF($A134&gt;end_year_1,0,(IF($A134&gt;supporting_sheet!$D$11, VLOOKUP(supporting_sheet!$G$11,'COMPOSITION DES DÉCHETS'!$D$6:$Z$124,7,FALSE), VLOOKUP($C134,'COMPOSITION DES DÉCHETS'!$D$6:$Z$124,7,FALSE))*'DONNÉES '!$C173)),0)</f>
        <v>0</v>
      </c>
      <c r="G134" s="20">
        <f>IFERROR(IF($A134&gt;end_year_1,0,(IF($A134&gt;supporting_sheet!$D$11, VLOOKUP(supporting_sheet!$G$11,'COMPOSITION DES DÉCHETS'!$D$6:$Z$124,9,FALSE), VLOOKUP($C134,'COMPOSITION DES DÉCHETS'!$D$6:$Z$124,9,FALSE))*'DONNÉES '!$C173)),0)</f>
        <v>0</v>
      </c>
      <c r="H134" s="20">
        <f>IFERROR(IF($A134&gt;end_year_1,0,(IF($A134&gt;supporting_sheet!$D$11, VLOOKUP(supporting_sheet!$G$11,'COMPOSITION DES DÉCHETS'!$D$6:$Z$124,11,FALSE), VLOOKUP($C134,'COMPOSITION DES DÉCHETS'!$D$6:$Z$124,11,FALSE))*'DONNÉES '!$C173)),0)</f>
        <v>0</v>
      </c>
      <c r="I134" s="20">
        <f>IFERROR(IF($A134&gt;end_year_1,0,(IF($A134&gt;supporting_sheet!$D$11, VLOOKUP(supporting_sheet!$G$11,'COMPOSITION DES DÉCHETS'!$D$6:$Z$124,13,FALSE), VLOOKUP($C134,'COMPOSITION DES DÉCHETS'!$D$6:$Z$124,13,FALSE))*'DONNÉES '!$C173)),0)</f>
        <v>0</v>
      </c>
      <c r="J134" s="20">
        <f>IFERROR(IF($A134&gt;end_year_1,0,(IF($A134&gt;supporting_sheet!$D$11, VLOOKUP(supporting_sheet!$G$11,'COMPOSITION DES DÉCHETS'!$D$6:$Z$124,15,FALSE), VLOOKUP($C134,'COMPOSITION DES DÉCHETS'!$D$6:$Z$124,15,FALSE))*'DONNÉES '!$C173)),0)</f>
        <v>0</v>
      </c>
      <c r="K134" s="20">
        <f>IFERROR(IF($A134&gt;end_year_1,0,(IF($A134&gt;supporting_sheet!$D$11, VLOOKUP(supporting_sheet!$G$11,'COMPOSITION DES DÉCHETS'!$D$6:$Z$124,17,FALSE), VLOOKUP($C134,'COMPOSITION DES DÉCHETS'!$D$6:$Z$124,17,FALSE))*'DONNÉES '!$C173)),0)</f>
        <v>0</v>
      </c>
      <c r="L134" s="20">
        <f>IFERROR(IF($A134&gt;end_year_1,0,(IF($A134&gt;supporting_sheet!$D$11, VLOOKUP(supporting_sheet!$G$11,'COMPOSITION DES DÉCHETS'!$D$6:$Z$124,19,FALSE), VLOOKUP($C134,'COMPOSITION DES DÉCHETS'!$D$6:$Z$124,19,FALSE))*'DONNÉES '!$C173)),0)</f>
        <v>0</v>
      </c>
      <c r="M134" s="20">
        <f>IFERROR(IF($A134&gt;end_year_1,0,(IF($A134&gt;supporting_sheet!$D$11, VLOOKUP(supporting_sheet!$G$11,'COMPOSITION DES DÉCHETS'!$D$6:$Z$124,21,FALSE), VLOOKUP($C134,'COMPOSITION DES DÉCHETS'!$D$6:$Z$124,21,FALSE))*'DONNÉES '!$C173)),0)</f>
        <v>0</v>
      </c>
      <c r="N134" s="20">
        <f>IFERROR(IF($A134&gt;end_year_1,0,(IF($A134&gt;supporting_sheet!$D$11, VLOOKUP(supporting_sheet!$G$11,'COMPOSITION DES DÉCHETS'!$D$6:$Z$124,23,FALSE), VLOOKUP($C134,'COMPOSITION DES DÉCHETS'!$D$6:$Z$124,23,FALSE))*'DONNÉES '!$C173)),0)</f>
        <v>0</v>
      </c>
      <c r="O134" s="37">
        <f t="shared" si="11"/>
        <v>0</v>
      </c>
    </row>
    <row r="135" spans="1:15" x14ac:dyDescent="0.25">
      <c r="A135" s="1">
        <f>'DONNÉES '!B174</f>
        <v>133</v>
      </c>
      <c r="B135" s="1" t="str">
        <f t="shared" si="12"/>
        <v>AB</v>
      </c>
      <c r="C135" s="1" t="str">
        <f t="shared" si="10"/>
        <v>133ABDefault</v>
      </c>
      <c r="D135" s="20">
        <f>IFERROR(IF($A135&gt;end_year_1,0,(IF($A135&gt;supporting_sheet!$D$9, VLOOKUP(supporting_sheet!$G$9,'COMPOSITION DES DÉCHETS'!$D$6:$Z$124,3,FALSE), VLOOKUP($C135,'COMPOSITION DES DÉCHETS'!$D$6:$Z$124,3,FALSE))*'DONNÉES '!$C174)),0)</f>
        <v>0</v>
      </c>
      <c r="E135" s="20">
        <f>IFERROR(IF($A135&gt;end_year_1,0,(IF($A135&gt;supporting_sheet!$D$11, VLOOKUP(supporting_sheet!$G$11,'COMPOSITION DES DÉCHETS'!$D$6:$Z$124,5,FALSE), VLOOKUP($C135,'COMPOSITION DES DÉCHETS'!$D$6:$Z$124,5,FALSE))*'DONNÉES '!$C174)),0)</f>
        <v>0</v>
      </c>
      <c r="F135" s="20">
        <f>IFERROR(IF($A135&gt;end_year_1,0,(IF($A135&gt;supporting_sheet!$D$11, VLOOKUP(supporting_sheet!$G$11,'COMPOSITION DES DÉCHETS'!$D$6:$Z$124,7,FALSE), VLOOKUP($C135,'COMPOSITION DES DÉCHETS'!$D$6:$Z$124,7,FALSE))*'DONNÉES '!$C174)),0)</f>
        <v>0</v>
      </c>
      <c r="G135" s="20">
        <f>IFERROR(IF($A135&gt;end_year_1,0,(IF($A135&gt;supporting_sheet!$D$11, VLOOKUP(supporting_sheet!$G$11,'COMPOSITION DES DÉCHETS'!$D$6:$Z$124,9,FALSE), VLOOKUP($C135,'COMPOSITION DES DÉCHETS'!$D$6:$Z$124,9,FALSE))*'DONNÉES '!$C174)),0)</f>
        <v>0</v>
      </c>
      <c r="H135" s="20">
        <f>IFERROR(IF($A135&gt;end_year_1,0,(IF($A135&gt;supporting_sheet!$D$11, VLOOKUP(supporting_sheet!$G$11,'COMPOSITION DES DÉCHETS'!$D$6:$Z$124,11,FALSE), VLOOKUP($C135,'COMPOSITION DES DÉCHETS'!$D$6:$Z$124,11,FALSE))*'DONNÉES '!$C174)),0)</f>
        <v>0</v>
      </c>
      <c r="I135" s="20">
        <f>IFERROR(IF($A135&gt;end_year_1,0,(IF($A135&gt;supporting_sheet!$D$11, VLOOKUP(supporting_sheet!$G$11,'COMPOSITION DES DÉCHETS'!$D$6:$Z$124,13,FALSE), VLOOKUP($C135,'COMPOSITION DES DÉCHETS'!$D$6:$Z$124,13,FALSE))*'DONNÉES '!$C174)),0)</f>
        <v>0</v>
      </c>
      <c r="J135" s="20">
        <f>IFERROR(IF($A135&gt;end_year_1,0,(IF($A135&gt;supporting_sheet!$D$11, VLOOKUP(supporting_sheet!$G$11,'COMPOSITION DES DÉCHETS'!$D$6:$Z$124,15,FALSE), VLOOKUP($C135,'COMPOSITION DES DÉCHETS'!$D$6:$Z$124,15,FALSE))*'DONNÉES '!$C174)),0)</f>
        <v>0</v>
      </c>
      <c r="K135" s="20">
        <f>IFERROR(IF($A135&gt;end_year_1,0,(IF($A135&gt;supporting_sheet!$D$11, VLOOKUP(supporting_sheet!$G$11,'COMPOSITION DES DÉCHETS'!$D$6:$Z$124,17,FALSE), VLOOKUP($C135,'COMPOSITION DES DÉCHETS'!$D$6:$Z$124,17,FALSE))*'DONNÉES '!$C174)),0)</f>
        <v>0</v>
      </c>
      <c r="L135" s="20">
        <f>IFERROR(IF($A135&gt;end_year_1,0,(IF($A135&gt;supporting_sheet!$D$11, VLOOKUP(supporting_sheet!$G$11,'COMPOSITION DES DÉCHETS'!$D$6:$Z$124,19,FALSE), VLOOKUP($C135,'COMPOSITION DES DÉCHETS'!$D$6:$Z$124,19,FALSE))*'DONNÉES '!$C174)),0)</f>
        <v>0</v>
      </c>
      <c r="M135" s="20">
        <f>IFERROR(IF($A135&gt;end_year_1,0,(IF($A135&gt;supporting_sheet!$D$11, VLOOKUP(supporting_sheet!$G$11,'COMPOSITION DES DÉCHETS'!$D$6:$Z$124,21,FALSE), VLOOKUP($C135,'COMPOSITION DES DÉCHETS'!$D$6:$Z$124,21,FALSE))*'DONNÉES '!$C174)),0)</f>
        <v>0</v>
      </c>
      <c r="N135" s="20">
        <f>IFERROR(IF($A135&gt;end_year_1,0,(IF($A135&gt;supporting_sheet!$D$11, VLOOKUP(supporting_sheet!$G$11,'COMPOSITION DES DÉCHETS'!$D$6:$Z$124,23,FALSE), VLOOKUP($C135,'COMPOSITION DES DÉCHETS'!$D$6:$Z$124,23,FALSE))*'DONNÉES '!$C174)),0)</f>
        <v>0</v>
      </c>
      <c r="O135" s="37">
        <f t="shared" si="11"/>
        <v>0</v>
      </c>
    </row>
    <row r="136" spans="1:15" x14ac:dyDescent="0.25">
      <c r="A136" s="1">
        <f>'DONNÉES '!B175</f>
        <v>134</v>
      </c>
      <c r="B136" s="1" t="str">
        <f t="shared" si="12"/>
        <v>AB</v>
      </c>
      <c r="C136" s="1" t="str">
        <f t="shared" si="10"/>
        <v>134ABDefault</v>
      </c>
      <c r="D136" s="20">
        <f>IFERROR(IF($A136&gt;end_year_1,0,(IF($A136&gt;supporting_sheet!$D$9, VLOOKUP(supporting_sheet!$G$9,'COMPOSITION DES DÉCHETS'!$D$6:$Z$124,3,FALSE), VLOOKUP($C136,'COMPOSITION DES DÉCHETS'!$D$6:$Z$124,3,FALSE))*'DONNÉES '!$C175)),0)</f>
        <v>0</v>
      </c>
      <c r="E136" s="20">
        <f>IFERROR(IF($A136&gt;end_year_1,0,(IF($A136&gt;supporting_sheet!$D$11, VLOOKUP(supporting_sheet!$G$11,'COMPOSITION DES DÉCHETS'!$D$6:$Z$124,5,FALSE), VLOOKUP($C136,'COMPOSITION DES DÉCHETS'!$D$6:$Z$124,5,FALSE))*'DONNÉES '!$C175)),0)</f>
        <v>0</v>
      </c>
      <c r="F136" s="20">
        <f>IFERROR(IF($A136&gt;end_year_1,0,(IF($A136&gt;supporting_sheet!$D$11, VLOOKUP(supporting_sheet!$G$11,'COMPOSITION DES DÉCHETS'!$D$6:$Z$124,7,FALSE), VLOOKUP($C136,'COMPOSITION DES DÉCHETS'!$D$6:$Z$124,7,FALSE))*'DONNÉES '!$C175)),0)</f>
        <v>0</v>
      </c>
      <c r="G136" s="20">
        <f>IFERROR(IF($A136&gt;end_year_1,0,(IF($A136&gt;supporting_sheet!$D$11, VLOOKUP(supporting_sheet!$G$11,'COMPOSITION DES DÉCHETS'!$D$6:$Z$124,9,FALSE), VLOOKUP($C136,'COMPOSITION DES DÉCHETS'!$D$6:$Z$124,9,FALSE))*'DONNÉES '!$C175)),0)</f>
        <v>0</v>
      </c>
      <c r="H136" s="20">
        <f>IFERROR(IF($A136&gt;end_year_1,0,(IF($A136&gt;supporting_sheet!$D$11, VLOOKUP(supporting_sheet!$G$11,'COMPOSITION DES DÉCHETS'!$D$6:$Z$124,11,FALSE), VLOOKUP($C136,'COMPOSITION DES DÉCHETS'!$D$6:$Z$124,11,FALSE))*'DONNÉES '!$C175)),0)</f>
        <v>0</v>
      </c>
      <c r="I136" s="20">
        <f>IFERROR(IF($A136&gt;end_year_1,0,(IF($A136&gt;supporting_sheet!$D$11, VLOOKUP(supporting_sheet!$G$11,'COMPOSITION DES DÉCHETS'!$D$6:$Z$124,13,FALSE), VLOOKUP($C136,'COMPOSITION DES DÉCHETS'!$D$6:$Z$124,13,FALSE))*'DONNÉES '!$C175)),0)</f>
        <v>0</v>
      </c>
      <c r="J136" s="20">
        <f>IFERROR(IF($A136&gt;end_year_1,0,(IF($A136&gt;supporting_sheet!$D$11, VLOOKUP(supporting_sheet!$G$11,'COMPOSITION DES DÉCHETS'!$D$6:$Z$124,15,FALSE), VLOOKUP($C136,'COMPOSITION DES DÉCHETS'!$D$6:$Z$124,15,FALSE))*'DONNÉES '!$C175)),0)</f>
        <v>0</v>
      </c>
      <c r="K136" s="20">
        <f>IFERROR(IF($A136&gt;end_year_1,0,(IF($A136&gt;supporting_sheet!$D$11, VLOOKUP(supporting_sheet!$G$11,'COMPOSITION DES DÉCHETS'!$D$6:$Z$124,17,FALSE), VLOOKUP($C136,'COMPOSITION DES DÉCHETS'!$D$6:$Z$124,17,FALSE))*'DONNÉES '!$C175)),0)</f>
        <v>0</v>
      </c>
      <c r="L136" s="20">
        <f>IFERROR(IF($A136&gt;end_year_1,0,(IF($A136&gt;supporting_sheet!$D$11, VLOOKUP(supporting_sheet!$G$11,'COMPOSITION DES DÉCHETS'!$D$6:$Z$124,19,FALSE), VLOOKUP($C136,'COMPOSITION DES DÉCHETS'!$D$6:$Z$124,19,FALSE))*'DONNÉES '!$C175)),0)</f>
        <v>0</v>
      </c>
      <c r="M136" s="20">
        <f>IFERROR(IF($A136&gt;end_year_1,0,(IF($A136&gt;supporting_sheet!$D$11, VLOOKUP(supporting_sheet!$G$11,'COMPOSITION DES DÉCHETS'!$D$6:$Z$124,21,FALSE), VLOOKUP($C136,'COMPOSITION DES DÉCHETS'!$D$6:$Z$124,21,FALSE))*'DONNÉES '!$C175)),0)</f>
        <v>0</v>
      </c>
      <c r="N136" s="20">
        <f>IFERROR(IF($A136&gt;end_year_1,0,(IF($A136&gt;supporting_sheet!$D$11, VLOOKUP(supporting_sheet!$G$11,'COMPOSITION DES DÉCHETS'!$D$6:$Z$124,23,FALSE), VLOOKUP($C136,'COMPOSITION DES DÉCHETS'!$D$6:$Z$124,23,FALSE))*'DONNÉES '!$C175)),0)</f>
        <v>0</v>
      </c>
      <c r="O136" s="37">
        <f t="shared" si="11"/>
        <v>0</v>
      </c>
    </row>
    <row r="137" spans="1:15" x14ac:dyDescent="0.25">
      <c r="D137" s="5"/>
      <c r="E137" s="5"/>
      <c r="F137" s="5"/>
      <c r="G137" s="5"/>
      <c r="H137" s="5"/>
      <c r="I137" s="5"/>
      <c r="J137" s="5"/>
      <c r="K137" s="5"/>
      <c r="L137" s="5"/>
      <c r="M137" s="5"/>
    </row>
    <row r="138" spans="1:15" x14ac:dyDescent="0.25">
      <c r="D138" s="5"/>
      <c r="E138" s="5"/>
      <c r="F138" s="5"/>
      <c r="G138" s="5"/>
      <c r="H138" s="5"/>
      <c r="I138" s="5"/>
      <c r="J138" s="5"/>
      <c r="K138" s="5"/>
      <c r="L138" s="5"/>
      <c r="M138" s="5"/>
    </row>
    <row r="139" spans="1:15" x14ac:dyDescent="0.25">
      <c r="D139" s="5"/>
      <c r="E139" s="5"/>
      <c r="F139" s="5"/>
      <c r="G139" s="5"/>
      <c r="H139" s="5"/>
      <c r="I139" s="5"/>
      <c r="J139" s="5"/>
      <c r="K139" s="5"/>
      <c r="L139" s="5"/>
      <c r="M139" s="5"/>
    </row>
    <row r="140" spans="1:15" x14ac:dyDescent="0.25">
      <c r="D140" s="5"/>
      <c r="E140" s="5"/>
      <c r="F140" s="5"/>
      <c r="G140" s="5"/>
      <c r="H140" s="5"/>
      <c r="I140" s="5"/>
      <c r="J140" s="5"/>
      <c r="K140" s="5"/>
      <c r="L140" s="5"/>
      <c r="M140" s="5"/>
    </row>
    <row r="141" spans="1:15" x14ac:dyDescent="0.25">
      <c r="D141" s="5"/>
      <c r="E141" s="5"/>
      <c r="F141" s="5"/>
      <c r="G141" s="5"/>
      <c r="H141" s="5"/>
      <c r="I141" s="5"/>
      <c r="J141" s="5"/>
      <c r="K141" s="5"/>
      <c r="L141" s="5"/>
      <c r="M141" s="5"/>
    </row>
    <row r="142" spans="1:15" x14ac:dyDescent="0.25">
      <c r="D142" s="5"/>
      <c r="E142" s="5"/>
      <c r="F142" s="5"/>
      <c r="G142" s="5"/>
      <c r="H142" s="5"/>
      <c r="I142" s="5"/>
      <c r="J142" s="5"/>
      <c r="K142" s="5"/>
      <c r="L142" s="5"/>
      <c r="M142" s="5"/>
    </row>
    <row r="143" spans="1:15" x14ac:dyDescent="0.25">
      <c r="D143" s="5"/>
      <c r="E143" s="5"/>
      <c r="F143" s="5"/>
      <c r="G143" s="5"/>
      <c r="H143" s="5"/>
      <c r="I143" s="5"/>
      <c r="J143" s="5"/>
      <c r="K143" s="5"/>
      <c r="L143" s="5"/>
      <c r="M143" s="5"/>
    </row>
    <row r="144" spans="1:15" x14ac:dyDescent="0.25">
      <c r="D144" s="5"/>
      <c r="E144" s="5"/>
      <c r="F144" s="5"/>
      <c r="G144" s="5"/>
      <c r="H144" s="5"/>
      <c r="I144" s="5"/>
      <c r="J144" s="5"/>
      <c r="K144" s="5"/>
      <c r="L144" s="5"/>
      <c r="M144" s="5"/>
    </row>
    <row r="145" spans="4:13" x14ac:dyDescent="0.25">
      <c r="D145" s="5"/>
      <c r="E145" s="5"/>
      <c r="F145" s="5"/>
      <c r="G145" s="5"/>
      <c r="H145" s="5"/>
      <c r="I145" s="5"/>
      <c r="J145" s="5"/>
      <c r="K145" s="5"/>
      <c r="L145" s="5"/>
      <c r="M145" s="5"/>
    </row>
    <row r="146" spans="4:13" x14ac:dyDescent="0.25">
      <c r="D146" s="5"/>
      <c r="E146" s="5"/>
      <c r="F146" s="5"/>
      <c r="G146" s="5"/>
      <c r="H146" s="5"/>
      <c r="I146" s="5"/>
      <c r="J146" s="5"/>
      <c r="K146" s="5"/>
      <c r="L146" s="5"/>
      <c r="M146" s="5"/>
    </row>
    <row r="147" spans="4:13" x14ac:dyDescent="0.25">
      <c r="D147" s="5"/>
      <c r="E147" s="5"/>
      <c r="F147" s="5"/>
      <c r="G147" s="5"/>
      <c r="H147" s="5"/>
      <c r="I147" s="5"/>
      <c r="J147" s="5"/>
      <c r="K147" s="5"/>
      <c r="L147" s="5"/>
      <c r="M147" s="5"/>
    </row>
    <row r="148" spans="4:13" x14ac:dyDescent="0.25">
      <c r="D148" s="5"/>
      <c r="E148" s="5"/>
      <c r="F148" s="5"/>
      <c r="G148" s="5"/>
      <c r="H148" s="5"/>
      <c r="I148" s="5"/>
      <c r="J148" s="5"/>
      <c r="K148" s="5"/>
      <c r="L148" s="5"/>
      <c r="M148" s="5"/>
    </row>
    <row r="149" spans="4:13" x14ac:dyDescent="0.25">
      <c r="D149" s="5"/>
      <c r="E149" s="5"/>
      <c r="F149" s="5"/>
      <c r="G149" s="5"/>
      <c r="H149" s="5"/>
      <c r="I149" s="5"/>
      <c r="J149" s="5"/>
      <c r="K149" s="5"/>
      <c r="L149" s="5"/>
      <c r="M149" s="5"/>
    </row>
    <row r="150" spans="4:13" x14ac:dyDescent="0.25">
      <c r="D150" s="5"/>
      <c r="E150" s="5"/>
      <c r="F150" s="5"/>
      <c r="G150" s="5"/>
      <c r="H150" s="5"/>
      <c r="I150" s="5"/>
      <c r="J150" s="5"/>
      <c r="K150" s="5"/>
      <c r="L150" s="5"/>
      <c r="M150" s="5"/>
    </row>
    <row r="151" spans="4:13" x14ac:dyDescent="0.25">
      <c r="D151" s="5"/>
      <c r="E151" s="5"/>
      <c r="F151" s="5"/>
      <c r="G151" s="5"/>
      <c r="H151" s="5"/>
      <c r="I151" s="5"/>
      <c r="J151" s="5"/>
      <c r="K151" s="5"/>
      <c r="L151" s="5"/>
      <c r="M151" s="5"/>
    </row>
    <row r="152" spans="4:13" x14ac:dyDescent="0.25">
      <c r="D152" s="5"/>
      <c r="E152" s="5"/>
      <c r="F152" s="5"/>
      <c r="G152" s="5"/>
      <c r="H152" s="5"/>
      <c r="I152" s="5"/>
      <c r="J152" s="5"/>
      <c r="K152" s="5"/>
      <c r="L152" s="5"/>
      <c r="M152" s="5"/>
    </row>
    <row r="153" spans="4:13" x14ac:dyDescent="0.25">
      <c r="D153" s="5"/>
      <c r="E153" s="5"/>
      <c r="F153" s="5"/>
      <c r="G153" s="5"/>
      <c r="H153" s="5"/>
      <c r="I153" s="5"/>
      <c r="J153" s="5"/>
      <c r="K153" s="5"/>
      <c r="L153" s="5"/>
      <c r="M153" s="5"/>
    </row>
    <row r="154" spans="4:13" x14ac:dyDescent="0.25">
      <c r="D154" s="5"/>
      <c r="E154" s="5"/>
      <c r="F154" s="5"/>
      <c r="G154" s="5"/>
      <c r="H154" s="5"/>
      <c r="I154" s="5"/>
      <c r="J154" s="5"/>
      <c r="K154" s="5"/>
      <c r="L154" s="5"/>
      <c r="M154" s="5"/>
    </row>
    <row r="155" spans="4:13" x14ac:dyDescent="0.25">
      <c r="D155" s="5"/>
      <c r="E155" s="5"/>
      <c r="F155" s="5"/>
      <c r="G155" s="5"/>
      <c r="H155" s="5"/>
      <c r="I155" s="5"/>
      <c r="J155" s="5"/>
      <c r="K155" s="5"/>
      <c r="L155" s="5"/>
      <c r="M155" s="5"/>
    </row>
    <row r="156" spans="4:13" x14ac:dyDescent="0.25">
      <c r="D156" s="5"/>
      <c r="E156" s="5"/>
      <c r="F156" s="5"/>
      <c r="G156" s="5"/>
      <c r="H156" s="5"/>
      <c r="I156" s="5"/>
      <c r="J156" s="5"/>
      <c r="K156" s="5"/>
      <c r="L156" s="5"/>
      <c r="M156" s="5"/>
    </row>
    <row r="157" spans="4:13" x14ac:dyDescent="0.25">
      <c r="D157" s="5"/>
      <c r="E157" s="5"/>
      <c r="F157" s="5"/>
      <c r="G157" s="5"/>
      <c r="H157" s="5"/>
      <c r="I157" s="5"/>
      <c r="J157" s="5"/>
      <c r="K157" s="5"/>
      <c r="L157" s="5"/>
      <c r="M157" s="5"/>
    </row>
    <row r="158" spans="4:13" x14ac:dyDescent="0.25">
      <c r="D158" s="5"/>
      <c r="E158" s="5"/>
      <c r="F158" s="5"/>
      <c r="G158" s="5"/>
      <c r="H158" s="5"/>
      <c r="I158" s="5"/>
      <c r="J158" s="5"/>
      <c r="K158" s="5"/>
      <c r="L158" s="5"/>
      <c r="M158" s="5"/>
    </row>
    <row r="159" spans="4:13" x14ac:dyDescent="0.25">
      <c r="D159" s="5"/>
      <c r="E159" s="5"/>
      <c r="F159" s="5"/>
      <c r="G159" s="5"/>
      <c r="H159" s="5"/>
      <c r="I159" s="5"/>
      <c r="J159" s="5"/>
      <c r="K159" s="5"/>
      <c r="L159" s="5"/>
      <c r="M159" s="5"/>
    </row>
    <row r="160" spans="4:13" x14ac:dyDescent="0.25">
      <c r="D160" s="5"/>
      <c r="E160" s="5"/>
      <c r="F160" s="5"/>
      <c r="G160" s="5"/>
      <c r="H160" s="5"/>
      <c r="I160" s="5"/>
      <c r="J160" s="5"/>
      <c r="K160" s="5"/>
      <c r="L160" s="5"/>
      <c r="M160" s="5"/>
    </row>
    <row r="161" spans="4:13" x14ac:dyDescent="0.25">
      <c r="D161" s="5"/>
      <c r="E161" s="5"/>
      <c r="F161" s="5"/>
      <c r="G161" s="5"/>
      <c r="H161" s="5"/>
      <c r="I161" s="5"/>
      <c r="J161" s="5"/>
      <c r="K161" s="5"/>
      <c r="L161" s="5"/>
      <c r="M161" s="5"/>
    </row>
    <row r="162" spans="4:13" x14ac:dyDescent="0.25">
      <c r="D162" s="5"/>
      <c r="E162" s="5"/>
      <c r="F162" s="5"/>
      <c r="G162" s="5"/>
      <c r="H162" s="5"/>
      <c r="I162" s="5"/>
      <c r="J162" s="5"/>
      <c r="K162" s="5"/>
      <c r="L162" s="5"/>
      <c r="M162" s="5"/>
    </row>
    <row r="163" spans="4:13" x14ac:dyDescent="0.25">
      <c r="D163" s="5"/>
      <c r="E163" s="5"/>
      <c r="F163" s="5"/>
      <c r="G163" s="5"/>
      <c r="H163" s="5"/>
      <c r="I163" s="5"/>
      <c r="J163" s="5"/>
      <c r="K163" s="5"/>
      <c r="L163" s="5"/>
      <c r="M163" s="5"/>
    </row>
    <row r="164" spans="4:13" x14ac:dyDescent="0.25">
      <c r="D164" s="5"/>
      <c r="E164" s="5"/>
      <c r="F164" s="5"/>
      <c r="G164" s="5"/>
      <c r="H164" s="5"/>
      <c r="I164" s="5"/>
      <c r="J164" s="5"/>
      <c r="K164" s="5"/>
      <c r="L164" s="5"/>
      <c r="M164" s="5"/>
    </row>
    <row r="165" spans="4:13" x14ac:dyDescent="0.25">
      <c r="D165" s="5"/>
      <c r="E165" s="5"/>
      <c r="F165" s="5"/>
      <c r="G165" s="5"/>
      <c r="H165" s="5"/>
      <c r="I165" s="5"/>
      <c r="J165" s="5"/>
      <c r="K165" s="5"/>
      <c r="L165" s="5"/>
      <c r="M165" s="5"/>
    </row>
    <row r="166" spans="4:13" x14ac:dyDescent="0.25">
      <c r="D166" s="5"/>
      <c r="E166" s="5"/>
      <c r="F166" s="5"/>
      <c r="G166" s="5"/>
      <c r="H166" s="5"/>
      <c r="I166" s="5"/>
      <c r="J166" s="5"/>
      <c r="K166" s="5"/>
      <c r="L166" s="5"/>
      <c r="M166" s="5"/>
    </row>
    <row r="167" spans="4:13" x14ac:dyDescent="0.25">
      <c r="D167" s="5"/>
      <c r="E167" s="5"/>
      <c r="F167" s="5"/>
      <c r="G167" s="5"/>
      <c r="H167" s="5"/>
      <c r="I167" s="5"/>
      <c r="J167" s="5"/>
      <c r="K167" s="5"/>
      <c r="L167" s="5"/>
      <c r="M167" s="5"/>
    </row>
    <row r="168" spans="4:13" x14ac:dyDescent="0.25">
      <c r="D168" s="5"/>
      <c r="E168" s="5"/>
      <c r="F168" s="5"/>
      <c r="G168" s="5"/>
      <c r="H168" s="5"/>
      <c r="I168" s="5"/>
      <c r="J168" s="5"/>
      <c r="K168" s="5"/>
      <c r="L168" s="5"/>
      <c r="M168" s="5"/>
    </row>
    <row r="169" spans="4:13" x14ac:dyDescent="0.25">
      <c r="D169" s="5"/>
      <c r="E169" s="5"/>
      <c r="F169" s="5"/>
      <c r="G169" s="5"/>
      <c r="H169" s="5"/>
      <c r="I169" s="5"/>
      <c r="J169" s="5"/>
      <c r="K169" s="5"/>
      <c r="L169" s="5"/>
      <c r="M169" s="5"/>
    </row>
    <row r="170" spans="4:13" x14ac:dyDescent="0.25">
      <c r="D170" s="5"/>
      <c r="E170" s="5"/>
      <c r="F170" s="5"/>
      <c r="G170" s="5"/>
      <c r="H170" s="5"/>
      <c r="I170" s="5"/>
      <c r="J170" s="5"/>
      <c r="K170" s="5"/>
      <c r="L170" s="5"/>
      <c r="M170" s="5"/>
    </row>
    <row r="171" spans="4:13" x14ac:dyDescent="0.25">
      <c r="D171" s="5"/>
      <c r="E171" s="5"/>
      <c r="F171" s="5"/>
      <c r="G171" s="5"/>
      <c r="H171" s="5"/>
      <c r="I171" s="5"/>
      <c r="J171" s="5"/>
      <c r="K171" s="5"/>
      <c r="L171" s="5"/>
      <c r="M171" s="5"/>
    </row>
    <row r="172" spans="4:13" x14ac:dyDescent="0.25">
      <c r="D172" s="5"/>
      <c r="E172" s="5"/>
      <c r="F172" s="5"/>
      <c r="G172" s="5"/>
      <c r="H172" s="5"/>
      <c r="I172" s="5"/>
      <c r="J172" s="5"/>
      <c r="K172" s="5"/>
      <c r="L172" s="5"/>
      <c r="M172" s="5"/>
    </row>
    <row r="173" spans="4:13" x14ac:dyDescent="0.25">
      <c r="D173" s="5"/>
      <c r="E173" s="5"/>
      <c r="F173" s="5"/>
      <c r="G173" s="5"/>
      <c r="H173" s="5"/>
      <c r="I173" s="5"/>
      <c r="J173" s="5"/>
      <c r="K173" s="5"/>
      <c r="L173" s="5"/>
      <c r="M173" s="5"/>
    </row>
    <row r="174" spans="4:13" x14ac:dyDescent="0.25">
      <c r="D174" s="5"/>
      <c r="E174" s="5"/>
      <c r="F174" s="5"/>
      <c r="G174" s="5"/>
      <c r="H174" s="5"/>
      <c r="I174" s="5"/>
      <c r="J174" s="5"/>
      <c r="K174" s="5"/>
      <c r="L174" s="5"/>
      <c r="M174" s="5"/>
    </row>
    <row r="175" spans="4:13" x14ac:dyDescent="0.25">
      <c r="D175" s="5"/>
      <c r="E175" s="5"/>
      <c r="F175" s="5"/>
      <c r="G175" s="5"/>
      <c r="H175" s="5"/>
      <c r="I175" s="5"/>
      <c r="J175" s="5"/>
      <c r="K175" s="5"/>
      <c r="L175" s="5"/>
      <c r="M175" s="5"/>
    </row>
    <row r="176" spans="4:13" x14ac:dyDescent="0.25">
      <c r="D176" s="5"/>
      <c r="E176" s="5"/>
      <c r="F176" s="5"/>
      <c r="G176" s="5"/>
      <c r="H176" s="5"/>
      <c r="I176" s="5"/>
      <c r="J176" s="5"/>
      <c r="K176" s="5"/>
      <c r="L176" s="5"/>
      <c r="M176" s="5"/>
    </row>
    <row r="177" spans="4:13" x14ac:dyDescent="0.25">
      <c r="D177" s="5"/>
      <c r="E177" s="5"/>
      <c r="F177" s="5"/>
      <c r="G177" s="5"/>
      <c r="H177" s="5"/>
      <c r="I177" s="5"/>
      <c r="J177" s="5"/>
      <c r="K177" s="5"/>
      <c r="L177" s="5"/>
      <c r="M177" s="5"/>
    </row>
    <row r="178" spans="4:13" x14ac:dyDescent="0.25">
      <c r="D178" s="5"/>
      <c r="E178" s="5"/>
      <c r="F178" s="5"/>
      <c r="G178" s="5"/>
      <c r="H178" s="5"/>
      <c r="I178" s="5"/>
      <c r="J178" s="5"/>
      <c r="K178" s="5"/>
      <c r="L178" s="5"/>
      <c r="M178" s="5"/>
    </row>
    <row r="179" spans="4:13" x14ac:dyDescent="0.25">
      <c r="D179" s="5"/>
      <c r="E179" s="5"/>
      <c r="F179" s="5"/>
      <c r="G179" s="5"/>
      <c r="H179" s="5"/>
      <c r="I179" s="5"/>
      <c r="J179" s="5"/>
      <c r="K179" s="5"/>
      <c r="L179" s="5"/>
      <c r="M179" s="5"/>
    </row>
    <row r="180" spans="4:13" x14ac:dyDescent="0.25">
      <c r="D180" s="5"/>
      <c r="E180" s="5"/>
      <c r="F180" s="5"/>
      <c r="G180" s="5"/>
      <c r="H180" s="5"/>
      <c r="I180" s="5"/>
      <c r="J180" s="5"/>
      <c r="K180" s="5"/>
      <c r="L180" s="5"/>
      <c r="M180" s="5"/>
    </row>
    <row r="181" spans="4:13" x14ac:dyDescent="0.25">
      <c r="D181" s="5"/>
      <c r="E181" s="5"/>
      <c r="F181" s="5"/>
      <c r="G181" s="5"/>
      <c r="H181" s="5"/>
      <c r="I181" s="5"/>
      <c r="J181" s="5"/>
      <c r="K181" s="5"/>
      <c r="L181" s="5"/>
      <c r="M181" s="5"/>
    </row>
    <row r="182" spans="4:13" x14ac:dyDescent="0.25">
      <c r="D182" s="5"/>
      <c r="E182" s="5"/>
      <c r="F182" s="5"/>
      <c r="G182" s="5"/>
      <c r="H182" s="5"/>
      <c r="I182" s="5"/>
      <c r="J182" s="5"/>
      <c r="K182" s="5"/>
      <c r="L182" s="5"/>
      <c r="M182" s="5"/>
    </row>
    <row r="183" spans="4:13" x14ac:dyDescent="0.25">
      <c r="D183" s="5"/>
      <c r="E183" s="5"/>
      <c r="F183" s="5"/>
      <c r="G183" s="5"/>
      <c r="H183" s="5"/>
      <c r="I183" s="5"/>
      <c r="J183" s="5"/>
      <c r="K183" s="5"/>
      <c r="L183" s="5"/>
      <c r="M183" s="5"/>
    </row>
    <row r="184" spans="4:13" x14ac:dyDescent="0.25">
      <c r="D184" s="5"/>
      <c r="E184" s="5"/>
      <c r="F184" s="5"/>
      <c r="G184" s="5"/>
      <c r="H184" s="5"/>
      <c r="I184" s="5"/>
      <c r="J184" s="5"/>
      <c r="K184" s="5"/>
      <c r="L184" s="5"/>
      <c r="M184" s="5"/>
    </row>
    <row r="185" spans="4:13" x14ac:dyDescent="0.25">
      <c r="D185" s="5"/>
      <c r="E185" s="5"/>
      <c r="F185" s="5"/>
      <c r="G185" s="5"/>
      <c r="H185" s="5"/>
      <c r="I185" s="5"/>
      <c r="J185" s="5"/>
      <c r="K185" s="5"/>
      <c r="L185" s="5"/>
      <c r="M185" s="5"/>
    </row>
    <row r="186" spans="4:13" x14ac:dyDescent="0.25">
      <c r="D186" s="5"/>
      <c r="E186" s="5"/>
      <c r="F186" s="5"/>
      <c r="G186" s="5"/>
      <c r="H186" s="5"/>
      <c r="I186" s="5"/>
      <c r="J186" s="5"/>
      <c r="K186" s="5"/>
      <c r="L186" s="5"/>
      <c r="M186" s="5"/>
    </row>
    <row r="187" spans="4:13" x14ac:dyDescent="0.25">
      <c r="D187" s="5"/>
      <c r="E187" s="5"/>
      <c r="F187" s="5"/>
      <c r="G187" s="5"/>
      <c r="H187" s="5"/>
      <c r="I187" s="5"/>
      <c r="J187" s="5"/>
      <c r="K187" s="5"/>
      <c r="L187" s="5"/>
      <c r="M187" s="5"/>
    </row>
    <row r="188" spans="4:13" x14ac:dyDescent="0.25">
      <c r="D188" s="5"/>
      <c r="E188" s="5"/>
      <c r="F188" s="5"/>
      <c r="G188" s="5"/>
      <c r="H188" s="5"/>
      <c r="I188" s="5"/>
      <c r="J188" s="5"/>
      <c r="K188" s="5"/>
      <c r="L188" s="5"/>
      <c r="M188" s="5"/>
    </row>
    <row r="189" spans="4:13" x14ac:dyDescent="0.25">
      <c r="D189" s="5"/>
      <c r="E189" s="5"/>
      <c r="F189" s="5"/>
      <c r="G189" s="5"/>
      <c r="H189" s="5"/>
      <c r="I189" s="5"/>
      <c r="J189" s="5"/>
      <c r="K189" s="5"/>
      <c r="L189" s="5"/>
      <c r="M189" s="5"/>
    </row>
    <row r="190" spans="4:13" x14ac:dyDescent="0.25">
      <c r="D190" s="5"/>
      <c r="E190" s="5"/>
      <c r="F190" s="5"/>
      <c r="G190" s="5"/>
      <c r="H190" s="5"/>
      <c r="I190" s="5"/>
      <c r="J190" s="5"/>
      <c r="K190" s="5"/>
      <c r="L190" s="5"/>
      <c r="M190" s="5"/>
    </row>
    <row r="191" spans="4:13" x14ac:dyDescent="0.25">
      <c r="D191" s="5"/>
      <c r="E191" s="5"/>
      <c r="F191" s="5"/>
      <c r="G191" s="5"/>
      <c r="H191" s="5"/>
      <c r="I191" s="5"/>
      <c r="J191" s="5"/>
      <c r="K191" s="5"/>
      <c r="L191" s="5"/>
      <c r="M191" s="5"/>
    </row>
    <row r="192" spans="4:13" x14ac:dyDescent="0.25">
      <c r="D192" s="5"/>
      <c r="E192" s="5"/>
      <c r="F192" s="5"/>
      <c r="G192" s="5"/>
      <c r="H192" s="5"/>
      <c r="I192" s="5"/>
      <c r="J192" s="5"/>
      <c r="K192" s="5"/>
      <c r="L192" s="5"/>
      <c r="M192" s="5"/>
    </row>
    <row r="193" spans="4:13" x14ac:dyDescent="0.25">
      <c r="D193" s="5"/>
      <c r="E193" s="5"/>
      <c r="F193" s="5"/>
      <c r="G193" s="5"/>
      <c r="H193" s="5"/>
      <c r="I193" s="5"/>
      <c r="J193" s="5"/>
      <c r="K193" s="5"/>
      <c r="L193" s="5"/>
      <c r="M193" s="5"/>
    </row>
    <row r="194" spans="4:13" x14ac:dyDescent="0.25">
      <c r="D194" s="5"/>
      <c r="E194" s="5"/>
      <c r="F194" s="5"/>
      <c r="G194" s="5"/>
      <c r="H194" s="5"/>
      <c r="I194" s="5"/>
      <c r="J194" s="5"/>
      <c r="K194" s="5"/>
      <c r="L194" s="5"/>
      <c r="M194" s="5"/>
    </row>
    <row r="195" spans="4:13" x14ac:dyDescent="0.25">
      <c r="D195" s="5"/>
      <c r="E195" s="5"/>
      <c r="F195" s="5"/>
      <c r="G195" s="5"/>
      <c r="H195" s="5"/>
      <c r="I195" s="5"/>
      <c r="J195" s="5"/>
      <c r="K195" s="5"/>
      <c r="L195" s="5"/>
      <c r="M195" s="5"/>
    </row>
    <row r="196" spans="4:13" x14ac:dyDescent="0.25">
      <c r="D196" s="5"/>
      <c r="E196" s="5"/>
      <c r="F196" s="5"/>
      <c r="G196" s="5"/>
      <c r="H196" s="5"/>
      <c r="I196" s="5"/>
      <c r="J196" s="5"/>
      <c r="K196" s="5"/>
      <c r="L196" s="5"/>
      <c r="M196" s="5"/>
    </row>
    <row r="197" spans="4:13" x14ac:dyDescent="0.25">
      <c r="D197" s="5"/>
      <c r="E197" s="5"/>
      <c r="F197" s="5"/>
      <c r="G197" s="5"/>
      <c r="H197" s="5"/>
      <c r="I197" s="5"/>
      <c r="J197" s="5"/>
      <c r="K197" s="5"/>
      <c r="L197" s="5"/>
      <c r="M197" s="5"/>
    </row>
    <row r="198" spans="4:13" x14ac:dyDescent="0.25">
      <c r="D198" s="5"/>
      <c r="E198" s="5"/>
      <c r="F198" s="5"/>
      <c r="G198" s="5"/>
      <c r="H198" s="5"/>
      <c r="I198" s="5"/>
      <c r="J198" s="5"/>
      <c r="K198" s="5"/>
      <c r="L198" s="5"/>
      <c r="M198" s="5"/>
    </row>
    <row r="199" spans="4:13" x14ac:dyDescent="0.25">
      <c r="D199" s="5"/>
      <c r="E199" s="5"/>
      <c r="F199" s="5"/>
      <c r="G199" s="5"/>
      <c r="H199" s="5"/>
      <c r="I199" s="5"/>
      <c r="J199" s="5"/>
      <c r="K199" s="5"/>
      <c r="L199" s="5"/>
      <c r="M199" s="5"/>
    </row>
    <row r="200" spans="4:13" x14ac:dyDescent="0.25">
      <c r="D200" s="5"/>
      <c r="E200" s="5"/>
      <c r="F200" s="5"/>
      <c r="G200" s="5"/>
      <c r="H200" s="5"/>
      <c r="I200" s="5"/>
      <c r="J200" s="5"/>
      <c r="K200" s="5"/>
      <c r="L200" s="5"/>
      <c r="M200" s="5"/>
    </row>
    <row r="201" spans="4:13" x14ac:dyDescent="0.25">
      <c r="D201" s="5"/>
      <c r="E201" s="5"/>
      <c r="F201" s="5"/>
      <c r="G201" s="5"/>
      <c r="H201" s="5"/>
      <c r="I201" s="5"/>
      <c r="J201" s="5"/>
      <c r="K201" s="5"/>
      <c r="L201" s="5"/>
      <c r="M201" s="5"/>
    </row>
    <row r="202" spans="4:13" x14ac:dyDescent="0.25">
      <c r="D202" s="5"/>
      <c r="E202" s="5"/>
      <c r="F202" s="5"/>
      <c r="G202" s="5"/>
      <c r="H202" s="5"/>
      <c r="I202" s="5"/>
      <c r="J202" s="5"/>
      <c r="K202" s="5"/>
      <c r="L202" s="5"/>
      <c r="M202" s="5"/>
    </row>
    <row r="203" spans="4:13" x14ac:dyDescent="0.25">
      <c r="D203" s="5"/>
      <c r="E203" s="5"/>
      <c r="F203" s="5"/>
      <c r="G203" s="5"/>
      <c r="H203" s="5"/>
      <c r="I203" s="5"/>
      <c r="J203" s="5"/>
      <c r="K203" s="5"/>
      <c r="L203" s="5"/>
      <c r="M203" s="5"/>
    </row>
    <row r="204" spans="4:13" x14ac:dyDescent="0.25">
      <c r="D204" s="5"/>
      <c r="E204" s="5"/>
      <c r="F204" s="5"/>
      <c r="G204" s="5"/>
      <c r="H204" s="5"/>
      <c r="I204" s="5"/>
      <c r="J204" s="5"/>
      <c r="K204" s="5"/>
      <c r="L204" s="5"/>
      <c r="M204" s="5"/>
    </row>
    <row r="205" spans="4:13" x14ac:dyDescent="0.25">
      <c r="D205" s="5"/>
      <c r="E205" s="5"/>
      <c r="F205" s="5"/>
      <c r="G205" s="5"/>
      <c r="H205" s="5"/>
      <c r="I205" s="5"/>
      <c r="J205" s="5"/>
      <c r="K205" s="5"/>
      <c r="L205" s="5"/>
      <c r="M205" s="5"/>
    </row>
    <row r="206" spans="4:13" x14ac:dyDescent="0.25">
      <c r="D206" s="5"/>
      <c r="E206" s="5"/>
      <c r="F206" s="5"/>
      <c r="G206" s="5"/>
      <c r="H206" s="5"/>
      <c r="I206" s="5"/>
      <c r="J206" s="5"/>
      <c r="K206" s="5"/>
      <c r="L206" s="5"/>
      <c r="M206" s="5"/>
    </row>
    <row r="207" spans="4:13" x14ac:dyDescent="0.25">
      <c r="D207" s="5"/>
      <c r="E207" s="5"/>
      <c r="F207" s="5"/>
      <c r="G207" s="5"/>
      <c r="H207" s="5"/>
      <c r="I207" s="5"/>
      <c r="J207" s="5"/>
      <c r="K207" s="5"/>
      <c r="L207" s="5"/>
      <c r="M207" s="5"/>
    </row>
    <row r="208" spans="4:13" x14ac:dyDescent="0.25">
      <c r="D208" s="5"/>
      <c r="E208" s="5"/>
      <c r="F208" s="5"/>
      <c r="G208" s="5"/>
      <c r="H208" s="5"/>
      <c r="I208" s="5"/>
      <c r="J208" s="5"/>
      <c r="K208" s="5"/>
      <c r="L208" s="5"/>
      <c r="M208" s="5"/>
    </row>
    <row r="209" spans="4:13" x14ac:dyDescent="0.25">
      <c r="D209" s="5"/>
      <c r="E209" s="5"/>
      <c r="F209" s="5"/>
      <c r="G209" s="5"/>
      <c r="H209" s="5"/>
      <c r="I209" s="5"/>
      <c r="J209" s="5"/>
      <c r="K209" s="5"/>
      <c r="L209" s="5"/>
      <c r="M209" s="5"/>
    </row>
    <row r="210" spans="4:13" x14ac:dyDescent="0.25">
      <c r="D210" s="5"/>
      <c r="E210" s="5"/>
      <c r="F210" s="5"/>
      <c r="G210" s="5"/>
      <c r="H210" s="5"/>
      <c r="I210" s="5"/>
      <c r="J210" s="5"/>
      <c r="K210" s="5"/>
      <c r="L210" s="5"/>
      <c r="M210" s="5"/>
    </row>
    <row r="211" spans="4:13" x14ac:dyDescent="0.25">
      <c r="D211" s="5"/>
      <c r="E211" s="5"/>
      <c r="F211" s="5"/>
      <c r="G211" s="5"/>
      <c r="H211" s="5"/>
      <c r="I211" s="5"/>
      <c r="J211" s="5"/>
      <c r="K211" s="5"/>
      <c r="L211" s="5"/>
      <c r="M211" s="5"/>
    </row>
    <row r="212" spans="4:13" x14ac:dyDescent="0.25">
      <c r="D212" s="5"/>
      <c r="E212" s="5"/>
      <c r="F212" s="5"/>
      <c r="G212" s="5"/>
      <c r="H212" s="5"/>
      <c r="I212" s="5"/>
      <c r="J212" s="5"/>
      <c r="K212" s="5"/>
      <c r="L212" s="5"/>
      <c r="M212" s="5"/>
    </row>
    <row r="213" spans="4:13" x14ac:dyDescent="0.25">
      <c r="D213" s="5"/>
      <c r="E213" s="5"/>
      <c r="F213" s="5"/>
      <c r="G213" s="5"/>
      <c r="H213" s="5"/>
      <c r="I213" s="5"/>
      <c r="J213" s="5"/>
      <c r="K213" s="5"/>
      <c r="L213" s="5"/>
      <c r="M213" s="5"/>
    </row>
    <row r="214" spans="4:13" x14ac:dyDescent="0.25">
      <c r="D214" s="5"/>
      <c r="E214" s="5"/>
      <c r="F214" s="5"/>
      <c r="G214" s="5"/>
      <c r="H214" s="5"/>
      <c r="I214" s="5"/>
      <c r="J214" s="5"/>
      <c r="K214" s="5"/>
      <c r="L214" s="5"/>
      <c r="M214" s="5"/>
    </row>
    <row r="215" spans="4:13" x14ac:dyDescent="0.25">
      <c r="D215" s="5"/>
      <c r="E215" s="5"/>
      <c r="F215" s="5"/>
      <c r="G215" s="5"/>
      <c r="H215" s="5"/>
      <c r="I215" s="5"/>
      <c r="J215" s="5"/>
      <c r="K215" s="5"/>
      <c r="L215" s="5"/>
      <c r="M215" s="5"/>
    </row>
    <row r="216" spans="4:13" x14ac:dyDescent="0.25">
      <c r="D216" s="5"/>
      <c r="E216" s="5"/>
      <c r="F216" s="5"/>
      <c r="G216" s="5"/>
      <c r="H216" s="5"/>
      <c r="I216" s="5"/>
      <c r="J216" s="5"/>
      <c r="K216" s="5"/>
      <c r="L216" s="5"/>
      <c r="M216" s="5"/>
    </row>
    <row r="217" spans="4:13" x14ac:dyDescent="0.25">
      <c r="D217" s="5"/>
      <c r="E217" s="5"/>
      <c r="F217" s="5"/>
      <c r="G217" s="5"/>
      <c r="H217" s="5"/>
      <c r="I217" s="5"/>
      <c r="J217" s="5"/>
      <c r="K217" s="5"/>
      <c r="L217" s="5"/>
      <c r="M217" s="5"/>
    </row>
    <row r="218" spans="4:13" x14ac:dyDescent="0.25">
      <c r="D218" s="5"/>
      <c r="E218" s="5"/>
      <c r="F218" s="5"/>
      <c r="G218" s="5"/>
      <c r="H218" s="5"/>
      <c r="I218" s="5"/>
      <c r="J218" s="5"/>
      <c r="K218" s="5"/>
      <c r="L218" s="5"/>
      <c r="M218" s="5"/>
    </row>
    <row r="219" spans="4:13" x14ac:dyDescent="0.25">
      <c r="D219" s="5"/>
      <c r="E219" s="5"/>
      <c r="F219" s="5"/>
      <c r="G219" s="5"/>
      <c r="H219" s="5"/>
      <c r="I219" s="5"/>
      <c r="J219" s="5"/>
      <c r="K219" s="5"/>
      <c r="L219" s="5"/>
      <c r="M219" s="5"/>
    </row>
    <row r="220" spans="4:13" x14ac:dyDescent="0.25">
      <c r="D220" s="5"/>
      <c r="E220" s="5"/>
      <c r="F220" s="5"/>
      <c r="G220" s="5"/>
      <c r="H220" s="5"/>
      <c r="I220" s="5"/>
      <c r="J220" s="5"/>
      <c r="K220" s="5"/>
      <c r="L220" s="5"/>
      <c r="M220" s="5"/>
    </row>
    <row r="221" spans="4:13" x14ac:dyDescent="0.25">
      <c r="D221" s="5"/>
      <c r="E221" s="5"/>
      <c r="F221" s="5"/>
      <c r="G221" s="5"/>
      <c r="H221" s="5"/>
      <c r="I221" s="5"/>
      <c r="J221" s="5"/>
      <c r="K221" s="5"/>
      <c r="L221" s="5"/>
      <c r="M221" s="5"/>
    </row>
    <row r="222" spans="4:13" x14ac:dyDescent="0.25">
      <c r="D222" s="5"/>
      <c r="E222" s="5"/>
      <c r="F222" s="5"/>
      <c r="G222" s="5"/>
      <c r="H222" s="5"/>
      <c r="I222" s="5"/>
      <c r="J222" s="5"/>
      <c r="K222" s="5"/>
      <c r="L222" s="5"/>
      <c r="M222" s="5"/>
    </row>
    <row r="223" spans="4:13" x14ac:dyDescent="0.25">
      <c r="D223" s="5"/>
      <c r="E223" s="5"/>
      <c r="F223" s="5"/>
      <c r="G223" s="5"/>
      <c r="H223" s="5"/>
      <c r="I223" s="5"/>
      <c r="J223" s="5"/>
      <c r="K223" s="5"/>
      <c r="L223" s="5"/>
      <c r="M223" s="5"/>
    </row>
    <row r="224" spans="4:13" x14ac:dyDescent="0.25">
      <c r="D224" s="5"/>
      <c r="E224" s="5"/>
      <c r="F224" s="5"/>
      <c r="G224" s="5"/>
      <c r="H224" s="5"/>
      <c r="I224" s="5"/>
      <c r="J224" s="5"/>
      <c r="K224" s="5"/>
      <c r="L224" s="5"/>
      <c r="M224" s="5"/>
    </row>
    <row r="225" spans="4:13" x14ac:dyDescent="0.25">
      <c r="D225" s="5"/>
      <c r="E225" s="5"/>
      <c r="F225" s="5"/>
      <c r="G225" s="5"/>
      <c r="H225" s="5"/>
      <c r="I225" s="5"/>
      <c r="J225" s="5"/>
      <c r="K225" s="5"/>
      <c r="L225" s="5"/>
      <c r="M225" s="5"/>
    </row>
    <row r="226" spans="4:13" x14ac:dyDescent="0.25">
      <c r="D226" s="5"/>
      <c r="E226" s="5"/>
      <c r="F226" s="5"/>
      <c r="G226" s="5"/>
      <c r="H226" s="5"/>
      <c r="I226" s="5"/>
      <c r="J226" s="5"/>
      <c r="K226" s="5"/>
      <c r="L226" s="5"/>
      <c r="M226" s="5"/>
    </row>
    <row r="227" spans="4:13" x14ac:dyDescent="0.25">
      <c r="D227" s="5"/>
      <c r="E227" s="5"/>
      <c r="F227" s="5"/>
      <c r="G227" s="5"/>
      <c r="H227" s="5"/>
      <c r="I227" s="5"/>
      <c r="J227" s="5"/>
      <c r="K227" s="5"/>
      <c r="L227" s="5"/>
      <c r="M227" s="5"/>
    </row>
    <row r="228" spans="4:13" x14ac:dyDescent="0.25">
      <c r="D228" s="5"/>
      <c r="E228" s="5"/>
      <c r="F228" s="5"/>
      <c r="G228" s="5"/>
      <c r="H228" s="5"/>
      <c r="I228" s="5"/>
      <c r="J228" s="5"/>
      <c r="K228" s="5"/>
      <c r="L228" s="5"/>
      <c r="M228" s="5"/>
    </row>
    <row r="229" spans="4:13" x14ac:dyDescent="0.25">
      <c r="D229" s="5"/>
      <c r="E229" s="5"/>
      <c r="F229" s="5"/>
      <c r="G229" s="5"/>
      <c r="H229" s="5"/>
      <c r="I229" s="5"/>
      <c r="J229" s="5"/>
      <c r="K229" s="5"/>
      <c r="L229" s="5"/>
      <c r="M229" s="5"/>
    </row>
    <row r="230" spans="4:13" x14ac:dyDescent="0.25">
      <c r="D230" s="5"/>
      <c r="E230" s="5"/>
      <c r="F230" s="5"/>
      <c r="G230" s="5"/>
      <c r="H230" s="5"/>
      <c r="I230" s="5"/>
      <c r="J230" s="5"/>
      <c r="K230" s="5"/>
      <c r="L230" s="5"/>
      <c r="M230" s="5"/>
    </row>
    <row r="231" spans="4:13" x14ac:dyDescent="0.25">
      <c r="D231" s="5"/>
      <c r="E231" s="5"/>
      <c r="F231" s="5"/>
      <c r="G231" s="5"/>
      <c r="H231" s="5"/>
      <c r="I231" s="5"/>
      <c r="J231" s="5"/>
      <c r="K231" s="5"/>
      <c r="L231" s="5"/>
      <c r="M231" s="5"/>
    </row>
    <row r="232" spans="4:13" x14ac:dyDescent="0.25">
      <c r="D232" s="5"/>
      <c r="E232" s="5"/>
      <c r="F232" s="5"/>
      <c r="G232" s="5"/>
      <c r="H232" s="5"/>
      <c r="I232" s="5"/>
      <c r="J232" s="5"/>
      <c r="K232" s="5"/>
      <c r="L232" s="5"/>
      <c r="M232" s="5"/>
    </row>
    <row r="233" spans="4:13" x14ac:dyDescent="0.25">
      <c r="D233" s="5"/>
      <c r="E233" s="5"/>
      <c r="F233" s="5"/>
      <c r="G233" s="5"/>
      <c r="H233" s="5"/>
      <c r="I233" s="5"/>
      <c r="J233" s="5"/>
      <c r="K233" s="5"/>
      <c r="L233" s="5"/>
      <c r="M233" s="5"/>
    </row>
    <row r="234" spans="4:13" x14ac:dyDescent="0.25">
      <c r="D234" s="5"/>
      <c r="E234" s="5"/>
      <c r="F234" s="5"/>
      <c r="G234" s="5"/>
      <c r="H234" s="5"/>
      <c r="I234" s="5"/>
      <c r="J234" s="5"/>
      <c r="K234" s="5"/>
      <c r="L234" s="5"/>
      <c r="M234" s="5"/>
    </row>
    <row r="235" spans="4:13" x14ac:dyDescent="0.25">
      <c r="D235" s="5"/>
      <c r="E235" s="5"/>
      <c r="F235" s="5"/>
      <c r="G235" s="5"/>
      <c r="H235" s="5"/>
      <c r="I235" s="5"/>
      <c r="J235" s="5"/>
      <c r="K235" s="5"/>
      <c r="L235" s="5"/>
      <c r="M235" s="5"/>
    </row>
    <row r="236" spans="4:13" x14ac:dyDescent="0.25">
      <c r="D236" s="5"/>
      <c r="E236" s="5"/>
      <c r="F236" s="5"/>
      <c r="G236" s="5"/>
      <c r="H236" s="5"/>
      <c r="I236" s="5"/>
      <c r="J236" s="5"/>
      <c r="K236" s="5"/>
      <c r="L236" s="5"/>
      <c r="M236" s="5"/>
    </row>
    <row r="237" spans="4:13" x14ac:dyDescent="0.25">
      <c r="D237" s="5"/>
      <c r="E237" s="5"/>
      <c r="F237" s="5"/>
      <c r="G237" s="5"/>
      <c r="H237" s="5"/>
      <c r="I237" s="5"/>
      <c r="J237" s="5"/>
      <c r="K237" s="5"/>
      <c r="L237" s="5"/>
      <c r="M237" s="5"/>
    </row>
    <row r="238" spans="4:13" x14ac:dyDescent="0.25">
      <c r="D238" s="5"/>
      <c r="E238" s="5"/>
      <c r="F238" s="5"/>
      <c r="G238" s="5"/>
      <c r="H238" s="5"/>
      <c r="I238" s="5"/>
      <c r="J238" s="5"/>
      <c r="K238" s="5"/>
      <c r="L238" s="5"/>
      <c r="M238" s="5"/>
    </row>
    <row r="239" spans="4:13" x14ac:dyDescent="0.25">
      <c r="D239" s="5"/>
      <c r="E239" s="5"/>
      <c r="F239" s="5"/>
      <c r="G239" s="5"/>
      <c r="H239" s="5"/>
      <c r="I239" s="5"/>
      <c r="J239" s="5"/>
      <c r="K239" s="5"/>
      <c r="L239" s="5"/>
      <c r="M239" s="5"/>
    </row>
    <row r="240" spans="4:13" x14ac:dyDescent="0.25">
      <c r="D240" s="5"/>
      <c r="E240" s="5"/>
      <c r="F240" s="5"/>
      <c r="G240" s="5"/>
      <c r="H240" s="5"/>
      <c r="I240" s="5"/>
      <c r="J240" s="5"/>
      <c r="K240" s="5"/>
      <c r="L240" s="5"/>
      <c r="M240" s="5"/>
    </row>
    <row r="241" spans="4:13" x14ac:dyDescent="0.25">
      <c r="D241" s="5"/>
      <c r="E241" s="5"/>
      <c r="F241" s="5"/>
      <c r="G241" s="5"/>
      <c r="H241" s="5"/>
      <c r="I241" s="5"/>
      <c r="J241" s="5"/>
      <c r="K241" s="5"/>
      <c r="L241" s="5"/>
      <c r="M241" s="5"/>
    </row>
    <row r="242" spans="4:13" x14ac:dyDescent="0.25">
      <c r="D242" s="5"/>
      <c r="E242" s="5"/>
      <c r="F242" s="5"/>
      <c r="G242" s="5"/>
      <c r="H242" s="5"/>
      <c r="I242" s="5"/>
      <c r="J242" s="5"/>
      <c r="K242" s="5"/>
      <c r="L242" s="5"/>
      <c r="M242" s="5"/>
    </row>
    <row r="243" spans="4:13" x14ac:dyDescent="0.25">
      <c r="D243" s="5"/>
      <c r="E243" s="5"/>
      <c r="F243" s="5"/>
      <c r="G243" s="5"/>
      <c r="H243" s="5"/>
      <c r="I243" s="5"/>
      <c r="J243" s="5"/>
      <c r="K243" s="5"/>
      <c r="L243" s="5"/>
      <c r="M243" s="5"/>
    </row>
    <row r="244" spans="4:13" x14ac:dyDescent="0.25">
      <c r="D244" s="5"/>
      <c r="E244" s="5"/>
      <c r="F244" s="5"/>
      <c r="G244" s="5"/>
      <c r="H244" s="5"/>
      <c r="I244" s="5"/>
      <c r="J244" s="5"/>
      <c r="K244" s="5"/>
      <c r="L244" s="5"/>
      <c r="M244" s="5"/>
    </row>
    <row r="245" spans="4:13" x14ac:dyDescent="0.25">
      <c r="D245" s="5"/>
      <c r="E245" s="5"/>
      <c r="F245" s="5"/>
      <c r="G245" s="5"/>
      <c r="H245" s="5"/>
      <c r="I245" s="5"/>
      <c r="J245" s="5"/>
      <c r="K245" s="5"/>
      <c r="L245" s="5"/>
      <c r="M245" s="5"/>
    </row>
    <row r="246" spans="4:13" x14ac:dyDescent="0.25">
      <c r="D246" s="5"/>
      <c r="E246" s="5"/>
      <c r="F246" s="5"/>
      <c r="G246" s="5"/>
      <c r="H246" s="5"/>
      <c r="I246" s="5"/>
      <c r="J246" s="5"/>
      <c r="K246" s="5"/>
      <c r="L246" s="5"/>
      <c r="M246" s="5"/>
    </row>
    <row r="247" spans="4:13" x14ac:dyDescent="0.25">
      <c r="D247" s="5"/>
      <c r="E247" s="5"/>
      <c r="F247" s="5"/>
      <c r="G247" s="5"/>
      <c r="H247" s="5"/>
      <c r="I247" s="5"/>
      <c r="J247" s="5"/>
      <c r="K247" s="5"/>
      <c r="L247" s="5"/>
      <c r="M247" s="5"/>
    </row>
    <row r="248" spans="4:13" x14ac:dyDescent="0.25">
      <c r="D248" s="5"/>
      <c r="E248" s="5"/>
      <c r="F248" s="5"/>
      <c r="G248" s="5"/>
      <c r="H248" s="5"/>
      <c r="I248" s="5"/>
      <c r="J248" s="5"/>
      <c r="K248" s="5"/>
      <c r="L248" s="5"/>
      <c r="M248" s="5"/>
    </row>
    <row r="249" spans="4:13" x14ac:dyDescent="0.25">
      <c r="D249" s="5"/>
      <c r="E249" s="5"/>
      <c r="F249" s="5"/>
      <c r="G249" s="5"/>
      <c r="H249" s="5"/>
      <c r="I249" s="5"/>
      <c r="J249" s="5"/>
      <c r="K249" s="5"/>
      <c r="L249" s="5"/>
      <c r="M249" s="5"/>
    </row>
    <row r="250" spans="4:13" x14ac:dyDescent="0.25">
      <c r="D250" s="5"/>
      <c r="E250" s="5"/>
      <c r="F250" s="5"/>
      <c r="G250" s="5"/>
      <c r="H250" s="5"/>
      <c r="I250" s="5"/>
      <c r="J250" s="5"/>
      <c r="K250" s="5"/>
      <c r="L250" s="5"/>
      <c r="M250" s="5"/>
    </row>
    <row r="251" spans="4:13" x14ac:dyDescent="0.25">
      <c r="D251" s="5"/>
      <c r="E251" s="5"/>
      <c r="F251" s="5"/>
      <c r="G251" s="5"/>
      <c r="H251" s="5"/>
      <c r="I251" s="5"/>
      <c r="J251" s="5"/>
      <c r="K251" s="5"/>
      <c r="L251" s="5"/>
      <c r="M251" s="5"/>
    </row>
    <row r="252" spans="4:13" x14ac:dyDescent="0.25">
      <c r="D252" s="5"/>
      <c r="E252" s="5"/>
      <c r="F252" s="5"/>
      <c r="G252" s="5"/>
      <c r="H252" s="5"/>
      <c r="I252" s="5"/>
      <c r="J252" s="5"/>
      <c r="K252" s="5"/>
      <c r="L252" s="5"/>
      <c r="M252" s="5"/>
    </row>
    <row r="253" spans="4:13" x14ac:dyDescent="0.25">
      <c r="D253" s="5"/>
      <c r="E253" s="5"/>
      <c r="F253" s="5"/>
      <c r="G253" s="5"/>
      <c r="H253" s="5"/>
      <c r="I253" s="5"/>
      <c r="J253" s="5"/>
      <c r="K253" s="5"/>
      <c r="L253" s="5"/>
      <c r="M253" s="5"/>
    </row>
    <row r="254" spans="4:13" x14ac:dyDescent="0.25">
      <c r="D254" s="5"/>
      <c r="E254" s="5"/>
      <c r="F254" s="5"/>
      <c r="G254" s="5"/>
      <c r="H254" s="5"/>
      <c r="I254" s="5"/>
      <c r="J254" s="5"/>
      <c r="K254" s="5"/>
      <c r="L254" s="5"/>
      <c r="M254" s="5"/>
    </row>
    <row r="255" spans="4:13" x14ac:dyDescent="0.25">
      <c r="D255" s="5"/>
      <c r="E255" s="5"/>
      <c r="F255" s="5"/>
      <c r="G255" s="5"/>
      <c r="H255" s="5"/>
      <c r="I255" s="5"/>
      <c r="J255" s="5"/>
      <c r="K255" s="5"/>
      <c r="L255" s="5"/>
      <c r="M255" s="5"/>
    </row>
    <row r="256" spans="4:13" x14ac:dyDescent="0.25">
      <c r="D256" s="5"/>
      <c r="E256" s="5"/>
      <c r="F256" s="5"/>
      <c r="G256" s="5"/>
      <c r="H256" s="5"/>
      <c r="I256" s="5"/>
      <c r="J256" s="5"/>
      <c r="K256" s="5"/>
      <c r="L256" s="5"/>
      <c r="M256" s="5"/>
    </row>
    <row r="257" spans="4:13" x14ac:dyDescent="0.25">
      <c r="D257" s="5"/>
      <c r="E257" s="5"/>
      <c r="F257" s="5"/>
      <c r="G257" s="5"/>
      <c r="H257" s="5"/>
      <c r="I257" s="5"/>
      <c r="J257" s="5"/>
      <c r="K257" s="5"/>
      <c r="L257" s="5"/>
      <c r="M257" s="5"/>
    </row>
    <row r="258" spans="4:13" x14ac:dyDescent="0.25">
      <c r="D258" s="5"/>
      <c r="E258" s="5"/>
      <c r="F258" s="5"/>
      <c r="G258" s="5"/>
      <c r="H258" s="5"/>
      <c r="I258" s="5"/>
      <c r="J258" s="5"/>
      <c r="K258" s="5"/>
      <c r="L258" s="5"/>
      <c r="M258" s="5"/>
    </row>
    <row r="259" spans="4:13" x14ac:dyDescent="0.25">
      <c r="D259" s="5"/>
      <c r="E259" s="5"/>
      <c r="F259" s="5"/>
      <c r="G259" s="5"/>
      <c r="H259" s="5"/>
      <c r="I259" s="5"/>
      <c r="J259" s="5"/>
      <c r="K259" s="5"/>
      <c r="L259" s="5"/>
      <c r="M259" s="5"/>
    </row>
    <row r="260" spans="4:13" x14ac:dyDescent="0.25">
      <c r="D260" s="5"/>
      <c r="E260" s="5"/>
      <c r="F260" s="5"/>
      <c r="G260" s="5"/>
      <c r="H260" s="5"/>
      <c r="I260" s="5"/>
      <c r="J260" s="5"/>
      <c r="K260" s="5"/>
      <c r="L260" s="5"/>
      <c r="M260" s="5"/>
    </row>
    <row r="261" spans="4:13" x14ac:dyDescent="0.25">
      <c r="D261" s="5"/>
      <c r="E261" s="5"/>
      <c r="F261" s="5"/>
      <c r="G261" s="5"/>
      <c r="H261" s="5"/>
      <c r="I261" s="5"/>
      <c r="J261" s="5"/>
      <c r="K261" s="5"/>
      <c r="L261" s="5"/>
      <c r="M261" s="5"/>
    </row>
    <row r="262" spans="4:13" x14ac:dyDescent="0.25">
      <c r="D262" s="5"/>
      <c r="E262" s="5"/>
      <c r="F262" s="5"/>
      <c r="G262" s="5"/>
      <c r="H262" s="5"/>
      <c r="I262" s="5"/>
      <c r="J262" s="5"/>
      <c r="K262" s="5"/>
      <c r="L262" s="5"/>
      <c r="M262" s="5"/>
    </row>
    <row r="263" spans="4:13" x14ac:dyDescent="0.25">
      <c r="D263" s="5"/>
      <c r="E263" s="5"/>
      <c r="F263" s="5"/>
      <c r="G263" s="5"/>
      <c r="H263" s="5"/>
      <c r="I263" s="5"/>
      <c r="J263" s="5"/>
      <c r="K263" s="5"/>
      <c r="L263" s="5"/>
      <c r="M263" s="5"/>
    </row>
    <row r="264" spans="4:13" x14ac:dyDescent="0.25">
      <c r="D264" s="5"/>
      <c r="E264" s="5"/>
      <c r="F264" s="5"/>
      <c r="G264" s="5"/>
      <c r="H264" s="5"/>
      <c r="I264" s="5"/>
      <c r="J264" s="5"/>
      <c r="K264" s="5"/>
      <c r="L264" s="5"/>
      <c r="M264" s="5"/>
    </row>
    <row r="265" spans="4:13" x14ac:dyDescent="0.25">
      <c r="D265" s="5"/>
      <c r="E265" s="5"/>
      <c r="F265" s="5"/>
      <c r="G265" s="5"/>
      <c r="H265" s="5"/>
      <c r="I265" s="5"/>
      <c r="J265" s="5"/>
      <c r="K265" s="5"/>
      <c r="L265" s="5"/>
      <c r="M265" s="5"/>
    </row>
    <row r="266" spans="4:13" x14ac:dyDescent="0.25">
      <c r="D266" s="5"/>
      <c r="E266" s="5"/>
      <c r="F266" s="5"/>
      <c r="G266" s="5"/>
      <c r="H266" s="5"/>
      <c r="I266" s="5"/>
      <c r="J266" s="5"/>
      <c r="K266" s="5"/>
      <c r="L266" s="5"/>
      <c r="M266" s="5"/>
    </row>
    <row r="267" spans="4:13" x14ac:dyDescent="0.25">
      <c r="D267" s="5"/>
      <c r="E267" s="5"/>
      <c r="F267" s="5"/>
      <c r="G267" s="5"/>
      <c r="H267" s="5"/>
      <c r="I267" s="5"/>
      <c r="J267" s="5"/>
      <c r="K267" s="5"/>
      <c r="L267" s="5"/>
      <c r="M267" s="5"/>
    </row>
    <row r="268" spans="4:13" x14ac:dyDescent="0.25">
      <c r="D268" s="5"/>
      <c r="E268" s="5"/>
      <c r="F268" s="5"/>
      <c r="G268" s="5"/>
      <c r="H268" s="5"/>
      <c r="I268" s="5"/>
      <c r="J268" s="5"/>
      <c r="K268" s="5"/>
      <c r="L268" s="5"/>
      <c r="M268" s="5"/>
    </row>
    <row r="269" spans="4:13" x14ac:dyDescent="0.25">
      <c r="D269" s="5"/>
      <c r="E269" s="5"/>
      <c r="F269" s="5"/>
      <c r="G269" s="5"/>
      <c r="H269" s="5"/>
      <c r="I269" s="5"/>
      <c r="J269" s="5"/>
      <c r="K269" s="5"/>
      <c r="L269" s="5"/>
      <c r="M269" s="5"/>
    </row>
    <row r="270" spans="4:13" x14ac:dyDescent="0.25">
      <c r="D270" s="5"/>
      <c r="E270" s="5"/>
      <c r="F270" s="5"/>
      <c r="G270" s="5"/>
      <c r="H270" s="5"/>
      <c r="I270" s="5"/>
      <c r="J270" s="5"/>
      <c r="K270" s="5"/>
      <c r="L270" s="5"/>
      <c r="M270" s="5"/>
    </row>
    <row r="271" spans="4:13" x14ac:dyDescent="0.25">
      <c r="D271" s="5"/>
      <c r="E271" s="5"/>
      <c r="F271" s="5"/>
      <c r="G271" s="5"/>
      <c r="H271" s="5"/>
      <c r="I271" s="5"/>
      <c r="J271" s="5"/>
      <c r="K271" s="5"/>
      <c r="L271" s="5"/>
      <c r="M271" s="5"/>
    </row>
    <row r="272" spans="4:13" x14ac:dyDescent="0.25">
      <c r="D272" s="5"/>
      <c r="E272" s="5"/>
      <c r="F272" s="5"/>
      <c r="G272" s="5"/>
      <c r="H272" s="5"/>
      <c r="I272" s="5"/>
      <c r="J272" s="5"/>
      <c r="K272" s="5"/>
      <c r="L272" s="5"/>
      <c r="M272" s="5"/>
    </row>
    <row r="273" spans="4:13" x14ac:dyDescent="0.25">
      <c r="D273" s="5"/>
      <c r="E273" s="5"/>
      <c r="F273" s="5"/>
      <c r="G273" s="5"/>
      <c r="H273" s="5"/>
      <c r="I273" s="5"/>
      <c r="J273" s="5"/>
      <c r="K273" s="5"/>
      <c r="L273" s="5"/>
      <c r="M273" s="5"/>
    </row>
    <row r="274" spans="4:13" x14ac:dyDescent="0.25">
      <c r="D274" s="5"/>
      <c r="E274" s="5"/>
      <c r="F274" s="5"/>
      <c r="G274" s="5"/>
      <c r="H274" s="5"/>
      <c r="I274" s="5"/>
      <c r="J274" s="5"/>
      <c r="K274" s="5"/>
      <c r="L274" s="5"/>
      <c r="M274" s="5"/>
    </row>
    <row r="275" spans="4:13" x14ac:dyDescent="0.25">
      <c r="D275" s="5"/>
      <c r="E275" s="5"/>
      <c r="F275" s="5"/>
      <c r="G275" s="5"/>
      <c r="H275" s="5"/>
      <c r="I275" s="5"/>
      <c r="J275" s="5"/>
      <c r="K275" s="5"/>
      <c r="L275" s="5"/>
      <c r="M275" s="5"/>
    </row>
    <row r="276" spans="4:13" x14ac:dyDescent="0.25">
      <c r="D276" s="5"/>
      <c r="E276" s="5"/>
      <c r="F276" s="5"/>
      <c r="G276" s="5"/>
      <c r="H276" s="5"/>
      <c r="I276" s="5"/>
      <c r="J276" s="5"/>
      <c r="K276" s="5"/>
      <c r="L276" s="5"/>
      <c r="M276" s="5"/>
    </row>
    <row r="277" spans="4:13" x14ac:dyDescent="0.25">
      <c r="D277" s="5"/>
      <c r="E277" s="5"/>
      <c r="F277" s="5"/>
      <c r="G277" s="5"/>
      <c r="H277" s="5"/>
      <c r="I277" s="5"/>
      <c r="J277" s="5"/>
      <c r="K277" s="5"/>
      <c r="L277" s="5"/>
      <c r="M277" s="5"/>
    </row>
    <row r="278" spans="4:13" x14ac:dyDescent="0.25">
      <c r="D278" s="5"/>
      <c r="E278" s="5"/>
      <c r="F278" s="5"/>
      <c r="G278" s="5"/>
      <c r="H278" s="5"/>
      <c r="I278" s="5"/>
      <c r="J278" s="5"/>
      <c r="K278" s="5"/>
      <c r="L278" s="5"/>
      <c r="M278" s="5"/>
    </row>
    <row r="279" spans="4:13" x14ac:dyDescent="0.25">
      <c r="D279" s="5"/>
      <c r="E279" s="5"/>
      <c r="F279" s="5"/>
      <c r="G279" s="5"/>
      <c r="H279" s="5"/>
      <c r="I279" s="5"/>
      <c r="J279" s="5"/>
      <c r="K279" s="5"/>
      <c r="L279" s="5"/>
      <c r="M279" s="5"/>
    </row>
    <row r="280" spans="4:13" x14ac:dyDescent="0.25">
      <c r="D280" s="5"/>
      <c r="E280" s="5"/>
      <c r="F280" s="5"/>
      <c r="G280" s="5"/>
      <c r="H280" s="5"/>
      <c r="I280" s="5"/>
      <c r="J280" s="5"/>
      <c r="K280" s="5"/>
      <c r="L280" s="5"/>
      <c r="M280" s="5"/>
    </row>
    <row r="281" spans="4:13" x14ac:dyDescent="0.25">
      <c r="D281" s="5"/>
      <c r="E281" s="5"/>
      <c r="F281" s="5"/>
      <c r="G281" s="5"/>
      <c r="H281" s="5"/>
      <c r="I281" s="5"/>
      <c r="J281" s="5"/>
      <c r="K281" s="5"/>
      <c r="L281" s="5"/>
      <c r="M281" s="5"/>
    </row>
    <row r="282" spans="4:13" x14ac:dyDescent="0.25">
      <c r="D282" s="5"/>
      <c r="E282" s="5"/>
      <c r="F282" s="5"/>
      <c r="G282" s="5"/>
      <c r="H282" s="5"/>
      <c r="I282" s="5"/>
      <c r="J282" s="5"/>
      <c r="K282" s="5"/>
      <c r="L282" s="5"/>
      <c r="M282" s="5"/>
    </row>
    <row r="283" spans="4:13" x14ac:dyDescent="0.25">
      <c r="D283" s="5"/>
      <c r="E283" s="5"/>
      <c r="F283" s="5"/>
      <c r="G283" s="5"/>
      <c r="H283" s="5"/>
      <c r="I283" s="5"/>
      <c r="J283" s="5"/>
      <c r="K283" s="5"/>
      <c r="L283" s="5"/>
      <c r="M283" s="5"/>
    </row>
    <row r="284" spans="4:13" x14ac:dyDescent="0.25">
      <c r="D284" s="5"/>
      <c r="E284" s="5"/>
      <c r="F284" s="5"/>
      <c r="G284" s="5"/>
      <c r="H284" s="5"/>
      <c r="I284" s="5"/>
      <c r="J284" s="5"/>
      <c r="K284" s="5"/>
      <c r="L284" s="5"/>
      <c r="M284" s="5"/>
    </row>
    <row r="285" spans="4:13" x14ac:dyDescent="0.25">
      <c r="D285" s="5"/>
      <c r="E285" s="5"/>
      <c r="F285" s="5"/>
      <c r="G285" s="5"/>
      <c r="H285" s="5"/>
      <c r="I285" s="5"/>
      <c r="J285" s="5"/>
      <c r="K285" s="5"/>
      <c r="L285" s="5"/>
      <c r="M285" s="5"/>
    </row>
    <row r="286" spans="4:13" x14ac:dyDescent="0.25">
      <c r="D286" s="5"/>
      <c r="E286" s="5"/>
      <c r="F286" s="5"/>
      <c r="G286" s="5"/>
      <c r="H286" s="5"/>
      <c r="I286" s="5"/>
      <c r="J286" s="5"/>
      <c r="K286" s="5"/>
      <c r="L286" s="5"/>
      <c r="M286" s="5"/>
    </row>
    <row r="287" spans="4:13" x14ac:dyDescent="0.25">
      <c r="D287" s="5"/>
      <c r="E287" s="5"/>
      <c r="F287" s="5"/>
      <c r="G287" s="5"/>
      <c r="H287" s="5"/>
      <c r="I287" s="5"/>
      <c r="J287" s="5"/>
      <c r="K287" s="5"/>
      <c r="L287" s="5"/>
      <c r="M287" s="5"/>
    </row>
    <row r="288" spans="4:13" x14ac:dyDescent="0.25">
      <c r="D288" s="5"/>
      <c r="E288" s="5"/>
      <c r="F288" s="5"/>
      <c r="G288" s="5"/>
      <c r="H288" s="5"/>
      <c r="I288" s="5"/>
      <c r="J288" s="5"/>
      <c r="K288" s="5"/>
      <c r="L288" s="5"/>
      <c r="M288" s="5"/>
    </row>
    <row r="289" spans="4:13" x14ac:dyDescent="0.25">
      <c r="D289" s="5"/>
      <c r="E289" s="5"/>
      <c r="F289" s="5"/>
      <c r="G289" s="5"/>
      <c r="H289" s="5"/>
      <c r="I289" s="5"/>
      <c r="J289" s="5"/>
      <c r="K289" s="5"/>
      <c r="L289" s="5"/>
      <c r="M289" s="5"/>
    </row>
    <row r="290" spans="4:13" x14ac:dyDescent="0.25">
      <c r="D290" s="5"/>
      <c r="E290" s="5"/>
      <c r="F290" s="5"/>
      <c r="G290" s="5"/>
      <c r="H290" s="5"/>
      <c r="I290" s="5"/>
      <c r="J290" s="5"/>
      <c r="K290" s="5"/>
      <c r="L290" s="5"/>
      <c r="M290" s="5"/>
    </row>
    <row r="291" spans="4:13" x14ac:dyDescent="0.25">
      <c r="D291" s="5"/>
      <c r="E291" s="5"/>
      <c r="F291" s="5"/>
      <c r="G291" s="5"/>
      <c r="H291" s="5"/>
      <c r="I291" s="5"/>
      <c r="J291" s="5"/>
      <c r="K291" s="5"/>
      <c r="L291" s="5"/>
      <c r="M291" s="5"/>
    </row>
    <row r="292" spans="4:13" x14ac:dyDescent="0.25">
      <c r="D292" s="5"/>
      <c r="E292" s="5"/>
      <c r="F292" s="5"/>
      <c r="G292" s="5"/>
      <c r="H292" s="5"/>
      <c r="I292" s="5"/>
      <c r="J292" s="5"/>
      <c r="K292" s="5"/>
      <c r="L292" s="5"/>
      <c r="M292" s="5"/>
    </row>
    <row r="293" spans="4:13" x14ac:dyDescent="0.25">
      <c r="D293" s="5"/>
      <c r="E293" s="5"/>
      <c r="F293" s="5"/>
      <c r="G293" s="5"/>
      <c r="H293" s="5"/>
      <c r="I293" s="5"/>
      <c r="J293" s="5"/>
      <c r="K293" s="5"/>
      <c r="L293" s="5"/>
      <c r="M293" s="5"/>
    </row>
    <row r="294" spans="4:13" x14ac:dyDescent="0.25">
      <c r="D294" s="5"/>
      <c r="E294" s="5"/>
      <c r="F294" s="5"/>
      <c r="G294" s="5"/>
      <c r="H294" s="5"/>
      <c r="I294" s="5"/>
      <c r="J294" s="5"/>
      <c r="K294" s="5"/>
      <c r="L294" s="5"/>
      <c r="M294" s="5"/>
    </row>
    <row r="295" spans="4:13" x14ac:dyDescent="0.25">
      <c r="D295" s="5"/>
      <c r="E295" s="5"/>
      <c r="F295" s="5"/>
      <c r="G295" s="5"/>
      <c r="H295" s="5"/>
      <c r="I295" s="5"/>
      <c r="J295" s="5"/>
      <c r="K295" s="5"/>
      <c r="L295" s="5"/>
      <c r="M295" s="5"/>
    </row>
    <row r="296" spans="4:13" x14ac:dyDescent="0.25">
      <c r="D296" s="5"/>
      <c r="E296" s="5"/>
      <c r="F296" s="5"/>
      <c r="G296" s="5"/>
      <c r="H296" s="5"/>
      <c r="I296" s="5"/>
      <c r="J296" s="5"/>
      <c r="K296" s="5"/>
      <c r="L296" s="5"/>
      <c r="M296" s="5"/>
    </row>
    <row r="297" spans="4:13" x14ac:dyDescent="0.25">
      <c r="D297" s="5"/>
      <c r="E297" s="5"/>
      <c r="F297" s="5"/>
      <c r="G297" s="5"/>
      <c r="H297" s="5"/>
      <c r="I297" s="5"/>
      <c r="J297" s="5"/>
      <c r="K297" s="5"/>
      <c r="L297" s="5"/>
      <c r="M297" s="5"/>
    </row>
    <row r="298" spans="4:13" x14ac:dyDescent="0.25">
      <c r="D298" s="5"/>
      <c r="E298" s="5"/>
      <c r="F298" s="5"/>
      <c r="G298" s="5"/>
      <c r="H298" s="5"/>
      <c r="I298" s="5"/>
      <c r="J298" s="5"/>
      <c r="K298" s="5"/>
      <c r="L298" s="5"/>
      <c r="M298" s="5"/>
    </row>
    <row r="299" spans="4:13" x14ac:dyDescent="0.25">
      <c r="D299" s="5"/>
      <c r="E299" s="5"/>
      <c r="F299" s="5"/>
      <c r="G299" s="5"/>
      <c r="H299" s="5"/>
      <c r="I299" s="5"/>
      <c r="J299" s="5"/>
      <c r="K299" s="5"/>
      <c r="L299" s="5"/>
      <c r="M299" s="5"/>
    </row>
    <row r="300" spans="4:13" x14ac:dyDescent="0.25">
      <c r="D300" s="5"/>
      <c r="E300" s="5"/>
      <c r="F300" s="5"/>
      <c r="G300" s="5"/>
      <c r="H300" s="5"/>
      <c r="I300" s="5"/>
      <c r="J300" s="5"/>
      <c r="K300" s="5"/>
      <c r="L300" s="5"/>
      <c r="M300" s="5"/>
    </row>
    <row r="301" spans="4:13" x14ac:dyDescent="0.25">
      <c r="D301" s="5"/>
      <c r="E301" s="5"/>
      <c r="F301" s="5"/>
      <c r="G301" s="5"/>
      <c r="H301" s="5"/>
      <c r="I301" s="5"/>
      <c r="J301" s="5"/>
      <c r="K301" s="5"/>
      <c r="L301" s="5"/>
      <c r="M301" s="5"/>
    </row>
    <row r="302" spans="4:13" x14ac:dyDescent="0.25">
      <c r="D302" s="5"/>
      <c r="E302" s="5"/>
      <c r="F302" s="5"/>
      <c r="G302" s="5"/>
      <c r="H302" s="5"/>
      <c r="I302" s="5"/>
      <c r="J302" s="5"/>
      <c r="K302" s="5"/>
      <c r="L302" s="5"/>
      <c r="M302" s="5"/>
    </row>
    <row r="303" spans="4:13" x14ac:dyDescent="0.25">
      <c r="D303" s="5"/>
      <c r="E303" s="5"/>
      <c r="F303" s="5"/>
      <c r="G303" s="5"/>
      <c r="H303" s="5"/>
      <c r="I303" s="5"/>
      <c r="J303" s="5"/>
      <c r="K303" s="5"/>
      <c r="L303" s="5"/>
      <c r="M303" s="5"/>
    </row>
    <row r="304" spans="4:13" x14ac:dyDescent="0.25">
      <c r="D304" s="5"/>
      <c r="E304" s="5"/>
      <c r="F304" s="5"/>
      <c r="G304" s="5"/>
      <c r="H304" s="5"/>
      <c r="I304" s="5"/>
      <c r="J304" s="5"/>
      <c r="K304" s="5"/>
      <c r="L304" s="5"/>
      <c r="M304" s="5"/>
    </row>
    <row r="305" spans="4:13" x14ac:dyDescent="0.25">
      <c r="D305" s="5"/>
      <c r="E305" s="5"/>
      <c r="F305" s="5"/>
      <c r="G305" s="5"/>
      <c r="H305" s="5"/>
      <c r="I305" s="5"/>
      <c r="J305" s="5"/>
      <c r="K305" s="5"/>
      <c r="L305" s="5"/>
      <c r="M305" s="5"/>
    </row>
    <row r="306" spans="4:13" x14ac:dyDescent="0.25">
      <c r="D306" s="5"/>
      <c r="E306" s="5"/>
      <c r="F306" s="5"/>
      <c r="G306" s="5"/>
      <c r="H306" s="5"/>
      <c r="I306" s="5"/>
      <c r="J306" s="5"/>
      <c r="K306" s="5"/>
      <c r="L306" s="5"/>
      <c r="M306" s="5"/>
    </row>
    <row r="307" spans="4:13" x14ac:dyDescent="0.25">
      <c r="D307" s="5"/>
      <c r="E307" s="5"/>
      <c r="F307" s="5"/>
      <c r="G307" s="5"/>
      <c r="H307" s="5"/>
      <c r="I307" s="5"/>
      <c r="J307" s="5"/>
      <c r="K307" s="5"/>
      <c r="L307" s="5"/>
      <c r="M307" s="5"/>
    </row>
    <row r="308" spans="4:13" x14ac:dyDescent="0.25">
      <c r="D308" s="5"/>
      <c r="E308" s="5"/>
      <c r="F308" s="5"/>
      <c r="G308" s="5"/>
      <c r="H308" s="5"/>
      <c r="I308" s="5"/>
      <c r="J308" s="5"/>
      <c r="K308" s="5"/>
      <c r="L308" s="5"/>
      <c r="M308" s="5"/>
    </row>
    <row r="309" spans="4:13" x14ac:dyDescent="0.25">
      <c r="D309" s="5"/>
      <c r="E309" s="5"/>
      <c r="F309" s="5"/>
      <c r="G309" s="5"/>
      <c r="H309" s="5"/>
      <c r="I309" s="5"/>
      <c r="J309" s="5"/>
      <c r="K309" s="5"/>
      <c r="L309" s="5"/>
      <c r="M309" s="5"/>
    </row>
    <row r="310" spans="4:13" x14ac:dyDescent="0.25">
      <c r="D310" s="5"/>
      <c r="E310" s="5"/>
      <c r="F310" s="5"/>
      <c r="G310" s="5"/>
      <c r="H310" s="5"/>
      <c r="I310" s="5"/>
      <c r="J310" s="5"/>
      <c r="K310" s="5"/>
      <c r="L310" s="5"/>
      <c r="M310" s="5"/>
    </row>
    <row r="311" spans="4:13" x14ac:dyDescent="0.25">
      <c r="D311" s="5"/>
      <c r="E311" s="5"/>
      <c r="F311" s="5"/>
      <c r="G311" s="5"/>
      <c r="H311" s="5"/>
      <c r="I311" s="5"/>
      <c r="J311" s="5"/>
      <c r="K311" s="5"/>
      <c r="L311" s="5"/>
      <c r="M311" s="5"/>
    </row>
    <row r="312" spans="4:13" x14ac:dyDescent="0.25">
      <c r="D312" s="5"/>
      <c r="E312" s="5"/>
      <c r="F312" s="5"/>
      <c r="G312" s="5"/>
      <c r="H312" s="5"/>
      <c r="I312" s="5"/>
      <c r="J312" s="5"/>
      <c r="K312" s="5"/>
      <c r="L312" s="5"/>
      <c r="M312" s="5"/>
    </row>
    <row r="313" spans="4:13" x14ac:dyDescent="0.25">
      <c r="D313" s="5"/>
      <c r="E313" s="5"/>
      <c r="F313" s="5"/>
      <c r="G313" s="5"/>
      <c r="H313" s="5"/>
      <c r="I313" s="5"/>
      <c r="J313" s="5"/>
      <c r="K313" s="5"/>
      <c r="L313" s="5"/>
      <c r="M313" s="5"/>
    </row>
    <row r="314" spans="4:13" x14ac:dyDescent="0.25">
      <c r="D314" s="5"/>
      <c r="E314" s="5"/>
      <c r="F314" s="5"/>
      <c r="G314" s="5"/>
      <c r="H314" s="5"/>
      <c r="I314" s="5"/>
      <c r="J314" s="5"/>
      <c r="K314" s="5"/>
      <c r="L314" s="5"/>
      <c r="M314" s="5"/>
    </row>
    <row r="315" spans="4:13" x14ac:dyDescent="0.25">
      <c r="D315" s="5"/>
      <c r="E315" s="5"/>
      <c r="F315" s="5"/>
      <c r="G315" s="5"/>
      <c r="H315" s="5"/>
      <c r="I315" s="5"/>
      <c r="J315" s="5"/>
      <c r="K315" s="5"/>
      <c r="L315" s="5"/>
      <c r="M315" s="5"/>
    </row>
    <row r="316" spans="4:13" x14ac:dyDescent="0.25">
      <c r="D316" s="5"/>
      <c r="E316" s="5"/>
      <c r="F316" s="5"/>
      <c r="G316" s="5"/>
      <c r="H316" s="5"/>
      <c r="I316" s="5"/>
      <c r="J316" s="5"/>
      <c r="K316" s="5"/>
      <c r="L316" s="5"/>
      <c r="M316" s="5"/>
    </row>
    <row r="317" spans="4:13" x14ac:dyDescent="0.25">
      <c r="D317" s="5"/>
      <c r="E317" s="5"/>
      <c r="F317" s="5"/>
      <c r="G317" s="5"/>
      <c r="H317" s="5"/>
      <c r="I317" s="5"/>
      <c r="J317" s="5"/>
      <c r="K317" s="5"/>
      <c r="L317" s="5"/>
      <c r="M317" s="5"/>
    </row>
    <row r="318" spans="4:13" x14ac:dyDescent="0.25">
      <c r="D318" s="5"/>
      <c r="E318" s="5"/>
      <c r="F318" s="5"/>
      <c r="G318" s="5"/>
      <c r="H318" s="5"/>
      <c r="I318" s="5"/>
      <c r="J318" s="5"/>
      <c r="K318" s="5"/>
      <c r="L318" s="5"/>
      <c r="M318" s="5"/>
    </row>
    <row r="319" spans="4:13" x14ac:dyDescent="0.25">
      <c r="D319" s="5"/>
      <c r="E319" s="5"/>
      <c r="F319" s="5"/>
      <c r="G319" s="5"/>
      <c r="H319" s="5"/>
      <c r="I319" s="5"/>
      <c r="J319" s="5"/>
      <c r="K319" s="5"/>
      <c r="L319" s="5"/>
      <c r="M319" s="5"/>
    </row>
    <row r="320" spans="4:13" x14ac:dyDescent="0.25">
      <c r="D320" s="5"/>
      <c r="E320" s="5"/>
      <c r="F320" s="5"/>
      <c r="G320" s="5"/>
      <c r="H320" s="5"/>
      <c r="I320" s="5"/>
      <c r="J320" s="5"/>
      <c r="K320" s="5"/>
      <c r="L320" s="5"/>
      <c r="M320" s="5"/>
    </row>
    <row r="321" spans="4:13" x14ac:dyDescent="0.25">
      <c r="D321" s="5"/>
      <c r="E321" s="5"/>
      <c r="F321" s="5"/>
      <c r="G321" s="5"/>
      <c r="H321" s="5"/>
      <c r="I321" s="5"/>
      <c r="J321" s="5"/>
      <c r="K321" s="5"/>
      <c r="L321" s="5"/>
      <c r="M321" s="5"/>
    </row>
    <row r="322" spans="4:13" x14ac:dyDescent="0.25">
      <c r="D322" s="5"/>
      <c r="E322" s="5"/>
      <c r="F322" s="5"/>
      <c r="G322" s="5"/>
      <c r="H322" s="5"/>
      <c r="I322" s="5"/>
      <c r="J322" s="5"/>
      <c r="K322" s="5"/>
      <c r="L322" s="5"/>
      <c r="M322" s="5"/>
    </row>
    <row r="323" spans="4:13" x14ac:dyDescent="0.25">
      <c r="D323" s="5"/>
      <c r="E323" s="5"/>
      <c r="F323" s="5"/>
      <c r="G323" s="5"/>
      <c r="H323" s="5"/>
      <c r="I323" s="5"/>
      <c r="J323" s="5"/>
      <c r="K323" s="5"/>
      <c r="L323" s="5"/>
      <c r="M323" s="5"/>
    </row>
    <row r="324" spans="4:13" x14ac:dyDescent="0.25">
      <c r="D324" s="5"/>
      <c r="E324" s="5"/>
      <c r="F324" s="5"/>
      <c r="G324" s="5"/>
      <c r="H324" s="5"/>
      <c r="I324" s="5"/>
      <c r="J324" s="5"/>
      <c r="K324" s="5"/>
      <c r="L324" s="5"/>
      <c r="M324" s="5"/>
    </row>
    <row r="325" spans="4:13" x14ac:dyDescent="0.25">
      <c r="D325" s="5"/>
      <c r="E325" s="5"/>
      <c r="F325" s="5"/>
      <c r="G325" s="5"/>
      <c r="H325" s="5"/>
      <c r="I325" s="5"/>
      <c r="J325" s="5"/>
      <c r="K325" s="5"/>
      <c r="L325" s="5"/>
      <c r="M325" s="5"/>
    </row>
    <row r="326" spans="4:13" x14ac:dyDescent="0.25">
      <c r="D326" s="5"/>
      <c r="E326" s="5"/>
      <c r="F326" s="5"/>
      <c r="G326" s="5"/>
      <c r="H326" s="5"/>
      <c r="I326" s="5"/>
      <c r="J326" s="5"/>
      <c r="K326" s="5"/>
      <c r="L326" s="5"/>
      <c r="M326" s="5"/>
    </row>
    <row r="327" spans="4:13" x14ac:dyDescent="0.25">
      <c r="D327" s="5"/>
      <c r="E327" s="5"/>
      <c r="F327" s="5"/>
      <c r="G327" s="5"/>
      <c r="H327" s="5"/>
      <c r="I327" s="5"/>
      <c r="J327" s="5"/>
      <c r="K327" s="5"/>
      <c r="L327" s="5"/>
      <c r="M327" s="5"/>
    </row>
    <row r="328" spans="4:13" x14ac:dyDescent="0.25">
      <c r="D328" s="5"/>
      <c r="E328" s="5"/>
      <c r="F328" s="5"/>
      <c r="G328" s="5"/>
      <c r="H328" s="5"/>
      <c r="I328" s="5"/>
      <c r="J328" s="5"/>
      <c r="K328" s="5"/>
      <c r="L328" s="5"/>
      <c r="M328" s="5"/>
    </row>
    <row r="329" spans="4:13" x14ac:dyDescent="0.25">
      <c r="D329" s="5"/>
      <c r="E329" s="5"/>
      <c r="F329" s="5"/>
      <c r="G329" s="5"/>
      <c r="H329" s="5"/>
      <c r="I329" s="5"/>
      <c r="J329" s="5"/>
      <c r="K329" s="5"/>
      <c r="L329" s="5"/>
      <c r="M329" s="5"/>
    </row>
    <row r="330" spans="4:13" x14ac:dyDescent="0.25">
      <c r="D330" s="5"/>
      <c r="E330" s="5"/>
      <c r="F330" s="5"/>
      <c r="G330" s="5"/>
      <c r="H330" s="5"/>
      <c r="I330" s="5"/>
      <c r="J330" s="5"/>
      <c r="K330" s="5"/>
      <c r="L330" s="5"/>
      <c r="M330" s="5"/>
    </row>
    <row r="331" spans="4:13" x14ac:dyDescent="0.25">
      <c r="D331" s="5"/>
      <c r="E331" s="5"/>
      <c r="F331" s="5"/>
      <c r="G331" s="5"/>
      <c r="H331" s="5"/>
      <c r="I331" s="5"/>
      <c r="J331" s="5"/>
      <c r="K331" s="5"/>
      <c r="L331" s="5"/>
      <c r="M331" s="5"/>
    </row>
    <row r="332" spans="4:13" x14ac:dyDescent="0.25">
      <c r="D332" s="5"/>
      <c r="E332" s="5"/>
      <c r="F332" s="5"/>
      <c r="G332" s="5"/>
      <c r="H332" s="5"/>
      <c r="I332" s="5"/>
      <c r="J332" s="5"/>
      <c r="K332" s="5"/>
      <c r="L332" s="5"/>
      <c r="M332" s="5"/>
    </row>
    <row r="333" spans="4:13" x14ac:dyDescent="0.25">
      <c r="D333" s="5"/>
      <c r="E333" s="5"/>
      <c r="F333" s="5"/>
      <c r="G333" s="5"/>
      <c r="H333" s="5"/>
      <c r="I333" s="5"/>
      <c r="J333" s="5"/>
      <c r="K333" s="5"/>
      <c r="L333" s="5"/>
      <c r="M333" s="5"/>
    </row>
    <row r="334" spans="4:13" x14ac:dyDescent="0.25">
      <c r="D334" s="5"/>
      <c r="E334" s="5"/>
      <c r="F334" s="5"/>
      <c r="G334" s="5"/>
      <c r="H334" s="5"/>
      <c r="I334" s="5"/>
      <c r="J334" s="5"/>
      <c r="K334" s="5"/>
      <c r="L334" s="5"/>
      <c r="M334" s="5"/>
    </row>
    <row r="335" spans="4:13" x14ac:dyDescent="0.25">
      <c r="D335" s="5"/>
      <c r="E335" s="5"/>
      <c r="F335" s="5"/>
      <c r="G335" s="5"/>
      <c r="H335" s="5"/>
      <c r="I335" s="5"/>
      <c r="J335" s="5"/>
      <c r="K335" s="5"/>
      <c r="L335" s="5"/>
      <c r="M335" s="5"/>
    </row>
    <row r="336" spans="4:13" x14ac:dyDescent="0.25">
      <c r="D336" s="5"/>
      <c r="E336" s="5"/>
      <c r="F336" s="5"/>
      <c r="G336" s="5"/>
      <c r="H336" s="5"/>
      <c r="I336" s="5"/>
      <c r="J336" s="5"/>
      <c r="K336" s="5"/>
      <c r="L336" s="5"/>
      <c r="M336" s="5"/>
    </row>
    <row r="337" spans="4:13" x14ac:dyDescent="0.25">
      <c r="D337" s="5"/>
      <c r="E337" s="5"/>
      <c r="F337" s="5"/>
      <c r="G337" s="5"/>
      <c r="H337" s="5"/>
      <c r="I337" s="5"/>
      <c r="J337" s="5"/>
      <c r="K337" s="5"/>
      <c r="L337" s="5"/>
      <c r="M337" s="5"/>
    </row>
    <row r="338" spans="4:13" x14ac:dyDescent="0.25">
      <c r="D338" s="5"/>
      <c r="E338" s="5"/>
      <c r="F338" s="5"/>
      <c r="G338" s="5"/>
      <c r="H338" s="5"/>
      <c r="I338" s="5"/>
      <c r="J338" s="5"/>
      <c r="K338" s="5"/>
      <c r="L338" s="5"/>
      <c r="M338" s="5"/>
    </row>
    <row r="339" spans="4:13" x14ac:dyDescent="0.25">
      <c r="D339" s="5"/>
      <c r="E339" s="5"/>
      <c r="F339" s="5"/>
      <c r="G339" s="5"/>
      <c r="H339" s="5"/>
      <c r="I339" s="5"/>
      <c r="J339" s="5"/>
      <c r="K339" s="5"/>
      <c r="L339" s="5"/>
      <c r="M339" s="5"/>
    </row>
    <row r="340" spans="4:13" x14ac:dyDescent="0.25">
      <c r="D340" s="5"/>
      <c r="E340" s="5"/>
      <c r="F340" s="5"/>
      <c r="G340" s="5"/>
      <c r="H340" s="5"/>
      <c r="I340" s="5"/>
      <c r="J340" s="5"/>
      <c r="K340" s="5"/>
      <c r="L340" s="5"/>
      <c r="M340" s="5"/>
    </row>
    <row r="341" spans="4:13" x14ac:dyDescent="0.25">
      <c r="D341" s="5"/>
      <c r="E341" s="5"/>
      <c r="F341" s="5"/>
      <c r="G341" s="5"/>
      <c r="H341" s="5"/>
      <c r="I341" s="5"/>
      <c r="J341" s="5"/>
      <c r="K341" s="5"/>
      <c r="L341" s="5"/>
      <c r="M341" s="5"/>
    </row>
    <row r="342" spans="4:13" x14ac:dyDescent="0.25">
      <c r="D342" s="5"/>
      <c r="E342" s="5"/>
      <c r="F342" s="5"/>
      <c r="G342" s="5"/>
      <c r="H342" s="5"/>
      <c r="I342" s="5"/>
      <c r="J342" s="5"/>
      <c r="K342" s="5"/>
      <c r="L342" s="5"/>
      <c r="M342" s="5"/>
    </row>
    <row r="343" spans="4:13" x14ac:dyDescent="0.25">
      <c r="D343" s="5"/>
      <c r="E343" s="5"/>
      <c r="F343" s="5"/>
      <c r="G343" s="5"/>
      <c r="H343" s="5"/>
      <c r="I343" s="5"/>
      <c r="J343" s="5"/>
      <c r="K343" s="5"/>
      <c r="L343" s="5"/>
      <c r="M343" s="5"/>
    </row>
    <row r="344" spans="4:13" x14ac:dyDescent="0.25">
      <c r="D344" s="5"/>
      <c r="E344" s="5"/>
      <c r="F344" s="5"/>
      <c r="G344" s="5"/>
      <c r="H344" s="5"/>
      <c r="I344" s="5"/>
      <c r="J344" s="5"/>
      <c r="K344" s="5"/>
      <c r="L344" s="5"/>
      <c r="M344" s="5"/>
    </row>
    <row r="345" spans="4:13" x14ac:dyDescent="0.25">
      <c r="D345" s="5"/>
      <c r="E345" s="5"/>
      <c r="F345" s="5"/>
      <c r="G345" s="5"/>
      <c r="H345" s="5"/>
      <c r="I345" s="5"/>
      <c r="J345" s="5"/>
      <c r="K345" s="5"/>
      <c r="L345" s="5"/>
      <c r="M345" s="5"/>
    </row>
    <row r="346" spans="4:13" x14ac:dyDescent="0.25">
      <c r="D346" s="5"/>
      <c r="E346" s="5"/>
      <c r="F346" s="5"/>
      <c r="G346" s="5"/>
      <c r="H346" s="5"/>
      <c r="I346" s="5"/>
      <c r="J346" s="5"/>
      <c r="K346" s="5"/>
      <c r="L346" s="5"/>
      <c r="M346" s="5"/>
    </row>
    <row r="347" spans="4:13" x14ac:dyDescent="0.25">
      <c r="D347" s="5"/>
      <c r="E347" s="5"/>
      <c r="F347" s="5"/>
      <c r="G347" s="5"/>
      <c r="H347" s="5"/>
      <c r="I347" s="5"/>
      <c r="J347" s="5"/>
      <c r="K347" s="5"/>
      <c r="L347" s="5"/>
      <c r="M347" s="5"/>
    </row>
    <row r="348" spans="4:13" x14ac:dyDescent="0.25">
      <c r="D348" s="5"/>
      <c r="E348" s="5"/>
      <c r="F348" s="5"/>
      <c r="G348" s="5"/>
      <c r="H348" s="5"/>
      <c r="I348" s="5"/>
      <c r="J348" s="5"/>
      <c r="K348" s="5"/>
      <c r="L348" s="5"/>
      <c r="M348" s="5"/>
    </row>
    <row r="349" spans="4:13" x14ac:dyDescent="0.25">
      <c r="D349" s="5"/>
      <c r="E349" s="5"/>
      <c r="F349" s="5"/>
      <c r="G349" s="5"/>
      <c r="H349" s="5"/>
      <c r="I349" s="5"/>
      <c r="J349" s="5"/>
      <c r="K349" s="5"/>
      <c r="L349" s="5"/>
      <c r="M349" s="5"/>
    </row>
    <row r="350" spans="4:13" x14ac:dyDescent="0.25">
      <c r="D350" s="5"/>
      <c r="E350" s="5"/>
      <c r="F350" s="5"/>
      <c r="G350" s="5"/>
      <c r="H350" s="5"/>
      <c r="I350" s="5"/>
      <c r="J350" s="5"/>
      <c r="K350" s="5"/>
      <c r="L350" s="5"/>
      <c r="M350" s="5"/>
    </row>
    <row r="351" spans="4:13" x14ac:dyDescent="0.25">
      <c r="D351" s="5"/>
      <c r="E351" s="5"/>
      <c r="F351" s="5"/>
      <c r="G351" s="5"/>
      <c r="H351" s="5"/>
      <c r="I351" s="5"/>
      <c r="J351" s="5"/>
      <c r="K351" s="5"/>
      <c r="L351" s="5"/>
      <c r="M351" s="5"/>
    </row>
    <row r="352" spans="4:13" x14ac:dyDescent="0.25">
      <c r="D352" s="5"/>
      <c r="E352" s="5"/>
      <c r="F352" s="5"/>
      <c r="G352" s="5"/>
      <c r="H352" s="5"/>
      <c r="I352" s="5"/>
      <c r="J352" s="5"/>
      <c r="K352" s="5"/>
      <c r="L352" s="5"/>
      <c r="M352" s="5"/>
    </row>
    <row r="353" spans="4:13" x14ac:dyDescent="0.25">
      <c r="D353" s="5"/>
      <c r="E353" s="5"/>
      <c r="F353" s="5"/>
      <c r="G353" s="5"/>
      <c r="H353" s="5"/>
      <c r="I353" s="5"/>
      <c r="J353" s="5"/>
      <c r="K353" s="5"/>
      <c r="L353" s="5"/>
      <c r="M353" s="5"/>
    </row>
    <row r="354" spans="4:13" x14ac:dyDescent="0.25">
      <c r="D354" s="5"/>
      <c r="E354" s="5"/>
      <c r="F354" s="5"/>
      <c r="G354" s="5"/>
      <c r="H354" s="5"/>
      <c r="I354" s="5"/>
      <c r="J354" s="5"/>
      <c r="K354" s="5"/>
      <c r="L354" s="5"/>
      <c r="M354" s="5"/>
    </row>
    <row r="355" spans="4:13" x14ac:dyDescent="0.25">
      <c r="D355" s="5"/>
      <c r="E355" s="5"/>
      <c r="F355" s="5"/>
      <c r="G355" s="5"/>
      <c r="H355" s="5"/>
      <c r="I355" s="5"/>
      <c r="J355" s="5"/>
      <c r="K355" s="5"/>
      <c r="L355" s="5"/>
      <c r="M355" s="5"/>
    </row>
    <row r="356" spans="4:13" x14ac:dyDescent="0.25">
      <c r="D356" s="5"/>
      <c r="E356" s="5"/>
      <c r="F356" s="5"/>
      <c r="G356" s="5"/>
      <c r="H356" s="5"/>
      <c r="I356" s="5"/>
      <c r="J356" s="5"/>
      <c r="K356" s="5"/>
      <c r="L356" s="5"/>
      <c r="M356" s="5"/>
    </row>
    <row r="357" spans="4:13" x14ac:dyDescent="0.25">
      <c r="D357" s="5"/>
      <c r="E357" s="5"/>
      <c r="F357" s="5"/>
      <c r="G357" s="5"/>
      <c r="H357" s="5"/>
      <c r="I357" s="5"/>
      <c r="J357" s="5"/>
      <c r="K357" s="5"/>
      <c r="L357" s="5"/>
      <c r="M357" s="5"/>
    </row>
    <row r="358" spans="4:13" x14ac:dyDescent="0.25">
      <c r="D358" s="5"/>
      <c r="E358" s="5"/>
      <c r="F358" s="5"/>
      <c r="G358" s="5"/>
      <c r="H358" s="5"/>
      <c r="I358" s="5"/>
      <c r="J358" s="5"/>
      <c r="K358" s="5"/>
      <c r="L358" s="5"/>
      <c r="M358" s="5"/>
    </row>
    <row r="359" spans="4:13" x14ac:dyDescent="0.25">
      <c r="D359" s="5"/>
      <c r="E359" s="5"/>
      <c r="F359" s="5"/>
      <c r="G359" s="5"/>
      <c r="H359" s="5"/>
      <c r="I359" s="5"/>
      <c r="J359" s="5"/>
      <c r="K359" s="5"/>
      <c r="L359" s="5"/>
      <c r="M359" s="5"/>
    </row>
    <row r="360" spans="4:13" x14ac:dyDescent="0.25">
      <c r="D360" s="5"/>
      <c r="E360" s="5"/>
      <c r="F360" s="5"/>
      <c r="G360" s="5"/>
      <c r="H360" s="5"/>
      <c r="I360" s="5"/>
      <c r="J360" s="5"/>
      <c r="K360" s="5"/>
      <c r="L360" s="5"/>
      <c r="M360" s="5"/>
    </row>
    <row r="361" spans="4:13" x14ac:dyDescent="0.25">
      <c r="D361" s="5"/>
      <c r="E361" s="5"/>
      <c r="F361" s="5"/>
      <c r="G361" s="5"/>
      <c r="H361" s="5"/>
      <c r="I361" s="5"/>
      <c r="J361" s="5"/>
      <c r="K361" s="5"/>
      <c r="L361" s="5"/>
      <c r="M361" s="5"/>
    </row>
    <row r="362" spans="4:13" x14ac:dyDescent="0.25">
      <c r="D362" s="5"/>
      <c r="E362" s="5"/>
      <c r="F362" s="5"/>
      <c r="G362" s="5"/>
      <c r="H362" s="5"/>
      <c r="I362" s="5"/>
      <c r="J362" s="5"/>
      <c r="K362" s="5"/>
      <c r="L362" s="5"/>
      <c r="M362" s="5"/>
    </row>
    <row r="363" spans="4:13" x14ac:dyDescent="0.25">
      <c r="D363" s="5"/>
      <c r="E363" s="5"/>
      <c r="F363" s="5"/>
      <c r="G363" s="5"/>
      <c r="H363" s="5"/>
      <c r="I363" s="5"/>
      <c r="J363" s="5"/>
      <c r="K363" s="5"/>
      <c r="L363" s="5"/>
      <c r="M363" s="5"/>
    </row>
    <row r="364" spans="4:13" x14ac:dyDescent="0.25">
      <c r="D364" s="5"/>
      <c r="E364" s="5"/>
      <c r="F364" s="5"/>
      <c r="G364" s="5"/>
      <c r="H364" s="5"/>
      <c r="I364" s="5"/>
      <c r="J364" s="5"/>
      <c r="K364" s="5"/>
      <c r="L364" s="5"/>
      <c r="M364" s="5"/>
    </row>
    <row r="365" spans="4:13" x14ac:dyDescent="0.25">
      <c r="D365" s="5"/>
      <c r="E365" s="5"/>
      <c r="F365" s="5"/>
      <c r="G365" s="5"/>
      <c r="H365" s="5"/>
      <c r="I365" s="5"/>
      <c r="J365" s="5"/>
      <c r="K365" s="5"/>
      <c r="L365" s="5"/>
      <c r="M365" s="5"/>
    </row>
    <row r="366" spans="4:13" x14ac:dyDescent="0.25">
      <c r="D366" s="5"/>
      <c r="E366" s="5"/>
      <c r="F366" s="5"/>
      <c r="G366" s="5"/>
      <c r="H366" s="5"/>
      <c r="I366" s="5"/>
      <c r="J366" s="5"/>
      <c r="K366" s="5"/>
      <c r="L366" s="5"/>
      <c r="M366" s="5"/>
    </row>
    <row r="367" spans="4:13" x14ac:dyDescent="0.25">
      <c r="D367" s="5"/>
      <c r="E367" s="5"/>
      <c r="F367" s="5"/>
      <c r="G367" s="5"/>
      <c r="H367" s="5"/>
      <c r="I367" s="5"/>
      <c r="J367" s="5"/>
      <c r="K367" s="5"/>
      <c r="L367" s="5"/>
      <c r="M367" s="5"/>
    </row>
    <row r="368" spans="4:13" x14ac:dyDescent="0.25">
      <c r="D368" s="5"/>
      <c r="E368" s="5"/>
      <c r="F368" s="5"/>
      <c r="G368" s="5"/>
      <c r="H368" s="5"/>
      <c r="I368" s="5"/>
      <c r="J368" s="5"/>
      <c r="K368" s="5"/>
      <c r="L368" s="5"/>
      <c r="M368" s="5"/>
    </row>
    <row r="369" spans="4:13" x14ac:dyDescent="0.25">
      <c r="D369" s="5"/>
      <c r="E369" s="5"/>
      <c r="F369" s="5"/>
      <c r="G369" s="5"/>
      <c r="H369" s="5"/>
      <c r="I369" s="5"/>
      <c r="J369" s="5"/>
      <c r="K369" s="5"/>
      <c r="L369" s="5"/>
      <c r="M369" s="5"/>
    </row>
    <row r="370" spans="4:13" x14ac:dyDescent="0.25">
      <c r="D370" s="5"/>
      <c r="E370" s="5"/>
      <c r="F370" s="5"/>
      <c r="G370" s="5"/>
      <c r="H370" s="5"/>
      <c r="I370" s="5"/>
      <c r="J370" s="5"/>
      <c r="K370" s="5"/>
      <c r="L370" s="5"/>
      <c r="M370" s="5"/>
    </row>
    <row r="371" spans="4:13" x14ac:dyDescent="0.25">
      <c r="D371" s="5"/>
      <c r="E371" s="5"/>
      <c r="F371" s="5"/>
      <c r="G371" s="5"/>
      <c r="H371" s="5"/>
      <c r="I371" s="5"/>
      <c r="J371" s="5"/>
      <c r="K371" s="5"/>
      <c r="L371" s="5"/>
      <c r="M371" s="5"/>
    </row>
    <row r="372" spans="4:13" x14ac:dyDescent="0.25">
      <c r="D372" s="5"/>
      <c r="E372" s="5"/>
      <c r="F372" s="5"/>
      <c r="G372" s="5"/>
      <c r="H372" s="5"/>
      <c r="I372" s="5"/>
      <c r="J372" s="5"/>
      <c r="K372" s="5"/>
      <c r="L372" s="5"/>
      <c r="M372" s="5"/>
    </row>
    <row r="373" spans="4:13" x14ac:dyDescent="0.25">
      <c r="D373" s="5"/>
      <c r="E373" s="5"/>
      <c r="F373" s="5"/>
      <c r="G373" s="5"/>
      <c r="H373" s="5"/>
      <c r="I373" s="5"/>
      <c r="J373" s="5"/>
      <c r="K373" s="5"/>
      <c r="L373" s="5"/>
      <c r="M373" s="5"/>
    </row>
    <row r="374" spans="4:13" x14ac:dyDescent="0.25">
      <c r="D374" s="5"/>
      <c r="E374" s="5"/>
      <c r="F374" s="5"/>
      <c r="G374" s="5"/>
      <c r="H374" s="5"/>
      <c r="I374" s="5"/>
      <c r="J374" s="5"/>
      <c r="K374" s="5"/>
      <c r="L374" s="5"/>
      <c r="M374" s="5"/>
    </row>
    <row r="375" spans="4:13" x14ac:dyDescent="0.25">
      <c r="D375" s="5"/>
      <c r="E375" s="5"/>
      <c r="F375" s="5"/>
      <c r="G375" s="5"/>
      <c r="H375" s="5"/>
      <c r="I375" s="5"/>
      <c r="J375" s="5"/>
      <c r="K375" s="5"/>
      <c r="L375" s="5"/>
      <c r="M375" s="5"/>
    </row>
    <row r="376" spans="4:13" x14ac:dyDescent="0.25">
      <c r="D376" s="5"/>
      <c r="E376" s="5"/>
      <c r="F376" s="5"/>
      <c r="G376" s="5"/>
      <c r="H376" s="5"/>
      <c r="I376" s="5"/>
      <c r="J376" s="5"/>
      <c r="K376" s="5"/>
      <c r="L376" s="5"/>
      <c r="M376" s="5"/>
    </row>
    <row r="377" spans="4:13" x14ac:dyDescent="0.25">
      <c r="D377" s="5"/>
      <c r="E377" s="5"/>
      <c r="F377" s="5"/>
      <c r="G377" s="5"/>
      <c r="H377" s="5"/>
      <c r="I377" s="5"/>
      <c r="J377" s="5"/>
      <c r="K377" s="5"/>
      <c r="L377" s="5"/>
      <c r="M377" s="5"/>
    </row>
    <row r="378" spans="4:13" x14ac:dyDescent="0.25">
      <c r="D378" s="5"/>
      <c r="E378" s="5"/>
      <c r="F378" s="5"/>
      <c r="G378" s="5"/>
      <c r="H378" s="5"/>
      <c r="I378" s="5"/>
      <c r="J378" s="5"/>
      <c r="K378" s="5"/>
      <c r="L378" s="5"/>
      <c r="M378" s="5"/>
    </row>
    <row r="379" spans="4:13" x14ac:dyDescent="0.25">
      <c r="D379" s="5"/>
      <c r="E379" s="5"/>
      <c r="F379" s="5"/>
      <c r="G379" s="5"/>
      <c r="H379" s="5"/>
      <c r="I379" s="5"/>
      <c r="J379" s="5"/>
      <c r="K379" s="5"/>
      <c r="L379" s="5"/>
      <c r="M379" s="5"/>
    </row>
    <row r="380" spans="4:13" x14ac:dyDescent="0.25">
      <c r="D380" s="5"/>
      <c r="E380" s="5"/>
      <c r="F380" s="5"/>
      <c r="G380" s="5"/>
      <c r="H380" s="5"/>
      <c r="I380" s="5"/>
      <c r="J380" s="5"/>
      <c r="K380" s="5"/>
      <c r="L380" s="5"/>
      <c r="M380" s="5"/>
    </row>
    <row r="381" spans="4:13" x14ac:dyDescent="0.25">
      <c r="D381" s="5"/>
      <c r="E381" s="5"/>
      <c r="F381" s="5"/>
      <c r="G381" s="5"/>
      <c r="H381" s="5"/>
      <c r="I381" s="5"/>
      <c r="J381" s="5"/>
      <c r="K381" s="5"/>
      <c r="L381" s="5"/>
      <c r="M381" s="5"/>
    </row>
    <row r="382" spans="4:13" x14ac:dyDescent="0.25">
      <c r="D382" s="5"/>
      <c r="E382" s="5"/>
      <c r="F382" s="5"/>
      <c r="G382" s="5"/>
      <c r="H382" s="5"/>
      <c r="I382" s="5"/>
      <c r="J382" s="5"/>
      <c r="K382" s="5"/>
      <c r="L382" s="5"/>
      <c r="M382" s="5"/>
    </row>
    <row r="383" spans="4:13" x14ac:dyDescent="0.25">
      <c r="D383" s="5"/>
      <c r="E383" s="5"/>
      <c r="F383" s="5"/>
      <c r="G383" s="5"/>
      <c r="H383" s="5"/>
      <c r="I383" s="5"/>
      <c r="J383" s="5"/>
      <c r="K383" s="5"/>
      <c r="L383" s="5"/>
      <c r="M383" s="5"/>
    </row>
    <row r="384" spans="4:13" x14ac:dyDescent="0.25">
      <c r="D384" s="5"/>
      <c r="E384" s="5"/>
      <c r="F384" s="5"/>
      <c r="G384" s="5"/>
      <c r="H384" s="5"/>
      <c r="I384" s="5"/>
      <c r="J384" s="5"/>
      <c r="K384" s="5"/>
      <c r="L384" s="5"/>
      <c r="M384" s="5"/>
    </row>
    <row r="385" spans="4:13" x14ac:dyDescent="0.25">
      <c r="D385" s="5"/>
      <c r="E385" s="5"/>
      <c r="F385" s="5"/>
      <c r="G385" s="5"/>
      <c r="H385" s="5"/>
      <c r="I385" s="5"/>
      <c r="J385" s="5"/>
      <c r="K385" s="5"/>
      <c r="L385" s="5"/>
      <c r="M385" s="5"/>
    </row>
    <row r="386" spans="4:13" x14ac:dyDescent="0.25">
      <c r="D386" s="5"/>
      <c r="E386" s="5"/>
      <c r="F386" s="5"/>
      <c r="G386" s="5"/>
      <c r="H386" s="5"/>
      <c r="I386" s="5"/>
      <c r="J386" s="5"/>
      <c r="K386" s="5"/>
      <c r="L386" s="5"/>
      <c r="M386" s="5"/>
    </row>
    <row r="387" spans="4:13" x14ac:dyDescent="0.25">
      <c r="D387" s="5"/>
      <c r="E387" s="5"/>
      <c r="F387" s="5"/>
      <c r="G387" s="5"/>
      <c r="H387" s="5"/>
      <c r="I387" s="5"/>
      <c r="J387" s="5"/>
      <c r="K387" s="5"/>
      <c r="L387" s="5"/>
      <c r="M387" s="5"/>
    </row>
    <row r="388" spans="4:13" x14ac:dyDescent="0.25">
      <c r="D388" s="5"/>
      <c r="E388" s="5"/>
      <c r="F388" s="5"/>
      <c r="G388" s="5"/>
      <c r="H388" s="5"/>
      <c r="I388" s="5"/>
      <c r="J388" s="5"/>
      <c r="K388" s="5"/>
      <c r="L388" s="5"/>
      <c r="M388" s="5"/>
    </row>
    <row r="389" spans="4:13" x14ac:dyDescent="0.25">
      <c r="D389" s="5"/>
      <c r="E389" s="5"/>
      <c r="F389" s="5"/>
      <c r="G389" s="5"/>
      <c r="H389" s="5"/>
      <c r="I389" s="5"/>
      <c r="J389" s="5"/>
      <c r="K389" s="5"/>
      <c r="L389" s="5"/>
      <c r="M389" s="5"/>
    </row>
    <row r="390" spans="4:13" x14ac:dyDescent="0.25">
      <c r="D390" s="5"/>
      <c r="E390" s="5"/>
      <c r="F390" s="5"/>
      <c r="G390" s="5"/>
      <c r="H390" s="5"/>
      <c r="I390" s="5"/>
      <c r="J390" s="5"/>
      <c r="K390" s="5"/>
      <c r="L390" s="5"/>
      <c r="M390" s="5"/>
    </row>
    <row r="391" spans="4:13" x14ac:dyDescent="0.25">
      <c r="D391" s="5"/>
      <c r="E391" s="5"/>
      <c r="F391" s="5"/>
      <c r="G391" s="5"/>
      <c r="H391" s="5"/>
      <c r="I391" s="5"/>
      <c r="J391" s="5"/>
      <c r="K391" s="5"/>
      <c r="L391" s="5"/>
      <c r="M391" s="5"/>
    </row>
    <row r="392" spans="4:13" x14ac:dyDescent="0.25">
      <c r="D392" s="5"/>
      <c r="E392" s="5"/>
      <c r="F392" s="5"/>
      <c r="G392" s="5"/>
      <c r="H392" s="5"/>
      <c r="I392" s="5"/>
      <c r="J392" s="5"/>
      <c r="K392" s="5"/>
      <c r="L392" s="5"/>
      <c r="M392" s="5"/>
    </row>
    <row r="393" spans="4:13" x14ac:dyDescent="0.25">
      <c r="D393" s="5"/>
      <c r="E393" s="5"/>
      <c r="F393" s="5"/>
      <c r="G393" s="5"/>
      <c r="H393" s="5"/>
      <c r="I393" s="5"/>
      <c r="J393" s="5"/>
      <c r="K393" s="5"/>
      <c r="L393" s="5"/>
      <c r="M393" s="5"/>
    </row>
    <row r="394" spans="4:13" x14ac:dyDescent="0.25">
      <c r="D394" s="5"/>
      <c r="E394" s="5"/>
      <c r="F394" s="5"/>
      <c r="G394" s="5"/>
      <c r="H394" s="5"/>
      <c r="I394" s="5"/>
      <c r="J394" s="5"/>
      <c r="K394" s="5"/>
      <c r="L394" s="5"/>
      <c r="M394" s="5"/>
    </row>
    <row r="395" spans="4:13" x14ac:dyDescent="0.25">
      <c r="D395" s="5"/>
      <c r="E395" s="5"/>
      <c r="F395" s="5"/>
      <c r="G395" s="5"/>
      <c r="H395" s="5"/>
      <c r="I395" s="5"/>
      <c r="J395" s="5"/>
      <c r="K395" s="5"/>
      <c r="L395" s="5"/>
      <c r="M395" s="5"/>
    </row>
    <row r="396" spans="4:13" x14ac:dyDescent="0.25">
      <c r="D396" s="5"/>
      <c r="E396" s="5"/>
      <c r="F396" s="5"/>
      <c r="G396" s="5"/>
      <c r="H396" s="5"/>
      <c r="I396" s="5"/>
      <c r="J396" s="5"/>
      <c r="K396" s="5"/>
      <c r="L396" s="5"/>
      <c r="M396" s="5"/>
    </row>
    <row r="397" spans="4:13" x14ac:dyDescent="0.25">
      <c r="D397" s="5"/>
      <c r="E397" s="5"/>
      <c r="F397" s="5"/>
      <c r="G397" s="5"/>
      <c r="H397" s="5"/>
      <c r="I397" s="5"/>
      <c r="J397" s="5"/>
      <c r="K397" s="5"/>
      <c r="L397" s="5"/>
      <c r="M397" s="5"/>
    </row>
    <row r="398" spans="4:13" x14ac:dyDescent="0.25">
      <c r="D398" s="5"/>
      <c r="E398" s="5"/>
      <c r="F398" s="5"/>
      <c r="G398" s="5"/>
      <c r="H398" s="5"/>
      <c r="I398" s="5"/>
      <c r="J398" s="5"/>
      <c r="K398" s="5"/>
      <c r="L398" s="5"/>
      <c r="M398" s="5"/>
    </row>
    <row r="399" spans="4:13" x14ac:dyDescent="0.25">
      <c r="D399" s="5"/>
      <c r="E399" s="5"/>
      <c r="F399" s="5"/>
      <c r="G399" s="5"/>
      <c r="H399" s="5"/>
      <c r="I399" s="5"/>
      <c r="J399" s="5"/>
      <c r="K399" s="5"/>
      <c r="L399" s="5"/>
      <c r="M399" s="5"/>
    </row>
    <row r="400" spans="4:13" x14ac:dyDescent="0.25">
      <c r="D400" s="5"/>
      <c r="E400" s="5"/>
      <c r="F400" s="5"/>
      <c r="G400" s="5"/>
      <c r="H400" s="5"/>
      <c r="I400" s="5"/>
      <c r="J400" s="5"/>
      <c r="K400" s="5"/>
      <c r="L400" s="5"/>
      <c r="M400" s="5"/>
    </row>
    <row r="401" spans="4:13" x14ac:dyDescent="0.25">
      <c r="D401" s="5"/>
      <c r="E401" s="5"/>
      <c r="F401" s="5"/>
      <c r="G401" s="5"/>
      <c r="H401" s="5"/>
      <c r="I401" s="5"/>
      <c r="J401" s="5"/>
      <c r="K401" s="5"/>
      <c r="L401" s="5"/>
      <c r="M401" s="5"/>
    </row>
    <row r="402" spans="4:13" x14ac:dyDescent="0.25">
      <c r="D402" s="5"/>
      <c r="E402" s="5"/>
      <c r="F402" s="5"/>
      <c r="G402" s="5"/>
      <c r="H402" s="5"/>
      <c r="I402" s="5"/>
      <c r="J402" s="5"/>
      <c r="K402" s="5"/>
      <c r="L402" s="5"/>
      <c r="M402" s="5"/>
    </row>
    <row r="403" spans="4:13" x14ac:dyDescent="0.25">
      <c r="D403" s="5"/>
      <c r="E403" s="5"/>
      <c r="F403" s="5"/>
      <c r="G403" s="5"/>
      <c r="H403" s="5"/>
      <c r="I403" s="5"/>
      <c r="J403" s="5"/>
      <c r="K403" s="5"/>
      <c r="L403" s="5"/>
      <c r="M403" s="5"/>
    </row>
    <row r="404" spans="4:13" x14ac:dyDescent="0.25">
      <c r="D404" s="5"/>
      <c r="E404" s="5"/>
      <c r="F404" s="5"/>
      <c r="G404" s="5"/>
      <c r="H404" s="5"/>
      <c r="I404" s="5"/>
      <c r="J404" s="5"/>
      <c r="K404" s="5"/>
      <c r="L404" s="5"/>
      <c r="M404" s="5"/>
    </row>
    <row r="405" spans="4:13" x14ac:dyDescent="0.25">
      <c r="D405" s="5"/>
      <c r="E405" s="5"/>
      <c r="F405" s="5"/>
      <c r="G405" s="5"/>
      <c r="H405" s="5"/>
      <c r="I405" s="5"/>
      <c r="J405" s="5"/>
      <c r="K405" s="5"/>
      <c r="L405" s="5"/>
      <c r="M405" s="5"/>
    </row>
    <row r="406" spans="4:13" x14ac:dyDescent="0.25">
      <c r="D406" s="5"/>
      <c r="E406" s="5"/>
      <c r="F406" s="5"/>
      <c r="G406" s="5"/>
      <c r="H406" s="5"/>
      <c r="I406" s="5"/>
      <c r="J406" s="5"/>
      <c r="K406" s="5"/>
      <c r="L406" s="5"/>
      <c r="M406" s="5"/>
    </row>
    <row r="407" spans="4:13" x14ac:dyDescent="0.25">
      <c r="D407" s="5"/>
      <c r="E407" s="5"/>
      <c r="F407" s="5"/>
      <c r="G407" s="5"/>
      <c r="H407" s="5"/>
      <c r="I407" s="5"/>
      <c r="J407" s="5"/>
      <c r="K407" s="5"/>
      <c r="L407" s="5"/>
      <c r="M407" s="5"/>
    </row>
    <row r="408" spans="4:13" x14ac:dyDescent="0.25">
      <c r="D408" s="5"/>
      <c r="E408" s="5"/>
      <c r="F408" s="5"/>
      <c r="G408" s="5"/>
      <c r="H408" s="5"/>
      <c r="I408" s="5"/>
      <c r="J408" s="5"/>
      <c r="K408" s="5"/>
      <c r="L408" s="5"/>
      <c r="M408" s="5"/>
    </row>
    <row r="409" spans="4:13" x14ac:dyDescent="0.25">
      <c r="D409" s="5"/>
      <c r="E409" s="5"/>
      <c r="F409" s="5"/>
      <c r="G409" s="5"/>
      <c r="H409" s="5"/>
      <c r="I409" s="5"/>
      <c r="J409" s="5"/>
      <c r="K409" s="5"/>
      <c r="L409" s="5"/>
      <c r="M409" s="5"/>
    </row>
    <row r="410" spans="4:13" x14ac:dyDescent="0.25">
      <c r="D410" s="5"/>
      <c r="E410" s="5"/>
      <c r="F410" s="5"/>
      <c r="G410" s="5"/>
      <c r="H410" s="5"/>
      <c r="I410" s="5"/>
      <c r="J410" s="5"/>
      <c r="K410" s="5"/>
      <c r="L410" s="5"/>
      <c r="M410" s="5"/>
    </row>
    <row r="411" spans="4:13" x14ac:dyDescent="0.25">
      <c r="D411" s="5"/>
      <c r="E411" s="5"/>
      <c r="F411" s="5"/>
      <c r="G411" s="5"/>
      <c r="H411" s="5"/>
      <c r="I411" s="5"/>
      <c r="J411" s="5"/>
      <c r="K411" s="5"/>
      <c r="L411" s="5"/>
      <c r="M411" s="5"/>
    </row>
    <row r="412" spans="4:13" x14ac:dyDescent="0.25">
      <c r="D412" s="5"/>
      <c r="E412" s="5"/>
      <c r="F412" s="5"/>
      <c r="G412" s="5"/>
      <c r="H412" s="5"/>
      <c r="I412" s="5"/>
      <c r="J412" s="5"/>
      <c r="K412" s="5"/>
      <c r="L412" s="5"/>
      <c r="M412" s="5"/>
    </row>
    <row r="413" spans="4:13" x14ac:dyDescent="0.25">
      <c r="D413" s="5"/>
      <c r="E413" s="5"/>
      <c r="F413" s="5"/>
      <c r="G413" s="5"/>
      <c r="H413" s="5"/>
      <c r="I413" s="5"/>
      <c r="J413" s="5"/>
      <c r="K413" s="5"/>
      <c r="L413" s="5"/>
      <c r="M413" s="5"/>
    </row>
    <row r="414" spans="4:13" x14ac:dyDescent="0.25">
      <c r="D414" s="5"/>
      <c r="E414" s="5"/>
      <c r="F414" s="5"/>
      <c r="G414" s="5"/>
      <c r="H414" s="5"/>
      <c r="I414" s="5"/>
      <c r="J414" s="5"/>
      <c r="K414" s="5"/>
      <c r="L414" s="5"/>
      <c r="M414" s="5"/>
    </row>
    <row r="415" spans="4:13" x14ac:dyDescent="0.25">
      <c r="D415" s="5"/>
      <c r="E415" s="5"/>
      <c r="F415" s="5"/>
      <c r="G415" s="5"/>
      <c r="H415" s="5"/>
      <c r="I415" s="5"/>
      <c r="J415" s="5"/>
      <c r="K415" s="5"/>
      <c r="L415" s="5"/>
      <c r="M415" s="5"/>
    </row>
    <row r="416" spans="4:13" x14ac:dyDescent="0.25">
      <c r="D416" s="5"/>
      <c r="E416" s="5"/>
      <c r="F416" s="5"/>
      <c r="G416" s="5"/>
      <c r="H416" s="5"/>
      <c r="I416" s="5"/>
      <c r="J416" s="5"/>
      <c r="K416" s="5"/>
      <c r="L416" s="5"/>
      <c r="M416" s="5"/>
    </row>
    <row r="417" spans="4:13" x14ac:dyDescent="0.25">
      <c r="D417" s="5"/>
      <c r="E417" s="5"/>
      <c r="F417" s="5"/>
      <c r="G417" s="5"/>
      <c r="H417" s="5"/>
      <c r="I417" s="5"/>
      <c r="J417" s="5"/>
      <c r="K417" s="5"/>
      <c r="L417" s="5"/>
      <c r="M417" s="5"/>
    </row>
    <row r="418" spans="4:13" x14ac:dyDescent="0.25">
      <c r="D418" s="5"/>
      <c r="E418" s="5"/>
      <c r="F418" s="5"/>
      <c r="G418" s="5"/>
      <c r="H418" s="5"/>
      <c r="I418" s="5"/>
      <c r="J418" s="5"/>
      <c r="K418" s="5"/>
      <c r="L418" s="5"/>
      <c r="M418" s="5"/>
    </row>
    <row r="419" spans="4:13" x14ac:dyDescent="0.25">
      <c r="D419" s="5"/>
      <c r="E419" s="5"/>
      <c r="F419" s="5"/>
      <c r="G419" s="5"/>
      <c r="H419" s="5"/>
      <c r="I419" s="5"/>
      <c r="J419" s="5"/>
      <c r="K419" s="5"/>
      <c r="L419" s="5"/>
      <c r="M419" s="5"/>
    </row>
    <row r="420" spans="4:13" x14ac:dyDescent="0.25">
      <c r="D420" s="5"/>
      <c r="E420" s="5"/>
      <c r="F420" s="5"/>
      <c r="G420" s="5"/>
      <c r="H420" s="5"/>
      <c r="I420" s="5"/>
      <c r="J420" s="5"/>
      <c r="K420" s="5"/>
      <c r="L420" s="5"/>
      <c r="M420" s="5"/>
    </row>
    <row r="421" spans="4:13" x14ac:dyDescent="0.25">
      <c r="D421" s="5"/>
      <c r="E421" s="5"/>
      <c r="F421" s="5"/>
      <c r="G421" s="5"/>
      <c r="H421" s="5"/>
      <c r="I421" s="5"/>
      <c r="J421" s="5"/>
      <c r="K421" s="5"/>
      <c r="L421" s="5"/>
      <c r="M421" s="5"/>
    </row>
    <row r="422" spans="4:13" x14ac:dyDescent="0.25">
      <c r="D422" s="5"/>
      <c r="E422" s="5"/>
      <c r="F422" s="5"/>
      <c r="G422" s="5"/>
      <c r="H422" s="5"/>
      <c r="I422" s="5"/>
      <c r="J422" s="5"/>
      <c r="K422" s="5"/>
      <c r="L422" s="5"/>
      <c r="M422" s="5"/>
    </row>
    <row r="423" spans="4:13" x14ac:dyDescent="0.25">
      <c r="D423" s="5"/>
      <c r="E423" s="5"/>
      <c r="F423" s="5"/>
      <c r="G423" s="5"/>
      <c r="H423" s="5"/>
      <c r="I423" s="5"/>
      <c r="J423" s="5"/>
      <c r="K423" s="5"/>
      <c r="L423" s="5"/>
      <c r="M423" s="5"/>
    </row>
    <row r="424" spans="4:13" x14ac:dyDescent="0.25">
      <c r="D424" s="5"/>
      <c r="E424" s="5"/>
      <c r="F424" s="5"/>
      <c r="G424" s="5"/>
      <c r="H424" s="5"/>
      <c r="I424" s="5"/>
      <c r="J424" s="5"/>
      <c r="K424" s="5"/>
      <c r="L424" s="5"/>
      <c r="M424" s="5"/>
    </row>
    <row r="425" spans="4:13" x14ac:dyDescent="0.25">
      <c r="D425" s="5"/>
      <c r="E425" s="5"/>
      <c r="F425" s="5"/>
      <c r="G425" s="5"/>
      <c r="H425" s="5"/>
      <c r="I425" s="5"/>
      <c r="J425" s="5"/>
      <c r="K425" s="5"/>
      <c r="L425" s="5"/>
      <c r="M425" s="5"/>
    </row>
    <row r="426" spans="4:13" x14ac:dyDescent="0.25">
      <c r="D426" s="5"/>
      <c r="E426" s="5"/>
      <c r="F426" s="5"/>
      <c r="G426" s="5"/>
      <c r="H426" s="5"/>
      <c r="I426" s="5"/>
      <c r="J426" s="5"/>
      <c r="K426" s="5"/>
      <c r="L426" s="5"/>
      <c r="M426" s="5"/>
    </row>
    <row r="427" spans="4:13" x14ac:dyDescent="0.25">
      <c r="D427" s="5"/>
      <c r="E427" s="5"/>
      <c r="F427" s="5"/>
      <c r="G427" s="5"/>
      <c r="H427" s="5"/>
      <c r="I427" s="5"/>
      <c r="J427" s="5"/>
      <c r="K427" s="5"/>
      <c r="L427" s="5"/>
      <c r="M427" s="5"/>
    </row>
    <row r="428" spans="4:13" x14ac:dyDescent="0.25">
      <c r="D428" s="5"/>
      <c r="E428" s="5"/>
      <c r="F428" s="5"/>
      <c r="G428" s="5"/>
      <c r="H428" s="5"/>
      <c r="I428" s="5"/>
      <c r="J428" s="5"/>
      <c r="K428" s="5"/>
      <c r="L428" s="5"/>
      <c r="M428" s="5"/>
    </row>
    <row r="429" spans="4:13" x14ac:dyDescent="0.25">
      <c r="D429" s="5"/>
      <c r="E429" s="5"/>
      <c r="F429" s="5"/>
      <c r="G429" s="5"/>
      <c r="H429" s="5"/>
      <c r="I429" s="5"/>
      <c r="J429" s="5"/>
      <c r="K429" s="5"/>
      <c r="L429" s="5"/>
      <c r="M429" s="5"/>
    </row>
    <row r="430" spans="4:13" x14ac:dyDescent="0.25">
      <c r="D430" s="5"/>
      <c r="E430" s="5"/>
      <c r="F430" s="5"/>
      <c r="G430" s="5"/>
      <c r="H430" s="5"/>
      <c r="I430" s="5"/>
      <c r="J430" s="5"/>
      <c r="K430" s="5"/>
      <c r="L430" s="5"/>
      <c r="M430" s="5"/>
    </row>
    <row r="431" spans="4:13" x14ac:dyDescent="0.25">
      <c r="D431" s="5"/>
      <c r="E431" s="5"/>
      <c r="F431" s="5"/>
      <c r="G431" s="5"/>
      <c r="H431" s="5"/>
      <c r="I431" s="5"/>
      <c r="J431" s="5"/>
      <c r="K431" s="5"/>
      <c r="L431" s="5"/>
      <c r="M431" s="5"/>
    </row>
    <row r="432" spans="4:13" x14ac:dyDescent="0.25">
      <c r="D432" s="5"/>
      <c r="E432" s="5"/>
      <c r="F432" s="5"/>
      <c r="G432" s="5"/>
      <c r="H432" s="5"/>
      <c r="I432" s="5"/>
      <c r="J432" s="5"/>
      <c r="K432" s="5"/>
      <c r="L432" s="5"/>
      <c r="M432" s="5"/>
    </row>
    <row r="433" spans="4:13" x14ac:dyDescent="0.25">
      <c r="D433" s="5"/>
      <c r="E433" s="5"/>
      <c r="F433" s="5"/>
      <c r="G433" s="5"/>
      <c r="H433" s="5"/>
      <c r="I433" s="5"/>
      <c r="J433" s="5"/>
      <c r="K433" s="5"/>
      <c r="L433" s="5"/>
      <c r="M433" s="5"/>
    </row>
    <row r="434" spans="4:13" x14ac:dyDescent="0.25">
      <c r="D434" s="5"/>
      <c r="E434" s="5"/>
      <c r="F434" s="5"/>
      <c r="G434" s="5"/>
      <c r="H434" s="5"/>
      <c r="I434" s="5"/>
      <c r="J434" s="5"/>
      <c r="K434" s="5"/>
      <c r="L434" s="5"/>
      <c r="M434" s="5"/>
    </row>
    <row r="435" spans="4:13" x14ac:dyDescent="0.25">
      <c r="D435" s="5"/>
      <c r="E435" s="5"/>
      <c r="F435" s="5"/>
      <c r="G435" s="5"/>
      <c r="H435" s="5"/>
      <c r="I435" s="5"/>
      <c r="J435" s="5"/>
      <c r="K435" s="5"/>
      <c r="L435" s="5"/>
      <c r="M435" s="5"/>
    </row>
    <row r="436" spans="4:13" x14ac:dyDescent="0.25">
      <c r="D436" s="5"/>
      <c r="E436" s="5"/>
      <c r="F436" s="5"/>
      <c r="G436" s="5"/>
      <c r="H436" s="5"/>
      <c r="I436" s="5"/>
      <c r="J436" s="5"/>
      <c r="K436" s="5"/>
      <c r="L436" s="5"/>
      <c r="M436" s="5"/>
    </row>
    <row r="437" spans="4:13" x14ac:dyDescent="0.25">
      <c r="D437" s="5"/>
      <c r="E437" s="5"/>
      <c r="F437" s="5"/>
      <c r="G437" s="5"/>
      <c r="H437" s="5"/>
      <c r="I437" s="5"/>
      <c r="J437" s="5"/>
      <c r="K437" s="5"/>
      <c r="L437" s="5"/>
      <c r="M437" s="5"/>
    </row>
    <row r="438" spans="4:13" x14ac:dyDescent="0.25">
      <c r="D438" s="5"/>
      <c r="E438" s="5"/>
      <c r="F438" s="5"/>
      <c r="G438" s="5"/>
      <c r="H438" s="5"/>
      <c r="I438" s="5"/>
      <c r="J438" s="5"/>
      <c r="K438" s="5"/>
      <c r="L438" s="5"/>
      <c r="M438" s="5"/>
    </row>
    <row r="439" spans="4:13" x14ac:dyDescent="0.25">
      <c r="D439" s="5"/>
      <c r="E439" s="5"/>
      <c r="F439" s="5"/>
      <c r="G439" s="5"/>
      <c r="H439" s="5"/>
      <c r="I439" s="5"/>
      <c r="J439" s="5"/>
      <c r="K439" s="5"/>
      <c r="L439" s="5"/>
      <c r="M439" s="5"/>
    </row>
    <row r="440" spans="4:13" x14ac:dyDescent="0.25">
      <c r="D440" s="5"/>
      <c r="E440" s="5"/>
      <c r="F440" s="5"/>
      <c r="G440" s="5"/>
      <c r="H440" s="5"/>
      <c r="I440" s="5"/>
      <c r="J440" s="5"/>
      <c r="K440" s="5"/>
      <c r="L440" s="5"/>
      <c r="M440" s="5"/>
    </row>
    <row r="441" spans="4:13" x14ac:dyDescent="0.25">
      <c r="D441" s="5"/>
      <c r="E441" s="5"/>
      <c r="F441" s="5"/>
      <c r="G441" s="5"/>
      <c r="H441" s="5"/>
      <c r="I441" s="5"/>
      <c r="J441" s="5"/>
      <c r="K441" s="5"/>
      <c r="L441" s="5"/>
      <c r="M441" s="5"/>
    </row>
    <row r="442" spans="4:13" x14ac:dyDescent="0.25">
      <c r="D442" s="5"/>
      <c r="E442" s="5"/>
      <c r="F442" s="5"/>
      <c r="G442" s="5"/>
      <c r="H442" s="5"/>
      <c r="I442" s="5"/>
      <c r="J442" s="5"/>
      <c r="K442" s="5"/>
      <c r="L442" s="5"/>
      <c r="M442" s="5"/>
    </row>
    <row r="443" spans="4:13" x14ac:dyDescent="0.25">
      <c r="D443" s="5"/>
      <c r="E443" s="5"/>
      <c r="F443" s="5"/>
      <c r="G443" s="5"/>
      <c r="H443" s="5"/>
      <c r="I443" s="5"/>
      <c r="J443" s="5"/>
      <c r="K443" s="5"/>
      <c r="L443" s="5"/>
      <c r="M443" s="5"/>
    </row>
    <row r="444" spans="4:13" x14ac:dyDescent="0.25">
      <c r="D444" s="5"/>
      <c r="E444" s="5"/>
      <c r="F444" s="5"/>
      <c r="G444" s="5"/>
      <c r="H444" s="5"/>
      <c r="I444" s="5"/>
      <c r="J444" s="5"/>
      <c r="K444" s="5"/>
      <c r="L444" s="5"/>
      <c r="M444" s="5"/>
    </row>
    <row r="445" spans="4:13" x14ac:dyDescent="0.25">
      <c r="D445" s="5"/>
      <c r="E445" s="5"/>
      <c r="F445" s="5"/>
      <c r="G445" s="5"/>
      <c r="H445" s="5"/>
      <c r="I445" s="5"/>
      <c r="J445" s="5"/>
      <c r="K445" s="5"/>
      <c r="L445" s="5"/>
      <c r="M445" s="5"/>
    </row>
    <row r="446" spans="4:13" x14ac:dyDescent="0.25">
      <c r="D446" s="5"/>
      <c r="E446" s="5"/>
      <c r="F446" s="5"/>
      <c r="G446" s="5"/>
      <c r="H446" s="5"/>
      <c r="I446" s="5"/>
      <c r="J446" s="5"/>
      <c r="K446" s="5"/>
      <c r="L446" s="5"/>
      <c r="M446" s="5"/>
    </row>
    <row r="447" spans="4:13" x14ac:dyDescent="0.25">
      <c r="D447" s="5"/>
      <c r="E447" s="5"/>
      <c r="F447" s="5"/>
      <c r="G447" s="5"/>
      <c r="H447" s="5"/>
      <c r="I447" s="5"/>
      <c r="J447" s="5"/>
      <c r="K447" s="5"/>
      <c r="L447" s="5"/>
      <c r="M447" s="5"/>
    </row>
    <row r="448" spans="4:13" x14ac:dyDescent="0.25">
      <c r="D448" s="5"/>
      <c r="E448" s="5"/>
      <c r="F448" s="5"/>
      <c r="G448" s="5"/>
      <c r="H448" s="5"/>
      <c r="I448" s="5"/>
      <c r="J448" s="5"/>
      <c r="K448" s="5"/>
      <c r="L448" s="5"/>
      <c r="M448" s="5"/>
    </row>
    <row r="449" spans="4:13" x14ac:dyDescent="0.25">
      <c r="D449" s="5"/>
      <c r="E449" s="5"/>
      <c r="F449" s="5"/>
      <c r="G449" s="5"/>
      <c r="H449" s="5"/>
      <c r="I449" s="5"/>
      <c r="J449" s="5"/>
      <c r="K449" s="5"/>
      <c r="L449" s="5"/>
      <c r="M449" s="5"/>
    </row>
    <row r="450" spans="4:13" x14ac:dyDescent="0.25">
      <c r="D450" s="5"/>
      <c r="E450" s="5"/>
      <c r="F450" s="5"/>
      <c r="G450" s="5"/>
      <c r="H450" s="5"/>
      <c r="I450" s="5"/>
      <c r="J450" s="5"/>
      <c r="K450" s="5"/>
      <c r="L450" s="5"/>
      <c r="M450" s="5"/>
    </row>
    <row r="451" spans="4:13" x14ac:dyDescent="0.25">
      <c r="D451" s="5"/>
      <c r="E451" s="5"/>
      <c r="F451" s="5"/>
      <c r="G451" s="5"/>
      <c r="H451" s="5"/>
      <c r="I451" s="5"/>
      <c r="J451" s="5"/>
      <c r="K451" s="5"/>
      <c r="L451" s="5"/>
      <c r="M451" s="5"/>
    </row>
    <row r="452" spans="4:13" x14ac:dyDescent="0.25">
      <c r="D452" s="5"/>
      <c r="E452" s="5"/>
      <c r="F452" s="5"/>
      <c r="G452" s="5"/>
      <c r="H452" s="5"/>
      <c r="I452" s="5"/>
      <c r="J452" s="5"/>
      <c r="K452" s="5"/>
      <c r="L452" s="5"/>
      <c r="M452" s="5"/>
    </row>
    <row r="453" spans="4:13" x14ac:dyDescent="0.25">
      <c r="D453" s="5"/>
      <c r="E453" s="5"/>
      <c r="F453" s="5"/>
      <c r="G453" s="5"/>
      <c r="H453" s="5"/>
      <c r="I453" s="5"/>
      <c r="J453" s="5"/>
      <c r="K453" s="5"/>
      <c r="L453" s="5"/>
      <c r="M453" s="5"/>
    </row>
    <row r="454" spans="4:13" x14ac:dyDescent="0.25">
      <c r="D454" s="5"/>
      <c r="E454" s="5"/>
      <c r="F454" s="5"/>
      <c r="G454" s="5"/>
      <c r="H454" s="5"/>
      <c r="I454" s="5"/>
      <c r="J454" s="5"/>
      <c r="K454" s="5"/>
      <c r="L454" s="5"/>
      <c r="M454" s="5"/>
    </row>
    <row r="455" spans="4:13" x14ac:dyDescent="0.25">
      <c r="D455" s="5"/>
      <c r="E455" s="5"/>
      <c r="F455" s="5"/>
      <c r="G455" s="5"/>
      <c r="H455" s="5"/>
      <c r="I455" s="5"/>
      <c r="J455" s="5"/>
      <c r="K455" s="5"/>
      <c r="L455" s="5"/>
      <c r="M455" s="5"/>
    </row>
    <row r="456" spans="4:13" x14ac:dyDescent="0.25">
      <c r="D456" s="5"/>
      <c r="E456" s="5"/>
      <c r="F456" s="5"/>
      <c r="G456" s="5"/>
      <c r="H456" s="5"/>
      <c r="I456" s="5"/>
      <c r="J456" s="5"/>
      <c r="K456" s="5"/>
      <c r="L456" s="5"/>
      <c r="M456" s="5"/>
    </row>
    <row r="457" spans="4:13" x14ac:dyDescent="0.25">
      <c r="D457" s="5"/>
      <c r="E457" s="5"/>
      <c r="F457" s="5"/>
      <c r="G457" s="5"/>
      <c r="H457" s="5"/>
      <c r="I457" s="5"/>
      <c r="J457" s="5"/>
      <c r="K457" s="5"/>
      <c r="L457" s="5"/>
      <c r="M457" s="5"/>
    </row>
    <row r="458" spans="4:13" x14ac:dyDescent="0.25">
      <c r="D458" s="5"/>
      <c r="E458" s="5"/>
      <c r="F458" s="5"/>
      <c r="G458" s="5"/>
      <c r="H458" s="5"/>
      <c r="I458" s="5"/>
      <c r="J458" s="5"/>
      <c r="K458" s="5"/>
      <c r="L458" s="5"/>
      <c r="M458" s="5"/>
    </row>
    <row r="459" spans="4:13" x14ac:dyDescent="0.25">
      <c r="D459" s="5"/>
      <c r="E459" s="5"/>
      <c r="F459" s="5"/>
      <c r="G459" s="5"/>
      <c r="H459" s="5"/>
      <c r="I459" s="5"/>
      <c r="J459" s="5"/>
      <c r="K459" s="5"/>
      <c r="L459" s="5"/>
      <c r="M459" s="5"/>
    </row>
    <row r="460" spans="4:13" x14ac:dyDescent="0.25">
      <c r="D460" s="5"/>
      <c r="E460" s="5"/>
      <c r="F460" s="5"/>
      <c r="G460" s="5"/>
      <c r="H460" s="5"/>
      <c r="I460" s="5"/>
      <c r="J460" s="5"/>
      <c r="K460" s="5"/>
      <c r="L460" s="5"/>
      <c r="M460" s="5"/>
    </row>
    <row r="461" spans="4:13" x14ac:dyDescent="0.25">
      <c r="D461" s="5"/>
      <c r="E461" s="5"/>
      <c r="F461" s="5"/>
      <c r="G461" s="5"/>
      <c r="H461" s="5"/>
      <c r="I461" s="5"/>
      <c r="J461" s="5"/>
      <c r="K461" s="5"/>
      <c r="L461" s="5"/>
      <c r="M461" s="5"/>
    </row>
    <row r="462" spans="4:13" x14ac:dyDescent="0.25">
      <c r="D462" s="5"/>
      <c r="E462" s="5"/>
      <c r="F462" s="5"/>
      <c r="G462" s="5"/>
      <c r="H462" s="5"/>
      <c r="I462" s="5"/>
      <c r="J462" s="5"/>
      <c r="K462" s="5"/>
      <c r="L462" s="5"/>
      <c r="M462" s="5"/>
    </row>
    <row r="463" spans="4:13" x14ac:dyDescent="0.25">
      <c r="D463" s="5"/>
      <c r="E463" s="5"/>
      <c r="F463" s="5"/>
      <c r="G463" s="5"/>
      <c r="H463" s="5"/>
      <c r="I463" s="5"/>
      <c r="J463" s="5"/>
      <c r="K463" s="5"/>
      <c r="L463" s="5"/>
      <c r="M463" s="5"/>
    </row>
    <row r="464" spans="4:13" x14ac:dyDescent="0.25">
      <c r="D464" s="5"/>
      <c r="E464" s="5"/>
      <c r="F464" s="5"/>
      <c r="G464" s="5"/>
      <c r="H464" s="5"/>
      <c r="I464" s="5"/>
      <c r="J464" s="5"/>
      <c r="K464" s="5"/>
      <c r="L464" s="5"/>
      <c r="M464" s="5"/>
    </row>
    <row r="465" spans="4:13" x14ac:dyDescent="0.25">
      <c r="D465" s="5"/>
      <c r="E465" s="5"/>
      <c r="F465" s="5"/>
      <c r="G465" s="5"/>
      <c r="H465" s="5"/>
      <c r="I465" s="5"/>
      <c r="J465" s="5"/>
      <c r="K465" s="5"/>
      <c r="L465" s="5"/>
      <c r="M465" s="5"/>
    </row>
    <row r="466" spans="4:13" x14ac:dyDescent="0.25">
      <c r="D466" s="5"/>
      <c r="E466" s="5"/>
      <c r="F466" s="5"/>
      <c r="G466" s="5"/>
      <c r="H466" s="5"/>
      <c r="I466" s="5"/>
      <c r="J466" s="5"/>
      <c r="K466" s="5"/>
      <c r="L466" s="5"/>
      <c r="M466" s="5"/>
    </row>
    <row r="467" spans="4:13" x14ac:dyDescent="0.25">
      <c r="D467" s="5"/>
      <c r="E467" s="5"/>
      <c r="F467" s="5"/>
      <c r="G467" s="5"/>
      <c r="H467" s="5"/>
      <c r="I467" s="5"/>
      <c r="J467" s="5"/>
      <c r="K467" s="5"/>
      <c r="L467" s="5"/>
      <c r="M467" s="5"/>
    </row>
    <row r="468" spans="4:13" x14ac:dyDescent="0.25">
      <c r="D468" s="5"/>
      <c r="E468" s="5"/>
      <c r="F468" s="5"/>
      <c r="G468" s="5"/>
      <c r="H468" s="5"/>
      <c r="I468" s="5"/>
      <c r="J468" s="5"/>
      <c r="K468" s="5"/>
      <c r="L468" s="5"/>
      <c r="M468" s="5"/>
    </row>
    <row r="469" spans="4:13" x14ac:dyDescent="0.25">
      <c r="D469" s="5"/>
      <c r="E469" s="5"/>
      <c r="F469" s="5"/>
      <c r="G469" s="5"/>
      <c r="H469" s="5"/>
      <c r="I469" s="5"/>
      <c r="J469" s="5"/>
      <c r="K469" s="5"/>
      <c r="L469" s="5"/>
      <c r="M469" s="5"/>
    </row>
    <row r="470" spans="4:13" x14ac:dyDescent="0.25">
      <c r="D470" s="5"/>
      <c r="E470" s="5"/>
      <c r="F470" s="5"/>
      <c r="G470" s="5"/>
      <c r="H470" s="5"/>
      <c r="I470" s="5"/>
      <c r="J470" s="5"/>
      <c r="K470" s="5"/>
      <c r="L470" s="5"/>
      <c r="M470" s="5"/>
    </row>
    <row r="471" spans="4:13" x14ac:dyDescent="0.25">
      <c r="D471" s="5"/>
      <c r="E471" s="5"/>
      <c r="F471" s="5"/>
      <c r="G471" s="5"/>
      <c r="H471" s="5"/>
      <c r="I471" s="5"/>
      <c r="J471" s="5"/>
      <c r="K471" s="5"/>
      <c r="L471" s="5"/>
      <c r="M471" s="5"/>
    </row>
    <row r="472" spans="4:13" x14ac:dyDescent="0.25">
      <c r="D472" s="5"/>
      <c r="E472" s="5"/>
      <c r="F472" s="5"/>
      <c r="G472" s="5"/>
      <c r="H472" s="5"/>
      <c r="I472" s="5"/>
      <c r="J472" s="5"/>
      <c r="K472" s="5"/>
      <c r="L472" s="5"/>
      <c r="M472" s="5"/>
    </row>
    <row r="473" spans="4:13" x14ac:dyDescent="0.25">
      <c r="D473" s="5"/>
      <c r="E473" s="5"/>
      <c r="F473" s="5"/>
      <c r="G473" s="5"/>
      <c r="H473" s="5"/>
      <c r="I473" s="5"/>
      <c r="J473" s="5"/>
      <c r="K473" s="5"/>
      <c r="L473" s="5"/>
      <c r="M473" s="5"/>
    </row>
    <row r="474" spans="4:13" x14ac:dyDescent="0.25">
      <c r="D474" s="5"/>
      <c r="E474" s="5"/>
      <c r="F474" s="5"/>
      <c r="G474" s="5"/>
      <c r="H474" s="5"/>
      <c r="I474" s="5"/>
      <c r="J474" s="5"/>
      <c r="K474" s="5"/>
      <c r="L474" s="5"/>
      <c r="M474" s="5"/>
    </row>
    <row r="475" spans="4:13" x14ac:dyDescent="0.25">
      <c r="D475" s="5"/>
      <c r="E475" s="5"/>
      <c r="F475" s="5"/>
      <c r="G475" s="5"/>
      <c r="H475" s="5"/>
      <c r="I475" s="5"/>
      <c r="J475" s="5"/>
      <c r="K475" s="5"/>
      <c r="L475" s="5"/>
      <c r="M475" s="5"/>
    </row>
    <row r="476" spans="4:13" x14ac:dyDescent="0.25">
      <c r="D476" s="5"/>
      <c r="E476" s="5"/>
      <c r="F476" s="5"/>
      <c r="G476" s="5"/>
      <c r="H476" s="5"/>
      <c r="I476" s="5"/>
      <c r="J476" s="5"/>
      <c r="K476" s="5"/>
      <c r="L476" s="5"/>
      <c r="M476" s="5"/>
    </row>
    <row r="477" spans="4:13" x14ac:dyDescent="0.25">
      <c r="D477" s="5"/>
      <c r="E477" s="5"/>
      <c r="F477" s="5"/>
      <c r="G477" s="5"/>
      <c r="H477" s="5"/>
      <c r="I477" s="5"/>
      <c r="J477" s="5"/>
      <c r="K477" s="5"/>
      <c r="L477" s="5"/>
      <c r="M477" s="5"/>
    </row>
    <row r="478" spans="4:13" x14ac:dyDescent="0.25">
      <c r="D478" s="5"/>
      <c r="E478" s="5"/>
      <c r="F478" s="5"/>
      <c r="G478" s="5"/>
      <c r="H478" s="5"/>
      <c r="I478" s="5"/>
      <c r="J478" s="5"/>
      <c r="K478" s="5"/>
      <c r="L478" s="5"/>
      <c r="M478" s="5"/>
    </row>
    <row r="479" spans="4:13" x14ac:dyDescent="0.25">
      <c r="D479" s="5"/>
      <c r="E479" s="5"/>
      <c r="F479" s="5"/>
      <c r="G479" s="5"/>
      <c r="H479" s="5"/>
      <c r="I479" s="5"/>
      <c r="J479" s="5"/>
      <c r="K479" s="5"/>
      <c r="L479" s="5"/>
      <c r="M479" s="5"/>
    </row>
    <row r="480" spans="4:13" x14ac:dyDescent="0.25">
      <c r="D480" s="5"/>
      <c r="E480" s="5"/>
      <c r="F480" s="5"/>
      <c r="G480" s="5"/>
      <c r="H480" s="5"/>
      <c r="I480" s="5"/>
      <c r="J480" s="5"/>
      <c r="K480" s="5"/>
      <c r="L480" s="5"/>
      <c r="M480" s="5"/>
    </row>
    <row r="481" spans="4:13" x14ac:dyDescent="0.25">
      <c r="D481" s="5"/>
      <c r="E481" s="5"/>
      <c r="F481" s="5"/>
      <c r="G481" s="5"/>
      <c r="H481" s="5"/>
      <c r="I481" s="5"/>
      <c r="J481" s="5"/>
      <c r="K481" s="5"/>
      <c r="L481" s="5"/>
      <c r="M481" s="5"/>
    </row>
    <row r="482" spans="4:13" x14ac:dyDescent="0.25">
      <c r="D482" s="5"/>
      <c r="E482" s="5"/>
      <c r="F482" s="5"/>
      <c r="G482" s="5"/>
      <c r="H482" s="5"/>
      <c r="I482" s="5"/>
      <c r="J482" s="5"/>
      <c r="K482" s="5"/>
      <c r="L482" s="5"/>
      <c r="M482" s="5"/>
    </row>
    <row r="483" spans="4:13" x14ac:dyDescent="0.25">
      <c r="D483" s="5"/>
      <c r="E483" s="5"/>
      <c r="F483" s="5"/>
      <c r="G483" s="5"/>
      <c r="H483" s="5"/>
      <c r="I483" s="5"/>
      <c r="J483" s="5"/>
      <c r="K483" s="5"/>
      <c r="L483" s="5"/>
      <c r="M483" s="5"/>
    </row>
    <row r="484" spans="4:13" x14ac:dyDescent="0.25">
      <c r="D484" s="5"/>
      <c r="E484" s="5"/>
      <c r="F484" s="5"/>
      <c r="G484" s="5"/>
      <c r="H484" s="5"/>
      <c r="I484" s="5"/>
      <c r="J484" s="5"/>
      <c r="K484" s="5"/>
      <c r="L484" s="5"/>
      <c r="M484" s="5"/>
    </row>
    <row r="485" spans="4:13" x14ac:dyDescent="0.25">
      <c r="D485" s="5"/>
      <c r="E485" s="5"/>
      <c r="F485" s="5"/>
      <c r="G485" s="5"/>
      <c r="H485" s="5"/>
      <c r="I485" s="5"/>
      <c r="J485" s="5"/>
      <c r="K485" s="5"/>
      <c r="L485" s="5"/>
      <c r="M485" s="5"/>
    </row>
    <row r="486" spans="4:13" x14ac:dyDescent="0.25">
      <c r="D486" s="5"/>
      <c r="E486" s="5"/>
      <c r="F486" s="5"/>
      <c r="G486" s="5"/>
      <c r="H486" s="5"/>
      <c r="I486" s="5"/>
      <c r="J486" s="5"/>
      <c r="K486" s="5"/>
      <c r="L486" s="5"/>
      <c r="M486" s="5"/>
    </row>
    <row r="487" spans="4:13" x14ac:dyDescent="0.25">
      <c r="D487" s="5"/>
      <c r="E487" s="5"/>
      <c r="F487" s="5"/>
      <c r="G487" s="5"/>
      <c r="H487" s="5"/>
      <c r="I487" s="5"/>
      <c r="J487" s="5"/>
      <c r="K487" s="5"/>
      <c r="L487" s="5"/>
      <c r="M487" s="5"/>
    </row>
    <row r="488" spans="4:13" x14ac:dyDescent="0.25">
      <c r="D488" s="5"/>
      <c r="E488" s="5"/>
      <c r="F488" s="5"/>
      <c r="G488" s="5"/>
      <c r="H488" s="5"/>
      <c r="I488" s="5"/>
      <c r="J488" s="5"/>
      <c r="K488" s="5"/>
      <c r="L488" s="5"/>
      <c r="M488" s="5"/>
    </row>
    <row r="489" spans="4:13" x14ac:dyDescent="0.25">
      <c r="D489" s="5"/>
      <c r="E489" s="5"/>
      <c r="F489" s="5"/>
      <c r="G489" s="5"/>
      <c r="H489" s="5"/>
      <c r="I489" s="5"/>
      <c r="J489" s="5"/>
      <c r="K489" s="5"/>
      <c r="L489" s="5"/>
      <c r="M489" s="5"/>
    </row>
    <row r="490" spans="4:13" x14ac:dyDescent="0.25">
      <c r="D490" s="5"/>
      <c r="E490" s="5"/>
      <c r="F490" s="5"/>
      <c r="G490" s="5"/>
      <c r="H490" s="5"/>
      <c r="I490" s="5"/>
      <c r="J490" s="5"/>
      <c r="K490" s="5"/>
      <c r="L490" s="5"/>
      <c r="M490" s="5"/>
    </row>
    <row r="491" spans="4:13" x14ac:dyDescent="0.25">
      <c r="D491" s="5"/>
      <c r="E491" s="5"/>
      <c r="F491" s="5"/>
      <c r="G491" s="5"/>
      <c r="H491" s="5"/>
      <c r="I491" s="5"/>
      <c r="J491" s="5"/>
      <c r="K491" s="5"/>
      <c r="L491" s="5"/>
      <c r="M491" s="5"/>
    </row>
    <row r="492" spans="4:13" x14ac:dyDescent="0.25">
      <c r="D492" s="5"/>
      <c r="E492" s="5"/>
      <c r="F492" s="5"/>
      <c r="G492" s="5"/>
      <c r="H492" s="5"/>
      <c r="I492" s="5"/>
      <c r="J492" s="5"/>
      <c r="K492" s="5"/>
      <c r="L492" s="5"/>
      <c r="M492" s="5"/>
    </row>
    <row r="493" spans="4:13" x14ac:dyDescent="0.25">
      <c r="D493" s="5"/>
      <c r="E493" s="5"/>
      <c r="F493" s="5"/>
      <c r="G493" s="5"/>
      <c r="H493" s="5"/>
      <c r="I493" s="5"/>
      <c r="J493" s="5"/>
      <c r="K493" s="5"/>
      <c r="L493" s="5"/>
      <c r="M493" s="5"/>
    </row>
    <row r="494" spans="4:13" x14ac:dyDescent="0.25">
      <c r="D494" s="5"/>
      <c r="E494" s="5"/>
      <c r="F494" s="5"/>
      <c r="G494" s="5"/>
      <c r="H494" s="5"/>
      <c r="I494" s="5"/>
      <c r="J494" s="5"/>
      <c r="K494" s="5"/>
      <c r="L494" s="5"/>
      <c r="M494" s="5"/>
    </row>
    <row r="495" spans="4:13" x14ac:dyDescent="0.25">
      <c r="D495" s="5"/>
      <c r="E495" s="5"/>
      <c r="F495" s="5"/>
      <c r="G495" s="5"/>
      <c r="H495" s="5"/>
      <c r="I495" s="5"/>
      <c r="J495" s="5"/>
      <c r="K495" s="5"/>
      <c r="L495" s="5"/>
      <c r="M495" s="5"/>
    </row>
    <row r="496" spans="4:13" x14ac:dyDescent="0.25">
      <c r="D496" s="5"/>
      <c r="E496" s="5"/>
      <c r="F496" s="5"/>
      <c r="G496" s="5"/>
      <c r="H496" s="5"/>
      <c r="I496" s="5"/>
      <c r="J496" s="5"/>
      <c r="K496" s="5"/>
      <c r="L496" s="5"/>
      <c r="M496" s="5"/>
    </row>
    <row r="497" spans="4:13" x14ac:dyDescent="0.25">
      <c r="D497" s="5"/>
      <c r="E497" s="5"/>
      <c r="F497" s="5"/>
      <c r="G497" s="5"/>
      <c r="H497" s="5"/>
      <c r="I497" s="5"/>
      <c r="J497" s="5"/>
      <c r="K497" s="5"/>
      <c r="L497" s="5"/>
      <c r="M497" s="5"/>
    </row>
    <row r="498" spans="4:13" x14ac:dyDescent="0.25">
      <c r="D498" s="5"/>
      <c r="E498" s="5"/>
      <c r="F498" s="5"/>
      <c r="G498" s="5"/>
      <c r="H498" s="5"/>
      <c r="I498" s="5"/>
      <c r="J498" s="5"/>
      <c r="K498" s="5"/>
      <c r="L498" s="5"/>
      <c r="M498" s="5"/>
    </row>
    <row r="499" spans="4:13" x14ac:dyDescent="0.25">
      <c r="D499" s="5"/>
      <c r="E499" s="5"/>
      <c r="F499" s="5"/>
      <c r="G499" s="5"/>
      <c r="H499" s="5"/>
      <c r="I499" s="5"/>
      <c r="J499" s="5"/>
      <c r="K499" s="5"/>
      <c r="L499" s="5"/>
      <c r="M499" s="5"/>
    </row>
    <row r="500" spans="4:13" x14ac:dyDescent="0.25">
      <c r="D500" s="5"/>
      <c r="E500" s="5"/>
      <c r="F500" s="5"/>
      <c r="G500" s="5"/>
      <c r="H500" s="5"/>
      <c r="I500" s="5"/>
      <c r="J500" s="5"/>
      <c r="K500" s="5"/>
      <c r="L500" s="5"/>
      <c r="M500" s="5"/>
    </row>
    <row r="501" spans="4:13" x14ac:dyDescent="0.25">
      <c r="D501" s="5"/>
      <c r="E501" s="5"/>
      <c r="F501" s="5"/>
      <c r="G501" s="5"/>
      <c r="H501" s="5"/>
      <c r="I501" s="5"/>
      <c r="J501" s="5"/>
      <c r="K501" s="5"/>
      <c r="L501" s="5"/>
      <c r="M501" s="5"/>
    </row>
    <row r="502" spans="4:13" x14ac:dyDescent="0.25">
      <c r="D502" s="5"/>
      <c r="E502" s="5"/>
      <c r="F502" s="5"/>
      <c r="G502" s="5"/>
      <c r="H502" s="5"/>
      <c r="I502" s="5"/>
      <c r="J502" s="5"/>
      <c r="K502" s="5"/>
      <c r="L502" s="5"/>
      <c r="M502" s="5"/>
    </row>
    <row r="503" spans="4:13" x14ac:dyDescent="0.25">
      <c r="D503" s="5"/>
      <c r="E503" s="5"/>
      <c r="F503" s="5"/>
      <c r="G503" s="5"/>
      <c r="H503" s="5"/>
      <c r="I503" s="5"/>
      <c r="J503" s="5"/>
      <c r="K503" s="5"/>
      <c r="L503" s="5"/>
      <c r="M503" s="5"/>
    </row>
    <row r="504" spans="4:13" x14ac:dyDescent="0.25">
      <c r="D504" s="5"/>
      <c r="E504" s="5"/>
      <c r="F504" s="5"/>
      <c r="G504" s="5"/>
      <c r="H504" s="5"/>
      <c r="I504" s="5"/>
      <c r="J504" s="5"/>
      <c r="K504" s="5"/>
      <c r="L504" s="5"/>
      <c r="M504" s="5"/>
    </row>
    <row r="505" spans="4:13" x14ac:dyDescent="0.25">
      <c r="D505" s="5"/>
      <c r="E505" s="5"/>
      <c r="F505" s="5"/>
      <c r="G505" s="5"/>
      <c r="H505" s="5"/>
      <c r="I505" s="5"/>
      <c r="J505" s="5"/>
      <c r="K505" s="5"/>
      <c r="L505" s="5"/>
      <c r="M505" s="5"/>
    </row>
    <row r="506" spans="4:13" x14ac:dyDescent="0.25">
      <c r="D506" s="5"/>
      <c r="E506" s="5"/>
      <c r="F506" s="5"/>
      <c r="G506" s="5"/>
      <c r="H506" s="5"/>
      <c r="I506" s="5"/>
      <c r="J506" s="5"/>
      <c r="K506" s="5"/>
      <c r="L506" s="5"/>
      <c r="M506" s="5"/>
    </row>
    <row r="507" spans="4:13" x14ac:dyDescent="0.25">
      <c r="D507" s="5"/>
      <c r="E507" s="5"/>
      <c r="F507" s="5"/>
      <c r="G507" s="5"/>
      <c r="H507" s="5"/>
      <c r="I507" s="5"/>
      <c r="J507" s="5"/>
      <c r="K507" s="5"/>
      <c r="L507" s="5"/>
      <c r="M507" s="5"/>
    </row>
    <row r="508" spans="4:13" x14ac:dyDescent="0.25">
      <c r="D508" s="5"/>
      <c r="E508" s="5"/>
      <c r="F508" s="5"/>
      <c r="G508" s="5"/>
      <c r="H508" s="5"/>
      <c r="I508" s="5"/>
      <c r="J508" s="5"/>
      <c r="K508" s="5"/>
      <c r="L508" s="5"/>
      <c r="M508" s="5"/>
    </row>
    <row r="509" spans="4:13" x14ac:dyDescent="0.25">
      <c r="D509" s="5"/>
      <c r="E509" s="5"/>
      <c r="F509" s="5"/>
      <c r="G509" s="5"/>
      <c r="H509" s="5"/>
      <c r="I509" s="5"/>
      <c r="J509" s="5"/>
      <c r="K509" s="5"/>
      <c r="L509" s="5"/>
      <c r="M509" s="5"/>
    </row>
    <row r="510" spans="4:13" x14ac:dyDescent="0.25">
      <c r="D510" s="5"/>
      <c r="E510" s="5"/>
      <c r="F510" s="5"/>
      <c r="G510" s="5"/>
      <c r="H510" s="5"/>
      <c r="I510" s="5"/>
      <c r="J510" s="5"/>
      <c r="K510" s="5"/>
      <c r="L510" s="5"/>
      <c r="M510" s="5"/>
    </row>
    <row r="511" spans="4:13" x14ac:dyDescent="0.25">
      <c r="D511" s="5"/>
      <c r="E511" s="5"/>
      <c r="F511" s="5"/>
      <c r="G511" s="5"/>
      <c r="H511" s="5"/>
      <c r="I511" s="5"/>
      <c r="J511" s="5"/>
      <c r="K511" s="5"/>
      <c r="L511" s="5"/>
      <c r="M511" s="5"/>
    </row>
    <row r="512" spans="4:13" x14ac:dyDescent="0.25">
      <c r="D512" s="5"/>
      <c r="E512" s="5"/>
      <c r="F512" s="5"/>
      <c r="G512" s="5"/>
      <c r="H512" s="5"/>
      <c r="I512" s="5"/>
      <c r="J512" s="5"/>
      <c r="K512" s="5"/>
      <c r="L512" s="5"/>
      <c r="M512" s="5"/>
    </row>
    <row r="513" spans="4:13" x14ac:dyDescent="0.25">
      <c r="D513" s="5"/>
      <c r="E513" s="5"/>
      <c r="F513" s="5"/>
      <c r="G513" s="5"/>
      <c r="H513" s="5"/>
      <c r="I513" s="5"/>
      <c r="J513" s="5"/>
      <c r="K513" s="5"/>
      <c r="L513" s="5"/>
      <c r="M513" s="5"/>
    </row>
    <row r="514" spans="4:13" x14ac:dyDescent="0.25">
      <c r="D514" s="5"/>
      <c r="E514" s="5"/>
      <c r="F514" s="5"/>
      <c r="G514" s="5"/>
      <c r="H514" s="5"/>
      <c r="I514" s="5"/>
      <c r="J514" s="5"/>
      <c r="K514" s="5"/>
      <c r="L514" s="5"/>
      <c r="M514" s="5"/>
    </row>
    <row r="515" spans="4:13" x14ac:dyDescent="0.25">
      <c r="D515" s="5"/>
      <c r="E515" s="5"/>
      <c r="F515" s="5"/>
      <c r="G515" s="5"/>
      <c r="H515" s="5"/>
      <c r="I515" s="5"/>
      <c r="J515" s="5"/>
      <c r="K515" s="5"/>
      <c r="L515" s="5"/>
      <c r="M515" s="5"/>
    </row>
    <row r="516" spans="4:13" x14ac:dyDescent="0.25">
      <c r="D516" s="5"/>
      <c r="E516" s="5"/>
      <c r="F516" s="5"/>
      <c r="G516" s="5"/>
      <c r="H516" s="5"/>
      <c r="I516" s="5"/>
      <c r="J516" s="5"/>
      <c r="K516" s="5"/>
      <c r="L516" s="5"/>
      <c r="M516" s="5"/>
    </row>
    <row r="517" spans="4:13" x14ac:dyDescent="0.25">
      <c r="D517" s="5"/>
      <c r="E517" s="5"/>
      <c r="F517" s="5"/>
      <c r="G517" s="5"/>
      <c r="H517" s="5"/>
      <c r="I517" s="5"/>
      <c r="J517" s="5"/>
      <c r="K517" s="5"/>
      <c r="L517" s="5"/>
      <c r="M517" s="5"/>
    </row>
    <row r="518" spans="4:13" x14ac:dyDescent="0.25">
      <c r="D518" s="5"/>
      <c r="E518" s="5"/>
      <c r="F518" s="5"/>
      <c r="G518" s="5"/>
      <c r="H518" s="5"/>
      <c r="I518" s="5"/>
      <c r="J518" s="5"/>
      <c r="K518" s="5"/>
      <c r="L518" s="5"/>
      <c r="M518" s="5"/>
    </row>
    <row r="519" spans="4:13" x14ac:dyDescent="0.25">
      <c r="D519" s="5"/>
      <c r="E519" s="5"/>
      <c r="F519" s="5"/>
      <c r="G519" s="5"/>
      <c r="H519" s="5"/>
      <c r="I519" s="5"/>
      <c r="J519" s="5"/>
      <c r="K519" s="5"/>
      <c r="L519" s="5"/>
      <c r="M519" s="5"/>
    </row>
    <row r="520" spans="4:13" x14ac:dyDescent="0.25">
      <c r="D520" s="5"/>
      <c r="E520" s="5"/>
      <c r="F520" s="5"/>
      <c r="G520" s="5"/>
      <c r="H520" s="5"/>
      <c r="I520" s="5"/>
      <c r="J520" s="5"/>
      <c r="K520" s="5"/>
      <c r="L520" s="5"/>
      <c r="M520" s="5"/>
    </row>
    <row r="521" spans="4:13" x14ac:dyDescent="0.25">
      <c r="D521" s="5"/>
      <c r="E521" s="5"/>
      <c r="F521" s="5"/>
      <c r="G521" s="5"/>
      <c r="H521" s="5"/>
      <c r="I521" s="5"/>
      <c r="J521" s="5"/>
      <c r="K521" s="5"/>
      <c r="L521" s="5"/>
      <c r="M521" s="5"/>
    </row>
    <row r="522" spans="4:13" x14ac:dyDescent="0.25">
      <c r="D522" s="5"/>
      <c r="E522" s="5"/>
      <c r="F522" s="5"/>
      <c r="G522" s="5"/>
      <c r="H522" s="5"/>
      <c r="I522" s="5"/>
      <c r="J522" s="5"/>
      <c r="K522" s="5"/>
      <c r="L522" s="5"/>
      <c r="M522" s="5"/>
    </row>
    <row r="523" spans="4:13" x14ac:dyDescent="0.25">
      <c r="D523" s="5"/>
      <c r="E523" s="5"/>
      <c r="F523" s="5"/>
      <c r="G523" s="5"/>
      <c r="H523" s="5"/>
      <c r="I523" s="5"/>
      <c r="J523" s="5"/>
      <c r="K523" s="5"/>
      <c r="L523" s="5"/>
      <c r="M523" s="5"/>
    </row>
    <row r="524" spans="4:13" x14ac:dyDescent="0.25">
      <c r="D524" s="5"/>
      <c r="E524" s="5"/>
      <c r="F524" s="5"/>
      <c r="G524" s="5"/>
      <c r="H524" s="5"/>
      <c r="I524" s="5"/>
      <c r="J524" s="5"/>
      <c r="K524" s="5"/>
      <c r="L524" s="5"/>
      <c r="M524" s="5"/>
    </row>
    <row r="525" spans="4:13" x14ac:dyDescent="0.25">
      <c r="D525" s="5"/>
      <c r="E525" s="5"/>
      <c r="F525" s="5"/>
      <c r="G525" s="5"/>
      <c r="H525" s="5"/>
      <c r="I525" s="5"/>
      <c r="J525" s="5"/>
      <c r="K525" s="5"/>
      <c r="L525" s="5"/>
      <c r="M525" s="5"/>
    </row>
    <row r="526" spans="4:13" x14ac:dyDescent="0.25">
      <c r="D526" s="5"/>
      <c r="E526" s="5"/>
      <c r="F526" s="5"/>
      <c r="G526" s="5"/>
      <c r="H526" s="5"/>
      <c r="I526" s="5"/>
      <c r="J526" s="5"/>
      <c r="K526" s="5"/>
      <c r="L526" s="5"/>
      <c r="M526" s="5"/>
    </row>
    <row r="527" spans="4:13" x14ac:dyDescent="0.25">
      <c r="D527" s="5"/>
      <c r="E527" s="5"/>
      <c r="F527" s="5"/>
      <c r="G527" s="5"/>
      <c r="H527" s="5"/>
      <c r="I527" s="5"/>
      <c r="J527" s="5"/>
      <c r="K527" s="5"/>
      <c r="L527" s="5"/>
      <c r="M527" s="5"/>
    </row>
    <row r="528" spans="4:13" x14ac:dyDescent="0.25">
      <c r="D528" s="5"/>
      <c r="E528" s="5"/>
      <c r="F528" s="5"/>
      <c r="G528" s="5"/>
      <c r="H528" s="5"/>
      <c r="I528" s="5"/>
      <c r="J528" s="5"/>
      <c r="K528" s="5"/>
      <c r="L528" s="5"/>
      <c r="M528" s="5"/>
    </row>
    <row r="529" spans="4:13" x14ac:dyDescent="0.25">
      <c r="D529" s="5"/>
      <c r="E529" s="5"/>
      <c r="F529" s="5"/>
      <c r="G529" s="5"/>
      <c r="H529" s="5"/>
      <c r="I529" s="5"/>
      <c r="J529" s="5"/>
      <c r="K529" s="5"/>
      <c r="L529" s="5"/>
      <c r="M529" s="5"/>
    </row>
    <row r="530" spans="4:13" x14ac:dyDescent="0.25">
      <c r="D530" s="5"/>
      <c r="E530" s="5"/>
      <c r="F530" s="5"/>
      <c r="G530" s="5"/>
      <c r="H530" s="5"/>
      <c r="I530" s="5"/>
      <c r="J530" s="5"/>
      <c r="K530" s="5"/>
      <c r="L530" s="5"/>
      <c r="M530" s="5"/>
    </row>
    <row r="531" spans="4:13" x14ac:dyDescent="0.25">
      <c r="D531" s="5"/>
      <c r="E531" s="5"/>
      <c r="F531" s="5"/>
      <c r="G531" s="5"/>
      <c r="H531" s="5"/>
      <c r="I531" s="5"/>
      <c r="J531" s="5"/>
      <c r="K531" s="5"/>
      <c r="L531" s="5"/>
      <c r="M531" s="5"/>
    </row>
    <row r="532" spans="4:13" x14ac:dyDescent="0.25">
      <c r="D532" s="5"/>
      <c r="E532" s="5"/>
      <c r="F532" s="5"/>
      <c r="G532" s="5"/>
      <c r="H532" s="5"/>
      <c r="I532" s="5"/>
      <c r="J532" s="5"/>
      <c r="K532" s="5"/>
      <c r="L532" s="5"/>
      <c r="M532" s="5"/>
    </row>
    <row r="533" spans="4:13" x14ac:dyDescent="0.25">
      <c r="D533" s="5"/>
      <c r="E533" s="5"/>
      <c r="F533" s="5"/>
      <c r="G533" s="5"/>
      <c r="H533" s="5"/>
      <c r="I533" s="5"/>
      <c r="J533" s="5"/>
      <c r="K533" s="5"/>
      <c r="L533" s="5"/>
      <c r="M533" s="5"/>
    </row>
    <row r="534" spans="4:13" x14ac:dyDescent="0.25">
      <c r="D534" s="5"/>
      <c r="E534" s="5"/>
      <c r="F534" s="5"/>
      <c r="G534" s="5"/>
      <c r="H534" s="5"/>
      <c r="I534" s="5"/>
      <c r="J534" s="5"/>
      <c r="K534" s="5"/>
      <c r="L534" s="5"/>
      <c r="M534" s="5"/>
    </row>
    <row r="535" spans="4:13" x14ac:dyDescent="0.25">
      <c r="D535" s="5"/>
      <c r="E535" s="5"/>
      <c r="F535" s="5"/>
      <c r="G535" s="5"/>
      <c r="H535" s="5"/>
      <c r="I535" s="5"/>
      <c r="J535" s="5"/>
      <c r="K535" s="5"/>
      <c r="L535" s="5"/>
      <c r="M535" s="5"/>
    </row>
    <row r="536" spans="4:13" x14ac:dyDescent="0.25">
      <c r="D536" s="5"/>
      <c r="E536" s="5"/>
      <c r="F536" s="5"/>
      <c r="G536" s="5"/>
      <c r="H536" s="5"/>
      <c r="I536" s="5"/>
      <c r="J536" s="5"/>
      <c r="K536" s="5"/>
      <c r="L536" s="5"/>
      <c r="M536" s="5"/>
    </row>
    <row r="537" spans="4:13" x14ac:dyDescent="0.25">
      <c r="D537" s="5"/>
      <c r="E537" s="5"/>
      <c r="F537" s="5"/>
      <c r="G537" s="5"/>
      <c r="H537" s="5"/>
      <c r="I537" s="5"/>
      <c r="J537" s="5"/>
      <c r="K537" s="5"/>
      <c r="L537" s="5"/>
      <c r="M537" s="5"/>
    </row>
    <row r="538" spans="4:13" x14ac:dyDescent="0.25">
      <c r="D538" s="5"/>
      <c r="E538" s="5"/>
      <c r="F538" s="5"/>
      <c r="G538" s="5"/>
      <c r="H538" s="5"/>
      <c r="I538" s="5"/>
      <c r="J538" s="5"/>
      <c r="K538" s="5"/>
      <c r="L538" s="5"/>
      <c r="M538" s="5"/>
    </row>
    <row r="539" spans="4:13" x14ac:dyDescent="0.25">
      <c r="D539" s="5"/>
      <c r="E539" s="5"/>
      <c r="F539" s="5"/>
      <c r="G539" s="5"/>
      <c r="H539" s="5"/>
      <c r="I539" s="5"/>
      <c r="J539" s="5"/>
      <c r="K539" s="5"/>
      <c r="L539" s="5"/>
      <c r="M539" s="5"/>
    </row>
    <row r="540" spans="4:13" x14ac:dyDescent="0.25">
      <c r="D540" s="5"/>
      <c r="E540" s="5"/>
      <c r="F540" s="5"/>
      <c r="G540" s="5"/>
      <c r="H540" s="5"/>
      <c r="I540" s="5"/>
      <c r="J540" s="5"/>
      <c r="K540" s="5"/>
      <c r="L540" s="5"/>
      <c r="M540" s="5"/>
    </row>
    <row r="541" spans="4:13" x14ac:dyDescent="0.25">
      <c r="D541" s="5"/>
      <c r="E541" s="5"/>
      <c r="F541" s="5"/>
      <c r="G541" s="5"/>
      <c r="H541" s="5"/>
      <c r="I541" s="5"/>
      <c r="J541" s="5"/>
      <c r="K541" s="5"/>
      <c r="L541" s="5"/>
      <c r="M541" s="5"/>
    </row>
    <row r="542" spans="4:13" x14ac:dyDescent="0.25">
      <c r="D542" s="5"/>
      <c r="E542" s="5"/>
      <c r="F542" s="5"/>
      <c r="G542" s="5"/>
      <c r="H542" s="5"/>
      <c r="I542" s="5"/>
      <c r="J542" s="5"/>
      <c r="K542" s="5"/>
      <c r="L542" s="5"/>
      <c r="M542" s="5"/>
    </row>
    <row r="543" spans="4:13" x14ac:dyDescent="0.25">
      <c r="D543" s="5"/>
      <c r="E543" s="5"/>
      <c r="F543" s="5"/>
      <c r="G543" s="5"/>
      <c r="H543" s="5"/>
      <c r="I543" s="5"/>
      <c r="J543" s="5"/>
      <c r="K543" s="5"/>
      <c r="L543" s="5"/>
      <c r="M543" s="5"/>
    </row>
    <row r="544" spans="4:13" x14ac:dyDescent="0.25">
      <c r="D544" s="5"/>
      <c r="E544" s="5"/>
      <c r="F544" s="5"/>
      <c r="G544" s="5"/>
      <c r="H544" s="5"/>
      <c r="I544" s="5"/>
      <c r="J544" s="5"/>
      <c r="K544" s="5"/>
      <c r="L544" s="5"/>
      <c r="M544" s="5"/>
    </row>
    <row r="545" spans="4:13" x14ac:dyDescent="0.25">
      <c r="D545" s="5"/>
      <c r="E545" s="5"/>
      <c r="F545" s="5"/>
      <c r="G545" s="5"/>
      <c r="H545" s="5"/>
      <c r="I545" s="5"/>
      <c r="J545" s="5"/>
      <c r="K545" s="5"/>
      <c r="L545" s="5"/>
      <c r="M545" s="5"/>
    </row>
    <row r="546" spans="4:13" x14ac:dyDescent="0.25">
      <c r="D546" s="5"/>
      <c r="E546" s="5"/>
      <c r="F546" s="5"/>
      <c r="G546" s="5"/>
      <c r="H546" s="5"/>
      <c r="I546" s="5"/>
      <c r="J546" s="5"/>
      <c r="K546" s="5"/>
      <c r="L546" s="5"/>
      <c r="M546" s="5"/>
    </row>
    <row r="547" spans="4:13" x14ac:dyDescent="0.25">
      <c r="D547" s="5"/>
      <c r="E547" s="5"/>
      <c r="F547" s="5"/>
      <c r="G547" s="5"/>
      <c r="H547" s="5"/>
      <c r="I547" s="5"/>
      <c r="J547" s="5"/>
      <c r="K547" s="5"/>
      <c r="L547" s="5"/>
      <c r="M547" s="5"/>
    </row>
    <row r="548" spans="4:13" x14ac:dyDescent="0.25">
      <c r="D548" s="5"/>
      <c r="E548" s="5"/>
      <c r="F548" s="5"/>
      <c r="G548" s="5"/>
      <c r="H548" s="5"/>
      <c r="I548" s="5"/>
      <c r="J548" s="5"/>
      <c r="K548" s="5"/>
      <c r="L548" s="5"/>
      <c r="M548" s="5"/>
    </row>
    <row r="549" spans="4:13" x14ac:dyDescent="0.25">
      <c r="D549" s="5"/>
      <c r="E549" s="5"/>
      <c r="F549" s="5"/>
      <c r="G549" s="5"/>
      <c r="H549" s="5"/>
      <c r="I549" s="5"/>
      <c r="J549" s="5"/>
      <c r="K549" s="5"/>
      <c r="L549" s="5"/>
      <c r="M549" s="5"/>
    </row>
    <row r="550" spans="4:13" x14ac:dyDescent="0.25">
      <c r="D550" s="5"/>
      <c r="E550" s="5"/>
      <c r="F550" s="5"/>
      <c r="G550" s="5"/>
      <c r="H550" s="5"/>
      <c r="I550" s="5"/>
      <c r="J550" s="5"/>
      <c r="K550" s="5"/>
      <c r="L550" s="5"/>
      <c r="M550" s="5"/>
    </row>
    <row r="551" spans="4:13" x14ac:dyDescent="0.25">
      <c r="D551" s="5"/>
      <c r="E551" s="5"/>
      <c r="F551" s="5"/>
      <c r="G551" s="5"/>
      <c r="H551" s="5"/>
      <c r="I551" s="5"/>
      <c r="J551" s="5"/>
      <c r="K551" s="5"/>
      <c r="L551" s="5"/>
      <c r="M551" s="5"/>
    </row>
    <row r="552" spans="4:13" x14ac:dyDescent="0.25">
      <c r="D552" s="5"/>
      <c r="E552" s="5"/>
      <c r="F552" s="5"/>
      <c r="G552" s="5"/>
      <c r="H552" s="5"/>
      <c r="I552" s="5"/>
      <c r="J552" s="5"/>
      <c r="K552" s="5"/>
      <c r="L552" s="5"/>
      <c r="M552" s="5"/>
    </row>
    <row r="553" spans="4:13" x14ac:dyDescent="0.25">
      <c r="D553" s="5"/>
      <c r="E553" s="5"/>
      <c r="F553" s="5"/>
      <c r="G553" s="5"/>
      <c r="H553" s="5"/>
      <c r="I553" s="5"/>
      <c r="J553" s="5"/>
      <c r="K553" s="5"/>
      <c r="L553" s="5"/>
      <c r="M553" s="5"/>
    </row>
    <row r="554" spans="4:13" x14ac:dyDescent="0.25">
      <c r="D554" s="5"/>
      <c r="E554" s="5"/>
      <c r="F554" s="5"/>
      <c r="G554" s="5"/>
      <c r="H554" s="5"/>
      <c r="I554" s="5"/>
      <c r="J554" s="5"/>
      <c r="K554" s="5"/>
      <c r="L554" s="5"/>
      <c r="M554" s="5"/>
    </row>
    <row r="555" spans="4:13" x14ac:dyDescent="0.25">
      <c r="D555" s="5"/>
      <c r="E555" s="5"/>
      <c r="F555" s="5"/>
      <c r="G555" s="5"/>
      <c r="H555" s="5"/>
      <c r="I555" s="5"/>
      <c r="J555" s="5"/>
      <c r="K555" s="5"/>
      <c r="L555" s="5"/>
      <c r="M555" s="5"/>
    </row>
    <row r="556" spans="4:13" x14ac:dyDescent="0.25">
      <c r="D556" s="5"/>
      <c r="E556" s="5"/>
      <c r="F556" s="5"/>
      <c r="G556" s="5"/>
      <c r="H556" s="5"/>
      <c r="I556" s="5"/>
      <c r="J556" s="5"/>
      <c r="K556" s="5"/>
      <c r="L556" s="5"/>
      <c r="M556" s="5"/>
    </row>
    <row r="557" spans="4:13" x14ac:dyDescent="0.25">
      <c r="D557" s="5"/>
      <c r="E557" s="5"/>
      <c r="F557" s="5"/>
      <c r="G557" s="5"/>
      <c r="H557" s="5"/>
      <c r="I557" s="5"/>
      <c r="J557" s="5"/>
      <c r="K557" s="5"/>
      <c r="L557" s="5"/>
      <c r="M557" s="5"/>
    </row>
    <row r="558" spans="4:13" x14ac:dyDescent="0.25">
      <c r="D558" s="5"/>
      <c r="E558" s="5"/>
      <c r="F558" s="5"/>
      <c r="G558" s="5"/>
      <c r="H558" s="5"/>
      <c r="I558" s="5"/>
      <c r="J558" s="5"/>
      <c r="K558" s="5"/>
      <c r="L558" s="5"/>
      <c r="M558" s="5"/>
    </row>
    <row r="559" spans="4:13" x14ac:dyDescent="0.25">
      <c r="D559" s="5"/>
      <c r="E559" s="5"/>
      <c r="F559" s="5"/>
      <c r="G559" s="5"/>
      <c r="H559" s="5"/>
      <c r="I559" s="5"/>
      <c r="J559" s="5"/>
      <c r="K559" s="5"/>
      <c r="L559" s="5"/>
      <c r="M559" s="5"/>
    </row>
    <row r="560" spans="4:13" x14ac:dyDescent="0.25">
      <c r="D560" s="5"/>
      <c r="E560" s="5"/>
      <c r="F560" s="5"/>
      <c r="G560" s="5"/>
      <c r="H560" s="5"/>
      <c r="I560" s="5"/>
      <c r="J560" s="5"/>
      <c r="K560" s="5"/>
      <c r="L560" s="5"/>
      <c r="M560" s="5"/>
    </row>
    <row r="561" spans="4:13" x14ac:dyDescent="0.25">
      <c r="D561" s="5"/>
      <c r="E561" s="5"/>
      <c r="F561" s="5"/>
      <c r="G561" s="5"/>
      <c r="H561" s="5"/>
      <c r="I561" s="5"/>
      <c r="J561" s="5"/>
      <c r="K561" s="5"/>
      <c r="L561" s="5"/>
      <c r="M561" s="5"/>
    </row>
    <row r="562" spans="4:13" x14ac:dyDescent="0.25">
      <c r="D562" s="5"/>
      <c r="E562" s="5"/>
      <c r="F562" s="5"/>
      <c r="G562" s="5"/>
      <c r="H562" s="5"/>
      <c r="I562" s="5"/>
      <c r="J562" s="5"/>
      <c r="K562" s="5"/>
      <c r="L562" s="5"/>
      <c r="M562" s="5"/>
    </row>
    <row r="563" spans="4:13" x14ac:dyDescent="0.25">
      <c r="D563" s="5"/>
      <c r="E563" s="5"/>
      <c r="F563" s="5"/>
      <c r="G563" s="5"/>
      <c r="H563" s="5"/>
      <c r="I563" s="5"/>
      <c r="J563" s="5"/>
      <c r="K563" s="5"/>
      <c r="L563" s="5"/>
      <c r="M563" s="5"/>
    </row>
    <row r="564" spans="4:13" x14ac:dyDescent="0.25">
      <c r="D564" s="5"/>
      <c r="E564" s="5"/>
      <c r="F564" s="5"/>
      <c r="G564" s="5"/>
      <c r="H564" s="5"/>
      <c r="I564" s="5"/>
      <c r="J564" s="5"/>
      <c r="K564" s="5"/>
      <c r="L564" s="5"/>
      <c r="M564" s="5"/>
    </row>
    <row r="565" spans="4:13" x14ac:dyDescent="0.25">
      <c r="D565" s="5"/>
      <c r="E565" s="5"/>
      <c r="F565" s="5"/>
      <c r="G565" s="5"/>
      <c r="H565" s="5"/>
      <c r="I565" s="5"/>
      <c r="J565" s="5"/>
      <c r="K565" s="5"/>
      <c r="L565" s="5"/>
      <c r="M565" s="5"/>
    </row>
    <row r="566" spans="4:13" x14ac:dyDescent="0.25">
      <c r="D566" s="5"/>
      <c r="E566" s="5"/>
      <c r="F566" s="5"/>
      <c r="G566" s="5"/>
      <c r="H566" s="5"/>
      <c r="I566" s="5"/>
      <c r="J566" s="5"/>
      <c r="K566" s="5"/>
      <c r="L566" s="5"/>
      <c r="M566" s="5"/>
    </row>
    <row r="567" spans="4:13" x14ac:dyDescent="0.25">
      <c r="D567" s="5"/>
      <c r="E567" s="5"/>
      <c r="F567" s="5"/>
      <c r="G567" s="5"/>
      <c r="H567" s="5"/>
      <c r="I567" s="5"/>
      <c r="J567" s="5"/>
      <c r="K567" s="5"/>
      <c r="L567" s="5"/>
      <c r="M567" s="5"/>
    </row>
    <row r="568" spans="4:13" x14ac:dyDescent="0.25">
      <c r="D568" s="5"/>
      <c r="E568" s="5"/>
      <c r="F568" s="5"/>
      <c r="G568" s="5"/>
      <c r="H568" s="5"/>
      <c r="I568" s="5"/>
      <c r="J568" s="5"/>
      <c r="K568" s="5"/>
      <c r="L568" s="5"/>
      <c r="M568" s="5"/>
    </row>
    <row r="569" spans="4:13" x14ac:dyDescent="0.25">
      <c r="D569" s="5"/>
      <c r="E569" s="5"/>
      <c r="F569" s="5"/>
      <c r="G569" s="5"/>
      <c r="H569" s="5"/>
      <c r="I569" s="5"/>
      <c r="J569" s="5"/>
      <c r="K569" s="5"/>
      <c r="L569" s="5"/>
      <c r="M569" s="5"/>
    </row>
    <row r="570" spans="4:13" x14ac:dyDescent="0.25">
      <c r="D570" s="5"/>
      <c r="E570" s="5"/>
      <c r="F570" s="5"/>
      <c r="G570" s="5"/>
      <c r="H570" s="5"/>
      <c r="I570" s="5"/>
      <c r="J570" s="5"/>
      <c r="K570" s="5"/>
      <c r="L570" s="5"/>
      <c r="M570" s="5"/>
    </row>
    <row r="571" spans="4:13" x14ac:dyDescent="0.25">
      <c r="D571" s="5"/>
      <c r="E571" s="5"/>
      <c r="F571" s="5"/>
      <c r="G571" s="5"/>
      <c r="H571" s="5"/>
      <c r="I571" s="5"/>
      <c r="J571" s="5"/>
      <c r="K571" s="5"/>
      <c r="L571" s="5"/>
      <c r="M571" s="5"/>
    </row>
    <row r="572" spans="4:13" x14ac:dyDescent="0.25">
      <c r="D572" s="5"/>
      <c r="E572" s="5"/>
      <c r="F572" s="5"/>
      <c r="G572" s="5"/>
      <c r="H572" s="5"/>
      <c r="I572" s="5"/>
      <c r="J572" s="5"/>
      <c r="K572" s="5"/>
      <c r="L572" s="5"/>
      <c r="M572" s="5"/>
    </row>
    <row r="573" spans="4:13" x14ac:dyDescent="0.25">
      <c r="D573" s="5"/>
      <c r="E573" s="5"/>
      <c r="F573" s="5"/>
      <c r="G573" s="5"/>
      <c r="H573" s="5"/>
      <c r="I573" s="5"/>
      <c r="J573" s="5"/>
      <c r="K573" s="5"/>
      <c r="L573" s="5"/>
      <c r="M573" s="5"/>
    </row>
    <row r="574" spans="4:13" x14ac:dyDescent="0.25">
      <c r="D574" s="5"/>
      <c r="E574" s="5"/>
      <c r="F574" s="5"/>
      <c r="G574" s="5"/>
      <c r="H574" s="5"/>
      <c r="I574" s="5"/>
      <c r="J574" s="5"/>
      <c r="K574" s="5"/>
      <c r="L574" s="5"/>
      <c r="M574" s="5"/>
    </row>
    <row r="575" spans="4:13" x14ac:dyDescent="0.25">
      <c r="D575" s="5"/>
      <c r="E575" s="5"/>
      <c r="F575" s="5"/>
      <c r="G575" s="5"/>
      <c r="H575" s="5"/>
      <c r="I575" s="5"/>
      <c r="J575" s="5"/>
      <c r="K575" s="5"/>
      <c r="L575" s="5"/>
      <c r="M575" s="5"/>
    </row>
    <row r="576" spans="4:13" x14ac:dyDescent="0.25">
      <c r="D576" s="5"/>
      <c r="E576" s="5"/>
      <c r="F576" s="5"/>
      <c r="G576" s="5"/>
      <c r="H576" s="5"/>
      <c r="I576" s="5"/>
      <c r="J576" s="5"/>
      <c r="K576" s="5"/>
      <c r="L576" s="5"/>
      <c r="M576" s="5"/>
    </row>
    <row r="577" spans="4:13" x14ac:dyDescent="0.25">
      <c r="D577" s="5"/>
      <c r="E577" s="5"/>
      <c r="F577" s="5"/>
      <c r="G577" s="5"/>
      <c r="H577" s="5"/>
      <c r="I577" s="5"/>
      <c r="J577" s="5"/>
      <c r="K577" s="5"/>
      <c r="L577" s="5"/>
      <c r="M577" s="5"/>
    </row>
    <row r="578" spans="4:13" x14ac:dyDescent="0.25">
      <c r="D578" s="5"/>
      <c r="E578" s="5"/>
      <c r="F578" s="5"/>
      <c r="G578" s="5"/>
      <c r="H578" s="5"/>
      <c r="I578" s="5"/>
      <c r="J578" s="5"/>
      <c r="K578" s="5"/>
      <c r="L578" s="5"/>
      <c r="M578" s="5"/>
    </row>
    <row r="579" spans="4:13" x14ac:dyDescent="0.25">
      <c r="D579" s="5"/>
      <c r="E579" s="5"/>
      <c r="F579" s="5"/>
      <c r="G579" s="5"/>
      <c r="H579" s="5"/>
      <c r="I579" s="5"/>
      <c r="J579" s="5"/>
      <c r="K579" s="5"/>
      <c r="L579" s="5"/>
      <c r="M579" s="5"/>
    </row>
    <row r="580" spans="4:13" x14ac:dyDescent="0.25">
      <c r="D580" s="5"/>
      <c r="E580" s="5"/>
      <c r="F580" s="5"/>
      <c r="G580" s="5"/>
      <c r="H580" s="5"/>
      <c r="I580" s="5"/>
      <c r="J580" s="5"/>
      <c r="K580" s="5"/>
      <c r="L580" s="5"/>
      <c r="M580" s="5"/>
    </row>
    <row r="581" spans="4:13" x14ac:dyDescent="0.25">
      <c r="D581" s="5"/>
      <c r="E581" s="5"/>
      <c r="F581" s="5"/>
      <c r="G581" s="5"/>
      <c r="H581" s="5"/>
      <c r="I581" s="5"/>
      <c r="J581" s="5"/>
      <c r="K581" s="5"/>
      <c r="L581" s="5"/>
      <c r="M581" s="5"/>
    </row>
    <row r="582" spans="4:13" x14ac:dyDescent="0.25">
      <c r="D582" s="5"/>
      <c r="E582" s="5"/>
      <c r="F582" s="5"/>
      <c r="G582" s="5"/>
      <c r="H582" s="5"/>
      <c r="I582" s="5"/>
      <c r="J582" s="5"/>
      <c r="K582" s="5"/>
      <c r="L582" s="5"/>
      <c r="M582" s="5"/>
    </row>
    <row r="583" spans="4:13" x14ac:dyDescent="0.25">
      <c r="D583" s="5"/>
      <c r="E583" s="5"/>
      <c r="F583" s="5"/>
      <c r="G583" s="5"/>
      <c r="H583" s="5"/>
      <c r="I583" s="5"/>
      <c r="J583" s="5"/>
      <c r="K583" s="5"/>
      <c r="L583" s="5"/>
      <c r="M583" s="5"/>
    </row>
    <row r="584" spans="4:13" x14ac:dyDescent="0.25">
      <c r="D584" s="5"/>
      <c r="E584" s="5"/>
      <c r="F584" s="5"/>
      <c r="G584" s="5"/>
      <c r="H584" s="5"/>
      <c r="I584" s="5"/>
      <c r="J584" s="5"/>
      <c r="K584" s="5"/>
      <c r="L584" s="5"/>
      <c r="M584" s="5"/>
    </row>
    <row r="585" spans="4:13" x14ac:dyDescent="0.25">
      <c r="D585" s="5"/>
      <c r="E585" s="5"/>
      <c r="F585" s="5"/>
      <c r="G585" s="5"/>
      <c r="H585" s="5"/>
      <c r="I585" s="5"/>
      <c r="J585" s="5"/>
      <c r="K585" s="5"/>
      <c r="L585" s="5"/>
      <c r="M585" s="5"/>
    </row>
    <row r="586" spans="4:13" x14ac:dyDescent="0.25">
      <c r="D586" s="5"/>
      <c r="E586" s="5"/>
      <c r="F586" s="5"/>
      <c r="G586" s="5"/>
      <c r="H586" s="5"/>
      <c r="I586" s="5"/>
      <c r="J586" s="5"/>
      <c r="K586" s="5"/>
      <c r="L586" s="5"/>
      <c r="M586" s="5"/>
    </row>
    <row r="587" spans="4:13" x14ac:dyDescent="0.25">
      <c r="D587" s="5"/>
      <c r="E587" s="5"/>
      <c r="F587" s="5"/>
      <c r="G587" s="5"/>
      <c r="H587" s="5"/>
      <c r="I587" s="5"/>
      <c r="J587" s="5"/>
      <c r="K587" s="5"/>
      <c r="L587" s="5"/>
      <c r="M587" s="5"/>
    </row>
    <row r="588" spans="4:13" x14ac:dyDescent="0.25">
      <c r="D588" s="5"/>
      <c r="E588" s="5"/>
      <c r="F588" s="5"/>
      <c r="G588" s="5"/>
      <c r="H588" s="5"/>
      <c r="I588" s="5"/>
      <c r="J588" s="5"/>
      <c r="K588" s="5"/>
      <c r="L588" s="5"/>
      <c r="M588" s="5"/>
    </row>
    <row r="589" spans="4:13" x14ac:dyDescent="0.25">
      <c r="D589" s="5"/>
      <c r="E589" s="5"/>
      <c r="F589" s="5"/>
      <c r="G589" s="5"/>
      <c r="H589" s="5"/>
      <c r="I589" s="5"/>
      <c r="J589" s="5"/>
      <c r="K589" s="5"/>
      <c r="L589" s="5"/>
      <c r="M589" s="5"/>
    </row>
    <row r="590" spans="4:13" x14ac:dyDescent="0.25">
      <c r="D590" s="5"/>
      <c r="E590" s="5"/>
      <c r="F590" s="5"/>
      <c r="G590" s="5"/>
      <c r="H590" s="5"/>
      <c r="I590" s="5"/>
      <c r="J590" s="5"/>
      <c r="K590" s="5"/>
      <c r="L590" s="5"/>
      <c r="M590" s="5"/>
    </row>
    <row r="591" spans="4:13" x14ac:dyDescent="0.25">
      <c r="D591" s="5"/>
      <c r="E591" s="5"/>
      <c r="F591" s="5"/>
      <c r="G591" s="5"/>
      <c r="H591" s="5"/>
      <c r="I591" s="5"/>
      <c r="J591" s="5"/>
      <c r="K591" s="5"/>
      <c r="L591" s="5"/>
      <c r="M591" s="5"/>
    </row>
    <row r="592" spans="4:13" x14ac:dyDescent="0.25">
      <c r="D592" s="5"/>
      <c r="E592" s="5"/>
      <c r="F592" s="5"/>
      <c r="G592" s="5"/>
      <c r="H592" s="5"/>
      <c r="I592" s="5"/>
      <c r="J592" s="5"/>
      <c r="K592" s="5"/>
      <c r="L592" s="5"/>
      <c r="M592" s="5"/>
    </row>
    <row r="593" spans="4:13" x14ac:dyDescent="0.25">
      <c r="D593" s="5"/>
      <c r="E593" s="5"/>
      <c r="F593" s="5"/>
      <c r="G593" s="5"/>
      <c r="H593" s="5"/>
      <c r="I593" s="5"/>
      <c r="J593" s="5"/>
      <c r="K593" s="5"/>
      <c r="L593" s="5"/>
      <c r="M593" s="5"/>
    </row>
    <row r="594" spans="4:13" x14ac:dyDescent="0.25">
      <c r="D594" s="5"/>
      <c r="E594" s="5"/>
      <c r="F594" s="5"/>
      <c r="G594" s="5"/>
      <c r="H594" s="5"/>
      <c r="I594" s="5"/>
      <c r="J594" s="5"/>
      <c r="K594" s="5"/>
      <c r="L594" s="5"/>
      <c r="M594" s="5"/>
    </row>
    <row r="595" spans="4:13" x14ac:dyDescent="0.25">
      <c r="D595" s="5"/>
      <c r="E595" s="5"/>
      <c r="F595" s="5"/>
      <c r="G595" s="5"/>
      <c r="H595" s="5"/>
      <c r="I595" s="5"/>
      <c r="J595" s="5"/>
      <c r="K595" s="5"/>
      <c r="L595" s="5"/>
      <c r="M595" s="5"/>
    </row>
    <row r="596" spans="4:13" x14ac:dyDescent="0.25">
      <c r="D596" s="5"/>
      <c r="E596" s="5"/>
      <c r="F596" s="5"/>
      <c r="G596" s="5"/>
      <c r="H596" s="5"/>
      <c r="I596" s="5"/>
      <c r="J596" s="5"/>
      <c r="K596" s="5"/>
      <c r="L596" s="5"/>
      <c r="M596" s="5"/>
    </row>
    <row r="597" spans="4:13" x14ac:dyDescent="0.25">
      <c r="D597" s="5"/>
      <c r="E597" s="5"/>
      <c r="F597" s="5"/>
      <c r="G597" s="5"/>
      <c r="H597" s="5"/>
      <c r="I597" s="5"/>
      <c r="J597" s="5"/>
      <c r="K597" s="5"/>
      <c r="L597" s="5"/>
      <c r="M597" s="5"/>
    </row>
    <row r="598" spans="4:13" x14ac:dyDescent="0.25">
      <c r="D598" s="5"/>
      <c r="E598" s="5"/>
      <c r="F598" s="5"/>
      <c r="G598" s="5"/>
      <c r="H598" s="5"/>
      <c r="I598" s="5"/>
      <c r="J598" s="5"/>
      <c r="K598" s="5"/>
      <c r="L598" s="5"/>
      <c r="M598" s="5"/>
    </row>
    <row r="599" spans="4:13" x14ac:dyDescent="0.25">
      <c r="D599" s="5"/>
      <c r="E599" s="5"/>
      <c r="F599" s="5"/>
      <c r="G599" s="5"/>
      <c r="H599" s="5"/>
      <c r="I599" s="5"/>
      <c r="J599" s="5"/>
      <c r="K599" s="5"/>
      <c r="L599" s="5"/>
      <c r="M599" s="5"/>
    </row>
    <row r="600" spans="4:13" x14ac:dyDescent="0.25">
      <c r="D600" s="5"/>
      <c r="E600" s="5"/>
      <c r="F600" s="5"/>
      <c r="G600" s="5"/>
      <c r="H600" s="5"/>
      <c r="I600" s="5"/>
      <c r="J600" s="5"/>
      <c r="K600" s="5"/>
      <c r="L600" s="5"/>
      <c r="M600" s="5"/>
    </row>
    <row r="601" spans="4:13" x14ac:dyDescent="0.25">
      <c r="D601" s="5"/>
      <c r="E601" s="5"/>
      <c r="F601" s="5"/>
      <c r="G601" s="5"/>
      <c r="H601" s="5"/>
      <c r="I601" s="5"/>
      <c r="J601" s="5"/>
      <c r="K601" s="5"/>
      <c r="L601" s="5"/>
      <c r="M601" s="5"/>
    </row>
    <row r="602" spans="4:13" x14ac:dyDescent="0.25">
      <c r="D602" s="5"/>
      <c r="E602" s="5"/>
      <c r="F602" s="5"/>
      <c r="G602" s="5"/>
      <c r="H602" s="5"/>
      <c r="I602" s="5"/>
      <c r="J602" s="5"/>
      <c r="K602" s="5"/>
      <c r="L602" s="5"/>
      <c r="M602" s="5"/>
    </row>
    <row r="603" spans="4:13" x14ac:dyDescent="0.25">
      <c r="D603" s="5"/>
      <c r="E603" s="5"/>
      <c r="F603" s="5"/>
      <c r="G603" s="5"/>
      <c r="H603" s="5"/>
      <c r="I603" s="5"/>
      <c r="J603" s="5"/>
      <c r="K603" s="5"/>
      <c r="L603" s="5"/>
      <c r="M603" s="5"/>
    </row>
    <row r="604" spans="4:13" x14ac:dyDescent="0.25">
      <c r="D604" s="5"/>
      <c r="E604" s="5"/>
      <c r="F604" s="5"/>
      <c r="G604" s="5"/>
      <c r="H604" s="5"/>
      <c r="I604" s="5"/>
      <c r="J604" s="5"/>
      <c r="K604" s="5"/>
      <c r="L604" s="5"/>
      <c r="M604" s="5"/>
    </row>
    <row r="605" spans="4:13" x14ac:dyDescent="0.25">
      <c r="D605" s="5"/>
      <c r="E605" s="5"/>
      <c r="F605" s="5"/>
      <c r="G605" s="5"/>
      <c r="H605" s="5"/>
      <c r="I605" s="5"/>
      <c r="J605" s="5"/>
      <c r="K605" s="5"/>
      <c r="L605" s="5"/>
      <c r="M605" s="5"/>
    </row>
    <row r="606" spans="4:13" x14ac:dyDescent="0.25">
      <c r="D606" s="5"/>
      <c r="E606" s="5"/>
      <c r="F606" s="5"/>
      <c r="G606" s="5"/>
      <c r="H606" s="5"/>
      <c r="I606" s="5"/>
      <c r="J606" s="5"/>
      <c r="K606" s="5"/>
      <c r="L606" s="5"/>
      <c r="M606" s="5"/>
    </row>
    <row r="607" spans="4:13" x14ac:dyDescent="0.25">
      <c r="D607" s="5"/>
      <c r="E607" s="5"/>
      <c r="F607" s="5"/>
      <c r="G607" s="5"/>
      <c r="H607" s="5"/>
      <c r="I607" s="5"/>
      <c r="J607" s="5"/>
      <c r="K607" s="5"/>
      <c r="L607" s="5"/>
      <c r="M607" s="5"/>
    </row>
    <row r="608" spans="4:13" x14ac:dyDescent="0.25">
      <c r="D608" s="5"/>
      <c r="E608" s="5"/>
      <c r="F608" s="5"/>
      <c r="G608" s="5"/>
      <c r="H608" s="5"/>
      <c r="I608" s="5"/>
      <c r="J608" s="5"/>
      <c r="K608" s="5"/>
      <c r="L608" s="5"/>
      <c r="M608" s="5"/>
    </row>
    <row r="609" spans="4:13" x14ac:dyDescent="0.25">
      <c r="D609" s="5"/>
      <c r="E609" s="5"/>
      <c r="F609" s="5"/>
      <c r="G609" s="5"/>
      <c r="H609" s="5"/>
      <c r="I609" s="5"/>
      <c r="J609" s="5"/>
      <c r="K609" s="5"/>
      <c r="L609" s="5"/>
      <c r="M609" s="5"/>
    </row>
    <row r="610" spans="4:13" x14ac:dyDescent="0.25">
      <c r="D610" s="5"/>
      <c r="E610" s="5"/>
      <c r="F610" s="5"/>
      <c r="G610" s="5"/>
      <c r="H610" s="5"/>
      <c r="I610" s="5"/>
      <c r="J610" s="5"/>
      <c r="K610" s="5"/>
      <c r="L610" s="5"/>
      <c r="M610" s="5"/>
    </row>
    <row r="611" spans="4:13" x14ac:dyDescent="0.25">
      <c r="D611" s="5"/>
      <c r="E611" s="5"/>
      <c r="F611" s="5"/>
      <c r="G611" s="5"/>
      <c r="H611" s="5"/>
      <c r="I611" s="5"/>
      <c r="J611" s="5"/>
      <c r="K611" s="5"/>
      <c r="L611" s="5"/>
      <c r="M611" s="5"/>
    </row>
    <row r="612" spans="4:13" x14ac:dyDescent="0.25">
      <c r="D612" s="5"/>
      <c r="E612" s="5"/>
      <c r="F612" s="5"/>
      <c r="G612" s="5"/>
      <c r="H612" s="5"/>
      <c r="I612" s="5"/>
      <c r="J612" s="5"/>
      <c r="K612" s="5"/>
      <c r="L612" s="5"/>
      <c r="M612" s="5"/>
    </row>
    <row r="613" spans="4:13" x14ac:dyDescent="0.25">
      <c r="D613" s="5"/>
      <c r="E613" s="5"/>
      <c r="F613" s="5"/>
      <c r="G613" s="5"/>
      <c r="H613" s="5"/>
      <c r="I613" s="5"/>
      <c r="J613" s="5"/>
      <c r="K613" s="5"/>
      <c r="L613" s="5"/>
      <c r="M613" s="5"/>
    </row>
    <row r="614" spans="4:13" x14ac:dyDescent="0.25">
      <c r="D614" s="5"/>
      <c r="E614" s="5"/>
      <c r="F614" s="5"/>
      <c r="G614" s="5"/>
      <c r="H614" s="5"/>
      <c r="I614" s="5"/>
      <c r="J614" s="5"/>
      <c r="K614" s="5"/>
      <c r="L614" s="5"/>
      <c r="M614" s="5"/>
    </row>
    <row r="615" spans="4:13" x14ac:dyDescent="0.25">
      <c r="D615" s="5"/>
      <c r="E615" s="5"/>
      <c r="F615" s="5"/>
      <c r="G615" s="5"/>
      <c r="H615" s="5"/>
      <c r="I615" s="5"/>
      <c r="J615" s="5"/>
      <c r="K615" s="5"/>
      <c r="L615" s="5"/>
      <c r="M615" s="5"/>
    </row>
    <row r="616" spans="4:13" x14ac:dyDescent="0.25">
      <c r="D616" s="5"/>
      <c r="E616" s="5"/>
      <c r="F616" s="5"/>
      <c r="G616" s="5"/>
      <c r="H616" s="5"/>
      <c r="I616" s="5"/>
      <c r="J616" s="5"/>
      <c r="K616" s="5"/>
      <c r="L616" s="5"/>
      <c r="M616" s="5"/>
    </row>
    <row r="617" spans="4:13" x14ac:dyDescent="0.25">
      <c r="D617" s="5"/>
      <c r="E617" s="5"/>
      <c r="F617" s="5"/>
      <c r="G617" s="5"/>
      <c r="H617" s="5"/>
      <c r="I617" s="5"/>
      <c r="J617" s="5"/>
      <c r="K617" s="5"/>
      <c r="L617" s="5"/>
      <c r="M617" s="5"/>
    </row>
    <row r="618" spans="4:13" x14ac:dyDescent="0.25">
      <c r="D618" s="5"/>
      <c r="E618" s="5"/>
      <c r="F618" s="5"/>
      <c r="G618" s="5"/>
      <c r="H618" s="5"/>
      <c r="I618" s="5"/>
      <c r="J618" s="5"/>
      <c r="K618" s="5"/>
      <c r="L618" s="5"/>
      <c r="M618" s="5"/>
    </row>
    <row r="619" spans="4:13" x14ac:dyDescent="0.25">
      <c r="D619" s="5"/>
      <c r="E619" s="5"/>
      <c r="F619" s="5"/>
      <c r="G619" s="5"/>
      <c r="H619" s="5"/>
      <c r="I619" s="5"/>
      <c r="J619" s="5"/>
      <c r="K619" s="5"/>
      <c r="L619" s="5"/>
      <c r="M619" s="5"/>
    </row>
    <row r="620" spans="4:13" x14ac:dyDescent="0.25">
      <c r="D620" s="5"/>
      <c r="E620" s="5"/>
      <c r="F620" s="5"/>
      <c r="G620" s="5"/>
      <c r="H620" s="5"/>
      <c r="I620" s="5"/>
      <c r="J620" s="5"/>
      <c r="K620" s="5"/>
      <c r="L620" s="5"/>
      <c r="M620" s="5"/>
    </row>
    <row r="621" spans="4:13" x14ac:dyDescent="0.25">
      <c r="D621" s="5"/>
      <c r="E621" s="5"/>
      <c r="F621" s="5"/>
      <c r="G621" s="5"/>
      <c r="H621" s="5"/>
      <c r="I621" s="5"/>
      <c r="J621" s="5"/>
      <c r="K621" s="5"/>
      <c r="L621" s="5"/>
      <c r="M621" s="5"/>
    </row>
    <row r="622" spans="4:13" x14ac:dyDescent="0.25">
      <c r="D622" s="5"/>
      <c r="E622" s="5"/>
      <c r="F622" s="5"/>
      <c r="G622" s="5"/>
      <c r="H622" s="5"/>
      <c r="I622" s="5"/>
      <c r="J622" s="5"/>
      <c r="K622" s="5"/>
      <c r="L622" s="5"/>
      <c r="M622" s="5"/>
    </row>
    <row r="623" spans="4:13" x14ac:dyDescent="0.25">
      <c r="D623" s="5"/>
      <c r="E623" s="5"/>
      <c r="F623" s="5"/>
      <c r="G623" s="5"/>
      <c r="H623" s="5"/>
      <c r="I623" s="5"/>
      <c r="J623" s="5"/>
      <c r="K623" s="5"/>
      <c r="L623" s="5"/>
      <c r="M623" s="5"/>
    </row>
    <row r="624" spans="4:13" x14ac:dyDescent="0.25">
      <c r="D624" s="5"/>
      <c r="E624" s="5"/>
      <c r="F624" s="5"/>
      <c r="G624" s="5"/>
      <c r="H624" s="5"/>
      <c r="I624" s="5"/>
      <c r="J624" s="5"/>
      <c r="K624" s="5"/>
      <c r="L624" s="5"/>
      <c r="M624" s="5"/>
    </row>
    <row r="625" spans="4:13" x14ac:dyDescent="0.25">
      <c r="D625" s="5"/>
      <c r="E625" s="5"/>
      <c r="F625" s="5"/>
      <c r="G625" s="5"/>
      <c r="H625" s="5"/>
      <c r="I625" s="5"/>
      <c r="J625" s="5"/>
      <c r="K625" s="5"/>
      <c r="L625" s="5"/>
      <c r="M625" s="5"/>
    </row>
    <row r="626" spans="4:13" x14ac:dyDescent="0.25">
      <c r="D626" s="5"/>
      <c r="E626" s="5"/>
      <c r="F626" s="5"/>
      <c r="G626" s="5"/>
      <c r="H626" s="5"/>
      <c r="I626" s="5"/>
      <c r="J626" s="5"/>
      <c r="K626" s="5"/>
      <c r="L626" s="5"/>
      <c r="M626" s="5"/>
    </row>
    <row r="627" spans="4:13" x14ac:dyDescent="0.25">
      <c r="D627" s="5"/>
      <c r="E627" s="5"/>
      <c r="F627" s="5"/>
      <c r="G627" s="5"/>
      <c r="H627" s="5"/>
      <c r="I627" s="5"/>
      <c r="J627" s="5"/>
      <c r="K627" s="5"/>
      <c r="L627" s="5"/>
      <c r="M627" s="5"/>
    </row>
    <row r="628" spans="4:13" x14ac:dyDescent="0.25">
      <c r="D628" s="5"/>
      <c r="E628" s="5"/>
      <c r="F628" s="5"/>
      <c r="G628" s="5"/>
      <c r="H628" s="5"/>
      <c r="I628" s="5"/>
      <c r="J628" s="5"/>
      <c r="K628" s="5"/>
      <c r="L628" s="5"/>
      <c r="M628" s="5"/>
    </row>
    <row r="629" spans="4:13" x14ac:dyDescent="0.25">
      <c r="D629" s="5"/>
      <c r="E629" s="5"/>
      <c r="F629" s="5"/>
      <c r="G629" s="5"/>
      <c r="H629" s="5"/>
      <c r="I629" s="5"/>
      <c r="J629" s="5"/>
      <c r="K629" s="5"/>
      <c r="L629" s="5"/>
      <c r="M629" s="5"/>
    </row>
    <row r="630" spans="4:13" x14ac:dyDescent="0.25">
      <c r="D630" s="5"/>
      <c r="E630" s="5"/>
      <c r="F630" s="5"/>
      <c r="G630" s="5"/>
      <c r="H630" s="5"/>
      <c r="I630" s="5"/>
      <c r="J630" s="5"/>
      <c r="K630" s="5"/>
      <c r="L630" s="5"/>
      <c r="M630" s="5"/>
    </row>
    <row r="631" spans="4:13" x14ac:dyDescent="0.25">
      <c r="D631" s="5"/>
      <c r="E631" s="5"/>
      <c r="F631" s="5"/>
      <c r="G631" s="5"/>
      <c r="H631" s="5"/>
      <c r="I631" s="5"/>
      <c r="J631" s="5"/>
      <c r="K631" s="5"/>
      <c r="L631" s="5"/>
      <c r="M631" s="5"/>
    </row>
    <row r="632" spans="4:13" x14ac:dyDescent="0.25">
      <c r="D632" s="5"/>
      <c r="E632" s="5"/>
      <c r="F632" s="5"/>
      <c r="G632" s="5"/>
      <c r="H632" s="5"/>
      <c r="I632" s="5"/>
      <c r="J632" s="5"/>
      <c r="K632" s="5"/>
      <c r="L632" s="5"/>
      <c r="M632" s="5"/>
    </row>
    <row r="633" spans="4:13" x14ac:dyDescent="0.25">
      <c r="D633" s="5"/>
      <c r="E633" s="5"/>
      <c r="F633" s="5"/>
      <c r="G633" s="5"/>
      <c r="H633" s="5"/>
      <c r="I633" s="5"/>
      <c r="J633" s="5"/>
      <c r="K633" s="5"/>
      <c r="L633" s="5"/>
      <c r="M633" s="5"/>
    </row>
    <row r="634" spans="4:13" x14ac:dyDescent="0.25">
      <c r="D634" s="5"/>
      <c r="E634" s="5"/>
      <c r="F634" s="5"/>
      <c r="G634" s="5"/>
      <c r="H634" s="5"/>
      <c r="I634" s="5"/>
      <c r="J634" s="5"/>
      <c r="K634" s="5"/>
      <c r="L634" s="5"/>
      <c r="M634" s="5"/>
    </row>
    <row r="635" spans="4:13" x14ac:dyDescent="0.25">
      <c r="D635" s="5"/>
      <c r="E635" s="5"/>
      <c r="F635" s="5"/>
      <c r="G635" s="5"/>
      <c r="H635" s="5"/>
      <c r="I635" s="5"/>
      <c r="J635" s="5"/>
      <c r="K635" s="5"/>
      <c r="L635" s="5"/>
      <c r="M635" s="5"/>
    </row>
    <row r="636" spans="4:13" x14ac:dyDescent="0.25">
      <c r="D636" s="5"/>
      <c r="E636" s="5"/>
      <c r="F636" s="5"/>
      <c r="G636" s="5"/>
      <c r="H636" s="5"/>
      <c r="I636" s="5"/>
      <c r="J636" s="5"/>
      <c r="K636" s="5"/>
      <c r="L636" s="5"/>
      <c r="M636" s="5"/>
    </row>
    <row r="637" spans="4:13" x14ac:dyDescent="0.25">
      <c r="D637" s="5"/>
      <c r="E637" s="5"/>
      <c r="F637" s="5"/>
      <c r="G637" s="5"/>
      <c r="H637" s="5"/>
      <c r="I637" s="5"/>
      <c r="J637" s="5"/>
      <c r="K637" s="5"/>
      <c r="L637" s="5"/>
      <c r="M637" s="5"/>
    </row>
    <row r="638" spans="4:13" x14ac:dyDescent="0.25">
      <c r="D638" s="5"/>
      <c r="E638" s="5"/>
      <c r="F638" s="5"/>
      <c r="G638" s="5"/>
      <c r="H638" s="5"/>
      <c r="I638" s="5"/>
      <c r="J638" s="5"/>
      <c r="K638" s="5"/>
      <c r="L638" s="5"/>
      <c r="M638" s="5"/>
    </row>
    <row r="639" spans="4:13" x14ac:dyDescent="0.25">
      <c r="D639" s="5"/>
      <c r="E639" s="5"/>
      <c r="F639" s="5"/>
      <c r="G639" s="5"/>
      <c r="H639" s="5"/>
      <c r="I639" s="5"/>
      <c r="J639" s="5"/>
      <c r="K639" s="5"/>
      <c r="L639" s="5"/>
      <c r="M639" s="5"/>
    </row>
    <row r="640" spans="4:13" x14ac:dyDescent="0.25">
      <c r="D640" s="5"/>
      <c r="E640" s="5"/>
      <c r="F640" s="5"/>
      <c r="G640" s="5"/>
      <c r="H640" s="5"/>
      <c r="I640" s="5"/>
      <c r="J640" s="5"/>
      <c r="K640" s="5"/>
      <c r="L640" s="5"/>
      <c r="M640" s="5"/>
    </row>
    <row r="641" spans="4:13" x14ac:dyDescent="0.25">
      <c r="D641" s="5"/>
      <c r="E641" s="5"/>
      <c r="F641" s="5"/>
      <c r="G641" s="5"/>
      <c r="H641" s="5"/>
      <c r="I641" s="5"/>
      <c r="J641" s="5"/>
      <c r="K641" s="5"/>
      <c r="L641" s="5"/>
      <c r="M641" s="5"/>
    </row>
    <row r="642" spans="4:13" x14ac:dyDescent="0.25">
      <c r="D642" s="5"/>
      <c r="E642" s="5"/>
      <c r="F642" s="5"/>
      <c r="G642" s="5"/>
      <c r="H642" s="5"/>
      <c r="I642" s="5"/>
      <c r="J642" s="5"/>
      <c r="K642" s="5"/>
      <c r="L642" s="5"/>
      <c r="M642" s="5"/>
    </row>
    <row r="643" spans="4:13" x14ac:dyDescent="0.25">
      <c r="D643" s="5"/>
      <c r="E643" s="5"/>
      <c r="F643" s="5"/>
      <c r="G643" s="5"/>
      <c r="H643" s="5"/>
      <c r="I643" s="5"/>
      <c r="J643" s="5"/>
      <c r="K643" s="5"/>
      <c r="L643" s="5"/>
      <c r="M643" s="5"/>
    </row>
    <row r="644" spans="4:13" x14ac:dyDescent="0.25">
      <c r="D644" s="5"/>
      <c r="E644" s="5"/>
      <c r="F644" s="5"/>
      <c r="G644" s="5"/>
      <c r="H644" s="5"/>
      <c r="I644" s="5"/>
      <c r="J644" s="5"/>
      <c r="K644" s="5"/>
      <c r="L644" s="5"/>
      <c r="M644" s="5"/>
    </row>
    <row r="645" spans="4:13" x14ac:dyDescent="0.25">
      <c r="D645" s="5"/>
      <c r="E645" s="5"/>
      <c r="F645" s="5"/>
      <c r="G645" s="5"/>
      <c r="H645" s="5"/>
      <c r="I645" s="5"/>
      <c r="J645" s="5"/>
      <c r="K645" s="5"/>
      <c r="L645" s="5"/>
      <c r="M645" s="5"/>
    </row>
    <row r="646" spans="4:13" x14ac:dyDescent="0.25">
      <c r="D646" s="5"/>
      <c r="E646" s="5"/>
      <c r="F646" s="5"/>
      <c r="G646" s="5"/>
      <c r="H646" s="5"/>
      <c r="I646" s="5"/>
      <c r="J646" s="5"/>
      <c r="K646" s="5"/>
      <c r="L646" s="5"/>
      <c r="M646" s="5"/>
    </row>
    <row r="647" spans="4:13" x14ac:dyDescent="0.25">
      <c r="D647" s="5"/>
      <c r="E647" s="5"/>
      <c r="F647" s="5"/>
      <c r="G647" s="5"/>
      <c r="H647" s="5"/>
      <c r="I647" s="5"/>
      <c r="J647" s="5"/>
      <c r="K647" s="5"/>
      <c r="L647" s="5"/>
      <c r="M647" s="5"/>
    </row>
    <row r="648" spans="4:13" x14ac:dyDescent="0.25">
      <c r="D648" s="5"/>
      <c r="E648" s="5"/>
      <c r="F648" s="5"/>
      <c r="G648" s="5"/>
      <c r="H648" s="5"/>
      <c r="I648" s="5"/>
      <c r="J648" s="5"/>
      <c r="K648" s="5"/>
      <c r="L648" s="5"/>
      <c r="M648" s="5"/>
    </row>
    <row r="649" spans="4:13" x14ac:dyDescent="0.25">
      <c r="D649" s="5"/>
      <c r="E649" s="5"/>
      <c r="F649" s="5"/>
      <c r="G649" s="5"/>
      <c r="H649" s="5"/>
      <c r="I649" s="5"/>
      <c r="J649" s="5"/>
      <c r="K649" s="5"/>
      <c r="L649" s="5"/>
      <c r="M649" s="5"/>
    </row>
    <row r="650" spans="4:13" x14ac:dyDescent="0.25">
      <c r="D650" s="5"/>
      <c r="E650" s="5"/>
      <c r="F650" s="5"/>
      <c r="G650" s="5"/>
      <c r="H650" s="5"/>
      <c r="I650" s="5"/>
      <c r="J650" s="5"/>
      <c r="K650" s="5"/>
      <c r="L650" s="5"/>
      <c r="M650" s="5"/>
    </row>
    <row r="651" spans="4:13" x14ac:dyDescent="0.25">
      <c r="D651" s="5"/>
      <c r="E651" s="5"/>
      <c r="F651" s="5"/>
      <c r="G651" s="5"/>
      <c r="H651" s="5"/>
      <c r="I651" s="5"/>
      <c r="J651" s="5"/>
      <c r="K651" s="5"/>
      <c r="L651" s="5"/>
      <c r="M651" s="5"/>
    </row>
    <row r="652" spans="4:13" x14ac:dyDescent="0.25">
      <c r="D652" s="5"/>
      <c r="E652" s="5"/>
      <c r="F652" s="5"/>
      <c r="G652" s="5"/>
      <c r="H652" s="5"/>
      <c r="I652" s="5"/>
      <c r="J652" s="5"/>
      <c r="K652" s="5"/>
      <c r="L652" s="5"/>
      <c r="M652" s="5"/>
    </row>
    <row r="653" spans="4:13" x14ac:dyDescent="0.25">
      <c r="D653" s="5"/>
      <c r="E653" s="5"/>
      <c r="F653" s="5"/>
      <c r="G653" s="5"/>
      <c r="H653" s="5"/>
      <c r="I653" s="5"/>
      <c r="J653" s="5"/>
      <c r="K653" s="5"/>
      <c r="L653" s="5"/>
      <c r="M653" s="5"/>
    </row>
    <row r="654" spans="4:13" x14ac:dyDescent="0.25">
      <c r="D654" s="5"/>
      <c r="E654" s="5"/>
      <c r="F654" s="5"/>
      <c r="G654" s="5"/>
      <c r="H654" s="5"/>
      <c r="I654" s="5"/>
      <c r="J654" s="5"/>
      <c r="K654" s="5"/>
      <c r="L654" s="5"/>
      <c r="M654" s="5"/>
    </row>
    <row r="655" spans="4:13" x14ac:dyDescent="0.25">
      <c r="D655" s="5"/>
      <c r="E655" s="5"/>
      <c r="F655" s="5"/>
      <c r="G655" s="5"/>
      <c r="H655" s="5"/>
      <c r="I655" s="5"/>
      <c r="J655" s="5"/>
      <c r="K655" s="5"/>
      <c r="L655" s="5"/>
      <c r="M655" s="5"/>
    </row>
    <row r="656" spans="4:13" x14ac:dyDescent="0.25">
      <c r="D656" s="5"/>
      <c r="E656" s="5"/>
      <c r="F656" s="5"/>
      <c r="G656" s="5"/>
      <c r="H656" s="5"/>
      <c r="I656" s="5"/>
      <c r="J656" s="5"/>
      <c r="K656" s="5"/>
      <c r="L656" s="5"/>
      <c r="M656" s="5"/>
    </row>
    <row r="657" spans="4:13" x14ac:dyDescent="0.25">
      <c r="D657" s="5"/>
      <c r="E657" s="5"/>
      <c r="F657" s="5"/>
      <c r="G657" s="5"/>
      <c r="H657" s="5"/>
      <c r="I657" s="5"/>
      <c r="J657" s="5"/>
      <c r="K657" s="5"/>
      <c r="L657" s="5"/>
      <c r="M657" s="5"/>
    </row>
    <row r="658" spans="4:13" x14ac:dyDescent="0.25">
      <c r="D658" s="5"/>
      <c r="E658" s="5"/>
      <c r="F658" s="5"/>
      <c r="G658" s="5"/>
      <c r="H658" s="5"/>
      <c r="I658" s="5"/>
      <c r="J658" s="5"/>
      <c r="K658" s="5"/>
      <c r="L658" s="5"/>
      <c r="M658" s="5"/>
    </row>
    <row r="659" spans="4:13" x14ac:dyDescent="0.25">
      <c r="D659" s="5"/>
      <c r="E659" s="5"/>
      <c r="F659" s="5"/>
      <c r="G659" s="5"/>
      <c r="H659" s="5"/>
      <c r="I659" s="5"/>
      <c r="J659" s="5"/>
      <c r="K659" s="5"/>
      <c r="L659" s="5"/>
      <c r="M659" s="5"/>
    </row>
    <row r="660" spans="4:13" x14ac:dyDescent="0.25">
      <c r="D660" s="5"/>
      <c r="E660" s="5"/>
      <c r="F660" s="5"/>
      <c r="G660" s="5"/>
      <c r="H660" s="5"/>
      <c r="I660" s="5"/>
      <c r="J660" s="5"/>
      <c r="K660" s="5"/>
      <c r="L660" s="5"/>
      <c r="M660" s="5"/>
    </row>
    <row r="661" spans="4:13" x14ac:dyDescent="0.25">
      <c r="D661" s="5"/>
      <c r="E661" s="5"/>
      <c r="F661" s="5"/>
      <c r="G661" s="5"/>
      <c r="H661" s="5"/>
      <c r="I661" s="5"/>
      <c r="J661" s="5"/>
      <c r="K661" s="5"/>
      <c r="L661" s="5"/>
      <c r="M661" s="5"/>
    </row>
    <row r="662" spans="4:13" x14ac:dyDescent="0.25">
      <c r="D662" s="5"/>
      <c r="E662" s="5"/>
      <c r="F662" s="5"/>
      <c r="G662" s="5"/>
      <c r="H662" s="5"/>
      <c r="I662" s="5"/>
      <c r="J662" s="5"/>
      <c r="K662" s="5"/>
      <c r="L662" s="5"/>
      <c r="M662" s="5"/>
    </row>
    <row r="663" spans="4:13" x14ac:dyDescent="0.25">
      <c r="D663" s="5"/>
      <c r="E663" s="5"/>
      <c r="F663" s="5"/>
      <c r="G663" s="5"/>
      <c r="H663" s="5"/>
      <c r="I663" s="5"/>
      <c r="J663" s="5"/>
      <c r="K663" s="5"/>
      <c r="L663" s="5"/>
      <c r="M663" s="5"/>
    </row>
    <row r="664" spans="4:13" x14ac:dyDescent="0.25">
      <c r="D664" s="5"/>
      <c r="E664" s="5"/>
      <c r="F664" s="5"/>
      <c r="G664" s="5"/>
      <c r="H664" s="5"/>
      <c r="I664" s="5"/>
      <c r="J664" s="5"/>
      <c r="K664" s="5"/>
      <c r="L664" s="5"/>
      <c r="M664" s="5"/>
    </row>
    <row r="665" spans="4:13" x14ac:dyDescent="0.25">
      <c r="D665" s="5"/>
      <c r="E665" s="5"/>
      <c r="F665" s="5"/>
      <c r="G665" s="5"/>
      <c r="H665" s="5"/>
      <c r="I665" s="5"/>
      <c r="J665" s="5"/>
      <c r="K665" s="5"/>
      <c r="L665" s="5"/>
      <c r="M665" s="5"/>
    </row>
    <row r="666" spans="4:13" x14ac:dyDescent="0.25">
      <c r="D666" s="5"/>
      <c r="E666" s="5"/>
      <c r="F666" s="5"/>
      <c r="G666" s="5"/>
      <c r="H666" s="5"/>
      <c r="I666" s="5"/>
      <c r="J666" s="5"/>
      <c r="K666" s="5"/>
      <c r="L666" s="5"/>
      <c r="M666" s="5"/>
    </row>
    <row r="667" spans="4:13" x14ac:dyDescent="0.25">
      <c r="D667" s="5"/>
      <c r="E667" s="5"/>
      <c r="F667" s="5"/>
      <c r="G667" s="5"/>
      <c r="H667" s="5"/>
      <c r="I667" s="5"/>
      <c r="J667" s="5"/>
      <c r="K667" s="5"/>
      <c r="L667" s="5"/>
      <c r="M667" s="5"/>
    </row>
    <row r="668" spans="4:13" x14ac:dyDescent="0.25">
      <c r="D668" s="5"/>
      <c r="E668" s="5"/>
      <c r="F668" s="5"/>
      <c r="G668" s="5"/>
      <c r="H668" s="5"/>
      <c r="I668" s="5"/>
      <c r="J668" s="5"/>
      <c r="K668" s="5"/>
      <c r="L668" s="5"/>
      <c r="M668" s="5"/>
    </row>
    <row r="669" spans="4:13" x14ac:dyDescent="0.25">
      <c r="D669" s="5"/>
      <c r="E669" s="5"/>
      <c r="F669" s="5"/>
      <c r="G669" s="5"/>
      <c r="H669" s="5"/>
      <c r="I669" s="5"/>
      <c r="J669" s="5"/>
      <c r="K669" s="5"/>
      <c r="L669" s="5"/>
      <c r="M669" s="5"/>
    </row>
    <row r="670" spans="4:13" x14ac:dyDescent="0.25">
      <c r="D670" s="5"/>
      <c r="E670" s="5"/>
      <c r="F670" s="5"/>
      <c r="G670" s="5"/>
      <c r="H670" s="5"/>
      <c r="I670" s="5"/>
      <c r="J670" s="5"/>
      <c r="K670" s="5"/>
      <c r="L670" s="5"/>
      <c r="M670" s="5"/>
    </row>
    <row r="671" spans="4:13" x14ac:dyDescent="0.25">
      <c r="D671" s="5"/>
      <c r="E671" s="5"/>
      <c r="F671" s="5"/>
      <c r="G671" s="5"/>
      <c r="H671" s="5"/>
      <c r="I671" s="5"/>
      <c r="J671" s="5"/>
      <c r="K671" s="5"/>
      <c r="L671" s="5"/>
      <c r="M671" s="5"/>
    </row>
    <row r="672" spans="4:13" x14ac:dyDescent="0.25">
      <c r="D672" s="5"/>
      <c r="E672" s="5"/>
      <c r="F672" s="5"/>
      <c r="G672" s="5"/>
      <c r="H672" s="5"/>
      <c r="I672" s="5"/>
      <c r="J672" s="5"/>
      <c r="K672" s="5"/>
      <c r="L672" s="5"/>
      <c r="M672" s="5"/>
    </row>
    <row r="673" spans="4:13" x14ac:dyDescent="0.25">
      <c r="D673" s="5"/>
      <c r="E673" s="5"/>
      <c r="F673" s="5"/>
      <c r="G673" s="5"/>
      <c r="H673" s="5"/>
      <c r="I673" s="5"/>
      <c r="J673" s="5"/>
      <c r="K673" s="5"/>
      <c r="L673" s="5"/>
      <c r="M673" s="5"/>
    </row>
    <row r="674" spans="4:13" x14ac:dyDescent="0.25">
      <c r="D674" s="5"/>
      <c r="E674" s="5"/>
      <c r="F674" s="5"/>
      <c r="G674" s="5"/>
      <c r="H674" s="5"/>
      <c r="I674" s="5"/>
      <c r="J674" s="5"/>
      <c r="K674" s="5"/>
      <c r="L674" s="5"/>
      <c r="M674" s="5"/>
    </row>
    <row r="675" spans="4:13" x14ac:dyDescent="0.25">
      <c r="D675" s="5"/>
      <c r="E675" s="5"/>
      <c r="F675" s="5"/>
      <c r="G675" s="5"/>
      <c r="H675" s="5"/>
      <c r="I675" s="5"/>
      <c r="J675" s="5"/>
      <c r="K675" s="5"/>
      <c r="L675" s="5"/>
      <c r="M675" s="5"/>
    </row>
    <row r="676" spans="4:13" x14ac:dyDescent="0.25">
      <c r="D676" s="5"/>
      <c r="E676" s="5"/>
      <c r="F676" s="5"/>
      <c r="G676" s="5"/>
      <c r="H676" s="5"/>
      <c r="I676" s="5"/>
      <c r="J676" s="5"/>
      <c r="K676" s="5"/>
      <c r="L676" s="5"/>
      <c r="M676" s="5"/>
    </row>
    <row r="677" spans="4:13" x14ac:dyDescent="0.25">
      <c r="D677" s="5"/>
      <c r="E677" s="5"/>
      <c r="F677" s="5"/>
      <c r="G677" s="5"/>
      <c r="H677" s="5"/>
      <c r="I677" s="5"/>
      <c r="J677" s="5"/>
      <c r="K677" s="5"/>
      <c r="L677" s="5"/>
      <c r="M677" s="5"/>
    </row>
    <row r="678" spans="4:13" x14ac:dyDescent="0.25">
      <c r="D678" s="5"/>
      <c r="E678" s="5"/>
      <c r="F678" s="5"/>
      <c r="G678" s="5"/>
      <c r="H678" s="5"/>
      <c r="I678" s="5"/>
      <c r="J678" s="5"/>
      <c r="K678" s="5"/>
      <c r="L678" s="5"/>
      <c r="M678" s="5"/>
    </row>
    <row r="679" spans="4:13" x14ac:dyDescent="0.25">
      <c r="D679" s="5"/>
      <c r="E679" s="5"/>
      <c r="F679" s="5"/>
      <c r="G679" s="5"/>
      <c r="H679" s="5"/>
      <c r="I679" s="5"/>
      <c r="J679" s="5"/>
      <c r="K679" s="5"/>
      <c r="L679" s="5"/>
      <c r="M679" s="5"/>
    </row>
    <row r="680" spans="4:13" x14ac:dyDescent="0.25">
      <c r="D680" s="5"/>
      <c r="E680" s="5"/>
      <c r="F680" s="5"/>
      <c r="G680" s="5"/>
      <c r="H680" s="5"/>
      <c r="I680" s="5"/>
      <c r="J680" s="5"/>
      <c r="K680" s="5"/>
      <c r="L680" s="5"/>
      <c r="M680" s="5"/>
    </row>
    <row r="681" spans="4:13" x14ac:dyDescent="0.25">
      <c r="D681" s="5"/>
      <c r="E681" s="5"/>
      <c r="F681" s="5"/>
      <c r="G681" s="5"/>
      <c r="H681" s="5"/>
      <c r="I681" s="5"/>
      <c r="J681" s="5"/>
      <c r="K681" s="5"/>
      <c r="L681" s="5"/>
      <c r="M681" s="5"/>
    </row>
    <row r="682" spans="4:13" x14ac:dyDescent="0.25">
      <c r="D682" s="5"/>
      <c r="E682" s="5"/>
      <c r="F682" s="5"/>
      <c r="G682" s="5"/>
      <c r="H682" s="5"/>
      <c r="I682" s="5"/>
      <c r="J682" s="5"/>
      <c r="K682" s="5"/>
      <c r="L682" s="5"/>
      <c r="M682" s="5"/>
    </row>
    <row r="683" spans="4:13" x14ac:dyDescent="0.25">
      <c r="D683" s="5"/>
      <c r="E683" s="5"/>
      <c r="F683" s="5"/>
      <c r="G683" s="5"/>
      <c r="H683" s="5"/>
      <c r="I683" s="5"/>
      <c r="J683" s="5"/>
      <c r="K683" s="5"/>
      <c r="L683" s="5"/>
      <c r="M683" s="5"/>
    </row>
    <row r="684" spans="4:13" x14ac:dyDescent="0.25">
      <c r="D684" s="5"/>
      <c r="E684" s="5"/>
      <c r="F684" s="5"/>
      <c r="G684" s="5"/>
      <c r="H684" s="5"/>
      <c r="I684" s="5"/>
      <c r="J684" s="5"/>
      <c r="K684" s="5"/>
      <c r="L684" s="5"/>
      <c r="M684" s="5"/>
    </row>
    <row r="685" spans="4:13" x14ac:dyDescent="0.25">
      <c r="D685" s="5"/>
      <c r="E685" s="5"/>
      <c r="F685" s="5"/>
      <c r="G685" s="5"/>
      <c r="H685" s="5"/>
      <c r="I685" s="5"/>
      <c r="J685" s="5"/>
      <c r="K685" s="5"/>
      <c r="L685" s="5"/>
      <c r="M685" s="5"/>
    </row>
    <row r="686" spans="4:13" x14ac:dyDescent="0.25">
      <c r="D686" s="5"/>
      <c r="E686" s="5"/>
      <c r="F686" s="5"/>
      <c r="G686" s="5"/>
      <c r="H686" s="5"/>
      <c r="I686" s="5"/>
      <c r="J686" s="5"/>
      <c r="K686" s="5"/>
      <c r="L686" s="5"/>
      <c r="M686" s="5"/>
    </row>
    <row r="687" spans="4:13" x14ac:dyDescent="0.25">
      <c r="D687" s="5"/>
      <c r="E687" s="5"/>
      <c r="F687" s="5"/>
      <c r="G687" s="5"/>
      <c r="H687" s="5"/>
      <c r="I687" s="5"/>
      <c r="J687" s="5"/>
      <c r="K687" s="5"/>
      <c r="L687" s="5"/>
      <c r="M687" s="5"/>
    </row>
    <row r="688" spans="4:13" x14ac:dyDescent="0.25">
      <c r="D688" s="5"/>
      <c r="E688" s="5"/>
      <c r="F688" s="5"/>
      <c r="G688" s="5"/>
      <c r="H688" s="5"/>
      <c r="I688" s="5"/>
      <c r="J688" s="5"/>
      <c r="K688" s="5"/>
      <c r="L688" s="5"/>
      <c r="M688" s="5"/>
    </row>
    <row r="689" spans="4:13" x14ac:dyDescent="0.25">
      <c r="D689" s="5"/>
      <c r="E689" s="5"/>
      <c r="F689" s="5"/>
      <c r="G689" s="5"/>
      <c r="H689" s="5"/>
      <c r="I689" s="5"/>
      <c r="J689" s="5"/>
      <c r="K689" s="5"/>
      <c r="L689" s="5"/>
      <c r="M689" s="5"/>
    </row>
    <row r="690" spans="4:13" x14ac:dyDescent="0.25">
      <c r="D690" s="5"/>
      <c r="E690" s="5"/>
      <c r="F690" s="5"/>
      <c r="G690" s="5"/>
      <c r="H690" s="5"/>
      <c r="I690" s="5"/>
      <c r="J690" s="5"/>
      <c r="K690" s="5"/>
      <c r="L690" s="5"/>
      <c r="M690" s="5"/>
    </row>
    <row r="691" spans="4:13" x14ac:dyDescent="0.25">
      <c r="D691" s="5"/>
      <c r="E691" s="5"/>
      <c r="F691" s="5"/>
      <c r="G691" s="5"/>
      <c r="H691" s="5"/>
      <c r="I691" s="5"/>
      <c r="J691" s="5"/>
      <c r="K691" s="5"/>
      <c r="L691" s="5"/>
      <c r="M691" s="5"/>
    </row>
    <row r="692" spans="4:13" x14ac:dyDescent="0.25">
      <c r="D692" s="5"/>
      <c r="E692" s="5"/>
      <c r="F692" s="5"/>
      <c r="G692" s="5"/>
      <c r="H692" s="5"/>
      <c r="I692" s="5"/>
      <c r="J692" s="5"/>
      <c r="K692" s="5"/>
      <c r="L692" s="5"/>
      <c r="M692" s="5"/>
    </row>
    <row r="693" spans="4:13" x14ac:dyDescent="0.25">
      <c r="D693" s="5"/>
      <c r="E693" s="5"/>
      <c r="F693" s="5"/>
      <c r="G693" s="5"/>
      <c r="H693" s="5"/>
      <c r="I693" s="5"/>
      <c r="J693" s="5"/>
      <c r="K693" s="5"/>
      <c r="L693" s="5"/>
      <c r="M693" s="5"/>
    </row>
    <row r="694" spans="4:13" x14ac:dyDescent="0.25">
      <c r="D694" s="5"/>
      <c r="E694" s="5"/>
      <c r="F694" s="5"/>
      <c r="G694" s="5"/>
      <c r="H694" s="5"/>
      <c r="I694" s="5"/>
      <c r="J694" s="5"/>
      <c r="K694" s="5"/>
      <c r="L694" s="5"/>
      <c r="M694" s="5"/>
    </row>
    <row r="695" spans="4:13" x14ac:dyDescent="0.25">
      <c r="D695" s="5"/>
      <c r="E695" s="5"/>
      <c r="F695" s="5"/>
      <c r="G695" s="5"/>
      <c r="H695" s="5"/>
      <c r="I695" s="5"/>
      <c r="J695" s="5"/>
      <c r="K695" s="5"/>
      <c r="L695" s="5"/>
      <c r="M695" s="5"/>
    </row>
    <row r="696" spans="4:13" x14ac:dyDescent="0.25">
      <c r="D696" s="5"/>
      <c r="E696" s="5"/>
      <c r="F696" s="5"/>
      <c r="G696" s="5"/>
      <c r="H696" s="5"/>
      <c r="I696" s="5"/>
      <c r="J696" s="5"/>
      <c r="K696" s="5"/>
      <c r="L696" s="5"/>
      <c r="M696" s="5"/>
    </row>
    <row r="697" spans="4:13" x14ac:dyDescent="0.25">
      <c r="D697" s="5"/>
      <c r="E697" s="5"/>
      <c r="F697" s="5"/>
      <c r="G697" s="5"/>
      <c r="H697" s="5"/>
      <c r="I697" s="5"/>
      <c r="J697" s="5"/>
      <c r="K697" s="5"/>
      <c r="L697" s="5"/>
      <c r="M697" s="5"/>
    </row>
    <row r="698" spans="4:13" x14ac:dyDescent="0.25">
      <c r="D698" s="5"/>
      <c r="E698" s="5"/>
      <c r="F698" s="5"/>
      <c r="G698" s="5"/>
      <c r="H698" s="5"/>
      <c r="I698" s="5"/>
      <c r="J698" s="5"/>
      <c r="K698" s="5"/>
      <c r="L698" s="5"/>
      <c r="M698" s="5"/>
    </row>
    <row r="699" spans="4:13" x14ac:dyDescent="0.25">
      <c r="D699" s="5"/>
      <c r="E699" s="5"/>
      <c r="F699" s="5"/>
      <c r="G699" s="5"/>
      <c r="H699" s="5"/>
      <c r="I699" s="5"/>
      <c r="J699" s="5"/>
      <c r="K699" s="5"/>
      <c r="L699" s="5"/>
      <c r="M699" s="5"/>
    </row>
    <row r="700" spans="4:13" x14ac:dyDescent="0.25">
      <c r="D700" s="5"/>
      <c r="E700" s="5"/>
      <c r="F700" s="5"/>
      <c r="G700" s="5"/>
      <c r="H700" s="5"/>
      <c r="I700" s="5"/>
      <c r="J700" s="5"/>
      <c r="K700" s="5"/>
      <c r="L700" s="5"/>
      <c r="M700" s="5"/>
    </row>
    <row r="701" spans="4:13" x14ac:dyDescent="0.25">
      <c r="D701" s="5"/>
      <c r="E701" s="5"/>
      <c r="F701" s="5"/>
      <c r="G701" s="5"/>
      <c r="H701" s="5"/>
      <c r="I701" s="5"/>
      <c r="J701" s="5"/>
      <c r="K701" s="5"/>
      <c r="L701" s="5"/>
      <c r="M701" s="5"/>
    </row>
    <row r="702" spans="4:13" x14ac:dyDescent="0.25">
      <c r="D702" s="5"/>
      <c r="E702" s="5"/>
      <c r="F702" s="5"/>
      <c r="G702" s="5"/>
      <c r="H702" s="5"/>
      <c r="I702" s="5"/>
      <c r="J702" s="5"/>
      <c r="K702" s="5"/>
      <c r="L702" s="5"/>
      <c r="M702" s="5"/>
    </row>
    <row r="703" spans="4:13" x14ac:dyDescent="0.25">
      <c r="D703" s="5"/>
      <c r="E703" s="5"/>
      <c r="F703" s="5"/>
      <c r="G703" s="5"/>
      <c r="H703" s="5"/>
      <c r="I703" s="5"/>
      <c r="J703" s="5"/>
      <c r="K703" s="5"/>
      <c r="L703" s="5"/>
      <c r="M703" s="5"/>
    </row>
    <row r="704" spans="4:13" x14ac:dyDescent="0.25">
      <c r="D704" s="5"/>
      <c r="E704" s="5"/>
      <c r="F704" s="5"/>
      <c r="G704" s="5"/>
      <c r="H704" s="5"/>
      <c r="I704" s="5"/>
      <c r="J704" s="5"/>
      <c r="K704" s="5"/>
      <c r="L704" s="5"/>
      <c r="M704" s="5"/>
    </row>
    <row r="705" spans="4:13" x14ac:dyDescent="0.25">
      <c r="D705" s="5"/>
      <c r="E705" s="5"/>
      <c r="F705" s="5"/>
      <c r="G705" s="5"/>
      <c r="H705" s="5"/>
      <c r="I705" s="5"/>
      <c r="J705" s="5"/>
      <c r="K705" s="5"/>
      <c r="L705" s="5"/>
      <c r="M705" s="5"/>
    </row>
    <row r="706" spans="4:13" x14ac:dyDescent="0.25">
      <c r="D706" s="5"/>
      <c r="E706" s="5"/>
      <c r="F706" s="5"/>
      <c r="G706" s="5"/>
      <c r="H706" s="5"/>
      <c r="I706" s="5"/>
      <c r="J706" s="5"/>
      <c r="K706" s="5"/>
      <c r="L706" s="5"/>
      <c r="M706" s="5"/>
    </row>
    <row r="707" spans="4:13" x14ac:dyDescent="0.25">
      <c r="D707" s="5"/>
      <c r="E707" s="5"/>
      <c r="F707" s="5"/>
      <c r="G707" s="5"/>
      <c r="H707" s="5"/>
      <c r="I707" s="5"/>
      <c r="J707" s="5"/>
      <c r="K707" s="5"/>
      <c r="L707" s="5"/>
      <c r="M707" s="5"/>
    </row>
    <row r="708" spans="4:13" x14ac:dyDescent="0.25">
      <c r="D708" s="5"/>
      <c r="E708" s="5"/>
      <c r="F708" s="5"/>
      <c r="G708" s="5"/>
      <c r="H708" s="5"/>
      <c r="I708" s="5"/>
      <c r="J708" s="5"/>
      <c r="K708" s="5"/>
      <c r="L708" s="5"/>
      <c r="M708" s="5"/>
    </row>
    <row r="709" spans="4:13" x14ac:dyDescent="0.25">
      <c r="D709" s="5"/>
      <c r="E709" s="5"/>
      <c r="F709" s="5"/>
      <c r="G709" s="5"/>
      <c r="H709" s="5"/>
      <c r="I709" s="5"/>
      <c r="J709" s="5"/>
      <c r="K709" s="5"/>
      <c r="L709" s="5"/>
      <c r="M709" s="5"/>
    </row>
    <row r="710" spans="4:13" x14ac:dyDescent="0.25">
      <c r="D710" s="5"/>
      <c r="E710" s="5"/>
      <c r="F710" s="5"/>
      <c r="G710" s="5"/>
      <c r="H710" s="5"/>
      <c r="I710" s="5"/>
      <c r="J710" s="5"/>
      <c r="K710" s="5"/>
      <c r="L710" s="5"/>
      <c r="M710" s="5"/>
    </row>
    <row r="711" spans="4:13" x14ac:dyDescent="0.25">
      <c r="D711" s="5"/>
      <c r="E711" s="5"/>
      <c r="F711" s="5"/>
      <c r="G711" s="5"/>
      <c r="H711" s="5"/>
      <c r="I711" s="5"/>
      <c r="J711" s="5"/>
      <c r="K711" s="5"/>
      <c r="L711" s="5"/>
      <c r="M711" s="5"/>
    </row>
    <row r="712" spans="4:13" x14ac:dyDescent="0.25">
      <c r="D712" s="5"/>
      <c r="E712" s="5"/>
      <c r="F712" s="5"/>
      <c r="G712" s="5"/>
      <c r="H712" s="5"/>
      <c r="I712" s="5"/>
      <c r="J712" s="5"/>
      <c r="K712" s="5"/>
      <c r="L712" s="5"/>
      <c r="M712" s="5"/>
    </row>
    <row r="713" spans="4:13" x14ac:dyDescent="0.25">
      <c r="D713" s="5"/>
      <c r="E713" s="5"/>
      <c r="F713" s="5"/>
      <c r="G713" s="5"/>
      <c r="H713" s="5"/>
      <c r="I713" s="5"/>
      <c r="J713" s="5"/>
      <c r="K713" s="5"/>
      <c r="L713" s="5"/>
      <c r="M713" s="5"/>
    </row>
    <row r="714" spans="4:13" x14ac:dyDescent="0.25">
      <c r="D714" s="5"/>
      <c r="E714" s="5"/>
      <c r="F714" s="5"/>
      <c r="G714" s="5"/>
      <c r="H714" s="5"/>
      <c r="I714" s="5"/>
      <c r="J714" s="5"/>
      <c r="K714" s="5"/>
      <c r="L714" s="5"/>
      <c r="M714" s="5"/>
    </row>
    <row r="715" spans="4:13" x14ac:dyDescent="0.25">
      <c r="D715" s="5"/>
      <c r="E715" s="5"/>
      <c r="F715" s="5"/>
      <c r="G715" s="5"/>
      <c r="H715" s="5"/>
      <c r="I715" s="5"/>
      <c r="J715" s="5"/>
      <c r="K715" s="5"/>
      <c r="L715" s="5"/>
      <c r="M715" s="5"/>
    </row>
    <row r="716" spans="4:13" x14ac:dyDescent="0.25">
      <c r="D716" s="5"/>
      <c r="E716" s="5"/>
      <c r="F716" s="5"/>
      <c r="G716" s="5"/>
      <c r="H716" s="5"/>
      <c r="I716" s="5"/>
      <c r="J716" s="5"/>
      <c r="K716" s="5"/>
      <c r="L716" s="5"/>
      <c r="M716" s="5"/>
    </row>
    <row r="717" spans="4:13" x14ac:dyDescent="0.25">
      <c r="D717" s="5"/>
      <c r="E717" s="5"/>
      <c r="F717" s="5"/>
      <c r="G717" s="5"/>
      <c r="H717" s="5"/>
      <c r="I717" s="5"/>
      <c r="J717" s="5"/>
      <c r="K717" s="5"/>
      <c r="L717" s="5"/>
      <c r="M717" s="5"/>
    </row>
    <row r="718" spans="4:13" x14ac:dyDescent="0.25">
      <c r="D718" s="5"/>
      <c r="E718" s="5"/>
      <c r="F718" s="5"/>
      <c r="G718" s="5"/>
      <c r="H718" s="5"/>
      <c r="I718" s="5"/>
      <c r="J718" s="5"/>
      <c r="K718" s="5"/>
      <c r="L718" s="5"/>
      <c r="M718" s="5"/>
    </row>
    <row r="719" spans="4:13" x14ac:dyDescent="0.25">
      <c r="D719" s="5"/>
      <c r="E719" s="5"/>
      <c r="F719" s="5"/>
      <c r="G719" s="5"/>
      <c r="H719" s="5"/>
      <c r="I719" s="5"/>
      <c r="J719" s="5"/>
      <c r="K719" s="5"/>
      <c r="L719" s="5"/>
      <c r="M719" s="5"/>
    </row>
    <row r="720" spans="4:13" x14ac:dyDescent="0.25">
      <c r="D720" s="5"/>
      <c r="E720" s="5"/>
      <c r="F720" s="5"/>
      <c r="G720" s="5"/>
      <c r="H720" s="5"/>
      <c r="I720" s="5"/>
      <c r="J720" s="5"/>
      <c r="K720" s="5"/>
      <c r="L720" s="5"/>
      <c r="M720" s="5"/>
    </row>
    <row r="721" spans="4:13" x14ac:dyDescent="0.25">
      <c r="D721" s="5"/>
      <c r="E721" s="5"/>
      <c r="F721" s="5"/>
      <c r="G721" s="5"/>
      <c r="H721" s="5"/>
      <c r="I721" s="5"/>
      <c r="J721" s="5"/>
      <c r="K721" s="5"/>
      <c r="L721" s="5"/>
      <c r="M721" s="5"/>
    </row>
    <row r="722" spans="4:13" x14ac:dyDescent="0.25">
      <c r="D722" s="5"/>
      <c r="E722" s="5"/>
      <c r="F722" s="5"/>
      <c r="G722" s="5"/>
      <c r="H722" s="5"/>
      <c r="I722" s="5"/>
      <c r="J722" s="5"/>
      <c r="K722" s="5"/>
      <c r="L722" s="5"/>
      <c r="M722" s="5"/>
    </row>
    <row r="723" spans="4:13" x14ac:dyDescent="0.25">
      <c r="D723" s="5"/>
      <c r="E723" s="5"/>
      <c r="F723" s="5"/>
      <c r="G723" s="5"/>
      <c r="H723" s="5"/>
      <c r="I723" s="5"/>
      <c r="J723" s="5"/>
      <c r="K723" s="5"/>
      <c r="L723" s="5"/>
      <c r="M723" s="5"/>
    </row>
    <row r="724" spans="4:13" x14ac:dyDescent="0.25">
      <c r="D724" s="5"/>
      <c r="E724" s="5"/>
      <c r="F724" s="5"/>
      <c r="G724" s="5"/>
      <c r="H724" s="5"/>
      <c r="I724" s="5"/>
      <c r="J724" s="5"/>
      <c r="K724" s="5"/>
      <c r="L724" s="5"/>
      <c r="M724" s="5"/>
    </row>
    <row r="725" spans="4:13" x14ac:dyDescent="0.25">
      <c r="D725" s="5"/>
      <c r="E725" s="5"/>
      <c r="F725" s="5"/>
      <c r="G725" s="5"/>
      <c r="H725" s="5"/>
      <c r="I725" s="5"/>
      <c r="J725" s="5"/>
      <c r="K725" s="5"/>
      <c r="L725" s="5"/>
      <c r="M725" s="5"/>
    </row>
    <row r="726" spans="4:13" x14ac:dyDescent="0.25">
      <c r="D726" s="5"/>
      <c r="E726" s="5"/>
      <c r="F726" s="5"/>
      <c r="G726" s="5"/>
      <c r="H726" s="5"/>
      <c r="I726" s="5"/>
      <c r="J726" s="5"/>
      <c r="K726" s="5"/>
      <c r="L726" s="5"/>
      <c r="M726" s="5"/>
    </row>
    <row r="727" spans="4:13" x14ac:dyDescent="0.25">
      <c r="D727" s="5"/>
      <c r="E727" s="5"/>
      <c r="F727" s="5"/>
      <c r="G727" s="5"/>
      <c r="H727" s="5"/>
      <c r="I727" s="5"/>
      <c r="J727" s="5"/>
      <c r="K727" s="5"/>
      <c r="L727" s="5"/>
      <c r="M727" s="5"/>
    </row>
    <row r="728" spans="4:13" x14ac:dyDescent="0.25">
      <c r="D728" s="5"/>
      <c r="E728" s="5"/>
      <c r="F728" s="5"/>
      <c r="G728" s="5"/>
      <c r="H728" s="5"/>
      <c r="I728" s="5"/>
      <c r="J728" s="5"/>
      <c r="K728" s="5"/>
      <c r="L728" s="5"/>
      <c r="M728" s="5"/>
    </row>
    <row r="729" spans="4:13" x14ac:dyDescent="0.25">
      <c r="D729" s="5"/>
      <c r="E729" s="5"/>
      <c r="F729" s="5"/>
      <c r="G729" s="5"/>
      <c r="H729" s="5"/>
      <c r="I729" s="5"/>
      <c r="J729" s="5"/>
      <c r="K729" s="5"/>
      <c r="L729" s="5"/>
      <c r="M729" s="5"/>
    </row>
    <row r="730" spans="4:13" x14ac:dyDescent="0.25">
      <c r="D730" s="5"/>
      <c r="E730" s="5"/>
      <c r="F730" s="5"/>
      <c r="G730" s="5"/>
      <c r="H730" s="5"/>
      <c r="I730" s="5"/>
      <c r="J730" s="5"/>
      <c r="K730" s="5"/>
      <c r="L730" s="5"/>
      <c r="M730" s="5"/>
    </row>
    <row r="731" spans="4:13" x14ac:dyDescent="0.25">
      <c r="D731" s="5"/>
      <c r="E731" s="5"/>
      <c r="F731" s="5"/>
      <c r="G731" s="5"/>
      <c r="H731" s="5"/>
      <c r="I731" s="5"/>
      <c r="J731" s="5"/>
      <c r="K731" s="5"/>
      <c r="L731" s="5"/>
      <c r="M731" s="5"/>
    </row>
    <row r="732" spans="4:13" x14ac:dyDescent="0.25">
      <c r="D732" s="5"/>
      <c r="E732" s="5"/>
      <c r="F732" s="5"/>
      <c r="G732" s="5"/>
      <c r="H732" s="5"/>
      <c r="I732" s="5"/>
      <c r="J732" s="5"/>
      <c r="K732" s="5"/>
      <c r="L732" s="5"/>
      <c r="M732" s="5"/>
    </row>
    <row r="733" spans="4:13" x14ac:dyDescent="0.25">
      <c r="D733" s="5"/>
      <c r="E733" s="5"/>
      <c r="F733" s="5"/>
      <c r="G733" s="5"/>
      <c r="H733" s="5"/>
      <c r="I733" s="5"/>
      <c r="J733" s="5"/>
      <c r="K733" s="5"/>
      <c r="L733" s="5"/>
      <c r="M733" s="5"/>
    </row>
    <row r="734" spans="4:13" x14ac:dyDescent="0.25">
      <c r="D734" s="5"/>
      <c r="E734" s="5"/>
      <c r="F734" s="5"/>
      <c r="G734" s="5"/>
      <c r="H734" s="5"/>
      <c r="I734" s="5"/>
      <c r="J734" s="5"/>
      <c r="K734" s="5"/>
      <c r="L734" s="5"/>
      <c r="M734" s="5"/>
    </row>
    <row r="735" spans="4:13" x14ac:dyDescent="0.25">
      <c r="D735" s="5"/>
      <c r="E735" s="5"/>
      <c r="F735" s="5"/>
      <c r="G735" s="5"/>
      <c r="H735" s="5"/>
      <c r="I735" s="5"/>
      <c r="J735" s="5"/>
      <c r="K735" s="5"/>
      <c r="L735" s="5"/>
      <c r="M735" s="5"/>
    </row>
    <row r="736" spans="4:13" x14ac:dyDescent="0.25">
      <c r="D736" s="5"/>
      <c r="E736" s="5"/>
      <c r="F736" s="5"/>
      <c r="G736" s="5"/>
      <c r="H736" s="5"/>
      <c r="I736" s="5"/>
      <c r="J736" s="5"/>
      <c r="K736" s="5"/>
      <c r="L736" s="5"/>
      <c r="M736" s="5"/>
    </row>
    <row r="737" spans="4:13" x14ac:dyDescent="0.25">
      <c r="D737" s="5"/>
      <c r="E737" s="5"/>
      <c r="F737" s="5"/>
      <c r="G737" s="5"/>
      <c r="H737" s="5"/>
      <c r="I737" s="5"/>
      <c r="J737" s="5"/>
      <c r="K737" s="5"/>
      <c r="L737" s="5"/>
      <c r="M737" s="5"/>
    </row>
    <row r="738" spans="4:13" x14ac:dyDescent="0.25">
      <c r="D738" s="5"/>
      <c r="E738" s="5"/>
      <c r="F738" s="5"/>
      <c r="G738" s="5"/>
      <c r="H738" s="5"/>
      <c r="I738" s="5"/>
      <c r="J738" s="5"/>
      <c r="K738" s="5"/>
      <c r="L738" s="5"/>
      <c r="M738" s="5"/>
    </row>
    <row r="739" spans="4:13" x14ac:dyDescent="0.25">
      <c r="D739" s="5"/>
      <c r="E739" s="5"/>
      <c r="F739" s="5"/>
      <c r="G739" s="5"/>
      <c r="H739" s="5"/>
      <c r="I739" s="5"/>
      <c r="J739" s="5"/>
      <c r="K739" s="5"/>
      <c r="L739" s="5"/>
      <c r="M739" s="5"/>
    </row>
    <row r="740" spans="4:13" x14ac:dyDescent="0.25">
      <c r="D740" s="5"/>
      <c r="E740" s="5"/>
      <c r="F740" s="5"/>
      <c r="G740" s="5"/>
      <c r="H740" s="5"/>
      <c r="I740" s="5"/>
      <c r="J740" s="5"/>
      <c r="K740" s="5"/>
      <c r="L740" s="5"/>
      <c r="M740" s="5"/>
    </row>
    <row r="741" spans="4:13" x14ac:dyDescent="0.25">
      <c r="D741" s="5"/>
      <c r="E741" s="5"/>
      <c r="F741" s="5"/>
      <c r="G741" s="5"/>
      <c r="H741" s="5"/>
      <c r="I741" s="5"/>
      <c r="J741" s="5"/>
      <c r="K741" s="5"/>
      <c r="L741" s="5"/>
      <c r="M741" s="5"/>
    </row>
    <row r="742" spans="4:13" x14ac:dyDescent="0.25">
      <c r="D742" s="5"/>
      <c r="E742" s="5"/>
      <c r="F742" s="5"/>
      <c r="G742" s="5"/>
      <c r="H742" s="5"/>
      <c r="I742" s="5"/>
      <c r="J742" s="5"/>
      <c r="K742" s="5"/>
      <c r="L742" s="5"/>
      <c r="M742" s="5"/>
    </row>
    <row r="743" spans="4:13" x14ac:dyDescent="0.25">
      <c r="D743" s="5"/>
      <c r="E743" s="5"/>
      <c r="F743" s="5"/>
      <c r="G743" s="5"/>
      <c r="H743" s="5"/>
      <c r="I743" s="5"/>
      <c r="J743" s="5"/>
      <c r="K743" s="5"/>
      <c r="L743" s="5"/>
      <c r="M743" s="5"/>
    </row>
    <row r="744" spans="4:13" x14ac:dyDescent="0.25">
      <c r="D744" s="5"/>
      <c r="E744" s="5"/>
      <c r="F744" s="5"/>
      <c r="G744" s="5"/>
      <c r="H744" s="5"/>
      <c r="I744" s="5"/>
      <c r="J744" s="5"/>
      <c r="K744" s="5"/>
      <c r="L744" s="5"/>
      <c r="M744" s="5"/>
    </row>
    <row r="745" spans="4:13" x14ac:dyDescent="0.25">
      <c r="D745" s="5"/>
      <c r="E745" s="5"/>
      <c r="F745" s="5"/>
      <c r="G745" s="5"/>
      <c r="H745" s="5"/>
      <c r="I745" s="5"/>
      <c r="J745" s="5"/>
      <c r="K745" s="5"/>
      <c r="L745" s="5"/>
      <c r="M745" s="5"/>
    </row>
    <row r="746" spans="4:13" x14ac:dyDescent="0.25">
      <c r="D746" s="5"/>
      <c r="E746" s="5"/>
      <c r="F746" s="5"/>
      <c r="G746" s="5"/>
      <c r="H746" s="5"/>
      <c r="I746" s="5"/>
      <c r="J746" s="5"/>
      <c r="K746" s="5"/>
      <c r="L746" s="5"/>
      <c r="M746" s="5"/>
    </row>
    <row r="747" spans="4:13" x14ac:dyDescent="0.25">
      <c r="D747" s="5"/>
      <c r="E747" s="5"/>
      <c r="F747" s="5"/>
      <c r="G747" s="5"/>
      <c r="H747" s="5"/>
      <c r="I747" s="5"/>
      <c r="J747" s="5"/>
      <c r="K747" s="5"/>
      <c r="L747" s="5"/>
      <c r="M747" s="5"/>
    </row>
    <row r="748" spans="4:13" x14ac:dyDescent="0.25">
      <c r="D748" s="5"/>
      <c r="E748" s="5"/>
      <c r="F748" s="5"/>
      <c r="G748" s="5"/>
      <c r="H748" s="5"/>
      <c r="I748" s="5"/>
      <c r="J748" s="5"/>
      <c r="K748" s="5"/>
      <c r="L748" s="5"/>
      <c r="M748" s="5"/>
    </row>
    <row r="749" spans="4:13" x14ac:dyDescent="0.25">
      <c r="D749" s="5"/>
      <c r="E749" s="5"/>
      <c r="F749" s="5"/>
      <c r="G749" s="5"/>
      <c r="H749" s="5"/>
      <c r="I749" s="5"/>
      <c r="J749" s="5"/>
      <c r="K749" s="5"/>
      <c r="L749" s="5"/>
      <c r="M749" s="5"/>
    </row>
    <row r="750" spans="4:13" x14ac:dyDescent="0.25">
      <c r="D750" s="5"/>
      <c r="E750" s="5"/>
      <c r="F750" s="5"/>
      <c r="G750" s="5"/>
      <c r="H750" s="5"/>
      <c r="I750" s="5"/>
      <c r="J750" s="5"/>
      <c r="K750" s="5"/>
      <c r="L750" s="5"/>
      <c r="M750" s="5"/>
    </row>
    <row r="751" spans="4:13" x14ac:dyDescent="0.25">
      <c r="D751" s="5"/>
      <c r="E751" s="5"/>
      <c r="F751" s="5"/>
      <c r="G751" s="5"/>
      <c r="H751" s="5"/>
      <c r="I751" s="5"/>
      <c r="J751" s="5"/>
      <c r="K751" s="5"/>
      <c r="L751" s="5"/>
      <c r="M751" s="5"/>
    </row>
    <row r="752" spans="4:13" x14ac:dyDescent="0.25">
      <c r="D752" s="5"/>
      <c r="E752" s="5"/>
      <c r="F752" s="5"/>
      <c r="G752" s="5"/>
      <c r="H752" s="5"/>
      <c r="I752" s="5"/>
      <c r="J752" s="5"/>
      <c r="K752" s="5"/>
      <c r="L752" s="5"/>
      <c r="M752" s="5"/>
    </row>
    <row r="753" spans="4:13" x14ac:dyDescent="0.25">
      <c r="D753" s="5"/>
      <c r="E753" s="5"/>
      <c r="F753" s="5"/>
      <c r="G753" s="5"/>
      <c r="H753" s="5"/>
      <c r="I753" s="5"/>
      <c r="J753" s="5"/>
      <c r="K753" s="5"/>
      <c r="L753" s="5"/>
      <c r="M753" s="5"/>
    </row>
    <row r="754" spans="4:13" x14ac:dyDescent="0.25">
      <c r="D754" s="5"/>
      <c r="E754" s="5"/>
      <c r="F754" s="5"/>
      <c r="G754" s="5"/>
      <c r="H754" s="5"/>
      <c r="I754" s="5"/>
      <c r="J754" s="5"/>
      <c r="K754" s="5"/>
      <c r="L754" s="5"/>
      <c r="M754" s="5"/>
    </row>
    <row r="755" spans="4:13" x14ac:dyDescent="0.25">
      <c r="D755" s="5"/>
      <c r="E755" s="5"/>
      <c r="F755" s="5"/>
      <c r="G755" s="5"/>
      <c r="H755" s="5"/>
      <c r="I755" s="5"/>
      <c r="J755" s="5"/>
      <c r="K755" s="5"/>
      <c r="L755" s="5"/>
      <c r="M755" s="5"/>
    </row>
    <row r="756" spans="4:13" x14ac:dyDescent="0.25">
      <c r="D756" s="5"/>
      <c r="E756" s="5"/>
      <c r="F756" s="5"/>
      <c r="G756" s="5"/>
      <c r="H756" s="5"/>
      <c r="I756" s="5"/>
      <c r="J756" s="5"/>
      <c r="K756" s="5"/>
      <c r="L756" s="5"/>
      <c r="M756" s="5"/>
    </row>
    <row r="757" spans="4:13" x14ac:dyDescent="0.25">
      <c r="D757" s="5"/>
      <c r="E757" s="5"/>
      <c r="F757" s="5"/>
      <c r="G757" s="5"/>
      <c r="H757" s="5"/>
      <c r="I757" s="5"/>
      <c r="J757" s="5"/>
      <c r="K757" s="5"/>
      <c r="L757" s="5"/>
      <c r="M757" s="5"/>
    </row>
    <row r="758" spans="4:13" x14ac:dyDescent="0.25">
      <c r="D758" s="5"/>
      <c r="E758" s="5"/>
      <c r="F758" s="5"/>
      <c r="G758" s="5"/>
      <c r="H758" s="5"/>
      <c r="I758" s="5"/>
      <c r="J758" s="5"/>
      <c r="K758" s="5"/>
      <c r="L758" s="5"/>
      <c r="M758" s="5"/>
    </row>
    <row r="759" spans="4:13" x14ac:dyDescent="0.25">
      <c r="D759" s="5"/>
      <c r="E759" s="5"/>
      <c r="F759" s="5"/>
      <c r="G759" s="5"/>
      <c r="H759" s="5"/>
      <c r="I759" s="5"/>
      <c r="J759" s="5"/>
      <c r="K759" s="5"/>
      <c r="L759" s="5"/>
      <c r="M759" s="5"/>
    </row>
    <row r="760" spans="4:13" x14ac:dyDescent="0.25">
      <c r="D760" s="5"/>
      <c r="E760" s="5"/>
      <c r="F760" s="5"/>
      <c r="G760" s="5"/>
      <c r="H760" s="5"/>
      <c r="I760" s="5"/>
      <c r="J760" s="5"/>
      <c r="K760" s="5"/>
      <c r="L760" s="5"/>
      <c r="M760" s="5"/>
    </row>
    <row r="761" spans="4:13" x14ac:dyDescent="0.25">
      <c r="D761" s="5"/>
      <c r="E761" s="5"/>
      <c r="F761" s="5"/>
      <c r="G761" s="5"/>
      <c r="H761" s="5"/>
      <c r="I761" s="5"/>
      <c r="J761" s="5"/>
      <c r="K761" s="5"/>
      <c r="L761" s="5"/>
      <c r="M761" s="5"/>
    </row>
    <row r="762" spans="4:13" x14ac:dyDescent="0.25">
      <c r="D762" s="5"/>
      <c r="E762" s="5"/>
      <c r="F762" s="5"/>
      <c r="G762" s="5"/>
      <c r="H762" s="5"/>
      <c r="I762" s="5"/>
      <c r="J762" s="5"/>
      <c r="K762" s="5"/>
      <c r="L762" s="5"/>
      <c r="M762" s="5"/>
    </row>
    <row r="763" spans="4:13" x14ac:dyDescent="0.25">
      <c r="D763" s="5"/>
      <c r="E763" s="5"/>
      <c r="F763" s="5"/>
      <c r="G763" s="5"/>
      <c r="H763" s="5"/>
      <c r="I763" s="5"/>
      <c r="J763" s="5"/>
      <c r="K763" s="5"/>
      <c r="L763" s="5"/>
      <c r="M763" s="5"/>
    </row>
    <row r="764" spans="4:13" x14ac:dyDescent="0.25">
      <c r="D764" s="5"/>
      <c r="E764" s="5"/>
      <c r="F764" s="5"/>
      <c r="G764" s="5"/>
      <c r="H764" s="5"/>
      <c r="I764" s="5"/>
      <c r="J764" s="5"/>
      <c r="K764" s="5"/>
      <c r="L764" s="5"/>
      <c r="M764" s="5"/>
    </row>
    <row r="765" spans="4:13" x14ac:dyDescent="0.25">
      <c r="D765" s="5"/>
      <c r="E765" s="5"/>
      <c r="F765" s="5"/>
      <c r="G765" s="5"/>
      <c r="H765" s="5"/>
      <c r="I765" s="5"/>
      <c r="J765" s="5"/>
      <c r="K765" s="5"/>
      <c r="L765" s="5"/>
      <c r="M765" s="5"/>
    </row>
    <row r="766" spans="4:13" x14ac:dyDescent="0.25">
      <c r="D766" s="5"/>
      <c r="E766" s="5"/>
      <c r="F766" s="5"/>
      <c r="G766" s="5"/>
      <c r="H766" s="5"/>
      <c r="I766" s="5"/>
      <c r="J766" s="5"/>
      <c r="K766" s="5"/>
      <c r="L766" s="5"/>
      <c r="M766" s="5"/>
    </row>
    <row r="767" spans="4:13" x14ac:dyDescent="0.25">
      <c r="D767" s="5"/>
      <c r="E767" s="5"/>
      <c r="F767" s="5"/>
      <c r="G767" s="5"/>
      <c r="H767" s="5"/>
      <c r="I767" s="5"/>
      <c r="J767" s="5"/>
      <c r="K767" s="5"/>
      <c r="L767" s="5"/>
      <c r="M767" s="5"/>
    </row>
    <row r="768" spans="4:13" x14ac:dyDescent="0.25">
      <c r="D768" s="5"/>
      <c r="E768" s="5"/>
      <c r="F768" s="5"/>
      <c r="G768" s="5"/>
      <c r="H768" s="5"/>
      <c r="I768" s="5"/>
      <c r="J768" s="5"/>
      <c r="K768" s="5"/>
      <c r="L768" s="5"/>
      <c r="M768" s="5"/>
    </row>
    <row r="769" spans="4:13" x14ac:dyDescent="0.25">
      <c r="D769" s="5"/>
      <c r="E769" s="5"/>
      <c r="F769" s="5"/>
      <c r="G769" s="5"/>
      <c r="H769" s="5"/>
      <c r="I769" s="5"/>
      <c r="J769" s="5"/>
      <c r="K769" s="5"/>
      <c r="L769" s="5"/>
      <c r="M769" s="5"/>
    </row>
    <row r="770" spans="4:13" x14ac:dyDescent="0.25">
      <c r="D770" s="5"/>
      <c r="E770" s="5"/>
      <c r="F770" s="5"/>
      <c r="G770" s="5"/>
      <c r="H770" s="5"/>
      <c r="I770" s="5"/>
      <c r="J770" s="5"/>
      <c r="K770" s="5"/>
      <c r="L770" s="5"/>
      <c r="M770" s="5"/>
    </row>
    <row r="771" spans="4:13" x14ac:dyDescent="0.25">
      <c r="D771" s="5"/>
      <c r="E771" s="5"/>
      <c r="F771" s="5"/>
      <c r="G771" s="5"/>
      <c r="H771" s="5"/>
      <c r="I771" s="5"/>
      <c r="J771" s="5"/>
      <c r="K771" s="5"/>
      <c r="L771" s="5"/>
      <c r="M771" s="5"/>
    </row>
    <row r="772" spans="4:13" x14ac:dyDescent="0.25">
      <c r="D772" s="5"/>
      <c r="E772" s="5"/>
      <c r="F772" s="5"/>
      <c r="G772" s="5"/>
      <c r="H772" s="5"/>
      <c r="I772" s="5"/>
      <c r="J772" s="5"/>
      <c r="K772" s="5"/>
      <c r="L772" s="5"/>
      <c r="M772" s="5"/>
    </row>
    <row r="773" spans="4:13" x14ac:dyDescent="0.25">
      <c r="D773" s="5"/>
      <c r="E773" s="5"/>
      <c r="F773" s="5"/>
      <c r="G773" s="5"/>
      <c r="H773" s="5"/>
      <c r="I773" s="5"/>
      <c r="J773" s="5"/>
      <c r="K773" s="5"/>
      <c r="L773" s="5"/>
      <c r="M773" s="5"/>
    </row>
    <row r="774" spans="4:13" x14ac:dyDescent="0.25">
      <c r="D774" s="5"/>
      <c r="E774" s="5"/>
      <c r="F774" s="5"/>
      <c r="G774" s="5"/>
      <c r="H774" s="5"/>
      <c r="I774" s="5"/>
      <c r="J774" s="5"/>
      <c r="K774" s="5"/>
      <c r="L774" s="5"/>
      <c r="M774" s="5"/>
    </row>
    <row r="775" spans="4:13" x14ac:dyDescent="0.25">
      <c r="D775" s="5"/>
      <c r="E775" s="5"/>
      <c r="F775" s="5"/>
      <c r="G775" s="5"/>
      <c r="H775" s="5"/>
      <c r="I775" s="5"/>
      <c r="J775" s="5"/>
      <c r="K775" s="5"/>
      <c r="L775" s="5"/>
      <c r="M775" s="5"/>
    </row>
    <row r="776" spans="4:13" x14ac:dyDescent="0.25">
      <c r="D776" s="5"/>
      <c r="E776" s="5"/>
      <c r="F776" s="5"/>
      <c r="G776" s="5"/>
      <c r="H776" s="5"/>
      <c r="I776" s="5"/>
      <c r="J776" s="5"/>
      <c r="K776" s="5"/>
      <c r="L776" s="5"/>
      <c r="M776" s="5"/>
    </row>
    <row r="777" spans="4:13" x14ac:dyDescent="0.25">
      <c r="D777" s="5"/>
      <c r="E777" s="5"/>
      <c r="F777" s="5"/>
      <c r="G777" s="5"/>
      <c r="H777" s="5"/>
      <c r="I777" s="5"/>
      <c r="J777" s="5"/>
      <c r="K777" s="5"/>
      <c r="L777" s="5"/>
      <c r="M777" s="5"/>
    </row>
    <row r="778" spans="4:13" x14ac:dyDescent="0.25">
      <c r="D778" s="5"/>
      <c r="E778" s="5"/>
      <c r="F778" s="5"/>
      <c r="G778" s="5"/>
      <c r="H778" s="5"/>
      <c r="I778" s="5"/>
      <c r="J778" s="5"/>
      <c r="K778" s="5"/>
      <c r="L778" s="5"/>
      <c r="M778" s="5"/>
    </row>
    <row r="779" spans="4:13" x14ac:dyDescent="0.25">
      <c r="D779" s="5"/>
      <c r="E779" s="5"/>
      <c r="F779" s="5"/>
      <c r="G779" s="5"/>
      <c r="H779" s="5"/>
      <c r="I779" s="5"/>
      <c r="J779" s="5"/>
      <c r="K779" s="5"/>
      <c r="L779" s="5"/>
      <c r="M779" s="5"/>
    </row>
    <row r="780" spans="4:13" x14ac:dyDescent="0.25">
      <c r="D780" s="5"/>
      <c r="E780" s="5"/>
      <c r="F780" s="5"/>
      <c r="G780" s="5"/>
      <c r="H780" s="5"/>
      <c r="I780" s="5"/>
      <c r="J780" s="5"/>
      <c r="K780" s="5"/>
      <c r="L780" s="5"/>
      <c r="M780" s="5"/>
    </row>
    <row r="781" spans="4:13" x14ac:dyDescent="0.25">
      <c r="D781" s="5"/>
      <c r="E781" s="5"/>
      <c r="F781" s="5"/>
      <c r="G781" s="5"/>
      <c r="H781" s="5"/>
      <c r="I781" s="5"/>
      <c r="J781" s="5"/>
      <c r="K781" s="5"/>
      <c r="L781" s="5"/>
      <c r="M781" s="5"/>
    </row>
    <row r="782" spans="4:13" x14ac:dyDescent="0.25">
      <c r="D782" s="5"/>
      <c r="E782" s="5"/>
      <c r="F782" s="5"/>
      <c r="G782" s="5"/>
      <c r="H782" s="5"/>
      <c r="I782" s="5"/>
      <c r="J782" s="5"/>
      <c r="K782" s="5"/>
      <c r="L782" s="5"/>
      <c r="M782" s="5"/>
    </row>
    <row r="783" spans="4:13" x14ac:dyDescent="0.25">
      <c r="D783" s="5"/>
      <c r="E783" s="5"/>
      <c r="F783" s="5"/>
      <c r="G783" s="5"/>
      <c r="H783" s="5"/>
      <c r="I783" s="5"/>
      <c r="J783" s="5"/>
      <c r="K783" s="5"/>
      <c r="L783" s="5"/>
      <c r="M783" s="5"/>
    </row>
    <row r="784" spans="4:13" x14ac:dyDescent="0.25">
      <c r="D784" s="5"/>
      <c r="E784" s="5"/>
      <c r="F784" s="5"/>
      <c r="G784" s="5"/>
      <c r="H784" s="5"/>
      <c r="I784" s="5"/>
      <c r="J784" s="5"/>
      <c r="K784" s="5"/>
      <c r="L784" s="5"/>
      <c r="M784" s="5"/>
    </row>
    <row r="785" spans="4:13" x14ac:dyDescent="0.25">
      <c r="D785" s="5"/>
      <c r="E785" s="5"/>
      <c r="F785" s="5"/>
      <c r="G785" s="5"/>
      <c r="H785" s="5"/>
      <c r="I785" s="5"/>
      <c r="J785" s="5"/>
      <c r="K785" s="5"/>
      <c r="L785" s="5"/>
      <c r="M785" s="5"/>
    </row>
    <row r="786" spans="4:13" x14ac:dyDescent="0.25">
      <c r="D786" s="5"/>
      <c r="E786" s="5"/>
      <c r="F786" s="5"/>
      <c r="G786" s="5"/>
      <c r="H786" s="5"/>
      <c r="I786" s="5"/>
      <c r="J786" s="5"/>
      <c r="K786" s="5"/>
      <c r="L786" s="5"/>
      <c r="M786" s="5"/>
    </row>
    <row r="787" spans="4:13" x14ac:dyDescent="0.25">
      <c r="D787" s="5"/>
      <c r="E787" s="5"/>
      <c r="F787" s="5"/>
      <c r="G787" s="5"/>
      <c r="H787" s="5"/>
      <c r="I787" s="5"/>
      <c r="J787" s="5"/>
      <c r="K787" s="5"/>
      <c r="L787" s="5"/>
      <c r="M787" s="5"/>
    </row>
    <row r="788" spans="4:13" x14ac:dyDescent="0.25">
      <c r="D788" s="5"/>
      <c r="E788" s="5"/>
      <c r="F788" s="5"/>
      <c r="G788" s="5"/>
      <c r="H788" s="5"/>
      <c r="I788" s="5"/>
      <c r="J788" s="5"/>
      <c r="K788" s="5"/>
      <c r="L788" s="5"/>
      <c r="M788" s="5"/>
    </row>
    <row r="789" spans="4:13" x14ac:dyDescent="0.25">
      <c r="D789" s="5"/>
      <c r="E789" s="5"/>
      <c r="F789" s="5"/>
      <c r="G789" s="5"/>
      <c r="H789" s="5"/>
      <c r="I789" s="5"/>
      <c r="J789" s="5"/>
      <c r="K789" s="5"/>
      <c r="L789" s="5"/>
      <c r="M789" s="5"/>
    </row>
    <row r="790" spans="4:13" x14ac:dyDescent="0.25">
      <c r="D790" s="5"/>
      <c r="E790" s="5"/>
      <c r="F790" s="5"/>
      <c r="G790" s="5"/>
      <c r="H790" s="5"/>
      <c r="I790" s="5"/>
      <c r="J790" s="5"/>
      <c r="K790" s="5"/>
      <c r="L790" s="5"/>
      <c r="M790" s="5"/>
    </row>
    <row r="791" spans="4:13" x14ac:dyDescent="0.25">
      <c r="D791" s="5"/>
      <c r="E791" s="5"/>
      <c r="F791" s="5"/>
      <c r="G791" s="5"/>
      <c r="H791" s="5"/>
      <c r="I791" s="5"/>
      <c r="J791" s="5"/>
      <c r="K791" s="5"/>
      <c r="L791" s="5"/>
      <c r="M791" s="5"/>
    </row>
    <row r="792" spans="4:13" x14ac:dyDescent="0.25">
      <c r="D792" s="5"/>
      <c r="E792" s="5"/>
      <c r="F792" s="5"/>
      <c r="G792" s="5"/>
      <c r="H792" s="5"/>
      <c r="I792" s="5"/>
      <c r="J792" s="5"/>
      <c r="K792" s="5"/>
      <c r="L792" s="5"/>
      <c r="M792" s="5"/>
    </row>
    <row r="793" spans="4:13" x14ac:dyDescent="0.25">
      <c r="D793" s="5"/>
      <c r="E793" s="5"/>
      <c r="F793" s="5"/>
      <c r="G793" s="5"/>
      <c r="H793" s="5"/>
      <c r="I793" s="5"/>
      <c r="J793" s="5"/>
      <c r="K793" s="5"/>
      <c r="L793" s="5"/>
      <c r="M793" s="5"/>
    </row>
    <row r="794" spans="4:13" x14ac:dyDescent="0.25">
      <c r="D794" s="5"/>
      <c r="E794" s="5"/>
      <c r="F794" s="5"/>
      <c r="G794" s="5"/>
      <c r="H794" s="5"/>
      <c r="I794" s="5"/>
      <c r="J794" s="5"/>
      <c r="K794" s="5"/>
      <c r="L794" s="5"/>
      <c r="M794" s="5"/>
    </row>
    <row r="795" spans="4:13" x14ac:dyDescent="0.25">
      <c r="D795" s="5"/>
      <c r="E795" s="5"/>
      <c r="F795" s="5"/>
      <c r="G795" s="5"/>
      <c r="H795" s="5"/>
      <c r="I795" s="5"/>
      <c r="J795" s="5"/>
      <c r="K795" s="5"/>
      <c r="L795" s="5"/>
      <c r="M795" s="5"/>
    </row>
    <row r="796" spans="4:13" x14ac:dyDescent="0.25">
      <c r="D796" s="5"/>
      <c r="E796" s="5"/>
      <c r="F796" s="5"/>
      <c r="G796" s="5"/>
      <c r="H796" s="5"/>
      <c r="I796" s="5"/>
      <c r="J796" s="5"/>
      <c r="K796" s="5"/>
      <c r="L796" s="5"/>
      <c r="M796" s="5"/>
    </row>
    <row r="797" spans="4:13" x14ac:dyDescent="0.25">
      <c r="D797" s="5"/>
      <c r="E797" s="5"/>
      <c r="F797" s="5"/>
      <c r="G797" s="5"/>
      <c r="H797" s="5"/>
      <c r="I797" s="5"/>
      <c r="J797" s="5"/>
      <c r="K797" s="5"/>
      <c r="L797" s="5"/>
      <c r="M797" s="5"/>
    </row>
    <row r="798" spans="4:13" x14ac:dyDescent="0.25">
      <c r="D798" s="5"/>
      <c r="E798" s="5"/>
      <c r="F798" s="5"/>
      <c r="G798" s="5"/>
      <c r="H798" s="5"/>
      <c r="I798" s="5"/>
      <c r="J798" s="5"/>
      <c r="K798" s="5"/>
      <c r="L798" s="5"/>
      <c r="M798" s="5"/>
    </row>
    <row r="799" spans="4:13" x14ac:dyDescent="0.25">
      <c r="D799" s="5"/>
      <c r="E799" s="5"/>
      <c r="F799" s="5"/>
      <c r="G799" s="5"/>
      <c r="H799" s="5"/>
      <c r="I799" s="5"/>
      <c r="J799" s="5"/>
      <c r="K799" s="5"/>
      <c r="L799" s="5"/>
      <c r="M799" s="5"/>
    </row>
    <row r="800" spans="4:13" x14ac:dyDescent="0.25">
      <c r="D800" s="5"/>
      <c r="E800" s="5"/>
      <c r="F800" s="5"/>
      <c r="G800" s="5"/>
      <c r="H800" s="5"/>
      <c r="I800" s="5"/>
      <c r="J800" s="5"/>
      <c r="K800" s="5"/>
      <c r="L800" s="5"/>
      <c r="M800" s="5"/>
    </row>
    <row r="801" spans="4:13" x14ac:dyDescent="0.25">
      <c r="D801" s="5"/>
      <c r="E801" s="5"/>
      <c r="F801" s="5"/>
      <c r="G801" s="5"/>
      <c r="H801" s="5"/>
      <c r="I801" s="5"/>
      <c r="J801" s="5"/>
      <c r="K801" s="5"/>
      <c r="L801" s="5"/>
      <c r="M801" s="5"/>
    </row>
    <row r="802" spans="4:13" x14ac:dyDescent="0.25">
      <c r="D802" s="5"/>
      <c r="E802" s="5"/>
      <c r="F802" s="5"/>
      <c r="G802" s="5"/>
      <c r="H802" s="5"/>
      <c r="I802" s="5"/>
      <c r="J802" s="5"/>
      <c r="K802" s="5"/>
      <c r="L802" s="5"/>
      <c r="M802" s="5"/>
    </row>
    <row r="803" spans="4:13" x14ac:dyDescent="0.25">
      <c r="D803" s="5"/>
      <c r="E803" s="5"/>
      <c r="F803" s="5"/>
      <c r="G803" s="5"/>
      <c r="H803" s="5"/>
      <c r="I803" s="5"/>
      <c r="J803" s="5"/>
      <c r="K803" s="5"/>
      <c r="L803" s="5"/>
      <c r="M803" s="5"/>
    </row>
    <row r="804" spans="4:13" x14ac:dyDescent="0.25">
      <c r="D804" s="5"/>
      <c r="E804" s="5"/>
      <c r="F804" s="5"/>
      <c r="G804" s="5"/>
      <c r="H804" s="5"/>
      <c r="I804" s="5"/>
      <c r="J804" s="5"/>
      <c r="K804" s="5"/>
      <c r="L804" s="5"/>
      <c r="M804" s="5"/>
    </row>
    <row r="805" spans="4:13" x14ac:dyDescent="0.25">
      <c r="D805" s="5"/>
      <c r="E805" s="5"/>
      <c r="F805" s="5"/>
      <c r="G805" s="5"/>
      <c r="H805" s="5"/>
      <c r="I805" s="5"/>
      <c r="J805" s="5"/>
      <c r="K805" s="5"/>
      <c r="L805" s="5"/>
      <c r="M805" s="5"/>
    </row>
    <row r="806" spans="4:13" x14ac:dyDescent="0.25">
      <c r="D806" s="5"/>
      <c r="E806" s="5"/>
      <c r="F806" s="5"/>
      <c r="G806" s="5"/>
      <c r="H806" s="5"/>
      <c r="I806" s="5"/>
      <c r="J806" s="5"/>
      <c r="K806" s="5"/>
      <c r="L806" s="5"/>
      <c r="M806" s="5"/>
    </row>
    <row r="807" spans="4:13" x14ac:dyDescent="0.25">
      <c r="D807" s="5"/>
      <c r="E807" s="5"/>
      <c r="F807" s="5"/>
      <c r="G807" s="5"/>
      <c r="H807" s="5"/>
      <c r="I807" s="5"/>
      <c r="J807" s="5"/>
      <c r="K807" s="5"/>
      <c r="L807" s="5"/>
      <c r="M807" s="5"/>
    </row>
    <row r="808" spans="4:13" x14ac:dyDescent="0.25">
      <c r="D808" s="5"/>
      <c r="E808" s="5"/>
      <c r="F808" s="5"/>
      <c r="G808" s="5"/>
      <c r="H808" s="5"/>
      <c r="I808" s="5"/>
      <c r="J808" s="5"/>
      <c r="K808" s="5"/>
      <c r="L808" s="5"/>
      <c r="M808" s="5"/>
    </row>
    <row r="809" spans="4:13" x14ac:dyDescent="0.25">
      <c r="D809" s="5"/>
      <c r="E809" s="5"/>
      <c r="F809" s="5"/>
      <c r="G809" s="5"/>
      <c r="H809" s="5"/>
      <c r="I809" s="5"/>
      <c r="J809" s="5"/>
      <c r="K809" s="5"/>
      <c r="L809" s="5"/>
      <c r="M809" s="5"/>
    </row>
    <row r="810" spans="4:13" x14ac:dyDescent="0.25">
      <c r="D810" s="5"/>
      <c r="E810" s="5"/>
      <c r="F810" s="5"/>
      <c r="G810" s="5"/>
      <c r="H810" s="5"/>
      <c r="I810" s="5"/>
      <c r="J810" s="5"/>
      <c r="K810" s="5"/>
      <c r="L810" s="5"/>
      <c r="M810" s="5"/>
    </row>
    <row r="811" spans="4:13" x14ac:dyDescent="0.25">
      <c r="D811" s="5"/>
      <c r="E811" s="5"/>
      <c r="F811" s="5"/>
      <c r="G811" s="5"/>
      <c r="H811" s="5"/>
      <c r="I811" s="5"/>
      <c r="J811" s="5"/>
      <c r="K811" s="5"/>
      <c r="L811" s="5"/>
      <c r="M811" s="5"/>
    </row>
    <row r="812" spans="4:13" x14ac:dyDescent="0.25">
      <c r="D812" s="5"/>
      <c r="E812" s="5"/>
      <c r="F812" s="5"/>
      <c r="G812" s="5"/>
      <c r="H812" s="5"/>
      <c r="I812" s="5"/>
      <c r="J812" s="5"/>
      <c r="K812" s="5"/>
      <c r="L812" s="5"/>
      <c r="M812" s="5"/>
    </row>
    <row r="813" spans="4:13" x14ac:dyDescent="0.25">
      <c r="D813" s="5"/>
      <c r="E813" s="5"/>
      <c r="F813" s="5"/>
      <c r="G813" s="5"/>
      <c r="H813" s="5"/>
      <c r="I813" s="5"/>
      <c r="J813" s="5"/>
      <c r="K813" s="5"/>
      <c r="L813" s="5"/>
      <c r="M813" s="5"/>
    </row>
    <row r="814" spans="4:13" x14ac:dyDescent="0.25">
      <c r="D814" s="5"/>
      <c r="E814" s="5"/>
      <c r="F814" s="5"/>
      <c r="G814" s="5"/>
      <c r="H814" s="5"/>
      <c r="I814" s="5"/>
      <c r="J814" s="5"/>
      <c r="K814" s="5"/>
      <c r="L814" s="5"/>
      <c r="M814" s="5"/>
    </row>
    <row r="815" spans="4:13" x14ac:dyDescent="0.25">
      <c r="D815" s="5"/>
      <c r="E815" s="5"/>
      <c r="F815" s="5"/>
      <c r="G815" s="5"/>
      <c r="H815" s="5"/>
      <c r="I815" s="5"/>
      <c r="J815" s="5"/>
      <c r="K815" s="5"/>
      <c r="L815" s="5"/>
      <c r="M815" s="5"/>
    </row>
    <row r="816" spans="4:13" x14ac:dyDescent="0.25">
      <c r="D816" s="5"/>
      <c r="E816" s="5"/>
      <c r="F816" s="5"/>
      <c r="G816" s="5"/>
      <c r="H816" s="5"/>
      <c r="I816" s="5"/>
      <c r="J816" s="5"/>
      <c r="K816" s="5"/>
      <c r="L816" s="5"/>
      <c r="M816" s="5"/>
    </row>
    <row r="817" spans="4:13" x14ac:dyDescent="0.25">
      <c r="D817" s="5"/>
      <c r="E817" s="5"/>
      <c r="F817" s="5"/>
      <c r="G817" s="5"/>
      <c r="H817" s="5"/>
      <c r="I817" s="5"/>
      <c r="J817" s="5"/>
      <c r="K817" s="5"/>
      <c r="L817" s="5"/>
      <c r="M817" s="5"/>
    </row>
    <row r="818" spans="4:13" x14ac:dyDescent="0.25">
      <c r="D818" s="5"/>
      <c r="E818" s="5"/>
      <c r="F818" s="5"/>
      <c r="G818" s="5"/>
      <c r="H818" s="5"/>
      <c r="I818" s="5"/>
      <c r="J818" s="5"/>
      <c r="K818" s="5"/>
      <c r="L818" s="5"/>
      <c r="M818" s="5"/>
    </row>
    <row r="819" spans="4:13" x14ac:dyDescent="0.25">
      <c r="D819" s="5"/>
      <c r="E819" s="5"/>
      <c r="F819" s="5"/>
      <c r="G819" s="5"/>
      <c r="H819" s="5"/>
      <c r="I819" s="5"/>
      <c r="J819" s="5"/>
      <c r="K819" s="5"/>
      <c r="L819" s="5"/>
      <c r="M819" s="5"/>
    </row>
    <row r="820" spans="4:13" x14ac:dyDescent="0.25">
      <c r="D820" s="5"/>
      <c r="E820" s="5"/>
      <c r="F820" s="5"/>
      <c r="G820" s="5"/>
      <c r="H820" s="5"/>
      <c r="I820" s="5"/>
      <c r="J820" s="5"/>
      <c r="K820" s="5"/>
      <c r="L820" s="5"/>
      <c r="M820" s="5"/>
    </row>
    <row r="821" spans="4:13" x14ac:dyDescent="0.25">
      <c r="D821" s="5"/>
      <c r="E821" s="5"/>
      <c r="F821" s="5"/>
      <c r="G821" s="5"/>
      <c r="H821" s="5"/>
      <c r="I821" s="5"/>
      <c r="J821" s="5"/>
      <c r="K821" s="5"/>
      <c r="L821" s="5"/>
      <c r="M821" s="5"/>
    </row>
    <row r="822" spans="4:13" x14ac:dyDescent="0.25">
      <c r="D822" s="5"/>
      <c r="E822" s="5"/>
      <c r="F822" s="5"/>
      <c r="G822" s="5"/>
      <c r="H822" s="5"/>
      <c r="I822" s="5"/>
      <c r="J822" s="5"/>
      <c r="K822" s="5"/>
      <c r="L822" s="5"/>
      <c r="M822" s="5"/>
    </row>
    <row r="823" spans="4:13" x14ac:dyDescent="0.25">
      <c r="D823" s="5"/>
      <c r="E823" s="5"/>
      <c r="F823" s="5"/>
      <c r="G823" s="5"/>
      <c r="H823" s="5"/>
      <c r="I823" s="5"/>
      <c r="J823" s="5"/>
      <c r="K823" s="5"/>
      <c r="L823" s="5"/>
      <c r="M823" s="5"/>
    </row>
    <row r="824" spans="4:13" x14ac:dyDescent="0.25">
      <c r="D824" s="5"/>
      <c r="E824" s="5"/>
      <c r="F824" s="5"/>
      <c r="G824" s="5"/>
      <c r="H824" s="5"/>
      <c r="I824" s="5"/>
      <c r="J824" s="5"/>
      <c r="K824" s="5"/>
      <c r="L824" s="5"/>
      <c r="M824" s="5"/>
    </row>
    <row r="825" spans="4:13" x14ac:dyDescent="0.25">
      <c r="D825" s="5"/>
      <c r="E825" s="5"/>
      <c r="F825" s="5"/>
      <c r="G825" s="5"/>
      <c r="H825" s="5"/>
      <c r="I825" s="5"/>
      <c r="J825" s="5"/>
      <c r="K825" s="5"/>
      <c r="L825" s="5"/>
      <c r="M825" s="5"/>
    </row>
    <row r="826" spans="4:13" x14ac:dyDescent="0.25">
      <c r="D826" s="5"/>
      <c r="E826" s="5"/>
      <c r="F826" s="5"/>
      <c r="G826" s="5"/>
      <c r="H826" s="5"/>
      <c r="I826" s="5"/>
      <c r="J826" s="5"/>
      <c r="K826" s="5"/>
      <c r="L826" s="5"/>
      <c r="M826" s="5"/>
    </row>
    <row r="827" spans="4:13" x14ac:dyDescent="0.25">
      <c r="D827" s="5"/>
      <c r="E827" s="5"/>
      <c r="F827" s="5"/>
      <c r="G827" s="5"/>
      <c r="H827" s="5"/>
      <c r="I827" s="5"/>
      <c r="J827" s="5"/>
      <c r="K827" s="5"/>
      <c r="L827" s="5"/>
      <c r="M827" s="5"/>
    </row>
    <row r="828" spans="4:13" x14ac:dyDescent="0.25">
      <c r="D828" s="5"/>
      <c r="E828" s="5"/>
      <c r="F828" s="5"/>
      <c r="G828" s="5"/>
      <c r="H828" s="5"/>
      <c r="I828" s="5"/>
      <c r="J828" s="5"/>
      <c r="K828" s="5"/>
      <c r="L828" s="5"/>
      <c r="M828" s="5"/>
    </row>
    <row r="829" spans="4:13" x14ac:dyDescent="0.25">
      <c r="D829" s="5"/>
      <c r="E829" s="5"/>
      <c r="F829" s="5"/>
      <c r="G829" s="5"/>
      <c r="H829" s="5"/>
      <c r="I829" s="5"/>
      <c r="J829" s="5"/>
      <c r="K829" s="5"/>
      <c r="L829" s="5"/>
      <c r="M829" s="5"/>
    </row>
    <row r="830" spans="4:13" x14ac:dyDescent="0.25">
      <c r="D830" s="5"/>
      <c r="E830" s="5"/>
      <c r="F830" s="5"/>
      <c r="G830" s="5"/>
      <c r="H830" s="5"/>
      <c r="I830" s="5"/>
      <c r="J830" s="5"/>
      <c r="K830" s="5"/>
      <c r="L830" s="5"/>
      <c r="M830" s="5"/>
    </row>
    <row r="831" spans="4:13" x14ac:dyDescent="0.25">
      <c r="D831" s="5"/>
      <c r="E831" s="5"/>
      <c r="F831" s="5"/>
      <c r="G831" s="5"/>
      <c r="H831" s="5"/>
      <c r="I831" s="5"/>
      <c r="J831" s="5"/>
      <c r="K831" s="5"/>
      <c r="L831" s="5"/>
      <c r="M831" s="5"/>
    </row>
    <row r="832" spans="4:13" x14ac:dyDescent="0.25">
      <c r="D832" s="5"/>
      <c r="E832" s="5"/>
      <c r="F832" s="5"/>
      <c r="G832" s="5"/>
      <c r="H832" s="5"/>
      <c r="I832" s="5"/>
      <c r="J832" s="5"/>
      <c r="K832" s="5"/>
      <c r="L832" s="5"/>
      <c r="M832" s="5"/>
    </row>
    <row r="833" spans="4:13" x14ac:dyDescent="0.25">
      <c r="D833" s="5"/>
      <c r="E833" s="5"/>
      <c r="F833" s="5"/>
      <c r="G833" s="5"/>
      <c r="H833" s="5"/>
      <c r="I833" s="5"/>
      <c r="J833" s="5"/>
      <c r="K833" s="5"/>
      <c r="L833" s="5"/>
      <c r="M833" s="5"/>
    </row>
    <row r="834" spans="4:13" x14ac:dyDescent="0.25">
      <c r="D834" s="5"/>
      <c r="E834" s="5"/>
      <c r="F834" s="5"/>
      <c r="G834" s="5"/>
      <c r="H834" s="5"/>
      <c r="I834" s="5"/>
      <c r="J834" s="5"/>
      <c r="K834" s="5"/>
      <c r="L834" s="5"/>
      <c r="M834" s="5"/>
    </row>
    <row r="835" spans="4:13" x14ac:dyDescent="0.25">
      <c r="D835" s="5"/>
      <c r="E835" s="5"/>
      <c r="F835" s="5"/>
      <c r="G835" s="5"/>
      <c r="H835" s="5"/>
      <c r="I835" s="5"/>
      <c r="J835" s="5"/>
      <c r="K835" s="5"/>
      <c r="L835" s="5"/>
      <c r="M835" s="5"/>
    </row>
    <row r="836" spans="4:13" x14ac:dyDescent="0.25">
      <c r="D836" s="5"/>
      <c r="E836" s="5"/>
      <c r="F836" s="5"/>
      <c r="G836" s="5"/>
      <c r="H836" s="5"/>
      <c r="I836" s="5"/>
      <c r="J836" s="5"/>
      <c r="K836" s="5"/>
      <c r="L836" s="5"/>
      <c r="M836" s="5"/>
    </row>
    <row r="837" spans="4:13" x14ac:dyDescent="0.25">
      <c r="D837" s="5"/>
      <c r="E837" s="5"/>
      <c r="F837" s="5"/>
      <c r="G837" s="5"/>
      <c r="H837" s="5"/>
      <c r="I837" s="5"/>
      <c r="J837" s="5"/>
      <c r="K837" s="5"/>
      <c r="L837" s="5"/>
      <c r="M837" s="5"/>
    </row>
    <row r="838" spans="4:13" x14ac:dyDescent="0.25">
      <c r="D838" s="5"/>
      <c r="E838" s="5"/>
      <c r="F838" s="5"/>
      <c r="G838" s="5"/>
      <c r="H838" s="5"/>
      <c r="I838" s="5"/>
      <c r="J838" s="5"/>
      <c r="K838" s="5"/>
      <c r="L838" s="5"/>
      <c r="M838" s="5"/>
    </row>
    <row r="839" spans="4:13" x14ac:dyDescent="0.25">
      <c r="D839" s="5"/>
      <c r="E839" s="5"/>
      <c r="F839" s="5"/>
      <c r="G839" s="5"/>
      <c r="H839" s="5"/>
      <c r="I839" s="5"/>
      <c r="J839" s="5"/>
      <c r="K839" s="5"/>
      <c r="L839" s="5"/>
      <c r="M839" s="5"/>
    </row>
    <row r="840" spans="4:13" x14ac:dyDescent="0.25">
      <c r="D840" s="5"/>
      <c r="E840" s="5"/>
      <c r="F840" s="5"/>
      <c r="G840" s="5"/>
      <c r="H840" s="5"/>
      <c r="I840" s="5"/>
      <c r="J840" s="5"/>
      <c r="K840" s="5"/>
      <c r="L840" s="5"/>
      <c r="M840" s="5"/>
    </row>
    <row r="841" spans="4:13" x14ac:dyDescent="0.25">
      <c r="D841" s="5"/>
      <c r="E841" s="5"/>
      <c r="F841" s="5"/>
      <c r="G841" s="5"/>
      <c r="H841" s="5"/>
      <c r="I841" s="5"/>
      <c r="J841" s="5"/>
      <c r="K841" s="5"/>
      <c r="L841" s="5"/>
      <c r="M841" s="5"/>
    </row>
    <row r="842" spans="4:13" x14ac:dyDescent="0.25">
      <c r="D842" s="5"/>
      <c r="E842" s="5"/>
      <c r="F842" s="5"/>
      <c r="G842" s="5"/>
      <c r="H842" s="5"/>
      <c r="I842" s="5"/>
      <c r="J842" s="5"/>
      <c r="K842" s="5"/>
      <c r="L842" s="5"/>
      <c r="M842" s="5"/>
    </row>
    <row r="843" spans="4:13" x14ac:dyDescent="0.25">
      <c r="D843" s="5"/>
      <c r="E843" s="5"/>
      <c r="F843" s="5"/>
      <c r="G843" s="5"/>
      <c r="H843" s="5"/>
      <c r="I843" s="5"/>
      <c r="J843" s="5"/>
      <c r="K843" s="5"/>
      <c r="L843" s="5"/>
      <c r="M843" s="5"/>
    </row>
    <row r="844" spans="4:13" x14ac:dyDescent="0.25">
      <c r="D844" s="5"/>
      <c r="E844" s="5"/>
      <c r="F844" s="5"/>
      <c r="G844" s="5"/>
      <c r="H844" s="5"/>
      <c r="I844" s="5"/>
      <c r="J844" s="5"/>
      <c r="K844" s="5"/>
      <c r="L844" s="5"/>
      <c r="M844" s="5"/>
    </row>
    <row r="845" spans="4:13" x14ac:dyDescent="0.25">
      <c r="D845" s="5"/>
      <c r="E845" s="5"/>
      <c r="F845" s="5"/>
      <c r="G845" s="5"/>
      <c r="H845" s="5"/>
      <c r="I845" s="5"/>
      <c r="J845" s="5"/>
      <c r="K845" s="5"/>
      <c r="L845" s="5"/>
      <c r="M845" s="5"/>
    </row>
    <row r="846" spans="4:13" x14ac:dyDescent="0.25">
      <c r="D846" s="5"/>
      <c r="E846" s="5"/>
      <c r="F846" s="5"/>
      <c r="G846" s="5"/>
      <c r="H846" s="5"/>
      <c r="I846" s="5"/>
      <c r="J846" s="5"/>
      <c r="K846" s="5"/>
      <c r="L846" s="5"/>
      <c r="M846" s="5"/>
    </row>
    <row r="847" spans="4:13" x14ac:dyDescent="0.25">
      <c r="D847" s="5"/>
      <c r="E847" s="5"/>
      <c r="F847" s="5"/>
      <c r="G847" s="5"/>
      <c r="H847" s="5"/>
      <c r="I847" s="5"/>
      <c r="J847" s="5"/>
      <c r="K847" s="5"/>
      <c r="L847" s="5"/>
      <c r="M847" s="5"/>
    </row>
    <row r="848" spans="4:13" x14ac:dyDescent="0.25">
      <c r="D848" s="5"/>
      <c r="E848" s="5"/>
      <c r="F848" s="5"/>
      <c r="G848" s="5"/>
      <c r="H848" s="5"/>
      <c r="I848" s="5"/>
      <c r="J848" s="5"/>
      <c r="K848" s="5"/>
      <c r="L848" s="5"/>
      <c r="M848" s="5"/>
    </row>
    <row r="849" spans="4:13" x14ac:dyDescent="0.25">
      <c r="D849" s="5"/>
      <c r="E849" s="5"/>
      <c r="F849" s="5"/>
      <c r="G849" s="5"/>
      <c r="H849" s="5"/>
      <c r="I849" s="5"/>
      <c r="J849" s="5"/>
      <c r="K849" s="5"/>
      <c r="L849" s="5"/>
      <c r="M849" s="5"/>
    </row>
    <row r="850" spans="4:13" x14ac:dyDescent="0.25">
      <c r="D850" s="5"/>
      <c r="E850" s="5"/>
      <c r="F850" s="5"/>
      <c r="G850" s="5"/>
      <c r="H850" s="5"/>
      <c r="I850" s="5"/>
      <c r="J850" s="5"/>
      <c r="K850" s="5"/>
      <c r="L850" s="5"/>
      <c r="M850" s="5"/>
    </row>
    <row r="851" spans="4:13" x14ac:dyDescent="0.25">
      <c r="D851" s="5"/>
      <c r="E851" s="5"/>
      <c r="F851" s="5"/>
      <c r="G851" s="5"/>
      <c r="H851" s="5"/>
      <c r="I851" s="5"/>
      <c r="J851" s="5"/>
      <c r="K851" s="5"/>
      <c r="L851" s="5"/>
      <c r="M851" s="5"/>
    </row>
    <row r="852" spans="4:13" x14ac:dyDescent="0.25">
      <c r="D852" s="5"/>
      <c r="E852" s="5"/>
      <c r="F852" s="5"/>
      <c r="G852" s="5"/>
      <c r="H852" s="5"/>
      <c r="I852" s="5"/>
      <c r="J852" s="5"/>
      <c r="K852" s="5"/>
      <c r="L852" s="5"/>
      <c r="M852" s="5"/>
    </row>
    <row r="853" spans="4:13" x14ac:dyDescent="0.25">
      <c r="D853" s="5"/>
      <c r="E853" s="5"/>
      <c r="F853" s="5"/>
      <c r="G853" s="5"/>
      <c r="H853" s="5"/>
      <c r="I853" s="5"/>
      <c r="J853" s="5"/>
      <c r="K853" s="5"/>
      <c r="L853" s="5"/>
      <c r="M853" s="5"/>
    </row>
    <row r="854" spans="4:13" x14ac:dyDescent="0.25">
      <c r="D854" s="5"/>
      <c r="E854" s="5"/>
      <c r="F854" s="5"/>
      <c r="G854" s="5"/>
      <c r="H854" s="5"/>
      <c r="I854" s="5"/>
      <c r="J854" s="5"/>
      <c r="K854" s="5"/>
      <c r="L854" s="5"/>
      <c r="M854" s="5"/>
    </row>
    <row r="855" spans="4:13" x14ac:dyDescent="0.25">
      <c r="D855" s="5"/>
      <c r="E855" s="5"/>
      <c r="F855" s="5"/>
      <c r="G855" s="5"/>
      <c r="H855" s="5"/>
      <c r="I855" s="5"/>
      <c r="J855" s="5"/>
      <c r="K855" s="5"/>
      <c r="L855" s="5"/>
      <c r="M855" s="5"/>
    </row>
    <row r="856" spans="4:13" x14ac:dyDescent="0.25">
      <c r="D856" s="5"/>
      <c r="E856" s="5"/>
      <c r="F856" s="5"/>
      <c r="G856" s="5"/>
      <c r="H856" s="5"/>
      <c r="I856" s="5"/>
      <c r="J856" s="5"/>
      <c r="K856" s="5"/>
      <c r="L856" s="5"/>
      <c r="M856" s="5"/>
    </row>
    <row r="857" spans="4:13" x14ac:dyDescent="0.25">
      <c r="D857" s="5"/>
      <c r="E857" s="5"/>
      <c r="F857" s="5"/>
      <c r="G857" s="5"/>
      <c r="H857" s="5"/>
      <c r="I857" s="5"/>
      <c r="J857" s="5"/>
      <c r="K857" s="5"/>
      <c r="L857" s="5"/>
      <c r="M857" s="5"/>
    </row>
    <row r="858" spans="4:13" x14ac:dyDescent="0.25">
      <c r="D858" s="5"/>
      <c r="E858" s="5"/>
      <c r="F858" s="5"/>
      <c r="G858" s="5"/>
      <c r="H858" s="5"/>
      <c r="I858" s="5"/>
      <c r="J858" s="5"/>
      <c r="K858" s="5"/>
      <c r="L858" s="5"/>
      <c r="M858" s="5"/>
    </row>
    <row r="859" spans="4:13" x14ac:dyDescent="0.25">
      <c r="D859" s="5"/>
      <c r="E859" s="5"/>
      <c r="F859" s="5"/>
      <c r="G859" s="5"/>
      <c r="H859" s="5"/>
      <c r="I859" s="5"/>
      <c r="J859" s="5"/>
      <c r="K859" s="5"/>
      <c r="L859" s="5"/>
      <c r="M859" s="5"/>
    </row>
    <row r="860" spans="4:13" x14ac:dyDescent="0.25">
      <c r="D860" s="5"/>
      <c r="E860" s="5"/>
      <c r="F860" s="5"/>
      <c r="G860" s="5"/>
      <c r="H860" s="5"/>
      <c r="I860" s="5"/>
      <c r="J860" s="5"/>
      <c r="K860" s="5"/>
      <c r="L860" s="5"/>
      <c r="M860" s="5"/>
    </row>
    <row r="861" spans="4:13" x14ac:dyDescent="0.25">
      <c r="D861" s="5"/>
      <c r="E861" s="5"/>
      <c r="F861" s="5"/>
      <c r="G861" s="5"/>
      <c r="H861" s="5"/>
      <c r="I861" s="5"/>
      <c r="J861" s="5"/>
      <c r="K861" s="5"/>
      <c r="L861" s="5"/>
      <c r="M861" s="5"/>
    </row>
    <row r="862" spans="4:13" x14ac:dyDescent="0.25">
      <c r="D862" s="5"/>
      <c r="E862" s="5"/>
      <c r="F862" s="5"/>
      <c r="G862" s="5"/>
      <c r="H862" s="5"/>
      <c r="I862" s="5"/>
      <c r="J862" s="5"/>
      <c r="K862" s="5"/>
      <c r="L862" s="5"/>
      <c r="M862" s="5"/>
    </row>
    <row r="863" spans="4:13" x14ac:dyDescent="0.25">
      <c r="D863" s="5"/>
      <c r="E863" s="5"/>
      <c r="F863" s="5"/>
      <c r="G863" s="5"/>
      <c r="H863" s="5"/>
      <c r="I863" s="5"/>
      <c r="J863" s="5"/>
      <c r="K863" s="5"/>
      <c r="L863" s="5"/>
      <c r="M863" s="5"/>
    </row>
    <row r="864" spans="4:13" x14ac:dyDescent="0.25">
      <c r="D864" s="5"/>
      <c r="E864" s="5"/>
      <c r="F864" s="5"/>
      <c r="G864" s="5"/>
      <c r="H864" s="5"/>
      <c r="I864" s="5"/>
      <c r="J864" s="5"/>
      <c r="K864" s="5"/>
      <c r="L864" s="5"/>
      <c r="M864" s="5"/>
    </row>
    <row r="865" spans="4:13" x14ac:dyDescent="0.25">
      <c r="D865" s="5"/>
      <c r="E865" s="5"/>
      <c r="F865" s="5"/>
      <c r="G865" s="5"/>
      <c r="H865" s="5"/>
      <c r="I865" s="5"/>
      <c r="J865" s="5"/>
      <c r="K865" s="5"/>
      <c r="L865" s="5"/>
      <c r="M865" s="5"/>
    </row>
    <row r="866" spans="4:13" x14ac:dyDescent="0.25">
      <c r="D866" s="5"/>
      <c r="E866" s="5"/>
      <c r="F866" s="5"/>
      <c r="G866" s="5"/>
      <c r="H866" s="5"/>
      <c r="I866" s="5"/>
      <c r="J866" s="5"/>
      <c r="K866" s="5"/>
      <c r="L866" s="5"/>
      <c r="M866" s="5"/>
    </row>
    <row r="867" spans="4:13" x14ac:dyDescent="0.25">
      <c r="D867" s="5"/>
      <c r="E867" s="5"/>
      <c r="F867" s="5"/>
      <c r="G867" s="5"/>
      <c r="H867" s="5"/>
      <c r="I867" s="5"/>
      <c r="J867" s="5"/>
      <c r="K867" s="5"/>
      <c r="L867" s="5"/>
      <c r="M867" s="5"/>
    </row>
    <row r="868" spans="4:13" x14ac:dyDescent="0.25">
      <c r="D868" s="5"/>
      <c r="E868" s="5"/>
      <c r="F868" s="5"/>
      <c r="G868" s="5"/>
      <c r="H868" s="5"/>
      <c r="I868" s="5"/>
      <c r="J868" s="5"/>
      <c r="K868" s="5"/>
      <c r="L868" s="5"/>
      <c r="M868" s="5"/>
    </row>
    <row r="869" spans="4:13" x14ac:dyDescent="0.25">
      <c r="D869" s="5"/>
      <c r="E869" s="5"/>
      <c r="F869" s="5"/>
      <c r="G869" s="5"/>
      <c r="H869" s="5"/>
      <c r="I869" s="5"/>
      <c r="J869" s="5"/>
      <c r="K869" s="5"/>
      <c r="L869" s="5"/>
      <c r="M869" s="5"/>
    </row>
    <row r="870" spans="4:13" x14ac:dyDescent="0.25">
      <c r="D870" s="5"/>
      <c r="E870" s="5"/>
      <c r="F870" s="5"/>
      <c r="G870" s="5"/>
      <c r="H870" s="5"/>
      <c r="I870" s="5"/>
      <c r="J870" s="5"/>
      <c r="K870" s="5"/>
      <c r="L870" s="5"/>
      <c r="M870" s="5"/>
    </row>
    <row r="871" spans="4:13" x14ac:dyDescent="0.25">
      <c r="D871" s="5"/>
      <c r="E871" s="5"/>
      <c r="F871" s="5"/>
      <c r="G871" s="5"/>
      <c r="H871" s="5"/>
      <c r="I871" s="5"/>
      <c r="J871" s="5"/>
      <c r="K871" s="5"/>
      <c r="L871" s="5"/>
      <c r="M871" s="5"/>
    </row>
    <row r="872" spans="4:13" x14ac:dyDescent="0.25">
      <c r="D872" s="5"/>
      <c r="E872" s="5"/>
      <c r="F872" s="5"/>
      <c r="G872" s="5"/>
      <c r="H872" s="5"/>
      <c r="I872" s="5"/>
      <c r="J872" s="5"/>
      <c r="K872" s="5"/>
      <c r="L872" s="5"/>
      <c r="M872" s="5"/>
    </row>
    <row r="873" spans="4:13" x14ac:dyDescent="0.25">
      <c r="D873" s="5"/>
      <c r="E873" s="5"/>
      <c r="F873" s="5"/>
      <c r="G873" s="5"/>
      <c r="H873" s="5"/>
      <c r="I873" s="5"/>
      <c r="J873" s="5"/>
      <c r="K873" s="5"/>
      <c r="L873" s="5"/>
      <c r="M873" s="5"/>
    </row>
    <row r="874" spans="4:13" x14ac:dyDescent="0.25">
      <c r="D874" s="5"/>
      <c r="E874" s="5"/>
      <c r="F874" s="5"/>
      <c r="G874" s="5"/>
      <c r="H874" s="5"/>
      <c r="I874" s="5"/>
      <c r="J874" s="5"/>
      <c r="K874" s="5"/>
      <c r="L874" s="5"/>
      <c r="M874" s="5"/>
    </row>
    <row r="875" spans="4:13" x14ac:dyDescent="0.25">
      <c r="D875" s="5"/>
      <c r="E875" s="5"/>
      <c r="F875" s="5"/>
      <c r="G875" s="5"/>
      <c r="H875" s="5"/>
      <c r="I875" s="5"/>
      <c r="J875" s="5"/>
      <c r="K875" s="5"/>
      <c r="L875" s="5"/>
      <c r="M875" s="5"/>
    </row>
    <row r="876" spans="4:13" x14ac:dyDescent="0.25">
      <c r="D876" s="5"/>
      <c r="E876" s="5"/>
      <c r="F876" s="5"/>
      <c r="G876" s="5"/>
      <c r="H876" s="5"/>
      <c r="I876" s="5"/>
      <c r="J876" s="5"/>
      <c r="K876" s="5"/>
      <c r="L876" s="5"/>
      <c r="M876" s="5"/>
    </row>
    <row r="877" spans="4:13" x14ac:dyDescent="0.25">
      <c r="D877" s="5"/>
      <c r="E877" s="5"/>
      <c r="F877" s="5"/>
      <c r="G877" s="5"/>
      <c r="H877" s="5"/>
      <c r="I877" s="5"/>
      <c r="J877" s="5"/>
      <c r="K877" s="5"/>
      <c r="L877" s="5"/>
      <c r="M877" s="5"/>
    </row>
    <row r="878" spans="4:13" x14ac:dyDescent="0.25">
      <c r="D878" s="5"/>
      <c r="E878" s="5"/>
      <c r="F878" s="5"/>
      <c r="G878" s="5"/>
      <c r="H878" s="5"/>
      <c r="I878" s="5"/>
      <c r="J878" s="5"/>
      <c r="K878" s="5"/>
      <c r="L878" s="5"/>
      <c r="M878" s="5"/>
    </row>
    <row r="879" spans="4:13" x14ac:dyDescent="0.25">
      <c r="D879" s="5"/>
      <c r="E879" s="5"/>
      <c r="F879" s="5"/>
      <c r="G879" s="5"/>
      <c r="H879" s="5"/>
      <c r="I879" s="5"/>
      <c r="J879" s="5"/>
      <c r="K879" s="5"/>
      <c r="L879" s="5"/>
      <c r="M879" s="5"/>
    </row>
    <row r="880" spans="4:13" x14ac:dyDescent="0.25">
      <c r="D880" s="5"/>
      <c r="E880" s="5"/>
      <c r="F880" s="5"/>
      <c r="G880" s="5"/>
      <c r="H880" s="5"/>
      <c r="I880" s="5"/>
      <c r="J880" s="5"/>
      <c r="K880" s="5"/>
      <c r="L880" s="5"/>
      <c r="M880" s="5"/>
    </row>
    <row r="881" spans="4:13" x14ac:dyDescent="0.25">
      <c r="D881" s="5"/>
      <c r="E881" s="5"/>
      <c r="F881" s="5"/>
      <c r="G881" s="5"/>
      <c r="H881" s="5"/>
      <c r="I881" s="5"/>
      <c r="J881" s="5"/>
      <c r="K881" s="5"/>
      <c r="L881" s="5"/>
      <c r="M881" s="5"/>
    </row>
    <row r="882" spans="4:13" x14ac:dyDescent="0.25">
      <c r="D882" s="5"/>
      <c r="E882" s="5"/>
      <c r="F882" s="5"/>
      <c r="G882" s="5"/>
      <c r="H882" s="5"/>
      <c r="I882" s="5"/>
      <c r="J882" s="5"/>
      <c r="K882" s="5"/>
      <c r="L882" s="5"/>
      <c r="M882" s="5"/>
    </row>
    <row r="883" spans="4:13" x14ac:dyDescent="0.25">
      <c r="D883" s="5"/>
      <c r="E883" s="5"/>
      <c r="F883" s="5"/>
      <c r="G883" s="5"/>
      <c r="H883" s="5"/>
      <c r="I883" s="5"/>
      <c r="J883" s="5"/>
      <c r="K883" s="5"/>
      <c r="L883" s="5"/>
      <c r="M883" s="5"/>
    </row>
    <row r="884" spans="4:13" x14ac:dyDescent="0.25">
      <c r="D884" s="5"/>
      <c r="E884" s="5"/>
      <c r="F884" s="5"/>
      <c r="G884" s="5"/>
      <c r="H884" s="5"/>
      <c r="I884" s="5"/>
      <c r="J884" s="5"/>
      <c r="K884" s="5"/>
      <c r="L884" s="5"/>
      <c r="M884" s="5"/>
    </row>
    <row r="885" spans="4:13" x14ac:dyDescent="0.25">
      <c r="D885" s="5"/>
      <c r="E885" s="5"/>
      <c r="F885" s="5"/>
      <c r="G885" s="5"/>
      <c r="H885" s="5"/>
      <c r="I885" s="5"/>
      <c r="J885" s="5"/>
      <c r="K885" s="5"/>
      <c r="L885" s="5"/>
      <c r="M885" s="5"/>
    </row>
    <row r="886" spans="4:13" x14ac:dyDescent="0.25">
      <c r="D886" s="5"/>
      <c r="E886" s="5"/>
      <c r="F886" s="5"/>
      <c r="G886" s="5"/>
      <c r="H886" s="5"/>
      <c r="I886" s="5"/>
      <c r="J886" s="5"/>
      <c r="K886" s="5"/>
      <c r="L886" s="5"/>
      <c r="M886" s="5"/>
    </row>
    <row r="887" spans="4:13" x14ac:dyDescent="0.25">
      <c r="D887" s="5"/>
      <c r="E887" s="5"/>
      <c r="F887" s="5"/>
      <c r="G887" s="5"/>
      <c r="H887" s="5"/>
      <c r="I887" s="5"/>
      <c r="J887" s="5"/>
      <c r="K887" s="5"/>
      <c r="L887" s="5"/>
      <c r="M887" s="5"/>
    </row>
    <row r="888" spans="4:13" x14ac:dyDescent="0.25">
      <c r="D888" s="5"/>
      <c r="E888" s="5"/>
      <c r="F888" s="5"/>
      <c r="G888" s="5"/>
      <c r="H888" s="5"/>
      <c r="I888" s="5"/>
      <c r="J888" s="5"/>
      <c r="K888" s="5"/>
      <c r="L888" s="5"/>
      <c r="M888" s="5"/>
    </row>
    <row r="889" spans="4:13" x14ac:dyDescent="0.25">
      <c r="D889" s="5"/>
      <c r="E889" s="5"/>
      <c r="F889" s="5"/>
      <c r="G889" s="5"/>
      <c r="H889" s="5"/>
      <c r="I889" s="5"/>
      <c r="J889" s="5"/>
      <c r="K889" s="5"/>
      <c r="L889" s="5"/>
      <c r="M889" s="5"/>
    </row>
    <row r="890" spans="4:13" x14ac:dyDescent="0.25">
      <c r="D890" s="5"/>
      <c r="E890" s="5"/>
      <c r="F890" s="5"/>
      <c r="G890" s="5"/>
      <c r="H890" s="5"/>
      <c r="I890" s="5"/>
      <c r="J890" s="5"/>
      <c r="K890" s="5"/>
      <c r="L890" s="5"/>
      <c r="M890" s="5"/>
    </row>
    <row r="891" spans="4:13" x14ac:dyDescent="0.25">
      <c r="D891" s="5"/>
      <c r="E891" s="5"/>
      <c r="F891" s="5"/>
      <c r="G891" s="5"/>
      <c r="H891" s="5"/>
      <c r="I891" s="5"/>
      <c r="J891" s="5"/>
      <c r="K891" s="5"/>
      <c r="L891" s="5"/>
      <c r="M891" s="5"/>
    </row>
    <row r="892" spans="4:13" x14ac:dyDescent="0.25">
      <c r="D892" s="5"/>
      <c r="E892" s="5"/>
      <c r="F892" s="5"/>
      <c r="G892" s="5"/>
      <c r="H892" s="5"/>
      <c r="I892" s="5"/>
      <c r="J892" s="5"/>
      <c r="K892" s="5"/>
      <c r="L892" s="5"/>
      <c r="M892" s="5"/>
    </row>
    <row r="893" spans="4:13" x14ac:dyDescent="0.25">
      <c r="D893" s="5"/>
      <c r="E893" s="5"/>
      <c r="F893" s="5"/>
      <c r="G893" s="5"/>
      <c r="H893" s="5"/>
      <c r="I893" s="5"/>
      <c r="J893" s="5"/>
      <c r="K893" s="5"/>
      <c r="L893" s="5"/>
      <c r="M893" s="5"/>
    </row>
    <row r="894" spans="4:13" x14ac:dyDescent="0.25">
      <c r="D894" s="5"/>
      <c r="E894" s="5"/>
      <c r="F894" s="5"/>
      <c r="G894" s="5"/>
      <c r="H894" s="5"/>
      <c r="I894" s="5"/>
      <c r="J894" s="5"/>
      <c r="K894" s="5"/>
      <c r="L894" s="5"/>
      <c r="M894" s="5"/>
    </row>
    <row r="895" spans="4:13" x14ac:dyDescent="0.25">
      <c r="D895" s="5"/>
      <c r="E895" s="5"/>
      <c r="F895" s="5"/>
      <c r="G895" s="5"/>
      <c r="H895" s="5"/>
      <c r="I895" s="5"/>
      <c r="J895" s="5"/>
      <c r="K895" s="5"/>
      <c r="L895" s="5"/>
      <c r="M895" s="5"/>
    </row>
    <row r="896" spans="4:13" x14ac:dyDescent="0.25">
      <c r="D896" s="5"/>
      <c r="E896" s="5"/>
      <c r="F896" s="5"/>
      <c r="G896" s="5"/>
      <c r="H896" s="5"/>
      <c r="I896" s="5"/>
      <c r="J896" s="5"/>
      <c r="K896" s="5"/>
      <c r="L896" s="5"/>
      <c r="M896" s="5"/>
    </row>
    <row r="897" spans="4:13" x14ac:dyDescent="0.25">
      <c r="D897" s="5"/>
      <c r="E897" s="5"/>
      <c r="F897" s="5"/>
      <c r="G897" s="5"/>
      <c r="H897" s="5"/>
      <c r="I897" s="5"/>
      <c r="J897" s="5"/>
      <c r="K897" s="5"/>
      <c r="L897" s="5"/>
      <c r="M897" s="5"/>
    </row>
    <row r="898" spans="4:13" x14ac:dyDescent="0.25">
      <c r="D898" s="5"/>
      <c r="E898" s="5"/>
      <c r="F898" s="5"/>
      <c r="G898" s="5"/>
      <c r="H898" s="5"/>
      <c r="I898" s="5"/>
      <c r="J898" s="5"/>
      <c r="K898" s="5"/>
      <c r="L898" s="5"/>
      <c r="M898" s="5"/>
    </row>
    <row r="899" spans="4:13" x14ac:dyDescent="0.25">
      <c r="D899" s="5"/>
      <c r="E899" s="5"/>
      <c r="F899" s="5"/>
      <c r="G899" s="5"/>
      <c r="H899" s="5"/>
      <c r="I899" s="5"/>
      <c r="J899" s="5"/>
      <c r="K899" s="5"/>
      <c r="L899" s="5"/>
      <c r="M899" s="5"/>
    </row>
    <row r="900" spans="4:13" x14ac:dyDescent="0.25">
      <c r="D900" s="5"/>
      <c r="E900" s="5"/>
      <c r="F900" s="5"/>
      <c r="G900" s="5"/>
      <c r="H900" s="5"/>
      <c r="I900" s="5"/>
      <c r="J900" s="5"/>
      <c r="K900" s="5"/>
      <c r="L900" s="5"/>
      <c r="M900" s="5"/>
    </row>
    <row r="901" spans="4:13" x14ac:dyDescent="0.25">
      <c r="D901" s="5"/>
      <c r="E901" s="5"/>
      <c r="F901" s="5"/>
      <c r="G901" s="5"/>
      <c r="H901" s="5"/>
      <c r="I901" s="5"/>
      <c r="J901" s="5"/>
      <c r="K901" s="5"/>
      <c r="L901" s="5"/>
      <c r="M901" s="5"/>
    </row>
    <row r="902" spans="4:13" x14ac:dyDescent="0.25">
      <c r="D902" s="5"/>
      <c r="E902" s="5"/>
      <c r="F902" s="5"/>
      <c r="G902" s="5"/>
      <c r="H902" s="5"/>
      <c r="I902" s="5"/>
      <c r="J902" s="5"/>
      <c r="K902" s="5"/>
      <c r="L902" s="5"/>
      <c r="M902" s="5"/>
    </row>
    <row r="903" spans="4:13" x14ac:dyDescent="0.25">
      <c r="D903" s="5"/>
      <c r="E903" s="5"/>
      <c r="F903" s="5"/>
      <c r="G903" s="5"/>
      <c r="H903" s="5"/>
      <c r="I903" s="5"/>
      <c r="J903" s="5"/>
      <c r="K903" s="5"/>
      <c r="L903" s="5"/>
      <c r="M903" s="5"/>
    </row>
    <row r="904" spans="4:13" x14ac:dyDescent="0.25">
      <c r="D904" s="5"/>
      <c r="E904" s="5"/>
      <c r="F904" s="5"/>
      <c r="G904" s="5"/>
      <c r="H904" s="5"/>
      <c r="I904" s="5"/>
      <c r="J904" s="5"/>
      <c r="K904" s="5"/>
      <c r="L904" s="5"/>
      <c r="M904" s="5"/>
    </row>
    <row r="905" spans="4:13" x14ac:dyDescent="0.25">
      <c r="D905" s="5"/>
      <c r="E905" s="5"/>
      <c r="F905" s="5"/>
      <c r="G905" s="5"/>
      <c r="H905" s="5"/>
      <c r="I905" s="5"/>
      <c r="J905" s="5"/>
      <c r="K905" s="5"/>
      <c r="L905" s="5"/>
      <c r="M905" s="5"/>
    </row>
    <row r="906" spans="4:13" x14ac:dyDescent="0.25">
      <c r="D906" s="5"/>
      <c r="E906" s="5"/>
      <c r="F906" s="5"/>
      <c r="G906" s="5"/>
      <c r="H906" s="5"/>
      <c r="I906" s="5"/>
      <c r="J906" s="5"/>
      <c r="K906" s="5"/>
      <c r="L906" s="5"/>
      <c r="M906" s="5"/>
    </row>
    <row r="907" spans="4:13" x14ac:dyDescent="0.25">
      <c r="D907" s="5"/>
      <c r="E907" s="5"/>
      <c r="F907" s="5"/>
      <c r="G907" s="5"/>
      <c r="H907" s="5"/>
      <c r="I907" s="5"/>
      <c r="J907" s="5"/>
      <c r="K907" s="5"/>
      <c r="L907" s="5"/>
      <c r="M907" s="5"/>
    </row>
    <row r="908" spans="4:13" x14ac:dyDescent="0.25">
      <c r="D908" s="5"/>
      <c r="E908" s="5"/>
      <c r="F908" s="5"/>
      <c r="G908" s="5"/>
      <c r="H908" s="5"/>
      <c r="I908" s="5"/>
      <c r="J908" s="5"/>
      <c r="K908" s="5"/>
      <c r="L908" s="5"/>
      <c r="M908" s="5"/>
    </row>
    <row r="909" spans="4:13" x14ac:dyDescent="0.25">
      <c r="D909" s="5"/>
      <c r="E909" s="5"/>
      <c r="F909" s="5"/>
      <c r="G909" s="5"/>
      <c r="H909" s="5"/>
      <c r="I909" s="5"/>
      <c r="J909" s="5"/>
      <c r="K909" s="5"/>
      <c r="L909" s="5"/>
      <c r="M909" s="5"/>
    </row>
    <row r="910" spans="4:13" x14ac:dyDescent="0.25">
      <c r="D910" s="5"/>
      <c r="E910" s="5"/>
      <c r="F910" s="5"/>
      <c r="G910" s="5"/>
      <c r="H910" s="5"/>
      <c r="I910" s="5"/>
      <c r="J910" s="5"/>
      <c r="K910" s="5"/>
      <c r="L910" s="5"/>
      <c r="M910" s="5"/>
    </row>
    <row r="911" spans="4:13" x14ac:dyDescent="0.25">
      <c r="D911" s="5"/>
      <c r="E911" s="5"/>
      <c r="F911" s="5"/>
      <c r="G911" s="5"/>
      <c r="H911" s="5"/>
      <c r="I911" s="5"/>
      <c r="J911" s="5"/>
      <c r="K911" s="5"/>
      <c r="L911" s="5"/>
      <c r="M911" s="5"/>
    </row>
    <row r="912" spans="4:13" x14ac:dyDescent="0.25">
      <c r="D912" s="5"/>
      <c r="E912" s="5"/>
      <c r="F912" s="5"/>
      <c r="G912" s="5"/>
      <c r="H912" s="5"/>
      <c r="I912" s="5"/>
      <c r="J912" s="5"/>
      <c r="K912" s="5"/>
      <c r="L912" s="5"/>
      <c r="M912" s="5"/>
    </row>
    <row r="913" spans="4:13" x14ac:dyDescent="0.25">
      <c r="D913" s="5"/>
      <c r="E913" s="5"/>
      <c r="F913" s="5"/>
      <c r="G913" s="5"/>
      <c r="H913" s="5"/>
      <c r="I913" s="5"/>
      <c r="J913" s="5"/>
      <c r="K913" s="5"/>
      <c r="L913" s="5"/>
      <c r="M913" s="5"/>
    </row>
    <row r="914" spans="4:13" x14ac:dyDescent="0.25">
      <c r="D914" s="5"/>
      <c r="E914" s="5"/>
      <c r="F914" s="5"/>
      <c r="G914" s="5"/>
      <c r="H914" s="5"/>
      <c r="I914" s="5"/>
      <c r="J914" s="5"/>
      <c r="K914" s="5"/>
      <c r="L914" s="5"/>
      <c r="M914" s="5"/>
    </row>
    <row r="915" spans="4:13" x14ac:dyDescent="0.25">
      <c r="D915" s="5"/>
      <c r="E915" s="5"/>
      <c r="F915" s="5"/>
      <c r="G915" s="5"/>
      <c r="H915" s="5"/>
      <c r="I915" s="5"/>
      <c r="J915" s="5"/>
      <c r="K915" s="5"/>
      <c r="L915" s="5"/>
      <c r="M915" s="5"/>
    </row>
    <row r="916" spans="4:13" x14ac:dyDescent="0.25">
      <c r="D916" s="5"/>
      <c r="E916" s="5"/>
      <c r="F916" s="5"/>
      <c r="G916" s="5"/>
      <c r="H916" s="5"/>
      <c r="I916" s="5"/>
      <c r="J916" s="5"/>
      <c r="K916" s="5"/>
      <c r="L916" s="5"/>
      <c r="M916" s="5"/>
    </row>
    <row r="917" spans="4:13" x14ac:dyDescent="0.25">
      <c r="D917" s="5"/>
      <c r="E917" s="5"/>
      <c r="F917" s="5"/>
      <c r="G917" s="5"/>
      <c r="H917" s="5"/>
      <c r="I917" s="5"/>
      <c r="J917" s="5"/>
      <c r="K917" s="5"/>
      <c r="L917" s="5"/>
      <c r="M917" s="5"/>
    </row>
    <row r="918" spans="4:13" x14ac:dyDescent="0.25">
      <c r="D918" s="5"/>
      <c r="E918" s="5"/>
      <c r="F918" s="5"/>
      <c r="G918" s="5"/>
      <c r="H918" s="5"/>
      <c r="I918" s="5"/>
      <c r="J918" s="5"/>
      <c r="K918" s="5"/>
      <c r="L918" s="5"/>
      <c r="M918" s="5"/>
    </row>
    <row r="919" spans="4:13" x14ac:dyDescent="0.25">
      <c r="D919" s="5"/>
      <c r="E919" s="5"/>
      <c r="F919" s="5"/>
      <c r="G919" s="5"/>
      <c r="H919" s="5"/>
      <c r="I919" s="5"/>
      <c r="J919" s="5"/>
      <c r="K919" s="5"/>
      <c r="L919" s="5"/>
      <c r="M919" s="5"/>
    </row>
    <row r="920" spans="4:13" x14ac:dyDescent="0.25">
      <c r="D920" s="5"/>
      <c r="E920" s="5"/>
      <c r="F920" s="5"/>
      <c r="G920" s="5"/>
      <c r="H920" s="5"/>
      <c r="I920" s="5"/>
      <c r="J920" s="5"/>
      <c r="K920" s="5"/>
      <c r="L920" s="5"/>
      <c r="M920" s="5"/>
    </row>
    <row r="921" spans="4:13" x14ac:dyDescent="0.25">
      <c r="D921" s="5"/>
      <c r="E921" s="5"/>
      <c r="F921" s="5"/>
      <c r="G921" s="5"/>
      <c r="H921" s="5"/>
      <c r="I921" s="5"/>
      <c r="J921" s="5"/>
      <c r="K921" s="5"/>
      <c r="L921" s="5"/>
      <c r="M921" s="5"/>
    </row>
    <row r="922" spans="4:13" x14ac:dyDescent="0.25">
      <c r="D922" s="5"/>
      <c r="E922" s="5"/>
      <c r="F922" s="5"/>
      <c r="G922" s="5"/>
      <c r="H922" s="5"/>
      <c r="I922" s="5"/>
      <c r="J922" s="5"/>
      <c r="K922" s="5"/>
      <c r="L922" s="5"/>
      <c r="M922" s="5"/>
    </row>
    <row r="923" spans="4:13" x14ac:dyDescent="0.25">
      <c r="D923" s="5"/>
      <c r="E923" s="5"/>
      <c r="F923" s="5"/>
      <c r="G923" s="5"/>
      <c r="H923" s="5"/>
      <c r="I923" s="5"/>
      <c r="J923" s="5"/>
      <c r="K923" s="5"/>
      <c r="L923" s="5"/>
      <c r="M923" s="5"/>
    </row>
    <row r="924" spans="4:13" x14ac:dyDescent="0.25">
      <c r="D924" s="5"/>
      <c r="E924" s="5"/>
      <c r="F924" s="5"/>
      <c r="G924" s="5"/>
      <c r="H924" s="5"/>
      <c r="I924" s="5"/>
      <c r="J924" s="5"/>
      <c r="K924" s="5"/>
      <c r="L924" s="5"/>
      <c r="M924" s="5"/>
    </row>
    <row r="925" spans="4:13" x14ac:dyDescent="0.25">
      <c r="D925" s="5"/>
      <c r="E925" s="5"/>
      <c r="F925" s="5"/>
      <c r="G925" s="5"/>
      <c r="H925" s="5"/>
      <c r="I925" s="5"/>
      <c r="J925" s="5"/>
      <c r="K925" s="5"/>
      <c r="L925" s="5"/>
      <c r="M925" s="5"/>
    </row>
    <row r="926" spans="4:13" x14ac:dyDescent="0.25">
      <c r="D926" s="5"/>
      <c r="E926" s="5"/>
      <c r="F926" s="5"/>
      <c r="G926" s="5"/>
      <c r="H926" s="5"/>
      <c r="I926" s="5"/>
      <c r="J926" s="5"/>
      <c r="K926" s="5"/>
      <c r="L926" s="5"/>
      <c r="M926" s="5"/>
    </row>
    <row r="927" spans="4:13" x14ac:dyDescent="0.25">
      <c r="D927" s="5"/>
      <c r="E927" s="5"/>
      <c r="F927" s="5"/>
      <c r="G927" s="5"/>
      <c r="H927" s="5"/>
      <c r="I927" s="5"/>
      <c r="J927" s="5"/>
      <c r="K927" s="5"/>
      <c r="L927" s="5"/>
      <c r="M927" s="5"/>
    </row>
    <row r="928" spans="4:13" x14ac:dyDescent="0.25">
      <c r="D928" s="5"/>
      <c r="E928" s="5"/>
      <c r="F928" s="5"/>
      <c r="G928" s="5"/>
      <c r="H928" s="5"/>
      <c r="I928" s="5"/>
      <c r="J928" s="5"/>
      <c r="K928" s="5"/>
      <c r="L928" s="5"/>
      <c r="M928" s="5"/>
    </row>
    <row r="929" spans="4:13" x14ac:dyDescent="0.25">
      <c r="D929" s="5"/>
      <c r="E929" s="5"/>
      <c r="F929" s="5"/>
      <c r="G929" s="5"/>
      <c r="H929" s="5"/>
      <c r="I929" s="5"/>
      <c r="J929" s="5"/>
      <c r="K929" s="5"/>
      <c r="L929" s="5"/>
      <c r="M929" s="5"/>
    </row>
    <row r="930" spans="4:13" x14ac:dyDescent="0.25">
      <c r="D930" s="5"/>
      <c r="E930" s="5"/>
      <c r="F930" s="5"/>
      <c r="G930" s="5"/>
      <c r="H930" s="5"/>
      <c r="I930" s="5"/>
      <c r="J930" s="5"/>
      <c r="K930" s="5"/>
      <c r="L930" s="5"/>
      <c r="M930" s="5"/>
    </row>
    <row r="931" spans="4:13" x14ac:dyDescent="0.25">
      <c r="D931" s="5"/>
      <c r="E931" s="5"/>
      <c r="F931" s="5"/>
      <c r="G931" s="5"/>
      <c r="H931" s="5"/>
      <c r="I931" s="5"/>
      <c r="J931" s="5"/>
      <c r="K931" s="5"/>
      <c r="L931" s="5"/>
      <c r="M931" s="5"/>
    </row>
    <row r="932" spans="4:13" x14ac:dyDescent="0.25">
      <c r="D932" s="5"/>
      <c r="E932" s="5"/>
      <c r="F932" s="5"/>
      <c r="G932" s="5"/>
      <c r="H932" s="5"/>
      <c r="I932" s="5"/>
      <c r="J932" s="5"/>
      <c r="K932" s="5"/>
      <c r="L932" s="5"/>
      <c r="M932" s="5"/>
    </row>
    <row r="933" spans="4:13" x14ac:dyDescent="0.25">
      <c r="D933" s="5"/>
      <c r="E933" s="5"/>
      <c r="F933" s="5"/>
      <c r="G933" s="5"/>
      <c r="H933" s="5"/>
      <c r="I933" s="5"/>
      <c r="J933" s="5"/>
      <c r="K933" s="5"/>
      <c r="L933" s="5"/>
      <c r="M933" s="5"/>
    </row>
    <row r="934" spans="4:13" x14ac:dyDescent="0.25">
      <c r="D934" s="5"/>
      <c r="E934" s="5"/>
      <c r="F934" s="5"/>
      <c r="G934" s="5"/>
      <c r="H934" s="5"/>
      <c r="I934" s="5"/>
      <c r="J934" s="5"/>
      <c r="K934" s="5"/>
      <c r="L934" s="5"/>
      <c r="M934" s="5"/>
    </row>
    <row r="935" spans="4:13" x14ac:dyDescent="0.25">
      <c r="D935" s="5"/>
      <c r="E935" s="5"/>
      <c r="F935" s="5"/>
      <c r="G935" s="5"/>
      <c r="H935" s="5"/>
      <c r="I935" s="5"/>
      <c r="J935" s="5"/>
      <c r="K935" s="5"/>
      <c r="L935" s="5"/>
      <c r="M935" s="5"/>
    </row>
    <row r="936" spans="4:13" x14ac:dyDescent="0.25">
      <c r="D936" s="5"/>
      <c r="E936" s="5"/>
      <c r="F936" s="5"/>
      <c r="G936" s="5"/>
      <c r="H936" s="5"/>
      <c r="I936" s="5"/>
      <c r="J936" s="5"/>
      <c r="K936" s="5"/>
      <c r="L936" s="5"/>
      <c r="M936" s="5"/>
    </row>
    <row r="937" spans="4:13" x14ac:dyDescent="0.25">
      <c r="D937" s="5"/>
      <c r="E937" s="5"/>
      <c r="F937" s="5"/>
      <c r="G937" s="5"/>
      <c r="H937" s="5"/>
      <c r="I937" s="5"/>
      <c r="J937" s="5"/>
      <c r="K937" s="5"/>
      <c r="L937" s="5"/>
      <c r="M937" s="5"/>
    </row>
    <row r="938" spans="4:13" x14ac:dyDescent="0.25">
      <c r="D938" s="5"/>
      <c r="E938" s="5"/>
      <c r="F938" s="5"/>
      <c r="G938" s="5"/>
      <c r="H938" s="5"/>
      <c r="I938" s="5"/>
      <c r="J938" s="5"/>
      <c r="K938" s="5"/>
      <c r="L938" s="5"/>
      <c r="M938" s="5"/>
    </row>
    <row r="939" spans="4:13" x14ac:dyDescent="0.25">
      <c r="D939" s="5"/>
      <c r="E939" s="5"/>
      <c r="F939" s="5"/>
      <c r="G939" s="5"/>
      <c r="H939" s="5"/>
      <c r="I939" s="5"/>
      <c r="J939" s="5"/>
      <c r="K939" s="5"/>
      <c r="L939" s="5"/>
      <c r="M939" s="5"/>
    </row>
    <row r="940" spans="4:13" x14ac:dyDescent="0.25">
      <c r="D940" s="5"/>
      <c r="E940" s="5"/>
      <c r="F940" s="5"/>
      <c r="G940" s="5"/>
      <c r="H940" s="5"/>
      <c r="I940" s="5"/>
      <c r="J940" s="5"/>
      <c r="K940" s="5"/>
      <c r="L940" s="5"/>
      <c r="M940" s="5"/>
    </row>
    <row r="941" spans="4:13" x14ac:dyDescent="0.25">
      <c r="D941" s="5"/>
      <c r="E941" s="5"/>
      <c r="F941" s="5"/>
      <c r="G941" s="5"/>
      <c r="H941" s="5"/>
      <c r="I941" s="5"/>
      <c r="J941" s="5"/>
      <c r="K941" s="5"/>
      <c r="L941" s="5"/>
      <c r="M941" s="5"/>
    </row>
    <row r="942" spans="4:13" x14ac:dyDescent="0.25">
      <c r="D942" s="5"/>
      <c r="E942" s="5"/>
      <c r="F942" s="5"/>
      <c r="G942" s="5"/>
      <c r="H942" s="5"/>
      <c r="I942" s="5"/>
      <c r="J942" s="5"/>
      <c r="K942" s="5"/>
      <c r="L942" s="5"/>
      <c r="M942" s="5"/>
    </row>
    <row r="943" spans="4:13" x14ac:dyDescent="0.25">
      <c r="D943" s="5"/>
      <c r="E943" s="5"/>
      <c r="F943" s="5"/>
      <c r="G943" s="5"/>
      <c r="H943" s="5"/>
      <c r="I943" s="5"/>
      <c r="J943" s="5"/>
      <c r="K943" s="5"/>
      <c r="L943" s="5"/>
      <c r="M943" s="5"/>
    </row>
    <row r="944" spans="4:13" x14ac:dyDescent="0.25">
      <c r="D944" s="5"/>
      <c r="E944" s="5"/>
      <c r="F944" s="5"/>
      <c r="G944" s="5"/>
      <c r="H944" s="5"/>
      <c r="I944" s="5"/>
      <c r="J944" s="5"/>
      <c r="K944" s="5"/>
      <c r="L944" s="5"/>
      <c r="M944" s="5"/>
    </row>
    <row r="945" spans="4:13" x14ac:dyDescent="0.25">
      <c r="D945" s="5"/>
      <c r="E945" s="5"/>
      <c r="F945" s="5"/>
      <c r="G945" s="5"/>
      <c r="H945" s="5"/>
      <c r="I945" s="5"/>
      <c r="J945" s="5"/>
      <c r="K945" s="5"/>
      <c r="L945" s="5"/>
      <c r="M945" s="5"/>
    </row>
    <row r="946" spans="4:13" x14ac:dyDescent="0.25">
      <c r="D946" s="5"/>
      <c r="E946" s="5"/>
      <c r="F946" s="5"/>
      <c r="G946" s="5"/>
      <c r="H946" s="5"/>
      <c r="I946" s="5"/>
      <c r="J946" s="5"/>
      <c r="K946" s="5"/>
      <c r="L946" s="5"/>
      <c r="M946" s="5"/>
    </row>
    <row r="947" spans="4:13" x14ac:dyDescent="0.25">
      <c r="D947" s="5"/>
      <c r="E947" s="5"/>
      <c r="F947" s="5"/>
      <c r="G947" s="5"/>
      <c r="H947" s="5"/>
      <c r="I947" s="5"/>
      <c r="J947" s="5"/>
      <c r="K947" s="5"/>
      <c r="L947" s="5"/>
      <c r="M947" s="5"/>
    </row>
    <row r="948" spans="4:13" x14ac:dyDescent="0.25">
      <c r="D948" s="5"/>
      <c r="E948" s="5"/>
      <c r="F948" s="5"/>
      <c r="G948" s="5"/>
      <c r="H948" s="5"/>
      <c r="I948" s="5"/>
      <c r="J948" s="5"/>
      <c r="K948" s="5"/>
      <c r="L948" s="5"/>
      <c r="M948" s="5"/>
    </row>
    <row r="949" spans="4:13" x14ac:dyDescent="0.25">
      <c r="D949" s="5"/>
      <c r="E949" s="5"/>
      <c r="F949" s="5"/>
      <c r="G949" s="5"/>
      <c r="H949" s="5"/>
      <c r="I949" s="5"/>
      <c r="J949" s="5"/>
      <c r="K949" s="5"/>
      <c r="L949" s="5"/>
      <c r="M949" s="5"/>
    </row>
    <row r="950" spans="4:13" x14ac:dyDescent="0.25">
      <c r="D950" s="5"/>
      <c r="E950" s="5"/>
      <c r="F950" s="5"/>
      <c r="G950" s="5"/>
      <c r="H950" s="5"/>
      <c r="I950" s="5"/>
      <c r="J950" s="5"/>
      <c r="K950" s="5"/>
      <c r="L950" s="5"/>
      <c r="M950" s="5"/>
    </row>
    <row r="951" spans="4:13" x14ac:dyDescent="0.25">
      <c r="D951" s="5"/>
      <c r="E951" s="5"/>
      <c r="F951" s="5"/>
      <c r="G951" s="5"/>
      <c r="H951" s="5"/>
      <c r="I951" s="5"/>
      <c r="J951" s="5"/>
      <c r="K951" s="5"/>
      <c r="L951" s="5"/>
      <c r="M951" s="5"/>
    </row>
    <row r="952" spans="4:13" x14ac:dyDescent="0.25">
      <c r="D952" s="5"/>
      <c r="E952" s="5"/>
      <c r="F952" s="5"/>
      <c r="G952" s="5"/>
      <c r="H952" s="5"/>
      <c r="I952" s="5"/>
      <c r="J952" s="5"/>
      <c r="K952" s="5"/>
      <c r="L952" s="5"/>
      <c r="M952" s="5"/>
    </row>
    <row r="953" spans="4:13" x14ac:dyDescent="0.25">
      <c r="D953" s="5"/>
      <c r="E953" s="5"/>
      <c r="F953" s="5"/>
      <c r="G953" s="5"/>
      <c r="H953" s="5"/>
      <c r="I953" s="5"/>
      <c r="J953" s="5"/>
      <c r="K953" s="5"/>
      <c r="L953" s="5"/>
      <c r="M953" s="5"/>
    </row>
    <row r="954" spans="4:13" x14ac:dyDescent="0.25">
      <c r="D954" s="5"/>
      <c r="E954" s="5"/>
      <c r="F954" s="5"/>
      <c r="G954" s="5"/>
      <c r="H954" s="5"/>
      <c r="I954" s="5"/>
      <c r="J954" s="5"/>
      <c r="K954" s="5"/>
      <c r="L954" s="5"/>
      <c r="M954" s="5"/>
    </row>
    <row r="955" spans="4:13" x14ac:dyDescent="0.25">
      <c r="D955" s="5"/>
      <c r="E955" s="5"/>
      <c r="F955" s="5"/>
      <c r="G955" s="5"/>
      <c r="H955" s="5"/>
      <c r="I955" s="5"/>
      <c r="J955" s="5"/>
      <c r="K955" s="5"/>
      <c r="L955" s="5"/>
      <c r="M955" s="5"/>
    </row>
    <row r="956" spans="4:13" x14ac:dyDescent="0.25">
      <c r="D956" s="5"/>
      <c r="E956" s="5"/>
      <c r="F956" s="5"/>
      <c r="G956" s="5"/>
      <c r="H956" s="5"/>
      <c r="I956" s="5"/>
      <c r="J956" s="5"/>
      <c r="K956" s="5"/>
      <c r="L956" s="5"/>
      <c r="M956" s="5"/>
    </row>
    <row r="957" spans="4:13" x14ac:dyDescent="0.25">
      <c r="D957" s="5"/>
      <c r="E957" s="5"/>
      <c r="F957" s="5"/>
      <c r="G957" s="5"/>
      <c r="H957" s="5"/>
      <c r="I957" s="5"/>
      <c r="J957" s="5"/>
      <c r="K957" s="5"/>
      <c r="L957" s="5"/>
      <c r="M957" s="5"/>
    </row>
    <row r="958" spans="4:13" x14ac:dyDescent="0.25">
      <c r="D958" s="5"/>
      <c r="E958" s="5"/>
      <c r="F958" s="5"/>
      <c r="G958" s="5"/>
      <c r="H958" s="5"/>
      <c r="I958" s="5"/>
      <c r="J958" s="5"/>
      <c r="K958" s="5"/>
      <c r="L958" s="5"/>
      <c r="M958" s="5"/>
    </row>
    <row r="959" spans="4:13" x14ac:dyDescent="0.25">
      <c r="D959" s="5"/>
      <c r="E959" s="5"/>
      <c r="F959" s="5"/>
      <c r="G959" s="5"/>
      <c r="H959" s="5"/>
      <c r="I959" s="5"/>
      <c r="J959" s="5"/>
      <c r="K959" s="5"/>
      <c r="L959" s="5"/>
      <c r="M959" s="5"/>
    </row>
    <row r="960" spans="4:13" x14ac:dyDescent="0.25">
      <c r="D960" s="5"/>
      <c r="E960" s="5"/>
      <c r="F960" s="5"/>
      <c r="G960" s="5"/>
      <c r="H960" s="5"/>
      <c r="I960" s="5"/>
      <c r="J960" s="5"/>
      <c r="K960" s="5"/>
      <c r="L960" s="5"/>
      <c r="M960" s="5"/>
    </row>
    <row r="961" spans="4:13" x14ac:dyDescent="0.25">
      <c r="D961" s="5"/>
      <c r="E961" s="5"/>
      <c r="F961" s="5"/>
      <c r="G961" s="5"/>
      <c r="H961" s="5"/>
      <c r="I961" s="5"/>
      <c r="J961" s="5"/>
      <c r="K961" s="5"/>
      <c r="L961" s="5"/>
      <c r="M961" s="5"/>
    </row>
    <row r="962" spans="4:13" x14ac:dyDescent="0.25">
      <c r="D962" s="5"/>
      <c r="E962" s="5"/>
      <c r="F962" s="5"/>
      <c r="G962" s="5"/>
      <c r="H962" s="5"/>
      <c r="I962" s="5"/>
      <c r="J962" s="5"/>
      <c r="K962" s="5"/>
      <c r="L962" s="5"/>
      <c r="M962" s="5"/>
    </row>
    <row r="963" spans="4:13" x14ac:dyDescent="0.25">
      <c r="D963" s="5"/>
      <c r="E963" s="5"/>
      <c r="F963" s="5"/>
      <c r="G963" s="5"/>
      <c r="H963" s="5"/>
      <c r="I963" s="5"/>
      <c r="J963" s="5"/>
      <c r="K963" s="5"/>
      <c r="L963" s="5"/>
      <c r="M963" s="5"/>
    </row>
    <row r="964" spans="4:13" x14ac:dyDescent="0.25">
      <c r="D964" s="5"/>
      <c r="E964" s="5"/>
      <c r="F964" s="5"/>
      <c r="G964" s="5"/>
      <c r="H964" s="5"/>
      <c r="I964" s="5"/>
      <c r="J964" s="5"/>
      <c r="K964" s="5"/>
      <c r="L964" s="5"/>
      <c r="M964" s="5"/>
    </row>
    <row r="965" spans="4:13" x14ac:dyDescent="0.25">
      <c r="D965" s="5"/>
      <c r="E965" s="5"/>
      <c r="F965" s="5"/>
      <c r="G965" s="5"/>
      <c r="H965" s="5"/>
      <c r="I965" s="5"/>
      <c r="J965" s="5"/>
      <c r="K965" s="5"/>
      <c r="L965" s="5"/>
      <c r="M965" s="5"/>
    </row>
    <row r="966" spans="4:13" x14ac:dyDescent="0.25">
      <c r="D966" s="5"/>
      <c r="E966" s="5"/>
      <c r="F966" s="5"/>
      <c r="G966" s="5"/>
      <c r="H966" s="5"/>
      <c r="I966" s="5"/>
      <c r="J966" s="5"/>
      <c r="K966" s="5"/>
      <c r="L966" s="5"/>
      <c r="M966" s="5"/>
    </row>
    <row r="967" spans="4:13" x14ac:dyDescent="0.25">
      <c r="D967" s="5"/>
      <c r="E967" s="5"/>
      <c r="F967" s="5"/>
      <c r="G967" s="5"/>
      <c r="H967" s="5"/>
      <c r="I967" s="5"/>
      <c r="J967" s="5"/>
      <c r="K967" s="5"/>
      <c r="L967" s="5"/>
      <c r="M967" s="5"/>
    </row>
    <row r="968" spans="4:13" x14ac:dyDescent="0.25">
      <c r="D968" s="5"/>
      <c r="E968" s="5"/>
      <c r="F968" s="5"/>
      <c r="G968" s="5"/>
      <c r="H968" s="5"/>
      <c r="I968" s="5"/>
      <c r="J968" s="5"/>
      <c r="K968" s="5"/>
      <c r="L968" s="5"/>
      <c r="M968" s="5"/>
    </row>
    <row r="969" spans="4:13" x14ac:dyDescent="0.25">
      <c r="D969" s="5"/>
      <c r="E969" s="5"/>
      <c r="F969" s="5"/>
      <c r="G969" s="5"/>
      <c r="H969" s="5"/>
      <c r="I969" s="5"/>
      <c r="J969" s="5"/>
      <c r="K969" s="5"/>
      <c r="L969" s="5"/>
      <c r="M969" s="5"/>
    </row>
    <row r="970" spans="4:13" x14ac:dyDescent="0.25">
      <c r="D970" s="5"/>
      <c r="E970" s="5"/>
      <c r="F970" s="5"/>
      <c r="G970" s="5"/>
      <c r="H970" s="5"/>
      <c r="I970" s="5"/>
      <c r="J970" s="5"/>
      <c r="K970" s="5"/>
      <c r="L970" s="5"/>
      <c r="M970" s="5"/>
    </row>
    <row r="971" spans="4:13" x14ac:dyDescent="0.25">
      <c r="D971" s="5"/>
      <c r="E971" s="5"/>
      <c r="F971" s="5"/>
      <c r="G971" s="5"/>
      <c r="H971" s="5"/>
      <c r="I971" s="5"/>
      <c r="J971" s="5"/>
      <c r="K971" s="5"/>
      <c r="L971" s="5"/>
      <c r="M971" s="5"/>
    </row>
    <row r="972" spans="4:13" x14ac:dyDescent="0.25">
      <c r="D972" s="5"/>
      <c r="E972" s="5"/>
      <c r="F972" s="5"/>
      <c r="G972" s="5"/>
      <c r="H972" s="5"/>
      <c r="I972" s="5"/>
      <c r="J972" s="5"/>
      <c r="K972" s="5"/>
      <c r="L972" s="5"/>
      <c r="M972" s="5"/>
    </row>
    <row r="973" spans="4:13" x14ac:dyDescent="0.25">
      <c r="D973" s="5"/>
      <c r="E973" s="5"/>
      <c r="F973" s="5"/>
      <c r="G973" s="5"/>
      <c r="H973" s="5"/>
      <c r="I973" s="5"/>
      <c r="J973" s="5"/>
      <c r="K973" s="5"/>
      <c r="L973" s="5"/>
      <c r="M973" s="5"/>
    </row>
    <row r="974" spans="4:13" x14ac:dyDescent="0.25">
      <c r="D974" s="5"/>
      <c r="E974" s="5"/>
      <c r="F974" s="5"/>
      <c r="G974" s="5"/>
      <c r="H974" s="5"/>
      <c r="I974" s="5"/>
      <c r="J974" s="5"/>
      <c r="K974" s="5"/>
      <c r="L974" s="5"/>
      <c r="M974" s="5"/>
    </row>
    <row r="975" spans="4:13" x14ac:dyDescent="0.25">
      <c r="D975" s="5"/>
      <c r="E975" s="5"/>
      <c r="F975" s="5"/>
      <c r="G975" s="5"/>
      <c r="H975" s="5"/>
      <c r="I975" s="5"/>
      <c r="J975" s="5"/>
      <c r="K975" s="5"/>
      <c r="L975" s="5"/>
      <c r="M975" s="5"/>
    </row>
    <row r="976" spans="4:13" x14ac:dyDescent="0.25">
      <c r="D976" s="5"/>
      <c r="E976" s="5"/>
      <c r="F976" s="5"/>
      <c r="G976" s="5"/>
      <c r="H976" s="5"/>
      <c r="I976" s="5"/>
      <c r="J976" s="5"/>
      <c r="K976" s="5"/>
      <c r="L976" s="5"/>
      <c r="M976" s="5"/>
    </row>
    <row r="977" spans="4:13" x14ac:dyDescent="0.25">
      <c r="D977" s="5"/>
      <c r="E977" s="5"/>
      <c r="F977" s="5"/>
      <c r="G977" s="5"/>
      <c r="H977" s="5"/>
      <c r="I977" s="5"/>
      <c r="J977" s="5"/>
      <c r="K977" s="5"/>
      <c r="L977" s="5"/>
      <c r="M977" s="5"/>
    </row>
    <row r="978" spans="4:13" x14ac:dyDescent="0.25">
      <c r="D978" s="5"/>
      <c r="E978" s="5"/>
      <c r="F978" s="5"/>
      <c r="G978" s="5"/>
      <c r="H978" s="5"/>
      <c r="I978" s="5"/>
      <c r="J978" s="5"/>
      <c r="K978" s="5"/>
      <c r="L978" s="5"/>
      <c r="M978" s="5"/>
    </row>
    <row r="979" spans="4:13" x14ac:dyDescent="0.25">
      <c r="D979" s="5"/>
      <c r="E979" s="5"/>
      <c r="F979" s="5"/>
      <c r="G979" s="5"/>
      <c r="H979" s="5"/>
      <c r="I979" s="5"/>
      <c r="J979" s="5"/>
      <c r="K979" s="5"/>
      <c r="L979" s="5"/>
      <c r="M979" s="5"/>
    </row>
    <row r="980" spans="4:13" x14ac:dyDescent="0.25">
      <c r="D980" s="5"/>
      <c r="E980" s="5"/>
      <c r="F980" s="5"/>
      <c r="G980" s="5"/>
      <c r="H980" s="5"/>
      <c r="I980" s="5"/>
      <c r="J980" s="5"/>
      <c r="K980" s="5"/>
      <c r="L980" s="5"/>
      <c r="M980" s="5"/>
    </row>
    <row r="981" spans="4:13" x14ac:dyDescent="0.25">
      <c r="D981" s="5"/>
      <c r="E981" s="5"/>
      <c r="F981" s="5"/>
      <c r="G981" s="5"/>
      <c r="H981" s="5"/>
      <c r="I981" s="5"/>
      <c r="J981" s="5"/>
      <c r="K981" s="5"/>
      <c r="L981" s="5"/>
      <c r="M981" s="5"/>
    </row>
    <row r="982" spans="4:13" x14ac:dyDescent="0.25">
      <c r="D982" s="5"/>
      <c r="E982" s="5"/>
      <c r="F982" s="5"/>
      <c r="G982" s="5"/>
      <c r="H982" s="5"/>
      <c r="I982" s="5"/>
      <c r="J982" s="5"/>
      <c r="K982" s="5"/>
      <c r="L982" s="5"/>
      <c r="M982" s="5"/>
    </row>
    <row r="983" spans="4:13" x14ac:dyDescent="0.25">
      <c r="D983" s="5"/>
      <c r="E983" s="5"/>
      <c r="F983" s="5"/>
      <c r="G983" s="5"/>
      <c r="H983" s="5"/>
      <c r="I983" s="5"/>
      <c r="J983" s="5"/>
      <c r="K983" s="5"/>
      <c r="L983" s="5"/>
      <c r="M983" s="5"/>
    </row>
    <row r="984" spans="4:13" x14ac:dyDescent="0.25">
      <c r="D984" s="5"/>
      <c r="E984" s="5"/>
      <c r="F984" s="5"/>
      <c r="G984" s="5"/>
      <c r="H984" s="5"/>
      <c r="I984" s="5"/>
      <c r="J984" s="5"/>
      <c r="K984" s="5"/>
      <c r="L984" s="5"/>
      <c r="M984" s="5"/>
    </row>
    <row r="985" spans="4:13" x14ac:dyDescent="0.25">
      <c r="D985" s="5"/>
      <c r="E985" s="5"/>
      <c r="F985" s="5"/>
      <c r="G985" s="5"/>
      <c r="H985" s="5"/>
      <c r="I985" s="5"/>
      <c r="J985" s="5"/>
      <c r="K985" s="5"/>
      <c r="L985" s="5"/>
      <c r="M985" s="5"/>
    </row>
    <row r="986" spans="4:13" x14ac:dyDescent="0.25">
      <c r="D986" s="5"/>
      <c r="E986" s="5"/>
      <c r="F986" s="5"/>
      <c r="G986" s="5"/>
      <c r="H986" s="5"/>
      <c r="I986" s="5"/>
      <c r="J986" s="5"/>
      <c r="K986" s="5"/>
      <c r="L986" s="5"/>
      <c r="M986" s="5"/>
    </row>
    <row r="987" spans="4:13" x14ac:dyDescent="0.25">
      <c r="D987" s="5"/>
      <c r="E987" s="5"/>
      <c r="F987" s="5"/>
      <c r="G987" s="5"/>
      <c r="H987" s="5"/>
      <c r="I987" s="5"/>
      <c r="J987" s="5"/>
      <c r="K987" s="5"/>
      <c r="L987" s="5"/>
      <c r="M987" s="5"/>
    </row>
    <row r="988" spans="4:13" x14ac:dyDescent="0.25">
      <c r="D988" s="5"/>
      <c r="E988" s="5"/>
      <c r="F988" s="5"/>
      <c r="G988" s="5"/>
      <c r="H988" s="5"/>
      <c r="I988" s="5"/>
      <c r="J988" s="5"/>
      <c r="K988" s="5"/>
      <c r="L988" s="5"/>
      <c r="M988" s="5"/>
    </row>
    <row r="989" spans="4:13" x14ac:dyDescent="0.25">
      <c r="D989" s="5"/>
      <c r="E989" s="5"/>
      <c r="F989" s="5"/>
      <c r="G989" s="5"/>
      <c r="H989" s="5"/>
      <c r="I989" s="5"/>
      <c r="J989" s="5"/>
      <c r="K989" s="5"/>
      <c r="L989" s="5"/>
      <c r="M989" s="5"/>
    </row>
    <row r="990" spans="4:13" x14ac:dyDescent="0.25">
      <c r="D990" s="5"/>
      <c r="E990" s="5"/>
      <c r="F990" s="5"/>
      <c r="G990" s="5"/>
      <c r="H990" s="5"/>
      <c r="I990" s="5"/>
      <c r="J990" s="5"/>
      <c r="K990" s="5"/>
      <c r="L990" s="5"/>
      <c r="M990" s="5"/>
    </row>
    <row r="991" spans="4:13" x14ac:dyDescent="0.25">
      <c r="D991" s="5"/>
      <c r="E991" s="5"/>
      <c r="F991" s="5"/>
      <c r="G991" s="5"/>
      <c r="H991" s="5"/>
      <c r="I991" s="5"/>
      <c r="J991" s="5"/>
      <c r="K991" s="5"/>
      <c r="L991" s="5"/>
      <c r="M991" s="5"/>
    </row>
    <row r="992" spans="4:13" x14ac:dyDescent="0.25">
      <c r="D992" s="5"/>
      <c r="E992" s="5"/>
      <c r="F992" s="5"/>
      <c r="G992" s="5"/>
      <c r="H992" s="5"/>
      <c r="I992" s="5"/>
      <c r="J992" s="5"/>
      <c r="K992" s="5"/>
      <c r="L992" s="5"/>
      <c r="M992" s="5"/>
    </row>
    <row r="993" spans="4:13" x14ac:dyDescent="0.25">
      <c r="D993" s="5"/>
      <c r="E993" s="5"/>
      <c r="F993" s="5"/>
      <c r="G993" s="5"/>
      <c r="H993" s="5"/>
      <c r="I993" s="5"/>
      <c r="J993" s="5"/>
      <c r="K993" s="5"/>
      <c r="L993" s="5"/>
      <c r="M993" s="5"/>
    </row>
    <row r="994" spans="4:13" x14ac:dyDescent="0.25">
      <c r="D994" s="5"/>
      <c r="E994" s="5"/>
      <c r="F994" s="5"/>
      <c r="G994" s="5"/>
      <c r="H994" s="5"/>
      <c r="I994" s="5"/>
      <c r="J994" s="5"/>
      <c r="K994" s="5"/>
      <c r="L994" s="5"/>
      <c r="M994" s="5"/>
    </row>
    <row r="995" spans="4:13" x14ac:dyDescent="0.25">
      <c r="D995" s="5"/>
      <c r="E995" s="5"/>
      <c r="F995" s="5"/>
      <c r="G995" s="5"/>
      <c r="H995" s="5"/>
      <c r="I995" s="5"/>
      <c r="J995" s="5"/>
      <c r="K995" s="5"/>
      <c r="L995" s="5"/>
      <c r="M995" s="5"/>
    </row>
    <row r="996" spans="4:13" x14ac:dyDescent="0.25">
      <c r="D996" s="5"/>
      <c r="E996" s="5"/>
      <c r="F996" s="5"/>
      <c r="G996" s="5"/>
      <c r="H996" s="5"/>
      <c r="I996" s="5"/>
      <c r="J996" s="5"/>
      <c r="K996" s="5"/>
      <c r="L996" s="5"/>
      <c r="M996" s="5"/>
    </row>
    <row r="997" spans="4:13" x14ac:dyDescent="0.25">
      <c r="D997" s="5"/>
      <c r="E997" s="5"/>
      <c r="F997" s="5"/>
      <c r="G997" s="5"/>
      <c r="H997" s="5"/>
      <c r="I997" s="5"/>
      <c r="J997" s="5"/>
      <c r="K997" s="5"/>
      <c r="L997" s="5"/>
      <c r="M997" s="5"/>
    </row>
    <row r="998" spans="4:13" x14ac:dyDescent="0.25">
      <c r="D998" s="5"/>
      <c r="E998" s="5"/>
      <c r="F998" s="5"/>
      <c r="G998" s="5"/>
      <c r="H998" s="5"/>
      <c r="I998" s="5"/>
      <c r="J998" s="5"/>
      <c r="K998" s="5"/>
      <c r="L998" s="5"/>
      <c r="M998" s="5"/>
    </row>
    <row r="999" spans="4:13" x14ac:dyDescent="0.25">
      <c r="D999" s="5"/>
      <c r="E999" s="5"/>
      <c r="F999" s="5"/>
      <c r="G999" s="5"/>
      <c r="H999" s="5"/>
      <c r="I999" s="5"/>
      <c r="J999" s="5"/>
      <c r="K999" s="5"/>
      <c r="L999" s="5"/>
      <c r="M999" s="5"/>
    </row>
    <row r="1000" spans="4:13" x14ac:dyDescent="0.25">
      <c r="D1000" s="5"/>
      <c r="E1000" s="5"/>
      <c r="F1000" s="5"/>
      <c r="G1000" s="5"/>
      <c r="H1000" s="5"/>
      <c r="I1000" s="5"/>
      <c r="J1000" s="5"/>
      <c r="K1000" s="5"/>
      <c r="L1000" s="5"/>
      <c r="M1000" s="5"/>
    </row>
    <row r="1001" spans="4:13" x14ac:dyDescent="0.25">
      <c r="D1001" s="5"/>
      <c r="E1001" s="5"/>
      <c r="F1001" s="5"/>
      <c r="G1001" s="5"/>
      <c r="H1001" s="5"/>
      <c r="I1001" s="5"/>
      <c r="J1001" s="5"/>
      <c r="K1001" s="5"/>
      <c r="L1001" s="5"/>
      <c r="M1001" s="5"/>
    </row>
    <row r="1002" spans="4:13" x14ac:dyDescent="0.25">
      <c r="D1002" s="5"/>
      <c r="E1002" s="5"/>
      <c r="F1002" s="5"/>
      <c r="G1002" s="5"/>
      <c r="H1002" s="5"/>
      <c r="I1002" s="5"/>
      <c r="J1002" s="5"/>
      <c r="K1002" s="5"/>
      <c r="L1002" s="5"/>
      <c r="M1002" s="5"/>
    </row>
    <row r="1003" spans="4:13" x14ac:dyDescent="0.25">
      <c r="D1003" s="5"/>
      <c r="E1003" s="5"/>
      <c r="F1003" s="5"/>
      <c r="G1003" s="5"/>
      <c r="H1003" s="5"/>
      <c r="I1003" s="5"/>
      <c r="J1003" s="5"/>
      <c r="K1003" s="5"/>
      <c r="L1003" s="5"/>
      <c r="M1003" s="5"/>
    </row>
    <row r="1004" spans="4:13" x14ac:dyDescent="0.25">
      <c r="D1004" s="5"/>
      <c r="E1004" s="5"/>
      <c r="F1004" s="5"/>
      <c r="G1004" s="5"/>
      <c r="H1004" s="5"/>
      <c r="I1004" s="5"/>
      <c r="J1004" s="5"/>
      <c r="K1004" s="5"/>
      <c r="L1004" s="5"/>
      <c r="M1004"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4" tint="-0.249977111117893"/>
  </sheetPr>
  <dimension ref="A1:AJ980"/>
  <sheetViews>
    <sheetView zoomScale="75" zoomScaleNormal="75" workbookViewId="0">
      <pane xSplit="2" ySplit="1" topLeftCell="W2"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7.42578125" style="1" customWidth="1"/>
    <col min="2" max="2" width="4" style="1" bestFit="1" customWidth="1"/>
    <col min="3" max="3" width="14" style="1" customWidth="1"/>
    <col min="4" max="4" width="12.42578125" style="1" customWidth="1"/>
    <col min="5" max="5" width="13" style="1" customWidth="1"/>
    <col min="6" max="6" width="15.140625" style="1" customWidth="1"/>
    <col min="7" max="7" width="11.5703125" style="1" customWidth="1"/>
    <col min="8" max="8" width="12.7109375" style="1" customWidth="1"/>
    <col min="9" max="9" width="13.42578125" style="1" bestFit="1" customWidth="1"/>
    <col min="10" max="11" width="13.42578125" style="1" customWidth="1"/>
    <col min="12" max="12" width="14.42578125" style="1" customWidth="1"/>
    <col min="13" max="13" width="11.140625" style="1" customWidth="1"/>
    <col min="14" max="14" width="13.42578125" style="1" customWidth="1"/>
    <col min="15" max="15" width="15" style="1" bestFit="1" customWidth="1"/>
    <col min="16" max="18" width="15" style="1" customWidth="1"/>
    <col min="19" max="20" width="12.140625" style="1" customWidth="1"/>
    <col min="21" max="23" width="13.28515625" style="1" customWidth="1"/>
    <col min="24" max="24" width="11.7109375" style="1" customWidth="1"/>
    <col min="25" max="27" width="12.5703125" style="1" customWidth="1"/>
    <col min="28" max="28" width="11" style="1" bestFit="1" customWidth="1"/>
    <col min="29" max="29" width="15.42578125" style="1" bestFit="1" customWidth="1"/>
    <col min="30" max="31" width="15.42578125" style="1" customWidth="1"/>
    <col min="32" max="32" width="16.5703125" style="1" bestFit="1" customWidth="1"/>
    <col min="33" max="33" width="16.140625" customWidth="1"/>
    <col min="34" max="34" width="17.28515625" customWidth="1"/>
    <col min="35" max="36" width="13.42578125" bestFit="1" customWidth="1"/>
  </cols>
  <sheetData>
    <row r="1" spans="1:36" s="42" customFormat="1" ht="45" x14ac:dyDescent="0.25">
      <c r="A1" s="232" t="s">
        <v>12</v>
      </c>
      <c r="B1" s="232" t="s">
        <v>13</v>
      </c>
      <c r="C1" s="232" t="s">
        <v>135</v>
      </c>
      <c r="D1" s="232" t="s">
        <v>174</v>
      </c>
      <c r="E1" s="232" t="s">
        <v>128</v>
      </c>
      <c r="F1" s="232" t="s">
        <v>136</v>
      </c>
      <c r="G1" s="232" t="s">
        <v>175</v>
      </c>
      <c r="H1" s="232" t="s">
        <v>129</v>
      </c>
      <c r="I1" s="232" t="s">
        <v>137</v>
      </c>
      <c r="J1" s="232" t="s">
        <v>176</v>
      </c>
      <c r="K1" s="232" t="s">
        <v>130</v>
      </c>
      <c r="L1" s="232" t="s">
        <v>138</v>
      </c>
      <c r="M1" s="232" t="s">
        <v>177</v>
      </c>
      <c r="N1" s="232" t="s">
        <v>131</v>
      </c>
      <c r="O1" s="232" t="s">
        <v>139</v>
      </c>
      <c r="P1" s="232" t="s">
        <v>178</v>
      </c>
      <c r="Q1" s="232" t="s">
        <v>132</v>
      </c>
      <c r="R1" s="232" t="s">
        <v>155</v>
      </c>
      <c r="S1" s="232" t="s">
        <v>179</v>
      </c>
      <c r="T1" s="232" t="s">
        <v>156</v>
      </c>
      <c r="U1" s="232" t="s">
        <v>140</v>
      </c>
      <c r="V1" s="232" t="s">
        <v>180</v>
      </c>
      <c r="W1" s="232" t="s">
        <v>133</v>
      </c>
      <c r="X1" s="232" t="s">
        <v>181</v>
      </c>
      <c r="Y1" s="232" t="s">
        <v>153</v>
      </c>
      <c r="Z1" s="232" t="s">
        <v>2</v>
      </c>
      <c r="AA1" s="232" t="s">
        <v>134</v>
      </c>
      <c r="AB1" s="232" t="s">
        <v>182</v>
      </c>
      <c r="AC1" s="232" t="s">
        <v>185</v>
      </c>
      <c r="AD1" s="232" t="s">
        <v>183</v>
      </c>
      <c r="AE1" s="232" t="s">
        <v>184</v>
      </c>
      <c r="AF1" s="284" t="s">
        <v>69</v>
      </c>
      <c r="AG1" s="232" t="s">
        <v>112</v>
      </c>
      <c r="AH1" s="232" t="s">
        <v>113</v>
      </c>
      <c r="AI1" s="44"/>
      <c r="AJ1" s="44"/>
    </row>
    <row r="2" spans="1:36" x14ac:dyDescent="0.25">
      <c r="A2" s="1">
        <f>'DONNÉES '!B41</f>
        <v>0</v>
      </c>
      <c r="B2" s="1" t="str">
        <f>province_1</f>
        <v>AB</v>
      </c>
      <c r="C2" s="20">
        <f>IF('DONNÉES '!$F$33="Non",IF(A2&gt;end_year_1, 0,bulk_tonnages!D2),IF(A2&gt;end_year_1, 0,bulk_user_tonnages!D2))</f>
        <v>0</v>
      </c>
      <c r="D2" s="20">
        <f>IF($A2&lt;Diversion_start_year,C2,VLOOKUP($A2,RÉACHEMINEMENT!$B$9:$Q$58,4,FALSE))</f>
        <v>0</v>
      </c>
      <c r="E2" s="20">
        <f>IF(ISNUMBER(D2),(C2-D2),C2)</f>
        <v>0</v>
      </c>
      <c r="F2" s="20">
        <f>IF('DONNÉES '!$F$33="Non",IF($A2&gt;end_year_1, 0,bulk_tonnages!E2),IF($A2&gt;end_year_1, 0,bulk_user_tonnages!E2))</f>
        <v>0</v>
      </c>
      <c r="G2" s="20">
        <f>IF($A2&lt;Diversion_start_year,F2,VLOOKUP($A2,RÉACHEMINEMENT!$B$9:$Q$58,13,FALSE))</f>
        <v>0</v>
      </c>
      <c r="H2" s="20">
        <f>IF(ISNUMBER(G2),(F2-G2),F2)</f>
        <v>0</v>
      </c>
      <c r="I2" s="20">
        <f>IF('DONNÉES '!$F$33="Non",IF($A2&gt;end_year_1, 0,bulk_tonnages!F2),IF($A2&gt;end_year_1, 0,bulk_user_tonnages!F2))</f>
        <v>0</v>
      </c>
      <c r="J2" s="20">
        <f>IF($A2&lt;Diversion_start_year,I2,VLOOKUP($A2,RÉACHEMINEMENT!$B$9:$Q$58,7,FALSE))</f>
        <v>0</v>
      </c>
      <c r="K2" s="20">
        <f>IF(ISNUMBER(J2),(I2-J2),I2)</f>
        <v>0</v>
      </c>
      <c r="L2" s="20">
        <f>IF('DONNÉES '!$F$33="Non",IF($A2&gt;end_year_1, 0,bulk_tonnages!G2),IF($A2&gt;end_year_1, 0,bulk_user_tonnages!G2))</f>
        <v>0</v>
      </c>
      <c r="M2" s="20">
        <f>IF($A2&lt;Diversion_start_year,L2,VLOOKUP($A2,RÉACHEMINEMENT!$B$9:$Q$58,16,FALSE))</f>
        <v>0</v>
      </c>
      <c r="N2" s="20">
        <f>IF(ISNUMBER(M2),(L2-M2),L2)</f>
        <v>0</v>
      </c>
      <c r="O2" s="20">
        <f>IF('DONNÉES '!$F$33="Non",IF($A2&gt;end_year_1, 0,bulk_tonnages!H2),IF($A2&gt;end_year_1, 0,bulk_user_tonnages!H2))</f>
        <v>0</v>
      </c>
      <c r="P2" s="20">
        <f>IF($A2&lt;Diversion_start_year,O2,VLOOKUP($A2,RÉACHEMINEMENT!$B$9:$Q$58,10,FALSE))</f>
        <v>0</v>
      </c>
      <c r="Q2" s="20">
        <f>IF(ISNUMBER(P2),(O2-P2),O2)</f>
        <v>0</v>
      </c>
      <c r="R2" s="20">
        <f>IF('DONNÉES '!$F$33="Non",IF($A2&gt;end_year_1, 0,bulk_tonnages!I2),IF($A2&gt;end_year_1, 0,bulk_user_tonnages!I2))</f>
        <v>0</v>
      </c>
      <c r="S2" s="20">
        <f>IF($A2&lt;Diversion_start_year,R2,VLOOKUP($A2,RÉACHEMINEMENT!$B$9:$Z$58,19,FALSE))</f>
        <v>0</v>
      </c>
      <c r="T2" s="20">
        <f>IF(ISNUMBER(S2),(R2-S2),R2)</f>
        <v>0</v>
      </c>
      <c r="U2" s="20">
        <f>IF('DONNÉES '!$F$33="Non",IF($A2&gt;end_year_1, 0,bulk_tonnages!J2),IF($A2&gt;end_year_1, 0,bulk_user_tonnages!J2))</f>
        <v>0</v>
      </c>
      <c r="V2" s="20">
        <f>IF($A2&lt;Diversion_start_year,U2,VLOOKUP($A2,RÉACHEMINEMENT!$B$9:$Z$58,22,FALSE))</f>
        <v>0</v>
      </c>
      <c r="W2" s="20">
        <f>IF(ISNUMBER(V2),(U2-V2),U2)</f>
        <v>0</v>
      </c>
      <c r="X2" s="20">
        <f>IF('DONNÉES '!$F$33="Non",IF($A2&gt;end_year_1, 0,bulk_tonnages!K2),IF($A2&gt;end_year_1, 0,bulk_user_tonnages!K2))</f>
        <v>0</v>
      </c>
      <c r="Y2" s="20">
        <f>IF('DONNÉES '!$F$33="Non",IF($A2&gt;end_year_1, 0,bulk_tonnages!L2),IF($A2&gt;end_year_1, 0,bulk_user_tonnages!L2))</f>
        <v>0</v>
      </c>
      <c r="Z2" s="20">
        <f>IF($A2&lt;Diversion_start_year,Y2,VLOOKUP($A2,RÉACHEMINEMENT!$B$9:$Z$58,25,FALSE))</f>
        <v>0</v>
      </c>
      <c r="AA2" s="20">
        <f>IF(ISNUMBER(Z2),(Y2-Z2),Y2)</f>
        <v>0</v>
      </c>
      <c r="AB2" s="20">
        <f>IF('DONNÉES '!$F$33="Non",IF($A2&gt;end_year_1,0,bulk_tonnages!M2),0)</f>
        <v>0</v>
      </c>
      <c r="AC2" s="20">
        <f>IF('DONNÉES '!$F$33="Non",IF($A2&gt;end_year_1, 0,bulk_tonnages!N2),IF($A2&gt;end_year_1, 0,bulk_user_tonnages!M2))</f>
        <v>0</v>
      </c>
      <c r="AD2" s="20">
        <f>IF('DONNÉES '!$F$33="Non",IF($A2&gt;end_year_1,0,bulk_tonnages!O2),0)</f>
        <v>0</v>
      </c>
      <c r="AE2" s="20">
        <f>IF('DONNÉES '!$F$33="Non",IF($A2&gt;end_year_1, 0,bulk_tonnages!P2),0)</f>
        <v>0</v>
      </c>
      <c r="AF2" s="20">
        <f>IF('DONNÉES '!$F$33="Non",IF($A2&gt;end_year_1, 0,bulk_tonnages!Q2),IF($A2&gt;end_year_1, 0,bulk_user_tonnages!N2))</f>
        <v>0</v>
      </c>
      <c r="AG2" s="37">
        <f>SUM(C2,F2,I2,L2,O2,R2,U2,X2,Y2,AB2,AC2,AF2,AD2,AE2)</f>
        <v>0</v>
      </c>
      <c r="AH2" s="37">
        <f t="shared" ref="AH2:AH17" si="0">SUM(D2,G2,J2,M2,P2,S2,V2,Z2,X2,AC2,AF2,AB2,AD2,AE2)</f>
        <v>0</v>
      </c>
      <c r="AI2" s="36"/>
      <c r="AJ2" s="36"/>
    </row>
    <row r="3" spans="1:36" x14ac:dyDescent="0.25">
      <c r="A3" s="1">
        <f>A2+1</f>
        <v>1</v>
      </c>
      <c r="B3" s="1" t="str">
        <f t="shared" ref="B3:B66" si="1">province_1</f>
        <v>AB</v>
      </c>
      <c r="C3" s="20">
        <f>IF('DONNÉES '!$F$33="Non",IF(A3&gt;end_year_1, 0,bulk_tonnages!D3),IF(A3&gt;end_year_1, 0,bulk_user_tonnages!D3))</f>
        <v>0</v>
      </c>
      <c r="D3" s="20">
        <f>IF($A3&lt;Diversion_start_year,C3,VLOOKUP($A3,RÉACHEMINEMENT!$B$9:$Q$58,4,FALSE))</f>
        <v>0</v>
      </c>
      <c r="E3" s="20">
        <f t="shared" ref="E3:E66" si="2">IF(ISNUMBER(D3),(C3-D3),C3)</f>
        <v>0</v>
      </c>
      <c r="F3" s="20">
        <f>IF('DONNÉES '!$F$33="Non",IF($A3&gt;end_year_1, 0,bulk_tonnages!E3),IF($A3&gt;end_year_1, 0,bulk_user_tonnages!E3))</f>
        <v>0</v>
      </c>
      <c r="G3" s="20">
        <f>IF($A3&lt;Diversion_start_year,F3,VLOOKUP($A3,RÉACHEMINEMENT!$B$9:$Q$58,13,FALSE))</f>
        <v>0</v>
      </c>
      <c r="H3" s="20">
        <f t="shared" ref="H3:H66" si="3">IF(ISNUMBER(G3),(F3-G3),F3)</f>
        <v>0</v>
      </c>
      <c r="I3" s="20">
        <f>IF('DONNÉES '!$F$33="Non",IF($A3&gt;end_year_1, 0,bulk_tonnages!F3),IF($A3&gt;end_year_1, 0,bulk_user_tonnages!F3))</f>
        <v>0</v>
      </c>
      <c r="J3" s="20">
        <f>IF($A3&lt;Diversion_start_year,I3,VLOOKUP($A3,RÉACHEMINEMENT!$B$9:$Q$58,7,FALSE))</f>
        <v>0</v>
      </c>
      <c r="K3" s="20">
        <f t="shared" ref="K3:K66" si="4">IF(ISNUMBER(J3),(I3-J3),I3)</f>
        <v>0</v>
      </c>
      <c r="L3" s="20">
        <f>IF('DONNÉES '!$F$33=supporting_sheet!$B$3,IF($A3&gt;end_year_1, 0,bulk_tonnages!G3),IF($A3&gt;end_year_1, 0,bulk_user_tonnages!G3))</f>
        <v>0</v>
      </c>
      <c r="M3" s="20">
        <f>IF($A3&lt;Diversion_start_year,L3,VLOOKUP($A3,RÉACHEMINEMENT!$B$9:$Q$58,16,FALSE))</f>
        <v>0</v>
      </c>
      <c r="N3" s="20">
        <f t="shared" ref="N3:N66" si="5">IF(ISNUMBER(M3),(L3-M3),L3)</f>
        <v>0</v>
      </c>
      <c r="O3" s="20">
        <f>IF('DONNÉES '!$F$33="Non",IF($A3&gt;end_year_1, 0,bulk_tonnages!H3),IF($A3&gt;end_year_1, 0,bulk_user_tonnages!H3))</f>
        <v>0</v>
      </c>
      <c r="P3" s="20">
        <f>IF($A3&lt;Diversion_start_year,O3,VLOOKUP($A3,RÉACHEMINEMENT!$B$9:$Q$58,10,FALSE))</f>
        <v>0</v>
      </c>
      <c r="Q3" s="20">
        <f t="shared" ref="Q3:Q66" si="6">IF(ISNUMBER(P3),(O3-P3),O3)</f>
        <v>0</v>
      </c>
      <c r="R3" s="20">
        <f>IF('DONNÉES '!$F$33="Non",IF($A3&gt;end_year_1, 0,bulk_tonnages!I3),IF($A3&gt;end_year_1, 0,bulk_user_tonnages!I3))</f>
        <v>0</v>
      </c>
      <c r="S3" s="20">
        <f>IF($A3&lt;Diversion_start_year,R3,VLOOKUP($A3,RÉACHEMINEMENT!$B$9:$Z$58,19,FALSE))</f>
        <v>0</v>
      </c>
      <c r="T3" s="20">
        <f t="shared" ref="T3:T66" si="7">IF(ISNUMBER(S3),(R3-S3),R3)</f>
        <v>0</v>
      </c>
      <c r="U3" s="20">
        <f>IF('DONNÉES '!$F$33="Non",IF($A3&gt;end_year_1, 0,bulk_tonnages!J3),IF($A3&gt;end_year_1, 0,bulk_user_tonnages!J3))</f>
        <v>0</v>
      </c>
      <c r="V3" s="20">
        <f>IF($A3&lt;Diversion_start_year,U3,VLOOKUP($A3,RÉACHEMINEMENT!$B$9:$Z$58,22,FALSE))</f>
        <v>0</v>
      </c>
      <c r="W3" s="20">
        <f t="shared" ref="W3:W66" si="8">IF(ISNUMBER(V3),(U3-V3),U3)</f>
        <v>0</v>
      </c>
      <c r="X3" s="20">
        <f>IF('DONNÉES '!$F$33="Non",IF($A3&gt;end_year_1, 0,bulk_tonnages!K3),IF($A3&gt;end_year_1, 0,bulk_user_tonnages!K3))</f>
        <v>0</v>
      </c>
      <c r="Y3" s="20">
        <f>IF('DONNÉES '!$F$33="Non",IF($A3&gt;end_year_1, 0,bulk_tonnages!L3),IF($A3&gt;end_year_1, 0,bulk_user_tonnages!L3))</f>
        <v>0</v>
      </c>
      <c r="Z3" s="20">
        <f>IF($A3&lt;Diversion_start_year,Y3,VLOOKUP($A3,RÉACHEMINEMENT!$B$9:$Z$58,25,FALSE))</f>
        <v>0</v>
      </c>
      <c r="AA3" s="20">
        <f t="shared" ref="AA3:AA66" si="9">IF(ISNUMBER(Z3),(Y3-Z3),Y3)</f>
        <v>0</v>
      </c>
      <c r="AB3" s="20">
        <f>IF('DONNÉES '!$F$33="Non",IF($A3&gt;end_year_1,0,bulk_tonnages!M3),0)</f>
        <v>0</v>
      </c>
      <c r="AC3" s="20">
        <f>IF('DONNÉES '!$F$33="Non",IF($A3&gt;end_year_1, 0,bulk_tonnages!N3),IF($A3&gt;end_year_1, 0,bulk_user_tonnages!M3))</f>
        <v>0</v>
      </c>
      <c r="AD3" s="20">
        <f>IF('DONNÉES '!$F$33="Non",IF($A3&gt;end_year_1,0,bulk_tonnages!O3),0)</f>
        <v>0</v>
      </c>
      <c r="AE3" s="20">
        <f>IF('DONNÉES '!$F$33="Non",IF($A3&gt;end_year_1, 0,bulk_tonnages!P3),0)</f>
        <v>0</v>
      </c>
      <c r="AF3" s="20">
        <f>IF('DONNÉES '!$F$33="Non",IF($A3&gt;end_year_1, 0,bulk_tonnages!Q3),IF($A3&gt;end_year_1, 0,bulk_user_tonnages!N3))</f>
        <v>0</v>
      </c>
      <c r="AG3" s="37">
        <f t="shared" ref="AG3:AG66" si="10">SUM(C3,F3,I3,L3,O3,R3,U3,X3,Y3,AB3,AC3,AF3,AD3,AE3)</f>
        <v>0</v>
      </c>
      <c r="AH3" s="37">
        <f t="shared" si="0"/>
        <v>0</v>
      </c>
      <c r="AI3" s="36"/>
      <c r="AJ3" s="36"/>
    </row>
    <row r="4" spans="1:36" x14ac:dyDescent="0.25">
      <c r="A4" s="1">
        <f t="shared" ref="A4:A67" si="11">A3+1</f>
        <v>2</v>
      </c>
      <c r="B4" s="1" t="str">
        <f t="shared" si="1"/>
        <v>AB</v>
      </c>
      <c r="C4" s="20">
        <f>IF('DONNÉES '!$F$33="Non",IF(A4&gt;end_year_1, 0,bulk_tonnages!D4),IF(A4&gt;end_year_1, 0,bulk_user_tonnages!D4))</f>
        <v>0</v>
      </c>
      <c r="D4" s="20">
        <f>IF($A4&lt;Diversion_start_year,C4,VLOOKUP($A4,RÉACHEMINEMENT!$B$9:$Q$58,4,FALSE))</f>
        <v>0</v>
      </c>
      <c r="E4" s="20">
        <f t="shared" si="2"/>
        <v>0</v>
      </c>
      <c r="F4" s="20">
        <f>IF('DONNÉES '!$F$33="Non",IF($A4&gt;end_year_1, 0,bulk_tonnages!E4),IF($A4&gt;end_year_1, 0,bulk_user_tonnages!E4))</f>
        <v>0</v>
      </c>
      <c r="G4" s="20">
        <f>IF($A4&lt;Diversion_start_year,F4,VLOOKUP($A4,RÉACHEMINEMENT!$B$9:$Q$58,13,FALSE))</f>
        <v>0</v>
      </c>
      <c r="H4" s="20">
        <f t="shared" si="3"/>
        <v>0</v>
      </c>
      <c r="I4" s="20">
        <f>IF('DONNÉES '!$F$33="Non",IF($A4&gt;end_year_1, 0,bulk_tonnages!F4),IF($A4&gt;end_year_1, 0,bulk_user_tonnages!F4))</f>
        <v>0</v>
      </c>
      <c r="J4" s="20">
        <f>IF($A4&lt;Diversion_start_year,I4,VLOOKUP($A4,RÉACHEMINEMENT!$B$9:$Q$58,7,FALSE))</f>
        <v>0</v>
      </c>
      <c r="K4" s="20">
        <f t="shared" si="4"/>
        <v>0</v>
      </c>
      <c r="L4" s="20">
        <f>IF('DONNÉES '!$F$33=supporting_sheet!$B$3,IF($A4&gt;end_year_1, 0,bulk_tonnages!G4),IF($A4&gt;end_year_1, 0,bulk_user_tonnages!G4))</f>
        <v>0</v>
      </c>
      <c r="M4" s="20">
        <f>IF($A4&lt;Diversion_start_year,L4,VLOOKUP($A4,RÉACHEMINEMENT!$B$9:$Q$58,16,FALSE))</f>
        <v>0</v>
      </c>
      <c r="N4" s="20">
        <f t="shared" si="5"/>
        <v>0</v>
      </c>
      <c r="O4" s="20">
        <f>IF('DONNÉES '!$F$33="Non",IF($A4&gt;end_year_1, 0,bulk_tonnages!H4),IF($A4&gt;end_year_1, 0,bulk_user_tonnages!H4))</f>
        <v>0</v>
      </c>
      <c r="P4" s="20">
        <f>IF($A4&lt;Diversion_start_year,O4,VLOOKUP($A4,RÉACHEMINEMENT!$B$9:$Q$58,10,FALSE))</f>
        <v>0</v>
      </c>
      <c r="Q4" s="20">
        <f t="shared" si="6"/>
        <v>0</v>
      </c>
      <c r="R4" s="20">
        <f>IF('DONNÉES '!$F$33="Non",IF($A4&gt;end_year_1, 0,bulk_tonnages!I4),IF($A4&gt;end_year_1, 0,bulk_user_tonnages!I4))</f>
        <v>0</v>
      </c>
      <c r="S4" s="20">
        <f>IF($A4&lt;Diversion_start_year,R4,VLOOKUP($A4,RÉACHEMINEMENT!$B$9:$Z$58,19,FALSE))</f>
        <v>0</v>
      </c>
      <c r="T4" s="20">
        <f t="shared" si="7"/>
        <v>0</v>
      </c>
      <c r="U4" s="20">
        <f>IF('DONNÉES '!$F$33="Non",IF($A4&gt;end_year_1, 0,bulk_tonnages!J4),IF($A4&gt;end_year_1, 0,bulk_user_tonnages!J4))</f>
        <v>0</v>
      </c>
      <c r="V4" s="20">
        <f>IF($A4&lt;Diversion_start_year,U4,VLOOKUP($A4,RÉACHEMINEMENT!$B$9:$Z$58,22,FALSE))</f>
        <v>0</v>
      </c>
      <c r="W4" s="20">
        <f t="shared" si="8"/>
        <v>0</v>
      </c>
      <c r="X4" s="20">
        <f>IF('DONNÉES '!$F$33="Non",IF($A4&gt;end_year_1, 0,bulk_tonnages!K4),IF($A4&gt;end_year_1, 0,bulk_user_tonnages!K4))</f>
        <v>0</v>
      </c>
      <c r="Y4" s="20">
        <f>IF('DONNÉES '!$F$33="Non",IF($A4&gt;end_year_1, 0,bulk_tonnages!L4),IF($A4&gt;end_year_1, 0,bulk_user_tonnages!L4))</f>
        <v>0</v>
      </c>
      <c r="Z4" s="20">
        <f>IF($A4&lt;Diversion_start_year,Y4,VLOOKUP($A4,RÉACHEMINEMENT!$B$9:$Z$58,25,FALSE))</f>
        <v>0</v>
      </c>
      <c r="AA4" s="20">
        <f t="shared" si="9"/>
        <v>0</v>
      </c>
      <c r="AB4" s="20">
        <f>IF('DONNÉES '!$F$33="Non",IF($A4&gt;end_year_1,0,bulk_tonnages!M4),0)</f>
        <v>0</v>
      </c>
      <c r="AC4" s="20">
        <f>IF('DONNÉES '!$F$33="Non",IF($A4&gt;end_year_1, 0,bulk_tonnages!N4),IF($A4&gt;end_year_1, 0,bulk_user_tonnages!M4))</f>
        <v>0</v>
      </c>
      <c r="AD4" s="20">
        <f>IF('DONNÉES '!$F$33="Non",IF($A4&gt;end_year_1,0,bulk_tonnages!O4),0)</f>
        <v>0</v>
      </c>
      <c r="AE4" s="20">
        <f>IF('DONNÉES '!$F$33="Non",IF($A4&gt;end_year_1, 0,bulk_tonnages!P4),0)</f>
        <v>0</v>
      </c>
      <c r="AF4" s="20">
        <f>IF('DONNÉES '!$F$33="Non",IF($A4&gt;end_year_1, 0,bulk_tonnages!Q4),IF($A4&gt;end_year_1, 0,bulk_user_tonnages!N4))</f>
        <v>0</v>
      </c>
      <c r="AG4" s="37">
        <f t="shared" si="10"/>
        <v>0</v>
      </c>
      <c r="AH4" s="37">
        <f t="shared" si="0"/>
        <v>0</v>
      </c>
      <c r="AI4" s="36"/>
      <c r="AJ4" s="36"/>
    </row>
    <row r="5" spans="1:36" x14ac:dyDescent="0.25">
      <c r="A5" s="1">
        <f t="shared" si="11"/>
        <v>3</v>
      </c>
      <c r="B5" s="1" t="str">
        <f t="shared" si="1"/>
        <v>AB</v>
      </c>
      <c r="C5" s="20">
        <f>IF('DONNÉES '!$F$33="Non",IF(A5&gt;end_year_1, 0,bulk_tonnages!D5),IF(A5&gt;end_year_1, 0,bulk_user_tonnages!D5))</f>
        <v>0</v>
      </c>
      <c r="D5" s="20">
        <f>IF($A5&lt;Diversion_start_year,C5,VLOOKUP($A5,RÉACHEMINEMENT!$B$9:$Q$58,4,FALSE))</f>
        <v>0</v>
      </c>
      <c r="E5" s="20">
        <f t="shared" si="2"/>
        <v>0</v>
      </c>
      <c r="F5" s="20">
        <f>IF('DONNÉES '!$F$33="Non",IF($A5&gt;end_year_1, 0,bulk_tonnages!E5),IF($A5&gt;end_year_1, 0,bulk_user_tonnages!E5))</f>
        <v>0</v>
      </c>
      <c r="G5" s="20">
        <f>IF($A5&lt;Diversion_start_year,F5,VLOOKUP($A5,RÉACHEMINEMENT!$B$9:$Q$58,13,FALSE))</f>
        <v>0</v>
      </c>
      <c r="H5" s="20">
        <f t="shared" si="3"/>
        <v>0</v>
      </c>
      <c r="I5" s="20">
        <f>IF('DONNÉES '!$F$33="Non",IF($A5&gt;end_year_1, 0,bulk_tonnages!F5),IF($A5&gt;end_year_1, 0,bulk_user_tonnages!F5))</f>
        <v>0</v>
      </c>
      <c r="J5" s="20">
        <f>IF($A5&lt;Diversion_start_year,I5,VLOOKUP($A5,RÉACHEMINEMENT!$B$9:$Q$58,7,FALSE))</f>
        <v>0</v>
      </c>
      <c r="K5" s="20">
        <f t="shared" si="4"/>
        <v>0</v>
      </c>
      <c r="L5" s="20">
        <f>IF('DONNÉES '!$F$33=supporting_sheet!$B$3,IF($A5&gt;end_year_1, 0,bulk_tonnages!G5),IF($A5&gt;end_year_1, 0,bulk_user_tonnages!G5))</f>
        <v>0</v>
      </c>
      <c r="M5" s="20">
        <f>IF($A5&lt;Diversion_start_year,L5,VLOOKUP($A5,RÉACHEMINEMENT!$B$9:$Q$58,16,FALSE))</f>
        <v>0</v>
      </c>
      <c r="N5" s="20">
        <f t="shared" si="5"/>
        <v>0</v>
      </c>
      <c r="O5" s="20">
        <f>IF('DONNÉES '!$F$33="Non",IF($A5&gt;end_year_1, 0,bulk_tonnages!H5),IF($A5&gt;end_year_1, 0,bulk_user_tonnages!H5))</f>
        <v>0</v>
      </c>
      <c r="P5" s="20">
        <f>IF($A5&lt;Diversion_start_year,O5,VLOOKUP($A5,RÉACHEMINEMENT!$B$9:$Q$58,10,FALSE))</f>
        <v>0</v>
      </c>
      <c r="Q5" s="20">
        <f t="shared" si="6"/>
        <v>0</v>
      </c>
      <c r="R5" s="20">
        <f>IF('DONNÉES '!$F$33="Non",IF($A5&gt;end_year_1, 0,bulk_tonnages!I5),IF($A5&gt;end_year_1, 0,bulk_user_tonnages!I5))</f>
        <v>0</v>
      </c>
      <c r="S5" s="20">
        <f>IF($A5&lt;Diversion_start_year,R5,VLOOKUP($A5,RÉACHEMINEMENT!$B$9:$Z$58,19,FALSE))</f>
        <v>0</v>
      </c>
      <c r="T5" s="20">
        <f t="shared" si="7"/>
        <v>0</v>
      </c>
      <c r="U5" s="20">
        <f>IF('DONNÉES '!$F$33="Non",IF($A5&gt;end_year_1, 0,bulk_tonnages!J5),IF($A5&gt;end_year_1, 0,bulk_user_tonnages!J5))</f>
        <v>0</v>
      </c>
      <c r="V5" s="20">
        <f>IF($A5&lt;Diversion_start_year,U5,VLOOKUP($A5,RÉACHEMINEMENT!$B$9:$Z$58,22,FALSE))</f>
        <v>0</v>
      </c>
      <c r="W5" s="20">
        <f t="shared" si="8"/>
        <v>0</v>
      </c>
      <c r="X5" s="20">
        <f>IF('DONNÉES '!$F$33="Non",IF($A5&gt;end_year_1, 0,bulk_tonnages!K5),IF($A5&gt;end_year_1, 0,bulk_user_tonnages!K5))</f>
        <v>0</v>
      </c>
      <c r="Y5" s="20">
        <f>IF('DONNÉES '!$F$33="Non",IF($A5&gt;end_year_1, 0,bulk_tonnages!L5),IF($A5&gt;end_year_1, 0,bulk_user_tonnages!L5))</f>
        <v>0</v>
      </c>
      <c r="Z5" s="20">
        <f>IF($A5&lt;Diversion_start_year,Y5,VLOOKUP($A5,RÉACHEMINEMENT!$B$9:$Z$58,25,FALSE))</f>
        <v>0</v>
      </c>
      <c r="AA5" s="20">
        <f t="shared" si="9"/>
        <v>0</v>
      </c>
      <c r="AB5" s="20">
        <f>IF('DONNÉES '!$F$33="Non",IF($A5&gt;end_year_1,0,bulk_tonnages!M5),0)</f>
        <v>0</v>
      </c>
      <c r="AC5" s="20">
        <f>IF('DONNÉES '!$F$33="Non",IF($A5&gt;end_year_1, 0,bulk_tonnages!N5),IF($A5&gt;end_year_1, 0,bulk_user_tonnages!M5))</f>
        <v>0</v>
      </c>
      <c r="AD5" s="20">
        <f>IF('DONNÉES '!$F$33="Non",IF($A5&gt;end_year_1,0,bulk_tonnages!O5),0)</f>
        <v>0</v>
      </c>
      <c r="AE5" s="20">
        <f>IF('DONNÉES '!$F$33="Non",IF($A5&gt;end_year_1, 0,bulk_tonnages!P5),0)</f>
        <v>0</v>
      </c>
      <c r="AF5" s="20">
        <f>IF('DONNÉES '!$F$33="Non",IF($A5&gt;end_year_1, 0,bulk_tonnages!Q5),IF($A5&gt;end_year_1, 0,bulk_user_tonnages!N5))</f>
        <v>0</v>
      </c>
      <c r="AG5" s="37">
        <f t="shared" si="10"/>
        <v>0</v>
      </c>
      <c r="AH5" s="37">
        <f t="shared" si="0"/>
        <v>0</v>
      </c>
      <c r="AI5" s="36"/>
      <c r="AJ5" s="36"/>
    </row>
    <row r="6" spans="1:36" x14ac:dyDescent="0.25">
      <c r="A6" s="1">
        <f t="shared" si="11"/>
        <v>4</v>
      </c>
      <c r="B6" s="1" t="str">
        <f t="shared" si="1"/>
        <v>AB</v>
      </c>
      <c r="C6" s="20">
        <f>IF('DONNÉES '!$F$33="Non",IF(A6&gt;end_year_1, 0,bulk_tonnages!D6),IF(A6&gt;end_year_1, 0,bulk_user_tonnages!D6))</f>
        <v>0</v>
      </c>
      <c r="D6" s="20">
        <f>IF($A6&lt;Diversion_start_year,C6,VLOOKUP($A6,RÉACHEMINEMENT!$B$9:$Q$58,4,FALSE))</f>
        <v>0</v>
      </c>
      <c r="E6" s="20">
        <f t="shared" si="2"/>
        <v>0</v>
      </c>
      <c r="F6" s="20">
        <f>IF('DONNÉES '!$F$33="Non",IF($A6&gt;end_year_1, 0,bulk_tonnages!E6),IF($A6&gt;end_year_1, 0,bulk_user_tonnages!E6))</f>
        <v>0</v>
      </c>
      <c r="G6" s="20">
        <f>IF($A6&lt;Diversion_start_year,F6,VLOOKUP($A6,RÉACHEMINEMENT!$B$9:$Q$58,13,FALSE))</f>
        <v>0</v>
      </c>
      <c r="H6" s="20">
        <f t="shared" si="3"/>
        <v>0</v>
      </c>
      <c r="I6" s="20">
        <f>IF('DONNÉES '!$F$33="Non",IF($A6&gt;end_year_1, 0,bulk_tonnages!F6),IF($A6&gt;end_year_1, 0,bulk_user_tonnages!F6))</f>
        <v>0</v>
      </c>
      <c r="J6" s="20">
        <f>IF($A6&lt;Diversion_start_year,I6,VLOOKUP($A6,RÉACHEMINEMENT!$B$9:$Q$58,7,FALSE))</f>
        <v>0</v>
      </c>
      <c r="K6" s="20">
        <f t="shared" si="4"/>
        <v>0</v>
      </c>
      <c r="L6" s="20">
        <f>IF('DONNÉES '!$F$33=supporting_sheet!$B$3,IF($A6&gt;end_year_1, 0,bulk_tonnages!G6),IF($A6&gt;end_year_1, 0,bulk_user_tonnages!G6))</f>
        <v>0</v>
      </c>
      <c r="M6" s="20">
        <f>IF($A6&lt;Diversion_start_year,L6,VLOOKUP($A6,RÉACHEMINEMENT!$B$9:$Q$58,16,FALSE))</f>
        <v>0</v>
      </c>
      <c r="N6" s="20">
        <f t="shared" si="5"/>
        <v>0</v>
      </c>
      <c r="O6" s="20">
        <f>IF('DONNÉES '!$F$33="Non",IF($A6&gt;end_year_1, 0,bulk_tonnages!H6),IF($A6&gt;end_year_1, 0,bulk_user_tonnages!H6))</f>
        <v>0</v>
      </c>
      <c r="P6" s="20">
        <f>IF($A6&lt;Diversion_start_year,O6,VLOOKUP($A6,RÉACHEMINEMENT!$B$9:$Q$58,10,FALSE))</f>
        <v>0</v>
      </c>
      <c r="Q6" s="20">
        <f t="shared" si="6"/>
        <v>0</v>
      </c>
      <c r="R6" s="20">
        <f>IF('DONNÉES '!$F$33="Non",IF($A6&gt;end_year_1, 0,bulk_tonnages!I6),IF($A6&gt;end_year_1, 0,bulk_user_tonnages!I6))</f>
        <v>0</v>
      </c>
      <c r="S6" s="20">
        <f>IF($A6&lt;Diversion_start_year,R6,VLOOKUP($A6,RÉACHEMINEMENT!$B$9:$Z$58,19,FALSE))</f>
        <v>0</v>
      </c>
      <c r="T6" s="20">
        <f t="shared" si="7"/>
        <v>0</v>
      </c>
      <c r="U6" s="20">
        <f>IF('DONNÉES '!$F$33="Non",IF($A6&gt;end_year_1, 0,bulk_tonnages!J6),IF($A6&gt;end_year_1, 0,bulk_user_tonnages!J6))</f>
        <v>0</v>
      </c>
      <c r="V6" s="20">
        <f>IF($A6&lt;Diversion_start_year,U6,VLOOKUP($A6,RÉACHEMINEMENT!$B$9:$Z$58,22,FALSE))</f>
        <v>0</v>
      </c>
      <c r="W6" s="20">
        <f t="shared" si="8"/>
        <v>0</v>
      </c>
      <c r="X6" s="20">
        <f>IF('DONNÉES '!$F$33="Non",IF($A6&gt;end_year_1, 0,bulk_tonnages!K6),IF($A6&gt;end_year_1, 0,bulk_user_tonnages!K6))</f>
        <v>0</v>
      </c>
      <c r="Y6" s="20">
        <f>IF('DONNÉES '!$F$33="Non",IF($A6&gt;end_year_1, 0,bulk_tonnages!L6),IF($A6&gt;end_year_1, 0,bulk_user_tonnages!L6))</f>
        <v>0</v>
      </c>
      <c r="Z6" s="20">
        <f>IF($A6&lt;Diversion_start_year,Y6,VLOOKUP($A6,RÉACHEMINEMENT!$B$9:$Z$58,25,FALSE))</f>
        <v>0</v>
      </c>
      <c r="AA6" s="20">
        <f t="shared" si="9"/>
        <v>0</v>
      </c>
      <c r="AB6" s="20">
        <f>IF('DONNÉES '!$F$33="Non",IF($A6&gt;end_year_1,0,bulk_tonnages!M6),0)</f>
        <v>0</v>
      </c>
      <c r="AC6" s="20">
        <f>IF('DONNÉES '!$F$33="Non",IF($A6&gt;end_year_1, 0,bulk_tonnages!N6),IF($A6&gt;end_year_1, 0,bulk_user_tonnages!M6))</f>
        <v>0</v>
      </c>
      <c r="AD6" s="20">
        <f>IF('DONNÉES '!$F$33="Non",IF($A6&gt;end_year_1,0,bulk_tonnages!O6),0)</f>
        <v>0</v>
      </c>
      <c r="AE6" s="20">
        <f>IF('DONNÉES '!$F$33="Non",IF($A6&gt;end_year_1, 0,bulk_tonnages!P6),0)</f>
        <v>0</v>
      </c>
      <c r="AF6" s="20">
        <f>IF('DONNÉES '!$F$33="Non",IF($A6&gt;end_year_1, 0,bulk_tonnages!Q6),IF($A6&gt;end_year_1, 0,bulk_user_tonnages!N6))</f>
        <v>0</v>
      </c>
      <c r="AG6" s="37">
        <f t="shared" si="10"/>
        <v>0</v>
      </c>
      <c r="AH6" s="37">
        <f t="shared" si="0"/>
        <v>0</v>
      </c>
      <c r="AI6" s="36"/>
      <c r="AJ6" s="36"/>
    </row>
    <row r="7" spans="1:36" x14ac:dyDescent="0.25">
      <c r="A7" s="1">
        <f t="shared" si="11"/>
        <v>5</v>
      </c>
      <c r="B7" s="1" t="str">
        <f t="shared" si="1"/>
        <v>AB</v>
      </c>
      <c r="C7" s="20">
        <f>IF('DONNÉES '!$F$33="Non",IF(A7&gt;end_year_1, 0,bulk_tonnages!D7),IF(A7&gt;end_year_1, 0,bulk_user_tonnages!D7))</f>
        <v>0</v>
      </c>
      <c r="D7" s="20">
        <f>IF($A7&lt;Diversion_start_year,C7,VLOOKUP($A7,RÉACHEMINEMENT!$B$9:$Q$58,4,FALSE))</f>
        <v>0</v>
      </c>
      <c r="E7" s="20">
        <f t="shared" si="2"/>
        <v>0</v>
      </c>
      <c r="F7" s="20">
        <f>IF('DONNÉES '!$F$33="Non",IF($A7&gt;end_year_1, 0,bulk_tonnages!E7),IF($A7&gt;end_year_1, 0,bulk_user_tonnages!E7))</f>
        <v>0</v>
      </c>
      <c r="G7" s="20">
        <f>IF($A7&lt;Diversion_start_year,F7,VLOOKUP($A7,RÉACHEMINEMENT!$B$9:$Q$58,13,FALSE))</f>
        <v>0</v>
      </c>
      <c r="H7" s="20">
        <f t="shared" si="3"/>
        <v>0</v>
      </c>
      <c r="I7" s="20">
        <f>IF('DONNÉES '!$F$33="Non",IF($A7&gt;end_year_1, 0,bulk_tonnages!F7),IF($A7&gt;end_year_1, 0,bulk_user_tonnages!F7))</f>
        <v>0</v>
      </c>
      <c r="J7" s="20">
        <f>IF($A7&lt;Diversion_start_year,I7,VLOOKUP($A7,RÉACHEMINEMENT!$B$9:$Q$58,7,FALSE))</f>
        <v>0</v>
      </c>
      <c r="K7" s="20">
        <f t="shared" si="4"/>
        <v>0</v>
      </c>
      <c r="L7" s="20">
        <f>IF('DONNÉES '!$F$33=supporting_sheet!$B$3,IF($A7&gt;end_year_1, 0,bulk_tonnages!G7),IF($A7&gt;end_year_1, 0,bulk_user_tonnages!G7))</f>
        <v>0</v>
      </c>
      <c r="M7" s="20">
        <f>IF($A7&lt;Diversion_start_year,L7,VLOOKUP($A7,RÉACHEMINEMENT!$B$9:$Q$58,16,FALSE))</f>
        <v>0</v>
      </c>
      <c r="N7" s="20">
        <f t="shared" si="5"/>
        <v>0</v>
      </c>
      <c r="O7" s="20">
        <f>IF('DONNÉES '!$F$33="Non",IF($A7&gt;end_year_1, 0,bulk_tonnages!H7),IF($A7&gt;end_year_1, 0,bulk_user_tonnages!H7))</f>
        <v>0</v>
      </c>
      <c r="P7" s="20">
        <f>IF($A7&lt;Diversion_start_year,O7,VLOOKUP($A7,RÉACHEMINEMENT!$B$9:$Q$58,10,FALSE))</f>
        <v>0</v>
      </c>
      <c r="Q7" s="20">
        <f t="shared" si="6"/>
        <v>0</v>
      </c>
      <c r="R7" s="20">
        <f>IF('DONNÉES '!$F$33="Non",IF($A7&gt;end_year_1, 0,bulk_tonnages!I7),IF($A7&gt;end_year_1, 0,bulk_user_tonnages!I7))</f>
        <v>0</v>
      </c>
      <c r="S7" s="20">
        <f>IF($A7&lt;Diversion_start_year,R7,VLOOKUP($A7,RÉACHEMINEMENT!$B$9:$Z$58,19,FALSE))</f>
        <v>0</v>
      </c>
      <c r="T7" s="20">
        <f t="shared" si="7"/>
        <v>0</v>
      </c>
      <c r="U7" s="20">
        <f>IF('DONNÉES '!$F$33="Non",IF($A7&gt;end_year_1, 0,bulk_tonnages!J7),IF($A7&gt;end_year_1, 0,bulk_user_tonnages!J7))</f>
        <v>0</v>
      </c>
      <c r="V7" s="20">
        <f>IF($A7&lt;Diversion_start_year,U7,VLOOKUP($A7,RÉACHEMINEMENT!$B$9:$Z$58,22,FALSE))</f>
        <v>0</v>
      </c>
      <c r="W7" s="20">
        <f t="shared" si="8"/>
        <v>0</v>
      </c>
      <c r="X7" s="20">
        <f>IF('DONNÉES '!$F$33="Non",IF($A7&gt;end_year_1, 0,bulk_tonnages!K7),IF($A7&gt;end_year_1, 0,bulk_user_tonnages!K7))</f>
        <v>0</v>
      </c>
      <c r="Y7" s="20">
        <f>IF('DONNÉES '!$F$33="Non",IF($A7&gt;end_year_1, 0,bulk_tonnages!L7),IF($A7&gt;end_year_1, 0,bulk_user_tonnages!L7))</f>
        <v>0</v>
      </c>
      <c r="Z7" s="20">
        <f>IF($A7&lt;Diversion_start_year,Y7,VLOOKUP($A7,RÉACHEMINEMENT!$B$9:$Z$58,25,FALSE))</f>
        <v>0</v>
      </c>
      <c r="AA7" s="20">
        <f t="shared" si="9"/>
        <v>0</v>
      </c>
      <c r="AB7" s="20">
        <f>IF('DONNÉES '!$F$33="Non",IF($A7&gt;end_year_1,0,bulk_tonnages!M7),0)</f>
        <v>0</v>
      </c>
      <c r="AC7" s="20">
        <f>IF('DONNÉES '!$F$33="Non",IF($A7&gt;end_year_1, 0,bulk_tonnages!N7),IF($A7&gt;end_year_1, 0,bulk_user_tonnages!M7))</f>
        <v>0</v>
      </c>
      <c r="AD7" s="20">
        <f>IF('DONNÉES '!$F$33="Non",IF($A7&gt;end_year_1,0,bulk_tonnages!O7),0)</f>
        <v>0</v>
      </c>
      <c r="AE7" s="20">
        <f>IF('DONNÉES '!$F$33="Non",IF($A7&gt;end_year_1, 0,bulk_tonnages!P7),0)</f>
        <v>0</v>
      </c>
      <c r="AF7" s="20">
        <f>IF('DONNÉES '!$F$33="Non",IF($A7&gt;end_year_1, 0,bulk_tonnages!Q7),IF($A7&gt;end_year_1, 0,bulk_user_tonnages!N7))</f>
        <v>0</v>
      </c>
      <c r="AG7" s="37">
        <f t="shared" si="10"/>
        <v>0</v>
      </c>
      <c r="AH7" s="37">
        <f t="shared" si="0"/>
        <v>0</v>
      </c>
      <c r="AI7" s="36"/>
      <c r="AJ7" s="36"/>
    </row>
    <row r="8" spans="1:36" x14ac:dyDescent="0.25">
      <c r="A8" s="1">
        <f t="shared" si="11"/>
        <v>6</v>
      </c>
      <c r="B8" s="1" t="str">
        <f t="shared" si="1"/>
        <v>AB</v>
      </c>
      <c r="C8" s="20">
        <f>IF('DONNÉES '!$F$33="Non",IF(A8&gt;end_year_1, 0,bulk_tonnages!D8),IF(A8&gt;end_year_1, 0,bulk_user_tonnages!D8))</f>
        <v>0</v>
      </c>
      <c r="D8" s="20">
        <f>IF($A8&lt;Diversion_start_year,C8,VLOOKUP($A8,RÉACHEMINEMENT!$B$9:$Q$58,4,FALSE))</f>
        <v>0</v>
      </c>
      <c r="E8" s="20">
        <f t="shared" si="2"/>
        <v>0</v>
      </c>
      <c r="F8" s="20">
        <f>IF('DONNÉES '!$F$33="Non",IF($A8&gt;end_year_1, 0,bulk_tonnages!E8),IF($A8&gt;end_year_1, 0,bulk_user_tonnages!E8))</f>
        <v>0</v>
      </c>
      <c r="G8" s="20">
        <f>IF($A8&lt;Diversion_start_year,F8,VLOOKUP($A8,RÉACHEMINEMENT!$B$9:$Q$58,13,FALSE))</f>
        <v>0</v>
      </c>
      <c r="H8" s="20">
        <f t="shared" si="3"/>
        <v>0</v>
      </c>
      <c r="I8" s="20">
        <f>IF('DONNÉES '!$F$33="Non",IF($A8&gt;end_year_1, 0,bulk_tonnages!F8),IF($A8&gt;end_year_1, 0,bulk_user_tonnages!F8))</f>
        <v>0</v>
      </c>
      <c r="J8" s="20">
        <f>IF($A8&lt;Diversion_start_year,I8,VLOOKUP($A8,RÉACHEMINEMENT!$B$9:$Q$58,7,FALSE))</f>
        <v>0</v>
      </c>
      <c r="K8" s="20">
        <f t="shared" si="4"/>
        <v>0</v>
      </c>
      <c r="L8" s="20">
        <f>IF('DONNÉES '!$F$33=supporting_sheet!$B$3,IF($A8&gt;end_year_1, 0,bulk_tonnages!G8),IF($A8&gt;end_year_1, 0,bulk_user_tonnages!G8))</f>
        <v>0</v>
      </c>
      <c r="M8" s="20">
        <f>IF($A8&lt;Diversion_start_year,L8,VLOOKUP($A8,RÉACHEMINEMENT!$B$9:$Q$58,16,FALSE))</f>
        <v>0</v>
      </c>
      <c r="N8" s="20">
        <f t="shared" si="5"/>
        <v>0</v>
      </c>
      <c r="O8" s="20">
        <f>IF('DONNÉES '!$F$33="Non",IF($A8&gt;end_year_1, 0,bulk_tonnages!H8),IF($A8&gt;end_year_1, 0,bulk_user_tonnages!H8))</f>
        <v>0</v>
      </c>
      <c r="P8" s="20">
        <f>IF($A8&lt;Diversion_start_year,O8,VLOOKUP($A8,RÉACHEMINEMENT!$B$9:$Q$58,10,FALSE))</f>
        <v>0</v>
      </c>
      <c r="Q8" s="20">
        <f t="shared" si="6"/>
        <v>0</v>
      </c>
      <c r="R8" s="20">
        <f>IF('DONNÉES '!$F$33="Non",IF($A8&gt;end_year_1, 0,bulk_tonnages!I8),IF($A8&gt;end_year_1, 0,bulk_user_tonnages!I8))</f>
        <v>0</v>
      </c>
      <c r="S8" s="20">
        <f>IF($A8&lt;Diversion_start_year,R8,VLOOKUP($A8,RÉACHEMINEMENT!$B$9:$Z$58,19,FALSE))</f>
        <v>0</v>
      </c>
      <c r="T8" s="20">
        <f t="shared" si="7"/>
        <v>0</v>
      </c>
      <c r="U8" s="20">
        <f>IF('DONNÉES '!$F$33="Non",IF($A8&gt;end_year_1, 0,bulk_tonnages!J8),IF($A8&gt;end_year_1, 0,bulk_user_tonnages!J8))</f>
        <v>0</v>
      </c>
      <c r="V8" s="20">
        <f>IF($A8&lt;Diversion_start_year,U8,VLOOKUP($A8,RÉACHEMINEMENT!$B$9:$Z$58,22,FALSE))</f>
        <v>0</v>
      </c>
      <c r="W8" s="20">
        <f t="shared" si="8"/>
        <v>0</v>
      </c>
      <c r="X8" s="20">
        <f>IF('DONNÉES '!$F$33="Non",IF($A8&gt;end_year_1, 0,bulk_tonnages!K8),IF($A8&gt;end_year_1, 0,bulk_user_tonnages!K8))</f>
        <v>0</v>
      </c>
      <c r="Y8" s="20">
        <f>IF('DONNÉES '!$F$33="Non",IF($A8&gt;end_year_1, 0,bulk_tonnages!L8),IF($A8&gt;end_year_1, 0,bulk_user_tonnages!L8))</f>
        <v>0</v>
      </c>
      <c r="Z8" s="20">
        <f>IF($A8&lt;Diversion_start_year,Y8,VLOOKUP($A8,RÉACHEMINEMENT!$B$9:$Z$58,25,FALSE))</f>
        <v>0</v>
      </c>
      <c r="AA8" s="20">
        <f t="shared" si="9"/>
        <v>0</v>
      </c>
      <c r="AB8" s="20">
        <f>IF('DONNÉES '!$F$33="Non",IF($A8&gt;end_year_1,0,bulk_tonnages!M8),0)</f>
        <v>0</v>
      </c>
      <c r="AC8" s="20">
        <f>IF('DONNÉES '!$F$33="Non",IF($A8&gt;end_year_1, 0,bulk_tonnages!N8),IF($A8&gt;end_year_1, 0,bulk_user_tonnages!M8))</f>
        <v>0</v>
      </c>
      <c r="AD8" s="20">
        <f>IF('DONNÉES '!$F$33="Non",IF($A8&gt;end_year_1,0,bulk_tonnages!O8),0)</f>
        <v>0</v>
      </c>
      <c r="AE8" s="20">
        <f>IF('DONNÉES '!$F$33="Non",IF($A8&gt;end_year_1, 0,bulk_tonnages!P8),0)</f>
        <v>0</v>
      </c>
      <c r="AF8" s="20">
        <f>IF('DONNÉES '!$F$33="Non",IF($A8&gt;end_year_1, 0,bulk_tonnages!Q8),IF($A8&gt;end_year_1, 0,bulk_user_tonnages!N8))</f>
        <v>0</v>
      </c>
      <c r="AG8" s="37">
        <f t="shared" si="10"/>
        <v>0</v>
      </c>
      <c r="AH8" s="37">
        <f t="shared" si="0"/>
        <v>0</v>
      </c>
      <c r="AI8" s="36"/>
      <c r="AJ8" s="36"/>
    </row>
    <row r="9" spans="1:36" x14ac:dyDescent="0.25">
      <c r="A9" s="1">
        <f t="shared" si="11"/>
        <v>7</v>
      </c>
      <c r="B9" s="1" t="str">
        <f t="shared" si="1"/>
        <v>AB</v>
      </c>
      <c r="C9" s="20">
        <f>IF('DONNÉES '!$F$33="Non",IF(A9&gt;end_year_1, 0,bulk_tonnages!D9),IF(A9&gt;end_year_1, 0,bulk_user_tonnages!D9))</f>
        <v>0</v>
      </c>
      <c r="D9" s="20">
        <f>IF($A9&lt;Diversion_start_year,C9,VLOOKUP($A9,RÉACHEMINEMENT!$B$9:$Q$58,4,FALSE))</f>
        <v>0</v>
      </c>
      <c r="E9" s="20">
        <f t="shared" si="2"/>
        <v>0</v>
      </c>
      <c r="F9" s="20">
        <f>IF('DONNÉES '!$F$33="Non",IF($A9&gt;end_year_1, 0,bulk_tonnages!E9),IF($A9&gt;end_year_1, 0,bulk_user_tonnages!E9))</f>
        <v>0</v>
      </c>
      <c r="G9" s="20">
        <f>IF($A9&lt;Diversion_start_year,F9,VLOOKUP($A9,RÉACHEMINEMENT!$B$9:$Q$58,13,FALSE))</f>
        <v>0</v>
      </c>
      <c r="H9" s="20">
        <f t="shared" si="3"/>
        <v>0</v>
      </c>
      <c r="I9" s="20">
        <f>IF('DONNÉES '!$F$33="Non",IF($A9&gt;end_year_1, 0,bulk_tonnages!F9),IF($A9&gt;end_year_1, 0,bulk_user_tonnages!F9))</f>
        <v>0</v>
      </c>
      <c r="J9" s="20">
        <f>IF($A9&lt;Diversion_start_year,I9,VLOOKUP($A9,RÉACHEMINEMENT!$B$9:$Q$58,7,FALSE))</f>
        <v>0</v>
      </c>
      <c r="K9" s="20">
        <f t="shared" si="4"/>
        <v>0</v>
      </c>
      <c r="L9" s="20">
        <f>IF('DONNÉES '!$F$33=supporting_sheet!$B$3,IF($A9&gt;end_year_1, 0,bulk_tonnages!G9),IF($A9&gt;end_year_1, 0,bulk_user_tonnages!G9))</f>
        <v>0</v>
      </c>
      <c r="M9" s="20">
        <f>IF($A9&lt;Diversion_start_year,L9,VLOOKUP($A9,RÉACHEMINEMENT!$B$9:$Q$58,16,FALSE))</f>
        <v>0</v>
      </c>
      <c r="N9" s="20">
        <f t="shared" si="5"/>
        <v>0</v>
      </c>
      <c r="O9" s="20">
        <f>IF('DONNÉES '!$F$33="Non",IF($A9&gt;end_year_1, 0,bulk_tonnages!H9),IF($A9&gt;end_year_1, 0,bulk_user_tonnages!H9))</f>
        <v>0</v>
      </c>
      <c r="P9" s="20">
        <f>IF($A9&lt;Diversion_start_year,O9,VLOOKUP($A9,RÉACHEMINEMENT!$B$9:$Q$58,10,FALSE))</f>
        <v>0</v>
      </c>
      <c r="Q9" s="20">
        <f t="shared" si="6"/>
        <v>0</v>
      </c>
      <c r="R9" s="20">
        <f>IF('DONNÉES '!$F$33="Non",IF($A9&gt;end_year_1, 0,bulk_tonnages!I9),IF($A9&gt;end_year_1, 0,bulk_user_tonnages!I9))</f>
        <v>0</v>
      </c>
      <c r="S9" s="20">
        <f>IF($A9&lt;Diversion_start_year,R9,VLOOKUP($A9,RÉACHEMINEMENT!$B$9:$Z$58,19,FALSE))</f>
        <v>0</v>
      </c>
      <c r="T9" s="20">
        <f t="shared" si="7"/>
        <v>0</v>
      </c>
      <c r="U9" s="20">
        <f>IF('DONNÉES '!$F$33="Non",IF($A9&gt;end_year_1, 0,bulk_tonnages!J9),IF($A9&gt;end_year_1, 0,bulk_user_tonnages!J9))</f>
        <v>0</v>
      </c>
      <c r="V9" s="20">
        <f>IF($A9&lt;Diversion_start_year,U9,VLOOKUP($A9,RÉACHEMINEMENT!$B$9:$Z$58,22,FALSE))</f>
        <v>0</v>
      </c>
      <c r="W9" s="20">
        <f t="shared" si="8"/>
        <v>0</v>
      </c>
      <c r="X9" s="20">
        <f>IF('DONNÉES '!$F$33="Non",IF($A9&gt;end_year_1, 0,bulk_tonnages!K9),IF($A9&gt;end_year_1, 0,bulk_user_tonnages!K9))</f>
        <v>0</v>
      </c>
      <c r="Y9" s="20">
        <f>IF('DONNÉES '!$F$33="Non",IF($A9&gt;end_year_1, 0,bulk_tonnages!L9),IF($A9&gt;end_year_1, 0,bulk_user_tonnages!L9))</f>
        <v>0</v>
      </c>
      <c r="Z9" s="20">
        <f>IF($A9&lt;Diversion_start_year,Y9,VLOOKUP($A9,RÉACHEMINEMENT!$B$9:$Z$58,25,FALSE))</f>
        <v>0</v>
      </c>
      <c r="AA9" s="20">
        <f t="shared" si="9"/>
        <v>0</v>
      </c>
      <c r="AB9" s="20">
        <f>IF('DONNÉES '!$F$33="Non",IF($A9&gt;end_year_1,0,bulk_tonnages!M9),0)</f>
        <v>0</v>
      </c>
      <c r="AC9" s="20">
        <f>IF('DONNÉES '!$F$33="Non",IF($A9&gt;end_year_1, 0,bulk_tonnages!N9),IF($A9&gt;end_year_1, 0,bulk_user_tonnages!M9))</f>
        <v>0</v>
      </c>
      <c r="AD9" s="20">
        <f>IF('DONNÉES '!$F$33="Non",IF($A9&gt;end_year_1,0,bulk_tonnages!O9),0)</f>
        <v>0</v>
      </c>
      <c r="AE9" s="20">
        <f>IF('DONNÉES '!$F$33="Non",IF($A9&gt;end_year_1, 0,bulk_tonnages!P9),0)</f>
        <v>0</v>
      </c>
      <c r="AF9" s="20">
        <f>IF('DONNÉES '!$F$33="Non",IF($A9&gt;end_year_1, 0,bulk_tonnages!Q9),IF($A9&gt;end_year_1, 0,bulk_user_tonnages!N9))</f>
        <v>0</v>
      </c>
      <c r="AG9" s="37">
        <f t="shared" si="10"/>
        <v>0</v>
      </c>
      <c r="AH9" s="37">
        <f t="shared" si="0"/>
        <v>0</v>
      </c>
      <c r="AI9" s="36"/>
      <c r="AJ9" s="36"/>
    </row>
    <row r="10" spans="1:36" x14ac:dyDescent="0.25">
      <c r="A10" s="1">
        <f t="shared" si="11"/>
        <v>8</v>
      </c>
      <c r="B10" s="1" t="str">
        <f t="shared" si="1"/>
        <v>AB</v>
      </c>
      <c r="C10" s="20">
        <f>IF('DONNÉES '!$F$33="Non",IF(A10&gt;end_year_1, 0,bulk_tonnages!D10),IF(A10&gt;end_year_1, 0,bulk_user_tonnages!D10))</f>
        <v>0</v>
      </c>
      <c r="D10" s="20">
        <f>IF($A10&lt;Diversion_start_year,C10,VLOOKUP($A10,RÉACHEMINEMENT!$B$9:$Q$58,4,FALSE))</f>
        <v>0</v>
      </c>
      <c r="E10" s="20">
        <f t="shared" si="2"/>
        <v>0</v>
      </c>
      <c r="F10" s="20">
        <f>IF('DONNÉES '!$F$33="Non",IF($A10&gt;end_year_1, 0,bulk_tonnages!E10),IF($A10&gt;end_year_1, 0,bulk_user_tonnages!E10))</f>
        <v>0</v>
      </c>
      <c r="G10" s="20">
        <f>IF($A10&lt;Diversion_start_year,F10,VLOOKUP($A10,RÉACHEMINEMENT!$B$9:$Q$58,13,FALSE))</f>
        <v>0</v>
      </c>
      <c r="H10" s="20">
        <f t="shared" si="3"/>
        <v>0</v>
      </c>
      <c r="I10" s="20">
        <f>IF('DONNÉES '!$F$33="Non",IF($A10&gt;end_year_1, 0,bulk_tonnages!F10),IF($A10&gt;end_year_1, 0,bulk_user_tonnages!F10))</f>
        <v>0</v>
      </c>
      <c r="J10" s="20">
        <f>IF($A10&lt;Diversion_start_year,I10,VLOOKUP($A10,RÉACHEMINEMENT!$B$9:$Q$58,7,FALSE))</f>
        <v>0</v>
      </c>
      <c r="K10" s="20">
        <f t="shared" si="4"/>
        <v>0</v>
      </c>
      <c r="L10" s="20">
        <f>IF('DONNÉES '!$F$33=supporting_sheet!$B$3,IF($A10&gt;end_year_1, 0,bulk_tonnages!G10),IF($A10&gt;end_year_1, 0,bulk_user_tonnages!G10))</f>
        <v>0</v>
      </c>
      <c r="M10" s="20">
        <f>IF($A10&lt;Diversion_start_year,L10,VLOOKUP($A10,RÉACHEMINEMENT!$B$9:$Q$58,16,FALSE))</f>
        <v>0</v>
      </c>
      <c r="N10" s="20">
        <f t="shared" si="5"/>
        <v>0</v>
      </c>
      <c r="O10" s="20">
        <f>IF('DONNÉES '!$F$33="Non",IF($A10&gt;end_year_1, 0,bulk_tonnages!H10),IF($A10&gt;end_year_1, 0,bulk_user_tonnages!H10))</f>
        <v>0</v>
      </c>
      <c r="P10" s="20">
        <f>IF($A10&lt;Diversion_start_year,O10,VLOOKUP($A10,RÉACHEMINEMENT!$B$9:$Q$58,10,FALSE))</f>
        <v>0</v>
      </c>
      <c r="Q10" s="20">
        <f t="shared" si="6"/>
        <v>0</v>
      </c>
      <c r="R10" s="20">
        <f>IF('DONNÉES '!$F$33="Non",IF($A10&gt;end_year_1, 0,bulk_tonnages!I10),IF($A10&gt;end_year_1, 0,bulk_user_tonnages!I10))</f>
        <v>0</v>
      </c>
      <c r="S10" s="20">
        <f>IF($A10&lt;Diversion_start_year,R10,VLOOKUP($A10,RÉACHEMINEMENT!$B$9:$Z$58,19,FALSE))</f>
        <v>0</v>
      </c>
      <c r="T10" s="20">
        <f t="shared" si="7"/>
        <v>0</v>
      </c>
      <c r="U10" s="20">
        <f>IF('DONNÉES '!$F$33="Non",IF($A10&gt;end_year_1, 0,bulk_tonnages!J10),IF($A10&gt;end_year_1, 0,bulk_user_tonnages!J10))</f>
        <v>0</v>
      </c>
      <c r="V10" s="20">
        <f>IF($A10&lt;Diversion_start_year,U10,VLOOKUP($A10,RÉACHEMINEMENT!$B$9:$Z$58,22,FALSE))</f>
        <v>0</v>
      </c>
      <c r="W10" s="20">
        <f t="shared" si="8"/>
        <v>0</v>
      </c>
      <c r="X10" s="20">
        <f>IF('DONNÉES '!$F$33="Non",IF($A10&gt;end_year_1, 0,bulk_tonnages!K10),IF($A10&gt;end_year_1, 0,bulk_user_tonnages!K10))</f>
        <v>0</v>
      </c>
      <c r="Y10" s="20">
        <f>IF('DONNÉES '!$F$33="Non",IF($A10&gt;end_year_1, 0,bulk_tonnages!L10),IF($A10&gt;end_year_1, 0,bulk_user_tonnages!L10))</f>
        <v>0</v>
      </c>
      <c r="Z10" s="20">
        <f>IF($A10&lt;Diversion_start_year,Y10,VLOOKUP($A10,RÉACHEMINEMENT!$B$9:$Z$58,25,FALSE))</f>
        <v>0</v>
      </c>
      <c r="AA10" s="20">
        <f t="shared" si="9"/>
        <v>0</v>
      </c>
      <c r="AB10" s="20">
        <f>IF('DONNÉES '!$F$33="Non",IF($A10&gt;end_year_1,0,bulk_tonnages!M10),0)</f>
        <v>0</v>
      </c>
      <c r="AC10" s="20">
        <f>IF('DONNÉES '!$F$33="Non",IF($A10&gt;end_year_1, 0,bulk_tonnages!N10),IF($A10&gt;end_year_1, 0,bulk_user_tonnages!M10))</f>
        <v>0</v>
      </c>
      <c r="AD10" s="20">
        <f>IF('DONNÉES '!$F$33="Non",IF($A10&gt;end_year_1,0,bulk_tonnages!O10),0)</f>
        <v>0</v>
      </c>
      <c r="AE10" s="20">
        <f>IF('DONNÉES '!$F$33="Non",IF($A10&gt;end_year_1, 0,bulk_tonnages!P10),0)</f>
        <v>0</v>
      </c>
      <c r="AF10" s="20">
        <f>IF('DONNÉES '!$F$33="Non",IF($A10&gt;end_year_1, 0,bulk_tonnages!Q10),IF($A10&gt;end_year_1, 0,bulk_user_tonnages!N10))</f>
        <v>0</v>
      </c>
      <c r="AG10" s="37">
        <f t="shared" si="10"/>
        <v>0</v>
      </c>
      <c r="AH10" s="37">
        <f t="shared" si="0"/>
        <v>0</v>
      </c>
      <c r="AI10" s="36"/>
      <c r="AJ10" s="36"/>
    </row>
    <row r="11" spans="1:36" x14ac:dyDescent="0.25">
      <c r="A11" s="1">
        <f t="shared" si="11"/>
        <v>9</v>
      </c>
      <c r="B11" s="1" t="str">
        <f t="shared" si="1"/>
        <v>AB</v>
      </c>
      <c r="C11" s="20">
        <f>IF('DONNÉES '!$F$33="Non",IF(A11&gt;end_year_1, 0,bulk_tonnages!D11),IF(A11&gt;end_year_1, 0,bulk_user_tonnages!D11))</f>
        <v>0</v>
      </c>
      <c r="D11" s="20">
        <f>IF($A11&lt;Diversion_start_year,C11,VLOOKUP($A11,RÉACHEMINEMENT!$B$9:$Q$58,4,FALSE))</f>
        <v>0</v>
      </c>
      <c r="E11" s="20">
        <f t="shared" si="2"/>
        <v>0</v>
      </c>
      <c r="F11" s="20">
        <f>IF('DONNÉES '!$F$33="Non",IF($A11&gt;end_year_1, 0,bulk_tonnages!E11),IF($A11&gt;end_year_1, 0,bulk_user_tonnages!E11))</f>
        <v>0</v>
      </c>
      <c r="G11" s="20">
        <f>IF($A11&lt;Diversion_start_year,F11,VLOOKUP($A11,RÉACHEMINEMENT!$B$9:$Q$58,13,FALSE))</f>
        <v>0</v>
      </c>
      <c r="H11" s="20">
        <f t="shared" si="3"/>
        <v>0</v>
      </c>
      <c r="I11" s="20">
        <f>IF('DONNÉES '!$F$33="Non",IF($A11&gt;end_year_1, 0,bulk_tonnages!F11),IF($A11&gt;end_year_1, 0,bulk_user_tonnages!F11))</f>
        <v>0</v>
      </c>
      <c r="J11" s="20">
        <f>IF($A11&lt;Diversion_start_year,I11,VLOOKUP($A11,RÉACHEMINEMENT!$B$9:$Q$58,7,FALSE))</f>
        <v>0</v>
      </c>
      <c r="K11" s="20">
        <f t="shared" si="4"/>
        <v>0</v>
      </c>
      <c r="L11" s="20">
        <f>IF('DONNÉES '!$F$33=supporting_sheet!$B$3,IF($A11&gt;end_year_1, 0,bulk_tonnages!G11),IF($A11&gt;end_year_1, 0,bulk_user_tonnages!G11))</f>
        <v>0</v>
      </c>
      <c r="M11" s="20">
        <f>IF($A11&lt;Diversion_start_year,L11,VLOOKUP($A11,RÉACHEMINEMENT!$B$9:$Q$58,16,FALSE))</f>
        <v>0</v>
      </c>
      <c r="N11" s="20">
        <f t="shared" si="5"/>
        <v>0</v>
      </c>
      <c r="O11" s="20">
        <f>IF('DONNÉES '!$F$33="Non",IF($A11&gt;end_year_1, 0,bulk_tonnages!H11),IF($A11&gt;end_year_1, 0,bulk_user_tonnages!H11))</f>
        <v>0</v>
      </c>
      <c r="P11" s="20">
        <f>IF($A11&lt;Diversion_start_year,O11,VLOOKUP($A11,RÉACHEMINEMENT!$B$9:$Q$58,10,FALSE))</f>
        <v>0</v>
      </c>
      <c r="Q11" s="20">
        <f t="shared" si="6"/>
        <v>0</v>
      </c>
      <c r="R11" s="20">
        <f>IF('DONNÉES '!$F$33="Non",IF($A11&gt;end_year_1, 0,bulk_tonnages!I11),IF($A11&gt;end_year_1, 0,bulk_user_tonnages!I11))</f>
        <v>0</v>
      </c>
      <c r="S11" s="20">
        <f>IF($A11&lt;Diversion_start_year,R11,VLOOKUP($A11,RÉACHEMINEMENT!$B$9:$Z$58,19,FALSE))</f>
        <v>0</v>
      </c>
      <c r="T11" s="20">
        <f t="shared" si="7"/>
        <v>0</v>
      </c>
      <c r="U11" s="20">
        <f>IF('DONNÉES '!$F$33="Non",IF($A11&gt;end_year_1, 0,bulk_tonnages!J11),IF($A11&gt;end_year_1, 0,bulk_user_tonnages!J11))</f>
        <v>0</v>
      </c>
      <c r="V11" s="20">
        <f>IF($A11&lt;Diversion_start_year,U11,VLOOKUP($A11,RÉACHEMINEMENT!$B$9:$Z$58,22,FALSE))</f>
        <v>0</v>
      </c>
      <c r="W11" s="20">
        <f t="shared" si="8"/>
        <v>0</v>
      </c>
      <c r="X11" s="20">
        <f>IF('DONNÉES '!$F$33="Non",IF($A11&gt;end_year_1, 0,bulk_tonnages!K11),IF($A11&gt;end_year_1, 0,bulk_user_tonnages!K11))</f>
        <v>0</v>
      </c>
      <c r="Y11" s="20">
        <f>IF('DONNÉES '!$F$33="Non",IF($A11&gt;end_year_1, 0,bulk_tonnages!L11),IF($A11&gt;end_year_1, 0,bulk_user_tonnages!L11))</f>
        <v>0</v>
      </c>
      <c r="Z11" s="20">
        <f>IF($A11&lt;Diversion_start_year,Y11,VLOOKUP($A11,RÉACHEMINEMENT!$B$9:$Z$58,25,FALSE))</f>
        <v>0</v>
      </c>
      <c r="AA11" s="20">
        <f t="shared" si="9"/>
        <v>0</v>
      </c>
      <c r="AB11" s="20">
        <f>IF('DONNÉES '!$F$33="Non",IF($A11&gt;end_year_1,0,bulk_tonnages!M11),0)</f>
        <v>0</v>
      </c>
      <c r="AC11" s="20">
        <f>IF('DONNÉES '!$F$33="Non",IF($A11&gt;end_year_1, 0,bulk_tonnages!N11),IF($A11&gt;end_year_1, 0,bulk_user_tonnages!M11))</f>
        <v>0</v>
      </c>
      <c r="AD11" s="20">
        <f>IF('DONNÉES '!$F$33="Non",IF($A11&gt;end_year_1,0,bulk_tonnages!O11),0)</f>
        <v>0</v>
      </c>
      <c r="AE11" s="20">
        <f>IF('DONNÉES '!$F$33="Non",IF($A11&gt;end_year_1, 0,bulk_tonnages!P11),0)</f>
        <v>0</v>
      </c>
      <c r="AF11" s="20">
        <f>IF('DONNÉES '!$F$33="Non",IF($A11&gt;end_year_1, 0,bulk_tonnages!Q11),IF($A11&gt;end_year_1, 0,bulk_user_tonnages!N11))</f>
        <v>0</v>
      </c>
      <c r="AG11" s="37">
        <f t="shared" si="10"/>
        <v>0</v>
      </c>
      <c r="AH11" s="37">
        <f t="shared" si="0"/>
        <v>0</v>
      </c>
      <c r="AI11" s="36"/>
      <c r="AJ11" s="36"/>
    </row>
    <row r="12" spans="1:36" x14ac:dyDescent="0.25">
      <c r="A12" s="1">
        <f t="shared" si="11"/>
        <v>10</v>
      </c>
      <c r="B12" s="1" t="str">
        <f t="shared" si="1"/>
        <v>AB</v>
      </c>
      <c r="C12" s="20">
        <f>IF('DONNÉES '!$F$33="Non",IF(A12&gt;end_year_1, 0,bulk_tonnages!D12),IF(A12&gt;end_year_1, 0,bulk_user_tonnages!D12))</f>
        <v>0</v>
      </c>
      <c r="D12" s="20">
        <f>IF($A12&lt;Diversion_start_year,C12,VLOOKUP($A12,RÉACHEMINEMENT!$B$9:$Q$58,4,FALSE))</f>
        <v>0</v>
      </c>
      <c r="E12" s="20">
        <f t="shared" si="2"/>
        <v>0</v>
      </c>
      <c r="F12" s="20">
        <f>IF('DONNÉES '!$F$33="Non",IF($A12&gt;end_year_1, 0,bulk_tonnages!E12),IF($A12&gt;end_year_1, 0,bulk_user_tonnages!E12))</f>
        <v>0</v>
      </c>
      <c r="G12" s="20">
        <f>IF($A12&lt;Diversion_start_year,F12,VLOOKUP($A12,RÉACHEMINEMENT!$B$9:$Q$58,13,FALSE))</f>
        <v>0</v>
      </c>
      <c r="H12" s="20">
        <f t="shared" si="3"/>
        <v>0</v>
      </c>
      <c r="I12" s="20">
        <f>IF('DONNÉES '!$F$33="Non",IF($A12&gt;end_year_1, 0,bulk_tonnages!F12),IF($A12&gt;end_year_1, 0,bulk_user_tonnages!F12))</f>
        <v>0</v>
      </c>
      <c r="J12" s="20">
        <f>IF($A12&lt;Diversion_start_year,I12,VLOOKUP($A12,RÉACHEMINEMENT!$B$9:$Q$58,7,FALSE))</f>
        <v>0</v>
      </c>
      <c r="K12" s="20">
        <f t="shared" si="4"/>
        <v>0</v>
      </c>
      <c r="L12" s="20">
        <f>IF('DONNÉES '!$F$33=supporting_sheet!$B$3,IF($A12&gt;end_year_1, 0,bulk_tonnages!G12),IF($A12&gt;end_year_1, 0,bulk_user_tonnages!G12))</f>
        <v>0</v>
      </c>
      <c r="M12" s="20">
        <f>IF($A12&lt;Diversion_start_year,L12,VLOOKUP($A12,RÉACHEMINEMENT!$B$9:$Q$58,16,FALSE))</f>
        <v>0</v>
      </c>
      <c r="N12" s="20">
        <f t="shared" si="5"/>
        <v>0</v>
      </c>
      <c r="O12" s="20">
        <f>IF('DONNÉES '!$F$33="Non",IF($A12&gt;end_year_1, 0,bulk_tonnages!H12),IF($A12&gt;end_year_1, 0,bulk_user_tonnages!H12))</f>
        <v>0</v>
      </c>
      <c r="P12" s="20">
        <f>IF($A12&lt;Diversion_start_year,O12,VLOOKUP($A12,RÉACHEMINEMENT!$B$9:$Q$58,10,FALSE))</f>
        <v>0</v>
      </c>
      <c r="Q12" s="20">
        <f t="shared" si="6"/>
        <v>0</v>
      </c>
      <c r="R12" s="20">
        <f>IF('DONNÉES '!$F$33="Non",IF($A12&gt;end_year_1, 0,bulk_tonnages!I12),IF($A12&gt;end_year_1, 0,bulk_user_tonnages!I12))</f>
        <v>0</v>
      </c>
      <c r="S12" s="20">
        <f>IF($A12&lt;Diversion_start_year,R12,VLOOKUP($A12,RÉACHEMINEMENT!$B$9:$Z$58,19,FALSE))</f>
        <v>0</v>
      </c>
      <c r="T12" s="20">
        <f t="shared" si="7"/>
        <v>0</v>
      </c>
      <c r="U12" s="20">
        <f>IF('DONNÉES '!$F$33="Non",IF($A12&gt;end_year_1, 0,bulk_tonnages!J12),IF($A12&gt;end_year_1, 0,bulk_user_tonnages!J12))</f>
        <v>0</v>
      </c>
      <c r="V12" s="20">
        <f>IF($A12&lt;Diversion_start_year,U12,VLOOKUP($A12,RÉACHEMINEMENT!$B$9:$Z$58,22,FALSE))</f>
        <v>0</v>
      </c>
      <c r="W12" s="20">
        <f t="shared" si="8"/>
        <v>0</v>
      </c>
      <c r="X12" s="20">
        <f>IF('DONNÉES '!$F$33="Non",IF($A12&gt;end_year_1, 0,bulk_tonnages!K12),IF($A12&gt;end_year_1, 0,bulk_user_tonnages!K12))</f>
        <v>0</v>
      </c>
      <c r="Y12" s="20">
        <f>IF('DONNÉES '!$F$33="Non",IF($A12&gt;end_year_1, 0,bulk_tonnages!L12),IF($A12&gt;end_year_1, 0,bulk_user_tonnages!L12))</f>
        <v>0</v>
      </c>
      <c r="Z12" s="20">
        <f>IF($A12&lt;Diversion_start_year,Y12,VLOOKUP($A12,RÉACHEMINEMENT!$B$9:$Z$58,25,FALSE))</f>
        <v>0</v>
      </c>
      <c r="AA12" s="20">
        <f t="shared" si="9"/>
        <v>0</v>
      </c>
      <c r="AB12" s="20">
        <f>IF('DONNÉES '!$F$33="Non",IF($A12&gt;end_year_1,0,bulk_tonnages!M12),0)</f>
        <v>0</v>
      </c>
      <c r="AC12" s="20">
        <f>IF('DONNÉES '!$F$33="Non",IF($A12&gt;end_year_1, 0,bulk_tonnages!N12),IF($A12&gt;end_year_1, 0,bulk_user_tonnages!M12))</f>
        <v>0</v>
      </c>
      <c r="AD12" s="20">
        <f>IF('DONNÉES '!$F$33="Non",IF($A12&gt;end_year_1,0,bulk_tonnages!O12),0)</f>
        <v>0</v>
      </c>
      <c r="AE12" s="20">
        <f>IF('DONNÉES '!$F$33="Non",IF($A12&gt;end_year_1, 0,bulk_tonnages!P12),0)</f>
        <v>0</v>
      </c>
      <c r="AF12" s="20">
        <f>IF('DONNÉES '!$F$33="Non",IF($A12&gt;end_year_1, 0,bulk_tonnages!Q12),IF($A12&gt;end_year_1, 0,bulk_user_tonnages!N12))</f>
        <v>0</v>
      </c>
      <c r="AG12" s="37">
        <f t="shared" si="10"/>
        <v>0</v>
      </c>
      <c r="AH12" s="37">
        <f t="shared" si="0"/>
        <v>0</v>
      </c>
      <c r="AI12" s="36"/>
      <c r="AJ12" s="36"/>
    </row>
    <row r="13" spans="1:36" x14ac:dyDescent="0.25">
      <c r="A13" s="1">
        <f t="shared" si="11"/>
        <v>11</v>
      </c>
      <c r="B13" s="1" t="str">
        <f t="shared" si="1"/>
        <v>AB</v>
      </c>
      <c r="C13" s="20">
        <f>IF('DONNÉES '!$F$33="Non",IF(A13&gt;end_year_1, 0,bulk_tonnages!D13),IF(A13&gt;end_year_1, 0,bulk_user_tonnages!D13))</f>
        <v>0</v>
      </c>
      <c r="D13" s="20">
        <f>IF($A13&lt;Diversion_start_year,C13,VLOOKUP($A13,RÉACHEMINEMENT!$B$9:$Q$58,4,FALSE))</f>
        <v>0</v>
      </c>
      <c r="E13" s="20">
        <f t="shared" si="2"/>
        <v>0</v>
      </c>
      <c r="F13" s="20">
        <f>IF('DONNÉES '!$F$33="Non",IF($A13&gt;end_year_1, 0,bulk_tonnages!E13),IF($A13&gt;end_year_1, 0,bulk_user_tonnages!E13))</f>
        <v>0</v>
      </c>
      <c r="G13" s="20">
        <f>IF($A13&lt;Diversion_start_year,F13,VLOOKUP($A13,RÉACHEMINEMENT!$B$9:$Q$58,13,FALSE))</f>
        <v>0</v>
      </c>
      <c r="H13" s="20">
        <f t="shared" si="3"/>
        <v>0</v>
      </c>
      <c r="I13" s="20">
        <f>IF('DONNÉES '!$F$33="Non",IF($A13&gt;end_year_1, 0,bulk_tonnages!F13),IF($A13&gt;end_year_1, 0,bulk_user_tonnages!F13))</f>
        <v>0</v>
      </c>
      <c r="J13" s="20">
        <f>IF($A13&lt;Diversion_start_year,I13,VLOOKUP($A13,RÉACHEMINEMENT!$B$9:$Q$58,7,FALSE))</f>
        <v>0</v>
      </c>
      <c r="K13" s="20">
        <f t="shared" si="4"/>
        <v>0</v>
      </c>
      <c r="L13" s="20">
        <f>IF('DONNÉES '!$F$33=supporting_sheet!$B$3,IF($A13&gt;end_year_1, 0,bulk_tonnages!G13),IF($A13&gt;end_year_1, 0,bulk_user_tonnages!G13))</f>
        <v>0</v>
      </c>
      <c r="M13" s="20">
        <f>IF($A13&lt;Diversion_start_year,L13,VLOOKUP($A13,RÉACHEMINEMENT!$B$9:$Q$58,16,FALSE))</f>
        <v>0</v>
      </c>
      <c r="N13" s="20">
        <f t="shared" si="5"/>
        <v>0</v>
      </c>
      <c r="O13" s="20">
        <f>IF('DONNÉES '!$F$33="Non",IF($A13&gt;end_year_1, 0,bulk_tonnages!H13),IF($A13&gt;end_year_1, 0,bulk_user_tonnages!H13))</f>
        <v>0</v>
      </c>
      <c r="P13" s="20">
        <f>IF($A13&lt;Diversion_start_year,O13,VLOOKUP($A13,RÉACHEMINEMENT!$B$9:$Q$58,10,FALSE))</f>
        <v>0</v>
      </c>
      <c r="Q13" s="20">
        <f t="shared" si="6"/>
        <v>0</v>
      </c>
      <c r="R13" s="20">
        <f>IF('DONNÉES '!$F$33="Non",IF($A13&gt;end_year_1, 0,bulk_tonnages!I13),IF($A13&gt;end_year_1, 0,bulk_user_tonnages!I13))</f>
        <v>0</v>
      </c>
      <c r="S13" s="20">
        <f>IF($A13&lt;Diversion_start_year,R13,VLOOKUP($A13,RÉACHEMINEMENT!$B$9:$Z$58,19,FALSE))</f>
        <v>0</v>
      </c>
      <c r="T13" s="20">
        <f t="shared" si="7"/>
        <v>0</v>
      </c>
      <c r="U13" s="20">
        <f>IF('DONNÉES '!$F$33="Non",IF($A13&gt;end_year_1, 0,bulk_tonnages!J13),IF($A13&gt;end_year_1, 0,bulk_user_tonnages!J13))</f>
        <v>0</v>
      </c>
      <c r="V13" s="20">
        <f>IF($A13&lt;Diversion_start_year,U13,VLOOKUP($A13,RÉACHEMINEMENT!$B$9:$Z$58,22,FALSE))</f>
        <v>0</v>
      </c>
      <c r="W13" s="20">
        <f t="shared" si="8"/>
        <v>0</v>
      </c>
      <c r="X13" s="20">
        <f>IF('DONNÉES '!$F$33="Non",IF($A13&gt;end_year_1, 0,bulk_tonnages!K13),IF($A13&gt;end_year_1, 0,bulk_user_tonnages!K13))</f>
        <v>0</v>
      </c>
      <c r="Y13" s="20">
        <f>IF('DONNÉES '!$F$33="Non",IF($A13&gt;end_year_1, 0,bulk_tonnages!L13),IF($A13&gt;end_year_1, 0,bulk_user_tonnages!L13))</f>
        <v>0</v>
      </c>
      <c r="Z13" s="20">
        <f>IF($A13&lt;Diversion_start_year,Y13,VLOOKUP($A13,RÉACHEMINEMENT!$B$9:$Z$58,25,FALSE))</f>
        <v>0</v>
      </c>
      <c r="AA13" s="20">
        <f t="shared" si="9"/>
        <v>0</v>
      </c>
      <c r="AB13" s="20">
        <f>IF('DONNÉES '!$F$33="Non",IF($A13&gt;end_year_1,0,bulk_tonnages!M13),0)</f>
        <v>0</v>
      </c>
      <c r="AC13" s="20">
        <f>IF('DONNÉES '!$F$33="Non",IF($A13&gt;end_year_1, 0,bulk_tonnages!N13),IF($A13&gt;end_year_1, 0,bulk_user_tonnages!M13))</f>
        <v>0</v>
      </c>
      <c r="AD13" s="20">
        <f>IF('DONNÉES '!$F$33="Non",IF($A13&gt;end_year_1,0,bulk_tonnages!O13),0)</f>
        <v>0</v>
      </c>
      <c r="AE13" s="20">
        <f>IF('DONNÉES '!$F$33="Non",IF($A13&gt;end_year_1, 0,bulk_tonnages!P13),0)</f>
        <v>0</v>
      </c>
      <c r="AF13" s="20">
        <f>IF('DONNÉES '!$F$33="Non",IF($A13&gt;end_year_1, 0,bulk_tonnages!Q13),IF($A13&gt;end_year_1, 0,bulk_user_tonnages!N13))</f>
        <v>0</v>
      </c>
      <c r="AG13" s="37">
        <f t="shared" si="10"/>
        <v>0</v>
      </c>
      <c r="AH13" s="37">
        <f t="shared" si="0"/>
        <v>0</v>
      </c>
      <c r="AI13" s="36"/>
      <c r="AJ13" s="36"/>
    </row>
    <row r="14" spans="1:36" x14ac:dyDescent="0.25">
      <c r="A14" s="1">
        <f t="shared" si="11"/>
        <v>12</v>
      </c>
      <c r="B14" s="1" t="str">
        <f t="shared" si="1"/>
        <v>AB</v>
      </c>
      <c r="C14" s="20">
        <f>IF('DONNÉES '!$F$33="Non",IF(A14&gt;end_year_1, 0,bulk_tonnages!D14),IF(A14&gt;end_year_1, 0,bulk_user_tonnages!D14))</f>
        <v>0</v>
      </c>
      <c r="D14" s="20">
        <f>IF($A14&lt;Diversion_start_year,C14,VLOOKUP($A14,RÉACHEMINEMENT!$B$9:$Q$58,4,FALSE))</f>
        <v>0</v>
      </c>
      <c r="E14" s="20">
        <f t="shared" si="2"/>
        <v>0</v>
      </c>
      <c r="F14" s="20">
        <f>IF('DONNÉES '!$F$33="Non",IF($A14&gt;end_year_1, 0,bulk_tonnages!E14),IF($A14&gt;end_year_1, 0,bulk_user_tonnages!E14))</f>
        <v>0</v>
      </c>
      <c r="G14" s="20">
        <f>IF($A14&lt;Diversion_start_year,F14,VLOOKUP($A14,RÉACHEMINEMENT!$B$9:$Q$58,13,FALSE))</f>
        <v>0</v>
      </c>
      <c r="H14" s="20">
        <f t="shared" si="3"/>
        <v>0</v>
      </c>
      <c r="I14" s="20">
        <f>IF('DONNÉES '!$F$33="Non",IF($A14&gt;end_year_1, 0,bulk_tonnages!F14),IF($A14&gt;end_year_1, 0,bulk_user_tonnages!F14))</f>
        <v>0</v>
      </c>
      <c r="J14" s="20">
        <f>IF($A14&lt;Diversion_start_year,I14,VLOOKUP($A14,RÉACHEMINEMENT!$B$9:$Q$58,7,FALSE))</f>
        <v>0</v>
      </c>
      <c r="K14" s="20">
        <f t="shared" si="4"/>
        <v>0</v>
      </c>
      <c r="L14" s="20">
        <f>IF('DONNÉES '!$F$33=supporting_sheet!$B$3,IF($A14&gt;end_year_1, 0,bulk_tonnages!G14),IF($A14&gt;end_year_1, 0,bulk_user_tonnages!G14))</f>
        <v>0</v>
      </c>
      <c r="M14" s="20">
        <f>IF($A14&lt;Diversion_start_year,L14,VLOOKUP($A14,RÉACHEMINEMENT!$B$9:$Q$58,16,FALSE))</f>
        <v>0</v>
      </c>
      <c r="N14" s="20">
        <f t="shared" si="5"/>
        <v>0</v>
      </c>
      <c r="O14" s="20">
        <f>IF('DONNÉES '!$F$33="Non",IF($A14&gt;end_year_1, 0,bulk_tonnages!H14),IF($A14&gt;end_year_1, 0,bulk_user_tonnages!H14))</f>
        <v>0</v>
      </c>
      <c r="P14" s="20">
        <f>IF($A14&lt;Diversion_start_year,O14,VLOOKUP($A14,RÉACHEMINEMENT!$B$9:$Q$58,10,FALSE))</f>
        <v>0</v>
      </c>
      <c r="Q14" s="20">
        <f t="shared" si="6"/>
        <v>0</v>
      </c>
      <c r="R14" s="20">
        <f>IF('DONNÉES '!$F$33="Non",IF($A14&gt;end_year_1, 0,bulk_tonnages!I14),IF($A14&gt;end_year_1, 0,bulk_user_tonnages!I14))</f>
        <v>0</v>
      </c>
      <c r="S14" s="20">
        <f>IF($A14&lt;Diversion_start_year,R14,VLOOKUP($A14,RÉACHEMINEMENT!$B$9:$Z$58,19,FALSE))</f>
        <v>0</v>
      </c>
      <c r="T14" s="20">
        <f t="shared" si="7"/>
        <v>0</v>
      </c>
      <c r="U14" s="20">
        <f>IF('DONNÉES '!$F$33="Non",IF($A14&gt;end_year_1, 0,bulk_tonnages!J14),IF($A14&gt;end_year_1, 0,bulk_user_tonnages!J14))</f>
        <v>0</v>
      </c>
      <c r="V14" s="20">
        <f>IF($A14&lt;Diversion_start_year,U14,VLOOKUP($A14,RÉACHEMINEMENT!$B$9:$Z$58,22,FALSE))</f>
        <v>0</v>
      </c>
      <c r="W14" s="20">
        <f t="shared" si="8"/>
        <v>0</v>
      </c>
      <c r="X14" s="20">
        <f>IF('DONNÉES '!$F$33="Non",IF($A14&gt;end_year_1, 0,bulk_tonnages!K14),IF($A14&gt;end_year_1, 0,bulk_user_tonnages!K14))</f>
        <v>0</v>
      </c>
      <c r="Y14" s="20">
        <f>IF('DONNÉES '!$F$33="Non",IF($A14&gt;end_year_1, 0,bulk_tonnages!L14),IF($A14&gt;end_year_1, 0,bulk_user_tonnages!L14))</f>
        <v>0</v>
      </c>
      <c r="Z14" s="20">
        <f>IF($A14&lt;Diversion_start_year,Y14,VLOOKUP($A14,RÉACHEMINEMENT!$B$9:$Z$58,25,FALSE))</f>
        <v>0</v>
      </c>
      <c r="AA14" s="20">
        <f t="shared" si="9"/>
        <v>0</v>
      </c>
      <c r="AB14" s="20">
        <f>IF('DONNÉES '!$F$33="Non",IF($A14&gt;end_year_1,0,bulk_tonnages!M14),0)</f>
        <v>0</v>
      </c>
      <c r="AC14" s="20">
        <f>IF('DONNÉES '!$F$33="Non",IF($A14&gt;end_year_1, 0,bulk_tonnages!N14),IF($A14&gt;end_year_1, 0,bulk_user_tonnages!M14))</f>
        <v>0</v>
      </c>
      <c r="AD14" s="20">
        <f>IF('DONNÉES '!$F$33="Non",IF($A14&gt;end_year_1,0,bulk_tonnages!O14),0)</f>
        <v>0</v>
      </c>
      <c r="AE14" s="20">
        <f>IF('DONNÉES '!$F$33="Non",IF($A14&gt;end_year_1, 0,bulk_tonnages!P14),0)</f>
        <v>0</v>
      </c>
      <c r="AF14" s="20">
        <f>IF('DONNÉES '!$F$33="Non",IF($A14&gt;end_year_1, 0,bulk_tonnages!Q14),IF($A14&gt;end_year_1, 0,bulk_user_tonnages!N14))</f>
        <v>0</v>
      </c>
      <c r="AG14" s="37">
        <f t="shared" si="10"/>
        <v>0</v>
      </c>
      <c r="AH14" s="37">
        <f t="shared" si="0"/>
        <v>0</v>
      </c>
      <c r="AI14" s="36"/>
      <c r="AJ14" s="36"/>
    </row>
    <row r="15" spans="1:36" x14ac:dyDescent="0.25">
      <c r="A15" s="1">
        <f t="shared" si="11"/>
        <v>13</v>
      </c>
      <c r="B15" s="1" t="str">
        <f t="shared" si="1"/>
        <v>AB</v>
      </c>
      <c r="C15" s="20">
        <f>IF('DONNÉES '!$F$33="Non",IF(A15&gt;end_year_1, 0,bulk_tonnages!D15),IF(A15&gt;end_year_1, 0,bulk_user_tonnages!D15))</f>
        <v>0</v>
      </c>
      <c r="D15" s="20">
        <f>IF($A15&lt;Diversion_start_year,C15,VLOOKUP($A15,RÉACHEMINEMENT!$B$9:$Q$58,4,FALSE))</f>
        <v>0</v>
      </c>
      <c r="E15" s="20">
        <f t="shared" si="2"/>
        <v>0</v>
      </c>
      <c r="F15" s="20">
        <f>IF('DONNÉES '!$F$33="Non",IF($A15&gt;end_year_1, 0,bulk_tonnages!E15),IF($A15&gt;end_year_1, 0,bulk_user_tonnages!E15))</f>
        <v>0</v>
      </c>
      <c r="G15" s="20">
        <f>IF($A15&lt;Diversion_start_year,F15,VLOOKUP($A15,RÉACHEMINEMENT!$B$9:$Q$58,13,FALSE))</f>
        <v>0</v>
      </c>
      <c r="H15" s="20">
        <f t="shared" si="3"/>
        <v>0</v>
      </c>
      <c r="I15" s="20">
        <f>IF('DONNÉES '!$F$33="Non",IF($A15&gt;end_year_1, 0,bulk_tonnages!F15),IF($A15&gt;end_year_1, 0,bulk_user_tonnages!F15))</f>
        <v>0</v>
      </c>
      <c r="J15" s="20">
        <f>IF($A15&lt;Diversion_start_year,I15,VLOOKUP($A15,RÉACHEMINEMENT!$B$9:$Q$58,7,FALSE))</f>
        <v>0</v>
      </c>
      <c r="K15" s="20">
        <f t="shared" si="4"/>
        <v>0</v>
      </c>
      <c r="L15" s="20">
        <f>IF('DONNÉES '!$F$33=supporting_sheet!$B$3,IF($A15&gt;end_year_1, 0,bulk_tonnages!G15),IF($A15&gt;end_year_1, 0,bulk_user_tonnages!G15))</f>
        <v>0</v>
      </c>
      <c r="M15" s="20">
        <f>IF($A15&lt;Diversion_start_year,L15,VLOOKUP($A15,RÉACHEMINEMENT!$B$9:$Q$58,16,FALSE))</f>
        <v>0</v>
      </c>
      <c r="N15" s="20">
        <f t="shared" si="5"/>
        <v>0</v>
      </c>
      <c r="O15" s="20">
        <f>IF('DONNÉES '!$F$33="Non",IF($A15&gt;end_year_1, 0,bulk_tonnages!H15),IF($A15&gt;end_year_1, 0,bulk_user_tonnages!H15))</f>
        <v>0</v>
      </c>
      <c r="P15" s="20">
        <f>IF($A15&lt;Diversion_start_year,O15,VLOOKUP($A15,RÉACHEMINEMENT!$B$9:$Q$58,10,FALSE))</f>
        <v>0</v>
      </c>
      <c r="Q15" s="20">
        <f t="shared" si="6"/>
        <v>0</v>
      </c>
      <c r="R15" s="20">
        <f>IF('DONNÉES '!$F$33="Non",IF($A15&gt;end_year_1, 0,bulk_tonnages!I15),IF($A15&gt;end_year_1, 0,bulk_user_tonnages!I15))</f>
        <v>0</v>
      </c>
      <c r="S15" s="20">
        <f>IF($A15&lt;Diversion_start_year,R15,VLOOKUP($A15,RÉACHEMINEMENT!$B$9:$Z$58,19,FALSE))</f>
        <v>0</v>
      </c>
      <c r="T15" s="20">
        <f t="shared" si="7"/>
        <v>0</v>
      </c>
      <c r="U15" s="20">
        <f>IF('DONNÉES '!$F$33="Non",IF($A15&gt;end_year_1, 0,bulk_tonnages!J15),IF($A15&gt;end_year_1, 0,bulk_user_tonnages!J15))</f>
        <v>0</v>
      </c>
      <c r="V15" s="20">
        <f>IF($A15&lt;Diversion_start_year,U15,VLOOKUP($A15,RÉACHEMINEMENT!$B$9:$Z$58,22,FALSE))</f>
        <v>0</v>
      </c>
      <c r="W15" s="20">
        <f t="shared" si="8"/>
        <v>0</v>
      </c>
      <c r="X15" s="20">
        <f>IF('DONNÉES '!$F$33="Non",IF($A15&gt;end_year_1, 0,bulk_tonnages!K15),IF($A15&gt;end_year_1, 0,bulk_user_tonnages!K15))</f>
        <v>0</v>
      </c>
      <c r="Y15" s="20">
        <f>IF('DONNÉES '!$F$33="Non",IF($A15&gt;end_year_1, 0,bulk_tonnages!L15),IF($A15&gt;end_year_1, 0,bulk_user_tonnages!L15))</f>
        <v>0</v>
      </c>
      <c r="Z15" s="20">
        <f>IF($A15&lt;Diversion_start_year,Y15,VLOOKUP($A15,RÉACHEMINEMENT!$B$9:$Z$58,25,FALSE))</f>
        <v>0</v>
      </c>
      <c r="AA15" s="20">
        <f t="shared" si="9"/>
        <v>0</v>
      </c>
      <c r="AB15" s="20">
        <f>IF('DONNÉES '!$F$33="Non",IF($A15&gt;end_year_1,0,bulk_tonnages!M15),0)</f>
        <v>0</v>
      </c>
      <c r="AC15" s="20">
        <f>IF('DONNÉES '!$F$33="Non",IF($A15&gt;end_year_1, 0,bulk_tonnages!N15),IF($A15&gt;end_year_1, 0,bulk_user_tonnages!M15))</f>
        <v>0</v>
      </c>
      <c r="AD15" s="20">
        <f>IF('DONNÉES '!$F$33="Non",IF($A15&gt;end_year_1,0,bulk_tonnages!O15),0)</f>
        <v>0</v>
      </c>
      <c r="AE15" s="20">
        <f>IF('DONNÉES '!$F$33="Non",IF($A15&gt;end_year_1, 0,bulk_tonnages!P15),0)</f>
        <v>0</v>
      </c>
      <c r="AF15" s="20">
        <f>IF('DONNÉES '!$F$33="Non",IF($A15&gt;end_year_1, 0,bulk_tonnages!Q15),IF($A15&gt;end_year_1, 0,bulk_user_tonnages!N15))</f>
        <v>0</v>
      </c>
      <c r="AG15" s="37">
        <f t="shared" si="10"/>
        <v>0</v>
      </c>
      <c r="AH15" s="37">
        <f t="shared" si="0"/>
        <v>0</v>
      </c>
      <c r="AI15" s="36"/>
      <c r="AJ15" s="36"/>
    </row>
    <row r="16" spans="1:36" x14ac:dyDescent="0.25">
      <c r="A16" s="1">
        <f t="shared" si="11"/>
        <v>14</v>
      </c>
      <c r="B16" s="1" t="str">
        <f t="shared" si="1"/>
        <v>AB</v>
      </c>
      <c r="C16" s="20">
        <f>IF('DONNÉES '!$F$33="Non",IF(A16&gt;end_year_1, 0,bulk_tonnages!D16),IF(A16&gt;end_year_1, 0,bulk_user_tonnages!D16))</f>
        <v>0</v>
      </c>
      <c r="D16" s="20">
        <f>IF($A16&lt;Diversion_start_year,C16,VLOOKUP($A16,RÉACHEMINEMENT!$B$9:$Q$58,4,FALSE))</f>
        <v>0</v>
      </c>
      <c r="E16" s="20">
        <f t="shared" si="2"/>
        <v>0</v>
      </c>
      <c r="F16" s="20">
        <f>IF('DONNÉES '!$F$33="Non",IF($A16&gt;end_year_1, 0,bulk_tonnages!E16),IF($A16&gt;end_year_1, 0,bulk_user_tonnages!E16))</f>
        <v>0</v>
      </c>
      <c r="G16" s="20">
        <f>IF($A16&lt;Diversion_start_year,F16,VLOOKUP($A16,RÉACHEMINEMENT!$B$9:$Q$58,13,FALSE))</f>
        <v>0</v>
      </c>
      <c r="H16" s="20">
        <f t="shared" si="3"/>
        <v>0</v>
      </c>
      <c r="I16" s="20">
        <f>IF('DONNÉES '!$F$33="Non",IF($A16&gt;end_year_1, 0,bulk_tonnages!F16),IF($A16&gt;end_year_1, 0,bulk_user_tonnages!F16))</f>
        <v>0</v>
      </c>
      <c r="J16" s="20">
        <f>IF($A16&lt;Diversion_start_year,I16,VLOOKUP($A16,RÉACHEMINEMENT!$B$9:$Q$58,7,FALSE))</f>
        <v>0</v>
      </c>
      <c r="K16" s="20">
        <f t="shared" si="4"/>
        <v>0</v>
      </c>
      <c r="L16" s="20">
        <f>IF('DONNÉES '!$F$33=supporting_sheet!$B$3,IF($A16&gt;end_year_1, 0,bulk_tonnages!G16),IF($A16&gt;end_year_1, 0,bulk_user_tonnages!G16))</f>
        <v>0</v>
      </c>
      <c r="M16" s="20">
        <f>IF($A16&lt;Diversion_start_year,L16,VLOOKUP($A16,RÉACHEMINEMENT!$B$9:$Q$58,16,FALSE))</f>
        <v>0</v>
      </c>
      <c r="N16" s="20">
        <f t="shared" si="5"/>
        <v>0</v>
      </c>
      <c r="O16" s="20">
        <f>IF('DONNÉES '!$F$33="Non",IF($A16&gt;end_year_1, 0,bulk_tonnages!H16),IF($A16&gt;end_year_1, 0,bulk_user_tonnages!H16))</f>
        <v>0</v>
      </c>
      <c r="P16" s="20">
        <f>IF($A16&lt;Diversion_start_year,O16,VLOOKUP($A16,RÉACHEMINEMENT!$B$9:$Q$58,10,FALSE))</f>
        <v>0</v>
      </c>
      <c r="Q16" s="20">
        <f t="shared" si="6"/>
        <v>0</v>
      </c>
      <c r="R16" s="20">
        <f>IF('DONNÉES '!$F$33="Non",IF($A16&gt;end_year_1, 0,bulk_tonnages!I16),IF($A16&gt;end_year_1, 0,bulk_user_tonnages!I16))</f>
        <v>0</v>
      </c>
      <c r="S16" s="20">
        <f>IF($A16&lt;Diversion_start_year,R16,VLOOKUP($A16,RÉACHEMINEMENT!$B$9:$Z$58,19,FALSE))</f>
        <v>0</v>
      </c>
      <c r="T16" s="20">
        <f t="shared" si="7"/>
        <v>0</v>
      </c>
      <c r="U16" s="20">
        <f>IF('DONNÉES '!$F$33="Non",IF($A16&gt;end_year_1, 0,bulk_tonnages!J16),IF($A16&gt;end_year_1, 0,bulk_user_tonnages!J16))</f>
        <v>0</v>
      </c>
      <c r="V16" s="20">
        <f>IF($A16&lt;Diversion_start_year,U16,VLOOKUP($A16,RÉACHEMINEMENT!$B$9:$Z$58,22,FALSE))</f>
        <v>0</v>
      </c>
      <c r="W16" s="20">
        <f t="shared" si="8"/>
        <v>0</v>
      </c>
      <c r="X16" s="20">
        <f>IF('DONNÉES '!$F$33="Non",IF($A16&gt;end_year_1, 0,bulk_tonnages!K16),IF($A16&gt;end_year_1, 0,bulk_user_tonnages!K16))</f>
        <v>0</v>
      </c>
      <c r="Y16" s="20">
        <f>IF('DONNÉES '!$F$33="Non",IF($A16&gt;end_year_1, 0,bulk_tonnages!L16),IF($A16&gt;end_year_1, 0,bulk_user_tonnages!L16))</f>
        <v>0</v>
      </c>
      <c r="Z16" s="20">
        <f>IF($A16&lt;Diversion_start_year,Y16,VLOOKUP($A16,RÉACHEMINEMENT!$B$9:$Z$58,25,FALSE))</f>
        <v>0</v>
      </c>
      <c r="AA16" s="20">
        <f t="shared" si="9"/>
        <v>0</v>
      </c>
      <c r="AB16" s="20">
        <f>IF('DONNÉES '!$F$33="Non",IF($A16&gt;end_year_1,0,bulk_tonnages!M16),0)</f>
        <v>0</v>
      </c>
      <c r="AC16" s="20">
        <f>IF('DONNÉES '!$F$33="Non",IF($A16&gt;end_year_1, 0,bulk_tonnages!N16),IF($A16&gt;end_year_1, 0,bulk_user_tonnages!M16))</f>
        <v>0</v>
      </c>
      <c r="AD16" s="20">
        <f>IF('DONNÉES '!$F$33="Non",IF($A16&gt;end_year_1,0,bulk_tonnages!O16),0)</f>
        <v>0</v>
      </c>
      <c r="AE16" s="20">
        <f>IF('DONNÉES '!$F$33="Non",IF($A16&gt;end_year_1, 0,bulk_tonnages!P16),0)</f>
        <v>0</v>
      </c>
      <c r="AF16" s="20">
        <f>IF('DONNÉES '!$F$33="Non",IF($A16&gt;end_year_1, 0,bulk_tonnages!Q16),IF($A16&gt;end_year_1, 0,bulk_user_tonnages!N16))</f>
        <v>0</v>
      </c>
      <c r="AG16" s="37">
        <f t="shared" si="10"/>
        <v>0</v>
      </c>
      <c r="AH16" s="37">
        <f t="shared" si="0"/>
        <v>0</v>
      </c>
      <c r="AI16" s="36"/>
      <c r="AJ16" s="36"/>
    </row>
    <row r="17" spans="1:36" x14ac:dyDescent="0.25">
      <c r="A17" s="1">
        <f t="shared" si="11"/>
        <v>15</v>
      </c>
      <c r="B17" s="1" t="str">
        <f t="shared" si="1"/>
        <v>AB</v>
      </c>
      <c r="C17" s="20">
        <f>IF('DONNÉES '!$F$33="Non",IF(A17&gt;end_year_1, 0,bulk_tonnages!D17),IF(A17&gt;end_year_1, 0,bulk_user_tonnages!D17))</f>
        <v>0</v>
      </c>
      <c r="D17" s="20">
        <f>IF($A17&lt;Diversion_start_year,C17,VLOOKUP($A17,RÉACHEMINEMENT!$B$9:$Q$58,4,FALSE))</f>
        <v>0</v>
      </c>
      <c r="E17" s="20">
        <f t="shared" si="2"/>
        <v>0</v>
      </c>
      <c r="F17" s="20">
        <f>IF('DONNÉES '!$F$33="Non",IF($A17&gt;end_year_1, 0,bulk_tonnages!E17),IF($A17&gt;end_year_1, 0,bulk_user_tonnages!E17))</f>
        <v>0</v>
      </c>
      <c r="G17" s="20">
        <f>IF($A17&lt;Diversion_start_year,F17,VLOOKUP($A17,RÉACHEMINEMENT!$B$9:$Q$58,13,FALSE))</f>
        <v>0</v>
      </c>
      <c r="H17" s="20">
        <f t="shared" si="3"/>
        <v>0</v>
      </c>
      <c r="I17" s="20">
        <f>IF('DONNÉES '!$F$33="Non",IF($A17&gt;end_year_1, 0,bulk_tonnages!F17),IF($A17&gt;end_year_1, 0,bulk_user_tonnages!F17))</f>
        <v>0</v>
      </c>
      <c r="J17" s="20">
        <f>IF($A17&lt;Diversion_start_year,I17,VLOOKUP($A17,RÉACHEMINEMENT!$B$9:$Q$58,7,FALSE))</f>
        <v>0</v>
      </c>
      <c r="K17" s="20">
        <f t="shared" si="4"/>
        <v>0</v>
      </c>
      <c r="L17" s="20">
        <f>IF('DONNÉES '!$F$33=supporting_sheet!$B$3,IF($A17&gt;end_year_1, 0,bulk_tonnages!G17),IF($A17&gt;end_year_1, 0,bulk_user_tonnages!G17))</f>
        <v>0</v>
      </c>
      <c r="M17" s="20">
        <f>IF($A17&lt;Diversion_start_year,L17,VLOOKUP($A17,RÉACHEMINEMENT!$B$9:$Q$58,16,FALSE))</f>
        <v>0</v>
      </c>
      <c r="N17" s="20">
        <f t="shared" si="5"/>
        <v>0</v>
      </c>
      <c r="O17" s="20">
        <f>IF('DONNÉES '!$F$33="Non",IF($A17&gt;end_year_1, 0,bulk_tonnages!H17),IF($A17&gt;end_year_1, 0,bulk_user_tonnages!H17))</f>
        <v>0</v>
      </c>
      <c r="P17" s="20">
        <f>IF($A17&lt;Diversion_start_year,O17,VLOOKUP($A17,RÉACHEMINEMENT!$B$9:$Q$58,10,FALSE))</f>
        <v>0</v>
      </c>
      <c r="Q17" s="20">
        <f t="shared" si="6"/>
        <v>0</v>
      </c>
      <c r="R17" s="20">
        <f>IF('DONNÉES '!$F$33="Non",IF($A17&gt;end_year_1, 0,bulk_tonnages!I17),IF($A17&gt;end_year_1, 0,bulk_user_tonnages!I17))</f>
        <v>0</v>
      </c>
      <c r="S17" s="20">
        <f>IF($A17&lt;Diversion_start_year,R17,VLOOKUP($A17,RÉACHEMINEMENT!$B$9:$Z$58,19,FALSE))</f>
        <v>0</v>
      </c>
      <c r="T17" s="20">
        <f t="shared" si="7"/>
        <v>0</v>
      </c>
      <c r="U17" s="20">
        <f>IF('DONNÉES '!$F$33="Non",IF($A17&gt;end_year_1, 0,bulk_tonnages!J17),IF($A17&gt;end_year_1, 0,bulk_user_tonnages!J17))</f>
        <v>0</v>
      </c>
      <c r="V17" s="20">
        <f>IF($A17&lt;Diversion_start_year,U17,VLOOKUP($A17,RÉACHEMINEMENT!$B$9:$Z$58,22,FALSE))</f>
        <v>0</v>
      </c>
      <c r="W17" s="20">
        <f t="shared" si="8"/>
        <v>0</v>
      </c>
      <c r="X17" s="20">
        <f>IF('DONNÉES '!$F$33="Non",IF($A17&gt;end_year_1, 0,bulk_tonnages!K17),IF($A17&gt;end_year_1, 0,bulk_user_tonnages!K17))</f>
        <v>0</v>
      </c>
      <c r="Y17" s="20">
        <f>IF('DONNÉES '!$F$33="Non",IF($A17&gt;end_year_1, 0,bulk_tonnages!L17),IF($A17&gt;end_year_1, 0,bulk_user_tonnages!L17))</f>
        <v>0</v>
      </c>
      <c r="Z17" s="20">
        <f>IF($A17&lt;Diversion_start_year,Y17,VLOOKUP($A17,RÉACHEMINEMENT!$B$9:$Z$58,25,FALSE))</f>
        <v>0</v>
      </c>
      <c r="AA17" s="20">
        <f t="shared" si="9"/>
        <v>0</v>
      </c>
      <c r="AB17" s="20">
        <f>IF('DONNÉES '!$F$33="Non",IF($A17&gt;end_year_1,0,bulk_tonnages!M17),0)</f>
        <v>0</v>
      </c>
      <c r="AC17" s="20">
        <f>IF('DONNÉES '!$F$33="Non",IF($A17&gt;end_year_1, 0,bulk_tonnages!N17),IF($A17&gt;end_year_1, 0,bulk_user_tonnages!M17))</f>
        <v>0</v>
      </c>
      <c r="AD17" s="20">
        <f>IF('DONNÉES '!$F$33="Non",IF($A17&gt;end_year_1,0,bulk_tonnages!O17),0)</f>
        <v>0</v>
      </c>
      <c r="AE17" s="20">
        <f>IF('DONNÉES '!$F$33="Non",IF($A17&gt;end_year_1, 0,bulk_tonnages!P17),0)</f>
        <v>0</v>
      </c>
      <c r="AF17" s="20">
        <f>IF('DONNÉES '!$F$33="Non",IF($A17&gt;end_year_1, 0,bulk_tonnages!Q17),IF($A17&gt;end_year_1, 0,bulk_user_tonnages!N17))</f>
        <v>0</v>
      </c>
      <c r="AG17" s="37">
        <f t="shared" si="10"/>
        <v>0</v>
      </c>
      <c r="AH17" s="37">
        <f t="shared" si="0"/>
        <v>0</v>
      </c>
      <c r="AI17" s="36"/>
      <c r="AJ17" s="36"/>
    </row>
    <row r="18" spans="1:36" x14ac:dyDescent="0.25">
      <c r="A18" s="1">
        <f t="shared" si="11"/>
        <v>16</v>
      </c>
      <c r="B18" s="1" t="str">
        <f t="shared" si="1"/>
        <v>AB</v>
      </c>
      <c r="C18" s="20">
        <f>IF('DONNÉES '!$F$33="Non",IF(A18&gt;end_year_1, 0,bulk_tonnages!D18),IF(A18&gt;end_year_1, 0,bulk_user_tonnages!D18))</f>
        <v>0</v>
      </c>
      <c r="D18" s="20">
        <f>IF($A18&lt;Diversion_start_year,C18,VLOOKUP($A18,RÉACHEMINEMENT!$B$9:$Q$58,4,FALSE))</f>
        <v>0</v>
      </c>
      <c r="E18" s="20">
        <f t="shared" si="2"/>
        <v>0</v>
      </c>
      <c r="F18" s="20">
        <f>IF('DONNÉES '!$F$33="Non",IF($A18&gt;end_year_1, 0,bulk_tonnages!E18),IF($A18&gt;end_year_1, 0,bulk_user_tonnages!E18))</f>
        <v>0</v>
      </c>
      <c r="G18" s="20">
        <f>IF($A18&lt;Diversion_start_year,F18,VLOOKUP($A18,RÉACHEMINEMENT!$B$9:$Q$58,13,FALSE))</f>
        <v>0</v>
      </c>
      <c r="H18" s="20">
        <f t="shared" si="3"/>
        <v>0</v>
      </c>
      <c r="I18" s="20">
        <f>IF('DONNÉES '!$F$33="Non",IF($A18&gt;end_year_1, 0,bulk_tonnages!F18),IF($A18&gt;end_year_1, 0,bulk_user_tonnages!F18))</f>
        <v>0</v>
      </c>
      <c r="J18" s="20">
        <f>IF($A18&lt;Diversion_start_year,I18,VLOOKUP($A18,RÉACHEMINEMENT!$B$9:$Q$58,7,FALSE))</f>
        <v>0</v>
      </c>
      <c r="K18" s="20">
        <f t="shared" si="4"/>
        <v>0</v>
      </c>
      <c r="L18" s="20">
        <f>IF('DONNÉES '!$F$33=supporting_sheet!$B$3,IF($A18&gt;end_year_1, 0,bulk_tonnages!G18),IF($A18&gt;end_year_1, 0,bulk_user_tonnages!G18))</f>
        <v>0</v>
      </c>
      <c r="M18" s="20">
        <f>IF($A18&lt;Diversion_start_year,L18,VLOOKUP($A18,RÉACHEMINEMENT!$B$9:$Q$58,16,FALSE))</f>
        <v>0</v>
      </c>
      <c r="N18" s="20">
        <f t="shared" si="5"/>
        <v>0</v>
      </c>
      <c r="O18" s="20">
        <f>IF('DONNÉES '!$F$33="Non",IF($A18&gt;end_year_1, 0,bulk_tonnages!H18),IF($A18&gt;end_year_1, 0,bulk_user_tonnages!H18))</f>
        <v>0</v>
      </c>
      <c r="P18" s="20">
        <f>IF($A18&lt;Diversion_start_year,O18,VLOOKUP($A18,RÉACHEMINEMENT!$B$9:$Q$58,10,FALSE))</f>
        <v>0</v>
      </c>
      <c r="Q18" s="20">
        <f t="shared" si="6"/>
        <v>0</v>
      </c>
      <c r="R18" s="20">
        <f>IF('DONNÉES '!$F$33="Non",IF($A18&gt;end_year_1, 0,bulk_tonnages!I18),IF($A18&gt;end_year_1, 0,bulk_user_tonnages!I18))</f>
        <v>0</v>
      </c>
      <c r="S18" s="20">
        <f>IF($A18&lt;Diversion_start_year,R18,VLOOKUP($A18,RÉACHEMINEMENT!$B$9:$Z$58,19,FALSE))</f>
        <v>0</v>
      </c>
      <c r="T18" s="20">
        <f t="shared" si="7"/>
        <v>0</v>
      </c>
      <c r="U18" s="20">
        <f>IF('DONNÉES '!$F$33="Non",IF($A18&gt;end_year_1, 0,bulk_tonnages!J18),IF($A18&gt;end_year_1, 0,bulk_user_tonnages!J18))</f>
        <v>0</v>
      </c>
      <c r="V18" s="20">
        <f>IF($A18&lt;Diversion_start_year,U18,VLOOKUP($A18,RÉACHEMINEMENT!$B$9:$Z$58,22,FALSE))</f>
        <v>0</v>
      </c>
      <c r="W18" s="20">
        <f t="shared" si="8"/>
        <v>0</v>
      </c>
      <c r="X18" s="20">
        <f>IF('DONNÉES '!$F$33="Non",IF($A18&gt;end_year_1, 0,bulk_tonnages!K18),IF($A18&gt;end_year_1, 0,bulk_user_tonnages!K18))</f>
        <v>0</v>
      </c>
      <c r="Y18" s="20">
        <f>IF('DONNÉES '!$F$33="Non",IF($A18&gt;end_year_1, 0,bulk_tonnages!L18),IF($A18&gt;end_year_1, 0,bulk_user_tonnages!L18))</f>
        <v>0</v>
      </c>
      <c r="Z18" s="20">
        <f>IF($A18&lt;Diversion_start_year,Y18,VLOOKUP($A18,RÉACHEMINEMENT!$B$9:$Z$58,25,FALSE))</f>
        <v>0</v>
      </c>
      <c r="AA18" s="20">
        <f t="shared" si="9"/>
        <v>0</v>
      </c>
      <c r="AB18" s="20">
        <f>IF('DONNÉES '!$F$33="Non",IF($A18&gt;end_year_1,0,bulk_tonnages!M18),0)</f>
        <v>0</v>
      </c>
      <c r="AC18" s="20">
        <f>IF('DONNÉES '!$F$33="Non",IF($A18&gt;end_year_1, 0,bulk_tonnages!N18),IF($A18&gt;end_year_1, 0,bulk_user_tonnages!M18))</f>
        <v>0</v>
      </c>
      <c r="AD18" s="20">
        <f>IF('DONNÉES '!$F$33="Non",IF($A18&gt;end_year_1,0,bulk_tonnages!O18),0)</f>
        <v>0</v>
      </c>
      <c r="AE18" s="20">
        <f>IF('DONNÉES '!$F$33="Non",IF($A18&gt;end_year_1, 0,bulk_tonnages!P18),0)</f>
        <v>0</v>
      </c>
      <c r="AF18" s="20">
        <f>IF('DONNÉES '!$F$33="Non",IF($A18&gt;end_year_1, 0,bulk_tonnages!Q18),IF($A18&gt;end_year_1, 0,bulk_user_tonnages!N18))</f>
        <v>0</v>
      </c>
      <c r="AG18" s="37">
        <f t="shared" si="10"/>
        <v>0</v>
      </c>
      <c r="AH18" s="37">
        <f t="shared" ref="AH18:AH80" si="12">SUM(D18,G18,J18,M18,P18,S18,V18,Z18,X18,AC18,AF18,AB18,AD18,AE18)</f>
        <v>0</v>
      </c>
      <c r="AI18" s="36"/>
      <c r="AJ18" s="36"/>
    </row>
    <row r="19" spans="1:36" x14ac:dyDescent="0.25">
      <c r="A19" s="1">
        <f t="shared" si="11"/>
        <v>17</v>
      </c>
      <c r="B19" s="1" t="str">
        <f t="shared" si="1"/>
        <v>AB</v>
      </c>
      <c r="C19" s="20">
        <f>IF('DONNÉES '!$F$33="Non",IF(A19&gt;end_year_1, 0,bulk_tonnages!D19),IF(A19&gt;end_year_1, 0,bulk_user_tonnages!D19))</f>
        <v>0</v>
      </c>
      <c r="D19" s="20">
        <f>IF($A19&lt;Diversion_start_year,C19,VLOOKUP($A19,RÉACHEMINEMENT!$B$9:$Q$58,4,FALSE))</f>
        <v>0</v>
      </c>
      <c r="E19" s="20">
        <f t="shared" si="2"/>
        <v>0</v>
      </c>
      <c r="F19" s="20">
        <f>IF('DONNÉES '!$F$33="Non",IF($A19&gt;end_year_1, 0,bulk_tonnages!E19),IF($A19&gt;end_year_1, 0,bulk_user_tonnages!E19))</f>
        <v>0</v>
      </c>
      <c r="G19" s="20">
        <f>IF($A19&lt;Diversion_start_year,F19,VLOOKUP($A19,RÉACHEMINEMENT!$B$9:$Q$58,13,FALSE))</f>
        <v>0</v>
      </c>
      <c r="H19" s="20">
        <f t="shared" si="3"/>
        <v>0</v>
      </c>
      <c r="I19" s="20">
        <f>IF('DONNÉES '!$F$33="Non",IF($A19&gt;end_year_1, 0,bulk_tonnages!F19),IF($A19&gt;end_year_1, 0,bulk_user_tonnages!F19))</f>
        <v>0</v>
      </c>
      <c r="J19" s="20">
        <f>IF($A19&lt;Diversion_start_year,I19,VLOOKUP($A19,RÉACHEMINEMENT!$B$9:$Q$58,7,FALSE))</f>
        <v>0</v>
      </c>
      <c r="K19" s="20">
        <f t="shared" si="4"/>
        <v>0</v>
      </c>
      <c r="L19" s="20">
        <f>IF('DONNÉES '!$F$33=supporting_sheet!$B$3,IF($A19&gt;end_year_1, 0,bulk_tonnages!G19),IF($A19&gt;end_year_1, 0,bulk_user_tonnages!G19))</f>
        <v>0</v>
      </c>
      <c r="M19" s="20">
        <f>IF($A19&lt;Diversion_start_year,L19,VLOOKUP($A19,RÉACHEMINEMENT!$B$9:$Q$58,16,FALSE))</f>
        <v>0</v>
      </c>
      <c r="N19" s="20">
        <f t="shared" si="5"/>
        <v>0</v>
      </c>
      <c r="O19" s="20">
        <f>IF('DONNÉES '!$F$33="Non",IF($A19&gt;end_year_1, 0,bulk_tonnages!H19),IF($A19&gt;end_year_1, 0,bulk_user_tonnages!H19))</f>
        <v>0</v>
      </c>
      <c r="P19" s="20">
        <f>IF($A19&lt;Diversion_start_year,O19,VLOOKUP($A19,RÉACHEMINEMENT!$B$9:$Q$58,10,FALSE))</f>
        <v>0</v>
      </c>
      <c r="Q19" s="20">
        <f t="shared" si="6"/>
        <v>0</v>
      </c>
      <c r="R19" s="20">
        <f>IF('DONNÉES '!$F$33="Non",IF($A19&gt;end_year_1, 0,bulk_tonnages!I19),IF($A19&gt;end_year_1, 0,bulk_user_tonnages!I19))</f>
        <v>0</v>
      </c>
      <c r="S19" s="20">
        <f>IF($A19&lt;Diversion_start_year,R19,VLOOKUP($A19,RÉACHEMINEMENT!$B$9:$Z$58,19,FALSE))</f>
        <v>0</v>
      </c>
      <c r="T19" s="20">
        <f t="shared" si="7"/>
        <v>0</v>
      </c>
      <c r="U19" s="20">
        <f>IF('DONNÉES '!$F$33="Non",IF($A19&gt;end_year_1, 0,bulk_tonnages!J19),IF($A19&gt;end_year_1, 0,bulk_user_tonnages!J19))</f>
        <v>0</v>
      </c>
      <c r="V19" s="20">
        <f>IF($A19&lt;Diversion_start_year,U19,VLOOKUP($A19,RÉACHEMINEMENT!$B$9:$Z$58,22,FALSE))</f>
        <v>0</v>
      </c>
      <c r="W19" s="20">
        <f t="shared" si="8"/>
        <v>0</v>
      </c>
      <c r="X19" s="20">
        <f>IF('DONNÉES '!$F$33="Non",IF($A19&gt;end_year_1, 0,bulk_tonnages!K19),IF($A19&gt;end_year_1, 0,bulk_user_tonnages!K19))</f>
        <v>0</v>
      </c>
      <c r="Y19" s="20">
        <f>IF('DONNÉES '!$F$33="Non",IF($A19&gt;end_year_1, 0,bulk_tonnages!L19),IF($A19&gt;end_year_1, 0,bulk_user_tonnages!L19))</f>
        <v>0</v>
      </c>
      <c r="Z19" s="20">
        <f>IF($A19&lt;Diversion_start_year,Y19,VLOOKUP($A19,RÉACHEMINEMENT!$B$9:$Z$58,25,FALSE))</f>
        <v>0</v>
      </c>
      <c r="AA19" s="20">
        <f t="shared" si="9"/>
        <v>0</v>
      </c>
      <c r="AB19" s="20">
        <f>IF('DONNÉES '!$F$33="Non",IF($A19&gt;end_year_1,0,bulk_tonnages!M19),0)</f>
        <v>0</v>
      </c>
      <c r="AC19" s="20">
        <f>IF('DONNÉES '!$F$33="Non",IF($A19&gt;end_year_1, 0,bulk_tonnages!N19),IF($A19&gt;end_year_1, 0,bulk_user_tonnages!M19))</f>
        <v>0</v>
      </c>
      <c r="AD19" s="20">
        <f>IF('DONNÉES '!$F$33="Non",IF($A19&gt;end_year_1,0,bulk_tonnages!O19),0)</f>
        <v>0</v>
      </c>
      <c r="AE19" s="20">
        <f>IF('DONNÉES '!$F$33="Non",IF($A19&gt;end_year_1, 0,bulk_tonnages!P19),0)</f>
        <v>0</v>
      </c>
      <c r="AF19" s="20">
        <f>IF('DONNÉES '!$F$33="Non",IF($A19&gt;end_year_1, 0,bulk_tonnages!Q19),IF($A19&gt;end_year_1, 0,bulk_user_tonnages!N19))</f>
        <v>0</v>
      </c>
      <c r="AG19" s="37">
        <f t="shared" si="10"/>
        <v>0</v>
      </c>
      <c r="AH19" s="37">
        <f t="shared" si="12"/>
        <v>0</v>
      </c>
      <c r="AI19" s="36"/>
      <c r="AJ19" s="36"/>
    </row>
    <row r="20" spans="1:36" x14ac:dyDescent="0.25">
      <c r="A20" s="1">
        <f t="shared" si="11"/>
        <v>18</v>
      </c>
      <c r="B20" s="1" t="str">
        <f t="shared" si="1"/>
        <v>AB</v>
      </c>
      <c r="C20" s="20">
        <f>IF('DONNÉES '!$F$33="Non",IF(A20&gt;end_year_1, 0,bulk_tonnages!D20),IF(A20&gt;end_year_1, 0,bulk_user_tonnages!D20))</f>
        <v>0</v>
      </c>
      <c r="D20" s="20">
        <f>IF($A20&lt;Diversion_start_year,C20,VLOOKUP($A20,RÉACHEMINEMENT!$B$9:$Q$58,4,FALSE))</f>
        <v>0</v>
      </c>
      <c r="E20" s="20">
        <f t="shared" si="2"/>
        <v>0</v>
      </c>
      <c r="F20" s="20">
        <f>IF('DONNÉES '!$F$33="Non",IF($A20&gt;end_year_1, 0,bulk_tonnages!E20),IF($A20&gt;end_year_1, 0,bulk_user_tonnages!E20))</f>
        <v>0</v>
      </c>
      <c r="G20" s="20">
        <f>IF($A20&lt;Diversion_start_year,F20,VLOOKUP($A20,RÉACHEMINEMENT!$B$9:$Q$58,13,FALSE))</f>
        <v>0</v>
      </c>
      <c r="H20" s="20">
        <f t="shared" si="3"/>
        <v>0</v>
      </c>
      <c r="I20" s="20">
        <f>IF('DONNÉES '!$F$33="Non",IF($A20&gt;end_year_1, 0,bulk_tonnages!F20),IF($A20&gt;end_year_1, 0,bulk_user_tonnages!F20))</f>
        <v>0</v>
      </c>
      <c r="J20" s="20">
        <f>IF($A20&lt;Diversion_start_year,I20,VLOOKUP($A20,RÉACHEMINEMENT!$B$9:$Q$58,7,FALSE))</f>
        <v>0</v>
      </c>
      <c r="K20" s="20">
        <f t="shared" si="4"/>
        <v>0</v>
      </c>
      <c r="L20" s="20">
        <f>IF('DONNÉES '!$F$33=supporting_sheet!$B$3,IF($A20&gt;end_year_1, 0,bulk_tonnages!G20),IF($A20&gt;end_year_1, 0,bulk_user_tonnages!G20))</f>
        <v>0</v>
      </c>
      <c r="M20" s="20">
        <f>IF($A20&lt;Diversion_start_year,L20,VLOOKUP($A20,RÉACHEMINEMENT!$B$9:$Q$58,16,FALSE))</f>
        <v>0</v>
      </c>
      <c r="N20" s="20">
        <f t="shared" si="5"/>
        <v>0</v>
      </c>
      <c r="O20" s="20">
        <f>IF('DONNÉES '!$F$33="Non",IF($A20&gt;end_year_1, 0,bulk_tonnages!H20),IF($A20&gt;end_year_1, 0,bulk_user_tonnages!H20))</f>
        <v>0</v>
      </c>
      <c r="P20" s="20">
        <f>IF($A20&lt;Diversion_start_year,O20,VLOOKUP($A20,RÉACHEMINEMENT!$B$9:$Q$58,10,FALSE))</f>
        <v>0</v>
      </c>
      <c r="Q20" s="20">
        <f t="shared" si="6"/>
        <v>0</v>
      </c>
      <c r="R20" s="20">
        <f>IF('DONNÉES '!$F$33="Non",IF($A20&gt;end_year_1, 0,bulk_tonnages!I20),IF($A20&gt;end_year_1, 0,bulk_user_tonnages!I20))</f>
        <v>0</v>
      </c>
      <c r="S20" s="20">
        <f>IF($A20&lt;Diversion_start_year,R20,VLOOKUP($A20,RÉACHEMINEMENT!$B$9:$Z$58,19,FALSE))</f>
        <v>0</v>
      </c>
      <c r="T20" s="20">
        <f t="shared" si="7"/>
        <v>0</v>
      </c>
      <c r="U20" s="20">
        <f>IF('DONNÉES '!$F$33="Non",IF($A20&gt;end_year_1, 0,bulk_tonnages!J20),IF($A20&gt;end_year_1, 0,bulk_user_tonnages!J20))</f>
        <v>0</v>
      </c>
      <c r="V20" s="20">
        <f>IF($A20&lt;Diversion_start_year,U20,VLOOKUP($A20,RÉACHEMINEMENT!$B$9:$Z$58,22,FALSE))</f>
        <v>0</v>
      </c>
      <c r="W20" s="20">
        <f t="shared" si="8"/>
        <v>0</v>
      </c>
      <c r="X20" s="20">
        <f>IF('DONNÉES '!$F$33="Non",IF($A20&gt;end_year_1, 0,bulk_tonnages!K20),IF($A20&gt;end_year_1, 0,bulk_user_tonnages!K20))</f>
        <v>0</v>
      </c>
      <c r="Y20" s="20">
        <f>IF('DONNÉES '!$F$33="Non",IF($A20&gt;end_year_1, 0,bulk_tonnages!L20),IF($A20&gt;end_year_1, 0,bulk_user_tonnages!L20))</f>
        <v>0</v>
      </c>
      <c r="Z20" s="20">
        <f>IF($A20&lt;Diversion_start_year,Y20,VLOOKUP($A20,RÉACHEMINEMENT!$B$9:$Z$58,25,FALSE))</f>
        <v>0</v>
      </c>
      <c r="AA20" s="20">
        <f t="shared" si="9"/>
        <v>0</v>
      </c>
      <c r="AB20" s="20">
        <f>IF('DONNÉES '!$F$33="Non",IF($A20&gt;end_year_1,0,bulk_tonnages!M20),0)</f>
        <v>0</v>
      </c>
      <c r="AC20" s="20">
        <f>IF('DONNÉES '!$F$33="Non",IF($A20&gt;end_year_1, 0,bulk_tonnages!N20),IF($A20&gt;end_year_1, 0,bulk_user_tonnages!M20))</f>
        <v>0</v>
      </c>
      <c r="AD20" s="20">
        <f>IF('DONNÉES '!$F$33="Non",IF($A20&gt;end_year_1,0,bulk_tonnages!O20),0)</f>
        <v>0</v>
      </c>
      <c r="AE20" s="20">
        <f>IF('DONNÉES '!$F$33="Non",IF($A20&gt;end_year_1, 0,bulk_tonnages!P20),0)</f>
        <v>0</v>
      </c>
      <c r="AF20" s="20">
        <f>IF('DONNÉES '!$F$33="Non",IF($A20&gt;end_year_1, 0,bulk_tonnages!Q20),IF($A20&gt;end_year_1, 0,bulk_user_tonnages!N20))</f>
        <v>0</v>
      </c>
      <c r="AG20" s="37">
        <f t="shared" si="10"/>
        <v>0</v>
      </c>
      <c r="AH20" s="37">
        <f t="shared" si="12"/>
        <v>0</v>
      </c>
      <c r="AI20" s="36"/>
      <c r="AJ20" s="36"/>
    </row>
    <row r="21" spans="1:36" x14ac:dyDescent="0.25">
      <c r="A21" s="1">
        <f t="shared" si="11"/>
        <v>19</v>
      </c>
      <c r="B21" s="1" t="str">
        <f t="shared" si="1"/>
        <v>AB</v>
      </c>
      <c r="C21" s="20">
        <f>IF('DONNÉES '!$F$33="Non",IF(A21&gt;end_year_1, 0,bulk_tonnages!D21),IF(A21&gt;end_year_1, 0,bulk_user_tonnages!D21))</f>
        <v>0</v>
      </c>
      <c r="D21" s="20">
        <f>IF($A21&lt;Diversion_start_year,C21,VLOOKUP($A21,RÉACHEMINEMENT!$B$9:$Q$58,4,FALSE))</f>
        <v>0</v>
      </c>
      <c r="E21" s="20">
        <f t="shared" si="2"/>
        <v>0</v>
      </c>
      <c r="F21" s="20">
        <f>IF('DONNÉES '!$F$33="Non",IF($A21&gt;end_year_1, 0,bulk_tonnages!E21),IF($A21&gt;end_year_1, 0,bulk_user_tonnages!E21))</f>
        <v>0</v>
      </c>
      <c r="G21" s="20">
        <f>IF($A21&lt;Diversion_start_year,F21,VLOOKUP($A21,RÉACHEMINEMENT!$B$9:$Q$58,13,FALSE))</f>
        <v>0</v>
      </c>
      <c r="H21" s="20">
        <f t="shared" si="3"/>
        <v>0</v>
      </c>
      <c r="I21" s="20">
        <f>IF('DONNÉES '!$F$33="Non",IF($A21&gt;end_year_1, 0,bulk_tonnages!F21),IF($A21&gt;end_year_1, 0,bulk_user_tonnages!F21))</f>
        <v>0</v>
      </c>
      <c r="J21" s="20">
        <f>IF($A21&lt;Diversion_start_year,I21,VLOOKUP($A21,RÉACHEMINEMENT!$B$9:$Q$58,7,FALSE))</f>
        <v>0</v>
      </c>
      <c r="K21" s="20">
        <f t="shared" si="4"/>
        <v>0</v>
      </c>
      <c r="L21" s="20">
        <f>IF('DONNÉES '!$F$33=supporting_sheet!$B$3,IF($A21&gt;end_year_1, 0,bulk_tonnages!G21),IF($A21&gt;end_year_1, 0,bulk_user_tonnages!G21))</f>
        <v>0</v>
      </c>
      <c r="M21" s="20">
        <f>IF($A21&lt;Diversion_start_year,L21,VLOOKUP($A21,RÉACHEMINEMENT!$B$9:$Q$58,16,FALSE))</f>
        <v>0</v>
      </c>
      <c r="N21" s="20">
        <f t="shared" si="5"/>
        <v>0</v>
      </c>
      <c r="O21" s="20">
        <f>IF('DONNÉES '!$F$33="Non",IF($A21&gt;end_year_1, 0,bulk_tonnages!H21),IF($A21&gt;end_year_1, 0,bulk_user_tonnages!H21))</f>
        <v>0</v>
      </c>
      <c r="P21" s="20">
        <f>IF($A21&lt;Diversion_start_year,O21,VLOOKUP($A21,RÉACHEMINEMENT!$B$9:$Q$58,10,FALSE))</f>
        <v>0</v>
      </c>
      <c r="Q21" s="20">
        <f t="shared" si="6"/>
        <v>0</v>
      </c>
      <c r="R21" s="20">
        <f>IF('DONNÉES '!$F$33="Non",IF($A21&gt;end_year_1, 0,bulk_tonnages!I21),IF($A21&gt;end_year_1, 0,bulk_user_tonnages!I21))</f>
        <v>0</v>
      </c>
      <c r="S21" s="20">
        <f>IF($A21&lt;Diversion_start_year,R21,VLOOKUP($A21,RÉACHEMINEMENT!$B$9:$Z$58,19,FALSE))</f>
        <v>0</v>
      </c>
      <c r="T21" s="20">
        <f t="shared" si="7"/>
        <v>0</v>
      </c>
      <c r="U21" s="20">
        <f>IF('DONNÉES '!$F$33="Non",IF($A21&gt;end_year_1, 0,bulk_tonnages!J21),IF($A21&gt;end_year_1, 0,bulk_user_tonnages!J21))</f>
        <v>0</v>
      </c>
      <c r="V21" s="20">
        <f>IF($A21&lt;Diversion_start_year,U21,VLOOKUP($A21,RÉACHEMINEMENT!$B$9:$Z$58,22,FALSE))</f>
        <v>0</v>
      </c>
      <c r="W21" s="20">
        <f t="shared" si="8"/>
        <v>0</v>
      </c>
      <c r="X21" s="20">
        <f>IF('DONNÉES '!$F$33="Non",IF($A21&gt;end_year_1, 0,bulk_tonnages!K21),IF($A21&gt;end_year_1, 0,bulk_user_tonnages!K21))</f>
        <v>0</v>
      </c>
      <c r="Y21" s="20">
        <f>IF('DONNÉES '!$F$33="Non",IF($A21&gt;end_year_1, 0,bulk_tonnages!L21),IF($A21&gt;end_year_1, 0,bulk_user_tonnages!L21))</f>
        <v>0</v>
      </c>
      <c r="Z21" s="20">
        <f>IF($A21&lt;Diversion_start_year,Y21,VLOOKUP($A21,RÉACHEMINEMENT!$B$9:$Z$58,25,FALSE))</f>
        <v>0</v>
      </c>
      <c r="AA21" s="20">
        <f t="shared" si="9"/>
        <v>0</v>
      </c>
      <c r="AB21" s="20">
        <f>IF('DONNÉES '!$F$33="Non",IF($A21&gt;end_year_1,0,bulk_tonnages!M21),0)</f>
        <v>0</v>
      </c>
      <c r="AC21" s="20">
        <f>IF('DONNÉES '!$F$33="Non",IF($A21&gt;end_year_1, 0,bulk_tonnages!N21),IF($A21&gt;end_year_1, 0,bulk_user_tonnages!M21))</f>
        <v>0</v>
      </c>
      <c r="AD21" s="20">
        <f>IF('DONNÉES '!$F$33="Non",IF($A21&gt;end_year_1,0,bulk_tonnages!O21),0)</f>
        <v>0</v>
      </c>
      <c r="AE21" s="20">
        <f>IF('DONNÉES '!$F$33="Non",IF($A21&gt;end_year_1, 0,bulk_tonnages!P21),0)</f>
        <v>0</v>
      </c>
      <c r="AF21" s="20">
        <f>IF('DONNÉES '!$F$33="Non",IF($A21&gt;end_year_1, 0,bulk_tonnages!Q21),IF($A21&gt;end_year_1, 0,bulk_user_tonnages!N21))</f>
        <v>0</v>
      </c>
      <c r="AG21" s="37">
        <f t="shared" si="10"/>
        <v>0</v>
      </c>
      <c r="AH21" s="37">
        <f t="shared" si="12"/>
        <v>0</v>
      </c>
      <c r="AI21" s="36"/>
      <c r="AJ21" s="36"/>
    </row>
    <row r="22" spans="1:36" x14ac:dyDescent="0.25">
      <c r="A22" s="1">
        <f t="shared" si="11"/>
        <v>20</v>
      </c>
      <c r="B22" s="1" t="str">
        <f t="shared" si="1"/>
        <v>AB</v>
      </c>
      <c r="C22" s="20">
        <f>IF('DONNÉES '!$F$33="Non",IF(A22&gt;end_year_1, 0,bulk_tonnages!D22),IF(A22&gt;end_year_1, 0,bulk_user_tonnages!D22))</f>
        <v>0</v>
      </c>
      <c r="D22" s="20">
        <f>IF($A22&lt;Diversion_start_year,C22,VLOOKUP($A22,RÉACHEMINEMENT!$B$9:$Q$58,4,FALSE))</f>
        <v>0</v>
      </c>
      <c r="E22" s="20">
        <f t="shared" si="2"/>
        <v>0</v>
      </c>
      <c r="F22" s="20">
        <f>IF('DONNÉES '!$F$33="Non",IF($A22&gt;end_year_1, 0,bulk_tonnages!E22),IF($A22&gt;end_year_1, 0,bulk_user_tonnages!E22))</f>
        <v>0</v>
      </c>
      <c r="G22" s="20">
        <f>IF($A22&lt;Diversion_start_year,F22,VLOOKUP($A22,RÉACHEMINEMENT!$B$9:$Q$58,13,FALSE))</f>
        <v>0</v>
      </c>
      <c r="H22" s="20">
        <f t="shared" si="3"/>
        <v>0</v>
      </c>
      <c r="I22" s="20">
        <f>IF('DONNÉES '!$F$33="Non",IF($A22&gt;end_year_1, 0,bulk_tonnages!F22),IF($A22&gt;end_year_1, 0,bulk_user_tonnages!F22))</f>
        <v>0</v>
      </c>
      <c r="J22" s="20">
        <f>IF($A22&lt;Diversion_start_year,I22,VLOOKUP($A22,RÉACHEMINEMENT!$B$9:$Q$58,7,FALSE))</f>
        <v>0</v>
      </c>
      <c r="K22" s="20">
        <f t="shared" si="4"/>
        <v>0</v>
      </c>
      <c r="L22" s="20">
        <f>IF('DONNÉES '!$F$33=supporting_sheet!$B$3,IF($A22&gt;end_year_1, 0,bulk_tonnages!G22),IF($A22&gt;end_year_1, 0,bulk_user_tonnages!G22))</f>
        <v>0</v>
      </c>
      <c r="M22" s="20">
        <f>IF($A22&lt;Diversion_start_year,L22,VLOOKUP($A22,RÉACHEMINEMENT!$B$9:$Q$58,16,FALSE))</f>
        <v>0</v>
      </c>
      <c r="N22" s="20">
        <f t="shared" si="5"/>
        <v>0</v>
      </c>
      <c r="O22" s="20">
        <f>IF('DONNÉES '!$F$33="Non",IF($A22&gt;end_year_1, 0,bulk_tonnages!H22),IF($A22&gt;end_year_1, 0,bulk_user_tonnages!H22))</f>
        <v>0</v>
      </c>
      <c r="P22" s="20">
        <f>IF($A22&lt;Diversion_start_year,O22,VLOOKUP($A22,RÉACHEMINEMENT!$B$9:$Q$58,10,FALSE))</f>
        <v>0</v>
      </c>
      <c r="Q22" s="20">
        <f t="shared" si="6"/>
        <v>0</v>
      </c>
      <c r="R22" s="20">
        <f>IF('DONNÉES '!$F$33="Non",IF($A22&gt;end_year_1, 0,bulk_tonnages!I22),IF($A22&gt;end_year_1, 0,bulk_user_tonnages!I22))</f>
        <v>0</v>
      </c>
      <c r="S22" s="20">
        <f>IF($A22&lt;Diversion_start_year,R22,VLOOKUP($A22,RÉACHEMINEMENT!$B$9:$Z$58,19,FALSE))</f>
        <v>0</v>
      </c>
      <c r="T22" s="20">
        <f t="shared" si="7"/>
        <v>0</v>
      </c>
      <c r="U22" s="20">
        <f>IF('DONNÉES '!$F$33="Non",IF($A22&gt;end_year_1, 0,bulk_tonnages!J22),IF($A22&gt;end_year_1, 0,bulk_user_tonnages!J22))</f>
        <v>0</v>
      </c>
      <c r="V22" s="20">
        <f>IF($A22&lt;Diversion_start_year,U22,VLOOKUP($A22,RÉACHEMINEMENT!$B$9:$Z$58,22,FALSE))</f>
        <v>0</v>
      </c>
      <c r="W22" s="20">
        <f t="shared" si="8"/>
        <v>0</v>
      </c>
      <c r="X22" s="20">
        <f>IF('DONNÉES '!$F$33="Non",IF($A22&gt;end_year_1, 0,bulk_tonnages!K22),IF($A22&gt;end_year_1, 0,bulk_user_tonnages!K22))</f>
        <v>0</v>
      </c>
      <c r="Y22" s="20">
        <f>IF('DONNÉES '!$F$33="Non",IF($A22&gt;end_year_1, 0,bulk_tonnages!L22),IF($A22&gt;end_year_1, 0,bulk_user_tonnages!L22))</f>
        <v>0</v>
      </c>
      <c r="Z22" s="20">
        <f>IF($A22&lt;Diversion_start_year,Y22,VLOOKUP($A22,RÉACHEMINEMENT!$B$9:$Z$58,25,FALSE))</f>
        <v>0</v>
      </c>
      <c r="AA22" s="20">
        <f t="shared" si="9"/>
        <v>0</v>
      </c>
      <c r="AB22" s="20">
        <f>IF('DONNÉES '!$F$33="Non",IF($A22&gt;end_year_1,0,bulk_tonnages!M22),0)</f>
        <v>0</v>
      </c>
      <c r="AC22" s="20">
        <f>IF('DONNÉES '!$F$33="Non",IF($A22&gt;end_year_1, 0,bulk_tonnages!N22),IF($A22&gt;end_year_1, 0,bulk_user_tonnages!M22))</f>
        <v>0</v>
      </c>
      <c r="AD22" s="20">
        <f>IF('DONNÉES '!$F$33="Non",IF($A22&gt;end_year_1,0,bulk_tonnages!O22),0)</f>
        <v>0</v>
      </c>
      <c r="AE22" s="20">
        <f>IF('DONNÉES '!$F$33="Non",IF($A22&gt;end_year_1, 0,bulk_tonnages!P22),0)</f>
        <v>0</v>
      </c>
      <c r="AF22" s="20">
        <f>IF('DONNÉES '!$F$33="Non",IF($A22&gt;end_year_1, 0,bulk_tonnages!Q22),IF($A22&gt;end_year_1, 0,bulk_user_tonnages!N22))</f>
        <v>0</v>
      </c>
      <c r="AG22" s="37">
        <f t="shared" si="10"/>
        <v>0</v>
      </c>
      <c r="AH22" s="37">
        <f t="shared" si="12"/>
        <v>0</v>
      </c>
      <c r="AI22" s="36"/>
      <c r="AJ22" s="36"/>
    </row>
    <row r="23" spans="1:36" x14ac:dyDescent="0.25">
      <c r="A23" s="1">
        <f t="shared" si="11"/>
        <v>21</v>
      </c>
      <c r="B23" s="1" t="str">
        <f t="shared" si="1"/>
        <v>AB</v>
      </c>
      <c r="C23" s="20">
        <f>IF('DONNÉES '!$F$33="Non",IF(A23&gt;end_year_1, 0,bulk_tonnages!D23),IF(A23&gt;end_year_1, 0,bulk_user_tonnages!D23))</f>
        <v>0</v>
      </c>
      <c r="D23" s="20">
        <f>IF($A23&lt;Diversion_start_year,C23,VLOOKUP($A23,RÉACHEMINEMENT!$B$9:$Q$58,4,FALSE))</f>
        <v>0</v>
      </c>
      <c r="E23" s="20">
        <f t="shared" si="2"/>
        <v>0</v>
      </c>
      <c r="F23" s="20">
        <f>IF('DONNÉES '!$F$33="Non",IF($A23&gt;end_year_1, 0,bulk_tonnages!E23),IF($A23&gt;end_year_1, 0,bulk_user_tonnages!E23))</f>
        <v>0</v>
      </c>
      <c r="G23" s="20">
        <f>IF($A23&lt;Diversion_start_year,F23,VLOOKUP($A23,RÉACHEMINEMENT!$B$9:$Q$58,13,FALSE))</f>
        <v>0</v>
      </c>
      <c r="H23" s="20">
        <f t="shared" si="3"/>
        <v>0</v>
      </c>
      <c r="I23" s="20">
        <f>IF('DONNÉES '!$F$33="Non",IF($A23&gt;end_year_1, 0,bulk_tonnages!F23),IF($A23&gt;end_year_1, 0,bulk_user_tonnages!F23))</f>
        <v>0</v>
      </c>
      <c r="J23" s="20">
        <f>IF($A23&lt;Diversion_start_year,I23,VLOOKUP($A23,RÉACHEMINEMENT!$B$9:$Q$58,7,FALSE))</f>
        <v>0</v>
      </c>
      <c r="K23" s="20">
        <f t="shared" si="4"/>
        <v>0</v>
      </c>
      <c r="L23" s="20">
        <f>IF('DONNÉES '!$F$33=supporting_sheet!$B$3,IF($A23&gt;end_year_1, 0,bulk_tonnages!G23),IF($A23&gt;end_year_1, 0,bulk_user_tonnages!G23))</f>
        <v>0</v>
      </c>
      <c r="M23" s="20">
        <f>IF($A23&lt;Diversion_start_year,L23,VLOOKUP($A23,RÉACHEMINEMENT!$B$9:$Q$58,16,FALSE))</f>
        <v>0</v>
      </c>
      <c r="N23" s="20">
        <f t="shared" si="5"/>
        <v>0</v>
      </c>
      <c r="O23" s="20">
        <f>IF('DONNÉES '!$F$33="Non",IF($A23&gt;end_year_1, 0,bulk_tonnages!H23),IF($A23&gt;end_year_1, 0,bulk_user_tonnages!H23))</f>
        <v>0</v>
      </c>
      <c r="P23" s="20">
        <f>IF($A23&lt;Diversion_start_year,O23,VLOOKUP($A23,RÉACHEMINEMENT!$B$9:$Q$58,10,FALSE))</f>
        <v>0</v>
      </c>
      <c r="Q23" s="20">
        <f t="shared" si="6"/>
        <v>0</v>
      </c>
      <c r="R23" s="20">
        <f>IF('DONNÉES '!$F$33="Non",IF($A23&gt;end_year_1, 0,bulk_tonnages!I23),IF($A23&gt;end_year_1, 0,bulk_user_tonnages!I23))</f>
        <v>0</v>
      </c>
      <c r="S23" s="20">
        <f>IF($A23&lt;Diversion_start_year,R23,VLOOKUP($A23,RÉACHEMINEMENT!$B$9:$Z$58,19,FALSE))</f>
        <v>0</v>
      </c>
      <c r="T23" s="20">
        <f t="shared" si="7"/>
        <v>0</v>
      </c>
      <c r="U23" s="20">
        <f>IF('DONNÉES '!$F$33="Non",IF($A23&gt;end_year_1, 0,bulk_tonnages!J23),IF($A23&gt;end_year_1, 0,bulk_user_tonnages!J23))</f>
        <v>0</v>
      </c>
      <c r="V23" s="20">
        <f>IF($A23&lt;Diversion_start_year,U23,VLOOKUP($A23,RÉACHEMINEMENT!$B$9:$Z$58,22,FALSE))</f>
        <v>0</v>
      </c>
      <c r="W23" s="20">
        <f t="shared" si="8"/>
        <v>0</v>
      </c>
      <c r="X23" s="20">
        <f>IF('DONNÉES '!$F$33="Non",IF($A23&gt;end_year_1, 0,bulk_tonnages!K23),IF($A23&gt;end_year_1, 0,bulk_user_tonnages!K23))</f>
        <v>0</v>
      </c>
      <c r="Y23" s="20">
        <f>IF('DONNÉES '!$F$33="Non",IF($A23&gt;end_year_1, 0,bulk_tonnages!L23),IF($A23&gt;end_year_1, 0,bulk_user_tonnages!L23))</f>
        <v>0</v>
      </c>
      <c r="Z23" s="20">
        <f>IF($A23&lt;Diversion_start_year,Y23,VLOOKUP($A23,RÉACHEMINEMENT!$B$9:$Z$58,25,FALSE))</f>
        <v>0</v>
      </c>
      <c r="AA23" s="20">
        <f t="shared" si="9"/>
        <v>0</v>
      </c>
      <c r="AB23" s="20">
        <f>IF('DONNÉES '!$F$33="Non",IF($A23&gt;end_year_1,0,bulk_tonnages!M23),0)</f>
        <v>0</v>
      </c>
      <c r="AC23" s="20">
        <f>IF('DONNÉES '!$F$33="Non",IF($A23&gt;end_year_1, 0,bulk_tonnages!N23),IF($A23&gt;end_year_1, 0,bulk_user_tonnages!M23))</f>
        <v>0</v>
      </c>
      <c r="AD23" s="20">
        <f>IF('DONNÉES '!$F$33="Non",IF($A23&gt;end_year_1,0,bulk_tonnages!O23),0)</f>
        <v>0</v>
      </c>
      <c r="AE23" s="20">
        <f>IF('DONNÉES '!$F$33="Non",IF($A23&gt;end_year_1, 0,bulk_tonnages!P23),0)</f>
        <v>0</v>
      </c>
      <c r="AF23" s="20">
        <f>IF('DONNÉES '!$F$33="Non",IF($A23&gt;end_year_1, 0,bulk_tonnages!Q23),IF($A23&gt;end_year_1, 0,bulk_user_tonnages!N23))</f>
        <v>0</v>
      </c>
      <c r="AG23" s="37">
        <f t="shared" si="10"/>
        <v>0</v>
      </c>
      <c r="AH23" s="37">
        <f t="shared" si="12"/>
        <v>0</v>
      </c>
      <c r="AI23" s="36"/>
      <c r="AJ23" s="36"/>
    </row>
    <row r="24" spans="1:36" x14ac:dyDescent="0.25">
      <c r="A24" s="1">
        <f t="shared" si="11"/>
        <v>22</v>
      </c>
      <c r="B24" s="1" t="str">
        <f t="shared" si="1"/>
        <v>AB</v>
      </c>
      <c r="C24" s="20">
        <f>IF('DONNÉES '!$F$33="Non",IF(A24&gt;end_year_1, 0,bulk_tonnages!D24),IF(A24&gt;end_year_1, 0,bulk_user_tonnages!D24))</f>
        <v>0</v>
      </c>
      <c r="D24" s="20">
        <f>IF($A24&lt;Diversion_start_year,C24,VLOOKUP($A24,RÉACHEMINEMENT!$B$9:$Q$58,4,FALSE))</f>
        <v>0</v>
      </c>
      <c r="E24" s="20">
        <f t="shared" si="2"/>
        <v>0</v>
      </c>
      <c r="F24" s="20">
        <f>IF('DONNÉES '!$F$33="Non",IF($A24&gt;end_year_1, 0,bulk_tonnages!E24),IF($A24&gt;end_year_1, 0,bulk_user_tonnages!E24))</f>
        <v>0</v>
      </c>
      <c r="G24" s="20">
        <f>IF($A24&lt;Diversion_start_year,F24,VLOOKUP($A24,RÉACHEMINEMENT!$B$9:$Q$58,13,FALSE))</f>
        <v>0</v>
      </c>
      <c r="H24" s="20">
        <f t="shared" si="3"/>
        <v>0</v>
      </c>
      <c r="I24" s="20">
        <f>IF('DONNÉES '!$F$33="Non",IF($A24&gt;end_year_1, 0,bulk_tonnages!F24),IF($A24&gt;end_year_1, 0,bulk_user_tonnages!F24))</f>
        <v>0</v>
      </c>
      <c r="J24" s="20">
        <f>IF($A24&lt;Diversion_start_year,I24,VLOOKUP($A24,RÉACHEMINEMENT!$B$9:$Q$58,7,FALSE))</f>
        <v>0</v>
      </c>
      <c r="K24" s="20">
        <f t="shared" si="4"/>
        <v>0</v>
      </c>
      <c r="L24" s="20">
        <f>IF('DONNÉES '!$F$33=supporting_sheet!$B$3,IF($A24&gt;end_year_1, 0,bulk_tonnages!G24),IF($A24&gt;end_year_1, 0,bulk_user_tonnages!G24))</f>
        <v>0</v>
      </c>
      <c r="M24" s="20">
        <f>IF($A24&lt;Diversion_start_year,L24,VLOOKUP($A24,RÉACHEMINEMENT!$B$9:$Q$58,16,FALSE))</f>
        <v>0</v>
      </c>
      <c r="N24" s="20">
        <f t="shared" si="5"/>
        <v>0</v>
      </c>
      <c r="O24" s="20">
        <f>IF('DONNÉES '!$F$33="Non",IF($A24&gt;end_year_1, 0,bulk_tonnages!H24),IF($A24&gt;end_year_1, 0,bulk_user_tonnages!H24))</f>
        <v>0</v>
      </c>
      <c r="P24" s="20">
        <f>IF($A24&lt;Diversion_start_year,O24,VLOOKUP($A24,RÉACHEMINEMENT!$B$9:$Q$58,10,FALSE))</f>
        <v>0</v>
      </c>
      <c r="Q24" s="20">
        <f t="shared" si="6"/>
        <v>0</v>
      </c>
      <c r="R24" s="20">
        <f>IF('DONNÉES '!$F$33="Non",IF($A24&gt;end_year_1, 0,bulk_tonnages!I24),IF($A24&gt;end_year_1, 0,bulk_user_tonnages!I24))</f>
        <v>0</v>
      </c>
      <c r="S24" s="20">
        <f>IF($A24&lt;Diversion_start_year,R24,VLOOKUP($A24,RÉACHEMINEMENT!$B$9:$Z$58,19,FALSE))</f>
        <v>0</v>
      </c>
      <c r="T24" s="20">
        <f t="shared" si="7"/>
        <v>0</v>
      </c>
      <c r="U24" s="20">
        <f>IF('DONNÉES '!$F$33="Non",IF($A24&gt;end_year_1, 0,bulk_tonnages!J24),IF($A24&gt;end_year_1, 0,bulk_user_tonnages!J24))</f>
        <v>0</v>
      </c>
      <c r="V24" s="20">
        <f>IF($A24&lt;Diversion_start_year,U24,VLOOKUP($A24,RÉACHEMINEMENT!$B$9:$Z$58,22,FALSE))</f>
        <v>0</v>
      </c>
      <c r="W24" s="20">
        <f t="shared" si="8"/>
        <v>0</v>
      </c>
      <c r="X24" s="20">
        <f>IF('DONNÉES '!$F$33="Non",IF($A24&gt;end_year_1, 0,bulk_tonnages!K24),IF($A24&gt;end_year_1, 0,bulk_user_tonnages!K24))</f>
        <v>0</v>
      </c>
      <c r="Y24" s="20">
        <f>IF('DONNÉES '!$F$33="Non",IF($A24&gt;end_year_1, 0,bulk_tonnages!L24),IF($A24&gt;end_year_1, 0,bulk_user_tonnages!L24))</f>
        <v>0</v>
      </c>
      <c r="Z24" s="20">
        <f>IF($A24&lt;Diversion_start_year,Y24,VLOOKUP($A24,RÉACHEMINEMENT!$B$9:$Z$58,25,FALSE))</f>
        <v>0</v>
      </c>
      <c r="AA24" s="20">
        <f t="shared" si="9"/>
        <v>0</v>
      </c>
      <c r="AB24" s="20">
        <f>IF('DONNÉES '!$F$33="Non",IF($A24&gt;end_year_1,0,bulk_tonnages!M24),0)</f>
        <v>0</v>
      </c>
      <c r="AC24" s="20">
        <f>IF('DONNÉES '!$F$33="Non",IF($A24&gt;end_year_1, 0,bulk_tonnages!N24),IF($A24&gt;end_year_1, 0,bulk_user_tonnages!M24))</f>
        <v>0</v>
      </c>
      <c r="AD24" s="20">
        <f>IF('DONNÉES '!$F$33="Non",IF($A24&gt;end_year_1,0,bulk_tonnages!O24),0)</f>
        <v>0</v>
      </c>
      <c r="AE24" s="20">
        <f>IF('DONNÉES '!$F$33="Non",IF($A24&gt;end_year_1, 0,bulk_tonnages!P24),0)</f>
        <v>0</v>
      </c>
      <c r="AF24" s="20">
        <f>IF('DONNÉES '!$F$33="Non",IF($A24&gt;end_year_1, 0,bulk_tonnages!Q24),IF($A24&gt;end_year_1, 0,bulk_user_tonnages!N24))</f>
        <v>0</v>
      </c>
      <c r="AG24" s="37">
        <f t="shared" si="10"/>
        <v>0</v>
      </c>
      <c r="AH24" s="37">
        <f t="shared" si="12"/>
        <v>0</v>
      </c>
      <c r="AI24" s="36"/>
      <c r="AJ24" s="36"/>
    </row>
    <row r="25" spans="1:36" x14ac:dyDescent="0.25">
      <c r="A25" s="1">
        <f t="shared" si="11"/>
        <v>23</v>
      </c>
      <c r="B25" s="1" t="str">
        <f t="shared" si="1"/>
        <v>AB</v>
      </c>
      <c r="C25" s="20">
        <f>IF('DONNÉES '!$F$33="Non",IF(A25&gt;end_year_1, 0,bulk_tonnages!D25),IF(A25&gt;end_year_1, 0,bulk_user_tonnages!D25))</f>
        <v>0</v>
      </c>
      <c r="D25" s="20">
        <f>IF($A25&lt;Diversion_start_year,C25,VLOOKUP($A25,RÉACHEMINEMENT!$B$9:$Q$58,4,FALSE))</f>
        <v>0</v>
      </c>
      <c r="E25" s="20">
        <f t="shared" si="2"/>
        <v>0</v>
      </c>
      <c r="F25" s="20">
        <f>IF('DONNÉES '!$F$33="Non",IF($A25&gt;end_year_1, 0,bulk_tonnages!E25),IF($A25&gt;end_year_1, 0,bulk_user_tonnages!E25))</f>
        <v>0</v>
      </c>
      <c r="G25" s="20">
        <f>IF($A25&lt;Diversion_start_year,F25,VLOOKUP($A25,RÉACHEMINEMENT!$B$9:$Q$58,13,FALSE))</f>
        <v>0</v>
      </c>
      <c r="H25" s="20">
        <f t="shared" si="3"/>
        <v>0</v>
      </c>
      <c r="I25" s="20">
        <f>IF('DONNÉES '!$F$33="Non",IF($A25&gt;end_year_1, 0,bulk_tonnages!F25),IF($A25&gt;end_year_1, 0,bulk_user_tonnages!F25))</f>
        <v>0</v>
      </c>
      <c r="J25" s="20">
        <f>IF($A25&lt;Diversion_start_year,I25,VLOOKUP($A25,RÉACHEMINEMENT!$B$9:$Q$58,7,FALSE))</f>
        <v>0</v>
      </c>
      <c r="K25" s="20">
        <f t="shared" si="4"/>
        <v>0</v>
      </c>
      <c r="L25" s="20">
        <f>IF('DONNÉES '!$F$33=supporting_sheet!$B$3,IF($A25&gt;end_year_1, 0,bulk_tonnages!G25),IF($A25&gt;end_year_1, 0,bulk_user_tonnages!G25))</f>
        <v>0</v>
      </c>
      <c r="M25" s="20">
        <f>IF($A25&lt;Diversion_start_year,L25,VLOOKUP($A25,RÉACHEMINEMENT!$B$9:$Q$58,16,FALSE))</f>
        <v>0</v>
      </c>
      <c r="N25" s="20">
        <f t="shared" si="5"/>
        <v>0</v>
      </c>
      <c r="O25" s="20">
        <f>IF('DONNÉES '!$F$33="Non",IF($A25&gt;end_year_1, 0,bulk_tonnages!H25),IF($A25&gt;end_year_1, 0,bulk_user_tonnages!H25))</f>
        <v>0</v>
      </c>
      <c r="P25" s="20">
        <f>IF($A25&lt;Diversion_start_year,O25,VLOOKUP($A25,RÉACHEMINEMENT!$B$9:$Q$58,10,FALSE))</f>
        <v>0</v>
      </c>
      <c r="Q25" s="20">
        <f t="shared" si="6"/>
        <v>0</v>
      </c>
      <c r="R25" s="20">
        <f>IF('DONNÉES '!$F$33="Non",IF($A25&gt;end_year_1, 0,bulk_tonnages!I25),IF($A25&gt;end_year_1, 0,bulk_user_tonnages!I25))</f>
        <v>0</v>
      </c>
      <c r="S25" s="20">
        <f>IF($A25&lt;Diversion_start_year,R25,VLOOKUP($A25,RÉACHEMINEMENT!$B$9:$Z$58,19,FALSE))</f>
        <v>0</v>
      </c>
      <c r="T25" s="20">
        <f t="shared" si="7"/>
        <v>0</v>
      </c>
      <c r="U25" s="20">
        <f>IF('DONNÉES '!$F$33="Non",IF($A25&gt;end_year_1, 0,bulk_tonnages!J25),IF($A25&gt;end_year_1, 0,bulk_user_tonnages!J25))</f>
        <v>0</v>
      </c>
      <c r="V25" s="20">
        <f>IF($A25&lt;Diversion_start_year,U25,VLOOKUP($A25,RÉACHEMINEMENT!$B$9:$Z$58,22,FALSE))</f>
        <v>0</v>
      </c>
      <c r="W25" s="20">
        <f t="shared" si="8"/>
        <v>0</v>
      </c>
      <c r="X25" s="20">
        <f>IF('DONNÉES '!$F$33="Non",IF($A25&gt;end_year_1, 0,bulk_tonnages!K25),IF($A25&gt;end_year_1, 0,bulk_user_tonnages!K25))</f>
        <v>0</v>
      </c>
      <c r="Y25" s="20">
        <f>IF('DONNÉES '!$F$33="Non",IF($A25&gt;end_year_1, 0,bulk_tonnages!L25),IF($A25&gt;end_year_1, 0,bulk_user_tonnages!L25))</f>
        <v>0</v>
      </c>
      <c r="Z25" s="20">
        <f>IF($A25&lt;Diversion_start_year,Y25,VLOOKUP($A25,RÉACHEMINEMENT!$B$9:$Z$58,25,FALSE))</f>
        <v>0</v>
      </c>
      <c r="AA25" s="20">
        <f t="shared" si="9"/>
        <v>0</v>
      </c>
      <c r="AB25" s="20">
        <f>IF('DONNÉES '!$F$33="Non",IF($A25&gt;end_year_1,0,bulk_tonnages!M25),0)</f>
        <v>0</v>
      </c>
      <c r="AC25" s="20">
        <f>IF('DONNÉES '!$F$33="Non",IF($A25&gt;end_year_1, 0,bulk_tonnages!N25),IF($A25&gt;end_year_1, 0,bulk_user_tonnages!M25))</f>
        <v>0</v>
      </c>
      <c r="AD25" s="20">
        <f>IF('DONNÉES '!$F$33="Non",IF($A25&gt;end_year_1,0,bulk_tonnages!O25),0)</f>
        <v>0</v>
      </c>
      <c r="AE25" s="20">
        <f>IF('DONNÉES '!$F$33="Non",IF($A25&gt;end_year_1, 0,bulk_tonnages!P25),0)</f>
        <v>0</v>
      </c>
      <c r="AF25" s="20">
        <f>IF('DONNÉES '!$F$33="Non",IF($A25&gt;end_year_1, 0,bulk_tonnages!Q25),IF($A25&gt;end_year_1, 0,bulk_user_tonnages!N25))</f>
        <v>0</v>
      </c>
      <c r="AG25" s="37">
        <f t="shared" si="10"/>
        <v>0</v>
      </c>
      <c r="AH25" s="37">
        <f t="shared" si="12"/>
        <v>0</v>
      </c>
      <c r="AI25" s="36"/>
      <c r="AJ25" s="36"/>
    </row>
    <row r="26" spans="1:36" x14ac:dyDescent="0.25">
      <c r="A26" s="1">
        <f t="shared" si="11"/>
        <v>24</v>
      </c>
      <c r="B26" s="1" t="str">
        <f t="shared" si="1"/>
        <v>AB</v>
      </c>
      <c r="C26" s="20">
        <f>IF('DONNÉES '!$F$33="Non",IF(A26&gt;end_year_1, 0,bulk_tonnages!D26),IF(A26&gt;end_year_1, 0,bulk_user_tonnages!D26))</f>
        <v>0</v>
      </c>
      <c r="D26" s="20">
        <f>IF($A26&lt;Diversion_start_year,C26,VLOOKUP($A26,RÉACHEMINEMENT!$B$9:$Q$58,4,FALSE))</f>
        <v>0</v>
      </c>
      <c r="E26" s="20">
        <f t="shared" si="2"/>
        <v>0</v>
      </c>
      <c r="F26" s="20">
        <f>IF('DONNÉES '!$F$33="Non",IF($A26&gt;end_year_1, 0,bulk_tonnages!E26),IF($A26&gt;end_year_1, 0,bulk_user_tonnages!E26))</f>
        <v>0</v>
      </c>
      <c r="G26" s="20">
        <f>IF($A26&lt;Diversion_start_year,F26,VLOOKUP($A26,RÉACHEMINEMENT!$B$9:$Q$58,13,FALSE))</f>
        <v>0</v>
      </c>
      <c r="H26" s="20">
        <f t="shared" si="3"/>
        <v>0</v>
      </c>
      <c r="I26" s="20">
        <f>IF('DONNÉES '!$F$33="Non",IF($A26&gt;end_year_1, 0,bulk_tonnages!F26),IF($A26&gt;end_year_1, 0,bulk_user_tonnages!F26))</f>
        <v>0</v>
      </c>
      <c r="J26" s="20">
        <f>IF($A26&lt;Diversion_start_year,I26,VLOOKUP($A26,RÉACHEMINEMENT!$B$9:$Q$58,7,FALSE))</f>
        <v>0</v>
      </c>
      <c r="K26" s="20">
        <f t="shared" si="4"/>
        <v>0</v>
      </c>
      <c r="L26" s="20">
        <f>IF('DONNÉES '!$F$33=supporting_sheet!$B$3,IF($A26&gt;end_year_1, 0,bulk_tonnages!G26),IF($A26&gt;end_year_1, 0,bulk_user_tonnages!G26))</f>
        <v>0</v>
      </c>
      <c r="M26" s="20">
        <f>IF($A26&lt;Diversion_start_year,L26,VLOOKUP($A26,RÉACHEMINEMENT!$B$9:$Q$58,16,FALSE))</f>
        <v>0</v>
      </c>
      <c r="N26" s="20">
        <f t="shared" si="5"/>
        <v>0</v>
      </c>
      <c r="O26" s="20">
        <f>IF('DONNÉES '!$F$33="Non",IF($A26&gt;end_year_1, 0,bulk_tonnages!H26),IF($A26&gt;end_year_1, 0,bulk_user_tonnages!H26))</f>
        <v>0</v>
      </c>
      <c r="P26" s="20">
        <f>IF($A26&lt;Diversion_start_year,O26,VLOOKUP($A26,RÉACHEMINEMENT!$B$9:$Q$58,10,FALSE))</f>
        <v>0</v>
      </c>
      <c r="Q26" s="20">
        <f t="shared" si="6"/>
        <v>0</v>
      </c>
      <c r="R26" s="20">
        <f>IF('DONNÉES '!$F$33="Non",IF($A26&gt;end_year_1, 0,bulk_tonnages!I26),IF($A26&gt;end_year_1, 0,bulk_user_tonnages!I26))</f>
        <v>0</v>
      </c>
      <c r="S26" s="20">
        <f>IF($A26&lt;Diversion_start_year,R26,VLOOKUP($A26,RÉACHEMINEMENT!$B$9:$Z$58,19,FALSE))</f>
        <v>0</v>
      </c>
      <c r="T26" s="20">
        <f t="shared" si="7"/>
        <v>0</v>
      </c>
      <c r="U26" s="20">
        <f>IF('DONNÉES '!$F$33="Non",IF($A26&gt;end_year_1, 0,bulk_tonnages!J26),IF($A26&gt;end_year_1, 0,bulk_user_tonnages!J26))</f>
        <v>0</v>
      </c>
      <c r="V26" s="20">
        <f>IF($A26&lt;Diversion_start_year,U26,VLOOKUP($A26,RÉACHEMINEMENT!$B$9:$Z$58,22,FALSE))</f>
        <v>0</v>
      </c>
      <c r="W26" s="20">
        <f t="shared" si="8"/>
        <v>0</v>
      </c>
      <c r="X26" s="20">
        <f>IF('DONNÉES '!$F$33="Non",IF($A26&gt;end_year_1, 0,bulk_tonnages!K26),IF($A26&gt;end_year_1, 0,bulk_user_tonnages!K26))</f>
        <v>0</v>
      </c>
      <c r="Y26" s="20">
        <f>IF('DONNÉES '!$F$33="Non",IF($A26&gt;end_year_1, 0,bulk_tonnages!L26),IF($A26&gt;end_year_1, 0,bulk_user_tonnages!L26))</f>
        <v>0</v>
      </c>
      <c r="Z26" s="20">
        <f>IF($A26&lt;Diversion_start_year,Y26,VLOOKUP($A26,RÉACHEMINEMENT!$B$9:$Z$58,25,FALSE))</f>
        <v>0</v>
      </c>
      <c r="AA26" s="20">
        <f t="shared" si="9"/>
        <v>0</v>
      </c>
      <c r="AB26" s="20">
        <f>IF('DONNÉES '!$F$33="Non",IF($A26&gt;end_year_1,0,bulk_tonnages!M26),0)</f>
        <v>0</v>
      </c>
      <c r="AC26" s="20">
        <f>IF('DONNÉES '!$F$33="Non",IF($A26&gt;end_year_1, 0,bulk_tonnages!N26),IF($A26&gt;end_year_1, 0,bulk_user_tonnages!M26))</f>
        <v>0</v>
      </c>
      <c r="AD26" s="20">
        <f>IF('DONNÉES '!$F$33="Non",IF($A26&gt;end_year_1,0,bulk_tonnages!O26),0)</f>
        <v>0</v>
      </c>
      <c r="AE26" s="20">
        <f>IF('DONNÉES '!$F$33="Non",IF($A26&gt;end_year_1, 0,bulk_tonnages!P26),0)</f>
        <v>0</v>
      </c>
      <c r="AF26" s="20">
        <f>IF('DONNÉES '!$F$33="Non",IF($A26&gt;end_year_1, 0,bulk_tonnages!Q26),IF($A26&gt;end_year_1, 0,bulk_user_tonnages!N26))</f>
        <v>0</v>
      </c>
      <c r="AG26" s="37">
        <f t="shared" si="10"/>
        <v>0</v>
      </c>
      <c r="AH26" s="37">
        <f t="shared" si="12"/>
        <v>0</v>
      </c>
      <c r="AI26" s="36"/>
      <c r="AJ26" s="36"/>
    </row>
    <row r="27" spans="1:36" x14ac:dyDescent="0.25">
      <c r="A27" s="1">
        <f t="shared" si="11"/>
        <v>25</v>
      </c>
      <c r="B27" s="1" t="str">
        <f t="shared" si="1"/>
        <v>AB</v>
      </c>
      <c r="C27" s="20">
        <f>IF('DONNÉES '!$F$33="Non",IF(A27&gt;end_year_1, 0,bulk_tonnages!D27),IF(A27&gt;end_year_1, 0,bulk_user_tonnages!D27))</f>
        <v>0</v>
      </c>
      <c r="D27" s="20">
        <f>IF($A27&lt;Diversion_start_year,C27,VLOOKUP($A27,RÉACHEMINEMENT!$B$9:$Q$58,4,FALSE))</f>
        <v>0</v>
      </c>
      <c r="E27" s="20">
        <f t="shared" si="2"/>
        <v>0</v>
      </c>
      <c r="F27" s="20">
        <f>IF('DONNÉES '!$F$33="Non",IF($A27&gt;end_year_1, 0,bulk_tonnages!E27),IF($A27&gt;end_year_1, 0,bulk_user_tonnages!E27))</f>
        <v>0</v>
      </c>
      <c r="G27" s="20">
        <f>IF($A27&lt;Diversion_start_year,F27,VLOOKUP($A27,RÉACHEMINEMENT!$B$9:$Q$58,13,FALSE))</f>
        <v>0</v>
      </c>
      <c r="H27" s="20">
        <f t="shared" si="3"/>
        <v>0</v>
      </c>
      <c r="I27" s="20">
        <f>IF('DONNÉES '!$F$33="Non",IF($A27&gt;end_year_1, 0,bulk_tonnages!F27),IF($A27&gt;end_year_1, 0,bulk_user_tonnages!F27))</f>
        <v>0</v>
      </c>
      <c r="J27" s="20">
        <f>IF($A27&lt;Diversion_start_year,I27,VLOOKUP($A27,RÉACHEMINEMENT!$B$9:$Q$58,7,FALSE))</f>
        <v>0</v>
      </c>
      <c r="K27" s="20">
        <f t="shared" si="4"/>
        <v>0</v>
      </c>
      <c r="L27" s="20">
        <f>IF('DONNÉES '!$F$33=supporting_sheet!$B$3,IF($A27&gt;end_year_1, 0,bulk_tonnages!G27),IF($A27&gt;end_year_1, 0,bulk_user_tonnages!G27))</f>
        <v>0</v>
      </c>
      <c r="M27" s="20">
        <f>IF($A27&lt;Diversion_start_year,L27,VLOOKUP($A27,RÉACHEMINEMENT!$B$9:$Q$58,16,FALSE))</f>
        <v>0</v>
      </c>
      <c r="N27" s="20">
        <f t="shared" si="5"/>
        <v>0</v>
      </c>
      <c r="O27" s="20">
        <f>IF('DONNÉES '!$F$33="Non",IF($A27&gt;end_year_1, 0,bulk_tonnages!H27),IF($A27&gt;end_year_1, 0,bulk_user_tonnages!H27))</f>
        <v>0</v>
      </c>
      <c r="P27" s="20">
        <f>IF($A27&lt;Diversion_start_year,O27,VLOOKUP($A27,RÉACHEMINEMENT!$B$9:$Q$58,10,FALSE))</f>
        <v>0</v>
      </c>
      <c r="Q27" s="20">
        <f t="shared" si="6"/>
        <v>0</v>
      </c>
      <c r="R27" s="20">
        <f>IF('DONNÉES '!$F$33="Non",IF($A27&gt;end_year_1, 0,bulk_tonnages!I27),IF($A27&gt;end_year_1, 0,bulk_user_tonnages!I27))</f>
        <v>0</v>
      </c>
      <c r="S27" s="20">
        <f>IF($A27&lt;Diversion_start_year,R27,VLOOKUP($A27,RÉACHEMINEMENT!$B$9:$Z$58,19,FALSE))</f>
        <v>0</v>
      </c>
      <c r="T27" s="20">
        <f t="shared" si="7"/>
        <v>0</v>
      </c>
      <c r="U27" s="20">
        <f>IF('DONNÉES '!$F$33="Non",IF($A27&gt;end_year_1, 0,bulk_tonnages!J27),IF($A27&gt;end_year_1, 0,bulk_user_tonnages!J27))</f>
        <v>0</v>
      </c>
      <c r="V27" s="20">
        <f>IF($A27&lt;Diversion_start_year,U27,VLOOKUP($A27,RÉACHEMINEMENT!$B$9:$Z$58,22,FALSE))</f>
        <v>0</v>
      </c>
      <c r="W27" s="20">
        <f t="shared" si="8"/>
        <v>0</v>
      </c>
      <c r="X27" s="20">
        <f>IF('DONNÉES '!$F$33="Non",IF($A27&gt;end_year_1, 0,bulk_tonnages!K27),IF($A27&gt;end_year_1, 0,bulk_user_tonnages!K27))</f>
        <v>0</v>
      </c>
      <c r="Y27" s="20">
        <f>IF('DONNÉES '!$F$33="Non",IF($A27&gt;end_year_1, 0,bulk_tonnages!L27),IF($A27&gt;end_year_1, 0,bulk_user_tonnages!L27))</f>
        <v>0</v>
      </c>
      <c r="Z27" s="20">
        <f>IF($A27&lt;Diversion_start_year,Y27,VLOOKUP($A27,RÉACHEMINEMENT!$B$9:$Z$58,25,FALSE))</f>
        <v>0</v>
      </c>
      <c r="AA27" s="20">
        <f t="shared" si="9"/>
        <v>0</v>
      </c>
      <c r="AB27" s="20">
        <f>IF('DONNÉES '!$F$33="Non",IF($A27&gt;end_year_1,0,bulk_tonnages!M27),0)</f>
        <v>0</v>
      </c>
      <c r="AC27" s="20">
        <f>IF('DONNÉES '!$F$33="Non",IF($A27&gt;end_year_1, 0,bulk_tonnages!N27),IF($A27&gt;end_year_1, 0,bulk_user_tonnages!M27))</f>
        <v>0</v>
      </c>
      <c r="AD27" s="20">
        <f>IF('DONNÉES '!$F$33="Non",IF($A27&gt;end_year_1,0,bulk_tonnages!O27),0)</f>
        <v>0</v>
      </c>
      <c r="AE27" s="20">
        <f>IF('DONNÉES '!$F$33="Non",IF($A27&gt;end_year_1, 0,bulk_tonnages!P27),0)</f>
        <v>0</v>
      </c>
      <c r="AF27" s="20">
        <f>IF('DONNÉES '!$F$33="Non",IF($A27&gt;end_year_1, 0,bulk_tonnages!Q27),IF($A27&gt;end_year_1, 0,bulk_user_tonnages!N27))</f>
        <v>0</v>
      </c>
      <c r="AG27" s="37">
        <f t="shared" si="10"/>
        <v>0</v>
      </c>
      <c r="AH27" s="37">
        <f t="shared" si="12"/>
        <v>0</v>
      </c>
      <c r="AI27" s="36"/>
      <c r="AJ27" s="36"/>
    </row>
    <row r="28" spans="1:36" x14ac:dyDescent="0.25">
      <c r="A28" s="1">
        <f t="shared" si="11"/>
        <v>26</v>
      </c>
      <c r="B28" s="1" t="str">
        <f t="shared" si="1"/>
        <v>AB</v>
      </c>
      <c r="C28" s="20">
        <f>IF('DONNÉES '!$F$33="Non",IF(A28&gt;end_year_1, 0,bulk_tonnages!D28),IF(A28&gt;end_year_1, 0,bulk_user_tonnages!D28))</f>
        <v>0</v>
      </c>
      <c r="D28" s="20">
        <f>IF($A28&lt;Diversion_start_year,C28,VLOOKUP($A28,RÉACHEMINEMENT!$B$9:$Q$58,4,FALSE))</f>
        <v>0</v>
      </c>
      <c r="E28" s="20">
        <f t="shared" si="2"/>
        <v>0</v>
      </c>
      <c r="F28" s="20">
        <f>IF('DONNÉES '!$F$33="Non",IF($A28&gt;end_year_1, 0,bulk_tonnages!E28),IF($A28&gt;end_year_1, 0,bulk_user_tonnages!E28))</f>
        <v>0</v>
      </c>
      <c r="G28" s="20">
        <f>IF($A28&lt;Diversion_start_year,F28,VLOOKUP($A28,RÉACHEMINEMENT!$B$9:$Q$58,13,FALSE))</f>
        <v>0</v>
      </c>
      <c r="H28" s="20">
        <f t="shared" si="3"/>
        <v>0</v>
      </c>
      <c r="I28" s="20">
        <f>IF('DONNÉES '!$F$33="Non",IF($A28&gt;end_year_1, 0,bulk_tonnages!F28),IF($A28&gt;end_year_1, 0,bulk_user_tonnages!F28))</f>
        <v>0</v>
      </c>
      <c r="J28" s="20">
        <f>IF($A28&lt;Diversion_start_year,I28,VLOOKUP($A28,RÉACHEMINEMENT!$B$9:$Q$58,7,FALSE))</f>
        <v>0</v>
      </c>
      <c r="K28" s="20">
        <f t="shared" si="4"/>
        <v>0</v>
      </c>
      <c r="L28" s="20">
        <f>IF('DONNÉES '!$F$33=supporting_sheet!$B$3,IF($A28&gt;end_year_1, 0,bulk_tonnages!G28),IF($A28&gt;end_year_1, 0,bulk_user_tonnages!G28))</f>
        <v>0</v>
      </c>
      <c r="M28" s="20">
        <f>IF($A28&lt;Diversion_start_year,L28,VLOOKUP($A28,RÉACHEMINEMENT!$B$9:$Q$58,16,FALSE))</f>
        <v>0</v>
      </c>
      <c r="N28" s="20">
        <f t="shared" si="5"/>
        <v>0</v>
      </c>
      <c r="O28" s="20">
        <f>IF('DONNÉES '!$F$33="Non",IF($A28&gt;end_year_1, 0,bulk_tonnages!H28),IF($A28&gt;end_year_1, 0,bulk_user_tonnages!H28))</f>
        <v>0</v>
      </c>
      <c r="P28" s="20">
        <f>IF($A28&lt;Diversion_start_year,O28,VLOOKUP($A28,RÉACHEMINEMENT!$B$9:$Q$58,10,FALSE))</f>
        <v>0</v>
      </c>
      <c r="Q28" s="20">
        <f t="shared" si="6"/>
        <v>0</v>
      </c>
      <c r="R28" s="20">
        <f>IF('DONNÉES '!$F$33="Non",IF($A28&gt;end_year_1, 0,bulk_tonnages!I28),IF($A28&gt;end_year_1, 0,bulk_user_tonnages!I28))</f>
        <v>0</v>
      </c>
      <c r="S28" s="20">
        <f>IF($A28&lt;Diversion_start_year,R28,VLOOKUP($A28,RÉACHEMINEMENT!$B$9:$Z$58,19,FALSE))</f>
        <v>0</v>
      </c>
      <c r="T28" s="20">
        <f t="shared" si="7"/>
        <v>0</v>
      </c>
      <c r="U28" s="20">
        <f>IF('DONNÉES '!$F$33="Non",IF($A28&gt;end_year_1, 0,bulk_tonnages!J28),IF($A28&gt;end_year_1, 0,bulk_user_tonnages!J28))</f>
        <v>0</v>
      </c>
      <c r="V28" s="20">
        <f>IF($A28&lt;Diversion_start_year,U28,VLOOKUP($A28,RÉACHEMINEMENT!$B$9:$Z$58,22,FALSE))</f>
        <v>0</v>
      </c>
      <c r="W28" s="20">
        <f t="shared" si="8"/>
        <v>0</v>
      </c>
      <c r="X28" s="20">
        <f>IF('DONNÉES '!$F$33="Non",IF($A28&gt;end_year_1, 0,bulk_tonnages!K28),IF($A28&gt;end_year_1, 0,bulk_user_tonnages!K28))</f>
        <v>0</v>
      </c>
      <c r="Y28" s="20">
        <f>IF('DONNÉES '!$F$33="Non",IF($A28&gt;end_year_1, 0,bulk_tonnages!L28),IF($A28&gt;end_year_1, 0,bulk_user_tonnages!L28))</f>
        <v>0</v>
      </c>
      <c r="Z28" s="20">
        <f>IF($A28&lt;Diversion_start_year,Y28,VLOOKUP($A28,RÉACHEMINEMENT!$B$9:$Z$58,25,FALSE))</f>
        <v>0</v>
      </c>
      <c r="AA28" s="20">
        <f t="shared" si="9"/>
        <v>0</v>
      </c>
      <c r="AB28" s="20">
        <f>IF('DONNÉES '!$F$33="Non",IF($A28&gt;end_year_1,0,bulk_tonnages!M28),0)</f>
        <v>0</v>
      </c>
      <c r="AC28" s="20">
        <f>IF('DONNÉES '!$F$33="Non",IF($A28&gt;end_year_1, 0,bulk_tonnages!N28),IF($A28&gt;end_year_1, 0,bulk_user_tonnages!M28))</f>
        <v>0</v>
      </c>
      <c r="AD28" s="20">
        <f>IF('DONNÉES '!$F$33="Non",IF($A28&gt;end_year_1,0,bulk_tonnages!O28),0)</f>
        <v>0</v>
      </c>
      <c r="AE28" s="20">
        <f>IF('DONNÉES '!$F$33="Non",IF($A28&gt;end_year_1, 0,bulk_tonnages!P28),0)</f>
        <v>0</v>
      </c>
      <c r="AF28" s="20">
        <f>IF('DONNÉES '!$F$33="Non",IF($A28&gt;end_year_1, 0,bulk_tonnages!Q28),IF($A28&gt;end_year_1, 0,bulk_user_tonnages!N28))</f>
        <v>0</v>
      </c>
      <c r="AG28" s="37">
        <f t="shared" si="10"/>
        <v>0</v>
      </c>
      <c r="AH28" s="37">
        <f t="shared" si="12"/>
        <v>0</v>
      </c>
      <c r="AI28" s="36"/>
      <c r="AJ28" s="36"/>
    </row>
    <row r="29" spans="1:36" x14ac:dyDescent="0.25">
      <c r="A29" s="1">
        <f t="shared" si="11"/>
        <v>27</v>
      </c>
      <c r="B29" s="1" t="str">
        <f t="shared" si="1"/>
        <v>AB</v>
      </c>
      <c r="C29" s="20">
        <f>IF('DONNÉES '!$F$33="Non",IF(A29&gt;end_year_1, 0,bulk_tonnages!D29),IF(A29&gt;end_year_1, 0,bulk_user_tonnages!D29))</f>
        <v>0</v>
      </c>
      <c r="D29" s="20">
        <f>IF($A29&lt;Diversion_start_year,C29,VLOOKUP($A29,RÉACHEMINEMENT!$B$9:$Q$58,4,FALSE))</f>
        <v>0</v>
      </c>
      <c r="E29" s="20">
        <f t="shared" si="2"/>
        <v>0</v>
      </c>
      <c r="F29" s="20">
        <f>IF('DONNÉES '!$F$33="Non",IF($A29&gt;end_year_1, 0,bulk_tonnages!E29),IF($A29&gt;end_year_1, 0,bulk_user_tonnages!E29))</f>
        <v>0</v>
      </c>
      <c r="G29" s="20">
        <f>IF($A29&lt;Diversion_start_year,F29,VLOOKUP($A29,RÉACHEMINEMENT!$B$9:$Q$58,13,FALSE))</f>
        <v>0</v>
      </c>
      <c r="H29" s="20">
        <f t="shared" si="3"/>
        <v>0</v>
      </c>
      <c r="I29" s="20">
        <f>IF('DONNÉES '!$F$33="Non",IF($A29&gt;end_year_1, 0,bulk_tonnages!F29),IF($A29&gt;end_year_1, 0,bulk_user_tonnages!F29))</f>
        <v>0</v>
      </c>
      <c r="J29" s="20">
        <f>IF($A29&lt;Diversion_start_year,I29,VLOOKUP($A29,RÉACHEMINEMENT!$B$9:$Q$58,7,FALSE))</f>
        <v>0</v>
      </c>
      <c r="K29" s="20">
        <f t="shared" si="4"/>
        <v>0</v>
      </c>
      <c r="L29" s="20">
        <f>IF('DONNÉES '!$F$33=supporting_sheet!$B$3,IF($A29&gt;end_year_1, 0,bulk_tonnages!G29),IF($A29&gt;end_year_1, 0,bulk_user_tonnages!G29))</f>
        <v>0</v>
      </c>
      <c r="M29" s="20">
        <f>IF($A29&lt;Diversion_start_year,L29,VLOOKUP($A29,RÉACHEMINEMENT!$B$9:$Q$58,16,FALSE))</f>
        <v>0</v>
      </c>
      <c r="N29" s="20">
        <f t="shared" si="5"/>
        <v>0</v>
      </c>
      <c r="O29" s="20">
        <f>IF('DONNÉES '!$F$33="Non",IF($A29&gt;end_year_1, 0,bulk_tonnages!H29),IF($A29&gt;end_year_1, 0,bulk_user_tonnages!H29))</f>
        <v>0</v>
      </c>
      <c r="P29" s="20">
        <f>IF($A29&lt;Diversion_start_year,O29,VLOOKUP($A29,RÉACHEMINEMENT!$B$9:$Q$58,10,FALSE))</f>
        <v>0</v>
      </c>
      <c r="Q29" s="20">
        <f t="shared" si="6"/>
        <v>0</v>
      </c>
      <c r="R29" s="20">
        <f>IF('DONNÉES '!$F$33="Non",IF($A29&gt;end_year_1, 0,bulk_tonnages!I29),IF($A29&gt;end_year_1, 0,bulk_user_tonnages!I29))</f>
        <v>0</v>
      </c>
      <c r="S29" s="20">
        <f>IF($A29&lt;Diversion_start_year,R29,VLOOKUP($A29,RÉACHEMINEMENT!$B$9:$Z$58,19,FALSE))</f>
        <v>0</v>
      </c>
      <c r="T29" s="20">
        <f t="shared" si="7"/>
        <v>0</v>
      </c>
      <c r="U29" s="20">
        <f>IF('DONNÉES '!$F$33="Non",IF($A29&gt;end_year_1, 0,bulk_tonnages!J29),IF($A29&gt;end_year_1, 0,bulk_user_tonnages!J29))</f>
        <v>0</v>
      </c>
      <c r="V29" s="20">
        <f>IF($A29&lt;Diversion_start_year,U29,VLOOKUP($A29,RÉACHEMINEMENT!$B$9:$Z$58,22,FALSE))</f>
        <v>0</v>
      </c>
      <c r="W29" s="20">
        <f t="shared" si="8"/>
        <v>0</v>
      </c>
      <c r="X29" s="20">
        <f>IF('DONNÉES '!$F$33="Non",IF($A29&gt;end_year_1, 0,bulk_tonnages!K29),IF($A29&gt;end_year_1, 0,bulk_user_tonnages!K29))</f>
        <v>0</v>
      </c>
      <c r="Y29" s="20">
        <f>IF('DONNÉES '!$F$33="Non",IF($A29&gt;end_year_1, 0,bulk_tonnages!L29),IF($A29&gt;end_year_1, 0,bulk_user_tonnages!L29))</f>
        <v>0</v>
      </c>
      <c r="Z29" s="20">
        <f>IF($A29&lt;Diversion_start_year,Y29,VLOOKUP($A29,RÉACHEMINEMENT!$B$9:$Z$58,25,FALSE))</f>
        <v>0</v>
      </c>
      <c r="AA29" s="20">
        <f t="shared" si="9"/>
        <v>0</v>
      </c>
      <c r="AB29" s="20">
        <f>IF('DONNÉES '!$F$33="Non",IF($A29&gt;end_year_1,0,bulk_tonnages!M29),0)</f>
        <v>0</v>
      </c>
      <c r="AC29" s="20">
        <f>IF('DONNÉES '!$F$33="Non",IF($A29&gt;end_year_1, 0,bulk_tonnages!N29),IF($A29&gt;end_year_1, 0,bulk_user_tonnages!M29))</f>
        <v>0</v>
      </c>
      <c r="AD29" s="20">
        <f>IF('DONNÉES '!$F$33="Non",IF($A29&gt;end_year_1,0,bulk_tonnages!O29),0)</f>
        <v>0</v>
      </c>
      <c r="AE29" s="20">
        <f>IF('DONNÉES '!$F$33="Non",IF($A29&gt;end_year_1, 0,bulk_tonnages!P29),0)</f>
        <v>0</v>
      </c>
      <c r="AF29" s="20">
        <f>IF('DONNÉES '!$F$33="Non",IF($A29&gt;end_year_1, 0,bulk_tonnages!Q29),IF($A29&gt;end_year_1, 0,bulk_user_tonnages!N29))</f>
        <v>0</v>
      </c>
      <c r="AG29" s="37">
        <f t="shared" si="10"/>
        <v>0</v>
      </c>
      <c r="AH29" s="37">
        <f t="shared" si="12"/>
        <v>0</v>
      </c>
      <c r="AI29" s="36"/>
      <c r="AJ29" s="36"/>
    </row>
    <row r="30" spans="1:36" x14ac:dyDescent="0.25">
      <c r="A30" s="1">
        <f t="shared" si="11"/>
        <v>28</v>
      </c>
      <c r="B30" s="1" t="str">
        <f t="shared" si="1"/>
        <v>AB</v>
      </c>
      <c r="C30" s="20">
        <f>IF('DONNÉES '!$F$33="Non",IF(A30&gt;end_year_1, 0,bulk_tonnages!D30),IF(A30&gt;end_year_1, 0,bulk_user_tonnages!D30))</f>
        <v>0</v>
      </c>
      <c r="D30" s="20">
        <f>IF($A30&lt;Diversion_start_year,C30,VLOOKUP($A30,RÉACHEMINEMENT!$B$9:$Q$58,4,FALSE))</f>
        <v>0</v>
      </c>
      <c r="E30" s="20">
        <f t="shared" si="2"/>
        <v>0</v>
      </c>
      <c r="F30" s="20">
        <f>IF('DONNÉES '!$F$33="Non",IF($A30&gt;end_year_1, 0,bulk_tonnages!E30),IF($A30&gt;end_year_1, 0,bulk_user_tonnages!E30))</f>
        <v>0</v>
      </c>
      <c r="G30" s="20">
        <f>IF($A30&lt;Diversion_start_year,F30,VLOOKUP($A30,RÉACHEMINEMENT!$B$9:$Q$58,13,FALSE))</f>
        <v>0</v>
      </c>
      <c r="H30" s="20">
        <f t="shared" si="3"/>
        <v>0</v>
      </c>
      <c r="I30" s="20">
        <f>IF('DONNÉES '!$F$33="Non",IF($A30&gt;end_year_1, 0,bulk_tonnages!F30),IF($A30&gt;end_year_1, 0,bulk_user_tonnages!F30))</f>
        <v>0</v>
      </c>
      <c r="J30" s="20">
        <f>IF($A30&lt;Diversion_start_year,I30,VLOOKUP($A30,RÉACHEMINEMENT!$B$9:$Q$58,7,FALSE))</f>
        <v>0</v>
      </c>
      <c r="K30" s="20">
        <f t="shared" si="4"/>
        <v>0</v>
      </c>
      <c r="L30" s="20">
        <f>IF('DONNÉES '!$F$33=supporting_sheet!$B$3,IF($A30&gt;end_year_1, 0,bulk_tonnages!G30),IF($A30&gt;end_year_1, 0,bulk_user_tonnages!G30))</f>
        <v>0</v>
      </c>
      <c r="M30" s="20">
        <f>IF($A30&lt;Diversion_start_year,L30,VLOOKUP($A30,RÉACHEMINEMENT!$B$9:$Q$58,16,FALSE))</f>
        <v>0</v>
      </c>
      <c r="N30" s="20">
        <f t="shared" si="5"/>
        <v>0</v>
      </c>
      <c r="O30" s="20">
        <f>IF('DONNÉES '!$F$33="Non",IF($A30&gt;end_year_1, 0,bulk_tonnages!H30),IF($A30&gt;end_year_1, 0,bulk_user_tonnages!H30))</f>
        <v>0</v>
      </c>
      <c r="P30" s="20">
        <f>IF($A30&lt;Diversion_start_year,O30,VLOOKUP($A30,RÉACHEMINEMENT!$B$9:$Q$58,10,FALSE))</f>
        <v>0</v>
      </c>
      <c r="Q30" s="20">
        <f t="shared" si="6"/>
        <v>0</v>
      </c>
      <c r="R30" s="20">
        <f>IF('DONNÉES '!$F$33="Non",IF($A30&gt;end_year_1, 0,bulk_tonnages!I30),IF($A30&gt;end_year_1, 0,bulk_user_tonnages!I30))</f>
        <v>0</v>
      </c>
      <c r="S30" s="20">
        <f>IF($A30&lt;Diversion_start_year,R30,VLOOKUP($A30,RÉACHEMINEMENT!$B$9:$Z$58,19,FALSE))</f>
        <v>0</v>
      </c>
      <c r="T30" s="20">
        <f t="shared" si="7"/>
        <v>0</v>
      </c>
      <c r="U30" s="20">
        <f>IF('DONNÉES '!$F$33="Non",IF($A30&gt;end_year_1, 0,bulk_tonnages!J30),IF($A30&gt;end_year_1, 0,bulk_user_tonnages!J30))</f>
        <v>0</v>
      </c>
      <c r="V30" s="20">
        <f>IF($A30&lt;Diversion_start_year,U30,VLOOKUP($A30,RÉACHEMINEMENT!$B$9:$Z$58,22,FALSE))</f>
        <v>0</v>
      </c>
      <c r="W30" s="20">
        <f t="shared" si="8"/>
        <v>0</v>
      </c>
      <c r="X30" s="20">
        <f>IF('DONNÉES '!$F$33="Non",IF($A30&gt;end_year_1, 0,bulk_tonnages!K30),IF($A30&gt;end_year_1, 0,bulk_user_tonnages!K30))</f>
        <v>0</v>
      </c>
      <c r="Y30" s="20">
        <f>IF('DONNÉES '!$F$33="Non",IF($A30&gt;end_year_1, 0,bulk_tonnages!L30),IF($A30&gt;end_year_1, 0,bulk_user_tonnages!L30))</f>
        <v>0</v>
      </c>
      <c r="Z30" s="20">
        <f>IF($A30&lt;Diversion_start_year,Y30,VLOOKUP($A30,RÉACHEMINEMENT!$B$9:$Z$58,25,FALSE))</f>
        <v>0</v>
      </c>
      <c r="AA30" s="20">
        <f t="shared" si="9"/>
        <v>0</v>
      </c>
      <c r="AB30" s="20">
        <f>IF('DONNÉES '!$F$33="Non",IF($A30&gt;end_year_1,0,bulk_tonnages!M30),0)</f>
        <v>0</v>
      </c>
      <c r="AC30" s="20">
        <f>IF('DONNÉES '!$F$33="Non",IF($A30&gt;end_year_1, 0,bulk_tonnages!N30),IF($A30&gt;end_year_1, 0,bulk_user_tonnages!M30))</f>
        <v>0</v>
      </c>
      <c r="AD30" s="20">
        <f>IF('DONNÉES '!$F$33="Non",IF($A30&gt;end_year_1,0,bulk_tonnages!O30),0)</f>
        <v>0</v>
      </c>
      <c r="AE30" s="20">
        <f>IF('DONNÉES '!$F$33="Non",IF($A30&gt;end_year_1, 0,bulk_tonnages!P30),0)</f>
        <v>0</v>
      </c>
      <c r="AF30" s="20">
        <f>IF('DONNÉES '!$F$33="Non",IF($A30&gt;end_year_1, 0,bulk_tonnages!Q30),IF($A30&gt;end_year_1, 0,bulk_user_tonnages!N30))</f>
        <v>0</v>
      </c>
      <c r="AG30" s="37">
        <f t="shared" si="10"/>
        <v>0</v>
      </c>
      <c r="AH30" s="37">
        <f t="shared" si="12"/>
        <v>0</v>
      </c>
      <c r="AI30" s="36"/>
      <c r="AJ30" s="36"/>
    </row>
    <row r="31" spans="1:36" x14ac:dyDescent="0.25">
      <c r="A31" s="1">
        <f t="shared" si="11"/>
        <v>29</v>
      </c>
      <c r="B31" s="1" t="str">
        <f t="shared" si="1"/>
        <v>AB</v>
      </c>
      <c r="C31" s="20">
        <f>IF('DONNÉES '!$F$33="Non",IF(A31&gt;end_year_1, 0,bulk_tonnages!D31),IF(A31&gt;end_year_1, 0,bulk_user_tonnages!D31))</f>
        <v>0</v>
      </c>
      <c r="D31" s="20">
        <f>IF($A31&lt;Diversion_start_year,C31,VLOOKUP($A31,RÉACHEMINEMENT!$B$9:$Q$58,4,FALSE))</f>
        <v>0</v>
      </c>
      <c r="E31" s="20">
        <f t="shared" si="2"/>
        <v>0</v>
      </c>
      <c r="F31" s="20">
        <f>IF('DONNÉES '!$F$33="Non",IF($A31&gt;end_year_1, 0,bulk_tonnages!E31),IF($A31&gt;end_year_1, 0,bulk_user_tonnages!E31))</f>
        <v>0</v>
      </c>
      <c r="G31" s="20">
        <f>IF($A31&lt;Diversion_start_year,F31,VLOOKUP($A31,RÉACHEMINEMENT!$B$9:$Q$58,13,FALSE))</f>
        <v>0</v>
      </c>
      <c r="H31" s="20">
        <f t="shared" si="3"/>
        <v>0</v>
      </c>
      <c r="I31" s="20">
        <f>IF('DONNÉES '!$F$33="Non",IF($A31&gt;end_year_1, 0,bulk_tonnages!F31),IF($A31&gt;end_year_1, 0,bulk_user_tonnages!F31))</f>
        <v>0</v>
      </c>
      <c r="J31" s="20">
        <f>IF($A31&lt;Diversion_start_year,I31,VLOOKUP($A31,RÉACHEMINEMENT!$B$9:$Q$58,7,FALSE))</f>
        <v>0</v>
      </c>
      <c r="K31" s="20">
        <f t="shared" si="4"/>
        <v>0</v>
      </c>
      <c r="L31" s="20">
        <f>IF('DONNÉES '!$F$33=supporting_sheet!$B$3,IF($A31&gt;end_year_1, 0,bulk_tonnages!G31),IF($A31&gt;end_year_1, 0,bulk_user_tonnages!G31))</f>
        <v>0</v>
      </c>
      <c r="M31" s="20">
        <f>IF($A31&lt;Diversion_start_year,L31,VLOOKUP($A31,RÉACHEMINEMENT!$B$9:$Q$58,16,FALSE))</f>
        <v>0</v>
      </c>
      <c r="N31" s="20">
        <f t="shared" si="5"/>
        <v>0</v>
      </c>
      <c r="O31" s="20">
        <f>IF('DONNÉES '!$F$33="Non",IF($A31&gt;end_year_1, 0,bulk_tonnages!H31),IF($A31&gt;end_year_1, 0,bulk_user_tonnages!H31))</f>
        <v>0</v>
      </c>
      <c r="P31" s="20">
        <f>IF($A31&lt;Diversion_start_year,O31,VLOOKUP($A31,RÉACHEMINEMENT!$B$9:$Q$58,10,FALSE))</f>
        <v>0</v>
      </c>
      <c r="Q31" s="20">
        <f t="shared" si="6"/>
        <v>0</v>
      </c>
      <c r="R31" s="20">
        <f>IF('DONNÉES '!$F$33="Non",IF($A31&gt;end_year_1, 0,bulk_tonnages!I31),IF($A31&gt;end_year_1, 0,bulk_user_tonnages!I31))</f>
        <v>0</v>
      </c>
      <c r="S31" s="20">
        <f>IF($A31&lt;Diversion_start_year,R31,VLOOKUP($A31,RÉACHEMINEMENT!$B$9:$Z$58,19,FALSE))</f>
        <v>0</v>
      </c>
      <c r="T31" s="20">
        <f t="shared" si="7"/>
        <v>0</v>
      </c>
      <c r="U31" s="20">
        <f>IF('DONNÉES '!$F$33="Non",IF($A31&gt;end_year_1, 0,bulk_tonnages!J31),IF($A31&gt;end_year_1, 0,bulk_user_tonnages!J31))</f>
        <v>0</v>
      </c>
      <c r="V31" s="20">
        <f>IF($A31&lt;Diversion_start_year,U31,VLOOKUP($A31,RÉACHEMINEMENT!$B$9:$Z$58,22,FALSE))</f>
        <v>0</v>
      </c>
      <c r="W31" s="20">
        <f t="shared" si="8"/>
        <v>0</v>
      </c>
      <c r="X31" s="20">
        <f>IF('DONNÉES '!$F$33="Non",IF($A31&gt;end_year_1, 0,bulk_tonnages!K31),IF($A31&gt;end_year_1, 0,bulk_user_tonnages!K31))</f>
        <v>0</v>
      </c>
      <c r="Y31" s="20">
        <f>IF('DONNÉES '!$F$33="Non",IF($A31&gt;end_year_1, 0,bulk_tonnages!L31),IF($A31&gt;end_year_1, 0,bulk_user_tonnages!L31))</f>
        <v>0</v>
      </c>
      <c r="Z31" s="20">
        <f>IF($A31&lt;Diversion_start_year,Y31,VLOOKUP($A31,RÉACHEMINEMENT!$B$9:$Z$58,25,FALSE))</f>
        <v>0</v>
      </c>
      <c r="AA31" s="20">
        <f t="shared" si="9"/>
        <v>0</v>
      </c>
      <c r="AB31" s="20">
        <f>IF('DONNÉES '!$F$33="Non",IF($A31&gt;end_year_1,0,bulk_tonnages!M31),0)</f>
        <v>0</v>
      </c>
      <c r="AC31" s="20">
        <f>IF('DONNÉES '!$F$33="Non",IF($A31&gt;end_year_1, 0,bulk_tonnages!N31),IF($A31&gt;end_year_1, 0,bulk_user_tonnages!M31))</f>
        <v>0</v>
      </c>
      <c r="AD31" s="20">
        <f>IF('DONNÉES '!$F$33="Non",IF($A31&gt;end_year_1,0,bulk_tonnages!O31),0)</f>
        <v>0</v>
      </c>
      <c r="AE31" s="20">
        <f>IF('DONNÉES '!$F$33="Non",IF($A31&gt;end_year_1, 0,bulk_tonnages!P31),0)</f>
        <v>0</v>
      </c>
      <c r="AF31" s="20">
        <f>IF('DONNÉES '!$F$33="Non",IF($A31&gt;end_year_1, 0,bulk_tonnages!Q31),IF($A31&gt;end_year_1, 0,bulk_user_tonnages!N31))</f>
        <v>0</v>
      </c>
      <c r="AG31" s="37">
        <f t="shared" si="10"/>
        <v>0</v>
      </c>
      <c r="AH31" s="37">
        <f t="shared" si="12"/>
        <v>0</v>
      </c>
      <c r="AI31" s="36"/>
      <c r="AJ31" s="36"/>
    </row>
    <row r="32" spans="1:36" x14ac:dyDescent="0.25">
      <c r="A32" s="1">
        <f t="shared" si="11"/>
        <v>30</v>
      </c>
      <c r="B32" s="1" t="str">
        <f t="shared" si="1"/>
        <v>AB</v>
      </c>
      <c r="C32" s="20">
        <f>IF('DONNÉES '!$F$33="Non",IF(A32&gt;end_year_1, 0,bulk_tonnages!D32),IF(A32&gt;end_year_1, 0,bulk_user_tonnages!D32))</f>
        <v>0</v>
      </c>
      <c r="D32" s="20">
        <f>IF($A32&lt;Diversion_start_year,C32,VLOOKUP($A32,RÉACHEMINEMENT!$B$9:$Q$58,4,FALSE))</f>
        <v>0</v>
      </c>
      <c r="E32" s="20">
        <f t="shared" si="2"/>
        <v>0</v>
      </c>
      <c r="F32" s="20">
        <f>IF('DONNÉES '!$F$33="Non",IF($A32&gt;end_year_1, 0,bulk_tonnages!E32),IF($A32&gt;end_year_1, 0,bulk_user_tonnages!E32))</f>
        <v>0</v>
      </c>
      <c r="G32" s="20">
        <f>IF($A32&lt;Diversion_start_year,F32,VLOOKUP($A32,RÉACHEMINEMENT!$B$9:$Q$58,13,FALSE))</f>
        <v>0</v>
      </c>
      <c r="H32" s="20">
        <f t="shared" si="3"/>
        <v>0</v>
      </c>
      <c r="I32" s="20">
        <f>IF('DONNÉES '!$F$33="Non",IF($A32&gt;end_year_1, 0,bulk_tonnages!F32),IF($A32&gt;end_year_1, 0,bulk_user_tonnages!F32))</f>
        <v>0</v>
      </c>
      <c r="J32" s="20">
        <f>IF($A32&lt;Diversion_start_year,I32,VLOOKUP($A32,RÉACHEMINEMENT!$B$9:$Q$58,7,FALSE))</f>
        <v>0</v>
      </c>
      <c r="K32" s="20">
        <f t="shared" si="4"/>
        <v>0</v>
      </c>
      <c r="L32" s="20">
        <f>IF('DONNÉES '!$F$33=supporting_sheet!$B$3,IF($A32&gt;end_year_1, 0,bulk_tonnages!G32),IF($A32&gt;end_year_1, 0,bulk_user_tonnages!G32))</f>
        <v>0</v>
      </c>
      <c r="M32" s="20">
        <f>IF($A32&lt;Diversion_start_year,L32,VLOOKUP($A32,RÉACHEMINEMENT!$B$9:$Q$58,16,FALSE))</f>
        <v>0</v>
      </c>
      <c r="N32" s="20">
        <f t="shared" si="5"/>
        <v>0</v>
      </c>
      <c r="O32" s="20">
        <f>IF('DONNÉES '!$F$33="Non",IF($A32&gt;end_year_1, 0,bulk_tonnages!H32),IF($A32&gt;end_year_1, 0,bulk_user_tonnages!H32))</f>
        <v>0</v>
      </c>
      <c r="P32" s="20">
        <f>IF($A32&lt;Diversion_start_year,O32,VLOOKUP($A32,RÉACHEMINEMENT!$B$9:$Q$58,10,FALSE))</f>
        <v>0</v>
      </c>
      <c r="Q32" s="20">
        <f t="shared" si="6"/>
        <v>0</v>
      </c>
      <c r="R32" s="20">
        <f>IF('DONNÉES '!$F$33="Non",IF($A32&gt;end_year_1, 0,bulk_tonnages!I32),IF($A32&gt;end_year_1, 0,bulk_user_tonnages!I32))</f>
        <v>0</v>
      </c>
      <c r="S32" s="20">
        <f>IF($A32&lt;Diversion_start_year,R32,VLOOKUP($A32,RÉACHEMINEMENT!$B$9:$Z$58,19,FALSE))</f>
        <v>0</v>
      </c>
      <c r="T32" s="20">
        <f t="shared" si="7"/>
        <v>0</v>
      </c>
      <c r="U32" s="20">
        <f>IF('DONNÉES '!$F$33="Non",IF($A32&gt;end_year_1, 0,bulk_tonnages!J32),IF($A32&gt;end_year_1, 0,bulk_user_tonnages!J32))</f>
        <v>0</v>
      </c>
      <c r="V32" s="20">
        <f>IF($A32&lt;Diversion_start_year,U32,VLOOKUP($A32,RÉACHEMINEMENT!$B$9:$Z$58,22,FALSE))</f>
        <v>0</v>
      </c>
      <c r="W32" s="20">
        <f t="shared" si="8"/>
        <v>0</v>
      </c>
      <c r="X32" s="20">
        <f>IF('DONNÉES '!$F$33="Non",IF($A32&gt;end_year_1, 0,bulk_tonnages!K32),IF($A32&gt;end_year_1, 0,bulk_user_tonnages!K32))</f>
        <v>0</v>
      </c>
      <c r="Y32" s="20">
        <f>IF('DONNÉES '!$F$33="Non",IF($A32&gt;end_year_1, 0,bulk_tonnages!L32),IF($A32&gt;end_year_1, 0,bulk_user_tonnages!L32))</f>
        <v>0</v>
      </c>
      <c r="Z32" s="20">
        <f>IF($A32&lt;Diversion_start_year,Y32,VLOOKUP($A32,RÉACHEMINEMENT!$B$9:$Z$58,25,FALSE))</f>
        <v>0</v>
      </c>
      <c r="AA32" s="20">
        <f t="shared" si="9"/>
        <v>0</v>
      </c>
      <c r="AB32" s="20">
        <f>IF('DONNÉES '!$F$33="Non",IF($A32&gt;end_year_1,0,bulk_tonnages!M32),0)</f>
        <v>0</v>
      </c>
      <c r="AC32" s="20">
        <f>IF('DONNÉES '!$F$33="Non",IF($A32&gt;end_year_1, 0,bulk_tonnages!N32),IF($A32&gt;end_year_1, 0,bulk_user_tonnages!M32))</f>
        <v>0</v>
      </c>
      <c r="AD32" s="20">
        <f>IF('DONNÉES '!$F$33="Non",IF($A32&gt;end_year_1,0,bulk_tonnages!O32),0)</f>
        <v>0</v>
      </c>
      <c r="AE32" s="20">
        <f>IF('DONNÉES '!$F$33="Non",IF($A32&gt;end_year_1, 0,bulk_tonnages!P32),0)</f>
        <v>0</v>
      </c>
      <c r="AF32" s="20">
        <f>IF('DONNÉES '!$F$33="Non",IF($A32&gt;end_year_1, 0,bulk_tonnages!Q32),IF($A32&gt;end_year_1, 0,bulk_user_tonnages!N32))</f>
        <v>0</v>
      </c>
      <c r="AG32" s="37">
        <f t="shared" si="10"/>
        <v>0</v>
      </c>
      <c r="AH32" s="37">
        <f t="shared" si="12"/>
        <v>0</v>
      </c>
      <c r="AI32" s="36"/>
      <c r="AJ32" s="36"/>
    </row>
    <row r="33" spans="1:36" x14ac:dyDescent="0.25">
      <c r="A33" s="1">
        <f t="shared" si="11"/>
        <v>31</v>
      </c>
      <c r="B33" s="1" t="str">
        <f t="shared" si="1"/>
        <v>AB</v>
      </c>
      <c r="C33" s="20">
        <f>IF('DONNÉES '!$F$33="Non",IF(A33&gt;end_year_1, 0,bulk_tonnages!D33),IF(A33&gt;end_year_1, 0,bulk_user_tonnages!D33))</f>
        <v>0</v>
      </c>
      <c r="D33" s="20">
        <f>IF($A33&lt;Diversion_start_year,C33,VLOOKUP($A33,RÉACHEMINEMENT!$B$9:$Q$58,4,FALSE))</f>
        <v>0</v>
      </c>
      <c r="E33" s="20">
        <f t="shared" si="2"/>
        <v>0</v>
      </c>
      <c r="F33" s="20">
        <f>IF('DONNÉES '!$F$33="Non",IF($A33&gt;end_year_1, 0,bulk_tonnages!E33),IF($A33&gt;end_year_1, 0,bulk_user_tonnages!E33))</f>
        <v>0</v>
      </c>
      <c r="G33" s="20">
        <f>IF($A33&lt;Diversion_start_year,F33,VLOOKUP($A33,RÉACHEMINEMENT!$B$9:$Q$58,13,FALSE))</f>
        <v>0</v>
      </c>
      <c r="H33" s="20">
        <f t="shared" si="3"/>
        <v>0</v>
      </c>
      <c r="I33" s="20">
        <f>IF('DONNÉES '!$F$33="Non",IF($A33&gt;end_year_1, 0,bulk_tonnages!F33),IF($A33&gt;end_year_1, 0,bulk_user_tonnages!F33))</f>
        <v>0</v>
      </c>
      <c r="J33" s="20">
        <f>IF($A33&lt;Diversion_start_year,I33,VLOOKUP($A33,RÉACHEMINEMENT!$B$9:$Q$58,7,FALSE))</f>
        <v>0</v>
      </c>
      <c r="K33" s="20">
        <f t="shared" si="4"/>
        <v>0</v>
      </c>
      <c r="L33" s="20">
        <f>IF('DONNÉES '!$F$33=supporting_sheet!$B$3,IF($A33&gt;end_year_1, 0,bulk_tonnages!G33),IF($A33&gt;end_year_1, 0,bulk_user_tonnages!G33))</f>
        <v>0</v>
      </c>
      <c r="M33" s="20">
        <f>IF($A33&lt;Diversion_start_year,L33,VLOOKUP($A33,RÉACHEMINEMENT!$B$9:$Q$58,16,FALSE))</f>
        <v>0</v>
      </c>
      <c r="N33" s="20">
        <f t="shared" si="5"/>
        <v>0</v>
      </c>
      <c r="O33" s="20">
        <f>IF('DONNÉES '!$F$33="Non",IF($A33&gt;end_year_1, 0,bulk_tonnages!H33),IF($A33&gt;end_year_1, 0,bulk_user_tonnages!H33))</f>
        <v>0</v>
      </c>
      <c r="P33" s="20">
        <f>IF($A33&lt;Diversion_start_year,O33,VLOOKUP($A33,RÉACHEMINEMENT!$B$9:$Q$58,10,FALSE))</f>
        <v>0</v>
      </c>
      <c r="Q33" s="20">
        <f t="shared" si="6"/>
        <v>0</v>
      </c>
      <c r="R33" s="20">
        <f>IF('DONNÉES '!$F$33="Non",IF($A33&gt;end_year_1, 0,bulk_tonnages!I33),IF($A33&gt;end_year_1, 0,bulk_user_tonnages!I33))</f>
        <v>0</v>
      </c>
      <c r="S33" s="20">
        <f>IF($A33&lt;Diversion_start_year,R33,VLOOKUP($A33,RÉACHEMINEMENT!$B$9:$Z$58,19,FALSE))</f>
        <v>0</v>
      </c>
      <c r="T33" s="20">
        <f t="shared" si="7"/>
        <v>0</v>
      </c>
      <c r="U33" s="20">
        <f>IF('DONNÉES '!$F$33="Non",IF($A33&gt;end_year_1, 0,bulk_tonnages!J33),IF($A33&gt;end_year_1, 0,bulk_user_tonnages!J33))</f>
        <v>0</v>
      </c>
      <c r="V33" s="20">
        <f>IF($A33&lt;Diversion_start_year,U33,VLOOKUP($A33,RÉACHEMINEMENT!$B$9:$Z$58,22,FALSE))</f>
        <v>0</v>
      </c>
      <c r="W33" s="20">
        <f t="shared" si="8"/>
        <v>0</v>
      </c>
      <c r="X33" s="20">
        <f>IF('DONNÉES '!$F$33="Non",IF($A33&gt;end_year_1, 0,bulk_tonnages!K33),IF($A33&gt;end_year_1, 0,bulk_user_tonnages!K33))</f>
        <v>0</v>
      </c>
      <c r="Y33" s="20">
        <f>IF('DONNÉES '!$F$33="Non",IF($A33&gt;end_year_1, 0,bulk_tonnages!L33),IF($A33&gt;end_year_1, 0,bulk_user_tonnages!L33))</f>
        <v>0</v>
      </c>
      <c r="Z33" s="20">
        <f>IF($A33&lt;Diversion_start_year,Y33,VLOOKUP($A33,RÉACHEMINEMENT!$B$9:$Z$58,25,FALSE))</f>
        <v>0</v>
      </c>
      <c r="AA33" s="20">
        <f t="shared" si="9"/>
        <v>0</v>
      </c>
      <c r="AB33" s="20">
        <f>IF('DONNÉES '!$F$33="Non",IF($A33&gt;end_year_1,0,bulk_tonnages!M33),0)</f>
        <v>0</v>
      </c>
      <c r="AC33" s="20">
        <f>IF('DONNÉES '!$F$33="Non",IF($A33&gt;end_year_1, 0,bulk_tonnages!N33),IF($A33&gt;end_year_1, 0,bulk_user_tonnages!M33))</f>
        <v>0</v>
      </c>
      <c r="AD33" s="20">
        <f>IF('DONNÉES '!$F$33="Non",IF($A33&gt;end_year_1,0,bulk_tonnages!O33),0)</f>
        <v>0</v>
      </c>
      <c r="AE33" s="20">
        <f>IF('DONNÉES '!$F$33="Non",IF($A33&gt;end_year_1, 0,bulk_tonnages!P33),0)</f>
        <v>0</v>
      </c>
      <c r="AF33" s="20">
        <f>IF('DONNÉES '!$F$33="Non",IF($A33&gt;end_year_1, 0,bulk_tonnages!Q33),IF($A33&gt;end_year_1, 0,bulk_user_tonnages!N33))</f>
        <v>0</v>
      </c>
      <c r="AG33" s="37">
        <f t="shared" si="10"/>
        <v>0</v>
      </c>
      <c r="AH33" s="37">
        <f t="shared" si="12"/>
        <v>0</v>
      </c>
      <c r="AI33" s="36"/>
      <c r="AJ33" s="36"/>
    </row>
    <row r="34" spans="1:36" x14ac:dyDescent="0.25">
      <c r="A34" s="1">
        <f t="shared" si="11"/>
        <v>32</v>
      </c>
      <c r="B34" s="1" t="str">
        <f t="shared" si="1"/>
        <v>AB</v>
      </c>
      <c r="C34" s="20">
        <f>IF('DONNÉES '!$F$33="Non",IF(A34&gt;end_year_1, 0,bulk_tonnages!D34),IF(A34&gt;end_year_1, 0,bulk_user_tonnages!D34))</f>
        <v>0</v>
      </c>
      <c r="D34" s="20">
        <f>IF($A34&lt;Diversion_start_year,C34,VLOOKUP($A34,RÉACHEMINEMENT!$B$9:$Q$58,4,FALSE))</f>
        <v>0</v>
      </c>
      <c r="E34" s="20">
        <f t="shared" si="2"/>
        <v>0</v>
      </c>
      <c r="F34" s="20">
        <f>IF('DONNÉES '!$F$33="Non",IF($A34&gt;end_year_1, 0,bulk_tonnages!E34),IF($A34&gt;end_year_1, 0,bulk_user_tonnages!E34))</f>
        <v>0</v>
      </c>
      <c r="G34" s="20">
        <f>IF($A34&lt;Diversion_start_year,F34,VLOOKUP($A34,RÉACHEMINEMENT!$B$9:$Q$58,13,FALSE))</f>
        <v>0</v>
      </c>
      <c r="H34" s="20">
        <f t="shared" si="3"/>
        <v>0</v>
      </c>
      <c r="I34" s="20">
        <f>IF('DONNÉES '!$F$33="Non",IF($A34&gt;end_year_1, 0,bulk_tonnages!F34),IF($A34&gt;end_year_1, 0,bulk_user_tonnages!F34))</f>
        <v>0</v>
      </c>
      <c r="J34" s="20">
        <f>IF($A34&lt;Diversion_start_year,I34,VLOOKUP($A34,RÉACHEMINEMENT!$B$9:$Q$58,7,FALSE))</f>
        <v>0</v>
      </c>
      <c r="K34" s="20">
        <f t="shared" si="4"/>
        <v>0</v>
      </c>
      <c r="L34" s="20">
        <f>IF('DONNÉES '!$F$33=supporting_sheet!$B$3,IF($A34&gt;end_year_1, 0,bulk_tonnages!G34),IF($A34&gt;end_year_1, 0,bulk_user_tonnages!G34))</f>
        <v>0</v>
      </c>
      <c r="M34" s="20">
        <f>IF($A34&lt;Diversion_start_year,L34,VLOOKUP($A34,RÉACHEMINEMENT!$B$9:$Q$58,16,FALSE))</f>
        <v>0</v>
      </c>
      <c r="N34" s="20">
        <f t="shared" si="5"/>
        <v>0</v>
      </c>
      <c r="O34" s="20">
        <f>IF('DONNÉES '!$F$33="Non",IF($A34&gt;end_year_1, 0,bulk_tonnages!H34),IF($A34&gt;end_year_1, 0,bulk_user_tonnages!H34))</f>
        <v>0</v>
      </c>
      <c r="P34" s="20">
        <f>IF($A34&lt;Diversion_start_year,O34,VLOOKUP($A34,RÉACHEMINEMENT!$B$9:$Q$58,10,FALSE))</f>
        <v>0</v>
      </c>
      <c r="Q34" s="20">
        <f t="shared" si="6"/>
        <v>0</v>
      </c>
      <c r="R34" s="20">
        <f>IF('DONNÉES '!$F$33="Non",IF($A34&gt;end_year_1, 0,bulk_tonnages!I34),IF($A34&gt;end_year_1, 0,bulk_user_tonnages!I34))</f>
        <v>0</v>
      </c>
      <c r="S34" s="20">
        <f>IF($A34&lt;Diversion_start_year,R34,VLOOKUP($A34,RÉACHEMINEMENT!$B$9:$Z$58,19,FALSE))</f>
        <v>0</v>
      </c>
      <c r="T34" s="20">
        <f t="shared" si="7"/>
        <v>0</v>
      </c>
      <c r="U34" s="20">
        <f>IF('DONNÉES '!$F$33="Non",IF($A34&gt;end_year_1, 0,bulk_tonnages!J34),IF($A34&gt;end_year_1, 0,bulk_user_tonnages!J34))</f>
        <v>0</v>
      </c>
      <c r="V34" s="20">
        <f>IF($A34&lt;Diversion_start_year,U34,VLOOKUP($A34,RÉACHEMINEMENT!$B$9:$Z$58,22,FALSE))</f>
        <v>0</v>
      </c>
      <c r="W34" s="20">
        <f t="shared" si="8"/>
        <v>0</v>
      </c>
      <c r="X34" s="20">
        <f>IF('DONNÉES '!$F$33="Non",IF($A34&gt;end_year_1, 0,bulk_tonnages!K34),IF($A34&gt;end_year_1, 0,bulk_user_tonnages!K34))</f>
        <v>0</v>
      </c>
      <c r="Y34" s="20">
        <f>IF('DONNÉES '!$F$33="Non",IF($A34&gt;end_year_1, 0,bulk_tonnages!L34),IF($A34&gt;end_year_1, 0,bulk_user_tonnages!L34))</f>
        <v>0</v>
      </c>
      <c r="Z34" s="20">
        <f>IF($A34&lt;Diversion_start_year,Y34,VLOOKUP($A34,RÉACHEMINEMENT!$B$9:$Z$58,25,FALSE))</f>
        <v>0</v>
      </c>
      <c r="AA34" s="20">
        <f t="shared" si="9"/>
        <v>0</v>
      </c>
      <c r="AB34" s="20">
        <f>IF('DONNÉES '!$F$33="Non",IF($A34&gt;end_year_1,0,bulk_tonnages!M34),0)</f>
        <v>0</v>
      </c>
      <c r="AC34" s="20">
        <f>IF('DONNÉES '!$F$33="Non",IF($A34&gt;end_year_1, 0,bulk_tonnages!N34),IF($A34&gt;end_year_1, 0,bulk_user_tonnages!M34))</f>
        <v>0</v>
      </c>
      <c r="AD34" s="20">
        <f>IF('DONNÉES '!$F$33="Non",IF($A34&gt;end_year_1,0,bulk_tonnages!O34),0)</f>
        <v>0</v>
      </c>
      <c r="AE34" s="20">
        <f>IF('DONNÉES '!$F$33="Non",IF($A34&gt;end_year_1, 0,bulk_tonnages!P34),0)</f>
        <v>0</v>
      </c>
      <c r="AF34" s="20">
        <f>IF('DONNÉES '!$F$33="Non",IF($A34&gt;end_year_1, 0,bulk_tonnages!Q34),IF($A34&gt;end_year_1, 0,bulk_user_tonnages!N34))</f>
        <v>0</v>
      </c>
      <c r="AG34" s="37">
        <f t="shared" si="10"/>
        <v>0</v>
      </c>
      <c r="AH34" s="37">
        <f t="shared" si="12"/>
        <v>0</v>
      </c>
      <c r="AI34" s="36"/>
      <c r="AJ34" s="36"/>
    </row>
    <row r="35" spans="1:36" x14ac:dyDescent="0.25">
      <c r="A35" s="1">
        <f t="shared" si="11"/>
        <v>33</v>
      </c>
      <c r="B35" s="1" t="str">
        <f t="shared" si="1"/>
        <v>AB</v>
      </c>
      <c r="C35" s="20">
        <f>IF('DONNÉES '!$F$33="Non",IF(A35&gt;end_year_1, 0,bulk_tonnages!D35),IF(A35&gt;end_year_1, 0,bulk_user_tonnages!D35))</f>
        <v>0</v>
      </c>
      <c r="D35" s="20">
        <f>IF($A35&lt;Diversion_start_year,C35,VLOOKUP($A35,RÉACHEMINEMENT!$B$9:$Q$58,4,FALSE))</f>
        <v>0</v>
      </c>
      <c r="E35" s="20">
        <f t="shared" si="2"/>
        <v>0</v>
      </c>
      <c r="F35" s="20">
        <f>IF('DONNÉES '!$F$33="Non",IF($A35&gt;end_year_1, 0,bulk_tonnages!E35),IF($A35&gt;end_year_1, 0,bulk_user_tonnages!E35))</f>
        <v>0</v>
      </c>
      <c r="G35" s="20">
        <f>IF($A35&lt;Diversion_start_year,F35,VLOOKUP($A35,RÉACHEMINEMENT!$B$9:$Q$58,13,FALSE))</f>
        <v>0</v>
      </c>
      <c r="H35" s="20">
        <f t="shared" si="3"/>
        <v>0</v>
      </c>
      <c r="I35" s="20">
        <f>IF('DONNÉES '!$F$33="Non",IF($A35&gt;end_year_1, 0,bulk_tonnages!F35),IF($A35&gt;end_year_1, 0,bulk_user_tonnages!F35))</f>
        <v>0</v>
      </c>
      <c r="J35" s="20">
        <f>IF($A35&lt;Diversion_start_year,I35,VLOOKUP($A35,RÉACHEMINEMENT!$B$9:$Q$58,7,FALSE))</f>
        <v>0</v>
      </c>
      <c r="K35" s="20">
        <f t="shared" si="4"/>
        <v>0</v>
      </c>
      <c r="L35" s="20">
        <f>IF('DONNÉES '!$F$33=supporting_sheet!$B$3,IF($A35&gt;end_year_1, 0,bulk_tonnages!G35),IF($A35&gt;end_year_1, 0,bulk_user_tonnages!G35))</f>
        <v>0</v>
      </c>
      <c r="M35" s="20">
        <f>IF($A35&lt;Diversion_start_year,L35,VLOOKUP($A35,RÉACHEMINEMENT!$B$9:$Q$58,16,FALSE))</f>
        <v>0</v>
      </c>
      <c r="N35" s="20">
        <f t="shared" si="5"/>
        <v>0</v>
      </c>
      <c r="O35" s="20">
        <f>IF('DONNÉES '!$F$33="Non",IF($A35&gt;end_year_1, 0,bulk_tonnages!H35),IF($A35&gt;end_year_1, 0,bulk_user_tonnages!H35))</f>
        <v>0</v>
      </c>
      <c r="P35" s="20">
        <f>IF($A35&lt;Diversion_start_year,O35,VLOOKUP($A35,RÉACHEMINEMENT!$B$9:$Q$58,10,FALSE))</f>
        <v>0</v>
      </c>
      <c r="Q35" s="20">
        <f t="shared" si="6"/>
        <v>0</v>
      </c>
      <c r="R35" s="20">
        <f>IF('DONNÉES '!$F$33="Non",IF($A35&gt;end_year_1, 0,bulk_tonnages!I35),IF($A35&gt;end_year_1, 0,bulk_user_tonnages!I35))</f>
        <v>0</v>
      </c>
      <c r="S35" s="20">
        <f>IF($A35&lt;Diversion_start_year,R35,VLOOKUP($A35,RÉACHEMINEMENT!$B$9:$Z$58,19,FALSE))</f>
        <v>0</v>
      </c>
      <c r="T35" s="20">
        <f t="shared" si="7"/>
        <v>0</v>
      </c>
      <c r="U35" s="20">
        <f>IF('DONNÉES '!$F$33="Non",IF($A35&gt;end_year_1, 0,bulk_tonnages!J35),IF($A35&gt;end_year_1, 0,bulk_user_tonnages!J35))</f>
        <v>0</v>
      </c>
      <c r="V35" s="20">
        <f>IF($A35&lt;Diversion_start_year,U35,VLOOKUP($A35,RÉACHEMINEMENT!$B$9:$Z$58,22,FALSE))</f>
        <v>0</v>
      </c>
      <c r="W35" s="20">
        <f t="shared" si="8"/>
        <v>0</v>
      </c>
      <c r="X35" s="20">
        <f>IF('DONNÉES '!$F$33="Non",IF($A35&gt;end_year_1, 0,bulk_tonnages!K35),IF($A35&gt;end_year_1, 0,bulk_user_tonnages!K35))</f>
        <v>0</v>
      </c>
      <c r="Y35" s="20">
        <f>IF('DONNÉES '!$F$33="Non",IF($A35&gt;end_year_1, 0,bulk_tonnages!L35),IF($A35&gt;end_year_1, 0,bulk_user_tonnages!L35))</f>
        <v>0</v>
      </c>
      <c r="Z35" s="20">
        <f>IF($A35&lt;Diversion_start_year,Y35,VLOOKUP($A35,RÉACHEMINEMENT!$B$9:$Z$58,25,FALSE))</f>
        <v>0</v>
      </c>
      <c r="AA35" s="20">
        <f t="shared" si="9"/>
        <v>0</v>
      </c>
      <c r="AB35" s="20">
        <f>IF('DONNÉES '!$F$33="Non",IF($A35&gt;end_year_1,0,bulk_tonnages!M35),0)</f>
        <v>0</v>
      </c>
      <c r="AC35" s="20">
        <f>IF('DONNÉES '!$F$33="Non",IF($A35&gt;end_year_1, 0,bulk_tonnages!N35),IF($A35&gt;end_year_1, 0,bulk_user_tonnages!M35))</f>
        <v>0</v>
      </c>
      <c r="AD35" s="20">
        <f>IF('DONNÉES '!$F$33="Non",IF($A35&gt;end_year_1,0,bulk_tonnages!O35),0)</f>
        <v>0</v>
      </c>
      <c r="AE35" s="20">
        <f>IF('DONNÉES '!$F$33="Non",IF($A35&gt;end_year_1, 0,bulk_tonnages!P35),0)</f>
        <v>0</v>
      </c>
      <c r="AF35" s="20">
        <f>IF('DONNÉES '!$F$33="Non",IF($A35&gt;end_year_1, 0,bulk_tonnages!Q35),IF($A35&gt;end_year_1, 0,bulk_user_tonnages!N35))</f>
        <v>0</v>
      </c>
      <c r="AG35" s="37">
        <f t="shared" si="10"/>
        <v>0</v>
      </c>
      <c r="AH35" s="37">
        <f t="shared" si="12"/>
        <v>0</v>
      </c>
      <c r="AI35" s="36"/>
      <c r="AJ35" s="36"/>
    </row>
    <row r="36" spans="1:36" x14ac:dyDescent="0.25">
      <c r="A36" s="1">
        <f t="shared" si="11"/>
        <v>34</v>
      </c>
      <c r="B36" s="1" t="str">
        <f t="shared" si="1"/>
        <v>AB</v>
      </c>
      <c r="C36" s="20">
        <f>IF('DONNÉES '!$F$33="Non",IF(A36&gt;end_year_1, 0,bulk_tonnages!D36),IF(A36&gt;end_year_1, 0,bulk_user_tonnages!D36))</f>
        <v>0</v>
      </c>
      <c r="D36" s="20">
        <f>IF($A36&lt;Diversion_start_year,C36,VLOOKUP($A36,RÉACHEMINEMENT!$B$9:$Q$58,4,FALSE))</f>
        <v>0</v>
      </c>
      <c r="E36" s="20">
        <f t="shared" si="2"/>
        <v>0</v>
      </c>
      <c r="F36" s="20">
        <f>IF('DONNÉES '!$F$33="Non",IF($A36&gt;end_year_1, 0,bulk_tonnages!E36),IF($A36&gt;end_year_1, 0,bulk_user_tonnages!E36))</f>
        <v>0</v>
      </c>
      <c r="G36" s="20">
        <f>IF($A36&lt;Diversion_start_year,F36,VLOOKUP($A36,RÉACHEMINEMENT!$B$9:$Q$58,13,FALSE))</f>
        <v>0</v>
      </c>
      <c r="H36" s="20">
        <f t="shared" si="3"/>
        <v>0</v>
      </c>
      <c r="I36" s="20">
        <f>IF('DONNÉES '!$F$33="Non",IF($A36&gt;end_year_1, 0,bulk_tonnages!F36),IF($A36&gt;end_year_1, 0,bulk_user_tonnages!F36))</f>
        <v>0</v>
      </c>
      <c r="J36" s="20">
        <f>IF($A36&lt;Diversion_start_year,I36,VLOOKUP($A36,RÉACHEMINEMENT!$B$9:$Q$58,7,FALSE))</f>
        <v>0</v>
      </c>
      <c r="K36" s="20">
        <f t="shared" si="4"/>
        <v>0</v>
      </c>
      <c r="L36" s="20">
        <f>IF('DONNÉES '!$F$33=supporting_sheet!$B$3,IF($A36&gt;end_year_1, 0,bulk_tonnages!G36),IF($A36&gt;end_year_1, 0,bulk_user_tonnages!G36))</f>
        <v>0</v>
      </c>
      <c r="M36" s="20">
        <f>IF($A36&lt;Diversion_start_year,L36,VLOOKUP($A36,RÉACHEMINEMENT!$B$9:$Q$58,16,FALSE))</f>
        <v>0</v>
      </c>
      <c r="N36" s="20">
        <f t="shared" si="5"/>
        <v>0</v>
      </c>
      <c r="O36" s="20">
        <f>IF('DONNÉES '!$F$33="Non",IF($A36&gt;end_year_1, 0,bulk_tonnages!H36),IF($A36&gt;end_year_1, 0,bulk_user_tonnages!H36))</f>
        <v>0</v>
      </c>
      <c r="P36" s="20">
        <f>IF($A36&lt;Diversion_start_year,O36,VLOOKUP($A36,RÉACHEMINEMENT!$B$9:$Q$58,10,FALSE))</f>
        <v>0</v>
      </c>
      <c r="Q36" s="20">
        <f t="shared" si="6"/>
        <v>0</v>
      </c>
      <c r="R36" s="20">
        <f>IF('DONNÉES '!$F$33="Non",IF($A36&gt;end_year_1, 0,bulk_tonnages!I36),IF($A36&gt;end_year_1, 0,bulk_user_tonnages!I36))</f>
        <v>0</v>
      </c>
      <c r="S36" s="20">
        <f>IF($A36&lt;Diversion_start_year,R36,VLOOKUP($A36,RÉACHEMINEMENT!$B$9:$Z$58,19,FALSE))</f>
        <v>0</v>
      </c>
      <c r="T36" s="20">
        <f t="shared" si="7"/>
        <v>0</v>
      </c>
      <c r="U36" s="20">
        <f>IF('DONNÉES '!$F$33="Non",IF($A36&gt;end_year_1, 0,bulk_tonnages!J36),IF($A36&gt;end_year_1, 0,bulk_user_tonnages!J36))</f>
        <v>0</v>
      </c>
      <c r="V36" s="20">
        <f>IF($A36&lt;Diversion_start_year,U36,VLOOKUP($A36,RÉACHEMINEMENT!$B$9:$Z$58,22,FALSE))</f>
        <v>0</v>
      </c>
      <c r="W36" s="20">
        <f t="shared" si="8"/>
        <v>0</v>
      </c>
      <c r="X36" s="20">
        <f>IF('DONNÉES '!$F$33="Non",IF($A36&gt;end_year_1, 0,bulk_tonnages!K36),IF($A36&gt;end_year_1, 0,bulk_user_tonnages!K36))</f>
        <v>0</v>
      </c>
      <c r="Y36" s="20">
        <f>IF('DONNÉES '!$F$33="Non",IF($A36&gt;end_year_1, 0,bulk_tonnages!L36),IF($A36&gt;end_year_1, 0,bulk_user_tonnages!L36))</f>
        <v>0</v>
      </c>
      <c r="Z36" s="20">
        <f>IF($A36&lt;Diversion_start_year,Y36,VLOOKUP($A36,RÉACHEMINEMENT!$B$9:$Z$58,25,FALSE))</f>
        <v>0</v>
      </c>
      <c r="AA36" s="20">
        <f t="shared" si="9"/>
        <v>0</v>
      </c>
      <c r="AB36" s="20">
        <f>IF('DONNÉES '!$F$33="Non",IF($A36&gt;end_year_1,0,bulk_tonnages!M36),0)</f>
        <v>0</v>
      </c>
      <c r="AC36" s="20">
        <f>IF('DONNÉES '!$F$33="Non",IF($A36&gt;end_year_1, 0,bulk_tonnages!N36),IF($A36&gt;end_year_1, 0,bulk_user_tonnages!M36))</f>
        <v>0</v>
      </c>
      <c r="AD36" s="20">
        <f>IF('DONNÉES '!$F$33="Non",IF($A36&gt;end_year_1,0,bulk_tonnages!O36),0)</f>
        <v>0</v>
      </c>
      <c r="AE36" s="20">
        <f>IF('DONNÉES '!$F$33="Non",IF($A36&gt;end_year_1, 0,bulk_tonnages!P36),0)</f>
        <v>0</v>
      </c>
      <c r="AF36" s="20">
        <f>IF('DONNÉES '!$F$33="Non",IF($A36&gt;end_year_1, 0,bulk_tonnages!Q36),IF($A36&gt;end_year_1, 0,bulk_user_tonnages!N36))</f>
        <v>0</v>
      </c>
      <c r="AG36" s="37">
        <f t="shared" si="10"/>
        <v>0</v>
      </c>
      <c r="AH36" s="37">
        <f t="shared" si="12"/>
        <v>0</v>
      </c>
      <c r="AI36" s="36"/>
      <c r="AJ36" s="36"/>
    </row>
    <row r="37" spans="1:36" x14ac:dyDescent="0.25">
      <c r="A37" s="1">
        <f t="shared" si="11"/>
        <v>35</v>
      </c>
      <c r="B37" s="1" t="str">
        <f t="shared" si="1"/>
        <v>AB</v>
      </c>
      <c r="C37" s="20">
        <f>IF('DONNÉES '!$F$33="Non",IF(A37&gt;end_year_1, 0,bulk_tonnages!D37),IF(A37&gt;end_year_1, 0,bulk_user_tonnages!D37))</f>
        <v>0</v>
      </c>
      <c r="D37" s="20">
        <f>IF($A37&lt;Diversion_start_year,C37,VLOOKUP($A37,RÉACHEMINEMENT!$B$9:$Q$58,4,FALSE))</f>
        <v>0</v>
      </c>
      <c r="E37" s="20">
        <f t="shared" si="2"/>
        <v>0</v>
      </c>
      <c r="F37" s="20">
        <f>IF('DONNÉES '!$F$33="Non",IF($A37&gt;end_year_1, 0,bulk_tonnages!E37),IF($A37&gt;end_year_1, 0,bulk_user_tonnages!E37))</f>
        <v>0</v>
      </c>
      <c r="G37" s="20">
        <f>IF($A37&lt;Diversion_start_year,F37,VLOOKUP($A37,RÉACHEMINEMENT!$B$9:$Q$58,13,FALSE))</f>
        <v>0</v>
      </c>
      <c r="H37" s="20">
        <f t="shared" si="3"/>
        <v>0</v>
      </c>
      <c r="I37" s="20">
        <f>IF('DONNÉES '!$F$33="Non",IF($A37&gt;end_year_1, 0,bulk_tonnages!F37),IF($A37&gt;end_year_1, 0,bulk_user_tonnages!F37))</f>
        <v>0</v>
      </c>
      <c r="J37" s="20">
        <f>IF($A37&lt;Diversion_start_year,I37,VLOOKUP($A37,RÉACHEMINEMENT!$B$9:$Q$58,7,FALSE))</f>
        <v>0</v>
      </c>
      <c r="K37" s="20">
        <f t="shared" si="4"/>
        <v>0</v>
      </c>
      <c r="L37" s="20">
        <f>IF('DONNÉES '!$F$33=supporting_sheet!$B$3,IF($A37&gt;end_year_1, 0,bulk_tonnages!G37),IF($A37&gt;end_year_1, 0,bulk_user_tonnages!G37))</f>
        <v>0</v>
      </c>
      <c r="M37" s="20">
        <f>IF($A37&lt;Diversion_start_year,L37,VLOOKUP($A37,RÉACHEMINEMENT!$B$9:$Q$58,16,FALSE))</f>
        <v>0</v>
      </c>
      <c r="N37" s="20">
        <f t="shared" si="5"/>
        <v>0</v>
      </c>
      <c r="O37" s="20">
        <f>IF('DONNÉES '!$F$33="Non",IF($A37&gt;end_year_1, 0,bulk_tonnages!H37),IF($A37&gt;end_year_1, 0,bulk_user_tonnages!H37))</f>
        <v>0</v>
      </c>
      <c r="P37" s="20">
        <f>IF($A37&lt;Diversion_start_year,O37,VLOOKUP($A37,RÉACHEMINEMENT!$B$9:$Q$58,10,FALSE))</f>
        <v>0</v>
      </c>
      <c r="Q37" s="20">
        <f t="shared" si="6"/>
        <v>0</v>
      </c>
      <c r="R37" s="20">
        <f>IF('DONNÉES '!$F$33="Non",IF($A37&gt;end_year_1, 0,bulk_tonnages!I37),IF($A37&gt;end_year_1, 0,bulk_user_tonnages!I37))</f>
        <v>0</v>
      </c>
      <c r="S37" s="20">
        <f>IF($A37&lt;Diversion_start_year,R37,VLOOKUP($A37,RÉACHEMINEMENT!$B$9:$Z$58,19,FALSE))</f>
        <v>0</v>
      </c>
      <c r="T37" s="20">
        <f t="shared" si="7"/>
        <v>0</v>
      </c>
      <c r="U37" s="20">
        <f>IF('DONNÉES '!$F$33="Non",IF($A37&gt;end_year_1, 0,bulk_tonnages!J37),IF($A37&gt;end_year_1, 0,bulk_user_tonnages!J37))</f>
        <v>0</v>
      </c>
      <c r="V37" s="20">
        <f>IF($A37&lt;Diversion_start_year,U37,VLOOKUP($A37,RÉACHEMINEMENT!$B$9:$Z$58,22,FALSE))</f>
        <v>0</v>
      </c>
      <c r="W37" s="20">
        <f t="shared" si="8"/>
        <v>0</v>
      </c>
      <c r="X37" s="20">
        <f>IF('DONNÉES '!$F$33="Non",IF($A37&gt;end_year_1, 0,bulk_tonnages!K37),IF($A37&gt;end_year_1, 0,bulk_user_tonnages!K37))</f>
        <v>0</v>
      </c>
      <c r="Y37" s="20">
        <f>IF('DONNÉES '!$F$33="Non",IF($A37&gt;end_year_1, 0,bulk_tonnages!L37),IF($A37&gt;end_year_1, 0,bulk_user_tonnages!L37))</f>
        <v>0</v>
      </c>
      <c r="Z37" s="20">
        <f>IF($A37&lt;Diversion_start_year,Y37,VLOOKUP($A37,RÉACHEMINEMENT!$B$9:$Z$58,25,FALSE))</f>
        <v>0</v>
      </c>
      <c r="AA37" s="20">
        <f t="shared" si="9"/>
        <v>0</v>
      </c>
      <c r="AB37" s="20">
        <f>IF('DONNÉES '!$F$33="Non",IF($A37&gt;end_year_1,0,bulk_tonnages!M37),0)</f>
        <v>0</v>
      </c>
      <c r="AC37" s="20">
        <f>IF('DONNÉES '!$F$33="Non",IF($A37&gt;end_year_1, 0,bulk_tonnages!N37),IF($A37&gt;end_year_1, 0,bulk_user_tonnages!M37))</f>
        <v>0</v>
      </c>
      <c r="AD37" s="20">
        <f>IF('DONNÉES '!$F$33="Non",IF($A37&gt;end_year_1,0,bulk_tonnages!O37),0)</f>
        <v>0</v>
      </c>
      <c r="AE37" s="20">
        <f>IF('DONNÉES '!$F$33="Non",IF($A37&gt;end_year_1, 0,bulk_tonnages!P37),0)</f>
        <v>0</v>
      </c>
      <c r="AF37" s="20">
        <f>IF('DONNÉES '!$F$33="Non",IF($A37&gt;end_year_1, 0,bulk_tonnages!Q37),IF($A37&gt;end_year_1, 0,bulk_user_tonnages!N37))</f>
        <v>0</v>
      </c>
      <c r="AG37" s="37">
        <f t="shared" si="10"/>
        <v>0</v>
      </c>
      <c r="AH37" s="37">
        <f t="shared" si="12"/>
        <v>0</v>
      </c>
      <c r="AI37" s="36"/>
      <c r="AJ37" s="36"/>
    </row>
    <row r="38" spans="1:36" x14ac:dyDescent="0.25">
      <c r="A38" s="1">
        <f t="shared" si="11"/>
        <v>36</v>
      </c>
      <c r="B38" s="1" t="str">
        <f t="shared" si="1"/>
        <v>AB</v>
      </c>
      <c r="C38" s="20">
        <f>IF('DONNÉES '!$F$33="Non",IF(A38&gt;end_year_1, 0,bulk_tonnages!D38),IF(A38&gt;end_year_1, 0,bulk_user_tonnages!D38))</f>
        <v>0</v>
      </c>
      <c r="D38" s="20">
        <f>IF($A38&lt;Diversion_start_year,C38,VLOOKUP($A38,RÉACHEMINEMENT!$B$9:$Q$58,4,FALSE))</f>
        <v>0</v>
      </c>
      <c r="E38" s="20">
        <f t="shared" si="2"/>
        <v>0</v>
      </c>
      <c r="F38" s="20">
        <f>IF('DONNÉES '!$F$33="Non",IF($A38&gt;end_year_1, 0,bulk_tonnages!E38),IF($A38&gt;end_year_1, 0,bulk_user_tonnages!E38))</f>
        <v>0</v>
      </c>
      <c r="G38" s="20">
        <f>IF($A38&lt;Diversion_start_year,F38,VLOOKUP($A38,RÉACHEMINEMENT!$B$9:$Q$58,13,FALSE))</f>
        <v>0</v>
      </c>
      <c r="H38" s="20">
        <f t="shared" si="3"/>
        <v>0</v>
      </c>
      <c r="I38" s="20">
        <f>IF('DONNÉES '!$F$33="Non",IF($A38&gt;end_year_1, 0,bulk_tonnages!F38),IF($A38&gt;end_year_1, 0,bulk_user_tonnages!F38))</f>
        <v>0</v>
      </c>
      <c r="J38" s="20">
        <f>IF($A38&lt;Diversion_start_year,I38,VLOOKUP($A38,RÉACHEMINEMENT!$B$9:$Q$58,7,FALSE))</f>
        <v>0</v>
      </c>
      <c r="K38" s="20">
        <f t="shared" si="4"/>
        <v>0</v>
      </c>
      <c r="L38" s="20">
        <f>IF('DONNÉES '!$F$33=supporting_sheet!$B$3,IF($A38&gt;end_year_1, 0,bulk_tonnages!G38),IF($A38&gt;end_year_1, 0,bulk_user_tonnages!G38))</f>
        <v>0</v>
      </c>
      <c r="M38" s="20">
        <f>IF($A38&lt;Diversion_start_year,L38,VLOOKUP($A38,RÉACHEMINEMENT!$B$9:$Q$58,16,FALSE))</f>
        <v>0</v>
      </c>
      <c r="N38" s="20">
        <f t="shared" si="5"/>
        <v>0</v>
      </c>
      <c r="O38" s="20">
        <f>IF('DONNÉES '!$F$33="Non",IF($A38&gt;end_year_1, 0,bulk_tonnages!H38),IF($A38&gt;end_year_1, 0,bulk_user_tonnages!H38))</f>
        <v>0</v>
      </c>
      <c r="P38" s="20">
        <f>IF($A38&lt;Diversion_start_year,O38,VLOOKUP($A38,RÉACHEMINEMENT!$B$9:$Q$58,10,FALSE))</f>
        <v>0</v>
      </c>
      <c r="Q38" s="20">
        <f t="shared" si="6"/>
        <v>0</v>
      </c>
      <c r="R38" s="20">
        <f>IF('DONNÉES '!$F$33="Non",IF($A38&gt;end_year_1, 0,bulk_tonnages!I38),IF($A38&gt;end_year_1, 0,bulk_user_tonnages!I38))</f>
        <v>0</v>
      </c>
      <c r="S38" s="20">
        <f>IF($A38&lt;Diversion_start_year,R38,VLOOKUP($A38,RÉACHEMINEMENT!$B$9:$Z$58,19,FALSE))</f>
        <v>0</v>
      </c>
      <c r="T38" s="20">
        <f t="shared" si="7"/>
        <v>0</v>
      </c>
      <c r="U38" s="20">
        <f>IF('DONNÉES '!$F$33="Non",IF($A38&gt;end_year_1, 0,bulk_tonnages!J38),IF($A38&gt;end_year_1, 0,bulk_user_tonnages!J38))</f>
        <v>0</v>
      </c>
      <c r="V38" s="20">
        <f>IF($A38&lt;Diversion_start_year,U38,VLOOKUP($A38,RÉACHEMINEMENT!$B$9:$Z$58,22,FALSE))</f>
        <v>0</v>
      </c>
      <c r="W38" s="20">
        <f t="shared" si="8"/>
        <v>0</v>
      </c>
      <c r="X38" s="20">
        <f>IF('DONNÉES '!$F$33="Non",IF($A38&gt;end_year_1, 0,bulk_tonnages!K38),IF($A38&gt;end_year_1, 0,bulk_user_tonnages!K38))</f>
        <v>0</v>
      </c>
      <c r="Y38" s="20">
        <f>IF('DONNÉES '!$F$33="Non",IF($A38&gt;end_year_1, 0,bulk_tonnages!L38),IF($A38&gt;end_year_1, 0,bulk_user_tonnages!L38))</f>
        <v>0</v>
      </c>
      <c r="Z38" s="20">
        <f>IF($A38&lt;Diversion_start_year,Y38,VLOOKUP($A38,RÉACHEMINEMENT!$B$9:$Z$58,25,FALSE))</f>
        <v>0</v>
      </c>
      <c r="AA38" s="20">
        <f t="shared" si="9"/>
        <v>0</v>
      </c>
      <c r="AB38" s="20">
        <f>IF('DONNÉES '!$F$33="Non",IF($A38&gt;end_year_1,0,bulk_tonnages!M38),0)</f>
        <v>0</v>
      </c>
      <c r="AC38" s="20">
        <f>IF('DONNÉES '!$F$33="Non",IF($A38&gt;end_year_1, 0,bulk_tonnages!N38),IF($A38&gt;end_year_1, 0,bulk_user_tonnages!M38))</f>
        <v>0</v>
      </c>
      <c r="AD38" s="20">
        <f>IF('DONNÉES '!$F$33="Non",IF($A38&gt;end_year_1,0,bulk_tonnages!O38),0)</f>
        <v>0</v>
      </c>
      <c r="AE38" s="20">
        <f>IF('DONNÉES '!$F$33="Non",IF($A38&gt;end_year_1, 0,bulk_tonnages!P38),0)</f>
        <v>0</v>
      </c>
      <c r="AF38" s="20">
        <f>IF('DONNÉES '!$F$33="Non",IF($A38&gt;end_year_1, 0,bulk_tonnages!Q38),IF($A38&gt;end_year_1, 0,bulk_user_tonnages!N38))</f>
        <v>0</v>
      </c>
      <c r="AG38" s="37">
        <f t="shared" si="10"/>
        <v>0</v>
      </c>
      <c r="AH38" s="37">
        <f t="shared" si="12"/>
        <v>0</v>
      </c>
      <c r="AI38" s="36"/>
      <c r="AJ38" s="36"/>
    </row>
    <row r="39" spans="1:36" x14ac:dyDescent="0.25">
      <c r="A39" s="1">
        <f t="shared" si="11"/>
        <v>37</v>
      </c>
      <c r="B39" s="1" t="str">
        <f t="shared" si="1"/>
        <v>AB</v>
      </c>
      <c r="C39" s="20">
        <f>IF('DONNÉES '!$F$33="Non",IF(A39&gt;end_year_1, 0,bulk_tonnages!D39),IF(A39&gt;end_year_1, 0,bulk_user_tonnages!D39))</f>
        <v>0</v>
      </c>
      <c r="D39" s="20">
        <f>IF($A39&lt;Diversion_start_year,C39,VLOOKUP($A39,RÉACHEMINEMENT!$B$9:$Q$58,4,FALSE))</f>
        <v>0</v>
      </c>
      <c r="E39" s="20">
        <f t="shared" si="2"/>
        <v>0</v>
      </c>
      <c r="F39" s="20">
        <f>IF('DONNÉES '!$F$33="Non",IF($A39&gt;end_year_1, 0,bulk_tonnages!E39),IF($A39&gt;end_year_1, 0,bulk_user_tonnages!E39))</f>
        <v>0</v>
      </c>
      <c r="G39" s="20">
        <f>IF($A39&lt;Diversion_start_year,F39,VLOOKUP($A39,RÉACHEMINEMENT!$B$9:$Q$58,13,FALSE))</f>
        <v>0</v>
      </c>
      <c r="H39" s="20">
        <f t="shared" si="3"/>
        <v>0</v>
      </c>
      <c r="I39" s="20">
        <f>IF('DONNÉES '!$F$33="Non",IF($A39&gt;end_year_1, 0,bulk_tonnages!F39),IF($A39&gt;end_year_1, 0,bulk_user_tonnages!F39))</f>
        <v>0</v>
      </c>
      <c r="J39" s="20">
        <f>IF($A39&lt;Diversion_start_year,I39,VLOOKUP($A39,RÉACHEMINEMENT!$B$9:$Q$58,7,FALSE))</f>
        <v>0</v>
      </c>
      <c r="K39" s="20">
        <f t="shared" si="4"/>
        <v>0</v>
      </c>
      <c r="L39" s="20">
        <f>IF('DONNÉES '!$F$33=supporting_sheet!$B$3,IF($A39&gt;end_year_1, 0,bulk_tonnages!G39),IF($A39&gt;end_year_1, 0,bulk_user_tonnages!G39))</f>
        <v>0</v>
      </c>
      <c r="M39" s="20">
        <f>IF($A39&lt;Diversion_start_year,L39,VLOOKUP($A39,RÉACHEMINEMENT!$B$9:$Q$58,16,FALSE))</f>
        <v>0</v>
      </c>
      <c r="N39" s="20">
        <f t="shared" si="5"/>
        <v>0</v>
      </c>
      <c r="O39" s="20">
        <f>IF('DONNÉES '!$F$33="Non",IF($A39&gt;end_year_1, 0,bulk_tonnages!H39),IF($A39&gt;end_year_1, 0,bulk_user_tonnages!H39))</f>
        <v>0</v>
      </c>
      <c r="P39" s="20">
        <f>IF($A39&lt;Diversion_start_year,O39,VLOOKUP($A39,RÉACHEMINEMENT!$B$9:$Q$58,10,FALSE))</f>
        <v>0</v>
      </c>
      <c r="Q39" s="20">
        <f t="shared" si="6"/>
        <v>0</v>
      </c>
      <c r="R39" s="20">
        <f>IF('DONNÉES '!$F$33="Non",IF($A39&gt;end_year_1, 0,bulk_tonnages!I39),IF($A39&gt;end_year_1, 0,bulk_user_tonnages!I39))</f>
        <v>0</v>
      </c>
      <c r="S39" s="20">
        <f>IF($A39&lt;Diversion_start_year,R39,VLOOKUP($A39,RÉACHEMINEMENT!$B$9:$Z$58,19,FALSE))</f>
        <v>0</v>
      </c>
      <c r="T39" s="20">
        <f t="shared" si="7"/>
        <v>0</v>
      </c>
      <c r="U39" s="20">
        <f>IF('DONNÉES '!$F$33="Non",IF($A39&gt;end_year_1, 0,bulk_tonnages!J39),IF($A39&gt;end_year_1, 0,bulk_user_tonnages!J39))</f>
        <v>0</v>
      </c>
      <c r="V39" s="20">
        <f>IF($A39&lt;Diversion_start_year,U39,VLOOKUP($A39,RÉACHEMINEMENT!$B$9:$Z$58,22,FALSE))</f>
        <v>0</v>
      </c>
      <c r="W39" s="20">
        <f t="shared" si="8"/>
        <v>0</v>
      </c>
      <c r="X39" s="20">
        <f>IF('DONNÉES '!$F$33="Non",IF($A39&gt;end_year_1, 0,bulk_tonnages!K39),IF($A39&gt;end_year_1, 0,bulk_user_tonnages!K39))</f>
        <v>0</v>
      </c>
      <c r="Y39" s="20">
        <f>IF('DONNÉES '!$F$33="Non",IF($A39&gt;end_year_1, 0,bulk_tonnages!L39),IF($A39&gt;end_year_1, 0,bulk_user_tonnages!L39))</f>
        <v>0</v>
      </c>
      <c r="Z39" s="20">
        <f>IF($A39&lt;Diversion_start_year,Y39,VLOOKUP($A39,RÉACHEMINEMENT!$B$9:$Z$58,25,FALSE))</f>
        <v>0</v>
      </c>
      <c r="AA39" s="20">
        <f t="shared" si="9"/>
        <v>0</v>
      </c>
      <c r="AB39" s="20">
        <f>IF('DONNÉES '!$F$33="Non",IF($A39&gt;end_year_1,0,bulk_tonnages!M39),0)</f>
        <v>0</v>
      </c>
      <c r="AC39" s="20">
        <f>IF('DONNÉES '!$F$33="Non",IF($A39&gt;end_year_1, 0,bulk_tonnages!N39),IF($A39&gt;end_year_1, 0,bulk_user_tonnages!M39))</f>
        <v>0</v>
      </c>
      <c r="AD39" s="20">
        <f>IF('DONNÉES '!$F$33="Non",IF($A39&gt;end_year_1,0,bulk_tonnages!O39),0)</f>
        <v>0</v>
      </c>
      <c r="AE39" s="20">
        <f>IF('DONNÉES '!$F$33="Non",IF($A39&gt;end_year_1, 0,bulk_tonnages!P39),0)</f>
        <v>0</v>
      </c>
      <c r="AF39" s="20">
        <f>IF('DONNÉES '!$F$33="Non",IF($A39&gt;end_year_1, 0,bulk_tonnages!Q39),IF($A39&gt;end_year_1, 0,bulk_user_tonnages!N39))</f>
        <v>0</v>
      </c>
      <c r="AG39" s="37">
        <f t="shared" si="10"/>
        <v>0</v>
      </c>
      <c r="AH39" s="37">
        <f t="shared" si="12"/>
        <v>0</v>
      </c>
      <c r="AI39" s="36"/>
      <c r="AJ39" s="36"/>
    </row>
    <row r="40" spans="1:36" x14ac:dyDescent="0.25">
      <c r="A40" s="1">
        <f t="shared" si="11"/>
        <v>38</v>
      </c>
      <c r="B40" s="1" t="str">
        <f t="shared" si="1"/>
        <v>AB</v>
      </c>
      <c r="C40" s="20">
        <f>IF('DONNÉES '!$F$33="Non",IF(A40&gt;end_year_1, 0,bulk_tonnages!D40),IF(A40&gt;end_year_1, 0,bulk_user_tonnages!D40))</f>
        <v>0</v>
      </c>
      <c r="D40" s="20">
        <f>IF($A40&lt;Diversion_start_year,C40,VLOOKUP($A40,RÉACHEMINEMENT!$B$9:$Q$58,4,FALSE))</f>
        <v>0</v>
      </c>
      <c r="E40" s="20">
        <f t="shared" si="2"/>
        <v>0</v>
      </c>
      <c r="F40" s="20">
        <f>IF('DONNÉES '!$F$33="Non",IF($A40&gt;end_year_1, 0,bulk_tonnages!E40),IF($A40&gt;end_year_1, 0,bulk_user_tonnages!E40))</f>
        <v>0</v>
      </c>
      <c r="G40" s="20">
        <f>IF($A40&lt;Diversion_start_year,F40,VLOOKUP($A40,RÉACHEMINEMENT!$B$9:$Q$58,13,FALSE))</f>
        <v>0</v>
      </c>
      <c r="H40" s="20">
        <f t="shared" si="3"/>
        <v>0</v>
      </c>
      <c r="I40" s="20">
        <f>IF('DONNÉES '!$F$33="Non",IF($A40&gt;end_year_1, 0,bulk_tonnages!F40),IF($A40&gt;end_year_1, 0,bulk_user_tonnages!F40))</f>
        <v>0</v>
      </c>
      <c r="J40" s="20">
        <f>IF($A40&lt;Diversion_start_year,I40,VLOOKUP($A40,RÉACHEMINEMENT!$B$9:$Q$58,7,FALSE))</f>
        <v>0</v>
      </c>
      <c r="K40" s="20">
        <f t="shared" si="4"/>
        <v>0</v>
      </c>
      <c r="L40" s="20">
        <f>IF('DONNÉES '!$F$33=supporting_sheet!$B$3,IF($A40&gt;end_year_1, 0,bulk_tonnages!G40),IF($A40&gt;end_year_1, 0,bulk_user_tonnages!G40))</f>
        <v>0</v>
      </c>
      <c r="M40" s="20">
        <f>IF($A40&lt;Diversion_start_year,L40,VLOOKUP($A40,RÉACHEMINEMENT!$B$9:$Q$58,16,FALSE))</f>
        <v>0</v>
      </c>
      <c r="N40" s="20">
        <f t="shared" si="5"/>
        <v>0</v>
      </c>
      <c r="O40" s="20">
        <f>IF('DONNÉES '!$F$33="Non",IF($A40&gt;end_year_1, 0,bulk_tonnages!H40),IF($A40&gt;end_year_1, 0,bulk_user_tonnages!H40))</f>
        <v>0</v>
      </c>
      <c r="P40" s="20">
        <f>IF($A40&lt;Diversion_start_year,O40,VLOOKUP($A40,RÉACHEMINEMENT!$B$9:$Q$58,10,FALSE))</f>
        <v>0</v>
      </c>
      <c r="Q40" s="20">
        <f t="shared" si="6"/>
        <v>0</v>
      </c>
      <c r="R40" s="20">
        <f>IF('DONNÉES '!$F$33="Non",IF($A40&gt;end_year_1, 0,bulk_tonnages!I40),IF($A40&gt;end_year_1, 0,bulk_user_tonnages!I40))</f>
        <v>0</v>
      </c>
      <c r="S40" s="20">
        <f>IF($A40&lt;Diversion_start_year,R40,VLOOKUP($A40,RÉACHEMINEMENT!$B$9:$Z$58,19,FALSE))</f>
        <v>0</v>
      </c>
      <c r="T40" s="20">
        <f t="shared" si="7"/>
        <v>0</v>
      </c>
      <c r="U40" s="20">
        <f>IF('DONNÉES '!$F$33="Non",IF($A40&gt;end_year_1, 0,bulk_tonnages!J40),IF($A40&gt;end_year_1, 0,bulk_user_tonnages!J40))</f>
        <v>0</v>
      </c>
      <c r="V40" s="20">
        <f>IF($A40&lt;Diversion_start_year,U40,VLOOKUP($A40,RÉACHEMINEMENT!$B$9:$Z$58,22,FALSE))</f>
        <v>0</v>
      </c>
      <c r="W40" s="20">
        <f t="shared" si="8"/>
        <v>0</v>
      </c>
      <c r="X40" s="20">
        <f>IF('DONNÉES '!$F$33="Non",IF($A40&gt;end_year_1, 0,bulk_tonnages!K40),IF($A40&gt;end_year_1, 0,bulk_user_tonnages!K40))</f>
        <v>0</v>
      </c>
      <c r="Y40" s="20">
        <f>IF('DONNÉES '!$F$33="Non",IF($A40&gt;end_year_1, 0,bulk_tonnages!L40),IF($A40&gt;end_year_1, 0,bulk_user_tonnages!L40))</f>
        <v>0</v>
      </c>
      <c r="Z40" s="20">
        <f>IF($A40&lt;Diversion_start_year,Y40,VLOOKUP($A40,RÉACHEMINEMENT!$B$9:$Z$58,25,FALSE))</f>
        <v>0</v>
      </c>
      <c r="AA40" s="20">
        <f t="shared" si="9"/>
        <v>0</v>
      </c>
      <c r="AB40" s="20">
        <f>IF('DONNÉES '!$F$33="Non",IF($A40&gt;end_year_1,0,bulk_tonnages!M40),0)</f>
        <v>0</v>
      </c>
      <c r="AC40" s="20">
        <f>IF('DONNÉES '!$F$33="Non",IF($A40&gt;end_year_1, 0,bulk_tonnages!N40),IF($A40&gt;end_year_1, 0,bulk_user_tonnages!M40))</f>
        <v>0</v>
      </c>
      <c r="AD40" s="20">
        <f>IF('DONNÉES '!$F$33="Non",IF($A40&gt;end_year_1,0,bulk_tonnages!O40),0)</f>
        <v>0</v>
      </c>
      <c r="AE40" s="20">
        <f>IF('DONNÉES '!$F$33="Non",IF($A40&gt;end_year_1, 0,bulk_tonnages!P40),0)</f>
        <v>0</v>
      </c>
      <c r="AF40" s="20">
        <f>IF('DONNÉES '!$F$33="Non",IF($A40&gt;end_year_1, 0,bulk_tonnages!Q40),IF($A40&gt;end_year_1, 0,bulk_user_tonnages!N40))</f>
        <v>0</v>
      </c>
      <c r="AG40" s="37">
        <f t="shared" si="10"/>
        <v>0</v>
      </c>
      <c r="AH40" s="37">
        <f t="shared" si="12"/>
        <v>0</v>
      </c>
      <c r="AI40" s="36"/>
      <c r="AJ40" s="36"/>
    </row>
    <row r="41" spans="1:36" x14ac:dyDescent="0.25">
      <c r="A41" s="1">
        <f t="shared" si="11"/>
        <v>39</v>
      </c>
      <c r="B41" s="1" t="str">
        <f t="shared" si="1"/>
        <v>AB</v>
      </c>
      <c r="C41" s="20">
        <f>IF('DONNÉES '!$F$33="Non",IF(A41&gt;end_year_1, 0,bulk_tonnages!D41),IF(A41&gt;end_year_1, 0,bulk_user_tonnages!D41))</f>
        <v>0</v>
      </c>
      <c r="D41" s="20">
        <f>IF($A41&lt;Diversion_start_year,C41,VLOOKUP($A41,RÉACHEMINEMENT!$B$9:$Q$58,4,FALSE))</f>
        <v>0</v>
      </c>
      <c r="E41" s="20">
        <f t="shared" si="2"/>
        <v>0</v>
      </c>
      <c r="F41" s="20">
        <f>IF('DONNÉES '!$F$33="Non",IF($A41&gt;end_year_1, 0,bulk_tonnages!E41),IF($A41&gt;end_year_1, 0,bulk_user_tonnages!E41))</f>
        <v>0</v>
      </c>
      <c r="G41" s="20">
        <f>IF($A41&lt;Diversion_start_year,F41,VLOOKUP($A41,RÉACHEMINEMENT!$B$9:$Q$58,13,FALSE))</f>
        <v>0</v>
      </c>
      <c r="H41" s="20">
        <f t="shared" si="3"/>
        <v>0</v>
      </c>
      <c r="I41" s="20">
        <f>IF('DONNÉES '!$F$33="Non",IF($A41&gt;end_year_1, 0,bulk_tonnages!F41),IF($A41&gt;end_year_1, 0,bulk_user_tonnages!F41))</f>
        <v>0</v>
      </c>
      <c r="J41" s="20">
        <f>IF($A41&lt;Diversion_start_year,I41,VLOOKUP($A41,RÉACHEMINEMENT!$B$9:$Q$58,7,FALSE))</f>
        <v>0</v>
      </c>
      <c r="K41" s="20">
        <f t="shared" si="4"/>
        <v>0</v>
      </c>
      <c r="L41" s="20">
        <f>IF('DONNÉES '!$F$33=supporting_sheet!$B$3,IF($A41&gt;end_year_1, 0,bulk_tonnages!G41),IF($A41&gt;end_year_1, 0,bulk_user_tonnages!G41))</f>
        <v>0</v>
      </c>
      <c r="M41" s="20">
        <f>IF($A41&lt;Diversion_start_year,L41,VLOOKUP($A41,RÉACHEMINEMENT!$B$9:$Q$58,16,FALSE))</f>
        <v>0</v>
      </c>
      <c r="N41" s="20">
        <f t="shared" si="5"/>
        <v>0</v>
      </c>
      <c r="O41" s="20">
        <f>IF('DONNÉES '!$F$33="Non",IF($A41&gt;end_year_1, 0,bulk_tonnages!H41),IF($A41&gt;end_year_1, 0,bulk_user_tonnages!H41))</f>
        <v>0</v>
      </c>
      <c r="P41" s="20">
        <f>IF($A41&lt;Diversion_start_year,O41,VLOOKUP($A41,RÉACHEMINEMENT!$B$9:$Q$58,10,FALSE))</f>
        <v>0</v>
      </c>
      <c r="Q41" s="20">
        <f t="shared" si="6"/>
        <v>0</v>
      </c>
      <c r="R41" s="20">
        <f>IF('DONNÉES '!$F$33="Non",IF($A41&gt;end_year_1, 0,bulk_tonnages!I41),IF($A41&gt;end_year_1, 0,bulk_user_tonnages!I41))</f>
        <v>0</v>
      </c>
      <c r="S41" s="20">
        <f>IF($A41&lt;Diversion_start_year,R41,VLOOKUP($A41,RÉACHEMINEMENT!$B$9:$Z$58,19,FALSE))</f>
        <v>0</v>
      </c>
      <c r="T41" s="20">
        <f t="shared" si="7"/>
        <v>0</v>
      </c>
      <c r="U41" s="20">
        <f>IF('DONNÉES '!$F$33="Non",IF($A41&gt;end_year_1, 0,bulk_tonnages!J41),IF($A41&gt;end_year_1, 0,bulk_user_tonnages!J41))</f>
        <v>0</v>
      </c>
      <c r="V41" s="20">
        <f>IF($A41&lt;Diversion_start_year,U41,VLOOKUP($A41,RÉACHEMINEMENT!$B$9:$Z$58,22,FALSE))</f>
        <v>0</v>
      </c>
      <c r="W41" s="20">
        <f t="shared" si="8"/>
        <v>0</v>
      </c>
      <c r="X41" s="20">
        <f>IF('DONNÉES '!$F$33="Non",IF($A41&gt;end_year_1, 0,bulk_tonnages!K41),IF($A41&gt;end_year_1, 0,bulk_user_tonnages!K41))</f>
        <v>0</v>
      </c>
      <c r="Y41" s="20">
        <f>IF('DONNÉES '!$F$33="Non",IF($A41&gt;end_year_1, 0,bulk_tonnages!L41),IF($A41&gt;end_year_1, 0,bulk_user_tonnages!L41))</f>
        <v>0</v>
      </c>
      <c r="Z41" s="20">
        <f>IF($A41&lt;Diversion_start_year,Y41,VLOOKUP($A41,RÉACHEMINEMENT!$B$9:$Z$58,25,FALSE))</f>
        <v>0</v>
      </c>
      <c r="AA41" s="20">
        <f t="shared" si="9"/>
        <v>0</v>
      </c>
      <c r="AB41" s="20">
        <f>IF('DONNÉES '!$F$33="Non",IF($A41&gt;end_year_1,0,bulk_tonnages!M41),0)</f>
        <v>0</v>
      </c>
      <c r="AC41" s="20">
        <f>IF('DONNÉES '!$F$33="Non",IF($A41&gt;end_year_1, 0,bulk_tonnages!N41),IF($A41&gt;end_year_1, 0,bulk_user_tonnages!M41))</f>
        <v>0</v>
      </c>
      <c r="AD41" s="20">
        <f>IF('DONNÉES '!$F$33="Non",IF($A41&gt;end_year_1,0,bulk_tonnages!O41),0)</f>
        <v>0</v>
      </c>
      <c r="AE41" s="20">
        <f>IF('DONNÉES '!$F$33="Non",IF($A41&gt;end_year_1, 0,bulk_tonnages!P41),0)</f>
        <v>0</v>
      </c>
      <c r="AF41" s="20">
        <f>IF('DONNÉES '!$F$33="Non",IF($A41&gt;end_year_1, 0,bulk_tonnages!Q41),IF($A41&gt;end_year_1, 0,bulk_user_tonnages!N41))</f>
        <v>0</v>
      </c>
      <c r="AG41" s="37">
        <f t="shared" si="10"/>
        <v>0</v>
      </c>
      <c r="AH41" s="37">
        <f t="shared" si="12"/>
        <v>0</v>
      </c>
      <c r="AI41" s="36"/>
      <c r="AJ41" s="36"/>
    </row>
    <row r="42" spans="1:36" x14ac:dyDescent="0.25">
      <c r="A42" s="1">
        <f t="shared" si="11"/>
        <v>40</v>
      </c>
      <c r="B42" s="1" t="str">
        <f t="shared" si="1"/>
        <v>AB</v>
      </c>
      <c r="C42" s="20">
        <f>IF('DONNÉES '!$F$33="Non",IF(A42&gt;end_year_1, 0,bulk_tonnages!D42),IF(A42&gt;end_year_1, 0,bulk_user_tonnages!D42))</f>
        <v>0</v>
      </c>
      <c r="D42" s="20">
        <f>IF($A42&lt;Diversion_start_year,C42,VLOOKUP($A42,RÉACHEMINEMENT!$B$9:$Q$58,4,FALSE))</f>
        <v>0</v>
      </c>
      <c r="E42" s="20">
        <f t="shared" si="2"/>
        <v>0</v>
      </c>
      <c r="F42" s="20">
        <f>IF('DONNÉES '!$F$33="Non",IF($A42&gt;end_year_1, 0,bulk_tonnages!E42),IF($A42&gt;end_year_1, 0,bulk_user_tonnages!E42))</f>
        <v>0</v>
      </c>
      <c r="G42" s="20">
        <f>IF($A42&lt;Diversion_start_year,F42,VLOOKUP($A42,RÉACHEMINEMENT!$B$9:$Q$58,13,FALSE))</f>
        <v>0</v>
      </c>
      <c r="H42" s="20">
        <f t="shared" si="3"/>
        <v>0</v>
      </c>
      <c r="I42" s="20">
        <f>IF('DONNÉES '!$F$33="Non",IF($A42&gt;end_year_1, 0,bulk_tonnages!F42),IF($A42&gt;end_year_1, 0,bulk_user_tonnages!F42))</f>
        <v>0</v>
      </c>
      <c r="J42" s="20">
        <f>IF($A42&lt;Diversion_start_year,I42,VLOOKUP($A42,RÉACHEMINEMENT!$B$9:$Q$58,7,FALSE))</f>
        <v>0</v>
      </c>
      <c r="K42" s="20">
        <f t="shared" si="4"/>
        <v>0</v>
      </c>
      <c r="L42" s="20">
        <f>IF('DONNÉES '!$F$33=supporting_sheet!$B$3,IF($A42&gt;end_year_1, 0,bulk_tonnages!G42),IF($A42&gt;end_year_1, 0,bulk_user_tonnages!G42))</f>
        <v>0</v>
      </c>
      <c r="M42" s="20">
        <f>IF($A42&lt;Diversion_start_year,L42,VLOOKUP($A42,RÉACHEMINEMENT!$B$9:$Q$58,16,FALSE))</f>
        <v>0</v>
      </c>
      <c r="N42" s="20">
        <f t="shared" si="5"/>
        <v>0</v>
      </c>
      <c r="O42" s="20">
        <f>IF('DONNÉES '!$F$33="Non",IF($A42&gt;end_year_1, 0,bulk_tonnages!H42),IF($A42&gt;end_year_1, 0,bulk_user_tonnages!H42))</f>
        <v>0</v>
      </c>
      <c r="P42" s="20">
        <f>IF($A42&lt;Diversion_start_year,O42,VLOOKUP($A42,RÉACHEMINEMENT!$B$9:$Q$58,10,FALSE))</f>
        <v>0</v>
      </c>
      <c r="Q42" s="20">
        <f t="shared" si="6"/>
        <v>0</v>
      </c>
      <c r="R42" s="20">
        <f>IF('DONNÉES '!$F$33="Non",IF($A42&gt;end_year_1, 0,bulk_tonnages!I42),IF($A42&gt;end_year_1, 0,bulk_user_tonnages!I42))</f>
        <v>0</v>
      </c>
      <c r="S42" s="20">
        <f>IF($A42&lt;Diversion_start_year,R42,VLOOKUP($A42,RÉACHEMINEMENT!$B$9:$Z$58,19,FALSE))</f>
        <v>0</v>
      </c>
      <c r="T42" s="20">
        <f t="shared" si="7"/>
        <v>0</v>
      </c>
      <c r="U42" s="20">
        <f>IF('DONNÉES '!$F$33="Non",IF($A42&gt;end_year_1, 0,bulk_tonnages!J42),IF($A42&gt;end_year_1, 0,bulk_user_tonnages!J42))</f>
        <v>0</v>
      </c>
      <c r="V42" s="20">
        <f>IF($A42&lt;Diversion_start_year,U42,VLOOKUP($A42,RÉACHEMINEMENT!$B$9:$Z$58,22,FALSE))</f>
        <v>0</v>
      </c>
      <c r="W42" s="20">
        <f t="shared" si="8"/>
        <v>0</v>
      </c>
      <c r="X42" s="20">
        <f>IF('DONNÉES '!$F$33="Non",IF($A42&gt;end_year_1, 0,bulk_tonnages!K42),IF($A42&gt;end_year_1, 0,bulk_user_tonnages!K42))</f>
        <v>0</v>
      </c>
      <c r="Y42" s="20">
        <f>IF('DONNÉES '!$F$33="Non",IF($A42&gt;end_year_1, 0,bulk_tonnages!L42),IF($A42&gt;end_year_1, 0,bulk_user_tonnages!L42))</f>
        <v>0</v>
      </c>
      <c r="Z42" s="20">
        <f>IF($A42&lt;Diversion_start_year,Y42,VLOOKUP($A42,RÉACHEMINEMENT!$B$9:$Z$58,25,FALSE))</f>
        <v>0</v>
      </c>
      <c r="AA42" s="20">
        <f t="shared" si="9"/>
        <v>0</v>
      </c>
      <c r="AB42" s="20">
        <f>IF('DONNÉES '!$F$33="Non",IF($A42&gt;end_year_1,0,bulk_tonnages!M42),0)</f>
        <v>0</v>
      </c>
      <c r="AC42" s="20">
        <f>IF('DONNÉES '!$F$33="Non",IF($A42&gt;end_year_1, 0,bulk_tonnages!N42),IF($A42&gt;end_year_1, 0,bulk_user_tonnages!M42))</f>
        <v>0</v>
      </c>
      <c r="AD42" s="20">
        <f>IF('DONNÉES '!$F$33="Non",IF($A42&gt;end_year_1,0,bulk_tonnages!O42),0)</f>
        <v>0</v>
      </c>
      <c r="AE42" s="20">
        <f>IF('DONNÉES '!$F$33="Non",IF($A42&gt;end_year_1, 0,bulk_tonnages!P42),0)</f>
        <v>0</v>
      </c>
      <c r="AF42" s="20">
        <f>IF('DONNÉES '!$F$33="Non",IF($A42&gt;end_year_1, 0,bulk_tonnages!Q42),IF($A42&gt;end_year_1, 0,bulk_user_tonnages!N42))</f>
        <v>0</v>
      </c>
      <c r="AG42" s="37">
        <f t="shared" si="10"/>
        <v>0</v>
      </c>
      <c r="AH42" s="37">
        <f t="shared" si="12"/>
        <v>0</v>
      </c>
      <c r="AI42" s="36"/>
      <c r="AJ42" s="36"/>
    </row>
    <row r="43" spans="1:36" x14ac:dyDescent="0.25">
      <c r="A43" s="1">
        <f t="shared" si="11"/>
        <v>41</v>
      </c>
      <c r="B43" s="1" t="str">
        <f t="shared" si="1"/>
        <v>AB</v>
      </c>
      <c r="C43" s="20">
        <f>IF('DONNÉES '!$F$33="Non",IF(A43&gt;end_year_1, 0,bulk_tonnages!D43),IF(A43&gt;end_year_1, 0,bulk_user_tonnages!D43))</f>
        <v>0</v>
      </c>
      <c r="D43" s="20">
        <f>IF($A43&lt;Diversion_start_year,C43,VLOOKUP($A43,RÉACHEMINEMENT!$B$9:$Q$58,4,FALSE))</f>
        <v>0</v>
      </c>
      <c r="E43" s="20">
        <f t="shared" si="2"/>
        <v>0</v>
      </c>
      <c r="F43" s="20">
        <f>IF('DONNÉES '!$F$33="Non",IF($A43&gt;end_year_1, 0,bulk_tonnages!E43),IF($A43&gt;end_year_1, 0,bulk_user_tonnages!E43))</f>
        <v>0</v>
      </c>
      <c r="G43" s="20">
        <f>IF($A43&lt;Diversion_start_year,F43,VLOOKUP($A43,RÉACHEMINEMENT!$B$9:$Q$58,13,FALSE))</f>
        <v>0</v>
      </c>
      <c r="H43" s="20">
        <f t="shared" si="3"/>
        <v>0</v>
      </c>
      <c r="I43" s="20">
        <f>IF('DONNÉES '!$F$33="Non",IF($A43&gt;end_year_1, 0,bulk_tonnages!F43),IF($A43&gt;end_year_1, 0,bulk_user_tonnages!F43))</f>
        <v>0</v>
      </c>
      <c r="J43" s="20">
        <f>IF($A43&lt;Diversion_start_year,I43,VLOOKUP($A43,RÉACHEMINEMENT!$B$9:$Q$58,7,FALSE))</f>
        <v>0</v>
      </c>
      <c r="K43" s="20">
        <f t="shared" si="4"/>
        <v>0</v>
      </c>
      <c r="L43" s="20">
        <f>IF('DONNÉES '!$F$33=supporting_sheet!$B$3,IF($A43&gt;end_year_1, 0,bulk_tonnages!G43),IF($A43&gt;end_year_1, 0,bulk_user_tonnages!G43))</f>
        <v>0</v>
      </c>
      <c r="M43" s="20">
        <f>IF($A43&lt;Diversion_start_year,L43,VLOOKUP($A43,RÉACHEMINEMENT!$B$9:$Q$58,16,FALSE))</f>
        <v>0</v>
      </c>
      <c r="N43" s="20">
        <f t="shared" si="5"/>
        <v>0</v>
      </c>
      <c r="O43" s="20">
        <f>IF('DONNÉES '!$F$33="Non",IF($A43&gt;end_year_1, 0,bulk_tonnages!H43),IF($A43&gt;end_year_1, 0,bulk_user_tonnages!H43))</f>
        <v>0</v>
      </c>
      <c r="P43" s="20">
        <f>IF($A43&lt;Diversion_start_year,O43,VLOOKUP($A43,RÉACHEMINEMENT!$B$9:$Q$58,10,FALSE))</f>
        <v>0</v>
      </c>
      <c r="Q43" s="20">
        <f t="shared" si="6"/>
        <v>0</v>
      </c>
      <c r="R43" s="20">
        <f>IF('DONNÉES '!$F$33="Non",IF($A43&gt;end_year_1, 0,bulk_tonnages!I43),IF($A43&gt;end_year_1, 0,bulk_user_tonnages!I43))</f>
        <v>0</v>
      </c>
      <c r="S43" s="20">
        <f>IF($A43&lt;Diversion_start_year,R43,VLOOKUP($A43,RÉACHEMINEMENT!$B$9:$Z$58,19,FALSE))</f>
        <v>0</v>
      </c>
      <c r="T43" s="20">
        <f t="shared" si="7"/>
        <v>0</v>
      </c>
      <c r="U43" s="20">
        <f>IF('DONNÉES '!$F$33="Non",IF($A43&gt;end_year_1, 0,bulk_tonnages!J43),IF($A43&gt;end_year_1, 0,bulk_user_tonnages!J43))</f>
        <v>0</v>
      </c>
      <c r="V43" s="20">
        <f>IF($A43&lt;Diversion_start_year,U43,VLOOKUP($A43,RÉACHEMINEMENT!$B$9:$Z$58,22,FALSE))</f>
        <v>0</v>
      </c>
      <c r="W43" s="20">
        <f t="shared" si="8"/>
        <v>0</v>
      </c>
      <c r="X43" s="20">
        <f>IF('DONNÉES '!$F$33="Non",IF($A43&gt;end_year_1, 0,bulk_tonnages!K43),IF($A43&gt;end_year_1, 0,bulk_user_tonnages!K43))</f>
        <v>0</v>
      </c>
      <c r="Y43" s="20">
        <f>IF('DONNÉES '!$F$33="Non",IF($A43&gt;end_year_1, 0,bulk_tonnages!L43),IF($A43&gt;end_year_1, 0,bulk_user_tonnages!L43))</f>
        <v>0</v>
      </c>
      <c r="Z43" s="20">
        <f>IF($A43&lt;Diversion_start_year,Y43,VLOOKUP($A43,RÉACHEMINEMENT!$B$9:$Z$58,25,FALSE))</f>
        <v>0</v>
      </c>
      <c r="AA43" s="20">
        <f t="shared" si="9"/>
        <v>0</v>
      </c>
      <c r="AB43" s="20">
        <f>IF('DONNÉES '!$F$33="Non",IF($A43&gt;end_year_1,0,bulk_tonnages!M43),0)</f>
        <v>0</v>
      </c>
      <c r="AC43" s="20">
        <f>IF('DONNÉES '!$F$33="Non",IF($A43&gt;end_year_1, 0,bulk_tonnages!N43),IF($A43&gt;end_year_1, 0,bulk_user_tonnages!M43))</f>
        <v>0</v>
      </c>
      <c r="AD43" s="20">
        <f>IF('DONNÉES '!$F$33="Non",IF($A43&gt;end_year_1,0,bulk_tonnages!O43),0)</f>
        <v>0</v>
      </c>
      <c r="AE43" s="20">
        <f>IF('DONNÉES '!$F$33="Non",IF($A43&gt;end_year_1, 0,bulk_tonnages!P43),0)</f>
        <v>0</v>
      </c>
      <c r="AF43" s="20">
        <f>IF('DONNÉES '!$F$33="Non",IF($A43&gt;end_year_1, 0,bulk_tonnages!Q43),IF($A43&gt;end_year_1, 0,bulk_user_tonnages!N43))</f>
        <v>0</v>
      </c>
      <c r="AG43" s="37">
        <f t="shared" si="10"/>
        <v>0</v>
      </c>
      <c r="AH43" s="37">
        <f t="shared" si="12"/>
        <v>0</v>
      </c>
      <c r="AI43" s="36"/>
      <c r="AJ43" s="36"/>
    </row>
    <row r="44" spans="1:36" x14ac:dyDescent="0.25">
      <c r="A44" s="1">
        <f t="shared" si="11"/>
        <v>42</v>
      </c>
      <c r="B44" s="1" t="str">
        <f t="shared" si="1"/>
        <v>AB</v>
      </c>
      <c r="C44" s="20">
        <f>IF('DONNÉES '!$F$33="Non",IF(A44&gt;end_year_1, 0,bulk_tonnages!D44),IF(A44&gt;end_year_1, 0,bulk_user_tonnages!D44))</f>
        <v>0</v>
      </c>
      <c r="D44" s="20">
        <f>IF($A44&lt;Diversion_start_year,C44,VLOOKUP($A44,RÉACHEMINEMENT!$B$9:$Q$58,4,FALSE))</f>
        <v>0</v>
      </c>
      <c r="E44" s="20">
        <f t="shared" si="2"/>
        <v>0</v>
      </c>
      <c r="F44" s="20">
        <f>IF('DONNÉES '!$F$33="Non",IF($A44&gt;end_year_1, 0,bulk_tonnages!E44),IF($A44&gt;end_year_1, 0,bulk_user_tonnages!E44))</f>
        <v>0</v>
      </c>
      <c r="G44" s="20">
        <f>IF($A44&lt;Diversion_start_year,F44,VLOOKUP($A44,RÉACHEMINEMENT!$B$9:$Q$58,13,FALSE))</f>
        <v>0</v>
      </c>
      <c r="H44" s="20">
        <f t="shared" si="3"/>
        <v>0</v>
      </c>
      <c r="I44" s="20">
        <f>IF('DONNÉES '!$F$33="Non",IF($A44&gt;end_year_1, 0,bulk_tonnages!F44),IF($A44&gt;end_year_1, 0,bulk_user_tonnages!F44))</f>
        <v>0</v>
      </c>
      <c r="J44" s="20">
        <f>IF($A44&lt;Diversion_start_year,I44,VLOOKUP($A44,RÉACHEMINEMENT!$B$9:$Q$58,7,FALSE))</f>
        <v>0</v>
      </c>
      <c r="K44" s="20">
        <f t="shared" si="4"/>
        <v>0</v>
      </c>
      <c r="L44" s="20">
        <f>IF('DONNÉES '!$F$33=supporting_sheet!$B$3,IF($A44&gt;end_year_1, 0,bulk_tonnages!G44),IF($A44&gt;end_year_1, 0,bulk_user_tonnages!G44))</f>
        <v>0</v>
      </c>
      <c r="M44" s="20">
        <f>IF($A44&lt;Diversion_start_year,L44,VLOOKUP($A44,RÉACHEMINEMENT!$B$9:$Q$58,16,FALSE))</f>
        <v>0</v>
      </c>
      <c r="N44" s="20">
        <f t="shared" si="5"/>
        <v>0</v>
      </c>
      <c r="O44" s="20">
        <f>IF('DONNÉES '!$F$33="Non",IF($A44&gt;end_year_1, 0,bulk_tonnages!H44),IF($A44&gt;end_year_1, 0,bulk_user_tonnages!H44))</f>
        <v>0</v>
      </c>
      <c r="P44" s="20">
        <f>IF($A44&lt;Diversion_start_year,O44,VLOOKUP($A44,RÉACHEMINEMENT!$B$9:$Q$58,10,FALSE))</f>
        <v>0</v>
      </c>
      <c r="Q44" s="20">
        <f t="shared" si="6"/>
        <v>0</v>
      </c>
      <c r="R44" s="20">
        <f>IF('DONNÉES '!$F$33="Non",IF($A44&gt;end_year_1, 0,bulk_tonnages!I44),IF($A44&gt;end_year_1, 0,bulk_user_tonnages!I44))</f>
        <v>0</v>
      </c>
      <c r="S44" s="20">
        <f>IF($A44&lt;Diversion_start_year,R44,VLOOKUP($A44,RÉACHEMINEMENT!$B$9:$Z$58,19,FALSE))</f>
        <v>0</v>
      </c>
      <c r="T44" s="20">
        <f t="shared" si="7"/>
        <v>0</v>
      </c>
      <c r="U44" s="20">
        <f>IF('DONNÉES '!$F$33="Non",IF($A44&gt;end_year_1, 0,bulk_tonnages!J44),IF($A44&gt;end_year_1, 0,bulk_user_tonnages!J44))</f>
        <v>0</v>
      </c>
      <c r="V44" s="20">
        <f>IF($A44&lt;Diversion_start_year,U44,VLOOKUP($A44,RÉACHEMINEMENT!$B$9:$Z$58,22,FALSE))</f>
        <v>0</v>
      </c>
      <c r="W44" s="20">
        <f t="shared" si="8"/>
        <v>0</v>
      </c>
      <c r="X44" s="20">
        <f>IF('DONNÉES '!$F$33="Non",IF($A44&gt;end_year_1, 0,bulk_tonnages!K44),IF($A44&gt;end_year_1, 0,bulk_user_tonnages!K44))</f>
        <v>0</v>
      </c>
      <c r="Y44" s="20">
        <f>IF('DONNÉES '!$F$33="Non",IF($A44&gt;end_year_1, 0,bulk_tonnages!L44),IF($A44&gt;end_year_1, 0,bulk_user_tonnages!L44))</f>
        <v>0</v>
      </c>
      <c r="Z44" s="20">
        <f>IF($A44&lt;Diversion_start_year,Y44,VLOOKUP($A44,RÉACHEMINEMENT!$B$9:$Z$58,25,FALSE))</f>
        <v>0</v>
      </c>
      <c r="AA44" s="20">
        <f t="shared" si="9"/>
        <v>0</v>
      </c>
      <c r="AB44" s="20">
        <f>IF('DONNÉES '!$F$33="Non",IF($A44&gt;end_year_1,0,bulk_tonnages!M44),0)</f>
        <v>0</v>
      </c>
      <c r="AC44" s="20">
        <f>IF('DONNÉES '!$F$33="Non",IF($A44&gt;end_year_1, 0,bulk_tonnages!N44),IF($A44&gt;end_year_1, 0,bulk_user_tonnages!M44))</f>
        <v>0</v>
      </c>
      <c r="AD44" s="20">
        <f>IF('DONNÉES '!$F$33="Non",IF($A44&gt;end_year_1,0,bulk_tonnages!O44),0)</f>
        <v>0</v>
      </c>
      <c r="AE44" s="20">
        <f>IF('DONNÉES '!$F$33="Non",IF($A44&gt;end_year_1, 0,bulk_tonnages!P44),0)</f>
        <v>0</v>
      </c>
      <c r="AF44" s="20">
        <f>IF('DONNÉES '!$F$33="Non",IF($A44&gt;end_year_1, 0,bulk_tonnages!Q44),IF($A44&gt;end_year_1, 0,bulk_user_tonnages!N44))</f>
        <v>0</v>
      </c>
      <c r="AG44" s="37">
        <f t="shared" si="10"/>
        <v>0</v>
      </c>
      <c r="AH44" s="37">
        <f t="shared" si="12"/>
        <v>0</v>
      </c>
      <c r="AI44" s="36"/>
      <c r="AJ44" s="36"/>
    </row>
    <row r="45" spans="1:36" x14ac:dyDescent="0.25">
      <c r="A45" s="1">
        <f t="shared" si="11"/>
        <v>43</v>
      </c>
      <c r="B45" s="1" t="str">
        <f t="shared" si="1"/>
        <v>AB</v>
      </c>
      <c r="C45" s="20">
        <f>IF('DONNÉES '!$F$33="Non",IF(A45&gt;end_year_1, 0,bulk_tonnages!D45),IF(A45&gt;end_year_1, 0,bulk_user_tonnages!D45))</f>
        <v>0</v>
      </c>
      <c r="D45" s="20">
        <f>IF($A45&lt;Diversion_start_year,C45,VLOOKUP($A45,RÉACHEMINEMENT!$B$9:$Q$58,4,FALSE))</f>
        <v>0</v>
      </c>
      <c r="E45" s="20">
        <f t="shared" si="2"/>
        <v>0</v>
      </c>
      <c r="F45" s="20">
        <f>IF('DONNÉES '!$F$33="Non",IF($A45&gt;end_year_1, 0,bulk_tonnages!E45),IF($A45&gt;end_year_1, 0,bulk_user_tonnages!E45))</f>
        <v>0</v>
      </c>
      <c r="G45" s="20">
        <f>IF($A45&lt;Diversion_start_year,F45,VLOOKUP($A45,RÉACHEMINEMENT!$B$9:$Q$58,13,FALSE))</f>
        <v>0</v>
      </c>
      <c r="H45" s="20">
        <f t="shared" si="3"/>
        <v>0</v>
      </c>
      <c r="I45" s="20">
        <f>IF('DONNÉES '!$F$33="Non",IF($A45&gt;end_year_1, 0,bulk_tonnages!F45),IF($A45&gt;end_year_1, 0,bulk_user_tonnages!F45))</f>
        <v>0</v>
      </c>
      <c r="J45" s="20">
        <f>IF($A45&lt;Diversion_start_year,I45,VLOOKUP($A45,RÉACHEMINEMENT!$B$9:$Q$58,7,FALSE))</f>
        <v>0</v>
      </c>
      <c r="K45" s="20">
        <f t="shared" si="4"/>
        <v>0</v>
      </c>
      <c r="L45" s="20">
        <f>IF('DONNÉES '!$F$33=supporting_sheet!$B$3,IF($A45&gt;end_year_1, 0,bulk_tonnages!G45),IF($A45&gt;end_year_1, 0,bulk_user_tonnages!G45))</f>
        <v>0</v>
      </c>
      <c r="M45" s="20">
        <f>IF($A45&lt;Diversion_start_year,L45,VLOOKUP($A45,RÉACHEMINEMENT!$B$9:$Q$58,16,FALSE))</f>
        <v>0</v>
      </c>
      <c r="N45" s="20">
        <f t="shared" si="5"/>
        <v>0</v>
      </c>
      <c r="O45" s="20">
        <f>IF('DONNÉES '!$F$33="Non",IF($A45&gt;end_year_1, 0,bulk_tonnages!H45),IF($A45&gt;end_year_1, 0,bulk_user_tonnages!H45))</f>
        <v>0</v>
      </c>
      <c r="P45" s="20">
        <f>IF($A45&lt;Diversion_start_year,O45,VLOOKUP($A45,RÉACHEMINEMENT!$B$9:$Q$58,10,FALSE))</f>
        <v>0</v>
      </c>
      <c r="Q45" s="20">
        <f t="shared" si="6"/>
        <v>0</v>
      </c>
      <c r="R45" s="20">
        <f>IF('DONNÉES '!$F$33="Non",IF($A45&gt;end_year_1, 0,bulk_tonnages!I45),IF($A45&gt;end_year_1, 0,bulk_user_tonnages!I45))</f>
        <v>0</v>
      </c>
      <c r="S45" s="20">
        <f>IF($A45&lt;Diversion_start_year,R45,VLOOKUP($A45,RÉACHEMINEMENT!$B$9:$Z$58,19,FALSE))</f>
        <v>0</v>
      </c>
      <c r="T45" s="20">
        <f t="shared" si="7"/>
        <v>0</v>
      </c>
      <c r="U45" s="20">
        <f>IF('DONNÉES '!$F$33="Non",IF($A45&gt;end_year_1, 0,bulk_tonnages!J45),IF($A45&gt;end_year_1, 0,bulk_user_tonnages!J45))</f>
        <v>0</v>
      </c>
      <c r="V45" s="20">
        <f>IF($A45&lt;Diversion_start_year,U45,VLOOKUP($A45,RÉACHEMINEMENT!$B$9:$Z$58,22,FALSE))</f>
        <v>0</v>
      </c>
      <c r="W45" s="20">
        <f t="shared" si="8"/>
        <v>0</v>
      </c>
      <c r="X45" s="20">
        <f>IF('DONNÉES '!$F$33="Non",IF($A45&gt;end_year_1, 0,bulk_tonnages!K45),IF($A45&gt;end_year_1, 0,bulk_user_tonnages!K45))</f>
        <v>0</v>
      </c>
      <c r="Y45" s="20">
        <f>IF('DONNÉES '!$F$33="Non",IF($A45&gt;end_year_1, 0,bulk_tonnages!L45),IF($A45&gt;end_year_1, 0,bulk_user_tonnages!L45))</f>
        <v>0</v>
      </c>
      <c r="Z45" s="20">
        <f>IF($A45&lt;Diversion_start_year,Y45,VLOOKUP($A45,RÉACHEMINEMENT!$B$9:$Z$58,25,FALSE))</f>
        <v>0</v>
      </c>
      <c r="AA45" s="20">
        <f t="shared" si="9"/>
        <v>0</v>
      </c>
      <c r="AB45" s="20">
        <f>IF('DONNÉES '!$F$33="Non",IF($A45&gt;end_year_1,0,bulk_tonnages!M45),0)</f>
        <v>0</v>
      </c>
      <c r="AC45" s="20">
        <f>IF('DONNÉES '!$F$33="Non",IF($A45&gt;end_year_1, 0,bulk_tonnages!N45),IF($A45&gt;end_year_1, 0,bulk_user_tonnages!M45))</f>
        <v>0</v>
      </c>
      <c r="AD45" s="20">
        <f>IF('DONNÉES '!$F$33="Non",IF($A45&gt;end_year_1,0,bulk_tonnages!O45),0)</f>
        <v>0</v>
      </c>
      <c r="AE45" s="20">
        <f>IF('DONNÉES '!$F$33="Non",IF($A45&gt;end_year_1, 0,bulk_tonnages!P45),0)</f>
        <v>0</v>
      </c>
      <c r="AF45" s="20">
        <f>IF('DONNÉES '!$F$33="Non",IF($A45&gt;end_year_1, 0,bulk_tonnages!Q45),IF($A45&gt;end_year_1, 0,bulk_user_tonnages!N45))</f>
        <v>0</v>
      </c>
      <c r="AG45" s="37">
        <f t="shared" si="10"/>
        <v>0</v>
      </c>
      <c r="AH45" s="37">
        <f t="shared" si="12"/>
        <v>0</v>
      </c>
      <c r="AI45" s="36"/>
      <c r="AJ45" s="36"/>
    </row>
    <row r="46" spans="1:36" x14ac:dyDescent="0.25">
      <c r="A46" s="1">
        <f t="shared" si="11"/>
        <v>44</v>
      </c>
      <c r="B46" s="1" t="str">
        <f t="shared" si="1"/>
        <v>AB</v>
      </c>
      <c r="C46" s="20">
        <f>IF('DONNÉES '!$F$33="Non",IF(A46&gt;end_year_1, 0,bulk_tonnages!D46),IF(A46&gt;end_year_1, 0,bulk_user_tonnages!D46))</f>
        <v>0</v>
      </c>
      <c r="D46" s="20">
        <f>IF($A46&lt;Diversion_start_year,C46,VLOOKUP($A46,RÉACHEMINEMENT!$B$9:$Q$58,4,FALSE))</f>
        <v>0</v>
      </c>
      <c r="E46" s="20">
        <f t="shared" si="2"/>
        <v>0</v>
      </c>
      <c r="F46" s="20">
        <f>IF('DONNÉES '!$F$33="Non",IF($A46&gt;end_year_1, 0,bulk_tonnages!E46),IF($A46&gt;end_year_1, 0,bulk_user_tonnages!E46))</f>
        <v>0</v>
      </c>
      <c r="G46" s="20">
        <f>IF($A46&lt;Diversion_start_year,F46,VLOOKUP($A46,RÉACHEMINEMENT!$B$9:$Q$58,13,FALSE))</f>
        <v>0</v>
      </c>
      <c r="H46" s="20">
        <f t="shared" si="3"/>
        <v>0</v>
      </c>
      <c r="I46" s="20">
        <f>IF('DONNÉES '!$F$33="Non",IF($A46&gt;end_year_1, 0,bulk_tonnages!F46),IF($A46&gt;end_year_1, 0,bulk_user_tonnages!F46))</f>
        <v>0</v>
      </c>
      <c r="J46" s="20">
        <f>IF($A46&lt;Diversion_start_year,I46,VLOOKUP($A46,RÉACHEMINEMENT!$B$9:$Q$58,7,FALSE))</f>
        <v>0</v>
      </c>
      <c r="K46" s="20">
        <f t="shared" si="4"/>
        <v>0</v>
      </c>
      <c r="L46" s="20">
        <f>IF('DONNÉES '!$F$33=supporting_sheet!$B$3,IF($A46&gt;end_year_1, 0,bulk_tonnages!G46),IF($A46&gt;end_year_1, 0,bulk_user_tonnages!G46))</f>
        <v>0</v>
      </c>
      <c r="M46" s="20">
        <f>IF($A46&lt;Diversion_start_year,L46,VLOOKUP($A46,RÉACHEMINEMENT!$B$9:$Q$58,16,FALSE))</f>
        <v>0</v>
      </c>
      <c r="N46" s="20">
        <f t="shared" si="5"/>
        <v>0</v>
      </c>
      <c r="O46" s="20">
        <f>IF('DONNÉES '!$F$33="Non",IF($A46&gt;end_year_1, 0,bulk_tonnages!H46),IF($A46&gt;end_year_1, 0,bulk_user_tonnages!H46))</f>
        <v>0</v>
      </c>
      <c r="P46" s="20">
        <f>IF($A46&lt;Diversion_start_year,O46,VLOOKUP($A46,RÉACHEMINEMENT!$B$9:$Q$58,10,FALSE))</f>
        <v>0</v>
      </c>
      <c r="Q46" s="20">
        <f t="shared" si="6"/>
        <v>0</v>
      </c>
      <c r="R46" s="20">
        <f>IF('DONNÉES '!$F$33="Non",IF($A46&gt;end_year_1, 0,bulk_tonnages!I46),IF($A46&gt;end_year_1, 0,bulk_user_tonnages!I46))</f>
        <v>0</v>
      </c>
      <c r="S46" s="20">
        <f>IF($A46&lt;Diversion_start_year,R46,VLOOKUP($A46,RÉACHEMINEMENT!$B$9:$Z$58,19,FALSE))</f>
        <v>0</v>
      </c>
      <c r="T46" s="20">
        <f t="shared" si="7"/>
        <v>0</v>
      </c>
      <c r="U46" s="20">
        <f>IF('DONNÉES '!$F$33="Non",IF($A46&gt;end_year_1, 0,bulk_tonnages!J46),IF($A46&gt;end_year_1, 0,bulk_user_tonnages!J46))</f>
        <v>0</v>
      </c>
      <c r="V46" s="20">
        <f>IF($A46&lt;Diversion_start_year,U46,VLOOKUP($A46,RÉACHEMINEMENT!$B$9:$Z$58,22,FALSE))</f>
        <v>0</v>
      </c>
      <c r="W46" s="20">
        <f t="shared" si="8"/>
        <v>0</v>
      </c>
      <c r="X46" s="20">
        <f>IF('DONNÉES '!$F$33="Non",IF($A46&gt;end_year_1, 0,bulk_tonnages!K46),IF($A46&gt;end_year_1, 0,bulk_user_tonnages!K46))</f>
        <v>0</v>
      </c>
      <c r="Y46" s="20">
        <f>IF('DONNÉES '!$F$33="Non",IF($A46&gt;end_year_1, 0,bulk_tonnages!L46),IF($A46&gt;end_year_1, 0,bulk_user_tonnages!L46))</f>
        <v>0</v>
      </c>
      <c r="Z46" s="20">
        <f>IF($A46&lt;Diversion_start_year,Y46,VLOOKUP($A46,RÉACHEMINEMENT!$B$9:$Z$58,25,FALSE))</f>
        <v>0</v>
      </c>
      <c r="AA46" s="20">
        <f t="shared" si="9"/>
        <v>0</v>
      </c>
      <c r="AB46" s="20">
        <f>IF('DONNÉES '!$F$33="Non",IF($A46&gt;end_year_1,0,bulk_tonnages!M46),0)</f>
        <v>0</v>
      </c>
      <c r="AC46" s="20">
        <f>IF('DONNÉES '!$F$33="Non",IF($A46&gt;end_year_1, 0,bulk_tonnages!N46),IF($A46&gt;end_year_1, 0,bulk_user_tonnages!M46))</f>
        <v>0</v>
      </c>
      <c r="AD46" s="20">
        <f>IF('DONNÉES '!$F$33="Non",IF($A46&gt;end_year_1,0,bulk_tonnages!O46),0)</f>
        <v>0</v>
      </c>
      <c r="AE46" s="20">
        <f>IF('DONNÉES '!$F$33="Non",IF($A46&gt;end_year_1, 0,bulk_tonnages!P46),0)</f>
        <v>0</v>
      </c>
      <c r="AF46" s="20">
        <f>IF('DONNÉES '!$F$33="Non",IF($A46&gt;end_year_1, 0,bulk_tonnages!Q46),IF($A46&gt;end_year_1, 0,bulk_user_tonnages!N46))</f>
        <v>0</v>
      </c>
      <c r="AG46" s="37">
        <f t="shared" si="10"/>
        <v>0</v>
      </c>
      <c r="AH46" s="37">
        <f t="shared" si="12"/>
        <v>0</v>
      </c>
      <c r="AI46" s="36"/>
      <c r="AJ46" s="36"/>
    </row>
    <row r="47" spans="1:36" x14ac:dyDescent="0.25">
      <c r="A47" s="1">
        <f t="shared" si="11"/>
        <v>45</v>
      </c>
      <c r="B47" s="1" t="str">
        <f t="shared" si="1"/>
        <v>AB</v>
      </c>
      <c r="C47" s="20">
        <f>IF('DONNÉES '!$F$33="Non",IF(A47&gt;end_year_1, 0,bulk_tonnages!D47),IF(A47&gt;end_year_1, 0,bulk_user_tonnages!D47))</f>
        <v>0</v>
      </c>
      <c r="D47" s="20">
        <f>IF($A47&lt;Diversion_start_year,C47,VLOOKUP($A47,RÉACHEMINEMENT!$B$9:$Q$58,4,FALSE))</f>
        <v>0</v>
      </c>
      <c r="E47" s="20">
        <f t="shared" si="2"/>
        <v>0</v>
      </c>
      <c r="F47" s="20">
        <f>IF('DONNÉES '!$F$33="Non",IF($A47&gt;end_year_1, 0,bulk_tonnages!E47),IF($A47&gt;end_year_1, 0,bulk_user_tonnages!E47))</f>
        <v>0</v>
      </c>
      <c r="G47" s="20">
        <f>IF($A47&lt;Diversion_start_year,F47,VLOOKUP($A47,RÉACHEMINEMENT!$B$9:$Q$58,13,FALSE))</f>
        <v>0</v>
      </c>
      <c r="H47" s="20">
        <f t="shared" si="3"/>
        <v>0</v>
      </c>
      <c r="I47" s="20">
        <f>IF('DONNÉES '!$F$33="Non",IF($A47&gt;end_year_1, 0,bulk_tonnages!F47),IF($A47&gt;end_year_1, 0,bulk_user_tonnages!F47))</f>
        <v>0</v>
      </c>
      <c r="J47" s="20">
        <f>IF($A47&lt;Diversion_start_year,I47,VLOOKUP($A47,RÉACHEMINEMENT!$B$9:$Q$58,7,FALSE))</f>
        <v>0</v>
      </c>
      <c r="K47" s="20">
        <f t="shared" si="4"/>
        <v>0</v>
      </c>
      <c r="L47" s="20">
        <f>IF('DONNÉES '!$F$33=supporting_sheet!$B$3,IF($A47&gt;end_year_1, 0,bulk_tonnages!G47),IF($A47&gt;end_year_1, 0,bulk_user_tonnages!G47))</f>
        <v>0</v>
      </c>
      <c r="M47" s="20">
        <f>IF($A47&lt;Diversion_start_year,L47,VLOOKUP($A47,RÉACHEMINEMENT!$B$9:$Q$58,16,FALSE))</f>
        <v>0</v>
      </c>
      <c r="N47" s="20">
        <f t="shared" si="5"/>
        <v>0</v>
      </c>
      <c r="O47" s="20">
        <f>IF('DONNÉES '!$F$33="Non",IF($A47&gt;end_year_1, 0,bulk_tonnages!H47),IF($A47&gt;end_year_1, 0,bulk_user_tonnages!H47))</f>
        <v>0</v>
      </c>
      <c r="P47" s="20">
        <f>IF($A47&lt;Diversion_start_year,O47,VLOOKUP($A47,RÉACHEMINEMENT!$B$9:$Q$58,10,FALSE))</f>
        <v>0</v>
      </c>
      <c r="Q47" s="20">
        <f t="shared" si="6"/>
        <v>0</v>
      </c>
      <c r="R47" s="20">
        <f>IF('DONNÉES '!$F$33="Non",IF($A47&gt;end_year_1, 0,bulk_tonnages!I47),IF($A47&gt;end_year_1, 0,bulk_user_tonnages!I47))</f>
        <v>0</v>
      </c>
      <c r="S47" s="20">
        <f>IF($A47&lt;Diversion_start_year,R47,VLOOKUP($A47,RÉACHEMINEMENT!$B$9:$Z$58,19,FALSE))</f>
        <v>0</v>
      </c>
      <c r="T47" s="20">
        <f t="shared" si="7"/>
        <v>0</v>
      </c>
      <c r="U47" s="20">
        <f>IF('DONNÉES '!$F$33="Non",IF($A47&gt;end_year_1, 0,bulk_tonnages!J47),IF($A47&gt;end_year_1, 0,bulk_user_tonnages!J47))</f>
        <v>0</v>
      </c>
      <c r="V47" s="20">
        <f>IF($A47&lt;Diversion_start_year,U47,VLOOKUP($A47,RÉACHEMINEMENT!$B$9:$Z$58,22,FALSE))</f>
        <v>0</v>
      </c>
      <c r="W47" s="20">
        <f t="shared" si="8"/>
        <v>0</v>
      </c>
      <c r="X47" s="20">
        <f>IF('DONNÉES '!$F$33="Non",IF($A47&gt;end_year_1, 0,bulk_tonnages!K47),IF($A47&gt;end_year_1, 0,bulk_user_tonnages!K47))</f>
        <v>0</v>
      </c>
      <c r="Y47" s="20">
        <f>IF('DONNÉES '!$F$33="Non",IF($A47&gt;end_year_1, 0,bulk_tonnages!L47),IF($A47&gt;end_year_1, 0,bulk_user_tonnages!L47))</f>
        <v>0</v>
      </c>
      <c r="Z47" s="20">
        <f>IF($A47&lt;Diversion_start_year,Y47,VLOOKUP($A47,RÉACHEMINEMENT!$B$9:$Z$58,25,FALSE))</f>
        <v>0</v>
      </c>
      <c r="AA47" s="20">
        <f t="shared" si="9"/>
        <v>0</v>
      </c>
      <c r="AB47" s="20">
        <f>IF('DONNÉES '!$F$33="Non",IF($A47&gt;end_year_1,0,bulk_tonnages!M47),0)</f>
        <v>0</v>
      </c>
      <c r="AC47" s="20">
        <f>IF('DONNÉES '!$F$33="Non",IF($A47&gt;end_year_1, 0,bulk_tonnages!N47),IF($A47&gt;end_year_1, 0,bulk_user_tonnages!M47))</f>
        <v>0</v>
      </c>
      <c r="AD47" s="20">
        <f>IF('DONNÉES '!$F$33="Non",IF($A47&gt;end_year_1,0,bulk_tonnages!O47),0)</f>
        <v>0</v>
      </c>
      <c r="AE47" s="20">
        <f>IF('DONNÉES '!$F$33="Non",IF($A47&gt;end_year_1, 0,bulk_tonnages!P47),0)</f>
        <v>0</v>
      </c>
      <c r="AF47" s="20">
        <f>IF('DONNÉES '!$F$33="Non",IF($A47&gt;end_year_1, 0,bulk_tonnages!Q47),IF($A47&gt;end_year_1, 0,bulk_user_tonnages!N47))</f>
        <v>0</v>
      </c>
      <c r="AG47" s="37">
        <f t="shared" si="10"/>
        <v>0</v>
      </c>
      <c r="AH47" s="37">
        <f t="shared" si="12"/>
        <v>0</v>
      </c>
      <c r="AI47" s="36"/>
      <c r="AJ47" s="36"/>
    </row>
    <row r="48" spans="1:36" x14ac:dyDescent="0.25">
      <c r="A48" s="1">
        <f t="shared" si="11"/>
        <v>46</v>
      </c>
      <c r="B48" s="1" t="str">
        <f t="shared" si="1"/>
        <v>AB</v>
      </c>
      <c r="C48" s="20">
        <f>IF('DONNÉES '!$F$33="Non",IF(A48&gt;end_year_1, 0,bulk_tonnages!D48),IF(A48&gt;end_year_1, 0,bulk_user_tonnages!D48))</f>
        <v>0</v>
      </c>
      <c r="D48" s="20">
        <f>IF($A48&lt;Diversion_start_year,C48,VLOOKUP($A48,RÉACHEMINEMENT!$B$9:$Q$58,4,FALSE))</f>
        <v>0</v>
      </c>
      <c r="E48" s="20">
        <f t="shared" si="2"/>
        <v>0</v>
      </c>
      <c r="F48" s="20">
        <f>IF('DONNÉES '!$F$33="Non",IF($A48&gt;end_year_1, 0,bulk_tonnages!E48),IF($A48&gt;end_year_1, 0,bulk_user_tonnages!E48))</f>
        <v>0</v>
      </c>
      <c r="G48" s="20">
        <f>IF($A48&lt;Diversion_start_year,F48,VLOOKUP($A48,RÉACHEMINEMENT!$B$9:$Q$58,13,FALSE))</f>
        <v>0</v>
      </c>
      <c r="H48" s="20">
        <f t="shared" si="3"/>
        <v>0</v>
      </c>
      <c r="I48" s="20">
        <f>IF('DONNÉES '!$F$33="Non",IF($A48&gt;end_year_1, 0,bulk_tonnages!F48),IF($A48&gt;end_year_1, 0,bulk_user_tonnages!F48))</f>
        <v>0</v>
      </c>
      <c r="J48" s="20">
        <f>IF($A48&lt;Diversion_start_year,I48,VLOOKUP($A48,RÉACHEMINEMENT!$B$9:$Q$58,7,FALSE))</f>
        <v>0</v>
      </c>
      <c r="K48" s="20">
        <f t="shared" si="4"/>
        <v>0</v>
      </c>
      <c r="L48" s="20">
        <f>IF('DONNÉES '!$F$33=supporting_sheet!$B$3,IF($A48&gt;end_year_1, 0,bulk_tonnages!G48),IF($A48&gt;end_year_1, 0,bulk_user_tonnages!G48))</f>
        <v>0</v>
      </c>
      <c r="M48" s="20">
        <f>IF($A48&lt;Diversion_start_year,L48,VLOOKUP($A48,RÉACHEMINEMENT!$B$9:$Q$58,16,FALSE))</f>
        <v>0</v>
      </c>
      <c r="N48" s="20">
        <f t="shared" si="5"/>
        <v>0</v>
      </c>
      <c r="O48" s="20">
        <f>IF('DONNÉES '!$F$33="Non",IF($A48&gt;end_year_1, 0,bulk_tonnages!H48),IF($A48&gt;end_year_1, 0,bulk_user_tonnages!H48))</f>
        <v>0</v>
      </c>
      <c r="P48" s="20">
        <f>IF($A48&lt;Diversion_start_year,O48,VLOOKUP($A48,RÉACHEMINEMENT!$B$9:$Q$58,10,FALSE))</f>
        <v>0</v>
      </c>
      <c r="Q48" s="20">
        <f t="shared" si="6"/>
        <v>0</v>
      </c>
      <c r="R48" s="20">
        <f>IF('DONNÉES '!$F$33="Non",IF($A48&gt;end_year_1, 0,bulk_tonnages!I48),IF($A48&gt;end_year_1, 0,bulk_user_tonnages!I48))</f>
        <v>0</v>
      </c>
      <c r="S48" s="20">
        <f>IF($A48&lt;Diversion_start_year,R48,VLOOKUP($A48,RÉACHEMINEMENT!$B$9:$Z$58,19,FALSE))</f>
        <v>0</v>
      </c>
      <c r="T48" s="20">
        <f t="shared" si="7"/>
        <v>0</v>
      </c>
      <c r="U48" s="20">
        <f>IF('DONNÉES '!$F$33="Non",IF($A48&gt;end_year_1, 0,bulk_tonnages!J48),IF($A48&gt;end_year_1, 0,bulk_user_tonnages!J48))</f>
        <v>0</v>
      </c>
      <c r="V48" s="20">
        <f>IF($A48&lt;Diversion_start_year,U48,VLOOKUP($A48,RÉACHEMINEMENT!$B$9:$Z$58,22,FALSE))</f>
        <v>0</v>
      </c>
      <c r="W48" s="20">
        <f t="shared" si="8"/>
        <v>0</v>
      </c>
      <c r="X48" s="20">
        <f>IF('DONNÉES '!$F$33="Non",IF($A48&gt;end_year_1, 0,bulk_tonnages!K48),IF($A48&gt;end_year_1, 0,bulk_user_tonnages!K48))</f>
        <v>0</v>
      </c>
      <c r="Y48" s="20">
        <f>IF('DONNÉES '!$F$33="Non",IF($A48&gt;end_year_1, 0,bulk_tonnages!L48),IF($A48&gt;end_year_1, 0,bulk_user_tonnages!L48))</f>
        <v>0</v>
      </c>
      <c r="Z48" s="20">
        <f>IF($A48&lt;Diversion_start_year,Y48,VLOOKUP($A48,RÉACHEMINEMENT!$B$9:$Z$58,25,FALSE))</f>
        <v>0</v>
      </c>
      <c r="AA48" s="20">
        <f t="shared" si="9"/>
        <v>0</v>
      </c>
      <c r="AB48" s="20">
        <f>IF('DONNÉES '!$F$33="Non",IF($A48&gt;end_year_1,0,bulk_tonnages!M48),0)</f>
        <v>0</v>
      </c>
      <c r="AC48" s="20">
        <f>IF('DONNÉES '!$F$33="Non",IF($A48&gt;end_year_1, 0,bulk_tonnages!N48),IF($A48&gt;end_year_1, 0,bulk_user_tonnages!M48))</f>
        <v>0</v>
      </c>
      <c r="AD48" s="20">
        <f>IF('DONNÉES '!$F$33="Non",IF($A48&gt;end_year_1,0,bulk_tonnages!O48),0)</f>
        <v>0</v>
      </c>
      <c r="AE48" s="20">
        <f>IF('DONNÉES '!$F$33="Non",IF($A48&gt;end_year_1, 0,bulk_tonnages!P48),0)</f>
        <v>0</v>
      </c>
      <c r="AF48" s="20">
        <f>IF('DONNÉES '!$F$33="Non",IF($A48&gt;end_year_1, 0,bulk_tonnages!Q48),IF($A48&gt;end_year_1, 0,bulk_user_tonnages!N48))</f>
        <v>0</v>
      </c>
      <c r="AG48" s="37">
        <f t="shared" si="10"/>
        <v>0</v>
      </c>
      <c r="AH48" s="37">
        <f t="shared" si="12"/>
        <v>0</v>
      </c>
      <c r="AI48" s="36"/>
      <c r="AJ48" s="36"/>
    </row>
    <row r="49" spans="1:36" x14ac:dyDescent="0.25">
      <c r="A49" s="1">
        <f t="shared" si="11"/>
        <v>47</v>
      </c>
      <c r="B49" s="1" t="str">
        <f t="shared" si="1"/>
        <v>AB</v>
      </c>
      <c r="C49" s="20">
        <f>IF('DONNÉES '!$F$33="Non",IF(A49&gt;end_year_1, 0,bulk_tonnages!D49),IF(A49&gt;end_year_1, 0,bulk_user_tonnages!D49))</f>
        <v>0</v>
      </c>
      <c r="D49" s="20">
        <f>IF($A49&lt;Diversion_start_year,C49,VLOOKUP($A49,RÉACHEMINEMENT!$B$9:$Q$58,4,FALSE))</f>
        <v>0</v>
      </c>
      <c r="E49" s="20">
        <f t="shared" si="2"/>
        <v>0</v>
      </c>
      <c r="F49" s="20">
        <f>IF('DONNÉES '!$F$33="Non",IF($A49&gt;end_year_1, 0,bulk_tonnages!E49),IF($A49&gt;end_year_1, 0,bulk_user_tonnages!E49))</f>
        <v>0</v>
      </c>
      <c r="G49" s="20">
        <f>IF($A49&lt;Diversion_start_year,F49,VLOOKUP($A49,RÉACHEMINEMENT!$B$9:$Q$58,13,FALSE))</f>
        <v>0</v>
      </c>
      <c r="H49" s="20">
        <f t="shared" si="3"/>
        <v>0</v>
      </c>
      <c r="I49" s="20">
        <f>IF('DONNÉES '!$F$33="Non",IF($A49&gt;end_year_1, 0,bulk_tonnages!F49),IF($A49&gt;end_year_1, 0,bulk_user_tonnages!F49))</f>
        <v>0</v>
      </c>
      <c r="J49" s="20">
        <f>IF($A49&lt;Diversion_start_year,I49,VLOOKUP($A49,RÉACHEMINEMENT!$B$9:$Q$58,7,FALSE))</f>
        <v>0</v>
      </c>
      <c r="K49" s="20">
        <f t="shared" si="4"/>
        <v>0</v>
      </c>
      <c r="L49" s="20">
        <f>IF('DONNÉES '!$F$33=supporting_sheet!$B$3,IF($A49&gt;end_year_1, 0,bulk_tonnages!G49),IF($A49&gt;end_year_1, 0,bulk_user_tonnages!G49))</f>
        <v>0</v>
      </c>
      <c r="M49" s="20">
        <f>IF($A49&lt;Diversion_start_year,L49,VLOOKUP($A49,RÉACHEMINEMENT!$B$9:$Q$58,16,FALSE))</f>
        <v>0</v>
      </c>
      <c r="N49" s="20">
        <f t="shared" si="5"/>
        <v>0</v>
      </c>
      <c r="O49" s="20">
        <f>IF('DONNÉES '!$F$33="Non",IF($A49&gt;end_year_1, 0,bulk_tonnages!H49),IF($A49&gt;end_year_1, 0,bulk_user_tonnages!H49))</f>
        <v>0</v>
      </c>
      <c r="P49" s="20">
        <f>IF($A49&lt;Diversion_start_year,O49,VLOOKUP($A49,RÉACHEMINEMENT!$B$9:$Q$58,10,FALSE))</f>
        <v>0</v>
      </c>
      <c r="Q49" s="20">
        <f t="shared" si="6"/>
        <v>0</v>
      </c>
      <c r="R49" s="20">
        <f>IF('DONNÉES '!$F$33="Non",IF($A49&gt;end_year_1, 0,bulk_tonnages!I49),IF($A49&gt;end_year_1, 0,bulk_user_tonnages!I49))</f>
        <v>0</v>
      </c>
      <c r="S49" s="20">
        <f>IF($A49&lt;Diversion_start_year,R49,VLOOKUP($A49,RÉACHEMINEMENT!$B$9:$Z$58,19,FALSE))</f>
        <v>0</v>
      </c>
      <c r="T49" s="20">
        <f t="shared" si="7"/>
        <v>0</v>
      </c>
      <c r="U49" s="20">
        <f>IF('DONNÉES '!$F$33="Non",IF($A49&gt;end_year_1, 0,bulk_tonnages!J49),IF($A49&gt;end_year_1, 0,bulk_user_tonnages!J49))</f>
        <v>0</v>
      </c>
      <c r="V49" s="20">
        <f>IF($A49&lt;Diversion_start_year,U49,VLOOKUP($A49,RÉACHEMINEMENT!$B$9:$Z$58,22,FALSE))</f>
        <v>0</v>
      </c>
      <c r="W49" s="20">
        <f t="shared" si="8"/>
        <v>0</v>
      </c>
      <c r="X49" s="20">
        <f>IF('DONNÉES '!$F$33="Non",IF($A49&gt;end_year_1, 0,bulk_tonnages!K49),IF($A49&gt;end_year_1, 0,bulk_user_tonnages!K49))</f>
        <v>0</v>
      </c>
      <c r="Y49" s="20">
        <f>IF('DONNÉES '!$F$33="Non",IF($A49&gt;end_year_1, 0,bulk_tonnages!L49),IF($A49&gt;end_year_1, 0,bulk_user_tonnages!L49))</f>
        <v>0</v>
      </c>
      <c r="Z49" s="20">
        <f>IF($A49&lt;Diversion_start_year,Y49,VLOOKUP($A49,RÉACHEMINEMENT!$B$9:$Z$58,25,FALSE))</f>
        <v>0</v>
      </c>
      <c r="AA49" s="20">
        <f t="shared" si="9"/>
        <v>0</v>
      </c>
      <c r="AB49" s="20">
        <f>IF('DONNÉES '!$F$33="Non",IF($A49&gt;end_year_1,0,bulk_tonnages!M49),0)</f>
        <v>0</v>
      </c>
      <c r="AC49" s="20">
        <f>IF('DONNÉES '!$F$33="Non",IF($A49&gt;end_year_1, 0,bulk_tonnages!N49),IF($A49&gt;end_year_1, 0,bulk_user_tonnages!M49))</f>
        <v>0</v>
      </c>
      <c r="AD49" s="20">
        <f>IF('DONNÉES '!$F$33="Non",IF($A49&gt;end_year_1,0,bulk_tonnages!O49),0)</f>
        <v>0</v>
      </c>
      <c r="AE49" s="20">
        <f>IF('DONNÉES '!$F$33="Non",IF($A49&gt;end_year_1, 0,bulk_tonnages!P49),0)</f>
        <v>0</v>
      </c>
      <c r="AF49" s="20">
        <f>IF('DONNÉES '!$F$33="Non",IF($A49&gt;end_year_1, 0,bulk_tonnages!Q49),IF($A49&gt;end_year_1, 0,bulk_user_tonnages!N49))</f>
        <v>0</v>
      </c>
      <c r="AG49" s="37">
        <f t="shared" si="10"/>
        <v>0</v>
      </c>
      <c r="AH49" s="37">
        <f t="shared" si="12"/>
        <v>0</v>
      </c>
      <c r="AI49" s="36"/>
      <c r="AJ49" s="36"/>
    </row>
    <row r="50" spans="1:36" x14ac:dyDescent="0.25">
      <c r="A50" s="1">
        <f t="shared" si="11"/>
        <v>48</v>
      </c>
      <c r="B50" s="1" t="str">
        <f t="shared" si="1"/>
        <v>AB</v>
      </c>
      <c r="C50" s="20">
        <f>IF('DONNÉES '!$F$33="Non",IF(A50&gt;end_year_1, 0,bulk_tonnages!D50),IF(A50&gt;end_year_1, 0,bulk_user_tonnages!D50))</f>
        <v>0</v>
      </c>
      <c r="D50" s="20">
        <f>IF($A50&lt;Diversion_start_year,C50,VLOOKUP($A50,RÉACHEMINEMENT!$B$9:$Q$58,4,FALSE))</f>
        <v>0</v>
      </c>
      <c r="E50" s="20">
        <f t="shared" si="2"/>
        <v>0</v>
      </c>
      <c r="F50" s="20">
        <f>IF('DONNÉES '!$F$33="Non",IF($A50&gt;end_year_1, 0,bulk_tonnages!E50),IF($A50&gt;end_year_1, 0,bulk_user_tonnages!E50))</f>
        <v>0</v>
      </c>
      <c r="G50" s="20">
        <f>IF($A50&lt;Diversion_start_year,F50,VLOOKUP($A50,RÉACHEMINEMENT!$B$9:$Q$58,13,FALSE))</f>
        <v>0</v>
      </c>
      <c r="H50" s="20">
        <f t="shared" si="3"/>
        <v>0</v>
      </c>
      <c r="I50" s="20">
        <f>IF('DONNÉES '!$F$33="Non",IF($A50&gt;end_year_1, 0,bulk_tonnages!F50),IF($A50&gt;end_year_1, 0,bulk_user_tonnages!F50))</f>
        <v>0</v>
      </c>
      <c r="J50" s="20">
        <f>IF($A50&lt;Diversion_start_year,I50,VLOOKUP($A50,RÉACHEMINEMENT!$B$9:$Q$58,7,FALSE))</f>
        <v>0</v>
      </c>
      <c r="K50" s="20">
        <f t="shared" si="4"/>
        <v>0</v>
      </c>
      <c r="L50" s="20">
        <f>IF('DONNÉES '!$F$33=supporting_sheet!$B$3,IF($A50&gt;end_year_1, 0,bulk_tonnages!G50),IF($A50&gt;end_year_1, 0,bulk_user_tonnages!G50))</f>
        <v>0</v>
      </c>
      <c r="M50" s="20">
        <f>IF($A50&lt;Diversion_start_year,L50,VLOOKUP($A50,RÉACHEMINEMENT!$B$9:$Q$58,16,FALSE))</f>
        <v>0</v>
      </c>
      <c r="N50" s="20">
        <f t="shared" si="5"/>
        <v>0</v>
      </c>
      <c r="O50" s="20">
        <f>IF('DONNÉES '!$F$33="Non",IF($A50&gt;end_year_1, 0,bulk_tonnages!H50),IF($A50&gt;end_year_1, 0,bulk_user_tonnages!H50))</f>
        <v>0</v>
      </c>
      <c r="P50" s="20">
        <f>IF($A50&lt;Diversion_start_year,O50,VLOOKUP($A50,RÉACHEMINEMENT!$B$9:$Q$58,10,FALSE))</f>
        <v>0</v>
      </c>
      <c r="Q50" s="20">
        <f t="shared" si="6"/>
        <v>0</v>
      </c>
      <c r="R50" s="20">
        <f>IF('DONNÉES '!$F$33="Non",IF($A50&gt;end_year_1, 0,bulk_tonnages!I50),IF($A50&gt;end_year_1, 0,bulk_user_tonnages!I50))</f>
        <v>0</v>
      </c>
      <c r="S50" s="20">
        <f>IF($A50&lt;Diversion_start_year,R50,VLOOKUP($A50,RÉACHEMINEMENT!$B$9:$Z$58,19,FALSE))</f>
        <v>0</v>
      </c>
      <c r="T50" s="20">
        <f t="shared" si="7"/>
        <v>0</v>
      </c>
      <c r="U50" s="20">
        <f>IF('DONNÉES '!$F$33="Non",IF($A50&gt;end_year_1, 0,bulk_tonnages!J50),IF($A50&gt;end_year_1, 0,bulk_user_tonnages!J50))</f>
        <v>0</v>
      </c>
      <c r="V50" s="20">
        <f>IF($A50&lt;Diversion_start_year,U50,VLOOKUP($A50,RÉACHEMINEMENT!$B$9:$Z$58,22,FALSE))</f>
        <v>0</v>
      </c>
      <c r="W50" s="20">
        <f t="shared" si="8"/>
        <v>0</v>
      </c>
      <c r="X50" s="20">
        <f>IF('DONNÉES '!$F$33="Non",IF($A50&gt;end_year_1, 0,bulk_tonnages!K50),IF($A50&gt;end_year_1, 0,bulk_user_tonnages!K50))</f>
        <v>0</v>
      </c>
      <c r="Y50" s="20">
        <f>IF('DONNÉES '!$F$33="Non",IF($A50&gt;end_year_1, 0,bulk_tonnages!L50),IF($A50&gt;end_year_1, 0,bulk_user_tonnages!L50))</f>
        <v>0</v>
      </c>
      <c r="Z50" s="20">
        <f>IF($A50&lt;Diversion_start_year,Y50,VLOOKUP($A50,RÉACHEMINEMENT!$B$9:$Z$58,25,FALSE))</f>
        <v>0</v>
      </c>
      <c r="AA50" s="20">
        <f t="shared" si="9"/>
        <v>0</v>
      </c>
      <c r="AB50" s="20">
        <f>IF('DONNÉES '!$F$33="Non",IF($A50&gt;end_year_1,0,bulk_tonnages!M50),0)</f>
        <v>0</v>
      </c>
      <c r="AC50" s="20">
        <f>IF('DONNÉES '!$F$33="Non",IF($A50&gt;end_year_1, 0,bulk_tonnages!N50),IF($A50&gt;end_year_1, 0,bulk_user_tonnages!M50))</f>
        <v>0</v>
      </c>
      <c r="AD50" s="20">
        <f>IF('DONNÉES '!$F$33="Non",IF($A50&gt;end_year_1,0,bulk_tonnages!O50),0)</f>
        <v>0</v>
      </c>
      <c r="AE50" s="20">
        <f>IF('DONNÉES '!$F$33="Non",IF($A50&gt;end_year_1, 0,bulk_tonnages!P50),0)</f>
        <v>0</v>
      </c>
      <c r="AF50" s="20">
        <f>IF('DONNÉES '!$F$33="Non",IF($A50&gt;end_year_1, 0,bulk_tonnages!Q50),IF($A50&gt;end_year_1, 0,bulk_user_tonnages!N50))</f>
        <v>0</v>
      </c>
      <c r="AG50" s="37">
        <f t="shared" si="10"/>
        <v>0</v>
      </c>
      <c r="AH50" s="37">
        <f t="shared" si="12"/>
        <v>0</v>
      </c>
      <c r="AI50" s="36"/>
      <c r="AJ50" s="36"/>
    </row>
    <row r="51" spans="1:36" x14ac:dyDescent="0.25">
      <c r="A51" s="1">
        <f t="shared" si="11"/>
        <v>49</v>
      </c>
      <c r="B51" s="1" t="str">
        <f t="shared" si="1"/>
        <v>AB</v>
      </c>
      <c r="C51" s="20">
        <f>IF('DONNÉES '!$F$33="Non",IF(A51&gt;end_year_1, 0,bulk_tonnages!D51),IF(A51&gt;end_year_1, 0,bulk_user_tonnages!D51))</f>
        <v>0</v>
      </c>
      <c r="D51" s="20">
        <f>IF($A51&lt;Diversion_start_year,C51,VLOOKUP($A51,RÉACHEMINEMENT!$B$9:$Q$58,4,FALSE))</f>
        <v>0</v>
      </c>
      <c r="E51" s="20">
        <f t="shared" si="2"/>
        <v>0</v>
      </c>
      <c r="F51" s="20">
        <f>IF('DONNÉES '!$F$33="Non",IF($A51&gt;end_year_1, 0,bulk_tonnages!E51),IF($A51&gt;end_year_1, 0,bulk_user_tonnages!E51))</f>
        <v>0</v>
      </c>
      <c r="G51" s="20">
        <f>IF($A51&lt;Diversion_start_year,F51,VLOOKUP($A51,RÉACHEMINEMENT!$B$9:$Q$58,13,FALSE))</f>
        <v>0</v>
      </c>
      <c r="H51" s="20">
        <f t="shared" si="3"/>
        <v>0</v>
      </c>
      <c r="I51" s="20">
        <f>IF('DONNÉES '!$F$33="Non",IF($A51&gt;end_year_1, 0,bulk_tonnages!F51),IF($A51&gt;end_year_1, 0,bulk_user_tonnages!F51))</f>
        <v>0</v>
      </c>
      <c r="J51" s="20">
        <f>IF($A51&lt;Diversion_start_year,I51,VLOOKUP($A51,RÉACHEMINEMENT!$B$9:$Q$58,7,FALSE))</f>
        <v>0</v>
      </c>
      <c r="K51" s="20">
        <f t="shared" si="4"/>
        <v>0</v>
      </c>
      <c r="L51" s="20">
        <f>IF('DONNÉES '!$F$33=supporting_sheet!$B$3,IF($A51&gt;end_year_1, 0,bulk_tonnages!G51),IF($A51&gt;end_year_1, 0,bulk_user_tonnages!G51))</f>
        <v>0</v>
      </c>
      <c r="M51" s="20">
        <f>IF($A51&lt;Diversion_start_year,L51,VLOOKUP($A51,RÉACHEMINEMENT!$B$9:$Q$58,16,FALSE))</f>
        <v>0</v>
      </c>
      <c r="N51" s="20">
        <f t="shared" si="5"/>
        <v>0</v>
      </c>
      <c r="O51" s="20">
        <f>IF('DONNÉES '!$F$33="Non",IF($A51&gt;end_year_1, 0,bulk_tonnages!H51),IF($A51&gt;end_year_1, 0,bulk_user_tonnages!H51))</f>
        <v>0</v>
      </c>
      <c r="P51" s="20">
        <f>IF($A51&lt;Diversion_start_year,O51,VLOOKUP($A51,RÉACHEMINEMENT!$B$9:$Q$58,10,FALSE))</f>
        <v>0</v>
      </c>
      <c r="Q51" s="20">
        <f t="shared" si="6"/>
        <v>0</v>
      </c>
      <c r="R51" s="20">
        <f>IF('DONNÉES '!$F$33="Non",IF($A51&gt;end_year_1, 0,bulk_tonnages!I51),IF($A51&gt;end_year_1, 0,bulk_user_tonnages!I51))</f>
        <v>0</v>
      </c>
      <c r="S51" s="20">
        <f>IF($A51&lt;Diversion_start_year,R51,VLOOKUP($A51,RÉACHEMINEMENT!$B$9:$Z$58,19,FALSE))</f>
        <v>0</v>
      </c>
      <c r="T51" s="20">
        <f t="shared" si="7"/>
        <v>0</v>
      </c>
      <c r="U51" s="20">
        <f>IF('DONNÉES '!$F$33="Non",IF($A51&gt;end_year_1, 0,bulk_tonnages!J51),IF($A51&gt;end_year_1, 0,bulk_user_tonnages!J51))</f>
        <v>0</v>
      </c>
      <c r="V51" s="20">
        <f>IF($A51&lt;Diversion_start_year,U51,VLOOKUP($A51,RÉACHEMINEMENT!$B$9:$Z$58,22,FALSE))</f>
        <v>0</v>
      </c>
      <c r="W51" s="20">
        <f t="shared" si="8"/>
        <v>0</v>
      </c>
      <c r="X51" s="20">
        <f>IF('DONNÉES '!$F$33="Non",IF($A51&gt;end_year_1, 0,bulk_tonnages!K51),IF($A51&gt;end_year_1, 0,bulk_user_tonnages!K51))</f>
        <v>0</v>
      </c>
      <c r="Y51" s="20">
        <f>IF('DONNÉES '!$F$33="Non",IF($A51&gt;end_year_1, 0,bulk_tonnages!L51),IF($A51&gt;end_year_1, 0,bulk_user_tonnages!L51))</f>
        <v>0</v>
      </c>
      <c r="Z51" s="20">
        <f>IF($A51&lt;Diversion_start_year,Y51,VLOOKUP($A51,RÉACHEMINEMENT!$B$9:$Z$58,25,FALSE))</f>
        <v>0</v>
      </c>
      <c r="AA51" s="20">
        <f t="shared" si="9"/>
        <v>0</v>
      </c>
      <c r="AB51" s="20">
        <f>IF('DONNÉES '!$F$33="Non",IF($A51&gt;end_year_1,0,bulk_tonnages!M51),0)</f>
        <v>0</v>
      </c>
      <c r="AC51" s="20">
        <f>IF('DONNÉES '!$F$33="Non",IF($A51&gt;end_year_1, 0,bulk_tonnages!N51),IF($A51&gt;end_year_1, 0,bulk_user_tonnages!M51))</f>
        <v>0</v>
      </c>
      <c r="AD51" s="20">
        <f>IF('DONNÉES '!$F$33="Non",IF($A51&gt;end_year_1,0,bulk_tonnages!O51),0)</f>
        <v>0</v>
      </c>
      <c r="AE51" s="20">
        <f>IF('DONNÉES '!$F$33="Non",IF($A51&gt;end_year_1, 0,bulk_tonnages!P51),0)</f>
        <v>0</v>
      </c>
      <c r="AF51" s="20">
        <f>IF('DONNÉES '!$F$33="Non",IF($A51&gt;end_year_1, 0,bulk_tonnages!Q51),IF($A51&gt;end_year_1, 0,bulk_user_tonnages!N51))</f>
        <v>0</v>
      </c>
      <c r="AG51" s="37">
        <f t="shared" si="10"/>
        <v>0</v>
      </c>
      <c r="AH51" s="37">
        <f t="shared" si="12"/>
        <v>0</v>
      </c>
      <c r="AI51" s="36"/>
      <c r="AJ51" s="36"/>
    </row>
    <row r="52" spans="1:36" x14ac:dyDescent="0.25">
      <c r="A52" s="1">
        <f t="shared" si="11"/>
        <v>50</v>
      </c>
      <c r="B52" s="1" t="str">
        <f t="shared" si="1"/>
        <v>AB</v>
      </c>
      <c r="C52" s="20">
        <f>IF('DONNÉES '!$F$33="Non",IF(A52&gt;end_year_1, 0,bulk_tonnages!D52),IF(A52&gt;end_year_1, 0,bulk_user_tonnages!D52))</f>
        <v>0</v>
      </c>
      <c r="D52" s="20">
        <f>IF($A52&lt;Diversion_start_year,C52,VLOOKUP($A52,RÉACHEMINEMENT!$B$9:$Q$58,4,FALSE))</f>
        <v>0</v>
      </c>
      <c r="E52" s="20">
        <f t="shared" si="2"/>
        <v>0</v>
      </c>
      <c r="F52" s="20">
        <f>IF('DONNÉES '!$F$33="Non",IF($A52&gt;end_year_1, 0,bulk_tonnages!E52),IF($A52&gt;end_year_1, 0,bulk_user_tonnages!E52))</f>
        <v>0</v>
      </c>
      <c r="G52" s="20">
        <f>IF($A52&lt;Diversion_start_year,F52,VLOOKUP($A52,RÉACHEMINEMENT!$B$9:$Q$58,13,FALSE))</f>
        <v>0</v>
      </c>
      <c r="H52" s="20">
        <f t="shared" si="3"/>
        <v>0</v>
      </c>
      <c r="I52" s="20">
        <f>IF('DONNÉES '!$F$33="Non",IF($A52&gt;end_year_1, 0,bulk_tonnages!F52),IF($A52&gt;end_year_1, 0,bulk_user_tonnages!F52))</f>
        <v>0</v>
      </c>
      <c r="J52" s="20">
        <f>IF($A52&lt;Diversion_start_year,I52,VLOOKUP($A52,RÉACHEMINEMENT!$B$9:$Q$58,7,FALSE))</f>
        <v>0</v>
      </c>
      <c r="K52" s="20">
        <f t="shared" si="4"/>
        <v>0</v>
      </c>
      <c r="L52" s="20">
        <f>IF('DONNÉES '!$F$33=supporting_sheet!$B$3,IF($A52&gt;end_year_1, 0,bulk_tonnages!G52),IF($A52&gt;end_year_1, 0,bulk_user_tonnages!G52))</f>
        <v>0</v>
      </c>
      <c r="M52" s="20">
        <f>IF($A52&lt;Diversion_start_year,L52,VLOOKUP($A52,RÉACHEMINEMENT!$B$9:$Q$58,16,FALSE))</f>
        <v>0</v>
      </c>
      <c r="N52" s="20">
        <f t="shared" si="5"/>
        <v>0</v>
      </c>
      <c r="O52" s="20">
        <f>IF('DONNÉES '!$F$33="Non",IF($A52&gt;end_year_1, 0,bulk_tonnages!H52),IF($A52&gt;end_year_1, 0,bulk_user_tonnages!H52))</f>
        <v>0</v>
      </c>
      <c r="P52" s="20">
        <f>IF($A52&lt;Diversion_start_year,O52,VLOOKUP($A52,RÉACHEMINEMENT!$B$9:$Q$58,10,FALSE))</f>
        <v>0</v>
      </c>
      <c r="Q52" s="20">
        <f t="shared" si="6"/>
        <v>0</v>
      </c>
      <c r="R52" s="20">
        <f>IF('DONNÉES '!$F$33="Non",IF($A52&gt;end_year_1, 0,bulk_tonnages!I52),IF($A52&gt;end_year_1, 0,bulk_user_tonnages!I52))</f>
        <v>0</v>
      </c>
      <c r="S52" s="20">
        <f>IF($A52&lt;Diversion_start_year,R52,VLOOKUP($A52,RÉACHEMINEMENT!$B$9:$Z$58,19,FALSE))</f>
        <v>0</v>
      </c>
      <c r="T52" s="20">
        <f t="shared" si="7"/>
        <v>0</v>
      </c>
      <c r="U52" s="20">
        <f>IF('DONNÉES '!$F$33="Non",IF($A52&gt;end_year_1, 0,bulk_tonnages!J52),IF($A52&gt;end_year_1, 0,bulk_user_tonnages!J52))</f>
        <v>0</v>
      </c>
      <c r="V52" s="20">
        <f>IF($A52&lt;Diversion_start_year,U52,VLOOKUP($A52,RÉACHEMINEMENT!$B$9:$Z$58,22,FALSE))</f>
        <v>0</v>
      </c>
      <c r="W52" s="20">
        <f t="shared" si="8"/>
        <v>0</v>
      </c>
      <c r="X52" s="20">
        <f>IF('DONNÉES '!$F$33="Non",IF($A52&gt;end_year_1, 0,bulk_tonnages!K52),IF($A52&gt;end_year_1, 0,bulk_user_tonnages!K52))</f>
        <v>0</v>
      </c>
      <c r="Y52" s="20">
        <f>IF('DONNÉES '!$F$33="Non",IF($A52&gt;end_year_1, 0,bulk_tonnages!L52),IF($A52&gt;end_year_1, 0,bulk_user_tonnages!L52))</f>
        <v>0</v>
      </c>
      <c r="Z52" s="20">
        <f>IF($A52&lt;Diversion_start_year,Y52,VLOOKUP($A52,RÉACHEMINEMENT!$B$9:$Z$58,25,FALSE))</f>
        <v>0</v>
      </c>
      <c r="AA52" s="20">
        <f t="shared" si="9"/>
        <v>0</v>
      </c>
      <c r="AB52" s="20">
        <f>IF('DONNÉES '!$F$33="Non",IF($A52&gt;end_year_1,0,bulk_tonnages!M52),0)</f>
        <v>0</v>
      </c>
      <c r="AC52" s="20">
        <f>IF('DONNÉES '!$F$33="Non",IF($A52&gt;end_year_1, 0,bulk_tonnages!N52),IF($A52&gt;end_year_1, 0,bulk_user_tonnages!M52))</f>
        <v>0</v>
      </c>
      <c r="AD52" s="20">
        <f>IF('DONNÉES '!$F$33="Non",IF($A52&gt;end_year_1,0,bulk_tonnages!O52),0)</f>
        <v>0</v>
      </c>
      <c r="AE52" s="20">
        <f>IF('DONNÉES '!$F$33="Non",IF($A52&gt;end_year_1, 0,bulk_tonnages!P52),0)</f>
        <v>0</v>
      </c>
      <c r="AF52" s="20">
        <f>IF('DONNÉES '!$F$33="Non",IF($A52&gt;end_year_1, 0,bulk_tonnages!Q52),IF($A52&gt;end_year_1, 0,bulk_user_tonnages!N52))</f>
        <v>0</v>
      </c>
      <c r="AG52" s="37">
        <f t="shared" si="10"/>
        <v>0</v>
      </c>
      <c r="AH52" s="37">
        <f t="shared" si="12"/>
        <v>0</v>
      </c>
      <c r="AI52" s="36"/>
      <c r="AJ52" s="36"/>
    </row>
    <row r="53" spans="1:36" x14ac:dyDescent="0.25">
      <c r="A53" s="1">
        <f t="shared" si="11"/>
        <v>51</v>
      </c>
      <c r="B53" s="1" t="str">
        <f t="shared" si="1"/>
        <v>AB</v>
      </c>
      <c r="C53" s="20">
        <f>IF('DONNÉES '!$F$33="Non",IF(A53&gt;end_year_1, 0,bulk_tonnages!D53),IF(A53&gt;end_year_1, 0,bulk_user_tonnages!D53))</f>
        <v>0</v>
      </c>
      <c r="D53" s="20">
        <f>IF($A53&lt;Diversion_start_year,C53,VLOOKUP($A53,RÉACHEMINEMENT!$B$9:$Q$58,4,FALSE))</f>
        <v>0</v>
      </c>
      <c r="E53" s="20">
        <f t="shared" si="2"/>
        <v>0</v>
      </c>
      <c r="F53" s="20">
        <f>IF('DONNÉES '!$F$33="Non",IF($A53&gt;end_year_1, 0,bulk_tonnages!E53),IF($A53&gt;end_year_1, 0,bulk_user_tonnages!E53))</f>
        <v>0</v>
      </c>
      <c r="G53" s="20">
        <f>IF($A53&lt;Diversion_start_year,F53,VLOOKUP($A53,RÉACHEMINEMENT!$B$9:$Q$58,13,FALSE))</f>
        <v>0</v>
      </c>
      <c r="H53" s="20">
        <f t="shared" si="3"/>
        <v>0</v>
      </c>
      <c r="I53" s="20">
        <f>IF('DONNÉES '!$F$33="Non",IF($A53&gt;end_year_1, 0,bulk_tonnages!F53),IF($A53&gt;end_year_1, 0,bulk_user_tonnages!F53))</f>
        <v>0</v>
      </c>
      <c r="J53" s="20">
        <f>IF($A53&lt;Diversion_start_year,I53,VLOOKUP($A53,RÉACHEMINEMENT!$B$9:$Q$58,7,FALSE))</f>
        <v>0</v>
      </c>
      <c r="K53" s="20">
        <f t="shared" si="4"/>
        <v>0</v>
      </c>
      <c r="L53" s="20">
        <f>IF('DONNÉES '!$F$33=supporting_sheet!$B$3,IF($A53&gt;end_year_1, 0,bulk_tonnages!G53),IF($A53&gt;end_year_1, 0,bulk_user_tonnages!G53))</f>
        <v>0</v>
      </c>
      <c r="M53" s="20">
        <f>IF($A53&lt;Diversion_start_year,L53,VLOOKUP($A53,RÉACHEMINEMENT!$B$9:$Q$58,16,FALSE))</f>
        <v>0</v>
      </c>
      <c r="N53" s="20">
        <f t="shared" si="5"/>
        <v>0</v>
      </c>
      <c r="O53" s="20">
        <f>IF('DONNÉES '!$F$33="Non",IF($A53&gt;end_year_1, 0,bulk_tonnages!H53),IF($A53&gt;end_year_1, 0,bulk_user_tonnages!H53))</f>
        <v>0</v>
      </c>
      <c r="P53" s="20">
        <f>IF($A53&lt;Diversion_start_year,O53,VLOOKUP($A53,RÉACHEMINEMENT!$B$9:$Q$58,10,FALSE))</f>
        <v>0</v>
      </c>
      <c r="Q53" s="20">
        <f t="shared" si="6"/>
        <v>0</v>
      </c>
      <c r="R53" s="20">
        <f>IF('DONNÉES '!$F$33="Non",IF($A53&gt;end_year_1, 0,bulk_tonnages!I53),IF($A53&gt;end_year_1, 0,bulk_user_tonnages!I53))</f>
        <v>0</v>
      </c>
      <c r="S53" s="20">
        <f>IF($A53&lt;Diversion_start_year,R53,VLOOKUP($A53,RÉACHEMINEMENT!$B$9:$Z$58,19,FALSE))</f>
        <v>0</v>
      </c>
      <c r="T53" s="20">
        <f t="shared" si="7"/>
        <v>0</v>
      </c>
      <c r="U53" s="20">
        <f>IF('DONNÉES '!$F$33="Non",IF($A53&gt;end_year_1, 0,bulk_tonnages!J53),IF($A53&gt;end_year_1, 0,bulk_user_tonnages!J53))</f>
        <v>0</v>
      </c>
      <c r="V53" s="20">
        <f>IF($A53&lt;Diversion_start_year,U53,VLOOKUP($A53,RÉACHEMINEMENT!$B$9:$Z$58,22,FALSE))</f>
        <v>0</v>
      </c>
      <c r="W53" s="20">
        <f t="shared" si="8"/>
        <v>0</v>
      </c>
      <c r="X53" s="20">
        <f>IF('DONNÉES '!$F$33="Non",IF($A53&gt;end_year_1, 0,bulk_tonnages!K53),IF($A53&gt;end_year_1, 0,bulk_user_tonnages!K53))</f>
        <v>0</v>
      </c>
      <c r="Y53" s="20">
        <f>IF('DONNÉES '!$F$33="Non",IF($A53&gt;end_year_1, 0,bulk_tonnages!L53),IF($A53&gt;end_year_1, 0,bulk_user_tonnages!L53))</f>
        <v>0</v>
      </c>
      <c r="Z53" s="20">
        <f>IF($A53&lt;Diversion_start_year,Y53,VLOOKUP($A53,RÉACHEMINEMENT!$B$9:$Z$58,25,FALSE))</f>
        <v>0</v>
      </c>
      <c r="AA53" s="20">
        <f t="shared" si="9"/>
        <v>0</v>
      </c>
      <c r="AB53" s="20">
        <f>IF('DONNÉES '!$F$33="Non",IF($A53&gt;end_year_1,0,bulk_tonnages!M53),0)</f>
        <v>0</v>
      </c>
      <c r="AC53" s="20">
        <f>IF('DONNÉES '!$F$33="Non",IF($A53&gt;end_year_1, 0,bulk_tonnages!N53),IF($A53&gt;end_year_1, 0,bulk_user_tonnages!M53))</f>
        <v>0</v>
      </c>
      <c r="AD53" s="20">
        <f>IF('DONNÉES '!$F$33="Non",IF($A53&gt;end_year_1,0,bulk_tonnages!O53),0)</f>
        <v>0</v>
      </c>
      <c r="AE53" s="20">
        <f>IF('DONNÉES '!$F$33="Non",IF($A53&gt;end_year_1, 0,bulk_tonnages!P53),0)</f>
        <v>0</v>
      </c>
      <c r="AF53" s="20">
        <f>IF('DONNÉES '!$F$33="Non",IF($A53&gt;end_year_1, 0,bulk_tonnages!Q53),IF($A53&gt;end_year_1, 0,bulk_user_tonnages!N53))</f>
        <v>0</v>
      </c>
      <c r="AG53" s="37">
        <f t="shared" si="10"/>
        <v>0</v>
      </c>
      <c r="AH53" s="37">
        <f t="shared" si="12"/>
        <v>0</v>
      </c>
      <c r="AI53" s="36"/>
      <c r="AJ53" s="36"/>
    </row>
    <row r="54" spans="1:36" x14ac:dyDescent="0.25">
      <c r="A54" s="1">
        <f t="shared" si="11"/>
        <v>52</v>
      </c>
      <c r="B54" s="1" t="str">
        <f t="shared" si="1"/>
        <v>AB</v>
      </c>
      <c r="C54" s="20">
        <f>IF('DONNÉES '!$F$33="Non",IF(A54&gt;end_year_1, 0,bulk_tonnages!D54),IF(A54&gt;end_year_1, 0,bulk_user_tonnages!D54))</f>
        <v>0</v>
      </c>
      <c r="D54" s="20">
        <f>IF($A54&lt;Diversion_start_year,C54,VLOOKUP($A54,RÉACHEMINEMENT!$B$9:$Q$58,4,FALSE))</f>
        <v>0</v>
      </c>
      <c r="E54" s="20">
        <f t="shared" si="2"/>
        <v>0</v>
      </c>
      <c r="F54" s="20">
        <f>IF('DONNÉES '!$F$33="Non",IF($A54&gt;end_year_1, 0,bulk_tonnages!E54),IF($A54&gt;end_year_1, 0,bulk_user_tonnages!E54))</f>
        <v>0</v>
      </c>
      <c r="G54" s="20">
        <f>IF($A54&lt;Diversion_start_year,F54,VLOOKUP($A54,RÉACHEMINEMENT!$B$9:$Q$58,13,FALSE))</f>
        <v>0</v>
      </c>
      <c r="H54" s="20">
        <f t="shared" si="3"/>
        <v>0</v>
      </c>
      <c r="I54" s="20">
        <f>IF('DONNÉES '!$F$33="Non",IF($A54&gt;end_year_1, 0,bulk_tonnages!F54),IF($A54&gt;end_year_1, 0,bulk_user_tonnages!F54))</f>
        <v>0</v>
      </c>
      <c r="J54" s="20">
        <f>IF($A54&lt;Diversion_start_year,I54,VLOOKUP($A54,RÉACHEMINEMENT!$B$9:$Q$58,7,FALSE))</f>
        <v>0</v>
      </c>
      <c r="K54" s="20">
        <f t="shared" si="4"/>
        <v>0</v>
      </c>
      <c r="L54" s="20">
        <f>IF('DONNÉES '!$F$33=supporting_sheet!$B$3,IF($A54&gt;end_year_1, 0,bulk_tonnages!G54),IF($A54&gt;end_year_1, 0,bulk_user_tonnages!G54))</f>
        <v>0</v>
      </c>
      <c r="M54" s="20">
        <f>IF($A54&lt;Diversion_start_year,L54,VLOOKUP($A54,RÉACHEMINEMENT!$B$9:$Q$58,16,FALSE))</f>
        <v>0</v>
      </c>
      <c r="N54" s="20">
        <f t="shared" si="5"/>
        <v>0</v>
      </c>
      <c r="O54" s="20">
        <f>IF('DONNÉES '!$F$33="Non",IF($A54&gt;end_year_1, 0,bulk_tonnages!H54),IF($A54&gt;end_year_1, 0,bulk_user_tonnages!H54))</f>
        <v>0</v>
      </c>
      <c r="P54" s="20">
        <f>IF($A54&lt;Diversion_start_year,O54,VLOOKUP($A54,RÉACHEMINEMENT!$B$9:$Q$58,10,FALSE))</f>
        <v>0</v>
      </c>
      <c r="Q54" s="20">
        <f t="shared" si="6"/>
        <v>0</v>
      </c>
      <c r="R54" s="20">
        <f>IF('DONNÉES '!$F$33="Non",IF($A54&gt;end_year_1, 0,bulk_tonnages!I54),IF($A54&gt;end_year_1, 0,bulk_user_tonnages!I54))</f>
        <v>0</v>
      </c>
      <c r="S54" s="20">
        <f>IF($A54&lt;Diversion_start_year,R54,VLOOKUP($A54,RÉACHEMINEMENT!$B$9:$Z$58,19,FALSE))</f>
        <v>0</v>
      </c>
      <c r="T54" s="20">
        <f t="shared" si="7"/>
        <v>0</v>
      </c>
      <c r="U54" s="20">
        <f>IF('DONNÉES '!$F$33="Non",IF($A54&gt;end_year_1, 0,bulk_tonnages!J54),IF($A54&gt;end_year_1, 0,bulk_user_tonnages!J54))</f>
        <v>0</v>
      </c>
      <c r="V54" s="20">
        <f>IF($A54&lt;Diversion_start_year,U54,VLOOKUP($A54,RÉACHEMINEMENT!$B$9:$Z$58,22,FALSE))</f>
        <v>0</v>
      </c>
      <c r="W54" s="20">
        <f t="shared" si="8"/>
        <v>0</v>
      </c>
      <c r="X54" s="20">
        <f>IF('DONNÉES '!$F$33="Non",IF($A54&gt;end_year_1, 0,bulk_tonnages!K54),IF($A54&gt;end_year_1, 0,bulk_user_tonnages!K54))</f>
        <v>0</v>
      </c>
      <c r="Y54" s="20">
        <f>IF('DONNÉES '!$F$33="Non",IF($A54&gt;end_year_1, 0,bulk_tonnages!L54),IF($A54&gt;end_year_1, 0,bulk_user_tonnages!L54))</f>
        <v>0</v>
      </c>
      <c r="Z54" s="20">
        <f>IF($A54&lt;Diversion_start_year,Y54,VLOOKUP($A54,RÉACHEMINEMENT!$B$9:$Z$58,25,FALSE))</f>
        <v>0</v>
      </c>
      <c r="AA54" s="20">
        <f t="shared" si="9"/>
        <v>0</v>
      </c>
      <c r="AB54" s="20">
        <f>IF('DONNÉES '!$F$33="Non",IF($A54&gt;end_year_1,0,bulk_tonnages!M54),0)</f>
        <v>0</v>
      </c>
      <c r="AC54" s="20">
        <f>IF('DONNÉES '!$F$33="Non",IF($A54&gt;end_year_1, 0,bulk_tonnages!N54),IF($A54&gt;end_year_1, 0,bulk_user_tonnages!M54))</f>
        <v>0</v>
      </c>
      <c r="AD54" s="20">
        <f>IF('DONNÉES '!$F$33="Non",IF($A54&gt;end_year_1,0,bulk_tonnages!O54),0)</f>
        <v>0</v>
      </c>
      <c r="AE54" s="20">
        <f>IF('DONNÉES '!$F$33="Non",IF($A54&gt;end_year_1, 0,bulk_tonnages!P54),0)</f>
        <v>0</v>
      </c>
      <c r="AF54" s="20">
        <f>IF('DONNÉES '!$F$33="Non",IF($A54&gt;end_year_1, 0,bulk_tonnages!Q54),IF($A54&gt;end_year_1, 0,bulk_user_tonnages!N54))</f>
        <v>0</v>
      </c>
      <c r="AG54" s="37">
        <f t="shared" si="10"/>
        <v>0</v>
      </c>
      <c r="AH54" s="37">
        <f t="shared" si="12"/>
        <v>0</v>
      </c>
      <c r="AI54" s="36"/>
      <c r="AJ54" s="36"/>
    </row>
    <row r="55" spans="1:36" x14ac:dyDescent="0.25">
      <c r="A55" s="1">
        <f t="shared" si="11"/>
        <v>53</v>
      </c>
      <c r="B55" s="1" t="str">
        <f t="shared" si="1"/>
        <v>AB</v>
      </c>
      <c r="C55" s="20">
        <f>IF('DONNÉES '!$F$33="Non",IF(A55&gt;end_year_1, 0,bulk_tonnages!D55),IF(A55&gt;end_year_1, 0,bulk_user_tonnages!D55))</f>
        <v>0</v>
      </c>
      <c r="D55" s="20">
        <f>IF($A55&lt;Diversion_start_year,C55,VLOOKUP($A55,RÉACHEMINEMENT!$B$9:$Q$58,4,FALSE))</f>
        <v>0</v>
      </c>
      <c r="E55" s="20">
        <f t="shared" si="2"/>
        <v>0</v>
      </c>
      <c r="F55" s="20">
        <f>IF('DONNÉES '!$F$33="Non",IF($A55&gt;end_year_1, 0,bulk_tonnages!E55),IF($A55&gt;end_year_1, 0,bulk_user_tonnages!E55))</f>
        <v>0</v>
      </c>
      <c r="G55" s="20">
        <f>IF($A55&lt;Diversion_start_year,F55,VLOOKUP($A55,RÉACHEMINEMENT!$B$9:$Q$58,13,FALSE))</f>
        <v>0</v>
      </c>
      <c r="H55" s="20">
        <f t="shared" si="3"/>
        <v>0</v>
      </c>
      <c r="I55" s="20">
        <f>IF('DONNÉES '!$F$33="Non",IF($A55&gt;end_year_1, 0,bulk_tonnages!F55),IF($A55&gt;end_year_1, 0,bulk_user_tonnages!F55))</f>
        <v>0</v>
      </c>
      <c r="J55" s="20">
        <f>IF($A55&lt;Diversion_start_year,I55,VLOOKUP($A55,RÉACHEMINEMENT!$B$9:$Q$58,7,FALSE))</f>
        <v>0</v>
      </c>
      <c r="K55" s="20">
        <f t="shared" si="4"/>
        <v>0</v>
      </c>
      <c r="L55" s="20">
        <f>IF('DONNÉES '!$F$33=supporting_sheet!$B$3,IF($A55&gt;end_year_1, 0,bulk_tonnages!G55),IF($A55&gt;end_year_1, 0,bulk_user_tonnages!G55))</f>
        <v>0</v>
      </c>
      <c r="M55" s="20">
        <f>IF($A55&lt;Diversion_start_year,L55,VLOOKUP($A55,RÉACHEMINEMENT!$B$9:$Q$58,16,FALSE))</f>
        <v>0</v>
      </c>
      <c r="N55" s="20">
        <f t="shared" si="5"/>
        <v>0</v>
      </c>
      <c r="O55" s="20">
        <f>IF('DONNÉES '!$F$33="Non",IF($A55&gt;end_year_1, 0,bulk_tonnages!H55),IF($A55&gt;end_year_1, 0,bulk_user_tonnages!H55))</f>
        <v>0</v>
      </c>
      <c r="P55" s="20">
        <f>IF($A55&lt;Diversion_start_year,O55,VLOOKUP($A55,RÉACHEMINEMENT!$B$9:$Q$58,10,FALSE))</f>
        <v>0</v>
      </c>
      <c r="Q55" s="20">
        <f t="shared" si="6"/>
        <v>0</v>
      </c>
      <c r="R55" s="20">
        <f>IF('DONNÉES '!$F$33="Non",IF($A55&gt;end_year_1, 0,bulk_tonnages!I55),IF($A55&gt;end_year_1, 0,bulk_user_tonnages!I55))</f>
        <v>0</v>
      </c>
      <c r="S55" s="20">
        <f>IF($A55&lt;Diversion_start_year,R55,VLOOKUP($A55,RÉACHEMINEMENT!$B$9:$Z$58,19,FALSE))</f>
        <v>0</v>
      </c>
      <c r="T55" s="20">
        <f t="shared" si="7"/>
        <v>0</v>
      </c>
      <c r="U55" s="20">
        <f>IF('DONNÉES '!$F$33="Non",IF($A55&gt;end_year_1, 0,bulk_tonnages!J55),IF($A55&gt;end_year_1, 0,bulk_user_tonnages!J55))</f>
        <v>0</v>
      </c>
      <c r="V55" s="20">
        <f>IF($A55&lt;Diversion_start_year,U55,VLOOKUP($A55,RÉACHEMINEMENT!$B$9:$Z$58,22,FALSE))</f>
        <v>0</v>
      </c>
      <c r="W55" s="20">
        <f t="shared" si="8"/>
        <v>0</v>
      </c>
      <c r="X55" s="20">
        <f>IF('DONNÉES '!$F$33="Non",IF($A55&gt;end_year_1, 0,bulk_tonnages!K55),IF($A55&gt;end_year_1, 0,bulk_user_tonnages!K55))</f>
        <v>0</v>
      </c>
      <c r="Y55" s="20">
        <f>IF('DONNÉES '!$F$33="Non",IF($A55&gt;end_year_1, 0,bulk_tonnages!L55),IF($A55&gt;end_year_1, 0,bulk_user_tonnages!L55))</f>
        <v>0</v>
      </c>
      <c r="Z55" s="20">
        <f>IF($A55&lt;Diversion_start_year,Y55,VLOOKUP($A55,RÉACHEMINEMENT!$B$9:$Z$58,25,FALSE))</f>
        <v>0</v>
      </c>
      <c r="AA55" s="20">
        <f t="shared" si="9"/>
        <v>0</v>
      </c>
      <c r="AB55" s="20">
        <f>IF('DONNÉES '!$F$33="Non",IF($A55&gt;end_year_1,0,bulk_tonnages!M55),0)</f>
        <v>0</v>
      </c>
      <c r="AC55" s="20">
        <f>IF('DONNÉES '!$F$33="Non",IF($A55&gt;end_year_1, 0,bulk_tonnages!N55),IF($A55&gt;end_year_1, 0,bulk_user_tonnages!M55))</f>
        <v>0</v>
      </c>
      <c r="AD55" s="20">
        <f>IF('DONNÉES '!$F$33="Non",IF($A55&gt;end_year_1,0,bulk_tonnages!O55),0)</f>
        <v>0</v>
      </c>
      <c r="AE55" s="20">
        <f>IF('DONNÉES '!$F$33="Non",IF($A55&gt;end_year_1, 0,bulk_tonnages!P55),0)</f>
        <v>0</v>
      </c>
      <c r="AF55" s="20">
        <f>IF('DONNÉES '!$F$33="Non",IF($A55&gt;end_year_1, 0,bulk_tonnages!Q55),IF($A55&gt;end_year_1, 0,bulk_user_tonnages!N55))</f>
        <v>0</v>
      </c>
      <c r="AG55" s="37">
        <f t="shared" si="10"/>
        <v>0</v>
      </c>
      <c r="AH55" s="37">
        <f t="shared" si="12"/>
        <v>0</v>
      </c>
      <c r="AI55" s="36"/>
      <c r="AJ55" s="36"/>
    </row>
    <row r="56" spans="1:36" x14ac:dyDescent="0.25">
      <c r="A56" s="1">
        <f t="shared" si="11"/>
        <v>54</v>
      </c>
      <c r="B56" s="1" t="str">
        <f t="shared" si="1"/>
        <v>AB</v>
      </c>
      <c r="C56" s="20">
        <f>IF('DONNÉES '!$F$33="Non",IF(A56&gt;end_year_1, 0,bulk_tonnages!D56),IF(A56&gt;end_year_1, 0,bulk_user_tonnages!D56))</f>
        <v>0</v>
      </c>
      <c r="D56" s="20">
        <f>IF($A56&lt;Diversion_start_year,C56,VLOOKUP($A56,RÉACHEMINEMENT!$B$9:$Q$58,4,FALSE))</f>
        <v>0</v>
      </c>
      <c r="E56" s="20">
        <f t="shared" si="2"/>
        <v>0</v>
      </c>
      <c r="F56" s="20">
        <f>IF('DONNÉES '!$F$33="Non",IF($A56&gt;end_year_1, 0,bulk_tonnages!E56),IF($A56&gt;end_year_1, 0,bulk_user_tonnages!E56))</f>
        <v>0</v>
      </c>
      <c r="G56" s="20">
        <f>IF($A56&lt;Diversion_start_year,F56,VLOOKUP($A56,RÉACHEMINEMENT!$B$9:$Q$58,13,FALSE))</f>
        <v>0</v>
      </c>
      <c r="H56" s="20">
        <f t="shared" si="3"/>
        <v>0</v>
      </c>
      <c r="I56" s="20">
        <f>IF('DONNÉES '!$F$33="Non",IF($A56&gt;end_year_1, 0,bulk_tonnages!F56),IF($A56&gt;end_year_1, 0,bulk_user_tonnages!F56))</f>
        <v>0</v>
      </c>
      <c r="J56" s="20">
        <f>IF($A56&lt;Diversion_start_year,I56,VLOOKUP($A56,RÉACHEMINEMENT!$B$9:$Q$58,7,FALSE))</f>
        <v>0</v>
      </c>
      <c r="K56" s="20">
        <f t="shared" si="4"/>
        <v>0</v>
      </c>
      <c r="L56" s="20">
        <f>IF('DONNÉES '!$F$33=supporting_sheet!$B$3,IF($A56&gt;end_year_1, 0,bulk_tonnages!G56),IF($A56&gt;end_year_1, 0,bulk_user_tonnages!G56))</f>
        <v>0</v>
      </c>
      <c r="M56" s="20">
        <f>IF($A56&lt;Diversion_start_year,L56,VLOOKUP($A56,RÉACHEMINEMENT!$B$9:$Q$58,16,FALSE))</f>
        <v>0</v>
      </c>
      <c r="N56" s="20">
        <f t="shared" si="5"/>
        <v>0</v>
      </c>
      <c r="O56" s="20">
        <f>IF('DONNÉES '!$F$33="Non",IF($A56&gt;end_year_1, 0,bulk_tonnages!H56),IF($A56&gt;end_year_1, 0,bulk_user_tonnages!H56))</f>
        <v>0</v>
      </c>
      <c r="P56" s="20">
        <f>IF($A56&lt;Diversion_start_year,O56,VLOOKUP($A56,RÉACHEMINEMENT!$B$9:$Q$58,10,FALSE))</f>
        <v>0</v>
      </c>
      <c r="Q56" s="20">
        <f t="shared" si="6"/>
        <v>0</v>
      </c>
      <c r="R56" s="20">
        <f>IF('DONNÉES '!$F$33="Non",IF($A56&gt;end_year_1, 0,bulk_tonnages!I56),IF($A56&gt;end_year_1, 0,bulk_user_tonnages!I56))</f>
        <v>0</v>
      </c>
      <c r="S56" s="20">
        <f>IF($A56&lt;Diversion_start_year,R56,VLOOKUP($A56,RÉACHEMINEMENT!$B$9:$Z$58,19,FALSE))</f>
        <v>0</v>
      </c>
      <c r="T56" s="20">
        <f t="shared" si="7"/>
        <v>0</v>
      </c>
      <c r="U56" s="20">
        <f>IF('DONNÉES '!$F$33="Non",IF($A56&gt;end_year_1, 0,bulk_tonnages!J56),IF($A56&gt;end_year_1, 0,bulk_user_tonnages!J56))</f>
        <v>0</v>
      </c>
      <c r="V56" s="20">
        <f>IF($A56&lt;Diversion_start_year,U56,VLOOKUP($A56,RÉACHEMINEMENT!$B$9:$Z$58,22,FALSE))</f>
        <v>0</v>
      </c>
      <c r="W56" s="20">
        <f t="shared" si="8"/>
        <v>0</v>
      </c>
      <c r="X56" s="20">
        <f>IF('DONNÉES '!$F$33="Non",IF($A56&gt;end_year_1, 0,bulk_tonnages!K56),IF($A56&gt;end_year_1, 0,bulk_user_tonnages!K56))</f>
        <v>0</v>
      </c>
      <c r="Y56" s="20">
        <f>IF('DONNÉES '!$F$33="Non",IF($A56&gt;end_year_1, 0,bulk_tonnages!L56),IF($A56&gt;end_year_1, 0,bulk_user_tonnages!L56))</f>
        <v>0</v>
      </c>
      <c r="Z56" s="20">
        <f>IF($A56&lt;Diversion_start_year,Y56,VLOOKUP($A56,RÉACHEMINEMENT!$B$9:$Z$58,25,FALSE))</f>
        <v>0</v>
      </c>
      <c r="AA56" s="20">
        <f t="shared" si="9"/>
        <v>0</v>
      </c>
      <c r="AB56" s="20">
        <f>IF('DONNÉES '!$F$33="Non",IF($A56&gt;end_year_1,0,bulk_tonnages!M56),0)</f>
        <v>0</v>
      </c>
      <c r="AC56" s="20">
        <f>IF('DONNÉES '!$F$33="Non",IF($A56&gt;end_year_1, 0,bulk_tonnages!N56),IF($A56&gt;end_year_1, 0,bulk_user_tonnages!M56))</f>
        <v>0</v>
      </c>
      <c r="AD56" s="20">
        <f>IF('DONNÉES '!$F$33="Non",IF($A56&gt;end_year_1,0,bulk_tonnages!O56),0)</f>
        <v>0</v>
      </c>
      <c r="AE56" s="20">
        <f>IF('DONNÉES '!$F$33="Non",IF($A56&gt;end_year_1, 0,bulk_tonnages!P56),0)</f>
        <v>0</v>
      </c>
      <c r="AF56" s="20">
        <f>IF('DONNÉES '!$F$33="Non",IF($A56&gt;end_year_1, 0,bulk_tonnages!Q56),IF($A56&gt;end_year_1, 0,bulk_user_tonnages!N56))</f>
        <v>0</v>
      </c>
      <c r="AG56" s="37">
        <f t="shared" si="10"/>
        <v>0</v>
      </c>
      <c r="AH56" s="37">
        <f t="shared" si="12"/>
        <v>0</v>
      </c>
      <c r="AI56" s="36"/>
      <c r="AJ56" s="36"/>
    </row>
    <row r="57" spans="1:36" x14ac:dyDescent="0.25">
      <c r="A57" s="1">
        <f t="shared" si="11"/>
        <v>55</v>
      </c>
      <c r="B57" s="1" t="str">
        <f t="shared" si="1"/>
        <v>AB</v>
      </c>
      <c r="C57" s="20">
        <f>IF('DONNÉES '!$F$33="Non",IF(A57&gt;end_year_1, 0,bulk_tonnages!D57),IF(A57&gt;end_year_1, 0,bulk_user_tonnages!D57))</f>
        <v>0</v>
      </c>
      <c r="D57" s="20">
        <f>IF($A57&lt;Diversion_start_year,C57,VLOOKUP($A57,RÉACHEMINEMENT!$B$9:$Q$58,4,FALSE))</f>
        <v>0</v>
      </c>
      <c r="E57" s="20">
        <f t="shared" si="2"/>
        <v>0</v>
      </c>
      <c r="F57" s="20">
        <f>IF('DONNÉES '!$F$33="Non",IF($A57&gt;end_year_1, 0,bulk_tonnages!E57),IF($A57&gt;end_year_1, 0,bulk_user_tonnages!E57))</f>
        <v>0</v>
      </c>
      <c r="G57" s="20">
        <f>IF($A57&lt;Diversion_start_year,F57,VLOOKUP($A57,RÉACHEMINEMENT!$B$9:$Q$58,13,FALSE))</f>
        <v>0</v>
      </c>
      <c r="H57" s="20">
        <f t="shared" si="3"/>
        <v>0</v>
      </c>
      <c r="I57" s="20">
        <f>IF('DONNÉES '!$F$33="Non",IF($A57&gt;end_year_1, 0,bulk_tonnages!F57),IF($A57&gt;end_year_1, 0,bulk_user_tonnages!F57))</f>
        <v>0</v>
      </c>
      <c r="J57" s="20">
        <f>IF($A57&lt;Diversion_start_year,I57,VLOOKUP($A57,RÉACHEMINEMENT!$B$9:$Q$58,7,FALSE))</f>
        <v>0</v>
      </c>
      <c r="K57" s="20">
        <f t="shared" si="4"/>
        <v>0</v>
      </c>
      <c r="L57" s="20">
        <f>IF('DONNÉES '!$F$33=supporting_sheet!$B$3,IF($A57&gt;end_year_1, 0,bulk_tonnages!G57),IF($A57&gt;end_year_1, 0,bulk_user_tonnages!G57))</f>
        <v>0</v>
      </c>
      <c r="M57" s="20">
        <f>IF($A57&lt;Diversion_start_year,L57,VLOOKUP($A57,RÉACHEMINEMENT!$B$9:$Q$58,16,FALSE))</f>
        <v>0</v>
      </c>
      <c r="N57" s="20">
        <f t="shared" si="5"/>
        <v>0</v>
      </c>
      <c r="O57" s="20">
        <f>IF('DONNÉES '!$F$33="Non",IF($A57&gt;end_year_1, 0,bulk_tonnages!H57),IF($A57&gt;end_year_1, 0,bulk_user_tonnages!H57))</f>
        <v>0</v>
      </c>
      <c r="P57" s="20">
        <f>IF($A57&lt;Diversion_start_year,O57,VLOOKUP($A57,RÉACHEMINEMENT!$B$9:$Q$58,10,FALSE))</f>
        <v>0</v>
      </c>
      <c r="Q57" s="20">
        <f t="shared" si="6"/>
        <v>0</v>
      </c>
      <c r="R57" s="20">
        <f>IF('DONNÉES '!$F$33="Non",IF($A57&gt;end_year_1, 0,bulk_tonnages!I57),IF($A57&gt;end_year_1, 0,bulk_user_tonnages!I57))</f>
        <v>0</v>
      </c>
      <c r="S57" s="20">
        <f>IF($A57&lt;Diversion_start_year,R57,VLOOKUP($A57,RÉACHEMINEMENT!$B$9:$Z$58,19,FALSE))</f>
        <v>0</v>
      </c>
      <c r="T57" s="20">
        <f t="shared" si="7"/>
        <v>0</v>
      </c>
      <c r="U57" s="20">
        <f>IF('DONNÉES '!$F$33="Non",IF($A57&gt;end_year_1, 0,bulk_tonnages!J57),IF($A57&gt;end_year_1, 0,bulk_user_tonnages!J57))</f>
        <v>0</v>
      </c>
      <c r="V57" s="20">
        <f>IF($A57&lt;Diversion_start_year,U57,VLOOKUP($A57,RÉACHEMINEMENT!$B$9:$Z$58,22,FALSE))</f>
        <v>0</v>
      </c>
      <c r="W57" s="20">
        <f t="shared" si="8"/>
        <v>0</v>
      </c>
      <c r="X57" s="20">
        <f>IF('DONNÉES '!$F$33="Non",IF($A57&gt;end_year_1, 0,bulk_tonnages!K57),IF($A57&gt;end_year_1, 0,bulk_user_tonnages!K57))</f>
        <v>0</v>
      </c>
      <c r="Y57" s="20">
        <f>IF('DONNÉES '!$F$33="Non",IF($A57&gt;end_year_1, 0,bulk_tonnages!L57),IF($A57&gt;end_year_1, 0,bulk_user_tonnages!L57))</f>
        <v>0</v>
      </c>
      <c r="Z57" s="20">
        <f>IF($A57&lt;Diversion_start_year,Y57,VLOOKUP($A57,RÉACHEMINEMENT!$B$9:$Z$58,25,FALSE))</f>
        <v>0</v>
      </c>
      <c r="AA57" s="20">
        <f t="shared" si="9"/>
        <v>0</v>
      </c>
      <c r="AB57" s="20">
        <f>IF('DONNÉES '!$F$33="Non",IF($A57&gt;end_year_1,0,bulk_tonnages!M57),0)</f>
        <v>0</v>
      </c>
      <c r="AC57" s="20">
        <f>IF('DONNÉES '!$F$33="Non",IF($A57&gt;end_year_1, 0,bulk_tonnages!N57),IF($A57&gt;end_year_1, 0,bulk_user_tonnages!M57))</f>
        <v>0</v>
      </c>
      <c r="AD57" s="20">
        <f>IF('DONNÉES '!$F$33="Non",IF($A57&gt;end_year_1,0,bulk_tonnages!O57),0)</f>
        <v>0</v>
      </c>
      <c r="AE57" s="20">
        <f>IF('DONNÉES '!$F$33="Non",IF($A57&gt;end_year_1, 0,bulk_tonnages!P57),0)</f>
        <v>0</v>
      </c>
      <c r="AF57" s="20">
        <f>IF('DONNÉES '!$F$33="Non",IF($A57&gt;end_year_1, 0,bulk_tonnages!Q57),IF($A57&gt;end_year_1, 0,bulk_user_tonnages!N57))</f>
        <v>0</v>
      </c>
      <c r="AG57" s="37">
        <f t="shared" si="10"/>
        <v>0</v>
      </c>
      <c r="AH57" s="37">
        <f t="shared" si="12"/>
        <v>0</v>
      </c>
      <c r="AI57" s="36"/>
      <c r="AJ57" s="36"/>
    </row>
    <row r="58" spans="1:36" x14ac:dyDescent="0.25">
      <c r="A58" s="1">
        <f t="shared" si="11"/>
        <v>56</v>
      </c>
      <c r="B58" s="1" t="str">
        <f t="shared" si="1"/>
        <v>AB</v>
      </c>
      <c r="C58" s="20">
        <f>IF('DONNÉES '!$F$33="Non",IF(A58&gt;end_year_1, 0,bulk_tonnages!D58),IF(A58&gt;end_year_1, 0,bulk_user_tonnages!D58))</f>
        <v>0</v>
      </c>
      <c r="D58" s="20">
        <f>IF($A58&lt;Diversion_start_year,C58,VLOOKUP($A58,RÉACHEMINEMENT!$B$9:$Q$58,4,FALSE))</f>
        <v>0</v>
      </c>
      <c r="E58" s="20">
        <f t="shared" si="2"/>
        <v>0</v>
      </c>
      <c r="F58" s="20">
        <f>IF('DONNÉES '!$F$33="Non",IF($A58&gt;end_year_1, 0,bulk_tonnages!E58),IF($A58&gt;end_year_1, 0,bulk_user_tonnages!E58))</f>
        <v>0</v>
      </c>
      <c r="G58" s="20">
        <f>IF($A58&lt;Diversion_start_year,F58,VLOOKUP($A58,RÉACHEMINEMENT!$B$9:$Q$58,13,FALSE))</f>
        <v>0</v>
      </c>
      <c r="H58" s="20">
        <f t="shared" si="3"/>
        <v>0</v>
      </c>
      <c r="I58" s="20">
        <f>IF('DONNÉES '!$F$33="Non",IF($A58&gt;end_year_1, 0,bulk_tonnages!F58),IF($A58&gt;end_year_1, 0,bulk_user_tonnages!F58))</f>
        <v>0</v>
      </c>
      <c r="J58" s="20">
        <f>IF($A58&lt;Diversion_start_year,I58,VLOOKUP($A58,RÉACHEMINEMENT!$B$9:$Q$58,7,FALSE))</f>
        <v>0</v>
      </c>
      <c r="K58" s="20">
        <f t="shared" si="4"/>
        <v>0</v>
      </c>
      <c r="L58" s="20">
        <f>IF('DONNÉES '!$F$33=supporting_sheet!$B$3,IF($A58&gt;end_year_1, 0,bulk_tonnages!G58),IF($A58&gt;end_year_1, 0,bulk_user_tonnages!G58))</f>
        <v>0</v>
      </c>
      <c r="M58" s="20">
        <f>IF($A58&lt;Diversion_start_year,L58,VLOOKUP($A58,RÉACHEMINEMENT!$B$9:$Q$58,16,FALSE))</f>
        <v>0</v>
      </c>
      <c r="N58" s="20">
        <f t="shared" si="5"/>
        <v>0</v>
      </c>
      <c r="O58" s="20">
        <f>IF('DONNÉES '!$F$33="Non",IF($A58&gt;end_year_1, 0,bulk_tonnages!H58),IF($A58&gt;end_year_1, 0,bulk_user_tonnages!H58))</f>
        <v>0</v>
      </c>
      <c r="P58" s="20">
        <f>IF($A58&lt;Diversion_start_year,O58,VLOOKUP($A58,RÉACHEMINEMENT!$B$9:$Q$58,10,FALSE))</f>
        <v>0</v>
      </c>
      <c r="Q58" s="20">
        <f t="shared" si="6"/>
        <v>0</v>
      </c>
      <c r="R58" s="20">
        <f>IF('DONNÉES '!$F$33="Non",IF($A58&gt;end_year_1, 0,bulk_tonnages!I58),IF($A58&gt;end_year_1, 0,bulk_user_tonnages!I58))</f>
        <v>0</v>
      </c>
      <c r="S58" s="20">
        <f>IF($A58&lt;Diversion_start_year,R58,VLOOKUP($A58,RÉACHEMINEMENT!$B$9:$Z$58,19,FALSE))</f>
        <v>0</v>
      </c>
      <c r="T58" s="20">
        <f t="shared" si="7"/>
        <v>0</v>
      </c>
      <c r="U58" s="20">
        <f>IF('DONNÉES '!$F$33="Non",IF($A58&gt;end_year_1, 0,bulk_tonnages!J58),IF($A58&gt;end_year_1, 0,bulk_user_tonnages!J58))</f>
        <v>0</v>
      </c>
      <c r="V58" s="20">
        <f>IF($A58&lt;Diversion_start_year,U58,VLOOKUP($A58,RÉACHEMINEMENT!$B$9:$Z$58,22,FALSE))</f>
        <v>0</v>
      </c>
      <c r="W58" s="20">
        <f t="shared" si="8"/>
        <v>0</v>
      </c>
      <c r="X58" s="20">
        <f>IF('DONNÉES '!$F$33="Non",IF($A58&gt;end_year_1, 0,bulk_tonnages!K58),IF($A58&gt;end_year_1, 0,bulk_user_tonnages!K58))</f>
        <v>0</v>
      </c>
      <c r="Y58" s="20">
        <f>IF('DONNÉES '!$F$33="Non",IF($A58&gt;end_year_1, 0,bulk_tonnages!L58),IF($A58&gt;end_year_1, 0,bulk_user_tonnages!L58))</f>
        <v>0</v>
      </c>
      <c r="Z58" s="20">
        <f>IF($A58&lt;Diversion_start_year,Y58,VLOOKUP($A58,RÉACHEMINEMENT!$B$9:$Z$58,25,FALSE))</f>
        <v>0</v>
      </c>
      <c r="AA58" s="20">
        <f t="shared" si="9"/>
        <v>0</v>
      </c>
      <c r="AB58" s="20">
        <f>IF('DONNÉES '!$F$33="Non",IF($A58&gt;end_year_1,0,bulk_tonnages!M58),0)</f>
        <v>0</v>
      </c>
      <c r="AC58" s="20">
        <f>IF('DONNÉES '!$F$33="Non",IF($A58&gt;end_year_1, 0,bulk_tonnages!N58),IF($A58&gt;end_year_1, 0,bulk_user_tonnages!M58))</f>
        <v>0</v>
      </c>
      <c r="AD58" s="20">
        <f>IF('DONNÉES '!$F$33="Non",IF($A58&gt;end_year_1,0,bulk_tonnages!O58),0)</f>
        <v>0</v>
      </c>
      <c r="AE58" s="20">
        <f>IF('DONNÉES '!$F$33="Non",IF($A58&gt;end_year_1, 0,bulk_tonnages!P58),0)</f>
        <v>0</v>
      </c>
      <c r="AF58" s="20">
        <f>IF('DONNÉES '!$F$33="Non",IF($A58&gt;end_year_1, 0,bulk_tonnages!Q58),IF($A58&gt;end_year_1, 0,bulk_user_tonnages!N58))</f>
        <v>0</v>
      </c>
      <c r="AG58" s="37">
        <f t="shared" si="10"/>
        <v>0</v>
      </c>
      <c r="AH58" s="37">
        <f t="shared" si="12"/>
        <v>0</v>
      </c>
      <c r="AI58" s="36"/>
      <c r="AJ58" s="36"/>
    </row>
    <row r="59" spans="1:36" x14ac:dyDescent="0.25">
      <c r="A59" s="1">
        <f t="shared" si="11"/>
        <v>57</v>
      </c>
      <c r="B59" s="1" t="str">
        <f t="shared" si="1"/>
        <v>AB</v>
      </c>
      <c r="C59" s="20">
        <f>IF('DONNÉES '!$F$33="Non",IF(A59&gt;end_year_1, 0,bulk_tonnages!D59),IF(A59&gt;end_year_1, 0,bulk_user_tonnages!D59))</f>
        <v>0</v>
      </c>
      <c r="D59" s="20">
        <f>IF($A59&lt;Diversion_start_year,C59,VLOOKUP($A59,RÉACHEMINEMENT!$B$9:$Q$58,4,FALSE))</f>
        <v>0</v>
      </c>
      <c r="E59" s="20">
        <f t="shared" si="2"/>
        <v>0</v>
      </c>
      <c r="F59" s="20">
        <f>IF('DONNÉES '!$F$33="Non",IF($A59&gt;end_year_1, 0,bulk_tonnages!E59),IF($A59&gt;end_year_1, 0,bulk_user_tonnages!E59))</f>
        <v>0</v>
      </c>
      <c r="G59" s="20">
        <f>IF($A59&lt;Diversion_start_year,F59,VLOOKUP($A59,RÉACHEMINEMENT!$B$9:$Q$58,13,FALSE))</f>
        <v>0</v>
      </c>
      <c r="H59" s="20">
        <f t="shared" si="3"/>
        <v>0</v>
      </c>
      <c r="I59" s="20">
        <f>IF('DONNÉES '!$F$33="Non",IF($A59&gt;end_year_1, 0,bulk_tonnages!F59),IF($A59&gt;end_year_1, 0,bulk_user_tonnages!F59))</f>
        <v>0</v>
      </c>
      <c r="J59" s="20">
        <f>IF($A59&lt;Diversion_start_year,I59,VLOOKUP($A59,RÉACHEMINEMENT!$B$9:$Q$58,7,FALSE))</f>
        <v>0</v>
      </c>
      <c r="K59" s="20">
        <f t="shared" si="4"/>
        <v>0</v>
      </c>
      <c r="L59" s="20">
        <f>IF('DONNÉES '!$F$33=supporting_sheet!$B$3,IF($A59&gt;end_year_1, 0,bulk_tonnages!G59),IF($A59&gt;end_year_1, 0,bulk_user_tonnages!G59))</f>
        <v>0</v>
      </c>
      <c r="M59" s="20">
        <f>IF($A59&lt;Diversion_start_year,L59,VLOOKUP($A59,RÉACHEMINEMENT!$B$9:$Q$58,16,FALSE))</f>
        <v>0</v>
      </c>
      <c r="N59" s="20">
        <f t="shared" si="5"/>
        <v>0</v>
      </c>
      <c r="O59" s="20">
        <f>IF('DONNÉES '!$F$33="Non",IF($A59&gt;end_year_1, 0,bulk_tonnages!H59),IF($A59&gt;end_year_1, 0,bulk_user_tonnages!H59))</f>
        <v>0</v>
      </c>
      <c r="P59" s="20">
        <f>IF($A59&lt;Diversion_start_year,O59,VLOOKUP($A59,RÉACHEMINEMENT!$B$9:$Q$58,10,FALSE))</f>
        <v>0</v>
      </c>
      <c r="Q59" s="20">
        <f t="shared" si="6"/>
        <v>0</v>
      </c>
      <c r="R59" s="20">
        <f>IF('DONNÉES '!$F$33="Non",IF($A59&gt;end_year_1, 0,bulk_tonnages!I59),IF($A59&gt;end_year_1, 0,bulk_user_tonnages!I59))</f>
        <v>0</v>
      </c>
      <c r="S59" s="20">
        <f>IF($A59&lt;Diversion_start_year,R59,VLOOKUP($A59,RÉACHEMINEMENT!$B$9:$Z$58,19,FALSE))</f>
        <v>0</v>
      </c>
      <c r="T59" s="20">
        <f t="shared" si="7"/>
        <v>0</v>
      </c>
      <c r="U59" s="20">
        <f>IF('DONNÉES '!$F$33="Non",IF($A59&gt;end_year_1, 0,bulk_tonnages!J59),IF($A59&gt;end_year_1, 0,bulk_user_tonnages!J59))</f>
        <v>0</v>
      </c>
      <c r="V59" s="20">
        <f>IF($A59&lt;Diversion_start_year,U59,VLOOKUP($A59,RÉACHEMINEMENT!$B$9:$Z$58,22,FALSE))</f>
        <v>0</v>
      </c>
      <c r="W59" s="20">
        <f t="shared" si="8"/>
        <v>0</v>
      </c>
      <c r="X59" s="20">
        <f>IF('DONNÉES '!$F$33="Non",IF($A59&gt;end_year_1, 0,bulk_tonnages!K59),IF($A59&gt;end_year_1, 0,bulk_user_tonnages!K59))</f>
        <v>0</v>
      </c>
      <c r="Y59" s="20">
        <f>IF('DONNÉES '!$F$33="Non",IF($A59&gt;end_year_1, 0,bulk_tonnages!L59),IF($A59&gt;end_year_1, 0,bulk_user_tonnages!L59))</f>
        <v>0</v>
      </c>
      <c r="Z59" s="20">
        <f>IF($A59&lt;Diversion_start_year,Y59,VLOOKUP($A59,RÉACHEMINEMENT!$B$9:$Z$58,25,FALSE))</f>
        <v>0</v>
      </c>
      <c r="AA59" s="20">
        <f t="shared" si="9"/>
        <v>0</v>
      </c>
      <c r="AB59" s="20">
        <f>IF('DONNÉES '!$F$33="Non",IF($A59&gt;end_year_1,0,bulk_tonnages!M59),0)</f>
        <v>0</v>
      </c>
      <c r="AC59" s="20">
        <f>IF('DONNÉES '!$F$33="Non",IF($A59&gt;end_year_1, 0,bulk_tonnages!N59),IF($A59&gt;end_year_1, 0,bulk_user_tonnages!M59))</f>
        <v>0</v>
      </c>
      <c r="AD59" s="20">
        <f>IF('DONNÉES '!$F$33="Non",IF($A59&gt;end_year_1,0,bulk_tonnages!O59),0)</f>
        <v>0</v>
      </c>
      <c r="AE59" s="20">
        <f>IF('DONNÉES '!$F$33="Non",IF($A59&gt;end_year_1, 0,bulk_tonnages!P59),0)</f>
        <v>0</v>
      </c>
      <c r="AF59" s="20">
        <f>IF('DONNÉES '!$F$33="Non",IF($A59&gt;end_year_1, 0,bulk_tonnages!Q59),IF($A59&gt;end_year_1, 0,bulk_user_tonnages!N59))</f>
        <v>0</v>
      </c>
      <c r="AG59" s="37">
        <f t="shared" si="10"/>
        <v>0</v>
      </c>
      <c r="AH59" s="37">
        <f t="shared" si="12"/>
        <v>0</v>
      </c>
      <c r="AI59" s="36"/>
      <c r="AJ59" s="36"/>
    </row>
    <row r="60" spans="1:36" x14ac:dyDescent="0.25">
      <c r="A60" s="1">
        <f t="shared" si="11"/>
        <v>58</v>
      </c>
      <c r="B60" s="1" t="str">
        <f t="shared" si="1"/>
        <v>AB</v>
      </c>
      <c r="C60" s="20">
        <f>IF('DONNÉES '!$F$33="Non",IF(A60&gt;end_year_1, 0,bulk_tonnages!D60),IF(A60&gt;end_year_1, 0,bulk_user_tonnages!D60))</f>
        <v>0</v>
      </c>
      <c r="D60" s="20">
        <f>IF($A60&lt;Diversion_start_year,C60,VLOOKUP($A60,RÉACHEMINEMENT!$B$9:$Q$58,4,FALSE))</f>
        <v>0</v>
      </c>
      <c r="E60" s="20">
        <f t="shared" si="2"/>
        <v>0</v>
      </c>
      <c r="F60" s="20">
        <f>IF('DONNÉES '!$F$33="Non",IF($A60&gt;end_year_1, 0,bulk_tonnages!E60),IF($A60&gt;end_year_1, 0,bulk_user_tonnages!E60))</f>
        <v>0</v>
      </c>
      <c r="G60" s="20">
        <f>IF($A60&lt;Diversion_start_year,F60,VLOOKUP($A60,RÉACHEMINEMENT!$B$9:$Q$58,13,FALSE))</f>
        <v>0</v>
      </c>
      <c r="H60" s="20">
        <f t="shared" si="3"/>
        <v>0</v>
      </c>
      <c r="I60" s="20">
        <f>IF('DONNÉES '!$F$33="Non",IF($A60&gt;end_year_1, 0,bulk_tonnages!F60),IF($A60&gt;end_year_1, 0,bulk_user_tonnages!F60))</f>
        <v>0</v>
      </c>
      <c r="J60" s="20">
        <f>IF($A60&lt;Diversion_start_year,I60,VLOOKUP($A60,RÉACHEMINEMENT!$B$9:$Q$58,7,FALSE))</f>
        <v>0</v>
      </c>
      <c r="K60" s="20">
        <f t="shared" si="4"/>
        <v>0</v>
      </c>
      <c r="L60" s="20">
        <f>IF('DONNÉES '!$F$33=supporting_sheet!$B$3,IF($A60&gt;end_year_1, 0,bulk_tonnages!G60),IF($A60&gt;end_year_1, 0,bulk_user_tonnages!G60))</f>
        <v>0</v>
      </c>
      <c r="M60" s="20">
        <f>IF($A60&lt;Diversion_start_year,L60,VLOOKUP($A60,RÉACHEMINEMENT!$B$9:$Q$58,16,FALSE))</f>
        <v>0</v>
      </c>
      <c r="N60" s="20">
        <f t="shared" si="5"/>
        <v>0</v>
      </c>
      <c r="O60" s="20">
        <f>IF('DONNÉES '!$F$33="Non",IF($A60&gt;end_year_1, 0,bulk_tonnages!H60),IF($A60&gt;end_year_1, 0,bulk_user_tonnages!H60))</f>
        <v>0</v>
      </c>
      <c r="P60" s="20">
        <f>IF($A60&lt;Diversion_start_year,O60,VLOOKUP($A60,RÉACHEMINEMENT!$B$9:$Q$58,10,FALSE))</f>
        <v>0</v>
      </c>
      <c r="Q60" s="20">
        <f t="shared" si="6"/>
        <v>0</v>
      </c>
      <c r="R60" s="20">
        <f>IF('DONNÉES '!$F$33="Non",IF($A60&gt;end_year_1, 0,bulk_tonnages!I60),IF($A60&gt;end_year_1, 0,bulk_user_tonnages!I60))</f>
        <v>0</v>
      </c>
      <c r="S60" s="20">
        <f>IF($A60&lt;Diversion_start_year,R60,VLOOKUP($A60,RÉACHEMINEMENT!$B$9:$Z$58,19,FALSE))</f>
        <v>0</v>
      </c>
      <c r="T60" s="20">
        <f t="shared" si="7"/>
        <v>0</v>
      </c>
      <c r="U60" s="20">
        <f>IF('DONNÉES '!$F$33="Non",IF($A60&gt;end_year_1, 0,bulk_tonnages!J60),IF($A60&gt;end_year_1, 0,bulk_user_tonnages!J60))</f>
        <v>0</v>
      </c>
      <c r="V60" s="20">
        <f>IF($A60&lt;Diversion_start_year,U60,VLOOKUP($A60,RÉACHEMINEMENT!$B$9:$Z$58,22,FALSE))</f>
        <v>0</v>
      </c>
      <c r="W60" s="20">
        <f t="shared" si="8"/>
        <v>0</v>
      </c>
      <c r="X60" s="20">
        <f>IF('DONNÉES '!$F$33="Non",IF($A60&gt;end_year_1, 0,bulk_tonnages!K60),IF($A60&gt;end_year_1, 0,bulk_user_tonnages!K60))</f>
        <v>0</v>
      </c>
      <c r="Y60" s="20">
        <f>IF('DONNÉES '!$F$33="Non",IF($A60&gt;end_year_1, 0,bulk_tonnages!L60),IF($A60&gt;end_year_1, 0,bulk_user_tonnages!L60))</f>
        <v>0</v>
      </c>
      <c r="Z60" s="20">
        <f>IF($A60&lt;Diversion_start_year,Y60,VLOOKUP($A60,RÉACHEMINEMENT!$B$9:$Z$58,25,FALSE))</f>
        <v>0</v>
      </c>
      <c r="AA60" s="20">
        <f t="shared" si="9"/>
        <v>0</v>
      </c>
      <c r="AB60" s="20">
        <f>IF('DONNÉES '!$F$33="Non",IF($A60&gt;end_year_1,0,bulk_tonnages!M60),0)</f>
        <v>0</v>
      </c>
      <c r="AC60" s="20">
        <f>IF('DONNÉES '!$F$33="Non",IF($A60&gt;end_year_1, 0,bulk_tonnages!N60),IF($A60&gt;end_year_1, 0,bulk_user_tonnages!M60))</f>
        <v>0</v>
      </c>
      <c r="AD60" s="20">
        <f>IF('DONNÉES '!$F$33="Non",IF($A60&gt;end_year_1,0,bulk_tonnages!O60),0)</f>
        <v>0</v>
      </c>
      <c r="AE60" s="20">
        <f>IF('DONNÉES '!$F$33="Non",IF($A60&gt;end_year_1, 0,bulk_tonnages!P60),0)</f>
        <v>0</v>
      </c>
      <c r="AF60" s="20">
        <f>IF('DONNÉES '!$F$33="Non",IF($A60&gt;end_year_1, 0,bulk_tonnages!Q60),IF($A60&gt;end_year_1, 0,bulk_user_tonnages!N60))</f>
        <v>0</v>
      </c>
      <c r="AG60" s="37">
        <f t="shared" si="10"/>
        <v>0</v>
      </c>
      <c r="AH60" s="37">
        <f t="shared" si="12"/>
        <v>0</v>
      </c>
      <c r="AI60" s="36"/>
      <c r="AJ60" s="36"/>
    </row>
    <row r="61" spans="1:36" x14ac:dyDescent="0.25">
      <c r="A61" s="1">
        <f t="shared" si="11"/>
        <v>59</v>
      </c>
      <c r="B61" s="1" t="str">
        <f t="shared" si="1"/>
        <v>AB</v>
      </c>
      <c r="C61" s="20">
        <f>IF('DONNÉES '!$F$33="Non",IF(A61&gt;end_year_1, 0,bulk_tonnages!D61),IF(A61&gt;end_year_1, 0,bulk_user_tonnages!D61))</f>
        <v>0</v>
      </c>
      <c r="D61" s="20">
        <f>IF($A61&lt;Diversion_start_year,C61,VLOOKUP($A61,RÉACHEMINEMENT!$B$9:$Q$58,4,FALSE))</f>
        <v>0</v>
      </c>
      <c r="E61" s="20">
        <f t="shared" si="2"/>
        <v>0</v>
      </c>
      <c r="F61" s="20">
        <f>IF('DONNÉES '!$F$33="Non",IF($A61&gt;end_year_1, 0,bulk_tonnages!E61),IF($A61&gt;end_year_1, 0,bulk_user_tonnages!E61))</f>
        <v>0</v>
      </c>
      <c r="G61" s="20">
        <f>IF($A61&lt;Diversion_start_year,F61,VLOOKUP($A61,RÉACHEMINEMENT!$B$9:$Q$58,13,FALSE))</f>
        <v>0</v>
      </c>
      <c r="H61" s="20">
        <f t="shared" si="3"/>
        <v>0</v>
      </c>
      <c r="I61" s="20">
        <f>IF('DONNÉES '!$F$33="Non",IF($A61&gt;end_year_1, 0,bulk_tonnages!F61),IF($A61&gt;end_year_1, 0,bulk_user_tonnages!F61))</f>
        <v>0</v>
      </c>
      <c r="J61" s="20">
        <f>IF($A61&lt;Diversion_start_year,I61,VLOOKUP($A61,RÉACHEMINEMENT!$B$9:$Q$58,7,FALSE))</f>
        <v>0</v>
      </c>
      <c r="K61" s="20">
        <f t="shared" si="4"/>
        <v>0</v>
      </c>
      <c r="L61" s="20">
        <f>IF('DONNÉES '!$F$33=supporting_sheet!$B$3,IF($A61&gt;end_year_1, 0,bulk_tonnages!G61),IF($A61&gt;end_year_1, 0,bulk_user_tonnages!G61))</f>
        <v>0</v>
      </c>
      <c r="M61" s="20">
        <f>IF($A61&lt;Diversion_start_year,L61,VLOOKUP($A61,RÉACHEMINEMENT!$B$9:$Q$58,16,FALSE))</f>
        <v>0</v>
      </c>
      <c r="N61" s="20">
        <f t="shared" si="5"/>
        <v>0</v>
      </c>
      <c r="O61" s="20">
        <f>IF('DONNÉES '!$F$33="Non",IF($A61&gt;end_year_1, 0,bulk_tonnages!H61),IF($A61&gt;end_year_1, 0,bulk_user_tonnages!H61))</f>
        <v>0</v>
      </c>
      <c r="P61" s="20">
        <f>IF($A61&lt;Diversion_start_year,O61,VLOOKUP($A61,RÉACHEMINEMENT!$B$9:$Q$58,10,FALSE))</f>
        <v>0</v>
      </c>
      <c r="Q61" s="20">
        <f t="shared" si="6"/>
        <v>0</v>
      </c>
      <c r="R61" s="20">
        <f>IF('DONNÉES '!$F$33="Non",IF($A61&gt;end_year_1, 0,bulk_tonnages!I61),IF($A61&gt;end_year_1, 0,bulk_user_tonnages!I61))</f>
        <v>0</v>
      </c>
      <c r="S61" s="20">
        <f>IF($A61&lt;Diversion_start_year,R61,VLOOKUP($A61,RÉACHEMINEMENT!$B$9:$Z$58,19,FALSE))</f>
        <v>0</v>
      </c>
      <c r="T61" s="20">
        <f t="shared" si="7"/>
        <v>0</v>
      </c>
      <c r="U61" s="20">
        <f>IF('DONNÉES '!$F$33="Non",IF($A61&gt;end_year_1, 0,bulk_tonnages!J61),IF($A61&gt;end_year_1, 0,bulk_user_tonnages!J61))</f>
        <v>0</v>
      </c>
      <c r="V61" s="20">
        <f>IF($A61&lt;Diversion_start_year,U61,VLOOKUP($A61,RÉACHEMINEMENT!$B$9:$Z$58,22,FALSE))</f>
        <v>0</v>
      </c>
      <c r="W61" s="20">
        <f t="shared" si="8"/>
        <v>0</v>
      </c>
      <c r="X61" s="20">
        <f>IF('DONNÉES '!$F$33="Non",IF($A61&gt;end_year_1, 0,bulk_tonnages!K61),IF($A61&gt;end_year_1, 0,bulk_user_tonnages!K61))</f>
        <v>0</v>
      </c>
      <c r="Y61" s="20">
        <f>IF('DONNÉES '!$F$33="Non",IF($A61&gt;end_year_1, 0,bulk_tonnages!L61),IF($A61&gt;end_year_1, 0,bulk_user_tonnages!L61))</f>
        <v>0</v>
      </c>
      <c r="Z61" s="20">
        <f>IF($A61&lt;Diversion_start_year,Y61,VLOOKUP($A61,RÉACHEMINEMENT!$B$9:$Z$58,25,FALSE))</f>
        <v>0</v>
      </c>
      <c r="AA61" s="20">
        <f t="shared" si="9"/>
        <v>0</v>
      </c>
      <c r="AB61" s="20">
        <f>IF('DONNÉES '!$F$33="Non",IF($A61&gt;end_year_1,0,bulk_tonnages!M61),0)</f>
        <v>0</v>
      </c>
      <c r="AC61" s="20">
        <f>IF('DONNÉES '!$F$33="Non",IF($A61&gt;end_year_1, 0,bulk_tonnages!N61),IF($A61&gt;end_year_1, 0,bulk_user_tonnages!M61))</f>
        <v>0</v>
      </c>
      <c r="AD61" s="20">
        <f>IF('DONNÉES '!$F$33="Non",IF($A61&gt;end_year_1,0,bulk_tonnages!O61),0)</f>
        <v>0</v>
      </c>
      <c r="AE61" s="20">
        <f>IF('DONNÉES '!$F$33="Non",IF($A61&gt;end_year_1, 0,bulk_tonnages!P61),0)</f>
        <v>0</v>
      </c>
      <c r="AF61" s="20">
        <f>IF('DONNÉES '!$F$33="Non",IF($A61&gt;end_year_1, 0,bulk_tonnages!Q61),IF($A61&gt;end_year_1, 0,bulk_user_tonnages!N61))</f>
        <v>0</v>
      </c>
      <c r="AG61" s="37">
        <f t="shared" si="10"/>
        <v>0</v>
      </c>
      <c r="AH61" s="37">
        <f t="shared" si="12"/>
        <v>0</v>
      </c>
      <c r="AI61" s="36"/>
      <c r="AJ61" s="36"/>
    </row>
    <row r="62" spans="1:36" x14ac:dyDescent="0.25">
      <c r="A62" s="1">
        <f t="shared" si="11"/>
        <v>60</v>
      </c>
      <c r="B62" s="1" t="str">
        <f t="shared" si="1"/>
        <v>AB</v>
      </c>
      <c r="C62" s="20">
        <f>IF('DONNÉES '!$F$33="Non",IF(A62&gt;end_year_1, 0,bulk_tonnages!D62),IF(A62&gt;end_year_1, 0,bulk_user_tonnages!D62))</f>
        <v>0</v>
      </c>
      <c r="D62" s="20">
        <f>IF($A62&lt;Diversion_start_year,C62,VLOOKUP($A62,RÉACHEMINEMENT!$B$9:$Q$58,4,FALSE))</f>
        <v>0</v>
      </c>
      <c r="E62" s="20">
        <f t="shared" si="2"/>
        <v>0</v>
      </c>
      <c r="F62" s="20">
        <f>IF('DONNÉES '!$F$33="Non",IF($A62&gt;end_year_1, 0,bulk_tonnages!E62),IF($A62&gt;end_year_1, 0,bulk_user_tonnages!E62))</f>
        <v>0</v>
      </c>
      <c r="G62" s="20">
        <f>IF($A62&lt;Diversion_start_year,F62,VLOOKUP($A62,RÉACHEMINEMENT!$B$9:$Q$58,13,FALSE))</f>
        <v>0</v>
      </c>
      <c r="H62" s="20">
        <f t="shared" si="3"/>
        <v>0</v>
      </c>
      <c r="I62" s="20">
        <f>IF('DONNÉES '!$F$33="Non",IF($A62&gt;end_year_1, 0,bulk_tonnages!F62),IF($A62&gt;end_year_1, 0,bulk_user_tonnages!F62))</f>
        <v>0</v>
      </c>
      <c r="J62" s="20">
        <f>IF($A62&lt;Diversion_start_year,I62,VLOOKUP($A62,RÉACHEMINEMENT!$B$9:$Q$58,7,FALSE))</f>
        <v>0</v>
      </c>
      <c r="K62" s="20">
        <f t="shared" si="4"/>
        <v>0</v>
      </c>
      <c r="L62" s="20">
        <f>IF('DONNÉES '!$F$33=supporting_sheet!$B$3,IF($A62&gt;end_year_1, 0,bulk_tonnages!G62),IF($A62&gt;end_year_1, 0,bulk_user_tonnages!G62))</f>
        <v>0</v>
      </c>
      <c r="M62" s="20">
        <f>IF($A62&lt;Diversion_start_year,L62,VLOOKUP($A62,RÉACHEMINEMENT!$B$9:$Q$58,16,FALSE))</f>
        <v>0</v>
      </c>
      <c r="N62" s="20">
        <f t="shared" si="5"/>
        <v>0</v>
      </c>
      <c r="O62" s="20">
        <f>IF('DONNÉES '!$F$33="Non",IF($A62&gt;end_year_1, 0,bulk_tonnages!H62),IF($A62&gt;end_year_1, 0,bulk_user_tonnages!H62))</f>
        <v>0</v>
      </c>
      <c r="P62" s="20">
        <f>IF($A62&lt;Diversion_start_year,O62,VLOOKUP($A62,RÉACHEMINEMENT!$B$9:$Q$58,10,FALSE))</f>
        <v>0</v>
      </c>
      <c r="Q62" s="20">
        <f t="shared" si="6"/>
        <v>0</v>
      </c>
      <c r="R62" s="20">
        <f>IF('DONNÉES '!$F$33="Non",IF($A62&gt;end_year_1, 0,bulk_tonnages!I62),IF($A62&gt;end_year_1, 0,bulk_user_tonnages!I62))</f>
        <v>0</v>
      </c>
      <c r="S62" s="20">
        <f>IF($A62&lt;Diversion_start_year,R62,VLOOKUP($A62,RÉACHEMINEMENT!$B$9:$Z$58,19,FALSE))</f>
        <v>0</v>
      </c>
      <c r="T62" s="20">
        <f t="shared" si="7"/>
        <v>0</v>
      </c>
      <c r="U62" s="20">
        <f>IF('DONNÉES '!$F$33="Non",IF($A62&gt;end_year_1, 0,bulk_tonnages!J62),IF($A62&gt;end_year_1, 0,bulk_user_tonnages!J62))</f>
        <v>0</v>
      </c>
      <c r="V62" s="20">
        <f>IF($A62&lt;Diversion_start_year,U62,VLOOKUP($A62,RÉACHEMINEMENT!$B$9:$Z$58,22,FALSE))</f>
        <v>0</v>
      </c>
      <c r="W62" s="20">
        <f t="shared" si="8"/>
        <v>0</v>
      </c>
      <c r="X62" s="20">
        <f>IF('DONNÉES '!$F$33="Non",IF($A62&gt;end_year_1, 0,bulk_tonnages!K62),IF($A62&gt;end_year_1, 0,bulk_user_tonnages!K62))</f>
        <v>0</v>
      </c>
      <c r="Y62" s="20">
        <f>IF('DONNÉES '!$F$33="Non",IF($A62&gt;end_year_1, 0,bulk_tonnages!L62),IF($A62&gt;end_year_1, 0,bulk_user_tonnages!L62))</f>
        <v>0</v>
      </c>
      <c r="Z62" s="20">
        <f>IF($A62&lt;Diversion_start_year,Y62,VLOOKUP($A62,RÉACHEMINEMENT!$B$9:$Z$58,25,FALSE))</f>
        <v>0</v>
      </c>
      <c r="AA62" s="20">
        <f t="shared" si="9"/>
        <v>0</v>
      </c>
      <c r="AB62" s="20">
        <f>IF('DONNÉES '!$F$33="Non",IF($A62&gt;end_year_1,0,bulk_tonnages!M62),0)</f>
        <v>0</v>
      </c>
      <c r="AC62" s="20">
        <f>IF('DONNÉES '!$F$33="Non",IF($A62&gt;end_year_1, 0,bulk_tonnages!N62),IF($A62&gt;end_year_1, 0,bulk_user_tonnages!M62))</f>
        <v>0</v>
      </c>
      <c r="AD62" s="20">
        <f>IF('DONNÉES '!$F$33="Non",IF($A62&gt;end_year_1,0,bulk_tonnages!O62),0)</f>
        <v>0</v>
      </c>
      <c r="AE62" s="20">
        <f>IF('DONNÉES '!$F$33="Non",IF($A62&gt;end_year_1, 0,bulk_tonnages!P62),0)</f>
        <v>0</v>
      </c>
      <c r="AF62" s="20">
        <f>IF('DONNÉES '!$F$33="Non",IF($A62&gt;end_year_1, 0,bulk_tonnages!Q62),IF($A62&gt;end_year_1, 0,bulk_user_tonnages!N62))</f>
        <v>0</v>
      </c>
      <c r="AG62" s="37">
        <f t="shared" si="10"/>
        <v>0</v>
      </c>
      <c r="AH62" s="37">
        <f t="shared" si="12"/>
        <v>0</v>
      </c>
      <c r="AI62" s="36"/>
      <c r="AJ62" s="36"/>
    </row>
    <row r="63" spans="1:36" x14ac:dyDescent="0.25">
      <c r="A63" s="1">
        <f t="shared" si="11"/>
        <v>61</v>
      </c>
      <c r="B63" s="1" t="str">
        <f t="shared" si="1"/>
        <v>AB</v>
      </c>
      <c r="C63" s="20">
        <f>IF('DONNÉES '!$F$33="Non",IF(A63&gt;end_year_1, 0,bulk_tonnages!D63),IF(A63&gt;end_year_1, 0,bulk_user_tonnages!D63))</f>
        <v>0</v>
      </c>
      <c r="D63" s="20">
        <f>IF($A63&lt;Diversion_start_year,C63,VLOOKUP($A63,RÉACHEMINEMENT!$B$9:$Q$58,4,FALSE))</f>
        <v>0</v>
      </c>
      <c r="E63" s="20">
        <f t="shared" si="2"/>
        <v>0</v>
      </c>
      <c r="F63" s="20">
        <f>IF('DONNÉES '!$F$33="Non",IF($A63&gt;end_year_1, 0,bulk_tonnages!E63),IF($A63&gt;end_year_1, 0,bulk_user_tonnages!E63))</f>
        <v>0</v>
      </c>
      <c r="G63" s="20">
        <f>IF($A63&lt;Diversion_start_year,F63,VLOOKUP($A63,RÉACHEMINEMENT!$B$9:$Q$58,13,FALSE))</f>
        <v>0</v>
      </c>
      <c r="H63" s="20">
        <f t="shared" si="3"/>
        <v>0</v>
      </c>
      <c r="I63" s="20">
        <f>IF('DONNÉES '!$F$33="Non",IF($A63&gt;end_year_1, 0,bulk_tonnages!F63),IF($A63&gt;end_year_1, 0,bulk_user_tonnages!F63))</f>
        <v>0</v>
      </c>
      <c r="J63" s="20">
        <f>IF($A63&lt;Diversion_start_year,I63,VLOOKUP($A63,RÉACHEMINEMENT!$B$9:$Q$58,7,FALSE))</f>
        <v>0</v>
      </c>
      <c r="K63" s="20">
        <f t="shared" si="4"/>
        <v>0</v>
      </c>
      <c r="L63" s="20">
        <f>IF('DONNÉES '!$F$33=supporting_sheet!$B$3,IF($A63&gt;end_year_1, 0,bulk_tonnages!G63),IF($A63&gt;end_year_1, 0,bulk_user_tonnages!G63))</f>
        <v>0</v>
      </c>
      <c r="M63" s="20">
        <f>IF($A63&lt;Diversion_start_year,L63,VLOOKUP($A63,RÉACHEMINEMENT!$B$9:$Q$58,16,FALSE))</f>
        <v>0</v>
      </c>
      <c r="N63" s="20">
        <f t="shared" si="5"/>
        <v>0</v>
      </c>
      <c r="O63" s="20">
        <f>IF('DONNÉES '!$F$33="Non",IF($A63&gt;end_year_1, 0,bulk_tonnages!H63),IF($A63&gt;end_year_1, 0,bulk_user_tonnages!H63))</f>
        <v>0</v>
      </c>
      <c r="P63" s="20">
        <f>IF($A63&lt;Diversion_start_year,O63,VLOOKUP($A63,RÉACHEMINEMENT!$B$9:$Q$58,10,FALSE))</f>
        <v>0</v>
      </c>
      <c r="Q63" s="20">
        <f t="shared" si="6"/>
        <v>0</v>
      </c>
      <c r="R63" s="20">
        <f>IF('DONNÉES '!$F$33="Non",IF($A63&gt;end_year_1, 0,bulk_tonnages!I63),IF($A63&gt;end_year_1, 0,bulk_user_tonnages!I63))</f>
        <v>0</v>
      </c>
      <c r="S63" s="20">
        <f>IF($A63&lt;Diversion_start_year,R63,VLOOKUP($A63,RÉACHEMINEMENT!$B$9:$Z$58,19,FALSE))</f>
        <v>0</v>
      </c>
      <c r="T63" s="20">
        <f t="shared" si="7"/>
        <v>0</v>
      </c>
      <c r="U63" s="20">
        <f>IF('DONNÉES '!$F$33="Non",IF($A63&gt;end_year_1, 0,bulk_tonnages!J63),IF($A63&gt;end_year_1, 0,bulk_user_tonnages!J63))</f>
        <v>0</v>
      </c>
      <c r="V63" s="20">
        <f>IF($A63&lt;Diversion_start_year,U63,VLOOKUP($A63,RÉACHEMINEMENT!$B$9:$Z$58,22,FALSE))</f>
        <v>0</v>
      </c>
      <c r="W63" s="20">
        <f t="shared" si="8"/>
        <v>0</v>
      </c>
      <c r="X63" s="20">
        <f>IF('DONNÉES '!$F$33="Non",IF($A63&gt;end_year_1, 0,bulk_tonnages!K63),IF($A63&gt;end_year_1, 0,bulk_user_tonnages!K63))</f>
        <v>0</v>
      </c>
      <c r="Y63" s="20">
        <f>IF('DONNÉES '!$F$33="Non",IF($A63&gt;end_year_1, 0,bulk_tonnages!L63),IF($A63&gt;end_year_1, 0,bulk_user_tonnages!L63))</f>
        <v>0</v>
      </c>
      <c r="Z63" s="20">
        <f>IF($A63&lt;Diversion_start_year,Y63,VLOOKUP($A63,RÉACHEMINEMENT!$B$9:$Z$58,25,FALSE))</f>
        <v>0</v>
      </c>
      <c r="AA63" s="20">
        <f t="shared" si="9"/>
        <v>0</v>
      </c>
      <c r="AB63" s="20">
        <f>IF('DONNÉES '!$F$33="Non",IF($A63&gt;end_year_1,0,bulk_tonnages!M63),0)</f>
        <v>0</v>
      </c>
      <c r="AC63" s="20">
        <f>IF('DONNÉES '!$F$33="Non",IF($A63&gt;end_year_1, 0,bulk_tonnages!N63),IF($A63&gt;end_year_1, 0,bulk_user_tonnages!M63))</f>
        <v>0</v>
      </c>
      <c r="AD63" s="20">
        <f>IF('DONNÉES '!$F$33="Non",IF($A63&gt;end_year_1,0,bulk_tonnages!O63),0)</f>
        <v>0</v>
      </c>
      <c r="AE63" s="20">
        <f>IF('DONNÉES '!$F$33="Non",IF($A63&gt;end_year_1, 0,bulk_tonnages!P63),0)</f>
        <v>0</v>
      </c>
      <c r="AF63" s="20">
        <f>IF('DONNÉES '!$F$33="Non",IF($A63&gt;end_year_1, 0,bulk_tonnages!Q63),IF($A63&gt;end_year_1, 0,bulk_user_tonnages!N63))</f>
        <v>0</v>
      </c>
      <c r="AG63" s="37">
        <f t="shared" si="10"/>
        <v>0</v>
      </c>
      <c r="AH63" s="37">
        <f t="shared" si="12"/>
        <v>0</v>
      </c>
      <c r="AI63" s="36"/>
      <c r="AJ63" s="36"/>
    </row>
    <row r="64" spans="1:36" x14ac:dyDescent="0.25">
      <c r="A64" s="1">
        <f t="shared" si="11"/>
        <v>62</v>
      </c>
      <c r="B64" s="1" t="str">
        <f t="shared" si="1"/>
        <v>AB</v>
      </c>
      <c r="C64" s="20">
        <f>IF('DONNÉES '!$F$33="Non",IF(A64&gt;end_year_1, 0,bulk_tonnages!D64),IF(A64&gt;end_year_1, 0,bulk_user_tonnages!D64))</f>
        <v>0</v>
      </c>
      <c r="D64" s="20">
        <f>IF($A64&lt;Diversion_start_year,C64,VLOOKUP($A64,RÉACHEMINEMENT!$B$9:$Q$58,4,FALSE))</f>
        <v>0</v>
      </c>
      <c r="E64" s="20">
        <f t="shared" si="2"/>
        <v>0</v>
      </c>
      <c r="F64" s="20">
        <f>IF('DONNÉES '!$F$33="Non",IF($A64&gt;end_year_1, 0,bulk_tonnages!E64),IF($A64&gt;end_year_1, 0,bulk_user_tonnages!E64))</f>
        <v>0</v>
      </c>
      <c r="G64" s="20">
        <f>IF($A64&lt;Diversion_start_year,F64,VLOOKUP($A64,RÉACHEMINEMENT!$B$9:$Q$58,13,FALSE))</f>
        <v>0</v>
      </c>
      <c r="H64" s="20">
        <f t="shared" si="3"/>
        <v>0</v>
      </c>
      <c r="I64" s="20">
        <f>IF('DONNÉES '!$F$33="Non",IF($A64&gt;end_year_1, 0,bulk_tonnages!F64),IF($A64&gt;end_year_1, 0,bulk_user_tonnages!F64))</f>
        <v>0</v>
      </c>
      <c r="J64" s="20">
        <f>IF($A64&lt;Diversion_start_year,I64,VLOOKUP($A64,RÉACHEMINEMENT!$B$9:$Q$58,7,FALSE))</f>
        <v>0</v>
      </c>
      <c r="K64" s="20">
        <f t="shared" si="4"/>
        <v>0</v>
      </c>
      <c r="L64" s="20">
        <f>IF('DONNÉES '!$F$33=supporting_sheet!$B$3,IF($A64&gt;end_year_1, 0,bulk_tonnages!G64),IF($A64&gt;end_year_1, 0,bulk_user_tonnages!G64))</f>
        <v>0</v>
      </c>
      <c r="M64" s="20">
        <f>IF($A64&lt;Diversion_start_year,L64,VLOOKUP($A64,RÉACHEMINEMENT!$B$9:$Q$58,16,FALSE))</f>
        <v>0</v>
      </c>
      <c r="N64" s="20">
        <f t="shared" si="5"/>
        <v>0</v>
      </c>
      <c r="O64" s="20">
        <f>IF('DONNÉES '!$F$33="Non",IF($A64&gt;end_year_1, 0,bulk_tonnages!H64),IF($A64&gt;end_year_1, 0,bulk_user_tonnages!H64))</f>
        <v>0</v>
      </c>
      <c r="P64" s="20">
        <f>IF($A64&lt;Diversion_start_year,O64,VLOOKUP($A64,RÉACHEMINEMENT!$B$9:$Q$58,10,FALSE))</f>
        <v>0</v>
      </c>
      <c r="Q64" s="20">
        <f t="shared" si="6"/>
        <v>0</v>
      </c>
      <c r="R64" s="20">
        <f>IF('DONNÉES '!$F$33="Non",IF($A64&gt;end_year_1, 0,bulk_tonnages!I64),IF($A64&gt;end_year_1, 0,bulk_user_tonnages!I64))</f>
        <v>0</v>
      </c>
      <c r="S64" s="20">
        <f>IF($A64&lt;Diversion_start_year,R64,VLOOKUP($A64,RÉACHEMINEMENT!$B$9:$Z$58,19,FALSE))</f>
        <v>0</v>
      </c>
      <c r="T64" s="20">
        <f t="shared" si="7"/>
        <v>0</v>
      </c>
      <c r="U64" s="20">
        <f>IF('DONNÉES '!$F$33="Non",IF($A64&gt;end_year_1, 0,bulk_tonnages!J64),IF($A64&gt;end_year_1, 0,bulk_user_tonnages!J64))</f>
        <v>0</v>
      </c>
      <c r="V64" s="20">
        <f>IF($A64&lt;Diversion_start_year,U64,VLOOKUP($A64,RÉACHEMINEMENT!$B$9:$Z$58,22,FALSE))</f>
        <v>0</v>
      </c>
      <c r="W64" s="20">
        <f t="shared" si="8"/>
        <v>0</v>
      </c>
      <c r="X64" s="20">
        <f>IF('DONNÉES '!$F$33="Non",IF($A64&gt;end_year_1, 0,bulk_tonnages!K64),IF($A64&gt;end_year_1, 0,bulk_user_tonnages!K64))</f>
        <v>0</v>
      </c>
      <c r="Y64" s="20">
        <f>IF('DONNÉES '!$F$33="Non",IF($A64&gt;end_year_1, 0,bulk_tonnages!L64),IF($A64&gt;end_year_1, 0,bulk_user_tonnages!L64))</f>
        <v>0</v>
      </c>
      <c r="Z64" s="20">
        <f>IF($A64&lt;Diversion_start_year,Y64,VLOOKUP($A64,RÉACHEMINEMENT!$B$9:$Z$58,25,FALSE))</f>
        <v>0</v>
      </c>
      <c r="AA64" s="20">
        <f t="shared" si="9"/>
        <v>0</v>
      </c>
      <c r="AB64" s="20">
        <f>IF('DONNÉES '!$F$33="Non",IF($A64&gt;end_year_1,0,bulk_tonnages!M64),0)</f>
        <v>0</v>
      </c>
      <c r="AC64" s="20">
        <f>IF('DONNÉES '!$F$33="Non",IF($A64&gt;end_year_1, 0,bulk_tonnages!N64),IF($A64&gt;end_year_1, 0,bulk_user_tonnages!M64))</f>
        <v>0</v>
      </c>
      <c r="AD64" s="20">
        <f>IF('DONNÉES '!$F$33="Non",IF($A64&gt;end_year_1,0,bulk_tonnages!O64),0)</f>
        <v>0</v>
      </c>
      <c r="AE64" s="20">
        <f>IF('DONNÉES '!$F$33="Non",IF($A64&gt;end_year_1, 0,bulk_tonnages!P64),0)</f>
        <v>0</v>
      </c>
      <c r="AF64" s="20">
        <f>IF('DONNÉES '!$F$33="Non",IF($A64&gt;end_year_1, 0,bulk_tonnages!Q64),IF($A64&gt;end_year_1, 0,bulk_user_tonnages!N64))</f>
        <v>0</v>
      </c>
      <c r="AG64" s="37">
        <f t="shared" si="10"/>
        <v>0</v>
      </c>
      <c r="AH64" s="37">
        <f t="shared" si="12"/>
        <v>0</v>
      </c>
      <c r="AI64" s="36"/>
      <c r="AJ64" s="36"/>
    </row>
    <row r="65" spans="1:36" x14ac:dyDescent="0.25">
      <c r="A65" s="1">
        <f t="shared" si="11"/>
        <v>63</v>
      </c>
      <c r="B65" s="1" t="str">
        <f t="shared" si="1"/>
        <v>AB</v>
      </c>
      <c r="C65" s="20">
        <f>IF('DONNÉES '!$F$33="Non",IF(A65&gt;end_year_1, 0,bulk_tonnages!D65),IF(A65&gt;end_year_1, 0,bulk_user_tonnages!D65))</f>
        <v>0</v>
      </c>
      <c r="D65" s="20">
        <f>IF($A65&lt;Diversion_start_year,C65,VLOOKUP($A65,RÉACHEMINEMENT!$B$9:$Q$58,4,FALSE))</f>
        <v>0</v>
      </c>
      <c r="E65" s="20">
        <f t="shared" si="2"/>
        <v>0</v>
      </c>
      <c r="F65" s="20">
        <f>IF('DONNÉES '!$F$33="Non",IF($A65&gt;end_year_1, 0,bulk_tonnages!E65),IF($A65&gt;end_year_1, 0,bulk_user_tonnages!E65))</f>
        <v>0</v>
      </c>
      <c r="G65" s="20">
        <f>IF($A65&lt;Diversion_start_year,F65,VLOOKUP($A65,RÉACHEMINEMENT!$B$9:$Q$58,13,FALSE))</f>
        <v>0</v>
      </c>
      <c r="H65" s="20">
        <f t="shared" si="3"/>
        <v>0</v>
      </c>
      <c r="I65" s="20">
        <f>IF('DONNÉES '!$F$33="Non",IF($A65&gt;end_year_1, 0,bulk_tonnages!F65),IF($A65&gt;end_year_1, 0,bulk_user_tonnages!F65))</f>
        <v>0</v>
      </c>
      <c r="J65" s="20">
        <f>IF($A65&lt;Diversion_start_year,I65,VLOOKUP($A65,RÉACHEMINEMENT!$B$9:$Q$58,7,FALSE))</f>
        <v>0</v>
      </c>
      <c r="K65" s="20">
        <f t="shared" si="4"/>
        <v>0</v>
      </c>
      <c r="L65" s="20">
        <f>IF('DONNÉES '!$F$33=supporting_sheet!$B$3,IF($A65&gt;end_year_1, 0,bulk_tonnages!G65),IF($A65&gt;end_year_1, 0,bulk_user_tonnages!G65))</f>
        <v>0</v>
      </c>
      <c r="M65" s="20">
        <f>IF($A65&lt;Diversion_start_year,L65,VLOOKUP($A65,RÉACHEMINEMENT!$B$9:$Q$58,16,FALSE))</f>
        <v>0</v>
      </c>
      <c r="N65" s="20">
        <f t="shared" si="5"/>
        <v>0</v>
      </c>
      <c r="O65" s="20">
        <f>IF('DONNÉES '!$F$33="Non",IF($A65&gt;end_year_1, 0,bulk_tonnages!H65),IF($A65&gt;end_year_1, 0,bulk_user_tonnages!H65))</f>
        <v>0</v>
      </c>
      <c r="P65" s="20">
        <f>IF($A65&lt;Diversion_start_year,O65,VLOOKUP($A65,RÉACHEMINEMENT!$B$9:$Q$58,10,FALSE))</f>
        <v>0</v>
      </c>
      <c r="Q65" s="20">
        <f t="shared" si="6"/>
        <v>0</v>
      </c>
      <c r="R65" s="20">
        <f>IF('DONNÉES '!$F$33="Non",IF($A65&gt;end_year_1, 0,bulk_tonnages!I65),IF($A65&gt;end_year_1, 0,bulk_user_tonnages!I65))</f>
        <v>0</v>
      </c>
      <c r="S65" s="20">
        <f>IF($A65&lt;Diversion_start_year,R65,VLOOKUP($A65,RÉACHEMINEMENT!$B$9:$Z$58,19,FALSE))</f>
        <v>0</v>
      </c>
      <c r="T65" s="20">
        <f t="shared" si="7"/>
        <v>0</v>
      </c>
      <c r="U65" s="20">
        <f>IF('DONNÉES '!$F$33="Non",IF($A65&gt;end_year_1, 0,bulk_tonnages!J65),IF($A65&gt;end_year_1, 0,bulk_user_tonnages!J65))</f>
        <v>0</v>
      </c>
      <c r="V65" s="20">
        <f>IF($A65&lt;Diversion_start_year,U65,VLOOKUP($A65,RÉACHEMINEMENT!$B$9:$Z$58,22,FALSE))</f>
        <v>0</v>
      </c>
      <c r="W65" s="20">
        <f t="shared" si="8"/>
        <v>0</v>
      </c>
      <c r="X65" s="20">
        <f>IF('DONNÉES '!$F$33="Non",IF($A65&gt;end_year_1, 0,bulk_tonnages!K65),IF($A65&gt;end_year_1, 0,bulk_user_tonnages!K65))</f>
        <v>0</v>
      </c>
      <c r="Y65" s="20">
        <f>IF('DONNÉES '!$F$33="Non",IF($A65&gt;end_year_1, 0,bulk_tonnages!L65),IF($A65&gt;end_year_1, 0,bulk_user_tonnages!L65))</f>
        <v>0</v>
      </c>
      <c r="Z65" s="20">
        <f>IF($A65&lt;Diversion_start_year,Y65,VLOOKUP($A65,RÉACHEMINEMENT!$B$9:$Z$58,25,FALSE))</f>
        <v>0</v>
      </c>
      <c r="AA65" s="20">
        <f t="shared" si="9"/>
        <v>0</v>
      </c>
      <c r="AB65" s="20">
        <f>IF('DONNÉES '!$F$33="Non",IF($A65&gt;end_year_1,0,bulk_tonnages!M65),0)</f>
        <v>0</v>
      </c>
      <c r="AC65" s="20">
        <f>IF('DONNÉES '!$F$33="Non",IF($A65&gt;end_year_1, 0,bulk_tonnages!N65),IF($A65&gt;end_year_1, 0,bulk_user_tonnages!M65))</f>
        <v>0</v>
      </c>
      <c r="AD65" s="20">
        <f>IF('DONNÉES '!$F$33="Non",IF($A65&gt;end_year_1,0,bulk_tonnages!O65),0)</f>
        <v>0</v>
      </c>
      <c r="AE65" s="20">
        <f>IF('DONNÉES '!$F$33="Non",IF($A65&gt;end_year_1, 0,bulk_tonnages!P65),0)</f>
        <v>0</v>
      </c>
      <c r="AF65" s="20">
        <f>IF('DONNÉES '!$F$33="Non",IF($A65&gt;end_year_1, 0,bulk_tonnages!Q65),IF($A65&gt;end_year_1, 0,bulk_user_tonnages!N65))</f>
        <v>0</v>
      </c>
      <c r="AG65" s="37">
        <f t="shared" si="10"/>
        <v>0</v>
      </c>
      <c r="AH65" s="37">
        <f t="shared" si="12"/>
        <v>0</v>
      </c>
      <c r="AI65" s="36"/>
      <c r="AJ65" s="36"/>
    </row>
    <row r="66" spans="1:36" x14ac:dyDescent="0.25">
      <c r="A66" s="1">
        <f t="shared" si="11"/>
        <v>64</v>
      </c>
      <c r="B66" s="1" t="str">
        <f t="shared" si="1"/>
        <v>AB</v>
      </c>
      <c r="C66" s="20">
        <f>IF('DONNÉES '!$F$33="Non",IF(A66&gt;end_year_1, 0,bulk_tonnages!D66),IF(A66&gt;end_year_1, 0,bulk_user_tonnages!D66))</f>
        <v>0</v>
      </c>
      <c r="D66" s="20">
        <f>IF($A66&lt;Diversion_start_year,C66,VLOOKUP($A66,RÉACHEMINEMENT!$B$9:$Q$58,4,FALSE))</f>
        <v>0</v>
      </c>
      <c r="E66" s="20">
        <f t="shared" si="2"/>
        <v>0</v>
      </c>
      <c r="F66" s="20">
        <f>IF('DONNÉES '!$F$33="Non",IF($A66&gt;end_year_1, 0,bulk_tonnages!E66),IF($A66&gt;end_year_1, 0,bulk_user_tonnages!E66))</f>
        <v>0</v>
      </c>
      <c r="G66" s="20">
        <f>IF($A66&lt;Diversion_start_year,F66,VLOOKUP($A66,RÉACHEMINEMENT!$B$9:$Q$58,13,FALSE))</f>
        <v>0</v>
      </c>
      <c r="H66" s="20">
        <f t="shared" si="3"/>
        <v>0</v>
      </c>
      <c r="I66" s="20">
        <f>IF('DONNÉES '!$F$33="Non",IF($A66&gt;end_year_1, 0,bulk_tonnages!F66),IF($A66&gt;end_year_1, 0,bulk_user_tonnages!F66))</f>
        <v>0</v>
      </c>
      <c r="J66" s="20">
        <f>IF($A66&lt;Diversion_start_year,I66,VLOOKUP($A66,RÉACHEMINEMENT!$B$9:$Q$58,7,FALSE))</f>
        <v>0</v>
      </c>
      <c r="K66" s="20">
        <f t="shared" si="4"/>
        <v>0</v>
      </c>
      <c r="L66" s="20">
        <f>IF('DONNÉES '!$F$33=supporting_sheet!$B$3,IF($A66&gt;end_year_1, 0,bulk_tonnages!G66),IF($A66&gt;end_year_1, 0,bulk_user_tonnages!G66))</f>
        <v>0</v>
      </c>
      <c r="M66" s="20">
        <f>IF($A66&lt;Diversion_start_year,L66,VLOOKUP($A66,RÉACHEMINEMENT!$B$9:$Q$58,16,FALSE))</f>
        <v>0</v>
      </c>
      <c r="N66" s="20">
        <f t="shared" si="5"/>
        <v>0</v>
      </c>
      <c r="O66" s="20">
        <f>IF('DONNÉES '!$F$33="Non",IF($A66&gt;end_year_1, 0,bulk_tonnages!H66),IF($A66&gt;end_year_1, 0,bulk_user_tonnages!H66))</f>
        <v>0</v>
      </c>
      <c r="P66" s="20">
        <f>IF($A66&lt;Diversion_start_year,O66,VLOOKUP($A66,RÉACHEMINEMENT!$B$9:$Q$58,10,FALSE))</f>
        <v>0</v>
      </c>
      <c r="Q66" s="20">
        <f t="shared" si="6"/>
        <v>0</v>
      </c>
      <c r="R66" s="20">
        <f>IF('DONNÉES '!$F$33="Non",IF($A66&gt;end_year_1, 0,bulk_tonnages!I66),IF($A66&gt;end_year_1, 0,bulk_user_tonnages!I66))</f>
        <v>0</v>
      </c>
      <c r="S66" s="20">
        <f>IF($A66&lt;Diversion_start_year,R66,VLOOKUP($A66,RÉACHEMINEMENT!$B$9:$Z$58,19,FALSE))</f>
        <v>0</v>
      </c>
      <c r="T66" s="20">
        <f t="shared" si="7"/>
        <v>0</v>
      </c>
      <c r="U66" s="20">
        <f>IF('DONNÉES '!$F$33="Non",IF($A66&gt;end_year_1, 0,bulk_tonnages!J66),IF($A66&gt;end_year_1, 0,bulk_user_tonnages!J66))</f>
        <v>0</v>
      </c>
      <c r="V66" s="20">
        <f>IF($A66&lt;Diversion_start_year,U66,VLOOKUP($A66,RÉACHEMINEMENT!$B$9:$Z$58,22,FALSE))</f>
        <v>0</v>
      </c>
      <c r="W66" s="20">
        <f t="shared" si="8"/>
        <v>0</v>
      </c>
      <c r="X66" s="20">
        <f>IF('DONNÉES '!$F$33="Non",IF($A66&gt;end_year_1, 0,bulk_tonnages!K66),IF($A66&gt;end_year_1, 0,bulk_user_tonnages!K66))</f>
        <v>0</v>
      </c>
      <c r="Y66" s="20">
        <f>IF('DONNÉES '!$F$33="Non",IF($A66&gt;end_year_1, 0,bulk_tonnages!L66),IF($A66&gt;end_year_1, 0,bulk_user_tonnages!L66))</f>
        <v>0</v>
      </c>
      <c r="Z66" s="20">
        <f>IF($A66&lt;Diversion_start_year,Y66,VLOOKUP($A66,RÉACHEMINEMENT!$B$9:$Z$58,25,FALSE))</f>
        <v>0</v>
      </c>
      <c r="AA66" s="20">
        <f t="shared" si="9"/>
        <v>0</v>
      </c>
      <c r="AB66" s="20">
        <f>IF('DONNÉES '!$F$33="Non",IF($A66&gt;end_year_1,0,bulk_tonnages!M66),0)</f>
        <v>0</v>
      </c>
      <c r="AC66" s="20">
        <f>IF('DONNÉES '!$F$33="Non",IF($A66&gt;end_year_1, 0,bulk_tonnages!N66),IF($A66&gt;end_year_1, 0,bulk_user_tonnages!M66))</f>
        <v>0</v>
      </c>
      <c r="AD66" s="20">
        <f>IF('DONNÉES '!$F$33="Non",IF($A66&gt;end_year_1,0,bulk_tonnages!O66),0)</f>
        <v>0</v>
      </c>
      <c r="AE66" s="20">
        <f>IF('DONNÉES '!$F$33="Non",IF($A66&gt;end_year_1, 0,bulk_tonnages!P66),0)</f>
        <v>0</v>
      </c>
      <c r="AF66" s="20">
        <f>IF('DONNÉES '!$F$33="Non",IF($A66&gt;end_year_1, 0,bulk_tonnages!Q66),IF($A66&gt;end_year_1, 0,bulk_user_tonnages!N66))</f>
        <v>0</v>
      </c>
      <c r="AG66" s="37">
        <f t="shared" si="10"/>
        <v>0</v>
      </c>
      <c r="AH66" s="37">
        <f t="shared" si="12"/>
        <v>0</v>
      </c>
      <c r="AI66" s="36"/>
      <c r="AJ66" s="36"/>
    </row>
    <row r="67" spans="1:36" x14ac:dyDescent="0.25">
      <c r="A67" s="1">
        <f t="shared" si="11"/>
        <v>65</v>
      </c>
      <c r="B67" s="1" t="str">
        <f t="shared" ref="B67:B130" si="13">province_1</f>
        <v>AB</v>
      </c>
      <c r="C67" s="20">
        <f>IF('DONNÉES '!$F$33="Non",IF(A67&gt;end_year_1, 0,bulk_tonnages!D67),IF(A67&gt;end_year_1, 0,bulk_user_tonnages!D67))</f>
        <v>0</v>
      </c>
      <c r="D67" s="20">
        <f>IF($A67&lt;Diversion_start_year,C67,VLOOKUP($A67,RÉACHEMINEMENT!$B$9:$Q$58,4,FALSE))</f>
        <v>0</v>
      </c>
      <c r="E67" s="20">
        <f t="shared" ref="E67:E111" si="14">IF(ISNUMBER(D67),(C67-D67),C67)</f>
        <v>0</v>
      </c>
      <c r="F67" s="20">
        <f>IF('DONNÉES '!$F$33="Non",IF($A67&gt;end_year_1, 0,bulk_tonnages!E67),IF($A67&gt;end_year_1, 0,bulk_user_tonnages!E67))</f>
        <v>0</v>
      </c>
      <c r="G67" s="20">
        <f>IF($A67&lt;Diversion_start_year,F67,VLOOKUP($A67,RÉACHEMINEMENT!$B$9:$Q$58,13,FALSE))</f>
        <v>0</v>
      </c>
      <c r="H67" s="20">
        <f t="shared" ref="H67:H111" si="15">IF(ISNUMBER(G67),(F67-G67),F67)</f>
        <v>0</v>
      </c>
      <c r="I67" s="20">
        <f>IF('DONNÉES '!$F$33="Non",IF($A67&gt;end_year_1, 0,bulk_tonnages!F67),IF($A67&gt;end_year_1, 0,bulk_user_tonnages!F67))</f>
        <v>0</v>
      </c>
      <c r="J67" s="20">
        <f>IF($A67&lt;Diversion_start_year,I67,VLOOKUP($A67,RÉACHEMINEMENT!$B$9:$Q$58,7,FALSE))</f>
        <v>0</v>
      </c>
      <c r="K67" s="20">
        <f t="shared" ref="K67:K111" si="16">IF(ISNUMBER(J67),(I67-J67),I67)</f>
        <v>0</v>
      </c>
      <c r="L67" s="20">
        <f>IF('DONNÉES '!$F$33=supporting_sheet!$B$3,IF($A67&gt;end_year_1, 0,bulk_tonnages!G67),IF($A67&gt;end_year_1, 0,bulk_user_tonnages!G67))</f>
        <v>0</v>
      </c>
      <c r="M67" s="20">
        <f>IF($A67&lt;Diversion_start_year,L67,VLOOKUP($A67,RÉACHEMINEMENT!$B$9:$Q$58,16,FALSE))</f>
        <v>0</v>
      </c>
      <c r="N67" s="20">
        <f t="shared" ref="N67:N111" si="17">IF(ISNUMBER(M67),(L67-M67),L67)</f>
        <v>0</v>
      </c>
      <c r="O67" s="20">
        <f>IF('DONNÉES '!$F$33="Non",IF($A67&gt;end_year_1, 0,bulk_tonnages!H67),IF($A67&gt;end_year_1, 0,bulk_user_tonnages!H67))</f>
        <v>0</v>
      </c>
      <c r="P67" s="20">
        <f>IF($A67&lt;Diversion_start_year,O67,VLOOKUP($A67,RÉACHEMINEMENT!$B$9:$Q$58,10,FALSE))</f>
        <v>0</v>
      </c>
      <c r="Q67" s="20">
        <f t="shared" ref="Q67:Q111" si="18">IF(ISNUMBER(P67),(O67-P67),O67)</f>
        <v>0</v>
      </c>
      <c r="R67" s="20">
        <f>IF('DONNÉES '!$F$33="Non",IF($A67&gt;end_year_1, 0,bulk_tonnages!I67),IF($A67&gt;end_year_1, 0,bulk_user_tonnages!I67))</f>
        <v>0</v>
      </c>
      <c r="S67" s="20">
        <f>IF($A67&lt;Diversion_start_year,R67,VLOOKUP($A67,RÉACHEMINEMENT!$B$9:$Z$58,19,FALSE))</f>
        <v>0</v>
      </c>
      <c r="T67" s="20">
        <f t="shared" ref="T67:T111" si="19">IF(ISNUMBER(S67),(R67-S67),R67)</f>
        <v>0</v>
      </c>
      <c r="U67" s="20">
        <f>IF('DONNÉES '!$F$33="Non",IF($A67&gt;end_year_1, 0,bulk_tonnages!J67),IF($A67&gt;end_year_1, 0,bulk_user_tonnages!J67))</f>
        <v>0</v>
      </c>
      <c r="V67" s="20">
        <f>IF($A67&lt;Diversion_start_year,U67,VLOOKUP($A67,RÉACHEMINEMENT!$B$9:$Z$58,22,FALSE))</f>
        <v>0</v>
      </c>
      <c r="W67" s="20">
        <f t="shared" ref="W67:W111" si="20">IF(ISNUMBER(V67),(U67-V67),U67)</f>
        <v>0</v>
      </c>
      <c r="X67" s="20">
        <f>IF('DONNÉES '!$F$33="Non",IF($A67&gt;end_year_1, 0,bulk_tonnages!K67),IF($A67&gt;end_year_1, 0,bulk_user_tonnages!K67))</f>
        <v>0</v>
      </c>
      <c r="Y67" s="20">
        <f>IF('DONNÉES '!$F$33="Non",IF($A67&gt;end_year_1, 0,bulk_tonnages!L67),IF($A67&gt;end_year_1, 0,bulk_user_tonnages!L67))</f>
        <v>0</v>
      </c>
      <c r="Z67" s="20">
        <f>IF($A67&lt;Diversion_start_year,Y67,VLOOKUP($A67,RÉACHEMINEMENT!$B$9:$Z$58,25,FALSE))</f>
        <v>0</v>
      </c>
      <c r="AA67" s="20">
        <f t="shared" ref="AA67:AA111" si="21">IF(ISNUMBER(Z67),(Y67-Z67),Y67)</f>
        <v>0</v>
      </c>
      <c r="AB67" s="20">
        <f>IF('DONNÉES '!$F$33="Non",IF($A67&gt;end_year_1,0,bulk_tonnages!M67),0)</f>
        <v>0</v>
      </c>
      <c r="AC67" s="20">
        <f>IF('DONNÉES '!$F$33="Non",IF($A67&gt;end_year_1, 0,bulk_tonnages!N67),IF($A67&gt;end_year_1, 0,bulk_user_tonnages!M67))</f>
        <v>0</v>
      </c>
      <c r="AD67" s="20">
        <f>IF('DONNÉES '!$F$33="Non",IF($A67&gt;end_year_1,0,bulk_tonnages!O67),0)</f>
        <v>0</v>
      </c>
      <c r="AE67" s="20">
        <f>IF('DONNÉES '!$F$33="Non",IF($A67&gt;end_year_1, 0,bulk_tonnages!P67),0)</f>
        <v>0</v>
      </c>
      <c r="AF67" s="20">
        <f>IF('DONNÉES '!$F$33="Non",IF($A67&gt;end_year_1, 0,bulk_tonnages!Q67),IF($A67&gt;end_year_1, 0,bulk_user_tonnages!N67))</f>
        <v>0</v>
      </c>
      <c r="AG67" s="37">
        <f t="shared" ref="AG67:AG130" si="22">SUM(C67,F67,I67,L67,O67,R67,U67,X67,Y67,AB67,AC67,AF67,AD67,AE67)</f>
        <v>0</v>
      </c>
      <c r="AH67" s="37">
        <f t="shared" si="12"/>
        <v>0</v>
      </c>
      <c r="AI67" s="36"/>
      <c r="AJ67" s="36"/>
    </row>
    <row r="68" spans="1:36" x14ac:dyDescent="0.25">
      <c r="A68" s="1">
        <f t="shared" ref="A68:A131" si="23">A67+1</f>
        <v>66</v>
      </c>
      <c r="B68" s="1" t="str">
        <f t="shared" si="13"/>
        <v>AB</v>
      </c>
      <c r="C68" s="20">
        <f>IF('DONNÉES '!$F$33="Non",IF(A68&gt;end_year_1, 0,bulk_tonnages!D68),IF(A68&gt;end_year_1, 0,bulk_user_tonnages!D68))</f>
        <v>0</v>
      </c>
      <c r="D68" s="20">
        <f>IF($A68&lt;Diversion_start_year,C68,VLOOKUP($A68,RÉACHEMINEMENT!$B$9:$Q$58,4,FALSE))</f>
        <v>0</v>
      </c>
      <c r="E68" s="20">
        <f t="shared" si="14"/>
        <v>0</v>
      </c>
      <c r="F68" s="20">
        <f>IF('DONNÉES '!$F$33="Non",IF($A68&gt;end_year_1, 0,bulk_tonnages!E68),IF($A68&gt;end_year_1, 0,bulk_user_tonnages!E68))</f>
        <v>0</v>
      </c>
      <c r="G68" s="20">
        <f>IF($A68&lt;Diversion_start_year,F68,VLOOKUP($A68,RÉACHEMINEMENT!$B$9:$Q$58,13,FALSE))</f>
        <v>0</v>
      </c>
      <c r="H68" s="20">
        <f t="shared" si="15"/>
        <v>0</v>
      </c>
      <c r="I68" s="20">
        <f>IF('DONNÉES '!$F$33="Non",IF($A68&gt;end_year_1, 0,bulk_tonnages!F68),IF($A68&gt;end_year_1, 0,bulk_user_tonnages!F68))</f>
        <v>0</v>
      </c>
      <c r="J68" s="20">
        <f>IF($A68&lt;Diversion_start_year,I68,VLOOKUP($A68,RÉACHEMINEMENT!$B$9:$Q$58,7,FALSE))</f>
        <v>0</v>
      </c>
      <c r="K68" s="20">
        <f t="shared" si="16"/>
        <v>0</v>
      </c>
      <c r="L68" s="20">
        <f>IF('DONNÉES '!$F$33=supporting_sheet!$B$3,IF($A68&gt;end_year_1, 0,bulk_tonnages!G68),IF($A68&gt;end_year_1, 0,bulk_user_tonnages!G68))</f>
        <v>0</v>
      </c>
      <c r="M68" s="20">
        <f>IF($A68&lt;Diversion_start_year,L68,VLOOKUP($A68,RÉACHEMINEMENT!$B$9:$Q$58,16,FALSE))</f>
        <v>0</v>
      </c>
      <c r="N68" s="20">
        <f t="shared" si="17"/>
        <v>0</v>
      </c>
      <c r="O68" s="20">
        <f>IF('DONNÉES '!$F$33="Non",IF($A68&gt;end_year_1, 0,bulk_tonnages!H68),IF($A68&gt;end_year_1, 0,bulk_user_tonnages!H68))</f>
        <v>0</v>
      </c>
      <c r="P68" s="20">
        <f>IF($A68&lt;Diversion_start_year,O68,VLOOKUP($A68,RÉACHEMINEMENT!$B$9:$Q$58,10,FALSE))</f>
        <v>0</v>
      </c>
      <c r="Q68" s="20">
        <f t="shared" si="18"/>
        <v>0</v>
      </c>
      <c r="R68" s="20">
        <f>IF('DONNÉES '!$F$33="Non",IF($A68&gt;end_year_1, 0,bulk_tonnages!I68),IF($A68&gt;end_year_1, 0,bulk_user_tonnages!I68))</f>
        <v>0</v>
      </c>
      <c r="S68" s="20">
        <f>IF($A68&lt;Diversion_start_year,R68,VLOOKUP($A68,RÉACHEMINEMENT!$B$9:$Z$58,19,FALSE))</f>
        <v>0</v>
      </c>
      <c r="T68" s="20">
        <f t="shared" si="19"/>
        <v>0</v>
      </c>
      <c r="U68" s="20">
        <f>IF('DONNÉES '!$F$33="Non",IF($A68&gt;end_year_1, 0,bulk_tonnages!J68),IF($A68&gt;end_year_1, 0,bulk_user_tonnages!J68))</f>
        <v>0</v>
      </c>
      <c r="V68" s="20">
        <f>IF($A68&lt;Diversion_start_year,U68,VLOOKUP($A68,RÉACHEMINEMENT!$B$9:$Z$58,22,FALSE))</f>
        <v>0</v>
      </c>
      <c r="W68" s="20">
        <f t="shared" si="20"/>
        <v>0</v>
      </c>
      <c r="X68" s="20">
        <f>IF('DONNÉES '!$F$33="Non",IF($A68&gt;end_year_1, 0,bulk_tonnages!K68),IF($A68&gt;end_year_1, 0,bulk_user_tonnages!K68))</f>
        <v>0</v>
      </c>
      <c r="Y68" s="20">
        <f>IF('DONNÉES '!$F$33="Non",IF($A68&gt;end_year_1, 0,bulk_tonnages!L68),IF($A68&gt;end_year_1, 0,bulk_user_tonnages!L68))</f>
        <v>0</v>
      </c>
      <c r="Z68" s="20">
        <f>IF($A68&lt;Diversion_start_year,Y68,VLOOKUP($A68,RÉACHEMINEMENT!$B$9:$Z$58,25,FALSE))</f>
        <v>0</v>
      </c>
      <c r="AA68" s="20">
        <f t="shared" si="21"/>
        <v>0</v>
      </c>
      <c r="AB68" s="20">
        <f>IF('DONNÉES '!$F$33="Non",IF($A68&gt;end_year_1,0,bulk_tonnages!M68),0)</f>
        <v>0</v>
      </c>
      <c r="AC68" s="20">
        <f>IF('DONNÉES '!$F$33="Non",IF($A68&gt;end_year_1, 0,bulk_tonnages!N68),IF($A68&gt;end_year_1, 0,bulk_user_tonnages!M68))</f>
        <v>0</v>
      </c>
      <c r="AD68" s="20">
        <f>IF('DONNÉES '!$F$33="Non",IF($A68&gt;end_year_1,0,bulk_tonnages!O68),0)</f>
        <v>0</v>
      </c>
      <c r="AE68" s="20">
        <f>IF('DONNÉES '!$F$33="Non",IF($A68&gt;end_year_1, 0,bulk_tonnages!P68),0)</f>
        <v>0</v>
      </c>
      <c r="AF68" s="20">
        <f>IF('DONNÉES '!$F$33="Non",IF($A68&gt;end_year_1, 0,bulk_tonnages!Q68),IF($A68&gt;end_year_1, 0,bulk_user_tonnages!N68))</f>
        <v>0</v>
      </c>
      <c r="AG68" s="37">
        <f t="shared" si="22"/>
        <v>0</v>
      </c>
      <c r="AH68" s="37">
        <f t="shared" si="12"/>
        <v>0</v>
      </c>
      <c r="AI68" s="36"/>
      <c r="AJ68" s="36"/>
    </row>
    <row r="69" spans="1:36" x14ac:dyDescent="0.25">
      <c r="A69" s="1">
        <f t="shared" si="23"/>
        <v>67</v>
      </c>
      <c r="B69" s="1" t="str">
        <f t="shared" si="13"/>
        <v>AB</v>
      </c>
      <c r="C69" s="20">
        <f>IF('DONNÉES '!$F$33="Non",IF(A69&gt;end_year_1, 0,bulk_tonnages!D69),IF(A69&gt;end_year_1, 0,bulk_user_tonnages!D69))</f>
        <v>0</v>
      </c>
      <c r="D69" s="20">
        <f>IF($A69&lt;Diversion_start_year,C69,VLOOKUP($A69,RÉACHEMINEMENT!$B$9:$Q$58,4,FALSE))</f>
        <v>0</v>
      </c>
      <c r="E69" s="20">
        <f t="shared" si="14"/>
        <v>0</v>
      </c>
      <c r="F69" s="20">
        <f>IF('DONNÉES '!$F$33="Non",IF($A69&gt;end_year_1, 0,bulk_tonnages!E69),IF($A69&gt;end_year_1, 0,bulk_user_tonnages!E69))</f>
        <v>0</v>
      </c>
      <c r="G69" s="20">
        <f>IF($A69&lt;Diversion_start_year,F69,VLOOKUP($A69,RÉACHEMINEMENT!$B$9:$Q$58,13,FALSE))</f>
        <v>0</v>
      </c>
      <c r="H69" s="20">
        <f t="shared" si="15"/>
        <v>0</v>
      </c>
      <c r="I69" s="20">
        <f>IF('DONNÉES '!$F$33="Non",IF($A69&gt;end_year_1, 0,bulk_tonnages!F69),IF($A69&gt;end_year_1, 0,bulk_user_tonnages!F69))</f>
        <v>0</v>
      </c>
      <c r="J69" s="20">
        <f>IF($A69&lt;Diversion_start_year,I69,VLOOKUP($A69,RÉACHEMINEMENT!$B$9:$Q$58,7,FALSE))</f>
        <v>0</v>
      </c>
      <c r="K69" s="20">
        <f t="shared" si="16"/>
        <v>0</v>
      </c>
      <c r="L69" s="20">
        <f>IF('DONNÉES '!$F$33=supporting_sheet!$B$3,IF($A69&gt;end_year_1, 0,bulk_tonnages!G69),IF($A69&gt;end_year_1, 0,bulk_user_tonnages!G69))</f>
        <v>0</v>
      </c>
      <c r="M69" s="20">
        <f>IF($A69&lt;Diversion_start_year,L69,VLOOKUP($A69,RÉACHEMINEMENT!$B$9:$Q$58,16,FALSE))</f>
        <v>0</v>
      </c>
      <c r="N69" s="20">
        <f t="shared" si="17"/>
        <v>0</v>
      </c>
      <c r="O69" s="20">
        <f>IF('DONNÉES '!$F$33="Non",IF($A69&gt;end_year_1, 0,bulk_tonnages!H69),IF($A69&gt;end_year_1, 0,bulk_user_tonnages!H69))</f>
        <v>0</v>
      </c>
      <c r="P69" s="20">
        <f>IF($A69&lt;Diversion_start_year,O69,VLOOKUP($A69,RÉACHEMINEMENT!$B$9:$Q$58,10,FALSE))</f>
        <v>0</v>
      </c>
      <c r="Q69" s="20">
        <f t="shared" si="18"/>
        <v>0</v>
      </c>
      <c r="R69" s="20">
        <f>IF('DONNÉES '!$F$33="Non",IF($A69&gt;end_year_1, 0,bulk_tonnages!I69),IF($A69&gt;end_year_1, 0,bulk_user_tonnages!I69))</f>
        <v>0</v>
      </c>
      <c r="S69" s="20">
        <f>IF($A69&lt;Diversion_start_year,R69,VLOOKUP($A69,RÉACHEMINEMENT!$B$9:$Z$58,19,FALSE))</f>
        <v>0</v>
      </c>
      <c r="T69" s="20">
        <f t="shared" si="19"/>
        <v>0</v>
      </c>
      <c r="U69" s="20">
        <f>IF('DONNÉES '!$F$33="Non",IF($A69&gt;end_year_1, 0,bulk_tonnages!J69),IF($A69&gt;end_year_1, 0,bulk_user_tonnages!J69))</f>
        <v>0</v>
      </c>
      <c r="V69" s="20">
        <f>IF($A69&lt;Diversion_start_year,U69,VLOOKUP($A69,RÉACHEMINEMENT!$B$9:$Z$58,22,FALSE))</f>
        <v>0</v>
      </c>
      <c r="W69" s="20">
        <f t="shared" si="20"/>
        <v>0</v>
      </c>
      <c r="X69" s="20">
        <f>IF('DONNÉES '!$F$33="Non",IF($A69&gt;end_year_1, 0,bulk_tonnages!K69),IF($A69&gt;end_year_1, 0,bulk_user_tonnages!K69))</f>
        <v>0</v>
      </c>
      <c r="Y69" s="20">
        <f>IF('DONNÉES '!$F$33="Non",IF($A69&gt;end_year_1, 0,bulk_tonnages!L69),IF($A69&gt;end_year_1, 0,bulk_user_tonnages!L69))</f>
        <v>0</v>
      </c>
      <c r="Z69" s="20">
        <f>IF($A69&lt;Diversion_start_year,Y69,VLOOKUP($A69,RÉACHEMINEMENT!$B$9:$Z$58,25,FALSE))</f>
        <v>0</v>
      </c>
      <c r="AA69" s="20">
        <f t="shared" si="21"/>
        <v>0</v>
      </c>
      <c r="AB69" s="20">
        <f>IF('DONNÉES '!$F$33="Non",IF($A69&gt;end_year_1,0,bulk_tonnages!M69),0)</f>
        <v>0</v>
      </c>
      <c r="AC69" s="20">
        <f>IF('DONNÉES '!$F$33="Non",IF($A69&gt;end_year_1, 0,bulk_tonnages!N69),IF($A69&gt;end_year_1, 0,bulk_user_tonnages!M69))</f>
        <v>0</v>
      </c>
      <c r="AD69" s="20">
        <f>IF('DONNÉES '!$F$33="Non",IF($A69&gt;end_year_1,0,bulk_tonnages!O69),0)</f>
        <v>0</v>
      </c>
      <c r="AE69" s="20">
        <f>IF('DONNÉES '!$F$33="Non",IF($A69&gt;end_year_1, 0,bulk_tonnages!P69),0)</f>
        <v>0</v>
      </c>
      <c r="AF69" s="20">
        <f>IF('DONNÉES '!$F$33="Non",IF($A69&gt;end_year_1, 0,bulk_tonnages!Q69),IF($A69&gt;end_year_1, 0,bulk_user_tonnages!N69))</f>
        <v>0</v>
      </c>
      <c r="AG69" s="37">
        <f t="shared" si="22"/>
        <v>0</v>
      </c>
      <c r="AH69" s="37">
        <f t="shared" si="12"/>
        <v>0</v>
      </c>
      <c r="AI69" s="36"/>
      <c r="AJ69" s="36"/>
    </row>
    <row r="70" spans="1:36" x14ac:dyDescent="0.25">
      <c r="A70" s="1">
        <f t="shared" si="23"/>
        <v>68</v>
      </c>
      <c r="B70" s="1" t="str">
        <f t="shared" si="13"/>
        <v>AB</v>
      </c>
      <c r="C70" s="20">
        <f>IF('DONNÉES '!$F$33="Non",IF(A70&gt;end_year_1, 0,bulk_tonnages!D70),IF(A70&gt;end_year_1, 0,bulk_user_tonnages!D70))</f>
        <v>0</v>
      </c>
      <c r="D70" s="20">
        <f>IF($A70&lt;Diversion_start_year,C70,VLOOKUP($A70,RÉACHEMINEMENT!$B$9:$Q$58,4,FALSE))</f>
        <v>0</v>
      </c>
      <c r="E70" s="20">
        <f t="shared" si="14"/>
        <v>0</v>
      </c>
      <c r="F70" s="20">
        <f>IF('DONNÉES '!$F$33="Non",IF($A70&gt;end_year_1, 0,bulk_tonnages!E70),IF($A70&gt;end_year_1, 0,bulk_user_tonnages!E70))</f>
        <v>0</v>
      </c>
      <c r="G70" s="20">
        <f>IF($A70&lt;Diversion_start_year,F70,VLOOKUP($A70,RÉACHEMINEMENT!$B$9:$Q$58,13,FALSE))</f>
        <v>0</v>
      </c>
      <c r="H70" s="20">
        <f t="shared" si="15"/>
        <v>0</v>
      </c>
      <c r="I70" s="20">
        <f>IF('DONNÉES '!$F$33="Non",IF($A70&gt;end_year_1, 0,bulk_tonnages!F70),IF($A70&gt;end_year_1, 0,bulk_user_tonnages!F70))</f>
        <v>0</v>
      </c>
      <c r="J70" s="20">
        <f>IF($A70&lt;Diversion_start_year,I70,VLOOKUP($A70,RÉACHEMINEMENT!$B$9:$Q$58,7,FALSE))</f>
        <v>0</v>
      </c>
      <c r="K70" s="20">
        <f t="shared" si="16"/>
        <v>0</v>
      </c>
      <c r="L70" s="20">
        <f>IF('DONNÉES '!$F$33=supporting_sheet!$B$3,IF($A70&gt;end_year_1, 0,bulk_tonnages!G70),IF($A70&gt;end_year_1, 0,bulk_user_tonnages!G70))</f>
        <v>0</v>
      </c>
      <c r="M70" s="20">
        <f>IF($A70&lt;Diversion_start_year,L70,VLOOKUP($A70,RÉACHEMINEMENT!$B$9:$Q$58,16,FALSE))</f>
        <v>0</v>
      </c>
      <c r="N70" s="20">
        <f t="shared" si="17"/>
        <v>0</v>
      </c>
      <c r="O70" s="20">
        <f>IF('DONNÉES '!$F$33="Non",IF($A70&gt;end_year_1, 0,bulk_tonnages!H70),IF($A70&gt;end_year_1, 0,bulk_user_tonnages!H70))</f>
        <v>0</v>
      </c>
      <c r="P70" s="20">
        <f>IF($A70&lt;Diversion_start_year,O70,VLOOKUP($A70,RÉACHEMINEMENT!$B$9:$Q$58,10,FALSE))</f>
        <v>0</v>
      </c>
      <c r="Q70" s="20">
        <f t="shared" si="18"/>
        <v>0</v>
      </c>
      <c r="R70" s="20">
        <f>IF('DONNÉES '!$F$33="Non",IF($A70&gt;end_year_1, 0,bulk_tonnages!I70),IF($A70&gt;end_year_1, 0,bulk_user_tonnages!I70))</f>
        <v>0</v>
      </c>
      <c r="S70" s="20">
        <f>IF($A70&lt;Diversion_start_year,R70,VLOOKUP($A70,RÉACHEMINEMENT!$B$9:$Z$58,19,FALSE))</f>
        <v>0</v>
      </c>
      <c r="T70" s="20">
        <f t="shared" si="19"/>
        <v>0</v>
      </c>
      <c r="U70" s="20">
        <f>IF('DONNÉES '!$F$33="Non",IF($A70&gt;end_year_1, 0,bulk_tonnages!J70),IF($A70&gt;end_year_1, 0,bulk_user_tonnages!J70))</f>
        <v>0</v>
      </c>
      <c r="V70" s="20">
        <f>IF($A70&lt;Diversion_start_year,U70,VLOOKUP($A70,RÉACHEMINEMENT!$B$9:$Z$58,22,FALSE))</f>
        <v>0</v>
      </c>
      <c r="W70" s="20">
        <f t="shared" si="20"/>
        <v>0</v>
      </c>
      <c r="X70" s="20">
        <f>IF('DONNÉES '!$F$33="Non",IF($A70&gt;end_year_1, 0,bulk_tonnages!K70),IF($A70&gt;end_year_1, 0,bulk_user_tonnages!K70))</f>
        <v>0</v>
      </c>
      <c r="Y70" s="20">
        <f>IF('DONNÉES '!$F$33="Non",IF($A70&gt;end_year_1, 0,bulk_tonnages!L70),IF($A70&gt;end_year_1, 0,bulk_user_tonnages!L70))</f>
        <v>0</v>
      </c>
      <c r="Z70" s="20">
        <f>IF($A70&lt;Diversion_start_year,Y70,VLOOKUP($A70,RÉACHEMINEMENT!$B$9:$Z$58,25,FALSE))</f>
        <v>0</v>
      </c>
      <c r="AA70" s="20">
        <f t="shared" si="21"/>
        <v>0</v>
      </c>
      <c r="AB70" s="20">
        <f>IF('DONNÉES '!$F$33="Non",IF($A70&gt;end_year_1,0,bulk_tonnages!M70),0)</f>
        <v>0</v>
      </c>
      <c r="AC70" s="20">
        <f>IF('DONNÉES '!$F$33="Non",IF($A70&gt;end_year_1, 0,bulk_tonnages!N70),IF($A70&gt;end_year_1, 0,bulk_user_tonnages!M70))</f>
        <v>0</v>
      </c>
      <c r="AD70" s="20">
        <f>IF('DONNÉES '!$F$33="Non",IF($A70&gt;end_year_1,0,bulk_tonnages!O70),0)</f>
        <v>0</v>
      </c>
      <c r="AE70" s="20">
        <f>IF('DONNÉES '!$F$33="Non",IF($A70&gt;end_year_1, 0,bulk_tonnages!P70),0)</f>
        <v>0</v>
      </c>
      <c r="AF70" s="20">
        <f>IF('DONNÉES '!$F$33="Non",IF($A70&gt;end_year_1, 0,bulk_tonnages!Q70),IF($A70&gt;end_year_1, 0,bulk_user_tonnages!N70))</f>
        <v>0</v>
      </c>
      <c r="AG70" s="37">
        <f t="shared" si="22"/>
        <v>0</v>
      </c>
      <c r="AH70" s="37">
        <f t="shared" si="12"/>
        <v>0</v>
      </c>
      <c r="AI70" s="36"/>
      <c r="AJ70" s="36"/>
    </row>
    <row r="71" spans="1:36" x14ac:dyDescent="0.25">
      <c r="A71" s="1">
        <f t="shared" si="23"/>
        <v>69</v>
      </c>
      <c r="B71" s="1" t="str">
        <f t="shared" si="13"/>
        <v>AB</v>
      </c>
      <c r="C71" s="20">
        <f>IF('DONNÉES '!$F$33="Non",IF(A71&gt;end_year_1, 0,bulk_tonnages!D71),IF(A71&gt;end_year_1, 0,bulk_user_tonnages!D71))</f>
        <v>0</v>
      </c>
      <c r="D71" s="20">
        <f>IF($A71&lt;Diversion_start_year,C71,VLOOKUP($A71,RÉACHEMINEMENT!$B$9:$Q$58,4,FALSE))</f>
        <v>0</v>
      </c>
      <c r="E71" s="20">
        <f t="shared" si="14"/>
        <v>0</v>
      </c>
      <c r="F71" s="20">
        <f>IF('DONNÉES '!$F$33="Non",IF($A71&gt;end_year_1, 0,bulk_tonnages!E71),IF($A71&gt;end_year_1, 0,bulk_user_tonnages!E71))</f>
        <v>0</v>
      </c>
      <c r="G71" s="20">
        <f>IF($A71&lt;Diversion_start_year,F71,VLOOKUP($A71,RÉACHEMINEMENT!$B$9:$Q$58,13,FALSE))</f>
        <v>0</v>
      </c>
      <c r="H71" s="20">
        <f t="shared" si="15"/>
        <v>0</v>
      </c>
      <c r="I71" s="20">
        <f>IF('DONNÉES '!$F$33="Non",IF($A71&gt;end_year_1, 0,bulk_tonnages!F71),IF($A71&gt;end_year_1, 0,bulk_user_tonnages!F71))</f>
        <v>0</v>
      </c>
      <c r="J71" s="20">
        <f>IF($A71&lt;Diversion_start_year,I71,VLOOKUP($A71,RÉACHEMINEMENT!$B$9:$Q$58,7,FALSE))</f>
        <v>0</v>
      </c>
      <c r="K71" s="20">
        <f t="shared" si="16"/>
        <v>0</v>
      </c>
      <c r="L71" s="20">
        <f>IF('DONNÉES '!$F$33=supporting_sheet!$B$3,IF($A71&gt;end_year_1, 0,bulk_tonnages!G71),IF($A71&gt;end_year_1, 0,bulk_user_tonnages!G71))</f>
        <v>0</v>
      </c>
      <c r="M71" s="20">
        <f>IF($A71&lt;Diversion_start_year,L71,VLOOKUP($A71,RÉACHEMINEMENT!$B$9:$Q$58,16,FALSE))</f>
        <v>0</v>
      </c>
      <c r="N71" s="20">
        <f t="shared" si="17"/>
        <v>0</v>
      </c>
      <c r="O71" s="20">
        <f>IF('DONNÉES '!$F$33="Non",IF($A71&gt;end_year_1, 0,bulk_tonnages!H71),IF($A71&gt;end_year_1, 0,bulk_user_tonnages!H71))</f>
        <v>0</v>
      </c>
      <c r="P71" s="20">
        <f>IF($A71&lt;Diversion_start_year,O71,VLOOKUP($A71,RÉACHEMINEMENT!$B$9:$Q$58,10,FALSE))</f>
        <v>0</v>
      </c>
      <c r="Q71" s="20">
        <f t="shared" si="18"/>
        <v>0</v>
      </c>
      <c r="R71" s="20">
        <f>IF('DONNÉES '!$F$33="Non",IF($A71&gt;end_year_1, 0,bulk_tonnages!I71),IF($A71&gt;end_year_1, 0,bulk_user_tonnages!I71))</f>
        <v>0</v>
      </c>
      <c r="S71" s="20">
        <f>IF($A71&lt;Diversion_start_year,R71,VLOOKUP($A71,RÉACHEMINEMENT!$B$9:$Z$58,19,FALSE))</f>
        <v>0</v>
      </c>
      <c r="T71" s="20">
        <f t="shared" si="19"/>
        <v>0</v>
      </c>
      <c r="U71" s="20">
        <f>IF('DONNÉES '!$F$33="Non",IF($A71&gt;end_year_1, 0,bulk_tonnages!J71),IF($A71&gt;end_year_1, 0,bulk_user_tonnages!J71))</f>
        <v>0</v>
      </c>
      <c r="V71" s="20">
        <f>IF($A71&lt;Diversion_start_year,U71,VLOOKUP($A71,RÉACHEMINEMENT!$B$9:$Z$58,22,FALSE))</f>
        <v>0</v>
      </c>
      <c r="W71" s="20">
        <f t="shared" si="20"/>
        <v>0</v>
      </c>
      <c r="X71" s="20">
        <f>IF('DONNÉES '!$F$33="Non",IF($A71&gt;end_year_1, 0,bulk_tonnages!K71),IF($A71&gt;end_year_1, 0,bulk_user_tonnages!K71))</f>
        <v>0</v>
      </c>
      <c r="Y71" s="20">
        <f>IF('DONNÉES '!$F$33="Non",IF($A71&gt;end_year_1, 0,bulk_tonnages!L71),IF($A71&gt;end_year_1, 0,bulk_user_tonnages!L71))</f>
        <v>0</v>
      </c>
      <c r="Z71" s="20">
        <f>IF($A71&lt;Diversion_start_year,Y71,VLOOKUP($A71,RÉACHEMINEMENT!$B$9:$Z$58,25,FALSE))</f>
        <v>0</v>
      </c>
      <c r="AA71" s="20">
        <f t="shared" si="21"/>
        <v>0</v>
      </c>
      <c r="AB71" s="20">
        <f>IF('DONNÉES '!$F$33="Non",IF($A71&gt;end_year_1,0,bulk_tonnages!M71),0)</f>
        <v>0</v>
      </c>
      <c r="AC71" s="20">
        <f>IF('DONNÉES '!$F$33="Non",IF($A71&gt;end_year_1, 0,bulk_tonnages!N71),IF($A71&gt;end_year_1, 0,bulk_user_tonnages!M71))</f>
        <v>0</v>
      </c>
      <c r="AD71" s="20">
        <f>IF('DONNÉES '!$F$33="Non",IF($A71&gt;end_year_1,0,bulk_tonnages!O71),0)</f>
        <v>0</v>
      </c>
      <c r="AE71" s="20">
        <f>IF('DONNÉES '!$F$33="Non",IF($A71&gt;end_year_1, 0,bulk_tonnages!P71),0)</f>
        <v>0</v>
      </c>
      <c r="AF71" s="20">
        <f>IF('DONNÉES '!$F$33="Non",IF($A71&gt;end_year_1, 0,bulk_tonnages!Q71),IF($A71&gt;end_year_1, 0,bulk_user_tonnages!N71))</f>
        <v>0</v>
      </c>
      <c r="AG71" s="37">
        <f t="shared" si="22"/>
        <v>0</v>
      </c>
      <c r="AH71" s="37">
        <f t="shared" si="12"/>
        <v>0</v>
      </c>
      <c r="AI71" s="36"/>
      <c r="AJ71" s="36"/>
    </row>
    <row r="72" spans="1:36" x14ac:dyDescent="0.25">
      <c r="A72" s="1">
        <f t="shared" si="23"/>
        <v>70</v>
      </c>
      <c r="B72" s="1" t="str">
        <f t="shared" si="13"/>
        <v>AB</v>
      </c>
      <c r="C72" s="20">
        <f>IF('DONNÉES '!$F$33="Non",IF(A72&gt;end_year_1, 0,bulk_tonnages!D72),IF(A72&gt;end_year_1, 0,bulk_user_tonnages!D72))</f>
        <v>0</v>
      </c>
      <c r="D72" s="20">
        <f>IF($A72&lt;Diversion_start_year,C72,VLOOKUP($A72,RÉACHEMINEMENT!$B$9:$Q$58,4,FALSE))</f>
        <v>0</v>
      </c>
      <c r="E72" s="20">
        <f t="shared" si="14"/>
        <v>0</v>
      </c>
      <c r="F72" s="20">
        <f>IF('DONNÉES '!$F$33="Non",IF($A72&gt;end_year_1, 0,bulk_tonnages!E72),IF($A72&gt;end_year_1, 0,bulk_user_tonnages!E72))</f>
        <v>0</v>
      </c>
      <c r="G72" s="20">
        <f>IF($A72&lt;Diversion_start_year,F72,VLOOKUP($A72,RÉACHEMINEMENT!$B$9:$Q$58,13,FALSE))</f>
        <v>0</v>
      </c>
      <c r="H72" s="20">
        <f t="shared" si="15"/>
        <v>0</v>
      </c>
      <c r="I72" s="20">
        <f>IF('DONNÉES '!$F$33="Non",IF($A72&gt;end_year_1, 0,bulk_tonnages!F72),IF($A72&gt;end_year_1, 0,bulk_user_tonnages!F72))</f>
        <v>0</v>
      </c>
      <c r="J72" s="20">
        <f>IF($A72&lt;Diversion_start_year,I72,VLOOKUP($A72,RÉACHEMINEMENT!$B$9:$Q$58,7,FALSE))</f>
        <v>0</v>
      </c>
      <c r="K72" s="20">
        <f t="shared" si="16"/>
        <v>0</v>
      </c>
      <c r="L72" s="20">
        <f>IF('DONNÉES '!$F$33=supporting_sheet!$B$3,IF($A72&gt;end_year_1, 0,bulk_tonnages!G72),IF($A72&gt;end_year_1, 0,bulk_user_tonnages!G72))</f>
        <v>0</v>
      </c>
      <c r="M72" s="20">
        <f>IF($A72&lt;Diversion_start_year,L72,VLOOKUP($A72,RÉACHEMINEMENT!$B$9:$Q$58,16,FALSE))</f>
        <v>0</v>
      </c>
      <c r="N72" s="20">
        <f t="shared" si="17"/>
        <v>0</v>
      </c>
      <c r="O72" s="20">
        <f>IF('DONNÉES '!$F$33="Non",IF($A72&gt;end_year_1, 0,bulk_tonnages!H72),IF($A72&gt;end_year_1, 0,bulk_user_tonnages!H72))</f>
        <v>0</v>
      </c>
      <c r="P72" s="20">
        <f>IF($A72&lt;Diversion_start_year,O72,VLOOKUP($A72,RÉACHEMINEMENT!$B$9:$Q$58,10,FALSE))</f>
        <v>0</v>
      </c>
      <c r="Q72" s="20">
        <f t="shared" si="18"/>
        <v>0</v>
      </c>
      <c r="R72" s="20">
        <f>IF('DONNÉES '!$F$33="Non",IF($A72&gt;end_year_1, 0,bulk_tonnages!I72),IF($A72&gt;end_year_1, 0,bulk_user_tonnages!I72))</f>
        <v>0</v>
      </c>
      <c r="S72" s="20">
        <f>IF($A72&lt;Diversion_start_year,R72,VLOOKUP($A72,RÉACHEMINEMENT!$B$9:$Z$58,19,FALSE))</f>
        <v>0</v>
      </c>
      <c r="T72" s="20">
        <f t="shared" si="19"/>
        <v>0</v>
      </c>
      <c r="U72" s="20">
        <f>IF('DONNÉES '!$F$33="Non",IF($A72&gt;end_year_1, 0,bulk_tonnages!J72),IF($A72&gt;end_year_1, 0,bulk_user_tonnages!J72))</f>
        <v>0</v>
      </c>
      <c r="V72" s="20">
        <f>IF($A72&lt;Diversion_start_year,U72,VLOOKUP($A72,RÉACHEMINEMENT!$B$9:$Z$58,22,FALSE))</f>
        <v>0</v>
      </c>
      <c r="W72" s="20">
        <f t="shared" si="20"/>
        <v>0</v>
      </c>
      <c r="X72" s="20">
        <f>IF('DONNÉES '!$F$33="Non",IF($A72&gt;end_year_1, 0,bulk_tonnages!K72),IF($A72&gt;end_year_1, 0,bulk_user_tonnages!K72))</f>
        <v>0</v>
      </c>
      <c r="Y72" s="20">
        <f>IF('DONNÉES '!$F$33="Non",IF($A72&gt;end_year_1, 0,bulk_tonnages!L72),IF($A72&gt;end_year_1, 0,bulk_user_tonnages!L72))</f>
        <v>0</v>
      </c>
      <c r="Z72" s="20">
        <f>IF($A72&lt;Diversion_start_year,Y72,VLOOKUP($A72,RÉACHEMINEMENT!$B$9:$Z$58,25,FALSE))</f>
        <v>0</v>
      </c>
      <c r="AA72" s="20">
        <f t="shared" si="21"/>
        <v>0</v>
      </c>
      <c r="AB72" s="20">
        <f>IF('DONNÉES '!$F$33="Non",IF($A72&gt;end_year_1,0,bulk_tonnages!M72),0)</f>
        <v>0</v>
      </c>
      <c r="AC72" s="20">
        <f>IF('DONNÉES '!$F$33="Non",IF($A72&gt;end_year_1, 0,bulk_tonnages!N72),IF($A72&gt;end_year_1, 0,bulk_user_tonnages!M72))</f>
        <v>0</v>
      </c>
      <c r="AD72" s="20">
        <f>IF('DONNÉES '!$F$33="Non",IF($A72&gt;end_year_1,0,bulk_tonnages!O72),0)</f>
        <v>0</v>
      </c>
      <c r="AE72" s="20">
        <f>IF('DONNÉES '!$F$33="Non",IF($A72&gt;end_year_1, 0,bulk_tonnages!P72),0)</f>
        <v>0</v>
      </c>
      <c r="AF72" s="20">
        <f>IF('DONNÉES '!$F$33="Non",IF($A72&gt;end_year_1, 0,bulk_tonnages!Q72),IF($A72&gt;end_year_1, 0,bulk_user_tonnages!N72))</f>
        <v>0</v>
      </c>
      <c r="AG72" s="37">
        <f t="shared" si="22"/>
        <v>0</v>
      </c>
      <c r="AH72" s="37">
        <f t="shared" si="12"/>
        <v>0</v>
      </c>
      <c r="AI72" s="36"/>
      <c r="AJ72" s="36"/>
    </row>
    <row r="73" spans="1:36" x14ac:dyDescent="0.25">
      <c r="A73" s="1">
        <f t="shared" si="23"/>
        <v>71</v>
      </c>
      <c r="B73" s="1" t="str">
        <f t="shared" si="13"/>
        <v>AB</v>
      </c>
      <c r="C73" s="20">
        <f>IF('DONNÉES '!$F$33="Non",IF(A73&gt;end_year_1, 0,bulk_tonnages!D73),IF(A73&gt;end_year_1, 0,bulk_user_tonnages!D73))</f>
        <v>0</v>
      </c>
      <c r="D73" s="20">
        <f>IF($A73&lt;Diversion_start_year,C73,VLOOKUP($A73,RÉACHEMINEMENT!$B$9:$Q$58,4,FALSE))</f>
        <v>0</v>
      </c>
      <c r="E73" s="20">
        <f t="shared" si="14"/>
        <v>0</v>
      </c>
      <c r="F73" s="20">
        <f>IF('DONNÉES '!$F$33="Non",IF($A73&gt;end_year_1, 0,bulk_tonnages!E73),IF($A73&gt;end_year_1, 0,bulk_user_tonnages!E73))</f>
        <v>0</v>
      </c>
      <c r="G73" s="20">
        <f>IF($A73&lt;Diversion_start_year,F73,VLOOKUP($A73,RÉACHEMINEMENT!$B$9:$Q$58,13,FALSE))</f>
        <v>0</v>
      </c>
      <c r="H73" s="20">
        <f t="shared" si="15"/>
        <v>0</v>
      </c>
      <c r="I73" s="20">
        <f>IF('DONNÉES '!$F$33="Non",IF($A73&gt;end_year_1, 0,bulk_tonnages!F73),IF($A73&gt;end_year_1, 0,bulk_user_tonnages!F73))</f>
        <v>0</v>
      </c>
      <c r="J73" s="20">
        <f>IF($A73&lt;Diversion_start_year,I73,VLOOKUP($A73,RÉACHEMINEMENT!$B$9:$Q$58,7,FALSE))</f>
        <v>0</v>
      </c>
      <c r="K73" s="20">
        <f t="shared" si="16"/>
        <v>0</v>
      </c>
      <c r="L73" s="20">
        <f>IF('DONNÉES '!$F$33=supporting_sheet!$B$3,IF($A73&gt;end_year_1, 0,bulk_tonnages!G73),IF($A73&gt;end_year_1, 0,bulk_user_tonnages!G73))</f>
        <v>0</v>
      </c>
      <c r="M73" s="20">
        <f>IF($A73&lt;Diversion_start_year,L73,VLOOKUP($A73,RÉACHEMINEMENT!$B$9:$Q$58,16,FALSE))</f>
        <v>0</v>
      </c>
      <c r="N73" s="20">
        <f t="shared" si="17"/>
        <v>0</v>
      </c>
      <c r="O73" s="20">
        <f>IF('DONNÉES '!$F$33="Non",IF($A73&gt;end_year_1, 0,bulk_tonnages!H73),IF($A73&gt;end_year_1, 0,bulk_user_tonnages!H73))</f>
        <v>0</v>
      </c>
      <c r="P73" s="20">
        <f>IF($A73&lt;Diversion_start_year,O73,VLOOKUP($A73,RÉACHEMINEMENT!$B$9:$Q$58,10,FALSE))</f>
        <v>0</v>
      </c>
      <c r="Q73" s="20">
        <f t="shared" si="18"/>
        <v>0</v>
      </c>
      <c r="R73" s="20">
        <f>IF('DONNÉES '!$F$33="Non",IF($A73&gt;end_year_1, 0,bulk_tonnages!I73),IF($A73&gt;end_year_1, 0,bulk_user_tonnages!I73))</f>
        <v>0</v>
      </c>
      <c r="S73" s="20">
        <f>IF($A73&lt;Diversion_start_year,R73,VLOOKUP($A73,RÉACHEMINEMENT!$B$9:$Z$58,19,FALSE))</f>
        <v>0</v>
      </c>
      <c r="T73" s="20">
        <f t="shared" si="19"/>
        <v>0</v>
      </c>
      <c r="U73" s="20">
        <f>IF('DONNÉES '!$F$33="Non",IF($A73&gt;end_year_1, 0,bulk_tonnages!J73),IF($A73&gt;end_year_1, 0,bulk_user_tonnages!J73))</f>
        <v>0</v>
      </c>
      <c r="V73" s="20">
        <f>IF($A73&lt;Diversion_start_year,U73,VLOOKUP($A73,RÉACHEMINEMENT!$B$9:$Z$58,22,FALSE))</f>
        <v>0</v>
      </c>
      <c r="W73" s="20">
        <f t="shared" si="20"/>
        <v>0</v>
      </c>
      <c r="X73" s="20">
        <f>IF('DONNÉES '!$F$33="Non",IF($A73&gt;end_year_1, 0,bulk_tonnages!K73),IF($A73&gt;end_year_1, 0,bulk_user_tonnages!K73))</f>
        <v>0</v>
      </c>
      <c r="Y73" s="20">
        <f>IF('DONNÉES '!$F$33="Non",IF($A73&gt;end_year_1, 0,bulk_tonnages!L73),IF($A73&gt;end_year_1, 0,bulk_user_tonnages!L73))</f>
        <v>0</v>
      </c>
      <c r="Z73" s="20">
        <f>IF($A73&lt;Diversion_start_year,Y73,VLOOKUP($A73,RÉACHEMINEMENT!$B$9:$Z$58,25,FALSE))</f>
        <v>0</v>
      </c>
      <c r="AA73" s="20">
        <f t="shared" si="21"/>
        <v>0</v>
      </c>
      <c r="AB73" s="20">
        <f>IF('DONNÉES '!$F$33="Non",IF($A73&gt;end_year_1,0,bulk_tonnages!M73),0)</f>
        <v>0</v>
      </c>
      <c r="AC73" s="20">
        <f>IF('DONNÉES '!$F$33="Non",IF($A73&gt;end_year_1, 0,bulk_tonnages!N73),IF($A73&gt;end_year_1, 0,bulk_user_tonnages!M73))</f>
        <v>0</v>
      </c>
      <c r="AD73" s="20">
        <f>IF('DONNÉES '!$F$33="Non",IF($A73&gt;end_year_1,0,bulk_tonnages!O73),0)</f>
        <v>0</v>
      </c>
      <c r="AE73" s="20">
        <f>IF('DONNÉES '!$F$33="Non",IF($A73&gt;end_year_1, 0,bulk_tonnages!P73),0)</f>
        <v>0</v>
      </c>
      <c r="AF73" s="20">
        <f>IF('DONNÉES '!$F$33="Non",IF($A73&gt;end_year_1, 0,bulk_tonnages!Q73),IF($A73&gt;end_year_1, 0,bulk_user_tonnages!N73))</f>
        <v>0</v>
      </c>
      <c r="AG73" s="37">
        <f t="shared" si="22"/>
        <v>0</v>
      </c>
      <c r="AH73" s="37">
        <f t="shared" si="12"/>
        <v>0</v>
      </c>
      <c r="AI73" s="36"/>
      <c r="AJ73" s="36"/>
    </row>
    <row r="74" spans="1:36" x14ac:dyDescent="0.25">
      <c r="A74" s="1">
        <f t="shared" si="23"/>
        <v>72</v>
      </c>
      <c r="B74" s="1" t="str">
        <f t="shared" si="13"/>
        <v>AB</v>
      </c>
      <c r="C74" s="20">
        <f>IF('DONNÉES '!$F$33="Non",IF(A74&gt;end_year_1, 0,bulk_tonnages!D74),IF(A74&gt;end_year_1, 0,bulk_user_tonnages!D74))</f>
        <v>0</v>
      </c>
      <c r="D74" s="20">
        <f>IF($A74&lt;Diversion_start_year,C74,VLOOKUP($A74,RÉACHEMINEMENT!$B$9:$Q$58,4,FALSE))</f>
        <v>0</v>
      </c>
      <c r="E74" s="20">
        <f t="shared" si="14"/>
        <v>0</v>
      </c>
      <c r="F74" s="20">
        <f>IF('DONNÉES '!$F$33="Non",IF($A74&gt;end_year_1, 0,bulk_tonnages!E74),IF($A74&gt;end_year_1, 0,bulk_user_tonnages!E74))</f>
        <v>0</v>
      </c>
      <c r="G74" s="20">
        <f>IF($A74&lt;Diversion_start_year,F74,VLOOKUP($A74,RÉACHEMINEMENT!$B$9:$Q$58,13,FALSE))</f>
        <v>0</v>
      </c>
      <c r="H74" s="20">
        <f t="shared" si="15"/>
        <v>0</v>
      </c>
      <c r="I74" s="20">
        <f>IF('DONNÉES '!$F$33="Non",IF($A74&gt;end_year_1, 0,bulk_tonnages!F74),IF($A74&gt;end_year_1, 0,bulk_user_tonnages!F74))</f>
        <v>0</v>
      </c>
      <c r="J74" s="20">
        <f>IF($A74&lt;Diversion_start_year,I74,VLOOKUP($A74,RÉACHEMINEMENT!$B$9:$Q$58,7,FALSE))</f>
        <v>0</v>
      </c>
      <c r="K74" s="20">
        <f t="shared" si="16"/>
        <v>0</v>
      </c>
      <c r="L74" s="20">
        <f>IF('DONNÉES '!$F$33=supporting_sheet!$B$3,IF($A74&gt;end_year_1, 0,bulk_tonnages!G74),IF($A74&gt;end_year_1, 0,bulk_user_tonnages!G74))</f>
        <v>0</v>
      </c>
      <c r="M74" s="20">
        <f>IF($A74&lt;Diversion_start_year,L74,VLOOKUP($A74,RÉACHEMINEMENT!$B$9:$Q$58,16,FALSE))</f>
        <v>0</v>
      </c>
      <c r="N74" s="20">
        <f t="shared" si="17"/>
        <v>0</v>
      </c>
      <c r="O74" s="20">
        <f>IF('DONNÉES '!$F$33="Non",IF($A74&gt;end_year_1, 0,bulk_tonnages!H74),IF($A74&gt;end_year_1, 0,bulk_user_tonnages!H74))</f>
        <v>0</v>
      </c>
      <c r="P74" s="20">
        <f>IF($A74&lt;Diversion_start_year,O74,VLOOKUP($A74,RÉACHEMINEMENT!$B$9:$Q$58,10,FALSE))</f>
        <v>0</v>
      </c>
      <c r="Q74" s="20">
        <f t="shared" si="18"/>
        <v>0</v>
      </c>
      <c r="R74" s="20">
        <f>IF('DONNÉES '!$F$33="Non",IF($A74&gt;end_year_1, 0,bulk_tonnages!I74),IF($A74&gt;end_year_1, 0,bulk_user_tonnages!I74))</f>
        <v>0</v>
      </c>
      <c r="S74" s="20">
        <f>IF($A74&lt;Diversion_start_year,R74,VLOOKUP($A74,RÉACHEMINEMENT!$B$9:$Z$58,19,FALSE))</f>
        <v>0</v>
      </c>
      <c r="T74" s="20">
        <f t="shared" si="19"/>
        <v>0</v>
      </c>
      <c r="U74" s="20">
        <f>IF('DONNÉES '!$F$33="Non",IF($A74&gt;end_year_1, 0,bulk_tonnages!J74),IF($A74&gt;end_year_1, 0,bulk_user_tonnages!J74))</f>
        <v>0</v>
      </c>
      <c r="V74" s="20">
        <f>IF($A74&lt;Diversion_start_year,U74,VLOOKUP($A74,RÉACHEMINEMENT!$B$9:$Z$58,22,FALSE))</f>
        <v>0</v>
      </c>
      <c r="W74" s="20">
        <f t="shared" si="20"/>
        <v>0</v>
      </c>
      <c r="X74" s="20">
        <f>IF('DONNÉES '!$F$33="Non",IF($A74&gt;end_year_1, 0,bulk_tonnages!K74),IF($A74&gt;end_year_1, 0,bulk_user_tonnages!K74))</f>
        <v>0</v>
      </c>
      <c r="Y74" s="20">
        <f>IF('DONNÉES '!$F$33="Non",IF($A74&gt;end_year_1, 0,bulk_tonnages!L74),IF($A74&gt;end_year_1, 0,bulk_user_tonnages!L74))</f>
        <v>0</v>
      </c>
      <c r="Z74" s="20">
        <f>IF($A74&lt;Diversion_start_year,Y74,VLOOKUP($A74,RÉACHEMINEMENT!$B$9:$Z$58,25,FALSE))</f>
        <v>0</v>
      </c>
      <c r="AA74" s="20">
        <f t="shared" si="21"/>
        <v>0</v>
      </c>
      <c r="AB74" s="20">
        <f>IF('DONNÉES '!$F$33="Non",IF($A74&gt;end_year_1,0,bulk_tonnages!M74),0)</f>
        <v>0</v>
      </c>
      <c r="AC74" s="20">
        <f>IF('DONNÉES '!$F$33="Non",IF($A74&gt;end_year_1, 0,bulk_tonnages!N74),IF($A74&gt;end_year_1, 0,bulk_user_tonnages!M74))</f>
        <v>0</v>
      </c>
      <c r="AD74" s="20">
        <f>IF('DONNÉES '!$F$33="Non",IF($A74&gt;end_year_1,0,bulk_tonnages!O74),0)</f>
        <v>0</v>
      </c>
      <c r="AE74" s="20">
        <f>IF('DONNÉES '!$F$33="Non",IF($A74&gt;end_year_1, 0,bulk_tonnages!P74),0)</f>
        <v>0</v>
      </c>
      <c r="AF74" s="20">
        <f>IF('DONNÉES '!$F$33="Non",IF($A74&gt;end_year_1, 0,bulk_tonnages!Q74),IF($A74&gt;end_year_1, 0,bulk_user_tonnages!N74))</f>
        <v>0</v>
      </c>
      <c r="AG74" s="37">
        <f t="shared" si="22"/>
        <v>0</v>
      </c>
      <c r="AH74" s="37">
        <f t="shared" si="12"/>
        <v>0</v>
      </c>
      <c r="AI74" s="36"/>
      <c r="AJ74" s="36"/>
    </row>
    <row r="75" spans="1:36" x14ac:dyDescent="0.25">
      <c r="A75" s="1">
        <f t="shared" si="23"/>
        <v>73</v>
      </c>
      <c r="B75" s="1" t="str">
        <f t="shared" si="13"/>
        <v>AB</v>
      </c>
      <c r="C75" s="20">
        <f>IF('DONNÉES '!$F$33="Non",IF(A75&gt;end_year_1, 0,bulk_tonnages!D75),IF(A75&gt;end_year_1, 0,bulk_user_tonnages!D75))</f>
        <v>0</v>
      </c>
      <c r="D75" s="20">
        <f>IF($A75&lt;Diversion_start_year,C75,VLOOKUP($A75,RÉACHEMINEMENT!$B$9:$Q$58,4,FALSE))</f>
        <v>0</v>
      </c>
      <c r="E75" s="20">
        <f t="shared" si="14"/>
        <v>0</v>
      </c>
      <c r="F75" s="20">
        <f>IF('DONNÉES '!$F$33="Non",IF($A75&gt;end_year_1, 0,bulk_tonnages!E75),IF($A75&gt;end_year_1, 0,bulk_user_tonnages!E75))</f>
        <v>0</v>
      </c>
      <c r="G75" s="20">
        <f>IF($A75&lt;Diversion_start_year,F75,VLOOKUP($A75,RÉACHEMINEMENT!$B$9:$Q$58,13,FALSE))</f>
        <v>0</v>
      </c>
      <c r="H75" s="20">
        <f t="shared" si="15"/>
        <v>0</v>
      </c>
      <c r="I75" s="20">
        <f>IF('DONNÉES '!$F$33="Non",IF($A75&gt;end_year_1, 0,bulk_tonnages!F75),IF($A75&gt;end_year_1, 0,bulk_user_tonnages!F75))</f>
        <v>0</v>
      </c>
      <c r="J75" s="20">
        <f>IF($A75&lt;Diversion_start_year,I75,VLOOKUP($A75,RÉACHEMINEMENT!$B$9:$Q$58,7,FALSE))</f>
        <v>0</v>
      </c>
      <c r="K75" s="20">
        <f t="shared" si="16"/>
        <v>0</v>
      </c>
      <c r="L75" s="20">
        <f>IF('DONNÉES '!$F$33=supporting_sheet!$B$3,IF($A75&gt;end_year_1, 0,bulk_tonnages!G75),IF($A75&gt;end_year_1, 0,bulk_user_tonnages!G75))</f>
        <v>0</v>
      </c>
      <c r="M75" s="20">
        <f>IF($A75&lt;Diversion_start_year,L75,VLOOKUP($A75,RÉACHEMINEMENT!$B$9:$Q$58,16,FALSE))</f>
        <v>0</v>
      </c>
      <c r="N75" s="20">
        <f t="shared" si="17"/>
        <v>0</v>
      </c>
      <c r="O75" s="20">
        <f>IF('DONNÉES '!$F$33="Non",IF($A75&gt;end_year_1, 0,bulk_tonnages!H75),IF($A75&gt;end_year_1, 0,bulk_user_tonnages!H75))</f>
        <v>0</v>
      </c>
      <c r="P75" s="20">
        <f>IF($A75&lt;Diversion_start_year,O75,VLOOKUP($A75,RÉACHEMINEMENT!$B$9:$Q$58,10,FALSE))</f>
        <v>0</v>
      </c>
      <c r="Q75" s="20">
        <f t="shared" si="18"/>
        <v>0</v>
      </c>
      <c r="R75" s="20">
        <f>IF('DONNÉES '!$F$33="Non",IF($A75&gt;end_year_1, 0,bulk_tonnages!I75),IF($A75&gt;end_year_1, 0,bulk_user_tonnages!I75))</f>
        <v>0</v>
      </c>
      <c r="S75" s="20">
        <f>IF($A75&lt;Diversion_start_year,R75,VLOOKUP($A75,RÉACHEMINEMENT!$B$9:$Z$58,19,FALSE))</f>
        <v>0</v>
      </c>
      <c r="T75" s="20">
        <f t="shared" si="19"/>
        <v>0</v>
      </c>
      <c r="U75" s="20">
        <f>IF('DONNÉES '!$F$33="Non",IF($A75&gt;end_year_1, 0,bulk_tonnages!J75),IF($A75&gt;end_year_1, 0,bulk_user_tonnages!J75))</f>
        <v>0</v>
      </c>
      <c r="V75" s="20">
        <f>IF($A75&lt;Diversion_start_year,U75,VLOOKUP($A75,RÉACHEMINEMENT!$B$9:$Z$58,22,FALSE))</f>
        <v>0</v>
      </c>
      <c r="W75" s="20">
        <f t="shared" si="20"/>
        <v>0</v>
      </c>
      <c r="X75" s="20">
        <f>IF('DONNÉES '!$F$33="Non",IF($A75&gt;end_year_1, 0,bulk_tonnages!K75),IF($A75&gt;end_year_1, 0,bulk_user_tonnages!K75))</f>
        <v>0</v>
      </c>
      <c r="Y75" s="20">
        <f>IF('DONNÉES '!$F$33="Non",IF($A75&gt;end_year_1, 0,bulk_tonnages!L75),IF($A75&gt;end_year_1, 0,bulk_user_tonnages!L75))</f>
        <v>0</v>
      </c>
      <c r="Z75" s="20">
        <f>IF($A75&lt;Diversion_start_year,Y75,VLOOKUP($A75,RÉACHEMINEMENT!$B$9:$Z$58,25,FALSE))</f>
        <v>0</v>
      </c>
      <c r="AA75" s="20">
        <f t="shared" si="21"/>
        <v>0</v>
      </c>
      <c r="AB75" s="20">
        <f>IF('DONNÉES '!$F$33="Non",IF($A75&gt;end_year_1,0,bulk_tonnages!M75),0)</f>
        <v>0</v>
      </c>
      <c r="AC75" s="20">
        <f>IF('DONNÉES '!$F$33="Non",IF($A75&gt;end_year_1, 0,bulk_tonnages!N75),IF($A75&gt;end_year_1, 0,bulk_user_tonnages!M75))</f>
        <v>0</v>
      </c>
      <c r="AD75" s="20">
        <f>IF('DONNÉES '!$F$33="Non",IF($A75&gt;end_year_1,0,bulk_tonnages!O75),0)</f>
        <v>0</v>
      </c>
      <c r="AE75" s="20">
        <f>IF('DONNÉES '!$F$33="Non",IF($A75&gt;end_year_1, 0,bulk_tonnages!P75),0)</f>
        <v>0</v>
      </c>
      <c r="AF75" s="20">
        <f>IF('DONNÉES '!$F$33="Non",IF($A75&gt;end_year_1, 0,bulk_tonnages!Q75),IF($A75&gt;end_year_1, 0,bulk_user_tonnages!N75))</f>
        <v>0</v>
      </c>
      <c r="AG75" s="37">
        <f t="shared" si="22"/>
        <v>0</v>
      </c>
      <c r="AH75" s="37">
        <f t="shared" si="12"/>
        <v>0</v>
      </c>
      <c r="AI75" s="36"/>
      <c r="AJ75" s="36"/>
    </row>
    <row r="76" spans="1:36" x14ac:dyDescent="0.25">
      <c r="A76" s="1">
        <f t="shared" si="23"/>
        <v>74</v>
      </c>
      <c r="B76" s="1" t="str">
        <f t="shared" si="13"/>
        <v>AB</v>
      </c>
      <c r="C76" s="20">
        <f>IF('DONNÉES '!$F$33="Non",IF(A76&gt;end_year_1, 0,bulk_tonnages!D76),IF(A76&gt;end_year_1, 0,bulk_user_tonnages!D76))</f>
        <v>0</v>
      </c>
      <c r="D76" s="20">
        <f>IF($A76&lt;Diversion_start_year,C76,VLOOKUP($A76,RÉACHEMINEMENT!$B$9:$Q$58,4,FALSE))</f>
        <v>0</v>
      </c>
      <c r="E76" s="20">
        <f t="shared" si="14"/>
        <v>0</v>
      </c>
      <c r="F76" s="20">
        <f>IF('DONNÉES '!$F$33="Non",IF($A76&gt;end_year_1, 0,bulk_tonnages!E76),IF($A76&gt;end_year_1, 0,bulk_user_tonnages!E76))</f>
        <v>0</v>
      </c>
      <c r="G76" s="20">
        <f>IF($A76&lt;Diversion_start_year,F76,VLOOKUP($A76,RÉACHEMINEMENT!$B$9:$Q$58,13,FALSE))</f>
        <v>0</v>
      </c>
      <c r="H76" s="20">
        <f t="shared" si="15"/>
        <v>0</v>
      </c>
      <c r="I76" s="20">
        <f>IF('DONNÉES '!$F$33="Non",IF($A76&gt;end_year_1, 0,bulk_tonnages!F76),IF($A76&gt;end_year_1, 0,bulk_user_tonnages!F76))</f>
        <v>0</v>
      </c>
      <c r="J76" s="20">
        <f>IF($A76&lt;Diversion_start_year,I76,VLOOKUP($A76,RÉACHEMINEMENT!$B$9:$Q$58,7,FALSE))</f>
        <v>0</v>
      </c>
      <c r="K76" s="20">
        <f t="shared" si="16"/>
        <v>0</v>
      </c>
      <c r="L76" s="20">
        <f>IF('DONNÉES '!$F$33=supporting_sheet!$B$3,IF($A76&gt;end_year_1, 0,bulk_tonnages!G76),IF($A76&gt;end_year_1, 0,bulk_user_tonnages!G76))</f>
        <v>0</v>
      </c>
      <c r="M76" s="20">
        <f>IF($A76&lt;Diversion_start_year,L76,VLOOKUP($A76,RÉACHEMINEMENT!$B$9:$Q$58,16,FALSE))</f>
        <v>0</v>
      </c>
      <c r="N76" s="20">
        <f t="shared" si="17"/>
        <v>0</v>
      </c>
      <c r="O76" s="20">
        <f>IF('DONNÉES '!$F$33="Non",IF($A76&gt;end_year_1, 0,bulk_tonnages!H76),IF($A76&gt;end_year_1, 0,bulk_user_tonnages!H76))</f>
        <v>0</v>
      </c>
      <c r="P76" s="20">
        <f>IF($A76&lt;Diversion_start_year,O76,VLOOKUP($A76,RÉACHEMINEMENT!$B$9:$Q$58,10,FALSE))</f>
        <v>0</v>
      </c>
      <c r="Q76" s="20">
        <f t="shared" si="18"/>
        <v>0</v>
      </c>
      <c r="R76" s="20">
        <f>IF('DONNÉES '!$F$33="Non",IF($A76&gt;end_year_1, 0,bulk_tonnages!I76),IF($A76&gt;end_year_1, 0,bulk_user_tonnages!I76))</f>
        <v>0</v>
      </c>
      <c r="S76" s="20">
        <f>IF($A76&lt;Diversion_start_year,R76,VLOOKUP($A76,RÉACHEMINEMENT!$B$9:$Z$58,19,FALSE))</f>
        <v>0</v>
      </c>
      <c r="T76" s="20">
        <f t="shared" si="19"/>
        <v>0</v>
      </c>
      <c r="U76" s="20">
        <f>IF('DONNÉES '!$F$33="Non",IF($A76&gt;end_year_1, 0,bulk_tonnages!J76),IF($A76&gt;end_year_1, 0,bulk_user_tonnages!J76))</f>
        <v>0</v>
      </c>
      <c r="V76" s="20">
        <f>IF($A76&lt;Diversion_start_year,U76,VLOOKUP($A76,RÉACHEMINEMENT!$B$9:$Z$58,22,FALSE))</f>
        <v>0</v>
      </c>
      <c r="W76" s="20">
        <f t="shared" si="20"/>
        <v>0</v>
      </c>
      <c r="X76" s="20">
        <f>IF('DONNÉES '!$F$33="Non",IF($A76&gt;end_year_1, 0,bulk_tonnages!K76),IF($A76&gt;end_year_1, 0,bulk_user_tonnages!K76))</f>
        <v>0</v>
      </c>
      <c r="Y76" s="20">
        <f>IF('DONNÉES '!$F$33="Non",IF($A76&gt;end_year_1, 0,bulk_tonnages!L76),IF($A76&gt;end_year_1, 0,bulk_user_tonnages!L76))</f>
        <v>0</v>
      </c>
      <c r="Z76" s="20">
        <f>IF($A76&lt;Diversion_start_year,Y76,VLOOKUP($A76,RÉACHEMINEMENT!$B$9:$Z$58,25,FALSE))</f>
        <v>0</v>
      </c>
      <c r="AA76" s="20">
        <f t="shared" si="21"/>
        <v>0</v>
      </c>
      <c r="AB76" s="20">
        <f>IF('DONNÉES '!$F$33="Non",IF($A76&gt;end_year_1,0,bulk_tonnages!M76),0)</f>
        <v>0</v>
      </c>
      <c r="AC76" s="20">
        <f>IF('DONNÉES '!$F$33="Non",IF($A76&gt;end_year_1, 0,bulk_tonnages!N76),IF($A76&gt;end_year_1, 0,bulk_user_tonnages!M76))</f>
        <v>0</v>
      </c>
      <c r="AD76" s="20">
        <f>IF('DONNÉES '!$F$33="Non",IF($A76&gt;end_year_1,0,bulk_tonnages!O76),0)</f>
        <v>0</v>
      </c>
      <c r="AE76" s="20">
        <f>IF('DONNÉES '!$F$33="Non",IF($A76&gt;end_year_1, 0,bulk_tonnages!P76),0)</f>
        <v>0</v>
      </c>
      <c r="AF76" s="20">
        <f>IF('DONNÉES '!$F$33="Non",IF($A76&gt;end_year_1, 0,bulk_tonnages!Q76),IF($A76&gt;end_year_1, 0,bulk_user_tonnages!N76))</f>
        <v>0</v>
      </c>
      <c r="AG76" s="37">
        <f t="shared" si="22"/>
        <v>0</v>
      </c>
      <c r="AH76" s="37">
        <f t="shared" si="12"/>
        <v>0</v>
      </c>
      <c r="AI76" s="36"/>
      <c r="AJ76" s="36"/>
    </row>
    <row r="77" spans="1:36" x14ac:dyDescent="0.25">
      <c r="A77" s="1">
        <f t="shared" si="23"/>
        <v>75</v>
      </c>
      <c r="B77" s="1" t="str">
        <f t="shared" si="13"/>
        <v>AB</v>
      </c>
      <c r="C77" s="20">
        <f>IF('DONNÉES '!$F$33="Non",IF(A77&gt;end_year_1, 0,bulk_tonnages!D77),IF(A77&gt;end_year_1, 0,bulk_user_tonnages!D77))</f>
        <v>0</v>
      </c>
      <c r="D77" s="20">
        <f>IF($A77&lt;Diversion_start_year,C77,VLOOKUP($A77,RÉACHEMINEMENT!$B$9:$Q$58,4,FALSE))</f>
        <v>0</v>
      </c>
      <c r="E77" s="20">
        <f t="shared" si="14"/>
        <v>0</v>
      </c>
      <c r="F77" s="20">
        <f>IF('DONNÉES '!$F$33="Non",IF($A77&gt;end_year_1, 0,bulk_tonnages!E77),IF($A77&gt;end_year_1, 0,bulk_user_tonnages!E77))</f>
        <v>0</v>
      </c>
      <c r="G77" s="20">
        <f>IF($A77&lt;Diversion_start_year,F77,VLOOKUP($A77,RÉACHEMINEMENT!$B$9:$Q$58,13,FALSE))</f>
        <v>0</v>
      </c>
      <c r="H77" s="20">
        <f t="shared" si="15"/>
        <v>0</v>
      </c>
      <c r="I77" s="20">
        <f>IF('DONNÉES '!$F$33="Non",IF($A77&gt;end_year_1, 0,bulk_tonnages!F77),IF($A77&gt;end_year_1, 0,bulk_user_tonnages!F77))</f>
        <v>0</v>
      </c>
      <c r="J77" s="20">
        <f>IF($A77&lt;Diversion_start_year,I77,VLOOKUP($A77,RÉACHEMINEMENT!$B$9:$Q$58,7,FALSE))</f>
        <v>0</v>
      </c>
      <c r="K77" s="20">
        <f t="shared" si="16"/>
        <v>0</v>
      </c>
      <c r="L77" s="20">
        <f>IF('DONNÉES '!$F$33=supporting_sheet!$B$3,IF($A77&gt;end_year_1, 0,bulk_tonnages!G77),IF($A77&gt;end_year_1, 0,bulk_user_tonnages!G77))</f>
        <v>0</v>
      </c>
      <c r="M77" s="20">
        <f>IF($A77&lt;Diversion_start_year,L77,VLOOKUP($A77,RÉACHEMINEMENT!$B$9:$Q$58,16,FALSE))</f>
        <v>0</v>
      </c>
      <c r="N77" s="20">
        <f t="shared" si="17"/>
        <v>0</v>
      </c>
      <c r="O77" s="20">
        <f>IF('DONNÉES '!$F$33="Non",IF($A77&gt;end_year_1, 0,bulk_tonnages!H77),IF($A77&gt;end_year_1, 0,bulk_user_tonnages!H77))</f>
        <v>0</v>
      </c>
      <c r="P77" s="20">
        <f>IF($A77&lt;Diversion_start_year,O77,VLOOKUP($A77,RÉACHEMINEMENT!$B$9:$Q$58,10,FALSE))</f>
        <v>0</v>
      </c>
      <c r="Q77" s="20">
        <f t="shared" si="18"/>
        <v>0</v>
      </c>
      <c r="R77" s="20">
        <f>IF('DONNÉES '!$F$33="Non",IF($A77&gt;end_year_1, 0,bulk_tonnages!I77),IF($A77&gt;end_year_1, 0,bulk_user_tonnages!I77))</f>
        <v>0</v>
      </c>
      <c r="S77" s="20">
        <f>IF($A77&lt;Diversion_start_year,R77,VLOOKUP($A77,RÉACHEMINEMENT!$B$9:$Z$58,19,FALSE))</f>
        <v>0</v>
      </c>
      <c r="T77" s="20">
        <f t="shared" si="19"/>
        <v>0</v>
      </c>
      <c r="U77" s="20">
        <f>IF('DONNÉES '!$F$33="Non",IF($A77&gt;end_year_1, 0,bulk_tonnages!J77),IF($A77&gt;end_year_1, 0,bulk_user_tonnages!J77))</f>
        <v>0</v>
      </c>
      <c r="V77" s="20">
        <f>IF($A77&lt;Diversion_start_year,U77,VLOOKUP($A77,RÉACHEMINEMENT!$B$9:$Z$58,22,FALSE))</f>
        <v>0</v>
      </c>
      <c r="W77" s="20">
        <f t="shared" si="20"/>
        <v>0</v>
      </c>
      <c r="X77" s="20">
        <f>IF('DONNÉES '!$F$33="Non",IF($A77&gt;end_year_1, 0,bulk_tonnages!K77),IF($A77&gt;end_year_1, 0,bulk_user_tonnages!K77))</f>
        <v>0</v>
      </c>
      <c r="Y77" s="20">
        <f>IF('DONNÉES '!$F$33="Non",IF($A77&gt;end_year_1, 0,bulk_tonnages!L77),IF($A77&gt;end_year_1, 0,bulk_user_tonnages!L77))</f>
        <v>0</v>
      </c>
      <c r="Z77" s="20">
        <f>IF($A77&lt;Diversion_start_year,Y77,VLOOKUP($A77,RÉACHEMINEMENT!$B$9:$Z$58,25,FALSE))</f>
        <v>0</v>
      </c>
      <c r="AA77" s="20">
        <f t="shared" si="21"/>
        <v>0</v>
      </c>
      <c r="AB77" s="20">
        <f>IF('DONNÉES '!$F$33="Non",IF($A77&gt;end_year_1,0,bulk_tonnages!M77),0)</f>
        <v>0</v>
      </c>
      <c r="AC77" s="20">
        <f>IF('DONNÉES '!$F$33="Non",IF($A77&gt;end_year_1, 0,bulk_tonnages!N77),IF($A77&gt;end_year_1, 0,bulk_user_tonnages!M77))</f>
        <v>0</v>
      </c>
      <c r="AD77" s="20">
        <f>IF('DONNÉES '!$F$33="Non",IF($A77&gt;end_year_1,0,bulk_tonnages!O77),0)</f>
        <v>0</v>
      </c>
      <c r="AE77" s="20">
        <f>IF('DONNÉES '!$F$33="Non",IF($A77&gt;end_year_1, 0,bulk_tonnages!P77),0)</f>
        <v>0</v>
      </c>
      <c r="AF77" s="20">
        <f>IF('DONNÉES '!$F$33="Non",IF($A77&gt;end_year_1, 0,bulk_tonnages!Q77),IF($A77&gt;end_year_1, 0,bulk_user_tonnages!N77))</f>
        <v>0</v>
      </c>
      <c r="AG77" s="37">
        <f t="shared" si="22"/>
        <v>0</v>
      </c>
      <c r="AH77" s="37">
        <f t="shared" si="12"/>
        <v>0</v>
      </c>
      <c r="AI77" s="36"/>
      <c r="AJ77" s="36"/>
    </row>
    <row r="78" spans="1:36" x14ac:dyDescent="0.25">
      <c r="A78" s="1">
        <f t="shared" si="23"/>
        <v>76</v>
      </c>
      <c r="B78" s="1" t="str">
        <f t="shared" si="13"/>
        <v>AB</v>
      </c>
      <c r="C78" s="20">
        <f>IF('DONNÉES '!$F$33="Non",IF(A78&gt;end_year_1, 0,bulk_tonnages!D78),IF(A78&gt;end_year_1, 0,bulk_user_tonnages!D78))</f>
        <v>0</v>
      </c>
      <c r="D78" s="20">
        <f>IF($A78&lt;Diversion_start_year,C78,VLOOKUP($A78,RÉACHEMINEMENT!$B$9:$Q$58,4,FALSE))</f>
        <v>0</v>
      </c>
      <c r="E78" s="20">
        <f t="shared" si="14"/>
        <v>0</v>
      </c>
      <c r="F78" s="20">
        <f>IF('DONNÉES '!$F$33="Non",IF($A78&gt;end_year_1, 0,bulk_tonnages!E78),IF($A78&gt;end_year_1, 0,bulk_user_tonnages!E78))</f>
        <v>0</v>
      </c>
      <c r="G78" s="20">
        <f>IF($A78&lt;Diversion_start_year,F78,VLOOKUP($A78,RÉACHEMINEMENT!$B$9:$Q$58,13,FALSE))</f>
        <v>0</v>
      </c>
      <c r="H78" s="20">
        <f t="shared" si="15"/>
        <v>0</v>
      </c>
      <c r="I78" s="20">
        <f>IF('DONNÉES '!$F$33="Non",IF($A78&gt;end_year_1, 0,bulk_tonnages!F78),IF($A78&gt;end_year_1, 0,bulk_user_tonnages!F78))</f>
        <v>0</v>
      </c>
      <c r="J78" s="20">
        <f>IF($A78&lt;Diversion_start_year,I78,VLOOKUP($A78,RÉACHEMINEMENT!$B$9:$Q$58,7,FALSE))</f>
        <v>0</v>
      </c>
      <c r="K78" s="20">
        <f t="shared" si="16"/>
        <v>0</v>
      </c>
      <c r="L78" s="20">
        <f>IF('DONNÉES '!$F$33=supporting_sheet!$B$3,IF($A78&gt;end_year_1, 0,bulk_tonnages!G78),IF($A78&gt;end_year_1, 0,bulk_user_tonnages!G78))</f>
        <v>0</v>
      </c>
      <c r="M78" s="20">
        <f>IF($A78&lt;Diversion_start_year,L78,VLOOKUP($A78,RÉACHEMINEMENT!$B$9:$Q$58,16,FALSE))</f>
        <v>0</v>
      </c>
      <c r="N78" s="20">
        <f t="shared" si="17"/>
        <v>0</v>
      </c>
      <c r="O78" s="20">
        <f>IF('DONNÉES '!$F$33="Non",IF($A78&gt;end_year_1, 0,bulk_tonnages!H78),IF($A78&gt;end_year_1, 0,bulk_user_tonnages!H78))</f>
        <v>0</v>
      </c>
      <c r="P78" s="20">
        <f>IF($A78&lt;Diversion_start_year,O78,VLOOKUP($A78,RÉACHEMINEMENT!$B$9:$Q$58,10,FALSE))</f>
        <v>0</v>
      </c>
      <c r="Q78" s="20">
        <f t="shared" si="18"/>
        <v>0</v>
      </c>
      <c r="R78" s="20">
        <f>IF('DONNÉES '!$F$33="Non",IF($A78&gt;end_year_1, 0,bulk_tonnages!I78),IF($A78&gt;end_year_1, 0,bulk_user_tonnages!I78))</f>
        <v>0</v>
      </c>
      <c r="S78" s="20">
        <f>IF($A78&lt;Diversion_start_year,R78,VLOOKUP($A78,RÉACHEMINEMENT!$B$9:$Z$58,19,FALSE))</f>
        <v>0</v>
      </c>
      <c r="T78" s="20">
        <f t="shared" si="19"/>
        <v>0</v>
      </c>
      <c r="U78" s="20">
        <f>IF('DONNÉES '!$F$33="Non",IF($A78&gt;end_year_1, 0,bulk_tonnages!J78),IF($A78&gt;end_year_1, 0,bulk_user_tonnages!J78))</f>
        <v>0</v>
      </c>
      <c r="V78" s="20">
        <f>IF($A78&lt;Diversion_start_year,U78,VLOOKUP($A78,RÉACHEMINEMENT!$B$9:$Z$58,22,FALSE))</f>
        <v>0</v>
      </c>
      <c r="W78" s="20">
        <f t="shared" si="20"/>
        <v>0</v>
      </c>
      <c r="X78" s="20">
        <f>IF('DONNÉES '!$F$33="Non",IF($A78&gt;end_year_1, 0,bulk_tonnages!K78),IF($A78&gt;end_year_1, 0,bulk_user_tonnages!K78))</f>
        <v>0</v>
      </c>
      <c r="Y78" s="20">
        <f>IF('DONNÉES '!$F$33="Non",IF($A78&gt;end_year_1, 0,bulk_tonnages!L78),IF($A78&gt;end_year_1, 0,bulk_user_tonnages!L78))</f>
        <v>0</v>
      </c>
      <c r="Z78" s="20">
        <f>IF($A78&lt;Diversion_start_year,Y78,VLOOKUP($A78,RÉACHEMINEMENT!$B$9:$Z$58,25,FALSE))</f>
        <v>0</v>
      </c>
      <c r="AA78" s="20">
        <f t="shared" si="21"/>
        <v>0</v>
      </c>
      <c r="AB78" s="20">
        <f>IF('DONNÉES '!$F$33="Non",IF($A78&gt;end_year_1,0,bulk_tonnages!M78),0)</f>
        <v>0</v>
      </c>
      <c r="AC78" s="20">
        <f>IF('DONNÉES '!$F$33="Non",IF($A78&gt;end_year_1, 0,bulk_tonnages!N78),IF($A78&gt;end_year_1, 0,bulk_user_tonnages!M78))</f>
        <v>0</v>
      </c>
      <c r="AD78" s="20">
        <f>IF('DONNÉES '!$F$33="Non",IF($A78&gt;end_year_1,0,bulk_tonnages!O78),0)</f>
        <v>0</v>
      </c>
      <c r="AE78" s="20">
        <f>IF('DONNÉES '!$F$33="Non",IF($A78&gt;end_year_1, 0,bulk_tonnages!P78),0)</f>
        <v>0</v>
      </c>
      <c r="AF78" s="20">
        <f>IF('DONNÉES '!$F$33="Non",IF($A78&gt;end_year_1, 0,bulk_tonnages!Q78),IF($A78&gt;end_year_1, 0,bulk_user_tonnages!N78))</f>
        <v>0</v>
      </c>
      <c r="AG78" s="37">
        <f t="shared" si="22"/>
        <v>0</v>
      </c>
      <c r="AH78" s="37">
        <f t="shared" si="12"/>
        <v>0</v>
      </c>
      <c r="AI78" s="36"/>
      <c r="AJ78" s="36"/>
    </row>
    <row r="79" spans="1:36" x14ac:dyDescent="0.25">
      <c r="A79" s="1">
        <f t="shared" si="23"/>
        <v>77</v>
      </c>
      <c r="B79" s="1" t="str">
        <f t="shared" si="13"/>
        <v>AB</v>
      </c>
      <c r="C79" s="20">
        <f>IF('DONNÉES '!$F$33="Non",IF(A79&gt;end_year_1, 0,bulk_tonnages!D79),IF(A79&gt;end_year_1, 0,bulk_user_tonnages!D79))</f>
        <v>0</v>
      </c>
      <c r="D79" s="20">
        <f>IF($A79&lt;Diversion_start_year,C79,VLOOKUP($A79,RÉACHEMINEMENT!$B$9:$Q$58,4,FALSE))</f>
        <v>0</v>
      </c>
      <c r="E79" s="20">
        <f t="shared" si="14"/>
        <v>0</v>
      </c>
      <c r="F79" s="20">
        <f>IF('DONNÉES '!$F$33="Non",IF($A79&gt;end_year_1, 0,bulk_tonnages!E79),IF($A79&gt;end_year_1, 0,bulk_user_tonnages!E79))</f>
        <v>0</v>
      </c>
      <c r="G79" s="20">
        <f>IF($A79&lt;Diversion_start_year,F79,VLOOKUP($A79,RÉACHEMINEMENT!$B$9:$Q$58,13,FALSE))</f>
        <v>0</v>
      </c>
      <c r="H79" s="20">
        <f t="shared" si="15"/>
        <v>0</v>
      </c>
      <c r="I79" s="20">
        <f>IF('DONNÉES '!$F$33="Non",IF($A79&gt;end_year_1, 0,bulk_tonnages!F79),IF($A79&gt;end_year_1, 0,bulk_user_tonnages!F79))</f>
        <v>0</v>
      </c>
      <c r="J79" s="20">
        <f>IF($A79&lt;Diversion_start_year,I79,VLOOKUP($A79,RÉACHEMINEMENT!$B$9:$Q$58,7,FALSE))</f>
        <v>0</v>
      </c>
      <c r="K79" s="20">
        <f t="shared" si="16"/>
        <v>0</v>
      </c>
      <c r="L79" s="20">
        <f>IF('DONNÉES '!$F$33=supporting_sheet!$B$3,IF($A79&gt;end_year_1, 0,bulk_tonnages!G79),IF($A79&gt;end_year_1, 0,bulk_user_tonnages!G79))</f>
        <v>0</v>
      </c>
      <c r="M79" s="20">
        <f>IF($A79&lt;Diversion_start_year,L79,VLOOKUP($A79,RÉACHEMINEMENT!$B$9:$Q$58,16,FALSE))</f>
        <v>0</v>
      </c>
      <c r="N79" s="20">
        <f t="shared" si="17"/>
        <v>0</v>
      </c>
      <c r="O79" s="20">
        <f>IF('DONNÉES '!$F$33="Non",IF($A79&gt;end_year_1, 0,bulk_tonnages!H79),IF($A79&gt;end_year_1, 0,bulk_user_tonnages!H79))</f>
        <v>0</v>
      </c>
      <c r="P79" s="20">
        <f>IF($A79&lt;Diversion_start_year,O79,VLOOKUP($A79,RÉACHEMINEMENT!$B$9:$Q$58,10,FALSE))</f>
        <v>0</v>
      </c>
      <c r="Q79" s="20">
        <f t="shared" si="18"/>
        <v>0</v>
      </c>
      <c r="R79" s="20">
        <f>IF('DONNÉES '!$F$33="Non",IF($A79&gt;end_year_1, 0,bulk_tonnages!I79),IF($A79&gt;end_year_1, 0,bulk_user_tonnages!I79))</f>
        <v>0</v>
      </c>
      <c r="S79" s="20">
        <f>IF($A79&lt;Diversion_start_year,R79,VLOOKUP($A79,RÉACHEMINEMENT!$B$9:$Z$58,19,FALSE))</f>
        <v>0</v>
      </c>
      <c r="T79" s="20">
        <f t="shared" si="19"/>
        <v>0</v>
      </c>
      <c r="U79" s="20">
        <f>IF('DONNÉES '!$F$33="Non",IF($A79&gt;end_year_1, 0,bulk_tonnages!J79),IF($A79&gt;end_year_1, 0,bulk_user_tonnages!J79))</f>
        <v>0</v>
      </c>
      <c r="V79" s="20">
        <f>IF($A79&lt;Diversion_start_year,U79,VLOOKUP($A79,RÉACHEMINEMENT!$B$9:$Z$58,22,FALSE))</f>
        <v>0</v>
      </c>
      <c r="W79" s="20">
        <f t="shared" si="20"/>
        <v>0</v>
      </c>
      <c r="X79" s="20">
        <f>IF('DONNÉES '!$F$33="Non",IF($A79&gt;end_year_1, 0,bulk_tonnages!K79),IF($A79&gt;end_year_1, 0,bulk_user_tonnages!K79))</f>
        <v>0</v>
      </c>
      <c r="Y79" s="20">
        <f>IF('DONNÉES '!$F$33="Non",IF($A79&gt;end_year_1, 0,bulk_tonnages!L79),IF($A79&gt;end_year_1, 0,bulk_user_tonnages!L79))</f>
        <v>0</v>
      </c>
      <c r="Z79" s="20">
        <f>IF($A79&lt;Diversion_start_year,Y79,VLOOKUP($A79,RÉACHEMINEMENT!$B$9:$Z$58,25,FALSE))</f>
        <v>0</v>
      </c>
      <c r="AA79" s="20">
        <f t="shared" si="21"/>
        <v>0</v>
      </c>
      <c r="AB79" s="20">
        <f>IF('DONNÉES '!$F$33="Non",IF($A79&gt;end_year_1,0,bulk_tonnages!M79),0)</f>
        <v>0</v>
      </c>
      <c r="AC79" s="20">
        <f>IF('DONNÉES '!$F$33="Non",IF($A79&gt;end_year_1, 0,bulk_tonnages!N79),IF($A79&gt;end_year_1, 0,bulk_user_tonnages!M79))</f>
        <v>0</v>
      </c>
      <c r="AD79" s="20">
        <f>IF('DONNÉES '!$F$33="Non",IF($A79&gt;end_year_1,0,bulk_tonnages!O79),0)</f>
        <v>0</v>
      </c>
      <c r="AE79" s="20">
        <f>IF('DONNÉES '!$F$33="Non",IF($A79&gt;end_year_1, 0,bulk_tonnages!P79),0)</f>
        <v>0</v>
      </c>
      <c r="AF79" s="20">
        <f>IF('DONNÉES '!$F$33="Non",IF($A79&gt;end_year_1, 0,bulk_tonnages!Q79),IF($A79&gt;end_year_1, 0,bulk_user_tonnages!N79))</f>
        <v>0</v>
      </c>
      <c r="AG79" s="37">
        <f t="shared" si="22"/>
        <v>0</v>
      </c>
      <c r="AH79" s="37">
        <f t="shared" si="12"/>
        <v>0</v>
      </c>
      <c r="AI79" s="36"/>
      <c r="AJ79" s="36"/>
    </row>
    <row r="80" spans="1:36" x14ac:dyDescent="0.25">
      <c r="A80" s="1">
        <f t="shared" si="23"/>
        <v>78</v>
      </c>
      <c r="B80" s="1" t="str">
        <f t="shared" si="13"/>
        <v>AB</v>
      </c>
      <c r="C80" s="20">
        <f>IF('DONNÉES '!$F$33="Non",IF(A80&gt;end_year_1, 0,bulk_tonnages!D80),IF(A80&gt;end_year_1, 0,bulk_user_tonnages!D80))</f>
        <v>0</v>
      </c>
      <c r="D80" s="20">
        <f>IF($A80&lt;Diversion_start_year,C80,VLOOKUP($A80,RÉACHEMINEMENT!$B$9:$Q$58,4,FALSE))</f>
        <v>0</v>
      </c>
      <c r="E80" s="20">
        <f t="shared" si="14"/>
        <v>0</v>
      </c>
      <c r="F80" s="20">
        <f>IF('DONNÉES '!$F$33="Non",IF($A80&gt;end_year_1, 0,bulk_tonnages!E80),IF($A80&gt;end_year_1, 0,bulk_user_tonnages!E80))</f>
        <v>0</v>
      </c>
      <c r="G80" s="20">
        <f>IF($A80&lt;Diversion_start_year,F80,VLOOKUP($A80,RÉACHEMINEMENT!$B$9:$Q$58,13,FALSE))</f>
        <v>0</v>
      </c>
      <c r="H80" s="20">
        <f t="shared" si="15"/>
        <v>0</v>
      </c>
      <c r="I80" s="20">
        <f>IF('DONNÉES '!$F$33="Non",IF($A80&gt;end_year_1, 0,bulk_tonnages!F80),IF($A80&gt;end_year_1, 0,bulk_user_tonnages!F80))</f>
        <v>0</v>
      </c>
      <c r="J80" s="20">
        <f>IF($A80&lt;Diversion_start_year,I80,VLOOKUP($A80,RÉACHEMINEMENT!$B$9:$Q$58,7,FALSE))</f>
        <v>0</v>
      </c>
      <c r="K80" s="20">
        <f t="shared" si="16"/>
        <v>0</v>
      </c>
      <c r="L80" s="20">
        <f>IF('DONNÉES '!$F$33=supporting_sheet!$B$3,IF($A80&gt;end_year_1, 0,bulk_tonnages!G80),IF($A80&gt;end_year_1, 0,bulk_user_tonnages!G80))</f>
        <v>0</v>
      </c>
      <c r="M80" s="20">
        <f>IF($A80&lt;Diversion_start_year,L80,VLOOKUP($A80,RÉACHEMINEMENT!$B$9:$Q$58,16,FALSE))</f>
        <v>0</v>
      </c>
      <c r="N80" s="20">
        <f t="shared" si="17"/>
        <v>0</v>
      </c>
      <c r="O80" s="20">
        <f>IF('DONNÉES '!$F$33="Non",IF($A80&gt;end_year_1, 0,bulk_tonnages!H80),IF($A80&gt;end_year_1, 0,bulk_user_tonnages!H80))</f>
        <v>0</v>
      </c>
      <c r="P80" s="20">
        <f>IF($A80&lt;Diversion_start_year,O80,VLOOKUP($A80,RÉACHEMINEMENT!$B$9:$Q$58,10,FALSE))</f>
        <v>0</v>
      </c>
      <c r="Q80" s="20">
        <f t="shared" si="18"/>
        <v>0</v>
      </c>
      <c r="R80" s="20">
        <f>IF('DONNÉES '!$F$33="Non",IF($A80&gt;end_year_1, 0,bulk_tonnages!I80),IF($A80&gt;end_year_1, 0,bulk_user_tonnages!I80))</f>
        <v>0</v>
      </c>
      <c r="S80" s="20">
        <f>IF($A80&lt;Diversion_start_year,R80,VLOOKUP($A80,RÉACHEMINEMENT!$B$9:$Z$58,19,FALSE))</f>
        <v>0</v>
      </c>
      <c r="T80" s="20">
        <f t="shared" si="19"/>
        <v>0</v>
      </c>
      <c r="U80" s="20">
        <f>IF('DONNÉES '!$F$33="Non",IF($A80&gt;end_year_1, 0,bulk_tonnages!J80),IF($A80&gt;end_year_1, 0,bulk_user_tonnages!J80))</f>
        <v>0</v>
      </c>
      <c r="V80" s="20">
        <f>IF($A80&lt;Diversion_start_year,U80,VLOOKUP($A80,RÉACHEMINEMENT!$B$9:$Z$58,22,FALSE))</f>
        <v>0</v>
      </c>
      <c r="W80" s="20">
        <f t="shared" si="20"/>
        <v>0</v>
      </c>
      <c r="X80" s="20">
        <f>IF('DONNÉES '!$F$33="Non",IF($A80&gt;end_year_1, 0,bulk_tonnages!K80),IF($A80&gt;end_year_1, 0,bulk_user_tonnages!K80))</f>
        <v>0</v>
      </c>
      <c r="Y80" s="20">
        <f>IF('DONNÉES '!$F$33="Non",IF($A80&gt;end_year_1, 0,bulk_tonnages!L80),IF($A80&gt;end_year_1, 0,bulk_user_tonnages!L80))</f>
        <v>0</v>
      </c>
      <c r="Z80" s="20">
        <f>IF($A80&lt;Diversion_start_year,Y80,VLOOKUP($A80,RÉACHEMINEMENT!$B$9:$Z$58,25,FALSE))</f>
        <v>0</v>
      </c>
      <c r="AA80" s="20">
        <f t="shared" si="21"/>
        <v>0</v>
      </c>
      <c r="AB80" s="20">
        <f>IF('DONNÉES '!$F$33="Non",IF($A80&gt;end_year_1,0,bulk_tonnages!M80),0)</f>
        <v>0</v>
      </c>
      <c r="AC80" s="20">
        <f>IF('DONNÉES '!$F$33="Non",IF($A80&gt;end_year_1, 0,bulk_tonnages!N80),IF($A80&gt;end_year_1, 0,bulk_user_tonnages!M80))</f>
        <v>0</v>
      </c>
      <c r="AD80" s="20">
        <f>IF('DONNÉES '!$F$33="Non",IF($A80&gt;end_year_1,0,bulk_tonnages!O80),0)</f>
        <v>0</v>
      </c>
      <c r="AE80" s="20">
        <f>IF('DONNÉES '!$F$33="Non",IF($A80&gt;end_year_1, 0,bulk_tonnages!P80),0)</f>
        <v>0</v>
      </c>
      <c r="AF80" s="20">
        <f>IF('DONNÉES '!$F$33="Non",IF($A80&gt;end_year_1, 0,bulk_tonnages!Q80),IF($A80&gt;end_year_1, 0,bulk_user_tonnages!N80))</f>
        <v>0</v>
      </c>
      <c r="AG80" s="37">
        <f t="shared" si="22"/>
        <v>0</v>
      </c>
      <c r="AH80" s="37">
        <f t="shared" si="12"/>
        <v>0</v>
      </c>
      <c r="AI80" s="36"/>
      <c r="AJ80" s="36"/>
    </row>
    <row r="81" spans="1:36" x14ac:dyDescent="0.25">
      <c r="A81" s="1">
        <f t="shared" si="23"/>
        <v>79</v>
      </c>
      <c r="B81" s="1" t="str">
        <f t="shared" si="13"/>
        <v>AB</v>
      </c>
      <c r="C81" s="20">
        <f>IF('DONNÉES '!$F$33="Non",IF(A81&gt;end_year_1, 0,bulk_tonnages!D81),IF(A81&gt;end_year_1, 0,bulk_user_tonnages!D81))</f>
        <v>0</v>
      </c>
      <c r="D81" s="20">
        <f>IF($A81&lt;Diversion_start_year,C81,VLOOKUP($A81,RÉACHEMINEMENT!$B$9:$Q$58,4,FALSE))</f>
        <v>0</v>
      </c>
      <c r="E81" s="20">
        <f t="shared" si="14"/>
        <v>0</v>
      </c>
      <c r="F81" s="20">
        <f>IF('DONNÉES '!$F$33="Non",IF($A81&gt;end_year_1, 0,bulk_tonnages!E81),IF($A81&gt;end_year_1, 0,bulk_user_tonnages!E81))</f>
        <v>0</v>
      </c>
      <c r="G81" s="20">
        <f>IF($A81&lt;Diversion_start_year,F81,VLOOKUP($A81,RÉACHEMINEMENT!$B$9:$Q$58,13,FALSE))</f>
        <v>0</v>
      </c>
      <c r="H81" s="20">
        <f t="shared" si="15"/>
        <v>0</v>
      </c>
      <c r="I81" s="20">
        <f>IF('DONNÉES '!$F$33="Non",IF($A81&gt;end_year_1, 0,bulk_tonnages!F81),IF($A81&gt;end_year_1, 0,bulk_user_tonnages!F81))</f>
        <v>0</v>
      </c>
      <c r="J81" s="20">
        <f>IF($A81&lt;Diversion_start_year,I81,VLOOKUP($A81,RÉACHEMINEMENT!$B$9:$Q$58,7,FALSE))</f>
        <v>0</v>
      </c>
      <c r="K81" s="20">
        <f t="shared" si="16"/>
        <v>0</v>
      </c>
      <c r="L81" s="20">
        <f>IF('DONNÉES '!$F$33=supporting_sheet!$B$3,IF($A81&gt;end_year_1, 0,bulk_tonnages!G81),IF($A81&gt;end_year_1, 0,bulk_user_tonnages!G81))</f>
        <v>0</v>
      </c>
      <c r="M81" s="20">
        <f>IF($A81&lt;Diversion_start_year,L81,VLOOKUP($A81,RÉACHEMINEMENT!$B$9:$Q$58,16,FALSE))</f>
        <v>0</v>
      </c>
      <c r="N81" s="20">
        <f t="shared" si="17"/>
        <v>0</v>
      </c>
      <c r="O81" s="20">
        <f>IF('DONNÉES '!$F$33="Non",IF($A81&gt;end_year_1, 0,bulk_tonnages!H81),IF($A81&gt;end_year_1, 0,bulk_user_tonnages!H81))</f>
        <v>0</v>
      </c>
      <c r="P81" s="20">
        <f>IF($A81&lt;Diversion_start_year,O81,VLOOKUP($A81,RÉACHEMINEMENT!$B$9:$Q$58,10,FALSE))</f>
        <v>0</v>
      </c>
      <c r="Q81" s="20">
        <f t="shared" si="18"/>
        <v>0</v>
      </c>
      <c r="R81" s="20">
        <f>IF('DONNÉES '!$F$33="Non",IF($A81&gt;end_year_1, 0,bulk_tonnages!I81),IF($A81&gt;end_year_1, 0,bulk_user_tonnages!I81))</f>
        <v>0</v>
      </c>
      <c r="S81" s="20">
        <f>IF($A81&lt;Diversion_start_year,R81,VLOOKUP($A81,RÉACHEMINEMENT!$B$9:$Z$58,19,FALSE))</f>
        <v>0</v>
      </c>
      <c r="T81" s="20">
        <f t="shared" si="19"/>
        <v>0</v>
      </c>
      <c r="U81" s="20">
        <f>IF('DONNÉES '!$F$33="Non",IF($A81&gt;end_year_1, 0,bulk_tonnages!J81),IF($A81&gt;end_year_1, 0,bulk_user_tonnages!J81))</f>
        <v>0</v>
      </c>
      <c r="V81" s="20">
        <f>IF($A81&lt;Diversion_start_year,U81,VLOOKUP($A81,RÉACHEMINEMENT!$B$9:$Z$58,22,FALSE))</f>
        <v>0</v>
      </c>
      <c r="W81" s="20">
        <f t="shared" si="20"/>
        <v>0</v>
      </c>
      <c r="X81" s="20">
        <f>IF('DONNÉES '!$F$33="Non",IF($A81&gt;end_year_1, 0,bulk_tonnages!K81),IF($A81&gt;end_year_1, 0,bulk_user_tonnages!K81))</f>
        <v>0</v>
      </c>
      <c r="Y81" s="20">
        <f>IF('DONNÉES '!$F$33="Non",IF($A81&gt;end_year_1, 0,bulk_tonnages!L81),IF($A81&gt;end_year_1, 0,bulk_user_tonnages!L81))</f>
        <v>0</v>
      </c>
      <c r="Z81" s="20">
        <f>IF($A81&lt;Diversion_start_year,Y81,VLOOKUP($A81,RÉACHEMINEMENT!$B$9:$Z$58,25,FALSE))</f>
        <v>0</v>
      </c>
      <c r="AA81" s="20">
        <f t="shared" si="21"/>
        <v>0</v>
      </c>
      <c r="AB81" s="20">
        <f>IF('DONNÉES '!$F$33="Non",IF($A81&gt;end_year_1,0,bulk_tonnages!M81),0)</f>
        <v>0</v>
      </c>
      <c r="AC81" s="20">
        <f>IF('DONNÉES '!$F$33="Non",IF($A81&gt;end_year_1, 0,bulk_tonnages!N81),IF($A81&gt;end_year_1, 0,bulk_user_tonnages!M81))</f>
        <v>0</v>
      </c>
      <c r="AD81" s="20">
        <f>IF('DONNÉES '!$F$33="Non",IF($A81&gt;end_year_1,0,bulk_tonnages!O81),0)</f>
        <v>0</v>
      </c>
      <c r="AE81" s="20">
        <f>IF('DONNÉES '!$F$33="Non",IF($A81&gt;end_year_1, 0,bulk_tonnages!P81),0)</f>
        <v>0</v>
      </c>
      <c r="AF81" s="20">
        <f>IF('DONNÉES '!$F$33="Non",IF($A81&gt;end_year_1, 0,bulk_tonnages!Q81),IF($A81&gt;end_year_1, 0,bulk_user_tonnages!N81))</f>
        <v>0</v>
      </c>
      <c r="AG81" s="37">
        <f t="shared" si="22"/>
        <v>0</v>
      </c>
      <c r="AH81" s="37">
        <f t="shared" ref="AH81:AH135" si="24">SUM(D81,G81,J81,M81,P81,S81,V81,Z81,X81,AC81,AF81,AB81,AD81,AE81)</f>
        <v>0</v>
      </c>
      <c r="AI81" s="36"/>
      <c r="AJ81" s="36"/>
    </row>
    <row r="82" spans="1:36" x14ac:dyDescent="0.25">
      <c r="A82" s="1">
        <f t="shared" si="23"/>
        <v>80</v>
      </c>
      <c r="B82" s="1" t="str">
        <f t="shared" si="13"/>
        <v>AB</v>
      </c>
      <c r="C82" s="20">
        <f>IF('DONNÉES '!$F$33="Non",IF(A82&gt;end_year_1, 0,bulk_tonnages!D82),IF(A82&gt;end_year_1, 0,bulk_user_tonnages!D82))</f>
        <v>0</v>
      </c>
      <c r="D82" s="20">
        <f>IF($A82&lt;Diversion_start_year,C82,VLOOKUP($A82,RÉACHEMINEMENT!$B$9:$Q$58,4,FALSE))</f>
        <v>0</v>
      </c>
      <c r="E82" s="20">
        <f t="shared" si="14"/>
        <v>0</v>
      </c>
      <c r="F82" s="20">
        <f>IF('DONNÉES '!$F$33="Non",IF($A82&gt;end_year_1, 0,bulk_tonnages!E82),IF($A82&gt;end_year_1, 0,bulk_user_tonnages!E82))</f>
        <v>0</v>
      </c>
      <c r="G82" s="20">
        <f>IF($A82&lt;Diversion_start_year,F82,VLOOKUP($A82,RÉACHEMINEMENT!$B$9:$Q$58,13,FALSE))</f>
        <v>0</v>
      </c>
      <c r="H82" s="20">
        <f t="shared" si="15"/>
        <v>0</v>
      </c>
      <c r="I82" s="20">
        <f>IF('DONNÉES '!$F$33="Non",IF($A82&gt;end_year_1, 0,bulk_tonnages!F82),IF($A82&gt;end_year_1, 0,bulk_user_tonnages!F82))</f>
        <v>0</v>
      </c>
      <c r="J82" s="20">
        <f>IF($A82&lt;Diversion_start_year,I82,VLOOKUP($A82,RÉACHEMINEMENT!$B$9:$Q$58,7,FALSE))</f>
        <v>0</v>
      </c>
      <c r="K82" s="20">
        <f t="shared" si="16"/>
        <v>0</v>
      </c>
      <c r="L82" s="20">
        <f>IF('DONNÉES '!$F$33=supporting_sheet!$B$3,IF($A82&gt;end_year_1, 0,bulk_tonnages!G82),IF($A82&gt;end_year_1, 0,bulk_user_tonnages!G82))</f>
        <v>0</v>
      </c>
      <c r="M82" s="20">
        <f>IF($A82&lt;Diversion_start_year,L82,VLOOKUP($A82,RÉACHEMINEMENT!$B$9:$Q$58,16,FALSE))</f>
        <v>0</v>
      </c>
      <c r="N82" s="20">
        <f t="shared" si="17"/>
        <v>0</v>
      </c>
      <c r="O82" s="20">
        <f>IF('DONNÉES '!$F$33="Non",IF($A82&gt;end_year_1, 0,bulk_tonnages!H82),IF($A82&gt;end_year_1, 0,bulk_user_tonnages!H82))</f>
        <v>0</v>
      </c>
      <c r="P82" s="20">
        <f>IF($A82&lt;Diversion_start_year,O82,VLOOKUP($A82,RÉACHEMINEMENT!$B$9:$Q$58,10,FALSE))</f>
        <v>0</v>
      </c>
      <c r="Q82" s="20">
        <f t="shared" si="18"/>
        <v>0</v>
      </c>
      <c r="R82" s="20">
        <f>IF('DONNÉES '!$F$33="Non",IF($A82&gt;end_year_1, 0,bulk_tonnages!I82),IF($A82&gt;end_year_1, 0,bulk_user_tonnages!I82))</f>
        <v>0</v>
      </c>
      <c r="S82" s="20">
        <f>IF($A82&lt;Diversion_start_year,R82,VLOOKUP($A82,RÉACHEMINEMENT!$B$9:$Z$58,19,FALSE))</f>
        <v>0</v>
      </c>
      <c r="T82" s="20">
        <f t="shared" si="19"/>
        <v>0</v>
      </c>
      <c r="U82" s="20">
        <f>IF('DONNÉES '!$F$33="Non",IF($A82&gt;end_year_1, 0,bulk_tonnages!J82),IF($A82&gt;end_year_1, 0,bulk_user_tonnages!J82))</f>
        <v>0</v>
      </c>
      <c r="V82" s="20">
        <f>IF($A82&lt;Diversion_start_year,U82,VLOOKUP($A82,RÉACHEMINEMENT!$B$9:$Z$58,22,FALSE))</f>
        <v>0</v>
      </c>
      <c r="W82" s="20">
        <f t="shared" si="20"/>
        <v>0</v>
      </c>
      <c r="X82" s="20">
        <f>IF('DONNÉES '!$F$33="Non",IF($A82&gt;end_year_1, 0,bulk_tonnages!K82),IF($A82&gt;end_year_1, 0,bulk_user_tonnages!K82))</f>
        <v>0</v>
      </c>
      <c r="Y82" s="20">
        <f>IF('DONNÉES '!$F$33="Non",IF($A82&gt;end_year_1, 0,bulk_tonnages!L82),IF($A82&gt;end_year_1, 0,bulk_user_tonnages!L82))</f>
        <v>0</v>
      </c>
      <c r="Z82" s="20">
        <f>IF($A82&lt;Diversion_start_year,Y82,VLOOKUP($A82,RÉACHEMINEMENT!$B$9:$Z$58,25,FALSE))</f>
        <v>0</v>
      </c>
      <c r="AA82" s="20">
        <f t="shared" si="21"/>
        <v>0</v>
      </c>
      <c r="AB82" s="20">
        <f>IF('DONNÉES '!$F$33="Non",IF($A82&gt;end_year_1,0,bulk_tonnages!M82),0)</f>
        <v>0</v>
      </c>
      <c r="AC82" s="20">
        <f>IF('DONNÉES '!$F$33="Non",IF($A82&gt;end_year_1, 0,bulk_tonnages!N82),IF($A82&gt;end_year_1, 0,bulk_user_tonnages!M82))</f>
        <v>0</v>
      </c>
      <c r="AD82" s="20">
        <f>IF('DONNÉES '!$F$33="Non",IF($A82&gt;end_year_1,0,bulk_tonnages!O82),0)</f>
        <v>0</v>
      </c>
      <c r="AE82" s="20">
        <f>IF('DONNÉES '!$F$33="Non",IF($A82&gt;end_year_1, 0,bulk_tonnages!P82),0)</f>
        <v>0</v>
      </c>
      <c r="AF82" s="20">
        <f>IF('DONNÉES '!$F$33="Non",IF($A82&gt;end_year_1, 0,bulk_tonnages!Q82),IF($A82&gt;end_year_1, 0,bulk_user_tonnages!N82))</f>
        <v>0</v>
      </c>
      <c r="AG82" s="37">
        <f t="shared" si="22"/>
        <v>0</v>
      </c>
      <c r="AH82" s="37">
        <f t="shared" si="24"/>
        <v>0</v>
      </c>
      <c r="AI82" s="36"/>
      <c r="AJ82" s="36"/>
    </row>
    <row r="83" spans="1:36" x14ac:dyDescent="0.25">
      <c r="A83" s="1">
        <f t="shared" si="23"/>
        <v>81</v>
      </c>
      <c r="B83" s="1" t="str">
        <f t="shared" si="13"/>
        <v>AB</v>
      </c>
      <c r="C83" s="20">
        <f>IF('DONNÉES '!$F$33="Non",IF(A83&gt;end_year_1, 0,bulk_tonnages!D83),IF(A83&gt;end_year_1, 0,bulk_user_tonnages!D83))</f>
        <v>0</v>
      </c>
      <c r="D83" s="20">
        <f>IF($A83&lt;Diversion_start_year,C83,VLOOKUP($A83,RÉACHEMINEMENT!$B$9:$Q$58,4,FALSE))</f>
        <v>0</v>
      </c>
      <c r="E83" s="20">
        <f t="shared" si="14"/>
        <v>0</v>
      </c>
      <c r="F83" s="20">
        <f>IF('DONNÉES '!$F$33="Non",IF($A83&gt;end_year_1, 0,bulk_tonnages!E83),IF($A83&gt;end_year_1, 0,bulk_user_tonnages!E83))</f>
        <v>0</v>
      </c>
      <c r="G83" s="20">
        <f>IF($A83&lt;Diversion_start_year,F83,VLOOKUP($A83,RÉACHEMINEMENT!$B$9:$Q$58,13,FALSE))</f>
        <v>0</v>
      </c>
      <c r="H83" s="20">
        <f t="shared" si="15"/>
        <v>0</v>
      </c>
      <c r="I83" s="20">
        <f>IF('DONNÉES '!$F$33="Non",IF($A83&gt;end_year_1, 0,bulk_tonnages!F83),IF($A83&gt;end_year_1, 0,bulk_user_tonnages!F83))</f>
        <v>0</v>
      </c>
      <c r="J83" s="20">
        <f>IF($A83&lt;Diversion_start_year,I83,VLOOKUP($A83,RÉACHEMINEMENT!$B$9:$Q$58,7,FALSE))</f>
        <v>0</v>
      </c>
      <c r="K83" s="20">
        <f t="shared" si="16"/>
        <v>0</v>
      </c>
      <c r="L83" s="20">
        <f>IF('DONNÉES '!$F$33=supporting_sheet!$B$3,IF($A83&gt;end_year_1, 0,bulk_tonnages!G83),IF($A83&gt;end_year_1, 0,bulk_user_tonnages!G83))</f>
        <v>0</v>
      </c>
      <c r="M83" s="20">
        <f>IF($A83&lt;Diversion_start_year,L83,VLOOKUP($A83,RÉACHEMINEMENT!$B$9:$Q$58,16,FALSE))</f>
        <v>0</v>
      </c>
      <c r="N83" s="20">
        <f t="shared" si="17"/>
        <v>0</v>
      </c>
      <c r="O83" s="20">
        <f>IF('DONNÉES '!$F$33="Non",IF($A83&gt;end_year_1, 0,bulk_tonnages!H83),IF($A83&gt;end_year_1, 0,bulk_user_tonnages!H83))</f>
        <v>0</v>
      </c>
      <c r="P83" s="20">
        <f>IF($A83&lt;Diversion_start_year,O83,VLOOKUP($A83,RÉACHEMINEMENT!$B$9:$Q$58,10,FALSE))</f>
        <v>0</v>
      </c>
      <c r="Q83" s="20">
        <f t="shared" si="18"/>
        <v>0</v>
      </c>
      <c r="R83" s="20">
        <f>IF('DONNÉES '!$F$33="Non",IF($A83&gt;end_year_1, 0,bulk_tonnages!I83),IF($A83&gt;end_year_1, 0,bulk_user_tonnages!I83))</f>
        <v>0</v>
      </c>
      <c r="S83" s="20">
        <f>IF($A83&lt;Diversion_start_year,R83,VLOOKUP($A83,RÉACHEMINEMENT!$B$9:$Z$58,19,FALSE))</f>
        <v>0</v>
      </c>
      <c r="T83" s="20">
        <f t="shared" si="19"/>
        <v>0</v>
      </c>
      <c r="U83" s="20">
        <f>IF('DONNÉES '!$F$33="Non",IF($A83&gt;end_year_1, 0,bulk_tonnages!J83),IF($A83&gt;end_year_1, 0,bulk_user_tonnages!J83))</f>
        <v>0</v>
      </c>
      <c r="V83" s="20">
        <f>IF($A83&lt;Diversion_start_year,U83,VLOOKUP($A83,RÉACHEMINEMENT!$B$9:$Z$58,22,FALSE))</f>
        <v>0</v>
      </c>
      <c r="W83" s="20">
        <f t="shared" si="20"/>
        <v>0</v>
      </c>
      <c r="X83" s="20">
        <f>IF('DONNÉES '!$F$33="Non",IF($A83&gt;end_year_1, 0,bulk_tonnages!K83),IF($A83&gt;end_year_1, 0,bulk_user_tonnages!K83))</f>
        <v>0</v>
      </c>
      <c r="Y83" s="20">
        <f>IF('DONNÉES '!$F$33="Non",IF($A83&gt;end_year_1, 0,bulk_tonnages!L83),IF($A83&gt;end_year_1, 0,bulk_user_tonnages!L83))</f>
        <v>0</v>
      </c>
      <c r="Z83" s="20">
        <f>IF($A83&lt;Diversion_start_year,Y83,VLOOKUP($A83,RÉACHEMINEMENT!$B$9:$Z$58,25,FALSE))</f>
        <v>0</v>
      </c>
      <c r="AA83" s="20">
        <f t="shared" si="21"/>
        <v>0</v>
      </c>
      <c r="AB83" s="20">
        <f>IF('DONNÉES '!$F$33="Non",IF($A83&gt;end_year_1,0,bulk_tonnages!M83),0)</f>
        <v>0</v>
      </c>
      <c r="AC83" s="20">
        <f>IF('DONNÉES '!$F$33="Non",IF($A83&gt;end_year_1, 0,bulk_tonnages!N83),IF($A83&gt;end_year_1, 0,bulk_user_tonnages!M83))</f>
        <v>0</v>
      </c>
      <c r="AD83" s="20">
        <f>IF('DONNÉES '!$F$33="Non",IF($A83&gt;end_year_1,0,bulk_tonnages!O83),0)</f>
        <v>0</v>
      </c>
      <c r="AE83" s="20">
        <f>IF('DONNÉES '!$F$33="Non",IF($A83&gt;end_year_1, 0,bulk_tonnages!P83),0)</f>
        <v>0</v>
      </c>
      <c r="AF83" s="20">
        <f>IF('DONNÉES '!$F$33="Non",IF($A83&gt;end_year_1, 0,bulk_tonnages!Q83),IF($A83&gt;end_year_1, 0,bulk_user_tonnages!N83))</f>
        <v>0</v>
      </c>
      <c r="AG83" s="37">
        <f t="shared" si="22"/>
        <v>0</v>
      </c>
      <c r="AH83" s="37">
        <f t="shared" si="24"/>
        <v>0</v>
      </c>
      <c r="AI83" s="36"/>
      <c r="AJ83" s="36"/>
    </row>
    <row r="84" spans="1:36" x14ac:dyDescent="0.25">
      <c r="A84" s="1">
        <f t="shared" si="23"/>
        <v>82</v>
      </c>
      <c r="B84" s="1" t="str">
        <f t="shared" si="13"/>
        <v>AB</v>
      </c>
      <c r="C84" s="20">
        <f>IF('DONNÉES '!$F$33="Non",IF(A84&gt;end_year_1, 0,bulk_tonnages!D84),IF(A84&gt;end_year_1, 0,bulk_user_tonnages!D84))</f>
        <v>0</v>
      </c>
      <c r="D84" s="20">
        <f>IF($A84&lt;Diversion_start_year,C84,VLOOKUP($A84,RÉACHEMINEMENT!$B$9:$Q$58,4,FALSE))</f>
        <v>0</v>
      </c>
      <c r="E84" s="20">
        <f t="shared" si="14"/>
        <v>0</v>
      </c>
      <c r="F84" s="20">
        <f>IF('DONNÉES '!$F$33="Non",IF($A84&gt;end_year_1, 0,bulk_tonnages!E84),IF($A84&gt;end_year_1, 0,bulk_user_tonnages!E84))</f>
        <v>0</v>
      </c>
      <c r="G84" s="20">
        <f>IF($A84&lt;Diversion_start_year,F84,VLOOKUP($A84,RÉACHEMINEMENT!$B$9:$Q$58,13,FALSE))</f>
        <v>0</v>
      </c>
      <c r="H84" s="20">
        <f t="shared" si="15"/>
        <v>0</v>
      </c>
      <c r="I84" s="20">
        <f>IF('DONNÉES '!$F$33="Non",IF($A84&gt;end_year_1, 0,bulk_tonnages!F84),IF($A84&gt;end_year_1, 0,bulk_user_tonnages!F84))</f>
        <v>0</v>
      </c>
      <c r="J84" s="20">
        <f>IF($A84&lt;Diversion_start_year,I84,VLOOKUP($A84,RÉACHEMINEMENT!$B$9:$Q$58,7,FALSE))</f>
        <v>0</v>
      </c>
      <c r="K84" s="20">
        <f t="shared" si="16"/>
        <v>0</v>
      </c>
      <c r="L84" s="20">
        <f>IF('DONNÉES '!$F$33=supporting_sheet!$B$3,IF($A84&gt;end_year_1, 0,bulk_tonnages!G84),IF($A84&gt;end_year_1, 0,bulk_user_tonnages!G84))</f>
        <v>0</v>
      </c>
      <c r="M84" s="20">
        <f>IF($A84&lt;Diversion_start_year,L84,VLOOKUP($A84,RÉACHEMINEMENT!$B$9:$Q$58,16,FALSE))</f>
        <v>0</v>
      </c>
      <c r="N84" s="20">
        <f t="shared" si="17"/>
        <v>0</v>
      </c>
      <c r="O84" s="20">
        <f>IF('DONNÉES '!$F$33="Non",IF($A84&gt;end_year_1, 0,bulk_tonnages!H84),IF($A84&gt;end_year_1, 0,bulk_user_tonnages!H84))</f>
        <v>0</v>
      </c>
      <c r="P84" s="20">
        <f>IF($A84&lt;Diversion_start_year,O84,VLOOKUP($A84,RÉACHEMINEMENT!$B$9:$Q$58,10,FALSE))</f>
        <v>0</v>
      </c>
      <c r="Q84" s="20">
        <f t="shared" si="18"/>
        <v>0</v>
      </c>
      <c r="R84" s="20">
        <f>IF('DONNÉES '!$F$33="Non",IF($A84&gt;end_year_1, 0,bulk_tonnages!I84),IF($A84&gt;end_year_1, 0,bulk_user_tonnages!I84))</f>
        <v>0</v>
      </c>
      <c r="S84" s="20">
        <f>IF($A84&lt;Diversion_start_year,R84,VLOOKUP($A84,RÉACHEMINEMENT!$B$9:$Z$58,19,FALSE))</f>
        <v>0</v>
      </c>
      <c r="T84" s="20">
        <f t="shared" si="19"/>
        <v>0</v>
      </c>
      <c r="U84" s="20">
        <f>IF('DONNÉES '!$F$33="Non",IF($A84&gt;end_year_1, 0,bulk_tonnages!J84),IF($A84&gt;end_year_1, 0,bulk_user_tonnages!J84))</f>
        <v>0</v>
      </c>
      <c r="V84" s="20">
        <f>IF($A84&lt;Diversion_start_year,U84,VLOOKUP($A84,RÉACHEMINEMENT!$B$9:$Z$58,22,FALSE))</f>
        <v>0</v>
      </c>
      <c r="W84" s="20">
        <f t="shared" si="20"/>
        <v>0</v>
      </c>
      <c r="X84" s="20">
        <f>IF('DONNÉES '!$F$33="Non",IF($A84&gt;end_year_1, 0,bulk_tonnages!K84),IF($A84&gt;end_year_1, 0,bulk_user_tonnages!K84))</f>
        <v>0</v>
      </c>
      <c r="Y84" s="20">
        <f>IF('DONNÉES '!$F$33="Non",IF($A84&gt;end_year_1, 0,bulk_tonnages!L84),IF($A84&gt;end_year_1, 0,bulk_user_tonnages!L84))</f>
        <v>0</v>
      </c>
      <c r="Z84" s="20">
        <f>IF($A84&lt;Diversion_start_year,Y84,VLOOKUP($A84,RÉACHEMINEMENT!$B$9:$Z$58,25,FALSE))</f>
        <v>0</v>
      </c>
      <c r="AA84" s="20">
        <f t="shared" si="21"/>
        <v>0</v>
      </c>
      <c r="AB84" s="20">
        <f>IF('DONNÉES '!$F$33="Non",IF($A84&gt;end_year_1,0,bulk_tonnages!M84),0)</f>
        <v>0</v>
      </c>
      <c r="AC84" s="20">
        <f>IF('DONNÉES '!$F$33="Non",IF($A84&gt;end_year_1, 0,bulk_tonnages!N84),IF($A84&gt;end_year_1, 0,bulk_user_tonnages!M84))</f>
        <v>0</v>
      </c>
      <c r="AD84" s="20">
        <f>IF('DONNÉES '!$F$33="Non",IF($A84&gt;end_year_1,0,bulk_tonnages!O84),0)</f>
        <v>0</v>
      </c>
      <c r="AE84" s="20">
        <f>IF('DONNÉES '!$F$33="Non",IF($A84&gt;end_year_1, 0,bulk_tonnages!P84),0)</f>
        <v>0</v>
      </c>
      <c r="AF84" s="20">
        <f>IF('DONNÉES '!$F$33="Non",IF($A84&gt;end_year_1, 0,bulk_tonnages!Q84),IF($A84&gt;end_year_1, 0,bulk_user_tonnages!N84))</f>
        <v>0</v>
      </c>
      <c r="AG84" s="37">
        <f t="shared" si="22"/>
        <v>0</v>
      </c>
      <c r="AH84" s="37">
        <f t="shared" si="24"/>
        <v>0</v>
      </c>
      <c r="AI84" s="36"/>
      <c r="AJ84" s="36"/>
    </row>
    <row r="85" spans="1:36" x14ac:dyDescent="0.25">
      <c r="A85" s="1">
        <f t="shared" si="23"/>
        <v>83</v>
      </c>
      <c r="B85" s="1" t="str">
        <f t="shared" si="13"/>
        <v>AB</v>
      </c>
      <c r="C85" s="20">
        <f>IF('DONNÉES '!$F$33="Non",IF(A85&gt;end_year_1, 0,bulk_tonnages!D85),IF(A85&gt;end_year_1, 0,bulk_user_tonnages!D85))</f>
        <v>0</v>
      </c>
      <c r="D85" s="20">
        <f>IF($A85&lt;Diversion_start_year,C85,VLOOKUP($A85,RÉACHEMINEMENT!$B$9:$Q$58,4,FALSE))</f>
        <v>0</v>
      </c>
      <c r="E85" s="20">
        <f t="shared" si="14"/>
        <v>0</v>
      </c>
      <c r="F85" s="20">
        <f>IF('DONNÉES '!$F$33="Non",IF($A85&gt;end_year_1, 0,bulk_tonnages!E85),IF($A85&gt;end_year_1, 0,bulk_user_tonnages!E85))</f>
        <v>0</v>
      </c>
      <c r="G85" s="20">
        <f>IF($A85&lt;Diversion_start_year,F85,VLOOKUP($A85,RÉACHEMINEMENT!$B$9:$Q$58,13,FALSE))</f>
        <v>0</v>
      </c>
      <c r="H85" s="20">
        <f t="shared" si="15"/>
        <v>0</v>
      </c>
      <c r="I85" s="20">
        <f>IF('DONNÉES '!$F$33="Non",IF($A85&gt;end_year_1, 0,bulk_tonnages!F85),IF($A85&gt;end_year_1, 0,bulk_user_tonnages!F85))</f>
        <v>0</v>
      </c>
      <c r="J85" s="20">
        <f>IF($A85&lt;Diversion_start_year,I85,VLOOKUP($A85,RÉACHEMINEMENT!$B$9:$Q$58,7,FALSE))</f>
        <v>0</v>
      </c>
      <c r="K85" s="20">
        <f t="shared" si="16"/>
        <v>0</v>
      </c>
      <c r="L85" s="20">
        <f>IF('DONNÉES '!$F$33=supporting_sheet!$B$3,IF($A85&gt;end_year_1, 0,bulk_tonnages!G85),IF($A85&gt;end_year_1, 0,bulk_user_tonnages!G85))</f>
        <v>0</v>
      </c>
      <c r="M85" s="20">
        <f>IF($A85&lt;Diversion_start_year,L85,VLOOKUP($A85,RÉACHEMINEMENT!$B$9:$Q$58,16,FALSE))</f>
        <v>0</v>
      </c>
      <c r="N85" s="20">
        <f t="shared" si="17"/>
        <v>0</v>
      </c>
      <c r="O85" s="20">
        <f>IF('DONNÉES '!$F$33="Non",IF($A85&gt;end_year_1, 0,bulk_tonnages!H85),IF($A85&gt;end_year_1, 0,bulk_user_tonnages!H85))</f>
        <v>0</v>
      </c>
      <c r="P85" s="20">
        <f>IF($A85&lt;Diversion_start_year,O85,VLOOKUP($A85,RÉACHEMINEMENT!$B$9:$Q$58,10,FALSE))</f>
        <v>0</v>
      </c>
      <c r="Q85" s="20">
        <f t="shared" si="18"/>
        <v>0</v>
      </c>
      <c r="R85" s="20">
        <f>IF('DONNÉES '!$F$33="Non",IF($A85&gt;end_year_1, 0,bulk_tonnages!I85),IF($A85&gt;end_year_1, 0,bulk_user_tonnages!I85))</f>
        <v>0</v>
      </c>
      <c r="S85" s="20">
        <f>IF($A85&lt;Diversion_start_year,R85,VLOOKUP($A85,RÉACHEMINEMENT!$B$9:$Z$58,19,FALSE))</f>
        <v>0</v>
      </c>
      <c r="T85" s="20">
        <f t="shared" si="19"/>
        <v>0</v>
      </c>
      <c r="U85" s="20">
        <f>IF('DONNÉES '!$F$33="Non",IF($A85&gt;end_year_1, 0,bulk_tonnages!J85),IF($A85&gt;end_year_1, 0,bulk_user_tonnages!J85))</f>
        <v>0</v>
      </c>
      <c r="V85" s="20">
        <f>IF($A85&lt;Diversion_start_year,U85,VLOOKUP($A85,RÉACHEMINEMENT!$B$9:$Z$58,22,FALSE))</f>
        <v>0</v>
      </c>
      <c r="W85" s="20">
        <f t="shared" si="20"/>
        <v>0</v>
      </c>
      <c r="X85" s="20">
        <f>IF('DONNÉES '!$F$33="Non",IF($A85&gt;end_year_1, 0,bulk_tonnages!K85),IF($A85&gt;end_year_1, 0,bulk_user_tonnages!K85))</f>
        <v>0</v>
      </c>
      <c r="Y85" s="20">
        <f>IF('DONNÉES '!$F$33="Non",IF($A85&gt;end_year_1, 0,bulk_tonnages!L85),IF($A85&gt;end_year_1, 0,bulk_user_tonnages!L85))</f>
        <v>0</v>
      </c>
      <c r="Z85" s="20">
        <f>IF($A85&lt;Diversion_start_year,Y85,VLOOKUP($A85,RÉACHEMINEMENT!$B$9:$Z$58,25,FALSE))</f>
        <v>0</v>
      </c>
      <c r="AA85" s="20">
        <f t="shared" si="21"/>
        <v>0</v>
      </c>
      <c r="AB85" s="20">
        <f>IF('DONNÉES '!$F$33="Non",IF($A85&gt;end_year_1,0,bulk_tonnages!M85),0)</f>
        <v>0</v>
      </c>
      <c r="AC85" s="20">
        <f>IF('DONNÉES '!$F$33="Non",IF($A85&gt;end_year_1, 0,bulk_tonnages!N85),IF($A85&gt;end_year_1, 0,bulk_user_tonnages!M85))</f>
        <v>0</v>
      </c>
      <c r="AD85" s="20">
        <f>IF('DONNÉES '!$F$33="Non",IF($A85&gt;end_year_1,0,bulk_tonnages!O85),0)</f>
        <v>0</v>
      </c>
      <c r="AE85" s="20">
        <f>IF('DONNÉES '!$F$33="Non",IF($A85&gt;end_year_1, 0,bulk_tonnages!P85),0)</f>
        <v>0</v>
      </c>
      <c r="AF85" s="20">
        <f>IF('DONNÉES '!$F$33="Non",IF($A85&gt;end_year_1, 0,bulk_tonnages!Q85),IF($A85&gt;end_year_1, 0,bulk_user_tonnages!N85))</f>
        <v>0</v>
      </c>
      <c r="AG85" s="37">
        <f t="shared" si="22"/>
        <v>0</v>
      </c>
      <c r="AH85" s="37">
        <f t="shared" si="24"/>
        <v>0</v>
      </c>
      <c r="AI85" s="36"/>
      <c r="AJ85" s="36"/>
    </row>
    <row r="86" spans="1:36" x14ac:dyDescent="0.25">
      <c r="A86" s="1">
        <f t="shared" si="23"/>
        <v>84</v>
      </c>
      <c r="B86" s="1" t="str">
        <f t="shared" si="13"/>
        <v>AB</v>
      </c>
      <c r="C86" s="20">
        <f>IF('DONNÉES '!$F$33="Non",IF(A86&gt;end_year_1, 0,bulk_tonnages!D86),IF(A86&gt;end_year_1, 0,bulk_user_tonnages!D86))</f>
        <v>0</v>
      </c>
      <c r="D86" s="20">
        <f>IF($A86&lt;Diversion_start_year,C86,VLOOKUP($A86,RÉACHEMINEMENT!$B$9:$Q$58,4,FALSE))</f>
        <v>0</v>
      </c>
      <c r="E86" s="20">
        <f t="shared" si="14"/>
        <v>0</v>
      </c>
      <c r="F86" s="20">
        <f>IF('DONNÉES '!$F$33="Non",IF($A86&gt;end_year_1, 0,bulk_tonnages!E86),IF($A86&gt;end_year_1, 0,bulk_user_tonnages!E86))</f>
        <v>0</v>
      </c>
      <c r="G86" s="20">
        <f>IF($A86&lt;Diversion_start_year,F86,VLOOKUP($A86,RÉACHEMINEMENT!$B$9:$Q$58,13,FALSE))</f>
        <v>0</v>
      </c>
      <c r="H86" s="20">
        <f t="shared" si="15"/>
        <v>0</v>
      </c>
      <c r="I86" s="20">
        <f>IF('DONNÉES '!$F$33="Non",IF($A86&gt;end_year_1, 0,bulk_tonnages!F86),IF($A86&gt;end_year_1, 0,bulk_user_tonnages!F86))</f>
        <v>0</v>
      </c>
      <c r="J86" s="20">
        <f>IF($A86&lt;Diversion_start_year,I86,VLOOKUP($A86,RÉACHEMINEMENT!$B$9:$Q$58,7,FALSE))</f>
        <v>0</v>
      </c>
      <c r="K86" s="20">
        <f t="shared" si="16"/>
        <v>0</v>
      </c>
      <c r="L86" s="20">
        <f>IF('DONNÉES '!$F$33=supporting_sheet!$B$3,IF($A86&gt;end_year_1, 0,bulk_tonnages!G86),IF($A86&gt;end_year_1, 0,bulk_user_tonnages!G86))</f>
        <v>0</v>
      </c>
      <c r="M86" s="20">
        <f>IF($A86&lt;Diversion_start_year,L86,VLOOKUP($A86,RÉACHEMINEMENT!$B$9:$Q$58,16,FALSE))</f>
        <v>0</v>
      </c>
      <c r="N86" s="20">
        <f t="shared" si="17"/>
        <v>0</v>
      </c>
      <c r="O86" s="20">
        <f>IF('DONNÉES '!$F$33="Non",IF($A86&gt;end_year_1, 0,bulk_tonnages!H86),IF($A86&gt;end_year_1, 0,bulk_user_tonnages!H86))</f>
        <v>0</v>
      </c>
      <c r="P86" s="20">
        <f>IF($A86&lt;Diversion_start_year,O86,VLOOKUP($A86,RÉACHEMINEMENT!$B$9:$Q$58,10,FALSE))</f>
        <v>0</v>
      </c>
      <c r="Q86" s="20">
        <f t="shared" si="18"/>
        <v>0</v>
      </c>
      <c r="R86" s="20">
        <f>IF('DONNÉES '!$F$33="Non",IF($A86&gt;end_year_1, 0,bulk_tonnages!I86),IF($A86&gt;end_year_1, 0,bulk_user_tonnages!I86))</f>
        <v>0</v>
      </c>
      <c r="S86" s="20">
        <f>IF($A86&lt;Diversion_start_year,R86,VLOOKUP($A86,RÉACHEMINEMENT!$B$9:$Z$58,19,FALSE))</f>
        <v>0</v>
      </c>
      <c r="T86" s="20">
        <f t="shared" si="19"/>
        <v>0</v>
      </c>
      <c r="U86" s="20">
        <f>IF('DONNÉES '!$F$33="Non",IF($A86&gt;end_year_1, 0,bulk_tonnages!J86),IF($A86&gt;end_year_1, 0,bulk_user_tonnages!J86))</f>
        <v>0</v>
      </c>
      <c r="V86" s="20">
        <f>IF($A86&lt;Diversion_start_year,U86,VLOOKUP($A86,RÉACHEMINEMENT!$B$9:$Z$58,22,FALSE))</f>
        <v>0</v>
      </c>
      <c r="W86" s="20">
        <f t="shared" si="20"/>
        <v>0</v>
      </c>
      <c r="X86" s="20">
        <f>IF('DONNÉES '!$F$33="Non",IF($A86&gt;end_year_1, 0,bulk_tonnages!K86),IF($A86&gt;end_year_1, 0,bulk_user_tonnages!K86))</f>
        <v>0</v>
      </c>
      <c r="Y86" s="20">
        <f>IF('DONNÉES '!$F$33="Non",IF($A86&gt;end_year_1, 0,bulk_tonnages!L86),IF($A86&gt;end_year_1, 0,bulk_user_tonnages!L86))</f>
        <v>0</v>
      </c>
      <c r="Z86" s="20">
        <f>IF($A86&lt;Diversion_start_year,Y86,VLOOKUP($A86,RÉACHEMINEMENT!$B$9:$Z$58,25,FALSE))</f>
        <v>0</v>
      </c>
      <c r="AA86" s="20">
        <f t="shared" si="21"/>
        <v>0</v>
      </c>
      <c r="AB86" s="20">
        <f>IF('DONNÉES '!$F$33="Non",IF($A86&gt;end_year_1,0,bulk_tonnages!M86),0)</f>
        <v>0</v>
      </c>
      <c r="AC86" s="20">
        <f>IF('DONNÉES '!$F$33="Non",IF($A86&gt;end_year_1, 0,bulk_tonnages!N86),IF($A86&gt;end_year_1, 0,bulk_user_tonnages!M86))</f>
        <v>0</v>
      </c>
      <c r="AD86" s="20">
        <f>IF('DONNÉES '!$F$33="Non",IF($A86&gt;end_year_1,0,bulk_tonnages!O86),0)</f>
        <v>0</v>
      </c>
      <c r="AE86" s="20">
        <f>IF('DONNÉES '!$F$33="Non",IF($A86&gt;end_year_1, 0,bulk_tonnages!P86),0)</f>
        <v>0</v>
      </c>
      <c r="AF86" s="20">
        <f>IF('DONNÉES '!$F$33="Non",IF($A86&gt;end_year_1, 0,bulk_tonnages!Q86),IF($A86&gt;end_year_1, 0,bulk_user_tonnages!N86))</f>
        <v>0</v>
      </c>
      <c r="AG86" s="37">
        <f t="shared" si="22"/>
        <v>0</v>
      </c>
      <c r="AH86" s="37">
        <f t="shared" si="24"/>
        <v>0</v>
      </c>
      <c r="AI86" s="36"/>
      <c r="AJ86" s="36"/>
    </row>
    <row r="87" spans="1:36" x14ac:dyDescent="0.25">
      <c r="A87" s="1">
        <f t="shared" si="23"/>
        <v>85</v>
      </c>
      <c r="B87" s="1" t="str">
        <f t="shared" si="13"/>
        <v>AB</v>
      </c>
      <c r="C87" s="20">
        <f>IF('DONNÉES '!$F$33="Non",IF(A87&gt;end_year_1, 0,bulk_tonnages!D87),IF(A87&gt;end_year_1, 0,bulk_user_tonnages!D87))</f>
        <v>0</v>
      </c>
      <c r="D87" s="20">
        <f>IF($A87&lt;Diversion_start_year,C87,VLOOKUP($A87,RÉACHEMINEMENT!$B$9:$Q$58,4,FALSE))</f>
        <v>0</v>
      </c>
      <c r="E87" s="20">
        <f t="shared" si="14"/>
        <v>0</v>
      </c>
      <c r="F87" s="20">
        <f>IF('DONNÉES '!$F$33="Non",IF($A87&gt;end_year_1, 0,bulk_tonnages!E87),IF($A87&gt;end_year_1, 0,bulk_user_tonnages!E87))</f>
        <v>0</v>
      </c>
      <c r="G87" s="20">
        <f>IF($A87&lt;Diversion_start_year,F87,VLOOKUP($A87,RÉACHEMINEMENT!$B$9:$Q$58,13,FALSE))</f>
        <v>0</v>
      </c>
      <c r="H87" s="20">
        <f t="shared" si="15"/>
        <v>0</v>
      </c>
      <c r="I87" s="20">
        <f>IF('DONNÉES '!$F$33="Non",IF($A87&gt;end_year_1, 0,bulk_tonnages!F87),IF($A87&gt;end_year_1, 0,bulk_user_tonnages!F87))</f>
        <v>0</v>
      </c>
      <c r="J87" s="20">
        <f>IF($A87&lt;Diversion_start_year,I87,VLOOKUP($A87,RÉACHEMINEMENT!$B$9:$Q$58,7,FALSE))</f>
        <v>0</v>
      </c>
      <c r="K87" s="20">
        <f t="shared" si="16"/>
        <v>0</v>
      </c>
      <c r="L87" s="20">
        <f>IF('DONNÉES '!$F$33=supporting_sheet!$B$3,IF($A87&gt;end_year_1, 0,bulk_tonnages!G87),IF($A87&gt;end_year_1, 0,bulk_user_tonnages!G87))</f>
        <v>0</v>
      </c>
      <c r="M87" s="20">
        <f>IF($A87&lt;Diversion_start_year,L87,VLOOKUP($A87,RÉACHEMINEMENT!$B$9:$Q$58,16,FALSE))</f>
        <v>0</v>
      </c>
      <c r="N87" s="20">
        <f t="shared" si="17"/>
        <v>0</v>
      </c>
      <c r="O87" s="20">
        <f>IF('DONNÉES '!$F$33="Non",IF($A87&gt;end_year_1, 0,bulk_tonnages!H87),IF($A87&gt;end_year_1, 0,bulk_user_tonnages!H87))</f>
        <v>0</v>
      </c>
      <c r="P87" s="20">
        <f>IF($A87&lt;Diversion_start_year,O87,VLOOKUP($A87,RÉACHEMINEMENT!$B$9:$Q$58,10,FALSE))</f>
        <v>0</v>
      </c>
      <c r="Q87" s="20">
        <f t="shared" si="18"/>
        <v>0</v>
      </c>
      <c r="R87" s="20">
        <f>IF('DONNÉES '!$F$33="Non",IF($A87&gt;end_year_1, 0,bulk_tonnages!I87),IF($A87&gt;end_year_1, 0,bulk_user_tonnages!I87))</f>
        <v>0</v>
      </c>
      <c r="S87" s="20">
        <f>IF($A87&lt;Diversion_start_year,R87,VLOOKUP($A87,RÉACHEMINEMENT!$B$9:$Z$58,19,FALSE))</f>
        <v>0</v>
      </c>
      <c r="T87" s="20">
        <f t="shared" si="19"/>
        <v>0</v>
      </c>
      <c r="U87" s="20">
        <f>IF('DONNÉES '!$F$33="Non",IF($A87&gt;end_year_1, 0,bulk_tonnages!J87),IF($A87&gt;end_year_1, 0,bulk_user_tonnages!J87))</f>
        <v>0</v>
      </c>
      <c r="V87" s="20">
        <f>IF($A87&lt;Diversion_start_year,U87,VLOOKUP($A87,RÉACHEMINEMENT!$B$9:$Z$58,22,FALSE))</f>
        <v>0</v>
      </c>
      <c r="W87" s="20">
        <f t="shared" si="20"/>
        <v>0</v>
      </c>
      <c r="X87" s="20">
        <f>IF('DONNÉES '!$F$33="Non",IF($A87&gt;end_year_1, 0,bulk_tonnages!K87),IF($A87&gt;end_year_1, 0,bulk_user_tonnages!K87))</f>
        <v>0</v>
      </c>
      <c r="Y87" s="20">
        <f>IF('DONNÉES '!$F$33="Non",IF($A87&gt;end_year_1, 0,bulk_tonnages!L87),IF($A87&gt;end_year_1, 0,bulk_user_tonnages!L87))</f>
        <v>0</v>
      </c>
      <c r="Z87" s="20">
        <f>IF($A87&lt;Diversion_start_year,Y87,VLOOKUP($A87,RÉACHEMINEMENT!$B$9:$Z$58,25,FALSE))</f>
        <v>0</v>
      </c>
      <c r="AA87" s="20">
        <f t="shared" si="21"/>
        <v>0</v>
      </c>
      <c r="AB87" s="20">
        <f>IF('DONNÉES '!$F$33="Non",IF($A87&gt;end_year_1,0,bulk_tonnages!M87),0)</f>
        <v>0</v>
      </c>
      <c r="AC87" s="20">
        <f>IF('DONNÉES '!$F$33="Non",IF($A87&gt;end_year_1, 0,bulk_tonnages!N87),IF($A87&gt;end_year_1, 0,bulk_user_tonnages!M87))</f>
        <v>0</v>
      </c>
      <c r="AD87" s="20">
        <f>IF('DONNÉES '!$F$33="Non",IF($A87&gt;end_year_1,0,bulk_tonnages!O87),0)</f>
        <v>0</v>
      </c>
      <c r="AE87" s="20">
        <f>IF('DONNÉES '!$F$33="Non",IF($A87&gt;end_year_1, 0,bulk_tonnages!P87),0)</f>
        <v>0</v>
      </c>
      <c r="AF87" s="20">
        <f>IF('DONNÉES '!$F$33="Non",IF($A87&gt;end_year_1, 0,bulk_tonnages!Q87),IF($A87&gt;end_year_1, 0,bulk_user_tonnages!N87))</f>
        <v>0</v>
      </c>
      <c r="AG87" s="37">
        <f t="shared" si="22"/>
        <v>0</v>
      </c>
      <c r="AH87" s="37">
        <f t="shared" si="24"/>
        <v>0</v>
      </c>
      <c r="AI87" s="36"/>
      <c r="AJ87" s="36"/>
    </row>
    <row r="88" spans="1:36" x14ac:dyDescent="0.25">
      <c r="A88" s="1">
        <f t="shared" si="23"/>
        <v>86</v>
      </c>
      <c r="B88" s="1" t="str">
        <f t="shared" si="13"/>
        <v>AB</v>
      </c>
      <c r="C88" s="20">
        <f>IF('DONNÉES '!$F$33="Non",IF(A88&gt;end_year_1, 0,bulk_tonnages!D88),IF(A88&gt;end_year_1, 0,bulk_user_tonnages!D88))</f>
        <v>0</v>
      </c>
      <c r="D88" s="20">
        <f>IF($A88&lt;Diversion_start_year,C88,VLOOKUP($A88,RÉACHEMINEMENT!$B$9:$Q$58,4,FALSE))</f>
        <v>0</v>
      </c>
      <c r="E88" s="20">
        <f t="shared" si="14"/>
        <v>0</v>
      </c>
      <c r="F88" s="20">
        <f>IF('DONNÉES '!$F$33="Non",IF($A88&gt;end_year_1, 0,bulk_tonnages!E88),IF($A88&gt;end_year_1, 0,bulk_user_tonnages!E88))</f>
        <v>0</v>
      </c>
      <c r="G88" s="20">
        <f>IF($A88&lt;Diversion_start_year,F88,VLOOKUP($A88,RÉACHEMINEMENT!$B$9:$Q$58,13,FALSE))</f>
        <v>0</v>
      </c>
      <c r="H88" s="20">
        <f t="shared" si="15"/>
        <v>0</v>
      </c>
      <c r="I88" s="20">
        <f>IF('DONNÉES '!$F$33="Non",IF($A88&gt;end_year_1, 0,bulk_tonnages!F88),IF($A88&gt;end_year_1, 0,bulk_user_tonnages!F88))</f>
        <v>0</v>
      </c>
      <c r="J88" s="20">
        <f>IF($A88&lt;Diversion_start_year,I88,VLOOKUP($A88,RÉACHEMINEMENT!$B$9:$Q$58,7,FALSE))</f>
        <v>0</v>
      </c>
      <c r="K88" s="20">
        <f t="shared" si="16"/>
        <v>0</v>
      </c>
      <c r="L88" s="20">
        <f>IF('DONNÉES '!$F$33=supporting_sheet!$B$3,IF($A88&gt;end_year_1, 0,bulk_tonnages!G88),IF($A88&gt;end_year_1, 0,bulk_user_tonnages!G88))</f>
        <v>0</v>
      </c>
      <c r="M88" s="20">
        <f>IF($A88&lt;Diversion_start_year,L88,VLOOKUP($A88,RÉACHEMINEMENT!$B$9:$Q$58,16,FALSE))</f>
        <v>0</v>
      </c>
      <c r="N88" s="20">
        <f t="shared" si="17"/>
        <v>0</v>
      </c>
      <c r="O88" s="20">
        <f>IF('DONNÉES '!$F$33="Non",IF($A88&gt;end_year_1, 0,bulk_tonnages!H88),IF($A88&gt;end_year_1, 0,bulk_user_tonnages!H88))</f>
        <v>0</v>
      </c>
      <c r="P88" s="20">
        <f>IF($A88&lt;Diversion_start_year,O88,VLOOKUP($A88,RÉACHEMINEMENT!$B$9:$Q$58,10,FALSE))</f>
        <v>0</v>
      </c>
      <c r="Q88" s="20">
        <f t="shared" si="18"/>
        <v>0</v>
      </c>
      <c r="R88" s="20">
        <f>IF('DONNÉES '!$F$33="Non",IF($A88&gt;end_year_1, 0,bulk_tonnages!I88),IF($A88&gt;end_year_1, 0,bulk_user_tonnages!I88))</f>
        <v>0</v>
      </c>
      <c r="S88" s="20">
        <f>IF($A88&lt;Diversion_start_year,R88,VLOOKUP($A88,RÉACHEMINEMENT!$B$9:$Z$58,19,FALSE))</f>
        <v>0</v>
      </c>
      <c r="T88" s="20">
        <f t="shared" si="19"/>
        <v>0</v>
      </c>
      <c r="U88" s="20">
        <f>IF('DONNÉES '!$F$33="Non",IF($A88&gt;end_year_1, 0,bulk_tonnages!J88),IF($A88&gt;end_year_1, 0,bulk_user_tonnages!J88))</f>
        <v>0</v>
      </c>
      <c r="V88" s="20">
        <f>IF($A88&lt;Diversion_start_year,U88,VLOOKUP($A88,RÉACHEMINEMENT!$B$9:$Z$58,22,FALSE))</f>
        <v>0</v>
      </c>
      <c r="W88" s="20">
        <f t="shared" si="20"/>
        <v>0</v>
      </c>
      <c r="X88" s="20">
        <f>IF('DONNÉES '!$F$33="Non",IF($A88&gt;end_year_1, 0,bulk_tonnages!K88),IF($A88&gt;end_year_1, 0,bulk_user_tonnages!K88))</f>
        <v>0</v>
      </c>
      <c r="Y88" s="20">
        <f>IF('DONNÉES '!$F$33="Non",IF($A88&gt;end_year_1, 0,bulk_tonnages!L88),IF($A88&gt;end_year_1, 0,bulk_user_tonnages!L88))</f>
        <v>0</v>
      </c>
      <c r="Z88" s="20">
        <f>IF($A88&lt;Diversion_start_year,Y88,VLOOKUP($A88,RÉACHEMINEMENT!$B$9:$Z$58,25,FALSE))</f>
        <v>0</v>
      </c>
      <c r="AA88" s="20">
        <f t="shared" si="21"/>
        <v>0</v>
      </c>
      <c r="AB88" s="20">
        <f>IF('DONNÉES '!$F$33="Non",IF($A88&gt;end_year_1,0,bulk_tonnages!M88),0)</f>
        <v>0</v>
      </c>
      <c r="AC88" s="20">
        <f>IF('DONNÉES '!$F$33="Non",IF($A88&gt;end_year_1, 0,bulk_tonnages!N88),IF($A88&gt;end_year_1, 0,bulk_user_tonnages!M88))</f>
        <v>0</v>
      </c>
      <c r="AD88" s="20">
        <f>IF('DONNÉES '!$F$33="Non",IF($A88&gt;end_year_1,0,bulk_tonnages!O88),0)</f>
        <v>0</v>
      </c>
      <c r="AE88" s="20">
        <f>IF('DONNÉES '!$F$33="Non",IF($A88&gt;end_year_1, 0,bulk_tonnages!P88),0)</f>
        <v>0</v>
      </c>
      <c r="AF88" s="20">
        <f>IF('DONNÉES '!$F$33="Non",IF($A88&gt;end_year_1, 0,bulk_tonnages!Q88),IF($A88&gt;end_year_1, 0,bulk_user_tonnages!N88))</f>
        <v>0</v>
      </c>
      <c r="AG88" s="37">
        <f t="shared" si="22"/>
        <v>0</v>
      </c>
      <c r="AH88" s="37">
        <f t="shared" si="24"/>
        <v>0</v>
      </c>
      <c r="AI88" s="36"/>
      <c r="AJ88" s="36"/>
    </row>
    <row r="89" spans="1:36" x14ac:dyDescent="0.25">
      <c r="A89" s="1">
        <f t="shared" si="23"/>
        <v>87</v>
      </c>
      <c r="B89" s="1" t="str">
        <f t="shared" si="13"/>
        <v>AB</v>
      </c>
      <c r="C89" s="20">
        <f>IF('DONNÉES '!$F$33="Non",IF(A89&gt;end_year_1, 0,bulk_tonnages!D89),IF(A89&gt;end_year_1, 0,bulk_user_tonnages!D89))</f>
        <v>0</v>
      </c>
      <c r="D89" s="20">
        <f>IF($A89&lt;Diversion_start_year,C89,VLOOKUP($A89,RÉACHEMINEMENT!$B$9:$Q$58,4,FALSE))</f>
        <v>0</v>
      </c>
      <c r="E89" s="20">
        <f t="shared" si="14"/>
        <v>0</v>
      </c>
      <c r="F89" s="20">
        <f>IF('DONNÉES '!$F$33="Non",IF($A89&gt;end_year_1, 0,bulk_tonnages!E89),IF($A89&gt;end_year_1, 0,bulk_user_tonnages!E89))</f>
        <v>0</v>
      </c>
      <c r="G89" s="20">
        <f>IF($A89&lt;Diversion_start_year,F89,VLOOKUP($A89,RÉACHEMINEMENT!$B$9:$Q$58,13,FALSE))</f>
        <v>0</v>
      </c>
      <c r="H89" s="20">
        <f t="shared" si="15"/>
        <v>0</v>
      </c>
      <c r="I89" s="20">
        <f>IF('DONNÉES '!$F$33="Non",IF($A89&gt;end_year_1, 0,bulk_tonnages!F89),IF($A89&gt;end_year_1, 0,bulk_user_tonnages!F89))</f>
        <v>0</v>
      </c>
      <c r="J89" s="20">
        <f>IF($A89&lt;Diversion_start_year,I89,VLOOKUP($A89,RÉACHEMINEMENT!$B$9:$Q$58,7,FALSE))</f>
        <v>0</v>
      </c>
      <c r="K89" s="20">
        <f t="shared" si="16"/>
        <v>0</v>
      </c>
      <c r="L89" s="20">
        <f>IF('DONNÉES '!$F$33=supporting_sheet!$B$3,IF($A89&gt;end_year_1, 0,bulk_tonnages!G89),IF($A89&gt;end_year_1, 0,bulk_user_tonnages!G89))</f>
        <v>0</v>
      </c>
      <c r="M89" s="20">
        <f>IF($A89&lt;Diversion_start_year,L89,VLOOKUP($A89,RÉACHEMINEMENT!$B$9:$Q$58,16,FALSE))</f>
        <v>0</v>
      </c>
      <c r="N89" s="20">
        <f t="shared" si="17"/>
        <v>0</v>
      </c>
      <c r="O89" s="20">
        <f>IF('DONNÉES '!$F$33="Non",IF($A89&gt;end_year_1, 0,bulk_tonnages!H89),IF($A89&gt;end_year_1, 0,bulk_user_tonnages!H89))</f>
        <v>0</v>
      </c>
      <c r="P89" s="20">
        <f>IF($A89&lt;Diversion_start_year,O89,VLOOKUP($A89,RÉACHEMINEMENT!$B$9:$Q$58,10,FALSE))</f>
        <v>0</v>
      </c>
      <c r="Q89" s="20">
        <f t="shared" si="18"/>
        <v>0</v>
      </c>
      <c r="R89" s="20">
        <f>IF('DONNÉES '!$F$33="Non",IF($A89&gt;end_year_1, 0,bulk_tonnages!I89),IF($A89&gt;end_year_1, 0,bulk_user_tonnages!I89))</f>
        <v>0</v>
      </c>
      <c r="S89" s="20">
        <f>IF($A89&lt;Diversion_start_year,R89,VLOOKUP($A89,RÉACHEMINEMENT!$B$9:$Z$58,19,FALSE))</f>
        <v>0</v>
      </c>
      <c r="T89" s="20">
        <f t="shared" si="19"/>
        <v>0</v>
      </c>
      <c r="U89" s="20">
        <f>IF('DONNÉES '!$F$33="Non",IF($A89&gt;end_year_1, 0,bulk_tonnages!J89),IF($A89&gt;end_year_1, 0,bulk_user_tonnages!J89))</f>
        <v>0</v>
      </c>
      <c r="V89" s="20">
        <f>IF($A89&lt;Diversion_start_year,U89,VLOOKUP($A89,RÉACHEMINEMENT!$B$9:$Z$58,22,FALSE))</f>
        <v>0</v>
      </c>
      <c r="W89" s="20">
        <f t="shared" si="20"/>
        <v>0</v>
      </c>
      <c r="X89" s="20">
        <f>IF('DONNÉES '!$F$33="Non",IF($A89&gt;end_year_1, 0,bulk_tonnages!K89),IF($A89&gt;end_year_1, 0,bulk_user_tonnages!K89))</f>
        <v>0</v>
      </c>
      <c r="Y89" s="20">
        <f>IF('DONNÉES '!$F$33="Non",IF($A89&gt;end_year_1, 0,bulk_tonnages!L89),IF($A89&gt;end_year_1, 0,bulk_user_tonnages!L89))</f>
        <v>0</v>
      </c>
      <c r="Z89" s="20">
        <f>IF($A89&lt;Diversion_start_year,Y89,VLOOKUP($A89,RÉACHEMINEMENT!$B$9:$Z$58,25,FALSE))</f>
        <v>0</v>
      </c>
      <c r="AA89" s="20">
        <f t="shared" si="21"/>
        <v>0</v>
      </c>
      <c r="AB89" s="20">
        <f>IF('DONNÉES '!$F$33="Non",IF($A89&gt;end_year_1,0,bulk_tonnages!M89),0)</f>
        <v>0</v>
      </c>
      <c r="AC89" s="20">
        <f>IF('DONNÉES '!$F$33="Non",IF($A89&gt;end_year_1, 0,bulk_tonnages!N89),IF($A89&gt;end_year_1, 0,bulk_user_tonnages!M89))</f>
        <v>0</v>
      </c>
      <c r="AD89" s="20">
        <f>IF('DONNÉES '!$F$33="Non",IF($A89&gt;end_year_1,0,bulk_tonnages!O89),0)</f>
        <v>0</v>
      </c>
      <c r="AE89" s="20">
        <f>IF('DONNÉES '!$F$33="Non",IF($A89&gt;end_year_1, 0,bulk_tonnages!P89),0)</f>
        <v>0</v>
      </c>
      <c r="AF89" s="20">
        <f>IF('DONNÉES '!$F$33="Non",IF($A89&gt;end_year_1, 0,bulk_tonnages!Q89),IF($A89&gt;end_year_1, 0,bulk_user_tonnages!N89))</f>
        <v>0</v>
      </c>
      <c r="AG89" s="37">
        <f t="shared" si="22"/>
        <v>0</v>
      </c>
      <c r="AH89" s="37">
        <f t="shared" si="24"/>
        <v>0</v>
      </c>
      <c r="AI89" s="36"/>
      <c r="AJ89" s="36"/>
    </row>
    <row r="90" spans="1:36" x14ac:dyDescent="0.25">
      <c r="A90" s="1">
        <f t="shared" si="23"/>
        <v>88</v>
      </c>
      <c r="B90" s="1" t="str">
        <f t="shared" si="13"/>
        <v>AB</v>
      </c>
      <c r="C90" s="20">
        <f>IF('DONNÉES '!$F$33="Non",IF(A90&gt;end_year_1, 0,bulk_tonnages!D90),IF(A90&gt;end_year_1, 0,bulk_user_tonnages!D90))</f>
        <v>0</v>
      </c>
      <c r="D90" s="20">
        <f>IF($A90&lt;Diversion_start_year,C90,VLOOKUP($A90,RÉACHEMINEMENT!$B$9:$Q$58,4,FALSE))</f>
        <v>0</v>
      </c>
      <c r="E90" s="20">
        <f t="shared" si="14"/>
        <v>0</v>
      </c>
      <c r="F90" s="20">
        <f>IF('DONNÉES '!$F$33="Non",IF($A90&gt;end_year_1, 0,bulk_tonnages!E90),IF($A90&gt;end_year_1, 0,bulk_user_tonnages!E90))</f>
        <v>0</v>
      </c>
      <c r="G90" s="20">
        <f>IF($A90&lt;Diversion_start_year,F90,VLOOKUP($A90,RÉACHEMINEMENT!$B$9:$Q$58,13,FALSE))</f>
        <v>0</v>
      </c>
      <c r="H90" s="20">
        <f t="shared" si="15"/>
        <v>0</v>
      </c>
      <c r="I90" s="20">
        <f>IF('DONNÉES '!$F$33="Non",IF($A90&gt;end_year_1, 0,bulk_tonnages!F90),IF($A90&gt;end_year_1, 0,bulk_user_tonnages!F90))</f>
        <v>0</v>
      </c>
      <c r="J90" s="20">
        <f>IF($A90&lt;Diversion_start_year,I90,VLOOKUP($A90,RÉACHEMINEMENT!$B$9:$Q$58,7,FALSE))</f>
        <v>0</v>
      </c>
      <c r="K90" s="20">
        <f t="shared" si="16"/>
        <v>0</v>
      </c>
      <c r="L90" s="20">
        <f>IF('DONNÉES '!$F$33=supporting_sheet!$B$3,IF($A90&gt;end_year_1, 0,bulk_tonnages!G90),IF($A90&gt;end_year_1, 0,bulk_user_tonnages!G90))</f>
        <v>0</v>
      </c>
      <c r="M90" s="20">
        <f>IF($A90&lt;Diversion_start_year,L90,VLOOKUP($A90,RÉACHEMINEMENT!$B$9:$Q$58,16,FALSE))</f>
        <v>0</v>
      </c>
      <c r="N90" s="20">
        <f t="shared" si="17"/>
        <v>0</v>
      </c>
      <c r="O90" s="20">
        <f>IF('DONNÉES '!$F$33="Non",IF($A90&gt;end_year_1, 0,bulk_tonnages!H90),IF($A90&gt;end_year_1, 0,bulk_user_tonnages!H90))</f>
        <v>0</v>
      </c>
      <c r="P90" s="20">
        <f>IF($A90&lt;Diversion_start_year,O90,VLOOKUP($A90,RÉACHEMINEMENT!$B$9:$Q$58,10,FALSE))</f>
        <v>0</v>
      </c>
      <c r="Q90" s="20">
        <f t="shared" si="18"/>
        <v>0</v>
      </c>
      <c r="R90" s="20">
        <f>IF('DONNÉES '!$F$33="Non",IF($A90&gt;end_year_1, 0,bulk_tonnages!I90),IF($A90&gt;end_year_1, 0,bulk_user_tonnages!I90))</f>
        <v>0</v>
      </c>
      <c r="S90" s="20">
        <f>IF($A90&lt;Diversion_start_year,R90,VLOOKUP($A90,RÉACHEMINEMENT!$B$9:$Z$58,19,FALSE))</f>
        <v>0</v>
      </c>
      <c r="T90" s="20">
        <f t="shared" si="19"/>
        <v>0</v>
      </c>
      <c r="U90" s="20">
        <f>IF('DONNÉES '!$F$33="Non",IF($A90&gt;end_year_1, 0,bulk_tonnages!J90),IF($A90&gt;end_year_1, 0,bulk_user_tonnages!J90))</f>
        <v>0</v>
      </c>
      <c r="V90" s="20">
        <f>IF($A90&lt;Diversion_start_year,U90,VLOOKUP($A90,RÉACHEMINEMENT!$B$9:$Z$58,22,FALSE))</f>
        <v>0</v>
      </c>
      <c r="W90" s="20">
        <f t="shared" si="20"/>
        <v>0</v>
      </c>
      <c r="X90" s="20">
        <f>IF('DONNÉES '!$F$33="Non",IF($A90&gt;end_year_1, 0,bulk_tonnages!K90),IF($A90&gt;end_year_1, 0,bulk_user_tonnages!K90))</f>
        <v>0</v>
      </c>
      <c r="Y90" s="20">
        <f>IF('DONNÉES '!$F$33="Non",IF($A90&gt;end_year_1, 0,bulk_tonnages!L90),IF($A90&gt;end_year_1, 0,bulk_user_tonnages!L90))</f>
        <v>0</v>
      </c>
      <c r="Z90" s="20">
        <f>IF($A90&lt;Diversion_start_year,Y90,VLOOKUP($A90,RÉACHEMINEMENT!$B$9:$Z$58,25,FALSE))</f>
        <v>0</v>
      </c>
      <c r="AA90" s="20">
        <f t="shared" si="21"/>
        <v>0</v>
      </c>
      <c r="AB90" s="20">
        <f>IF('DONNÉES '!$F$33="Non",IF($A90&gt;end_year_1,0,bulk_tonnages!M90),0)</f>
        <v>0</v>
      </c>
      <c r="AC90" s="20">
        <f>IF('DONNÉES '!$F$33="Non",IF($A90&gt;end_year_1, 0,bulk_tonnages!N90),IF($A90&gt;end_year_1, 0,bulk_user_tonnages!M90))</f>
        <v>0</v>
      </c>
      <c r="AD90" s="20">
        <f>IF('DONNÉES '!$F$33="Non",IF($A90&gt;end_year_1,0,bulk_tonnages!O90),0)</f>
        <v>0</v>
      </c>
      <c r="AE90" s="20">
        <f>IF('DONNÉES '!$F$33="Non",IF($A90&gt;end_year_1, 0,bulk_tonnages!P90),0)</f>
        <v>0</v>
      </c>
      <c r="AF90" s="20">
        <f>IF('DONNÉES '!$F$33="Non",IF($A90&gt;end_year_1, 0,bulk_tonnages!Q90),IF($A90&gt;end_year_1, 0,bulk_user_tonnages!N90))</f>
        <v>0</v>
      </c>
      <c r="AG90" s="37">
        <f t="shared" si="22"/>
        <v>0</v>
      </c>
      <c r="AH90" s="37">
        <f t="shared" si="24"/>
        <v>0</v>
      </c>
      <c r="AI90" s="36"/>
      <c r="AJ90" s="36"/>
    </row>
    <row r="91" spans="1:36" x14ac:dyDescent="0.25">
      <c r="A91" s="1">
        <f t="shared" si="23"/>
        <v>89</v>
      </c>
      <c r="B91" s="1" t="str">
        <f t="shared" si="13"/>
        <v>AB</v>
      </c>
      <c r="C91" s="20">
        <f>IF('DONNÉES '!$F$33="Non",IF(A91&gt;end_year_1, 0,bulk_tonnages!D91),IF(A91&gt;end_year_1, 0,bulk_user_tonnages!D91))</f>
        <v>0</v>
      </c>
      <c r="D91" s="20">
        <f>IF($A91&lt;Diversion_start_year,C91,VLOOKUP($A91,RÉACHEMINEMENT!$B$9:$Q$58,4,FALSE))</f>
        <v>0</v>
      </c>
      <c r="E91" s="20">
        <f t="shared" si="14"/>
        <v>0</v>
      </c>
      <c r="F91" s="20">
        <f>IF('DONNÉES '!$F$33="Non",IF($A91&gt;end_year_1, 0,bulk_tonnages!E91),IF($A91&gt;end_year_1, 0,bulk_user_tonnages!E91))</f>
        <v>0</v>
      </c>
      <c r="G91" s="20">
        <f>IF($A91&lt;Diversion_start_year,F91,VLOOKUP($A91,RÉACHEMINEMENT!$B$9:$Q$58,13,FALSE))</f>
        <v>0</v>
      </c>
      <c r="H91" s="20">
        <f t="shared" si="15"/>
        <v>0</v>
      </c>
      <c r="I91" s="20">
        <f>IF('DONNÉES '!$F$33="Non",IF($A91&gt;end_year_1, 0,bulk_tonnages!F91),IF($A91&gt;end_year_1, 0,bulk_user_tonnages!F91))</f>
        <v>0</v>
      </c>
      <c r="J91" s="20">
        <f>IF($A91&lt;Diversion_start_year,I91,VLOOKUP($A91,RÉACHEMINEMENT!$B$9:$Q$58,7,FALSE))</f>
        <v>0</v>
      </c>
      <c r="K91" s="20">
        <f t="shared" si="16"/>
        <v>0</v>
      </c>
      <c r="L91" s="20">
        <f>IF('DONNÉES '!$F$33=supporting_sheet!$B$3,IF($A91&gt;end_year_1, 0,bulk_tonnages!G91),IF($A91&gt;end_year_1, 0,bulk_user_tonnages!G91))</f>
        <v>0</v>
      </c>
      <c r="M91" s="20">
        <f>IF($A91&lt;Diversion_start_year,L91,VLOOKUP($A91,RÉACHEMINEMENT!$B$9:$Q$58,16,FALSE))</f>
        <v>0</v>
      </c>
      <c r="N91" s="20">
        <f t="shared" si="17"/>
        <v>0</v>
      </c>
      <c r="O91" s="20">
        <f>IF('DONNÉES '!$F$33="Non",IF($A91&gt;end_year_1, 0,bulk_tonnages!H91),IF($A91&gt;end_year_1, 0,bulk_user_tonnages!H91))</f>
        <v>0</v>
      </c>
      <c r="P91" s="20">
        <f>IF($A91&lt;Diversion_start_year,O91,VLOOKUP($A91,RÉACHEMINEMENT!$B$9:$Q$58,10,FALSE))</f>
        <v>0</v>
      </c>
      <c r="Q91" s="20">
        <f t="shared" si="18"/>
        <v>0</v>
      </c>
      <c r="R91" s="20">
        <f>IF('DONNÉES '!$F$33="Non",IF($A91&gt;end_year_1, 0,bulk_tonnages!I91),IF($A91&gt;end_year_1, 0,bulk_user_tonnages!I91))</f>
        <v>0</v>
      </c>
      <c r="S91" s="20">
        <f>IF($A91&lt;Diversion_start_year,R91,VLOOKUP($A91,RÉACHEMINEMENT!$B$9:$Z$58,19,FALSE))</f>
        <v>0</v>
      </c>
      <c r="T91" s="20">
        <f t="shared" si="19"/>
        <v>0</v>
      </c>
      <c r="U91" s="20">
        <f>IF('DONNÉES '!$F$33="Non",IF($A91&gt;end_year_1, 0,bulk_tonnages!J91),IF($A91&gt;end_year_1, 0,bulk_user_tonnages!J91))</f>
        <v>0</v>
      </c>
      <c r="V91" s="20">
        <f>IF($A91&lt;Diversion_start_year,U91,VLOOKUP($A91,RÉACHEMINEMENT!$B$9:$Z$58,22,FALSE))</f>
        <v>0</v>
      </c>
      <c r="W91" s="20">
        <f t="shared" si="20"/>
        <v>0</v>
      </c>
      <c r="X91" s="20">
        <f>IF('DONNÉES '!$F$33="Non",IF($A91&gt;end_year_1, 0,bulk_tonnages!K91),IF($A91&gt;end_year_1, 0,bulk_user_tonnages!K91))</f>
        <v>0</v>
      </c>
      <c r="Y91" s="20">
        <f>IF('DONNÉES '!$F$33="Non",IF($A91&gt;end_year_1, 0,bulk_tonnages!L91),IF($A91&gt;end_year_1, 0,bulk_user_tonnages!L91))</f>
        <v>0</v>
      </c>
      <c r="Z91" s="20">
        <f>IF($A91&lt;Diversion_start_year,Y91,VLOOKUP($A91,RÉACHEMINEMENT!$B$9:$Z$58,25,FALSE))</f>
        <v>0</v>
      </c>
      <c r="AA91" s="20">
        <f t="shared" si="21"/>
        <v>0</v>
      </c>
      <c r="AB91" s="20">
        <f>IF('DONNÉES '!$F$33="Non",IF($A91&gt;end_year_1,0,bulk_tonnages!M91),0)</f>
        <v>0</v>
      </c>
      <c r="AC91" s="20">
        <f>IF('DONNÉES '!$F$33="Non",IF($A91&gt;end_year_1, 0,bulk_tonnages!N91),IF($A91&gt;end_year_1, 0,bulk_user_tonnages!M91))</f>
        <v>0</v>
      </c>
      <c r="AD91" s="20">
        <f>IF('DONNÉES '!$F$33="Non",IF($A91&gt;end_year_1,0,bulk_tonnages!O91),0)</f>
        <v>0</v>
      </c>
      <c r="AE91" s="20">
        <f>IF('DONNÉES '!$F$33="Non",IF($A91&gt;end_year_1, 0,bulk_tonnages!P91),0)</f>
        <v>0</v>
      </c>
      <c r="AF91" s="20">
        <f>IF('DONNÉES '!$F$33="Non",IF($A91&gt;end_year_1, 0,bulk_tonnages!Q91),IF($A91&gt;end_year_1, 0,bulk_user_tonnages!N91))</f>
        <v>0</v>
      </c>
      <c r="AG91" s="37">
        <f t="shared" si="22"/>
        <v>0</v>
      </c>
      <c r="AH91" s="37">
        <f t="shared" si="24"/>
        <v>0</v>
      </c>
      <c r="AI91" s="36"/>
      <c r="AJ91" s="36"/>
    </row>
    <row r="92" spans="1:36" x14ac:dyDescent="0.25">
      <c r="A92" s="1">
        <f t="shared" si="23"/>
        <v>90</v>
      </c>
      <c r="B92" s="1" t="str">
        <f t="shared" si="13"/>
        <v>AB</v>
      </c>
      <c r="C92" s="20">
        <f>IF('DONNÉES '!$F$33="Non",IF(A92&gt;end_year_1, 0,bulk_tonnages!D92),IF(A92&gt;end_year_1, 0,bulk_user_tonnages!D92))</f>
        <v>0</v>
      </c>
      <c r="D92" s="20">
        <f>IF($A92&lt;Diversion_start_year,C92,VLOOKUP($A92,RÉACHEMINEMENT!$B$9:$Q$58,4,FALSE))</f>
        <v>0</v>
      </c>
      <c r="E92" s="20">
        <f t="shared" si="14"/>
        <v>0</v>
      </c>
      <c r="F92" s="20">
        <f>IF('DONNÉES '!$F$33="Non",IF($A92&gt;end_year_1, 0,bulk_tonnages!E92),IF($A92&gt;end_year_1, 0,bulk_user_tonnages!E92))</f>
        <v>0</v>
      </c>
      <c r="G92" s="20">
        <f>IF($A92&lt;Diversion_start_year,F92,VLOOKUP($A92,RÉACHEMINEMENT!$B$9:$Q$58,13,FALSE))</f>
        <v>0</v>
      </c>
      <c r="H92" s="20">
        <f t="shared" si="15"/>
        <v>0</v>
      </c>
      <c r="I92" s="20">
        <f>IF('DONNÉES '!$F$33="Non",IF($A92&gt;end_year_1, 0,bulk_tonnages!F92),IF($A92&gt;end_year_1, 0,bulk_user_tonnages!F92))</f>
        <v>0</v>
      </c>
      <c r="J92" s="20">
        <f>IF($A92&lt;Diversion_start_year,I92,VLOOKUP($A92,RÉACHEMINEMENT!$B$9:$Q$58,7,FALSE))</f>
        <v>0</v>
      </c>
      <c r="K92" s="20">
        <f t="shared" si="16"/>
        <v>0</v>
      </c>
      <c r="L92" s="20">
        <f>IF('DONNÉES '!$F$33=supporting_sheet!$B$3,IF($A92&gt;end_year_1, 0,bulk_tonnages!G92),IF($A92&gt;end_year_1, 0,bulk_user_tonnages!G92))</f>
        <v>0</v>
      </c>
      <c r="M92" s="20">
        <f>IF($A92&lt;Diversion_start_year,L92,VLOOKUP($A92,RÉACHEMINEMENT!$B$9:$Q$58,16,FALSE))</f>
        <v>0</v>
      </c>
      <c r="N92" s="20">
        <f t="shared" si="17"/>
        <v>0</v>
      </c>
      <c r="O92" s="20">
        <f>IF('DONNÉES '!$F$33="Non",IF($A92&gt;end_year_1, 0,bulk_tonnages!H92),IF($A92&gt;end_year_1, 0,bulk_user_tonnages!H92))</f>
        <v>0</v>
      </c>
      <c r="P92" s="20">
        <f>IF($A92&lt;Diversion_start_year,O92,VLOOKUP($A92,RÉACHEMINEMENT!$B$9:$Q$58,10,FALSE))</f>
        <v>0</v>
      </c>
      <c r="Q92" s="20">
        <f t="shared" si="18"/>
        <v>0</v>
      </c>
      <c r="R92" s="20">
        <f>IF('DONNÉES '!$F$33="Non",IF($A92&gt;end_year_1, 0,bulk_tonnages!I92),IF($A92&gt;end_year_1, 0,bulk_user_tonnages!I92))</f>
        <v>0</v>
      </c>
      <c r="S92" s="20">
        <f>IF($A92&lt;Diversion_start_year,R92,VLOOKUP($A92,RÉACHEMINEMENT!$B$9:$Z$58,19,FALSE))</f>
        <v>0</v>
      </c>
      <c r="T92" s="20">
        <f t="shared" si="19"/>
        <v>0</v>
      </c>
      <c r="U92" s="20">
        <f>IF('DONNÉES '!$F$33="Non",IF($A92&gt;end_year_1, 0,bulk_tonnages!J92),IF($A92&gt;end_year_1, 0,bulk_user_tonnages!J92))</f>
        <v>0</v>
      </c>
      <c r="V92" s="20">
        <f>IF($A92&lt;Diversion_start_year,U92,VLOOKUP($A92,RÉACHEMINEMENT!$B$9:$Z$58,22,FALSE))</f>
        <v>0</v>
      </c>
      <c r="W92" s="20">
        <f t="shared" si="20"/>
        <v>0</v>
      </c>
      <c r="X92" s="20">
        <f>IF('DONNÉES '!$F$33="Non",IF($A92&gt;end_year_1, 0,bulk_tonnages!K92),IF($A92&gt;end_year_1, 0,bulk_user_tonnages!K92))</f>
        <v>0</v>
      </c>
      <c r="Y92" s="20">
        <f>IF('DONNÉES '!$F$33="Non",IF($A92&gt;end_year_1, 0,bulk_tonnages!L92),IF($A92&gt;end_year_1, 0,bulk_user_tonnages!L92))</f>
        <v>0</v>
      </c>
      <c r="Z92" s="20">
        <f>IF($A92&lt;Diversion_start_year,Y92,VLOOKUP($A92,RÉACHEMINEMENT!$B$9:$Z$58,25,FALSE))</f>
        <v>0</v>
      </c>
      <c r="AA92" s="20">
        <f t="shared" si="21"/>
        <v>0</v>
      </c>
      <c r="AB92" s="20">
        <f>IF('DONNÉES '!$F$33="Non",IF($A92&gt;end_year_1,0,bulk_tonnages!M92),0)</f>
        <v>0</v>
      </c>
      <c r="AC92" s="20">
        <f>IF('DONNÉES '!$F$33="Non",IF($A92&gt;end_year_1, 0,bulk_tonnages!N92),IF($A92&gt;end_year_1, 0,bulk_user_tonnages!M92))</f>
        <v>0</v>
      </c>
      <c r="AD92" s="20">
        <f>IF('DONNÉES '!$F$33="Non",IF($A92&gt;end_year_1,0,bulk_tonnages!O92),0)</f>
        <v>0</v>
      </c>
      <c r="AE92" s="20">
        <f>IF('DONNÉES '!$F$33="Non",IF($A92&gt;end_year_1, 0,bulk_tonnages!P92),0)</f>
        <v>0</v>
      </c>
      <c r="AF92" s="20">
        <f>IF('DONNÉES '!$F$33="Non",IF($A92&gt;end_year_1, 0,bulk_tonnages!Q92),IF($A92&gt;end_year_1, 0,bulk_user_tonnages!N92))</f>
        <v>0</v>
      </c>
      <c r="AG92" s="37">
        <f t="shared" si="22"/>
        <v>0</v>
      </c>
      <c r="AH92" s="37">
        <f t="shared" si="24"/>
        <v>0</v>
      </c>
      <c r="AI92" s="36"/>
      <c r="AJ92" s="36"/>
    </row>
    <row r="93" spans="1:36" x14ac:dyDescent="0.25">
      <c r="A93" s="1">
        <f t="shared" si="23"/>
        <v>91</v>
      </c>
      <c r="B93" s="1" t="str">
        <f t="shared" si="13"/>
        <v>AB</v>
      </c>
      <c r="C93" s="20">
        <f>IF('DONNÉES '!$F$33="Non",IF(A93&gt;end_year_1, 0,bulk_tonnages!D93),IF(A93&gt;end_year_1, 0,bulk_user_tonnages!D93))</f>
        <v>0</v>
      </c>
      <c r="D93" s="20">
        <f>IF($A93&lt;Diversion_start_year,C93,VLOOKUP($A93,RÉACHEMINEMENT!$B$9:$Q$58,4,FALSE))</f>
        <v>0</v>
      </c>
      <c r="E93" s="20">
        <f t="shared" si="14"/>
        <v>0</v>
      </c>
      <c r="F93" s="20">
        <f>IF('DONNÉES '!$F$33="Non",IF($A93&gt;end_year_1, 0,bulk_tonnages!E93),IF($A93&gt;end_year_1, 0,bulk_user_tonnages!E93))</f>
        <v>0</v>
      </c>
      <c r="G93" s="20">
        <f>IF($A93&lt;Diversion_start_year,F93,VLOOKUP($A93,RÉACHEMINEMENT!$B$9:$Q$58,13,FALSE))</f>
        <v>0</v>
      </c>
      <c r="H93" s="20">
        <f t="shared" si="15"/>
        <v>0</v>
      </c>
      <c r="I93" s="20">
        <f>IF('DONNÉES '!$F$33="Non",IF($A93&gt;end_year_1, 0,bulk_tonnages!F93),IF($A93&gt;end_year_1, 0,bulk_user_tonnages!F93))</f>
        <v>0</v>
      </c>
      <c r="J93" s="20">
        <f>IF($A93&lt;Diversion_start_year,I93,VLOOKUP($A93,RÉACHEMINEMENT!$B$9:$Q$58,7,FALSE))</f>
        <v>0</v>
      </c>
      <c r="K93" s="20">
        <f t="shared" si="16"/>
        <v>0</v>
      </c>
      <c r="L93" s="20">
        <f>IF('DONNÉES '!$F$33=supporting_sheet!$B$3,IF($A93&gt;end_year_1, 0,bulk_tonnages!G93),IF($A93&gt;end_year_1, 0,bulk_user_tonnages!G93))</f>
        <v>0</v>
      </c>
      <c r="M93" s="20">
        <f>IF($A93&lt;Diversion_start_year,L93,VLOOKUP($A93,RÉACHEMINEMENT!$B$9:$Q$58,16,FALSE))</f>
        <v>0</v>
      </c>
      <c r="N93" s="20">
        <f t="shared" si="17"/>
        <v>0</v>
      </c>
      <c r="O93" s="20">
        <f>IF('DONNÉES '!$F$33="Non",IF($A93&gt;end_year_1, 0,bulk_tonnages!H93),IF($A93&gt;end_year_1, 0,bulk_user_tonnages!H93))</f>
        <v>0</v>
      </c>
      <c r="P93" s="20">
        <f>IF($A93&lt;Diversion_start_year,O93,VLOOKUP($A93,RÉACHEMINEMENT!$B$9:$Q$58,10,FALSE))</f>
        <v>0</v>
      </c>
      <c r="Q93" s="20">
        <f t="shared" si="18"/>
        <v>0</v>
      </c>
      <c r="R93" s="20">
        <f>IF('DONNÉES '!$F$33="Non",IF($A93&gt;end_year_1, 0,bulk_tonnages!I93),IF($A93&gt;end_year_1, 0,bulk_user_tonnages!I93))</f>
        <v>0</v>
      </c>
      <c r="S93" s="20">
        <f>IF($A93&lt;Diversion_start_year,R93,VLOOKUP($A93,RÉACHEMINEMENT!$B$9:$Z$58,19,FALSE))</f>
        <v>0</v>
      </c>
      <c r="T93" s="20">
        <f t="shared" si="19"/>
        <v>0</v>
      </c>
      <c r="U93" s="20">
        <f>IF('DONNÉES '!$F$33="Non",IF($A93&gt;end_year_1, 0,bulk_tonnages!J93),IF($A93&gt;end_year_1, 0,bulk_user_tonnages!J93))</f>
        <v>0</v>
      </c>
      <c r="V93" s="20">
        <f>IF($A93&lt;Diversion_start_year,U93,VLOOKUP($A93,RÉACHEMINEMENT!$B$9:$Z$58,22,FALSE))</f>
        <v>0</v>
      </c>
      <c r="W93" s="20">
        <f t="shared" si="20"/>
        <v>0</v>
      </c>
      <c r="X93" s="20">
        <f>IF('DONNÉES '!$F$33="Non",IF($A93&gt;end_year_1, 0,bulk_tonnages!K93),IF($A93&gt;end_year_1, 0,bulk_user_tonnages!K93))</f>
        <v>0</v>
      </c>
      <c r="Y93" s="20">
        <f>IF('DONNÉES '!$F$33="Non",IF($A93&gt;end_year_1, 0,bulk_tonnages!L93),IF($A93&gt;end_year_1, 0,bulk_user_tonnages!L93))</f>
        <v>0</v>
      </c>
      <c r="Z93" s="20">
        <f>IF($A93&lt;Diversion_start_year,Y93,VLOOKUP($A93,RÉACHEMINEMENT!$B$9:$Z$58,25,FALSE))</f>
        <v>0</v>
      </c>
      <c r="AA93" s="20">
        <f t="shared" si="21"/>
        <v>0</v>
      </c>
      <c r="AB93" s="20">
        <f>IF('DONNÉES '!$F$33="Non",IF($A93&gt;end_year_1,0,bulk_tonnages!M93),0)</f>
        <v>0</v>
      </c>
      <c r="AC93" s="20">
        <f>IF('DONNÉES '!$F$33="Non",IF($A93&gt;end_year_1, 0,bulk_tonnages!N93),IF($A93&gt;end_year_1, 0,bulk_user_tonnages!M93))</f>
        <v>0</v>
      </c>
      <c r="AD93" s="20">
        <f>IF('DONNÉES '!$F$33="Non",IF($A93&gt;end_year_1,0,bulk_tonnages!O93),0)</f>
        <v>0</v>
      </c>
      <c r="AE93" s="20">
        <f>IF('DONNÉES '!$F$33="Non",IF($A93&gt;end_year_1, 0,bulk_tonnages!P93),0)</f>
        <v>0</v>
      </c>
      <c r="AF93" s="20">
        <f>IF('DONNÉES '!$F$33="Non",IF($A93&gt;end_year_1, 0,bulk_tonnages!Q93),IF($A93&gt;end_year_1, 0,bulk_user_tonnages!N93))</f>
        <v>0</v>
      </c>
      <c r="AG93" s="37">
        <f t="shared" si="22"/>
        <v>0</v>
      </c>
      <c r="AH93" s="37">
        <f t="shared" si="24"/>
        <v>0</v>
      </c>
      <c r="AI93" s="36"/>
      <c r="AJ93" s="36"/>
    </row>
    <row r="94" spans="1:36" x14ac:dyDescent="0.25">
      <c r="A94" s="1">
        <f t="shared" si="23"/>
        <v>92</v>
      </c>
      <c r="B94" s="1" t="str">
        <f t="shared" si="13"/>
        <v>AB</v>
      </c>
      <c r="C94" s="20">
        <f>IF('DONNÉES '!$F$33="Non",IF(A94&gt;end_year_1, 0,bulk_tonnages!D94),IF(A94&gt;end_year_1, 0,bulk_user_tonnages!D94))</f>
        <v>0</v>
      </c>
      <c r="D94" s="20">
        <f>IF($A94&lt;Diversion_start_year,C94,VLOOKUP($A94,RÉACHEMINEMENT!$B$9:$Q$58,4,FALSE))</f>
        <v>0</v>
      </c>
      <c r="E94" s="20">
        <f t="shared" si="14"/>
        <v>0</v>
      </c>
      <c r="F94" s="20">
        <f>IF('DONNÉES '!$F$33="Non",IF($A94&gt;end_year_1, 0,bulk_tonnages!E94),IF($A94&gt;end_year_1, 0,bulk_user_tonnages!E94))</f>
        <v>0</v>
      </c>
      <c r="G94" s="20">
        <f>IF($A94&lt;Diversion_start_year,F94,VLOOKUP($A94,RÉACHEMINEMENT!$B$9:$Q$58,13,FALSE))</f>
        <v>0</v>
      </c>
      <c r="H94" s="20">
        <f t="shared" si="15"/>
        <v>0</v>
      </c>
      <c r="I94" s="20">
        <f>IF('DONNÉES '!$F$33="Non",IF($A94&gt;end_year_1, 0,bulk_tonnages!F94),IF($A94&gt;end_year_1, 0,bulk_user_tonnages!F94))</f>
        <v>0</v>
      </c>
      <c r="J94" s="20">
        <f>IF($A94&lt;Diversion_start_year,I94,VLOOKUP($A94,RÉACHEMINEMENT!$B$9:$Q$58,7,FALSE))</f>
        <v>0</v>
      </c>
      <c r="K94" s="20">
        <f t="shared" si="16"/>
        <v>0</v>
      </c>
      <c r="L94" s="20">
        <f>IF('DONNÉES '!$F$33=supporting_sheet!$B$3,IF($A94&gt;end_year_1, 0,bulk_tonnages!G94),IF($A94&gt;end_year_1, 0,bulk_user_tonnages!G94))</f>
        <v>0</v>
      </c>
      <c r="M94" s="20">
        <f>IF($A94&lt;Diversion_start_year,L94,VLOOKUP($A94,RÉACHEMINEMENT!$B$9:$Q$58,16,FALSE))</f>
        <v>0</v>
      </c>
      <c r="N94" s="20">
        <f t="shared" si="17"/>
        <v>0</v>
      </c>
      <c r="O94" s="20">
        <f>IF('DONNÉES '!$F$33="Non",IF($A94&gt;end_year_1, 0,bulk_tonnages!H94),IF($A94&gt;end_year_1, 0,bulk_user_tonnages!H94))</f>
        <v>0</v>
      </c>
      <c r="P94" s="20">
        <f>IF($A94&lt;Diversion_start_year,O94,VLOOKUP($A94,RÉACHEMINEMENT!$B$9:$Q$58,10,FALSE))</f>
        <v>0</v>
      </c>
      <c r="Q94" s="20">
        <f t="shared" si="18"/>
        <v>0</v>
      </c>
      <c r="R94" s="20">
        <f>IF('DONNÉES '!$F$33="Non",IF($A94&gt;end_year_1, 0,bulk_tonnages!I94),IF($A94&gt;end_year_1, 0,bulk_user_tonnages!I94))</f>
        <v>0</v>
      </c>
      <c r="S94" s="20">
        <f>IF($A94&lt;Diversion_start_year,R94,VLOOKUP($A94,RÉACHEMINEMENT!$B$9:$Z$58,19,FALSE))</f>
        <v>0</v>
      </c>
      <c r="T94" s="20">
        <f t="shared" si="19"/>
        <v>0</v>
      </c>
      <c r="U94" s="20">
        <f>IF('DONNÉES '!$F$33="Non",IF($A94&gt;end_year_1, 0,bulk_tonnages!J94),IF($A94&gt;end_year_1, 0,bulk_user_tonnages!J94))</f>
        <v>0</v>
      </c>
      <c r="V94" s="20">
        <f>IF($A94&lt;Diversion_start_year,U94,VLOOKUP($A94,RÉACHEMINEMENT!$B$9:$Z$58,22,FALSE))</f>
        <v>0</v>
      </c>
      <c r="W94" s="20">
        <f t="shared" si="20"/>
        <v>0</v>
      </c>
      <c r="X94" s="20">
        <f>IF('DONNÉES '!$F$33="Non",IF($A94&gt;end_year_1, 0,bulk_tonnages!K94),IF($A94&gt;end_year_1, 0,bulk_user_tonnages!K94))</f>
        <v>0</v>
      </c>
      <c r="Y94" s="20">
        <f>IF('DONNÉES '!$F$33="Non",IF($A94&gt;end_year_1, 0,bulk_tonnages!L94),IF($A94&gt;end_year_1, 0,bulk_user_tonnages!L94))</f>
        <v>0</v>
      </c>
      <c r="Z94" s="20">
        <f>IF($A94&lt;Diversion_start_year,Y94,VLOOKUP($A94,RÉACHEMINEMENT!$B$9:$Z$58,25,FALSE))</f>
        <v>0</v>
      </c>
      <c r="AA94" s="20">
        <f t="shared" si="21"/>
        <v>0</v>
      </c>
      <c r="AB94" s="20">
        <f>IF('DONNÉES '!$F$33="Non",IF($A94&gt;end_year_1,0,bulk_tonnages!M94),0)</f>
        <v>0</v>
      </c>
      <c r="AC94" s="20">
        <f>IF('DONNÉES '!$F$33="Non",IF($A94&gt;end_year_1, 0,bulk_tonnages!N94),IF($A94&gt;end_year_1, 0,bulk_user_tonnages!M94))</f>
        <v>0</v>
      </c>
      <c r="AD94" s="20">
        <f>IF('DONNÉES '!$F$33="Non",IF($A94&gt;end_year_1,0,bulk_tonnages!O94),0)</f>
        <v>0</v>
      </c>
      <c r="AE94" s="20">
        <f>IF('DONNÉES '!$F$33="Non",IF($A94&gt;end_year_1, 0,bulk_tonnages!P94),0)</f>
        <v>0</v>
      </c>
      <c r="AF94" s="20">
        <f>IF('DONNÉES '!$F$33="Non",IF($A94&gt;end_year_1, 0,bulk_tonnages!Q94),IF($A94&gt;end_year_1, 0,bulk_user_tonnages!N94))</f>
        <v>0</v>
      </c>
      <c r="AG94" s="37">
        <f t="shared" si="22"/>
        <v>0</v>
      </c>
      <c r="AH94" s="37">
        <f t="shared" si="24"/>
        <v>0</v>
      </c>
      <c r="AI94" s="36"/>
      <c r="AJ94" s="36"/>
    </row>
    <row r="95" spans="1:36" x14ac:dyDescent="0.25">
      <c r="A95" s="1">
        <f t="shared" si="23"/>
        <v>93</v>
      </c>
      <c r="B95" s="1" t="str">
        <f t="shared" si="13"/>
        <v>AB</v>
      </c>
      <c r="C95" s="20">
        <f>IF('DONNÉES '!$F$33="Non",IF(A95&gt;end_year_1, 0,bulk_tonnages!D95),IF(A95&gt;end_year_1, 0,bulk_user_tonnages!D95))</f>
        <v>0</v>
      </c>
      <c r="D95" s="20">
        <f>IF($A95&lt;Diversion_start_year,C95,VLOOKUP($A95,RÉACHEMINEMENT!$B$9:$Q$58,4,FALSE))</f>
        <v>0</v>
      </c>
      <c r="E95" s="20">
        <f t="shared" si="14"/>
        <v>0</v>
      </c>
      <c r="F95" s="20">
        <f>IF('DONNÉES '!$F$33="Non",IF($A95&gt;end_year_1, 0,bulk_tonnages!E95),IF($A95&gt;end_year_1, 0,bulk_user_tonnages!E95))</f>
        <v>0</v>
      </c>
      <c r="G95" s="20">
        <f>IF($A95&lt;Diversion_start_year,F95,VLOOKUP($A95,RÉACHEMINEMENT!$B$9:$Q$58,13,FALSE))</f>
        <v>0</v>
      </c>
      <c r="H95" s="20">
        <f t="shared" si="15"/>
        <v>0</v>
      </c>
      <c r="I95" s="20">
        <f>IF('DONNÉES '!$F$33="Non",IF($A95&gt;end_year_1, 0,bulk_tonnages!F95),IF($A95&gt;end_year_1, 0,bulk_user_tonnages!F95))</f>
        <v>0</v>
      </c>
      <c r="J95" s="20">
        <f>IF($A95&lt;Diversion_start_year,I95,VLOOKUP($A95,RÉACHEMINEMENT!$B$9:$Q$58,7,FALSE))</f>
        <v>0</v>
      </c>
      <c r="K95" s="20">
        <f t="shared" si="16"/>
        <v>0</v>
      </c>
      <c r="L95" s="20">
        <f>IF('DONNÉES '!$F$33=supporting_sheet!$B$3,IF($A95&gt;end_year_1, 0,bulk_tonnages!G95),IF($A95&gt;end_year_1, 0,bulk_user_tonnages!G95))</f>
        <v>0</v>
      </c>
      <c r="M95" s="20">
        <f>IF($A95&lt;Diversion_start_year,L95,VLOOKUP($A95,RÉACHEMINEMENT!$B$9:$Q$58,16,FALSE))</f>
        <v>0</v>
      </c>
      <c r="N95" s="20">
        <f t="shared" si="17"/>
        <v>0</v>
      </c>
      <c r="O95" s="20">
        <f>IF('DONNÉES '!$F$33="Non",IF($A95&gt;end_year_1, 0,bulk_tonnages!H95),IF($A95&gt;end_year_1, 0,bulk_user_tonnages!H95))</f>
        <v>0</v>
      </c>
      <c r="P95" s="20">
        <f>IF($A95&lt;Diversion_start_year,O95,VLOOKUP($A95,RÉACHEMINEMENT!$B$9:$Q$58,10,FALSE))</f>
        <v>0</v>
      </c>
      <c r="Q95" s="20">
        <f t="shared" si="18"/>
        <v>0</v>
      </c>
      <c r="R95" s="20">
        <f>IF('DONNÉES '!$F$33="Non",IF($A95&gt;end_year_1, 0,bulk_tonnages!I95),IF($A95&gt;end_year_1, 0,bulk_user_tonnages!I95))</f>
        <v>0</v>
      </c>
      <c r="S95" s="20">
        <f>IF($A95&lt;Diversion_start_year,R95,VLOOKUP($A95,RÉACHEMINEMENT!$B$9:$Z$58,19,FALSE))</f>
        <v>0</v>
      </c>
      <c r="T95" s="20">
        <f t="shared" si="19"/>
        <v>0</v>
      </c>
      <c r="U95" s="20">
        <f>IF('DONNÉES '!$F$33="Non",IF($A95&gt;end_year_1, 0,bulk_tonnages!J95),IF($A95&gt;end_year_1, 0,bulk_user_tonnages!J95))</f>
        <v>0</v>
      </c>
      <c r="V95" s="20">
        <f>IF($A95&lt;Diversion_start_year,U95,VLOOKUP($A95,RÉACHEMINEMENT!$B$9:$Z$58,22,FALSE))</f>
        <v>0</v>
      </c>
      <c r="W95" s="20">
        <f t="shared" si="20"/>
        <v>0</v>
      </c>
      <c r="X95" s="20">
        <f>IF('DONNÉES '!$F$33="Non",IF($A95&gt;end_year_1, 0,bulk_tonnages!K95),IF($A95&gt;end_year_1, 0,bulk_user_tonnages!K95))</f>
        <v>0</v>
      </c>
      <c r="Y95" s="20">
        <f>IF('DONNÉES '!$F$33="Non",IF($A95&gt;end_year_1, 0,bulk_tonnages!L95),IF($A95&gt;end_year_1, 0,bulk_user_tonnages!L95))</f>
        <v>0</v>
      </c>
      <c r="Z95" s="20">
        <f>IF($A95&lt;Diversion_start_year,Y95,VLOOKUP($A95,RÉACHEMINEMENT!$B$9:$Z$58,25,FALSE))</f>
        <v>0</v>
      </c>
      <c r="AA95" s="20">
        <f t="shared" si="21"/>
        <v>0</v>
      </c>
      <c r="AB95" s="20">
        <f>IF('DONNÉES '!$F$33="Non",IF($A95&gt;end_year_1,0,bulk_tonnages!M95),0)</f>
        <v>0</v>
      </c>
      <c r="AC95" s="20">
        <f>IF('DONNÉES '!$F$33="Non",IF($A95&gt;end_year_1, 0,bulk_tonnages!N95),IF($A95&gt;end_year_1, 0,bulk_user_tonnages!M95))</f>
        <v>0</v>
      </c>
      <c r="AD95" s="20">
        <f>IF('DONNÉES '!$F$33="Non",IF($A95&gt;end_year_1,0,bulk_tonnages!O95),0)</f>
        <v>0</v>
      </c>
      <c r="AE95" s="20">
        <f>IF('DONNÉES '!$F$33="Non",IF($A95&gt;end_year_1, 0,bulk_tonnages!P95),0)</f>
        <v>0</v>
      </c>
      <c r="AF95" s="20">
        <f>IF('DONNÉES '!$F$33="Non",IF($A95&gt;end_year_1, 0,bulk_tonnages!Q95),IF($A95&gt;end_year_1, 0,bulk_user_tonnages!N95))</f>
        <v>0</v>
      </c>
      <c r="AG95" s="37">
        <f t="shared" si="22"/>
        <v>0</v>
      </c>
      <c r="AH95" s="37">
        <f t="shared" si="24"/>
        <v>0</v>
      </c>
      <c r="AI95" s="36"/>
      <c r="AJ95" s="36"/>
    </row>
    <row r="96" spans="1:36" x14ac:dyDescent="0.25">
      <c r="A96" s="1">
        <f t="shared" si="23"/>
        <v>94</v>
      </c>
      <c r="B96" s="1" t="str">
        <f t="shared" si="13"/>
        <v>AB</v>
      </c>
      <c r="C96" s="20">
        <f>IF('DONNÉES '!$F$33="Non",IF(A96&gt;end_year_1, 0,bulk_tonnages!D96),IF(A96&gt;end_year_1, 0,bulk_user_tonnages!D96))</f>
        <v>0</v>
      </c>
      <c r="D96" s="20">
        <f>IF($A96&lt;Diversion_start_year,C96,VLOOKUP($A96,RÉACHEMINEMENT!$B$9:$Q$58,4,FALSE))</f>
        <v>0</v>
      </c>
      <c r="E96" s="20">
        <f t="shared" si="14"/>
        <v>0</v>
      </c>
      <c r="F96" s="20">
        <f>IF('DONNÉES '!$F$33="Non",IF($A96&gt;end_year_1, 0,bulk_tonnages!E96),IF($A96&gt;end_year_1, 0,bulk_user_tonnages!E96))</f>
        <v>0</v>
      </c>
      <c r="G96" s="20">
        <f>IF($A96&lt;Diversion_start_year,F96,VLOOKUP($A96,RÉACHEMINEMENT!$B$9:$Q$58,13,FALSE))</f>
        <v>0</v>
      </c>
      <c r="H96" s="20">
        <f t="shared" si="15"/>
        <v>0</v>
      </c>
      <c r="I96" s="20">
        <f>IF('DONNÉES '!$F$33="Non",IF($A96&gt;end_year_1, 0,bulk_tonnages!F96),IF($A96&gt;end_year_1, 0,bulk_user_tonnages!F96))</f>
        <v>0</v>
      </c>
      <c r="J96" s="20">
        <f>IF($A96&lt;Diversion_start_year,I96,VLOOKUP($A96,RÉACHEMINEMENT!$B$9:$Q$58,7,FALSE))</f>
        <v>0</v>
      </c>
      <c r="K96" s="20">
        <f t="shared" si="16"/>
        <v>0</v>
      </c>
      <c r="L96" s="20">
        <f>IF('DONNÉES '!$F$33=supporting_sheet!$B$3,IF($A96&gt;end_year_1, 0,bulk_tonnages!G96),IF($A96&gt;end_year_1, 0,bulk_user_tonnages!G96))</f>
        <v>0</v>
      </c>
      <c r="M96" s="20">
        <f>IF($A96&lt;Diversion_start_year,L96,VLOOKUP($A96,RÉACHEMINEMENT!$B$9:$Q$58,16,FALSE))</f>
        <v>0</v>
      </c>
      <c r="N96" s="20">
        <f t="shared" si="17"/>
        <v>0</v>
      </c>
      <c r="O96" s="20">
        <f>IF('DONNÉES '!$F$33="Non",IF($A96&gt;end_year_1, 0,bulk_tonnages!H96),IF($A96&gt;end_year_1, 0,bulk_user_tonnages!H96))</f>
        <v>0</v>
      </c>
      <c r="P96" s="20">
        <f>IF($A96&lt;Diversion_start_year,O96,VLOOKUP($A96,RÉACHEMINEMENT!$B$9:$Q$58,10,FALSE))</f>
        <v>0</v>
      </c>
      <c r="Q96" s="20">
        <f t="shared" si="18"/>
        <v>0</v>
      </c>
      <c r="R96" s="20">
        <f>IF('DONNÉES '!$F$33="Non",IF($A96&gt;end_year_1, 0,bulk_tonnages!I96),IF($A96&gt;end_year_1, 0,bulk_user_tonnages!I96))</f>
        <v>0</v>
      </c>
      <c r="S96" s="20">
        <f>IF($A96&lt;Diversion_start_year,R96,VLOOKUP($A96,RÉACHEMINEMENT!$B$9:$Z$58,19,FALSE))</f>
        <v>0</v>
      </c>
      <c r="T96" s="20">
        <f t="shared" si="19"/>
        <v>0</v>
      </c>
      <c r="U96" s="20">
        <f>IF('DONNÉES '!$F$33="Non",IF($A96&gt;end_year_1, 0,bulk_tonnages!J96),IF($A96&gt;end_year_1, 0,bulk_user_tonnages!J96))</f>
        <v>0</v>
      </c>
      <c r="V96" s="20">
        <f>IF($A96&lt;Diversion_start_year,U96,VLOOKUP($A96,RÉACHEMINEMENT!$B$9:$Z$58,22,FALSE))</f>
        <v>0</v>
      </c>
      <c r="W96" s="20">
        <f t="shared" si="20"/>
        <v>0</v>
      </c>
      <c r="X96" s="20">
        <f>IF('DONNÉES '!$F$33="Non",IF($A96&gt;end_year_1, 0,bulk_tonnages!K96),IF($A96&gt;end_year_1, 0,bulk_user_tonnages!K96))</f>
        <v>0</v>
      </c>
      <c r="Y96" s="20">
        <f>IF('DONNÉES '!$F$33="Non",IF($A96&gt;end_year_1, 0,bulk_tonnages!L96),IF($A96&gt;end_year_1, 0,bulk_user_tonnages!L96))</f>
        <v>0</v>
      </c>
      <c r="Z96" s="20">
        <f>IF($A96&lt;Diversion_start_year,Y96,VLOOKUP($A96,RÉACHEMINEMENT!$B$9:$Z$58,25,FALSE))</f>
        <v>0</v>
      </c>
      <c r="AA96" s="20">
        <f t="shared" si="21"/>
        <v>0</v>
      </c>
      <c r="AB96" s="20">
        <f>IF('DONNÉES '!$F$33="Non",IF($A96&gt;end_year_1,0,bulk_tonnages!M96),0)</f>
        <v>0</v>
      </c>
      <c r="AC96" s="20">
        <f>IF('DONNÉES '!$F$33="Non",IF($A96&gt;end_year_1, 0,bulk_tonnages!N96),IF($A96&gt;end_year_1, 0,bulk_user_tonnages!M96))</f>
        <v>0</v>
      </c>
      <c r="AD96" s="20">
        <f>IF('DONNÉES '!$F$33="Non",IF($A96&gt;end_year_1,0,bulk_tonnages!O96),0)</f>
        <v>0</v>
      </c>
      <c r="AE96" s="20">
        <f>IF('DONNÉES '!$F$33="Non",IF($A96&gt;end_year_1, 0,bulk_tonnages!P96),0)</f>
        <v>0</v>
      </c>
      <c r="AF96" s="20">
        <f>IF('DONNÉES '!$F$33="Non",IF($A96&gt;end_year_1, 0,bulk_tonnages!Q96),IF($A96&gt;end_year_1, 0,bulk_user_tonnages!N96))</f>
        <v>0</v>
      </c>
      <c r="AG96" s="37">
        <f t="shared" si="22"/>
        <v>0</v>
      </c>
      <c r="AH96" s="37">
        <f t="shared" si="24"/>
        <v>0</v>
      </c>
      <c r="AI96" s="36"/>
    </row>
    <row r="97" spans="1:35" x14ac:dyDescent="0.25">
      <c r="A97" s="1">
        <f t="shared" si="23"/>
        <v>95</v>
      </c>
      <c r="B97" s="1" t="str">
        <f t="shared" si="13"/>
        <v>AB</v>
      </c>
      <c r="C97" s="20">
        <f>IF('DONNÉES '!$F$33="Non",IF(A97&gt;end_year_1, 0,bulk_tonnages!D97),IF(A97&gt;end_year_1, 0,bulk_user_tonnages!D97))</f>
        <v>0</v>
      </c>
      <c r="D97" s="20">
        <f>IF($A97&lt;Diversion_start_year,C97,VLOOKUP($A97,RÉACHEMINEMENT!$B$9:$Q$58,4,FALSE))</f>
        <v>0</v>
      </c>
      <c r="E97" s="20">
        <f t="shared" si="14"/>
        <v>0</v>
      </c>
      <c r="F97" s="20">
        <f>IF('DONNÉES '!$F$33="Non",IF($A97&gt;end_year_1, 0,bulk_tonnages!E97),IF($A97&gt;end_year_1, 0,bulk_user_tonnages!E97))</f>
        <v>0</v>
      </c>
      <c r="G97" s="20">
        <f>IF($A97&lt;Diversion_start_year,F97,VLOOKUP($A97,RÉACHEMINEMENT!$B$9:$Q$58,13,FALSE))</f>
        <v>0</v>
      </c>
      <c r="H97" s="20">
        <f t="shared" si="15"/>
        <v>0</v>
      </c>
      <c r="I97" s="20">
        <f>IF('DONNÉES '!$F$33="Non",IF($A97&gt;end_year_1, 0,bulk_tonnages!F97),IF($A97&gt;end_year_1, 0,bulk_user_tonnages!F97))</f>
        <v>0</v>
      </c>
      <c r="J97" s="20">
        <f>IF($A97&lt;Diversion_start_year,I97,VLOOKUP($A97,RÉACHEMINEMENT!$B$9:$Q$58,7,FALSE))</f>
        <v>0</v>
      </c>
      <c r="K97" s="20">
        <f t="shared" si="16"/>
        <v>0</v>
      </c>
      <c r="L97" s="20">
        <f>IF('DONNÉES '!$F$33=supporting_sheet!$B$3,IF($A97&gt;end_year_1, 0,bulk_tonnages!G97),IF($A97&gt;end_year_1, 0,bulk_user_tonnages!G97))</f>
        <v>0</v>
      </c>
      <c r="M97" s="20">
        <f>IF($A97&lt;Diversion_start_year,L97,VLOOKUP($A97,RÉACHEMINEMENT!$B$9:$Q$58,16,FALSE))</f>
        <v>0</v>
      </c>
      <c r="N97" s="20">
        <f t="shared" si="17"/>
        <v>0</v>
      </c>
      <c r="O97" s="20">
        <f>IF('DONNÉES '!$F$33="Non",IF($A97&gt;end_year_1, 0,bulk_tonnages!H97),IF($A97&gt;end_year_1, 0,bulk_user_tonnages!H97))</f>
        <v>0</v>
      </c>
      <c r="P97" s="20">
        <f>IF($A97&lt;Diversion_start_year,O97,VLOOKUP($A97,RÉACHEMINEMENT!$B$9:$Q$58,10,FALSE))</f>
        <v>0</v>
      </c>
      <c r="Q97" s="20">
        <f t="shared" si="18"/>
        <v>0</v>
      </c>
      <c r="R97" s="20">
        <f>IF('DONNÉES '!$F$33="Non",IF($A97&gt;end_year_1, 0,bulk_tonnages!I97),IF($A97&gt;end_year_1, 0,bulk_user_tonnages!I97))</f>
        <v>0</v>
      </c>
      <c r="S97" s="20">
        <f>IF($A97&lt;Diversion_start_year,R97,VLOOKUP($A97,RÉACHEMINEMENT!$B$9:$Z$58,19,FALSE))</f>
        <v>0</v>
      </c>
      <c r="T97" s="20">
        <f t="shared" si="19"/>
        <v>0</v>
      </c>
      <c r="U97" s="20">
        <f>IF('DONNÉES '!$F$33="Non",IF($A97&gt;end_year_1, 0,bulk_tonnages!J97),IF($A97&gt;end_year_1, 0,bulk_user_tonnages!J97))</f>
        <v>0</v>
      </c>
      <c r="V97" s="20">
        <f>IF($A97&lt;Diversion_start_year,U97,VLOOKUP($A97,RÉACHEMINEMENT!$B$9:$Z$58,22,FALSE))</f>
        <v>0</v>
      </c>
      <c r="W97" s="20">
        <f t="shared" si="20"/>
        <v>0</v>
      </c>
      <c r="X97" s="20">
        <f>IF('DONNÉES '!$F$33="Non",IF($A97&gt;end_year_1, 0,bulk_tonnages!K97),IF($A97&gt;end_year_1, 0,bulk_user_tonnages!K97))</f>
        <v>0</v>
      </c>
      <c r="Y97" s="20">
        <f>IF('DONNÉES '!$F$33="Non",IF($A97&gt;end_year_1, 0,bulk_tonnages!L97),IF($A97&gt;end_year_1, 0,bulk_user_tonnages!L97))</f>
        <v>0</v>
      </c>
      <c r="Z97" s="20">
        <f>IF($A97&lt;Diversion_start_year,Y97,VLOOKUP($A97,RÉACHEMINEMENT!$B$9:$Z$58,25,FALSE))</f>
        <v>0</v>
      </c>
      <c r="AA97" s="20">
        <f t="shared" si="21"/>
        <v>0</v>
      </c>
      <c r="AB97" s="20">
        <f>IF('DONNÉES '!$F$33="Non",IF($A97&gt;end_year_1,0,bulk_tonnages!M97),0)</f>
        <v>0</v>
      </c>
      <c r="AC97" s="20">
        <f>IF('DONNÉES '!$F$33="Non",IF($A97&gt;end_year_1, 0,bulk_tonnages!N97),IF($A97&gt;end_year_1, 0,bulk_user_tonnages!M97))</f>
        <v>0</v>
      </c>
      <c r="AD97" s="20">
        <f>IF('DONNÉES '!$F$33="Non",IF($A97&gt;end_year_1,0,bulk_tonnages!O97),0)</f>
        <v>0</v>
      </c>
      <c r="AE97" s="20">
        <f>IF('DONNÉES '!$F$33="Non",IF($A97&gt;end_year_1, 0,bulk_tonnages!P97),0)</f>
        <v>0</v>
      </c>
      <c r="AF97" s="20">
        <f>IF('DONNÉES '!$F$33="Non",IF($A97&gt;end_year_1, 0,bulk_tonnages!Q97),IF($A97&gt;end_year_1, 0,bulk_user_tonnages!N97))</f>
        <v>0</v>
      </c>
      <c r="AG97" s="37">
        <f t="shared" si="22"/>
        <v>0</v>
      </c>
      <c r="AH97" s="37">
        <f t="shared" si="24"/>
        <v>0</v>
      </c>
      <c r="AI97" s="36"/>
    </row>
    <row r="98" spans="1:35" x14ac:dyDescent="0.25">
      <c r="A98" s="1">
        <f t="shared" si="23"/>
        <v>96</v>
      </c>
      <c r="B98" s="1" t="str">
        <f t="shared" si="13"/>
        <v>AB</v>
      </c>
      <c r="C98" s="20">
        <f>IF('DONNÉES '!$F$33="Non",IF(A98&gt;end_year_1, 0,bulk_tonnages!D98),IF(A98&gt;end_year_1, 0,bulk_user_tonnages!D98))</f>
        <v>0</v>
      </c>
      <c r="D98" s="20">
        <f>IF($A98&lt;Diversion_start_year,C98,VLOOKUP($A98,RÉACHEMINEMENT!$B$9:$Q$58,4,FALSE))</f>
        <v>0</v>
      </c>
      <c r="E98" s="20">
        <f t="shared" si="14"/>
        <v>0</v>
      </c>
      <c r="F98" s="20">
        <f>IF('DONNÉES '!$F$33="Non",IF($A98&gt;end_year_1, 0,bulk_tonnages!E98),IF($A98&gt;end_year_1, 0,bulk_user_tonnages!E98))</f>
        <v>0</v>
      </c>
      <c r="G98" s="20">
        <f>IF($A98&lt;Diversion_start_year,F98,VLOOKUP($A98,RÉACHEMINEMENT!$B$9:$Q$58,13,FALSE))</f>
        <v>0</v>
      </c>
      <c r="H98" s="20">
        <f t="shared" si="15"/>
        <v>0</v>
      </c>
      <c r="I98" s="20">
        <f>IF('DONNÉES '!$F$33="Non",IF($A98&gt;end_year_1, 0,bulk_tonnages!F98),IF($A98&gt;end_year_1, 0,bulk_user_tonnages!F98))</f>
        <v>0</v>
      </c>
      <c r="J98" s="20">
        <f>IF($A98&lt;Diversion_start_year,I98,VLOOKUP($A98,RÉACHEMINEMENT!$B$9:$Q$58,7,FALSE))</f>
        <v>0</v>
      </c>
      <c r="K98" s="20">
        <f t="shared" si="16"/>
        <v>0</v>
      </c>
      <c r="L98" s="20">
        <f>IF('DONNÉES '!$F$33=supporting_sheet!$B$3,IF($A98&gt;end_year_1, 0,bulk_tonnages!G98),IF($A98&gt;end_year_1, 0,bulk_user_tonnages!G98))</f>
        <v>0</v>
      </c>
      <c r="M98" s="20">
        <f>IF($A98&lt;Diversion_start_year,L98,VLOOKUP($A98,RÉACHEMINEMENT!$B$9:$Q$58,16,FALSE))</f>
        <v>0</v>
      </c>
      <c r="N98" s="20">
        <f t="shared" si="17"/>
        <v>0</v>
      </c>
      <c r="O98" s="20">
        <f>IF('DONNÉES '!$F$33="Non",IF($A98&gt;end_year_1, 0,bulk_tonnages!H98),IF($A98&gt;end_year_1, 0,bulk_user_tonnages!H98))</f>
        <v>0</v>
      </c>
      <c r="P98" s="20">
        <f>IF($A98&lt;Diversion_start_year,O98,VLOOKUP($A98,RÉACHEMINEMENT!$B$9:$Q$58,10,FALSE))</f>
        <v>0</v>
      </c>
      <c r="Q98" s="20">
        <f t="shared" si="18"/>
        <v>0</v>
      </c>
      <c r="R98" s="20">
        <f>IF('DONNÉES '!$F$33="Non",IF($A98&gt;end_year_1, 0,bulk_tonnages!I98),IF($A98&gt;end_year_1, 0,bulk_user_tonnages!I98))</f>
        <v>0</v>
      </c>
      <c r="S98" s="20">
        <f>IF($A98&lt;Diversion_start_year,R98,VLOOKUP($A98,RÉACHEMINEMENT!$B$9:$Z$58,19,FALSE))</f>
        <v>0</v>
      </c>
      <c r="T98" s="20">
        <f t="shared" si="19"/>
        <v>0</v>
      </c>
      <c r="U98" s="20">
        <f>IF('DONNÉES '!$F$33="Non",IF($A98&gt;end_year_1, 0,bulk_tonnages!J98),IF($A98&gt;end_year_1, 0,bulk_user_tonnages!J98))</f>
        <v>0</v>
      </c>
      <c r="V98" s="20">
        <f>IF($A98&lt;Diversion_start_year,U98,VLOOKUP($A98,RÉACHEMINEMENT!$B$9:$Z$58,22,FALSE))</f>
        <v>0</v>
      </c>
      <c r="W98" s="20">
        <f t="shared" si="20"/>
        <v>0</v>
      </c>
      <c r="X98" s="20">
        <f>IF('DONNÉES '!$F$33="Non",IF($A98&gt;end_year_1, 0,bulk_tonnages!K98),IF($A98&gt;end_year_1, 0,bulk_user_tonnages!K98))</f>
        <v>0</v>
      </c>
      <c r="Y98" s="20">
        <f>IF('DONNÉES '!$F$33="Non",IF($A98&gt;end_year_1, 0,bulk_tonnages!L98),IF($A98&gt;end_year_1, 0,bulk_user_tonnages!L98))</f>
        <v>0</v>
      </c>
      <c r="Z98" s="20">
        <f>IF($A98&lt;Diversion_start_year,Y98,VLOOKUP($A98,RÉACHEMINEMENT!$B$9:$Z$58,25,FALSE))</f>
        <v>0</v>
      </c>
      <c r="AA98" s="20">
        <f t="shared" si="21"/>
        <v>0</v>
      </c>
      <c r="AB98" s="20">
        <f>IF('DONNÉES '!$F$33="Non",IF($A98&gt;end_year_1,0,bulk_tonnages!M98),0)</f>
        <v>0</v>
      </c>
      <c r="AC98" s="20">
        <f>IF('DONNÉES '!$F$33="Non",IF($A98&gt;end_year_1, 0,bulk_tonnages!N98),IF($A98&gt;end_year_1, 0,bulk_user_tonnages!M98))</f>
        <v>0</v>
      </c>
      <c r="AD98" s="20">
        <f>IF('DONNÉES '!$F$33="Non",IF($A98&gt;end_year_1,0,bulk_tonnages!O98),0)</f>
        <v>0</v>
      </c>
      <c r="AE98" s="20">
        <f>IF('DONNÉES '!$F$33="Non",IF($A98&gt;end_year_1, 0,bulk_tonnages!P98),0)</f>
        <v>0</v>
      </c>
      <c r="AF98" s="20">
        <f>IF('DONNÉES '!$F$33="Non",IF($A98&gt;end_year_1, 0,bulk_tonnages!Q98),IF($A98&gt;end_year_1, 0,bulk_user_tonnages!N98))</f>
        <v>0</v>
      </c>
      <c r="AG98" s="37">
        <f t="shared" si="22"/>
        <v>0</v>
      </c>
      <c r="AH98" s="37">
        <f t="shared" si="24"/>
        <v>0</v>
      </c>
      <c r="AI98" s="36"/>
    </row>
    <row r="99" spans="1:35" x14ac:dyDescent="0.25">
      <c r="A99" s="1">
        <f t="shared" si="23"/>
        <v>97</v>
      </c>
      <c r="B99" s="1" t="str">
        <f t="shared" si="13"/>
        <v>AB</v>
      </c>
      <c r="C99" s="20">
        <f>IF('DONNÉES '!$F$33="Non",IF(A99&gt;end_year_1, 0,bulk_tonnages!D99),IF(A99&gt;end_year_1, 0,bulk_user_tonnages!D99))</f>
        <v>0</v>
      </c>
      <c r="D99" s="20">
        <f>IF($A99&lt;Diversion_start_year,C99,VLOOKUP($A99,RÉACHEMINEMENT!$B$9:$Q$58,4,FALSE))</f>
        <v>0</v>
      </c>
      <c r="E99" s="20">
        <f t="shared" si="14"/>
        <v>0</v>
      </c>
      <c r="F99" s="20">
        <f>IF('DONNÉES '!$F$33="Non",IF($A99&gt;end_year_1, 0,bulk_tonnages!E99),IF($A99&gt;end_year_1, 0,bulk_user_tonnages!E99))</f>
        <v>0</v>
      </c>
      <c r="G99" s="20">
        <f>IF($A99&lt;Diversion_start_year,F99,VLOOKUP($A99,RÉACHEMINEMENT!$B$9:$Q$58,13,FALSE))</f>
        <v>0</v>
      </c>
      <c r="H99" s="20">
        <f t="shared" si="15"/>
        <v>0</v>
      </c>
      <c r="I99" s="20">
        <f>IF('DONNÉES '!$F$33="Non",IF($A99&gt;end_year_1, 0,bulk_tonnages!F99),IF($A99&gt;end_year_1, 0,bulk_user_tonnages!F99))</f>
        <v>0</v>
      </c>
      <c r="J99" s="20">
        <f>IF($A99&lt;Diversion_start_year,I99,VLOOKUP($A99,RÉACHEMINEMENT!$B$9:$Q$58,7,FALSE))</f>
        <v>0</v>
      </c>
      <c r="K99" s="20">
        <f t="shared" si="16"/>
        <v>0</v>
      </c>
      <c r="L99" s="20">
        <f>IF('DONNÉES '!$F$33=supporting_sheet!$B$3,IF($A99&gt;end_year_1, 0,bulk_tonnages!G99),IF($A99&gt;end_year_1, 0,bulk_user_tonnages!G99))</f>
        <v>0</v>
      </c>
      <c r="M99" s="20">
        <f>IF($A99&lt;Diversion_start_year,L99,VLOOKUP($A99,RÉACHEMINEMENT!$B$9:$Q$58,16,FALSE))</f>
        <v>0</v>
      </c>
      <c r="N99" s="20">
        <f t="shared" si="17"/>
        <v>0</v>
      </c>
      <c r="O99" s="20">
        <f>IF('DONNÉES '!$F$33="Non",IF($A99&gt;end_year_1, 0,bulk_tonnages!H99),IF($A99&gt;end_year_1, 0,bulk_user_tonnages!H99))</f>
        <v>0</v>
      </c>
      <c r="P99" s="20">
        <f>IF($A99&lt;Diversion_start_year,O99,VLOOKUP($A99,RÉACHEMINEMENT!$B$9:$Q$58,10,FALSE))</f>
        <v>0</v>
      </c>
      <c r="Q99" s="20">
        <f t="shared" si="18"/>
        <v>0</v>
      </c>
      <c r="R99" s="20">
        <f>IF('DONNÉES '!$F$33="Non",IF($A99&gt;end_year_1, 0,bulk_tonnages!I99),IF($A99&gt;end_year_1, 0,bulk_user_tonnages!I99))</f>
        <v>0</v>
      </c>
      <c r="S99" s="20">
        <f>IF($A99&lt;Diversion_start_year,R99,VLOOKUP($A99,RÉACHEMINEMENT!$B$9:$Z$58,19,FALSE))</f>
        <v>0</v>
      </c>
      <c r="T99" s="20">
        <f t="shared" si="19"/>
        <v>0</v>
      </c>
      <c r="U99" s="20">
        <f>IF('DONNÉES '!$F$33="Non",IF($A99&gt;end_year_1, 0,bulk_tonnages!J99),IF($A99&gt;end_year_1, 0,bulk_user_tonnages!J99))</f>
        <v>0</v>
      </c>
      <c r="V99" s="20">
        <f>IF($A99&lt;Diversion_start_year,U99,VLOOKUP($A99,RÉACHEMINEMENT!$B$9:$Z$58,22,FALSE))</f>
        <v>0</v>
      </c>
      <c r="W99" s="20">
        <f t="shared" si="20"/>
        <v>0</v>
      </c>
      <c r="X99" s="20">
        <f>IF('DONNÉES '!$F$33="Non",IF($A99&gt;end_year_1, 0,bulk_tonnages!K99),IF($A99&gt;end_year_1, 0,bulk_user_tonnages!K99))</f>
        <v>0</v>
      </c>
      <c r="Y99" s="20">
        <f>IF('DONNÉES '!$F$33="Non",IF($A99&gt;end_year_1, 0,bulk_tonnages!L99),IF($A99&gt;end_year_1, 0,bulk_user_tonnages!L99))</f>
        <v>0</v>
      </c>
      <c r="Z99" s="20">
        <f>IF($A99&lt;Diversion_start_year,Y99,VLOOKUP($A99,RÉACHEMINEMENT!$B$9:$Z$58,25,FALSE))</f>
        <v>0</v>
      </c>
      <c r="AA99" s="20">
        <f t="shared" si="21"/>
        <v>0</v>
      </c>
      <c r="AB99" s="20">
        <f>IF('DONNÉES '!$F$33="Non",IF($A99&gt;end_year_1,0,bulk_tonnages!M99),0)</f>
        <v>0</v>
      </c>
      <c r="AC99" s="20">
        <f>IF('DONNÉES '!$F$33="Non",IF($A99&gt;end_year_1, 0,bulk_tonnages!N99),IF($A99&gt;end_year_1, 0,bulk_user_tonnages!M99))</f>
        <v>0</v>
      </c>
      <c r="AD99" s="20">
        <f>IF('DONNÉES '!$F$33="Non",IF($A99&gt;end_year_1,0,bulk_tonnages!O99),0)</f>
        <v>0</v>
      </c>
      <c r="AE99" s="20">
        <f>IF('DONNÉES '!$F$33="Non",IF($A99&gt;end_year_1, 0,bulk_tonnages!P99),0)</f>
        <v>0</v>
      </c>
      <c r="AF99" s="20">
        <f>IF('DONNÉES '!$F$33="Non",IF($A99&gt;end_year_1, 0,bulk_tonnages!Q99),IF($A99&gt;end_year_1, 0,bulk_user_tonnages!N99))</f>
        <v>0</v>
      </c>
      <c r="AG99" s="37">
        <f t="shared" si="22"/>
        <v>0</v>
      </c>
      <c r="AH99" s="37">
        <f t="shared" si="24"/>
        <v>0</v>
      </c>
      <c r="AI99" s="36"/>
    </row>
    <row r="100" spans="1:35" x14ac:dyDescent="0.25">
      <c r="A100" s="1">
        <f t="shared" si="23"/>
        <v>98</v>
      </c>
      <c r="B100" s="1" t="str">
        <f t="shared" si="13"/>
        <v>AB</v>
      </c>
      <c r="C100" s="20">
        <f>IF('DONNÉES '!$F$33="Non",IF(A100&gt;end_year_1, 0,bulk_tonnages!D100),IF(A100&gt;end_year_1, 0,bulk_user_tonnages!D100))</f>
        <v>0</v>
      </c>
      <c r="D100" s="20">
        <f>IF($A100&lt;Diversion_start_year,C100,VLOOKUP($A100,RÉACHEMINEMENT!$B$9:$Q$58,4,FALSE))</f>
        <v>0</v>
      </c>
      <c r="E100" s="20">
        <f t="shared" si="14"/>
        <v>0</v>
      </c>
      <c r="F100" s="20">
        <f>IF('DONNÉES '!$F$33="Non",IF($A100&gt;end_year_1, 0,bulk_tonnages!E100),IF($A100&gt;end_year_1, 0,bulk_user_tonnages!E100))</f>
        <v>0</v>
      </c>
      <c r="G100" s="20">
        <f>IF($A100&lt;Diversion_start_year,F100,VLOOKUP($A100,RÉACHEMINEMENT!$B$9:$Q$58,13,FALSE))</f>
        <v>0</v>
      </c>
      <c r="H100" s="20">
        <f t="shared" si="15"/>
        <v>0</v>
      </c>
      <c r="I100" s="20">
        <f>IF('DONNÉES '!$F$33="Non",IF($A100&gt;end_year_1, 0,bulk_tonnages!F100),IF($A100&gt;end_year_1, 0,bulk_user_tonnages!F100))</f>
        <v>0</v>
      </c>
      <c r="J100" s="20">
        <f>IF($A100&lt;Diversion_start_year,I100,VLOOKUP($A100,RÉACHEMINEMENT!$B$9:$Q$58,7,FALSE))</f>
        <v>0</v>
      </c>
      <c r="K100" s="20">
        <f t="shared" si="16"/>
        <v>0</v>
      </c>
      <c r="L100" s="20">
        <f>IF('DONNÉES '!$F$33=supporting_sheet!$B$3,IF($A100&gt;end_year_1, 0,bulk_tonnages!G100),IF($A100&gt;end_year_1, 0,bulk_user_tonnages!G100))</f>
        <v>0</v>
      </c>
      <c r="M100" s="20">
        <f>IF($A100&lt;Diversion_start_year,L100,VLOOKUP($A100,RÉACHEMINEMENT!$B$9:$Q$58,16,FALSE))</f>
        <v>0</v>
      </c>
      <c r="N100" s="20">
        <f t="shared" si="17"/>
        <v>0</v>
      </c>
      <c r="O100" s="20">
        <f>IF('DONNÉES '!$F$33="Non",IF($A100&gt;end_year_1, 0,bulk_tonnages!H100),IF($A100&gt;end_year_1, 0,bulk_user_tonnages!H100))</f>
        <v>0</v>
      </c>
      <c r="P100" s="20">
        <f>IF($A100&lt;Diversion_start_year,O100,VLOOKUP($A100,RÉACHEMINEMENT!$B$9:$Q$58,10,FALSE))</f>
        <v>0</v>
      </c>
      <c r="Q100" s="20">
        <f t="shared" si="18"/>
        <v>0</v>
      </c>
      <c r="R100" s="20">
        <f>IF('DONNÉES '!$F$33="Non",IF($A100&gt;end_year_1, 0,bulk_tonnages!I100),IF($A100&gt;end_year_1, 0,bulk_user_tonnages!I100))</f>
        <v>0</v>
      </c>
      <c r="S100" s="20">
        <f>IF($A100&lt;Diversion_start_year,R100,VLOOKUP($A100,RÉACHEMINEMENT!$B$9:$Z$58,19,FALSE))</f>
        <v>0</v>
      </c>
      <c r="T100" s="20">
        <f t="shared" si="19"/>
        <v>0</v>
      </c>
      <c r="U100" s="20">
        <f>IF('DONNÉES '!$F$33="Non",IF($A100&gt;end_year_1, 0,bulk_tonnages!J100),IF($A100&gt;end_year_1, 0,bulk_user_tonnages!J100))</f>
        <v>0</v>
      </c>
      <c r="V100" s="20">
        <f>IF($A100&lt;Diversion_start_year,U100,VLOOKUP($A100,RÉACHEMINEMENT!$B$9:$Z$58,22,FALSE))</f>
        <v>0</v>
      </c>
      <c r="W100" s="20">
        <f t="shared" si="20"/>
        <v>0</v>
      </c>
      <c r="X100" s="20">
        <f>IF('DONNÉES '!$F$33="Non",IF($A100&gt;end_year_1, 0,bulk_tonnages!K100),IF($A100&gt;end_year_1, 0,bulk_user_tonnages!K100))</f>
        <v>0</v>
      </c>
      <c r="Y100" s="20">
        <f>IF('DONNÉES '!$F$33="Non",IF($A100&gt;end_year_1, 0,bulk_tonnages!L100),IF($A100&gt;end_year_1, 0,bulk_user_tonnages!L100))</f>
        <v>0</v>
      </c>
      <c r="Z100" s="20">
        <f>IF($A100&lt;Diversion_start_year,Y100,VLOOKUP($A100,RÉACHEMINEMENT!$B$9:$Z$58,25,FALSE))</f>
        <v>0</v>
      </c>
      <c r="AA100" s="20">
        <f t="shared" si="21"/>
        <v>0</v>
      </c>
      <c r="AB100" s="20">
        <f>IF('DONNÉES '!$F$33="Non",IF($A100&gt;end_year_1,0,bulk_tonnages!M100),0)</f>
        <v>0</v>
      </c>
      <c r="AC100" s="20">
        <f>IF('DONNÉES '!$F$33="Non",IF($A100&gt;end_year_1, 0,bulk_tonnages!N100),IF($A100&gt;end_year_1, 0,bulk_user_tonnages!M100))</f>
        <v>0</v>
      </c>
      <c r="AD100" s="20">
        <f>IF('DONNÉES '!$F$33="Non",IF($A100&gt;end_year_1,0,bulk_tonnages!O100),0)</f>
        <v>0</v>
      </c>
      <c r="AE100" s="20">
        <f>IF('DONNÉES '!$F$33="Non",IF($A100&gt;end_year_1, 0,bulk_tonnages!P100),0)</f>
        <v>0</v>
      </c>
      <c r="AF100" s="20">
        <f>IF('DONNÉES '!$F$33="Non",IF($A100&gt;end_year_1, 0,bulk_tonnages!Q100),IF($A100&gt;end_year_1, 0,bulk_user_tonnages!N100))</f>
        <v>0</v>
      </c>
      <c r="AG100" s="37">
        <f t="shared" si="22"/>
        <v>0</v>
      </c>
      <c r="AH100" s="37">
        <f t="shared" si="24"/>
        <v>0</v>
      </c>
      <c r="AI100" s="36"/>
    </row>
    <row r="101" spans="1:35" x14ac:dyDescent="0.25">
      <c r="A101" s="1">
        <f t="shared" si="23"/>
        <v>99</v>
      </c>
      <c r="B101" s="1" t="str">
        <f t="shared" si="13"/>
        <v>AB</v>
      </c>
      <c r="C101" s="20">
        <f>IF('DONNÉES '!$F$33="Non",IF(A101&gt;end_year_1, 0,bulk_tonnages!D101),IF(A101&gt;end_year_1, 0,bulk_user_tonnages!D101))</f>
        <v>0</v>
      </c>
      <c r="D101" s="20">
        <f>IF($A101&lt;Diversion_start_year,C101,VLOOKUP($A101,RÉACHEMINEMENT!$B$9:$Q$58,4,FALSE))</f>
        <v>0</v>
      </c>
      <c r="E101" s="20">
        <f t="shared" si="14"/>
        <v>0</v>
      </c>
      <c r="F101" s="20">
        <f>IF('DONNÉES '!$F$33="Non",IF($A101&gt;end_year_1, 0,bulk_tonnages!E101),IF($A101&gt;end_year_1, 0,bulk_user_tonnages!E101))</f>
        <v>0</v>
      </c>
      <c r="G101" s="20">
        <f>IF($A101&lt;Diversion_start_year,F101,VLOOKUP($A101,RÉACHEMINEMENT!$B$9:$Q$58,13,FALSE))</f>
        <v>0</v>
      </c>
      <c r="H101" s="20">
        <f t="shared" si="15"/>
        <v>0</v>
      </c>
      <c r="I101" s="20">
        <f>IF('DONNÉES '!$F$33="Non",IF($A101&gt;end_year_1, 0,bulk_tonnages!F101),IF($A101&gt;end_year_1, 0,bulk_user_tonnages!F101))</f>
        <v>0</v>
      </c>
      <c r="J101" s="20">
        <f>IF($A101&lt;Diversion_start_year,I101,VLOOKUP($A101,RÉACHEMINEMENT!$B$9:$Q$58,7,FALSE))</f>
        <v>0</v>
      </c>
      <c r="K101" s="20">
        <f t="shared" si="16"/>
        <v>0</v>
      </c>
      <c r="L101" s="20">
        <f>IF('DONNÉES '!$F$33=supporting_sheet!$B$3,IF($A101&gt;end_year_1, 0,bulk_tonnages!G101),IF($A101&gt;end_year_1, 0,bulk_user_tonnages!G101))</f>
        <v>0</v>
      </c>
      <c r="M101" s="20">
        <f>IF($A101&lt;Diversion_start_year,L101,VLOOKUP($A101,RÉACHEMINEMENT!$B$9:$Q$58,16,FALSE))</f>
        <v>0</v>
      </c>
      <c r="N101" s="20">
        <f t="shared" si="17"/>
        <v>0</v>
      </c>
      <c r="O101" s="20">
        <f>IF('DONNÉES '!$F$33="Non",IF($A101&gt;end_year_1, 0,bulk_tonnages!H101),IF($A101&gt;end_year_1, 0,bulk_user_tonnages!H101))</f>
        <v>0</v>
      </c>
      <c r="P101" s="20">
        <f>IF($A101&lt;Diversion_start_year,O101,VLOOKUP($A101,RÉACHEMINEMENT!$B$9:$Q$58,10,FALSE))</f>
        <v>0</v>
      </c>
      <c r="Q101" s="20">
        <f t="shared" si="18"/>
        <v>0</v>
      </c>
      <c r="R101" s="20">
        <f>IF('DONNÉES '!$F$33="Non",IF($A101&gt;end_year_1, 0,bulk_tonnages!I101),IF($A101&gt;end_year_1, 0,bulk_user_tonnages!I101))</f>
        <v>0</v>
      </c>
      <c r="S101" s="20">
        <f>IF($A101&lt;Diversion_start_year,R101,VLOOKUP($A101,RÉACHEMINEMENT!$B$9:$Z$58,19,FALSE))</f>
        <v>0</v>
      </c>
      <c r="T101" s="20">
        <f t="shared" si="19"/>
        <v>0</v>
      </c>
      <c r="U101" s="20">
        <f>IF('DONNÉES '!$F$33="Non",IF($A101&gt;end_year_1, 0,bulk_tonnages!J101),IF($A101&gt;end_year_1, 0,bulk_user_tonnages!J101))</f>
        <v>0</v>
      </c>
      <c r="V101" s="20">
        <f>IF($A101&lt;Diversion_start_year,U101,VLOOKUP($A101,RÉACHEMINEMENT!$B$9:$Z$58,22,FALSE))</f>
        <v>0</v>
      </c>
      <c r="W101" s="20">
        <f t="shared" si="20"/>
        <v>0</v>
      </c>
      <c r="X101" s="20">
        <f>IF('DONNÉES '!$F$33="Non",IF($A101&gt;end_year_1, 0,bulk_tonnages!K101),IF($A101&gt;end_year_1, 0,bulk_user_tonnages!K101))</f>
        <v>0</v>
      </c>
      <c r="Y101" s="20">
        <f>IF('DONNÉES '!$F$33="Non",IF($A101&gt;end_year_1, 0,bulk_tonnages!L101),IF($A101&gt;end_year_1, 0,bulk_user_tonnages!L101))</f>
        <v>0</v>
      </c>
      <c r="Z101" s="20">
        <f>IF($A101&lt;Diversion_start_year,Y101,VLOOKUP($A101,RÉACHEMINEMENT!$B$9:$Z$58,25,FALSE))</f>
        <v>0</v>
      </c>
      <c r="AA101" s="20">
        <f t="shared" si="21"/>
        <v>0</v>
      </c>
      <c r="AB101" s="20">
        <f>IF('DONNÉES '!$F$33="Non",IF($A101&gt;end_year_1,0,bulk_tonnages!M101),0)</f>
        <v>0</v>
      </c>
      <c r="AC101" s="20">
        <f>IF('DONNÉES '!$F$33="Non",IF($A101&gt;end_year_1, 0,bulk_tonnages!N101),IF($A101&gt;end_year_1, 0,bulk_user_tonnages!M101))</f>
        <v>0</v>
      </c>
      <c r="AD101" s="20">
        <f>IF('DONNÉES '!$F$33="Non",IF($A101&gt;end_year_1,0,bulk_tonnages!O101),0)</f>
        <v>0</v>
      </c>
      <c r="AE101" s="20">
        <f>IF('DONNÉES '!$F$33="Non",IF($A101&gt;end_year_1, 0,bulk_tonnages!P101),0)</f>
        <v>0</v>
      </c>
      <c r="AF101" s="20">
        <f>IF('DONNÉES '!$F$33="Non",IF($A101&gt;end_year_1, 0,bulk_tonnages!Q101),IF($A101&gt;end_year_1, 0,bulk_user_tonnages!N101))</f>
        <v>0</v>
      </c>
      <c r="AG101" s="37">
        <f t="shared" si="22"/>
        <v>0</v>
      </c>
      <c r="AH101" s="37">
        <f t="shared" si="24"/>
        <v>0</v>
      </c>
      <c r="AI101" s="36"/>
    </row>
    <row r="102" spans="1:35" x14ac:dyDescent="0.25">
      <c r="A102" s="1">
        <f t="shared" si="23"/>
        <v>100</v>
      </c>
      <c r="B102" s="1" t="str">
        <f t="shared" si="13"/>
        <v>AB</v>
      </c>
      <c r="C102" s="20">
        <f>IF('DONNÉES '!$F$33="Non",IF(A102&gt;end_year_1, 0,bulk_tonnages!D102),IF(A102&gt;end_year_1, 0,bulk_user_tonnages!D102))</f>
        <v>0</v>
      </c>
      <c r="D102" s="20">
        <f>IF($A102&lt;Diversion_start_year,C102,VLOOKUP($A102,RÉACHEMINEMENT!$B$9:$Q$58,4,FALSE))</f>
        <v>0</v>
      </c>
      <c r="E102" s="20">
        <f t="shared" si="14"/>
        <v>0</v>
      </c>
      <c r="F102" s="20">
        <f>IF('DONNÉES '!$F$33="Non",IF($A102&gt;end_year_1, 0,bulk_tonnages!E102),IF($A102&gt;end_year_1, 0,bulk_user_tonnages!E102))</f>
        <v>0</v>
      </c>
      <c r="G102" s="20">
        <f>IF($A102&lt;Diversion_start_year,F102,VLOOKUP($A102,RÉACHEMINEMENT!$B$9:$Q$58,13,FALSE))</f>
        <v>0</v>
      </c>
      <c r="H102" s="20">
        <f t="shared" si="15"/>
        <v>0</v>
      </c>
      <c r="I102" s="20">
        <f>IF('DONNÉES '!$F$33="Non",IF($A102&gt;end_year_1, 0,bulk_tonnages!F102),IF($A102&gt;end_year_1, 0,bulk_user_tonnages!F102))</f>
        <v>0</v>
      </c>
      <c r="J102" s="20">
        <f>IF($A102&lt;Diversion_start_year,I102,VLOOKUP($A102,RÉACHEMINEMENT!$B$9:$Q$58,7,FALSE))</f>
        <v>0</v>
      </c>
      <c r="K102" s="20">
        <f t="shared" si="16"/>
        <v>0</v>
      </c>
      <c r="L102" s="20">
        <f>IF('DONNÉES '!$F$33=supporting_sheet!$B$3,IF($A102&gt;end_year_1, 0,bulk_tonnages!G102),IF($A102&gt;end_year_1, 0,bulk_user_tonnages!G102))</f>
        <v>0</v>
      </c>
      <c r="M102" s="20">
        <f>IF($A102&lt;Diversion_start_year,L102,VLOOKUP($A102,RÉACHEMINEMENT!$B$9:$Q$58,16,FALSE))</f>
        <v>0</v>
      </c>
      <c r="N102" s="20">
        <f t="shared" si="17"/>
        <v>0</v>
      </c>
      <c r="O102" s="20">
        <f>IF('DONNÉES '!$F$33="Non",IF($A102&gt;end_year_1, 0,bulk_tonnages!H102),IF($A102&gt;end_year_1, 0,bulk_user_tonnages!H102))</f>
        <v>0</v>
      </c>
      <c r="P102" s="20">
        <f>IF($A102&lt;Diversion_start_year,O102,VLOOKUP($A102,RÉACHEMINEMENT!$B$9:$Q$58,10,FALSE))</f>
        <v>0</v>
      </c>
      <c r="Q102" s="20">
        <f t="shared" si="18"/>
        <v>0</v>
      </c>
      <c r="R102" s="20">
        <f>IF('DONNÉES '!$F$33="Non",IF($A102&gt;end_year_1, 0,bulk_tonnages!I102),IF($A102&gt;end_year_1, 0,bulk_user_tonnages!I102))</f>
        <v>0</v>
      </c>
      <c r="S102" s="20">
        <f>IF($A102&lt;Diversion_start_year,R102,VLOOKUP($A102,RÉACHEMINEMENT!$B$9:$Z$58,19,FALSE))</f>
        <v>0</v>
      </c>
      <c r="T102" s="20">
        <f t="shared" si="19"/>
        <v>0</v>
      </c>
      <c r="U102" s="20">
        <f>IF('DONNÉES '!$F$33="Non",IF($A102&gt;end_year_1, 0,bulk_tonnages!J102),IF($A102&gt;end_year_1, 0,bulk_user_tonnages!J102))</f>
        <v>0</v>
      </c>
      <c r="V102" s="20">
        <f>IF($A102&lt;Diversion_start_year,U102,VLOOKUP($A102,RÉACHEMINEMENT!$B$9:$Z$58,22,FALSE))</f>
        <v>0</v>
      </c>
      <c r="W102" s="20">
        <f t="shared" si="20"/>
        <v>0</v>
      </c>
      <c r="X102" s="20">
        <f>IF('DONNÉES '!$F$33="Non",IF($A102&gt;end_year_1, 0,bulk_tonnages!K102),IF($A102&gt;end_year_1, 0,bulk_user_tonnages!K102))</f>
        <v>0</v>
      </c>
      <c r="Y102" s="20">
        <f>IF('DONNÉES '!$F$33="Non",IF($A102&gt;end_year_1, 0,bulk_tonnages!L102),IF($A102&gt;end_year_1, 0,bulk_user_tonnages!L102))</f>
        <v>0</v>
      </c>
      <c r="Z102" s="20">
        <f>IF($A102&lt;Diversion_start_year,Y102,VLOOKUP($A102,RÉACHEMINEMENT!$B$9:$Z$58,25,FALSE))</f>
        <v>0</v>
      </c>
      <c r="AA102" s="20">
        <f t="shared" si="21"/>
        <v>0</v>
      </c>
      <c r="AB102" s="20">
        <f>IF('DONNÉES '!$F$33="Non",IF($A102&gt;end_year_1,0,bulk_tonnages!M102),0)</f>
        <v>0</v>
      </c>
      <c r="AC102" s="20">
        <f>IF('DONNÉES '!$F$33="Non",IF($A102&gt;end_year_1, 0,bulk_tonnages!N102),IF($A102&gt;end_year_1, 0,bulk_user_tonnages!M102))</f>
        <v>0</v>
      </c>
      <c r="AD102" s="20">
        <f>IF('DONNÉES '!$F$33="Non",IF($A102&gt;end_year_1,0,bulk_tonnages!O102),0)</f>
        <v>0</v>
      </c>
      <c r="AE102" s="20">
        <f>IF('DONNÉES '!$F$33="Non",IF($A102&gt;end_year_1, 0,bulk_tonnages!P102),0)</f>
        <v>0</v>
      </c>
      <c r="AF102" s="20">
        <f>IF('DONNÉES '!$F$33="Non",IF($A102&gt;end_year_1, 0,bulk_tonnages!Q102),IF($A102&gt;end_year_1, 0,bulk_user_tonnages!N102))</f>
        <v>0</v>
      </c>
      <c r="AG102" s="37">
        <f t="shared" si="22"/>
        <v>0</v>
      </c>
      <c r="AH102" s="37">
        <f t="shared" si="24"/>
        <v>0</v>
      </c>
      <c r="AI102" s="36"/>
    </row>
    <row r="103" spans="1:35" x14ac:dyDescent="0.25">
      <c r="A103" s="1">
        <f t="shared" si="23"/>
        <v>101</v>
      </c>
      <c r="B103" s="1" t="str">
        <f t="shared" si="13"/>
        <v>AB</v>
      </c>
      <c r="C103" s="20">
        <f>IF('DONNÉES '!$F$33="Non",IF(A103&gt;end_year_1, 0,bulk_tonnages!D103),IF(A103&gt;end_year_1, 0,bulk_user_tonnages!D103))</f>
        <v>0</v>
      </c>
      <c r="D103" s="20">
        <f>IF($A103&lt;Diversion_start_year,C103,VLOOKUP($A103,RÉACHEMINEMENT!$B$9:$Q$58,4,FALSE))</f>
        <v>0</v>
      </c>
      <c r="E103" s="20">
        <f t="shared" si="14"/>
        <v>0</v>
      </c>
      <c r="F103" s="20">
        <f>IF('DONNÉES '!$F$33="Non",IF($A103&gt;end_year_1, 0,bulk_tonnages!E103),IF($A103&gt;end_year_1, 0,bulk_user_tonnages!E103))</f>
        <v>0</v>
      </c>
      <c r="G103" s="20">
        <f>IF($A103&lt;Diversion_start_year,F103,VLOOKUP($A103,RÉACHEMINEMENT!$B$9:$Q$58,13,FALSE))</f>
        <v>0</v>
      </c>
      <c r="H103" s="20">
        <f t="shared" si="15"/>
        <v>0</v>
      </c>
      <c r="I103" s="20">
        <f>IF('DONNÉES '!$F$33="Non",IF($A103&gt;end_year_1, 0,bulk_tonnages!F103),IF($A103&gt;end_year_1, 0,bulk_user_tonnages!F103))</f>
        <v>0</v>
      </c>
      <c r="J103" s="20">
        <f>IF($A103&lt;Diversion_start_year,I103,VLOOKUP($A103,RÉACHEMINEMENT!$B$9:$Q$58,7,FALSE))</f>
        <v>0</v>
      </c>
      <c r="K103" s="20">
        <f t="shared" si="16"/>
        <v>0</v>
      </c>
      <c r="L103" s="20">
        <f>IF('DONNÉES '!$F$33=supporting_sheet!$B$3,IF($A103&gt;end_year_1, 0,bulk_tonnages!G103),IF($A103&gt;end_year_1, 0,bulk_user_tonnages!G103))</f>
        <v>0</v>
      </c>
      <c r="M103" s="20">
        <f>IF($A103&lt;Diversion_start_year,L103,VLOOKUP($A103,RÉACHEMINEMENT!$B$9:$Q$58,16,FALSE))</f>
        <v>0</v>
      </c>
      <c r="N103" s="20">
        <f t="shared" si="17"/>
        <v>0</v>
      </c>
      <c r="O103" s="20">
        <f>IF('DONNÉES '!$F$33="Non",IF($A103&gt;end_year_1, 0,bulk_tonnages!H103),IF($A103&gt;end_year_1, 0,bulk_user_tonnages!H103))</f>
        <v>0</v>
      </c>
      <c r="P103" s="20">
        <f>IF($A103&lt;Diversion_start_year,O103,VLOOKUP($A103,RÉACHEMINEMENT!$B$9:$Q$58,10,FALSE))</f>
        <v>0</v>
      </c>
      <c r="Q103" s="20">
        <f t="shared" si="18"/>
        <v>0</v>
      </c>
      <c r="R103" s="20">
        <f>IF('DONNÉES '!$F$33="Non",IF($A103&gt;end_year_1, 0,bulk_tonnages!I103),IF($A103&gt;end_year_1, 0,bulk_user_tonnages!I103))</f>
        <v>0</v>
      </c>
      <c r="S103" s="20">
        <f>IF($A103&lt;Diversion_start_year,R103,VLOOKUP($A103,RÉACHEMINEMENT!$B$9:$Z$58,19,FALSE))</f>
        <v>0</v>
      </c>
      <c r="T103" s="20">
        <f t="shared" si="19"/>
        <v>0</v>
      </c>
      <c r="U103" s="20">
        <f>IF('DONNÉES '!$F$33="Non",IF($A103&gt;end_year_1, 0,bulk_tonnages!J103),IF($A103&gt;end_year_1, 0,bulk_user_tonnages!J103))</f>
        <v>0</v>
      </c>
      <c r="V103" s="20">
        <f>IF($A103&lt;Diversion_start_year,U103,VLOOKUP($A103,RÉACHEMINEMENT!$B$9:$Z$58,22,FALSE))</f>
        <v>0</v>
      </c>
      <c r="W103" s="20">
        <f t="shared" si="20"/>
        <v>0</v>
      </c>
      <c r="X103" s="20">
        <f>IF('DONNÉES '!$F$33="Non",IF($A103&gt;end_year_1, 0,bulk_tonnages!K103),IF($A103&gt;end_year_1, 0,bulk_user_tonnages!K103))</f>
        <v>0</v>
      </c>
      <c r="Y103" s="20">
        <f>IF('DONNÉES '!$F$33="Non",IF($A103&gt;end_year_1, 0,bulk_tonnages!L103),IF($A103&gt;end_year_1, 0,bulk_user_tonnages!L103))</f>
        <v>0</v>
      </c>
      <c r="Z103" s="20">
        <f>IF($A103&lt;Diversion_start_year,Y103,VLOOKUP($A103,RÉACHEMINEMENT!$B$9:$Z$58,25,FALSE))</f>
        <v>0</v>
      </c>
      <c r="AA103" s="20">
        <f t="shared" si="21"/>
        <v>0</v>
      </c>
      <c r="AB103" s="20">
        <f>IF('DONNÉES '!$F$33="Non",IF($A103&gt;end_year_1,0,bulk_tonnages!M103),0)</f>
        <v>0</v>
      </c>
      <c r="AC103" s="20">
        <f>IF('DONNÉES '!$F$33="Non",IF($A103&gt;end_year_1, 0,bulk_tonnages!N103),IF($A103&gt;end_year_1, 0,bulk_user_tonnages!M103))</f>
        <v>0</v>
      </c>
      <c r="AD103" s="20">
        <f>IF('DONNÉES '!$F$33="Non",IF($A103&gt;end_year_1,0,bulk_tonnages!O103),0)</f>
        <v>0</v>
      </c>
      <c r="AE103" s="20">
        <f>IF('DONNÉES '!$F$33="Non",IF($A103&gt;end_year_1, 0,bulk_tonnages!P103),0)</f>
        <v>0</v>
      </c>
      <c r="AF103" s="20">
        <f>IF('DONNÉES '!$F$33="Non",IF($A103&gt;end_year_1, 0,bulk_tonnages!Q103),IF($A103&gt;end_year_1, 0,bulk_user_tonnages!N103))</f>
        <v>0</v>
      </c>
      <c r="AG103" s="37">
        <f t="shared" si="22"/>
        <v>0</v>
      </c>
      <c r="AH103" s="37">
        <f t="shared" si="24"/>
        <v>0</v>
      </c>
    </row>
    <row r="104" spans="1:35" x14ac:dyDescent="0.25">
      <c r="A104" s="1">
        <f t="shared" si="23"/>
        <v>102</v>
      </c>
      <c r="B104" s="1" t="str">
        <f t="shared" si="13"/>
        <v>AB</v>
      </c>
      <c r="C104" s="20">
        <f>IF('DONNÉES '!$F$33="Non",IF(A104&gt;end_year_1, 0,bulk_tonnages!D104),IF(A104&gt;end_year_1, 0,bulk_user_tonnages!D104))</f>
        <v>0</v>
      </c>
      <c r="D104" s="20">
        <f>IF($A104&lt;Diversion_start_year,C104,VLOOKUP($A104,RÉACHEMINEMENT!$B$9:$Q$58,4,FALSE))</f>
        <v>0</v>
      </c>
      <c r="E104" s="20">
        <f t="shared" si="14"/>
        <v>0</v>
      </c>
      <c r="F104" s="20">
        <f>IF('DONNÉES '!$F$33="Non",IF($A104&gt;end_year_1, 0,bulk_tonnages!E104),IF($A104&gt;end_year_1, 0,bulk_user_tonnages!E104))</f>
        <v>0</v>
      </c>
      <c r="G104" s="20">
        <f>IF($A104&lt;Diversion_start_year,F104,VLOOKUP($A104,RÉACHEMINEMENT!$B$9:$Q$58,13,FALSE))</f>
        <v>0</v>
      </c>
      <c r="H104" s="20">
        <f t="shared" si="15"/>
        <v>0</v>
      </c>
      <c r="I104" s="20">
        <f>IF('DONNÉES '!$F$33="Non",IF($A104&gt;end_year_1, 0,bulk_tonnages!F104),IF($A104&gt;end_year_1, 0,bulk_user_tonnages!F104))</f>
        <v>0</v>
      </c>
      <c r="J104" s="20">
        <f>IF($A104&lt;Diversion_start_year,I104,VLOOKUP($A104,RÉACHEMINEMENT!$B$9:$Q$58,7,FALSE))</f>
        <v>0</v>
      </c>
      <c r="K104" s="20">
        <f t="shared" si="16"/>
        <v>0</v>
      </c>
      <c r="L104" s="20">
        <f>IF('DONNÉES '!$F$33=supporting_sheet!$B$3,IF($A104&gt;end_year_1, 0,bulk_tonnages!G104),IF($A104&gt;end_year_1, 0,bulk_user_tonnages!G104))</f>
        <v>0</v>
      </c>
      <c r="M104" s="20">
        <f>IF($A104&lt;Diversion_start_year,L104,VLOOKUP($A104,RÉACHEMINEMENT!$B$9:$Q$58,16,FALSE))</f>
        <v>0</v>
      </c>
      <c r="N104" s="20">
        <f t="shared" si="17"/>
        <v>0</v>
      </c>
      <c r="O104" s="20">
        <f>IF('DONNÉES '!$F$33="Non",IF($A104&gt;end_year_1, 0,bulk_tonnages!H104),IF($A104&gt;end_year_1, 0,bulk_user_tonnages!H104))</f>
        <v>0</v>
      </c>
      <c r="P104" s="20">
        <f>IF($A104&lt;Diversion_start_year,O104,VLOOKUP($A104,RÉACHEMINEMENT!$B$9:$Q$58,10,FALSE))</f>
        <v>0</v>
      </c>
      <c r="Q104" s="20">
        <f t="shared" si="18"/>
        <v>0</v>
      </c>
      <c r="R104" s="20">
        <f>IF('DONNÉES '!$F$33="Non",IF($A104&gt;end_year_1, 0,bulk_tonnages!I104),IF($A104&gt;end_year_1, 0,bulk_user_tonnages!I104))</f>
        <v>0</v>
      </c>
      <c r="S104" s="20">
        <f>IF($A104&lt;Diversion_start_year,R104,VLOOKUP($A104,RÉACHEMINEMENT!$B$9:$Z$58,19,FALSE))</f>
        <v>0</v>
      </c>
      <c r="T104" s="20">
        <f t="shared" si="19"/>
        <v>0</v>
      </c>
      <c r="U104" s="20">
        <f>IF('DONNÉES '!$F$33="Non",IF($A104&gt;end_year_1, 0,bulk_tonnages!J104),IF($A104&gt;end_year_1, 0,bulk_user_tonnages!J104))</f>
        <v>0</v>
      </c>
      <c r="V104" s="20">
        <f>IF($A104&lt;Diversion_start_year,U104,VLOOKUP($A104,RÉACHEMINEMENT!$B$9:$Z$58,22,FALSE))</f>
        <v>0</v>
      </c>
      <c r="W104" s="20">
        <f t="shared" si="20"/>
        <v>0</v>
      </c>
      <c r="X104" s="20">
        <f>IF('DONNÉES '!$F$33="Non",IF($A104&gt;end_year_1, 0,bulk_tonnages!K104),IF($A104&gt;end_year_1, 0,bulk_user_tonnages!K104))</f>
        <v>0</v>
      </c>
      <c r="Y104" s="20">
        <f>IF('DONNÉES '!$F$33="Non",IF($A104&gt;end_year_1, 0,bulk_tonnages!L104),IF($A104&gt;end_year_1, 0,bulk_user_tonnages!L104))</f>
        <v>0</v>
      </c>
      <c r="Z104" s="20">
        <f>IF($A104&lt;Diversion_start_year,Y104,VLOOKUP($A104,RÉACHEMINEMENT!$B$9:$Z$58,25,FALSE))</f>
        <v>0</v>
      </c>
      <c r="AA104" s="20">
        <f t="shared" si="21"/>
        <v>0</v>
      </c>
      <c r="AB104" s="20">
        <f>IF('DONNÉES '!$F$33="Non",IF($A104&gt;end_year_1,0,bulk_tonnages!M104),0)</f>
        <v>0</v>
      </c>
      <c r="AC104" s="20">
        <f>IF('DONNÉES '!$F$33="Non",IF($A104&gt;end_year_1, 0,bulk_tonnages!N104),IF($A104&gt;end_year_1, 0,bulk_user_tonnages!M104))</f>
        <v>0</v>
      </c>
      <c r="AD104" s="20">
        <f>IF('DONNÉES '!$F$33="Non",IF($A104&gt;end_year_1,0,bulk_tonnages!O104),0)</f>
        <v>0</v>
      </c>
      <c r="AE104" s="20">
        <f>IF('DONNÉES '!$F$33="Non",IF($A104&gt;end_year_1, 0,bulk_tonnages!P104),0)</f>
        <v>0</v>
      </c>
      <c r="AF104" s="20">
        <f>IF('DONNÉES '!$F$33="Non",IF($A104&gt;end_year_1, 0,bulk_tonnages!Q104),IF($A104&gt;end_year_1, 0,bulk_user_tonnages!N104))</f>
        <v>0</v>
      </c>
      <c r="AG104" s="37">
        <f t="shared" si="22"/>
        <v>0</v>
      </c>
      <c r="AH104" s="37">
        <f t="shared" si="24"/>
        <v>0</v>
      </c>
    </row>
    <row r="105" spans="1:35" x14ac:dyDescent="0.25">
      <c r="A105" s="1">
        <f t="shared" si="23"/>
        <v>103</v>
      </c>
      <c r="B105" s="1" t="str">
        <f t="shared" si="13"/>
        <v>AB</v>
      </c>
      <c r="C105" s="20">
        <f>IF('DONNÉES '!$F$33="Non",IF(A105&gt;end_year_1, 0,bulk_tonnages!D105),IF(A105&gt;end_year_1, 0,bulk_user_tonnages!D105))</f>
        <v>0</v>
      </c>
      <c r="D105" s="20">
        <f>IF($A105&lt;Diversion_start_year,C105,VLOOKUP($A105,RÉACHEMINEMENT!$B$9:$Q$58,4,FALSE))</f>
        <v>0</v>
      </c>
      <c r="E105" s="20">
        <f t="shared" si="14"/>
        <v>0</v>
      </c>
      <c r="F105" s="20">
        <f>IF('DONNÉES '!$F$33="Non",IF($A105&gt;end_year_1, 0,bulk_tonnages!E105),IF($A105&gt;end_year_1, 0,bulk_user_tonnages!E105))</f>
        <v>0</v>
      </c>
      <c r="G105" s="20">
        <f>IF($A105&lt;Diversion_start_year,F105,VLOOKUP($A105,RÉACHEMINEMENT!$B$9:$Q$58,13,FALSE))</f>
        <v>0</v>
      </c>
      <c r="H105" s="20">
        <f t="shared" si="15"/>
        <v>0</v>
      </c>
      <c r="I105" s="20">
        <f>IF('DONNÉES '!$F$33="Non",IF($A105&gt;end_year_1, 0,bulk_tonnages!F105),IF($A105&gt;end_year_1, 0,bulk_user_tonnages!F105))</f>
        <v>0</v>
      </c>
      <c r="J105" s="20">
        <f>IF($A105&lt;Diversion_start_year,I105,VLOOKUP($A105,RÉACHEMINEMENT!$B$9:$Q$58,7,FALSE))</f>
        <v>0</v>
      </c>
      <c r="K105" s="20">
        <f t="shared" si="16"/>
        <v>0</v>
      </c>
      <c r="L105" s="20">
        <f>IF('DONNÉES '!$F$33=supporting_sheet!$B$3,IF($A105&gt;end_year_1, 0,bulk_tonnages!G105),IF($A105&gt;end_year_1, 0,bulk_user_tonnages!G105))</f>
        <v>0</v>
      </c>
      <c r="M105" s="20">
        <f>IF($A105&lt;Diversion_start_year,L105,VLOOKUP($A105,RÉACHEMINEMENT!$B$9:$Q$58,16,FALSE))</f>
        <v>0</v>
      </c>
      <c r="N105" s="20">
        <f t="shared" si="17"/>
        <v>0</v>
      </c>
      <c r="O105" s="20">
        <f>IF('DONNÉES '!$F$33="Non",IF($A105&gt;end_year_1, 0,bulk_tonnages!H105),IF($A105&gt;end_year_1, 0,bulk_user_tonnages!H105))</f>
        <v>0</v>
      </c>
      <c r="P105" s="20">
        <f>IF($A105&lt;Diversion_start_year,O105,VLOOKUP($A105,RÉACHEMINEMENT!$B$9:$Q$58,10,FALSE))</f>
        <v>0</v>
      </c>
      <c r="Q105" s="20">
        <f t="shared" si="18"/>
        <v>0</v>
      </c>
      <c r="R105" s="20">
        <f>IF('DONNÉES '!$F$33="Non",IF($A105&gt;end_year_1, 0,bulk_tonnages!I105),IF($A105&gt;end_year_1, 0,bulk_user_tonnages!I105))</f>
        <v>0</v>
      </c>
      <c r="S105" s="20">
        <f>IF($A105&lt;Diversion_start_year,R105,VLOOKUP($A105,RÉACHEMINEMENT!$B$9:$Z$58,19,FALSE))</f>
        <v>0</v>
      </c>
      <c r="T105" s="20">
        <f t="shared" si="19"/>
        <v>0</v>
      </c>
      <c r="U105" s="20">
        <f>IF('DONNÉES '!$F$33="Non",IF($A105&gt;end_year_1, 0,bulk_tonnages!J105),IF($A105&gt;end_year_1, 0,bulk_user_tonnages!J105))</f>
        <v>0</v>
      </c>
      <c r="V105" s="20">
        <f>IF($A105&lt;Diversion_start_year,U105,VLOOKUP($A105,RÉACHEMINEMENT!$B$9:$Z$58,22,FALSE))</f>
        <v>0</v>
      </c>
      <c r="W105" s="20">
        <f t="shared" si="20"/>
        <v>0</v>
      </c>
      <c r="X105" s="20">
        <f>IF('DONNÉES '!$F$33="Non",IF($A105&gt;end_year_1, 0,bulk_tonnages!K105),IF($A105&gt;end_year_1, 0,bulk_user_tonnages!K105))</f>
        <v>0</v>
      </c>
      <c r="Y105" s="20">
        <f>IF('DONNÉES '!$F$33="Non",IF($A105&gt;end_year_1, 0,bulk_tonnages!L105),IF($A105&gt;end_year_1, 0,bulk_user_tonnages!L105))</f>
        <v>0</v>
      </c>
      <c r="Z105" s="20">
        <f>IF($A105&lt;Diversion_start_year,Y105,VLOOKUP($A105,RÉACHEMINEMENT!$B$9:$Z$58,25,FALSE))</f>
        <v>0</v>
      </c>
      <c r="AA105" s="20">
        <f t="shared" si="21"/>
        <v>0</v>
      </c>
      <c r="AB105" s="20">
        <f>IF('DONNÉES '!$F$33="Non",IF($A105&gt;end_year_1,0,bulk_tonnages!M105),0)</f>
        <v>0</v>
      </c>
      <c r="AC105" s="20">
        <f>IF('DONNÉES '!$F$33="Non",IF($A105&gt;end_year_1, 0,bulk_tonnages!N105),IF($A105&gt;end_year_1, 0,bulk_user_tonnages!M105))</f>
        <v>0</v>
      </c>
      <c r="AD105" s="20">
        <f>IF('DONNÉES '!$F$33="Non",IF($A105&gt;end_year_1,0,bulk_tonnages!O105),0)</f>
        <v>0</v>
      </c>
      <c r="AE105" s="20">
        <f>IF('DONNÉES '!$F$33="Non",IF($A105&gt;end_year_1, 0,bulk_tonnages!P105),0)</f>
        <v>0</v>
      </c>
      <c r="AF105" s="20">
        <f>IF('DONNÉES '!$F$33="Non",IF($A105&gt;end_year_1, 0,bulk_tonnages!Q105),IF($A105&gt;end_year_1, 0,bulk_user_tonnages!N105))</f>
        <v>0</v>
      </c>
      <c r="AG105" s="37">
        <f t="shared" si="22"/>
        <v>0</v>
      </c>
      <c r="AH105" s="37">
        <f t="shared" si="24"/>
        <v>0</v>
      </c>
    </row>
    <row r="106" spans="1:35" x14ac:dyDescent="0.25">
      <c r="A106" s="1">
        <f t="shared" si="23"/>
        <v>104</v>
      </c>
      <c r="B106" s="1" t="str">
        <f t="shared" si="13"/>
        <v>AB</v>
      </c>
      <c r="C106" s="20">
        <f>IF('DONNÉES '!$F$33="Non",IF(A106&gt;end_year_1, 0,bulk_tonnages!D106),IF(A106&gt;end_year_1, 0,bulk_user_tonnages!D106))</f>
        <v>0</v>
      </c>
      <c r="D106" s="20">
        <f>IF($A106&lt;Diversion_start_year,C106,VLOOKUP($A106,RÉACHEMINEMENT!$B$9:$Q$58,4,FALSE))</f>
        <v>0</v>
      </c>
      <c r="E106" s="20">
        <f t="shared" si="14"/>
        <v>0</v>
      </c>
      <c r="F106" s="20">
        <f>IF('DONNÉES '!$F$33="Non",IF($A106&gt;end_year_1, 0,bulk_tonnages!E106),IF($A106&gt;end_year_1, 0,bulk_user_tonnages!E106))</f>
        <v>0</v>
      </c>
      <c r="G106" s="20">
        <f>IF($A106&lt;Diversion_start_year,F106,VLOOKUP($A106,RÉACHEMINEMENT!$B$9:$Q$58,13,FALSE))</f>
        <v>0</v>
      </c>
      <c r="H106" s="20">
        <f t="shared" si="15"/>
        <v>0</v>
      </c>
      <c r="I106" s="20">
        <f>IF('DONNÉES '!$F$33="Non",IF($A106&gt;end_year_1, 0,bulk_tonnages!F106),IF($A106&gt;end_year_1, 0,bulk_user_tonnages!F106))</f>
        <v>0</v>
      </c>
      <c r="J106" s="20">
        <f>IF($A106&lt;Diversion_start_year,I106,VLOOKUP($A106,RÉACHEMINEMENT!$B$9:$Q$58,7,FALSE))</f>
        <v>0</v>
      </c>
      <c r="K106" s="20">
        <f t="shared" si="16"/>
        <v>0</v>
      </c>
      <c r="L106" s="20">
        <f>IF('DONNÉES '!$F$33=supporting_sheet!$B$3,IF($A106&gt;end_year_1, 0,bulk_tonnages!G106),IF($A106&gt;end_year_1, 0,bulk_user_tonnages!G106))</f>
        <v>0</v>
      </c>
      <c r="M106" s="20">
        <f>IF($A106&lt;Diversion_start_year,L106,VLOOKUP($A106,RÉACHEMINEMENT!$B$9:$Q$58,16,FALSE))</f>
        <v>0</v>
      </c>
      <c r="N106" s="20">
        <f t="shared" si="17"/>
        <v>0</v>
      </c>
      <c r="O106" s="20">
        <f>IF('DONNÉES '!$F$33="Non",IF($A106&gt;end_year_1, 0,bulk_tonnages!H106),IF($A106&gt;end_year_1, 0,bulk_user_tonnages!H106))</f>
        <v>0</v>
      </c>
      <c r="P106" s="20">
        <f>IF($A106&lt;Diversion_start_year,O106,VLOOKUP($A106,RÉACHEMINEMENT!$B$9:$Q$58,10,FALSE))</f>
        <v>0</v>
      </c>
      <c r="Q106" s="20">
        <f t="shared" si="18"/>
        <v>0</v>
      </c>
      <c r="R106" s="20">
        <f>IF('DONNÉES '!$F$33="Non",IF($A106&gt;end_year_1, 0,bulk_tonnages!I106),IF($A106&gt;end_year_1, 0,bulk_user_tonnages!I106))</f>
        <v>0</v>
      </c>
      <c r="S106" s="20">
        <f>IF($A106&lt;Diversion_start_year,R106,VLOOKUP($A106,RÉACHEMINEMENT!$B$9:$Z$58,19,FALSE))</f>
        <v>0</v>
      </c>
      <c r="T106" s="20">
        <f t="shared" si="19"/>
        <v>0</v>
      </c>
      <c r="U106" s="20">
        <f>IF('DONNÉES '!$F$33="Non",IF($A106&gt;end_year_1, 0,bulk_tonnages!J106),IF($A106&gt;end_year_1, 0,bulk_user_tonnages!J106))</f>
        <v>0</v>
      </c>
      <c r="V106" s="20">
        <f>IF($A106&lt;Diversion_start_year,U106,VLOOKUP($A106,RÉACHEMINEMENT!$B$9:$Z$58,22,FALSE))</f>
        <v>0</v>
      </c>
      <c r="W106" s="20">
        <f t="shared" si="20"/>
        <v>0</v>
      </c>
      <c r="X106" s="20">
        <f>IF('DONNÉES '!$F$33="Non",IF($A106&gt;end_year_1, 0,bulk_tonnages!K106),IF($A106&gt;end_year_1, 0,bulk_user_tonnages!K106))</f>
        <v>0</v>
      </c>
      <c r="Y106" s="20">
        <f>IF('DONNÉES '!$F$33="Non",IF($A106&gt;end_year_1, 0,bulk_tonnages!L106),IF($A106&gt;end_year_1, 0,bulk_user_tonnages!L106))</f>
        <v>0</v>
      </c>
      <c r="Z106" s="20">
        <f>IF($A106&lt;Diversion_start_year,Y106,VLOOKUP($A106,RÉACHEMINEMENT!$B$9:$Z$58,25,FALSE))</f>
        <v>0</v>
      </c>
      <c r="AA106" s="20">
        <f t="shared" si="21"/>
        <v>0</v>
      </c>
      <c r="AB106" s="20">
        <f>IF('DONNÉES '!$F$33="Non",IF($A106&gt;end_year_1,0,bulk_tonnages!M106),0)</f>
        <v>0</v>
      </c>
      <c r="AC106" s="20">
        <f>IF('DONNÉES '!$F$33="Non",IF($A106&gt;end_year_1, 0,bulk_tonnages!N106),IF($A106&gt;end_year_1, 0,bulk_user_tonnages!M106))</f>
        <v>0</v>
      </c>
      <c r="AD106" s="20">
        <f>IF('DONNÉES '!$F$33="Non",IF($A106&gt;end_year_1,0,bulk_tonnages!O106),0)</f>
        <v>0</v>
      </c>
      <c r="AE106" s="20">
        <f>IF('DONNÉES '!$F$33="Non",IF($A106&gt;end_year_1, 0,bulk_tonnages!P106),0)</f>
        <v>0</v>
      </c>
      <c r="AF106" s="20">
        <f>IF('DONNÉES '!$F$33="Non",IF($A106&gt;end_year_1, 0,bulk_tonnages!Q106),IF($A106&gt;end_year_1, 0,bulk_user_tonnages!N106))</f>
        <v>0</v>
      </c>
      <c r="AG106" s="37">
        <f t="shared" si="22"/>
        <v>0</v>
      </c>
      <c r="AH106" s="37">
        <f t="shared" si="24"/>
        <v>0</v>
      </c>
    </row>
    <row r="107" spans="1:35" x14ac:dyDescent="0.25">
      <c r="A107" s="1">
        <f t="shared" si="23"/>
        <v>105</v>
      </c>
      <c r="B107" s="1" t="str">
        <f t="shared" si="13"/>
        <v>AB</v>
      </c>
      <c r="C107" s="20">
        <f>IF('DONNÉES '!$F$33="Non",IF(A107&gt;end_year_1, 0,bulk_tonnages!D107),IF(A107&gt;end_year_1, 0,bulk_user_tonnages!D107))</f>
        <v>0</v>
      </c>
      <c r="D107" s="20">
        <f>IF($A107&lt;Diversion_start_year,C107,VLOOKUP($A107,RÉACHEMINEMENT!$B$9:$Q$58,4,FALSE))</f>
        <v>0</v>
      </c>
      <c r="E107" s="20">
        <f t="shared" si="14"/>
        <v>0</v>
      </c>
      <c r="F107" s="20">
        <f>IF('DONNÉES '!$F$33="Non",IF($A107&gt;end_year_1, 0,bulk_tonnages!E107),IF($A107&gt;end_year_1, 0,bulk_user_tonnages!E107))</f>
        <v>0</v>
      </c>
      <c r="G107" s="20">
        <f>IF($A107&lt;Diversion_start_year,F107,VLOOKUP($A107,RÉACHEMINEMENT!$B$9:$Q$58,13,FALSE))</f>
        <v>0</v>
      </c>
      <c r="H107" s="20">
        <f t="shared" si="15"/>
        <v>0</v>
      </c>
      <c r="I107" s="20">
        <f>IF('DONNÉES '!$F$33="Non",IF($A107&gt;end_year_1, 0,bulk_tonnages!F107),IF($A107&gt;end_year_1, 0,bulk_user_tonnages!F107))</f>
        <v>0</v>
      </c>
      <c r="J107" s="20">
        <f>IF($A107&lt;Diversion_start_year,I107,VLOOKUP($A107,RÉACHEMINEMENT!$B$9:$Q$58,7,FALSE))</f>
        <v>0</v>
      </c>
      <c r="K107" s="20">
        <f t="shared" si="16"/>
        <v>0</v>
      </c>
      <c r="L107" s="20">
        <f>IF('DONNÉES '!$F$33=supporting_sheet!$B$3,IF($A107&gt;end_year_1, 0,bulk_tonnages!G107),IF($A107&gt;end_year_1, 0,bulk_user_tonnages!G107))</f>
        <v>0</v>
      </c>
      <c r="M107" s="20">
        <f>IF($A107&lt;Diversion_start_year,L107,VLOOKUP($A107,RÉACHEMINEMENT!$B$9:$Q$58,16,FALSE))</f>
        <v>0</v>
      </c>
      <c r="N107" s="20">
        <f t="shared" si="17"/>
        <v>0</v>
      </c>
      <c r="O107" s="20">
        <f>IF('DONNÉES '!$F$33="Non",IF($A107&gt;end_year_1, 0,bulk_tonnages!H107),IF($A107&gt;end_year_1, 0,bulk_user_tonnages!H107))</f>
        <v>0</v>
      </c>
      <c r="P107" s="20">
        <f>IF($A107&lt;Diversion_start_year,O107,VLOOKUP($A107,RÉACHEMINEMENT!$B$9:$Q$58,10,FALSE))</f>
        <v>0</v>
      </c>
      <c r="Q107" s="20">
        <f t="shared" si="18"/>
        <v>0</v>
      </c>
      <c r="R107" s="20">
        <f>IF('DONNÉES '!$F$33="Non",IF($A107&gt;end_year_1, 0,bulk_tonnages!I107),IF($A107&gt;end_year_1, 0,bulk_user_tonnages!I107))</f>
        <v>0</v>
      </c>
      <c r="S107" s="20">
        <f>IF($A107&lt;Diversion_start_year,R107,VLOOKUP($A107,RÉACHEMINEMENT!$B$9:$Z$58,19,FALSE))</f>
        <v>0</v>
      </c>
      <c r="T107" s="20">
        <f t="shared" si="19"/>
        <v>0</v>
      </c>
      <c r="U107" s="20">
        <f>IF('DONNÉES '!$F$33="Non",IF($A107&gt;end_year_1, 0,bulk_tonnages!J107),IF($A107&gt;end_year_1, 0,bulk_user_tonnages!J107))</f>
        <v>0</v>
      </c>
      <c r="V107" s="20">
        <f>IF($A107&lt;Diversion_start_year,U107,VLOOKUP($A107,RÉACHEMINEMENT!$B$9:$Z$58,22,FALSE))</f>
        <v>0</v>
      </c>
      <c r="W107" s="20">
        <f t="shared" si="20"/>
        <v>0</v>
      </c>
      <c r="X107" s="20">
        <f>IF('DONNÉES '!$F$33="Non",IF($A107&gt;end_year_1, 0,bulk_tonnages!K107),IF($A107&gt;end_year_1, 0,bulk_user_tonnages!K107))</f>
        <v>0</v>
      </c>
      <c r="Y107" s="20">
        <f>IF('DONNÉES '!$F$33="Non",IF($A107&gt;end_year_1, 0,bulk_tonnages!L107),IF($A107&gt;end_year_1, 0,bulk_user_tonnages!L107))</f>
        <v>0</v>
      </c>
      <c r="Z107" s="20">
        <f>IF($A107&lt;Diversion_start_year,Y107,VLOOKUP($A107,RÉACHEMINEMENT!$B$9:$Z$58,25,FALSE))</f>
        <v>0</v>
      </c>
      <c r="AA107" s="20">
        <f t="shared" si="21"/>
        <v>0</v>
      </c>
      <c r="AB107" s="20">
        <f>IF('DONNÉES '!$F$33="Non",IF($A107&gt;end_year_1,0,bulk_tonnages!M107),0)</f>
        <v>0</v>
      </c>
      <c r="AC107" s="20">
        <f>IF('DONNÉES '!$F$33="Non",IF($A107&gt;end_year_1, 0,bulk_tonnages!N107),IF($A107&gt;end_year_1, 0,bulk_user_tonnages!M107))</f>
        <v>0</v>
      </c>
      <c r="AD107" s="20">
        <f>IF('DONNÉES '!$F$33="Non",IF($A107&gt;end_year_1,0,bulk_tonnages!O107),0)</f>
        <v>0</v>
      </c>
      <c r="AE107" s="20">
        <f>IF('DONNÉES '!$F$33="Non",IF($A107&gt;end_year_1, 0,bulk_tonnages!P107),0)</f>
        <v>0</v>
      </c>
      <c r="AF107" s="20">
        <f>IF('DONNÉES '!$F$33="Non",IF($A107&gt;end_year_1, 0,bulk_tonnages!Q107),IF($A107&gt;end_year_1, 0,bulk_user_tonnages!N107))</f>
        <v>0</v>
      </c>
      <c r="AG107" s="37">
        <f t="shared" si="22"/>
        <v>0</v>
      </c>
      <c r="AH107" s="37">
        <f t="shared" si="24"/>
        <v>0</v>
      </c>
    </row>
    <row r="108" spans="1:35" x14ac:dyDescent="0.25">
      <c r="A108" s="1">
        <f t="shared" si="23"/>
        <v>106</v>
      </c>
      <c r="B108" s="1" t="str">
        <f t="shared" si="13"/>
        <v>AB</v>
      </c>
      <c r="C108" s="20">
        <f>IF('DONNÉES '!$F$33="Non",IF(A108&gt;end_year_1, 0,bulk_tonnages!D108),IF(A108&gt;end_year_1, 0,bulk_user_tonnages!D108))</f>
        <v>0</v>
      </c>
      <c r="D108" s="20">
        <f>IF($A108&lt;Diversion_start_year,C108,VLOOKUP($A108,RÉACHEMINEMENT!$B$9:$Q$58,4,FALSE))</f>
        <v>0</v>
      </c>
      <c r="E108" s="20">
        <f t="shared" si="14"/>
        <v>0</v>
      </c>
      <c r="F108" s="20">
        <f>IF('DONNÉES '!$F$33="Non",IF($A108&gt;end_year_1, 0,bulk_tonnages!E108),IF($A108&gt;end_year_1, 0,bulk_user_tonnages!E108))</f>
        <v>0</v>
      </c>
      <c r="G108" s="20">
        <f>IF($A108&lt;Diversion_start_year,F108,VLOOKUP($A108,RÉACHEMINEMENT!$B$9:$Q$58,13,FALSE))</f>
        <v>0</v>
      </c>
      <c r="H108" s="20">
        <f t="shared" si="15"/>
        <v>0</v>
      </c>
      <c r="I108" s="20">
        <f>IF('DONNÉES '!$F$33="Non",IF($A108&gt;end_year_1, 0,bulk_tonnages!F108),IF($A108&gt;end_year_1, 0,bulk_user_tonnages!F108))</f>
        <v>0</v>
      </c>
      <c r="J108" s="20">
        <f>IF($A108&lt;Diversion_start_year,I108,VLOOKUP($A108,RÉACHEMINEMENT!$B$9:$Q$58,7,FALSE))</f>
        <v>0</v>
      </c>
      <c r="K108" s="20">
        <f t="shared" si="16"/>
        <v>0</v>
      </c>
      <c r="L108" s="20">
        <f>IF('DONNÉES '!$F$33=supporting_sheet!$B$3,IF($A108&gt;end_year_1, 0,bulk_tonnages!G108),IF($A108&gt;end_year_1, 0,bulk_user_tonnages!G108))</f>
        <v>0</v>
      </c>
      <c r="M108" s="20">
        <f>IF($A108&lt;Diversion_start_year,L108,VLOOKUP($A108,RÉACHEMINEMENT!$B$9:$Q$58,16,FALSE))</f>
        <v>0</v>
      </c>
      <c r="N108" s="20">
        <f t="shared" si="17"/>
        <v>0</v>
      </c>
      <c r="O108" s="20">
        <f>IF('DONNÉES '!$F$33="Non",IF($A108&gt;end_year_1, 0,bulk_tonnages!H108),IF($A108&gt;end_year_1, 0,bulk_user_tonnages!H108))</f>
        <v>0</v>
      </c>
      <c r="P108" s="20">
        <f>IF($A108&lt;Diversion_start_year,O108,VLOOKUP($A108,RÉACHEMINEMENT!$B$9:$Q$58,10,FALSE))</f>
        <v>0</v>
      </c>
      <c r="Q108" s="20">
        <f t="shared" si="18"/>
        <v>0</v>
      </c>
      <c r="R108" s="20">
        <f>IF('DONNÉES '!$F$33="Non",IF($A108&gt;end_year_1, 0,bulk_tonnages!I108),IF($A108&gt;end_year_1, 0,bulk_user_tonnages!I108))</f>
        <v>0</v>
      </c>
      <c r="S108" s="20">
        <f>IF($A108&lt;Diversion_start_year,R108,VLOOKUP($A108,RÉACHEMINEMENT!$B$9:$Z$58,19,FALSE))</f>
        <v>0</v>
      </c>
      <c r="T108" s="20">
        <f t="shared" si="19"/>
        <v>0</v>
      </c>
      <c r="U108" s="20">
        <f>IF('DONNÉES '!$F$33="Non",IF($A108&gt;end_year_1, 0,bulk_tonnages!J108),IF($A108&gt;end_year_1, 0,bulk_user_tonnages!J108))</f>
        <v>0</v>
      </c>
      <c r="V108" s="20">
        <f>IF($A108&lt;Diversion_start_year,U108,VLOOKUP($A108,RÉACHEMINEMENT!$B$9:$Z$58,22,FALSE))</f>
        <v>0</v>
      </c>
      <c r="W108" s="20">
        <f t="shared" si="20"/>
        <v>0</v>
      </c>
      <c r="X108" s="20">
        <f>IF('DONNÉES '!$F$33="Non",IF($A108&gt;end_year_1, 0,bulk_tonnages!K108),IF($A108&gt;end_year_1, 0,bulk_user_tonnages!K108))</f>
        <v>0</v>
      </c>
      <c r="Y108" s="20">
        <f>IF('DONNÉES '!$F$33="Non",IF($A108&gt;end_year_1, 0,bulk_tonnages!L108),IF($A108&gt;end_year_1, 0,bulk_user_tonnages!L108))</f>
        <v>0</v>
      </c>
      <c r="Z108" s="20">
        <f>IF($A108&lt;Diversion_start_year,Y108,VLOOKUP($A108,RÉACHEMINEMENT!$B$9:$Z$58,25,FALSE))</f>
        <v>0</v>
      </c>
      <c r="AA108" s="20">
        <f t="shared" si="21"/>
        <v>0</v>
      </c>
      <c r="AB108" s="20">
        <f>IF('DONNÉES '!$F$33="Non",IF($A108&gt;end_year_1,0,bulk_tonnages!M108),0)</f>
        <v>0</v>
      </c>
      <c r="AC108" s="20">
        <f>IF('DONNÉES '!$F$33="Non",IF($A108&gt;end_year_1, 0,bulk_tonnages!N108),IF($A108&gt;end_year_1, 0,bulk_user_tonnages!M108))</f>
        <v>0</v>
      </c>
      <c r="AD108" s="20">
        <f>IF('DONNÉES '!$F$33="Non",IF($A108&gt;end_year_1,0,bulk_tonnages!O108),0)</f>
        <v>0</v>
      </c>
      <c r="AE108" s="20">
        <f>IF('DONNÉES '!$F$33="Non",IF($A108&gt;end_year_1, 0,bulk_tonnages!P108),0)</f>
        <v>0</v>
      </c>
      <c r="AF108" s="20">
        <f>IF('DONNÉES '!$F$33="Non",IF($A108&gt;end_year_1, 0,bulk_tonnages!Q108),IF($A108&gt;end_year_1, 0,bulk_user_tonnages!N108))</f>
        <v>0</v>
      </c>
      <c r="AG108" s="37">
        <f t="shared" si="22"/>
        <v>0</v>
      </c>
      <c r="AH108" s="37">
        <f t="shared" si="24"/>
        <v>0</v>
      </c>
    </row>
    <row r="109" spans="1:35" x14ac:dyDescent="0.25">
      <c r="A109" s="1">
        <f t="shared" si="23"/>
        <v>107</v>
      </c>
      <c r="B109" s="1" t="str">
        <f t="shared" si="13"/>
        <v>AB</v>
      </c>
      <c r="C109" s="20">
        <f>IF('DONNÉES '!$F$33="Non",IF(A109&gt;end_year_1, 0,bulk_tonnages!D109),IF(A109&gt;end_year_1, 0,bulk_user_tonnages!D109))</f>
        <v>0</v>
      </c>
      <c r="D109" s="20">
        <f>IF($A109&lt;Diversion_start_year,C109,VLOOKUP($A109,RÉACHEMINEMENT!$B$9:$Q$58,4,FALSE))</f>
        <v>0</v>
      </c>
      <c r="E109" s="20">
        <f t="shared" si="14"/>
        <v>0</v>
      </c>
      <c r="F109" s="20">
        <f>IF('DONNÉES '!$F$33="Non",IF($A109&gt;end_year_1, 0,bulk_tonnages!E109),IF($A109&gt;end_year_1, 0,bulk_user_tonnages!E109))</f>
        <v>0</v>
      </c>
      <c r="G109" s="20">
        <f>IF($A109&lt;Diversion_start_year,F109,VLOOKUP($A109,RÉACHEMINEMENT!$B$9:$Q$58,13,FALSE))</f>
        <v>0</v>
      </c>
      <c r="H109" s="20">
        <f t="shared" si="15"/>
        <v>0</v>
      </c>
      <c r="I109" s="20">
        <f>IF('DONNÉES '!$F$33="Non",IF($A109&gt;end_year_1, 0,bulk_tonnages!F109),IF($A109&gt;end_year_1, 0,bulk_user_tonnages!F109))</f>
        <v>0</v>
      </c>
      <c r="J109" s="20">
        <f>IF($A109&lt;Diversion_start_year,I109,VLOOKUP($A109,RÉACHEMINEMENT!$B$9:$Q$58,7,FALSE))</f>
        <v>0</v>
      </c>
      <c r="K109" s="20">
        <f t="shared" si="16"/>
        <v>0</v>
      </c>
      <c r="L109" s="20">
        <f>IF('DONNÉES '!$F$33=supporting_sheet!$B$3,IF($A109&gt;end_year_1, 0,bulk_tonnages!G109),IF($A109&gt;end_year_1, 0,bulk_user_tonnages!G109))</f>
        <v>0</v>
      </c>
      <c r="M109" s="20">
        <f>IF($A109&lt;Diversion_start_year,L109,VLOOKUP($A109,RÉACHEMINEMENT!$B$9:$Q$58,16,FALSE))</f>
        <v>0</v>
      </c>
      <c r="N109" s="20">
        <f t="shared" si="17"/>
        <v>0</v>
      </c>
      <c r="O109" s="20">
        <f>IF('DONNÉES '!$F$33="Non",IF($A109&gt;end_year_1, 0,bulk_tonnages!H109),IF($A109&gt;end_year_1, 0,bulk_user_tonnages!H109))</f>
        <v>0</v>
      </c>
      <c r="P109" s="20">
        <f>IF($A109&lt;Diversion_start_year,O109,VLOOKUP($A109,RÉACHEMINEMENT!$B$9:$Q$58,10,FALSE))</f>
        <v>0</v>
      </c>
      <c r="Q109" s="20">
        <f t="shared" si="18"/>
        <v>0</v>
      </c>
      <c r="R109" s="20">
        <f>IF('DONNÉES '!$F$33="Non",IF($A109&gt;end_year_1, 0,bulk_tonnages!I109),IF($A109&gt;end_year_1, 0,bulk_user_tonnages!I109))</f>
        <v>0</v>
      </c>
      <c r="S109" s="20">
        <f>IF($A109&lt;Diversion_start_year,R109,VLOOKUP($A109,RÉACHEMINEMENT!$B$9:$Z$58,19,FALSE))</f>
        <v>0</v>
      </c>
      <c r="T109" s="20">
        <f t="shared" si="19"/>
        <v>0</v>
      </c>
      <c r="U109" s="20">
        <f>IF('DONNÉES '!$F$33="Non",IF($A109&gt;end_year_1, 0,bulk_tonnages!J109),IF($A109&gt;end_year_1, 0,bulk_user_tonnages!J109))</f>
        <v>0</v>
      </c>
      <c r="V109" s="20">
        <f>IF($A109&lt;Diversion_start_year,U109,VLOOKUP($A109,RÉACHEMINEMENT!$B$9:$Z$58,22,FALSE))</f>
        <v>0</v>
      </c>
      <c r="W109" s="20">
        <f t="shared" si="20"/>
        <v>0</v>
      </c>
      <c r="X109" s="20">
        <f>IF('DONNÉES '!$F$33="Non",IF($A109&gt;end_year_1, 0,bulk_tonnages!K109),IF($A109&gt;end_year_1, 0,bulk_user_tonnages!K109))</f>
        <v>0</v>
      </c>
      <c r="Y109" s="20">
        <f>IF('DONNÉES '!$F$33="Non",IF($A109&gt;end_year_1, 0,bulk_tonnages!L109),IF($A109&gt;end_year_1, 0,bulk_user_tonnages!L109))</f>
        <v>0</v>
      </c>
      <c r="Z109" s="20">
        <f>IF($A109&lt;Diversion_start_year,Y109,VLOOKUP($A109,RÉACHEMINEMENT!$B$9:$Z$58,25,FALSE))</f>
        <v>0</v>
      </c>
      <c r="AA109" s="20">
        <f t="shared" si="21"/>
        <v>0</v>
      </c>
      <c r="AB109" s="20">
        <f>IF('DONNÉES '!$F$33="Non",IF($A109&gt;end_year_1,0,bulk_tonnages!M109),0)</f>
        <v>0</v>
      </c>
      <c r="AC109" s="20">
        <f>IF('DONNÉES '!$F$33="Non",IF($A109&gt;end_year_1, 0,bulk_tonnages!N109),IF($A109&gt;end_year_1, 0,bulk_user_tonnages!M109))</f>
        <v>0</v>
      </c>
      <c r="AD109" s="20">
        <f>IF('DONNÉES '!$F$33="Non",IF($A109&gt;end_year_1,0,bulk_tonnages!O109),0)</f>
        <v>0</v>
      </c>
      <c r="AE109" s="20">
        <f>IF('DONNÉES '!$F$33="Non",IF($A109&gt;end_year_1, 0,bulk_tonnages!P109),0)</f>
        <v>0</v>
      </c>
      <c r="AF109" s="20">
        <f>IF('DONNÉES '!$F$33="Non",IF($A109&gt;end_year_1, 0,bulk_tonnages!Q109),IF($A109&gt;end_year_1, 0,bulk_user_tonnages!N109))</f>
        <v>0</v>
      </c>
      <c r="AG109" s="37">
        <f t="shared" si="22"/>
        <v>0</v>
      </c>
      <c r="AH109" s="37">
        <f t="shared" si="24"/>
        <v>0</v>
      </c>
    </row>
    <row r="110" spans="1:35" x14ac:dyDescent="0.25">
      <c r="A110" s="1">
        <f t="shared" si="23"/>
        <v>108</v>
      </c>
      <c r="B110" s="1" t="str">
        <f t="shared" si="13"/>
        <v>AB</v>
      </c>
      <c r="C110" s="20">
        <f>IF('DONNÉES '!$F$33="Non",IF(A110&gt;end_year_1, 0,bulk_tonnages!D110),IF(A110&gt;end_year_1, 0,bulk_user_tonnages!D110))</f>
        <v>0</v>
      </c>
      <c r="D110" s="20">
        <f>IF($A110&lt;Diversion_start_year,C110,VLOOKUP($A110,RÉACHEMINEMENT!$B$9:$Q$58,4,FALSE))</f>
        <v>0</v>
      </c>
      <c r="E110" s="20">
        <f t="shared" si="14"/>
        <v>0</v>
      </c>
      <c r="F110" s="20">
        <f>IF('DONNÉES '!$F$33="Non",IF($A110&gt;end_year_1, 0,bulk_tonnages!E110),IF($A110&gt;end_year_1, 0,bulk_user_tonnages!E110))</f>
        <v>0</v>
      </c>
      <c r="G110" s="20">
        <f>IF($A110&lt;Diversion_start_year,F110,VLOOKUP($A110,RÉACHEMINEMENT!$B$9:$Q$58,13,FALSE))</f>
        <v>0</v>
      </c>
      <c r="H110" s="20">
        <f t="shared" si="15"/>
        <v>0</v>
      </c>
      <c r="I110" s="20">
        <f>IF('DONNÉES '!$F$33="Non",IF($A110&gt;end_year_1, 0,bulk_tonnages!F110),IF($A110&gt;end_year_1, 0,bulk_user_tonnages!F110))</f>
        <v>0</v>
      </c>
      <c r="J110" s="20">
        <f>IF($A110&lt;Diversion_start_year,I110,VLOOKUP($A110,RÉACHEMINEMENT!$B$9:$Q$58,7,FALSE))</f>
        <v>0</v>
      </c>
      <c r="K110" s="20">
        <f t="shared" si="16"/>
        <v>0</v>
      </c>
      <c r="L110" s="20">
        <f>IF('DONNÉES '!$F$33=supporting_sheet!$B$3,IF($A110&gt;end_year_1, 0,bulk_tonnages!G110),IF($A110&gt;end_year_1, 0,bulk_user_tonnages!G110))</f>
        <v>0</v>
      </c>
      <c r="M110" s="20">
        <f>IF($A110&lt;Diversion_start_year,L110,VLOOKUP($A110,RÉACHEMINEMENT!$B$9:$Q$58,16,FALSE))</f>
        <v>0</v>
      </c>
      <c r="N110" s="20">
        <f t="shared" si="17"/>
        <v>0</v>
      </c>
      <c r="O110" s="20">
        <f>IF('DONNÉES '!$F$33="Non",IF($A110&gt;end_year_1, 0,bulk_tonnages!H110),IF($A110&gt;end_year_1, 0,bulk_user_tonnages!H110))</f>
        <v>0</v>
      </c>
      <c r="P110" s="20">
        <f>IF($A110&lt;Diversion_start_year,O110,VLOOKUP($A110,RÉACHEMINEMENT!$B$9:$Q$58,10,FALSE))</f>
        <v>0</v>
      </c>
      <c r="Q110" s="20">
        <f t="shared" si="18"/>
        <v>0</v>
      </c>
      <c r="R110" s="20">
        <f>IF('DONNÉES '!$F$33="Non",IF($A110&gt;end_year_1, 0,bulk_tonnages!I110),IF($A110&gt;end_year_1, 0,bulk_user_tonnages!I110))</f>
        <v>0</v>
      </c>
      <c r="S110" s="20">
        <f>IF($A110&lt;Diversion_start_year,R110,VLOOKUP($A110,RÉACHEMINEMENT!$B$9:$Z$58,19,FALSE))</f>
        <v>0</v>
      </c>
      <c r="T110" s="20">
        <f t="shared" si="19"/>
        <v>0</v>
      </c>
      <c r="U110" s="20">
        <f>IF('DONNÉES '!$F$33="Non",IF($A110&gt;end_year_1, 0,bulk_tonnages!J110),IF($A110&gt;end_year_1, 0,bulk_user_tonnages!J110))</f>
        <v>0</v>
      </c>
      <c r="V110" s="20">
        <f>IF($A110&lt;Diversion_start_year,U110,VLOOKUP($A110,RÉACHEMINEMENT!$B$9:$Z$58,22,FALSE))</f>
        <v>0</v>
      </c>
      <c r="W110" s="20">
        <f t="shared" si="20"/>
        <v>0</v>
      </c>
      <c r="X110" s="20">
        <f>IF('DONNÉES '!$F$33="Non",IF($A110&gt;end_year_1, 0,bulk_tonnages!K110),IF($A110&gt;end_year_1, 0,bulk_user_tonnages!K110))</f>
        <v>0</v>
      </c>
      <c r="Y110" s="20">
        <f>IF('DONNÉES '!$F$33="Non",IF($A110&gt;end_year_1, 0,bulk_tonnages!L110),IF($A110&gt;end_year_1, 0,bulk_user_tonnages!L110))</f>
        <v>0</v>
      </c>
      <c r="Z110" s="20">
        <f>IF($A110&lt;Diversion_start_year,Y110,VLOOKUP($A110,RÉACHEMINEMENT!$B$9:$Z$58,25,FALSE))</f>
        <v>0</v>
      </c>
      <c r="AA110" s="20">
        <f t="shared" si="21"/>
        <v>0</v>
      </c>
      <c r="AB110" s="20">
        <f>IF('DONNÉES '!$F$33="Non",IF($A110&gt;end_year_1,0,bulk_tonnages!M110),0)</f>
        <v>0</v>
      </c>
      <c r="AC110" s="20">
        <f>IF('DONNÉES '!$F$33="Non",IF($A110&gt;end_year_1, 0,bulk_tonnages!N110),IF($A110&gt;end_year_1, 0,bulk_user_tonnages!M110))</f>
        <v>0</v>
      </c>
      <c r="AD110" s="20">
        <f>IF('DONNÉES '!$F$33="Non",IF($A110&gt;end_year_1,0,bulk_tonnages!O110),0)</f>
        <v>0</v>
      </c>
      <c r="AE110" s="20">
        <f>IF('DONNÉES '!$F$33="Non",IF($A110&gt;end_year_1, 0,bulk_tonnages!P110),0)</f>
        <v>0</v>
      </c>
      <c r="AF110" s="20">
        <f>IF('DONNÉES '!$F$33="Non",IF($A110&gt;end_year_1, 0,bulk_tonnages!Q110),IF($A110&gt;end_year_1, 0,bulk_user_tonnages!N110))</f>
        <v>0</v>
      </c>
      <c r="AG110" s="37">
        <f t="shared" si="22"/>
        <v>0</v>
      </c>
      <c r="AH110" s="37">
        <f t="shared" si="24"/>
        <v>0</v>
      </c>
    </row>
    <row r="111" spans="1:35" x14ac:dyDescent="0.25">
      <c r="A111" s="1">
        <f t="shared" si="23"/>
        <v>109</v>
      </c>
      <c r="B111" s="1" t="str">
        <f t="shared" si="13"/>
        <v>AB</v>
      </c>
      <c r="C111" s="20">
        <f>IF('DONNÉES '!$F$33="Non",IF(A111&gt;end_year_1, 0,bulk_tonnages!D111),IF(A111&gt;end_year_1, 0,bulk_user_tonnages!D111))</f>
        <v>0</v>
      </c>
      <c r="D111" s="20">
        <f>IF($A111&lt;Diversion_start_year,C111,VLOOKUP($A111,RÉACHEMINEMENT!$B$9:$Q$58,4,FALSE))</f>
        <v>0</v>
      </c>
      <c r="E111" s="20">
        <f t="shared" si="14"/>
        <v>0</v>
      </c>
      <c r="F111" s="20">
        <f>IF('DONNÉES '!$F$33="Non",IF($A111&gt;end_year_1, 0,bulk_tonnages!E111),IF($A111&gt;end_year_1, 0,bulk_user_tonnages!E111))</f>
        <v>0</v>
      </c>
      <c r="G111" s="20">
        <f>IF($A111&lt;Diversion_start_year,F111,VLOOKUP($A111,RÉACHEMINEMENT!$B$9:$Q$58,13,FALSE))</f>
        <v>0</v>
      </c>
      <c r="H111" s="20">
        <f t="shared" si="15"/>
        <v>0</v>
      </c>
      <c r="I111" s="20">
        <f>IF('DONNÉES '!$F$33="Non",IF($A111&gt;end_year_1, 0,bulk_tonnages!F111),IF($A111&gt;end_year_1, 0,bulk_user_tonnages!F111))</f>
        <v>0</v>
      </c>
      <c r="J111" s="20">
        <f>IF($A111&lt;Diversion_start_year,I111,VLOOKUP($A111,RÉACHEMINEMENT!$B$9:$Q$58,7,FALSE))</f>
        <v>0</v>
      </c>
      <c r="K111" s="20">
        <f t="shared" si="16"/>
        <v>0</v>
      </c>
      <c r="L111" s="20">
        <f>IF('DONNÉES '!$F$33=supporting_sheet!$B$3,IF($A111&gt;end_year_1, 0,bulk_tonnages!G111),IF($A111&gt;end_year_1, 0,bulk_user_tonnages!G111))</f>
        <v>0</v>
      </c>
      <c r="M111" s="20">
        <f>IF($A111&lt;Diversion_start_year,L111,VLOOKUP($A111,RÉACHEMINEMENT!$B$9:$Q$58,16,FALSE))</f>
        <v>0</v>
      </c>
      <c r="N111" s="20">
        <f t="shared" si="17"/>
        <v>0</v>
      </c>
      <c r="O111" s="20">
        <f>IF('DONNÉES '!$F$33="Non",IF($A111&gt;end_year_1, 0,bulk_tonnages!H111),IF($A111&gt;end_year_1, 0,bulk_user_tonnages!H111))</f>
        <v>0</v>
      </c>
      <c r="P111" s="20">
        <f>IF($A111&lt;Diversion_start_year,O111,VLOOKUP($A111,RÉACHEMINEMENT!$B$9:$Q$58,10,FALSE))</f>
        <v>0</v>
      </c>
      <c r="Q111" s="20">
        <f t="shared" si="18"/>
        <v>0</v>
      </c>
      <c r="R111" s="20">
        <f>IF('DONNÉES '!$F$33="Non",IF($A111&gt;end_year_1, 0,bulk_tonnages!I111),IF($A111&gt;end_year_1, 0,bulk_user_tonnages!I111))</f>
        <v>0</v>
      </c>
      <c r="S111" s="20">
        <f>IF($A111&lt;Diversion_start_year,R111,VLOOKUP($A111,RÉACHEMINEMENT!$B$9:$Z$58,19,FALSE))</f>
        <v>0</v>
      </c>
      <c r="T111" s="20">
        <f t="shared" si="19"/>
        <v>0</v>
      </c>
      <c r="U111" s="20">
        <f>IF('DONNÉES '!$F$33="Non",IF($A111&gt;end_year_1, 0,bulk_tonnages!J111),IF($A111&gt;end_year_1, 0,bulk_user_tonnages!J111))</f>
        <v>0</v>
      </c>
      <c r="V111" s="20">
        <f>IF($A111&lt;Diversion_start_year,U111,VLOOKUP($A111,RÉACHEMINEMENT!$B$9:$Z$58,22,FALSE))</f>
        <v>0</v>
      </c>
      <c r="W111" s="20">
        <f t="shared" si="20"/>
        <v>0</v>
      </c>
      <c r="X111" s="20">
        <f>IF('DONNÉES '!$F$33="Non",IF($A111&gt;end_year_1, 0,bulk_tonnages!K111),IF($A111&gt;end_year_1, 0,bulk_user_tonnages!K111))</f>
        <v>0</v>
      </c>
      <c r="Y111" s="20">
        <f>IF('DONNÉES '!$F$33="Non",IF($A111&gt;end_year_1, 0,bulk_tonnages!L111),IF($A111&gt;end_year_1, 0,bulk_user_tonnages!L111))</f>
        <v>0</v>
      </c>
      <c r="Z111" s="20">
        <f>IF($A111&lt;Diversion_start_year,Y111,VLOOKUP($A111,RÉACHEMINEMENT!$B$9:$Z$58,25,FALSE))</f>
        <v>0</v>
      </c>
      <c r="AA111" s="20">
        <f t="shared" si="21"/>
        <v>0</v>
      </c>
      <c r="AB111" s="20">
        <f>IF('DONNÉES '!$F$33="Non",IF($A111&gt;end_year_1,0,bulk_tonnages!M111),0)</f>
        <v>0</v>
      </c>
      <c r="AC111" s="20">
        <f>IF('DONNÉES '!$F$33="Non",IF($A111&gt;end_year_1, 0,bulk_tonnages!N111),IF($A111&gt;end_year_1, 0,bulk_user_tonnages!M111))</f>
        <v>0</v>
      </c>
      <c r="AD111" s="20">
        <f>IF('DONNÉES '!$F$33="Non",IF($A111&gt;end_year_1,0,bulk_tonnages!O111),0)</f>
        <v>0</v>
      </c>
      <c r="AE111" s="20">
        <f>IF('DONNÉES '!$F$33="Non",IF($A111&gt;end_year_1, 0,bulk_tonnages!P111),0)</f>
        <v>0</v>
      </c>
      <c r="AF111" s="20">
        <f>IF('DONNÉES '!$F$33="Non",IF($A111&gt;end_year_1, 0,bulk_tonnages!Q111),IF($A111&gt;end_year_1, 0,bulk_user_tonnages!N111))</f>
        <v>0</v>
      </c>
      <c r="AG111" s="37">
        <f t="shared" si="22"/>
        <v>0</v>
      </c>
      <c r="AH111" s="37">
        <f t="shared" si="24"/>
        <v>0</v>
      </c>
    </row>
    <row r="112" spans="1:35" x14ac:dyDescent="0.25">
      <c r="A112" s="1">
        <f t="shared" si="23"/>
        <v>110</v>
      </c>
      <c r="B112" s="1" t="str">
        <f t="shared" si="13"/>
        <v>AB</v>
      </c>
      <c r="C112" s="20">
        <f>IF('DONNÉES '!$F$33="Non",IF(A112&gt;end_year_1, 0,bulk_tonnages!D112),IF(A112&gt;end_year_1, 0,bulk_user_tonnages!D112))</f>
        <v>0</v>
      </c>
      <c r="D112" s="20">
        <f>IF($A112&lt;Diversion_start_year,C112,VLOOKUP($A112,RÉACHEMINEMENT!$B$9:$Q$58,4,FALSE))</f>
        <v>0</v>
      </c>
      <c r="E112" s="20">
        <f t="shared" ref="E112:E118" si="25">IF(ISNUMBER(D112),(C112-D112),C112)</f>
        <v>0</v>
      </c>
      <c r="F112" s="20">
        <f>IF('DONNÉES '!$F$33="Non",IF($A112&gt;end_year_1, 0,bulk_tonnages!E112),IF($A112&gt;end_year_1, 0,bulk_user_tonnages!E112))</f>
        <v>0</v>
      </c>
      <c r="G112" s="20">
        <f>IF($A112&lt;Diversion_start_year,F112,VLOOKUP($A112,RÉACHEMINEMENT!$B$9:$Q$58,13,FALSE))</f>
        <v>0</v>
      </c>
      <c r="H112" s="20">
        <f t="shared" ref="H112:H118" si="26">IF(ISNUMBER(G112),(F112-G112),F112)</f>
        <v>0</v>
      </c>
      <c r="I112" s="20">
        <f>IF('DONNÉES '!$F$33="Non",IF($A112&gt;end_year_1, 0,bulk_tonnages!F112),IF($A112&gt;end_year_1, 0,bulk_user_tonnages!F112))</f>
        <v>0</v>
      </c>
      <c r="J112" s="20">
        <f>IF($A112&lt;Diversion_start_year,I112,VLOOKUP($A112,RÉACHEMINEMENT!$B$9:$Q$58,7,FALSE))</f>
        <v>0</v>
      </c>
      <c r="K112" s="20">
        <f t="shared" ref="K112:K118" si="27">IF(ISNUMBER(J112),(I112-J112),I112)</f>
        <v>0</v>
      </c>
      <c r="L112" s="20">
        <f>IF('DONNÉES '!$F$33=supporting_sheet!$B$3,IF($A112&gt;end_year_1, 0,bulk_tonnages!G112),IF($A112&gt;end_year_1, 0,bulk_user_tonnages!G112))</f>
        <v>0</v>
      </c>
      <c r="M112" s="20">
        <f>IF($A112&lt;Diversion_start_year,L112,VLOOKUP($A112,RÉACHEMINEMENT!$B$9:$Q$58,16,FALSE))</f>
        <v>0</v>
      </c>
      <c r="N112" s="20">
        <f t="shared" ref="N112:N118" si="28">IF(ISNUMBER(M112),(L112-M112),L112)</f>
        <v>0</v>
      </c>
      <c r="O112" s="20">
        <f>IF('DONNÉES '!$F$33="Non",IF($A112&gt;end_year_1, 0,bulk_tonnages!H112),IF($A112&gt;end_year_1, 0,bulk_user_tonnages!H112))</f>
        <v>0</v>
      </c>
      <c r="P112" s="20">
        <f>IF($A112&lt;Diversion_start_year,O112,VLOOKUP($A112,RÉACHEMINEMENT!$B$9:$Q$58,10,FALSE))</f>
        <v>0</v>
      </c>
      <c r="Q112" s="20">
        <f t="shared" ref="Q112:Q118" si="29">IF(ISNUMBER(P112),(O112-P112),O112)</f>
        <v>0</v>
      </c>
      <c r="R112" s="20">
        <f>IF('DONNÉES '!$F$33="Non",IF($A112&gt;end_year_1, 0,bulk_tonnages!I112),IF($A112&gt;end_year_1, 0,bulk_user_tonnages!I112))</f>
        <v>0</v>
      </c>
      <c r="S112" s="20">
        <f>IF($A112&lt;Diversion_start_year,R112,VLOOKUP($A112,RÉACHEMINEMENT!$B$9:$Z$58,19,FALSE))</f>
        <v>0</v>
      </c>
      <c r="T112" s="20">
        <f t="shared" ref="T112:T118" si="30">IF(ISNUMBER(S112),(R112-S112),R112)</f>
        <v>0</v>
      </c>
      <c r="U112" s="20">
        <f>IF('DONNÉES '!$F$33="Non",IF($A112&gt;end_year_1, 0,bulk_tonnages!J112),IF($A112&gt;end_year_1, 0,bulk_user_tonnages!J112))</f>
        <v>0</v>
      </c>
      <c r="V112" s="20">
        <f>IF($A112&lt;Diversion_start_year,U112,VLOOKUP($A112,RÉACHEMINEMENT!$B$9:$Z$58,22,FALSE))</f>
        <v>0</v>
      </c>
      <c r="W112" s="20">
        <f t="shared" ref="W112:W118" si="31">IF(ISNUMBER(V112),(U112-V112),U112)</f>
        <v>0</v>
      </c>
      <c r="X112" s="20">
        <f>IF('DONNÉES '!$F$33="Non",IF($A112&gt;end_year_1, 0,bulk_tonnages!K112),IF($A112&gt;end_year_1, 0,bulk_user_tonnages!K112))</f>
        <v>0</v>
      </c>
      <c r="Y112" s="20">
        <f>IF('DONNÉES '!$F$33="Non",IF($A112&gt;end_year_1, 0,bulk_tonnages!L112),IF($A112&gt;end_year_1, 0,bulk_user_tonnages!L112))</f>
        <v>0</v>
      </c>
      <c r="Z112" s="20">
        <f>IF($A112&lt;Diversion_start_year,Y112,VLOOKUP($A112,RÉACHEMINEMENT!$B$9:$Z$58,25,FALSE))</f>
        <v>0</v>
      </c>
      <c r="AA112" s="20">
        <f t="shared" ref="AA112:AA118" si="32">IF(ISNUMBER(Z112),(Y112-Z112),Y112)</f>
        <v>0</v>
      </c>
      <c r="AB112" s="20">
        <f>IF('DONNÉES '!$F$33="Non",IF($A112&gt;end_year_1,0,bulk_tonnages!M112),0)</f>
        <v>0</v>
      </c>
      <c r="AC112" s="20">
        <f>IF('DONNÉES '!$F$33="Non",IF($A112&gt;end_year_1, 0,bulk_tonnages!N112),IF($A112&gt;end_year_1, 0,bulk_user_tonnages!M112))</f>
        <v>0</v>
      </c>
      <c r="AD112" s="20">
        <f>IF('DONNÉES '!$F$33="Non",IF($A112&gt;end_year_1,0,bulk_tonnages!O112),0)</f>
        <v>0</v>
      </c>
      <c r="AE112" s="20">
        <f>IF('DONNÉES '!$F$33="Non",IF($A112&gt;end_year_1, 0,bulk_tonnages!P112),0)</f>
        <v>0</v>
      </c>
      <c r="AF112" s="20">
        <f>IF('DONNÉES '!$F$33="Non",IF($A112&gt;end_year_1, 0,bulk_tonnages!Q112),IF($A112&gt;end_year_1, 0,bulk_user_tonnages!N112))</f>
        <v>0</v>
      </c>
      <c r="AG112" s="37">
        <f t="shared" si="22"/>
        <v>0</v>
      </c>
      <c r="AH112" s="37">
        <f t="shared" si="24"/>
        <v>0</v>
      </c>
    </row>
    <row r="113" spans="1:34" x14ac:dyDescent="0.25">
      <c r="A113" s="1">
        <f t="shared" si="23"/>
        <v>111</v>
      </c>
      <c r="B113" s="1" t="str">
        <f t="shared" si="13"/>
        <v>AB</v>
      </c>
      <c r="C113" s="20">
        <f>IF('DONNÉES '!$F$33="Non",IF(A113&gt;end_year_1, 0,bulk_tonnages!D113),IF(A113&gt;end_year_1, 0,bulk_user_tonnages!D113))</f>
        <v>0</v>
      </c>
      <c r="D113" s="20">
        <f>IF($A113&lt;Diversion_start_year,C113,VLOOKUP($A113,RÉACHEMINEMENT!$B$9:$Q$58,4,FALSE))</f>
        <v>0</v>
      </c>
      <c r="E113" s="20">
        <f t="shared" si="25"/>
        <v>0</v>
      </c>
      <c r="F113" s="20">
        <f>IF('DONNÉES '!$F$33="Non",IF($A113&gt;end_year_1, 0,bulk_tonnages!E113),IF($A113&gt;end_year_1, 0,bulk_user_tonnages!E113))</f>
        <v>0</v>
      </c>
      <c r="G113" s="20">
        <f>IF($A113&lt;Diversion_start_year,F113,VLOOKUP($A113,RÉACHEMINEMENT!$B$9:$Q$58,13,FALSE))</f>
        <v>0</v>
      </c>
      <c r="H113" s="20">
        <f t="shared" si="26"/>
        <v>0</v>
      </c>
      <c r="I113" s="20">
        <f>IF('DONNÉES '!$F$33="Non",IF($A113&gt;end_year_1, 0,bulk_tonnages!F113),IF($A113&gt;end_year_1, 0,bulk_user_tonnages!F113))</f>
        <v>0</v>
      </c>
      <c r="J113" s="20">
        <f>IF($A113&lt;Diversion_start_year,I113,VLOOKUP($A113,RÉACHEMINEMENT!$B$9:$Q$58,7,FALSE))</f>
        <v>0</v>
      </c>
      <c r="K113" s="20">
        <f t="shared" si="27"/>
        <v>0</v>
      </c>
      <c r="L113" s="20">
        <f>IF('DONNÉES '!$F$33=supporting_sheet!$B$3,IF($A113&gt;end_year_1, 0,bulk_tonnages!G113),IF($A113&gt;end_year_1, 0,bulk_user_tonnages!G113))</f>
        <v>0</v>
      </c>
      <c r="M113" s="20">
        <f>IF($A113&lt;Diversion_start_year,L113,VLOOKUP($A113,RÉACHEMINEMENT!$B$9:$Q$58,16,FALSE))</f>
        <v>0</v>
      </c>
      <c r="N113" s="20">
        <f t="shared" si="28"/>
        <v>0</v>
      </c>
      <c r="O113" s="20">
        <f>IF('DONNÉES '!$F$33="Non",IF($A113&gt;end_year_1, 0,bulk_tonnages!H113),IF($A113&gt;end_year_1, 0,bulk_user_tonnages!H113))</f>
        <v>0</v>
      </c>
      <c r="P113" s="20">
        <f>IF($A113&lt;Diversion_start_year,O113,VLOOKUP($A113,RÉACHEMINEMENT!$B$9:$Q$58,10,FALSE))</f>
        <v>0</v>
      </c>
      <c r="Q113" s="20">
        <f t="shared" si="29"/>
        <v>0</v>
      </c>
      <c r="R113" s="20">
        <f>IF('DONNÉES '!$F$33="Non",IF($A113&gt;end_year_1, 0,bulk_tonnages!I113),IF($A113&gt;end_year_1, 0,bulk_user_tonnages!I113))</f>
        <v>0</v>
      </c>
      <c r="S113" s="20">
        <f>IF($A113&lt;Diversion_start_year,R113,VLOOKUP($A113,RÉACHEMINEMENT!$B$9:$Z$58,19,FALSE))</f>
        <v>0</v>
      </c>
      <c r="T113" s="20">
        <f t="shared" si="30"/>
        <v>0</v>
      </c>
      <c r="U113" s="20">
        <f>IF('DONNÉES '!$F$33="Non",IF($A113&gt;end_year_1, 0,bulk_tonnages!J113),IF($A113&gt;end_year_1, 0,bulk_user_tonnages!J113))</f>
        <v>0</v>
      </c>
      <c r="V113" s="20">
        <f>IF($A113&lt;Diversion_start_year,U113,VLOOKUP($A113,RÉACHEMINEMENT!$B$9:$Z$58,22,FALSE))</f>
        <v>0</v>
      </c>
      <c r="W113" s="20">
        <f t="shared" si="31"/>
        <v>0</v>
      </c>
      <c r="X113" s="20">
        <f>IF('DONNÉES '!$F$33="Non",IF($A113&gt;end_year_1, 0,bulk_tonnages!K113),IF($A113&gt;end_year_1, 0,bulk_user_tonnages!K113))</f>
        <v>0</v>
      </c>
      <c r="Y113" s="20">
        <f>IF('DONNÉES '!$F$33="Non",IF($A113&gt;end_year_1, 0,bulk_tonnages!L113),IF($A113&gt;end_year_1, 0,bulk_user_tonnages!L113))</f>
        <v>0</v>
      </c>
      <c r="Z113" s="20">
        <f>IF($A113&lt;Diversion_start_year,Y113,VLOOKUP($A113,RÉACHEMINEMENT!$B$9:$Z$58,25,FALSE))</f>
        <v>0</v>
      </c>
      <c r="AA113" s="20">
        <f t="shared" si="32"/>
        <v>0</v>
      </c>
      <c r="AB113" s="20">
        <f>IF('DONNÉES '!$F$33="Non",IF($A113&gt;end_year_1,0,bulk_tonnages!M113),0)</f>
        <v>0</v>
      </c>
      <c r="AC113" s="20">
        <f>IF('DONNÉES '!$F$33="Non",IF($A113&gt;end_year_1, 0,bulk_tonnages!N113),IF($A113&gt;end_year_1, 0,bulk_user_tonnages!M113))</f>
        <v>0</v>
      </c>
      <c r="AD113" s="20">
        <f>IF('DONNÉES '!$F$33="Non",IF($A113&gt;end_year_1,0,bulk_tonnages!O113),0)</f>
        <v>0</v>
      </c>
      <c r="AE113" s="20">
        <f>IF('DONNÉES '!$F$33="Non",IF($A113&gt;end_year_1, 0,bulk_tonnages!P113),0)</f>
        <v>0</v>
      </c>
      <c r="AF113" s="20">
        <f>IF('DONNÉES '!$F$33="Non",IF($A113&gt;end_year_1, 0,bulk_tonnages!Q113),IF($A113&gt;end_year_1, 0,bulk_user_tonnages!N113))</f>
        <v>0</v>
      </c>
      <c r="AG113" s="37">
        <f t="shared" si="22"/>
        <v>0</v>
      </c>
      <c r="AH113" s="37">
        <f t="shared" si="24"/>
        <v>0</v>
      </c>
    </row>
    <row r="114" spans="1:34" x14ac:dyDescent="0.25">
      <c r="A114" s="1">
        <f t="shared" si="23"/>
        <v>112</v>
      </c>
      <c r="B114" s="1" t="str">
        <f t="shared" si="13"/>
        <v>AB</v>
      </c>
      <c r="C114" s="20">
        <f>IF('DONNÉES '!$F$33="Non",IF(A114&gt;end_year_1, 0,bulk_tonnages!D114),IF(A114&gt;end_year_1, 0,bulk_user_tonnages!D114))</f>
        <v>0</v>
      </c>
      <c r="D114" s="20">
        <f>IF($A114&lt;Diversion_start_year,C114,VLOOKUP($A114,RÉACHEMINEMENT!$B$9:$Q$58,4,FALSE))</f>
        <v>0</v>
      </c>
      <c r="E114" s="20">
        <f t="shared" si="25"/>
        <v>0</v>
      </c>
      <c r="F114" s="20">
        <f>IF('DONNÉES '!$F$33="Non",IF($A114&gt;end_year_1, 0,bulk_tonnages!E114),IF($A114&gt;end_year_1, 0,bulk_user_tonnages!E114))</f>
        <v>0</v>
      </c>
      <c r="G114" s="20">
        <f>IF($A114&lt;Diversion_start_year,F114,VLOOKUP($A114,RÉACHEMINEMENT!$B$9:$Q$58,13,FALSE))</f>
        <v>0</v>
      </c>
      <c r="H114" s="20">
        <f t="shared" si="26"/>
        <v>0</v>
      </c>
      <c r="I114" s="20">
        <f>IF('DONNÉES '!$F$33="Non",IF($A114&gt;end_year_1, 0,bulk_tonnages!F114),IF($A114&gt;end_year_1, 0,bulk_user_tonnages!F114))</f>
        <v>0</v>
      </c>
      <c r="J114" s="20">
        <f>IF($A114&lt;Diversion_start_year,I114,VLOOKUP($A114,RÉACHEMINEMENT!$B$9:$Q$58,7,FALSE))</f>
        <v>0</v>
      </c>
      <c r="K114" s="20">
        <f t="shared" si="27"/>
        <v>0</v>
      </c>
      <c r="L114" s="20">
        <f>IF('DONNÉES '!$F$33=supporting_sheet!$B$3,IF($A114&gt;end_year_1, 0,bulk_tonnages!G114),IF($A114&gt;end_year_1, 0,bulk_user_tonnages!G114))</f>
        <v>0</v>
      </c>
      <c r="M114" s="20">
        <f>IF($A114&lt;Diversion_start_year,L114,VLOOKUP($A114,RÉACHEMINEMENT!$B$9:$Q$58,16,FALSE))</f>
        <v>0</v>
      </c>
      <c r="N114" s="20">
        <f t="shared" si="28"/>
        <v>0</v>
      </c>
      <c r="O114" s="20">
        <f>IF('DONNÉES '!$F$33="Non",IF($A114&gt;end_year_1, 0,bulk_tonnages!H114),IF($A114&gt;end_year_1, 0,bulk_user_tonnages!H114))</f>
        <v>0</v>
      </c>
      <c r="P114" s="20">
        <f>IF($A114&lt;Diversion_start_year,O114,VLOOKUP($A114,RÉACHEMINEMENT!$B$9:$Q$58,10,FALSE))</f>
        <v>0</v>
      </c>
      <c r="Q114" s="20">
        <f t="shared" si="29"/>
        <v>0</v>
      </c>
      <c r="R114" s="20">
        <f>IF('DONNÉES '!$F$33="Non",IF($A114&gt;end_year_1, 0,bulk_tonnages!I114),IF($A114&gt;end_year_1, 0,bulk_user_tonnages!I114))</f>
        <v>0</v>
      </c>
      <c r="S114" s="20">
        <f>IF($A114&lt;Diversion_start_year,R114,VLOOKUP($A114,RÉACHEMINEMENT!$B$9:$Z$58,19,FALSE))</f>
        <v>0</v>
      </c>
      <c r="T114" s="20">
        <f t="shared" si="30"/>
        <v>0</v>
      </c>
      <c r="U114" s="20">
        <f>IF('DONNÉES '!$F$33="Non",IF($A114&gt;end_year_1, 0,bulk_tonnages!J114),IF($A114&gt;end_year_1, 0,bulk_user_tonnages!J114))</f>
        <v>0</v>
      </c>
      <c r="V114" s="20">
        <f>IF($A114&lt;Diversion_start_year,U114,VLOOKUP($A114,RÉACHEMINEMENT!$B$9:$Z$58,22,FALSE))</f>
        <v>0</v>
      </c>
      <c r="W114" s="20">
        <f t="shared" si="31"/>
        <v>0</v>
      </c>
      <c r="X114" s="20">
        <f>IF('DONNÉES '!$F$33="Non",IF($A114&gt;end_year_1, 0,bulk_tonnages!K114),IF($A114&gt;end_year_1, 0,bulk_user_tonnages!K114))</f>
        <v>0</v>
      </c>
      <c r="Y114" s="20">
        <f>IF('DONNÉES '!$F$33="Non",IF($A114&gt;end_year_1, 0,bulk_tonnages!L114),IF($A114&gt;end_year_1, 0,bulk_user_tonnages!L114))</f>
        <v>0</v>
      </c>
      <c r="Z114" s="20">
        <f>IF($A114&lt;Diversion_start_year,Y114,VLOOKUP($A114,RÉACHEMINEMENT!$B$9:$Z$58,25,FALSE))</f>
        <v>0</v>
      </c>
      <c r="AA114" s="20">
        <f t="shared" si="32"/>
        <v>0</v>
      </c>
      <c r="AB114" s="20">
        <f>IF('DONNÉES '!$F$33="Non",IF($A114&gt;end_year_1,0,bulk_tonnages!M114),0)</f>
        <v>0</v>
      </c>
      <c r="AC114" s="20">
        <f>IF('DONNÉES '!$F$33="Non",IF($A114&gt;end_year_1, 0,bulk_tonnages!N114),IF($A114&gt;end_year_1, 0,bulk_user_tonnages!M114))</f>
        <v>0</v>
      </c>
      <c r="AD114" s="20">
        <f>IF('DONNÉES '!$F$33="Non",IF($A114&gt;end_year_1,0,bulk_tonnages!O114),0)</f>
        <v>0</v>
      </c>
      <c r="AE114" s="20">
        <f>IF('DONNÉES '!$F$33="Non",IF($A114&gt;end_year_1, 0,bulk_tonnages!P114),0)</f>
        <v>0</v>
      </c>
      <c r="AF114" s="20">
        <f>IF('DONNÉES '!$F$33="Non",IF($A114&gt;end_year_1, 0,bulk_tonnages!Q114),IF($A114&gt;end_year_1, 0,bulk_user_tonnages!N114))</f>
        <v>0</v>
      </c>
      <c r="AG114" s="37">
        <f t="shared" si="22"/>
        <v>0</v>
      </c>
      <c r="AH114" s="37">
        <f t="shared" si="24"/>
        <v>0</v>
      </c>
    </row>
    <row r="115" spans="1:34" x14ac:dyDescent="0.25">
      <c r="A115" s="1">
        <f t="shared" si="23"/>
        <v>113</v>
      </c>
      <c r="B115" s="1" t="str">
        <f t="shared" si="13"/>
        <v>AB</v>
      </c>
      <c r="C115" s="20">
        <f>IF('DONNÉES '!$F$33="Non",IF(A115&gt;end_year_1, 0,bulk_tonnages!D115),IF(A115&gt;end_year_1, 0,bulk_user_tonnages!D115))</f>
        <v>0</v>
      </c>
      <c r="D115" s="20">
        <f>IF($A115&lt;Diversion_start_year,C115,VLOOKUP($A115,RÉACHEMINEMENT!$B$9:$Q$58,4,FALSE))</f>
        <v>0</v>
      </c>
      <c r="E115" s="20">
        <f t="shared" si="25"/>
        <v>0</v>
      </c>
      <c r="F115" s="20">
        <f>IF('DONNÉES '!$F$33="Non",IF($A115&gt;end_year_1, 0,bulk_tonnages!E115),IF($A115&gt;end_year_1, 0,bulk_user_tonnages!E115))</f>
        <v>0</v>
      </c>
      <c r="G115" s="20">
        <f>IF($A115&lt;Diversion_start_year,F115,VLOOKUP($A115,RÉACHEMINEMENT!$B$9:$Q$58,13,FALSE))</f>
        <v>0</v>
      </c>
      <c r="H115" s="20">
        <f t="shared" si="26"/>
        <v>0</v>
      </c>
      <c r="I115" s="20">
        <f>IF('DONNÉES '!$F$33="Non",IF($A115&gt;end_year_1, 0,bulk_tonnages!F115),IF($A115&gt;end_year_1, 0,bulk_user_tonnages!F115))</f>
        <v>0</v>
      </c>
      <c r="J115" s="20">
        <f>IF($A115&lt;Diversion_start_year,I115,VLOOKUP($A115,RÉACHEMINEMENT!$B$9:$Q$58,7,FALSE))</f>
        <v>0</v>
      </c>
      <c r="K115" s="20">
        <f t="shared" si="27"/>
        <v>0</v>
      </c>
      <c r="L115" s="20">
        <f>IF('DONNÉES '!$F$33=supporting_sheet!$B$3,IF($A115&gt;end_year_1, 0,bulk_tonnages!G115),IF($A115&gt;end_year_1, 0,bulk_user_tonnages!G115))</f>
        <v>0</v>
      </c>
      <c r="M115" s="20">
        <f>IF($A115&lt;Diversion_start_year,L115,VLOOKUP($A115,RÉACHEMINEMENT!$B$9:$Q$58,16,FALSE))</f>
        <v>0</v>
      </c>
      <c r="N115" s="20">
        <f t="shared" si="28"/>
        <v>0</v>
      </c>
      <c r="O115" s="20">
        <f>IF('DONNÉES '!$F$33="Non",IF($A115&gt;end_year_1, 0,bulk_tonnages!H115),IF($A115&gt;end_year_1, 0,bulk_user_tonnages!H115))</f>
        <v>0</v>
      </c>
      <c r="P115" s="20">
        <f>IF($A115&lt;Diversion_start_year,O115,VLOOKUP($A115,RÉACHEMINEMENT!$B$9:$Q$58,10,FALSE))</f>
        <v>0</v>
      </c>
      <c r="Q115" s="20">
        <f t="shared" si="29"/>
        <v>0</v>
      </c>
      <c r="R115" s="20">
        <f>IF('DONNÉES '!$F$33="Non",IF($A115&gt;end_year_1, 0,bulk_tonnages!I115),IF($A115&gt;end_year_1, 0,bulk_user_tonnages!I115))</f>
        <v>0</v>
      </c>
      <c r="S115" s="20">
        <f>IF($A115&lt;Diversion_start_year,R115,VLOOKUP($A115,RÉACHEMINEMENT!$B$9:$Z$58,19,FALSE))</f>
        <v>0</v>
      </c>
      <c r="T115" s="20">
        <f t="shared" si="30"/>
        <v>0</v>
      </c>
      <c r="U115" s="20">
        <f>IF('DONNÉES '!$F$33="Non",IF($A115&gt;end_year_1, 0,bulk_tonnages!J115),IF($A115&gt;end_year_1, 0,bulk_user_tonnages!J115))</f>
        <v>0</v>
      </c>
      <c r="V115" s="20">
        <f>IF($A115&lt;Diversion_start_year,U115,VLOOKUP($A115,RÉACHEMINEMENT!$B$9:$Z$58,22,FALSE))</f>
        <v>0</v>
      </c>
      <c r="W115" s="20">
        <f t="shared" si="31"/>
        <v>0</v>
      </c>
      <c r="X115" s="20">
        <f>IF('DONNÉES '!$F$33="Non",IF($A115&gt;end_year_1, 0,bulk_tonnages!K115),IF($A115&gt;end_year_1, 0,bulk_user_tonnages!K115))</f>
        <v>0</v>
      </c>
      <c r="Y115" s="20">
        <f>IF('DONNÉES '!$F$33="Non",IF($A115&gt;end_year_1, 0,bulk_tonnages!L115),IF($A115&gt;end_year_1, 0,bulk_user_tonnages!L115))</f>
        <v>0</v>
      </c>
      <c r="Z115" s="20">
        <f>IF($A115&lt;Diversion_start_year,Y115,VLOOKUP($A115,RÉACHEMINEMENT!$B$9:$Z$58,25,FALSE))</f>
        <v>0</v>
      </c>
      <c r="AA115" s="20">
        <f t="shared" si="32"/>
        <v>0</v>
      </c>
      <c r="AB115" s="20">
        <f>IF('DONNÉES '!$F$33="Non",IF($A115&gt;end_year_1,0,bulk_tonnages!M115),0)</f>
        <v>0</v>
      </c>
      <c r="AC115" s="20">
        <f>IF('DONNÉES '!$F$33="Non",IF($A115&gt;end_year_1, 0,bulk_tonnages!N115),IF($A115&gt;end_year_1, 0,bulk_user_tonnages!M115))</f>
        <v>0</v>
      </c>
      <c r="AD115" s="20">
        <f>IF('DONNÉES '!$F$33="Non",IF($A115&gt;end_year_1,0,bulk_tonnages!O115),0)</f>
        <v>0</v>
      </c>
      <c r="AE115" s="20">
        <f>IF('DONNÉES '!$F$33="Non",IF($A115&gt;end_year_1, 0,bulk_tonnages!P115),0)</f>
        <v>0</v>
      </c>
      <c r="AF115" s="20">
        <f>IF('DONNÉES '!$F$33="Non",IF($A115&gt;end_year_1, 0,bulk_tonnages!Q115),IF($A115&gt;end_year_1, 0,bulk_user_tonnages!N115))</f>
        <v>0</v>
      </c>
      <c r="AG115" s="37">
        <f t="shared" si="22"/>
        <v>0</v>
      </c>
      <c r="AH115" s="37">
        <f t="shared" si="24"/>
        <v>0</v>
      </c>
    </row>
    <row r="116" spans="1:34" x14ac:dyDescent="0.25">
      <c r="A116" s="1">
        <f t="shared" si="23"/>
        <v>114</v>
      </c>
      <c r="B116" s="1" t="str">
        <f t="shared" si="13"/>
        <v>AB</v>
      </c>
      <c r="C116" s="20">
        <f>IF('DONNÉES '!$F$33="Non",IF(A116&gt;end_year_1, 0,bulk_tonnages!D116),IF(A116&gt;end_year_1, 0,bulk_user_tonnages!D116))</f>
        <v>0</v>
      </c>
      <c r="D116" s="20">
        <f>IF($A116&lt;Diversion_start_year,C116,VLOOKUP($A116,RÉACHEMINEMENT!$B$9:$Q$58,4,FALSE))</f>
        <v>0</v>
      </c>
      <c r="E116" s="20">
        <f t="shared" si="25"/>
        <v>0</v>
      </c>
      <c r="F116" s="20">
        <f>IF('DONNÉES '!$F$33="Non",IF($A116&gt;end_year_1, 0,bulk_tonnages!E116),IF($A116&gt;end_year_1, 0,bulk_user_tonnages!E116))</f>
        <v>0</v>
      </c>
      <c r="G116" s="20">
        <f>IF($A116&lt;Diversion_start_year,F116,VLOOKUP($A116,RÉACHEMINEMENT!$B$9:$Q$58,13,FALSE))</f>
        <v>0</v>
      </c>
      <c r="H116" s="20">
        <f t="shared" si="26"/>
        <v>0</v>
      </c>
      <c r="I116" s="20">
        <f>IF('DONNÉES '!$F$33="Non",IF($A116&gt;end_year_1, 0,bulk_tonnages!F116),IF($A116&gt;end_year_1, 0,bulk_user_tonnages!F116))</f>
        <v>0</v>
      </c>
      <c r="J116" s="20">
        <f>IF($A116&lt;Diversion_start_year,I116,VLOOKUP($A116,RÉACHEMINEMENT!$B$9:$Q$58,7,FALSE))</f>
        <v>0</v>
      </c>
      <c r="K116" s="20">
        <f t="shared" si="27"/>
        <v>0</v>
      </c>
      <c r="L116" s="20">
        <f>IF('DONNÉES '!$F$33=supporting_sheet!$B$3,IF($A116&gt;end_year_1, 0,bulk_tonnages!G116),IF($A116&gt;end_year_1, 0,bulk_user_tonnages!G116))</f>
        <v>0</v>
      </c>
      <c r="M116" s="20">
        <f>IF($A116&lt;Diversion_start_year,L116,VLOOKUP($A116,RÉACHEMINEMENT!$B$9:$Q$58,16,FALSE))</f>
        <v>0</v>
      </c>
      <c r="N116" s="20">
        <f t="shared" si="28"/>
        <v>0</v>
      </c>
      <c r="O116" s="20">
        <f>IF('DONNÉES '!$F$33="Non",IF($A116&gt;end_year_1, 0,bulk_tonnages!H116),IF($A116&gt;end_year_1, 0,bulk_user_tonnages!H116))</f>
        <v>0</v>
      </c>
      <c r="P116" s="20">
        <f>IF($A116&lt;Diversion_start_year,O116,VLOOKUP($A116,RÉACHEMINEMENT!$B$9:$Q$58,10,FALSE))</f>
        <v>0</v>
      </c>
      <c r="Q116" s="20">
        <f t="shared" si="29"/>
        <v>0</v>
      </c>
      <c r="R116" s="20">
        <f>IF('DONNÉES '!$F$33="Non",IF($A116&gt;end_year_1, 0,bulk_tonnages!I116),IF($A116&gt;end_year_1, 0,bulk_user_tonnages!I116))</f>
        <v>0</v>
      </c>
      <c r="S116" s="20">
        <f>IF($A116&lt;Diversion_start_year,R116,VLOOKUP($A116,RÉACHEMINEMENT!$B$9:$Z$58,19,FALSE))</f>
        <v>0</v>
      </c>
      <c r="T116" s="20">
        <f t="shared" si="30"/>
        <v>0</v>
      </c>
      <c r="U116" s="20">
        <f>IF('DONNÉES '!$F$33="Non",IF($A116&gt;end_year_1, 0,bulk_tonnages!J116),IF($A116&gt;end_year_1, 0,bulk_user_tonnages!J116))</f>
        <v>0</v>
      </c>
      <c r="V116" s="20">
        <f>IF($A116&lt;Diversion_start_year,U116,VLOOKUP($A116,RÉACHEMINEMENT!$B$9:$Z$58,22,FALSE))</f>
        <v>0</v>
      </c>
      <c r="W116" s="20">
        <f t="shared" si="31"/>
        <v>0</v>
      </c>
      <c r="X116" s="20">
        <f>IF('DONNÉES '!$F$33="Non",IF($A116&gt;end_year_1, 0,bulk_tonnages!K116),IF($A116&gt;end_year_1, 0,bulk_user_tonnages!K116))</f>
        <v>0</v>
      </c>
      <c r="Y116" s="20">
        <f>IF('DONNÉES '!$F$33="Non",IF($A116&gt;end_year_1, 0,bulk_tonnages!L116),IF($A116&gt;end_year_1, 0,bulk_user_tonnages!L116))</f>
        <v>0</v>
      </c>
      <c r="Z116" s="20">
        <f>IF($A116&lt;Diversion_start_year,Y116,VLOOKUP($A116,RÉACHEMINEMENT!$B$9:$Z$58,25,FALSE))</f>
        <v>0</v>
      </c>
      <c r="AA116" s="20">
        <f t="shared" si="32"/>
        <v>0</v>
      </c>
      <c r="AB116" s="20">
        <f>IF('DONNÉES '!$F$33="Non",IF($A116&gt;end_year_1,0,bulk_tonnages!M116),0)</f>
        <v>0</v>
      </c>
      <c r="AC116" s="20">
        <f>IF('DONNÉES '!$F$33="Non",IF($A116&gt;end_year_1, 0,bulk_tonnages!N116),IF($A116&gt;end_year_1, 0,bulk_user_tonnages!M116))</f>
        <v>0</v>
      </c>
      <c r="AD116" s="20">
        <f>IF('DONNÉES '!$F$33="Non",IF($A116&gt;end_year_1,0,bulk_tonnages!O116),0)</f>
        <v>0</v>
      </c>
      <c r="AE116" s="20">
        <f>IF('DONNÉES '!$F$33="Non",IF($A116&gt;end_year_1, 0,bulk_tonnages!P116),0)</f>
        <v>0</v>
      </c>
      <c r="AF116" s="20">
        <f>IF('DONNÉES '!$F$33="Non",IF($A116&gt;end_year_1, 0,bulk_tonnages!Q116),IF($A116&gt;end_year_1, 0,bulk_user_tonnages!N116))</f>
        <v>0</v>
      </c>
      <c r="AG116" s="37">
        <f t="shared" si="22"/>
        <v>0</v>
      </c>
      <c r="AH116" s="37">
        <f t="shared" si="24"/>
        <v>0</v>
      </c>
    </row>
    <row r="117" spans="1:34" x14ac:dyDescent="0.25">
      <c r="A117" s="1">
        <f t="shared" si="23"/>
        <v>115</v>
      </c>
      <c r="B117" s="1" t="str">
        <f t="shared" si="13"/>
        <v>AB</v>
      </c>
      <c r="C117" s="20">
        <f>IF('DONNÉES '!$F$33="Non",IF(A117&gt;end_year_1, 0,bulk_tonnages!D117),IF(A117&gt;end_year_1, 0,bulk_user_tonnages!D117))</f>
        <v>0</v>
      </c>
      <c r="D117" s="20">
        <f>IF($A117&lt;Diversion_start_year,C117,VLOOKUP($A117,RÉACHEMINEMENT!$B$9:$Q$58,4,FALSE))</f>
        <v>0</v>
      </c>
      <c r="E117" s="20">
        <f t="shared" si="25"/>
        <v>0</v>
      </c>
      <c r="F117" s="20">
        <f>IF('DONNÉES '!$F$33="Non",IF($A117&gt;end_year_1, 0,bulk_tonnages!E117),IF($A117&gt;end_year_1, 0,bulk_user_tonnages!E117))</f>
        <v>0</v>
      </c>
      <c r="G117" s="20">
        <f>IF($A117&lt;Diversion_start_year,F117,VLOOKUP($A117,RÉACHEMINEMENT!$B$9:$Q$58,13,FALSE))</f>
        <v>0</v>
      </c>
      <c r="H117" s="20">
        <f t="shared" si="26"/>
        <v>0</v>
      </c>
      <c r="I117" s="20">
        <f>IF('DONNÉES '!$F$33="Non",IF($A117&gt;end_year_1, 0,bulk_tonnages!F117),IF($A117&gt;end_year_1, 0,bulk_user_tonnages!F117))</f>
        <v>0</v>
      </c>
      <c r="J117" s="20">
        <f>IF($A117&lt;Diversion_start_year,I117,VLOOKUP($A117,RÉACHEMINEMENT!$B$9:$Q$58,7,FALSE))</f>
        <v>0</v>
      </c>
      <c r="K117" s="20">
        <f t="shared" si="27"/>
        <v>0</v>
      </c>
      <c r="L117" s="20">
        <f>IF('DONNÉES '!$F$33=supporting_sheet!$B$3,IF($A117&gt;end_year_1, 0,bulk_tonnages!G117),IF($A117&gt;end_year_1, 0,bulk_user_tonnages!G117))</f>
        <v>0</v>
      </c>
      <c r="M117" s="20">
        <f>IF($A117&lt;Diversion_start_year,L117,VLOOKUP($A117,RÉACHEMINEMENT!$B$9:$Q$58,16,FALSE))</f>
        <v>0</v>
      </c>
      <c r="N117" s="20">
        <f t="shared" si="28"/>
        <v>0</v>
      </c>
      <c r="O117" s="20">
        <f>IF('DONNÉES '!$F$33="Non",IF($A117&gt;end_year_1, 0,bulk_tonnages!H117),IF($A117&gt;end_year_1, 0,bulk_user_tonnages!H117))</f>
        <v>0</v>
      </c>
      <c r="P117" s="20">
        <f>IF($A117&lt;Diversion_start_year,O117,VLOOKUP($A117,RÉACHEMINEMENT!$B$9:$Q$58,10,FALSE))</f>
        <v>0</v>
      </c>
      <c r="Q117" s="20">
        <f t="shared" si="29"/>
        <v>0</v>
      </c>
      <c r="R117" s="20">
        <f>IF('DONNÉES '!$F$33="Non",IF($A117&gt;end_year_1, 0,bulk_tonnages!I117),IF($A117&gt;end_year_1, 0,bulk_user_tonnages!I117))</f>
        <v>0</v>
      </c>
      <c r="S117" s="20">
        <f>IF($A117&lt;Diversion_start_year,R117,VLOOKUP($A117,RÉACHEMINEMENT!$B$9:$Z$58,19,FALSE))</f>
        <v>0</v>
      </c>
      <c r="T117" s="20">
        <f t="shared" si="30"/>
        <v>0</v>
      </c>
      <c r="U117" s="20">
        <f>IF('DONNÉES '!$F$33="Non",IF($A117&gt;end_year_1, 0,bulk_tonnages!J117),IF($A117&gt;end_year_1, 0,bulk_user_tonnages!J117))</f>
        <v>0</v>
      </c>
      <c r="V117" s="20">
        <f>IF($A117&lt;Diversion_start_year,U117,VLOOKUP($A117,RÉACHEMINEMENT!$B$9:$Z$58,22,FALSE))</f>
        <v>0</v>
      </c>
      <c r="W117" s="20">
        <f t="shared" si="31"/>
        <v>0</v>
      </c>
      <c r="X117" s="20">
        <f>IF('DONNÉES '!$F$33="Non",IF($A117&gt;end_year_1, 0,bulk_tonnages!K117),IF($A117&gt;end_year_1, 0,bulk_user_tonnages!K117))</f>
        <v>0</v>
      </c>
      <c r="Y117" s="20">
        <f>IF('DONNÉES '!$F$33="Non",IF($A117&gt;end_year_1, 0,bulk_tonnages!L117),IF($A117&gt;end_year_1, 0,bulk_user_tonnages!L117))</f>
        <v>0</v>
      </c>
      <c r="Z117" s="20">
        <f>IF($A117&lt;Diversion_start_year,Y117,VLOOKUP($A117,RÉACHEMINEMENT!$B$9:$Z$58,25,FALSE))</f>
        <v>0</v>
      </c>
      <c r="AA117" s="20">
        <f t="shared" si="32"/>
        <v>0</v>
      </c>
      <c r="AB117" s="20">
        <f>IF('DONNÉES '!$F$33="Non",IF($A117&gt;end_year_1,0,bulk_tonnages!M117),0)</f>
        <v>0</v>
      </c>
      <c r="AC117" s="20">
        <f>IF('DONNÉES '!$F$33="Non",IF($A117&gt;end_year_1, 0,bulk_tonnages!N117),IF($A117&gt;end_year_1, 0,bulk_user_tonnages!M117))</f>
        <v>0</v>
      </c>
      <c r="AD117" s="20">
        <f>IF('DONNÉES '!$F$33="Non",IF($A117&gt;end_year_1,0,bulk_tonnages!O117),0)</f>
        <v>0</v>
      </c>
      <c r="AE117" s="20">
        <f>IF('DONNÉES '!$F$33="Non",IF($A117&gt;end_year_1, 0,bulk_tonnages!P117),0)</f>
        <v>0</v>
      </c>
      <c r="AF117" s="20">
        <f>IF('DONNÉES '!$F$33="Non",IF($A117&gt;end_year_1, 0,bulk_tonnages!Q117),IF($A117&gt;end_year_1, 0,bulk_user_tonnages!N117))</f>
        <v>0</v>
      </c>
      <c r="AG117" s="37">
        <f t="shared" si="22"/>
        <v>0</v>
      </c>
      <c r="AH117" s="37">
        <f t="shared" si="24"/>
        <v>0</v>
      </c>
    </row>
    <row r="118" spans="1:34" x14ac:dyDescent="0.25">
      <c r="A118" s="1">
        <f t="shared" si="23"/>
        <v>116</v>
      </c>
      <c r="B118" s="1" t="str">
        <f t="shared" si="13"/>
        <v>AB</v>
      </c>
      <c r="C118" s="20">
        <f>IF('DONNÉES '!$F$33="Non",IF(A118&gt;end_year_1, 0,bulk_tonnages!D118),IF(A118&gt;end_year_1, 0,bulk_user_tonnages!D118))</f>
        <v>0</v>
      </c>
      <c r="D118" s="20">
        <f>IF($A118&lt;Diversion_start_year,C118,VLOOKUP($A118,RÉACHEMINEMENT!$B$9:$Q$58,4,FALSE))</f>
        <v>0</v>
      </c>
      <c r="E118" s="20">
        <f t="shared" si="25"/>
        <v>0</v>
      </c>
      <c r="F118" s="20">
        <f>IF('DONNÉES '!$F$33="Non",IF($A118&gt;end_year_1, 0,bulk_tonnages!E118),IF($A118&gt;end_year_1, 0,bulk_user_tonnages!E118))</f>
        <v>0</v>
      </c>
      <c r="G118" s="20">
        <f>IF($A118&lt;Diversion_start_year,F118,VLOOKUP($A118,RÉACHEMINEMENT!$B$9:$Q$58,13,FALSE))</f>
        <v>0</v>
      </c>
      <c r="H118" s="20">
        <f t="shared" si="26"/>
        <v>0</v>
      </c>
      <c r="I118" s="20">
        <f>IF('DONNÉES '!$F$33="Non",IF($A118&gt;end_year_1, 0,bulk_tonnages!F118),IF($A118&gt;end_year_1, 0,bulk_user_tonnages!F118))</f>
        <v>0</v>
      </c>
      <c r="J118" s="20">
        <f>IF($A118&lt;Diversion_start_year,I118,VLOOKUP($A118,RÉACHEMINEMENT!$B$9:$Q$58,7,FALSE))</f>
        <v>0</v>
      </c>
      <c r="K118" s="20">
        <f t="shared" si="27"/>
        <v>0</v>
      </c>
      <c r="L118" s="20">
        <f>IF('DONNÉES '!$F$33=supporting_sheet!$B$3,IF($A118&gt;end_year_1, 0,bulk_tonnages!G118),IF($A118&gt;end_year_1, 0,bulk_user_tonnages!G118))</f>
        <v>0</v>
      </c>
      <c r="M118" s="20">
        <f>IF($A118&lt;Diversion_start_year,L118,VLOOKUP($A118,RÉACHEMINEMENT!$B$9:$Q$58,16,FALSE))</f>
        <v>0</v>
      </c>
      <c r="N118" s="20">
        <f t="shared" si="28"/>
        <v>0</v>
      </c>
      <c r="O118" s="20">
        <f>IF('DONNÉES '!$F$33="Non",IF($A118&gt;end_year_1, 0,bulk_tonnages!H118),IF($A118&gt;end_year_1, 0,bulk_user_tonnages!H118))</f>
        <v>0</v>
      </c>
      <c r="P118" s="20">
        <f>IF($A118&lt;Diversion_start_year,O118,VLOOKUP($A118,RÉACHEMINEMENT!$B$9:$Q$58,10,FALSE))</f>
        <v>0</v>
      </c>
      <c r="Q118" s="20">
        <f t="shared" si="29"/>
        <v>0</v>
      </c>
      <c r="R118" s="20">
        <f>IF('DONNÉES '!$F$33="Non",IF($A118&gt;end_year_1, 0,bulk_tonnages!I118),IF($A118&gt;end_year_1, 0,bulk_user_tonnages!I118))</f>
        <v>0</v>
      </c>
      <c r="S118" s="20">
        <f>IF($A118&lt;Diversion_start_year,R118,VLOOKUP($A118,RÉACHEMINEMENT!$B$9:$Z$58,19,FALSE))</f>
        <v>0</v>
      </c>
      <c r="T118" s="20">
        <f t="shared" si="30"/>
        <v>0</v>
      </c>
      <c r="U118" s="20">
        <f>IF('DONNÉES '!$F$33="Non",IF($A118&gt;end_year_1, 0,bulk_tonnages!J118),IF($A118&gt;end_year_1, 0,bulk_user_tonnages!J118))</f>
        <v>0</v>
      </c>
      <c r="V118" s="20">
        <f>IF($A118&lt;Diversion_start_year,U118,VLOOKUP($A118,RÉACHEMINEMENT!$B$9:$Z$58,22,FALSE))</f>
        <v>0</v>
      </c>
      <c r="W118" s="20">
        <f t="shared" si="31"/>
        <v>0</v>
      </c>
      <c r="X118" s="20">
        <f>IF('DONNÉES '!$F$33="Non",IF($A118&gt;end_year_1, 0,bulk_tonnages!K118),IF($A118&gt;end_year_1, 0,bulk_user_tonnages!K118))</f>
        <v>0</v>
      </c>
      <c r="Y118" s="20">
        <f>IF('DONNÉES '!$F$33="Non",IF($A118&gt;end_year_1, 0,bulk_tonnages!L118),IF($A118&gt;end_year_1, 0,bulk_user_tonnages!L118))</f>
        <v>0</v>
      </c>
      <c r="Z118" s="20">
        <f>IF($A118&lt;Diversion_start_year,Y118,VLOOKUP($A118,RÉACHEMINEMENT!$B$9:$Z$58,25,FALSE))</f>
        <v>0</v>
      </c>
      <c r="AA118" s="20">
        <f t="shared" si="32"/>
        <v>0</v>
      </c>
      <c r="AB118" s="20">
        <f>IF('DONNÉES '!$F$33="Non",IF($A118&gt;end_year_1,0,bulk_tonnages!M118),0)</f>
        <v>0</v>
      </c>
      <c r="AC118" s="20">
        <f>IF('DONNÉES '!$F$33="Non",IF($A118&gt;end_year_1, 0,bulk_tonnages!N118),IF($A118&gt;end_year_1, 0,bulk_user_tonnages!M118))</f>
        <v>0</v>
      </c>
      <c r="AD118" s="20">
        <f>IF('DONNÉES '!$F$33="Non",IF($A118&gt;end_year_1,0,bulk_tonnages!O118),0)</f>
        <v>0</v>
      </c>
      <c r="AE118" s="20">
        <f>IF('DONNÉES '!$F$33="Non",IF($A118&gt;end_year_1, 0,bulk_tonnages!P118),0)</f>
        <v>0</v>
      </c>
      <c r="AF118" s="20">
        <f>IF('DONNÉES '!$F$33="Non",IF($A118&gt;end_year_1, 0,bulk_tonnages!Q118),IF($A118&gt;end_year_1, 0,bulk_user_tonnages!N118))</f>
        <v>0</v>
      </c>
      <c r="AG118" s="37">
        <f t="shared" si="22"/>
        <v>0</v>
      </c>
      <c r="AH118" s="37">
        <f t="shared" si="24"/>
        <v>0</v>
      </c>
    </row>
    <row r="119" spans="1:34" x14ac:dyDescent="0.25">
      <c r="A119" s="1">
        <f t="shared" si="23"/>
        <v>117</v>
      </c>
      <c r="B119" s="1" t="str">
        <f t="shared" si="13"/>
        <v>AB</v>
      </c>
      <c r="C119" s="20">
        <f>IF('DONNÉES '!$F$33="Non",IF(A119&gt;end_year_1, 0,bulk_tonnages!D119),IF(A119&gt;end_year_1, 0,bulk_user_tonnages!D119))</f>
        <v>0</v>
      </c>
      <c r="D119" s="20">
        <f>IF($A119&lt;Diversion_start_year,C119,VLOOKUP($A119,RÉACHEMINEMENT!$B$9:$Q$58,4,FALSE))</f>
        <v>0</v>
      </c>
      <c r="E119" s="20">
        <f t="shared" ref="E119:E136" si="33">IF(ISNUMBER(D119),(C119-D119),C119)</f>
        <v>0</v>
      </c>
      <c r="F119" s="20">
        <f>IF('DONNÉES '!$F$33="Non",IF($A119&gt;end_year_1, 0,bulk_tonnages!E119),IF($A119&gt;end_year_1, 0,bulk_user_tonnages!E119))</f>
        <v>0</v>
      </c>
      <c r="G119" s="20">
        <f>IF($A119&lt;Diversion_start_year,F119,VLOOKUP($A119,RÉACHEMINEMENT!$B$9:$Q$58,13,FALSE))</f>
        <v>0</v>
      </c>
      <c r="H119" s="20">
        <f t="shared" ref="H119:H136" si="34">IF(ISNUMBER(G119),(F119-G119),F119)</f>
        <v>0</v>
      </c>
      <c r="I119" s="20">
        <f>IF('DONNÉES '!$F$33="Non",IF($A119&gt;end_year_1, 0,bulk_tonnages!F119),IF($A119&gt;end_year_1, 0,bulk_user_tonnages!F119))</f>
        <v>0</v>
      </c>
      <c r="J119" s="20">
        <f>IF($A119&lt;Diversion_start_year,I119,VLOOKUP($A119,RÉACHEMINEMENT!$B$9:$Q$58,7,FALSE))</f>
        <v>0</v>
      </c>
      <c r="K119" s="20">
        <f t="shared" ref="K119:K136" si="35">IF(ISNUMBER(J119),(I119-J119),I119)</f>
        <v>0</v>
      </c>
      <c r="L119" s="20">
        <f>IF('DONNÉES '!$F$33=supporting_sheet!$B$3,IF($A119&gt;end_year_1, 0,bulk_tonnages!G119),IF($A119&gt;end_year_1, 0,bulk_user_tonnages!G119))</f>
        <v>0</v>
      </c>
      <c r="M119" s="20">
        <f>IF($A119&lt;Diversion_start_year,L119,VLOOKUP($A119,RÉACHEMINEMENT!$B$9:$Q$58,16,FALSE))</f>
        <v>0</v>
      </c>
      <c r="N119" s="20">
        <f t="shared" ref="N119:N136" si="36">IF(ISNUMBER(M119),(L119-M119),L119)</f>
        <v>0</v>
      </c>
      <c r="O119" s="20">
        <f>IF('DONNÉES '!$F$33="Non",IF($A119&gt;end_year_1, 0,bulk_tonnages!H119),IF($A119&gt;end_year_1, 0,bulk_user_tonnages!H119))</f>
        <v>0</v>
      </c>
      <c r="P119" s="20">
        <f>IF($A119&lt;Diversion_start_year,O119,VLOOKUP($A119,RÉACHEMINEMENT!$B$9:$Q$58,10,FALSE))</f>
        <v>0</v>
      </c>
      <c r="Q119" s="20">
        <f t="shared" ref="Q119:Q136" si="37">IF(ISNUMBER(P119),(O119-P119),O119)</f>
        <v>0</v>
      </c>
      <c r="R119" s="20">
        <f>IF('DONNÉES '!$F$33="Non",IF($A119&gt;end_year_1, 0,bulk_tonnages!I119),IF($A119&gt;end_year_1, 0,bulk_user_tonnages!I119))</f>
        <v>0</v>
      </c>
      <c r="S119" s="20">
        <f>IF($A119&lt;Diversion_start_year,R119,VLOOKUP($A119,RÉACHEMINEMENT!$B$9:$Z$58,19,FALSE))</f>
        <v>0</v>
      </c>
      <c r="T119" s="20">
        <f t="shared" ref="T119:T136" si="38">IF(ISNUMBER(S119),(R119-S119),R119)</f>
        <v>0</v>
      </c>
      <c r="U119" s="20">
        <f>IF('DONNÉES '!$F$33="Non",IF($A119&gt;end_year_1, 0,bulk_tonnages!J119),IF($A119&gt;end_year_1, 0,bulk_user_tonnages!J119))</f>
        <v>0</v>
      </c>
      <c r="V119" s="20">
        <f>IF($A119&lt;Diversion_start_year,U119,VLOOKUP($A119,RÉACHEMINEMENT!$B$9:$Z$58,22,FALSE))</f>
        <v>0</v>
      </c>
      <c r="W119" s="20">
        <f t="shared" ref="W119:W136" si="39">IF(ISNUMBER(V119),(U119-V119),U119)</f>
        <v>0</v>
      </c>
      <c r="X119" s="20">
        <f>IF('DONNÉES '!$F$33="Non",IF($A119&gt;end_year_1, 0,bulk_tonnages!K119),IF($A119&gt;end_year_1, 0,bulk_user_tonnages!K119))</f>
        <v>0</v>
      </c>
      <c r="Y119" s="20">
        <f>IF('DONNÉES '!$F$33="Non",IF($A119&gt;end_year_1, 0,bulk_tonnages!L119),IF($A119&gt;end_year_1, 0,bulk_user_tonnages!L119))</f>
        <v>0</v>
      </c>
      <c r="Z119" s="20">
        <f>IF($A119&lt;Diversion_start_year,Y119,VLOOKUP($A119,RÉACHEMINEMENT!$B$9:$Z$58,25,FALSE))</f>
        <v>0</v>
      </c>
      <c r="AA119" s="20">
        <f t="shared" ref="AA119:AA136" si="40">IF(ISNUMBER(Z119),(Y119-Z119),Y119)</f>
        <v>0</v>
      </c>
      <c r="AB119" s="20">
        <f>IF('DONNÉES '!$F$33="Non",IF($A119&gt;end_year_1,0,bulk_tonnages!M119),0)</f>
        <v>0</v>
      </c>
      <c r="AC119" s="20">
        <f>IF('DONNÉES '!$F$33="Non",IF($A119&gt;end_year_1, 0,bulk_tonnages!N119),IF($A119&gt;end_year_1, 0,bulk_user_tonnages!M119))</f>
        <v>0</v>
      </c>
      <c r="AD119" s="20">
        <f>IF('DONNÉES '!$F$33="Non",IF($A119&gt;end_year_1,0,bulk_tonnages!O119),0)</f>
        <v>0</v>
      </c>
      <c r="AE119" s="20">
        <f>IF('DONNÉES '!$F$33="Non",IF($A119&gt;end_year_1, 0,bulk_tonnages!P119),0)</f>
        <v>0</v>
      </c>
      <c r="AF119" s="20">
        <f>IF('DONNÉES '!$F$33="Non",IF($A119&gt;end_year_1, 0,bulk_tonnages!Q119),IF($A119&gt;end_year_1, 0,bulk_user_tonnages!N119))</f>
        <v>0</v>
      </c>
      <c r="AG119" s="37">
        <f t="shared" si="22"/>
        <v>0</v>
      </c>
      <c r="AH119" s="37">
        <f t="shared" si="24"/>
        <v>0</v>
      </c>
    </row>
    <row r="120" spans="1:34" x14ac:dyDescent="0.25">
      <c r="A120" s="1">
        <f t="shared" si="23"/>
        <v>118</v>
      </c>
      <c r="B120" s="1" t="str">
        <f t="shared" si="13"/>
        <v>AB</v>
      </c>
      <c r="C120" s="20">
        <f>IF('DONNÉES '!$F$33="Non",IF(A120&gt;end_year_1, 0,bulk_tonnages!D120),IF(A120&gt;end_year_1, 0,bulk_user_tonnages!D120))</f>
        <v>0</v>
      </c>
      <c r="D120" s="20">
        <f>IF($A120&lt;Diversion_start_year,C120,VLOOKUP($A120,RÉACHEMINEMENT!$B$9:$Q$58,4,FALSE))</f>
        <v>0</v>
      </c>
      <c r="E120" s="20">
        <f t="shared" si="33"/>
        <v>0</v>
      </c>
      <c r="F120" s="20">
        <f>IF('DONNÉES '!$F$33="Non",IF($A120&gt;end_year_1, 0,bulk_tonnages!E120),IF($A120&gt;end_year_1, 0,bulk_user_tonnages!E120))</f>
        <v>0</v>
      </c>
      <c r="G120" s="20">
        <f>IF($A120&lt;Diversion_start_year,F120,VLOOKUP($A120,RÉACHEMINEMENT!$B$9:$Q$58,13,FALSE))</f>
        <v>0</v>
      </c>
      <c r="H120" s="20">
        <f t="shared" si="34"/>
        <v>0</v>
      </c>
      <c r="I120" s="20">
        <f>IF('DONNÉES '!$F$33="Non",IF($A120&gt;end_year_1, 0,bulk_tonnages!F120),IF($A120&gt;end_year_1, 0,bulk_user_tonnages!F120))</f>
        <v>0</v>
      </c>
      <c r="J120" s="20">
        <f>IF($A120&lt;Diversion_start_year,I120,VLOOKUP($A120,RÉACHEMINEMENT!$B$9:$Q$58,7,FALSE))</f>
        <v>0</v>
      </c>
      <c r="K120" s="20">
        <f t="shared" si="35"/>
        <v>0</v>
      </c>
      <c r="L120" s="20">
        <f>IF('DONNÉES '!$F$33=supporting_sheet!$B$3,IF($A120&gt;end_year_1, 0,bulk_tonnages!G120),IF($A120&gt;end_year_1, 0,bulk_user_tonnages!G120))</f>
        <v>0</v>
      </c>
      <c r="M120" s="20">
        <f>IF($A120&lt;Diversion_start_year,L120,VLOOKUP($A120,RÉACHEMINEMENT!$B$9:$Q$58,16,FALSE))</f>
        <v>0</v>
      </c>
      <c r="N120" s="20">
        <f t="shared" si="36"/>
        <v>0</v>
      </c>
      <c r="O120" s="20">
        <f>IF('DONNÉES '!$F$33="Non",IF($A120&gt;end_year_1, 0,bulk_tonnages!H120),IF($A120&gt;end_year_1, 0,bulk_user_tonnages!H120))</f>
        <v>0</v>
      </c>
      <c r="P120" s="20">
        <f>IF($A120&lt;Diversion_start_year,O120,VLOOKUP($A120,RÉACHEMINEMENT!$B$9:$Q$58,10,FALSE))</f>
        <v>0</v>
      </c>
      <c r="Q120" s="20">
        <f t="shared" si="37"/>
        <v>0</v>
      </c>
      <c r="R120" s="20">
        <f>IF('DONNÉES '!$F$33="Non",IF($A120&gt;end_year_1, 0,bulk_tonnages!I120),IF($A120&gt;end_year_1, 0,bulk_user_tonnages!I120))</f>
        <v>0</v>
      </c>
      <c r="S120" s="20">
        <f>IF($A120&lt;Diversion_start_year,R120,VLOOKUP($A120,RÉACHEMINEMENT!$B$9:$Z$58,19,FALSE))</f>
        <v>0</v>
      </c>
      <c r="T120" s="20">
        <f t="shared" si="38"/>
        <v>0</v>
      </c>
      <c r="U120" s="20">
        <f>IF('DONNÉES '!$F$33="Non",IF($A120&gt;end_year_1, 0,bulk_tonnages!J120),IF($A120&gt;end_year_1, 0,bulk_user_tonnages!J120))</f>
        <v>0</v>
      </c>
      <c r="V120" s="20">
        <f>IF($A120&lt;Diversion_start_year,U120,VLOOKUP($A120,RÉACHEMINEMENT!$B$9:$Z$58,22,FALSE))</f>
        <v>0</v>
      </c>
      <c r="W120" s="20">
        <f t="shared" si="39"/>
        <v>0</v>
      </c>
      <c r="X120" s="20">
        <f>IF('DONNÉES '!$F$33="Non",IF($A120&gt;end_year_1, 0,bulk_tonnages!K120),IF($A120&gt;end_year_1, 0,bulk_user_tonnages!K120))</f>
        <v>0</v>
      </c>
      <c r="Y120" s="20">
        <f>IF('DONNÉES '!$F$33="Non",IF($A120&gt;end_year_1, 0,bulk_tonnages!L120),IF($A120&gt;end_year_1, 0,bulk_user_tonnages!L120))</f>
        <v>0</v>
      </c>
      <c r="Z120" s="20">
        <f>IF($A120&lt;Diversion_start_year,Y120,VLOOKUP($A120,RÉACHEMINEMENT!$B$9:$Z$58,25,FALSE))</f>
        <v>0</v>
      </c>
      <c r="AA120" s="20">
        <f t="shared" si="40"/>
        <v>0</v>
      </c>
      <c r="AB120" s="20">
        <f>IF('DONNÉES '!$F$33="Non",IF($A120&gt;end_year_1,0,bulk_tonnages!M120),0)</f>
        <v>0</v>
      </c>
      <c r="AC120" s="20">
        <f>IF('DONNÉES '!$F$33="Non",IF($A120&gt;end_year_1, 0,bulk_tonnages!N120),IF($A120&gt;end_year_1, 0,bulk_user_tonnages!M120))</f>
        <v>0</v>
      </c>
      <c r="AD120" s="20">
        <f>IF('DONNÉES '!$F$33="Non",IF($A120&gt;end_year_1,0,bulk_tonnages!O120),0)</f>
        <v>0</v>
      </c>
      <c r="AE120" s="20">
        <f>IF('DONNÉES '!$F$33="Non",IF($A120&gt;end_year_1, 0,bulk_tonnages!P120),0)</f>
        <v>0</v>
      </c>
      <c r="AF120" s="20">
        <f>IF('DONNÉES '!$F$33="Non",IF($A120&gt;end_year_1, 0,bulk_tonnages!Q120),IF($A120&gt;end_year_1, 0,bulk_user_tonnages!N120))</f>
        <v>0</v>
      </c>
      <c r="AG120" s="37">
        <f t="shared" si="22"/>
        <v>0</v>
      </c>
      <c r="AH120" s="37">
        <f t="shared" si="24"/>
        <v>0</v>
      </c>
    </row>
    <row r="121" spans="1:34" x14ac:dyDescent="0.25">
      <c r="A121" s="1">
        <f t="shared" si="23"/>
        <v>119</v>
      </c>
      <c r="B121" s="1" t="str">
        <f t="shared" si="13"/>
        <v>AB</v>
      </c>
      <c r="C121" s="20">
        <f>IF('DONNÉES '!$F$33="Non",IF(A121&gt;end_year_1, 0,bulk_tonnages!D121),IF(A121&gt;end_year_1, 0,bulk_user_tonnages!D121))</f>
        <v>0</v>
      </c>
      <c r="D121" s="20">
        <f>IF($A121&lt;Diversion_start_year,C121,VLOOKUP($A121,RÉACHEMINEMENT!$B$9:$Q$58,4,FALSE))</f>
        <v>0</v>
      </c>
      <c r="E121" s="20">
        <f t="shared" si="33"/>
        <v>0</v>
      </c>
      <c r="F121" s="20">
        <f>IF('DONNÉES '!$F$33="Non",IF($A121&gt;end_year_1, 0,bulk_tonnages!E121),IF($A121&gt;end_year_1, 0,bulk_user_tonnages!E121))</f>
        <v>0</v>
      </c>
      <c r="G121" s="20">
        <f>IF($A121&lt;Diversion_start_year,F121,VLOOKUP($A121,RÉACHEMINEMENT!$B$9:$Q$58,13,FALSE))</f>
        <v>0</v>
      </c>
      <c r="H121" s="20">
        <f t="shared" si="34"/>
        <v>0</v>
      </c>
      <c r="I121" s="20">
        <f>IF('DONNÉES '!$F$33="Non",IF($A121&gt;end_year_1, 0,bulk_tonnages!F121),IF($A121&gt;end_year_1, 0,bulk_user_tonnages!F121))</f>
        <v>0</v>
      </c>
      <c r="J121" s="20">
        <f>IF($A121&lt;Diversion_start_year,I121,VLOOKUP($A121,RÉACHEMINEMENT!$B$9:$Q$58,7,FALSE))</f>
        <v>0</v>
      </c>
      <c r="K121" s="20">
        <f t="shared" si="35"/>
        <v>0</v>
      </c>
      <c r="L121" s="20">
        <f>IF('DONNÉES '!$F$33=supporting_sheet!$B$3,IF($A121&gt;end_year_1, 0,bulk_tonnages!G121),IF($A121&gt;end_year_1, 0,bulk_user_tonnages!G121))</f>
        <v>0</v>
      </c>
      <c r="M121" s="20">
        <f>IF($A121&lt;Diversion_start_year,L121,VLOOKUP($A121,RÉACHEMINEMENT!$B$9:$Q$58,16,FALSE))</f>
        <v>0</v>
      </c>
      <c r="N121" s="20">
        <f t="shared" si="36"/>
        <v>0</v>
      </c>
      <c r="O121" s="20">
        <f>IF('DONNÉES '!$F$33="Non",IF($A121&gt;end_year_1, 0,bulk_tonnages!H121),IF($A121&gt;end_year_1, 0,bulk_user_tonnages!H121))</f>
        <v>0</v>
      </c>
      <c r="P121" s="20">
        <f>IF($A121&lt;Diversion_start_year,O121,VLOOKUP($A121,RÉACHEMINEMENT!$B$9:$Q$58,10,FALSE))</f>
        <v>0</v>
      </c>
      <c r="Q121" s="20">
        <f t="shared" si="37"/>
        <v>0</v>
      </c>
      <c r="R121" s="20">
        <f>IF('DONNÉES '!$F$33="Non",IF($A121&gt;end_year_1, 0,bulk_tonnages!I121),IF($A121&gt;end_year_1, 0,bulk_user_tonnages!I121))</f>
        <v>0</v>
      </c>
      <c r="S121" s="20">
        <f>IF($A121&lt;Diversion_start_year,R121,VLOOKUP($A121,RÉACHEMINEMENT!$B$9:$Z$58,19,FALSE))</f>
        <v>0</v>
      </c>
      <c r="T121" s="20">
        <f t="shared" si="38"/>
        <v>0</v>
      </c>
      <c r="U121" s="20">
        <f>IF('DONNÉES '!$F$33="Non",IF($A121&gt;end_year_1, 0,bulk_tonnages!J121),IF($A121&gt;end_year_1, 0,bulk_user_tonnages!J121))</f>
        <v>0</v>
      </c>
      <c r="V121" s="20">
        <f>IF($A121&lt;Diversion_start_year,U121,VLOOKUP($A121,RÉACHEMINEMENT!$B$9:$Z$58,22,FALSE))</f>
        <v>0</v>
      </c>
      <c r="W121" s="20">
        <f t="shared" si="39"/>
        <v>0</v>
      </c>
      <c r="X121" s="20">
        <f>IF('DONNÉES '!$F$33="Non",IF($A121&gt;end_year_1, 0,bulk_tonnages!K121),IF($A121&gt;end_year_1, 0,bulk_user_tonnages!K121))</f>
        <v>0</v>
      </c>
      <c r="Y121" s="20">
        <f>IF('DONNÉES '!$F$33="Non",IF($A121&gt;end_year_1, 0,bulk_tonnages!L121),IF($A121&gt;end_year_1, 0,bulk_user_tonnages!L121))</f>
        <v>0</v>
      </c>
      <c r="Z121" s="20">
        <f>IF($A121&lt;Diversion_start_year,Y121,VLOOKUP($A121,RÉACHEMINEMENT!$B$9:$Z$58,25,FALSE))</f>
        <v>0</v>
      </c>
      <c r="AA121" s="20">
        <f t="shared" si="40"/>
        <v>0</v>
      </c>
      <c r="AB121" s="20">
        <f>IF('DONNÉES '!$F$33="Non",IF($A121&gt;end_year_1,0,bulk_tonnages!M121),0)</f>
        <v>0</v>
      </c>
      <c r="AC121" s="20">
        <f>IF('DONNÉES '!$F$33="Non",IF($A121&gt;end_year_1, 0,bulk_tonnages!N121),IF($A121&gt;end_year_1, 0,bulk_user_tonnages!M121))</f>
        <v>0</v>
      </c>
      <c r="AD121" s="20">
        <f>IF('DONNÉES '!$F$33="Non",IF($A121&gt;end_year_1,0,bulk_tonnages!O121),0)</f>
        <v>0</v>
      </c>
      <c r="AE121" s="20">
        <f>IF('DONNÉES '!$F$33="Non",IF($A121&gt;end_year_1, 0,bulk_tonnages!P121),0)</f>
        <v>0</v>
      </c>
      <c r="AF121" s="20">
        <f>IF('DONNÉES '!$F$33="Non",IF($A121&gt;end_year_1, 0,bulk_tonnages!Q121),IF($A121&gt;end_year_1, 0,bulk_user_tonnages!N121))</f>
        <v>0</v>
      </c>
      <c r="AG121" s="37">
        <f t="shared" si="22"/>
        <v>0</v>
      </c>
      <c r="AH121" s="37">
        <f t="shared" si="24"/>
        <v>0</v>
      </c>
    </row>
    <row r="122" spans="1:34" x14ac:dyDescent="0.25">
      <c r="A122" s="1">
        <f t="shared" si="23"/>
        <v>120</v>
      </c>
      <c r="B122" s="1" t="str">
        <f t="shared" si="13"/>
        <v>AB</v>
      </c>
      <c r="C122" s="20">
        <f>IF('DONNÉES '!$F$33="Non",IF(A122&gt;end_year_1, 0,bulk_tonnages!D122),IF(A122&gt;end_year_1, 0,bulk_user_tonnages!D122))</f>
        <v>0</v>
      </c>
      <c r="D122" s="20">
        <f>IF($A122&lt;Diversion_start_year,C122,VLOOKUP($A122,RÉACHEMINEMENT!$B$9:$Q$58,4,FALSE))</f>
        <v>0</v>
      </c>
      <c r="E122" s="20">
        <f t="shared" si="33"/>
        <v>0</v>
      </c>
      <c r="F122" s="20">
        <f>IF('DONNÉES '!$F$33="Non",IF($A122&gt;end_year_1, 0,bulk_tonnages!E122),IF($A122&gt;end_year_1, 0,bulk_user_tonnages!E122))</f>
        <v>0</v>
      </c>
      <c r="G122" s="20">
        <f>IF($A122&lt;Diversion_start_year,F122,VLOOKUP($A122,RÉACHEMINEMENT!$B$9:$Q$58,13,FALSE))</f>
        <v>0</v>
      </c>
      <c r="H122" s="20">
        <f t="shared" si="34"/>
        <v>0</v>
      </c>
      <c r="I122" s="20">
        <f>IF('DONNÉES '!$F$33="Non",IF($A122&gt;end_year_1, 0,bulk_tonnages!F122),IF($A122&gt;end_year_1, 0,bulk_user_tonnages!F122))</f>
        <v>0</v>
      </c>
      <c r="J122" s="20">
        <f>IF($A122&lt;Diversion_start_year,I122,VLOOKUP($A122,RÉACHEMINEMENT!$B$9:$Q$58,7,FALSE))</f>
        <v>0</v>
      </c>
      <c r="K122" s="20">
        <f t="shared" si="35"/>
        <v>0</v>
      </c>
      <c r="L122" s="20">
        <f>IF('DONNÉES '!$F$33=supporting_sheet!$B$3,IF($A122&gt;end_year_1, 0,bulk_tonnages!G122),IF($A122&gt;end_year_1, 0,bulk_user_tonnages!G122))</f>
        <v>0</v>
      </c>
      <c r="M122" s="20">
        <f>IF($A122&lt;Diversion_start_year,L122,VLOOKUP($A122,RÉACHEMINEMENT!$B$9:$Q$58,16,FALSE))</f>
        <v>0</v>
      </c>
      <c r="N122" s="20">
        <f t="shared" si="36"/>
        <v>0</v>
      </c>
      <c r="O122" s="20">
        <f>IF('DONNÉES '!$F$33="Non",IF($A122&gt;end_year_1, 0,bulk_tonnages!H122),IF($A122&gt;end_year_1, 0,bulk_user_tonnages!H122))</f>
        <v>0</v>
      </c>
      <c r="P122" s="20">
        <f>IF($A122&lt;Diversion_start_year,O122,VLOOKUP($A122,RÉACHEMINEMENT!$B$9:$Q$58,10,FALSE))</f>
        <v>0</v>
      </c>
      <c r="Q122" s="20">
        <f t="shared" si="37"/>
        <v>0</v>
      </c>
      <c r="R122" s="20">
        <f>IF('DONNÉES '!$F$33="Non",IF($A122&gt;end_year_1, 0,bulk_tonnages!I122),IF($A122&gt;end_year_1, 0,bulk_user_tonnages!I122))</f>
        <v>0</v>
      </c>
      <c r="S122" s="20">
        <f>IF($A122&lt;Diversion_start_year,R122,VLOOKUP($A122,RÉACHEMINEMENT!$B$9:$Z$58,19,FALSE))</f>
        <v>0</v>
      </c>
      <c r="T122" s="20">
        <f t="shared" si="38"/>
        <v>0</v>
      </c>
      <c r="U122" s="20">
        <f>IF('DONNÉES '!$F$33="Non",IF($A122&gt;end_year_1, 0,bulk_tonnages!J122),IF($A122&gt;end_year_1, 0,bulk_user_tonnages!J122))</f>
        <v>0</v>
      </c>
      <c r="V122" s="20">
        <f>IF($A122&lt;Diversion_start_year,U122,VLOOKUP($A122,RÉACHEMINEMENT!$B$9:$Z$58,22,FALSE))</f>
        <v>0</v>
      </c>
      <c r="W122" s="20">
        <f t="shared" si="39"/>
        <v>0</v>
      </c>
      <c r="X122" s="20">
        <f>IF('DONNÉES '!$F$33="Non",IF($A122&gt;end_year_1, 0,bulk_tonnages!K122),IF($A122&gt;end_year_1, 0,bulk_user_tonnages!K122))</f>
        <v>0</v>
      </c>
      <c r="Y122" s="20">
        <f>IF('DONNÉES '!$F$33="Non",IF($A122&gt;end_year_1, 0,bulk_tonnages!L122),IF($A122&gt;end_year_1, 0,bulk_user_tonnages!L122))</f>
        <v>0</v>
      </c>
      <c r="Z122" s="20">
        <f>IF($A122&lt;Diversion_start_year,Y122,VLOOKUP($A122,RÉACHEMINEMENT!$B$9:$Z$58,25,FALSE))</f>
        <v>0</v>
      </c>
      <c r="AA122" s="20">
        <f t="shared" si="40"/>
        <v>0</v>
      </c>
      <c r="AB122" s="20">
        <f>IF('DONNÉES '!$F$33="Non",IF($A122&gt;end_year_1,0,bulk_tonnages!M122),0)</f>
        <v>0</v>
      </c>
      <c r="AC122" s="20">
        <f>IF('DONNÉES '!$F$33="Non",IF($A122&gt;end_year_1, 0,bulk_tonnages!N122),IF($A122&gt;end_year_1, 0,bulk_user_tonnages!M122))</f>
        <v>0</v>
      </c>
      <c r="AD122" s="20">
        <f>IF('DONNÉES '!$F$33="Non",IF($A122&gt;end_year_1,0,bulk_tonnages!O122),0)</f>
        <v>0</v>
      </c>
      <c r="AE122" s="20">
        <f>IF('DONNÉES '!$F$33="Non",IF($A122&gt;end_year_1, 0,bulk_tonnages!P122),0)</f>
        <v>0</v>
      </c>
      <c r="AF122" s="20">
        <f>IF('DONNÉES '!$F$33="Non",IF($A122&gt;end_year_1, 0,bulk_tonnages!Q122),IF($A122&gt;end_year_1, 0,bulk_user_tonnages!N122))</f>
        <v>0</v>
      </c>
      <c r="AG122" s="37">
        <f t="shared" si="22"/>
        <v>0</v>
      </c>
      <c r="AH122" s="37">
        <f t="shared" si="24"/>
        <v>0</v>
      </c>
    </row>
    <row r="123" spans="1:34" x14ac:dyDescent="0.25">
      <c r="A123" s="1">
        <f t="shared" si="23"/>
        <v>121</v>
      </c>
      <c r="B123" s="1" t="str">
        <f t="shared" si="13"/>
        <v>AB</v>
      </c>
      <c r="C123" s="20">
        <f>IF('DONNÉES '!$F$33="Non",IF(A123&gt;end_year_1, 0,bulk_tonnages!D123),IF(A123&gt;end_year_1, 0,bulk_user_tonnages!D123))</f>
        <v>0</v>
      </c>
      <c r="D123" s="20">
        <f>IF($A123&lt;Diversion_start_year,C123,VLOOKUP($A123,RÉACHEMINEMENT!$B$9:$Q$58,4,FALSE))</f>
        <v>0</v>
      </c>
      <c r="E123" s="20">
        <f t="shared" si="33"/>
        <v>0</v>
      </c>
      <c r="F123" s="20">
        <f>IF('DONNÉES '!$F$33="Non",IF($A123&gt;end_year_1, 0,bulk_tonnages!E123),IF($A123&gt;end_year_1, 0,bulk_user_tonnages!E123))</f>
        <v>0</v>
      </c>
      <c r="G123" s="20">
        <f>IF($A123&lt;Diversion_start_year,F123,VLOOKUP($A123,RÉACHEMINEMENT!$B$9:$Q$58,13,FALSE))</f>
        <v>0</v>
      </c>
      <c r="H123" s="20">
        <f t="shared" si="34"/>
        <v>0</v>
      </c>
      <c r="I123" s="20">
        <f>IF('DONNÉES '!$F$33="Non",IF($A123&gt;end_year_1, 0,bulk_tonnages!F123),IF($A123&gt;end_year_1, 0,bulk_user_tonnages!F123))</f>
        <v>0</v>
      </c>
      <c r="J123" s="20">
        <f>IF($A123&lt;Diversion_start_year,I123,VLOOKUP($A123,RÉACHEMINEMENT!$B$9:$Q$58,7,FALSE))</f>
        <v>0</v>
      </c>
      <c r="K123" s="20">
        <f t="shared" si="35"/>
        <v>0</v>
      </c>
      <c r="L123" s="20">
        <f>IF('DONNÉES '!$F$33=supporting_sheet!$B$3,IF($A123&gt;end_year_1, 0,bulk_tonnages!G123),IF($A123&gt;end_year_1, 0,bulk_user_tonnages!G123))</f>
        <v>0</v>
      </c>
      <c r="M123" s="20">
        <f>IF($A123&lt;Diversion_start_year,L123,VLOOKUP($A123,RÉACHEMINEMENT!$B$9:$Q$58,16,FALSE))</f>
        <v>0</v>
      </c>
      <c r="N123" s="20">
        <f t="shared" si="36"/>
        <v>0</v>
      </c>
      <c r="O123" s="20">
        <f>IF('DONNÉES '!$F$33="Non",IF($A123&gt;end_year_1, 0,bulk_tonnages!H123),IF($A123&gt;end_year_1, 0,bulk_user_tonnages!H123))</f>
        <v>0</v>
      </c>
      <c r="P123" s="20">
        <f>IF($A123&lt;Diversion_start_year,O123,VLOOKUP($A123,RÉACHEMINEMENT!$B$9:$Q$58,10,FALSE))</f>
        <v>0</v>
      </c>
      <c r="Q123" s="20">
        <f t="shared" si="37"/>
        <v>0</v>
      </c>
      <c r="R123" s="20">
        <f>IF('DONNÉES '!$F$33="Non",IF($A123&gt;end_year_1, 0,bulk_tonnages!I123),IF($A123&gt;end_year_1, 0,bulk_user_tonnages!I123))</f>
        <v>0</v>
      </c>
      <c r="S123" s="20">
        <f>IF($A123&lt;Diversion_start_year,R123,VLOOKUP($A123,RÉACHEMINEMENT!$B$9:$Z$58,19,FALSE))</f>
        <v>0</v>
      </c>
      <c r="T123" s="20">
        <f t="shared" si="38"/>
        <v>0</v>
      </c>
      <c r="U123" s="20">
        <f>IF('DONNÉES '!$F$33="Non",IF($A123&gt;end_year_1, 0,bulk_tonnages!J123),IF($A123&gt;end_year_1, 0,bulk_user_tonnages!J123))</f>
        <v>0</v>
      </c>
      <c r="V123" s="20">
        <f>IF($A123&lt;Diversion_start_year,U123,VLOOKUP($A123,RÉACHEMINEMENT!$B$9:$Z$58,22,FALSE))</f>
        <v>0</v>
      </c>
      <c r="W123" s="20">
        <f t="shared" si="39"/>
        <v>0</v>
      </c>
      <c r="X123" s="20">
        <f>IF('DONNÉES '!$F$33="Non",IF($A123&gt;end_year_1, 0,bulk_tonnages!K123),IF($A123&gt;end_year_1, 0,bulk_user_tonnages!K123))</f>
        <v>0</v>
      </c>
      <c r="Y123" s="20">
        <f>IF('DONNÉES '!$F$33="Non",IF($A123&gt;end_year_1, 0,bulk_tonnages!L123),IF($A123&gt;end_year_1, 0,bulk_user_tonnages!L123))</f>
        <v>0</v>
      </c>
      <c r="Z123" s="20">
        <f>IF($A123&lt;Diversion_start_year,Y123,VLOOKUP($A123,RÉACHEMINEMENT!$B$9:$Z$58,25,FALSE))</f>
        <v>0</v>
      </c>
      <c r="AA123" s="20">
        <f t="shared" si="40"/>
        <v>0</v>
      </c>
      <c r="AB123" s="20">
        <f>IF('DONNÉES '!$F$33="Non",IF($A123&gt;end_year_1,0,bulk_tonnages!M123),0)</f>
        <v>0</v>
      </c>
      <c r="AC123" s="20">
        <f>IF('DONNÉES '!$F$33="Non",IF($A123&gt;end_year_1, 0,bulk_tonnages!N123),IF($A123&gt;end_year_1, 0,bulk_user_tonnages!M123))</f>
        <v>0</v>
      </c>
      <c r="AD123" s="20">
        <f>IF('DONNÉES '!$F$33="Non",IF($A123&gt;end_year_1,0,bulk_tonnages!O123),0)</f>
        <v>0</v>
      </c>
      <c r="AE123" s="20">
        <f>IF('DONNÉES '!$F$33="Non",IF($A123&gt;end_year_1, 0,bulk_tonnages!P123),0)</f>
        <v>0</v>
      </c>
      <c r="AF123" s="20">
        <f>IF('DONNÉES '!$F$33="Non",IF($A123&gt;end_year_1, 0,bulk_tonnages!Q123),IF($A123&gt;end_year_1, 0,bulk_user_tonnages!N123))</f>
        <v>0</v>
      </c>
      <c r="AG123" s="37">
        <f t="shared" si="22"/>
        <v>0</v>
      </c>
      <c r="AH123" s="37">
        <f t="shared" si="24"/>
        <v>0</v>
      </c>
    </row>
    <row r="124" spans="1:34" x14ac:dyDescent="0.25">
      <c r="A124" s="1">
        <f t="shared" si="23"/>
        <v>122</v>
      </c>
      <c r="B124" s="1" t="str">
        <f t="shared" si="13"/>
        <v>AB</v>
      </c>
      <c r="C124" s="20">
        <f>IF('DONNÉES '!$F$33="Non",IF(A124&gt;end_year_1, 0,bulk_tonnages!D124),IF(A124&gt;end_year_1, 0,bulk_user_tonnages!D124))</f>
        <v>0</v>
      </c>
      <c r="D124" s="20">
        <f>IF($A124&lt;Diversion_start_year,C124,VLOOKUP($A124,RÉACHEMINEMENT!$B$9:$Q$58,4,FALSE))</f>
        <v>0</v>
      </c>
      <c r="E124" s="20">
        <f t="shared" si="33"/>
        <v>0</v>
      </c>
      <c r="F124" s="20">
        <f>IF('DONNÉES '!$F$33="Non",IF($A124&gt;end_year_1, 0,bulk_tonnages!E124),IF($A124&gt;end_year_1, 0,bulk_user_tonnages!E124))</f>
        <v>0</v>
      </c>
      <c r="G124" s="20">
        <f>IF($A124&lt;Diversion_start_year,F124,VLOOKUP($A124,RÉACHEMINEMENT!$B$9:$Q$58,13,FALSE))</f>
        <v>0</v>
      </c>
      <c r="H124" s="20">
        <f t="shared" si="34"/>
        <v>0</v>
      </c>
      <c r="I124" s="20">
        <f>IF('DONNÉES '!$F$33="Non",IF($A124&gt;end_year_1, 0,bulk_tonnages!F124),IF($A124&gt;end_year_1, 0,bulk_user_tonnages!F124))</f>
        <v>0</v>
      </c>
      <c r="J124" s="20">
        <f>IF($A124&lt;Diversion_start_year,I124,VLOOKUP($A124,RÉACHEMINEMENT!$B$9:$Q$58,7,FALSE))</f>
        <v>0</v>
      </c>
      <c r="K124" s="20">
        <f t="shared" si="35"/>
        <v>0</v>
      </c>
      <c r="L124" s="20">
        <f>IF('DONNÉES '!$F$33=supporting_sheet!$B$3,IF($A124&gt;end_year_1, 0,bulk_tonnages!G124),IF($A124&gt;end_year_1, 0,bulk_user_tonnages!G124))</f>
        <v>0</v>
      </c>
      <c r="M124" s="20">
        <f>IF($A124&lt;Diversion_start_year,L124,VLOOKUP($A124,RÉACHEMINEMENT!$B$9:$Q$58,16,FALSE))</f>
        <v>0</v>
      </c>
      <c r="N124" s="20">
        <f t="shared" si="36"/>
        <v>0</v>
      </c>
      <c r="O124" s="20">
        <f>IF('DONNÉES '!$F$33="Non",IF($A124&gt;end_year_1, 0,bulk_tonnages!H124),IF($A124&gt;end_year_1, 0,bulk_user_tonnages!H124))</f>
        <v>0</v>
      </c>
      <c r="P124" s="20">
        <f>IF($A124&lt;Diversion_start_year,O124,VLOOKUP($A124,RÉACHEMINEMENT!$B$9:$Q$58,10,FALSE))</f>
        <v>0</v>
      </c>
      <c r="Q124" s="20">
        <f t="shared" si="37"/>
        <v>0</v>
      </c>
      <c r="R124" s="20">
        <f>IF('DONNÉES '!$F$33="Non",IF($A124&gt;end_year_1, 0,bulk_tonnages!I124),IF($A124&gt;end_year_1, 0,bulk_user_tonnages!I124))</f>
        <v>0</v>
      </c>
      <c r="S124" s="20">
        <f>IF($A124&lt;Diversion_start_year,R124,VLOOKUP($A124,RÉACHEMINEMENT!$B$9:$Z$58,19,FALSE))</f>
        <v>0</v>
      </c>
      <c r="T124" s="20">
        <f t="shared" si="38"/>
        <v>0</v>
      </c>
      <c r="U124" s="20">
        <f>IF('DONNÉES '!$F$33="Non",IF($A124&gt;end_year_1, 0,bulk_tonnages!J124),IF($A124&gt;end_year_1, 0,bulk_user_tonnages!J124))</f>
        <v>0</v>
      </c>
      <c r="V124" s="20">
        <f>IF($A124&lt;Diversion_start_year,U124,VLOOKUP($A124,RÉACHEMINEMENT!$B$9:$Z$58,22,FALSE))</f>
        <v>0</v>
      </c>
      <c r="W124" s="20">
        <f t="shared" si="39"/>
        <v>0</v>
      </c>
      <c r="X124" s="20">
        <f>IF('DONNÉES '!$F$33="Non",IF($A124&gt;end_year_1, 0,bulk_tonnages!K124),IF($A124&gt;end_year_1, 0,bulk_user_tonnages!K124))</f>
        <v>0</v>
      </c>
      <c r="Y124" s="20">
        <f>IF('DONNÉES '!$F$33="Non",IF($A124&gt;end_year_1, 0,bulk_tonnages!L124),IF($A124&gt;end_year_1, 0,bulk_user_tonnages!L124))</f>
        <v>0</v>
      </c>
      <c r="Z124" s="20">
        <f>IF($A124&lt;Diversion_start_year,Y124,VLOOKUP($A124,RÉACHEMINEMENT!$B$9:$Z$58,25,FALSE))</f>
        <v>0</v>
      </c>
      <c r="AA124" s="20">
        <f t="shared" si="40"/>
        <v>0</v>
      </c>
      <c r="AB124" s="20">
        <f>IF('DONNÉES '!$F$33="Non",IF($A124&gt;end_year_1,0,bulk_tonnages!M124),0)</f>
        <v>0</v>
      </c>
      <c r="AC124" s="20">
        <f>IF('DONNÉES '!$F$33="Non",IF($A124&gt;end_year_1, 0,bulk_tonnages!N124),IF($A124&gt;end_year_1, 0,bulk_user_tonnages!M124))</f>
        <v>0</v>
      </c>
      <c r="AD124" s="20">
        <f>IF('DONNÉES '!$F$33="Non",IF($A124&gt;end_year_1,0,bulk_tonnages!O124),0)</f>
        <v>0</v>
      </c>
      <c r="AE124" s="20">
        <f>IF('DONNÉES '!$F$33="Non",IF($A124&gt;end_year_1, 0,bulk_tonnages!P124),0)</f>
        <v>0</v>
      </c>
      <c r="AF124" s="20">
        <f>IF('DONNÉES '!$F$33="Non",IF($A124&gt;end_year_1, 0,bulk_tonnages!Q124),IF($A124&gt;end_year_1, 0,bulk_user_tonnages!N124))</f>
        <v>0</v>
      </c>
      <c r="AG124" s="37">
        <f t="shared" si="22"/>
        <v>0</v>
      </c>
      <c r="AH124" s="37">
        <f t="shared" si="24"/>
        <v>0</v>
      </c>
    </row>
    <row r="125" spans="1:34" x14ac:dyDescent="0.25">
      <c r="A125" s="1">
        <f t="shared" si="23"/>
        <v>123</v>
      </c>
      <c r="B125" s="1" t="str">
        <f t="shared" si="13"/>
        <v>AB</v>
      </c>
      <c r="C125" s="20">
        <f>IF('DONNÉES '!$F$33="Non",IF(A125&gt;end_year_1, 0,bulk_tonnages!D125),IF(A125&gt;end_year_1, 0,bulk_user_tonnages!D125))</f>
        <v>0</v>
      </c>
      <c r="D125" s="20">
        <f>IF($A125&lt;Diversion_start_year,C125,VLOOKUP($A125,RÉACHEMINEMENT!$B$9:$Q$58,4,FALSE))</f>
        <v>0</v>
      </c>
      <c r="E125" s="20">
        <f t="shared" si="33"/>
        <v>0</v>
      </c>
      <c r="F125" s="20">
        <f>IF('DONNÉES '!$F$33="Non",IF($A125&gt;end_year_1, 0,bulk_tonnages!E125),IF($A125&gt;end_year_1, 0,bulk_user_tonnages!E125))</f>
        <v>0</v>
      </c>
      <c r="G125" s="20">
        <f>IF($A125&lt;Diversion_start_year,F125,VLOOKUP($A125,RÉACHEMINEMENT!$B$9:$Q$58,13,FALSE))</f>
        <v>0</v>
      </c>
      <c r="H125" s="20">
        <f t="shared" si="34"/>
        <v>0</v>
      </c>
      <c r="I125" s="20">
        <f>IF('DONNÉES '!$F$33="Non",IF($A125&gt;end_year_1, 0,bulk_tonnages!F125),IF($A125&gt;end_year_1, 0,bulk_user_tonnages!F125))</f>
        <v>0</v>
      </c>
      <c r="J125" s="20">
        <f>IF($A125&lt;Diversion_start_year,I125,VLOOKUP($A125,RÉACHEMINEMENT!$B$9:$Q$58,7,FALSE))</f>
        <v>0</v>
      </c>
      <c r="K125" s="20">
        <f t="shared" si="35"/>
        <v>0</v>
      </c>
      <c r="L125" s="20">
        <f>IF('DONNÉES '!$F$33=supporting_sheet!$B$3,IF($A125&gt;end_year_1, 0,bulk_tonnages!G125),IF($A125&gt;end_year_1, 0,bulk_user_tonnages!G125))</f>
        <v>0</v>
      </c>
      <c r="M125" s="20">
        <f>IF($A125&lt;Diversion_start_year,L125,VLOOKUP($A125,RÉACHEMINEMENT!$B$9:$Q$58,16,FALSE))</f>
        <v>0</v>
      </c>
      <c r="N125" s="20">
        <f t="shared" si="36"/>
        <v>0</v>
      </c>
      <c r="O125" s="20">
        <f>IF('DONNÉES '!$F$33="Non",IF($A125&gt;end_year_1, 0,bulk_tonnages!H125),IF($A125&gt;end_year_1, 0,bulk_user_tonnages!H125))</f>
        <v>0</v>
      </c>
      <c r="P125" s="20">
        <f>IF($A125&lt;Diversion_start_year,O125,VLOOKUP($A125,RÉACHEMINEMENT!$B$9:$Q$58,10,FALSE))</f>
        <v>0</v>
      </c>
      <c r="Q125" s="20">
        <f t="shared" si="37"/>
        <v>0</v>
      </c>
      <c r="R125" s="20">
        <f>IF('DONNÉES '!$F$33="Non",IF($A125&gt;end_year_1, 0,bulk_tonnages!I125),IF($A125&gt;end_year_1, 0,bulk_user_tonnages!I125))</f>
        <v>0</v>
      </c>
      <c r="S125" s="20">
        <f>IF($A125&lt;Diversion_start_year,R125,VLOOKUP($A125,RÉACHEMINEMENT!$B$9:$Z$58,19,FALSE))</f>
        <v>0</v>
      </c>
      <c r="T125" s="20">
        <f t="shared" si="38"/>
        <v>0</v>
      </c>
      <c r="U125" s="20">
        <f>IF('DONNÉES '!$F$33="Non",IF($A125&gt;end_year_1, 0,bulk_tonnages!J125),IF($A125&gt;end_year_1, 0,bulk_user_tonnages!J125))</f>
        <v>0</v>
      </c>
      <c r="V125" s="20">
        <f>IF($A125&lt;Diversion_start_year,U125,VLOOKUP($A125,RÉACHEMINEMENT!$B$9:$Z$58,22,FALSE))</f>
        <v>0</v>
      </c>
      <c r="W125" s="20">
        <f t="shared" si="39"/>
        <v>0</v>
      </c>
      <c r="X125" s="20">
        <f>IF('DONNÉES '!$F$33="Non",IF($A125&gt;end_year_1, 0,bulk_tonnages!K125),IF($A125&gt;end_year_1, 0,bulk_user_tonnages!K125))</f>
        <v>0</v>
      </c>
      <c r="Y125" s="20">
        <f>IF('DONNÉES '!$F$33="Non",IF($A125&gt;end_year_1, 0,bulk_tonnages!L125),IF($A125&gt;end_year_1, 0,bulk_user_tonnages!L125))</f>
        <v>0</v>
      </c>
      <c r="Z125" s="20">
        <f>IF($A125&lt;Diversion_start_year,Y125,VLOOKUP($A125,RÉACHEMINEMENT!$B$9:$Z$58,25,FALSE))</f>
        <v>0</v>
      </c>
      <c r="AA125" s="20">
        <f t="shared" si="40"/>
        <v>0</v>
      </c>
      <c r="AB125" s="20">
        <f>IF('DONNÉES '!$F$33="Non",IF($A125&gt;end_year_1,0,bulk_tonnages!M125),0)</f>
        <v>0</v>
      </c>
      <c r="AC125" s="20">
        <f>IF('DONNÉES '!$F$33="Non",IF($A125&gt;end_year_1, 0,bulk_tonnages!N125),IF($A125&gt;end_year_1, 0,bulk_user_tonnages!M125))</f>
        <v>0</v>
      </c>
      <c r="AD125" s="20">
        <f>IF('DONNÉES '!$F$33="Non",IF($A125&gt;end_year_1,0,bulk_tonnages!O125),0)</f>
        <v>0</v>
      </c>
      <c r="AE125" s="20">
        <f>IF('DONNÉES '!$F$33="Non",IF($A125&gt;end_year_1, 0,bulk_tonnages!P125),0)</f>
        <v>0</v>
      </c>
      <c r="AF125" s="20">
        <f>IF('DONNÉES '!$F$33="Non",IF($A125&gt;end_year_1, 0,bulk_tonnages!Q125),IF($A125&gt;end_year_1, 0,bulk_user_tonnages!N125))</f>
        <v>0</v>
      </c>
      <c r="AG125" s="37">
        <f t="shared" si="22"/>
        <v>0</v>
      </c>
      <c r="AH125" s="37">
        <f t="shared" si="24"/>
        <v>0</v>
      </c>
    </row>
    <row r="126" spans="1:34" x14ac:dyDescent="0.25">
      <c r="A126" s="1">
        <f t="shared" si="23"/>
        <v>124</v>
      </c>
      <c r="B126" s="1" t="str">
        <f t="shared" si="13"/>
        <v>AB</v>
      </c>
      <c r="C126" s="20">
        <f>IF('DONNÉES '!$F$33="Non",IF(A126&gt;end_year_1, 0,bulk_tonnages!D126),IF(A126&gt;end_year_1, 0,bulk_user_tonnages!D126))</f>
        <v>0</v>
      </c>
      <c r="D126" s="20">
        <f>IF($A126&lt;Diversion_start_year,C126,VLOOKUP($A126,RÉACHEMINEMENT!$B$9:$Q$58,4,FALSE))</f>
        <v>0</v>
      </c>
      <c r="E126" s="20">
        <f t="shared" si="33"/>
        <v>0</v>
      </c>
      <c r="F126" s="20">
        <f>IF('DONNÉES '!$F$33="Non",IF($A126&gt;end_year_1, 0,bulk_tonnages!E126),IF($A126&gt;end_year_1, 0,bulk_user_tonnages!E126))</f>
        <v>0</v>
      </c>
      <c r="G126" s="20">
        <f>IF($A126&lt;Diversion_start_year,F126,VLOOKUP($A126,RÉACHEMINEMENT!$B$9:$Q$58,13,FALSE))</f>
        <v>0</v>
      </c>
      <c r="H126" s="20">
        <f t="shared" si="34"/>
        <v>0</v>
      </c>
      <c r="I126" s="20">
        <f>IF('DONNÉES '!$F$33="Non",IF($A126&gt;end_year_1, 0,bulk_tonnages!F126),IF($A126&gt;end_year_1, 0,bulk_user_tonnages!F126))</f>
        <v>0</v>
      </c>
      <c r="J126" s="20">
        <f>IF($A126&lt;Diversion_start_year,I126,VLOOKUP($A126,RÉACHEMINEMENT!$B$9:$Q$58,7,FALSE))</f>
        <v>0</v>
      </c>
      <c r="K126" s="20">
        <f t="shared" si="35"/>
        <v>0</v>
      </c>
      <c r="L126" s="20">
        <f>IF('DONNÉES '!$F$33=supporting_sheet!$B$3,IF($A126&gt;end_year_1, 0,bulk_tonnages!G126),IF($A126&gt;end_year_1, 0,bulk_user_tonnages!G126))</f>
        <v>0</v>
      </c>
      <c r="M126" s="20">
        <f>IF($A126&lt;Diversion_start_year,L126,VLOOKUP($A126,RÉACHEMINEMENT!$B$9:$Q$58,16,FALSE))</f>
        <v>0</v>
      </c>
      <c r="N126" s="20">
        <f t="shared" si="36"/>
        <v>0</v>
      </c>
      <c r="O126" s="20">
        <f>IF('DONNÉES '!$F$33="Non",IF($A126&gt;end_year_1, 0,bulk_tonnages!H126),IF($A126&gt;end_year_1, 0,bulk_user_tonnages!H126))</f>
        <v>0</v>
      </c>
      <c r="P126" s="20">
        <f>IF($A126&lt;Diversion_start_year,O126,VLOOKUP($A126,RÉACHEMINEMENT!$B$9:$Q$58,10,FALSE))</f>
        <v>0</v>
      </c>
      <c r="Q126" s="20">
        <f t="shared" si="37"/>
        <v>0</v>
      </c>
      <c r="R126" s="20">
        <f>IF('DONNÉES '!$F$33="Non",IF($A126&gt;end_year_1, 0,bulk_tonnages!I126),IF($A126&gt;end_year_1, 0,bulk_user_tonnages!I126))</f>
        <v>0</v>
      </c>
      <c r="S126" s="20">
        <f>IF($A126&lt;Diversion_start_year,R126,VLOOKUP($A126,RÉACHEMINEMENT!$B$9:$Z$58,19,FALSE))</f>
        <v>0</v>
      </c>
      <c r="T126" s="20">
        <f t="shared" si="38"/>
        <v>0</v>
      </c>
      <c r="U126" s="20">
        <f>IF('DONNÉES '!$F$33="Non",IF($A126&gt;end_year_1, 0,bulk_tonnages!J126),IF($A126&gt;end_year_1, 0,bulk_user_tonnages!J126))</f>
        <v>0</v>
      </c>
      <c r="V126" s="20">
        <f>IF($A126&lt;Diversion_start_year,U126,VLOOKUP($A126,RÉACHEMINEMENT!$B$9:$Z$58,22,FALSE))</f>
        <v>0</v>
      </c>
      <c r="W126" s="20">
        <f t="shared" si="39"/>
        <v>0</v>
      </c>
      <c r="X126" s="20">
        <f>IF('DONNÉES '!$F$33="Non",IF($A126&gt;end_year_1, 0,bulk_tonnages!K126),IF($A126&gt;end_year_1, 0,bulk_user_tonnages!K126))</f>
        <v>0</v>
      </c>
      <c r="Y126" s="20">
        <f>IF('DONNÉES '!$F$33="Non",IF($A126&gt;end_year_1, 0,bulk_tonnages!L126),IF($A126&gt;end_year_1, 0,bulk_user_tonnages!L126))</f>
        <v>0</v>
      </c>
      <c r="Z126" s="20">
        <f>IF($A126&lt;Diversion_start_year,Y126,VLOOKUP($A126,RÉACHEMINEMENT!$B$9:$Z$58,25,FALSE))</f>
        <v>0</v>
      </c>
      <c r="AA126" s="20">
        <f t="shared" si="40"/>
        <v>0</v>
      </c>
      <c r="AB126" s="20">
        <f>IF('DONNÉES '!$F$33="Non",IF($A126&gt;end_year_1,0,bulk_tonnages!M126),0)</f>
        <v>0</v>
      </c>
      <c r="AC126" s="20">
        <f>IF('DONNÉES '!$F$33="Non",IF($A126&gt;end_year_1, 0,bulk_tonnages!N126),IF($A126&gt;end_year_1, 0,bulk_user_tonnages!M126))</f>
        <v>0</v>
      </c>
      <c r="AD126" s="20">
        <f>IF('DONNÉES '!$F$33="Non",IF($A126&gt;end_year_1,0,bulk_tonnages!O126),0)</f>
        <v>0</v>
      </c>
      <c r="AE126" s="20">
        <f>IF('DONNÉES '!$F$33="Non",IF($A126&gt;end_year_1, 0,bulk_tonnages!P126),0)</f>
        <v>0</v>
      </c>
      <c r="AF126" s="20">
        <f>IF('DONNÉES '!$F$33="Non",IF($A126&gt;end_year_1, 0,bulk_tonnages!Q126),IF($A126&gt;end_year_1, 0,bulk_user_tonnages!N126))</f>
        <v>0</v>
      </c>
      <c r="AG126" s="37">
        <f t="shared" si="22"/>
        <v>0</v>
      </c>
      <c r="AH126" s="37">
        <f t="shared" si="24"/>
        <v>0</v>
      </c>
    </row>
    <row r="127" spans="1:34" x14ac:dyDescent="0.25">
      <c r="A127" s="1">
        <f t="shared" si="23"/>
        <v>125</v>
      </c>
      <c r="B127" s="1" t="str">
        <f t="shared" si="13"/>
        <v>AB</v>
      </c>
      <c r="C127" s="20">
        <f>IF('DONNÉES '!$F$33="Non",IF(A127&gt;end_year_1, 0,bulk_tonnages!D127),IF(A127&gt;end_year_1, 0,bulk_user_tonnages!D127))</f>
        <v>0</v>
      </c>
      <c r="D127" s="20">
        <f>IF($A127&lt;Diversion_start_year,C127,VLOOKUP($A127,RÉACHEMINEMENT!$B$9:$Q$58,4,FALSE))</f>
        <v>0</v>
      </c>
      <c r="E127" s="20">
        <f t="shared" si="33"/>
        <v>0</v>
      </c>
      <c r="F127" s="20">
        <f>IF('DONNÉES '!$F$33="Non",IF($A127&gt;end_year_1, 0,bulk_tonnages!E127),IF($A127&gt;end_year_1, 0,bulk_user_tonnages!E127))</f>
        <v>0</v>
      </c>
      <c r="G127" s="20">
        <f>IF($A127&lt;Diversion_start_year,F127,VLOOKUP($A127,RÉACHEMINEMENT!$B$9:$Q$58,13,FALSE))</f>
        <v>0</v>
      </c>
      <c r="H127" s="20">
        <f t="shared" si="34"/>
        <v>0</v>
      </c>
      <c r="I127" s="20">
        <f>IF('DONNÉES '!$F$33="Non",IF($A127&gt;end_year_1, 0,bulk_tonnages!F127),IF($A127&gt;end_year_1, 0,bulk_user_tonnages!F127))</f>
        <v>0</v>
      </c>
      <c r="J127" s="20">
        <f>IF($A127&lt;Diversion_start_year,I127,VLOOKUP($A127,RÉACHEMINEMENT!$B$9:$Q$58,7,FALSE))</f>
        <v>0</v>
      </c>
      <c r="K127" s="20">
        <f t="shared" si="35"/>
        <v>0</v>
      </c>
      <c r="L127" s="20">
        <f>IF('DONNÉES '!$F$33=supporting_sheet!$B$3,IF($A127&gt;end_year_1, 0,bulk_tonnages!G127),IF($A127&gt;end_year_1, 0,bulk_user_tonnages!G127))</f>
        <v>0</v>
      </c>
      <c r="M127" s="20">
        <f>IF($A127&lt;Diversion_start_year,L127,VLOOKUP($A127,RÉACHEMINEMENT!$B$9:$Q$58,16,FALSE))</f>
        <v>0</v>
      </c>
      <c r="N127" s="20">
        <f t="shared" si="36"/>
        <v>0</v>
      </c>
      <c r="O127" s="20">
        <f>IF('DONNÉES '!$F$33="Non",IF($A127&gt;end_year_1, 0,bulk_tonnages!H127),IF($A127&gt;end_year_1, 0,bulk_user_tonnages!H127))</f>
        <v>0</v>
      </c>
      <c r="P127" s="20">
        <f>IF($A127&lt;Diversion_start_year,O127,VLOOKUP($A127,RÉACHEMINEMENT!$B$9:$Q$58,10,FALSE))</f>
        <v>0</v>
      </c>
      <c r="Q127" s="20">
        <f t="shared" si="37"/>
        <v>0</v>
      </c>
      <c r="R127" s="20">
        <f>IF('DONNÉES '!$F$33="Non",IF($A127&gt;end_year_1, 0,bulk_tonnages!I127),IF($A127&gt;end_year_1, 0,bulk_user_tonnages!I127))</f>
        <v>0</v>
      </c>
      <c r="S127" s="20">
        <f>IF($A127&lt;Diversion_start_year,R127,VLOOKUP($A127,RÉACHEMINEMENT!$B$9:$Z$58,19,FALSE))</f>
        <v>0</v>
      </c>
      <c r="T127" s="20">
        <f t="shared" si="38"/>
        <v>0</v>
      </c>
      <c r="U127" s="20">
        <f>IF('DONNÉES '!$F$33="Non",IF($A127&gt;end_year_1, 0,bulk_tonnages!J127),IF($A127&gt;end_year_1, 0,bulk_user_tonnages!J127))</f>
        <v>0</v>
      </c>
      <c r="V127" s="20">
        <f>IF($A127&lt;Diversion_start_year,U127,VLOOKUP($A127,RÉACHEMINEMENT!$B$9:$Z$58,22,FALSE))</f>
        <v>0</v>
      </c>
      <c r="W127" s="20">
        <f t="shared" si="39"/>
        <v>0</v>
      </c>
      <c r="X127" s="20">
        <f>IF('DONNÉES '!$F$33="Non",IF($A127&gt;end_year_1, 0,bulk_tonnages!K127),IF($A127&gt;end_year_1, 0,bulk_user_tonnages!K127))</f>
        <v>0</v>
      </c>
      <c r="Y127" s="20">
        <f>IF('DONNÉES '!$F$33="Non",IF($A127&gt;end_year_1, 0,bulk_tonnages!L127),IF($A127&gt;end_year_1, 0,bulk_user_tonnages!L127))</f>
        <v>0</v>
      </c>
      <c r="Z127" s="20">
        <f>IF($A127&lt;Diversion_start_year,Y127,VLOOKUP($A127,RÉACHEMINEMENT!$B$9:$Z$58,25,FALSE))</f>
        <v>0</v>
      </c>
      <c r="AA127" s="20">
        <f t="shared" si="40"/>
        <v>0</v>
      </c>
      <c r="AB127" s="20">
        <f>IF('DONNÉES '!$F$33="Non",IF($A127&gt;end_year_1,0,bulk_tonnages!M127),0)</f>
        <v>0</v>
      </c>
      <c r="AC127" s="20">
        <f>IF('DONNÉES '!$F$33="Non",IF($A127&gt;end_year_1, 0,bulk_tonnages!N127),IF($A127&gt;end_year_1, 0,bulk_user_tonnages!M127))</f>
        <v>0</v>
      </c>
      <c r="AD127" s="20">
        <f>IF('DONNÉES '!$F$33="Non",IF($A127&gt;end_year_1,0,bulk_tonnages!O127),0)</f>
        <v>0</v>
      </c>
      <c r="AE127" s="20">
        <f>IF('DONNÉES '!$F$33="Non",IF($A127&gt;end_year_1, 0,bulk_tonnages!P127),0)</f>
        <v>0</v>
      </c>
      <c r="AF127" s="20">
        <f>IF('DONNÉES '!$F$33="Non",IF($A127&gt;end_year_1, 0,bulk_tonnages!Q127),IF($A127&gt;end_year_1, 0,bulk_user_tonnages!N127))</f>
        <v>0</v>
      </c>
      <c r="AG127" s="37">
        <f t="shared" si="22"/>
        <v>0</v>
      </c>
      <c r="AH127" s="37">
        <f t="shared" si="24"/>
        <v>0</v>
      </c>
    </row>
    <row r="128" spans="1:34" x14ac:dyDescent="0.25">
      <c r="A128" s="1">
        <f t="shared" si="23"/>
        <v>126</v>
      </c>
      <c r="B128" s="1" t="str">
        <f t="shared" si="13"/>
        <v>AB</v>
      </c>
      <c r="C128" s="20">
        <f>IF('DONNÉES '!$F$33="Non",IF(A128&gt;end_year_1, 0,bulk_tonnages!D128),IF(A128&gt;end_year_1, 0,bulk_user_tonnages!D128))</f>
        <v>0</v>
      </c>
      <c r="D128" s="20">
        <f>IF($A128&lt;Diversion_start_year,C128,VLOOKUP($A128,RÉACHEMINEMENT!$B$9:$Q$58,4,FALSE))</f>
        <v>0</v>
      </c>
      <c r="E128" s="20">
        <f t="shared" si="33"/>
        <v>0</v>
      </c>
      <c r="F128" s="20">
        <f>IF('DONNÉES '!$F$33="Non",IF($A128&gt;end_year_1, 0,bulk_tonnages!E128),IF($A128&gt;end_year_1, 0,bulk_user_tonnages!E128))</f>
        <v>0</v>
      </c>
      <c r="G128" s="20">
        <f>IF($A128&lt;Diversion_start_year,F128,VLOOKUP($A128,RÉACHEMINEMENT!$B$9:$Q$58,13,FALSE))</f>
        <v>0</v>
      </c>
      <c r="H128" s="20">
        <f t="shared" si="34"/>
        <v>0</v>
      </c>
      <c r="I128" s="20">
        <f>IF('DONNÉES '!$F$33="Non",IF($A128&gt;end_year_1, 0,bulk_tonnages!F128),IF($A128&gt;end_year_1, 0,bulk_user_tonnages!F128))</f>
        <v>0</v>
      </c>
      <c r="J128" s="20">
        <f>IF($A128&lt;Diversion_start_year,I128,VLOOKUP($A128,RÉACHEMINEMENT!$B$9:$Q$58,7,FALSE))</f>
        <v>0</v>
      </c>
      <c r="K128" s="20">
        <f t="shared" si="35"/>
        <v>0</v>
      </c>
      <c r="L128" s="20">
        <f>IF('DONNÉES '!$F$33=supporting_sheet!$B$3,IF($A128&gt;end_year_1, 0,bulk_tonnages!G128),IF($A128&gt;end_year_1, 0,bulk_user_tonnages!G128))</f>
        <v>0</v>
      </c>
      <c r="M128" s="20">
        <f>IF($A128&lt;Diversion_start_year,L128,VLOOKUP($A128,RÉACHEMINEMENT!$B$9:$Q$58,16,FALSE))</f>
        <v>0</v>
      </c>
      <c r="N128" s="20">
        <f t="shared" si="36"/>
        <v>0</v>
      </c>
      <c r="O128" s="20">
        <f>IF('DONNÉES '!$F$33="Non",IF($A128&gt;end_year_1, 0,bulk_tonnages!H128),IF($A128&gt;end_year_1, 0,bulk_user_tonnages!H128))</f>
        <v>0</v>
      </c>
      <c r="P128" s="20">
        <f>IF($A128&lt;Diversion_start_year,O128,VLOOKUP($A128,RÉACHEMINEMENT!$B$9:$Q$58,10,FALSE))</f>
        <v>0</v>
      </c>
      <c r="Q128" s="20">
        <f t="shared" si="37"/>
        <v>0</v>
      </c>
      <c r="R128" s="20">
        <f>IF('DONNÉES '!$F$33="Non",IF($A128&gt;end_year_1, 0,bulk_tonnages!I128),IF($A128&gt;end_year_1, 0,bulk_user_tonnages!I128))</f>
        <v>0</v>
      </c>
      <c r="S128" s="20">
        <f>IF($A128&lt;Diversion_start_year,R128,VLOOKUP($A128,RÉACHEMINEMENT!$B$9:$Z$58,19,FALSE))</f>
        <v>0</v>
      </c>
      <c r="T128" s="20">
        <f t="shared" si="38"/>
        <v>0</v>
      </c>
      <c r="U128" s="20">
        <f>IF('DONNÉES '!$F$33="Non",IF($A128&gt;end_year_1, 0,bulk_tonnages!J128),IF($A128&gt;end_year_1, 0,bulk_user_tonnages!J128))</f>
        <v>0</v>
      </c>
      <c r="V128" s="20">
        <f>IF($A128&lt;Diversion_start_year,U128,VLOOKUP($A128,RÉACHEMINEMENT!$B$9:$Z$58,22,FALSE))</f>
        <v>0</v>
      </c>
      <c r="W128" s="20">
        <f t="shared" si="39"/>
        <v>0</v>
      </c>
      <c r="X128" s="20">
        <f>IF('DONNÉES '!$F$33="Non",IF($A128&gt;end_year_1, 0,bulk_tonnages!K128),IF($A128&gt;end_year_1, 0,bulk_user_tonnages!K128))</f>
        <v>0</v>
      </c>
      <c r="Y128" s="20">
        <f>IF('DONNÉES '!$F$33="Non",IF($A128&gt;end_year_1, 0,bulk_tonnages!L128),IF($A128&gt;end_year_1, 0,bulk_user_tonnages!L128))</f>
        <v>0</v>
      </c>
      <c r="Z128" s="20">
        <f>IF($A128&lt;Diversion_start_year,Y128,VLOOKUP($A128,RÉACHEMINEMENT!$B$9:$Z$58,25,FALSE))</f>
        <v>0</v>
      </c>
      <c r="AA128" s="20">
        <f t="shared" si="40"/>
        <v>0</v>
      </c>
      <c r="AB128" s="20">
        <f>IF('DONNÉES '!$F$33="Non",IF($A128&gt;end_year_1,0,bulk_tonnages!M128),0)</f>
        <v>0</v>
      </c>
      <c r="AC128" s="20">
        <f>IF('DONNÉES '!$F$33="Non",IF($A128&gt;end_year_1, 0,bulk_tonnages!N128),IF($A128&gt;end_year_1, 0,bulk_user_tonnages!M128))</f>
        <v>0</v>
      </c>
      <c r="AD128" s="20">
        <f>IF('DONNÉES '!$F$33="Non",IF($A128&gt;end_year_1,0,bulk_tonnages!O128),0)</f>
        <v>0</v>
      </c>
      <c r="AE128" s="20">
        <f>IF('DONNÉES '!$F$33="Non",IF($A128&gt;end_year_1, 0,bulk_tonnages!P128),0)</f>
        <v>0</v>
      </c>
      <c r="AF128" s="20">
        <f>IF('DONNÉES '!$F$33="Non",IF($A128&gt;end_year_1, 0,bulk_tonnages!Q128),IF($A128&gt;end_year_1, 0,bulk_user_tonnages!N128))</f>
        <v>0</v>
      </c>
      <c r="AG128" s="37">
        <f t="shared" si="22"/>
        <v>0</v>
      </c>
      <c r="AH128" s="37">
        <f t="shared" si="24"/>
        <v>0</v>
      </c>
    </row>
    <row r="129" spans="1:34" x14ac:dyDescent="0.25">
      <c r="A129" s="1">
        <f t="shared" si="23"/>
        <v>127</v>
      </c>
      <c r="B129" s="1" t="str">
        <f t="shared" si="13"/>
        <v>AB</v>
      </c>
      <c r="C129" s="20">
        <f>IF('DONNÉES '!$F$33="Non",IF(A129&gt;end_year_1, 0,bulk_tonnages!D129),IF(A129&gt;end_year_1, 0,bulk_user_tonnages!D129))</f>
        <v>0</v>
      </c>
      <c r="D129" s="20">
        <f>IF($A129&lt;Diversion_start_year,C129,VLOOKUP($A129,RÉACHEMINEMENT!$B$9:$Q$58,4,FALSE))</f>
        <v>0</v>
      </c>
      <c r="E129" s="20">
        <f t="shared" si="33"/>
        <v>0</v>
      </c>
      <c r="F129" s="20">
        <f>IF('DONNÉES '!$F$33="Non",IF($A129&gt;end_year_1, 0,bulk_tonnages!E129),IF($A129&gt;end_year_1, 0,bulk_user_tonnages!E129))</f>
        <v>0</v>
      </c>
      <c r="G129" s="20">
        <f>IF($A129&lt;Diversion_start_year,F129,VLOOKUP($A129,RÉACHEMINEMENT!$B$9:$Q$58,13,FALSE))</f>
        <v>0</v>
      </c>
      <c r="H129" s="20">
        <f t="shared" si="34"/>
        <v>0</v>
      </c>
      <c r="I129" s="20">
        <f>IF('DONNÉES '!$F$33="Non",IF($A129&gt;end_year_1, 0,bulk_tonnages!F129),IF($A129&gt;end_year_1, 0,bulk_user_tonnages!F129))</f>
        <v>0</v>
      </c>
      <c r="J129" s="20">
        <f>IF($A129&lt;Diversion_start_year,I129,VLOOKUP($A129,RÉACHEMINEMENT!$B$9:$Q$58,7,FALSE))</f>
        <v>0</v>
      </c>
      <c r="K129" s="20">
        <f t="shared" si="35"/>
        <v>0</v>
      </c>
      <c r="L129" s="20">
        <f>IF('DONNÉES '!$F$33=supporting_sheet!$B$3,IF($A129&gt;end_year_1, 0,bulk_tonnages!G129),IF($A129&gt;end_year_1, 0,bulk_user_tonnages!G129))</f>
        <v>0</v>
      </c>
      <c r="M129" s="20">
        <f>IF($A129&lt;Diversion_start_year,L129,VLOOKUP($A129,RÉACHEMINEMENT!$B$9:$Q$58,16,FALSE))</f>
        <v>0</v>
      </c>
      <c r="N129" s="20">
        <f t="shared" si="36"/>
        <v>0</v>
      </c>
      <c r="O129" s="20">
        <f>IF('DONNÉES '!$F$33="Non",IF($A129&gt;end_year_1, 0,bulk_tonnages!H129),IF($A129&gt;end_year_1, 0,bulk_user_tonnages!H129))</f>
        <v>0</v>
      </c>
      <c r="P129" s="20">
        <f>IF($A129&lt;Diversion_start_year,O129,VLOOKUP($A129,RÉACHEMINEMENT!$B$9:$Q$58,10,FALSE))</f>
        <v>0</v>
      </c>
      <c r="Q129" s="20">
        <f t="shared" si="37"/>
        <v>0</v>
      </c>
      <c r="R129" s="20">
        <f>IF('DONNÉES '!$F$33="Non",IF($A129&gt;end_year_1, 0,bulk_tonnages!I129),IF($A129&gt;end_year_1, 0,bulk_user_tonnages!I129))</f>
        <v>0</v>
      </c>
      <c r="S129" s="20">
        <f>IF($A129&lt;Diversion_start_year,R129,VLOOKUP($A129,RÉACHEMINEMENT!$B$9:$Z$58,19,FALSE))</f>
        <v>0</v>
      </c>
      <c r="T129" s="20">
        <f t="shared" si="38"/>
        <v>0</v>
      </c>
      <c r="U129" s="20">
        <f>IF('DONNÉES '!$F$33="Non",IF($A129&gt;end_year_1, 0,bulk_tonnages!J129),IF($A129&gt;end_year_1, 0,bulk_user_tonnages!J129))</f>
        <v>0</v>
      </c>
      <c r="V129" s="20">
        <f>IF($A129&lt;Diversion_start_year,U129,VLOOKUP($A129,RÉACHEMINEMENT!$B$9:$Z$58,22,FALSE))</f>
        <v>0</v>
      </c>
      <c r="W129" s="20">
        <f t="shared" si="39"/>
        <v>0</v>
      </c>
      <c r="X129" s="20">
        <f>IF('DONNÉES '!$F$33="Non",IF($A129&gt;end_year_1, 0,bulk_tonnages!K129),IF($A129&gt;end_year_1, 0,bulk_user_tonnages!K129))</f>
        <v>0</v>
      </c>
      <c r="Y129" s="20">
        <f>IF('DONNÉES '!$F$33="Non",IF($A129&gt;end_year_1, 0,bulk_tonnages!L129),IF($A129&gt;end_year_1, 0,bulk_user_tonnages!L129))</f>
        <v>0</v>
      </c>
      <c r="Z129" s="20">
        <f>IF($A129&lt;Diversion_start_year,Y129,VLOOKUP($A129,RÉACHEMINEMENT!$B$9:$Z$58,25,FALSE))</f>
        <v>0</v>
      </c>
      <c r="AA129" s="20">
        <f t="shared" si="40"/>
        <v>0</v>
      </c>
      <c r="AB129" s="20">
        <f>IF('DONNÉES '!$F$33="Non",IF($A129&gt;end_year_1,0,bulk_tonnages!M129),0)</f>
        <v>0</v>
      </c>
      <c r="AC129" s="20">
        <f>IF('DONNÉES '!$F$33="Non",IF($A129&gt;end_year_1, 0,bulk_tonnages!N129),IF($A129&gt;end_year_1, 0,bulk_user_tonnages!M129))</f>
        <v>0</v>
      </c>
      <c r="AD129" s="20">
        <f>IF('DONNÉES '!$F$33="Non",IF($A129&gt;end_year_1,0,bulk_tonnages!O129),0)</f>
        <v>0</v>
      </c>
      <c r="AE129" s="20">
        <f>IF('DONNÉES '!$F$33="Non",IF($A129&gt;end_year_1, 0,bulk_tonnages!P129),0)</f>
        <v>0</v>
      </c>
      <c r="AF129" s="20">
        <f>IF('DONNÉES '!$F$33="Non",IF($A129&gt;end_year_1, 0,bulk_tonnages!Q129),IF($A129&gt;end_year_1, 0,bulk_user_tonnages!N129))</f>
        <v>0</v>
      </c>
      <c r="AG129" s="37">
        <f t="shared" si="22"/>
        <v>0</v>
      </c>
      <c r="AH129" s="37">
        <f t="shared" si="24"/>
        <v>0</v>
      </c>
    </row>
    <row r="130" spans="1:34" x14ac:dyDescent="0.25">
      <c r="A130" s="1">
        <f t="shared" si="23"/>
        <v>128</v>
      </c>
      <c r="B130" s="1" t="str">
        <f t="shared" si="13"/>
        <v>AB</v>
      </c>
      <c r="C130" s="20">
        <f>IF('DONNÉES '!$F$33="Non",IF(A130&gt;end_year_1, 0,bulk_tonnages!D130),IF(A130&gt;end_year_1, 0,bulk_user_tonnages!D130))</f>
        <v>0</v>
      </c>
      <c r="D130" s="20">
        <f>IF($A130&lt;Diversion_start_year,C130,VLOOKUP($A130,RÉACHEMINEMENT!$B$9:$Q$58,4,FALSE))</f>
        <v>0</v>
      </c>
      <c r="E130" s="20">
        <f t="shared" si="33"/>
        <v>0</v>
      </c>
      <c r="F130" s="20">
        <f>IF('DONNÉES '!$F$33="Non",IF($A130&gt;end_year_1, 0,bulk_tonnages!E130),IF($A130&gt;end_year_1, 0,bulk_user_tonnages!E130))</f>
        <v>0</v>
      </c>
      <c r="G130" s="20">
        <f>IF($A130&lt;Diversion_start_year,F130,VLOOKUP($A130,RÉACHEMINEMENT!$B$9:$Q$58,13,FALSE))</f>
        <v>0</v>
      </c>
      <c r="H130" s="20">
        <f t="shared" si="34"/>
        <v>0</v>
      </c>
      <c r="I130" s="20">
        <f>IF('DONNÉES '!$F$33="Non",IF($A130&gt;end_year_1, 0,bulk_tonnages!F130),IF($A130&gt;end_year_1, 0,bulk_user_tonnages!F130))</f>
        <v>0</v>
      </c>
      <c r="J130" s="20">
        <f>IF($A130&lt;Diversion_start_year,I130,VLOOKUP($A130,RÉACHEMINEMENT!$B$9:$Q$58,7,FALSE))</f>
        <v>0</v>
      </c>
      <c r="K130" s="20">
        <f t="shared" si="35"/>
        <v>0</v>
      </c>
      <c r="L130" s="20">
        <f>IF('DONNÉES '!$F$33=supporting_sheet!$B$3,IF($A130&gt;end_year_1, 0,bulk_tonnages!G130),IF($A130&gt;end_year_1, 0,bulk_user_tonnages!G130))</f>
        <v>0</v>
      </c>
      <c r="M130" s="20">
        <f>IF($A130&lt;Diversion_start_year,L130,VLOOKUP($A130,RÉACHEMINEMENT!$B$9:$Q$58,16,FALSE))</f>
        <v>0</v>
      </c>
      <c r="N130" s="20">
        <f t="shared" si="36"/>
        <v>0</v>
      </c>
      <c r="O130" s="20">
        <f>IF('DONNÉES '!$F$33="Non",IF($A130&gt;end_year_1, 0,bulk_tonnages!H130),IF($A130&gt;end_year_1, 0,bulk_user_tonnages!H130))</f>
        <v>0</v>
      </c>
      <c r="P130" s="20">
        <f>IF($A130&lt;Diversion_start_year,O130,VLOOKUP($A130,RÉACHEMINEMENT!$B$9:$Q$58,10,FALSE))</f>
        <v>0</v>
      </c>
      <c r="Q130" s="20">
        <f t="shared" si="37"/>
        <v>0</v>
      </c>
      <c r="R130" s="20">
        <f>IF('DONNÉES '!$F$33="Non",IF($A130&gt;end_year_1, 0,bulk_tonnages!I130),IF($A130&gt;end_year_1, 0,bulk_user_tonnages!I130))</f>
        <v>0</v>
      </c>
      <c r="S130" s="20">
        <f>IF($A130&lt;Diversion_start_year,R130,VLOOKUP($A130,RÉACHEMINEMENT!$B$9:$Z$58,19,FALSE))</f>
        <v>0</v>
      </c>
      <c r="T130" s="20">
        <f t="shared" si="38"/>
        <v>0</v>
      </c>
      <c r="U130" s="20">
        <f>IF('DONNÉES '!$F$33="Non",IF($A130&gt;end_year_1, 0,bulk_tonnages!J130),IF($A130&gt;end_year_1, 0,bulk_user_tonnages!J130))</f>
        <v>0</v>
      </c>
      <c r="V130" s="20">
        <f>IF($A130&lt;Diversion_start_year,U130,VLOOKUP($A130,RÉACHEMINEMENT!$B$9:$Z$58,22,FALSE))</f>
        <v>0</v>
      </c>
      <c r="W130" s="20">
        <f t="shared" si="39"/>
        <v>0</v>
      </c>
      <c r="X130" s="20">
        <f>IF('DONNÉES '!$F$33="Non",IF($A130&gt;end_year_1, 0,bulk_tonnages!K130),IF($A130&gt;end_year_1, 0,bulk_user_tonnages!K130))</f>
        <v>0</v>
      </c>
      <c r="Y130" s="20">
        <f>IF('DONNÉES '!$F$33="Non",IF($A130&gt;end_year_1, 0,bulk_tonnages!L130),IF($A130&gt;end_year_1, 0,bulk_user_tonnages!L130))</f>
        <v>0</v>
      </c>
      <c r="Z130" s="20">
        <f>IF($A130&lt;Diversion_start_year,Y130,VLOOKUP($A130,RÉACHEMINEMENT!$B$9:$Z$58,25,FALSE))</f>
        <v>0</v>
      </c>
      <c r="AA130" s="20">
        <f t="shared" si="40"/>
        <v>0</v>
      </c>
      <c r="AB130" s="20">
        <f>IF('DONNÉES '!$F$33="Non",IF($A130&gt;end_year_1,0,bulk_tonnages!M130),0)</f>
        <v>0</v>
      </c>
      <c r="AC130" s="20">
        <f>IF('DONNÉES '!$F$33="Non",IF($A130&gt;end_year_1, 0,bulk_tonnages!N130),IF($A130&gt;end_year_1, 0,bulk_user_tonnages!M130))</f>
        <v>0</v>
      </c>
      <c r="AD130" s="20">
        <f>IF('DONNÉES '!$F$33="Non",IF($A130&gt;end_year_1,0,bulk_tonnages!O130),0)</f>
        <v>0</v>
      </c>
      <c r="AE130" s="20">
        <f>IF('DONNÉES '!$F$33="Non",IF($A130&gt;end_year_1, 0,bulk_tonnages!P130),0)</f>
        <v>0</v>
      </c>
      <c r="AF130" s="20">
        <f>IF('DONNÉES '!$F$33="Non",IF($A130&gt;end_year_1, 0,bulk_tonnages!Q130),IF($A130&gt;end_year_1, 0,bulk_user_tonnages!N130))</f>
        <v>0</v>
      </c>
      <c r="AG130" s="37">
        <f t="shared" si="22"/>
        <v>0</v>
      </c>
      <c r="AH130" s="37">
        <f t="shared" si="24"/>
        <v>0</v>
      </c>
    </row>
    <row r="131" spans="1:34" x14ac:dyDescent="0.25">
      <c r="A131" s="1">
        <f t="shared" si="23"/>
        <v>129</v>
      </c>
      <c r="B131" s="1" t="str">
        <f t="shared" ref="B131:B136" si="41">province_1</f>
        <v>AB</v>
      </c>
      <c r="C131" s="20">
        <f>IF('DONNÉES '!$F$33="Non",IF(A131&gt;end_year_1, 0,bulk_tonnages!D131),IF(A131&gt;end_year_1, 0,bulk_user_tonnages!D131))</f>
        <v>0</v>
      </c>
      <c r="D131" s="20">
        <f>IF($A131&lt;Diversion_start_year,C131,VLOOKUP($A131,RÉACHEMINEMENT!$B$9:$Q$58,4,FALSE))</f>
        <v>0</v>
      </c>
      <c r="E131" s="20">
        <f t="shared" si="33"/>
        <v>0</v>
      </c>
      <c r="F131" s="20">
        <f>IF('DONNÉES '!$F$33="Non",IF($A131&gt;end_year_1, 0,bulk_tonnages!E131),IF($A131&gt;end_year_1, 0,bulk_user_tonnages!E131))</f>
        <v>0</v>
      </c>
      <c r="G131" s="20">
        <f>IF($A131&lt;Diversion_start_year,F131,VLOOKUP($A131,RÉACHEMINEMENT!$B$9:$Q$58,13,FALSE))</f>
        <v>0</v>
      </c>
      <c r="H131" s="20">
        <f t="shared" si="34"/>
        <v>0</v>
      </c>
      <c r="I131" s="20">
        <f>IF('DONNÉES '!$F$33="Non",IF($A131&gt;end_year_1, 0,bulk_tonnages!F131),IF($A131&gt;end_year_1, 0,bulk_user_tonnages!F131))</f>
        <v>0</v>
      </c>
      <c r="J131" s="20">
        <f>IF($A131&lt;Diversion_start_year,I131,VLOOKUP($A131,RÉACHEMINEMENT!$B$9:$Q$58,7,FALSE))</f>
        <v>0</v>
      </c>
      <c r="K131" s="20">
        <f t="shared" si="35"/>
        <v>0</v>
      </c>
      <c r="L131" s="20">
        <f>IF('DONNÉES '!$F$33=supporting_sheet!$B$3,IF($A131&gt;end_year_1, 0,bulk_tonnages!G131),IF($A131&gt;end_year_1, 0,bulk_user_tonnages!G131))</f>
        <v>0</v>
      </c>
      <c r="M131" s="20">
        <f>IF($A131&lt;Diversion_start_year,L131,VLOOKUP($A131,RÉACHEMINEMENT!$B$9:$Q$58,16,FALSE))</f>
        <v>0</v>
      </c>
      <c r="N131" s="20">
        <f t="shared" si="36"/>
        <v>0</v>
      </c>
      <c r="O131" s="20">
        <f>IF('DONNÉES '!$F$33="Non",IF($A131&gt;end_year_1, 0,bulk_tonnages!H131),IF($A131&gt;end_year_1, 0,bulk_user_tonnages!H131))</f>
        <v>0</v>
      </c>
      <c r="P131" s="20">
        <f>IF($A131&lt;Diversion_start_year,O131,VLOOKUP($A131,RÉACHEMINEMENT!$B$9:$Q$58,10,FALSE))</f>
        <v>0</v>
      </c>
      <c r="Q131" s="20">
        <f t="shared" si="37"/>
        <v>0</v>
      </c>
      <c r="R131" s="20">
        <f>IF('DONNÉES '!$F$33="Non",IF($A131&gt;end_year_1, 0,bulk_tonnages!I131),IF($A131&gt;end_year_1, 0,bulk_user_tonnages!I131))</f>
        <v>0</v>
      </c>
      <c r="S131" s="20">
        <f>IF($A131&lt;Diversion_start_year,R131,VLOOKUP($A131,RÉACHEMINEMENT!$B$9:$Z$58,19,FALSE))</f>
        <v>0</v>
      </c>
      <c r="T131" s="20">
        <f t="shared" si="38"/>
        <v>0</v>
      </c>
      <c r="U131" s="20">
        <f>IF('DONNÉES '!$F$33="Non",IF($A131&gt;end_year_1, 0,bulk_tonnages!J131),IF($A131&gt;end_year_1, 0,bulk_user_tonnages!J131))</f>
        <v>0</v>
      </c>
      <c r="V131" s="20">
        <f>IF($A131&lt;Diversion_start_year,U131,VLOOKUP($A131,RÉACHEMINEMENT!$B$9:$Z$58,22,FALSE))</f>
        <v>0</v>
      </c>
      <c r="W131" s="20">
        <f t="shared" si="39"/>
        <v>0</v>
      </c>
      <c r="X131" s="20">
        <f>IF('DONNÉES '!$F$33="Non",IF($A131&gt;end_year_1, 0,bulk_tonnages!K131),IF($A131&gt;end_year_1, 0,bulk_user_tonnages!K131))</f>
        <v>0</v>
      </c>
      <c r="Y131" s="20">
        <f>IF('DONNÉES '!$F$33="Non",IF($A131&gt;end_year_1, 0,bulk_tonnages!L131),IF($A131&gt;end_year_1, 0,bulk_user_tonnages!L131))</f>
        <v>0</v>
      </c>
      <c r="Z131" s="20">
        <f>IF($A131&lt;Diversion_start_year,Y131,VLOOKUP($A131,RÉACHEMINEMENT!$B$9:$Z$58,25,FALSE))</f>
        <v>0</v>
      </c>
      <c r="AA131" s="20">
        <f t="shared" si="40"/>
        <v>0</v>
      </c>
      <c r="AB131" s="20">
        <f>IF('DONNÉES '!$F$33="Non",IF($A131&gt;end_year_1,0,bulk_tonnages!M131),0)</f>
        <v>0</v>
      </c>
      <c r="AC131" s="20">
        <f>IF('DONNÉES '!$F$33="Non",IF($A131&gt;end_year_1, 0,bulk_tonnages!N131),IF($A131&gt;end_year_1, 0,bulk_user_tonnages!M131))</f>
        <v>0</v>
      </c>
      <c r="AD131" s="20">
        <f>IF('DONNÉES '!$F$33="Non",IF($A131&gt;end_year_1,0,bulk_tonnages!O131),0)</f>
        <v>0</v>
      </c>
      <c r="AE131" s="20">
        <f>IF('DONNÉES '!$F$33="Non",IF($A131&gt;end_year_1, 0,bulk_tonnages!P131),0)</f>
        <v>0</v>
      </c>
      <c r="AF131" s="20">
        <f>IF('DONNÉES '!$F$33="Non",IF($A131&gt;end_year_1, 0,bulk_tonnages!Q131),IF($A131&gt;end_year_1, 0,bulk_user_tonnages!N131))</f>
        <v>0</v>
      </c>
      <c r="AG131" s="37">
        <f t="shared" ref="AG131:AG136" si="42">SUM(C131,F131,I131,L131,O131,R131,U131,X131,Y131,AB131,AC131,AF131,AD131,AE131)</f>
        <v>0</v>
      </c>
      <c r="AH131" s="37">
        <f t="shared" si="24"/>
        <v>0</v>
      </c>
    </row>
    <row r="132" spans="1:34" x14ac:dyDescent="0.25">
      <c r="A132" s="1">
        <f t="shared" ref="A132:A136" si="43">A131+1</f>
        <v>130</v>
      </c>
      <c r="B132" s="1" t="str">
        <f t="shared" si="41"/>
        <v>AB</v>
      </c>
      <c r="C132" s="20">
        <f>IF('DONNÉES '!$F$33="Non",IF(A132&gt;end_year_1, 0,bulk_tonnages!D132),IF(A132&gt;end_year_1, 0,bulk_user_tonnages!D132))</f>
        <v>0</v>
      </c>
      <c r="D132" s="20">
        <f>IF($A132&lt;Diversion_start_year,C132,VLOOKUP($A132,RÉACHEMINEMENT!$B$9:$Q$58,4,FALSE))</f>
        <v>0</v>
      </c>
      <c r="E132" s="20">
        <f t="shared" si="33"/>
        <v>0</v>
      </c>
      <c r="F132" s="20">
        <f>IF('DONNÉES '!$F$33="Non",IF($A132&gt;end_year_1, 0,bulk_tonnages!E132),IF($A132&gt;end_year_1, 0,bulk_user_tonnages!E132))</f>
        <v>0</v>
      </c>
      <c r="G132" s="20">
        <f>IF($A132&lt;Diversion_start_year,F132,VLOOKUP($A132,RÉACHEMINEMENT!$B$9:$Q$58,13,FALSE))</f>
        <v>0</v>
      </c>
      <c r="H132" s="20">
        <f t="shared" si="34"/>
        <v>0</v>
      </c>
      <c r="I132" s="20">
        <f>IF('DONNÉES '!$F$33="Non",IF($A132&gt;end_year_1, 0,bulk_tonnages!F132),IF($A132&gt;end_year_1, 0,bulk_user_tonnages!F132))</f>
        <v>0</v>
      </c>
      <c r="J132" s="20">
        <f>IF($A132&lt;Diversion_start_year,I132,VLOOKUP($A132,RÉACHEMINEMENT!$B$9:$Q$58,7,FALSE))</f>
        <v>0</v>
      </c>
      <c r="K132" s="20">
        <f t="shared" si="35"/>
        <v>0</v>
      </c>
      <c r="L132" s="20">
        <f>IF('DONNÉES '!$F$33=supporting_sheet!$B$3,IF($A132&gt;end_year_1, 0,bulk_tonnages!G132),IF($A132&gt;end_year_1, 0,bulk_user_tonnages!G132))</f>
        <v>0</v>
      </c>
      <c r="M132" s="20">
        <f>IF($A132&lt;Diversion_start_year,L132,VLOOKUP($A132,RÉACHEMINEMENT!$B$9:$Q$58,16,FALSE))</f>
        <v>0</v>
      </c>
      <c r="N132" s="20">
        <f t="shared" si="36"/>
        <v>0</v>
      </c>
      <c r="O132" s="20">
        <f>IF('DONNÉES '!$F$33="Non",IF($A132&gt;end_year_1, 0,bulk_tonnages!H132),IF($A132&gt;end_year_1, 0,bulk_user_tonnages!H132))</f>
        <v>0</v>
      </c>
      <c r="P132" s="20">
        <f>IF($A132&lt;Diversion_start_year,O132,VLOOKUP($A132,RÉACHEMINEMENT!$B$9:$Q$58,10,FALSE))</f>
        <v>0</v>
      </c>
      <c r="Q132" s="20">
        <f t="shared" si="37"/>
        <v>0</v>
      </c>
      <c r="R132" s="20">
        <f>IF('DONNÉES '!$F$33="Non",IF($A132&gt;end_year_1, 0,bulk_tonnages!I132),IF($A132&gt;end_year_1, 0,bulk_user_tonnages!I132))</f>
        <v>0</v>
      </c>
      <c r="S132" s="20">
        <f>IF($A132&lt;Diversion_start_year,R132,VLOOKUP($A132,RÉACHEMINEMENT!$B$9:$Z$58,19,FALSE))</f>
        <v>0</v>
      </c>
      <c r="T132" s="20">
        <f t="shared" si="38"/>
        <v>0</v>
      </c>
      <c r="U132" s="20">
        <f>IF('DONNÉES '!$F$33="Non",IF($A132&gt;end_year_1, 0,bulk_tonnages!J132),IF($A132&gt;end_year_1, 0,bulk_user_tonnages!J132))</f>
        <v>0</v>
      </c>
      <c r="V132" s="20">
        <f>IF($A132&lt;Diversion_start_year,U132,VLOOKUP($A132,RÉACHEMINEMENT!$B$9:$Z$58,22,FALSE))</f>
        <v>0</v>
      </c>
      <c r="W132" s="20">
        <f t="shared" si="39"/>
        <v>0</v>
      </c>
      <c r="X132" s="20">
        <f>IF('DONNÉES '!$F$33="Non",IF($A132&gt;end_year_1, 0,bulk_tonnages!K132),IF($A132&gt;end_year_1, 0,bulk_user_tonnages!K132))</f>
        <v>0</v>
      </c>
      <c r="Y132" s="20">
        <f>IF('DONNÉES '!$F$33="Non",IF($A132&gt;end_year_1, 0,bulk_tonnages!L132),IF($A132&gt;end_year_1, 0,bulk_user_tonnages!L132))</f>
        <v>0</v>
      </c>
      <c r="Z132" s="20">
        <f>IF($A132&lt;Diversion_start_year,Y132,VLOOKUP($A132,RÉACHEMINEMENT!$B$9:$Z$58,25,FALSE))</f>
        <v>0</v>
      </c>
      <c r="AA132" s="20">
        <f t="shared" si="40"/>
        <v>0</v>
      </c>
      <c r="AB132" s="20">
        <f>IF('DONNÉES '!$F$33="Non",IF($A132&gt;end_year_1,0,bulk_tonnages!M132),0)</f>
        <v>0</v>
      </c>
      <c r="AC132" s="20">
        <f>IF('DONNÉES '!$F$33="Non",IF($A132&gt;end_year_1, 0,bulk_tonnages!N132),IF($A132&gt;end_year_1, 0,bulk_user_tonnages!M132))</f>
        <v>0</v>
      </c>
      <c r="AD132" s="20">
        <f>IF('DONNÉES '!$F$33="Non",IF($A132&gt;end_year_1,0,bulk_tonnages!O132),0)</f>
        <v>0</v>
      </c>
      <c r="AE132" s="20">
        <f>IF('DONNÉES '!$F$33="Non",IF($A132&gt;end_year_1, 0,bulk_tonnages!P132),0)</f>
        <v>0</v>
      </c>
      <c r="AF132" s="20">
        <f>IF('DONNÉES '!$F$33="Non",IF($A132&gt;end_year_1, 0,bulk_tonnages!Q132),IF($A132&gt;end_year_1, 0,bulk_user_tonnages!N132))</f>
        <v>0</v>
      </c>
      <c r="AG132" s="37">
        <f t="shared" si="42"/>
        <v>0</v>
      </c>
      <c r="AH132" s="37">
        <f t="shared" si="24"/>
        <v>0</v>
      </c>
    </row>
    <row r="133" spans="1:34" x14ac:dyDescent="0.25">
      <c r="A133" s="1">
        <f t="shared" si="43"/>
        <v>131</v>
      </c>
      <c r="B133" s="1" t="str">
        <f t="shared" si="41"/>
        <v>AB</v>
      </c>
      <c r="C133" s="20">
        <f>IF('DONNÉES '!$F$33="Non",IF(A133&gt;end_year_1, 0,bulk_tonnages!D133),IF(A133&gt;end_year_1, 0,bulk_user_tonnages!D133))</f>
        <v>0</v>
      </c>
      <c r="D133" s="20">
        <f>IF($A133&lt;Diversion_start_year,C133,VLOOKUP($A133,RÉACHEMINEMENT!$B$9:$Q$58,4,FALSE))</f>
        <v>0</v>
      </c>
      <c r="E133" s="20">
        <f t="shared" si="33"/>
        <v>0</v>
      </c>
      <c r="F133" s="20">
        <f>IF('DONNÉES '!$F$33="Non",IF($A133&gt;end_year_1, 0,bulk_tonnages!E133),IF($A133&gt;end_year_1, 0,bulk_user_tonnages!E133))</f>
        <v>0</v>
      </c>
      <c r="G133" s="20">
        <f>IF($A133&lt;Diversion_start_year,F133,VLOOKUP($A133,RÉACHEMINEMENT!$B$9:$Q$58,13,FALSE))</f>
        <v>0</v>
      </c>
      <c r="H133" s="20">
        <f t="shared" si="34"/>
        <v>0</v>
      </c>
      <c r="I133" s="20">
        <f>IF('DONNÉES '!$F$33="Non",IF($A133&gt;end_year_1, 0,bulk_tonnages!F133),IF($A133&gt;end_year_1, 0,bulk_user_tonnages!F133))</f>
        <v>0</v>
      </c>
      <c r="J133" s="20">
        <f>IF($A133&lt;Diversion_start_year,I133,VLOOKUP($A133,RÉACHEMINEMENT!$B$9:$Q$58,7,FALSE))</f>
        <v>0</v>
      </c>
      <c r="K133" s="20">
        <f t="shared" si="35"/>
        <v>0</v>
      </c>
      <c r="L133" s="20">
        <f>IF('DONNÉES '!$F$33=supporting_sheet!$B$3,IF($A133&gt;end_year_1, 0,bulk_tonnages!G133),IF($A133&gt;end_year_1, 0,bulk_user_tonnages!G133))</f>
        <v>0</v>
      </c>
      <c r="M133" s="20">
        <f>IF($A133&lt;Diversion_start_year,L133,VLOOKUP($A133,RÉACHEMINEMENT!$B$9:$Q$58,16,FALSE))</f>
        <v>0</v>
      </c>
      <c r="N133" s="20">
        <f t="shared" si="36"/>
        <v>0</v>
      </c>
      <c r="O133" s="20">
        <f>IF('DONNÉES '!$F$33="Non",IF($A133&gt;end_year_1, 0,bulk_tonnages!H133),IF($A133&gt;end_year_1, 0,bulk_user_tonnages!H133))</f>
        <v>0</v>
      </c>
      <c r="P133" s="20">
        <f>IF($A133&lt;Diversion_start_year,O133,VLOOKUP($A133,RÉACHEMINEMENT!$B$9:$Q$58,10,FALSE))</f>
        <v>0</v>
      </c>
      <c r="Q133" s="20">
        <f t="shared" si="37"/>
        <v>0</v>
      </c>
      <c r="R133" s="20">
        <f>IF('DONNÉES '!$F$33="Non",IF($A133&gt;end_year_1, 0,bulk_tonnages!I133),IF($A133&gt;end_year_1, 0,bulk_user_tonnages!I133))</f>
        <v>0</v>
      </c>
      <c r="S133" s="20">
        <f>IF($A133&lt;Diversion_start_year,R133,VLOOKUP($A133,RÉACHEMINEMENT!$B$9:$Z$58,19,FALSE))</f>
        <v>0</v>
      </c>
      <c r="T133" s="20">
        <f t="shared" si="38"/>
        <v>0</v>
      </c>
      <c r="U133" s="20">
        <f>IF('DONNÉES '!$F$33="Non",IF($A133&gt;end_year_1, 0,bulk_tonnages!J133),IF($A133&gt;end_year_1, 0,bulk_user_tonnages!J133))</f>
        <v>0</v>
      </c>
      <c r="V133" s="20">
        <f>IF($A133&lt;Diversion_start_year,U133,VLOOKUP($A133,RÉACHEMINEMENT!$B$9:$Z$58,22,FALSE))</f>
        <v>0</v>
      </c>
      <c r="W133" s="20">
        <f t="shared" si="39"/>
        <v>0</v>
      </c>
      <c r="X133" s="20">
        <f>IF('DONNÉES '!$F$33="Non",IF($A133&gt;end_year_1, 0,bulk_tonnages!K133),IF($A133&gt;end_year_1, 0,bulk_user_tonnages!K133))</f>
        <v>0</v>
      </c>
      <c r="Y133" s="20">
        <f>IF('DONNÉES '!$F$33="Non",IF($A133&gt;end_year_1, 0,bulk_tonnages!L133),IF($A133&gt;end_year_1, 0,bulk_user_tonnages!L133))</f>
        <v>0</v>
      </c>
      <c r="Z133" s="20">
        <f>IF($A133&lt;Diversion_start_year,Y133,VLOOKUP($A133,RÉACHEMINEMENT!$B$9:$Z$58,25,FALSE))</f>
        <v>0</v>
      </c>
      <c r="AA133" s="20">
        <f t="shared" si="40"/>
        <v>0</v>
      </c>
      <c r="AB133" s="20">
        <f>IF('DONNÉES '!$F$33="Non",IF($A133&gt;end_year_1,0,bulk_tonnages!M133),0)</f>
        <v>0</v>
      </c>
      <c r="AC133" s="20">
        <f>IF('DONNÉES '!$F$33="Non",IF($A133&gt;end_year_1, 0,bulk_tonnages!N133),IF($A133&gt;end_year_1, 0,bulk_user_tonnages!M133))</f>
        <v>0</v>
      </c>
      <c r="AD133" s="20">
        <f>IF('DONNÉES '!$F$33="Non",IF($A133&gt;end_year_1,0,bulk_tonnages!O133),0)</f>
        <v>0</v>
      </c>
      <c r="AE133" s="20">
        <f>IF('DONNÉES '!$F$33="Non",IF($A133&gt;end_year_1, 0,bulk_tonnages!P133),0)</f>
        <v>0</v>
      </c>
      <c r="AF133" s="20">
        <f>IF('DONNÉES '!$F$33="Non",IF($A133&gt;end_year_1, 0,bulk_tonnages!Q133),IF($A133&gt;end_year_1, 0,bulk_user_tonnages!N133))</f>
        <v>0</v>
      </c>
      <c r="AG133" s="37">
        <f t="shared" si="42"/>
        <v>0</v>
      </c>
      <c r="AH133" s="37">
        <f t="shared" si="24"/>
        <v>0</v>
      </c>
    </row>
    <row r="134" spans="1:34" x14ac:dyDescent="0.25">
      <c r="A134" s="1">
        <f t="shared" si="43"/>
        <v>132</v>
      </c>
      <c r="B134" s="1" t="str">
        <f t="shared" si="41"/>
        <v>AB</v>
      </c>
      <c r="C134" s="20">
        <f>IF('DONNÉES '!$F$33="Non",IF(A134&gt;end_year_1, 0,bulk_tonnages!D134),IF(A134&gt;end_year_1, 0,bulk_user_tonnages!D134))</f>
        <v>0</v>
      </c>
      <c r="D134" s="20">
        <f>IF($A134&lt;Diversion_start_year,C134,VLOOKUP($A134,RÉACHEMINEMENT!$B$9:$Q$58,4,FALSE))</f>
        <v>0</v>
      </c>
      <c r="E134" s="20">
        <f t="shared" si="33"/>
        <v>0</v>
      </c>
      <c r="F134" s="20">
        <f>IF('DONNÉES '!$F$33="Non",IF($A134&gt;end_year_1, 0,bulk_tonnages!E134),IF($A134&gt;end_year_1, 0,bulk_user_tonnages!E134))</f>
        <v>0</v>
      </c>
      <c r="G134" s="20">
        <f>IF($A134&lt;Diversion_start_year,F134,VLOOKUP($A134,RÉACHEMINEMENT!$B$9:$Q$58,13,FALSE))</f>
        <v>0</v>
      </c>
      <c r="H134" s="20">
        <f t="shared" si="34"/>
        <v>0</v>
      </c>
      <c r="I134" s="20">
        <f>IF('DONNÉES '!$F$33="Non",IF($A134&gt;end_year_1, 0,bulk_tonnages!F134),IF($A134&gt;end_year_1, 0,bulk_user_tonnages!F134))</f>
        <v>0</v>
      </c>
      <c r="J134" s="20">
        <f>IF($A134&lt;Diversion_start_year,I134,VLOOKUP($A134,RÉACHEMINEMENT!$B$9:$Q$58,7,FALSE))</f>
        <v>0</v>
      </c>
      <c r="K134" s="20">
        <f t="shared" si="35"/>
        <v>0</v>
      </c>
      <c r="L134" s="20">
        <f>IF('DONNÉES '!$F$33=supporting_sheet!$B$3,IF($A134&gt;end_year_1, 0,bulk_tonnages!G134),IF($A134&gt;end_year_1, 0,bulk_user_tonnages!G134))</f>
        <v>0</v>
      </c>
      <c r="M134" s="20">
        <f>IF($A134&lt;Diversion_start_year,L134,VLOOKUP($A134,RÉACHEMINEMENT!$B$9:$Q$58,16,FALSE))</f>
        <v>0</v>
      </c>
      <c r="N134" s="20">
        <f t="shared" si="36"/>
        <v>0</v>
      </c>
      <c r="O134" s="20">
        <f>IF('DONNÉES '!$F$33="Non",IF($A134&gt;end_year_1, 0,bulk_tonnages!H134),IF($A134&gt;end_year_1, 0,bulk_user_tonnages!H134))</f>
        <v>0</v>
      </c>
      <c r="P134" s="20">
        <f>IF($A134&lt;Diversion_start_year,O134,VLOOKUP($A134,RÉACHEMINEMENT!$B$9:$Q$58,10,FALSE))</f>
        <v>0</v>
      </c>
      <c r="Q134" s="20">
        <f t="shared" si="37"/>
        <v>0</v>
      </c>
      <c r="R134" s="20">
        <f>IF('DONNÉES '!$F$33="Non",IF($A134&gt;end_year_1, 0,bulk_tonnages!I134),IF($A134&gt;end_year_1, 0,bulk_user_tonnages!I134))</f>
        <v>0</v>
      </c>
      <c r="S134" s="20">
        <f>IF($A134&lt;Diversion_start_year,R134,VLOOKUP($A134,RÉACHEMINEMENT!$B$9:$Z$58,19,FALSE))</f>
        <v>0</v>
      </c>
      <c r="T134" s="20">
        <f t="shared" si="38"/>
        <v>0</v>
      </c>
      <c r="U134" s="20">
        <f>IF('DONNÉES '!$F$33="Non",IF($A134&gt;end_year_1, 0,bulk_tonnages!J134),IF($A134&gt;end_year_1, 0,bulk_user_tonnages!J134))</f>
        <v>0</v>
      </c>
      <c r="V134" s="20">
        <f>IF($A134&lt;Diversion_start_year,U134,VLOOKUP($A134,RÉACHEMINEMENT!$B$9:$Z$58,22,FALSE))</f>
        <v>0</v>
      </c>
      <c r="W134" s="20">
        <f t="shared" si="39"/>
        <v>0</v>
      </c>
      <c r="X134" s="20">
        <f>IF('DONNÉES '!$F$33="Non",IF($A134&gt;end_year_1, 0,bulk_tonnages!K134),IF($A134&gt;end_year_1, 0,bulk_user_tonnages!K134))</f>
        <v>0</v>
      </c>
      <c r="Y134" s="20">
        <f>IF('DONNÉES '!$F$33="Non",IF($A134&gt;end_year_1, 0,bulk_tonnages!L134),IF($A134&gt;end_year_1, 0,bulk_user_tonnages!L134))</f>
        <v>0</v>
      </c>
      <c r="Z134" s="20">
        <f>IF($A134&lt;Diversion_start_year,Y134,VLOOKUP($A134,RÉACHEMINEMENT!$B$9:$Z$58,25,FALSE))</f>
        <v>0</v>
      </c>
      <c r="AA134" s="20">
        <f t="shared" si="40"/>
        <v>0</v>
      </c>
      <c r="AB134" s="20">
        <f>IF('DONNÉES '!$F$33="Non",IF($A134&gt;end_year_1,0,bulk_tonnages!M134),0)</f>
        <v>0</v>
      </c>
      <c r="AC134" s="20">
        <f>IF('DONNÉES '!$F$33="Non",IF($A134&gt;end_year_1, 0,bulk_tonnages!N134),IF($A134&gt;end_year_1, 0,bulk_user_tonnages!M134))</f>
        <v>0</v>
      </c>
      <c r="AD134" s="20">
        <f>IF('DONNÉES '!$F$33="Non",IF($A134&gt;end_year_1,0,bulk_tonnages!O134),0)</f>
        <v>0</v>
      </c>
      <c r="AE134" s="20">
        <f>IF('DONNÉES '!$F$33="Non",IF($A134&gt;end_year_1, 0,bulk_tonnages!P134),0)</f>
        <v>0</v>
      </c>
      <c r="AF134" s="20">
        <f>IF('DONNÉES '!$F$33="Non",IF($A134&gt;end_year_1, 0,bulk_tonnages!Q134),IF($A134&gt;end_year_1, 0,bulk_user_tonnages!N134))</f>
        <v>0</v>
      </c>
      <c r="AG134" s="37">
        <f t="shared" si="42"/>
        <v>0</v>
      </c>
      <c r="AH134" s="37">
        <f t="shared" si="24"/>
        <v>0</v>
      </c>
    </row>
    <row r="135" spans="1:34" x14ac:dyDescent="0.25">
      <c r="A135" s="1">
        <f t="shared" si="43"/>
        <v>133</v>
      </c>
      <c r="B135" s="1" t="str">
        <f t="shared" si="41"/>
        <v>AB</v>
      </c>
      <c r="C135" s="20">
        <f>IF('DONNÉES '!$F$33="Non",IF(A135&gt;end_year_1, 0,bulk_tonnages!D135),IF(A135&gt;end_year_1, 0,bulk_user_tonnages!D135))</f>
        <v>0</v>
      </c>
      <c r="D135" s="20">
        <f>IF($A135&lt;Diversion_start_year,C135,VLOOKUP($A135,RÉACHEMINEMENT!$B$9:$Q$58,4,FALSE))</f>
        <v>0</v>
      </c>
      <c r="E135" s="20">
        <f t="shared" si="33"/>
        <v>0</v>
      </c>
      <c r="F135" s="20">
        <f>IF('DONNÉES '!$F$33="Non",IF($A135&gt;end_year_1, 0,bulk_tonnages!E135),IF($A135&gt;end_year_1, 0,bulk_user_tonnages!E135))</f>
        <v>0</v>
      </c>
      <c r="G135" s="20">
        <f>IF($A135&lt;Diversion_start_year,F135,VLOOKUP($A135,RÉACHEMINEMENT!$B$9:$Q$58,13,FALSE))</f>
        <v>0</v>
      </c>
      <c r="H135" s="20">
        <f t="shared" si="34"/>
        <v>0</v>
      </c>
      <c r="I135" s="20">
        <f>IF('DONNÉES '!$F$33="Non",IF($A135&gt;end_year_1, 0,bulk_tonnages!F135),IF($A135&gt;end_year_1, 0,bulk_user_tonnages!F135))</f>
        <v>0</v>
      </c>
      <c r="J135" s="20">
        <f>IF($A135&lt;Diversion_start_year,I135,VLOOKUP($A135,RÉACHEMINEMENT!$B$9:$Q$58,7,FALSE))</f>
        <v>0</v>
      </c>
      <c r="K135" s="20">
        <f t="shared" si="35"/>
        <v>0</v>
      </c>
      <c r="L135" s="20">
        <f>IF('DONNÉES '!$F$33=supporting_sheet!$B$3,IF($A135&gt;end_year_1, 0,bulk_tonnages!G135),IF($A135&gt;end_year_1, 0,bulk_user_tonnages!G135))</f>
        <v>0</v>
      </c>
      <c r="M135" s="20">
        <f>IF($A135&lt;Diversion_start_year,L135,VLOOKUP($A135,RÉACHEMINEMENT!$B$9:$Q$58,16,FALSE))</f>
        <v>0</v>
      </c>
      <c r="N135" s="20">
        <f t="shared" si="36"/>
        <v>0</v>
      </c>
      <c r="O135" s="20">
        <f>IF('DONNÉES '!$F$33="Non",IF($A135&gt;end_year_1, 0,bulk_tonnages!H135),IF($A135&gt;end_year_1, 0,bulk_user_tonnages!H135))</f>
        <v>0</v>
      </c>
      <c r="P135" s="20">
        <f>IF($A135&lt;Diversion_start_year,O135,VLOOKUP($A135,RÉACHEMINEMENT!$B$9:$Q$58,10,FALSE))</f>
        <v>0</v>
      </c>
      <c r="Q135" s="20">
        <f t="shared" si="37"/>
        <v>0</v>
      </c>
      <c r="R135" s="20">
        <f>IF('DONNÉES '!$F$33="Non",IF($A135&gt;end_year_1, 0,bulk_tonnages!I135),IF($A135&gt;end_year_1, 0,bulk_user_tonnages!I135))</f>
        <v>0</v>
      </c>
      <c r="S135" s="20">
        <f>IF($A135&lt;Diversion_start_year,R135,VLOOKUP($A135,RÉACHEMINEMENT!$B$9:$Z$58,19,FALSE))</f>
        <v>0</v>
      </c>
      <c r="T135" s="20">
        <f t="shared" si="38"/>
        <v>0</v>
      </c>
      <c r="U135" s="20">
        <f>IF('DONNÉES '!$F$33="Non",IF($A135&gt;end_year_1, 0,bulk_tonnages!J135),IF($A135&gt;end_year_1, 0,bulk_user_tonnages!J135))</f>
        <v>0</v>
      </c>
      <c r="V135" s="20">
        <f>IF($A135&lt;Diversion_start_year,U135,VLOOKUP($A135,RÉACHEMINEMENT!$B$9:$Z$58,22,FALSE))</f>
        <v>0</v>
      </c>
      <c r="W135" s="20">
        <f t="shared" si="39"/>
        <v>0</v>
      </c>
      <c r="X135" s="20">
        <f>IF('DONNÉES '!$F$33="Non",IF($A135&gt;end_year_1, 0,bulk_tonnages!K135),IF($A135&gt;end_year_1, 0,bulk_user_tonnages!K135))</f>
        <v>0</v>
      </c>
      <c r="Y135" s="20">
        <f>IF('DONNÉES '!$F$33="Non",IF($A135&gt;end_year_1, 0,bulk_tonnages!L135),IF($A135&gt;end_year_1, 0,bulk_user_tonnages!L135))</f>
        <v>0</v>
      </c>
      <c r="Z135" s="20">
        <f>IF($A135&lt;Diversion_start_year,Y135,VLOOKUP($A135,RÉACHEMINEMENT!$B$9:$Z$58,25,FALSE))</f>
        <v>0</v>
      </c>
      <c r="AA135" s="20">
        <f t="shared" si="40"/>
        <v>0</v>
      </c>
      <c r="AB135" s="20">
        <f>IF('DONNÉES '!$F$33="Non",IF($A135&gt;end_year_1,0,bulk_tonnages!M135),0)</f>
        <v>0</v>
      </c>
      <c r="AC135" s="20">
        <f>IF('DONNÉES '!$F$33="Non",IF($A135&gt;end_year_1, 0,bulk_tonnages!N135),IF($A135&gt;end_year_1, 0,bulk_user_tonnages!M135))</f>
        <v>0</v>
      </c>
      <c r="AD135" s="20">
        <f>IF('DONNÉES '!$F$33="Non",IF($A135&gt;end_year_1,0,bulk_tonnages!O135),0)</f>
        <v>0</v>
      </c>
      <c r="AE135" s="20">
        <f>IF('DONNÉES '!$F$33="Non",IF($A135&gt;end_year_1, 0,bulk_tonnages!P135),0)</f>
        <v>0</v>
      </c>
      <c r="AF135" s="20">
        <f>IF('DONNÉES '!$F$33="Non",IF($A135&gt;end_year_1, 0,bulk_tonnages!Q135),IF($A135&gt;end_year_1, 0,bulk_user_tonnages!N135))</f>
        <v>0</v>
      </c>
      <c r="AG135" s="37">
        <f t="shared" si="42"/>
        <v>0</v>
      </c>
      <c r="AH135" s="37">
        <f t="shared" si="24"/>
        <v>0</v>
      </c>
    </row>
    <row r="136" spans="1:34" x14ac:dyDescent="0.25">
      <c r="A136" s="1">
        <f t="shared" si="43"/>
        <v>134</v>
      </c>
      <c r="B136" s="1" t="str">
        <f t="shared" si="41"/>
        <v>AB</v>
      </c>
      <c r="C136" s="20">
        <f>IF('DONNÉES '!$F$33="Non",IF(A136&gt;end_year_1, 0,bulk_tonnages!D136),IF(A136&gt;end_year_1, 0,bulk_user_tonnages!D136))</f>
        <v>0</v>
      </c>
      <c r="D136" s="20">
        <f>IF($A136&lt;Diversion_start_year,C136,VLOOKUP($A136,RÉACHEMINEMENT!$B$9:$Q$58,4,FALSE))</f>
        <v>0</v>
      </c>
      <c r="E136" s="20">
        <f t="shared" si="33"/>
        <v>0</v>
      </c>
      <c r="F136" s="20">
        <f>IF('DONNÉES '!$F$33="Non",IF($A136&gt;end_year_1, 0,bulk_tonnages!E136),IF($A136&gt;end_year_1, 0,bulk_user_tonnages!E136))</f>
        <v>0</v>
      </c>
      <c r="G136" s="20">
        <f>IF($A136&lt;Diversion_start_year,F136,VLOOKUP($A136,RÉACHEMINEMENT!$B$9:$Q$58,13,FALSE))</f>
        <v>0</v>
      </c>
      <c r="H136" s="20">
        <f t="shared" si="34"/>
        <v>0</v>
      </c>
      <c r="I136" s="20">
        <f>IF('DONNÉES '!$F$33="Non",IF($A136&gt;end_year_1, 0,bulk_tonnages!F136),IF($A136&gt;end_year_1, 0,bulk_user_tonnages!F136))</f>
        <v>0</v>
      </c>
      <c r="J136" s="20">
        <f>IF($A136&lt;Diversion_start_year,I136,VLOOKUP($A136,RÉACHEMINEMENT!$B$9:$Q$58,7,FALSE))</f>
        <v>0</v>
      </c>
      <c r="K136" s="20">
        <f t="shared" si="35"/>
        <v>0</v>
      </c>
      <c r="L136" s="20">
        <f>IF('DONNÉES '!$F$33=supporting_sheet!$B$3,IF($A136&gt;end_year_1, 0,bulk_tonnages!G136),IF($A136&gt;end_year_1, 0,bulk_user_tonnages!G136))</f>
        <v>0</v>
      </c>
      <c r="M136" s="20">
        <f>IF($A136&lt;Diversion_start_year,L136,VLOOKUP($A136,RÉACHEMINEMENT!$B$9:$Q$58,16,FALSE))</f>
        <v>0</v>
      </c>
      <c r="N136" s="20">
        <f t="shared" si="36"/>
        <v>0</v>
      </c>
      <c r="O136" s="20">
        <f>IF('DONNÉES '!$F$33="Non",IF($A136&gt;end_year_1, 0,bulk_tonnages!H136),IF($A136&gt;end_year_1, 0,bulk_user_tonnages!H136))</f>
        <v>0</v>
      </c>
      <c r="P136" s="20">
        <f>IF($A136&lt;Diversion_start_year,O136,VLOOKUP($A136,RÉACHEMINEMENT!$B$9:$Q$58,10,FALSE))</f>
        <v>0</v>
      </c>
      <c r="Q136" s="20">
        <f t="shared" si="37"/>
        <v>0</v>
      </c>
      <c r="R136" s="20">
        <f>IF('DONNÉES '!$F$33="Non",IF($A136&gt;end_year_1, 0,bulk_tonnages!I136),IF($A136&gt;end_year_1, 0,bulk_user_tonnages!I136))</f>
        <v>0</v>
      </c>
      <c r="S136" s="20">
        <f>IF($A136&lt;Diversion_start_year,R136,VLOOKUP($A136,RÉACHEMINEMENT!$B$9:$Z$58,19,FALSE))</f>
        <v>0</v>
      </c>
      <c r="T136" s="20">
        <f t="shared" si="38"/>
        <v>0</v>
      </c>
      <c r="U136" s="20">
        <f>IF('DONNÉES '!$F$33="Non",IF($A136&gt;end_year_1, 0,bulk_tonnages!J136),IF($A136&gt;end_year_1, 0,bulk_user_tonnages!J136))</f>
        <v>0</v>
      </c>
      <c r="V136" s="20">
        <f>IF($A136&lt;Diversion_start_year,U136,VLOOKUP($A136,RÉACHEMINEMENT!$B$9:$Z$58,22,FALSE))</f>
        <v>0</v>
      </c>
      <c r="W136" s="20">
        <f t="shared" si="39"/>
        <v>0</v>
      </c>
      <c r="X136" s="20">
        <f>IF('DONNÉES '!$F$33="Non",IF($A136&gt;end_year_1, 0,bulk_tonnages!K136),IF($A136&gt;end_year_1, 0,bulk_user_tonnages!K136))</f>
        <v>0</v>
      </c>
      <c r="Y136" s="20">
        <f>IF('DONNÉES '!$F$33="Non",IF($A136&gt;end_year_1, 0,bulk_tonnages!L136),IF($A136&gt;end_year_1, 0,bulk_user_tonnages!L136))</f>
        <v>0</v>
      </c>
      <c r="Z136" s="20">
        <f>IF($A136&lt;Diversion_start_year,Y136,VLOOKUP($A136,RÉACHEMINEMENT!$B$9:$Z$58,25,FALSE))</f>
        <v>0</v>
      </c>
      <c r="AA136" s="20">
        <f t="shared" si="40"/>
        <v>0</v>
      </c>
      <c r="AB136" s="20">
        <f>IF('DONNÉES '!$F$33="Non",IF($A136&gt;end_year_1,0,bulk_tonnages!M136),0)</f>
        <v>0</v>
      </c>
      <c r="AC136" s="20">
        <f>IF('DONNÉES '!$F$33="Non",IF($A136&gt;end_year_1, 0,bulk_tonnages!N136),IF($A136&gt;end_year_1, 0,bulk_user_tonnages!M136))</f>
        <v>0</v>
      </c>
      <c r="AD136" s="20">
        <f>IF('DONNÉES '!$F$33="Non",IF($A136&gt;end_year_1,0,bulk_tonnages!O136),0)</f>
        <v>0</v>
      </c>
      <c r="AE136" s="20">
        <f>IF('DONNÉES '!$F$33="Non",IF($A136&gt;end_year_1, 0,bulk_tonnages!P136),0)</f>
        <v>0</v>
      </c>
      <c r="AF136" s="20">
        <f>IF('DONNÉES '!$F$33="Non",IF($A136&gt;end_year_1, 0,bulk_tonnages!Q136),IF($A136&gt;end_year_1, 0,bulk_user_tonnages!N136))</f>
        <v>0</v>
      </c>
      <c r="AG136" s="37">
        <f t="shared" si="42"/>
        <v>0</v>
      </c>
      <c r="AH136" s="37">
        <f t="shared" ref="AH136" si="44">SUM(D136,G136,J136,M136,P136,S136,V136,Z136,X136,AC136,AF136,AB136,AD136,AE136)</f>
        <v>0</v>
      </c>
    </row>
    <row r="137" spans="1:34" x14ac:dyDescent="0.2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row>
    <row r="138" spans="1:34" x14ac:dyDescent="0.2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row>
    <row r="139" spans="1:34" x14ac:dyDescent="0.2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row>
    <row r="140" spans="1:34" x14ac:dyDescent="0.2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row>
    <row r="141" spans="1:34" x14ac:dyDescent="0.2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row>
    <row r="142" spans="1:34" x14ac:dyDescent="0.2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row>
    <row r="143" spans="1:34" x14ac:dyDescent="0.2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row>
    <row r="144" spans="1:34" x14ac:dyDescent="0.2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row>
    <row r="145" spans="3:32" x14ac:dyDescent="0.2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row>
    <row r="146" spans="3:32" x14ac:dyDescent="0.2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row>
    <row r="147" spans="3:32" x14ac:dyDescent="0.2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row>
    <row r="148" spans="3:32" x14ac:dyDescent="0.2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row>
    <row r="149" spans="3:32" x14ac:dyDescent="0.2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row>
    <row r="150" spans="3:32" x14ac:dyDescent="0.2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row>
    <row r="151" spans="3:32" x14ac:dyDescent="0.2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row>
    <row r="152" spans="3:32" x14ac:dyDescent="0.2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row>
    <row r="153" spans="3:32" x14ac:dyDescent="0.2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row>
    <row r="154" spans="3:32" x14ac:dyDescent="0.2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row>
    <row r="155" spans="3:32" x14ac:dyDescent="0.2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row>
    <row r="156" spans="3:32" x14ac:dyDescent="0.2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row>
    <row r="157" spans="3:32" x14ac:dyDescent="0.2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row>
    <row r="158" spans="3:32" x14ac:dyDescent="0.2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row>
    <row r="159" spans="3:32" x14ac:dyDescent="0.2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row>
    <row r="160" spans="3:32" x14ac:dyDescent="0.2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row>
    <row r="161" spans="3:32" x14ac:dyDescent="0.2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row>
    <row r="162" spans="3:32" x14ac:dyDescent="0.2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row>
    <row r="163" spans="3:32" x14ac:dyDescent="0.2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row>
    <row r="164" spans="3:32" x14ac:dyDescent="0.2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row>
    <row r="165" spans="3:32" x14ac:dyDescent="0.2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row>
    <row r="166" spans="3:32" x14ac:dyDescent="0.2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row>
    <row r="167" spans="3:32" x14ac:dyDescent="0.2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row>
    <row r="168" spans="3:32" x14ac:dyDescent="0.2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row>
    <row r="169" spans="3:32" x14ac:dyDescent="0.2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row>
    <row r="170" spans="3:32" x14ac:dyDescent="0.2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row>
    <row r="171" spans="3:32" x14ac:dyDescent="0.2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row>
    <row r="172" spans="3:32" x14ac:dyDescent="0.2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row>
    <row r="173" spans="3:32" x14ac:dyDescent="0.2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row>
    <row r="174" spans="3:32" x14ac:dyDescent="0.2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row>
    <row r="175" spans="3:32" x14ac:dyDescent="0.2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row>
    <row r="176" spans="3:32" x14ac:dyDescent="0.2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row>
    <row r="177" spans="3:32" x14ac:dyDescent="0.2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row>
    <row r="178" spans="3:32" x14ac:dyDescent="0.2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row>
    <row r="179" spans="3:32" x14ac:dyDescent="0.2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row>
    <row r="180" spans="3:32" x14ac:dyDescent="0.2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row>
    <row r="181" spans="3:32" x14ac:dyDescent="0.2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row>
    <row r="182" spans="3:32" x14ac:dyDescent="0.2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row>
    <row r="183" spans="3:32" x14ac:dyDescent="0.2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row>
    <row r="184" spans="3:32" x14ac:dyDescent="0.2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row>
    <row r="185" spans="3:32" x14ac:dyDescent="0.2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row>
    <row r="186" spans="3:32" x14ac:dyDescent="0.2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row>
    <row r="187" spans="3:32" x14ac:dyDescent="0.2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row>
    <row r="188" spans="3:32" x14ac:dyDescent="0.2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row>
    <row r="189" spans="3:32" x14ac:dyDescent="0.2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row>
    <row r="190" spans="3:32" x14ac:dyDescent="0.2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row>
    <row r="191" spans="3:32" x14ac:dyDescent="0.2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row>
    <row r="192" spans="3:32" x14ac:dyDescent="0.2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row>
    <row r="193" spans="3:32" x14ac:dyDescent="0.2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row>
    <row r="194" spans="3:32" x14ac:dyDescent="0.2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row>
    <row r="195" spans="3:32" x14ac:dyDescent="0.2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row>
    <row r="196" spans="3:32" x14ac:dyDescent="0.2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row>
    <row r="197" spans="3:32" x14ac:dyDescent="0.2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row>
    <row r="198" spans="3:32" x14ac:dyDescent="0.2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row>
    <row r="199" spans="3:32" x14ac:dyDescent="0.2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row>
    <row r="200" spans="3:32" x14ac:dyDescent="0.2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row>
    <row r="201" spans="3:32" x14ac:dyDescent="0.2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row>
    <row r="202" spans="3:32" x14ac:dyDescent="0.2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row>
    <row r="203" spans="3:32" x14ac:dyDescent="0.2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row>
    <row r="204" spans="3:32" x14ac:dyDescent="0.2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row>
    <row r="205" spans="3:32" x14ac:dyDescent="0.2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row>
    <row r="206" spans="3:32" x14ac:dyDescent="0.2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row>
    <row r="207" spans="3:32" x14ac:dyDescent="0.2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row>
    <row r="208" spans="3:32" x14ac:dyDescent="0.2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row>
    <row r="209" spans="3:32" x14ac:dyDescent="0.2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row>
    <row r="210" spans="3:32" x14ac:dyDescent="0.2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row>
    <row r="211" spans="3:32" x14ac:dyDescent="0.2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row>
    <row r="212" spans="3:32" x14ac:dyDescent="0.2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row>
    <row r="213" spans="3:32" x14ac:dyDescent="0.2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row>
    <row r="214" spans="3:32" x14ac:dyDescent="0.2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row>
    <row r="215" spans="3:32" x14ac:dyDescent="0.2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row>
    <row r="216" spans="3:32" x14ac:dyDescent="0.2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row>
    <row r="217" spans="3:32" x14ac:dyDescent="0.2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row>
    <row r="218" spans="3:32" x14ac:dyDescent="0.2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row>
    <row r="219" spans="3:32" x14ac:dyDescent="0.2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row>
    <row r="220" spans="3:32" x14ac:dyDescent="0.2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row>
    <row r="221" spans="3:32" x14ac:dyDescent="0.2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row>
    <row r="222" spans="3:32" x14ac:dyDescent="0.2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row>
    <row r="223" spans="3:32" x14ac:dyDescent="0.2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row>
    <row r="224" spans="3:32" x14ac:dyDescent="0.2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row>
    <row r="225" spans="3:32" x14ac:dyDescent="0.2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row>
    <row r="226" spans="3:32" x14ac:dyDescent="0.2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row>
    <row r="227" spans="3:32" x14ac:dyDescent="0.2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row>
    <row r="228" spans="3:32" x14ac:dyDescent="0.2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row>
    <row r="229" spans="3:32" x14ac:dyDescent="0.2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row>
    <row r="230" spans="3:32" x14ac:dyDescent="0.2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row>
    <row r="231" spans="3:32" x14ac:dyDescent="0.2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row>
    <row r="232" spans="3:32" x14ac:dyDescent="0.2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row>
    <row r="233" spans="3:32" x14ac:dyDescent="0.2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row>
    <row r="234" spans="3:32" x14ac:dyDescent="0.2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row>
    <row r="235" spans="3:32" x14ac:dyDescent="0.2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row>
    <row r="236" spans="3:32" x14ac:dyDescent="0.2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row>
    <row r="237" spans="3:32" x14ac:dyDescent="0.2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row>
    <row r="238" spans="3:32" x14ac:dyDescent="0.2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row>
    <row r="239" spans="3:32" x14ac:dyDescent="0.2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row>
    <row r="240" spans="3:32" x14ac:dyDescent="0.2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row>
    <row r="241" spans="3:32" x14ac:dyDescent="0.2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row>
    <row r="242" spans="3:32" x14ac:dyDescent="0.2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row>
    <row r="243" spans="3:32" x14ac:dyDescent="0.2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row>
    <row r="244" spans="3:32" x14ac:dyDescent="0.2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row>
    <row r="245" spans="3:32" x14ac:dyDescent="0.2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row>
    <row r="246" spans="3:32" x14ac:dyDescent="0.2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row>
    <row r="247" spans="3:32" x14ac:dyDescent="0.2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row>
    <row r="248" spans="3:32" x14ac:dyDescent="0.2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row>
    <row r="249" spans="3:32" x14ac:dyDescent="0.2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row>
    <row r="250" spans="3:32" x14ac:dyDescent="0.2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row>
    <row r="251" spans="3:32" x14ac:dyDescent="0.2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row>
    <row r="252" spans="3:32" x14ac:dyDescent="0.2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row>
    <row r="253" spans="3:32" x14ac:dyDescent="0.2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row>
    <row r="254" spans="3:32" x14ac:dyDescent="0.2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row>
    <row r="255" spans="3:32" x14ac:dyDescent="0.2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row>
    <row r="256" spans="3:32" x14ac:dyDescent="0.2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row>
    <row r="257" spans="3:32" x14ac:dyDescent="0.2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row>
    <row r="258" spans="3:32" x14ac:dyDescent="0.2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row>
    <row r="259" spans="3:32" x14ac:dyDescent="0.2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row>
    <row r="260" spans="3:32" x14ac:dyDescent="0.2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row>
    <row r="261" spans="3:32" x14ac:dyDescent="0.2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row>
    <row r="262" spans="3:32" x14ac:dyDescent="0.2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row>
    <row r="263" spans="3:32" x14ac:dyDescent="0.2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row>
    <row r="264" spans="3:32" x14ac:dyDescent="0.2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row>
    <row r="265" spans="3:32" x14ac:dyDescent="0.2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row>
    <row r="266" spans="3:32" x14ac:dyDescent="0.2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row>
    <row r="267" spans="3:32" x14ac:dyDescent="0.2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row>
    <row r="268" spans="3:32" x14ac:dyDescent="0.2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row>
    <row r="269" spans="3:32" x14ac:dyDescent="0.2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row>
    <row r="270" spans="3:32" x14ac:dyDescent="0.2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row>
    <row r="271" spans="3:32" x14ac:dyDescent="0.2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row>
    <row r="272" spans="3:32" x14ac:dyDescent="0.2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row>
    <row r="273" spans="3:32" x14ac:dyDescent="0.2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row>
    <row r="274" spans="3:32" x14ac:dyDescent="0.2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row>
    <row r="275" spans="3:32" x14ac:dyDescent="0.2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row>
    <row r="276" spans="3:32" x14ac:dyDescent="0.2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row>
    <row r="277" spans="3:32" x14ac:dyDescent="0.2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row>
    <row r="278" spans="3:32" x14ac:dyDescent="0.2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row>
    <row r="279" spans="3:32" x14ac:dyDescent="0.2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row>
    <row r="280" spans="3:32" x14ac:dyDescent="0.2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row>
    <row r="281" spans="3:32" x14ac:dyDescent="0.2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row>
    <row r="282" spans="3:32" x14ac:dyDescent="0.2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row>
    <row r="283" spans="3:32" x14ac:dyDescent="0.2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row>
    <row r="284" spans="3:32" x14ac:dyDescent="0.2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row>
    <row r="285" spans="3:32" x14ac:dyDescent="0.2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row>
    <row r="286" spans="3:32" x14ac:dyDescent="0.2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row>
    <row r="287" spans="3:32" x14ac:dyDescent="0.2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row>
    <row r="288" spans="3:32" x14ac:dyDescent="0.2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row>
    <row r="289" spans="3:32" x14ac:dyDescent="0.2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row>
    <row r="290" spans="3:32" x14ac:dyDescent="0.2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row>
    <row r="291" spans="3:32" x14ac:dyDescent="0.2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row>
    <row r="292" spans="3:32" x14ac:dyDescent="0.2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row>
    <row r="293" spans="3:32" x14ac:dyDescent="0.2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row>
    <row r="294" spans="3:32" x14ac:dyDescent="0.2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row>
    <row r="295" spans="3:32" x14ac:dyDescent="0.2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row>
    <row r="296" spans="3:32" x14ac:dyDescent="0.2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row>
    <row r="297" spans="3:32" x14ac:dyDescent="0.2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row>
    <row r="298" spans="3:32" x14ac:dyDescent="0.2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row>
    <row r="299" spans="3:32" x14ac:dyDescent="0.2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row>
    <row r="300" spans="3:32" x14ac:dyDescent="0.2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row>
    <row r="301" spans="3:32" x14ac:dyDescent="0.2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row>
    <row r="302" spans="3:32" x14ac:dyDescent="0.2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row>
    <row r="303" spans="3:32" x14ac:dyDescent="0.2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row>
    <row r="304" spans="3:32" x14ac:dyDescent="0.2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row>
    <row r="305" spans="3:32" x14ac:dyDescent="0.2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row>
    <row r="306" spans="3:32" x14ac:dyDescent="0.2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row>
    <row r="307" spans="3:32" x14ac:dyDescent="0.2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row>
    <row r="308" spans="3:32" x14ac:dyDescent="0.2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row>
    <row r="309" spans="3:32" x14ac:dyDescent="0.2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row>
    <row r="310" spans="3:32" x14ac:dyDescent="0.2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row>
    <row r="311" spans="3:32" x14ac:dyDescent="0.2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row>
    <row r="312" spans="3:32" x14ac:dyDescent="0.2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row>
    <row r="313" spans="3:32" x14ac:dyDescent="0.2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row>
    <row r="314" spans="3:32" x14ac:dyDescent="0.2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row>
    <row r="315" spans="3:32" x14ac:dyDescent="0.2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row>
    <row r="316" spans="3:32" x14ac:dyDescent="0.2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row>
    <row r="317" spans="3:32" x14ac:dyDescent="0.2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row>
    <row r="318" spans="3:32" x14ac:dyDescent="0.2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row>
    <row r="319" spans="3:32" x14ac:dyDescent="0.2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row>
    <row r="320" spans="3:32" x14ac:dyDescent="0.2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row>
    <row r="321" spans="3:32" x14ac:dyDescent="0.2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row>
    <row r="322" spans="3:32" x14ac:dyDescent="0.2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row>
    <row r="323" spans="3:32" x14ac:dyDescent="0.2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row>
    <row r="324" spans="3:32" x14ac:dyDescent="0.2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row>
    <row r="325" spans="3:32" x14ac:dyDescent="0.2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row>
    <row r="326" spans="3:32" x14ac:dyDescent="0.2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row>
    <row r="327" spans="3:32" x14ac:dyDescent="0.2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row>
    <row r="328" spans="3:32" x14ac:dyDescent="0.2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row>
    <row r="329" spans="3:32" x14ac:dyDescent="0.2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row>
    <row r="330" spans="3:32" x14ac:dyDescent="0.2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row>
    <row r="331" spans="3:32" x14ac:dyDescent="0.2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row>
    <row r="332" spans="3:32" x14ac:dyDescent="0.2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row>
    <row r="333" spans="3:32" x14ac:dyDescent="0.2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row>
    <row r="334" spans="3:32" x14ac:dyDescent="0.2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row>
    <row r="335" spans="3:32" x14ac:dyDescent="0.2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row>
    <row r="336" spans="3:32" x14ac:dyDescent="0.2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row>
    <row r="337" spans="3:32" x14ac:dyDescent="0.2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row>
    <row r="338" spans="3:32" x14ac:dyDescent="0.2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row>
    <row r="339" spans="3:32" x14ac:dyDescent="0.2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row>
    <row r="340" spans="3:32" x14ac:dyDescent="0.2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row>
    <row r="341" spans="3:32" x14ac:dyDescent="0.2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row>
    <row r="342" spans="3:32" x14ac:dyDescent="0.2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row>
    <row r="343" spans="3:32" x14ac:dyDescent="0.2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row>
    <row r="344" spans="3:32" x14ac:dyDescent="0.2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row>
    <row r="345" spans="3:32" x14ac:dyDescent="0.2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row>
    <row r="346" spans="3:32" x14ac:dyDescent="0.2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row>
    <row r="347" spans="3:32" x14ac:dyDescent="0.2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row>
    <row r="348" spans="3:32" x14ac:dyDescent="0.2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row>
    <row r="349" spans="3:32" x14ac:dyDescent="0.2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row>
    <row r="350" spans="3:32" x14ac:dyDescent="0.2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row>
    <row r="351" spans="3:32" x14ac:dyDescent="0.2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row>
    <row r="352" spans="3:32" x14ac:dyDescent="0.2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row>
    <row r="353" spans="3:32" x14ac:dyDescent="0.2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row>
    <row r="354" spans="3:32" x14ac:dyDescent="0.2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row>
    <row r="355" spans="3:32" x14ac:dyDescent="0.2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row>
    <row r="356" spans="3:32" x14ac:dyDescent="0.2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row>
    <row r="357" spans="3:32" x14ac:dyDescent="0.2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row>
    <row r="358" spans="3:32" x14ac:dyDescent="0.2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row>
    <row r="359" spans="3:32" x14ac:dyDescent="0.2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row>
    <row r="360" spans="3:32" x14ac:dyDescent="0.2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row>
    <row r="361" spans="3:32" x14ac:dyDescent="0.2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row>
    <row r="362" spans="3:32" x14ac:dyDescent="0.2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row>
    <row r="363" spans="3:32" x14ac:dyDescent="0.2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row>
    <row r="364" spans="3:32" x14ac:dyDescent="0.2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row>
    <row r="365" spans="3:32" x14ac:dyDescent="0.2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row>
    <row r="366" spans="3:32" x14ac:dyDescent="0.2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row>
    <row r="367" spans="3:32" x14ac:dyDescent="0.2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row>
    <row r="368" spans="3:32" x14ac:dyDescent="0.2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row>
    <row r="369" spans="3:32" x14ac:dyDescent="0.2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row>
    <row r="370" spans="3:32" x14ac:dyDescent="0.2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row>
    <row r="371" spans="3:32" x14ac:dyDescent="0.2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row>
    <row r="372" spans="3:32" x14ac:dyDescent="0.2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row>
    <row r="373" spans="3:32" x14ac:dyDescent="0.2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row>
    <row r="374" spans="3:32" x14ac:dyDescent="0.2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row>
    <row r="375" spans="3:32" x14ac:dyDescent="0.2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row>
    <row r="376" spans="3:32" x14ac:dyDescent="0.2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row>
    <row r="377" spans="3:32" x14ac:dyDescent="0.2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row>
    <row r="378" spans="3:32" x14ac:dyDescent="0.2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row>
    <row r="379" spans="3:32" x14ac:dyDescent="0.2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row>
    <row r="380" spans="3:32" x14ac:dyDescent="0.2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row>
    <row r="381" spans="3:32" x14ac:dyDescent="0.2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row>
    <row r="382" spans="3:32" x14ac:dyDescent="0.2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row>
    <row r="383" spans="3:32" x14ac:dyDescent="0.2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row>
    <row r="384" spans="3:32" x14ac:dyDescent="0.2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row>
    <row r="385" spans="3:32" x14ac:dyDescent="0.2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row>
    <row r="386" spans="3:32" x14ac:dyDescent="0.2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row>
    <row r="387" spans="3:32" x14ac:dyDescent="0.2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row>
    <row r="388" spans="3:32" x14ac:dyDescent="0.2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row>
    <row r="389" spans="3:32" x14ac:dyDescent="0.2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row>
    <row r="390" spans="3:32" x14ac:dyDescent="0.2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row>
    <row r="391" spans="3:32" x14ac:dyDescent="0.2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row>
    <row r="392" spans="3:32" x14ac:dyDescent="0.2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row>
    <row r="393" spans="3:32" x14ac:dyDescent="0.2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row>
    <row r="394" spans="3:32" x14ac:dyDescent="0.2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row>
    <row r="395" spans="3:32" x14ac:dyDescent="0.2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row>
    <row r="396" spans="3:32" x14ac:dyDescent="0.2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row>
    <row r="397" spans="3:32" x14ac:dyDescent="0.2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row>
    <row r="398" spans="3:32" x14ac:dyDescent="0.2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row>
    <row r="399" spans="3:32" x14ac:dyDescent="0.2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row>
    <row r="400" spans="3:32" x14ac:dyDescent="0.2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row>
    <row r="401" spans="3:32" x14ac:dyDescent="0.2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row>
    <row r="402" spans="3:32" x14ac:dyDescent="0.2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row>
    <row r="403" spans="3:32" x14ac:dyDescent="0.2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row>
    <row r="404" spans="3:32" x14ac:dyDescent="0.2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row>
    <row r="405" spans="3:32" x14ac:dyDescent="0.2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row>
    <row r="406" spans="3:32" x14ac:dyDescent="0.2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row>
    <row r="407" spans="3:32" x14ac:dyDescent="0.2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row>
    <row r="408" spans="3:32" x14ac:dyDescent="0.2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row>
    <row r="409" spans="3:32" x14ac:dyDescent="0.2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row>
    <row r="410" spans="3:32" x14ac:dyDescent="0.2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row>
    <row r="411" spans="3:32" x14ac:dyDescent="0.2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row>
    <row r="412" spans="3:32" x14ac:dyDescent="0.2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row>
    <row r="413" spans="3:32" x14ac:dyDescent="0.2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row>
    <row r="414" spans="3:32" x14ac:dyDescent="0.2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row>
    <row r="415" spans="3:32" x14ac:dyDescent="0.2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row>
    <row r="416" spans="3:32" x14ac:dyDescent="0.2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row>
    <row r="417" spans="3:32" x14ac:dyDescent="0.2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row>
    <row r="418" spans="3:32" x14ac:dyDescent="0.2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row>
    <row r="419" spans="3:32" x14ac:dyDescent="0.2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row>
    <row r="420" spans="3:32" x14ac:dyDescent="0.2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row>
    <row r="421" spans="3:32" x14ac:dyDescent="0.2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row>
    <row r="422" spans="3:32" x14ac:dyDescent="0.2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row>
    <row r="423" spans="3:32" x14ac:dyDescent="0.2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row>
    <row r="424" spans="3:32" x14ac:dyDescent="0.2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row>
    <row r="425" spans="3:32" x14ac:dyDescent="0.2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row>
    <row r="426" spans="3:32" x14ac:dyDescent="0.2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row>
    <row r="427" spans="3:32" x14ac:dyDescent="0.2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row>
    <row r="428" spans="3:32" x14ac:dyDescent="0.2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row>
    <row r="429" spans="3:32" x14ac:dyDescent="0.2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row>
    <row r="430" spans="3:32" x14ac:dyDescent="0.2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row>
    <row r="431" spans="3:32" x14ac:dyDescent="0.2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row>
    <row r="432" spans="3:32" x14ac:dyDescent="0.2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row>
    <row r="433" spans="3:32" x14ac:dyDescent="0.2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row>
    <row r="434" spans="3:32" x14ac:dyDescent="0.2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row>
    <row r="435" spans="3:32" x14ac:dyDescent="0.2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row>
    <row r="436" spans="3:32" x14ac:dyDescent="0.2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row>
    <row r="437" spans="3:32" x14ac:dyDescent="0.2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row>
    <row r="438" spans="3:32" x14ac:dyDescent="0.2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row>
    <row r="439" spans="3:32" x14ac:dyDescent="0.2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row>
    <row r="440" spans="3:32" x14ac:dyDescent="0.2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row>
    <row r="441" spans="3:32" x14ac:dyDescent="0.2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row>
    <row r="442" spans="3:32" x14ac:dyDescent="0.2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row>
    <row r="443" spans="3:32" x14ac:dyDescent="0.2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row>
    <row r="444" spans="3:32" x14ac:dyDescent="0.2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row>
    <row r="445" spans="3:32" x14ac:dyDescent="0.2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row>
    <row r="446" spans="3:32" x14ac:dyDescent="0.2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row>
    <row r="447" spans="3:32" x14ac:dyDescent="0.2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row>
    <row r="448" spans="3:32" x14ac:dyDescent="0.2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row>
    <row r="449" spans="3:32" x14ac:dyDescent="0.2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row>
    <row r="450" spans="3:32" x14ac:dyDescent="0.2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row>
    <row r="451" spans="3:32" x14ac:dyDescent="0.2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row>
    <row r="452" spans="3:32" x14ac:dyDescent="0.2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row>
    <row r="453" spans="3:32" x14ac:dyDescent="0.2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row>
    <row r="454" spans="3:32" x14ac:dyDescent="0.2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row>
    <row r="455" spans="3:32" x14ac:dyDescent="0.2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row>
    <row r="456" spans="3:32" x14ac:dyDescent="0.2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row>
    <row r="457" spans="3:32" x14ac:dyDescent="0.2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row>
    <row r="458" spans="3:32" x14ac:dyDescent="0.2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row>
    <row r="459" spans="3:32" x14ac:dyDescent="0.2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row>
    <row r="460" spans="3:32" x14ac:dyDescent="0.2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row>
    <row r="461" spans="3:32" x14ac:dyDescent="0.2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row>
    <row r="462" spans="3:32" x14ac:dyDescent="0.2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row>
    <row r="463" spans="3:32" x14ac:dyDescent="0.2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row>
    <row r="464" spans="3:32" x14ac:dyDescent="0.2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row>
    <row r="465" spans="3:32" x14ac:dyDescent="0.2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row>
    <row r="466" spans="3:32" x14ac:dyDescent="0.2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row>
    <row r="467" spans="3:32" x14ac:dyDescent="0.2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row>
    <row r="468" spans="3:32" x14ac:dyDescent="0.2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row>
    <row r="469" spans="3:32" x14ac:dyDescent="0.2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row>
    <row r="470" spans="3:32" x14ac:dyDescent="0.2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row>
    <row r="471" spans="3:32" x14ac:dyDescent="0.2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row>
    <row r="472" spans="3:32" x14ac:dyDescent="0.2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row>
    <row r="473" spans="3:32" x14ac:dyDescent="0.2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row>
    <row r="474" spans="3:32" x14ac:dyDescent="0.2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row>
    <row r="475" spans="3:32" x14ac:dyDescent="0.2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row>
    <row r="476" spans="3:32" x14ac:dyDescent="0.2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row>
    <row r="477" spans="3:32" x14ac:dyDescent="0.2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row>
    <row r="478" spans="3:32" x14ac:dyDescent="0.2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row>
    <row r="479" spans="3:32" x14ac:dyDescent="0.2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row>
    <row r="480" spans="3:32" x14ac:dyDescent="0.2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row>
    <row r="481" spans="3:32" x14ac:dyDescent="0.2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row>
    <row r="482" spans="3:32" x14ac:dyDescent="0.2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row>
    <row r="483" spans="3:32" x14ac:dyDescent="0.2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row>
    <row r="484" spans="3:32" x14ac:dyDescent="0.2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row>
    <row r="485" spans="3:32" x14ac:dyDescent="0.2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row>
    <row r="486" spans="3:32" x14ac:dyDescent="0.2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row>
    <row r="487" spans="3:32" x14ac:dyDescent="0.2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row>
    <row r="488" spans="3:32" x14ac:dyDescent="0.2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row>
    <row r="489" spans="3:32" x14ac:dyDescent="0.2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row>
    <row r="490" spans="3:32" x14ac:dyDescent="0.2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row>
    <row r="491" spans="3:32" x14ac:dyDescent="0.2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row>
    <row r="492" spans="3:32" x14ac:dyDescent="0.2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row>
    <row r="493" spans="3:32" x14ac:dyDescent="0.2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row>
    <row r="494" spans="3:32" x14ac:dyDescent="0.2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row>
    <row r="495" spans="3:32" x14ac:dyDescent="0.2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row>
    <row r="496" spans="3:32" x14ac:dyDescent="0.2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row>
    <row r="497" spans="3:32" x14ac:dyDescent="0.2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row>
    <row r="498" spans="3:32" x14ac:dyDescent="0.2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row>
    <row r="499" spans="3:32" x14ac:dyDescent="0.2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row>
    <row r="500" spans="3:32" x14ac:dyDescent="0.2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row>
    <row r="501" spans="3:32" x14ac:dyDescent="0.2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row>
    <row r="502" spans="3:32" x14ac:dyDescent="0.2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row>
    <row r="503" spans="3:32" x14ac:dyDescent="0.2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row>
    <row r="504" spans="3:32" x14ac:dyDescent="0.2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row>
    <row r="505" spans="3:32" x14ac:dyDescent="0.2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row>
    <row r="506" spans="3:32" x14ac:dyDescent="0.2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row>
    <row r="507" spans="3:32" x14ac:dyDescent="0.2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row>
    <row r="508" spans="3:32" x14ac:dyDescent="0.2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row>
    <row r="509" spans="3:32" x14ac:dyDescent="0.2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row>
    <row r="510" spans="3:32" x14ac:dyDescent="0.2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row>
    <row r="511" spans="3:32" x14ac:dyDescent="0.2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row>
    <row r="512" spans="3:32" x14ac:dyDescent="0.2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row>
    <row r="513" spans="3:32" x14ac:dyDescent="0.2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row>
    <row r="514" spans="3:32" x14ac:dyDescent="0.2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row>
    <row r="515" spans="3:32" x14ac:dyDescent="0.2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row>
    <row r="516" spans="3:32" x14ac:dyDescent="0.2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row>
    <row r="517" spans="3:32" x14ac:dyDescent="0.2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row>
    <row r="518" spans="3:32" x14ac:dyDescent="0.2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row>
    <row r="519" spans="3:32" x14ac:dyDescent="0.2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row>
    <row r="520" spans="3:32" x14ac:dyDescent="0.2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row>
    <row r="521" spans="3:32" x14ac:dyDescent="0.2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row>
    <row r="522" spans="3:32" x14ac:dyDescent="0.2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row>
    <row r="523" spans="3:32" x14ac:dyDescent="0.2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row>
    <row r="524" spans="3:32" x14ac:dyDescent="0.2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row>
    <row r="525" spans="3:32" x14ac:dyDescent="0.2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row>
    <row r="526" spans="3:32" x14ac:dyDescent="0.2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row>
    <row r="527" spans="3:32" x14ac:dyDescent="0.2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row>
    <row r="528" spans="3:32" x14ac:dyDescent="0.2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row>
    <row r="529" spans="3:32" x14ac:dyDescent="0.2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row>
    <row r="530" spans="3:32" x14ac:dyDescent="0.2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row>
    <row r="531" spans="3:32" x14ac:dyDescent="0.2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row>
    <row r="532" spans="3:32" x14ac:dyDescent="0.2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row>
    <row r="533" spans="3:32" x14ac:dyDescent="0.2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row>
    <row r="534" spans="3:32" x14ac:dyDescent="0.2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row>
    <row r="535" spans="3:32" x14ac:dyDescent="0.2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row>
    <row r="536" spans="3:32" x14ac:dyDescent="0.2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row>
    <row r="537" spans="3:32" x14ac:dyDescent="0.2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row>
    <row r="538" spans="3:32" x14ac:dyDescent="0.2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row>
    <row r="539" spans="3:32" x14ac:dyDescent="0.2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row>
    <row r="540" spans="3:32" x14ac:dyDescent="0.2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row>
    <row r="541" spans="3:32" x14ac:dyDescent="0.2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row>
    <row r="542" spans="3:32" x14ac:dyDescent="0.2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row>
    <row r="543" spans="3:32" x14ac:dyDescent="0.2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row>
    <row r="544" spans="3:32" x14ac:dyDescent="0.2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row>
    <row r="545" spans="3:32" x14ac:dyDescent="0.2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row>
    <row r="546" spans="3:32" x14ac:dyDescent="0.2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row>
    <row r="547" spans="3:32" x14ac:dyDescent="0.2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row>
    <row r="548" spans="3:32" x14ac:dyDescent="0.2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row>
    <row r="549" spans="3:32" x14ac:dyDescent="0.2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row>
    <row r="550" spans="3:32" x14ac:dyDescent="0.2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row>
    <row r="551" spans="3:32" x14ac:dyDescent="0.2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row>
    <row r="552" spans="3:32" x14ac:dyDescent="0.2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row>
    <row r="553" spans="3:32" x14ac:dyDescent="0.2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row>
    <row r="554" spans="3:32" x14ac:dyDescent="0.2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row>
    <row r="555" spans="3:32" x14ac:dyDescent="0.2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row>
    <row r="556" spans="3:32" x14ac:dyDescent="0.2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row>
    <row r="557" spans="3:32" x14ac:dyDescent="0.2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row>
    <row r="558" spans="3:32" x14ac:dyDescent="0.2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row>
    <row r="559" spans="3:32" x14ac:dyDescent="0.2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row>
    <row r="560" spans="3:32" x14ac:dyDescent="0.2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row>
    <row r="561" spans="3:32" x14ac:dyDescent="0.2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row>
    <row r="562" spans="3:32" x14ac:dyDescent="0.2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row>
    <row r="563" spans="3:32" x14ac:dyDescent="0.2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row>
    <row r="564" spans="3:32" x14ac:dyDescent="0.2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row>
    <row r="565" spans="3:32" x14ac:dyDescent="0.2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row>
    <row r="566" spans="3:32" x14ac:dyDescent="0.2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row>
    <row r="567" spans="3:32" x14ac:dyDescent="0.2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row>
    <row r="568" spans="3:32" x14ac:dyDescent="0.2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row>
    <row r="569" spans="3:32" x14ac:dyDescent="0.2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row>
    <row r="570" spans="3:32" x14ac:dyDescent="0.2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row>
    <row r="571" spans="3:32" x14ac:dyDescent="0.2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row>
    <row r="572" spans="3:32" x14ac:dyDescent="0.2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row>
    <row r="573" spans="3:32" x14ac:dyDescent="0.2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row>
    <row r="574" spans="3:32" x14ac:dyDescent="0.2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row>
    <row r="575" spans="3:32" x14ac:dyDescent="0.2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row>
    <row r="576" spans="3:32" x14ac:dyDescent="0.2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row>
    <row r="577" spans="3:32" x14ac:dyDescent="0.2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row>
    <row r="578" spans="3:32" x14ac:dyDescent="0.2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row>
    <row r="579" spans="3:32" x14ac:dyDescent="0.2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row>
    <row r="580" spans="3:32" x14ac:dyDescent="0.2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row>
    <row r="581" spans="3:32" x14ac:dyDescent="0.2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row>
    <row r="582" spans="3:32" x14ac:dyDescent="0.2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row>
    <row r="583" spans="3:32" x14ac:dyDescent="0.2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row>
    <row r="584" spans="3:32" x14ac:dyDescent="0.2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row>
    <row r="585" spans="3:32" x14ac:dyDescent="0.2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row>
    <row r="586" spans="3:32" x14ac:dyDescent="0.2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row>
    <row r="587" spans="3:32" x14ac:dyDescent="0.2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row>
    <row r="588" spans="3:32" x14ac:dyDescent="0.2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row>
    <row r="589" spans="3:32" x14ac:dyDescent="0.2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row>
    <row r="590" spans="3:32" x14ac:dyDescent="0.2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row>
    <row r="591" spans="3:32" x14ac:dyDescent="0.2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row>
    <row r="592" spans="3:32" x14ac:dyDescent="0.2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row>
    <row r="593" spans="3:32" x14ac:dyDescent="0.2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row>
    <row r="594" spans="3:32" x14ac:dyDescent="0.2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row>
    <row r="595" spans="3:32" x14ac:dyDescent="0.2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row>
    <row r="596" spans="3:32" x14ac:dyDescent="0.2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row>
    <row r="597" spans="3:32" x14ac:dyDescent="0.2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row>
    <row r="598" spans="3:32" x14ac:dyDescent="0.2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row>
    <row r="599" spans="3:32" x14ac:dyDescent="0.2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row>
    <row r="600" spans="3:32" x14ac:dyDescent="0.2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row>
    <row r="601" spans="3:32" x14ac:dyDescent="0.2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row>
    <row r="602" spans="3:32" x14ac:dyDescent="0.2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row>
    <row r="603" spans="3:32" x14ac:dyDescent="0.2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row>
    <row r="604" spans="3:32" x14ac:dyDescent="0.2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row>
    <row r="605" spans="3:32" x14ac:dyDescent="0.2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row>
    <row r="606" spans="3:32" x14ac:dyDescent="0.2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row>
    <row r="607" spans="3:32" x14ac:dyDescent="0.2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row>
    <row r="608" spans="3:32" x14ac:dyDescent="0.2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row>
    <row r="609" spans="3:32" x14ac:dyDescent="0.2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row>
    <row r="610" spans="3:32" x14ac:dyDescent="0.2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row>
    <row r="611" spans="3:32" x14ac:dyDescent="0.2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row>
    <row r="612" spans="3:32" x14ac:dyDescent="0.2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row>
    <row r="613" spans="3:32" x14ac:dyDescent="0.2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row>
    <row r="614" spans="3:32" x14ac:dyDescent="0.2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row>
    <row r="615" spans="3:32" x14ac:dyDescent="0.2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row>
    <row r="616" spans="3:32" x14ac:dyDescent="0.2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row>
    <row r="617" spans="3:32" x14ac:dyDescent="0.2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row>
    <row r="618" spans="3:32" x14ac:dyDescent="0.2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row>
    <row r="619" spans="3:32" x14ac:dyDescent="0.2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row>
    <row r="620" spans="3:32" x14ac:dyDescent="0.2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row>
    <row r="621" spans="3:32" x14ac:dyDescent="0.2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row>
    <row r="622" spans="3:32" x14ac:dyDescent="0.2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row>
    <row r="623" spans="3:32" x14ac:dyDescent="0.2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row>
    <row r="624" spans="3:32" x14ac:dyDescent="0.2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row>
    <row r="625" spans="3:32" x14ac:dyDescent="0.2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row>
    <row r="626" spans="3:32" x14ac:dyDescent="0.2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row>
    <row r="627" spans="3:32" x14ac:dyDescent="0.2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row>
    <row r="628" spans="3:32" x14ac:dyDescent="0.2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row>
    <row r="629" spans="3:32" x14ac:dyDescent="0.2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row>
    <row r="630" spans="3:32" x14ac:dyDescent="0.2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row>
    <row r="631" spans="3:32" x14ac:dyDescent="0.2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row>
    <row r="632" spans="3:32" x14ac:dyDescent="0.2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row>
    <row r="633" spans="3:32" x14ac:dyDescent="0.2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row>
    <row r="634" spans="3:32" x14ac:dyDescent="0.2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row>
    <row r="635" spans="3:32" x14ac:dyDescent="0.2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row>
    <row r="636" spans="3:32" x14ac:dyDescent="0.2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row>
    <row r="637" spans="3:32" x14ac:dyDescent="0.2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row>
    <row r="638" spans="3:32" x14ac:dyDescent="0.2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row>
    <row r="639" spans="3:32" x14ac:dyDescent="0.2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row>
    <row r="640" spans="3:32" x14ac:dyDescent="0.2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row>
    <row r="641" spans="3:32" x14ac:dyDescent="0.2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row>
    <row r="642" spans="3:32" x14ac:dyDescent="0.2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row>
    <row r="643" spans="3:32" x14ac:dyDescent="0.2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row>
    <row r="644" spans="3:32" x14ac:dyDescent="0.2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row>
    <row r="645" spans="3:32" x14ac:dyDescent="0.2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row>
    <row r="646" spans="3:32" x14ac:dyDescent="0.2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row>
    <row r="647" spans="3:32" x14ac:dyDescent="0.2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row>
    <row r="648" spans="3:32" x14ac:dyDescent="0.2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row>
    <row r="649" spans="3:32" x14ac:dyDescent="0.2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row>
    <row r="650" spans="3:32" x14ac:dyDescent="0.2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row>
    <row r="651" spans="3:32" x14ac:dyDescent="0.2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row>
    <row r="652" spans="3:32" x14ac:dyDescent="0.2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row>
    <row r="653" spans="3:32" x14ac:dyDescent="0.2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row>
    <row r="654" spans="3:32" x14ac:dyDescent="0.2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row>
    <row r="655" spans="3:32" x14ac:dyDescent="0.2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row>
    <row r="656" spans="3:32" x14ac:dyDescent="0.2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row>
    <row r="657" spans="3:32" x14ac:dyDescent="0.2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row>
    <row r="658" spans="3:32" x14ac:dyDescent="0.2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row>
    <row r="659" spans="3:32" x14ac:dyDescent="0.2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row>
    <row r="660" spans="3:32" x14ac:dyDescent="0.2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row>
    <row r="661" spans="3:32" x14ac:dyDescent="0.2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row>
    <row r="662" spans="3:32" x14ac:dyDescent="0.2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row>
    <row r="663" spans="3:32" x14ac:dyDescent="0.2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row>
    <row r="664" spans="3:32" x14ac:dyDescent="0.2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row>
    <row r="665" spans="3:32" x14ac:dyDescent="0.2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row>
    <row r="666" spans="3:32" x14ac:dyDescent="0.2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row>
    <row r="667" spans="3:32" x14ac:dyDescent="0.2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row>
    <row r="668" spans="3:32" x14ac:dyDescent="0.2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row>
    <row r="669" spans="3:32" x14ac:dyDescent="0.2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row>
    <row r="670" spans="3:32" x14ac:dyDescent="0.2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row>
    <row r="671" spans="3:32" x14ac:dyDescent="0.2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row>
    <row r="672" spans="3:32" x14ac:dyDescent="0.2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row>
    <row r="673" spans="3:32" x14ac:dyDescent="0.2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row>
    <row r="674" spans="3:32" x14ac:dyDescent="0.2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row>
    <row r="675" spans="3:32" x14ac:dyDescent="0.2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row>
    <row r="676" spans="3:32" x14ac:dyDescent="0.2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row>
    <row r="677" spans="3:32" x14ac:dyDescent="0.2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row>
    <row r="678" spans="3:32" x14ac:dyDescent="0.2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row>
    <row r="679" spans="3:32" x14ac:dyDescent="0.2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row>
    <row r="680" spans="3:32" x14ac:dyDescent="0.2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row>
    <row r="681" spans="3:32" x14ac:dyDescent="0.2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row>
    <row r="682" spans="3:32" x14ac:dyDescent="0.2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row>
    <row r="683" spans="3:32" x14ac:dyDescent="0.2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row>
    <row r="684" spans="3:32" x14ac:dyDescent="0.2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row>
    <row r="685" spans="3:32" x14ac:dyDescent="0.2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row>
    <row r="686" spans="3:32" x14ac:dyDescent="0.2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row>
    <row r="687" spans="3:32" x14ac:dyDescent="0.2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row>
    <row r="688" spans="3:32" x14ac:dyDescent="0.2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row>
    <row r="689" spans="3:32" x14ac:dyDescent="0.2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row>
    <row r="690" spans="3:32" x14ac:dyDescent="0.2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row>
    <row r="691" spans="3:32" x14ac:dyDescent="0.2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row>
    <row r="692" spans="3:32" x14ac:dyDescent="0.2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row>
    <row r="693" spans="3:32" x14ac:dyDescent="0.2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row>
    <row r="694" spans="3:32" x14ac:dyDescent="0.2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row>
    <row r="695" spans="3:32" x14ac:dyDescent="0.2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row>
    <row r="696" spans="3:32" x14ac:dyDescent="0.2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row>
    <row r="697" spans="3:32" x14ac:dyDescent="0.2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row>
    <row r="698" spans="3:32" x14ac:dyDescent="0.2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row>
    <row r="699" spans="3:32" x14ac:dyDescent="0.2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row>
    <row r="700" spans="3:32" x14ac:dyDescent="0.2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row>
    <row r="701" spans="3:32" x14ac:dyDescent="0.2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row>
    <row r="702" spans="3:32" x14ac:dyDescent="0.2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row>
    <row r="703" spans="3:32" x14ac:dyDescent="0.2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row>
    <row r="704" spans="3:32" x14ac:dyDescent="0.2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row>
    <row r="705" spans="3:32" x14ac:dyDescent="0.2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row>
    <row r="706" spans="3:32" x14ac:dyDescent="0.2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row>
    <row r="707" spans="3:32" x14ac:dyDescent="0.2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row>
    <row r="708" spans="3:32" x14ac:dyDescent="0.2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row>
    <row r="709" spans="3:32" x14ac:dyDescent="0.2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row>
    <row r="710" spans="3:32" x14ac:dyDescent="0.2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row>
    <row r="711" spans="3:32" x14ac:dyDescent="0.2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row>
    <row r="712" spans="3:32" x14ac:dyDescent="0.2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row>
    <row r="713" spans="3:32" x14ac:dyDescent="0.2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row>
    <row r="714" spans="3:32" x14ac:dyDescent="0.2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row>
    <row r="715" spans="3:32" x14ac:dyDescent="0.2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row>
    <row r="716" spans="3:32" x14ac:dyDescent="0.2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row>
    <row r="717" spans="3:32" x14ac:dyDescent="0.2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row>
    <row r="718" spans="3:32" x14ac:dyDescent="0.2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row>
    <row r="719" spans="3:32" x14ac:dyDescent="0.2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row>
    <row r="720" spans="3:32" x14ac:dyDescent="0.2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row>
    <row r="721" spans="3:32" x14ac:dyDescent="0.2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row>
    <row r="722" spans="3:32" x14ac:dyDescent="0.2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row>
    <row r="723" spans="3:32" x14ac:dyDescent="0.2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row>
    <row r="724" spans="3:32" x14ac:dyDescent="0.2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row>
    <row r="725" spans="3:32" x14ac:dyDescent="0.2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row>
    <row r="726" spans="3:32" x14ac:dyDescent="0.2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row>
    <row r="727" spans="3:32" x14ac:dyDescent="0.2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row>
    <row r="728" spans="3:32" x14ac:dyDescent="0.2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row>
    <row r="729" spans="3:32" x14ac:dyDescent="0.2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row>
    <row r="730" spans="3:32" x14ac:dyDescent="0.2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row>
    <row r="731" spans="3:32" x14ac:dyDescent="0.2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row>
    <row r="732" spans="3:32" x14ac:dyDescent="0.2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row>
    <row r="733" spans="3:32" x14ac:dyDescent="0.2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row>
    <row r="734" spans="3:32" x14ac:dyDescent="0.2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row>
    <row r="735" spans="3:32" x14ac:dyDescent="0.2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row>
    <row r="736" spans="3:32" x14ac:dyDescent="0.2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row>
    <row r="737" spans="3:32" x14ac:dyDescent="0.2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row>
    <row r="738" spans="3:32" x14ac:dyDescent="0.2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row>
    <row r="739" spans="3:32" x14ac:dyDescent="0.2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row>
    <row r="740" spans="3:32" x14ac:dyDescent="0.2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row>
    <row r="741" spans="3:32" x14ac:dyDescent="0.2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row>
    <row r="742" spans="3:32" x14ac:dyDescent="0.2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row>
    <row r="743" spans="3:32" x14ac:dyDescent="0.2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row>
    <row r="744" spans="3:32" x14ac:dyDescent="0.2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row>
    <row r="745" spans="3:32" x14ac:dyDescent="0.2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row>
    <row r="746" spans="3:32" x14ac:dyDescent="0.2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row>
    <row r="747" spans="3:32" x14ac:dyDescent="0.2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row>
    <row r="748" spans="3:32" x14ac:dyDescent="0.2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row>
    <row r="749" spans="3:32" x14ac:dyDescent="0.2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row>
    <row r="750" spans="3:32" x14ac:dyDescent="0.2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row>
    <row r="751" spans="3:32" x14ac:dyDescent="0.2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row>
    <row r="752" spans="3:32" x14ac:dyDescent="0.2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row>
    <row r="753" spans="3:32" x14ac:dyDescent="0.2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row>
    <row r="754" spans="3:32" x14ac:dyDescent="0.2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row>
    <row r="755" spans="3:32" x14ac:dyDescent="0.2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row>
    <row r="756" spans="3:32" x14ac:dyDescent="0.2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row>
    <row r="757" spans="3:32" x14ac:dyDescent="0.2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row>
    <row r="758" spans="3:32" x14ac:dyDescent="0.2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row>
    <row r="759" spans="3:32" x14ac:dyDescent="0.2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row>
    <row r="760" spans="3:32" x14ac:dyDescent="0.2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row>
    <row r="761" spans="3:32" x14ac:dyDescent="0.2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row>
    <row r="762" spans="3:32" x14ac:dyDescent="0.2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row>
    <row r="763" spans="3:32" x14ac:dyDescent="0.2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row>
    <row r="764" spans="3:32" x14ac:dyDescent="0.2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row>
    <row r="765" spans="3:32" x14ac:dyDescent="0.2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row>
    <row r="766" spans="3:32" x14ac:dyDescent="0.2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row>
    <row r="767" spans="3:32" x14ac:dyDescent="0.2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row>
    <row r="768" spans="3:32" x14ac:dyDescent="0.2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row>
    <row r="769" spans="3:32" x14ac:dyDescent="0.2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row>
    <row r="770" spans="3:32" x14ac:dyDescent="0.2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row>
    <row r="771" spans="3:32" x14ac:dyDescent="0.2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row>
    <row r="772" spans="3:32" x14ac:dyDescent="0.2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row>
    <row r="773" spans="3:32" x14ac:dyDescent="0.2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row>
    <row r="774" spans="3:32" x14ac:dyDescent="0.2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row>
    <row r="775" spans="3:32" x14ac:dyDescent="0.2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row>
    <row r="776" spans="3:32" x14ac:dyDescent="0.2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row>
    <row r="777" spans="3:32" x14ac:dyDescent="0.2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row>
    <row r="778" spans="3:32" x14ac:dyDescent="0.2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row>
    <row r="779" spans="3:32" x14ac:dyDescent="0.2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row>
    <row r="780" spans="3:32" x14ac:dyDescent="0.2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row>
    <row r="781" spans="3:32" x14ac:dyDescent="0.2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row>
    <row r="782" spans="3:32" x14ac:dyDescent="0.2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row>
    <row r="783" spans="3:32" x14ac:dyDescent="0.2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row>
    <row r="784" spans="3:32" x14ac:dyDescent="0.2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row>
    <row r="785" spans="3:32" x14ac:dyDescent="0.2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row>
    <row r="786" spans="3:32" x14ac:dyDescent="0.2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row>
    <row r="787" spans="3:32" x14ac:dyDescent="0.2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row>
    <row r="788" spans="3:32" x14ac:dyDescent="0.2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row>
    <row r="789" spans="3:32" x14ac:dyDescent="0.2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row>
    <row r="790" spans="3:32" x14ac:dyDescent="0.2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row>
    <row r="791" spans="3:32" x14ac:dyDescent="0.2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row>
    <row r="792" spans="3:32" x14ac:dyDescent="0.2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row>
    <row r="793" spans="3:32" x14ac:dyDescent="0.2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row>
    <row r="794" spans="3:32" x14ac:dyDescent="0.2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row>
    <row r="795" spans="3:32" x14ac:dyDescent="0.2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row>
    <row r="796" spans="3:32" x14ac:dyDescent="0.2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row>
    <row r="797" spans="3:32" x14ac:dyDescent="0.2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row>
    <row r="798" spans="3:32" x14ac:dyDescent="0.2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row>
    <row r="799" spans="3:32" x14ac:dyDescent="0.2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row>
    <row r="800" spans="3:32" x14ac:dyDescent="0.2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row>
    <row r="801" spans="3:32" x14ac:dyDescent="0.2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row>
    <row r="802" spans="3:32" x14ac:dyDescent="0.2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row>
    <row r="803" spans="3:32" x14ac:dyDescent="0.2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row>
    <row r="804" spans="3:32" x14ac:dyDescent="0.2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row>
    <row r="805" spans="3:32" x14ac:dyDescent="0.2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row>
    <row r="806" spans="3:32" x14ac:dyDescent="0.2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row>
    <row r="807" spans="3:32" x14ac:dyDescent="0.2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row>
    <row r="808" spans="3:32" x14ac:dyDescent="0.2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row>
    <row r="809" spans="3:32" x14ac:dyDescent="0.2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row>
    <row r="810" spans="3:32" x14ac:dyDescent="0.2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row>
    <row r="811" spans="3:32" x14ac:dyDescent="0.2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row>
    <row r="812" spans="3:32" x14ac:dyDescent="0.2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row>
    <row r="813" spans="3:32" x14ac:dyDescent="0.2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row>
    <row r="814" spans="3:32" x14ac:dyDescent="0.2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row>
    <row r="815" spans="3:32" x14ac:dyDescent="0.2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row>
    <row r="816" spans="3:32" x14ac:dyDescent="0.2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row>
    <row r="817" spans="3:32" x14ac:dyDescent="0.2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row>
    <row r="818" spans="3:32" x14ac:dyDescent="0.2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row>
    <row r="819" spans="3:32" x14ac:dyDescent="0.2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row>
    <row r="820" spans="3:32" x14ac:dyDescent="0.2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row>
    <row r="821" spans="3:32" x14ac:dyDescent="0.2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row>
    <row r="822" spans="3:32" x14ac:dyDescent="0.2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row>
    <row r="823" spans="3:32" x14ac:dyDescent="0.2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row>
    <row r="824" spans="3:32" x14ac:dyDescent="0.2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row>
    <row r="825" spans="3:32" x14ac:dyDescent="0.2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row>
    <row r="826" spans="3:32" x14ac:dyDescent="0.2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row>
    <row r="827" spans="3:32" x14ac:dyDescent="0.2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row>
    <row r="828" spans="3:32" x14ac:dyDescent="0.2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row>
    <row r="829" spans="3:32" x14ac:dyDescent="0.2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row>
    <row r="830" spans="3:32" x14ac:dyDescent="0.2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row>
    <row r="831" spans="3:32" x14ac:dyDescent="0.2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row>
    <row r="832" spans="3:32" x14ac:dyDescent="0.2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row>
    <row r="833" spans="3:32" x14ac:dyDescent="0.2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row>
    <row r="834" spans="3:32" x14ac:dyDescent="0.2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row>
    <row r="835" spans="3:32" x14ac:dyDescent="0.2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row>
    <row r="836" spans="3:32" x14ac:dyDescent="0.2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row>
    <row r="837" spans="3:32" x14ac:dyDescent="0.2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row>
    <row r="838" spans="3:32" x14ac:dyDescent="0.2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row>
    <row r="839" spans="3:32" x14ac:dyDescent="0.2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row>
    <row r="840" spans="3:32" x14ac:dyDescent="0.2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row>
    <row r="841" spans="3:32" x14ac:dyDescent="0.2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row>
    <row r="842" spans="3:32" x14ac:dyDescent="0.2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row>
    <row r="843" spans="3:32" x14ac:dyDescent="0.2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row>
    <row r="844" spans="3:32" x14ac:dyDescent="0.2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row>
    <row r="845" spans="3:32" x14ac:dyDescent="0.2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row>
    <row r="846" spans="3:32" x14ac:dyDescent="0.2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row>
    <row r="847" spans="3:32" x14ac:dyDescent="0.2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row>
    <row r="848" spans="3:32" x14ac:dyDescent="0.2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row>
    <row r="849" spans="3:32" x14ac:dyDescent="0.2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row>
    <row r="850" spans="3:32" x14ac:dyDescent="0.2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row>
    <row r="851" spans="3:32" x14ac:dyDescent="0.2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row>
    <row r="852" spans="3:32" x14ac:dyDescent="0.2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row>
    <row r="853" spans="3:32" x14ac:dyDescent="0.2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row>
    <row r="854" spans="3:32" x14ac:dyDescent="0.2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row>
    <row r="855" spans="3:32" x14ac:dyDescent="0.2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row>
    <row r="856" spans="3:32" x14ac:dyDescent="0.2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row>
    <row r="857" spans="3:32" x14ac:dyDescent="0.2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row>
    <row r="858" spans="3:32" x14ac:dyDescent="0.2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row>
    <row r="859" spans="3:32" x14ac:dyDescent="0.2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row>
    <row r="860" spans="3:32" x14ac:dyDescent="0.2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row>
    <row r="861" spans="3:32" x14ac:dyDescent="0.2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row>
    <row r="862" spans="3:32" x14ac:dyDescent="0.2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row>
    <row r="863" spans="3:32" x14ac:dyDescent="0.2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row>
    <row r="864" spans="3:32" x14ac:dyDescent="0.2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row>
    <row r="865" spans="3:32" x14ac:dyDescent="0.2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row>
    <row r="866" spans="3:32" x14ac:dyDescent="0.2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row>
    <row r="867" spans="3:32" x14ac:dyDescent="0.2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row>
    <row r="868" spans="3:32" x14ac:dyDescent="0.2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row>
    <row r="869" spans="3:32" x14ac:dyDescent="0.2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row>
    <row r="870" spans="3:32" x14ac:dyDescent="0.2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row>
    <row r="871" spans="3:32" x14ac:dyDescent="0.2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row>
    <row r="872" spans="3:32" x14ac:dyDescent="0.2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row>
    <row r="873" spans="3:32" x14ac:dyDescent="0.2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row>
    <row r="874" spans="3:32" x14ac:dyDescent="0.2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row>
    <row r="875" spans="3:32" x14ac:dyDescent="0.2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row>
    <row r="876" spans="3:32" x14ac:dyDescent="0.2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row>
    <row r="877" spans="3:32" x14ac:dyDescent="0.2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row>
    <row r="878" spans="3:32" x14ac:dyDescent="0.2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row>
    <row r="879" spans="3:32" x14ac:dyDescent="0.2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row>
    <row r="880" spans="3:32" x14ac:dyDescent="0.2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row>
    <row r="881" spans="3:32" x14ac:dyDescent="0.2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row>
    <row r="882" spans="3:32" x14ac:dyDescent="0.2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row>
    <row r="883" spans="3:32" x14ac:dyDescent="0.2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row>
    <row r="884" spans="3:32" x14ac:dyDescent="0.2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row>
    <row r="885" spans="3:32" x14ac:dyDescent="0.2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row>
    <row r="886" spans="3:32" x14ac:dyDescent="0.2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row>
    <row r="887" spans="3:32" x14ac:dyDescent="0.2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row>
    <row r="888" spans="3:32" x14ac:dyDescent="0.2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row>
    <row r="889" spans="3:32" x14ac:dyDescent="0.2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row>
    <row r="890" spans="3:32" x14ac:dyDescent="0.2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row>
    <row r="891" spans="3:32" x14ac:dyDescent="0.2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row>
    <row r="892" spans="3:32" x14ac:dyDescent="0.2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row>
    <row r="893" spans="3:32" x14ac:dyDescent="0.2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row>
    <row r="894" spans="3:32" x14ac:dyDescent="0.2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row>
    <row r="895" spans="3:32" x14ac:dyDescent="0.2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row>
    <row r="896" spans="3:32" x14ac:dyDescent="0.2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row>
    <row r="897" spans="3:32" x14ac:dyDescent="0.2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row>
    <row r="898" spans="3:32" x14ac:dyDescent="0.2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row>
    <row r="899" spans="3:32" x14ac:dyDescent="0.2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row>
    <row r="900" spans="3:32" x14ac:dyDescent="0.2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row>
    <row r="901" spans="3:32" x14ac:dyDescent="0.2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row>
    <row r="902" spans="3:32" x14ac:dyDescent="0.2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row>
    <row r="903" spans="3:32" x14ac:dyDescent="0.2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row>
    <row r="904" spans="3:32" x14ac:dyDescent="0.2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row>
    <row r="905" spans="3:32" x14ac:dyDescent="0.2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row>
    <row r="906" spans="3:32" x14ac:dyDescent="0.2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row>
    <row r="907" spans="3:32" x14ac:dyDescent="0.2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row>
    <row r="908" spans="3:32" x14ac:dyDescent="0.2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row>
    <row r="909" spans="3:32" x14ac:dyDescent="0.2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row>
    <row r="910" spans="3:32" x14ac:dyDescent="0.2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row>
    <row r="911" spans="3:32" x14ac:dyDescent="0.2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row>
    <row r="912" spans="3:32" x14ac:dyDescent="0.2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row>
    <row r="913" spans="3:32" x14ac:dyDescent="0.2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row>
    <row r="914" spans="3:32" x14ac:dyDescent="0.2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row>
    <row r="915" spans="3:32" x14ac:dyDescent="0.2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row>
    <row r="916" spans="3:32" x14ac:dyDescent="0.2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row>
    <row r="917" spans="3:32" x14ac:dyDescent="0.2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row>
    <row r="918" spans="3:32" x14ac:dyDescent="0.2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row>
    <row r="919" spans="3:32" x14ac:dyDescent="0.2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row>
    <row r="920" spans="3:32" x14ac:dyDescent="0.2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row>
    <row r="921" spans="3:32" x14ac:dyDescent="0.2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row>
    <row r="922" spans="3:32" x14ac:dyDescent="0.2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row>
    <row r="923" spans="3:32" x14ac:dyDescent="0.2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row>
    <row r="924" spans="3:32" x14ac:dyDescent="0.2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row>
    <row r="925" spans="3:32" x14ac:dyDescent="0.2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row>
    <row r="926" spans="3:32" x14ac:dyDescent="0.2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row>
    <row r="927" spans="3:32" x14ac:dyDescent="0.2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row>
    <row r="928" spans="3:32" x14ac:dyDescent="0.2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row>
    <row r="929" spans="3:32" x14ac:dyDescent="0.2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row>
    <row r="930" spans="3:32" x14ac:dyDescent="0.2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row>
    <row r="931" spans="3:32" x14ac:dyDescent="0.2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row>
    <row r="932" spans="3:32" x14ac:dyDescent="0.2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row>
    <row r="933" spans="3:32" x14ac:dyDescent="0.2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row>
    <row r="934" spans="3:32" x14ac:dyDescent="0.2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row>
    <row r="935" spans="3:32" x14ac:dyDescent="0.2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row>
    <row r="936" spans="3:32" x14ac:dyDescent="0.2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row>
    <row r="937" spans="3:32" x14ac:dyDescent="0.2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row>
    <row r="938" spans="3:32" x14ac:dyDescent="0.2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row>
    <row r="939" spans="3:32" x14ac:dyDescent="0.2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row>
    <row r="940" spans="3:32" x14ac:dyDescent="0.2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row>
    <row r="941" spans="3:32" x14ac:dyDescent="0.2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row>
    <row r="942" spans="3:32" x14ac:dyDescent="0.2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row>
    <row r="943" spans="3:32" x14ac:dyDescent="0.2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row>
    <row r="944" spans="3:32" x14ac:dyDescent="0.2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row>
    <row r="945" spans="3:32" x14ac:dyDescent="0.2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row>
    <row r="946" spans="3:32" x14ac:dyDescent="0.2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row>
    <row r="947" spans="3:32" x14ac:dyDescent="0.2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row>
    <row r="948" spans="3:32" x14ac:dyDescent="0.2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row>
    <row r="949" spans="3:32" x14ac:dyDescent="0.2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row>
    <row r="950" spans="3:32" x14ac:dyDescent="0.2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row>
    <row r="951" spans="3:32" x14ac:dyDescent="0.2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row>
    <row r="952" spans="3:32" x14ac:dyDescent="0.2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row>
    <row r="953" spans="3:32" x14ac:dyDescent="0.2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row>
    <row r="954" spans="3:32" x14ac:dyDescent="0.2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row>
    <row r="955" spans="3:32" x14ac:dyDescent="0.2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row>
    <row r="956" spans="3:32" x14ac:dyDescent="0.2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row>
    <row r="957" spans="3:32" x14ac:dyDescent="0.2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row>
    <row r="958" spans="3:32" x14ac:dyDescent="0.2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row>
    <row r="959" spans="3:32" x14ac:dyDescent="0.2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row>
    <row r="960" spans="3:32" x14ac:dyDescent="0.2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row>
    <row r="961" spans="3:32" x14ac:dyDescent="0.2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row>
    <row r="962" spans="3:32" x14ac:dyDescent="0.2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row>
    <row r="963" spans="3:32" x14ac:dyDescent="0.2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row>
    <row r="964" spans="3:32" x14ac:dyDescent="0.2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row>
    <row r="965" spans="3:32" x14ac:dyDescent="0.2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row>
    <row r="966" spans="3:32" x14ac:dyDescent="0.2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row>
    <row r="967" spans="3:32" x14ac:dyDescent="0.2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row>
    <row r="968" spans="3:32" x14ac:dyDescent="0.2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row>
    <row r="969" spans="3:32" x14ac:dyDescent="0.2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row>
    <row r="970" spans="3:32" x14ac:dyDescent="0.2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row>
    <row r="971" spans="3:32" x14ac:dyDescent="0.2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row>
    <row r="972" spans="3:32" x14ac:dyDescent="0.2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row>
    <row r="973" spans="3:32" x14ac:dyDescent="0.2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row>
    <row r="974" spans="3:32" x14ac:dyDescent="0.2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row>
    <row r="975" spans="3:32" x14ac:dyDescent="0.2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row>
    <row r="976" spans="3:32" x14ac:dyDescent="0.2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row>
    <row r="977" spans="3:32" x14ac:dyDescent="0.2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row>
    <row r="978" spans="3:32" x14ac:dyDescent="0.2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row>
    <row r="979" spans="3:32" x14ac:dyDescent="0.2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row>
    <row r="980" spans="3:32" x14ac:dyDescent="0.2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sheetPr>
  <dimension ref="A1:AG3277"/>
  <sheetViews>
    <sheetView zoomScale="73" zoomScaleNormal="73" workbookViewId="0">
      <pane xSplit="5" ySplit="1" topLeftCell="X2"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9.140625" style="1" bestFit="1" customWidth="1"/>
    <col min="2" max="2" width="8.42578125" style="1" bestFit="1" customWidth="1"/>
    <col min="3" max="3" width="13.140625" style="1" customWidth="1"/>
    <col min="4" max="4" width="17.85546875" style="1" customWidth="1"/>
    <col min="5" max="5" width="26.42578125" style="1" customWidth="1"/>
    <col min="6" max="6" width="13.85546875" style="1" customWidth="1"/>
    <col min="7" max="7" width="18.5703125" style="1" customWidth="1"/>
    <col min="8" max="8" width="18" style="1" bestFit="1" customWidth="1"/>
    <col min="9" max="9" width="14" style="1" customWidth="1"/>
    <col min="10" max="10" width="19.5703125" style="1" bestFit="1" customWidth="1"/>
    <col min="11" max="11" width="20.5703125" style="1" customWidth="1"/>
    <col min="12" max="12" width="20.42578125" style="1" customWidth="1"/>
    <col min="13" max="13" width="16.42578125" style="1" customWidth="1"/>
    <col min="14" max="14" width="11.5703125" style="1" customWidth="1"/>
    <col min="15" max="15" width="12.42578125" style="1" customWidth="1"/>
    <col min="16" max="16" width="15.85546875" style="1" customWidth="1"/>
    <col min="17" max="17" width="16.42578125" style="1" customWidth="1"/>
    <col min="18" max="18" width="17" style="1" customWidth="1"/>
    <col min="19" max="19" width="14.42578125" style="1" customWidth="1"/>
    <col min="20" max="20" width="15.7109375" style="1" customWidth="1"/>
    <col min="21" max="21" width="11.5703125" style="1" customWidth="1"/>
    <col min="22" max="22" width="12.7109375" style="1" customWidth="1"/>
    <col min="23" max="23" width="11.140625" style="1" customWidth="1"/>
    <col min="24" max="24" width="9.5703125" style="1" customWidth="1"/>
    <col min="25" max="25" width="8.42578125" style="1" customWidth="1"/>
    <col min="26" max="26" width="11.42578125" style="1" bestFit="1" customWidth="1"/>
    <col min="27" max="27" width="14.42578125" style="1" bestFit="1" customWidth="1"/>
    <col min="28" max="28" width="12.85546875" style="1" bestFit="1" customWidth="1"/>
    <col min="29" max="29" width="11.5703125" style="1" bestFit="1" customWidth="1"/>
    <col min="30" max="30" width="14.5703125" style="1" bestFit="1" customWidth="1"/>
    <col min="31" max="31" width="14.42578125" style="1" bestFit="1" customWidth="1"/>
    <col min="32" max="32" width="17" style="1" customWidth="1"/>
    <col min="33" max="33" width="20.5703125" style="1" customWidth="1"/>
  </cols>
  <sheetData>
    <row r="1" spans="1:33" s="48" customFormat="1" ht="45" x14ac:dyDescent="0.25">
      <c r="A1" s="47" t="s">
        <v>12</v>
      </c>
      <c r="B1" s="47" t="s">
        <v>13</v>
      </c>
      <c r="C1" s="47"/>
      <c r="D1" s="47" t="s">
        <v>62</v>
      </c>
      <c r="E1" s="47"/>
      <c r="F1" s="47" t="s">
        <v>174</v>
      </c>
      <c r="G1" s="47" t="s">
        <v>175</v>
      </c>
      <c r="H1" s="47" t="s">
        <v>176</v>
      </c>
      <c r="I1" s="47" t="s">
        <v>177</v>
      </c>
      <c r="J1" s="47" t="s">
        <v>178</v>
      </c>
      <c r="K1" s="47" t="s">
        <v>179</v>
      </c>
      <c r="L1" s="47" t="s">
        <v>180</v>
      </c>
      <c r="M1" s="47" t="s">
        <v>181</v>
      </c>
      <c r="N1" s="47" t="s">
        <v>2</v>
      </c>
      <c r="O1" s="47" t="s">
        <v>182</v>
      </c>
      <c r="P1" s="47" t="s">
        <v>185</v>
      </c>
      <c r="Q1" s="47" t="s">
        <v>183</v>
      </c>
      <c r="R1" s="47" t="s">
        <v>184</v>
      </c>
      <c r="S1" s="195" t="s">
        <v>189</v>
      </c>
      <c r="T1" s="195" t="s">
        <v>188</v>
      </c>
      <c r="U1" s="195" t="s">
        <v>190</v>
      </c>
      <c r="V1" s="195" t="s">
        <v>198</v>
      </c>
      <c r="W1" s="195" t="s">
        <v>191</v>
      </c>
      <c r="X1" s="195" t="s">
        <v>192</v>
      </c>
      <c r="Y1" s="195" t="s">
        <v>193</v>
      </c>
      <c r="Z1" s="195" t="s">
        <v>194</v>
      </c>
      <c r="AA1" s="195" t="s">
        <v>195</v>
      </c>
      <c r="AB1" s="195" t="s">
        <v>196</v>
      </c>
      <c r="AC1" s="195" t="s">
        <v>197</v>
      </c>
      <c r="AD1" s="195" t="s">
        <v>69</v>
      </c>
      <c r="AE1" s="195" t="s">
        <v>9</v>
      </c>
      <c r="AF1" s="198" t="s">
        <v>90</v>
      </c>
      <c r="AG1" s="195" t="s">
        <v>69</v>
      </c>
    </row>
    <row r="2" spans="1:33" s="23" customFormat="1" x14ac:dyDescent="0.25">
      <c r="A2" s="1">
        <v>1941</v>
      </c>
      <c r="B2" s="1" t="s">
        <v>14</v>
      </c>
      <c r="C2" s="1" t="str">
        <f t="shared" ref="C2:C65" si="0">CONCATENATE(A2,B2)</f>
        <v>1941AB</v>
      </c>
      <c r="D2" s="1" t="s">
        <v>57</v>
      </c>
      <c r="E2" s="1" t="str">
        <f t="shared" ref="E2:E65" si="1">CONCATENATE(C2,D2)</f>
        <v>1941ABC&amp;D</v>
      </c>
      <c r="F2" s="274">
        <v>0</v>
      </c>
      <c r="G2" s="274">
        <v>1.0829999999999999E-2</v>
      </c>
      <c r="H2" s="274">
        <v>0</v>
      </c>
      <c r="I2" s="274">
        <v>0.31966</v>
      </c>
      <c r="J2" s="274">
        <v>0</v>
      </c>
      <c r="K2" s="274">
        <v>0</v>
      </c>
      <c r="L2" s="274">
        <v>0</v>
      </c>
      <c r="M2" s="274">
        <v>0</v>
      </c>
      <c r="N2" s="274">
        <v>0</v>
      </c>
      <c r="O2" s="274">
        <v>0</v>
      </c>
      <c r="P2" s="274">
        <v>0</v>
      </c>
      <c r="Q2" s="274">
        <v>0</v>
      </c>
      <c r="R2" s="274">
        <v>0</v>
      </c>
      <c r="S2" s="274">
        <v>0</v>
      </c>
      <c r="T2" s="274">
        <v>0.29006999999999999</v>
      </c>
      <c r="U2" s="274">
        <v>0</v>
      </c>
      <c r="V2" s="274">
        <v>0</v>
      </c>
      <c r="W2" s="274">
        <v>4.0879999999999972E-2</v>
      </c>
      <c r="X2" s="274">
        <v>0</v>
      </c>
      <c r="Y2" s="274">
        <v>0</v>
      </c>
      <c r="Z2" s="274">
        <v>0</v>
      </c>
      <c r="AA2" s="274">
        <v>0</v>
      </c>
      <c r="AB2" s="274">
        <v>0.15045</v>
      </c>
      <c r="AC2" s="274">
        <v>7.0800000000000002E-2</v>
      </c>
      <c r="AD2" s="274">
        <v>0.11731000000000003</v>
      </c>
      <c r="AE2" s="274">
        <v>0</v>
      </c>
      <c r="AF2" s="272">
        <f t="shared" ref="AF2:AF65" si="2">+SUM(F2:AE2)</f>
        <v>1</v>
      </c>
      <c r="AG2" s="196">
        <f t="shared" ref="AG2:AG36" si="3">SUM(T2:AE2)</f>
        <v>0.66950999999999994</v>
      </c>
    </row>
    <row r="3" spans="1:33" s="23" customFormat="1" x14ac:dyDescent="0.25">
      <c r="A3" s="1">
        <v>1941</v>
      </c>
      <c r="B3" s="1" t="s">
        <v>14</v>
      </c>
      <c r="C3" s="1" t="str">
        <f t="shared" si="0"/>
        <v>1941AB</v>
      </c>
      <c r="D3" s="1" t="s">
        <v>56</v>
      </c>
      <c r="E3" s="1" t="str">
        <f t="shared" si="1"/>
        <v>1941ABICI</v>
      </c>
      <c r="F3" s="196">
        <v>0.12182999999999999</v>
      </c>
      <c r="G3" s="196">
        <v>0.4264</v>
      </c>
      <c r="H3" s="196">
        <v>0</v>
      </c>
      <c r="I3" s="196">
        <v>2.4369999999999999E-2</v>
      </c>
      <c r="J3" s="196">
        <v>0.1066</v>
      </c>
      <c r="K3" s="196">
        <v>0</v>
      </c>
      <c r="L3" s="196">
        <v>0</v>
      </c>
      <c r="M3" s="196">
        <v>3.0499999999999998E-3</v>
      </c>
      <c r="N3" s="196">
        <v>6.0899999999999999E-3</v>
      </c>
      <c r="O3" s="196">
        <v>4.061E-2</v>
      </c>
      <c r="P3" s="196">
        <v>5.0599999999998979E-3</v>
      </c>
      <c r="Q3" s="196">
        <v>0</v>
      </c>
      <c r="R3" s="196">
        <v>0</v>
      </c>
      <c r="S3" s="196">
        <v>1.0199999999999999E-3</v>
      </c>
      <c r="T3" s="196">
        <v>0</v>
      </c>
      <c r="U3" s="196">
        <v>7.11E-3</v>
      </c>
      <c r="V3" s="196">
        <v>8.1200000000000005E-3</v>
      </c>
      <c r="W3" s="196">
        <v>8.1220000000000001E-2</v>
      </c>
      <c r="X3" s="196">
        <v>6.0909999999999999E-2</v>
      </c>
      <c r="Y3" s="196">
        <v>0.10152</v>
      </c>
      <c r="Z3" s="196">
        <v>6.0899999999999999E-3</v>
      </c>
      <c r="AA3" s="196">
        <v>0</v>
      </c>
      <c r="AB3" s="196">
        <v>0</v>
      </c>
      <c r="AC3" s="196">
        <v>0</v>
      </c>
      <c r="AD3" s="196">
        <v>0</v>
      </c>
      <c r="AE3" s="196">
        <v>0</v>
      </c>
      <c r="AF3" s="272">
        <f t="shared" si="2"/>
        <v>1</v>
      </c>
      <c r="AG3" s="196">
        <f t="shared" si="3"/>
        <v>0.26496999999999998</v>
      </c>
    </row>
    <row r="4" spans="1:33" s="23" customFormat="1" x14ac:dyDescent="0.25">
      <c r="A4" s="1">
        <v>1941</v>
      </c>
      <c r="B4" s="1" t="s">
        <v>14</v>
      </c>
      <c r="C4" s="1" t="str">
        <f t="shared" si="0"/>
        <v>1941AB</v>
      </c>
      <c r="D4" s="1" t="s">
        <v>58</v>
      </c>
      <c r="E4" s="1" t="str">
        <f t="shared" si="1"/>
        <v>1941ABResidential</v>
      </c>
      <c r="F4" s="196">
        <v>0.12182999999999999</v>
      </c>
      <c r="G4" s="196">
        <v>0.4264</v>
      </c>
      <c r="H4" s="196">
        <v>0</v>
      </c>
      <c r="I4" s="196">
        <v>2.4369999999999999E-2</v>
      </c>
      <c r="J4" s="196">
        <v>0.1066</v>
      </c>
      <c r="K4" s="196">
        <v>0</v>
      </c>
      <c r="L4" s="196">
        <v>0</v>
      </c>
      <c r="M4" s="196">
        <v>3.0499999999999998E-3</v>
      </c>
      <c r="N4" s="196">
        <v>6.0899999999999999E-3</v>
      </c>
      <c r="O4" s="196">
        <v>4.061E-2</v>
      </c>
      <c r="P4" s="196">
        <v>5.0599999999998979E-3</v>
      </c>
      <c r="Q4" s="196">
        <v>0</v>
      </c>
      <c r="R4" s="196">
        <v>0</v>
      </c>
      <c r="S4" s="196">
        <v>1.0199999999999999E-3</v>
      </c>
      <c r="T4" s="196">
        <v>0</v>
      </c>
      <c r="U4" s="196">
        <v>7.11E-3</v>
      </c>
      <c r="V4" s="196">
        <v>8.1200000000000005E-3</v>
      </c>
      <c r="W4" s="196">
        <v>8.1220000000000001E-2</v>
      </c>
      <c r="X4" s="196">
        <v>6.0909999999999999E-2</v>
      </c>
      <c r="Y4" s="196">
        <v>0.10152</v>
      </c>
      <c r="Z4" s="196">
        <v>6.0899999999999999E-3</v>
      </c>
      <c r="AA4" s="196">
        <v>0</v>
      </c>
      <c r="AB4" s="196">
        <v>0</v>
      </c>
      <c r="AC4" s="196">
        <v>0</v>
      </c>
      <c r="AD4" s="196">
        <v>0</v>
      </c>
      <c r="AE4" s="196">
        <v>0</v>
      </c>
      <c r="AF4" s="272">
        <f t="shared" si="2"/>
        <v>1</v>
      </c>
      <c r="AG4" s="196">
        <f t="shared" si="3"/>
        <v>0.26496999999999998</v>
      </c>
    </row>
    <row r="5" spans="1:33" s="23" customFormat="1" x14ac:dyDescent="0.25">
      <c r="A5" s="1">
        <v>1942</v>
      </c>
      <c r="B5" s="1" t="s">
        <v>14</v>
      </c>
      <c r="C5" s="1" t="str">
        <f t="shared" si="0"/>
        <v>1942AB</v>
      </c>
      <c r="D5" s="1" t="s">
        <v>57</v>
      </c>
      <c r="E5" s="1" t="str">
        <f t="shared" si="1"/>
        <v>1942ABC&amp;D</v>
      </c>
      <c r="F5" s="274">
        <v>0</v>
      </c>
      <c r="G5" s="274">
        <v>1.0829999999999999E-2</v>
      </c>
      <c r="H5" s="274">
        <v>0</v>
      </c>
      <c r="I5" s="274">
        <v>0.31966</v>
      </c>
      <c r="J5" s="274">
        <v>0</v>
      </c>
      <c r="K5" s="274">
        <v>0</v>
      </c>
      <c r="L5" s="274">
        <v>0</v>
      </c>
      <c r="M5" s="274">
        <v>0</v>
      </c>
      <c r="N5" s="274">
        <v>0</v>
      </c>
      <c r="O5" s="274">
        <v>0</v>
      </c>
      <c r="P5" s="274">
        <v>0</v>
      </c>
      <c r="Q5" s="274">
        <v>0</v>
      </c>
      <c r="R5" s="274">
        <v>0</v>
      </c>
      <c r="S5" s="274">
        <v>0</v>
      </c>
      <c r="T5" s="274">
        <v>0.29006999999999999</v>
      </c>
      <c r="U5" s="274">
        <v>0</v>
      </c>
      <c r="V5" s="274">
        <v>0</v>
      </c>
      <c r="W5" s="274">
        <v>4.0879999999999972E-2</v>
      </c>
      <c r="X5" s="274">
        <v>0</v>
      </c>
      <c r="Y5" s="274">
        <v>0</v>
      </c>
      <c r="Z5" s="274">
        <v>0</v>
      </c>
      <c r="AA5" s="274">
        <v>0</v>
      </c>
      <c r="AB5" s="274">
        <v>0.15045</v>
      </c>
      <c r="AC5" s="274">
        <v>7.0800000000000002E-2</v>
      </c>
      <c r="AD5" s="274">
        <v>0.11731000000000003</v>
      </c>
      <c r="AE5" s="274">
        <v>0</v>
      </c>
      <c r="AF5" s="272">
        <f t="shared" si="2"/>
        <v>1</v>
      </c>
      <c r="AG5" s="196">
        <f t="shared" si="3"/>
        <v>0.66950999999999994</v>
      </c>
    </row>
    <row r="6" spans="1:33" s="23" customFormat="1" x14ac:dyDescent="0.25">
      <c r="A6" s="1">
        <v>1942</v>
      </c>
      <c r="B6" s="1" t="s">
        <v>14</v>
      </c>
      <c r="C6" s="1" t="str">
        <f t="shared" si="0"/>
        <v>1942AB</v>
      </c>
      <c r="D6" s="1" t="s">
        <v>56</v>
      </c>
      <c r="E6" s="1" t="str">
        <f t="shared" si="1"/>
        <v>1942ABICI</v>
      </c>
      <c r="F6" s="196">
        <v>0.12182999999999999</v>
      </c>
      <c r="G6" s="196">
        <v>0.4264</v>
      </c>
      <c r="H6" s="196">
        <v>0</v>
      </c>
      <c r="I6" s="196">
        <v>2.4369999999999999E-2</v>
      </c>
      <c r="J6" s="196">
        <v>0.1066</v>
      </c>
      <c r="K6" s="196">
        <v>0</v>
      </c>
      <c r="L6" s="196">
        <v>0</v>
      </c>
      <c r="M6" s="196">
        <v>3.0499999999999998E-3</v>
      </c>
      <c r="N6" s="196">
        <v>6.0899999999999999E-3</v>
      </c>
      <c r="O6" s="196">
        <v>4.061E-2</v>
      </c>
      <c r="P6" s="196">
        <v>5.0599999999998979E-3</v>
      </c>
      <c r="Q6" s="196">
        <v>0</v>
      </c>
      <c r="R6" s="196">
        <v>0</v>
      </c>
      <c r="S6" s="196">
        <v>1.0199999999999999E-3</v>
      </c>
      <c r="T6" s="196">
        <v>0</v>
      </c>
      <c r="U6" s="196">
        <v>7.11E-3</v>
      </c>
      <c r="V6" s="196">
        <v>8.1200000000000005E-3</v>
      </c>
      <c r="W6" s="196">
        <v>8.1220000000000001E-2</v>
      </c>
      <c r="X6" s="196">
        <v>6.0909999999999999E-2</v>
      </c>
      <c r="Y6" s="197">
        <v>0.10152</v>
      </c>
      <c r="Z6" s="196">
        <v>6.0899999999999999E-3</v>
      </c>
      <c r="AA6" s="196">
        <v>0</v>
      </c>
      <c r="AB6" s="196">
        <v>0</v>
      </c>
      <c r="AC6" s="196">
        <v>0</v>
      </c>
      <c r="AD6" s="196">
        <v>0</v>
      </c>
      <c r="AE6" s="196">
        <v>0</v>
      </c>
      <c r="AF6" s="272">
        <f t="shared" si="2"/>
        <v>1</v>
      </c>
      <c r="AG6" s="196">
        <f t="shared" si="3"/>
        <v>0.26496999999999998</v>
      </c>
    </row>
    <row r="7" spans="1:33" s="23" customFormat="1" x14ac:dyDescent="0.25">
      <c r="A7" s="1">
        <v>1942</v>
      </c>
      <c r="B7" s="1" t="s">
        <v>14</v>
      </c>
      <c r="C7" s="1" t="str">
        <f t="shared" si="0"/>
        <v>1942AB</v>
      </c>
      <c r="D7" s="1" t="s">
        <v>58</v>
      </c>
      <c r="E7" s="1" t="str">
        <f t="shared" si="1"/>
        <v>1942ABResidential</v>
      </c>
      <c r="F7" s="196">
        <v>0.12182999999999999</v>
      </c>
      <c r="G7" s="196">
        <v>0.4264</v>
      </c>
      <c r="H7" s="196">
        <v>0</v>
      </c>
      <c r="I7" s="196">
        <v>2.4369999999999999E-2</v>
      </c>
      <c r="J7" s="196">
        <v>0.1066</v>
      </c>
      <c r="K7" s="196">
        <v>0</v>
      </c>
      <c r="L7" s="196">
        <v>0</v>
      </c>
      <c r="M7" s="196">
        <v>3.0499999999999998E-3</v>
      </c>
      <c r="N7" s="196">
        <v>6.0899999999999999E-3</v>
      </c>
      <c r="O7" s="196">
        <v>4.061E-2</v>
      </c>
      <c r="P7" s="196">
        <v>5.0599999999998979E-3</v>
      </c>
      <c r="Q7" s="196">
        <v>0</v>
      </c>
      <c r="R7" s="196">
        <v>0</v>
      </c>
      <c r="S7" s="196">
        <v>1.0199999999999999E-3</v>
      </c>
      <c r="T7" s="196">
        <v>0</v>
      </c>
      <c r="U7" s="196">
        <v>7.11E-3</v>
      </c>
      <c r="V7" s="196">
        <v>8.1200000000000005E-3</v>
      </c>
      <c r="W7" s="196">
        <v>8.1220000000000001E-2</v>
      </c>
      <c r="X7" s="196">
        <v>6.0909999999999999E-2</v>
      </c>
      <c r="Y7" s="196">
        <v>0.10152</v>
      </c>
      <c r="Z7" s="196">
        <v>6.0899999999999999E-3</v>
      </c>
      <c r="AA7" s="196">
        <v>0</v>
      </c>
      <c r="AB7" s="196">
        <v>0</v>
      </c>
      <c r="AC7" s="196">
        <v>0</v>
      </c>
      <c r="AD7" s="196">
        <v>0</v>
      </c>
      <c r="AE7" s="196">
        <v>0</v>
      </c>
      <c r="AF7" s="272">
        <f t="shared" si="2"/>
        <v>1</v>
      </c>
      <c r="AG7" s="196">
        <f t="shared" si="3"/>
        <v>0.26496999999999998</v>
      </c>
    </row>
    <row r="8" spans="1:33" s="23" customFormat="1" x14ac:dyDescent="0.25">
      <c r="A8" s="1">
        <v>1943</v>
      </c>
      <c r="B8" s="1" t="s">
        <v>14</v>
      </c>
      <c r="C8" s="1" t="str">
        <f t="shared" si="0"/>
        <v>1943AB</v>
      </c>
      <c r="D8" s="1" t="s">
        <v>57</v>
      </c>
      <c r="E8" s="1" t="str">
        <f t="shared" si="1"/>
        <v>1943ABC&amp;D</v>
      </c>
      <c r="F8" s="274">
        <v>0</v>
      </c>
      <c r="G8" s="274">
        <v>1.0829999999999999E-2</v>
      </c>
      <c r="H8" s="274">
        <v>0</v>
      </c>
      <c r="I8" s="274">
        <v>0.31966</v>
      </c>
      <c r="J8" s="274">
        <v>0</v>
      </c>
      <c r="K8" s="274">
        <v>0</v>
      </c>
      <c r="L8" s="274">
        <v>0</v>
      </c>
      <c r="M8" s="274">
        <v>0</v>
      </c>
      <c r="N8" s="274">
        <v>0</v>
      </c>
      <c r="O8" s="274">
        <v>0</v>
      </c>
      <c r="P8" s="274">
        <v>0</v>
      </c>
      <c r="Q8" s="274">
        <v>0</v>
      </c>
      <c r="R8" s="274">
        <v>0</v>
      </c>
      <c r="S8" s="274">
        <v>0</v>
      </c>
      <c r="T8" s="274">
        <v>0.29006999999999999</v>
      </c>
      <c r="U8" s="274">
        <v>0</v>
      </c>
      <c r="V8" s="274">
        <v>0</v>
      </c>
      <c r="W8" s="274">
        <v>4.0879999999999972E-2</v>
      </c>
      <c r="X8" s="274">
        <v>0</v>
      </c>
      <c r="Y8" s="274">
        <v>0</v>
      </c>
      <c r="Z8" s="274">
        <v>0</v>
      </c>
      <c r="AA8" s="274">
        <v>0</v>
      </c>
      <c r="AB8" s="274">
        <v>0.15045</v>
      </c>
      <c r="AC8" s="274">
        <v>7.0800000000000002E-2</v>
      </c>
      <c r="AD8" s="274">
        <v>0.11731000000000003</v>
      </c>
      <c r="AE8" s="274">
        <v>0</v>
      </c>
      <c r="AF8" s="272">
        <f t="shared" si="2"/>
        <v>1</v>
      </c>
      <c r="AG8" s="196">
        <f t="shared" si="3"/>
        <v>0.66950999999999994</v>
      </c>
    </row>
    <row r="9" spans="1:33" s="23" customFormat="1" x14ac:dyDescent="0.25">
      <c r="A9" s="1">
        <v>1943</v>
      </c>
      <c r="B9" s="1" t="s">
        <v>14</v>
      </c>
      <c r="C9" s="1" t="str">
        <f t="shared" si="0"/>
        <v>1943AB</v>
      </c>
      <c r="D9" s="1" t="s">
        <v>56</v>
      </c>
      <c r="E9" s="1" t="str">
        <f t="shared" si="1"/>
        <v>1943ABICI</v>
      </c>
      <c r="F9" s="196">
        <v>0.12182999999999999</v>
      </c>
      <c r="G9" s="196">
        <v>0.4264</v>
      </c>
      <c r="H9" s="196">
        <v>0</v>
      </c>
      <c r="I9" s="196">
        <v>2.4369999999999999E-2</v>
      </c>
      <c r="J9" s="196">
        <v>0.1066</v>
      </c>
      <c r="K9" s="196">
        <v>0</v>
      </c>
      <c r="L9" s="196">
        <v>0</v>
      </c>
      <c r="M9" s="196">
        <v>3.0499999999999998E-3</v>
      </c>
      <c r="N9" s="196">
        <v>6.0899999999999999E-3</v>
      </c>
      <c r="O9" s="196">
        <v>4.061E-2</v>
      </c>
      <c r="P9" s="196">
        <v>5.0599999999998979E-3</v>
      </c>
      <c r="Q9" s="196">
        <v>0</v>
      </c>
      <c r="R9" s="196">
        <v>0</v>
      </c>
      <c r="S9" s="196">
        <v>1.0199999999999999E-3</v>
      </c>
      <c r="T9" s="196">
        <v>0</v>
      </c>
      <c r="U9" s="196">
        <v>7.11E-3</v>
      </c>
      <c r="V9" s="196">
        <v>8.1200000000000005E-3</v>
      </c>
      <c r="W9" s="196">
        <v>8.1220000000000001E-2</v>
      </c>
      <c r="X9" s="196">
        <v>6.0909999999999999E-2</v>
      </c>
      <c r="Y9" s="196">
        <v>0.10152</v>
      </c>
      <c r="Z9" s="196">
        <v>6.0899999999999999E-3</v>
      </c>
      <c r="AA9" s="196">
        <v>0</v>
      </c>
      <c r="AB9" s="196">
        <v>0</v>
      </c>
      <c r="AC9" s="196">
        <v>0</v>
      </c>
      <c r="AD9" s="196">
        <v>0</v>
      </c>
      <c r="AE9" s="196">
        <v>0</v>
      </c>
      <c r="AF9" s="272">
        <f t="shared" si="2"/>
        <v>1</v>
      </c>
      <c r="AG9" s="196">
        <f t="shared" si="3"/>
        <v>0.26496999999999998</v>
      </c>
    </row>
    <row r="10" spans="1:33" s="23" customFormat="1" x14ac:dyDescent="0.25">
      <c r="A10" s="1">
        <v>1943</v>
      </c>
      <c r="B10" s="1" t="s">
        <v>14</v>
      </c>
      <c r="C10" s="1" t="str">
        <f t="shared" si="0"/>
        <v>1943AB</v>
      </c>
      <c r="D10" s="1" t="s">
        <v>58</v>
      </c>
      <c r="E10" s="1" t="str">
        <f t="shared" si="1"/>
        <v>1943ABResidential</v>
      </c>
      <c r="F10" s="196">
        <v>0.12182999999999999</v>
      </c>
      <c r="G10" s="196">
        <v>0.4264</v>
      </c>
      <c r="H10" s="196">
        <v>0</v>
      </c>
      <c r="I10" s="196">
        <v>2.4369999999999999E-2</v>
      </c>
      <c r="J10" s="196">
        <v>0.1066</v>
      </c>
      <c r="K10" s="196">
        <v>0</v>
      </c>
      <c r="L10" s="196">
        <v>0</v>
      </c>
      <c r="M10" s="196">
        <v>3.0499999999999998E-3</v>
      </c>
      <c r="N10" s="196">
        <v>6.0899999999999999E-3</v>
      </c>
      <c r="O10" s="196">
        <v>4.061E-2</v>
      </c>
      <c r="P10" s="196">
        <v>5.0599999999998979E-3</v>
      </c>
      <c r="Q10" s="196">
        <v>0</v>
      </c>
      <c r="R10" s="196">
        <v>0</v>
      </c>
      <c r="S10" s="196">
        <v>1.0199999999999999E-3</v>
      </c>
      <c r="T10" s="196">
        <v>0</v>
      </c>
      <c r="U10" s="196">
        <v>7.11E-3</v>
      </c>
      <c r="V10" s="196">
        <v>8.1200000000000005E-3</v>
      </c>
      <c r="W10" s="196">
        <v>8.1220000000000001E-2</v>
      </c>
      <c r="X10" s="196">
        <v>6.0909999999999999E-2</v>
      </c>
      <c r="Y10" s="197">
        <v>0.10152</v>
      </c>
      <c r="Z10" s="196">
        <v>6.0899999999999999E-3</v>
      </c>
      <c r="AA10" s="196">
        <v>0</v>
      </c>
      <c r="AB10" s="196">
        <v>0</v>
      </c>
      <c r="AC10" s="196">
        <v>0</v>
      </c>
      <c r="AD10" s="196">
        <v>0</v>
      </c>
      <c r="AE10" s="196">
        <v>0</v>
      </c>
      <c r="AF10" s="272">
        <f t="shared" si="2"/>
        <v>1</v>
      </c>
      <c r="AG10" s="196">
        <f t="shared" si="3"/>
        <v>0.26496999999999998</v>
      </c>
    </row>
    <row r="11" spans="1:33" s="23" customFormat="1" x14ac:dyDescent="0.25">
      <c r="A11" s="1">
        <v>1944</v>
      </c>
      <c r="B11" s="1" t="s">
        <v>14</v>
      </c>
      <c r="C11" s="1" t="str">
        <f t="shared" si="0"/>
        <v>1944AB</v>
      </c>
      <c r="D11" s="1" t="s">
        <v>57</v>
      </c>
      <c r="E11" s="1" t="str">
        <f t="shared" si="1"/>
        <v>1944ABC&amp;D</v>
      </c>
      <c r="F11" s="274">
        <v>0</v>
      </c>
      <c r="G11" s="274">
        <v>1.0829999999999999E-2</v>
      </c>
      <c r="H11" s="274">
        <v>0</v>
      </c>
      <c r="I11" s="274">
        <v>0.31966</v>
      </c>
      <c r="J11" s="274">
        <v>0</v>
      </c>
      <c r="K11" s="274">
        <v>0</v>
      </c>
      <c r="L11" s="274">
        <v>0</v>
      </c>
      <c r="M11" s="274">
        <v>0</v>
      </c>
      <c r="N11" s="274">
        <v>0</v>
      </c>
      <c r="O11" s="274">
        <v>0</v>
      </c>
      <c r="P11" s="274">
        <v>0</v>
      </c>
      <c r="Q11" s="274">
        <v>0</v>
      </c>
      <c r="R11" s="274">
        <v>0</v>
      </c>
      <c r="S11" s="274">
        <v>0</v>
      </c>
      <c r="T11" s="274">
        <v>0.29006999999999999</v>
      </c>
      <c r="U11" s="274">
        <v>0</v>
      </c>
      <c r="V11" s="274">
        <v>0</v>
      </c>
      <c r="W11" s="274">
        <v>4.0879999999999972E-2</v>
      </c>
      <c r="X11" s="274">
        <v>0</v>
      </c>
      <c r="Y11" s="274">
        <v>0</v>
      </c>
      <c r="Z11" s="274">
        <v>0</v>
      </c>
      <c r="AA11" s="274">
        <v>0</v>
      </c>
      <c r="AB11" s="274">
        <v>0.15045</v>
      </c>
      <c r="AC11" s="274">
        <v>7.0800000000000002E-2</v>
      </c>
      <c r="AD11" s="274">
        <v>0.11731000000000003</v>
      </c>
      <c r="AE11" s="274">
        <v>0</v>
      </c>
      <c r="AF11" s="272">
        <f t="shared" si="2"/>
        <v>1</v>
      </c>
      <c r="AG11" s="196">
        <f t="shared" si="3"/>
        <v>0.66950999999999994</v>
      </c>
    </row>
    <row r="12" spans="1:33" s="23" customFormat="1" x14ac:dyDescent="0.25">
      <c r="A12" s="1">
        <v>1944</v>
      </c>
      <c r="B12" s="1" t="s">
        <v>14</v>
      </c>
      <c r="C12" s="1" t="str">
        <f t="shared" si="0"/>
        <v>1944AB</v>
      </c>
      <c r="D12" s="1" t="s">
        <v>56</v>
      </c>
      <c r="E12" s="1" t="str">
        <f t="shared" si="1"/>
        <v>1944ABICI</v>
      </c>
      <c r="F12" s="196">
        <v>0.12182999999999999</v>
      </c>
      <c r="G12" s="196">
        <v>0.4264</v>
      </c>
      <c r="H12" s="196">
        <v>0</v>
      </c>
      <c r="I12" s="196">
        <v>2.4369999999999999E-2</v>
      </c>
      <c r="J12" s="196">
        <v>0.1066</v>
      </c>
      <c r="K12" s="196">
        <v>0</v>
      </c>
      <c r="L12" s="196">
        <v>0</v>
      </c>
      <c r="M12" s="196">
        <v>3.0499999999999998E-3</v>
      </c>
      <c r="N12" s="196">
        <v>6.0899999999999999E-3</v>
      </c>
      <c r="O12" s="196">
        <v>4.061E-2</v>
      </c>
      <c r="P12" s="196">
        <v>5.0599999999998979E-3</v>
      </c>
      <c r="Q12" s="196">
        <v>0</v>
      </c>
      <c r="R12" s="196">
        <v>0</v>
      </c>
      <c r="S12" s="196">
        <v>1.0199999999999999E-3</v>
      </c>
      <c r="T12" s="196">
        <v>0</v>
      </c>
      <c r="U12" s="196">
        <v>7.11E-3</v>
      </c>
      <c r="V12" s="196">
        <v>8.1200000000000005E-3</v>
      </c>
      <c r="W12" s="196">
        <v>8.1220000000000001E-2</v>
      </c>
      <c r="X12" s="196">
        <v>6.0909999999999999E-2</v>
      </c>
      <c r="Y12" s="196">
        <v>0.10152</v>
      </c>
      <c r="Z12" s="196">
        <v>6.0899999999999999E-3</v>
      </c>
      <c r="AA12" s="196">
        <v>0</v>
      </c>
      <c r="AB12" s="196">
        <v>0</v>
      </c>
      <c r="AC12" s="196">
        <v>0</v>
      </c>
      <c r="AD12" s="196">
        <v>0</v>
      </c>
      <c r="AE12" s="196">
        <v>0</v>
      </c>
      <c r="AF12" s="272">
        <f t="shared" si="2"/>
        <v>1</v>
      </c>
      <c r="AG12" s="196">
        <f t="shared" si="3"/>
        <v>0.26496999999999998</v>
      </c>
    </row>
    <row r="13" spans="1:33" s="23" customFormat="1" x14ac:dyDescent="0.25">
      <c r="A13" s="1">
        <v>1944</v>
      </c>
      <c r="B13" s="1" t="s">
        <v>14</v>
      </c>
      <c r="C13" s="1" t="str">
        <f t="shared" si="0"/>
        <v>1944AB</v>
      </c>
      <c r="D13" s="1" t="s">
        <v>58</v>
      </c>
      <c r="E13" s="1" t="str">
        <f t="shared" si="1"/>
        <v>1944ABResidential</v>
      </c>
      <c r="F13" s="196">
        <v>0.12182999999999999</v>
      </c>
      <c r="G13" s="196">
        <v>0.4264</v>
      </c>
      <c r="H13" s="196">
        <v>0</v>
      </c>
      <c r="I13" s="196">
        <v>2.4369999999999999E-2</v>
      </c>
      <c r="J13" s="196">
        <v>0.1066</v>
      </c>
      <c r="K13" s="196">
        <v>0</v>
      </c>
      <c r="L13" s="196">
        <v>0</v>
      </c>
      <c r="M13" s="196">
        <v>3.0499999999999998E-3</v>
      </c>
      <c r="N13" s="196">
        <v>6.0899999999999999E-3</v>
      </c>
      <c r="O13" s="196">
        <v>4.061E-2</v>
      </c>
      <c r="P13" s="196">
        <v>5.0599999999998979E-3</v>
      </c>
      <c r="Q13" s="196">
        <v>0</v>
      </c>
      <c r="R13" s="196">
        <v>0</v>
      </c>
      <c r="S13" s="196">
        <v>1.0199999999999999E-3</v>
      </c>
      <c r="T13" s="196">
        <v>0</v>
      </c>
      <c r="U13" s="196">
        <v>7.11E-3</v>
      </c>
      <c r="V13" s="196">
        <v>8.1200000000000005E-3</v>
      </c>
      <c r="W13" s="196">
        <v>8.1220000000000001E-2</v>
      </c>
      <c r="X13" s="196">
        <v>6.0909999999999999E-2</v>
      </c>
      <c r="Y13" s="196">
        <v>0.10152</v>
      </c>
      <c r="Z13" s="196">
        <v>6.0899999999999999E-3</v>
      </c>
      <c r="AA13" s="196">
        <v>0</v>
      </c>
      <c r="AB13" s="196">
        <v>0</v>
      </c>
      <c r="AC13" s="196">
        <v>0</v>
      </c>
      <c r="AD13" s="196">
        <v>0</v>
      </c>
      <c r="AE13" s="196">
        <v>0</v>
      </c>
      <c r="AF13" s="272">
        <f t="shared" si="2"/>
        <v>1</v>
      </c>
      <c r="AG13" s="196">
        <f t="shared" si="3"/>
        <v>0.26496999999999998</v>
      </c>
    </row>
    <row r="14" spans="1:33" s="23" customFormat="1" x14ac:dyDescent="0.25">
      <c r="A14" s="1">
        <v>1945</v>
      </c>
      <c r="B14" s="1" t="s">
        <v>14</v>
      </c>
      <c r="C14" s="1" t="str">
        <f t="shared" si="0"/>
        <v>1945AB</v>
      </c>
      <c r="D14" s="1" t="s">
        <v>57</v>
      </c>
      <c r="E14" s="1" t="str">
        <f t="shared" si="1"/>
        <v>1945ABC&amp;D</v>
      </c>
      <c r="F14" s="274">
        <v>0</v>
      </c>
      <c r="G14" s="274">
        <v>1.0829999999999999E-2</v>
      </c>
      <c r="H14" s="274">
        <v>0</v>
      </c>
      <c r="I14" s="274">
        <v>0.31966</v>
      </c>
      <c r="J14" s="274">
        <v>0</v>
      </c>
      <c r="K14" s="274">
        <v>0</v>
      </c>
      <c r="L14" s="274">
        <v>0</v>
      </c>
      <c r="M14" s="274">
        <v>0</v>
      </c>
      <c r="N14" s="274">
        <v>0</v>
      </c>
      <c r="O14" s="274">
        <v>0</v>
      </c>
      <c r="P14" s="274">
        <v>0</v>
      </c>
      <c r="Q14" s="274">
        <v>0</v>
      </c>
      <c r="R14" s="274">
        <v>0</v>
      </c>
      <c r="S14" s="274">
        <v>0</v>
      </c>
      <c r="T14" s="274">
        <v>0.29006999999999999</v>
      </c>
      <c r="U14" s="274">
        <v>0</v>
      </c>
      <c r="V14" s="274">
        <v>0</v>
      </c>
      <c r="W14" s="274">
        <v>4.0879999999999972E-2</v>
      </c>
      <c r="X14" s="274">
        <v>0</v>
      </c>
      <c r="Y14" s="274">
        <v>0</v>
      </c>
      <c r="Z14" s="274">
        <v>0</v>
      </c>
      <c r="AA14" s="274">
        <v>0</v>
      </c>
      <c r="AB14" s="274">
        <v>0.15045</v>
      </c>
      <c r="AC14" s="274">
        <v>7.0800000000000002E-2</v>
      </c>
      <c r="AD14" s="274">
        <v>0.11731000000000003</v>
      </c>
      <c r="AE14" s="274">
        <v>0</v>
      </c>
      <c r="AF14" s="272">
        <f t="shared" si="2"/>
        <v>1</v>
      </c>
      <c r="AG14" s="196">
        <f t="shared" si="3"/>
        <v>0.66950999999999994</v>
      </c>
    </row>
    <row r="15" spans="1:33" s="23" customFormat="1" x14ac:dyDescent="0.25">
      <c r="A15" s="1">
        <v>1945</v>
      </c>
      <c r="B15" s="1" t="s">
        <v>14</v>
      </c>
      <c r="C15" s="1" t="str">
        <f t="shared" si="0"/>
        <v>1945AB</v>
      </c>
      <c r="D15" s="1" t="s">
        <v>56</v>
      </c>
      <c r="E15" s="1" t="str">
        <f t="shared" si="1"/>
        <v>1945ABICI</v>
      </c>
      <c r="F15" s="196">
        <v>0.12182999999999999</v>
      </c>
      <c r="G15" s="196">
        <v>0.4264</v>
      </c>
      <c r="H15" s="196">
        <v>0</v>
      </c>
      <c r="I15" s="196">
        <v>2.4369999999999999E-2</v>
      </c>
      <c r="J15" s="196">
        <v>0.1066</v>
      </c>
      <c r="K15" s="196">
        <v>0</v>
      </c>
      <c r="L15" s="196">
        <v>0</v>
      </c>
      <c r="M15" s="196">
        <v>3.0499999999999998E-3</v>
      </c>
      <c r="N15" s="196">
        <v>6.0899999999999999E-3</v>
      </c>
      <c r="O15" s="196">
        <v>4.061E-2</v>
      </c>
      <c r="P15" s="196">
        <v>5.0599999999998979E-3</v>
      </c>
      <c r="Q15" s="196">
        <v>0</v>
      </c>
      <c r="R15" s="196">
        <v>0</v>
      </c>
      <c r="S15" s="196">
        <v>1.0199999999999999E-3</v>
      </c>
      <c r="T15" s="196">
        <v>0</v>
      </c>
      <c r="U15" s="196">
        <v>7.11E-3</v>
      </c>
      <c r="V15" s="196">
        <v>8.1200000000000005E-3</v>
      </c>
      <c r="W15" s="196">
        <v>8.1220000000000001E-2</v>
      </c>
      <c r="X15" s="196">
        <v>6.0909999999999999E-2</v>
      </c>
      <c r="Y15" s="197">
        <v>0.10152</v>
      </c>
      <c r="Z15" s="196">
        <v>6.0899999999999999E-3</v>
      </c>
      <c r="AA15" s="196">
        <v>0</v>
      </c>
      <c r="AB15" s="196">
        <v>0</v>
      </c>
      <c r="AC15" s="196">
        <v>0</v>
      </c>
      <c r="AD15" s="196">
        <v>0</v>
      </c>
      <c r="AE15" s="196">
        <v>0</v>
      </c>
      <c r="AF15" s="272">
        <f t="shared" si="2"/>
        <v>1</v>
      </c>
      <c r="AG15" s="196">
        <f t="shared" si="3"/>
        <v>0.26496999999999998</v>
      </c>
    </row>
    <row r="16" spans="1:33" s="23" customFormat="1" x14ac:dyDescent="0.25">
      <c r="A16" s="1">
        <v>1945</v>
      </c>
      <c r="B16" s="1" t="s">
        <v>14</v>
      </c>
      <c r="C16" s="1" t="str">
        <f t="shared" si="0"/>
        <v>1945AB</v>
      </c>
      <c r="D16" s="1" t="s">
        <v>58</v>
      </c>
      <c r="E16" s="1" t="str">
        <f t="shared" si="1"/>
        <v>1945ABResidential</v>
      </c>
      <c r="F16" s="196">
        <v>0.12182999999999999</v>
      </c>
      <c r="G16" s="196">
        <v>0.4264</v>
      </c>
      <c r="H16" s="196">
        <v>0</v>
      </c>
      <c r="I16" s="196">
        <v>2.4369999999999999E-2</v>
      </c>
      <c r="J16" s="196">
        <v>0.1066</v>
      </c>
      <c r="K16" s="196">
        <v>0</v>
      </c>
      <c r="L16" s="196">
        <v>0</v>
      </c>
      <c r="M16" s="196">
        <v>3.0499999999999998E-3</v>
      </c>
      <c r="N16" s="196">
        <v>6.0899999999999999E-3</v>
      </c>
      <c r="O16" s="196">
        <v>4.061E-2</v>
      </c>
      <c r="P16" s="196">
        <v>5.0599999999998979E-3</v>
      </c>
      <c r="Q16" s="196">
        <v>0</v>
      </c>
      <c r="R16" s="196">
        <v>0</v>
      </c>
      <c r="S16" s="196">
        <v>1.0199999999999999E-3</v>
      </c>
      <c r="T16" s="196">
        <v>0</v>
      </c>
      <c r="U16" s="196">
        <v>7.11E-3</v>
      </c>
      <c r="V16" s="196">
        <v>8.1200000000000005E-3</v>
      </c>
      <c r="W16" s="196">
        <v>8.1220000000000001E-2</v>
      </c>
      <c r="X16" s="196">
        <v>6.0909999999999999E-2</v>
      </c>
      <c r="Y16" s="196">
        <v>0.10152</v>
      </c>
      <c r="Z16" s="196">
        <v>6.0899999999999999E-3</v>
      </c>
      <c r="AA16" s="196">
        <v>0</v>
      </c>
      <c r="AB16" s="196">
        <v>0</v>
      </c>
      <c r="AC16" s="196">
        <v>0</v>
      </c>
      <c r="AD16" s="196">
        <v>0</v>
      </c>
      <c r="AE16" s="196">
        <v>0</v>
      </c>
      <c r="AF16" s="272">
        <f t="shared" si="2"/>
        <v>1</v>
      </c>
      <c r="AG16" s="196">
        <f t="shared" si="3"/>
        <v>0.26496999999999998</v>
      </c>
    </row>
    <row r="17" spans="1:33" s="23" customFormat="1" x14ac:dyDescent="0.25">
      <c r="A17" s="1">
        <v>1946</v>
      </c>
      <c r="B17" s="1" t="s">
        <v>14</v>
      </c>
      <c r="C17" s="1" t="str">
        <f t="shared" si="0"/>
        <v>1946AB</v>
      </c>
      <c r="D17" s="1" t="s">
        <v>57</v>
      </c>
      <c r="E17" s="1" t="str">
        <f t="shared" si="1"/>
        <v>1946ABC&amp;D</v>
      </c>
      <c r="F17" s="274">
        <v>0</v>
      </c>
      <c r="G17" s="274">
        <v>1.0829999999999999E-2</v>
      </c>
      <c r="H17" s="274">
        <v>0</v>
      </c>
      <c r="I17" s="274">
        <v>0.31966</v>
      </c>
      <c r="J17" s="274">
        <v>0</v>
      </c>
      <c r="K17" s="274">
        <v>0</v>
      </c>
      <c r="L17" s="274">
        <v>0</v>
      </c>
      <c r="M17" s="274">
        <v>0</v>
      </c>
      <c r="N17" s="274">
        <v>0</v>
      </c>
      <c r="O17" s="274">
        <v>0</v>
      </c>
      <c r="P17" s="274">
        <v>0</v>
      </c>
      <c r="Q17" s="274">
        <v>0</v>
      </c>
      <c r="R17" s="274">
        <v>0</v>
      </c>
      <c r="S17" s="274">
        <v>0</v>
      </c>
      <c r="T17" s="274">
        <v>0.29006999999999999</v>
      </c>
      <c r="U17" s="274">
        <v>0</v>
      </c>
      <c r="V17" s="274">
        <v>0</v>
      </c>
      <c r="W17" s="274">
        <v>4.0879999999999972E-2</v>
      </c>
      <c r="X17" s="274">
        <v>0</v>
      </c>
      <c r="Y17" s="274">
        <v>0</v>
      </c>
      <c r="Z17" s="274">
        <v>0</v>
      </c>
      <c r="AA17" s="274">
        <v>0</v>
      </c>
      <c r="AB17" s="274">
        <v>0.15045</v>
      </c>
      <c r="AC17" s="274">
        <v>7.0800000000000002E-2</v>
      </c>
      <c r="AD17" s="274">
        <v>0.11731000000000003</v>
      </c>
      <c r="AE17" s="274">
        <v>0</v>
      </c>
      <c r="AF17" s="272">
        <f t="shared" si="2"/>
        <v>1</v>
      </c>
      <c r="AG17" s="196">
        <f t="shared" si="3"/>
        <v>0.66950999999999994</v>
      </c>
    </row>
    <row r="18" spans="1:33" s="23" customFormat="1" x14ac:dyDescent="0.25">
      <c r="A18" s="1">
        <v>1946</v>
      </c>
      <c r="B18" s="1" t="s">
        <v>14</v>
      </c>
      <c r="C18" s="1" t="str">
        <f t="shared" si="0"/>
        <v>1946AB</v>
      </c>
      <c r="D18" s="1" t="s">
        <v>56</v>
      </c>
      <c r="E18" s="1" t="str">
        <f t="shared" si="1"/>
        <v>1946ABICI</v>
      </c>
      <c r="F18" s="196">
        <v>0.12182999999999999</v>
      </c>
      <c r="G18" s="196">
        <v>0.4264</v>
      </c>
      <c r="H18" s="196">
        <v>0</v>
      </c>
      <c r="I18" s="196">
        <v>2.4369999999999999E-2</v>
      </c>
      <c r="J18" s="196">
        <v>0.1066</v>
      </c>
      <c r="K18" s="196">
        <v>0</v>
      </c>
      <c r="L18" s="196">
        <v>0</v>
      </c>
      <c r="M18" s="196">
        <v>3.0499999999999998E-3</v>
      </c>
      <c r="N18" s="196">
        <v>6.0899999999999999E-3</v>
      </c>
      <c r="O18" s="196">
        <v>4.061E-2</v>
      </c>
      <c r="P18" s="196">
        <v>5.0599999999998979E-3</v>
      </c>
      <c r="Q18" s="196">
        <v>0</v>
      </c>
      <c r="R18" s="196">
        <v>0</v>
      </c>
      <c r="S18" s="196">
        <v>1.0199999999999999E-3</v>
      </c>
      <c r="T18" s="196">
        <v>0</v>
      </c>
      <c r="U18" s="196">
        <v>7.11E-3</v>
      </c>
      <c r="V18" s="196">
        <v>8.1200000000000005E-3</v>
      </c>
      <c r="W18" s="196">
        <v>8.1220000000000001E-2</v>
      </c>
      <c r="X18" s="196">
        <v>6.0909999999999999E-2</v>
      </c>
      <c r="Y18" s="196">
        <v>0.10152</v>
      </c>
      <c r="Z18" s="196">
        <v>6.0899999999999999E-3</v>
      </c>
      <c r="AA18" s="196">
        <v>0</v>
      </c>
      <c r="AB18" s="196">
        <v>0</v>
      </c>
      <c r="AC18" s="196">
        <v>0</v>
      </c>
      <c r="AD18" s="196">
        <v>0</v>
      </c>
      <c r="AE18" s="196">
        <v>0</v>
      </c>
      <c r="AF18" s="272">
        <f t="shared" si="2"/>
        <v>1</v>
      </c>
      <c r="AG18" s="196">
        <f t="shared" si="3"/>
        <v>0.26496999999999998</v>
      </c>
    </row>
    <row r="19" spans="1:33" s="23" customFormat="1" x14ac:dyDescent="0.25">
      <c r="A19" s="1">
        <v>1946</v>
      </c>
      <c r="B19" s="1" t="s">
        <v>14</v>
      </c>
      <c r="C19" s="1" t="str">
        <f t="shared" si="0"/>
        <v>1946AB</v>
      </c>
      <c r="D19" s="1" t="s">
        <v>58</v>
      </c>
      <c r="E19" s="1" t="str">
        <f t="shared" si="1"/>
        <v>1946ABResidential</v>
      </c>
      <c r="F19" s="196">
        <v>0.12182999999999999</v>
      </c>
      <c r="G19" s="196">
        <v>0.4264</v>
      </c>
      <c r="H19" s="196">
        <v>0</v>
      </c>
      <c r="I19" s="196">
        <v>2.4369999999999999E-2</v>
      </c>
      <c r="J19" s="196">
        <v>0.1066</v>
      </c>
      <c r="K19" s="196">
        <v>0</v>
      </c>
      <c r="L19" s="196">
        <v>0</v>
      </c>
      <c r="M19" s="196">
        <v>3.0499999999999998E-3</v>
      </c>
      <c r="N19" s="196">
        <v>6.0899999999999999E-3</v>
      </c>
      <c r="O19" s="196">
        <v>4.061E-2</v>
      </c>
      <c r="P19" s="196">
        <v>5.0599999999998979E-3</v>
      </c>
      <c r="Q19" s="196">
        <v>0</v>
      </c>
      <c r="R19" s="196">
        <v>0</v>
      </c>
      <c r="S19" s="196">
        <v>1.0199999999999999E-3</v>
      </c>
      <c r="T19" s="196">
        <v>0</v>
      </c>
      <c r="U19" s="196">
        <v>7.11E-3</v>
      </c>
      <c r="V19" s="196">
        <v>8.1200000000000005E-3</v>
      </c>
      <c r="W19" s="196">
        <v>8.1220000000000001E-2</v>
      </c>
      <c r="X19" s="196">
        <v>6.0909999999999999E-2</v>
      </c>
      <c r="Y19" s="197">
        <v>0.10152</v>
      </c>
      <c r="Z19" s="196">
        <v>6.0899999999999999E-3</v>
      </c>
      <c r="AA19" s="196">
        <v>0</v>
      </c>
      <c r="AB19" s="196">
        <v>0</v>
      </c>
      <c r="AC19" s="196">
        <v>0</v>
      </c>
      <c r="AD19" s="196">
        <v>0</v>
      </c>
      <c r="AE19" s="196">
        <v>0</v>
      </c>
      <c r="AF19" s="272">
        <f t="shared" si="2"/>
        <v>1</v>
      </c>
      <c r="AG19" s="196">
        <f t="shared" si="3"/>
        <v>0.26496999999999998</v>
      </c>
    </row>
    <row r="20" spans="1:33" s="23" customFormat="1" x14ac:dyDescent="0.25">
      <c r="A20" s="1">
        <v>1947</v>
      </c>
      <c r="B20" s="1" t="s">
        <v>14</v>
      </c>
      <c r="C20" s="1" t="str">
        <f t="shared" si="0"/>
        <v>1947AB</v>
      </c>
      <c r="D20" s="1" t="s">
        <v>57</v>
      </c>
      <c r="E20" s="1" t="str">
        <f t="shared" si="1"/>
        <v>1947ABC&amp;D</v>
      </c>
      <c r="F20" s="274">
        <v>0</v>
      </c>
      <c r="G20" s="274">
        <v>1.0829999999999999E-2</v>
      </c>
      <c r="H20" s="274">
        <v>0</v>
      </c>
      <c r="I20" s="274">
        <v>0.31966</v>
      </c>
      <c r="J20" s="274">
        <v>0</v>
      </c>
      <c r="K20" s="274">
        <v>0</v>
      </c>
      <c r="L20" s="274">
        <v>0</v>
      </c>
      <c r="M20" s="274">
        <v>0</v>
      </c>
      <c r="N20" s="274">
        <v>0</v>
      </c>
      <c r="O20" s="274">
        <v>0</v>
      </c>
      <c r="P20" s="274">
        <v>0</v>
      </c>
      <c r="Q20" s="274">
        <v>0</v>
      </c>
      <c r="R20" s="274">
        <v>0</v>
      </c>
      <c r="S20" s="274">
        <v>0</v>
      </c>
      <c r="T20" s="274">
        <v>0.29006999999999999</v>
      </c>
      <c r="U20" s="274">
        <v>0</v>
      </c>
      <c r="V20" s="274">
        <v>0</v>
      </c>
      <c r="W20" s="274">
        <v>4.0879999999999972E-2</v>
      </c>
      <c r="X20" s="274">
        <v>0</v>
      </c>
      <c r="Y20" s="274">
        <v>0</v>
      </c>
      <c r="Z20" s="274">
        <v>0</v>
      </c>
      <c r="AA20" s="274">
        <v>0</v>
      </c>
      <c r="AB20" s="274">
        <v>0.15045</v>
      </c>
      <c r="AC20" s="274">
        <v>7.0800000000000002E-2</v>
      </c>
      <c r="AD20" s="274">
        <v>0.11731000000000003</v>
      </c>
      <c r="AE20" s="274">
        <v>0</v>
      </c>
      <c r="AF20" s="272">
        <f t="shared" si="2"/>
        <v>1</v>
      </c>
      <c r="AG20" s="196">
        <f t="shared" si="3"/>
        <v>0.66950999999999994</v>
      </c>
    </row>
    <row r="21" spans="1:33" s="23" customFormat="1" x14ac:dyDescent="0.25">
      <c r="A21" s="1">
        <v>1947</v>
      </c>
      <c r="B21" s="1" t="s">
        <v>14</v>
      </c>
      <c r="C21" s="1" t="str">
        <f t="shared" si="0"/>
        <v>1947AB</v>
      </c>
      <c r="D21" s="1" t="s">
        <v>56</v>
      </c>
      <c r="E21" s="1" t="str">
        <f t="shared" si="1"/>
        <v>1947ABICI</v>
      </c>
      <c r="F21" s="196">
        <v>0.12182999999999999</v>
      </c>
      <c r="G21" s="196">
        <v>0.4264</v>
      </c>
      <c r="H21" s="196">
        <v>0</v>
      </c>
      <c r="I21" s="196">
        <v>2.4369999999999999E-2</v>
      </c>
      <c r="J21" s="196">
        <v>0.1066</v>
      </c>
      <c r="K21" s="196">
        <v>0</v>
      </c>
      <c r="L21" s="196">
        <v>0</v>
      </c>
      <c r="M21" s="196">
        <v>3.0499999999999998E-3</v>
      </c>
      <c r="N21" s="196">
        <v>6.0899999999999999E-3</v>
      </c>
      <c r="O21" s="196">
        <v>4.061E-2</v>
      </c>
      <c r="P21" s="196">
        <v>5.0599999999998979E-3</v>
      </c>
      <c r="Q21" s="196">
        <v>0</v>
      </c>
      <c r="R21" s="196">
        <v>0</v>
      </c>
      <c r="S21" s="196">
        <v>1.0199999999999999E-3</v>
      </c>
      <c r="T21" s="196">
        <v>0</v>
      </c>
      <c r="U21" s="196">
        <v>7.11E-3</v>
      </c>
      <c r="V21" s="196">
        <v>8.1200000000000005E-3</v>
      </c>
      <c r="W21" s="196">
        <v>8.1220000000000001E-2</v>
      </c>
      <c r="X21" s="196">
        <v>6.0909999999999999E-2</v>
      </c>
      <c r="Y21" s="196">
        <v>0.10152</v>
      </c>
      <c r="Z21" s="196">
        <v>6.0899999999999999E-3</v>
      </c>
      <c r="AA21" s="196">
        <v>0</v>
      </c>
      <c r="AB21" s="196">
        <v>0</v>
      </c>
      <c r="AC21" s="196">
        <v>0</v>
      </c>
      <c r="AD21" s="196">
        <v>0</v>
      </c>
      <c r="AE21" s="196">
        <v>0</v>
      </c>
      <c r="AF21" s="272">
        <f t="shared" si="2"/>
        <v>1</v>
      </c>
      <c r="AG21" s="196">
        <f t="shared" si="3"/>
        <v>0.26496999999999998</v>
      </c>
    </row>
    <row r="22" spans="1:33" s="23" customFormat="1" x14ac:dyDescent="0.25">
      <c r="A22" s="1">
        <v>1947</v>
      </c>
      <c r="B22" s="1" t="s">
        <v>14</v>
      </c>
      <c r="C22" s="1" t="str">
        <f t="shared" si="0"/>
        <v>1947AB</v>
      </c>
      <c r="D22" s="1" t="s">
        <v>58</v>
      </c>
      <c r="E22" s="1" t="str">
        <f t="shared" si="1"/>
        <v>1947ABResidential</v>
      </c>
      <c r="F22" s="196">
        <v>0.12182999999999999</v>
      </c>
      <c r="G22" s="196">
        <v>0.4264</v>
      </c>
      <c r="H22" s="196">
        <v>0</v>
      </c>
      <c r="I22" s="196">
        <v>2.4369999999999999E-2</v>
      </c>
      <c r="J22" s="196">
        <v>0.1066</v>
      </c>
      <c r="K22" s="196">
        <v>0</v>
      </c>
      <c r="L22" s="196">
        <v>0</v>
      </c>
      <c r="M22" s="196">
        <v>3.0499999999999998E-3</v>
      </c>
      <c r="N22" s="196">
        <v>6.0899999999999999E-3</v>
      </c>
      <c r="O22" s="196">
        <v>4.061E-2</v>
      </c>
      <c r="P22" s="196">
        <v>5.0599999999998979E-3</v>
      </c>
      <c r="Q22" s="196">
        <v>0</v>
      </c>
      <c r="R22" s="196">
        <v>0</v>
      </c>
      <c r="S22" s="196">
        <v>1.0199999999999999E-3</v>
      </c>
      <c r="T22" s="196">
        <v>0</v>
      </c>
      <c r="U22" s="196">
        <v>7.11E-3</v>
      </c>
      <c r="V22" s="196">
        <v>8.1200000000000005E-3</v>
      </c>
      <c r="W22" s="196">
        <v>8.1220000000000001E-2</v>
      </c>
      <c r="X22" s="196">
        <v>6.0909999999999999E-2</v>
      </c>
      <c r="Y22" s="196">
        <v>0.10152</v>
      </c>
      <c r="Z22" s="196">
        <v>6.0899999999999999E-3</v>
      </c>
      <c r="AA22" s="196">
        <v>0</v>
      </c>
      <c r="AB22" s="196">
        <v>0</v>
      </c>
      <c r="AC22" s="196">
        <v>0</v>
      </c>
      <c r="AD22" s="196">
        <v>0</v>
      </c>
      <c r="AE22" s="196">
        <v>0</v>
      </c>
      <c r="AF22" s="272">
        <f t="shared" si="2"/>
        <v>1</v>
      </c>
      <c r="AG22" s="196">
        <f t="shared" si="3"/>
        <v>0.26496999999999998</v>
      </c>
    </row>
    <row r="23" spans="1:33" s="23" customFormat="1" x14ac:dyDescent="0.25">
      <c r="A23" s="1">
        <v>1948</v>
      </c>
      <c r="B23" s="1" t="s">
        <v>14</v>
      </c>
      <c r="C23" s="1" t="str">
        <f t="shared" si="0"/>
        <v>1948AB</v>
      </c>
      <c r="D23" s="1" t="s">
        <v>57</v>
      </c>
      <c r="E23" s="1" t="str">
        <f t="shared" si="1"/>
        <v>1948ABC&amp;D</v>
      </c>
      <c r="F23" s="274">
        <v>0</v>
      </c>
      <c r="G23" s="274">
        <v>1.0829999999999999E-2</v>
      </c>
      <c r="H23" s="274">
        <v>0</v>
      </c>
      <c r="I23" s="274">
        <v>0.31966</v>
      </c>
      <c r="J23" s="274">
        <v>0</v>
      </c>
      <c r="K23" s="274">
        <v>0</v>
      </c>
      <c r="L23" s="274">
        <v>0</v>
      </c>
      <c r="M23" s="274">
        <v>0</v>
      </c>
      <c r="N23" s="274">
        <v>0</v>
      </c>
      <c r="O23" s="274">
        <v>0</v>
      </c>
      <c r="P23" s="274">
        <v>0</v>
      </c>
      <c r="Q23" s="274">
        <v>0</v>
      </c>
      <c r="R23" s="274">
        <v>0</v>
      </c>
      <c r="S23" s="274">
        <v>0</v>
      </c>
      <c r="T23" s="274">
        <v>0.29006999999999999</v>
      </c>
      <c r="U23" s="274">
        <v>0</v>
      </c>
      <c r="V23" s="274">
        <v>0</v>
      </c>
      <c r="W23" s="274">
        <v>4.0879999999999972E-2</v>
      </c>
      <c r="X23" s="274">
        <v>0</v>
      </c>
      <c r="Y23" s="274">
        <v>0</v>
      </c>
      <c r="Z23" s="274">
        <v>0</v>
      </c>
      <c r="AA23" s="274">
        <v>0</v>
      </c>
      <c r="AB23" s="274">
        <v>0.15045</v>
      </c>
      <c r="AC23" s="274">
        <v>7.0800000000000002E-2</v>
      </c>
      <c r="AD23" s="274">
        <v>0.11731000000000003</v>
      </c>
      <c r="AE23" s="274">
        <v>0</v>
      </c>
      <c r="AF23" s="272">
        <f t="shared" si="2"/>
        <v>1</v>
      </c>
      <c r="AG23" s="196">
        <f t="shared" si="3"/>
        <v>0.66950999999999994</v>
      </c>
    </row>
    <row r="24" spans="1:33" s="23" customFormat="1" x14ac:dyDescent="0.25">
      <c r="A24" s="1">
        <v>1948</v>
      </c>
      <c r="B24" s="1" t="s">
        <v>14</v>
      </c>
      <c r="C24" s="1" t="str">
        <f t="shared" si="0"/>
        <v>1948AB</v>
      </c>
      <c r="D24" s="1" t="s">
        <v>56</v>
      </c>
      <c r="E24" s="1" t="str">
        <f t="shared" si="1"/>
        <v>1948ABICI</v>
      </c>
      <c r="F24" s="196">
        <v>0.12182999999999999</v>
      </c>
      <c r="G24" s="196">
        <v>0.4264</v>
      </c>
      <c r="H24" s="196">
        <v>0</v>
      </c>
      <c r="I24" s="196">
        <v>2.4369999999999999E-2</v>
      </c>
      <c r="J24" s="196">
        <v>0.1066</v>
      </c>
      <c r="K24" s="196">
        <v>0</v>
      </c>
      <c r="L24" s="196">
        <v>0</v>
      </c>
      <c r="M24" s="196">
        <v>3.0499999999999998E-3</v>
      </c>
      <c r="N24" s="196">
        <v>6.0899999999999999E-3</v>
      </c>
      <c r="O24" s="196">
        <v>4.061E-2</v>
      </c>
      <c r="P24" s="196">
        <v>5.0599999999998979E-3</v>
      </c>
      <c r="Q24" s="196">
        <v>0</v>
      </c>
      <c r="R24" s="196">
        <v>0</v>
      </c>
      <c r="S24" s="196">
        <v>1.0199999999999999E-3</v>
      </c>
      <c r="T24" s="196">
        <v>0</v>
      </c>
      <c r="U24" s="196">
        <v>7.11E-3</v>
      </c>
      <c r="V24" s="196">
        <v>8.1200000000000005E-3</v>
      </c>
      <c r="W24" s="196">
        <v>8.1220000000000001E-2</v>
      </c>
      <c r="X24" s="196">
        <v>6.0909999999999999E-2</v>
      </c>
      <c r="Y24" s="197">
        <v>0.10152</v>
      </c>
      <c r="Z24" s="196">
        <v>6.0899999999999999E-3</v>
      </c>
      <c r="AA24" s="196">
        <v>0</v>
      </c>
      <c r="AB24" s="196">
        <v>0</v>
      </c>
      <c r="AC24" s="196">
        <v>0</v>
      </c>
      <c r="AD24" s="196">
        <v>0</v>
      </c>
      <c r="AE24" s="196">
        <v>0</v>
      </c>
      <c r="AF24" s="272">
        <f t="shared" si="2"/>
        <v>1</v>
      </c>
      <c r="AG24" s="196">
        <f t="shared" si="3"/>
        <v>0.26496999999999998</v>
      </c>
    </row>
    <row r="25" spans="1:33" s="23" customFormat="1" x14ac:dyDescent="0.25">
      <c r="A25" s="1">
        <v>1948</v>
      </c>
      <c r="B25" s="1" t="s">
        <v>14</v>
      </c>
      <c r="C25" s="1" t="str">
        <f t="shared" si="0"/>
        <v>1948AB</v>
      </c>
      <c r="D25" s="1" t="s">
        <v>58</v>
      </c>
      <c r="E25" s="1" t="str">
        <f t="shared" si="1"/>
        <v>1948ABResidential</v>
      </c>
      <c r="F25" s="196">
        <v>0.12182999999999999</v>
      </c>
      <c r="G25" s="196">
        <v>0.4264</v>
      </c>
      <c r="H25" s="196">
        <v>0</v>
      </c>
      <c r="I25" s="196">
        <v>2.4369999999999999E-2</v>
      </c>
      <c r="J25" s="196">
        <v>0.1066</v>
      </c>
      <c r="K25" s="196">
        <v>0</v>
      </c>
      <c r="L25" s="196">
        <v>0</v>
      </c>
      <c r="M25" s="196">
        <v>3.0499999999999998E-3</v>
      </c>
      <c r="N25" s="196">
        <v>6.0899999999999999E-3</v>
      </c>
      <c r="O25" s="196">
        <v>4.061E-2</v>
      </c>
      <c r="P25" s="196">
        <v>5.0599999999998979E-3</v>
      </c>
      <c r="Q25" s="196">
        <v>0</v>
      </c>
      <c r="R25" s="196">
        <v>0</v>
      </c>
      <c r="S25" s="196">
        <v>1.0199999999999999E-3</v>
      </c>
      <c r="T25" s="196">
        <v>0</v>
      </c>
      <c r="U25" s="196">
        <v>7.11E-3</v>
      </c>
      <c r="V25" s="196">
        <v>8.1200000000000005E-3</v>
      </c>
      <c r="W25" s="196">
        <v>8.1220000000000001E-2</v>
      </c>
      <c r="X25" s="196">
        <v>6.0909999999999999E-2</v>
      </c>
      <c r="Y25" s="196">
        <v>0.10152</v>
      </c>
      <c r="Z25" s="196">
        <v>6.0899999999999999E-3</v>
      </c>
      <c r="AA25" s="196">
        <v>0</v>
      </c>
      <c r="AB25" s="196">
        <v>0</v>
      </c>
      <c r="AC25" s="196">
        <v>0</v>
      </c>
      <c r="AD25" s="196">
        <v>0</v>
      </c>
      <c r="AE25" s="196">
        <v>0</v>
      </c>
      <c r="AF25" s="272">
        <f t="shared" si="2"/>
        <v>1</v>
      </c>
      <c r="AG25" s="196">
        <f t="shared" si="3"/>
        <v>0.26496999999999998</v>
      </c>
    </row>
    <row r="26" spans="1:33" s="23" customFormat="1" x14ac:dyDescent="0.25">
      <c r="A26" s="1">
        <v>1949</v>
      </c>
      <c r="B26" s="1" t="s">
        <v>14</v>
      </c>
      <c r="C26" s="1" t="str">
        <f t="shared" si="0"/>
        <v>1949AB</v>
      </c>
      <c r="D26" s="1" t="s">
        <v>57</v>
      </c>
      <c r="E26" s="1" t="str">
        <f t="shared" si="1"/>
        <v>1949ABC&amp;D</v>
      </c>
      <c r="F26" s="274">
        <v>0</v>
      </c>
      <c r="G26" s="274">
        <v>1.0829999999999999E-2</v>
      </c>
      <c r="H26" s="274">
        <v>0</v>
      </c>
      <c r="I26" s="274">
        <v>0.31966</v>
      </c>
      <c r="J26" s="274">
        <v>0</v>
      </c>
      <c r="K26" s="274">
        <v>0</v>
      </c>
      <c r="L26" s="274">
        <v>0</v>
      </c>
      <c r="M26" s="274">
        <v>0</v>
      </c>
      <c r="N26" s="274">
        <v>0</v>
      </c>
      <c r="O26" s="274">
        <v>0</v>
      </c>
      <c r="P26" s="274">
        <v>0</v>
      </c>
      <c r="Q26" s="274">
        <v>0</v>
      </c>
      <c r="R26" s="274">
        <v>0</v>
      </c>
      <c r="S26" s="274">
        <v>0</v>
      </c>
      <c r="T26" s="274">
        <v>0.29006999999999999</v>
      </c>
      <c r="U26" s="274">
        <v>0</v>
      </c>
      <c r="V26" s="274">
        <v>0</v>
      </c>
      <c r="W26" s="274">
        <v>4.0879999999999972E-2</v>
      </c>
      <c r="X26" s="274">
        <v>0</v>
      </c>
      <c r="Y26" s="274">
        <v>0</v>
      </c>
      <c r="Z26" s="274">
        <v>0</v>
      </c>
      <c r="AA26" s="274">
        <v>0</v>
      </c>
      <c r="AB26" s="274">
        <v>0.15045</v>
      </c>
      <c r="AC26" s="274">
        <v>7.0800000000000002E-2</v>
      </c>
      <c r="AD26" s="274">
        <v>0.11731000000000003</v>
      </c>
      <c r="AE26" s="274">
        <v>0</v>
      </c>
      <c r="AF26" s="272">
        <f t="shared" si="2"/>
        <v>1</v>
      </c>
      <c r="AG26" s="196">
        <f t="shared" si="3"/>
        <v>0.66950999999999994</v>
      </c>
    </row>
    <row r="27" spans="1:33" s="23" customFormat="1" x14ac:dyDescent="0.25">
      <c r="A27" s="1">
        <v>1949</v>
      </c>
      <c r="B27" s="1" t="s">
        <v>14</v>
      </c>
      <c r="C27" s="1" t="str">
        <f t="shared" si="0"/>
        <v>1949AB</v>
      </c>
      <c r="D27" s="1" t="s">
        <v>56</v>
      </c>
      <c r="E27" s="1" t="str">
        <f t="shared" si="1"/>
        <v>1949ABICI</v>
      </c>
      <c r="F27" s="196">
        <v>0.12182999999999999</v>
      </c>
      <c r="G27" s="196">
        <v>0.4264</v>
      </c>
      <c r="H27" s="196">
        <v>0</v>
      </c>
      <c r="I27" s="196">
        <v>2.4369999999999999E-2</v>
      </c>
      <c r="J27" s="196">
        <v>0.1066</v>
      </c>
      <c r="K27" s="196">
        <v>0</v>
      </c>
      <c r="L27" s="196">
        <v>0</v>
      </c>
      <c r="M27" s="196">
        <v>3.0499999999999998E-3</v>
      </c>
      <c r="N27" s="196">
        <v>6.0899999999999999E-3</v>
      </c>
      <c r="O27" s="196">
        <v>4.061E-2</v>
      </c>
      <c r="P27" s="196">
        <v>5.0599999999998979E-3</v>
      </c>
      <c r="Q27" s="196">
        <v>0</v>
      </c>
      <c r="R27" s="196">
        <v>0</v>
      </c>
      <c r="S27" s="196">
        <v>1.0199999999999999E-3</v>
      </c>
      <c r="T27" s="196">
        <v>0</v>
      </c>
      <c r="U27" s="196">
        <v>7.11E-3</v>
      </c>
      <c r="V27" s="196">
        <v>8.1200000000000005E-3</v>
      </c>
      <c r="W27" s="196">
        <v>8.1220000000000001E-2</v>
      </c>
      <c r="X27" s="196">
        <v>6.0909999999999999E-2</v>
      </c>
      <c r="Y27" s="196">
        <v>0.10152</v>
      </c>
      <c r="Z27" s="196">
        <v>6.0899999999999999E-3</v>
      </c>
      <c r="AA27" s="196">
        <v>0</v>
      </c>
      <c r="AB27" s="196">
        <v>0</v>
      </c>
      <c r="AC27" s="196">
        <v>0</v>
      </c>
      <c r="AD27" s="196">
        <v>0</v>
      </c>
      <c r="AE27" s="196">
        <v>0</v>
      </c>
      <c r="AF27" s="272">
        <f t="shared" si="2"/>
        <v>1</v>
      </c>
      <c r="AG27" s="196">
        <f t="shared" si="3"/>
        <v>0.26496999999999998</v>
      </c>
    </row>
    <row r="28" spans="1:33" s="23" customFormat="1" x14ac:dyDescent="0.25">
      <c r="A28" s="1">
        <v>1949</v>
      </c>
      <c r="B28" s="1" t="s">
        <v>14</v>
      </c>
      <c r="C28" s="1" t="str">
        <f t="shared" si="0"/>
        <v>1949AB</v>
      </c>
      <c r="D28" s="1" t="s">
        <v>58</v>
      </c>
      <c r="E28" s="1" t="str">
        <f t="shared" si="1"/>
        <v>1949ABResidential</v>
      </c>
      <c r="F28" s="196">
        <v>0.12182999999999999</v>
      </c>
      <c r="G28" s="196">
        <v>0.4264</v>
      </c>
      <c r="H28" s="196">
        <v>0</v>
      </c>
      <c r="I28" s="196">
        <v>2.4369999999999999E-2</v>
      </c>
      <c r="J28" s="196">
        <v>0.1066</v>
      </c>
      <c r="K28" s="196">
        <v>0</v>
      </c>
      <c r="L28" s="196">
        <v>0</v>
      </c>
      <c r="M28" s="196">
        <v>3.0499999999999998E-3</v>
      </c>
      <c r="N28" s="196">
        <v>6.0899999999999999E-3</v>
      </c>
      <c r="O28" s="196">
        <v>4.061E-2</v>
      </c>
      <c r="P28" s="196">
        <v>5.0599999999998979E-3</v>
      </c>
      <c r="Q28" s="196">
        <v>0</v>
      </c>
      <c r="R28" s="196">
        <v>0</v>
      </c>
      <c r="S28" s="196">
        <v>1.0199999999999999E-3</v>
      </c>
      <c r="T28" s="196">
        <v>0</v>
      </c>
      <c r="U28" s="196">
        <v>7.11E-3</v>
      </c>
      <c r="V28" s="196">
        <v>8.1200000000000005E-3</v>
      </c>
      <c r="W28" s="196">
        <v>8.1220000000000001E-2</v>
      </c>
      <c r="X28" s="196">
        <v>6.0909999999999999E-2</v>
      </c>
      <c r="Y28" s="197">
        <v>0.10152</v>
      </c>
      <c r="Z28" s="196">
        <v>6.0899999999999999E-3</v>
      </c>
      <c r="AA28" s="196">
        <v>0</v>
      </c>
      <c r="AB28" s="196">
        <v>0</v>
      </c>
      <c r="AC28" s="196">
        <v>0</v>
      </c>
      <c r="AD28" s="196">
        <v>0</v>
      </c>
      <c r="AE28" s="196">
        <v>0</v>
      </c>
      <c r="AF28" s="272">
        <f t="shared" si="2"/>
        <v>1</v>
      </c>
      <c r="AG28" s="196">
        <f t="shared" si="3"/>
        <v>0.26496999999999998</v>
      </c>
    </row>
    <row r="29" spans="1:33" s="23" customFormat="1" x14ac:dyDescent="0.25">
      <c r="A29" s="1">
        <v>1950</v>
      </c>
      <c r="B29" s="1" t="s">
        <v>14</v>
      </c>
      <c r="C29" s="1" t="str">
        <f t="shared" si="0"/>
        <v>1950AB</v>
      </c>
      <c r="D29" s="1" t="s">
        <v>57</v>
      </c>
      <c r="E29" s="1" t="str">
        <f t="shared" si="1"/>
        <v>1950ABC&amp;D</v>
      </c>
      <c r="F29" s="274">
        <v>0</v>
      </c>
      <c r="G29" s="274">
        <v>1.0829999999999999E-2</v>
      </c>
      <c r="H29" s="274">
        <v>0</v>
      </c>
      <c r="I29" s="274">
        <v>0.31966</v>
      </c>
      <c r="J29" s="274">
        <v>0</v>
      </c>
      <c r="K29" s="274">
        <v>0</v>
      </c>
      <c r="L29" s="274">
        <v>0</v>
      </c>
      <c r="M29" s="274">
        <v>0</v>
      </c>
      <c r="N29" s="274">
        <v>0</v>
      </c>
      <c r="O29" s="274">
        <v>0</v>
      </c>
      <c r="P29" s="274">
        <v>0</v>
      </c>
      <c r="Q29" s="274">
        <v>0</v>
      </c>
      <c r="R29" s="274">
        <v>0</v>
      </c>
      <c r="S29" s="274">
        <v>0</v>
      </c>
      <c r="T29" s="274">
        <v>0.29006999999999999</v>
      </c>
      <c r="U29" s="274">
        <v>0</v>
      </c>
      <c r="V29" s="274">
        <v>0</v>
      </c>
      <c r="W29" s="274">
        <v>4.0879999999999972E-2</v>
      </c>
      <c r="X29" s="274">
        <v>0</v>
      </c>
      <c r="Y29" s="274">
        <v>0</v>
      </c>
      <c r="Z29" s="274">
        <v>0</v>
      </c>
      <c r="AA29" s="274">
        <v>0</v>
      </c>
      <c r="AB29" s="274">
        <v>0.15045</v>
      </c>
      <c r="AC29" s="274">
        <v>7.0800000000000002E-2</v>
      </c>
      <c r="AD29" s="274">
        <v>0.11731000000000003</v>
      </c>
      <c r="AE29" s="274">
        <v>0</v>
      </c>
      <c r="AF29" s="272">
        <f t="shared" si="2"/>
        <v>1</v>
      </c>
      <c r="AG29" s="196">
        <f t="shared" si="3"/>
        <v>0.66950999999999994</v>
      </c>
    </row>
    <row r="30" spans="1:33" s="23" customFormat="1" x14ac:dyDescent="0.25">
      <c r="A30" s="1">
        <v>1950</v>
      </c>
      <c r="B30" s="1" t="s">
        <v>14</v>
      </c>
      <c r="C30" s="1" t="str">
        <f t="shared" si="0"/>
        <v>1950AB</v>
      </c>
      <c r="D30" s="1" t="s">
        <v>56</v>
      </c>
      <c r="E30" s="1" t="str">
        <f t="shared" si="1"/>
        <v>1950ABICI</v>
      </c>
      <c r="F30" s="196">
        <v>0.12182999999999999</v>
      </c>
      <c r="G30" s="196">
        <v>0.4264</v>
      </c>
      <c r="H30" s="196">
        <v>0</v>
      </c>
      <c r="I30" s="196">
        <v>2.4369999999999999E-2</v>
      </c>
      <c r="J30" s="196">
        <v>0.1066</v>
      </c>
      <c r="K30" s="196">
        <v>0</v>
      </c>
      <c r="L30" s="196">
        <v>0</v>
      </c>
      <c r="M30" s="196">
        <v>3.0499999999999998E-3</v>
      </c>
      <c r="N30" s="196">
        <v>6.0899999999999999E-3</v>
      </c>
      <c r="O30" s="196">
        <v>4.061E-2</v>
      </c>
      <c r="P30" s="196">
        <v>5.0599999999998979E-3</v>
      </c>
      <c r="Q30" s="196">
        <v>0</v>
      </c>
      <c r="R30" s="196">
        <v>0</v>
      </c>
      <c r="S30" s="196">
        <v>1.0199999999999999E-3</v>
      </c>
      <c r="T30" s="196">
        <v>0</v>
      </c>
      <c r="U30" s="196">
        <v>7.11E-3</v>
      </c>
      <c r="V30" s="196">
        <v>8.1200000000000005E-3</v>
      </c>
      <c r="W30" s="196">
        <v>8.1220000000000001E-2</v>
      </c>
      <c r="X30" s="196">
        <v>6.0909999999999999E-2</v>
      </c>
      <c r="Y30" s="196">
        <v>0.10152</v>
      </c>
      <c r="Z30" s="196">
        <v>6.0899999999999999E-3</v>
      </c>
      <c r="AA30" s="196">
        <v>0</v>
      </c>
      <c r="AB30" s="196">
        <v>0</v>
      </c>
      <c r="AC30" s="196">
        <v>0</v>
      </c>
      <c r="AD30" s="196">
        <v>0</v>
      </c>
      <c r="AE30" s="196">
        <v>0</v>
      </c>
      <c r="AF30" s="272">
        <f t="shared" si="2"/>
        <v>1</v>
      </c>
      <c r="AG30" s="196">
        <f t="shared" si="3"/>
        <v>0.26496999999999998</v>
      </c>
    </row>
    <row r="31" spans="1:33" s="23" customFormat="1" x14ac:dyDescent="0.25">
      <c r="A31" s="1">
        <v>1950</v>
      </c>
      <c r="B31" s="1" t="s">
        <v>14</v>
      </c>
      <c r="C31" s="1" t="str">
        <f t="shared" si="0"/>
        <v>1950AB</v>
      </c>
      <c r="D31" s="1" t="s">
        <v>58</v>
      </c>
      <c r="E31" s="1" t="str">
        <f t="shared" si="1"/>
        <v>1950ABResidential</v>
      </c>
      <c r="F31" s="196">
        <v>0.12182999999999999</v>
      </c>
      <c r="G31" s="196">
        <v>0.4264</v>
      </c>
      <c r="H31" s="196">
        <v>0</v>
      </c>
      <c r="I31" s="196">
        <v>2.4369999999999999E-2</v>
      </c>
      <c r="J31" s="196">
        <v>0.1066</v>
      </c>
      <c r="K31" s="196">
        <v>0</v>
      </c>
      <c r="L31" s="196">
        <v>0</v>
      </c>
      <c r="M31" s="196">
        <v>3.0499999999999998E-3</v>
      </c>
      <c r="N31" s="196">
        <v>6.0899999999999999E-3</v>
      </c>
      <c r="O31" s="196">
        <v>4.061E-2</v>
      </c>
      <c r="P31" s="196">
        <v>5.0599999999998979E-3</v>
      </c>
      <c r="Q31" s="196">
        <v>0</v>
      </c>
      <c r="R31" s="196">
        <v>0</v>
      </c>
      <c r="S31" s="196">
        <v>1.0199999999999999E-3</v>
      </c>
      <c r="T31" s="196">
        <v>0</v>
      </c>
      <c r="U31" s="196">
        <v>7.11E-3</v>
      </c>
      <c r="V31" s="196">
        <v>8.1200000000000005E-3</v>
      </c>
      <c r="W31" s="196">
        <v>8.1220000000000001E-2</v>
      </c>
      <c r="X31" s="196">
        <v>6.0909999999999999E-2</v>
      </c>
      <c r="Y31" s="196">
        <v>0.10152</v>
      </c>
      <c r="Z31" s="196">
        <v>6.0899999999999999E-3</v>
      </c>
      <c r="AA31" s="196">
        <v>0</v>
      </c>
      <c r="AB31" s="196">
        <v>0</v>
      </c>
      <c r="AC31" s="196">
        <v>0</v>
      </c>
      <c r="AD31" s="196">
        <v>0</v>
      </c>
      <c r="AE31" s="196">
        <v>0</v>
      </c>
      <c r="AF31" s="272">
        <f t="shared" si="2"/>
        <v>1</v>
      </c>
      <c r="AG31" s="196">
        <f t="shared" si="3"/>
        <v>0.26496999999999998</v>
      </c>
    </row>
    <row r="32" spans="1:33" s="23" customFormat="1" x14ac:dyDescent="0.25">
      <c r="A32" s="1">
        <v>1951</v>
      </c>
      <c r="B32" s="1" t="s">
        <v>14</v>
      </c>
      <c r="C32" s="1" t="str">
        <f t="shared" si="0"/>
        <v>1951AB</v>
      </c>
      <c r="D32" s="1" t="s">
        <v>57</v>
      </c>
      <c r="E32" s="1" t="str">
        <f t="shared" si="1"/>
        <v>1951ABC&amp;D</v>
      </c>
      <c r="F32" s="274">
        <v>0</v>
      </c>
      <c r="G32" s="274">
        <v>1.0829999999999999E-2</v>
      </c>
      <c r="H32" s="274">
        <v>0</v>
      </c>
      <c r="I32" s="274">
        <v>0.31966</v>
      </c>
      <c r="J32" s="274">
        <v>0</v>
      </c>
      <c r="K32" s="274">
        <v>0</v>
      </c>
      <c r="L32" s="274">
        <v>0</v>
      </c>
      <c r="M32" s="274">
        <v>0</v>
      </c>
      <c r="N32" s="274">
        <v>0</v>
      </c>
      <c r="O32" s="274">
        <v>0</v>
      </c>
      <c r="P32" s="274">
        <v>0</v>
      </c>
      <c r="Q32" s="274">
        <v>0</v>
      </c>
      <c r="R32" s="274">
        <v>0</v>
      </c>
      <c r="S32" s="274">
        <v>0</v>
      </c>
      <c r="T32" s="274">
        <v>0.29006999999999999</v>
      </c>
      <c r="U32" s="274">
        <v>0</v>
      </c>
      <c r="V32" s="274">
        <v>0</v>
      </c>
      <c r="W32" s="274">
        <v>4.0879999999999972E-2</v>
      </c>
      <c r="X32" s="274">
        <v>0</v>
      </c>
      <c r="Y32" s="274">
        <v>0</v>
      </c>
      <c r="Z32" s="274">
        <v>0</v>
      </c>
      <c r="AA32" s="274">
        <v>0</v>
      </c>
      <c r="AB32" s="274">
        <v>0.15045</v>
      </c>
      <c r="AC32" s="274">
        <v>7.0800000000000002E-2</v>
      </c>
      <c r="AD32" s="274">
        <v>0.11731000000000003</v>
      </c>
      <c r="AE32" s="274">
        <v>0</v>
      </c>
      <c r="AF32" s="272">
        <f t="shared" si="2"/>
        <v>1</v>
      </c>
      <c r="AG32" s="196">
        <f t="shared" si="3"/>
        <v>0.66950999999999994</v>
      </c>
    </row>
    <row r="33" spans="1:33" s="23" customFormat="1" x14ac:dyDescent="0.25">
      <c r="A33" s="1">
        <v>1951</v>
      </c>
      <c r="B33" s="1" t="s">
        <v>14</v>
      </c>
      <c r="C33" s="1" t="str">
        <f t="shared" si="0"/>
        <v>1951AB</v>
      </c>
      <c r="D33" s="1" t="s">
        <v>56</v>
      </c>
      <c r="E33" s="1" t="str">
        <f t="shared" si="1"/>
        <v>1951ABICI</v>
      </c>
      <c r="F33" s="196">
        <v>0.12182999999999999</v>
      </c>
      <c r="G33" s="196">
        <v>0.4264</v>
      </c>
      <c r="H33" s="196">
        <v>0</v>
      </c>
      <c r="I33" s="196">
        <v>2.4369999999999999E-2</v>
      </c>
      <c r="J33" s="196">
        <v>0.1066</v>
      </c>
      <c r="K33" s="196">
        <v>0</v>
      </c>
      <c r="L33" s="196">
        <v>0</v>
      </c>
      <c r="M33" s="196">
        <v>3.0499999999999998E-3</v>
      </c>
      <c r="N33" s="196">
        <v>6.0899999999999999E-3</v>
      </c>
      <c r="O33" s="196">
        <v>4.061E-2</v>
      </c>
      <c r="P33" s="196">
        <v>5.0599999999998979E-3</v>
      </c>
      <c r="Q33" s="196">
        <v>0</v>
      </c>
      <c r="R33" s="196">
        <v>0</v>
      </c>
      <c r="S33" s="196">
        <v>1.0199999999999999E-3</v>
      </c>
      <c r="T33" s="196">
        <v>0</v>
      </c>
      <c r="U33" s="196">
        <v>7.11E-3</v>
      </c>
      <c r="V33" s="196">
        <v>8.1200000000000005E-3</v>
      </c>
      <c r="W33" s="196">
        <v>8.1220000000000001E-2</v>
      </c>
      <c r="X33" s="196">
        <v>6.0909999999999999E-2</v>
      </c>
      <c r="Y33" s="197">
        <v>0.10152</v>
      </c>
      <c r="Z33" s="196">
        <v>6.0899999999999999E-3</v>
      </c>
      <c r="AA33" s="196">
        <v>0</v>
      </c>
      <c r="AB33" s="196">
        <v>0</v>
      </c>
      <c r="AC33" s="196">
        <v>0</v>
      </c>
      <c r="AD33" s="196">
        <v>0</v>
      </c>
      <c r="AE33" s="196">
        <v>0</v>
      </c>
      <c r="AF33" s="272">
        <f t="shared" si="2"/>
        <v>1</v>
      </c>
      <c r="AG33" s="196">
        <f t="shared" si="3"/>
        <v>0.26496999999999998</v>
      </c>
    </row>
    <row r="34" spans="1:33" s="23" customFormat="1" x14ac:dyDescent="0.25">
      <c r="A34" s="1">
        <v>1951</v>
      </c>
      <c r="B34" s="1" t="s">
        <v>14</v>
      </c>
      <c r="C34" s="1" t="str">
        <f t="shared" si="0"/>
        <v>1951AB</v>
      </c>
      <c r="D34" s="1" t="s">
        <v>58</v>
      </c>
      <c r="E34" s="1" t="str">
        <f t="shared" si="1"/>
        <v>1951ABResidential</v>
      </c>
      <c r="F34" s="196">
        <v>0.12182999999999999</v>
      </c>
      <c r="G34" s="196">
        <v>0.4264</v>
      </c>
      <c r="H34" s="196">
        <v>0</v>
      </c>
      <c r="I34" s="196">
        <v>2.4369999999999999E-2</v>
      </c>
      <c r="J34" s="196">
        <v>0.1066</v>
      </c>
      <c r="K34" s="196">
        <v>0</v>
      </c>
      <c r="L34" s="196">
        <v>0</v>
      </c>
      <c r="M34" s="196">
        <v>3.0499999999999998E-3</v>
      </c>
      <c r="N34" s="196">
        <v>6.0899999999999999E-3</v>
      </c>
      <c r="O34" s="196">
        <v>4.061E-2</v>
      </c>
      <c r="P34" s="196">
        <v>5.0599999999998979E-3</v>
      </c>
      <c r="Q34" s="196">
        <v>0</v>
      </c>
      <c r="R34" s="196">
        <v>0</v>
      </c>
      <c r="S34" s="196">
        <v>1.0199999999999999E-3</v>
      </c>
      <c r="T34" s="196">
        <v>0</v>
      </c>
      <c r="U34" s="196">
        <v>7.11E-3</v>
      </c>
      <c r="V34" s="196">
        <v>8.1200000000000005E-3</v>
      </c>
      <c r="W34" s="196">
        <v>8.1220000000000001E-2</v>
      </c>
      <c r="X34" s="196">
        <v>6.0909999999999999E-2</v>
      </c>
      <c r="Y34" s="196">
        <v>0.10152</v>
      </c>
      <c r="Z34" s="196">
        <v>6.0899999999999999E-3</v>
      </c>
      <c r="AA34" s="196">
        <v>0</v>
      </c>
      <c r="AB34" s="196">
        <v>0</v>
      </c>
      <c r="AC34" s="196">
        <v>0</v>
      </c>
      <c r="AD34" s="196">
        <v>0</v>
      </c>
      <c r="AE34" s="196">
        <v>0</v>
      </c>
      <c r="AF34" s="272">
        <f t="shared" si="2"/>
        <v>1</v>
      </c>
      <c r="AG34" s="196">
        <f t="shared" si="3"/>
        <v>0.26496999999999998</v>
      </c>
    </row>
    <row r="35" spans="1:33" s="23" customFormat="1" x14ac:dyDescent="0.25">
      <c r="A35" s="1">
        <v>1952</v>
      </c>
      <c r="B35" s="1" t="s">
        <v>14</v>
      </c>
      <c r="C35" s="1" t="str">
        <f t="shared" si="0"/>
        <v>1952AB</v>
      </c>
      <c r="D35" s="1" t="s">
        <v>57</v>
      </c>
      <c r="E35" s="1" t="str">
        <f t="shared" si="1"/>
        <v>1952ABC&amp;D</v>
      </c>
      <c r="F35" s="274">
        <v>0</v>
      </c>
      <c r="G35" s="274">
        <v>1.0829999999999999E-2</v>
      </c>
      <c r="H35" s="274">
        <v>0</v>
      </c>
      <c r="I35" s="274">
        <v>0.31966</v>
      </c>
      <c r="J35" s="274">
        <v>0</v>
      </c>
      <c r="K35" s="274">
        <v>0</v>
      </c>
      <c r="L35" s="274">
        <v>0</v>
      </c>
      <c r="M35" s="274">
        <v>0</v>
      </c>
      <c r="N35" s="274">
        <v>0</v>
      </c>
      <c r="O35" s="274">
        <v>0</v>
      </c>
      <c r="P35" s="274">
        <v>0</v>
      </c>
      <c r="Q35" s="274">
        <v>0</v>
      </c>
      <c r="R35" s="274">
        <v>0</v>
      </c>
      <c r="S35" s="274">
        <v>0</v>
      </c>
      <c r="T35" s="274">
        <v>0.29006999999999999</v>
      </c>
      <c r="U35" s="274">
        <v>0</v>
      </c>
      <c r="V35" s="274">
        <v>0</v>
      </c>
      <c r="W35" s="274">
        <v>4.0879999999999972E-2</v>
      </c>
      <c r="X35" s="274">
        <v>0</v>
      </c>
      <c r="Y35" s="274">
        <v>0</v>
      </c>
      <c r="Z35" s="274">
        <v>0</v>
      </c>
      <c r="AA35" s="274">
        <v>0</v>
      </c>
      <c r="AB35" s="274">
        <v>0.15045</v>
      </c>
      <c r="AC35" s="274">
        <v>7.0800000000000002E-2</v>
      </c>
      <c r="AD35" s="274">
        <v>0.11731000000000003</v>
      </c>
      <c r="AE35" s="274">
        <v>0</v>
      </c>
      <c r="AF35" s="272">
        <f t="shared" si="2"/>
        <v>1</v>
      </c>
      <c r="AG35" s="196">
        <f t="shared" si="3"/>
        <v>0.66950999999999994</v>
      </c>
    </row>
    <row r="36" spans="1:33" s="23" customFormat="1" x14ac:dyDescent="0.25">
      <c r="A36" s="1">
        <v>1952</v>
      </c>
      <c r="B36" s="1" t="s">
        <v>14</v>
      </c>
      <c r="C36" s="1" t="str">
        <f t="shared" si="0"/>
        <v>1952AB</v>
      </c>
      <c r="D36" s="1" t="s">
        <v>56</v>
      </c>
      <c r="E36" s="1" t="str">
        <f t="shared" si="1"/>
        <v>1952ABICI</v>
      </c>
      <c r="F36" s="196">
        <v>0.12182999999999999</v>
      </c>
      <c r="G36" s="196">
        <v>0.4264</v>
      </c>
      <c r="H36" s="196">
        <v>0</v>
      </c>
      <c r="I36" s="196">
        <v>2.4369999999999999E-2</v>
      </c>
      <c r="J36" s="196">
        <v>0.1066</v>
      </c>
      <c r="K36" s="196">
        <v>0</v>
      </c>
      <c r="L36" s="196">
        <v>0</v>
      </c>
      <c r="M36" s="196">
        <v>3.0499999999999998E-3</v>
      </c>
      <c r="N36" s="196">
        <v>6.0899999999999999E-3</v>
      </c>
      <c r="O36" s="196">
        <v>4.061E-2</v>
      </c>
      <c r="P36" s="196">
        <v>5.0599999999998979E-3</v>
      </c>
      <c r="Q36" s="196">
        <v>0</v>
      </c>
      <c r="R36" s="196">
        <v>0</v>
      </c>
      <c r="S36" s="196">
        <v>1.0199999999999999E-3</v>
      </c>
      <c r="T36" s="196">
        <v>0</v>
      </c>
      <c r="U36" s="196">
        <v>7.11E-3</v>
      </c>
      <c r="V36" s="196">
        <v>8.1200000000000005E-3</v>
      </c>
      <c r="W36" s="196">
        <v>8.1220000000000001E-2</v>
      </c>
      <c r="X36" s="196">
        <v>6.0909999999999999E-2</v>
      </c>
      <c r="Y36" s="196">
        <v>0.10152</v>
      </c>
      <c r="Z36" s="196">
        <v>6.0899999999999999E-3</v>
      </c>
      <c r="AA36" s="196">
        <v>0</v>
      </c>
      <c r="AB36" s="196">
        <v>0</v>
      </c>
      <c r="AC36" s="196">
        <v>0</v>
      </c>
      <c r="AD36" s="196">
        <v>0</v>
      </c>
      <c r="AE36" s="196">
        <v>0</v>
      </c>
      <c r="AF36" s="272">
        <f t="shared" si="2"/>
        <v>1</v>
      </c>
      <c r="AG36" s="196">
        <f t="shared" si="3"/>
        <v>0.26496999999999998</v>
      </c>
    </row>
    <row r="37" spans="1:33" s="23" customFormat="1" x14ac:dyDescent="0.25">
      <c r="A37" s="1">
        <v>1952</v>
      </c>
      <c r="B37" s="1" t="s">
        <v>14</v>
      </c>
      <c r="C37" s="1" t="str">
        <f t="shared" si="0"/>
        <v>1952AB</v>
      </c>
      <c r="D37" s="1" t="s">
        <v>58</v>
      </c>
      <c r="E37" s="1" t="str">
        <f t="shared" si="1"/>
        <v>1952ABResidential</v>
      </c>
      <c r="F37" s="196">
        <v>0.12182999999999999</v>
      </c>
      <c r="G37" s="196">
        <v>0.4264</v>
      </c>
      <c r="H37" s="196">
        <v>0</v>
      </c>
      <c r="I37" s="196">
        <v>2.4369999999999999E-2</v>
      </c>
      <c r="J37" s="196">
        <v>0.1066</v>
      </c>
      <c r="K37" s="196">
        <v>0</v>
      </c>
      <c r="L37" s="196">
        <v>0</v>
      </c>
      <c r="M37" s="196">
        <v>3.0499999999999998E-3</v>
      </c>
      <c r="N37" s="196">
        <v>6.0899999999999999E-3</v>
      </c>
      <c r="O37" s="196">
        <v>4.061E-2</v>
      </c>
      <c r="P37" s="196">
        <v>5.0599999999998979E-3</v>
      </c>
      <c r="Q37" s="196">
        <v>0</v>
      </c>
      <c r="R37" s="196">
        <v>0</v>
      </c>
      <c r="S37" s="196">
        <v>1.0199999999999999E-3</v>
      </c>
      <c r="T37" s="196">
        <v>0</v>
      </c>
      <c r="U37" s="196">
        <v>7.11E-3</v>
      </c>
      <c r="V37" s="196">
        <v>8.1200000000000005E-3</v>
      </c>
      <c r="W37" s="196">
        <v>8.1220000000000001E-2</v>
      </c>
      <c r="X37" s="196">
        <v>6.0909999999999999E-2</v>
      </c>
      <c r="Y37" s="197">
        <v>0.10152</v>
      </c>
      <c r="Z37" s="196">
        <v>6.0899999999999999E-3</v>
      </c>
      <c r="AA37" s="196">
        <v>0</v>
      </c>
      <c r="AB37" s="196">
        <v>0</v>
      </c>
      <c r="AC37" s="196">
        <v>0</v>
      </c>
      <c r="AD37" s="196">
        <v>0</v>
      </c>
      <c r="AE37" s="196">
        <v>0</v>
      </c>
      <c r="AF37" s="272">
        <f t="shared" si="2"/>
        <v>1</v>
      </c>
      <c r="AG37" s="196">
        <f>SUM(S37:AE37)</f>
        <v>0.26599</v>
      </c>
    </row>
    <row r="38" spans="1:33" s="23" customFormat="1" x14ac:dyDescent="0.25">
      <c r="A38" s="1">
        <v>1953</v>
      </c>
      <c r="B38" s="1" t="s">
        <v>14</v>
      </c>
      <c r="C38" s="1" t="str">
        <f t="shared" si="0"/>
        <v>1953AB</v>
      </c>
      <c r="D38" s="1" t="s">
        <v>57</v>
      </c>
      <c r="E38" s="1" t="str">
        <f t="shared" si="1"/>
        <v>1953ABC&amp;D</v>
      </c>
      <c r="F38" s="274">
        <v>0</v>
      </c>
      <c r="G38" s="274">
        <v>1.0829999999999999E-2</v>
      </c>
      <c r="H38" s="274">
        <v>0</v>
      </c>
      <c r="I38" s="274">
        <v>0.31966</v>
      </c>
      <c r="J38" s="274">
        <v>0</v>
      </c>
      <c r="K38" s="274">
        <v>0</v>
      </c>
      <c r="L38" s="274">
        <v>0</v>
      </c>
      <c r="M38" s="274">
        <v>0</v>
      </c>
      <c r="N38" s="274">
        <v>0</v>
      </c>
      <c r="O38" s="274">
        <v>0</v>
      </c>
      <c r="P38" s="274">
        <v>0</v>
      </c>
      <c r="Q38" s="274">
        <v>0</v>
      </c>
      <c r="R38" s="274">
        <v>0</v>
      </c>
      <c r="S38" s="274">
        <v>0</v>
      </c>
      <c r="T38" s="274">
        <v>0.29006999999999999</v>
      </c>
      <c r="U38" s="274">
        <v>0</v>
      </c>
      <c r="V38" s="274">
        <v>0</v>
      </c>
      <c r="W38" s="274">
        <v>4.0879999999999972E-2</v>
      </c>
      <c r="X38" s="274">
        <v>0</v>
      </c>
      <c r="Y38" s="274">
        <v>0</v>
      </c>
      <c r="Z38" s="274">
        <v>0</v>
      </c>
      <c r="AA38" s="274">
        <v>0</v>
      </c>
      <c r="AB38" s="274">
        <v>0.15045</v>
      </c>
      <c r="AC38" s="274">
        <v>7.0800000000000002E-2</v>
      </c>
      <c r="AD38" s="274">
        <v>0.11731000000000003</v>
      </c>
      <c r="AE38" s="274">
        <v>0</v>
      </c>
      <c r="AF38" s="272">
        <f t="shared" si="2"/>
        <v>1</v>
      </c>
      <c r="AG38" s="196">
        <f t="shared" ref="AG38:AG101" si="4">SUM(S38:AE38)</f>
        <v>0.66950999999999994</v>
      </c>
    </row>
    <row r="39" spans="1:33" s="23" customFormat="1" x14ac:dyDescent="0.25">
      <c r="A39" s="1">
        <v>1953</v>
      </c>
      <c r="B39" s="1" t="s">
        <v>14</v>
      </c>
      <c r="C39" s="1" t="str">
        <f t="shared" si="0"/>
        <v>1953AB</v>
      </c>
      <c r="D39" s="1" t="s">
        <v>56</v>
      </c>
      <c r="E39" s="1" t="str">
        <f t="shared" si="1"/>
        <v>1953ABICI</v>
      </c>
      <c r="F39" s="196">
        <v>0.12182999999999999</v>
      </c>
      <c r="G39" s="196">
        <v>0.4264</v>
      </c>
      <c r="H39" s="196">
        <v>0</v>
      </c>
      <c r="I39" s="196">
        <v>2.4369999999999999E-2</v>
      </c>
      <c r="J39" s="196">
        <v>0.1066</v>
      </c>
      <c r="K39" s="196">
        <v>0</v>
      </c>
      <c r="L39" s="196">
        <v>0</v>
      </c>
      <c r="M39" s="196">
        <v>3.0499999999999998E-3</v>
      </c>
      <c r="N39" s="196">
        <v>6.0899999999999999E-3</v>
      </c>
      <c r="O39" s="196">
        <v>4.061E-2</v>
      </c>
      <c r="P39" s="196">
        <v>5.0599999999998979E-3</v>
      </c>
      <c r="Q39" s="196">
        <v>0</v>
      </c>
      <c r="R39" s="196">
        <v>0</v>
      </c>
      <c r="S39" s="196">
        <v>1.0199999999999999E-3</v>
      </c>
      <c r="T39" s="196">
        <v>0</v>
      </c>
      <c r="U39" s="196">
        <v>7.11E-3</v>
      </c>
      <c r="V39" s="196">
        <v>8.1200000000000005E-3</v>
      </c>
      <c r="W39" s="196">
        <v>8.1220000000000001E-2</v>
      </c>
      <c r="X39" s="196">
        <v>6.0909999999999999E-2</v>
      </c>
      <c r="Y39" s="196">
        <v>0.10152</v>
      </c>
      <c r="Z39" s="196">
        <v>6.0899999999999999E-3</v>
      </c>
      <c r="AA39" s="196">
        <v>0</v>
      </c>
      <c r="AB39" s="196">
        <v>0</v>
      </c>
      <c r="AC39" s="196">
        <v>0</v>
      </c>
      <c r="AD39" s="196">
        <v>0</v>
      </c>
      <c r="AE39" s="196">
        <v>0</v>
      </c>
      <c r="AF39" s="272">
        <f t="shared" si="2"/>
        <v>1</v>
      </c>
      <c r="AG39" s="196">
        <f t="shared" si="4"/>
        <v>0.26599</v>
      </c>
    </row>
    <row r="40" spans="1:33" s="23" customFormat="1" x14ac:dyDescent="0.25">
      <c r="A40" s="1">
        <v>1953</v>
      </c>
      <c r="B40" s="1" t="s">
        <v>14</v>
      </c>
      <c r="C40" s="1" t="str">
        <f t="shared" si="0"/>
        <v>1953AB</v>
      </c>
      <c r="D40" s="1" t="s">
        <v>58</v>
      </c>
      <c r="E40" s="1" t="str">
        <f t="shared" si="1"/>
        <v>1953ABResidential</v>
      </c>
      <c r="F40" s="196">
        <v>0.12182999999999999</v>
      </c>
      <c r="G40" s="196">
        <v>0.4264</v>
      </c>
      <c r="H40" s="196">
        <v>0</v>
      </c>
      <c r="I40" s="196">
        <v>2.4369999999999999E-2</v>
      </c>
      <c r="J40" s="196">
        <v>0.1066</v>
      </c>
      <c r="K40" s="196">
        <v>0</v>
      </c>
      <c r="L40" s="196">
        <v>0</v>
      </c>
      <c r="M40" s="196">
        <v>3.0499999999999998E-3</v>
      </c>
      <c r="N40" s="196">
        <v>6.0899999999999999E-3</v>
      </c>
      <c r="O40" s="196">
        <v>4.061E-2</v>
      </c>
      <c r="P40" s="196">
        <v>5.0599999999998979E-3</v>
      </c>
      <c r="Q40" s="196">
        <v>0</v>
      </c>
      <c r="R40" s="196">
        <v>0</v>
      </c>
      <c r="S40" s="196">
        <v>1.0199999999999999E-3</v>
      </c>
      <c r="T40" s="196">
        <v>0</v>
      </c>
      <c r="U40" s="196">
        <v>7.11E-3</v>
      </c>
      <c r="V40" s="196">
        <v>8.1200000000000005E-3</v>
      </c>
      <c r="W40" s="196">
        <v>8.1220000000000001E-2</v>
      </c>
      <c r="X40" s="196">
        <v>6.0909999999999999E-2</v>
      </c>
      <c r="Y40" s="197">
        <v>0.10152</v>
      </c>
      <c r="Z40" s="196">
        <v>6.0899999999999999E-3</v>
      </c>
      <c r="AA40" s="196">
        <v>0</v>
      </c>
      <c r="AB40" s="196">
        <v>0</v>
      </c>
      <c r="AC40" s="196">
        <v>0</v>
      </c>
      <c r="AD40" s="196">
        <v>0</v>
      </c>
      <c r="AE40" s="196">
        <v>0</v>
      </c>
      <c r="AF40" s="272">
        <f t="shared" si="2"/>
        <v>1</v>
      </c>
      <c r="AG40" s="196">
        <f t="shared" si="4"/>
        <v>0.26599</v>
      </c>
    </row>
    <row r="41" spans="1:33" s="23" customFormat="1" x14ac:dyDescent="0.25">
      <c r="A41" s="1">
        <v>1954</v>
      </c>
      <c r="B41" s="1" t="s">
        <v>14</v>
      </c>
      <c r="C41" s="1" t="str">
        <f t="shared" si="0"/>
        <v>1954AB</v>
      </c>
      <c r="D41" s="1" t="s">
        <v>57</v>
      </c>
      <c r="E41" s="1" t="str">
        <f t="shared" si="1"/>
        <v>1954ABC&amp;D</v>
      </c>
      <c r="F41" s="274">
        <v>0</v>
      </c>
      <c r="G41" s="274">
        <v>1.0829999999999999E-2</v>
      </c>
      <c r="H41" s="274">
        <v>0</v>
      </c>
      <c r="I41" s="274">
        <v>0.31966</v>
      </c>
      <c r="J41" s="274">
        <v>0</v>
      </c>
      <c r="K41" s="274">
        <v>0</v>
      </c>
      <c r="L41" s="274">
        <v>0</v>
      </c>
      <c r="M41" s="274">
        <v>0</v>
      </c>
      <c r="N41" s="274">
        <v>0</v>
      </c>
      <c r="O41" s="274">
        <v>0</v>
      </c>
      <c r="P41" s="274">
        <v>0</v>
      </c>
      <c r="Q41" s="274">
        <v>0</v>
      </c>
      <c r="R41" s="274">
        <v>0</v>
      </c>
      <c r="S41" s="274">
        <v>0</v>
      </c>
      <c r="T41" s="274">
        <v>0.29006999999999999</v>
      </c>
      <c r="U41" s="274">
        <v>0</v>
      </c>
      <c r="V41" s="274">
        <v>0</v>
      </c>
      <c r="W41" s="274">
        <v>4.0879999999999972E-2</v>
      </c>
      <c r="X41" s="274">
        <v>0</v>
      </c>
      <c r="Y41" s="274">
        <v>0</v>
      </c>
      <c r="Z41" s="274">
        <v>0</v>
      </c>
      <c r="AA41" s="274">
        <v>0</v>
      </c>
      <c r="AB41" s="274">
        <v>0.15045</v>
      </c>
      <c r="AC41" s="274">
        <v>7.0800000000000002E-2</v>
      </c>
      <c r="AD41" s="274">
        <v>0.11731000000000003</v>
      </c>
      <c r="AE41" s="274">
        <v>0</v>
      </c>
      <c r="AF41" s="272">
        <f t="shared" si="2"/>
        <v>1</v>
      </c>
      <c r="AG41" s="196">
        <f t="shared" si="4"/>
        <v>0.66950999999999994</v>
      </c>
    </row>
    <row r="42" spans="1:33" s="23" customFormat="1" x14ac:dyDescent="0.25">
      <c r="A42" s="1">
        <v>1954</v>
      </c>
      <c r="B42" s="1" t="s">
        <v>14</v>
      </c>
      <c r="C42" s="1" t="str">
        <f t="shared" si="0"/>
        <v>1954AB</v>
      </c>
      <c r="D42" s="1" t="s">
        <v>56</v>
      </c>
      <c r="E42" s="1" t="str">
        <f t="shared" si="1"/>
        <v>1954ABICI</v>
      </c>
      <c r="F42" s="196">
        <v>0.12182999999999999</v>
      </c>
      <c r="G42" s="196">
        <v>0.4264</v>
      </c>
      <c r="H42" s="196">
        <v>0</v>
      </c>
      <c r="I42" s="196">
        <v>2.4369999999999999E-2</v>
      </c>
      <c r="J42" s="196">
        <v>0.1066</v>
      </c>
      <c r="K42" s="196">
        <v>0</v>
      </c>
      <c r="L42" s="196">
        <v>0</v>
      </c>
      <c r="M42" s="196">
        <v>3.0499999999999998E-3</v>
      </c>
      <c r="N42" s="196">
        <v>6.0899999999999999E-3</v>
      </c>
      <c r="O42" s="196">
        <v>4.061E-2</v>
      </c>
      <c r="P42" s="196">
        <v>5.0599999999998979E-3</v>
      </c>
      <c r="Q42" s="196">
        <v>0</v>
      </c>
      <c r="R42" s="196">
        <v>0</v>
      </c>
      <c r="S42" s="196">
        <v>1.0199999999999999E-3</v>
      </c>
      <c r="T42" s="196">
        <v>0</v>
      </c>
      <c r="U42" s="196">
        <v>7.11E-3</v>
      </c>
      <c r="V42" s="196">
        <v>8.1200000000000005E-3</v>
      </c>
      <c r="W42" s="196">
        <v>8.1220000000000001E-2</v>
      </c>
      <c r="X42" s="196">
        <v>6.0909999999999999E-2</v>
      </c>
      <c r="Y42" s="197">
        <v>0.10152</v>
      </c>
      <c r="Z42" s="196">
        <v>6.0899999999999999E-3</v>
      </c>
      <c r="AA42" s="196">
        <v>0</v>
      </c>
      <c r="AB42" s="196">
        <v>0</v>
      </c>
      <c r="AC42" s="196">
        <v>0</v>
      </c>
      <c r="AD42" s="196">
        <v>0</v>
      </c>
      <c r="AE42" s="196">
        <v>0</v>
      </c>
      <c r="AF42" s="272">
        <f t="shared" si="2"/>
        <v>1</v>
      </c>
      <c r="AG42" s="196">
        <f t="shared" si="4"/>
        <v>0.26599</v>
      </c>
    </row>
    <row r="43" spans="1:33" s="23" customFormat="1" x14ac:dyDescent="0.25">
      <c r="A43" s="1">
        <v>1954</v>
      </c>
      <c r="B43" s="1" t="s">
        <v>14</v>
      </c>
      <c r="C43" s="1" t="str">
        <f t="shared" si="0"/>
        <v>1954AB</v>
      </c>
      <c r="D43" s="1" t="s">
        <v>58</v>
      </c>
      <c r="E43" s="1" t="str">
        <f t="shared" si="1"/>
        <v>1954ABResidential</v>
      </c>
      <c r="F43" s="196">
        <v>0.12182999999999999</v>
      </c>
      <c r="G43" s="196">
        <v>0.4264</v>
      </c>
      <c r="H43" s="196">
        <v>0</v>
      </c>
      <c r="I43" s="196">
        <v>2.4369999999999999E-2</v>
      </c>
      <c r="J43" s="196">
        <v>0.1066</v>
      </c>
      <c r="K43" s="196">
        <v>0</v>
      </c>
      <c r="L43" s="196">
        <v>0</v>
      </c>
      <c r="M43" s="196">
        <v>3.0499999999999998E-3</v>
      </c>
      <c r="N43" s="196">
        <v>6.0899999999999999E-3</v>
      </c>
      <c r="O43" s="196">
        <v>4.061E-2</v>
      </c>
      <c r="P43" s="196">
        <v>5.0599999999998979E-3</v>
      </c>
      <c r="Q43" s="196">
        <v>0</v>
      </c>
      <c r="R43" s="196">
        <v>0</v>
      </c>
      <c r="S43" s="196">
        <v>1.0199999999999999E-3</v>
      </c>
      <c r="T43" s="196">
        <v>0</v>
      </c>
      <c r="U43" s="196">
        <v>7.11E-3</v>
      </c>
      <c r="V43" s="196">
        <v>8.1200000000000005E-3</v>
      </c>
      <c r="W43" s="196">
        <v>8.1220000000000001E-2</v>
      </c>
      <c r="X43" s="196">
        <v>6.0909999999999999E-2</v>
      </c>
      <c r="Y43" s="196">
        <v>0.10152</v>
      </c>
      <c r="Z43" s="196">
        <v>6.0899999999999999E-3</v>
      </c>
      <c r="AA43" s="196">
        <v>0</v>
      </c>
      <c r="AB43" s="196">
        <v>0</v>
      </c>
      <c r="AC43" s="196">
        <v>0</v>
      </c>
      <c r="AD43" s="196">
        <v>0</v>
      </c>
      <c r="AE43" s="196">
        <v>0</v>
      </c>
      <c r="AF43" s="272">
        <f t="shared" si="2"/>
        <v>1</v>
      </c>
      <c r="AG43" s="196">
        <f t="shared" si="4"/>
        <v>0.26599</v>
      </c>
    </row>
    <row r="44" spans="1:33" s="23" customFormat="1" x14ac:dyDescent="0.25">
      <c r="A44" s="1">
        <v>1955</v>
      </c>
      <c r="B44" s="1" t="s">
        <v>14</v>
      </c>
      <c r="C44" s="1" t="str">
        <f t="shared" si="0"/>
        <v>1955AB</v>
      </c>
      <c r="D44" s="1" t="s">
        <v>57</v>
      </c>
      <c r="E44" s="1" t="str">
        <f t="shared" si="1"/>
        <v>1955ABC&amp;D</v>
      </c>
      <c r="F44" s="274">
        <v>0</v>
      </c>
      <c r="G44" s="274">
        <v>1.0829999999999999E-2</v>
      </c>
      <c r="H44" s="274">
        <v>0</v>
      </c>
      <c r="I44" s="274">
        <v>0.31966</v>
      </c>
      <c r="J44" s="274">
        <v>0</v>
      </c>
      <c r="K44" s="274">
        <v>0</v>
      </c>
      <c r="L44" s="274">
        <v>0</v>
      </c>
      <c r="M44" s="274">
        <v>0</v>
      </c>
      <c r="N44" s="274">
        <v>0</v>
      </c>
      <c r="O44" s="274">
        <v>0</v>
      </c>
      <c r="P44" s="274">
        <v>0</v>
      </c>
      <c r="Q44" s="274">
        <v>0</v>
      </c>
      <c r="R44" s="274">
        <v>0</v>
      </c>
      <c r="S44" s="274">
        <v>0</v>
      </c>
      <c r="T44" s="274">
        <v>0.29006999999999999</v>
      </c>
      <c r="U44" s="274">
        <v>0</v>
      </c>
      <c r="V44" s="274">
        <v>0</v>
      </c>
      <c r="W44" s="274">
        <v>4.0879999999999972E-2</v>
      </c>
      <c r="X44" s="274">
        <v>0</v>
      </c>
      <c r="Y44" s="274">
        <v>0</v>
      </c>
      <c r="Z44" s="274">
        <v>0</v>
      </c>
      <c r="AA44" s="274">
        <v>0</v>
      </c>
      <c r="AB44" s="274">
        <v>0.15045</v>
      </c>
      <c r="AC44" s="274">
        <v>7.0800000000000002E-2</v>
      </c>
      <c r="AD44" s="274">
        <v>0.11731000000000003</v>
      </c>
      <c r="AE44" s="274">
        <v>0</v>
      </c>
      <c r="AF44" s="272">
        <f t="shared" si="2"/>
        <v>1</v>
      </c>
      <c r="AG44" s="196">
        <f t="shared" si="4"/>
        <v>0.66950999999999994</v>
      </c>
    </row>
    <row r="45" spans="1:33" s="23" customFormat="1" x14ac:dyDescent="0.25">
      <c r="A45" s="1">
        <v>1955</v>
      </c>
      <c r="B45" s="1" t="s">
        <v>14</v>
      </c>
      <c r="C45" s="1" t="str">
        <f t="shared" si="0"/>
        <v>1955AB</v>
      </c>
      <c r="D45" s="1" t="s">
        <v>56</v>
      </c>
      <c r="E45" s="1" t="str">
        <f t="shared" si="1"/>
        <v>1955ABICI</v>
      </c>
      <c r="F45" s="196">
        <v>0.12182999999999999</v>
      </c>
      <c r="G45" s="196">
        <v>0.4264</v>
      </c>
      <c r="H45" s="196">
        <v>0</v>
      </c>
      <c r="I45" s="196">
        <v>2.4369999999999999E-2</v>
      </c>
      <c r="J45" s="196">
        <v>0.1066</v>
      </c>
      <c r="K45" s="196">
        <v>0</v>
      </c>
      <c r="L45" s="196">
        <v>0</v>
      </c>
      <c r="M45" s="196">
        <v>3.0499999999999998E-3</v>
      </c>
      <c r="N45" s="196">
        <v>6.0899999999999999E-3</v>
      </c>
      <c r="O45" s="196">
        <v>4.061E-2</v>
      </c>
      <c r="P45" s="196">
        <v>5.0599999999998979E-3</v>
      </c>
      <c r="Q45" s="196">
        <v>0</v>
      </c>
      <c r="R45" s="196">
        <v>0</v>
      </c>
      <c r="S45" s="196">
        <v>1.0199999999999999E-3</v>
      </c>
      <c r="T45" s="196">
        <v>0</v>
      </c>
      <c r="U45" s="196">
        <v>7.11E-3</v>
      </c>
      <c r="V45" s="196">
        <v>8.1200000000000005E-3</v>
      </c>
      <c r="W45" s="196">
        <v>8.1220000000000001E-2</v>
      </c>
      <c r="X45" s="196">
        <v>6.0909999999999999E-2</v>
      </c>
      <c r="Y45" s="196">
        <v>0.10152</v>
      </c>
      <c r="Z45" s="196">
        <v>6.0899999999999999E-3</v>
      </c>
      <c r="AA45" s="196">
        <v>0</v>
      </c>
      <c r="AB45" s="196">
        <v>0</v>
      </c>
      <c r="AC45" s="196">
        <v>0</v>
      </c>
      <c r="AD45" s="196">
        <v>0</v>
      </c>
      <c r="AE45" s="196">
        <v>0</v>
      </c>
      <c r="AF45" s="272">
        <f t="shared" si="2"/>
        <v>1</v>
      </c>
      <c r="AG45" s="196">
        <f t="shared" si="4"/>
        <v>0.26599</v>
      </c>
    </row>
    <row r="46" spans="1:33" s="23" customFormat="1" x14ac:dyDescent="0.25">
      <c r="A46" s="1">
        <v>1955</v>
      </c>
      <c r="B46" s="1" t="s">
        <v>14</v>
      </c>
      <c r="C46" s="1" t="str">
        <f t="shared" si="0"/>
        <v>1955AB</v>
      </c>
      <c r="D46" s="1" t="s">
        <v>58</v>
      </c>
      <c r="E46" s="1" t="str">
        <f t="shared" si="1"/>
        <v>1955ABResidential</v>
      </c>
      <c r="F46" s="196">
        <v>0.12182999999999999</v>
      </c>
      <c r="G46" s="196">
        <v>0.4264</v>
      </c>
      <c r="H46" s="196">
        <v>0</v>
      </c>
      <c r="I46" s="196">
        <v>2.4369999999999999E-2</v>
      </c>
      <c r="J46" s="196">
        <v>0.1066</v>
      </c>
      <c r="K46" s="196">
        <v>0</v>
      </c>
      <c r="L46" s="196">
        <v>0</v>
      </c>
      <c r="M46" s="196">
        <v>3.0499999999999998E-3</v>
      </c>
      <c r="N46" s="196">
        <v>6.0899999999999999E-3</v>
      </c>
      <c r="O46" s="196">
        <v>4.061E-2</v>
      </c>
      <c r="P46" s="196">
        <v>5.0599999999998979E-3</v>
      </c>
      <c r="Q46" s="196">
        <v>0</v>
      </c>
      <c r="R46" s="196">
        <v>0</v>
      </c>
      <c r="S46" s="196">
        <v>1.0199999999999999E-3</v>
      </c>
      <c r="T46" s="196">
        <v>0</v>
      </c>
      <c r="U46" s="196">
        <v>7.11E-3</v>
      </c>
      <c r="V46" s="196">
        <v>8.1200000000000005E-3</v>
      </c>
      <c r="W46" s="196">
        <v>8.1220000000000001E-2</v>
      </c>
      <c r="X46" s="196">
        <v>6.0909999999999999E-2</v>
      </c>
      <c r="Y46" s="197">
        <v>0.10152</v>
      </c>
      <c r="Z46" s="196">
        <v>6.0899999999999999E-3</v>
      </c>
      <c r="AA46" s="196">
        <v>0</v>
      </c>
      <c r="AB46" s="196">
        <v>0</v>
      </c>
      <c r="AC46" s="196">
        <v>0</v>
      </c>
      <c r="AD46" s="196">
        <v>0</v>
      </c>
      <c r="AE46" s="196">
        <v>0</v>
      </c>
      <c r="AF46" s="272">
        <f t="shared" si="2"/>
        <v>1</v>
      </c>
      <c r="AG46" s="196">
        <f t="shared" si="4"/>
        <v>0.26599</v>
      </c>
    </row>
    <row r="47" spans="1:33" s="23" customFormat="1" x14ac:dyDescent="0.25">
      <c r="A47" s="1">
        <v>1956</v>
      </c>
      <c r="B47" s="1" t="s">
        <v>14</v>
      </c>
      <c r="C47" s="1" t="str">
        <f t="shared" si="0"/>
        <v>1956AB</v>
      </c>
      <c r="D47" s="1" t="s">
        <v>57</v>
      </c>
      <c r="E47" s="1" t="str">
        <f t="shared" si="1"/>
        <v>1956ABC&amp;D</v>
      </c>
      <c r="F47" s="274">
        <v>0</v>
      </c>
      <c r="G47" s="274">
        <v>1.0829999999999999E-2</v>
      </c>
      <c r="H47" s="274">
        <v>0</v>
      </c>
      <c r="I47" s="274">
        <v>0.31966</v>
      </c>
      <c r="J47" s="274">
        <v>0</v>
      </c>
      <c r="K47" s="274">
        <v>0</v>
      </c>
      <c r="L47" s="274">
        <v>0</v>
      </c>
      <c r="M47" s="274">
        <v>0</v>
      </c>
      <c r="N47" s="274">
        <v>0</v>
      </c>
      <c r="O47" s="274">
        <v>0</v>
      </c>
      <c r="P47" s="274">
        <v>0</v>
      </c>
      <c r="Q47" s="274">
        <v>0</v>
      </c>
      <c r="R47" s="274">
        <v>0</v>
      </c>
      <c r="S47" s="274">
        <v>0</v>
      </c>
      <c r="T47" s="274">
        <v>0.29006999999999999</v>
      </c>
      <c r="U47" s="274">
        <v>0</v>
      </c>
      <c r="V47" s="274">
        <v>0</v>
      </c>
      <c r="W47" s="274">
        <v>4.0879999999999972E-2</v>
      </c>
      <c r="X47" s="274">
        <v>0</v>
      </c>
      <c r="Y47" s="274">
        <v>0</v>
      </c>
      <c r="Z47" s="274">
        <v>0</v>
      </c>
      <c r="AA47" s="274">
        <v>0</v>
      </c>
      <c r="AB47" s="274">
        <v>0.15045</v>
      </c>
      <c r="AC47" s="274">
        <v>7.0800000000000002E-2</v>
      </c>
      <c r="AD47" s="274">
        <v>0.11731000000000003</v>
      </c>
      <c r="AE47" s="274">
        <v>0</v>
      </c>
      <c r="AF47" s="272">
        <f t="shared" si="2"/>
        <v>1</v>
      </c>
      <c r="AG47" s="196">
        <f t="shared" si="4"/>
        <v>0.66950999999999994</v>
      </c>
    </row>
    <row r="48" spans="1:33" s="23" customFormat="1" x14ac:dyDescent="0.25">
      <c r="A48" s="1">
        <v>1956</v>
      </c>
      <c r="B48" s="1" t="s">
        <v>14</v>
      </c>
      <c r="C48" s="1" t="str">
        <f t="shared" si="0"/>
        <v>1956AB</v>
      </c>
      <c r="D48" s="1" t="s">
        <v>56</v>
      </c>
      <c r="E48" s="1" t="str">
        <f t="shared" si="1"/>
        <v>1956ABICI</v>
      </c>
      <c r="F48" s="196">
        <v>0.12182999999999999</v>
      </c>
      <c r="G48" s="196">
        <v>0.4264</v>
      </c>
      <c r="H48" s="196">
        <v>0</v>
      </c>
      <c r="I48" s="196">
        <v>2.4369999999999999E-2</v>
      </c>
      <c r="J48" s="196">
        <v>0.1066</v>
      </c>
      <c r="K48" s="196">
        <v>0</v>
      </c>
      <c r="L48" s="196">
        <v>0</v>
      </c>
      <c r="M48" s="196">
        <v>3.0499999999999998E-3</v>
      </c>
      <c r="N48" s="196">
        <v>6.0899999999999999E-3</v>
      </c>
      <c r="O48" s="196">
        <v>4.061E-2</v>
      </c>
      <c r="P48" s="196">
        <v>5.0599999999998979E-3</v>
      </c>
      <c r="Q48" s="196">
        <v>0</v>
      </c>
      <c r="R48" s="196">
        <v>0</v>
      </c>
      <c r="S48" s="196">
        <v>1.0199999999999999E-3</v>
      </c>
      <c r="T48" s="196">
        <v>0</v>
      </c>
      <c r="U48" s="196">
        <v>7.11E-3</v>
      </c>
      <c r="V48" s="196">
        <v>8.1200000000000005E-3</v>
      </c>
      <c r="W48" s="196">
        <v>8.1220000000000001E-2</v>
      </c>
      <c r="X48" s="196">
        <v>6.0909999999999999E-2</v>
      </c>
      <c r="Y48" s="196">
        <v>0.10152</v>
      </c>
      <c r="Z48" s="196">
        <v>6.0899999999999999E-3</v>
      </c>
      <c r="AA48" s="196">
        <v>0</v>
      </c>
      <c r="AB48" s="196">
        <v>0</v>
      </c>
      <c r="AC48" s="196">
        <v>0</v>
      </c>
      <c r="AD48" s="196">
        <v>0</v>
      </c>
      <c r="AE48" s="196">
        <v>0</v>
      </c>
      <c r="AF48" s="272">
        <f t="shared" si="2"/>
        <v>1</v>
      </c>
      <c r="AG48" s="196">
        <f t="shared" si="4"/>
        <v>0.26599</v>
      </c>
    </row>
    <row r="49" spans="1:33" s="23" customFormat="1" x14ac:dyDescent="0.25">
      <c r="A49" s="1">
        <v>1956</v>
      </c>
      <c r="B49" s="1" t="s">
        <v>14</v>
      </c>
      <c r="C49" s="1" t="str">
        <f t="shared" si="0"/>
        <v>1956AB</v>
      </c>
      <c r="D49" s="1" t="s">
        <v>58</v>
      </c>
      <c r="E49" s="1" t="str">
        <f t="shared" si="1"/>
        <v>1956ABResidential</v>
      </c>
      <c r="F49" s="196">
        <v>0.12182999999999999</v>
      </c>
      <c r="G49" s="196">
        <v>0.4264</v>
      </c>
      <c r="H49" s="196">
        <v>0</v>
      </c>
      <c r="I49" s="196">
        <v>2.4369999999999999E-2</v>
      </c>
      <c r="J49" s="196">
        <v>0.1066</v>
      </c>
      <c r="K49" s="196">
        <v>0</v>
      </c>
      <c r="L49" s="196">
        <v>0</v>
      </c>
      <c r="M49" s="196">
        <v>3.0499999999999998E-3</v>
      </c>
      <c r="N49" s="196">
        <v>6.0899999999999999E-3</v>
      </c>
      <c r="O49" s="196">
        <v>4.061E-2</v>
      </c>
      <c r="P49" s="196">
        <v>5.0599999999998979E-3</v>
      </c>
      <c r="Q49" s="196">
        <v>0</v>
      </c>
      <c r="R49" s="196">
        <v>0</v>
      </c>
      <c r="S49" s="196">
        <v>1.0199999999999999E-3</v>
      </c>
      <c r="T49" s="196">
        <v>0</v>
      </c>
      <c r="U49" s="196">
        <v>7.11E-3</v>
      </c>
      <c r="V49" s="196">
        <v>8.1200000000000005E-3</v>
      </c>
      <c r="W49" s="196">
        <v>8.1220000000000001E-2</v>
      </c>
      <c r="X49" s="196">
        <v>6.0909999999999999E-2</v>
      </c>
      <c r="Y49" s="196">
        <v>0.10152</v>
      </c>
      <c r="Z49" s="196">
        <v>6.0899999999999999E-3</v>
      </c>
      <c r="AA49" s="196">
        <v>0</v>
      </c>
      <c r="AB49" s="196">
        <v>0</v>
      </c>
      <c r="AC49" s="196">
        <v>0</v>
      </c>
      <c r="AD49" s="196">
        <v>0</v>
      </c>
      <c r="AE49" s="196">
        <v>0</v>
      </c>
      <c r="AF49" s="272">
        <f t="shared" si="2"/>
        <v>1</v>
      </c>
      <c r="AG49" s="196">
        <f t="shared" si="4"/>
        <v>0.26599</v>
      </c>
    </row>
    <row r="50" spans="1:33" s="23" customFormat="1" x14ac:dyDescent="0.25">
      <c r="A50" s="1">
        <v>1957</v>
      </c>
      <c r="B50" s="1" t="s">
        <v>14</v>
      </c>
      <c r="C50" s="1" t="str">
        <f t="shared" si="0"/>
        <v>1957AB</v>
      </c>
      <c r="D50" s="1" t="s">
        <v>57</v>
      </c>
      <c r="E50" s="1" t="str">
        <f t="shared" si="1"/>
        <v>1957ABC&amp;D</v>
      </c>
      <c r="F50" s="274">
        <v>0</v>
      </c>
      <c r="G50" s="274">
        <v>1.0829999999999999E-2</v>
      </c>
      <c r="H50" s="274">
        <v>0</v>
      </c>
      <c r="I50" s="274">
        <v>0.31966</v>
      </c>
      <c r="J50" s="274">
        <v>0</v>
      </c>
      <c r="K50" s="274">
        <v>0</v>
      </c>
      <c r="L50" s="274">
        <v>0</v>
      </c>
      <c r="M50" s="274">
        <v>0</v>
      </c>
      <c r="N50" s="274">
        <v>0</v>
      </c>
      <c r="O50" s="274">
        <v>0</v>
      </c>
      <c r="P50" s="274">
        <v>0</v>
      </c>
      <c r="Q50" s="274">
        <v>0</v>
      </c>
      <c r="R50" s="274">
        <v>0</v>
      </c>
      <c r="S50" s="274">
        <v>0</v>
      </c>
      <c r="T50" s="274">
        <v>0.29006999999999999</v>
      </c>
      <c r="U50" s="274">
        <v>0</v>
      </c>
      <c r="V50" s="274">
        <v>0</v>
      </c>
      <c r="W50" s="274">
        <v>4.0879999999999972E-2</v>
      </c>
      <c r="X50" s="274">
        <v>0</v>
      </c>
      <c r="Y50" s="274">
        <v>0</v>
      </c>
      <c r="Z50" s="274">
        <v>0</v>
      </c>
      <c r="AA50" s="274">
        <v>0</v>
      </c>
      <c r="AB50" s="274">
        <v>0.15045</v>
      </c>
      <c r="AC50" s="274">
        <v>7.0800000000000002E-2</v>
      </c>
      <c r="AD50" s="274">
        <v>0.11731000000000003</v>
      </c>
      <c r="AE50" s="274">
        <v>0</v>
      </c>
      <c r="AF50" s="272">
        <f t="shared" si="2"/>
        <v>1</v>
      </c>
      <c r="AG50" s="196">
        <f t="shared" si="4"/>
        <v>0.66950999999999994</v>
      </c>
    </row>
    <row r="51" spans="1:33" s="23" customFormat="1" x14ac:dyDescent="0.25">
      <c r="A51" s="1">
        <v>1957</v>
      </c>
      <c r="B51" s="1" t="s">
        <v>14</v>
      </c>
      <c r="C51" s="1" t="str">
        <f t="shared" si="0"/>
        <v>1957AB</v>
      </c>
      <c r="D51" s="1" t="s">
        <v>56</v>
      </c>
      <c r="E51" s="1" t="str">
        <f t="shared" si="1"/>
        <v>1957ABICI</v>
      </c>
      <c r="F51" s="196">
        <v>0.12182999999999999</v>
      </c>
      <c r="G51" s="196">
        <v>0.4264</v>
      </c>
      <c r="H51" s="196">
        <v>0</v>
      </c>
      <c r="I51" s="196">
        <v>2.4369999999999999E-2</v>
      </c>
      <c r="J51" s="196">
        <v>0.1066</v>
      </c>
      <c r="K51" s="196">
        <v>0</v>
      </c>
      <c r="L51" s="196">
        <v>0</v>
      </c>
      <c r="M51" s="196">
        <v>3.0499999999999998E-3</v>
      </c>
      <c r="N51" s="196">
        <v>6.0899999999999999E-3</v>
      </c>
      <c r="O51" s="196">
        <v>4.061E-2</v>
      </c>
      <c r="P51" s="196">
        <v>5.0599999999998979E-3</v>
      </c>
      <c r="Q51" s="196">
        <v>0</v>
      </c>
      <c r="R51" s="196">
        <v>0</v>
      </c>
      <c r="S51" s="196">
        <v>1.0199999999999999E-3</v>
      </c>
      <c r="T51" s="196">
        <v>0</v>
      </c>
      <c r="U51" s="196">
        <v>7.11E-3</v>
      </c>
      <c r="V51" s="196">
        <v>8.1200000000000005E-3</v>
      </c>
      <c r="W51" s="196">
        <v>8.1220000000000001E-2</v>
      </c>
      <c r="X51" s="196">
        <v>6.0909999999999999E-2</v>
      </c>
      <c r="Y51" s="197">
        <v>0.10152</v>
      </c>
      <c r="Z51" s="196">
        <v>6.0899999999999999E-3</v>
      </c>
      <c r="AA51" s="196">
        <v>0</v>
      </c>
      <c r="AB51" s="196">
        <v>0</v>
      </c>
      <c r="AC51" s="196">
        <v>0</v>
      </c>
      <c r="AD51" s="196">
        <v>0</v>
      </c>
      <c r="AE51" s="196">
        <v>0</v>
      </c>
      <c r="AF51" s="272">
        <f t="shared" si="2"/>
        <v>1</v>
      </c>
      <c r="AG51" s="196">
        <f t="shared" si="4"/>
        <v>0.26599</v>
      </c>
    </row>
    <row r="52" spans="1:33" s="23" customFormat="1" x14ac:dyDescent="0.25">
      <c r="A52" s="1">
        <v>1957</v>
      </c>
      <c r="B52" s="1" t="s">
        <v>14</v>
      </c>
      <c r="C52" s="1" t="str">
        <f t="shared" si="0"/>
        <v>1957AB</v>
      </c>
      <c r="D52" s="1" t="s">
        <v>58</v>
      </c>
      <c r="E52" s="1" t="str">
        <f t="shared" si="1"/>
        <v>1957ABResidential</v>
      </c>
      <c r="F52" s="196">
        <v>0.12182999999999999</v>
      </c>
      <c r="G52" s="196">
        <v>0.4264</v>
      </c>
      <c r="H52" s="196">
        <v>0</v>
      </c>
      <c r="I52" s="196">
        <v>2.4369999999999999E-2</v>
      </c>
      <c r="J52" s="196">
        <v>0.1066</v>
      </c>
      <c r="K52" s="196">
        <v>0</v>
      </c>
      <c r="L52" s="196">
        <v>0</v>
      </c>
      <c r="M52" s="196">
        <v>3.0499999999999998E-3</v>
      </c>
      <c r="N52" s="196">
        <v>6.0899999999999999E-3</v>
      </c>
      <c r="O52" s="196">
        <v>4.061E-2</v>
      </c>
      <c r="P52" s="196">
        <v>5.0599999999998979E-3</v>
      </c>
      <c r="Q52" s="196">
        <v>0</v>
      </c>
      <c r="R52" s="196">
        <v>0</v>
      </c>
      <c r="S52" s="196">
        <v>1.0199999999999999E-3</v>
      </c>
      <c r="T52" s="196">
        <v>0</v>
      </c>
      <c r="U52" s="196">
        <v>7.11E-3</v>
      </c>
      <c r="V52" s="196">
        <v>8.1200000000000005E-3</v>
      </c>
      <c r="W52" s="196">
        <v>8.1220000000000001E-2</v>
      </c>
      <c r="X52" s="196">
        <v>6.0909999999999999E-2</v>
      </c>
      <c r="Y52" s="196">
        <v>0.10152</v>
      </c>
      <c r="Z52" s="196">
        <v>6.0899999999999999E-3</v>
      </c>
      <c r="AA52" s="196">
        <v>0</v>
      </c>
      <c r="AB52" s="196">
        <v>0</v>
      </c>
      <c r="AC52" s="196">
        <v>0</v>
      </c>
      <c r="AD52" s="196">
        <v>0</v>
      </c>
      <c r="AE52" s="196">
        <v>0</v>
      </c>
      <c r="AF52" s="272">
        <f t="shared" si="2"/>
        <v>1</v>
      </c>
      <c r="AG52" s="196">
        <f t="shared" si="4"/>
        <v>0.26599</v>
      </c>
    </row>
    <row r="53" spans="1:33" s="23" customFormat="1" x14ac:dyDescent="0.25">
      <c r="A53" s="1">
        <v>1958</v>
      </c>
      <c r="B53" s="1" t="s">
        <v>14</v>
      </c>
      <c r="C53" s="1" t="str">
        <f t="shared" si="0"/>
        <v>1958AB</v>
      </c>
      <c r="D53" s="1" t="s">
        <v>57</v>
      </c>
      <c r="E53" s="1" t="str">
        <f t="shared" si="1"/>
        <v>1958ABC&amp;D</v>
      </c>
      <c r="F53" s="274">
        <v>0</v>
      </c>
      <c r="G53" s="274">
        <v>1.0829999999999999E-2</v>
      </c>
      <c r="H53" s="274">
        <v>0</v>
      </c>
      <c r="I53" s="274">
        <v>0.31966</v>
      </c>
      <c r="J53" s="274">
        <v>0</v>
      </c>
      <c r="K53" s="274">
        <v>0</v>
      </c>
      <c r="L53" s="274">
        <v>0</v>
      </c>
      <c r="M53" s="274">
        <v>0</v>
      </c>
      <c r="N53" s="274">
        <v>0</v>
      </c>
      <c r="O53" s="274">
        <v>0</v>
      </c>
      <c r="P53" s="274">
        <v>0</v>
      </c>
      <c r="Q53" s="274">
        <v>0</v>
      </c>
      <c r="R53" s="274">
        <v>0</v>
      </c>
      <c r="S53" s="274">
        <v>0</v>
      </c>
      <c r="T53" s="274">
        <v>0.29006999999999999</v>
      </c>
      <c r="U53" s="274">
        <v>0</v>
      </c>
      <c r="V53" s="274">
        <v>0</v>
      </c>
      <c r="W53" s="274">
        <v>4.0879999999999972E-2</v>
      </c>
      <c r="X53" s="274">
        <v>0</v>
      </c>
      <c r="Y53" s="274">
        <v>0</v>
      </c>
      <c r="Z53" s="274">
        <v>0</v>
      </c>
      <c r="AA53" s="274">
        <v>0</v>
      </c>
      <c r="AB53" s="274">
        <v>0.15045</v>
      </c>
      <c r="AC53" s="274">
        <v>7.0800000000000002E-2</v>
      </c>
      <c r="AD53" s="274">
        <v>0.11731000000000003</v>
      </c>
      <c r="AE53" s="274">
        <v>0</v>
      </c>
      <c r="AF53" s="272">
        <f t="shared" si="2"/>
        <v>1</v>
      </c>
      <c r="AG53" s="196">
        <f t="shared" si="4"/>
        <v>0.66950999999999994</v>
      </c>
    </row>
    <row r="54" spans="1:33" s="23" customFormat="1" x14ac:dyDescent="0.25">
      <c r="A54" s="1">
        <v>1958</v>
      </c>
      <c r="B54" s="1" t="s">
        <v>14</v>
      </c>
      <c r="C54" s="1" t="str">
        <f t="shared" si="0"/>
        <v>1958AB</v>
      </c>
      <c r="D54" s="1" t="s">
        <v>56</v>
      </c>
      <c r="E54" s="1" t="str">
        <f t="shared" si="1"/>
        <v>1958ABICI</v>
      </c>
      <c r="F54" s="196">
        <v>0.12182999999999999</v>
      </c>
      <c r="G54" s="196">
        <v>0.4264</v>
      </c>
      <c r="H54" s="196">
        <v>0</v>
      </c>
      <c r="I54" s="196">
        <v>2.4369999999999999E-2</v>
      </c>
      <c r="J54" s="196">
        <v>0.1066</v>
      </c>
      <c r="K54" s="196">
        <v>0</v>
      </c>
      <c r="L54" s="196">
        <v>0</v>
      </c>
      <c r="M54" s="196">
        <v>3.0499999999999998E-3</v>
      </c>
      <c r="N54" s="196">
        <v>6.0899999999999999E-3</v>
      </c>
      <c r="O54" s="196">
        <v>4.061E-2</v>
      </c>
      <c r="P54" s="196">
        <v>5.0599999999998979E-3</v>
      </c>
      <c r="Q54" s="196">
        <v>0</v>
      </c>
      <c r="R54" s="196">
        <v>0</v>
      </c>
      <c r="S54" s="196">
        <v>1.0199999999999999E-3</v>
      </c>
      <c r="T54" s="196">
        <v>0</v>
      </c>
      <c r="U54" s="196">
        <v>7.11E-3</v>
      </c>
      <c r="V54" s="196">
        <v>8.1200000000000005E-3</v>
      </c>
      <c r="W54" s="196">
        <v>8.1220000000000001E-2</v>
      </c>
      <c r="X54" s="196">
        <v>6.0909999999999999E-2</v>
      </c>
      <c r="Y54" s="196">
        <v>0.10152</v>
      </c>
      <c r="Z54" s="196">
        <v>6.0899999999999999E-3</v>
      </c>
      <c r="AA54" s="196">
        <v>0</v>
      </c>
      <c r="AB54" s="196">
        <v>0</v>
      </c>
      <c r="AC54" s="196">
        <v>0</v>
      </c>
      <c r="AD54" s="196">
        <v>0</v>
      </c>
      <c r="AE54" s="196">
        <v>0</v>
      </c>
      <c r="AF54" s="272">
        <f t="shared" si="2"/>
        <v>1</v>
      </c>
      <c r="AG54" s="196">
        <f t="shared" si="4"/>
        <v>0.26599</v>
      </c>
    </row>
    <row r="55" spans="1:33" s="23" customFormat="1" x14ac:dyDescent="0.25">
      <c r="A55" s="1">
        <v>1958</v>
      </c>
      <c r="B55" s="1" t="s">
        <v>14</v>
      </c>
      <c r="C55" s="1" t="str">
        <f t="shared" si="0"/>
        <v>1958AB</v>
      </c>
      <c r="D55" s="1" t="s">
        <v>58</v>
      </c>
      <c r="E55" s="1" t="str">
        <f t="shared" si="1"/>
        <v>1958ABResidential</v>
      </c>
      <c r="F55" s="196">
        <v>0.12182999999999999</v>
      </c>
      <c r="G55" s="196">
        <v>0.4264</v>
      </c>
      <c r="H55" s="196">
        <v>0</v>
      </c>
      <c r="I55" s="196">
        <v>2.4369999999999999E-2</v>
      </c>
      <c r="J55" s="196">
        <v>0.1066</v>
      </c>
      <c r="K55" s="196">
        <v>0</v>
      </c>
      <c r="L55" s="196">
        <v>0</v>
      </c>
      <c r="M55" s="196">
        <v>3.0499999999999998E-3</v>
      </c>
      <c r="N55" s="196">
        <v>6.0899999999999999E-3</v>
      </c>
      <c r="O55" s="196">
        <v>4.061E-2</v>
      </c>
      <c r="P55" s="196">
        <v>5.0599999999998979E-3</v>
      </c>
      <c r="Q55" s="196">
        <v>0</v>
      </c>
      <c r="R55" s="196">
        <v>0</v>
      </c>
      <c r="S55" s="196">
        <v>1.0199999999999999E-3</v>
      </c>
      <c r="T55" s="196">
        <v>0</v>
      </c>
      <c r="U55" s="196">
        <v>7.11E-3</v>
      </c>
      <c r="V55" s="196">
        <v>8.1200000000000005E-3</v>
      </c>
      <c r="W55" s="196">
        <v>8.1220000000000001E-2</v>
      </c>
      <c r="X55" s="196">
        <v>6.0909999999999999E-2</v>
      </c>
      <c r="Y55" s="197">
        <v>0.10152</v>
      </c>
      <c r="Z55" s="196">
        <v>6.0899999999999999E-3</v>
      </c>
      <c r="AA55" s="196">
        <v>0</v>
      </c>
      <c r="AB55" s="196">
        <v>0</v>
      </c>
      <c r="AC55" s="196">
        <v>0</v>
      </c>
      <c r="AD55" s="196">
        <v>0</v>
      </c>
      <c r="AE55" s="196">
        <v>0</v>
      </c>
      <c r="AF55" s="272">
        <f t="shared" si="2"/>
        <v>1</v>
      </c>
      <c r="AG55" s="196">
        <f t="shared" si="4"/>
        <v>0.26599</v>
      </c>
    </row>
    <row r="56" spans="1:33" s="23" customFormat="1" x14ac:dyDescent="0.25">
      <c r="A56" s="1">
        <v>1959</v>
      </c>
      <c r="B56" s="1" t="s">
        <v>14</v>
      </c>
      <c r="C56" s="1" t="str">
        <f t="shared" si="0"/>
        <v>1959AB</v>
      </c>
      <c r="D56" s="1" t="s">
        <v>57</v>
      </c>
      <c r="E56" s="1" t="str">
        <f t="shared" si="1"/>
        <v>1959ABC&amp;D</v>
      </c>
      <c r="F56" s="274">
        <v>0</v>
      </c>
      <c r="G56" s="274">
        <v>1.0829999999999999E-2</v>
      </c>
      <c r="H56" s="274">
        <v>0</v>
      </c>
      <c r="I56" s="274">
        <v>0.31966</v>
      </c>
      <c r="J56" s="274">
        <v>0</v>
      </c>
      <c r="K56" s="274">
        <v>0</v>
      </c>
      <c r="L56" s="274">
        <v>0</v>
      </c>
      <c r="M56" s="274">
        <v>0</v>
      </c>
      <c r="N56" s="274">
        <v>0</v>
      </c>
      <c r="O56" s="274">
        <v>0</v>
      </c>
      <c r="P56" s="274">
        <v>0</v>
      </c>
      <c r="Q56" s="274">
        <v>0</v>
      </c>
      <c r="R56" s="274">
        <v>0</v>
      </c>
      <c r="S56" s="274">
        <v>0</v>
      </c>
      <c r="T56" s="274">
        <v>0.29006999999999999</v>
      </c>
      <c r="U56" s="274">
        <v>0</v>
      </c>
      <c r="V56" s="274">
        <v>0</v>
      </c>
      <c r="W56" s="274">
        <v>4.0879999999999972E-2</v>
      </c>
      <c r="X56" s="274">
        <v>0</v>
      </c>
      <c r="Y56" s="274">
        <v>0</v>
      </c>
      <c r="Z56" s="274">
        <v>0</v>
      </c>
      <c r="AA56" s="274">
        <v>0</v>
      </c>
      <c r="AB56" s="274">
        <v>0.15045</v>
      </c>
      <c r="AC56" s="274">
        <v>7.0800000000000002E-2</v>
      </c>
      <c r="AD56" s="274">
        <v>0.11731000000000003</v>
      </c>
      <c r="AE56" s="274">
        <v>0</v>
      </c>
      <c r="AF56" s="272">
        <f t="shared" si="2"/>
        <v>1</v>
      </c>
      <c r="AG56" s="196">
        <f t="shared" si="4"/>
        <v>0.66950999999999994</v>
      </c>
    </row>
    <row r="57" spans="1:33" s="23" customFormat="1" x14ac:dyDescent="0.25">
      <c r="A57" s="1">
        <v>1959</v>
      </c>
      <c r="B57" s="1" t="s">
        <v>14</v>
      </c>
      <c r="C57" s="1" t="str">
        <f t="shared" si="0"/>
        <v>1959AB</v>
      </c>
      <c r="D57" s="1" t="s">
        <v>56</v>
      </c>
      <c r="E57" s="1" t="str">
        <f t="shared" si="1"/>
        <v>1959ABICI</v>
      </c>
      <c r="F57" s="196">
        <v>0.12182999999999999</v>
      </c>
      <c r="G57" s="196">
        <v>0.4264</v>
      </c>
      <c r="H57" s="196">
        <v>0</v>
      </c>
      <c r="I57" s="196">
        <v>2.4369999999999999E-2</v>
      </c>
      <c r="J57" s="196">
        <v>0.1066</v>
      </c>
      <c r="K57" s="196">
        <v>0</v>
      </c>
      <c r="L57" s="196">
        <v>0</v>
      </c>
      <c r="M57" s="196">
        <v>3.0499999999999998E-3</v>
      </c>
      <c r="N57" s="196">
        <v>6.0899999999999999E-3</v>
      </c>
      <c r="O57" s="196">
        <v>4.061E-2</v>
      </c>
      <c r="P57" s="196">
        <v>5.0599999999998979E-3</v>
      </c>
      <c r="Q57" s="196">
        <v>0</v>
      </c>
      <c r="R57" s="196">
        <v>0</v>
      </c>
      <c r="S57" s="196">
        <v>1.0199999999999999E-3</v>
      </c>
      <c r="T57" s="196">
        <v>0</v>
      </c>
      <c r="U57" s="196">
        <v>7.11E-3</v>
      </c>
      <c r="V57" s="196">
        <v>8.1200000000000005E-3</v>
      </c>
      <c r="W57" s="196">
        <v>8.1220000000000001E-2</v>
      </c>
      <c r="X57" s="196">
        <v>6.0909999999999999E-2</v>
      </c>
      <c r="Y57" s="196">
        <v>0.10152</v>
      </c>
      <c r="Z57" s="196">
        <v>6.0899999999999999E-3</v>
      </c>
      <c r="AA57" s="196">
        <v>0</v>
      </c>
      <c r="AB57" s="196">
        <v>0</v>
      </c>
      <c r="AC57" s="196">
        <v>0</v>
      </c>
      <c r="AD57" s="196">
        <v>0</v>
      </c>
      <c r="AE57" s="196">
        <v>0</v>
      </c>
      <c r="AF57" s="272">
        <f t="shared" si="2"/>
        <v>1</v>
      </c>
      <c r="AG57" s="196">
        <f t="shared" si="4"/>
        <v>0.26599</v>
      </c>
    </row>
    <row r="58" spans="1:33" s="23" customFormat="1" x14ac:dyDescent="0.25">
      <c r="A58" s="1">
        <v>1959</v>
      </c>
      <c r="B58" s="1" t="s">
        <v>14</v>
      </c>
      <c r="C58" s="1" t="str">
        <f t="shared" si="0"/>
        <v>1959AB</v>
      </c>
      <c r="D58" s="1" t="s">
        <v>58</v>
      </c>
      <c r="E58" s="1" t="str">
        <f t="shared" si="1"/>
        <v>1959ABResidential</v>
      </c>
      <c r="F58" s="196">
        <v>0.12182999999999999</v>
      </c>
      <c r="G58" s="196">
        <v>0.4264</v>
      </c>
      <c r="H58" s="196">
        <v>0</v>
      </c>
      <c r="I58" s="196">
        <v>2.4369999999999999E-2</v>
      </c>
      <c r="J58" s="196">
        <v>0.1066</v>
      </c>
      <c r="K58" s="196">
        <v>0</v>
      </c>
      <c r="L58" s="196">
        <v>0</v>
      </c>
      <c r="M58" s="196">
        <v>3.0499999999999998E-3</v>
      </c>
      <c r="N58" s="196">
        <v>6.0899999999999999E-3</v>
      </c>
      <c r="O58" s="196">
        <v>4.061E-2</v>
      </c>
      <c r="P58" s="196">
        <v>5.0599999999998979E-3</v>
      </c>
      <c r="Q58" s="196">
        <v>0</v>
      </c>
      <c r="R58" s="196">
        <v>0</v>
      </c>
      <c r="S58" s="196">
        <v>1.0199999999999999E-3</v>
      </c>
      <c r="T58" s="196">
        <v>0</v>
      </c>
      <c r="U58" s="196">
        <v>7.11E-3</v>
      </c>
      <c r="V58" s="196">
        <v>8.1200000000000005E-3</v>
      </c>
      <c r="W58" s="196">
        <v>8.1220000000000001E-2</v>
      </c>
      <c r="X58" s="196">
        <v>6.0909999999999999E-2</v>
      </c>
      <c r="Y58" s="196">
        <v>0.10152</v>
      </c>
      <c r="Z58" s="196">
        <v>6.0899999999999999E-3</v>
      </c>
      <c r="AA58" s="196">
        <v>0</v>
      </c>
      <c r="AB58" s="196">
        <v>0</v>
      </c>
      <c r="AC58" s="196">
        <v>0</v>
      </c>
      <c r="AD58" s="196">
        <v>0</v>
      </c>
      <c r="AE58" s="196">
        <v>0</v>
      </c>
      <c r="AF58" s="272">
        <f t="shared" si="2"/>
        <v>1</v>
      </c>
      <c r="AG58" s="196">
        <f t="shared" si="4"/>
        <v>0.26599</v>
      </c>
    </row>
    <row r="59" spans="1:33" s="23" customFormat="1" x14ac:dyDescent="0.25">
      <c r="A59" s="1">
        <v>1960</v>
      </c>
      <c r="B59" s="1" t="s">
        <v>14</v>
      </c>
      <c r="C59" s="1" t="str">
        <f t="shared" si="0"/>
        <v>1960AB</v>
      </c>
      <c r="D59" s="1" t="s">
        <v>57</v>
      </c>
      <c r="E59" s="1" t="str">
        <f t="shared" si="1"/>
        <v>1960ABC&amp;D</v>
      </c>
      <c r="F59" s="274">
        <v>0</v>
      </c>
      <c r="G59" s="274">
        <v>1.0829999999999999E-2</v>
      </c>
      <c r="H59" s="274">
        <v>0</v>
      </c>
      <c r="I59" s="274">
        <v>0.31966</v>
      </c>
      <c r="J59" s="274">
        <v>0</v>
      </c>
      <c r="K59" s="274">
        <v>0</v>
      </c>
      <c r="L59" s="274">
        <v>0</v>
      </c>
      <c r="M59" s="274">
        <v>0</v>
      </c>
      <c r="N59" s="274">
        <v>0</v>
      </c>
      <c r="O59" s="274">
        <v>0</v>
      </c>
      <c r="P59" s="274">
        <v>0</v>
      </c>
      <c r="Q59" s="274">
        <v>0</v>
      </c>
      <c r="R59" s="274">
        <v>0</v>
      </c>
      <c r="S59" s="274">
        <v>0</v>
      </c>
      <c r="T59" s="274">
        <v>0.29006999999999999</v>
      </c>
      <c r="U59" s="274">
        <v>0</v>
      </c>
      <c r="V59" s="274">
        <v>0</v>
      </c>
      <c r="W59" s="274">
        <v>4.0879999999999972E-2</v>
      </c>
      <c r="X59" s="274">
        <v>0</v>
      </c>
      <c r="Y59" s="274">
        <v>0</v>
      </c>
      <c r="Z59" s="274">
        <v>0</v>
      </c>
      <c r="AA59" s="274">
        <v>0</v>
      </c>
      <c r="AB59" s="274">
        <v>0.15045</v>
      </c>
      <c r="AC59" s="274">
        <v>7.0800000000000002E-2</v>
      </c>
      <c r="AD59" s="274">
        <v>0.11731000000000003</v>
      </c>
      <c r="AE59" s="274">
        <v>0</v>
      </c>
      <c r="AF59" s="272">
        <f t="shared" si="2"/>
        <v>1</v>
      </c>
      <c r="AG59" s="196">
        <f t="shared" si="4"/>
        <v>0.66950999999999994</v>
      </c>
    </row>
    <row r="60" spans="1:33" s="23" customFormat="1" x14ac:dyDescent="0.25">
      <c r="A60" s="1">
        <v>1960</v>
      </c>
      <c r="B60" s="1" t="s">
        <v>14</v>
      </c>
      <c r="C60" s="1" t="str">
        <f t="shared" si="0"/>
        <v>1960AB</v>
      </c>
      <c r="D60" s="1" t="s">
        <v>56</v>
      </c>
      <c r="E60" s="1" t="str">
        <f t="shared" si="1"/>
        <v>1960ABICI</v>
      </c>
      <c r="F60" s="196">
        <v>0.12182999999999999</v>
      </c>
      <c r="G60" s="196">
        <v>0.4264</v>
      </c>
      <c r="H60" s="196">
        <v>0</v>
      </c>
      <c r="I60" s="196">
        <v>2.4369999999999999E-2</v>
      </c>
      <c r="J60" s="196">
        <v>0.1066</v>
      </c>
      <c r="K60" s="196">
        <v>0</v>
      </c>
      <c r="L60" s="196">
        <v>0</v>
      </c>
      <c r="M60" s="196">
        <v>3.0499999999999998E-3</v>
      </c>
      <c r="N60" s="196">
        <v>6.0899999999999999E-3</v>
      </c>
      <c r="O60" s="196">
        <v>4.061E-2</v>
      </c>
      <c r="P60" s="196">
        <v>5.0599999999998979E-3</v>
      </c>
      <c r="Q60" s="196">
        <v>0</v>
      </c>
      <c r="R60" s="196">
        <v>0</v>
      </c>
      <c r="S60" s="196">
        <v>1.0199999999999999E-3</v>
      </c>
      <c r="T60" s="196">
        <v>0</v>
      </c>
      <c r="U60" s="196">
        <v>7.11E-3</v>
      </c>
      <c r="V60" s="196">
        <v>8.1200000000000005E-3</v>
      </c>
      <c r="W60" s="196">
        <v>8.1220000000000001E-2</v>
      </c>
      <c r="X60" s="196">
        <v>6.0909999999999999E-2</v>
      </c>
      <c r="Y60" s="196">
        <v>0.10152</v>
      </c>
      <c r="Z60" s="196">
        <v>6.0899999999999999E-3</v>
      </c>
      <c r="AA60" s="196">
        <v>0</v>
      </c>
      <c r="AB60" s="196">
        <v>0</v>
      </c>
      <c r="AC60" s="196">
        <v>0</v>
      </c>
      <c r="AD60" s="196">
        <v>0</v>
      </c>
      <c r="AE60" s="196">
        <v>0</v>
      </c>
      <c r="AF60" s="272">
        <f t="shared" si="2"/>
        <v>1</v>
      </c>
      <c r="AG60" s="196">
        <f t="shared" si="4"/>
        <v>0.26599</v>
      </c>
    </row>
    <row r="61" spans="1:33" s="23" customFormat="1" x14ac:dyDescent="0.25">
      <c r="A61" s="1">
        <v>1960</v>
      </c>
      <c r="B61" s="1" t="s">
        <v>14</v>
      </c>
      <c r="C61" s="1" t="str">
        <f t="shared" si="0"/>
        <v>1960AB</v>
      </c>
      <c r="D61" s="1" t="s">
        <v>58</v>
      </c>
      <c r="E61" s="1" t="str">
        <f t="shared" si="1"/>
        <v>1960ABResidential</v>
      </c>
      <c r="F61" s="196">
        <v>0.12182999999999999</v>
      </c>
      <c r="G61" s="196">
        <v>0.4264</v>
      </c>
      <c r="H61" s="196">
        <v>0</v>
      </c>
      <c r="I61" s="196">
        <v>2.4369999999999999E-2</v>
      </c>
      <c r="J61" s="196">
        <v>0.1066</v>
      </c>
      <c r="K61" s="196">
        <v>0</v>
      </c>
      <c r="L61" s="196">
        <v>0</v>
      </c>
      <c r="M61" s="196">
        <v>3.0499999999999998E-3</v>
      </c>
      <c r="N61" s="196">
        <v>6.0899999999999999E-3</v>
      </c>
      <c r="O61" s="196">
        <v>4.061E-2</v>
      </c>
      <c r="P61" s="196">
        <v>5.0599999999998979E-3</v>
      </c>
      <c r="Q61" s="196">
        <v>0</v>
      </c>
      <c r="R61" s="196">
        <v>0</v>
      </c>
      <c r="S61" s="196">
        <v>1.0199999999999999E-3</v>
      </c>
      <c r="T61" s="196">
        <v>0</v>
      </c>
      <c r="U61" s="196">
        <v>7.11E-3</v>
      </c>
      <c r="V61" s="196">
        <v>8.1200000000000005E-3</v>
      </c>
      <c r="W61" s="196">
        <v>8.1220000000000001E-2</v>
      </c>
      <c r="X61" s="196">
        <v>6.0909999999999999E-2</v>
      </c>
      <c r="Y61" s="196">
        <v>0.10152</v>
      </c>
      <c r="Z61" s="196">
        <v>6.0899999999999999E-3</v>
      </c>
      <c r="AA61" s="196">
        <v>0</v>
      </c>
      <c r="AB61" s="196">
        <v>0</v>
      </c>
      <c r="AC61" s="196">
        <v>0</v>
      </c>
      <c r="AD61" s="196">
        <v>0</v>
      </c>
      <c r="AE61" s="196">
        <v>0</v>
      </c>
      <c r="AF61" s="272">
        <f t="shared" si="2"/>
        <v>1</v>
      </c>
      <c r="AG61" s="196">
        <f t="shared" si="4"/>
        <v>0.26599</v>
      </c>
    </row>
    <row r="62" spans="1:33" s="23" customFormat="1" x14ac:dyDescent="0.25">
      <c r="A62" s="1">
        <v>1961</v>
      </c>
      <c r="B62" s="1" t="s">
        <v>14</v>
      </c>
      <c r="C62" s="1" t="str">
        <f t="shared" si="0"/>
        <v>1961AB</v>
      </c>
      <c r="D62" s="1" t="s">
        <v>57</v>
      </c>
      <c r="E62" s="1" t="str">
        <f t="shared" si="1"/>
        <v>1961ABC&amp;D</v>
      </c>
      <c r="F62" s="274">
        <v>0</v>
      </c>
      <c r="G62" s="274">
        <v>1.0829999999999999E-2</v>
      </c>
      <c r="H62" s="274">
        <v>0</v>
      </c>
      <c r="I62" s="274">
        <v>0.31966</v>
      </c>
      <c r="J62" s="274">
        <v>0</v>
      </c>
      <c r="K62" s="274">
        <v>0</v>
      </c>
      <c r="L62" s="274">
        <v>0</v>
      </c>
      <c r="M62" s="274">
        <v>0</v>
      </c>
      <c r="N62" s="274">
        <v>0</v>
      </c>
      <c r="O62" s="274">
        <v>0</v>
      </c>
      <c r="P62" s="274">
        <v>0</v>
      </c>
      <c r="Q62" s="274">
        <v>0</v>
      </c>
      <c r="R62" s="274">
        <v>0</v>
      </c>
      <c r="S62" s="274">
        <v>0</v>
      </c>
      <c r="T62" s="274">
        <v>0.29006999999999999</v>
      </c>
      <c r="U62" s="274">
        <v>0</v>
      </c>
      <c r="V62" s="274">
        <v>0</v>
      </c>
      <c r="W62" s="274">
        <v>4.0879999999999972E-2</v>
      </c>
      <c r="X62" s="274">
        <v>0</v>
      </c>
      <c r="Y62" s="274">
        <v>0</v>
      </c>
      <c r="Z62" s="274">
        <v>0</v>
      </c>
      <c r="AA62" s="274">
        <v>0</v>
      </c>
      <c r="AB62" s="274">
        <v>0.15045</v>
      </c>
      <c r="AC62" s="274">
        <v>7.0800000000000002E-2</v>
      </c>
      <c r="AD62" s="274">
        <v>0.11731000000000003</v>
      </c>
      <c r="AE62" s="274">
        <v>0</v>
      </c>
      <c r="AF62" s="272">
        <f t="shared" si="2"/>
        <v>1</v>
      </c>
      <c r="AG62" s="196">
        <f t="shared" si="4"/>
        <v>0.66950999999999994</v>
      </c>
    </row>
    <row r="63" spans="1:33" s="23" customFormat="1" x14ac:dyDescent="0.25">
      <c r="A63" s="1">
        <v>1961</v>
      </c>
      <c r="B63" s="1" t="s">
        <v>14</v>
      </c>
      <c r="C63" s="1" t="str">
        <f t="shared" si="0"/>
        <v>1961AB</v>
      </c>
      <c r="D63" s="1" t="s">
        <v>56</v>
      </c>
      <c r="E63" s="1" t="str">
        <f t="shared" si="1"/>
        <v>1961ABICI</v>
      </c>
      <c r="F63" s="196">
        <v>0.12182999999999999</v>
      </c>
      <c r="G63" s="196">
        <v>0.4264</v>
      </c>
      <c r="H63" s="196">
        <v>0</v>
      </c>
      <c r="I63" s="196">
        <v>2.4369999999999999E-2</v>
      </c>
      <c r="J63" s="196">
        <v>0.1066</v>
      </c>
      <c r="K63" s="196">
        <v>0</v>
      </c>
      <c r="L63" s="196">
        <v>0</v>
      </c>
      <c r="M63" s="196">
        <v>3.0499999999999998E-3</v>
      </c>
      <c r="N63" s="196">
        <v>6.0899999999999999E-3</v>
      </c>
      <c r="O63" s="196">
        <v>4.061E-2</v>
      </c>
      <c r="P63" s="196">
        <v>5.0599999999998979E-3</v>
      </c>
      <c r="Q63" s="196">
        <v>0</v>
      </c>
      <c r="R63" s="196">
        <v>0</v>
      </c>
      <c r="S63" s="196">
        <v>1.0199999999999999E-3</v>
      </c>
      <c r="T63" s="196">
        <v>0</v>
      </c>
      <c r="U63" s="196">
        <v>7.11E-3</v>
      </c>
      <c r="V63" s="196">
        <v>8.1200000000000005E-3</v>
      </c>
      <c r="W63" s="196">
        <v>8.1220000000000001E-2</v>
      </c>
      <c r="X63" s="196">
        <v>6.0909999999999999E-2</v>
      </c>
      <c r="Y63" s="196">
        <v>0.10152</v>
      </c>
      <c r="Z63" s="196">
        <v>6.0899999999999999E-3</v>
      </c>
      <c r="AA63" s="196">
        <v>0</v>
      </c>
      <c r="AB63" s="196">
        <v>0</v>
      </c>
      <c r="AC63" s="196">
        <v>0</v>
      </c>
      <c r="AD63" s="196">
        <v>0</v>
      </c>
      <c r="AE63" s="196">
        <v>0</v>
      </c>
      <c r="AF63" s="272">
        <f t="shared" si="2"/>
        <v>1</v>
      </c>
      <c r="AG63" s="196">
        <f t="shared" si="4"/>
        <v>0.26599</v>
      </c>
    </row>
    <row r="64" spans="1:33" s="23" customFormat="1" x14ac:dyDescent="0.25">
      <c r="A64" s="1">
        <v>1961</v>
      </c>
      <c r="B64" s="1" t="s">
        <v>14</v>
      </c>
      <c r="C64" s="1" t="str">
        <f t="shared" si="0"/>
        <v>1961AB</v>
      </c>
      <c r="D64" s="1" t="s">
        <v>58</v>
      </c>
      <c r="E64" s="1" t="str">
        <f t="shared" si="1"/>
        <v>1961ABResidential</v>
      </c>
      <c r="F64" s="196">
        <v>0.12182999999999999</v>
      </c>
      <c r="G64" s="196">
        <v>0.4264</v>
      </c>
      <c r="H64" s="196">
        <v>0</v>
      </c>
      <c r="I64" s="196">
        <v>2.4369999999999999E-2</v>
      </c>
      <c r="J64" s="196">
        <v>0.1066</v>
      </c>
      <c r="K64" s="196">
        <v>0</v>
      </c>
      <c r="L64" s="196">
        <v>0</v>
      </c>
      <c r="M64" s="196">
        <v>3.0499999999999998E-3</v>
      </c>
      <c r="N64" s="196">
        <v>6.0899999999999999E-3</v>
      </c>
      <c r="O64" s="196">
        <v>4.061E-2</v>
      </c>
      <c r="P64" s="196">
        <v>5.0599999999998979E-3</v>
      </c>
      <c r="Q64" s="196">
        <v>0</v>
      </c>
      <c r="R64" s="196">
        <v>0</v>
      </c>
      <c r="S64" s="196">
        <v>1.0199999999999999E-3</v>
      </c>
      <c r="T64" s="196">
        <v>0</v>
      </c>
      <c r="U64" s="196">
        <v>7.11E-3</v>
      </c>
      <c r="V64" s="196">
        <v>8.1200000000000005E-3</v>
      </c>
      <c r="W64" s="196">
        <v>8.1220000000000001E-2</v>
      </c>
      <c r="X64" s="196">
        <v>6.0909999999999999E-2</v>
      </c>
      <c r="Y64" s="197">
        <v>0.10152</v>
      </c>
      <c r="Z64" s="196">
        <v>6.0899999999999999E-3</v>
      </c>
      <c r="AA64" s="196">
        <v>0</v>
      </c>
      <c r="AB64" s="196">
        <v>0</v>
      </c>
      <c r="AC64" s="196">
        <v>0</v>
      </c>
      <c r="AD64" s="196">
        <v>0</v>
      </c>
      <c r="AE64" s="196">
        <v>0</v>
      </c>
      <c r="AF64" s="272">
        <f t="shared" si="2"/>
        <v>1</v>
      </c>
      <c r="AG64" s="196">
        <f t="shared" si="4"/>
        <v>0.26599</v>
      </c>
    </row>
    <row r="65" spans="1:33" s="23" customFormat="1" x14ac:dyDescent="0.25">
      <c r="A65" s="1">
        <v>1962</v>
      </c>
      <c r="B65" s="1" t="s">
        <v>14</v>
      </c>
      <c r="C65" s="1" t="str">
        <f t="shared" si="0"/>
        <v>1962AB</v>
      </c>
      <c r="D65" s="1" t="s">
        <v>57</v>
      </c>
      <c r="E65" s="1" t="str">
        <f t="shared" si="1"/>
        <v>1962ABC&amp;D</v>
      </c>
      <c r="F65" s="274">
        <v>0</v>
      </c>
      <c r="G65" s="274">
        <v>1.0829999999999999E-2</v>
      </c>
      <c r="H65" s="274">
        <v>0</v>
      </c>
      <c r="I65" s="274">
        <v>0.31966</v>
      </c>
      <c r="J65" s="274">
        <v>0</v>
      </c>
      <c r="K65" s="274">
        <v>0</v>
      </c>
      <c r="L65" s="274">
        <v>0</v>
      </c>
      <c r="M65" s="274">
        <v>0</v>
      </c>
      <c r="N65" s="274">
        <v>0</v>
      </c>
      <c r="O65" s="274">
        <v>0</v>
      </c>
      <c r="P65" s="274">
        <v>0</v>
      </c>
      <c r="Q65" s="274">
        <v>0</v>
      </c>
      <c r="R65" s="274">
        <v>0</v>
      </c>
      <c r="S65" s="274">
        <v>0</v>
      </c>
      <c r="T65" s="274">
        <v>0.29006999999999999</v>
      </c>
      <c r="U65" s="274">
        <v>0</v>
      </c>
      <c r="V65" s="274">
        <v>0</v>
      </c>
      <c r="W65" s="274">
        <v>4.0879999999999972E-2</v>
      </c>
      <c r="X65" s="274">
        <v>0</v>
      </c>
      <c r="Y65" s="274">
        <v>0</v>
      </c>
      <c r="Z65" s="274">
        <v>0</v>
      </c>
      <c r="AA65" s="274">
        <v>0</v>
      </c>
      <c r="AB65" s="274">
        <v>0.15045</v>
      </c>
      <c r="AC65" s="274">
        <v>7.0800000000000002E-2</v>
      </c>
      <c r="AD65" s="274">
        <v>0.11731000000000003</v>
      </c>
      <c r="AE65" s="274">
        <v>0</v>
      </c>
      <c r="AF65" s="272">
        <f t="shared" si="2"/>
        <v>1</v>
      </c>
      <c r="AG65" s="196">
        <f t="shared" si="4"/>
        <v>0.66950999999999994</v>
      </c>
    </row>
    <row r="66" spans="1:33" s="23" customFormat="1" x14ac:dyDescent="0.25">
      <c r="A66" s="1">
        <v>1962</v>
      </c>
      <c r="B66" s="1" t="s">
        <v>14</v>
      </c>
      <c r="C66" s="1" t="str">
        <f t="shared" ref="C66:C129" si="5">CONCATENATE(A66,B66)</f>
        <v>1962AB</v>
      </c>
      <c r="D66" s="1" t="s">
        <v>56</v>
      </c>
      <c r="E66" s="1" t="str">
        <f t="shared" ref="E66:E129" si="6">CONCATENATE(C66,D66)</f>
        <v>1962ABICI</v>
      </c>
      <c r="F66" s="196">
        <v>0.12182999999999999</v>
      </c>
      <c r="G66" s="196">
        <v>0.4264</v>
      </c>
      <c r="H66" s="196">
        <v>0</v>
      </c>
      <c r="I66" s="196">
        <v>2.4369999999999999E-2</v>
      </c>
      <c r="J66" s="196">
        <v>0.1066</v>
      </c>
      <c r="K66" s="196">
        <v>0</v>
      </c>
      <c r="L66" s="196">
        <v>0</v>
      </c>
      <c r="M66" s="196">
        <v>3.0499999999999998E-3</v>
      </c>
      <c r="N66" s="196">
        <v>6.0899999999999999E-3</v>
      </c>
      <c r="O66" s="196">
        <v>4.061E-2</v>
      </c>
      <c r="P66" s="196">
        <v>5.0599999999998979E-3</v>
      </c>
      <c r="Q66" s="196">
        <v>0</v>
      </c>
      <c r="R66" s="196">
        <v>0</v>
      </c>
      <c r="S66" s="196">
        <v>1.0199999999999999E-3</v>
      </c>
      <c r="T66" s="196">
        <v>0</v>
      </c>
      <c r="U66" s="196">
        <v>7.11E-3</v>
      </c>
      <c r="V66" s="196">
        <v>8.1200000000000005E-3</v>
      </c>
      <c r="W66" s="196">
        <v>8.1220000000000001E-2</v>
      </c>
      <c r="X66" s="196">
        <v>6.0909999999999999E-2</v>
      </c>
      <c r="Y66" s="196">
        <v>0.10152</v>
      </c>
      <c r="Z66" s="196">
        <v>6.0899999999999999E-3</v>
      </c>
      <c r="AA66" s="196">
        <v>0</v>
      </c>
      <c r="AB66" s="196">
        <v>0</v>
      </c>
      <c r="AC66" s="196">
        <v>0</v>
      </c>
      <c r="AD66" s="196">
        <v>0</v>
      </c>
      <c r="AE66" s="196">
        <v>0</v>
      </c>
      <c r="AF66" s="272">
        <f t="shared" ref="AF66:AF129" si="7">+SUM(F66:AE66)</f>
        <v>1</v>
      </c>
      <c r="AG66" s="196">
        <f t="shared" si="4"/>
        <v>0.26599</v>
      </c>
    </row>
    <row r="67" spans="1:33" s="23" customFormat="1" x14ac:dyDescent="0.25">
      <c r="A67" s="1">
        <v>1962</v>
      </c>
      <c r="B67" s="1" t="s">
        <v>14</v>
      </c>
      <c r="C67" s="1" t="str">
        <f t="shared" si="5"/>
        <v>1962AB</v>
      </c>
      <c r="D67" s="1" t="s">
        <v>58</v>
      </c>
      <c r="E67" s="1" t="str">
        <f t="shared" si="6"/>
        <v>1962ABResidential</v>
      </c>
      <c r="F67" s="196">
        <v>0.12182999999999999</v>
      </c>
      <c r="G67" s="196">
        <v>0.4264</v>
      </c>
      <c r="H67" s="196">
        <v>0</v>
      </c>
      <c r="I67" s="196">
        <v>2.4369999999999999E-2</v>
      </c>
      <c r="J67" s="196">
        <v>0.1066</v>
      </c>
      <c r="K67" s="196">
        <v>0</v>
      </c>
      <c r="L67" s="196">
        <v>0</v>
      </c>
      <c r="M67" s="196">
        <v>3.0499999999999998E-3</v>
      </c>
      <c r="N67" s="196">
        <v>6.0899999999999999E-3</v>
      </c>
      <c r="O67" s="196">
        <v>4.061E-2</v>
      </c>
      <c r="P67" s="196">
        <v>5.0599999999998979E-3</v>
      </c>
      <c r="Q67" s="196">
        <v>0</v>
      </c>
      <c r="R67" s="196">
        <v>0</v>
      </c>
      <c r="S67" s="196">
        <v>1.0199999999999999E-3</v>
      </c>
      <c r="T67" s="196">
        <v>0</v>
      </c>
      <c r="U67" s="196">
        <v>7.11E-3</v>
      </c>
      <c r="V67" s="196">
        <v>8.1200000000000005E-3</v>
      </c>
      <c r="W67" s="196">
        <v>8.1220000000000001E-2</v>
      </c>
      <c r="X67" s="196">
        <v>6.0909999999999999E-2</v>
      </c>
      <c r="Y67" s="196">
        <v>0.10152</v>
      </c>
      <c r="Z67" s="196">
        <v>6.0899999999999999E-3</v>
      </c>
      <c r="AA67" s="196">
        <v>0</v>
      </c>
      <c r="AB67" s="196">
        <v>0</v>
      </c>
      <c r="AC67" s="196">
        <v>0</v>
      </c>
      <c r="AD67" s="196">
        <v>0</v>
      </c>
      <c r="AE67" s="196">
        <v>0</v>
      </c>
      <c r="AF67" s="272">
        <f t="shared" si="7"/>
        <v>1</v>
      </c>
      <c r="AG67" s="196">
        <f t="shared" si="4"/>
        <v>0.26599</v>
      </c>
    </row>
    <row r="68" spans="1:33" s="23" customFormat="1" x14ac:dyDescent="0.25">
      <c r="A68" s="1">
        <v>1963</v>
      </c>
      <c r="B68" s="1" t="s">
        <v>14</v>
      </c>
      <c r="C68" s="1" t="str">
        <f t="shared" si="5"/>
        <v>1963AB</v>
      </c>
      <c r="D68" s="1" t="s">
        <v>57</v>
      </c>
      <c r="E68" s="1" t="str">
        <f t="shared" si="6"/>
        <v>1963ABC&amp;D</v>
      </c>
      <c r="F68" s="274">
        <v>0</v>
      </c>
      <c r="G68" s="274">
        <v>1.0829999999999999E-2</v>
      </c>
      <c r="H68" s="274">
        <v>0</v>
      </c>
      <c r="I68" s="274">
        <v>0.31966</v>
      </c>
      <c r="J68" s="274">
        <v>0</v>
      </c>
      <c r="K68" s="274">
        <v>0</v>
      </c>
      <c r="L68" s="274">
        <v>0</v>
      </c>
      <c r="M68" s="274">
        <v>0</v>
      </c>
      <c r="N68" s="274">
        <v>0</v>
      </c>
      <c r="O68" s="274">
        <v>0</v>
      </c>
      <c r="P68" s="274">
        <v>0</v>
      </c>
      <c r="Q68" s="274">
        <v>0</v>
      </c>
      <c r="R68" s="274">
        <v>0</v>
      </c>
      <c r="S68" s="274">
        <v>0</v>
      </c>
      <c r="T68" s="274">
        <v>0.29006999999999999</v>
      </c>
      <c r="U68" s="274">
        <v>0</v>
      </c>
      <c r="V68" s="274">
        <v>0</v>
      </c>
      <c r="W68" s="274">
        <v>4.0879999999999972E-2</v>
      </c>
      <c r="X68" s="274">
        <v>0</v>
      </c>
      <c r="Y68" s="274">
        <v>0</v>
      </c>
      <c r="Z68" s="274">
        <v>0</v>
      </c>
      <c r="AA68" s="274">
        <v>0</v>
      </c>
      <c r="AB68" s="274">
        <v>0.15045</v>
      </c>
      <c r="AC68" s="274">
        <v>7.0800000000000002E-2</v>
      </c>
      <c r="AD68" s="274">
        <v>0.11731000000000003</v>
      </c>
      <c r="AE68" s="274">
        <v>0</v>
      </c>
      <c r="AF68" s="272">
        <f t="shared" si="7"/>
        <v>1</v>
      </c>
      <c r="AG68" s="196">
        <f t="shared" si="4"/>
        <v>0.66950999999999994</v>
      </c>
    </row>
    <row r="69" spans="1:33" s="23" customFormat="1" x14ac:dyDescent="0.25">
      <c r="A69" s="1">
        <v>1963</v>
      </c>
      <c r="B69" s="1" t="s">
        <v>14</v>
      </c>
      <c r="C69" s="1" t="str">
        <f t="shared" si="5"/>
        <v>1963AB</v>
      </c>
      <c r="D69" s="1" t="s">
        <v>56</v>
      </c>
      <c r="E69" s="1" t="str">
        <f t="shared" si="6"/>
        <v>1963ABICI</v>
      </c>
      <c r="F69" s="196">
        <v>0.12182999999999999</v>
      </c>
      <c r="G69" s="196">
        <v>0.4264</v>
      </c>
      <c r="H69" s="196">
        <v>0</v>
      </c>
      <c r="I69" s="196">
        <v>2.4369999999999999E-2</v>
      </c>
      <c r="J69" s="196">
        <v>0.1066</v>
      </c>
      <c r="K69" s="196">
        <v>0</v>
      </c>
      <c r="L69" s="196">
        <v>0</v>
      </c>
      <c r="M69" s="196">
        <v>3.0499999999999998E-3</v>
      </c>
      <c r="N69" s="196">
        <v>6.0899999999999999E-3</v>
      </c>
      <c r="O69" s="196">
        <v>4.061E-2</v>
      </c>
      <c r="P69" s="196">
        <v>5.0599999999998979E-3</v>
      </c>
      <c r="Q69" s="196">
        <v>0</v>
      </c>
      <c r="R69" s="196">
        <v>0</v>
      </c>
      <c r="S69" s="196">
        <v>1.0199999999999999E-3</v>
      </c>
      <c r="T69" s="196">
        <v>0</v>
      </c>
      <c r="U69" s="196">
        <v>7.11E-3</v>
      </c>
      <c r="V69" s="196">
        <v>8.1200000000000005E-3</v>
      </c>
      <c r="W69" s="196">
        <v>8.1220000000000001E-2</v>
      </c>
      <c r="X69" s="196">
        <v>6.0909999999999999E-2</v>
      </c>
      <c r="Y69" s="196">
        <v>0.10152</v>
      </c>
      <c r="Z69" s="196">
        <v>6.0899999999999999E-3</v>
      </c>
      <c r="AA69" s="196">
        <v>0</v>
      </c>
      <c r="AB69" s="196">
        <v>0</v>
      </c>
      <c r="AC69" s="196">
        <v>0</v>
      </c>
      <c r="AD69" s="196">
        <v>0</v>
      </c>
      <c r="AE69" s="196">
        <v>0</v>
      </c>
      <c r="AF69" s="272">
        <f t="shared" si="7"/>
        <v>1</v>
      </c>
      <c r="AG69" s="196">
        <f t="shared" si="4"/>
        <v>0.26599</v>
      </c>
    </row>
    <row r="70" spans="1:33" s="23" customFormat="1" x14ac:dyDescent="0.25">
      <c r="A70" s="1">
        <v>1963</v>
      </c>
      <c r="B70" s="1" t="s">
        <v>14</v>
      </c>
      <c r="C70" s="1" t="str">
        <f t="shared" si="5"/>
        <v>1963AB</v>
      </c>
      <c r="D70" s="1" t="s">
        <v>58</v>
      </c>
      <c r="E70" s="1" t="str">
        <f t="shared" si="6"/>
        <v>1963ABResidential</v>
      </c>
      <c r="F70" s="196">
        <v>0.12182999999999999</v>
      </c>
      <c r="G70" s="196">
        <v>0.4264</v>
      </c>
      <c r="H70" s="196">
        <v>0</v>
      </c>
      <c r="I70" s="196">
        <v>2.4369999999999999E-2</v>
      </c>
      <c r="J70" s="196">
        <v>0.1066</v>
      </c>
      <c r="K70" s="196">
        <v>0</v>
      </c>
      <c r="L70" s="196">
        <v>0</v>
      </c>
      <c r="M70" s="196">
        <v>3.0499999999999998E-3</v>
      </c>
      <c r="N70" s="196">
        <v>6.0899999999999999E-3</v>
      </c>
      <c r="O70" s="196">
        <v>4.061E-2</v>
      </c>
      <c r="P70" s="196">
        <v>5.0599999999998979E-3</v>
      </c>
      <c r="Q70" s="196">
        <v>0</v>
      </c>
      <c r="R70" s="196">
        <v>0</v>
      </c>
      <c r="S70" s="196">
        <v>1.0199999999999999E-3</v>
      </c>
      <c r="T70" s="196">
        <v>0</v>
      </c>
      <c r="U70" s="196">
        <v>7.11E-3</v>
      </c>
      <c r="V70" s="196">
        <v>8.1200000000000005E-3</v>
      </c>
      <c r="W70" s="196">
        <v>8.1220000000000001E-2</v>
      </c>
      <c r="X70" s="196">
        <v>6.0909999999999999E-2</v>
      </c>
      <c r="Y70" s="196">
        <v>0.10152</v>
      </c>
      <c r="Z70" s="196">
        <v>6.0899999999999999E-3</v>
      </c>
      <c r="AA70" s="196">
        <v>0</v>
      </c>
      <c r="AB70" s="196">
        <v>0</v>
      </c>
      <c r="AC70" s="196">
        <v>0</v>
      </c>
      <c r="AD70" s="196">
        <v>0</v>
      </c>
      <c r="AE70" s="196">
        <v>0</v>
      </c>
      <c r="AF70" s="272">
        <f t="shared" si="7"/>
        <v>1</v>
      </c>
      <c r="AG70" s="196">
        <f t="shared" si="4"/>
        <v>0.26599</v>
      </c>
    </row>
    <row r="71" spans="1:33" s="23" customFormat="1" x14ac:dyDescent="0.25">
      <c r="A71" s="1">
        <v>1964</v>
      </c>
      <c r="B71" s="1" t="s">
        <v>14</v>
      </c>
      <c r="C71" s="1" t="str">
        <f t="shared" si="5"/>
        <v>1964AB</v>
      </c>
      <c r="D71" s="1" t="s">
        <v>57</v>
      </c>
      <c r="E71" s="1" t="str">
        <f t="shared" si="6"/>
        <v>1964ABC&amp;D</v>
      </c>
      <c r="F71" s="274">
        <v>0</v>
      </c>
      <c r="G71" s="274">
        <v>1.0829999999999999E-2</v>
      </c>
      <c r="H71" s="274">
        <v>0</v>
      </c>
      <c r="I71" s="274">
        <v>0.31966</v>
      </c>
      <c r="J71" s="274">
        <v>0</v>
      </c>
      <c r="K71" s="274">
        <v>0</v>
      </c>
      <c r="L71" s="274">
        <v>0</v>
      </c>
      <c r="M71" s="274">
        <v>0</v>
      </c>
      <c r="N71" s="274">
        <v>0</v>
      </c>
      <c r="O71" s="274">
        <v>0</v>
      </c>
      <c r="P71" s="274">
        <v>0</v>
      </c>
      <c r="Q71" s="274">
        <v>0</v>
      </c>
      <c r="R71" s="274">
        <v>0</v>
      </c>
      <c r="S71" s="274">
        <v>0</v>
      </c>
      <c r="T71" s="274">
        <v>0.29006999999999999</v>
      </c>
      <c r="U71" s="274">
        <v>0</v>
      </c>
      <c r="V71" s="274">
        <v>0</v>
      </c>
      <c r="W71" s="274">
        <v>4.0879999999999972E-2</v>
      </c>
      <c r="X71" s="274">
        <v>0</v>
      </c>
      <c r="Y71" s="274">
        <v>0</v>
      </c>
      <c r="Z71" s="274">
        <v>0</v>
      </c>
      <c r="AA71" s="274">
        <v>0</v>
      </c>
      <c r="AB71" s="274">
        <v>0.15045</v>
      </c>
      <c r="AC71" s="274">
        <v>7.0800000000000002E-2</v>
      </c>
      <c r="AD71" s="274">
        <v>0.11731000000000003</v>
      </c>
      <c r="AE71" s="274">
        <v>0</v>
      </c>
      <c r="AF71" s="272">
        <f t="shared" si="7"/>
        <v>1</v>
      </c>
      <c r="AG71" s="196">
        <f t="shared" si="4"/>
        <v>0.66950999999999994</v>
      </c>
    </row>
    <row r="72" spans="1:33" s="23" customFormat="1" x14ac:dyDescent="0.25">
      <c r="A72" s="1">
        <v>1964</v>
      </c>
      <c r="B72" s="1" t="s">
        <v>14</v>
      </c>
      <c r="C72" s="1" t="str">
        <f t="shared" si="5"/>
        <v>1964AB</v>
      </c>
      <c r="D72" s="1" t="s">
        <v>56</v>
      </c>
      <c r="E72" s="1" t="str">
        <f t="shared" si="6"/>
        <v>1964ABICI</v>
      </c>
      <c r="F72" s="196">
        <v>0.12182999999999999</v>
      </c>
      <c r="G72" s="196">
        <v>0.4264</v>
      </c>
      <c r="H72" s="196">
        <v>0</v>
      </c>
      <c r="I72" s="196">
        <v>2.4369999999999999E-2</v>
      </c>
      <c r="J72" s="196">
        <v>0.1066</v>
      </c>
      <c r="K72" s="196">
        <v>0</v>
      </c>
      <c r="L72" s="196">
        <v>0</v>
      </c>
      <c r="M72" s="196">
        <v>3.0499999999999998E-3</v>
      </c>
      <c r="N72" s="196">
        <v>6.0899999999999999E-3</v>
      </c>
      <c r="O72" s="196">
        <v>4.061E-2</v>
      </c>
      <c r="P72" s="196">
        <v>5.0599999999998979E-3</v>
      </c>
      <c r="Q72" s="196">
        <v>0</v>
      </c>
      <c r="R72" s="196">
        <v>0</v>
      </c>
      <c r="S72" s="196">
        <v>1.0199999999999999E-3</v>
      </c>
      <c r="T72" s="196">
        <v>0</v>
      </c>
      <c r="U72" s="196">
        <v>7.11E-3</v>
      </c>
      <c r="V72" s="196">
        <v>8.1200000000000005E-3</v>
      </c>
      <c r="W72" s="196">
        <v>8.1220000000000001E-2</v>
      </c>
      <c r="X72" s="196">
        <v>6.0909999999999999E-2</v>
      </c>
      <c r="Y72" s="196">
        <v>0.10152</v>
      </c>
      <c r="Z72" s="196">
        <v>6.0899999999999999E-3</v>
      </c>
      <c r="AA72" s="196">
        <v>0</v>
      </c>
      <c r="AB72" s="196">
        <v>0</v>
      </c>
      <c r="AC72" s="196">
        <v>0</v>
      </c>
      <c r="AD72" s="196">
        <v>0</v>
      </c>
      <c r="AE72" s="196">
        <v>0</v>
      </c>
      <c r="AF72" s="272">
        <f t="shared" si="7"/>
        <v>1</v>
      </c>
      <c r="AG72" s="196">
        <f t="shared" si="4"/>
        <v>0.26599</v>
      </c>
    </row>
    <row r="73" spans="1:33" s="23" customFormat="1" x14ac:dyDescent="0.25">
      <c r="A73" s="1">
        <v>1964</v>
      </c>
      <c r="B73" s="1" t="s">
        <v>14</v>
      </c>
      <c r="C73" s="1" t="str">
        <f t="shared" si="5"/>
        <v>1964AB</v>
      </c>
      <c r="D73" s="1" t="s">
        <v>58</v>
      </c>
      <c r="E73" s="1" t="str">
        <f t="shared" si="6"/>
        <v>1964ABResidential</v>
      </c>
      <c r="F73" s="196">
        <v>0.12182999999999999</v>
      </c>
      <c r="G73" s="196">
        <v>0.4264</v>
      </c>
      <c r="H73" s="196">
        <v>0</v>
      </c>
      <c r="I73" s="196">
        <v>2.4369999999999999E-2</v>
      </c>
      <c r="J73" s="196">
        <v>0.1066</v>
      </c>
      <c r="K73" s="196">
        <v>0</v>
      </c>
      <c r="L73" s="196">
        <v>0</v>
      </c>
      <c r="M73" s="196">
        <v>3.0499999999999998E-3</v>
      </c>
      <c r="N73" s="196">
        <v>6.0899999999999999E-3</v>
      </c>
      <c r="O73" s="196">
        <v>4.061E-2</v>
      </c>
      <c r="P73" s="196">
        <v>5.0599999999998979E-3</v>
      </c>
      <c r="Q73" s="196">
        <v>0</v>
      </c>
      <c r="R73" s="196">
        <v>0</v>
      </c>
      <c r="S73" s="196">
        <v>1.0199999999999999E-3</v>
      </c>
      <c r="T73" s="196">
        <v>0</v>
      </c>
      <c r="U73" s="196">
        <v>7.11E-3</v>
      </c>
      <c r="V73" s="196">
        <v>8.1200000000000005E-3</v>
      </c>
      <c r="W73" s="196">
        <v>8.1220000000000001E-2</v>
      </c>
      <c r="X73" s="196">
        <v>6.0909999999999999E-2</v>
      </c>
      <c r="Y73" s="196">
        <v>0.10152</v>
      </c>
      <c r="Z73" s="196">
        <v>6.0899999999999999E-3</v>
      </c>
      <c r="AA73" s="196">
        <v>0</v>
      </c>
      <c r="AB73" s="196">
        <v>0</v>
      </c>
      <c r="AC73" s="196">
        <v>0</v>
      </c>
      <c r="AD73" s="196">
        <v>0</v>
      </c>
      <c r="AE73" s="196">
        <v>0</v>
      </c>
      <c r="AF73" s="272">
        <f t="shared" si="7"/>
        <v>1</v>
      </c>
      <c r="AG73" s="196">
        <f t="shared" si="4"/>
        <v>0.26599</v>
      </c>
    </row>
    <row r="74" spans="1:33" s="23" customFormat="1" x14ac:dyDescent="0.25">
      <c r="A74" s="1">
        <v>1965</v>
      </c>
      <c r="B74" s="1" t="s">
        <v>14</v>
      </c>
      <c r="C74" s="1" t="str">
        <f t="shared" si="5"/>
        <v>1965AB</v>
      </c>
      <c r="D74" s="1" t="s">
        <v>57</v>
      </c>
      <c r="E74" s="1" t="str">
        <f t="shared" si="6"/>
        <v>1965ABC&amp;D</v>
      </c>
      <c r="F74" s="274">
        <v>0</v>
      </c>
      <c r="G74" s="274">
        <v>1.0829999999999999E-2</v>
      </c>
      <c r="H74" s="274">
        <v>0</v>
      </c>
      <c r="I74" s="274">
        <v>0.31966</v>
      </c>
      <c r="J74" s="274">
        <v>0</v>
      </c>
      <c r="K74" s="274">
        <v>0</v>
      </c>
      <c r="L74" s="274">
        <v>0</v>
      </c>
      <c r="M74" s="274">
        <v>0</v>
      </c>
      <c r="N74" s="274">
        <v>0</v>
      </c>
      <c r="O74" s="274">
        <v>0</v>
      </c>
      <c r="P74" s="274">
        <v>0</v>
      </c>
      <c r="Q74" s="274">
        <v>0</v>
      </c>
      <c r="R74" s="274">
        <v>0</v>
      </c>
      <c r="S74" s="274">
        <v>0</v>
      </c>
      <c r="T74" s="274">
        <v>0.29006999999999999</v>
      </c>
      <c r="U74" s="274">
        <v>0</v>
      </c>
      <c r="V74" s="274">
        <v>0</v>
      </c>
      <c r="W74" s="274">
        <v>4.0879999999999972E-2</v>
      </c>
      <c r="X74" s="274">
        <v>0</v>
      </c>
      <c r="Y74" s="274">
        <v>0</v>
      </c>
      <c r="Z74" s="274">
        <v>0</v>
      </c>
      <c r="AA74" s="274">
        <v>0</v>
      </c>
      <c r="AB74" s="274">
        <v>0.15045</v>
      </c>
      <c r="AC74" s="274">
        <v>7.0800000000000002E-2</v>
      </c>
      <c r="AD74" s="274">
        <v>0.11731000000000003</v>
      </c>
      <c r="AE74" s="274">
        <v>0</v>
      </c>
      <c r="AF74" s="272">
        <f t="shared" si="7"/>
        <v>1</v>
      </c>
      <c r="AG74" s="196">
        <f t="shared" si="4"/>
        <v>0.66950999999999994</v>
      </c>
    </row>
    <row r="75" spans="1:33" s="23" customFormat="1" x14ac:dyDescent="0.25">
      <c r="A75" s="1">
        <v>1965</v>
      </c>
      <c r="B75" s="1" t="s">
        <v>14</v>
      </c>
      <c r="C75" s="1" t="str">
        <f t="shared" si="5"/>
        <v>1965AB</v>
      </c>
      <c r="D75" s="1" t="s">
        <v>56</v>
      </c>
      <c r="E75" s="1" t="str">
        <f t="shared" si="6"/>
        <v>1965ABICI</v>
      </c>
      <c r="F75" s="196">
        <v>0.12182999999999999</v>
      </c>
      <c r="G75" s="196">
        <v>0.4264</v>
      </c>
      <c r="H75" s="196">
        <v>0</v>
      </c>
      <c r="I75" s="196">
        <v>2.4369999999999999E-2</v>
      </c>
      <c r="J75" s="196">
        <v>0.1066</v>
      </c>
      <c r="K75" s="196">
        <v>0</v>
      </c>
      <c r="L75" s="196">
        <v>0</v>
      </c>
      <c r="M75" s="196">
        <v>3.0499999999999998E-3</v>
      </c>
      <c r="N75" s="196">
        <v>6.0899999999999999E-3</v>
      </c>
      <c r="O75" s="196">
        <v>4.061E-2</v>
      </c>
      <c r="P75" s="196">
        <v>5.0599999999998979E-3</v>
      </c>
      <c r="Q75" s="196">
        <v>0</v>
      </c>
      <c r="R75" s="196">
        <v>0</v>
      </c>
      <c r="S75" s="196">
        <v>1.0199999999999999E-3</v>
      </c>
      <c r="T75" s="196">
        <v>0</v>
      </c>
      <c r="U75" s="196">
        <v>7.11E-3</v>
      </c>
      <c r="V75" s="196">
        <v>8.1200000000000005E-3</v>
      </c>
      <c r="W75" s="196">
        <v>8.1220000000000001E-2</v>
      </c>
      <c r="X75" s="196">
        <v>6.0909999999999999E-2</v>
      </c>
      <c r="Y75" s="196">
        <v>0.10152</v>
      </c>
      <c r="Z75" s="196">
        <v>6.0899999999999999E-3</v>
      </c>
      <c r="AA75" s="196">
        <v>0</v>
      </c>
      <c r="AB75" s="196">
        <v>0</v>
      </c>
      <c r="AC75" s="196">
        <v>0</v>
      </c>
      <c r="AD75" s="196">
        <v>0</v>
      </c>
      <c r="AE75" s="196">
        <v>0</v>
      </c>
      <c r="AF75" s="272">
        <f t="shared" si="7"/>
        <v>1</v>
      </c>
      <c r="AG75" s="196">
        <f t="shared" si="4"/>
        <v>0.26599</v>
      </c>
    </row>
    <row r="76" spans="1:33" s="23" customFormat="1" x14ac:dyDescent="0.25">
      <c r="A76" s="1">
        <v>1965</v>
      </c>
      <c r="B76" s="1" t="s">
        <v>14</v>
      </c>
      <c r="C76" s="1" t="str">
        <f t="shared" si="5"/>
        <v>1965AB</v>
      </c>
      <c r="D76" s="1" t="s">
        <v>58</v>
      </c>
      <c r="E76" s="1" t="str">
        <f t="shared" si="6"/>
        <v>1965ABResidential</v>
      </c>
      <c r="F76" s="196">
        <v>0.12182999999999999</v>
      </c>
      <c r="G76" s="196">
        <v>0.4264</v>
      </c>
      <c r="H76" s="196">
        <v>0</v>
      </c>
      <c r="I76" s="196">
        <v>2.4369999999999999E-2</v>
      </c>
      <c r="J76" s="196">
        <v>0.1066</v>
      </c>
      <c r="K76" s="196">
        <v>0</v>
      </c>
      <c r="L76" s="196">
        <v>0</v>
      </c>
      <c r="M76" s="196">
        <v>3.0499999999999998E-3</v>
      </c>
      <c r="N76" s="196">
        <v>6.0899999999999999E-3</v>
      </c>
      <c r="O76" s="196">
        <v>4.061E-2</v>
      </c>
      <c r="P76" s="196">
        <v>5.0599999999998979E-3</v>
      </c>
      <c r="Q76" s="196">
        <v>0</v>
      </c>
      <c r="R76" s="196">
        <v>0</v>
      </c>
      <c r="S76" s="196">
        <v>1.0199999999999999E-3</v>
      </c>
      <c r="T76" s="196">
        <v>0</v>
      </c>
      <c r="U76" s="196">
        <v>7.11E-3</v>
      </c>
      <c r="V76" s="196">
        <v>8.1200000000000005E-3</v>
      </c>
      <c r="W76" s="196">
        <v>8.1220000000000001E-2</v>
      </c>
      <c r="X76" s="196">
        <v>6.0909999999999999E-2</v>
      </c>
      <c r="Y76" s="196">
        <v>0.10152</v>
      </c>
      <c r="Z76" s="196">
        <v>6.0899999999999999E-3</v>
      </c>
      <c r="AA76" s="196">
        <v>0</v>
      </c>
      <c r="AB76" s="196">
        <v>0</v>
      </c>
      <c r="AC76" s="196">
        <v>0</v>
      </c>
      <c r="AD76" s="196">
        <v>0</v>
      </c>
      <c r="AE76" s="196">
        <v>0</v>
      </c>
      <c r="AF76" s="272">
        <f t="shared" si="7"/>
        <v>1</v>
      </c>
      <c r="AG76" s="196">
        <f t="shared" si="4"/>
        <v>0.26599</v>
      </c>
    </row>
    <row r="77" spans="1:33" s="23" customFormat="1" x14ac:dyDescent="0.25">
      <c r="A77" s="1">
        <v>1966</v>
      </c>
      <c r="B77" s="1" t="s">
        <v>14</v>
      </c>
      <c r="C77" s="1" t="str">
        <f t="shared" si="5"/>
        <v>1966AB</v>
      </c>
      <c r="D77" s="1" t="s">
        <v>57</v>
      </c>
      <c r="E77" s="1" t="str">
        <f t="shared" si="6"/>
        <v>1966ABC&amp;D</v>
      </c>
      <c r="F77" s="274">
        <v>0</v>
      </c>
      <c r="G77" s="274">
        <v>1.0829999999999999E-2</v>
      </c>
      <c r="H77" s="274">
        <v>0</v>
      </c>
      <c r="I77" s="274">
        <v>0.31966</v>
      </c>
      <c r="J77" s="274">
        <v>0</v>
      </c>
      <c r="K77" s="274">
        <v>0</v>
      </c>
      <c r="L77" s="274">
        <v>0</v>
      </c>
      <c r="M77" s="274">
        <v>0</v>
      </c>
      <c r="N77" s="274">
        <v>0</v>
      </c>
      <c r="O77" s="274">
        <v>0</v>
      </c>
      <c r="P77" s="274">
        <v>0</v>
      </c>
      <c r="Q77" s="274">
        <v>0</v>
      </c>
      <c r="R77" s="274">
        <v>0</v>
      </c>
      <c r="S77" s="274">
        <v>0</v>
      </c>
      <c r="T77" s="274">
        <v>0.29006999999999999</v>
      </c>
      <c r="U77" s="274">
        <v>0</v>
      </c>
      <c r="V77" s="274">
        <v>0</v>
      </c>
      <c r="W77" s="274">
        <v>4.0879999999999972E-2</v>
      </c>
      <c r="X77" s="274">
        <v>0</v>
      </c>
      <c r="Y77" s="274">
        <v>0</v>
      </c>
      <c r="Z77" s="274">
        <v>0</v>
      </c>
      <c r="AA77" s="274">
        <v>0</v>
      </c>
      <c r="AB77" s="274">
        <v>0.15045</v>
      </c>
      <c r="AC77" s="274">
        <v>7.0800000000000002E-2</v>
      </c>
      <c r="AD77" s="274">
        <v>0.11731000000000003</v>
      </c>
      <c r="AE77" s="274">
        <v>0</v>
      </c>
      <c r="AF77" s="272">
        <f t="shared" si="7"/>
        <v>1</v>
      </c>
      <c r="AG77" s="196">
        <f t="shared" si="4"/>
        <v>0.66950999999999994</v>
      </c>
    </row>
    <row r="78" spans="1:33" s="23" customFormat="1" x14ac:dyDescent="0.25">
      <c r="A78" s="1">
        <v>1966</v>
      </c>
      <c r="B78" s="1" t="s">
        <v>14</v>
      </c>
      <c r="C78" s="1" t="str">
        <f t="shared" si="5"/>
        <v>1966AB</v>
      </c>
      <c r="D78" s="1" t="s">
        <v>56</v>
      </c>
      <c r="E78" s="1" t="str">
        <f t="shared" si="6"/>
        <v>1966ABICI</v>
      </c>
      <c r="F78" s="196">
        <v>0.12182999999999999</v>
      </c>
      <c r="G78" s="196">
        <v>0.4264</v>
      </c>
      <c r="H78" s="196">
        <v>0</v>
      </c>
      <c r="I78" s="196">
        <v>2.4369999999999999E-2</v>
      </c>
      <c r="J78" s="196">
        <v>0.1066</v>
      </c>
      <c r="K78" s="196">
        <v>0</v>
      </c>
      <c r="L78" s="196">
        <v>0</v>
      </c>
      <c r="M78" s="196">
        <v>3.0499999999999998E-3</v>
      </c>
      <c r="N78" s="196">
        <v>6.0899999999999999E-3</v>
      </c>
      <c r="O78" s="196">
        <v>4.061E-2</v>
      </c>
      <c r="P78" s="196">
        <v>5.0599999999998979E-3</v>
      </c>
      <c r="Q78" s="196">
        <v>0</v>
      </c>
      <c r="R78" s="196">
        <v>0</v>
      </c>
      <c r="S78" s="196">
        <v>1.0199999999999999E-3</v>
      </c>
      <c r="T78" s="196">
        <v>0</v>
      </c>
      <c r="U78" s="196">
        <v>7.11E-3</v>
      </c>
      <c r="V78" s="196">
        <v>8.1200000000000005E-3</v>
      </c>
      <c r="W78" s="196">
        <v>8.1220000000000001E-2</v>
      </c>
      <c r="X78" s="196">
        <v>6.0909999999999999E-2</v>
      </c>
      <c r="Y78" s="196">
        <v>0.10152</v>
      </c>
      <c r="Z78" s="196">
        <v>6.0899999999999999E-3</v>
      </c>
      <c r="AA78" s="196">
        <v>0</v>
      </c>
      <c r="AB78" s="196">
        <v>0</v>
      </c>
      <c r="AC78" s="196">
        <v>0</v>
      </c>
      <c r="AD78" s="196">
        <v>0</v>
      </c>
      <c r="AE78" s="196">
        <v>0</v>
      </c>
      <c r="AF78" s="272">
        <f t="shared" si="7"/>
        <v>1</v>
      </c>
      <c r="AG78" s="196">
        <f t="shared" si="4"/>
        <v>0.26599</v>
      </c>
    </row>
    <row r="79" spans="1:33" s="23" customFormat="1" x14ac:dyDescent="0.25">
      <c r="A79" s="1">
        <v>1966</v>
      </c>
      <c r="B79" s="1" t="s">
        <v>14</v>
      </c>
      <c r="C79" s="1" t="str">
        <f t="shared" si="5"/>
        <v>1966AB</v>
      </c>
      <c r="D79" s="1" t="s">
        <v>58</v>
      </c>
      <c r="E79" s="1" t="str">
        <f t="shared" si="6"/>
        <v>1966ABResidential</v>
      </c>
      <c r="F79" s="196">
        <v>0.12182999999999999</v>
      </c>
      <c r="G79" s="196">
        <v>0.4264</v>
      </c>
      <c r="H79" s="196">
        <v>0</v>
      </c>
      <c r="I79" s="196">
        <v>2.4369999999999999E-2</v>
      </c>
      <c r="J79" s="196">
        <v>0.1066</v>
      </c>
      <c r="K79" s="196">
        <v>0</v>
      </c>
      <c r="L79" s="196">
        <v>0</v>
      </c>
      <c r="M79" s="196">
        <v>3.0499999999999998E-3</v>
      </c>
      <c r="N79" s="196">
        <v>6.0899999999999999E-3</v>
      </c>
      <c r="O79" s="196">
        <v>4.061E-2</v>
      </c>
      <c r="P79" s="196">
        <v>5.0599999999998979E-3</v>
      </c>
      <c r="Q79" s="196">
        <v>0</v>
      </c>
      <c r="R79" s="196">
        <v>0</v>
      </c>
      <c r="S79" s="196">
        <v>1.0199999999999999E-3</v>
      </c>
      <c r="T79" s="196">
        <v>0</v>
      </c>
      <c r="U79" s="196">
        <v>7.11E-3</v>
      </c>
      <c r="V79" s="196">
        <v>8.1200000000000005E-3</v>
      </c>
      <c r="W79" s="196">
        <v>8.1220000000000001E-2</v>
      </c>
      <c r="X79" s="196">
        <v>6.0909999999999999E-2</v>
      </c>
      <c r="Y79" s="196">
        <v>0.10152</v>
      </c>
      <c r="Z79" s="196">
        <v>6.0899999999999999E-3</v>
      </c>
      <c r="AA79" s="196">
        <v>0</v>
      </c>
      <c r="AB79" s="196">
        <v>0</v>
      </c>
      <c r="AC79" s="196">
        <v>0</v>
      </c>
      <c r="AD79" s="196">
        <v>0</v>
      </c>
      <c r="AE79" s="196">
        <v>0</v>
      </c>
      <c r="AF79" s="272">
        <f t="shared" si="7"/>
        <v>1</v>
      </c>
      <c r="AG79" s="196">
        <f t="shared" si="4"/>
        <v>0.26599</v>
      </c>
    </row>
    <row r="80" spans="1:33" s="23" customFormat="1" x14ac:dyDescent="0.25">
      <c r="A80" s="1">
        <v>1967</v>
      </c>
      <c r="B80" s="1" t="s">
        <v>14</v>
      </c>
      <c r="C80" s="1" t="str">
        <f t="shared" si="5"/>
        <v>1967AB</v>
      </c>
      <c r="D80" s="1" t="s">
        <v>57</v>
      </c>
      <c r="E80" s="1" t="str">
        <f t="shared" si="6"/>
        <v>1967ABC&amp;D</v>
      </c>
      <c r="F80" s="274">
        <v>0</v>
      </c>
      <c r="G80" s="274">
        <v>1.0829999999999999E-2</v>
      </c>
      <c r="H80" s="274">
        <v>0</v>
      </c>
      <c r="I80" s="274">
        <v>0.31966</v>
      </c>
      <c r="J80" s="274">
        <v>0</v>
      </c>
      <c r="K80" s="274">
        <v>0</v>
      </c>
      <c r="L80" s="274">
        <v>0</v>
      </c>
      <c r="M80" s="274">
        <v>0</v>
      </c>
      <c r="N80" s="274">
        <v>0</v>
      </c>
      <c r="O80" s="274">
        <v>0</v>
      </c>
      <c r="P80" s="274">
        <v>0</v>
      </c>
      <c r="Q80" s="274">
        <v>0</v>
      </c>
      <c r="R80" s="274">
        <v>0</v>
      </c>
      <c r="S80" s="274">
        <v>0</v>
      </c>
      <c r="T80" s="274">
        <v>0.29006999999999999</v>
      </c>
      <c r="U80" s="274">
        <v>0</v>
      </c>
      <c r="V80" s="274">
        <v>0</v>
      </c>
      <c r="W80" s="274">
        <v>4.0879999999999972E-2</v>
      </c>
      <c r="X80" s="274">
        <v>0</v>
      </c>
      <c r="Y80" s="274">
        <v>0</v>
      </c>
      <c r="Z80" s="274">
        <v>0</v>
      </c>
      <c r="AA80" s="274">
        <v>0</v>
      </c>
      <c r="AB80" s="274">
        <v>0.15045</v>
      </c>
      <c r="AC80" s="274">
        <v>7.0800000000000002E-2</v>
      </c>
      <c r="AD80" s="274">
        <v>0.11731000000000003</v>
      </c>
      <c r="AE80" s="274">
        <v>0</v>
      </c>
      <c r="AF80" s="272">
        <f t="shared" si="7"/>
        <v>1</v>
      </c>
      <c r="AG80" s="196">
        <f t="shared" si="4"/>
        <v>0.66950999999999994</v>
      </c>
    </row>
    <row r="81" spans="1:33" s="23" customFormat="1" x14ac:dyDescent="0.25">
      <c r="A81" s="1">
        <v>1967</v>
      </c>
      <c r="B81" s="1" t="s">
        <v>14</v>
      </c>
      <c r="C81" s="1" t="str">
        <f t="shared" si="5"/>
        <v>1967AB</v>
      </c>
      <c r="D81" s="1" t="s">
        <v>56</v>
      </c>
      <c r="E81" s="1" t="str">
        <f t="shared" si="6"/>
        <v>1967ABICI</v>
      </c>
      <c r="F81" s="196">
        <v>0.12182999999999999</v>
      </c>
      <c r="G81" s="196">
        <v>0.4264</v>
      </c>
      <c r="H81" s="196">
        <v>0</v>
      </c>
      <c r="I81" s="196">
        <v>2.4369999999999999E-2</v>
      </c>
      <c r="J81" s="196">
        <v>0.1066</v>
      </c>
      <c r="K81" s="196">
        <v>0</v>
      </c>
      <c r="L81" s="196">
        <v>0</v>
      </c>
      <c r="M81" s="196">
        <v>3.0499999999999998E-3</v>
      </c>
      <c r="N81" s="196">
        <v>6.0899999999999999E-3</v>
      </c>
      <c r="O81" s="196">
        <v>4.061E-2</v>
      </c>
      <c r="P81" s="196">
        <v>5.0599999999998979E-3</v>
      </c>
      <c r="Q81" s="196">
        <v>0</v>
      </c>
      <c r="R81" s="196">
        <v>0</v>
      </c>
      <c r="S81" s="196">
        <v>1.0199999999999999E-3</v>
      </c>
      <c r="T81" s="196">
        <v>0</v>
      </c>
      <c r="U81" s="196">
        <v>7.11E-3</v>
      </c>
      <c r="V81" s="196">
        <v>8.1200000000000005E-3</v>
      </c>
      <c r="W81" s="196">
        <v>8.1220000000000001E-2</v>
      </c>
      <c r="X81" s="196">
        <v>6.0909999999999999E-2</v>
      </c>
      <c r="Y81" s="196">
        <v>0.10152</v>
      </c>
      <c r="Z81" s="196">
        <v>6.0899999999999999E-3</v>
      </c>
      <c r="AA81" s="196">
        <v>0</v>
      </c>
      <c r="AB81" s="196">
        <v>0</v>
      </c>
      <c r="AC81" s="196">
        <v>0</v>
      </c>
      <c r="AD81" s="196">
        <v>0</v>
      </c>
      <c r="AE81" s="196">
        <v>0</v>
      </c>
      <c r="AF81" s="272">
        <f t="shared" si="7"/>
        <v>1</v>
      </c>
      <c r="AG81" s="196">
        <f t="shared" si="4"/>
        <v>0.26599</v>
      </c>
    </row>
    <row r="82" spans="1:33" s="23" customFormat="1" x14ac:dyDescent="0.25">
      <c r="A82" s="1">
        <v>1967</v>
      </c>
      <c r="B82" s="1" t="s">
        <v>14</v>
      </c>
      <c r="C82" s="1" t="str">
        <f t="shared" si="5"/>
        <v>1967AB</v>
      </c>
      <c r="D82" s="1" t="s">
        <v>58</v>
      </c>
      <c r="E82" s="1" t="str">
        <f t="shared" si="6"/>
        <v>1967ABResidential</v>
      </c>
      <c r="F82" s="196">
        <v>0.12182999999999999</v>
      </c>
      <c r="G82" s="196">
        <v>0.4264</v>
      </c>
      <c r="H82" s="196">
        <v>0</v>
      </c>
      <c r="I82" s="196">
        <v>2.4369999999999999E-2</v>
      </c>
      <c r="J82" s="196">
        <v>0.1066</v>
      </c>
      <c r="K82" s="196">
        <v>0</v>
      </c>
      <c r="L82" s="196">
        <v>0</v>
      </c>
      <c r="M82" s="196">
        <v>3.0499999999999998E-3</v>
      </c>
      <c r="N82" s="196">
        <v>6.0899999999999999E-3</v>
      </c>
      <c r="O82" s="196">
        <v>4.061E-2</v>
      </c>
      <c r="P82" s="196">
        <v>5.0599999999998979E-3</v>
      </c>
      <c r="Q82" s="196">
        <v>0</v>
      </c>
      <c r="R82" s="196">
        <v>0</v>
      </c>
      <c r="S82" s="196">
        <v>1.0199999999999999E-3</v>
      </c>
      <c r="T82" s="196">
        <v>0</v>
      </c>
      <c r="U82" s="196">
        <v>7.11E-3</v>
      </c>
      <c r="V82" s="196">
        <v>8.1200000000000005E-3</v>
      </c>
      <c r="W82" s="196">
        <v>8.1220000000000001E-2</v>
      </c>
      <c r="X82" s="196">
        <v>6.0909999999999999E-2</v>
      </c>
      <c r="Y82" s="196">
        <v>0.10152</v>
      </c>
      <c r="Z82" s="196">
        <v>6.0899999999999999E-3</v>
      </c>
      <c r="AA82" s="196">
        <v>0</v>
      </c>
      <c r="AB82" s="196">
        <v>0</v>
      </c>
      <c r="AC82" s="196">
        <v>0</v>
      </c>
      <c r="AD82" s="196">
        <v>0</v>
      </c>
      <c r="AE82" s="196">
        <v>0</v>
      </c>
      <c r="AF82" s="272">
        <f t="shared" si="7"/>
        <v>1</v>
      </c>
      <c r="AG82" s="196">
        <f t="shared" si="4"/>
        <v>0.26599</v>
      </c>
    </row>
    <row r="83" spans="1:33" s="23" customFormat="1" x14ac:dyDescent="0.25">
      <c r="A83" s="1">
        <v>1968</v>
      </c>
      <c r="B83" s="1" t="s">
        <v>14</v>
      </c>
      <c r="C83" s="1" t="str">
        <f t="shared" si="5"/>
        <v>1968AB</v>
      </c>
      <c r="D83" s="1" t="s">
        <v>57</v>
      </c>
      <c r="E83" s="1" t="str">
        <f t="shared" si="6"/>
        <v>1968ABC&amp;D</v>
      </c>
      <c r="F83" s="274">
        <v>0</v>
      </c>
      <c r="G83" s="274">
        <v>1.0829999999999999E-2</v>
      </c>
      <c r="H83" s="274">
        <v>0</v>
      </c>
      <c r="I83" s="274">
        <v>0.31966</v>
      </c>
      <c r="J83" s="274">
        <v>0</v>
      </c>
      <c r="K83" s="274">
        <v>0</v>
      </c>
      <c r="L83" s="274">
        <v>0</v>
      </c>
      <c r="M83" s="274">
        <v>0</v>
      </c>
      <c r="N83" s="274">
        <v>0</v>
      </c>
      <c r="O83" s="274">
        <v>0</v>
      </c>
      <c r="P83" s="274">
        <v>0</v>
      </c>
      <c r="Q83" s="274">
        <v>0</v>
      </c>
      <c r="R83" s="274">
        <v>0</v>
      </c>
      <c r="S83" s="274">
        <v>0</v>
      </c>
      <c r="T83" s="274">
        <v>0.29006999999999999</v>
      </c>
      <c r="U83" s="274">
        <v>0</v>
      </c>
      <c r="V83" s="274">
        <v>0</v>
      </c>
      <c r="W83" s="274">
        <v>4.0879999999999972E-2</v>
      </c>
      <c r="X83" s="274">
        <v>0</v>
      </c>
      <c r="Y83" s="274">
        <v>0</v>
      </c>
      <c r="Z83" s="274">
        <v>0</v>
      </c>
      <c r="AA83" s="274">
        <v>0</v>
      </c>
      <c r="AB83" s="274">
        <v>0.15045</v>
      </c>
      <c r="AC83" s="274">
        <v>7.0800000000000002E-2</v>
      </c>
      <c r="AD83" s="274">
        <v>0.11731000000000003</v>
      </c>
      <c r="AE83" s="274">
        <v>0</v>
      </c>
      <c r="AF83" s="272">
        <f t="shared" si="7"/>
        <v>1</v>
      </c>
      <c r="AG83" s="196">
        <f t="shared" si="4"/>
        <v>0.66950999999999994</v>
      </c>
    </row>
    <row r="84" spans="1:33" s="23" customFormat="1" x14ac:dyDescent="0.25">
      <c r="A84" s="1">
        <v>1968</v>
      </c>
      <c r="B84" s="1" t="s">
        <v>14</v>
      </c>
      <c r="C84" s="1" t="str">
        <f t="shared" si="5"/>
        <v>1968AB</v>
      </c>
      <c r="D84" s="1" t="s">
        <v>56</v>
      </c>
      <c r="E84" s="1" t="str">
        <f t="shared" si="6"/>
        <v>1968ABICI</v>
      </c>
      <c r="F84" s="196">
        <v>0.12182999999999999</v>
      </c>
      <c r="G84" s="196">
        <v>0.4264</v>
      </c>
      <c r="H84" s="196">
        <v>0</v>
      </c>
      <c r="I84" s="196">
        <v>2.4369999999999999E-2</v>
      </c>
      <c r="J84" s="196">
        <v>0.1066</v>
      </c>
      <c r="K84" s="196">
        <v>0</v>
      </c>
      <c r="L84" s="196">
        <v>0</v>
      </c>
      <c r="M84" s="196">
        <v>3.0499999999999998E-3</v>
      </c>
      <c r="N84" s="196">
        <v>6.0899999999999999E-3</v>
      </c>
      <c r="O84" s="196">
        <v>4.061E-2</v>
      </c>
      <c r="P84" s="196">
        <v>5.0599999999998979E-3</v>
      </c>
      <c r="Q84" s="196">
        <v>0</v>
      </c>
      <c r="R84" s="196">
        <v>0</v>
      </c>
      <c r="S84" s="196">
        <v>1.0199999999999999E-3</v>
      </c>
      <c r="T84" s="196">
        <v>0</v>
      </c>
      <c r="U84" s="196">
        <v>7.11E-3</v>
      </c>
      <c r="V84" s="196">
        <v>8.1200000000000005E-3</v>
      </c>
      <c r="W84" s="196">
        <v>8.1220000000000001E-2</v>
      </c>
      <c r="X84" s="196">
        <v>6.0909999999999999E-2</v>
      </c>
      <c r="Y84" s="196">
        <v>0.10152</v>
      </c>
      <c r="Z84" s="196">
        <v>6.0899999999999999E-3</v>
      </c>
      <c r="AA84" s="196">
        <v>0</v>
      </c>
      <c r="AB84" s="196">
        <v>0</v>
      </c>
      <c r="AC84" s="196">
        <v>0</v>
      </c>
      <c r="AD84" s="196">
        <v>0</v>
      </c>
      <c r="AE84" s="196">
        <v>0</v>
      </c>
      <c r="AF84" s="272">
        <f t="shared" si="7"/>
        <v>1</v>
      </c>
      <c r="AG84" s="196">
        <f t="shared" si="4"/>
        <v>0.26599</v>
      </c>
    </row>
    <row r="85" spans="1:33" s="23" customFormat="1" x14ac:dyDescent="0.25">
      <c r="A85" s="1">
        <v>1968</v>
      </c>
      <c r="B85" s="1" t="s">
        <v>14</v>
      </c>
      <c r="C85" s="1" t="str">
        <f t="shared" si="5"/>
        <v>1968AB</v>
      </c>
      <c r="D85" s="1" t="s">
        <v>58</v>
      </c>
      <c r="E85" s="1" t="str">
        <f t="shared" si="6"/>
        <v>1968ABResidential</v>
      </c>
      <c r="F85" s="196">
        <v>0.12182999999999999</v>
      </c>
      <c r="G85" s="196">
        <v>0.4264</v>
      </c>
      <c r="H85" s="196">
        <v>0</v>
      </c>
      <c r="I85" s="196">
        <v>2.4369999999999999E-2</v>
      </c>
      <c r="J85" s="196">
        <v>0.1066</v>
      </c>
      <c r="K85" s="196">
        <v>0</v>
      </c>
      <c r="L85" s="196">
        <v>0</v>
      </c>
      <c r="M85" s="196">
        <v>3.0499999999999998E-3</v>
      </c>
      <c r="N85" s="196">
        <v>6.0899999999999999E-3</v>
      </c>
      <c r="O85" s="196">
        <v>4.061E-2</v>
      </c>
      <c r="P85" s="196">
        <v>5.0599999999998979E-3</v>
      </c>
      <c r="Q85" s="196">
        <v>0</v>
      </c>
      <c r="R85" s="196">
        <v>0</v>
      </c>
      <c r="S85" s="196">
        <v>1.0199999999999999E-3</v>
      </c>
      <c r="T85" s="196">
        <v>0</v>
      </c>
      <c r="U85" s="196">
        <v>7.11E-3</v>
      </c>
      <c r="V85" s="196">
        <v>8.1200000000000005E-3</v>
      </c>
      <c r="W85" s="196">
        <v>8.1220000000000001E-2</v>
      </c>
      <c r="X85" s="196">
        <v>6.0909999999999999E-2</v>
      </c>
      <c r="Y85" s="196">
        <v>0.10152</v>
      </c>
      <c r="Z85" s="196">
        <v>6.0899999999999999E-3</v>
      </c>
      <c r="AA85" s="196">
        <v>0</v>
      </c>
      <c r="AB85" s="196">
        <v>0</v>
      </c>
      <c r="AC85" s="196">
        <v>0</v>
      </c>
      <c r="AD85" s="196">
        <v>0</v>
      </c>
      <c r="AE85" s="196">
        <v>0</v>
      </c>
      <c r="AF85" s="272">
        <f t="shared" si="7"/>
        <v>1</v>
      </c>
      <c r="AG85" s="196">
        <f t="shared" si="4"/>
        <v>0.26599</v>
      </c>
    </row>
    <row r="86" spans="1:33" s="23" customFormat="1" x14ac:dyDescent="0.25">
      <c r="A86" s="1">
        <v>1969</v>
      </c>
      <c r="B86" s="1" t="s">
        <v>14</v>
      </c>
      <c r="C86" s="1" t="str">
        <f t="shared" si="5"/>
        <v>1969AB</v>
      </c>
      <c r="D86" s="1" t="s">
        <v>57</v>
      </c>
      <c r="E86" s="1" t="str">
        <f t="shared" si="6"/>
        <v>1969ABC&amp;D</v>
      </c>
      <c r="F86" s="274">
        <v>0</v>
      </c>
      <c r="G86" s="274">
        <v>1.0829999999999999E-2</v>
      </c>
      <c r="H86" s="274">
        <v>0</v>
      </c>
      <c r="I86" s="274">
        <v>0.31966</v>
      </c>
      <c r="J86" s="274">
        <v>0</v>
      </c>
      <c r="K86" s="274">
        <v>0</v>
      </c>
      <c r="L86" s="274">
        <v>0</v>
      </c>
      <c r="M86" s="274">
        <v>0</v>
      </c>
      <c r="N86" s="274">
        <v>0</v>
      </c>
      <c r="O86" s="274">
        <v>0</v>
      </c>
      <c r="P86" s="274">
        <v>0</v>
      </c>
      <c r="Q86" s="274">
        <v>0</v>
      </c>
      <c r="R86" s="274">
        <v>0</v>
      </c>
      <c r="S86" s="274">
        <v>0</v>
      </c>
      <c r="T86" s="274">
        <v>0.29006999999999999</v>
      </c>
      <c r="U86" s="274">
        <v>0</v>
      </c>
      <c r="V86" s="274">
        <v>0</v>
      </c>
      <c r="W86" s="274">
        <v>4.0879999999999972E-2</v>
      </c>
      <c r="X86" s="274">
        <v>0</v>
      </c>
      <c r="Y86" s="274">
        <v>0</v>
      </c>
      <c r="Z86" s="274">
        <v>0</v>
      </c>
      <c r="AA86" s="274">
        <v>0</v>
      </c>
      <c r="AB86" s="274">
        <v>0.15045</v>
      </c>
      <c r="AC86" s="274">
        <v>7.0800000000000002E-2</v>
      </c>
      <c r="AD86" s="274">
        <v>0.11731000000000003</v>
      </c>
      <c r="AE86" s="274">
        <v>0</v>
      </c>
      <c r="AF86" s="272">
        <f t="shared" si="7"/>
        <v>1</v>
      </c>
      <c r="AG86" s="196">
        <f t="shared" si="4"/>
        <v>0.66950999999999994</v>
      </c>
    </row>
    <row r="87" spans="1:33" s="23" customFormat="1" x14ac:dyDescent="0.25">
      <c r="A87" s="1">
        <v>1969</v>
      </c>
      <c r="B87" s="1" t="s">
        <v>14</v>
      </c>
      <c r="C87" s="1" t="str">
        <f t="shared" si="5"/>
        <v>1969AB</v>
      </c>
      <c r="D87" s="1" t="s">
        <v>56</v>
      </c>
      <c r="E87" s="1" t="str">
        <f t="shared" si="6"/>
        <v>1969ABICI</v>
      </c>
      <c r="F87" s="196">
        <v>0.12182999999999999</v>
      </c>
      <c r="G87" s="196">
        <v>0.4264</v>
      </c>
      <c r="H87" s="196">
        <v>0</v>
      </c>
      <c r="I87" s="196">
        <v>2.4369999999999999E-2</v>
      </c>
      <c r="J87" s="196">
        <v>0.1066</v>
      </c>
      <c r="K87" s="196">
        <v>0</v>
      </c>
      <c r="L87" s="196">
        <v>0</v>
      </c>
      <c r="M87" s="196">
        <v>3.0499999999999998E-3</v>
      </c>
      <c r="N87" s="196">
        <v>6.0899999999999999E-3</v>
      </c>
      <c r="O87" s="196">
        <v>4.061E-2</v>
      </c>
      <c r="P87" s="196">
        <v>5.0599999999998979E-3</v>
      </c>
      <c r="Q87" s="196">
        <v>0</v>
      </c>
      <c r="R87" s="196">
        <v>0</v>
      </c>
      <c r="S87" s="196">
        <v>1.0199999999999999E-3</v>
      </c>
      <c r="T87" s="196">
        <v>0</v>
      </c>
      <c r="U87" s="196">
        <v>7.11E-3</v>
      </c>
      <c r="V87" s="196">
        <v>8.1200000000000005E-3</v>
      </c>
      <c r="W87" s="196">
        <v>8.1220000000000001E-2</v>
      </c>
      <c r="X87" s="196">
        <v>6.0909999999999999E-2</v>
      </c>
      <c r="Y87" s="196">
        <v>0.10152</v>
      </c>
      <c r="Z87" s="196">
        <v>6.0899999999999999E-3</v>
      </c>
      <c r="AA87" s="196">
        <v>0</v>
      </c>
      <c r="AB87" s="196">
        <v>0</v>
      </c>
      <c r="AC87" s="196">
        <v>0</v>
      </c>
      <c r="AD87" s="196">
        <v>0</v>
      </c>
      <c r="AE87" s="196">
        <v>0</v>
      </c>
      <c r="AF87" s="272">
        <f t="shared" si="7"/>
        <v>1</v>
      </c>
      <c r="AG87" s="196">
        <f t="shared" si="4"/>
        <v>0.26599</v>
      </c>
    </row>
    <row r="88" spans="1:33" s="23" customFormat="1" x14ac:dyDescent="0.25">
      <c r="A88" s="1">
        <v>1969</v>
      </c>
      <c r="B88" s="1" t="s">
        <v>14</v>
      </c>
      <c r="C88" s="1" t="str">
        <f t="shared" si="5"/>
        <v>1969AB</v>
      </c>
      <c r="D88" s="1" t="s">
        <v>58</v>
      </c>
      <c r="E88" s="1" t="str">
        <f t="shared" si="6"/>
        <v>1969ABResidential</v>
      </c>
      <c r="F88" s="196">
        <v>0.12182999999999999</v>
      </c>
      <c r="G88" s="196">
        <v>0.4264</v>
      </c>
      <c r="H88" s="196">
        <v>0</v>
      </c>
      <c r="I88" s="196">
        <v>2.4369999999999999E-2</v>
      </c>
      <c r="J88" s="196">
        <v>0.1066</v>
      </c>
      <c r="K88" s="196">
        <v>0</v>
      </c>
      <c r="L88" s="196">
        <v>0</v>
      </c>
      <c r="M88" s="196">
        <v>3.0499999999999998E-3</v>
      </c>
      <c r="N88" s="196">
        <v>6.0899999999999999E-3</v>
      </c>
      <c r="O88" s="196">
        <v>4.061E-2</v>
      </c>
      <c r="P88" s="196">
        <v>5.0599999999998979E-3</v>
      </c>
      <c r="Q88" s="196">
        <v>0</v>
      </c>
      <c r="R88" s="196">
        <v>0</v>
      </c>
      <c r="S88" s="196">
        <v>1.0199999999999999E-3</v>
      </c>
      <c r="T88" s="196">
        <v>0</v>
      </c>
      <c r="U88" s="196">
        <v>7.11E-3</v>
      </c>
      <c r="V88" s="196">
        <v>8.1200000000000005E-3</v>
      </c>
      <c r="W88" s="196">
        <v>8.1220000000000001E-2</v>
      </c>
      <c r="X88" s="196">
        <v>6.0909999999999999E-2</v>
      </c>
      <c r="Y88" s="196">
        <v>0.10152</v>
      </c>
      <c r="Z88" s="196">
        <v>6.0899999999999999E-3</v>
      </c>
      <c r="AA88" s="196">
        <v>0</v>
      </c>
      <c r="AB88" s="196">
        <v>0</v>
      </c>
      <c r="AC88" s="196">
        <v>0</v>
      </c>
      <c r="AD88" s="196">
        <v>0</v>
      </c>
      <c r="AE88" s="196">
        <v>0</v>
      </c>
      <c r="AF88" s="272">
        <f t="shared" si="7"/>
        <v>1</v>
      </c>
      <c r="AG88" s="196">
        <f t="shared" si="4"/>
        <v>0.26599</v>
      </c>
    </row>
    <row r="89" spans="1:33" s="23" customFormat="1" x14ac:dyDescent="0.25">
      <c r="A89" s="1">
        <v>1970</v>
      </c>
      <c r="B89" s="1" t="s">
        <v>14</v>
      </c>
      <c r="C89" s="1" t="str">
        <f t="shared" si="5"/>
        <v>1970AB</v>
      </c>
      <c r="D89" s="1" t="s">
        <v>57</v>
      </c>
      <c r="E89" s="1" t="str">
        <f t="shared" si="6"/>
        <v>1970ABC&amp;D</v>
      </c>
      <c r="F89" s="274">
        <v>0</v>
      </c>
      <c r="G89" s="274">
        <v>1.0829999999999999E-2</v>
      </c>
      <c r="H89" s="274">
        <v>0</v>
      </c>
      <c r="I89" s="274">
        <v>0.31966</v>
      </c>
      <c r="J89" s="274">
        <v>0</v>
      </c>
      <c r="K89" s="274">
        <v>0</v>
      </c>
      <c r="L89" s="274">
        <v>0</v>
      </c>
      <c r="M89" s="274">
        <v>0</v>
      </c>
      <c r="N89" s="274">
        <v>0</v>
      </c>
      <c r="O89" s="274">
        <v>0</v>
      </c>
      <c r="P89" s="274">
        <v>0</v>
      </c>
      <c r="Q89" s="274">
        <v>0</v>
      </c>
      <c r="R89" s="274">
        <v>0</v>
      </c>
      <c r="S89" s="274">
        <v>0</v>
      </c>
      <c r="T89" s="274">
        <v>0.29006999999999999</v>
      </c>
      <c r="U89" s="274">
        <v>0</v>
      </c>
      <c r="V89" s="274">
        <v>0</v>
      </c>
      <c r="W89" s="274">
        <v>4.0879999999999972E-2</v>
      </c>
      <c r="X89" s="274">
        <v>0</v>
      </c>
      <c r="Y89" s="274">
        <v>0</v>
      </c>
      <c r="Z89" s="274">
        <v>0</v>
      </c>
      <c r="AA89" s="274">
        <v>0</v>
      </c>
      <c r="AB89" s="274">
        <v>0.15045</v>
      </c>
      <c r="AC89" s="274">
        <v>7.0800000000000002E-2</v>
      </c>
      <c r="AD89" s="274">
        <v>0.11731000000000003</v>
      </c>
      <c r="AE89" s="274">
        <v>0</v>
      </c>
      <c r="AF89" s="272">
        <f t="shared" si="7"/>
        <v>1</v>
      </c>
      <c r="AG89" s="196">
        <f t="shared" si="4"/>
        <v>0.66950999999999994</v>
      </c>
    </row>
    <row r="90" spans="1:33" s="23" customFormat="1" x14ac:dyDescent="0.25">
      <c r="A90" s="1">
        <v>1970</v>
      </c>
      <c r="B90" s="1" t="s">
        <v>14</v>
      </c>
      <c r="C90" s="1" t="str">
        <f t="shared" si="5"/>
        <v>1970AB</v>
      </c>
      <c r="D90" s="1" t="s">
        <v>56</v>
      </c>
      <c r="E90" s="1" t="str">
        <f t="shared" si="6"/>
        <v>1970ABICI</v>
      </c>
      <c r="F90" s="196">
        <v>0.12182999999999999</v>
      </c>
      <c r="G90" s="196">
        <v>0.4264</v>
      </c>
      <c r="H90" s="196">
        <v>0</v>
      </c>
      <c r="I90" s="196">
        <v>2.4369999999999999E-2</v>
      </c>
      <c r="J90" s="196">
        <v>0.1066</v>
      </c>
      <c r="K90" s="196">
        <v>0</v>
      </c>
      <c r="L90" s="196">
        <v>0</v>
      </c>
      <c r="M90" s="196">
        <v>3.0499999999999998E-3</v>
      </c>
      <c r="N90" s="196">
        <v>6.0899999999999999E-3</v>
      </c>
      <c r="O90" s="196">
        <v>4.061E-2</v>
      </c>
      <c r="P90" s="196">
        <v>5.0599999999998979E-3</v>
      </c>
      <c r="Q90" s="196">
        <v>0</v>
      </c>
      <c r="R90" s="196">
        <v>0</v>
      </c>
      <c r="S90" s="196">
        <v>1.0199999999999999E-3</v>
      </c>
      <c r="T90" s="196">
        <v>0</v>
      </c>
      <c r="U90" s="196">
        <v>7.11E-3</v>
      </c>
      <c r="V90" s="196">
        <v>8.1200000000000005E-3</v>
      </c>
      <c r="W90" s="196">
        <v>8.1220000000000001E-2</v>
      </c>
      <c r="X90" s="196">
        <v>6.0909999999999999E-2</v>
      </c>
      <c r="Y90" s="196">
        <v>0.10152</v>
      </c>
      <c r="Z90" s="196">
        <v>6.0899999999999999E-3</v>
      </c>
      <c r="AA90" s="196">
        <v>0</v>
      </c>
      <c r="AB90" s="196">
        <v>0</v>
      </c>
      <c r="AC90" s="196">
        <v>0</v>
      </c>
      <c r="AD90" s="196">
        <v>0</v>
      </c>
      <c r="AE90" s="196">
        <v>0</v>
      </c>
      <c r="AF90" s="272">
        <f t="shared" si="7"/>
        <v>1</v>
      </c>
      <c r="AG90" s="196">
        <f t="shared" si="4"/>
        <v>0.26599</v>
      </c>
    </row>
    <row r="91" spans="1:33" s="23" customFormat="1" x14ac:dyDescent="0.25">
      <c r="A91" s="1">
        <v>1970</v>
      </c>
      <c r="B91" s="1" t="s">
        <v>14</v>
      </c>
      <c r="C91" s="1" t="str">
        <f t="shared" si="5"/>
        <v>1970AB</v>
      </c>
      <c r="D91" s="1" t="s">
        <v>58</v>
      </c>
      <c r="E91" s="1" t="str">
        <f t="shared" si="6"/>
        <v>1970ABResidential</v>
      </c>
      <c r="F91" s="196">
        <v>0.12182999999999999</v>
      </c>
      <c r="G91" s="196">
        <v>0.4264</v>
      </c>
      <c r="H91" s="196">
        <v>0</v>
      </c>
      <c r="I91" s="196">
        <v>2.4369999999999999E-2</v>
      </c>
      <c r="J91" s="196">
        <v>0.1066</v>
      </c>
      <c r="K91" s="196">
        <v>0</v>
      </c>
      <c r="L91" s="196">
        <v>0</v>
      </c>
      <c r="M91" s="196">
        <v>3.0499999999999998E-3</v>
      </c>
      <c r="N91" s="196">
        <v>6.0899999999999999E-3</v>
      </c>
      <c r="O91" s="196">
        <v>4.061E-2</v>
      </c>
      <c r="P91" s="196">
        <v>5.0599999999998979E-3</v>
      </c>
      <c r="Q91" s="196">
        <v>0</v>
      </c>
      <c r="R91" s="196">
        <v>0</v>
      </c>
      <c r="S91" s="196">
        <v>1.0199999999999999E-3</v>
      </c>
      <c r="T91" s="196">
        <v>0</v>
      </c>
      <c r="U91" s="196">
        <v>7.11E-3</v>
      </c>
      <c r="V91" s="196">
        <v>8.1200000000000005E-3</v>
      </c>
      <c r="W91" s="196">
        <v>8.1220000000000001E-2</v>
      </c>
      <c r="X91" s="196">
        <v>6.0909999999999999E-2</v>
      </c>
      <c r="Y91" s="196">
        <v>0.10152</v>
      </c>
      <c r="Z91" s="196">
        <v>6.0899999999999999E-3</v>
      </c>
      <c r="AA91" s="196">
        <v>0</v>
      </c>
      <c r="AB91" s="196">
        <v>0</v>
      </c>
      <c r="AC91" s="196">
        <v>0</v>
      </c>
      <c r="AD91" s="196">
        <v>0</v>
      </c>
      <c r="AE91" s="196">
        <v>0</v>
      </c>
      <c r="AF91" s="272">
        <f t="shared" si="7"/>
        <v>1</v>
      </c>
      <c r="AG91" s="196">
        <f t="shared" si="4"/>
        <v>0.26599</v>
      </c>
    </row>
    <row r="92" spans="1:33" s="23" customFormat="1" x14ac:dyDescent="0.25">
      <c r="A92" s="1">
        <v>1971</v>
      </c>
      <c r="B92" s="1" t="s">
        <v>14</v>
      </c>
      <c r="C92" s="1" t="str">
        <f t="shared" si="5"/>
        <v>1971AB</v>
      </c>
      <c r="D92" s="1" t="s">
        <v>57</v>
      </c>
      <c r="E92" s="1" t="str">
        <f t="shared" si="6"/>
        <v>1971ABC&amp;D</v>
      </c>
      <c r="F92" s="274">
        <v>0</v>
      </c>
      <c r="G92" s="274">
        <v>1.0829999999999999E-2</v>
      </c>
      <c r="H92" s="274">
        <v>0</v>
      </c>
      <c r="I92" s="274">
        <v>0.31966</v>
      </c>
      <c r="J92" s="274">
        <v>0</v>
      </c>
      <c r="K92" s="274">
        <v>0</v>
      </c>
      <c r="L92" s="274">
        <v>0</v>
      </c>
      <c r="M92" s="274">
        <v>0</v>
      </c>
      <c r="N92" s="274">
        <v>0</v>
      </c>
      <c r="O92" s="274">
        <v>0</v>
      </c>
      <c r="P92" s="274">
        <v>0</v>
      </c>
      <c r="Q92" s="274">
        <v>0</v>
      </c>
      <c r="R92" s="274">
        <v>0</v>
      </c>
      <c r="S92" s="274">
        <v>0</v>
      </c>
      <c r="T92" s="274">
        <v>0.29006999999999999</v>
      </c>
      <c r="U92" s="274">
        <v>0</v>
      </c>
      <c r="V92" s="274">
        <v>0</v>
      </c>
      <c r="W92" s="274">
        <v>4.0879999999999972E-2</v>
      </c>
      <c r="X92" s="274">
        <v>0</v>
      </c>
      <c r="Y92" s="274">
        <v>0</v>
      </c>
      <c r="Z92" s="274">
        <v>0</v>
      </c>
      <c r="AA92" s="274">
        <v>0</v>
      </c>
      <c r="AB92" s="274">
        <v>0.15045</v>
      </c>
      <c r="AC92" s="274">
        <v>7.0800000000000002E-2</v>
      </c>
      <c r="AD92" s="274">
        <v>0.11731000000000003</v>
      </c>
      <c r="AE92" s="274">
        <v>0</v>
      </c>
      <c r="AF92" s="272">
        <f t="shared" si="7"/>
        <v>1</v>
      </c>
      <c r="AG92" s="196">
        <f t="shared" si="4"/>
        <v>0.66950999999999994</v>
      </c>
    </row>
    <row r="93" spans="1:33" s="23" customFormat="1" x14ac:dyDescent="0.25">
      <c r="A93" s="1">
        <v>1971</v>
      </c>
      <c r="B93" s="1" t="s">
        <v>14</v>
      </c>
      <c r="C93" s="1" t="str">
        <f t="shared" si="5"/>
        <v>1971AB</v>
      </c>
      <c r="D93" s="1" t="s">
        <v>56</v>
      </c>
      <c r="E93" s="1" t="str">
        <f t="shared" si="6"/>
        <v>1971ABICI</v>
      </c>
      <c r="F93" s="196">
        <v>0.12182999999999999</v>
      </c>
      <c r="G93" s="196">
        <v>0.4264</v>
      </c>
      <c r="H93" s="196">
        <v>0</v>
      </c>
      <c r="I93" s="196">
        <v>2.4369999999999999E-2</v>
      </c>
      <c r="J93" s="196">
        <v>0.1066</v>
      </c>
      <c r="K93" s="196">
        <v>0</v>
      </c>
      <c r="L93" s="196">
        <v>0</v>
      </c>
      <c r="M93" s="196">
        <v>3.0499999999999998E-3</v>
      </c>
      <c r="N93" s="196">
        <v>6.0899999999999999E-3</v>
      </c>
      <c r="O93" s="196">
        <v>4.061E-2</v>
      </c>
      <c r="P93" s="196">
        <v>5.0599999999998979E-3</v>
      </c>
      <c r="Q93" s="196">
        <v>0</v>
      </c>
      <c r="R93" s="196">
        <v>0</v>
      </c>
      <c r="S93" s="196">
        <v>1.0199999999999999E-3</v>
      </c>
      <c r="T93" s="196">
        <v>0</v>
      </c>
      <c r="U93" s="196">
        <v>7.11E-3</v>
      </c>
      <c r="V93" s="196">
        <v>8.1200000000000005E-3</v>
      </c>
      <c r="W93" s="196">
        <v>8.1220000000000001E-2</v>
      </c>
      <c r="X93" s="196">
        <v>6.0909999999999999E-2</v>
      </c>
      <c r="Y93" s="196">
        <v>0.10152</v>
      </c>
      <c r="Z93" s="196">
        <v>6.0899999999999999E-3</v>
      </c>
      <c r="AA93" s="196">
        <v>0</v>
      </c>
      <c r="AB93" s="196">
        <v>0</v>
      </c>
      <c r="AC93" s="196">
        <v>0</v>
      </c>
      <c r="AD93" s="196">
        <v>0</v>
      </c>
      <c r="AE93" s="196">
        <v>0</v>
      </c>
      <c r="AF93" s="272">
        <f t="shared" si="7"/>
        <v>1</v>
      </c>
      <c r="AG93" s="196">
        <f t="shared" si="4"/>
        <v>0.26599</v>
      </c>
    </row>
    <row r="94" spans="1:33" s="23" customFormat="1" x14ac:dyDescent="0.25">
      <c r="A94" s="1">
        <v>1971</v>
      </c>
      <c r="B94" s="1" t="s">
        <v>14</v>
      </c>
      <c r="C94" s="1" t="str">
        <f t="shared" si="5"/>
        <v>1971AB</v>
      </c>
      <c r="D94" s="1" t="s">
        <v>58</v>
      </c>
      <c r="E94" s="1" t="str">
        <f t="shared" si="6"/>
        <v>1971ABResidential</v>
      </c>
      <c r="F94" s="196">
        <v>0.12182999999999999</v>
      </c>
      <c r="G94" s="196">
        <v>0.4264</v>
      </c>
      <c r="H94" s="196">
        <v>0</v>
      </c>
      <c r="I94" s="196">
        <v>2.4369999999999999E-2</v>
      </c>
      <c r="J94" s="196">
        <v>0.1066</v>
      </c>
      <c r="K94" s="196">
        <v>0</v>
      </c>
      <c r="L94" s="196">
        <v>0</v>
      </c>
      <c r="M94" s="196">
        <v>3.0499999999999998E-3</v>
      </c>
      <c r="N94" s="196">
        <v>6.0899999999999999E-3</v>
      </c>
      <c r="O94" s="196">
        <v>4.061E-2</v>
      </c>
      <c r="P94" s="196">
        <v>5.0599999999998979E-3</v>
      </c>
      <c r="Q94" s="196">
        <v>0</v>
      </c>
      <c r="R94" s="196">
        <v>0</v>
      </c>
      <c r="S94" s="196">
        <v>1.0199999999999999E-3</v>
      </c>
      <c r="T94" s="196">
        <v>0</v>
      </c>
      <c r="U94" s="196">
        <v>7.11E-3</v>
      </c>
      <c r="V94" s="196">
        <v>8.1200000000000005E-3</v>
      </c>
      <c r="W94" s="196">
        <v>8.1220000000000001E-2</v>
      </c>
      <c r="X94" s="196">
        <v>6.0909999999999999E-2</v>
      </c>
      <c r="Y94" s="196">
        <v>0.10152</v>
      </c>
      <c r="Z94" s="196">
        <v>6.0899999999999999E-3</v>
      </c>
      <c r="AA94" s="196">
        <v>0</v>
      </c>
      <c r="AB94" s="196">
        <v>0</v>
      </c>
      <c r="AC94" s="196">
        <v>0</v>
      </c>
      <c r="AD94" s="196">
        <v>0</v>
      </c>
      <c r="AE94" s="196">
        <v>0</v>
      </c>
      <c r="AF94" s="272">
        <f t="shared" si="7"/>
        <v>1</v>
      </c>
      <c r="AG94" s="196">
        <f t="shared" si="4"/>
        <v>0.26599</v>
      </c>
    </row>
    <row r="95" spans="1:33" s="23" customFormat="1" x14ac:dyDescent="0.25">
      <c r="A95" s="1">
        <v>1972</v>
      </c>
      <c r="B95" s="1" t="s">
        <v>14</v>
      </c>
      <c r="C95" s="1" t="str">
        <f t="shared" si="5"/>
        <v>1972AB</v>
      </c>
      <c r="D95" s="1" t="s">
        <v>57</v>
      </c>
      <c r="E95" s="1" t="str">
        <f t="shared" si="6"/>
        <v>1972ABC&amp;D</v>
      </c>
      <c r="F95" s="274">
        <v>0</v>
      </c>
      <c r="G95" s="274">
        <v>1.0829999999999999E-2</v>
      </c>
      <c r="H95" s="274">
        <v>0</v>
      </c>
      <c r="I95" s="274">
        <v>0.31966</v>
      </c>
      <c r="J95" s="274">
        <v>0</v>
      </c>
      <c r="K95" s="274">
        <v>0</v>
      </c>
      <c r="L95" s="274">
        <v>0</v>
      </c>
      <c r="M95" s="274">
        <v>0</v>
      </c>
      <c r="N95" s="274">
        <v>0</v>
      </c>
      <c r="O95" s="274">
        <v>0</v>
      </c>
      <c r="P95" s="274">
        <v>0</v>
      </c>
      <c r="Q95" s="274">
        <v>0</v>
      </c>
      <c r="R95" s="274">
        <v>0</v>
      </c>
      <c r="S95" s="274">
        <v>0</v>
      </c>
      <c r="T95" s="274">
        <v>0.29006999999999999</v>
      </c>
      <c r="U95" s="274">
        <v>0</v>
      </c>
      <c r="V95" s="274">
        <v>0</v>
      </c>
      <c r="W95" s="274">
        <v>4.0879999999999972E-2</v>
      </c>
      <c r="X95" s="274">
        <v>0</v>
      </c>
      <c r="Y95" s="274">
        <v>0</v>
      </c>
      <c r="Z95" s="274">
        <v>0</v>
      </c>
      <c r="AA95" s="274">
        <v>0</v>
      </c>
      <c r="AB95" s="274">
        <v>0.15045</v>
      </c>
      <c r="AC95" s="274">
        <v>7.0800000000000002E-2</v>
      </c>
      <c r="AD95" s="274">
        <v>0.11731000000000003</v>
      </c>
      <c r="AE95" s="274">
        <v>0</v>
      </c>
      <c r="AF95" s="272">
        <f t="shared" si="7"/>
        <v>1</v>
      </c>
      <c r="AG95" s="196">
        <f t="shared" si="4"/>
        <v>0.66950999999999994</v>
      </c>
    </row>
    <row r="96" spans="1:33" s="23" customFormat="1" x14ac:dyDescent="0.25">
      <c r="A96" s="1">
        <v>1972</v>
      </c>
      <c r="B96" s="1" t="s">
        <v>14</v>
      </c>
      <c r="C96" s="1" t="str">
        <f t="shared" si="5"/>
        <v>1972AB</v>
      </c>
      <c r="D96" s="1" t="s">
        <v>56</v>
      </c>
      <c r="E96" s="1" t="str">
        <f t="shared" si="6"/>
        <v>1972ABICI</v>
      </c>
      <c r="F96" s="196">
        <v>0.12182999999999999</v>
      </c>
      <c r="G96" s="196">
        <v>0.4264</v>
      </c>
      <c r="H96" s="196">
        <v>0</v>
      </c>
      <c r="I96" s="196">
        <v>2.4369999999999999E-2</v>
      </c>
      <c r="J96" s="196">
        <v>0.1066</v>
      </c>
      <c r="K96" s="196">
        <v>0</v>
      </c>
      <c r="L96" s="196">
        <v>0</v>
      </c>
      <c r="M96" s="196">
        <v>3.0499999999999998E-3</v>
      </c>
      <c r="N96" s="196">
        <v>6.0899999999999999E-3</v>
      </c>
      <c r="O96" s="196">
        <v>4.061E-2</v>
      </c>
      <c r="P96" s="196">
        <v>5.0599999999998979E-3</v>
      </c>
      <c r="Q96" s="196">
        <v>0</v>
      </c>
      <c r="R96" s="196">
        <v>0</v>
      </c>
      <c r="S96" s="196">
        <v>1.0199999999999999E-3</v>
      </c>
      <c r="T96" s="196">
        <v>0</v>
      </c>
      <c r="U96" s="196">
        <v>7.11E-3</v>
      </c>
      <c r="V96" s="196">
        <v>8.1200000000000005E-3</v>
      </c>
      <c r="W96" s="196">
        <v>8.1220000000000001E-2</v>
      </c>
      <c r="X96" s="196">
        <v>6.0909999999999999E-2</v>
      </c>
      <c r="Y96" s="196">
        <v>0.10152</v>
      </c>
      <c r="Z96" s="196">
        <v>6.0899999999999999E-3</v>
      </c>
      <c r="AA96" s="196">
        <v>0</v>
      </c>
      <c r="AB96" s="196">
        <v>0</v>
      </c>
      <c r="AC96" s="196">
        <v>0</v>
      </c>
      <c r="AD96" s="196">
        <v>0</v>
      </c>
      <c r="AE96" s="196">
        <v>0</v>
      </c>
      <c r="AF96" s="272">
        <f t="shared" si="7"/>
        <v>1</v>
      </c>
      <c r="AG96" s="196">
        <f t="shared" si="4"/>
        <v>0.26599</v>
      </c>
    </row>
    <row r="97" spans="1:33" s="23" customFormat="1" x14ac:dyDescent="0.25">
      <c r="A97" s="1">
        <v>1972</v>
      </c>
      <c r="B97" s="1" t="s">
        <v>14</v>
      </c>
      <c r="C97" s="1" t="str">
        <f t="shared" si="5"/>
        <v>1972AB</v>
      </c>
      <c r="D97" s="1" t="s">
        <v>58</v>
      </c>
      <c r="E97" s="1" t="str">
        <f t="shared" si="6"/>
        <v>1972ABResidential</v>
      </c>
      <c r="F97" s="196">
        <v>0.12182999999999999</v>
      </c>
      <c r="G97" s="196">
        <v>0.4264</v>
      </c>
      <c r="H97" s="196">
        <v>0</v>
      </c>
      <c r="I97" s="196">
        <v>2.4369999999999999E-2</v>
      </c>
      <c r="J97" s="196">
        <v>0.1066</v>
      </c>
      <c r="K97" s="196">
        <v>0</v>
      </c>
      <c r="L97" s="196">
        <v>0</v>
      </c>
      <c r="M97" s="196">
        <v>3.0499999999999998E-3</v>
      </c>
      <c r="N97" s="196">
        <v>6.0899999999999999E-3</v>
      </c>
      <c r="O97" s="196">
        <v>4.061E-2</v>
      </c>
      <c r="P97" s="196">
        <v>5.0599999999998979E-3</v>
      </c>
      <c r="Q97" s="196">
        <v>0</v>
      </c>
      <c r="R97" s="196">
        <v>0</v>
      </c>
      <c r="S97" s="196">
        <v>1.0199999999999999E-3</v>
      </c>
      <c r="T97" s="196">
        <v>0</v>
      </c>
      <c r="U97" s="196">
        <v>7.11E-3</v>
      </c>
      <c r="V97" s="196">
        <v>8.1200000000000005E-3</v>
      </c>
      <c r="W97" s="196">
        <v>8.1220000000000001E-2</v>
      </c>
      <c r="X97" s="196">
        <v>6.0909999999999999E-2</v>
      </c>
      <c r="Y97" s="196">
        <v>0.10152</v>
      </c>
      <c r="Z97" s="196">
        <v>6.0899999999999999E-3</v>
      </c>
      <c r="AA97" s="196">
        <v>0</v>
      </c>
      <c r="AB97" s="196">
        <v>0</v>
      </c>
      <c r="AC97" s="196">
        <v>0</v>
      </c>
      <c r="AD97" s="196">
        <v>0</v>
      </c>
      <c r="AE97" s="196">
        <v>0</v>
      </c>
      <c r="AF97" s="272">
        <f t="shared" si="7"/>
        <v>1</v>
      </c>
      <c r="AG97" s="196">
        <f t="shared" si="4"/>
        <v>0.26599</v>
      </c>
    </row>
    <row r="98" spans="1:33" s="23" customFormat="1" x14ac:dyDescent="0.25">
      <c r="A98" s="1">
        <v>1973</v>
      </c>
      <c r="B98" s="1" t="s">
        <v>14</v>
      </c>
      <c r="C98" s="1" t="str">
        <f t="shared" si="5"/>
        <v>1973AB</v>
      </c>
      <c r="D98" s="1" t="s">
        <v>57</v>
      </c>
      <c r="E98" s="1" t="str">
        <f t="shared" si="6"/>
        <v>1973ABC&amp;D</v>
      </c>
      <c r="F98" s="274">
        <v>0</v>
      </c>
      <c r="G98" s="274">
        <v>1.0829999999999999E-2</v>
      </c>
      <c r="H98" s="274">
        <v>0</v>
      </c>
      <c r="I98" s="274">
        <v>0.31966</v>
      </c>
      <c r="J98" s="274">
        <v>0</v>
      </c>
      <c r="K98" s="274">
        <v>0</v>
      </c>
      <c r="L98" s="274">
        <v>0</v>
      </c>
      <c r="M98" s="274">
        <v>0</v>
      </c>
      <c r="N98" s="274">
        <v>0</v>
      </c>
      <c r="O98" s="274">
        <v>0</v>
      </c>
      <c r="P98" s="274">
        <v>0</v>
      </c>
      <c r="Q98" s="274">
        <v>0</v>
      </c>
      <c r="R98" s="274">
        <v>0</v>
      </c>
      <c r="S98" s="274">
        <v>0</v>
      </c>
      <c r="T98" s="274">
        <v>0.29006999999999999</v>
      </c>
      <c r="U98" s="274">
        <v>0</v>
      </c>
      <c r="V98" s="274">
        <v>0</v>
      </c>
      <c r="W98" s="274">
        <v>4.0879999999999972E-2</v>
      </c>
      <c r="X98" s="274">
        <v>0</v>
      </c>
      <c r="Y98" s="274">
        <v>0</v>
      </c>
      <c r="Z98" s="274">
        <v>0</v>
      </c>
      <c r="AA98" s="274">
        <v>0</v>
      </c>
      <c r="AB98" s="274">
        <v>0.15045</v>
      </c>
      <c r="AC98" s="274">
        <v>7.0800000000000002E-2</v>
      </c>
      <c r="AD98" s="274">
        <v>0.11731000000000003</v>
      </c>
      <c r="AE98" s="274">
        <v>0</v>
      </c>
      <c r="AF98" s="272">
        <f t="shared" si="7"/>
        <v>1</v>
      </c>
      <c r="AG98" s="196">
        <f t="shared" si="4"/>
        <v>0.66950999999999994</v>
      </c>
    </row>
    <row r="99" spans="1:33" s="23" customFormat="1" x14ac:dyDescent="0.25">
      <c r="A99" s="1">
        <v>1973</v>
      </c>
      <c r="B99" s="1" t="s">
        <v>14</v>
      </c>
      <c r="C99" s="1" t="str">
        <f t="shared" si="5"/>
        <v>1973AB</v>
      </c>
      <c r="D99" s="1" t="s">
        <v>56</v>
      </c>
      <c r="E99" s="1" t="str">
        <f t="shared" si="6"/>
        <v>1973ABICI</v>
      </c>
      <c r="F99" s="196">
        <v>0.12182999999999999</v>
      </c>
      <c r="G99" s="196">
        <v>0.4264</v>
      </c>
      <c r="H99" s="196">
        <v>0</v>
      </c>
      <c r="I99" s="196">
        <v>2.4369999999999999E-2</v>
      </c>
      <c r="J99" s="196">
        <v>0.1066</v>
      </c>
      <c r="K99" s="196">
        <v>0</v>
      </c>
      <c r="L99" s="196">
        <v>0</v>
      </c>
      <c r="M99" s="196">
        <v>3.0499999999999998E-3</v>
      </c>
      <c r="N99" s="196">
        <v>6.0899999999999999E-3</v>
      </c>
      <c r="O99" s="196">
        <v>4.061E-2</v>
      </c>
      <c r="P99" s="196">
        <v>5.0599999999998979E-3</v>
      </c>
      <c r="Q99" s="196">
        <v>0</v>
      </c>
      <c r="R99" s="196">
        <v>0</v>
      </c>
      <c r="S99" s="196">
        <v>1.0199999999999999E-3</v>
      </c>
      <c r="T99" s="196">
        <v>0</v>
      </c>
      <c r="U99" s="196">
        <v>7.11E-3</v>
      </c>
      <c r="V99" s="196">
        <v>8.1200000000000005E-3</v>
      </c>
      <c r="W99" s="196">
        <v>8.1220000000000001E-2</v>
      </c>
      <c r="X99" s="196">
        <v>6.0909999999999999E-2</v>
      </c>
      <c r="Y99" s="196">
        <v>0.10152</v>
      </c>
      <c r="Z99" s="196">
        <v>6.0899999999999999E-3</v>
      </c>
      <c r="AA99" s="196">
        <v>0</v>
      </c>
      <c r="AB99" s="196">
        <v>0</v>
      </c>
      <c r="AC99" s="196">
        <v>0</v>
      </c>
      <c r="AD99" s="196">
        <v>0</v>
      </c>
      <c r="AE99" s="196">
        <v>0</v>
      </c>
      <c r="AF99" s="272">
        <f t="shared" si="7"/>
        <v>1</v>
      </c>
      <c r="AG99" s="196">
        <f t="shared" si="4"/>
        <v>0.26599</v>
      </c>
    </row>
    <row r="100" spans="1:33" s="23" customFormat="1" x14ac:dyDescent="0.25">
      <c r="A100" s="1">
        <v>1973</v>
      </c>
      <c r="B100" s="1" t="s">
        <v>14</v>
      </c>
      <c r="C100" s="1" t="str">
        <f t="shared" si="5"/>
        <v>1973AB</v>
      </c>
      <c r="D100" s="1" t="s">
        <v>58</v>
      </c>
      <c r="E100" s="1" t="str">
        <f t="shared" si="6"/>
        <v>1973ABResidential</v>
      </c>
      <c r="F100" s="196">
        <v>0.12182999999999999</v>
      </c>
      <c r="G100" s="196">
        <v>0.4264</v>
      </c>
      <c r="H100" s="196">
        <v>0</v>
      </c>
      <c r="I100" s="196">
        <v>2.4369999999999999E-2</v>
      </c>
      <c r="J100" s="196">
        <v>0.1066</v>
      </c>
      <c r="K100" s="196">
        <v>0</v>
      </c>
      <c r="L100" s="196">
        <v>0</v>
      </c>
      <c r="M100" s="196">
        <v>3.0499999999999998E-3</v>
      </c>
      <c r="N100" s="196">
        <v>6.0899999999999999E-3</v>
      </c>
      <c r="O100" s="196">
        <v>4.061E-2</v>
      </c>
      <c r="P100" s="196">
        <v>5.0599999999998979E-3</v>
      </c>
      <c r="Q100" s="196">
        <v>0</v>
      </c>
      <c r="R100" s="196">
        <v>0</v>
      </c>
      <c r="S100" s="196">
        <v>1.0199999999999999E-3</v>
      </c>
      <c r="T100" s="196">
        <v>0</v>
      </c>
      <c r="U100" s="196">
        <v>7.11E-3</v>
      </c>
      <c r="V100" s="196">
        <v>8.1200000000000005E-3</v>
      </c>
      <c r="W100" s="196">
        <v>8.1220000000000001E-2</v>
      </c>
      <c r="X100" s="196">
        <v>6.0909999999999999E-2</v>
      </c>
      <c r="Y100" s="196">
        <v>0.10152</v>
      </c>
      <c r="Z100" s="196">
        <v>6.0899999999999999E-3</v>
      </c>
      <c r="AA100" s="196">
        <v>0</v>
      </c>
      <c r="AB100" s="196">
        <v>0</v>
      </c>
      <c r="AC100" s="196">
        <v>0</v>
      </c>
      <c r="AD100" s="196">
        <v>0</v>
      </c>
      <c r="AE100" s="196">
        <v>0</v>
      </c>
      <c r="AF100" s="272">
        <f t="shared" si="7"/>
        <v>1</v>
      </c>
      <c r="AG100" s="196">
        <f t="shared" si="4"/>
        <v>0.26599</v>
      </c>
    </row>
    <row r="101" spans="1:33" s="23" customFormat="1" x14ac:dyDescent="0.25">
      <c r="A101" s="1">
        <v>1974</v>
      </c>
      <c r="B101" s="1" t="s">
        <v>14</v>
      </c>
      <c r="C101" s="1" t="str">
        <f t="shared" si="5"/>
        <v>1974AB</v>
      </c>
      <c r="D101" s="1" t="s">
        <v>57</v>
      </c>
      <c r="E101" s="1" t="str">
        <f t="shared" si="6"/>
        <v>1974ABC&amp;D</v>
      </c>
      <c r="F101" s="274">
        <v>0</v>
      </c>
      <c r="G101" s="274">
        <v>1.0829999999999999E-2</v>
      </c>
      <c r="H101" s="274">
        <v>0</v>
      </c>
      <c r="I101" s="274">
        <v>0.31966</v>
      </c>
      <c r="J101" s="274">
        <v>0</v>
      </c>
      <c r="K101" s="274">
        <v>0</v>
      </c>
      <c r="L101" s="274">
        <v>0</v>
      </c>
      <c r="M101" s="274">
        <v>0</v>
      </c>
      <c r="N101" s="274">
        <v>0</v>
      </c>
      <c r="O101" s="274">
        <v>0</v>
      </c>
      <c r="P101" s="274">
        <v>0</v>
      </c>
      <c r="Q101" s="274">
        <v>0</v>
      </c>
      <c r="R101" s="274">
        <v>0</v>
      </c>
      <c r="S101" s="274">
        <v>0</v>
      </c>
      <c r="T101" s="274">
        <v>0.29006999999999999</v>
      </c>
      <c r="U101" s="274">
        <v>0</v>
      </c>
      <c r="V101" s="274">
        <v>0</v>
      </c>
      <c r="W101" s="274">
        <v>4.0879999999999972E-2</v>
      </c>
      <c r="X101" s="274">
        <v>0</v>
      </c>
      <c r="Y101" s="274">
        <v>0</v>
      </c>
      <c r="Z101" s="274">
        <v>0</v>
      </c>
      <c r="AA101" s="274">
        <v>0</v>
      </c>
      <c r="AB101" s="274">
        <v>0.15045</v>
      </c>
      <c r="AC101" s="274">
        <v>7.0800000000000002E-2</v>
      </c>
      <c r="AD101" s="274">
        <v>0.11731000000000003</v>
      </c>
      <c r="AE101" s="274">
        <v>0</v>
      </c>
      <c r="AF101" s="272">
        <f t="shared" si="7"/>
        <v>1</v>
      </c>
      <c r="AG101" s="196">
        <f t="shared" si="4"/>
        <v>0.66950999999999994</v>
      </c>
    </row>
    <row r="102" spans="1:33" s="23" customFormat="1" x14ac:dyDescent="0.25">
      <c r="A102" s="1">
        <v>1974</v>
      </c>
      <c r="B102" s="1" t="s">
        <v>14</v>
      </c>
      <c r="C102" s="1" t="str">
        <f t="shared" si="5"/>
        <v>1974AB</v>
      </c>
      <c r="D102" s="1" t="s">
        <v>56</v>
      </c>
      <c r="E102" s="1" t="str">
        <f t="shared" si="6"/>
        <v>1974ABICI</v>
      </c>
      <c r="F102" s="196">
        <v>0.12182999999999999</v>
      </c>
      <c r="G102" s="196">
        <v>0.4264</v>
      </c>
      <c r="H102" s="196">
        <v>0</v>
      </c>
      <c r="I102" s="196">
        <v>2.4369999999999999E-2</v>
      </c>
      <c r="J102" s="196">
        <v>0.1066</v>
      </c>
      <c r="K102" s="196">
        <v>0</v>
      </c>
      <c r="L102" s="196">
        <v>0</v>
      </c>
      <c r="M102" s="196">
        <v>3.0499999999999998E-3</v>
      </c>
      <c r="N102" s="196">
        <v>6.0899999999999999E-3</v>
      </c>
      <c r="O102" s="196">
        <v>4.061E-2</v>
      </c>
      <c r="P102" s="196">
        <v>5.0599999999998979E-3</v>
      </c>
      <c r="Q102" s="196">
        <v>0</v>
      </c>
      <c r="R102" s="196">
        <v>0</v>
      </c>
      <c r="S102" s="196">
        <v>1.0199999999999999E-3</v>
      </c>
      <c r="T102" s="196">
        <v>0</v>
      </c>
      <c r="U102" s="196">
        <v>7.11E-3</v>
      </c>
      <c r="V102" s="196">
        <v>8.1200000000000005E-3</v>
      </c>
      <c r="W102" s="196">
        <v>8.1220000000000001E-2</v>
      </c>
      <c r="X102" s="196">
        <v>6.0909999999999999E-2</v>
      </c>
      <c r="Y102" s="196">
        <v>0.10152</v>
      </c>
      <c r="Z102" s="196">
        <v>6.0899999999999999E-3</v>
      </c>
      <c r="AA102" s="196">
        <v>0</v>
      </c>
      <c r="AB102" s="196">
        <v>0</v>
      </c>
      <c r="AC102" s="196">
        <v>0</v>
      </c>
      <c r="AD102" s="196">
        <v>0</v>
      </c>
      <c r="AE102" s="196">
        <v>0</v>
      </c>
      <c r="AF102" s="272">
        <f t="shared" si="7"/>
        <v>1</v>
      </c>
      <c r="AG102" s="196">
        <f t="shared" ref="AG102:AG165" si="8">SUM(S102:AE102)</f>
        <v>0.26599</v>
      </c>
    </row>
    <row r="103" spans="1:33" s="23" customFormat="1" x14ac:dyDescent="0.25">
      <c r="A103" s="1">
        <v>1974</v>
      </c>
      <c r="B103" s="1" t="s">
        <v>14</v>
      </c>
      <c r="C103" s="1" t="str">
        <f t="shared" si="5"/>
        <v>1974AB</v>
      </c>
      <c r="D103" s="1" t="s">
        <v>58</v>
      </c>
      <c r="E103" s="1" t="str">
        <f t="shared" si="6"/>
        <v>1974ABResidential</v>
      </c>
      <c r="F103" s="196">
        <v>0.12182999999999999</v>
      </c>
      <c r="G103" s="196">
        <v>0.4264</v>
      </c>
      <c r="H103" s="196">
        <v>0</v>
      </c>
      <c r="I103" s="196">
        <v>2.4369999999999999E-2</v>
      </c>
      <c r="J103" s="196">
        <v>0.1066</v>
      </c>
      <c r="K103" s="196">
        <v>0</v>
      </c>
      <c r="L103" s="196">
        <v>0</v>
      </c>
      <c r="M103" s="196">
        <v>3.0499999999999998E-3</v>
      </c>
      <c r="N103" s="196">
        <v>6.0899999999999999E-3</v>
      </c>
      <c r="O103" s="196">
        <v>4.061E-2</v>
      </c>
      <c r="P103" s="196">
        <v>5.0599999999998979E-3</v>
      </c>
      <c r="Q103" s="196">
        <v>0</v>
      </c>
      <c r="R103" s="196">
        <v>0</v>
      </c>
      <c r="S103" s="196">
        <v>1.0199999999999999E-3</v>
      </c>
      <c r="T103" s="196">
        <v>0</v>
      </c>
      <c r="U103" s="196">
        <v>7.11E-3</v>
      </c>
      <c r="V103" s="196">
        <v>8.1200000000000005E-3</v>
      </c>
      <c r="W103" s="196">
        <v>8.1220000000000001E-2</v>
      </c>
      <c r="X103" s="196">
        <v>6.0909999999999999E-2</v>
      </c>
      <c r="Y103" s="196">
        <v>0.10152</v>
      </c>
      <c r="Z103" s="196">
        <v>6.0899999999999999E-3</v>
      </c>
      <c r="AA103" s="196">
        <v>0</v>
      </c>
      <c r="AB103" s="196">
        <v>0</v>
      </c>
      <c r="AC103" s="196">
        <v>0</v>
      </c>
      <c r="AD103" s="196">
        <v>0</v>
      </c>
      <c r="AE103" s="196">
        <v>0</v>
      </c>
      <c r="AF103" s="272">
        <f t="shared" si="7"/>
        <v>1</v>
      </c>
      <c r="AG103" s="196">
        <f t="shared" si="8"/>
        <v>0.26599</v>
      </c>
    </row>
    <row r="104" spans="1:33" s="23" customFormat="1" x14ac:dyDescent="0.25">
      <c r="A104" s="1">
        <v>1975</v>
      </c>
      <c r="B104" s="1" t="s">
        <v>14</v>
      </c>
      <c r="C104" s="1" t="str">
        <f t="shared" si="5"/>
        <v>1975AB</v>
      </c>
      <c r="D104" s="1" t="s">
        <v>57</v>
      </c>
      <c r="E104" s="1" t="str">
        <f t="shared" si="6"/>
        <v>1975ABC&amp;D</v>
      </c>
      <c r="F104" s="274">
        <v>0</v>
      </c>
      <c r="G104" s="274">
        <v>1.0829999999999999E-2</v>
      </c>
      <c r="H104" s="274">
        <v>0</v>
      </c>
      <c r="I104" s="274">
        <v>0.31966</v>
      </c>
      <c r="J104" s="274">
        <v>0</v>
      </c>
      <c r="K104" s="274">
        <v>0</v>
      </c>
      <c r="L104" s="274">
        <v>0</v>
      </c>
      <c r="M104" s="274">
        <v>0</v>
      </c>
      <c r="N104" s="274">
        <v>0</v>
      </c>
      <c r="O104" s="274">
        <v>0</v>
      </c>
      <c r="P104" s="274">
        <v>0</v>
      </c>
      <c r="Q104" s="274">
        <v>0</v>
      </c>
      <c r="R104" s="274">
        <v>0</v>
      </c>
      <c r="S104" s="274">
        <v>0</v>
      </c>
      <c r="T104" s="274">
        <v>0.29006999999999999</v>
      </c>
      <c r="U104" s="274">
        <v>0</v>
      </c>
      <c r="V104" s="274">
        <v>0</v>
      </c>
      <c r="W104" s="274">
        <v>4.0879999999999972E-2</v>
      </c>
      <c r="X104" s="274">
        <v>0</v>
      </c>
      <c r="Y104" s="274">
        <v>0</v>
      </c>
      <c r="Z104" s="274">
        <v>0</v>
      </c>
      <c r="AA104" s="274">
        <v>0</v>
      </c>
      <c r="AB104" s="274">
        <v>0.15045</v>
      </c>
      <c r="AC104" s="274">
        <v>7.0800000000000002E-2</v>
      </c>
      <c r="AD104" s="274">
        <v>0.11731000000000003</v>
      </c>
      <c r="AE104" s="274">
        <v>0</v>
      </c>
      <c r="AF104" s="272">
        <f t="shared" si="7"/>
        <v>1</v>
      </c>
      <c r="AG104" s="196">
        <f t="shared" si="8"/>
        <v>0.66950999999999994</v>
      </c>
    </row>
    <row r="105" spans="1:33" s="23" customFormat="1" x14ac:dyDescent="0.25">
      <c r="A105" s="1">
        <v>1975</v>
      </c>
      <c r="B105" s="1" t="s">
        <v>14</v>
      </c>
      <c r="C105" s="1" t="str">
        <f t="shared" si="5"/>
        <v>1975AB</v>
      </c>
      <c r="D105" s="1" t="s">
        <v>56</v>
      </c>
      <c r="E105" s="1" t="str">
        <f t="shared" si="6"/>
        <v>1975ABICI</v>
      </c>
      <c r="F105" s="196">
        <v>0.12182999999999999</v>
      </c>
      <c r="G105" s="196">
        <v>0.4264</v>
      </c>
      <c r="H105" s="196">
        <v>0</v>
      </c>
      <c r="I105" s="196">
        <v>2.4369999999999999E-2</v>
      </c>
      <c r="J105" s="196">
        <v>0.1066</v>
      </c>
      <c r="K105" s="196">
        <v>0</v>
      </c>
      <c r="L105" s="196">
        <v>0</v>
      </c>
      <c r="M105" s="196">
        <v>3.0499999999999998E-3</v>
      </c>
      <c r="N105" s="196">
        <v>6.0899999999999999E-3</v>
      </c>
      <c r="O105" s="196">
        <v>4.061E-2</v>
      </c>
      <c r="P105" s="196">
        <v>5.0599999999998979E-3</v>
      </c>
      <c r="Q105" s="196">
        <v>0</v>
      </c>
      <c r="R105" s="196">
        <v>0</v>
      </c>
      <c r="S105" s="196">
        <v>1.0199999999999999E-3</v>
      </c>
      <c r="T105" s="196">
        <v>0</v>
      </c>
      <c r="U105" s="196">
        <v>7.11E-3</v>
      </c>
      <c r="V105" s="196">
        <v>8.1200000000000005E-3</v>
      </c>
      <c r="W105" s="196">
        <v>8.1220000000000001E-2</v>
      </c>
      <c r="X105" s="196">
        <v>6.0909999999999999E-2</v>
      </c>
      <c r="Y105" s="196">
        <v>0.10152</v>
      </c>
      <c r="Z105" s="196">
        <v>6.0899999999999999E-3</v>
      </c>
      <c r="AA105" s="196">
        <v>0</v>
      </c>
      <c r="AB105" s="196">
        <v>0</v>
      </c>
      <c r="AC105" s="196">
        <v>0</v>
      </c>
      <c r="AD105" s="196">
        <v>0</v>
      </c>
      <c r="AE105" s="196">
        <v>0</v>
      </c>
      <c r="AF105" s="272">
        <f t="shared" si="7"/>
        <v>1</v>
      </c>
      <c r="AG105" s="196">
        <f t="shared" si="8"/>
        <v>0.26599</v>
      </c>
    </row>
    <row r="106" spans="1:33" s="23" customFormat="1" x14ac:dyDescent="0.25">
      <c r="A106" s="1">
        <v>1975</v>
      </c>
      <c r="B106" s="1" t="s">
        <v>14</v>
      </c>
      <c r="C106" s="1" t="str">
        <f t="shared" si="5"/>
        <v>1975AB</v>
      </c>
      <c r="D106" s="1" t="s">
        <v>58</v>
      </c>
      <c r="E106" s="1" t="str">
        <f t="shared" si="6"/>
        <v>1975ABResidential</v>
      </c>
      <c r="F106" s="196">
        <v>0.12182999999999999</v>
      </c>
      <c r="G106" s="196">
        <v>0.4264</v>
      </c>
      <c r="H106" s="196">
        <v>0</v>
      </c>
      <c r="I106" s="196">
        <v>2.4369999999999999E-2</v>
      </c>
      <c r="J106" s="196">
        <v>0.1066</v>
      </c>
      <c r="K106" s="196">
        <v>0</v>
      </c>
      <c r="L106" s="196">
        <v>0</v>
      </c>
      <c r="M106" s="196">
        <v>3.0499999999999998E-3</v>
      </c>
      <c r="N106" s="196">
        <v>6.0899999999999999E-3</v>
      </c>
      <c r="O106" s="196">
        <v>4.061E-2</v>
      </c>
      <c r="P106" s="196">
        <v>5.0599999999998979E-3</v>
      </c>
      <c r="Q106" s="196">
        <v>0</v>
      </c>
      <c r="R106" s="196">
        <v>0</v>
      </c>
      <c r="S106" s="196">
        <v>1.0199999999999999E-3</v>
      </c>
      <c r="T106" s="196">
        <v>0</v>
      </c>
      <c r="U106" s="196">
        <v>7.11E-3</v>
      </c>
      <c r="V106" s="196">
        <v>8.1200000000000005E-3</v>
      </c>
      <c r="W106" s="196">
        <v>8.1220000000000001E-2</v>
      </c>
      <c r="X106" s="196">
        <v>6.0909999999999999E-2</v>
      </c>
      <c r="Y106" s="196">
        <v>0.10152</v>
      </c>
      <c r="Z106" s="196">
        <v>6.0899999999999999E-3</v>
      </c>
      <c r="AA106" s="196">
        <v>0</v>
      </c>
      <c r="AB106" s="196">
        <v>0</v>
      </c>
      <c r="AC106" s="196">
        <v>0</v>
      </c>
      <c r="AD106" s="196">
        <v>0</v>
      </c>
      <c r="AE106" s="196">
        <v>0</v>
      </c>
      <c r="AF106" s="272">
        <f t="shared" si="7"/>
        <v>1</v>
      </c>
      <c r="AG106" s="196">
        <f t="shared" si="8"/>
        <v>0.26599</v>
      </c>
    </row>
    <row r="107" spans="1:33" s="23" customFormat="1" x14ac:dyDescent="0.25">
      <c r="A107" s="1">
        <v>1976</v>
      </c>
      <c r="B107" s="1" t="s">
        <v>14</v>
      </c>
      <c r="C107" s="1" t="str">
        <f t="shared" si="5"/>
        <v>1976AB</v>
      </c>
      <c r="D107" s="1" t="s">
        <v>57</v>
      </c>
      <c r="E107" s="1" t="str">
        <f t="shared" si="6"/>
        <v>1976ABC&amp;D</v>
      </c>
      <c r="F107" s="274">
        <v>0</v>
      </c>
      <c r="G107" s="274">
        <v>1.0829999999999999E-2</v>
      </c>
      <c r="H107" s="274">
        <v>0</v>
      </c>
      <c r="I107" s="274">
        <v>0.31966</v>
      </c>
      <c r="J107" s="274">
        <v>0</v>
      </c>
      <c r="K107" s="274">
        <v>0</v>
      </c>
      <c r="L107" s="274">
        <v>0</v>
      </c>
      <c r="M107" s="274">
        <v>0</v>
      </c>
      <c r="N107" s="274">
        <v>0</v>
      </c>
      <c r="O107" s="274">
        <v>0</v>
      </c>
      <c r="P107" s="274">
        <v>0</v>
      </c>
      <c r="Q107" s="274">
        <v>0</v>
      </c>
      <c r="R107" s="274">
        <v>0</v>
      </c>
      <c r="S107" s="274">
        <v>0</v>
      </c>
      <c r="T107" s="274">
        <v>0.29006999999999999</v>
      </c>
      <c r="U107" s="274">
        <v>0</v>
      </c>
      <c r="V107" s="274">
        <v>0</v>
      </c>
      <c r="W107" s="274">
        <v>4.0879999999999972E-2</v>
      </c>
      <c r="X107" s="274">
        <v>0</v>
      </c>
      <c r="Y107" s="274">
        <v>0</v>
      </c>
      <c r="Z107" s="274">
        <v>0</v>
      </c>
      <c r="AA107" s="274">
        <v>0</v>
      </c>
      <c r="AB107" s="274">
        <v>0.15045</v>
      </c>
      <c r="AC107" s="274">
        <v>7.0800000000000002E-2</v>
      </c>
      <c r="AD107" s="274">
        <v>0.11731000000000003</v>
      </c>
      <c r="AE107" s="274">
        <v>0</v>
      </c>
      <c r="AF107" s="272">
        <f t="shared" si="7"/>
        <v>1</v>
      </c>
      <c r="AG107" s="196">
        <f t="shared" si="8"/>
        <v>0.66950999999999994</v>
      </c>
    </row>
    <row r="108" spans="1:33" s="23" customFormat="1" x14ac:dyDescent="0.25">
      <c r="A108" s="1">
        <v>1976</v>
      </c>
      <c r="B108" s="1" t="s">
        <v>14</v>
      </c>
      <c r="C108" s="1" t="str">
        <f t="shared" si="5"/>
        <v>1976AB</v>
      </c>
      <c r="D108" s="1" t="s">
        <v>56</v>
      </c>
      <c r="E108" s="1" t="str">
        <f t="shared" si="6"/>
        <v>1976ABICI</v>
      </c>
      <c r="F108" s="196">
        <v>0.16542999999999999</v>
      </c>
      <c r="G108" s="196">
        <v>0.23619000000000001</v>
      </c>
      <c r="H108" s="196">
        <v>0</v>
      </c>
      <c r="I108" s="196">
        <v>6.2449999999999999E-2</v>
      </c>
      <c r="J108" s="196">
        <v>0.15705</v>
      </c>
      <c r="K108" s="196">
        <v>0</v>
      </c>
      <c r="L108" s="196">
        <v>0</v>
      </c>
      <c r="M108" s="196">
        <v>0</v>
      </c>
      <c r="N108" s="196">
        <v>2.3849999999999996E-2</v>
      </c>
      <c r="O108" s="196">
        <v>0</v>
      </c>
      <c r="P108" s="196">
        <v>8.7909999999999988E-2</v>
      </c>
      <c r="Q108" s="196">
        <v>0</v>
      </c>
      <c r="R108" s="196">
        <v>0</v>
      </c>
      <c r="S108" s="196">
        <v>2.274E-2</v>
      </c>
      <c r="T108" s="196">
        <v>0</v>
      </c>
      <c r="U108" s="196">
        <v>6.9220000000000004E-2</v>
      </c>
      <c r="V108" s="196">
        <v>0</v>
      </c>
      <c r="W108" s="196">
        <v>6.6529999999999992E-2</v>
      </c>
      <c r="X108" s="196">
        <v>2.8450000000000003E-2</v>
      </c>
      <c r="Y108" s="196">
        <v>0</v>
      </c>
      <c r="Z108" s="196">
        <v>0</v>
      </c>
      <c r="AA108" s="196">
        <v>9.9399999999999992E-3</v>
      </c>
      <c r="AB108" s="196">
        <v>1.686E-2</v>
      </c>
      <c r="AC108" s="196">
        <v>2.997E-2</v>
      </c>
      <c r="AD108" s="196">
        <v>2.341E-2</v>
      </c>
      <c r="AE108" s="196">
        <v>0</v>
      </c>
      <c r="AF108" s="272">
        <f t="shared" si="7"/>
        <v>1</v>
      </c>
      <c r="AG108" s="196">
        <f t="shared" si="8"/>
        <v>0.26711999999999997</v>
      </c>
    </row>
    <row r="109" spans="1:33" s="23" customFormat="1" x14ac:dyDescent="0.25">
      <c r="A109" s="1">
        <v>1976</v>
      </c>
      <c r="B109" s="1" t="s">
        <v>14</v>
      </c>
      <c r="C109" s="1" t="str">
        <f t="shared" si="5"/>
        <v>1976AB</v>
      </c>
      <c r="D109" s="1" t="s">
        <v>58</v>
      </c>
      <c r="E109" s="1" t="str">
        <f t="shared" si="6"/>
        <v>1976ABResidential</v>
      </c>
      <c r="F109" s="196">
        <v>0.16542999999999999</v>
      </c>
      <c r="G109" s="196">
        <v>0.23619000000000001</v>
      </c>
      <c r="H109" s="196">
        <v>0</v>
      </c>
      <c r="I109" s="196">
        <v>6.2449999999999999E-2</v>
      </c>
      <c r="J109" s="196">
        <v>0.15705</v>
      </c>
      <c r="K109" s="196">
        <v>0</v>
      </c>
      <c r="L109" s="196">
        <v>0</v>
      </c>
      <c r="M109" s="196">
        <v>0</v>
      </c>
      <c r="N109" s="196">
        <v>2.3849999999999996E-2</v>
      </c>
      <c r="O109" s="196">
        <v>0</v>
      </c>
      <c r="P109" s="196">
        <v>8.7909999999999988E-2</v>
      </c>
      <c r="Q109" s="196">
        <v>0</v>
      </c>
      <c r="R109" s="196">
        <v>0</v>
      </c>
      <c r="S109" s="196">
        <v>2.274E-2</v>
      </c>
      <c r="T109" s="196">
        <v>0</v>
      </c>
      <c r="U109" s="196">
        <v>6.9220000000000004E-2</v>
      </c>
      <c r="V109" s="196">
        <v>0</v>
      </c>
      <c r="W109" s="196">
        <v>6.6529999999999992E-2</v>
      </c>
      <c r="X109" s="196">
        <v>2.8450000000000003E-2</v>
      </c>
      <c r="Y109" s="196">
        <v>0</v>
      </c>
      <c r="Z109" s="196">
        <v>0</v>
      </c>
      <c r="AA109" s="196">
        <v>9.9399999999999992E-3</v>
      </c>
      <c r="AB109" s="196">
        <v>1.686E-2</v>
      </c>
      <c r="AC109" s="196">
        <v>2.997E-2</v>
      </c>
      <c r="AD109" s="196">
        <v>2.341E-2</v>
      </c>
      <c r="AE109" s="196">
        <v>0</v>
      </c>
      <c r="AF109" s="272">
        <f t="shared" si="7"/>
        <v>1</v>
      </c>
      <c r="AG109" s="196">
        <f t="shared" si="8"/>
        <v>0.26711999999999997</v>
      </c>
    </row>
    <row r="110" spans="1:33" s="23" customFormat="1" x14ac:dyDescent="0.25">
      <c r="A110" s="1">
        <v>1977</v>
      </c>
      <c r="B110" s="1" t="s">
        <v>14</v>
      </c>
      <c r="C110" s="1" t="str">
        <f t="shared" si="5"/>
        <v>1977AB</v>
      </c>
      <c r="D110" s="1" t="s">
        <v>57</v>
      </c>
      <c r="E110" s="1" t="str">
        <f t="shared" si="6"/>
        <v>1977ABC&amp;D</v>
      </c>
      <c r="F110" s="274">
        <v>0</v>
      </c>
      <c r="G110" s="274">
        <v>1.0829999999999999E-2</v>
      </c>
      <c r="H110" s="274">
        <v>0</v>
      </c>
      <c r="I110" s="274">
        <v>0.31966</v>
      </c>
      <c r="J110" s="274">
        <v>0</v>
      </c>
      <c r="K110" s="274">
        <v>0</v>
      </c>
      <c r="L110" s="274">
        <v>0</v>
      </c>
      <c r="M110" s="274">
        <v>0</v>
      </c>
      <c r="N110" s="274">
        <v>0</v>
      </c>
      <c r="O110" s="274">
        <v>0</v>
      </c>
      <c r="P110" s="274">
        <v>0</v>
      </c>
      <c r="Q110" s="274">
        <v>0</v>
      </c>
      <c r="R110" s="274">
        <v>0</v>
      </c>
      <c r="S110" s="274">
        <v>0</v>
      </c>
      <c r="T110" s="274">
        <v>0.29006999999999999</v>
      </c>
      <c r="U110" s="274">
        <v>0</v>
      </c>
      <c r="V110" s="274">
        <v>0</v>
      </c>
      <c r="W110" s="274">
        <v>4.0879999999999972E-2</v>
      </c>
      <c r="X110" s="274">
        <v>0</v>
      </c>
      <c r="Y110" s="274">
        <v>0</v>
      </c>
      <c r="Z110" s="274">
        <v>0</v>
      </c>
      <c r="AA110" s="274">
        <v>0</v>
      </c>
      <c r="AB110" s="274">
        <v>0.15045</v>
      </c>
      <c r="AC110" s="274">
        <v>7.0800000000000002E-2</v>
      </c>
      <c r="AD110" s="274">
        <v>0.11731000000000003</v>
      </c>
      <c r="AE110" s="274">
        <v>0</v>
      </c>
      <c r="AF110" s="272">
        <f t="shared" si="7"/>
        <v>1</v>
      </c>
      <c r="AG110" s="196">
        <f t="shared" si="8"/>
        <v>0.66950999999999994</v>
      </c>
    </row>
    <row r="111" spans="1:33" s="23" customFormat="1" x14ac:dyDescent="0.25">
      <c r="A111" s="1">
        <v>1977</v>
      </c>
      <c r="B111" s="1" t="s">
        <v>14</v>
      </c>
      <c r="C111" s="1" t="str">
        <f t="shared" si="5"/>
        <v>1977AB</v>
      </c>
      <c r="D111" s="1" t="s">
        <v>56</v>
      </c>
      <c r="E111" s="1" t="str">
        <f t="shared" si="6"/>
        <v>1977ABICI</v>
      </c>
      <c r="F111" s="196">
        <v>0.16542999999999999</v>
      </c>
      <c r="G111" s="196">
        <v>0.23619000000000001</v>
      </c>
      <c r="H111" s="196">
        <v>0</v>
      </c>
      <c r="I111" s="196">
        <v>6.2449999999999999E-2</v>
      </c>
      <c r="J111" s="196">
        <v>0.15705</v>
      </c>
      <c r="K111" s="196">
        <v>0</v>
      </c>
      <c r="L111" s="196">
        <v>0</v>
      </c>
      <c r="M111" s="196">
        <v>0</v>
      </c>
      <c r="N111" s="196">
        <v>2.3849999999999996E-2</v>
      </c>
      <c r="O111" s="196">
        <v>0</v>
      </c>
      <c r="P111" s="196">
        <v>8.7909999999999988E-2</v>
      </c>
      <c r="Q111" s="196">
        <v>0</v>
      </c>
      <c r="R111" s="196">
        <v>0</v>
      </c>
      <c r="S111" s="196">
        <v>2.274E-2</v>
      </c>
      <c r="T111" s="196">
        <v>0</v>
      </c>
      <c r="U111" s="196">
        <v>6.9220000000000004E-2</v>
      </c>
      <c r="V111" s="196">
        <v>0</v>
      </c>
      <c r="W111" s="196">
        <v>6.6529999999999992E-2</v>
      </c>
      <c r="X111" s="196">
        <v>2.8450000000000003E-2</v>
      </c>
      <c r="Y111" s="196">
        <v>0</v>
      </c>
      <c r="Z111" s="196">
        <v>0</v>
      </c>
      <c r="AA111" s="196">
        <v>9.9399999999999992E-3</v>
      </c>
      <c r="AB111" s="196">
        <v>1.686E-2</v>
      </c>
      <c r="AC111" s="196">
        <v>2.997E-2</v>
      </c>
      <c r="AD111" s="196">
        <v>2.341E-2</v>
      </c>
      <c r="AE111" s="196">
        <v>0</v>
      </c>
      <c r="AF111" s="272">
        <f t="shared" si="7"/>
        <v>1</v>
      </c>
      <c r="AG111" s="196">
        <f t="shared" si="8"/>
        <v>0.26711999999999997</v>
      </c>
    </row>
    <row r="112" spans="1:33" s="23" customFormat="1" x14ac:dyDescent="0.25">
      <c r="A112" s="1">
        <v>1977</v>
      </c>
      <c r="B112" s="1" t="s">
        <v>14</v>
      </c>
      <c r="C112" s="1" t="str">
        <f t="shared" si="5"/>
        <v>1977AB</v>
      </c>
      <c r="D112" s="1" t="s">
        <v>58</v>
      </c>
      <c r="E112" s="1" t="str">
        <f t="shared" si="6"/>
        <v>1977ABResidential</v>
      </c>
      <c r="F112" s="196">
        <v>0.16542999999999999</v>
      </c>
      <c r="G112" s="196">
        <v>0.23619000000000001</v>
      </c>
      <c r="H112" s="196">
        <v>0</v>
      </c>
      <c r="I112" s="196">
        <v>6.2449999999999999E-2</v>
      </c>
      <c r="J112" s="196">
        <v>0.15705</v>
      </c>
      <c r="K112" s="196">
        <v>0</v>
      </c>
      <c r="L112" s="196">
        <v>0</v>
      </c>
      <c r="M112" s="196">
        <v>0</v>
      </c>
      <c r="N112" s="196">
        <v>2.3849999999999996E-2</v>
      </c>
      <c r="O112" s="196">
        <v>0</v>
      </c>
      <c r="P112" s="196">
        <v>8.7909999999999988E-2</v>
      </c>
      <c r="Q112" s="196">
        <v>0</v>
      </c>
      <c r="R112" s="196">
        <v>0</v>
      </c>
      <c r="S112" s="196">
        <v>2.274E-2</v>
      </c>
      <c r="T112" s="196">
        <v>0</v>
      </c>
      <c r="U112" s="196">
        <v>6.9220000000000004E-2</v>
      </c>
      <c r="V112" s="196">
        <v>0</v>
      </c>
      <c r="W112" s="196">
        <v>6.6529999999999992E-2</v>
      </c>
      <c r="X112" s="196">
        <v>2.8450000000000003E-2</v>
      </c>
      <c r="Y112" s="196">
        <v>0</v>
      </c>
      <c r="Z112" s="196">
        <v>0</v>
      </c>
      <c r="AA112" s="196">
        <v>9.9399999999999992E-3</v>
      </c>
      <c r="AB112" s="196">
        <v>1.686E-2</v>
      </c>
      <c r="AC112" s="196">
        <v>2.997E-2</v>
      </c>
      <c r="AD112" s="196">
        <v>2.341E-2</v>
      </c>
      <c r="AE112" s="196">
        <v>0</v>
      </c>
      <c r="AF112" s="272">
        <f t="shared" si="7"/>
        <v>1</v>
      </c>
      <c r="AG112" s="196">
        <f t="shared" si="8"/>
        <v>0.26711999999999997</v>
      </c>
    </row>
    <row r="113" spans="1:33" s="23" customFormat="1" x14ac:dyDescent="0.25">
      <c r="A113" s="1">
        <v>1978</v>
      </c>
      <c r="B113" s="1" t="s">
        <v>14</v>
      </c>
      <c r="C113" s="1" t="str">
        <f t="shared" si="5"/>
        <v>1978AB</v>
      </c>
      <c r="D113" s="1" t="s">
        <v>57</v>
      </c>
      <c r="E113" s="1" t="str">
        <f t="shared" si="6"/>
        <v>1978ABC&amp;D</v>
      </c>
      <c r="F113" s="274">
        <v>0</v>
      </c>
      <c r="G113" s="274">
        <v>1.0829999999999999E-2</v>
      </c>
      <c r="H113" s="274">
        <v>0</v>
      </c>
      <c r="I113" s="274">
        <v>0.31966</v>
      </c>
      <c r="J113" s="274">
        <v>0</v>
      </c>
      <c r="K113" s="274">
        <v>0</v>
      </c>
      <c r="L113" s="274">
        <v>0</v>
      </c>
      <c r="M113" s="274">
        <v>0</v>
      </c>
      <c r="N113" s="274">
        <v>0</v>
      </c>
      <c r="O113" s="274">
        <v>0</v>
      </c>
      <c r="P113" s="274">
        <v>0</v>
      </c>
      <c r="Q113" s="274">
        <v>0</v>
      </c>
      <c r="R113" s="274">
        <v>0</v>
      </c>
      <c r="S113" s="274">
        <v>0</v>
      </c>
      <c r="T113" s="274">
        <v>0.29006999999999999</v>
      </c>
      <c r="U113" s="274">
        <v>0</v>
      </c>
      <c r="V113" s="274">
        <v>0</v>
      </c>
      <c r="W113" s="274">
        <v>4.0879999999999972E-2</v>
      </c>
      <c r="X113" s="274">
        <v>0</v>
      </c>
      <c r="Y113" s="274">
        <v>0</v>
      </c>
      <c r="Z113" s="274">
        <v>0</v>
      </c>
      <c r="AA113" s="274">
        <v>0</v>
      </c>
      <c r="AB113" s="274">
        <v>0.15045</v>
      </c>
      <c r="AC113" s="274">
        <v>7.0800000000000002E-2</v>
      </c>
      <c r="AD113" s="274">
        <v>0.11731000000000003</v>
      </c>
      <c r="AE113" s="274">
        <v>0</v>
      </c>
      <c r="AF113" s="272">
        <f t="shared" si="7"/>
        <v>1</v>
      </c>
      <c r="AG113" s="196">
        <f t="shared" si="8"/>
        <v>0.66950999999999994</v>
      </c>
    </row>
    <row r="114" spans="1:33" s="23" customFormat="1" x14ac:dyDescent="0.25">
      <c r="A114" s="1">
        <v>1978</v>
      </c>
      <c r="B114" s="1" t="s">
        <v>14</v>
      </c>
      <c r="C114" s="1" t="str">
        <f t="shared" si="5"/>
        <v>1978AB</v>
      </c>
      <c r="D114" s="1" t="s">
        <v>56</v>
      </c>
      <c r="E114" s="1" t="str">
        <f t="shared" si="6"/>
        <v>1978ABICI</v>
      </c>
      <c r="F114" s="196">
        <v>0.16542999999999999</v>
      </c>
      <c r="G114" s="196">
        <v>0.23619000000000001</v>
      </c>
      <c r="H114" s="196">
        <v>0</v>
      </c>
      <c r="I114" s="196">
        <v>6.2449999999999999E-2</v>
      </c>
      <c r="J114" s="196">
        <v>0.15705</v>
      </c>
      <c r="K114" s="196">
        <v>0</v>
      </c>
      <c r="L114" s="196">
        <v>0</v>
      </c>
      <c r="M114" s="196">
        <v>0</v>
      </c>
      <c r="N114" s="196">
        <v>2.3849999999999996E-2</v>
      </c>
      <c r="O114" s="196">
        <v>0</v>
      </c>
      <c r="P114" s="196">
        <v>8.7909999999999988E-2</v>
      </c>
      <c r="Q114" s="196">
        <v>0</v>
      </c>
      <c r="R114" s="196">
        <v>0</v>
      </c>
      <c r="S114" s="196">
        <v>2.274E-2</v>
      </c>
      <c r="T114" s="196">
        <v>0</v>
      </c>
      <c r="U114" s="196">
        <v>6.9220000000000004E-2</v>
      </c>
      <c r="V114" s="196">
        <v>0</v>
      </c>
      <c r="W114" s="196">
        <v>6.6529999999999992E-2</v>
      </c>
      <c r="X114" s="196">
        <v>2.8450000000000003E-2</v>
      </c>
      <c r="Y114" s="196">
        <v>0</v>
      </c>
      <c r="Z114" s="196">
        <v>0</v>
      </c>
      <c r="AA114" s="196">
        <v>9.9399999999999992E-3</v>
      </c>
      <c r="AB114" s="196">
        <v>1.686E-2</v>
      </c>
      <c r="AC114" s="196">
        <v>2.997E-2</v>
      </c>
      <c r="AD114" s="196">
        <v>2.341E-2</v>
      </c>
      <c r="AE114" s="196">
        <v>0</v>
      </c>
      <c r="AF114" s="272">
        <f t="shared" si="7"/>
        <v>1</v>
      </c>
      <c r="AG114" s="196">
        <f t="shared" si="8"/>
        <v>0.26711999999999997</v>
      </c>
    </row>
    <row r="115" spans="1:33" s="23" customFormat="1" x14ac:dyDescent="0.25">
      <c r="A115" s="1">
        <v>1978</v>
      </c>
      <c r="B115" s="1" t="s">
        <v>14</v>
      </c>
      <c r="C115" s="1" t="str">
        <f t="shared" si="5"/>
        <v>1978AB</v>
      </c>
      <c r="D115" s="1" t="s">
        <v>58</v>
      </c>
      <c r="E115" s="1" t="str">
        <f t="shared" si="6"/>
        <v>1978ABResidential</v>
      </c>
      <c r="F115" s="196">
        <v>0.16542999999999999</v>
      </c>
      <c r="G115" s="196">
        <v>0.23619000000000001</v>
      </c>
      <c r="H115" s="196">
        <v>0</v>
      </c>
      <c r="I115" s="196">
        <v>6.2449999999999999E-2</v>
      </c>
      <c r="J115" s="196">
        <v>0.15705</v>
      </c>
      <c r="K115" s="196">
        <v>0</v>
      </c>
      <c r="L115" s="196">
        <v>0</v>
      </c>
      <c r="M115" s="196">
        <v>0</v>
      </c>
      <c r="N115" s="196">
        <v>2.3849999999999996E-2</v>
      </c>
      <c r="O115" s="196">
        <v>0</v>
      </c>
      <c r="P115" s="196">
        <v>8.7909999999999988E-2</v>
      </c>
      <c r="Q115" s="196">
        <v>0</v>
      </c>
      <c r="R115" s="196">
        <v>0</v>
      </c>
      <c r="S115" s="196">
        <v>2.274E-2</v>
      </c>
      <c r="T115" s="196">
        <v>0</v>
      </c>
      <c r="U115" s="196">
        <v>6.9220000000000004E-2</v>
      </c>
      <c r="V115" s="196">
        <v>0</v>
      </c>
      <c r="W115" s="196">
        <v>6.6529999999999992E-2</v>
      </c>
      <c r="X115" s="196">
        <v>2.8450000000000003E-2</v>
      </c>
      <c r="Y115" s="197">
        <v>0</v>
      </c>
      <c r="Z115" s="196">
        <v>0</v>
      </c>
      <c r="AA115" s="196">
        <v>9.9399999999999992E-3</v>
      </c>
      <c r="AB115" s="196">
        <v>1.686E-2</v>
      </c>
      <c r="AC115" s="196">
        <v>2.997E-2</v>
      </c>
      <c r="AD115" s="196">
        <v>2.341E-2</v>
      </c>
      <c r="AE115" s="196">
        <v>0</v>
      </c>
      <c r="AF115" s="272">
        <f t="shared" si="7"/>
        <v>1</v>
      </c>
      <c r="AG115" s="196">
        <f t="shared" si="8"/>
        <v>0.26711999999999997</v>
      </c>
    </row>
    <row r="116" spans="1:33" s="23" customFormat="1" x14ac:dyDescent="0.25">
      <c r="A116" s="1">
        <v>1979</v>
      </c>
      <c r="B116" s="1" t="s">
        <v>14</v>
      </c>
      <c r="C116" s="1" t="str">
        <f t="shared" si="5"/>
        <v>1979AB</v>
      </c>
      <c r="D116" s="1" t="s">
        <v>57</v>
      </c>
      <c r="E116" s="1" t="str">
        <f t="shared" si="6"/>
        <v>1979ABC&amp;D</v>
      </c>
      <c r="F116" s="274">
        <v>0</v>
      </c>
      <c r="G116" s="274">
        <v>1.0829999999999999E-2</v>
      </c>
      <c r="H116" s="274">
        <v>0</v>
      </c>
      <c r="I116" s="274">
        <v>0.31966</v>
      </c>
      <c r="J116" s="274">
        <v>0</v>
      </c>
      <c r="K116" s="274">
        <v>0</v>
      </c>
      <c r="L116" s="274">
        <v>0</v>
      </c>
      <c r="M116" s="274">
        <v>0</v>
      </c>
      <c r="N116" s="274">
        <v>0</v>
      </c>
      <c r="O116" s="274">
        <v>0</v>
      </c>
      <c r="P116" s="274">
        <v>0</v>
      </c>
      <c r="Q116" s="274">
        <v>0</v>
      </c>
      <c r="R116" s="274">
        <v>0</v>
      </c>
      <c r="S116" s="274">
        <v>0</v>
      </c>
      <c r="T116" s="274">
        <v>0.29006999999999999</v>
      </c>
      <c r="U116" s="274">
        <v>0</v>
      </c>
      <c r="V116" s="274">
        <v>0</v>
      </c>
      <c r="W116" s="274">
        <v>4.0879999999999972E-2</v>
      </c>
      <c r="X116" s="274">
        <v>0</v>
      </c>
      <c r="Y116" s="274">
        <v>0</v>
      </c>
      <c r="Z116" s="274">
        <v>0</v>
      </c>
      <c r="AA116" s="274">
        <v>0</v>
      </c>
      <c r="AB116" s="274">
        <v>0.15045</v>
      </c>
      <c r="AC116" s="274">
        <v>7.0800000000000002E-2</v>
      </c>
      <c r="AD116" s="274">
        <v>0.11731000000000003</v>
      </c>
      <c r="AE116" s="274">
        <v>0</v>
      </c>
      <c r="AF116" s="272">
        <f t="shared" si="7"/>
        <v>1</v>
      </c>
      <c r="AG116" s="196">
        <f t="shared" si="8"/>
        <v>0.66950999999999994</v>
      </c>
    </row>
    <row r="117" spans="1:33" s="23" customFormat="1" x14ac:dyDescent="0.25">
      <c r="A117" s="1">
        <v>1979</v>
      </c>
      <c r="B117" s="1" t="s">
        <v>14</v>
      </c>
      <c r="C117" s="1" t="str">
        <f t="shared" si="5"/>
        <v>1979AB</v>
      </c>
      <c r="D117" s="1" t="s">
        <v>56</v>
      </c>
      <c r="E117" s="1" t="str">
        <f t="shared" si="6"/>
        <v>1979ABICI</v>
      </c>
      <c r="F117" s="196">
        <v>0.16542999999999999</v>
      </c>
      <c r="G117" s="196">
        <v>0.23619000000000001</v>
      </c>
      <c r="H117" s="196">
        <v>0</v>
      </c>
      <c r="I117" s="196">
        <v>6.2449999999999999E-2</v>
      </c>
      <c r="J117" s="196">
        <v>0.15705</v>
      </c>
      <c r="K117" s="196">
        <v>0</v>
      </c>
      <c r="L117" s="196">
        <v>0</v>
      </c>
      <c r="M117" s="196">
        <v>0</v>
      </c>
      <c r="N117" s="196">
        <v>2.3849999999999996E-2</v>
      </c>
      <c r="O117" s="196">
        <v>0</v>
      </c>
      <c r="P117" s="196">
        <v>8.7909999999999988E-2</v>
      </c>
      <c r="Q117" s="196">
        <v>0</v>
      </c>
      <c r="R117" s="196">
        <v>0</v>
      </c>
      <c r="S117" s="196">
        <v>2.274E-2</v>
      </c>
      <c r="T117" s="196">
        <v>0</v>
      </c>
      <c r="U117" s="196">
        <v>6.9220000000000004E-2</v>
      </c>
      <c r="V117" s="196">
        <v>0</v>
      </c>
      <c r="W117" s="196">
        <v>6.6529999999999992E-2</v>
      </c>
      <c r="X117" s="196">
        <v>2.8450000000000003E-2</v>
      </c>
      <c r="Y117" s="196">
        <v>0</v>
      </c>
      <c r="Z117" s="196">
        <v>0</v>
      </c>
      <c r="AA117" s="196">
        <v>9.9399999999999992E-3</v>
      </c>
      <c r="AB117" s="196">
        <v>1.686E-2</v>
      </c>
      <c r="AC117" s="196">
        <v>2.997E-2</v>
      </c>
      <c r="AD117" s="196">
        <v>2.341E-2</v>
      </c>
      <c r="AE117" s="196">
        <v>0</v>
      </c>
      <c r="AF117" s="272">
        <f t="shared" si="7"/>
        <v>1</v>
      </c>
      <c r="AG117" s="196">
        <f t="shared" si="8"/>
        <v>0.26711999999999997</v>
      </c>
    </row>
    <row r="118" spans="1:33" s="23" customFormat="1" x14ac:dyDescent="0.25">
      <c r="A118" s="1">
        <v>1979</v>
      </c>
      <c r="B118" s="1" t="s">
        <v>14</v>
      </c>
      <c r="C118" s="1" t="str">
        <f t="shared" si="5"/>
        <v>1979AB</v>
      </c>
      <c r="D118" s="1" t="s">
        <v>58</v>
      </c>
      <c r="E118" s="1" t="str">
        <f t="shared" si="6"/>
        <v>1979ABResidential</v>
      </c>
      <c r="F118" s="196">
        <v>0.16542999999999999</v>
      </c>
      <c r="G118" s="196">
        <v>0.23619000000000001</v>
      </c>
      <c r="H118" s="196">
        <v>0</v>
      </c>
      <c r="I118" s="196">
        <v>6.2449999999999999E-2</v>
      </c>
      <c r="J118" s="196">
        <v>0.15705</v>
      </c>
      <c r="K118" s="196">
        <v>0</v>
      </c>
      <c r="L118" s="196">
        <v>0</v>
      </c>
      <c r="M118" s="196">
        <v>0</v>
      </c>
      <c r="N118" s="196">
        <v>2.3849999999999996E-2</v>
      </c>
      <c r="O118" s="196">
        <v>0</v>
      </c>
      <c r="P118" s="196">
        <v>8.7909999999999988E-2</v>
      </c>
      <c r="Q118" s="196">
        <v>0</v>
      </c>
      <c r="R118" s="196">
        <v>0</v>
      </c>
      <c r="S118" s="196">
        <v>2.274E-2</v>
      </c>
      <c r="T118" s="196">
        <v>0</v>
      </c>
      <c r="U118" s="196">
        <v>6.9220000000000004E-2</v>
      </c>
      <c r="V118" s="196">
        <v>0</v>
      </c>
      <c r="W118" s="196">
        <v>6.6529999999999992E-2</v>
      </c>
      <c r="X118" s="196">
        <v>2.8450000000000003E-2</v>
      </c>
      <c r="Y118" s="196">
        <v>0</v>
      </c>
      <c r="Z118" s="196">
        <v>0</v>
      </c>
      <c r="AA118" s="196">
        <v>9.9399999999999992E-3</v>
      </c>
      <c r="AB118" s="196">
        <v>1.686E-2</v>
      </c>
      <c r="AC118" s="196">
        <v>2.997E-2</v>
      </c>
      <c r="AD118" s="196">
        <v>2.341E-2</v>
      </c>
      <c r="AE118" s="196">
        <v>0</v>
      </c>
      <c r="AF118" s="272">
        <f t="shared" si="7"/>
        <v>1</v>
      </c>
      <c r="AG118" s="196">
        <f t="shared" si="8"/>
        <v>0.26711999999999997</v>
      </c>
    </row>
    <row r="119" spans="1:33" s="23" customFormat="1" x14ac:dyDescent="0.25">
      <c r="A119" s="1">
        <v>1980</v>
      </c>
      <c r="B119" s="1" t="s">
        <v>14</v>
      </c>
      <c r="C119" s="1" t="str">
        <f t="shared" si="5"/>
        <v>1980AB</v>
      </c>
      <c r="D119" s="1" t="s">
        <v>57</v>
      </c>
      <c r="E119" s="1" t="str">
        <f t="shared" si="6"/>
        <v>1980ABC&amp;D</v>
      </c>
      <c r="F119" s="274">
        <v>0</v>
      </c>
      <c r="G119" s="274">
        <v>1.0829999999999999E-2</v>
      </c>
      <c r="H119" s="274">
        <v>0</v>
      </c>
      <c r="I119" s="274">
        <v>0.31966</v>
      </c>
      <c r="J119" s="274">
        <v>0</v>
      </c>
      <c r="K119" s="274">
        <v>0</v>
      </c>
      <c r="L119" s="274">
        <v>0</v>
      </c>
      <c r="M119" s="274">
        <v>0</v>
      </c>
      <c r="N119" s="274">
        <v>0</v>
      </c>
      <c r="O119" s="274">
        <v>0</v>
      </c>
      <c r="P119" s="274">
        <v>0</v>
      </c>
      <c r="Q119" s="274">
        <v>0</v>
      </c>
      <c r="R119" s="274">
        <v>0</v>
      </c>
      <c r="S119" s="274">
        <v>0</v>
      </c>
      <c r="T119" s="274">
        <v>0.29006999999999999</v>
      </c>
      <c r="U119" s="274">
        <v>0</v>
      </c>
      <c r="V119" s="274">
        <v>0</v>
      </c>
      <c r="W119" s="274">
        <v>4.0879999999999972E-2</v>
      </c>
      <c r="X119" s="274">
        <v>0</v>
      </c>
      <c r="Y119" s="274">
        <v>0</v>
      </c>
      <c r="Z119" s="274">
        <v>0</v>
      </c>
      <c r="AA119" s="274">
        <v>0</v>
      </c>
      <c r="AB119" s="274">
        <v>0.15045</v>
      </c>
      <c r="AC119" s="274">
        <v>7.0800000000000002E-2</v>
      </c>
      <c r="AD119" s="274">
        <v>0.11731000000000003</v>
      </c>
      <c r="AE119" s="274">
        <v>0</v>
      </c>
      <c r="AF119" s="272">
        <f t="shared" si="7"/>
        <v>1</v>
      </c>
      <c r="AG119" s="196">
        <f t="shared" si="8"/>
        <v>0.66950999999999994</v>
      </c>
    </row>
    <row r="120" spans="1:33" s="23" customFormat="1" x14ac:dyDescent="0.25">
      <c r="A120" s="1">
        <v>1980</v>
      </c>
      <c r="B120" s="1" t="s">
        <v>14</v>
      </c>
      <c r="C120" s="1" t="str">
        <f t="shared" si="5"/>
        <v>1980AB</v>
      </c>
      <c r="D120" s="1" t="s">
        <v>56</v>
      </c>
      <c r="E120" s="1" t="str">
        <f t="shared" si="6"/>
        <v>1980ABICI</v>
      </c>
      <c r="F120" s="196">
        <v>0.16542999999999999</v>
      </c>
      <c r="G120" s="196">
        <v>0.23619000000000001</v>
      </c>
      <c r="H120" s="196">
        <v>0</v>
      </c>
      <c r="I120" s="196">
        <v>6.2449999999999999E-2</v>
      </c>
      <c r="J120" s="196">
        <v>0.15705</v>
      </c>
      <c r="K120" s="196">
        <v>0</v>
      </c>
      <c r="L120" s="196">
        <v>0</v>
      </c>
      <c r="M120" s="196">
        <v>0</v>
      </c>
      <c r="N120" s="196">
        <v>2.3849999999999996E-2</v>
      </c>
      <c r="O120" s="196">
        <v>0</v>
      </c>
      <c r="P120" s="196">
        <v>8.7909999999999988E-2</v>
      </c>
      <c r="Q120" s="196">
        <v>0</v>
      </c>
      <c r="R120" s="196">
        <v>0</v>
      </c>
      <c r="S120" s="196">
        <v>2.274E-2</v>
      </c>
      <c r="T120" s="196">
        <v>0</v>
      </c>
      <c r="U120" s="196">
        <v>6.9220000000000004E-2</v>
      </c>
      <c r="V120" s="196">
        <v>0</v>
      </c>
      <c r="W120" s="196">
        <v>6.6529999999999992E-2</v>
      </c>
      <c r="X120" s="196">
        <v>2.8450000000000003E-2</v>
      </c>
      <c r="Y120" s="196">
        <v>0</v>
      </c>
      <c r="Z120" s="196">
        <v>0</v>
      </c>
      <c r="AA120" s="196">
        <v>9.9399999999999992E-3</v>
      </c>
      <c r="AB120" s="196">
        <v>1.686E-2</v>
      </c>
      <c r="AC120" s="196">
        <v>2.997E-2</v>
      </c>
      <c r="AD120" s="196">
        <v>2.341E-2</v>
      </c>
      <c r="AE120" s="196">
        <v>0</v>
      </c>
      <c r="AF120" s="272">
        <f t="shared" si="7"/>
        <v>1</v>
      </c>
      <c r="AG120" s="196">
        <f t="shared" si="8"/>
        <v>0.26711999999999997</v>
      </c>
    </row>
    <row r="121" spans="1:33" s="23" customFormat="1" x14ac:dyDescent="0.25">
      <c r="A121" s="1">
        <v>1980</v>
      </c>
      <c r="B121" s="1" t="s">
        <v>14</v>
      </c>
      <c r="C121" s="1" t="str">
        <f t="shared" si="5"/>
        <v>1980AB</v>
      </c>
      <c r="D121" s="1" t="s">
        <v>58</v>
      </c>
      <c r="E121" s="1" t="str">
        <f t="shared" si="6"/>
        <v>1980ABResidential</v>
      </c>
      <c r="F121" s="196">
        <v>0.16542999999999999</v>
      </c>
      <c r="G121" s="196">
        <v>0.23619000000000001</v>
      </c>
      <c r="H121" s="196">
        <v>0</v>
      </c>
      <c r="I121" s="196">
        <v>6.2449999999999999E-2</v>
      </c>
      <c r="J121" s="196">
        <v>0.15705</v>
      </c>
      <c r="K121" s="196">
        <v>0</v>
      </c>
      <c r="L121" s="196">
        <v>0</v>
      </c>
      <c r="M121" s="196">
        <v>0</v>
      </c>
      <c r="N121" s="196">
        <v>2.3849999999999996E-2</v>
      </c>
      <c r="O121" s="196">
        <v>0</v>
      </c>
      <c r="P121" s="196">
        <v>8.7909999999999988E-2</v>
      </c>
      <c r="Q121" s="196">
        <v>0</v>
      </c>
      <c r="R121" s="196">
        <v>0</v>
      </c>
      <c r="S121" s="196">
        <v>2.274E-2</v>
      </c>
      <c r="T121" s="196">
        <v>0</v>
      </c>
      <c r="U121" s="196">
        <v>6.9220000000000004E-2</v>
      </c>
      <c r="V121" s="196">
        <v>0</v>
      </c>
      <c r="W121" s="196">
        <v>6.6529999999999992E-2</v>
      </c>
      <c r="X121" s="196">
        <v>2.8450000000000003E-2</v>
      </c>
      <c r="Y121" s="196">
        <v>0</v>
      </c>
      <c r="Z121" s="196">
        <v>0</v>
      </c>
      <c r="AA121" s="196">
        <v>9.9399999999999992E-3</v>
      </c>
      <c r="AB121" s="196">
        <v>1.686E-2</v>
      </c>
      <c r="AC121" s="196">
        <v>2.997E-2</v>
      </c>
      <c r="AD121" s="196">
        <v>2.341E-2</v>
      </c>
      <c r="AE121" s="196">
        <v>0</v>
      </c>
      <c r="AF121" s="272">
        <f t="shared" si="7"/>
        <v>1</v>
      </c>
      <c r="AG121" s="196">
        <f t="shared" si="8"/>
        <v>0.26711999999999997</v>
      </c>
    </row>
    <row r="122" spans="1:33" s="23" customFormat="1" x14ac:dyDescent="0.25">
      <c r="A122" s="1">
        <v>1981</v>
      </c>
      <c r="B122" s="1" t="s">
        <v>14</v>
      </c>
      <c r="C122" s="1" t="str">
        <f t="shared" si="5"/>
        <v>1981AB</v>
      </c>
      <c r="D122" s="1" t="s">
        <v>57</v>
      </c>
      <c r="E122" s="1" t="str">
        <f t="shared" si="6"/>
        <v>1981ABC&amp;D</v>
      </c>
      <c r="F122" s="274">
        <v>0</v>
      </c>
      <c r="G122" s="274">
        <v>1.0829999999999999E-2</v>
      </c>
      <c r="H122" s="274">
        <v>0</v>
      </c>
      <c r="I122" s="274">
        <v>0.31966</v>
      </c>
      <c r="J122" s="274">
        <v>0</v>
      </c>
      <c r="K122" s="274">
        <v>0</v>
      </c>
      <c r="L122" s="274">
        <v>0</v>
      </c>
      <c r="M122" s="274">
        <v>0</v>
      </c>
      <c r="N122" s="274">
        <v>0</v>
      </c>
      <c r="O122" s="274">
        <v>0</v>
      </c>
      <c r="P122" s="274">
        <v>0</v>
      </c>
      <c r="Q122" s="274">
        <v>0</v>
      </c>
      <c r="R122" s="274">
        <v>0</v>
      </c>
      <c r="S122" s="274">
        <v>0</v>
      </c>
      <c r="T122" s="274">
        <v>0.29006999999999999</v>
      </c>
      <c r="U122" s="274">
        <v>0</v>
      </c>
      <c r="V122" s="274">
        <v>0</v>
      </c>
      <c r="W122" s="274">
        <v>4.0879999999999972E-2</v>
      </c>
      <c r="X122" s="274">
        <v>0</v>
      </c>
      <c r="Y122" s="274">
        <v>0</v>
      </c>
      <c r="Z122" s="274">
        <v>0</v>
      </c>
      <c r="AA122" s="274">
        <v>0</v>
      </c>
      <c r="AB122" s="274">
        <v>0.15045</v>
      </c>
      <c r="AC122" s="274">
        <v>7.0800000000000002E-2</v>
      </c>
      <c r="AD122" s="274">
        <v>0.11731000000000003</v>
      </c>
      <c r="AE122" s="274">
        <v>0</v>
      </c>
      <c r="AF122" s="272">
        <f t="shared" si="7"/>
        <v>1</v>
      </c>
      <c r="AG122" s="196">
        <f t="shared" si="8"/>
        <v>0.66950999999999994</v>
      </c>
    </row>
    <row r="123" spans="1:33" s="23" customFormat="1" x14ac:dyDescent="0.25">
      <c r="A123" s="1">
        <v>1981</v>
      </c>
      <c r="B123" s="1" t="s">
        <v>14</v>
      </c>
      <c r="C123" s="1" t="str">
        <f t="shared" si="5"/>
        <v>1981AB</v>
      </c>
      <c r="D123" s="1" t="s">
        <v>56</v>
      </c>
      <c r="E123" s="1" t="str">
        <f t="shared" si="6"/>
        <v>1981ABICI</v>
      </c>
      <c r="F123" s="196">
        <v>0.16542999999999999</v>
      </c>
      <c r="G123" s="196">
        <v>0.23619000000000001</v>
      </c>
      <c r="H123" s="196">
        <v>0</v>
      </c>
      <c r="I123" s="196">
        <v>6.2449999999999999E-2</v>
      </c>
      <c r="J123" s="196">
        <v>0.15705</v>
      </c>
      <c r="K123" s="196">
        <v>0</v>
      </c>
      <c r="L123" s="196">
        <v>0</v>
      </c>
      <c r="M123" s="196">
        <v>0</v>
      </c>
      <c r="N123" s="196">
        <v>2.3849999999999996E-2</v>
      </c>
      <c r="O123" s="196">
        <v>0</v>
      </c>
      <c r="P123" s="196">
        <v>8.7909999999999988E-2</v>
      </c>
      <c r="Q123" s="196">
        <v>0</v>
      </c>
      <c r="R123" s="196">
        <v>0</v>
      </c>
      <c r="S123" s="196">
        <v>2.274E-2</v>
      </c>
      <c r="T123" s="196">
        <v>0</v>
      </c>
      <c r="U123" s="196">
        <v>6.9220000000000004E-2</v>
      </c>
      <c r="V123" s="196">
        <v>0</v>
      </c>
      <c r="W123" s="196">
        <v>6.6529999999999992E-2</v>
      </c>
      <c r="X123" s="196">
        <v>2.8450000000000003E-2</v>
      </c>
      <c r="Y123" s="196">
        <v>0</v>
      </c>
      <c r="Z123" s="196">
        <v>0</v>
      </c>
      <c r="AA123" s="196">
        <v>9.9399999999999992E-3</v>
      </c>
      <c r="AB123" s="196">
        <v>1.686E-2</v>
      </c>
      <c r="AC123" s="196">
        <v>2.997E-2</v>
      </c>
      <c r="AD123" s="196">
        <v>2.341E-2</v>
      </c>
      <c r="AE123" s="196">
        <v>0</v>
      </c>
      <c r="AF123" s="272">
        <f t="shared" si="7"/>
        <v>1</v>
      </c>
      <c r="AG123" s="196">
        <f t="shared" si="8"/>
        <v>0.26711999999999997</v>
      </c>
    </row>
    <row r="124" spans="1:33" s="23" customFormat="1" x14ac:dyDescent="0.25">
      <c r="A124" s="1">
        <v>1981</v>
      </c>
      <c r="B124" s="1" t="s">
        <v>14</v>
      </c>
      <c r="C124" s="1" t="str">
        <f t="shared" si="5"/>
        <v>1981AB</v>
      </c>
      <c r="D124" s="1" t="s">
        <v>58</v>
      </c>
      <c r="E124" s="1" t="str">
        <f t="shared" si="6"/>
        <v>1981ABResidential</v>
      </c>
      <c r="F124" s="196">
        <v>0.16542999999999999</v>
      </c>
      <c r="G124" s="196">
        <v>0.23619000000000001</v>
      </c>
      <c r="H124" s="196">
        <v>0</v>
      </c>
      <c r="I124" s="196">
        <v>6.2449999999999999E-2</v>
      </c>
      <c r="J124" s="196">
        <v>0.15705</v>
      </c>
      <c r="K124" s="196">
        <v>0</v>
      </c>
      <c r="L124" s="196">
        <v>0</v>
      </c>
      <c r="M124" s="196">
        <v>0</v>
      </c>
      <c r="N124" s="196">
        <v>2.3849999999999996E-2</v>
      </c>
      <c r="O124" s="196">
        <v>0</v>
      </c>
      <c r="P124" s="196">
        <v>8.7909999999999988E-2</v>
      </c>
      <c r="Q124" s="196">
        <v>0</v>
      </c>
      <c r="R124" s="196">
        <v>0</v>
      </c>
      <c r="S124" s="196">
        <v>2.274E-2</v>
      </c>
      <c r="T124" s="196">
        <v>0</v>
      </c>
      <c r="U124" s="196">
        <v>6.9220000000000004E-2</v>
      </c>
      <c r="V124" s="196">
        <v>0</v>
      </c>
      <c r="W124" s="196">
        <v>6.6529999999999992E-2</v>
      </c>
      <c r="X124" s="196">
        <v>2.8450000000000003E-2</v>
      </c>
      <c r="Y124" s="197">
        <v>0</v>
      </c>
      <c r="Z124" s="196">
        <v>0</v>
      </c>
      <c r="AA124" s="196">
        <v>9.9399999999999992E-3</v>
      </c>
      <c r="AB124" s="196">
        <v>1.686E-2</v>
      </c>
      <c r="AC124" s="196">
        <v>2.997E-2</v>
      </c>
      <c r="AD124" s="196">
        <v>2.341E-2</v>
      </c>
      <c r="AE124" s="196">
        <v>0</v>
      </c>
      <c r="AF124" s="272">
        <f t="shared" si="7"/>
        <v>1</v>
      </c>
      <c r="AG124" s="196">
        <f t="shared" si="8"/>
        <v>0.26711999999999997</v>
      </c>
    </row>
    <row r="125" spans="1:33" s="23" customFormat="1" x14ac:dyDescent="0.25">
      <c r="A125" s="1">
        <v>1982</v>
      </c>
      <c r="B125" s="1" t="s">
        <v>14</v>
      </c>
      <c r="C125" s="1" t="str">
        <f t="shared" si="5"/>
        <v>1982AB</v>
      </c>
      <c r="D125" s="1" t="s">
        <v>57</v>
      </c>
      <c r="E125" s="1" t="str">
        <f t="shared" si="6"/>
        <v>1982ABC&amp;D</v>
      </c>
      <c r="F125" s="274">
        <v>0</v>
      </c>
      <c r="G125" s="274">
        <v>1.0829999999999999E-2</v>
      </c>
      <c r="H125" s="274">
        <v>0</v>
      </c>
      <c r="I125" s="274">
        <v>0.31966</v>
      </c>
      <c r="J125" s="274">
        <v>0</v>
      </c>
      <c r="K125" s="274">
        <v>0</v>
      </c>
      <c r="L125" s="274">
        <v>0</v>
      </c>
      <c r="M125" s="274">
        <v>0</v>
      </c>
      <c r="N125" s="274">
        <v>0</v>
      </c>
      <c r="O125" s="274">
        <v>0</v>
      </c>
      <c r="P125" s="274">
        <v>0</v>
      </c>
      <c r="Q125" s="274">
        <v>0</v>
      </c>
      <c r="R125" s="274">
        <v>0</v>
      </c>
      <c r="S125" s="274">
        <v>0</v>
      </c>
      <c r="T125" s="274">
        <v>0.29006999999999999</v>
      </c>
      <c r="U125" s="274">
        <v>0</v>
      </c>
      <c r="V125" s="274">
        <v>0</v>
      </c>
      <c r="W125" s="274">
        <v>4.0879999999999972E-2</v>
      </c>
      <c r="X125" s="274">
        <v>0</v>
      </c>
      <c r="Y125" s="274">
        <v>0</v>
      </c>
      <c r="Z125" s="274">
        <v>0</v>
      </c>
      <c r="AA125" s="274">
        <v>0</v>
      </c>
      <c r="AB125" s="274">
        <v>0.15045</v>
      </c>
      <c r="AC125" s="274">
        <v>7.0800000000000002E-2</v>
      </c>
      <c r="AD125" s="274">
        <v>0.11731000000000003</v>
      </c>
      <c r="AE125" s="274">
        <v>0</v>
      </c>
      <c r="AF125" s="272">
        <f t="shared" si="7"/>
        <v>1</v>
      </c>
      <c r="AG125" s="196">
        <f t="shared" si="8"/>
        <v>0.66950999999999994</v>
      </c>
    </row>
    <row r="126" spans="1:33" s="23" customFormat="1" x14ac:dyDescent="0.25">
      <c r="A126" s="1">
        <v>1982</v>
      </c>
      <c r="B126" s="1" t="s">
        <v>14</v>
      </c>
      <c r="C126" s="1" t="str">
        <f t="shared" si="5"/>
        <v>1982AB</v>
      </c>
      <c r="D126" s="1" t="s">
        <v>56</v>
      </c>
      <c r="E126" s="1" t="str">
        <f t="shared" si="6"/>
        <v>1982ABICI</v>
      </c>
      <c r="F126" s="196">
        <v>0.16542999999999999</v>
      </c>
      <c r="G126" s="196">
        <v>0.23619000000000001</v>
      </c>
      <c r="H126" s="196">
        <v>0</v>
      </c>
      <c r="I126" s="196">
        <v>6.2449999999999999E-2</v>
      </c>
      <c r="J126" s="196">
        <v>0.15705</v>
      </c>
      <c r="K126" s="196">
        <v>0</v>
      </c>
      <c r="L126" s="196">
        <v>0</v>
      </c>
      <c r="M126" s="196">
        <v>0</v>
      </c>
      <c r="N126" s="196">
        <v>2.3849999999999996E-2</v>
      </c>
      <c r="O126" s="196">
        <v>0</v>
      </c>
      <c r="P126" s="196">
        <v>8.7909999999999988E-2</v>
      </c>
      <c r="Q126" s="196">
        <v>0</v>
      </c>
      <c r="R126" s="196">
        <v>0</v>
      </c>
      <c r="S126" s="196">
        <v>2.274E-2</v>
      </c>
      <c r="T126" s="196">
        <v>0</v>
      </c>
      <c r="U126" s="196">
        <v>6.9220000000000004E-2</v>
      </c>
      <c r="V126" s="196">
        <v>0</v>
      </c>
      <c r="W126" s="196">
        <v>6.6529999999999992E-2</v>
      </c>
      <c r="X126" s="196">
        <v>2.8450000000000003E-2</v>
      </c>
      <c r="Y126" s="196">
        <v>0</v>
      </c>
      <c r="Z126" s="196">
        <v>0</v>
      </c>
      <c r="AA126" s="196">
        <v>9.9399999999999992E-3</v>
      </c>
      <c r="AB126" s="196">
        <v>1.686E-2</v>
      </c>
      <c r="AC126" s="196">
        <v>2.997E-2</v>
      </c>
      <c r="AD126" s="196">
        <v>2.341E-2</v>
      </c>
      <c r="AE126" s="196">
        <v>0</v>
      </c>
      <c r="AF126" s="272">
        <f t="shared" si="7"/>
        <v>1</v>
      </c>
      <c r="AG126" s="196">
        <f t="shared" si="8"/>
        <v>0.26711999999999997</v>
      </c>
    </row>
    <row r="127" spans="1:33" s="23" customFormat="1" x14ac:dyDescent="0.25">
      <c r="A127" s="1">
        <v>1982</v>
      </c>
      <c r="B127" s="1" t="s">
        <v>14</v>
      </c>
      <c r="C127" s="1" t="str">
        <f t="shared" si="5"/>
        <v>1982AB</v>
      </c>
      <c r="D127" s="1" t="s">
        <v>58</v>
      </c>
      <c r="E127" s="1" t="str">
        <f t="shared" si="6"/>
        <v>1982ABResidential</v>
      </c>
      <c r="F127" s="196">
        <v>0.16542999999999999</v>
      </c>
      <c r="G127" s="196">
        <v>0.23619000000000001</v>
      </c>
      <c r="H127" s="196">
        <v>0</v>
      </c>
      <c r="I127" s="196">
        <v>6.2449999999999999E-2</v>
      </c>
      <c r="J127" s="196">
        <v>0.15705</v>
      </c>
      <c r="K127" s="196">
        <v>0</v>
      </c>
      <c r="L127" s="196">
        <v>0</v>
      </c>
      <c r="M127" s="196">
        <v>0</v>
      </c>
      <c r="N127" s="196">
        <v>2.3849999999999996E-2</v>
      </c>
      <c r="O127" s="196">
        <v>0</v>
      </c>
      <c r="P127" s="196">
        <v>8.7909999999999988E-2</v>
      </c>
      <c r="Q127" s="196">
        <v>0</v>
      </c>
      <c r="R127" s="196">
        <v>0</v>
      </c>
      <c r="S127" s="196">
        <v>2.274E-2</v>
      </c>
      <c r="T127" s="196">
        <v>0</v>
      </c>
      <c r="U127" s="196">
        <v>6.9220000000000004E-2</v>
      </c>
      <c r="V127" s="196">
        <v>0</v>
      </c>
      <c r="W127" s="196">
        <v>6.6529999999999992E-2</v>
      </c>
      <c r="X127" s="196">
        <v>2.8450000000000003E-2</v>
      </c>
      <c r="Y127" s="196">
        <v>0</v>
      </c>
      <c r="Z127" s="196">
        <v>0</v>
      </c>
      <c r="AA127" s="196">
        <v>9.9399999999999992E-3</v>
      </c>
      <c r="AB127" s="196">
        <v>1.686E-2</v>
      </c>
      <c r="AC127" s="196">
        <v>2.997E-2</v>
      </c>
      <c r="AD127" s="196">
        <v>2.341E-2</v>
      </c>
      <c r="AE127" s="196">
        <v>0</v>
      </c>
      <c r="AF127" s="272">
        <f t="shared" si="7"/>
        <v>1</v>
      </c>
      <c r="AG127" s="196">
        <f t="shared" si="8"/>
        <v>0.26711999999999997</v>
      </c>
    </row>
    <row r="128" spans="1:33" s="23" customFormat="1" x14ac:dyDescent="0.25">
      <c r="A128" s="1">
        <v>1983</v>
      </c>
      <c r="B128" s="1" t="s">
        <v>14</v>
      </c>
      <c r="C128" s="1" t="str">
        <f t="shared" si="5"/>
        <v>1983AB</v>
      </c>
      <c r="D128" s="1" t="s">
        <v>57</v>
      </c>
      <c r="E128" s="1" t="str">
        <f t="shared" si="6"/>
        <v>1983ABC&amp;D</v>
      </c>
      <c r="F128" s="274">
        <v>0</v>
      </c>
      <c r="G128" s="274">
        <v>1.0829999999999999E-2</v>
      </c>
      <c r="H128" s="274">
        <v>0</v>
      </c>
      <c r="I128" s="274">
        <v>0.31966</v>
      </c>
      <c r="J128" s="274">
        <v>0</v>
      </c>
      <c r="K128" s="274">
        <v>0</v>
      </c>
      <c r="L128" s="274">
        <v>0</v>
      </c>
      <c r="M128" s="274">
        <v>0</v>
      </c>
      <c r="N128" s="274">
        <v>0</v>
      </c>
      <c r="O128" s="274">
        <v>0</v>
      </c>
      <c r="P128" s="274">
        <v>0</v>
      </c>
      <c r="Q128" s="274">
        <v>0</v>
      </c>
      <c r="R128" s="274">
        <v>0</v>
      </c>
      <c r="S128" s="274">
        <v>0</v>
      </c>
      <c r="T128" s="274">
        <v>0.29006999999999999</v>
      </c>
      <c r="U128" s="274">
        <v>0</v>
      </c>
      <c r="V128" s="274">
        <v>0</v>
      </c>
      <c r="W128" s="274">
        <v>4.0879999999999972E-2</v>
      </c>
      <c r="X128" s="274">
        <v>0</v>
      </c>
      <c r="Y128" s="274">
        <v>0</v>
      </c>
      <c r="Z128" s="274">
        <v>0</v>
      </c>
      <c r="AA128" s="274">
        <v>0</v>
      </c>
      <c r="AB128" s="274">
        <v>0.15045</v>
      </c>
      <c r="AC128" s="274">
        <v>7.0800000000000002E-2</v>
      </c>
      <c r="AD128" s="274">
        <v>0.11731000000000003</v>
      </c>
      <c r="AE128" s="274">
        <v>0</v>
      </c>
      <c r="AF128" s="272">
        <f t="shared" si="7"/>
        <v>1</v>
      </c>
      <c r="AG128" s="196">
        <f t="shared" si="8"/>
        <v>0.66950999999999994</v>
      </c>
    </row>
    <row r="129" spans="1:33" s="23" customFormat="1" x14ac:dyDescent="0.25">
      <c r="A129" s="1">
        <v>1983</v>
      </c>
      <c r="B129" s="1" t="s">
        <v>14</v>
      </c>
      <c r="C129" s="1" t="str">
        <f t="shared" si="5"/>
        <v>1983AB</v>
      </c>
      <c r="D129" s="1" t="s">
        <v>56</v>
      </c>
      <c r="E129" s="1" t="str">
        <f t="shared" si="6"/>
        <v>1983ABICI</v>
      </c>
      <c r="F129" s="196">
        <v>0.16542999999999999</v>
      </c>
      <c r="G129" s="196">
        <v>0.23619000000000001</v>
      </c>
      <c r="H129" s="196">
        <v>0</v>
      </c>
      <c r="I129" s="196">
        <v>6.2449999999999999E-2</v>
      </c>
      <c r="J129" s="196">
        <v>0.15705</v>
      </c>
      <c r="K129" s="196">
        <v>0</v>
      </c>
      <c r="L129" s="196">
        <v>0</v>
      </c>
      <c r="M129" s="196">
        <v>0</v>
      </c>
      <c r="N129" s="196">
        <v>2.3849999999999996E-2</v>
      </c>
      <c r="O129" s="196">
        <v>0</v>
      </c>
      <c r="P129" s="196">
        <v>8.7909999999999988E-2</v>
      </c>
      <c r="Q129" s="196">
        <v>0</v>
      </c>
      <c r="R129" s="196">
        <v>0</v>
      </c>
      <c r="S129" s="196">
        <v>2.274E-2</v>
      </c>
      <c r="T129" s="196">
        <v>0</v>
      </c>
      <c r="U129" s="196">
        <v>6.9220000000000004E-2</v>
      </c>
      <c r="V129" s="196">
        <v>0</v>
      </c>
      <c r="W129" s="196">
        <v>6.6529999999999992E-2</v>
      </c>
      <c r="X129" s="196">
        <v>2.8450000000000003E-2</v>
      </c>
      <c r="Y129" s="196">
        <v>0</v>
      </c>
      <c r="Z129" s="196">
        <v>0</v>
      </c>
      <c r="AA129" s="196">
        <v>9.9399999999999992E-3</v>
      </c>
      <c r="AB129" s="196">
        <v>1.686E-2</v>
      </c>
      <c r="AC129" s="196">
        <v>2.997E-2</v>
      </c>
      <c r="AD129" s="196">
        <v>2.341E-2</v>
      </c>
      <c r="AE129" s="196">
        <v>0</v>
      </c>
      <c r="AF129" s="272">
        <f t="shared" si="7"/>
        <v>1</v>
      </c>
      <c r="AG129" s="196">
        <f t="shared" si="8"/>
        <v>0.26711999999999997</v>
      </c>
    </row>
    <row r="130" spans="1:33" s="23" customFormat="1" x14ac:dyDescent="0.25">
      <c r="A130" s="1">
        <v>1983</v>
      </c>
      <c r="B130" s="1" t="s">
        <v>14</v>
      </c>
      <c r="C130" s="1" t="str">
        <f t="shared" ref="C130:C193" si="9">CONCATENATE(A130,B130)</f>
        <v>1983AB</v>
      </c>
      <c r="D130" s="1" t="s">
        <v>58</v>
      </c>
      <c r="E130" s="1" t="str">
        <f t="shared" ref="E130:E193" si="10">CONCATENATE(C130,D130)</f>
        <v>1983ABResidential</v>
      </c>
      <c r="F130" s="196">
        <v>0.16542999999999999</v>
      </c>
      <c r="G130" s="196">
        <v>0.23619000000000001</v>
      </c>
      <c r="H130" s="196">
        <v>0</v>
      </c>
      <c r="I130" s="196">
        <v>6.2449999999999999E-2</v>
      </c>
      <c r="J130" s="196">
        <v>0.15705</v>
      </c>
      <c r="K130" s="196">
        <v>0</v>
      </c>
      <c r="L130" s="196">
        <v>0</v>
      </c>
      <c r="M130" s="196">
        <v>0</v>
      </c>
      <c r="N130" s="196">
        <v>2.3849999999999996E-2</v>
      </c>
      <c r="O130" s="196">
        <v>0</v>
      </c>
      <c r="P130" s="196">
        <v>8.7909999999999988E-2</v>
      </c>
      <c r="Q130" s="196">
        <v>0</v>
      </c>
      <c r="R130" s="196">
        <v>0</v>
      </c>
      <c r="S130" s="196">
        <v>2.274E-2</v>
      </c>
      <c r="T130" s="196">
        <v>0</v>
      </c>
      <c r="U130" s="196">
        <v>6.9220000000000004E-2</v>
      </c>
      <c r="V130" s="196">
        <v>0</v>
      </c>
      <c r="W130" s="196">
        <v>6.6529999999999992E-2</v>
      </c>
      <c r="X130" s="196">
        <v>2.8450000000000003E-2</v>
      </c>
      <c r="Y130" s="196">
        <v>0</v>
      </c>
      <c r="Z130" s="196">
        <v>0</v>
      </c>
      <c r="AA130" s="196">
        <v>9.9399999999999992E-3</v>
      </c>
      <c r="AB130" s="196">
        <v>1.686E-2</v>
      </c>
      <c r="AC130" s="196">
        <v>2.997E-2</v>
      </c>
      <c r="AD130" s="196">
        <v>2.341E-2</v>
      </c>
      <c r="AE130" s="196">
        <v>0</v>
      </c>
      <c r="AF130" s="272">
        <f t="shared" ref="AF130:AF193" si="11">+SUM(F130:AE130)</f>
        <v>1</v>
      </c>
      <c r="AG130" s="196">
        <f t="shared" si="8"/>
        <v>0.26711999999999997</v>
      </c>
    </row>
    <row r="131" spans="1:33" s="23" customFormat="1" x14ac:dyDescent="0.25">
      <c r="A131" s="1">
        <v>1984</v>
      </c>
      <c r="B131" s="1" t="s">
        <v>14</v>
      </c>
      <c r="C131" s="1" t="str">
        <f t="shared" si="9"/>
        <v>1984AB</v>
      </c>
      <c r="D131" s="1" t="s">
        <v>57</v>
      </c>
      <c r="E131" s="1" t="str">
        <f t="shared" si="10"/>
        <v>1984ABC&amp;D</v>
      </c>
      <c r="F131" s="274">
        <v>0</v>
      </c>
      <c r="G131" s="274">
        <v>1.0829999999999999E-2</v>
      </c>
      <c r="H131" s="274">
        <v>0</v>
      </c>
      <c r="I131" s="274">
        <v>0.31966</v>
      </c>
      <c r="J131" s="274">
        <v>0</v>
      </c>
      <c r="K131" s="274">
        <v>0</v>
      </c>
      <c r="L131" s="274">
        <v>0</v>
      </c>
      <c r="M131" s="274">
        <v>0</v>
      </c>
      <c r="N131" s="274">
        <v>0</v>
      </c>
      <c r="O131" s="274">
        <v>0</v>
      </c>
      <c r="P131" s="274">
        <v>0</v>
      </c>
      <c r="Q131" s="274">
        <v>0</v>
      </c>
      <c r="R131" s="274">
        <v>0</v>
      </c>
      <c r="S131" s="274">
        <v>0</v>
      </c>
      <c r="T131" s="274">
        <v>0.29006999999999999</v>
      </c>
      <c r="U131" s="274">
        <v>0</v>
      </c>
      <c r="V131" s="274">
        <v>0</v>
      </c>
      <c r="W131" s="274">
        <v>4.0879999999999972E-2</v>
      </c>
      <c r="X131" s="274">
        <v>0</v>
      </c>
      <c r="Y131" s="274">
        <v>0</v>
      </c>
      <c r="Z131" s="274">
        <v>0</v>
      </c>
      <c r="AA131" s="274">
        <v>0</v>
      </c>
      <c r="AB131" s="274">
        <v>0.15045</v>
      </c>
      <c r="AC131" s="274">
        <v>7.0800000000000002E-2</v>
      </c>
      <c r="AD131" s="274">
        <v>0.11731000000000003</v>
      </c>
      <c r="AE131" s="274">
        <v>0</v>
      </c>
      <c r="AF131" s="272">
        <f t="shared" si="11"/>
        <v>1</v>
      </c>
      <c r="AG131" s="196">
        <f t="shared" si="8"/>
        <v>0.66950999999999994</v>
      </c>
    </row>
    <row r="132" spans="1:33" s="23" customFormat="1" x14ac:dyDescent="0.25">
      <c r="A132" s="1">
        <v>1984</v>
      </c>
      <c r="B132" s="1" t="s">
        <v>14</v>
      </c>
      <c r="C132" s="1" t="str">
        <f t="shared" si="9"/>
        <v>1984AB</v>
      </c>
      <c r="D132" s="1" t="s">
        <v>56</v>
      </c>
      <c r="E132" s="1" t="str">
        <f t="shared" si="10"/>
        <v>1984ABICI</v>
      </c>
      <c r="F132" s="196">
        <v>0.16542999999999999</v>
      </c>
      <c r="G132" s="196">
        <v>0.23619000000000001</v>
      </c>
      <c r="H132" s="196">
        <v>0</v>
      </c>
      <c r="I132" s="196">
        <v>6.2449999999999999E-2</v>
      </c>
      <c r="J132" s="196">
        <v>0.15705</v>
      </c>
      <c r="K132" s="196">
        <v>0</v>
      </c>
      <c r="L132" s="196">
        <v>0</v>
      </c>
      <c r="M132" s="196">
        <v>0</v>
      </c>
      <c r="N132" s="196">
        <v>2.3849999999999996E-2</v>
      </c>
      <c r="O132" s="196">
        <v>0</v>
      </c>
      <c r="P132" s="196">
        <v>8.7909999999999988E-2</v>
      </c>
      <c r="Q132" s="196">
        <v>0</v>
      </c>
      <c r="R132" s="196">
        <v>0</v>
      </c>
      <c r="S132" s="196">
        <v>2.274E-2</v>
      </c>
      <c r="T132" s="196">
        <v>0</v>
      </c>
      <c r="U132" s="196">
        <v>6.9220000000000004E-2</v>
      </c>
      <c r="V132" s="196">
        <v>0</v>
      </c>
      <c r="W132" s="196">
        <v>6.6529999999999992E-2</v>
      </c>
      <c r="X132" s="196">
        <v>2.8450000000000003E-2</v>
      </c>
      <c r="Y132" s="196">
        <v>0</v>
      </c>
      <c r="Z132" s="196">
        <v>0</v>
      </c>
      <c r="AA132" s="196">
        <v>9.9399999999999992E-3</v>
      </c>
      <c r="AB132" s="196">
        <v>1.686E-2</v>
      </c>
      <c r="AC132" s="196">
        <v>2.997E-2</v>
      </c>
      <c r="AD132" s="196">
        <v>2.341E-2</v>
      </c>
      <c r="AE132" s="196">
        <v>0</v>
      </c>
      <c r="AF132" s="272">
        <f t="shared" si="11"/>
        <v>1</v>
      </c>
      <c r="AG132" s="196">
        <f t="shared" si="8"/>
        <v>0.26711999999999997</v>
      </c>
    </row>
    <row r="133" spans="1:33" s="23" customFormat="1" x14ac:dyDescent="0.25">
      <c r="A133" s="1">
        <v>1984</v>
      </c>
      <c r="B133" s="1" t="s">
        <v>14</v>
      </c>
      <c r="C133" s="1" t="str">
        <f t="shared" si="9"/>
        <v>1984AB</v>
      </c>
      <c r="D133" s="1" t="s">
        <v>58</v>
      </c>
      <c r="E133" s="1" t="str">
        <f t="shared" si="10"/>
        <v>1984ABResidential</v>
      </c>
      <c r="F133" s="196">
        <v>0.16542999999999999</v>
      </c>
      <c r="G133" s="196">
        <v>0.23619000000000001</v>
      </c>
      <c r="H133" s="196">
        <v>0</v>
      </c>
      <c r="I133" s="196">
        <v>6.2449999999999999E-2</v>
      </c>
      <c r="J133" s="196">
        <v>0.15705</v>
      </c>
      <c r="K133" s="196">
        <v>0</v>
      </c>
      <c r="L133" s="196">
        <v>0</v>
      </c>
      <c r="M133" s="196">
        <v>0</v>
      </c>
      <c r="N133" s="196">
        <v>2.3849999999999996E-2</v>
      </c>
      <c r="O133" s="196">
        <v>0</v>
      </c>
      <c r="P133" s="196">
        <v>8.7909999999999988E-2</v>
      </c>
      <c r="Q133" s="196">
        <v>0</v>
      </c>
      <c r="R133" s="196">
        <v>0</v>
      </c>
      <c r="S133" s="196">
        <v>2.274E-2</v>
      </c>
      <c r="T133" s="196">
        <v>0</v>
      </c>
      <c r="U133" s="196">
        <v>6.9220000000000004E-2</v>
      </c>
      <c r="V133" s="196">
        <v>0</v>
      </c>
      <c r="W133" s="196">
        <v>6.6529999999999992E-2</v>
      </c>
      <c r="X133" s="196">
        <v>2.8450000000000003E-2</v>
      </c>
      <c r="Y133" s="197">
        <v>0</v>
      </c>
      <c r="Z133" s="196">
        <v>0</v>
      </c>
      <c r="AA133" s="196">
        <v>9.9399999999999992E-3</v>
      </c>
      <c r="AB133" s="196">
        <v>1.686E-2</v>
      </c>
      <c r="AC133" s="196">
        <v>2.997E-2</v>
      </c>
      <c r="AD133" s="196">
        <v>2.341E-2</v>
      </c>
      <c r="AE133" s="196">
        <v>0</v>
      </c>
      <c r="AF133" s="272">
        <f t="shared" si="11"/>
        <v>1</v>
      </c>
      <c r="AG133" s="196">
        <f t="shared" si="8"/>
        <v>0.26711999999999997</v>
      </c>
    </row>
    <row r="134" spans="1:33" s="23" customFormat="1" x14ac:dyDescent="0.25">
      <c r="A134" s="1">
        <v>1985</v>
      </c>
      <c r="B134" s="1" t="s">
        <v>14</v>
      </c>
      <c r="C134" s="1" t="str">
        <f t="shared" si="9"/>
        <v>1985AB</v>
      </c>
      <c r="D134" s="1" t="s">
        <v>57</v>
      </c>
      <c r="E134" s="1" t="str">
        <f t="shared" si="10"/>
        <v>1985ABC&amp;D</v>
      </c>
      <c r="F134" s="274">
        <v>0</v>
      </c>
      <c r="G134" s="274">
        <v>1.0829999999999999E-2</v>
      </c>
      <c r="H134" s="274">
        <v>0</v>
      </c>
      <c r="I134" s="274">
        <v>0.31966</v>
      </c>
      <c r="J134" s="274">
        <v>0</v>
      </c>
      <c r="K134" s="274">
        <v>0</v>
      </c>
      <c r="L134" s="274">
        <v>0</v>
      </c>
      <c r="M134" s="274">
        <v>0</v>
      </c>
      <c r="N134" s="274">
        <v>0</v>
      </c>
      <c r="O134" s="274">
        <v>0</v>
      </c>
      <c r="P134" s="274">
        <v>0</v>
      </c>
      <c r="Q134" s="274">
        <v>0</v>
      </c>
      <c r="R134" s="274">
        <v>0</v>
      </c>
      <c r="S134" s="274">
        <v>0</v>
      </c>
      <c r="T134" s="274">
        <v>0.29006999999999999</v>
      </c>
      <c r="U134" s="274">
        <v>0</v>
      </c>
      <c r="V134" s="274">
        <v>0</v>
      </c>
      <c r="W134" s="274">
        <v>4.0879999999999972E-2</v>
      </c>
      <c r="X134" s="274">
        <v>0</v>
      </c>
      <c r="Y134" s="274">
        <v>0</v>
      </c>
      <c r="Z134" s="274">
        <v>0</v>
      </c>
      <c r="AA134" s="274">
        <v>0</v>
      </c>
      <c r="AB134" s="274">
        <v>0.15045</v>
      </c>
      <c r="AC134" s="274">
        <v>7.0800000000000002E-2</v>
      </c>
      <c r="AD134" s="274">
        <v>0.11731000000000003</v>
      </c>
      <c r="AE134" s="274">
        <v>0</v>
      </c>
      <c r="AF134" s="272">
        <f t="shared" si="11"/>
        <v>1</v>
      </c>
      <c r="AG134" s="196">
        <f t="shared" si="8"/>
        <v>0.66950999999999994</v>
      </c>
    </row>
    <row r="135" spans="1:33" s="23" customFormat="1" x14ac:dyDescent="0.25">
      <c r="A135" s="1">
        <v>1985</v>
      </c>
      <c r="B135" s="1" t="s">
        <v>14</v>
      </c>
      <c r="C135" s="1" t="str">
        <f t="shared" si="9"/>
        <v>1985AB</v>
      </c>
      <c r="D135" s="1" t="s">
        <v>56</v>
      </c>
      <c r="E135" s="1" t="str">
        <f t="shared" si="10"/>
        <v>1985ABICI</v>
      </c>
      <c r="F135" s="196">
        <v>0.16542999999999999</v>
      </c>
      <c r="G135" s="196">
        <v>0.23619000000000001</v>
      </c>
      <c r="H135" s="196">
        <v>0</v>
      </c>
      <c r="I135" s="196">
        <v>6.2449999999999999E-2</v>
      </c>
      <c r="J135" s="196">
        <v>0.15705</v>
      </c>
      <c r="K135" s="196">
        <v>0</v>
      </c>
      <c r="L135" s="196">
        <v>0</v>
      </c>
      <c r="M135" s="196">
        <v>0</v>
      </c>
      <c r="N135" s="196">
        <v>2.3849999999999996E-2</v>
      </c>
      <c r="O135" s="196">
        <v>0</v>
      </c>
      <c r="P135" s="196">
        <v>8.7909999999999988E-2</v>
      </c>
      <c r="Q135" s="196">
        <v>0</v>
      </c>
      <c r="R135" s="196">
        <v>0</v>
      </c>
      <c r="S135" s="196">
        <v>2.274E-2</v>
      </c>
      <c r="T135" s="196">
        <v>0</v>
      </c>
      <c r="U135" s="196">
        <v>6.9220000000000004E-2</v>
      </c>
      <c r="V135" s="196">
        <v>0</v>
      </c>
      <c r="W135" s="196">
        <v>6.6529999999999992E-2</v>
      </c>
      <c r="X135" s="196">
        <v>2.8450000000000003E-2</v>
      </c>
      <c r="Y135" s="196">
        <v>0</v>
      </c>
      <c r="Z135" s="196">
        <v>0</v>
      </c>
      <c r="AA135" s="196">
        <v>9.9399999999999992E-3</v>
      </c>
      <c r="AB135" s="196">
        <v>1.686E-2</v>
      </c>
      <c r="AC135" s="196">
        <v>2.997E-2</v>
      </c>
      <c r="AD135" s="196">
        <v>2.341E-2</v>
      </c>
      <c r="AE135" s="196">
        <v>0</v>
      </c>
      <c r="AF135" s="272">
        <f t="shared" si="11"/>
        <v>1</v>
      </c>
      <c r="AG135" s="196">
        <f t="shared" si="8"/>
        <v>0.26711999999999997</v>
      </c>
    </row>
    <row r="136" spans="1:33" s="23" customFormat="1" x14ac:dyDescent="0.25">
      <c r="A136" s="1">
        <v>1985</v>
      </c>
      <c r="B136" s="1" t="s">
        <v>14</v>
      </c>
      <c r="C136" s="1" t="str">
        <f t="shared" si="9"/>
        <v>1985AB</v>
      </c>
      <c r="D136" s="1" t="s">
        <v>58</v>
      </c>
      <c r="E136" s="1" t="str">
        <f t="shared" si="10"/>
        <v>1985ABResidential</v>
      </c>
      <c r="F136" s="196">
        <v>0.16542999999999999</v>
      </c>
      <c r="G136" s="196">
        <v>0.23619000000000001</v>
      </c>
      <c r="H136" s="196">
        <v>0</v>
      </c>
      <c r="I136" s="196">
        <v>6.2449999999999999E-2</v>
      </c>
      <c r="J136" s="196">
        <v>0.15705</v>
      </c>
      <c r="K136" s="196">
        <v>0</v>
      </c>
      <c r="L136" s="196">
        <v>0</v>
      </c>
      <c r="M136" s="196">
        <v>0</v>
      </c>
      <c r="N136" s="196">
        <v>2.3849999999999996E-2</v>
      </c>
      <c r="O136" s="196">
        <v>0</v>
      </c>
      <c r="P136" s="196">
        <v>8.7909999999999988E-2</v>
      </c>
      <c r="Q136" s="196">
        <v>0</v>
      </c>
      <c r="R136" s="196">
        <v>0</v>
      </c>
      <c r="S136" s="196">
        <v>2.274E-2</v>
      </c>
      <c r="T136" s="196">
        <v>0</v>
      </c>
      <c r="U136" s="196">
        <v>6.9220000000000004E-2</v>
      </c>
      <c r="V136" s="196">
        <v>0</v>
      </c>
      <c r="W136" s="196">
        <v>6.6529999999999992E-2</v>
      </c>
      <c r="X136" s="196">
        <v>2.8450000000000003E-2</v>
      </c>
      <c r="Y136" s="196">
        <v>0</v>
      </c>
      <c r="Z136" s="196">
        <v>0</v>
      </c>
      <c r="AA136" s="196">
        <v>9.9399999999999992E-3</v>
      </c>
      <c r="AB136" s="196">
        <v>1.686E-2</v>
      </c>
      <c r="AC136" s="196">
        <v>2.997E-2</v>
      </c>
      <c r="AD136" s="196">
        <v>2.341E-2</v>
      </c>
      <c r="AE136" s="196">
        <v>0</v>
      </c>
      <c r="AF136" s="272">
        <f t="shared" si="11"/>
        <v>1</v>
      </c>
      <c r="AG136" s="196">
        <f t="shared" si="8"/>
        <v>0.26711999999999997</v>
      </c>
    </row>
    <row r="137" spans="1:33" s="23" customFormat="1" x14ac:dyDescent="0.25">
      <c r="A137" s="1">
        <v>1986</v>
      </c>
      <c r="B137" s="1" t="s">
        <v>14</v>
      </c>
      <c r="C137" s="1" t="str">
        <f t="shared" si="9"/>
        <v>1986AB</v>
      </c>
      <c r="D137" s="1" t="s">
        <v>57</v>
      </c>
      <c r="E137" s="1" t="str">
        <f t="shared" si="10"/>
        <v>1986ABC&amp;D</v>
      </c>
      <c r="F137" s="274">
        <v>0</v>
      </c>
      <c r="G137" s="274">
        <v>1.0829999999999999E-2</v>
      </c>
      <c r="H137" s="274">
        <v>0</v>
      </c>
      <c r="I137" s="274">
        <v>0.31966</v>
      </c>
      <c r="J137" s="274">
        <v>0</v>
      </c>
      <c r="K137" s="274">
        <v>0</v>
      </c>
      <c r="L137" s="274">
        <v>0</v>
      </c>
      <c r="M137" s="274">
        <v>0</v>
      </c>
      <c r="N137" s="274">
        <v>0</v>
      </c>
      <c r="O137" s="274">
        <v>0</v>
      </c>
      <c r="P137" s="274">
        <v>0</v>
      </c>
      <c r="Q137" s="274">
        <v>0</v>
      </c>
      <c r="R137" s="274">
        <v>0</v>
      </c>
      <c r="S137" s="274">
        <v>0</v>
      </c>
      <c r="T137" s="274">
        <v>0.29006999999999999</v>
      </c>
      <c r="U137" s="274">
        <v>0</v>
      </c>
      <c r="V137" s="274">
        <v>0</v>
      </c>
      <c r="W137" s="274">
        <v>4.0879999999999972E-2</v>
      </c>
      <c r="X137" s="274">
        <v>0</v>
      </c>
      <c r="Y137" s="274">
        <v>0</v>
      </c>
      <c r="Z137" s="274">
        <v>0</v>
      </c>
      <c r="AA137" s="274">
        <v>0</v>
      </c>
      <c r="AB137" s="274">
        <v>0.15045</v>
      </c>
      <c r="AC137" s="274">
        <v>7.0800000000000002E-2</v>
      </c>
      <c r="AD137" s="274">
        <v>0.11731000000000003</v>
      </c>
      <c r="AE137" s="274">
        <v>0</v>
      </c>
      <c r="AF137" s="272">
        <f t="shared" si="11"/>
        <v>1</v>
      </c>
      <c r="AG137" s="196">
        <f t="shared" si="8"/>
        <v>0.66950999999999994</v>
      </c>
    </row>
    <row r="138" spans="1:33" s="23" customFormat="1" x14ac:dyDescent="0.25">
      <c r="A138" s="1">
        <v>1986</v>
      </c>
      <c r="B138" s="1" t="s">
        <v>14</v>
      </c>
      <c r="C138" s="1" t="str">
        <f t="shared" si="9"/>
        <v>1986AB</v>
      </c>
      <c r="D138" s="1" t="s">
        <v>56</v>
      </c>
      <c r="E138" s="1" t="str">
        <f t="shared" si="10"/>
        <v>1986ABICI</v>
      </c>
      <c r="F138" s="196">
        <v>0.16542999999999999</v>
      </c>
      <c r="G138" s="196">
        <v>0.23619000000000001</v>
      </c>
      <c r="H138" s="196">
        <v>0</v>
      </c>
      <c r="I138" s="196">
        <v>6.2449999999999999E-2</v>
      </c>
      <c r="J138" s="196">
        <v>0.15705</v>
      </c>
      <c r="K138" s="196">
        <v>0</v>
      </c>
      <c r="L138" s="196">
        <v>0</v>
      </c>
      <c r="M138" s="196">
        <v>0</v>
      </c>
      <c r="N138" s="196">
        <v>2.3849999999999996E-2</v>
      </c>
      <c r="O138" s="196">
        <v>0</v>
      </c>
      <c r="P138" s="196">
        <v>8.7909999999999988E-2</v>
      </c>
      <c r="Q138" s="196">
        <v>0</v>
      </c>
      <c r="R138" s="196">
        <v>0</v>
      </c>
      <c r="S138" s="196">
        <v>2.274E-2</v>
      </c>
      <c r="T138" s="196">
        <v>0</v>
      </c>
      <c r="U138" s="196">
        <v>6.9220000000000004E-2</v>
      </c>
      <c r="V138" s="196">
        <v>0</v>
      </c>
      <c r="W138" s="196">
        <v>6.6529999999999992E-2</v>
      </c>
      <c r="X138" s="196">
        <v>2.8450000000000003E-2</v>
      </c>
      <c r="Y138" s="197">
        <v>0</v>
      </c>
      <c r="Z138" s="196">
        <v>0</v>
      </c>
      <c r="AA138" s="196">
        <v>9.9399999999999992E-3</v>
      </c>
      <c r="AB138" s="196">
        <v>1.686E-2</v>
      </c>
      <c r="AC138" s="196">
        <v>2.997E-2</v>
      </c>
      <c r="AD138" s="196">
        <v>2.341E-2</v>
      </c>
      <c r="AE138" s="196">
        <v>0</v>
      </c>
      <c r="AF138" s="272">
        <f t="shared" si="11"/>
        <v>1</v>
      </c>
      <c r="AG138" s="196">
        <f t="shared" si="8"/>
        <v>0.26711999999999997</v>
      </c>
    </row>
    <row r="139" spans="1:33" s="23" customFormat="1" x14ac:dyDescent="0.25">
      <c r="A139" s="1">
        <v>1986</v>
      </c>
      <c r="B139" s="1" t="s">
        <v>14</v>
      </c>
      <c r="C139" s="1" t="str">
        <f t="shared" si="9"/>
        <v>1986AB</v>
      </c>
      <c r="D139" s="1" t="s">
        <v>58</v>
      </c>
      <c r="E139" s="1" t="str">
        <f t="shared" si="10"/>
        <v>1986ABResidential</v>
      </c>
      <c r="F139" s="196">
        <v>0.16542999999999999</v>
      </c>
      <c r="G139" s="196">
        <v>0.23619000000000001</v>
      </c>
      <c r="H139" s="196">
        <v>0</v>
      </c>
      <c r="I139" s="196">
        <v>6.2449999999999999E-2</v>
      </c>
      <c r="J139" s="196">
        <v>0.15705</v>
      </c>
      <c r="K139" s="196">
        <v>0</v>
      </c>
      <c r="L139" s="196">
        <v>0</v>
      </c>
      <c r="M139" s="196">
        <v>0</v>
      </c>
      <c r="N139" s="196">
        <v>2.3849999999999996E-2</v>
      </c>
      <c r="O139" s="196">
        <v>0</v>
      </c>
      <c r="P139" s="196">
        <v>8.7909999999999988E-2</v>
      </c>
      <c r="Q139" s="196">
        <v>0</v>
      </c>
      <c r="R139" s="196">
        <v>0</v>
      </c>
      <c r="S139" s="196">
        <v>2.274E-2</v>
      </c>
      <c r="T139" s="196">
        <v>0</v>
      </c>
      <c r="U139" s="196">
        <v>6.9220000000000004E-2</v>
      </c>
      <c r="V139" s="196">
        <v>0</v>
      </c>
      <c r="W139" s="196">
        <v>6.6529999999999992E-2</v>
      </c>
      <c r="X139" s="196">
        <v>2.8450000000000003E-2</v>
      </c>
      <c r="Y139" s="196">
        <v>0</v>
      </c>
      <c r="Z139" s="196">
        <v>0</v>
      </c>
      <c r="AA139" s="196">
        <v>9.9399999999999992E-3</v>
      </c>
      <c r="AB139" s="196">
        <v>1.686E-2</v>
      </c>
      <c r="AC139" s="196">
        <v>2.997E-2</v>
      </c>
      <c r="AD139" s="196">
        <v>2.341E-2</v>
      </c>
      <c r="AE139" s="196">
        <v>0</v>
      </c>
      <c r="AF139" s="272">
        <f t="shared" si="11"/>
        <v>1</v>
      </c>
      <c r="AG139" s="196">
        <f t="shared" si="8"/>
        <v>0.26711999999999997</v>
      </c>
    </row>
    <row r="140" spans="1:33" s="23" customFormat="1" x14ac:dyDescent="0.25">
      <c r="A140" s="1">
        <v>1987</v>
      </c>
      <c r="B140" s="1" t="s">
        <v>14</v>
      </c>
      <c r="C140" s="1" t="str">
        <f t="shared" si="9"/>
        <v>1987AB</v>
      </c>
      <c r="D140" s="1" t="s">
        <v>57</v>
      </c>
      <c r="E140" s="1" t="str">
        <f t="shared" si="10"/>
        <v>1987ABC&amp;D</v>
      </c>
      <c r="F140" s="274">
        <v>0</v>
      </c>
      <c r="G140" s="274">
        <v>1.0829999999999999E-2</v>
      </c>
      <c r="H140" s="274">
        <v>0</v>
      </c>
      <c r="I140" s="274">
        <v>0.31966</v>
      </c>
      <c r="J140" s="274">
        <v>0</v>
      </c>
      <c r="K140" s="274">
        <v>0</v>
      </c>
      <c r="L140" s="274">
        <v>0</v>
      </c>
      <c r="M140" s="274">
        <v>0</v>
      </c>
      <c r="N140" s="274">
        <v>0</v>
      </c>
      <c r="O140" s="274">
        <v>0</v>
      </c>
      <c r="P140" s="274">
        <v>0</v>
      </c>
      <c r="Q140" s="274">
        <v>0</v>
      </c>
      <c r="R140" s="274">
        <v>0</v>
      </c>
      <c r="S140" s="274">
        <v>0</v>
      </c>
      <c r="T140" s="274">
        <v>0.29006999999999999</v>
      </c>
      <c r="U140" s="274">
        <v>0</v>
      </c>
      <c r="V140" s="274">
        <v>0</v>
      </c>
      <c r="W140" s="274">
        <v>4.0879999999999972E-2</v>
      </c>
      <c r="X140" s="274">
        <v>0</v>
      </c>
      <c r="Y140" s="274">
        <v>0</v>
      </c>
      <c r="Z140" s="274">
        <v>0</v>
      </c>
      <c r="AA140" s="274">
        <v>0</v>
      </c>
      <c r="AB140" s="274">
        <v>0.15045</v>
      </c>
      <c r="AC140" s="274">
        <v>7.0800000000000002E-2</v>
      </c>
      <c r="AD140" s="274">
        <v>0.11731000000000003</v>
      </c>
      <c r="AE140" s="274">
        <v>0</v>
      </c>
      <c r="AF140" s="272">
        <f t="shared" si="11"/>
        <v>1</v>
      </c>
      <c r="AG140" s="196">
        <f t="shared" si="8"/>
        <v>0.66950999999999994</v>
      </c>
    </row>
    <row r="141" spans="1:33" s="23" customFormat="1" x14ac:dyDescent="0.25">
      <c r="A141" s="1">
        <v>1987</v>
      </c>
      <c r="B141" s="1" t="s">
        <v>14</v>
      </c>
      <c r="C141" s="1" t="str">
        <f t="shared" si="9"/>
        <v>1987AB</v>
      </c>
      <c r="D141" s="1" t="s">
        <v>56</v>
      </c>
      <c r="E141" s="1" t="str">
        <f t="shared" si="10"/>
        <v>1987ABICI</v>
      </c>
      <c r="F141" s="196">
        <v>0.16542999999999999</v>
      </c>
      <c r="G141" s="196">
        <v>0.23619000000000001</v>
      </c>
      <c r="H141" s="196">
        <v>0</v>
      </c>
      <c r="I141" s="196">
        <v>6.2449999999999999E-2</v>
      </c>
      <c r="J141" s="196">
        <v>0.15705</v>
      </c>
      <c r="K141" s="196">
        <v>0</v>
      </c>
      <c r="L141" s="196">
        <v>0</v>
      </c>
      <c r="M141" s="196">
        <v>0</v>
      </c>
      <c r="N141" s="196">
        <v>2.3849999999999996E-2</v>
      </c>
      <c r="O141" s="196">
        <v>0</v>
      </c>
      <c r="P141" s="196">
        <v>8.7909999999999988E-2</v>
      </c>
      <c r="Q141" s="196">
        <v>0</v>
      </c>
      <c r="R141" s="196">
        <v>0</v>
      </c>
      <c r="S141" s="196">
        <v>2.274E-2</v>
      </c>
      <c r="T141" s="196">
        <v>0</v>
      </c>
      <c r="U141" s="196">
        <v>6.9220000000000004E-2</v>
      </c>
      <c r="V141" s="196">
        <v>0</v>
      </c>
      <c r="W141" s="196">
        <v>6.6529999999999992E-2</v>
      </c>
      <c r="X141" s="196">
        <v>2.8450000000000003E-2</v>
      </c>
      <c r="Y141" s="196">
        <v>0</v>
      </c>
      <c r="Z141" s="196">
        <v>0</v>
      </c>
      <c r="AA141" s="196">
        <v>9.9399999999999992E-3</v>
      </c>
      <c r="AB141" s="196">
        <v>1.686E-2</v>
      </c>
      <c r="AC141" s="196">
        <v>2.997E-2</v>
      </c>
      <c r="AD141" s="196">
        <v>2.341E-2</v>
      </c>
      <c r="AE141" s="196">
        <v>0</v>
      </c>
      <c r="AF141" s="272">
        <f t="shared" si="11"/>
        <v>1</v>
      </c>
      <c r="AG141" s="196">
        <f t="shared" si="8"/>
        <v>0.26711999999999997</v>
      </c>
    </row>
    <row r="142" spans="1:33" s="23" customFormat="1" x14ac:dyDescent="0.25">
      <c r="A142" s="1">
        <v>1987</v>
      </c>
      <c r="B142" s="1" t="s">
        <v>14</v>
      </c>
      <c r="C142" s="1" t="str">
        <f t="shared" si="9"/>
        <v>1987AB</v>
      </c>
      <c r="D142" s="1" t="s">
        <v>58</v>
      </c>
      <c r="E142" s="1" t="str">
        <f t="shared" si="10"/>
        <v>1987ABResidential</v>
      </c>
      <c r="F142" s="196">
        <v>0.16542999999999999</v>
      </c>
      <c r="G142" s="196">
        <v>0.23619000000000001</v>
      </c>
      <c r="H142" s="196">
        <v>0</v>
      </c>
      <c r="I142" s="196">
        <v>6.2449999999999999E-2</v>
      </c>
      <c r="J142" s="196">
        <v>0.15705</v>
      </c>
      <c r="K142" s="196">
        <v>0</v>
      </c>
      <c r="L142" s="196">
        <v>0</v>
      </c>
      <c r="M142" s="196">
        <v>0</v>
      </c>
      <c r="N142" s="196">
        <v>2.3849999999999996E-2</v>
      </c>
      <c r="O142" s="196">
        <v>0</v>
      </c>
      <c r="P142" s="196">
        <v>8.7909999999999988E-2</v>
      </c>
      <c r="Q142" s="196">
        <v>0</v>
      </c>
      <c r="R142" s="196">
        <v>0</v>
      </c>
      <c r="S142" s="196">
        <v>2.274E-2</v>
      </c>
      <c r="T142" s="196">
        <v>0</v>
      </c>
      <c r="U142" s="196">
        <v>6.9220000000000004E-2</v>
      </c>
      <c r="V142" s="196">
        <v>0</v>
      </c>
      <c r="W142" s="196">
        <v>6.6529999999999992E-2</v>
      </c>
      <c r="X142" s="196">
        <v>2.8450000000000003E-2</v>
      </c>
      <c r="Y142" s="197">
        <v>0</v>
      </c>
      <c r="Z142" s="196">
        <v>0</v>
      </c>
      <c r="AA142" s="196">
        <v>9.9399999999999992E-3</v>
      </c>
      <c r="AB142" s="196">
        <v>1.686E-2</v>
      </c>
      <c r="AC142" s="196">
        <v>2.997E-2</v>
      </c>
      <c r="AD142" s="196">
        <v>2.341E-2</v>
      </c>
      <c r="AE142" s="196">
        <v>0</v>
      </c>
      <c r="AF142" s="272">
        <f t="shared" si="11"/>
        <v>1</v>
      </c>
      <c r="AG142" s="196">
        <f t="shared" si="8"/>
        <v>0.26711999999999997</v>
      </c>
    </row>
    <row r="143" spans="1:33" s="23" customFormat="1" x14ac:dyDescent="0.25">
      <c r="A143" s="1">
        <v>1988</v>
      </c>
      <c r="B143" s="1" t="s">
        <v>14</v>
      </c>
      <c r="C143" s="1" t="str">
        <f t="shared" si="9"/>
        <v>1988AB</v>
      </c>
      <c r="D143" s="1" t="s">
        <v>57</v>
      </c>
      <c r="E143" s="1" t="str">
        <f t="shared" si="10"/>
        <v>1988ABC&amp;D</v>
      </c>
      <c r="F143" s="274">
        <v>0</v>
      </c>
      <c r="G143" s="274">
        <v>1.0829999999999999E-2</v>
      </c>
      <c r="H143" s="274">
        <v>0</v>
      </c>
      <c r="I143" s="274">
        <v>0.31966</v>
      </c>
      <c r="J143" s="274">
        <v>0</v>
      </c>
      <c r="K143" s="274">
        <v>0</v>
      </c>
      <c r="L143" s="274">
        <v>0</v>
      </c>
      <c r="M143" s="274">
        <v>0</v>
      </c>
      <c r="N143" s="274">
        <v>0</v>
      </c>
      <c r="O143" s="274">
        <v>0</v>
      </c>
      <c r="P143" s="274">
        <v>0</v>
      </c>
      <c r="Q143" s="274">
        <v>0</v>
      </c>
      <c r="R143" s="274">
        <v>0</v>
      </c>
      <c r="S143" s="274">
        <v>0</v>
      </c>
      <c r="T143" s="274">
        <v>0.29006999999999999</v>
      </c>
      <c r="U143" s="274">
        <v>0</v>
      </c>
      <c r="V143" s="274">
        <v>0</v>
      </c>
      <c r="W143" s="274">
        <v>4.0879999999999972E-2</v>
      </c>
      <c r="X143" s="274">
        <v>0</v>
      </c>
      <c r="Y143" s="274">
        <v>0</v>
      </c>
      <c r="Z143" s="274">
        <v>0</v>
      </c>
      <c r="AA143" s="274">
        <v>0</v>
      </c>
      <c r="AB143" s="274">
        <v>0.15045</v>
      </c>
      <c r="AC143" s="274">
        <v>7.0800000000000002E-2</v>
      </c>
      <c r="AD143" s="274">
        <v>0.11731000000000003</v>
      </c>
      <c r="AE143" s="274">
        <v>0</v>
      </c>
      <c r="AF143" s="272">
        <f t="shared" si="11"/>
        <v>1</v>
      </c>
      <c r="AG143" s="196">
        <f t="shared" si="8"/>
        <v>0.66950999999999994</v>
      </c>
    </row>
    <row r="144" spans="1:33" s="23" customFormat="1" x14ac:dyDescent="0.25">
      <c r="A144" s="1">
        <v>1988</v>
      </c>
      <c r="B144" s="1" t="s">
        <v>14</v>
      </c>
      <c r="C144" s="1" t="str">
        <f t="shared" si="9"/>
        <v>1988AB</v>
      </c>
      <c r="D144" s="1" t="s">
        <v>56</v>
      </c>
      <c r="E144" s="1" t="str">
        <f t="shared" si="10"/>
        <v>1988ABICI</v>
      </c>
      <c r="F144" s="196">
        <v>0.16542999999999999</v>
      </c>
      <c r="G144" s="196">
        <v>0.23619000000000001</v>
      </c>
      <c r="H144" s="196">
        <v>0</v>
      </c>
      <c r="I144" s="196">
        <v>6.2449999999999999E-2</v>
      </c>
      <c r="J144" s="196">
        <v>0.15705</v>
      </c>
      <c r="K144" s="196">
        <v>0</v>
      </c>
      <c r="L144" s="196">
        <v>0</v>
      </c>
      <c r="M144" s="196">
        <v>0</v>
      </c>
      <c r="N144" s="196">
        <v>2.3849999999999996E-2</v>
      </c>
      <c r="O144" s="196">
        <v>0</v>
      </c>
      <c r="P144" s="196">
        <v>8.7909999999999988E-2</v>
      </c>
      <c r="Q144" s="196">
        <v>0</v>
      </c>
      <c r="R144" s="196">
        <v>0</v>
      </c>
      <c r="S144" s="196">
        <v>2.274E-2</v>
      </c>
      <c r="T144" s="196">
        <v>0</v>
      </c>
      <c r="U144" s="196">
        <v>6.9220000000000004E-2</v>
      </c>
      <c r="V144" s="196">
        <v>0</v>
      </c>
      <c r="W144" s="196">
        <v>6.6529999999999992E-2</v>
      </c>
      <c r="X144" s="196">
        <v>2.8450000000000003E-2</v>
      </c>
      <c r="Y144" s="196">
        <v>0</v>
      </c>
      <c r="Z144" s="196">
        <v>0</v>
      </c>
      <c r="AA144" s="196">
        <v>9.9399999999999992E-3</v>
      </c>
      <c r="AB144" s="196">
        <v>1.686E-2</v>
      </c>
      <c r="AC144" s="196">
        <v>2.997E-2</v>
      </c>
      <c r="AD144" s="196">
        <v>2.341E-2</v>
      </c>
      <c r="AE144" s="196">
        <v>0</v>
      </c>
      <c r="AF144" s="272">
        <f t="shared" si="11"/>
        <v>1</v>
      </c>
      <c r="AG144" s="196">
        <f t="shared" si="8"/>
        <v>0.26711999999999997</v>
      </c>
    </row>
    <row r="145" spans="1:33" s="23" customFormat="1" x14ac:dyDescent="0.25">
      <c r="A145" s="1">
        <v>1988</v>
      </c>
      <c r="B145" s="1" t="s">
        <v>14</v>
      </c>
      <c r="C145" s="1" t="str">
        <f t="shared" si="9"/>
        <v>1988AB</v>
      </c>
      <c r="D145" s="1" t="s">
        <v>58</v>
      </c>
      <c r="E145" s="1" t="str">
        <f t="shared" si="10"/>
        <v>1988ABResidential</v>
      </c>
      <c r="F145" s="196">
        <v>0.16542999999999999</v>
      </c>
      <c r="G145" s="196">
        <v>0.23619000000000001</v>
      </c>
      <c r="H145" s="196">
        <v>0</v>
      </c>
      <c r="I145" s="196">
        <v>6.2449999999999999E-2</v>
      </c>
      <c r="J145" s="196">
        <v>0.15705</v>
      </c>
      <c r="K145" s="196">
        <v>0</v>
      </c>
      <c r="L145" s="196">
        <v>0</v>
      </c>
      <c r="M145" s="196">
        <v>0</v>
      </c>
      <c r="N145" s="196">
        <v>2.3849999999999996E-2</v>
      </c>
      <c r="O145" s="196">
        <v>0</v>
      </c>
      <c r="P145" s="196">
        <v>8.7909999999999988E-2</v>
      </c>
      <c r="Q145" s="196">
        <v>0</v>
      </c>
      <c r="R145" s="196">
        <v>0</v>
      </c>
      <c r="S145" s="196">
        <v>2.274E-2</v>
      </c>
      <c r="T145" s="196">
        <v>0</v>
      </c>
      <c r="U145" s="196">
        <v>6.9220000000000004E-2</v>
      </c>
      <c r="V145" s="196">
        <v>0</v>
      </c>
      <c r="W145" s="196">
        <v>6.6529999999999992E-2</v>
      </c>
      <c r="X145" s="196">
        <v>2.8450000000000003E-2</v>
      </c>
      <c r="Y145" s="196">
        <v>0</v>
      </c>
      <c r="Z145" s="196">
        <v>0</v>
      </c>
      <c r="AA145" s="196">
        <v>9.9399999999999992E-3</v>
      </c>
      <c r="AB145" s="196">
        <v>1.686E-2</v>
      </c>
      <c r="AC145" s="196">
        <v>2.997E-2</v>
      </c>
      <c r="AD145" s="196">
        <v>2.341E-2</v>
      </c>
      <c r="AE145" s="196">
        <v>0</v>
      </c>
      <c r="AF145" s="272">
        <f t="shared" si="11"/>
        <v>1</v>
      </c>
      <c r="AG145" s="196">
        <f t="shared" si="8"/>
        <v>0.26711999999999997</v>
      </c>
    </row>
    <row r="146" spans="1:33" s="23" customFormat="1" x14ac:dyDescent="0.25">
      <c r="A146" s="1">
        <v>1989</v>
      </c>
      <c r="B146" s="1" t="s">
        <v>14</v>
      </c>
      <c r="C146" s="1" t="str">
        <f t="shared" si="9"/>
        <v>1989AB</v>
      </c>
      <c r="D146" s="1" t="s">
        <v>57</v>
      </c>
      <c r="E146" s="1" t="str">
        <f t="shared" si="10"/>
        <v>1989ABC&amp;D</v>
      </c>
      <c r="F146" s="274">
        <v>0</v>
      </c>
      <c r="G146" s="274">
        <v>1.0829999999999999E-2</v>
      </c>
      <c r="H146" s="274">
        <v>0</v>
      </c>
      <c r="I146" s="274">
        <v>0.31966</v>
      </c>
      <c r="J146" s="274">
        <v>0</v>
      </c>
      <c r="K146" s="274">
        <v>0</v>
      </c>
      <c r="L146" s="274">
        <v>0</v>
      </c>
      <c r="M146" s="274">
        <v>0</v>
      </c>
      <c r="N146" s="274">
        <v>0</v>
      </c>
      <c r="O146" s="274">
        <v>0</v>
      </c>
      <c r="P146" s="274">
        <v>0</v>
      </c>
      <c r="Q146" s="274">
        <v>0</v>
      </c>
      <c r="R146" s="274">
        <v>0</v>
      </c>
      <c r="S146" s="274">
        <v>0</v>
      </c>
      <c r="T146" s="274">
        <v>0.29006999999999999</v>
      </c>
      <c r="U146" s="274">
        <v>0</v>
      </c>
      <c r="V146" s="274">
        <v>0</v>
      </c>
      <c r="W146" s="274">
        <v>4.0879999999999972E-2</v>
      </c>
      <c r="X146" s="274">
        <v>0</v>
      </c>
      <c r="Y146" s="274">
        <v>0</v>
      </c>
      <c r="Z146" s="274">
        <v>0</v>
      </c>
      <c r="AA146" s="274">
        <v>0</v>
      </c>
      <c r="AB146" s="274">
        <v>0.15045</v>
      </c>
      <c r="AC146" s="274">
        <v>7.0800000000000002E-2</v>
      </c>
      <c r="AD146" s="274">
        <v>0.11731000000000003</v>
      </c>
      <c r="AE146" s="274">
        <v>0</v>
      </c>
      <c r="AF146" s="272">
        <f t="shared" si="11"/>
        <v>1</v>
      </c>
      <c r="AG146" s="196">
        <f t="shared" si="8"/>
        <v>0.66950999999999994</v>
      </c>
    </row>
    <row r="147" spans="1:33" s="23" customFormat="1" x14ac:dyDescent="0.25">
      <c r="A147" s="1">
        <v>1989</v>
      </c>
      <c r="B147" s="1" t="s">
        <v>14</v>
      </c>
      <c r="C147" s="1" t="str">
        <f t="shared" si="9"/>
        <v>1989AB</v>
      </c>
      <c r="D147" s="1" t="s">
        <v>56</v>
      </c>
      <c r="E147" s="1" t="str">
        <f t="shared" si="10"/>
        <v>1989ABICI</v>
      </c>
      <c r="F147" s="196">
        <v>0.16542999999999999</v>
      </c>
      <c r="G147" s="196">
        <v>0.23619000000000001</v>
      </c>
      <c r="H147" s="196">
        <v>0</v>
      </c>
      <c r="I147" s="196">
        <v>6.2449999999999999E-2</v>
      </c>
      <c r="J147" s="196">
        <v>0.15705</v>
      </c>
      <c r="K147" s="196">
        <v>0</v>
      </c>
      <c r="L147" s="196">
        <v>0</v>
      </c>
      <c r="M147" s="196">
        <v>0</v>
      </c>
      <c r="N147" s="196">
        <v>2.3849999999999996E-2</v>
      </c>
      <c r="O147" s="196">
        <v>0</v>
      </c>
      <c r="P147" s="196">
        <v>8.7909999999999988E-2</v>
      </c>
      <c r="Q147" s="196">
        <v>0</v>
      </c>
      <c r="R147" s="196">
        <v>0</v>
      </c>
      <c r="S147" s="196">
        <v>2.274E-2</v>
      </c>
      <c r="T147" s="196">
        <v>0</v>
      </c>
      <c r="U147" s="196">
        <v>6.9220000000000004E-2</v>
      </c>
      <c r="V147" s="196">
        <v>0</v>
      </c>
      <c r="W147" s="196">
        <v>6.6529999999999992E-2</v>
      </c>
      <c r="X147" s="196">
        <v>2.8450000000000003E-2</v>
      </c>
      <c r="Y147" s="197">
        <v>0</v>
      </c>
      <c r="Z147" s="196">
        <v>0</v>
      </c>
      <c r="AA147" s="196">
        <v>9.9399999999999992E-3</v>
      </c>
      <c r="AB147" s="196">
        <v>1.686E-2</v>
      </c>
      <c r="AC147" s="196">
        <v>2.997E-2</v>
      </c>
      <c r="AD147" s="196">
        <v>2.341E-2</v>
      </c>
      <c r="AE147" s="196">
        <v>0</v>
      </c>
      <c r="AF147" s="272">
        <f t="shared" si="11"/>
        <v>1</v>
      </c>
      <c r="AG147" s="196">
        <f t="shared" si="8"/>
        <v>0.26711999999999997</v>
      </c>
    </row>
    <row r="148" spans="1:33" s="23" customFormat="1" x14ac:dyDescent="0.25">
      <c r="A148" s="1">
        <v>1989</v>
      </c>
      <c r="B148" s="1" t="s">
        <v>14</v>
      </c>
      <c r="C148" s="1" t="str">
        <f t="shared" si="9"/>
        <v>1989AB</v>
      </c>
      <c r="D148" s="1" t="s">
        <v>58</v>
      </c>
      <c r="E148" s="1" t="str">
        <f t="shared" si="10"/>
        <v>1989ABResidential</v>
      </c>
      <c r="F148" s="196">
        <v>0.16542999999999999</v>
      </c>
      <c r="G148" s="196">
        <v>0.23619000000000001</v>
      </c>
      <c r="H148" s="196">
        <v>0</v>
      </c>
      <c r="I148" s="196">
        <v>6.2449999999999999E-2</v>
      </c>
      <c r="J148" s="196">
        <v>0.15705</v>
      </c>
      <c r="K148" s="196">
        <v>0</v>
      </c>
      <c r="L148" s="196">
        <v>0</v>
      </c>
      <c r="M148" s="196">
        <v>0</v>
      </c>
      <c r="N148" s="196">
        <v>2.3849999999999996E-2</v>
      </c>
      <c r="O148" s="196">
        <v>0</v>
      </c>
      <c r="P148" s="196">
        <v>8.7909999999999988E-2</v>
      </c>
      <c r="Q148" s="196">
        <v>0</v>
      </c>
      <c r="R148" s="196">
        <v>0</v>
      </c>
      <c r="S148" s="196">
        <v>2.274E-2</v>
      </c>
      <c r="T148" s="196">
        <v>0</v>
      </c>
      <c r="U148" s="196">
        <v>6.9220000000000004E-2</v>
      </c>
      <c r="V148" s="196">
        <v>0</v>
      </c>
      <c r="W148" s="196">
        <v>6.6529999999999992E-2</v>
      </c>
      <c r="X148" s="196">
        <v>2.8450000000000003E-2</v>
      </c>
      <c r="Y148" s="196">
        <v>0</v>
      </c>
      <c r="Z148" s="196">
        <v>0</v>
      </c>
      <c r="AA148" s="196">
        <v>9.9399999999999992E-3</v>
      </c>
      <c r="AB148" s="196">
        <v>1.686E-2</v>
      </c>
      <c r="AC148" s="196">
        <v>2.997E-2</v>
      </c>
      <c r="AD148" s="196">
        <v>2.341E-2</v>
      </c>
      <c r="AE148" s="196">
        <v>0</v>
      </c>
      <c r="AF148" s="272">
        <f t="shared" si="11"/>
        <v>1</v>
      </c>
      <c r="AG148" s="196">
        <f t="shared" si="8"/>
        <v>0.26711999999999997</v>
      </c>
    </row>
    <row r="149" spans="1:33" s="23" customFormat="1" x14ac:dyDescent="0.25">
      <c r="A149" s="1">
        <v>1990</v>
      </c>
      <c r="B149" s="1" t="s">
        <v>14</v>
      </c>
      <c r="C149" s="1" t="str">
        <f t="shared" si="9"/>
        <v>1990AB</v>
      </c>
      <c r="D149" s="1" t="s">
        <v>57</v>
      </c>
      <c r="E149" s="1" t="str">
        <f t="shared" si="10"/>
        <v>1990ABC&amp;D</v>
      </c>
      <c r="F149" s="274">
        <v>0</v>
      </c>
      <c r="G149" s="274">
        <v>1.0829999999999999E-2</v>
      </c>
      <c r="H149" s="274">
        <v>0</v>
      </c>
      <c r="I149" s="274">
        <v>0.31966</v>
      </c>
      <c r="J149" s="274">
        <v>0</v>
      </c>
      <c r="K149" s="274">
        <v>0</v>
      </c>
      <c r="L149" s="274">
        <v>0</v>
      </c>
      <c r="M149" s="274">
        <v>0</v>
      </c>
      <c r="N149" s="274">
        <v>0</v>
      </c>
      <c r="O149" s="274">
        <v>0</v>
      </c>
      <c r="P149" s="274">
        <v>0</v>
      </c>
      <c r="Q149" s="274">
        <v>0</v>
      </c>
      <c r="R149" s="274">
        <v>0</v>
      </c>
      <c r="S149" s="274">
        <v>0</v>
      </c>
      <c r="T149" s="274">
        <v>0.29006999999999999</v>
      </c>
      <c r="U149" s="274">
        <v>0</v>
      </c>
      <c r="V149" s="274">
        <v>0</v>
      </c>
      <c r="W149" s="274">
        <v>4.0879999999999972E-2</v>
      </c>
      <c r="X149" s="274">
        <v>0</v>
      </c>
      <c r="Y149" s="274">
        <v>0</v>
      </c>
      <c r="Z149" s="274">
        <v>0</v>
      </c>
      <c r="AA149" s="274">
        <v>0</v>
      </c>
      <c r="AB149" s="274">
        <v>0.15045</v>
      </c>
      <c r="AC149" s="274">
        <v>7.0800000000000002E-2</v>
      </c>
      <c r="AD149" s="274">
        <v>0.11731000000000003</v>
      </c>
      <c r="AE149" s="274">
        <v>0</v>
      </c>
      <c r="AF149" s="272">
        <f t="shared" si="11"/>
        <v>1</v>
      </c>
      <c r="AG149" s="196">
        <f t="shared" si="8"/>
        <v>0.66950999999999994</v>
      </c>
    </row>
    <row r="150" spans="1:33" s="23" customFormat="1" x14ac:dyDescent="0.25">
      <c r="A150" s="1">
        <v>1990</v>
      </c>
      <c r="B150" s="1" t="s">
        <v>14</v>
      </c>
      <c r="C150" s="1" t="str">
        <f t="shared" si="9"/>
        <v>1990AB</v>
      </c>
      <c r="D150" s="1" t="s">
        <v>56</v>
      </c>
      <c r="E150" s="1" t="str">
        <f t="shared" si="10"/>
        <v>1990ABICI</v>
      </c>
      <c r="F150" s="196">
        <v>0.15884999999999999</v>
      </c>
      <c r="G150" s="196">
        <v>0.30712</v>
      </c>
      <c r="H150" s="196">
        <v>0</v>
      </c>
      <c r="I150" s="196">
        <v>3.2959999999999996E-2</v>
      </c>
      <c r="J150" s="196">
        <v>0.15079999999999999</v>
      </c>
      <c r="K150" s="196">
        <v>0</v>
      </c>
      <c r="L150" s="196">
        <v>0</v>
      </c>
      <c r="M150" s="196">
        <v>0</v>
      </c>
      <c r="N150" s="196">
        <v>4.2110000000000002E-2</v>
      </c>
      <c r="O150" s="196">
        <v>0</v>
      </c>
      <c r="P150" s="196">
        <v>0</v>
      </c>
      <c r="Q150" s="196">
        <v>0</v>
      </c>
      <c r="R150" s="196">
        <v>8.3519999999999997E-2</v>
      </c>
      <c r="S150" s="196">
        <v>3.1980000000000001E-2</v>
      </c>
      <c r="T150" s="196">
        <v>0</v>
      </c>
      <c r="U150" s="196">
        <v>0.10696</v>
      </c>
      <c r="V150" s="196">
        <v>0</v>
      </c>
      <c r="W150" s="196">
        <v>4.9229999999999996E-2</v>
      </c>
      <c r="X150" s="196">
        <v>1.9119999999999998E-2</v>
      </c>
      <c r="Y150" s="197">
        <v>0</v>
      </c>
      <c r="Z150" s="196">
        <v>0</v>
      </c>
      <c r="AA150" s="196">
        <v>1.7350000000000001E-2</v>
      </c>
      <c r="AB150" s="196">
        <v>0</v>
      </c>
      <c r="AC150" s="196">
        <v>0</v>
      </c>
      <c r="AD150" s="196">
        <v>1.1102230246251565E-16</v>
      </c>
      <c r="AE150" s="196">
        <v>0</v>
      </c>
      <c r="AF150" s="272">
        <f t="shared" si="11"/>
        <v>1</v>
      </c>
      <c r="AG150" s="196">
        <f t="shared" si="8"/>
        <v>0.22464000000000012</v>
      </c>
    </row>
    <row r="151" spans="1:33" s="23" customFormat="1" x14ac:dyDescent="0.25">
      <c r="A151" s="1">
        <v>1990</v>
      </c>
      <c r="B151" s="1" t="s">
        <v>14</v>
      </c>
      <c r="C151" s="1" t="str">
        <f t="shared" si="9"/>
        <v>1990AB</v>
      </c>
      <c r="D151" s="1" t="s">
        <v>58</v>
      </c>
      <c r="E151" s="1" t="str">
        <f t="shared" si="10"/>
        <v>1990ABResidential</v>
      </c>
      <c r="F151" s="196">
        <v>0.25652000000000003</v>
      </c>
      <c r="G151" s="196">
        <v>0.20649000000000001</v>
      </c>
      <c r="H151" s="196">
        <v>0</v>
      </c>
      <c r="I151" s="196">
        <v>0</v>
      </c>
      <c r="J151" s="196">
        <v>0.24351</v>
      </c>
      <c r="K151" s="196">
        <v>0</v>
      </c>
      <c r="L151" s="196">
        <v>0</v>
      </c>
      <c r="M151" s="196">
        <v>0</v>
      </c>
      <c r="N151" s="196">
        <v>2.963E-2</v>
      </c>
      <c r="O151" s="196">
        <v>0</v>
      </c>
      <c r="P151" s="196">
        <v>0</v>
      </c>
      <c r="Q151" s="196">
        <v>7.5389999999999999E-2</v>
      </c>
      <c r="R151" s="196">
        <v>0</v>
      </c>
      <c r="S151" s="196">
        <v>2.222E-2</v>
      </c>
      <c r="T151" s="196">
        <v>0</v>
      </c>
      <c r="U151" s="196">
        <v>9.9990000000000009E-2</v>
      </c>
      <c r="V151" s="196">
        <v>0</v>
      </c>
      <c r="W151" s="196">
        <v>2.7679999999999989E-2</v>
      </c>
      <c r="X151" s="196">
        <v>2.5929999999999998E-2</v>
      </c>
      <c r="Y151" s="196">
        <v>0</v>
      </c>
      <c r="Z151" s="196">
        <v>0</v>
      </c>
      <c r="AA151" s="196">
        <v>1.265E-2</v>
      </c>
      <c r="AB151" s="196">
        <v>0</v>
      </c>
      <c r="AC151" s="196">
        <v>0</v>
      </c>
      <c r="AD151" s="196">
        <v>-1.0000000000065512E-5</v>
      </c>
      <c r="AE151" s="196">
        <v>0</v>
      </c>
      <c r="AF151" s="272">
        <f t="shared" si="11"/>
        <v>1</v>
      </c>
      <c r="AG151" s="196">
        <f t="shared" si="8"/>
        <v>0.18845999999999993</v>
      </c>
    </row>
    <row r="152" spans="1:33" s="23" customFormat="1" x14ac:dyDescent="0.25">
      <c r="A152" s="1">
        <v>1991</v>
      </c>
      <c r="B152" s="1" t="s">
        <v>14</v>
      </c>
      <c r="C152" s="1" t="str">
        <f t="shared" si="9"/>
        <v>1991AB</v>
      </c>
      <c r="D152" s="1" t="s">
        <v>57</v>
      </c>
      <c r="E152" s="1" t="str">
        <f t="shared" si="10"/>
        <v>1991ABC&amp;D</v>
      </c>
      <c r="F152" s="196">
        <v>0</v>
      </c>
      <c r="G152" s="196">
        <v>0.1404</v>
      </c>
      <c r="H152" s="196">
        <v>0</v>
      </c>
      <c r="I152" s="196">
        <v>0.26500000000000001</v>
      </c>
      <c r="J152" s="196">
        <v>0</v>
      </c>
      <c r="K152" s="196">
        <v>0</v>
      </c>
      <c r="L152" s="196">
        <v>0</v>
      </c>
      <c r="M152" s="196">
        <v>0</v>
      </c>
      <c r="N152" s="196">
        <v>0</v>
      </c>
      <c r="O152" s="196">
        <v>0</v>
      </c>
      <c r="P152" s="196">
        <v>0</v>
      </c>
      <c r="Q152" s="196">
        <v>0</v>
      </c>
      <c r="R152" s="196">
        <v>0</v>
      </c>
      <c r="S152" s="196">
        <v>0</v>
      </c>
      <c r="T152" s="196">
        <v>0.12960000000000002</v>
      </c>
      <c r="U152" s="196">
        <v>0</v>
      </c>
      <c r="V152" s="196">
        <v>0</v>
      </c>
      <c r="W152" s="196">
        <v>8.9999999999999969E-2</v>
      </c>
      <c r="X152" s="196">
        <v>0</v>
      </c>
      <c r="Y152" s="196">
        <v>0</v>
      </c>
      <c r="Z152" s="196">
        <v>0</v>
      </c>
      <c r="AA152" s="196">
        <v>0</v>
      </c>
      <c r="AB152" s="196">
        <v>0.09</v>
      </c>
      <c r="AC152" s="196">
        <v>0.16</v>
      </c>
      <c r="AD152" s="196">
        <v>0.125</v>
      </c>
      <c r="AE152" s="196">
        <v>0</v>
      </c>
      <c r="AF152" s="272">
        <f t="shared" si="11"/>
        <v>1</v>
      </c>
      <c r="AG152" s="196">
        <f t="shared" si="8"/>
        <v>0.59460000000000002</v>
      </c>
    </row>
    <row r="153" spans="1:33" s="23" customFormat="1" x14ac:dyDescent="0.25">
      <c r="A153" s="1">
        <v>1991</v>
      </c>
      <c r="B153" s="1" t="s">
        <v>14</v>
      </c>
      <c r="C153" s="1" t="str">
        <f t="shared" si="9"/>
        <v>1991AB</v>
      </c>
      <c r="D153" s="1" t="s">
        <v>56</v>
      </c>
      <c r="E153" s="1" t="str">
        <f t="shared" si="10"/>
        <v>1991ABICI</v>
      </c>
      <c r="F153" s="196">
        <v>0.15884999999999999</v>
      </c>
      <c r="G153" s="196">
        <v>0.30712</v>
      </c>
      <c r="H153" s="196">
        <v>0</v>
      </c>
      <c r="I153" s="196">
        <v>3.2959999999999996E-2</v>
      </c>
      <c r="J153" s="196">
        <v>0.15079999999999999</v>
      </c>
      <c r="K153" s="196">
        <v>0</v>
      </c>
      <c r="L153" s="196">
        <v>0</v>
      </c>
      <c r="M153" s="196">
        <v>0</v>
      </c>
      <c r="N153" s="196">
        <v>4.2110000000000002E-2</v>
      </c>
      <c r="O153" s="196">
        <v>0</v>
      </c>
      <c r="P153" s="196">
        <v>0</v>
      </c>
      <c r="Q153" s="196">
        <v>0</v>
      </c>
      <c r="R153" s="196">
        <v>8.3519999999999997E-2</v>
      </c>
      <c r="S153" s="196">
        <v>3.1980000000000001E-2</v>
      </c>
      <c r="T153" s="196">
        <v>0</v>
      </c>
      <c r="U153" s="196">
        <v>0.10696</v>
      </c>
      <c r="V153" s="196">
        <v>0</v>
      </c>
      <c r="W153" s="196">
        <v>4.9230000000000107E-2</v>
      </c>
      <c r="X153" s="196">
        <v>1.9119999999999998E-2</v>
      </c>
      <c r="Y153" s="197">
        <v>0</v>
      </c>
      <c r="Z153" s="196">
        <v>0</v>
      </c>
      <c r="AA153" s="196">
        <v>1.7350000000000001E-2</v>
      </c>
      <c r="AB153" s="196">
        <v>0</v>
      </c>
      <c r="AC153" s="196">
        <v>0</v>
      </c>
      <c r="AD153" s="196">
        <v>0</v>
      </c>
      <c r="AE153" s="196">
        <v>0</v>
      </c>
      <c r="AF153" s="272">
        <f t="shared" si="11"/>
        <v>1</v>
      </c>
      <c r="AG153" s="196">
        <f t="shared" si="8"/>
        <v>0.22464000000000012</v>
      </c>
    </row>
    <row r="154" spans="1:33" s="23" customFormat="1" x14ac:dyDescent="0.25">
      <c r="A154" s="1">
        <v>1991</v>
      </c>
      <c r="B154" s="1" t="s">
        <v>14</v>
      </c>
      <c r="C154" s="1" t="str">
        <f t="shared" si="9"/>
        <v>1991AB</v>
      </c>
      <c r="D154" s="1" t="s">
        <v>58</v>
      </c>
      <c r="E154" s="1" t="str">
        <f t="shared" si="10"/>
        <v>1991ABResidential</v>
      </c>
      <c r="F154" s="196">
        <v>0.25652000000000003</v>
      </c>
      <c r="G154" s="196">
        <v>0.20649000000000001</v>
      </c>
      <c r="H154" s="196">
        <v>0</v>
      </c>
      <c r="I154" s="196">
        <v>0</v>
      </c>
      <c r="J154" s="196">
        <v>0.24351</v>
      </c>
      <c r="K154" s="196">
        <v>0</v>
      </c>
      <c r="L154" s="196">
        <v>0</v>
      </c>
      <c r="M154" s="196">
        <v>0</v>
      </c>
      <c r="N154" s="196">
        <v>2.963E-2</v>
      </c>
      <c r="O154" s="196">
        <v>0</v>
      </c>
      <c r="P154" s="196">
        <v>0</v>
      </c>
      <c r="Q154" s="196">
        <v>7.5389999999999999E-2</v>
      </c>
      <c r="R154" s="196">
        <v>0</v>
      </c>
      <c r="S154" s="196">
        <v>2.222E-2</v>
      </c>
      <c r="T154" s="196">
        <v>0</v>
      </c>
      <c r="U154" s="196">
        <v>9.9990000000000009E-2</v>
      </c>
      <c r="V154" s="196">
        <v>0</v>
      </c>
      <c r="W154" s="196">
        <v>2.7669999999999924E-2</v>
      </c>
      <c r="X154" s="196">
        <v>2.5929999999999998E-2</v>
      </c>
      <c r="Y154" s="196">
        <v>0</v>
      </c>
      <c r="Z154" s="196">
        <v>0</v>
      </c>
      <c r="AA154" s="196">
        <v>1.265E-2</v>
      </c>
      <c r="AB154" s="196">
        <v>0</v>
      </c>
      <c r="AC154" s="196">
        <v>0</v>
      </c>
      <c r="AD154" s="196">
        <v>0</v>
      </c>
      <c r="AE154" s="196">
        <v>0</v>
      </c>
      <c r="AF154" s="272">
        <f t="shared" si="11"/>
        <v>1</v>
      </c>
      <c r="AG154" s="196">
        <f t="shared" si="8"/>
        <v>0.18845999999999993</v>
      </c>
    </row>
    <row r="155" spans="1:33" s="23" customFormat="1" x14ac:dyDescent="0.25">
      <c r="A155" s="1">
        <v>1992</v>
      </c>
      <c r="B155" s="1" t="s">
        <v>14</v>
      </c>
      <c r="C155" s="1" t="str">
        <f t="shared" si="9"/>
        <v>1992AB</v>
      </c>
      <c r="D155" s="1" t="s">
        <v>57</v>
      </c>
      <c r="E155" s="1" t="str">
        <f t="shared" si="10"/>
        <v>1992ABC&amp;D</v>
      </c>
      <c r="F155" s="196">
        <v>0</v>
      </c>
      <c r="G155" s="196">
        <v>0.1404</v>
      </c>
      <c r="H155" s="196">
        <v>0</v>
      </c>
      <c r="I155" s="196">
        <v>0.26500000000000001</v>
      </c>
      <c r="J155" s="196">
        <v>0</v>
      </c>
      <c r="K155" s="196">
        <v>0</v>
      </c>
      <c r="L155" s="196">
        <v>0</v>
      </c>
      <c r="M155" s="196">
        <v>0</v>
      </c>
      <c r="N155" s="196">
        <v>0</v>
      </c>
      <c r="O155" s="196">
        <v>0</v>
      </c>
      <c r="P155" s="196">
        <v>0</v>
      </c>
      <c r="Q155" s="196">
        <v>0</v>
      </c>
      <c r="R155" s="196">
        <v>0</v>
      </c>
      <c r="S155" s="196">
        <v>0</v>
      </c>
      <c r="T155" s="196">
        <v>0.12960000000000002</v>
      </c>
      <c r="U155" s="196">
        <v>0</v>
      </c>
      <c r="V155" s="196">
        <v>0</v>
      </c>
      <c r="W155" s="196">
        <v>8.9999999999999969E-2</v>
      </c>
      <c r="X155" s="196">
        <v>0</v>
      </c>
      <c r="Y155" s="196">
        <v>0</v>
      </c>
      <c r="Z155" s="196">
        <v>0</v>
      </c>
      <c r="AA155" s="196">
        <v>0</v>
      </c>
      <c r="AB155" s="196">
        <v>0.09</v>
      </c>
      <c r="AC155" s="196">
        <v>0.16</v>
      </c>
      <c r="AD155" s="196">
        <v>0.125</v>
      </c>
      <c r="AE155" s="196">
        <v>0</v>
      </c>
      <c r="AF155" s="272">
        <f t="shared" si="11"/>
        <v>1</v>
      </c>
      <c r="AG155" s="196">
        <f t="shared" si="8"/>
        <v>0.59460000000000002</v>
      </c>
    </row>
    <row r="156" spans="1:33" s="23" customFormat="1" x14ac:dyDescent="0.25">
      <c r="A156" s="1">
        <v>1992</v>
      </c>
      <c r="B156" s="1" t="s">
        <v>14</v>
      </c>
      <c r="C156" s="1" t="str">
        <f t="shared" si="9"/>
        <v>1992AB</v>
      </c>
      <c r="D156" s="1" t="s">
        <v>56</v>
      </c>
      <c r="E156" s="1" t="str">
        <f t="shared" si="10"/>
        <v>1992ABICI</v>
      </c>
      <c r="F156" s="196">
        <v>0.15884999999999999</v>
      </c>
      <c r="G156" s="196">
        <v>0.30712</v>
      </c>
      <c r="H156" s="196">
        <v>0</v>
      </c>
      <c r="I156" s="196">
        <v>3.2959999999999996E-2</v>
      </c>
      <c r="J156" s="196">
        <v>0.15079999999999999</v>
      </c>
      <c r="K156" s="196">
        <v>0</v>
      </c>
      <c r="L156" s="196">
        <v>0</v>
      </c>
      <c r="M156" s="196">
        <v>0</v>
      </c>
      <c r="N156" s="196">
        <v>4.2110000000000002E-2</v>
      </c>
      <c r="O156" s="196">
        <v>0</v>
      </c>
      <c r="P156" s="196">
        <v>0</v>
      </c>
      <c r="Q156" s="196">
        <v>0</v>
      </c>
      <c r="R156" s="196">
        <v>8.3519999999999997E-2</v>
      </c>
      <c r="S156" s="196">
        <v>3.1980000000000001E-2</v>
      </c>
      <c r="T156" s="196">
        <v>0</v>
      </c>
      <c r="U156" s="196">
        <v>0.10696</v>
      </c>
      <c r="V156" s="196">
        <v>0</v>
      </c>
      <c r="W156" s="196">
        <v>4.9230000000000107E-2</v>
      </c>
      <c r="X156" s="196">
        <v>1.9119999999999998E-2</v>
      </c>
      <c r="Y156" s="197">
        <v>0</v>
      </c>
      <c r="Z156" s="196">
        <v>0</v>
      </c>
      <c r="AA156" s="196">
        <v>1.7350000000000001E-2</v>
      </c>
      <c r="AB156" s="196">
        <v>0</v>
      </c>
      <c r="AC156" s="196">
        <v>0</v>
      </c>
      <c r="AD156" s="196">
        <v>0</v>
      </c>
      <c r="AE156" s="196">
        <v>0</v>
      </c>
      <c r="AF156" s="272">
        <f t="shared" si="11"/>
        <v>1</v>
      </c>
      <c r="AG156" s="196">
        <f t="shared" si="8"/>
        <v>0.22464000000000012</v>
      </c>
    </row>
    <row r="157" spans="1:33" s="23" customFormat="1" x14ac:dyDescent="0.25">
      <c r="A157" s="1">
        <v>1992</v>
      </c>
      <c r="B157" s="1" t="s">
        <v>14</v>
      </c>
      <c r="C157" s="1" t="str">
        <f t="shared" si="9"/>
        <v>1992AB</v>
      </c>
      <c r="D157" s="1" t="s">
        <v>58</v>
      </c>
      <c r="E157" s="1" t="str">
        <f t="shared" si="10"/>
        <v>1992ABResidential</v>
      </c>
      <c r="F157" s="196">
        <v>0.25652000000000003</v>
      </c>
      <c r="G157" s="196">
        <v>0.20649000000000001</v>
      </c>
      <c r="H157" s="196">
        <v>0</v>
      </c>
      <c r="I157" s="196">
        <v>0</v>
      </c>
      <c r="J157" s="196">
        <v>0.24351</v>
      </c>
      <c r="K157" s="196">
        <v>0</v>
      </c>
      <c r="L157" s="196">
        <v>0</v>
      </c>
      <c r="M157" s="196">
        <v>0</v>
      </c>
      <c r="N157" s="196">
        <v>2.963E-2</v>
      </c>
      <c r="O157" s="196">
        <v>0</v>
      </c>
      <c r="P157" s="196">
        <v>0</v>
      </c>
      <c r="Q157" s="196">
        <v>7.5389999999999999E-2</v>
      </c>
      <c r="R157" s="196">
        <v>0</v>
      </c>
      <c r="S157" s="196">
        <v>2.222E-2</v>
      </c>
      <c r="T157" s="196">
        <v>0</v>
      </c>
      <c r="U157" s="196">
        <v>9.9990000000000009E-2</v>
      </c>
      <c r="V157" s="196">
        <v>0</v>
      </c>
      <c r="W157" s="196">
        <v>2.7669999999999924E-2</v>
      </c>
      <c r="X157" s="196">
        <v>2.5929999999999998E-2</v>
      </c>
      <c r="Y157" s="196">
        <v>0</v>
      </c>
      <c r="Z157" s="196">
        <v>0</v>
      </c>
      <c r="AA157" s="196">
        <v>1.265E-2</v>
      </c>
      <c r="AB157" s="196">
        <v>0</v>
      </c>
      <c r="AC157" s="196">
        <v>0</v>
      </c>
      <c r="AD157" s="196">
        <v>0</v>
      </c>
      <c r="AE157" s="196">
        <v>0</v>
      </c>
      <c r="AF157" s="272">
        <f t="shared" si="11"/>
        <v>1</v>
      </c>
      <c r="AG157" s="196">
        <f t="shared" si="8"/>
        <v>0.18845999999999993</v>
      </c>
    </row>
    <row r="158" spans="1:33" s="23" customFormat="1" x14ac:dyDescent="0.25">
      <c r="A158" s="1">
        <v>1993</v>
      </c>
      <c r="B158" s="1" t="s">
        <v>14</v>
      </c>
      <c r="C158" s="1" t="str">
        <f t="shared" si="9"/>
        <v>1993AB</v>
      </c>
      <c r="D158" s="1" t="s">
        <v>57</v>
      </c>
      <c r="E158" s="1" t="str">
        <f t="shared" si="10"/>
        <v>1993ABC&amp;D</v>
      </c>
      <c r="F158" s="196">
        <v>0</v>
      </c>
      <c r="G158" s="196">
        <v>0.1404</v>
      </c>
      <c r="H158" s="196">
        <v>0</v>
      </c>
      <c r="I158" s="196">
        <v>0.26500000000000001</v>
      </c>
      <c r="J158" s="196">
        <v>0</v>
      </c>
      <c r="K158" s="196">
        <v>0</v>
      </c>
      <c r="L158" s="196">
        <v>0</v>
      </c>
      <c r="M158" s="196">
        <v>0</v>
      </c>
      <c r="N158" s="196">
        <v>0</v>
      </c>
      <c r="O158" s="196">
        <v>0</v>
      </c>
      <c r="P158" s="196">
        <v>0</v>
      </c>
      <c r="Q158" s="196">
        <v>0</v>
      </c>
      <c r="R158" s="196">
        <v>0</v>
      </c>
      <c r="S158" s="196">
        <v>0</v>
      </c>
      <c r="T158" s="196">
        <v>0.12960000000000002</v>
      </c>
      <c r="U158" s="196">
        <v>0</v>
      </c>
      <c r="V158" s="196">
        <v>0</v>
      </c>
      <c r="W158" s="196">
        <v>8.9999999999999969E-2</v>
      </c>
      <c r="X158" s="196">
        <v>0</v>
      </c>
      <c r="Y158" s="196">
        <v>0</v>
      </c>
      <c r="Z158" s="196">
        <v>0</v>
      </c>
      <c r="AA158" s="196">
        <v>0</v>
      </c>
      <c r="AB158" s="196">
        <v>0.09</v>
      </c>
      <c r="AC158" s="196">
        <v>0.16</v>
      </c>
      <c r="AD158" s="196">
        <v>0.125</v>
      </c>
      <c r="AE158" s="196">
        <v>0</v>
      </c>
      <c r="AF158" s="272">
        <f t="shared" si="11"/>
        <v>1</v>
      </c>
      <c r="AG158" s="196">
        <f t="shared" si="8"/>
        <v>0.59460000000000002</v>
      </c>
    </row>
    <row r="159" spans="1:33" s="23" customFormat="1" x14ac:dyDescent="0.25">
      <c r="A159" s="1">
        <v>1993</v>
      </c>
      <c r="B159" s="1" t="s">
        <v>14</v>
      </c>
      <c r="C159" s="1" t="str">
        <f t="shared" si="9"/>
        <v>1993AB</v>
      </c>
      <c r="D159" s="1" t="s">
        <v>56</v>
      </c>
      <c r="E159" s="1" t="str">
        <f t="shared" si="10"/>
        <v>1993ABICI</v>
      </c>
      <c r="F159" s="196">
        <v>0.15884999999999999</v>
      </c>
      <c r="G159" s="196">
        <v>0.30712</v>
      </c>
      <c r="H159" s="196">
        <v>0</v>
      </c>
      <c r="I159" s="196">
        <v>3.2959999999999996E-2</v>
      </c>
      <c r="J159" s="196">
        <v>0.15079999999999999</v>
      </c>
      <c r="K159" s="196">
        <v>0</v>
      </c>
      <c r="L159" s="196">
        <v>0</v>
      </c>
      <c r="M159" s="196">
        <v>0</v>
      </c>
      <c r="N159" s="196">
        <v>4.2110000000000002E-2</v>
      </c>
      <c r="O159" s="196">
        <v>0</v>
      </c>
      <c r="P159" s="196">
        <v>0</v>
      </c>
      <c r="Q159" s="196">
        <v>0</v>
      </c>
      <c r="R159" s="196">
        <v>8.3519999999999997E-2</v>
      </c>
      <c r="S159" s="196">
        <v>3.1980000000000001E-2</v>
      </c>
      <c r="T159" s="196">
        <v>0</v>
      </c>
      <c r="U159" s="196">
        <v>0.10696</v>
      </c>
      <c r="V159" s="196">
        <v>0</v>
      </c>
      <c r="W159" s="196">
        <v>4.9230000000000107E-2</v>
      </c>
      <c r="X159" s="196">
        <v>1.9119999999999998E-2</v>
      </c>
      <c r="Y159" s="197">
        <v>0</v>
      </c>
      <c r="Z159" s="196">
        <v>0</v>
      </c>
      <c r="AA159" s="196">
        <v>1.7350000000000001E-2</v>
      </c>
      <c r="AB159" s="196">
        <v>0</v>
      </c>
      <c r="AC159" s="196">
        <v>0</v>
      </c>
      <c r="AD159" s="196">
        <v>0</v>
      </c>
      <c r="AE159" s="196">
        <v>0</v>
      </c>
      <c r="AF159" s="272">
        <f t="shared" si="11"/>
        <v>1</v>
      </c>
      <c r="AG159" s="196">
        <f t="shared" si="8"/>
        <v>0.22464000000000012</v>
      </c>
    </row>
    <row r="160" spans="1:33" s="23" customFormat="1" x14ac:dyDescent="0.25">
      <c r="A160" s="1">
        <v>1993</v>
      </c>
      <c r="B160" s="1" t="s">
        <v>14</v>
      </c>
      <c r="C160" s="1" t="str">
        <f t="shared" si="9"/>
        <v>1993AB</v>
      </c>
      <c r="D160" s="1" t="s">
        <v>58</v>
      </c>
      <c r="E160" s="1" t="str">
        <f t="shared" si="10"/>
        <v>1993ABResidential</v>
      </c>
      <c r="F160" s="196">
        <v>0.25652000000000003</v>
      </c>
      <c r="G160" s="196">
        <v>0.20649000000000001</v>
      </c>
      <c r="H160" s="196">
        <v>0</v>
      </c>
      <c r="I160" s="196">
        <v>0</v>
      </c>
      <c r="J160" s="196">
        <v>0.24351</v>
      </c>
      <c r="K160" s="196">
        <v>0</v>
      </c>
      <c r="L160" s="196">
        <v>0</v>
      </c>
      <c r="M160" s="196">
        <v>0</v>
      </c>
      <c r="N160" s="196">
        <v>2.963E-2</v>
      </c>
      <c r="O160" s="196">
        <v>0</v>
      </c>
      <c r="P160" s="196">
        <v>0</v>
      </c>
      <c r="Q160" s="196">
        <v>7.5389999999999999E-2</v>
      </c>
      <c r="R160" s="196">
        <v>0</v>
      </c>
      <c r="S160" s="196">
        <v>2.222E-2</v>
      </c>
      <c r="T160" s="196">
        <v>0</v>
      </c>
      <c r="U160" s="196">
        <v>9.9990000000000009E-2</v>
      </c>
      <c r="V160" s="196">
        <v>0</v>
      </c>
      <c r="W160" s="196">
        <v>2.7669999999999924E-2</v>
      </c>
      <c r="X160" s="196">
        <v>2.5929999999999998E-2</v>
      </c>
      <c r="Y160" s="196">
        <v>0</v>
      </c>
      <c r="Z160" s="196">
        <v>0</v>
      </c>
      <c r="AA160" s="196">
        <v>1.265E-2</v>
      </c>
      <c r="AB160" s="196">
        <v>0</v>
      </c>
      <c r="AC160" s="196">
        <v>0</v>
      </c>
      <c r="AD160" s="196">
        <v>0</v>
      </c>
      <c r="AE160" s="196">
        <v>0</v>
      </c>
      <c r="AF160" s="272">
        <f t="shared" si="11"/>
        <v>1</v>
      </c>
      <c r="AG160" s="196">
        <f t="shared" si="8"/>
        <v>0.18845999999999993</v>
      </c>
    </row>
    <row r="161" spans="1:33" s="23" customFormat="1" x14ac:dyDescent="0.25">
      <c r="A161" s="1">
        <v>1994</v>
      </c>
      <c r="B161" s="1" t="s">
        <v>14</v>
      </c>
      <c r="C161" s="1" t="str">
        <f t="shared" si="9"/>
        <v>1994AB</v>
      </c>
      <c r="D161" s="1" t="s">
        <v>57</v>
      </c>
      <c r="E161" s="1" t="str">
        <f t="shared" si="10"/>
        <v>1994ABC&amp;D</v>
      </c>
      <c r="F161" s="196">
        <v>0</v>
      </c>
      <c r="G161" s="196">
        <v>0.1404</v>
      </c>
      <c r="H161" s="196">
        <v>0</v>
      </c>
      <c r="I161" s="196">
        <v>0.26500000000000001</v>
      </c>
      <c r="J161" s="196">
        <v>0</v>
      </c>
      <c r="K161" s="196">
        <v>0</v>
      </c>
      <c r="L161" s="196">
        <v>0</v>
      </c>
      <c r="M161" s="196">
        <v>0</v>
      </c>
      <c r="N161" s="196">
        <v>0</v>
      </c>
      <c r="O161" s="196">
        <v>0</v>
      </c>
      <c r="P161" s="196">
        <v>0</v>
      </c>
      <c r="Q161" s="196">
        <v>0</v>
      </c>
      <c r="R161" s="196">
        <v>0</v>
      </c>
      <c r="S161" s="196">
        <v>0</v>
      </c>
      <c r="T161" s="196">
        <v>0.12960000000000002</v>
      </c>
      <c r="U161" s="196">
        <v>0</v>
      </c>
      <c r="V161" s="196">
        <v>0</v>
      </c>
      <c r="W161" s="196">
        <v>8.9999999999999969E-2</v>
      </c>
      <c r="X161" s="196">
        <v>0</v>
      </c>
      <c r="Y161" s="196">
        <v>0</v>
      </c>
      <c r="Z161" s="196">
        <v>0</v>
      </c>
      <c r="AA161" s="196">
        <v>0</v>
      </c>
      <c r="AB161" s="196">
        <v>0.09</v>
      </c>
      <c r="AC161" s="196">
        <v>0.16</v>
      </c>
      <c r="AD161" s="196">
        <v>0.125</v>
      </c>
      <c r="AE161" s="196">
        <v>0</v>
      </c>
      <c r="AF161" s="272">
        <f t="shared" si="11"/>
        <v>1</v>
      </c>
      <c r="AG161" s="196">
        <f t="shared" si="8"/>
        <v>0.59460000000000002</v>
      </c>
    </row>
    <row r="162" spans="1:33" s="23" customFormat="1" x14ac:dyDescent="0.25">
      <c r="A162" s="1">
        <v>1994</v>
      </c>
      <c r="B162" s="1" t="s">
        <v>14</v>
      </c>
      <c r="C162" s="1" t="str">
        <f t="shared" si="9"/>
        <v>1994AB</v>
      </c>
      <c r="D162" s="1" t="s">
        <v>56</v>
      </c>
      <c r="E162" s="1" t="str">
        <f t="shared" si="10"/>
        <v>1994ABICI</v>
      </c>
      <c r="F162" s="196">
        <v>0.15884999999999999</v>
      </c>
      <c r="G162" s="196">
        <v>0.30712</v>
      </c>
      <c r="H162" s="196">
        <v>0</v>
      </c>
      <c r="I162" s="196">
        <v>3.2959999999999996E-2</v>
      </c>
      <c r="J162" s="196">
        <v>0.15079999999999999</v>
      </c>
      <c r="K162" s="196">
        <v>0</v>
      </c>
      <c r="L162" s="196">
        <v>0</v>
      </c>
      <c r="M162" s="196">
        <v>0</v>
      </c>
      <c r="N162" s="196">
        <v>4.2110000000000002E-2</v>
      </c>
      <c r="O162" s="196">
        <v>0</v>
      </c>
      <c r="P162" s="196">
        <v>0</v>
      </c>
      <c r="Q162" s="196">
        <v>0</v>
      </c>
      <c r="R162" s="196">
        <v>8.3519999999999997E-2</v>
      </c>
      <c r="S162" s="196">
        <v>3.1980000000000001E-2</v>
      </c>
      <c r="T162" s="196">
        <v>0</v>
      </c>
      <c r="U162" s="196">
        <v>0.10696</v>
      </c>
      <c r="V162" s="196">
        <v>0</v>
      </c>
      <c r="W162" s="196">
        <v>4.9230000000000107E-2</v>
      </c>
      <c r="X162" s="196">
        <v>1.9119999999999998E-2</v>
      </c>
      <c r="Y162" s="197">
        <v>0</v>
      </c>
      <c r="Z162" s="196">
        <v>0</v>
      </c>
      <c r="AA162" s="196">
        <v>1.7350000000000001E-2</v>
      </c>
      <c r="AB162" s="196">
        <v>0</v>
      </c>
      <c r="AC162" s="196">
        <v>0</v>
      </c>
      <c r="AD162" s="196">
        <v>0</v>
      </c>
      <c r="AE162" s="196">
        <v>0</v>
      </c>
      <c r="AF162" s="272">
        <f t="shared" si="11"/>
        <v>1</v>
      </c>
      <c r="AG162" s="196">
        <f t="shared" si="8"/>
        <v>0.22464000000000012</v>
      </c>
    </row>
    <row r="163" spans="1:33" s="23" customFormat="1" x14ac:dyDescent="0.25">
      <c r="A163" s="1">
        <v>1994</v>
      </c>
      <c r="B163" s="1" t="s">
        <v>14</v>
      </c>
      <c r="C163" s="1" t="str">
        <f t="shared" si="9"/>
        <v>1994AB</v>
      </c>
      <c r="D163" s="1" t="s">
        <v>58</v>
      </c>
      <c r="E163" s="1" t="str">
        <f t="shared" si="10"/>
        <v>1994ABResidential</v>
      </c>
      <c r="F163" s="196">
        <v>0.25652000000000003</v>
      </c>
      <c r="G163" s="196">
        <v>0.20649000000000001</v>
      </c>
      <c r="H163" s="196">
        <v>0</v>
      </c>
      <c r="I163" s="196">
        <v>0</v>
      </c>
      <c r="J163" s="196">
        <v>0.24351</v>
      </c>
      <c r="K163" s="196">
        <v>0</v>
      </c>
      <c r="L163" s="196">
        <v>0</v>
      </c>
      <c r="M163" s="196">
        <v>0</v>
      </c>
      <c r="N163" s="196">
        <v>2.963E-2</v>
      </c>
      <c r="O163" s="196">
        <v>0</v>
      </c>
      <c r="P163" s="196">
        <v>0</v>
      </c>
      <c r="Q163" s="196">
        <v>7.5389999999999999E-2</v>
      </c>
      <c r="R163" s="196">
        <v>0</v>
      </c>
      <c r="S163" s="196">
        <v>2.222E-2</v>
      </c>
      <c r="T163" s="196">
        <v>0</v>
      </c>
      <c r="U163" s="196">
        <v>9.9990000000000009E-2</v>
      </c>
      <c r="V163" s="196">
        <v>0</v>
      </c>
      <c r="W163" s="196">
        <v>2.7669999999999924E-2</v>
      </c>
      <c r="X163" s="196">
        <v>2.5929999999999998E-2</v>
      </c>
      <c r="Y163" s="196">
        <v>0</v>
      </c>
      <c r="Z163" s="196">
        <v>0</v>
      </c>
      <c r="AA163" s="196">
        <v>1.265E-2</v>
      </c>
      <c r="AB163" s="196">
        <v>0</v>
      </c>
      <c r="AC163" s="196">
        <v>0</v>
      </c>
      <c r="AD163" s="196">
        <v>0</v>
      </c>
      <c r="AE163" s="196">
        <v>0</v>
      </c>
      <c r="AF163" s="272">
        <f t="shared" si="11"/>
        <v>1</v>
      </c>
      <c r="AG163" s="196">
        <f t="shared" si="8"/>
        <v>0.18845999999999993</v>
      </c>
    </row>
    <row r="164" spans="1:33" s="23" customFormat="1" x14ac:dyDescent="0.25">
      <c r="A164" s="1">
        <v>1995</v>
      </c>
      <c r="B164" s="1" t="s">
        <v>14</v>
      </c>
      <c r="C164" s="1" t="str">
        <f t="shared" si="9"/>
        <v>1995AB</v>
      </c>
      <c r="D164" s="1" t="s">
        <v>57</v>
      </c>
      <c r="E164" s="1" t="str">
        <f t="shared" si="10"/>
        <v>1995ABC&amp;D</v>
      </c>
      <c r="F164" s="196">
        <v>0</v>
      </c>
      <c r="G164" s="196">
        <v>0.1404</v>
      </c>
      <c r="H164" s="196">
        <v>0</v>
      </c>
      <c r="I164" s="196">
        <v>0.26500000000000001</v>
      </c>
      <c r="J164" s="196">
        <v>0</v>
      </c>
      <c r="K164" s="196">
        <v>0</v>
      </c>
      <c r="L164" s="196">
        <v>0</v>
      </c>
      <c r="M164" s="196">
        <v>0</v>
      </c>
      <c r="N164" s="196">
        <v>0</v>
      </c>
      <c r="O164" s="196">
        <v>0</v>
      </c>
      <c r="P164" s="196">
        <v>0</v>
      </c>
      <c r="Q164" s="196">
        <v>0</v>
      </c>
      <c r="R164" s="196">
        <v>0</v>
      </c>
      <c r="S164" s="196">
        <v>0</v>
      </c>
      <c r="T164" s="196">
        <v>0.12960000000000002</v>
      </c>
      <c r="U164" s="196">
        <v>0</v>
      </c>
      <c r="V164" s="196">
        <v>0</v>
      </c>
      <c r="W164" s="196">
        <v>8.9999999999999969E-2</v>
      </c>
      <c r="X164" s="196">
        <v>0</v>
      </c>
      <c r="Y164" s="196">
        <v>0</v>
      </c>
      <c r="Z164" s="196">
        <v>0</v>
      </c>
      <c r="AA164" s="196">
        <v>0</v>
      </c>
      <c r="AB164" s="196">
        <v>0.09</v>
      </c>
      <c r="AC164" s="196">
        <v>0.16</v>
      </c>
      <c r="AD164" s="196">
        <v>0.125</v>
      </c>
      <c r="AE164" s="196">
        <v>0</v>
      </c>
      <c r="AF164" s="272">
        <f t="shared" si="11"/>
        <v>1</v>
      </c>
      <c r="AG164" s="196">
        <f t="shared" si="8"/>
        <v>0.59460000000000002</v>
      </c>
    </row>
    <row r="165" spans="1:33" s="23" customFormat="1" x14ac:dyDescent="0.25">
      <c r="A165" s="1">
        <v>1995</v>
      </c>
      <c r="B165" s="1" t="s">
        <v>14</v>
      </c>
      <c r="C165" s="1" t="str">
        <f t="shared" si="9"/>
        <v>1995AB</v>
      </c>
      <c r="D165" s="1" t="s">
        <v>56</v>
      </c>
      <c r="E165" s="1" t="str">
        <f t="shared" si="10"/>
        <v>1995ABICI</v>
      </c>
      <c r="F165" s="196">
        <v>0.15884999999999999</v>
      </c>
      <c r="G165" s="196">
        <v>0.30712</v>
      </c>
      <c r="H165" s="196">
        <v>0</v>
      </c>
      <c r="I165" s="196">
        <v>3.2959999999999996E-2</v>
      </c>
      <c r="J165" s="196">
        <v>0.15079999999999999</v>
      </c>
      <c r="K165" s="196">
        <v>0</v>
      </c>
      <c r="L165" s="196">
        <v>0</v>
      </c>
      <c r="M165" s="196">
        <v>0</v>
      </c>
      <c r="N165" s="196">
        <v>4.2110000000000002E-2</v>
      </c>
      <c r="O165" s="196">
        <v>0</v>
      </c>
      <c r="P165" s="196">
        <v>0</v>
      </c>
      <c r="Q165" s="196">
        <v>0</v>
      </c>
      <c r="R165" s="196">
        <v>8.3519999999999997E-2</v>
      </c>
      <c r="S165" s="196">
        <v>3.1980000000000001E-2</v>
      </c>
      <c r="T165" s="196">
        <v>0</v>
      </c>
      <c r="U165" s="196">
        <v>0.10696</v>
      </c>
      <c r="V165" s="196">
        <v>0</v>
      </c>
      <c r="W165" s="196">
        <v>4.9230000000000107E-2</v>
      </c>
      <c r="X165" s="196">
        <v>1.9119999999999998E-2</v>
      </c>
      <c r="Y165" s="197">
        <v>0</v>
      </c>
      <c r="Z165" s="196">
        <v>0</v>
      </c>
      <c r="AA165" s="196">
        <v>1.7350000000000001E-2</v>
      </c>
      <c r="AB165" s="196">
        <v>0</v>
      </c>
      <c r="AC165" s="196">
        <v>0</v>
      </c>
      <c r="AD165" s="196">
        <v>0</v>
      </c>
      <c r="AE165" s="196">
        <v>0</v>
      </c>
      <c r="AF165" s="272">
        <f t="shared" si="11"/>
        <v>1</v>
      </c>
      <c r="AG165" s="196">
        <f t="shared" si="8"/>
        <v>0.22464000000000012</v>
      </c>
    </row>
    <row r="166" spans="1:33" s="23" customFormat="1" x14ac:dyDescent="0.25">
      <c r="A166" s="1">
        <v>1995</v>
      </c>
      <c r="B166" s="1" t="s">
        <v>14</v>
      </c>
      <c r="C166" s="1" t="str">
        <f t="shared" si="9"/>
        <v>1995AB</v>
      </c>
      <c r="D166" s="1" t="s">
        <v>58</v>
      </c>
      <c r="E166" s="1" t="str">
        <f t="shared" si="10"/>
        <v>1995ABResidential</v>
      </c>
      <c r="F166" s="196">
        <v>0.25652000000000003</v>
      </c>
      <c r="G166" s="196">
        <v>0.20649000000000001</v>
      </c>
      <c r="H166" s="196">
        <v>0</v>
      </c>
      <c r="I166" s="196">
        <v>0</v>
      </c>
      <c r="J166" s="196">
        <v>0.24351</v>
      </c>
      <c r="K166" s="196">
        <v>0</v>
      </c>
      <c r="L166" s="196">
        <v>0</v>
      </c>
      <c r="M166" s="196">
        <v>0</v>
      </c>
      <c r="N166" s="196">
        <v>2.963E-2</v>
      </c>
      <c r="O166" s="196">
        <v>0</v>
      </c>
      <c r="P166" s="196">
        <v>0</v>
      </c>
      <c r="Q166" s="196">
        <v>7.5389999999999999E-2</v>
      </c>
      <c r="R166" s="196">
        <v>0</v>
      </c>
      <c r="S166" s="196">
        <v>2.222E-2</v>
      </c>
      <c r="T166" s="196">
        <v>0</v>
      </c>
      <c r="U166" s="196">
        <v>9.9990000000000009E-2</v>
      </c>
      <c r="V166" s="196">
        <v>0</v>
      </c>
      <c r="W166" s="196">
        <v>2.7669999999999924E-2</v>
      </c>
      <c r="X166" s="196">
        <v>2.5929999999999998E-2</v>
      </c>
      <c r="Y166" s="196">
        <v>0</v>
      </c>
      <c r="Z166" s="196">
        <v>0</v>
      </c>
      <c r="AA166" s="196">
        <v>1.265E-2</v>
      </c>
      <c r="AB166" s="196">
        <v>0</v>
      </c>
      <c r="AC166" s="196">
        <v>0</v>
      </c>
      <c r="AD166" s="196">
        <v>0</v>
      </c>
      <c r="AE166" s="196">
        <v>0</v>
      </c>
      <c r="AF166" s="272">
        <f t="shared" si="11"/>
        <v>1</v>
      </c>
      <c r="AG166" s="196">
        <f t="shared" ref="AG166:AG229" si="12">SUM(S166:AE166)</f>
        <v>0.18845999999999993</v>
      </c>
    </row>
    <row r="167" spans="1:33" s="23" customFormat="1" x14ac:dyDescent="0.25">
      <c r="A167" s="1">
        <v>1996</v>
      </c>
      <c r="B167" s="1" t="s">
        <v>14</v>
      </c>
      <c r="C167" s="1" t="str">
        <f t="shared" si="9"/>
        <v>1996AB</v>
      </c>
      <c r="D167" s="1" t="s">
        <v>57</v>
      </c>
      <c r="E167" s="1" t="str">
        <f t="shared" si="10"/>
        <v>1996ABC&amp;D</v>
      </c>
      <c r="F167" s="196">
        <v>0</v>
      </c>
      <c r="G167" s="196">
        <v>0.1404</v>
      </c>
      <c r="H167" s="196">
        <v>0</v>
      </c>
      <c r="I167" s="196">
        <v>0.26500000000000001</v>
      </c>
      <c r="J167" s="196">
        <v>0</v>
      </c>
      <c r="K167" s="196">
        <v>0</v>
      </c>
      <c r="L167" s="196">
        <v>0</v>
      </c>
      <c r="M167" s="196">
        <v>0</v>
      </c>
      <c r="N167" s="196">
        <v>0</v>
      </c>
      <c r="O167" s="196">
        <v>0</v>
      </c>
      <c r="P167" s="196">
        <v>0</v>
      </c>
      <c r="Q167" s="196">
        <v>0</v>
      </c>
      <c r="R167" s="196">
        <v>0</v>
      </c>
      <c r="S167" s="196">
        <v>0</v>
      </c>
      <c r="T167" s="196">
        <v>0.12960000000000002</v>
      </c>
      <c r="U167" s="196">
        <v>0</v>
      </c>
      <c r="V167" s="196">
        <v>0</v>
      </c>
      <c r="W167" s="196">
        <v>8.9999999999999969E-2</v>
      </c>
      <c r="X167" s="196">
        <v>0</v>
      </c>
      <c r="Y167" s="196">
        <v>0</v>
      </c>
      <c r="Z167" s="196">
        <v>0</v>
      </c>
      <c r="AA167" s="196">
        <v>0</v>
      </c>
      <c r="AB167" s="196">
        <v>0.09</v>
      </c>
      <c r="AC167" s="196">
        <v>0.16</v>
      </c>
      <c r="AD167" s="196">
        <v>0.125</v>
      </c>
      <c r="AE167" s="196">
        <v>0</v>
      </c>
      <c r="AF167" s="272">
        <f t="shared" si="11"/>
        <v>1</v>
      </c>
      <c r="AG167" s="196">
        <f t="shared" si="12"/>
        <v>0.59460000000000002</v>
      </c>
    </row>
    <row r="168" spans="1:33" s="23" customFormat="1" x14ac:dyDescent="0.25">
      <c r="A168" s="1">
        <v>1996</v>
      </c>
      <c r="B168" s="1" t="s">
        <v>14</v>
      </c>
      <c r="C168" s="1" t="str">
        <f t="shared" si="9"/>
        <v>1996AB</v>
      </c>
      <c r="D168" s="1" t="s">
        <v>56</v>
      </c>
      <c r="E168" s="1" t="str">
        <f t="shared" si="10"/>
        <v>1996ABICI</v>
      </c>
      <c r="F168" s="196">
        <v>0.15884999999999999</v>
      </c>
      <c r="G168" s="196">
        <v>0.30712</v>
      </c>
      <c r="H168" s="196">
        <v>0</v>
      </c>
      <c r="I168" s="196">
        <v>3.2959999999999996E-2</v>
      </c>
      <c r="J168" s="196">
        <v>0.15079999999999999</v>
      </c>
      <c r="K168" s="196">
        <v>0</v>
      </c>
      <c r="L168" s="196">
        <v>0</v>
      </c>
      <c r="M168" s="196">
        <v>0</v>
      </c>
      <c r="N168" s="196">
        <v>4.2110000000000002E-2</v>
      </c>
      <c r="O168" s="196">
        <v>0</v>
      </c>
      <c r="P168" s="196">
        <v>0</v>
      </c>
      <c r="Q168" s="196">
        <v>0</v>
      </c>
      <c r="R168" s="196">
        <v>8.3519999999999997E-2</v>
      </c>
      <c r="S168" s="196">
        <v>3.1980000000000001E-2</v>
      </c>
      <c r="T168" s="196">
        <v>0</v>
      </c>
      <c r="U168" s="196">
        <v>0.10696</v>
      </c>
      <c r="V168" s="196">
        <v>0</v>
      </c>
      <c r="W168" s="196">
        <v>4.9230000000000107E-2</v>
      </c>
      <c r="X168" s="196">
        <v>1.9119999999999998E-2</v>
      </c>
      <c r="Y168" s="197">
        <v>0</v>
      </c>
      <c r="Z168" s="196">
        <v>0</v>
      </c>
      <c r="AA168" s="196">
        <v>1.7350000000000001E-2</v>
      </c>
      <c r="AB168" s="196">
        <v>0</v>
      </c>
      <c r="AC168" s="196">
        <v>0</v>
      </c>
      <c r="AD168" s="196">
        <v>0</v>
      </c>
      <c r="AE168" s="196">
        <v>0</v>
      </c>
      <c r="AF168" s="272">
        <f t="shared" si="11"/>
        <v>1</v>
      </c>
      <c r="AG168" s="196">
        <f t="shared" si="12"/>
        <v>0.22464000000000012</v>
      </c>
    </row>
    <row r="169" spans="1:33" s="23" customFormat="1" x14ac:dyDescent="0.25">
      <c r="A169" s="1">
        <v>1996</v>
      </c>
      <c r="B169" s="1" t="s">
        <v>14</v>
      </c>
      <c r="C169" s="1" t="str">
        <f t="shared" si="9"/>
        <v>1996AB</v>
      </c>
      <c r="D169" s="1" t="s">
        <v>58</v>
      </c>
      <c r="E169" s="1" t="str">
        <f t="shared" si="10"/>
        <v>1996ABResidential</v>
      </c>
      <c r="F169" s="196">
        <v>0.25652000000000003</v>
      </c>
      <c r="G169" s="196">
        <v>0.20649000000000001</v>
      </c>
      <c r="H169" s="196">
        <v>0</v>
      </c>
      <c r="I169" s="196">
        <v>0</v>
      </c>
      <c r="J169" s="196">
        <v>0.24351</v>
      </c>
      <c r="K169" s="196">
        <v>0</v>
      </c>
      <c r="L169" s="196">
        <v>0</v>
      </c>
      <c r="M169" s="196">
        <v>0</v>
      </c>
      <c r="N169" s="196">
        <v>2.963E-2</v>
      </c>
      <c r="O169" s="196">
        <v>0</v>
      </c>
      <c r="P169" s="196">
        <v>0</v>
      </c>
      <c r="Q169" s="196">
        <v>7.5389999999999999E-2</v>
      </c>
      <c r="R169" s="196">
        <v>0</v>
      </c>
      <c r="S169" s="196">
        <v>2.222E-2</v>
      </c>
      <c r="T169" s="196">
        <v>0</v>
      </c>
      <c r="U169" s="196">
        <v>9.9990000000000009E-2</v>
      </c>
      <c r="V169" s="196">
        <v>0</v>
      </c>
      <c r="W169" s="196">
        <v>2.7669999999999924E-2</v>
      </c>
      <c r="X169" s="196">
        <v>2.5929999999999998E-2</v>
      </c>
      <c r="Y169" s="196">
        <v>0</v>
      </c>
      <c r="Z169" s="196">
        <v>0</v>
      </c>
      <c r="AA169" s="196">
        <v>1.265E-2</v>
      </c>
      <c r="AB169" s="196">
        <v>0</v>
      </c>
      <c r="AC169" s="196">
        <v>0</v>
      </c>
      <c r="AD169" s="196">
        <v>0</v>
      </c>
      <c r="AE169" s="196">
        <v>0</v>
      </c>
      <c r="AF169" s="272">
        <f t="shared" si="11"/>
        <v>1</v>
      </c>
      <c r="AG169" s="196">
        <f t="shared" si="12"/>
        <v>0.18845999999999993</v>
      </c>
    </row>
    <row r="170" spans="1:33" s="23" customFormat="1" x14ac:dyDescent="0.25">
      <c r="A170" s="1">
        <v>1997</v>
      </c>
      <c r="B170" s="1" t="s">
        <v>14</v>
      </c>
      <c r="C170" s="1" t="str">
        <f t="shared" si="9"/>
        <v>1997AB</v>
      </c>
      <c r="D170" s="1" t="s">
        <v>57</v>
      </c>
      <c r="E170" s="1" t="str">
        <f t="shared" si="10"/>
        <v>1997ABC&amp;D</v>
      </c>
      <c r="F170" s="196">
        <v>0</v>
      </c>
      <c r="G170" s="196">
        <v>0.1404</v>
      </c>
      <c r="H170" s="196">
        <v>0</v>
      </c>
      <c r="I170" s="196">
        <v>0.26500000000000001</v>
      </c>
      <c r="J170" s="196">
        <v>0</v>
      </c>
      <c r="K170" s="196">
        <v>0</v>
      </c>
      <c r="L170" s="196">
        <v>0</v>
      </c>
      <c r="M170" s="196">
        <v>0</v>
      </c>
      <c r="N170" s="196">
        <v>0</v>
      </c>
      <c r="O170" s="196">
        <v>0</v>
      </c>
      <c r="P170" s="196">
        <v>0</v>
      </c>
      <c r="Q170" s="196">
        <v>0</v>
      </c>
      <c r="R170" s="196">
        <v>0</v>
      </c>
      <c r="S170" s="196">
        <v>0</v>
      </c>
      <c r="T170" s="196">
        <v>0.12960000000000002</v>
      </c>
      <c r="U170" s="196">
        <v>0</v>
      </c>
      <c r="V170" s="196">
        <v>0</v>
      </c>
      <c r="W170" s="196">
        <v>8.9999999999999969E-2</v>
      </c>
      <c r="X170" s="196">
        <v>0</v>
      </c>
      <c r="Y170" s="196">
        <v>0</v>
      </c>
      <c r="Z170" s="196">
        <v>0</v>
      </c>
      <c r="AA170" s="196">
        <v>0</v>
      </c>
      <c r="AB170" s="196">
        <v>0.09</v>
      </c>
      <c r="AC170" s="196">
        <v>0.16</v>
      </c>
      <c r="AD170" s="196">
        <v>0.125</v>
      </c>
      <c r="AE170" s="196">
        <v>0</v>
      </c>
      <c r="AF170" s="272">
        <f t="shared" si="11"/>
        <v>1</v>
      </c>
      <c r="AG170" s="196">
        <f t="shared" si="12"/>
        <v>0.59460000000000002</v>
      </c>
    </row>
    <row r="171" spans="1:33" s="23" customFormat="1" x14ac:dyDescent="0.25">
      <c r="A171" s="1">
        <v>1997</v>
      </c>
      <c r="B171" s="1" t="s">
        <v>14</v>
      </c>
      <c r="C171" s="1" t="str">
        <f t="shared" si="9"/>
        <v>1997AB</v>
      </c>
      <c r="D171" s="1" t="s">
        <v>56</v>
      </c>
      <c r="E171" s="1" t="str">
        <f t="shared" si="10"/>
        <v>1997ABICI</v>
      </c>
      <c r="F171" s="196">
        <v>0.15884999999999999</v>
      </c>
      <c r="G171" s="196">
        <v>0.30712</v>
      </c>
      <c r="H171" s="196">
        <v>0</v>
      </c>
      <c r="I171" s="196">
        <v>3.2959999999999996E-2</v>
      </c>
      <c r="J171" s="196">
        <v>0.15079999999999999</v>
      </c>
      <c r="K171" s="196">
        <v>0</v>
      </c>
      <c r="L171" s="196">
        <v>0</v>
      </c>
      <c r="M171" s="196">
        <v>0</v>
      </c>
      <c r="N171" s="196">
        <v>4.2110000000000002E-2</v>
      </c>
      <c r="O171" s="196">
        <v>0</v>
      </c>
      <c r="P171" s="196">
        <v>0</v>
      </c>
      <c r="Q171" s="196">
        <v>0</v>
      </c>
      <c r="R171" s="196">
        <v>8.3519999999999997E-2</v>
      </c>
      <c r="S171" s="196">
        <v>3.1980000000000001E-2</v>
      </c>
      <c r="T171" s="196">
        <v>0</v>
      </c>
      <c r="U171" s="196">
        <v>0.10696</v>
      </c>
      <c r="V171" s="196">
        <v>0</v>
      </c>
      <c r="W171" s="196">
        <v>4.9230000000000107E-2</v>
      </c>
      <c r="X171" s="196">
        <v>1.9119999999999998E-2</v>
      </c>
      <c r="Y171" s="197">
        <v>0</v>
      </c>
      <c r="Z171" s="196">
        <v>0</v>
      </c>
      <c r="AA171" s="196">
        <v>1.7350000000000001E-2</v>
      </c>
      <c r="AB171" s="196">
        <v>0</v>
      </c>
      <c r="AC171" s="196">
        <v>0</v>
      </c>
      <c r="AD171" s="196">
        <v>0</v>
      </c>
      <c r="AE171" s="196">
        <v>0</v>
      </c>
      <c r="AF171" s="272">
        <f t="shared" si="11"/>
        <v>1</v>
      </c>
      <c r="AG171" s="196">
        <f t="shared" si="12"/>
        <v>0.22464000000000012</v>
      </c>
    </row>
    <row r="172" spans="1:33" s="23" customFormat="1" x14ac:dyDescent="0.25">
      <c r="A172" s="1">
        <v>1997</v>
      </c>
      <c r="B172" s="1" t="s">
        <v>14</v>
      </c>
      <c r="C172" s="1" t="str">
        <f t="shared" si="9"/>
        <v>1997AB</v>
      </c>
      <c r="D172" s="1" t="s">
        <v>58</v>
      </c>
      <c r="E172" s="1" t="str">
        <f t="shared" si="10"/>
        <v>1997ABResidential</v>
      </c>
      <c r="F172" s="196">
        <v>0.25652000000000003</v>
      </c>
      <c r="G172" s="196">
        <v>0.20649000000000001</v>
      </c>
      <c r="H172" s="196">
        <v>0</v>
      </c>
      <c r="I172" s="196">
        <v>0</v>
      </c>
      <c r="J172" s="196">
        <v>0.24351</v>
      </c>
      <c r="K172" s="196">
        <v>0</v>
      </c>
      <c r="L172" s="196">
        <v>0</v>
      </c>
      <c r="M172" s="196">
        <v>0</v>
      </c>
      <c r="N172" s="196">
        <v>2.963E-2</v>
      </c>
      <c r="O172" s="196">
        <v>0</v>
      </c>
      <c r="P172" s="196">
        <v>0</v>
      </c>
      <c r="Q172" s="196">
        <v>7.5389999999999999E-2</v>
      </c>
      <c r="R172" s="196">
        <v>0</v>
      </c>
      <c r="S172" s="196">
        <v>2.222E-2</v>
      </c>
      <c r="T172" s="196">
        <v>0</v>
      </c>
      <c r="U172" s="196">
        <v>9.9990000000000009E-2</v>
      </c>
      <c r="V172" s="196">
        <v>0</v>
      </c>
      <c r="W172" s="196">
        <v>2.7669999999999924E-2</v>
      </c>
      <c r="X172" s="196">
        <v>2.5929999999999998E-2</v>
      </c>
      <c r="Y172" s="196">
        <v>0</v>
      </c>
      <c r="Z172" s="196">
        <v>0</v>
      </c>
      <c r="AA172" s="196">
        <v>1.265E-2</v>
      </c>
      <c r="AB172" s="196">
        <v>0</v>
      </c>
      <c r="AC172" s="196">
        <v>0</v>
      </c>
      <c r="AD172" s="196">
        <v>0</v>
      </c>
      <c r="AE172" s="196">
        <v>0</v>
      </c>
      <c r="AF172" s="272">
        <f t="shared" si="11"/>
        <v>1</v>
      </c>
      <c r="AG172" s="196">
        <f t="shared" si="12"/>
        <v>0.18845999999999993</v>
      </c>
    </row>
    <row r="173" spans="1:33" s="23" customFormat="1" x14ac:dyDescent="0.25">
      <c r="A173" s="1">
        <v>1998</v>
      </c>
      <c r="B173" s="1" t="s">
        <v>14</v>
      </c>
      <c r="C173" s="1" t="str">
        <f t="shared" si="9"/>
        <v>1998AB</v>
      </c>
      <c r="D173" s="1" t="s">
        <v>57</v>
      </c>
      <c r="E173" s="1" t="str">
        <f t="shared" si="10"/>
        <v>1998ABC&amp;D</v>
      </c>
      <c r="F173" s="196">
        <v>0</v>
      </c>
      <c r="G173" s="196">
        <v>0.1404</v>
      </c>
      <c r="H173" s="196">
        <v>0</v>
      </c>
      <c r="I173" s="196">
        <v>0.26500000000000001</v>
      </c>
      <c r="J173" s="196">
        <v>0</v>
      </c>
      <c r="K173" s="196">
        <v>0</v>
      </c>
      <c r="L173" s="196">
        <v>0</v>
      </c>
      <c r="M173" s="196">
        <v>0</v>
      </c>
      <c r="N173" s="196">
        <v>0</v>
      </c>
      <c r="O173" s="196">
        <v>0</v>
      </c>
      <c r="P173" s="196">
        <v>0</v>
      </c>
      <c r="Q173" s="196">
        <v>0</v>
      </c>
      <c r="R173" s="196">
        <v>0</v>
      </c>
      <c r="S173" s="196">
        <v>0</v>
      </c>
      <c r="T173" s="196">
        <v>0.12960000000000002</v>
      </c>
      <c r="U173" s="196">
        <v>0</v>
      </c>
      <c r="V173" s="196">
        <v>0</v>
      </c>
      <c r="W173" s="196">
        <v>8.9999999999999969E-2</v>
      </c>
      <c r="X173" s="196">
        <v>0</v>
      </c>
      <c r="Y173" s="196">
        <v>0</v>
      </c>
      <c r="Z173" s="196">
        <v>0</v>
      </c>
      <c r="AA173" s="196">
        <v>0</v>
      </c>
      <c r="AB173" s="196">
        <v>0.09</v>
      </c>
      <c r="AC173" s="196">
        <v>0.16</v>
      </c>
      <c r="AD173" s="196">
        <v>0.125</v>
      </c>
      <c r="AE173" s="196">
        <v>0</v>
      </c>
      <c r="AF173" s="272">
        <f t="shared" si="11"/>
        <v>1</v>
      </c>
      <c r="AG173" s="196">
        <f t="shared" si="12"/>
        <v>0.59460000000000002</v>
      </c>
    </row>
    <row r="174" spans="1:33" s="23" customFormat="1" x14ac:dyDescent="0.25">
      <c r="A174" s="1">
        <v>1998</v>
      </c>
      <c r="B174" s="1" t="s">
        <v>14</v>
      </c>
      <c r="C174" s="1" t="str">
        <f t="shared" si="9"/>
        <v>1998AB</v>
      </c>
      <c r="D174" s="1" t="s">
        <v>56</v>
      </c>
      <c r="E174" s="1" t="str">
        <f t="shared" si="10"/>
        <v>1998ABICI</v>
      </c>
      <c r="F174" s="196">
        <v>0.15884999999999999</v>
      </c>
      <c r="G174" s="196">
        <v>0.30712</v>
      </c>
      <c r="H174" s="196">
        <v>0</v>
      </c>
      <c r="I174" s="196">
        <v>3.2959999999999996E-2</v>
      </c>
      <c r="J174" s="196">
        <v>0.15079999999999999</v>
      </c>
      <c r="K174" s="196">
        <v>0</v>
      </c>
      <c r="L174" s="196">
        <v>0</v>
      </c>
      <c r="M174" s="196">
        <v>0</v>
      </c>
      <c r="N174" s="196">
        <v>4.2110000000000002E-2</v>
      </c>
      <c r="O174" s="196">
        <v>0</v>
      </c>
      <c r="P174" s="196">
        <v>0</v>
      </c>
      <c r="Q174" s="196">
        <v>0</v>
      </c>
      <c r="R174" s="196">
        <v>8.3519999999999997E-2</v>
      </c>
      <c r="S174" s="196">
        <v>3.1980000000000001E-2</v>
      </c>
      <c r="T174" s="197">
        <v>0</v>
      </c>
      <c r="U174" s="196">
        <v>0.10696</v>
      </c>
      <c r="V174" s="196">
        <v>0</v>
      </c>
      <c r="W174" s="196">
        <v>4.9230000000000107E-2</v>
      </c>
      <c r="X174" s="196">
        <v>1.9119999999999998E-2</v>
      </c>
      <c r="Y174" s="196">
        <v>0</v>
      </c>
      <c r="Z174" s="196">
        <v>0</v>
      </c>
      <c r="AA174" s="196">
        <v>1.7350000000000001E-2</v>
      </c>
      <c r="AB174" s="196">
        <v>0</v>
      </c>
      <c r="AC174" s="196">
        <v>0</v>
      </c>
      <c r="AD174" s="196">
        <v>0</v>
      </c>
      <c r="AE174" s="196">
        <v>0</v>
      </c>
      <c r="AF174" s="272">
        <f t="shared" si="11"/>
        <v>1</v>
      </c>
      <c r="AG174" s="196">
        <f t="shared" si="12"/>
        <v>0.22464000000000012</v>
      </c>
    </row>
    <row r="175" spans="1:33" s="23" customFormat="1" x14ac:dyDescent="0.25">
      <c r="A175" s="1">
        <v>1998</v>
      </c>
      <c r="B175" s="1" t="s">
        <v>14</v>
      </c>
      <c r="C175" s="1" t="str">
        <f t="shared" si="9"/>
        <v>1998AB</v>
      </c>
      <c r="D175" s="1" t="s">
        <v>58</v>
      </c>
      <c r="E175" s="1" t="str">
        <f t="shared" si="10"/>
        <v>1998ABResidential</v>
      </c>
      <c r="F175" s="196">
        <v>0.25652000000000003</v>
      </c>
      <c r="G175" s="196">
        <v>0.20649000000000001</v>
      </c>
      <c r="H175" s="196">
        <v>0</v>
      </c>
      <c r="I175" s="196">
        <v>0</v>
      </c>
      <c r="J175" s="196">
        <v>0.24351</v>
      </c>
      <c r="K175" s="196">
        <v>0</v>
      </c>
      <c r="L175" s="196">
        <v>0</v>
      </c>
      <c r="M175" s="196">
        <v>0</v>
      </c>
      <c r="N175" s="196">
        <v>2.963E-2</v>
      </c>
      <c r="O175" s="196">
        <v>0</v>
      </c>
      <c r="P175" s="196">
        <v>0</v>
      </c>
      <c r="Q175" s="196">
        <v>7.5389999999999999E-2</v>
      </c>
      <c r="R175" s="196">
        <v>0</v>
      </c>
      <c r="S175" s="196">
        <v>2.222E-2</v>
      </c>
      <c r="T175" s="196">
        <v>0</v>
      </c>
      <c r="U175" s="196">
        <v>9.9990000000000009E-2</v>
      </c>
      <c r="V175" s="196">
        <v>0</v>
      </c>
      <c r="W175" s="196">
        <v>2.7669999999999924E-2</v>
      </c>
      <c r="X175" s="196">
        <v>2.5929999999999998E-2</v>
      </c>
      <c r="Y175" s="196">
        <v>0</v>
      </c>
      <c r="Z175" s="196">
        <v>0</v>
      </c>
      <c r="AA175" s="196">
        <v>1.265E-2</v>
      </c>
      <c r="AB175" s="196">
        <v>0</v>
      </c>
      <c r="AC175" s="196">
        <v>0</v>
      </c>
      <c r="AD175" s="196">
        <v>0</v>
      </c>
      <c r="AE175" s="196">
        <v>0</v>
      </c>
      <c r="AF175" s="272">
        <f t="shared" si="11"/>
        <v>1</v>
      </c>
      <c r="AG175" s="196">
        <f t="shared" si="12"/>
        <v>0.18845999999999993</v>
      </c>
    </row>
    <row r="176" spans="1:33" s="23" customFormat="1" x14ac:dyDescent="0.25">
      <c r="A176" s="1">
        <v>1999</v>
      </c>
      <c r="B176" s="1" t="s">
        <v>14</v>
      </c>
      <c r="C176" s="1" t="str">
        <f t="shared" si="9"/>
        <v>1999AB</v>
      </c>
      <c r="D176" s="1" t="s">
        <v>57</v>
      </c>
      <c r="E176" s="1" t="str">
        <f t="shared" si="10"/>
        <v>1999ABC&amp;D</v>
      </c>
      <c r="F176" s="196">
        <v>0</v>
      </c>
      <c r="G176" s="196">
        <v>0.1404</v>
      </c>
      <c r="H176" s="196">
        <v>0</v>
      </c>
      <c r="I176" s="196">
        <v>0.26500000000000001</v>
      </c>
      <c r="J176" s="196">
        <v>0</v>
      </c>
      <c r="K176" s="196">
        <v>0</v>
      </c>
      <c r="L176" s="196">
        <v>0</v>
      </c>
      <c r="M176" s="196">
        <v>0</v>
      </c>
      <c r="N176" s="196">
        <v>0</v>
      </c>
      <c r="O176" s="196">
        <v>0</v>
      </c>
      <c r="P176" s="196">
        <v>0</v>
      </c>
      <c r="Q176" s="196">
        <v>0</v>
      </c>
      <c r="R176" s="196">
        <v>0</v>
      </c>
      <c r="S176" s="196">
        <v>0</v>
      </c>
      <c r="T176" s="196">
        <v>0.12960000000000002</v>
      </c>
      <c r="U176" s="196">
        <v>0</v>
      </c>
      <c r="V176" s="196">
        <v>0</v>
      </c>
      <c r="W176" s="196">
        <v>8.9999999999999969E-2</v>
      </c>
      <c r="X176" s="196">
        <v>0</v>
      </c>
      <c r="Y176" s="196">
        <v>0</v>
      </c>
      <c r="Z176" s="196">
        <v>0</v>
      </c>
      <c r="AA176" s="196">
        <v>0</v>
      </c>
      <c r="AB176" s="196">
        <v>0.09</v>
      </c>
      <c r="AC176" s="196">
        <v>0.16</v>
      </c>
      <c r="AD176" s="196">
        <v>0.125</v>
      </c>
      <c r="AE176" s="196">
        <v>0</v>
      </c>
      <c r="AF176" s="272">
        <f t="shared" si="11"/>
        <v>1</v>
      </c>
      <c r="AG176" s="196">
        <f t="shared" si="12"/>
        <v>0.59460000000000002</v>
      </c>
    </row>
    <row r="177" spans="1:33" s="23" customFormat="1" x14ac:dyDescent="0.25">
      <c r="A177" s="1">
        <v>1999</v>
      </c>
      <c r="B177" s="1" t="s">
        <v>14</v>
      </c>
      <c r="C177" s="1" t="str">
        <f t="shared" si="9"/>
        <v>1999AB</v>
      </c>
      <c r="D177" s="1" t="s">
        <v>56</v>
      </c>
      <c r="E177" s="1" t="str">
        <f t="shared" si="10"/>
        <v>1999ABICI</v>
      </c>
      <c r="F177" s="196">
        <v>0.15884999999999999</v>
      </c>
      <c r="G177" s="196">
        <v>0.30712</v>
      </c>
      <c r="H177" s="196">
        <v>0</v>
      </c>
      <c r="I177" s="196">
        <v>3.2959999999999996E-2</v>
      </c>
      <c r="J177" s="196">
        <v>0.15079999999999999</v>
      </c>
      <c r="K177" s="196">
        <v>0</v>
      </c>
      <c r="L177" s="196">
        <v>0</v>
      </c>
      <c r="M177" s="196">
        <v>0</v>
      </c>
      <c r="N177" s="196">
        <v>4.2110000000000002E-2</v>
      </c>
      <c r="O177" s="196">
        <v>0</v>
      </c>
      <c r="P177" s="196">
        <v>0</v>
      </c>
      <c r="Q177" s="196">
        <v>0</v>
      </c>
      <c r="R177" s="196">
        <v>8.3519999999999997E-2</v>
      </c>
      <c r="S177" s="196">
        <v>3.1980000000000001E-2</v>
      </c>
      <c r="T177" s="196">
        <v>0</v>
      </c>
      <c r="U177" s="196">
        <v>0.10696</v>
      </c>
      <c r="V177" s="196">
        <v>0</v>
      </c>
      <c r="W177" s="196">
        <v>4.9230000000000107E-2</v>
      </c>
      <c r="X177" s="196">
        <v>1.9119999999999998E-2</v>
      </c>
      <c r="Y177" s="197">
        <v>0</v>
      </c>
      <c r="Z177" s="196">
        <v>0</v>
      </c>
      <c r="AA177" s="196">
        <v>1.7350000000000001E-2</v>
      </c>
      <c r="AB177" s="196">
        <v>0</v>
      </c>
      <c r="AC177" s="196">
        <v>0</v>
      </c>
      <c r="AD177" s="196">
        <v>0</v>
      </c>
      <c r="AE177" s="196">
        <v>0</v>
      </c>
      <c r="AF177" s="272">
        <f t="shared" si="11"/>
        <v>1</v>
      </c>
      <c r="AG177" s="196">
        <f t="shared" si="12"/>
        <v>0.22464000000000012</v>
      </c>
    </row>
    <row r="178" spans="1:33" s="23" customFormat="1" x14ac:dyDescent="0.25">
      <c r="A178" s="1">
        <v>1999</v>
      </c>
      <c r="B178" s="1" t="s">
        <v>14</v>
      </c>
      <c r="C178" s="1" t="str">
        <f t="shared" si="9"/>
        <v>1999AB</v>
      </c>
      <c r="D178" s="1" t="s">
        <v>58</v>
      </c>
      <c r="E178" s="1" t="str">
        <f t="shared" si="10"/>
        <v>1999ABResidential</v>
      </c>
      <c r="F178" s="196">
        <v>0.25652000000000003</v>
      </c>
      <c r="G178" s="196">
        <v>0.20649000000000001</v>
      </c>
      <c r="H178" s="196">
        <v>0</v>
      </c>
      <c r="I178" s="196">
        <v>0</v>
      </c>
      <c r="J178" s="196">
        <v>0.24351</v>
      </c>
      <c r="K178" s="196">
        <v>0</v>
      </c>
      <c r="L178" s="196">
        <v>0</v>
      </c>
      <c r="M178" s="196">
        <v>0</v>
      </c>
      <c r="N178" s="196">
        <v>2.963E-2</v>
      </c>
      <c r="O178" s="196">
        <v>0</v>
      </c>
      <c r="P178" s="196">
        <v>0</v>
      </c>
      <c r="Q178" s="196">
        <v>7.5389999999999999E-2</v>
      </c>
      <c r="R178" s="196">
        <v>0</v>
      </c>
      <c r="S178" s="196">
        <v>2.222E-2</v>
      </c>
      <c r="T178" s="196">
        <v>0</v>
      </c>
      <c r="U178" s="196">
        <v>9.9990000000000009E-2</v>
      </c>
      <c r="V178" s="196">
        <v>0</v>
      </c>
      <c r="W178" s="196">
        <v>2.7669999999999924E-2</v>
      </c>
      <c r="X178" s="196">
        <v>2.5929999999999998E-2</v>
      </c>
      <c r="Y178" s="196">
        <v>0</v>
      </c>
      <c r="Z178" s="196">
        <v>0</v>
      </c>
      <c r="AA178" s="196">
        <v>1.265E-2</v>
      </c>
      <c r="AB178" s="196">
        <v>0</v>
      </c>
      <c r="AC178" s="196">
        <v>0</v>
      </c>
      <c r="AD178" s="196">
        <v>0</v>
      </c>
      <c r="AE178" s="196">
        <v>0</v>
      </c>
      <c r="AF178" s="272">
        <f t="shared" si="11"/>
        <v>1</v>
      </c>
      <c r="AG178" s="196">
        <f t="shared" si="12"/>
        <v>0.18845999999999993</v>
      </c>
    </row>
    <row r="179" spans="1:33" s="23" customFormat="1" x14ac:dyDescent="0.25">
      <c r="A179" s="1">
        <v>2000</v>
      </c>
      <c r="B179" s="1" t="s">
        <v>14</v>
      </c>
      <c r="C179" s="1" t="str">
        <f t="shared" si="9"/>
        <v>2000AB</v>
      </c>
      <c r="D179" s="1" t="s">
        <v>57</v>
      </c>
      <c r="E179" s="1" t="str">
        <f t="shared" si="10"/>
        <v>2000ABC&amp;D</v>
      </c>
      <c r="F179" s="196">
        <v>0</v>
      </c>
      <c r="G179" s="196">
        <v>0.1404</v>
      </c>
      <c r="H179" s="196">
        <v>0</v>
      </c>
      <c r="I179" s="196">
        <v>0.26500000000000001</v>
      </c>
      <c r="J179" s="196">
        <v>0</v>
      </c>
      <c r="K179" s="196">
        <v>0</v>
      </c>
      <c r="L179" s="196">
        <v>0</v>
      </c>
      <c r="M179" s="196">
        <v>0</v>
      </c>
      <c r="N179" s="196">
        <v>0</v>
      </c>
      <c r="O179" s="196">
        <v>0</v>
      </c>
      <c r="P179" s="196">
        <v>0</v>
      </c>
      <c r="Q179" s="196">
        <v>0</v>
      </c>
      <c r="R179" s="196">
        <v>0</v>
      </c>
      <c r="S179" s="196">
        <v>0</v>
      </c>
      <c r="T179" s="196">
        <v>0.12960000000000002</v>
      </c>
      <c r="U179" s="196">
        <v>0</v>
      </c>
      <c r="V179" s="196">
        <v>0</v>
      </c>
      <c r="W179" s="196">
        <v>8.9999999999999969E-2</v>
      </c>
      <c r="X179" s="196">
        <v>0</v>
      </c>
      <c r="Y179" s="196">
        <v>0</v>
      </c>
      <c r="Z179" s="196">
        <v>0</v>
      </c>
      <c r="AA179" s="196">
        <v>0</v>
      </c>
      <c r="AB179" s="196">
        <v>0.09</v>
      </c>
      <c r="AC179" s="196">
        <v>0.16</v>
      </c>
      <c r="AD179" s="196">
        <v>0.125</v>
      </c>
      <c r="AE179" s="196">
        <v>0</v>
      </c>
      <c r="AF179" s="272">
        <f t="shared" si="11"/>
        <v>1</v>
      </c>
      <c r="AG179" s="196">
        <f t="shared" si="12"/>
        <v>0.59460000000000002</v>
      </c>
    </row>
    <row r="180" spans="1:33" s="23" customFormat="1" x14ac:dyDescent="0.25">
      <c r="A180" s="1">
        <v>2000</v>
      </c>
      <c r="B180" s="1" t="s">
        <v>14</v>
      </c>
      <c r="C180" s="1" t="str">
        <f t="shared" si="9"/>
        <v>2000AB</v>
      </c>
      <c r="D180" s="1" t="s">
        <v>56</v>
      </c>
      <c r="E180" s="1" t="str">
        <f t="shared" si="10"/>
        <v>2000ABICI</v>
      </c>
      <c r="F180" s="196">
        <v>0.15884999999999999</v>
      </c>
      <c r="G180" s="196">
        <v>0.30712</v>
      </c>
      <c r="H180" s="196">
        <v>0</v>
      </c>
      <c r="I180" s="196">
        <v>3.2959999999999996E-2</v>
      </c>
      <c r="J180" s="196">
        <v>0.15079999999999999</v>
      </c>
      <c r="K180" s="196">
        <v>0</v>
      </c>
      <c r="L180" s="196">
        <v>0</v>
      </c>
      <c r="M180" s="196">
        <v>0</v>
      </c>
      <c r="N180" s="196">
        <v>4.2110000000000002E-2</v>
      </c>
      <c r="O180" s="196">
        <v>0</v>
      </c>
      <c r="P180" s="196">
        <v>0</v>
      </c>
      <c r="Q180" s="196">
        <v>0</v>
      </c>
      <c r="R180" s="196">
        <v>8.3519999999999997E-2</v>
      </c>
      <c r="S180" s="196">
        <v>3.1980000000000001E-2</v>
      </c>
      <c r="T180" s="196">
        <v>0</v>
      </c>
      <c r="U180" s="196">
        <v>0.10696</v>
      </c>
      <c r="V180" s="196">
        <v>0</v>
      </c>
      <c r="W180" s="196">
        <v>4.9230000000000107E-2</v>
      </c>
      <c r="X180" s="196">
        <v>1.9119999999999998E-2</v>
      </c>
      <c r="Y180" s="197">
        <v>0</v>
      </c>
      <c r="Z180" s="196">
        <v>0</v>
      </c>
      <c r="AA180" s="196">
        <v>1.7350000000000001E-2</v>
      </c>
      <c r="AB180" s="196">
        <v>0</v>
      </c>
      <c r="AC180" s="196">
        <v>0</v>
      </c>
      <c r="AD180" s="196">
        <v>0</v>
      </c>
      <c r="AE180" s="196">
        <v>0</v>
      </c>
      <c r="AF180" s="272">
        <f t="shared" si="11"/>
        <v>1</v>
      </c>
      <c r="AG180" s="196">
        <f t="shared" si="12"/>
        <v>0.22464000000000012</v>
      </c>
    </row>
    <row r="181" spans="1:33" s="23" customFormat="1" x14ac:dyDescent="0.25">
      <c r="A181" s="1">
        <v>2000</v>
      </c>
      <c r="B181" s="1" t="s">
        <v>14</v>
      </c>
      <c r="C181" s="1" t="str">
        <f t="shared" si="9"/>
        <v>2000AB</v>
      </c>
      <c r="D181" s="1" t="s">
        <v>58</v>
      </c>
      <c r="E181" s="1" t="str">
        <f t="shared" si="10"/>
        <v>2000ABResidential</v>
      </c>
      <c r="F181" s="196">
        <v>0.25652000000000003</v>
      </c>
      <c r="G181" s="196">
        <v>0.20649000000000001</v>
      </c>
      <c r="H181" s="196">
        <v>0</v>
      </c>
      <c r="I181" s="196">
        <v>0</v>
      </c>
      <c r="J181" s="196">
        <v>0.24351</v>
      </c>
      <c r="K181" s="196">
        <v>0</v>
      </c>
      <c r="L181" s="196">
        <v>0</v>
      </c>
      <c r="M181" s="196">
        <v>0</v>
      </c>
      <c r="N181" s="196">
        <v>2.963E-2</v>
      </c>
      <c r="O181" s="196">
        <v>0</v>
      </c>
      <c r="P181" s="196">
        <v>0</v>
      </c>
      <c r="Q181" s="196">
        <v>7.5389999999999999E-2</v>
      </c>
      <c r="R181" s="196">
        <v>0</v>
      </c>
      <c r="S181" s="196">
        <v>2.222E-2</v>
      </c>
      <c r="T181" s="196">
        <v>0</v>
      </c>
      <c r="U181" s="196">
        <v>9.9990000000000009E-2</v>
      </c>
      <c r="V181" s="196">
        <v>0</v>
      </c>
      <c r="W181" s="196">
        <v>2.7669999999999924E-2</v>
      </c>
      <c r="X181" s="196">
        <v>2.5929999999999998E-2</v>
      </c>
      <c r="Y181" s="196">
        <v>0</v>
      </c>
      <c r="Z181" s="196">
        <v>0</v>
      </c>
      <c r="AA181" s="196">
        <v>1.265E-2</v>
      </c>
      <c r="AB181" s="196">
        <v>0</v>
      </c>
      <c r="AC181" s="196">
        <v>0</v>
      </c>
      <c r="AD181" s="196">
        <v>0</v>
      </c>
      <c r="AE181" s="196">
        <v>0</v>
      </c>
      <c r="AF181" s="272">
        <f t="shared" si="11"/>
        <v>1</v>
      </c>
      <c r="AG181" s="196">
        <f t="shared" si="12"/>
        <v>0.18845999999999993</v>
      </c>
    </row>
    <row r="182" spans="1:33" s="23" customFormat="1" x14ac:dyDescent="0.25">
      <c r="A182" s="1">
        <v>2001</v>
      </c>
      <c r="B182" s="1" t="s">
        <v>14</v>
      </c>
      <c r="C182" s="1" t="str">
        <f t="shared" si="9"/>
        <v>2001AB</v>
      </c>
      <c r="D182" s="1" t="s">
        <v>57</v>
      </c>
      <c r="E182" s="1" t="str">
        <f t="shared" si="10"/>
        <v>2001ABC&amp;D</v>
      </c>
      <c r="F182" s="196">
        <v>0</v>
      </c>
      <c r="G182" s="196">
        <v>0.1404</v>
      </c>
      <c r="H182" s="196">
        <v>0</v>
      </c>
      <c r="I182" s="196">
        <v>0.26500000000000001</v>
      </c>
      <c r="J182" s="196">
        <v>0</v>
      </c>
      <c r="K182" s="196">
        <v>0</v>
      </c>
      <c r="L182" s="196">
        <v>0</v>
      </c>
      <c r="M182" s="196">
        <v>0</v>
      </c>
      <c r="N182" s="196">
        <v>0</v>
      </c>
      <c r="O182" s="196">
        <v>0</v>
      </c>
      <c r="P182" s="196">
        <v>0</v>
      </c>
      <c r="Q182" s="196">
        <v>0</v>
      </c>
      <c r="R182" s="196">
        <v>0</v>
      </c>
      <c r="S182" s="196">
        <v>0</v>
      </c>
      <c r="T182" s="196">
        <v>0.12960000000000002</v>
      </c>
      <c r="U182" s="196">
        <v>0</v>
      </c>
      <c r="V182" s="196">
        <v>0</v>
      </c>
      <c r="W182" s="196">
        <v>8.9999999999999969E-2</v>
      </c>
      <c r="X182" s="196">
        <v>0</v>
      </c>
      <c r="Y182" s="196">
        <v>0</v>
      </c>
      <c r="Z182" s="196">
        <v>0</v>
      </c>
      <c r="AA182" s="196">
        <v>0</v>
      </c>
      <c r="AB182" s="196">
        <v>0.09</v>
      </c>
      <c r="AC182" s="196">
        <v>0.16</v>
      </c>
      <c r="AD182" s="196">
        <v>0.125</v>
      </c>
      <c r="AE182" s="196">
        <v>0</v>
      </c>
      <c r="AF182" s="272">
        <f t="shared" si="11"/>
        <v>1</v>
      </c>
      <c r="AG182" s="196">
        <f t="shared" si="12"/>
        <v>0.59460000000000002</v>
      </c>
    </row>
    <row r="183" spans="1:33" s="23" customFormat="1" x14ac:dyDescent="0.25">
      <c r="A183" s="1">
        <v>2001</v>
      </c>
      <c r="B183" s="1" t="s">
        <v>14</v>
      </c>
      <c r="C183" s="1" t="str">
        <f t="shared" si="9"/>
        <v>2001AB</v>
      </c>
      <c r="D183" s="1" t="s">
        <v>56</v>
      </c>
      <c r="E183" s="1" t="str">
        <f t="shared" si="10"/>
        <v>2001ABICI</v>
      </c>
      <c r="F183" s="196">
        <v>0.15884999999999999</v>
      </c>
      <c r="G183" s="196">
        <v>0.30712</v>
      </c>
      <c r="H183" s="196">
        <v>0</v>
      </c>
      <c r="I183" s="196">
        <v>3.2959999999999996E-2</v>
      </c>
      <c r="J183" s="196">
        <v>0.15079999999999999</v>
      </c>
      <c r="K183" s="196">
        <v>0</v>
      </c>
      <c r="L183" s="196">
        <v>0</v>
      </c>
      <c r="M183" s="196">
        <v>0</v>
      </c>
      <c r="N183" s="196">
        <v>4.2110000000000002E-2</v>
      </c>
      <c r="O183" s="196">
        <v>0</v>
      </c>
      <c r="P183" s="196">
        <v>0</v>
      </c>
      <c r="Q183" s="196">
        <v>0</v>
      </c>
      <c r="R183" s="196">
        <v>8.3519999999999997E-2</v>
      </c>
      <c r="S183" s="196">
        <v>3.1980000000000001E-2</v>
      </c>
      <c r="T183" s="196">
        <v>0</v>
      </c>
      <c r="U183" s="196">
        <v>0.10696</v>
      </c>
      <c r="V183" s="196">
        <v>0</v>
      </c>
      <c r="W183" s="196">
        <v>4.9230000000000107E-2</v>
      </c>
      <c r="X183" s="196">
        <v>1.9119999999999998E-2</v>
      </c>
      <c r="Y183" s="197">
        <v>0</v>
      </c>
      <c r="Z183" s="196">
        <v>0</v>
      </c>
      <c r="AA183" s="196">
        <v>1.7350000000000001E-2</v>
      </c>
      <c r="AB183" s="196">
        <v>0</v>
      </c>
      <c r="AC183" s="196">
        <v>0</v>
      </c>
      <c r="AD183" s="196">
        <v>0</v>
      </c>
      <c r="AE183" s="196">
        <v>0</v>
      </c>
      <c r="AF183" s="272">
        <f t="shared" si="11"/>
        <v>1</v>
      </c>
      <c r="AG183" s="196">
        <f t="shared" si="12"/>
        <v>0.22464000000000012</v>
      </c>
    </row>
    <row r="184" spans="1:33" s="23" customFormat="1" x14ac:dyDescent="0.25">
      <c r="A184" s="1">
        <v>2001</v>
      </c>
      <c r="B184" s="1" t="s">
        <v>14</v>
      </c>
      <c r="C184" s="1" t="str">
        <f t="shared" si="9"/>
        <v>2001AB</v>
      </c>
      <c r="D184" s="1" t="s">
        <v>58</v>
      </c>
      <c r="E184" s="1" t="str">
        <f t="shared" si="10"/>
        <v>2001ABResidential</v>
      </c>
      <c r="F184" s="196">
        <v>0.25652000000000003</v>
      </c>
      <c r="G184" s="196">
        <v>0.20649000000000001</v>
      </c>
      <c r="H184" s="196">
        <v>0</v>
      </c>
      <c r="I184" s="196">
        <v>0</v>
      </c>
      <c r="J184" s="196">
        <v>0.24351</v>
      </c>
      <c r="K184" s="196">
        <v>0</v>
      </c>
      <c r="L184" s="196">
        <v>0</v>
      </c>
      <c r="M184" s="196">
        <v>0</v>
      </c>
      <c r="N184" s="196">
        <v>2.963E-2</v>
      </c>
      <c r="O184" s="196">
        <v>0</v>
      </c>
      <c r="P184" s="196">
        <v>0</v>
      </c>
      <c r="Q184" s="196">
        <v>7.5389999999999999E-2</v>
      </c>
      <c r="R184" s="196">
        <v>0</v>
      </c>
      <c r="S184" s="196">
        <v>2.222E-2</v>
      </c>
      <c r="T184" s="196">
        <v>0</v>
      </c>
      <c r="U184" s="196">
        <v>9.9990000000000009E-2</v>
      </c>
      <c r="V184" s="196">
        <v>0</v>
      </c>
      <c r="W184" s="196">
        <v>2.7669999999999924E-2</v>
      </c>
      <c r="X184" s="196">
        <v>2.5929999999999998E-2</v>
      </c>
      <c r="Y184" s="196">
        <v>0</v>
      </c>
      <c r="Z184" s="196">
        <v>0</v>
      </c>
      <c r="AA184" s="196">
        <v>1.265E-2</v>
      </c>
      <c r="AB184" s="196">
        <v>0</v>
      </c>
      <c r="AC184" s="196">
        <v>0</v>
      </c>
      <c r="AD184" s="196">
        <v>0</v>
      </c>
      <c r="AE184" s="196">
        <v>0</v>
      </c>
      <c r="AF184" s="272">
        <f t="shared" si="11"/>
        <v>1</v>
      </c>
      <c r="AG184" s="196">
        <f t="shared" si="12"/>
        <v>0.18845999999999993</v>
      </c>
    </row>
    <row r="185" spans="1:33" s="23" customFormat="1" x14ac:dyDescent="0.25">
      <c r="A185" s="1">
        <v>2002</v>
      </c>
      <c r="B185" s="1" t="s">
        <v>14</v>
      </c>
      <c r="C185" s="1" t="str">
        <f t="shared" si="9"/>
        <v>2002AB</v>
      </c>
      <c r="D185" s="1" t="s">
        <v>57</v>
      </c>
      <c r="E185" s="1" t="str">
        <f t="shared" si="10"/>
        <v>2002ABC&amp;D</v>
      </c>
      <c r="F185" s="196">
        <v>0</v>
      </c>
      <c r="G185" s="196">
        <v>9.0000000000000011E-3</v>
      </c>
      <c r="H185" s="196">
        <v>0</v>
      </c>
      <c r="I185" s="196">
        <v>0.40200000000000002</v>
      </c>
      <c r="J185" s="196">
        <v>0</v>
      </c>
      <c r="K185" s="196">
        <v>0</v>
      </c>
      <c r="L185" s="196">
        <v>0</v>
      </c>
      <c r="M185" s="196">
        <v>0</v>
      </c>
      <c r="N185" s="196">
        <v>1.3000000000000001E-2</v>
      </c>
      <c r="O185" s="196">
        <v>0</v>
      </c>
      <c r="P185" s="196">
        <v>0</v>
      </c>
      <c r="Q185" s="196">
        <v>0</v>
      </c>
      <c r="R185" s="196">
        <v>0</v>
      </c>
      <c r="S185" s="196">
        <v>0</v>
      </c>
      <c r="T185" s="196">
        <v>0</v>
      </c>
      <c r="U185" s="196">
        <v>0</v>
      </c>
      <c r="V185" s="196">
        <v>0</v>
      </c>
      <c r="W185" s="196">
        <v>0</v>
      </c>
      <c r="X185" s="196">
        <v>0</v>
      </c>
      <c r="Y185" s="197">
        <v>0</v>
      </c>
      <c r="Z185" s="196">
        <v>0</v>
      </c>
      <c r="AA185" s="196">
        <v>0</v>
      </c>
      <c r="AB185" s="196">
        <v>0</v>
      </c>
      <c r="AC185" s="196">
        <v>0</v>
      </c>
      <c r="AD185" s="196">
        <v>0.57600000000000007</v>
      </c>
      <c r="AE185" s="196">
        <v>0</v>
      </c>
      <c r="AF185" s="272">
        <f t="shared" si="11"/>
        <v>1</v>
      </c>
      <c r="AG185" s="196">
        <f t="shared" si="12"/>
        <v>0.57600000000000007</v>
      </c>
    </row>
    <row r="186" spans="1:33" s="23" customFormat="1" x14ac:dyDescent="0.25">
      <c r="A186" s="1">
        <v>2002</v>
      </c>
      <c r="B186" s="1" t="s">
        <v>14</v>
      </c>
      <c r="C186" s="1" t="str">
        <f t="shared" si="9"/>
        <v>2002AB</v>
      </c>
      <c r="D186" s="1" t="s">
        <v>56</v>
      </c>
      <c r="E186" s="1" t="str">
        <f t="shared" si="10"/>
        <v>2002ABICI</v>
      </c>
      <c r="F186" s="196">
        <v>0.155</v>
      </c>
      <c r="G186" s="196">
        <v>0.36</v>
      </c>
      <c r="H186" s="196">
        <v>0</v>
      </c>
      <c r="I186" s="196">
        <v>7.0000000000000007E-2</v>
      </c>
      <c r="J186" s="196">
        <v>0.20199999999999999</v>
      </c>
      <c r="K186" s="196">
        <v>0.01</v>
      </c>
      <c r="L186" s="196">
        <v>0</v>
      </c>
      <c r="M186" s="196">
        <v>6.9999999999999993E-3</v>
      </c>
      <c r="N186" s="196">
        <v>2.8999999999999998E-2</v>
      </c>
      <c r="O186" s="196">
        <v>0</v>
      </c>
      <c r="P186" s="196">
        <v>0</v>
      </c>
      <c r="Q186" s="196">
        <v>0</v>
      </c>
      <c r="R186" s="196">
        <v>7.4999999999999997E-2</v>
      </c>
      <c r="S186" s="196">
        <v>0</v>
      </c>
      <c r="T186" s="196">
        <v>0</v>
      </c>
      <c r="U186" s="196">
        <v>0</v>
      </c>
      <c r="V186" s="196">
        <v>0</v>
      </c>
      <c r="W186" s="196">
        <v>0</v>
      </c>
      <c r="X186" s="196">
        <v>0</v>
      </c>
      <c r="Y186" s="196">
        <v>0</v>
      </c>
      <c r="Z186" s="196">
        <v>0</v>
      </c>
      <c r="AA186" s="196">
        <v>0</v>
      </c>
      <c r="AB186" s="196">
        <v>0</v>
      </c>
      <c r="AC186" s="196">
        <v>0</v>
      </c>
      <c r="AD186" s="196">
        <v>9.1999999999999998E-2</v>
      </c>
      <c r="AE186" s="196">
        <v>0</v>
      </c>
      <c r="AF186" s="272">
        <f t="shared" si="11"/>
        <v>0.99999999999999989</v>
      </c>
      <c r="AG186" s="196">
        <f t="shared" si="12"/>
        <v>9.1999999999999998E-2</v>
      </c>
    </row>
    <row r="187" spans="1:33" s="23" customFormat="1" x14ac:dyDescent="0.25">
      <c r="A187" s="1">
        <v>2002</v>
      </c>
      <c r="B187" s="1" t="s">
        <v>14</v>
      </c>
      <c r="C187" s="1" t="str">
        <f t="shared" si="9"/>
        <v>2002AB</v>
      </c>
      <c r="D187" s="1" t="s">
        <v>58</v>
      </c>
      <c r="E187" s="1" t="str">
        <f t="shared" si="10"/>
        <v>2002ABResidential</v>
      </c>
      <c r="F187" s="196">
        <v>0.22600000000000001</v>
      </c>
      <c r="G187" s="196">
        <v>0.157</v>
      </c>
      <c r="H187" s="196">
        <v>0</v>
      </c>
      <c r="I187" s="196">
        <v>5.7999999999999996E-2</v>
      </c>
      <c r="J187" s="196">
        <v>0.17699999999999999</v>
      </c>
      <c r="K187" s="196">
        <v>5.4000000000000006E-2</v>
      </c>
      <c r="L187" s="196">
        <v>0</v>
      </c>
      <c r="M187" s="196">
        <v>2.4E-2</v>
      </c>
      <c r="N187" s="196">
        <v>7.2000000000000008E-2</v>
      </c>
      <c r="O187" s="196">
        <v>0</v>
      </c>
      <c r="P187" s="196">
        <v>0</v>
      </c>
      <c r="Q187" s="196">
        <v>0</v>
      </c>
      <c r="R187" s="196">
        <v>0</v>
      </c>
      <c r="S187" s="196">
        <v>0</v>
      </c>
      <c r="T187" s="196">
        <v>0</v>
      </c>
      <c r="U187" s="196">
        <v>0</v>
      </c>
      <c r="V187" s="196">
        <v>0</v>
      </c>
      <c r="W187" s="196">
        <v>0</v>
      </c>
      <c r="X187" s="196">
        <v>0</v>
      </c>
      <c r="Y187" s="196">
        <v>0</v>
      </c>
      <c r="Z187" s="196">
        <v>0</v>
      </c>
      <c r="AA187" s="196">
        <v>0</v>
      </c>
      <c r="AB187" s="196">
        <v>0</v>
      </c>
      <c r="AC187" s="196">
        <v>0</v>
      </c>
      <c r="AD187" s="196">
        <v>0.23199999999999998</v>
      </c>
      <c r="AE187" s="196">
        <v>0</v>
      </c>
      <c r="AF187" s="272">
        <f t="shared" si="11"/>
        <v>1</v>
      </c>
      <c r="AG187" s="196">
        <f t="shared" si="12"/>
        <v>0.23199999999999998</v>
      </c>
    </row>
    <row r="188" spans="1:33" s="23" customFormat="1" x14ac:dyDescent="0.25">
      <c r="A188" s="1">
        <v>2003</v>
      </c>
      <c r="B188" s="1" t="s">
        <v>14</v>
      </c>
      <c r="C188" s="1" t="str">
        <f t="shared" si="9"/>
        <v>2003AB</v>
      </c>
      <c r="D188" s="1" t="s">
        <v>57</v>
      </c>
      <c r="E188" s="1" t="str">
        <f t="shared" si="10"/>
        <v>2003ABC&amp;D</v>
      </c>
      <c r="F188" s="196">
        <v>0</v>
      </c>
      <c r="G188" s="196">
        <v>9.0000000000000011E-3</v>
      </c>
      <c r="H188" s="196">
        <v>0</v>
      </c>
      <c r="I188" s="196">
        <v>0.40200000000000002</v>
      </c>
      <c r="J188" s="196">
        <v>0</v>
      </c>
      <c r="K188" s="196">
        <v>0</v>
      </c>
      <c r="L188" s="196">
        <v>0</v>
      </c>
      <c r="M188" s="196">
        <v>0</v>
      </c>
      <c r="N188" s="196">
        <v>1.3000000000000001E-2</v>
      </c>
      <c r="O188" s="196">
        <v>0</v>
      </c>
      <c r="P188" s="196">
        <v>0</v>
      </c>
      <c r="Q188" s="196">
        <v>0</v>
      </c>
      <c r="R188" s="196">
        <v>0</v>
      </c>
      <c r="S188" s="196">
        <v>0</v>
      </c>
      <c r="T188" s="196">
        <v>0</v>
      </c>
      <c r="U188" s="196">
        <v>0</v>
      </c>
      <c r="V188" s="196">
        <v>0</v>
      </c>
      <c r="W188" s="196">
        <v>0</v>
      </c>
      <c r="X188" s="196">
        <v>0</v>
      </c>
      <c r="Y188" s="197">
        <v>0</v>
      </c>
      <c r="Z188" s="196">
        <v>0</v>
      </c>
      <c r="AA188" s="196">
        <v>0</v>
      </c>
      <c r="AB188" s="196">
        <v>0</v>
      </c>
      <c r="AC188" s="196">
        <v>0</v>
      </c>
      <c r="AD188" s="196">
        <v>0.57600000000000007</v>
      </c>
      <c r="AE188" s="196">
        <v>0</v>
      </c>
      <c r="AF188" s="272">
        <f t="shared" si="11"/>
        <v>1</v>
      </c>
      <c r="AG188" s="196">
        <f t="shared" si="12"/>
        <v>0.57600000000000007</v>
      </c>
    </row>
    <row r="189" spans="1:33" s="23" customFormat="1" x14ac:dyDescent="0.25">
      <c r="A189" s="1">
        <v>2003</v>
      </c>
      <c r="B189" s="1" t="s">
        <v>14</v>
      </c>
      <c r="C189" s="1" t="str">
        <f t="shared" si="9"/>
        <v>2003AB</v>
      </c>
      <c r="D189" s="1" t="s">
        <v>56</v>
      </c>
      <c r="E189" s="1" t="str">
        <f t="shared" si="10"/>
        <v>2003ABICI</v>
      </c>
      <c r="F189" s="196">
        <v>0.155</v>
      </c>
      <c r="G189" s="196">
        <v>0.36</v>
      </c>
      <c r="H189" s="196">
        <v>0</v>
      </c>
      <c r="I189" s="196">
        <v>7.0000000000000007E-2</v>
      </c>
      <c r="J189" s="196">
        <v>0.20199999999999999</v>
      </c>
      <c r="K189" s="196">
        <v>0.01</v>
      </c>
      <c r="L189" s="196">
        <v>0</v>
      </c>
      <c r="M189" s="196">
        <v>6.9999999999999993E-3</v>
      </c>
      <c r="N189" s="196">
        <v>2.8999999999999998E-2</v>
      </c>
      <c r="O189" s="196">
        <v>0</v>
      </c>
      <c r="P189" s="196">
        <v>0</v>
      </c>
      <c r="Q189" s="196">
        <v>0</v>
      </c>
      <c r="R189" s="196">
        <v>7.4999999999999997E-2</v>
      </c>
      <c r="S189" s="196">
        <v>0</v>
      </c>
      <c r="T189" s="196">
        <v>0</v>
      </c>
      <c r="U189" s="196">
        <v>0</v>
      </c>
      <c r="V189" s="196">
        <v>0</v>
      </c>
      <c r="W189" s="196">
        <v>0</v>
      </c>
      <c r="X189" s="196">
        <v>0</v>
      </c>
      <c r="Y189" s="196">
        <v>0</v>
      </c>
      <c r="Z189" s="196">
        <v>0</v>
      </c>
      <c r="AA189" s="196">
        <v>0</v>
      </c>
      <c r="AB189" s="196">
        <v>0</v>
      </c>
      <c r="AC189" s="196">
        <v>0</v>
      </c>
      <c r="AD189" s="196">
        <v>9.1999999999999998E-2</v>
      </c>
      <c r="AE189" s="196">
        <v>0</v>
      </c>
      <c r="AF189" s="272">
        <f t="shared" si="11"/>
        <v>0.99999999999999989</v>
      </c>
      <c r="AG189" s="196">
        <f t="shared" si="12"/>
        <v>9.1999999999999998E-2</v>
      </c>
    </row>
    <row r="190" spans="1:33" s="23" customFormat="1" x14ac:dyDescent="0.25">
      <c r="A190" s="1">
        <v>2003</v>
      </c>
      <c r="B190" s="1" t="s">
        <v>14</v>
      </c>
      <c r="C190" s="1" t="str">
        <f t="shared" si="9"/>
        <v>2003AB</v>
      </c>
      <c r="D190" s="1" t="s">
        <v>58</v>
      </c>
      <c r="E190" s="1" t="str">
        <f t="shared" si="10"/>
        <v>2003ABResidential</v>
      </c>
      <c r="F190" s="196">
        <v>0.22600000000000001</v>
      </c>
      <c r="G190" s="196">
        <v>0.157</v>
      </c>
      <c r="H190" s="196">
        <v>0</v>
      </c>
      <c r="I190" s="196">
        <v>5.7999999999999996E-2</v>
      </c>
      <c r="J190" s="196">
        <v>0.17699999999999999</v>
      </c>
      <c r="K190" s="196">
        <v>5.4000000000000006E-2</v>
      </c>
      <c r="L190" s="196">
        <v>0</v>
      </c>
      <c r="M190" s="196">
        <v>2.4E-2</v>
      </c>
      <c r="N190" s="196">
        <v>7.2000000000000008E-2</v>
      </c>
      <c r="O190" s="196">
        <v>0</v>
      </c>
      <c r="P190" s="196">
        <v>0</v>
      </c>
      <c r="Q190" s="196">
        <v>0</v>
      </c>
      <c r="R190" s="196">
        <v>0</v>
      </c>
      <c r="S190" s="196">
        <v>0</v>
      </c>
      <c r="T190" s="197">
        <v>0</v>
      </c>
      <c r="U190" s="196">
        <v>0</v>
      </c>
      <c r="V190" s="196">
        <v>0</v>
      </c>
      <c r="W190" s="196">
        <v>0</v>
      </c>
      <c r="X190" s="196">
        <v>0</v>
      </c>
      <c r="Y190" s="196">
        <v>0</v>
      </c>
      <c r="Z190" s="196">
        <v>0</v>
      </c>
      <c r="AA190" s="196">
        <v>0</v>
      </c>
      <c r="AB190" s="196">
        <v>0</v>
      </c>
      <c r="AC190" s="196">
        <v>0</v>
      </c>
      <c r="AD190" s="196">
        <v>0.23199999999999998</v>
      </c>
      <c r="AE190" s="196">
        <v>0</v>
      </c>
      <c r="AF190" s="272">
        <f t="shared" si="11"/>
        <v>1</v>
      </c>
      <c r="AG190" s="196">
        <f t="shared" si="12"/>
        <v>0.23199999999999998</v>
      </c>
    </row>
    <row r="191" spans="1:33" s="23" customFormat="1" x14ac:dyDescent="0.25">
      <c r="A191" s="1">
        <v>2004</v>
      </c>
      <c r="B191" s="1" t="s">
        <v>14</v>
      </c>
      <c r="C191" s="1" t="str">
        <f t="shared" si="9"/>
        <v>2004AB</v>
      </c>
      <c r="D191" s="1" t="s">
        <v>57</v>
      </c>
      <c r="E191" s="1" t="str">
        <f t="shared" si="10"/>
        <v>2004ABC&amp;D</v>
      </c>
      <c r="F191" s="196">
        <v>0</v>
      </c>
      <c r="G191" s="196">
        <v>9.0000000000000011E-3</v>
      </c>
      <c r="H191" s="196">
        <v>0</v>
      </c>
      <c r="I191" s="196">
        <v>0.40200000000000002</v>
      </c>
      <c r="J191" s="196">
        <v>0</v>
      </c>
      <c r="K191" s="196">
        <v>0</v>
      </c>
      <c r="L191" s="196">
        <v>0</v>
      </c>
      <c r="M191" s="196">
        <v>0</v>
      </c>
      <c r="N191" s="196">
        <v>1.3000000000000001E-2</v>
      </c>
      <c r="O191" s="196">
        <v>0</v>
      </c>
      <c r="P191" s="196">
        <v>0</v>
      </c>
      <c r="Q191" s="196">
        <v>0</v>
      </c>
      <c r="R191" s="196">
        <v>0</v>
      </c>
      <c r="S191" s="196">
        <v>0</v>
      </c>
      <c r="T191" s="196">
        <v>0</v>
      </c>
      <c r="U191" s="196">
        <v>0</v>
      </c>
      <c r="V191" s="196">
        <v>0</v>
      </c>
      <c r="W191" s="196">
        <v>0</v>
      </c>
      <c r="X191" s="196">
        <v>0</v>
      </c>
      <c r="Y191" s="197">
        <v>0</v>
      </c>
      <c r="Z191" s="196">
        <v>0</v>
      </c>
      <c r="AA191" s="196">
        <v>0</v>
      </c>
      <c r="AB191" s="196">
        <v>0</v>
      </c>
      <c r="AC191" s="196">
        <v>0</v>
      </c>
      <c r="AD191" s="196">
        <v>0.57600000000000007</v>
      </c>
      <c r="AE191" s="196">
        <v>0</v>
      </c>
      <c r="AF191" s="272">
        <f t="shared" si="11"/>
        <v>1</v>
      </c>
      <c r="AG191" s="196">
        <f t="shared" si="12"/>
        <v>0.57600000000000007</v>
      </c>
    </row>
    <row r="192" spans="1:33" s="23" customFormat="1" x14ac:dyDescent="0.25">
      <c r="A192" s="1">
        <v>2004</v>
      </c>
      <c r="B192" s="1" t="s">
        <v>14</v>
      </c>
      <c r="C192" s="1" t="str">
        <f t="shared" si="9"/>
        <v>2004AB</v>
      </c>
      <c r="D192" s="1" t="s">
        <v>56</v>
      </c>
      <c r="E192" s="1" t="str">
        <f t="shared" si="10"/>
        <v>2004ABICI</v>
      </c>
      <c r="F192" s="196">
        <v>0.155</v>
      </c>
      <c r="G192" s="196">
        <v>0.36</v>
      </c>
      <c r="H192" s="196">
        <v>0</v>
      </c>
      <c r="I192" s="196">
        <v>7.0000000000000007E-2</v>
      </c>
      <c r="J192" s="196">
        <v>0.20199999999999999</v>
      </c>
      <c r="K192" s="196">
        <v>0.01</v>
      </c>
      <c r="L192" s="196">
        <v>0</v>
      </c>
      <c r="M192" s="196">
        <v>6.9999999999999993E-3</v>
      </c>
      <c r="N192" s="196">
        <v>2.8999999999999998E-2</v>
      </c>
      <c r="O192" s="196">
        <v>0</v>
      </c>
      <c r="P192" s="196">
        <v>0</v>
      </c>
      <c r="Q192" s="196">
        <v>0</v>
      </c>
      <c r="R192" s="196">
        <v>7.4999999999999997E-2</v>
      </c>
      <c r="S192" s="196">
        <v>0</v>
      </c>
      <c r="T192" s="196">
        <v>0</v>
      </c>
      <c r="U192" s="196">
        <v>0</v>
      </c>
      <c r="V192" s="196">
        <v>0</v>
      </c>
      <c r="W192" s="196">
        <v>0</v>
      </c>
      <c r="X192" s="196">
        <v>0</v>
      </c>
      <c r="Y192" s="196">
        <v>0</v>
      </c>
      <c r="Z192" s="196">
        <v>0</v>
      </c>
      <c r="AA192" s="196">
        <v>0</v>
      </c>
      <c r="AB192" s="196">
        <v>0</v>
      </c>
      <c r="AC192" s="196">
        <v>0</v>
      </c>
      <c r="AD192" s="196">
        <v>9.1999999999999998E-2</v>
      </c>
      <c r="AE192" s="196">
        <v>0</v>
      </c>
      <c r="AF192" s="272">
        <f t="shared" si="11"/>
        <v>0.99999999999999989</v>
      </c>
      <c r="AG192" s="196">
        <f t="shared" si="12"/>
        <v>9.1999999999999998E-2</v>
      </c>
    </row>
    <row r="193" spans="1:33" s="23" customFormat="1" x14ac:dyDescent="0.25">
      <c r="A193" s="1">
        <v>2004</v>
      </c>
      <c r="B193" s="1" t="s">
        <v>14</v>
      </c>
      <c r="C193" s="1" t="str">
        <f t="shared" si="9"/>
        <v>2004AB</v>
      </c>
      <c r="D193" s="1" t="s">
        <v>58</v>
      </c>
      <c r="E193" s="1" t="str">
        <f t="shared" si="10"/>
        <v>2004ABResidential</v>
      </c>
      <c r="F193" s="196">
        <v>0.22600000000000001</v>
      </c>
      <c r="G193" s="196">
        <v>0.157</v>
      </c>
      <c r="H193" s="196">
        <v>0</v>
      </c>
      <c r="I193" s="196">
        <v>5.7999999999999996E-2</v>
      </c>
      <c r="J193" s="196">
        <v>0.17699999999999999</v>
      </c>
      <c r="K193" s="196">
        <v>5.4000000000000006E-2</v>
      </c>
      <c r="L193" s="196">
        <v>0</v>
      </c>
      <c r="M193" s="196">
        <v>2.4E-2</v>
      </c>
      <c r="N193" s="196">
        <v>7.2000000000000008E-2</v>
      </c>
      <c r="O193" s="196">
        <v>0</v>
      </c>
      <c r="P193" s="196">
        <v>0</v>
      </c>
      <c r="Q193" s="196">
        <v>0</v>
      </c>
      <c r="R193" s="196">
        <v>0</v>
      </c>
      <c r="S193" s="196">
        <v>0</v>
      </c>
      <c r="T193" s="196">
        <v>0</v>
      </c>
      <c r="U193" s="196">
        <v>0</v>
      </c>
      <c r="V193" s="196">
        <v>0</v>
      </c>
      <c r="W193" s="196">
        <v>0</v>
      </c>
      <c r="X193" s="196">
        <v>0</v>
      </c>
      <c r="Y193" s="196">
        <v>0</v>
      </c>
      <c r="Z193" s="196">
        <v>0</v>
      </c>
      <c r="AA193" s="196">
        <v>0</v>
      </c>
      <c r="AB193" s="196">
        <v>0</v>
      </c>
      <c r="AC193" s="196">
        <v>0</v>
      </c>
      <c r="AD193" s="196">
        <v>0.23199999999999998</v>
      </c>
      <c r="AE193" s="196">
        <v>0</v>
      </c>
      <c r="AF193" s="272">
        <f t="shared" si="11"/>
        <v>1</v>
      </c>
      <c r="AG193" s="196">
        <f t="shared" si="12"/>
        <v>0.23199999999999998</v>
      </c>
    </row>
    <row r="194" spans="1:33" s="23" customFormat="1" x14ac:dyDescent="0.25">
      <c r="A194" s="1">
        <v>2005</v>
      </c>
      <c r="B194" s="1" t="s">
        <v>14</v>
      </c>
      <c r="C194" s="1" t="str">
        <f t="shared" ref="C194:C257" si="13">CONCATENATE(A194,B194)</f>
        <v>2005AB</v>
      </c>
      <c r="D194" s="1" t="s">
        <v>57</v>
      </c>
      <c r="E194" s="1" t="str">
        <f t="shared" ref="E194:E257" si="14">CONCATENATE(C194,D194)</f>
        <v>2005ABC&amp;D</v>
      </c>
      <c r="F194" s="196">
        <v>0</v>
      </c>
      <c r="G194" s="196">
        <v>9.0000000000000011E-3</v>
      </c>
      <c r="H194" s="196">
        <v>0</v>
      </c>
      <c r="I194" s="196">
        <v>0.40200000000000002</v>
      </c>
      <c r="J194" s="196">
        <v>0</v>
      </c>
      <c r="K194" s="196">
        <v>0</v>
      </c>
      <c r="L194" s="196">
        <v>0</v>
      </c>
      <c r="M194" s="196">
        <v>0</v>
      </c>
      <c r="N194" s="196">
        <v>1.3000000000000001E-2</v>
      </c>
      <c r="O194" s="196">
        <v>0</v>
      </c>
      <c r="P194" s="196">
        <v>0</v>
      </c>
      <c r="Q194" s="196">
        <v>0</v>
      </c>
      <c r="R194" s="196">
        <v>0</v>
      </c>
      <c r="S194" s="196">
        <v>0</v>
      </c>
      <c r="T194" s="196">
        <v>0</v>
      </c>
      <c r="U194" s="196">
        <v>0</v>
      </c>
      <c r="V194" s="196">
        <v>0</v>
      </c>
      <c r="W194" s="196">
        <v>0</v>
      </c>
      <c r="X194" s="196">
        <v>0</v>
      </c>
      <c r="Y194" s="196">
        <v>0</v>
      </c>
      <c r="Z194" s="196">
        <v>0</v>
      </c>
      <c r="AA194" s="196">
        <v>0</v>
      </c>
      <c r="AB194" s="196">
        <v>0</v>
      </c>
      <c r="AC194" s="196">
        <v>0</v>
      </c>
      <c r="AD194" s="196">
        <v>0.57600000000000007</v>
      </c>
      <c r="AE194" s="196">
        <v>0</v>
      </c>
      <c r="AF194" s="272">
        <f t="shared" ref="AF194:AF257" si="15">+SUM(F194:AE194)</f>
        <v>1</v>
      </c>
      <c r="AG194" s="196">
        <f t="shared" si="12"/>
        <v>0.57600000000000007</v>
      </c>
    </row>
    <row r="195" spans="1:33" s="23" customFormat="1" x14ac:dyDescent="0.25">
      <c r="A195" s="1">
        <v>2005</v>
      </c>
      <c r="B195" s="1" t="s">
        <v>14</v>
      </c>
      <c r="C195" s="1" t="str">
        <f t="shared" si="13"/>
        <v>2005AB</v>
      </c>
      <c r="D195" s="1" t="s">
        <v>56</v>
      </c>
      <c r="E195" s="1" t="str">
        <f t="shared" si="14"/>
        <v>2005ABICI</v>
      </c>
      <c r="F195" s="196">
        <v>0.155</v>
      </c>
      <c r="G195" s="196">
        <v>0.36</v>
      </c>
      <c r="H195" s="196">
        <v>0</v>
      </c>
      <c r="I195" s="196">
        <v>7.0000000000000007E-2</v>
      </c>
      <c r="J195" s="196">
        <v>0.20199999999999999</v>
      </c>
      <c r="K195" s="196">
        <v>0.01</v>
      </c>
      <c r="L195" s="196">
        <v>0</v>
      </c>
      <c r="M195" s="196">
        <v>6.9999999999999993E-3</v>
      </c>
      <c r="N195" s="196">
        <v>2.8999999999999998E-2</v>
      </c>
      <c r="O195" s="196">
        <v>0</v>
      </c>
      <c r="P195" s="196">
        <v>0</v>
      </c>
      <c r="Q195" s="196">
        <v>0</v>
      </c>
      <c r="R195" s="196">
        <v>7.4999999999999997E-2</v>
      </c>
      <c r="S195" s="196">
        <v>0</v>
      </c>
      <c r="T195" s="196">
        <v>0</v>
      </c>
      <c r="U195" s="196">
        <v>0</v>
      </c>
      <c r="V195" s="196">
        <v>0</v>
      </c>
      <c r="W195" s="196">
        <v>0</v>
      </c>
      <c r="X195" s="196">
        <v>0</v>
      </c>
      <c r="Y195" s="196">
        <v>0</v>
      </c>
      <c r="Z195" s="196">
        <v>0</v>
      </c>
      <c r="AA195" s="196">
        <v>0</v>
      </c>
      <c r="AB195" s="196">
        <v>0</v>
      </c>
      <c r="AC195" s="196">
        <v>0</v>
      </c>
      <c r="AD195" s="196">
        <v>9.1999999999999998E-2</v>
      </c>
      <c r="AE195" s="196">
        <v>0</v>
      </c>
      <c r="AF195" s="272">
        <f t="shared" si="15"/>
        <v>0.99999999999999989</v>
      </c>
      <c r="AG195" s="196">
        <f t="shared" si="12"/>
        <v>9.1999999999999998E-2</v>
      </c>
    </row>
    <row r="196" spans="1:33" s="23" customFormat="1" x14ac:dyDescent="0.25">
      <c r="A196" s="1">
        <v>2005</v>
      </c>
      <c r="B196" s="1" t="s">
        <v>14</v>
      </c>
      <c r="C196" s="1" t="str">
        <f t="shared" si="13"/>
        <v>2005AB</v>
      </c>
      <c r="D196" s="1" t="s">
        <v>58</v>
      </c>
      <c r="E196" s="1" t="str">
        <f t="shared" si="14"/>
        <v>2005ABResidential</v>
      </c>
      <c r="F196" s="196">
        <v>0.22600000000000001</v>
      </c>
      <c r="G196" s="196">
        <v>0.157</v>
      </c>
      <c r="H196" s="196">
        <v>0</v>
      </c>
      <c r="I196" s="196">
        <v>5.7999999999999996E-2</v>
      </c>
      <c r="J196" s="196">
        <v>0.17699999999999999</v>
      </c>
      <c r="K196" s="196">
        <v>5.4000000000000006E-2</v>
      </c>
      <c r="L196" s="196">
        <v>0</v>
      </c>
      <c r="M196" s="196">
        <v>2.4E-2</v>
      </c>
      <c r="N196" s="196">
        <v>7.2000000000000008E-2</v>
      </c>
      <c r="O196" s="196">
        <v>0</v>
      </c>
      <c r="P196" s="196">
        <v>0</v>
      </c>
      <c r="Q196" s="196">
        <v>0</v>
      </c>
      <c r="R196" s="196">
        <v>0</v>
      </c>
      <c r="S196" s="196">
        <v>0</v>
      </c>
      <c r="T196" s="196">
        <v>0</v>
      </c>
      <c r="U196" s="196">
        <v>0</v>
      </c>
      <c r="V196" s="196">
        <v>0</v>
      </c>
      <c r="W196" s="196">
        <v>0</v>
      </c>
      <c r="X196" s="196">
        <v>0</v>
      </c>
      <c r="Y196" s="196">
        <v>0</v>
      </c>
      <c r="Z196" s="196">
        <v>0</v>
      </c>
      <c r="AA196" s="196">
        <v>0</v>
      </c>
      <c r="AB196" s="196">
        <v>0</v>
      </c>
      <c r="AC196" s="196">
        <v>0</v>
      </c>
      <c r="AD196" s="196">
        <v>0.23199999999999998</v>
      </c>
      <c r="AE196" s="196">
        <v>0</v>
      </c>
      <c r="AF196" s="272">
        <f t="shared" si="15"/>
        <v>1</v>
      </c>
      <c r="AG196" s="196">
        <f t="shared" si="12"/>
        <v>0.23199999999999998</v>
      </c>
    </row>
    <row r="197" spans="1:33" s="23" customFormat="1" x14ac:dyDescent="0.25">
      <c r="A197" s="1">
        <v>2006</v>
      </c>
      <c r="B197" s="1" t="s">
        <v>14</v>
      </c>
      <c r="C197" s="1" t="str">
        <f t="shared" si="13"/>
        <v>2006AB</v>
      </c>
      <c r="D197" s="1" t="s">
        <v>57</v>
      </c>
      <c r="E197" s="1" t="str">
        <f t="shared" si="14"/>
        <v>2006ABC&amp;D</v>
      </c>
      <c r="F197" s="196">
        <v>0</v>
      </c>
      <c r="G197" s="196">
        <v>9.0000000000000011E-3</v>
      </c>
      <c r="H197" s="196">
        <v>0</v>
      </c>
      <c r="I197" s="196">
        <v>0.40200000000000002</v>
      </c>
      <c r="J197" s="196">
        <v>0</v>
      </c>
      <c r="K197" s="196">
        <v>0</v>
      </c>
      <c r="L197" s="196">
        <v>0</v>
      </c>
      <c r="M197" s="196">
        <v>0</v>
      </c>
      <c r="N197" s="196">
        <v>1.3000000000000001E-2</v>
      </c>
      <c r="O197" s="196">
        <v>0</v>
      </c>
      <c r="P197" s="196">
        <v>0</v>
      </c>
      <c r="Q197" s="196">
        <v>0</v>
      </c>
      <c r="R197" s="196">
        <v>0</v>
      </c>
      <c r="S197" s="196">
        <v>0</v>
      </c>
      <c r="T197" s="196">
        <v>0</v>
      </c>
      <c r="U197" s="196">
        <v>0</v>
      </c>
      <c r="V197" s="196">
        <v>0</v>
      </c>
      <c r="W197" s="196">
        <v>0</v>
      </c>
      <c r="X197" s="196">
        <v>0</v>
      </c>
      <c r="Y197" s="196">
        <v>0</v>
      </c>
      <c r="Z197" s="196">
        <v>0</v>
      </c>
      <c r="AA197" s="196">
        <v>0</v>
      </c>
      <c r="AB197" s="196">
        <v>0</v>
      </c>
      <c r="AC197" s="196">
        <v>0</v>
      </c>
      <c r="AD197" s="196">
        <v>0.57600000000000007</v>
      </c>
      <c r="AE197" s="196">
        <v>0</v>
      </c>
      <c r="AF197" s="272">
        <f t="shared" si="15"/>
        <v>1</v>
      </c>
      <c r="AG197" s="196">
        <f t="shared" si="12"/>
        <v>0.57600000000000007</v>
      </c>
    </row>
    <row r="198" spans="1:33" s="23" customFormat="1" x14ac:dyDescent="0.25">
      <c r="A198" s="1">
        <v>2006</v>
      </c>
      <c r="B198" s="1" t="s">
        <v>14</v>
      </c>
      <c r="C198" s="1" t="str">
        <f t="shared" si="13"/>
        <v>2006AB</v>
      </c>
      <c r="D198" s="1" t="s">
        <v>56</v>
      </c>
      <c r="E198" s="1" t="str">
        <f t="shared" si="14"/>
        <v>2006ABICI</v>
      </c>
      <c r="F198" s="196">
        <v>0.155</v>
      </c>
      <c r="G198" s="196">
        <v>0.36</v>
      </c>
      <c r="H198" s="196">
        <v>0</v>
      </c>
      <c r="I198" s="196">
        <v>7.0000000000000007E-2</v>
      </c>
      <c r="J198" s="196">
        <v>0.20199999999999999</v>
      </c>
      <c r="K198" s="196">
        <v>0.01</v>
      </c>
      <c r="L198" s="196">
        <v>0</v>
      </c>
      <c r="M198" s="196">
        <v>6.9999999999999993E-3</v>
      </c>
      <c r="N198" s="196">
        <v>2.8999999999999998E-2</v>
      </c>
      <c r="O198" s="196">
        <v>0</v>
      </c>
      <c r="P198" s="196">
        <v>0</v>
      </c>
      <c r="Q198" s="196">
        <v>0</v>
      </c>
      <c r="R198" s="196">
        <v>7.4999999999999997E-2</v>
      </c>
      <c r="S198" s="196">
        <v>0</v>
      </c>
      <c r="T198" s="196">
        <v>0</v>
      </c>
      <c r="U198" s="196">
        <v>0</v>
      </c>
      <c r="V198" s="196">
        <v>0</v>
      </c>
      <c r="W198" s="196">
        <v>0</v>
      </c>
      <c r="X198" s="196">
        <v>0</v>
      </c>
      <c r="Y198" s="196">
        <v>0</v>
      </c>
      <c r="Z198" s="196">
        <v>0</v>
      </c>
      <c r="AA198" s="196">
        <v>0</v>
      </c>
      <c r="AB198" s="196">
        <v>0</v>
      </c>
      <c r="AC198" s="196">
        <v>0</v>
      </c>
      <c r="AD198" s="196">
        <v>9.1999999999999998E-2</v>
      </c>
      <c r="AE198" s="196">
        <v>0</v>
      </c>
      <c r="AF198" s="272">
        <f t="shared" si="15"/>
        <v>0.99999999999999989</v>
      </c>
      <c r="AG198" s="196">
        <f t="shared" si="12"/>
        <v>9.1999999999999998E-2</v>
      </c>
    </row>
    <row r="199" spans="1:33" s="23" customFormat="1" x14ac:dyDescent="0.25">
      <c r="A199" s="1">
        <v>2006</v>
      </c>
      <c r="B199" s="1" t="s">
        <v>14</v>
      </c>
      <c r="C199" s="1" t="str">
        <f t="shared" si="13"/>
        <v>2006AB</v>
      </c>
      <c r="D199" s="1" t="s">
        <v>58</v>
      </c>
      <c r="E199" s="1" t="str">
        <f t="shared" si="14"/>
        <v>2006ABResidential</v>
      </c>
      <c r="F199" s="196">
        <v>0.22600000000000001</v>
      </c>
      <c r="G199" s="196">
        <v>0.157</v>
      </c>
      <c r="H199" s="196">
        <v>0</v>
      </c>
      <c r="I199" s="196">
        <v>5.7999999999999996E-2</v>
      </c>
      <c r="J199" s="196">
        <v>0.17699999999999999</v>
      </c>
      <c r="K199" s="196">
        <v>5.4000000000000006E-2</v>
      </c>
      <c r="L199" s="196">
        <v>0</v>
      </c>
      <c r="M199" s="196">
        <v>2.4E-2</v>
      </c>
      <c r="N199" s="196">
        <v>7.2000000000000008E-2</v>
      </c>
      <c r="O199" s="196">
        <v>0</v>
      </c>
      <c r="P199" s="196">
        <v>0</v>
      </c>
      <c r="Q199" s="196">
        <v>0</v>
      </c>
      <c r="R199" s="196">
        <v>0</v>
      </c>
      <c r="S199" s="196">
        <v>0</v>
      </c>
      <c r="T199" s="196">
        <v>0</v>
      </c>
      <c r="U199" s="196">
        <v>0</v>
      </c>
      <c r="V199" s="196">
        <v>0</v>
      </c>
      <c r="W199" s="196">
        <v>0</v>
      </c>
      <c r="X199" s="196">
        <v>0</v>
      </c>
      <c r="Y199" s="196">
        <v>0</v>
      </c>
      <c r="Z199" s="196">
        <v>0</v>
      </c>
      <c r="AA199" s="196">
        <v>0</v>
      </c>
      <c r="AB199" s="196">
        <v>0</v>
      </c>
      <c r="AC199" s="196">
        <v>0</v>
      </c>
      <c r="AD199" s="196">
        <v>0.23199999999999998</v>
      </c>
      <c r="AE199" s="196">
        <v>0</v>
      </c>
      <c r="AF199" s="272">
        <f t="shared" si="15"/>
        <v>1</v>
      </c>
      <c r="AG199" s="196">
        <f t="shared" si="12"/>
        <v>0.23199999999999998</v>
      </c>
    </row>
    <row r="200" spans="1:33" s="23" customFormat="1" x14ac:dyDescent="0.25">
      <c r="A200" s="1">
        <v>2007</v>
      </c>
      <c r="B200" s="1" t="s">
        <v>14</v>
      </c>
      <c r="C200" s="1" t="str">
        <f t="shared" si="13"/>
        <v>2007AB</v>
      </c>
      <c r="D200" s="1" t="s">
        <v>57</v>
      </c>
      <c r="E200" s="1" t="str">
        <f t="shared" si="14"/>
        <v>2007ABC&amp;D</v>
      </c>
      <c r="F200" s="196">
        <v>0</v>
      </c>
      <c r="G200" s="196">
        <v>9.0000000000000011E-3</v>
      </c>
      <c r="H200" s="196">
        <v>0</v>
      </c>
      <c r="I200" s="196">
        <v>0.40200000000000002</v>
      </c>
      <c r="J200" s="196">
        <v>0</v>
      </c>
      <c r="K200" s="196">
        <v>0</v>
      </c>
      <c r="L200" s="196">
        <v>0</v>
      </c>
      <c r="M200" s="196">
        <v>0</v>
      </c>
      <c r="N200" s="196">
        <v>1.3000000000000001E-2</v>
      </c>
      <c r="O200" s="196">
        <v>0</v>
      </c>
      <c r="P200" s="196">
        <v>0</v>
      </c>
      <c r="Q200" s="196">
        <v>0</v>
      </c>
      <c r="R200" s="196">
        <v>0</v>
      </c>
      <c r="S200" s="196">
        <v>0</v>
      </c>
      <c r="T200" s="196">
        <v>0</v>
      </c>
      <c r="U200" s="196">
        <v>0</v>
      </c>
      <c r="V200" s="196">
        <v>0</v>
      </c>
      <c r="W200" s="196">
        <v>0</v>
      </c>
      <c r="X200" s="196">
        <v>0</v>
      </c>
      <c r="Y200" s="196">
        <v>0</v>
      </c>
      <c r="Z200" s="196">
        <v>0</v>
      </c>
      <c r="AA200" s="196">
        <v>0</v>
      </c>
      <c r="AB200" s="196">
        <v>0</v>
      </c>
      <c r="AC200" s="196">
        <v>0</v>
      </c>
      <c r="AD200" s="196">
        <v>0.57600000000000007</v>
      </c>
      <c r="AE200" s="196">
        <v>0</v>
      </c>
      <c r="AF200" s="272">
        <f t="shared" si="15"/>
        <v>1</v>
      </c>
      <c r="AG200" s="196">
        <f t="shared" si="12"/>
        <v>0.57600000000000007</v>
      </c>
    </row>
    <row r="201" spans="1:33" s="23" customFormat="1" x14ac:dyDescent="0.25">
      <c r="A201" s="1">
        <v>2007</v>
      </c>
      <c r="B201" s="1" t="s">
        <v>14</v>
      </c>
      <c r="C201" s="1" t="str">
        <f t="shared" si="13"/>
        <v>2007AB</v>
      </c>
      <c r="D201" s="1" t="s">
        <v>56</v>
      </c>
      <c r="E201" s="1" t="str">
        <f t="shared" si="14"/>
        <v>2007ABICI</v>
      </c>
      <c r="F201" s="196">
        <v>0.155</v>
      </c>
      <c r="G201" s="196">
        <v>0.36</v>
      </c>
      <c r="H201" s="196">
        <v>0</v>
      </c>
      <c r="I201" s="196">
        <v>7.0000000000000007E-2</v>
      </c>
      <c r="J201" s="196">
        <v>0.20199999999999999</v>
      </c>
      <c r="K201" s="196">
        <v>0.01</v>
      </c>
      <c r="L201" s="196">
        <v>0</v>
      </c>
      <c r="M201" s="196">
        <v>6.9999999999999993E-3</v>
      </c>
      <c r="N201" s="196">
        <v>2.8999999999999998E-2</v>
      </c>
      <c r="O201" s="196">
        <v>0</v>
      </c>
      <c r="P201" s="196">
        <v>0</v>
      </c>
      <c r="Q201" s="196">
        <v>0</v>
      </c>
      <c r="R201" s="196">
        <v>7.4999999999999997E-2</v>
      </c>
      <c r="S201" s="196">
        <v>0</v>
      </c>
      <c r="T201" s="196">
        <v>0</v>
      </c>
      <c r="U201" s="196">
        <v>0</v>
      </c>
      <c r="V201" s="196">
        <v>0</v>
      </c>
      <c r="W201" s="196">
        <v>0</v>
      </c>
      <c r="X201" s="196">
        <v>0</v>
      </c>
      <c r="Y201" s="196">
        <v>0</v>
      </c>
      <c r="Z201" s="196">
        <v>0</v>
      </c>
      <c r="AA201" s="196">
        <v>0</v>
      </c>
      <c r="AB201" s="196">
        <v>0</v>
      </c>
      <c r="AC201" s="196">
        <v>0</v>
      </c>
      <c r="AD201" s="196">
        <v>9.1999999999999998E-2</v>
      </c>
      <c r="AE201" s="196">
        <v>0</v>
      </c>
      <c r="AF201" s="272">
        <f t="shared" si="15"/>
        <v>0.99999999999999989</v>
      </c>
      <c r="AG201" s="196">
        <f t="shared" si="12"/>
        <v>9.1999999999999998E-2</v>
      </c>
    </row>
    <row r="202" spans="1:33" s="23" customFormat="1" x14ac:dyDescent="0.25">
      <c r="A202" s="1">
        <v>2007</v>
      </c>
      <c r="B202" s="1" t="s">
        <v>14</v>
      </c>
      <c r="C202" s="1" t="str">
        <f t="shared" si="13"/>
        <v>2007AB</v>
      </c>
      <c r="D202" s="1" t="s">
        <v>58</v>
      </c>
      <c r="E202" s="1" t="str">
        <f t="shared" si="14"/>
        <v>2007ABResidential</v>
      </c>
      <c r="F202" s="196">
        <v>0.22600000000000001</v>
      </c>
      <c r="G202" s="196">
        <v>0.157</v>
      </c>
      <c r="H202" s="196">
        <v>0</v>
      </c>
      <c r="I202" s="196">
        <v>5.7999999999999996E-2</v>
      </c>
      <c r="J202" s="196">
        <v>0.17699999999999999</v>
      </c>
      <c r="K202" s="196">
        <v>5.4000000000000006E-2</v>
      </c>
      <c r="L202" s="196">
        <v>0</v>
      </c>
      <c r="M202" s="196">
        <v>2.4E-2</v>
      </c>
      <c r="N202" s="196">
        <v>7.2000000000000008E-2</v>
      </c>
      <c r="O202" s="196">
        <v>0</v>
      </c>
      <c r="P202" s="196">
        <v>0</v>
      </c>
      <c r="Q202" s="196">
        <v>0</v>
      </c>
      <c r="R202" s="196">
        <v>0</v>
      </c>
      <c r="S202" s="196">
        <v>0</v>
      </c>
      <c r="T202" s="196">
        <v>0</v>
      </c>
      <c r="U202" s="196">
        <v>0</v>
      </c>
      <c r="V202" s="196">
        <v>0</v>
      </c>
      <c r="W202" s="196">
        <v>0</v>
      </c>
      <c r="X202" s="196">
        <v>0</v>
      </c>
      <c r="Y202" s="196">
        <v>0</v>
      </c>
      <c r="Z202" s="196">
        <v>0</v>
      </c>
      <c r="AA202" s="196">
        <v>0</v>
      </c>
      <c r="AB202" s="196">
        <v>0</v>
      </c>
      <c r="AC202" s="196">
        <v>0</v>
      </c>
      <c r="AD202" s="196">
        <v>0.23199999999999998</v>
      </c>
      <c r="AE202" s="196">
        <v>0</v>
      </c>
      <c r="AF202" s="272">
        <f t="shared" si="15"/>
        <v>1</v>
      </c>
      <c r="AG202" s="196">
        <f t="shared" si="12"/>
        <v>0.23199999999999998</v>
      </c>
    </row>
    <row r="203" spans="1:33" s="23" customFormat="1" x14ac:dyDescent="0.25">
      <c r="A203" s="1">
        <v>2008</v>
      </c>
      <c r="B203" s="1" t="s">
        <v>14</v>
      </c>
      <c r="C203" s="1" t="str">
        <f t="shared" si="13"/>
        <v>2008AB</v>
      </c>
      <c r="D203" s="1" t="s">
        <v>57</v>
      </c>
      <c r="E203" s="1" t="str">
        <f t="shared" si="14"/>
        <v>2008ABC&amp;D</v>
      </c>
      <c r="F203" s="196">
        <v>2.5900000000000003E-3</v>
      </c>
      <c r="G203" s="196">
        <v>3.7429999999999998E-2</v>
      </c>
      <c r="H203" s="196">
        <v>2.1000000000000001E-4</v>
      </c>
      <c r="I203" s="196">
        <v>0.43113999999999997</v>
      </c>
      <c r="J203" s="196">
        <v>1.2619999999999999E-2</v>
      </c>
      <c r="K203" s="196">
        <v>1.06E-3</v>
      </c>
      <c r="L203" s="196">
        <v>5.6000000000000006E-4</v>
      </c>
      <c r="M203" s="265">
        <v>2E-3</v>
      </c>
      <c r="N203" s="196">
        <v>3.2029999999999996E-2</v>
      </c>
      <c r="O203" s="196">
        <v>0</v>
      </c>
      <c r="P203" s="196">
        <v>0</v>
      </c>
      <c r="Q203" s="196">
        <v>0</v>
      </c>
      <c r="R203" s="196">
        <v>0</v>
      </c>
      <c r="S203" s="196">
        <v>0.34752000000000005</v>
      </c>
      <c r="T203" s="196">
        <v>8.3770000000000011E-2</v>
      </c>
      <c r="U203" s="196">
        <v>2.63E-2</v>
      </c>
      <c r="V203" s="196">
        <v>0</v>
      </c>
      <c r="W203" s="196">
        <v>1.5829999999999955E-2</v>
      </c>
      <c r="X203" s="196">
        <v>3.8500000000000001E-3</v>
      </c>
      <c r="Y203" s="196">
        <v>0</v>
      </c>
      <c r="Z203" s="265">
        <v>9.5E-4</v>
      </c>
      <c r="AA203" s="196">
        <v>8.5999999999999998E-4</v>
      </c>
      <c r="AB203" s="196">
        <v>0</v>
      </c>
      <c r="AC203" s="196">
        <v>0</v>
      </c>
      <c r="AD203" s="196">
        <v>0</v>
      </c>
      <c r="AE203" s="196">
        <v>1.2800000000000001E-3</v>
      </c>
      <c r="AF203" s="272">
        <f t="shared" si="15"/>
        <v>1</v>
      </c>
      <c r="AG203" s="196">
        <f t="shared" si="12"/>
        <v>0.48036000000000006</v>
      </c>
    </row>
    <row r="204" spans="1:33" s="23" customFormat="1" x14ac:dyDescent="0.25">
      <c r="A204" s="1">
        <v>2008</v>
      </c>
      <c r="B204" s="1" t="s">
        <v>14</v>
      </c>
      <c r="C204" s="1" t="str">
        <f t="shared" si="13"/>
        <v>2008AB</v>
      </c>
      <c r="D204" s="1" t="s">
        <v>56</v>
      </c>
      <c r="E204" s="1" t="str">
        <f t="shared" si="14"/>
        <v>2008ABICI</v>
      </c>
      <c r="F204" s="196">
        <v>0.28423999999999999</v>
      </c>
      <c r="G204" s="196">
        <v>0.20716000000000001</v>
      </c>
      <c r="H204" s="196">
        <v>9.0540000000000009E-2</v>
      </c>
      <c r="I204" s="196">
        <v>7.5990000000000002E-2</v>
      </c>
      <c r="J204" s="196">
        <v>1.1080000000000001E-2</v>
      </c>
      <c r="K204" s="196">
        <v>1.8290000000000001E-2</v>
      </c>
      <c r="L204" s="196">
        <v>6.9899999999999997E-3</v>
      </c>
      <c r="M204" s="265">
        <v>2.3380000000000001E-2</v>
      </c>
      <c r="N204" s="196">
        <v>1.0249999999999999E-2</v>
      </c>
      <c r="O204" s="196">
        <v>0</v>
      </c>
      <c r="P204" s="196">
        <v>0</v>
      </c>
      <c r="Q204" s="196">
        <v>0</v>
      </c>
      <c r="R204" s="196">
        <v>3.56E-2</v>
      </c>
      <c r="S204" s="196">
        <v>2.3390000000000001E-2</v>
      </c>
      <c r="T204" s="196">
        <v>0</v>
      </c>
      <c r="U204" s="196">
        <v>0.13008</v>
      </c>
      <c r="V204" s="196">
        <v>0</v>
      </c>
      <c r="W204" s="196">
        <v>3.4640000000000032E-2</v>
      </c>
      <c r="X204" s="196">
        <v>1.2319999999999999E-2</v>
      </c>
      <c r="Y204" s="196">
        <v>0</v>
      </c>
      <c r="Z204" s="265">
        <v>6.6E-4</v>
      </c>
      <c r="AA204" s="196">
        <v>2.2890000000000001E-2</v>
      </c>
      <c r="AB204" s="196">
        <v>0</v>
      </c>
      <c r="AC204" s="196">
        <v>0</v>
      </c>
      <c r="AD204" s="196">
        <v>0</v>
      </c>
      <c r="AE204" s="196">
        <v>1.2500000000000001E-2</v>
      </c>
      <c r="AF204" s="272">
        <f t="shared" si="15"/>
        <v>0.99999999999999989</v>
      </c>
      <c r="AG204" s="196">
        <f t="shared" si="12"/>
        <v>0.23648000000000002</v>
      </c>
    </row>
    <row r="205" spans="1:33" s="23" customFormat="1" x14ac:dyDescent="0.25">
      <c r="A205" s="1">
        <v>2008</v>
      </c>
      <c r="B205" s="1" t="s">
        <v>14</v>
      </c>
      <c r="C205" s="1" t="str">
        <f t="shared" si="13"/>
        <v>2008AB</v>
      </c>
      <c r="D205" s="1" t="s">
        <v>58</v>
      </c>
      <c r="E205" s="1" t="str">
        <f t="shared" si="14"/>
        <v>2008ABResidential</v>
      </c>
      <c r="F205" s="196">
        <v>0.24884000000000001</v>
      </c>
      <c r="G205" s="196">
        <v>0.13595000000000002</v>
      </c>
      <c r="H205" s="196">
        <v>6.5049999999999997E-2</v>
      </c>
      <c r="I205" s="196">
        <v>2.3820000000000001E-2</v>
      </c>
      <c r="J205" s="196">
        <v>0.11233</v>
      </c>
      <c r="K205" s="196">
        <v>4.086E-2</v>
      </c>
      <c r="L205" s="196">
        <v>3.6400000000000002E-2</v>
      </c>
      <c r="M205" s="265">
        <v>3.1440000000000003E-2</v>
      </c>
      <c r="N205" s="196">
        <v>4.9230000000000003E-2</v>
      </c>
      <c r="O205" s="196">
        <v>0</v>
      </c>
      <c r="P205" s="196">
        <v>0</v>
      </c>
      <c r="Q205" s="196">
        <v>2.9399999999999999E-2</v>
      </c>
      <c r="R205" s="196">
        <v>0</v>
      </c>
      <c r="S205" s="196">
        <v>2.3359999999999999E-2</v>
      </c>
      <c r="T205" s="196">
        <v>0</v>
      </c>
      <c r="U205" s="196">
        <v>0.11263999999999999</v>
      </c>
      <c r="V205" s="196">
        <v>0</v>
      </c>
      <c r="W205" s="196">
        <v>2.8659999999999977E-2</v>
      </c>
      <c r="X205" s="196">
        <v>2.0840000000000001E-2</v>
      </c>
      <c r="Y205" s="196">
        <v>0</v>
      </c>
      <c r="Z205" s="265">
        <v>1.6000000000000001E-3</v>
      </c>
      <c r="AA205" s="196">
        <v>1.43E-2</v>
      </c>
      <c r="AB205" s="196">
        <v>0</v>
      </c>
      <c r="AC205" s="196">
        <v>0</v>
      </c>
      <c r="AD205" s="196">
        <v>0</v>
      </c>
      <c r="AE205" s="196">
        <v>2.528E-2</v>
      </c>
      <c r="AF205" s="272">
        <f t="shared" si="15"/>
        <v>1</v>
      </c>
      <c r="AG205" s="196">
        <f t="shared" si="12"/>
        <v>0.22667999999999996</v>
      </c>
    </row>
    <row r="206" spans="1:33" s="23" customFormat="1" x14ac:dyDescent="0.25">
      <c r="A206" s="1">
        <v>2009</v>
      </c>
      <c r="B206" s="1" t="s">
        <v>14</v>
      </c>
      <c r="C206" s="1" t="str">
        <f t="shared" si="13"/>
        <v>2009AB</v>
      </c>
      <c r="D206" s="1" t="s">
        <v>57</v>
      </c>
      <c r="E206" s="1" t="str">
        <f t="shared" si="14"/>
        <v>2009ABC&amp;D</v>
      </c>
      <c r="F206" s="196">
        <v>2.5900000000000003E-3</v>
      </c>
      <c r="G206" s="196">
        <v>3.7429999999999998E-2</v>
      </c>
      <c r="H206" s="196">
        <v>2.1000000000000001E-4</v>
      </c>
      <c r="I206" s="196">
        <v>0.43113999999999997</v>
      </c>
      <c r="J206" s="196">
        <v>1.2619999999999999E-2</v>
      </c>
      <c r="K206" s="196">
        <v>1.06E-3</v>
      </c>
      <c r="L206" s="196">
        <v>5.6000000000000006E-4</v>
      </c>
      <c r="M206" s="265">
        <v>2E-3</v>
      </c>
      <c r="N206" s="196">
        <v>3.2029999999999996E-2</v>
      </c>
      <c r="O206" s="196">
        <v>0</v>
      </c>
      <c r="P206" s="196">
        <v>0</v>
      </c>
      <c r="Q206" s="196">
        <v>0</v>
      </c>
      <c r="R206" s="196">
        <v>0</v>
      </c>
      <c r="S206" s="196">
        <v>0.34752000000000005</v>
      </c>
      <c r="T206" s="196">
        <v>8.3770000000000011E-2</v>
      </c>
      <c r="U206" s="196">
        <v>2.63E-2</v>
      </c>
      <c r="V206" s="196">
        <v>0</v>
      </c>
      <c r="W206" s="196">
        <v>1.5829999999999955E-2</v>
      </c>
      <c r="X206" s="196">
        <v>3.8500000000000001E-3</v>
      </c>
      <c r="Y206" s="196">
        <v>0</v>
      </c>
      <c r="Z206" s="265">
        <v>9.5E-4</v>
      </c>
      <c r="AA206" s="196">
        <v>8.5999999999999998E-4</v>
      </c>
      <c r="AB206" s="196">
        <v>0</v>
      </c>
      <c r="AC206" s="196">
        <v>0</v>
      </c>
      <c r="AD206" s="196">
        <v>0</v>
      </c>
      <c r="AE206" s="196">
        <v>1.2800000000000001E-3</v>
      </c>
      <c r="AF206" s="272">
        <f t="shared" si="15"/>
        <v>1</v>
      </c>
      <c r="AG206" s="196">
        <f t="shared" si="12"/>
        <v>0.48036000000000006</v>
      </c>
    </row>
    <row r="207" spans="1:33" s="23" customFormat="1" x14ac:dyDescent="0.25">
      <c r="A207" s="1">
        <v>2009</v>
      </c>
      <c r="B207" s="1" t="s">
        <v>14</v>
      </c>
      <c r="C207" s="1" t="str">
        <f t="shared" si="13"/>
        <v>2009AB</v>
      </c>
      <c r="D207" s="1" t="s">
        <v>56</v>
      </c>
      <c r="E207" s="1" t="str">
        <f t="shared" si="14"/>
        <v>2009ABICI</v>
      </c>
      <c r="F207" s="196">
        <v>0.28423999999999999</v>
      </c>
      <c r="G207" s="196">
        <v>0.20716000000000001</v>
      </c>
      <c r="H207" s="196">
        <v>9.0540000000000009E-2</v>
      </c>
      <c r="I207" s="196">
        <v>7.5990000000000002E-2</v>
      </c>
      <c r="J207" s="196">
        <v>1.1080000000000001E-2</v>
      </c>
      <c r="K207" s="196">
        <v>1.8290000000000001E-2</v>
      </c>
      <c r="L207" s="196">
        <v>6.9899999999999997E-3</v>
      </c>
      <c r="M207" s="265">
        <v>2.3380000000000001E-2</v>
      </c>
      <c r="N207" s="196">
        <v>1.0249999999999999E-2</v>
      </c>
      <c r="O207" s="196">
        <v>0</v>
      </c>
      <c r="P207" s="196">
        <v>0</v>
      </c>
      <c r="Q207" s="196">
        <v>0</v>
      </c>
      <c r="R207" s="196">
        <v>3.56E-2</v>
      </c>
      <c r="S207" s="196">
        <v>2.3390000000000001E-2</v>
      </c>
      <c r="T207" s="196">
        <v>0</v>
      </c>
      <c r="U207" s="196">
        <v>0.13008</v>
      </c>
      <c r="V207" s="196">
        <v>0</v>
      </c>
      <c r="W207" s="196">
        <v>3.4640000000000032E-2</v>
      </c>
      <c r="X207" s="196">
        <v>1.2319999999999999E-2</v>
      </c>
      <c r="Y207" s="196">
        <v>0</v>
      </c>
      <c r="Z207" s="265">
        <v>6.6E-4</v>
      </c>
      <c r="AA207" s="196">
        <v>2.2890000000000001E-2</v>
      </c>
      <c r="AB207" s="196">
        <v>0</v>
      </c>
      <c r="AC207" s="196">
        <v>0</v>
      </c>
      <c r="AD207" s="196">
        <v>0</v>
      </c>
      <c r="AE207" s="196">
        <v>1.2500000000000001E-2</v>
      </c>
      <c r="AF207" s="272">
        <f t="shared" si="15"/>
        <v>0.99999999999999989</v>
      </c>
      <c r="AG207" s="196">
        <f t="shared" si="12"/>
        <v>0.23648000000000002</v>
      </c>
    </row>
    <row r="208" spans="1:33" s="23" customFormat="1" x14ac:dyDescent="0.25">
      <c r="A208" s="1">
        <v>2009</v>
      </c>
      <c r="B208" s="1" t="s">
        <v>14</v>
      </c>
      <c r="C208" s="1" t="str">
        <f t="shared" si="13"/>
        <v>2009AB</v>
      </c>
      <c r="D208" s="1" t="s">
        <v>58</v>
      </c>
      <c r="E208" s="1" t="str">
        <f t="shared" si="14"/>
        <v>2009ABResidential</v>
      </c>
      <c r="F208" s="196">
        <v>0.24884000000000001</v>
      </c>
      <c r="G208" s="196">
        <v>0.13595000000000002</v>
      </c>
      <c r="H208" s="196">
        <v>6.5049999999999997E-2</v>
      </c>
      <c r="I208" s="196">
        <v>2.3820000000000001E-2</v>
      </c>
      <c r="J208" s="196">
        <v>0.11233</v>
      </c>
      <c r="K208" s="196">
        <v>4.086E-2</v>
      </c>
      <c r="L208" s="196">
        <v>3.6400000000000002E-2</v>
      </c>
      <c r="M208" s="265">
        <v>3.1440000000000003E-2</v>
      </c>
      <c r="N208" s="196">
        <v>4.9230000000000003E-2</v>
      </c>
      <c r="O208" s="196">
        <v>0</v>
      </c>
      <c r="P208" s="196">
        <v>0</v>
      </c>
      <c r="Q208" s="196">
        <v>2.9399999999999999E-2</v>
      </c>
      <c r="R208" s="196">
        <v>0</v>
      </c>
      <c r="S208" s="196">
        <v>2.3359999999999999E-2</v>
      </c>
      <c r="T208" s="196">
        <v>0</v>
      </c>
      <c r="U208" s="196">
        <v>0.11263999999999999</v>
      </c>
      <c r="V208" s="196">
        <v>0</v>
      </c>
      <c r="W208" s="196">
        <v>2.8659999999999977E-2</v>
      </c>
      <c r="X208" s="196">
        <v>2.0840000000000001E-2</v>
      </c>
      <c r="Y208" s="196">
        <v>0</v>
      </c>
      <c r="Z208" s="265">
        <v>1.6000000000000001E-3</v>
      </c>
      <c r="AA208" s="196">
        <v>1.43E-2</v>
      </c>
      <c r="AB208" s="196">
        <v>0</v>
      </c>
      <c r="AC208" s="196">
        <v>0</v>
      </c>
      <c r="AD208" s="196">
        <v>0</v>
      </c>
      <c r="AE208" s="196">
        <v>2.528E-2</v>
      </c>
      <c r="AF208" s="272">
        <f t="shared" si="15"/>
        <v>1</v>
      </c>
      <c r="AG208" s="196">
        <f t="shared" si="12"/>
        <v>0.22667999999999996</v>
      </c>
    </row>
    <row r="209" spans="1:33" s="23" customFormat="1" x14ac:dyDescent="0.25">
      <c r="A209" s="1">
        <v>2010</v>
      </c>
      <c r="B209" s="1" t="s">
        <v>14</v>
      </c>
      <c r="C209" s="1" t="str">
        <f t="shared" si="13"/>
        <v>2010AB</v>
      </c>
      <c r="D209" s="1" t="s">
        <v>57</v>
      </c>
      <c r="E209" s="1" t="str">
        <f t="shared" si="14"/>
        <v>2010ABC&amp;D</v>
      </c>
      <c r="F209" s="196">
        <v>2.5900000000000003E-3</v>
      </c>
      <c r="G209" s="196">
        <v>3.7429999999999998E-2</v>
      </c>
      <c r="H209" s="196">
        <v>2.1000000000000001E-4</v>
      </c>
      <c r="I209" s="196">
        <v>0.43113999999999997</v>
      </c>
      <c r="J209" s="196">
        <v>1.2619999999999999E-2</v>
      </c>
      <c r="K209" s="196">
        <v>1.06E-3</v>
      </c>
      <c r="L209" s="196">
        <v>5.6000000000000006E-4</v>
      </c>
      <c r="M209" s="265">
        <v>2E-3</v>
      </c>
      <c r="N209" s="196">
        <v>3.2029999999999996E-2</v>
      </c>
      <c r="O209" s="196">
        <v>0</v>
      </c>
      <c r="P209" s="196">
        <v>0</v>
      </c>
      <c r="Q209" s="196">
        <v>0</v>
      </c>
      <c r="R209" s="196">
        <v>0</v>
      </c>
      <c r="S209" s="196">
        <v>0.34752000000000005</v>
      </c>
      <c r="T209" s="196">
        <v>8.3770000000000011E-2</v>
      </c>
      <c r="U209" s="196">
        <v>2.63E-2</v>
      </c>
      <c r="V209" s="196">
        <v>0</v>
      </c>
      <c r="W209" s="196">
        <v>1.5829999999999955E-2</v>
      </c>
      <c r="X209" s="196">
        <v>3.8500000000000001E-3</v>
      </c>
      <c r="Y209" s="196">
        <v>0</v>
      </c>
      <c r="Z209" s="265">
        <v>9.5E-4</v>
      </c>
      <c r="AA209" s="196">
        <v>8.5999999999999998E-4</v>
      </c>
      <c r="AB209" s="196">
        <v>0</v>
      </c>
      <c r="AC209" s="196">
        <v>0</v>
      </c>
      <c r="AD209" s="196">
        <v>0</v>
      </c>
      <c r="AE209" s="196">
        <v>1.2800000000000001E-3</v>
      </c>
      <c r="AF209" s="272">
        <f t="shared" si="15"/>
        <v>1</v>
      </c>
      <c r="AG209" s="196">
        <f t="shared" si="12"/>
        <v>0.48036000000000006</v>
      </c>
    </row>
    <row r="210" spans="1:33" s="23" customFormat="1" x14ac:dyDescent="0.25">
      <c r="A210" s="1">
        <v>2010</v>
      </c>
      <c r="B210" s="1" t="s">
        <v>14</v>
      </c>
      <c r="C210" s="1" t="str">
        <f t="shared" si="13"/>
        <v>2010AB</v>
      </c>
      <c r="D210" s="1" t="s">
        <v>56</v>
      </c>
      <c r="E210" s="1" t="str">
        <f t="shared" si="14"/>
        <v>2010ABICI</v>
      </c>
      <c r="F210" s="196">
        <v>0.28423999999999999</v>
      </c>
      <c r="G210" s="196">
        <v>0.20716000000000001</v>
      </c>
      <c r="H210" s="196">
        <v>9.0540000000000009E-2</v>
      </c>
      <c r="I210" s="196">
        <v>7.5990000000000002E-2</v>
      </c>
      <c r="J210" s="196">
        <v>1.1080000000000001E-2</v>
      </c>
      <c r="K210" s="196">
        <v>1.8290000000000001E-2</v>
      </c>
      <c r="L210" s="196">
        <v>6.9899999999999997E-3</v>
      </c>
      <c r="M210" s="265">
        <v>2.3380000000000001E-2</v>
      </c>
      <c r="N210" s="196">
        <v>1.0249999999999999E-2</v>
      </c>
      <c r="O210" s="196">
        <v>0</v>
      </c>
      <c r="P210" s="196">
        <v>0</v>
      </c>
      <c r="Q210" s="196">
        <v>0</v>
      </c>
      <c r="R210" s="196">
        <v>3.56E-2</v>
      </c>
      <c r="S210" s="196">
        <v>2.3390000000000001E-2</v>
      </c>
      <c r="T210" s="196">
        <v>0</v>
      </c>
      <c r="U210" s="196">
        <v>0.13008</v>
      </c>
      <c r="V210" s="196">
        <v>0</v>
      </c>
      <c r="W210" s="196">
        <v>3.4640000000000032E-2</v>
      </c>
      <c r="X210" s="196">
        <v>1.2319999999999999E-2</v>
      </c>
      <c r="Y210" s="196">
        <v>0</v>
      </c>
      <c r="Z210" s="265">
        <v>6.6E-4</v>
      </c>
      <c r="AA210" s="196">
        <v>2.2890000000000001E-2</v>
      </c>
      <c r="AB210" s="196">
        <v>0</v>
      </c>
      <c r="AC210" s="196">
        <v>0</v>
      </c>
      <c r="AD210" s="196">
        <v>0</v>
      </c>
      <c r="AE210" s="196">
        <v>1.2500000000000001E-2</v>
      </c>
      <c r="AF210" s="272">
        <f t="shared" si="15"/>
        <v>0.99999999999999989</v>
      </c>
      <c r="AG210" s="196">
        <f t="shared" si="12"/>
        <v>0.23648000000000002</v>
      </c>
    </row>
    <row r="211" spans="1:33" s="23" customFormat="1" x14ac:dyDescent="0.25">
      <c r="A211" s="1">
        <v>2010</v>
      </c>
      <c r="B211" s="1" t="s">
        <v>14</v>
      </c>
      <c r="C211" s="1" t="str">
        <f t="shared" si="13"/>
        <v>2010AB</v>
      </c>
      <c r="D211" s="1" t="s">
        <v>58</v>
      </c>
      <c r="E211" s="1" t="str">
        <f t="shared" si="14"/>
        <v>2010ABResidential</v>
      </c>
      <c r="F211" s="196">
        <v>0.24884000000000001</v>
      </c>
      <c r="G211" s="196">
        <v>0.13595000000000002</v>
      </c>
      <c r="H211" s="196">
        <v>6.5049999999999997E-2</v>
      </c>
      <c r="I211" s="196">
        <v>2.3820000000000001E-2</v>
      </c>
      <c r="J211" s="196">
        <v>0.11233</v>
      </c>
      <c r="K211" s="196">
        <v>4.086E-2</v>
      </c>
      <c r="L211" s="196">
        <v>3.6400000000000002E-2</v>
      </c>
      <c r="M211" s="265">
        <v>3.1440000000000003E-2</v>
      </c>
      <c r="N211" s="196">
        <v>4.9230000000000003E-2</v>
      </c>
      <c r="O211" s="196">
        <v>0</v>
      </c>
      <c r="P211" s="196">
        <v>0</v>
      </c>
      <c r="Q211" s="196">
        <v>2.9399999999999999E-2</v>
      </c>
      <c r="R211" s="196">
        <v>0</v>
      </c>
      <c r="S211" s="196">
        <v>2.3359999999999999E-2</v>
      </c>
      <c r="T211" s="196">
        <v>0</v>
      </c>
      <c r="U211" s="196">
        <v>0.11263999999999999</v>
      </c>
      <c r="V211" s="196">
        <v>0</v>
      </c>
      <c r="W211" s="196">
        <v>2.8659999999999977E-2</v>
      </c>
      <c r="X211" s="196">
        <v>2.0840000000000001E-2</v>
      </c>
      <c r="Y211" s="196">
        <v>0</v>
      </c>
      <c r="Z211" s="265">
        <v>1.6000000000000001E-3</v>
      </c>
      <c r="AA211" s="196">
        <v>1.43E-2</v>
      </c>
      <c r="AB211" s="196">
        <v>0</v>
      </c>
      <c r="AC211" s="196">
        <v>0</v>
      </c>
      <c r="AD211" s="196">
        <v>0</v>
      </c>
      <c r="AE211" s="196">
        <v>2.528E-2</v>
      </c>
      <c r="AF211" s="272">
        <f t="shared" si="15"/>
        <v>1</v>
      </c>
      <c r="AG211" s="196">
        <f t="shared" si="12"/>
        <v>0.22667999999999996</v>
      </c>
    </row>
    <row r="212" spans="1:33" s="23" customFormat="1" x14ac:dyDescent="0.25">
      <c r="A212" s="1">
        <v>2011</v>
      </c>
      <c r="B212" s="1" t="s">
        <v>14</v>
      </c>
      <c r="C212" s="1" t="str">
        <f t="shared" si="13"/>
        <v>2011AB</v>
      </c>
      <c r="D212" s="1" t="s">
        <v>57</v>
      </c>
      <c r="E212" s="1" t="str">
        <f t="shared" si="14"/>
        <v>2011ABC&amp;D</v>
      </c>
      <c r="F212" s="196">
        <v>2.5900000000000003E-3</v>
      </c>
      <c r="G212" s="196">
        <v>3.7429999999999998E-2</v>
      </c>
      <c r="H212" s="196">
        <v>2.1000000000000001E-4</v>
      </c>
      <c r="I212" s="196">
        <v>0.43113999999999997</v>
      </c>
      <c r="J212" s="196">
        <v>1.2619999999999999E-2</v>
      </c>
      <c r="K212" s="196">
        <v>1.06E-3</v>
      </c>
      <c r="L212" s="196">
        <v>5.6000000000000006E-4</v>
      </c>
      <c r="M212" s="265">
        <v>2E-3</v>
      </c>
      <c r="N212" s="196">
        <v>3.2029999999999996E-2</v>
      </c>
      <c r="O212" s="196">
        <v>0</v>
      </c>
      <c r="P212" s="196">
        <v>0</v>
      </c>
      <c r="Q212" s="196">
        <v>0</v>
      </c>
      <c r="R212" s="196">
        <v>0</v>
      </c>
      <c r="S212" s="196">
        <v>0.34752000000000005</v>
      </c>
      <c r="T212" s="196">
        <v>8.3770000000000011E-2</v>
      </c>
      <c r="U212" s="196">
        <v>2.63E-2</v>
      </c>
      <c r="V212" s="196">
        <v>0</v>
      </c>
      <c r="W212" s="196">
        <v>1.5829999999999955E-2</v>
      </c>
      <c r="X212" s="196">
        <v>3.8500000000000001E-3</v>
      </c>
      <c r="Y212" s="196">
        <v>0</v>
      </c>
      <c r="Z212" s="265">
        <v>9.5E-4</v>
      </c>
      <c r="AA212" s="196">
        <v>8.5999999999999998E-4</v>
      </c>
      <c r="AB212" s="196">
        <v>0</v>
      </c>
      <c r="AC212" s="196">
        <v>0</v>
      </c>
      <c r="AD212" s="196">
        <v>0</v>
      </c>
      <c r="AE212" s="196">
        <v>1.2800000000000001E-3</v>
      </c>
      <c r="AF212" s="272">
        <f t="shared" si="15"/>
        <v>1</v>
      </c>
      <c r="AG212" s="196">
        <f t="shared" si="12"/>
        <v>0.48036000000000006</v>
      </c>
    </row>
    <row r="213" spans="1:33" s="23" customFormat="1" x14ac:dyDescent="0.25">
      <c r="A213" s="1">
        <v>2011</v>
      </c>
      <c r="B213" s="1" t="s">
        <v>14</v>
      </c>
      <c r="C213" s="1" t="str">
        <f t="shared" si="13"/>
        <v>2011AB</v>
      </c>
      <c r="D213" s="1" t="s">
        <v>56</v>
      </c>
      <c r="E213" s="1" t="str">
        <f t="shared" si="14"/>
        <v>2011ABICI</v>
      </c>
      <c r="F213" s="196">
        <v>0.28423999999999999</v>
      </c>
      <c r="G213" s="196">
        <v>0.20716000000000001</v>
      </c>
      <c r="H213" s="196">
        <v>9.0540000000000009E-2</v>
      </c>
      <c r="I213" s="196">
        <v>7.5990000000000002E-2</v>
      </c>
      <c r="J213" s="196">
        <v>1.1080000000000001E-2</v>
      </c>
      <c r="K213" s="196">
        <v>1.8290000000000001E-2</v>
      </c>
      <c r="L213" s="196">
        <v>6.9899999999999997E-3</v>
      </c>
      <c r="M213" s="265">
        <v>2.3380000000000001E-2</v>
      </c>
      <c r="N213" s="196">
        <v>1.0249999999999999E-2</v>
      </c>
      <c r="O213" s="196">
        <v>0</v>
      </c>
      <c r="P213" s="196">
        <v>0</v>
      </c>
      <c r="Q213" s="196">
        <v>0</v>
      </c>
      <c r="R213" s="196">
        <v>3.56E-2</v>
      </c>
      <c r="S213" s="196">
        <v>2.3390000000000001E-2</v>
      </c>
      <c r="T213" s="196">
        <v>0</v>
      </c>
      <c r="U213" s="196">
        <v>0.13008</v>
      </c>
      <c r="V213" s="196">
        <v>0</v>
      </c>
      <c r="W213" s="196">
        <v>3.4640000000000032E-2</v>
      </c>
      <c r="X213" s="196">
        <v>1.2319999999999999E-2</v>
      </c>
      <c r="Y213" s="196">
        <v>0</v>
      </c>
      <c r="Z213" s="265">
        <v>6.6E-4</v>
      </c>
      <c r="AA213" s="196">
        <v>2.2890000000000001E-2</v>
      </c>
      <c r="AB213" s="196">
        <v>0</v>
      </c>
      <c r="AC213" s="196">
        <v>0</v>
      </c>
      <c r="AD213" s="196">
        <v>0</v>
      </c>
      <c r="AE213" s="196">
        <v>1.2500000000000001E-2</v>
      </c>
      <c r="AF213" s="272">
        <f t="shared" si="15"/>
        <v>0.99999999999999989</v>
      </c>
      <c r="AG213" s="196">
        <f t="shared" si="12"/>
        <v>0.23648000000000002</v>
      </c>
    </row>
    <row r="214" spans="1:33" s="23" customFormat="1" x14ac:dyDescent="0.25">
      <c r="A214" s="1">
        <v>2011</v>
      </c>
      <c r="B214" s="1" t="s">
        <v>14</v>
      </c>
      <c r="C214" s="1" t="str">
        <f t="shared" si="13"/>
        <v>2011AB</v>
      </c>
      <c r="D214" s="1" t="s">
        <v>58</v>
      </c>
      <c r="E214" s="1" t="str">
        <f t="shared" si="14"/>
        <v>2011ABResidential</v>
      </c>
      <c r="F214" s="196">
        <v>0.24884000000000001</v>
      </c>
      <c r="G214" s="196">
        <v>0.13595000000000002</v>
      </c>
      <c r="H214" s="196">
        <v>6.5049999999999997E-2</v>
      </c>
      <c r="I214" s="196">
        <v>2.3820000000000001E-2</v>
      </c>
      <c r="J214" s="196">
        <v>0.11233</v>
      </c>
      <c r="K214" s="196">
        <v>4.086E-2</v>
      </c>
      <c r="L214" s="196">
        <v>3.6400000000000002E-2</v>
      </c>
      <c r="M214" s="265">
        <v>3.1440000000000003E-2</v>
      </c>
      <c r="N214" s="196">
        <v>4.9230000000000003E-2</v>
      </c>
      <c r="O214" s="196">
        <v>0</v>
      </c>
      <c r="P214" s="196">
        <v>0</v>
      </c>
      <c r="Q214" s="196">
        <v>2.9399999999999999E-2</v>
      </c>
      <c r="R214" s="196">
        <v>0</v>
      </c>
      <c r="S214" s="196">
        <v>2.3359999999999999E-2</v>
      </c>
      <c r="T214" s="196">
        <v>0</v>
      </c>
      <c r="U214" s="196">
        <v>0.11263999999999999</v>
      </c>
      <c r="V214" s="196">
        <v>0</v>
      </c>
      <c r="W214" s="196">
        <v>2.8659999999999977E-2</v>
      </c>
      <c r="X214" s="196">
        <v>2.0840000000000001E-2</v>
      </c>
      <c r="Y214" s="196">
        <v>0</v>
      </c>
      <c r="Z214" s="265">
        <v>1.6000000000000001E-3</v>
      </c>
      <c r="AA214" s="196">
        <v>1.43E-2</v>
      </c>
      <c r="AB214" s="196">
        <v>0</v>
      </c>
      <c r="AC214" s="196">
        <v>0</v>
      </c>
      <c r="AD214" s="196">
        <v>0</v>
      </c>
      <c r="AE214" s="196">
        <v>2.528E-2</v>
      </c>
      <c r="AF214" s="272">
        <f t="shared" si="15"/>
        <v>1</v>
      </c>
      <c r="AG214" s="196">
        <f t="shared" si="12"/>
        <v>0.22667999999999996</v>
      </c>
    </row>
    <row r="215" spans="1:33" s="23" customFormat="1" x14ac:dyDescent="0.25">
      <c r="A215" s="1">
        <v>2012</v>
      </c>
      <c r="B215" s="1" t="s">
        <v>14</v>
      </c>
      <c r="C215" s="1" t="str">
        <f t="shared" si="13"/>
        <v>2012AB</v>
      </c>
      <c r="D215" s="1" t="s">
        <v>57</v>
      </c>
      <c r="E215" s="1" t="str">
        <f t="shared" si="14"/>
        <v>2012ABC&amp;D</v>
      </c>
      <c r="F215" s="196">
        <v>2.5900000000000003E-3</v>
      </c>
      <c r="G215" s="196">
        <v>3.7429999999999998E-2</v>
      </c>
      <c r="H215" s="196">
        <v>2.1000000000000001E-4</v>
      </c>
      <c r="I215" s="196">
        <v>0.43113999999999997</v>
      </c>
      <c r="J215" s="196">
        <v>1.2619999999999999E-2</v>
      </c>
      <c r="K215" s="196">
        <v>1.06E-3</v>
      </c>
      <c r="L215" s="196">
        <v>5.6000000000000006E-4</v>
      </c>
      <c r="M215" s="265">
        <v>2E-3</v>
      </c>
      <c r="N215" s="196">
        <v>3.2029999999999996E-2</v>
      </c>
      <c r="O215" s="196">
        <v>0</v>
      </c>
      <c r="P215" s="196">
        <v>0</v>
      </c>
      <c r="Q215" s="196">
        <v>0</v>
      </c>
      <c r="R215" s="196">
        <v>0</v>
      </c>
      <c r="S215" s="196">
        <v>0.34752000000000005</v>
      </c>
      <c r="T215" s="196">
        <v>8.3770000000000011E-2</v>
      </c>
      <c r="U215" s="196">
        <v>2.63E-2</v>
      </c>
      <c r="V215" s="196">
        <v>0</v>
      </c>
      <c r="W215" s="196">
        <v>1.5829999999999955E-2</v>
      </c>
      <c r="X215" s="196">
        <v>3.8500000000000001E-3</v>
      </c>
      <c r="Y215" s="196">
        <v>0</v>
      </c>
      <c r="Z215" s="265">
        <v>9.5E-4</v>
      </c>
      <c r="AA215" s="196">
        <v>8.5999999999999998E-4</v>
      </c>
      <c r="AB215" s="196">
        <v>0</v>
      </c>
      <c r="AC215" s="196">
        <v>0</v>
      </c>
      <c r="AD215" s="196">
        <v>0</v>
      </c>
      <c r="AE215" s="196">
        <v>1.2800000000000001E-3</v>
      </c>
      <c r="AF215" s="272">
        <f t="shared" si="15"/>
        <v>1</v>
      </c>
      <c r="AG215" s="196">
        <f t="shared" si="12"/>
        <v>0.48036000000000006</v>
      </c>
    </row>
    <row r="216" spans="1:33" s="23" customFormat="1" x14ac:dyDescent="0.25">
      <c r="A216" s="1">
        <v>2012</v>
      </c>
      <c r="B216" s="1" t="s">
        <v>14</v>
      </c>
      <c r="C216" s="1" t="str">
        <f t="shared" si="13"/>
        <v>2012AB</v>
      </c>
      <c r="D216" s="1" t="s">
        <v>56</v>
      </c>
      <c r="E216" s="1" t="str">
        <f t="shared" si="14"/>
        <v>2012ABICI</v>
      </c>
      <c r="F216" s="196">
        <v>0.28423999999999999</v>
      </c>
      <c r="G216" s="196">
        <v>0.20716000000000001</v>
      </c>
      <c r="H216" s="196">
        <v>9.0540000000000009E-2</v>
      </c>
      <c r="I216" s="196">
        <v>7.5990000000000002E-2</v>
      </c>
      <c r="J216" s="196">
        <v>1.1080000000000001E-2</v>
      </c>
      <c r="K216" s="196">
        <v>1.8290000000000001E-2</v>
      </c>
      <c r="L216" s="196">
        <v>6.9899999999999997E-3</v>
      </c>
      <c r="M216" s="265">
        <v>2.3380000000000001E-2</v>
      </c>
      <c r="N216" s="196">
        <v>1.0249999999999999E-2</v>
      </c>
      <c r="O216" s="196">
        <v>0</v>
      </c>
      <c r="P216" s="196">
        <v>0</v>
      </c>
      <c r="Q216" s="196">
        <v>0</v>
      </c>
      <c r="R216" s="196">
        <v>3.56E-2</v>
      </c>
      <c r="S216" s="196">
        <v>2.3390000000000001E-2</v>
      </c>
      <c r="T216" s="196">
        <v>0</v>
      </c>
      <c r="U216" s="196">
        <v>0.13008</v>
      </c>
      <c r="V216" s="196">
        <v>0</v>
      </c>
      <c r="W216" s="196">
        <v>3.4640000000000032E-2</v>
      </c>
      <c r="X216" s="196">
        <v>1.2319999999999999E-2</v>
      </c>
      <c r="Y216" s="196">
        <v>0</v>
      </c>
      <c r="Z216" s="265">
        <v>6.6E-4</v>
      </c>
      <c r="AA216" s="196">
        <v>2.2890000000000001E-2</v>
      </c>
      <c r="AB216" s="196">
        <v>0</v>
      </c>
      <c r="AC216" s="196">
        <v>0</v>
      </c>
      <c r="AD216" s="196">
        <v>0</v>
      </c>
      <c r="AE216" s="196">
        <v>1.2500000000000001E-2</v>
      </c>
      <c r="AF216" s="272">
        <f t="shared" si="15"/>
        <v>0.99999999999999989</v>
      </c>
      <c r="AG216" s="196">
        <f t="shared" si="12"/>
        <v>0.23648000000000002</v>
      </c>
    </row>
    <row r="217" spans="1:33" s="23" customFormat="1" x14ac:dyDescent="0.25">
      <c r="A217" s="1">
        <v>2012</v>
      </c>
      <c r="B217" s="1" t="s">
        <v>14</v>
      </c>
      <c r="C217" s="1" t="str">
        <f t="shared" si="13"/>
        <v>2012AB</v>
      </c>
      <c r="D217" s="1" t="s">
        <v>58</v>
      </c>
      <c r="E217" s="1" t="str">
        <f t="shared" si="14"/>
        <v>2012ABResidential</v>
      </c>
      <c r="F217" s="196">
        <v>0.24884000000000001</v>
      </c>
      <c r="G217" s="196">
        <v>0.13595000000000002</v>
      </c>
      <c r="H217" s="196">
        <v>6.5049999999999997E-2</v>
      </c>
      <c r="I217" s="196">
        <v>2.3820000000000001E-2</v>
      </c>
      <c r="J217" s="196">
        <v>0.11233</v>
      </c>
      <c r="K217" s="196">
        <v>4.086E-2</v>
      </c>
      <c r="L217" s="196">
        <v>3.6400000000000002E-2</v>
      </c>
      <c r="M217" s="265">
        <v>3.1440000000000003E-2</v>
      </c>
      <c r="N217" s="196">
        <v>4.9230000000000003E-2</v>
      </c>
      <c r="O217" s="196">
        <v>0</v>
      </c>
      <c r="P217" s="196">
        <v>0</v>
      </c>
      <c r="Q217" s="196">
        <v>2.9399999999999999E-2</v>
      </c>
      <c r="R217" s="196">
        <v>0</v>
      </c>
      <c r="S217" s="196">
        <v>2.3359999999999999E-2</v>
      </c>
      <c r="T217" s="196">
        <v>0</v>
      </c>
      <c r="U217" s="196">
        <v>0.11263999999999999</v>
      </c>
      <c r="V217" s="196">
        <v>0</v>
      </c>
      <c r="W217" s="196">
        <v>2.8659999999999977E-2</v>
      </c>
      <c r="X217" s="196">
        <v>2.0840000000000001E-2</v>
      </c>
      <c r="Y217" s="196">
        <v>0</v>
      </c>
      <c r="Z217" s="265">
        <v>1.6000000000000001E-3</v>
      </c>
      <c r="AA217" s="196">
        <v>1.43E-2</v>
      </c>
      <c r="AB217" s="196">
        <v>0</v>
      </c>
      <c r="AC217" s="196">
        <v>0</v>
      </c>
      <c r="AD217" s="196">
        <v>0</v>
      </c>
      <c r="AE217" s="196">
        <v>2.528E-2</v>
      </c>
      <c r="AF217" s="272">
        <f t="shared" si="15"/>
        <v>1</v>
      </c>
      <c r="AG217" s="196">
        <f t="shared" si="12"/>
        <v>0.22667999999999996</v>
      </c>
    </row>
    <row r="218" spans="1:33" s="23" customFormat="1" x14ac:dyDescent="0.25">
      <c r="A218" s="1">
        <v>2013</v>
      </c>
      <c r="B218" s="1" t="s">
        <v>14</v>
      </c>
      <c r="C218" s="1" t="str">
        <f t="shared" si="13"/>
        <v>2013AB</v>
      </c>
      <c r="D218" s="1" t="s">
        <v>57</v>
      </c>
      <c r="E218" s="1" t="str">
        <f t="shared" si="14"/>
        <v>2013ABC&amp;D</v>
      </c>
      <c r="F218" s="196">
        <v>2.5900000000000003E-3</v>
      </c>
      <c r="G218" s="196">
        <v>3.7429999999999998E-2</v>
      </c>
      <c r="H218" s="196">
        <v>2.1000000000000001E-4</v>
      </c>
      <c r="I218" s="196">
        <v>0.43113999999999997</v>
      </c>
      <c r="J218" s="196">
        <v>1.2619999999999999E-2</v>
      </c>
      <c r="K218" s="196">
        <v>1.06E-3</v>
      </c>
      <c r="L218" s="196">
        <v>5.6000000000000006E-4</v>
      </c>
      <c r="M218" s="265">
        <v>2E-3</v>
      </c>
      <c r="N218" s="196">
        <v>3.2029999999999996E-2</v>
      </c>
      <c r="O218" s="196">
        <v>0</v>
      </c>
      <c r="P218" s="196">
        <v>0</v>
      </c>
      <c r="Q218" s="196">
        <v>0</v>
      </c>
      <c r="R218" s="196">
        <v>0</v>
      </c>
      <c r="S218" s="196">
        <v>0.34752000000000005</v>
      </c>
      <c r="T218" s="196">
        <v>8.3770000000000011E-2</v>
      </c>
      <c r="U218" s="196">
        <v>2.63E-2</v>
      </c>
      <c r="V218" s="196">
        <v>0</v>
      </c>
      <c r="W218" s="196">
        <v>1.5829999999999955E-2</v>
      </c>
      <c r="X218" s="196">
        <v>3.8500000000000001E-3</v>
      </c>
      <c r="Y218" s="196">
        <v>0</v>
      </c>
      <c r="Z218" s="265">
        <v>9.5E-4</v>
      </c>
      <c r="AA218" s="196">
        <v>8.5999999999999998E-4</v>
      </c>
      <c r="AB218" s="196">
        <v>0</v>
      </c>
      <c r="AC218" s="196">
        <v>0</v>
      </c>
      <c r="AD218" s="196">
        <v>0</v>
      </c>
      <c r="AE218" s="196">
        <v>1.2800000000000001E-3</v>
      </c>
      <c r="AF218" s="272">
        <f t="shared" si="15"/>
        <v>1</v>
      </c>
      <c r="AG218" s="196">
        <f t="shared" si="12"/>
        <v>0.48036000000000006</v>
      </c>
    </row>
    <row r="219" spans="1:33" s="23" customFormat="1" x14ac:dyDescent="0.25">
      <c r="A219" s="1">
        <v>2013</v>
      </c>
      <c r="B219" s="1" t="s">
        <v>14</v>
      </c>
      <c r="C219" s="1" t="str">
        <f t="shared" si="13"/>
        <v>2013AB</v>
      </c>
      <c r="D219" s="1" t="s">
        <v>56</v>
      </c>
      <c r="E219" s="1" t="str">
        <f t="shared" si="14"/>
        <v>2013ABICI</v>
      </c>
      <c r="F219" s="196">
        <v>0.28423999999999999</v>
      </c>
      <c r="G219" s="196">
        <v>0.20716000000000001</v>
      </c>
      <c r="H219" s="196">
        <v>9.0540000000000009E-2</v>
      </c>
      <c r="I219" s="196">
        <v>7.5990000000000002E-2</v>
      </c>
      <c r="J219" s="196">
        <v>1.1080000000000001E-2</v>
      </c>
      <c r="K219" s="196">
        <v>1.8290000000000001E-2</v>
      </c>
      <c r="L219" s="196">
        <v>6.9899999999999997E-3</v>
      </c>
      <c r="M219" s="265">
        <v>2.3380000000000001E-2</v>
      </c>
      <c r="N219" s="196">
        <v>1.0249999999999999E-2</v>
      </c>
      <c r="O219" s="196">
        <v>0</v>
      </c>
      <c r="P219" s="196">
        <v>0</v>
      </c>
      <c r="Q219" s="196">
        <v>0</v>
      </c>
      <c r="R219" s="196">
        <v>3.56E-2</v>
      </c>
      <c r="S219" s="196">
        <v>2.3390000000000001E-2</v>
      </c>
      <c r="T219" s="196">
        <v>0</v>
      </c>
      <c r="U219" s="196">
        <v>0.13008</v>
      </c>
      <c r="V219" s="196">
        <v>0</v>
      </c>
      <c r="W219" s="196">
        <v>3.4640000000000032E-2</v>
      </c>
      <c r="X219" s="196">
        <v>1.2319999999999999E-2</v>
      </c>
      <c r="Y219" s="196">
        <v>0</v>
      </c>
      <c r="Z219" s="265">
        <v>6.6E-4</v>
      </c>
      <c r="AA219" s="196">
        <v>2.2890000000000001E-2</v>
      </c>
      <c r="AB219" s="196">
        <v>0</v>
      </c>
      <c r="AC219" s="196">
        <v>0</v>
      </c>
      <c r="AD219" s="196">
        <v>0</v>
      </c>
      <c r="AE219" s="196">
        <v>1.2500000000000001E-2</v>
      </c>
      <c r="AF219" s="272">
        <f t="shared" si="15"/>
        <v>0.99999999999999989</v>
      </c>
      <c r="AG219" s="196">
        <f t="shared" si="12"/>
        <v>0.23648000000000002</v>
      </c>
    </row>
    <row r="220" spans="1:33" s="23" customFormat="1" x14ac:dyDescent="0.25">
      <c r="A220" s="1">
        <v>2013</v>
      </c>
      <c r="B220" s="1" t="s">
        <v>14</v>
      </c>
      <c r="C220" s="1" t="str">
        <f t="shared" si="13"/>
        <v>2013AB</v>
      </c>
      <c r="D220" s="1" t="s">
        <v>58</v>
      </c>
      <c r="E220" s="1" t="str">
        <f t="shared" si="14"/>
        <v>2013ABResidential</v>
      </c>
      <c r="F220" s="196">
        <v>0.24884000000000001</v>
      </c>
      <c r="G220" s="196">
        <v>0.13595000000000002</v>
      </c>
      <c r="H220" s="196">
        <v>6.5049999999999997E-2</v>
      </c>
      <c r="I220" s="196">
        <v>2.3820000000000001E-2</v>
      </c>
      <c r="J220" s="196">
        <v>0.11233</v>
      </c>
      <c r="K220" s="196">
        <v>4.086E-2</v>
      </c>
      <c r="L220" s="196">
        <v>3.6400000000000002E-2</v>
      </c>
      <c r="M220" s="265">
        <v>3.1440000000000003E-2</v>
      </c>
      <c r="N220" s="196">
        <v>4.9230000000000003E-2</v>
      </c>
      <c r="O220" s="196">
        <v>0</v>
      </c>
      <c r="P220" s="196">
        <v>0</v>
      </c>
      <c r="Q220" s="196">
        <v>2.9399999999999999E-2</v>
      </c>
      <c r="R220" s="196">
        <v>0</v>
      </c>
      <c r="S220" s="196">
        <v>2.3359999999999999E-2</v>
      </c>
      <c r="T220" s="196">
        <v>0</v>
      </c>
      <c r="U220" s="196">
        <v>0.11263999999999999</v>
      </c>
      <c r="V220" s="196">
        <v>0</v>
      </c>
      <c r="W220" s="196">
        <v>2.8659999999999977E-2</v>
      </c>
      <c r="X220" s="196">
        <v>2.0840000000000001E-2</v>
      </c>
      <c r="Y220" s="196">
        <v>0</v>
      </c>
      <c r="Z220" s="265">
        <v>1.6000000000000001E-3</v>
      </c>
      <c r="AA220" s="196">
        <v>1.43E-2</v>
      </c>
      <c r="AB220" s="196">
        <v>0</v>
      </c>
      <c r="AC220" s="196">
        <v>0</v>
      </c>
      <c r="AD220" s="196">
        <v>0</v>
      </c>
      <c r="AE220" s="196">
        <v>2.528E-2</v>
      </c>
      <c r="AF220" s="272">
        <f t="shared" si="15"/>
        <v>1</v>
      </c>
      <c r="AG220" s="196">
        <f t="shared" si="12"/>
        <v>0.22667999999999996</v>
      </c>
    </row>
    <row r="221" spans="1:33" s="23" customFormat="1" x14ac:dyDescent="0.25">
      <c r="A221" s="1">
        <v>2014</v>
      </c>
      <c r="B221" s="1" t="s">
        <v>14</v>
      </c>
      <c r="C221" s="1" t="str">
        <f t="shared" si="13"/>
        <v>2014AB</v>
      </c>
      <c r="D221" s="1" t="s">
        <v>57</v>
      </c>
      <c r="E221" s="1" t="str">
        <f t="shared" si="14"/>
        <v>2014ABC&amp;D</v>
      </c>
      <c r="F221" s="196">
        <v>2.5900000000000003E-3</v>
      </c>
      <c r="G221" s="196">
        <v>3.7429999999999998E-2</v>
      </c>
      <c r="H221" s="196">
        <v>2.1000000000000001E-4</v>
      </c>
      <c r="I221" s="196">
        <v>0.43113999999999997</v>
      </c>
      <c r="J221" s="196">
        <v>1.2619999999999999E-2</v>
      </c>
      <c r="K221" s="196">
        <v>1.06E-3</v>
      </c>
      <c r="L221" s="196">
        <v>5.6000000000000006E-4</v>
      </c>
      <c r="M221" s="265">
        <v>2E-3</v>
      </c>
      <c r="N221" s="196">
        <v>3.2029999999999996E-2</v>
      </c>
      <c r="O221" s="196">
        <v>0</v>
      </c>
      <c r="P221" s="196">
        <v>0</v>
      </c>
      <c r="Q221" s="196">
        <v>0</v>
      </c>
      <c r="R221" s="196">
        <v>0</v>
      </c>
      <c r="S221" s="196">
        <v>0.34752000000000005</v>
      </c>
      <c r="T221" s="196">
        <v>8.3770000000000011E-2</v>
      </c>
      <c r="U221" s="196">
        <v>2.63E-2</v>
      </c>
      <c r="V221" s="196">
        <v>0</v>
      </c>
      <c r="W221" s="196">
        <v>1.5829999999999955E-2</v>
      </c>
      <c r="X221" s="196">
        <v>3.8500000000000001E-3</v>
      </c>
      <c r="Y221" s="196">
        <v>0</v>
      </c>
      <c r="Z221" s="265">
        <v>9.5E-4</v>
      </c>
      <c r="AA221" s="196">
        <v>8.5999999999999998E-4</v>
      </c>
      <c r="AB221" s="196">
        <v>0</v>
      </c>
      <c r="AC221" s="196">
        <v>0</v>
      </c>
      <c r="AD221" s="196">
        <v>0</v>
      </c>
      <c r="AE221" s="196">
        <v>1.2800000000000001E-3</v>
      </c>
      <c r="AF221" s="272">
        <f t="shared" si="15"/>
        <v>1</v>
      </c>
      <c r="AG221" s="196">
        <f t="shared" si="12"/>
        <v>0.48036000000000006</v>
      </c>
    </row>
    <row r="222" spans="1:33" s="23" customFormat="1" x14ac:dyDescent="0.25">
      <c r="A222" s="1">
        <v>2014</v>
      </c>
      <c r="B222" s="1" t="s">
        <v>14</v>
      </c>
      <c r="C222" s="1" t="str">
        <f t="shared" si="13"/>
        <v>2014AB</v>
      </c>
      <c r="D222" s="1" t="s">
        <v>56</v>
      </c>
      <c r="E222" s="1" t="str">
        <f t="shared" si="14"/>
        <v>2014ABICI</v>
      </c>
      <c r="F222" s="196">
        <v>0.28423999999999999</v>
      </c>
      <c r="G222" s="196">
        <v>0.20716000000000001</v>
      </c>
      <c r="H222" s="196">
        <v>9.0540000000000009E-2</v>
      </c>
      <c r="I222" s="196">
        <v>7.5990000000000002E-2</v>
      </c>
      <c r="J222" s="196">
        <v>1.1080000000000001E-2</v>
      </c>
      <c r="K222" s="196">
        <v>1.8290000000000001E-2</v>
      </c>
      <c r="L222" s="196">
        <v>6.9899999999999997E-3</v>
      </c>
      <c r="M222" s="265">
        <v>2.3380000000000001E-2</v>
      </c>
      <c r="N222" s="196">
        <v>1.0249999999999999E-2</v>
      </c>
      <c r="O222" s="196">
        <v>0</v>
      </c>
      <c r="P222" s="196">
        <v>0</v>
      </c>
      <c r="Q222" s="196">
        <v>0</v>
      </c>
      <c r="R222" s="196">
        <v>3.56E-2</v>
      </c>
      <c r="S222" s="196">
        <v>2.3390000000000001E-2</v>
      </c>
      <c r="T222" s="196">
        <v>0</v>
      </c>
      <c r="U222" s="196">
        <v>0.13008</v>
      </c>
      <c r="V222" s="196">
        <v>0</v>
      </c>
      <c r="W222" s="196">
        <v>3.4640000000000032E-2</v>
      </c>
      <c r="X222" s="196">
        <v>1.2319999999999999E-2</v>
      </c>
      <c r="Y222" s="196">
        <v>0</v>
      </c>
      <c r="Z222" s="265">
        <v>6.6E-4</v>
      </c>
      <c r="AA222" s="196">
        <v>2.2890000000000001E-2</v>
      </c>
      <c r="AB222" s="196">
        <v>0</v>
      </c>
      <c r="AC222" s="196">
        <v>0</v>
      </c>
      <c r="AD222" s="196">
        <v>0</v>
      </c>
      <c r="AE222" s="196">
        <v>1.2500000000000001E-2</v>
      </c>
      <c r="AF222" s="272">
        <f t="shared" si="15"/>
        <v>0.99999999999999989</v>
      </c>
      <c r="AG222" s="196">
        <f t="shared" si="12"/>
        <v>0.23648000000000002</v>
      </c>
    </row>
    <row r="223" spans="1:33" s="23" customFormat="1" x14ac:dyDescent="0.25">
      <c r="A223" s="1">
        <v>2014</v>
      </c>
      <c r="B223" s="1" t="s">
        <v>14</v>
      </c>
      <c r="C223" s="1" t="str">
        <f t="shared" si="13"/>
        <v>2014AB</v>
      </c>
      <c r="D223" s="1" t="s">
        <v>58</v>
      </c>
      <c r="E223" s="1" t="str">
        <f t="shared" si="14"/>
        <v>2014ABResidential</v>
      </c>
      <c r="F223" s="196">
        <v>0.24884000000000001</v>
      </c>
      <c r="G223" s="196">
        <v>0.13595000000000002</v>
      </c>
      <c r="H223" s="196">
        <v>6.5049999999999997E-2</v>
      </c>
      <c r="I223" s="196">
        <v>2.3820000000000001E-2</v>
      </c>
      <c r="J223" s="196">
        <v>0.11233</v>
      </c>
      <c r="K223" s="196">
        <v>4.086E-2</v>
      </c>
      <c r="L223" s="196">
        <v>3.6400000000000002E-2</v>
      </c>
      <c r="M223" s="265">
        <v>3.1440000000000003E-2</v>
      </c>
      <c r="N223" s="196">
        <v>4.9230000000000003E-2</v>
      </c>
      <c r="O223" s="196">
        <v>0</v>
      </c>
      <c r="P223" s="196">
        <v>0</v>
      </c>
      <c r="Q223" s="196">
        <v>2.9399999999999999E-2</v>
      </c>
      <c r="R223" s="196">
        <v>0</v>
      </c>
      <c r="S223" s="196">
        <v>2.3359999999999999E-2</v>
      </c>
      <c r="T223" s="196">
        <v>0</v>
      </c>
      <c r="U223" s="196">
        <v>0.11263999999999999</v>
      </c>
      <c r="V223" s="196">
        <v>0</v>
      </c>
      <c r="W223" s="196">
        <v>2.8659999999999977E-2</v>
      </c>
      <c r="X223" s="196">
        <v>2.0840000000000001E-2</v>
      </c>
      <c r="Y223" s="196">
        <v>0</v>
      </c>
      <c r="Z223" s="265">
        <v>1.6000000000000001E-3</v>
      </c>
      <c r="AA223" s="196">
        <v>1.43E-2</v>
      </c>
      <c r="AB223" s="196">
        <v>0</v>
      </c>
      <c r="AC223" s="196">
        <v>0</v>
      </c>
      <c r="AD223" s="196">
        <v>0</v>
      </c>
      <c r="AE223" s="196">
        <v>2.528E-2</v>
      </c>
      <c r="AF223" s="272">
        <f t="shared" si="15"/>
        <v>1</v>
      </c>
      <c r="AG223" s="196">
        <f t="shared" si="12"/>
        <v>0.22667999999999996</v>
      </c>
    </row>
    <row r="224" spans="1:33" s="23" customFormat="1" x14ac:dyDescent="0.25">
      <c r="A224" s="1">
        <v>2015</v>
      </c>
      <c r="B224" s="1" t="s">
        <v>14</v>
      </c>
      <c r="C224" s="1" t="str">
        <f t="shared" si="13"/>
        <v>2015AB</v>
      </c>
      <c r="D224" s="1" t="s">
        <v>57</v>
      </c>
      <c r="E224" s="1" t="str">
        <f t="shared" si="14"/>
        <v>2015ABC&amp;D</v>
      </c>
      <c r="F224" s="196">
        <v>2.5900000000000003E-3</v>
      </c>
      <c r="G224" s="196">
        <v>3.7429999999999998E-2</v>
      </c>
      <c r="H224" s="196">
        <v>2.1000000000000001E-4</v>
      </c>
      <c r="I224" s="196">
        <v>0.43113999999999997</v>
      </c>
      <c r="J224" s="196">
        <v>1.2619999999999999E-2</v>
      </c>
      <c r="K224" s="196">
        <v>1.06E-3</v>
      </c>
      <c r="L224" s="196">
        <v>5.6000000000000006E-4</v>
      </c>
      <c r="M224" s="265">
        <v>2E-3</v>
      </c>
      <c r="N224" s="196">
        <v>3.2029999999999996E-2</v>
      </c>
      <c r="O224" s="196">
        <v>0</v>
      </c>
      <c r="P224" s="196">
        <v>0</v>
      </c>
      <c r="Q224" s="196">
        <v>0</v>
      </c>
      <c r="R224" s="196">
        <v>0</v>
      </c>
      <c r="S224" s="196">
        <v>0.34752000000000005</v>
      </c>
      <c r="T224" s="196">
        <v>8.3770000000000011E-2</v>
      </c>
      <c r="U224" s="196">
        <v>2.63E-2</v>
      </c>
      <c r="V224" s="196">
        <v>0</v>
      </c>
      <c r="W224" s="196">
        <v>1.5829999999999955E-2</v>
      </c>
      <c r="X224" s="196">
        <v>3.8500000000000001E-3</v>
      </c>
      <c r="Y224" s="196">
        <v>0</v>
      </c>
      <c r="Z224" s="265">
        <v>9.5E-4</v>
      </c>
      <c r="AA224" s="196">
        <v>8.5999999999999998E-4</v>
      </c>
      <c r="AB224" s="196">
        <v>0</v>
      </c>
      <c r="AC224" s="196">
        <v>0</v>
      </c>
      <c r="AD224" s="196">
        <v>0</v>
      </c>
      <c r="AE224" s="196">
        <v>1.2800000000000001E-3</v>
      </c>
      <c r="AF224" s="272">
        <f t="shared" si="15"/>
        <v>1</v>
      </c>
      <c r="AG224" s="196">
        <f t="shared" si="12"/>
        <v>0.48036000000000006</v>
      </c>
    </row>
    <row r="225" spans="1:33" s="23" customFormat="1" x14ac:dyDescent="0.25">
      <c r="A225" s="1">
        <v>2015</v>
      </c>
      <c r="B225" s="1" t="s">
        <v>14</v>
      </c>
      <c r="C225" s="1" t="str">
        <f t="shared" si="13"/>
        <v>2015AB</v>
      </c>
      <c r="D225" s="1" t="s">
        <v>56</v>
      </c>
      <c r="E225" s="1" t="str">
        <f t="shared" si="14"/>
        <v>2015ABICI</v>
      </c>
      <c r="F225" s="196">
        <v>0.28423999999999999</v>
      </c>
      <c r="G225" s="196">
        <v>0.20716000000000001</v>
      </c>
      <c r="H225" s="196">
        <v>9.0540000000000009E-2</v>
      </c>
      <c r="I225" s="196">
        <v>7.5990000000000002E-2</v>
      </c>
      <c r="J225" s="196">
        <v>1.1080000000000001E-2</v>
      </c>
      <c r="K225" s="196">
        <v>1.8290000000000001E-2</v>
      </c>
      <c r="L225" s="196">
        <v>6.9899999999999997E-3</v>
      </c>
      <c r="M225" s="265">
        <v>2.3380000000000001E-2</v>
      </c>
      <c r="N225" s="196">
        <v>1.0249999999999999E-2</v>
      </c>
      <c r="O225" s="196">
        <v>0</v>
      </c>
      <c r="P225" s="196">
        <v>0</v>
      </c>
      <c r="Q225" s="196">
        <v>0</v>
      </c>
      <c r="R225" s="196">
        <v>3.56E-2</v>
      </c>
      <c r="S225" s="196">
        <v>2.3390000000000001E-2</v>
      </c>
      <c r="T225" s="196">
        <v>0</v>
      </c>
      <c r="U225" s="196">
        <v>0.13008</v>
      </c>
      <c r="V225" s="196">
        <v>0</v>
      </c>
      <c r="W225" s="196">
        <v>3.4640000000000032E-2</v>
      </c>
      <c r="X225" s="196">
        <v>1.2319999999999999E-2</v>
      </c>
      <c r="Y225" s="196">
        <v>0</v>
      </c>
      <c r="Z225" s="265">
        <v>6.6E-4</v>
      </c>
      <c r="AA225" s="196">
        <v>2.2890000000000001E-2</v>
      </c>
      <c r="AB225" s="196">
        <v>0</v>
      </c>
      <c r="AC225" s="196">
        <v>0</v>
      </c>
      <c r="AD225" s="196">
        <v>0</v>
      </c>
      <c r="AE225" s="196">
        <v>1.2500000000000001E-2</v>
      </c>
      <c r="AF225" s="272">
        <f t="shared" si="15"/>
        <v>0.99999999999999989</v>
      </c>
      <c r="AG225" s="196">
        <f t="shared" si="12"/>
        <v>0.23648000000000002</v>
      </c>
    </row>
    <row r="226" spans="1:33" s="23" customFormat="1" x14ac:dyDescent="0.25">
      <c r="A226" s="1">
        <v>2015</v>
      </c>
      <c r="B226" s="1" t="s">
        <v>14</v>
      </c>
      <c r="C226" s="1" t="str">
        <f t="shared" si="13"/>
        <v>2015AB</v>
      </c>
      <c r="D226" s="1" t="s">
        <v>58</v>
      </c>
      <c r="E226" s="1" t="str">
        <f t="shared" si="14"/>
        <v>2015ABResidential</v>
      </c>
      <c r="F226" s="196">
        <v>0.24884000000000001</v>
      </c>
      <c r="G226" s="196">
        <v>0.13595000000000002</v>
      </c>
      <c r="H226" s="196">
        <v>6.5049999999999997E-2</v>
      </c>
      <c r="I226" s="196">
        <v>2.3820000000000001E-2</v>
      </c>
      <c r="J226" s="196">
        <v>0.11233</v>
      </c>
      <c r="K226" s="196">
        <v>4.086E-2</v>
      </c>
      <c r="L226" s="196">
        <v>3.6400000000000002E-2</v>
      </c>
      <c r="M226" s="265">
        <v>3.1440000000000003E-2</v>
      </c>
      <c r="N226" s="196">
        <v>4.9230000000000003E-2</v>
      </c>
      <c r="O226" s="196">
        <v>0</v>
      </c>
      <c r="P226" s="196">
        <v>0</v>
      </c>
      <c r="Q226" s="196">
        <v>2.9399999999999999E-2</v>
      </c>
      <c r="R226" s="196">
        <v>0</v>
      </c>
      <c r="S226" s="196">
        <v>2.3359999999999999E-2</v>
      </c>
      <c r="T226" s="196">
        <v>0</v>
      </c>
      <c r="U226" s="196">
        <v>0.11263999999999999</v>
      </c>
      <c r="V226" s="196">
        <v>0</v>
      </c>
      <c r="W226" s="196">
        <v>2.8659999999999977E-2</v>
      </c>
      <c r="X226" s="196">
        <v>2.0840000000000001E-2</v>
      </c>
      <c r="Y226" s="196">
        <v>0</v>
      </c>
      <c r="Z226" s="265">
        <v>1.6000000000000001E-3</v>
      </c>
      <c r="AA226" s="196">
        <v>1.43E-2</v>
      </c>
      <c r="AB226" s="196">
        <v>0</v>
      </c>
      <c r="AC226" s="196">
        <v>0</v>
      </c>
      <c r="AD226" s="196">
        <v>0</v>
      </c>
      <c r="AE226" s="196">
        <v>2.528E-2</v>
      </c>
      <c r="AF226" s="272">
        <f t="shared" si="15"/>
        <v>1</v>
      </c>
      <c r="AG226" s="196">
        <f t="shared" si="12"/>
        <v>0.22667999999999996</v>
      </c>
    </row>
    <row r="227" spans="1:33" s="23" customFormat="1" x14ac:dyDescent="0.25">
      <c r="A227" s="1">
        <v>2016</v>
      </c>
      <c r="B227" s="1" t="s">
        <v>14</v>
      </c>
      <c r="C227" s="1" t="str">
        <f t="shared" si="13"/>
        <v>2016AB</v>
      </c>
      <c r="D227" s="1" t="s">
        <v>57</v>
      </c>
      <c r="E227" s="1" t="str">
        <f t="shared" si="14"/>
        <v>2016ABC&amp;D</v>
      </c>
      <c r="F227" s="196">
        <v>2.5900000000000003E-3</v>
      </c>
      <c r="G227" s="196">
        <v>3.7429999999999998E-2</v>
      </c>
      <c r="H227" s="196">
        <v>2.1000000000000001E-4</v>
      </c>
      <c r="I227" s="196">
        <v>0.43113999999999997</v>
      </c>
      <c r="J227" s="196">
        <v>1.2619999999999999E-2</v>
      </c>
      <c r="K227" s="196">
        <v>1.06E-3</v>
      </c>
      <c r="L227" s="196">
        <v>5.6000000000000006E-4</v>
      </c>
      <c r="M227" s="265">
        <v>2E-3</v>
      </c>
      <c r="N227" s="196">
        <v>3.2029999999999996E-2</v>
      </c>
      <c r="O227" s="196">
        <v>0</v>
      </c>
      <c r="P227" s="196">
        <v>0</v>
      </c>
      <c r="Q227" s="196">
        <v>0</v>
      </c>
      <c r="R227" s="196">
        <v>0</v>
      </c>
      <c r="S227" s="196">
        <v>0.34752000000000005</v>
      </c>
      <c r="T227" s="196">
        <v>8.3770000000000011E-2</v>
      </c>
      <c r="U227" s="196">
        <v>2.63E-2</v>
      </c>
      <c r="V227" s="196">
        <v>0</v>
      </c>
      <c r="W227" s="196">
        <v>1.5829999999999955E-2</v>
      </c>
      <c r="X227" s="196">
        <v>3.8500000000000001E-3</v>
      </c>
      <c r="Y227" s="196">
        <v>0</v>
      </c>
      <c r="Z227" s="265">
        <v>9.5E-4</v>
      </c>
      <c r="AA227" s="196">
        <v>8.5999999999999998E-4</v>
      </c>
      <c r="AB227" s="196">
        <v>0</v>
      </c>
      <c r="AC227" s="196">
        <v>0</v>
      </c>
      <c r="AD227" s="196">
        <v>0</v>
      </c>
      <c r="AE227" s="196">
        <v>1.2800000000000001E-3</v>
      </c>
      <c r="AF227" s="272">
        <f t="shared" si="15"/>
        <v>1</v>
      </c>
      <c r="AG227" s="196">
        <f t="shared" si="12"/>
        <v>0.48036000000000006</v>
      </c>
    </row>
    <row r="228" spans="1:33" s="23" customFormat="1" x14ac:dyDescent="0.25">
      <c r="A228" s="1">
        <v>2016</v>
      </c>
      <c r="B228" s="1" t="s">
        <v>14</v>
      </c>
      <c r="C228" s="1" t="str">
        <f t="shared" si="13"/>
        <v>2016AB</v>
      </c>
      <c r="D228" s="1" t="s">
        <v>56</v>
      </c>
      <c r="E228" s="1" t="str">
        <f t="shared" si="14"/>
        <v>2016ABICI</v>
      </c>
      <c r="F228" s="196">
        <v>0.28423999999999999</v>
      </c>
      <c r="G228" s="196">
        <v>0.20716000000000001</v>
      </c>
      <c r="H228" s="196">
        <v>9.0540000000000009E-2</v>
      </c>
      <c r="I228" s="196">
        <v>7.5990000000000002E-2</v>
      </c>
      <c r="J228" s="196">
        <v>1.1080000000000001E-2</v>
      </c>
      <c r="K228" s="196">
        <v>1.8290000000000001E-2</v>
      </c>
      <c r="L228" s="196">
        <v>6.9899999999999997E-3</v>
      </c>
      <c r="M228" s="265">
        <v>2.3380000000000001E-2</v>
      </c>
      <c r="N228" s="196">
        <v>1.0249999999999999E-2</v>
      </c>
      <c r="O228" s="196">
        <v>0</v>
      </c>
      <c r="P228" s="196">
        <v>0</v>
      </c>
      <c r="Q228" s="196">
        <v>0</v>
      </c>
      <c r="R228" s="196">
        <v>3.56E-2</v>
      </c>
      <c r="S228" s="196">
        <v>2.3390000000000001E-2</v>
      </c>
      <c r="T228" s="196">
        <v>0</v>
      </c>
      <c r="U228" s="196">
        <v>0.13008</v>
      </c>
      <c r="V228" s="196">
        <v>0</v>
      </c>
      <c r="W228" s="196">
        <v>3.4640000000000032E-2</v>
      </c>
      <c r="X228" s="196">
        <v>1.2319999999999999E-2</v>
      </c>
      <c r="Y228" s="196">
        <v>0</v>
      </c>
      <c r="Z228" s="265">
        <v>6.6E-4</v>
      </c>
      <c r="AA228" s="196">
        <v>2.2890000000000001E-2</v>
      </c>
      <c r="AB228" s="196">
        <v>0</v>
      </c>
      <c r="AC228" s="196">
        <v>0</v>
      </c>
      <c r="AD228" s="196">
        <v>0</v>
      </c>
      <c r="AE228" s="196">
        <v>1.2500000000000001E-2</v>
      </c>
      <c r="AF228" s="272">
        <f t="shared" si="15"/>
        <v>0.99999999999999989</v>
      </c>
      <c r="AG228" s="196">
        <f t="shared" si="12"/>
        <v>0.23648000000000002</v>
      </c>
    </row>
    <row r="229" spans="1:33" s="23" customFormat="1" x14ac:dyDescent="0.25">
      <c r="A229" s="1">
        <v>2016</v>
      </c>
      <c r="B229" s="1" t="s">
        <v>14</v>
      </c>
      <c r="C229" s="1" t="str">
        <f t="shared" si="13"/>
        <v>2016AB</v>
      </c>
      <c r="D229" s="1" t="s">
        <v>58</v>
      </c>
      <c r="E229" s="1" t="str">
        <f t="shared" si="14"/>
        <v>2016ABResidential</v>
      </c>
      <c r="F229" s="196">
        <v>0.24884000000000001</v>
      </c>
      <c r="G229" s="196">
        <v>0.13595000000000002</v>
      </c>
      <c r="H229" s="196">
        <v>6.5049999999999997E-2</v>
      </c>
      <c r="I229" s="196">
        <v>2.3820000000000001E-2</v>
      </c>
      <c r="J229" s="196">
        <v>0.11233</v>
      </c>
      <c r="K229" s="196">
        <v>4.086E-2</v>
      </c>
      <c r="L229" s="196">
        <v>3.6400000000000002E-2</v>
      </c>
      <c r="M229" s="265">
        <v>3.1440000000000003E-2</v>
      </c>
      <c r="N229" s="196">
        <v>4.9230000000000003E-2</v>
      </c>
      <c r="O229" s="196">
        <v>0</v>
      </c>
      <c r="P229" s="196">
        <v>0</v>
      </c>
      <c r="Q229" s="196">
        <v>2.9399999999999999E-2</v>
      </c>
      <c r="R229" s="196">
        <v>0</v>
      </c>
      <c r="S229" s="196">
        <v>2.3359999999999999E-2</v>
      </c>
      <c r="T229" s="196">
        <v>0</v>
      </c>
      <c r="U229" s="196">
        <v>0.11263999999999999</v>
      </c>
      <c r="V229" s="196">
        <v>0</v>
      </c>
      <c r="W229" s="196">
        <v>2.8659999999999977E-2</v>
      </c>
      <c r="X229" s="196">
        <v>2.0840000000000001E-2</v>
      </c>
      <c r="Y229" s="196">
        <v>0</v>
      </c>
      <c r="Z229" s="265">
        <v>1.6000000000000001E-3</v>
      </c>
      <c r="AA229" s="196">
        <v>1.43E-2</v>
      </c>
      <c r="AB229" s="196">
        <v>0</v>
      </c>
      <c r="AC229" s="196">
        <v>0</v>
      </c>
      <c r="AD229" s="196">
        <v>0</v>
      </c>
      <c r="AE229" s="196">
        <v>2.528E-2</v>
      </c>
      <c r="AF229" s="272">
        <f t="shared" si="15"/>
        <v>1</v>
      </c>
      <c r="AG229" s="196">
        <f t="shared" si="12"/>
        <v>0.22667999999999996</v>
      </c>
    </row>
    <row r="230" spans="1:33" s="23" customFormat="1" x14ac:dyDescent="0.25">
      <c r="A230" s="1">
        <v>2017</v>
      </c>
      <c r="B230" s="1" t="s">
        <v>14</v>
      </c>
      <c r="C230" s="1" t="str">
        <f t="shared" si="13"/>
        <v>2017AB</v>
      </c>
      <c r="D230" s="1" t="s">
        <v>57</v>
      </c>
      <c r="E230" s="1" t="str">
        <f t="shared" si="14"/>
        <v>2017ABC&amp;D</v>
      </c>
      <c r="F230" s="196">
        <v>2.5900000000000003E-3</v>
      </c>
      <c r="G230" s="196">
        <v>6.361E-2</v>
      </c>
      <c r="H230" s="196">
        <v>1.1009999999999999E-2</v>
      </c>
      <c r="I230" s="196">
        <v>0.33792</v>
      </c>
      <c r="J230" s="196">
        <v>8.6599999999999993E-3</v>
      </c>
      <c r="K230" s="196">
        <v>1.06E-3</v>
      </c>
      <c r="L230" s="196">
        <v>5.6000000000000006E-4</v>
      </c>
      <c r="M230" s="265">
        <v>2E-3</v>
      </c>
      <c r="N230" s="196">
        <v>3.2029999999999996E-2</v>
      </c>
      <c r="O230" s="196">
        <v>0</v>
      </c>
      <c r="P230" s="196">
        <v>0</v>
      </c>
      <c r="Q230" s="196">
        <v>0</v>
      </c>
      <c r="R230" s="196">
        <v>0</v>
      </c>
      <c r="S230" s="196">
        <v>0.30724000000000001</v>
      </c>
      <c r="T230" s="196">
        <v>9.3079999999999996E-2</v>
      </c>
      <c r="U230" s="196">
        <v>6.9470000000000004E-2</v>
      </c>
      <c r="V230" s="196">
        <v>0</v>
      </c>
      <c r="W230" s="196">
        <v>4.6399999999999886E-2</v>
      </c>
      <c r="X230" s="196">
        <v>1.2410000000000001E-2</v>
      </c>
      <c r="Y230" s="197">
        <v>0</v>
      </c>
      <c r="Z230" s="265">
        <v>9.5E-4</v>
      </c>
      <c r="AA230" s="196">
        <v>3.0000000000000001E-3</v>
      </c>
      <c r="AB230" s="196">
        <v>0</v>
      </c>
      <c r="AC230" s="196">
        <v>0</v>
      </c>
      <c r="AD230" s="196">
        <v>0</v>
      </c>
      <c r="AE230" s="196">
        <v>8.0099999999999998E-3</v>
      </c>
      <c r="AF230" s="272">
        <f t="shared" si="15"/>
        <v>1</v>
      </c>
      <c r="AG230" s="196">
        <f t="shared" ref="AG230:AG293" si="16">SUM(S230:AE230)</f>
        <v>0.54055999999999993</v>
      </c>
    </row>
    <row r="231" spans="1:33" s="23" customFormat="1" x14ac:dyDescent="0.25">
      <c r="A231" s="1">
        <v>2017</v>
      </c>
      <c r="B231" s="1" t="s">
        <v>14</v>
      </c>
      <c r="C231" s="1" t="str">
        <f t="shared" si="13"/>
        <v>2017AB</v>
      </c>
      <c r="D231" s="1" t="s">
        <v>56</v>
      </c>
      <c r="E231" s="1" t="str">
        <f t="shared" si="14"/>
        <v>2017ABICI</v>
      </c>
      <c r="F231" s="196">
        <v>0.25390000000000001</v>
      </c>
      <c r="G231" s="196">
        <v>0.15643000000000001</v>
      </c>
      <c r="H231" s="196">
        <v>8.5639999999999994E-2</v>
      </c>
      <c r="I231" s="196">
        <v>6.4299999999999996E-2</v>
      </c>
      <c r="J231" s="196">
        <v>2.1299999999999999E-2</v>
      </c>
      <c r="K231" s="196">
        <v>2.9169999999999998E-2</v>
      </c>
      <c r="L231" s="196">
        <v>1.447E-2</v>
      </c>
      <c r="M231" s="265">
        <v>1.295E-2</v>
      </c>
      <c r="N231" s="196">
        <v>3.6600000000000001E-2</v>
      </c>
      <c r="O231" s="196">
        <v>0</v>
      </c>
      <c r="P231" s="196">
        <v>0</v>
      </c>
      <c r="Q231" s="196">
        <v>0</v>
      </c>
      <c r="R231" s="196">
        <v>3.8510000000000003E-2</v>
      </c>
      <c r="S231" s="196">
        <v>3.124E-2</v>
      </c>
      <c r="T231" s="196">
        <v>0</v>
      </c>
      <c r="U231" s="196">
        <v>0.17019999999999999</v>
      </c>
      <c r="V231" s="196">
        <v>0</v>
      </c>
      <c r="W231" s="196">
        <v>4.3819999999999866E-2</v>
      </c>
      <c r="X231" s="196">
        <v>1.5720000000000001E-2</v>
      </c>
      <c r="Y231" s="196">
        <v>0</v>
      </c>
      <c r="Z231" s="265">
        <v>6.6E-4</v>
      </c>
      <c r="AA231" s="196">
        <v>1.2829999999999999E-2</v>
      </c>
      <c r="AB231" s="196">
        <v>0</v>
      </c>
      <c r="AC231" s="196">
        <v>0</v>
      </c>
      <c r="AD231" s="196">
        <v>0</v>
      </c>
      <c r="AE231" s="196">
        <v>1.226E-2</v>
      </c>
      <c r="AF231" s="272">
        <f t="shared" si="15"/>
        <v>1</v>
      </c>
      <c r="AG231" s="196">
        <f t="shared" si="16"/>
        <v>0.28672999999999982</v>
      </c>
    </row>
    <row r="232" spans="1:33" s="23" customFormat="1" x14ac:dyDescent="0.25">
      <c r="A232" s="1">
        <v>2017</v>
      </c>
      <c r="B232" s="1" t="s">
        <v>14</v>
      </c>
      <c r="C232" s="1" t="str">
        <f t="shared" si="13"/>
        <v>2017AB</v>
      </c>
      <c r="D232" s="1" t="s">
        <v>58</v>
      </c>
      <c r="E232" s="1" t="str">
        <f t="shared" si="14"/>
        <v>2017ABResidential</v>
      </c>
      <c r="F232" s="196">
        <v>0.28654000000000002</v>
      </c>
      <c r="G232" s="196">
        <v>0.1168</v>
      </c>
      <c r="H232" s="196">
        <v>6.8269999999999997E-2</v>
      </c>
      <c r="I232" s="196">
        <v>2.1949999999999997E-2</v>
      </c>
      <c r="J232" s="196">
        <v>2.742E-2</v>
      </c>
      <c r="K232" s="196">
        <v>7.1760000000000004E-2</v>
      </c>
      <c r="L232" s="196">
        <v>6.2969999999999998E-2</v>
      </c>
      <c r="M232" s="265">
        <v>5.8100000000000001E-3</v>
      </c>
      <c r="N232" s="196">
        <v>5.1310000000000001E-2</v>
      </c>
      <c r="O232" s="196">
        <v>0</v>
      </c>
      <c r="P232" s="196">
        <v>0</v>
      </c>
      <c r="Q232" s="196">
        <v>4.9149999999999999E-2</v>
      </c>
      <c r="R232" s="196">
        <v>0</v>
      </c>
      <c r="S232" s="196">
        <v>1.7000000000000001E-2</v>
      </c>
      <c r="T232" s="196">
        <v>0</v>
      </c>
      <c r="U232" s="196">
        <v>0.1358</v>
      </c>
      <c r="V232" s="196">
        <v>0</v>
      </c>
      <c r="W232" s="196">
        <v>3.861999999999996E-2</v>
      </c>
      <c r="X232" s="196">
        <v>1.9950000000000002E-2</v>
      </c>
      <c r="Y232" s="196">
        <v>0</v>
      </c>
      <c r="Z232" s="265">
        <v>1.7099999999999999E-3</v>
      </c>
      <c r="AA232" s="196">
        <v>1.5349999999999999E-2</v>
      </c>
      <c r="AB232" s="196">
        <v>0</v>
      </c>
      <c r="AC232" s="196">
        <v>0</v>
      </c>
      <c r="AD232" s="196">
        <v>0</v>
      </c>
      <c r="AE232" s="196">
        <v>9.5899999999999996E-3</v>
      </c>
      <c r="AF232" s="272">
        <f t="shared" si="15"/>
        <v>1</v>
      </c>
      <c r="AG232" s="196">
        <f t="shared" si="16"/>
        <v>0.23801999999999993</v>
      </c>
    </row>
    <row r="233" spans="1:33" s="23" customFormat="1" x14ac:dyDescent="0.25">
      <c r="A233" s="1">
        <v>2018</v>
      </c>
      <c r="B233" s="1" t="s">
        <v>14</v>
      </c>
      <c r="C233" s="1" t="str">
        <f t="shared" si="13"/>
        <v>2018AB</v>
      </c>
      <c r="D233" s="1" t="s">
        <v>57</v>
      </c>
      <c r="E233" s="1" t="str">
        <f t="shared" si="14"/>
        <v>2018ABC&amp;D</v>
      </c>
      <c r="F233" s="196">
        <v>2.5900000000000003E-3</v>
      </c>
      <c r="G233" s="196">
        <v>6.361E-2</v>
      </c>
      <c r="H233" s="196">
        <v>1.1009999999999999E-2</v>
      </c>
      <c r="I233" s="196">
        <v>0.33792</v>
      </c>
      <c r="J233" s="196">
        <v>8.6599999999999993E-3</v>
      </c>
      <c r="K233" s="196">
        <v>1.06E-3</v>
      </c>
      <c r="L233" s="196">
        <v>5.6000000000000006E-4</v>
      </c>
      <c r="M233" s="265">
        <v>2E-3</v>
      </c>
      <c r="N233" s="196">
        <v>3.2029999999999996E-2</v>
      </c>
      <c r="O233" s="196">
        <v>0</v>
      </c>
      <c r="P233" s="196">
        <v>0</v>
      </c>
      <c r="Q233" s="196">
        <v>0</v>
      </c>
      <c r="R233" s="196">
        <v>0</v>
      </c>
      <c r="S233" s="196">
        <v>0.30724000000000001</v>
      </c>
      <c r="T233" s="196">
        <v>9.3079999999999996E-2</v>
      </c>
      <c r="U233" s="196">
        <v>6.9470000000000004E-2</v>
      </c>
      <c r="V233" s="196">
        <v>0</v>
      </c>
      <c r="W233" s="196">
        <v>4.6399999999999886E-2</v>
      </c>
      <c r="X233" s="196">
        <v>1.2410000000000001E-2</v>
      </c>
      <c r="Y233" s="197">
        <v>0</v>
      </c>
      <c r="Z233" s="265">
        <v>9.5E-4</v>
      </c>
      <c r="AA233" s="196">
        <v>3.0000000000000001E-3</v>
      </c>
      <c r="AB233" s="196">
        <v>0</v>
      </c>
      <c r="AC233" s="196">
        <v>0</v>
      </c>
      <c r="AD233" s="196">
        <v>0</v>
      </c>
      <c r="AE233" s="196">
        <v>8.0099999999999998E-3</v>
      </c>
      <c r="AF233" s="272">
        <f t="shared" si="15"/>
        <v>1</v>
      </c>
      <c r="AG233" s="196">
        <f t="shared" si="16"/>
        <v>0.54055999999999993</v>
      </c>
    </row>
    <row r="234" spans="1:33" s="23" customFormat="1" x14ac:dyDescent="0.25">
      <c r="A234" s="1">
        <v>2018</v>
      </c>
      <c r="B234" s="1" t="s">
        <v>14</v>
      </c>
      <c r="C234" s="1" t="str">
        <f t="shared" si="13"/>
        <v>2018AB</v>
      </c>
      <c r="D234" s="1" t="s">
        <v>56</v>
      </c>
      <c r="E234" s="1" t="str">
        <f t="shared" si="14"/>
        <v>2018ABICI</v>
      </c>
      <c r="F234" s="196">
        <v>0.25390000000000001</v>
      </c>
      <c r="G234" s="196">
        <v>0.15643000000000001</v>
      </c>
      <c r="H234" s="196">
        <v>8.5639999999999994E-2</v>
      </c>
      <c r="I234" s="196">
        <v>6.4299999999999996E-2</v>
      </c>
      <c r="J234" s="196">
        <v>2.1299999999999999E-2</v>
      </c>
      <c r="K234" s="196">
        <v>2.9169999999999998E-2</v>
      </c>
      <c r="L234" s="196">
        <v>1.447E-2</v>
      </c>
      <c r="M234" s="265">
        <v>1.295E-2</v>
      </c>
      <c r="N234" s="196">
        <v>3.6600000000000001E-2</v>
      </c>
      <c r="O234" s="196">
        <v>0</v>
      </c>
      <c r="P234" s="196">
        <v>0</v>
      </c>
      <c r="Q234" s="196">
        <v>0</v>
      </c>
      <c r="R234" s="196">
        <v>3.8510000000000003E-2</v>
      </c>
      <c r="S234" s="196">
        <v>3.124E-2</v>
      </c>
      <c r="T234" s="196">
        <v>0</v>
      </c>
      <c r="U234" s="196">
        <v>0.17019999999999999</v>
      </c>
      <c r="V234" s="196">
        <v>0</v>
      </c>
      <c r="W234" s="196">
        <v>4.3819999999999866E-2</v>
      </c>
      <c r="X234" s="196">
        <v>1.5720000000000001E-2</v>
      </c>
      <c r="Y234" s="196">
        <v>0</v>
      </c>
      <c r="Z234" s="265">
        <v>6.6E-4</v>
      </c>
      <c r="AA234" s="196">
        <v>1.2829999999999999E-2</v>
      </c>
      <c r="AB234" s="196">
        <v>0</v>
      </c>
      <c r="AC234" s="196">
        <v>0</v>
      </c>
      <c r="AD234" s="196">
        <v>0</v>
      </c>
      <c r="AE234" s="196">
        <v>1.226E-2</v>
      </c>
      <c r="AF234" s="272">
        <f t="shared" si="15"/>
        <v>1</v>
      </c>
      <c r="AG234" s="196">
        <f t="shared" si="16"/>
        <v>0.28672999999999982</v>
      </c>
    </row>
    <row r="235" spans="1:33" s="23" customFormat="1" x14ac:dyDescent="0.25">
      <c r="A235" s="1">
        <v>2018</v>
      </c>
      <c r="B235" s="1" t="s">
        <v>14</v>
      </c>
      <c r="C235" s="1" t="str">
        <f t="shared" si="13"/>
        <v>2018AB</v>
      </c>
      <c r="D235" s="1" t="s">
        <v>58</v>
      </c>
      <c r="E235" s="1" t="str">
        <f t="shared" si="14"/>
        <v>2018ABResidential</v>
      </c>
      <c r="F235" s="196">
        <v>0.28654000000000002</v>
      </c>
      <c r="G235" s="196">
        <v>0.1168</v>
      </c>
      <c r="H235" s="196">
        <v>6.8269999999999997E-2</v>
      </c>
      <c r="I235" s="196">
        <v>2.1949999999999997E-2</v>
      </c>
      <c r="J235" s="196">
        <v>2.742E-2</v>
      </c>
      <c r="K235" s="196">
        <v>7.1760000000000004E-2</v>
      </c>
      <c r="L235" s="196">
        <v>6.2969999999999998E-2</v>
      </c>
      <c r="M235" s="265">
        <v>5.8100000000000001E-3</v>
      </c>
      <c r="N235" s="196">
        <v>5.1310000000000001E-2</v>
      </c>
      <c r="O235" s="196">
        <v>0</v>
      </c>
      <c r="P235" s="196">
        <v>0</v>
      </c>
      <c r="Q235" s="196">
        <v>4.9149999999999999E-2</v>
      </c>
      <c r="R235" s="196">
        <v>0</v>
      </c>
      <c r="S235" s="196">
        <v>1.7000000000000001E-2</v>
      </c>
      <c r="T235" s="196">
        <v>0</v>
      </c>
      <c r="U235" s="196">
        <v>0.1358</v>
      </c>
      <c r="V235" s="196">
        <v>0</v>
      </c>
      <c r="W235" s="196">
        <v>3.861999999999996E-2</v>
      </c>
      <c r="X235" s="196">
        <v>1.9950000000000002E-2</v>
      </c>
      <c r="Y235" s="196">
        <v>0</v>
      </c>
      <c r="Z235" s="265">
        <v>1.7099999999999999E-3</v>
      </c>
      <c r="AA235" s="196">
        <v>1.5349999999999999E-2</v>
      </c>
      <c r="AB235" s="196">
        <v>0</v>
      </c>
      <c r="AC235" s="196">
        <v>0</v>
      </c>
      <c r="AD235" s="196">
        <v>0</v>
      </c>
      <c r="AE235" s="196">
        <v>9.5899999999999996E-3</v>
      </c>
      <c r="AF235" s="272">
        <f t="shared" si="15"/>
        <v>1</v>
      </c>
      <c r="AG235" s="196">
        <f t="shared" si="16"/>
        <v>0.23801999999999993</v>
      </c>
    </row>
    <row r="236" spans="1:33" s="23" customFormat="1" x14ac:dyDescent="0.25">
      <c r="A236" s="1">
        <v>2019</v>
      </c>
      <c r="B236" s="1" t="s">
        <v>14</v>
      </c>
      <c r="C236" s="1" t="str">
        <f t="shared" si="13"/>
        <v>2019AB</v>
      </c>
      <c r="D236" s="1" t="s">
        <v>57</v>
      </c>
      <c r="E236" s="1" t="str">
        <f t="shared" si="14"/>
        <v>2019ABC&amp;D</v>
      </c>
      <c r="F236" s="196">
        <v>2.5900000000000003E-3</v>
      </c>
      <c r="G236" s="196">
        <v>6.361E-2</v>
      </c>
      <c r="H236" s="196">
        <v>1.1009999999999999E-2</v>
      </c>
      <c r="I236" s="196">
        <v>0.33792</v>
      </c>
      <c r="J236" s="196">
        <v>8.6599999999999993E-3</v>
      </c>
      <c r="K236" s="196">
        <v>1.06E-3</v>
      </c>
      <c r="L236" s="196">
        <v>5.6000000000000006E-4</v>
      </c>
      <c r="M236" s="265">
        <v>2E-3</v>
      </c>
      <c r="N236" s="196">
        <v>3.2029999999999996E-2</v>
      </c>
      <c r="O236" s="196">
        <v>0</v>
      </c>
      <c r="P236" s="196">
        <v>0</v>
      </c>
      <c r="Q236" s="196">
        <v>0</v>
      </c>
      <c r="R236" s="196">
        <v>0</v>
      </c>
      <c r="S236" s="196">
        <v>0.30724000000000001</v>
      </c>
      <c r="T236" s="196">
        <v>9.3079999999999996E-2</v>
      </c>
      <c r="U236" s="196">
        <v>6.9470000000000004E-2</v>
      </c>
      <c r="V236" s="196">
        <v>0</v>
      </c>
      <c r="W236" s="196">
        <v>4.6399999999999886E-2</v>
      </c>
      <c r="X236" s="196">
        <v>1.2410000000000001E-2</v>
      </c>
      <c r="Y236" s="197">
        <v>0</v>
      </c>
      <c r="Z236" s="265">
        <v>9.5E-4</v>
      </c>
      <c r="AA236" s="196">
        <v>3.0000000000000001E-3</v>
      </c>
      <c r="AB236" s="196">
        <v>0</v>
      </c>
      <c r="AC236" s="196">
        <v>0</v>
      </c>
      <c r="AD236" s="196">
        <v>0</v>
      </c>
      <c r="AE236" s="196">
        <v>8.0099999999999998E-3</v>
      </c>
      <c r="AF236" s="272">
        <f t="shared" si="15"/>
        <v>1</v>
      </c>
      <c r="AG236" s="196">
        <f t="shared" si="16"/>
        <v>0.54055999999999993</v>
      </c>
    </row>
    <row r="237" spans="1:33" s="23" customFormat="1" x14ac:dyDescent="0.25">
      <c r="A237" s="1">
        <v>2019</v>
      </c>
      <c r="B237" s="1" t="s">
        <v>14</v>
      </c>
      <c r="C237" s="1" t="str">
        <f t="shared" si="13"/>
        <v>2019AB</v>
      </c>
      <c r="D237" s="1" t="s">
        <v>56</v>
      </c>
      <c r="E237" s="1" t="str">
        <f t="shared" si="14"/>
        <v>2019ABICI</v>
      </c>
      <c r="F237" s="196">
        <v>0.25390000000000001</v>
      </c>
      <c r="G237" s="196">
        <v>0.15643000000000001</v>
      </c>
      <c r="H237" s="196">
        <v>8.5639999999999994E-2</v>
      </c>
      <c r="I237" s="196">
        <v>6.4299999999999996E-2</v>
      </c>
      <c r="J237" s="196">
        <v>2.1299999999999999E-2</v>
      </c>
      <c r="K237" s="196">
        <v>2.9169999999999998E-2</v>
      </c>
      <c r="L237" s="196">
        <v>1.447E-2</v>
      </c>
      <c r="M237" s="265">
        <v>1.295E-2</v>
      </c>
      <c r="N237" s="196">
        <v>3.6600000000000001E-2</v>
      </c>
      <c r="O237" s="196">
        <v>0</v>
      </c>
      <c r="P237" s="196">
        <v>0</v>
      </c>
      <c r="Q237" s="196">
        <v>0</v>
      </c>
      <c r="R237" s="196">
        <v>3.8510000000000003E-2</v>
      </c>
      <c r="S237" s="196">
        <v>3.124E-2</v>
      </c>
      <c r="T237" s="196">
        <v>0</v>
      </c>
      <c r="U237" s="196">
        <v>0.17019999999999999</v>
      </c>
      <c r="V237" s="196">
        <v>0</v>
      </c>
      <c r="W237" s="196">
        <v>4.3819999999999866E-2</v>
      </c>
      <c r="X237" s="196">
        <v>1.5720000000000001E-2</v>
      </c>
      <c r="Y237" s="196">
        <v>0</v>
      </c>
      <c r="Z237" s="265">
        <v>6.6E-4</v>
      </c>
      <c r="AA237" s="196">
        <v>1.2829999999999999E-2</v>
      </c>
      <c r="AB237" s="196">
        <v>0</v>
      </c>
      <c r="AC237" s="196">
        <v>0</v>
      </c>
      <c r="AD237" s="196">
        <v>0</v>
      </c>
      <c r="AE237" s="196">
        <v>1.226E-2</v>
      </c>
      <c r="AF237" s="272">
        <f t="shared" si="15"/>
        <v>1</v>
      </c>
      <c r="AG237" s="196">
        <f t="shared" si="16"/>
        <v>0.28672999999999982</v>
      </c>
    </row>
    <row r="238" spans="1:33" s="23" customFormat="1" x14ac:dyDescent="0.25">
      <c r="A238" s="1">
        <v>2019</v>
      </c>
      <c r="B238" s="1" t="s">
        <v>14</v>
      </c>
      <c r="C238" s="1" t="str">
        <f t="shared" si="13"/>
        <v>2019AB</v>
      </c>
      <c r="D238" s="1" t="s">
        <v>58</v>
      </c>
      <c r="E238" s="1" t="str">
        <f t="shared" si="14"/>
        <v>2019ABResidential</v>
      </c>
      <c r="F238" s="196">
        <v>0.28654000000000002</v>
      </c>
      <c r="G238" s="196">
        <v>0.1168</v>
      </c>
      <c r="H238" s="196">
        <v>6.8269999999999997E-2</v>
      </c>
      <c r="I238" s="196">
        <v>2.1949999999999997E-2</v>
      </c>
      <c r="J238" s="196">
        <v>2.742E-2</v>
      </c>
      <c r="K238" s="196">
        <v>7.1760000000000004E-2</v>
      </c>
      <c r="L238" s="196">
        <v>6.2969999999999998E-2</v>
      </c>
      <c r="M238" s="265">
        <v>5.8100000000000001E-3</v>
      </c>
      <c r="N238" s="196">
        <v>5.1310000000000001E-2</v>
      </c>
      <c r="O238" s="196">
        <v>0</v>
      </c>
      <c r="P238" s="196">
        <v>0</v>
      </c>
      <c r="Q238" s="196">
        <v>4.9149999999999999E-2</v>
      </c>
      <c r="R238" s="196">
        <v>0</v>
      </c>
      <c r="S238" s="196">
        <v>1.7000000000000001E-2</v>
      </c>
      <c r="T238" s="196">
        <v>0</v>
      </c>
      <c r="U238" s="196">
        <v>0.1358</v>
      </c>
      <c r="V238" s="196">
        <v>0</v>
      </c>
      <c r="W238" s="196">
        <v>3.861999999999996E-2</v>
      </c>
      <c r="X238" s="196">
        <v>1.9950000000000002E-2</v>
      </c>
      <c r="Y238" s="196">
        <v>0</v>
      </c>
      <c r="Z238" s="265">
        <v>1.7099999999999999E-3</v>
      </c>
      <c r="AA238" s="196">
        <v>1.5349999999999999E-2</v>
      </c>
      <c r="AB238" s="196">
        <v>0</v>
      </c>
      <c r="AC238" s="196">
        <v>0</v>
      </c>
      <c r="AD238" s="196">
        <v>0</v>
      </c>
      <c r="AE238" s="196">
        <v>9.5899999999999996E-3</v>
      </c>
      <c r="AF238" s="272">
        <f t="shared" si="15"/>
        <v>1</v>
      </c>
      <c r="AG238" s="196">
        <f t="shared" si="16"/>
        <v>0.23801999999999993</v>
      </c>
    </row>
    <row r="239" spans="1:33" s="23" customFormat="1" x14ac:dyDescent="0.25">
      <c r="A239" s="1">
        <v>2020</v>
      </c>
      <c r="B239" s="1" t="s">
        <v>14</v>
      </c>
      <c r="C239" s="1" t="str">
        <f t="shared" si="13"/>
        <v>2020AB</v>
      </c>
      <c r="D239" s="1" t="s">
        <v>57</v>
      </c>
      <c r="E239" s="1" t="str">
        <f t="shared" si="14"/>
        <v>2020ABC&amp;D</v>
      </c>
      <c r="F239" s="196">
        <v>2.5900000000000003E-3</v>
      </c>
      <c r="G239" s="196">
        <v>6.361E-2</v>
      </c>
      <c r="H239" s="196">
        <v>1.1009999999999999E-2</v>
      </c>
      <c r="I239" s="196">
        <v>0.33792</v>
      </c>
      <c r="J239" s="196">
        <v>8.6599999999999993E-3</v>
      </c>
      <c r="K239" s="196">
        <v>1.06E-3</v>
      </c>
      <c r="L239" s="196">
        <v>5.6000000000000006E-4</v>
      </c>
      <c r="M239" s="265">
        <v>2E-3</v>
      </c>
      <c r="N239" s="196">
        <v>3.2029999999999996E-2</v>
      </c>
      <c r="O239" s="196">
        <v>0</v>
      </c>
      <c r="P239" s="196">
        <v>0</v>
      </c>
      <c r="Q239" s="196">
        <v>0</v>
      </c>
      <c r="R239" s="196">
        <v>0</v>
      </c>
      <c r="S239" s="196">
        <v>0.30724000000000001</v>
      </c>
      <c r="T239" s="196">
        <v>9.3079999999999996E-2</v>
      </c>
      <c r="U239" s="196">
        <v>6.9470000000000004E-2</v>
      </c>
      <c r="V239" s="196">
        <v>0</v>
      </c>
      <c r="W239" s="196">
        <v>4.6399999999999886E-2</v>
      </c>
      <c r="X239" s="196">
        <v>1.2410000000000001E-2</v>
      </c>
      <c r="Y239" s="197">
        <v>0</v>
      </c>
      <c r="Z239" s="265">
        <v>9.5E-4</v>
      </c>
      <c r="AA239" s="196">
        <v>3.0000000000000001E-3</v>
      </c>
      <c r="AB239" s="196">
        <v>0</v>
      </c>
      <c r="AC239" s="196">
        <v>0</v>
      </c>
      <c r="AD239" s="196">
        <v>0</v>
      </c>
      <c r="AE239" s="196">
        <v>8.0099999999999998E-3</v>
      </c>
      <c r="AF239" s="272">
        <f t="shared" si="15"/>
        <v>1</v>
      </c>
      <c r="AG239" s="196">
        <f t="shared" si="16"/>
        <v>0.54055999999999993</v>
      </c>
    </row>
    <row r="240" spans="1:33" s="23" customFormat="1" x14ac:dyDescent="0.25">
      <c r="A240" s="1">
        <v>2020</v>
      </c>
      <c r="B240" s="1" t="s">
        <v>14</v>
      </c>
      <c r="C240" s="1" t="str">
        <f t="shared" si="13"/>
        <v>2020AB</v>
      </c>
      <c r="D240" s="1" t="s">
        <v>56</v>
      </c>
      <c r="E240" s="1" t="str">
        <f t="shared" si="14"/>
        <v>2020ABICI</v>
      </c>
      <c r="F240" s="196">
        <v>0.25390000000000001</v>
      </c>
      <c r="G240" s="196">
        <v>0.15643000000000001</v>
      </c>
      <c r="H240" s="196">
        <v>8.5639999999999994E-2</v>
      </c>
      <c r="I240" s="196">
        <v>6.4299999999999996E-2</v>
      </c>
      <c r="J240" s="196">
        <v>2.1299999999999999E-2</v>
      </c>
      <c r="K240" s="196">
        <v>2.9169999999999998E-2</v>
      </c>
      <c r="L240" s="196">
        <v>1.447E-2</v>
      </c>
      <c r="M240" s="265">
        <v>1.295E-2</v>
      </c>
      <c r="N240" s="196">
        <v>3.6600000000000001E-2</v>
      </c>
      <c r="O240" s="196">
        <v>0</v>
      </c>
      <c r="P240" s="196">
        <v>0</v>
      </c>
      <c r="Q240" s="196">
        <v>0</v>
      </c>
      <c r="R240" s="196">
        <v>3.8510000000000003E-2</v>
      </c>
      <c r="S240" s="196">
        <v>3.124E-2</v>
      </c>
      <c r="T240" s="196">
        <v>0</v>
      </c>
      <c r="U240" s="196">
        <v>0.17019999999999999</v>
      </c>
      <c r="V240" s="196">
        <v>0</v>
      </c>
      <c r="W240" s="196">
        <v>4.3819999999999866E-2</v>
      </c>
      <c r="X240" s="196">
        <v>1.5720000000000001E-2</v>
      </c>
      <c r="Y240" s="196">
        <v>0</v>
      </c>
      <c r="Z240" s="265">
        <v>6.6E-4</v>
      </c>
      <c r="AA240" s="196">
        <v>1.2829999999999999E-2</v>
      </c>
      <c r="AB240" s="196">
        <v>0</v>
      </c>
      <c r="AC240" s="196">
        <v>0</v>
      </c>
      <c r="AD240" s="196">
        <v>0</v>
      </c>
      <c r="AE240" s="196">
        <v>1.226E-2</v>
      </c>
      <c r="AF240" s="272">
        <f t="shared" si="15"/>
        <v>1</v>
      </c>
      <c r="AG240" s="196">
        <f t="shared" si="16"/>
        <v>0.28672999999999982</v>
      </c>
    </row>
    <row r="241" spans="1:33" s="23" customFormat="1" x14ac:dyDescent="0.25">
      <c r="A241" s="1">
        <v>2020</v>
      </c>
      <c r="B241" s="1" t="s">
        <v>14</v>
      </c>
      <c r="C241" s="1" t="str">
        <f t="shared" si="13"/>
        <v>2020AB</v>
      </c>
      <c r="D241" s="1" t="s">
        <v>58</v>
      </c>
      <c r="E241" s="1" t="str">
        <f t="shared" si="14"/>
        <v>2020ABResidential</v>
      </c>
      <c r="F241" s="196">
        <v>0.28654000000000002</v>
      </c>
      <c r="G241" s="196">
        <v>0.1168</v>
      </c>
      <c r="H241" s="196">
        <v>6.8269999999999997E-2</v>
      </c>
      <c r="I241" s="196">
        <v>2.1949999999999997E-2</v>
      </c>
      <c r="J241" s="196">
        <v>2.742E-2</v>
      </c>
      <c r="K241" s="196">
        <v>7.1760000000000004E-2</v>
      </c>
      <c r="L241" s="196">
        <v>6.2969999999999998E-2</v>
      </c>
      <c r="M241" s="265">
        <v>5.8100000000000001E-3</v>
      </c>
      <c r="N241" s="196">
        <v>5.1310000000000001E-2</v>
      </c>
      <c r="O241" s="196">
        <v>0</v>
      </c>
      <c r="P241" s="196">
        <v>0</v>
      </c>
      <c r="Q241" s="196">
        <v>4.9149999999999999E-2</v>
      </c>
      <c r="R241" s="196">
        <v>0</v>
      </c>
      <c r="S241" s="196">
        <v>1.7000000000000001E-2</v>
      </c>
      <c r="T241" s="196">
        <v>0</v>
      </c>
      <c r="U241" s="196">
        <v>0.1358</v>
      </c>
      <c r="V241" s="196">
        <v>0</v>
      </c>
      <c r="W241" s="196">
        <v>3.861999999999996E-2</v>
      </c>
      <c r="X241" s="196">
        <v>1.9950000000000002E-2</v>
      </c>
      <c r="Y241" s="196">
        <v>0</v>
      </c>
      <c r="Z241" s="265">
        <v>1.7099999999999999E-3</v>
      </c>
      <c r="AA241" s="196">
        <v>1.5349999999999999E-2</v>
      </c>
      <c r="AB241" s="196">
        <v>0</v>
      </c>
      <c r="AC241" s="196">
        <v>0</v>
      </c>
      <c r="AD241" s="196">
        <v>0</v>
      </c>
      <c r="AE241" s="196">
        <v>9.5899999999999996E-3</v>
      </c>
      <c r="AF241" s="272">
        <f t="shared" si="15"/>
        <v>1</v>
      </c>
      <c r="AG241" s="196">
        <f t="shared" si="16"/>
        <v>0.23801999999999993</v>
      </c>
    </row>
    <row r="242" spans="1:33" s="23" customFormat="1" x14ac:dyDescent="0.25">
      <c r="A242" s="1">
        <v>2021</v>
      </c>
      <c r="B242" s="1" t="s">
        <v>14</v>
      </c>
      <c r="C242" s="1" t="str">
        <f t="shared" si="13"/>
        <v>2021AB</v>
      </c>
      <c r="D242" s="1" t="s">
        <v>57</v>
      </c>
      <c r="E242" s="1" t="str">
        <f t="shared" si="14"/>
        <v>2021ABC&amp;D</v>
      </c>
      <c r="F242" s="196">
        <v>2.5900000000000003E-3</v>
      </c>
      <c r="G242" s="196">
        <v>6.361E-2</v>
      </c>
      <c r="H242" s="196">
        <v>1.1009999999999999E-2</v>
      </c>
      <c r="I242" s="196">
        <v>0.33792</v>
      </c>
      <c r="J242" s="196">
        <v>8.6599999999999993E-3</v>
      </c>
      <c r="K242" s="196">
        <v>1.06E-3</v>
      </c>
      <c r="L242" s="196">
        <v>5.6000000000000006E-4</v>
      </c>
      <c r="M242" s="265">
        <v>2E-3</v>
      </c>
      <c r="N242" s="196">
        <v>3.2029999999999996E-2</v>
      </c>
      <c r="O242" s="196">
        <v>0</v>
      </c>
      <c r="P242" s="196">
        <v>0</v>
      </c>
      <c r="Q242" s="196">
        <v>0</v>
      </c>
      <c r="R242" s="196">
        <v>0</v>
      </c>
      <c r="S242" s="196">
        <v>0.30724000000000001</v>
      </c>
      <c r="T242" s="196">
        <v>9.3079999999999996E-2</v>
      </c>
      <c r="U242" s="196">
        <v>6.9470000000000004E-2</v>
      </c>
      <c r="V242" s="196">
        <v>0</v>
      </c>
      <c r="W242" s="196">
        <v>4.6399999999999886E-2</v>
      </c>
      <c r="X242" s="196">
        <v>1.2410000000000001E-2</v>
      </c>
      <c r="Y242" s="196">
        <v>0</v>
      </c>
      <c r="Z242" s="265">
        <v>9.5E-4</v>
      </c>
      <c r="AA242" s="196">
        <v>3.0000000000000001E-3</v>
      </c>
      <c r="AB242" s="196">
        <v>0</v>
      </c>
      <c r="AC242" s="196">
        <v>0</v>
      </c>
      <c r="AD242" s="196">
        <v>0</v>
      </c>
      <c r="AE242" s="196">
        <v>8.0099999999999998E-3</v>
      </c>
      <c r="AF242" s="272">
        <f t="shared" si="15"/>
        <v>1</v>
      </c>
      <c r="AG242" s="196">
        <f t="shared" si="16"/>
        <v>0.54055999999999993</v>
      </c>
    </row>
    <row r="243" spans="1:33" s="23" customFormat="1" x14ac:dyDescent="0.25">
      <c r="A243" s="1">
        <v>2021</v>
      </c>
      <c r="B243" s="1" t="s">
        <v>14</v>
      </c>
      <c r="C243" s="1" t="str">
        <f t="shared" si="13"/>
        <v>2021AB</v>
      </c>
      <c r="D243" s="1" t="s">
        <v>56</v>
      </c>
      <c r="E243" s="1" t="str">
        <f t="shared" si="14"/>
        <v>2021ABICI</v>
      </c>
      <c r="F243" s="196">
        <v>0.23549</v>
      </c>
      <c r="G243" s="196">
        <v>0.11788999999999999</v>
      </c>
      <c r="H243" s="196">
        <v>0.11291000000000001</v>
      </c>
      <c r="I243" s="196">
        <v>7.3819999999999997E-2</v>
      </c>
      <c r="J243" s="196">
        <v>3.065E-2</v>
      </c>
      <c r="K243" s="196">
        <v>3.3439999999999998E-2</v>
      </c>
      <c r="L243" s="196">
        <v>4.0300000000000006E-3</v>
      </c>
      <c r="M243" s="265">
        <v>1.295E-2</v>
      </c>
      <c r="N243" s="196">
        <v>3.236E-2</v>
      </c>
      <c r="O243" s="196">
        <v>0</v>
      </c>
      <c r="P243" s="196">
        <v>0</v>
      </c>
      <c r="Q243" s="196">
        <v>0</v>
      </c>
      <c r="R243" s="196">
        <v>4.7809999999999998E-2</v>
      </c>
      <c r="S243" s="196">
        <v>1.7659999999999999E-2</v>
      </c>
      <c r="T243" s="196">
        <v>0</v>
      </c>
      <c r="U243" s="196">
        <v>0.20219999999999999</v>
      </c>
      <c r="V243" s="196">
        <v>0</v>
      </c>
      <c r="W243" s="196">
        <v>4.2079999999999916E-2</v>
      </c>
      <c r="X243" s="196">
        <v>1.9740000000000001E-2</v>
      </c>
      <c r="Y243" s="197">
        <v>0</v>
      </c>
      <c r="Z243" s="265">
        <v>6.6E-4</v>
      </c>
      <c r="AA243" s="196">
        <v>9.7299999999999991E-3</v>
      </c>
      <c r="AB243" s="196">
        <v>0</v>
      </c>
      <c r="AC243" s="196">
        <v>0</v>
      </c>
      <c r="AD243" s="196">
        <v>0</v>
      </c>
      <c r="AE243" s="196">
        <v>6.5799999999999999E-3</v>
      </c>
      <c r="AF243" s="272">
        <f t="shared" si="15"/>
        <v>1</v>
      </c>
      <c r="AG243" s="196">
        <f t="shared" si="16"/>
        <v>0.29864999999999986</v>
      </c>
    </row>
    <row r="244" spans="1:33" s="23" customFormat="1" x14ac:dyDescent="0.25">
      <c r="A244" s="1">
        <v>2021</v>
      </c>
      <c r="B244" s="1" t="s">
        <v>14</v>
      </c>
      <c r="C244" s="1" t="str">
        <f t="shared" si="13"/>
        <v>2021AB</v>
      </c>
      <c r="D244" s="1" t="s">
        <v>58</v>
      </c>
      <c r="E244" s="1" t="str">
        <f t="shared" si="14"/>
        <v>2021ABResidential</v>
      </c>
      <c r="F244" s="196">
        <v>0.27151999999999998</v>
      </c>
      <c r="G244" s="196">
        <v>7.8520000000000006E-2</v>
      </c>
      <c r="H244" s="196">
        <v>6.3039999999999999E-2</v>
      </c>
      <c r="I244" s="196">
        <v>2.2959999999999998E-2</v>
      </c>
      <c r="J244" s="196">
        <v>4.9699999999999994E-2</v>
      </c>
      <c r="K244" s="196">
        <v>9.4049999999999995E-2</v>
      </c>
      <c r="L244" s="196">
        <v>7.0499999999999993E-2</v>
      </c>
      <c r="M244" s="265">
        <v>9.3399999999999993E-3</v>
      </c>
      <c r="N244" s="196">
        <v>4.9320000000000003E-2</v>
      </c>
      <c r="O244" s="196">
        <v>0</v>
      </c>
      <c r="P244" s="196">
        <v>0</v>
      </c>
      <c r="Q244" s="196">
        <v>6.8110000000000004E-2</v>
      </c>
      <c r="R244" s="196">
        <v>0</v>
      </c>
      <c r="S244" s="196">
        <v>2.0310000000000002E-2</v>
      </c>
      <c r="T244" s="196">
        <v>0</v>
      </c>
      <c r="U244" s="196">
        <v>0.12852</v>
      </c>
      <c r="V244" s="196">
        <v>0</v>
      </c>
      <c r="W244" s="196">
        <v>2.8070000000000012E-2</v>
      </c>
      <c r="X244" s="196">
        <v>2.2970000000000001E-2</v>
      </c>
      <c r="Y244" s="197">
        <v>0</v>
      </c>
      <c r="Z244" s="265">
        <v>1.7099999999999999E-3</v>
      </c>
      <c r="AA244" s="196">
        <v>1.1399999999999999E-2</v>
      </c>
      <c r="AB244" s="196">
        <v>0</v>
      </c>
      <c r="AC244" s="196">
        <v>0</v>
      </c>
      <c r="AD244" s="196">
        <v>0</v>
      </c>
      <c r="AE244" s="196">
        <v>9.9600000000000001E-3</v>
      </c>
      <c r="AF244" s="272">
        <f t="shared" si="15"/>
        <v>1</v>
      </c>
      <c r="AG244" s="196">
        <f t="shared" si="16"/>
        <v>0.22293999999999997</v>
      </c>
    </row>
    <row r="245" spans="1:33" s="23" customFormat="1" x14ac:dyDescent="0.25">
      <c r="A245" s="1">
        <v>2022</v>
      </c>
      <c r="B245" s="1" t="s">
        <v>14</v>
      </c>
      <c r="C245" s="1" t="str">
        <f t="shared" si="13"/>
        <v>2022AB</v>
      </c>
      <c r="D245" s="1" t="s">
        <v>57</v>
      </c>
      <c r="E245" s="1" t="str">
        <f t="shared" si="14"/>
        <v>2022ABC&amp;D</v>
      </c>
      <c r="F245" s="196">
        <v>2.5900000000000003E-3</v>
      </c>
      <c r="G245" s="196">
        <v>6.361E-2</v>
      </c>
      <c r="H245" s="196">
        <v>1.1009999999999999E-2</v>
      </c>
      <c r="I245" s="196">
        <v>0.33792</v>
      </c>
      <c r="J245" s="196">
        <v>8.6599999999999993E-3</v>
      </c>
      <c r="K245" s="196">
        <v>1.06E-3</v>
      </c>
      <c r="L245" s="196">
        <v>5.6000000000000006E-4</v>
      </c>
      <c r="M245" s="265">
        <v>2E-3</v>
      </c>
      <c r="N245" s="196">
        <v>3.2029999999999996E-2</v>
      </c>
      <c r="O245" s="196">
        <v>0</v>
      </c>
      <c r="P245" s="196">
        <v>0</v>
      </c>
      <c r="Q245" s="196">
        <v>0</v>
      </c>
      <c r="R245" s="196">
        <v>0</v>
      </c>
      <c r="S245" s="196">
        <v>0.30724000000000001</v>
      </c>
      <c r="T245" s="196">
        <v>9.3079999999999996E-2</v>
      </c>
      <c r="U245" s="196">
        <v>6.9470000000000004E-2</v>
      </c>
      <c r="V245" s="196">
        <v>0</v>
      </c>
      <c r="W245" s="196">
        <v>4.6399999999999886E-2</v>
      </c>
      <c r="X245" s="196">
        <v>1.2410000000000001E-2</v>
      </c>
      <c r="Y245" s="196">
        <v>0</v>
      </c>
      <c r="Z245" s="265">
        <v>9.5E-4</v>
      </c>
      <c r="AA245" s="196">
        <v>3.0000000000000001E-3</v>
      </c>
      <c r="AB245" s="196">
        <v>0</v>
      </c>
      <c r="AC245" s="196">
        <v>0</v>
      </c>
      <c r="AD245" s="196">
        <v>0</v>
      </c>
      <c r="AE245" s="196">
        <v>8.0099999999999998E-3</v>
      </c>
      <c r="AF245" s="272">
        <f t="shared" si="15"/>
        <v>1</v>
      </c>
      <c r="AG245" s="196">
        <f t="shared" si="16"/>
        <v>0.54055999999999993</v>
      </c>
    </row>
    <row r="246" spans="1:33" s="23" customFormat="1" x14ac:dyDescent="0.25">
      <c r="A246" s="1">
        <v>2022</v>
      </c>
      <c r="B246" s="1" t="s">
        <v>14</v>
      </c>
      <c r="C246" s="1" t="str">
        <f t="shared" si="13"/>
        <v>2022AB</v>
      </c>
      <c r="D246" s="1" t="s">
        <v>56</v>
      </c>
      <c r="E246" s="1" t="str">
        <f t="shared" si="14"/>
        <v>2022ABICI</v>
      </c>
      <c r="F246" s="196">
        <v>0.23549</v>
      </c>
      <c r="G246" s="196">
        <v>0.11788999999999999</v>
      </c>
      <c r="H246" s="196">
        <v>0.11291000000000001</v>
      </c>
      <c r="I246" s="196">
        <v>7.3819999999999997E-2</v>
      </c>
      <c r="J246" s="196">
        <v>3.065E-2</v>
      </c>
      <c r="K246" s="196">
        <v>3.3439999999999998E-2</v>
      </c>
      <c r="L246" s="196">
        <v>4.0300000000000006E-3</v>
      </c>
      <c r="M246" s="265">
        <v>1.295E-2</v>
      </c>
      <c r="N246" s="196">
        <v>3.236E-2</v>
      </c>
      <c r="O246" s="196">
        <v>0</v>
      </c>
      <c r="P246" s="196">
        <v>0</v>
      </c>
      <c r="Q246" s="196">
        <v>0</v>
      </c>
      <c r="R246" s="196">
        <v>4.7809999999999998E-2</v>
      </c>
      <c r="S246" s="196">
        <v>1.7659999999999999E-2</v>
      </c>
      <c r="T246" s="196">
        <v>0</v>
      </c>
      <c r="U246" s="196">
        <v>0.20219999999999999</v>
      </c>
      <c r="V246" s="196">
        <v>0</v>
      </c>
      <c r="W246" s="196">
        <v>4.2079999999999916E-2</v>
      </c>
      <c r="X246" s="196">
        <v>1.9740000000000001E-2</v>
      </c>
      <c r="Y246" s="197">
        <v>0</v>
      </c>
      <c r="Z246" s="265">
        <v>6.6E-4</v>
      </c>
      <c r="AA246" s="196">
        <v>9.7299999999999991E-3</v>
      </c>
      <c r="AB246" s="196">
        <v>0</v>
      </c>
      <c r="AC246" s="196">
        <v>0</v>
      </c>
      <c r="AD246" s="196">
        <v>0</v>
      </c>
      <c r="AE246" s="196">
        <v>6.5799999999999999E-3</v>
      </c>
      <c r="AF246" s="272">
        <f t="shared" si="15"/>
        <v>1</v>
      </c>
      <c r="AG246" s="196">
        <f t="shared" si="16"/>
        <v>0.29864999999999986</v>
      </c>
    </row>
    <row r="247" spans="1:33" s="23" customFormat="1" x14ac:dyDescent="0.25">
      <c r="A247" s="1">
        <v>2022</v>
      </c>
      <c r="B247" s="1" t="s">
        <v>14</v>
      </c>
      <c r="C247" s="1" t="str">
        <f t="shared" si="13"/>
        <v>2022AB</v>
      </c>
      <c r="D247" s="1" t="s">
        <v>58</v>
      </c>
      <c r="E247" s="1" t="str">
        <f t="shared" si="14"/>
        <v>2022ABResidential</v>
      </c>
      <c r="F247" s="196">
        <v>0.27151999999999998</v>
      </c>
      <c r="G247" s="196">
        <v>7.8520000000000006E-2</v>
      </c>
      <c r="H247" s="196">
        <v>6.3039999999999999E-2</v>
      </c>
      <c r="I247" s="196">
        <v>2.2959999999999998E-2</v>
      </c>
      <c r="J247" s="196">
        <v>4.9699999999999994E-2</v>
      </c>
      <c r="K247" s="196">
        <v>9.4049999999999995E-2</v>
      </c>
      <c r="L247" s="196">
        <v>7.0499999999999993E-2</v>
      </c>
      <c r="M247" s="265">
        <v>9.3399999999999993E-3</v>
      </c>
      <c r="N247" s="196">
        <v>4.9320000000000003E-2</v>
      </c>
      <c r="O247" s="196">
        <v>0</v>
      </c>
      <c r="P247" s="196">
        <v>0</v>
      </c>
      <c r="Q247" s="196">
        <v>6.8110000000000004E-2</v>
      </c>
      <c r="R247" s="196">
        <v>0</v>
      </c>
      <c r="S247" s="196">
        <v>2.0310000000000002E-2</v>
      </c>
      <c r="T247" s="196">
        <v>0</v>
      </c>
      <c r="U247" s="196">
        <v>0.12852</v>
      </c>
      <c r="V247" s="196">
        <v>0</v>
      </c>
      <c r="W247" s="196">
        <v>2.8070000000000012E-2</v>
      </c>
      <c r="X247" s="196">
        <v>2.2970000000000001E-2</v>
      </c>
      <c r="Y247" s="197">
        <v>0</v>
      </c>
      <c r="Z247" s="265">
        <v>1.7099999999999999E-3</v>
      </c>
      <c r="AA247" s="196">
        <v>1.1399999999999999E-2</v>
      </c>
      <c r="AB247" s="196">
        <v>0</v>
      </c>
      <c r="AC247" s="196">
        <v>0</v>
      </c>
      <c r="AD247" s="196">
        <v>0</v>
      </c>
      <c r="AE247" s="196">
        <v>9.9600000000000001E-3</v>
      </c>
      <c r="AF247" s="272">
        <f t="shared" si="15"/>
        <v>1</v>
      </c>
      <c r="AG247" s="196">
        <f t="shared" si="16"/>
        <v>0.22293999999999997</v>
      </c>
    </row>
    <row r="248" spans="1:33" s="23" customFormat="1" x14ac:dyDescent="0.25">
      <c r="A248" s="1">
        <v>2023</v>
      </c>
      <c r="B248" s="1" t="s">
        <v>14</v>
      </c>
      <c r="C248" s="1" t="str">
        <f t="shared" si="13"/>
        <v>2023AB</v>
      </c>
      <c r="D248" s="1" t="s">
        <v>57</v>
      </c>
      <c r="E248" s="1" t="str">
        <f t="shared" si="14"/>
        <v>2023ABC&amp;D</v>
      </c>
      <c r="F248" s="196">
        <v>2.5900000000000003E-3</v>
      </c>
      <c r="G248" s="196">
        <v>6.361E-2</v>
      </c>
      <c r="H248" s="196">
        <v>1.1009999999999999E-2</v>
      </c>
      <c r="I248" s="196">
        <v>0.33792</v>
      </c>
      <c r="J248" s="196">
        <v>8.6599999999999993E-3</v>
      </c>
      <c r="K248" s="196">
        <v>1.06E-3</v>
      </c>
      <c r="L248" s="196">
        <v>5.6000000000000006E-4</v>
      </c>
      <c r="M248" s="265">
        <v>2E-3</v>
      </c>
      <c r="N248" s="196">
        <v>3.2029999999999996E-2</v>
      </c>
      <c r="O248" s="196">
        <v>0</v>
      </c>
      <c r="P248" s="196">
        <v>0</v>
      </c>
      <c r="Q248" s="196">
        <v>0</v>
      </c>
      <c r="R248" s="196">
        <v>0</v>
      </c>
      <c r="S248" s="196">
        <v>0.30724000000000001</v>
      </c>
      <c r="T248" s="196">
        <v>9.3079999999999996E-2</v>
      </c>
      <c r="U248" s="196">
        <v>6.9470000000000004E-2</v>
      </c>
      <c r="V248" s="196">
        <v>0</v>
      </c>
      <c r="W248" s="196">
        <v>4.6399999999999886E-2</v>
      </c>
      <c r="X248" s="196">
        <v>1.2410000000000001E-2</v>
      </c>
      <c r="Y248" s="196">
        <v>0</v>
      </c>
      <c r="Z248" s="265">
        <v>9.5E-4</v>
      </c>
      <c r="AA248" s="196">
        <v>3.0000000000000001E-3</v>
      </c>
      <c r="AB248" s="196">
        <v>0</v>
      </c>
      <c r="AC248" s="196">
        <v>0</v>
      </c>
      <c r="AD248" s="196">
        <v>0</v>
      </c>
      <c r="AE248" s="196">
        <v>8.0099999999999998E-3</v>
      </c>
      <c r="AF248" s="272">
        <f t="shared" si="15"/>
        <v>1</v>
      </c>
      <c r="AG248" s="196">
        <f t="shared" si="16"/>
        <v>0.54055999999999993</v>
      </c>
    </row>
    <row r="249" spans="1:33" s="23" customFormat="1" x14ac:dyDescent="0.25">
      <c r="A249" s="1">
        <v>2023</v>
      </c>
      <c r="B249" s="1" t="s">
        <v>14</v>
      </c>
      <c r="C249" s="1" t="str">
        <f t="shared" si="13"/>
        <v>2023AB</v>
      </c>
      <c r="D249" s="1" t="s">
        <v>56</v>
      </c>
      <c r="E249" s="1" t="str">
        <f t="shared" si="14"/>
        <v>2023ABICI</v>
      </c>
      <c r="F249" s="196">
        <v>0.23549</v>
      </c>
      <c r="G249" s="196">
        <v>0.11788999999999999</v>
      </c>
      <c r="H249" s="196">
        <v>0.11291000000000001</v>
      </c>
      <c r="I249" s="196">
        <v>7.3819999999999997E-2</v>
      </c>
      <c r="J249" s="196">
        <v>3.065E-2</v>
      </c>
      <c r="K249" s="196">
        <v>3.3439999999999998E-2</v>
      </c>
      <c r="L249" s="196">
        <v>4.0300000000000006E-3</v>
      </c>
      <c r="M249" s="265">
        <v>1.295E-2</v>
      </c>
      <c r="N249" s="196">
        <v>3.236E-2</v>
      </c>
      <c r="O249" s="196">
        <v>0</v>
      </c>
      <c r="P249" s="196">
        <v>0</v>
      </c>
      <c r="Q249" s="196">
        <v>0</v>
      </c>
      <c r="R249" s="196">
        <v>4.7809999999999998E-2</v>
      </c>
      <c r="S249" s="196">
        <v>1.7659999999999999E-2</v>
      </c>
      <c r="T249" s="196">
        <v>0</v>
      </c>
      <c r="U249" s="196">
        <v>0.20219999999999999</v>
      </c>
      <c r="V249" s="196">
        <v>0</v>
      </c>
      <c r="W249" s="196">
        <v>4.2079999999999916E-2</v>
      </c>
      <c r="X249" s="196">
        <v>1.9740000000000001E-2</v>
      </c>
      <c r="Y249" s="197">
        <v>0</v>
      </c>
      <c r="Z249" s="265">
        <v>6.6E-4</v>
      </c>
      <c r="AA249" s="196">
        <v>9.7299999999999991E-3</v>
      </c>
      <c r="AB249" s="196">
        <v>0</v>
      </c>
      <c r="AC249" s="196">
        <v>0</v>
      </c>
      <c r="AD249" s="196">
        <v>0</v>
      </c>
      <c r="AE249" s="196">
        <v>6.5799999999999999E-3</v>
      </c>
      <c r="AF249" s="272">
        <f t="shared" si="15"/>
        <v>1</v>
      </c>
      <c r="AG249" s="196">
        <f t="shared" si="16"/>
        <v>0.29864999999999986</v>
      </c>
    </row>
    <row r="250" spans="1:33" s="23" customFormat="1" x14ac:dyDescent="0.25">
      <c r="A250" s="1">
        <v>2023</v>
      </c>
      <c r="B250" s="1" t="s">
        <v>14</v>
      </c>
      <c r="C250" s="1" t="str">
        <f t="shared" si="13"/>
        <v>2023AB</v>
      </c>
      <c r="D250" s="1" t="s">
        <v>58</v>
      </c>
      <c r="E250" s="1" t="str">
        <f t="shared" si="14"/>
        <v>2023ABResidential</v>
      </c>
      <c r="F250" s="196">
        <v>0.27151999999999998</v>
      </c>
      <c r="G250" s="196">
        <v>7.8520000000000006E-2</v>
      </c>
      <c r="H250" s="196">
        <v>6.3039999999999999E-2</v>
      </c>
      <c r="I250" s="196">
        <v>2.2959999999999998E-2</v>
      </c>
      <c r="J250" s="196">
        <v>4.9699999999999994E-2</v>
      </c>
      <c r="K250" s="196">
        <v>9.4049999999999995E-2</v>
      </c>
      <c r="L250" s="196">
        <v>7.0499999999999993E-2</v>
      </c>
      <c r="M250" s="265">
        <v>9.3399999999999993E-3</v>
      </c>
      <c r="N250" s="196">
        <v>4.9320000000000003E-2</v>
      </c>
      <c r="O250" s="196">
        <v>0</v>
      </c>
      <c r="P250" s="196">
        <v>0</v>
      </c>
      <c r="Q250" s="196">
        <v>6.8110000000000004E-2</v>
      </c>
      <c r="R250" s="196">
        <v>0</v>
      </c>
      <c r="S250" s="196">
        <v>2.0310000000000002E-2</v>
      </c>
      <c r="T250" s="196">
        <v>0</v>
      </c>
      <c r="U250" s="196">
        <v>0.12852</v>
      </c>
      <c r="V250" s="196">
        <v>0</v>
      </c>
      <c r="W250" s="196">
        <v>2.8070000000000012E-2</v>
      </c>
      <c r="X250" s="196">
        <v>2.2970000000000001E-2</v>
      </c>
      <c r="Y250" s="196">
        <v>0</v>
      </c>
      <c r="Z250" s="265">
        <v>1.7099999999999999E-3</v>
      </c>
      <c r="AA250" s="196">
        <v>1.1399999999999999E-2</v>
      </c>
      <c r="AB250" s="196">
        <v>0</v>
      </c>
      <c r="AC250" s="196">
        <v>0</v>
      </c>
      <c r="AD250" s="196">
        <v>0</v>
      </c>
      <c r="AE250" s="196">
        <v>9.9600000000000001E-3</v>
      </c>
      <c r="AF250" s="272">
        <f t="shared" si="15"/>
        <v>1</v>
      </c>
      <c r="AG250" s="196">
        <f t="shared" si="16"/>
        <v>0.22293999999999997</v>
      </c>
    </row>
    <row r="251" spans="1:33" s="23" customFormat="1" x14ac:dyDescent="0.25">
      <c r="A251" s="1">
        <v>2024</v>
      </c>
      <c r="B251" s="1" t="s">
        <v>14</v>
      </c>
      <c r="C251" s="1" t="str">
        <f t="shared" si="13"/>
        <v>2024AB</v>
      </c>
      <c r="D251" s="1" t="s">
        <v>57</v>
      </c>
      <c r="E251" s="1" t="str">
        <f t="shared" si="14"/>
        <v>2024ABC&amp;D</v>
      </c>
      <c r="F251" s="196">
        <v>2.5900000000000003E-3</v>
      </c>
      <c r="G251" s="196">
        <v>6.361E-2</v>
      </c>
      <c r="H251" s="196">
        <v>1.1009999999999999E-2</v>
      </c>
      <c r="I251" s="196">
        <v>0.33792</v>
      </c>
      <c r="J251" s="196">
        <v>8.6599999999999993E-3</v>
      </c>
      <c r="K251" s="196">
        <v>1.06E-3</v>
      </c>
      <c r="L251" s="196">
        <v>5.6000000000000006E-4</v>
      </c>
      <c r="M251" s="265">
        <v>2E-3</v>
      </c>
      <c r="N251" s="196">
        <v>3.2029999999999996E-2</v>
      </c>
      <c r="O251" s="196">
        <v>0</v>
      </c>
      <c r="P251" s="196">
        <v>0</v>
      </c>
      <c r="Q251" s="196">
        <v>0</v>
      </c>
      <c r="R251" s="196">
        <v>0</v>
      </c>
      <c r="S251" s="196">
        <v>0.30724000000000001</v>
      </c>
      <c r="T251" s="196">
        <v>9.3079999999999996E-2</v>
      </c>
      <c r="U251" s="196">
        <v>6.9470000000000004E-2</v>
      </c>
      <c r="V251" s="196">
        <v>0</v>
      </c>
      <c r="W251" s="196">
        <v>4.6399999999999886E-2</v>
      </c>
      <c r="X251" s="196">
        <v>1.2410000000000001E-2</v>
      </c>
      <c r="Y251" s="196">
        <v>0</v>
      </c>
      <c r="Z251" s="265">
        <v>9.5E-4</v>
      </c>
      <c r="AA251" s="196">
        <v>3.0000000000000001E-3</v>
      </c>
      <c r="AB251" s="196">
        <v>0</v>
      </c>
      <c r="AC251" s="196">
        <v>0</v>
      </c>
      <c r="AD251" s="196">
        <v>0</v>
      </c>
      <c r="AE251" s="196">
        <v>8.0099999999999998E-3</v>
      </c>
      <c r="AF251" s="272">
        <f t="shared" si="15"/>
        <v>1</v>
      </c>
      <c r="AG251" s="196">
        <f t="shared" si="16"/>
        <v>0.54055999999999993</v>
      </c>
    </row>
    <row r="252" spans="1:33" s="23" customFormat="1" x14ac:dyDescent="0.25">
      <c r="A252" s="1">
        <v>2024</v>
      </c>
      <c r="B252" s="1" t="s">
        <v>14</v>
      </c>
      <c r="C252" s="1" t="str">
        <f t="shared" si="13"/>
        <v>2024AB</v>
      </c>
      <c r="D252" s="1" t="s">
        <v>56</v>
      </c>
      <c r="E252" s="1" t="str">
        <f t="shared" si="14"/>
        <v>2024ABICI</v>
      </c>
      <c r="F252" s="196">
        <v>0.23549</v>
      </c>
      <c r="G252" s="196">
        <v>0.11788999999999999</v>
      </c>
      <c r="H252" s="196">
        <v>0.11291000000000001</v>
      </c>
      <c r="I252" s="196">
        <v>7.3819999999999997E-2</v>
      </c>
      <c r="J252" s="196">
        <v>3.065E-2</v>
      </c>
      <c r="K252" s="196">
        <v>3.3439999999999998E-2</v>
      </c>
      <c r="L252" s="196">
        <v>4.0300000000000006E-3</v>
      </c>
      <c r="M252" s="265">
        <v>1.295E-2</v>
      </c>
      <c r="N252" s="196">
        <v>3.236E-2</v>
      </c>
      <c r="O252" s="196">
        <v>0</v>
      </c>
      <c r="P252" s="196">
        <v>0</v>
      </c>
      <c r="Q252" s="196">
        <v>0</v>
      </c>
      <c r="R252" s="196">
        <v>4.7809999999999998E-2</v>
      </c>
      <c r="S252" s="196">
        <v>1.7659999999999999E-2</v>
      </c>
      <c r="T252" s="196">
        <v>0</v>
      </c>
      <c r="U252" s="196">
        <v>0.20219999999999999</v>
      </c>
      <c r="V252" s="196">
        <v>0</v>
      </c>
      <c r="W252" s="196">
        <v>4.2079999999999916E-2</v>
      </c>
      <c r="X252" s="196">
        <v>1.9740000000000001E-2</v>
      </c>
      <c r="Y252" s="197">
        <v>0</v>
      </c>
      <c r="Z252" s="265">
        <v>6.6E-4</v>
      </c>
      <c r="AA252" s="196">
        <v>9.7299999999999991E-3</v>
      </c>
      <c r="AB252" s="196">
        <v>0</v>
      </c>
      <c r="AC252" s="196">
        <v>0</v>
      </c>
      <c r="AD252" s="196">
        <v>0</v>
      </c>
      <c r="AE252" s="196">
        <v>6.5799999999999999E-3</v>
      </c>
      <c r="AF252" s="272">
        <f t="shared" si="15"/>
        <v>1</v>
      </c>
      <c r="AG252" s="196">
        <f t="shared" si="16"/>
        <v>0.29864999999999986</v>
      </c>
    </row>
    <row r="253" spans="1:33" s="23" customFormat="1" x14ac:dyDescent="0.25">
      <c r="A253" s="1">
        <v>2024</v>
      </c>
      <c r="B253" s="1" t="s">
        <v>14</v>
      </c>
      <c r="C253" s="1" t="str">
        <f t="shared" si="13"/>
        <v>2024AB</v>
      </c>
      <c r="D253" s="1" t="s">
        <v>58</v>
      </c>
      <c r="E253" s="1" t="str">
        <f t="shared" si="14"/>
        <v>2024ABResidential</v>
      </c>
      <c r="F253" s="196">
        <v>0.27151999999999998</v>
      </c>
      <c r="G253" s="196">
        <v>7.8520000000000006E-2</v>
      </c>
      <c r="H253" s="196">
        <v>6.3039999999999999E-2</v>
      </c>
      <c r="I253" s="196">
        <v>2.2959999999999998E-2</v>
      </c>
      <c r="J253" s="196">
        <v>4.9699999999999994E-2</v>
      </c>
      <c r="K253" s="196">
        <v>9.4049999999999995E-2</v>
      </c>
      <c r="L253" s="196">
        <v>7.0499999999999993E-2</v>
      </c>
      <c r="M253" s="265">
        <v>9.3399999999999993E-3</v>
      </c>
      <c r="N253" s="196">
        <v>4.9320000000000003E-2</v>
      </c>
      <c r="O253" s="196">
        <v>0</v>
      </c>
      <c r="P253" s="196">
        <v>0</v>
      </c>
      <c r="Q253" s="196">
        <v>6.8110000000000004E-2</v>
      </c>
      <c r="R253" s="196">
        <v>0</v>
      </c>
      <c r="S253" s="196">
        <v>2.0310000000000002E-2</v>
      </c>
      <c r="T253" s="196">
        <v>0</v>
      </c>
      <c r="U253" s="196">
        <v>0.12852</v>
      </c>
      <c r="V253" s="196">
        <v>0</v>
      </c>
      <c r="W253" s="196">
        <v>2.8070000000000012E-2</v>
      </c>
      <c r="X253" s="196">
        <v>2.2970000000000001E-2</v>
      </c>
      <c r="Y253" s="196">
        <v>0</v>
      </c>
      <c r="Z253" s="265">
        <v>1.7099999999999999E-3</v>
      </c>
      <c r="AA253" s="196">
        <v>1.1399999999999999E-2</v>
      </c>
      <c r="AB253" s="196">
        <v>0</v>
      </c>
      <c r="AC253" s="196">
        <v>0</v>
      </c>
      <c r="AD253" s="196">
        <v>0</v>
      </c>
      <c r="AE253" s="196">
        <v>9.9600000000000001E-3</v>
      </c>
      <c r="AF253" s="272">
        <f t="shared" si="15"/>
        <v>1</v>
      </c>
      <c r="AG253" s="196">
        <f t="shared" si="16"/>
        <v>0.22293999999999997</v>
      </c>
    </row>
    <row r="254" spans="1:33" s="23" customFormat="1" x14ac:dyDescent="0.25">
      <c r="A254" s="1">
        <v>1941</v>
      </c>
      <c r="B254" s="1" t="s">
        <v>15</v>
      </c>
      <c r="C254" s="1" t="str">
        <f t="shared" si="13"/>
        <v>1941BC</v>
      </c>
      <c r="D254" s="1" t="s">
        <v>57</v>
      </c>
      <c r="E254" s="1" t="str">
        <f t="shared" si="14"/>
        <v>1941BCC&amp;D</v>
      </c>
      <c r="F254" s="274">
        <v>0</v>
      </c>
      <c r="G254" s="274">
        <v>1.0829999999999999E-2</v>
      </c>
      <c r="H254" s="274">
        <v>0</v>
      </c>
      <c r="I254" s="274">
        <v>0.31966</v>
      </c>
      <c r="J254" s="274">
        <v>0</v>
      </c>
      <c r="K254" s="274">
        <v>0</v>
      </c>
      <c r="L254" s="274">
        <v>0</v>
      </c>
      <c r="M254" s="274">
        <v>0</v>
      </c>
      <c r="N254" s="274">
        <v>0</v>
      </c>
      <c r="O254" s="274">
        <v>0</v>
      </c>
      <c r="P254" s="274">
        <v>0</v>
      </c>
      <c r="Q254" s="274">
        <v>0</v>
      </c>
      <c r="R254" s="274">
        <v>0</v>
      </c>
      <c r="S254" s="274">
        <v>0</v>
      </c>
      <c r="T254" s="274">
        <v>0.29006999999999999</v>
      </c>
      <c r="U254" s="274">
        <v>0</v>
      </c>
      <c r="V254" s="274">
        <v>0</v>
      </c>
      <c r="W254" s="274">
        <v>4.0879999999999972E-2</v>
      </c>
      <c r="X254" s="274">
        <v>0</v>
      </c>
      <c r="Y254" s="274">
        <v>0</v>
      </c>
      <c r="Z254" s="274">
        <v>0</v>
      </c>
      <c r="AA254" s="274">
        <v>0</v>
      </c>
      <c r="AB254" s="274">
        <v>0.15045</v>
      </c>
      <c r="AC254" s="274">
        <v>7.0800000000000002E-2</v>
      </c>
      <c r="AD254" s="274">
        <v>0.11731000000000003</v>
      </c>
      <c r="AE254" s="274">
        <v>0</v>
      </c>
      <c r="AF254" s="272">
        <f t="shared" si="15"/>
        <v>1</v>
      </c>
      <c r="AG254" s="196">
        <f t="shared" si="16"/>
        <v>0.66950999999999994</v>
      </c>
    </row>
    <row r="255" spans="1:33" s="23" customFormat="1" x14ac:dyDescent="0.25">
      <c r="A255" s="1">
        <v>1941</v>
      </c>
      <c r="B255" s="1" t="s">
        <v>15</v>
      </c>
      <c r="C255" s="1" t="str">
        <f t="shared" si="13"/>
        <v>1941BC</v>
      </c>
      <c r="D255" s="1" t="s">
        <v>56</v>
      </c>
      <c r="E255" s="1" t="str">
        <f t="shared" si="14"/>
        <v>1941BCICI</v>
      </c>
      <c r="F255" s="196">
        <v>0.12182999999999999</v>
      </c>
      <c r="G255" s="196">
        <v>0.4264</v>
      </c>
      <c r="H255" s="196">
        <v>0</v>
      </c>
      <c r="I255" s="196">
        <v>2.4369999999999999E-2</v>
      </c>
      <c r="J255" s="196">
        <v>0.1066</v>
      </c>
      <c r="K255" s="196">
        <v>0</v>
      </c>
      <c r="L255" s="196">
        <v>0</v>
      </c>
      <c r="M255" s="196">
        <v>3.0499999999999998E-3</v>
      </c>
      <c r="N255" s="196">
        <v>6.0899999999999999E-3</v>
      </c>
      <c r="O255" s="196">
        <v>4.061E-2</v>
      </c>
      <c r="P255" s="196">
        <v>5.0599999999998979E-3</v>
      </c>
      <c r="Q255" s="196">
        <v>0</v>
      </c>
      <c r="R255" s="196">
        <v>0</v>
      </c>
      <c r="S255" s="196">
        <v>1.0199999999999999E-3</v>
      </c>
      <c r="T255" s="196">
        <v>0</v>
      </c>
      <c r="U255" s="196">
        <v>7.11E-3</v>
      </c>
      <c r="V255" s="196">
        <v>8.1200000000000005E-3</v>
      </c>
      <c r="W255" s="196">
        <v>8.1220000000000001E-2</v>
      </c>
      <c r="X255" s="196">
        <v>6.0909999999999999E-2</v>
      </c>
      <c r="Y255" s="197">
        <v>0.10152</v>
      </c>
      <c r="Z255" s="196">
        <v>6.0899999999999999E-3</v>
      </c>
      <c r="AA255" s="196">
        <v>0</v>
      </c>
      <c r="AB255" s="196">
        <v>0</v>
      </c>
      <c r="AC255" s="196">
        <v>0</v>
      </c>
      <c r="AD255" s="196">
        <v>0</v>
      </c>
      <c r="AE255" s="196">
        <v>0</v>
      </c>
      <c r="AF255" s="272">
        <f t="shared" si="15"/>
        <v>1</v>
      </c>
      <c r="AG255" s="196">
        <f t="shared" si="16"/>
        <v>0.26599</v>
      </c>
    </row>
    <row r="256" spans="1:33" s="23" customFormat="1" x14ac:dyDescent="0.25">
      <c r="A256" s="1">
        <v>1941</v>
      </c>
      <c r="B256" s="1" t="s">
        <v>15</v>
      </c>
      <c r="C256" s="1" t="str">
        <f t="shared" si="13"/>
        <v>1941BC</v>
      </c>
      <c r="D256" s="1" t="s">
        <v>58</v>
      </c>
      <c r="E256" s="1" t="str">
        <f t="shared" si="14"/>
        <v>1941BCResidential</v>
      </c>
      <c r="F256" s="196">
        <v>0.12182999999999999</v>
      </c>
      <c r="G256" s="196">
        <v>0.4264</v>
      </c>
      <c r="H256" s="196">
        <v>0</v>
      </c>
      <c r="I256" s="196">
        <v>2.4369999999999999E-2</v>
      </c>
      <c r="J256" s="196">
        <v>0.1066</v>
      </c>
      <c r="K256" s="196">
        <v>0</v>
      </c>
      <c r="L256" s="196">
        <v>0</v>
      </c>
      <c r="M256" s="196">
        <v>3.0499999999999998E-3</v>
      </c>
      <c r="N256" s="196">
        <v>6.0899999999999999E-3</v>
      </c>
      <c r="O256" s="196">
        <v>4.061E-2</v>
      </c>
      <c r="P256" s="196">
        <v>5.0599999999998979E-3</v>
      </c>
      <c r="Q256" s="196">
        <v>0</v>
      </c>
      <c r="R256" s="196">
        <v>0</v>
      </c>
      <c r="S256" s="196">
        <v>1.0199999999999999E-3</v>
      </c>
      <c r="T256" s="196">
        <v>0</v>
      </c>
      <c r="U256" s="196">
        <v>7.11E-3</v>
      </c>
      <c r="V256" s="196">
        <v>8.1200000000000005E-3</v>
      </c>
      <c r="W256" s="196">
        <v>8.1220000000000001E-2</v>
      </c>
      <c r="X256" s="196">
        <v>6.0909999999999999E-2</v>
      </c>
      <c r="Y256" s="196">
        <v>0.10152</v>
      </c>
      <c r="Z256" s="196">
        <v>6.0899999999999999E-3</v>
      </c>
      <c r="AA256" s="196">
        <v>0</v>
      </c>
      <c r="AB256" s="196">
        <v>0</v>
      </c>
      <c r="AC256" s="196">
        <v>0</v>
      </c>
      <c r="AD256" s="196">
        <v>0</v>
      </c>
      <c r="AE256" s="196">
        <v>0</v>
      </c>
      <c r="AF256" s="272">
        <f t="shared" si="15"/>
        <v>1</v>
      </c>
      <c r="AG256" s="196">
        <f t="shared" si="16"/>
        <v>0.26599</v>
      </c>
    </row>
    <row r="257" spans="1:33" s="23" customFormat="1" x14ac:dyDescent="0.25">
      <c r="A257" s="1">
        <v>1942</v>
      </c>
      <c r="B257" s="1" t="s">
        <v>15</v>
      </c>
      <c r="C257" s="1" t="str">
        <f t="shared" si="13"/>
        <v>1942BC</v>
      </c>
      <c r="D257" s="1" t="s">
        <v>57</v>
      </c>
      <c r="E257" s="1" t="str">
        <f t="shared" si="14"/>
        <v>1942BCC&amp;D</v>
      </c>
      <c r="F257" s="274">
        <v>0</v>
      </c>
      <c r="G257" s="274">
        <v>1.0829999999999999E-2</v>
      </c>
      <c r="H257" s="274">
        <v>0</v>
      </c>
      <c r="I257" s="274">
        <v>0.31966</v>
      </c>
      <c r="J257" s="274">
        <v>0</v>
      </c>
      <c r="K257" s="274">
        <v>0</v>
      </c>
      <c r="L257" s="274">
        <v>0</v>
      </c>
      <c r="M257" s="274">
        <v>0</v>
      </c>
      <c r="N257" s="274">
        <v>0</v>
      </c>
      <c r="O257" s="274">
        <v>0</v>
      </c>
      <c r="P257" s="274">
        <v>0</v>
      </c>
      <c r="Q257" s="274">
        <v>0</v>
      </c>
      <c r="R257" s="274">
        <v>0</v>
      </c>
      <c r="S257" s="274">
        <v>0</v>
      </c>
      <c r="T257" s="274">
        <v>0.29006999999999999</v>
      </c>
      <c r="U257" s="274">
        <v>0</v>
      </c>
      <c r="V257" s="274">
        <v>0</v>
      </c>
      <c r="W257" s="274">
        <v>4.0879999999999972E-2</v>
      </c>
      <c r="X257" s="274">
        <v>0</v>
      </c>
      <c r="Y257" s="274">
        <v>0</v>
      </c>
      <c r="Z257" s="274">
        <v>0</v>
      </c>
      <c r="AA257" s="274">
        <v>0</v>
      </c>
      <c r="AB257" s="274">
        <v>0.15045</v>
      </c>
      <c r="AC257" s="274">
        <v>7.0800000000000002E-2</v>
      </c>
      <c r="AD257" s="274">
        <v>0.11731000000000003</v>
      </c>
      <c r="AE257" s="274">
        <v>0</v>
      </c>
      <c r="AF257" s="272">
        <f t="shared" si="15"/>
        <v>1</v>
      </c>
      <c r="AG257" s="196">
        <f t="shared" si="16"/>
        <v>0.66950999999999994</v>
      </c>
    </row>
    <row r="258" spans="1:33" s="23" customFormat="1" x14ac:dyDescent="0.25">
      <c r="A258" s="1">
        <v>1942</v>
      </c>
      <c r="B258" s="1" t="s">
        <v>15</v>
      </c>
      <c r="C258" s="1" t="str">
        <f t="shared" ref="C258:C321" si="17">CONCATENATE(A258,B258)</f>
        <v>1942BC</v>
      </c>
      <c r="D258" s="1" t="s">
        <v>56</v>
      </c>
      <c r="E258" s="1" t="str">
        <f t="shared" ref="E258:E321" si="18">CONCATENATE(C258,D258)</f>
        <v>1942BCICI</v>
      </c>
      <c r="F258" s="196">
        <v>0.12182999999999999</v>
      </c>
      <c r="G258" s="196">
        <v>0.4264</v>
      </c>
      <c r="H258" s="196">
        <v>0</v>
      </c>
      <c r="I258" s="196">
        <v>2.4369999999999999E-2</v>
      </c>
      <c r="J258" s="196">
        <v>0.1066</v>
      </c>
      <c r="K258" s="196">
        <v>0</v>
      </c>
      <c r="L258" s="196">
        <v>0</v>
      </c>
      <c r="M258" s="196">
        <v>3.0499999999999998E-3</v>
      </c>
      <c r="N258" s="196">
        <v>6.0899999999999999E-3</v>
      </c>
      <c r="O258" s="196">
        <v>4.061E-2</v>
      </c>
      <c r="P258" s="196">
        <v>5.0599999999998979E-3</v>
      </c>
      <c r="Q258" s="196">
        <v>0</v>
      </c>
      <c r="R258" s="196">
        <v>0</v>
      </c>
      <c r="S258" s="196">
        <v>1.0199999999999999E-3</v>
      </c>
      <c r="T258" s="196">
        <v>0</v>
      </c>
      <c r="U258" s="196">
        <v>7.11E-3</v>
      </c>
      <c r="V258" s="196">
        <v>8.1200000000000005E-3</v>
      </c>
      <c r="W258" s="196">
        <v>8.1220000000000001E-2</v>
      </c>
      <c r="X258" s="196">
        <v>6.0909999999999999E-2</v>
      </c>
      <c r="Y258" s="196">
        <v>0.10152</v>
      </c>
      <c r="Z258" s="196">
        <v>6.0899999999999999E-3</v>
      </c>
      <c r="AA258" s="196">
        <v>0</v>
      </c>
      <c r="AB258" s="196">
        <v>0</v>
      </c>
      <c r="AC258" s="196">
        <v>0</v>
      </c>
      <c r="AD258" s="196">
        <v>0</v>
      </c>
      <c r="AE258" s="196">
        <v>0</v>
      </c>
      <c r="AF258" s="272">
        <f t="shared" ref="AF258:AF321" si="19">+SUM(F258:AE258)</f>
        <v>1</v>
      </c>
      <c r="AG258" s="196">
        <f t="shared" si="16"/>
        <v>0.26599</v>
      </c>
    </row>
    <row r="259" spans="1:33" s="23" customFormat="1" x14ac:dyDescent="0.25">
      <c r="A259" s="1">
        <v>1942</v>
      </c>
      <c r="B259" s="1" t="s">
        <v>15</v>
      </c>
      <c r="C259" s="1" t="str">
        <f t="shared" si="17"/>
        <v>1942BC</v>
      </c>
      <c r="D259" s="1" t="s">
        <v>58</v>
      </c>
      <c r="E259" s="1" t="str">
        <f t="shared" si="18"/>
        <v>1942BCResidential</v>
      </c>
      <c r="F259" s="196">
        <v>0.12182999999999999</v>
      </c>
      <c r="G259" s="196">
        <v>0.4264</v>
      </c>
      <c r="H259" s="196">
        <v>0</v>
      </c>
      <c r="I259" s="196">
        <v>2.4369999999999999E-2</v>
      </c>
      <c r="J259" s="196">
        <v>0.1066</v>
      </c>
      <c r="K259" s="196">
        <v>0</v>
      </c>
      <c r="L259" s="196">
        <v>0</v>
      </c>
      <c r="M259" s="196">
        <v>3.0499999999999998E-3</v>
      </c>
      <c r="N259" s="196">
        <v>6.0899999999999999E-3</v>
      </c>
      <c r="O259" s="196">
        <v>4.061E-2</v>
      </c>
      <c r="P259" s="196">
        <v>5.0599999999998979E-3</v>
      </c>
      <c r="Q259" s="196">
        <v>0</v>
      </c>
      <c r="R259" s="196">
        <v>0</v>
      </c>
      <c r="S259" s="196">
        <v>1.0199999999999999E-3</v>
      </c>
      <c r="T259" s="196">
        <v>0</v>
      </c>
      <c r="U259" s="196">
        <v>7.11E-3</v>
      </c>
      <c r="V259" s="196">
        <v>8.1200000000000005E-3</v>
      </c>
      <c r="W259" s="196">
        <v>8.1220000000000001E-2</v>
      </c>
      <c r="X259" s="196">
        <v>6.0909999999999999E-2</v>
      </c>
      <c r="Y259" s="196">
        <v>0.10152</v>
      </c>
      <c r="Z259" s="196">
        <v>6.0899999999999999E-3</v>
      </c>
      <c r="AA259" s="196">
        <v>0</v>
      </c>
      <c r="AB259" s="196">
        <v>0</v>
      </c>
      <c r="AC259" s="196">
        <v>0</v>
      </c>
      <c r="AD259" s="196">
        <v>0</v>
      </c>
      <c r="AE259" s="196">
        <v>0</v>
      </c>
      <c r="AF259" s="272">
        <f t="shared" si="19"/>
        <v>1</v>
      </c>
      <c r="AG259" s="196">
        <f t="shared" si="16"/>
        <v>0.26599</v>
      </c>
    </row>
    <row r="260" spans="1:33" s="23" customFormat="1" x14ac:dyDescent="0.25">
      <c r="A260" s="1">
        <v>1943</v>
      </c>
      <c r="B260" s="1" t="s">
        <v>15</v>
      </c>
      <c r="C260" s="1" t="str">
        <f t="shared" si="17"/>
        <v>1943BC</v>
      </c>
      <c r="D260" s="1" t="s">
        <v>57</v>
      </c>
      <c r="E260" s="1" t="str">
        <f t="shared" si="18"/>
        <v>1943BCC&amp;D</v>
      </c>
      <c r="F260" s="274">
        <v>0</v>
      </c>
      <c r="G260" s="274">
        <v>1.0829999999999999E-2</v>
      </c>
      <c r="H260" s="274">
        <v>0</v>
      </c>
      <c r="I260" s="274">
        <v>0.31966</v>
      </c>
      <c r="J260" s="274">
        <v>0</v>
      </c>
      <c r="K260" s="274">
        <v>0</v>
      </c>
      <c r="L260" s="274">
        <v>0</v>
      </c>
      <c r="M260" s="274">
        <v>0</v>
      </c>
      <c r="N260" s="274">
        <v>0</v>
      </c>
      <c r="O260" s="274">
        <v>0</v>
      </c>
      <c r="P260" s="274">
        <v>0</v>
      </c>
      <c r="Q260" s="274">
        <v>0</v>
      </c>
      <c r="R260" s="274">
        <v>0</v>
      </c>
      <c r="S260" s="274">
        <v>0</v>
      </c>
      <c r="T260" s="274">
        <v>0.29006999999999999</v>
      </c>
      <c r="U260" s="274">
        <v>0</v>
      </c>
      <c r="V260" s="274">
        <v>0</v>
      </c>
      <c r="W260" s="274">
        <v>4.0879999999999972E-2</v>
      </c>
      <c r="X260" s="274">
        <v>0</v>
      </c>
      <c r="Y260" s="274">
        <v>0</v>
      </c>
      <c r="Z260" s="274">
        <v>0</v>
      </c>
      <c r="AA260" s="274">
        <v>0</v>
      </c>
      <c r="AB260" s="274">
        <v>0.15045</v>
      </c>
      <c r="AC260" s="274">
        <v>7.0800000000000002E-2</v>
      </c>
      <c r="AD260" s="274">
        <v>0.11731000000000003</v>
      </c>
      <c r="AE260" s="274">
        <v>0</v>
      </c>
      <c r="AF260" s="272">
        <f t="shared" si="19"/>
        <v>1</v>
      </c>
      <c r="AG260" s="196">
        <f t="shared" si="16"/>
        <v>0.66950999999999994</v>
      </c>
    </row>
    <row r="261" spans="1:33" s="23" customFormat="1" x14ac:dyDescent="0.25">
      <c r="A261" s="1">
        <v>1943</v>
      </c>
      <c r="B261" s="1" t="s">
        <v>15</v>
      </c>
      <c r="C261" s="1" t="str">
        <f t="shared" si="17"/>
        <v>1943BC</v>
      </c>
      <c r="D261" s="1" t="s">
        <v>56</v>
      </c>
      <c r="E261" s="1" t="str">
        <f t="shared" si="18"/>
        <v>1943BCICI</v>
      </c>
      <c r="F261" s="196">
        <v>0.12182999999999999</v>
      </c>
      <c r="G261" s="196">
        <v>0.4264</v>
      </c>
      <c r="H261" s="196">
        <v>0</v>
      </c>
      <c r="I261" s="196">
        <v>2.4369999999999999E-2</v>
      </c>
      <c r="J261" s="196">
        <v>0.1066</v>
      </c>
      <c r="K261" s="196">
        <v>0</v>
      </c>
      <c r="L261" s="196">
        <v>0</v>
      </c>
      <c r="M261" s="196">
        <v>3.0499999999999998E-3</v>
      </c>
      <c r="N261" s="196">
        <v>6.0899999999999999E-3</v>
      </c>
      <c r="O261" s="196">
        <v>4.061E-2</v>
      </c>
      <c r="P261" s="196">
        <v>5.0599999999998979E-3</v>
      </c>
      <c r="Q261" s="196">
        <v>0</v>
      </c>
      <c r="R261" s="196">
        <v>0</v>
      </c>
      <c r="S261" s="196">
        <v>1.0199999999999999E-3</v>
      </c>
      <c r="T261" s="196">
        <v>0</v>
      </c>
      <c r="U261" s="196">
        <v>7.11E-3</v>
      </c>
      <c r="V261" s="196">
        <v>8.1200000000000005E-3</v>
      </c>
      <c r="W261" s="196">
        <v>8.1220000000000001E-2</v>
      </c>
      <c r="X261" s="196">
        <v>6.0909999999999999E-2</v>
      </c>
      <c r="Y261" s="197">
        <v>0.10152</v>
      </c>
      <c r="Z261" s="196">
        <v>6.0899999999999999E-3</v>
      </c>
      <c r="AA261" s="196">
        <v>0</v>
      </c>
      <c r="AB261" s="196">
        <v>0</v>
      </c>
      <c r="AC261" s="196">
        <v>0</v>
      </c>
      <c r="AD261" s="196">
        <v>0</v>
      </c>
      <c r="AE261" s="196">
        <v>0</v>
      </c>
      <c r="AF261" s="272">
        <f t="shared" si="19"/>
        <v>1</v>
      </c>
      <c r="AG261" s="196">
        <f t="shared" si="16"/>
        <v>0.26599</v>
      </c>
    </row>
    <row r="262" spans="1:33" s="23" customFormat="1" x14ac:dyDescent="0.25">
      <c r="A262" s="1">
        <v>1943</v>
      </c>
      <c r="B262" s="1" t="s">
        <v>15</v>
      </c>
      <c r="C262" s="1" t="str">
        <f t="shared" si="17"/>
        <v>1943BC</v>
      </c>
      <c r="D262" s="1" t="s">
        <v>58</v>
      </c>
      <c r="E262" s="1" t="str">
        <f t="shared" si="18"/>
        <v>1943BCResidential</v>
      </c>
      <c r="F262" s="196">
        <v>0.12182999999999999</v>
      </c>
      <c r="G262" s="196">
        <v>0.4264</v>
      </c>
      <c r="H262" s="196">
        <v>0</v>
      </c>
      <c r="I262" s="196">
        <v>2.4369999999999999E-2</v>
      </c>
      <c r="J262" s="196">
        <v>0.1066</v>
      </c>
      <c r="K262" s="196">
        <v>0</v>
      </c>
      <c r="L262" s="196">
        <v>0</v>
      </c>
      <c r="M262" s="196">
        <v>3.0499999999999998E-3</v>
      </c>
      <c r="N262" s="196">
        <v>6.0899999999999999E-3</v>
      </c>
      <c r="O262" s="196">
        <v>4.061E-2</v>
      </c>
      <c r="P262" s="196">
        <v>5.0599999999998979E-3</v>
      </c>
      <c r="Q262" s="196">
        <v>0</v>
      </c>
      <c r="R262" s="196">
        <v>0</v>
      </c>
      <c r="S262" s="196">
        <v>1.0199999999999999E-3</v>
      </c>
      <c r="T262" s="196">
        <v>0</v>
      </c>
      <c r="U262" s="196">
        <v>7.11E-3</v>
      </c>
      <c r="V262" s="196">
        <v>8.1200000000000005E-3</v>
      </c>
      <c r="W262" s="196">
        <v>8.1220000000000001E-2</v>
      </c>
      <c r="X262" s="196">
        <v>6.0909999999999999E-2</v>
      </c>
      <c r="Y262" s="196">
        <v>0.10152</v>
      </c>
      <c r="Z262" s="196">
        <v>6.0899999999999999E-3</v>
      </c>
      <c r="AA262" s="196">
        <v>0</v>
      </c>
      <c r="AB262" s="196">
        <v>0</v>
      </c>
      <c r="AC262" s="196">
        <v>0</v>
      </c>
      <c r="AD262" s="196">
        <v>0</v>
      </c>
      <c r="AE262" s="196">
        <v>0</v>
      </c>
      <c r="AF262" s="272">
        <f t="shared" si="19"/>
        <v>1</v>
      </c>
      <c r="AG262" s="196">
        <f t="shared" si="16"/>
        <v>0.26599</v>
      </c>
    </row>
    <row r="263" spans="1:33" s="23" customFormat="1" x14ac:dyDescent="0.25">
      <c r="A263" s="1">
        <v>1944</v>
      </c>
      <c r="B263" s="1" t="s">
        <v>15</v>
      </c>
      <c r="C263" s="1" t="str">
        <f t="shared" si="17"/>
        <v>1944BC</v>
      </c>
      <c r="D263" s="1" t="s">
        <v>57</v>
      </c>
      <c r="E263" s="1" t="str">
        <f t="shared" si="18"/>
        <v>1944BCC&amp;D</v>
      </c>
      <c r="F263" s="274">
        <v>0</v>
      </c>
      <c r="G263" s="274">
        <v>1.0829999999999999E-2</v>
      </c>
      <c r="H263" s="274">
        <v>0</v>
      </c>
      <c r="I263" s="274">
        <v>0.31966</v>
      </c>
      <c r="J263" s="274">
        <v>0</v>
      </c>
      <c r="K263" s="274">
        <v>0</v>
      </c>
      <c r="L263" s="274">
        <v>0</v>
      </c>
      <c r="M263" s="274">
        <v>0</v>
      </c>
      <c r="N263" s="274">
        <v>0</v>
      </c>
      <c r="O263" s="274">
        <v>0</v>
      </c>
      <c r="P263" s="274">
        <v>0</v>
      </c>
      <c r="Q263" s="274">
        <v>0</v>
      </c>
      <c r="R263" s="274">
        <v>0</v>
      </c>
      <c r="S263" s="274">
        <v>0</v>
      </c>
      <c r="T263" s="274">
        <v>0.29006999999999999</v>
      </c>
      <c r="U263" s="274">
        <v>0</v>
      </c>
      <c r="V263" s="274">
        <v>0</v>
      </c>
      <c r="W263" s="274">
        <v>4.0879999999999972E-2</v>
      </c>
      <c r="X263" s="274">
        <v>0</v>
      </c>
      <c r="Y263" s="274">
        <v>0</v>
      </c>
      <c r="Z263" s="274">
        <v>0</v>
      </c>
      <c r="AA263" s="274">
        <v>0</v>
      </c>
      <c r="AB263" s="274">
        <v>0.15045</v>
      </c>
      <c r="AC263" s="274">
        <v>7.0800000000000002E-2</v>
      </c>
      <c r="AD263" s="274">
        <v>0.11731000000000003</v>
      </c>
      <c r="AE263" s="274">
        <v>0</v>
      </c>
      <c r="AF263" s="272">
        <f t="shared" si="19"/>
        <v>1</v>
      </c>
      <c r="AG263" s="196">
        <f t="shared" si="16"/>
        <v>0.66950999999999994</v>
      </c>
    </row>
    <row r="264" spans="1:33" s="23" customFormat="1" x14ac:dyDescent="0.25">
      <c r="A264" s="1">
        <v>1944</v>
      </c>
      <c r="B264" s="1" t="s">
        <v>15</v>
      </c>
      <c r="C264" s="1" t="str">
        <f t="shared" si="17"/>
        <v>1944BC</v>
      </c>
      <c r="D264" s="1" t="s">
        <v>56</v>
      </c>
      <c r="E264" s="1" t="str">
        <f t="shared" si="18"/>
        <v>1944BCICI</v>
      </c>
      <c r="F264" s="196">
        <v>0.12182999999999999</v>
      </c>
      <c r="G264" s="196">
        <v>0.4264</v>
      </c>
      <c r="H264" s="196">
        <v>0</v>
      </c>
      <c r="I264" s="196">
        <v>2.4369999999999999E-2</v>
      </c>
      <c r="J264" s="196">
        <v>0.1066</v>
      </c>
      <c r="K264" s="196">
        <v>0</v>
      </c>
      <c r="L264" s="196">
        <v>0</v>
      </c>
      <c r="M264" s="196">
        <v>3.0499999999999998E-3</v>
      </c>
      <c r="N264" s="196">
        <v>6.0899999999999999E-3</v>
      </c>
      <c r="O264" s="196">
        <v>4.061E-2</v>
      </c>
      <c r="P264" s="196">
        <v>5.0599999999998979E-3</v>
      </c>
      <c r="Q264" s="196">
        <v>0</v>
      </c>
      <c r="R264" s="196">
        <v>0</v>
      </c>
      <c r="S264" s="196">
        <v>1.0199999999999999E-3</v>
      </c>
      <c r="T264" s="196">
        <v>0</v>
      </c>
      <c r="U264" s="196">
        <v>7.11E-3</v>
      </c>
      <c r="V264" s="196">
        <v>8.1200000000000005E-3</v>
      </c>
      <c r="W264" s="196">
        <v>8.1220000000000001E-2</v>
      </c>
      <c r="X264" s="196">
        <v>6.0909999999999999E-2</v>
      </c>
      <c r="Y264" s="197">
        <v>0.10152</v>
      </c>
      <c r="Z264" s="196">
        <v>6.0899999999999999E-3</v>
      </c>
      <c r="AA264" s="196">
        <v>0</v>
      </c>
      <c r="AB264" s="196">
        <v>0</v>
      </c>
      <c r="AC264" s="196">
        <v>0</v>
      </c>
      <c r="AD264" s="196">
        <v>0</v>
      </c>
      <c r="AE264" s="196">
        <v>0</v>
      </c>
      <c r="AF264" s="272">
        <f t="shared" si="19"/>
        <v>1</v>
      </c>
      <c r="AG264" s="196">
        <f t="shared" si="16"/>
        <v>0.26599</v>
      </c>
    </row>
    <row r="265" spans="1:33" s="23" customFormat="1" x14ac:dyDescent="0.25">
      <c r="A265" s="1">
        <v>1944</v>
      </c>
      <c r="B265" s="1" t="s">
        <v>15</v>
      </c>
      <c r="C265" s="1" t="str">
        <f t="shared" si="17"/>
        <v>1944BC</v>
      </c>
      <c r="D265" s="1" t="s">
        <v>58</v>
      </c>
      <c r="E265" s="1" t="str">
        <f t="shared" si="18"/>
        <v>1944BCResidential</v>
      </c>
      <c r="F265" s="196">
        <v>0.12182999999999999</v>
      </c>
      <c r="G265" s="196">
        <v>0.4264</v>
      </c>
      <c r="H265" s="196">
        <v>0</v>
      </c>
      <c r="I265" s="196">
        <v>2.4369999999999999E-2</v>
      </c>
      <c r="J265" s="196">
        <v>0.1066</v>
      </c>
      <c r="K265" s="196">
        <v>0</v>
      </c>
      <c r="L265" s="196">
        <v>0</v>
      </c>
      <c r="M265" s="196">
        <v>3.0499999999999998E-3</v>
      </c>
      <c r="N265" s="196">
        <v>6.0899999999999999E-3</v>
      </c>
      <c r="O265" s="196">
        <v>4.061E-2</v>
      </c>
      <c r="P265" s="196">
        <v>5.0599999999998979E-3</v>
      </c>
      <c r="Q265" s="196">
        <v>0</v>
      </c>
      <c r="R265" s="196">
        <v>0</v>
      </c>
      <c r="S265" s="196">
        <v>1.0199999999999999E-3</v>
      </c>
      <c r="T265" s="196">
        <v>0</v>
      </c>
      <c r="U265" s="196">
        <v>7.11E-3</v>
      </c>
      <c r="V265" s="196">
        <v>8.1200000000000005E-3</v>
      </c>
      <c r="W265" s="196">
        <v>8.1220000000000001E-2</v>
      </c>
      <c r="X265" s="196">
        <v>6.0909999999999999E-2</v>
      </c>
      <c r="Y265" s="196">
        <v>0.10152</v>
      </c>
      <c r="Z265" s="196">
        <v>6.0899999999999999E-3</v>
      </c>
      <c r="AA265" s="196">
        <v>0</v>
      </c>
      <c r="AB265" s="196">
        <v>0</v>
      </c>
      <c r="AC265" s="196">
        <v>0</v>
      </c>
      <c r="AD265" s="196">
        <v>0</v>
      </c>
      <c r="AE265" s="196">
        <v>0</v>
      </c>
      <c r="AF265" s="272">
        <f t="shared" si="19"/>
        <v>1</v>
      </c>
      <c r="AG265" s="196">
        <f t="shared" si="16"/>
        <v>0.26599</v>
      </c>
    </row>
    <row r="266" spans="1:33" s="23" customFormat="1" x14ac:dyDescent="0.25">
      <c r="A266" s="1">
        <v>1945</v>
      </c>
      <c r="B266" s="1" t="s">
        <v>15</v>
      </c>
      <c r="C266" s="1" t="str">
        <f t="shared" si="17"/>
        <v>1945BC</v>
      </c>
      <c r="D266" s="1" t="s">
        <v>57</v>
      </c>
      <c r="E266" s="1" t="str">
        <f t="shared" si="18"/>
        <v>1945BCC&amp;D</v>
      </c>
      <c r="F266" s="274">
        <v>0</v>
      </c>
      <c r="G266" s="274">
        <v>1.0829999999999999E-2</v>
      </c>
      <c r="H266" s="274">
        <v>0</v>
      </c>
      <c r="I266" s="274">
        <v>0.31966</v>
      </c>
      <c r="J266" s="274">
        <v>0</v>
      </c>
      <c r="K266" s="274">
        <v>0</v>
      </c>
      <c r="L266" s="274">
        <v>0</v>
      </c>
      <c r="M266" s="274">
        <v>0</v>
      </c>
      <c r="N266" s="274">
        <v>0</v>
      </c>
      <c r="O266" s="274">
        <v>0</v>
      </c>
      <c r="P266" s="274">
        <v>0</v>
      </c>
      <c r="Q266" s="274">
        <v>0</v>
      </c>
      <c r="R266" s="274">
        <v>0</v>
      </c>
      <c r="S266" s="274">
        <v>0</v>
      </c>
      <c r="T266" s="274">
        <v>0.29006999999999999</v>
      </c>
      <c r="U266" s="274">
        <v>0</v>
      </c>
      <c r="V266" s="274">
        <v>0</v>
      </c>
      <c r="W266" s="274">
        <v>4.0879999999999972E-2</v>
      </c>
      <c r="X266" s="274">
        <v>0</v>
      </c>
      <c r="Y266" s="274">
        <v>0</v>
      </c>
      <c r="Z266" s="274">
        <v>0</v>
      </c>
      <c r="AA266" s="274">
        <v>0</v>
      </c>
      <c r="AB266" s="274">
        <v>0.15045</v>
      </c>
      <c r="AC266" s="274">
        <v>7.0800000000000002E-2</v>
      </c>
      <c r="AD266" s="274">
        <v>0.11731000000000003</v>
      </c>
      <c r="AE266" s="274">
        <v>0</v>
      </c>
      <c r="AF266" s="272">
        <f t="shared" si="19"/>
        <v>1</v>
      </c>
      <c r="AG266" s="196">
        <f t="shared" si="16"/>
        <v>0.66950999999999994</v>
      </c>
    </row>
    <row r="267" spans="1:33" s="23" customFormat="1" x14ac:dyDescent="0.25">
      <c r="A267" s="1">
        <v>1945</v>
      </c>
      <c r="B267" s="1" t="s">
        <v>15</v>
      </c>
      <c r="C267" s="1" t="str">
        <f t="shared" si="17"/>
        <v>1945BC</v>
      </c>
      <c r="D267" s="1" t="s">
        <v>56</v>
      </c>
      <c r="E267" s="1" t="str">
        <f t="shared" si="18"/>
        <v>1945BCICI</v>
      </c>
      <c r="F267" s="196">
        <v>0.12182999999999999</v>
      </c>
      <c r="G267" s="196">
        <v>0.4264</v>
      </c>
      <c r="H267" s="196">
        <v>0</v>
      </c>
      <c r="I267" s="196">
        <v>2.4369999999999999E-2</v>
      </c>
      <c r="J267" s="196">
        <v>0.1066</v>
      </c>
      <c r="K267" s="196">
        <v>0</v>
      </c>
      <c r="L267" s="196">
        <v>0</v>
      </c>
      <c r="M267" s="196">
        <v>3.0499999999999998E-3</v>
      </c>
      <c r="N267" s="196">
        <v>6.0899999999999999E-3</v>
      </c>
      <c r="O267" s="196">
        <v>4.061E-2</v>
      </c>
      <c r="P267" s="196">
        <v>5.0599999999998979E-3</v>
      </c>
      <c r="Q267" s="196">
        <v>0</v>
      </c>
      <c r="R267" s="196">
        <v>0</v>
      </c>
      <c r="S267" s="196">
        <v>1.0199999999999999E-3</v>
      </c>
      <c r="T267" s="196">
        <v>0</v>
      </c>
      <c r="U267" s="196">
        <v>7.11E-3</v>
      </c>
      <c r="V267" s="196">
        <v>8.1200000000000005E-3</v>
      </c>
      <c r="W267" s="196">
        <v>8.1220000000000001E-2</v>
      </c>
      <c r="X267" s="196">
        <v>6.0909999999999999E-2</v>
      </c>
      <c r="Y267" s="196">
        <v>0.10152</v>
      </c>
      <c r="Z267" s="196">
        <v>6.0899999999999999E-3</v>
      </c>
      <c r="AA267" s="196">
        <v>0</v>
      </c>
      <c r="AB267" s="196">
        <v>0</v>
      </c>
      <c r="AC267" s="196">
        <v>0</v>
      </c>
      <c r="AD267" s="196">
        <v>0</v>
      </c>
      <c r="AE267" s="196">
        <v>0</v>
      </c>
      <c r="AF267" s="272">
        <f t="shared" si="19"/>
        <v>1</v>
      </c>
      <c r="AG267" s="196">
        <f t="shared" si="16"/>
        <v>0.26599</v>
      </c>
    </row>
    <row r="268" spans="1:33" s="23" customFormat="1" x14ac:dyDescent="0.25">
      <c r="A268" s="1">
        <v>1945</v>
      </c>
      <c r="B268" s="1" t="s">
        <v>15</v>
      </c>
      <c r="C268" s="1" t="str">
        <f t="shared" si="17"/>
        <v>1945BC</v>
      </c>
      <c r="D268" s="1" t="s">
        <v>58</v>
      </c>
      <c r="E268" s="1" t="str">
        <f t="shared" si="18"/>
        <v>1945BCResidential</v>
      </c>
      <c r="F268" s="196">
        <v>0.12182999999999999</v>
      </c>
      <c r="G268" s="196">
        <v>0.4264</v>
      </c>
      <c r="H268" s="196">
        <v>0</v>
      </c>
      <c r="I268" s="196">
        <v>2.4369999999999999E-2</v>
      </c>
      <c r="J268" s="196">
        <v>0.1066</v>
      </c>
      <c r="K268" s="196">
        <v>0</v>
      </c>
      <c r="L268" s="196">
        <v>0</v>
      </c>
      <c r="M268" s="196">
        <v>3.0499999999999998E-3</v>
      </c>
      <c r="N268" s="196">
        <v>6.0899999999999999E-3</v>
      </c>
      <c r="O268" s="196">
        <v>4.061E-2</v>
      </c>
      <c r="P268" s="196">
        <v>5.0599999999998979E-3</v>
      </c>
      <c r="Q268" s="196">
        <v>0</v>
      </c>
      <c r="R268" s="196">
        <v>0</v>
      </c>
      <c r="S268" s="196">
        <v>1.0199999999999999E-3</v>
      </c>
      <c r="T268" s="196">
        <v>0</v>
      </c>
      <c r="U268" s="196">
        <v>7.11E-3</v>
      </c>
      <c r="V268" s="196">
        <v>8.1200000000000005E-3</v>
      </c>
      <c r="W268" s="196">
        <v>8.1220000000000001E-2</v>
      </c>
      <c r="X268" s="196">
        <v>6.0909999999999999E-2</v>
      </c>
      <c r="Y268" s="196">
        <v>0.10152</v>
      </c>
      <c r="Z268" s="196">
        <v>6.0899999999999999E-3</v>
      </c>
      <c r="AA268" s="196">
        <v>0</v>
      </c>
      <c r="AB268" s="196">
        <v>0</v>
      </c>
      <c r="AC268" s="196">
        <v>0</v>
      </c>
      <c r="AD268" s="196">
        <v>0</v>
      </c>
      <c r="AE268" s="196">
        <v>0</v>
      </c>
      <c r="AF268" s="272">
        <f t="shared" si="19"/>
        <v>1</v>
      </c>
      <c r="AG268" s="196">
        <f t="shared" si="16"/>
        <v>0.26599</v>
      </c>
    </row>
    <row r="269" spans="1:33" s="23" customFormat="1" x14ac:dyDescent="0.25">
      <c r="A269" s="1">
        <v>1946</v>
      </c>
      <c r="B269" s="1" t="s">
        <v>15</v>
      </c>
      <c r="C269" s="1" t="str">
        <f t="shared" si="17"/>
        <v>1946BC</v>
      </c>
      <c r="D269" s="1" t="s">
        <v>57</v>
      </c>
      <c r="E269" s="1" t="str">
        <f t="shared" si="18"/>
        <v>1946BCC&amp;D</v>
      </c>
      <c r="F269" s="274">
        <v>0</v>
      </c>
      <c r="G269" s="274">
        <v>1.0829999999999999E-2</v>
      </c>
      <c r="H269" s="274">
        <v>0</v>
      </c>
      <c r="I269" s="274">
        <v>0.31966</v>
      </c>
      <c r="J269" s="274">
        <v>0</v>
      </c>
      <c r="K269" s="274">
        <v>0</v>
      </c>
      <c r="L269" s="274">
        <v>0</v>
      </c>
      <c r="M269" s="274">
        <v>0</v>
      </c>
      <c r="N269" s="274">
        <v>0</v>
      </c>
      <c r="O269" s="274">
        <v>0</v>
      </c>
      <c r="P269" s="274">
        <v>0</v>
      </c>
      <c r="Q269" s="274">
        <v>0</v>
      </c>
      <c r="R269" s="274">
        <v>0</v>
      </c>
      <c r="S269" s="274">
        <v>0</v>
      </c>
      <c r="T269" s="274">
        <v>0.29006999999999999</v>
      </c>
      <c r="U269" s="274">
        <v>0</v>
      </c>
      <c r="V269" s="274">
        <v>0</v>
      </c>
      <c r="W269" s="274">
        <v>4.0879999999999972E-2</v>
      </c>
      <c r="X269" s="274">
        <v>0</v>
      </c>
      <c r="Y269" s="274">
        <v>0</v>
      </c>
      <c r="Z269" s="274">
        <v>0</v>
      </c>
      <c r="AA269" s="274">
        <v>0</v>
      </c>
      <c r="AB269" s="274">
        <v>0.15045</v>
      </c>
      <c r="AC269" s="274">
        <v>7.0800000000000002E-2</v>
      </c>
      <c r="AD269" s="274">
        <v>0.11731000000000003</v>
      </c>
      <c r="AE269" s="274">
        <v>0</v>
      </c>
      <c r="AF269" s="272">
        <f t="shared" si="19"/>
        <v>1</v>
      </c>
      <c r="AG269" s="196">
        <f t="shared" si="16"/>
        <v>0.66950999999999994</v>
      </c>
    </row>
    <row r="270" spans="1:33" s="23" customFormat="1" x14ac:dyDescent="0.25">
      <c r="A270" s="1">
        <v>1946</v>
      </c>
      <c r="B270" s="1" t="s">
        <v>15</v>
      </c>
      <c r="C270" s="1" t="str">
        <f t="shared" si="17"/>
        <v>1946BC</v>
      </c>
      <c r="D270" s="1" t="s">
        <v>56</v>
      </c>
      <c r="E270" s="1" t="str">
        <f t="shared" si="18"/>
        <v>1946BCICI</v>
      </c>
      <c r="F270" s="196">
        <v>0.12182999999999999</v>
      </c>
      <c r="G270" s="196">
        <v>0.4264</v>
      </c>
      <c r="H270" s="196">
        <v>0</v>
      </c>
      <c r="I270" s="196">
        <v>2.4369999999999999E-2</v>
      </c>
      <c r="J270" s="196">
        <v>0.1066</v>
      </c>
      <c r="K270" s="196">
        <v>0</v>
      </c>
      <c r="L270" s="196">
        <v>0</v>
      </c>
      <c r="M270" s="196">
        <v>3.0499999999999998E-3</v>
      </c>
      <c r="N270" s="196">
        <v>6.0899999999999999E-3</v>
      </c>
      <c r="O270" s="196">
        <v>4.061E-2</v>
      </c>
      <c r="P270" s="196">
        <v>5.0599999999998979E-3</v>
      </c>
      <c r="Q270" s="196">
        <v>0</v>
      </c>
      <c r="R270" s="196">
        <v>0</v>
      </c>
      <c r="S270" s="196">
        <v>1.0199999999999999E-3</v>
      </c>
      <c r="T270" s="196">
        <v>0</v>
      </c>
      <c r="U270" s="196">
        <v>7.11E-3</v>
      </c>
      <c r="V270" s="196">
        <v>8.1200000000000005E-3</v>
      </c>
      <c r="W270" s="196">
        <v>8.1220000000000001E-2</v>
      </c>
      <c r="X270" s="196">
        <v>6.0909999999999999E-2</v>
      </c>
      <c r="Y270" s="197">
        <v>0.10152</v>
      </c>
      <c r="Z270" s="196">
        <v>6.0899999999999999E-3</v>
      </c>
      <c r="AA270" s="196">
        <v>0</v>
      </c>
      <c r="AB270" s="196">
        <v>0</v>
      </c>
      <c r="AC270" s="196">
        <v>0</v>
      </c>
      <c r="AD270" s="196">
        <v>0</v>
      </c>
      <c r="AE270" s="196">
        <v>0</v>
      </c>
      <c r="AF270" s="272">
        <f t="shared" si="19"/>
        <v>1</v>
      </c>
      <c r="AG270" s="196">
        <f t="shared" si="16"/>
        <v>0.26599</v>
      </c>
    </row>
    <row r="271" spans="1:33" s="23" customFormat="1" x14ac:dyDescent="0.25">
      <c r="A271" s="1">
        <v>1946</v>
      </c>
      <c r="B271" s="1" t="s">
        <v>15</v>
      </c>
      <c r="C271" s="1" t="str">
        <f t="shared" si="17"/>
        <v>1946BC</v>
      </c>
      <c r="D271" s="1" t="s">
        <v>58</v>
      </c>
      <c r="E271" s="1" t="str">
        <f t="shared" si="18"/>
        <v>1946BCResidential</v>
      </c>
      <c r="F271" s="196">
        <v>0.12182999999999999</v>
      </c>
      <c r="G271" s="196">
        <v>0.4264</v>
      </c>
      <c r="H271" s="196">
        <v>0</v>
      </c>
      <c r="I271" s="196">
        <v>2.4369999999999999E-2</v>
      </c>
      <c r="J271" s="196">
        <v>0.1066</v>
      </c>
      <c r="K271" s="196">
        <v>0</v>
      </c>
      <c r="L271" s="196">
        <v>0</v>
      </c>
      <c r="M271" s="196">
        <v>3.0499999999999998E-3</v>
      </c>
      <c r="N271" s="196">
        <v>6.0899999999999999E-3</v>
      </c>
      <c r="O271" s="196">
        <v>4.061E-2</v>
      </c>
      <c r="P271" s="196">
        <v>5.0599999999998979E-3</v>
      </c>
      <c r="Q271" s="196">
        <v>0</v>
      </c>
      <c r="R271" s="196">
        <v>0</v>
      </c>
      <c r="S271" s="196">
        <v>1.0199999999999999E-3</v>
      </c>
      <c r="T271" s="196">
        <v>0</v>
      </c>
      <c r="U271" s="196">
        <v>7.11E-3</v>
      </c>
      <c r="V271" s="196">
        <v>8.1200000000000005E-3</v>
      </c>
      <c r="W271" s="196">
        <v>8.1220000000000001E-2</v>
      </c>
      <c r="X271" s="196">
        <v>6.0909999999999999E-2</v>
      </c>
      <c r="Y271" s="196">
        <v>0.10152</v>
      </c>
      <c r="Z271" s="196">
        <v>6.0899999999999999E-3</v>
      </c>
      <c r="AA271" s="196">
        <v>0</v>
      </c>
      <c r="AB271" s="196">
        <v>0</v>
      </c>
      <c r="AC271" s="196">
        <v>0</v>
      </c>
      <c r="AD271" s="196">
        <v>0</v>
      </c>
      <c r="AE271" s="196">
        <v>0</v>
      </c>
      <c r="AF271" s="272">
        <f t="shared" si="19"/>
        <v>1</v>
      </c>
      <c r="AG271" s="196">
        <f t="shared" si="16"/>
        <v>0.26599</v>
      </c>
    </row>
    <row r="272" spans="1:33" s="23" customFormat="1" x14ac:dyDescent="0.25">
      <c r="A272" s="1">
        <v>1947</v>
      </c>
      <c r="B272" s="1" t="s">
        <v>15</v>
      </c>
      <c r="C272" s="1" t="str">
        <f t="shared" si="17"/>
        <v>1947BC</v>
      </c>
      <c r="D272" s="1" t="s">
        <v>57</v>
      </c>
      <c r="E272" s="1" t="str">
        <f t="shared" si="18"/>
        <v>1947BCC&amp;D</v>
      </c>
      <c r="F272" s="274">
        <v>0</v>
      </c>
      <c r="G272" s="274">
        <v>1.0829999999999999E-2</v>
      </c>
      <c r="H272" s="274">
        <v>0</v>
      </c>
      <c r="I272" s="274">
        <v>0.31966</v>
      </c>
      <c r="J272" s="274">
        <v>0</v>
      </c>
      <c r="K272" s="274">
        <v>0</v>
      </c>
      <c r="L272" s="274">
        <v>0</v>
      </c>
      <c r="M272" s="274">
        <v>0</v>
      </c>
      <c r="N272" s="274">
        <v>0</v>
      </c>
      <c r="O272" s="274">
        <v>0</v>
      </c>
      <c r="P272" s="274">
        <v>0</v>
      </c>
      <c r="Q272" s="274">
        <v>0</v>
      </c>
      <c r="R272" s="274">
        <v>0</v>
      </c>
      <c r="S272" s="274">
        <v>0</v>
      </c>
      <c r="T272" s="274">
        <v>0.29006999999999999</v>
      </c>
      <c r="U272" s="274">
        <v>0</v>
      </c>
      <c r="V272" s="274">
        <v>0</v>
      </c>
      <c r="W272" s="274">
        <v>4.0879999999999972E-2</v>
      </c>
      <c r="X272" s="274">
        <v>0</v>
      </c>
      <c r="Y272" s="274">
        <v>0</v>
      </c>
      <c r="Z272" s="274">
        <v>0</v>
      </c>
      <c r="AA272" s="274">
        <v>0</v>
      </c>
      <c r="AB272" s="274">
        <v>0.15045</v>
      </c>
      <c r="AC272" s="274">
        <v>7.0800000000000002E-2</v>
      </c>
      <c r="AD272" s="274">
        <v>0.11731000000000003</v>
      </c>
      <c r="AE272" s="274">
        <v>0</v>
      </c>
      <c r="AF272" s="272">
        <f t="shared" si="19"/>
        <v>1</v>
      </c>
      <c r="AG272" s="196">
        <f t="shared" si="16"/>
        <v>0.66950999999999994</v>
      </c>
    </row>
    <row r="273" spans="1:33" s="23" customFormat="1" x14ac:dyDescent="0.25">
      <c r="A273" s="1">
        <v>1947</v>
      </c>
      <c r="B273" s="1" t="s">
        <v>15</v>
      </c>
      <c r="C273" s="1" t="str">
        <f t="shared" si="17"/>
        <v>1947BC</v>
      </c>
      <c r="D273" s="1" t="s">
        <v>56</v>
      </c>
      <c r="E273" s="1" t="str">
        <f t="shared" si="18"/>
        <v>1947BCICI</v>
      </c>
      <c r="F273" s="196">
        <v>0.12182999999999999</v>
      </c>
      <c r="G273" s="196">
        <v>0.4264</v>
      </c>
      <c r="H273" s="196">
        <v>0</v>
      </c>
      <c r="I273" s="196">
        <v>2.4369999999999999E-2</v>
      </c>
      <c r="J273" s="196">
        <v>0.1066</v>
      </c>
      <c r="K273" s="196">
        <v>0</v>
      </c>
      <c r="L273" s="196">
        <v>0</v>
      </c>
      <c r="M273" s="196">
        <v>3.0499999999999998E-3</v>
      </c>
      <c r="N273" s="196">
        <v>6.0899999999999999E-3</v>
      </c>
      <c r="O273" s="196">
        <v>4.061E-2</v>
      </c>
      <c r="P273" s="196">
        <v>5.0599999999998979E-3</v>
      </c>
      <c r="Q273" s="196">
        <v>0</v>
      </c>
      <c r="R273" s="196">
        <v>0</v>
      </c>
      <c r="S273" s="196">
        <v>1.0199999999999999E-3</v>
      </c>
      <c r="T273" s="196">
        <v>0</v>
      </c>
      <c r="U273" s="196">
        <v>7.11E-3</v>
      </c>
      <c r="V273" s="196">
        <v>8.1200000000000005E-3</v>
      </c>
      <c r="W273" s="196">
        <v>8.1220000000000001E-2</v>
      </c>
      <c r="X273" s="196">
        <v>6.0909999999999999E-2</v>
      </c>
      <c r="Y273" s="197">
        <v>0.10152</v>
      </c>
      <c r="Z273" s="196">
        <v>6.0899999999999999E-3</v>
      </c>
      <c r="AA273" s="196">
        <v>0</v>
      </c>
      <c r="AB273" s="196">
        <v>0</v>
      </c>
      <c r="AC273" s="196">
        <v>0</v>
      </c>
      <c r="AD273" s="196">
        <v>0</v>
      </c>
      <c r="AE273" s="196">
        <v>0</v>
      </c>
      <c r="AF273" s="272">
        <f t="shared" si="19"/>
        <v>1</v>
      </c>
      <c r="AG273" s="196">
        <f t="shared" si="16"/>
        <v>0.26599</v>
      </c>
    </row>
    <row r="274" spans="1:33" s="23" customFormat="1" x14ac:dyDescent="0.25">
      <c r="A274" s="1">
        <v>1947</v>
      </c>
      <c r="B274" s="1" t="s">
        <v>15</v>
      </c>
      <c r="C274" s="1" t="str">
        <f t="shared" si="17"/>
        <v>1947BC</v>
      </c>
      <c r="D274" s="1" t="s">
        <v>58</v>
      </c>
      <c r="E274" s="1" t="str">
        <f t="shared" si="18"/>
        <v>1947BCResidential</v>
      </c>
      <c r="F274" s="196">
        <v>0.12182999999999999</v>
      </c>
      <c r="G274" s="196">
        <v>0.4264</v>
      </c>
      <c r="H274" s="196">
        <v>0</v>
      </c>
      <c r="I274" s="196">
        <v>2.4369999999999999E-2</v>
      </c>
      <c r="J274" s="196">
        <v>0.1066</v>
      </c>
      <c r="K274" s="196">
        <v>0</v>
      </c>
      <c r="L274" s="196">
        <v>0</v>
      </c>
      <c r="M274" s="196">
        <v>3.0499999999999998E-3</v>
      </c>
      <c r="N274" s="196">
        <v>6.0899999999999999E-3</v>
      </c>
      <c r="O274" s="196">
        <v>4.061E-2</v>
      </c>
      <c r="P274" s="196">
        <v>5.0599999999998979E-3</v>
      </c>
      <c r="Q274" s="196">
        <v>0</v>
      </c>
      <c r="R274" s="196">
        <v>0</v>
      </c>
      <c r="S274" s="196">
        <v>1.0199999999999999E-3</v>
      </c>
      <c r="T274" s="196">
        <v>0</v>
      </c>
      <c r="U274" s="196">
        <v>7.11E-3</v>
      </c>
      <c r="V274" s="196">
        <v>8.1200000000000005E-3</v>
      </c>
      <c r="W274" s="196">
        <v>8.1220000000000001E-2</v>
      </c>
      <c r="X274" s="196">
        <v>6.0909999999999999E-2</v>
      </c>
      <c r="Y274" s="196">
        <v>0.10152</v>
      </c>
      <c r="Z274" s="196">
        <v>6.0899999999999999E-3</v>
      </c>
      <c r="AA274" s="196">
        <v>0</v>
      </c>
      <c r="AB274" s="196">
        <v>0</v>
      </c>
      <c r="AC274" s="196">
        <v>0</v>
      </c>
      <c r="AD274" s="196">
        <v>0</v>
      </c>
      <c r="AE274" s="196">
        <v>0</v>
      </c>
      <c r="AF274" s="272">
        <f t="shared" si="19"/>
        <v>1</v>
      </c>
      <c r="AG274" s="196">
        <f t="shared" si="16"/>
        <v>0.26599</v>
      </c>
    </row>
    <row r="275" spans="1:33" s="23" customFormat="1" x14ac:dyDescent="0.25">
      <c r="A275" s="1">
        <v>1948</v>
      </c>
      <c r="B275" s="1" t="s">
        <v>15</v>
      </c>
      <c r="C275" s="1" t="str">
        <f t="shared" si="17"/>
        <v>1948BC</v>
      </c>
      <c r="D275" s="1" t="s">
        <v>57</v>
      </c>
      <c r="E275" s="1" t="str">
        <f t="shared" si="18"/>
        <v>1948BCC&amp;D</v>
      </c>
      <c r="F275" s="274">
        <v>0</v>
      </c>
      <c r="G275" s="274">
        <v>1.0829999999999999E-2</v>
      </c>
      <c r="H275" s="274">
        <v>0</v>
      </c>
      <c r="I275" s="274">
        <v>0.31966</v>
      </c>
      <c r="J275" s="274">
        <v>0</v>
      </c>
      <c r="K275" s="274">
        <v>0</v>
      </c>
      <c r="L275" s="274">
        <v>0</v>
      </c>
      <c r="M275" s="274">
        <v>0</v>
      </c>
      <c r="N275" s="274">
        <v>0</v>
      </c>
      <c r="O275" s="274">
        <v>0</v>
      </c>
      <c r="P275" s="274">
        <v>0</v>
      </c>
      <c r="Q275" s="274">
        <v>0</v>
      </c>
      <c r="R275" s="274">
        <v>0</v>
      </c>
      <c r="S275" s="274">
        <v>0</v>
      </c>
      <c r="T275" s="274">
        <v>0.29006999999999999</v>
      </c>
      <c r="U275" s="274">
        <v>0</v>
      </c>
      <c r="V275" s="274">
        <v>0</v>
      </c>
      <c r="W275" s="274">
        <v>4.0879999999999972E-2</v>
      </c>
      <c r="X275" s="274">
        <v>0</v>
      </c>
      <c r="Y275" s="274">
        <v>0</v>
      </c>
      <c r="Z275" s="274">
        <v>0</v>
      </c>
      <c r="AA275" s="274">
        <v>0</v>
      </c>
      <c r="AB275" s="274">
        <v>0.15045</v>
      </c>
      <c r="AC275" s="274">
        <v>7.0800000000000002E-2</v>
      </c>
      <c r="AD275" s="274">
        <v>0.11731000000000003</v>
      </c>
      <c r="AE275" s="274">
        <v>0</v>
      </c>
      <c r="AF275" s="272">
        <f t="shared" si="19"/>
        <v>1</v>
      </c>
      <c r="AG275" s="196">
        <f t="shared" si="16"/>
        <v>0.66950999999999994</v>
      </c>
    </row>
    <row r="276" spans="1:33" s="23" customFormat="1" x14ac:dyDescent="0.25">
      <c r="A276" s="1">
        <v>1948</v>
      </c>
      <c r="B276" s="1" t="s">
        <v>15</v>
      </c>
      <c r="C276" s="1" t="str">
        <f t="shared" si="17"/>
        <v>1948BC</v>
      </c>
      <c r="D276" s="1" t="s">
        <v>56</v>
      </c>
      <c r="E276" s="1" t="str">
        <f t="shared" si="18"/>
        <v>1948BCICI</v>
      </c>
      <c r="F276" s="196">
        <v>0.12182999999999999</v>
      </c>
      <c r="G276" s="196">
        <v>0.4264</v>
      </c>
      <c r="H276" s="196">
        <v>0</v>
      </c>
      <c r="I276" s="196">
        <v>2.4369999999999999E-2</v>
      </c>
      <c r="J276" s="196">
        <v>0.1066</v>
      </c>
      <c r="K276" s="196">
        <v>0</v>
      </c>
      <c r="L276" s="196">
        <v>0</v>
      </c>
      <c r="M276" s="196">
        <v>3.0499999999999998E-3</v>
      </c>
      <c r="N276" s="196">
        <v>6.0899999999999999E-3</v>
      </c>
      <c r="O276" s="196">
        <v>4.061E-2</v>
      </c>
      <c r="P276" s="196">
        <v>5.0599999999998979E-3</v>
      </c>
      <c r="Q276" s="196">
        <v>0</v>
      </c>
      <c r="R276" s="196">
        <v>0</v>
      </c>
      <c r="S276" s="196">
        <v>1.0199999999999999E-3</v>
      </c>
      <c r="T276" s="196">
        <v>0</v>
      </c>
      <c r="U276" s="196">
        <v>7.11E-3</v>
      </c>
      <c r="V276" s="196">
        <v>8.1200000000000005E-3</v>
      </c>
      <c r="W276" s="196">
        <v>8.1220000000000001E-2</v>
      </c>
      <c r="X276" s="196">
        <v>6.0909999999999999E-2</v>
      </c>
      <c r="Y276" s="196">
        <v>0.10152</v>
      </c>
      <c r="Z276" s="196">
        <v>6.0899999999999999E-3</v>
      </c>
      <c r="AA276" s="196">
        <v>0</v>
      </c>
      <c r="AB276" s="196">
        <v>0</v>
      </c>
      <c r="AC276" s="196">
        <v>0</v>
      </c>
      <c r="AD276" s="196">
        <v>0</v>
      </c>
      <c r="AE276" s="196">
        <v>0</v>
      </c>
      <c r="AF276" s="272">
        <f t="shared" si="19"/>
        <v>1</v>
      </c>
      <c r="AG276" s="196">
        <f t="shared" si="16"/>
        <v>0.26599</v>
      </c>
    </row>
    <row r="277" spans="1:33" s="23" customFormat="1" x14ac:dyDescent="0.25">
      <c r="A277" s="1">
        <v>1948</v>
      </c>
      <c r="B277" s="1" t="s">
        <v>15</v>
      </c>
      <c r="C277" s="1" t="str">
        <f t="shared" si="17"/>
        <v>1948BC</v>
      </c>
      <c r="D277" s="1" t="s">
        <v>58</v>
      </c>
      <c r="E277" s="1" t="str">
        <f t="shared" si="18"/>
        <v>1948BCResidential</v>
      </c>
      <c r="F277" s="196">
        <v>0.12182999999999999</v>
      </c>
      <c r="G277" s="196">
        <v>0.4264</v>
      </c>
      <c r="H277" s="196">
        <v>0</v>
      </c>
      <c r="I277" s="196">
        <v>2.4369999999999999E-2</v>
      </c>
      <c r="J277" s="196">
        <v>0.1066</v>
      </c>
      <c r="K277" s="196">
        <v>0</v>
      </c>
      <c r="L277" s="196">
        <v>0</v>
      </c>
      <c r="M277" s="196">
        <v>3.0499999999999998E-3</v>
      </c>
      <c r="N277" s="196">
        <v>6.0899999999999999E-3</v>
      </c>
      <c r="O277" s="196">
        <v>4.061E-2</v>
      </c>
      <c r="P277" s="196">
        <v>5.0599999999998979E-3</v>
      </c>
      <c r="Q277" s="196">
        <v>0</v>
      </c>
      <c r="R277" s="196">
        <v>0</v>
      </c>
      <c r="S277" s="196">
        <v>1.0199999999999999E-3</v>
      </c>
      <c r="T277" s="196">
        <v>0</v>
      </c>
      <c r="U277" s="196">
        <v>7.11E-3</v>
      </c>
      <c r="V277" s="196">
        <v>8.1200000000000005E-3</v>
      </c>
      <c r="W277" s="196">
        <v>8.1220000000000001E-2</v>
      </c>
      <c r="X277" s="196">
        <v>6.0909999999999999E-2</v>
      </c>
      <c r="Y277" s="196">
        <v>0.10152</v>
      </c>
      <c r="Z277" s="196">
        <v>6.0899999999999999E-3</v>
      </c>
      <c r="AA277" s="196">
        <v>0</v>
      </c>
      <c r="AB277" s="196">
        <v>0</v>
      </c>
      <c r="AC277" s="196">
        <v>0</v>
      </c>
      <c r="AD277" s="196">
        <v>0</v>
      </c>
      <c r="AE277" s="196">
        <v>0</v>
      </c>
      <c r="AF277" s="272">
        <f t="shared" si="19"/>
        <v>1</v>
      </c>
      <c r="AG277" s="196">
        <f t="shared" si="16"/>
        <v>0.26599</v>
      </c>
    </row>
    <row r="278" spans="1:33" s="23" customFormat="1" x14ac:dyDescent="0.25">
      <c r="A278" s="1">
        <v>1949</v>
      </c>
      <c r="B278" s="1" t="s">
        <v>15</v>
      </c>
      <c r="C278" s="1" t="str">
        <f t="shared" si="17"/>
        <v>1949BC</v>
      </c>
      <c r="D278" s="1" t="s">
        <v>57</v>
      </c>
      <c r="E278" s="1" t="str">
        <f t="shared" si="18"/>
        <v>1949BCC&amp;D</v>
      </c>
      <c r="F278" s="274">
        <v>0</v>
      </c>
      <c r="G278" s="274">
        <v>1.0829999999999999E-2</v>
      </c>
      <c r="H278" s="274">
        <v>0</v>
      </c>
      <c r="I278" s="274">
        <v>0.31966</v>
      </c>
      <c r="J278" s="274">
        <v>0</v>
      </c>
      <c r="K278" s="274">
        <v>0</v>
      </c>
      <c r="L278" s="274">
        <v>0</v>
      </c>
      <c r="M278" s="274">
        <v>0</v>
      </c>
      <c r="N278" s="274">
        <v>0</v>
      </c>
      <c r="O278" s="274">
        <v>0</v>
      </c>
      <c r="P278" s="274">
        <v>0</v>
      </c>
      <c r="Q278" s="274">
        <v>0</v>
      </c>
      <c r="R278" s="274">
        <v>0</v>
      </c>
      <c r="S278" s="274">
        <v>0</v>
      </c>
      <c r="T278" s="274">
        <v>0.29006999999999999</v>
      </c>
      <c r="U278" s="274">
        <v>0</v>
      </c>
      <c r="V278" s="274">
        <v>0</v>
      </c>
      <c r="W278" s="274">
        <v>4.0879999999999972E-2</v>
      </c>
      <c r="X278" s="274">
        <v>0</v>
      </c>
      <c r="Y278" s="274">
        <v>0</v>
      </c>
      <c r="Z278" s="274">
        <v>0</v>
      </c>
      <c r="AA278" s="274">
        <v>0</v>
      </c>
      <c r="AB278" s="274">
        <v>0.15045</v>
      </c>
      <c r="AC278" s="274">
        <v>7.0800000000000002E-2</v>
      </c>
      <c r="AD278" s="274">
        <v>0.11731000000000003</v>
      </c>
      <c r="AE278" s="274">
        <v>0</v>
      </c>
      <c r="AF278" s="272">
        <f t="shared" si="19"/>
        <v>1</v>
      </c>
      <c r="AG278" s="196">
        <f t="shared" si="16"/>
        <v>0.66950999999999994</v>
      </c>
    </row>
    <row r="279" spans="1:33" s="23" customFormat="1" x14ac:dyDescent="0.25">
      <c r="A279" s="1">
        <v>1949</v>
      </c>
      <c r="B279" s="1" t="s">
        <v>15</v>
      </c>
      <c r="C279" s="1" t="str">
        <f t="shared" si="17"/>
        <v>1949BC</v>
      </c>
      <c r="D279" s="1" t="s">
        <v>56</v>
      </c>
      <c r="E279" s="1" t="str">
        <f t="shared" si="18"/>
        <v>1949BCICI</v>
      </c>
      <c r="F279" s="196">
        <v>0.12182999999999999</v>
      </c>
      <c r="G279" s="196">
        <v>0.4264</v>
      </c>
      <c r="H279" s="196">
        <v>0</v>
      </c>
      <c r="I279" s="196">
        <v>2.4369999999999999E-2</v>
      </c>
      <c r="J279" s="196">
        <v>0.1066</v>
      </c>
      <c r="K279" s="196">
        <v>0</v>
      </c>
      <c r="L279" s="196">
        <v>0</v>
      </c>
      <c r="M279" s="196">
        <v>3.0499999999999998E-3</v>
      </c>
      <c r="N279" s="196">
        <v>6.0899999999999999E-3</v>
      </c>
      <c r="O279" s="196">
        <v>4.061E-2</v>
      </c>
      <c r="P279" s="196">
        <v>5.0599999999998979E-3</v>
      </c>
      <c r="Q279" s="196">
        <v>0</v>
      </c>
      <c r="R279" s="196">
        <v>0</v>
      </c>
      <c r="S279" s="196">
        <v>1.0199999999999999E-3</v>
      </c>
      <c r="T279" s="196">
        <v>0</v>
      </c>
      <c r="U279" s="196">
        <v>7.11E-3</v>
      </c>
      <c r="V279" s="196">
        <v>8.1200000000000005E-3</v>
      </c>
      <c r="W279" s="196">
        <v>8.1220000000000001E-2</v>
      </c>
      <c r="X279" s="196">
        <v>6.0909999999999999E-2</v>
      </c>
      <c r="Y279" s="196">
        <v>0.10152</v>
      </c>
      <c r="Z279" s="196">
        <v>6.0899999999999999E-3</v>
      </c>
      <c r="AA279" s="196">
        <v>0</v>
      </c>
      <c r="AB279" s="196">
        <v>0</v>
      </c>
      <c r="AC279" s="196">
        <v>0</v>
      </c>
      <c r="AD279" s="196">
        <v>0</v>
      </c>
      <c r="AE279" s="196">
        <v>0</v>
      </c>
      <c r="AF279" s="272">
        <f t="shared" si="19"/>
        <v>1</v>
      </c>
      <c r="AG279" s="196">
        <f t="shared" si="16"/>
        <v>0.26599</v>
      </c>
    </row>
    <row r="280" spans="1:33" s="23" customFormat="1" x14ac:dyDescent="0.25">
      <c r="A280" s="1">
        <v>1949</v>
      </c>
      <c r="B280" s="1" t="s">
        <v>15</v>
      </c>
      <c r="C280" s="1" t="str">
        <f t="shared" si="17"/>
        <v>1949BC</v>
      </c>
      <c r="D280" s="1" t="s">
        <v>58</v>
      </c>
      <c r="E280" s="1" t="str">
        <f t="shared" si="18"/>
        <v>1949BCResidential</v>
      </c>
      <c r="F280" s="196">
        <v>0.12182999999999999</v>
      </c>
      <c r="G280" s="196">
        <v>0.4264</v>
      </c>
      <c r="H280" s="196">
        <v>0</v>
      </c>
      <c r="I280" s="196">
        <v>2.4369999999999999E-2</v>
      </c>
      <c r="J280" s="196">
        <v>0.1066</v>
      </c>
      <c r="K280" s="196">
        <v>0</v>
      </c>
      <c r="L280" s="196">
        <v>0</v>
      </c>
      <c r="M280" s="196">
        <v>3.0499999999999998E-3</v>
      </c>
      <c r="N280" s="196">
        <v>6.0899999999999999E-3</v>
      </c>
      <c r="O280" s="196">
        <v>4.061E-2</v>
      </c>
      <c r="P280" s="196">
        <v>5.0599999999998979E-3</v>
      </c>
      <c r="Q280" s="196">
        <v>0</v>
      </c>
      <c r="R280" s="196">
        <v>0</v>
      </c>
      <c r="S280" s="196">
        <v>1.0199999999999999E-3</v>
      </c>
      <c r="T280" s="196">
        <v>0</v>
      </c>
      <c r="U280" s="196">
        <v>7.11E-3</v>
      </c>
      <c r="V280" s="196">
        <v>8.1200000000000005E-3</v>
      </c>
      <c r="W280" s="196">
        <v>8.1220000000000001E-2</v>
      </c>
      <c r="X280" s="196">
        <v>6.0909999999999999E-2</v>
      </c>
      <c r="Y280" s="196">
        <v>0.10152</v>
      </c>
      <c r="Z280" s="196">
        <v>6.0899999999999999E-3</v>
      </c>
      <c r="AA280" s="196">
        <v>0</v>
      </c>
      <c r="AB280" s="196">
        <v>0</v>
      </c>
      <c r="AC280" s="196">
        <v>0</v>
      </c>
      <c r="AD280" s="196">
        <v>0</v>
      </c>
      <c r="AE280" s="196">
        <v>0</v>
      </c>
      <c r="AF280" s="272">
        <f t="shared" si="19"/>
        <v>1</v>
      </c>
      <c r="AG280" s="196">
        <f t="shared" si="16"/>
        <v>0.26599</v>
      </c>
    </row>
    <row r="281" spans="1:33" s="23" customFormat="1" x14ac:dyDescent="0.25">
      <c r="A281" s="1">
        <v>1950</v>
      </c>
      <c r="B281" s="1" t="s">
        <v>15</v>
      </c>
      <c r="C281" s="1" t="str">
        <f t="shared" si="17"/>
        <v>1950BC</v>
      </c>
      <c r="D281" s="1" t="s">
        <v>57</v>
      </c>
      <c r="E281" s="1" t="str">
        <f t="shared" si="18"/>
        <v>1950BCC&amp;D</v>
      </c>
      <c r="F281" s="274">
        <v>0</v>
      </c>
      <c r="G281" s="274">
        <v>1.0829999999999999E-2</v>
      </c>
      <c r="H281" s="274">
        <v>0</v>
      </c>
      <c r="I281" s="274">
        <v>0.31966</v>
      </c>
      <c r="J281" s="274">
        <v>0</v>
      </c>
      <c r="K281" s="274">
        <v>0</v>
      </c>
      <c r="L281" s="274">
        <v>0</v>
      </c>
      <c r="M281" s="274">
        <v>0</v>
      </c>
      <c r="N281" s="274">
        <v>0</v>
      </c>
      <c r="O281" s="274">
        <v>0</v>
      </c>
      <c r="P281" s="274">
        <v>0</v>
      </c>
      <c r="Q281" s="274">
        <v>0</v>
      </c>
      <c r="R281" s="274">
        <v>0</v>
      </c>
      <c r="S281" s="274">
        <v>0</v>
      </c>
      <c r="T281" s="274">
        <v>0.29006999999999999</v>
      </c>
      <c r="U281" s="274">
        <v>0</v>
      </c>
      <c r="V281" s="274">
        <v>0</v>
      </c>
      <c r="W281" s="274">
        <v>4.0879999999999972E-2</v>
      </c>
      <c r="X281" s="274">
        <v>0</v>
      </c>
      <c r="Y281" s="274">
        <v>0</v>
      </c>
      <c r="Z281" s="274">
        <v>0</v>
      </c>
      <c r="AA281" s="274">
        <v>0</v>
      </c>
      <c r="AB281" s="274">
        <v>0.15045</v>
      </c>
      <c r="AC281" s="274">
        <v>7.0800000000000002E-2</v>
      </c>
      <c r="AD281" s="274">
        <v>0.11731000000000003</v>
      </c>
      <c r="AE281" s="274">
        <v>0</v>
      </c>
      <c r="AF281" s="272">
        <f t="shared" si="19"/>
        <v>1</v>
      </c>
      <c r="AG281" s="196">
        <f t="shared" si="16"/>
        <v>0.66950999999999994</v>
      </c>
    </row>
    <row r="282" spans="1:33" s="23" customFormat="1" x14ac:dyDescent="0.25">
      <c r="A282" s="1">
        <v>1950</v>
      </c>
      <c r="B282" s="1" t="s">
        <v>15</v>
      </c>
      <c r="C282" s="1" t="str">
        <f t="shared" si="17"/>
        <v>1950BC</v>
      </c>
      <c r="D282" s="1" t="s">
        <v>56</v>
      </c>
      <c r="E282" s="1" t="str">
        <f t="shared" si="18"/>
        <v>1950BCICI</v>
      </c>
      <c r="F282" s="196">
        <v>0.12182999999999999</v>
      </c>
      <c r="G282" s="196">
        <v>0.4264</v>
      </c>
      <c r="H282" s="196">
        <v>0</v>
      </c>
      <c r="I282" s="196">
        <v>2.4369999999999999E-2</v>
      </c>
      <c r="J282" s="196">
        <v>0.1066</v>
      </c>
      <c r="K282" s="196">
        <v>0</v>
      </c>
      <c r="L282" s="196">
        <v>0</v>
      </c>
      <c r="M282" s="196">
        <v>3.0499999999999998E-3</v>
      </c>
      <c r="N282" s="196">
        <v>6.0899999999999999E-3</v>
      </c>
      <c r="O282" s="196">
        <v>4.061E-2</v>
      </c>
      <c r="P282" s="196">
        <v>5.0599999999998979E-3</v>
      </c>
      <c r="Q282" s="196">
        <v>0</v>
      </c>
      <c r="R282" s="196">
        <v>0</v>
      </c>
      <c r="S282" s="196">
        <v>1.0199999999999999E-3</v>
      </c>
      <c r="T282" s="196">
        <v>0</v>
      </c>
      <c r="U282" s="196">
        <v>7.11E-3</v>
      </c>
      <c r="V282" s="196">
        <v>8.1200000000000005E-3</v>
      </c>
      <c r="W282" s="196">
        <v>8.1220000000000001E-2</v>
      </c>
      <c r="X282" s="196">
        <v>6.0909999999999999E-2</v>
      </c>
      <c r="Y282" s="196">
        <v>0.10152</v>
      </c>
      <c r="Z282" s="196">
        <v>6.0899999999999999E-3</v>
      </c>
      <c r="AA282" s="196">
        <v>0</v>
      </c>
      <c r="AB282" s="196">
        <v>0</v>
      </c>
      <c r="AC282" s="196">
        <v>0</v>
      </c>
      <c r="AD282" s="196">
        <v>0</v>
      </c>
      <c r="AE282" s="196">
        <v>0</v>
      </c>
      <c r="AF282" s="272">
        <f t="shared" si="19"/>
        <v>1</v>
      </c>
      <c r="AG282" s="196">
        <f t="shared" si="16"/>
        <v>0.26599</v>
      </c>
    </row>
    <row r="283" spans="1:33" s="23" customFormat="1" x14ac:dyDescent="0.25">
      <c r="A283" s="1">
        <v>1950</v>
      </c>
      <c r="B283" s="1" t="s">
        <v>15</v>
      </c>
      <c r="C283" s="1" t="str">
        <f t="shared" si="17"/>
        <v>1950BC</v>
      </c>
      <c r="D283" s="1" t="s">
        <v>58</v>
      </c>
      <c r="E283" s="1" t="str">
        <f t="shared" si="18"/>
        <v>1950BCResidential</v>
      </c>
      <c r="F283" s="196">
        <v>0.12182999999999999</v>
      </c>
      <c r="G283" s="196">
        <v>0.4264</v>
      </c>
      <c r="H283" s="196">
        <v>0</v>
      </c>
      <c r="I283" s="196">
        <v>2.4369999999999999E-2</v>
      </c>
      <c r="J283" s="196">
        <v>0.1066</v>
      </c>
      <c r="K283" s="196">
        <v>0</v>
      </c>
      <c r="L283" s="196">
        <v>0</v>
      </c>
      <c r="M283" s="196">
        <v>3.0499999999999998E-3</v>
      </c>
      <c r="N283" s="196">
        <v>6.0899999999999999E-3</v>
      </c>
      <c r="O283" s="196">
        <v>4.061E-2</v>
      </c>
      <c r="P283" s="196">
        <v>5.0599999999998979E-3</v>
      </c>
      <c r="Q283" s="196">
        <v>0</v>
      </c>
      <c r="R283" s="196">
        <v>0</v>
      </c>
      <c r="S283" s="196">
        <v>1.0199999999999999E-3</v>
      </c>
      <c r="T283" s="196">
        <v>0</v>
      </c>
      <c r="U283" s="196">
        <v>7.11E-3</v>
      </c>
      <c r="V283" s="196">
        <v>8.1200000000000005E-3</v>
      </c>
      <c r="W283" s="196">
        <v>8.1220000000000001E-2</v>
      </c>
      <c r="X283" s="196">
        <v>6.0909999999999999E-2</v>
      </c>
      <c r="Y283" s="196">
        <v>0.10152</v>
      </c>
      <c r="Z283" s="196">
        <v>6.0899999999999999E-3</v>
      </c>
      <c r="AA283" s="196">
        <v>0</v>
      </c>
      <c r="AB283" s="196">
        <v>0</v>
      </c>
      <c r="AC283" s="196">
        <v>0</v>
      </c>
      <c r="AD283" s="196">
        <v>0</v>
      </c>
      <c r="AE283" s="196">
        <v>0</v>
      </c>
      <c r="AF283" s="272">
        <f t="shared" si="19"/>
        <v>1</v>
      </c>
      <c r="AG283" s="196">
        <f t="shared" si="16"/>
        <v>0.26599</v>
      </c>
    </row>
    <row r="284" spans="1:33" s="23" customFormat="1" x14ac:dyDescent="0.25">
      <c r="A284" s="1">
        <v>1951</v>
      </c>
      <c r="B284" s="1" t="s">
        <v>15</v>
      </c>
      <c r="C284" s="1" t="str">
        <f t="shared" si="17"/>
        <v>1951BC</v>
      </c>
      <c r="D284" s="1" t="s">
        <v>57</v>
      </c>
      <c r="E284" s="1" t="str">
        <f t="shared" si="18"/>
        <v>1951BCC&amp;D</v>
      </c>
      <c r="F284" s="274">
        <v>0</v>
      </c>
      <c r="G284" s="274">
        <v>1.0829999999999999E-2</v>
      </c>
      <c r="H284" s="274">
        <v>0</v>
      </c>
      <c r="I284" s="274">
        <v>0.31966</v>
      </c>
      <c r="J284" s="274">
        <v>0</v>
      </c>
      <c r="K284" s="274">
        <v>0</v>
      </c>
      <c r="L284" s="274">
        <v>0</v>
      </c>
      <c r="M284" s="274">
        <v>0</v>
      </c>
      <c r="N284" s="274">
        <v>0</v>
      </c>
      <c r="O284" s="274">
        <v>0</v>
      </c>
      <c r="P284" s="274">
        <v>0</v>
      </c>
      <c r="Q284" s="274">
        <v>0</v>
      </c>
      <c r="R284" s="274">
        <v>0</v>
      </c>
      <c r="S284" s="274">
        <v>0</v>
      </c>
      <c r="T284" s="274">
        <v>0.29006999999999999</v>
      </c>
      <c r="U284" s="274">
        <v>0</v>
      </c>
      <c r="V284" s="274">
        <v>0</v>
      </c>
      <c r="W284" s="274">
        <v>4.0879999999999972E-2</v>
      </c>
      <c r="X284" s="274">
        <v>0</v>
      </c>
      <c r="Y284" s="274">
        <v>0</v>
      </c>
      <c r="Z284" s="274">
        <v>0</v>
      </c>
      <c r="AA284" s="274">
        <v>0</v>
      </c>
      <c r="AB284" s="274">
        <v>0.15045</v>
      </c>
      <c r="AC284" s="274">
        <v>7.0800000000000002E-2</v>
      </c>
      <c r="AD284" s="274">
        <v>0.11731000000000003</v>
      </c>
      <c r="AE284" s="274">
        <v>0</v>
      </c>
      <c r="AF284" s="272">
        <f t="shared" si="19"/>
        <v>1</v>
      </c>
      <c r="AG284" s="196">
        <f t="shared" si="16"/>
        <v>0.66950999999999994</v>
      </c>
    </row>
    <row r="285" spans="1:33" s="23" customFormat="1" x14ac:dyDescent="0.25">
      <c r="A285" s="1">
        <v>1951</v>
      </c>
      <c r="B285" s="1" t="s">
        <v>15</v>
      </c>
      <c r="C285" s="1" t="str">
        <f t="shared" si="17"/>
        <v>1951BC</v>
      </c>
      <c r="D285" s="1" t="s">
        <v>56</v>
      </c>
      <c r="E285" s="1" t="str">
        <f t="shared" si="18"/>
        <v>1951BCICI</v>
      </c>
      <c r="F285" s="196">
        <v>0.12182999999999999</v>
      </c>
      <c r="G285" s="196">
        <v>0.4264</v>
      </c>
      <c r="H285" s="196">
        <v>0</v>
      </c>
      <c r="I285" s="196">
        <v>2.4369999999999999E-2</v>
      </c>
      <c r="J285" s="196">
        <v>0.1066</v>
      </c>
      <c r="K285" s="196">
        <v>0</v>
      </c>
      <c r="L285" s="196">
        <v>0</v>
      </c>
      <c r="M285" s="196">
        <v>3.0499999999999998E-3</v>
      </c>
      <c r="N285" s="196">
        <v>6.0899999999999999E-3</v>
      </c>
      <c r="O285" s="196">
        <v>4.061E-2</v>
      </c>
      <c r="P285" s="196">
        <v>5.0599999999998979E-3</v>
      </c>
      <c r="Q285" s="196">
        <v>0</v>
      </c>
      <c r="R285" s="196">
        <v>0</v>
      </c>
      <c r="S285" s="196">
        <v>1.0199999999999999E-3</v>
      </c>
      <c r="T285" s="196">
        <v>0</v>
      </c>
      <c r="U285" s="196">
        <v>7.11E-3</v>
      </c>
      <c r="V285" s="196">
        <v>8.1200000000000005E-3</v>
      </c>
      <c r="W285" s="196">
        <v>8.1220000000000001E-2</v>
      </c>
      <c r="X285" s="196">
        <v>6.0909999999999999E-2</v>
      </c>
      <c r="Y285" s="197">
        <v>0.10152</v>
      </c>
      <c r="Z285" s="196">
        <v>6.0899999999999999E-3</v>
      </c>
      <c r="AA285" s="196">
        <v>0</v>
      </c>
      <c r="AB285" s="196">
        <v>0</v>
      </c>
      <c r="AC285" s="196">
        <v>0</v>
      </c>
      <c r="AD285" s="196">
        <v>0</v>
      </c>
      <c r="AE285" s="196">
        <v>0</v>
      </c>
      <c r="AF285" s="272">
        <f t="shared" si="19"/>
        <v>1</v>
      </c>
      <c r="AG285" s="196">
        <f t="shared" si="16"/>
        <v>0.26599</v>
      </c>
    </row>
    <row r="286" spans="1:33" s="23" customFormat="1" x14ac:dyDescent="0.25">
      <c r="A286" s="1">
        <v>1951</v>
      </c>
      <c r="B286" s="1" t="s">
        <v>15</v>
      </c>
      <c r="C286" s="1" t="str">
        <f t="shared" si="17"/>
        <v>1951BC</v>
      </c>
      <c r="D286" s="1" t="s">
        <v>58</v>
      </c>
      <c r="E286" s="1" t="str">
        <f t="shared" si="18"/>
        <v>1951BCResidential</v>
      </c>
      <c r="F286" s="196">
        <v>0.12182999999999999</v>
      </c>
      <c r="G286" s="196">
        <v>0.4264</v>
      </c>
      <c r="H286" s="196">
        <v>0</v>
      </c>
      <c r="I286" s="196">
        <v>2.4369999999999999E-2</v>
      </c>
      <c r="J286" s="196">
        <v>0.1066</v>
      </c>
      <c r="K286" s="196">
        <v>0</v>
      </c>
      <c r="L286" s="196">
        <v>0</v>
      </c>
      <c r="M286" s="196">
        <v>3.0499999999999998E-3</v>
      </c>
      <c r="N286" s="196">
        <v>6.0899999999999999E-3</v>
      </c>
      <c r="O286" s="196">
        <v>4.061E-2</v>
      </c>
      <c r="P286" s="196">
        <v>5.0599999999998979E-3</v>
      </c>
      <c r="Q286" s="196">
        <v>0</v>
      </c>
      <c r="R286" s="196">
        <v>0</v>
      </c>
      <c r="S286" s="196">
        <v>1.0199999999999999E-3</v>
      </c>
      <c r="T286" s="196">
        <v>0</v>
      </c>
      <c r="U286" s="196">
        <v>7.11E-3</v>
      </c>
      <c r="V286" s="196">
        <v>8.1200000000000005E-3</v>
      </c>
      <c r="W286" s="196">
        <v>8.1220000000000001E-2</v>
      </c>
      <c r="X286" s="196">
        <v>6.0909999999999999E-2</v>
      </c>
      <c r="Y286" s="196">
        <v>0.10152</v>
      </c>
      <c r="Z286" s="196">
        <v>6.0899999999999999E-3</v>
      </c>
      <c r="AA286" s="196">
        <v>0</v>
      </c>
      <c r="AB286" s="196">
        <v>0</v>
      </c>
      <c r="AC286" s="196">
        <v>0</v>
      </c>
      <c r="AD286" s="196">
        <v>0</v>
      </c>
      <c r="AE286" s="196">
        <v>0</v>
      </c>
      <c r="AF286" s="272">
        <f t="shared" si="19"/>
        <v>1</v>
      </c>
      <c r="AG286" s="196">
        <f t="shared" si="16"/>
        <v>0.26599</v>
      </c>
    </row>
    <row r="287" spans="1:33" s="23" customFormat="1" x14ac:dyDescent="0.25">
      <c r="A287" s="1">
        <v>1952</v>
      </c>
      <c r="B287" s="1" t="s">
        <v>15</v>
      </c>
      <c r="C287" s="1" t="str">
        <f t="shared" si="17"/>
        <v>1952BC</v>
      </c>
      <c r="D287" s="1" t="s">
        <v>57</v>
      </c>
      <c r="E287" s="1" t="str">
        <f t="shared" si="18"/>
        <v>1952BCC&amp;D</v>
      </c>
      <c r="F287" s="274">
        <v>0</v>
      </c>
      <c r="G287" s="274">
        <v>1.0829999999999999E-2</v>
      </c>
      <c r="H287" s="274">
        <v>0</v>
      </c>
      <c r="I287" s="274">
        <v>0.31966</v>
      </c>
      <c r="J287" s="274">
        <v>0</v>
      </c>
      <c r="K287" s="274">
        <v>0</v>
      </c>
      <c r="L287" s="274">
        <v>0</v>
      </c>
      <c r="M287" s="274">
        <v>0</v>
      </c>
      <c r="N287" s="274">
        <v>0</v>
      </c>
      <c r="O287" s="274">
        <v>0</v>
      </c>
      <c r="P287" s="274">
        <v>0</v>
      </c>
      <c r="Q287" s="274">
        <v>0</v>
      </c>
      <c r="R287" s="274">
        <v>0</v>
      </c>
      <c r="S287" s="274">
        <v>0</v>
      </c>
      <c r="T287" s="274">
        <v>0.29006999999999999</v>
      </c>
      <c r="U287" s="274">
        <v>0</v>
      </c>
      <c r="V287" s="274">
        <v>0</v>
      </c>
      <c r="W287" s="274">
        <v>4.0879999999999972E-2</v>
      </c>
      <c r="X287" s="274">
        <v>0</v>
      </c>
      <c r="Y287" s="274">
        <v>0</v>
      </c>
      <c r="Z287" s="274">
        <v>0</v>
      </c>
      <c r="AA287" s="274">
        <v>0</v>
      </c>
      <c r="AB287" s="274">
        <v>0.15045</v>
      </c>
      <c r="AC287" s="274">
        <v>7.0800000000000002E-2</v>
      </c>
      <c r="AD287" s="274">
        <v>0.11731000000000003</v>
      </c>
      <c r="AE287" s="274">
        <v>0</v>
      </c>
      <c r="AF287" s="272">
        <f t="shared" si="19"/>
        <v>1</v>
      </c>
      <c r="AG287" s="196">
        <f t="shared" si="16"/>
        <v>0.66950999999999994</v>
      </c>
    </row>
    <row r="288" spans="1:33" s="23" customFormat="1" x14ac:dyDescent="0.25">
      <c r="A288" s="1">
        <v>1952</v>
      </c>
      <c r="B288" s="1" t="s">
        <v>15</v>
      </c>
      <c r="C288" s="1" t="str">
        <f t="shared" si="17"/>
        <v>1952BC</v>
      </c>
      <c r="D288" s="1" t="s">
        <v>56</v>
      </c>
      <c r="E288" s="1" t="str">
        <f t="shared" si="18"/>
        <v>1952BCICI</v>
      </c>
      <c r="F288" s="196">
        <v>0.12182999999999999</v>
      </c>
      <c r="G288" s="196">
        <v>0.4264</v>
      </c>
      <c r="H288" s="196">
        <v>0</v>
      </c>
      <c r="I288" s="196">
        <v>2.4369999999999999E-2</v>
      </c>
      <c r="J288" s="196">
        <v>0.1066</v>
      </c>
      <c r="K288" s="196">
        <v>0</v>
      </c>
      <c r="L288" s="196">
        <v>0</v>
      </c>
      <c r="M288" s="196">
        <v>3.0499999999999998E-3</v>
      </c>
      <c r="N288" s="196">
        <v>6.0899999999999999E-3</v>
      </c>
      <c r="O288" s="196">
        <v>4.061E-2</v>
      </c>
      <c r="P288" s="196">
        <v>5.0599999999998979E-3</v>
      </c>
      <c r="Q288" s="196">
        <v>0</v>
      </c>
      <c r="R288" s="196">
        <v>0</v>
      </c>
      <c r="S288" s="196">
        <v>1.0199999999999999E-3</v>
      </c>
      <c r="T288" s="196">
        <v>0</v>
      </c>
      <c r="U288" s="196">
        <v>7.11E-3</v>
      </c>
      <c r="V288" s="196">
        <v>8.1200000000000005E-3</v>
      </c>
      <c r="W288" s="196">
        <v>8.1220000000000001E-2</v>
      </c>
      <c r="X288" s="196">
        <v>6.0909999999999999E-2</v>
      </c>
      <c r="Y288" s="196">
        <v>0.10152</v>
      </c>
      <c r="Z288" s="196">
        <v>6.0899999999999999E-3</v>
      </c>
      <c r="AA288" s="196">
        <v>0</v>
      </c>
      <c r="AB288" s="196">
        <v>0</v>
      </c>
      <c r="AC288" s="196">
        <v>0</v>
      </c>
      <c r="AD288" s="196">
        <v>0</v>
      </c>
      <c r="AE288" s="196">
        <v>0</v>
      </c>
      <c r="AF288" s="272">
        <f t="shared" si="19"/>
        <v>1</v>
      </c>
      <c r="AG288" s="196">
        <f t="shared" si="16"/>
        <v>0.26599</v>
      </c>
    </row>
    <row r="289" spans="1:33" s="23" customFormat="1" x14ac:dyDescent="0.25">
      <c r="A289" s="1">
        <v>1952</v>
      </c>
      <c r="B289" s="1" t="s">
        <v>15</v>
      </c>
      <c r="C289" s="1" t="str">
        <f t="shared" si="17"/>
        <v>1952BC</v>
      </c>
      <c r="D289" s="1" t="s">
        <v>58</v>
      </c>
      <c r="E289" s="1" t="str">
        <f t="shared" si="18"/>
        <v>1952BCResidential</v>
      </c>
      <c r="F289" s="196">
        <v>0.12182999999999999</v>
      </c>
      <c r="G289" s="196">
        <v>0.4264</v>
      </c>
      <c r="H289" s="196">
        <v>0</v>
      </c>
      <c r="I289" s="196">
        <v>2.4369999999999999E-2</v>
      </c>
      <c r="J289" s="196">
        <v>0.1066</v>
      </c>
      <c r="K289" s="196">
        <v>0</v>
      </c>
      <c r="L289" s="196">
        <v>0</v>
      </c>
      <c r="M289" s="196">
        <v>3.0499999999999998E-3</v>
      </c>
      <c r="N289" s="196">
        <v>6.0899999999999999E-3</v>
      </c>
      <c r="O289" s="196">
        <v>4.061E-2</v>
      </c>
      <c r="P289" s="196">
        <v>5.0599999999998979E-3</v>
      </c>
      <c r="Q289" s="196">
        <v>0</v>
      </c>
      <c r="R289" s="196">
        <v>0</v>
      </c>
      <c r="S289" s="196">
        <v>1.0199999999999999E-3</v>
      </c>
      <c r="T289" s="196">
        <v>0</v>
      </c>
      <c r="U289" s="196">
        <v>7.11E-3</v>
      </c>
      <c r="V289" s="196">
        <v>8.1200000000000005E-3</v>
      </c>
      <c r="W289" s="196">
        <v>8.1220000000000001E-2</v>
      </c>
      <c r="X289" s="196">
        <v>6.0909999999999999E-2</v>
      </c>
      <c r="Y289" s="196">
        <v>0.10152</v>
      </c>
      <c r="Z289" s="196">
        <v>6.0899999999999999E-3</v>
      </c>
      <c r="AA289" s="196">
        <v>0</v>
      </c>
      <c r="AB289" s="196">
        <v>0</v>
      </c>
      <c r="AC289" s="196">
        <v>0</v>
      </c>
      <c r="AD289" s="196">
        <v>0</v>
      </c>
      <c r="AE289" s="196">
        <v>0</v>
      </c>
      <c r="AF289" s="272">
        <f t="shared" si="19"/>
        <v>1</v>
      </c>
      <c r="AG289" s="196">
        <f t="shared" si="16"/>
        <v>0.26599</v>
      </c>
    </row>
    <row r="290" spans="1:33" s="23" customFormat="1" x14ac:dyDescent="0.25">
      <c r="A290" s="1">
        <v>1953</v>
      </c>
      <c r="B290" s="1" t="s">
        <v>15</v>
      </c>
      <c r="C290" s="1" t="str">
        <f t="shared" si="17"/>
        <v>1953BC</v>
      </c>
      <c r="D290" s="1" t="s">
        <v>57</v>
      </c>
      <c r="E290" s="1" t="str">
        <f t="shared" si="18"/>
        <v>1953BCC&amp;D</v>
      </c>
      <c r="F290" s="274">
        <v>0</v>
      </c>
      <c r="G290" s="274">
        <v>1.0829999999999999E-2</v>
      </c>
      <c r="H290" s="274">
        <v>0</v>
      </c>
      <c r="I290" s="274">
        <v>0.31966</v>
      </c>
      <c r="J290" s="274">
        <v>0</v>
      </c>
      <c r="K290" s="274">
        <v>0</v>
      </c>
      <c r="L290" s="274">
        <v>0</v>
      </c>
      <c r="M290" s="274">
        <v>0</v>
      </c>
      <c r="N290" s="274">
        <v>0</v>
      </c>
      <c r="O290" s="274">
        <v>0</v>
      </c>
      <c r="P290" s="274">
        <v>0</v>
      </c>
      <c r="Q290" s="274">
        <v>0</v>
      </c>
      <c r="R290" s="274">
        <v>0</v>
      </c>
      <c r="S290" s="274">
        <v>0</v>
      </c>
      <c r="T290" s="274">
        <v>0.29006999999999999</v>
      </c>
      <c r="U290" s="274">
        <v>0</v>
      </c>
      <c r="V290" s="274">
        <v>0</v>
      </c>
      <c r="W290" s="274">
        <v>4.0879999999999972E-2</v>
      </c>
      <c r="X290" s="274">
        <v>0</v>
      </c>
      <c r="Y290" s="274">
        <v>0</v>
      </c>
      <c r="Z290" s="274">
        <v>0</v>
      </c>
      <c r="AA290" s="274">
        <v>0</v>
      </c>
      <c r="AB290" s="274">
        <v>0.15045</v>
      </c>
      <c r="AC290" s="274">
        <v>7.0800000000000002E-2</v>
      </c>
      <c r="AD290" s="274">
        <v>0.11731000000000003</v>
      </c>
      <c r="AE290" s="274">
        <v>0</v>
      </c>
      <c r="AF290" s="272">
        <f t="shared" si="19"/>
        <v>1</v>
      </c>
      <c r="AG290" s="196">
        <f t="shared" si="16"/>
        <v>0.66950999999999994</v>
      </c>
    </row>
    <row r="291" spans="1:33" s="23" customFormat="1" x14ac:dyDescent="0.25">
      <c r="A291" s="1">
        <v>1953</v>
      </c>
      <c r="B291" s="1" t="s">
        <v>15</v>
      </c>
      <c r="C291" s="1" t="str">
        <f t="shared" si="17"/>
        <v>1953BC</v>
      </c>
      <c r="D291" s="1" t="s">
        <v>56</v>
      </c>
      <c r="E291" s="1" t="str">
        <f t="shared" si="18"/>
        <v>1953BCICI</v>
      </c>
      <c r="F291" s="196">
        <v>0.12182999999999999</v>
      </c>
      <c r="G291" s="196">
        <v>0.4264</v>
      </c>
      <c r="H291" s="196">
        <v>0</v>
      </c>
      <c r="I291" s="196">
        <v>2.4369999999999999E-2</v>
      </c>
      <c r="J291" s="196">
        <v>0.1066</v>
      </c>
      <c r="K291" s="196">
        <v>0</v>
      </c>
      <c r="L291" s="196">
        <v>0</v>
      </c>
      <c r="M291" s="196">
        <v>3.0499999999999998E-3</v>
      </c>
      <c r="N291" s="196">
        <v>6.0899999999999999E-3</v>
      </c>
      <c r="O291" s="196">
        <v>4.061E-2</v>
      </c>
      <c r="P291" s="196">
        <v>5.0599999999998979E-3</v>
      </c>
      <c r="Q291" s="196">
        <v>0</v>
      </c>
      <c r="R291" s="196">
        <v>0</v>
      </c>
      <c r="S291" s="196">
        <v>1.0199999999999999E-3</v>
      </c>
      <c r="T291" s="196">
        <v>0</v>
      </c>
      <c r="U291" s="196">
        <v>7.11E-3</v>
      </c>
      <c r="V291" s="196">
        <v>8.1200000000000005E-3</v>
      </c>
      <c r="W291" s="196">
        <v>8.1220000000000001E-2</v>
      </c>
      <c r="X291" s="196">
        <v>6.0909999999999999E-2</v>
      </c>
      <c r="Y291" s="196">
        <v>0.10152</v>
      </c>
      <c r="Z291" s="196">
        <v>6.0899999999999999E-3</v>
      </c>
      <c r="AA291" s="196">
        <v>0</v>
      </c>
      <c r="AB291" s="196">
        <v>0</v>
      </c>
      <c r="AC291" s="196">
        <v>0</v>
      </c>
      <c r="AD291" s="196">
        <v>0</v>
      </c>
      <c r="AE291" s="196">
        <v>0</v>
      </c>
      <c r="AF291" s="272">
        <f t="shared" si="19"/>
        <v>1</v>
      </c>
      <c r="AG291" s="196">
        <f t="shared" si="16"/>
        <v>0.26599</v>
      </c>
    </row>
    <row r="292" spans="1:33" s="23" customFormat="1" x14ac:dyDescent="0.25">
      <c r="A292" s="1">
        <v>1953</v>
      </c>
      <c r="B292" s="1" t="s">
        <v>15</v>
      </c>
      <c r="C292" s="1" t="str">
        <f t="shared" si="17"/>
        <v>1953BC</v>
      </c>
      <c r="D292" s="1" t="s">
        <v>58</v>
      </c>
      <c r="E292" s="1" t="str">
        <f t="shared" si="18"/>
        <v>1953BCResidential</v>
      </c>
      <c r="F292" s="196">
        <v>0.12182999999999999</v>
      </c>
      <c r="G292" s="196">
        <v>0.4264</v>
      </c>
      <c r="H292" s="196">
        <v>0</v>
      </c>
      <c r="I292" s="196">
        <v>2.4369999999999999E-2</v>
      </c>
      <c r="J292" s="196">
        <v>0.1066</v>
      </c>
      <c r="K292" s="196">
        <v>0</v>
      </c>
      <c r="L292" s="196">
        <v>0</v>
      </c>
      <c r="M292" s="196">
        <v>3.0499999999999998E-3</v>
      </c>
      <c r="N292" s="196">
        <v>6.0899999999999999E-3</v>
      </c>
      <c r="O292" s="196">
        <v>4.061E-2</v>
      </c>
      <c r="P292" s="196">
        <v>5.0599999999998979E-3</v>
      </c>
      <c r="Q292" s="196">
        <v>0</v>
      </c>
      <c r="R292" s="196">
        <v>0</v>
      </c>
      <c r="S292" s="196">
        <v>1.0199999999999999E-3</v>
      </c>
      <c r="T292" s="196">
        <v>0</v>
      </c>
      <c r="U292" s="196">
        <v>7.11E-3</v>
      </c>
      <c r="V292" s="196">
        <v>8.1200000000000005E-3</v>
      </c>
      <c r="W292" s="196">
        <v>8.1220000000000001E-2</v>
      </c>
      <c r="X292" s="196">
        <v>6.0909999999999999E-2</v>
      </c>
      <c r="Y292" s="197">
        <v>0.10152</v>
      </c>
      <c r="Z292" s="196">
        <v>6.0899999999999999E-3</v>
      </c>
      <c r="AA292" s="196">
        <v>0</v>
      </c>
      <c r="AB292" s="196">
        <v>0</v>
      </c>
      <c r="AC292" s="196">
        <v>0</v>
      </c>
      <c r="AD292" s="196">
        <v>0</v>
      </c>
      <c r="AE292" s="196">
        <v>0</v>
      </c>
      <c r="AF292" s="272">
        <f t="shared" si="19"/>
        <v>1</v>
      </c>
      <c r="AG292" s="196">
        <f t="shared" si="16"/>
        <v>0.26599</v>
      </c>
    </row>
    <row r="293" spans="1:33" s="23" customFormat="1" x14ac:dyDescent="0.25">
      <c r="A293" s="1">
        <v>1954</v>
      </c>
      <c r="B293" s="1" t="s">
        <v>15</v>
      </c>
      <c r="C293" s="1" t="str">
        <f t="shared" si="17"/>
        <v>1954BC</v>
      </c>
      <c r="D293" s="1" t="s">
        <v>57</v>
      </c>
      <c r="E293" s="1" t="str">
        <f t="shared" si="18"/>
        <v>1954BCC&amp;D</v>
      </c>
      <c r="F293" s="274">
        <v>0</v>
      </c>
      <c r="G293" s="274">
        <v>1.0829999999999999E-2</v>
      </c>
      <c r="H293" s="274">
        <v>0</v>
      </c>
      <c r="I293" s="274">
        <v>0.31966</v>
      </c>
      <c r="J293" s="274">
        <v>0</v>
      </c>
      <c r="K293" s="274">
        <v>0</v>
      </c>
      <c r="L293" s="274">
        <v>0</v>
      </c>
      <c r="M293" s="274">
        <v>0</v>
      </c>
      <c r="N293" s="274">
        <v>0</v>
      </c>
      <c r="O293" s="274">
        <v>0</v>
      </c>
      <c r="P293" s="274">
        <v>0</v>
      </c>
      <c r="Q293" s="274">
        <v>0</v>
      </c>
      <c r="R293" s="274">
        <v>0</v>
      </c>
      <c r="S293" s="274">
        <v>0</v>
      </c>
      <c r="T293" s="274">
        <v>0.29006999999999999</v>
      </c>
      <c r="U293" s="274">
        <v>0</v>
      </c>
      <c r="V293" s="274">
        <v>0</v>
      </c>
      <c r="W293" s="274">
        <v>4.0879999999999972E-2</v>
      </c>
      <c r="X293" s="274">
        <v>0</v>
      </c>
      <c r="Y293" s="274">
        <v>0</v>
      </c>
      <c r="Z293" s="274">
        <v>0</v>
      </c>
      <c r="AA293" s="274">
        <v>0</v>
      </c>
      <c r="AB293" s="274">
        <v>0.15045</v>
      </c>
      <c r="AC293" s="274">
        <v>7.0800000000000002E-2</v>
      </c>
      <c r="AD293" s="274">
        <v>0.11731000000000003</v>
      </c>
      <c r="AE293" s="274">
        <v>0</v>
      </c>
      <c r="AF293" s="272">
        <f t="shared" si="19"/>
        <v>1</v>
      </c>
      <c r="AG293" s="196">
        <f t="shared" si="16"/>
        <v>0.66950999999999994</v>
      </c>
    </row>
    <row r="294" spans="1:33" s="23" customFormat="1" x14ac:dyDescent="0.25">
      <c r="A294" s="1">
        <v>1954</v>
      </c>
      <c r="B294" s="1" t="s">
        <v>15</v>
      </c>
      <c r="C294" s="1" t="str">
        <f t="shared" si="17"/>
        <v>1954BC</v>
      </c>
      <c r="D294" s="1" t="s">
        <v>56</v>
      </c>
      <c r="E294" s="1" t="str">
        <f t="shared" si="18"/>
        <v>1954BCICI</v>
      </c>
      <c r="F294" s="196">
        <v>0.12182999999999999</v>
      </c>
      <c r="G294" s="196">
        <v>0.4264</v>
      </c>
      <c r="H294" s="196">
        <v>0</v>
      </c>
      <c r="I294" s="196">
        <v>2.4369999999999999E-2</v>
      </c>
      <c r="J294" s="196">
        <v>0.1066</v>
      </c>
      <c r="K294" s="196">
        <v>0</v>
      </c>
      <c r="L294" s="196">
        <v>0</v>
      </c>
      <c r="M294" s="196">
        <v>3.0499999999999998E-3</v>
      </c>
      <c r="N294" s="196">
        <v>6.0899999999999999E-3</v>
      </c>
      <c r="O294" s="196">
        <v>4.061E-2</v>
      </c>
      <c r="P294" s="196">
        <v>5.0599999999998979E-3</v>
      </c>
      <c r="Q294" s="196">
        <v>0</v>
      </c>
      <c r="R294" s="196">
        <v>0</v>
      </c>
      <c r="S294" s="196">
        <v>1.0199999999999999E-3</v>
      </c>
      <c r="T294" s="196">
        <v>0</v>
      </c>
      <c r="U294" s="196">
        <v>7.11E-3</v>
      </c>
      <c r="V294" s="196">
        <v>8.1200000000000005E-3</v>
      </c>
      <c r="W294" s="196">
        <v>8.1220000000000001E-2</v>
      </c>
      <c r="X294" s="196">
        <v>6.0909999999999999E-2</v>
      </c>
      <c r="Y294" s="197">
        <v>0.10152</v>
      </c>
      <c r="Z294" s="196">
        <v>6.0899999999999999E-3</v>
      </c>
      <c r="AA294" s="196">
        <v>0</v>
      </c>
      <c r="AB294" s="196">
        <v>0</v>
      </c>
      <c r="AC294" s="196">
        <v>0</v>
      </c>
      <c r="AD294" s="196">
        <v>0</v>
      </c>
      <c r="AE294" s="196">
        <v>0</v>
      </c>
      <c r="AF294" s="272">
        <f t="shared" si="19"/>
        <v>1</v>
      </c>
      <c r="AG294" s="196">
        <f t="shared" ref="AG294:AG357" si="20">SUM(S294:AE294)</f>
        <v>0.26599</v>
      </c>
    </row>
    <row r="295" spans="1:33" s="23" customFormat="1" x14ac:dyDescent="0.25">
      <c r="A295" s="1">
        <v>1954</v>
      </c>
      <c r="B295" s="1" t="s">
        <v>15</v>
      </c>
      <c r="C295" s="1" t="str">
        <f t="shared" si="17"/>
        <v>1954BC</v>
      </c>
      <c r="D295" s="1" t="s">
        <v>58</v>
      </c>
      <c r="E295" s="1" t="str">
        <f t="shared" si="18"/>
        <v>1954BCResidential</v>
      </c>
      <c r="F295" s="196">
        <v>0.12182999999999999</v>
      </c>
      <c r="G295" s="196">
        <v>0.4264</v>
      </c>
      <c r="H295" s="196">
        <v>0</v>
      </c>
      <c r="I295" s="196">
        <v>2.4369999999999999E-2</v>
      </c>
      <c r="J295" s="196">
        <v>0.1066</v>
      </c>
      <c r="K295" s="196">
        <v>0</v>
      </c>
      <c r="L295" s="196">
        <v>0</v>
      </c>
      <c r="M295" s="196">
        <v>3.0499999999999998E-3</v>
      </c>
      <c r="N295" s="196">
        <v>6.0899999999999999E-3</v>
      </c>
      <c r="O295" s="196">
        <v>4.061E-2</v>
      </c>
      <c r="P295" s="196">
        <v>5.0599999999998979E-3</v>
      </c>
      <c r="Q295" s="196">
        <v>0</v>
      </c>
      <c r="R295" s="196">
        <v>0</v>
      </c>
      <c r="S295" s="196">
        <v>1.0199999999999999E-3</v>
      </c>
      <c r="T295" s="196">
        <v>0</v>
      </c>
      <c r="U295" s="196">
        <v>7.11E-3</v>
      </c>
      <c r="V295" s="196">
        <v>8.1200000000000005E-3</v>
      </c>
      <c r="W295" s="196">
        <v>8.1220000000000001E-2</v>
      </c>
      <c r="X295" s="196">
        <v>6.0909999999999999E-2</v>
      </c>
      <c r="Y295" s="196">
        <v>0.10152</v>
      </c>
      <c r="Z295" s="196">
        <v>6.0899999999999999E-3</v>
      </c>
      <c r="AA295" s="196">
        <v>0</v>
      </c>
      <c r="AB295" s="196">
        <v>0</v>
      </c>
      <c r="AC295" s="196">
        <v>0</v>
      </c>
      <c r="AD295" s="196">
        <v>0</v>
      </c>
      <c r="AE295" s="196">
        <v>0</v>
      </c>
      <c r="AF295" s="272">
        <f t="shared" si="19"/>
        <v>1</v>
      </c>
      <c r="AG295" s="196">
        <f t="shared" si="20"/>
        <v>0.26599</v>
      </c>
    </row>
    <row r="296" spans="1:33" s="23" customFormat="1" x14ac:dyDescent="0.25">
      <c r="A296" s="1">
        <v>1955</v>
      </c>
      <c r="B296" s="1" t="s">
        <v>15</v>
      </c>
      <c r="C296" s="1" t="str">
        <f t="shared" si="17"/>
        <v>1955BC</v>
      </c>
      <c r="D296" s="1" t="s">
        <v>57</v>
      </c>
      <c r="E296" s="1" t="str">
        <f t="shared" si="18"/>
        <v>1955BCC&amp;D</v>
      </c>
      <c r="F296" s="274">
        <v>0</v>
      </c>
      <c r="G296" s="274">
        <v>1.0829999999999999E-2</v>
      </c>
      <c r="H296" s="274">
        <v>0</v>
      </c>
      <c r="I296" s="274">
        <v>0.31966</v>
      </c>
      <c r="J296" s="274">
        <v>0</v>
      </c>
      <c r="K296" s="274">
        <v>0</v>
      </c>
      <c r="L296" s="274">
        <v>0</v>
      </c>
      <c r="M296" s="274">
        <v>0</v>
      </c>
      <c r="N296" s="274">
        <v>0</v>
      </c>
      <c r="O296" s="274">
        <v>0</v>
      </c>
      <c r="P296" s="274">
        <v>0</v>
      </c>
      <c r="Q296" s="274">
        <v>0</v>
      </c>
      <c r="R296" s="274">
        <v>0</v>
      </c>
      <c r="S296" s="274">
        <v>0</v>
      </c>
      <c r="T296" s="274">
        <v>0.29006999999999999</v>
      </c>
      <c r="U296" s="274">
        <v>0</v>
      </c>
      <c r="V296" s="274">
        <v>0</v>
      </c>
      <c r="W296" s="274">
        <v>4.0879999999999972E-2</v>
      </c>
      <c r="X296" s="274">
        <v>0</v>
      </c>
      <c r="Y296" s="274">
        <v>0</v>
      </c>
      <c r="Z296" s="274">
        <v>0</v>
      </c>
      <c r="AA296" s="274">
        <v>0</v>
      </c>
      <c r="AB296" s="274">
        <v>0.15045</v>
      </c>
      <c r="AC296" s="274">
        <v>7.0800000000000002E-2</v>
      </c>
      <c r="AD296" s="274">
        <v>0.11731000000000003</v>
      </c>
      <c r="AE296" s="274">
        <v>0</v>
      </c>
      <c r="AF296" s="272">
        <f t="shared" si="19"/>
        <v>1</v>
      </c>
      <c r="AG296" s="196">
        <f t="shared" si="20"/>
        <v>0.66950999999999994</v>
      </c>
    </row>
    <row r="297" spans="1:33" s="23" customFormat="1" x14ac:dyDescent="0.25">
      <c r="A297" s="1">
        <v>1955</v>
      </c>
      <c r="B297" s="1" t="s">
        <v>15</v>
      </c>
      <c r="C297" s="1" t="str">
        <f t="shared" si="17"/>
        <v>1955BC</v>
      </c>
      <c r="D297" s="1" t="s">
        <v>56</v>
      </c>
      <c r="E297" s="1" t="str">
        <f t="shared" si="18"/>
        <v>1955BCICI</v>
      </c>
      <c r="F297" s="196">
        <v>0.12182999999999999</v>
      </c>
      <c r="G297" s="196">
        <v>0.4264</v>
      </c>
      <c r="H297" s="196">
        <v>0</v>
      </c>
      <c r="I297" s="196">
        <v>2.4369999999999999E-2</v>
      </c>
      <c r="J297" s="196">
        <v>0.1066</v>
      </c>
      <c r="K297" s="196">
        <v>0</v>
      </c>
      <c r="L297" s="196">
        <v>0</v>
      </c>
      <c r="M297" s="196">
        <v>3.0499999999999998E-3</v>
      </c>
      <c r="N297" s="196">
        <v>6.0899999999999999E-3</v>
      </c>
      <c r="O297" s="196">
        <v>4.061E-2</v>
      </c>
      <c r="P297" s="196">
        <v>5.0599999999998979E-3</v>
      </c>
      <c r="Q297" s="196">
        <v>0</v>
      </c>
      <c r="R297" s="196">
        <v>0</v>
      </c>
      <c r="S297" s="196">
        <v>1.0199999999999999E-3</v>
      </c>
      <c r="T297" s="196">
        <v>0</v>
      </c>
      <c r="U297" s="196">
        <v>7.11E-3</v>
      </c>
      <c r="V297" s="196">
        <v>8.1200000000000005E-3</v>
      </c>
      <c r="W297" s="196">
        <v>8.1220000000000001E-2</v>
      </c>
      <c r="X297" s="196">
        <v>6.0909999999999999E-2</v>
      </c>
      <c r="Y297" s="196">
        <v>0.10152</v>
      </c>
      <c r="Z297" s="196">
        <v>6.0899999999999999E-3</v>
      </c>
      <c r="AA297" s="196">
        <v>0</v>
      </c>
      <c r="AB297" s="196">
        <v>0</v>
      </c>
      <c r="AC297" s="196">
        <v>0</v>
      </c>
      <c r="AD297" s="196">
        <v>0</v>
      </c>
      <c r="AE297" s="196">
        <v>0</v>
      </c>
      <c r="AF297" s="272">
        <f t="shared" si="19"/>
        <v>1</v>
      </c>
      <c r="AG297" s="196">
        <f t="shared" si="20"/>
        <v>0.26599</v>
      </c>
    </row>
    <row r="298" spans="1:33" s="23" customFormat="1" x14ac:dyDescent="0.25">
      <c r="A298" s="1">
        <v>1955</v>
      </c>
      <c r="B298" s="1" t="s">
        <v>15</v>
      </c>
      <c r="C298" s="1" t="str">
        <f t="shared" si="17"/>
        <v>1955BC</v>
      </c>
      <c r="D298" s="1" t="s">
        <v>58</v>
      </c>
      <c r="E298" s="1" t="str">
        <f t="shared" si="18"/>
        <v>1955BCResidential</v>
      </c>
      <c r="F298" s="196">
        <v>0.12182999999999999</v>
      </c>
      <c r="G298" s="196">
        <v>0.4264</v>
      </c>
      <c r="H298" s="196">
        <v>0</v>
      </c>
      <c r="I298" s="196">
        <v>2.4369999999999999E-2</v>
      </c>
      <c r="J298" s="196">
        <v>0.1066</v>
      </c>
      <c r="K298" s="196">
        <v>0</v>
      </c>
      <c r="L298" s="196">
        <v>0</v>
      </c>
      <c r="M298" s="196">
        <v>3.0499999999999998E-3</v>
      </c>
      <c r="N298" s="196">
        <v>6.0899999999999999E-3</v>
      </c>
      <c r="O298" s="196">
        <v>4.061E-2</v>
      </c>
      <c r="P298" s="196">
        <v>5.0599999999998979E-3</v>
      </c>
      <c r="Q298" s="196">
        <v>0</v>
      </c>
      <c r="R298" s="196">
        <v>0</v>
      </c>
      <c r="S298" s="196">
        <v>1.0199999999999999E-3</v>
      </c>
      <c r="T298" s="196">
        <v>0</v>
      </c>
      <c r="U298" s="196">
        <v>7.11E-3</v>
      </c>
      <c r="V298" s="196">
        <v>8.1200000000000005E-3</v>
      </c>
      <c r="W298" s="196">
        <v>8.1220000000000001E-2</v>
      </c>
      <c r="X298" s="196">
        <v>6.0909999999999999E-2</v>
      </c>
      <c r="Y298" s="197">
        <v>0.10152</v>
      </c>
      <c r="Z298" s="196">
        <v>6.0899999999999999E-3</v>
      </c>
      <c r="AA298" s="196">
        <v>0</v>
      </c>
      <c r="AB298" s="196">
        <v>0</v>
      </c>
      <c r="AC298" s="196">
        <v>0</v>
      </c>
      <c r="AD298" s="196">
        <v>0</v>
      </c>
      <c r="AE298" s="196">
        <v>0</v>
      </c>
      <c r="AF298" s="272">
        <f t="shared" si="19"/>
        <v>1</v>
      </c>
      <c r="AG298" s="196">
        <f t="shared" si="20"/>
        <v>0.26599</v>
      </c>
    </row>
    <row r="299" spans="1:33" s="23" customFormat="1" x14ac:dyDescent="0.25">
      <c r="A299" s="1">
        <v>1956</v>
      </c>
      <c r="B299" s="1" t="s">
        <v>15</v>
      </c>
      <c r="C299" s="1" t="str">
        <f t="shared" si="17"/>
        <v>1956BC</v>
      </c>
      <c r="D299" s="1" t="s">
        <v>57</v>
      </c>
      <c r="E299" s="1" t="str">
        <f t="shared" si="18"/>
        <v>1956BCC&amp;D</v>
      </c>
      <c r="F299" s="274">
        <v>0</v>
      </c>
      <c r="G299" s="274">
        <v>1.0829999999999999E-2</v>
      </c>
      <c r="H299" s="274">
        <v>0</v>
      </c>
      <c r="I299" s="274">
        <v>0.31966</v>
      </c>
      <c r="J299" s="274">
        <v>0</v>
      </c>
      <c r="K299" s="274">
        <v>0</v>
      </c>
      <c r="L299" s="274">
        <v>0</v>
      </c>
      <c r="M299" s="274">
        <v>0</v>
      </c>
      <c r="N299" s="274">
        <v>0</v>
      </c>
      <c r="O299" s="274">
        <v>0</v>
      </c>
      <c r="P299" s="274">
        <v>0</v>
      </c>
      <c r="Q299" s="274">
        <v>0</v>
      </c>
      <c r="R299" s="274">
        <v>0</v>
      </c>
      <c r="S299" s="274">
        <v>0</v>
      </c>
      <c r="T299" s="274">
        <v>0.29006999999999999</v>
      </c>
      <c r="U299" s="274">
        <v>0</v>
      </c>
      <c r="V299" s="274">
        <v>0</v>
      </c>
      <c r="W299" s="274">
        <v>4.0879999999999972E-2</v>
      </c>
      <c r="X299" s="274">
        <v>0</v>
      </c>
      <c r="Y299" s="274">
        <v>0</v>
      </c>
      <c r="Z299" s="274">
        <v>0</v>
      </c>
      <c r="AA299" s="274">
        <v>0</v>
      </c>
      <c r="AB299" s="274">
        <v>0.15045</v>
      </c>
      <c r="AC299" s="274">
        <v>7.0800000000000002E-2</v>
      </c>
      <c r="AD299" s="274">
        <v>0.11731000000000003</v>
      </c>
      <c r="AE299" s="274">
        <v>0</v>
      </c>
      <c r="AF299" s="272">
        <f t="shared" si="19"/>
        <v>1</v>
      </c>
      <c r="AG299" s="196">
        <f t="shared" si="20"/>
        <v>0.66950999999999994</v>
      </c>
    </row>
    <row r="300" spans="1:33" s="23" customFormat="1" x14ac:dyDescent="0.25">
      <c r="A300" s="1">
        <v>1956</v>
      </c>
      <c r="B300" s="1" t="s">
        <v>15</v>
      </c>
      <c r="C300" s="1" t="str">
        <f t="shared" si="17"/>
        <v>1956BC</v>
      </c>
      <c r="D300" s="1" t="s">
        <v>56</v>
      </c>
      <c r="E300" s="1" t="str">
        <f t="shared" si="18"/>
        <v>1956BCICI</v>
      </c>
      <c r="F300" s="196">
        <v>0.12182999999999999</v>
      </c>
      <c r="G300" s="196">
        <v>0.4264</v>
      </c>
      <c r="H300" s="196">
        <v>0</v>
      </c>
      <c r="I300" s="196">
        <v>2.4369999999999999E-2</v>
      </c>
      <c r="J300" s="196">
        <v>0.1066</v>
      </c>
      <c r="K300" s="196">
        <v>0</v>
      </c>
      <c r="L300" s="196">
        <v>0</v>
      </c>
      <c r="M300" s="196">
        <v>3.0499999999999998E-3</v>
      </c>
      <c r="N300" s="196">
        <v>6.0899999999999999E-3</v>
      </c>
      <c r="O300" s="196">
        <v>4.061E-2</v>
      </c>
      <c r="P300" s="196">
        <v>5.0599999999998979E-3</v>
      </c>
      <c r="Q300" s="196">
        <v>0</v>
      </c>
      <c r="R300" s="196">
        <v>0</v>
      </c>
      <c r="S300" s="196">
        <v>1.0199999999999999E-3</v>
      </c>
      <c r="T300" s="196">
        <v>0</v>
      </c>
      <c r="U300" s="196">
        <v>7.11E-3</v>
      </c>
      <c r="V300" s="196">
        <v>8.1200000000000005E-3</v>
      </c>
      <c r="W300" s="196">
        <v>8.1220000000000001E-2</v>
      </c>
      <c r="X300" s="196">
        <v>6.0909999999999999E-2</v>
      </c>
      <c r="Y300" s="196">
        <v>0.10152</v>
      </c>
      <c r="Z300" s="196">
        <v>6.0899999999999999E-3</v>
      </c>
      <c r="AA300" s="196">
        <v>0</v>
      </c>
      <c r="AB300" s="196">
        <v>0</v>
      </c>
      <c r="AC300" s="196">
        <v>0</v>
      </c>
      <c r="AD300" s="196">
        <v>0</v>
      </c>
      <c r="AE300" s="196">
        <v>0</v>
      </c>
      <c r="AF300" s="272">
        <f t="shared" si="19"/>
        <v>1</v>
      </c>
      <c r="AG300" s="196">
        <f t="shared" si="20"/>
        <v>0.26599</v>
      </c>
    </row>
    <row r="301" spans="1:33" s="23" customFormat="1" x14ac:dyDescent="0.25">
      <c r="A301" s="1">
        <v>1956</v>
      </c>
      <c r="B301" s="1" t="s">
        <v>15</v>
      </c>
      <c r="C301" s="1" t="str">
        <f t="shared" si="17"/>
        <v>1956BC</v>
      </c>
      <c r="D301" s="1" t="s">
        <v>58</v>
      </c>
      <c r="E301" s="1" t="str">
        <f t="shared" si="18"/>
        <v>1956BCResidential</v>
      </c>
      <c r="F301" s="196">
        <v>0.12182999999999999</v>
      </c>
      <c r="G301" s="196">
        <v>0.4264</v>
      </c>
      <c r="H301" s="196">
        <v>0</v>
      </c>
      <c r="I301" s="196">
        <v>2.4369999999999999E-2</v>
      </c>
      <c r="J301" s="196">
        <v>0.1066</v>
      </c>
      <c r="K301" s="196">
        <v>0</v>
      </c>
      <c r="L301" s="196">
        <v>0</v>
      </c>
      <c r="M301" s="196">
        <v>3.0499999999999998E-3</v>
      </c>
      <c r="N301" s="196">
        <v>6.0899999999999999E-3</v>
      </c>
      <c r="O301" s="196">
        <v>4.061E-2</v>
      </c>
      <c r="P301" s="196">
        <v>5.0599999999998979E-3</v>
      </c>
      <c r="Q301" s="196">
        <v>0</v>
      </c>
      <c r="R301" s="196">
        <v>0</v>
      </c>
      <c r="S301" s="196">
        <v>1.0199999999999999E-3</v>
      </c>
      <c r="T301" s="196">
        <v>0</v>
      </c>
      <c r="U301" s="196">
        <v>7.11E-3</v>
      </c>
      <c r="V301" s="196">
        <v>8.1200000000000005E-3</v>
      </c>
      <c r="W301" s="196">
        <v>8.1220000000000001E-2</v>
      </c>
      <c r="X301" s="196">
        <v>6.0909999999999999E-2</v>
      </c>
      <c r="Y301" s="196">
        <v>0.10152</v>
      </c>
      <c r="Z301" s="196">
        <v>6.0899999999999999E-3</v>
      </c>
      <c r="AA301" s="196">
        <v>0</v>
      </c>
      <c r="AB301" s="196">
        <v>0</v>
      </c>
      <c r="AC301" s="196">
        <v>0</v>
      </c>
      <c r="AD301" s="196">
        <v>0</v>
      </c>
      <c r="AE301" s="196">
        <v>0</v>
      </c>
      <c r="AF301" s="272">
        <f t="shared" si="19"/>
        <v>1</v>
      </c>
      <c r="AG301" s="196">
        <f t="shared" si="20"/>
        <v>0.26599</v>
      </c>
    </row>
    <row r="302" spans="1:33" s="23" customFormat="1" x14ac:dyDescent="0.25">
      <c r="A302" s="1">
        <v>1957</v>
      </c>
      <c r="B302" s="1" t="s">
        <v>15</v>
      </c>
      <c r="C302" s="1" t="str">
        <f t="shared" si="17"/>
        <v>1957BC</v>
      </c>
      <c r="D302" s="1" t="s">
        <v>57</v>
      </c>
      <c r="E302" s="1" t="str">
        <f t="shared" si="18"/>
        <v>1957BCC&amp;D</v>
      </c>
      <c r="F302" s="274">
        <v>0</v>
      </c>
      <c r="G302" s="274">
        <v>1.0829999999999999E-2</v>
      </c>
      <c r="H302" s="274">
        <v>0</v>
      </c>
      <c r="I302" s="274">
        <v>0.31966</v>
      </c>
      <c r="J302" s="274">
        <v>0</v>
      </c>
      <c r="K302" s="274">
        <v>0</v>
      </c>
      <c r="L302" s="274">
        <v>0</v>
      </c>
      <c r="M302" s="274">
        <v>0</v>
      </c>
      <c r="N302" s="274">
        <v>0</v>
      </c>
      <c r="O302" s="274">
        <v>0</v>
      </c>
      <c r="P302" s="274">
        <v>0</v>
      </c>
      <c r="Q302" s="274">
        <v>0</v>
      </c>
      <c r="R302" s="274">
        <v>0</v>
      </c>
      <c r="S302" s="274">
        <v>0</v>
      </c>
      <c r="T302" s="274">
        <v>0.29006999999999999</v>
      </c>
      <c r="U302" s="274">
        <v>0</v>
      </c>
      <c r="V302" s="274">
        <v>0</v>
      </c>
      <c r="W302" s="274">
        <v>4.0879999999999972E-2</v>
      </c>
      <c r="X302" s="274">
        <v>0</v>
      </c>
      <c r="Y302" s="274">
        <v>0</v>
      </c>
      <c r="Z302" s="274">
        <v>0</v>
      </c>
      <c r="AA302" s="274">
        <v>0</v>
      </c>
      <c r="AB302" s="274">
        <v>0.15045</v>
      </c>
      <c r="AC302" s="274">
        <v>7.0800000000000002E-2</v>
      </c>
      <c r="AD302" s="274">
        <v>0.11731000000000003</v>
      </c>
      <c r="AE302" s="274">
        <v>0</v>
      </c>
      <c r="AF302" s="272">
        <f t="shared" si="19"/>
        <v>1</v>
      </c>
      <c r="AG302" s="196">
        <f t="shared" si="20"/>
        <v>0.66950999999999994</v>
      </c>
    </row>
    <row r="303" spans="1:33" s="23" customFormat="1" x14ac:dyDescent="0.25">
      <c r="A303" s="1">
        <v>1957</v>
      </c>
      <c r="B303" s="1" t="s">
        <v>15</v>
      </c>
      <c r="C303" s="1" t="str">
        <f t="shared" si="17"/>
        <v>1957BC</v>
      </c>
      <c r="D303" s="1" t="s">
        <v>56</v>
      </c>
      <c r="E303" s="1" t="str">
        <f t="shared" si="18"/>
        <v>1957BCICI</v>
      </c>
      <c r="F303" s="196">
        <v>0.12182999999999999</v>
      </c>
      <c r="G303" s="196">
        <v>0.4264</v>
      </c>
      <c r="H303" s="196">
        <v>0</v>
      </c>
      <c r="I303" s="196">
        <v>2.4369999999999999E-2</v>
      </c>
      <c r="J303" s="196">
        <v>0.1066</v>
      </c>
      <c r="K303" s="196">
        <v>0</v>
      </c>
      <c r="L303" s="196">
        <v>0</v>
      </c>
      <c r="M303" s="196">
        <v>3.0499999999999998E-3</v>
      </c>
      <c r="N303" s="196">
        <v>6.0899999999999999E-3</v>
      </c>
      <c r="O303" s="196">
        <v>4.061E-2</v>
      </c>
      <c r="P303" s="196">
        <v>5.0599999999998979E-3</v>
      </c>
      <c r="Q303" s="196">
        <v>0</v>
      </c>
      <c r="R303" s="196">
        <v>0</v>
      </c>
      <c r="S303" s="196">
        <v>1.0199999999999999E-3</v>
      </c>
      <c r="T303" s="196">
        <v>0</v>
      </c>
      <c r="U303" s="196">
        <v>7.11E-3</v>
      </c>
      <c r="V303" s="196">
        <v>8.1200000000000005E-3</v>
      </c>
      <c r="W303" s="196">
        <v>8.1220000000000001E-2</v>
      </c>
      <c r="X303" s="196">
        <v>6.0909999999999999E-2</v>
      </c>
      <c r="Y303" s="197">
        <v>0.10152</v>
      </c>
      <c r="Z303" s="196">
        <v>6.0899999999999999E-3</v>
      </c>
      <c r="AA303" s="196">
        <v>0</v>
      </c>
      <c r="AB303" s="196">
        <v>0</v>
      </c>
      <c r="AC303" s="196">
        <v>0</v>
      </c>
      <c r="AD303" s="196">
        <v>0</v>
      </c>
      <c r="AE303" s="196">
        <v>0</v>
      </c>
      <c r="AF303" s="272">
        <f t="shared" si="19"/>
        <v>1</v>
      </c>
      <c r="AG303" s="196">
        <f t="shared" si="20"/>
        <v>0.26599</v>
      </c>
    </row>
    <row r="304" spans="1:33" s="23" customFormat="1" x14ac:dyDescent="0.25">
      <c r="A304" s="1">
        <v>1957</v>
      </c>
      <c r="B304" s="1" t="s">
        <v>15</v>
      </c>
      <c r="C304" s="1" t="str">
        <f t="shared" si="17"/>
        <v>1957BC</v>
      </c>
      <c r="D304" s="1" t="s">
        <v>58</v>
      </c>
      <c r="E304" s="1" t="str">
        <f t="shared" si="18"/>
        <v>1957BCResidential</v>
      </c>
      <c r="F304" s="196">
        <v>0.12182999999999999</v>
      </c>
      <c r="G304" s="196">
        <v>0.4264</v>
      </c>
      <c r="H304" s="196">
        <v>0</v>
      </c>
      <c r="I304" s="196">
        <v>2.4369999999999999E-2</v>
      </c>
      <c r="J304" s="196">
        <v>0.1066</v>
      </c>
      <c r="K304" s="196">
        <v>0</v>
      </c>
      <c r="L304" s="196">
        <v>0</v>
      </c>
      <c r="M304" s="196">
        <v>3.0499999999999998E-3</v>
      </c>
      <c r="N304" s="196">
        <v>6.0899999999999999E-3</v>
      </c>
      <c r="O304" s="196">
        <v>4.061E-2</v>
      </c>
      <c r="P304" s="196">
        <v>5.0599999999998979E-3</v>
      </c>
      <c r="Q304" s="196">
        <v>0</v>
      </c>
      <c r="R304" s="196">
        <v>0</v>
      </c>
      <c r="S304" s="196">
        <v>1.0199999999999999E-3</v>
      </c>
      <c r="T304" s="196">
        <v>0</v>
      </c>
      <c r="U304" s="196">
        <v>7.11E-3</v>
      </c>
      <c r="V304" s="196">
        <v>8.1200000000000005E-3</v>
      </c>
      <c r="W304" s="196">
        <v>8.1220000000000001E-2</v>
      </c>
      <c r="X304" s="196">
        <v>6.0909999999999999E-2</v>
      </c>
      <c r="Y304" s="196">
        <v>0.10152</v>
      </c>
      <c r="Z304" s="196">
        <v>6.0899999999999999E-3</v>
      </c>
      <c r="AA304" s="196">
        <v>0</v>
      </c>
      <c r="AB304" s="196">
        <v>0</v>
      </c>
      <c r="AC304" s="196">
        <v>0</v>
      </c>
      <c r="AD304" s="196">
        <v>0</v>
      </c>
      <c r="AE304" s="196">
        <v>0</v>
      </c>
      <c r="AF304" s="272">
        <f t="shared" si="19"/>
        <v>1</v>
      </c>
      <c r="AG304" s="196">
        <f t="shared" si="20"/>
        <v>0.26599</v>
      </c>
    </row>
    <row r="305" spans="1:33" s="23" customFormat="1" x14ac:dyDescent="0.25">
      <c r="A305" s="1">
        <v>1958</v>
      </c>
      <c r="B305" s="1" t="s">
        <v>15</v>
      </c>
      <c r="C305" s="1" t="str">
        <f t="shared" si="17"/>
        <v>1958BC</v>
      </c>
      <c r="D305" s="1" t="s">
        <v>57</v>
      </c>
      <c r="E305" s="1" t="str">
        <f t="shared" si="18"/>
        <v>1958BCC&amp;D</v>
      </c>
      <c r="F305" s="274">
        <v>0</v>
      </c>
      <c r="G305" s="274">
        <v>1.0829999999999999E-2</v>
      </c>
      <c r="H305" s="274">
        <v>0</v>
      </c>
      <c r="I305" s="274">
        <v>0.31966</v>
      </c>
      <c r="J305" s="274">
        <v>0</v>
      </c>
      <c r="K305" s="274">
        <v>0</v>
      </c>
      <c r="L305" s="274">
        <v>0</v>
      </c>
      <c r="M305" s="274">
        <v>0</v>
      </c>
      <c r="N305" s="274">
        <v>0</v>
      </c>
      <c r="O305" s="274">
        <v>0</v>
      </c>
      <c r="P305" s="274">
        <v>0</v>
      </c>
      <c r="Q305" s="274">
        <v>0</v>
      </c>
      <c r="R305" s="274">
        <v>0</v>
      </c>
      <c r="S305" s="274">
        <v>0</v>
      </c>
      <c r="T305" s="274">
        <v>0.29006999999999999</v>
      </c>
      <c r="U305" s="274">
        <v>0</v>
      </c>
      <c r="V305" s="274">
        <v>0</v>
      </c>
      <c r="W305" s="274">
        <v>4.0879999999999972E-2</v>
      </c>
      <c r="X305" s="274">
        <v>0</v>
      </c>
      <c r="Y305" s="274">
        <v>0</v>
      </c>
      <c r="Z305" s="274">
        <v>0</v>
      </c>
      <c r="AA305" s="274">
        <v>0</v>
      </c>
      <c r="AB305" s="274">
        <v>0.15045</v>
      </c>
      <c r="AC305" s="274">
        <v>7.0800000000000002E-2</v>
      </c>
      <c r="AD305" s="274">
        <v>0.11731000000000003</v>
      </c>
      <c r="AE305" s="274">
        <v>0</v>
      </c>
      <c r="AF305" s="272">
        <f t="shared" si="19"/>
        <v>1</v>
      </c>
      <c r="AG305" s="196">
        <f t="shared" si="20"/>
        <v>0.66950999999999994</v>
      </c>
    </row>
    <row r="306" spans="1:33" s="23" customFormat="1" x14ac:dyDescent="0.25">
      <c r="A306" s="1">
        <v>1958</v>
      </c>
      <c r="B306" s="1" t="s">
        <v>15</v>
      </c>
      <c r="C306" s="1" t="str">
        <f t="shared" si="17"/>
        <v>1958BC</v>
      </c>
      <c r="D306" s="1" t="s">
        <v>56</v>
      </c>
      <c r="E306" s="1" t="str">
        <f t="shared" si="18"/>
        <v>1958BCICI</v>
      </c>
      <c r="F306" s="196">
        <v>0.12182999999999999</v>
      </c>
      <c r="G306" s="196">
        <v>0.4264</v>
      </c>
      <c r="H306" s="196">
        <v>0</v>
      </c>
      <c r="I306" s="196">
        <v>2.4369999999999999E-2</v>
      </c>
      <c r="J306" s="196">
        <v>0.1066</v>
      </c>
      <c r="K306" s="196">
        <v>0</v>
      </c>
      <c r="L306" s="196">
        <v>0</v>
      </c>
      <c r="M306" s="196">
        <v>3.0499999999999998E-3</v>
      </c>
      <c r="N306" s="196">
        <v>6.0899999999999999E-3</v>
      </c>
      <c r="O306" s="196">
        <v>4.061E-2</v>
      </c>
      <c r="P306" s="196">
        <v>5.0599999999998979E-3</v>
      </c>
      <c r="Q306" s="196">
        <v>0</v>
      </c>
      <c r="R306" s="196">
        <v>0</v>
      </c>
      <c r="S306" s="196">
        <v>1.0199999999999999E-3</v>
      </c>
      <c r="T306" s="196">
        <v>0</v>
      </c>
      <c r="U306" s="196">
        <v>7.11E-3</v>
      </c>
      <c r="V306" s="196">
        <v>8.1200000000000005E-3</v>
      </c>
      <c r="W306" s="196">
        <v>8.1220000000000001E-2</v>
      </c>
      <c r="X306" s="196">
        <v>6.0909999999999999E-2</v>
      </c>
      <c r="Y306" s="196">
        <v>0.10152</v>
      </c>
      <c r="Z306" s="196">
        <v>6.0899999999999999E-3</v>
      </c>
      <c r="AA306" s="196">
        <v>0</v>
      </c>
      <c r="AB306" s="196">
        <v>0</v>
      </c>
      <c r="AC306" s="196">
        <v>0</v>
      </c>
      <c r="AD306" s="196">
        <v>0</v>
      </c>
      <c r="AE306" s="196">
        <v>0</v>
      </c>
      <c r="AF306" s="272">
        <f t="shared" si="19"/>
        <v>1</v>
      </c>
      <c r="AG306" s="196">
        <f t="shared" si="20"/>
        <v>0.26599</v>
      </c>
    </row>
    <row r="307" spans="1:33" s="23" customFormat="1" x14ac:dyDescent="0.25">
      <c r="A307" s="1">
        <v>1958</v>
      </c>
      <c r="B307" s="1" t="s">
        <v>15</v>
      </c>
      <c r="C307" s="1" t="str">
        <f t="shared" si="17"/>
        <v>1958BC</v>
      </c>
      <c r="D307" s="1" t="s">
        <v>58</v>
      </c>
      <c r="E307" s="1" t="str">
        <f t="shared" si="18"/>
        <v>1958BCResidential</v>
      </c>
      <c r="F307" s="196">
        <v>0.12182999999999999</v>
      </c>
      <c r="G307" s="196">
        <v>0.4264</v>
      </c>
      <c r="H307" s="196">
        <v>0</v>
      </c>
      <c r="I307" s="196">
        <v>2.4369999999999999E-2</v>
      </c>
      <c r="J307" s="196">
        <v>0.1066</v>
      </c>
      <c r="K307" s="196">
        <v>0</v>
      </c>
      <c r="L307" s="196">
        <v>0</v>
      </c>
      <c r="M307" s="196">
        <v>3.0499999999999998E-3</v>
      </c>
      <c r="N307" s="196">
        <v>6.0899999999999999E-3</v>
      </c>
      <c r="O307" s="196">
        <v>4.061E-2</v>
      </c>
      <c r="P307" s="196">
        <v>5.0599999999998979E-3</v>
      </c>
      <c r="Q307" s="196">
        <v>0</v>
      </c>
      <c r="R307" s="196">
        <v>0</v>
      </c>
      <c r="S307" s="196">
        <v>1.0199999999999999E-3</v>
      </c>
      <c r="T307" s="196">
        <v>0</v>
      </c>
      <c r="U307" s="196">
        <v>7.11E-3</v>
      </c>
      <c r="V307" s="196">
        <v>8.1200000000000005E-3</v>
      </c>
      <c r="W307" s="196">
        <v>8.1220000000000001E-2</v>
      </c>
      <c r="X307" s="196">
        <v>6.0909999999999999E-2</v>
      </c>
      <c r="Y307" s="197">
        <v>0.10152</v>
      </c>
      <c r="Z307" s="196">
        <v>6.0899999999999999E-3</v>
      </c>
      <c r="AA307" s="196">
        <v>0</v>
      </c>
      <c r="AB307" s="196">
        <v>0</v>
      </c>
      <c r="AC307" s="196">
        <v>0</v>
      </c>
      <c r="AD307" s="196">
        <v>0</v>
      </c>
      <c r="AE307" s="196">
        <v>0</v>
      </c>
      <c r="AF307" s="272">
        <f t="shared" si="19"/>
        <v>1</v>
      </c>
      <c r="AG307" s="196">
        <f t="shared" si="20"/>
        <v>0.26599</v>
      </c>
    </row>
    <row r="308" spans="1:33" s="23" customFormat="1" x14ac:dyDescent="0.25">
      <c r="A308" s="1">
        <v>1959</v>
      </c>
      <c r="B308" s="1" t="s">
        <v>15</v>
      </c>
      <c r="C308" s="1" t="str">
        <f t="shared" si="17"/>
        <v>1959BC</v>
      </c>
      <c r="D308" s="1" t="s">
        <v>57</v>
      </c>
      <c r="E308" s="1" t="str">
        <f t="shared" si="18"/>
        <v>1959BCC&amp;D</v>
      </c>
      <c r="F308" s="274">
        <v>0</v>
      </c>
      <c r="G308" s="274">
        <v>1.0829999999999999E-2</v>
      </c>
      <c r="H308" s="274">
        <v>0</v>
      </c>
      <c r="I308" s="274">
        <v>0.31966</v>
      </c>
      <c r="J308" s="274">
        <v>0</v>
      </c>
      <c r="K308" s="274">
        <v>0</v>
      </c>
      <c r="L308" s="274">
        <v>0</v>
      </c>
      <c r="M308" s="274">
        <v>0</v>
      </c>
      <c r="N308" s="274">
        <v>0</v>
      </c>
      <c r="O308" s="274">
        <v>0</v>
      </c>
      <c r="P308" s="274">
        <v>0</v>
      </c>
      <c r="Q308" s="274">
        <v>0</v>
      </c>
      <c r="R308" s="274">
        <v>0</v>
      </c>
      <c r="S308" s="274">
        <v>0</v>
      </c>
      <c r="T308" s="274">
        <v>0.29006999999999999</v>
      </c>
      <c r="U308" s="274">
        <v>0</v>
      </c>
      <c r="V308" s="274">
        <v>0</v>
      </c>
      <c r="W308" s="274">
        <v>4.0879999999999972E-2</v>
      </c>
      <c r="X308" s="274">
        <v>0</v>
      </c>
      <c r="Y308" s="274">
        <v>0</v>
      </c>
      <c r="Z308" s="274">
        <v>0</v>
      </c>
      <c r="AA308" s="274">
        <v>0</v>
      </c>
      <c r="AB308" s="274">
        <v>0.15045</v>
      </c>
      <c r="AC308" s="274">
        <v>7.0800000000000002E-2</v>
      </c>
      <c r="AD308" s="274">
        <v>0.11731000000000003</v>
      </c>
      <c r="AE308" s="274">
        <v>0</v>
      </c>
      <c r="AF308" s="272">
        <f t="shared" si="19"/>
        <v>1</v>
      </c>
      <c r="AG308" s="196">
        <f t="shared" si="20"/>
        <v>0.66950999999999994</v>
      </c>
    </row>
    <row r="309" spans="1:33" s="23" customFormat="1" x14ac:dyDescent="0.25">
      <c r="A309" s="1">
        <v>1959</v>
      </c>
      <c r="B309" s="1" t="s">
        <v>15</v>
      </c>
      <c r="C309" s="1" t="str">
        <f t="shared" si="17"/>
        <v>1959BC</v>
      </c>
      <c r="D309" s="1" t="s">
        <v>56</v>
      </c>
      <c r="E309" s="1" t="str">
        <f t="shared" si="18"/>
        <v>1959BCICI</v>
      </c>
      <c r="F309" s="196">
        <v>0.12182999999999999</v>
      </c>
      <c r="G309" s="196">
        <v>0.4264</v>
      </c>
      <c r="H309" s="196">
        <v>0</v>
      </c>
      <c r="I309" s="196">
        <v>2.4369999999999999E-2</v>
      </c>
      <c r="J309" s="196">
        <v>0.1066</v>
      </c>
      <c r="K309" s="196">
        <v>0</v>
      </c>
      <c r="L309" s="196">
        <v>0</v>
      </c>
      <c r="M309" s="196">
        <v>3.0499999999999998E-3</v>
      </c>
      <c r="N309" s="196">
        <v>6.0899999999999999E-3</v>
      </c>
      <c r="O309" s="196">
        <v>4.061E-2</v>
      </c>
      <c r="P309" s="196">
        <v>5.0599999999998979E-3</v>
      </c>
      <c r="Q309" s="196">
        <v>0</v>
      </c>
      <c r="R309" s="196">
        <v>0</v>
      </c>
      <c r="S309" s="196">
        <v>1.0199999999999999E-3</v>
      </c>
      <c r="T309" s="196">
        <v>0</v>
      </c>
      <c r="U309" s="196">
        <v>7.11E-3</v>
      </c>
      <c r="V309" s="196">
        <v>8.1200000000000005E-3</v>
      </c>
      <c r="W309" s="196">
        <v>8.1220000000000001E-2</v>
      </c>
      <c r="X309" s="196">
        <v>6.0909999999999999E-2</v>
      </c>
      <c r="Y309" s="196">
        <v>0.10152</v>
      </c>
      <c r="Z309" s="196">
        <v>6.0899999999999999E-3</v>
      </c>
      <c r="AA309" s="196">
        <v>0</v>
      </c>
      <c r="AB309" s="196">
        <v>0</v>
      </c>
      <c r="AC309" s="196">
        <v>0</v>
      </c>
      <c r="AD309" s="196">
        <v>0</v>
      </c>
      <c r="AE309" s="196">
        <v>0</v>
      </c>
      <c r="AF309" s="272">
        <f t="shared" si="19"/>
        <v>1</v>
      </c>
      <c r="AG309" s="196">
        <f t="shared" si="20"/>
        <v>0.26599</v>
      </c>
    </row>
    <row r="310" spans="1:33" s="23" customFormat="1" x14ac:dyDescent="0.25">
      <c r="A310" s="1">
        <v>1959</v>
      </c>
      <c r="B310" s="1" t="s">
        <v>15</v>
      </c>
      <c r="C310" s="1" t="str">
        <f t="shared" si="17"/>
        <v>1959BC</v>
      </c>
      <c r="D310" s="1" t="s">
        <v>58</v>
      </c>
      <c r="E310" s="1" t="str">
        <f t="shared" si="18"/>
        <v>1959BCResidential</v>
      </c>
      <c r="F310" s="196">
        <v>0.12182999999999999</v>
      </c>
      <c r="G310" s="196">
        <v>0.4264</v>
      </c>
      <c r="H310" s="196">
        <v>0</v>
      </c>
      <c r="I310" s="196">
        <v>2.4369999999999999E-2</v>
      </c>
      <c r="J310" s="196">
        <v>0.1066</v>
      </c>
      <c r="K310" s="196">
        <v>0</v>
      </c>
      <c r="L310" s="196">
        <v>0</v>
      </c>
      <c r="M310" s="196">
        <v>3.0499999999999998E-3</v>
      </c>
      <c r="N310" s="196">
        <v>6.0899999999999999E-3</v>
      </c>
      <c r="O310" s="196">
        <v>4.061E-2</v>
      </c>
      <c r="P310" s="196">
        <v>5.0599999999998979E-3</v>
      </c>
      <c r="Q310" s="196">
        <v>0</v>
      </c>
      <c r="R310" s="196">
        <v>0</v>
      </c>
      <c r="S310" s="196">
        <v>1.0199999999999999E-3</v>
      </c>
      <c r="T310" s="196">
        <v>0</v>
      </c>
      <c r="U310" s="196">
        <v>7.11E-3</v>
      </c>
      <c r="V310" s="196">
        <v>8.1200000000000005E-3</v>
      </c>
      <c r="W310" s="196">
        <v>8.1220000000000001E-2</v>
      </c>
      <c r="X310" s="196">
        <v>6.0909999999999999E-2</v>
      </c>
      <c r="Y310" s="196">
        <v>0.10152</v>
      </c>
      <c r="Z310" s="196">
        <v>6.0899999999999999E-3</v>
      </c>
      <c r="AA310" s="196">
        <v>0</v>
      </c>
      <c r="AB310" s="196">
        <v>0</v>
      </c>
      <c r="AC310" s="196">
        <v>0</v>
      </c>
      <c r="AD310" s="196">
        <v>0</v>
      </c>
      <c r="AE310" s="196">
        <v>0</v>
      </c>
      <c r="AF310" s="272">
        <f t="shared" si="19"/>
        <v>1</v>
      </c>
      <c r="AG310" s="196">
        <f t="shared" si="20"/>
        <v>0.26599</v>
      </c>
    </row>
    <row r="311" spans="1:33" s="23" customFormat="1" x14ac:dyDescent="0.25">
      <c r="A311" s="1">
        <v>1960</v>
      </c>
      <c r="B311" s="1" t="s">
        <v>15</v>
      </c>
      <c r="C311" s="1" t="str">
        <f t="shared" si="17"/>
        <v>1960BC</v>
      </c>
      <c r="D311" s="1" t="s">
        <v>57</v>
      </c>
      <c r="E311" s="1" t="str">
        <f t="shared" si="18"/>
        <v>1960BCC&amp;D</v>
      </c>
      <c r="F311" s="274">
        <v>0</v>
      </c>
      <c r="G311" s="274">
        <v>1.0829999999999999E-2</v>
      </c>
      <c r="H311" s="274">
        <v>0</v>
      </c>
      <c r="I311" s="274">
        <v>0.31966</v>
      </c>
      <c r="J311" s="274">
        <v>0</v>
      </c>
      <c r="K311" s="274">
        <v>0</v>
      </c>
      <c r="L311" s="274">
        <v>0</v>
      </c>
      <c r="M311" s="274">
        <v>0</v>
      </c>
      <c r="N311" s="274">
        <v>0</v>
      </c>
      <c r="O311" s="274">
        <v>0</v>
      </c>
      <c r="P311" s="274">
        <v>0</v>
      </c>
      <c r="Q311" s="274">
        <v>0</v>
      </c>
      <c r="R311" s="274">
        <v>0</v>
      </c>
      <c r="S311" s="274">
        <v>0</v>
      </c>
      <c r="T311" s="274">
        <v>0.29006999999999999</v>
      </c>
      <c r="U311" s="274">
        <v>0</v>
      </c>
      <c r="V311" s="274">
        <v>0</v>
      </c>
      <c r="W311" s="274">
        <v>4.0879999999999972E-2</v>
      </c>
      <c r="X311" s="274">
        <v>0</v>
      </c>
      <c r="Y311" s="274">
        <v>0</v>
      </c>
      <c r="Z311" s="274">
        <v>0</v>
      </c>
      <c r="AA311" s="274">
        <v>0</v>
      </c>
      <c r="AB311" s="274">
        <v>0.15045</v>
      </c>
      <c r="AC311" s="274">
        <v>7.0800000000000002E-2</v>
      </c>
      <c r="AD311" s="274">
        <v>0.11731000000000003</v>
      </c>
      <c r="AE311" s="274">
        <v>0</v>
      </c>
      <c r="AF311" s="272">
        <f t="shared" si="19"/>
        <v>1</v>
      </c>
      <c r="AG311" s="196">
        <f t="shared" si="20"/>
        <v>0.66950999999999994</v>
      </c>
    </row>
    <row r="312" spans="1:33" s="23" customFormat="1" x14ac:dyDescent="0.25">
      <c r="A312" s="1">
        <v>1960</v>
      </c>
      <c r="B312" s="1" t="s">
        <v>15</v>
      </c>
      <c r="C312" s="1" t="str">
        <f t="shared" si="17"/>
        <v>1960BC</v>
      </c>
      <c r="D312" s="1" t="s">
        <v>56</v>
      </c>
      <c r="E312" s="1" t="str">
        <f t="shared" si="18"/>
        <v>1960BCICI</v>
      </c>
      <c r="F312" s="196">
        <v>0.12182999999999999</v>
      </c>
      <c r="G312" s="196">
        <v>0.4264</v>
      </c>
      <c r="H312" s="196">
        <v>0</v>
      </c>
      <c r="I312" s="196">
        <v>2.4369999999999999E-2</v>
      </c>
      <c r="J312" s="196">
        <v>0.1066</v>
      </c>
      <c r="K312" s="196">
        <v>0</v>
      </c>
      <c r="L312" s="196">
        <v>0</v>
      </c>
      <c r="M312" s="196">
        <v>3.0499999999999998E-3</v>
      </c>
      <c r="N312" s="196">
        <v>6.0899999999999999E-3</v>
      </c>
      <c r="O312" s="196">
        <v>4.061E-2</v>
      </c>
      <c r="P312" s="196">
        <v>5.0599999999998979E-3</v>
      </c>
      <c r="Q312" s="196">
        <v>0</v>
      </c>
      <c r="R312" s="196">
        <v>0</v>
      </c>
      <c r="S312" s="196">
        <v>1.0199999999999999E-3</v>
      </c>
      <c r="T312" s="196">
        <v>0</v>
      </c>
      <c r="U312" s="196">
        <v>7.11E-3</v>
      </c>
      <c r="V312" s="196">
        <v>8.1200000000000005E-3</v>
      </c>
      <c r="W312" s="196">
        <v>8.1220000000000001E-2</v>
      </c>
      <c r="X312" s="196">
        <v>6.0909999999999999E-2</v>
      </c>
      <c r="Y312" s="197">
        <v>0.10152</v>
      </c>
      <c r="Z312" s="196">
        <v>6.0899999999999999E-3</v>
      </c>
      <c r="AA312" s="196">
        <v>0</v>
      </c>
      <c r="AB312" s="196">
        <v>0</v>
      </c>
      <c r="AC312" s="196">
        <v>0</v>
      </c>
      <c r="AD312" s="196">
        <v>0</v>
      </c>
      <c r="AE312" s="196">
        <v>0</v>
      </c>
      <c r="AF312" s="272">
        <f t="shared" si="19"/>
        <v>1</v>
      </c>
      <c r="AG312" s="196">
        <f t="shared" si="20"/>
        <v>0.26599</v>
      </c>
    </row>
    <row r="313" spans="1:33" s="23" customFormat="1" x14ac:dyDescent="0.25">
      <c r="A313" s="1">
        <v>1960</v>
      </c>
      <c r="B313" s="1" t="s">
        <v>15</v>
      </c>
      <c r="C313" s="1" t="str">
        <f t="shared" si="17"/>
        <v>1960BC</v>
      </c>
      <c r="D313" s="1" t="s">
        <v>58</v>
      </c>
      <c r="E313" s="1" t="str">
        <f t="shared" si="18"/>
        <v>1960BCResidential</v>
      </c>
      <c r="F313" s="196">
        <v>0.12182999999999999</v>
      </c>
      <c r="G313" s="196">
        <v>0.4264</v>
      </c>
      <c r="H313" s="196">
        <v>0</v>
      </c>
      <c r="I313" s="196">
        <v>2.4369999999999999E-2</v>
      </c>
      <c r="J313" s="196">
        <v>0.1066</v>
      </c>
      <c r="K313" s="196">
        <v>0</v>
      </c>
      <c r="L313" s="196">
        <v>0</v>
      </c>
      <c r="M313" s="196">
        <v>3.0499999999999998E-3</v>
      </c>
      <c r="N313" s="196">
        <v>6.0899999999999999E-3</v>
      </c>
      <c r="O313" s="196">
        <v>4.061E-2</v>
      </c>
      <c r="P313" s="196">
        <v>5.0599999999998979E-3</v>
      </c>
      <c r="Q313" s="196">
        <v>0</v>
      </c>
      <c r="R313" s="196">
        <v>0</v>
      </c>
      <c r="S313" s="196">
        <v>1.0199999999999999E-3</v>
      </c>
      <c r="T313" s="196">
        <v>0</v>
      </c>
      <c r="U313" s="196">
        <v>7.11E-3</v>
      </c>
      <c r="V313" s="196">
        <v>8.1200000000000005E-3</v>
      </c>
      <c r="W313" s="196">
        <v>8.1220000000000001E-2</v>
      </c>
      <c r="X313" s="196">
        <v>6.0909999999999999E-2</v>
      </c>
      <c r="Y313" s="196">
        <v>0.10152</v>
      </c>
      <c r="Z313" s="196">
        <v>6.0899999999999999E-3</v>
      </c>
      <c r="AA313" s="196">
        <v>0</v>
      </c>
      <c r="AB313" s="196">
        <v>0</v>
      </c>
      <c r="AC313" s="196">
        <v>0</v>
      </c>
      <c r="AD313" s="196">
        <v>0</v>
      </c>
      <c r="AE313" s="196">
        <v>0</v>
      </c>
      <c r="AF313" s="272">
        <f t="shared" si="19"/>
        <v>1</v>
      </c>
      <c r="AG313" s="196">
        <f t="shared" si="20"/>
        <v>0.26599</v>
      </c>
    </row>
    <row r="314" spans="1:33" s="23" customFormat="1" x14ac:dyDescent="0.25">
      <c r="A314" s="1">
        <v>1961</v>
      </c>
      <c r="B314" s="1" t="s">
        <v>15</v>
      </c>
      <c r="C314" s="1" t="str">
        <f t="shared" si="17"/>
        <v>1961BC</v>
      </c>
      <c r="D314" s="1" t="s">
        <v>57</v>
      </c>
      <c r="E314" s="1" t="str">
        <f t="shared" si="18"/>
        <v>1961BCC&amp;D</v>
      </c>
      <c r="F314" s="274">
        <v>0</v>
      </c>
      <c r="G314" s="274">
        <v>1.0829999999999999E-2</v>
      </c>
      <c r="H314" s="274">
        <v>0</v>
      </c>
      <c r="I314" s="274">
        <v>0.31966</v>
      </c>
      <c r="J314" s="274">
        <v>0</v>
      </c>
      <c r="K314" s="274">
        <v>0</v>
      </c>
      <c r="L314" s="274">
        <v>0</v>
      </c>
      <c r="M314" s="274">
        <v>0</v>
      </c>
      <c r="N314" s="274">
        <v>0</v>
      </c>
      <c r="O314" s="274">
        <v>0</v>
      </c>
      <c r="P314" s="274">
        <v>0</v>
      </c>
      <c r="Q314" s="274">
        <v>0</v>
      </c>
      <c r="R314" s="274">
        <v>0</v>
      </c>
      <c r="S314" s="274">
        <v>0</v>
      </c>
      <c r="T314" s="274">
        <v>0.29006999999999999</v>
      </c>
      <c r="U314" s="274">
        <v>0</v>
      </c>
      <c r="V314" s="274">
        <v>0</v>
      </c>
      <c r="W314" s="274">
        <v>4.0879999999999972E-2</v>
      </c>
      <c r="X314" s="274">
        <v>0</v>
      </c>
      <c r="Y314" s="274">
        <v>0</v>
      </c>
      <c r="Z314" s="274">
        <v>0</v>
      </c>
      <c r="AA314" s="274">
        <v>0</v>
      </c>
      <c r="AB314" s="274">
        <v>0.15045</v>
      </c>
      <c r="AC314" s="274">
        <v>7.0800000000000002E-2</v>
      </c>
      <c r="AD314" s="274">
        <v>0.11731000000000003</v>
      </c>
      <c r="AE314" s="274">
        <v>0</v>
      </c>
      <c r="AF314" s="272">
        <f t="shared" si="19"/>
        <v>1</v>
      </c>
      <c r="AG314" s="196">
        <f t="shared" si="20"/>
        <v>0.66950999999999994</v>
      </c>
    </row>
    <row r="315" spans="1:33" s="23" customFormat="1" x14ac:dyDescent="0.25">
      <c r="A315" s="1">
        <v>1961</v>
      </c>
      <c r="B315" s="1" t="s">
        <v>15</v>
      </c>
      <c r="C315" s="1" t="str">
        <f t="shared" si="17"/>
        <v>1961BC</v>
      </c>
      <c r="D315" s="1" t="s">
        <v>56</v>
      </c>
      <c r="E315" s="1" t="str">
        <f t="shared" si="18"/>
        <v>1961BCICI</v>
      </c>
      <c r="F315" s="196">
        <v>0.12182999999999999</v>
      </c>
      <c r="G315" s="196">
        <v>0.4264</v>
      </c>
      <c r="H315" s="196">
        <v>0</v>
      </c>
      <c r="I315" s="196">
        <v>2.4369999999999999E-2</v>
      </c>
      <c r="J315" s="196">
        <v>0.1066</v>
      </c>
      <c r="K315" s="196">
        <v>0</v>
      </c>
      <c r="L315" s="196">
        <v>0</v>
      </c>
      <c r="M315" s="196">
        <v>3.0499999999999998E-3</v>
      </c>
      <c r="N315" s="196">
        <v>6.0899999999999999E-3</v>
      </c>
      <c r="O315" s="196">
        <v>4.061E-2</v>
      </c>
      <c r="P315" s="196">
        <v>5.0599999999998979E-3</v>
      </c>
      <c r="Q315" s="196">
        <v>0</v>
      </c>
      <c r="R315" s="196">
        <v>0</v>
      </c>
      <c r="S315" s="196">
        <v>1.0199999999999999E-3</v>
      </c>
      <c r="T315" s="196">
        <v>0</v>
      </c>
      <c r="U315" s="196">
        <v>7.11E-3</v>
      </c>
      <c r="V315" s="196">
        <v>8.1200000000000005E-3</v>
      </c>
      <c r="W315" s="196">
        <v>8.1220000000000001E-2</v>
      </c>
      <c r="X315" s="196">
        <v>6.0909999999999999E-2</v>
      </c>
      <c r="Y315" s="196">
        <v>0.10152</v>
      </c>
      <c r="Z315" s="196">
        <v>6.0899999999999999E-3</v>
      </c>
      <c r="AA315" s="196">
        <v>0</v>
      </c>
      <c r="AB315" s="196">
        <v>0</v>
      </c>
      <c r="AC315" s="196">
        <v>0</v>
      </c>
      <c r="AD315" s="196">
        <v>0</v>
      </c>
      <c r="AE315" s="196">
        <v>0</v>
      </c>
      <c r="AF315" s="272">
        <f t="shared" si="19"/>
        <v>1</v>
      </c>
      <c r="AG315" s="196">
        <f t="shared" si="20"/>
        <v>0.26599</v>
      </c>
    </row>
    <row r="316" spans="1:33" s="23" customFormat="1" x14ac:dyDescent="0.25">
      <c r="A316" s="1">
        <v>1961</v>
      </c>
      <c r="B316" s="1" t="s">
        <v>15</v>
      </c>
      <c r="C316" s="1" t="str">
        <f t="shared" si="17"/>
        <v>1961BC</v>
      </c>
      <c r="D316" s="1" t="s">
        <v>58</v>
      </c>
      <c r="E316" s="1" t="str">
        <f t="shared" si="18"/>
        <v>1961BCResidential</v>
      </c>
      <c r="F316" s="196">
        <v>0.12182999999999999</v>
      </c>
      <c r="G316" s="196">
        <v>0.4264</v>
      </c>
      <c r="H316" s="196">
        <v>0</v>
      </c>
      <c r="I316" s="196">
        <v>2.4369999999999999E-2</v>
      </c>
      <c r="J316" s="196">
        <v>0.1066</v>
      </c>
      <c r="K316" s="196">
        <v>0</v>
      </c>
      <c r="L316" s="196">
        <v>0</v>
      </c>
      <c r="M316" s="196">
        <v>3.0499999999999998E-3</v>
      </c>
      <c r="N316" s="196">
        <v>6.0899999999999999E-3</v>
      </c>
      <c r="O316" s="196">
        <v>4.061E-2</v>
      </c>
      <c r="P316" s="196">
        <v>5.0599999999998979E-3</v>
      </c>
      <c r="Q316" s="196">
        <v>0</v>
      </c>
      <c r="R316" s="196">
        <v>0</v>
      </c>
      <c r="S316" s="196">
        <v>1.0199999999999999E-3</v>
      </c>
      <c r="T316" s="196">
        <v>0</v>
      </c>
      <c r="U316" s="196">
        <v>7.11E-3</v>
      </c>
      <c r="V316" s="196">
        <v>8.1200000000000005E-3</v>
      </c>
      <c r="W316" s="196">
        <v>8.1220000000000001E-2</v>
      </c>
      <c r="X316" s="196">
        <v>6.0909999999999999E-2</v>
      </c>
      <c r="Y316" s="197">
        <v>0.10152</v>
      </c>
      <c r="Z316" s="196">
        <v>6.0899999999999999E-3</v>
      </c>
      <c r="AA316" s="196">
        <v>0</v>
      </c>
      <c r="AB316" s="196">
        <v>0</v>
      </c>
      <c r="AC316" s="196">
        <v>0</v>
      </c>
      <c r="AD316" s="196">
        <v>0</v>
      </c>
      <c r="AE316" s="196">
        <v>0</v>
      </c>
      <c r="AF316" s="272">
        <f t="shared" si="19"/>
        <v>1</v>
      </c>
      <c r="AG316" s="196">
        <f t="shared" si="20"/>
        <v>0.26599</v>
      </c>
    </row>
    <row r="317" spans="1:33" s="23" customFormat="1" x14ac:dyDescent="0.25">
      <c r="A317" s="1">
        <v>1962</v>
      </c>
      <c r="B317" s="1" t="s">
        <v>15</v>
      </c>
      <c r="C317" s="1" t="str">
        <f t="shared" si="17"/>
        <v>1962BC</v>
      </c>
      <c r="D317" s="1" t="s">
        <v>57</v>
      </c>
      <c r="E317" s="1" t="str">
        <f t="shared" si="18"/>
        <v>1962BCC&amp;D</v>
      </c>
      <c r="F317" s="274">
        <v>0</v>
      </c>
      <c r="G317" s="274">
        <v>1.0829999999999999E-2</v>
      </c>
      <c r="H317" s="274">
        <v>0</v>
      </c>
      <c r="I317" s="274">
        <v>0.31966</v>
      </c>
      <c r="J317" s="274">
        <v>0</v>
      </c>
      <c r="K317" s="274">
        <v>0</v>
      </c>
      <c r="L317" s="274">
        <v>0</v>
      </c>
      <c r="M317" s="274">
        <v>0</v>
      </c>
      <c r="N317" s="274">
        <v>0</v>
      </c>
      <c r="O317" s="274">
        <v>0</v>
      </c>
      <c r="P317" s="274">
        <v>0</v>
      </c>
      <c r="Q317" s="274">
        <v>0</v>
      </c>
      <c r="R317" s="274">
        <v>0</v>
      </c>
      <c r="S317" s="274">
        <v>0</v>
      </c>
      <c r="T317" s="274">
        <v>0.29006999999999999</v>
      </c>
      <c r="U317" s="274">
        <v>0</v>
      </c>
      <c r="V317" s="274">
        <v>0</v>
      </c>
      <c r="W317" s="274">
        <v>4.0879999999999972E-2</v>
      </c>
      <c r="X317" s="274">
        <v>0</v>
      </c>
      <c r="Y317" s="274">
        <v>0</v>
      </c>
      <c r="Z317" s="274">
        <v>0</v>
      </c>
      <c r="AA317" s="274">
        <v>0</v>
      </c>
      <c r="AB317" s="274">
        <v>0.15045</v>
      </c>
      <c r="AC317" s="274">
        <v>7.0800000000000002E-2</v>
      </c>
      <c r="AD317" s="274">
        <v>0.11731000000000003</v>
      </c>
      <c r="AE317" s="274">
        <v>0</v>
      </c>
      <c r="AF317" s="272">
        <f t="shared" si="19"/>
        <v>1</v>
      </c>
      <c r="AG317" s="196">
        <f t="shared" si="20"/>
        <v>0.66950999999999994</v>
      </c>
    </row>
    <row r="318" spans="1:33" s="23" customFormat="1" x14ac:dyDescent="0.25">
      <c r="A318" s="1">
        <v>1962</v>
      </c>
      <c r="B318" s="1" t="s">
        <v>15</v>
      </c>
      <c r="C318" s="1" t="str">
        <f t="shared" si="17"/>
        <v>1962BC</v>
      </c>
      <c r="D318" s="1" t="s">
        <v>56</v>
      </c>
      <c r="E318" s="1" t="str">
        <f t="shared" si="18"/>
        <v>1962BCICI</v>
      </c>
      <c r="F318" s="196">
        <v>0.12182999999999999</v>
      </c>
      <c r="G318" s="196">
        <v>0.4264</v>
      </c>
      <c r="H318" s="196">
        <v>0</v>
      </c>
      <c r="I318" s="196">
        <v>2.4369999999999999E-2</v>
      </c>
      <c r="J318" s="196">
        <v>0.1066</v>
      </c>
      <c r="K318" s="196">
        <v>0</v>
      </c>
      <c r="L318" s="196">
        <v>0</v>
      </c>
      <c r="M318" s="196">
        <v>3.0499999999999998E-3</v>
      </c>
      <c r="N318" s="196">
        <v>6.0899999999999999E-3</v>
      </c>
      <c r="O318" s="196">
        <v>4.061E-2</v>
      </c>
      <c r="P318" s="196">
        <v>5.0599999999998979E-3</v>
      </c>
      <c r="Q318" s="196">
        <v>0</v>
      </c>
      <c r="R318" s="196">
        <v>0</v>
      </c>
      <c r="S318" s="196">
        <v>1.0199999999999999E-3</v>
      </c>
      <c r="T318" s="196">
        <v>0</v>
      </c>
      <c r="U318" s="196">
        <v>7.11E-3</v>
      </c>
      <c r="V318" s="196">
        <v>8.1200000000000005E-3</v>
      </c>
      <c r="W318" s="196">
        <v>8.1220000000000001E-2</v>
      </c>
      <c r="X318" s="196">
        <v>6.0909999999999999E-2</v>
      </c>
      <c r="Y318" s="196">
        <v>0.10152</v>
      </c>
      <c r="Z318" s="196">
        <v>6.0899999999999999E-3</v>
      </c>
      <c r="AA318" s="196">
        <v>0</v>
      </c>
      <c r="AB318" s="196">
        <v>0</v>
      </c>
      <c r="AC318" s="196">
        <v>0</v>
      </c>
      <c r="AD318" s="196">
        <v>0</v>
      </c>
      <c r="AE318" s="196">
        <v>0</v>
      </c>
      <c r="AF318" s="272">
        <f t="shared" si="19"/>
        <v>1</v>
      </c>
      <c r="AG318" s="196">
        <f t="shared" si="20"/>
        <v>0.26599</v>
      </c>
    </row>
    <row r="319" spans="1:33" s="23" customFormat="1" x14ac:dyDescent="0.25">
      <c r="A319" s="1">
        <v>1962</v>
      </c>
      <c r="B319" s="1" t="s">
        <v>15</v>
      </c>
      <c r="C319" s="1" t="str">
        <f t="shared" si="17"/>
        <v>1962BC</v>
      </c>
      <c r="D319" s="1" t="s">
        <v>58</v>
      </c>
      <c r="E319" s="1" t="str">
        <f t="shared" si="18"/>
        <v>1962BCResidential</v>
      </c>
      <c r="F319" s="196">
        <v>0.12182999999999999</v>
      </c>
      <c r="G319" s="196">
        <v>0.4264</v>
      </c>
      <c r="H319" s="196">
        <v>0</v>
      </c>
      <c r="I319" s="196">
        <v>2.4369999999999999E-2</v>
      </c>
      <c r="J319" s="196">
        <v>0.1066</v>
      </c>
      <c r="K319" s="196">
        <v>0</v>
      </c>
      <c r="L319" s="196">
        <v>0</v>
      </c>
      <c r="M319" s="196">
        <v>3.0499999999999998E-3</v>
      </c>
      <c r="N319" s="196">
        <v>6.0899999999999999E-3</v>
      </c>
      <c r="O319" s="196">
        <v>4.061E-2</v>
      </c>
      <c r="P319" s="196">
        <v>5.0599999999998979E-3</v>
      </c>
      <c r="Q319" s="196">
        <v>0</v>
      </c>
      <c r="R319" s="196">
        <v>0</v>
      </c>
      <c r="S319" s="196">
        <v>1.0199999999999999E-3</v>
      </c>
      <c r="T319" s="196">
        <v>0</v>
      </c>
      <c r="U319" s="196">
        <v>7.11E-3</v>
      </c>
      <c r="V319" s="196">
        <v>8.1200000000000005E-3</v>
      </c>
      <c r="W319" s="196">
        <v>8.1220000000000001E-2</v>
      </c>
      <c r="X319" s="196">
        <v>6.0909999999999999E-2</v>
      </c>
      <c r="Y319" s="196">
        <v>0.10152</v>
      </c>
      <c r="Z319" s="196">
        <v>6.0899999999999999E-3</v>
      </c>
      <c r="AA319" s="196">
        <v>0</v>
      </c>
      <c r="AB319" s="196">
        <v>0</v>
      </c>
      <c r="AC319" s="196">
        <v>0</v>
      </c>
      <c r="AD319" s="196">
        <v>0</v>
      </c>
      <c r="AE319" s="196">
        <v>0</v>
      </c>
      <c r="AF319" s="272">
        <f t="shared" si="19"/>
        <v>1</v>
      </c>
      <c r="AG319" s="196">
        <f t="shared" si="20"/>
        <v>0.26599</v>
      </c>
    </row>
    <row r="320" spans="1:33" s="23" customFormat="1" x14ac:dyDescent="0.25">
      <c r="A320" s="1">
        <v>1963</v>
      </c>
      <c r="B320" s="1" t="s">
        <v>15</v>
      </c>
      <c r="C320" s="1" t="str">
        <f t="shared" si="17"/>
        <v>1963BC</v>
      </c>
      <c r="D320" s="1" t="s">
        <v>57</v>
      </c>
      <c r="E320" s="1" t="str">
        <f t="shared" si="18"/>
        <v>1963BCC&amp;D</v>
      </c>
      <c r="F320" s="274">
        <v>0</v>
      </c>
      <c r="G320" s="274">
        <v>1.0829999999999999E-2</v>
      </c>
      <c r="H320" s="274">
        <v>0</v>
      </c>
      <c r="I320" s="274">
        <v>0.31966</v>
      </c>
      <c r="J320" s="274">
        <v>0</v>
      </c>
      <c r="K320" s="274">
        <v>0</v>
      </c>
      <c r="L320" s="274">
        <v>0</v>
      </c>
      <c r="M320" s="274">
        <v>0</v>
      </c>
      <c r="N320" s="274">
        <v>0</v>
      </c>
      <c r="O320" s="274">
        <v>0</v>
      </c>
      <c r="P320" s="274">
        <v>0</v>
      </c>
      <c r="Q320" s="274">
        <v>0</v>
      </c>
      <c r="R320" s="274">
        <v>0</v>
      </c>
      <c r="S320" s="274">
        <v>0</v>
      </c>
      <c r="T320" s="274">
        <v>0.29006999999999999</v>
      </c>
      <c r="U320" s="274">
        <v>0</v>
      </c>
      <c r="V320" s="274">
        <v>0</v>
      </c>
      <c r="W320" s="274">
        <v>4.0879999999999972E-2</v>
      </c>
      <c r="X320" s="274">
        <v>0</v>
      </c>
      <c r="Y320" s="274">
        <v>0</v>
      </c>
      <c r="Z320" s="274">
        <v>0</v>
      </c>
      <c r="AA320" s="274">
        <v>0</v>
      </c>
      <c r="AB320" s="274">
        <v>0.15045</v>
      </c>
      <c r="AC320" s="274">
        <v>7.0800000000000002E-2</v>
      </c>
      <c r="AD320" s="274">
        <v>0.11731000000000003</v>
      </c>
      <c r="AE320" s="274">
        <v>0</v>
      </c>
      <c r="AF320" s="272">
        <f t="shared" si="19"/>
        <v>1</v>
      </c>
      <c r="AG320" s="196">
        <f t="shared" si="20"/>
        <v>0.66950999999999994</v>
      </c>
    </row>
    <row r="321" spans="1:33" s="23" customFormat="1" x14ac:dyDescent="0.25">
      <c r="A321" s="1">
        <v>1963</v>
      </c>
      <c r="B321" s="1" t="s">
        <v>15</v>
      </c>
      <c r="C321" s="1" t="str">
        <f t="shared" si="17"/>
        <v>1963BC</v>
      </c>
      <c r="D321" s="1" t="s">
        <v>56</v>
      </c>
      <c r="E321" s="1" t="str">
        <f t="shared" si="18"/>
        <v>1963BCICI</v>
      </c>
      <c r="F321" s="196">
        <v>0.12182999999999999</v>
      </c>
      <c r="G321" s="196">
        <v>0.4264</v>
      </c>
      <c r="H321" s="196">
        <v>0</v>
      </c>
      <c r="I321" s="196">
        <v>2.4369999999999999E-2</v>
      </c>
      <c r="J321" s="196">
        <v>0.1066</v>
      </c>
      <c r="K321" s="196">
        <v>0</v>
      </c>
      <c r="L321" s="196">
        <v>0</v>
      </c>
      <c r="M321" s="196">
        <v>3.0499999999999998E-3</v>
      </c>
      <c r="N321" s="196">
        <v>6.0899999999999999E-3</v>
      </c>
      <c r="O321" s="196">
        <v>4.061E-2</v>
      </c>
      <c r="P321" s="196">
        <v>5.0599999999998979E-3</v>
      </c>
      <c r="Q321" s="196">
        <v>0</v>
      </c>
      <c r="R321" s="196">
        <v>0</v>
      </c>
      <c r="S321" s="196">
        <v>1.0199999999999999E-3</v>
      </c>
      <c r="T321" s="196">
        <v>0</v>
      </c>
      <c r="U321" s="196">
        <v>7.11E-3</v>
      </c>
      <c r="V321" s="196">
        <v>8.1200000000000005E-3</v>
      </c>
      <c r="W321" s="196">
        <v>8.1220000000000001E-2</v>
      </c>
      <c r="X321" s="196">
        <v>6.0909999999999999E-2</v>
      </c>
      <c r="Y321" s="197">
        <v>0.10152</v>
      </c>
      <c r="Z321" s="196">
        <v>6.0899999999999999E-3</v>
      </c>
      <c r="AA321" s="196">
        <v>0</v>
      </c>
      <c r="AB321" s="196">
        <v>0</v>
      </c>
      <c r="AC321" s="196">
        <v>0</v>
      </c>
      <c r="AD321" s="196">
        <v>0</v>
      </c>
      <c r="AE321" s="196">
        <v>0</v>
      </c>
      <c r="AF321" s="272">
        <f t="shared" si="19"/>
        <v>1</v>
      </c>
      <c r="AG321" s="196">
        <f t="shared" si="20"/>
        <v>0.26599</v>
      </c>
    </row>
    <row r="322" spans="1:33" s="23" customFormat="1" x14ac:dyDescent="0.25">
      <c r="A322" s="1">
        <v>1963</v>
      </c>
      <c r="B322" s="1" t="s">
        <v>15</v>
      </c>
      <c r="C322" s="1" t="str">
        <f t="shared" ref="C322:C385" si="21">CONCATENATE(A322,B322)</f>
        <v>1963BC</v>
      </c>
      <c r="D322" s="1" t="s">
        <v>58</v>
      </c>
      <c r="E322" s="1" t="str">
        <f t="shared" ref="E322:E385" si="22">CONCATENATE(C322,D322)</f>
        <v>1963BCResidential</v>
      </c>
      <c r="F322" s="196">
        <v>0.12182999999999999</v>
      </c>
      <c r="G322" s="196">
        <v>0.4264</v>
      </c>
      <c r="H322" s="196">
        <v>0</v>
      </c>
      <c r="I322" s="196">
        <v>2.4369999999999999E-2</v>
      </c>
      <c r="J322" s="196">
        <v>0.1066</v>
      </c>
      <c r="K322" s="196">
        <v>0</v>
      </c>
      <c r="L322" s="196">
        <v>0</v>
      </c>
      <c r="M322" s="196">
        <v>3.0499999999999998E-3</v>
      </c>
      <c r="N322" s="196">
        <v>6.0899999999999999E-3</v>
      </c>
      <c r="O322" s="196">
        <v>4.061E-2</v>
      </c>
      <c r="P322" s="196">
        <v>5.0599999999998979E-3</v>
      </c>
      <c r="Q322" s="196">
        <v>0</v>
      </c>
      <c r="R322" s="196">
        <v>0</v>
      </c>
      <c r="S322" s="196">
        <v>1.0199999999999999E-3</v>
      </c>
      <c r="T322" s="196">
        <v>0</v>
      </c>
      <c r="U322" s="196">
        <v>7.11E-3</v>
      </c>
      <c r="V322" s="196">
        <v>8.1200000000000005E-3</v>
      </c>
      <c r="W322" s="196">
        <v>8.1220000000000001E-2</v>
      </c>
      <c r="X322" s="196">
        <v>6.0909999999999999E-2</v>
      </c>
      <c r="Y322" s="196">
        <v>0.10152</v>
      </c>
      <c r="Z322" s="196">
        <v>6.0899999999999999E-3</v>
      </c>
      <c r="AA322" s="196">
        <v>0</v>
      </c>
      <c r="AB322" s="196">
        <v>0</v>
      </c>
      <c r="AC322" s="196">
        <v>0</v>
      </c>
      <c r="AD322" s="196">
        <v>0</v>
      </c>
      <c r="AE322" s="196">
        <v>0</v>
      </c>
      <c r="AF322" s="272">
        <f t="shared" ref="AF322:AF385" si="23">+SUM(F322:AE322)</f>
        <v>1</v>
      </c>
      <c r="AG322" s="196">
        <f t="shared" si="20"/>
        <v>0.26599</v>
      </c>
    </row>
    <row r="323" spans="1:33" s="23" customFormat="1" x14ac:dyDescent="0.25">
      <c r="A323" s="1">
        <v>1964</v>
      </c>
      <c r="B323" s="1" t="s">
        <v>15</v>
      </c>
      <c r="C323" s="1" t="str">
        <f t="shared" si="21"/>
        <v>1964BC</v>
      </c>
      <c r="D323" s="1" t="s">
        <v>57</v>
      </c>
      <c r="E323" s="1" t="str">
        <f t="shared" si="22"/>
        <v>1964BCC&amp;D</v>
      </c>
      <c r="F323" s="274">
        <v>0</v>
      </c>
      <c r="G323" s="274">
        <v>1.0829999999999999E-2</v>
      </c>
      <c r="H323" s="274">
        <v>0</v>
      </c>
      <c r="I323" s="274">
        <v>0.31966</v>
      </c>
      <c r="J323" s="274">
        <v>0</v>
      </c>
      <c r="K323" s="274">
        <v>0</v>
      </c>
      <c r="L323" s="274">
        <v>0</v>
      </c>
      <c r="M323" s="274">
        <v>0</v>
      </c>
      <c r="N323" s="274">
        <v>0</v>
      </c>
      <c r="O323" s="274">
        <v>0</v>
      </c>
      <c r="P323" s="274">
        <v>0</v>
      </c>
      <c r="Q323" s="274">
        <v>0</v>
      </c>
      <c r="R323" s="274">
        <v>0</v>
      </c>
      <c r="S323" s="274">
        <v>0</v>
      </c>
      <c r="T323" s="274">
        <v>0.29006999999999999</v>
      </c>
      <c r="U323" s="274">
        <v>0</v>
      </c>
      <c r="V323" s="274">
        <v>0</v>
      </c>
      <c r="W323" s="274">
        <v>4.0879999999999972E-2</v>
      </c>
      <c r="X323" s="274">
        <v>0</v>
      </c>
      <c r="Y323" s="274">
        <v>0</v>
      </c>
      <c r="Z323" s="274">
        <v>0</v>
      </c>
      <c r="AA323" s="274">
        <v>0</v>
      </c>
      <c r="AB323" s="274">
        <v>0.15045</v>
      </c>
      <c r="AC323" s="274">
        <v>7.0800000000000002E-2</v>
      </c>
      <c r="AD323" s="274">
        <v>0.11731000000000003</v>
      </c>
      <c r="AE323" s="274">
        <v>0</v>
      </c>
      <c r="AF323" s="272">
        <f t="shared" si="23"/>
        <v>1</v>
      </c>
      <c r="AG323" s="196">
        <f t="shared" si="20"/>
        <v>0.66950999999999994</v>
      </c>
    </row>
    <row r="324" spans="1:33" s="23" customFormat="1" x14ac:dyDescent="0.25">
      <c r="A324" s="1">
        <v>1964</v>
      </c>
      <c r="B324" s="1" t="s">
        <v>15</v>
      </c>
      <c r="C324" s="1" t="str">
        <f t="shared" si="21"/>
        <v>1964BC</v>
      </c>
      <c r="D324" s="1" t="s">
        <v>56</v>
      </c>
      <c r="E324" s="1" t="str">
        <f t="shared" si="22"/>
        <v>1964BCICI</v>
      </c>
      <c r="F324" s="196">
        <v>0.12182999999999999</v>
      </c>
      <c r="G324" s="196">
        <v>0.4264</v>
      </c>
      <c r="H324" s="196">
        <v>0</v>
      </c>
      <c r="I324" s="196">
        <v>2.4369999999999999E-2</v>
      </c>
      <c r="J324" s="196">
        <v>0.1066</v>
      </c>
      <c r="K324" s="196">
        <v>0</v>
      </c>
      <c r="L324" s="196">
        <v>0</v>
      </c>
      <c r="M324" s="196">
        <v>3.0499999999999998E-3</v>
      </c>
      <c r="N324" s="196">
        <v>6.0899999999999999E-3</v>
      </c>
      <c r="O324" s="196">
        <v>4.061E-2</v>
      </c>
      <c r="P324" s="196">
        <v>5.0599999999998979E-3</v>
      </c>
      <c r="Q324" s="196">
        <v>0</v>
      </c>
      <c r="R324" s="196">
        <v>0</v>
      </c>
      <c r="S324" s="196">
        <v>1.0199999999999999E-3</v>
      </c>
      <c r="T324" s="196">
        <v>0</v>
      </c>
      <c r="U324" s="196">
        <v>7.11E-3</v>
      </c>
      <c r="V324" s="196">
        <v>8.1200000000000005E-3</v>
      </c>
      <c r="W324" s="196">
        <v>8.1220000000000001E-2</v>
      </c>
      <c r="X324" s="196">
        <v>6.0909999999999999E-2</v>
      </c>
      <c r="Y324" s="196">
        <v>0.10152</v>
      </c>
      <c r="Z324" s="196">
        <v>6.0899999999999999E-3</v>
      </c>
      <c r="AA324" s="196">
        <v>0</v>
      </c>
      <c r="AB324" s="196">
        <v>0</v>
      </c>
      <c r="AC324" s="196">
        <v>0</v>
      </c>
      <c r="AD324" s="196">
        <v>0</v>
      </c>
      <c r="AE324" s="196">
        <v>0</v>
      </c>
      <c r="AF324" s="272">
        <f t="shared" si="23"/>
        <v>1</v>
      </c>
      <c r="AG324" s="196">
        <f t="shared" si="20"/>
        <v>0.26599</v>
      </c>
    </row>
    <row r="325" spans="1:33" s="23" customFormat="1" x14ac:dyDescent="0.25">
      <c r="A325" s="1">
        <v>1964</v>
      </c>
      <c r="B325" s="1" t="s">
        <v>15</v>
      </c>
      <c r="C325" s="1" t="str">
        <f t="shared" si="21"/>
        <v>1964BC</v>
      </c>
      <c r="D325" s="1" t="s">
        <v>58</v>
      </c>
      <c r="E325" s="1" t="str">
        <f t="shared" si="22"/>
        <v>1964BCResidential</v>
      </c>
      <c r="F325" s="196">
        <v>0.12182999999999999</v>
      </c>
      <c r="G325" s="196">
        <v>0.4264</v>
      </c>
      <c r="H325" s="196">
        <v>0</v>
      </c>
      <c r="I325" s="196">
        <v>2.4369999999999999E-2</v>
      </c>
      <c r="J325" s="196">
        <v>0.1066</v>
      </c>
      <c r="K325" s="196">
        <v>0</v>
      </c>
      <c r="L325" s="196">
        <v>0</v>
      </c>
      <c r="M325" s="196">
        <v>3.0499999999999998E-3</v>
      </c>
      <c r="N325" s="196">
        <v>6.0899999999999999E-3</v>
      </c>
      <c r="O325" s="196">
        <v>4.061E-2</v>
      </c>
      <c r="P325" s="196">
        <v>5.0599999999998979E-3</v>
      </c>
      <c r="Q325" s="196">
        <v>0</v>
      </c>
      <c r="R325" s="196">
        <v>0</v>
      </c>
      <c r="S325" s="196">
        <v>1.0199999999999999E-3</v>
      </c>
      <c r="T325" s="196">
        <v>0</v>
      </c>
      <c r="U325" s="196">
        <v>7.11E-3</v>
      </c>
      <c r="V325" s="196">
        <v>8.1200000000000005E-3</v>
      </c>
      <c r="W325" s="196">
        <v>8.1220000000000001E-2</v>
      </c>
      <c r="X325" s="196">
        <v>6.0909999999999999E-2</v>
      </c>
      <c r="Y325" s="197">
        <v>0.10152</v>
      </c>
      <c r="Z325" s="196">
        <v>6.0899999999999999E-3</v>
      </c>
      <c r="AA325" s="196">
        <v>0</v>
      </c>
      <c r="AB325" s="196">
        <v>0</v>
      </c>
      <c r="AC325" s="196">
        <v>0</v>
      </c>
      <c r="AD325" s="196">
        <v>0</v>
      </c>
      <c r="AE325" s="196">
        <v>0</v>
      </c>
      <c r="AF325" s="272">
        <f t="shared" si="23"/>
        <v>1</v>
      </c>
      <c r="AG325" s="196">
        <f t="shared" si="20"/>
        <v>0.26599</v>
      </c>
    </row>
    <row r="326" spans="1:33" s="23" customFormat="1" x14ac:dyDescent="0.25">
      <c r="A326" s="1">
        <v>1965</v>
      </c>
      <c r="B326" s="1" t="s">
        <v>15</v>
      </c>
      <c r="C326" s="1" t="str">
        <f t="shared" si="21"/>
        <v>1965BC</v>
      </c>
      <c r="D326" s="1" t="s">
        <v>57</v>
      </c>
      <c r="E326" s="1" t="str">
        <f t="shared" si="22"/>
        <v>1965BCC&amp;D</v>
      </c>
      <c r="F326" s="274">
        <v>0</v>
      </c>
      <c r="G326" s="274">
        <v>1.0829999999999999E-2</v>
      </c>
      <c r="H326" s="274">
        <v>0</v>
      </c>
      <c r="I326" s="274">
        <v>0.31966</v>
      </c>
      <c r="J326" s="274">
        <v>0</v>
      </c>
      <c r="K326" s="274">
        <v>0</v>
      </c>
      <c r="L326" s="274">
        <v>0</v>
      </c>
      <c r="M326" s="274">
        <v>0</v>
      </c>
      <c r="N326" s="274">
        <v>0</v>
      </c>
      <c r="O326" s="274">
        <v>0</v>
      </c>
      <c r="P326" s="274">
        <v>0</v>
      </c>
      <c r="Q326" s="274">
        <v>0</v>
      </c>
      <c r="R326" s="274">
        <v>0</v>
      </c>
      <c r="S326" s="274">
        <v>0</v>
      </c>
      <c r="T326" s="274">
        <v>0.29006999999999999</v>
      </c>
      <c r="U326" s="274">
        <v>0</v>
      </c>
      <c r="V326" s="274">
        <v>0</v>
      </c>
      <c r="W326" s="274">
        <v>4.0879999999999972E-2</v>
      </c>
      <c r="X326" s="274">
        <v>0</v>
      </c>
      <c r="Y326" s="274">
        <v>0</v>
      </c>
      <c r="Z326" s="274">
        <v>0</v>
      </c>
      <c r="AA326" s="274">
        <v>0</v>
      </c>
      <c r="AB326" s="274">
        <v>0.15045</v>
      </c>
      <c r="AC326" s="274">
        <v>7.0800000000000002E-2</v>
      </c>
      <c r="AD326" s="274">
        <v>0.11731000000000003</v>
      </c>
      <c r="AE326" s="274">
        <v>0</v>
      </c>
      <c r="AF326" s="272">
        <f t="shared" si="23"/>
        <v>1</v>
      </c>
      <c r="AG326" s="196">
        <f t="shared" si="20"/>
        <v>0.66950999999999994</v>
      </c>
    </row>
    <row r="327" spans="1:33" s="23" customFormat="1" x14ac:dyDescent="0.25">
      <c r="A327" s="1">
        <v>1965</v>
      </c>
      <c r="B327" s="1" t="s">
        <v>15</v>
      </c>
      <c r="C327" s="1" t="str">
        <f t="shared" si="21"/>
        <v>1965BC</v>
      </c>
      <c r="D327" s="1" t="s">
        <v>56</v>
      </c>
      <c r="E327" s="1" t="str">
        <f t="shared" si="22"/>
        <v>1965BCICI</v>
      </c>
      <c r="F327" s="196">
        <v>0.12182999999999999</v>
      </c>
      <c r="G327" s="196">
        <v>0.4264</v>
      </c>
      <c r="H327" s="196">
        <v>0</v>
      </c>
      <c r="I327" s="196">
        <v>2.4369999999999999E-2</v>
      </c>
      <c r="J327" s="196">
        <v>0.1066</v>
      </c>
      <c r="K327" s="196">
        <v>0</v>
      </c>
      <c r="L327" s="196">
        <v>0</v>
      </c>
      <c r="M327" s="196">
        <v>3.0499999999999998E-3</v>
      </c>
      <c r="N327" s="196">
        <v>6.0899999999999999E-3</v>
      </c>
      <c r="O327" s="196">
        <v>4.061E-2</v>
      </c>
      <c r="P327" s="196">
        <v>5.0599999999998979E-3</v>
      </c>
      <c r="Q327" s="196">
        <v>0</v>
      </c>
      <c r="R327" s="196">
        <v>0</v>
      </c>
      <c r="S327" s="196">
        <v>1.0199999999999999E-3</v>
      </c>
      <c r="T327" s="196">
        <v>0</v>
      </c>
      <c r="U327" s="196">
        <v>7.11E-3</v>
      </c>
      <c r="V327" s="196">
        <v>8.1200000000000005E-3</v>
      </c>
      <c r="W327" s="196">
        <v>8.1220000000000001E-2</v>
      </c>
      <c r="X327" s="196">
        <v>6.0909999999999999E-2</v>
      </c>
      <c r="Y327" s="196">
        <v>0.10152</v>
      </c>
      <c r="Z327" s="196">
        <v>6.0899999999999999E-3</v>
      </c>
      <c r="AA327" s="196">
        <v>0</v>
      </c>
      <c r="AB327" s="196">
        <v>0</v>
      </c>
      <c r="AC327" s="196">
        <v>0</v>
      </c>
      <c r="AD327" s="196">
        <v>0</v>
      </c>
      <c r="AE327" s="196">
        <v>0</v>
      </c>
      <c r="AF327" s="272">
        <f t="shared" si="23"/>
        <v>1</v>
      </c>
      <c r="AG327" s="196">
        <f t="shared" si="20"/>
        <v>0.26599</v>
      </c>
    </row>
    <row r="328" spans="1:33" s="23" customFormat="1" x14ac:dyDescent="0.25">
      <c r="A328" s="1">
        <v>1965</v>
      </c>
      <c r="B328" s="1" t="s">
        <v>15</v>
      </c>
      <c r="C328" s="1" t="str">
        <f t="shared" si="21"/>
        <v>1965BC</v>
      </c>
      <c r="D328" s="1" t="s">
        <v>58</v>
      </c>
      <c r="E328" s="1" t="str">
        <f t="shared" si="22"/>
        <v>1965BCResidential</v>
      </c>
      <c r="F328" s="196">
        <v>0.12182999999999999</v>
      </c>
      <c r="G328" s="196">
        <v>0.4264</v>
      </c>
      <c r="H328" s="196">
        <v>0</v>
      </c>
      <c r="I328" s="196">
        <v>2.4369999999999999E-2</v>
      </c>
      <c r="J328" s="196">
        <v>0.1066</v>
      </c>
      <c r="K328" s="196">
        <v>0</v>
      </c>
      <c r="L328" s="196">
        <v>0</v>
      </c>
      <c r="M328" s="196">
        <v>3.0499999999999998E-3</v>
      </c>
      <c r="N328" s="196">
        <v>6.0899999999999999E-3</v>
      </c>
      <c r="O328" s="196">
        <v>4.061E-2</v>
      </c>
      <c r="P328" s="196">
        <v>5.0599999999998979E-3</v>
      </c>
      <c r="Q328" s="196">
        <v>0</v>
      </c>
      <c r="R328" s="196">
        <v>0</v>
      </c>
      <c r="S328" s="196">
        <v>1.0199999999999999E-3</v>
      </c>
      <c r="T328" s="196">
        <v>0</v>
      </c>
      <c r="U328" s="196">
        <v>7.11E-3</v>
      </c>
      <c r="V328" s="196">
        <v>8.1200000000000005E-3</v>
      </c>
      <c r="W328" s="196">
        <v>8.1220000000000001E-2</v>
      </c>
      <c r="X328" s="196">
        <v>6.0909999999999999E-2</v>
      </c>
      <c r="Y328" s="196">
        <v>0.10152</v>
      </c>
      <c r="Z328" s="196">
        <v>6.0899999999999999E-3</v>
      </c>
      <c r="AA328" s="196">
        <v>0</v>
      </c>
      <c r="AB328" s="196">
        <v>0</v>
      </c>
      <c r="AC328" s="196">
        <v>0</v>
      </c>
      <c r="AD328" s="196">
        <v>0</v>
      </c>
      <c r="AE328" s="196">
        <v>0</v>
      </c>
      <c r="AF328" s="272">
        <f t="shared" si="23"/>
        <v>1</v>
      </c>
      <c r="AG328" s="196">
        <f t="shared" si="20"/>
        <v>0.26599</v>
      </c>
    </row>
    <row r="329" spans="1:33" s="23" customFormat="1" x14ac:dyDescent="0.25">
      <c r="A329" s="1">
        <v>1966</v>
      </c>
      <c r="B329" s="1" t="s">
        <v>15</v>
      </c>
      <c r="C329" s="1" t="str">
        <f t="shared" si="21"/>
        <v>1966BC</v>
      </c>
      <c r="D329" s="1" t="s">
        <v>57</v>
      </c>
      <c r="E329" s="1" t="str">
        <f t="shared" si="22"/>
        <v>1966BCC&amp;D</v>
      </c>
      <c r="F329" s="274">
        <v>0</v>
      </c>
      <c r="G329" s="274">
        <v>1.0829999999999999E-2</v>
      </c>
      <c r="H329" s="274">
        <v>0</v>
      </c>
      <c r="I329" s="274">
        <v>0.31966</v>
      </c>
      <c r="J329" s="274">
        <v>0</v>
      </c>
      <c r="K329" s="274">
        <v>0</v>
      </c>
      <c r="L329" s="274">
        <v>0</v>
      </c>
      <c r="M329" s="274">
        <v>0</v>
      </c>
      <c r="N329" s="274">
        <v>0</v>
      </c>
      <c r="O329" s="274">
        <v>0</v>
      </c>
      <c r="P329" s="274">
        <v>0</v>
      </c>
      <c r="Q329" s="274">
        <v>0</v>
      </c>
      <c r="R329" s="274">
        <v>0</v>
      </c>
      <c r="S329" s="274">
        <v>0</v>
      </c>
      <c r="T329" s="274">
        <v>0.29006999999999999</v>
      </c>
      <c r="U329" s="274">
        <v>0</v>
      </c>
      <c r="V329" s="274">
        <v>0</v>
      </c>
      <c r="W329" s="274">
        <v>4.0879999999999972E-2</v>
      </c>
      <c r="X329" s="274">
        <v>0</v>
      </c>
      <c r="Y329" s="274">
        <v>0</v>
      </c>
      <c r="Z329" s="274">
        <v>0</v>
      </c>
      <c r="AA329" s="274">
        <v>0</v>
      </c>
      <c r="AB329" s="274">
        <v>0.15045</v>
      </c>
      <c r="AC329" s="274">
        <v>7.0800000000000002E-2</v>
      </c>
      <c r="AD329" s="274">
        <v>0.11731000000000003</v>
      </c>
      <c r="AE329" s="274">
        <v>0</v>
      </c>
      <c r="AF329" s="272">
        <f t="shared" si="23"/>
        <v>1</v>
      </c>
      <c r="AG329" s="196">
        <f t="shared" si="20"/>
        <v>0.66950999999999994</v>
      </c>
    </row>
    <row r="330" spans="1:33" s="23" customFormat="1" x14ac:dyDescent="0.25">
      <c r="A330" s="1">
        <v>1966</v>
      </c>
      <c r="B330" s="1" t="s">
        <v>15</v>
      </c>
      <c r="C330" s="1" t="str">
        <f t="shared" si="21"/>
        <v>1966BC</v>
      </c>
      <c r="D330" s="1" t="s">
        <v>56</v>
      </c>
      <c r="E330" s="1" t="str">
        <f t="shared" si="22"/>
        <v>1966BCICI</v>
      </c>
      <c r="F330" s="196">
        <v>0.12182999999999999</v>
      </c>
      <c r="G330" s="196">
        <v>0.4264</v>
      </c>
      <c r="H330" s="196">
        <v>0</v>
      </c>
      <c r="I330" s="196">
        <v>2.4369999999999999E-2</v>
      </c>
      <c r="J330" s="196">
        <v>0.1066</v>
      </c>
      <c r="K330" s="196">
        <v>0</v>
      </c>
      <c r="L330" s="196">
        <v>0</v>
      </c>
      <c r="M330" s="196">
        <v>3.0499999999999998E-3</v>
      </c>
      <c r="N330" s="196">
        <v>6.0899999999999999E-3</v>
      </c>
      <c r="O330" s="196">
        <v>4.061E-2</v>
      </c>
      <c r="P330" s="196">
        <v>5.0599999999998979E-3</v>
      </c>
      <c r="Q330" s="196">
        <v>0</v>
      </c>
      <c r="R330" s="196">
        <v>0</v>
      </c>
      <c r="S330" s="196">
        <v>1.0199999999999999E-3</v>
      </c>
      <c r="T330" s="196">
        <v>0</v>
      </c>
      <c r="U330" s="196">
        <v>7.11E-3</v>
      </c>
      <c r="V330" s="196">
        <v>8.1200000000000005E-3</v>
      </c>
      <c r="W330" s="196">
        <v>8.1220000000000001E-2</v>
      </c>
      <c r="X330" s="196">
        <v>6.0909999999999999E-2</v>
      </c>
      <c r="Y330" s="197">
        <v>0.10152</v>
      </c>
      <c r="Z330" s="196">
        <v>6.0899999999999999E-3</v>
      </c>
      <c r="AA330" s="196">
        <v>0</v>
      </c>
      <c r="AB330" s="196">
        <v>0</v>
      </c>
      <c r="AC330" s="196">
        <v>0</v>
      </c>
      <c r="AD330" s="196">
        <v>0</v>
      </c>
      <c r="AE330" s="196">
        <v>0</v>
      </c>
      <c r="AF330" s="272">
        <f t="shared" si="23"/>
        <v>1</v>
      </c>
      <c r="AG330" s="196">
        <f t="shared" si="20"/>
        <v>0.26599</v>
      </c>
    </row>
    <row r="331" spans="1:33" s="23" customFormat="1" x14ac:dyDescent="0.25">
      <c r="A331" s="1">
        <v>1966</v>
      </c>
      <c r="B331" s="1" t="s">
        <v>15</v>
      </c>
      <c r="C331" s="1" t="str">
        <f t="shared" si="21"/>
        <v>1966BC</v>
      </c>
      <c r="D331" s="1" t="s">
        <v>58</v>
      </c>
      <c r="E331" s="1" t="str">
        <f t="shared" si="22"/>
        <v>1966BCResidential</v>
      </c>
      <c r="F331" s="196">
        <v>0.12182999999999999</v>
      </c>
      <c r="G331" s="196">
        <v>0.4264</v>
      </c>
      <c r="H331" s="196">
        <v>0</v>
      </c>
      <c r="I331" s="196">
        <v>2.4369999999999999E-2</v>
      </c>
      <c r="J331" s="196">
        <v>0.1066</v>
      </c>
      <c r="K331" s="196">
        <v>0</v>
      </c>
      <c r="L331" s="196">
        <v>0</v>
      </c>
      <c r="M331" s="196">
        <v>3.0499999999999998E-3</v>
      </c>
      <c r="N331" s="196">
        <v>6.0899999999999999E-3</v>
      </c>
      <c r="O331" s="196">
        <v>4.061E-2</v>
      </c>
      <c r="P331" s="196">
        <v>5.0599999999998979E-3</v>
      </c>
      <c r="Q331" s="196">
        <v>0</v>
      </c>
      <c r="R331" s="196">
        <v>0</v>
      </c>
      <c r="S331" s="196">
        <v>1.0199999999999999E-3</v>
      </c>
      <c r="T331" s="196">
        <v>0</v>
      </c>
      <c r="U331" s="196">
        <v>7.11E-3</v>
      </c>
      <c r="V331" s="196">
        <v>8.1200000000000005E-3</v>
      </c>
      <c r="W331" s="196">
        <v>8.1220000000000001E-2</v>
      </c>
      <c r="X331" s="196">
        <v>6.0909999999999999E-2</v>
      </c>
      <c r="Y331" s="196">
        <v>0.10152</v>
      </c>
      <c r="Z331" s="196">
        <v>6.0899999999999999E-3</v>
      </c>
      <c r="AA331" s="196">
        <v>0</v>
      </c>
      <c r="AB331" s="196">
        <v>0</v>
      </c>
      <c r="AC331" s="196">
        <v>0</v>
      </c>
      <c r="AD331" s="196">
        <v>0</v>
      </c>
      <c r="AE331" s="196">
        <v>0</v>
      </c>
      <c r="AF331" s="272">
        <f t="shared" si="23"/>
        <v>1</v>
      </c>
      <c r="AG331" s="196">
        <f t="shared" si="20"/>
        <v>0.26599</v>
      </c>
    </row>
    <row r="332" spans="1:33" s="23" customFormat="1" x14ac:dyDescent="0.25">
      <c r="A332" s="1">
        <v>1967</v>
      </c>
      <c r="B332" s="1" t="s">
        <v>15</v>
      </c>
      <c r="C332" s="1" t="str">
        <f t="shared" si="21"/>
        <v>1967BC</v>
      </c>
      <c r="D332" s="1" t="s">
        <v>57</v>
      </c>
      <c r="E332" s="1" t="str">
        <f t="shared" si="22"/>
        <v>1967BCC&amp;D</v>
      </c>
      <c r="F332" s="274">
        <v>0</v>
      </c>
      <c r="G332" s="274">
        <v>1.0829999999999999E-2</v>
      </c>
      <c r="H332" s="274">
        <v>0</v>
      </c>
      <c r="I332" s="274">
        <v>0.31966</v>
      </c>
      <c r="J332" s="274">
        <v>0</v>
      </c>
      <c r="K332" s="274">
        <v>0</v>
      </c>
      <c r="L332" s="274">
        <v>0</v>
      </c>
      <c r="M332" s="274">
        <v>0</v>
      </c>
      <c r="N332" s="274">
        <v>0</v>
      </c>
      <c r="O332" s="274">
        <v>0</v>
      </c>
      <c r="P332" s="274">
        <v>0</v>
      </c>
      <c r="Q332" s="274">
        <v>0</v>
      </c>
      <c r="R332" s="274">
        <v>0</v>
      </c>
      <c r="S332" s="274">
        <v>0</v>
      </c>
      <c r="T332" s="274">
        <v>0.29006999999999999</v>
      </c>
      <c r="U332" s="274">
        <v>0</v>
      </c>
      <c r="V332" s="274">
        <v>0</v>
      </c>
      <c r="W332" s="274">
        <v>4.0879999999999972E-2</v>
      </c>
      <c r="X332" s="274">
        <v>0</v>
      </c>
      <c r="Y332" s="274">
        <v>0</v>
      </c>
      <c r="Z332" s="274">
        <v>0</v>
      </c>
      <c r="AA332" s="274">
        <v>0</v>
      </c>
      <c r="AB332" s="274">
        <v>0.15045</v>
      </c>
      <c r="AC332" s="274">
        <v>7.0800000000000002E-2</v>
      </c>
      <c r="AD332" s="274">
        <v>0.11731000000000003</v>
      </c>
      <c r="AE332" s="274">
        <v>0</v>
      </c>
      <c r="AF332" s="272">
        <f t="shared" si="23"/>
        <v>1</v>
      </c>
      <c r="AG332" s="196">
        <f t="shared" si="20"/>
        <v>0.66950999999999994</v>
      </c>
    </row>
    <row r="333" spans="1:33" s="23" customFormat="1" x14ac:dyDescent="0.25">
      <c r="A333" s="1">
        <v>1967</v>
      </c>
      <c r="B333" s="1" t="s">
        <v>15</v>
      </c>
      <c r="C333" s="1" t="str">
        <f t="shared" si="21"/>
        <v>1967BC</v>
      </c>
      <c r="D333" s="1" t="s">
        <v>56</v>
      </c>
      <c r="E333" s="1" t="str">
        <f t="shared" si="22"/>
        <v>1967BCICI</v>
      </c>
      <c r="F333" s="196">
        <v>0.12182999999999999</v>
      </c>
      <c r="G333" s="196">
        <v>0.4264</v>
      </c>
      <c r="H333" s="196">
        <v>0</v>
      </c>
      <c r="I333" s="196">
        <v>2.4369999999999999E-2</v>
      </c>
      <c r="J333" s="196">
        <v>0.1066</v>
      </c>
      <c r="K333" s="196">
        <v>0</v>
      </c>
      <c r="L333" s="196">
        <v>0</v>
      </c>
      <c r="M333" s="196">
        <v>3.0499999999999998E-3</v>
      </c>
      <c r="N333" s="196">
        <v>6.0899999999999999E-3</v>
      </c>
      <c r="O333" s="196">
        <v>4.061E-2</v>
      </c>
      <c r="P333" s="196">
        <v>5.0599999999998979E-3</v>
      </c>
      <c r="Q333" s="196">
        <v>0</v>
      </c>
      <c r="R333" s="196">
        <v>0</v>
      </c>
      <c r="S333" s="196">
        <v>1.0199999999999999E-3</v>
      </c>
      <c r="T333" s="196">
        <v>0</v>
      </c>
      <c r="U333" s="196">
        <v>7.11E-3</v>
      </c>
      <c r="V333" s="196">
        <v>8.1200000000000005E-3</v>
      </c>
      <c r="W333" s="196">
        <v>8.1220000000000001E-2</v>
      </c>
      <c r="X333" s="196">
        <v>6.0909999999999999E-2</v>
      </c>
      <c r="Y333" s="196">
        <v>0.10152</v>
      </c>
      <c r="Z333" s="196">
        <v>6.0899999999999999E-3</v>
      </c>
      <c r="AA333" s="196">
        <v>0</v>
      </c>
      <c r="AB333" s="196">
        <v>0</v>
      </c>
      <c r="AC333" s="196">
        <v>0</v>
      </c>
      <c r="AD333" s="196">
        <v>0</v>
      </c>
      <c r="AE333" s="196">
        <v>0</v>
      </c>
      <c r="AF333" s="272">
        <f t="shared" si="23"/>
        <v>1</v>
      </c>
      <c r="AG333" s="196">
        <f t="shared" si="20"/>
        <v>0.26599</v>
      </c>
    </row>
    <row r="334" spans="1:33" s="23" customFormat="1" x14ac:dyDescent="0.25">
      <c r="A334" s="1">
        <v>1967</v>
      </c>
      <c r="B334" s="1" t="s">
        <v>15</v>
      </c>
      <c r="C334" s="1" t="str">
        <f t="shared" si="21"/>
        <v>1967BC</v>
      </c>
      <c r="D334" s="1" t="s">
        <v>58</v>
      </c>
      <c r="E334" s="1" t="str">
        <f t="shared" si="22"/>
        <v>1967BCResidential</v>
      </c>
      <c r="F334" s="196">
        <v>0.12182999999999999</v>
      </c>
      <c r="G334" s="196">
        <v>0.4264</v>
      </c>
      <c r="H334" s="196">
        <v>0</v>
      </c>
      <c r="I334" s="196">
        <v>2.4369999999999999E-2</v>
      </c>
      <c r="J334" s="196">
        <v>0.1066</v>
      </c>
      <c r="K334" s="196">
        <v>0</v>
      </c>
      <c r="L334" s="196">
        <v>0</v>
      </c>
      <c r="M334" s="196">
        <v>3.0499999999999998E-3</v>
      </c>
      <c r="N334" s="196">
        <v>6.0899999999999999E-3</v>
      </c>
      <c r="O334" s="196">
        <v>4.061E-2</v>
      </c>
      <c r="P334" s="196">
        <v>5.0599999999998979E-3</v>
      </c>
      <c r="Q334" s="196">
        <v>0</v>
      </c>
      <c r="R334" s="196">
        <v>0</v>
      </c>
      <c r="S334" s="196">
        <v>1.0199999999999999E-3</v>
      </c>
      <c r="T334" s="196">
        <v>0</v>
      </c>
      <c r="U334" s="196">
        <v>7.11E-3</v>
      </c>
      <c r="V334" s="196">
        <v>8.1200000000000005E-3</v>
      </c>
      <c r="W334" s="196">
        <v>8.1220000000000001E-2</v>
      </c>
      <c r="X334" s="196">
        <v>6.0909999999999999E-2</v>
      </c>
      <c r="Y334" s="197">
        <v>0.10152</v>
      </c>
      <c r="Z334" s="196">
        <v>6.0899999999999999E-3</v>
      </c>
      <c r="AA334" s="196">
        <v>0</v>
      </c>
      <c r="AB334" s="196">
        <v>0</v>
      </c>
      <c r="AC334" s="196">
        <v>0</v>
      </c>
      <c r="AD334" s="196">
        <v>0</v>
      </c>
      <c r="AE334" s="196">
        <v>0</v>
      </c>
      <c r="AF334" s="272">
        <f t="shared" si="23"/>
        <v>1</v>
      </c>
      <c r="AG334" s="196">
        <f t="shared" si="20"/>
        <v>0.26599</v>
      </c>
    </row>
    <row r="335" spans="1:33" s="23" customFormat="1" x14ac:dyDescent="0.25">
      <c r="A335" s="1">
        <v>1968</v>
      </c>
      <c r="B335" s="1" t="s">
        <v>15</v>
      </c>
      <c r="C335" s="1" t="str">
        <f t="shared" si="21"/>
        <v>1968BC</v>
      </c>
      <c r="D335" s="1" t="s">
        <v>57</v>
      </c>
      <c r="E335" s="1" t="str">
        <f t="shared" si="22"/>
        <v>1968BCC&amp;D</v>
      </c>
      <c r="F335" s="274">
        <v>0</v>
      </c>
      <c r="G335" s="274">
        <v>1.0829999999999999E-2</v>
      </c>
      <c r="H335" s="274">
        <v>0</v>
      </c>
      <c r="I335" s="274">
        <v>0.31966</v>
      </c>
      <c r="J335" s="274">
        <v>0</v>
      </c>
      <c r="K335" s="274">
        <v>0</v>
      </c>
      <c r="L335" s="274">
        <v>0</v>
      </c>
      <c r="M335" s="274">
        <v>0</v>
      </c>
      <c r="N335" s="274">
        <v>0</v>
      </c>
      <c r="O335" s="274">
        <v>0</v>
      </c>
      <c r="P335" s="274">
        <v>0</v>
      </c>
      <c r="Q335" s="274">
        <v>0</v>
      </c>
      <c r="R335" s="274">
        <v>0</v>
      </c>
      <c r="S335" s="274">
        <v>0</v>
      </c>
      <c r="T335" s="274">
        <v>0.29006999999999999</v>
      </c>
      <c r="U335" s="274">
        <v>0</v>
      </c>
      <c r="V335" s="274">
        <v>0</v>
      </c>
      <c r="W335" s="274">
        <v>4.0879999999999972E-2</v>
      </c>
      <c r="X335" s="274">
        <v>0</v>
      </c>
      <c r="Y335" s="274">
        <v>0</v>
      </c>
      <c r="Z335" s="274">
        <v>0</v>
      </c>
      <c r="AA335" s="274">
        <v>0</v>
      </c>
      <c r="AB335" s="274">
        <v>0.15045</v>
      </c>
      <c r="AC335" s="274">
        <v>7.0800000000000002E-2</v>
      </c>
      <c r="AD335" s="274">
        <v>0.11731000000000003</v>
      </c>
      <c r="AE335" s="274">
        <v>0</v>
      </c>
      <c r="AF335" s="272">
        <f t="shared" si="23"/>
        <v>1</v>
      </c>
      <c r="AG335" s="196">
        <f t="shared" si="20"/>
        <v>0.66950999999999994</v>
      </c>
    </row>
    <row r="336" spans="1:33" s="23" customFormat="1" x14ac:dyDescent="0.25">
      <c r="A336" s="1">
        <v>1968</v>
      </c>
      <c r="B336" s="1" t="s">
        <v>15</v>
      </c>
      <c r="C336" s="1" t="str">
        <f t="shared" si="21"/>
        <v>1968BC</v>
      </c>
      <c r="D336" s="1" t="s">
        <v>56</v>
      </c>
      <c r="E336" s="1" t="str">
        <f t="shared" si="22"/>
        <v>1968BCICI</v>
      </c>
      <c r="F336" s="196">
        <v>0.12182999999999999</v>
      </c>
      <c r="G336" s="196">
        <v>0.4264</v>
      </c>
      <c r="H336" s="196">
        <v>0</v>
      </c>
      <c r="I336" s="196">
        <v>2.4369999999999999E-2</v>
      </c>
      <c r="J336" s="196">
        <v>0.1066</v>
      </c>
      <c r="K336" s="196">
        <v>0</v>
      </c>
      <c r="L336" s="196">
        <v>0</v>
      </c>
      <c r="M336" s="196">
        <v>3.0499999999999998E-3</v>
      </c>
      <c r="N336" s="196">
        <v>6.0899999999999999E-3</v>
      </c>
      <c r="O336" s="196">
        <v>4.061E-2</v>
      </c>
      <c r="P336" s="196">
        <v>5.0599999999998979E-3</v>
      </c>
      <c r="Q336" s="196">
        <v>0</v>
      </c>
      <c r="R336" s="196">
        <v>0</v>
      </c>
      <c r="S336" s="196">
        <v>1.0199999999999999E-3</v>
      </c>
      <c r="T336" s="196">
        <v>0</v>
      </c>
      <c r="U336" s="196">
        <v>7.11E-3</v>
      </c>
      <c r="V336" s="196">
        <v>8.1200000000000005E-3</v>
      </c>
      <c r="W336" s="196">
        <v>8.1220000000000001E-2</v>
      </c>
      <c r="X336" s="196">
        <v>6.0909999999999999E-2</v>
      </c>
      <c r="Y336" s="196">
        <v>0.10152</v>
      </c>
      <c r="Z336" s="196">
        <v>6.0899999999999999E-3</v>
      </c>
      <c r="AA336" s="196">
        <v>0</v>
      </c>
      <c r="AB336" s="196">
        <v>0</v>
      </c>
      <c r="AC336" s="196">
        <v>0</v>
      </c>
      <c r="AD336" s="196">
        <v>0</v>
      </c>
      <c r="AE336" s="196">
        <v>0</v>
      </c>
      <c r="AF336" s="272">
        <f t="shared" si="23"/>
        <v>1</v>
      </c>
      <c r="AG336" s="196">
        <f t="shared" si="20"/>
        <v>0.26599</v>
      </c>
    </row>
    <row r="337" spans="1:33" s="23" customFormat="1" x14ac:dyDescent="0.25">
      <c r="A337" s="1">
        <v>1968</v>
      </c>
      <c r="B337" s="1" t="s">
        <v>15</v>
      </c>
      <c r="C337" s="1" t="str">
        <f t="shared" si="21"/>
        <v>1968BC</v>
      </c>
      <c r="D337" s="1" t="s">
        <v>58</v>
      </c>
      <c r="E337" s="1" t="str">
        <f t="shared" si="22"/>
        <v>1968BCResidential</v>
      </c>
      <c r="F337" s="196">
        <v>0.12182999999999999</v>
      </c>
      <c r="G337" s="196">
        <v>0.4264</v>
      </c>
      <c r="H337" s="196">
        <v>0</v>
      </c>
      <c r="I337" s="196">
        <v>2.4369999999999999E-2</v>
      </c>
      <c r="J337" s="196">
        <v>0.1066</v>
      </c>
      <c r="K337" s="196">
        <v>0</v>
      </c>
      <c r="L337" s="196">
        <v>0</v>
      </c>
      <c r="M337" s="196">
        <v>3.0499999999999998E-3</v>
      </c>
      <c r="N337" s="196">
        <v>6.0899999999999999E-3</v>
      </c>
      <c r="O337" s="196">
        <v>4.061E-2</v>
      </c>
      <c r="P337" s="196">
        <v>5.0599999999998979E-3</v>
      </c>
      <c r="Q337" s="196">
        <v>0</v>
      </c>
      <c r="R337" s="196">
        <v>0</v>
      </c>
      <c r="S337" s="196">
        <v>1.0199999999999999E-3</v>
      </c>
      <c r="T337" s="196">
        <v>0</v>
      </c>
      <c r="U337" s="196">
        <v>7.11E-3</v>
      </c>
      <c r="V337" s="196">
        <v>8.1200000000000005E-3</v>
      </c>
      <c r="W337" s="196">
        <v>8.1220000000000001E-2</v>
      </c>
      <c r="X337" s="196">
        <v>6.0909999999999999E-2</v>
      </c>
      <c r="Y337" s="197">
        <v>0.10152</v>
      </c>
      <c r="Z337" s="196">
        <v>6.0899999999999999E-3</v>
      </c>
      <c r="AA337" s="196">
        <v>0</v>
      </c>
      <c r="AB337" s="196">
        <v>0</v>
      </c>
      <c r="AC337" s="196">
        <v>0</v>
      </c>
      <c r="AD337" s="196">
        <v>0</v>
      </c>
      <c r="AE337" s="196">
        <v>0</v>
      </c>
      <c r="AF337" s="272">
        <f t="shared" si="23"/>
        <v>1</v>
      </c>
      <c r="AG337" s="196">
        <f t="shared" si="20"/>
        <v>0.26599</v>
      </c>
    </row>
    <row r="338" spans="1:33" s="23" customFormat="1" x14ac:dyDescent="0.25">
      <c r="A338" s="1">
        <v>1969</v>
      </c>
      <c r="B338" s="1" t="s">
        <v>15</v>
      </c>
      <c r="C338" s="1" t="str">
        <f t="shared" si="21"/>
        <v>1969BC</v>
      </c>
      <c r="D338" s="1" t="s">
        <v>57</v>
      </c>
      <c r="E338" s="1" t="str">
        <f t="shared" si="22"/>
        <v>1969BCC&amp;D</v>
      </c>
      <c r="F338" s="274">
        <v>0</v>
      </c>
      <c r="G338" s="274">
        <v>1.0829999999999999E-2</v>
      </c>
      <c r="H338" s="274">
        <v>0</v>
      </c>
      <c r="I338" s="274">
        <v>0.31966</v>
      </c>
      <c r="J338" s="274">
        <v>0</v>
      </c>
      <c r="K338" s="274">
        <v>0</v>
      </c>
      <c r="L338" s="274">
        <v>0</v>
      </c>
      <c r="M338" s="274">
        <v>0</v>
      </c>
      <c r="N338" s="274">
        <v>0</v>
      </c>
      <c r="O338" s="274">
        <v>0</v>
      </c>
      <c r="P338" s="274">
        <v>0</v>
      </c>
      <c r="Q338" s="274">
        <v>0</v>
      </c>
      <c r="R338" s="274">
        <v>0</v>
      </c>
      <c r="S338" s="274">
        <v>0</v>
      </c>
      <c r="T338" s="274">
        <v>0.29006999999999999</v>
      </c>
      <c r="U338" s="274">
        <v>0</v>
      </c>
      <c r="V338" s="274">
        <v>0</v>
      </c>
      <c r="W338" s="274">
        <v>4.0879999999999972E-2</v>
      </c>
      <c r="X338" s="274">
        <v>0</v>
      </c>
      <c r="Y338" s="274">
        <v>0</v>
      </c>
      <c r="Z338" s="274">
        <v>0</v>
      </c>
      <c r="AA338" s="274">
        <v>0</v>
      </c>
      <c r="AB338" s="274">
        <v>0.15045</v>
      </c>
      <c r="AC338" s="274">
        <v>7.0800000000000002E-2</v>
      </c>
      <c r="AD338" s="274">
        <v>0.11731000000000003</v>
      </c>
      <c r="AE338" s="274">
        <v>0</v>
      </c>
      <c r="AF338" s="272">
        <f t="shared" si="23"/>
        <v>1</v>
      </c>
      <c r="AG338" s="196">
        <f t="shared" si="20"/>
        <v>0.66950999999999994</v>
      </c>
    </row>
    <row r="339" spans="1:33" s="23" customFormat="1" x14ac:dyDescent="0.25">
      <c r="A339" s="1">
        <v>1969</v>
      </c>
      <c r="B339" s="1" t="s">
        <v>15</v>
      </c>
      <c r="C339" s="1" t="str">
        <f t="shared" si="21"/>
        <v>1969BC</v>
      </c>
      <c r="D339" s="1" t="s">
        <v>56</v>
      </c>
      <c r="E339" s="1" t="str">
        <f t="shared" si="22"/>
        <v>1969BCICI</v>
      </c>
      <c r="F339" s="196">
        <v>0.12182999999999999</v>
      </c>
      <c r="G339" s="196">
        <v>0.4264</v>
      </c>
      <c r="H339" s="196">
        <v>0</v>
      </c>
      <c r="I339" s="196">
        <v>2.4369999999999999E-2</v>
      </c>
      <c r="J339" s="196">
        <v>0.1066</v>
      </c>
      <c r="K339" s="196">
        <v>0</v>
      </c>
      <c r="L339" s="196">
        <v>0</v>
      </c>
      <c r="M339" s="196">
        <v>3.0499999999999998E-3</v>
      </c>
      <c r="N339" s="196">
        <v>6.0899999999999999E-3</v>
      </c>
      <c r="O339" s="196">
        <v>4.061E-2</v>
      </c>
      <c r="P339" s="196">
        <v>5.0599999999998979E-3</v>
      </c>
      <c r="Q339" s="196">
        <v>0</v>
      </c>
      <c r="R339" s="196">
        <v>0</v>
      </c>
      <c r="S339" s="196">
        <v>1.0199999999999999E-3</v>
      </c>
      <c r="T339" s="196">
        <v>0</v>
      </c>
      <c r="U339" s="196">
        <v>7.11E-3</v>
      </c>
      <c r="V339" s="196">
        <v>8.1200000000000005E-3</v>
      </c>
      <c r="W339" s="196">
        <v>8.1220000000000001E-2</v>
      </c>
      <c r="X339" s="196">
        <v>6.0909999999999999E-2</v>
      </c>
      <c r="Y339" s="197">
        <v>0.10152</v>
      </c>
      <c r="Z339" s="196">
        <v>6.0899999999999999E-3</v>
      </c>
      <c r="AA339" s="196">
        <v>0</v>
      </c>
      <c r="AB339" s="196">
        <v>0</v>
      </c>
      <c r="AC339" s="196">
        <v>0</v>
      </c>
      <c r="AD339" s="196">
        <v>0</v>
      </c>
      <c r="AE339" s="196">
        <v>0</v>
      </c>
      <c r="AF339" s="272">
        <f t="shared" si="23"/>
        <v>1</v>
      </c>
      <c r="AG339" s="196">
        <f t="shared" si="20"/>
        <v>0.26599</v>
      </c>
    </row>
    <row r="340" spans="1:33" s="23" customFormat="1" x14ac:dyDescent="0.25">
      <c r="A340" s="1">
        <v>1969</v>
      </c>
      <c r="B340" s="1" t="s">
        <v>15</v>
      </c>
      <c r="C340" s="1" t="str">
        <f t="shared" si="21"/>
        <v>1969BC</v>
      </c>
      <c r="D340" s="1" t="s">
        <v>58</v>
      </c>
      <c r="E340" s="1" t="str">
        <f t="shared" si="22"/>
        <v>1969BCResidential</v>
      </c>
      <c r="F340" s="196">
        <v>0.12182999999999999</v>
      </c>
      <c r="G340" s="196">
        <v>0.4264</v>
      </c>
      <c r="H340" s="196">
        <v>0</v>
      </c>
      <c r="I340" s="196">
        <v>2.4369999999999999E-2</v>
      </c>
      <c r="J340" s="196">
        <v>0.1066</v>
      </c>
      <c r="K340" s="196">
        <v>0</v>
      </c>
      <c r="L340" s="196">
        <v>0</v>
      </c>
      <c r="M340" s="196">
        <v>3.0499999999999998E-3</v>
      </c>
      <c r="N340" s="196">
        <v>6.0899999999999999E-3</v>
      </c>
      <c r="O340" s="196">
        <v>4.061E-2</v>
      </c>
      <c r="P340" s="196">
        <v>5.0599999999998979E-3</v>
      </c>
      <c r="Q340" s="196">
        <v>0</v>
      </c>
      <c r="R340" s="196">
        <v>0</v>
      </c>
      <c r="S340" s="196">
        <v>1.0199999999999999E-3</v>
      </c>
      <c r="T340" s="196">
        <v>0</v>
      </c>
      <c r="U340" s="196">
        <v>7.11E-3</v>
      </c>
      <c r="V340" s="196">
        <v>8.1200000000000005E-3</v>
      </c>
      <c r="W340" s="196">
        <v>8.1220000000000001E-2</v>
      </c>
      <c r="X340" s="196">
        <v>6.0909999999999999E-2</v>
      </c>
      <c r="Y340" s="197">
        <v>0.10152</v>
      </c>
      <c r="Z340" s="196">
        <v>6.0899999999999999E-3</v>
      </c>
      <c r="AA340" s="196">
        <v>0</v>
      </c>
      <c r="AB340" s="196">
        <v>0</v>
      </c>
      <c r="AC340" s="196">
        <v>0</v>
      </c>
      <c r="AD340" s="196">
        <v>0</v>
      </c>
      <c r="AE340" s="196">
        <v>0</v>
      </c>
      <c r="AF340" s="272">
        <f t="shared" si="23"/>
        <v>1</v>
      </c>
      <c r="AG340" s="196">
        <f t="shared" si="20"/>
        <v>0.26599</v>
      </c>
    </row>
    <row r="341" spans="1:33" s="23" customFormat="1" x14ac:dyDescent="0.25">
      <c r="A341" s="1">
        <v>1970</v>
      </c>
      <c r="B341" s="1" t="s">
        <v>15</v>
      </c>
      <c r="C341" s="1" t="str">
        <f t="shared" si="21"/>
        <v>1970BC</v>
      </c>
      <c r="D341" s="1" t="s">
        <v>57</v>
      </c>
      <c r="E341" s="1" t="str">
        <f t="shared" si="22"/>
        <v>1970BCC&amp;D</v>
      </c>
      <c r="F341" s="274">
        <v>0</v>
      </c>
      <c r="G341" s="274">
        <v>1.0829999999999999E-2</v>
      </c>
      <c r="H341" s="274">
        <v>0</v>
      </c>
      <c r="I341" s="274">
        <v>0.31966</v>
      </c>
      <c r="J341" s="274">
        <v>0</v>
      </c>
      <c r="K341" s="274">
        <v>0</v>
      </c>
      <c r="L341" s="274">
        <v>0</v>
      </c>
      <c r="M341" s="274">
        <v>0</v>
      </c>
      <c r="N341" s="274">
        <v>0</v>
      </c>
      <c r="O341" s="274">
        <v>0</v>
      </c>
      <c r="P341" s="274">
        <v>0</v>
      </c>
      <c r="Q341" s="274">
        <v>0</v>
      </c>
      <c r="R341" s="274">
        <v>0</v>
      </c>
      <c r="S341" s="274">
        <v>0</v>
      </c>
      <c r="T341" s="274">
        <v>0.29006999999999999</v>
      </c>
      <c r="U341" s="274">
        <v>0</v>
      </c>
      <c r="V341" s="274">
        <v>0</v>
      </c>
      <c r="W341" s="274">
        <v>4.0879999999999972E-2</v>
      </c>
      <c r="X341" s="274">
        <v>0</v>
      </c>
      <c r="Y341" s="274">
        <v>0</v>
      </c>
      <c r="Z341" s="274">
        <v>0</v>
      </c>
      <c r="AA341" s="274">
        <v>0</v>
      </c>
      <c r="AB341" s="274">
        <v>0.15045</v>
      </c>
      <c r="AC341" s="274">
        <v>7.0800000000000002E-2</v>
      </c>
      <c r="AD341" s="274">
        <v>0.11731000000000003</v>
      </c>
      <c r="AE341" s="274">
        <v>0</v>
      </c>
      <c r="AF341" s="272">
        <f t="shared" si="23"/>
        <v>1</v>
      </c>
      <c r="AG341" s="196">
        <f t="shared" si="20"/>
        <v>0.66950999999999994</v>
      </c>
    </row>
    <row r="342" spans="1:33" s="23" customFormat="1" x14ac:dyDescent="0.25">
      <c r="A342" s="1">
        <v>1970</v>
      </c>
      <c r="B342" s="1" t="s">
        <v>15</v>
      </c>
      <c r="C342" s="1" t="str">
        <f t="shared" si="21"/>
        <v>1970BC</v>
      </c>
      <c r="D342" s="1" t="s">
        <v>56</v>
      </c>
      <c r="E342" s="1" t="str">
        <f t="shared" si="22"/>
        <v>1970BCICI</v>
      </c>
      <c r="F342" s="196">
        <v>0.12182999999999999</v>
      </c>
      <c r="G342" s="196">
        <v>0.4264</v>
      </c>
      <c r="H342" s="196">
        <v>0</v>
      </c>
      <c r="I342" s="196">
        <v>2.4369999999999999E-2</v>
      </c>
      <c r="J342" s="196">
        <v>0.1066</v>
      </c>
      <c r="K342" s="196">
        <v>0</v>
      </c>
      <c r="L342" s="196">
        <v>0</v>
      </c>
      <c r="M342" s="196">
        <v>3.0499999999999998E-3</v>
      </c>
      <c r="N342" s="196">
        <v>6.0899999999999999E-3</v>
      </c>
      <c r="O342" s="196">
        <v>4.061E-2</v>
      </c>
      <c r="P342" s="196">
        <v>5.0599999999998979E-3</v>
      </c>
      <c r="Q342" s="196">
        <v>0</v>
      </c>
      <c r="R342" s="196">
        <v>0</v>
      </c>
      <c r="S342" s="196">
        <v>1.0199999999999999E-3</v>
      </c>
      <c r="T342" s="196">
        <v>0</v>
      </c>
      <c r="U342" s="196">
        <v>7.11E-3</v>
      </c>
      <c r="V342" s="196">
        <v>8.1200000000000005E-3</v>
      </c>
      <c r="W342" s="196">
        <v>8.1220000000000001E-2</v>
      </c>
      <c r="X342" s="196">
        <v>6.0909999999999999E-2</v>
      </c>
      <c r="Y342" s="196">
        <v>0.10152</v>
      </c>
      <c r="Z342" s="196">
        <v>6.0899999999999999E-3</v>
      </c>
      <c r="AA342" s="196">
        <v>0</v>
      </c>
      <c r="AB342" s="196">
        <v>0</v>
      </c>
      <c r="AC342" s="196">
        <v>0</v>
      </c>
      <c r="AD342" s="196">
        <v>0</v>
      </c>
      <c r="AE342" s="196">
        <v>0</v>
      </c>
      <c r="AF342" s="272">
        <f t="shared" si="23"/>
        <v>1</v>
      </c>
      <c r="AG342" s="196">
        <f t="shared" si="20"/>
        <v>0.26599</v>
      </c>
    </row>
    <row r="343" spans="1:33" s="23" customFormat="1" x14ac:dyDescent="0.25">
      <c r="A343" s="1">
        <v>1970</v>
      </c>
      <c r="B343" s="1" t="s">
        <v>15</v>
      </c>
      <c r="C343" s="1" t="str">
        <f t="shared" si="21"/>
        <v>1970BC</v>
      </c>
      <c r="D343" s="1" t="s">
        <v>58</v>
      </c>
      <c r="E343" s="1" t="str">
        <f t="shared" si="22"/>
        <v>1970BCResidential</v>
      </c>
      <c r="F343" s="196">
        <v>0.12182999999999999</v>
      </c>
      <c r="G343" s="196">
        <v>0.4264</v>
      </c>
      <c r="H343" s="196">
        <v>0</v>
      </c>
      <c r="I343" s="196">
        <v>2.4369999999999999E-2</v>
      </c>
      <c r="J343" s="196">
        <v>0.1066</v>
      </c>
      <c r="K343" s="196">
        <v>0</v>
      </c>
      <c r="L343" s="196">
        <v>0</v>
      </c>
      <c r="M343" s="196">
        <v>3.0499999999999998E-3</v>
      </c>
      <c r="N343" s="196">
        <v>6.0899999999999999E-3</v>
      </c>
      <c r="O343" s="196">
        <v>4.061E-2</v>
      </c>
      <c r="P343" s="196">
        <v>5.0599999999998979E-3</v>
      </c>
      <c r="Q343" s="196">
        <v>0</v>
      </c>
      <c r="R343" s="196">
        <v>0</v>
      </c>
      <c r="S343" s="196">
        <v>1.0199999999999999E-3</v>
      </c>
      <c r="T343" s="196">
        <v>0</v>
      </c>
      <c r="U343" s="196">
        <v>7.11E-3</v>
      </c>
      <c r="V343" s="196">
        <v>8.1200000000000005E-3</v>
      </c>
      <c r="W343" s="196">
        <v>8.1220000000000001E-2</v>
      </c>
      <c r="X343" s="196">
        <v>6.0909999999999999E-2</v>
      </c>
      <c r="Y343" s="197">
        <v>0.10152</v>
      </c>
      <c r="Z343" s="196">
        <v>6.0899999999999999E-3</v>
      </c>
      <c r="AA343" s="196">
        <v>0</v>
      </c>
      <c r="AB343" s="196">
        <v>0</v>
      </c>
      <c r="AC343" s="196">
        <v>0</v>
      </c>
      <c r="AD343" s="196">
        <v>0</v>
      </c>
      <c r="AE343" s="196">
        <v>0</v>
      </c>
      <c r="AF343" s="272">
        <f t="shared" si="23"/>
        <v>1</v>
      </c>
      <c r="AG343" s="196">
        <f t="shared" si="20"/>
        <v>0.26599</v>
      </c>
    </row>
    <row r="344" spans="1:33" s="23" customFormat="1" x14ac:dyDescent="0.25">
      <c r="A344" s="1">
        <v>1971</v>
      </c>
      <c r="B344" s="1" t="s">
        <v>15</v>
      </c>
      <c r="C344" s="1" t="str">
        <f t="shared" si="21"/>
        <v>1971BC</v>
      </c>
      <c r="D344" s="1" t="s">
        <v>57</v>
      </c>
      <c r="E344" s="1" t="str">
        <f t="shared" si="22"/>
        <v>1971BCC&amp;D</v>
      </c>
      <c r="F344" s="274">
        <v>0</v>
      </c>
      <c r="G344" s="274">
        <v>1.0829999999999999E-2</v>
      </c>
      <c r="H344" s="274">
        <v>0</v>
      </c>
      <c r="I344" s="274">
        <v>0.31966</v>
      </c>
      <c r="J344" s="274">
        <v>0</v>
      </c>
      <c r="K344" s="274">
        <v>0</v>
      </c>
      <c r="L344" s="274">
        <v>0</v>
      </c>
      <c r="M344" s="274">
        <v>0</v>
      </c>
      <c r="N344" s="274">
        <v>0</v>
      </c>
      <c r="O344" s="274">
        <v>0</v>
      </c>
      <c r="P344" s="274">
        <v>0</v>
      </c>
      <c r="Q344" s="274">
        <v>0</v>
      </c>
      <c r="R344" s="274">
        <v>0</v>
      </c>
      <c r="S344" s="274">
        <v>0</v>
      </c>
      <c r="T344" s="274">
        <v>0.29006999999999999</v>
      </c>
      <c r="U344" s="274">
        <v>0</v>
      </c>
      <c r="V344" s="274">
        <v>0</v>
      </c>
      <c r="W344" s="274">
        <v>4.0879999999999972E-2</v>
      </c>
      <c r="X344" s="274">
        <v>0</v>
      </c>
      <c r="Y344" s="274">
        <v>0</v>
      </c>
      <c r="Z344" s="274">
        <v>0</v>
      </c>
      <c r="AA344" s="274">
        <v>0</v>
      </c>
      <c r="AB344" s="274">
        <v>0.15045</v>
      </c>
      <c r="AC344" s="274">
        <v>7.0800000000000002E-2</v>
      </c>
      <c r="AD344" s="274">
        <v>0.11731000000000003</v>
      </c>
      <c r="AE344" s="274">
        <v>0</v>
      </c>
      <c r="AF344" s="272">
        <f t="shared" si="23"/>
        <v>1</v>
      </c>
      <c r="AG344" s="196">
        <f t="shared" si="20"/>
        <v>0.66950999999999994</v>
      </c>
    </row>
    <row r="345" spans="1:33" s="23" customFormat="1" x14ac:dyDescent="0.25">
      <c r="A345" s="1">
        <v>1971</v>
      </c>
      <c r="B345" s="1" t="s">
        <v>15</v>
      </c>
      <c r="C345" s="1" t="str">
        <f t="shared" si="21"/>
        <v>1971BC</v>
      </c>
      <c r="D345" s="1" t="s">
        <v>56</v>
      </c>
      <c r="E345" s="1" t="str">
        <f t="shared" si="22"/>
        <v>1971BCICI</v>
      </c>
      <c r="F345" s="196">
        <v>0.12182999999999999</v>
      </c>
      <c r="G345" s="196">
        <v>0.4264</v>
      </c>
      <c r="H345" s="196">
        <v>0</v>
      </c>
      <c r="I345" s="196">
        <v>2.4369999999999999E-2</v>
      </c>
      <c r="J345" s="196">
        <v>0.1066</v>
      </c>
      <c r="K345" s="196">
        <v>0</v>
      </c>
      <c r="L345" s="196">
        <v>0</v>
      </c>
      <c r="M345" s="196">
        <v>3.0499999999999998E-3</v>
      </c>
      <c r="N345" s="196">
        <v>6.0899999999999999E-3</v>
      </c>
      <c r="O345" s="196">
        <v>4.061E-2</v>
      </c>
      <c r="P345" s="196">
        <v>5.0599999999998979E-3</v>
      </c>
      <c r="Q345" s="196">
        <v>0</v>
      </c>
      <c r="R345" s="196">
        <v>0</v>
      </c>
      <c r="S345" s="196">
        <v>1.0199999999999999E-3</v>
      </c>
      <c r="T345" s="196">
        <v>0</v>
      </c>
      <c r="U345" s="196">
        <v>7.11E-3</v>
      </c>
      <c r="V345" s="196">
        <v>8.1200000000000005E-3</v>
      </c>
      <c r="W345" s="196">
        <v>8.1220000000000001E-2</v>
      </c>
      <c r="X345" s="196">
        <v>6.0909999999999999E-2</v>
      </c>
      <c r="Y345" s="196">
        <v>0.10152</v>
      </c>
      <c r="Z345" s="196">
        <v>6.0899999999999999E-3</v>
      </c>
      <c r="AA345" s="196">
        <v>0</v>
      </c>
      <c r="AB345" s="196">
        <v>0</v>
      </c>
      <c r="AC345" s="196">
        <v>0</v>
      </c>
      <c r="AD345" s="196">
        <v>0</v>
      </c>
      <c r="AE345" s="196">
        <v>0</v>
      </c>
      <c r="AF345" s="272">
        <f t="shared" si="23"/>
        <v>1</v>
      </c>
      <c r="AG345" s="196">
        <f t="shared" si="20"/>
        <v>0.26599</v>
      </c>
    </row>
    <row r="346" spans="1:33" s="23" customFormat="1" x14ac:dyDescent="0.25">
      <c r="A346" s="1">
        <v>1971</v>
      </c>
      <c r="B346" s="1" t="s">
        <v>15</v>
      </c>
      <c r="C346" s="1" t="str">
        <f t="shared" si="21"/>
        <v>1971BC</v>
      </c>
      <c r="D346" s="1" t="s">
        <v>58</v>
      </c>
      <c r="E346" s="1" t="str">
        <f t="shared" si="22"/>
        <v>1971BCResidential</v>
      </c>
      <c r="F346" s="196">
        <v>0.12182999999999999</v>
      </c>
      <c r="G346" s="196">
        <v>0.4264</v>
      </c>
      <c r="H346" s="196">
        <v>0</v>
      </c>
      <c r="I346" s="196">
        <v>2.4369999999999999E-2</v>
      </c>
      <c r="J346" s="196">
        <v>0.1066</v>
      </c>
      <c r="K346" s="196">
        <v>0</v>
      </c>
      <c r="L346" s="196">
        <v>0</v>
      </c>
      <c r="M346" s="196">
        <v>3.0499999999999998E-3</v>
      </c>
      <c r="N346" s="196">
        <v>6.0899999999999999E-3</v>
      </c>
      <c r="O346" s="196">
        <v>4.061E-2</v>
      </c>
      <c r="P346" s="196">
        <v>5.0599999999998979E-3</v>
      </c>
      <c r="Q346" s="196">
        <v>0</v>
      </c>
      <c r="R346" s="196">
        <v>0</v>
      </c>
      <c r="S346" s="196">
        <v>1.0199999999999999E-3</v>
      </c>
      <c r="T346" s="196">
        <v>0</v>
      </c>
      <c r="U346" s="196">
        <v>7.11E-3</v>
      </c>
      <c r="V346" s="196">
        <v>8.1200000000000005E-3</v>
      </c>
      <c r="W346" s="196">
        <v>8.1220000000000001E-2</v>
      </c>
      <c r="X346" s="196">
        <v>6.0909999999999999E-2</v>
      </c>
      <c r="Y346" s="197">
        <v>0.10152</v>
      </c>
      <c r="Z346" s="196">
        <v>6.0899999999999999E-3</v>
      </c>
      <c r="AA346" s="196">
        <v>0</v>
      </c>
      <c r="AB346" s="196">
        <v>0</v>
      </c>
      <c r="AC346" s="196">
        <v>0</v>
      </c>
      <c r="AD346" s="196">
        <v>0</v>
      </c>
      <c r="AE346" s="196">
        <v>0</v>
      </c>
      <c r="AF346" s="272">
        <f t="shared" si="23"/>
        <v>1</v>
      </c>
      <c r="AG346" s="196">
        <f t="shared" si="20"/>
        <v>0.26599</v>
      </c>
    </row>
    <row r="347" spans="1:33" s="23" customFormat="1" x14ac:dyDescent="0.25">
      <c r="A347" s="1">
        <v>1972</v>
      </c>
      <c r="B347" s="1" t="s">
        <v>15</v>
      </c>
      <c r="C347" s="1" t="str">
        <f t="shared" si="21"/>
        <v>1972BC</v>
      </c>
      <c r="D347" s="1" t="s">
        <v>57</v>
      </c>
      <c r="E347" s="1" t="str">
        <f t="shared" si="22"/>
        <v>1972BCC&amp;D</v>
      </c>
      <c r="F347" s="274">
        <v>0</v>
      </c>
      <c r="G347" s="274">
        <v>1.0829999999999999E-2</v>
      </c>
      <c r="H347" s="274">
        <v>0</v>
      </c>
      <c r="I347" s="274">
        <v>0.31966</v>
      </c>
      <c r="J347" s="274">
        <v>0</v>
      </c>
      <c r="K347" s="274">
        <v>0</v>
      </c>
      <c r="L347" s="274">
        <v>0</v>
      </c>
      <c r="M347" s="274">
        <v>0</v>
      </c>
      <c r="N347" s="274">
        <v>0</v>
      </c>
      <c r="O347" s="274">
        <v>0</v>
      </c>
      <c r="P347" s="274">
        <v>0</v>
      </c>
      <c r="Q347" s="274">
        <v>0</v>
      </c>
      <c r="R347" s="274">
        <v>0</v>
      </c>
      <c r="S347" s="274">
        <v>0</v>
      </c>
      <c r="T347" s="274">
        <v>0.29006999999999999</v>
      </c>
      <c r="U347" s="274">
        <v>0</v>
      </c>
      <c r="V347" s="274">
        <v>0</v>
      </c>
      <c r="W347" s="274">
        <v>4.0879999999999972E-2</v>
      </c>
      <c r="X347" s="274">
        <v>0</v>
      </c>
      <c r="Y347" s="274">
        <v>0</v>
      </c>
      <c r="Z347" s="274">
        <v>0</v>
      </c>
      <c r="AA347" s="274">
        <v>0</v>
      </c>
      <c r="AB347" s="274">
        <v>0.15045</v>
      </c>
      <c r="AC347" s="274">
        <v>7.0800000000000002E-2</v>
      </c>
      <c r="AD347" s="274">
        <v>0.11731000000000003</v>
      </c>
      <c r="AE347" s="274">
        <v>0</v>
      </c>
      <c r="AF347" s="272">
        <f t="shared" si="23"/>
        <v>1</v>
      </c>
      <c r="AG347" s="196">
        <f t="shared" si="20"/>
        <v>0.66950999999999994</v>
      </c>
    </row>
    <row r="348" spans="1:33" s="23" customFormat="1" x14ac:dyDescent="0.25">
      <c r="A348" s="1">
        <v>1972</v>
      </c>
      <c r="B348" s="1" t="s">
        <v>15</v>
      </c>
      <c r="C348" s="1" t="str">
        <f t="shared" si="21"/>
        <v>1972BC</v>
      </c>
      <c r="D348" s="1" t="s">
        <v>56</v>
      </c>
      <c r="E348" s="1" t="str">
        <f t="shared" si="22"/>
        <v>1972BCICI</v>
      </c>
      <c r="F348" s="196">
        <v>0.12182999999999999</v>
      </c>
      <c r="G348" s="196">
        <v>0.4264</v>
      </c>
      <c r="H348" s="196">
        <v>0</v>
      </c>
      <c r="I348" s="196">
        <v>2.4369999999999999E-2</v>
      </c>
      <c r="J348" s="196">
        <v>0.1066</v>
      </c>
      <c r="K348" s="196">
        <v>0</v>
      </c>
      <c r="L348" s="196">
        <v>0</v>
      </c>
      <c r="M348" s="196">
        <v>3.0499999999999998E-3</v>
      </c>
      <c r="N348" s="196">
        <v>6.0899999999999999E-3</v>
      </c>
      <c r="O348" s="196">
        <v>4.061E-2</v>
      </c>
      <c r="P348" s="196">
        <v>5.0599999999998979E-3</v>
      </c>
      <c r="Q348" s="196">
        <v>0</v>
      </c>
      <c r="R348" s="196">
        <v>0</v>
      </c>
      <c r="S348" s="196">
        <v>1.0199999999999999E-3</v>
      </c>
      <c r="T348" s="196">
        <v>0</v>
      </c>
      <c r="U348" s="196">
        <v>7.11E-3</v>
      </c>
      <c r="V348" s="196">
        <v>8.1200000000000005E-3</v>
      </c>
      <c r="W348" s="196">
        <v>8.1220000000000001E-2</v>
      </c>
      <c r="X348" s="196">
        <v>6.0909999999999999E-2</v>
      </c>
      <c r="Y348" s="196">
        <v>0.10152</v>
      </c>
      <c r="Z348" s="196">
        <v>6.0899999999999999E-3</v>
      </c>
      <c r="AA348" s="196">
        <v>0</v>
      </c>
      <c r="AB348" s="196">
        <v>0</v>
      </c>
      <c r="AC348" s="196">
        <v>0</v>
      </c>
      <c r="AD348" s="196">
        <v>0</v>
      </c>
      <c r="AE348" s="196">
        <v>0</v>
      </c>
      <c r="AF348" s="272">
        <f t="shared" si="23"/>
        <v>1</v>
      </c>
      <c r="AG348" s="196">
        <f t="shared" si="20"/>
        <v>0.26599</v>
      </c>
    </row>
    <row r="349" spans="1:33" s="23" customFormat="1" x14ac:dyDescent="0.25">
      <c r="A349" s="1">
        <v>1972</v>
      </c>
      <c r="B349" s="1" t="s">
        <v>15</v>
      </c>
      <c r="C349" s="1" t="str">
        <f t="shared" si="21"/>
        <v>1972BC</v>
      </c>
      <c r="D349" s="1" t="s">
        <v>58</v>
      </c>
      <c r="E349" s="1" t="str">
        <f t="shared" si="22"/>
        <v>1972BCResidential</v>
      </c>
      <c r="F349" s="196">
        <v>0.12182999999999999</v>
      </c>
      <c r="G349" s="196">
        <v>0.4264</v>
      </c>
      <c r="H349" s="196">
        <v>0</v>
      </c>
      <c r="I349" s="196">
        <v>2.4369999999999999E-2</v>
      </c>
      <c r="J349" s="196">
        <v>0.1066</v>
      </c>
      <c r="K349" s="196">
        <v>0</v>
      </c>
      <c r="L349" s="196">
        <v>0</v>
      </c>
      <c r="M349" s="196">
        <v>3.0499999999999998E-3</v>
      </c>
      <c r="N349" s="196">
        <v>6.0899999999999999E-3</v>
      </c>
      <c r="O349" s="196">
        <v>4.061E-2</v>
      </c>
      <c r="P349" s="196">
        <v>5.0599999999998979E-3</v>
      </c>
      <c r="Q349" s="196">
        <v>0</v>
      </c>
      <c r="R349" s="196">
        <v>0</v>
      </c>
      <c r="S349" s="196">
        <v>1.0199999999999999E-3</v>
      </c>
      <c r="T349" s="196">
        <v>0</v>
      </c>
      <c r="U349" s="196">
        <v>7.11E-3</v>
      </c>
      <c r="V349" s="196">
        <v>8.1200000000000005E-3</v>
      </c>
      <c r="W349" s="196">
        <v>8.1220000000000001E-2</v>
      </c>
      <c r="X349" s="196">
        <v>6.0909999999999999E-2</v>
      </c>
      <c r="Y349" s="197">
        <v>0.10152</v>
      </c>
      <c r="Z349" s="196">
        <v>6.0899999999999999E-3</v>
      </c>
      <c r="AA349" s="196">
        <v>0</v>
      </c>
      <c r="AB349" s="196">
        <v>0</v>
      </c>
      <c r="AC349" s="196">
        <v>0</v>
      </c>
      <c r="AD349" s="196">
        <v>0</v>
      </c>
      <c r="AE349" s="196">
        <v>0</v>
      </c>
      <c r="AF349" s="272">
        <f t="shared" si="23"/>
        <v>1</v>
      </c>
      <c r="AG349" s="196">
        <f t="shared" si="20"/>
        <v>0.26599</v>
      </c>
    </row>
    <row r="350" spans="1:33" s="23" customFormat="1" x14ac:dyDescent="0.25">
      <c r="A350" s="1">
        <v>1973</v>
      </c>
      <c r="B350" s="1" t="s">
        <v>15</v>
      </c>
      <c r="C350" s="1" t="str">
        <f t="shared" si="21"/>
        <v>1973BC</v>
      </c>
      <c r="D350" s="1" t="s">
        <v>57</v>
      </c>
      <c r="E350" s="1" t="str">
        <f t="shared" si="22"/>
        <v>1973BCC&amp;D</v>
      </c>
      <c r="F350" s="274">
        <v>0</v>
      </c>
      <c r="G350" s="274">
        <v>1.0829999999999999E-2</v>
      </c>
      <c r="H350" s="274">
        <v>0</v>
      </c>
      <c r="I350" s="274">
        <v>0.31966</v>
      </c>
      <c r="J350" s="274">
        <v>0</v>
      </c>
      <c r="K350" s="274">
        <v>0</v>
      </c>
      <c r="L350" s="274">
        <v>0</v>
      </c>
      <c r="M350" s="274">
        <v>0</v>
      </c>
      <c r="N350" s="274">
        <v>0</v>
      </c>
      <c r="O350" s="274">
        <v>0</v>
      </c>
      <c r="P350" s="274">
        <v>0</v>
      </c>
      <c r="Q350" s="274">
        <v>0</v>
      </c>
      <c r="R350" s="274">
        <v>0</v>
      </c>
      <c r="S350" s="274">
        <v>0</v>
      </c>
      <c r="T350" s="274">
        <v>0.29006999999999999</v>
      </c>
      <c r="U350" s="274">
        <v>0</v>
      </c>
      <c r="V350" s="274">
        <v>0</v>
      </c>
      <c r="W350" s="274">
        <v>4.0879999999999972E-2</v>
      </c>
      <c r="X350" s="274">
        <v>0</v>
      </c>
      <c r="Y350" s="274">
        <v>0</v>
      </c>
      <c r="Z350" s="274">
        <v>0</v>
      </c>
      <c r="AA350" s="274">
        <v>0</v>
      </c>
      <c r="AB350" s="274">
        <v>0.15045</v>
      </c>
      <c r="AC350" s="274">
        <v>7.0800000000000002E-2</v>
      </c>
      <c r="AD350" s="274">
        <v>0.11731000000000003</v>
      </c>
      <c r="AE350" s="274">
        <v>0</v>
      </c>
      <c r="AF350" s="272">
        <f t="shared" si="23"/>
        <v>1</v>
      </c>
      <c r="AG350" s="196">
        <f t="shared" si="20"/>
        <v>0.66950999999999994</v>
      </c>
    </row>
    <row r="351" spans="1:33" s="23" customFormat="1" x14ac:dyDescent="0.25">
      <c r="A351" s="1">
        <v>1973</v>
      </c>
      <c r="B351" s="1" t="s">
        <v>15</v>
      </c>
      <c r="C351" s="1" t="str">
        <f t="shared" si="21"/>
        <v>1973BC</v>
      </c>
      <c r="D351" s="1" t="s">
        <v>56</v>
      </c>
      <c r="E351" s="1" t="str">
        <f t="shared" si="22"/>
        <v>1973BCICI</v>
      </c>
      <c r="F351" s="196">
        <v>0.12182999999999999</v>
      </c>
      <c r="G351" s="196">
        <v>0.4264</v>
      </c>
      <c r="H351" s="196">
        <v>0</v>
      </c>
      <c r="I351" s="196">
        <v>2.4369999999999999E-2</v>
      </c>
      <c r="J351" s="196">
        <v>0.1066</v>
      </c>
      <c r="K351" s="196">
        <v>0</v>
      </c>
      <c r="L351" s="196">
        <v>0</v>
      </c>
      <c r="M351" s="196">
        <v>3.0499999999999998E-3</v>
      </c>
      <c r="N351" s="196">
        <v>6.0899999999999999E-3</v>
      </c>
      <c r="O351" s="196">
        <v>4.061E-2</v>
      </c>
      <c r="P351" s="196">
        <v>5.0599999999998979E-3</v>
      </c>
      <c r="Q351" s="196">
        <v>0</v>
      </c>
      <c r="R351" s="196">
        <v>0</v>
      </c>
      <c r="S351" s="196">
        <v>1.0199999999999999E-3</v>
      </c>
      <c r="T351" s="196">
        <v>0</v>
      </c>
      <c r="U351" s="196">
        <v>7.11E-3</v>
      </c>
      <c r="V351" s="196">
        <v>8.1200000000000005E-3</v>
      </c>
      <c r="W351" s="196">
        <v>8.1220000000000001E-2</v>
      </c>
      <c r="X351" s="196">
        <v>6.0909999999999999E-2</v>
      </c>
      <c r="Y351" s="196">
        <v>0.10152</v>
      </c>
      <c r="Z351" s="196">
        <v>6.0899999999999999E-3</v>
      </c>
      <c r="AA351" s="196">
        <v>0</v>
      </c>
      <c r="AB351" s="196">
        <v>0</v>
      </c>
      <c r="AC351" s="196">
        <v>0</v>
      </c>
      <c r="AD351" s="196">
        <v>0</v>
      </c>
      <c r="AE351" s="196">
        <v>0</v>
      </c>
      <c r="AF351" s="272">
        <f t="shared" si="23"/>
        <v>1</v>
      </c>
      <c r="AG351" s="196">
        <f t="shared" si="20"/>
        <v>0.26599</v>
      </c>
    </row>
    <row r="352" spans="1:33" s="23" customFormat="1" x14ac:dyDescent="0.25">
      <c r="A352" s="1">
        <v>1973</v>
      </c>
      <c r="B352" s="1" t="s">
        <v>15</v>
      </c>
      <c r="C352" s="1" t="str">
        <f t="shared" si="21"/>
        <v>1973BC</v>
      </c>
      <c r="D352" s="1" t="s">
        <v>58</v>
      </c>
      <c r="E352" s="1" t="str">
        <f t="shared" si="22"/>
        <v>1973BCResidential</v>
      </c>
      <c r="F352" s="196">
        <v>0.12182999999999999</v>
      </c>
      <c r="G352" s="196">
        <v>0.4264</v>
      </c>
      <c r="H352" s="196">
        <v>0</v>
      </c>
      <c r="I352" s="196">
        <v>2.4369999999999999E-2</v>
      </c>
      <c r="J352" s="196">
        <v>0.1066</v>
      </c>
      <c r="K352" s="196">
        <v>0</v>
      </c>
      <c r="L352" s="196">
        <v>0</v>
      </c>
      <c r="M352" s="196">
        <v>3.0499999999999998E-3</v>
      </c>
      <c r="N352" s="196">
        <v>6.0899999999999999E-3</v>
      </c>
      <c r="O352" s="196">
        <v>4.061E-2</v>
      </c>
      <c r="P352" s="196">
        <v>5.0599999999998979E-3</v>
      </c>
      <c r="Q352" s="196">
        <v>0</v>
      </c>
      <c r="R352" s="196">
        <v>0</v>
      </c>
      <c r="S352" s="196">
        <v>1.0199999999999999E-3</v>
      </c>
      <c r="T352" s="196">
        <v>0</v>
      </c>
      <c r="U352" s="196">
        <v>7.11E-3</v>
      </c>
      <c r="V352" s="196">
        <v>8.1200000000000005E-3</v>
      </c>
      <c r="W352" s="196">
        <v>8.1220000000000001E-2</v>
      </c>
      <c r="X352" s="196">
        <v>6.0909999999999999E-2</v>
      </c>
      <c r="Y352" s="197">
        <v>0.10152</v>
      </c>
      <c r="Z352" s="196">
        <v>6.0899999999999999E-3</v>
      </c>
      <c r="AA352" s="196">
        <v>0</v>
      </c>
      <c r="AB352" s="196">
        <v>0</v>
      </c>
      <c r="AC352" s="196">
        <v>0</v>
      </c>
      <c r="AD352" s="196">
        <v>0</v>
      </c>
      <c r="AE352" s="196">
        <v>0</v>
      </c>
      <c r="AF352" s="272">
        <f t="shared" si="23"/>
        <v>1</v>
      </c>
      <c r="AG352" s="196">
        <f t="shared" si="20"/>
        <v>0.26599</v>
      </c>
    </row>
    <row r="353" spans="1:33" s="23" customFormat="1" x14ac:dyDescent="0.25">
      <c r="A353" s="1">
        <v>1974</v>
      </c>
      <c r="B353" s="1" t="s">
        <v>15</v>
      </c>
      <c r="C353" s="1" t="str">
        <f t="shared" si="21"/>
        <v>1974BC</v>
      </c>
      <c r="D353" s="1" t="s">
        <v>57</v>
      </c>
      <c r="E353" s="1" t="str">
        <f t="shared" si="22"/>
        <v>1974BCC&amp;D</v>
      </c>
      <c r="F353" s="274">
        <v>0</v>
      </c>
      <c r="G353" s="274">
        <v>1.0829999999999999E-2</v>
      </c>
      <c r="H353" s="274">
        <v>0</v>
      </c>
      <c r="I353" s="274">
        <v>0.31966</v>
      </c>
      <c r="J353" s="274">
        <v>0</v>
      </c>
      <c r="K353" s="274">
        <v>0</v>
      </c>
      <c r="L353" s="274">
        <v>0</v>
      </c>
      <c r="M353" s="274">
        <v>0</v>
      </c>
      <c r="N353" s="274">
        <v>0</v>
      </c>
      <c r="O353" s="274">
        <v>0</v>
      </c>
      <c r="P353" s="274">
        <v>0</v>
      </c>
      <c r="Q353" s="274">
        <v>0</v>
      </c>
      <c r="R353" s="274">
        <v>0</v>
      </c>
      <c r="S353" s="274">
        <v>0</v>
      </c>
      <c r="T353" s="274">
        <v>0.29006999999999999</v>
      </c>
      <c r="U353" s="274">
        <v>0</v>
      </c>
      <c r="V353" s="274">
        <v>0</v>
      </c>
      <c r="W353" s="274">
        <v>4.0879999999999972E-2</v>
      </c>
      <c r="X353" s="274">
        <v>0</v>
      </c>
      <c r="Y353" s="274">
        <v>0</v>
      </c>
      <c r="Z353" s="274">
        <v>0</v>
      </c>
      <c r="AA353" s="274">
        <v>0</v>
      </c>
      <c r="AB353" s="274">
        <v>0.15045</v>
      </c>
      <c r="AC353" s="274">
        <v>7.0800000000000002E-2</v>
      </c>
      <c r="AD353" s="274">
        <v>0.11731000000000003</v>
      </c>
      <c r="AE353" s="274">
        <v>0</v>
      </c>
      <c r="AF353" s="272">
        <f t="shared" si="23"/>
        <v>1</v>
      </c>
      <c r="AG353" s="196">
        <f t="shared" si="20"/>
        <v>0.66950999999999994</v>
      </c>
    </row>
    <row r="354" spans="1:33" s="23" customFormat="1" x14ac:dyDescent="0.25">
      <c r="A354" s="1">
        <v>1974</v>
      </c>
      <c r="B354" s="1" t="s">
        <v>15</v>
      </c>
      <c r="C354" s="1" t="str">
        <f t="shared" si="21"/>
        <v>1974BC</v>
      </c>
      <c r="D354" s="1" t="s">
        <v>56</v>
      </c>
      <c r="E354" s="1" t="str">
        <f t="shared" si="22"/>
        <v>1974BCICI</v>
      </c>
      <c r="F354" s="196">
        <v>0.12182999999999999</v>
      </c>
      <c r="G354" s="196">
        <v>0.4264</v>
      </c>
      <c r="H354" s="196">
        <v>0</v>
      </c>
      <c r="I354" s="196">
        <v>2.4369999999999999E-2</v>
      </c>
      <c r="J354" s="196">
        <v>0.1066</v>
      </c>
      <c r="K354" s="196">
        <v>0</v>
      </c>
      <c r="L354" s="196">
        <v>0</v>
      </c>
      <c r="M354" s="196">
        <v>3.0499999999999998E-3</v>
      </c>
      <c r="N354" s="196">
        <v>6.0899999999999999E-3</v>
      </c>
      <c r="O354" s="196">
        <v>4.061E-2</v>
      </c>
      <c r="P354" s="196">
        <v>5.0599999999998979E-3</v>
      </c>
      <c r="Q354" s="196">
        <v>0</v>
      </c>
      <c r="R354" s="196">
        <v>0</v>
      </c>
      <c r="S354" s="196">
        <v>1.0199999999999999E-3</v>
      </c>
      <c r="T354" s="196">
        <v>0</v>
      </c>
      <c r="U354" s="196">
        <v>7.11E-3</v>
      </c>
      <c r="V354" s="196">
        <v>8.1200000000000005E-3</v>
      </c>
      <c r="W354" s="196">
        <v>8.1220000000000001E-2</v>
      </c>
      <c r="X354" s="196">
        <v>6.0909999999999999E-2</v>
      </c>
      <c r="Y354" s="196">
        <v>0.10152</v>
      </c>
      <c r="Z354" s="196">
        <v>6.0899999999999999E-3</v>
      </c>
      <c r="AA354" s="196">
        <v>0</v>
      </c>
      <c r="AB354" s="196">
        <v>0</v>
      </c>
      <c r="AC354" s="196">
        <v>0</v>
      </c>
      <c r="AD354" s="196">
        <v>0</v>
      </c>
      <c r="AE354" s="196">
        <v>0</v>
      </c>
      <c r="AF354" s="272">
        <f t="shared" si="23"/>
        <v>1</v>
      </c>
      <c r="AG354" s="196">
        <f t="shared" si="20"/>
        <v>0.26599</v>
      </c>
    </row>
    <row r="355" spans="1:33" s="23" customFormat="1" x14ac:dyDescent="0.25">
      <c r="A355" s="1">
        <v>1974</v>
      </c>
      <c r="B355" s="1" t="s">
        <v>15</v>
      </c>
      <c r="C355" s="1" t="str">
        <f t="shared" si="21"/>
        <v>1974BC</v>
      </c>
      <c r="D355" s="1" t="s">
        <v>58</v>
      </c>
      <c r="E355" s="1" t="str">
        <f t="shared" si="22"/>
        <v>1974BCResidential</v>
      </c>
      <c r="F355" s="196">
        <v>0.12182999999999999</v>
      </c>
      <c r="G355" s="196">
        <v>0.4264</v>
      </c>
      <c r="H355" s="196">
        <v>0</v>
      </c>
      <c r="I355" s="196">
        <v>2.4369999999999999E-2</v>
      </c>
      <c r="J355" s="196">
        <v>0.1066</v>
      </c>
      <c r="K355" s="196">
        <v>0</v>
      </c>
      <c r="L355" s="196">
        <v>0</v>
      </c>
      <c r="M355" s="196">
        <v>3.0499999999999998E-3</v>
      </c>
      <c r="N355" s="196">
        <v>6.0899999999999999E-3</v>
      </c>
      <c r="O355" s="196">
        <v>4.061E-2</v>
      </c>
      <c r="P355" s="196">
        <v>5.0599999999998979E-3</v>
      </c>
      <c r="Q355" s="196">
        <v>0</v>
      </c>
      <c r="R355" s="196">
        <v>0</v>
      </c>
      <c r="S355" s="196">
        <v>1.0199999999999999E-3</v>
      </c>
      <c r="T355" s="196">
        <v>0</v>
      </c>
      <c r="U355" s="196">
        <v>7.11E-3</v>
      </c>
      <c r="V355" s="196">
        <v>8.1200000000000005E-3</v>
      </c>
      <c r="W355" s="196">
        <v>8.1220000000000001E-2</v>
      </c>
      <c r="X355" s="196">
        <v>6.0909999999999999E-2</v>
      </c>
      <c r="Y355" s="197">
        <v>0.10152</v>
      </c>
      <c r="Z355" s="196">
        <v>6.0899999999999999E-3</v>
      </c>
      <c r="AA355" s="196">
        <v>0</v>
      </c>
      <c r="AB355" s="196">
        <v>0</v>
      </c>
      <c r="AC355" s="196">
        <v>0</v>
      </c>
      <c r="AD355" s="196">
        <v>0</v>
      </c>
      <c r="AE355" s="196">
        <v>0</v>
      </c>
      <c r="AF355" s="272">
        <f t="shared" si="23"/>
        <v>1</v>
      </c>
      <c r="AG355" s="196">
        <f t="shared" si="20"/>
        <v>0.26599</v>
      </c>
    </row>
    <row r="356" spans="1:33" s="23" customFormat="1" x14ac:dyDescent="0.25">
      <c r="A356" s="1">
        <v>1975</v>
      </c>
      <c r="B356" s="1" t="s">
        <v>15</v>
      </c>
      <c r="C356" s="1" t="str">
        <f t="shared" si="21"/>
        <v>1975BC</v>
      </c>
      <c r="D356" s="1" t="s">
        <v>57</v>
      </c>
      <c r="E356" s="1" t="str">
        <f t="shared" si="22"/>
        <v>1975BCC&amp;D</v>
      </c>
      <c r="F356" s="274">
        <v>0</v>
      </c>
      <c r="G356" s="274">
        <v>1.0829999999999999E-2</v>
      </c>
      <c r="H356" s="274">
        <v>0</v>
      </c>
      <c r="I356" s="274">
        <v>0.31966</v>
      </c>
      <c r="J356" s="274">
        <v>0</v>
      </c>
      <c r="K356" s="274">
        <v>0</v>
      </c>
      <c r="L356" s="274">
        <v>0</v>
      </c>
      <c r="M356" s="274">
        <v>0</v>
      </c>
      <c r="N356" s="274">
        <v>0</v>
      </c>
      <c r="O356" s="274">
        <v>0</v>
      </c>
      <c r="P356" s="274">
        <v>0</v>
      </c>
      <c r="Q356" s="274">
        <v>0</v>
      </c>
      <c r="R356" s="274">
        <v>0</v>
      </c>
      <c r="S356" s="274">
        <v>0</v>
      </c>
      <c r="T356" s="274">
        <v>0.29006999999999999</v>
      </c>
      <c r="U356" s="274">
        <v>0</v>
      </c>
      <c r="V356" s="274">
        <v>0</v>
      </c>
      <c r="W356" s="274">
        <v>4.0879999999999972E-2</v>
      </c>
      <c r="X356" s="274">
        <v>0</v>
      </c>
      <c r="Y356" s="274">
        <v>0</v>
      </c>
      <c r="Z356" s="274">
        <v>0</v>
      </c>
      <c r="AA356" s="274">
        <v>0</v>
      </c>
      <c r="AB356" s="274">
        <v>0.15045</v>
      </c>
      <c r="AC356" s="274">
        <v>7.0800000000000002E-2</v>
      </c>
      <c r="AD356" s="274">
        <v>0.11731000000000003</v>
      </c>
      <c r="AE356" s="274">
        <v>0</v>
      </c>
      <c r="AF356" s="272">
        <f t="shared" si="23"/>
        <v>1</v>
      </c>
      <c r="AG356" s="196">
        <f t="shared" si="20"/>
        <v>0.66950999999999994</v>
      </c>
    </row>
    <row r="357" spans="1:33" s="23" customFormat="1" x14ac:dyDescent="0.25">
      <c r="A357" s="1">
        <v>1975</v>
      </c>
      <c r="B357" s="1" t="s">
        <v>15</v>
      </c>
      <c r="C357" s="1" t="str">
        <f t="shared" si="21"/>
        <v>1975BC</v>
      </c>
      <c r="D357" s="1" t="s">
        <v>56</v>
      </c>
      <c r="E357" s="1" t="str">
        <f t="shared" si="22"/>
        <v>1975BCICI</v>
      </c>
      <c r="F357" s="196">
        <v>0.12182999999999999</v>
      </c>
      <c r="G357" s="196">
        <v>0.4264</v>
      </c>
      <c r="H357" s="196">
        <v>0</v>
      </c>
      <c r="I357" s="196">
        <v>2.4369999999999999E-2</v>
      </c>
      <c r="J357" s="196">
        <v>0.1066</v>
      </c>
      <c r="K357" s="196">
        <v>0</v>
      </c>
      <c r="L357" s="196">
        <v>0</v>
      </c>
      <c r="M357" s="196">
        <v>3.0499999999999998E-3</v>
      </c>
      <c r="N357" s="196">
        <v>6.0899999999999999E-3</v>
      </c>
      <c r="O357" s="196">
        <v>4.061E-2</v>
      </c>
      <c r="P357" s="196">
        <v>5.0599999999998979E-3</v>
      </c>
      <c r="Q357" s="196">
        <v>0</v>
      </c>
      <c r="R357" s="196">
        <v>0</v>
      </c>
      <c r="S357" s="196">
        <v>1.0199999999999999E-3</v>
      </c>
      <c r="T357" s="196">
        <v>0</v>
      </c>
      <c r="U357" s="196">
        <v>7.11E-3</v>
      </c>
      <c r="V357" s="196">
        <v>8.1200000000000005E-3</v>
      </c>
      <c r="W357" s="196">
        <v>8.1220000000000001E-2</v>
      </c>
      <c r="X357" s="196">
        <v>6.0909999999999999E-2</v>
      </c>
      <c r="Y357" s="196">
        <v>0.10152</v>
      </c>
      <c r="Z357" s="196">
        <v>6.0899999999999999E-3</v>
      </c>
      <c r="AA357" s="196">
        <v>0</v>
      </c>
      <c r="AB357" s="196">
        <v>0</v>
      </c>
      <c r="AC357" s="196">
        <v>0</v>
      </c>
      <c r="AD357" s="196">
        <v>0</v>
      </c>
      <c r="AE357" s="196">
        <v>0</v>
      </c>
      <c r="AF357" s="272">
        <f t="shared" si="23"/>
        <v>1</v>
      </c>
      <c r="AG357" s="196">
        <f t="shared" si="20"/>
        <v>0.26599</v>
      </c>
    </row>
    <row r="358" spans="1:33" s="23" customFormat="1" x14ac:dyDescent="0.25">
      <c r="A358" s="1">
        <v>1975</v>
      </c>
      <c r="B358" s="1" t="s">
        <v>15</v>
      </c>
      <c r="C358" s="1" t="str">
        <f t="shared" si="21"/>
        <v>1975BC</v>
      </c>
      <c r="D358" s="1" t="s">
        <v>58</v>
      </c>
      <c r="E358" s="1" t="str">
        <f t="shared" si="22"/>
        <v>1975BCResidential</v>
      </c>
      <c r="F358" s="196">
        <v>0.12182999999999999</v>
      </c>
      <c r="G358" s="196">
        <v>0.4264</v>
      </c>
      <c r="H358" s="196">
        <v>0</v>
      </c>
      <c r="I358" s="196">
        <v>2.4369999999999999E-2</v>
      </c>
      <c r="J358" s="196">
        <v>0.1066</v>
      </c>
      <c r="K358" s="196">
        <v>0</v>
      </c>
      <c r="L358" s="196">
        <v>0</v>
      </c>
      <c r="M358" s="196">
        <v>3.0499999999999998E-3</v>
      </c>
      <c r="N358" s="196">
        <v>6.0899999999999999E-3</v>
      </c>
      <c r="O358" s="196">
        <v>4.061E-2</v>
      </c>
      <c r="P358" s="196">
        <v>5.0599999999998979E-3</v>
      </c>
      <c r="Q358" s="196">
        <v>0</v>
      </c>
      <c r="R358" s="196">
        <v>0</v>
      </c>
      <c r="S358" s="196">
        <v>1.0199999999999999E-3</v>
      </c>
      <c r="T358" s="196">
        <v>0</v>
      </c>
      <c r="U358" s="196">
        <v>7.11E-3</v>
      </c>
      <c r="V358" s="196">
        <v>8.1200000000000005E-3</v>
      </c>
      <c r="W358" s="196">
        <v>8.1220000000000001E-2</v>
      </c>
      <c r="X358" s="196">
        <v>6.0909999999999999E-2</v>
      </c>
      <c r="Y358" s="197">
        <v>0.10152</v>
      </c>
      <c r="Z358" s="196">
        <v>6.0899999999999999E-3</v>
      </c>
      <c r="AA358" s="196">
        <v>0</v>
      </c>
      <c r="AB358" s="196">
        <v>0</v>
      </c>
      <c r="AC358" s="196">
        <v>0</v>
      </c>
      <c r="AD358" s="196">
        <v>0</v>
      </c>
      <c r="AE358" s="196">
        <v>0</v>
      </c>
      <c r="AF358" s="272">
        <f t="shared" si="23"/>
        <v>1</v>
      </c>
      <c r="AG358" s="196">
        <f t="shared" ref="AG358:AG421" si="24">SUM(S358:AE358)</f>
        <v>0.26599</v>
      </c>
    </row>
    <row r="359" spans="1:33" s="23" customFormat="1" x14ac:dyDescent="0.25">
      <c r="A359" s="1">
        <v>1976</v>
      </c>
      <c r="B359" s="1" t="s">
        <v>15</v>
      </c>
      <c r="C359" s="1" t="str">
        <f t="shared" si="21"/>
        <v>1976BC</v>
      </c>
      <c r="D359" s="1" t="s">
        <v>57</v>
      </c>
      <c r="E359" s="1" t="str">
        <f t="shared" si="22"/>
        <v>1976BCC&amp;D</v>
      </c>
      <c r="F359" s="274">
        <v>0</v>
      </c>
      <c r="G359" s="274">
        <v>1.0829999999999999E-2</v>
      </c>
      <c r="H359" s="274">
        <v>0</v>
      </c>
      <c r="I359" s="274">
        <v>0.31966</v>
      </c>
      <c r="J359" s="274">
        <v>0</v>
      </c>
      <c r="K359" s="274">
        <v>0</v>
      </c>
      <c r="L359" s="274">
        <v>0</v>
      </c>
      <c r="M359" s="274">
        <v>0</v>
      </c>
      <c r="N359" s="274">
        <v>0</v>
      </c>
      <c r="O359" s="274">
        <v>0</v>
      </c>
      <c r="P359" s="274">
        <v>0</v>
      </c>
      <c r="Q359" s="274">
        <v>0</v>
      </c>
      <c r="R359" s="274">
        <v>0</v>
      </c>
      <c r="S359" s="274">
        <v>0</v>
      </c>
      <c r="T359" s="274">
        <v>0.29006999999999999</v>
      </c>
      <c r="U359" s="274">
        <v>0</v>
      </c>
      <c r="V359" s="274">
        <v>0</v>
      </c>
      <c r="W359" s="274">
        <v>4.0879999999999972E-2</v>
      </c>
      <c r="X359" s="274">
        <v>0</v>
      </c>
      <c r="Y359" s="274">
        <v>0</v>
      </c>
      <c r="Z359" s="274">
        <v>0</v>
      </c>
      <c r="AA359" s="274">
        <v>0</v>
      </c>
      <c r="AB359" s="274">
        <v>0.15045</v>
      </c>
      <c r="AC359" s="274">
        <v>7.0800000000000002E-2</v>
      </c>
      <c r="AD359" s="274">
        <v>0.11731000000000003</v>
      </c>
      <c r="AE359" s="274">
        <v>0</v>
      </c>
      <c r="AF359" s="272">
        <f t="shared" si="23"/>
        <v>1</v>
      </c>
      <c r="AG359" s="196">
        <f t="shared" si="24"/>
        <v>0.66950999999999994</v>
      </c>
    </row>
    <row r="360" spans="1:33" s="23" customFormat="1" x14ac:dyDescent="0.25">
      <c r="A360" s="1">
        <v>1976</v>
      </c>
      <c r="B360" s="1" t="s">
        <v>15</v>
      </c>
      <c r="C360" s="1" t="str">
        <f t="shared" si="21"/>
        <v>1976BC</v>
      </c>
      <c r="D360" s="1" t="s">
        <v>56</v>
      </c>
      <c r="E360" s="1" t="str">
        <f t="shared" si="22"/>
        <v>1976BCICI</v>
      </c>
      <c r="F360" s="196">
        <v>0.13430999999999998</v>
      </c>
      <c r="G360" s="196">
        <v>0.23588999999999999</v>
      </c>
      <c r="H360" s="196">
        <v>0</v>
      </c>
      <c r="I360" s="196">
        <v>7.8700000000000006E-2</v>
      </c>
      <c r="J360" s="196">
        <v>0.1275</v>
      </c>
      <c r="K360" s="196">
        <v>0</v>
      </c>
      <c r="L360" s="196">
        <v>0</v>
      </c>
      <c r="M360" s="196">
        <v>0</v>
      </c>
      <c r="N360" s="196">
        <v>1.6070000000000001E-2</v>
      </c>
      <c r="O360" s="196">
        <v>0</v>
      </c>
      <c r="P360" s="196">
        <v>8.7189999999999934E-2</v>
      </c>
      <c r="Q360" s="196">
        <v>0</v>
      </c>
      <c r="R360" s="196">
        <v>0</v>
      </c>
      <c r="S360" s="196">
        <v>6.9599999999999995E-2</v>
      </c>
      <c r="T360" s="196">
        <v>0</v>
      </c>
      <c r="U360" s="196">
        <v>9.079000000000001E-2</v>
      </c>
      <c r="V360" s="196">
        <v>0</v>
      </c>
      <c r="W360" s="196">
        <v>7.2569999999999996E-2</v>
      </c>
      <c r="X360" s="196">
        <v>2.46E-2</v>
      </c>
      <c r="Y360" s="196">
        <v>0</v>
      </c>
      <c r="Z360" s="196">
        <v>1.6070000000000001E-2</v>
      </c>
      <c r="AA360" s="196">
        <v>5.1900000000000002E-3</v>
      </c>
      <c r="AB360" s="196">
        <v>1.915E-2</v>
      </c>
      <c r="AC360" s="196">
        <v>9.0100000000000006E-3</v>
      </c>
      <c r="AD360" s="196">
        <v>1.336E-2</v>
      </c>
      <c r="AE360" s="196">
        <v>0</v>
      </c>
      <c r="AF360" s="272">
        <f t="shared" si="23"/>
        <v>1</v>
      </c>
      <c r="AG360" s="196">
        <f t="shared" si="24"/>
        <v>0.32034000000000007</v>
      </c>
    </row>
    <row r="361" spans="1:33" s="23" customFormat="1" x14ac:dyDescent="0.25">
      <c r="A361" s="1">
        <v>1976</v>
      </c>
      <c r="B361" s="1" t="s">
        <v>15</v>
      </c>
      <c r="C361" s="1" t="str">
        <f t="shared" si="21"/>
        <v>1976BC</v>
      </c>
      <c r="D361" s="1" t="s">
        <v>58</v>
      </c>
      <c r="E361" s="1" t="str">
        <f t="shared" si="22"/>
        <v>1976BCResidential</v>
      </c>
      <c r="F361" s="196">
        <v>0.13430999999999998</v>
      </c>
      <c r="G361" s="196">
        <v>0.23588999999999999</v>
      </c>
      <c r="H361" s="196">
        <v>0</v>
      </c>
      <c r="I361" s="196">
        <v>7.8700000000000006E-2</v>
      </c>
      <c r="J361" s="196">
        <v>0.1275</v>
      </c>
      <c r="K361" s="196">
        <v>0</v>
      </c>
      <c r="L361" s="196">
        <v>0</v>
      </c>
      <c r="M361" s="196">
        <v>0</v>
      </c>
      <c r="N361" s="196">
        <v>1.6070000000000001E-2</v>
      </c>
      <c r="O361" s="196">
        <v>0</v>
      </c>
      <c r="P361" s="196">
        <v>8.7189999999999934E-2</v>
      </c>
      <c r="Q361" s="196">
        <v>0</v>
      </c>
      <c r="R361" s="196">
        <v>0</v>
      </c>
      <c r="S361" s="196">
        <v>6.9599999999999995E-2</v>
      </c>
      <c r="T361" s="196">
        <v>0</v>
      </c>
      <c r="U361" s="196">
        <v>9.079000000000001E-2</v>
      </c>
      <c r="V361" s="196">
        <v>0</v>
      </c>
      <c r="W361" s="196">
        <v>7.2569999999999996E-2</v>
      </c>
      <c r="X361" s="196">
        <v>2.46E-2</v>
      </c>
      <c r="Y361" s="196">
        <v>0</v>
      </c>
      <c r="Z361" s="196">
        <v>1.6070000000000001E-2</v>
      </c>
      <c r="AA361" s="196">
        <v>5.1900000000000002E-3</v>
      </c>
      <c r="AB361" s="196">
        <v>1.915E-2</v>
      </c>
      <c r="AC361" s="196">
        <v>9.0100000000000006E-3</v>
      </c>
      <c r="AD361" s="196">
        <v>1.336E-2</v>
      </c>
      <c r="AE361" s="196">
        <v>0</v>
      </c>
      <c r="AF361" s="272">
        <f t="shared" si="23"/>
        <v>1</v>
      </c>
      <c r="AG361" s="196">
        <f t="shared" si="24"/>
        <v>0.32034000000000007</v>
      </c>
    </row>
    <row r="362" spans="1:33" s="23" customFormat="1" x14ac:dyDescent="0.25">
      <c r="A362" s="1">
        <v>1977</v>
      </c>
      <c r="B362" s="1" t="s">
        <v>15</v>
      </c>
      <c r="C362" s="1" t="str">
        <f t="shared" si="21"/>
        <v>1977BC</v>
      </c>
      <c r="D362" s="1" t="s">
        <v>57</v>
      </c>
      <c r="E362" s="1" t="str">
        <f t="shared" si="22"/>
        <v>1977BCC&amp;D</v>
      </c>
      <c r="F362" s="274">
        <v>0</v>
      </c>
      <c r="G362" s="274">
        <v>1.0829999999999999E-2</v>
      </c>
      <c r="H362" s="274">
        <v>0</v>
      </c>
      <c r="I362" s="274">
        <v>0.31966</v>
      </c>
      <c r="J362" s="274">
        <v>0</v>
      </c>
      <c r="K362" s="274">
        <v>0</v>
      </c>
      <c r="L362" s="274">
        <v>0</v>
      </c>
      <c r="M362" s="274">
        <v>0</v>
      </c>
      <c r="N362" s="274">
        <v>0</v>
      </c>
      <c r="O362" s="274">
        <v>0</v>
      </c>
      <c r="P362" s="274">
        <v>0</v>
      </c>
      <c r="Q362" s="274">
        <v>0</v>
      </c>
      <c r="R362" s="274">
        <v>0</v>
      </c>
      <c r="S362" s="274">
        <v>0</v>
      </c>
      <c r="T362" s="274">
        <v>0.29006999999999999</v>
      </c>
      <c r="U362" s="274">
        <v>0</v>
      </c>
      <c r="V362" s="274">
        <v>0</v>
      </c>
      <c r="W362" s="274">
        <v>4.0879999999999972E-2</v>
      </c>
      <c r="X362" s="274">
        <v>0</v>
      </c>
      <c r="Y362" s="274">
        <v>0</v>
      </c>
      <c r="Z362" s="274">
        <v>0</v>
      </c>
      <c r="AA362" s="274">
        <v>0</v>
      </c>
      <c r="AB362" s="274">
        <v>0.15045</v>
      </c>
      <c r="AC362" s="274">
        <v>7.0800000000000002E-2</v>
      </c>
      <c r="AD362" s="274">
        <v>0.11731000000000003</v>
      </c>
      <c r="AE362" s="274">
        <v>0</v>
      </c>
      <c r="AF362" s="272">
        <f t="shared" si="23"/>
        <v>1</v>
      </c>
      <c r="AG362" s="196">
        <f t="shared" si="24"/>
        <v>0.66950999999999994</v>
      </c>
    </row>
    <row r="363" spans="1:33" s="23" customFormat="1" x14ac:dyDescent="0.25">
      <c r="A363" s="1">
        <v>1977</v>
      </c>
      <c r="B363" s="1" t="s">
        <v>15</v>
      </c>
      <c r="C363" s="1" t="str">
        <f t="shared" si="21"/>
        <v>1977BC</v>
      </c>
      <c r="D363" s="1" t="s">
        <v>56</v>
      </c>
      <c r="E363" s="1" t="str">
        <f t="shared" si="22"/>
        <v>1977BCICI</v>
      </c>
      <c r="F363" s="196">
        <v>0.13430999999999998</v>
      </c>
      <c r="G363" s="196">
        <v>0.23588999999999999</v>
      </c>
      <c r="H363" s="196">
        <v>0</v>
      </c>
      <c r="I363" s="196">
        <v>7.8700000000000006E-2</v>
      </c>
      <c r="J363" s="196">
        <v>0.1275</v>
      </c>
      <c r="K363" s="196">
        <v>0</v>
      </c>
      <c r="L363" s="196">
        <v>0</v>
      </c>
      <c r="M363" s="196">
        <v>0</v>
      </c>
      <c r="N363" s="196">
        <v>1.6070000000000001E-2</v>
      </c>
      <c r="O363" s="196">
        <v>0</v>
      </c>
      <c r="P363" s="196">
        <v>8.7189999999999934E-2</v>
      </c>
      <c r="Q363" s="196">
        <v>0</v>
      </c>
      <c r="R363" s="196">
        <v>0</v>
      </c>
      <c r="S363" s="196">
        <v>6.9599999999999995E-2</v>
      </c>
      <c r="T363" s="196">
        <v>0</v>
      </c>
      <c r="U363" s="196">
        <v>9.079000000000001E-2</v>
      </c>
      <c r="V363" s="196">
        <v>0</v>
      </c>
      <c r="W363" s="196">
        <v>7.2569999999999996E-2</v>
      </c>
      <c r="X363" s="196">
        <v>2.46E-2</v>
      </c>
      <c r="Y363" s="196">
        <v>0</v>
      </c>
      <c r="Z363" s="196">
        <v>1.6070000000000001E-2</v>
      </c>
      <c r="AA363" s="196">
        <v>5.1900000000000002E-3</v>
      </c>
      <c r="AB363" s="196">
        <v>1.915E-2</v>
      </c>
      <c r="AC363" s="196">
        <v>9.0100000000000006E-3</v>
      </c>
      <c r="AD363" s="196">
        <v>1.336E-2</v>
      </c>
      <c r="AE363" s="196">
        <v>0</v>
      </c>
      <c r="AF363" s="272">
        <f t="shared" si="23"/>
        <v>1</v>
      </c>
      <c r="AG363" s="196">
        <f t="shared" si="24"/>
        <v>0.32034000000000007</v>
      </c>
    </row>
    <row r="364" spans="1:33" s="23" customFormat="1" x14ac:dyDescent="0.25">
      <c r="A364" s="1">
        <v>1977</v>
      </c>
      <c r="B364" s="1" t="s">
        <v>15</v>
      </c>
      <c r="C364" s="1" t="str">
        <f t="shared" si="21"/>
        <v>1977BC</v>
      </c>
      <c r="D364" s="1" t="s">
        <v>58</v>
      </c>
      <c r="E364" s="1" t="str">
        <f t="shared" si="22"/>
        <v>1977BCResidential</v>
      </c>
      <c r="F364" s="196">
        <v>0.13430999999999998</v>
      </c>
      <c r="G364" s="196">
        <v>0.23588999999999999</v>
      </c>
      <c r="H364" s="196">
        <v>0</v>
      </c>
      <c r="I364" s="196">
        <v>7.8700000000000006E-2</v>
      </c>
      <c r="J364" s="196">
        <v>0.1275</v>
      </c>
      <c r="K364" s="196">
        <v>0</v>
      </c>
      <c r="L364" s="196">
        <v>0</v>
      </c>
      <c r="M364" s="196">
        <v>0</v>
      </c>
      <c r="N364" s="196">
        <v>1.6070000000000001E-2</v>
      </c>
      <c r="O364" s="196">
        <v>0</v>
      </c>
      <c r="P364" s="196">
        <v>8.7189999999999934E-2</v>
      </c>
      <c r="Q364" s="196">
        <v>0</v>
      </c>
      <c r="R364" s="196">
        <v>0</v>
      </c>
      <c r="S364" s="196">
        <v>6.9599999999999995E-2</v>
      </c>
      <c r="T364" s="196">
        <v>0</v>
      </c>
      <c r="U364" s="196">
        <v>9.079000000000001E-2</v>
      </c>
      <c r="V364" s="196">
        <v>0</v>
      </c>
      <c r="W364" s="196">
        <v>7.2569999999999996E-2</v>
      </c>
      <c r="X364" s="196">
        <v>2.46E-2</v>
      </c>
      <c r="Y364" s="196">
        <v>0</v>
      </c>
      <c r="Z364" s="196">
        <v>1.6070000000000001E-2</v>
      </c>
      <c r="AA364" s="196">
        <v>5.1900000000000002E-3</v>
      </c>
      <c r="AB364" s="196">
        <v>1.915E-2</v>
      </c>
      <c r="AC364" s="196">
        <v>9.0100000000000006E-3</v>
      </c>
      <c r="AD364" s="196">
        <v>1.336E-2</v>
      </c>
      <c r="AE364" s="196">
        <v>0</v>
      </c>
      <c r="AF364" s="272">
        <f t="shared" si="23"/>
        <v>1</v>
      </c>
      <c r="AG364" s="196">
        <f t="shared" si="24"/>
        <v>0.32034000000000007</v>
      </c>
    </row>
    <row r="365" spans="1:33" s="23" customFormat="1" x14ac:dyDescent="0.25">
      <c r="A365" s="1">
        <v>1978</v>
      </c>
      <c r="B365" s="1" t="s">
        <v>15</v>
      </c>
      <c r="C365" s="1" t="str">
        <f t="shared" si="21"/>
        <v>1978BC</v>
      </c>
      <c r="D365" s="1" t="s">
        <v>57</v>
      </c>
      <c r="E365" s="1" t="str">
        <f t="shared" si="22"/>
        <v>1978BCC&amp;D</v>
      </c>
      <c r="F365" s="274">
        <v>0</v>
      </c>
      <c r="G365" s="274">
        <v>1.0829999999999999E-2</v>
      </c>
      <c r="H365" s="274">
        <v>0</v>
      </c>
      <c r="I365" s="274">
        <v>0.31966</v>
      </c>
      <c r="J365" s="274">
        <v>0</v>
      </c>
      <c r="K365" s="274">
        <v>0</v>
      </c>
      <c r="L365" s="274">
        <v>0</v>
      </c>
      <c r="M365" s="274">
        <v>0</v>
      </c>
      <c r="N365" s="274">
        <v>0</v>
      </c>
      <c r="O365" s="274">
        <v>0</v>
      </c>
      <c r="P365" s="274">
        <v>0</v>
      </c>
      <c r="Q365" s="274">
        <v>0</v>
      </c>
      <c r="R365" s="274">
        <v>0</v>
      </c>
      <c r="S365" s="274">
        <v>0</v>
      </c>
      <c r="T365" s="274">
        <v>0.29006999999999999</v>
      </c>
      <c r="U365" s="274">
        <v>0</v>
      </c>
      <c r="V365" s="274">
        <v>0</v>
      </c>
      <c r="W365" s="274">
        <v>4.0879999999999972E-2</v>
      </c>
      <c r="X365" s="274">
        <v>0</v>
      </c>
      <c r="Y365" s="274">
        <v>0</v>
      </c>
      <c r="Z365" s="274">
        <v>0</v>
      </c>
      <c r="AA365" s="274">
        <v>0</v>
      </c>
      <c r="AB365" s="274">
        <v>0.15045</v>
      </c>
      <c r="AC365" s="274">
        <v>7.0800000000000002E-2</v>
      </c>
      <c r="AD365" s="274">
        <v>0.11731000000000003</v>
      </c>
      <c r="AE365" s="274">
        <v>0</v>
      </c>
      <c r="AF365" s="272">
        <f t="shared" si="23"/>
        <v>1</v>
      </c>
      <c r="AG365" s="196">
        <f t="shared" si="24"/>
        <v>0.66950999999999994</v>
      </c>
    </row>
    <row r="366" spans="1:33" s="23" customFormat="1" x14ac:dyDescent="0.25">
      <c r="A366" s="1">
        <v>1978</v>
      </c>
      <c r="B366" s="1" t="s">
        <v>15</v>
      </c>
      <c r="C366" s="1" t="str">
        <f t="shared" si="21"/>
        <v>1978BC</v>
      </c>
      <c r="D366" s="1" t="s">
        <v>56</v>
      </c>
      <c r="E366" s="1" t="str">
        <f t="shared" si="22"/>
        <v>1978BCICI</v>
      </c>
      <c r="F366" s="196">
        <v>0.13430999999999998</v>
      </c>
      <c r="G366" s="196">
        <v>0.23588999999999999</v>
      </c>
      <c r="H366" s="196">
        <v>0</v>
      </c>
      <c r="I366" s="196">
        <v>7.8700000000000006E-2</v>
      </c>
      <c r="J366" s="196">
        <v>0.1275</v>
      </c>
      <c r="K366" s="196">
        <v>0</v>
      </c>
      <c r="L366" s="196">
        <v>0</v>
      </c>
      <c r="M366" s="196">
        <v>0</v>
      </c>
      <c r="N366" s="196">
        <v>1.6070000000000001E-2</v>
      </c>
      <c r="O366" s="196">
        <v>0</v>
      </c>
      <c r="P366" s="196">
        <v>8.7189999999999934E-2</v>
      </c>
      <c r="Q366" s="196">
        <v>0</v>
      </c>
      <c r="R366" s="196">
        <v>0</v>
      </c>
      <c r="S366" s="196">
        <v>6.9599999999999995E-2</v>
      </c>
      <c r="T366" s="196">
        <v>0</v>
      </c>
      <c r="U366" s="196">
        <v>9.079000000000001E-2</v>
      </c>
      <c r="V366" s="196">
        <v>0</v>
      </c>
      <c r="W366" s="196">
        <v>7.2569999999999996E-2</v>
      </c>
      <c r="X366" s="196">
        <v>2.46E-2</v>
      </c>
      <c r="Y366" s="197">
        <v>0</v>
      </c>
      <c r="Z366" s="196">
        <v>1.6070000000000001E-2</v>
      </c>
      <c r="AA366" s="196">
        <v>5.1900000000000002E-3</v>
      </c>
      <c r="AB366" s="196">
        <v>1.915E-2</v>
      </c>
      <c r="AC366" s="196">
        <v>9.0100000000000006E-3</v>
      </c>
      <c r="AD366" s="196">
        <v>1.336E-2</v>
      </c>
      <c r="AE366" s="196">
        <v>0</v>
      </c>
      <c r="AF366" s="272">
        <f t="shared" si="23"/>
        <v>1</v>
      </c>
      <c r="AG366" s="196">
        <f t="shared" si="24"/>
        <v>0.32034000000000007</v>
      </c>
    </row>
    <row r="367" spans="1:33" s="23" customFormat="1" x14ac:dyDescent="0.25">
      <c r="A367" s="1">
        <v>1978</v>
      </c>
      <c r="B367" s="1" t="s">
        <v>15</v>
      </c>
      <c r="C367" s="1" t="str">
        <f t="shared" si="21"/>
        <v>1978BC</v>
      </c>
      <c r="D367" s="1" t="s">
        <v>58</v>
      </c>
      <c r="E367" s="1" t="str">
        <f t="shared" si="22"/>
        <v>1978BCResidential</v>
      </c>
      <c r="F367" s="196">
        <v>0.13430999999999998</v>
      </c>
      <c r="G367" s="196">
        <v>0.23588999999999999</v>
      </c>
      <c r="H367" s="196">
        <v>0</v>
      </c>
      <c r="I367" s="196">
        <v>7.8700000000000006E-2</v>
      </c>
      <c r="J367" s="196">
        <v>0.1275</v>
      </c>
      <c r="K367" s="196">
        <v>0</v>
      </c>
      <c r="L367" s="196">
        <v>0</v>
      </c>
      <c r="M367" s="196">
        <v>0</v>
      </c>
      <c r="N367" s="196">
        <v>1.6070000000000001E-2</v>
      </c>
      <c r="O367" s="196">
        <v>0</v>
      </c>
      <c r="P367" s="196">
        <v>8.7189999999999934E-2</v>
      </c>
      <c r="Q367" s="196">
        <v>0</v>
      </c>
      <c r="R367" s="196">
        <v>0</v>
      </c>
      <c r="S367" s="196">
        <v>6.9599999999999995E-2</v>
      </c>
      <c r="T367" s="196">
        <v>0</v>
      </c>
      <c r="U367" s="196">
        <v>9.079000000000001E-2</v>
      </c>
      <c r="V367" s="196">
        <v>0</v>
      </c>
      <c r="W367" s="196">
        <v>7.2569999999999996E-2</v>
      </c>
      <c r="X367" s="196">
        <v>2.46E-2</v>
      </c>
      <c r="Y367" s="197">
        <v>0</v>
      </c>
      <c r="Z367" s="196">
        <v>1.6070000000000001E-2</v>
      </c>
      <c r="AA367" s="196">
        <v>5.1900000000000002E-3</v>
      </c>
      <c r="AB367" s="196">
        <v>1.915E-2</v>
      </c>
      <c r="AC367" s="196">
        <v>9.0100000000000006E-3</v>
      </c>
      <c r="AD367" s="196">
        <v>1.336E-2</v>
      </c>
      <c r="AE367" s="196">
        <v>0</v>
      </c>
      <c r="AF367" s="272">
        <f t="shared" si="23"/>
        <v>1</v>
      </c>
      <c r="AG367" s="196">
        <f t="shared" si="24"/>
        <v>0.32034000000000007</v>
      </c>
    </row>
    <row r="368" spans="1:33" s="23" customFormat="1" x14ac:dyDescent="0.25">
      <c r="A368" s="1">
        <v>1979</v>
      </c>
      <c r="B368" s="1" t="s">
        <v>15</v>
      </c>
      <c r="C368" s="1" t="str">
        <f t="shared" si="21"/>
        <v>1979BC</v>
      </c>
      <c r="D368" s="1" t="s">
        <v>57</v>
      </c>
      <c r="E368" s="1" t="str">
        <f t="shared" si="22"/>
        <v>1979BCC&amp;D</v>
      </c>
      <c r="F368" s="274">
        <v>0</v>
      </c>
      <c r="G368" s="274">
        <v>1.0829999999999999E-2</v>
      </c>
      <c r="H368" s="274">
        <v>0</v>
      </c>
      <c r="I368" s="274">
        <v>0.31966</v>
      </c>
      <c r="J368" s="274">
        <v>0</v>
      </c>
      <c r="K368" s="274">
        <v>0</v>
      </c>
      <c r="L368" s="274">
        <v>0</v>
      </c>
      <c r="M368" s="274">
        <v>0</v>
      </c>
      <c r="N368" s="274">
        <v>0</v>
      </c>
      <c r="O368" s="274">
        <v>0</v>
      </c>
      <c r="P368" s="274">
        <v>0</v>
      </c>
      <c r="Q368" s="274">
        <v>0</v>
      </c>
      <c r="R368" s="274">
        <v>0</v>
      </c>
      <c r="S368" s="274">
        <v>0</v>
      </c>
      <c r="T368" s="274">
        <v>0.29006999999999999</v>
      </c>
      <c r="U368" s="274">
        <v>0</v>
      </c>
      <c r="V368" s="274">
        <v>0</v>
      </c>
      <c r="W368" s="274">
        <v>4.0879999999999972E-2</v>
      </c>
      <c r="X368" s="274">
        <v>0</v>
      </c>
      <c r="Y368" s="274">
        <v>0</v>
      </c>
      <c r="Z368" s="274">
        <v>0</v>
      </c>
      <c r="AA368" s="274">
        <v>0</v>
      </c>
      <c r="AB368" s="274">
        <v>0.15045</v>
      </c>
      <c r="AC368" s="274">
        <v>7.0800000000000002E-2</v>
      </c>
      <c r="AD368" s="274">
        <v>0.11731000000000003</v>
      </c>
      <c r="AE368" s="274">
        <v>0</v>
      </c>
      <c r="AF368" s="272">
        <f t="shared" si="23"/>
        <v>1</v>
      </c>
      <c r="AG368" s="196">
        <f t="shared" si="24"/>
        <v>0.66950999999999994</v>
      </c>
    </row>
    <row r="369" spans="1:33" s="23" customFormat="1" x14ac:dyDescent="0.25">
      <c r="A369" s="1">
        <v>1979</v>
      </c>
      <c r="B369" s="1" t="s">
        <v>15</v>
      </c>
      <c r="C369" s="1" t="str">
        <f t="shared" si="21"/>
        <v>1979BC</v>
      </c>
      <c r="D369" s="1" t="s">
        <v>56</v>
      </c>
      <c r="E369" s="1" t="str">
        <f t="shared" si="22"/>
        <v>1979BCICI</v>
      </c>
      <c r="F369" s="196">
        <v>0.13430999999999998</v>
      </c>
      <c r="G369" s="196">
        <v>0.23588999999999999</v>
      </c>
      <c r="H369" s="196">
        <v>0</v>
      </c>
      <c r="I369" s="196">
        <v>7.8700000000000006E-2</v>
      </c>
      <c r="J369" s="196">
        <v>0.1275</v>
      </c>
      <c r="K369" s="196">
        <v>0</v>
      </c>
      <c r="L369" s="196">
        <v>0</v>
      </c>
      <c r="M369" s="196">
        <v>0</v>
      </c>
      <c r="N369" s="196">
        <v>1.6070000000000001E-2</v>
      </c>
      <c r="O369" s="196">
        <v>0</v>
      </c>
      <c r="P369" s="196">
        <v>8.7189999999999934E-2</v>
      </c>
      <c r="Q369" s="196">
        <v>0</v>
      </c>
      <c r="R369" s="196">
        <v>0</v>
      </c>
      <c r="S369" s="196">
        <v>6.9599999999999995E-2</v>
      </c>
      <c r="T369" s="196">
        <v>0</v>
      </c>
      <c r="U369" s="196">
        <v>9.079000000000001E-2</v>
      </c>
      <c r="V369" s="196">
        <v>0</v>
      </c>
      <c r="W369" s="196">
        <v>7.2569999999999996E-2</v>
      </c>
      <c r="X369" s="196">
        <v>2.46E-2</v>
      </c>
      <c r="Y369" s="197">
        <v>0</v>
      </c>
      <c r="Z369" s="196">
        <v>1.6070000000000001E-2</v>
      </c>
      <c r="AA369" s="196">
        <v>5.1900000000000002E-3</v>
      </c>
      <c r="AB369" s="196">
        <v>1.915E-2</v>
      </c>
      <c r="AC369" s="196">
        <v>9.0100000000000006E-3</v>
      </c>
      <c r="AD369" s="196">
        <v>1.336E-2</v>
      </c>
      <c r="AE369" s="196">
        <v>0</v>
      </c>
      <c r="AF369" s="272">
        <f t="shared" si="23"/>
        <v>1</v>
      </c>
      <c r="AG369" s="196">
        <f t="shared" si="24"/>
        <v>0.32034000000000007</v>
      </c>
    </row>
    <row r="370" spans="1:33" s="23" customFormat="1" x14ac:dyDescent="0.25">
      <c r="A370" s="1">
        <v>1979</v>
      </c>
      <c r="B370" s="1" t="s">
        <v>15</v>
      </c>
      <c r="C370" s="1" t="str">
        <f t="shared" si="21"/>
        <v>1979BC</v>
      </c>
      <c r="D370" s="1" t="s">
        <v>58</v>
      </c>
      <c r="E370" s="1" t="str">
        <f t="shared" si="22"/>
        <v>1979BCResidential</v>
      </c>
      <c r="F370" s="196">
        <v>0.13430999999999998</v>
      </c>
      <c r="G370" s="196">
        <v>0.23588999999999999</v>
      </c>
      <c r="H370" s="196">
        <v>0</v>
      </c>
      <c r="I370" s="196">
        <v>7.8700000000000006E-2</v>
      </c>
      <c r="J370" s="196">
        <v>0.1275</v>
      </c>
      <c r="K370" s="196">
        <v>0</v>
      </c>
      <c r="L370" s="196">
        <v>0</v>
      </c>
      <c r="M370" s="196">
        <v>0</v>
      </c>
      <c r="N370" s="196">
        <v>1.6070000000000001E-2</v>
      </c>
      <c r="O370" s="196">
        <v>0</v>
      </c>
      <c r="P370" s="196">
        <v>8.7189999999999934E-2</v>
      </c>
      <c r="Q370" s="196">
        <v>0</v>
      </c>
      <c r="R370" s="196">
        <v>0</v>
      </c>
      <c r="S370" s="196">
        <v>6.9599999999999995E-2</v>
      </c>
      <c r="T370" s="196">
        <v>0</v>
      </c>
      <c r="U370" s="196">
        <v>9.079000000000001E-2</v>
      </c>
      <c r="V370" s="196">
        <v>0</v>
      </c>
      <c r="W370" s="196">
        <v>7.2569999999999996E-2</v>
      </c>
      <c r="X370" s="196">
        <v>2.46E-2</v>
      </c>
      <c r="Y370" s="196">
        <v>0</v>
      </c>
      <c r="Z370" s="196">
        <v>1.6070000000000001E-2</v>
      </c>
      <c r="AA370" s="196">
        <v>5.1900000000000002E-3</v>
      </c>
      <c r="AB370" s="196">
        <v>1.915E-2</v>
      </c>
      <c r="AC370" s="196">
        <v>9.0100000000000006E-3</v>
      </c>
      <c r="AD370" s="196">
        <v>1.336E-2</v>
      </c>
      <c r="AE370" s="196">
        <v>0</v>
      </c>
      <c r="AF370" s="272">
        <f t="shared" si="23"/>
        <v>1</v>
      </c>
      <c r="AG370" s="196">
        <f t="shared" si="24"/>
        <v>0.32034000000000007</v>
      </c>
    </row>
    <row r="371" spans="1:33" s="23" customFormat="1" x14ac:dyDescent="0.25">
      <c r="A371" s="1">
        <v>1980</v>
      </c>
      <c r="B371" s="1" t="s">
        <v>15</v>
      </c>
      <c r="C371" s="1" t="str">
        <f t="shared" si="21"/>
        <v>1980BC</v>
      </c>
      <c r="D371" s="1" t="s">
        <v>57</v>
      </c>
      <c r="E371" s="1" t="str">
        <f t="shared" si="22"/>
        <v>1980BCC&amp;D</v>
      </c>
      <c r="F371" s="274">
        <v>0</v>
      </c>
      <c r="G371" s="274">
        <v>1.0829999999999999E-2</v>
      </c>
      <c r="H371" s="274">
        <v>0</v>
      </c>
      <c r="I371" s="274">
        <v>0.31966</v>
      </c>
      <c r="J371" s="274">
        <v>0</v>
      </c>
      <c r="K371" s="274">
        <v>0</v>
      </c>
      <c r="L371" s="274">
        <v>0</v>
      </c>
      <c r="M371" s="274">
        <v>0</v>
      </c>
      <c r="N371" s="274">
        <v>0</v>
      </c>
      <c r="O371" s="274">
        <v>0</v>
      </c>
      <c r="P371" s="274">
        <v>0</v>
      </c>
      <c r="Q371" s="274">
        <v>0</v>
      </c>
      <c r="R371" s="274">
        <v>0</v>
      </c>
      <c r="S371" s="274">
        <v>0</v>
      </c>
      <c r="T371" s="274">
        <v>0.29006999999999999</v>
      </c>
      <c r="U371" s="274">
        <v>0</v>
      </c>
      <c r="V371" s="274">
        <v>0</v>
      </c>
      <c r="W371" s="274">
        <v>4.0879999999999972E-2</v>
      </c>
      <c r="X371" s="274">
        <v>0</v>
      </c>
      <c r="Y371" s="274">
        <v>0</v>
      </c>
      <c r="Z371" s="274">
        <v>0</v>
      </c>
      <c r="AA371" s="274">
        <v>0</v>
      </c>
      <c r="AB371" s="274">
        <v>0.15045</v>
      </c>
      <c r="AC371" s="274">
        <v>7.0800000000000002E-2</v>
      </c>
      <c r="AD371" s="274">
        <v>0.11731000000000003</v>
      </c>
      <c r="AE371" s="274">
        <v>0</v>
      </c>
      <c r="AF371" s="272">
        <f t="shared" si="23"/>
        <v>1</v>
      </c>
      <c r="AG371" s="196">
        <f t="shared" si="24"/>
        <v>0.66950999999999994</v>
      </c>
    </row>
    <row r="372" spans="1:33" s="23" customFormat="1" x14ac:dyDescent="0.25">
      <c r="A372" s="1">
        <v>1980</v>
      </c>
      <c r="B372" s="1" t="s">
        <v>15</v>
      </c>
      <c r="C372" s="1" t="str">
        <f t="shared" si="21"/>
        <v>1980BC</v>
      </c>
      <c r="D372" s="1" t="s">
        <v>56</v>
      </c>
      <c r="E372" s="1" t="str">
        <f t="shared" si="22"/>
        <v>1980BCICI</v>
      </c>
      <c r="F372" s="196">
        <v>0.13430999999999998</v>
      </c>
      <c r="G372" s="196">
        <v>0.23588999999999999</v>
      </c>
      <c r="H372" s="196">
        <v>0</v>
      </c>
      <c r="I372" s="196">
        <v>7.8700000000000006E-2</v>
      </c>
      <c r="J372" s="196">
        <v>0.1275</v>
      </c>
      <c r="K372" s="196">
        <v>0</v>
      </c>
      <c r="L372" s="196">
        <v>0</v>
      </c>
      <c r="M372" s="196">
        <v>0</v>
      </c>
      <c r="N372" s="196">
        <v>1.6070000000000001E-2</v>
      </c>
      <c r="O372" s="196">
        <v>0</v>
      </c>
      <c r="P372" s="196">
        <v>8.7189999999999934E-2</v>
      </c>
      <c r="Q372" s="196">
        <v>0</v>
      </c>
      <c r="R372" s="196">
        <v>0</v>
      </c>
      <c r="S372" s="196">
        <v>6.9599999999999995E-2</v>
      </c>
      <c r="T372" s="196">
        <v>0</v>
      </c>
      <c r="U372" s="196">
        <v>9.079000000000001E-2</v>
      </c>
      <c r="V372" s="196">
        <v>0</v>
      </c>
      <c r="W372" s="196">
        <v>7.2569999999999996E-2</v>
      </c>
      <c r="X372" s="196">
        <v>2.46E-2</v>
      </c>
      <c r="Y372" s="196">
        <v>0</v>
      </c>
      <c r="Z372" s="196">
        <v>1.6070000000000001E-2</v>
      </c>
      <c r="AA372" s="196">
        <v>5.1900000000000002E-3</v>
      </c>
      <c r="AB372" s="196">
        <v>1.915E-2</v>
      </c>
      <c r="AC372" s="196">
        <v>9.0100000000000006E-3</v>
      </c>
      <c r="AD372" s="196">
        <v>1.336E-2</v>
      </c>
      <c r="AE372" s="196">
        <v>0</v>
      </c>
      <c r="AF372" s="272">
        <f t="shared" si="23"/>
        <v>1</v>
      </c>
      <c r="AG372" s="196">
        <f t="shared" si="24"/>
        <v>0.32034000000000007</v>
      </c>
    </row>
    <row r="373" spans="1:33" s="23" customFormat="1" x14ac:dyDescent="0.25">
      <c r="A373" s="1">
        <v>1980</v>
      </c>
      <c r="B373" s="1" t="s">
        <v>15</v>
      </c>
      <c r="C373" s="1" t="str">
        <f t="shared" si="21"/>
        <v>1980BC</v>
      </c>
      <c r="D373" s="1" t="s">
        <v>58</v>
      </c>
      <c r="E373" s="1" t="str">
        <f t="shared" si="22"/>
        <v>1980BCResidential</v>
      </c>
      <c r="F373" s="196">
        <v>0.13430999999999998</v>
      </c>
      <c r="G373" s="196">
        <v>0.23588999999999999</v>
      </c>
      <c r="H373" s="196">
        <v>0</v>
      </c>
      <c r="I373" s="196">
        <v>7.8700000000000006E-2</v>
      </c>
      <c r="J373" s="196">
        <v>0.1275</v>
      </c>
      <c r="K373" s="196">
        <v>0</v>
      </c>
      <c r="L373" s="196">
        <v>0</v>
      </c>
      <c r="M373" s="196">
        <v>0</v>
      </c>
      <c r="N373" s="196">
        <v>1.6070000000000001E-2</v>
      </c>
      <c r="O373" s="196">
        <v>0</v>
      </c>
      <c r="P373" s="196">
        <v>8.7189999999999934E-2</v>
      </c>
      <c r="Q373" s="196">
        <v>0</v>
      </c>
      <c r="R373" s="196">
        <v>0</v>
      </c>
      <c r="S373" s="196">
        <v>6.9599999999999995E-2</v>
      </c>
      <c r="T373" s="196">
        <v>0</v>
      </c>
      <c r="U373" s="196">
        <v>9.079000000000001E-2</v>
      </c>
      <c r="V373" s="196">
        <v>0</v>
      </c>
      <c r="W373" s="196">
        <v>7.2569999999999996E-2</v>
      </c>
      <c r="X373" s="196">
        <v>2.46E-2</v>
      </c>
      <c r="Y373" s="196">
        <v>0</v>
      </c>
      <c r="Z373" s="196">
        <v>1.6070000000000001E-2</v>
      </c>
      <c r="AA373" s="196">
        <v>5.1900000000000002E-3</v>
      </c>
      <c r="AB373" s="196">
        <v>1.915E-2</v>
      </c>
      <c r="AC373" s="196">
        <v>9.0100000000000006E-3</v>
      </c>
      <c r="AD373" s="196">
        <v>1.336E-2</v>
      </c>
      <c r="AE373" s="196">
        <v>0</v>
      </c>
      <c r="AF373" s="272">
        <f t="shared" si="23"/>
        <v>1</v>
      </c>
      <c r="AG373" s="196">
        <f t="shared" si="24"/>
        <v>0.32034000000000007</v>
      </c>
    </row>
    <row r="374" spans="1:33" s="23" customFormat="1" x14ac:dyDescent="0.25">
      <c r="A374" s="1">
        <v>1981</v>
      </c>
      <c r="B374" s="1" t="s">
        <v>15</v>
      </c>
      <c r="C374" s="1" t="str">
        <f t="shared" si="21"/>
        <v>1981BC</v>
      </c>
      <c r="D374" s="1" t="s">
        <v>57</v>
      </c>
      <c r="E374" s="1" t="str">
        <f t="shared" si="22"/>
        <v>1981BCC&amp;D</v>
      </c>
      <c r="F374" s="274">
        <v>0</v>
      </c>
      <c r="G374" s="274">
        <v>1.0829999999999999E-2</v>
      </c>
      <c r="H374" s="274">
        <v>0</v>
      </c>
      <c r="I374" s="274">
        <v>0.31966</v>
      </c>
      <c r="J374" s="274">
        <v>0</v>
      </c>
      <c r="K374" s="274">
        <v>0</v>
      </c>
      <c r="L374" s="274">
        <v>0</v>
      </c>
      <c r="M374" s="274">
        <v>0</v>
      </c>
      <c r="N374" s="274">
        <v>0</v>
      </c>
      <c r="O374" s="274">
        <v>0</v>
      </c>
      <c r="P374" s="274">
        <v>0</v>
      </c>
      <c r="Q374" s="274">
        <v>0</v>
      </c>
      <c r="R374" s="274">
        <v>0</v>
      </c>
      <c r="S374" s="274">
        <v>0</v>
      </c>
      <c r="T374" s="274">
        <v>0.29006999999999999</v>
      </c>
      <c r="U374" s="274">
        <v>0</v>
      </c>
      <c r="V374" s="274">
        <v>0</v>
      </c>
      <c r="W374" s="274">
        <v>4.0879999999999972E-2</v>
      </c>
      <c r="X374" s="274">
        <v>0</v>
      </c>
      <c r="Y374" s="274">
        <v>0</v>
      </c>
      <c r="Z374" s="274">
        <v>0</v>
      </c>
      <c r="AA374" s="274">
        <v>0</v>
      </c>
      <c r="AB374" s="274">
        <v>0.15045</v>
      </c>
      <c r="AC374" s="274">
        <v>7.0800000000000002E-2</v>
      </c>
      <c r="AD374" s="274">
        <v>0.11731000000000003</v>
      </c>
      <c r="AE374" s="274">
        <v>0</v>
      </c>
      <c r="AF374" s="272">
        <f t="shared" si="23"/>
        <v>1</v>
      </c>
      <c r="AG374" s="196">
        <f t="shared" si="24"/>
        <v>0.66950999999999994</v>
      </c>
    </row>
    <row r="375" spans="1:33" s="23" customFormat="1" x14ac:dyDescent="0.25">
      <c r="A375" s="1">
        <v>1981</v>
      </c>
      <c r="B375" s="1" t="s">
        <v>15</v>
      </c>
      <c r="C375" s="1" t="str">
        <f t="shared" si="21"/>
        <v>1981BC</v>
      </c>
      <c r="D375" s="1" t="s">
        <v>56</v>
      </c>
      <c r="E375" s="1" t="str">
        <f t="shared" si="22"/>
        <v>1981BCICI</v>
      </c>
      <c r="F375" s="196">
        <v>0.13430999999999998</v>
      </c>
      <c r="G375" s="196">
        <v>0.23588999999999999</v>
      </c>
      <c r="H375" s="196">
        <v>0</v>
      </c>
      <c r="I375" s="196">
        <v>7.8700000000000006E-2</v>
      </c>
      <c r="J375" s="196">
        <v>0.1275</v>
      </c>
      <c r="K375" s="196">
        <v>0</v>
      </c>
      <c r="L375" s="196">
        <v>0</v>
      </c>
      <c r="M375" s="196">
        <v>0</v>
      </c>
      <c r="N375" s="196">
        <v>1.6070000000000001E-2</v>
      </c>
      <c r="O375" s="196">
        <v>0</v>
      </c>
      <c r="P375" s="196">
        <v>8.7189999999999934E-2</v>
      </c>
      <c r="Q375" s="196">
        <v>0</v>
      </c>
      <c r="R375" s="196">
        <v>0</v>
      </c>
      <c r="S375" s="196">
        <v>6.9599999999999995E-2</v>
      </c>
      <c r="T375" s="196">
        <v>0</v>
      </c>
      <c r="U375" s="196">
        <v>9.079000000000001E-2</v>
      </c>
      <c r="V375" s="196">
        <v>0</v>
      </c>
      <c r="W375" s="196">
        <v>7.2569999999999996E-2</v>
      </c>
      <c r="X375" s="196">
        <v>2.46E-2</v>
      </c>
      <c r="Y375" s="197">
        <v>0</v>
      </c>
      <c r="Z375" s="196">
        <v>1.6070000000000001E-2</v>
      </c>
      <c r="AA375" s="196">
        <v>5.1900000000000002E-3</v>
      </c>
      <c r="AB375" s="196">
        <v>1.915E-2</v>
      </c>
      <c r="AC375" s="196">
        <v>9.0100000000000006E-3</v>
      </c>
      <c r="AD375" s="196">
        <v>1.336E-2</v>
      </c>
      <c r="AE375" s="196">
        <v>0</v>
      </c>
      <c r="AF375" s="272">
        <f t="shared" si="23"/>
        <v>1</v>
      </c>
      <c r="AG375" s="196">
        <f t="shared" si="24"/>
        <v>0.32034000000000007</v>
      </c>
    </row>
    <row r="376" spans="1:33" s="23" customFormat="1" x14ac:dyDescent="0.25">
      <c r="A376" s="1">
        <v>1981</v>
      </c>
      <c r="B376" s="1" t="s">
        <v>15</v>
      </c>
      <c r="C376" s="1" t="str">
        <f t="shared" si="21"/>
        <v>1981BC</v>
      </c>
      <c r="D376" s="1" t="s">
        <v>58</v>
      </c>
      <c r="E376" s="1" t="str">
        <f t="shared" si="22"/>
        <v>1981BCResidential</v>
      </c>
      <c r="F376" s="196">
        <v>0.13430999999999998</v>
      </c>
      <c r="G376" s="196">
        <v>0.23588999999999999</v>
      </c>
      <c r="H376" s="196">
        <v>0</v>
      </c>
      <c r="I376" s="196">
        <v>7.8700000000000006E-2</v>
      </c>
      <c r="J376" s="196">
        <v>0.1275</v>
      </c>
      <c r="K376" s="196">
        <v>0</v>
      </c>
      <c r="L376" s="196">
        <v>0</v>
      </c>
      <c r="M376" s="196">
        <v>0</v>
      </c>
      <c r="N376" s="196">
        <v>1.6070000000000001E-2</v>
      </c>
      <c r="O376" s="196">
        <v>0</v>
      </c>
      <c r="P376" s="196">
        <v>8.7189999999999934E-2</v>
      </c>
      <c r="Q376" s="196">
        <v>0</v>
      </c>
      <c r="R376" s="196">
        <v>0</v>
      </c>
      <c r="S376" s="196">
        <v>6.9599999999999995E-2</v>
      </c>
      <c r="T376" s="196">
        <v>0</v>
      </c>
      <c r="U376" s="196">
        <v>9.079000000000001E-2</v>
      </c>
      <c r="V376" s="196">
        <v>0</v>
      </c>
      <c r="W376" s="196">
        <v>7.2569999999999996E-2</v>
      </c>
      <c r="X376" s="196">
        <v>2.46E-2</v>
      </c>
      <c r="Y376" s="197">
        <v>0</v>
      </c>
      <c r="Z376" s="196">
        <v>1.6070000000000001E-2</v>
      </c>
      <c r="AA376" s="196">
        <v>5.1900000000000002E-3</v>
      </c>
      <c r="AB376" s="196">
        <v>1.915E-2</v>
      </c>
      <c r="AC376" s="196">
        <v>9.0100000000000006E-3</v>
      </c>
      <c r="AD376" s="196">
        <v>1.336E-2</v>
      </c>
      <c r="AE376" s="196">
        <v>0</v>
      </c>
      <c r="AF376" s="272">
        <f t="shared" si="23"/>
        <v>1</v>
      </c>
      <c r="AG376" s="196">
        <f t="shared" si="24"/>
        <v>0.32034000000000007</v>
      </c>
    </row>
    <row r="377" spans="1:33" s="23" customFormat="1" x14ac:dyDescent="0.25">
      <c r="A377" s="1">
        <v>1982</v>
      </c>
      <c r="B377" s="1" t="s">
        <v>15</v>
      </c>
      <c r="C377" s="1" t="str">
        <f t="shared" si="21"/>
        <v>1982BC</v>
      </c>
      <c r="D377" s="1" t="s">
        <v>57</v>
      </c>
      <c r="E377" s="1" t="str">
        <f t="shared" si="22"/>
        <v>1982BCC&amp;D</v>
      </c>
      <c r="F377" s="274">
        <v>0</v>
      </c>
      <c r="G377" s="274">
        <v>1.0829999999999999E-2</v>
      </c>
      <c r="H377" s="274">
        <v>0</v>
      </c>
      <c r="I377" s="274">
        <v>0.31966</v>
      </c>
      <c r="J377" s="274">
        <v>0</v>
      </c>
      <c r="K377" s="274">
        <v>0</v>
      </c>
      <c r="L377" s="274">
        <v>0</v>
      </c>
      <c r="M377" s="274">
        <v>0</v>
      </c>
      <c r="N377" s="274">
        <v>0</v>
      </c>
      <c r="O377" s="274">
        <v>0</v>
      </c>
      <c r="P377" s="274">
        <v>0</v>
      </c>
      <c r="Q377" s="274">
        <v>0</v>
      </c>
      <c r="R377" s="274">
        <v>0</v>
      </c>
      <c r="S377" s="274">
        <v>0</v>
      </c>
      <c r="T377" s="274">
        <v>0.29006999999999999</v>
      </c>
      <c r="U377" s="274">
        <v>0</v>
      </c>
      <c r="V377" s="274">
        <v>0</v>
      </c>
      <c r="W377" s="274">
        <v>4.0879999999999972E-2</v>
      </c>
      <c r="X377" s="274">
        <v>0</v>
      </c>
      <c r="Y377" s="274">
        <v>0</v>
      </c>
      <c r="Z377" s="274">
        <v>0</v>
      </c>
      <c r="AA377" s="274">
        <v>0</v>
      </c>
      <c r="AB377" s="274">
        <v>0.15045</v>
      </c>
      <c r="AC377" s="274">
        <v>7.0800000000000002E-2</v>
      </c>
      <c r="AD377" s="274">
        <v>0.11731000000000003</v>
      </c>
      <c r="AE377" s="274">
        <v>0</v>
      </c>
      <c r="AF377" s="272">
        <f t="shared" si="23"/>
        <v>1</v>
      </c>
      <c r="AG377" s="196">
        <f t="shared" si="24"/>
        <v>0.66950999999999994</v>
      </c>
    </row>
    <row r="378" spans="1:33" s="23" customFormat="1" x14ac:dyDescent="0.25">
      <c r="A378" s="1">
        <v>1982</v>
      </c>
      <c r="B378" s="1" t="s">
        <v>15</v>
      </c>
      <c r="C378" s="1" t="str">
        <f t="shared" si="21"/>
        <v>1982BC</v>
      </c>
      <c r="D378" s="1" t="s">
        <v>56</v>
      </c>
      <c r="E378" s="1" t="str">
        <f t="shared" si="22"/>
        <v>1982BCICI</v>
      </c>
      <c r="F378" s="196">
        <v>0.13430999999999998</v>
      </c>
      <c r="G378" s="196">
        <v>0.23588999999999999</v>
      </c>
      <c r="H378" s="196">
        <v>0</v>
      </c>
      <c r="I378" s="196">
        <v>7.8700000000000006E-2</v>
      </c>
      <c r="J378" s="196">
        <v>0.1275</v>
      </c>
      <c r="K378" s="196">
        <v>0</v>
      </c>
      <c r="L378" s="196">
        <v>0</v>
      </c>
      <c r="M378" s="196">
        <v>0</v>
      </c>
      <c r="N378" s="196">
        <v>1.6070000000000001E-2</v>
      </c>
      <c r="O378" s="196">
        <v>0</v>
      </c>
      <c r="P378" s="196">
        <v>8.7189999999999934E-2</v>
      </c>
      <c r="Q378" s="196">
        <v>0</v>
      </c>
      <c r="R378" s="196">
        <v>0</v>
      </c>
      <c r="S378" s="196">
        <v>6.9599999999999995E-2</v>
      </c>
      <c r="T378" s="196">
        <v>0</v>
      </c>
      <c r="U378" s="196">
        <v>9.079000000000001E-2</v>
      </c>
      <c r="V378" s="196">
        <v>0</v>
      </c>
      <c r="W378" s="196">
        <v>7.2569999999999996E-2</v>
      </c>
      <c r="X378" s="196">
        <v>2.46E-2</v>
      </c>
      <c r="Y378" s="197">
        <v>0</v>
      </c>
      <c r="Z378" s="196">
        <v>1.6070000000000001E-2</v>
      </c>
      <c r="AA378" s="196">
        <v>5.1900000000000002E-3</v>
      </c>
      <c r="AB378" s="196">
        <v>1.915E-2</v>
      </c>
      <c r="AC378" s="196">
        <v>9.0100000000000006E-3</v>
      </c>
      <c r="AD378" s="196">
        <v>1.336E-2</v>
      </c>
      <c r="AE378" s="196">
        <v>0</v>
      </c>
      <c r="AF378" s="272">
        <f t="shared" si="23"/>
        <v>1</v>
      </c>
      <c r="AG378" s="196">
        <f t="shared" si="24"/>
        <v>0.32034000000000007</v>
      </c>
    </row>
    <row r="379" spans="1:33" s="23" customFormat="1" x14ac:dyDescent="0.25">
      <c r="A379" s="1">
        <v>1982</v>
      </c>
      <c r="B379" s="1" t="s">
        <v>15</v>
      </c>
      <c r="C379" s="1" t="str">
        <f t="shared" si="21"/>
        <v>1982BC</v>
      </c>
      <c r="D379" s="1" t="s">
        <v>58</v>
      </c>
      <c r="E379" s="1" t="str">
        <f t="shared" si="22"/>
        <v>1982BCResidential</v>
      </c>
      <c r="F379" s="196">
        <v>0.13430999999999998</v>
      </c>
      <c r="G379" s="196">
        <v>0.23588999999999999</v>
      </c>
      <c r="H379" s="196">
        <v>0</v>
      </c>
      <c r="I379" s="196">
        <v>7.8700000000000006E-2</v>
      </c>
      <c r="J379" s="196">
        <v>0.1275</v>
      </c>
      <c r="K379" s="196">
        <v>0</v>
      </c>
      <c r="L379" s="196">
        <v>0</v>
      </c>
      <c r="M379" s="196">
        <v>0</v>
      </c>
      <c r="N379" s="196">
        <v>1.6070000000000001E-2</v>
      </c>
      <c r="O379" s="196">
        <v>0</v>
      </c>
      <c r="P379" s="196">
        <v>8.7189999999999934E-2</v>
      </c>
      <c r="Q379" s="196">
        <v>0</v>
      </c>
      <c r="R379" s="196">
        <v>0</v>
      </c>
      <c r="S379" s="196">
        <v>6.9599999999999995E-2</v>
      </c>
      <c r="T379" s="196">
        <v>0</v>
      </c>
      <c r="U379" s="196">
        <v>9.079000000000001E-2</v>
      </c>
      <c r="V379" s="196">
        <v>0</v>
      </c>
      <c r="W379" s="196">
        <v>7.2569999999999996E-2</v>
      </c>
      <c r="X379" s="196">
        <v>2.46E-2</v>
      </c>
      <c r="Y379" s="196">
        <v>0</v>
      </c>
      <c r="Z379" s="196">
        <v>1.6070000000000001E-2</v>
      </c>
      <c r="AA379" s="196">
        <v>5.1900000000000002E-3</v>
      </c>
      <c r="AB379" s="196">
        <v>1.915E-2</v>
      </c>
      <c r="AC379" s="196">
        <v>9.0100000000000006E-3</v>
      </c>
      <c r="AD379" s="196">
        <v>1.336E-2</v>
      </c>
      <c r="AE379" s="196">
        <v>0</v>
      </c>
      <c r="AF379" s="272">
        <f t="shared" si="23"/>
        <v>1</v>
      </c>
      <c r="AG379" s="196">
        <f t="shared" si="24"/>
        <v>0.32034000000000007</v>
      </c>
    </row>
    <row r="380" spans="1:33" s="23" customFormat="1" x14ac:dyDescent="0.25">
      <c r="A380" s="1">
        <v>1983</v>
      </c>
      <c r="B380" s="1" t="s">
        <v>15</v>
      </c>
      <c r="C380" s="1" t="str">
        <f t="shared" si="21"/>
        <v>1983BC</v>
      </c>
      <c r="D380" s="1" t="s">
        <v>57</v>
      </c>
      <c r="E380" s="1" t="str">
        <f t="shared" si="22"/>
        <v>1983BCC&amp;D</v>
      </c>
      <c r="F380" s="274">
        <v>0</v>
      </c>
      <c r="G380" s="274">
        <v>1.0829999999999999E-2</v>
      </c>
      <c r="H380" s="274">
        <v>0</v>
      </c>
      <c r="I380" s="274">
        <v>0.31966</v>
      </c>
      <c r="J380" s="274">
        <v>0</v>
      </c>
      <c r="K380" s="274">
        <v>0</v>
      </c>
      <c r="L380" s="274">
        <v>0</v>
      </c>
      <c r="M380" s="274">
        <v>0</v>
      </c>
      <c r="N380" s="274">
        <v>0</v>
      </c>
      <c r="O380" s="274">
        <v>0</v>
      </c>
      <c r="P380" s="274">
        <v>0</v>
      </c>
      <c r="Q380" s="274">
        <v>0</v>
      </c>
      <c r="R380" s="274">
        <v>0</v>
      </c>
      <c r="S380" s="274">
        <v>0</v>
      </c>
      <c r="T380" s="274">
        <v>0.29006999999999999</v>
      </c>
      <c r="U380" s="274">
        <v>0</v>
      </c>
      <c r="V380" s="274">
        <v>0</v>
      </c>
      <c r="W380" s="274">
        <v>4.0879999999999972E-2</v>
      </c>
      <c r="X380" s="274">
        <v>0</v>
      </c>
      <c r="Y380" s="274">
        <v>0</v>
      </c>
      <c r="Z380" s="274">
        <v>0</v>
      </c>
      <c r="AA380" s="274">
        <v>0</v>
      </c>
      <c r="AB380" s="274">
        <v>0.15045</v>
      </c>
      <c r="AC380" s="274">
        <v>7.0800000000000002E-2</v>
      </c>
      <c r="AD380" s="274">
        <v>0.11731000000000003</v>
      </c>
      <c r="AE380" s="274">
        <v>0</v>
      </c>
      <c r="AF380" s="272">
        <f t="shared" si="23"/>
        <v>1</v>
      </c>
      <c r="AG380" s="196">
        <f t="shared" si="24"/>
        <v>0.66950999999999994</v>
      </c>
    </row>
    <row r="381" spans="1:33" s="23" customFormat="1" x14ac:dyDescent="0.25">
      <c r="A381" s="1">
        <v>1983</v>
      </c>
      <c r="B381" s="1" t="s">
        <v>15</v>
      </c>
      <c r="C381" s="1" t="str">
        <f t="shared" si="21"/>
        <v>1983BC</v>
      </c>
      <c r="D381" s="1" t="s">
        <v>56</v>
      </c>
      <c r="E381" s="1" t="str">
        <f t="shared" si="22"/>
        <v>1983BCICI</v>
      </c>
      <c r="F381" s="196">
        <v>0.13430999999999998</v>
      </c>
      <c r="G381" s="196">
        <v>0.23588999999999999</v>
      </c>
      <c r="H381" s="196">
        <v>0</v>
      </c>
      <c r="I381" s="196">
        <v>7.8700000000000006E-2</v>
      </c>
      <c r="J381" s="196">
        <v>0.1275</v>
      </c>
      <c r="K381" s="196">
        <v>0</v>
      </c>
      <c r="L381" s="196">
        <v>0</v>
      </c>
      <c r="M381" s="196">
        <v>0</v>
      </c>
      <c r="N381" s="196">
        <v>1.6070000000000001E-2</v>
      </c>
      <c r="O381" s="196">
        <v>0</v>
      </c>
      <c r="P381" s="196">
        <v>8.7189999999999934E-2</v>
      </c>
      <c r="Q381" s="196">
        <v>0</v>
      </c>
      <c r="R381" s="196">
        <v>0</v>
      </c>
      <c r="S381" s="196">
        <v>6.9599999999999995E-2</v>
      </c>
      <c r="T381" s="196">
        <v>0</v>
      </c>
      <c r="U381" s="196">
        <v>9.079000000000001E-2</v>
      </c>
      <c r="V381" s="196">
        <v>0</v>
      </c>
      <c r="W381" s="196">
        <v>7.2569999999999996E-2</v>
      </c>
      <c r="X381" s="196">
        <v>2.46E-2</v>
      </c>
      <c r="Y381" s="196">
        <v>0</v>
      </c>
      <c r="Z381" s="196">
        <v>1.6070000000000001E-2</v>
      </c>
      <c r="AA381" s="196">
        <v>5.1900000000000002E-3</v>
      </c>
      <c r="AB381" s="196">
        <v>1.915E-2</v>
      </c>
      <c r="AC381" s="196">
        <v>9.0100000000000006E-3</v>
      </c>
      <c r="AD381" s="196">
        <v>1.336E-2</v>
      </c>
      <c r="AE381" s="196">
        <v>0</v>
      </c>
      <c r="AF381" s="272">
        <f t="shared" si="23"/>
        <v>1</v>
      </c>
      <c r="AG381" s="196">
        <f t="shared" si="24"/>
        <v>0.32034000000000007</v>
      </c>
    </row>
    <row r="382" spans="1:33" s="23" customFormat="1" x14ac:dyDescent="0.25">
      <c r="A382" s="1">
        <v>1983</v>
      </c>
      <c r="B382" s="1" t="s">
        <v>15</v>
      </c>
      <c r="C382" s="1" t="str">
        <f t="shared" si="21"/>
        <v>1983BC</v>
      </c>
      <c r="D382" s="1" t="s">
        <v>58</v>
      </c>
      <c r="E382" s="1" t="str">
        <f t="shared" si="22"/>
        <v>1983BCResidential</v>
      </c>
      <c r="F382" s="196">
        <v>0.13430999999999998</v>
      </c>
      <c r="G382" s="196">
        <v>0.23588999999999999</v>
      </c>
      <c r="H382" s="196">
        <v>0</v>
      </c>
      <c r="I382" s="196">
        <v>7.8700000000000006E-2</v>
      </c>
      <c r="J382" s="196">
        <v>0.1275</v>
      </c>
      <c r="K382" s="196">
        <v>0</v>
      </c>
      <c r="L382" s="196">
        <v>0</v>
      </c>
      <c r="M382" s="196">
        <v>0</v>
      </c>
      <c r="N382" s="196">
        <v>1.6070000000000001E-2</v>
      </c>
      <c r="O382" s="196">
        <v>0</v>
      </c>
      <c r="P382" s="196">
        <v>8.7189999999999934E-2</v>
      </c>
      <c r="Q382" s="196">
        <v>0</v>
      </c>
      <c r="R382" s="196">
        <v>0</v>
      </c>
      <c r="S382" s="196">
        <v>6.9599999999999995E-2</v>
      </c>
      <c r="T382" s="196">
        <v>0</v>
      </c>
      <c r="U382" s="196">
        <v>9.079000000000001E-2</v>
      </c>
      <c r="V382" s="196">
        <v>0</v>
      </c>
      <c r="W382" s="196">
        <v>7.2569999999999996E-2</v>
      </c>
      <c r="X382" s="196">
        <v>2.46E-2</v>
      </c>
      <c r="Y382" s="196">
        <v>0</v>
      </c>
      <c r="Z382" s="196">
        <v>1.6070000000000001E-2</v>
      </c>
      <c r="AA382" s="196">
        <v>5.1900000000000002E-3</v>
      </c>
      <c r="AB382" s="196">
        <v>1.915E-2</v>
      </c>
      <c r="AC382" s="196">
        <v>9.0100000000000006E-3</v>
      </c>
      <c r="AD382" s="196">
        <v>1.336E-2</v>
      </c>
      <c r="AE382" s="196">
        <v>0</v>
      </c>
      <c r="AF382" s="272">
        <f t="shared" si="23"/>
        <v>1</v>
      </c>
      <c r="AG382" s="196">
        <f t="shared" si="24"/>
        <v>0.32034000000000007</v>
      </c>
    </row>
    <row r="383" spans="1:33" s="23" customFormat="1" x14ac:dyDescent="0.25">
      <c r="A383" s="1">
        <v>1984</v>
      </c>
      <c r="B383" s="1" t="s">
        <v>15</v>
      </c>
      <c r="C383" s="1" t="str">
        <f t="shared" si="21"/>
        <v>1984BC</v>
      </c>
      <c r="D383" s="1" t="s">
        <v>57</v>
      </c>
      <c r="E383" s="1" t="str">
        <f t="shared" si="22"/>
        <v>1984BCC&amp;D</v>
      </c>
      <c r="F383" s="274">
        <v>0</v>
      </c>
      <c r="G383" s="274">
        <v>1.0829999999999999E-2</v>
      </c>
      <c r="H383" s="274">
        <v>0</v>
      </c>
      <c r="I383" s="274">
        <v>0.31966</v>
      </c>
      <c r="J383" s="274">
        <v>0</v>
      </c>
      <c r="K383" s="274">
        <v>0</v>
      </c>
      <c r="L383" s="274">
        <v>0</v>
      </c>
      <c r="M383" s="274">
        <v>0</v>
      </c>
      <c r="N383" s="274">
        <v>0</v>
      </c>
      <c r="O383" s="274">
        <v>0</v>
      </c>
      <c r="P383" s="274">
        <v>0</v>
      </c>
      <c r="Q383" s="274">
        <v>0</v>
      </c>
      <c r="R383" s="274">
        <v>0</v>
      </c>
      <c r="S383" s="274">
        <v>0</v>
      </c>
      <c r="T383" s="274">
        <v>0.29006999999999999</v>
      </c>
      <c r="U383" s="274">
        <v>0</v>
      </c>
      <c r="V383" s="274">
        <v>0</v>
      </c>
      <c r="W383" s="274">
        <v>4.0879999999999972E-2</v>
      </c>
      <c r="X383" s="274">
        <v>0</v>
      </c>
      <c r="Y383" s="274">
        <v>0</v>
      </c>
      <c r="Z383" s="274">
        <v>0</v>
      </c>
      <c r="AA383" s="274">
        <v>0</v>
      </c>
      <c r="AB383" s="274">
        <v>0.15045</v>
      </c>
      <c r="AC383" s="274">
        <v>7.0800000000000002E-2</v>
      </c>
      <c r="AD383" s="274">
        <v>0.11731000000000003</v>
      </c>
      <c r="AE383" s="274">
        <v>0</v>
      </c>
      <c r="AF383" s="272">
        <f t="shared" si="23"/>
        <v>1</v>
      </c>
      <c r="AG383" s="196">
        <f t="shared" si="24"/>
        <v>0.66950999999999994</v>
      </c>
    </row>
    <row r="384" spans="1:33" s="23" customFormat="1" x14ac:dyDescent="0.25">
      <c r="A384" s="1">
        <v>1984</v>
      </c>
      <c r="B384" s="1" t="s">
        <v>15</v>
      </c>
      <c r="C384" s="1" t="str">
        <f t="shared" si="21"/>
        <v>1984BC</v>
      </c>
      <c r="D384" s="1" t="s">
        <v>56</v>
      </c>
      <c r="E384" s="1" t="str">
        <f t="shared" si="22"/>
        <v>1984BCICI</v>
      </c>
      <c r="F384" s="196">
        <v>0.13430999999999998</v>
      </c>
      <c r="G384" s="196">
        <v>0.23588999999999999</v>
      </c>
      <c r="H384" s="196">
        <v>0</v>
      </c>
      <c r="I384" s="196">
        <v>7.8700000000000006E-2</v>
      </c>
      <c r="J384" s="196">
        <v>0.1275</v>
      </c>
      <c r="K384" s="196">
        <v>0</v>
      </c>
      <c r="L384" s="196">
        <v>0</v>
      </c>
      <c r="M384" s="196">
        <v>0</v>
      </c>
      <c r="N384" s="196">
        <v>1.6070000000000001E-2</v>
      </c>
      <c r="O384" s="196">
        <v>0</v>
      </c>
      <c r="P384" s="196">
        <v>8.7189999999999934E-2</v>
      </c>
      <c r="Q384" s="196">
        <v>0</v>
      </c>
      <c r="R384" s="196">
        <v>0</v>
      </c>
      <c r="S384" s="196">
        <v>6.9599999999999995E-2</v>
      </c>
      <c r="T384" s="196">
        <v>0</v>
      </c>
      <c r="U384" s="196">
        <v>9.079000000000001E-2</v>
      </c>
      <c r="V384" s="196">
        <v>0</v>
      </c>
      <c r="W384" s="196">
        <v>7.2569999999999996E-2</v>
      </c>
      <c r="X384" s="196">
        <v>2.46E-2</v>
      </c>
      <c r="Y384" s="197">
        <v>0</v>
      </c>
      <c r="Z384" s="196">
        <v>1.6070000000000001E-2</v>
      </c>
      <c r="AA384" s="196">
        <v>5.1900000000000002E-3</v>
      </c>
      <c r="AB384" s="196">
        <v>1.915E-2</v>
      </c>
      <c r="AC384" s="196">
        <v>9.0100000000000006E-3</v>
      </c>
      <c r="AD384" s="196">
        <v>1.336E-2</v>
      </c>
      <c r="AE384" s="196">
        <v>0</v>
      </c>
      <c r="AF384" s="272">
        <f t="shared" si="23"/>
        <v>1</v>
      </c>
      <c r="AG384" s="196">
        <f t="shared" si="24"/>
        <v>0.32034000000000007</v>
      </c>
    </row>
    <row r="385" spans="1:33" s="23" customFormat="1" x14ac:dyDescent="0.25">
      <c r="A385" s="1">
        <v>1984</v>
      </c>
      <c r="B385" s="1" t="s">
        <v>15</v>
      </c>
      <c r="C385" s="1" t="str">
        <f t="shared" si="21"/>
        <v>1984BC</v>
      </c>
      <c r="D385" s="1" t="s">
        <v>58</v>
      </c>
      <c r="E385" s="1" t="str">
        <f t="shared" si="22"/>
        <v>1984BCResidential</v>
      </c>
      <c r="F385" s="196">
        <v>0.13430999999999998</v>
      </c>
      <c r="G385" s="196">
        <v>0.23588999999999999</v>
      </c>
      <c r="H385" s="196">
        <v>0</v>
      </c>
      <c r="I385" s="196">
        <v>7.8700000000000006E-2</v>
      </c>
      <c r="J385" s="196">
        <v>0.1275</v>
      </c>
      <c r="K385" s="196">
        <v>0</v>
      </c>
      <c r="L385" s="196">
        <v>0</v>
      </c>
      <c r="M385" s="196">
        <v>0</v>
      </c>
      <c r="N385" s="196">
        <v>1.6070000000000001E-2</v>
      </c>
      <c r="O385" s="196">
        <v>0</v>
      </c>
      <c r="P385" s="196">
        <v>8.7189999999999934E-2</v>
      </c>
      <c r="Q385" s="196">
        <v>0</v>
      </c>
      <c r="R385" s="196">
        <v>0</v>
      </c>
      <c r="S385" s="196">
        <v>6.9599999999999995E-2</v>
      </c>
      <c r="T385" s="196">
        <v>0</v>
      </c>
      <c r="U385" s="196">
        <v>9.079000000000001E-2</v>
      </c>
      <c r="V385" s="196">
        <v>0</v>
      </c>
      <c r="W385" s="196">
        <v>7.2569999999999996E-2</v>
      </c>
      <c r="X385" s="196">
        <v>2.46E-2</v>
      </c>
      <c r="Y385" s="197">
        <v>0</v>
      </c>
      <c r="Z385" s="196">
        <v>1.6070000000000001E-2</v>
      </c>
      <c r="AA385" s="196">
        <v>5.1900000000000002E-3</v>
      </c>
      <c r="AB385" s="196">
        <v>1.915E-2</v>
      </c>
      <c r="AC385" s="196">
        <v>9.0100000000000006E-3</v>
      </c>
      <c r="AD385" s="196">
        <v>1.336E-2</v>
      </c>
      <c r="AE385" s="196">
        <v>0</v>
      </c>
      <c r="AF385" s="272">
        <f t="shared" si="23"/>
        <v>1</v>
      </c>
      <c r="AG385" s="196">
        <f t="shared" si="24"/>
        <v>0.32034000000000007</v>
      </c>
    </row>
    <row r="386" spans="1:33" s="23" customFormat="1" x14ac:dyDescent="0.25">
      <c r="A386" s="1">
        <v>1985</v>
      </c>
      <c r="B386" s="1" t="s">
        <v>15</v>
      </c>
      <c r="C386" s="1" t="str">
        <f t="shared" ref="C386:C449" si="25">CONCATENATE(A386,B386)</f>
        <v>1985BC</v>
      </c>
      <c r="D386" s="1" t="s">
        <v>57</v>
      </c>
      <c r="E386" s="1" t="str">
        <f t="shared" ref="E386:E449" si="26">CONCATENATE(C386,D386)</f>
        <v>1985BCC&amp;D</v>
      </c>
      <c r="F386" s="274">
        <v>0</v>
      </c>
      <c r="G386" s="274">
        <v>1.0829999999999999E-2</v>
      </c>
      <c r="H386" s="274">
        <v>0</v>
      </c>
      <c r="I386" s="274">
        <v>0.31966</v>
      </c>
      <c r="J386" s="274">
        <v>0</v>
      </c>
      <c r="K386" s="274">
        <v>0</v>
      </c>
      <c r="L386" s="274">
        <v>0</v>
      </c>
      <c r="M386" s="274">
        <v>0</v>
      </c>
      <c r="N386" s="274">
        <v>0</v>
      </c>
      <c r="O386" s="274">
        <v>0</v>
      </c>
      <c r="P386" s="274">
        <v>0</v>
      </c>
      <c r="Q386" s="274">
        <v>0</v>
      </c>
      <c r="R386" s="274">
        <v>0</v>
      </c>
      <c r="S386" s="274">
        <v>0</v>
      </c>
      <c r="T386" s="274">
        <v>0.29006999999999999</v>
      </c>
      <c r="U386" s="274">
        <v>0</v>
      </c>
      <c r="V386" s="274">
        <v>0</v>
      </c>
      <c r="W386" s="274">
        <v>4.0879999999999972E-2</v>
      </c>
      <c r="X386" s="274">
        <v>0</v>
      </c>
      <c r="Y386" s="274">
        <v>0</v>
      </c>
      <c r="Z386" s="274">
        <v>0</v>
      </c>
      <c r="AA386" s="274">
        <v>0</v>
      </c>
      <c r="AB386" s="274">
        <v>0.15045</v>
      </c>
      <c r="AC386" s="274">
        <v>7.0800000000000002E-2</v>
      </c>
      <c r="AD386" s="274">
        <v>0.11731000000000003</v>
      </c>
      <c r="AE386" s="274">
        <v>0</v>
      </c>
      <c r="AF386" s="272">
        <f t="shared" ref="AF386:AF449" si="27">+SUM(F386:AE386)</f>
        <v>1</v>
      </c>
      <c r="AG386" s="196">
        <f t="shared" si="24"/>
        <v>0.66950999999999994</v>
      </c>
    </row>
    <row r="387" spans="1:33" s="23" customFormat="1" x14ac:dyDescent="0.25">
      <c r="A387" s="1">
        <v>1985</v>
      </c>
      <c r="B387" s="1" t="s">
        <v>15</v>
      </c>
      <c r="C387" s="1" t="str">
        <f t="shared" si="25"/>
        <v>1985BC</v>
      </c>
      <c r="D387" s="1" t="s">
        <v>56</v>
      </c>
      <c r="E387" s="1" t="str">
        <f t="shared" si="26"/>
        <v>1985BCICI</v>
      </c>
      <c r="F387" s="196">
        <v>0.13430999999999998</v>
      </c>
      <c r="G387" s="196">
        <v>0.23588999999999999</v>
      </c>
      <c r="H387" s="196">
        <v>0</v>
      </c>
      <c r="I387" s="196">
        <v>7.8700000000000006E-2</v>
      </c>
      <c r="J387" s="196">
        <v>0.1275</v>
      </c>
      <c r="K387" s="196">
        <v>0</v>
      </c>
      <c r="L387" s="196">
        <v>0</v>
      </c>
      <c r="M387" s="196">
        <v>0</v>
      </c>
      <c r="N387" s="196">
        <v>1.6070000000000001E-2</v>
      </c>
      <c r="O387" s="196">
        <v>0</v>
      </c>
      <c r="P387" s="196">
        <v>8.7189999999999934E-2</v>
      </c>
      <c r="Q387" s="196">
        <v>0</v>
      </c>
      <c r="R387" s="196">
        <v>0</v>
      </c>
      <c r="S387" s="196">
        <v>6.9599999999999995E-2</v>
      </c>
      <c r="T387" s="196">
        <v>0</v>
      </c>
      <c r="U387" s="196">
        <v>9.079000000000001E-2</v>
      </c>
      <c r="V387" s="196">
        <v>0</v>
      </c>
      <c r="W387" s="196">
        <v>7.2569999999999996E-2</v>
      </c>
      <c r="X387" s="196">
        <v>2.46E-2</v>
      </c>
      <c r="Y387" s="197">
        <v>0</v>
      </c>
      <c r="Z387" s="196">
        <v>1.6070000000000001E-2</v>
      </c>
      <c r="AA387" s="196">
        <v>5.1900000000000002E-3</v>
      </c>
      <c r="AB387" s="196">
        <v>1.915E-2</v>
      </c>
      <c r="AC387" s="196">
        <v>9.0100000000000006E-3</v>
      </c>
      <c r="AD387" s="196">
        <v>1.336E-2</v>
      </c>
      <c r="AE387" s="196">
        <v>0</v>
      </c>
      <c r="AF387" s="272">
        <f t="shared" si="27"/>
        <v>1</v>
      </c>
      <c r="AG387" s="196">
        <f t="shared" si="24"/>
        <v>0.32034000000000007</v>
      </c>
    </row>
    <row r="388" spans="1:33" s="23" customFormat="1" x14ac:dyDescent="0.25">
      <c r="A388" s="1">
        <v>1985</v>
      </c>
      <c r="B388" s="1" t="s">
        <v>15</v>
      </c>
      <c r="C388" s="1" t="str">
        <f t="shared" si="25"/>
        <v>1985BC</v>
      </c>
      <c r="D388" s="1" t="s">
        <v>58</v>
      </c>
      <c r="E388" s="1" t="str">
        <f t="shared" si="26"/>
        <v>1985BCResidential</v>
      </c>
      <c r="F388" s="196">
        <v>0.13430999999999998</v>
      </c>
      <c r="G388" s="196">
        <v>0.23588999999999999</v>
      </c>
      <c r="H388" s="196">
        <v>0</v>
      </c>
      <c r="I388" s="196">
        <v>7.8700000000000006E-2</v>
      </c>
      <c r="J388" s="196">
        <v>0.1275</v>
      </c>
      <c r="K388" s="196">
        <v>0</v>
      </c>
      <c r="L388" s="196">
        <v>0</v>
      </c>
      <c r="M388" s="196">
        <v>0</v>
      </c>
      <c r="N388" s="196">
        <v>1.6070000000000001E-2</v>
      </c>
      <c r="O388" s="196">
        <v>0</v>
      </c>
      <c r="P388" s="196">
        <v>8.7189999999999934E-2</v>
      </c>
      <c r="Q388" s="196">
        <v>0</v>
      </c>
      <c r="R388" s="196">
        <v>0</v>
      </c>
      <c r="S388" s="196">
        <v>6.9599999999999995E-2</v>
      </c>
      <c r="T388" s="197">
        <v>0</v>
      </c>
      <c r="U388" s="196">
        <v>9.079000000000001E-2</v>
      </c>
      <c r="V388" s="196">
        <v>0</v>
      </c>
      <c r="W388" s="196">
        <v>7.2569999999999996E-2</v>
      </c>
      <c r="X388" s="196">
        <v>2.46E-2</v>
      </c>
      <c r="Y388" s="196">
        <v>0</v>
      </c>
      <c r="Z388" s="196">
        <v>1.6070000000000001E-2</v>
      </c>
      <c r="AA388" s="196">
        <v>5.1900000000000002E-3</v>
      </c>
      <c r="AB388" s="196">
        <v>1.915E-2</v>
      </c>
      <c r="AC388" s="196">
        <v>9.0100000000000006E-3</v>
      </c>
      <c r="AD388" s="196">
        <v>1.336E-2</v>
      </c>
      <c r="AE388" s="196">
        <v>0</v>
      </c>
      <c r="AF388" s="272">
        <f t="shared" si="27"/>
        <v>1</v>
      </c>
      <c r="AG388" s="196">
        <f t="shared" si="24"/>
        <v>0.32034000000000007</v>
      </c>
    </row>
    <row r="389" spans="1:33" s="23" customFormat="1" x14ac:dyDescent="0.25">
      <c r="A389" s="1">
        <v>1986</v>
      </c>
      <c r="B389" s="1" t="s">
        <v>15</v>
      </c>
      <c r="C389" s="1" t="str">
        <f t="shared" si="25"/>
        <v>1986BC</v>
      </c>
      <c r="D389" s="1" t="s">
        <v>57</v>
      </c>
      <c r="E389" s="1" t="str">
        <f t="shared" si="26"/>
        <v>1986BCC&amp;D</v>
      </c>
      <c r="F389" s="274">
        <v>0</v>
      </c>
      <c r="G389" s="274">
        <v>1.0829999999999999E-2</v>
      </c>
      <c r="H389" s="274">
        <v>0</v>
      </c>
      <c r="I389" s="274">
        <v>0.31966</v>
      </c>
      <c r="J389" s="274">
        <v>0</v>
      </c>
      <c r="K389" s="274">
        <v>0</v>
      </c>
      <c r="L389" s="274">
        <v>0</v>
      </c>
      <c r="M389" s="274">
        <v>0</v>
      </c>
      <c r="N389" s="274">
        <v>0</v>
      </c>
      <c r="O389" s="274">
        <v>0</v>
      </c>
      <c r="P389" s="274">
        <v>0</v>
      </c>
      <c r="Q389" s="274">
        <v>0</v>
      </c>
      <c r="R389" s="274">
        <v>0</v>
      </c>
      <c r="S389" s="274">
        <v>0</v>
      </c>
      <c r="T389" s="274">
        <v>0.29006999999999999</v>
      </c>
      <c r="U389" s="274">
        <v>0</v>
      </c>
      <c r="V389" s="274">
        <v>0</v>
      </c>
      <c r="W389" s="274">
        <v>4.0879999999999972E-2</v>
      </c>
      <c r="X389" s="274">
        <v>0</v>
      </c>
      <c r="Y389" s="274">
        <v>0</v>
      </c>
      <c r="Z389" s="274">
        <v>0</v>
      </c>
      <c r="AA389" s="274">
        <v>0</v>
      </c>
      <c r="AB389" s="274">
        <v>0.15045</v>
      </c>
      <c r="AC389" s="274">
        <v>7.0800000000000002E-2</v>
      </c>
      <c r="AD389" s="274">
        <v>0.11731000000000003</v>
      </c>
      <c r="AE389" s="274">
        <v>0</v>
      </c>
      <c r="AF389" s="272">
        <f t="shared" si="27"/>
        <v>1</v>
      </c>
      <c r="AG389" s="196">
        <f t="shared" si="24"/>
        <v>0.66950999999999994</v>
      </c>
    </row>
    <row r="390" spans="1:33" s="23" customFormat="1" x14ac:dyDescent="0.25">
      <c r="A390" s="1">
        <v>1986</v>
      </c>
      <c r="B390" s="1" t="s">
        <v>15</v>
      </c>
      <c r="C390" s="1" t="str">
        <f t="shared" si="25"/>
        <v>1986BC</v>
      </c>
      <c r="D390" s="1" t="s">
        <v>56</v>
      </c>
      <c r="E390" s="1" t="str">
        <f t="shared" si="26"/>
        <v>1986BCICI</v>
      </c>
      <c r="F390" s="196">
        <v>0.13430999999999998</v>
      </c>
      <c r="G390" s="196">
        <v>0.23588999999999999</v>
      </c>
      <c r="H390" s="196">
        <v>0</v>
      </c>
      <c r="I390" s="196">
        <v>7.8700000000000006E-2</v>
      </c>
      <c r="J390" s="196">
        <v>0.1275</v>
      </c>
      <c r="K390" s="196">
        <v>0</v>
      </c>
      <c r="L390" s="196">
        <v>0</v>
      </c>
      <c r="M390" s="196">
        <v>0</v>
      </c>
      <c r="N390" s="196">
        <v>1.6070000000000001E-2</v>
      </c>
      <c r="O390" s="196">
        <v>0</v>
      </c>
      <c r="P390" s="196">
        <v>8.7189999999999934E-2</v>
      </c>
      <c r="Q390" s="196">
        <v>0</v>
      </c>
      <c r="R390" s="196">
        <v>0</v>
      </c>
      <c r="S390" s="196">
        <v>6.9599999999999995E-2</v>
      </c>
      <c r="T390" s="196">
        <v>0</v>
      </c>
      <c r="U390" s="196">
        <v>9.079000000000001E-2</v>
      </c>
      <c r="V390" s="196">
        <v>0</v>
      </c>
      <c r="W390" s="196">
        <v>7.2569999999999996E-2</v>
      </c>
      <c r="X390" s="196">
        <v>2.46E-2</v>
      </c>
      <c r="Y390" s="196">
        <v>0</v>
      </c>
      <c r="Z390" s="196">
        <v>1.6070000000000001E-2</v>
      </c>
      <c r="AA390" s="196">
        <v>5.1900000000000002E-3</v>
      </c>
      <c r="AB390" s="196">
        <v>1.915E-2</v>
      </c>
      <c r="AC390" s="196">
        <v>9.0100000000000006E-3</v>
      </c>
      <c r="AD390" s="196">
        <v>1.336E-2</v>
      </c>
      <c r="AE390" s="196">
        <v>0</v>
      </c>
      <c r="AF390" s="272">
        <f t="shared" si="27"/>
        <v>1</v>
      </c>
      <c r="AG390" s="196">
        <f t="shared" si="24"/>
        <v>0.32034000000000007</v>
      </c>
    </row>
    <row r="391" spans="1:33" s="23" customFormat="1" x14ac:dyDescent="0.25">
      <c r="A391" s="1">
        <v>1986</v>
      </c>
      <c r="B391" s="1" t="s">
        <v>15</v>
      </c>
      <c r="C391" s="1" t="str">
        <f t="shared" si="25"/>
        <v>1986BC</v>
      </c>
      <c r="D391" s="1" t="s">
        <v>58</v>
      </c>
      <c r="E391" s="1" t="str">
        <f t="shared" si="26"/>
        <v>1986BCResidential</v>
      </c>
      <c r="F391" s="196">
        <v>0.13430999999999998</v>
      </c>
      <c r="G391" s="196">
        <v>0.23588999999999999</v>
      </c>
      <c r="H391" s="196">
        <v>0</v>
      </c>
      <c r="I391" s="196">
        <v>7.8700000000000006E-2</v>
      </c>
      <c r="J391" s="196">
        <v>0.1275</v>
      </c>
      <c r="K391" s="196">
        <v>0</v>
      </c>
      <c r="L391" s="196">
        <v>0</v>
      </c>
      <c r="M391" s="196">
        <v>0</v>
      </c>
      <c r="N391" s="196">
        <v>1.6070000000000001E-2</v>
      </c>
      <c r="O391" s="196">
        <v>0</v>
      </c>
      <c r="P391" s="196">
        <v>8.7189999999999934E-2</v>
      </c>
      <c r="Q391" s="196">
        <v>0</v>
      </c>
      <c r="R391" s="196">
        <v>0</v>
      </c>
      <c r="S391" s="196">
        <v>6.9599999999999995E-2</v>
      </c>
      <c r="T391" s="197">
        <v>0</v>
      </c>
      <c r="U391" s="196">
        <v>9.079000000000001E-2</v>
      </c>
      <c r="V391" s="196">
        <v>0</v>
      </c>
      <c r="W391" s="196">
        <v>7.2569999999999996E-2</v>
      </c>
      <c r="X391" s="196">
        <v>2.46E-2</v>
      </c>
      <c r="Y391" s="196">
        <v>0</v>
      </c>
      <c r="Z391" s="196">
        <v>1.6070000000000001E-2</v>
      </c>
      <c r="AA391" s="196">
        <v>5.1900000000000002E-3</v>
      </c>
      <c r="AB391" s="196">
        <v>1.915E-2</v>
      </c>
      <c r="AC391" s="196">
        <v>9.0100000000000006E-3</v>
      </c>
      <c r="AD391" s="196">
        <v>1.336E-2</v>
      </c>
      <c r="AE391" s="196">
        <v>0</v>
      </c>
      <c r="AF391" s="272">
        <f t="shared" si="27"/>
        <v>1</v>
      </c>
      <c r="AG391" s="196">
        <f t="shared" si="24"/>
        <v>0.32034000000000007</v>
      </c>
    </row>
    <row r="392" spans="1:33" s="23" customFormat="1" x14ac:dyDescent="0.25">
      <c r="A392" s="1">
        <v>1987</v>
      </c>
      <c r="B392" s="1" t="s">
        <v>15</v>
      </c>
      <c r="C392" s="1" t="str">
        <f t="shared" si="25"/>
        <v>1987BC</v>
      </c>
      <c r="D392" s="1" t="s">
        <v>57</v>
      </c>
      <c r="E392" s="1" t="str">
        <f t="shared" si="26"/>
        <v>1987BCC&amp;D</v>
      </c>
      <c r="F392" s="274">
        <v>0</v>
      </c>
      <c r="G392" s="274">
        <v>1.0829999999999999E-2</v>
      </c>
      <c r="H392" s="274">
        <v>0</v>
      </c>
      <c r="I392" s="274">
        <v>0.31966</v>
      </c>
      <c r="J392" s="274">
        <v>0</v>
      </c>
      <c r="K392" s="274">
        <v>0</v>
      </c>
      <c r="L392" s="274">
        <v>0</v>
      </c>
      <c r="M392" s="274">
        <v>0</v>
      </c>
      <c r="N392" s="274">
        <v>0</v>
      </c>
      <c r="O392" s="274">
        <v>0</v>
      </c>
      <c r="P392" s="274">
        <v>0</v>
      </c>
      <c r="Q392" s="274">
        <v>0</v>
      </c>
      <c r="R392" s="274">
        <v>0</v>
      </c>
      <c r="S392" s="274">
        <v>0</v>
      </c>
      <c r="T392" s="274">
        <v>0.29006999999999999</v>
      </c>
      <c r="U392" s="274">
        <v>0</v>
      </c>
      <c r="V392" s="274">
        <v>0</v>
      </c>
      <c r="W392" s="274">
        <v>4.0879999999999972E-2</v>
      </c>
      <c r="X392" s="274">
        <v>0</v>
      </c>
      <c r="Y392" s="274">
        <v>0</v>
      </c>
      <c r="Z392" s="274">
        <v>0</v>
      </c>
      <c r="AA392" s="274">
        <v>0</v>
      </c>
      <c r="AB392" s="274">
        <v>0.15045</v>
      </c>
      <c r="AC392" s="274">
        <v>7.0800000000000002E-2</v>
      </c>
      <c r="AD392" s="274">
        <v>0.11731000000000003</v>
      </c>
      <c r="AE392" s="274">
        <v>0</v>
      </c>
      <c r="AF392" s="272">
        <f t="shared" si="27"/>
        <v>1</v>
      </c>
      <c r="AG392" s="196">
        <f t="shared" si="24"/>
        <v>0.66950999999999994</v>
      </c>
    </row>
    <row r="393" spans="1:33" s="23" customFormat="1" x14ac:dyDescent="0.25">
      <c r="A393" s="1">
        <v>1987</v>
      </c>
      <c r="B393" s="1" t="s">
        <v>15</v>
      </c>
      <c r="C393" s="1" t="str">
        <f t="shared" si="25"/>
        <v>1987BC</v>
      </c>
      <c r="D393" s="1" t="s">
        <v>56</v>
      </c>
      <c r="E393" s="1" t="str">
        <f t="shared" si="26"/>
        <v>1987BCICI</v>
      </c>
      <c r="F393" s="196">
        <v>0.13430999999999998</v>
      </c>
      <c r="G393" s="196">
        <v>0.23588999999999999</v>
      </c>
      <c r="H393" s="196">
        <v>0</v>
      </c>
      <c r="I393" s="196">
        <v>7.8700000000000006E-2</v>
      </c>
      <c r="J393" s="196">
        <v>0.1275</v>
      </c>
      <c r="K393" s="196">
        <v>0</v>
      </c>
      <c r="L393" s="196">
        <v>0</v>
      </c>
      <c r="M393" s="196">
        <v>0</v>
      </c>
      <c r="N393" s="196">
        <v>1.6070000000000001E-2</v>
      </c>
      <c r="O393" s="196">
        <v>0</v>
      </c>
      <c r="P393" s="196">
        <v>8.7189999999999934E-2</v>
      </c>
      <c r="Q393" s="196">
        <v>0</v>
      </c>
      <c r="R393" s="196">
        <v>0</v>
      </c>
      <c r="S393" s="196">
        <v>6.9599999999999995E-2</v>
      </c>
      <c r="T393" s="196">
        <v>0</v>
      </c>
      <c r="U393" s="196">
        <v>9.079000000000001E-2</v>
      </c>
      <c r="V393" s="196">
        <v>0</v>
      </c>
      <c r="W393" s="196">
        <v>7.2569999999999996E-2</v>
      </c>
      <c r="X393" s="196">
        <v>2.46E-2</v>
      </c>
      <c r="Y393" s="197">
        <v>0</v>
      </c>
      <c r="Z393" s="196">
        <v>1.6070000000000001E-2</v>
      </c>
      <c r="AA393" s="196">
        <v>5.1900000000000002E-3</v>
      </c>
      <c r="AB393" s="196">
        <v>1.915E-2</v>
      </c>
      <c r="AC393" s="196">
        <v>9.0100000000000006E-3</v>
      </c>
      <c r="AD393" s="196">
        <v>1.336E-2</v>
      </c>
      <c r="AE393" s="196">
        <v>0</v>
      </c>
      <c r="AF393" s="272">
        <f t="shared" si="27"/>
        <v>1</v>
      </c>
      <c r="AG393" s="196">
        <f t="shared" si="24"/>
        <v>0.32034000000000007</v>
      </c>
    </row>
    <row r="394" spans="1:33" s="23" customFormat="1" x14ac:dyDescent="0.25">
      <c r="A394" s="1">
        <v>1987</v>
      </c>
      <c r="B394" s="1" t="s">
        <v>15</v>
      </c>
      <c r="C394" s="1" t="str">
        <f t="shared" si="25"/>
        <v>1987BC</v>
      </c>
      <c r="D394" s="1" t="s">
        <v>58</v>
      </c>
      <c r="E394" s="1" t="str">
        <f t="shared" si="26"/>
        <v>1987BCResidential</v>
      </c>
      <c r="F394" s="196">
        <v>0.13430999999999998</v>
      </c>
      <c r="G394" s="196">
        <v>0.23588999999999999</v>
      </c>
      <c r="H394" s="196">
        <v>0</v>
      </c>
      <c r="I394" s="196">
        <v>7.8700000000000006E-2</v>
      </c>
      <c r="J394" s="196">
        <v>0.1275</v>
      </c>
      <c r="K394" s="196">
        <v>0</v>
      </c>
      <c r="L394" s="196">
        <v>0</v>
      </c>
      <c r="M394" s="196">
        <v>0</v>
      </c>
      <c r="N394" s="196">
        <v>1.6070000000000001E-2</v>
      </c>
      <c r="O394" s="196">
        <v>0</v>
      </c>
      <c r="P394" s="196">
        <v>8.7189999999999934E-2</v>
      </c>
      <c r="Q394" s="196">
        <v>0</v>
      </c>
      <c r="R394" s="196">
        <v>0</v>
      </c>
      <c r="S394" s="196">
        <v>6.9599999999999995E-2</v>
      </c>
      <c r="T394" s="196">
        <v>0</v>
      </c>
      <c r="U394" s="196">
        <v>9.079000000000001E-2</v>
      </c>
      <c r="V394" s="196">
        <v>0</v>
      </c>
      <c r="W394" s="196">
        <v>7.2569999999999996E-2</v>
      </c>
      <c r="X394" s="196">
        <v>2.46E-2</v>
      </c>
      <c r="Y394" s="197">
        <v>0</v>
      </c>
      <c r="Z394" s="196">
        <v>1.6070000000000001E-2</v>
      </c>
      <c r="AA394" s="196">
        <v>5.1900000000000002E-3</v>
      </c>
      <c r="AB394" s="196">
        <v>1.915E-2</v>
      </c>
      <c r="AC394" s="196">
        <v>9.0100000000000006E-3</v>
      </c>
      <c r="AD394" s="196">
        <v>1.336E-2</v>
      </c>
      <c r="AE394" s="196">
        <v>0</v>
      </c>
      <c r="AF394" s="272">
        <f t="shared" si="27"/>
        <v>1</v>
      </c>
      <c r="AG394" s="196">
        <f t="shared" si="24"/>
        <v>0.32034000000000007</v>
      </c>
    </row>
    <row r="395" spans="1:33" s="23" customFormat="1" x14ac:dyDescent="0.25">
      <c r="A395" s="1">
        <v>1988</v>
      </c>
      <c r="B395" s="1" t="s">
        <v>15</v>
      </c>
      <c r="C395" s="1" t="str">
        <f t="shared" si="25"/>
        <v>1988BC</v>
      </c>
      <c r="D395" s="1" t="s">
        <v>57</v>
      </c>
      <c r="E395" s="1" t="str">
        <f t="shared" si="26"/>
        <v>1988BCC&amp;D</v>
      </c>
      <c r="F395" s="274">
        <v>0</v>
      </c>
      <c r="G395" s="274">
        <v>1.0829999999999999E-2</v>
      </c>
      <c r="H395" s="274">
        <v>0</v>
      </c>
      <c r="I395" s="274">
        <v>0.31966</v>
      </c>
      <c r="J395" s="274">
        <v>0</v>
      </c>
      <c r="K395" s="274">
        <v>0</v>
      </c>
      <c r="L395" s="274">
        <v>0</v>
      </c>
      <c r="M395" s="274">
        <v>0</v>
      </c>
      <c r="N395" s="274">
        <v>0</v>
      </c>
      <c r="O395" s="274">
        <v>0</v>
      </c>
      <c r="P395" s="274">
        <v>0</v>
      </c>
      <c r="Q395" s="274">
        <v>0</v>
      </c>
      <c r="R395" s="274">
        <v>0</v>
      </c>
      <c r="S395" s="274">
        <v>0</v>
      </c>
      <c r="T395" s="274">
        <v>0.29006999999999999</v>
      </c>
      <c r="U395" s="274">
        <v>0</v>
      </c>
      <c r="V395" s="274">
        <v>0</v>
      </c>
      <c r="W395" s="274">
        <v>4.0879999999999972E-2</v>
      </c>
      <c r="X395" s="274">
        <v>0</v>
      </c>
      <c r="Y395" s="274">
        <v>0</v>
      </c>
      <c r="Z395" s="274">
        <v>0</v>
      </c>
      <c r="AA395" s="274">
        <v>0</v>
      </c>
      <c r="AB395" s="274">
        <v>0.15045</v>
      </c>
      <c r="AC395" s="274">
        <v>7.0800000000000002E-2</v>
      </c>
      <c r="AD395" s="274">
        <v>0.11731000000000003</v>
      </c>
      <c r="AE395" s="274">
        <v>0</v>
      </c>
      <c r="AF395" s="272">
        <f t="shared" si="27"/>
        <v>1</v>
      </c>
      <c r="AG395" s="196">
        <f t="shared" si="24"/>
        <v>0.66950999999999994</v>
      </c>
    </row>
    <row r="396" spans="1:33" s="23" customFormat="1" x14ac:dyDescent="0.25">
      <c r="A396" s="1">
        <v>1988</v>
      </c>
      <c r="B396" s="1" t="s">
        <v>15</v>
      </c>
      <c r="C396" s="1" t="str">
        <f t="shared" si="25"/>
        <v>1988BC</v>
      </c>
      <c r="D396" s="1" t="s">
        <v>56</v>
      </c>
      <c r="E396" s="1" t="str">
        <f t="shared" si="26"/>
        <v>1988BCICI</v>
      </c>
      <c r="F396" s="196">
        <v>0.13430999999999998</v>
      </c>
      <c r="G396" s="196">
        <v>0.23588999999999999</v>
      </c>
      <c r="H396" s="196">
        <v>0</v>
      </c>
      <c r="I396" s="196">
        <v>7.8700000000000006E-2</v>
      </c>
      <c r="J396" s="196">
        <v>0.1275</v>
      </c>
      <c r="K396" s="196">
        <v>0</v>
      </c>
      <c r="L396" s="196">
        <v>0</v>
      </c>
      <c r="M396" s="196">
        <v>0</v>
      </c>
      <c r="N396" s="196">
        <v>1.6070000000000001E-2</v>
      </c>
      <c r="O396" s="196">
        <v>0</v>
      </c>
      <c r="P396" s="196">
        <v>8.7189999999999934E-2</v>
      </c>
      <c r="Q396" s="196">
        <v>0</v>
      </c>
      <c r="R396" s="196">
        <v>0</v>
      </c>
      <c r="S396" s="196">
        <v>6.9599999999999995E-2</v>
      </c>
      <c r="T396" s="196">
        <v>0</v>
      </c>
      <c r="U396" s="196">
        <v>9.079000000000001E-2</v>
      </c>
      <c r="V396" s="196">
        <v>0</v>
      </c>
      <c r="W396" s="196">
        <v>7.2569999999999996E-2</v>
      </c>
      <c r="X396" s="196">
        <v>2.46E-2</v>
      </c>
      <c r="Y396" s="197">
        <v>0</v>
      </c>
      <c r="Z396" s="196">
        <v>1.6070000000000001E-2</v>
      </c>
      <c r="AA396" s="196">
        <v>5.1900000000000002E-3</v>
      </c>
      <c r="AB396" s="196">
        <v>1.915E-2</v>
      </c>
      <c r="AC396" s="196">
        <v>9.0100000000000006E-3</v>
      </c>
      <c r="AD396" s="196">
        <v>1.336E-2</v>
      </c>
      <c r="AE396" s="196">
        <v>0</v>
      </c>
      <c r="AF396" s="272">
        <f t="shared" si="27"/>
        <v>1</v>
      </c>
      <c r="AG396" s="196">
        <f t="shared" si="24"/>
        <v>0.32034000000000007</v>
      </c>
    </row>
    <row r="397" spans="1:33" s="23" customFormat="1" x14ac:dyDescent="0.25">
      <c r="A397" s="1">
        <v>1988</v>
      </c>
      <c r="B397" s="1" t="s">
        <v>15</v>
      </c>
      <c r="C397" s="1" t="str">
        <f t="shared" si="25"/>
        <v>1988BC</v>
      </c>
      <c r="D397" s="1" t="s">
        <v>58</v>
      </c>
      <c r="E397" s="1" t="str">
        <f t="shared" si="26"/>
        <v>1988BCResidential</v>
      </c>
      <c r="F397" s="196">
        <v>0.13430999999999998</v>
      </c>
      <c r="G397" s="196">
        <v>0.23588999999999999</v>
      </c>
      <c r="H397" s="196">
        <v>0</v>
      </c>
      <c r="I397" s="196">
        <v>7.8700000000000006E-2</v>
      </c>
      <c r="J397" s="196">
        <v>0.1275</v>
      </c>
      <c r="K397" s="196">
        <v>0</v>
      </c>
      <c r="L397" s="196">
        <v>0</v>
      </c>
      <c r="M397" s="196">
        <v>0</v>
      </c>
      <c r="N397" s="196">
        <v>1.6070000000000001E-2</v>
      </c>
      <c r="O397" s="196">
        <v>0</v>
      </c>
      <c r="P397" s="196">
        <v>8.7189999999999934E-2</v>
      </c>
      <c r="Q397" s="196">
        <v>0</v>
      </c>
      <c r="R397" s="196">
        <v>0</v>
      </c>
      <c r="S397" s="196">
        <v>6.9599999999999995E-2</v>
      </c>
      <c r="T397" s="197">
        <v>0</v>
      </c>
      <c r="U397" s="196">
        <v>9.079000000000001E-2</v>
      </c>
      <c r="V397" s="196">
        <v>0</v>
      </c>
      <c r="W397" s="196">
        <v>7.2569999999999996E-2</v>
      </c>
      <c r="X397" s="196">
        <v>2.46E-2</v>
      </c>
      <c r="Y397" s="196">
        <v>0</v>
      </c>
      <c r="Z397" s="196">
        <v>1.6070000000000001E-2</v>
      </c>
      <c r="AA397" s="196">
        <v>5.1900000000000002E-3</v>
      </c>
      <c r="AB397" s="196">
        <v>1.915E-2</v>
      </c>
      <c r="AC397" s="196">
        <v>9.0100000000000006E-3</v>
      </c>
      <c r="AD397" s="196">
        <v>1.336E-2</v>
      </c>
      <c r="AE397" s="196">
        <v>0</v>
      </c>
      <c r="AF397" s="272">
        <f t="shared" si="27"/>
        <v>1</v>
      </c>
      <c r="AG397" s="196">
        <f t="shared" si="24"/>
        <v>0.32034000000000007</v>
      </c>
    </row>
    <row r="398" spans="1:33" s="23" customFormat="1" x14ac:dyDescent="0.25">
      <c r="A398" s="1">
        <v>1989</v>
      </c>
      <c r="B398" s="1" t="s">
        <v>15</v>
      </c>
      <c r="C398" s="1" t="str">
        <f t="shared" si="25"/>
        <v>1989BC</v>
      </c>
      <c r="D398" s="1" t="s">
        <v>57</v>
      </c>
      <c r="E398" s="1" t="str">
        <f t="shared" si="26"/>
        <v>1989BCC&amp;D</v>
      </c>
      <c r="F398" s="274">
        <v>0</v>
      </c>
      <c r="G398" s="274">
        <v>1.0829999999999999E-2</v>
      </c>
      <c r="H398" s="274">
        <v>0</v>
      </c>
      <c r="I398" s="274">
        <v>0.31966</v>
      </c>
      <c r="J398" s="274">
        <v>0</v>
      </c>
      <c r="K398" s="274">
        <v>0</v>
      </c>
      <c r="L398" s="274">
        <v>0</v>
      </c>
      <c r="M398" s="274">
        <v>0</v>
      </c>
      <c r="N398" s="274">
        <v>0</v>
      </c>
      <c r="O398" s="274">
        <v>0</v>
      </c>
      <c r="P398" s="274">
        <v>0</v>
      </c>
      <c r="Q398" s="274">
        <v>0</v>
      </c>
      <c r="R398" s="274">
        <v>0</v>
      </c>
      <c r="S398" s="274">
        <v>0</v>
      </c>
      <c r="T398" s="274">
        <v>0.29006999999999999</v>
      </c>
      <c r="U398" s="274">
        <v>0</v>
      </c>
      <c r="V398" s="274">
        <v>0</v>
      </c>
      <c r="W398" s="274">
        <v>4.0879999999999972E-2</v>
      </c>
      <c r="X398" s="274">
        <v>0</v>
      </c>
      <c r="Y398" s="274">
        <v>0</v>
      </c>
      <c r="Z398" s="274">
        <v>0</v>
      </c>
      <c r="AA398" s="274">
        <v>0</v>
      </c>
      <c r="AB398" s="274">
        <v>0.15045</v>
      </c>
      <c r="AC398" s="274">
        <v>7.0800000000000002E-2</v>
      </c>
      <c r="AD398" s="274">
        <v>0.11731000000000003</v>
      </c>
      <c r="AE398" s="274">
        <v>0</v>
      </c>
      <c r="AF398" s="272">
        <f t="shared" si="27"/>
        <v>1</v>
      </c>
      <c r="AG398" s="196">
        <f t="shared" si="24"/>
        <v>0.66950999999999994</v>
      </c>
    </row>
    <row r="399" spans="1:33" s="23" customFormat="1" x14ac:dyDescent="0.25">
      <c r="A399" s="1">
        <v>1989</v>
      </c>
      <c r="B399" s="1" t="s">
        <v>15</v>
      </c>
      <c r="C399" s="1" t="str">
        <f t="shared" si="25"/>
        <v>1989BC</v>
      </c>
      <c r="D399" s="1" t="s">
        <v>56</v>
      </c>
      <c r="E399" s="1" t="str">
        <f t="shared" si="26"/>
        <v>1989BCICI</v>
      </c>
      <c r="F399" s="196">
        <v>0.13430999999999998</v>
      </c>
      <c r="G399" s="196">
        <v>0.23588999999999999</v>
      </c>
      <c r="H399" s="196">
        <v>0</v>
      </c>
      <c r="I399" s="196">
        <v>7.8700000000000006E-2</v>
      </c>
      <c r="J399" s="196">
        <v>0.1275</v>
      </c>
      <c r="K399" s="196">
        <v>0</v>
      </c>
      <c r="L399" s="196">
        <v>0</v>
      </c>
      <c r="M399" s="196">
        <v>0</v>
      </c>
      <c r="N399" s="196">
        <v>1.6070000000000001E-2</v>
      </c>
      <c r="O399" s="196">
        <v>0</v>
      </c>
      <c r="P399" s="196">
        <v>8.7189999999999934E-2</v>
      </c>
      <c r="Q399" s="196">
        <v>0</v>
      </c>
      <c r="R399" s="196">
        <v>0</v>
      </c>
      <c r="S399" s="196">
        <v>6.9599999999999995E-2</v>
      </c>
      <c r="T399" s="196">
        <v>0</v>
      </c>
      <c r="U399" s="196">
        <v>9.079000000000001E-2</v>
      </c>
      <c r="V399" s="196">
        <v>0</v>
      </c>
      <c r="W399" s="196">
        <v>7.2569999999999996E-2</v>
      </c>
      <c r="X399" s="196">
        <v>2.46E-2</v>
      </c>
      <c r="Y399" s="197">
        <v>0</v>
      </c>
      <c r="Z399" s="196">
        <v>1.6070000000000001E-2</v>
      </c>
      <c r="AA399" s="196">
        <v>5.1900000000000002E-3</v>
      </c>
      <c r="AB399" s="196">
        <v>1.915E-2</v>
      </c>
      <c r="AC399" s="196">
        <v>9.0100000000000006E-3</v>
      </c>
      <c r="AD399" s="196">
        <v>1.336E-2</v>
      </c>
      <c r="AE399" s="196">
        <v>0</v>
      </c>
      <c r="AF399" s="272">
        <f t="shared" si="27"/>
        <v>1</v>
      </c>
      <c r="AG399" s="196">
        <f t="shared" si="24"/>
        <v>0.32034000000000007</v>
      </c>
    </row>
    <row r="400" spans="1:33" s="23" customFormat="1" x14ac:dyDescent="0.25">
      <c r="A400" s="1">
        <v>1989</v>
      </c>
      <c r="B400" s="1" t="s">
        <v>15</v>
      </c>
      <c r="C400" s="1" t="str">
        <f t="shared" si="25"/>
        <v>1989BC</v>
      </c>
      <c r="D400" s="1" t="s">
        <v>58</v>
      </c>
      <c r="E400" s="1" t="str">
        <f t="shared" si="26"/>
        <v>1989BCResidential</v>
      </c>
      <c r="F400" s="196">
        <v>0.13430999999999998</v>
      </c>
      <c r="G400" s="196">
        <v>0.23588999999999999</v>
      </c>
      <c r="H400" s="196">
        <v>0</v>
      </c>
      <c r="I400" s="196">
        <v>7.8700000000000006E-2</v>
      </c>
      <c r="J400" s="196">
        <v>0.1275</v>
      </c>
      <c r="K400" s="196">
        <v>0</v>
      </c>
      <c r="L400" s="196">
        <v>0</v>
      </c>
      <c r="M400" s="196">
        <v>0</v>
      </c>
      <c r="N400" s="196">
        <v>1.6070000000000001E-2</v>
      </c>
      <c r="O400" s="196">
        <v>0</v>
      </c>
      <c r="P400" s="196">
        <v>8.7189999999999934E-2</v>
      </c>
      <c r="Q400" s="196">
        <v>0</v>
      </c>
      <c r="R400" s="196">
        <v>0</v>
      </c>
      <c r="S400" s="196">
        <v>6.9599999999999995E-2</v>
      </c>
      <c r="T400" s="197">
        <v>0</v>
      </c>
      <c r="U400" s="196">
        <v>9.079000000000001E-2</v>
      </c>
      <c r="V400" s="196">
        <v>0</v>
      </c>
      <c r="W400" s="196">
        <v>7.2569999999999996E-2</v>
      </c>
      <c r="X400" s="196">
        <v>2.46E-2</v>
      </c>
      <c r="Y400" s="196">
        <v>0</v>
      </c>
      <c r="Z400" s="196">
        <v>1.6070000000000001E-2</v>
      </c>
      <c r="AA400" s="196">
        <v>5.1900000000000002E-3</v>
      </c>
      <c r="AB400" s="196">
        <v>1.915E-2</v>
      </c>
      <c r="AC400" s="196">
        <v>9.0100000000000006E-3</v>
      </c>
      <c r="AD400" s="196">
        <v>1.336E-2</v>
      </c>
      <c r="AE400" s="196">
        <v>0</v>
      </c>
      <c r="AF400" s="272">
        <f t="shared" si="27"/>
        <v>1</v>
      </c>
      <c r="AG400" s="196">
        <f t="shared" si="24"/>
        <v>0.32034000000000007</v>
      </c>
    </row>
    <row r="401" spans="1:33" s="23" customFormat="1" x14ac:dyDescent="0.25">
      <c r="A401" s="1">
        <v>1990</v>
      </c>
      <c r="B401" s="1" t="s">
        <v>15</v>
      </c>
      <c r="C401" s="1" t="str">
        <f t="shared" si="25"/>
        <v>1990BC</v>
      </c>
      <c r="D401" s="1" t="s">
        <v>57</v>
      </c>
      <c r="E401" s="1" t="str">
        <f t="shared" si="26"/>
        <v>1990BCC&amp;D</v>
      </c>
      <c r="F401" s="274">
        <v>0</v>
      </c>
      <c r="G401" s="274">
        <v>1.0829999999999999E-2</v>
      </c>
      <c r="H401" s="274">
        <v>0</v>
      </c>
      <c r="I401" s="274">
        <v>0.31966</v>
      </c>
      <c r="J401" s="274">
        <v>0</v>
      </c>
      <c r="K401" s="274">
        <v>0</v>
      </c>
      <c r="L401" s="274">
        <v>0</v>
      </c>
      <c r="M401" s="274">
        <v>0</v>
      </c>
      <c r="N401" s="274">
        <v>0</v>
      </c>
      <c r="O401" s="274">
        <v>0</v>
      </c>
      <c r="P401" s="274">
        <v>0</v>
      </c>
      <c r="Q401" s="274">
        <v>0</v>
      </c>
      <c r="R401" s="274">
        <v>0</v>
      </c>
      <c r="S401" s="274">
        <v>0</v>
      </c>
      <c r="T401" s="274">
        <v>0.29006999999999999</v>
      </c>
      <c r="U401" s="274">
        <v>0</v>
      </c>
      <c r="V401" s="274">
        <v>0</v>
      </c>
      <c r="W401" s="274">
        <v>4.0879999999999972E-2</v>
      </c>
      <c r="X401" s="274">
        <v>0</v>
      </c>
      <c r="Y401" s="274">
        <v>0</v>
      </c>
      <c r="Z401" s="274">
        <v>0</v>
      </c>
      <c r="AA401" s="274">
        <v>0</v>
      </c>
      <c r="AB401" s="274">
        <v>0.15045</v>
      </c>
      <c r="AC401" s="274">
        <v>7.0800000000000002E-2</v>
      </c>
      <c r="AD401" s="274">
        <v>0.11731000000000003</v>
      </c>
      <c r="AE401" s="274">
        <v>0</v>
      </c>
      <c r="AF401" s="272">
        <f t="shared" si="27"/>
        <v>1</v>
      </c>
      <c r="AG401" s="196">
        <f t="shared" si="24"/>
        <v>0.66950999999999994</v>
      </c>
    </row>
    <row r="402" spans="1:33" s="23" customFormat="1" x14ac:dyDescent="0.25">
      <c r="A402" s="1">
        <v>1990</v>
      </c>
      <c r="B402" s="1" t="s">
        <v>15</v>
      </c>
      <c r="C402" s="1" t="str">
        <f t="shared" si="25"/>
        <v>1990BC</v>
      </c>
      <c r="D402" s="1" t="s">
        <v>56</v>
      </c>
      <c r="E402" s="1" t="str">
        <f t="shared" si="26"/>
        <v>1990BCICI</v>
      </c>
      <c r="F402" s="196">
        <v>0.17338999999999999</v>
      </c>
      <c r="G402" s="196">
        <v>0.20707</v>
      </c>
      <c r="H402" s="196">
        <v>0</v>
      </c>
      <c r="I402" s="196">
        <v>6.9519999999999998E-2</v>
      </c>
      <c r="J402" s="196">
        <v>0.1646</v>
      </c>
      <c r="K402" s="196">
        <v>0</v>
      </c>
      <c r="L402" s="196">
        <v>0</v>
      </c>
      <c r="M402" s="196">
        <v>0</v>
      </c>
      <c r="N402" s="196">
        <v>2.9759999999999998E-2</v>
      </c>
      <c r="O402" s="196">
        <v>0</v>
      </c>
      <c r="P402" s="196">
        <v>0</v>
      </c>
      <c r="Q402" s="196">
        <v>0</v>
      </c>
      <c r="R402" s="196">
        <v>7.1470000000000006E-2</v>
      </c>
      <c r="S402" s="196">
        <v>3.1760000000000004E-2</v>
      </c>
      <c r="T402" s="196">
        <v>0</v>
      </c>
      <c r="U402" s="196">
        <v>0.14157999999999998</v>
      </c>
      <c r="V402" s="196">
        <v>0</v>
      </c>
      <c r="W402" s="196">
        <v>4.354000000000012E-2</v>
      </c>
      <c r="X402" s="196">
        <v>2.734E-2</v>
      </c>
      <c r="Y402" s="196">
        <v>0</v>
      </c>
      <c r="Z402" s="264">
        <v>2.9759999999999998E-2</v>
      </c>
      <c r="AA402" s="196">
        <v>1.0209999999999999E-2</v>
      </c>
      <c r="AB402" s="196">
        <v>0</v>
      </c>
      <c r="AC402" s="196">
        <v>0</v>
      </c>
      <c r="AD402" s="196">
        <v>-2.2204460492503131E-16</v>
      </c>
      <c r="AE402" s="196">
        <v>0</v>
      </c>
      <c r="AF402" s="272">
        <f t="shared" si="27"/>
        <v>1</v>
      </c>
      <c r="AG402" s="196">
        <f t="shared" si="24"/>
        <v>0.28418999999999989</v>
      </c>
    </row>
    <row r="403" spans="1:33" s="23" customFormat="1" x14ac:dyDescent="0.25">
      <c r="A403" s="1">
        <v>1990</v>
      </c>
      <c r="B403" s="1" t="s">
        <v>15</v>
      </c>
      <c r="C403" s="1" t="str">
        <f t="shared" si="25"/>
        <v>1990BC</v>
      </c>
      <c r="D403" s="1" t="s">
        <v>58</v>
      </c>
      <c r="E403" s="1" t="str">
        <f t="shared" si="26"/>
        <v>1990BCResidential</v>
      </c>
      <c r="F403" s="196">
        <v>0.19267000000000001</v>
      </c>
      <c r="G403" s="196">
        <v>0.16265999999999997</v>
      </c>
      <c r="H403" s="196">
        <v>0</v>
      </c>
      <c r="I403" s="196">
        <v>7.0730000000000001E-2</v>
      </c>
      <c r="J403" s="196">
        <v>0.18291000000000002</v>
      </c>
      <c r="K403" s="196">
        <v>0</v>
      </c>
      <c r="L403" s="196">
        <v>0</v>
      </c>
      <c r="M403" s="196">
        <v>0</v>
      </c>
      <c r="N403" s="196">
        <v>2.29E-2</v>
      </c>
      <c r="O403" s="196">
        <v>0</v>
      </c>
      <c r="P403" s="196">
        <v>0</v>
      </c>
      <c r="Q403" s="196">
        <v>7.6980000000000007E-2</v>
      </c>
      <c r="R403" s="196">
        <v>0</v>
      </c>
      <c r="S403" s="196">
        <v>6.8339999999999998E-2</v>
      </c>
      <c r="T403" s="196">
        <v>0</v>
      </c>
      <c r="U403" s="196">
        <v>0.1318</v>
      </c>
      <c r="V403" s="196">
        <v>0</v>
      </c>
      <c r="W403" s="196">
        <v>3.6399999999999925E-2</v>
      </c>
      <c r="X403" s="196">
        <v>2.5179999999999998E-2</v>
      </c>
      <c r="Y403" s="196">
        <v>0</v>
      </c>
      <c r="Z403" s="264">
        <v>2.29E-2</v>
      </c>
      <c r="AA403" s="196">
        <v>6.5300000000000002E-3</v>
      </c>
      <c r="AB403" s="196">
        <v>0</v>
      </c>
      <c r="AC403" s="196">
        <v>0</v>
      </c>
      <c r="AD403" s="196">
        <v>0</v>
      </c>
      <c r="AE403" s="196">
        <v>0</v>
      </c>
      <c r="AF403" s="272">
        <f t="shared" si="27"/>
        <v>1</v>
      </c>
      <c r="AG403" s="196">
        <f t="shared" si="24"/>
        <v>0.29114999999999985</v>
      </c>
    </row>
    <row r="404" spans="1:33" s="23" customFormat="1" x14ac:dyDescent="0.25">
      <c r="A404" s="1">
        <v>1991</v>
      </c>
      <c r="B404" s="1" t="s">
        <v>15</v>
      </c>
      <c r="C404" s="1" t="str">
        <f t="shared" si="25"/>
        <v>1991BC</v>
      </c>
      <c r="D404" s="1" t="s">
        <v>57</v>
      </c>
      <c r="E404" s="1" t="str">
        <f t="shared" si="26"/>
        <v>1991BCC&amp;D</v>
      </c>
      <c r="F404" s="196">
        <v>0</v>
      </c>
      <c r="G404" s="196">
        <v>1.1559999999999999E-2</v>
      </c>
      <c r="H404" s="196">
        <v>0</v>
      </c>
      <c r="I404" s="196">
        <v>0.31068000000000001</v>
      </c>
      <c r="J404" s="196">
        <v>0</v>
      </c>
      <c r="K404" s="196">
        <v>0</v>
      </c>
      <c r="L404" s="196">
        <v>0</v>
      </c>
      <c r="M404" s="196">
        <v>0</v>
      </c>
      <c r="N404" s="196">
        <v>0</v>
      </c>
      <c r="O404" s="196">
        <v>0</v>
      </c>
      <c r="P404" s="196">
        <v>0</v>
      </c>
      <c r="Q404" s="196">
        <v>0</v>
      </c>
      <c r="R404" s="196">
        <v>0</v>
      </c>
      <c r="S404" s="196">
        <v>0</v>
      </c>
      <c r="T404" s="197">
        <v>0.29187999999999997</v>
      </c>
      <c r="U404" s="196">
        <v>0</v>
      </c>
      <c r="V404" s="196">
        <v>0</v>
      </c>
      <c r="W404" s="196">
        <v>3.7150000000000016E-2</v>
      </c>
      <c r="X404" s="196">
        <v>0</v>
      </c>
      <c r="Y404" s="196">
        <v>0</v>
      </c>
      <c r="Z404" s="196">
        <v>0</v>
      </c>
      <c r="AA404" s="196">
        <v>0</v>
      </c>
      <c r="AB404" s="196">
        <v>0.16082999999999997</v>
      </c>
      <c r="AC404" s="196">
        <v>7.5679999999999997E-2</v>
      </c>
      <c r="AD404" s="196">
        <v>0.11221999999999999</v>
      </c>
      <c r="AE404" s="196">
        <v>0</v>
      </c>
      <c r="AF404" s="272">
        <f t="shared" si="27"/>
        <v>1</v>
      </c>
      <c r="AG404" s="196">
        <f t="shared" si="24"/>
        <v>0.67775999999999992</v>
      </c>
    </row>
    <row r="405" spans="1:33" s="23" customFormat="1" x14ac:dyDescent="0.25">
      <c r="A405" s="1">
        <v>1991</v>
      </c>
      <c r="B405" s="1" t="s">
        <v>15</v>
      </c>
      <c r="C405" s="1" t="str">
        <f t="shared" si="25"/>
        <v>1991BC</v>
      </c>
      <c r="D405" s="1" t="s">
        <v>56</v>
      </c>
      <c r="E405" s="1" t="str">
        <f t="shared" si="26"/>
        <v>1991BCICI</v>
      </c>
      <c r="F405" s="196">
        <v>0.17338999999999999</v>
      </c>
      <c r="G405" s="196">
        <v>0.20707</v>
      </c>
      <c r="H405" s="196">
        <v>0</v>
      </c>
      <c r="I405" s="196">
        <v>6.9519999999999998E-2</v>
      </c>
      <c r="J405" s="196">
        <v>0.1646</v>
      </c>
      <c r="K405" s="196">
        <v>0</v>
      </c>
      <c r="L405" s="196">
        <v>0</v>
      </c>
      <c r="M405" s="196">
        <v>0</v>
      </c>
      <c r="N405" s="196">
        <v>2.9759999999999998E-2</v>
      </c>
      <c r="O405" s="196">
        <v>0</v>
      </c>
      <c r="P405" s="196">
        <v>0</v>
      </c>
      <c r="Q405" s="196">
        <v>0</v>
      </c>
      <c r="R405" s="196">
        <v>7.1470000000000006E-2</v>
      </c>
      <c r="S405" s="196">
        <v>3.1760000000000004E-2</v>
      </c>
      <c r="T405" s="196">
        <v>0</v>
      </c>
      <c r="U405" s="196">
        <v>0.14157999999999998</v>
      </c>
      <c r="V405" s="196">
        <v>0</v>
      </c>
      <c r="W405" s="196">
        <v>4.3539999999999898E-2</v>
      </c>
      <c r="X405" s="196">
        <v>2.734E-2</v>
      </c>
      <c r="Y405" s="196">
        <v>0</v>
      </c>
      <c r="Z405" s="196">
        <v>2.9759999999999998E-2</v>
      </c>
      <c r="AA405" s="196">
        <v>1.0209999999999999E-2</v>
      </c>
      <c r="AB405" s="196">
        <v>0</v>
      </c>
      <c r="AC405" s="196">
        <v>0</v>
      </c>
      <c r="AD405" s="196">
        <v>0</v>
      </c>
      <c r="AE405" s="196">
        <v>0</v>
      </c>
      <c r="AF405" s="272">
        <f t="shared" si="27"/>
        <v>1</v>
      </c>
      <c r="AG405" s="196">
        <f t="shared" si="24"/>
        <v>0.28418999999999989</v>
      </c>
    </row>
    <row r="406" spans="1:33" s="23" customFormat="1" x14ac:dyDescent="0.25">
      <c r="A406" s="1">
        <v>1991</v>
      </c>
      <c r="B406" s="1" t="s">
        <v>15</v>
      </c>
      <c r="C406" s="1" t="str">
        <f t="shared" si="25"/>
        <v>1991BC</v>
      </c>
      <c r="D406" s="1" t="s">
        <v>58</v>
      </c>
      <c r="E406" s="1" t="str">
        <f t="shared" si="26"/>
        <v>1991BCResidential</v>
      </c>
      <c r="F406" s="196">
        <v>0.19267000000000001</v>
      </c>
      <c r="G406" s="196">
        <v>0.16265999999999997</v>
      </c>
      <c r="H406" s="196">
        <v>0</v>
      </c>
      <c r="I406" s="196">
        <v>7.0730000000000001E-2</v>
      </c>
      <c r="J406" s="196">
        <v>0.18291000000000002</v>
      </c>
      <c r="K406" s="196">
        <v>0</v>
      </c>
      <c r="L406" s="196">
        <v>0</v>
      </c>
      <c r="M406" s="196">
        <v>0</v>
      </c>
      <c r="N406" s="196">
        <v>2.29E-2</v>
      </c>
      <c r="O406" s="196">
        <v>0</v>
      </c>
      <c r="P406" s="196">
        <v>0</v>
      </c>
      <c r="Q406" s="196">
        <v>7.6980000000000007E-2</v>
      </c>
      <c r="R406" s="196">
        <v>0</v>
      </c>
      <c r="S406" s="196">
        <v>6.8339999999999998E-2</v>
      </c>
      <c r="T406" s="196">
        <v>0</v>
      </c>
      <c r="U406" s="196">
        <v>0.1318</v>
      </c>
      <c r="V406" s="196">
        <v>0</v>
      </c>
      <c r="W406" s="196">
        <v>3.6399999999999925E-2</v>
      </c>
      <c r="X406" s="196">
        <v>2.5179999999999998E-2</v>
      </c>
      <c r="Y406" s="196">
        <v>0</v>
      </c>
      <c r="Z406" s="196">
        <v>2.29E-2</v>
      </c>
      <c r="AA406" s="196">
        <v>6.5300000000000002E-3</v>
      </c>
      <c r="AB406" s="196">
        <v>0</v>
      </c>
      <c r="AC406" s="196">
        <v>0</v>
      </c>
      <c r="AD406" s="196">
        <v>0</v>
      </c>
      <c r="AE406" s="196">
        <v>0</v>
      </c>
      <c r="AF406" s="272">
        <f t="shared" si="27"/>
        <v>1</v>
      </c>
      <c r="AG406" s="196">
        <f t="shared" si="24"/>
        <v>0.29114999999999985</v>
      </c>
    </row>
    <row r="407" spans="1:33" s="23" customFormat="1" x14ac:dyDescent="0.25">
      <c r="A407" s="1">
        <v>1992</v>
      </c>
      <c r="B407" s="1" t="s">
        <v>15</v>
      </c>
      <c r="C407" s="1" t="str">
        <f t="shared" si="25"/>
        <v>1992BC</v>
      </c>
      <c r="D407" s="1" t="s">
        <v>57</v>
      </c>
      <c r="E407" s="1" t="str">
        <f t="shared" si="26"/>
        <v>1992BCC&amp;D</v>
      </c>
      <c r="F407" s="196">
        <v>0</v>
      </c>
      <c r="G407" s="196">
        <v>1.1559999999999999E-2</v>
      </c>
      <c r="H407" s="196">
        <v>0</v>
      </c>
      <c r="I407" s="196">
        <v>0.31068000000000001</v>
      </c>
      <c r="J407" s="196">
        <v>0</v>
      </c>
      <c r="K407" s="196">
        <v>0</v>
      </c>
      <c r="L407" s="196">
        <v>0</v>
      </c>
      <c r="M407" s="196">
        <v>0</v>
      </c>
      <c r="N407" s="196">
        <v>0</v>
      </c>
      <c r="O407" s="196">
        <v>0</v>
      </c>
      <c r="P407" s="196">
        <v>0</v>
      </c>
      <c r="Q407" s="196">
        <v>0</v>
      </c>
      <c r="R407" s="196">
        <v>0</v>
      </c>
      <c r="S407" s="196">
        <v>0</v>
      </c>
      <c r="T407" s="197">
        <v>0.29187999999999997</v>
      </c>
      <c r="U407" s="196">
        <v>0</v>
      </c>
      <c r="V407" s="196">
        <v>0</v>
      </c>
      <c r="W407" s="196">
        <v>3.7150000000000016E-2</v>
      </c>
      <c r="X407" s="196">
        <v>0</v>
      </c>
      <c r="Y407" s="196">
        <v>0</v>
      </c>
      <c r="Z407" s="196">
        <v>0</v>
      </c>
      <c r="AA407" s="196">
        <v>0</v>
      </c>
      <c r="AB407" s="196">
        <v>0.16082999999999997</v>
      </c>
      <c r="AC407" s="196">
        <v>7.5679999999999997E-2</v>
      </c>
      <c r="AD407" s="196">
        <v>0.11221999999999999</v>
      </c>
      <c r="AE407" s="196">
        <v>0</v>
      </c>
      <c r="AF407" s="272">
        <f t="shared" si="27"/>
        <v>1</v>
      </c>
      <c r="AG407" s="196">
        <f t="shared" si="24"/>
        <v>0.67775999999999992</v>
      </c>
    </row>
    <row r="408" spans="1:33" s="23" customFormat="1" x14ac:dyDescent="0.25">
      <c r="A408" s="1">
        <v>1992</v>
      </c>
      <c r="B408" s="1" t="s">
        <v>15</v>
      </c>
      <c r="C408" s="1" t="str">
        <f t="shared" si="25"/>
        <v>1992BC</v>
      </c>
      <c r="D408" s="1" t="s">
        <v>56</v>
      </c>
      <c r="E408" s="1" t="str">
        <f t="shared" si="26"/>
        <v>1992BCICI</v>
      </c>
      <c r="F408" s="196">
        <v>0.17338999999999999</v>
      </c>
      <c r="G408" s="196">
        <v>0.20707</v>
      </c>
      <c r="H408" s="196">
        <v>0</v>
      </c>
      <c r="I408" s="196">
        <v>6.9519999999999998E-2</v>
      </c>
      <c r="J408" s="196">
        <v>0.1646</v>
      </c>
      <c r="K408" s="196">
        <v>0</v>
      </c>
      <c r="L408" s="196">
        <v>0</v>
      </c>
      <c r="M408" s="196">
        <v>0</v>
      </c>
      <c r="N408" s="196">
        <v>2.9759999999999998E-2</v>
      </c>
      <c r="O408" s="196">
        <v>0</v>
      </c>
      <c r="P408" s="196">
        <v>0</v>
      </c>
      <c r="Q408" s="196">
        <v>0</v>
      </c>
      <c r="R408" s="196">
        <v>7.1470000000000006E-2</v>
      </c>
      <c r="S408" s="196">
        <v>3.1760000000000004E-2</v>
      </c>
      <c r="T408" s="196">
        <v>0</v>
      </c>
      <c r="U408" s="196">
        <v>0.14157999999999998</v>
      </c>
      <c r="V408" s="196">
        <v>0</v>
      </c>
      <c r="W408" s="196">
        <v>4.3539999999999898E-2</v>
      </c>
      <c r="X408" s="196">
        <v>2.734E-2</v>
      </c>
      <c r="Y408" s="196">
        <v>0</v>
      </c>
      <c r="Z408" s="196">
        <v>2.9759999999999998E-2</v>
      </c>
      <c r="AA408" s="196">
        <v>1.0209999999999999E-2</v>
      </c>
      <c r="AB408" s="196">
        <v>0</v>
      </c>
      <c r="AC408" s="196">
        <v>0</v>
      </c>
      <c r="AD408" s="196">
        <v>0</v>
      </c>
      <c r="AE408" s="196">
        <v>0</v>
      </c>
      <c r="AF408" s="272">
        <f t="shared" si="27"/>
        <v>1</v>
      </c>
      <c r="AG408" s="196">
        <f t="shared" si="24"/>
        <v>0.28418999999999989</v>
      </c>
    </row>
    <row r="409" spans="1:33" s="23" customFormat="1" x14ac:dyDescent="0.25">
      <c r="A409" s="1">
        <v>1992</v>
      </c>
      <c r="B409" s="1" t="s">
        <v>15</v>
      </c>
      <c r="C409" s="1" t="str">
        <f t="shared" si="25"/>
        <v>1992BC</v>
      </c>
      <c r="D409" s="1" t="s">
        <v>58</v>
      </c>
      <c r="E409" s="1" t="str">
        <f t="shared" si="26"/>
        <v>1992BCResidential</v>
      </c>
      <c r="F409" s="196">
        <v>0.19267000000000001</v>
      </c>
      <c r="G409" s="196">
        <v>0.16265999999999997</v>
      </c>
      <c r="H409" s="196">
        <v>0</v>
      </c>
      <c r="I409" s="196">
        <v>7.0730000000000001E-2</v>
      </c>
      <c r="J409" s="196">
        <v>0.18291000000000002</v>
      </c>
      <c r="K409" s="196">
        <v>0</v>
      </c>
      <c r="L409" s="196">
        <v>0</v>
      </c>
      <c r="M409" s="196">
        <v>0</v>
      </c>
      <c r="N409" s="196">
        <v>2.29E-2</v>
      </c>
      <c r="O409" s="196">
        <v>0</v>
      </c>
      <c r="P409" s="196">
        <v>0</v>
      </c>
      <c r="Q409" s="196">
        <v>7.6980000000000007E-2</v>
      </c>
      <c r="R409" s="196">
        <v>0</v>
      </c>
      <c r="S409" s="196">
        <v>6.8339999999999998E-2</v>
      </c>
      <c r="T409" s="196">
        <v>0</v>
      </c>
      <c r="U409" s="196">
        <v>0.1318</v>
      </c>
      <c r="V409" s="196">
        <v>0</v>
      </c>
      <c r="W409" s="196">
        <v>3.6399999999999925E-2</v>
      </c>
      <c r="X409" s="196">
        <v>2.5179999999999998E-2</v>
      </c>
      <c r="Y409" s="196">
        <v>0</v>
      </c>
      <c r="Z409" s="196">
        <v>2.29E-2</v>
      </c>
      <c r="AA409" s="196">
        <v>6.5300000000000002E-3</v>
      </c>
      <c r="AB409" s="196">
        <v>0</v>
      </c>
      <c r="AC409" s="196">
        <v>0</v>
      </c>
      <c r="AD409" s="196">
        <v>0</v>
      </c>
      <c r="AE409" s="196">
        <v>0</v>
      </c>
      <c r="AF409" s="272">
        <f t="shared" si="27"/>
        <v>1</v>
      </c>
      <c r="AG409" s="196">
        <f t="shared" si="24"/>
        <v>0.29114999999999985</v>
      </c>
    </row>
    <row r="410" spans="1:33" s="23" customFormat="1" x14ac:dyDescent="0.25">
      <c r="A410" s="1">
        <v>1993</v>
      </c>
      <c r="B410" s="1" t="s">
        <v>15</v>
      </c>
      <c r="C410" s="1" t="str">
        <f t="shared" si="25"/>
        <v>1993BC</v>
      </c>
      <c r="D410" s="1" t="s">
        <v>57</v>
      </c>
      <c r="E410" s="1" t="str">
        <f t="shared" si="26"/>
        <v>1993BCC&amp;D</v>
      </c>
      <c r="F410" s="196">
        <v>0</v>
      </c>
      <c r="G410" s="196">
        <v>1.1559999999999999E-2</v>
      </c>
      <c r="H410" s="196">
        <v>0</v>
      </c>
      <c r="I410" s="196">
        <v>0.31068000000000001</v>
      </c>
      <c r="J410" s="196">
        <v>0</v>
      </c>
      <c r="K410" s="196">
        <v>0</v>
      </c>
      <c r="L410" s="196">
        <v>0</v>
      </c>
      <c r="M410" s="196">
        <v>0</v>
      </c>
      <c r="N410" s="196">
        <v>0</v>
      </c>
      <c r="O410" s="196">
        <v>0</v>
      </c>
      <c r="P410" s="196">
        <v>0</v>
      </c>
      <c r="Q410" s="196">
        <v>0</v>
      </c>
      <c r="R410" s="196">
        <v>0</v>
      </c>
      <c r="S410" s="196">
        <v>0</v>
      </c>
      <c r="T410" s="197">
        <v>0.29187999999999997</v>
      </c>
      <c r="U410" s="196">
        <v>0</v>
      </c>
      <c r="V410" s="196">
        <v>0</v>
      </c>
      <c r="W410" s="196">
        <v>3.7150000000000016E-2</v>
      </c>
      <c r="X410" s="196">
        <v>0</v>
      </c>
      <c r="Y410" s="196">
        <v>0</v>
      </c>
      <c r="Z410" s="196">
        <v>0</v>
      </c>
      <c r="AA410" s="196">
        <v>0</v>
      </c>
      <c r="AB410" s="196">
        <v>0.16082999999999997</v>
      </c>
      <c r="AC410" s="196">
        <v>7.5679999999999997E-2</v>
      </c>
      <c r="AD410" s="196">
        <v>0.11221999999999999</v>
      </c>
      <c r="AE410" s="196">
        <v>0</v>
      </c>
      <c r="AF410" s="272">
        <f t="shared" si="27"/>
        <v>1</v>
      </c>
      <c r="AG410" s="196">
        <f t="shared" si="24"/>
        <v>0.67775999999999992</v>
      </c>
    </row>
    <row r="411" spans="1:33" s="23" customFormat="1" x14ac:dyDescent="0.25">
      <c r="A411" s="1">
        <v>1993</v>
      </c>
      <c r="B411" s="1" t="s">
        <v>15</v>
      </c>
      <c r="C411" s="1" t="str">
        <f t="shared" si="25"/>
        <v>1993BC</v>
      </c>
      <c r="D411" s="1" t="s">
        <v>56</v>
      </c>
      <c r="E411" s="1" t="str">
        <f t="shared" si="26"/>
        <v>1993BCICI</v>
      </c>
      <c r="F411" s="196">
        <v>0.17338999999999999</v>
      </c>
      <c r="G411" s="196">
        <v>0.20707</v>
      </c>
      <c r="H411" s="196">
        <v>0</v>
      </c>
      <c r="I411" s="196">
        <v>6.9519999999999998E-2</v>
      </c>
      <c r="J411" s="196">
        <v>0.1646</v>
      </c>
      <c r="K411" s="196">
        <v>0</v>
      </c>
      <c r="L411" s="196">
        <v>0</v>
      </c>
      <c r="M411" s="196">
        <v>0</v>
      </c>
      <c r="N411" s="196">
        <v>2.9759999999999998E-2</v>
      </c>
      <c r="O411" s="196">
        <v>0</v>
      </c>
      <c r="P411" s="196">
        <v>0</v>
      </c>
      <c r="Q411" s="196">
        <v>0</v>
      </c>
      <c r="R411" s="196">
        <v>7.1470000000000006E-2</v>
      </c>
      <c r="S411" s="196">
        <v>3.1760000000000004E-2</v>
      </c>
      <c r="T411" s="196">
        <v>0</v>
      </c>
      <c r="U411" s="196">
        <v>0.14157999999999998</v>
      </c>
      <c r="V411" s="196">
        <v>0</v>
      </c>
      <c r="W411" s="196">
        <v>4.3539999999999898E-2</v>
      </c>
      <c r="X411" s="196">
        <v>2.734E-2</v>
      </c>
      <c r="Y411" s="196">
        <v>0</v>
      </c>
      <c r="Z411" s="196">
        <v>2.9759999999999998E-2</v>
      </c>
      <c r="AA411" s="196">
        <v>1.0209999999999999E-2</v>
      </c>
      <c r="AB411" s="196">
        <v>0</v>
      </c>
      <c r="AC411" s="196">
        <v>0</v>
      </c>
      <c r="AD411" s="196">
        <v>0</v>
      </c>
      <c r="AE411" s="196">
        <v>0</v>
      </c>
      <c r="AF411" s="272">
        <f t="shared" si="27"/>
        <v>1</v>
      </c>
      <c r="AG411" s="196">
        <f t="shared" si="24"/>
        <v>0.28418999999999989</v>
      </c>
    </row>
    <row r="412" spans="1:33" s="23" customFormat="1" x14ac:dyDescent="0.25">
      <c r="A412" s="1">
        <v>1993</v>
      </c>
      <c r="B412" s="1" t="s">
        <v>15</v>
      </c>
      <c r="C412" s="1" t="str">
        <f t="shared" si="25"/>
        <v>1993BC</v>
      </c>
      <c r="D412" s="1" t="s">
        <v>58</v>
      </c>
      <c r="E412" s="1" t="str">
        <f t="shared" si="26"/>
        <v>1993BCResidential</v>
      </c>
      <c r="F412" s="196">
        <v>0.19267000000000001</v>
      </c>
      <c r="G412" s="196">
        <v>0.16265999999999997</v>
      </c>
      <c r="H412" s="196">
        <v>0</v>
      </c>
      <c r="I412" s="196">
        <v>7.0730000000000001E-2</v>
      </c>
      <c r="J412" s="196">
        <v>0.18291000000000002</v>
      </c>
      <c r="K412" s="196">
        <v>0</v>
      </c>
      <c r="L412" s="196">
        <v>0</v>
      </c>
      <c r="M412" s="196">
        <v>0</v>
      </c>
      <c r="N412" s="196">
        <v>2.29E-2</v>
      </c>
      <c r="O412" s="196">
        <v>0</v>
      </c>
      <c r="P412" s="196">
        <v>0</v>
      </c>
      <c r="Q412" s="196">
        <v>7.6980000000000007E-2</v>
      </c>
      <c r="R412" s="196">
        <v>0</v>
      </c>
      <c r="S412" s="196">
        <v>6.8339999999999998E-2</v>
      </c>
      <c r="T412" s="196">
        <v>0</v>
      </c>
      <c r="U412" s="196">
        <v>0.1318</v>
      </c>
      <c r="V412" s="196">
        <v>0</v>
      </c>
      <c r="W412" s="196">
        <v>3.6399999999999925E-2</v>
      </c>
      <c r="X412" s="196">
        <v>2.5179999999999998E-2</v>
      </c>
      <c r="Y412" s="196">
        <v>0</v>
      </c>
      <c r="Z412" s="196">
        <v>2.29E-2</v>
      </c>
      <c r="AA412" s="196">
        <v>6.5300000000000002E-3</v>
      </c>
      <c r="AB412" s="196">
        <v>0</v>
      </c>
      <c r="AC412" s="196">
        <v>0</v>
      </c>
      <c r="AD412" s="196">
        <v>0</v>
      </c>
      <c r="AE412" s="196">
        <v>0</v>
      </c>
      <c r="AF412" s="272">
        <f t="shared" si="27"/>
        <v>1</v>
      </c>
      <c r="AG412" s="196">
        <f t="shared" si="24"/>
        <v>0.29114999999999985</v>
      </c>
    </row>
    <row r="413" spans="1:33" s="23" customFormat="1" x14ac:dyDescent="0.25">
      <c r="A413" s="1">
        <v>1994</v>
      </c>
      <c r="B413" s="1" t="s">
        <v>15</v>
      </c>
      <c r="C413" s="1" t="str">
        <f t="shared" si="25"/>
        <v>1994BC</v>
      </c>
      <c r="D413" s="1" t="s">
        <v>57</v>
      </c>
      <c r="E413" s="1" t="str">
        <f t="shared" si="26"/>
        <v>1994BCC&amp;D</v>
      </c>
      <c r="F413" s="196">
        <v>0</v>
      </c>
      <c r="G413" s="196">
        <v>1.1559999999999999E-2</v>
      </c>
      <c r="H413" s="196">
        <v>0</v>
      </c>
      <c r="I413" s="196">
        <v>0.31068000000000001</v>
      </c>
      <c r="J413" s="196">
        <v>0</v>
      </c>
      <c r="K413" s="196">
        <v>0</v>
      </c>
      <c r="L413" s="196">
        <v>0</v>
      </c>
      <c r="M413" s="196">
        <v>0</v>
      </c>
      <c r="N413" s="196">
        <v>0</v>
      </c>
      <c r="O413" s="196">
        <v>0</v>
      </c>
      <c r="P413" s="196">
        <v>0</v>
      </c>
      <c r="Q413" s="196">
        <v>0</v>
      </c>
      <c r="R413" s="196">
        <v>0</v>
      </c>
      <c r="S413" s="196">
        <v>0</v>
      </c>
      <c r="T413" s="197">
        <v>0.29187999999999997</v>
      </c>
      <c r="U413" s="196">
        <v>0</v>
      </c>
      <c r="V413" s="196">
        <v>0</v>
      </c>
      <c r="W413" s="196">
        <v>3.7150000000000016E-2</v>
      </c>
      <c r="X413" s="196">
        <v>0</v>
      </c>
      <c r="Y413" s="196">
        <v>0</v>
      </c>
      <c r="Z413" s="196">
        <v>0</v>
      </c>
      <c r="AA413" s="196">
        <v>0</v>
      </c>
      <c r="AB413" s="196">
        <v>0.16082999999999997</v>
      </c>
      <c r="AC413" s="196">
        <v>7.5679999999999997E-2</v>
      </c>
      <c r="AD413" s="196">
        <v>0.11221999999999999</v>
      </c>
      <c r="AE413" s="196">
        <v>0</v>
      </c>
      <c r="AF413" s="272">
        <f t="shared" si="27"/>
        <v>1</v>
      </c>
      <c r="AG413" s="196">
        <f t="shared" si="24"/>
        <v>0.67775999999999992</v>
      </c>
    </row>
    <row r="414" spans="1:33" s="23" customFormat="1" x14ac:dyDescent="0.25">
      <c r="A414" s="1">
        <v>1994</v>
      </c>
      <c r="B414" s="1" t="s">
        <v>15</v>
      </c>
      <c r="C414" s="1" t="str">
        <f t="shared" si="25"/>
        <v>1994BC</v>
      </c>
      <c r="D414" s="1" t="s">
        <v>56</v>
      </c>
      <c r="E414" s="1" t="str">
        <f t="shared" si="26"/>
        <v>1994BCICI</v>
      </c>
      <c r="F414" s="196">
        <v>0.17338999999999999</v>
      </c>
      <c r="G414" s="196">
        <v>0.20707</v>
      </c>
      <c r="H414" s="196">
        <v>0</v>
      </c>
      <c r="I414" s="196">
        <v>6.9519999999999998E-2</v>
      </c>
      <c r="J414" s="196">
        <v>0.1646</v>
      </c>
      <c r="K414" s="196">
        <v>0</v>
      </c>
      <c r="L414" s="196">
        <v>0</v>
      </c>
      <c r="M414" s="196">
        <v>0</v>
      </c>
      <c r="N414" s="196">
        <v>2.9759999999999998E-2</v>
      </c>
      <c r="O414" s="196">
        <v>0</v>
      </c>
      <c r="P414" s="196">
        <v>0</v>
      </c>
      <c r="Q414" s="196">
        <v>0</v>
      </c>
      <c r="R414" s="196">
        <v>7.1470000000000006E-2</v>
      </c>
      <c r="S414" s="196">
        <v>3.1760000000000004E-2</v>
      </c>
      <c r="T414" s="196">
        <v>0</v>
      </c>
      <c r="U414" s="196">
        <v>0.14157999999999998</v>
      </c>
      <c r="V414" s="196">
        <v>0</v>
      </c>
      <c r="W414" s="196">
        <v>4.3539999999999898E-2</v>
      </c>
      <c r="X414" s="196">
        <v>2.734E-2</v>
      </c>
      <c r="Y414" s="196">
        <v>0</v>
      </c>
      <c r="Z414" s="196">
        <v>2.9759999999999998E-2</v>
      </c>
      <c r="AA414" s="196">
        <v>1.0209999999999999E-2</v>
      </c>
      <c r="AB414" s="196">
        <v>0</v>
      </c>
      <c r="AC414" s="196">
        <v>0</v>
      </c>
      <c r="AD414" s="196">
        <v>0</v>
      </c>
      <c r="AE414" s="196">
        <v>0</v>
      </c>
      <c r="AF414" s="272">
        <f t="shared" si="27"/>
        <v>1</v>
      </c>
      <c r="AG414" s="196">
        <f t="shared" si="24"/>
        <v>0.28418999999999989</v>
      </c>
    </row>
    <row r="415" spans="1:33" s="23" customFormat="1" x14ac:dyDescent="0.25">
      <c r="A415" s="1">
        <v>1994</v>
      </c>
      <c r="B415" s="1" t="s">
        <v>15</v>
      </c>
      <c r="C415" s="1" t="str">
        <f t="shared" si="25"/>
        <v>1994BC</v>
      </c>
      <c r="D415" s="1" t="s">
        <v>58</v>
      </c>
      <c r="E415" s="1" t="str">
        <f t="shared" si="26"/>
        <v>1994BCResidential</v>
      </c>
      <c r="F415" s="196">
        <v>0.19267000000000001</v>
      </c>
      <c r="G415" s="196">
        <v>0.16265999999999997</v>
      </c>
      <c r="H415" s="196">
        <v>0</v>
      </c>
      <c r="I415" s="196">
        <v>7.0730000000000001E-2</v>
      </c>
      <c r="J415" s="196">
        <v>0.18291000000000002</v>
      </c>
      <c r="K415" s="196">
        <v>0</v>
      </c>
      <c r="L415" s="196">
        <v>0</v>
      </c>
      <c r="M415" s="196">
        <v>0</v>
      </c>
      <c r="N415" s="196">
        <v>2.29E-2</v>
      </c>
      <c r="O415" s="196">
        <v>0</v>
      </c>
      <c r="P415" s="196">
        <v>0</v>
      </c>
      <c r="Q415" s="196">
        <v>7.6980000000000007E-2</v>
      </c>
      <c r="R415" s="196">
        <v>0</v>
      </c>
      <c r="S415" s="196">
        <v>6.8339999999999998E-2</v>
      </c>
      <c r="T415" s="196">
        <v>0</v>
      </c>
      <c r="U415" s="196">
        <v>0.1318</v>
      </c>
      <c r="V415" s="196">
        <v>0</v>
      </c>
      <c r="W415" s="196">
        <v>3.6399999999999925E-2</v>
      </c>
      <c r="X415" s="196">
        <v>2.5179999999999998E-2</v>
      </c>
      <c r="Y415" s="196">
        <v>0</v>
      </c>
      <c r="Z415" s="196">
        <v>2.29E-2</v>
      </c>
      <c r="AA415" s="196">
        <v>6.5300000000000002E-3</v>
      </c>
      <c r="AB415" s="196">
        <v>0</v>
      </c>
      <c r="AC415" s="196">
        <v>0</v>
      </c>
      <c r="AD415" s="196">
        <v>0</v>
      </c>
      <c r="AE415" s="196">
        <v>0</v>
      </c>
      <c r="AF415" s="272">
        <f t="shared" si="27"/>
        <v>1</v>
      </c>
      <c r="AG415" s="196">
        <f t="shared" si="24"/>
        <v>0.29114999999999985</v>
      </c>
    </row>
    <row r="416" spans="1:33" s="23" customFormat="1" x14ac:dyDescent="0.25">
      <c r="A416" s="1">
        <v>1995</v>
      </c>
      <c r="B416" s="1" t="s">
        <v>15</v>
      </c>
      <c r="C416" s="1" t="str">
        <f t="shared" si="25"/>
        <v>1995BC</v>
      </c>
      <c r="D416" s="1" t="s">
        <v>57</v>
      </c>
      <c r="E416" s="1" t="str">
        <f t="shared" si="26"/>
        <v>1995BCC&amp;D</v>
      </c>
      <c r="F416" s="196">
        <v>0</v>
      </c>
      <c r="G416" s="196">
        <v>1.1559999999999999E-2</v>
      </c>
      <c r="H416" s="196">
        <v>0</v>
      </c>
      <c r="I416" s="196">
        <v>0.31068000000000001</v>
      </c>
      <c r="J416" s="196">
        <v>0</v>
      </c>
      <c r="K416" s="196">
        <v>0</v>
      </c>
      <c r="L416" s="196">
        <v>0</v>
      </c>
      <c r="M416" s="196">
        <v>0</v>
      </c>
      <c r="N416" s="196">
        <v>0</v>
      </c>
      <c r="O416" s="196">
        <v>0</v>
      </c>
      <c r="P416" s="196">
        <v>0</v>
      </c>
      <c r="Q416" s="196">
        <v>0</v>
      </c>
      <c r="R416" s="196">
        <v>0</v>
      </c>
      <c r="S416" s="196">
        <v>0</v>
      </c>
      <c r="T416" s="197">
        <v>0.29187999999999997</v>
      </c>
      <c r="U416" s="196">
        <v>0</v>
      </c>
      <c r="V416" s="196">
        <v>0</v>
      </c>
      <c r="W416" s="196">
        <v>3.7150000000000016E-2</v>
      </c>
      <c r="X416" s="196">
        <v>0</v>
      </c>
      <c r="Y416" s="196">
        <v>0</v>
      </c>
      <c r="Z416" s="196">
        <v>0</v>
      </c>
      <c r="AA416" s="196">
        <v>0</v>
      </c>
      <c r="AB416" s="196">
        <v>0.16082999999999997</v>
      </c>
      <c r="AC416" s="196">
        <v>7.5679999999999997E-2</v>
      </c>
      <c r="AD416" s="196">
        <v>0.11221999999999999</v>
      </c>
      <c r="AE416" s="196">
        <v>0</v>
      </c>
      <c r="AF416" s="272">
        <f t="shared" si="27"/>
        <v>1</v>
      </c>
      <c r="AG416" s="196">
        <f t="shared" si="24"/>
        <v>0.67775999999999992</v>
      </c>
    </row>
    <row r="417" spans="1:33" s="23" customFormat="1" x14ac:dyDescent="0.25">
      <c r="A417" s="1">
        <v>1995</v>
      </c>
      <c r="B417" s="1" t="s">
        <v>15</v>
      </c>
      <c r="C417" s="1" t="str">
        <f t="shared" si="25"/>
        <v>1995BC</v>
      </c>
      <c r="D417" s="1" t="s">
        <v>56</v>
      </c>
      <c r="E417" s="1" t="str">
        <f t="shared" si="26"/>
        <v>1995BCICI</v>
      </c>
      <c r="F417" s="196">
        <v>0.17338999999999999</v>
      </c>
      <c r="G417" s="196">
        <v>0.20707</v>
      </c>
      <c r="H417" s="196">
        <v>0</v>
      </c>
      <c r="I417" s="196">
        <v>6.9519999999999998E-2</v>
      </c>
      <c r="J417" s="196">
        <v>0.1646</v>
      </c>
      <c r="K417" s="196">
        <v>0</v>
      </c>
      <c r="L417" s="196">
        <v>0</v>
      </c>
      <c r="M417" s="196">
        <v>0</v>
      </c>
      <c r="N417" s="196">
        <v>2.9759999999999998E-2</v>
      </c>
      <c r="O417" s="196">
        <v>0</v>
      </c>
      <c r="P417" s="196">
        <v>0</v>
      </c>
      <c r="Q417" s="196">
        <v>0</v>
      </c>
      <c r="R417" s="196">
        <v>7.1470000000000006E-2</v>
      </c>
      <c r="S417" s="196">
        <v>3.1760000000000004E-2</v>
      </c>
      <c r="T417" s="196">
        <v>0</v>
      </c>
      <c r="U417" s="196">
        <v>0.14157999999999998</v>
      </c>
      <c r="V417" s="196">
        <v>0</v>
      </c>
      <c r="W417" s="196">
        <v>4.3539999999999898E-2</v>
      </c>
      <c r="X417" s="196">
        <v>2.734E-2</v>
      </c>
      <c r="Y417" s="196">
        <v>0</v>
      </c>
      <c r="Z417" s="196">
        <v>2.9759999999999998E-2</v>
      </c>
      <c r="AA417" s="196">
        <v>1.0209999999999999E-2</v>
      </c>
      <c r="AB417" s="196">
        <v>0</v>
      </c>
      <c r="AC417" s="196">
        <v>0</v>
      </c>
      <c r="AD417" s="196">
        <v>0</v>
      </c>
      <c r="AE417" s="196">
        <v>0</v>
      </c>
      <c r="AF417" s="272">
        <f t="shared" si="27"/>
        <v>1</v>
      </c>
      <c r="AG417" s="196">
        <f t="shared" si="24"/>
        <v>0.28418999999999989</v>
      </c>
    </row>
    <row r="418" spans="1:33" s="23" customFormat="1" x14ac:dyDescent="0.25">
      <c r="A418" s="1">
        <v>1995</v>
      </c>
      <c r="B418" s="1" t="s">
        <v>15</v>
      </c>
      <c r="C418" s="1" t="str">
        <f t="shared" si="25"/>
        <v>1995BC</v>
      </c>
      <c r="D418" s="1" t="s">
        <v>58</v>
      </c>
      <c r="E418" s="1" t="str">
        <f t="shared" si="26"/>
        <v>1995BCResidential</v>
      </c>
      <c r="F418" s="196">
        <v>0.19267000000000001</v>
      </c>
      <c r="G418" s="196">
        <v>0.16265999999999997</v>
      </c>
      <c r="H418" s="196">
        <v>0</v>
      </c>
      <c r="I418" s="196">
        <v>7.0730000000000001E-2</v>
      </c>
      <c r="J418" s="196">
        <v>0.18291000000000002</v>
      </c>
      <c r="K418" s="196">
        <v>0</v>
      </c>
      <c r="L418" s="196">
        <v>0</v>
      </c>
      <c r="M418" s="196">
        <v>0</v>
      </c>
      <c r="N418" s="196">
        <v>2.29E-2</v>
      </c>
      <c r="O418" s="196">
        <v>0</v>
      </c>
      <c r="P418" s="196">
        <v>0</v>
      </c>
      <c r="Q418" s="196">
        <v>7.6980000000000007E-2</v>
      </c>
      <c r="R418" s="196">
        <v>0</v>
      </c>
      <c r="S418" s="196">
        <v>6.8339999999999998E-2</v>
      </c>
      <c r="T418" s="196">
        <v>0</v>
      </c>
      <c r="U418" s="196">
        <v>0.1318</v>
      </c>
      <c r="V418" s="196">
        <v>0</v>
      </c>
      <c r="W418" s="196">
        <v>3.6399999999999925E-2</v>
      </c>
      <c r="X418" s="196">
        <v>2.5179999999999998E-2</v>
      </c>
      <c r="Y418" s="196">
        <v>0</v>
      </c>
      <c r="Z418" s="196">
        <v>2.29E-2</v>
      </c>
      <c r="AA418" s="196">
        <v>6.5300000000000002E-3</v>
      </c>
      <c r="AB418" s="196">
        <v>0</v>
      </c>
      <c r="AC418" s="196">
        <v>0</v>
      </c>
      <c r="AD418" s="196">
        <v>0</v>
      </c>
      <c r="AE418" s="196">
        <v>0</v>
      </c>
      <c r="AF418" s="272">
        <f t="shared" si="27"/>
        <v>1</v>
      </c>
      <c r="AG418" s="196">
        <f t="shared" si="24"/>
        <v>0.29114999999999985</v>
      </c>
    </row>
    <row r="419" spans="1:33" s="23" customFormat="1" x14ac:dyDescent="0.25">
      <c r="A419" s="1">
        <v>1996</v>
      </c>
      <c r="B419" s="1" t="s">
        <v>15</v>
      </c>
      <c r="C419" s="1" t="str">
        <f t="shared" si="25"/>
        <v>1996BC</v>
      </c>
      <c r="D419" s="1" t="s">
        <v>57</v>
      </c>
      <c r="E419" s="1" t="str">
        <f t="shared" si="26"/>
        <v>1996BCC&amp;D</v>
      </c>
      <c r="F419" s="196">
        <v>0</v>
      </c>
      <c r="G419" s="196">
        <v>1.1559999999999999E-2</v>
      </c>
      <c r="H419" s="196">
        <v>0</v>
      </c>
      <c r="I419" s="196">
        <v>0.31068000000000001</v>
      </c>
      <c r="J419" s="196">
        <v>0</v>
      </c>
      <c r="K419" s="196">
        <v>0</v>
      </c>
      <c r="L419" s="196">
        <v>0</v>
      </c>
      <c r="M419" s="196">
        <v>0</v>
      </c>
      <c r="N419" s="196">
        <v>0</v>
      </c>
      <c r="O419" s="196">
        <v>0</v>
      </c>
      <c r="P419" s="196">
        <v>0</v>
      </c>
      <c r="Q419" s="196">
        <v>0</v>
      </c>
      <c r="R419" s="196">
        <v>0</v>
      </c>
      <c r="S419" s="196">
        <v>0</v>
      </c>
      <c r="T419" s="197">
        <v>0.29187999999999997</v>
      </c>
      <c r="U419" s="196">
        <v>0</v>
      </c>
      <c r="V419" s="196">
        <v>0</v>
      </c>
      <c r="W419" s="196">
        <v>3.7150000000000016E-2</v>
      </c>
      <c r="X419" s="196">
        <v>0</v>
      </c>
      <c r="Y419" s="196">
        <v>0</v>
      </c>
      <c r="Z419" s="196">
        <v>0</v>
      </c>
      <c r="AA419" s="196">
        <v>0</v>
      </c>
      <c r="AB419" s="196">
        <v>0.16082999999999997</v>
      </c>
      <c r="AC419" s="196">
        <v>7.5679999999999997E-2</v>
      </c>
      <c r="AD419" s="196">
        <v>0.11221999999999999</v>
      </c>
      <c r="AE419" s="196">
        <v>0</v>
      </c>
      <c r="AF419" s="272">
        <f t="shared" si="27"/>
        <v>1</v>
      </c>
      <c r="AG419" s="196">
        <f t="shared" si="24"/>
        <v>0.67775999999999992</v>
      </c>
    </row>
    <row r="420" spans="1:33" s="23" customFormat="1" x14ac:dyDescent="0.25">
      <c r="A420" s="1">
        <v>1996</v>
      </c>
      <c r="B420" s="1" t="s">
        <v>15</v>
      </c>
      <c r="C420" s="1" t="str">
        <f t="shared" si="25"/>
        <v>1996BC</v>
      </c>
      <c r="D420" s="1" t="s">
        <v>56</v>
      </c>
      <c r="E420" s="1" t="str">
        <f t="shared" si="26"/>
        <v>1996BCICI</v>
      </c>
      <c r="F420" s="196">
        <v>0.17338999999999999</v>
      </c>
      <c r="G420" s="196">
        <v>0.20707</v>
      </c>
      <c r="H420" s="196">
        <v>0</v>
      </c>
      <c r="I420" s="196">
        <v>6.9519999999999998E-2</v>
      </c>
      <c r="J420" s="196">
        <v>0.1646</v>
      </c>
      <c r="K420" s="196">
        <v>0</v>
      </c>
      <c r="L420" s="196">
        <v>0</v>
      </c>
      <c r="M420" s="196">
        <v>0</v>
      </c>
      <c r="N420" s="196">
        <v>2.9759999999999998E-2</v>
      </c>
      <c r="O420" s="196">
        <v>0</v>
      </c>
      <c r="P420" s="196">
        <v>0</v>
      </c>
      <c r="Q420" s="196">
        <v>0</v>
      </c>
      <c r="R420" s="196">
        <v>7.1470000000000006E-2</v>
      </c>
      <c r="S420" s="196">
        <v>3.1760000000000004E-2</v>
      </c>
      <c r="T420" s="196">
        <v>0</v>
      </c>
      <c r="U420" s="196">
        <v>0.14157999999999998</v>
      </c>
      <c r="V420" s="196">
        <v>0</v>
      </c>
      <c r="W420" s="196">
        <v>4.3539999999999898E-2</v>
      </c>
      <c r="X420" s="196">
        <v>2.734E-2</v>
      </c>
      <c r="Y420" s="196">
        <v>0</v>
      </c>
      <c r="Z420" s="196">
        <v>2.9759999999999998E-2</v>
      </c>
      <c r="AA420" s="196">
        <v>1.0209999999999999E-2</v>
      </c>
      <c r="AB420" s="196">
        <v>0</v>
      </c>
      <c r="AC420" s="196">
        <v>0</v>
      </c>
      <c r="AD420" s="196">
        <v>0</v>
      </c>
      <c r="AE420" s="196">
        <v>0</v>
      </c>
      <c r="AF420" s="272">
        <f t="shared" si="27"/>
        <v>1</v>
      </c>
      <c r="AG420" s="196">
        <f t="shared" si="24"/>
        <v>0.28418999999999989</v>
      </c>
    </row>
    <row r="421" spans="1:33" s="23" customFormat="1" x14ac:dyDescent="0.25">
      <c r="A421" s="1">
        <v>1996</v>
      </c>
      <c r="B421" s="1" t="s">
        <v>15</v>
      </c>
      <c r="C421" s="1" t="str">
        <f t="shared" si="25"/>
        <v>1996BC</v>
      </c>
      <c r="D421" s="1" t="s">
        <v>58</v>
      </c>
      <c r="E421" s="1" t="str">
        <f t="shared" si="26"/>
        <v>1996BCResidential</v>
      </c>
      <c r="F421" s="196">
        <v>0.19267000000000001</v>
      </c>
      <c r="G421" s="196">
        <v>0.16265999999999997</v>
      </c>
      <c r="H421" s="196">
        <v>0</v>
      </c>
      <c r="I421" s="196">
        <v>7.0730000000000001E-2</v>
      </c>
      <c r="J421" s="196">
        <v>0.18291000000000002</v>
      </c>
      <c r="K421" s="196">
        <v>0</v>
      </c>
      <c r="L421" s="196">
        <v>0</v>
      </c>
      <c r="M421" s="196">
        <v>0</v>
      </c>
      <c r="N421" s="196">
        <v>2.29E-2</v>
      </c>
      <c r="O421" s="196">
        <v>0</v>
      </c>
      <c r="P421" s="196">
        <v>0</v>
      </c>
      <c r="Q421" s="196">
        <v>7.6980000000000007E-2</v>
      </c>
      <c r="R421" s="196">
        <v>0</v>
      </c>
      <c r="S421" s="196">
        <v>6.8339999999999998E-2</v>
      </c>
      <c r="T421" s="196">
        <v>0</v>
      </c>
      <c r="U421" s="196">
        <v>0.1318</v>
      </c>
      <c r="V421" s="196">
        <v>0</v>
      </c>
      <c r="W421" s="196">
        <v>3.6399999999999925E-2</v>
      </c>
      <c r="X421" s="196">
        <v>2.5179999999999998E-2</v>
      </c>
      <c r="Y421" s="196">
        <v>0</v>
      </c>
      <c r="Z421" s="196">
        <v>2.29E-2</v>
      </c>
      <c r="AA421" s="196">
        <v>6.5300000000000002E-3</v>
      </c>
      <c r="AB421" s="196">
        <v>0</v>
      </c>
      <c r="AC421" s="196">
        <v>0</v>
      </c>
      <c r="AD421" s="196">
        <v>0</v>
      </c>
      <c r="AE421" s="196">
        <v>0</v>
      </c>
      <c r="AF421" s="272">
        <f t="shared" si="27"/>
        <v>1</v>
      </c>
      <c r="AG421" s="196">
        <f t="shared" si="24"/>
        <v>0.29114999999999985</v>
      </c>
    </row>
    <row r="422" spans="1:33" s="23" customFormat="1" x14ac:dyDescent="0.25">
      <c r="A422" s="1">
        <v>1997</v>
      </c>
      <c r="B422" s="1" t="s">
        <v>15</v>
      </c>
      <c r="C422" s="1" t="str">
        <f t="shared" si="25"/>
        <v>1997BC</v>
      </c>
      <c r="D422" s="1" t="s">
        <v>57</v>
      </c>
      <c r="E422" s="1" t="str">
        <f t="shared" si="26"/>
        <v>1997BCC&amp;D</v>
      </c>
      <c r="F422" s="196">
        <v>0</v>
      </c>
      <c r="G422" s="196">
        <v>1.1559999999999999E-2</v>
      </c>
      <c r="H422" s="196">
        <v>0</v>
      </c>
      <c r="I422" s="196">
        <v>0.31068000000000001</v>
      </c>
      <c r="J422" s="196">
        <v>0</v>
      </c>
      <c r="K422" s="196">
        <v>0</v>
      </c>
      <c r="L422" s="196">
        <v>0</v>
      </c>
      <c r="M422" s="196">
        <v>0</v>
      </c>
      <c r="N422" s="196">
        <v>0</v>
      </c>
      <c r="O422" s="196">
        <v>0</v>
      </c>
      <c r="P422" s="196">
        <v>0</v>
      </c>
      <c r="Q422" s="196">
        <v>0</v>
      </c>
      <c r="R422" s="196">
        <v>0</v>
      </c>
      <c r="S422" s="196">
        <v>0</v>
      </c>
      <c r="T422" s="197">
        <v>0.29187999999999997</v>
      </c>
      <c r="U422" s="196">
        <v>0</v>
      </c>
      <c r="V422" s="196">
        <v>0</v>
      </c>
      <c r="W422" s="196">
        <v>3.7150000000000016E-2</v>
      </c>
      <c r="X422" s="196">
        <v>0</v>
      </c>
      <c r="Y422" s="196">
        <v>0</v>
      </c>
      <c r="Z422" s="196">
        <v>0</v>
      </c>
      <c r="AA422" s="196">
        <v>0</v>
      </c>
      <c r="AB422" s="196">
        <v>0.16082999999999997</v>
      </c>
      <c r="AC422" s="196">
        <v>7.5679999999999997E-2</v>
      </c>
      <c r="AD422" s="196">
        <v>0.11221999999999999</v>
      </c>
      <c r="AE422" s="196">
        <v>0</v>
      </c>
      <c r="AF422" s="272">
        <f t="shared" si="27"/>
        <v>1</v>
      </c>
      <c r="AG422" s="196">
        <f t="shared" ref="AG422:AG485" si="28">SUM(S422:AE422)</f>
        <v>0.67775999999999992</v>
      </c>
    </row>
    <row r="423" spans="1:33" s="23" customFormat="1" x14ac:dyDescent="0.25">
      <c r="A423" s="1">
        <v>1997</v>
      </c>
      <c r="B423" s="1" t="s">
        <v>15</v>
      </c>
      <c r="C423" s="1" t="str">
        <f t="shared" si="25"/>
        <v>1997BC</v>
      </c>
      <c r="D423" s="1" t="s">
        <v>56</v>
      </c>
      <c r="E423" s="1" t="str">
        <f t="shared" si="26"/>
        <v>1997BCICI</v>
      </c>
      <c r="F423" s="196">
        <v>0.17338999999999999</v>
      </c>
      <c r="G423" s="196">
        <v>0.20707</v>
      </c>
      <c r="H423" s="196">
        <v>0</v>
      </c>
      <c r="I423" s="196">
        <v>6.9519999999999998E-2</v>
      </c>
      <c r="J423" s="196">
        <v>0.1646</v>
      </c>
      <c r="K423" s="196">
        <v>0</v>
      </c>
      <c r="L423" s="196">
        <v>0</v>
      </c>
      <c r="M423" s="196">
        <v>0</v>
      </c>
      <c r="N423" s="196">
        <v>2.9759999999999998E-2</v>
      </c>
      <c r="O423" s="196">
        <v>0</v>
      </c>
      <c r="P423" s="196">
        <v>0</v>
      </c>
      <c r="Q423" s="196">
        <v>0</v>
      </c>
      <c r="R423" s="196">
        <v>7.1470000000000006E-2</v>
      </c>
      <c r="S423" s="196">
        <v>3.1760000000000004E-2</v>
      </c>
      <c r="T423" s="196">
        <v>0</v>
      </c>
      <c r="U423" s="196">
        <v>0.14157999999999998</v>
      </c>
      <c r="V423" s="196">
        <v>0</v>
      </c>
      <c r="W423" s="196">
        <v>4.3539999999999898E-2</v>
      </c>
      <c r="X423" s="196">
        <v>2.734E-2</v>
      </c>
      <c r="Y423" s="196">
        <v>0</v>
      </c>
      <c r="Z423" s="196">
        <v>2.9759999999999998E-2</v>
      </c>
      <c r="AA423" s="196">
        <v>1.0209999999999999E-2</v>
      </c>
      <c r="AB423" s="196">
        <v>0</v>
      </c>
      <c r="AC423" s="196">
        <v>0</v>
      </c>
      <c r="AD423" s="196">
        <v>0</v>
      </c>
      <c r="AE423" s="196">
        <v>0</v>
      </c>
      <c r="AF423" s="272">
        <f t="shared" si="27"/>
        <v>1</v>
      </c>
      <c r="AG423" s="196">
        <f t="shared" si="28"/>
        <v>0.28418999999999989</v>
      </c>
    </row>
    <row r="424" spans="1:33" s="23" customFormat="1" x14ac:dyDescent="0.25">
      <c r="A424" s="1">
        <v>1997</v>
      </c>
      <c r="B424" s="1" t="s">
        <v>15</v>
      </c>
      <c r="C424" s="1" t="str">
        <f t="shared" si="25"/>
        <v>1997BC</v>
      </c>
      <c r="D424" s="1" t="s">
        <v>58</v>
      </c>
      <c r="E424" s="1" t="str">
        <f t="shared" si="26"/>
        <v>1997BCResidential</v>
      </c>
      <c r="F424" s="196">
        <v>0.19267000000000001</v>
      </c>
      <c r="G424" s="196">
        <v>0.16265999999999997</v>
      </c>
      <c r="H424" s="196">
        <v>0</v>
      </c>
      <c r="I424" s="196">
        <v>7.0730000000000001E-2</v>
      </c>
      <c r="J424" s="196">
        <v>0.18291000000000002</v>
      </c>
      <c r="K424" s="196">
        <v>0</v>
      </c>
      <c r="L424" s="196">
        <v>0</v>
      </c>
      <c r="M424" s="196">
        <v>0</v>
      </c>
      <c r="N424" s="196">
        <v>2.29E-2</v>
      </c>
      <c r="O424" s="196">
        <v>0</v>
      </c>
      <c r="P424" s="196">
        <v>0</v>
      </c>
      <c r="Q424" s="196">
        <v>7.6980000000000007E-2</v>
      </c>
      <c r="R424" s="196">
        <v>0</v>
      </c>
      <c r="S424" s="196">
        <v>6.8339999999999998E-2</v>
      </c>
      <c r="T424" s="196">
        <v>0</v>
      </c>
      <c r="U424" s="196">
        <v>0.1318</v>
      </c>
      <c r="V424" s="196">
        <v>0</v>
      </c>
      <c r="W424" s="196">
        <v>3.6399999999999925E-2</v>
      </c>
      <c r="X424" s="196">
        <v>2.5179999999999998E-2</v>
      </c>
      <c r="Y424" s="196">
        <v>0</v>
      </c>
      <c r="Z424" s="196">
        <v>2.29E-2</v>
      </c>
      <c r="AA424" s="196">
        <v>6.5300000000000002E-3</v>
      </c>
      <c r="AB424" s="196">
        <v>0</v>
      </c>
      <c r="AC424" s="196">
        <v>0</v>
      </c>
      <c r="AD424" s="196">
        <v>0</v>
      </c>
      <c r="AE424" s="196">
        <v>0</v>
      </c>
      <c r="AF424" s="272">
        <f t="shared" si="27"/>
        <v>1</v>
      </c>
      <c r="AG424" s="196">
        <f t="shared" si="28"/>
        <v>0.29114999999999985</v>
      </c>
    </row>
    <row r="425" spans="1:33" s="23" customFormat="1" x14ac:dyDescent="0.25">
      <c r="A425" s="1">
        <v>1998</v>
      </c>
      <c r="B425" s="1" t="s">
        <v>15</v>
      </c>
      <c r="C425" s="1" t="str">
        <f t="shared" si="25"/>
        <v>1998BC</v>
      </c>
      <c r="D425" s="1" t="s">
        <v>57</v>
      </c>
      <c r="E425" s="1" t="str">
        <f t="shared" si="26"/>
        <v>1998BCC&amp;D</v>
      </c>
      <c r="F425" s="196">
        <v>0</v>
      </c>
      <c r="G425" s="196">
        <v>1.1559999999999999E-2</v>
      </c>
      <c r="H425" s="196">
        <v>0</v>
      </c>
      <c r="I425" s="196">
        <v>0.31068000000000001</v>
      </c>
      <c r="J425" s="196">
        <v>0</v>
      </c>
      <c r="K425" s="196">
        <v>0</v>
      </c>
      <c r="L425" s="196">
        <v>0</v>
      </c>
      <c r="M425" s="196">
        <v>0</v>
      </c>
      <c r="N425" s="196">
        <v>0</v>
      </c>
      <c r="O425" s="196">
        <v>0</v>
      </c>
      <c r="P425" s="196">
        <v>0</v>
      </c>
      <c r="Q425" s="196">
        <v>0</v>
      </c>
      <c r="R425" s="196">
        <v>0</v>
      </c>
      <c r="S425" s="196">
        <v>0</v>
      </c>
      <c r="T425" s="196">
        <v>0.29187999999999997</v>
      </c>
      <c r="U425" s="196">
        <v>0</v>
      </c>
      <c r="V425" s="196">
        <v>0</v>
      </c>
      <c r="W425" s="196">
        <v>3.7150000000000016E-2</v>
      </c>
      <c r="X425" s="196">
        <v>0</v>
      </c>
      <c r="Y425" s="196">
        <v>0</v>
      </c>
      <c r="Z425" s="196">
        <v>0</v>
      </c>
      <c r="AA425" s="196">
        <v>0</v>
      </c>
      <c r="AB425" s="196">
        <v>0.16082999999999997</v>
      </c>
      <c r="AC425" s="196">
        <v>7.5679999999999997E-2</v>
      </c>
      <c r="AD425" s="196">
        <v>0.11221999999999999</v>
      </c>
      <c r="AE425" s="196">
        <v>0</v>
      </c>
      <c r="AF425" s="272">
        <f t="shared" si="27"/>
        <v>1</v>
      </c>
      <c r="AG425" s="196">
        <f t="shared" si="28"/>
        <v>0.67775999999999992</v>
      </c>
    </row>
    <row r="426" spans="1:33" s="23" customFormat="1" x14ac:dyDescent="0.25">
      <c r="A426" s="1">
        <v>1998</v>
      </c>
      <c r="B426" s="1" t="s">
        <v>15</v>
      </c>
      <c r="C426" s="1" t="str">
        <f t="shared" si="25"/>
        <v>1998BC</v>
      </c>
      <c r="D426" s="1" t="s">
        <v>56</v>
      </c>
      <c r="E426" s="1" t="str">
        <f t="shared" si="26"/>
        <v>1998BCICI</v>
      </c>
      <c r="F426" s="196">
        <v>0.17338999999999999</v>
      </c>
      <c r="G426" s="196">
        <v>0.20707</v>
      </c>
      <c r="H426" s="196">
        <v>0</v>
      </c>
      <c r="I426" s="196">
        <v>6.9519999999999998E-2</v>
      </c>
      <c r="J426" s="196">
        <v>0.1646</v>
      </c>
      <c r="K426" s="196">
        <v>0</v>
      </c>
      <c r="L426" s="196">
        <v>0</v>
      </c>
      <c r="M426" s="196">
        <v>0</v>
      </c>
      <c r="N426" s="196">
        <v>2.9759999999999998E-2</v>
      </c>
      <c r="O426" s="196">
        <v>0</v>
      </c>
      <c r="P426" s="196">
        <v>0</v>
      </c>
      <c r="Q426" s="196">
        <v>0</v>
      </c>
      <c r="R426" s="196">
        <v>7.1470000000000006E-2</v>
      </c>
      <c r="S426" s="196">
        <v>3.1760000000000004E-2</v>
      </c>
      <c r="T426" s="196">
        <v>0</v>
      </c>
      <c r="U426" s="196">
        <v>0.14157999999999998</v>
      </c>
      <c r="V426" s="196">
        <v>0</v>
      </c>
      <c r="W426" s="196">
        <v>4.3539999999999898E-2</v>
      </c>
      <c r="X426" s="196">
        <v>2.734E-2</v>
      </c>
      <c r="Y426" s="196">
        <v>0</v>
      </c>
      <c r="Z426" s="196">
        <v>2.9759999999999998E-2</v>
      </c>
      <c r="AA426" s="196">
        <v>1.0209999999999999E-2</v>
      </c>
      <c r="AB426" s="196">
        <v>0</v>
      </c>
      <c r="AC426" s="196">
        <v>0</v>
      </c>
      <c r="AD426" s="196">
        <v>0</v>
      </c>
      <c r="AE426" s="196">
        <v>0</v>
      </c>
      <c r="AF426" s="272">
        <f t="shared" si="27"/>
        <v>1</v>
      </c>
      <c r="AG426" s="196">
        <f t="shared" si="28"/>
        <v>0.28418999999999989</v>
      </c>
    </row>
    <row r="427" spans="1:33" s="23" customFormat="1" x14ac:dyDescent="0.25">
      <c r="A427" s="1">
        <v>1998</v>
      </c>
      <c r="B427" s="1" t="s">
        <v>15</v>
      </c>
      <c r="C427" s="1" t="str">
        <f t="shared" si="25"/>
        <v>1998BC</v>
      </c>
      <c r="D427" s="1" t="s">
        <v>58</v>
      </c>
      <c r="E427" s="1" t="str">
        <f t="shared" si="26"/>
        <v>1998BCResidential</v>
      </c>
      <c r="F427" s="196">
        <v>0.19267000000000001</v>
      </c>
      <c r="G427" s="196">
        <v>0.16265999999999997</v>
      </c>
      <c r="H427" s="196">
        <v>0</v>
      </c>
      <c r="I427" s="196">
        <v>7.0730000000000001E-2</v>
      </c>
      <c r="J427" s="196">
        <v>0.18291000000000002</v>
      </c>
      <c r="K427" s="196">
        <v>0</v>
      </c>
      <c r="L427" s="196">
        <v>0</v>
      </c>
      <c r="M427" s="196">
        <v>0</v>
      </c>
      <c r="N427" s="196">
        <v>2.29E-2</v>
      </c>
      <c r="O427" s="196">
        <v>0</v>
      </c>
      <c r="P427" s="196">
        <v>0</v>
      </c>
      <c r="Q427" s="196">
        <v>7.6980000000000007E-2</v>
      </c>
      <c r="R427" s="196">
        <v>0</v>
      </c>
      <c r="S427" s="196">
        <v>6.8339999999999998E-2</v>
      </c>
      <c r="T427" s="196">
        <v>0</v>
      </c>
      <c r="U427" s="196">
        <v>0.1318</v>
      </c>
      <c r="V427" s="196">
        <v>0</v>
      </c>
      <c r="W427" s="196">
        <v>3.6399999999999925E-2</v>
      </c>
      <c r="X427" s="196">
        <v>2.5179999999999998E-2</v>
      </c>
      <c r="Y427" s="196">
        <v>0</v>
      </c>
      <c r="Z427" s="196">
        <v>2.29E-2</v>
      </c>
      <c r="AA427" s="196">
        <v>6.5300000000000002E-3</v>
      </c>
      <c r="AB427" s="196">
        <v>0</v>
      </c>
      <c r="AC427" s="196">
        <v>0</v>
      </c>
      <c r="AD427" s="196">
        <v>0</v>
      </c>
      <c r="AE427" s="196">
        <v>0</v>
      </c>
      <c r="AF427" s="272">
        <f t="shared" si="27"/>
        <v>1</v>
      </c>
      <c r="AG427" s="196">
        <f t="shared" si="28"/>
        <v>0.29114999999999985</v>
      </c>
    </row>
    <row r="428" spans="1:33" s="23" customFormat="1" x14ac:dyDescent="0.25">
      <c r="A428" s="1">
        <v>1999</v>
      </c>
      <c r="B428" s="1" t="s">
        <v>15</v>
      </c>
      <c r="C428" s="1" t="str">
        <f t="shared" si="25"/>
        <v>1999BC</v>
      </c>
      <c r="D428" s="1" t="s">
        <v>57</v>
      </c>
      <c r="E428" s="1" t="str">
        <f t="shared" si="26"/>
        <v>1999BCC&amp;D</v>
      </c>
      <c r="F428" s="196">
        <v>0</v>
      </c>
      <c r="G428" s="196">
        <v>1.1559999999999999E-2</v>
      </c>
      <c r="H428" s="196">
        <v>0</v>
      </c>
      <c r="I428" s="196">
        <v>0.31068000000000001</v>
      </c>
      <c r="J428" s="196">
        <v>0</v>
      </c>
      <c r="K428" s="196">
        <v>0</v>
      </c>
      <c r="L428" s="196">
        <v>0</v>
      </c>
      <c r="M428" s="196">
        <v>0</v>
      </c>
      <c r="N428" s="196">
        <v>0</v>
      </c>
      <c r="O428" s="196">
        <v>0</v>
      </c>
      <c r="P428" s="196">
        <v>0</v>
      </c>
      <c r="Q428" s="196">
        <v>0</v>
      </c>
      <c r="R428" s="196">
        <v>0</v>
      </c>
      <c r="S428" s="196">
        <v>0</v>
      </c>
      <c r="T428" s="196">
        <v>0.29187999999999997</v>
      </c>
      <c r="U428" s="196">
        <v>0</v>
      </c>
      <c r="V428" s="196">
        <v>0</v>
      </c>
      <c r="W428" s="196">
        <v>3.7150000000000016E-2</v>
      </c>
      <c r="X428" s="196">
        <v>0</v>
      </c>
      <c r="Y428" s="196">
        <v>0</v>
      </c>
      <c r="Z428" s="196">
        <v>0</v>
      </c>
      <c r="AA428" s="196">
        <v>0</v>
      </c>
      <c r="AB428" s="196">
        <v>0.16082999999999997</v>
      </c>
      <c r="AC428" s="196">
        <v>7.5679999999999997E-2</v>
      </c>
      <c r="AD428" s="196">
        <v>0.11221999999999999</v>
      </c>
      <c r="AE428" s="196">
        <v>0</v>
      </c>
      <c r="AF428" s="272">
        <f t="shared" si="27"/>
        <v>1</v>
      </c>
      <c r="AG428" s="196">
        <f t="shared" si="28"/>
        <v>0.67775999999999992</v>
      </c>
    </row>
    <row r="429" spans="1:33" s="23" customFormat="1" x14ac:dyDescent="0.25">
      <c r="A429" s="1">
        <v>1999</v>
      </c>
      <c r="B429" s="1" t="s">
        <v>15</v>
      </c>
      <c r="C429" s="1" t="str">
        <f t="shared" si="25"/>
        <v>1999BC</v>
      </c>
      <c r="D429" s="1" t="s">
        <v>56</v>
      </c>
      <c r="E429" s="1" t="str">
        <f t="shared" si="26"/>
        <v>1999BCICI</v>
      </c>
      <c r="F429" s="196">
        <v>0.17338999999999999</v>
      </c>
      <c r="G429" s="196">
        <v>0.20707</v>
      </c>
      <c r="H429" s="196">
        <v>0</v>
      </c>
      <c r="I429" s="196">
        <v>6.9519999999999998E-2</v>
      </c>
      <c r="J429" s="196">
        <v>0.1646</v>
      </c>
      <c r="K429" s="196">
        <v>0</v>
      </c>
      <c r="L429" s="196">
        <v>0</v>
      </c>
      <c r="M429" s="196">
        <v>0</v>
      </c>
      <c r="N429" s="196">
        <v>2.9759999999999998E-2</v>
      </c>
      <c r="O429" s="196">
        <v>0</v>
      </c>
      <c r="P429" s="196">
        <v>0</v>
      </c>
      <c r="Q429" s="196">
        <v>0</v>
      </c>
      <c r="R429" s="196">
        <v>7.1470000000000006E-2</v>
      </c>
      <c r="S429" s="196">
        <v>3.1760000000000004E-2</v>
      </c>
      <c r="T429" s="196">
        <v>0</v>
      </c>
      <c r="U429" s="196">
        <v>0.14157999999999998</v>
      </c>
      <c r="V429" s="196">
        <v>0</v>
      </c>
      <c r="W429" s="196">
        <v>4.3539999999999898E-2</v>
      </c>
      <c r="X429" s="196">
        <v>2.734E-2</v>
      </c>
      <c r="Y429" s="196">
        <v>0</v>
      </c>
      <c r="Z429" s="196">
        <v>2.9759999999999998E-2</v>
      </c>
      <c r="AA429" s="196">
        <v>1.0209999999999999E-2</v>
      </c>
      <c r="AB429" s="196">
        <v>0</v>
      </c>
      <c r="AC429" s="196">
        <v>0</v>
      </c>
      <c r="AD429" s="196">
        <v>0</v>
      </c>
      <c r="AE429" s="196">
        <v>0</v>
      </c>
      <c r="AF429" s="272">
        <f t="shared" si="27"/>
        <v>1</v>
      </c>
      <c r="AG429" s="196">
        <f t="shared" si="28"/>
        <v>0.28418999999999989</v>
      </c>
    </row>
    <row r="430" spans="1:33" s="23" customFormat="1" x14ac:dyDescent="0.25">
      <c r="A430" s="1">
        <v>1999</v>
      </c>
      <c r="B430" s="1" t="s">
        <v>15</v>
      </c>
      <c r="C430" s="1" t="str">
        <f t="shared" si="25"/>
        <v>1999BC</v>
      </c>
      <c r="D430" s="1" t="s">
        <v>58</v>
      </c>
      <c r="E430" s="1" t="str">
        <f t="shared" si="26"/>
        <v>1999BCResidential</v>
      </c>
      <c r="F430" s="196">
        <v>0.19267000000000001</v>
      </c>
      <c r="G430" s="196">
        <v>0.16265999999999997</v>
      </c>
      <c r="H430" s="196">
        <v>0</v>
      </c>
      <c r="I430" s="196">
        <v>7.0730000000000001E-2</v>
      </c>
      <c r="J430" s="196">
        <v>0.18291000000000002</v>
      </c>
      <c r="K430" s="196">
        <v>0</v>
      </c>
      <c r="L430" s="196">
        <v>0</v>
      </c>
      <c r="M430" s="196">
        <v>0</v>
      </c>
      <c r="N430" s="196">
        <v>2.29E-2</v>
      </c>
      <c r="O430" s="196">
        <v>0</v>
      </c>
      <c r="P430" s="196">
        <v>0</v>
      </c>
      <c r="Q430" s="196">
        <v>7.6980000000000007E-2</v>
      </c>
      <c r="R430" s="196">
        <v>0</v>
      </c>
      <c r="S430" s="196">
        <v>6.8339999999999998E-2</v>
      </c>
      <c r="T430" s="196">
        <v>0</v>
      </c>
      <c r="U430" s="196">
        <v>0.1318</v>
      </c>
      <c r="V430" s="196">
        <v>0</v>
      </c>
      <c r="W430" s="196">
        <v>3.6399999999999925E-2</v>
      </c>
      <c r="X430" s="196">
        <v>2.5179999999999998E-2</v>
      </c>
      <c r="Y430" s="196">
        <v>0</v>
      </c>
      <c r="Z430" s="196">
        <v>2.29E-2</v>
      </c>
      <c r="AA430" s="196">
        <v>6.5300000000000002E-3</v>
      </c>
      <c r="AB430" s="196">
        <v>0</v>
      </c>
      <c r="AC430" s="196">
        <v>0</v>
      </c>
      <c r="AD430" s="196">
        <v>0</v>
      </c>
      <c r="AE430" s="196">
        <v>0</v>
      </c>
      <c r="AF430" s="272">
        <f t="shared" si="27"/>
        <v>1</v>
      </c>
      <c r="AG430" s="196">
        <f t="shared" si="28"/>
        <v>0.29114999999999985</v>
      </c>
    </row>
    <row r="431" spans="1:33" s="23" customFormat="1" x14ac:dyDescent="0.25">
      <c r="A431" s="1">
        <v>2000</v>
      </c>
      <c r="B431" s="1" t="s">
        <v>15</v>
      </c>
      <c r="C431" s="1" t="str">
        <f t="shared" si="25"/>
        <v>2000BC</v>
      </c>
      <c r="D431" s="1" t="s">
        <v>57</v>
      </c>
      <c r="E431" s="1" t="str">
        <f t="shared" si="26"/>
        <v>2000BCC&amp;D</v>
      </c>
      <c r="F431" s="196">
        <v>0</v>
      </c>
      <c r="G431" s="196">
        <v>1.1559999999999999E-2</v>
      </c>
      <c r="H431" s="196">
        <v>0</v>
      </c>
      <c r="I431" s="196">
        <v>0.31068000000000001</v>
      </c>
      <c r="J431" s="196">
        <v>0</v>
      </c>
      <c r="K431" s="196">
        <v>0</v>
      </c>
      <c r="L431" s="196">
        <v>0</v>
      </c>
      <c r="M431" s="196">
        <v>0</v>
      </c>
      <c r="N431" s="196">
        <v>0</v>
      </c>
      <c r="O431" s="196">
        <v>0</v>
      </c>
      <c r="P431" s="196">
        <v>0</v>
      </c>
      <c r="Q431" s="196">
        <v>0</v>
      </c>
      <c r="R431" s="196">
        <v>0</v>
      </c>
      <c r="S431" s="196">
        <v>0</v>
      </c>
      <c r="T431" s="196">
        <v>0.29187999999999997</v>
      </c>
      <c r="U431" s="196">
        <v>0</v>
      </c>
      <c r="V431" s="196">
        <v>0</v>
      </c>
      <c r="W431" s="196">
        <v>3.7150000000000016E-2</v>
      </c>
      <c r="X431" s="196">
        <v>0</v>
      </c>
      <c r="Y431" s="196">
        <v>0</v>
      </c>
      <c r="Z431" s="196">
        <v>0</v>
      </c>
      <c r="AA431" s="196">
        <v>0</v>
      </c>
      <c r="AB431" s="196">
        <v>0.16082999999999997</v>
      </c>
      <c r="AC431" s="196">
        <v>7.5679999999999997E-2</v>
      </c>
      <c r="AD431" s="196">
        <v>0.11221999999999999</v>
      </c>
      <c r="AE431" s="196">
        <v>0</v>
      </c>
      <c r="AF431" s="272">
        <f t="shared" si="27"/>
        <v>1</v>
      </c>
      <c r="AG431" s="196">
        <f t="shared" si="28"/>
        <v>0.67775999999999992</v>
      </c>
    </row>
    <row r="432" spans="1:33" s="23" customFormat="1" x14ac:dyDescent="0.25">
      <c r="A432" s="1">
        <v>2000</v>
      </c>
      <c r="B432" s="1" t="s">
        <v>15</v>
      </c>
      <c r="C432" s="1" t="str">
        <f t="shared" si="25"/>
        <v>2000BC</v>
      </c>
      <c r="D432" s="1" t="s">
        <v>56</v>
      </c>
      <c r="E432" s="1" t="str">
        <f t="shared" si="26"/>
        <v>2000BCICI</v>
      </c>
      <c r="F432" s="196">
        <v>0.17338999999999999</v>
      </c>
      <c r="G432" s="196">
        <v>0.20707</v>
      </c>
      <c r="H432" s="196">
        <v>0</v>
      </c>
      <c r="I432" s="196">
        <v>6.9519999999999998E-2</v>
      </c>
      <c r="J432" s="196">
        <v>0.1646</v>
      </c>
      <c r="K432" s="196">
        <v>0</v>
      </c>
      <c r="L432" s="196">
        <v>0</v>
      </c>
      <c r="M432" s="196">
        <v>0</v>
      </c>
      <c r="N432" s="196">
        <v>2.9759999999999998E-2</v>
      </c>
      <c r="O432" s="196">
        <v>0</v>
      </c>
      <c r="P432" s="196">
        <v>0</v>
      </c>
      <c r="Q432" s="196">
        <v>0</v>
      </c>
      <c r="R432" s="196">
        <v>7.1470000000000006E-2</v>
      </c>
      <c r="S432" s="196">
        <v>3.1760000000000004E-2</v>
      </c>
      <c r="T432" s="196">
        <v>0</v>
      </c>
      <c r="U432" s="196">
        <v>0.14157999999999998</v>
      </c>
      <c r="V432" s="196">
        <v>0</v>
      </c>
      <c r="W432" s="196">
        <v>4.3539999999999898E-2</v>
      </c>
      <c r="X432" s="196">
        <v>2.734E-2</v>
      </c>
      <c r="Y432" s="196">
        <v>0</v>
      </c>
      <c r="Z432" s="196">
        <v>2.9759999999999998E-2</v>
      </c>
      <c r="AA432" s="196">
        <v>1.0209999999999999E-2</v>
      </c>
      <c r="AB432" s="196">
        <v>0</v>
      </c>
      <c r="AC432" s="196">
        <v>0</v>
      </c>
      <c r="AD432" s="196">
        <v>0</v>
      </c>
      <c r="AE432" s="196">
        <v>0</v>
      </c>
      <c r="AF432" s="272">
        <f t="shared" si="27"/>
        <v>1</v>
      </c>
      <c r="AG432" s="196">
        <f t="shared" si="28"/>
        <v>0.28418999999999989</v>
      </c>
    </row>
    <row r="433" spans="1:33" s="23" customFormat="1" x14ac:dyDescent="0.25">
      <c r="A433" s="1">
        <v>2000</v>
      </c>
      <c r="B433" s="1" t="s">
        <v>15</v>
      </c>
      <c r="C433" s="1" t="str">
        <f t="shared" si="25"/>
        <v>2000BC</v>
      </c>
      <c r="D433" s="1" t="s">
        <v>58</v>
      </c>
      <c r="E433" s="1" t="str">
        <f t="shared" si="26"/>
        <v>2000BCResidential</v>
      </c>
      <c r="F433" s="196">
        <v>0.19267000000000001</v>
      </c>
      <c r="G433" s="196">
        <v>0.16265999999999997</v>
      </c>
      <c r="H433" s="196">
        <v>0</v>
      </c>
      <c r="I433" s="196">
        <v>7.0730000000000001E-2</v>
      </c>
      <c r="J433" s="196">
        <v>0.18291000000000002</v>
      </c>
      <c r="K433" s="196">
        <v>0</v>
      </c>
      <c r="L433" s="196">
        <v>0</v>
      </c>
      <c r="M433" s="196">
        <v>0</v>
      </c>
      <c r="N433" s="196">
        <v>2.29E-2</v>
      </c>
      <c r="O433" s="196">
        <v>0</v>
      </c>
      <c r="P433" s="196">
        <v>0</v>
      </c>
      <c r="Q433" s="196">
        <v>7.6980000000000007E-2</v>
      </c>
      <c r="R433" s="196">
        <v>0</v>
      </c>
      <c r="S433" s="196">
        <v>6.8339999999999998E-2</v>
      </c>
      <c r="T433" s="196">
        <v>0</v>
      </c>
      <c r="U433" s="196">
        <v>0.1318</v>
      </c>
      <c r="V433" s="196">
        <v>0</v>
      </c>
      <c r="W433" s="196">
        <v>3.6399999999999925E-2</v>
      </c>
      <c r="X433" s="196">
        <v>2.5179999999999998E-2</v>
      </c>
      <c r="Y433" s="196">
        <v>0</v>
      </c>
      <c r="Z433" s="196">
        <v>2.29E-2</v>
      </c>
      <c r="AA433" s="196">
        <v>6.5300000000000002E-3</v>
      </c>
      <c r="AB433" s="196">
        <v>0</v>
      </c>
      <c r="AC433" s="196">
        <v>0</v>
      </c>
      <c r="AD433" s="196">
        <v>0</v>
      </c>
      <c r="AE433" s="196">
        <v>0</v>
      </c>
      <c r="AF433" s="272">
        <f t="shared" si="27"/>
        <v>1</v>
      </c>
      <c r="AG433" s="196">
        <f t="shared" si="28"/>
        <v>0.29114999999999985</v>
      </c>
    </row>
    <row r="434" spans="1:33" s="23" customFormat="1" x14ac:dyDescent="0.25">
      <c r="A434" s="1">
        <v>2001</v>
      </c>
      <c r="B434" s="1" t="s">
        <v>15</v>
      </c>
      <c r="C434" s="1" t="str">
        <f t="shared" si="25"/>
        <v>2001BC</v>
      </c>
      <c r="D434" s="1" t="s">
        <v>57</v>
      </c>
      <c r="E434" s="1" t="str">
        <f t="shared" si="26"/>
        <v>2001BCC&amp;D</v>
      </c>
      <c r="F434" s="196">
        <v>0</v>
      </c>
      <c r="G434" s="196">
        <v>1.1559999999999999E-2</v>
      </c>
      <c r="H434" s="196">
        <v>0</v>
      </c>
      <c r="I434" s="196">
        <v>0.31068000000000001</v>
      </c>
      <c r="J434" s="196">
        <v>0</v>
      </c>
      <c r="K434" s="196">
        <v>0</v>
      </c>
      <c r="L434" s="196">
        <v>0</v>
      </c>
      <c r="M434" s="196">
        <v>0</v>
      </c>
      <c r="N434" s="196">
        <v>0</v>
      </c>
      <c r="O434" s="196">
        <v>0</v>
      </c>
      <c r="P434" s="196">
        <v>0</v>
      </c>
      <c r="Q434" s="196">
        <v>0</v>
      </c>
      <c r="R434" s="196">
        <v>0</v>
      </c>
      <c r="S434" s="196">
        <v>0</v>
      </c>
      <c r="T434" s="196">
        <v>0.29187999999999997</v>
      </c>
      <c r="U434" s="196">
        <v>0</v>
      </c>
      <c r="V434" s="196">
        <v>0</v>
      </c>
      <c r="W434" s="196">
        <v>3.7150000000000016E-2</v>
      </c>
      <c r="X434" s="196">
        <v>0</v>
      </c>
      <c r="Y434" s="196">
        <v>0</v>
      </c>
      <c r="Z434" s="196">
        <v>0</v>
      </c>
      <c r="AA434" s="196">
        <v>0</v>
      </c>
      <c r="AB434" s="196">
        <v>0.16082999999999997</v>
      </c>
      <c r="AC434" s="196">
        <v>7.5679999999999997E-2</v>
      </c>
      <c r="AD434" s="196">
        <v>0.11221999999999999</v>
      </c>
      <c r="AE434" s="196">
        <v>0</v>
      </c>
      <c r="AF434" s="272">
        <f t="shared" si="27"/>
        <v>1</v>
      </c>
      <c r="AG434" s="196">
        <f t="shared" si="28"/>
        <v>0.67775999999999992</v>
      </c>
    </row>
    <row r="435" spans="1:33" s="23" customFormat="1" x14ac:dyDescent="0.25">
      <c r="A435" s="1">
        <v>2001</v>
      </c>
      <c r="B435" s="1" t="s">
        <v>15</v>
      </c>
      <c r="C435" s="1" t="str">
        <f t="shared" si="25"/>
        <v>2001BC</v>
      </c>
      <c r="D435" s="1" t="s">
        <v>56</v>
      </c>
      <c r="E435" s="1" t="str">
        <f t="shared" si="26"/>
        <v>2001BCICI</v>
      </c>
      <c r="F435" s="196">
        <v>0.17338999999999999</v>
      </c>
      <c r="G435" s="196">
        <v>0.20707</v>
      </c>
      <c r="H435" s="196">
        <v>0</v>
      </c>
      <c r="I435" s="196">
        <v>6.9519999999999998E-2</v>
      </c>
      <c r="J435" s="196">
        <v>0.1646</v>
      </c>
      <c r="K435" s="196">
        <v>0</v>
      </c>
      <c r="L435" s="196">
        <v>0</v>
      </c>
      <c r="M435" s="196">
        <v>0</v>
      </c>
      <c r="N435" s="196">
        <v>2.9759999999999998E-2</v>
      </c>
      <c r="O435" s="196">
        <v>0</v>
      </c>
      <c r="P435" s="196">
        <v>0</v>
      </c>
      <c r="Q435" s="196">
        <v>0</v>
      </c>
      <c r="R435" s="196">
        <v>7.1470000000000006E-2</v>
      </c>
      <c r="S435" s="196">
        <v>3.1760000000000004E-2</v>
      </c>
      <c r="T435" s="196">
        <v>0</v>
      </c>
      <c r="U435" s="196">
        <v>0.14157999999999998</v>
      </c>
      <c r="V435" s="196">
        <v>0</v>
      </c>
      <c r="W435" s="196">
        <v>4.3539999999999898E-2</v>
      </c>
      <c r="X435" s="196">
        <v>2.734E-2</v>
      </c>
      <c r="Y435" s="196">
        <v>0</v>
      </c>
      <c r="Z435" s="196">
        <v>2.9759999999999998E-2</v>
      </c>
      <c r="AA435" s="196">
        <v>1.0209999999999999E-2</v>
      </c>
      <c r="AB435" s="196">
        <v>0</v>
      </c>
      <c r="AC435" s="196">
        <v>0</v>
      </c>
      <c r="AD435" s="196">
        <v>0</v>
      </c>
      <c r="AE435" s="196">
        <v>0</v>
      </c>
      <c r="AF435" s="272">
        <f t="shared" si="27"/>
        <v>1</v>
      </c>
      <c r="AG435" s="196">
        <f t="shared" si="28"/>
        <v>0.28418999999999989</v>
      </c>
    </row>
    <row r="436" spans="1:33" s="23" customFormat="1" x14ac:dyDescent="0.25">
      <c r="A436" s="1">
        <v>2001</v>
      </c>
      <c r="B436" s="1" t="s">
        <v>15</v>
      </c>
      <c r="C436" s="1" t="str">
        <f t="shared" si="25"/>
        <v>2001BC</v>
      </c>
      <c r="D436" s="1" t="s">
        <v>58</v>
      </c>
      <c r="E436" s="1" t="str">
        <f t="shared" si="26"/>
        <v>2001BCResidential</v>
      </c>
      <c r="F436" s="196">
        <v>0.19267000000000001</v>
      </c>
      <c r="G436" s="196">
        <v>0.16265999999999997</v>
      </c>
      <c r="H436" s="196">
        <v>0</v>
      </c>
      <c r="I436" s="196">
        <v>7.0730000000000001E-2</v>
      </c>
      <c r="J436" s="196">
        <v>0.18291000000000002</v>
      </c>
      <c r="K436" s="196">
        <v>0</v>
      </c>
      <c r="L436" s="196">
        <v>0</v>
      </c>
      <c r="M436" s="196">
        <v>0</v>
      </c>
      <c r="N436" s="196">
        <v>2.29E-2</v>
      </c>
      <c r="O436" s="196">
        <v>0</v>
      </c>
      <c r="P436" s="196">
        <v>0</v>
      </c>
      <c r="Q436" s="196">
        <v>7.6980000000000007E-2</v>
      </c>
      <c r="R436" s="196">
        <v>0</v>
      </c>
      <c r="S436" s="196">
        <v>6.8339999999999998E-2</v>
      </c>
      <c r="T436" s="196">
        <v>0</v>
      </c>
      <c r="U436" s="196">
        <v>0.1318</v>
      </c>
      <c r="V436" s="196">
        <v>0</v>
      </c>
      <c r="W436" s="196">
        <v>3.6399999999999925E-2</v>
      </c>
      <c r="X436" s="196">
        <v>2.5179999999999998E-2</v>
      </c>
      <c r="Y436" s="196">
        <v>0</v>
      </c>
      <c r="Z436" s="196">
        <v>2.29E-2</v>
      </c>
      <c r="AA436" s="196">
        <v>6.5300000000000002E-3</v>
      </c>
      <c r="AB436" s="196">
        <v>0</v>
      </c>
      <c r="AC436" s="196">
        <v>0</v>
      </c>
      <c r="AD436" s="196">
        <v>0</v>
      </c>
      <c r="AE436" s="196">
        <v>0</v>
      </c>
      <c r="AF436" s="272">
        <f t="shared" si="27"/>
        <v>1</v>
      </c>
      <c r="AG436" s="196">
        <f t="shared" si="28"/>
        <v>0.29114999999999985</v>
      </c>
    </row>
    <row r="437" spans="1:33" s="23" customFormat="1" x14ac:dyDescent="0.25">
      <c r="A437" s="1">
        <v>2002</v>
      </c>
      <c r="B437" s="1" t="s">
        <v>15</v>
      </c>
      <c r="C437" s="1" t="str">
        <f t="shared" si="25"/>
        <v>2002BC</v>
      </c>
      <c r="D437" s="1" t="s">
        <v>57</v>
      </c>
      <c r="E437" s="1" t="str">
        <f t="shared" si="26"/>
        <v>2002BCC&amp;D</v>
      </c>
      <c r="F437" s="196">
        <v>0</v>
      </c>
      <c r="G437" s="196">
        <v>0</v>
      </c>
      <c r="H437" s="196">
        <v>0</v>
      </c>
      <c r="I437" s="196">
        <v>0.54100000000000004</v>
      </c>
      <c r="J437" s="196">
        <v>1.6E-2</v>
      </c>
      <c r="K437" s="196">
        <v>0</v>
      </c>
      <c r="L437" s="196">
        <v>0</v>
      </c>
      <c r="M437" s="196">
        <v>1E-3</v>
      </c>
      <c r="N437" s="196">
        <v>2E-3</v>
      </c>
      <c r="O437" s="196">
        <v>0</v>
      </c>
      <c r="P437" s="196">
        <v>0</v>
      </c>
      <c r="Q437" s="196">
        <v>0</v>
      </c>
      <c r="R437" s="196">
        <v>0</v>
      </c>
      <c r="S437" s="196">
        <v>0</v>
      </c>
      <c r="T437" s="196">
        <v>0</v>
      </c>
      <c r="U437" s="196">
        <v>0</v>
      </c>
      <c r="V437" s="196">
        <v>0</v>
      </c>
      <c r="W437" s="196">
        <v>0</v>
      </c>
      <c r="X437" s="196">
        <v>0</v>
      </c>
      <c r="Y437" s="197">
        <v>0</v>
      </c>
      <c r="Z437" s="196">
        <v>0</v>
      </c>
      <c r="AA437" s="196">
        <v>0</v>
      </c>
      <c r="AB437" s="196">
        <v>0</v>
      </c>
      <c r="AC437" s="196">
        <v>0</v>
      </c>
      <c r="AD437" s="196">
        <v>0.44</v>
      </c>
      <c r="AE437" s="196">
        <v>0</v>
      </c>
      <c r="AF437" s="272">
        <f t="shared" si="27"/>
        <v>1</v>
      </c>
      <c r="AG437" s="196">
        <f t="shared" si="28"/>
        <v>0.44</v>
      </c>
    </row>
    <row r="438" spans="1:33" s="23" customFormat="1" x14ac:dyDescent="0.25">
      <c r="A438" s="1">
        <v>2002</v>
      </c>
      <c r="B438" s="1" t="s">
        <v>15</v>
      </c>
      <c r="C438" s="1" t="str">
        <f t="shared" si="25"/>
        <v>2002BC</v>
      </c>
      <c r="D438" s="1" t="s">
        <v>56</v>
      </c>
      <c r="E438" s="1" t="str">
        <f t="shared" si="26"/>
        <v>2002BCICI</v>
      </c>
      <c r="F438" s="196">
        <v>0.34200000000000003</v>
      </c>
      <c r="G438" s="196">
        <v>0.18100000000000002</v>
      </c>
      <c r="H438" s="196">
        <v>0</v>
      </c>
      <c r="I438" s="196">
        <v>3.7999999999999999E-2</v>
      </c>
      <c r="J438" s="196">
        <v>7.4999999999999997E-2</v>
      </c>
      <c r="K438" s="196">
        <v>1E-3</v>
      </c>
      <c r="L438" s="196">
        <v>0</v>
      </c>
      <c r="M438" s="196">
        <v>1.2E-2</v>
      </c>
      <c r="N438" s="196">
        <v>3.4000000000000002E-2</v>
      </c>
      <c r="O438" s="196">
        <v>0</v>
      </c>
      <c r="P438" s="196">
        <v>0</v>
      </c>
      <c r="Q438" s="196">
        <v>0</v>
      </c>
      <c r="R438" s="196">
        <v>1.7000000000000001E-2</v>
      </c>
      <c r="S438" s="196">
        <v>0</v>
      </c>
      <c r="T438" s="196">
        <v>0</v>
      </c>
      <c r="U438" s="196">
        <v>0</v>
      </c>
      <c r="V438" s="196">
        <v>0</v>
      </c>
      <c r="W438" s="196">
        <v>0</v>
      </c>
      <c r="X438" s="196">
        <v>0</v>
      </c>
      <c r="Y438" s="196">
        <v>0</v>
      </c>
      <c r="Z438" s="196">
        <v>0</v>
      </c>
      <c r="AA438" s="196">
        <v>0</v>
      </c>
      <c r="AB438" s="196">
        <v>0</v>
      </c>
      <c r="AC438" s="196">
        <v>0</v>
      </c>
      <c r="AD438" s="196">
        <v>0.3</v>
      </c>
      <c r="AE438" s="196">
        <v>0</v>
      </c>
      <c r="AF438" s="272">
        <f t="shared" si="27"/>
        <v>1</v>
      </c>
      <c r="AG438" s="196">
        <f t="shared" si="28"/>
        <v>0.3</v>
      </c>
    </row>
    <row r="439" spans="1:33" s="23" customFormat="1" x14ac:dyDescent="0.25">
      <c r="A439" s="1">
        <v>2002</v>
      </c>
      <c r="B439" s="1" t="s">
        <v>15</v>
      </c>
      <c r="C439" s="1" t="str">
        <f t="shared" si="25"/>
        <v>2002BC</v>
      </c>
      <c r="D439" s="1" t="s">
        <v>58</v>
      </c>
      <c r="E439" s="1" t="str">
        <f t="shared" si="26"/>
        <v>2002BCResidential</v>
      </c>
      <c r="F439" s="196">
        <v>0.33899999999999997</v>
      </c>
      <c r="G439" s="196">
        <v>0.122</v>
      </c>
      <c r="H439" s="196">
        <v>0</v>
      </c>
      <c r="I439" s="196">
        <v>7.0000000000000007E-2</v>
      </c>
      <c r="J439" s="196">
        <v>2.5000000000000001E-2</v>
      </c>
      <c r="K439" s="196">
        <v>5.2999999999999999E-2</v>
      </c>
      <c r="L439" s="196">
        <v>0</v>
      </c>
      <c r="M439" s="196">
        <v>2.6000000000000002E-2</v>
      </c>
      <c r="N439" s="196">
        <v>6.3E-2</v>
      </c>
      <c r="O439" s="196">
        <v>0</v>
      </c>
      <c r="P439" s="196">
        <v>0</v>
      </c>
      <c r="Q439" s="196">
        <v>0</v>
      </c>
      <c r="R439" s="196">
        <v>0</v>
      </c>
      <c r="S439" s="196">
        <v>0</v>
      </c>
      <c r="T439" s="196">
        <v>0</v>
      </c>
      <c r="U439" s="196">
        <v>0</v>
      </c>
      <c r="V439" s="196">
        <v>0</v>
      </c>
      <c r="W439" s="196">
        <v>0</v>
      </c>
      <c r="X439" s="196">
        <v>0</v>
      </c>
      <c r="Y439" s="196">
        <v>0</v>
      </c>
      <c r="Z439" s="196">
        <v>0</v>
      </c>
      <c r="AA439" s="196">
        <v>0</v>
      </c>
      <c r="AB439" s="196">
        <v>0</v>
      </c>
      <c r="AC439" s="196">
        <v>0</v>
      </c>
      <c r="AD439" s="196">
        <v>0.30199999999999999</v>
      </c>
      <c r="AE439" s="196">
        <v>0</v>
      </c>
      <c r="AF439" s="272">
        <f t="shared" si="27"/>
        <v>1</v>
      </c>
      <c r="AG439" s="196">
        <f t="shared" si="28"/>
        <v>0.30199999999999999</v>
      </c>
    </row>
    <row r="440" spans="1:33" s="23" customFormat="1" x14ac:dyDescent="0.25">
      <c r="A440" s="1">
        <v>2003</v>
      </c>
      <c r="B440" s="1" t="s">
        <v>15</v>
      </c>
      <c r="C440" s="1" t="str">
        <f t="shared" si="25"/>
        <v>2003BC</v>
      </c>
      <c r="D440" s="1" t="s">
        <v>57</v>
      </c>
      <c r="E440" s="1" t="str">
        <f t="shared" si="26"/>
        <v>2003BCC&amp;D</v>
      </c>
      <c r="F440" s="196">
        <v>0</v>
      </c>
      <c r="G440" s="196">
        <v>0</v>
      </c>
      <c r="H440" s="196">
        <v>0</v>
      </c>
      <c r="I440" s="196">
        <v>0.54100000000000004</v>
      </c>
      <c r="J440" s="196">
        <v>1.6E-2</v>
      </c>
      <c r="K440" s="196">
        <v>0</v>
      </c>
      <c r="L440" s="196">
        <v>0</v>
      </c>
      <c r="M440" s="196">
        <v>1E-3</v>
      </c>
      <c r="N440" s="196">
        <v>2E-3</v>
      </c>
      <c r="O440" s="196">
        <v>0</v>
      </c>
      <c r="P440" s="196">
        <v>0</v>
      </c>
      <c r="Q440" s="196">
        <v>0</v>
      </c>
      <c r="R440" s="196">
        <v>0</v>
      </c>
      <c r="S440" s="196">
        <v>0</v>
      </c>
      <c r="T440" s="196">
        <v>0</v>
      </c>
      <c r="U440" s="196">
        <v>0</v>
      </c>
      <c r="V440" s="196">
        <v>0</v>
      </c>
      <c r="W440" s="196">
        <v>0</v>
      </c>
      <c r="X440" s="196">
        <v>0</v>
      </c>
      <c r="Y440" s="197">
        <v>0</v>
      </c>
      <c r="Z440" s="196">
        <v>0</v>
      </c>
      <c r="AA440" s="196">
        <v>0</v>
      </c>
      <c r="AB440" s="196">
        <v>0</v>
      </c>
      <c r="AC440" s="196">
        <v>0</v>
      </c>
      <c r="AD440" s="196">
        <v>0.44</v>
      </c>
      <c r="AE440" s="196">
        <v>0</v>
      </c>
      <c r="AF440" s="272">
        <f t="shared" si="27"/>
        <v>1</v>
      </c>
      <c r="AG440" s="196">
        <f t="shared" si="28"/>
        <v>0.44</v>
      </c>
    </row>
    <row r="441" spans="1:33" s="23" customFormat="1" x14ac:dyDescent="0.25">
      <c r="A441" s="1">
        <v>2003</v>
      </c>
      <c r="B441" s="1" t="s">
        <v>15</v>
      </c>
      <c r="C441" s="1" t="str">
        <f t="shared" si="25"/>
        <v>2003BC</v>
      </c>
      <c r="D441" s="1" t="s">
        <v>56</v>
      </c>
      <c r="E441" s="1" t="str">
        <f t="shared" si="26"/>
        <v>2003BCICI</v>
      </c>
      <c r="F441" s="196">
        <v>0.34200000000000003</v>
      </c>
      <c r="G441" s="196">
        <v>0.18100000000000002</v>
      </c>
      <c r="H441" s="196">
        <v>0</v>
      </c>
      <c r="I441" s="196">
        <v>3.7999999999999999E-2</v>
      </c>
      <c r="J441" s="196">
        <v>7.4999999999999997E-2</v>
      </c>
      <c r="K441" s="196">
        <v>1E-3</v>
      </c>
      <c r="L441" s="196">
        <v>0</v>
      </c>
      <c r="M441" s="196">
        <v>1.2E-2</v>
      </c>
      <c r="N441" s="196">
        <v>3.4000000000000002E-2</v>
      </c>
      <c r="O441" s="196">
        <v>0</v>
      </c>
      <c r="P441" s="196">
        <v>0</v>
      </c>
      <c r="Q441" s="196">
        <v>0</v>
      </c>
      <c r="R441" s="196">
        <v>1.7000000000000001E-2</v>
      </c>
      <c r="S441" s="196">
        <v>0</v>
      </c>
      <c r="T441" s="196">
        <v>0</v>
      </c>
      <c r="U441" s="196">
        <v>0</v>
      </c>
      <c r="V441" s="196">
        <v>0</v>
      </c>
      <c r="W441" s="196">
        <v>0</v>
      </c>
      <c r="X441" s="196">
        <v>0</v>
      </c>
      <c r="Y441" s="196">
        <v>0</v>
      </c>
      <c r="Z441" s="196">
        <v>0</v>
      </c>
      <c r="AA441" s="196">
        <v>0</v>
      </c>
      <c r="AB441" s="196">
        <v>0</v>
      </c>
      <c r="AC441" s="196">
        <v>0</v>
      </c>
      <c r="AD441" s="196">
        <v>0.3</v>
      </c>
      <c r="AE441" s="196">
        <v>0</v>
      </c>
      <c r="AF441" s="272">
        <f t="shared" si="27"/>
        <v>1</v>
      </c>
      <c r="AG441" s="196">
        <f t="shared" si="28"/>
        <v>0.3</v>
      </c>
    </row>
    <row r="442" spans="1:33" s="23" customFormat="1" x14ac:dyDescent="0.25">
      <c r="A442" s="1">
        <v>2003</v>
      </c>
      <c r="B442" s="1" t="s">
        <v>15</v>
      </c>
      <c r="C442" s="1" t="str">
        <f t="shared" si="25"/>
        <v>2003BC</v>
      </c>
      <c r="D442" s="1" t="s">
        <v>58</v>
      </c>
      <c r="E442" s="1" t="str">
        <f t="shared" si="26"/>
        <v>2003BCResidential</v>
      </c>
      <c r="F442" s="196">
        <v>0.33899999999999997</v>
      </c>
      <c r="G442" s="196">
        <v>0.122</v>
      </c>
      <c r="H442" s="196">
        <v>0</v>
      </c>
      <c r="I442" s="196">
        <v>7.0000000000000007E-2</v>
      </c>
      <c r="J442" s="196">
        <v>2.5000000000000001E-2</v>
      </c>
      <c r="K442" s="196">
        <v>5.2999999999999999E-2</v>
      </c>
      <c r="L442" s="196">
        <v>0</v>
      </c>
      <c r="M442" s="196">
        <v>2.6000000000000002E-2</v>
      </c>
      <c r="N442" s="196">
        <v>6.3E-2</v>
      </c>
      <c r="O442" s="196">
        <v>0</v>
      </c>
      <c r="P442" s="196">
        <v>0</v>
      </c>
      <c r="Q442" s="196">
        <v>0</v>
      </c>
      <c r="R442" s="196">
        <v>0</v>
      </c>
      <c r="S442" s="196">
        <v>0</v>
      </c>
      <c r="T442" s="196">
        <v>0</v>
      </c>
      <c r="U442" s="196">
        <v>0</v>
      </c>
      <c r="V442" s="196">
        <v>0</v>
      </c>
      <c r="W442" s="196">
        <v>0</v>
      </c>
      <c r="X442" s="196">
        <v>0</v>
      </c>
      <c r="Y442" s="196">
        <v>0</v>
      </c>
      <c r="Z442" s="196">
        <v>0</v>
      </c>
      <c r="AA442" s="196">
        <v>0</v>
      </c>
      <c r="AB442" s="196">
        <v>0</v>
      </c>
      <c r="AC442" s="196">
        <v>0</v>
      </c>
      <c r="AD442" s="196">
        <v>0.30199999999999999</v>
      </c>
      <c r="AE442" s="196">
        <v>0</v>
      </c>
      <c r="AF442" s="272">
        <f t="shared" si="27"/>
        <v>1</v>
      </c>
      <c r="AG442" s="196">
        <f t="shared" si="28"/>
        <v>0.30199999999999999</v>
      </c>
    </row>
    <row r="443" spans="1:33" s="23" customFormat="1" x14ac:dyDescent="0.25">
      <c r="A443" s="1">
        <v>2004</v>
      </c>
      <c r="B443" s="1" t="s">
        <v>15</v>
      </c>
      <c r="C443" s="1" t="str">
        <f t="shared" si="25"/>
        <v>2004BC</v>
      </c>
      <c r="D443" s="1" t="s">
        <v>57</v>
      </c>
      <c r="E443" s="1" t="str">
        <f t="shared" si="26"/>
        <v>2004BCC&amp;D</v>
      </c>
      <c r="F443" s="196">
        <v>0</v>
      </c>
      <c r="G443" s="196">
        <v>0</v>
      </c>
      <c r="H443" s="196">
        <v>0</v>
      </c>
      <c r="I443" s="196">
        <v>0.54100000000000004</v>
      </c>
      <c r="J443" s="196">
        <v>1.6E-2</v>
      </c>
      <c r="K443" s="196">
        <v>0</v>
      </c>
      <c r="L443" s="196">
        <v>0</v>
      </c>
      <c r="M443" s="196">
        <v>1E-3</v>
      </c>
      <c r="N443" s="196">
        <v>2E-3</v>
      </c>
      <c r="O443" s="196">
        <v>0</v>
      </c>
      <c r="P443" s="196">
        <v>0</v>
      </c>
      <c r="Q443" s="196">
        <v>0</v>
      </c>
      <c r="R443" s="196">
        <v>0</v>
      </c>
      <c r="S443" s="196">
        <v>0</v>
      </c>
      <c r="T443" s="196">
        <v>0</v>
      </c>
      <c r="U443" s="196">
        <v>0</v>
      </c>
      <c r="V443" s="196">
        <v>0</v>
      </c>
      <c r="W443" s="196">
        <v>0</v>
      </c>
      <c r="X443" s="196">
        <v>0</v>
      </c>
      <c r="Y443" s="197">
        <v>0</v>
      </c>
      <c r="Z443" s="196">
        <v>0</v>
      </c>
      <c r="AA443" s="196">
        <v>0</v>
      </c>
      <c r="AB443" s="196">
        <v>0</v>
      </c>
      <c r="AC443" s="196">
        <v>0</v>
      </c>
      <c r="AD443" s="196">
        <v>0.44</v>
      </c>
      <c r="AE443" s="196">
        <v>0</v>
      </c>
      <c r="AF443" s="272">
        <f t="shared" si="27"/>
        <v>1</v>
      </c>
      <c r="AG443" s="196">
        <f t="shared" si="28"/>
        <v>0.44</v>
      </c>
    </row>
    <row r="444" spans="1:33" s="23" customFormat="1" x14ac:dyDescent="0.25">
      <c r="A444" s="1">
        <v>2004</v>
      </c>
      <c r="B444" s="1" t="s">
        <v>15</v>
      </c>
      <c r="C444" s="1" t="str">
        <f t="shared" si="25"/>
        <v>2004BC</v>
      </c>
      <c r="D444" s="1" t="s">
        <v>56</v>
      </c>
      <c r="E444" s="1" t="str">
        <f t="shared" si="26"/>
        <v>2004BCICI</v>
      </c>
      <c r="F444" s="196">
        <v>0.34200000000000003</v>
      </c>
      <c r="G444" s="196">
        <v>0.18100000000000002</v>
      </c>
      <c r="H444" s="196">
        <v>0</v>
      </c>
      <c r="I444" s="196">
        <v>3.7999999999999999E-2</v>
      </c>
      <c r="J444" s="196">
        <v>7.4999999999999997E-2</v>
      </c>
      <c r="K444" s="196">
        <v>1E-3</v>
      </c>
      <c r="L444" s="196">
        <v>0</v>
      </c>
      <c r="M444" s="196">
        <v>1.2E-2</v>
      </c>
      <c r="N444" s="196">
        <v>3.4000000000000002E-2</v>
      </c>
      <c r="O444" s="196">
        <v>0</v>
      </c>
      <c r="P444" s="196">
        <v>0</v>
      </c>
      <c r="Q444" s="196">
        <v>0</v>
      </c>
      <c r="R444" s="196">
        <v>1.7000000000000001E-2</v>
      </c>
      <c r="S444" s="196">
        <v>0</v>
      </c>
      <c r="T444" s="196">
        <v>0</v>
      </c>
      <c r="U444" s="196">
        <v>0</v>
      </c>
      <c r="V444" s="196">
        <v>0</v>
      </c>
      <c r="W444" s="196">
        <v>0</v>
      </c>
      <c r="X444" s="196">
        <v>0</v>
      </c>
      <c r="Y444" s="196">
        <v>0</v>
      </c>
      <c r="Z444" s="196">
        <v>0</v>
      </c>
      <c r="AA444" s="196">
        <v>0</v>
      </c>
      <c r="AB444" s="196">
        <v>0</v>
      </c>
      <c r="AC444" s="196">
        <v>0</v>
      </c>
      <c r="AD444" s="196">
        <v>0.3</v>
      </c>
      <c r="AE444" s="196">
        <v>0</v>
      </c>
      <c r="AF444" s="272">
        <f t="shared" si="27"/>
        <v>1</v>
      </c>
      <c r="AG444" s="196">
        <f t="shared" si="28"/>
        <v>0.3</v>
      </c>
    </row>
    <row r="445" spans="1:33" s="23" customFormat="1" x14ac:dyDescent="0.25">
      <c r="A445" s="1">
        <v>2004</v>
      </c>
      <c r="B445" s="1" t="s">
        <v>15</v>
      </c>
      <c r="C445" s="1" t="str">
        <f t="shared" si="25"/>
        <v>2004BC</v>
      </c>
      <c r="D445" s="1" t="s">
        <v>58</v>
      </c>
      <c r="E445" s="1" t="str">
        <f t="shared" si="26"/>
        <v>2004BCResidential</v>
      </c>
      <c r="F445" s="196">
        <v>0.33899999999999997</v>
      </c>
      <c r="G445" s="196">
        <v>0.122</v>
      </c>
      <c r="H445" s="196">
        <v>0</v>
      </c>
      <c r="I445" s="196">
        <v>7.0000000000000007E-2</v>
      </c>
      <c r="J445" s="196">
        <v>2.5000000000000001E-2</v>
      </c>
      <c r="K445" s="196">
        <v>5.2999999999999999E-2</v>
      </c>
      <c r="L445" s="196">
        <v>0</v>
      </c>
      <c r="M445" s="196">
        <v>2.6000000000000002E-2</v>
      </c>
      <c r="N445" s="196">
        <v>6.3E-2</v>
      </c>
      <c r="O445" s="196">
        <v>0</v>
      </c>
      <c r="P445" s="196">
        <v>0</v>
      </c>
      <c r="Q445" s="196">
        <v>0</v>
      </c>
      <c r="R445" s="196">
        <v>0</v>
      </c>
      <c r="S445" s="196">
        <v>0</v>
      </c>
      <c r="T445" s="196">
        <v>0</v>
      </c>
      <c r="U445" s="196">
        <v>0</v>
      </c>
      <c r="V445" s="196">
        <v>0</v>
      </c>
      <c r="W445" s="196">
        <v>0</v>
      </c>
      <c r="X445" s="196">
        <v>0</v>
      </c>
      <c r="Y445" s="196">
        <v>0</v>
      </c>
      <c r="Z445" s="196">
        <v>0</v>
      </c>
      <c r="AA445" s="196">
        <v>0</v>
      </c>
      <c r="AB445" s="196">
        <v>0</v>
      </c>
      <c r="AC445" s="196">
        <v>0</v>
      </c>
      <c r="AD445" s="196">
        <v>0.30199999999999999</v>
      </c>
      <c r="AE445" s="196">
        <v>0</v>
      </c>
      <c r="AF445" s="272">
        <f t="shared" si="27"/>
        <v>1</v>
      </c>
      <c r="AG445" s="196">
        <f t="shared" si="28"/>
        <v>0.30199999999999999</v>
      </c>
    </row>
    <row r="446" spans="1:33" s="23" customFormat="1" x14ac:dyDescent="0.25">
      <c r="A446" s="1">
        <v>2005</v>
      </c>
      <c r="B446" s="1" t="s">
        <v>15</v>
      </c>
      <c r="C446" s="1" t="str">
        <f t="shared" si="25"/>
        <v>2005BC</v>
      </c>
      <c r="D446" s="1" t="s">
        <v>57</v>
      </c>
      <c r="E446" s="1" t="str">
        <f t="shared" si="26"/>
        <v>2005BCC&amp;D</v>
      </c>
      <c r="F446" s="196">
        <v>0</v>
      </c>
      <c r="G446" s="196">
        <v>0</v>
      </c>
      <c r="H446" s="196">
        <v>0</v>
      </c>
      <c r="I446" s="196">
        <v>0.54100000000000004</v>
      </c>
      <c r="J446" s="196">
        <v>1.6E-2</v>
      </c>
      <c r="K446" s="196">
        <v>0</v>
      </c>
      <c r="L446" s="196">
        <v>0</v>
      </c>
      <c r="M446" s="196">
        <v>1E-3</v>
      </c>
      <c r="N446" s="196">
        <v>2E-3</v>
      </c>
      <c r="O446" s="196">
        <v>0</v>
      </c>
      <c r="P446" s="196">
        <v>0</v>
      </c>
      <c r="Q446" s="196">
        <v>0</v>
      </c>
      <c r="R446" s="196">
        <v>0</v>
      </c>
      <c r="S446" s="196">
        <v>0</v>
      </c>
      <c r="T446" s="196">
        <v>0</v>
      </c>
      <c r="U446" s="196">
        <v>0</v>
      </c>
      <c r="V446" s="196">
        <v>0</v>
      </c>
      <c r="W446" s="196">
        <v>0</v>
      </c>
      <c r="X446" s="196">
        <v>0</v>
      </c>
      <c r="Y446" s="197">
        <v>0</v>
      </c>
      <c r="Z446" s="196">
        <v>0</v>
      </c>
      <c r="AA446" s="196">
        <v>0</v>
      </c>
      <c r="AB446" s="196">
        <v>0</v>
      </c>
      <c r="AC446" s="196">
        <v>0</v>
      </c>
      <c r="AD446" s="196">
        <v>0.44</v>
      </c>
      <c r="AE446" s="196">
        <v>0</v>
      </c>
      <c r="AF446" s="272">
        <f t="shared" si="27"/>
        <v>1</v>
      </c>
      <c r="AG446" s="196">
        <f t="shared" si="28"/>
        <v>0.44</v>
      </c>
    </row>
    <row r="447" spans="1:33" s="23" customFormat="1" x14ac:dyDescent="0.25">
      <c r="A447" s="1">
        <v>2005</v>
      </c>
      <c r="B447" s="1" t="s">
        <v>15</v>
      </c>
      <c r="C447" s="1" t="str">
        <f t="shared" si="25"/>
        <v>2005BC</v>
      </c>
      <c r="D447" s="1" t="s">
        <v>56</v>
      </c>
      <c r="E447" s="1" t="str">
        <f t="shared" si="26"/>
        <v>2005BCICI</v>
      </c>
      <c r="F447" s="196">
        <v>0.34200000000000003</v>
      </c>
      <c r="G447" s="196">
        <v>0.18100000000000002</v>
      </c>
      <c r="H447" s="196">
        <v>0</v>
      </c>
      <c r="I447" s="196">
        <v>3.7999999999999999E-2</v>
      </c>
      <c r="J447" s="196">
        <v>7.4999999999999997E-2</v>
      </c>
      <c r="K447" s="196">
        <v>1E-3</v>
      </c>
      <c r="L447" s="196">
        <v>0</v>
      </c>
      <c r="M447" s="196">
        <v>1.2E-2</v>
      </c>
      <c r="N447" s="196">
        <v>3.4000000000000002E-2</v>
      </c>
      <c r="O447" s="196">
        <v>0</v>
      </c>
      <c r="P447" s="196">
        <v>0</v>
      </c>
      <c r="Q447" s="196">
        <v>0</v>
      </c>
      <c r="R447" s="196">
        <v>1.7000000000000001E-2</v>
      </c>
      <c r="S447" s="196">
        <v>0</v>
      </c>
      <c r="T447" s="196">
        <v>0</v>
      </c>
      <c r="U447" s="196">
        <v>0</v>
      </c>
      <c r="V447" s="196">
        <v>0</v>
      </c>
      <c r="W447" s="196">
        <v>0</v>
      </c>
      <c r="X447" s="196">
        <v>0</v>
      </c>
      <c r="Y447" s="196">
        <v>0</v>
      </c>
      <c r="Z447" s="196">
        <v>0</v>
      </c>
      <c r="AA447" s="196">
        <v>0</v>
      </c>
      <c r="AB447" s="196">
        <v>0</v>
      </c>
      <c r="AC447" s="196">
        <v>0</v>
      </c>
      <c r="AD447" s="196">
        <v>0.3</v>
      </c>
      <c r="AE447" s="196">
        <v>0</v>
      </c>
      <c r="AF447" s="272">
        <f t="shared" si="27"/>
        <v>1</v>
      </c>
      <c r="AG447" s="196">
        <f t="shared" si="28"/>
        <v>0.3</v>
      </c>
    </row>
    <row r="448" spans="1:33" s="23" customFormat="1" x14ac:dyDescent="0.25">
      <c r="A448" s="1">
        <v>2005</v>
      </c>
      <c r="B448" s="1" t="s">
        <v>15</v>
      </c>
      <c r="C448" s="1" t="str">
        <f t="shared" si="25"/>
        <v>2005BC</v>
      </c>
      <c r="D448" s="1" t="s">
        <v>58</v>
      </c>
      <c r="E448" s="1" t="str">
        <f t="shared" si="26"/>
        <v>2005BCResidential</v>
      </c>
      <c r="F448" s="196">
        <v>0.33899999999999997</v>
      </c>
      <c r="G448" s="196">
        <v>0.122</v>
      </c>
      <c r="H448" s="196">
        <v>0</v>
      </c>
      <c r="I448" s="196">
        <v>7.0000000000000007E-2</v>
      </c>
      <c r="J448" s="196">
        <v>2.5000000000000001E-2</v>
      </c>
      <c r="K448" s="196">
        <v>5.2999999999999999E-2</v>
      </c>
      <c r="L448" s="196">
        <v>0</v>
      </c>
      <c r="M448" s="196">
        <v>2.6000000000000002E-2</v>
      </c>
      <c r="N448" s="196">
        <v>6.3E-2</v>
      </c>
      <c r="O448" s="196">
        <v>0</v>
      </c>
      <c r="P448" s="196">
        <v>0</v>
      </c>
      <c r="Q448" s="196">
        <v>0</v>
      </c>
      <c r="R448" s="196">
        <v>0</v>
      </c>
      <c r="S448" s="196">
        <v>0</v>
      </c>
      <c r="T448" s="196">
        <v>0</v>
      </c>
      <c r="U448" s="196">
        <v>0</v>
      </c>
      <c r="V448" s="196">
        <v>0</v>
      </c>
      <c r="W448" s="196">
        <v>0</v>
      </c>
      <c r="X448" s="196">
        <v>0</v>
      </c>
      <c r="Y448" s="196">
        <v>0</v>
      </c>
      <c r="Z448" s="196">
        <v>0</v>
      </c>
      <c r="AA448" s="196">
        <v>0</v>
      </c>
      <c r="AB448" s="196">
        <v>0</v>
      </c>
      <c r="AC448" s="196">
        <v>0</v>
      </c>
      <c r="AD448" s="196">
        <v>0.30199999999999999</v>
      </c>
      <c r="AE448" s="196">
        <v>0</v>
      </c>
      <c r="AF448" s="272">
        <f t="shared" si="27"/>
        <v>1</v>
      </c>
      <c r="AG448" s="196">
        <f t="shared" si="28"/>
        <v>0.30199999999999999</v>
      </c>
    </row>
    <row r="449" spans="1:33" s="23" customFormat="1" x14ac:dyDescent="0.25">
      <c r="A449" s="1">
        <v>2006</v>
      </c>
      <c r="B449" s="1" t="s">
        <v>15</v>
      </c>
      <c r="C449" s="1" t="str">
        <f t="shared" si="25"/>
        <v>2006BC</v>
      </c>
      <c r="D449" s="1" t="s">
        <v>57</v>
      </c>
      <c r="E449" s="1" t="str">
        <f t="shared" si="26"/>
        <v>2006BCC&amp;D</v>
      </c>
      <c r="F449" s="196">
        <v>0</v>
      </c>
      <c r="G449" s="196">
        <v>0</v>
      </c>
      <c r="H449" s="196">
        <v>0</v>
      </c>
      <c r="I449" s="196">
        <v>0.54100000000000004</v>
      </c>
      <c r="J449" s="196">
        <v>1.6E-2</v>
      </c>
      <c r="K449" s="196">
        <v>0</v>
      </c>
      <c r="L449" s="196">
        <v>0</v>
      </c>
      <c r="M449" s="196">
        <v>1E-3</v>
      </c>
      <c r="N449" s="196">
        <v>2E-3</v>
      </c>
      <c r="O449" s="196">
        <v>0</v>
      </c>
      <c r="P449" s="196">
        <v>0</v>
      </c>
      <c r="Q449" s="196">
        <v>0</v>
      </c>
      <c r="R449" s="196">
        <v>0</v>
      </c>
      <c r="S449" s="196">
        <v>0</v>
      </c>
      <c r="T449" s="196">
        <v>0</v>
      </c>
      <c r="U449" s="196">
        <v>0</v>
      </c>
      <c r="V449" s="196">
        <v>0</v>
      </c>
      <c r="W449" s="196">
        <v>0</v>
      </c>
      <c r="X449" s="196">
        <v>0</v>
      </c>
      <c r="Y449" s="197">
        <v>0</v>
      </c>
      <c r="Z449" s="196">
        <v>0</v>
      </c>
      <c r="AA449" s="196">
        <v>0</v>
      </c>
      <c r="AB449" s="196">
        <v>0</v>
      </c>
      <c r="AC449" s="196">
        <v>0</v>
      </c>
      <c r="AD449" s="196">
        <v>0.44</v>
      </c>
      <c r="AE449" s="196">
        <v>0</v>
      </c>
      <c r="AF449" s="272">
        <f t="shared" si="27"/>
        <v>1</v>
      </c>
      <c r="AG449" s="196">
        <f t="shared" si="28"/>
        <v>0.44</v>
      </c>
    </row>
    <row r="450" spans="1:33" s="23" customFormat="1" x14ac:dyDescent="0.25">
      <c r="A450" s="1">
        <v>2006</v>
      </c>
      <c r="B450" s="1" t="s">
        <v>15</v>
      </c>
      <c r="C450" s="1" t="str">
        <f t="shared" ref="C450:C513" si="29">CONCATENATE(A450,B450)</f>
        <v>2006BC</v>
      </c>
      <c r="D450" s="1" t="s">
        <v>56</v>
      </c>
      <c r="E450" s="1" t="str">
        <f t="shared" ref="E450:E513" si="30">CONCATENATE(C450,D450)</f>
        <v>2006BCICI</v>
      </c>
      <c r="F450" s="196">
        <v>0.34200000000000003</v>
      </c>
      <c r="G450" s="196">
        <v>0.18100000000000002</v>
      </c>
      <c r="H450" s="196">
        <v>0</v>
      </c>
      <c r="I450" s="196">
        <v>3.7999999999999999E-2</v>
      </c>
      <c r="J450" s="196">
        <v>7.4999999999999997E-2</v>
      </c>
      <c r="K450" s="196">
        <v>1E-3</v>
      </c>
      <c r="L450" s="196">
        <v>0</v>
      </c>
      <c r="M450" s="196">
        <v>1.2E-2</v>
      </c>
      <c r="N450" s="196">
        <v>3.4000000000000002E-2</v>
      </c>
      <c r="O450" s="196">
        <v>0</v>
      </c>
      <c r="P450" s="196">
        <v>0</v>
      </c>
      <c r="Q450" s="196">
        <v>0</v>
      </c>
      <c r="R450" s="196">
        <v>1.7000000000000001E-2</v>
      </c>
      <c r="S450" s="196">
        <v>0</v>
      </c>
      <c r="T450" s="196">
        <v>0</v>
      </c>
      <c r="U450" s="196">
        <v>0</v>
      </c>
      <c r="V450" s="196">
        <v>0</v>
      </c>
      <c r="W450" s="196">
        <v>0</v>
      </c>
      <c r="X450" s="196">
        <v>0</v>
      </c>
      <c r="Y450" s="196">
        <v>0</v>
      </c>
      <c r="Z450" s="196">
        <v>0</v>
      </c>
      <c r="AA450" s="196">
        <v>0</v>
      </c>
      <c r="AB450" s="196">
        <v>0</v>
      </c>
      <c r="AC450" s="196">
        <v>0</v>
      </c>
      <c r="AD450" s="196">
        <v>0.3</v>
      </c>
      <c r="AE450" s="196">
        <v>0</v>
      </c>
      <c r="AF450" s="272">
        <f t="shared" ref="AF450:AF513" si="31">+SUM(F450:AE450)</f>
        <v>1</v>
      </c>
      <c r="AG450" s="196">
        <f t="shared" si="28"/>
        <v>0.3</v>
      </c>
    </row>
    <row r="451" spans="1:33" s="23" customFormat="1" x14ac:dyDescent="0.25">
      <c r="A451" s="1">
        <v>2006</v>
      </c>
      <c r="B451" s="1" t="s">
        <v>15</v>
      </c>
      <c r="C451" s="1" t="str">
        <f t="shared" si="29"/>
        <v>2006BC</v>
      </c>
      <c r="D451" s="1" t="s">
        <v>58</v>
      </c>
      <c r="E451" s="1" t="str">
        <f t="shared" si="30"/>
        <v>2006BCResidential</v>
      </c>
      <c r="F451" s="196">
        <v>0.33899999999999997</v>
      </c>
      <c r="G451" s="196">
        <v>0.122</v>
      </c>
      <c r="H451" s="196">
        <v>0</v>
      </c>
      <c r="I451" s="196">
        <v>7.0000000000000007E-2</v>
      </c>
      <c r="J451" s="196">
        <v>2.5000000000000001E-2</v>
      </c>
      <c r="K451" s="196">
        <v>5.2999999999999999E-2</v>
      </c>
      <c r="L451" s="196">
        <v>0</v>
      </c>
      <c r="M451" s="196">
        <v>2.6000000000000002E-2</v>
      </c>
      <c r="N451" s="196">
        <v>6.3E-2</v>
      </c>
      <c r="O451" s="196">
        <v>0</v>
      </c>
      <c r="P451" s="196">
        <v>0</v>
      </c>
      <c r="Q451" s="196">
        <v>0</v>
      </c>
      <c r="R451" s="196">
        <v>0</v>
      </c>
      <c r="S451" s="196">
        <v>0</v>
      </c>
      <c r="T451" s="196">
        <v>0</v>
      </c>
      <c r="U451" s="196">
        <v>0</v>
      </c>
      <c r="V451" s="196">
        <v>0</v>
      </c>
      <c r="W451" s="196">
        <v>0</v>
      </c>
      <c r="X451" s="196">
        <v>0</v>
      </c>
      <c r="Y451" s="196">
        <v>0</v>
      </c>
      <c r="Z451" s="196">
        <v>0</v>
      </c>
      <c r="AA451" s="196">
        <v>0</v>
      </c>
      <c r="AB451" s="196">
        <v>0</v>
      </c>
      <c r="AC451" s="196">
        <v>0</v>
      </c>
      <c r="AD451" s="196">
        <v>0.30199999999999999</v>
      </c>
      <c r="AE451" s="196">
        <v>0</v>
      </c>
      <c r="AF451" s="272">
        <f t="shared" si="31"/>
        <v>1</v>
      </c>
      <c r="AG451" s="196">
        <f t="shared" si="28"/>
        <v>0.30199999999999999</v>
      </c>
    </row>
    <row r="452" spans="1:33" s="23" customFormat="1" x14ac:dyDescent="0.25">
      <c r="A452" s="1">
        <v>2007</v>
      </c>
      <c r="B452" s="1" t="s">
        <v>15</v>
      </c>
      <c r="C452" s="1" t="str">
        <f t="shared" si="29"/>
        <v>2007BC</v>
      </c>
      <c r="D452" s="1" t="s">
        <v>57</v>
      </c>
      <c r="E452" s="1" t="str">
        <f t="shared" si="30"/>
        <v>2007BCC&amp;D</v>
      </c>
      <c r="F452" s="196">
        <v>0</v>
      </c>
      <c r="G452" s="196">
        <v>0</v>
      </c>
      <c r="H452" s="196">
        <v>0</v>
      </c>
      <c r="I452" s="196">
        <v>0.54100000000000004</v>
      </c>
      <c r="J452" s="196">
        <v>1.6E-2</v>
      </c>
      <c r="K452" s="196">
        <v>0</v>
      </c>
      <c r="L452" s="196">
        <v>0</v>
      </c>
      <c r="M452" s="196">
        <v>1E-3</v>
      </c>
      <c r="N452" s="196">
        <v>2E-3</v>
      </c>
      <c r="O452" s="196">
        <v>0</v>
      </c>
      <c r="P452" s="196">
        <v>0</v>
      </c>
      <c r="Q452" s="196">
        <v>0</v>
      </c>
      <c r="R452" s="196">
        <v>0</v>
      </c>
      <c r="S452" s="196">
        <v>0</v>
      </c>
      <c r="T452" s="196">
        <v>0</v>
      </c>
      <c r="U452" s="196">
        <v>0</v>
      </c>
      <c r="V452" s="196">
        <v>0</v>
      </c>
      <c r="W452" s="196">
        <v>0</v>
      </c>
      <c r="X452" s="196">
        <v>0</v>
      </c>
      <c r="Y452" s="197">
        <v>0</v>
      </c>
      <c r="Z452" s="196">
        <v>0</v>
      </c>
      <c r="AA452" s="196">
        <v>0</v>
      </c>
      <c r="AB452" s="196">
        <v>0</v>
      </c>
      <c r="AC452" s="196">
        <v>0</v>
      </c>
      <c r="AD452" s="196">
        <v>0.44</v>
      </c>
      <c r="AE452" s="196">
        <v>0</v>
      </c>
      <c r="AF452" s="272">
        <f t="shared" si="31"/>
        <v>1</v>
      </c>
      <c r="AG452" s="196">
        <f t="shared" si="28"/>
        <v>0.44</v>
      </c>
    </row>
    <row r="453" spans="1:33" s="23" customFormat="1" x14ac:dyDescent="0.25">
      <c r="A453" s="1">
        <v>2007</v>
      </c>
      <c r="B453" s="1" t="s">
        <v>15</v>
      </c>
      <c r="C453" s="1" t="str">
        <f t="shared" si="29"/>
        <v>2007BC</v>
      </c>
      <c r="D453" s="1" t="s">
        <v>56</v>
      </c>
      <c r="E453" s="1" t="str">
        <f t="shared" si="30"/>
        <v>2007BCICI</v>
      </c>
      <c r="F453" s="196">
        <v>0.34200000000000003</v>
      </c>
      <c r="G453" s="196">
        <v>0.18100000000000002</v>
      </c>
      <c r="H453" s="196">
        <v>0</v>
      </c>
      <c r="I453" s="196">
        <v>3.7999999999999999E-2</v>
      </c>
      <c r="J453" s="196">
        <v>7.4999999999999997E-2</v>
      </c>
      <c r="K453" s="196">
        <v>1E-3</v>
      </c>
      <c r="L453" s="196">
        <v>0</v>
      </c>
      <c r="M453" s="196">
        <v>1.2E-2</v>
      </c>
      <c r="N453" s="196">
        <v>3.4000000000000002E-2</v>
      </c>
      <c r="O453" s="196">
        <v>0</v>
      </c>
      <c r="P453" s="196">
        <v>0</v>
      </c>
      <c r="Q453" s="196">
        <v>0</v>
      </c>
      <c r="R453" s="196">
        <v>1.7000000000000001E-2</v>
      </c>
      <c r="S453" s="196">
        <v>0</v>
      </c>
      <c r="T453" s="196">
        <v>0</v>
      </c>
      <c r="U453" s="196">
        <v>0</v>
      </c>
      <c r="V453" s="196">
        <v>0</v>
      </c>
      <c r="W453" s="196">
        <v>0</v>
      </c>
      <c r="X453" s="196">
        <v>0</v>
      </c>
      <c r="Y453" s="196">
        <v>0</v>
      </c>
      <c r="Z453" s="196">
        <v>0</v>
      </c>
      <c r="AA453" s="196">
        <v>0</v>
      </c>
      <c r="AB453" s="196">
        <v>0</v>
      </c>
      <c r="AC453" s="196">
        <v>0</v>
      </c>
      <c r="AD453" s="196">
        <v>0.3</v>
      </c>
      <c r="AE453" s="196">
        <v>0</v>
      </c>
      <c r="AF453" s="272">
        <f t="shared" si="31"/>
        <v>1</v>
      </c>
      <c r="AG453" s="196">
        <f t="shared" si="28"/>
        <v>0.3</v>
      </c>
    </row>
    <row r="454" spans="1:33" s="23" customFormat="1" x14ac:dyDescent="0.25">
      <c r="A454" s="1">
        <v>2007</v>
      </c>
      <c r="B454" s="1" t="s">
        <v>15</v>
      </c>
      <c r="C454" s="1" t="str">
        <f t="shared" si="29"/>
        <v>2007BC</v>
      </c>
      <c r="D454" s="1" t="s">
        <v>58</v>
      </c>
      <c r="E454" s="1" t="str">
        <f t="shared" si="30"/>
        <v>2007BCResidential</v>
      </c>
      <c r="F454" s="196">
        <v>0.33899999999999997</v>
      </c>
      <c r="G454" s="196">
        <v>0.122</v>
      </c>
      <c r="H454" s="196">
        <v>0</v>
      </c>
      <c r="I454" s="196">
        <v>7.0000000000000007E-2</v>
      </c>
      <c r="J454" s="196">
        <v>2.5000000000000001E-2</v>
      </c>
      <c r="K454" s="196">
        <v>5.2999999999999999E-2</v>
      </c>
      <c r="L454" s="196">
        <v>0</v>
      </c>
      <c r="M454" s="196">
        <v>2.6000000000000002E-2</v>
      </c>
      <c r="N454" s="196">
        <v>6.3E-2</v>
      </c>
      <c r="O454" s="196">
        <v>0</v>
      </c>
      <c r="P454" s="196">
        <v>0</v>
      </c>
      <c r="Q454" s="196">
        <v>0</v>
      </c>
      <c r="R454" s="196">
        <v>0</v>
      </c>
      <c r="S454" s="196">
        <v>0</v>
      </c>
      <c r="T454" s="196">
        <v>0</v>
      </c>
      <c r="U454" s="196">
        <v>0</v>
      </c>
      <c r="V454" s="196">
        <v>0</v>
      </c>
      <c r="W454" s="196">
        <v>0</v>
      </c>
      <c r="X454" s="196">
        <v>0</v>
      </c>
      <c r="Y454" s="196">
        <v>0</v>
      </c>
      <c r="Z454" s="196">
        <v>0</v>
      </c>
      <c r="AA454" s="196">
        <v>0</v>
      </c>
      <c r="AB454" s="196">
        <v>0</v>
      </c>
      <c r="AC454" s="196">
        <v>0</v>
      </c>
      <c r="AD454" s="196">
        <v>0.30199999999999999</v>
      </c>
      <c r="AE454" s="196">
        <v>0</v>
      </c>
      <c r="AF454" s="272">
        <f t="shared" si="31"/>
        <v>1</v>
      </c>
      <c r="AG454" s="196">
        <f t="shared" si="28"/>
        <v>0.30199999999999999</v>
      </c>
    </row>
    <row r="455" spans="1:33" s="23" customFormat="1" x14ac:dyDescent="0.25">
      <c r="A455" s="1">
        <v>2008</v>
      </c>
      <c r="B455" s="1" t="s">
        <v>15</v>
      </c>
      <c r="C455" s="1" t="str">
        <f t="shared" si="29"/>
        <v>2008BC</v>
      </c>
      <c r="D455" s="1" t="s">
        <v>57</v>
      </c>
      <c r="E455" s="1" t="str">
        <f t="shared" si="30"/>
        <v>2008BCC&amp;D</v>
      </c>
      <c r="F455" s="196">
        <v>3.8500000000000001E-3</v>
      </c>
      <c r="G455" s="196">
        <v>1.7090000000000001E-2</v>
      </c>
      <c r="H455" s="196">
        <v>5.5000000000000003E-4</v>
      </c>
      <c r="I455" s="196">
        <v>0.38793</v>
      </c>
      <c r="J455" s="196">
        <v>2.529E-2</v>
      </c>
      <c r="K455" s="196">
        <v>1E-3</v>
      </c>
      <c r="L455" s="196">
        <v>9.6000000000000002E-4</v>
      </c>
      <c r="M455" s="265">
        <v>1.8400000000000001E-3</v>
      </c>
      <c r="N455" s="196">
        <v>4.9499999999999995E-3</v>
      </c>
      <c r="O455" s="196">
        <v>0</v>
      </c>
      <c r="P455" s="196">
        <v>0</v>
      </c>
      <c r="Q455" s="196">
        <v>0</v>
      </c>
      <c r="R455" s="196">
        <v>0</v>
      </c>
      <c r="S455" s="196">
        <v>0.34959000000000001</v>
      </c>
      <c r="T455" s="196">
        <v>4.4729999999999999E-2</v>
      </c>
      <c r="U455" s="196">
        <v>7.8550000000000009E-2</v>
      </c>
      <c r="V455" s="196">
        <v>0</v>
      </c>
      <c r="W455" s="196">
        <v>3.1679999999999903E-2</v>
      </c>
      <c r="X455" s="196">
        <v>3.5880000000000002E-2</v>
      </c>
      <c r="Y455" s="197">
        <v>0</v>
      </c>
      <c r="Z455" s="265">
        <v>2E-3</v>
      </c>
      <c r="AA455" s="196">
        <v>1.1810000000000001E-2</v>
      </c>
      <c r="AB455" s="196">
        <v>0</v>
      </c>
      <c r="AC455" s="196">
        <v>0</v>
      </c>
      <c r="AD455" s="196">
        <v>0</v>
      </c>
      <c r="AE455" s="196">
        <v>2.3E-3</v>
      </c>
      <c r="AF455" s="272">
        <f t="shared" si="31"/>
        <v>1</v>
      </c>
      <c r="AG455" s="196">
        <f t="shared" si="28"/>
        <v>0.55653999999999992</v>
      </c>
    </row>
    <row r="456" spans="1:33" s="23" customFormat="1" x14ac:dyDescent="0.25">
      <c r="A456" s="1">
        <v>2008</v>
      </c>
      <c r="B456" s="1" t="s">
        <v>15</v>
      </c>
      <c r="C456" s="1" t="str">
        <f t="shared" si="29"/>
        <v>2008BC</v>
      </c>
      <c r="D456" s="1" t="s">
        <v>56</v>
      </c>
      <c r="E456" s="1" t="str">
        <f t="shared" si="30"/>
        <v>2008BCICI</v>
      </c>
      <c r="F456" s="196">
        <v>0.21888000000000002</v>
      </c>
      <c r="G456" s="196">
        <v>0.12884000000000001</v>
      </c>
      <c r="H456" s="196">
        <v>7.7420000000000003E-2</v>
      </c>
      <c r="I456" s="196">
        <v>8.8169999999999998E-2</v>
      </c>
      <c r="J456" s="196">
        <v>2.9990000000000003E-2</v>
      </c>
      <c r="K456" s="196">
        <v>2.4489999999999998E-2</v>
      </c>
      <c r="L456" s="196">
        <v>1.4030000000000001E-2</v>
      </c>
      <c r="M456" s="265">
        <v>6.6800000000000002E-3</v>
      </c>
      <c r="N456" s="196">
        <v>3.9220000000000005E-2</v>
      </c>
      <c r="O456" s="196">
        <v>0</v>
      </c>
      <c r="P456" s="196">
        <v>0</v>
      </c>
      <c r="Q456" s="196">
        <v>0</v>
      </c>
      <c r="R456" s="196">
        <v>5.5410000000000001E-2</v>
      </c>
      <c r="S456" s="196">
        <v>4.5350000000000001E-2</v>
      </c>
      <c r="T456" s="196">
        <v>0</v>
      </c>
      <c r="U456" s="196">
        <v>0.14404</v>
      </c>
      <c r="V456" s="196">
        <v>0</v>
      </c>
      <c r="W456" s="196">
        <v>4.0390000000000037E-2</v>
      </c>
      <c r="X456" s="196">
        <v>3.1120000000000002E-2</v>
      </c>
      <c r="Y456" s="196">
        <v>0</v>
      </c>
      <c r="Z456" s="265">
        <v>7.3200000000000001E-3</v>
      </c>
      <c r="AA456" s="196">
        <v>2.4209999999999999E-2</v>
      </c>
      <c r="AB456" s="196">
        <v>0</v>
      </c>
      <c r="AC456" s="196">
        <v>0</v>
      </c>
      <c r="AD456" s="196">
        <v>0</v>
      </c>
      <c r="AE456" s="196">
        <v>2.444E-2</v>
      </c>
      <c r="AF456" s="272">
        <f t="shared" si="31"/>
        <v>1</v>
      </c>
      <c r="AG456" s="196">
        <f t="shared" si="28"/>
        <v>0.31687000000000004</v>
      </c>
    </row>
    <row r="457" spans="1:33" s="23" customFormat="1" x14ac:dyDescent="0.25">
      <c r="A457" s="1">
        <v>2008</v>
      </c>
      <c r="B457" s="1" t="s">
        <v>15</v>
      </c>
      <c r="C457" s="1" t="str">
        <f t="shared" si="29"/>
        <v>2008BC</v>
      </c>
      <c r="D457" s="1" t="s">
        <v>58</v>
      </c>
      <c r="E457" s="1" t="str">
        <f t="shared" si="30"/>
        <v>2008BCResidential</v>
      </c>
      <c r="F457" s="196">
        <v>0.2757</v>
      </c>
      <c r="G457" s="196">
        <v>8.8139999999999996E-2</v>
      </c>
      <c r="H457" s="196">
        <v>6.8280000000000007E-2</v>
      </c>
      <c r="I457" s="196">
        <v>2.5059999999999999E-2</v>
      </c>
      <c r="J457" s="196">
        <v>5.2150000000000002E-2</v>
      </c>
      <c r="K457" s="196">
        <v>7.4209999999999998E-2</v>
      </c>
      <c r="L457" s="196">
        <v>4.8390000000000002E-2</v>
      </c>
      <c r="M457" s="265">
        <v>1.0019999999999999E-2</v>
      </c>
      <c r="N457" s="196">
        <v>5.4809999999999998E-2</v>
      </c>
      <c r="O457" s="196">
        <v>0</v>
      </c>
      <c r="P457" s="196">
        <v>0</v>
      </c>
      <c r="Q457" s="196">
        <v>5.1790000000000003E-2</v>
      </c>
      <c r="R457" s="196">
        <v>0</v>
      </c>
      <c r="S457" s="196">
        <v>2.4719999999999999E-2</v>
      </c>
      <c r="T457" s="196">
        <v>0</v>
      </c>
      <c r="U457" s="196">
        <v>0.13695000000000002</v>
      </c>
      <c r="V457" s="196">
        <v>0</v>
      </c>
      <c r="W457" s="196">
        <v>3.0909999999999854E-2</v>
      </c>
      <c r="X457" s="196">
        <v>2.1860000000000001E-2</v>
      </c>
      <c r="Y457" s="196">
        <v>0</v>
      </c>
      <c r="Z457" s="265">
        <v>5.0400000000000002E-3</v>
      </c>
      <c r="AA457" s="196">
        <v>1.8370000000000001E-2</v>
      </c>
      <c r="AB457" s="196">
        <v>0</v>
      </c>
      <c r="AC457" s="196">
        <v>0</v>
      </c>
      <c r="AD457" s="196">
        <v>0</v>
      </c>
      <c r="AE457" s="196">
        <v>1.3600000000000001E-2</v>
      </c>
      <c r="AF457" s="272">
        <f t="shared" si="31"/>
        <v>1</v>
      </c>
      <c r="AG457" s="196">
        <f t="shared" si="28"/>
        <v>0.25144999999999984</v>
      </c>
    </row>
    <row r="458" spans="1:33" s="23" customFormat="1" x14ac:dyDescent="0.25">
      <c r="A458" s="1">
        <v>2009</v>
      </c>
      <c r="B458" s="1" t="s">
        <v>15</v>
      </c>
      <c r="C458" s="1" t="str">
        <f t="shared" si="29"/>
        <v>2009BC</v>
      </c>
      <c r="D458" s="1" t="s">
        <v>57</v>
      </c>
      <c r="E458" s="1" t="str">
        <f t="shared" si="30"/>
        <v>2009BCC&amp;D</v>
      </c>
      <c r="F458" s="196">
        <v>3.8500000000000001E-3</v>
      </c>
      <c r="G458" s="196">
        <v>1.7090000000000001E-2</v>
      </c>
      <c r="H458" s="196">
        <v>5.5000000000000003E-4</v>
      </c>
      <c r="I458" s="196">
        <v>0.38793</v>
      </c>
      <c r="J458" s="196">
        <v>2.529E-2</v>
      </c>
      <c r="K458" s="196">
        <v>1E-3</v>
      </c>
      <c r="L458" s="196">
        <v>9.6000000000000002E-4</v>
      </c>
      <c r="M458" s="265">
        <v>1.8400000000000001E-3</v>
      </c>
      <c r="N458" s="196">
        <v>4.9499999999999995E-3</v>
      </c>
      <c r="O458" s="196">
        <v>0</v>
      </c>
      <c r="P458" s="196">
        <v>0</v>
      </c>
      <c r="Q458" s="196">
        <v>0</v>
      </c>
      <c r="R458" s="196">
        <v>0</v>
      </c>
      <c r="S458" s="196">
        <v>0.34959000000000001</v>
      </c>
      <c r="T458" s="196">
        <v>4.4729999999999999E-2</v>
      </c>
      <c r="U458" s="196">
        <v>7.8550000000000009E-2</v>
      </c>
      <c r="V458" s="196">
        <v>0</v>
      </c>
      <c r="W458" s="196">
        <v>3.1679999999999903E-2</v>
      </c>
      <c r="X458" s="196">
        <v>3.5880000000000002E-2</v>
      </c>
      <c r="Y458" s="197">
        <v>0</v>
      </c>
      <c r="Z458" s="265">
        <v>2E-3</v>
      </c>
      <c r="AA458" s="196">
        <v>1.1810000000000001E-2</v>
      </c>
      <c r="AB458" s="196">
        <v>0</v>
      </c>
      <c r="AC458" s="196">
        <v>0</v>
      </c>
      <c r="AD458" s="196">
        <v>0</v>
      </c>
      <c r="AE458" s="196">
        <v>2.3E-3</v>
      </c>
      <c r="AF458" s="272">
        <f t="shared" si="31"/>
        <v>1</v>
      </c>
      <c r="AG458" s="196">
        <f t="shared" si="28"/>
        <v>0.55653999999999992</v>
      </c>
    </row>
    <row r="459" spans="1:33" s="23" customFormat="1" x14ac:dyDescent="0.25">
      <c r="A459" s="1">
        <v>2009</v>
      </c>
      <c r="B459" s="1" t="s">
        <v>15</v>
      </c>
      <c r="C459" s="1" t="str">
        <f t="shared" si="29"/>
        <v>2009BC</v>
      </c>
      <c r="D459" s="1" t="s">
        <v>56</v>
      </c>
      <c r="E459" s="1" t="str">
        <f t="shared" si="30"/>
        <v>2009BCICI</v>
      </c>
      <c r="F459" s="196">
        <v>0.21888000000000002</v>
      </c>
      <c r="G459" s="196">
        <v>0.12884000000000001</v>
      </c>
      <c r="H459" s="196">
        <v>7.7420000000000003E-2</v>
      </c>
      <c r="I459" s="196">
        <v>8.8169999999999998E-2</v>
      </c>
      <c r="J459" s="196">
        <v>2.9990000000000003E-2</v>
      </c>
      <c r="K459" s="196">
        <v>2.4489999999999998E-2</v>
      </c>
      <c r="L459" s="196">
        <v>1.4030000000000001E-2</v>
      </c>
      <c r="M459" s="265">
        <v>6.6800000000000002E-3</v>
      </c>
      <c r="N459" s="196">
        <v>3.9220000000000005E-2</v>
      </c>
      <c r="O459" s="196">
        <v>0</v>
      </c>
      <c r="P459" s="196">
        <v>0</v>
      </c>
      <c r="Q459" s="196">
        <v>0</v>
      </c>
      <c r="R459" s="196">
        <v>5.5410000000000001E-2</v>
      </c>
      <c r="S459" s="196">
        <v>4.5350000000000001E-2</v>
      </c>
      <c r="T459" s="196">
        <v>0</v>
      </c>
      <c r="U459" s="196">
        <v>0.14404</v>
      </c>
      <c r="V459" s="196">
        <v>0</v>
      </c>
      <c r="W459" s="196">
        <v>4.0390000000000037E-2</v>
      </c>
      <c r="X459" s="196">
        <v>3.1120000000000002E-2</v>
      </c>
      <c r="Y459" s="196">
        <v>0</v>
      </c>
      <c r="Z459" s="265">
        <v>7.3200000000000001E-3</v>
      </c>
      <c r="AA459" s="196">
        <v>2.4209999999999999E-2</v>
      </c>
      <c r="AB459" s="196">
        <v>0</v>
      </c>
      <c r="AC459" s="196">
        <v>0</v>
      </c>
      <c r="AD459" s="196">
        <v>0</v>
      </c>
      <c r="AE459" s="196">
        <v>2.444E-2</v>
      </c>
      <c r="AF459" s="272">
        <f t="shared" si="31"/>
        <v>1</v>
      </c>
      <c r="AG459" s="196">
        <f t="shared" si="28"/>
        <v>0.31687000000000004</v>
      </c>
    </row>
    <row r="460" spans="1:33" s="23" customFormat="1" x14ac:dyDescent="0.25">
      <c r="A460" s="1">
        <v>2009</v>
      </c>
      <c r="B460" s="1" t="s">
        <v>15</v>
      </c>
      <c r="C460" s="1" t="str">
        <f t="shared" si="29"/>
        <v>2009BC</v>
      </c>
      <c r="D460" s="1" t="s">
        <v>58</v>
      </c>
      <c r="E460" s="1" t="str">
        <f t="shared" si="30"/>
        <v>2009BCResidential</v>
      </c>
      <c r="F460" s="196">
        <v>0.2757</v>
      </c>
      <c r="G460" s="196">
        <v>8.8139999999999996E-2</v>
      </c>
      <c r="H460" s="196">
        <v>6.8280000000000007E-2</v>
      </c>
      <c r="I460" s="196">
        <v>2.5059999999999999E-2</v>
      </c>
      <c r="J460" s="196">
        <v>5.2150000000000002E-2</v>
      </c>
      <c r="K460" s="196">
        <v>7.4209999999999998E-2</v>
      </c>
      <c r="L460" s="196">
        <v>4.8390000000000002E-2</v>
      </c>
      <c r="M460" s="265">
        <v>1.0019999999999999E-2</v>
      </c>
      <c r="N460" s="196">
        <v>5.4809999999999998E-2</v>
      </c>
      <c r="O460" s="196">
        <v>0</v>
      </c>
      <c r="P460" s="196">
        <v>0</v>
      </c>
      <c r="Q460" s="196">
        <v>5.1790000000000003E-2</v>
      </c>
      <c r="R460" s="196">
        <v>0</v>
      </c>
      <c r="S460" s="196">
        <v>2.4719999999999999E-2</v>
      </c>
      <c r="T460" s="196">
        <v>0</v>
      </c>
      <c r="U460" s="196">
        <v>0.13695000000000002</v>
      </c>
      <c r="V460" s="196">
        <v>0</v>
      </c>
      <c r="W460" s="196">
        <v>3.0909999999999854E-2</v>
      </c>
      <c r="X460" s="196">
        <v>2.1860000000000001E-2</v>
      </c>
      <c r="Y460" s="196">
        <v>0</v>
      </c>
      <c r="Z460" s="265">
        <v>5.0400000000000002E-3</v>
      </c>
      <c r="AA460" s="196">
        <v>1.8370000000000001E-2</v>
      </c>
      <c r="AB460" s="196">
        <v>0</v>
      </c>
      <c r="AC460" s="196">
        <v>0</v>
      </c>
      <c r="AD460" s="196">
        <v>0</v>
      </c>
      <c r="AE460" s="196">
        <v>1.3600000000000001E-2</v>
      </c>
      <c r="AF460" s="272">
        <f t="shared" si="31"/>
        <v>1</v>
      </c>
      <c r="AG460" s="196">
        <f t="shared" si="28"/>
        <v>0.25144999999999984</v>
      </c>
    </row>
    <row r="461" spans="1:33" s="23" customFormat="1" x14ac:dyDescent="0.25">
      <c r="A461" s="1">
        <v>2010</v>
      </c>
      <c r="B461" s="1" t="s">
        <v>15</v>
      </c>
      <c r="C461" s="1" t="str">
        <f t="shared" si="29"/>
        <v>2010BC</v>
      </c>
      <c r="D461" s="1" t="s">
        <v>57</v>
      </c>
      <c r="E461" s="1" t="str">
        <f t="shared" si="30"/>
        <v>2010BCC&amp;D</v>
      </c>
      <c r="F461" s="196">
        <v>3.8500000000000001E-3</v>
      </c>
      <c r="G461" s="196">
        <v>1.7090000000000001E-2</v>
      </c>
      <c r="H461" s="196">
        <v>5.5000000000000003E-4</v>
      </c>
      <c r="I461" s="196">
        <v>0.38793</v>
      </c>
      <c r="J461" s="196">
        <v>2.529E-2</v>
      </c>
      <c r="K461" s="196">
        <v>1E-3</v>
      </c>
      <c r="L461" s="196">
        <v>9.6000000000000002E-4</v>
      </c>
      <c r="M461" s="265">
        <v>1.8400000000000001E-3</v>
      </c>
      <c r="N461" s="196">
        <v>4.9499999999999995E-3</v>
      </c>
      <c r="O461" s="196">
        <v>0</v>
      </c>
      <c r="P461" s="196">
        <v>0</v>
      </c>
      <c r="Q461" s="196">
        <v>0</v>
      </c>
      <c r="R461" s="196">
        <v>0</v>
      </c>
      <c r="S461" s="196">
        <v>0.34959000000000001</v>
      </c>
      <c r="T461" s="196">
        <v>4.4729999999999999E-2</v>
      </c>
      <c r="U461" s="196">
        <v>7.8550000000000009E-2</v>
      </c>
      <c r="V461" s="196">
        <v>0</v>
      </c>
      <c r="W461" s="196">
        <v>3.1679999999999903E-2</v>
      </c>
      <c r="X461" s="196">
        <v>3.5880000000000002E-2</v>
      </c>
      <c r="Y461" s="197">
        <v>0</v>
      </c>
      <c r="Z461" s="265">
        <v>2E-3</v>
      </c>
      <c r="AA461" s="196">
        <v>1.1810000000000001E-2</v>
      </c>
      <c r="AB461" s="196">
        <v>0</v>
      </c>
      <c r="AC461" s="196">
        <v>0</v>
      </c>
      <c r="AD461" s="196">
        <v>0</v>
      </c>
      <c r="AE461" s="196">
        <v>2.3E-3</v>
      </c>
      <c r="AF461" s="272">
        <f t="shared" si="31"/>
        <v>1</v>
      </c>
      <c r="AG461" s="196">
        <f t="shared" si="28"/>
        <v>0.55653999999999992</v>
      </c>
    </row>
    <row r="462" spans="1:33" s="23" customFormat="1" x14ac:dyDescent="0.25">
      <c r="A462" s="1">
        <v>2010</v>
      </c>
      <c r="B462" s="1" t="s">
        <v>15</v>
      </c>
      <c r="C462" s="1" t="str">
        <f t="shared" si="29"/>
        <v>2010BC</v>
      </c>
      <c r="D462" s="1" t="s">
        <v>56</v>
      </c>
      <c r="E462" s="1" t="str">
        <f t="shared" si="30"/>
        <v>2010BCICI</v>
      </c>
      <c r="F462" s="196">
        <v>0.21888000000000002</v>
      </c>
      <c r="G462" s="196">
        <v>0.12884000000000001</v>
      </c>
      <c r="H462" s="196">
        <v>7.7420000000000003E-2</v>
      </c>
      <c r="I462" s="196">
        <v>8.8169999999999998E-2</v>
      </c>
      <c r="J462" s="196">
        <v>2.9990000000000003E-2</v>
      </c>
      <c r="K462" s="196">
        <v>2.4489999999999998E-2</v>
      </c>
      <c r="L462" s="196">
        <v>1.4030000000000001E-2</v>
      </c>
      <c r="M462" s="265">
        <v>6.6800000000000002E-3</v>
      </c>
      <c r="N462" s="196">
        <v>3.9220000000000005E-2</v>
      </c>
      <c r="O462" s="196">
        <v>0</v>
      </c>
      <c r="P462" s="196">
        <v>0</v>
      </c>
      <c r="Q462" s="196">
        <v>0</v>
      </c>
      <c r="R462" s="196">
        <v>5.5410000000000001E-2</v>
      </c>
      <c r="S462" s="196">
        <v>4.5350000000000001E-2</v>
      </c>
      <c r="T462" s="196">
        <v>0</v>
      </c>
      <c r="U462" s="196">
        <v>0.14404</v>
      </c>
      <c r="V462" s="196">
        <v>0</v>
      </c>
      <c r="W462" s="196">
        <v>4.0390000000000037E-2</v>
      </c>
      <c r="X462" s="196">
        <v>3.1120000000000002E-2</v>
      </c>
      <c r="Y462" s="196">
        <v>0</v>
      </c>
      <c r="Z462" s="265">
        <v>7.3200000000000001E-3</v>
      </c>
      <c r="AA462" s="196">
        <v>2.4209999999999999E-2</v>
      </c>
      <c r="AB462" s="196">
        <v>0</v>
      </c>
      <c r="AC462" s="196">
        <v>0</v>
      </c>
      <c r="AD462" s="196">
        <v>0</v>
      </c>
      <c r="AE462" s="196">
        <v>2.444E-2</v>
      </c>
      <c r="AF462" s="272">
        <f t="shared" si="31"/>
        <v>1</v>
      </c>
      <c r="AG462" s="196">
        <f t="shared" si="28"/>
        <v>0.31687000000000004</v>
      </c>
    </row>
    <row r="463" spans="1:33" s="23" customFormat="1" x14ac:dyDescent="0.25">
      <c r="A463" s="1">
        <v>2010</v>
      </c>
      <c r="B463" s="1" t="s">
        <v>15</v>
      </c>
      <c r="C463" s="1" t="str">
        <f t="shared" si="29"/>
        <v>2010BC</v>
      </c>
      <c r="D463" s="1" t="s">
        <v>58</v>
      </c>
      <c r="E463" s="1" t="str">
        <f t="shared" si="30"/>
        <v>2010BCResidential</v>
      </c>
      <c r="F463" s="196">
        <v>0.2757</v>
      </c>
      <c r="G463" s="196">
        <v>8.8139999999999996E-2</v>
      </c>
      <c r="H463" s="196">
        <v>6.8280000000000007E-2</v>
      </c>
      <c r="I463" s="196">
        <v>2.5059999999999999E-2</v>
      </c>
      <c r="J463" s="196">
        <v>5.2150000000000002E-2</v>
      </c>
      <c r="K463" s="196">
        <v>7.4209999999999998E-2</v>
      </c>
      <c r="L463" s="196">
        <v>4.8390000000000002E-2</v>
      </c>
      <c r="M463" s="265">
        <v>1.0019999999999999E-2</v>
      </c>
      <c r="N463" s="196">
        <v>5.4809999999999998E-2</v>
      </c>
      <c r="O463" s="196">
        <v>0</v>
      </c>
      <c r="P463" s="196">
        <v>0</v>
      </c>
      <c r="Q463" s="196">
        <v>5.1790000000000003E-2</v>
      </c>
      <c r="R463" s="196">
        <v>0</v>
      </c>
      <c r="S463" s="196">
        <v>2.4719999999999999E-2</v>
      </c>
      <c r="T463" s="196">
        <v>0</v>
      </c>
      <c r="U463" s="196">
        <v>0.13695000000000002</v>
      </c>
      <c r="V463" s="196">
        <v>0</v>
      </c>
      <c r="W463" s="196">
        <v>3.0909999999999854E-2</v>
      </c>
      <c r="X463" s="196">
        <v>2.1860000000000001E-2</v>
      </c>
      <c r="Y463" s="196">
        <v>0</v>
      </c>
      <c r="Z463" s="265">
        <v>5.0400000000000002E-3</v>
      </c>
      <c r="AA463" s="196">
        <v>1.8370000000000001E-2</v>
      </c>
      <c r="AB463" s="196">
        <v>0</v>
      </c>
      <c r="AC463" s="196">
        <v>0</v>
      </c>
      <c r="AD463" s="196">
        <v>0</v>
      </c>
      <c r="AE463" s="196">
        <v>1.3600000000000001E-2</v>
      </c>
      <c r="AF463" s="272">
        <f t="shared" si="31"/>
        <v>1</v>
      </c>
      <c r="AG463" s="196">
        <f t="shared" si="28"/>
        <v>0.25144999999999984</v>
      </c>
    </row>
    <row r="464" spans="1:33" s="23" customFormat="1" x14ac:dyDescent="0.25">
      <c r="A464" s="1">
        <v>2011</v>
      </c>
      <c r="B464" s="1" t="s">
        <v>15</v>
      </c>
      <c r="C464" s="1" t="str">
        <f t="shared" si="29"/>
        <v>2011BC</v>
      </c>
      <c r="D464" s="1" t="s">
        <v>57</v>
      </c>
      <c r="E464" s="1" t="str">
        <f t="shared" si="30"/>
        <v>2011BCC&amp;D</v>
      </c>
      <c r="F464" s="196">
        <v>3.8500000000000001E-3</v>
      </c>
      <c r="G464" s="196">
        <v>1.7090000000000001E-2</v>
      </c>
      <c r="H464" s="196">
        <v>5.5000000000000003E-4</v>
      </c>
      <c r="I464" s="196">
        <v>0.38793</v>
      </c>
      <c r="J464" s="196">
        <v>2.529E-2</v>
      </c>
      <c r="K464" s="196">
        <v>1E-3</v>
      </c>
      <c r="L464" s="196">
        <v>9.6000000000000002E-4</v>
      </c>
      <c r="M464" s="265">
        <v>1.8400000000000001E-3</v>
      </c>
      <c r="N464" s="196">
        <v>4.9499999999999995E-3</v>
      </c>
      <c r="O464" s="196">
        <v>0</v>
      </c>
      <c r="P464" s="196">
        <v>0</v>
      </c>
      <c r="Q464" s="196">
        <v>0</v>
      </c>
      <c r="R464" s="196">
        <v>0</v>
      </c>
      <c r="S464" s="196">
        <v>0.34959000000000001</v>
      </c>
      <c r="T464" s="196">
        <v>4.4729999999999999E-2</v>
      </c>
      <c r="U464" s="196">
        <v>7.8550000000000009E-2</v>
      </c>
      <c r="V464" s="196">
        <v>0</v>
      </c>
      <c r="W464" s="196">
        <v>3.1679999999999903E-2</v>
      </c>
      <c r="X464" s="196">
        <v>3.5880000000000002E-2</v>
      </c>
      <c r="Y464" s="196">
        <v>0</v>
      </c>
      <c r="Z464" s="265">
        <v>2E-3</v>
      </c>
      <c r="AA464" s="196">
        <v>1.1810000000000001E-2</v>
      </c>
      <c r="AB464" s="196">
        <v>0</v>
      </c>
      <c r="AC464" s="196">
        <v>0</v>
      </c>
      <c r="AD464" s="196">
        <v>0</v>
      </c>
      <c r="AE464" s="196">
        <v>2.3E-3</v>
      </c>
      <c r="AF464" s="272">
        <f t="shared" si="31"/>
        <v>1</v>
      </c>
      <c r="AG464" s="196">
        <f t="shared" si="28"/>
        <v>0.55653999999999992</v>
      </c>
    </row>
    <row r="465" spans="1:33" s="23" customFormat="1" x14ac:dyDescent="0.25">
      <c r="A465" s="1">
        <v>2011</v>
      </c>
      <c r="B465" s="1" t="s">
        <v>15</v>
      </c>
      <c r="C465" s="1" t="str">
        <f t="shared" si="29"/>
        <v>2011BC</v>
      </c>
      <c r="D465" s="1" t="s">
        <v>56</v>
      </c>
      <c r="E465" s="1" t="str">
        <f t="shared" si="30"/>
        <v>2011BCICI</v>
      </c>
      <c r="F465" s="196">
        <v>0.21888000000000002</v>
      </c>
      <c r="G465" s="196">
        <v>0.12884000000000001</v>
      </c>
      <c r="H465" s="196">
        <v>7.7420000000000003E-2</v>
      </c>
      <c r="I465" s="196">
        <v>8.8169999999999998E-2</v>
      </c>
      <c r="J465" s="196">
        <v>2.9990000000000003E-2</v>
      </c>
      <c r="K465" s="196">
        <v>2.4489999999999998E-2</v>
      </c>
      <c r="L465" s="196">
        <v>1.4030000000000001E-2</v>
      </c>
      <c r="M465" s="265">
        <v>6.6800000000000002E-3</v>
      </c>
      <c r="N465" s="196">
        <v>3.9220000000000005E-2</v>
      </c>
      <c r="O465" s="196">
        <v>0</v>
      </c>
      <c r="P465" s="196">
        <v>0</v>
      </c>
      <c r="Q465" s="196">
        <v>0</v>
      </c>
      <c r="R465" s="196">
        <v>5.5410000000000001E-2</v>
      </c>
      <c r="S465" s="196">
        <v>4.5350000000000001E-2</v>
      </c>
      <c r="T465" s="196">
        <v>0</v>
      </c>
      <c r="U465" s="196">
        <v>0.14404</v>
      </c>
      <c r="V465" s="196">
        <v>0</v>
      </c>
      <c r="W465" s="196">
        <v>4.0390000000000037E-2</v>
      </c>
      <c r="X465" s="196">
        <v>3.1120000000000002E-2</v>
      </c>
      <c r="Y465" s="196">
        <v>0</v>
      </c>
      <c r="Z465" s="265">
        <v>7.3200000000000001E-3</v>
      </c>
      <c r="AA465" s="196">
        <v>2.4209999999999999E-2</v>
      </c>
      <c r="AB465" s="196">
        <v>0</v>
      </c>
      <c r="AC465" s="196">
        <v>0</v>
      </c>
      <c r="AD465" s="196">
        <v>0</v>
      </c>
      <c r="AE465" s="196">
        <v>2.444E-2</v>
      </c>
      <c r="AF465" s="272">
        <f t="shared" si="31"/>
        <v>1</v>
      </c>
      <c r="AG465" s="196">
        <f t="shared" si="28"/>
        <v>0.31687000000000004</v>
      </c>
    </row>
    <row r="466" spans="1:33" s="23" customFormat="1" x14ac:dyDescent="0.25">
      <c r="A466" s="1">
        <v>2011</v>
      </c>
      <c r="B466" s="1" t="s">
        <v>15</v>
      </c>
      <c r="C466" s="1" t="str">
        <f t="shared" si="29"/>
        <v>2011BC</v>
      </c>
      <c r="D466" s="1" t="s">
        <v>58</v>
      </c>
      <c r="E466" s="1" t="str">
        <f t="shared" si="30"/>
        <v>2011BCResidential</v>
      </c>
      <c r="F466" s="196">
        <v>0.2757</v>
      </c>
      <c r="G466" s="196">
        <v>8.8139999999999996E-2</v>
      </c>
      <c r="H466" s="196">
        <v>6.8280000000000007E-2</v>
      </c>
      <c r="I466" s="196">
        <v>2.5059999999999999E-2</v>
      </c>
      <c r="J466" s="196">
        <v>5.2150000000000002E-2</v>
      </c>
      <c r="K466" s="196">
        <v>7.4209999999999998E-2</v>
      </c>
      <c r="L466" s="196">
        <v>4.8390000000000002E-2</v>
      </c>
      <c r="M466" s="265">
        <v>1.0019999999999999E-2</v>
      </c>
      <c r="N466" s="196">
        <v>5.4809999999999998E-2</v>
      </c>
      <c r="O466" s="196">
        <v>0</v>
      </c>
      <c r="P466" s="196">
        <v>0</v>
      </c>
      <c r="Q466" s="196">
        <v>5.1790000000000003E-2</v>
      </c>
      <c r="R466" s="196">
        <v>0</v>
      </c>
      <c r="S466" s="196">
        <v>2.4719999999999999E-2</v>
      </c>
      <c r="T466" s="196">
        <v>0</v>
      </c>
      <c r="U466" s="196">
        <v>0.13695000000000002</v>
      </c>
      <c r="V466" s="196">
        <v>0</v>
      </c>
      <c r="W466" s="196">
        <v>3.0909999999999854E-2</v>
      </c>
      <c r="X466" s="196">
        <v>2.1860000000000001E-2</v>
      </c>
      <c r="Y466" s="196">
        <v>0</v>
      </c>
      <c r="Z466" s="265">
        <v>5.0400000000000002E-3</v>
      </c>
      <c r="AA466" s="196">
        <v>1.8370000000000001E-2</v>
      </c>
      <c r="AB466" s="196">
        <v>0</v>
      </c>
      <c r="AC466" s="196">
        <v>0</v>
      </c>
      <c r="AD466" s="196">
        <v>0</v>
      </c>
      <c r="AE466" s="196">
        <v>1.3600000000000001E-2</v>
      </c>
      <c r="AF466" s="272">
        <f t="shared" si="31"/>
        <v>1</v>
      </c>
      <c r="AG466" s="196">
        <f t="shared" si="28"/>
        <v>0.25144999999999984</v>
      </c>
    </row>
    <row r="467" spans="1:33" s="23" customFormat="1" x14ac:dyDescent="0.25">
      <c r="A467" s="1">
        <v>2012</v>
      </c>
      <c r="B467" s="1" t="s">
        <v>15</v>
      </c>
      <c r="C467" s="1" t="str">
        <f t="shared" si="29"/>
        <v>2012BC</v>
      </c>
      <c r="D467" s="1" t="s">
        <v>57</v>
      </c>
      <c r="E467" s="1" t="str">
        <f t="shared" si="30"/>
        <v>2012BCC&amp;D</v>
      </c>
      <c r="F467" s="196">
        <v>3.8500000000000001E-3</v>
      </c>
      <c r="G467" s="196">
        <v>1.7090000000000001E-2</v>
      </c>
      <c r="H467" s="196">
        <v>5.5000000000000003E-4</v>
      </c>
      <c r="I467" s="196">
        <v>0.38793</v>
      </c>
      <c r="J467" s="196">
        <v>2.529E-2</v>
      </c>
      <c r="K467" s="196">
        <v>1E-3</v>
      </c>
      <c r="L467" s="196">
        <v>9.6000000000000002E-4</v>
      </c>
      <c r="M467" s="265">
        <v>1.8400000000000001E-3</v>
      </c>
      <c r="N467" s="196">
        <v>4.9499999999999995E-3</v>
      </c>
      <c r="O467" s="196">
        <v>0</v>
      </c>
      <c r="P467" s="196">
        <v>0</v>
      </c>
      <c r="Q467" s="196">
        <v>0</v>
      </c>
      <c r="R467" s="196">
        <v>0</v>
      </c>
      <c r="S467" s="196">
        <v>0.34959000000000001</v>
      </c>
      <c r="T467" s="196">
        <v>4.4729999999999999E-2</v>
      </c>
      <c r="U467" s="196">
        <v>7.8550000000000009E-2</v>
      </c>
      <c r="V467" s="196">
        <v>0</v>
      </c>
      <c r="W467" s="196">
        <v>3.1679999999999903E-2</v>
      </c>
      <c r="X467" s="196">
        <v>3.5880000000000002E-2</v>
      </c>
      <c r="Y467" s="196">
        <v>0</v>
      </c>
      <c r="Z467" s="265">
        <v>2E-3</v>
      </c>
      <c r="AA467" s="196">
        <v>1.1810000000000001E-2</v>
      </c>
      <c r="AB467" s="196">
        <v>0</v>
      </c>
      <c r="AC467" s="196">
        <v>0</v>
      </c>
      <c r="AD467" s="196">
        <v>0</v>
      </c>
      <c r="AE467" s="196">
        <v>2.3E-3</v>
      </c>
      <c r="AF467" s="272">
        <f t="shared" si="31"/>
        <v>1</v>
      </c>
      <c r="AG467" s="196">
        <f t="shared" si="28"/>
        <v>0.55653999999999992</v>
      </c>
    </row>
    <row r="468" spans="1:33" s="23" customFormat="1" x14ac:dyDescent="0.25">
      <c r="A468" s="1">
        <v>2012</v>
      </c>
      <c r="B468" s="1" t="s">
        <v>15</v>
      </c>
      <c r="C468" s="1" t="str">
        <f t="shared" si="29"/>
        <v>2012BC</v>
      </c>
      <c r="D468" s="1" t="s">
        <v>56</v>
      </c>
      <c r="E468" s="1" t="str">
        <f t="shared" si="30"/>
        <v>2012BCICI</v>
      </c>
      <c r="F468" s="196">
        <v>0.21888000000000002</v>
      </c>
      <c r="G468" s="196">
        <v>0.12884000000000001</v>
      </c>
      <c r="H468" s="196">
        <v>7.7420000000000003E-2</v>
      </c>
      <c r="I468" s="196">
        <v>8.8169999999999998E-2</v>
      </c>
      <c r="J468" s="196">
        <v>2.9990000000000003E-2</v>
      </c>
      <c r="K468" s="196">
        <v>2.4489999999999998E-2</v>
      </c>
      <c r="L468" s="196">
        <v>1.4030000000000001E-2</v>
      </c>
      <c r="M468" s="265">
        <v>6.6800000000000002E-3</v>
      </c>
      <c r="N468" s="196">
        <v>3.9220000000000005E-2</v>
      </c>
      <c r="O468" s="196">
        <v>0</v>
      </c>
      <c r="P468" s="196">
        <v>0</v>
      </c>
      <c r="Q468" s="196">
        <v>0</v>
      </c>
      <c r="R468" s="196">
        <v>5.5410000000000001E-2</v>
      </c>
      <c r="S468" s="196">
        <v>4.5350000000000001E-2</v>
      </c>
      <c r="T468" s="196">
        <v>0</v>
      </c>
      <c r="U468" s="196">
        <v>0.14404</v>
      </c>
      <c r="V468" s="196">
        <v>0</v>
      </c>
      <c r="W468" s="196">
        <v>4.0390000000000037E-2</v>
      </c>
      <c r="X468" s="196">
        <v>3.1120000000000002E-2</v>
      </c>
      <c r="Y468" s="196">
        <v>0</v>
      </c>
      <c r="Z468" s="265">
        <v>7.3200000000000001E-3</v>
      </c>
      <c r="AA468" s="196">
        <v>2.4209999999999999E-2</v>
      </c>
      <c r="AB468" s="196">
        <v>0</v>
      </c>
      <c r="AC468" s="196">
        <v>0</v>
      </c>
      <c r="AD468" s="196">
        <v>0</v>
      </c>
      <c r="AE468" s="196">
        <v>2.444E-2</v>
      </c>
      <c r="AF468" s="272">
        <f t="shared" si="31"/>
        <v>1</v>
      </c>
      <c r="AG468" s="196">
        <f t="shared" si="28"/>
        <v>0.31687000000000004</v>
      </c>
    </row>
    <row r="469" spans="1:33" s="23" customFormat="1" x14ac:dyDescent="0.25">
      <c r="A469" s="1">
        <v>2012</v>
      </c>
      <c r="B469" s="1" t="s">
        <v>15</v>
      </c>
      <c r="C469" s="1" t="str">
        <f t="shared" si="29"/>
        <v>2012BC</v>
      </c>
      <c r="D469" s="1" t="s">
        <v>58</v>
      </c>
      <c r="E469" s="1" t="str">
        <f t="shared" si="30"/>
        <v>2012BCResidential</v>
      </c>
      <c r="F469" s="196">
        <v>0.2757</v>
      </c>
      <c r="G469" s="196">
        <v>8.8139999999999996E-2</v>
      </c>
      <c r="H469" s="196">
        <v>6.8280000000000007E-2</v>
      </c>
      <c r="I469" s="196">
        <v>2.5059999999999999E-2</v>
      </c>
      <c r="J469" s="196">
        <v>5.2150000000000002E-2</v>
      </c>
      <c r="K469" s="196">
        <v>7.4209999999999998E-2</v>
      </c>
      <c r="L469" s="196">
        <v>4.8390000000000002E-2</v>
      </c>
      <c r="M469" s="265">
        <v>1.0019999999999999E-2</v>
      </c>
      <c r="N469" s="196">
        <v>5.4809999999999998E-2</v>
      </c>
      <c r="O469" s="196">
        <v>0</v>
      </c>
      <c r="P469" s="196">
        <v>0</v>
      </c>
      <c r="Q469" s="196">
        <v>5.1790000000000003E-2</v>
      </c>
      <c r="R469" s="196">
        <v>0</v>
      </c>
      <c r="S469" s="196">
        <v>2.4719999999999999E-2</v>
      </c>
      <c r="T469" s="196">
        <v>0</v>
      </c>
      <c r="U469" s="196">
        <v>0.13695000000000002</v>
      </c>
      <c r="V469" s="196">
        <v>0</v>
      </c>
      <c r="W469" s="196">
        <v>3.0909999999999854E-2</v>
      </c>
      <c r="X469" s="196">
        <v>2.1860000000000001E-2</v>
      </c>
      <c r="Y469" s="196">
        <v>0</v>
      </c>
      <c r="Z469" s="265">
        <v>5.0400000000000002E-3</v>
      </c>
      <c r="AA469" s="196">
        <v>1.8370000000000001E-2</v>
      </c>
      <c r="AB469" s="196">
        <v>0</v>
      </c>
      <c r="AC469" s="196">
        <v>0</v>
      </c>
      <c r="AD469" s="196">
        <v>0</v>
      </c>
      <c r="AE469" s="196">
        <v>1.3600000000000001E-2</v>
      </c>
      <c r="AF469" s="272">
        <f t="shared" si="31"/>
        <v>1</v>
      </c>
      <c r="AG469" s="196">
        <f t="shared" si="28"/>
        <v>0.25144999999999984</v>
      </c>
    </row>
    <row r="470" spans="1:33" s="23" customFormat="1" x14ac:dyDescent="0.25">
      <c r="A470" s="1">
        <v>2013</v>
      </c>
      <c r="B470" s="1" t="s">
        <v>15</v>
      </c>
      <c r="C470" s="1" t="str">
        <f t="shared" si="29"/>
        <v>2013BC</v>
      </c>
      <c r="D470" s="1" t="s">
        <v>57</v>
      </c>
      <c r="E470" s="1" t="str">
        <f t="shared" si="30"/>
        <v>2013BCC&amp;D</v>
      </c>
      <c r="F470" s="196">
        <v>3.8500000000000001E-3</v>
      </c>
      <c r="G470" s="196">
        <v>1.7090000000000001E-2</v>
      </c>
      <c r="H470" s="196">
        <v>5.5000000000000003E-4</v>
      </c>
      <c r="I470" s="196">
        <v>0.38793</v>
      </c>
      <c r="J470" s="196">
        <v>2.529E-2</v>
      </c>
      <c r="K470" s="196">
        <v>1E-3</v>
      </c>
      <c r="L470" s="196">
        <v>9.6000000000000002E-4</v>
      </c>
      <c r="M470" s="265">
        <v>1.8400000000000001E-3</v>
      </c>
      <c r="N470" s="196">
        <v>4.9499999999999995E-3</v>
      </c>
      <c r="O470" s="196">
        <v>0</v>
      </c>
      <c r="P470" s="196">
        <v>0</v>
      </c>
      <c r="Q470" s="196">
        <v>0</v>
      </c>
      <c r="R470" s="196">
        <v>0</v>
      </c>
      <c r="S470" s="196">
        <v>0.34959000000000001</v>
      </c>
      <c r="T470" s="196">
        <v>4.4729999999999999E-2</v>
      </c>
      <c r="U470" s="196">
        <v>7.8550000000000009E-2</v>
      </c>
      <c r="V470" s="196">
        <v>0</v>
      </c>
      <c r="W470" s="196">
        <v>3.1679999999999903E-2</v>
      </c>
      <c r="X470" s="196">
        <v>3.5880000000000002E-2</v>
      </c>
      <c r="Y470" s="196">
        <v>0</v>
      </c>
      <c r="Z470" s="265">
        <v>2E-3</v>
      </c>
      <c r="AA470" s="196">
        <v>1.1810000000000001E-2</v>
      </c>
      <c r="AB470" s="196">
        <v>0</v>
      </c>
      <c r="AC470" s="196">
        <v>0</v>
      </c>
      <c r="AD470" s="196">
        <v>0</v>
      </c>
      <c r="AE470" s="196">
        <v>2.3E-3</v>
      </c>
      <c r="AF470" s="272">
        <f t="shared" si="31"/>
        <v>1</v>
      </c>
      <c r="AG470" s="196">
        <f t="shared" si="28"/>
        <v>0.55653999999999992</v>
      </c>
    </row>
    <row r="471" spans="1:33" s="23" customFormat="1" x14ac:dyDescent="0.25">
      <c r="A471" s="1">
        <v>2013</v>
      </c>
      <c r="B471" s="1" t="s">
        <v>15</v>
      </c>
      <c r="C471" s="1" t="str">
        <f t="shared" si="29"/>
        <v>2013BC</v>
      </c>
      <c r="D471" s="1" t="s">
        <v>56</v>
      </c>
      <c r="E471" s="1" t="str">
        <f t="shared" si="30"/>
        <v>2013BCICI</v>
      </c>
      <c r="F471" s="196">
        <v>0.21888000000000002</v>
      </c>
      <c r="G471" s="196">
        <v>0.12884000000000001</v>
      </c>
      <c r="H471" s="196">
        <v>7.7420000000000003E-2</v>
      </c>
      <c r="I471" s="196">
        <v>8.8169999999999998E-2</v>
      </c>
      <c r="J471" s="196">
        <v>2.9990000000000003E-2</v>
      </c>
      <c r="K471" s="196">
        <v>2.4489999999999998E-2</v>
      </c>
      <c r="L471" s="196">
        <v>1.4030000000000001E-2</v>
      </c>
      <c r="M471" s="265">
        <v>6.6800000000000002E-3</v>
      </c>
      <c r="N471" s="196">
        <v>3.9220000000000005E-2</v>
      </c>
      <c r="O471" s="196">
        <v>0</v>
      </c>
      <c r="P471" s="196">
        <v>0</v>
      </c>
      <c r="Q471" s="196">
        <v>0</v>
      </c>
      <c r="R471" s="196">
        <v>5.5410000000000001E-2</v>
      </c>
      <c r="S471" s="196">
        <v>4.5350000000000001E-2</v>
      </c>
      <c r="T471" s="196">
        <v>0</v>
      </c>
      <c r="U471" s="196">
        <v>0.14404</v>
      </c>
      <c r="V471" s="196">
        <v>0</v>
      </c>
      <c r="W471" s="196">
        <v>4.0390000000000037E-2</v>
      </c>
      <c r="X471" s="196">
        <v>3.1120000000000002E-2</v>
      </c>
      <c r="Y471" s="196">
        <v>0</v>
      </c>
      <c r="Z471" s="265">
        <v>7.3200000000000001E-3</v>
      </c>
      <c r="AA471" s="196">
        <v>2.4209999999999999E-2</v>
      </c>
      <c r="AB471" s="196">
        <v>0</v>
      </c>
      <c r="AC471" s="196">
        <v>0</v>
      </c>
      <c r="AD471" s="196">
        <v>0</v>
      </c>
      <c r="AE471" s="196">
        <v>2.444E-2</v>
      </c>
      <c r="AF471" s="272">
        <f t="shared" si="31"/>
        <v>1</v>
      </c>
      <c r="AG471" s="196">
        <f t="shared" si="28"/>
        <v>0.31687000000000004</v>
      </c>
    </row>
    <row r="472" spans="1:33" s="23" customFormat="1" x14ac:dyDescent="0.25">
      <c r="A472" s="1">
        <v>2013</v>
      </c>
      <c r="B472" s="1" t="s">
        <v>15</v>
      </c>
      <c r="C472" s="1" t="str">
        <f t="shared" si="29"/>
        <v>2013BC</v>
      </c>
      <c r="D472" s="1" t="s">
        <v>58</v>
      </c>
      <c r="E472" s="1" t="str">
        <f t="shared" si="30"/>
        <v>2013BCResidential</v>
      </c>
      <c r="F472" s="196">
        <v>0.2757</v>
      </c>
      <c r="G472" s="196">
        <v>8.8139999999999996E-2</v>
      </c>
      <c r="H472" s="196">
        <v>6.8280000000000007E-2</v>
      </c>
      <c r="I472" s="196">
        <v>2.5059999999999999E-2</v>
      </c>
      <c r="J472" s="196">
        <v>5.2150000000000002E-2</v>
      </c>
      <c r="K472" s="196">
        <v>7.4209999999999998E-2</v>
      </c>
      <c r="L472" s="196">
        <v>4.8390000000000002E-2</v>
      </c>
      <c r="M472" s="265">
        <v>1.0019999999999999E-2</v>
      </c>
      <c r="N472" s="196">
        <v>5.4809999999999998E-2</v>
      </c>
      <c r="O472" s="196">
        <v>0</v>
      </c>
      <c r="P472" s="196">
        <v>0</v>
      </c>
      <c r="Q472" s="196">
        <v>5.1790000000000003E-2</v>
      </c>
      <c r="R472" s="196">
        <v>0</v>
      </c>
      <c r="S472" s="196">
        <v>2.4719999999999999E-2</v>
      </c>
      <c r="T472" s="196">
        <v>0</v>
      </c>
      <c r="U472" s="196">
        <v>0.13695000000000002</v>
      </c>
      <c r="V472" s="196">
        <v>0</v>
      </c>
      <c r="W472" s="196">
        <v>3.0909999999999854E-2</v>
      </c>
      <c r="X472" s="196">
        <v>2.1860000000000001E-2</v>
      </c>
      <c r="Y472" s="196">
        <v>0</v>
      </c>
      <c r="Z472" s="265">
        <v>5.0400000000000002E-3</v>
      </c>
      <c r="AA472" s="196">
        <v>1.8370000000000001E-2</v>
      </c>
      <c r="AB472" s="196">
        <v>0</v>
      </c>
      <c r="AC472" s="196">
        <v>0</v>
      </c>
      <c r="AD472" s="196">
        <v>0</v>
      </c>
      <c r="AE472" s="196">
        <v>1.3600000000000001E-2</v>
      </c>
      <c r="AF472" s="272">
        <f t="shared" si="31"/>
        <v>1</v>
      </c>
      <c r="AG472" s="196">
        <f t="shared" si="28"/>
        <v>0.25144999999999984</v>
      </c>
    </row>
    <row r="473" spans="1:33" s="23" customFormat="1" x14ac:dyDescent="0.25">
      <c r="A473" s="1">
        <v>2014</v>
      </c>
      <c r="B473" s="1" t="s">
        <v>15</v>
      </c>
      <c r="C473" s="1" t="str">
        <f t="shared" si="29"/>
        <v>2014BC</v>
      </c>
      <c r="D473" s="1" t="s">
        <v>57</v>
      </c>
      <c r="E473" s="1" t="str">
        <f t="shared" si="30"/>
        <v>2014BCC&amp;D</v>
      </c>
      <c r="F473" s="196">
        <v>3.8500000000000001E-3</v>
      </c>
      <c r="G473" s="196">
        <v>1.7090000000000001E-2</v>
      </c>
      <c r="H473" s="196">
        <v>5.5000000000000003E-4</v>
      </c>
      <c r="I473" s="196">
        <v>0.38793</v>
      </c>
      <c r="J473" s="196">
        <v>2.529E-2</v>
      </c>
      <c r="K473" s="196">
        <v>1E-3</v>
      </c>
      <c r="L473" s="196">
        <v>9.6000000000000002E-4</v>
      </c>
      <c r="M473" s="265">
        <v>1.8400000000000001E-3</v>
      </c>
      <c r="N473" s="196">
        <v>4.9499999999999995E-3</v>
      </c>
      <c r="O473" s="196">
        <v>0</v>
      </c>
      <c r="P473" s="196">
        <v>0</v>
      </c>
      <c r="Q473" s="196">
        <v>0</v>
      </c>
      <c r="R473" s="196">
        <v>0</v>
      </c>
      <c r="S473" s="196">
        <v>0.34959000000000001</v>
      </c>
      <c r="T473" s="196">
        <v>4.4729999999999999E-2</v>
      </c>
      <c r="U473" s="196">
        <v>7.8550000000000009E-2</v>
      </c>
      <c r="V473" s="196">
        <v>0</v>
      </c>
      <c r="W473" s="196">
        <v>3.1679999999999903E-2</v>
      </c>
      <c r="X473" s="196">
        <v>3.5880000000000002E-2</v>
      </c>
      <c r="Y473" s="196">
        <v>0</v>
      </c>
      <c r="Z473" s="265">
        <v>2E-3</v>
      </c>
      <c r="AA473" s="196">
        <v>1.1810000000000001E-2</v>
      </c>
      <c r="AB473" s="196">
        <v>0</v>
      </c>
      <c r="AC473" s="196">
        <v>0</v>
      </c>
      <c r="AD473" s="196">
        <v>0</v>
      </c>
      <c r="AE473" s="196">
        <v>2.3E-3</v>
      </c>
      <c r="AF473" s="272">
        <f t="shared" si="31"/>
        <v>1</v>
      </c>
      <c r="AG473" s="196">
        <f t="shared" si="28"/>
        <v>0.55653999999999992</v>
      </c>
    </row>
    <row r="474" spans="1:33" s="23" customFormat="1" x14ac:dyDescent="0.25">
      <c r="A474" s="1">
        <v>2014</v>
      </c>
      <c r="B474" s="1" t="s">
        <v>15</v>
      </c>
      <c r="C474" s="1" t="str">
        <f t="shared" si="29"/>
        <v>2014BC</v>
      </c>
      <c r="D474" s="1" t="s">
        <v>56</v>
      </c>
      <c r="E474" s="1" t="str">
        <f t="shared" si="30"/>
        <v>2014BCICI</v>
      </c>
      <c r="F474" s="196">
        <v>0.21888000000000002</v>
      </c>
      <c r="G474" s="196">
        <v>0.12884000000000001</v>
      </c>
      <c r="H474" s="196">
        <v>7.7420000000000003E-2</v>
      </c>
      <c r="I474" s="196">
        <v>8.8169999999999998E-2</v>
      </c>
      <c r="J474" s="196">
        <v>2.9990000000000003E-2</v>
      </c>
      <c r="K474" s="196">
        <v>2.4489999999999998E-2</v>
      </c>
      <c r="L474" s="196">
        <v>1.4030000000000001E-2</v>
      </c>
      <c r="M474" s="265">
        <v>6.6800000000000002E-3</v>
      </c>
      <c r="N474" s="196">
        <v>3.9220000000000005E-2</v>
      </c>
      <c r="O474" s="196">
        <v>0</v>
      </c>
      <c r="P474" s="196">
        <v>0</v>
      </c>
      <c r="Q474" s="196">
        <v>0</v>
      </c>
      <c r="R474" s="196">
        <v>5.5410000000000001E-2</v>
      </c>
      <c r="S474" s="196">
        <v>4.5350000000000001E-2</v>
      </c>
      <c r="T474" s="196">
        <v>0</v>
      </c>
      <c r="U474" s="196">
        <v>0.14404</v>
      </c>
      <c r="V474" s="196">
        <v>0</v>
      </c>
      <c r="W474" s="196">
        <v>4.0390000000000037E-2</v>
      </c>
      <c r="X474" s="196">
        <v>3.1120000000000002E-2</v>
      </c>
      <c r="Y474" s="196">
        <v>0</v>
      </c>
      <c r="Z474" s="265">
        <v>7.3200000000000001E-3</v>
      </c>
      <c r="AA474" s="196">
        <v>2.4209999999999999E-2</v>
      </c>
      <c r="AB474" s="196">
        <v>0</v>
      </c>
      <c r="AC474" s="196">
        <v>0</v>
      </c>
      <c r="AD474" s="196">
        <v>0</v>
      </c>
      <c r="AE474" s="196">
        <v>2.444E-2</v>
      </c>
      <c r="AF474" s="272">
        <f t="shared" si="31"/>
        <v>1</v>
      </c>
      <c r="AG474" s="196">
        <f t="shared" si="28"/>
        <v>0.31687000000000004</v>
      </c>
    </row>
    <row r="475" spans="1:33" s="23" customFormat="1" x14ac:dyDescent="0.25">
      <c r="A475" s="1">
        <v>2014</v>
      </c>
      <c r="B475" s="1" t="s">
        <v>15</v>
      </c>
      <c r="C475" s="1" t="str">
        <f t="shared" si="29"/>
        <v>2014BC</v>
      </c>
      <c r="D475" s="1" t="s">
        <v>58</v>
      </c>
      <c r="E475" s="1" t="str">
        <f t="shared" si="30"/>
        <v>2014BCResidential</v>
      </c>
      <c r="F475" s="196">
        <v>0.2757</v>
      </c>
      <c r="G475" s="196">
        <v>8.8139999999999996E-2</v>
      </c>
      <c r="H475" s="196">
        <v>6.8280000000000007E-2</v>
      </c>
      <c r="I475" s="196">
        <v>2.5059999999999999E-2</v>
      </c>
      <c r="J475" s="196">
        <v>5.2150000000000002E-2</v>
      </c>
      <c r="K475" s="196">
        <v>7.4209999999999998E-2</v>
      </c>
      <c r="L475" s="196">
        <v>4.8390000000000002E-2</v>
      </c>
      <c r="M475" s="265">
        <v>1.0019999999999999E-2</v>
      </c>
      <c r="N475" s="196">
        <v>5.4809999999999998E-2</v>
      </c>
      <c r="O475" s="196">
        <v>0</v>
      </c>
      <c r="P475" s="196">
        <v>0</v>
      </c>
      <c r="Q475" s="196">
        <v>5.1790000000000003E-2</v>
      </c>
      <c r="R475" s="196">
        <v>0</v>
      </c>
      <c r="S475" s="196">
        <v>2.4719999999999999E-2</v>
      </c>
      <c r="T475" s="196">
        <v>0</v>
      </c>
      <c r="U475" s="196">
        <v>0.13695000000000002</v>
      </c>
      <c r="V475" s="196">
        <v>0</v>
      </c>
      <c r="W475" s="196">
        <v>3.0909999999999854E-2</v>
      </c>
      <c r="X475" s="196">
        <v>2.1860000000000001E-2</v>
      </c>
      <c r="Y475" s="196">
        <v>0</v>
      </c>
      <c r="Z475" s="265">
        <v>5.0400000000000002E-3</v>
      </c>
      <c r="AA475" s="196">
        <v>1.8370000000000001E-2</v>
      </c>
      <c r="AB475" s="196">
        <v>0</v>
      </c>
      <c r="AC475" s="196">
        <v>0</v>
      </c>
      <c r="AD475" s="196">
        <v>0</v>
      </c>
      <c r="AE475" s="196">
        <v>1.3600000000000001E-2</v>
      </c>
      <c r="AF475" s="272">
        <f t="shared" si="31"/>
        <v>1</v>
      </c>
      <c r="AG475" s="196">
        <f t="shared" si="28"/>
        <v>0.25144999999999984</v>
      </c>
    </row>
    <row r="476" spans="1:33" s="23" customFormat="1" x14ac:dyDescent="0.25">
      <c r="A476" s="1">
        <v>2015</v>
      </c>
      <c r="B476" s="1" t="s">
        <v>15</v>
      </c>
      <c r="C476" s="1" t="str">
        <f t="shared" si="29"/>
        <v>2015BC</v>
      </c>
      <c r="D476" s="1" t="s">
        <v>57</v>
      </c>
      <c r="E476" s="1" t="str">
        <f t="shared" si="30"/>
        <v>2015BCC&amp;D</v>
      </c>
      <c r="F476" s="196">
        <v>3.8500000000000001E-3</v>
      </c>
      <c r="G476" s="196">
        <v>1.7090000000000001E-2</v>
      </c>
      <c r="H476" s="196">
        <v>5.5000000000000003E-4</v>
      </c>
      <c r="I476" s="196">
        <v>0.38793</v>
      </c>
      <c r="J476" s="196">
        <v>2.529E-2</v>
      </c>
      <c r="K476" s="196">
        <v>1E-3</v>
      </c>
      <c r="L476" s="196">
        <v>9.6000000000000002E-4</v>
      </c>
      <c r="M476" s="265">
        <v>1.8400000000000001E-3</v>
      </c>
      <c r="N476" s="196">
        <v>4.9499999999999995E-3</v>
      </c>
      <c r="O476" s="196">
        <v>0</v>
      </c>
      <c r="P476" s="196">
        <v>0</v>
      </c>
      <c r="Q476" s="196">
        <v>0</v>
      </c>
      <c r="R476" s="196">
        <v>0</v>
      </c>
      <c r="S476" s="196">
        <v>0.34959000000000001</v>
      </c>
      <c r="T476" s="196">
        <v>4.4729999999999999E-2</v>
      </c>
      <c r="U476" s="196">
        <v>7.8550000000000009E-2</v>
      </c>
      <c r="V476" s="196">
        <v>0</v>
      </c>
      <c r="W476" s="196">
        <v>3.1679999999999903E-2</v>
      </c>
      <c r="X476" s="196">
        <v>3.5880000000000002E-2</v>
      </c>
      <c r="Y476" s="196">
        <v>0</v>
      </c>
      <c r="Z476" s="265">
        <v>2E-3</v>
      </c>
      <c r="AA476" s="196">
        <v>1.1810000000000001E-2</v>
      </c>
      <c r="AB476" s="196">
        <v>0</v>
      </c>
      <c r="AC476" s="196">
        <v>0</v>
      </c>
      <c r="AD476" s="196">
        <v>0</v>
      </c>
      <c r="AE476" s="196">
        <v>2.3E-3</v>
      </c>
      <c r="AF476" s="272">
        <f t="shared" si="31"/>
        <v>1</v>
      </c>
      <c r="AG476" s="196">
        <f t="shared" si="28"/>
        <v>0.55653999999999992</v>
      </c>
    </row>
    <row r="477" spans="1:33" s="23" customFormat="1" x14ac:dyDescent="0.25">
      <c r="A477" s="1">
        <v>2015</v>
      </c>
      <c r="B477" s="1" t="s">
        <v>15</v>
      </c>
      <c r="C477" s="1" t="str">
        <f t="shared" si="29"/>
        <v>2015BC</v>
      </c>
      <c r="D477" s="1" t="s">
        <v>56</v>
      </c>
      <c r="E477" s="1" t="str">
        <f t="shared" si="30"/>
        <v>2015BCICI</v>
      </c>
      <c r="F477" s="196">
        <v>0.21888000000000002</v>
      </c>
      <c r="G477" s="196">
        <v>0.12884000000000001</v>
      </c>
      <c r="H477" s="196">
        <v>7.7420000000000003E-2</v>
      </c>
      <c r="I477" s="196">
        <v>8.8169999999999998E-2</v>
      </c>
      <c r="J477" s="196">
        <v>2.9990000000000003E-2</v>
      </c>
      <c r="K477" s="196">
        <v>2.4489999999999998E-2</v>
      </c>
      <c r="L477" s="196">
        <v>1.4030000000000001E-2</v>
      </c>
      <c r="M477" s="265">
        <v>6.6800000000000002E-3</v>
      </c>
      <c r="N477" s="196">
        <v>3.9220000000000005E-2</v>
      </c>
      <c r="O477" s="196">
        <v>0</v>
      </c>
      <c r="P477" s="196">
        <v>0</v>
      </c>
      <c r="Q477" s="196">
        <v>0</v>
      </c>
      <c r="R477" s="196">
        <v>5.5410000000000001E-2</v>
      </c>
      <c r="S477" s="196">
        <v>4.5350000000000001E-2</v>
      </c>
      <c r="T477" s="196">
        <v>0</v>
      </c>
      <c r="U477" s="196">
        <v>0.14404</v>
      </c>
      <c r="V477" s="196">
        <v>0</v>
      </c>
      <c r="W477" s="196">
        <v>4.0390000000000037E-2</v>
      </c>
      <c r="X477" s="196">
        <v>3.1120000000000002E-2</v>
      </c>
      <c r="Y477" s="196">
        <v>0</v>
      </c>
      <c r="Z477" s="265">
        <v>7.3200000000000001E-3</v>
      </c>
      <c r="AA477" s="196">
        <v>2.4209999999999999E-2</v>
      </c>
      <c r="AB477" s="196">
        <v>0</v>
      </c>
      <c r="AC477" s="196">
        <v>0</v>
      </c>
      <c r="AD477" s="196">
        <v>0</v>
      </c>
      <c r="AE477" s="196">
        <v>2.444E-2</v>
      </c>
      <c r="AF477" s="272">
        <f t="shared" si="31"/>
        <v>1</v>
      </c>
      <c r="AG477" s="196">
        <f t="shared" si="28"/>
        <v>0.31687000000000004</v>
      </c>
    </row>
    <row r="478" spans="1:33" s="23" customFormat="1" x14ac:dyDescent="0.25">
      <c r="A478" s="1">
        <v>2015</v>
      </c>
      <c r="B478" s="1" t="s">
        <v>15</v>
      </c>
      <c r="C478" s="1" t="str">
        <f t="shared" si="29"/>
        <v>2015BC</v>
      </c>
      <c r="D478" s="1" t="s">
        <v>58</v>
      </c>
      <c r="E478" s="1" t="str">
        <f t="shared" si="30"/>
        <v>2015BCResidential</v>
      </c>
      <c r="F478" s="196">
        <v>0.2757</v>
      </c>
      <c r="G478" s="196">
        <v>8.8139999999999996E-2</v>
      </c>
      <c r="H478" s="196">
        <v>6.8280000000000007E-2</v>
      </c>
      <c r="I478" s="196">
        <v>2.5059999999999999E-2</v>
      </c>
      <c r="J478" s="196">
        <v>5.2150000000000002E-2</v>
      </c>
      <c r="K478" s="196">
        <v>7.4209999999999998E-2</v>
      </c>
      <c r="L478" s="196">
        <v>4.8390000000000002E-2</v>
      </c>
      <c r="M478" s="265">
        <v>1.0019999999999999E-2</v>
      </c>
      <c r="N478" s="196">
        <v>5.4809999999999998E-2</v>
      </c>
      <c r="O478" s="196">
        <v>0</v>
      </c>
      <c r="P478" s="196">
        <v>0</v>
      </c>
      <c r="Q478" s="196">
        <v>5.1790000000000003E-2</v>
      </c>
      <c r="R478" s="196">
        <v>0</v>
      </c>
      <c r="S478" s="196">
        <v>2.4719999999999999E-2</v>
      </c>
      <c r="T478" s="196">
        <v>0</v>
      </c>
      <c r="U478" s="196">
        <v>0.13695000000000002</v>
      </c>
      <c r="V478" s="196">
        <v>0</v>
      </c>
      <c r="W478" s="196">
        <v>3.0909999999999854E-2</v>
      </c>
      <c r="X478" s="196">
        <v>2.1860000000000001E-2</v>
      </c>
      <c r="Y478" s="196">
        <v>0</v>
      </c>
      <c r="Z478" s="265">
        <v>5.0400000000000002E-3</v>
      </c>
      <c r="AA478" s="196">
        <v>1.8370000000000001E-2</v>
      </c>
      <c r="AB478" s="196">
        <v>0</v>
      </c>
      <c r="AC478" s="196">
        <v>0</v>
      </c>
      <c r="AD478" s="196">
        <v>0</v>
      </c>
      <c r="AE478" s="196">
        <v>1.3600000000000001E-2</v>
      </c>
      <c r="AF478" s="272">
        <f t="shared" si="31"/>
        <v>1</v>
      </c>
      <c r="AG478" s="196">
        <f t="shared" si="28"/>
        <v>0.25144999999999984</v>
      </c>
    </row>
    <row r="479" spans="1:33" s="23" customFormat="1" x14ac:dyDescent="0.25">
      <c r="A479" s="1">
        <v>2016</v>
      </c>
      <c r="B479" s="1" t="s">
        <v>15</v>
      </c>
      <c r="C479" s="1" t="str">
        <f t="shared" si="29"/>
        <v>2016BC</v>
      </c>
      <c r="D479" s="1" t="s">
        <v>57</v>
      </c>
      <c r="E479" s="1" t="str">
        <f t="shared" si="30"/>
        <v>2016BCC&amp;D</v>
      </c>
      <c r="F479" s="196">
        <v>3.8500000000000001E-3</v>
      </c>
      <c r="G479" s="196">
        <v>1.7090000000000001E-2</v>
      </c>
      <c r="H479" s="196">
        <v>5.5000000000000003E-4</v>
      </c>
      <c r="I479" s="196">
        <v>0.38793</v>
      </c>
      <c r="J479" s="196">
        <v>2.529E-2</v>
      </c>
      <c r="K479" s="196">
        <v>1E-3</v>
      </c>
      <c r="L479" s="196">
        <v>9.6000000000000002E-4</v>
      </c>
      <c r="M479" s="265">
        <v>1.8400000000000001E-3</v>
      </c>
      <c r="N479" s="196">
        <v>4.9499999999999995E-3</v>
      </c>
      <c r="O479" s="196">
        <v>0</v>
      </c>
      <c r="P479" s="196">
        <v>0</v>
      </c>
      <c r="Q479" s="196">
        <v>0</v>
      </c>
      <c r="R479" s="196">
        <v>0</v>
      </c>
      <c r="S479" s="196">
        <v>0.34959000000000001</v>
      </c>
      <c r="T479" s="196">
        <v>4.4729999999999999E-2</v>
      </c>
      <c r="U479" s="196">
        <v>7.8550000000000009E-2</v>
      </c>
      <c r="V479" s="196">
        <v>0</v>
      </c>
      <c r="W479" s="196">
        <v>3.1679999999999903E-2</v>
      </c>
      <c r="X479" s="196">
        <v>3.5880000000000002E-2</v>
      </c>
      <c r="Y479" s="196">
        <v>0</v>
      </c>
      <c r="Z479" s="265">
        <v>2E-3</v>
      </c>
      <c r="AA479" s="196">
        <v>1.1810000000000001E-2</v>
      </c>
      <c r="AB479" s="196">
        <v>0</v>
      </c>
      <c r="AC479" s="196">
        <v>0</v>
      </c>
      <c r="AD479" s="196">
        <v>0</v>
      </c>
      <c r="AE479" s="196">
        <v>2.3E-3</v>
      </c>
      <c r="AF479" s="272">
        <f t="shared" si="31"/>
        <v>1</v>
      </c>
      <c r="AG479" s="196">
        <f t="shared" si="28"/>
        <v>0.55653999999999992</v>
      </c>
    </row>
    <row r="480" spans="1:33" s="23" customFormat="1" x14ac:dyDescent="0.25">
      <c r="A480" s="1">
        <v>2016</v>
      </c>
      <c r="B480" s="1" t="s">
        <v>15</v>
      </c>
      <c r="C480" s="1" t="str">
        <f t="shared" si="29"/>
        <v>2016BC</v>
      </c>
      <c r="D480" s="1" t="s">
        <v>56</v>
      </c>
      <c r="E480" s="1" t="str">
        <f t="shared" si="30"/>
        <v>2016BCICI</v>
      </c>
      <c r="F480" s="196">
        <v>0.21888000000000002</v>
      </c>
      <c r="G480" s="196">
        <v>0.12884000000000001</v>
      </c>
      <c r="H480" s="196">
        <v>7.7420000000000003E-2</v>
      </c>
      <c r="I480" s="196">
        <v>8.8169999999999998E-2</v>
      </c>
      <c r="J480" s="196">
        <v>2.9990000000000003E-2</v>
      </c>
      <c r="K480" s="196">
        <v>2.4489999999999998E-2</v>
      </c>
      <c r="L480" s="196">
        <v>1.4030000000000001E-2</v>
      </c>
      <c r="M480" s="265">
        <v>6.6800000000000002E-3</v>
      </c>
      <c r="N480" s="196">
        <v>3.9220000000000005E-2</v>
      </c>
      <c r="O480" s="196">
        <v>0</v>
      </c>
      <c r="P480" s="196">
        <v>0</v>
      </c>
      <c r="Q480" s="196">
        <v>0</v>
      </c>
      <c r="R480" s="196">
        <v>5.5410000000000001E-2</v>
      </c>
      <c r="S480" s="196">
        <v>4.5350000000000001E-2</v>
      </c>
      <c r="T480" s="196">
        <v>0</v>
      </c>
      <c r="U480" s="196">
        <v>0.14404</v>
      </c>
      <c r="V480" s="196">
        <v>0</v>
      </c>
      <c r="W480" s="196">
        <v>4.0390000000000037E-2</v>
      </c>
      <c r="X480" s="196">
        <v>3.1120000000000002E-2</v>
      </c>
      <c r="Y480" s="196">
        <v>0</v>
      </c>
      <c r="Z480" s="265">
        <v>7.3200000000000001E-3</v>
      </c>
      <c r="AA480" s="196">
        <v>2.4209999999999999E-2</v>
      </c>
      <c r="AB480" s="196">
        <v>0</v>
      </c>
      <c r="AC480" s="196">
        <v>0</v>
      </c>
      <c r="AD480" s="196">
        <v>0</v>
      </c>
      <c r="AE480" s="196">
        <v>2.444E-2</v>
      </c>
      <c r="AF480" s="272">
        <f t="shared" si="31"/>
        <v>1</v>
      </c>
      <c r="AG480" s="196">
        <f t="shared" si="28"/>
        <v>0.31687000000000004</v>
      </c>
    </row>
    <row r="481" spans="1:33" s="23" customFormat="1" x14ac:dyDescent="0.25">
      <c r="A481" s="1">
        <v>2016</v>
      </c>
      <c r="B481" s="1" t="s">
        <v>15</v>
      </c>
      <c r="C481" s="1" t="str">
        <f t="shared" si="29"/>
        <v>2016BC</v>
      </c>
      <c r="D481" s="1" t="s">
        <v>58</v>
      </c>
      <c r="E481" s="1" t="str">
        <f t="shared" si="30"/>
        <v>2016BCResidential</v>
      </c>
      <c r="F481" s="196">
        <v>0.2757</v>
      </c>
      <c r="G481" s="196">
        <v>8.8139999999999996E-2</v>
      </c>
      <c r="H481" s="196">
        <v>6.8280000000000007E-2</v>
      </c>
      <c r="I481" s="196">
        <v>2.5059999999999999E-2</v>
      </c>
      <c r="J481" s="196">
        <v>5.2150000000000002E-2</v>
      </c>
      <c r="K481" s="196">
        <v>7.4209999999999998E-2</v>
      </c>
      <c r="L481" s="196">
        <v>4.8390000000000002E-2</v>
      </c>
      <c r="M481" s="265">
        <v>1.0019999999999999E-2</v>
      </c>
      <c r="N481" s="196">
        <v>5.4809999999999998E-2</v>
      </c>
      <c r="O481" s="196">
        <v>0</v>
      </c>
      <c r="P481" s="196">
        <v>0</v>
      </c>
      <c r="Q481" s="196">
        <v>5.1790000000000003E-2</v>
      </c>
      <c r="R481" s="196">
        <v>0</v>
      </c>
      <c r="S481" s="196">
        <v>2.4719999999999999E-2</v>
      </c>
      <c r="T481" s="196">
        <v>0</v>
      </c>
      <c r="U481" s="196">
        <v>0.13695000000000002</v>
      </c>
      <c r="V481" s="196">
        <v>0</v>
      </c>
      <c r="W481" s="196">
        <v>3.0909999999999854E-2</v>
      </c>
      <c r="X481" s="196">
        <v>2.1860000000000001E-2</v>
      </c>
      <c r="Y481" s="196">
        <v>0</v>
      </c>
      <c r="Z481" s="265">
        <v>5.0400000000000002E-3</v>
      </c>
      <c r="AA481" s="196">
        <v>1.8370000000000001E-2</v>
      </c>
      <c r="AB481" s="196">
        <v>0</v>
      </c>
      <c r="AC481" s="196">
        <v>0</v>
      </c>
      <c r="AD481" s="196">
        <v>0</v>
      </c>
      <c r="AE481" s="196">
        <v>1.3600000000000001E-2</v>
      </c>
      <c r="AF481" s="272">
        <f t="shared" si="31"/>
        <v>1</v>
      </c>
      <c r="AG481" s="196">
        <f t="shared" si="28"/>
        <v>0.25144999999999984</v>
      </c>
    </row>
    <row r="482" spans="1:33" s="23" customFormat="1" x14ac:dyDescent="0.25">
      <c r="A482" s="1">
        <v>2017</v>
      </c>
      <c r="B482" s="1" t="s">
        <v>15</v>
      </c>
      <c r="C482" s="1" t="str">
        <f t="shared" si="29"/>
        <v>2017BC</v>
      </c>
      <c r="D482" s="1" t="s">
        <v>57</v>
      </c>
      <c r="E482" s="1" t="str">
        <f t="shared" si="30"/>
        <v>2017BCC&amp;D</v>
      </c>
      <c r="F482" s="196">
        <v>4.4299999999999999E-3</v>
      </c>
      <c r="G482" s="196">
        <v>2.98E-2</v>
      </c>
      <c r="H482" s="196">
        <v>7.4199999999999995E-3</v>
      </c>
      <c r="I482" s="196">
        <v>0.41988999999999999</v>
      </c>
      <c r="J482" s="196">
        <v>1.272E-2</v>
      </c>
      <c r="K482" s="196">
        <v>9.6000000000000002E-4</v>
      </c>
      <c r="L482" s="196">
        <v>9.6000000000000002E-4</v>
      </c>
      <c r="M482" s="265">
        <v>1.8400000000000001E-3</v>
      </c>
      <c r="N482" s="196">
        <v>4.8900000000000002E-3</v>
      </c>
      <c r="O482" s="196">
        <v>0</v>
      </c>
      <c r="P482" s="196">
        <v>0</v>
      </c>
      <c r="Q482" s="196">
        <v>0</v>
      </c>
      <c r="R482" s="196">
        <v>0</v>
      </c>
      <c r="S482" s="196">
        <v>0.29708000000000001</v>
      </c>
      <c r="T482" s="196">
        <v>7.5859999999999997E-2</v>
      </c>
      <c r="U482" s="196">
        <v>9.0679999999999997E-2</v>
      </c>
      <c r="V482" s="196">
        <v>0</v>
      </c>
      <c r="W482" s="196">
        <v>2.7170000000000017E-2</v>
      </c>
      <c r="X482" s="196">
        <v>5.4100000000000007E-3</v>
      </c>
      <c r="Y482" s="197">
        <v>0</v>
      </c>
      <c r="Z482" s="265">
        <v>5.3E-3</v>
      </c>
      <c r="AA482" s="196">
        <v>1.1390000000000001E-2</v>
      </c>
      <c r="AB482" s="196">
        <v>0</v>
      </c>
      <c r="AC482" s="196">
        <v>0</v>
      </c>
      <c r="AD482" s="196">
        <v>0</v>
      </c>
      <c r="AE482" s="196">
        <v>4.1999999999999997E-3</v>
      </c>
      <c r="AF482" s="272">
        <f t="shared" si="31"/>
        <v>1</v>
      </c>
      <c r="AG482" s="196">
        <f t="shared" si="28"/>
        <v>0.51709000000000005</v>
      </c>
    </row>
    <row r="483" spans="1:33" s="23" customFormat="1" x14ac:dyDescent="0.25">
      <c r="A483" s="1">
        <v>2017</v>
      </c>
      <c r="B483" s="1" t="s">
        <v>15</v>
      </c>
      <c r="C483" s="1" t="str">
        <f t="shared" si="29"/>
        <v>2017BC</v>
      </c>
      <c r="D483" s="1" t="s">
        <v>56</v>
      </c>
      <c r="E483" s="1" t="str">
        <f t="shared" si="30"/>
        <v>2017BCICI</v>
      </c>
      <c r="F483" s="196">
        <v>0.29088999999999998</v>
      </c>
      <c r="G483" s="196">
        <v>0.12157999999999999</v>
      </c>
      <c r="H483" s="196">
        <v>6.7599999999999993E-2</v>
      </c>
      <c r="I483" s="196">
        <v>5.1990000000000001E-2</v>
      </c>
      <c r="J483" s="196">
        <v>3.7819999999999999E-2</v>
      </c>
      <c r="K483" s="196">
        <v>3.1230000000000001E-2</v>
      </c>
      <c r="L483" s="196">
        <v>1.5859999999999999E-2</v>
      </c>
      <c r="M483" s="265">
        <v>1.35E-2</v>
      </c>
      <c r="N483" s="196">
        <v>2.8290000000000003E-2</v>
      </c>
      <c r="O483" s="196">
        <v>0</v>
      </c>
      <c r="P483" s="196">
        <v>0</v>
      </c>
      <c r="Q483" s="196">
        <v>0</v>
      </c>
      <c r="R483" s="196">
        <v>4.7880000000000006E-2</v>
      </c>
      <c r="S483" s="196">
        <v>4.0389999999999995E-2</v>
      </c>
      <c r="T483" s="196">
        <v>0</v>
      </c>
      <c r="U483" s="196">
        <v>0.15481999999999999</v>
      </c>
      <c r="V483" s="196">
        <v>0</v>
      </c>
      <c r="W483" s="196">
        <v>3.0440000000000064E-2</v>
      </c>
      <c r="X483" s="196">
        <v>1.43E-2</v>
      </c>
      <c r="Y483" s="196">
        <v>0</v>
      </c>
      <c r="Z483" s="265">
        <v>1.5820000000000001E-2</v>
      </c>
      <c r="AA483" s="196">
        <v>1.7159999999999998E-2</v>
      </c>
      <c r="AB483" s="196">
        <v>0</v>
      </c>
      <c r="AC483" s="196">
        <v>0</v>
      </c>
      <c r="AD483" s="196">
        <v>0</v>
      </c>
      <c r="AE483" s="196">
        <v>2.043E-2</v>
      </c>
      <c r="AF483" s="272">
        <f t="shared" si="31"/>
        <v>0.99999999999999989</v>
      </c>
      <c r="AG483" s="196">
        <f t="shared" si="28"/>
        <v>0.29336000000000007</v>
      </c>
    </row>
    <row r="484" spans="1:33" s="23" customFormat="1" x14ac:dyDescent="0.25">
      <c r="A484" s="1">
        <v>2017</v>
      </c>
      <c r="B484" s="1" t="s">
        <v>15</v>
      </c>
      <c r="C484" s="1" t="str">
        <f t="shared" si="29"/>
        <v>2017BC</v>
      </c>
      <c r="D484" s="1" t="s">
        <v>58</v>
      </c>
      <c r="E484" s="1" t="str">
        <f t="shared" si="30"/>
        <v>2017BCResidential</v>
      </c>
      <c r="F484" s="196">
        <v>0.28587000000000001</v>
      </c>
      <c r="G484" s="196">
        <v>0.10549</v>
      </c>
      <c r="H484" s="196">
        <v>7.8259999999999996E-2</v>
      </c>
      <c r="I484" s="196">
        <v>2.3639999999999998E-2</v>
      </c>
      <c r="J484" s="196">
        <v>3.9670000000000004E-2</v>
      </c>
      <c r="K484" s="196">
        <v>4.888E-2</v>
      </c>
      <c r="L484" s="196">
        <v>3.8900000000000004E-2</v>
      </c>
      <c r="M484" s="265">
        <v>1.788E-2</v>
      </c>
      <c r="N484" s="196">
        <v>4.6120000000000001E-2</v>
      </c>
      <c r="O484" s="196">
        <v>0</v>
      </c>
      <c r="P484" s="196">
        <v>0</v>
      </c>
      <c r="Q484" s="196">
        <v>2.9670000000000002E-2</v>
      </c>
      <c r="R484" s="196">
        <v>0</v>
      </c>
      <c r="S484" s="196">
        <v>3.2840000000000001E-2</v>
      </c>
      <c r="T484" s="196">
        <v>0</v>
      </c>
      <c r="U484" s="196">
        <v>0.15351999999999999</v>
      </c>
      <c r="V484" s="196">
        <v>0</v>
      </c>
      <c r="W484" s="196">
        <v>3.7359999999999907E-2</v>
      </c>
      <c r="X484" s="196">
        <v>2.435E-2</v>
      </c>
      <c r="Y484" s="196">
        <v>0</v>
      </c>
      <c r="Z484" s="265">
        <v>4.15E-3</v>
      </c>
      <c r="AA484" s="196">
        <v>1.6579999999999998E-2</v>
      </c>
      <c r="AB484" s="196">
        <v>0</v>
      </c>
      <c r="AC484" s="196">
        <v>0</v>
      </c>
      <c r="AD484" s="196">
        <v>0</v>
      </c>
      <c r="AE484" s="196">
        <v>1.6819999999999998E-2</v>
      </c>
      <c r="AF484" s="272">
        <f t="shared" si="31"/>
        <v>1</v>
      </c>
      <c r="AG484" s="196">
        <f t="shared" si="28"/>
        <v>0.28561999999999993</v>
      </c>
    </row>
    <row r="485" spans="1:33" s="23" customFormat="1" x14ac:dyDescent="0.25">
      <c r="A485" s="1">
        <v>2018</v>
      </c>
      <c r="B485" s="1" t="s">
        <v>15</v>
      </c>
      <c r="C485" s="1" t="str">
        <f t="shared" si="29"/>
        <v>2018BC</v>
      </c>
      <c r="D485" s="1" t="s">
        <v>57</v>
      </c>
      <c r="E485" s="1" t="str">
        <f t="shared" si="30"/>
        <v>2018BCC&amp;D</v>
      </c>
      <c r="F485" s="196">
        <v>4.4299999999999999E-3</v>
      </c>
      <c r="G485" s="196">
        <v>2.98E-2</v>
      </c>
      <c r="H485" s="196">
        <v>7.4199999999999995E-3</v>
      </c>
      <c r="I485" s="196">
        <v>0.41988999999999999</v>
      </c>
      <c r="J485" s="196">
        <v>1.272E-2</v>
      </c>
      <c r="K485" s="196">
        <v>9.6000000000000002E-4</v>
      </c>
      <c r="L485" s="196">
        <v>9.6000000000000002E-4</v>
      </c>
      <c r="M485" s="265">
        <v>1.8400000000000001E-3</v>
      </c>
      <c r="N485" s="196">
        <v>4.8900000000000002E-3</v>
      </c>
      <c r="O485" s="196">
        <v>0</v>
      </c>
      <c r="P485" s="196">
        <v>0</v>
      </c>
      <c r="Q485" s="196">
        <v>0</v>
      </c>
      <c r="R485" s="196">
        <v>0</v>
      </c>
      <c r="S485" s="196">
        <v>0.29708000000000001</v>
      </c>
      <c r="T485" s="196">
        <v>7.5859999999999997E-2</v>
      </c>
      <c r="U485" s="196">
        <v>9.0679999999999997E-2</v>
      </c>
      <c r="V485" s="196">
        <v>0</v>
      </c>
      <c r="W485" s="196">
        <v>2.7170000000000017E-2</v>
      </c>
      <c r="X485" s="196">
        <v>5.4100000000000007E-3</v>
      </c>
      <c r="Y485" s="197">
        <v>0</v>
      </c>
      <c r="Z485" s="265">
        <v>5.3E-3</v>
      </c>
      <c r="AA485" s="196">
        <v>1.1390000000000001E-2</v>
      </c>
      <c r="AB485" s="196">
        <v>0</v>
      </c>
      <c r="AC485" s="196">
        <v>0</v>
      </c>
      <c r="AD485" s="196">
        <v>0</v>
      </c>
      <c r="AE485" s="196">
        <v>4.1999999999999997E-3</v>
      </c>
      <c r="AF485" s="272">
        <f t="shared" si="31"/>
        <v>1</v>
      </c>
      <c r="AG485" s="196">
        <f t="shared" si="28"/>
        <v>0.51709000000000005</v>
      </c>
    </row>
    <row r="486" spans="1:33" s="23" customFormat="1" x14ac:dyDescent="0.25">
      <c r="A486" s="1">
        <v>2018</v>
      </c>
      <c r="B486" s="1" t="s">
        <v>15</v>
      </c>
      <c r="C486" s="1" t="str">
        <f t="shared" si="29"/>
        <v>2018BC</v>
      </c>
      <c r="D486" s="1" t="s">
        <v>56</v>
      </c>
      <c r="E486" s="1" t="str">
        <f t="shared" si="30"/>
        <v>2018BCICI</v>
      </c>
      <c r="F486" s="196">
        <v>0.29088999999999998</v>
      </c>
      <c r="G486" s="196">
        <v>0.12157999999999999</v>
      </c>
      <c r="H486" s="196">
        <v>6.7599999999999993E-2</v>
      </c>
      <c r="I486" s="196">
        <v>5.1990000000000001E-2</v>
      </c>
      <c r="J486" s="196">
        <v>3.7819999999999999E-2</v>
      </c>
      <c r="K486" s="196">
        <v>3.1230000000000001E-2</v>
      </c>
      <c r="L486" s="196">
        <v>1.5859999999999999E-2</v>
      </c>
      <c r="M486" s="265">
        <v>1.35E-2</v>
      </c>
      <c r="N486" s="196">
        <v>2.8290000000000003E-2</v>
      </c>
      <c r="O486" s="196">
        <v>0</v>
      </c>
      <c r="P486" s="196">
        <v>0</v>
      </c>
      <c r="Q486" s="196">
        <v>0</v>
      </c>
      <c r="R486" s="196">
        <v>4.7880000000000006E-2</v>
      </c>
      <c r="S486" s="196">
        <v>4.0389999999999995E-2</v>
      </c>
      <c r="T486" s="196">
        <v>0</v>
      </c>
      <c r="U486" s="196">
        <v>0.15481999999999999</v>
      </c>
      <c r="V486" s="196">
        <v>0</v>
      </c>
      <c r="W486" s="196">
        <v>3.0440000000000064E-2</v>
      </c>
      <c r="X486" s="196">
        <v>1.43E-2</v>
      </c>
      <c r="Y486" s="196">
        <v>0</v>
      </c>
      <c r="Z486" s="265">
        <v>1.5820000000000001E-2</v>
      </c>
      <c r="AA486" s="196">
        <v>1.7159999999999998E-2</v>
      </c>
      <c r="AB486" s="196">
        <v>0</v>
      </c>
      <c r="AC486" s="196">
        <v>0</v>
      </c>
      <c r="AD486" s="196">
        <v>0</v>
      </c>
      <c r="AE486" s="196">
        <v>2.043E-2</v>
      </c>
      <c r="AF486" s="272">
        <f t="shared" si="31"/>
        <v>0.99999999999999989</v>
      </c>
      <c r="AG486" s="196">
        <f t="shared" ref="AG486:AG549" si="32">SUM(S486:AE486)</f>
        <v>0.29336000000000007</v>
      </c>
    </row>
    <row r="487" spans="1:33" s="23" customFormat="1" x14ac:dyDescent="0.25">
      <c r="A487" s="1">
        <v>2018</v>
      </c>
      <c r="B487" s="1" t="s">
        <v>15</v>
      </c>
      <c r="C487" s="1" t="str">
        <f t="shared" si="29"/>
        <v>2018BC</v>
      </c>
      <c r="D487" s="1" t="s">
        <v>58</v>
      </c>
      <c r="E487" s="1" t="str">
        <f t="shared" si="30"/>
        <v>2018BCResidential</v>
      </c>
      <c r="F487" s="196">
        <v>0.28587000000000001</v>
      </c>
      <c r="G487" s="196">
        <v>0.10549</v>
      </c>
      <c r="H487" s="196">
        <v>7.8259999999999996E-2</v>
      </c>
      <c r="I487" s="196">
        <v>2.3639999999999998E-2</v>
      </c>
      <c r="J487" s="196">
        <v>3.9670000000000004E-2</v>
      </c>
      <c r="K487" s="196">
        <v>4.888E-2</v>
      </c>
      <c r="L487" s="196">
        <v>3.8900000000000004E-2</v>
      </c>
      <c r="M487" s="265">
        <v>1.788E-2</v>
      </c>
      <c r="N487" s="196">
        <v>4.6120000000000001E-2</v>
      </c>
      <c r="O487" s="196">
        <v>0</v>
      </c>
      <c r="P487" s="196">
        <v>0</v>
      </c>
      <c r="Q487" s="196">
        <v>2.9670000000000002E-2</v>
      </c>
      <c r="R487" s="196">
        <v>0</v>
      </c>
      <c r="S487" s="196">
        <v>3.2840000000000001E-2</v>
      </c>
      <c r="T487" s="196">
        <v>0</v>
      </c>
      <c r="U487" s="196">
        <v>0.15351999999999999</v>
      </c>
      <c r="V487" s="196">
        <v>0</v>
      </c>
      <c r="W487" s="196">
        <v>3.7359999999999907E-2</v>
      </c>
      <c r="X487" s="196">
        <v>2.435E-2</v>
      </c>
      <c r="Y487" s="196">
        <v>0</v>
      </c>
      <c r="Z487" s="265">
        <v>4.15E-3</v>
      </c>
      <c r="AA487" s="196">
        <v>1.6579999999999998E-2</v>
      </c>
      <c r="AB487" s="196">
        <v>0</v>
      </c>
      <c r="AC487" s="196">
        <v>0</v>
      </c>
      <c r="AD487" s="196">
        <v>0</v>
      </c>
      <c r="AE487" s="196">
        <v>1.6819999999999998E-2</v>
      </c>
      <c r="AF487" s="272">
        <f t="shared" si="31"/>
        <v>1</v>
      </c>
      <c r="AG487" s="196">
        <f t="shared" si="32"/>
        <v>0.28561999999999993</v>
      </c>
    </row>
    <row r="488" spans="1:33" s="23" customFormat="1" x14ac:dyDescent="0.25">
      <c r="A488" s="1">
        <v>2019</v>
      </c>
      <c r="B488" s="1" t="s">
        <v>15</v>
      </c>
      <c r="C488" s="1" t="str">
        <f t="shared" si="29"/>
        <v>2019BC</v>
      </c>
      <c r="D488" s="1" t="s">
        <v>57</v>
      </c>
      <c r="E488" s="1" t="str">
        <f t="shared" si="30"/>
        <v>2019BCC&amp;D</v>
      </c>
      <c r="F488" s="196">
        <v>4.4299999999999999E-3</v>
      </c>
      <c r="G488" s="196">
        <v>2.98E-2</v>
      </c>
      <c r="H488" s="196">
        <v>7.4199999999999995E-3</v>
      </c>
      <c r="I488" s="196">
        <v>0.41988999999999999</v>
      </c>
      <c r="J488" s="196">
        <v>1.272E-2</v>
      </c>
      <c r="K488" s="196">
        <v>9.6000000000000002E-4</v>
      </c>
      <c r="L488" s="196">
        <v>9.6000000000000002E-4</v>
      </c>
      <c r="M488" s="265">
        <v>1.8400000000000001E-3</v>
      </c>
      <c r="N488" s="196">
        <v>4.8900000000000002E-3</v>
      </c>
      <c r="O488" s="196">
        <v>0</v>
      </c>
      <c r="P488" s="196">
        <v>0</v>
      </c>
      <c r="Q488" s="196">
        <v>0</v>
      </c>
      <c r="R488" s="196">
        <v>0</v>
      </c>
      <c r="S488" s="196">
        <v>0.29708000000000001</v>
      </c>
      <c r="T488" s="196">
        <v>7.5859999999999997E-2</v>
      </c>
      <c r="U488" s="196">
        <v>9.0679999999999997E-2</v>
      </c>
      <c r="V488" s="196">
        <v>0</v>
      </c>
      <c r="W488" s="196">
        <v>2.7170000000000017E-2</v>
      </c>
      <c r="X488" s="196">
        <v>5.4100000000000007E-3</v>
      </c>
      <c r="Y488" s="197">
        <v>0</v>
      </c>
      <c r="Z488" s="265">
        <v>5.3E-3</v>
      </c>
      <c r="AA488" s="196">
        <v>1.1390000000000001E-2</v>
      </c>
      <c r="AB488" s="196">
        <v>0</v>
      </c>
      <c r="AC488" s="196">
        <v>0</v>
      </c>
      <c r="AD488" s="196">
        <v>0</v>
      </c>
      <c r="AE488" s="196">
        <v>4.1999999999999997E-3</v>
      </c>
      <c r="AF488" s="272">
        <f t="shared" si="31"/>
        <v>1</v>
      </c>
      <c r="AG488" s="196">
        <f t="shared" si="32"/>
        <v>0.51709000000000005</v>
      </c>
    </row>
    <row r="489" spans="1:33" s="23" customFormat="1" x14ac:dyDescent="0.25">
      <c r="A489" s="1">
        <v>2019</v>
      </c>
      <c r="B489" s="1" t="s">
        <v>15</v>
      </c>
      <c r="C489" s="1" t="str">
        <f t="shared" si="29"/>
        <v>2019BC</v>
      </c>
      <c r="D489" s="1" t="s">
        <v>56</v>
      </c>
      <c r="E489" s="1" t="str">
        <f t="shared" si="30"/>
        <v>2019BCICI</v>
      </c>
      <c r="F489" s="196">
        <v>0.29088999999999998</v>
      </c>
      <c r="G489" s="196">
        <v>0.12157999999999999</v>
      </c>
      <c r="H489" s="196">
        <v>6.7599999999999993E-2</v>
      </c>
      <c r="I489" s="196">
        <v>5.1990000000000001E-2</v>
      </c>
      <c r="J489" s="196">
        <v>3.7819999999999999E-2</v>
      </c>
      <c r="K489" s="196">
        <v>3.1230000000000001E-2</v>
      </c>
      <c r="L489" s="196">
        <v>1.5859999999999999E-2</v>
      </c>
      <c r="M489" s="265">
        <v>1.35E-2</v>
      </c>
      <c r="N489" s="196">
        <v>2.8290000000000003E-2</v>
      </c>
      <c r="O489" s="196">
        <v>0</v>
      </c>
      <c r="P489" s="196">
        <v>0</v>
      </c>
      <c r="Q489" s="196">
        <v>0</v>
      </c>
      <c r="R489" s="196">
        <v>4.7880000000000006E-2</v>
      </c>
      <c r="S489" s="196">
        <v>4.0389999999999995E-2</v>
      </c>
      <c r="T489" s="196">
        <v>0</v>
      </c>
      <c r="U489" s="196">
        <v>0.15481999999999999</v>
      </c>
      <c r="V489" s="196">
        <v>0</v>
      </c>
      <c r="W489" s="196">
        <v>3.0440000000000064E-2</v>
      </c>
      <c r="X489" s="196">
        <v>1.43E-2</v>
      </c>
      <c r="Y489" s="196">
        <v>0</v>
      </c>
      <c r="Z489" s="265">
        <v>1.5820000000000001E-2</v>
      </c>
      <c r="AA489" s="196">
        <v>1.7159999999999998E-2</v>
      </c>
      <c r="AB489" s="196">
        <v>0</v>
      </c>
      <c r="AC489" s="196">
        <v>0</v>
      </c>
      <c r="AD489" s="196">
        <v>0</v>
      </c>
      <c r="AE489" s="196">
        <v>2.043E-2</v>
      </c>
      <c r="AF489" s="272">
        <f t="shared" si="31"/>
        <v>0.99999999999999989</v>
      </c>
      <c r="AG489" s="196">
        <f t="shared" si="32"/>
        <v>0.29336000000000007</v>
      </c>
    </row>
    <row r="490" spans="1:33" s="23" customFormat="1" x14ac:dyDescent="0.25">
      <c r="A490" s="1">
        <v>2019</v>
      </c>
      <c r="B490" s="1" t="s">
        <v>15</v>
      </c>
      <c r="C490" s="1" t="str">
        <f t="shared" si="29"/>
        <v>2019BC</v>
      </c>
      <c r="D490" s="1" t="s">
        <v>58</v>
      </c>
      <c r="E490" s="1" t="str">
        <f t="shared" si="30"/>
        <v>2019BCResidential</v>
      </c>
      <c r="F490" s="196">
        <v>0.28587000000000001</v>
      </c>
      <c r="G490" s="196">
        <v>0.10549</v>
      </c>
      <c r="H490" s="196">
        <v>7.8259999999999996E-2</v>
      </c>
      <c r="I490" s="196">
        <v>2.3639999999999998E-2</v>
      </c>
      <c r="J490" s="196">
        <v>3.9670000000000004E-2</v>
      </c>
      <c r="K490" s="196">
        <v>4.888E-2</v>
      </c>
      <c r="L490" s="196">
        <v>3.8900000000000004E-2</v>
      </c>
      <c r="M490" s="265">
        <v>1.788E-2</v>
      </c>
      <c r="N490" s="196">
        <v>4.6120000000000001E-2</v>
      </c>
      <c r="O490" s="196">
        <v>0</v>
      </c>
      <c r="P490" s="196">
        <v>0</v>
      </c>
      <c r="Q490" s="196">
        <v>2.9670000000000002E-2</v>
      </c>
      <c r="R490" s="196">
        <v>0</v>
      </c>
      <c r="S490" s="196">
        <v>3.2840000000000001E-2</v>
      </c>
      <c r="T490" s="196">
        <v>0</v>
      </c>
      <c r="U490" s="196">
        <v>0.15351999999999999</v>
      </c>
      <c r="V490" s="196">
        <v>0</v>
      </c>
      <c r="W490" s="196">
        <v>3.7359999999999907E-2</v>
      </c>
      <c r="X490" s="196">
        <v>2.435E-2</v>
      </c>
      <c r="Y490" s="196">
        <v>0</v>
      </c>
      <c r="Z490" s="265">
        <v>4.15E-3</v>
      </c>
      <c r="AA490" s="196">
        <v>1.6579999999999998E-2</v>
      </c>
      <c r="AB490" s="196">
        <v>0</v>
      </c>
      <c r="AC490" s="196">
        <v>0</v>
      </c>
      <c r="AD490" s="196">
        <v>0</v>
      </c>
      <c r="AE490" s="196">
        <v>1.6819999999999998E-2</v>
      </c>
      <c r="AF490" s="272">
        <f t="shared" si="31"/>
        <v>1</v>
      </c>
      <c r="AG490" s="196">
        <f t="shared" si="32"/>
        <v>0.28561999999999993</v>
      </c>
    </row>
    <row r="491" spans="1:33" s="23" customFormat="1" x14ac:dyDescent="0.25">
      <c r="A491" s="1">
        <v>2020</v>
      </c>
      <c r="B491" s="1" t="s">
        <v>15</v>
      </c>
      <c r="C491" s="1" t="str">
        <f t="shared" si="29"/>
        <v>2020BC</v>
      </c>
      <c r="D491" s="1" t="s">
        <v>57</v>
      </c>
      <c r="E491" s="1" t="str">
        <f t="shared" si="30"/>
        <v>2020BCC&amp;D</v>
      </c>
      <c r="F491" s="196">
        <v>4.4299999999999999E-3</v>
      </c>
      <c r="G491" s="196">
        <v>2.98E-2</v>
      </c>
      <c r="H491" s="196">
        <v>7.4199999999999995E-3</v>
      </c>
      <c r="I491" s="196">
        <v>0.41988999999999999</v>
      </c>
      <c r="J491" s="196">
        <v>1.272E-2</v>
      </c>
      <c r="K491" s="196">
        <v>9.6000000000000002E-4</v>
      </c>
      <c r="L491" s="196">
        <v>9.6000000000000002E-4</v>
      </c>
      <c r="M491" s="265">
        <v>1.8400000000000001E-3</v>
      </c>
      <c r="N491" s="196">
        <v>4.8900000000000002E-3</v>
      </c>
      <c r="O491" s="196">
        <v>0</v>
      </c>
      <c r="P491" s="196">
        <v>0</v>
      </c>
      <c r="Q491" s="196">
        <v>0</v>
      </c>
      <c r="R491" s="196">
        <v>0</v>
      </c>
      <c r="S491" s="196">
        <v>0.29708000000000001</v>
      </c>
      <c r="T491" s="196">
        <v>7.5859999999999997E-2</v>
      </c>
      <c r="U491" s="196">
        <v>9.0679999999999997E-2</v>
      </c>
      <c r="V491" s="196">
        <v>0</v>
      </c>
      <c r="W491" s="196">
        <v>2.7170000000000017E-2</v>
      </c>
      <c r="X491" s="196">
        <v>5.4100000000000007E-3</v>
      </c>
      <c r="Y491" s="197">
        <v>0</v>
      </c>
      <c r="Z491" s="265">
        <v>5.3E-3</v>
      </c>
      <c r="AA491" s="196">
        <v>1.1390000000000001E-2</v>
      </c>
      <c r="AB491" s="196">
        <v>0</v>
      </c>
      <c r="AC491" s="196">
        <v>0</v>
      </c>
      <c r="AD491" s="196">
        <v>0</v>
      </c>
      <c r="AE491" s="196">
        <v>4.1999999999999997E-3</v>
      </c>
      <c r="AF491" s="272">
        <f t="shared" si="31"/>
        <v>1</v>
      </c>
      <c r="AG491" s="196">
        <f t="shared" si="32"/>
        <v>0.51709000000000005</v>
      </c>
    </row>
    <row r="492" spans="1:33" s="23" customFormat="1" x14ac:dyDescent="0.25">
      <c r="A492" s="1">
        <v>2020</v>
      </c>
      <c r="B492" s="1" t="s">
        <v>15</v>
      </c>
      <c r="C492" s="1" t="str">
        <f t="shared" si="29"/>
        <v>2020BC</v>
      </c>
      <c r="D492" s="1" t="s">
        <v>56</v>
      </c>
      <c r="E492" s="1" t="str">
        <f t="shared" si="30"/>
        <v>2020BCICI</v>
      </c>
      <c r="F492" s="196">
        <v>0.29088999999999998</v>
      </c>
      <c r="G492" s="196">
        <v>0.12157999999999999</v>
      </c>
      <c r="H492" s="196">
        <v>6.7599999999999993E-2</v>
      </c>
      <c r="I492" s="196">
        <v>5.1990000000000001E-2</v>
      </c>
      <c r="J492" s="196">
        <v>3.7819999999999999E-2</v>
      </c>
      <c r="K492" s="196">
        <v>3.1230000000000001E-2</v>
      </c>
      <c r="L492" s="196">
        <v>1.5859999999999999E-2</v>
      </c>
      <c r="M492" s="265">
        <v>1.35E-2</v>
      </c>
      <c r="N492" s="196">
        <v>2.8290000000000003E-2</v>
      </c>
      <c r="O492" s="196">
        <v>0</v>
      </c>
      <c r="P492" s="196">
        <v>0</v>
      </c>
      <c r="Q492" s="196">
        <v>0</v>
      </c>
      <c r="R492" s="196">
        <v>4.7880000000000006E-2</v>
      </c>
      <c r="S492" s="196">
        <v>4.0389999999999995E-2</v>
      </c>
      <c r="T492" s="196">
        <v>0</v>
      </c>
      <c r="U492" s="196">
        <v>0.15481999999999999</v>
      </c>
      <c r="V492" s="196">
        <v>0</v>
      </c>
      <c r="W492" s="196">
        <v>3.0440000000000064E-2</v>
      </c>
      <c r="X492" s="196">
        <v>1.43E-2</v>
      </c>
      <c r="Y492" s="196">
        <v>0</v>
      </c>
      <c r="Z492" s="265">
        <v>1.5820000000000001E-2</v>
      </c>
      <c r="AA492" s="196">
        <v>1.7159999999999998E-2</v>
      </c>
      <c r="AB492" s="196">
        <v>0</v>
      </c>
      <c r="AC492" s="196">
        <v>0</v>
      </c>
      <c r="AD492" s="196">
        <v>0</v>
      </c>
      <c r="AE492" s="196">
        <v>2.043E-2</v>
      </c>
      <c r="AF492" s="272">
        <f t="shared" si="31"/>
        <v>0.99999999999999989</v>
      </c>
      <c r="AG492" s="196">
        <f t="shared" si="32"/>
        <v>0.29336000000000007</v>
      </c>
    </row>
    <row r="493" spans="1:33" s="23" customFormat="1" x14ac:dyDescent="0.25">
      <c r="A493" s="1">
        <v>2020</v>
      </c>
      <c r="B493" s="1" t="s">
        <v>15</v>
      </c>
      <c r="C493" s="1" t="str">
        <f t="shared" si="29"/>
        <v>2020BC</v>
      </c>
      <c r="D493" s="1" t="s">
        <v>58</v>
      </c>
      <c r="E493" s="1" t="str">
        <f t="shared" si="30"/>
        <v>2020BCResidential</v>
      </c>
      <c r="F493" s="196">
        <v>0.28587000000000001</v>
      </c>
      <c r="G493" s="196">
        <v>0.10549</v>
      </c>
      <c r="H493" s="196">
        <v>7.8259999999999996E-2</v>
      </c>
      <c r="I493" s="196">
        <v>2.3639999999999998E-2</v>
      </c>
      <c r="J493" s="196">
        <v>3.9670000000000004E-2</v>
      </c>
      <c r="K493" s="196">
        <v>4.888E-2</v>
      </c>
      <c r="L493" s="196">
        <v>3.8900000000000004E-2</v>
      </c>
      <c r="M493" s="265">
        <v>1.788E-2</v>
      </c>
      <c r="N493" s="196">
        <v>4.6120000000000001E-2</v>
      </c>
      <c r="O493" s="196">
        <v>0</v>
      </c>
      <c r="P493" s="196">
        <v>0</v>
      </c>
      <c r="Q493" s="196">
        <v>2.9670000000000002E-2</v>
      </c>
      <c r="R493" s="196">
        <v>0</v>
      </c>
      <c r="S493" s="196">
        <v>3.2840000000000001E-2</v>
      </c>
      <c r="T493" s="196">
        <v>0</v>
      </c>
      <c r="U493" s="196">
        <v>0.15351999999999999</v>
      </c>
      <c r="V493" s="196">
        <v>0</v>
      </c>
      <c r="W493" s="196">
        <v>3.7359999999999907E-2</v>
      </c>
      <c r="X493" s="196">
        <v>2.435E-2</v>
      </c>
      <c r="Y493" s="196">
        <v>0</v>
      </c>
      <c r="Z493" s="265">
        <v>4.15E-3</v>
      </c>
      <c r="AA493" s="196">
        <v>1.6579999999999998E-2</v>
      </c>
      <c r="AB493" s="196">
        <v>0</v>
      </c>
      <c r="AC493" s="196">
        <v>0</v>
      </c>
      <c r="AD493" s="196">
        <v>0</v>
      </c>
      <c r="AE493" s="196">
        <v>1.6819999999999998E-2</v>
      </c>
      <c r="AF493" s="272">
        <f t="shared" si="31"/>
        <v>1</v>
      </c>
      <c r="AG493" s="196">
        <f t="shared" si="32"/>
        <v>0.28561999999999993</v>
      </c>
    </row>
    <row r="494" spans="1:33" s="23" customFormat="1" x14ac:dyDescent="0.25">
      <c r="A494" s="1">
        <v>2021</v>
      </c>
      <c r="B494" s="1" t="s">
        <v>15</v>
      </c>
      <c r="C494" s="1" t="str">
        <f t="shared" si="29"/>
        <v>2021BC</v>
      </c>
      <c r="D494" s="1" t="s">
        <v>57</v>
      </c>
      <c r="E494" s="1" t="str">
        <f t="shared" si="30"/>
        <v>2021BCC&amp;D</v>
      </c>
      <c r="F494" s="196">
        <v>4.4299999999999999E-3</v>
      </c>
      <c r="G494" s="196">
        <v>3.5189999999999999E-2</v>
      </c>
      <c r="H494" s="196">
        <v>1.089E-2</v>
      </c>
      <c r="I494" s="196">
        <v>0.40314</v>
      </c>
      <c r="J494" s="196">
        <v>1.6969999999999999E-2</v>
      </c>
      <c r="K494" s="196">
        <v>1.81E-3</v>
      </c>
      <c r="L494" s="196">
        <v>9.6000000000000002E-4</v>
      </c>
      <c r="M494" s="265">
        <v>9.6000000000000002E-4</v>
      </c>
      <c r="N494" s="196">
        <v>1.252E-2</v>
      </c>
      <c r="O494" s="196">
        <v>0</v>
      </c>
      <c r="P494" s="196">
        <v>0</v>
      </c>
      <c r="Q494" s="196">
        <v>0</v>
      </c>
      <c r="R494" s="196">
        <v>0</v>
      </c>
      <c r="S494" s="196">
        <v>0.35954000000000003</v>
      </c>
      <c r="T494" s="196">
        <v>5.5359999999999993E-2</v>
      </c>
      <c r="U494" s="196">
        <v>2.3860000000000003E-2</v>
      </c>
      <c r="V494" s="196">
        <v>0</v>
      </c>
      <c r="W494" s="196">
        <v>3.1170000000000045E-2</v>
      </c>
      <c r="X494" s="196">
        <v>7.2299999999999994E-3</v>
      </c>
      <c r="Y494" s="197">
        <v>0</v>
      </c>
      <c r="Z494" s="265">
        <v>1.6299999999999999E-3</v>
      </c>
      <c r="AA494" s="196">
        <v>9.1599999999999997E-3</v>
      </c>
      <c r="AB494" s="196">
        <v>0</v>
      </c>
      <c r="AC494" s="196">
        <v>0</v>
      </c>
      <c r="AD494" s="196">
        <v>0</v>
      </c>
      <c r="AE494" s="196">
        <v>2.5179999999999998E-2</v>
      </c>
      <c r="AF494" s="272">
        <f t="shared" si="31"/>
        <v>0.99999999999999989</v>
      </c>
      <c r="AG494" s="196">
        <f t="shared" si="32"/>
        <v>0.51313000000000009</v>
      </c>
    </row>
    <row r="495" spans="1:33" s="23" customFormat="1" x14ac:dyDescent="0.25">
      <c r="A495" s="1">
        <v>2021</v>
      </c>
      <c r="B495" s="1" t="s">
        <v>15</v>
      </c>
      <c r="C495" s="1" t="str">
        <f t="shared" si="29"/>
        <v>2021BC</v>
      </c>
      <c r="D495" s="1" t="s">
        <v>56</v>
      </c>
      <c r="E495" s="1" t="str">
        <f t="shared" si="30"/>
        <v>2021BCICI</v>
      </c>
      <c r="F495" s="196">
        <v>0.23030999999999999</v>
      </c>
      <c r="G495" s="196">
        <v>0.14895</v>
      </c>
      <c r="H495" s="196">
        <v>6.6110000000000002E-2</v>
      </c>
      <c r="I495" s="196">
        <v>7.1260000000000004E-2</v>
      </c>
      <c r="J495" s="196">
        <v>3.4169999999999999E-2</v>
      </c>
      <c r="K495" s="196">
        <v>3.0939999999999999E-2</v>
      </c>
      <c r="L495" s="196">
        <v>1.538E-2</v>
      </c>
      <c r="M495" s="265">
        <v>9.5300000000000003E-3</v>
      </c>
      <c r="N495" s="196">
        <v>3.5810000000000002E-2</v>
      </c>
      <c r="O495" s="196">
        <v>0</v>
      </c>
      <c r="P495" s="196">
        <v>0</v>
      </c>
      <c r="Q495" s="196">
        <v>0</v>
      </c>
      <c r="R495" s="196">
        <v>3.7319999999999999E-2</v>
      </c>
      <c r="S495" s="196">
        <v>4.5739999999999996E-2</v>
      </c>
      <c r="T495" s="196">
        <v>0</v>
      </c>
      <c r="U495" s="196">
        <v>0.17349000000000001</v>
      </c>
      <c r="V495" s="196">
        <v>0</v>
      </c>
      <c r="W495" s="196">
        <v>3.6259999999999917E-2</v>
      </c>
      <c r="X495" s="196">
        <v>1.847E-2</v>
      </c>
      <c r="Y495" s="196">
        <v>0</v>
      </c>
      <c r="Z495" s="265">
        <v>1.2999999999999999E-2</v>
      </c>
      <c r="AA495" s="196">
        <v>1.908E-2</v>
      </c>
      <c r="AB495" s="196">
        <v>0</v>
      </c>
      <c r="AC495" s="196">
        <v>0</v>
      </c>
      <c r="AD495" s="196">
        <v>0</v>
      </c>
      <c r="AE495" s="196">
        <v>1.418E-2</v>
      </c>
      <c r="AF495" s="272">
        <f t="shared" si="31"/>
        <v>1</v>
      </c>
      <c r="AG495" s="196">
        <f t="shared" si="32"/>
        <v>0.32021999999999995</v>
      </c>
    </row>
    <row r="496" spans="1:33" s="23" customFormat="1" x14ac:dyDescent="0.25">
      <c r="A496" s="1">
        <v>2021</v>
      </c>
      <c r="B496" s="1" t="s">
        <v>15</v>
      </c>
      <c r="C496" s="1" t="str">
        <f t="shared" si="29"/>
        <v>2021BC</v>
      </c>
      <c r="D496" s="1" t="s">
        <v>58</v>
      </c>
      <c r="E496" s="1" t="str">
        <f t="shared" si="30"/>
        <v>2021BCResidential</v>
      </c>
      <c r="F496" s="196">
        <v>0.23863000000000001</v>
      </c>
      <c r="G496" s="196">
        <v>9.7289999999999988E-2</v>
      </c>
      <c r="H496" s="196">
        <v>7.3650000000000007E-2</v>
      </c>
      <c r="I496" s="196">
        <v>1.6760000000000001E-2</v>
      </c>
      <c r="J496" s="196">
        <v>4.1399999999999999E-2</v>
      </c>
      <c r="K496" s="196">
        <v>7.2750000000000009E-2</v>
      </c>
      <c r="L496" s="196">
        <v>6.25E-2</v>
      </c>
      <c r="M496" s="265">
        <v>1.1169999999999999E-2</v>
      </c>
      <c r="N496" s="196">
        <v>7.2450000000000001E-2</v>
      </c>
      <c r="O496" s="196">
        <v>0</v>
      </c>
      <c r="P496" s="196">
        <v>0</v>
      </c>
      <c r="Q496" s="196">
        <v>2.7290000000000002E-2</v>
      </c>
      <c r="R496" s="196">
        <v>0</v>
      </c>
      <c r="S496" s="196">
        <v>2.5899999999999999E-2</v>
      </c>
      <c r="T496" s="196">
        <v>0</v>
      </c>
      <c r="U496" s="196">
        <v>0.15426999999999999</v>
      </c>
      <c r="V496" s="196">
        <v>0</v>
      </c>
      <c r="W496" s="196">
        <v>3.5719999999999918E-2</v>
      </c>
      <c r="X496" s="196">
        <v>2.7810000000000001E-2</v>
      </c>
      <c r="Y496" s="197">
        <v>0</v>
      </c>
      <c r="Z496" s="265">
        <v>1.061E-2</v>
      </c>
      <c r="AA496" s="196">
        <v>1.6670000000000001E-2</v>
      </c>
      <c r="AB496" s="196">
        <v>0</v>
      </c>
      <c r="AC496" s="196">
        <v>0</v>
      </c>
      <c r="AD496" s="196">
        <v>0</v>
      </c>
      <c r="AE496" s="196">
        <v>1.5129999999999999E-2</v>
      </c>
      <c r="AF496" s="272">
        <f t="shared" si="31"/>
        <v>1</v>
      </c>
      <c r="AG496" s="196">
        <f t="shared" si="32"/>
        <v>0.28610999999999992</v>
      </c>
    </row>
    <row r="497" spans="1:33" s="23" customFormat="1" x14ac:dyDescent="0.25">
      <c r="A497" s="1">
        <v>2022</v>
      </c>
      <c r="B497" s="1" t="s">
        <v>15</v>
      </c>
      <c r="C497" s="1" t="str">
        <f t="shared" si="29"/>
        <v>2022BC</v>
      </c>
      <c r="D497" s="1" t="s">
        <v>57</v>
      </c>
      <c r="E497" s="1" t="str">
        <f t="shared" si="30"/>
        <v>2022BCC&amp;D</v>
      </c>
      <c r="F497" s="196">
        <v>4.4299999999999999E-3</v>
      </c>
      <c r="G497" s="196">
        <v>3.5189999999999999E-2</v>
      </c>
      <c r="H497" s="196">
        <v>1.089E-2</v>
      </c>
      <c r="I497" s="196">
        <v>0.40314</v>
      </c>
      <c r="J497" s="196">
        <v>1.6969999999999999E-2</v>
      </c>
      <c r="K497" s="196">
        <v>1.81E-3</v>
      </c>
      <c r="L497" s="196">
        <v>9.6000000000000002E-4</v>
      </c>
      <c r="M497" s="265">
        <v>9.6000000000000002E-4</v>
      </c>
      <c r="N497" s="196">
        <v>1.252E-2</v>
      </c>
      <c r="O497" s="196">
        <v>0</v>
      </c>
      <c r="P497" s="196">
        <v>0</v>
      </c>
      <c r="Q497" s="196">
        <v>0</v>
      </c>
      <c r="R497" s="196">
        <v>0</v>
      </c>
      <c r="S497" s="196">
        <v>0.35954000000000003</v>
      </c>
      <c r="T497" s="196">
        <v>5.5359999999999993E-2</v>
      </c>
      <c r="U497" s="196">
        <v>2.3860000000000003E-2</v>
      </c>
      <c r="V497" s="196">
        <v>0</v>
      </c>
      <c r="W497" s="196">
        <v>3.1170000000000045E-2</v>
      </c>
      <c r="X497" s="196">
        <v>7.2299999999999994E-3</v>
      </c>
      <c r="Y497" s="197">
        <v>0</v>
      </c>
      <c r="Z497" s="265">
        <v>1.6299999999999999E-3</v>
      </c>
      <c r="AA497" s="196">
        <v>9.1599999999999997E-3</v>
      </c>
      <c r="AB497" s="196">
        <v>0</v>
      </c>
      <c r="AC497" s="196">
        <v>0</v>
      </c>
      <c r="AD497" s="196">
        <v>0</v>
      </c>
      <c r="AE497" s="196">
        <v>2.5179999999999998E-2</v>
      </c>
      <c r="AF497" s="272">
        <f t="shared" si="31"/>
        <v>0.99999999999999989</v>
      </c>
      <c r="AG497" s="196">
        <f t="shared" si="32"/>
        <v>0.51313000000000009</v>
      </c>
    </row>
    <row r="498" spans="1:33" s="23" customFormat="1" x14ac:dyDescent="0.25">
      <c r="A498" s="1">
        <v>2022</v>
      </c>
      <c r="B498" s="1" t="s">
        <v>15</v>
      </c>
      <c r="C498" s="1" t="str">
        <f t="shared" si="29"/>
        <v>2022BC</v>
      </c>
      <c r="D498" s="1" t="s">
        <v>56</v>
      </c>
      <c r="E498" s="1" t="str">
        <f t="shared" si="30"/>
        <v>2022BCICI</v>
      </c>
      <c r="F498" s="196">
        <v>0.23030999999999999</v>
      </c>
      <c r="G498" s="196">
        <v>0.14895</v>
      </c>
      <c r="H498" s="196">
        <v>6.6110000000000002E-2</v>
      </c>
      <c r="I498" s="196">
        <v>7.1260000000000004E-2</v>
      </c>
      <c r="J498" s="196">
        <v>3.4169999999999999E-2</v>
      </c>
      <c r="K498" s="196">
        <v>3.0939999999999999E-2</v>
      </c>
      <c r="L498" s="196">
        <v>1.538E-2</v>
      </c>
      <c r="M498" s="265">
        <v>9.5300000000000003E-3</v>
      </c>
      <c r="N498" s="196">
        <v>3.5810000000000002E-2</v>
      </c>
      <c r="O498" s="196">
        <v>0</v>
      </c>
      <c r="P498" s="196">
        <v>0</v>
      </c>
      <c r="Q498" s="196">
        <v>0</v>
      </c>
      <c r="R498" s="196">
        <v>3.7319999999999999E-2</v>
      </c>
      <c r="S498" s="196">
        <v>4.5739999999999996E-2</v>
      </c>
      <c r="T498" s="197">
        <v>0</v>
      </c>
      <c r="U498" s="196">
        <v>0.17349000000000001</v>
      </c>
      <c r="V498" s="196">
        <v>0</v>
      </c>
      <c r="W498" s="196">
        <v>3.6259999999999917E-2</v>
      </c>
      <c r="X498" s="196">
        <v>1.847E-2</v>
      </c>
      <c r="Y498" s="196">
        <v>0</v>
      </c>
      <c r="Z498" s="265">
        <v>1.2999999999999999E-2</v>
      </c>
      <c r="AA498" s="196">
        <v>1.908E-2</v>
      </c>
      <c r="AB498" s="196">
        <v>0</v>
      </c>
      <c r="AC498" s="196">
        <v>0</v>
      </c>
      <c r="AD498" s="196">
        <v>0</v>
      </c>
      <c r="AE498" s="196">
        <v>1.418E-2</v>
      </c>
      <c r="AF498" s="272">
        <f t="shared" si="31"/>
        <v>1</v>
      </c>
      <c r="AG498" s="196">
        <f t="shared" si="32"/>
        <v>0.32021999999999995</v>
      </c>
    </row>
    <row r="499" spans="1:33" s="23" customFormat="1" x14ac:dyDescent="0.25">
      <c r="A499" s="1">
        <v>2022</v>
      </c>
      <c r="B499" s="1" t="s">
        <v>15</v>
      </c>
      <c r="C499" s="1" t="str">
        <f t="shared" si="29"/>
        <v>2022BC</v>
      </c>
      <c r="D499" s="1" t="s">
        <v>58</v>
      </c>
      <c r="E499" s="1" t="str">
        <f t="shared" si="30"/>
        <v>2022BCResidential</v>
      </c>
      <c r="F499" s="196">
        <v>0.23863000000000001</v>
      </c>
      <c r="G499" s="196">
        <v>9.7289999999999988E-2</v>
      </c>
      <c r="H499" s="196">
        <v>7.3650000000000007E-2</v>
      </c>
      <c r="I499" s="196">
        <v>1.6760000000000001E-2</v>
      </c>
      <c r="J499" s="196">
        <v>4.1399999999999999E-2</v>
      </c>
      <c r="K499" s="196">
        <v>7.2750000000000009E-2</v>
      </c>
      <c r="L499" s="196">
        <v>6.25E-2</v>
      </c>
      <c r="M499" s="265">
        <v>1.1169999999999999E-2</v>
      </c>
      <c r="N499" s="196">
        <v>7.2450000000000001E-2</v>
      </c>
      <c r="O499" s="196">
        <v>0</v>
      </c>
      <c r="P499" s="196">
        <v>0</v>
      </c>
      <c r="Q499" s="196">
        <v>2.7290000000000002E-2</v>
      </c>
      <c r="R499" s="196">
        <v>0</v>
      </c>
      <c r="S499" s="196">
        <v>2.5899999999999999E-2</v>
      </c>
      <c r="T499" s="196">
        <v>0</v>
      </c>
      <c r="U499" s="196">
        <v>0.15426999999999999</v>
      </c>
      <c r="V499" s="196">
        <v>0</v>
      </c>
      <c r="W499" s="196">
        <v>3.5719999999999918E-2</v>
      </c>
      <c r="X499" s="196">
        <v>2.7810000000000001E-2</v>
      </c>
      <c r="Y499" s="196">
        <v>0</v>
      </c>
      <c r="Z499" s="265">
        <v>1.061E-2</v>
      </c>
      <c r="AA499" s="196">
        <v>1.6670000000000001E-2</v>
      </c>
      <c r="AB499" s="196">
        <v>0</v>
      </c>
      <c r="AC499" s="196">
        <v>0</v>
      </c>
      <c r="AD499" s="196">
        <v>0</v>
      </c>
      <c r="AE499" s="196">
        <v>1.5129999999999999E-2</v>
      </c>
      <c r="AF499" s="272">
        <f t="shared" si="31"/>
        <v>1</v>
      </c>
      <c r="AG499" s="196">
        <f t="shared" si="32"/>
        <v>0.28610999999999992</v>
      </c>
    </row>
    <row r="500" spans="1:33" s="23" customFormat="1" x14ac:dyDescent="0.25">
      <c r="A500" s="1">
        <v>2023</v>
      </c>
      <c r="B500" s="1" t="s">
        <v>15</v>
      </c>
      <c r="C500" s="1" t="str">
        <f t="shared" si="29"/>
        <v>2023BC</v>
      </c>
      <c r="D500" s="1" t="s">
        <v>57</v>
      </c>
      <c r="E500" s="1" t="str">
        <f t="shared" si="30"/>
        <v>2023BCC&amp;D</v>
      </c>
      <c r="F500" s="196">
        <v>4.4299999999999999E-3</v>
      </c>
      <c r="G500" s="196">
        <v>3.5189999999999999E-2</v>
      </c>
      <c r="H500" s="196">
        <v>1.089E-2</v>
      </c>
      <c r="I500" s="196">
        <v>0.40314</v>
      </c>
      <c r="J500" s="196">
        <v>1.6969999999999999E-2</v>
      </c>
      <c r="K500" s="196">
        <v>1.81E-3</v>
      </c>
      <c r="L500" s="196">
        <v>9.6000000000000002E-4</v>
      </c>
      <c r="M500" s="265">
        <v>9.6000000000000002E-4</v>
      </c>
      <c r="N500" s="196">
        <v>1.252E-2</v>
      </c>
      <c r="O500" s="196">
        <v>0</v>
      </c>
      <c r="P500" s="196">
        <v>0</v>
      </c>
      <c r="Q500" s="196">
        <v>0</v>
      </c>
      <c r="R500" s="196">
        <v>0</v>
      </c>
      <c r="S500" s="196">
        <v>0.35954000000000003</v>
      </c>
      <c r="T500" s="196">
        <v>5.5359999999999993E-2</v>
      </c>
      <c r="U500" s="196">
        <v>2.3860000000000003E-2</v>
      </c>
      <c r="V500" s="196">
        <v>0</v>
      </c>
      <c r="W500" s="196">
        <v>3.1170000000000045E-2</v>
      </c>
      <c r="X500" s="196">
        <v>7.2299999999999994E-3</v>
      </c>
      <c r="Y500" s="197">
        <v>0</v>
      </c>
      <c r="Z500" s="265">
        <v>1.6299999999999999E-3</v>
      </c>
      <c r="AA500" s="196">
        <v>9.1599999999999997E-3</v>
      </c>
      <c r="AB500" s="196">
        <v>0</v>
      </c>
      <c r="AC500" s="196">
        <v>0</v>
      </c>
      <c r="AD500" s="196">
        <v>0</v>
      </c>
      <c r="AE500" s="196">
        <v>2.5179999999999998E-2</v>
      </c>
      <c r="AF500" s="272">
        <f t="shared" si="31"/>
        <v>0.99999999999999989</v>
      </c>
      <c r="AG500" s="196">
        <f t="shared" si="32"/>
        <v>0.51313000000000009</v>
      </c>
    </row>
    <row r="501" spans="1:33" s="23" customFormat="1" x14ac:dyDescent="0.25">
      <c r="A501" s="1">
        <v>2023</v>
      </c>
      <c r="B501" s="1" t="s">
        <v>15</v>
      </c>
      <c r="C501" s="1" t="str">
        <f t="shared" si="29"/>
        <v>2023BC</v>
      </c>
      <c r="D501" s="1" t="s">
        <v>56</v>
      </c>
      <c r="E501" s="1" t="str">
        <f t="shared" si="30"/>
        <v>2023BCICI</v>
      </c>
      <c r="F501" s="196">
        <v>0.23030999999999999</v>
      </c>
      <c r="G501" s="196">
        <v>0.14895</v>
      </c>
      <c r="H501" s="196">
        <v>6.6110000000000002E-2</v>
      </c>
      <c r="I501" s="196">
        <v>7.1260000000000004E-2</v>
      </c>
      <c r="J501" s="196">
        <v>3.4169999999999999E-2</v>
      </c>
      <c r="K501" s="196">
        <v>3.0939999999999999E-2</v>
      </c>
      <c r="L501" s="196">
        <v>1.538E-2</v>
      </c>
      <c r="M501" s="265">
        <v>9.5300000000000003E-3</v>
      </c>
      <c r="N501" s="196">
        <v>3.5810000000000002E-2</v>
      </c>
      <c r="O501" s="196">
        <v>0</v>
      </c>
      <c r="P501" s="196">
        <v>0</v>
      </c>
      <c r="Q501" s="196">
        <v>0</v>
      </c>
      <c r="R501" s="196">
        <v>3.7319999999999999E-2</v>
      </c>
      <c r="S501" s="196">
        <v>4.5739999999999996E-2</v>
      </c>
      <c r="T501" s="197">
        <v>0</v>
      </c>
      <c r="U501" s="196">
        <v>0.17349000000000001</v>
      </c>
      <c r="V501" s="196">
        <v>0</v>
      </c>
      <c r="W501" s="196">
        <v>3.6259999999999917E-2</v>
      </c>
      <c r="X501" s="196">
        <v>1.847E-2</v>
      </c>
      <c r="Y501" s="196">
        <v>0</v>
      </c>
      <c r="Z501" s="265">
        <v>1.2999999999999999E-2</v>
      </c>
      <c r="AA501" s="196">
        <v>1.908E-2</v>
      </c>
      <c r="AB501" s="196">
        <v>0</v>
      </c>
      <c r="AC501" s="196">
        <v>0</v>
      </c>
      <c r="AD501" s="196">
        <v>0</v>
      </c>
      <c r="AE501" s="196">
        <v>1.418E-2</v>
      </c>
      <c r="AF501" s="272">
        <f t="shared" si="31"/>
        <v>1</v>
      </c>
      <c r="AG501" s="196">
        <f t="shared" si="32"/>
        <v>0.32021999999999995</v>
      </c>
    </row>
    <row r="502" spans="1:33" s="23" customFormat="1" x14ac:dyDescent="0.25">
      <c r="A502" s="1">
        <v>2023</v>
      </c>
      <c r="B502" s="1" t="s">
        <v>15</v>
      </c>
      <c r="C502" s="1" t="str">
        <f t="shared" si="29"/>
        <v>2023BC</v>
      </c>
      <c r="D502" s="1" t="s">
        <v>58</v>
      </c>
      <c r="E502" s="1" t="str">
        <f t="shared" si="30"/>
        <v>2023BCResidential</v>
      </c>
      <c r="F502" s="196">
        <v>0.23863000000000001</v>
      </c>
      <c r="G502" s="196">
        <v>9.7289999999999988E-2</v>
      </c>
      <c r="H502" s="196">
        <v>7.3650000000000007E-2</v>
      </c>
      <c r="I502" s="196">
        <v>1.6760000000000001E-2</v>
      </c>
      <c r="J502" s="196">
        <v>4.1399999999999999E-2</v>
      </c>
      <c r="K502" s="196">
        <v>7.2750000000000009E-2</v>
      </c>
      <c r="L502" s="196">
        <v>6.25E-2</v>
      </c>
      <c r="M502" s="265">
        <v>1.1169999999999999E-2</v>
      </c>
      <c r="N502" s="196">
        <v>7.2450000000000001E-2</v>
      </c>
      <c r="O502" s="196">
        <v>0</v>
      </c>
      <c r="P502" s="196">
        <v>0</v>
      </c>
      <c r="Q502" s="196">
        <v>2.7290000000000002E-2</v>
      </c>
      <c r="R502" s="196">
        <v>0</v>
      </c>
      <c r="S502" s="196">
        <v>2.5899999999999999E-2</v>
      </c>
      <c r="T502" s="196">
        <v>0</v>
      </c>
      <c r="U502" s="196">
        <v>0.15426999999999999</v>
      </c>
      <c r="V502" s="196">
        <v>0</v>
      </c>
      <c r="W502" s="196">
        <v>3.5719999999999918E-2</v>
      </c>
      <c r="X502" s="196">
        <v>2.7810000000000001E-2</v>
      </c>
      <c r="Y502" s="196">
        <v>0</v>
      </c>
      <c r="Z502" s="265">
        <v>1.061E-2</v>
      </c>
      <c r="AA502" s="196">
        <v>1.6670000000000001E-2</v>
      </c>
      <c r="AB502" s="196">
        <v>0</v>
      </c>
      <c r="AC502" s="196">
        <v>0</v>
      </c>
      <c r="AD502" s="196">
        <v>0</v>
      </c>
      <c r="AE502" s="196">
        <v>1.5129999999999999E-2</v>
      </c>
      <c r="AF502" s="272">
        <f t="shared" si="31"/>
        <v>1</v>
      </c>
      <c r="AG502" s="196">
        <f t="shared" si="32"/>
        <v>0.28610999999999992</v>
      </c>
    </row>
    <row r="503" spans="1:33" s="23" customFormat="1" x14ac:dyDescent="0.25">
      <c r="A503" s="1">
        <v>2024</v>
      </c>
      <c r="B503" s="1" t="s">
        <v>15</v>
      </c>
      <c r="C503" s="1" t="str">
        <f t="shared" si="29"/>
        <v>2024BC</v>
      </c>
      <c r="D503" s="1" t="s">
        <v>57</v>
      </c>
      <c r="E503" s="1" t="str">
        <f t="shared" si="30"/>
        <v>2024BCC&amp;D</v>
      </c>
      <c r="F503" s="196">
        <v>4.4299999999999999E-3</v>
      </c>
      <c r="G503" s="196">
        <v>3.5189999999999999E-2</v>
      </c>
      <c r="H503" s="196">
        <v>1.089E-2</v>
      </c>
      <c r="I503" s="196">
        <v>0.40314</v>
      </c>
      <c r="J503" s="196">
        <v>1.6969999999999999E-2</v>
      </c>
      <c r="K503" s="196">
        <v>1.81E-3</v>
      </c>
      <c r="L503" s="196">
        <v>9.6000000000000002E-4</v>
      </c>
      <c r="M503" s="265">
        <v>9.6000000000000002E-4</v>
      </c>
      <c r="N503" s="196">
        <v>1.252E-2</v>
      </c>
      <c r="O503" s="196">
        <v>0</v>
      </c>
      <c r="P503" s="196">
        <v>0</v>
      </c>
      <c r="Q503" s="196">
        <v>0</v>
      </c>
      <c r="R503" s="196">
        <v>0</v>
      </c>
      <c r="S503" s="196">
        <v>0.35954000000000003</v>
      </c>
      <c r="T503" s="196">
        <v>5.5359999999999993E-2</v>
      </c>
      <c r="U503" s="196">
        <v>2.3860000000000003E-2</v>
      </c>
      <c r="V503" s="196">
        <v>0</v>
      </c>
      <c r="W503" s="196">
        <v>3.1170000000000045E-2</v>
      </c>
      <c r="X503" s="196">
        <v>7.2299999999999994E-3</v>
      </c>
      <c r="Y503" s="197">
        <v>0</v>
      </c>
      <c r="Z503" s="265">
        <v>1.6299999999999999E-3</v>
      </c>
      <c r="AA503" s="196">
        <v>9.1599999999999997E-3</v>
      </c>
      <c r="AB503" s="196">
        <v>0</v>
      </c>
      <c r="AC503" s="196">
        <v>0</v>
      </c>
      <c r="AD503" s="196">
        <v>0</v>
      </c>
      <c r="AE503" s="196">
        <v>2.5179999999999998E-2</v>
      </c>
      <c r="AF503" s="272">
        <f t="shared" si="31"/>
        <v>0.99999999999999989</v>
      </c>
      <c r="AG503" s="196">
        <f t="shared" si="32"/>
        <v>0.51313000000000009</v>
      </c>
    </row>
    <row r="504" spans="1:33" s="23" customFormat="1" x14ac:dyDescent="0.25">
      <c r="A504" s="1">
        <v>2024</v>
      </c>
      <c r="B504" s="1" t="s">
        <v>15</v>
      </c>
      <c r="C504" s="1" t="str">
        <f t="shared" si="29"/>
        <v>2024BC</v>
      </c>
      <c r="D504" s="1" t="s">
        <v>56</v>
      </c>
      <c r="E504" s="1" t="str">
        <f t="shared" si="30"/>
        <v>2024BCICI</v>
      </c>
      <c r="F504" s="196">
        <v>0.23030999999999999</v>
      </c>
      <c r="G504" s="196">
        <v>0.14895</v>
      </c>
      <c r="H504" s="196">
        <v>6.6110000000000002E-2</v>
      </c>
      <c r="I504" s="196">
        <v>7.1260000000000004E-2</v>
      </c>
      <c r="J504" s="196">
        <v>3.4169999999999999E-2</v>
      </c>
      <c r="K504" s="196">
        <v>3.0939999999999999E-2</v>
      </c>
      <c r="L504" s="196">
        <v>1.538E-2</v>
      </c>
      <c r="M504" s="265">
        <v>9.5300000000000003E-3</v>
      </c>
      <c r="N504" s="196">
        <v>3.5810000000000002E-2</v>
      </c>
      <c r="O504" s="196">
        <v>0</v>
      </c>
      <c r="P504" s="196">
        <v>0</v>
      </c>
      <c r="Q504" s="196">
        <v>0</v>
      </c>
      <c r="R504" s="196">
        <v>3.7319999999999999E-2</v>
      </c>
      <c r="S504" s="196">
        <v>4.5739999999999996E-2</v>
      </c>
      <c r="T504" s="197">
        <v>0</v>
      </c>
      <c r="U504" s="196">
        <v>0.17349000000000001</v>
      </c>
      <c r="V504" s="196">
        <v>0</v>
      </c>
      <c r="W504" s="196">
        <v>3.6259999999999917E-2</v>
      </c>
      <c r="X504" s="196">
        <v>1.847E-2</v>
      </c>
      <c r="Y504" s="196">
        <v>0</v>
      </c>
      <c r="Z504" s="265">
        <v>1.2999999999999999E-2</v>
      </c>
      <c r="AA504" s="196">
        <v>1.908E-2</v>
      </c>
      <c r="AB504" s="196">
        <v>0</v>
      </c>
      <c r="AC504" s="196">
        <v>0</v>
      </c>
      <c r="AD504" s="196">
        <v>0</v>
      </c>
      <c r="AE504" s="196">
        <v>1.418E-2</v>
      </c>
      <c r="AF504" s="272">
        <f t="shared" si="31"/>
        <v>1</v>
      </c>
      <c r="AG504" s="196">
        <f t="shared" si="32"/>
        <v>0.32021999999999995</v>
      </c>
    </row>
    <row r="505" spans="1:33" s="23" customFormat="1" x14ac:dyDescent="0.25">
      <c r="A505" s="1">
        <v>2024</v>
      </c>
      <c r="B505" s="1" t="s">
        <v>15</v>
      </c>
      <c r="C505" s="1" t="str">
        <f t="shared" si="29"/>
        <v>2024BC</v>
      </c>
      <c r="D505" s="1" t="s">
        <v>58</v>
      </c>
      <c r="E505" s="1" t="str">
        <f t="shared" si="30"/>
        <v>2024BCResidential</v>
      </c>
      <c r="F505" s="196">
        <v>0.23863000000000001</v>
      </c>
      <c r="G505" s="196">
        <v>9.7289999999999988E-2</v>
      </c>
      <c r="H505" s="196">
        <v>7.3650000000000007E-2</v>
      </c>
      <c r="I505" s="196">
        <v>1.6760000000000001E-2</v>
      </c>
      <c r="J505" s="196">
        <v>4.1399999999999999E-2</v>
      </c>
      <c r="K505" s="196">
        <v>7.2750000000000009E-2</v>
      </c>
      <c r="L505" s="196">
        <v>6.25E-2</v>
      </c>
      <c r="M505" s="265">
        <v>1.1169999999999999E-2</v>
      </c>
      <c r="N505" s="196">
        <v>7.2450000000000001E-2</v>
      </c>
      <c r="O505" s="196">
        <v>0</v>
      </c>
      <c r="P505" s="196">
        <v>0</v>
      </c>
      <c r="Q505" s="196">
        <v>2.7290000000000002E-2</v>
      </c>
      <c r="R505" s="196">
        <v>0</v>
      </c>
      <c r="S505" s="196">
        <v>2.5899999999999999E-2</v>
      </c>
      <c r="T505" s="196">
        <v>0</v>
      </c>
      <c r="U505" s="196">
        <v>0.15426999999999999</v>
      </c>
      <c r="V505" s="196">
        <v>0</v>
      </c>
      <c r="W505" s="196">
        <v>3.5719999999999918E-2</v>
      </c>
      <c r="X505" s="196">
        <v>2.7810000000000001E-2</v>
      </c>
      <c r="Y505" s="196">
        <v>0</v>
      </c>
      <c r="Z505" s="265">
        <v>1.061E-2</v>
      </c>
      <c r="AA505" s="196">
        <v>1.6670000000000001E-2</v>
      </c>
      <c r="AB505" s="196">
        <v>0</v>
      </c>
      <c r="AC505" s="196">
        <v>0</v>
      </c>
      <c r="AD505" s="196">
        <v>0</v>
      </c>
      <c r="AE505" s="196">
        <v>1.5129999999999999E-2</v>
      </c>
      <c r="AF505" s="272">
        <f t="shared" si="31"/>
        <v>1</v>
      </c>
      <c r="AG505" s="196">
        <f t="shared" si="32"/>
        <v>0.28610999999999992</v>
      </c>
    </row>
    <row r="506" spans="1:33" s="23" customFormat="1" x14ac:dyDescent="0.25">
      <c r="A506" s="1">
        <v>1941</v>
      </c>
      <c r="B506" s="1" t="s">
        <v>17</v>
      </c>
      <c r="C506" s="1" t="str">
        <f t="shared" si="29"/>
        <v>1941MB</v>
      </c>
      <c r="D506" s="1" t="s">
        <v>57</v>
      </c>
      <c r="E506" s="1" t="str">
        <f t="shared" si="30"/>
        <v>1941MBC&amp;D</v>
      </c>
      <c r="F506" s="274">
        <v>0</v>
      </c>
      <c r="G506" s="274">
        <v>1.0829999999999999E-2</v>
      </c>
      <c r="H506" s="274">
        <v>0</v>
      </c>
      <c r="I506" s="274">
        <v>0.31966</v>
      </c>
      <c r="J506" s="274">
        <v>0</v>
      </c>
      <c r="K506" s="274">
        <v>0</v>
      </c>
      <c r="L506" s="274">
        <v>0</v>
      </c>
      <c r="M506" s="274">
        <v>0</v>
      </c>
      <c r="N506" s="274">
        <v>0</v>
      </c>
      <c r="O506" s="274">
        <v>0</v>
      </c>
      <c r="P506" s="274">
        <v>0</v>
      </c>
      <c r="Q506" s="274">
        <v>0</v>
      </c>
      <c r="R506" s="274">
        <v>0</v>
      </c>
      <c r="S506" s="274">
        <v>0</v>
      </c>
      <c r="T506" s="274">
        <v>0.29006999999999999</v>
      </c>
      <c r="U506" s="274">
        <v>0</v>
      </c>
      <c r="V506" s="274">
        <v>0</v>
      </c>
      <c r="W506" s="274">
        <v>4.0879999999999972E-2</v>
      </c>
      <c r="X506" s="274">
        <v>0</v>
      </c>
      <c r="Y506" s="274">
        <v>0</v>
      </c>
      <c r="Z506" s="274">
        <v>0</v>
      </c>
      <c r="AA506" s="274">
        <v>0</v>
      </c>
      <c r="AB506" s="274">
        <v>0.15045</v>
      </c>
      <c r="AC506" s="274">
        <v>7.0800000000000002E-2</v>
      </c>
      <c r="AD506" s="274">
        <v>0.11731000000000003</v>
      </c>
      <c r="AE506" s="274">
        <v>0</v>
      </c>
      <c r="AF506" s="272">
        <f t="shared" si="31"/>
        <v>1</v>
      </c>
      <c r="AG506" s="196">
        <f t="shared" si="32"/>
        <v>0.66950999999999994</v>
      </c>
    </row>
    <row r="507" spans="1:33" s="23" customFormat="1" x14ac:dyDescent="0.25">
      <c r="A507" s="1">
        <v>1941</v>
      </c>
      <c r="B507" s="1" t="s">
        <v>17</v>
      </c>
      <c r="C507" s="1" t="str">
        <f t="shared" si="29"/>
        <v>1941MB</v>
      </c>
      <c r="D507" s="1" t="s">
        <v>56</v>
      </c>
      <c r="E507" s="1" t="str">
        <f t="shared" si="30"/>
        <v>1941MBICI</v>
      </c>
      <c r="F507" s="196">
        <v>0.12182999999999999</v>
      </c>
      <c r="G507" s="196">
        <v>0.4264</v>
      </c>
      <c r="H507" s="196">
        <v>0</v>
      </c>
      <c r="I507" s="196">
        <v>2.4369999999999999E-2</v>
      </c>
      <c r="J507" s="196">
        <v>0.1066</v>
      </c>
      <c r="K507" s="196">
        <v>0</v>
      </c>
      <c r="L507" s="196">
        <v>0</v>
      </c>
      <c r="M507" s="196">
        <v>3.0499999999999998E-3</v>
      </c>
      <c r="N507" s="196">
        <v>6.0899999999999999E-3</v>
      </c>
      <c r="O507" s="196">
        <v>4.061E-2</v>
      </c>
      <c r="P507" s="196">
        <v>5.0599999999998979E-3</v>
      </c>
      <c r="Q507" s="196">
        <v>0</v>
      </c>
      <c r="R507" s="196">
        <v>0</v>
      </c>
      <c r="S507" s="196">
        <v>1.0199999999999999E-3</v>
      </c>
      <c r="T507" s="196">
        <v>0</v>
      </c>
      <c r="U507" s="196">
        <v>7.11E-3</v>
      </c>
      <c r="V507" s="196">
        <v>8.1200000000000005E-3</v>
      </c>
      <c r="W507" s="196">
        <v>8.1220000000000001E-2</v>
      </c>
      <c r="X507" s="196">
        <v>6.0909999999999999E-2</v>
      </c>
      <c r="Y507" s="196">
        <v>0.10152</v>
      </c>
      <c r="Z507" s="196">
        <v>6.0899999999999999E-3</v>
      </c>
      <c r="AA507" s="196">
        <v>0</v>
      </c>
      <c r="AB507" s="196">
        <v>0</v>
      </c>
      <c r="AC507" s="196">
        <v>0</v>
      </c>
      <c r="AD507" s="196">
        <v>0</v>
      </c>
      <c r="AE507" s="196">
        <v>0</v>
      </c>
      <c r="AF507" s="272">
        <f t="shared" si="31"/>
        <v>1</v>
      </c>
      <c r="AG507" s="196">
        <f t="shared" si="32"/>
        <v>0.26599</v>
      </c>
    </row>
    <row r="508" spans="1:33" s="23" customFormat="1" x14ac:dyDescent="0.25">
      <c r="A508" s="1">
        <v>1941</v>
      </c>
      <c r="B508" s="1" t="s">
        <v>17</v>
      </c>
      <c r="C508" s="1" t="str">
        <f t="shared" si="29"/>
        <v>1941MB</v>
      </c>
      <c r="D508" s="1" t="s">
        <v>58</v>
      </c>
      <c r="E508" s="1" t="str">
        <f t="shared" si="30"/>
        <v>1941MBResidential</v>
      </c>
      <c r="F508" s="196">
        <v>0.12182999999999999</v>
      </c>
      <c r="G508" s="196">
        <v>0.4264</v>
      </c>
      <c r="H508" s="196">
        <v>0</v>
      </c>
      <c r="I508" s="196">
        <v>2.4369999999999999E-2</v>
      </c>
      <c r="J508" s="196">
        <v>0.1066</v>
      </c>
      <c r="K508" s="196">
        <v>0</v>
      </c>
      <c r="L508" s="196">
        <v>0</v>
      </c>
      <c r="M508" s="196">
        <v>3.0499999999999998E-3</v>
      </c>
      <c r="N508" s="196">
        <v>6.0899999999999999E-3</v>
      </c>
      <c r="O508" s="196">
        <v>4.061E-2</v>
      </c>
      <c r="P508" s="196">
        <v>5.0599999999998979E-3</v>
      </c>
      <c r="Q508" s="196">
        <v>0</v>
      </c>
      <c r="R508" s="196">
        <v>0</v>
      </c>
      <c r="S508" s="196">
        <v>1.0199999999999999E-3</v>
      </c>
      <c r="T508" s="196">
        <v>0</v>
      </c>
      <c r="U508" s="196">
        <v>7.11E-3</v>
      </c>
      <c r="V508" s="196">
        <v>8.1200000000000005E-3</v>
      </c>
      <c r="W508" s="196">
        <v>8.1220000000000001E-2</v>
      </c>
      <c r="X508" s="196">
        <v>6.0909999999999999E-2</v>
      </c>
      <c r="Y508" s="196">
        <v>0.10152</v>
      </c>
      <c r="Z508" s="196">
        <v>6.0899999999999999E-3</v>
      </c>
      <c r="AA508" s="196">
        <v>0</v>
      </c>
      <c r="AB508" s="196">
        <v>0</v>
      </c>
      <c r="AC508" s="196">
        <v>0</v>
      </c>
      <c r="AD508" s="196">
        <v>0</v>
      </c>
      <c r="AE508" s="196">
        <v>0</v>
      </c>
      <c r="AF508" s="272">
        <f t="shared" si="31"/>
        <v>1</v>
      </c>
      <c r="AG508" s="196">
        <f t="shared" si="32"/>
        <v>0.26599</v>
      </c>
    </row>
    <row r="509" spans="1:33" s="23" customFormat="1" x14ac:dyDescent="0.25">
      <c r="A509" s="1">
        <v>1942</v>
      </c>
      <c r="B509" s="1" t="s">
        <v>17</v>
      </c>
      <c r="C509" s="1" t="str">
        <f t="shared" si="29"/>
        <v>1942MB</v>
      </c>
      <c r="D509" s="1" t="s">
        <v>57</v>
      </c>
      <c r="E509" s="1" t="str">
        <f t="shared" si="30"/>
        <v>1942MBC&amp;D</v>
      </c>
      <c r="F509" s="274">
        <v>0</v>
      </c>
      <c r="G509" s="274">
        <v>1.0829999999999999E-2</v>
      </c>
      <c r="H509" s="274">
        <v>0</v>
      </c>
      <c r="I509" s="274">
        <v>0.31966</v>
      </c>
      <c r="J509" s="274">
        <v>0</v>
      </c>
      <c r="K509" s="274">
        <v>0</v>
      </c>
      <c r="L509" s="274">
        <v>0</v>
      </c>
      <c r="M509" s="274">
        <v>0</v>
      </c>
      <c r="N509" s="274">
        <v>0</v>
      </c>
      <c r="O509" s="274">
        <v>0</v>
      </c>
      <c r="P509" s="274">
        <v>0</v>
      </c>
      <c r="Q509" s="274">
        <v>0</v>
      </c>
      <c r="R509" s="274">
        <v>0</v>
      </c>
      <c r="S509" s="274">
        <v>0</v>
      </c>
      <c r="T509" s="274">
        <v>0.29006999999999999</v>
      </c>
      <c r="U509" s="274">
        <v>0</v>
      </c>
      <c r="V509" s="274">
        <v>0</v>
      </c>
      <c r="W509" s="274">
        <v>4.0879999999999972E-2</v>
      </c>
      <c r="X509" s="274">
        <v>0</v>
      </c>
      <c r="Y509" s="274">
        <v>0</v>
      </c>
      <c r="Z509" s="274">
        <v>0</v>
      </c>
      <c r="AA509" s="274">
        <v>0</v>
      </c>
      <c r="AB509" s="274">
        <v>0.15045</v>
      </c>
      <c r="AC509" s="274">
        <v>7.0800000000000002E-2</v>
      </c>
      <c r="AD509" s="274">
        <v>0.11731000000000003</v>
      </c>
      <c r="AE509" s="274">
        <v>0</v>
      </c>
      <c r="AF509" s="272">
        <f t="shared" si="31"/>
        <v>1</v>
      </c>
      <c r="AG509" s="196">
        <f t="shared" si="32"/>
        <v>0.66950999999999994</v>
      </c>
    </row>
    <row r="510" spans="1:33" s="23" customFormat="1" x14ac:dyDescent="0.25">
      <c r="A510" s="1">
        <v>1942</v>
      </c>
      <c r="B510" s="1" t="s">
        <v>17</v>
      </c>
      <c r="C510" s="1" t="str">
        <f t="shared" si="29"/>
        <v>1942MB</v>
      </c>
      <c r="D510" s="1" t="s">
        <v>56</v>
      </c>
      <c r="E510" s="1" t="str">
        <f t="shared" si="30"/>
        <v>1942MBICI</v>
      </c>
      <c r="F510" s="196">
        <v>0.12182999999999999</v>
      </c>
      <c r="G510" s="196">
        <v>0.4264</v>
      </c>
      <c r="H510" s="196">
        <v>0</v>
      </c>
      <c r="I510" s="196">
        <v>2.4369999999999999E-2</v>
      </c>
      <c r="J510" s="196">
        <v>0.1066</v>
      </c>
      <c r="K510" s="196">
        <v>0</v>
      </c>
      <c r="L510" s="196">
        <v>0</v>
      </c>
      <c r="M510" s="196">
        <v>3.0499999999999998E-3</v>
      </c>
      <c r="N510" s="196">
        <v>6.0899999999999999E-3</v>
      </c>
      <c r="O510" s="196">
        <v>4.061E-2</v>
      </c>
      <c r="P510" s="196">
        <v>5.0599999999998979E-3</v>
      </c>
      <c r="Q510" s="196">
        <v>0</v>
      </c>
      <c r="R510" s="196">
        <v>0</v>
      </c>
      <c r="S510" s="196">
        <v>1.0199999999999999E-3</v>
      </c>
      <c r="T510" s="196">
        <v>0</v>
      </c>
      <c r="U510" s="196">
        <v>7.11E-3</v>
      </c>
      <c r="V510" s="196">
        <v>8.1200000000000005E-3</v>
      </c>
      <c r="W510" s="196">
        <v>8.1220000000000001E-2</v>
      </c>
      <c r="X510" s="196">
        <v>6.0909999999999999E-2</v>
      </c>
      <c r="Y510" s="197">
        <v>0.10152</v>
      </c>
      <c r="Z510" s="196">
        <v>6.0899999999999999E-3</v>
      </c>
      <c r="AA510" s="196">
        <v>0</v>
      </c>
      <c r="AB510" s="196">
        <v>0</v>
      </c>
      <c r="AC510" s="196">
        <v>0</v>
      </c>
      <c r="AD510" s="196">
        <v>0</v>
      </c>
      <c r="AE510" s="196">
        <v>0</v>
      </c>
      <c r="AF510" s="272">
        <f t="shared" si="31"/>
        <v>1</v>
      </c>
      <c r="AG510" s="196">
        <f t="shared" si="32"/>
        <v>0.26599</v>
      </c>
    </row>
    <row r="511" spans="1:33" s="23" customFormat="1" x14ac:dyDescent="0.25">
      <c r="A511" s="1">
        <v>1942</v>
      </c>
      <c r="B511" s="1" t="s">
        <v>17</v>
      </c>
      <c r="C511" s="1" t="str">
        <f t="shared" si="29"/>
        <v>1942MB</v>
      </c>
      <c r="D511" s="1" t="s">
        <v>58</v>
      </c>
      <c r="E511" s="1" t="str">
        <f t="shared" si="30"/>
        <v>1942MBResidential</v>
      </c>
      <c r="F511" s="196">
        <v>0.12182999999999999</v>
      </c>
      <c r="G511" s="196">
        <v>0.4264</v>
      </c>
      <c r="H511" s="196">
        <v>0</v>
      </c>
      <c r="I511" s="196">
        <v>2.4369999999999999E-2</v>
      </c>
      <c r="J511" s="196">
        <v>0.1066</v>
      </c>
      <c r="K511" s="196">
        <v>0</v>
      </c>
      <c r="L511" s="196">
        <v>0</v>
      </c>
      <c r="M511" s="196">
        <v>3.0499999999999998E-3</v>
      </c>
      <c r="N511" s="196">
        <v>6.0899999999999999E-3</v>
      </c>
      <c r="O511" s="196">
        <v>4.061E-2</v>
      </c>
      <c r="P511" s="196">
        <v>5.0599999999998979E-3</v>
      </c>
      <c r="Q511" s="196">
        <v>0</v>
      </c>
      <c r="R511" s="196">
        <v>0</v>
      </c>
      <c r="S511" s="196">
        <v>1.0199999999999999E-3</v>
      </c>
      <c r="T511" s="196">
        <v>0</v>
      </c>
      <c r="U511" s="196">
        <v>7.11E-3</v>
      </c>
      <c r="V511" s="196">
        <v>8.1200000000000005E-3</v>
      </c>
      <c r="W511" s="196">
        <v>8.1220000000000001E-2</v>
      </c>
      <c r="X511" s="196">
        <v>6.0909999999999999E-2</v>
      </c>
      <c r="Y511" s="196">
        <v>0.10152</v>
      </c>
      <c r="Z511" s="196">
        <v>6.0899999999999999E-3</v>
      </c>
      <c r="AA511" s="196">
        <v>0</v>
      </c>
      <c r="AB511" s="196">
        <v>0</v>
      </c>
      <c r="AC511" s="196">
        <v>0</v>
      </c>
      <c r="AD511" s="196">
        <v>0</v>
      </c>
      <c r="AE511" s="196">
        <v>0</v>
      </c>
      <c r="AF511" s="272">
        <f t="shared" si="31"/>
        <v>1</v>
      </c>
      <c r="AG511" s="196">
        <f t="shared" si="32"/>
        <v>0.26599</v>
      </c>
    </row>
    <row r="512" spans="1:33" s="23" customFormat="1" x14ac:dyDescent="0.25">
      <c r="A512" s="1">
        <v>1943</v>
      </c>
      <c r="B512" s="1" t="s">
        <v>17</v>
      </c>
      <c r="C512" s="1" t="str">
        <f t="shared" si="29"/>
        <v>1943MB</v>
      </c>
      <c r="D512" s="1" t="s">
        <v>57</v>
      </c>
      <c r="E512" s="1" t="str">
        <f t="shared" si="30"/>
        <v>1943MBC&amp;D</v>
      </c>
      <c r="F512" s="274">
        <v>0</v>
      </c>
      <c r="G512" s="274">
        <v>1.0829999999999999E-2</v>
      </c>
      <c r="H512" s="274">
        <v>0</v>
      </c>
      <c r="I512" s="274">
        <v>0.31966</v>
      </c>
      <c r="J512" s="274">
        <v>0</v>
      </c>
      <c r="K512" s="274">
        <v>0</v>
      </c>
      <c r="L512" s="274">
        <v>0</v>
      </c>
      <c r="M512" s="274">
        <v>0</v>
      </c>
      <c r="N512" s="274">
        <v>0</v>
      </c>
      <c r="O512" s="274">
        <v>0</v>
      </c>
      <c r="P512" s="274">
        <v>0</v>
      </c>
      <c r="Q512" s="274">
        <v>0</v>
      </c>
      <c r="R512" s="274">
        <v>0</v>
      </c>
      <c r="S512" s="274">
        <v>0</v>
      </c>
      <c r="T512" s="274">
        <v>0.29006999999999999</v>
      </c>
      <c r="U512" s="274">
        <v>0</v>
      </c>
      <c r="V512" s="274">
        <v>0</v>
      </c>
      <c r="W512" s="274">
        <v>4.0879999999999972E-2</v>
      </c>
      <c r="X512" s="274">
        <v>0</v>
      </c>
      <c r="Y512" s="274">
        <v>0</v>
      </c>
      <c r="Z512" s="274">
        <v>0</v>
      </c>
      <c r="AA512" s="274">
        <v>0</v>
      </c>
      <c r="AB512" s="274">
        <v>0.15045</v>
      </c>
      <c r="AC512" s="274">
        <v>7.0800000000000002E-2</v>
      </c>
      <c r="AD512" s="274">
        <v>0.11731000000000003</v>
      </c>
      <c r="AE512" s="274">
        <v>0</v>
      </c>
      <c r="AF512" s="272">
        <f t="shared" si="31"/>
        <v>1</v>
      </c>
      <c r="AG512" s="196">
        <f t="shared" si="32"/>
        <v>0.66950999999999994</v>
      </c>
    </row>
    <row r="513" spans="1:33" s="23" customFormat="1" x14ac:dyDescent="0.25">
      <c r="A513" s="1">
        <v>1943</v>
      </c>
      <c r="B513" s="1" t="s">
        <v>17</v>
      </c>
      <c r="C513" s="1" t="str">
        <f t="shared" si="29"/>
        <v>1943MB</v>
      </c>
      <c r="D513" s="1" t="s">
        <v>56</v>
      </c>
      <c r="E513" s="1" t="str">
        <f t="shared" si="30"/>
        <v>1943MBICI</v>
      </c>
      <c r="F513" s="196">
        <v>0.12182999999999999</v>
      </c>
      <c r="G513" s="196">
        <v>0.4264</v>
      </c>
      <c r="H513" s="196">
        <v>0</v>
      </c>
      <c r="I513" s="196">
        <v>2.4369999999999999E-2</v>
      </c>
      <c r="J513" s="196">
        <v>0.1066</v>
      </c>
      <c r="K513" s="196">
        <v>0</v>
      </c>
      <c r="L513" s="196">
        <v>0</v>
      </c>
      <c r="M513" s="196">
        <v>3.0499999999999998E-3</v>
      </c>
      <c r="N513" s="196">
        <v>6.0899999999999999E-3</v>
      </c>
      <c r="O513" s="196">
        <v>4.061E-2</v>
      </c>
      <c r="P513" s="196">
        <v>5.0599999999998979E-3</v>
      </c>
      <c r="Q513" s="196">
        <v>0</v>
      </c>
      <c r="R513" s="196">
        <v>0</v>
      </c>
      <c r="S513" s="196">
        <v>1.0199999999999999E-3</v>
      </c>
      <c r="T513" s="196">
        <v>0</v>
      </c>
      <c r="U513" s="196">
        <v>7.11E-3</v>
      </c>
      <c r="V513" s="196">
        <v>8.1200000000000005E-3</v>
      </c>
      <c r="W513" s="196">
        <v>8.1220000000000001E-2</v>
      </c>
      <c r="X513" s="196">
        <v>6.0909999999999999E-2</v>
      </c>
      <c r="Y513" s="196">
        <v>0.10152</v>
      </c>
      <c r="Z513" s="196">
        <v>6.0899999999999999E-3</v>
      </c>
      <c r="AA513" s="196">
        <v>0</v>
      </c>
      <c r="AB513" s="196">
        <v>0</v>
      </c>
      <c r="AC513" s="196">
        <v>0</v>
      </c>
      <c r="AD513" s="196">
        <v>0</v>
      </c>
      <c r="AE513" s="196">
        <v>0</v>
      </c>
      <c r="AF513" s="272">
        <f t="shared" si="31"/>
        <v>1</v>
      </c>
      <c r="AG513" s="196">
        <f t="shared" si="32"/>
        <v>0.26599</v>
      </c>
    </row>
    <row r="514" spans="1:33" s="23" customFormat="1" x14ac:dyDescent="0.25">
      <c r="A514" s="1">
        <v>1943</v>
      </c>
      <c r="B514" s="1" t="s">
        <v>17</v>
      </c>
      <c r="C514" s="1" t="str">
        <f t="shared" ref="C514:C577" si="33">CONCATENATE(A514,B514)</f>
        <v>1943MB</v>
      </c>
      <c r="D514" s="1" t="s">
        <v>58</v>
      </c>
      <c r="E514" s="1" t="str">
        <f t="shared" ref="E514:E577" si="34">CONCATENATE(C514,D514)</f>
        <v>1943MBResidential</v>
      </c>
      <c r="F514" s="196">
        <v>0.12182999999999999</v>
      </c>
      <c r="G514" s="196">
        <v>0.4264</v>
      </c>
      <c r="H514" s="196">
        <v>0</v>
      </c>
      <c r="I514" s="196">
        <v>2.4369999999999999E-2</v>
      </c>
      <c r="J514" s="196">
        <v>0.1066</v>
      </c>
      <c r="K514" s="196">
        <v>0</v>
      </c>
      <c r="L514" s="196">
        <v>0</v>
      </c>
      <c r="M514" s="196">
        <v>3.0499999999999998E-3</v>
      </c>
      <c r="N514" s="196">
        <v>6.0899999999999999E-3</v>
      </c>
      <c r="O514" s="196">
        <v>4.061E-2</v>
      </c>
      <c r="P514" s="196">
        <v>5.0599999999998979E-3</v>
      </c>
      <c r="Q514" s="196">
        <v>0</v>
      </c>
      <c r="R514" s="196">
        <v>0</v>
      </c>
      <c r="S514" s="196">
        <v>1.0199999999999999E-3</v>
      </c>
      <c r="T514" s="196">
        <v>0</v>
      </c>
      <c r="U514" s="196">
        <v>7.11E-3</v>
      </c>
      <c r="V514" s="196">
        <v>8.1200000000000005E-3</v>
      </c>
      <c r="W514" s="196">
        <v>8.1220000000000001E-2</v>
      </c>
      <c r="X514" s="196">
        <v>6.0909999999999999E-2</v>
      </c>
      <c r="Y514" s="197">
        <v>0.10152</v>
      </c>
      <c r="Z514" s="196">
        <v>6.0899999999999999E-3</v>
      </c>
      <c r="AA514" s="196">
        <v>0</v>
      </c>
      <c r="AB514" s="196">
        <v>0</v>
      </c>
      <c r="AC514" s="196">
        <v>0</v>
      </c>
      <c r="AD514" s="196">
        <v>0</v>
      </c>
      <c r="AE514" s="196">
        <v>0</v>
      </c>
      <c r="AF514" s="272">
        <f t="shared" ref="AF514:AF577" si="35">+SUM(F514:AE514)</f>
        <v>1</v>
      </c>
      <c r="AG514" s="196">
        <f t="shared" si="32"/>
        <v>0.26599</v>
      </c>
    </row>
    <row r="515" spans="1:33" s="23" customFormat="1" x14ac:dyDescent="0.25">
      <c r="A515" s="1">
        <v>1944</v>
      </c>
      <c r="B515" s="1" t="s">
        <v>17</v>
      </c>
      <c r="C515" s="1" t="str">
        <f t="shared" si="33"/>
        <v>1944MB</v>
      </c>
      <c r="D515" s="1" t="s">
        <v>57</v>
      </c>
      <c r="E515" s="1" t="str">
        <f t="shared" si="34"/>
        <v>1944MBC&amp;D</v>
      </c>
      <c r="F515" s="274">
        <v>0</v>
      </c>
      <c r="G515" s="274">
        <v>1.0829999999999999E-2</v>
      </c>
      <c r="H515" s="274">
        <v>0</v>
      </c>
      <c r="I515" s="274">
        <v>0.31966</v>
      </c>
      <c r="J515" s="274">
        <v>0</v>
      </c>
      <c r="K515" s="274">
        <v>0</v>
      </c>
      <c r="L515" s="274">
        <v>0</v>
      </c>
      <c r="M515" s="274">
        <v>0</v>
      </c>
      <c r="N515" s="274">
        <v>0</v>
      </c>
      <c r="O515" s="274">
        <v>0</v>
      </c>
      <c r="P515" s="274">
        <v>0</v>
      </c>
      <c r="Q515" s="274">
        <v>0</v>
      </c>
      <c r="R515" s="274">
        <v>0</v>
      </c>
      <c r="S515" s="274">
        <v>0</v>
      </c>
      <c r="T515" s="274">
        <v>0.29006999999999999</v>
      </c>
      <c r="U515" s="274">
        <v>0</v>
      </c>
      <c r="V515" s="274">
        <v>0</v>
      </c>
      <c r="W515" s="274">
        <v>4.0879999999999972E-2</v>
      </c>
      <c r="X515" s="274">
        <v>0</v>
      </c>
      <c r="Y515" s="274">
        <v>0</v>
      </c>
      <c r="Z515" s="274">
        <v>0</v>
      </c>
      <c r="AA515" s="274">
        <v>0</v>
      </c>
      <c r="AB515" s="274">
        <v>0.15045</v>
      </c>
      <c r="AC515" s="274">
        <v>7.0800000000000002E-2</v>
      </c>
      <c r="AD515" s="274">
        <v>0.11731000000000003</v>
      </c>
      <c r="AE515" s="274">
        <v>0</v>
      </c>
      <c r="AF515" s="272">
        <f t="shared" si="35"/>
        <v>1</v>
      </c>
      <c r="AG515" s="196">
        <f t="shared" si="32"/>
        <v>0.66950999999999994</v>
      </c>
    </row>
    <row r="516" spans="1:33" s="23" customFormat="1" x14ac:dyDescent="0.25">
      <c r="A516" s="1">
        <v>1944</v>
      </c>
      <c r="B516" s="1" t="s">
        <v>17</v>
      </c>
      <c r="C516" s="1" t="str">
        <f t="shared" si="33"/>
        <v>1944MB</v>
      </c>
      <c r="D516" s="1" t="s">
        <v>56</v>
      </c>
      <c r="E516" s="1" t="str">
        <f t="shared" si="34"/>
        <v>1944MBICI</v>
      </c>
      <c r="F516" s="196">
        <v>0.12182999999999999</v>
      </c>
      <c r="G516" s="196">
        <v>0.4264</v>
      </c>
      <c r="H516" s="196">
        <v>0</v>
      </c>
      <c r="I516" s="196">
        <v>2.4369999999999999E-2</v>
      </c>
      <c r="J516" s="196">
        <v>0.1066</v>
      </c>
      <c r="K516" s="196">
        <v>0</v>
      </c>
      <c r="L516" s="196">
        <v>0</v>
      </c>
      <c r="M516" s="196">
        <v>3.0499999999999998E-3</v>
      </c>
      <c r="N516" s="196">
        <v>6.0899999999999999E-3</v>
      </c>
      <c r="O516" s="196">
        <v>4.061E-2</v>
      </c>
      <c r="P516" s="196">
        <v>5.0599999999998979E-3</v>
      </c>
      <c r="Q516" s="196">
        <v>0</v>
      </c>
      <c r="R516" s="196">
        <v>0</v>
      </c>
      <c r="S516" s="196">
        <v>1.0199999999999999E-3</v>
      </c>
      <c r="T516" s="196">
        <v>0</v>
      </c>
      <c r="U516" s="196">
        <v>7.11E-3</v>
      </c>
      <c r="V516" s="196">
        <v>8.1200000000000005E-3</v>
      </c>
      <c r="W516" s="196">
        <v>8.1220000000000001E-2</v>
      </c>
      <c r="X516" s="196">
        <v>6.0909999999999999E-2</v>
      </c>
      <c r="Y516" s="196">
        <v>0.10152</v>
      </c>
      <c r="Z516" s="196">
        <v>6.0899999999999999E-3</v>
      </c>
      <c r="AA516" s="196">
        <v>0</v>
      </c>
      <c r="AB516" s="196">
        <v>0</v>
      </c>
      <c r="AC516" s="196">
        <v>0</v>
      </c>
      <c r="AD516" s="196">
        <v>0</v>
      </c>
      <c r="AE516" s="196">
        <v>0</v>
      </c>
      <c r="AF516" s="272">
        <f t="shared" si="35"/>
        <v>1</v>
      </c>
      <c r="AG516" s="196">
        <f t="shared" si="32"/>
        <v>0.26599</v>
      </c>
    </row>
    <row r="517" spans="1:33" s="23" customFormat="1" x14ac:dyDescent="0.25">
      <c r="A517" s="1">
        <v>1944</v>
      </c>
      <c r="B517" s="1" t="s">
        <v>17</v>
      </c>
      <c r="C517" s="1" t="str">
        <f t="shared" si="33"/>
        <v>1944MB</v>
      </c>
      <c r="D517" s="1" t="s">
        <v>58</v>
      </c>
      <c r="E517" s="1" t="str">
        <f t="shared" si="34"/>
        <v>1944MBResidential</v>
      </c>
      <c r="F517" s="196">
        <v>0.12182999999999999</v>
      </c>
      <c r="G517" s="196">
        <v>0.4264</v>
      </c>
      <c r="H517" s="196">
        <v>0</v>
      </c>
      <c r="I517" s="196">
        <v>2.4369999999999999E-2</v>
      </c>
      <c r="J517" s="196">
        <v>0.1066</v>
      </c>
      <c r="K517" s="196">
        <v>0</v>
      </c>
      <c r="L517" s="196">
        <v>0</v>
      </c>
      <c r="M517" s="196">
        <v>3.0499999999999998E-3</v>
      </c>
      <c r="N517" s="196">
        <v>6.0899999999999999E-3</v>
      </c>
      <c r="O517" s="196">
        <v>4.061E-2</v>
      </c>
      <c r="P517" s="196">
        <v>5.0599999999998979E-3</v>
      </c>
      <c r="Q517" s="196">
        <v>0</v>
      </c>
      <c r="R517" s="196">
        <v>0</v>
      </c>
      <c r="S517" s="196">
        <v>1.0199999999999999E-3</v>
      </c>
      <c r="T517" s="196">
        <v>0</v>
      </c>
      <c r="U517" s="196">
        <v>7.11E-3</v>
      </c>
      <c r="V517" s="196">
        <v>8.1200000000000005E-3</v>
      </c>
      <c r="W517" s="196">
        <v>8.1220000000000001E-2</v>
      </c>
      <c r="X517" s="196">
        <v>6.0909999999999999E-2</v>
      </c>
      <c r="Y517" s="196">
        <v>0.10152</v>
      </c>
      <c r="Z517" s="196">
        <v>6.0899999999999999E-3</v>
      </c>
      <c r="AA517" s="196">
        <v>0</v>
      </c>
      <c r="AB517" s="196">
        <v>0</v>
      </c>
      <c r="AC517" s="196">
        <v>0</v>
      </c>
      <c r="AD517" s="196">
        <v>0</v>
      </c>
      <c r="AE517" s="196">
        <v>0</v>
      </c>
      <c r="AF517" s="272">
        <f t="shared" si="35"/>
        <v>1</v>
      </c>
      <c r="AG517" s="196">
        <f t="shared" si="32"/>
        <v>0.26599</v>
      </c>
    </row>
    <row r="518" spans="1:33" s="23" customFormat="1" x14ac:dyDescent="0.25">
      <c r="A518" s="1">
        <v>1945</v>
      </c>
      <c r="B518" s="1" t="s">
        <v>17</v>
      </c>
      <c r="C518" s="1" t="str">
        <f t="shared" si="33"/>
        <v>1945MB</v>
      </c>
      <c r="D518" s="1" t="s">
        <v>57</v>
      </c>
      <c r="E518" s="1" t="str">
        <f t="shared" si="34"/>
        <v>1945MBC&amp;D</v>
      </c>
      <c r="F518" s="274">
        <v>0</v>
      </c>
      <c r="G518" s="274">
        <v>1.0829999999999999E-2</v>
      </c>
      <c r="H518" s="274">
        <v>0</v>
      </c>
      <c r="I518" s="274">
        <v>0.31966</v>
      </c>
      <c r="J518" s="274">
        <v>0</v>
      </c>
      <c r="K518" s="274">
        <v>0</v>
      </c>
      <c r="L518" s="274">
        <v>0</v>
      </c>
      <c r="M518" s="274">
        <v>0</v>
      </c>
      <c r="N518" s="274">
        <v>0</v>
      </c>
      <c r="O518" s="274">
        <v>0</v>
      </c>
      <c r="P518" s="274">
        <v>0</v>
      </c>
      <c r="Q518" s="274">
        <v>0</v>
      </c>
      <c r="R518" s="274">
        <v>0</v>
      </c>
      <c r="S518" s="274">
        <v>0</v>
      </c>
      <c r="T518" s="274">
        <v>0.29006999999999999</v>
      </c>
      <c r="U518" s="274">
        <v>0</v>
      </c>
      <c r="V518" s="274">
        <v>0</v>
      </c>
      <c r="W518" s="274">
        <v>4.0879999999999972E-2</v>
      </c>
      <c r="X518" s="274">
        <v>0</v>
      </c>
      <c r="Y518" s="274">
        <v>0</v>
      </c>
      <c r="Z518" s="274">
        <v>0</v>
      </c>
      <c r="AA518" s="274">
        <v>0</v>
      </c>
      <c r="AB518" s="274">
        <v>0.15045</v>
      </c>
      <c r="AC518" s="274">
        <v>7.0800000000000002E-2</v>
      </c>
      <c r="AD518" s="274">
        <v>0.11731000000000003</v>
      </c>
      <c r="AE518" s="274">
        <v>0</v>
      </c>
      <c r="AF518" s="272">
        <f t="shared" si="35"/>
        <v>1</v>
      </c>
      <c r="AG518" s="196">
        <f t="shared" si="32"/>
        <v>0.66950999999999994</v>
      </c>
    </row>
    <row r="519" spans="1:33" s="23" customFormat="1" x14ac:dyDescent="0.25">
      <c r="A519" s="1">
        <v>1945</v>
      </c>
      <c r="B519" s="1" t="s">
        <v>17</v>
      </c>
      <c r="C519" s="1" t="str">
        <f t="shared" si="33"/>
        <v>1945MB</v>
      </c>
      <c r="D519" s="1" t="s">
        <v>56</v>
      </c>
      <c r="E519" s="1" t="str">
        <f t="shared" si="34"/>
        <v>1945MBICI</v>
      </c>
      <c r="F519" s="196">
        <v>0.12182999999999999</v>
      </c>
      <c r="G519" s="196">
        <v>0.4264</v>
      </c>
      <c r="H519" s="196">
        <v>0</v>
      </c>
      <c r="I519" s="196">
        <v>2.4369999999999999E-2</v>
      </c>
      <c r="J519" s="196">
        <v>0.1066</v>
      </c>
      <c r="K519" s="196">
        <v>0</v>
      </c>
      <c r="L519" s="196">
        <v>0</v>
      </c>
      <c r="M519" s="196">
        <v>3.0499999999999998E-3</v>
      </c>
      <c r="N519" s="196">
        <v>6.0899999999999999E-3</v>
      </c>
      <c r="O519" s="196">
        <v>4.061E-2</v>
      </c>
      <c r="P519" s="196">
        <v>5.0599999999998979E-3</v>
      </c>
      <c r="Q519" s="196">
        <v>0</v>
      </c>
      <c r="R519" s="196">
        <v>0</v>
      </c>
      <c r="S519" s="196">
        <v>1.0199999999999999E-3</v>
      </c>
      <c r="T519" s="196">
        <v>0</v>
      </c>
      <c r="U519" s="196">
        <v>7.11E-3</v>
      </c>
      <c r="V519" s="196">
        <v>8.1200000000000005E-3</v>
      </c>
      <c r="W519" s="196">
        <v>8.1220000000000001E-2</v>
      </c>
      <c r="X519" s="196">
        <v>6.0909999999999999E-2</v>
      </c>
      <c r="Y519" s="196">
        <v>0.10152</v>
      </c>
      <c r="Z519" s="196">
        <v>6.0899999999999999E-3</v>
      </c>
      <c r="AA519" s="196">
        <v>0</v>
      </c>
      <c r="AB519" s="196">
        <v>0</v>
      </c>
      <c r="AC519" s="196">
        <v>0</v>
      </c>
      <c r="AD519" s="196">
        <v>0</v>
      </c>
      <c r="AE519" s="196">
        <v>0</v>
      </c>
      <c r="AF519" s="272">
        <f t="shared" si="35"/>
        <v>1</v>
      </c>
      <c r="AG519" s="196">
        <f t="shared" si="32"/>
        <v>0.26599</v>
      </c>
    </row>
    <row r="520" spans="1:33" s="23" customFormat="1" x14ac:dyDescent="0.25">
      <c r="A520" s="1">
        <v>1945</v>
      </c>
      <c r="B520" s="1" t="s">
        <v>17</v>
      </c>
      <c r="C520" s="1" t="str">
        <f t="shared" si="33"/>
        <v>1945MB</v>
      </c>
      <c r="D520" s="1" t="s">
        <v>58</v>
      </c>
      <c r="E520" s="1" t="str">
        <f t="shared" si="34"/>
        <v>1945MBResidential</v>
      </c>
      <c r="F520" s="196">
        <v>0.12182999999999999</v>
      </c>
      <c r="G520" s="196">
        <v>0.4264</v>
      </c>
      <c r="H520" s="196">
        <v>0</v>
      </c>
      <c r="I520" s="196">
        <v>2.4369999999999999E-2</v>
      </c>
      <c r="J520" s="196">
        <v>0.1066</v>
      </c>
      <c r="K520" s="196">
        <v>0</v>
      </c>
      <c r="L520" s="196">
        <v>0</v>
      </c>
      <c r="M520" s="196">
        <v>3.0499999999999998E-3</v>
      </c>
      <c r="N520" s="196">
        <v>6.0899999999999999E-3</v>
      </c>
      <c r="O520" s="196">
        <v>4.061E-2</v>
      </c>
      <c r="P520" s="196">
        <v>5.0599999999998979E-3</v>
      </c>
      <c r="Q520" s="196">
        <v>0</v>
      </c>
      <c r="R520" s="196">
        <v>0</v>
      </c>
      <c r="S520" s="196">
        <v>1.0199999999999999E-3</v>
      </c>
      <c r="T520" s="196">
        <v>0</v>
      </c>
      <c r="U520" s="196">
        <v>7.11E-3</v>
      </c>
      <c r="V520" s="196">
        <v>8.1200000000000005E-3</v>
      </c>
      <c r="W520" s="196">
        <v>8.1220000000000001E-2</v>
      </c>
      <c r="X520" s="196">
        <v>6.0909999999999999E-2</v>
      </c>
      <c r="Y520" s="196">
        <v>0.10152</v>
      </c>
      <c r="Z520" s="196">
        <v>6.0899999999999999E-3</v>
      </c>
      <c r="AA520" s="196">
        <v>0</v>
      </c>
      <c r="AB520" s="196">
        <v>0</v>
      </c>
      <c r="AC520" s="196">
        <v>0</v>
      </c>
      <c r="AD520" s="196">
        <v>0</v>
      </c>
      <c r="AE520" s="196">
        <v>0</v>
      </c>
      <c r="AF520" s="272">
        <f t="shared" si="35"/>
        <v>1</v>
      </c>
      <c r="AG520" s="196">
        <f t="shared" si="32"/>
        <v>0.26599</v>
      </c>
    </row>
    <row r="521" spans="1:33" s="23" customFormat="1" x14ac:dyDescent="0.25">
      <c r="A521" s="1">
        <v>1946</v>
      </c>
      <c r="B521" s="1" t="s">
        <v>17</v>
      </c>
      <c r="C521" s="1" t="str">
        <f t="shared" si="33"/>
        <v>1946MB</v>
      </c>
      <c r="D521" s="1" t="s">
        <v>57</v>
      </c>
      <c r="E521" s="1" t="str">
        <f t="shared" si="34"/>
        <v>1946MBC&amp;D</v>
      </c>
      <c r="F521" s="274">
        <v>0</v>
      </c>
      <c r="G521" s="274">
        <v>1.0829999999999999E-2</v>
      </c>
      <c r="H521" s="274">
        <v>0</v>
      </c>
      <c r="I521" s="274">
        <v>0.31966</v>
      </c>
      <c r="J521" s="274">
        <v>0</v>
      </c>
      <c r="K521" s="274">
        <v>0</v>
      </c>
      <c r="L521" s="274">
        <v>0</v>
      </c>
      <c r="M521" s="274">
        <v>0</v>
      </c>
      <c r="N521" s="274">
        <v>0</v>
      </c>
      <c r="O521" s="274">
        <v>0</v>
      </c>
      <c r="P521" s="274">
        <v>0</v>
      </c>
      <c r="Q521" s="274">
        <v>0</v>
      </c>
      <c r="R521" s="274">
        <v>0</v>
      </c>
      <c r="S521" s="274">
        <v>0</v>
      </c>
      <c r="T521" s="274">
        <v>0.29006999999999999</v>
      </c>
      <c r="U521" s="274">
        <v>0</v>
      </c>
      <c r="V521" s="274">
        <v>0</v>
      </c>
      <c r="W521" s="274">
        <v>4.0879999999999972E-2</v>
      </c>
      <c r="X521" s="274">
        <v>0</v>
      </c>
      <c r="Y521" s="274">
        <v>0</v>
      </c>
      <c r="Z521" s="274">
        <v>0</v>
      </c>
      <c r="AA521" s="274">
        <v>0</v>
      </c>
      <c r="AB521" s="274">
        <v>0.15045</v>
      </c>
      <c r="AC521" s="274">
        <v>7.0800000000000002E-2</v>
      </c>
      <c r="AD521" s="274">
        <v>0.11731000000000003</v>
      </c>
      <c r="AE521" s="274">
        <v>0</v>
      </c>
      <c r="AF521" s="272">
        <f t="shared" si="35"/>
        <v>1</v>
      </c>
      <c r="AG521" s="196">
        <f t="shared" si="32"/>
        <v>0.66950999999999994</v>
      </c>
    </row>
    <row r="522" spans="1:33" s="23" customFormat="1" x14ac:dyDescent="0.25">
      <c r="A522" s="1">
        <v>1946</v>
      </c>
      <c r="B522" s="1" t="s">
        <v>17</v>
      </c>
      <c r="C522" s="1" t="str">
        <f t="shared" si="33"/>
        <v>1946MB</v>
      </c>
      <c r="D522" s="1" t="s">
        <v>56</v>
      </c>
      <c r="E522" s="1" t="str">
        <f t="shared" si="34"/>
        <v>1946MBICI</v>
      </c>
      <c r="F522" s="196">
        <v>0.12182999999999999</v>
      </c>
      <c r="G522" s="196">
        <v>0.4264</v>
      </c>
      <c r="H522" s="196">
        <v>0</v>
      </c>
      <c r="I522" s="196">
        <v>2.4369999999999999E-2</v>
      </c>
      <c r="J522" s="196">
        <v>0.1066</v>
      </c>
      <c r="K522" s="196">
        <v>0</v>
      </c>
      <c r="L522" s="196">
        <v>0</v>
      </c>
      <c r="M522" s="196">
        <v>3.0499999999999998E-3</v>
      </c>
      <c r="N522" s="196">
        <v>6.0899999999999999E-3</v>
      </c>
      <c r="O522" s="196">
        <v>4.061E-2</v>
      </c>
      <c r="P522" s="196">
        <v>5.0599999999998979E-3</v>
      </c>
      <c r="Q522" s="196">
        <v>0</v>
      </c>
      <c r="R522" s="196">
        <v>0</v>
      </c>
      <c r="S522" s="196">
        <v>1.0199999999999999E-3</v>
      </c>
      <c r="T522" s="196">
        <v>0</v>
      </c>
      <c r="U522" s="196">
        <v>7.11E-3</v>
      </c>
      <c r="V522" s="196">
        <v>8.1200000000000005E-3</v>
      </c>
      <c r="W522" s="196">
        <v>8.1220000000000001E-2</v>
      </c>
      <c r="X522" s="196">
        <v>6.0909999999999999E-2</v>
      </c>
      <c r="Y522" s="196">
        <v>0.10152</v>
      </c>
      <c r="Z522" s="196">
        <v>6.0899999999999999E-3</v>
      </c>
      <c r="AA522" s="196">
        <v>0</v>
      </c>
      <c r="AB522" s="196">
        <v>0</v>
      </c>
      <c r="AC522" s="196">
        <v>0</v>
      </c>
      <c r="AD522" s="196">
        <v>0</v>
      </c>
      <c r="AE522" s="196">
        <v>0</v>
      </c>
      <c r="AF522" s="272">
        <f t="shared" si="35"/>
        <v>1</v>
      </c>
      <c r="AG522" s="196">
        <f t="shared" si="32"/>
        <v>0.26599</v>
      </c>
    </row>
    <row r="523" spans="1:33" s="23" customFormat="1" x14ac:dyDescent="0.25">
      <c r="A523" s="1">
        <v>1946</v>
      </c>
      <c r="B523" s="1" t="s">
        <v>17</v>
      </c>
      <c r="C523" s="1" t="str">
        <f t="shared" si="33"/>
        <v>1946MB</v>
      </c>
      <c r="D523" s="1" t="s">
        <v>58</v>
      </c>
      <c r="E523" s="1" t="str">
        <f t="shared" si="34"/>
        <v>1946MBResidential</v>
      </c>
      <c r="F523" s="196">
        <v>0.12182999999999999</v>
      </c>
      <c r="G523" s="196">
        <v>0.4264</v>
      </c>
      <c r="H523" s="196">
        <v>0</v>
      </c>
      <c r="I523" s="196">
        <v>2.4369999999999999E-2</v>
      </c>
      <c r="J523" s="196">
        <v>0.1066</v>
      </c>
      <c r="K523" s="196">
        <v>0</v>
      </c>
      <c r="L523" s="196">
        <v>0</v>
      </c>
      <c r="M523" s="196">
        <v>3.0499999999999998E-3</v>
      </c>
      <c r="N523" s="196">
        <v>6.0899999999999999E-3</v>
      </c>
      <c r="O523" s="196">
        <v>4.061E-2</v>
      </c>
      <c r="P523" s="196">
        <v>5.0599999999998979E-3</v>
      </c>
      <c r="Q523" s="196">
        <v>0</v>
      </c>
      <c r="R523" s="196">
        <v>0</v>
      </c>
      <c r="S523" s="196">
        <v>1.0199999999999999E-3</v>
      </c>
      <c r="T523" s="196">
        <v>0</v>
      </c>
      <c r="U523" s="196">
        <v>7.11E-3</v>
      </c>
      <c r="V523" s="196">
        <v>8.1200000000000005E-3</v>
      </c>
      <c r="W523" s="196">
        <v>8.1220000000000001E-2</v>
      </c>
      <c r="X523" s="196">
        <v>6.0909999999999999E-2</v>
      </c>
      <c r="Y523" s="197">
        <v>0.10152</v>
      </c>
      <c r="Z523" s="196">
        <v>6.0899999999999999E-3</v>
      </c>
      <c r="AA523" s="196">
        <v>0</v>
      </c>
      <c r="AB523" s="196">
        <v>0</v>
      </c>
      <c r="AC523" s="196">
        <v>0</v>
      </c>
      <c r="AD523" s="196">
        <v>0</v>
      </c>
      <c r="AE523" s="196">
        <v>0</v>
      </c>
      <c r="AF523" s="272">
        <f t="shared" si="35"/>
        <v>1</v>
      </c>
      <c r="AG523" s="196">
        <f t="shared" si="32"/>
        <v>0.26599</v>
      </c>
    </row>
    <row r="524" spans="1:33" s="23" customFormat="1" x14ac:dyDescent="0.25">
      <c r="A524" s="1">
        <v>1947</v>
      </c>
      <c r="B524" s="1" t="s">
        <v>17</v>
      </c>
      <c r="C524" s="1" t="str">
        <f t="shared" si="33"/>
        <v>1947MB</v>
      </c>
      <c r="D524" s="1" t="s">
        <v>57</v>
      </c>
      <c r="E524" s="1" t="str">
        <f t="shared" si="34"/>
        <v>1947MBC&amp;D</v>
      </c>
      <c r="F524" s="274">
        <v>0</v>
      </c>
      <c r="G524" s="274">
        <v>1.0829999999999999E-2</v>
      </c>
      <c r="H524" s="274">
        <v>0</v>
      </c>
      <c r="I524" s="274">
        <v>0.31966</v>
      </c>
      <c r="J524" s="274">
        <v>0</v>
      </c>
      <c r="K524" s="274">
        <v>0</v>
      </c>
      <c r="L524" s="274">
        <v>0</v>
      </c>
      <c r="M524" s="274">
        <v>0</v>
      </c>
      <c r="N524" s="274">
        <v>0</v>
      </c>
      <c r="O524" s="274">
        <v>0</v>
      </c>
      <c r="P524" s="274">
        <v>0</v>
      </c>
      <c r="Q524" s="274">
        <v>0</v>
      </c>
      <c r="R524" s="274">
        <v>0</v>
      </c>
      <c r="S524" s="274">
        <v>0</v>
      </c>
      <c r="T524" s="274">
        <v>0.29006999999999999</v>
      </c>
      <c r="U524" s="274">
        <v>0</v>
      </c>
      <c r="V524" s="274">
        <v>0</v>
      </c>
      <c r="W524" s="274">
        <v>4.0879999999999972E-2</v>
      </c>
      <c r="X524" s="274">
        <v>0</v>
      </c>
      <c r="Y524" s="274">
        <v>0</v>
      </c>
      <c r="Z524" s="274">
        <v>0</v>
      </c>
      <c r="AA524" s="274">
        <v>0</v>
      </c>
      <c r="AB524" s="274">
        <v>0.15045</v>
      </c>
      <c r="AC524" s="274">
        <v>7.0800000000000002E-2</v>
      </c>
      <c r="AD524" s="274">
        <v>0.11731000000000003</v>
      </c>
      <c r="AE524" s="274">
        <v>0</v>
      </c>
      <c r="AF524" s="272">
        <f t="shared" si="35"/>
        <v>1</v>
      </c>
      <c r="AG524" s="196">
        <f t="shared" si="32"/>
        <v>0.66950999999999994</v>
      </c>
    </row>
    <row r="525" spans="1:33" s="23" customFormat="1" x14ac:dyDescent="0.25">
      <c r="A525" s="1">
        <v>1947</v>
      </c>
      <c r="B525" s="1" t="s">
        <v>17</v>
      </c>
      <c r="C525" s="1" t="str">
        <f t="shared" si="33"/>
        <v>1947MB</v>
      </c>
      <c r="D525" s="1" t="s">
        <v>56</v>
      </c>
      <c r="E525" s="1" t="str">
        <f t="shared" si="34"/>
        <v>1947MBICI</v>
      </c>
      <c r="F525" s="196">
        <v>0.12182999999999999</v>
      </c>
      <c r="G525" s="196">
        <v>0.4264</v>
      </c>
      <c r="H525" s="196">
        <v>0</v>
      </c>
      <c r="I525" s="196">
        <v>2.4369999999999999E-2</v>
      </c>
      <c r="J525" s="196">
        <v>0.1066</v>
      </c>
      <c r="K525" s="196">
        <v>0</v>
      </c>
      <c r="L525" s="196">
        <v>0</v>
      </c>
      <c r="M525" s="196">
        <v>3.0499999999999998E-3</v>
      </c>
      <c r="N525" s="196">
        <v>6.0899999999999999E-3</v>
      </c>
      <c r="O525" s="196">
        <v>4.061E-2</v>
      </c>
      <c r="P525" s="196">
        <v>5.0599999999998979E-3</v>
      </c>
      <c r="Q525" s="196">
        <v>0</v>
      </c>
      <c r="R525" s="196">
        <v>0</v>
      </c>
      <c r="S525" s="196">
        <v>1.0199999999999999E-3</v>
      </c>
      <c r="T525" s="197">
        <v>0</v>
      </c>
      <c r="U525" s="196">
        <v>7.11E-3</v>
      </c>
      <c r="V525" s="196">
        <v>8.1200000000000005E-3</v>
      </c>
      <c r="W525" s="196">
        <v>8.1220000000000001E-2</v>
      </c>
      <c r="X525" s="196">
        <v>6.0909999999999999E-2</v>
      </c>
      <c r="Y525" s="196">
        <v>0.10152</v>
      </c>
      <c r="Z525" s="196">
        <v>6.0899999999999999E-3</v>
      </c>
      <c r="AA525" s="196">
        <v>0</v>
      </c>
      <c r="AB525" s="196">
        <v>0</v>
      </c>
      <c r="AC525" s="196">
        <v>0</v>
      </c>
      <c r="AD525" s="196">
        <v>0</v>
      </c>
      <c r="AE525" s="196">
        <v>0</v>
      </c>
      <c r="AF525" s="272">
        <f t="shared" si="35"/>
        <v>1</v>
      </c>
      <c r="AG525" s="196">
        <f t="shared" si="32"/>
        <v>0.26599</v>
      </c>
    </row>
    <row r="526" spans="1:33" s="23" customFormat="1" x14ac:dyDescent="0.25">
      <c r="A526" s="1">
        <v>1947</v>
      </c>
      <c r="B526" s="1" t="s">
        <v>17</v>
      </c>
      <c r="C526" s="1" t="str">
        <f t="shared" si="33"/>
        <v>1947MB</v>
      </c>
      <c r="D526" s="1" t="s">
        <v>58</v>
      </c>
      <c r="E526" s="1" t="str">
        <f t="shared" si="34"/>
        <v>1947MBResidential</v>
      </c>
      <c r="F526" s="196">
        <v>0.12182999999999999</v>
      </c>
      <c r="G526" s="196">
        <v>0.4264</v>
      </c>
      <c r="H526" s="196">
        <v>0</v>
      </c>
      <c r="I526" s="196">
        <v>2.4369999999999999E-2</v>
      </c>
      <c r="J526" s="196">
        <v>0.1066</v>
      </c>
      <c r="K526" s="196">
        <v>0</v>
      </c>
      <c r="L526" s="196">
        <v>0</v>
      </c>
      <c r="M526" s="196">
        <v>3.0499999999999998E-3</v>
      </c>
      <c r="N526" s="196">
        <v>6.0899999999999999E-3</v>
      </c>
      <c r="O526" s="196">
        <v>4.061E-2</v>
      </c>
      <c r="P526" s="196">
        <v>5.0599999999998979E-3</v>
      </c>
      <c r="Q526" s="196">
        <v>0</v>
      </c>
      <c r="R526" s="196">
        <v>0</v>
      </c>
      <c r="S526" s="196">
        <v>1.0199999999999999E-3</v>
      </c>
      <c r="T526" s="196">
        <v>0</v>
      </c>
      <c r="U526" s="196">
        <v>7.11E-3</v>
      </c>
      <c r="V526" s="196">
        <v>8.1200000000000005E-3</v>
      </c>
      <c r="W526" s="196">
        <v>8.1220000000000001E-2</v>
      </c>
      <c r="X526" s="196">
        <v>6.0909999999999999E-2</v>
      </c>
      <c r="Y526" s="196">
        <v>0.10152</v>
      </c>
      <c r="Z526" s="196">
        <v>6.0899999999999999E-3</v>
      </c>
      <c r="AA526" s="196">
        <v>0</v>
      </c>
      <c r="AB526" s="196">
        <v>0</v>
      </c>
      <c r="AC526" s="196">
        <v>0</v>
      </c>
      <c r="AD526" s="196">
        <v>0</v>
      </c>
      <c r="AE526" s="196">
        <v>0</v>
      </c>
      <c r="AF526" s="272">
        <f t="shared" si="35"/>
        <v>1</v>
      </c>
      <c r="AG526" s="196">
        <f t="shared" si="32"/>
        <v>0.26599</v>
      </c>
    </row>
    <row r="527" spans="1:33" s="23" customFormat="1" x14ac:dyDescent="0.25">
      <c r="A527" s="1">
        <v>1948</v>
      </c>
      <c r="B527" s="1" t="s">
        <v>17</v>
      </c>
      <c r="C527" s="1" t="str">
        <f t="shared" si="33"/>
        <v>1948MB</v>
      </c>
      <c r="D527" s="1" t="s">
        <v>57</v>
      </c>
      <c r="E527" s="1" t="str">
        <f t="shared" si="34"/>
        <v>1948MBC&amp;D</v>
      </c>
      <c r="F527" s="274">
        <v>0</v>
      </c>
      <c r="G527" s="274">
        <v>1.0829999999999999E-2</v>
      </c>
      <c r="H527" s="274">
        <v>0</v>
      </c>
      <c r="I527" s="274">
        <v>0.31966</v>
      </c>
      <c r="J527" s="274">
        <v>0</v>
      </c>
      <c r="K527" s="274">
        <v>0</v>
      </c>
      <c r="L527" s="274">
        <v>0</v>
      </c>
      <c r="M527" s="274">
        <v>0</v>
      </c>
      <c r="N527" s="274">
        <v>0</v>
      </c>
      <c r="O527" s="274">
        <v>0</v>
      </c>
      <c r="P527" s="274">
        <v>0</v>
      </c>
      <c r="Q527" s="274">
        <v>0</v>
      </c>
      <c r="R527" s="274">
        <v>0</v>
      </c>
      <c r="S527" s="274">
        <v>0</v>
      </c>
      <c r="T527" s="274">
        <v>0.29006999999999999</v>
      </c>
      <c r="U527" s="274">
        <v>0</v>
      </c>
      <c r="V527" s="274">
        <v>0</v>
      </c>
      <c r="W527" s="274">
        <v>4.0879999999999972E-2</v>
      </c>
      <c r="X527" s="274">
        <v>0</v>
      </c>
      <c r="Y527" s="274">
        <v>0</v>
      </c>
      <c r="Z527" s="274">
        <v>0</v>
      </c>
      <c r="AA527" s="274">
        <v>0</v>
      </c>
      <c r="AB527" s="274">
        <v>0.15045</v>
      </c>
      <c r="AC527" s="274">
        <v>7.0800000000000002E-2</v>
      </c>
      <c r="AD527" s="274">
        <v>0.11731000000000003</v>
      </c>
      <c r="AE527" s="274">
        <v>0</v>
      </c>
      <c r="AF527" s="272">
        <f t="shared" si="35"/>
        <v>1</v>
      </c>
      <c r="AG527" s="196">
        <f t="shared" si="32"/>
        <v>0.66950999999999994</v>
      </c>
    </row>
    <row r="528" spans="1:33" s="23" customFormat="1" x14ac:dyDescent="0.25">
      <c r="A528" s="1">
        <v>1948</v>
      </c>
      <c r="B528" s="1" t="s">
        <v>17</v>
      </c>
      <c r="C528" s="1" t="str">
        <f t="shared" si="33"/>
        <v>1948MB</v>
      </c>
      <c r="D528" s="1" t="s">
        <v>56</v>
      </c>
      <c r="E528" s="1" t="str">
        <f t="shared" si="34"/>
        <v>1948MBICI</v>
      </c>
      <c r="F528" s="196">
        <v>0.12182999999999999</v>
      </c>
      <c r="G528" s="196">
        <v>0.4264</v>
      </c>
      <c r="H528" s="196">
        <v>0</v>
      </c>
      <c r="I528" s="196">
        <v>2.4369999999999999E-2</v>
      </c>
      <c r="J528" s="196">
        <v>0.1066</v>
      </c>
      <c r="K528" s="196">
        <v>0</v>
      </c>
      <c r="L528" s="196">
        <v>0</v>
      </c>
      <c r="M528" s="196">
        <v>3.0499999999999998E-3</v>
      </c>
      <c r="N528" s="196">
        <v>6.0899999999999999E-3</v>
      </c>
      <c r="O528" s="196">
        <v>4.061E-2</v>
      </c>
      <c r="P528" s="196">
        <v>5.0599999999998979E-3</v>
      </c>
      <c r="Q528" s="196">
        <v>0</v>
      </c>
      <c r="R528" s="196">
        <v>0</v>
      </c>
      <c r="S528" s="196">
        <v>1.0199999999999999E-3</v>
      </c>
      <c r="T528" s="196">
        <v>0</v>
      </c>
      <c r="U528" s="196">
        <v>7.11E-3</v>
      </c>
      <c r="V528" s="196">
        <v>8.1200000000000005E-3</v>
      </c>
      <c r="W528" s="196">
        <v>8.1220000000000001E-2</v>
      </c>
      <c r="X528" s="196">
        <v>6.0909999999999999E-2</v>
      </c>
      <c r="Y528" s="196">
        <v>0.10152</v>
      </c>
      <c r="Z528" s="196">
        <v>6.0899999999999999E-3</v>
      </c>
      <c r="AA528" s="196">
        <v>0</v>
      </c>
      <c r="AB528" s="196">
        <v>0</v>
      </c>
      <c r="AC528" s="196">
        <v>0</v>
      </c>
      <c r="AD528" s="196">
        <v>0</v>
      </c>
      <c r="AE528" s="196">
        <v>0</v>
      </c>
      <c r="AF528" s="272">
        <f t="shared" si="35"/>
        <v>1</v>
      </c>
      <c r="AG528" s="196">
        <f t="shared" si="32"/>
        <v>0.26599</v>
      </c>
    </row>
    <row r="529" spans="1:33" s="23" customFormat="1" x14ac:dyDescent="0.25">
      <c r="A529" s="1">
        <v>1948</v>
      </c>
      <c r="B529" s="1" t="s">
        <v>17</v>
      </c>
      <c r="C529" s="1" t="str">
        <f t="shared" si="33"/>
        <v>1948MB</v>
      </c>
      <c r="D529" s="1" t="s">
        <v>58</v>
      </c>
      <c r="E529" s="1" t="str">
        <f t="shared" si="34"/>
        <v>1948MBResidential</v>
      </c>
      <c r="F529" s="196">
        <v>0.12182999999999999</v>
      </c>
      <c r="G529" s="196">
        <v>0.4264</v>
      </c>
      <c r="H529" s="196">
        <v>0</v>
      </c>
      <c r="I529" s="196">
        <v>2.4369999999999999E-2</v>
      </c>
      <c r="J529" s="196">
        <v>0.1066</v>
      </c>
      <c r="K529" s="196">
        <v>0</v>
      </c>
      <c r="L529" s="196">
        <v>0</v>
      </c>
      <c r="M529" s="196">
        <v>3.0499999999999998E-3</v>
      </c>
      <c r="N529" s="196">
        <v>6.0899999999999999E-3</v>
      </c>
      <c r="O529" s="196">
        <v>4.061E-2</v>
      </c>
      <c r="P529" s="196">
        <v>5.0599999999998979E-3</v>
      </c>
      <c r="Q529" s="196">
        <v>0</v>
      </c>
      <c r="R529" s="196">
        <v>0</v>
      </c>
      <c r="S529" s="196">
        <v>1.0199999999999999E-3</v>
      </c>
      <c r="T529" s="196">
        <v>0</v>
      </c>
      <c r="U529" s="196">
        <v>7.11E-3</v>
      </c>
      <c r="V529" s="196">
        <v>8.1200000000000005E-3</v>
      </c>
      <c r="W529" s="196">
        <v>8.1220000000000001E-2</v>
      </c>
      <c r="X529" s="196">
        <v>6.0909999999999999E-2</v>
      </c>
      <c r="Y529" s="196">
        <v>0.10152</v>
      </c>
      <c r="Z529" s="196">
        <v>6.0899999999999999E-3</v>
      </c>
      <c r="AA529" s="196">
        <v>0</v>
      </c>
      <c r="AB529" s="196">
        <v>0</v>
      </c>
      <c r="AC529" s="196">
        <v>0</v>
      </c>
      <c r="AD529" s="196">
        <v>0</v>
      </c>
      <c r="AE529" s="196">
        <v>0</v>
      </c>
      <c r="AF529" s="272">
        <f t="shared" si="35"/>
        <v>1</v>
      </c>
      <c r="AG529" s="196">
        <f t="shared" si="32"/>
        <v>0.26599</v>
      </c>
    </row>
    <row r="530" spans="1:33" s="23" customFormat="1" x14ac:dyDescent="0.25">
      <c r="A530" s="1">
        <v>1949</v>
      </c>
      <c r="B530" s="1" t="s">
        <v>17</v>
      </c>
      <c r="C530" s="1" t="str">
        <f t="shared" si="33"/>
        <v>1949MB</v>
      </c>
      <c r="D530" s="1" t="s">
        <v>57</v>
      </c>
      <c r="E530" s="1" t="str">
        <f t="shared" si="34"/>
        <v>1949MBC&amp;D</v>
      </c>
      <c r="F530" s="274">
        <v>0</v>
      </c>
      <c r="G530" s="274">
        <v>1.0829999999999999E-2</v>
      </c>
      <c r="H530" s="274">
        <v>0</v>
      </c>
      <c r="I530" s="274">
        <v>0.31966</v>
      </c>
      <c r="J530" s="274">
        <v>0</v>
      </c>
      <c r="K530" s="274">
        <v>0</v>
      </c>
      <c r="L530" s="274">
        <v>0</v>
      </c>
      <c r="M530" s="274">
        <v>0</v>
      </c>
      <c r="N530" s="274">
        <v>0</v>
      </c>
      <c r="O530" s="274">
        <v>0</v>
      </c>
      <c r="P530" s="274">
        <v>0</v>
      </c>
      <c r="Q530" s="274">
        <v>0</v>
      </c>
      <c r="R530" s="274">
        <v>0</v>
      </c>
      <c r="S530" s="274">
        <v>0</v>
      </c>
      <c r="T530" s="274">
        <v>0.29006999999999999</v>
      </c>
      <c r="U530" s="274">
        <v>0</v>
      </c>
      <c r="V530" s="274">
        <v>0</v>
      </c>
      <c r="W530" s="274">
        <v>4.0879999999999972E-2</v>
      </c>
      <c r="X530" s="274">
        <v>0</v>
      </c>
      <c r="Y530" s="274">
        <v>0</v>
      </c>
      <c r="Z530" s="274">
        <v>0</v>
      </c>
      <c r="AA530" s="274">
        <v>0</v>
      </c>
      <c r="AB530" s="274">
        <v>0.15045</v>
      </c>
      <c r="AC530" s="274">
        <v>7.0800000000000002E-2</v>
      </c>
      <c r="AD530" s="274">
        <v>0.11731000000000003</v>
      </c>
      <c r="AE530" s="274">
        <v>0</v>
      </c>
      <c r="AF530" s="272">
        <f t="shared" si="35"/>
        <v>1</v>
      </c>
      <c r="AG530" s="196">
        <f t="shared" si="32"/>
        <v>0.66950999999999994</v>
      </c>
    </row>
    <row r="531" spans="1:33" s="23" customFormat="1" x14ac:dyDescent="0.25">
      <c r="A531" s="1">
        <v>1949</v>
      </c>
      <c r="B531" s="1" t="s">
        <v>17</v>
      </c>
      <c r="C531" s="1" t="str">
        <f t="shared" si="33"/>
        <v>1949MB</v>
      </c>
      <c r="D531" s="1" t="s">
        <v>56</v>
      </c>
      <c r="E531" s="1" t="str">
        <f t="shared" si="34"/>
        <v>1949MBICI</v>
      </c>
      <c r="F531" s="196">
        <v>0.12182999999999999</v>
      </c>
      <c r="G531" s="196">
        <v>0.4264</v>
      </c>
      <c r="H531" s="196">
        <v>0</v>
      </c>
      <c r="I531" s="196">
        <v>2.4369999999999999E-2</v>
      </c>
      <c r="J531" s="196">
        <v>0.1066</v>
      </c>
      <c r="K531" s="196">
        <v>0</v>
      </c>
      <c r="L531" s="196">
        <v>0</v>
      </c>
      <c r="M531" s="196">
        <v>3.0499999999999998E-3</v>
      </c>
      <c r="N531" s="196">
        <v>6.0899999999999999E-3</v>
      </c>
      <c r="O531" s="196">
        <v>4.061E-2</v>
      </c>
      <c r="P531" s="196">
        <v>5.0599999999998979E-3</v>
      </c>
      <c r="Q531" s="196">
        <v>0</v>
      </c>
      <c r="R531" s="196">
        <v>0</v>
      </c>
      <c r="S531" s="196">
        <v>1.0199999999999999E-3</v>
      </c>
      <c r="T531" s="197">
        <v>0</v>
      </c>
      <c r="U531" s="196">
        <v>7.11E-3</v>
      </c>
      <c r="V531" s="196">
        <v>8.1200000000000005E-3</v>
      </c>
      <c r="W531" s="196">
        <v>8.1220000000000001E-2</v>
      </c>
      <c r="X531" s="196">
        <v>6.0909999999999999E-2</v>
      </c>
      <c r="Y531" s="196">
        <v>0.10152</v>
      </c>
      <c r="Z531" s="196">
        <v>6.0899999999999999E-3</v>
      </c>
      <c r="AA531" s="196">
        <v>0</v>
      </c>
      <c r="AB531" s="196">
        <v>0</v>
      </c>
      <c r="AC531" s="196">
        <v>0</v>
      </c>
      <c r="AD531" s="196">
        <v>0</v>
      </c>
      <c r="AE531" s="196">
        <v>0</v>
      </c>
      <c r="AF531" s="272">
        <f t="shared" si="35"/>
        <v>1</v>
      </c>
      <c r="AG531" s="196">
        <f t="shared" si="32"/>
        <v>0.26599</v>
      </c>
    </row>
    <row r="532" spans="1:33" s="23" customFormat="1" x14ac:dyDescent="0.25">
      <c r="A532" s="1">
        <v>1949</v>
      </c>
      <c r="B532" s="1" t="s">
        <v>17</v>
      </c>
      <c r="C532" s="1" t="str">
        <f t="shared" si="33"/>
        <v>1949MB</v>
      </c>
      <c r="D532" s="1" t="s">
        <v>58</v>
      </c>
      <c r="E532" s="1" t="str">
        <f t="shared" si="34"/>
        <v>1949MBResidential</v>
      </c>
      <c r="F532" s="196">
        <v>0.12182999999999999</v>
      </c>
      <c r="G532" s="196">
        <v>0.4264</v>
      </c>
      <c r="H532" s="196">
        <v>0</v>
      </c>
      <c r="I532" s="196">
        <v>2.4369999999999999E-2</v>
      </c>
      <c r="J532" s="196">
        <v>0.1066</v>
      </c>
      <c r="K532" s="196">
        <v>0</v>
      </c>
      <c r="L532" s="196">
        <v>0</v>
      </c>
      <c r="M532" s="196">
        <v>3.0499999999999998E-3</v>
      </c>
      <c r="N532" s="196">
        <v>6.0899999999999999E-3</v>
      </c>
      <c r="O532" s="196">
        <v>4.061E-2</v>
      </c>
      <c r="P532" s="196">
        <v>5.0599999999998979E-3</v>
      </c>
      <c r="Q532" s="196">
        <v>0</v>
      </c>
      <c r="R532" s="196">
        <v>0</v>
      </c>
      <c r="S532" s="196">
        <v>1.0199999999999999E-3</v>
      </c>
      <c r="T532" s="196">
        <v>0</v>
      </c>
      <c r="U532" s="196">
        <v>7.11E-3</v>
      </c>
      <c r="V532" s="196">
        <v>8.1200000000000005E-3</v>
      </c>
      <c r="W532" s="196">
        <v>8.1220000000000001E-2</v>
      </c>
      <c r="X532" s="196">
        <v>6.0909999999999999E-2</v>
      </c>
      <c r="Y532" s="196">
        <v>0.10152</v>
      </c>
      <c r="Z532" s="196">
        <v>6.0899999999999999E-3</v>
      </c>
      <c r="AA532" s="196">
        <v>0</v>
      </c>
      <c r="AB532" s="196">
        <v>0</v>
      </c>
      <c r="AC532" s="196">
        <v>0</v>
      </c>
      <c r="AD532" s="196">
        <v>0</v>
      </c>
      <c r="AE532" s="196">
        <v>0</v>
      </c>
      <c r="AF532" s="272">
        <f t="shared" si="35"/>
        <v>1</v>
      </c>
      <c r="AG532" s="196">
        <f t="shared" si="32"/>
        <v>0.26599</v>
      </c>
    </row>
    <row r="533" spans="1:33" s="23" customFormat="1" x14ac:dyDescent="0.25">
      <c r="A533" s="1">
        <v>1950</v>
      </c>
      <c r="B533" s="1" t="s">
        <v>17</v>
      </c>
      <c r="C533" s="1" t="str">
        <f t="shared" si="33"/>
        <v>1950MB</v>
      </c>
      <c r="D533" s="1" t="s">
        <v>57</v>
      </c>
      <c r="E533" s="1" t="str">
        <f t="shared" si="34"/>
        <v>1950MBC&amp;D</v>
      </c>
      <c r="F533" s="274">
        <v>0</v>
      </c>
      <c r="G533" s="274">
        <v>1.0829999999999999E-2</v>
      </c>
      <c r="H533" s="274">
        <v>0</v>
      </c>
      <c r="I533" s="274">
        <v>0.31966</v>
      </c>
      <c r="J533" s="274">
        <v>0</v>
      </c>
      <c r="K533" s="274">
        <v>0</v>
      </c>
      <c r="L533" s="274">
        <v>0</v>
      </c>
      <c r="M533" s="274">
        <v>0</v>
      </c>
      <c r="N533" s="274">
        <v>0</v>
      </c>
      <c r="O533" s="274">
        <v>0</v>
      </c>
      <c r="P533" s="274">
        <v>0</v>
      </c>
      <c r="Q533" s="274">
        <v>0</v>
      </c>
      <c r="R533" s="274">
        <v>0</v>
      </c>
      <c r="S533" s="274">
        <v>0</v>
      </c>
      <c r="T533" s="274">
        <v>0.29006999999999999</v>
      </c>
      <c r="U533" s="274">
        <v>0</v>
      </c>
      <c r="V533" s="274">
        <v>0</v>
      </c>
      <c r="W533" s="274">
        <v>4.0879999999999972E-2</v>
      </c>
      <c r="X533" s="274">
        <v>0</v>
      </c>
      <c r="Y533" s="274">
        <v>0</v>
      </c>
      <c r="Z533" s="274">
        <v>0</v>
      </c>
      <c r="AA533" s="274">
        <v>0</v>
      </c>
      <c r="AB533" s="274">
        <v>0.15045</v>
      </c>
      <c r="AC533" s="274">
        <v>7.0800000000000002E-2</v>
      </c>
      <c r="AD533" s="274">
        <v>0.11731000000000003</v>
      </c>
      <c r="AE533" s="274">
        <v>0</v>
      </c>
      <c r="AF533" s="272">
        <f t="shared" si="35"/>
        <v>1</v>
      </c>
      <c r="AG533" s="196">
        <f t="shared" si="32"/>
        <v>0.66950999999999994</v>
      </c>
    </row>
    <row r="534" spans="1:33" s="23" customFormat="1" x14ac:dyDescent="0.25">
      <c r="A534" s="1">
        <v>1950</v>
      </c>
      <c r="B534" s="1" t="s">
        <v>17</v>
      </c>
      <c r="C534" s="1" t="str">
        <f t="shared" si="33"/>
        <v>1950MB</v>
      </c>
      <c r="D534" s="1" t="s">
        <v>56</v>
      </c>
      <c r="E534" s="1" t="str">
        <f t="shared" si="34"/>
        <v>1950MBICI</v>
      </c>
      <c r="F534" s="196">
        <v>0.12182999999999999</v>
      </c>
      <c r="G534" s="196">
        <v>0.4264</v>
      </c>
      <c r="H534" s="196">
        <v>0</v>
      </c>
      <c r="I534" s="196">
        <v>2.4369999999999999E-2</v>
      </c>
      <c r="J534" s="196">
        <v>0.1066</v>
      </c>
      <c r="K534" s="196">
        <v>0</v>
      </c>
      <c r="L534" s="196">
        <v>0</v>
      </c>
      <c r="M534" s="196">
        <v>3.0499999999999998E-3</v>
      </c>
      <c r="N534" s="196">
        <v>6.0899999999999999E-3</v>
      </c>
      <c r="O534" s="196">
        <v>4.061E-2</v>
      </c>
      <c r="P534" s="196">
        <v>5.0599999999998979E-3</v>
      </c>
      <c r="Q534" s="196">
        <v>0</v>
      </c>
      <c r="R534" s="196">
        <v>0</v>
      </c>
      <c r="S534" s="196">
        <v>1.0199999999999999E-3</v>
      </c>
      <c r="T534" s="197">
        <v>0</v>
      </c>
      <c r="U534" s="196">
        <v>7.11E-3</v>
      </c>
      <c r="V534" s="196">
        <v>8.1200000000000005E-3</v>
      </c>
      <c r="W534" s="196">
        <v>8.1220000000000001E-2</v>
      </c>
      <c r="X534" s="196">
        <v>6.0909999999999999E-2</v>
      </c>
      <c r="Y534" s="196">
        <v>0.10152</v>
      </c>
      <c r="Z534" s="196">
        <v>6.0899999999999999E-3</v>
      </c>
      <c r="AA534" s="196">
        <v>0</v>
      </c>
      <c r="AB534" s="196">
        <v>0</v>
      </c>
      <c r="AC534" s="196">
        <v>0</v>
      </c>
      <c r="AD534" s="196">
        <v>0</v>
      </c>
      <c r="AE534" s="196">
        <v>0</v>
      </c>
      <c r="AF534" s="272">
        <f t="shared" si="35"/>
        <v>1</v>
      </c>
      <c r="AG534" s="196">
        <f t="shared" si="32"/>
        <v>0.26599</v>
      </c>
    </row>
    <row r="535" spans="1:33" s="23" customFormat="1" x14ac:dyDescent="0.25">
      <c r="A535" s="1">
        <v>1950</v>
      </c>
      <c r="B535" s="1" t="s">
        <v>17</v>
      </c>
      <c r="C535" s="1" t="str">
        <f t="shared" si="33"/>
        <v>1950MB</v>
      </c>
      <c r="D535" s="1" t="s">
        <v>58</v>
      </c>
      <c r="E535" s="1" t="str">
        <f t="shared" si="34"/>
        <v>1950MBResidential</v>
      </c>
      <c r="F535" s="196">
        <v>0.12182999999999999</v>
      </c>
      <c r="G535" s="196">
        <v>0.4264</v>
      </c>
      <c r="H535" s="196">
        <v>0</v>
      </c>
      <c r="I535" s="196">
        <v>2.4369999999999999E-2</v>
      </c>
      <c r="J535" s="196">
        <v>0.1066</v>
      </c>
      <c r="K535" s="196">
        <v>0</v>
      </c>
      <c r="L535" s="196">
        <v>0</v>
      </c>
      <c r="M535" s="196">
        <v>3.0499999999999998E-3</v>
      </c>
      <c r="N535" s="196">
        <v>6.0899999999999999E-3</v>
      </c>
      <c r="O535" s="196">
        <v>4.061E-2</v>
      </c>
      <c r="P535" s="196">
        <v>5.0599999999998979E-3</v>
      </c>
      <c r="Q535" s="196">
        <v>0</v>
      </c>
      <c r="R535" s="196">
        <v>0</v>
      </c>
      <c r="S535" s="196">
        <v>1.0199999999999999E-3</v>
      </c>
      <c r="T535" s="196">
        <v>0</v>
      </c>
      <c r="U535" s="196">
        <v>7.11E-3</v>
      </c>
      <c r="V535" s="196">
        <v>8.1200000000000005E-3</v>
      </c>
      <c r="W535" s="196">
        <v>8.1220000000000001E-2</v>
      </c>
      <c r="X535" s="196">
        <v>6.0909999999999999E-2</v>
      </c>
      <c r="Y535" s="196">
        <v>0.10152</v>
      </c>
      <c r="Z535" s="196">
        <v>6.0899999999999999E-3</v>
      </c>
      <c r="AA535" s="196">
        <v>0</v>
      </c>
      <c r="AB535" s="196">
        <v>0</v>
      </c>
      <c r="AC535" s="196">
        <v>0</v>
      </c>
      <c r="AD535" s="196">
        <v>0</v>
      </c>
      <c r="AE535" s="196">
        <v>0</v>
      </c>
      <c r="AF535" s="272">
        <f t="shared" si="35"/>
        <v>1</v>
      </c>
      <c r="AG535" s="196">
        <f t="shared" si="32"/>
        <v>0.26599</v>
      </c>
    </row>
    <row r="536" spans="1:33" s="23" customFormat="1" x14ac:dyDescent="0.25">
      <c r="A536" s="1">
        <v>1951</v>
      </c>
      <c r="B536" s="1" t="s">
        <v>17</v>
      </c>
      <c r="C536" s="1" t="str">
        <f t="shared" si="33"/>
        <v>1951MB</v>
      </c>
      <c r="D536" s="1" t="s">
        <v>57</v>
      </c>
      <c r="E536" s="1" t="str">
        <f t="shared" si="34"/>
        <v>1951MBC&amp;D</v>
      </c>
      <c r="F536" s="274">
        <v>0</v>
      </c>
      <c r="G536" s="274">
        <v>1.0829999999999999E-2</v>
      </c>
      <c r="H536" s="274">
        <v>0</v>
      </c>
      <c r="I536" s="274">
        <v>0.31966</v>
      </c>
      <c r="J536" s="274">
        <v>0</v>
      </c>
      <c r="K536" s="274">
        <v>0</v>
      </c>
      <c r="L536" s="274">
        <v>0</v>
      </c>
      <c r="M536" s="274">
        <v>0</v>
      </c>
      <c r="N536" s="274">
        <v>0</v>
      </c>
      <c r="O536" s="274">
        <v>0</v>
      </c>
      <c r="P536" s="274">
        <v>0</v>
      </c>
      <c r="Q536" s="274">
        <v>0</v>
      </c>
      <c r="R536" s="274">
        <v>0</v>
      </c>
      <c r="S536" s="274">
        <v>0</v>
      </c>
      <c r="T536" s="274">
        <v>0.29006999999999999</v>
      </c>
      <c r="U536" s="274">
        <v>0</v>
      </c>
      <c r="V536" s="274">
        <v>0</v>
      </c>
      <c r="W536" s="274">
        <v>4.0879999999999972E-2</v>
      </c>
      <c r="X536" s="274">
        <v>0</v>
      </c>
      <c r="Y536" s="274">
        <v>0</v>
      </c>
      <c r="Z536" s="274">
        <v>0</v>
      </c>
      <c r="AA536" s="274">
        <v>0</v>
      </c>
      <c r="AB536" s="274">
        <v>0.15045</v>
      </c>
      <c r="AC536" s="274">
        <v>7.0800000000000002E-2</v>
      </c>
      <c r="AD536" s="274">
        <v>0.11731000000000003</v>
      </c>
      <c r="AE536" s="274">
        <v>0</v>
      </c>
      <c r="AF536" s="272">
        <f t="shared" si="35"/>
        <v>1</v>
      </c>
      <c r="AG536" s="196">
        <f t="shared" si="32"/>
        <v>0.66950999999999994</v>
      </c>
    </row>
    <row r="537" spans="1:33" s="23" customFormat="1" x14ac:dyDescent="0.25">
      <c r="A537" s="1">
        <v>1951</v>
      </c>
      <c r="B537" s="1" t="s">
        <v>17</v>
      </c>
      <c r="C537" s="1" t="str">
        <f t="shared" si="33"/>
        <v>1951MB</v>
      </c>
      <c r="D537" s="1" t="s">
        <v>56</v>
      </c>
      <c r="E537" s="1" t="str">
        <f t="shared" si="34"/>
        <v>1951MBICI</v>
      </c>
      <c r="F537" s="196">
        <v>0.12182999999999999</v>
      </c>
      <c r="G537" s="196">
        <v>0.4264</v>
      </c>
      <c r="H537" s="196">
        <v>0</v>
      </c>
      <c r="I537" s="196">
        <v>2.4369999999999999E-2</v>
      </c>
      <c r="J537" s="196">
        <v>0.1066</v>
      </c>
      <c r="K537" s="196">
        <v>0</v>
      </c>
      <c r="L537" s="196">
        <v>0</v>
      </c>
      <c r="M537" s="196">
        <v>3.0499999999999998E-3</v>
      </c>
      <c r="N537" s="196">
        <v>6.0899999999999999E-3</v>
      </c>
      <c r="O537" s="196">
        <v>4.061E-2</v>
      </c>
      <c r="P537" s="196">
        <v>5.0599999999998979E-3</v>
      </c>
      <c r="Q537" s="196">
        <v>0</v>
      </c>
      <c r="R537" s="196">
        <v>0</v>
      </c>
      <c r="S537" s="196">
        <v>1.0199999999999999E-3</v>
      </c>
      <c r="T537" s="196">
        <v>0</v>
      </c>
      <c r="U537" s="196">
        <v>7.11E-3</v>
      </c>
      <c r="V537" s="196">
        <v>8.1200000000000005E-3</v>
      </c>
      <c r="W537" s="196">
        <v>8.1220000000000001E-2</v>
      </c>
      <c r="X537" s="196">
        <v>6.0909999999999999E-2</v>
      </c>
      <c r="Y537" s="196">
        <v>0.10152</v>
      </c>
      <c r="Z537" s="196">
        <v>6.0899999999999999E-3</v>
      </c>
      <c r="AA537" s="196">
        <v>0</v>
      </c>
      <c r="AB537" s="196">
        <v>0</v>
      </c>
      <c r="AC537" s="196">
        <v>0</v>
      </c>
      <c r="AD537" s="196">
        <v>0</v>
      </c>
      <c r="AE537" s="196">
        <v>0</v>
      </c>
      <c r="AF537" s="272">
        <f t="shared" si="35"/>
        <v>1</v>
      </c>
      <c r="AG537" s="196">
        <f t="shared" si="32"/>
        <v>0.26599</v>
      </c>
    </row>
    <row r="538" spans="1:33" s="23" customFormat="1" x14ac:dyDescent="0.25">
      <c r="A538" s="1">
        <v>1951</v>
      </c>
      <c r="B538" s="1" t="s">
        <v>17</v>
      </c>
      <c r="C538" s="1" t="str">
        <f t="shared" si="33"/>
        <v>1951MB</v>
      </c>
      <c r="D538" s="1" t="s">
        <v>58</v>
      </c>
      <c r="E538" s="1" t="str">
        <f t="shared" si="34"/>
        <v>1951MBResidential</v>
      </c>
      <c r="F538" s="196">
        <v>0.12182999999999999</v>
      </c>
      <c r="G538" s="196">
        <v>0.4264</v>
      </c>
      <c r="H538" s="196">
        <v>0</v>
      </c>
      <c r="I538" s="196">
        <v>2.4369999999999999E-2</v>
      </c>
      <c r="J538" s="196">
        <v>0.1066</v>
      </c>
      <c r="K538" s="196">
        <v>0</v>
      </c>
      <c r="L538" s="196">
        <v>0</v>
      </c>
      <c r="M538" s="196">
        <v>3.0499999999999998E-3</v>
      </c>
      <c r="N538" s="196">
        <v>6.0899999999999999E-3</v>
      </c>
      <c r="O538" s="196">
        <v>4.061E-2</v>
      </c>
      <c r="P538" s="196">
        <v>5.0599999999998979E-3</v>
      </c>
      <c r="Q538" s="196">
        <v>0</v>
      </c>
      <c r="R538" s="196">
        <v>0</v>
      </c>
      <c r="S538" s="196">
        <v>1.0199999999999999E-3</v>
      </c>
      <c r="T538" s="196">
        <v>0</v>
      </c>
      <c r="U538" s="196">
        <v>7.11E-3</v>
      </c>
      <c r="V538" s="196">
        <v>8.1200000000000005E-3</v>
      </c>
      <c r="W538" s="196">
        <v>8.1220000000000001E-2</v>
      </c>
      <c r="X538" s="196">
        <v>6.0909999999999999E-2</v>
      </c>
      <c r="Y538" s="196">
        <v>0.10152</v>
      </c>
      <c r="Z538" s="196">
        <v>6.0899999999999999E-3</v>
      </c>
      <c r="AA538" s="196">
        <v>0</v>
      </c>
      <c r="AB538" s="196">
        <v>0</v>
      </c>
      <c r="AC538" s="196">
        <v>0</v>
      </c>
      <c r="AD538" s="196">
        <v>0</v>
      </c>
      <c r="AE538" s="196">
        <v>0</v>
      </c>
      <c r="AF538" s="272">
        <f t="shared" si="35"/>
        <v>1</v>
      </c>
      <c r="AG538" s="196">
        <f t="shared" si="32"/>
        <v>0.26599</v>
      </c>
    </row>
    <row r="539" spans="1:33" s="23" customFormat="1" x14ac:dyDescent="0.25">
      <c r="A539" s="1">
        <v>1952</v>
      </c>
      <c r="B539" s="1" t="s">
        <v>17</v>
      </c>
      <c r="C539" s="1" t="str">
        <f t="shared" si="33"/>
        <v>1952MB</v>
      </c>
      <c r="D539" s="1" t="s">
        <v>57</v>
      </c>
      <c r="E539" s="1" t="str">
        <f t="shared" si="34"/>
        <v>1952MBC&amp;D</v>
      </c>
      <c r="F539" s="274">
        <v>0</v>
      </c>
      <c r="G539" s="274">
        <v>1.0829999999999999E-2</v>
      </c>
      <c r="H539" s="274">
        <v>0</v>
      </c>
      <c r="I539" s="274">
        <v>0.31966</v>
      </c>
      <c r="J539" s="274">
        <v>0</v>
      </c>
      <c r="K539" s="274">
        <v>0</v>
      </c>
      <c r="L539" s="274">
        <v>0</v>
      </c>
      <c r="M539" s="274">
        <v>0</v>
      </c>
      <c r="N539" s="274">
        <v>0</v>
      </c>
      <c r="O539" s="274">
        <v>0</v>
      </c>
      <c r="P539" s="274">
        <v>0</v>
      </c>
      <c r="Q539" s="274">
        <v>0</v>
      </c>
      <c r="R539" s="274">
        <v>0</v>
      </c>
      <c r="S539" s="274">
        <v>0</v>
      </c>
      <c r="T539" s="274">
        <v>0.29006999999999999</v>
      </c>
      <c r="U539" s="274">
        <v>0</v>
      </c>
      <c r="V539" s="274">
        <v>0</v>
      </c>
      <c r="W539" s="274">
        <v>4.0879999999999972E-2</v>
      </c>
      <c r="X539" s="274">
        <v>0</v>
      </c>
      <c r="Y539" s="274">
        <v>0</v>
      </c>
      <c r="Z539" s="274">
        <v>0</v>
      </c>
      <c r="AA539" s="274">
        <v>0</v>
      </c>
      <c r="AB539" s="274">
        <v>0.15045</v>
      </c>
      <c r="AC539" s="274">
        <v>7.0800000000000002E-2</v>
      </c>
      <c r="AD539" s="274">
        <v>0.11731000000000003</v>
      </c>
      <c r="AE539" s="274">
        <v>0</v>
      </c>
      <c r="AF539" s="272">
        <f t="shared" si="35"/>
        <v>1</v>
      </c>
      <c r="AG539" s="196">
        <f t="shared" si="32"/>
        <v>0.66950999999999994</v>
      </c>
    </row>
    <row r="540" spans="1:33" s="23" customFormat="1" x14ac:dyDescent="0.25">
      <c r="A540" s="1">
        <v>1952</v>
      </c>
      <c r="B540" s="1" t="s">
        <v>17</v>
      </c>
      <c r="C540" s="1" t="str">
        <f t="shared" si="33"/>
        <v>1952MB</v>
      </c>
      <c r="D540" s="1" t="s">
        <v>56</v>
      </c>
      <c r="E540" s="1" t="str">
        <f t="shared" si="34"/>
        <v>1952MBICI</v>
      </c>
      <c r="F540" s="196">
        <v>0.12182999999999999</v>
      </c>
      <c r="G540" s="196">
        <v>0.4264</v>
      </c>
      <c r="H540" s="196">
        <v>0</v>
      </c>
      <c r="I540" s="196">
        <v>2.4369999999999999E-2</v>
      </c>
      <c r="J540" s="196">
        <v>0.1066</v>
      </c>
      <c r="K540" s="196">
        <v>0</v>
      </c>
      <c r="L540" s="196">
        <v>0</v>
      </c>
      <c r="M540" s="196">
        <v>3.0499999999999998E-3</v>
      </c>
      <c r="N540" s="196">
        <v>6.0899999999999999E-3</v>
      </c>
      <c r="O540" s="196">
        <v>4.061E-2</v>
      </c>
      <c r="P540" s="196">
        <v>5.0599999999998979E-3</v>
      </c>
      <c r="Q540" s="196">
        <v>0</v>
      </c>
      <c r="R540" s="196">
        <v>0</v>
      </c>
      <c r="S540" s="196">
        <v>1.0199999999999999E-3</v>
      </c>
      <c r="T540" s="196">
        <v>0</v>
      </c>
      <c r="U540" s="196">
        <v>7.11E-3</v>
      </c>
      <c r="V540" s="196">
        <v>8.1200000000000005E-3</v>
      </c>
      <c r="W540" s="196">
        <v>8.1220000000000001E-2</v>
      </c>
      <c r="X540" s="196">
        <v>6.0909999999999999E-2</v>
      </c>
      <c r="Y540" s="196">
        <v>0.10152</v>
      </c>
      <c r="Z540" s="196">
        <v>6.0899999999999999E-3</v>
      </c>
      <c r="AA540" s="196">
        <v>0</v>
      </c>
      <c r="AB540" s="196">
        <v>0</v>
      </c>
      <c r="AC540" s="196">
        <v>0</v>
      </c>
      <c r="AD540" s="196">
        <v>0</v>
      </c>
      <c r="AE540" s="196">
        <v>0</v>
      </c>
      <c r="AF540" s="272">
        <f t="shared" si="35"/>
        <v>1</v>
      </c>
      <c r="AG540" s="196">
        <f t="shared" si="32"/>
        <v>0.26599</v>
      </c>
    </row>
    <row r="541" spans="1:33" s="23" customFormat="1" x14ac:dyDescent="0.25">
      <c r="A541" s="1">
        <v>1952</v>
      </c>
      <c r="B541" s="1" t="s">
        <v>17</v>
      </c>
      <c r="C541" s="1" t="str">
        <f t="shared" si="33"/>
        <v>1952MB</v>
      </c>
      <c r="D541" s="1" t="s">
        <v>58</v>
      </c>
      <c r="E541" s="1" t="str">
        <f t="shared" si="34"/>
        <v>1952MBResidential</v>
      </c>
      <c r="F541" s="196">
        <v>0.12182999999999999</v>
      </c>
      <c r="G541" s="196">
        <v>0.4264</v>
      </c>
      <c r="H541" s="196">
        <v>0</v>
      </c>
      <c r="I541" s="196">
        <v>2.4369999999999999E-2</v>
      </c>
      <c r="J541" s="196">
        <v>0.1066</v>
      </c>
      <c r="K541" s="196">
        <v>0</v>
      </c>
      <c r="L541" s="196">
        <v>0</v>
      </c>
      <c r="M541" s="196">
        <v>3.0499999999999998E-3</v>
      </c>
      <c r="N541" s="196">
        <v>6.0899999999999999E-3</v>
      </c>
      <c r="O541" s="196">
        <v>4.061E-2</v>
      </c>
      <c r="P541" s="196">
        <v>5.0599999999998979E-3</v>
      </c>
      <c r="Q541" s="196">
        <v>0</v>
      </c>
      <c r="R541" s="196">
        <v>0</v>
      </c>
      <c r="S541" s="196">
        <v>1.0199999999999999E-3</v>
      </c>
      <c r="T541" s="196">
        <v>0</v>
      </c>
      <c r="U541" s="196">
        <v>7.11E-3</v>
      </c>
      <c r="V541" s="196">
        <v>8.1200000000000005E-3</v>
      </c>
      <c r="W541" s="196">
        <v>8.1220000000000001E-2</v>
      </c>
      <c r="X541" s="196">
        <v>6.0909999999999999E-2</v>
      </c>
      <c r="Y541" s="196">
        <v>0.10152</v>
      </c>
      <c r="Z541" s="196">
        <v>6.0899999999999999E-3</v>
      </c>
      <c r="AA541" s="196">
        <v>0</v>
      </c>
      <c r="AB541" s="196">
        <v>0</v>
      </c>
      <c r="AC541" s="196">
        <v>0</v>
      </c>
      <c r="AD541" s="196">
        <v>0</v>
      </c>
      <c r="AE541" s="196">
        <v>0</v>
      </c>
      <c r="AF541" s="272">
        <f t="shared" si="35"/>
        <v>1</v>
      </c>
      <c r="AG541" s="196">
        <f t="shared" si="32"/>
        <v>0.26599</v>
      </c>
    </row>
    <row r="542" spans="1:33" s="23" customFormat="1" x14ac:dyDescent="0.25">
      <c r="A542" s="1">
        <v>1953</v>
      </c>
      <c r="B542" s="1" t="s">
        <v>17</v>
      </c>
      <c r="C542" s="1" t="str">
        <f t="shared" si="33"/>
        <v>1953MB</v>
      </c>
      <c r="D542" s="1" t="s">
        <v>57</v>
      </c>
      <c r="E542" s="1" t="str">
        <f t="shared" si="34"/>
        <v>1953MBC&amp;D</v>
      </c>
      <c r="F542" s="274">
        <v>0</v>
      </c>
      <c r="G542" s="274">
        <v>1.0829999999999999E-2</v>
      </c>
      <c r="H542" s="274">
        <v>0</v>
      </c>
      <c r="I542" s="274">
        <v>0.31966</v>
      </c>
      <c r="J542" s="274">
        <v>0</v>
      </c>
      <c r="K542" s="274">
        <v>0</v>
      </c>
      <c r="L542" s="274">
        <v>0</v>
      </c>
      <c r="M542" s="274">
        <v>0</v>
      </c>
      <c r="N542" s="274">
        <v>0</v>
      </c>
      <c r="O542" s="274">
        <v>0</v>
      </c>
      <c r="P542" s="274">
        <v>0</v>
      </c>
      <c r="Q542" s="274">
        <v>0</v>
      </c>
      <c r="R542" s="274">
        <v>0</v>
      </c>
      <c r="S542" s="274">
        <v>0</v>
      </c>
      <c r="T542" s="274">
        <v>0.29006999999999999</v>
      </c>
      <c r="U542" s="274">
        <v>0</v>
      </c>
      <c r="V542" s="274">
        <v>0</v>
      </c>
      <c r="W542" s="274">
        <v>4.0879999999999972E-2</v>
      </c>
      <c r="X542" s="274">
        <v>0</v>
      </c>
      <c r="Y542" s="274">
        <v>0</v>
      </c>
      <c r="Z542" s="274">
        <v>0</v>
      </c>
      <c r="AA542" s="274">
        <v>0</v>
      </c>
      <c r="AB542" s="274">
        <v>0.15045</v>
      </c>
      <c r="AC542" s="274">
        <v>7.0800000000000002E-2</v>
      </c>
      <c r="AD542" s="274">
        <v>0.11731000000000003</v>
      </c>
      <c r="AE542" s="274">
        <v>0</v>
      </c>
      <c r="AF542" s="272">
        <f t="shared" si="35"/>
        <v>1</v>
      </c>
      <c r="AG542" s="196">
        <f t="shared" si="32"/>
        <v>0.66950999999999994</v>
      </c>
    </row>
    <row r="543" spans="1:33" s="23" customFormat="1" x14ac:dyDescent="0.25">
      <c r="A543" s="1">
        <v>1953</v>
      </c>
      <c r="B543" s="1" t="s">
        <v>17</v>
      </c>
      <c r="C543" s="1" t="str">
        <f t="shared" si="33"/>
        <v>1953MB</v>
      </c>
      <c r="D543" s="1" t="s">
        <v>56</v>
      </c>
      <c r="E543" s="1" t="str">
        <f t="shared" si="34"/>
        <v>1953MBICI</v>
      </c>
      <c r="F543" s="196">
        <v>0.12182999999999999</v>
      </c>
      <c r="G543" s="196">
        <v>0.4264</v>
      </c>
      <c r="H543" s="196">
        <v>0</v>
      </c>
      <c r="I543" s="196">
        <v>2.4369999999999999E-2</v>
      </c>
      <c r="J543" s="196">
        <v>0.1066</v>
      </c>
      <c r="K543" s="196">
        <v>0</v>
      </c>
      <c r="L543" s="196">
        <v>0</v>
      </c>
      <c r="M543" s="196">
        <v>3.0499999999999998E-3</v>
      </c>
      <c r="N543" s="196">
        <v>6.0899999999999999E-3</v>
      </c>
      <c r="O543" s="196">
        <v>4.061E-2</v>
      </c>
      <c r="P543" s="196">
        <v>5.0599999999998979E-3</v>
      </c>
      <c r="Q543" s="196">
        <v>0</v>
      </c>
      <c r="R543" s="196">
        <v>0</v>
      </c>
      <c r="S543" s="196">
        <v>1.0199999999999999E-3</v>
      </c>
      <c r="T543" s="196">
        <v>0</v>
      </c>
      <c r="U543" s="196">
        <v>7.11E-3</v>
      </c>
      <c r="V543" s="196">
        <v>8.1200000000000005E-3</v>
      </c>
      <c r="W543" s="196">
        <v>8.1220000000000001E-2</v>
      </c>
      <c r="X543" s="196">
        <v>6.0909999999999999E-2</v>
      </c>
      <c r="Y543" s="196">
        <v>0.10152</v>
      </c>
      <c r="Z543" s="196">
        <v>6.0899999999999999E-3</v>
      </c>
      <c r="AA543" s="196">
        <v>0</v>
      </c>
      <c r="AB543" s="196">
        <v>0</v>
      </c>
      <c r="AC543" s="196">
        <v>0</v>
      </c>
      <c r="AD543" s="196">
        <v>0</v>
      </c>
      <c r="AE543" s="196">
        <v>0</v>
      </c>
      <c r="AF543" s="272">
        <f t="shared" si="35"/>
        <v>1</v>
      </c>
      <c r="AG543" s="196">
        <f t="shared" si="32"/>
        <v>0.26599</v>
      </c>
    </row>
    <row r="544" spans="1:33" s="23" customFormat="1" x14ac:dyDescent="0.25">
      <c r="A544" s="1">
        <v>1953</v>
      </c>
      <c r="B544" s="1" t="s">
        <v>17</v>
      </c>
      <c r="C544" s="1" t="str">
        <f t="shared" si="33"/>
        <v>1953MB</v>
      </c>
      <c r="D544" s="1" t="s">
        <v>58</v>
      </c>
      <c r="E544" s="1" t="str">
        <f t="shared" si="34"/>
        <v>1953MBResidential</v>
      </c>
      <c r="F544" s="196">
        <v>0.12182999999999999</v>
      </c>
      <c r="G544" s="196">
        <v>0.4264</v>
      </c>
      <c r="H544" s="196">
        <v>0</v>
      </c>
      <c r="I544" s="196">
        <v>2.4369999999999999E-2</v>
      </c>
      <c r="J544" s="196">
        <v>0.1066</v>
      </c>
      <c r="K544" s="196">
        <v>0</v>
      </c>
      <c r="L544" s="196">
        <v>0</v>
      </c>
      <c r="M544" s="196">
        <v>3.0499999999999998E-3</v>
      </c>
      <c r="N544" s="196">
        <v>6.0899999999999999E-3</v>
      </c>
      <c r="O544" s="196">
        <v>4.061E-2</v>
      </c>
      <c r="P544" s="196">
        <v>5.0599999999998979E-3</v>
      </c>
      <c r="Q544" s="196">
        <v>0</v>
      </c>
      <c r="R544" s="196">
        <v>0</v>
      </c>
      <c r="S544" s="196">
        <v>1.0199999999999999E-3</v>
      </c>
      <c r="T544" s="196">
        <v>0</v>
      </c>
      <c r="U544" s="196">
        <v>7.11E-3</v>
      </c>
      <c r="V544" s="196">
        <v>8.1200000000000005E-3</v>
      </c>
      <c r="W544" s="196">
        <v>8.1220000000000001E-2</v>
      </c>
      <c r="X544" s="196">
        <v>6.0909999999999999E-2</v>
      </c>
      <c r="Y544" s="196">
        <v>0.10152</v>
      </c>
      <c r="Z544" s="196">
        <v>6.0899999999999999E-3</v>
      </c>
      <c r="AA544" s="196">
        <v>0</v>
      </c>
      <c r="AB544" s="196">
        <v>0</v>
      </c>
      <c r="AC544" s="196">
        <v>0</v>
      </c>
      <c r="AD544" s="196">
        <v>0</v>
      </c>
      <c r="AE544" s="196">
        <v>0</v>
      </c>
      <c r="AF544" s="272">
        <f t="shared" si="35"/>
        <v>1</v>
      </c>
      <c r="AG544" s="196">
        <f t="shared" si="32"/>
        <v>0.26599</v>
      </c>
    </row>
    <row r="545" spans="1:33" s="23" customFormat="1" x14ac:dyDescent="0.25">
      <c r="A545" s="1">
        <v>1954</v>
      </c>
      <c r="B545" s="1" t="s">
        <v>17</v>
      </c>
      <c r="C545" s="1" t="str">
        <f t="shared" si="33"/>
        <v>1954MB</v>
      </c>
      <c r="D545" s="1" t="s">
        <v>57</v>
      </c>
      <c r="E545" s="1" t="str">
        <f t="shared" si="34"/>
        <v>1954MBC&amp;D</v>
      </c>
      <c r="F545" s="274">
        <v>0</v>
      </c>
      <c r="G545" s="274">
        <v>1.0829999999999999E-2</v>
      </c>
      <c r="H545" s="274">
        <v>0</v>
      </c>
      <c r="I545" s="274">
        <v>0.31966</v>
      </c>
      <c r="J545" s="274">
        <v>0</v>
      </c>
      <c r="K545" s="274">
        <v>0</v>
      </c>
      <c r="L545" s="274">
        <v>0</v>
      </c>
      <c r="M545" s="274">
        <v>0</v>
      </c>
      <c r="N545" s="274">
        <v>0</v>
      </c>
      <c r="O545" s="274">
        <v>0</v>
      </c>
      <c r="P545" s="274">
        <v>0</v>
      </c>
      <c r="Q545" s="274">
        <v>0</v>
      </c>
      <c r="R545" s="274">
        <v>0</v>
      </c>
      <c r="S545" s="274">
        <v>0</v>
      </c>
      <c r="T545" s="274">
        <v>0.29006999999999999</v>
      </c>
      <c r="U545" s="274">
        <v>0</v>
      </c>
      <c r="V545" s="274">
        <v>0</v>
      </c>
      <c r="W545" s="274">
        <v>4.0879999999999972E-2</v>
      </c>
      <c r="X545" s="274">
        <v>0</v>
      </c>
      <c r="Y545" s="274">
        <v>0</v>
      </c>
      <c r="Z545" s="274">
        <v>0</v>
      </c>
      <c r="AA545" s="274">
        <v>0</v>
      </c>
      <c r="AB545" s="274">
        <v>0.15045</v>
      </c>
      <c r="AC545" s="274">
        <v>7.0800000000000002E-2</v>
      </c>
      <c r="AD545" s="274">
        <v>0.11731000000000003</v>
      </c>
      <c r="AE545" s="274">
        <v>0</v>
      </c>
      <c r="AF545" s="272">
        <f t="shared" si="35"/>
        <v>1</v>
      </c>
      <c r="AG545" s="196">
        <f t="shared" si="32"/>
        <v>0.66950999999999994</v>
      </c>
    </row>
    <row r="546" spans="1:33" s="23" customFormat="1" x14ac:dyDescent="0.25">
      <c r="A546" s="1">
        <v>1954</v>
      </c>
      <c r="B546" s="1" t="s">
        <v>17</v>
      </c>
      <c r="C546" s="1" t="str">
        <f t="shared" si="33"/>
        <v>1954MB</v>
      </c>
      <c r="D546" s="1" t="s">
        <v>56</v>
      </c>
      <c r="E546" s="1" t="str">
        <f t="shared" si="34"/>
        <v>1954MBICI</v>
      </c>
      <c r="F546" s="196">
        <v>0.12182999999999999</v>
      </c>
      <c r="G546" s="196">
        <v>0.4264</v>
      </c>
      <c r="H546" s="196">
        <v>0</v>
      </c>
      <c r="I546" s="196">
        <v>2.4369999999999999E-2</v>
      </c>
      <c r="J546" s="196">
        <v>0.1066</v>
      </c>
      <c r="K546" s="196">
        <v>0</v>
      </c>
      <c r="L546" s="196">
        <v>0</v>
      </c>
      <c r="M546" s="196">
        <v>3.0499999999999998E-3</v>
      </c>
      <c r="N546" s="196">
        <v>6.0899999999999999E-3</v>
      </c>
      <c r="O546" s="196">
        <v>4.061E-2</v>
      </c>
      <c r="P546" s="196">
        <v>5.0599999999998979E-3</v>
      </c>
      <c r="Q546" s="196">
        <v>0</v>
      </c>
      <c r="R546" s="196">
        <v>0</v>
      </c>
      <c r="S546" s="196">
        <v>1.0199999999999999E-3</v>
      </c>
      <c r="T546" s="196">
        <v>0</v>
      </c>
      <c r="U546" s="196">
        <v>7.11E-3</v>
      </c>
      <c r="V546" s="196">
        <v>8.1200000000000005E-3</v>
      </c>
      <c r="W546" s="196">
        <v>8.1220000000000001E-2</v>
      </c>
      <c r="X546" s="196">
        <v>6.0909999999999999E-2</v>
      </c>
      <c r="Y546" s="196">
        <v>0.10152</v>
      </c>
      <c r="Z546" s="196">
        <v>6.0899999999999999E-3</v>
      </c>
      <c r="AA546" s="196">
        <v>0</v>
      </c>
      <c r="AB546" s="196">
        <v>0</v>
      </c>
      <c r="AC546" s="196">
        <v>0</v>
      </c>
      <c r="AD546" s="196">
        <v>0</v>
      </c>
      <c r="AE546" s="196">
        <v>0</v>
      </c>
      <c r="AF546" s="272">
        <f t="shared" si="35"/>
        <v>1</v>
      </c>
      <c r="AG546" s="196">
        <f t="shared" si="32"/>
        <v>0.26599</v>
      </c>
    </row>
    <row r="547" spans="1:33" s="23" customFormat="1" x14ac:dyDescent="0.25">
      <c r="A547" s="1">
        <v>1954</v>
      </c>
      <c r="B547" s="1" t="s">
        <v>17</v>
      </c>
      <c r="C547" s="1" t="str">
        <f t="shared" si="33"/>
        <v>1954MB</v>
      </c>
      <c r="D547" s="1" t="s">
        <v>58</v>
      </c>
      <c r="E547" s="1" t="str">
        <f t="shared" si="34"/>
        <v>1954MBResidential</v>
      </c>
      <c r="F547" s="196">
        <v>0.12182999999999999</v>
      </c>
      <c r="G547" s="196">
        <v>0.4264</v>
      </c>
      <c r="H547" s="196">
        <v>0</v>
      </c>
      <c r="I547" s="196">
        <v>2.4369999999999999E-2</v>
      </c>
      <c r="J547" s="196">
        <v>0.1066</v>
      </c>
      <c r="K547" s="196">
        <v>0</v>
      </c>
      <c r="L547" s="196">
        <v>0</v>
      </c>
      <c r="M547" s="196">
        <v>3.0499999999999998E-3</v>
      </c>
      <c r="N547" s="196">
        <v>6.0899999999999999E-3</v>
      </c>
      <c r="O547" s="196">
        <v>4.061E-2</v>
      </c>
      <c r="P547" s="196">
        <v>5.0599999999998979E-3</v>
      </c>
      <c r="Q547" s="196">
        <v>0</v>
      </c>
      <c r="R547" s="196">
        <v>0</v>
      </c>
      <c r="S547" s="196">
        <v>1.0199999999999999E-3</v>
      </c>
      <c r="T547" s="196">
        <v>0</v>
      </c>
      <c r="U547" s="196">
        <v>7.11E-3</v>
      </c>
      <c r="V547" s="196">
        <v>8.1200000000000005E-3</v>
      </c>
      <c r="W547" s="196">
        <v>8.1220000000000001E-2</v>
      </c>
      <c r="X547" s="196">
        <v>6.0909999999999999E-2</v>
      </c>
      <c r="Y547" s="196">
        <v>0.10152</v>
      </c>
      <c r="Z547" s="196">
        <v>6.0899999999999999E-3</v>
      </c>
      <c r="AA547" s="196">
        <v>0</v>
      </c>
      <c r="AB547" s="196">
        <v>0</v>
      </c>
      <c r="AC547" s="196">
        <v>0</v>
      </c>
      <c r="AD547" s="196">
        <v>0</v>
      </c>
      <c r="AE547" s="196">
        <v>0</v>
      </c>
      <c r="AF547" s="272">
        <f t="shared" si="35"/>
        <v>1</v>
      </c>
      <c r="AG547" s="196">
        <f t="shared" si="32"/>
        <v>0.26599</v>
      </c>
    </row>
    <row r="548" spans="1:33" s="23" customFormat="1" x14ac:dyDescent="0.25">
      <c r="A548" s="1">
        <v>1955</v>
      </c>
      <c r="B548" s="1" t="s">
        <v>17</v>
      </c>
      <c r="C548" s="1" t="str">
        <f t="shared" si="33"/>
        <v>1955MB</v>
      </c>
      <c r="D548" s="1" t="s">
        <v>57</v>
      </c>
      <c r="E548" s="1" t="str">
        <f t="shared" si="34"/>
        <v>1955MBC&amp;D</v>
      </c>
      <c r="F548" s="274">
        <v>0</v>
      </c>
      <c r="G548" s="274">
        <v>1.0829999999999999E-2</v>
      </c>
      <c r="H548" s="274">
        <v>0</v>
      </c>
      <c r="I548" s="274">
        <v>0.31966</v>
      </c>
      <c r="J548" s="274">
        <v>0</v>
      </c>
      <c r="K548" s="274">
        <v>0</v>
      </c>
      <c r="L548" s="274">
        <v>0</v>
      </c>
      <c r="M548" s="274">
        <v>0</v>
      </c>
      <c r="N548" s="274">
        <v>0</v>
      </c>
      <c r="O548" s="274">
        <v>0</v>
      </c>
      <c r="P548" s="274">
        <v>0</v>
      </c>
      <c r="Q548" s="274">
        <v>0</v>
      </c>
      <c r="R548" s="274">
        <v>0</v>
      </c>
      <c r="S548" s="274">
        <v>0</v>
      </c>
      <c r="T548" s="274">
        <v>0.29006999999999999</v>
      </c>
      <c r="U548" s="274">
        <v>0</v>
      </c>
      <c r="V548" s="274">
        <v>0</v>
      </c>
      <c r="W548" s="274">
        <v>4.0879999999999972E-2</v>
      </c>
      <c r="X548" s="274">
        <v>0</v>
      </c>
      <c r="Y548" s="274">
        <v>0</v>
      </c>
      <c r="Z548" s="274">
        <v>0</v>
      </c>
      <c r="AA548" s="274">
        <v>0</v>
      </c>
      <c r="AB548" s="274">
        <v>0.15045</v>
      </c>
      <c r="AC548" s="274">
        <v>7.0800000000000002E-2</v>
      </c>
      <c r="AD548" s="274">
        <v>0.11731000000000003</v>
      </c>
      <c r="AE548" s="274">
        <v>0</v>
      </c>
      <c r="AF548" s="272">
        <f t="shared" si="35"/>
        <v>1</v>
      </c>
      <c r="AG548" s="196">
        <f t="shared" si="32"/>
        <v>0.66950999999999994</v>
      </c>
    </row>
    <row r="549" spans="1:33" s="23" customFormat="1" x14ac:dyDescent="0.25">
      <c r="A549" s="1">
        <v>1955</v>
      </c>
      <c r="B549" s="1" t="s">
        <v>17</v>
      </c>
      <c r="C549" s="1" t="str">
        <f t="shared" si="33"/>
        <v>1955MB</v>
      </c>
      <c r="D549" s="1" t="s">
        <v>56</v>
      </c>
      <c r="E549" s="1" t="str">
        <f t="shared" si="34"/>
        <v>1955MBICI</v>
      </c>
      <c r="F549" s="196">
        <v>0.12182999999999999</v>
      </c>
      <c r="G549" s="196">
        <v>0.4264</v>
      </c>
      <c r="H549" s="196">
        <v>0</v>
      </c>
      <c r="I549" s="196">
        <v>2.4369999999999999E-2</v>
      </c>
      <c r="J549" s="196">
        <v>0.1066</v>
      </c>
      <c r="K549" s="196">
        <v>0</v>
      </c>
      <c r="L549" s="196">
        <v>0</v>
      </c>
      <c r="M549" s="196">
        <v>3.0499999999999998E-3</v>
      </c>
      <c r="N549" s="196">
        <v>6.0899999999999999E-3</v>
      </c>
      <c r="O549" s="196">
        <v>4.061E-2</v>
      </c>
      <c r="P549" s="196">
        <v>5.0599999999998979E-3</v>
      </c>
      <c r="Q549" s="196">
        <v>0</v>
      </c>
      <c r="R549" s="196">
        <v>0</v>
      </c>
      <c r="S549" s="196">
        <v>1.0199999999999999E-3</v>
      </c>
      <c r="T549" s="196">
        <v>0</v>
      </c>
      <c r="U549" s="196">
        <v>7.11E-3</v>
      </c>
      <c r="V549" s="196">
        <v>8.1200000000000005E-3</v>
      </c>
      <c r="W549" s="196">
        <v>8.1220000000000001E-2</v>
      </c>
      <c r="X549" s="196">
        <v>6.0909999999999999E-2</v>
      </c>
      <c r="Y549" s="196">
        <v>0.10152</v>
      </c>
      <c r="Z549" s="196">
        <v>6.0899999999999999E-3</v>
      </c>
      <c r="AA549" s="196">
        <v>0</v>
      </c>
      <c r="AB549" s="196">
        <v>0</v>
      </c>
      <c r="AC549" s="196">
        <v>0</v>
      </c>
      <c r="AD549" s="196">
        <v>0</v>
      </c>
      <c r="AE549" s="196">
        <v>0</v>
      </c>
      <c r="AF549" s="272">
        <f t="shared" si="35"/>
        <v>1</v>
      </c>
      <c r="AG549" s="196">
        <f t="shared" si="32"/>
        <v>0.26599</v>
      </c>
    </row>
    <row r="550" spans="1:33" s="23" customFormat="1" x14ac:dyDescent="0.25">
      <c r="A550" s="1">
        <v>1955</v>
      </c>
      <c r="B550" s="1" t="s">
        <v>17</v>
      </c>
      <c r="C550" s="1" t="str">
        <f t="shared" si="33"/>
        <v>1955MB</v>
      </c>
      <c r="D550" s="1" t="s">
        <v>58</v>
      </c>
      <c r="E550" s="1" t="str">
        <f t="shared" si="34"/>
        <v>1955MBResidential</v>
      </c>
      <c r="F550" s="196">
        <v>0.12182999999999999</v>
      </c>
      <c r="G550" s="196">
        <v>0.4264</v>
      </c>
      <c r="H550" s="196">
        <v>0</v>
      </c>
      <c r="I550" s="196">
        <v>2.4369999999999999E-2</v>
      </c>
      <c r="J550" s="196">
        <v>0.1066</v>
      </c>
      <c r="K550" s="196">
        <v>0</v>
      </c>
      <c r="L550" s="196">
        <v>0</v>
      </c>
      <c r="M550" s="196">
        <v>3.0499999999999998E-3</v>
      </c>
      <c r="N550" s="196">
        <v>6.0899999999999999E-3</v>
      </c>
      <c r="O550" s="196">
        <v>4.061E-2</v>
      </c>
      <c r="P550" s="196">
        <v>5.0599999999998979E-3</v>
      </c>
      <c r="Q550" s="196">
        <v>0</v>
      </c>
      <c r="R550" s="196">
        <v>0</v>
      </c>
      <c r="S550" s="196">
        <v>1.0199999999999999E-3</v>
      </c>
      <c r="T550" s="196">
        <v>0</v>
      </c>
      <c r="U550" s="196">
        <v>7.11E-3</v>
      </c>
      <c r="V550" s="196">
        <v>8.1200000000000005E-3</v>
      </c>
      <c r="W550" s="196">
        <v>8.1220000000000001E-2</v>
      </c>
      <c r="X550" s="196">
        <v>6.0909999999999999E-2</v>
      </c>
      <c r="Y550" s="196">
        <v>0.10152</v>
      </c>
      <c r="Z550" s="196">
        <v>6.0899999999999999E-3</v>
      </c>
      <c r="AA550" s="196">
        <v>0</v>
      </c>
      <c r="AB550" s="196">
        <v>0</v>
      </c>
      <c r="AC550" s="196">
        <v>0</v>
      </c>
      <c r="AD550" s="196">
        <v>0</v>
      </c>
      <c r="AE550" s="196">
        <v>0</v>
      </c>
      <c r="AF550" s="272">
        <f t="shared" si="35"/>
        <v>1</v>
      </c>
      <c r="AG550" s="196">
        <f t="shared" ref="AG550:AG613" si="36">SUM(S550:AE550)</f>
        <v>0.26599</v>
      </c>
    </row>
    <row r="551" spans="1:33" s="23" customFormat="1" x14ac:dyDescent="0.25">
      <c r="A551" s="1">
        <v>1956</v>
      </c>
      <c r="B551" s="1" t="s">
        <v>17</v>
      </c>
      <c r="C551" s="1" t="str">
        <f t="shared" si="33"/>
        <v>1956MB</v>
      </c>
      <c r="D551" s="1" t="s">
        <v>57</v>
      </c>
      <c r="E551" s="1" t="str">
        <f t="shared" si="34"/>
        <v>1956MBC&amp;D</v>
      </c>
      <c r="F551" s="274">
        <v>0</v>
      </c>
      <c r="G551" s="274">
        <v>1.0829999999999999E-2</v>
      </c>
      <c r="H551" s="274">
        <v>0</v>
      </c>
      <c r="I551" s="274">
        <v>0.31966</v>
      </c>
      <c r="J551" s="274">
        <v>0</v>
      </c>
      <c r="K551" s="274">
        <v>0</v>
      </c>
      <c r="L551" s="274">
        <v>0</v>
      </c>
      <c r="M551" s="274">
        <v>0</v>
      </c>
      <c r="N551" s="274">
        <v>0</v>
      </c>
      <c r="O551" s="274">
        <v>0</v>
      </c>
      <c r="P551" s="274">
        <v>0</v>
      </c>
      <c r="Q551" s="274">
        <v>0</v>
      </c>
      <c r="R551" s="274">
        <v>0</v>
      </c>
      <c r="S551" s="274">
        <v>0</v>
      </c>
      <c r="T551" s="274">
        <v>0.29006999999999999</v>
      </c>
      <c r="U551" s="274">
        <v>0</v>
      </c>
      <c r="V551" s="274">
        <v>0</v>
      </c>
      <c r="W551" s="274">
        <v>4.0879999999999972E-2</v>
      </c>
      <c r="X551" s="274">
        <v>0</v>
      </c>
      <c r="Y551" s="274">
        <v>0</v>
      </c>
      <c r="Z551" s="274">
        <v>0</v>
      </c>
      <c r="AA551" s="274">
        <v>0</v>
      </c>
      <c r="AB551" s="274">
        <v>0.15045</v>
      </c>
      <c r="AC551" s="274">
        <v>7.0800000000000002E-2</v>
      </c>
      <c r="AD551" s="274">
        <v>0.11731000000000003</v>
      </c>
      <c r="AE551" s="274">
        <v>0</v>
      </c>
      <c r="AF551" s="272">
        <f t="shared" si="35"/>
        <v>1</v>
      </c>
      <c r="AG551" s="196">
        <f t="shared" si="36"/>
        <v>0.66950999999999994</v>
      </c>
    </row>
    <row r="552" spans="1:33" s="23" customFormat="1" x14ac:dyDescent="0.25">
      <c r="A552" s="1">
        <v>1956</v>
      </c>
      <c r="B552" s="1" t="s">
        <v>17</v>
      </c>
      <c r="C552" s="1" t="str">
        <f t="shared" si="33"/>
        <v>1956MB</v>
      </c>
      <c r="D552" s="1" t="s">
        <v>56</v>
      </c>
      <c r="E552" s="1" t="str">
        <f t="shared" si="34"/>
        <v>1956MBICI</v>
      </c>
      <c r="F552" s="196">
        <v>0.12182999999999999</v>
      </c>
      <c r="G552" s="196">
        <v>0.4264</v>
      </c>
      <c r="H552" s="196">
        <v>0</v>
      </c>
      <c r="I552" s="196">
        <v>2.4369999999999999E-2</v>
      </c>
      <c r="J552" s="196">
        <v>0.1066</v>
      </c>
      <c r="K552" s="196">
        <v>0</v>
      </c>
      <c r="L552" s="196">
        <v>0</v>
      </c>
      <c r="M552" s="196">
        <v>3.0499999999999998E-3</v>
      </c>
      <c r="N552" s="196">
        <v>6.0899999999999999E-3</v>
      </c>
      <c r="O552" s="196">
        <v>4.061E-2</v>
      </c>
      <c r="P552" s="196">
        <v>5.0599999999998979E-3</v>
      </c>
      <c r="Q552" s="196">
        <v>0</v>
      </c>
      <c r="R552" s="196">
        <v>0</v>
      </c>
      <c r="S552" s="196">
        <v>1.0199999999999999E-3</v>
      </c>
      <c r="T552" s="196">
        <v>0</v>
      </c>
      <c r="U552" s="196">
        <v>7.11E-3</v>
      </c>
      <c r="V552" s="196">
        <v>8.1200000000000005E-3</v>
      </c>
      <c r="W552" s="196">
        <v>8.1220000000000001E-2</v>
      </c>
      <c r="X552" s="196">
        <v>6.0909999999999999E-2</v>
      </c>
      <c r="Y552" s="196">
        <v>0.10152</v>
      </c>
      <c r="Z552" s="196">
        <v>6.0899999999999999E-3</v>
      </c>
      <c r="AA552" s="196">
        <v>0</v>
      </c>
      <c r="AB552" s="196">
        <v>0</v>
      </c>
      <c r="AC552" s="196">
        <v>0</v>
      </c>
      <c r="AD552" s="196">
        <v>0</v>
      </c>
      <c r="AE552" s="196">
        <v>0</v>
      </c>
      <c r="AF552" s="272">
        <f t="shared" si="35"/>
        <v>1</v>
      </c>
      <c r="AG552" s="196">
        <f t="shared" si="36"/>
        <v>0.26599</v>
      </c>
    </row>
    <row r="553" spans="1:33" s="23" customFormat="1" x14ac:dyDescent="0.25">
      <c r="A553" s="1">
        <v>1956</v>
      </c>
      <c r="B553" s="1" t="s">
        <v>17</v>
      </c>
      <c r="C553" s="1" t="str">
        <f t="shared" si="33"/>
        <v>1956MB</v>
      </c>
      <c r="D553" s="1" t="s">
        <v>58</v>
      </c>
      <c r="E553" s="1" t="str">
        <f t="shared" si="34"/>
        <v>1956MBResidential</v>
      </c>
      <c r="F553" s="196">
        <v>0.12182999999999999</v>
      </c>
      <c r="G553" s="196">
        <v>0.4264</v>
      </c>
      <c r="H553" s="196">
        <v>0</v>
      </c>
      <c r="I553" s="196">
        <v>2.4369999999999999E-2</v>
      </c>
      <c r="J553" s="196">
        <v>0.1066</v>
      </c>
      <c r="K553" s="196">
        <v>0</v>
      </c>
      <c r="L553" s="196">
        <v>0</v>
      </c>
      <c r="M553" s="196">
        <v>3.0499999999999998E-3</v>
      </c>
      <c r="N553" s="196">
        <v>6.0899999999999999E-3</v>
      </c>
      <c r="O553" s="196">
        <v>4.061E-2</v>
      </c>
      <c r="P553" s="196">
        <v>5.0599999999998979E-3</v>
      </c>
      <c r="Q553" s="196">
        <v>0</v>
      </c>
      <c r="R553" s="196">
        <v>0</v>
      </c>
      <c r="S553" s="196">
        <v>1.0199999999999999E-3</v>
      </c>
      <c r="T553" s="196">
        <v>0</v>
      </c>
      <c r="U553" s="196">
        <v>7.11E-3</v>
      </c>
      <c r="V553" s="196">
        <v>8.1200000000000005E-3</v>
      </c>
      <c r="W553" s="196">
        <v>8.1220000000000001E-2</v>
      </c>
      <c r="X553" s="196">
        <v>6.0909999999999999E-2</v>
      </c>
      <c r="Y553" s="196">
        <v>0.10152</v>
      </c>
      <c r="Z553" s="196">
        <v>6.0899999999999999E-3</v>
      </c>
      <c r="AA553" s="196">
        <v>0</v>
      </c>
      <c r="AB553" s="196">
        <v>0</v>
      </c>
      <c r="AC553" s="196">
        <v>0</v>
      </c>
      <c r="AD553" s="196">
        <v>0</v>
      </c>
      <c r="AE553" s="196">
        <v>0</v>
      </c>
      <c r="AF553" s="272">
        <f t="shared" si="35"/>
        <v>1</v>
      </c>
      <c r="AG553" s="196">
        <f t="shared" si="36"/>
        <v>0.26599</v>
      </c>
    </row>
    <row r="554" spans="1:33" s="23" customFormat="1" x14ac:dyDescent="0.25">
      <c r="A554" s="1">
        <v>1957</v>
      </c>
      <c r="B554" s="1" t="s">
        <v>17</v>
      </c>
      <c r="C554" s="1" t="str">
        <f t="shared" si="33"/>
        <v>1957MB</v>
      </c>
      <c r="D554" s="1" t="s">
        <v>57</v>
      </c>
      <c r="E554" s="1" t="str">
        <f t="shared" si="34"/>
        <v>1957MBC&amp;D</v>
      </c>
      <c r="F554" s="274">
        <v>0</v>
      </c>
      <c r="G554" s="274">
        <v>1.0829999999999999E-2</v>
      </c>
      <c r="H554" s="274">
        <v>0</v>
      </c>
      <c r="I554" s="274">
        <v>0.31966</v>
      </c>
      <c r="J554" s="274">
        <v>0</v>
      </c>
      <c r="K554" s="274">
        <v>0</v>
      </c>
      <c r="L554" s="274">
        <v>0</v>
      </c>
      <c r="M554" s="274">
        <v>0</v>
      </c>
      <c r="N554" s="274">
        <v>0</v>
      </c>
      <c r="O554" s="274">
        <v>0</v>
      </c>
      <c r="P554" s="274">
        <v>0</v>
      </c>
      <c r="Q554" s="274">
        <v>0</v>
      </c>
      <c r="R554" s="274">
        <v>0</v>
      </c>
      <c r="S554" s="274">
        <v>0</v>
      </c>
      <c r="T554" s="274">
        <v>0.29006999999999999</v>
      </c>
      <c r="U554" s="274">
        <v>0</v>
      </c>
      <c r="V554" s="274">
        <v>0</v>
      </c>
      <c r="W554" s="274">
        <v>4.0879999999999972E-2</v>
      </c>
      <c r="X554" s="274">
        <v>0</v>
      </c>
      <c r="Y554" s="274">
        <v>0</v>
      </c>
      <c r="Z554" s="274">
        <v>0</v>
      </c>
      <c r="AA554" s="274">
        <v>0</v>
      </c>
      <c r="AB554" s="274">
        <v>0.15045</v>
      </c>
      <c r="AC554" s="274">
        <v>7.0800000000000002E-2</v>
      </c>
      <c r="AD554" s="274">
        <v>0.11731000000000003</v>
      </c>
      <c r="AE554" s="274">
        <v>0</v>
      </c>
      <c r="AF554" s="272">
        <f t="shared" si="35"/>
        <v>1</v>
      </c>
      <c r="AG554" s="196">
        <f t="shared" si="36"/>
        <v>0.66950999999999994</v>
      </c>
    </row>
    <row r="555" spans="1:33" s="23" customFormat="1" x14ac:dyDescent="0.25">
      <c r="A555" s="1">
        <v>1957</v>
      </c>
      <c r="B555" s="1" t="s">
        <v>17</v>
      </c>
      <c r="C555" s="1" t="str">
        <f t="shared" si="33"/>
        <v>1957MB</v>
      </c>
      <c r="D555" s="1" t="s">
        <v>56</v>
      </c>
      <c r="E555" s="1" t="str">
        <f t="shared" si="34"/>
        <v>1957MBICI</v>
      </c>
      <c r="F555" s="196">
        <v>0.12182999999999999</v>
      </c>
      <c r="G555" s="196">
        <v>0.4264</v>
      </c>
      <c r="H555" s="196">
        <v>0</v>
      </c>
      <c r="I555" s="196">
        <v>2.4369999999999999E-2</v>
      </c>
      <c r="J555" s="196">
        <v>0.1066</v>
      </c>
      <c r="K555" s="196">
        <v>0</v>
      </c>
      <c r="L555" s="196">
        <v>0</v>
      </c>
      <c r="M555" s="196">
        <v>3.0499999999999998E-3</v>
      </c>
      <c r="N555" s="196">
        <v>6.0899999999999999E-3</v>
      </c>
      <c r="O555" s="196">
        <v>4.061E-2</v>
      </c>
      <c r="P555" s="196">
        <v>5.0599999999998979E-3</v>
      </c>
      <c r="Q555" s="196">
        <v>0</v>
      </c>
      <c r="R555" s="196">
        <v>0</v>
      </c>
      <c r="S555" s="196">
        <v>1.0199999999999999E-3</v>
      </c>
      <c r="T555" s="196">
        <v>0</v>
      </c>
      <c r="U555" s="196">
        <v>7.11E-3</v>
      </c>
      <c r="V555" s="196">
        <v>8.1200000000000005E-3</v>
      </c>
      <c r="W555" s="196">
        <v>8.1220000000000001E-2</v>
      </c>
      <c r="X555" s="196">
        <v>6.0909999999999999E-2</v>
      </c>
      <c r="Y555" s="196">
        <v>0.10152</v>
      </c>
      <c r="Z555" s="196">
        <v>6.0899999999999999E-3</v>
      </c>
      <c r="AA555" s="196">
        <v>0</v>
      </c>
      <c r="AB555" s="196">
        <v>0</v>
      </c>
      <c r="AC555" s="196">
        <v>0</v>
      </c>
      <c r="AD555" s="196">
        <v>0</v>
      </c>
      <c r="AE555" s="196">
        <v>0</v>
      </c>
      <c r="AF555" s="272">
        <f t="shared" si="35"/>
        <v>1</v>
      </c>
      <c r="AG555" s="196">
        <f t="shared" si="36"/>
        <v>0.26599</v>
      </c>
    </row>
    <row r="556" spans="1:33" s="23" customFormat="1" x14ac:dyDescent="0.25">
      <c r="A556" s="1">
        <v>1957</v>
      </c>
      <c r="B556" s="1" t="s">
        <v>17</v>
      </c>
      <c r="C556" s="1" t="str">
        <f t="shared" si="33"/>
        <v>1957MB</v>
      </c>
      <c r="D556" s="1" t="s">
        <v>58</v>
      </c>
      <c r="E556" s="1" t="str">
        <f t="shared" si="34"/>
        <v>1957MBResidential</v>
      </c>
      <c r="F556" s="196">
        <v>0.12182999999999999</v>
      </c>
      <c r="G556" s="196">
        <v>0.4264</v>
      </c>
      <c r="H556" s="196">
        <v>0</v>
      </c>
      <c r="I556" s="196">
        <v>2.4369999999999999E-2</v>
      </c>
      <c r="J556" s="196">
        <v>0.1066</v>
      </c>
      <c r="K556" s="196">
        <v>0</v>
      </c>
      <c r="L556" s="196">
        <v>0</v>
      </c>
      <c r="M556" s="196">
        <v>3.0499999999999998E-3</v>
      </c>
      <c r="N556" s="196">
        <v>6.0899999999999999E-3</v>
      </c>
      <c r="O556" s="196">
        <v>4.061E-2</v>
      </c>
      <c r="P556" s="196">
        <v>5.0599999999998979E-3</v>
      </c>
      <c r="Q556" s="196">
        <v>0</v>
      </c>
      <c r="R556" s="196">
        <v>0</v>
      </c>
      <c r="S556" s="196">
        <v>1.0199999999999999E-3</v>
      </c>
      <c r="T556" s="196">
        <v>0</v>
      </c>
      <c r="U556" s="196">
        <v>7.11E-3</v>
      </c>
      <c r="V556" s="196">
        <v>8.1200000000000005E-3</v>
      </c>
      <c r="W556" s="196">
        <v>8.1220000000000001E-2</v>
      </c>
      <c r="X556" s="196">
        <v>6.0909999999999999E-2</v>
      </c>
      <c r="Y556" s="196">
        <v>0.10152</v>
      </c>
      <c r="Z556" s="196">
        <v>6.0899999999999999E-3</v>
      </c>
      <c r="AA556" s="196">
        <v>0</v>
      </c>
      <c r="AB556" s="196">
        <v>0</v>
      </c>
      <c r="AC556" s="196">
        <v>0</v>
      </c>
      <c r="AD556" s="196">
        <v>0</v>
      </c>
      <c r="AE556" s="196">
        <v>0</v>
      </c>
      <c r="AF556" s="272">
        <f t="shared" si="35"/>
        <v>1</v>
      </c>
      <c r="AG556" s="196">
        <f t="shared" si="36"/>
        <v>0.26599</v>
      </c>
    </row>
    <row r="557" spans="1:33" s="23" customFormat="1" x14ac:dyDescent="0.25">
      <c r="A557" s="1">
        <v>1958</v>
      </c>
      <c r="B557" s="1" t="s">
        <v>17</v>
      </c>
      <c r="C557" s="1" t="str">
        <f t="shared" si="33"/>
        <v>1958MB</v>
      </c>
      <c r="D557" s="1" t="s">
        <v>57</v>
      </c>
      <c r="E557" s="1" t="str">
        <f t="shared" si="34"/>
        <v>1958MBC&amp;D</v>
      </c>
      <c r="F557" s="274">
        <v>0</v>
      </c>
      <c r="G557" s="274">
        <v>1.0829999999999999E-2</v>
      </c>
      <c r="H557" s="274">
        <v>0</v>
      </c>
      <c r="I557" s="274">
        <v>0.31966</v>
      </c>
      <c r="J557" s="274">
        <v>0</v>
      </c>
      <c r="K557" s="274">
        <v>0</v>
      </c>
      <c r="L557" s="274">
        <v>0</v>
      </c>
      <c r="M557" s="274">
        <v>0</v>
      </c>
      <c r="N557" s="274">
        <v>0</v>
      </c>
      <c r="O557" s="274">
        <v>0</v>
      </c>
      <c r="P557" s="274">
        <v>0</v>
      </c>
      <c r="Q557" s="274">
        <v>0</v>
      </c>
      <c r="R557" s="274">
        <v>0</v>
      </c>
      <c r="S557" s="274">
        <v>0</v>
      </c>
      <c r="T557" s="274">
        <v>0.29006999999999999</v>
      </c>
      <c r="U557" s="274">
        <v>0</v>
      </c>
      <c r="V557" s="274">
        <v>0</v>
      </c>
      <c r="W557" s="274">
        <v>4.0879999999999972E-2</v>
      </c>
      <c r="X557" s="274">
        <v>0</v>
      </c>
      <c r="Y557" s="274">
        <v>0</v>
      </c>
      <c r="Z557" s="274">
        <v>0</v>
      </c>
      <c r="AA557" s="274">
        <v>0</v>
      </c>
      <c r="AB557" s="274">
        <v>0.15045</v>
      </c>
      <c r="AC557" s="274">
        <v>7.0800000000000002E-2</v>
      </c>
      <c r="AD557" s="274">
        <v>0.11731000000000003</v>
      </c>
      <c r="AE557" s="274">
        <v>0</v>
      </c>
      <c r="AF557" s="272">
        <f t="shared" si="35"/>
        <v>1</v>
      </c>
      <c r="AG557" s="196">
        <f t="shared" si="36"/>
        <v>0.66950999999999994</v>
      </c>
    </row>
    <row r="558" spans="1:33" s="23" customFormat="1" x14ac:dyDescent="0.25">
      <c r="A558" s="1">
        <v>1958</v>
      </c>
      <c r="B558" s="1" t="s">
        <v>17</v>
      </c>
      <c r="C558" s="1" t="str">
        <f t="shared" si="33"/>
        <v>1958MB</v>
      </c>
      <c r="D558" s="1" t="s">
        <v>56</v>
      </c>
      <c r="E558" s="1" t="str">
        <f t="shared" si="34"/>
        <v>1958MBICI</v>
      </c>
      <c r="F558" s="196">
        <v>0.12182999999999999</v>
      </c>
      <c r="G558" s="196">
        <v>0.4264</v>
      </c>
      <c r="H558" s="196">
        <v>0</v>
      </c>
      <c r="I558" s="196">
        <v>2.4369999999999999E-2</v>
      </c>
      <c r="J558" s="196">
        <v>0.1066</v>
      </c>
      <c r="K558" s="196">
        <v>0</v>
      </c>
      <c r="L558" s="196">
        <v>0</v>
      </c>
      <c r="M558" s="196">
        <v>3.0499999999999998E-3</v>
      </c>
      <c r="N558" s="196">
        <v>6.0899999999999999E-3</v>
      </c>
      <c r="O558" s="196">
        <v>4.061E-2</v>
      </c>
      <c r="P558" s="196">
        <v>5.0599999999998979E-3</v>
      </c>
      <c r="Q558" s="196">
        <v>0</v>
      </c>
      <c r="R558" s="196">
        <v>0</v>
      </c>
      <c r="S558" s="196">
        <v>1.0199999999999999E-3</v>
      </c>
      <c r="T558" s="196">
        <v>0</v>
      </c>
      <c r="U558" s="196">
        <v>7.11E-3</v>
      </c>
      <c r="V558" s="196">
        <v>8.1200000000000005E-3</v>
      </c>
      <c r="W558" s="196">
        <v>8.1220000000000001E-2</v>
      </c>
      <c r="X558" s="196">
        <v>6.0909999999999999E-2</v>
      </c>
      <c r="Y558" s="196">
        <v>0.10152</v>
      </c>
      <c r="Z558" s="196">
        <v>6.0899999999999999E-3</v>
      </c>
      <c r="AA558" s="196">
        <v>0</v>
      </c>
      <c r="AB558" s="196">
        <v>0</v>
      </c>
      <c r="AC558" s="196">
        <v>0</v>
      </c>
      <c r="AD558" s="196">
        <v>0</v>
      </c>
      <c r="AE558" s="196">
        <v>0</v>
      </c>
      <c r="AF558" s="272">
        <f t="shared" si="35"/>
        <v>1</v>
      </c>
      <c r="AG558" s="196">
        <f t="shared" si="36"/>
        <v>0.26599</v>
      </c>
    </row>
    <row r="559" spans="1:33" s="23" customFormat="1" x14ac:dyDescent="0.25">
      <c r="A559" s="1">
        <v>1958</v>
      </c>
      <c r="B559" s="1" t="s">
        <v>17</v>
      </c>
      <c r="C559" s="1" t="str">
        <f t="shared" si="33"/>
        <v>1958MB</v>
      </c>
      <c r="D559" s="1" t="s">
        <v>58</v>
      </c>
      <c r="E559" s="1" t="str">
        <f t="shared" si="34"/>
        <v>1958MBResidential</v>
      </c>
      <c r="F559" s="196">
        <v>0.12182999999999999</v>
      </c>
      <c r="G559" s="196">
        <v>0.4264</v>
      </c>
      <c r="H559" s="196">
        <v>0</v>
      </c>
      <c r="I559" s="196">
        <v>2.4369999999999999E-2</v>
      </c>
      <c r="J559" s="196">
        <v>0.1066</v>
      </c>
      <c r="K559" s="196">
        <v>0</v>
      </c>
      <c r="L559" s="196">
        <v>0</v>
      </c>
      <c r="M559" s="196">
        <v>3.0499999999999998E-3</v>
      </c>
      <c r="N559" s="196">
        <v>6.0899999999999999E-3</v>
      </c>
      <c r="O559" s="196">
        <v>4.061E-2</v>
      </c>
      <c r="P559" s="196">
        <v>5.0599999999998979E-3</v>
      </c>
      <c r="Q559" s="196">
        <v>0</v>
      </c>
      <c r="R559" s="196">
        <v>0</v>
      </c>
      <c r="S559" s="196">
        <v>1.0199999999999999E-3</v>
      </c>
      <c r="T559" s="196">
        <v>0</v>
      </c>
      <c r="U559" s="196">
        <v>7.11E-3</v>
      </c>
      <c r="V559" s="196">
        <v>8.1200000000000005E-3</v>
      </c>
      <c r="W559" s="196">
        <v>8.1220000000000001E-2</v>
      </c>
      <c r="X559" s="196">
        <v>6.0909999999999999E-2</v>
      </c>
      <c r="Y559" s="196">
        <v>0.10152</v>
      </c>
      <c r="Z559" s="196">
        <v>6.0899999999999999E-3</v>
      </c>
      <c r="AA559" s="196">
        <v>0</v>
      </c>
      <c r="AB559" s="196">
        <v>0</v>
      </c>
      <c r="AC559" s="196">
        <v>0</v>
      </c>
      <c r="AD559" s="196">
        <v>0</v>
      </c>
      <c r="AE559" s="196">
        <v>0</v>
      </c>
      <c r="AF559" s="272">
        <f t="shared" si="35"/>
        <v>1</v>
      </c>
      <c r="AG559" s="196">
        <f t="shared" si="36"/>
        <v>0.26599</v>
      </c>
    </row>
    <row r="560" spans="1:33" s="23" customFormat="1" x14ac:dyDescent="0.25">
      <c r="A560" s="1">
        <v>1959</v>
      </c>
      <c r="B560" s="1" t="s">
        <v>17</v>
      </c>
      <c r="C560" s="1" t="str">
        <f t="shared" si="33"/>
        <v>1959MB</v>
      </c>
      <c r="D560" s="1" t="s">
        <v>57</v>
      </c>
      <c r="E560" s="1" t="str">
        <f t="shared" si="34"/>
        <v>1959MBC&amp;D</v>
      </c>
      <c r="F560" s="274">
        <v>0</v>
      </c>
      <c r="G560" s="274">
        <v>1.0829999999999999E-2</v>
      </c>
      <c r="H560" s="274">
        <v>0</v>
      </c>
      <c r="I560" s="274">
        <v>0.31966</v>
      </c>
      <c r="J560" s="274">
        <v>0</v>
      </c>
      <c r="K560" s="274">
        <v>0</v>
      </c>
      <c r="L560" s="274">
        <v>0</v>
      </c>
      <c r="M560" s="274">
        <v>0</v>
      </c>
      <c r="N560" s="274">
        <v>0</v>
      </c>
      <c r="O560" s="274">
        <v>0</v>
      </c>
      <c r="P560" s="274">
        <v>0</v>
      </c>
      <c r="Q560" s="274">
        <v>0</v>
      </c>
      <c r="R560" s="274">
        <v>0</v>
      </c>
      <c r="S560" s="274">
        <v>0</v>
      </c>
      <c r="T560" s="274">
        <v>0.29006999999999999</v>
      </c>
      <c r="U560" s="274">
        <v>0</v>
      </c>
      <c r="V560" s="274">
        <v>0</v>
      </c>
      <c r="W560" s="274">
        <v>4.0879999999999972E-2</v>
      </c>
      <c r="X560" s="274">
        <v>0</v>
      </c>
      <c r="Y560" s="274">
        <v>0</v>
      </c>
      <c r="Z560" s="274">
        <v>0</v>
      </c>
      <c r="AA560" s="274">
        <v>0</v>
      </c>
      <c r="AB560" s="274">
        <v>0.15045</v>
      </c>
      <c r="AC560" s="274">
        <v>7.0800000000000002E-2</v>
      </c>
      <c r="AD560" s="274">
        <v>0.11731000000000003</v>
      </c>
      <c r="AE560" s="274">
        <v>0</v>
      </c>
      <c r="AF560" s="272">
        <f t="shared" si="35"/>
        <v>1</v>
      </c>
      <c r="AG560" s="196">
        <f t="shared" si="36"/>
        <v>0.66950999999999994</v>
      </c>
    </row>
    <row r="561" spans="1:33" s="23" customFormat="1" x14ac:dyDescent="0.25">
      <c r="A561" s="1">
        <v>1959</v>
      </c>
      <c r="B561" s="1" t="s">
        <v>17</v>
      </c>
      <c r="C561" s="1" t="str">
        <f t="shared" si="33"/>
        <v>1959MB</v>
      </c>
      <c r="D561" s="1" t="s">
        <v>56</v>
      </c>
      <c r="E561" s="1" t="str">
        <f t="shared" si="34"/>
        <v>1959MBICI</v>
      </c>
      <c r="F561" s="196">
        <v>0.12182999999999999</v>
      </c>
      <c r="G561" s="196">
        <v>0.4264</v>
      </c>
      <c r="H561" s="196">
        <v>0</v>
      </c>
      <c r="I561" s="196">
        <v>2.4369999999999999E-2</v>
      </c>
      <c r="J561" s="196">
        <v>0.1066</v>
      </c>
      <c r="K561" s="196">
        <v>0</v>
      </c>
      <c r="L561" s="196">
        <v>0</v>
      </c>
      <c r="M561" s="196">
        <v>3.0499999999999998E-3</v>
      </c>
      <c r="N561" s="196">
        <v>6.0899999999999999E-3</v>
      </c>
      <c r="O561" s="196">
        <v>4.061E-2</v>
      </c>
      <c r="P561" s="196">
        <v>5.0599999999998979E-3</v>
      </c>
      <c r="Q561" s="196">
        <v>0</v>
      </c>
      <c r="R561" s="196">
        <v>0</v>
      </c>
      <c r="S561" s="196">
        <v>1.0199999999999999E-3</v>
      </c>
      <c r="T561" s="196">
        <v>0</v>
      </c>
      <c r="U561" s="196">
        <v>7.11E-3</v>
      </c>
      <c r="V561" s="196">
        <v>8.1200000000000005E-3</v>
      </c>
      <c r="W561" s="196">
        <v>8.1220000000000001E-2</v>
      </c>
      <c r="X561" s="196">
        <v>6.0909999999999999E-2</v>
      </c>
      <c r="Y561" s="196">
        <v>0.10152</v>
      </c>
      <c r="Z561" s="196">
        <v>6.0899999999999999E-3</v>
      </c>
      <c r="AA561" s="196">
        <v>0</v>
      </c>
      <c r="AB561" s="196">
        <v>0</v>
      </c>
      <c r="AC561" s="196">
        <v>0</v>
      </c>
      <c r="AD561" s="196">
        <v>0</v>
      </c>
      <c r="AE561" s="196">
        <v>0</v>
      </c>
      <c r="AF561" s="272">
        <f t="shared" si="35"/>
        <v>1</v>
      </c>
      <c r="AG561" s="196">
        <f t="shared" si="36"/>
        <v>0.26599</v>
      </c>
    </row>
    <row r="562" spans="1:33" s="23" customFormat="1" x14ac:dyDescent="0.25">
      <c r="A562" s="1">
        <v>1959</v>
      </c>
      <c r="B562" s="1" t="s">
        <v>17</v>
      </c>
      <c r="C562" s="1" t="str">
        <f t="shared" si="33"/>
        <v>1959MB</v>
      </c>
      <c r="D562" s="1" t="s">
        <v>58</v>
      </c>
      <c r="E562" s="1" t="str">
        <f t="shared" si="34"/>
        <v>1959MBResidential</v>
      </c>
      <c r="F562" s="196">
        <v>0.12182999999999999</v>
      </c>
      <c r="G562" s="196">
        <v>0.4264</v>
      </c>
      <c r="H562" s="196">
        <v>0</v>
      </c>
      <c r="I562" s="196">
        <v>2.4369999999999999E-2</v>
      </c>
      <c r="J562" s="196">
        <v>0.1066</v>
      </c>
      <c r="K562" s="196">
        <v>0</v>
      </c>
      <c r="L562" s="196">
        <v>0</v>
      </c>
      <c r="M562" s="196">
        <v>3.0499999999999998E-3</v>
      </c>
      <c r="N562" s="196">
        <v>6.0899999999999999E-3</v>
      </c>
      <c r="O562" s="196">
        <v>4.061E-2</v>
      </c>
      <c r="P562" s="196">
        <v>5.0599999999998979E-3</v>
      </c>
      <c r="Q562" s="196">
        <v>0</v>
      </c>
      <c r="R562" s="196">
        <v>0</v>
      </c>
      <c r="S562" s="196">
        <v>1.0199999999999999E-3</v>
      </c>
      <c r="T562" s="196">
        <v>0</v>
      </c>
      <c r="U562" s="196">
        <v>7.11E-3</v>
      </c>
      <c r="V562" s="196">
        <v>8.1200000000000005E-3</v>
      </c>
      <c r="W562" s="196">
        <v>8.1220000000000001E-2</v>
      </c>
      <c r="X562" s="196">
        <v>6.0909999999999999E-2</v>
      </c>
      <c r="Y562" s="196">
        <v>0.10152</v>
      </c>
      <c r="Z562" s="196">
        <v>6.0899999999999999E-3</v>
      </c>
      <c r="AA562" s="196">
        <v>0</v>
      </c>
      <c r="AB562" s="196">
        <v>0</v>
      </c>
      <c r="AC562" s="196">
        <v>0</v>
      </c>
      <c r="AD562" s="196">
        <v>0</v>
      </c>
      <c r="AE562" s="196">
        <v>0</v>
      </c>
      <c r="AF562" s="272">
        <f t="shared" si="35"/>
        <v>1</v>
      </c>
      <c r="AG562" s="196">
        <f t="shared" si="36"/>
        <v>0.26599</v>
      </c>
    </row>
    <row r="563" spans="1:33" s="23" customFormat="1" x14ac:dyDescent="0.25">
      <c r="A563" s="1">
        <v>1960</v>
      </c>
      <c r="B563" s="1" t="s">
        <v>17</v>
      </c>
      <c r="C563" s="1" t="str">
        <f t="shared" si="33"/>
        <v>1960MB</v>
      </c>
      <c r="D563" s="1" t="s">
        <v>57</v>
      </c>
      <c r="E563" s="1" t="str">
        <f t="shared" si="34"/>
        <v>1960MBC&amp;D</v>
      </c>
      <c r="F563" s="274">
        <v>0</v>
      </c>
      <c r="G563" s="274">
        <v>1.0829999999999999E-2</v>
      </c>
      <c r="H563" s="274">
        <v>0</v>
      </c>
      <c r="I563" s="274">
        <v>0.31966</v>
      </c>
      <c r="J563" s="274">
        <v>0</v>
      </c>
      <c r="K563" s="274">
        <v>0</v>
      </c>
      <c r="L563" s="274">
        <v>0</v>
      </c>
      <c r="M563" s="274">
        <v>0</v>
      </c>
      <c r="N563" s="274">
        <v>0</v>
      </c>
      <c r="O563" s="274">
        <v>0</v>
      </c>
      <c r="P563" s="274">
        <v>0</v>
      </c>
      <c r="Q563" s="274">
        <v>0</v>
      </c>
      <c r="R563" s="274">
        <v>0</v>
      </c>
      <c r="S563" s="274">
        <v>0</v>
      </c>
      <c r="T563" s="274">
        <v>0.29006999999999999</v>
      </c>
      <c r="U563" s="274">
        <v>0</v>
      </c>
      <c r="V563" s="274">
        <v>0</v>
      </c>
      <c r="W563" s="274">
        <v>4.0879999999999972E-2</v>
      </c>
      <c r="X563" s="274">
        <v>0</v>
      </c>
      <c r="Y563" s="274">
        <v>0</v>
      </c>
      <c r="Z563" s="274">
        <v>0</v>
      </c>
      <c r="AA563" s="274">
        <v>0</v>
      </c>
      <c r="AB563" s="274">
        <v>0.15045</v>
      </c>
      <c r="AC563" s="274">
        <v>7.0800000000000002E-2</v>
      </c>
      <c r="AD563" s="274">
        <v>0.11731000000000003</v>
      </c>
      <c r="AE563" s="274">
        <v>0</v>
      </c>
      <c r="AF563" s="272">
        <f t="shared" si="35"/>
        <v>1</v>
      </c>
      <c r="AG563" s="196">
        <f t="shared" si="36"/>
        <v>0.66950999999999994</v>
      </c>
    </row>
    <row r="564" spans="1:33" s="23" customFormat="1" x14ac:dyDescent="0.25">
      <c r="A564" s="1">
        <v>1960</v>
      </c>
      <c r="B564" s="1" t="s">
        <v>17</v>
      </c>
      <c r="C564" s="1" t="str">
        <f t="shared" si="33"/>
        <v>1960MB</v>
      </c>
      <c r="D564" s="1" t="s">
        <v>56</v>
      </c>
      <c r="E564" s="1" t="str">
        <f t="shared" si="34"/>
        <v>1960MBICI</v>
      </c>
      <c r="F564" s="196">
        <v>0.12182999999999999</v>
      </c>
      <c r="G564" s="196">
        <v>0.4264</v>
      </c>
      <c r="H564" s="196">
        <v>0</v>
      </c>
      <c r="I564" s="196">
        <v>2.4369999999999999E-2</v>
      </c>
      <c r="J564" s="196">
        <v>0.1066</v>
      </c>
      <c r="K564" s="196">
        <v>0</v>
      </c>
      <c r="L564" s="196">
        <v>0</v>
      </c>
      <c r="M564" s="196">
        <v>3.0499999999999998E-3</v>
      </c>
      <c r="N564" s="196">
        <v>6.0899999999999999E-3</v>
      </c>
      <c r="O564" s="196">
        <v>4.061E-2</v>
      </c>
      <c r="P564" s="196">
        <v>5.0599999999998979E-3</v>
      </c>
      <c r="Q564" s="196">
        <v>0</v>
      </c>
      <c r="R564" s="196">
        <v>0</v>
      </c>
      <c r="S564" s="196">
        <v>1.0199999999999999E-3</v>
      </c>
      <c r="T564" s="196">
        <v>0</v>
      </c>
      <c r="U564" s="196">
        <v>7.11E-3</v>
      </c>
      <c r="V564" s="196">
        <v>8.1200000000000005E-3</v>
      </c>
      <c r="W564" s="196">
        <v>8.1220000000000001E-2</v>
      </c>
      <c r="X564" s="196">
        <v>6.0909999999999999E-2</v>
      </c>
      <c r="Y564" s="196">
        <v>0.10152</v>
      </c>
      <c r="Z564" s="196">
        <v>6.0899999999999999E-3</v>
      </c>
      <c r="AA564" s="196">
        <v>0</v>
      </c>
      <c r="AB564" s="196">
        <v>0</v>
      </c>
      <c r="AC564" s="196">
        <v>0</v>
      </c>
      <c r="AD564" s="196">
        <v>0</v>
      </c>
      <c r="AE564" s="196">
        <v>0</v>
      </c>
      <c r="AF564" s="272">
        <f t="shared" si="35"/>
        <v>1</v>
      </c>
      <c r="AG564" s="196">
        <f t="shared" si="36"/>
        <v>0.26599</v>
      </c>
    </row>
    <row r="565" spans="1:33" s="23" customFormat="1" x14ac:dyDescent="0.25">
      <c r="A565" s="1">
        <v>1960</v>
      </c>
      <c r="B565" s="1" t="s">
        <v>17</v>
      </c>
      <c r="C565" s="1" t="str">
        <f t="shared" si="33"/>
        <v>1960MB</v>
      </c>
      <c r="D565" s="1" t="s">
        <v>58</v>
      </c>
      <c r="E565" s="1" t="str">
        <f t="shared" si="34"/>
        <v>1960MBResidential</v>
      </c>
      <c r="F565" s="196">
        <v>0.12182999999999999</v>
      </c>
      <c r="G565" s="196">
        <v>0.4264</v>
      </c>
      <c r="H565" s="196">
        <v>0</v>
      </c>
      <c r="I565" s="196">
        <v>2.4369999999999999E-2</v>
      </c>
      <c r="J565" s="196">
        <v>0.1066</v>
      </c>
      <c r="K565" s="196">
        <v>0</v>
      </c>
      <c r="L565" s="196">
        <v>0</v>
      </c>
      <c r="M565" s="196">
        <v>3.0499999999999998E-3</v>
      </c>
      <c r="N565" s="196">
        <v>6.0899999999999999E-3</v>
      </c>
      <c r="O565" s="196">
        <v>4.061E-2</v>
      </c>
      <c r="P565" s="196">
        <v>5.0599999999998979E-3</v>
      </c>
      <c r="Q565" s="196">
        <v>0</v>
      </c>
      <c r="R565" s="196">
        <v>0</v>
      </c>
      <c r="S565" s="196">
        <v>1.0199999999999999E-3</v>
      </c>
      <c r="T565" s="196">
        <v>0</v>
      </c>
      <c r="U565" s="196">
        <v>7.11E-3</v>
      </c>
      <c r="V565" s="196">
        <v>8.1200000000000005E-3</v>
      </c>
      <c r="W565" s="196">
        <v>8.1220000000000001E-2</v>
      </c>
      <c r="X565" s="196">
        <v>6.0909999999999999E-2</v>
      </c>
      <c r="Y565" s="196">
        <v>0.10152</v>
      </c>
      <c r="Z565" s="196">
        <v>6.0899999999999999E-3</v>
      </c>
      <c r="AA565" s="196">
        <v>0</v>
      </c>
      <c r="AB565" s="196">
        <v>0</v>
      </c>
      <c r="AC565" s="196">
        <v>0</v>
      </c>
      <c r="AD565" s="196">
        <v>0</v>
      </c>
      <c r="AE565" s="196">
        <v>0</v>
      </c>
      <c r="AF565" s="272">
        <f t="shared" si="35"/>
        <v>1</v>
      </c>
      <c r="AG565" s="196">
        <f t="shared" si="36"/>
        <v>0.26599</v>
      </c>
    </row>
    <row r="566" spans="1:33" s="23" customFormat="1" x14ac:dyDescent="0.25">
      <c r="A566" s="1">
        <v>1961</v>
      </c>
      <c r="B566" s="1" t="s">
        <v>17</v>
      </c>
      <c r="C566" s="1" t="str">
        <f t="shared" si="33"/>
        <v>1961MB</v>
      </c>
      <c r="D566" s="1" t="s">
        <v>57</v>
      </c>
      <c r="E566" s="1" t="str">
        <f t="shared" si="34"/>
        <v>1961MBC&amp;D</v>
      </c>
      <c r="F566" s="274">
        <v>0</v>
      </c>
      <c r="G566" s="274">
        <v>1.0829999999999999E-2</v>
      </c>
      <c r="H566" s="274">
        <v>0</v>
      </c>
      <c r="I566" s="274">
        <v>0.31966</v>
      </c>
      <c r="J566" s="274">
        <v>0</v>
      </c>
      <c r="K566" s="274">
        <v>0</v>
      </c>
      <c r="L566" s="274">
        <v>0</v>
      </c>
      <c r="M566" s="274">
        <v>0</v>
      </c>
      <c r="N566" s="274">
        <v>0</v>
      </c>
      <c r="O566" s="274">
        <v>0</v>
      </c>
      <c r="P566" s="274">
        <v>0</v>
      </c>
      <c r="Q566" s="274">
        <v>0</v>
      </c>
      <c r="R566" s="274">
        <v>0</v>
      </c>
      <c r="S566" s="274">
        <v>0</v>
      </c>
      <c r="T566" s="274">
        <v>0.29006999999999999</v>
      </c>
      <c r="U566" s="274">
        <v>0</v>
      </c>
      <c r="V566" s="274">
        <v>0</v>
      </c>
      <c r="W566" s="274">
        <v>4.0879999999999972E-2</v>
      </c>
      <c r="X566" s="274">
        <v>0</v>
      </c>
      <c r="Y566" s="274">
        <v>0</v>
      </c>
      <c r="Z566" s="274">
        <v>0</v>
      </c>
      <c r="AA566" s="274">
        <v>0</v>
      </c>
      <c r="AB566" s="274">
        <v>0.15045</v>
      </c>
      <c r="AC566" s="274">
        <v>7.0800000000000002E-2</v>
      </c>
      <c r="AD566" s="274">
        <v>0.11731000000000003</v>
      </c>
      <c r="AE566" s="274">
        <v>0</v>
      </c>
      <c r="AF566" s="272">
        <f t="shared" si="35"/>
        <v>1</v>
      </c>
      <c r="AG566" s="196">
        <f t="shared" si="36"/>
        <v>0.66950999999999994</v>
      </c>
    </row>
    <row r="567" spans="1:33" s="23" customFormat="1" x14ac:dyDescent="0.25">
      <c r="A567" s="1">
        <v>1961</v>
      </c>
      <c r="B567" s="1" t="s">
        <v>17</v>
      </c>
      <c r="C567" s="1" t="str">
        <f t="shared" si="33"/>
        <v>1961MB</v>
      </c>
      <c r="D567" s="1" t="s">
        <v>56</v>
      </c>
      <c r="E567" s="1" t="str">
        <f t="shared" si="34"/>
        <v>1961MBICI</v>
      </c>
      <c r="F567" s="196">
        <v>0.12182999999999999</v>
      </c>
      <c r="G567" s="196">
        <v>0.4264</v>
      </c>
      <c r="H567" s="196">
        <v>0</v>
      </c>
      <c r="I567" s="196">
        <v>2.4369999999999999E-2</v>
      </c>
      <c r="J567" s="196">
        <v>0.1066</v>
      </c>
      <c r="K567" s="196">
        <v>0</v>
      </c>
      <c r="L567" s="196">
        <v>0</v>
      </c>
      <c r="M567" s="196">
        <v>3.0499999999999998E-3</v>
      </c>
      <c r="N567" s="196">
        <v>6.0899999999999999E-3</v>
      </c>
      <c r="O567" s="196">
        <v>4.061E-2</v>
      </c>
      <c r="P567" s="196">
        <v>5.0599999999998979E-3</v>
      </c>
      <c r="Q567" s="196">
        <v>0</v>
      </c>
      <c r="R567" s="196">
        <v>0</v>
      </c>
      <c r="S567" s="196">
        <v>1.0199999999999999E-3</v>
      </c>
      <c r="T567" s="196">
        <v>0</v>
      </c>
      <c r="U567" s="196">
        <v>7.11E-3</v>
      </c>
      <c r="V567" s="196">
        <v>8.1200000000000005E-3</v>
      </c>
      <c r="W567" s="196">
        <v>8.1220000000000001E-2</v>
      </c>
      <c r="X567" s="196">
        <v>6.0909999999999999E-2</v>
      </c>
      <c r="Y567" s="196">
        <v>0.10152</v>
      </c>
      <c r="Z567" s="196">
        <v>6.0899999999999999E-3</v>
      </c>
      <c r="AA567" s="196">
        <v>0</v>
      </c>
      <c r="AB567" s="196">
        <v>0</v>
      </c>
      <c r="AC567" s="196">
        <v>0</v>
      </c>
      <c r="AD567" s="196">
        <v>0</v>
      </c>
      <c r="AE567" s="196">
        <v>0</v>
      </c>
      <c r="AF567" s="272">
        <f t="shared" si="35"/>
        <v>1</v>
      </c>
      <c r="AG567" s="196">
        <f t="shared" si="36"/>
        <v>0.26599</v>
      </c>
    </row>
    <row r="568" spans="1:33" s="23" customFormat="1" x14ac:dyDescent="0.25">
      <c r="A568" s="1">
        <v>1961</v>
      </c>
      <c r="B568" s="1" t="s">
        <v>17</v>
      </c>
      <c r="C568" s="1" t="str">
        <f t="shared" si="33"/>
        <v>1961MB</v>
      </c>
      <c r="D568" s="1" t="s">
        <v>58</v>
      </c>
      <c r="E568" s="1" t="str">
        <f t="shared" si="34"/>
        <v>1961MBResidential</v>
      </c>
      <c r="F568" s="196">
        <v>0.12182999999999999</v>
      </c>
      <c r="G568" s="196">
        <v>0.4264</v>
      </c>
      <c r="H568" s="196">
        <v>0</v>
      </c>
      <c r="I568" s="196">
        <v>2.4369999999999999E-2</v>
      </c>
      <c r="J568" s="196">
        <v>0.1066</v>
      </c>
      <c r="K568" s="196">
        <v>0</v>
      </c>
      <c r="L568" s="196">
        <v>0</v>
      </c>
      <c r="M568" s="196">
        <v>3.0499999999999998E-3</v>
      </c>
      <c r="N568" s="196">
        <v>6.0899999999999999E-3</v>
      </c>
      <c r="O568" s="196">
        <v>4.061E-2</v>
      </c>
      <c r="P568" s="196">
        <v>5.0599999999998979E-3</v>
      </c>
      <c r="Q568" s="196">
        <v>0</v>
      </c>
      <c r="R568" s="196">
        <v>0</v>
      </c>
      <c r="S568" s="196">
        <v>1.0199999999999999E-3</v>
      </c>
      <c r="T568" s="196">
        <v>0</v>
      </c>
      <c r="U568" s="196">
        <v>7.11E-3</v>
      </c>
      <c r="V568" s="196">
        <v>8.1200000000000005E-3</v>
      </c>
      <c r="W568" s="196">
        <v>8.1220000000000001E-2</v>
      </c>
      <c r="X568" s="196">
        <v>6.0909999999999999E-2</v>
      </c>
      <c r="Y568" s="196">
        <v>0.10152</v>
      </c>
      <c r="Z568" s="196">
        <v>6.0899999999999999E-3</v>
      </c>
      <c r="AA568" s="196">
        <v>0</v>
      </c>
      <c r="AB568" s="196">
        <v>0</v>
      </c>
      <c r="AC568" s="196">
        <v>0</v>
      </c>
      <c r="AD568" s="196">
        <v>0</v>
      </c>
      <c r="AE568" s="196">
        <v>0</v>
      </c>
      <c r="AF568" s="272">
        <f t="shared" si="35"/>
        <v>1</v>
      </c>
      <c r="AG568" s="196">
        <f t="shared" si="36"/>
        <v>0.26599</v>
      </c>
    </row>
    <row r="569" spans="1:33" s="23" customFormat="1" x14ac:dyDescent="0.25">
      <c r="A569" s="1">
        <v>1962</v>
      </c>
      <c r="B569" s="1" t="s">
        <v>17</v>
      </c>
      <c r="C569" s="1" t="str">
        <f t="shared" si="33"/>
        <v>1962MB</v>
      </c>
      <c r="D569" s="1" t="s">
        <v>57</v>
      </c>
      <c r="E569" s="1" t="str">
        <f t="shared" si="34"/>
        <v>1962MBC&amp;D</v>
      </c>
      <c r="F569" s="274">
        <v>0</v>
      </c>
      <c r="G569" s="274">
        <v>1.0829999999999999E-2</v>
      </c>
      <c r="H569" s="274">
        <v>0</v>
      </c>
      <c r="I569" s="274">
        <v>0.31966</v>
      </c>
      <c r="J569" s="274">
        <v>0</v>
      </c>
      <c r="K569" s="274">
        <v>0</v>
      </c>
      <c r="L569" s="274">
        <v>0</v>
      </c>
      <c r="M569" s="274">
        <v>0</v>
      </c>
      <c r="N569" s="274">
        <v>0</v>
      </c>
      <c r="O569" s="274">
        <v>0</v>
      </c>
      <c r="P569" s="274">
        <v>0</v>
      </c>
      <c r="Q569" s="274">
        <v>0</v>
      </c>
      <c r="R569" s="274">
        <v>0</v>
      </c>
      <c r="S569" s="274">
        <v>0</v>
      </c>
      <c r="T569" s="274">
        <v>0.29006999999999999</v>
      </c>
      <c r="U569" s="274">
        <v>0</v>
      </c>
      <c r="V569" s="274">
        <v>0</v>
      </c>
      <c r="W569" s="274">
        <v>4.0879999999999972E-2</v>
      </c>
      <c r="X569" s="274">
        <v>0</v>
      </c>
      <c r="Y569" s="274">
        <v>0</v>
      </c>
      <c r="Z569" s="274">
        <v>0</v>
      </c>
      <c r="AA569" s="274">
        <v>0</v>
      </c>
      <c r="AB569" s="274">
        <v>0.15045</v>
      </c>
      <c r="AC569" s="274">
        <v>7.0800000000000002E-2</v>
      </c>
      <c r="AD569" s="274">
        <v>0.11731000000000003</v>
      </c>
      <c r="AE569" s="274">
        <v>0</v>
      </c>
      <c r="AF569" s="272">
        <f t="shared" si="35"/>
        <v>1</v>
      </c>
      <c r="AG569" s="196">
        <f t="shared" si="36"/>
        <v>0.66950999999999994</v>
      </c>
    </row>
    <row r="570" spans="1:33" s="23" customFormat="1" x14ac:dyDescent="0.25">
      <c r="A570" s="1">
        <v>1962</v>
      </c>
      <c r="B570" s="1" t="s">
        <v>17</v>
      </c>
      <c r="C570" s="1" t="str">
        <f t="shared" si="33"/>
        <v>1962MB</v>
      </c>
      <c r="D570" s="1" t="s">
        <v>56</v>
      </c>
      <c r="E570" s="1" t="str">
        <f t="shared" si="34"/>
        <v>1962MBICI</v>
      </c>
      <c r="F570" s="196">
        <v>0.12182999999999999</v>
      </c>
      <c r="G570" s="196">
        <v>0.4264</v>
      </c>
      <c r="H570" s="196">
        <v>0</v>
      </c>
      <c r="I570" s="196">
        <v>2.4369999999999999E-2</v>
      </c>
      <c r="J570" s="196">
        <v>0.1066</v>
      </c>
      <c r="K570" s="196">
        <v>0</v>
      </c>
      <c r="L570" s="196">
        <v>0</v>
      </c>
      <c r="M570" s="196">
        <v>3.0499999999999998E-3</v>
      </c>
      <c r="N570" s="196">
        <v>6.0899999999999999E-3</v>
      </c>
      <c r="O570" s="196">
        <v>4.061E-2</v>
      </c>
      <c r="P570" s="196">
        <v>5.0599999999998979E-3</v>
      </c>
      <c r="Q570" s="196">
        <v>0</v>
      </c>
      <c r="R570" s="196">
        <v>0</v>
      </c>
      <c r="S570" s="196">
        <v>1.0199999999999999E-3</v>
      </c>
      <c r="T570" s="196">
        <v>0</v>
      </c>
      <c r="U570" s="196">
        <v>7.11E-3</v>
      </c>
      <c r="V570" s="196">
        <v>8.1200000000000005E-3</v>
      </c>
      <c r="W570" s="196">
        <v>8.1220000000000001E-2</v>
      </c>
      <c r="X570" s="196">
        <v>6.0909999999999999E-2</v>
      </c>
      <c r="Y570" s="196">
        <v>0.10152</v>
      </c>
      <c r="Z570" s="196">
        <v>6.0899999999999999E-3</v>
      </c>
      <c r="AA570" s="196">
        <v>0</v>
      </c>
      <c r="AB570" s="196">
        <v>0</v>
      </c>
      <c r="AC570" s="196">
        <v>0</v>
      </c>
      <c r="AD570" s="196">
        <v>0</v>
      </c>
      <c r="AE570" s="196">
        <v>0</v>
      </c>
      <c r="AF570" s="272">
        <f t="shared" si="35"/>
        <v>1</v>
      </c>
      <c r="AG570" s="196">
        <f t="shared" si="36"/>
        <v>0.26599</v>
      </c>
    </row>
    <row r="571" spans="1:33" s="23" customFormat="1" x14ac:dyDescent="0.25">
      <c r="A571" s="1">
        <v>1962</v>
      </c>
      <c r="B571" s="1" t="s">
        <v>17</v>
      </c>
      <c r="C571" s="1" t="str">
        <f t="shared" si="33"/>
        <v>1962MB</v>
      </c>
      <c r="D571" s="1" t="s">
        <v>58</v>
      </c>
      <c r="E571" s="1" t="str">
        <f t="shared" si="34"/>
        <v>1962MBResidential</v>
      </c>
      <c r="F571" s="196">
        <v>0.12182999999999999</v>
      </c>
      <c r="G571" s="196">
        <v>0.4264</v>
      </c>
      <c r="H571" s="196">
        <v>0</v>
      </c>
      <c r="I571" s="196">
        <v>2.4369999999999999E-2</v>
      </c>
      <c r="J571" s="196">
        <v>0.1066</v>
      </c>
      <c r="K571" s="196">
        <v>0</v>
      </c>
      <c r="L571" s="196">
        <v>0</v>
      </c>
      <c r="M571" s="196">
        <v>3.0499999999999998E-3</v>
      </c>
      <c r="N571" s="196">
        <v>6.0899999999999999E-3</v>
      </c>
      <c r="O571" s="196">
        <v>4.061E-2</v>
      </c>
      <c r="P571" s="196">
        <v>5.0599999999998979E-3</v>
      </c>
      <c r="Q571" s="196">
        <v>0</v>
      </c>
      <c r="R571" s="196">
        <v>0</v>
      </c>
      <c r="S571" s="196">
        <v>1.0199999999999999E-3</v>
      </c>
      <c r="T571" s="196">
        <v>0</v>
      </c>
      <c r="U571" s="196">
        <v>7.11E-3</v>
      </c>
      <c r="V571" s="196">
        <v>8.1200000000000005E-3</v>
      </c>
      <c r="W571" s="196">
        <v>8.1220000000000001E-2</v>
      </c>
      <c r="X571" s="196">
        <v>6.0909999999999999E-2</v>
      </c>
      <c r="Y571" s="196">
        <v>0.10152</v>
      </c>
      <c r="Z571" s="196">
        <v>6.0899999999999999E-3</v>
      </c>
      <c r="AA571" s="196">
        <v>0</v>
      </c>
      <c r="AB571" s="196">
        <v>0</v>
      </c>
      <c r="AC571" s="196">
        <v>0</v>
      </c>
      <c r="AD571" s="196">
        <v>0</v>
      </c>
      <c r="AE571" s="196">
        <v>0</v>
      </c>
      <c r="AF571" s="272">
        <f t="shared" si="35"/>
        <v>1</v>
      </c>
      <c r="AG571" s="196">
        <f t="shared" si="36"/>
        <v>0.26599</v>
      </c>
    </row>
    <row r="572" spans="1:33" s="23" customFormat="1" x14ac:dyDescent="0.25">
      <c r="A572" s="1">
        <v>1963</v>
      </c>
      <c r="B572" s="1" t="s">
        <v>17</v>
      </c>
      <c r="C572" s="1" t="str">
        <f t="shared" si="33"/>
        <v>1963MB</v>
      </c>
      <c r="D572" s="1" t="s">
        <v>57</v>
      </c>
      <c r="E572" s="1" t="str">
        <f t="shared" si="34"/>
        <v>1963MBC&amp;D</v>
      </c>
      <c r="F572" s="274">
        <v>0</v>
      </c>
      <c r="G572" s="274">
        <v>1.0829999999999999E-2</v>
      </c>
      <c r="H572" s="274">
        <v>0</v>
      </c>
      <c r="I572" s="274">
        <v>0.31966</v>
      </c>
      <c r="J572" s="274">
        <v>0</v>
      </c>
      <c r="K572" s="274">
        <v>0</v>
      </c>
      <c r="L572" s="274">
        <v>0</v>
      </c>
      <c r="M572" s="274">
        <v>0</v>
      </c>
      <c r="N572" s="274">
        <v>0</v>
      </c>
      <c r="O572" s="274">
        <v>0</v>
      </c>
      <c r="P572" s="274">
        <v>0</v>
      </c>
      <c r="Q572" s="274">
        <v>0</v>
      </c>
      <c r="R572" s="274">
        <v>0</v>
      </c>
      <c r="S572" s="274">
        <v>0</v>
      </c>
      <c r="T572" s="274">
        <v>0.29006999999999999</v>
      </c>
      <c r="U572" s="274">
        <v>0</v>
      </c>
      <c r="V572" s="274">
        <v>0</v>
      </c>
      <c r="W572" s="274">
        <v>4.0879999999999972E-2</v>
      </c>
      <c r="X572" s="274">
        <v>0</v>
      </c>
      <c r="Y572" s="274">
        <v>0</v>
      </c>
      <c r="Z572" s="274">
        <v>0</v>
      </c>
      <c r="AA572" s="274">
        <v>0</v>
      </c>
      <c r="AB572" s="274">
        <v>0.15045</v>
      </c>
      <c r="AC572" s="274">
        <v>7.0800000000000002E-2</v>
      </c>
      <c r="AD572" s="274">
        <v>0.11731000000000003</v>
      </c>
      <c r="AE572" s="274">
        <v>0</v>
      </c>
      <c r="AF572" s="272">
        <f t="shared" si="35"/>
        <v>1</v>
      </c>
      <c r="AG572" s="196">
        <f t="shared" si="36"/>
        <v>0.66950999999999994</v>
      </c>
    </row>
    <row r="573" spans="1:33" s="23" customFormat="1" x14ac:dyDescent="0.25">
      <c r="A573" s="1">
        <v>1963</v>
      </c>
      <c r="B573" s="1" t="s">
        <v>17</v>
      </c>
      <c r="C573" s="1" t="str">
        <f t="shared" si="33"/>
        <v>1963MB</v>
      </c>
      <c r="D573" s="1" t="s">
        <v>56</v>
      </c>
      <c r="E573" s="1" t="str">
        <f t="shared" si="34"/>
        <v>1963MBICI</v>
      </c>
      <c r="F573" s="196">
        <v>0.12182999999999999</v>
      </c>
      <c r="G573" s="196">
        <v>0.4264</v>
      </c>
      <c r="H573" s="196">
        <v>0</v>
      </c>
      <c r="I573" s="196">
        <v>2.4369999999999999E-2</v>
      </c>
      <c r="J573" s="196">
        <v>0.1066</v>
      </c>
      <c r="K573" s="196">
        <v>0</v>
      </c>
      <c r="L573" s="196">
        <v>0</v>
      </c>
      <c r="M573" s="196">
        <v>3.0499999999999998E-3</v>
      </c>
      <c r="N573" s="196">
        <v>6.0899999999999999E-3</v>
      </c>
      <c r="O573" s="196">
        <v>4.061E-2</v>
      </c>
      <c r="P573" s="196">
        <v>5.0599999999998979E-3</v>
      </c>
      <c r="Q573" s="196">
        <v>0</v>
      </c>
      <c r="R573" s="196">
        <v>0</v>
      </c>
      <c r="S573" s="196">
        <v>1.0199999999999999E-3</v>
      </c>
      <c r="T573" s="196">
        <v>0</v>
      </c>
      <c r="U573" s="196">
        <v>7.11E-3</v>
      </c>
      <c r="V573" s="196">
        <v>8.1200000000000005E-3</v>
      </c>
      <c r="W573" s="196">
        <v>8.1220000000000001E-2</v>
      </c>
      <c r="X573" s="196">
        <v>6.0909999999999999E-2</v>
      </c>
      <c r="Y573" s="197">
        <v>0.10152</v>
      </c>
      <c r="Z573" s="196">
        <v>6.0899999999999999E-3</v>
      </c>
      <c r="AA573" s="196">
        <v>0</v>
      </c>
      <c r="AB573" s="196">
        <v>0</v>
      </c>
      <c r="AC573" s="196">
        <v>0</v>
      </c>
      <c r="AD573" s="196">
        <v>0</v>
      </c>
      <c r="AE573" s="196">
        <v>0</v>
      </c>
      <c r="AF573" s="272">
        <f t="shared" si="35"/>
        <v>1</v>
      </c>
      <c r="AG573" s="196">
        <f t="shared" si="36"/>
        <v>0.26599</v>
      </c>
    </row>
    <row r="574" spans="1:33" s="23" customFormat="1" x14ac:dyDescent="0.25">
      <c r="A574" s="1">
        <v>1963</v>
      </c>
      <c r="B574" s="1" t="s">
        <v>17</v>
      </c>
      <c r="C574" s="1" t="str">
        <f t="shared" si="33"/>
        <v>1963MB</v>
      </c>
      <c r="D574" s="1" t="s">
        <v>58</v>
      </c>
      <c r="E574" s="1" t="str">
        <f t="shared" si="34"/>
        <v>1963MBResidential</v>
      </c>
      <c r="F574" s="196">
        <v>0.12182999999999999</v>
      </c>
      <c r="G574" s="196">
        <v>0.4264</v>
      </c>
      <c r="H574" s="196">
        <v>0</v>
      </c>
      <c r="I574" s="196">
        <v>2.4369999999999999E-2</v>
      </c>
      <c r="J574" s="196">
        <v>0.1066</v>
      </c>
      <c r="K574" s="196">
        <v>0</v>
      </c>
      <c r="L574" s="196">
        <v>0</v>
      </c>
      <c r="M574" s="196">
        <v>3.0499999999999998E-3</v>
      </c>
      <c r="N574" s="196">
        <v>6.0899999999999999E-3</v>
      </c>
      <c r="O574" s="196">
        <v>4.061E-2</v>
      </c>
      <c r="P574" s="196">
        <v>5.0599999999998979E-3</v>
      </c>
      <c r="Q574" s="196">
        <v>0</v>
      </c>
      <c r="R574" s="196">
        <v>0</v>
      </c>
      <c r="S574" s="196">
        <v>1.0199999999999999E-3</v>
      </c>
      <c r="T574" s="196">
        <v>0</v>
      </c>
      <c r="U574" s="196">
        <v>7.11E-3</v>
      </c>
      <c r="V574" s="196">
        <v>8.1200000000000005E-3</v>
      </c>
      <c r="W574" s="196">
        <v>8.1220000000000001E-2</v>
      </c>
      <c r="X574" s="196">
        <v>6.0909999999999999E-2</v>
      </c>
      <c r="Y574" s="196">
        <v>0.10152</v>
      </c>
      <c r="Z574" s="196">
        <v>6.0899999999999999E-3</v>
      </c>
      <c r="AA574" s="196">
        <v>0</v>
      </c>
      <c r="AB574" s="196">
        <v>0</v>
      </c>
      <c r="AC574" s="196">
        <v>0</v>
      </c>
      <c r="AD574" s="196">
        <v>0</v>
      </c>
      <c r="AE574" s="196">
        <v>0</v>
      </c>
      <c r="AF574" s="272">
        <f t="shared" si="35"/>
        <v>1</v>
      </c>
      <c r="AG574" s="196">
        <f t="shared" si="36"/>
        <v>0.26599</v>
      </c>
    </row>
    <row r="575" spans="1:33" s="23" customFormat="1" x14ac:dyDescent="0.25">
      <c r="A575" s="1">
        <v>1964</v>
      </c>
      <c r="B575" s="1" t="s">
        <v>17</v>
      </c>
      <c r="C575" s="1" t="str">
        <f t="shared" si="33"/>
        <v>1964MB</v>
      </c>
      <c r="D575" s="1" t="s">
        <v>57</v>
      </c>
      <c r="E575" s="1" t="str">
        <f t="shared" si="34"/>
        <v>1964MBC&amp;D</v>
      </c>
      <c r="F575" s="274">
        <v>0</v>
      </c>
      <c r="G575" s="274">
        <v>1.0829999999999999E-2</v>
      </c>
      <c r="H575" s="274">
        <v>0</v>
      </c>
      <c r="I575" s="274">
        <v>0.31966</v>
      </c>
      <c r="J575" s="274">
        <v>0</v>
      </c>
      <c r="K575" s="274">
        <v>0</v>
      </c>
      <c r="L575" s="274">
        <v>0</v>
      </c>
      <c r="M575" s="274">
        <v>0</v>
      </c>
      <c r="N575" s="274">
        <v>0</v>
      </c>
      <c r="O575" s="274">
        <v>0</v>
      </c>
      <c r="P575" s="274">
        <v>0</v>
      </c>
      <c r="Q575" s="274">
        <v>0</v>
      </c>
      <c r="R575" s="274">
        <v>0</v>
      </c>
      <c r="S575" s="274">
        <v>0</v>
      </c>
      <c r="T575" s="274">
        <v>0.29006999999999999</v>
      </c>
      <c r="U575" s="274">
        <v>0</v>
      </c>
      <c r="V575" s="274">
        <v>0</v>
      </c>
      <c r="W575" s="274">
        <v>4.0879999999999972E-2</v>
      </c>
      <c r="X575" s="274">
        <v>0</v>
      </c>
      <c r="Y575" s="274">
        <v>0</v>
      </c>
      <c r="Z575" s="274">
        <v>0</v>
      </c>
      <c r="AA575" s="274">
        <v>0</v>
      </c>
      <c r="AB575" s="274">
        <v>0.15045</v>
      </c>
      <c r="AC575" s="274">
        <v>7.0800000000000002E-2</v>
      </c>
      <c r="AD575" s="274">
        <v>0.11731000000000003</v>
      </c>
      <c r="AE575" s="274">
        <v>0</v>
      </c>
      <c r="AF575" s="272">
        <f t="shared" si="35"/>
        <v>1</v>
      </c>
      <c r="AG575" s="196">
        <f t="shared" si="36"/>
        <v>0.66950999999999994</v>
      </c>
    </row>
    <row r="576" spans="1:33" s="23" customFormat="1" x14ac:dyDescent="0.25">
      <c r="A576" s="1">
        <v>1964</v>
      </c>
      <c r="B576" s="1" t="s">
        <v>17</v>
      </c>
      <c r="C576" s="1" t="str">
        <f t="shared" si="33"/>
        <v>1964MB</v>
      </c>
      <c r="D576" s="1" t="s">
        <v>56</v>
      </c>
      <c r="E576" s="1" t="str">
        <f t="shared" si="34"/>
        <v>1964MBICI</v>
      </c>
      <c r="F576" s="196">
        <v>0.12182999999999999</v>
      </c>
      <c r="G576" s="196">
        <v>0.4264</v>
      </c>
      <c r="H576" s="196">
        <v>0</v>
      </c>
      <c r="I576" s="196">
        <v>2.4369999999999999E-2</v>
      </c>
      <c r="J576" s="196">
        <v>0.1066</v>
      </c>
      <c r="K576" s="196">
        <v>0</v>
      </c>
      <c r="L576" s="196">
        <v>0</v>
      </c>
      <c r="M576" s="196">
        <v>3.0499999999999998E-3</v>
      </c>
      <c r="N576" s="196">
        <v>6.0899999999999999E-3</v>
      </c>
      <c r="O576" s="196">
        <v>4.061E-2</v>
      </c>
      <c r="P576" s="196">
        <v>5.0599999999998979E-3</v>
      </c>
      <c r="Q576" s="196">
        <v>0</v>
      </c>
      <c r="R576" s="196">
        <v>0</v>
      </c>
      <c r="S576" s="196">
        <v>1.0199999999999999E-3</v>
      </c>
      <c r="T576" s="196">
        <v>0</v>
      </c>
      <c r="U576" s="196">
        <v>7.11E-3</v>
      </c>
      <c r="V576" s="196">
        <v>8.1200000000000005E-3</v>
      </c>
      <c r="W576" s="196">
        <v>8.1220000000000001E-2</v>
      </c>
      <c r="X576" s="196">
        <v>6.0909999999999999E-2</v>
      </c>
      <c r="Y576" s="196">
        <v>0.10152</v>
      </c>
      <c r="Z576" s="196">
        <v>6.0899999999999999E-3</v>
      </c>
      <c r="AA576" s="196">
        <v>0</v>
      </c>
      <c r="AB576" s="196">
        <v>0</v>
      </c>
      <c r="AC576" s="196">
        <v>0</v>
      </c>
      <c r="AD576" s="196">
        <v>0</v>
      </c>
      <c r="AE576" s="196">
        <v>0</v>
      </c>
      <c r="AF576" s="272">
        <f t="shared" si="35"/>
        <v>1</v>
      </c>
      <c r="AG576" s="196">
        <f t="shared" si="36"/>
        <v>0.26599</v>
      </c>
    </row>
    <row r="577" spans="1:33" s="23" customFormat="1" x14ac:dyDescent="0.25">
      <c r="A577" s="1">
        <v>1964</v>
      </c>
      <c r="B577" s="1" t="s">
        <v>17</v>
      </c>
      <c r="C577" s="1" t="str">
        <f t="shared" si="33"/>
        <v>1964MB</v>
      </c>
      <c r="D577" s="1" t="s">
        <v>58</v>
      </c>
      <c r="E577" s="1" t="str">
        <f t="shared" si="34"/>
        <v>1964MBResidential</v>
      </c>
      <c r="F577" s="196">
        <v>0.12182999999999999</v>
      </c>
      <c r="G577" s="196">
        <v>0.4264</v>
      </c>
      <c r="H577" s="196">
        <v>0</v>
      </c>
      <c r="I577" s="196">
        <v>2.4369999999999999E-2</v>
      </c>
      <c r="J577" s="196">
        <v>0.1066</v>
      </c>
      <c r="K577" s="196">
        <v>0</v>
      </c>
      <c r="L577" s="196">
        <v>0</v>
      </c>
      <c r="M577" s="196">
        <v>3.0499999999999998E-3</v>
      </c>
      <c r="N577" s="196">
        <v>6.0899999999999999E-3</v>
      </c>
      <c r="O577" s="196">
        <v>4.061E-2</v>
      </c>
      <c r="P577" s="196">
        <v>5.0599999999998979E-3</v>
      </c>
      <c r="Q577" s="196">
        <v>0</v>
      </c>
      <c r="R577" s="196">
        <v>0</v>
      </c>
      <c r="S577" s="196">
        <v>1.0199999999999999E-3</v>
      </c>
      <c r="T577" s="196">
        <v>0</v>
      </c>
      <c r="U577" s="196">
        <v>7.11E-3</v>
      </c>
      <c r="V577" s="196">
        <v>8.1200000000000005E-3</v>
      </c>
      <c r="W577" s="196">
        <v>8.1220000000000001E-2</v>
      </c>
      <c r="X577" s="196">
        <v>6.0909999999999999E-2</v>
      </c>
      <c r="Y577" s="196">
        <v>0.10152</v>
      </c>
      <c r="Z577" s="196">
        <v>6.0899999999999999E-3</v>
      </c>
      <c r="AA577" s="196">
        <v>0</v>
      </c>
      <c r="AB577" s="196">
        <v>0</v>
      </c>
      <c r="AC577" s="196">
        <v>0</v>
      </c>
      <c r="AD577" s="196">
        <v>0</v>
      </c>
      <c r="AE577" s="196">
        <v>0</v>
      </c>
      <c r="AF577" s="272">
        <f t="shared" si="35"/>
        <v>1</v>
      </c>
      <c r="AG577" s="196">
        <f t="shared" si="36"/>
        <v>0.26599</v>
      </c>
    </row>
    <row r="578" spans="1:33" s="23" customFormat="1" x14ac:dyDescent="0.25">
      <c r="A578" s="1">
        <v>1965</v>
      </c>
      <c r="B578" s="1" t="s">
        <v>17</v>
      </c>
      <c r="C578" s="1" t="str">
        <f t="shared" ref="C578:C641" si="37">CONCATENATE(A578,B578)</f>
        <v>1965MB</v>
      </c>
      <c r="D578" s="1" t="s">
        <v>57</v>
      </c>
      <c r="E578" s="1" t="str">
        <f t="shared" ref="E578:E641" si="38">CONCATENATE(C578,D578)</f>
        <v>1965MBC&amp;D</v>
      </c>
      <c r="F578" s="274">
        <v>0</v>
      </c>
      <c r="G578" s="274">
        <v>1.0829999999999999E-2</v>
      </c>
      <c r="H578" s="274">
        <v>0</v>
      </c>
      <c r="I578" s="274">
        <v>0.31966</v>
      </c>
      <c r="J578" s="274">
        <v>0</v>
      </c>
      <c r="K578" s="274">
        <v>0</v>
      </c>
      <c r="L578" s="274">
        <v>0</v>
      </c>
      <c r="M578" s="274">
        <v>0</v>
      </c>
      <c r="N578" s="274">
        <v>0</v>
      </c>
      <c r="O578" s="274">
        <v>0</v>
      </c>
      <c r="P578" s="274">
        <v>0</v>
      </c>
      <c r="Q578" s="274">
        <v>0</v>
      </c>
      <c r="R578" s="274">
        <v>0</v>
      </c>
      <c r="S578" s="274">
        <v>0</v>
      </c>
      <c r="T578" s="274">
        <v>0.29006999999999999</v>
      </c>
      <c r="U578" s="274">
        <v>0</v>
      </c>
      <c r="V578" s="274">
        <v>0</v>
      </c>
      <c r="W578" s="274">
        <v>4.0879999999999972E-2</v>
      </c>
      <c r="X578" s="274">
        <v>0</v>
      </c>
      <c r="Y578" s="274">
        <v>0</v>
      </c>
      <c r="Z578" s="274">
        <v>0</v>
      </c>
      <c r="AA578" s="274">
        <v>0</v>
      </c>
      <c r="AB578" s="274">
        <v>0.15045</v>
      </c>
      <c r="AC578" s="274">
        <v>7.0800000000000002E-2</v>
      </c>
      <c r="AD578" s="274">
        <v>0.11731000000000003</v>
      </c>
      <c r="AE578" s="274">
        <v>0</v>
      </c>
      <c r="AF578" s="272">
        <f t="shared" ref="AF578:AF641" si="39">+SUM(F578:AE578)</f>
        <v>1</v>
      </c>
      <c r="AG578" s="196">
        <f t="shared" si="36"/>
        <v>0.66950999999999994</v>
      </c>
    </row>
    <row r="579" spans="1:33" s="23" customFormat="1" x14ac:dyDescent="0.25">
      <c r="A579" s="1">
        <v>1965</v>
      </c>
      <c r="B579" s="1" t="s">
        <v>17</v>
      </c>
      <c r="C579" s="1" t="str">
        <f t="shared" si="37"/>
        <v>1965MB</v>
      </c>
      <c r="D579" s="1" t="s">
        <v>56</v>
      </c>
      <c r="E579" s="1" t="str">
        <f t="shared" si="38"/>
        <v>1965MBICI</v>
      </c>
      <c r="F579" s="196">
        <v>0.12182999999999999</v>
      </c>
      <c r="G579" s="196">
        <v>0.4264</v>
      </c>
      <c r="H579" s="196">
        <v>0</v>
      </c>
      <c r="I579" s="196">
        <v>2.4369999999999999E-2</v>
      </c>
      <c r="J579" s="196">
        <v>0.1066</v>
      </c>
      <c r="K579" s="196">
        <v>0</v>
      </c>
      <c r="L579" s="196">
        <v>0</v>
      </c>
      <c r="M579" s="196">
        <v>3.0499999999999998E-3</v>
      </c>
      <c r="N579" s="196">
        <v>6.0899999999999999E-3</v>
      </c>
      <c r="O579" s="196">
        <v>4.061E-2</v>
      </c>
      <c r="P579" s="196">
        <v>5.0599999999998979E-3</v>
      </c>
      <c r="Q579" s="196">
        <v>0</v>
      </c>
      <c r="R579" s="196">
        <v>0</v>
      </c>
      <c r="S579" s="196">
        <v>1.0199999999999999E-3</v>
      </c>
      <c r="T579" s="196">
        <v>0</v>
      </c>
      <c r="U579" s="196">
        <v>7.11E-3</v>
      </c>
      <c r="V579" s="196">
        <v>8.1200000000000005E-3</v>
      </c>
      <c r="W579" s="196">
        <v>8.1220000000000001E-2</v>
      </c>
      <c r="X579" s="196">
        <v>6.0909999999999999E-2</v>
      </c>
      <c r="Y579" s="196">
        <v>0.10152</v>
      </c>
      <c r="Z579" s="196">
        <v>6.0899999999999999E-3</v>
      </c>
      <c r="AA579" s="196">
        <v>0</v>
      </c>
      <c r="AB579" s="196">
        <v>0</v>
      </c>
      <c r="AC579" s="196">
        <v>0</v>
      </c>
      <c r="AD579" s="196">
        <v>0</v>
      </c>
      <c r="AE579" s="196">
        <v>0</v>
      </c>
      <c r="AF579" s="272">
        <f t="shared" si="39"/>
        <v>1</v>
      </c>
      <c r="AG579" s="196">
        <f t="shared" si="36"/>
        <v>0.26599</v>
      </c>
    </row>
    <row r="580" spans="1:33" s="23" customFormat="1" x14ac:dyDescent="0.25">
      <c r="A580" s="1">
        <v>1965</v>
      </c>
      <c r="B580" s="1" t="s">
        <v>17</v>
      </c>
      <c r="C580" s="1" t="str">
        <f t="shared" si="37"/>
        <v>1965MB</v>
      </c>
      <c r="D580" s="1" t="s">
        <v>58</v>
      </c>
      <c r="E580" s="1" t="str">
        <f t="shared" si="38"/>
        <v>1965MBResidential</v>
      </c>
      <c r="F580" s="196">
        <v>0.12182999999999999</v>
      </c>
      <c r="G580" s="196">
        <v>0.4264</v>
      </c>
      <c r="H580" s="196">
        <v>0</v>
      </c>
      <c r="I580" s="196">
        <v>2.4369999999999999E-2</v>
      </c>
      <c r="J580" s="196">
        <v>0.1066</v>
      </c>
      <c r="K580" s="196">
        <v>0</v>
      </c>
      <c r="L580" s="196">
        <v>0</v>
      </c>
      <c r="M580" s="196">
        <v>3.0499999999999998E-3</v>
      </c>
      <c r="N580" s="196">
        <v>6.0899999999999999E-3</v>
      </c>
      <c r="O580" s="196">
        <v>4.061E-2</v>
      </c>
      <c r="P580" s="196">
        <v>5.0599999999998979E-3</v>
      </c>
      <c r="Q580" s="196">
        <v>0</v>
      </c>
      <c r="R580" s="196">
        <v>0</v>
      </c>
      <c r="S580" s="196">
        <v>1.0199999999999999E-3</v>
      </c>
      <c r="T580" s="196">
        <v>0</v>
      </c>
      <c r="U580" s="196">
        <v>7.11E-3</v>
      </c>
      <c r="V580" s="196">
        <v>8.1200000000000005E-3</v>
      </c>
      <c r="W580" s="196">
        <v>8.1220000000000001E-2</v>
      </c>
      <c r="X580" s="196">
        <v>6.0909999999999999E-2</v>
      </c>
      <c r="Y580" s="196">
        <v>0.10152</v>
      </c>
      <c r="Z580" s="196">
        <v>6.0899999999999999E-3</v>
      </c>
      <c r="AA580" s="196">
        <v>0</v>
      </c>
      <c r="AB580" s="196">
        <v>0</v>
      </c>
      <c r="AC580" s="196">
        <v>0</v>
      </c>
      <c r="AD580" s="196">
        <v>0</v>
      </c>
      <c r="AE580" s="196">
        <v>0</v>
      </c>
      <c r="AF580" s="272">
        <f t="shared" si="39"/>
        <v>1</v>
      </c>
      <c r="AG580" s="196">
        <f t="shared" si="36"/>
        <v>0.26599</v>
      </c>
    </row>
    <row r="581" spans="1:33" s="23" customFormat="1" x14ac:dyDescent="0.25">
      <c r="A581" s="1">
        <v>1966</v>
      </c>
      <c r="B581" s="1" t="s">
        <v>17</v>
      </c>
      <c r="C581" s="1" t="str">
        <f t="shared" si="37"/>
        <v>1966MB</v>
      </c>
      <c r="D581" s="1" t="s">
        <v>57</v>
      </c>
      <c r="E581" s="1" t="str">
        <f t="shared" si="38"/>
        <v>1966MBC&amp;D</v>
      </c>
      <c r="F581" s="274">
        <v>0</v>
      </c>
      <c r="G581" s="274">
        <v>1.0829999999999999E-2</v>
      </c>
      <c r="H581" s="274">
        <v>0</v>
      </c>
      <c r="I581" s="274">
        <v>0.31966</v>
      </c>
      <c r="J581" s="274">
        <v>0</v>
      </c>
      <c r="K581" s="274">
        <v>0</v>
      </c>
      <c r="L581" s="274">
        <v>0</v>
      </c>
      <c r="M581" s="274">
        <v>0</v>
      </c>
      <c r="N581" s="274">
        <v>0</v>
      </c>
      <c r="O581" s="274">
        <v>0</v>
      </c>
      <c r="P581" s="274">
        <v>0</v>
      </c>
      <c r="Q581" s="274">
        <v>0</v>
      </c>
      <c r="R581" s="274">
        <v>0</v>
      </c>
      <c r="S581" s="274">
        <v>0</v>
      </c>
      <c r="T581" s="274">
        <v>0.29006999999999999</v>
      </c>
      <c r="U581" s="274">
        <v>0</v>
      </c>
      <c r="V581" s="274">
        <v>0</v>
      </c>
      <c r="W581" s="274">
        <v>4.0879999999999972E-2</v>
      </c>
      <c r="X581" s="274">
        <v>0</v>
      </c>
      <c r="Y581" s="274">
        <v>0</v>
      </c>
      <c r="Z581" s="274">
        <v>0</v>
      </c>
      <c r="AA581" s="274">
        <v>0</v>
      </c>
      <c r="AB581" s="274">
        <v>0.15045</v>
      </c>
      <c r="AC581" s="274">
        <v>7.0800000000000002E-2</v>
      </c>
      <c r="AD581" s="274">
        <v>0.11731000000000003</v>
      </c>
      <c r="AE581" s="274">
        <v>0</v>
      </c>
      <c r="AF581" s="272">
        <f t="shared" si="39"/>
        <v>1</v>
      </c>
      <c r="AG581" s="196">
        <f t="shared" si="36"/>
        <v>0.66950999999999994</v>
      </c>
    </row>
    <row r="582" spans="1:33" s="23" customFormat="1" x14ac:dyDescent="0.25">
      <c r="A582" s="1">
        <v>1966</v>
      </c>
      <c r="B582" s="1" t="s">
        <v>17</v>
      </c>
      <c r="C582" s="1" t="str">
        <f t="shared" si="37"/>
        <v>1966MB</v>
      </c>
      <c r="D582" s="1" t="s">
        <v>56</v>
      </c>
      <c r="E582" s="1" t="str">
        <f t="shared" si="38"/>
        <v>1966MBICI</v>
      </c>
      <c r="F582" s="196">
        <v>0.12182999999999999</v>
      </c>
      <c r="G582" s="196">
        <v>0.4264</v>
      </c>
      <c r="H582" s="196">
        <v>0</v>
      </c>
      <c r="I582" s="196">
        <v>2.4369999999999999E-2</v>
      </c>
      <c r="J582" s="196">
        <v>0.1066</v>
      </c>
      <c r="K582" s="196">
        <v>0</v>
      </c>
      <c r="L582" s="196">
        <v>0</v>
      </c>
      <c r="M582" s="196">
        <v>3.0499999999999998E-3</v>
      </c>
      <c r="N582" s="196">
        <v>6.0899999999999999E-3</v>
      </c>
      <c r="O582" s="196">
        <v>4.061E-2</v>
      </c>
      <c r="P582" s="196">
        <v>5.0599999999998979E-3</v>
      </c>
      <c r="Q582" s="196">
        <v>0</v>
      </c>
      <c r="R582" s="196">
        <v>0</v>
      </c>
      <c r="S582" s="196">
        <v>1.0199999999999999E-3</v>
      </c>
      <c r="T582" s="196">
        <v>0</v>
      </c>
      <c r="U582" s="196">
        <v>7.11E-3</v>
      </c>
      <c r="V582" s="196">
        <v>8.1200000000000005E-3</v>
      </c>
      <c r="W582" s="196">
        <v>8.1220000000000001E-2</v>
      </c>
      <c r="X582" s="196">
        <v>6.0909999999999999E-2</v>
      </c>
      <c r="Y582" s="197">
        <v>0.10152</v>
      </c>
      <c r="Z582" s="196">
        <v>6.0899999999999999E-3</v>
      </c>
      <c r="AA582" s="196">
        <v>0</v>
      </c>
      <c r="AB582" s="196">
        <v>0</v>
      </c>
      <c r="AC582" s="196">
        <v>0</v>
      </c>
      <c r="AD582" s="196">
        <v>0</v>
      </c>
      <c r="AE582" s="196">
        <v>0</v>
      </c>
      <c r="AF582" s="272">
        <f t="shared" si="39"/>
        <v>1</v>
      </c>
      <c r="AG582" s="196">
        <f t="shared" si="36"/>
        <v>0.26599</v>
      </c>
    </row>
    <row r="583" spans="1:33" s="23" customFormat="1" x14ac:dyDescent="0.25">
      <c r="A583" s="1">
        <v>1966</v>
      </c>
      <c r="B583" s="1" t="s">
        <v>17</v>
      </c>
      <c r="C583" s="1" t="str">
        <f t="shared" si="37"/>
        <v>1966MB</v>
      </c>
      <c r="D583" s="1" t="s">
        <v>58</v>
      </c>
      <c r="E583" s="1" t="str">
        <f t="shared" si="38"/>
        <v>1966MBResidential</v>
      </c>
      <c r="F583" s="196">
        <v>0.12182999999999999</v>
      </c>
      <c r="G583" s="196">
        <v>0.4264</v>
      </c>
      <c r="H583" s="196">
        <v>0</v>
      </c>
      <c r="I583" s="196">
        <v>2.4369999999999999E-2</v>
      </c>
      <c r="J583" s="196">
        <v>0.1066</v>
      </c>
      <c r="K583" s="196">
        <v>0</v>
      </c>
      <c r="L583" s="196">
        <v>0</v>
      </c>
      <c r="M583" s="196">
        <v>3.0499999999999998E-3</v>
      </c>
      <c r="N583" s="196">
        <v>6.0899999999999999E-3</v>
      </c>
      <c r="O583" s="196">
        <v>4.061E-2</v>
      </c>
      <c r="P583" s="196">
        <v>5.0599999999998979E-3</v>
      </c>
      <c r="Q583" s="196">
        <v>0</v>
      </c>
      <c r="R583" s="196">
        <v>0</v>
      </c>
      <c r="S583" s="196">
        <v>1.0199999999999999E-3</v>
      </c>
      <c r="T583" s="196">
        <v>0</v>
      </c>
      <c r="U583" s="196">
        <v>7.11E-3</v>
      </c>
      <c r="V583" s="196">
        <v>8.1200000000000005E-3</v>
      </c>
      <c r="W583" s="196">
        <v>8.1220000000000001E-2</v>
      </c>
      <c r="X583" s="196">
        <v>6.0909999999999999E-2</v>
      </c>
      <c r="Y583" s="196">
        <v>0.10152</v>
      </c>
      <c r="Z583" s="196">
        <v>6.0899999999999999E-3</v>
      </c>
      <c r="AA583" s="196">
        <v>0</v>
      </c>
      <c r="AB583" s="196">
        <v>0</v>
      </c>
      <c r="AC583" s="196">
        <v>0</v>
      </c>
      <c r="AD583" s="196">
        <v>0</v>
      </c>
      <c r="AE583" s="196">
        <v>0</v>
      </c>
      <c r="AF583" s="272">
        <f t="shared" si="39"/>
        <v>1</v>
      </c>
      <c r="AG583" s="196">
        <f t="shared" si="36"/>
        <v>0.26599</v>
      </c>
    </row>
    <row r="584" spans="1:33" s="23" customFormat="1" x14ac:dyDescent="0.25">
      <c r="A584" s="1">
        <v>1967</v>
      </c>
      <c r="B584" s="1" t="s">
        <v>17</v>
      </c>
      <c r="C584" s="1" t="str">
        <f t="shared" si="37"/>
        <v>1967MB</v>
      </c>
      <c r="D584" s="1" t="s">
        <v>57</v>
      </c>
      <c r="E584" s="1" t="str">
        <f t="shared" si="38"/>
        <v>1967MBC&amp;D</v>
      </c>
      <c r="F584" s="274">
        <v>0</v>
      </c>
      <c r="G584" s="274">
        <v>1.0829999999999999E-2</v>
      </c>
      <c r="H584" s="274">
        <v>0</v>
      </c>
      <c r="I584" s="274">
        <v>0.31966</v>
      </c>
      <c r="J584" s="274">
        <v>0</v>
      </c>
      <c r="K584" s="274">
        <v>0</v>
      </c>
      <c r="L584" s="274">
        <v>0</v>
      </c>
      <c r="M584" s="274">
        <v>0</v>
      </c>
      <c r="N584" s="274">
        <v>0</v>
      </c>
      <c r="O584" s="274">
        <v>0</v>
      </c>
      <c r="P584" s="274">
        <v>0</v>
      </c>
      <c r="Q584" s="274">
        <v>0</v>
      </c>
      <c r="R584" s="274">
        <v>0</v>
      </c>
      <c r="S584" s="274">
        <v>0</v>
      </c>
      <c r="T584" s="274">
        <v>0.29006999999999999</v>
      </c>
      <c r="U584" s="274">
        <v>0</v>
      </c>
      <c r="V584" s="274">
        <v>0</v>
      </c>
      <c r="W584" s="274">
        <v>4.0879999999999972E-2</v>
      </c>
      <c r="X584" s="274">
        <v>0</v>
      </c>
      <c r="Y584" s="274">
        <v>0</v>
      </c>
      <c r="Z584" s="274">
        <v>0</v>
      </c>
      <c r="AA584" s="274">
        <v>0</v>
      </c>
      <c r="AB584" s="274">
        <v>0.15045</v>
      </c>
      <c r="AC584" s="274">
        <v>7.0800000000000002E-2</v>
      </c>
      <c r="AD584" s="274">
        <v>0.11731000000000003</v>
      </c>
      <c r="AE584" s="274">
        <v>0</v>
      </c>
      <c r="AF584" s="272">
        <f t="shared" si="39"/>
        <v>1</v>
      </c>
      <c r="AG584" s="196">
        <f t="shared" si="36"/>
        <v>0.66950999999999994</v>
      </c>
    </row>
    <row r="585" spans="1:33" s="23" customFormat="1" x14ac:dyDescent="0.25">
      <c r="A585" s="1">
        <v>1967</v>
      </c>
      <c r="B585" s="1" t="s">
        <v>17</v>
      </c>
      <c r="C585" s="1" t="str">
        <f t="shared" si="37"/>
        <v>1967MB</v>
      </c>
      <c r="D585" s="1" t="s">
        <v>56</v>
      </c>
      <c r="E585" s="1" t="str">
        <f t="shared" si="38"/>
        <v>1967MBICI</v>
      </c>
      <c r="F585" s="196">
        <v>0.12182999999999999</v>
      </c>
      <c r="G585" s="196">
        <v>0.4264</v>
      </c>
      <c r="H585" s="196">
        <v>0</v>
      </c>
      <c r="I585" s="196">
        <v>2.4369999999999999E-2</v>
      </c>
      <c r="J585" s="196">
        <v>0.1066</v>
      </c>
      <c r="K585" s="196">
        <v>0</v>
      </c>
      <c r="L585" s="196">
        <v>0</v>
      </c>
      <c r="M585" s="196">
        <v>3.0499999999999998E-3</v>
      </c>
      <c r="N585" s="196">
        <v>6.0899999999999999E-3</v>
      </c>
      <c r="O585" s="196">
        <v>4.061E-2</v>
      </c>
      <c r="P585" s="196">
        <v>5.0599999999998979E-3</v>
      </c>
      <c r="Q585" s="196">
        <v>0</v>
      </c>
      <c r="R585" s="196">
        <v>0</v>
      </c>
      <c r="S585" s="196">
        <v>1.0199999999999999E-3</v>
      </c>
      <c r="T585" s="196">
        <v>0</v>
      </c>
      <c r="U585" s="196">
        <v>7.11E-3</v>
      </c>
      <c r="V585" s="196">
        <v>8.1200000000000005E-3</v>
      </c>
      <c r="W585" s="196">
        <v>8.1220000000000001E-2</v>
      </c>
      <c r="X585" s="196">
        <v>6.0909999999999999E-2</v>
      </c>
      <c r="Y585" s="196">
        <v>0.10152</v>
      </c>
      <c r="Z585" s="196">
        <v>6.0899999999999999E-3</v>
      </c>
      <c r="AA585" s="196">
        <v>0</v>
      </c>
      <c r="AB585" s="196">
        <v>0</v>
      </c>
      <c r="AC585" s="196">
        <v>0</v>
      </c>
      <c r="AD585" s="196">
        <v>0</v>
      </c>
      <c r="AE585" s="196">
        <v>0</v>
      </c>
      <c r="AF585" s="272">
        <f t="shared" si="39"/>
        <v>1</v>
      </c>
      <c r="AG585" s="196">
        <f t="shared" si="36"/>
        <v>0.26599</v>
      </c>
    </row>
    <row r="586" spans="1:33" s="23" customFormat="1" x14ac:dyDescent="0.25">
      <c r="A586" s="1">
        <v>1967</v>
      </c>
      <c r="B586" s="1" t="s">
        <v>17</v>
      </c>
      <c r="C586" s="1" t="str">
        <f t="shared" si="37"/>
        <v>1967MB</v>
      </c>
      <c r="D586" s="1" t="s">
        <v>58</v>
      </c>
      <c r="E586" s="1" t="str">
        <f t="shared" si="38"/>
        <v>1967MBResidential</v>
      </c>
      <c r="F586" s="196">
        <v>0.12182999999999999</v>
      </c>
      <c r="G586" s="196">
        <v>0.4264</v>
      </c>
      <c r="H586" s="196">
        <v>0</v>
      </c>
      <c r="I586" s="196">
        <v>2.4369999999999999E-2</v>
      </c>
      <c r="J586" s="196">
        <v>0.1066</v>
      </c>
      <c r="K586" s="196">
        <v>0</v>
      </c>
      <c r="L586" s="196">
        <v>0</v>
      </c>
      <c r="M586" s="196">
        <v>3.0499999999999998E-3</v>
      </c>
      <c r="N586" s="196">
        <v>6.0899999999999999E-3</v>
      </c>
      <c r="O586" s="196">
        <v>4.061E-2</v>
      </c>
      <c r="P586" s="196">
        <v>5.0599999999998979E-3</v>
      </c>
      <c r="Q586" s="196">
        <v>0</v>
      </c>
      <c r="R586" s="196">
        <v>0</v>
      </c>
      <c r="S586" s="196">
        <v>1.0199999999999999E-3</v>
      </c>
      <c r="T586" s="196">
        <v>0</v>
      </c>
      <c r="U586" s="196">
        <v>7.11E-3</v>
      </c>
      <c r="V586" s="196">
        <v>8.1200000000000005E-3</v>
      </c>
      <c r="W586" s="196">
        <v>8.1220000000000001E-2</v>
      </c>
      <c r="X586" s="196">
        <v>6.0909999999999999E-2</v>
      </c>
      <c r="Y586" s="197">
        <v>0.10152</v>
      </c>
      <c r="Z586" s="196">
        <v>6.0899999999999999E-3</v>
      </c>
      <c r="AA586" s="196">
        <v>0</v>
      </c>
      <c r="AB586" s="196">
        <v>0</v>
      </c>
      <c r="AC586" s="196">
        <v>0</v>
      </c>
      <c r="AD586" s="196">
        <v>0</v>
      </c>
      <c r="AE586" s="196">
        <v>0</v>
      </c>
      <c r="AF586" s="272">
        <f t="shared" si="39"/>
        <v>1</v>
      </c>
      <c r="AG586" s="196">
        <f t="shared" si="36"/>
        <v>0.26599</v>
      </c>
    </row>
    <row r="587" spans="1:33" s="23" customFormat="1" x14ac:dyDescent="0.25">
      <c r="A587" s="1">
        <v>1968</v>
      </c>
      <c r="B587" s="1" t="s">
        <v>17</v>
      </c>
      <c r="C587" s="1" t="str">
        <f t="shared" si="37"/>
        <v>1968MB</v>
      </c>
      <c r="D587" s="1" t="s">
        <v>57</v>
      </c>
      <c r="E587" s="1" t="str">
        <f t="shared" si="38"/>
        <v>1968MBC&amp;D</v>
      </c>
      <c r="F587" s="274">
        <v>0</v>
      </c>
      <c r="G587" s="274">
        <v>1.0829999999999999E-2</v>
      </c>
      <c r="H587" s="274">
        <v>0</v>
      </c>
      <c r="I587" s="274">
        <v>0.31966</v>
      </c>
      <c r="J587" s="274">
        <v>0</v>
      </c>
      <c r="K587" s="274">
        <v>0</v>
      </c>
      <c r="L587" s="274">
        <v>0</v>
      </c>
      <c r="M587" s="274">
        <v>0</v>
      </c>
      <c r="N587" s="274">
        <v>0</v>
      </c>
      <c r="O587" s="274">
        <v>0</v>
      </c>
      <c r="P587" s="274">
        <v>0</v>
      </c>
      <c r="Q587" s="274">
        <v>0</v>
      </c>
      <c r="R587" s="274">
        <v>0</v>
      </c>
      <c r="S587" s="274">
        <v>0</v>
      </c>
      <c r="T587" s="274">
        <v>0.29006999999999999</v>
      </c>
      <c r="U587" s="274">
        <v>0</v>
      </c>
      <c r="V587" s="274">
        <v>0</v>
      </c>
      <c r="W587" s="274">
        <v>4.0879999999999972E-2</v>
      </c>
      <c r="X587" s="274">
        <v>0</v>
      </c>
      <c r="Y587" s="274">
        <v>0</v>
      </c>
      <c r="Z587" s="274">
        <v>0</v>
      </c>
      <c r="AA587" s="274">
        <v>0</v>
      </c>
      <c r="AB587" s="274">
        <v>0.15045</v>
      </c>
      <c r="AC587" s="274">
        <v>7.0800000000000002E-2</v>
      </c>
      <c r="AD587" s="274">
        <v>0.11731000000000003</v>
      </c>
      <c r="AE587" s="274">
        <v>0</v>
      </c>
      <c r="AF587" s="272">
        <f t="shared" si="39"/>
        <v>1</v>
      </c>
      <c r="AG587" s="196">
        <f t="shared" si="36"/>
        <v>0.66950999999999994</v>
      </c>
    </row>
    <row r="588" spans="1:33" s="23" customFormat="1" x14ac:dyDescent="0.25">
      <c r="A588" s="1">
        <v>1968</v>
      </c>
      <c r="B588" s="1" t="s">
        <v>17</v>
      </c>
      <c r="C588" s="1" t="str">
        <f t="shared" si="37"/>
        <v>1968MB</v>
      </c>
      <c r="D588" s="1" t="s">
        <v>56</v>
      </c>
      <c r="E588" s="1" t="str">
        <f t="shared" si="38"/>
        <v>1968MBICI</v>
      </c>
      <c r="F588" s="196">
        <v>0.12182999999999999</v>
      </c>
      <c r="G588" s="196">
        <v>0.4264</v>
      </c>
      <c r="H588" s="196">
        <v>0</v>
      </c>
      <c r="I588" s="196">
        <v>2.4369999999999999E-2</v>
      </c>
      <c r="J588" s="196">
        <v>0.1066</v>
      </c>
      <c r="K588" s="196">
        <v>0</v>
      </c>
      <c r="L588" s="196">
        <v>0</v>
      </c>
      <c r="M588" s="196">
        <v>3.0499999999999998E-3</v>
      </c>
      <c r="N588" s="196">
        <v>6.0899999999999999E-3</v>
      </c>
      <c r="O588" s="196">
        <v>4.061E-2</v>
      </c>
      <c r="P588" s="196">
        <v>5.0599999999998979E-3</v>
      </c>
      <c r="Q588" s="196">
        <v>0</v>
      </c>
      <c r="R588" s="196">
        <v>0</v>
      </c>
      <c r="S588" s="196">
        <v>1.0199999999999999E-3</v>
      </c>
      <c r="T588" s="196">
        <v>0</v>
      </c>
      <c r="U588" s="196">
        <v>7.11E-3</v>
      </c>
      <c r="V588" s="196">
        <v>8.1200000000000005E-3</v>
      </c>
      <c r="W588" s="196">
        <v>8.1220000000000001E-2</v>
      </c>
      <c r="X588" s="196">
        <v>6.0909999999999999E-2</v>
      </c>
      <c r="Y588" s="196">
        <v>0.10152</v>
      </c>
      <c r="Z588" s="196">
        <v>6.0899999999999999E-3</v>
      </c>
      <c r="AA588" s="196">
        <v>0</v>
      </c>
      <c r="AB588" s="196">
        <v>0</v>
      </c>
      <c r="AC588" s="196">
        <v>0</v>
      </c>
      <c r="AD588" s="196">
        <v>0</v>
      </c>
      <c r="AE588" s="196">
        <v>0</v>
      </c>
      <c r="AF588" s="272">
        <f t="shared" si="39"/>
        <v>1</v>
      </c>
      <c r="AG588" s="196">
        <f t="shared" si="36"/>
        <v>0.26599</v>
      </c>
    </row>
    <row r="589" spans="1:33" s="23" customFormat="1" x14ac:dyDescent="0.25">
      <c r="A589" s="1">
        <v>1968</v>
      </c>
      <c r="B589" s="1" t="s">
        <v>17</v>
      </c>
      <c r="C589" s="1" t="str">
        <f t="shared" si="37"/>
        <v>1968MB</v>
      </c>
      <c r="D589" s="1" t="s">
        <v>58</v>
      </c>
      <c r="E589" s="1" t="str">
        <f t="shared" si="38"/>
        <v>1968MBResidential</v>
      </c>
      <c r="F589" s="196">
        <v>0.12182999999999999</v>
      </c>
      <c r="G589" s="196">
        <v>0.4264</v>
      </c>
      <c r="H589" s="196">
        <v>0</v>
      </c>
      <c r="I589" s="196">
        <v>2.4369999999999999E-2</v>
      </c>
      <c r="J589" s="196">
        <v>0.1066</v>
      </c>
      <c r="K589" s="196">
        <v>0</v>
      </c>
      <c r="L589" s="196">
        <v>0</v>
      </c>
      <c r="M589" s="196">
        <v>3.0499999999999998E-3</v>
      </c>
      <c r="N589" s="196">
        <v>6.0899999999999999E-3</v>
      </c>
      <c r="O589" s="196">
        <v>4.061E-2</v>
      </c>
      <c r="P589" s="196">
        <v>5.0599999999998979E-3</v>
      </c>
      <c r="Q589" s="196">
        <v>0</v>
      </c>
      <c r="R589" s="196">
        <v>0</v>
      </c>
      <c r="S589" s="196">
        <v>1.0199999999999999E-3</v>
      </c>
      <c r="T589" s="196">
        <v>0</v>
      </c>
      <c r="U589" s="196">
        <v>7.11E-3</v>
      </c>
      <c r="V589" s="196">
        <v>8.1200000000000005E-3</v>
      </c>
      <c r="W589" s="196">
        <v>8.1220000000000001E-2</v>
      </c>
      <c r="X589" s="196">
        <v>6.0909999999999999E-2</v>
      </c>
      <c r="Y589" s="196">
        <v>0.10152</v>
      </c>
      <c r="Z589" s="196">
        <v>6.0899999999999999E-3</v>
      </c>
      <c r="AA589" s="196">
        <v>0</v>
      </c>
      <c r="AB589" s="196">
        <v>0</v>
      </c>
      <c r="AC589" s="196">
        <v>0</v>
      </c>
      <c r="AD589" s="196">
        <v>0</v>
      </c>
      <c r="AE589" s="196">
        <v>0</v>
      </c>
      <c r="AF589" s="272">
        <f t="shared" si="39"/>
        <v>1</v>
      </c>
      <c r="AG589" s="196">
        <f t="shared" si="36"/>
        <v>0.26599</v>
      </c>
    </row>
    <row r="590" spans="1:33" s="23" customFormat="1" x14ac:dyDescent="0.25">
      <c r="A590" s="1">
        <v>1969</v>
      </c>
      <c r="B590" s="1" t="s">
        <v>17</v>
      </c>
      <c r="C590" s="1" t="str">
        <f t="shared" si="37"/>
        <v>1969MB</v>
      </c>
      <c r="D590" s="1" t="s">
        <v>57</v>
      </c>
      <c r="E590" s="1" t="str">
        <f t="shared" si="38"/>
        <v>1969MBC&amp;D</v>
      </c>
      <c r="F590" s="274">
        <v>0</v>
      </c>
      <c r="G590" s="274">
        <v>1.0829999999999999E-2</v>
      </c>
      <c r="H590" s="274">
        <v>0</v>
      </c>
      <c r="I590" s="274">
        <v>0.31966</v>
      </c>
      <c r="J590" s="274">
        <v>0</v>
      </c>
      <c r="K590" s="274">
        <v>0</v>
      </c>
      <c r="L590" s="274">
        <v>0</v>
      </c>
      <c r="M590" s="274">
        <v>0</v>
      </c>
      <c r="N590" s="274">
        <v>0</v>
      </c>
      <c r="O590" s="274">
        <v>0</v>
      </c>
      <c r="P590" s="274">
        <v>0</v>
      </c>
      <c r="Q590" s="274">
        <v>0</v>
      </c>
      <c r="R590" s="274">
        <v>0</v>
      </c>
      <c r="S590" s="274">
        <v>0</v>
      </c>
      <c r="T590" s="274">
        <v>0.29006999999999999</v>
      </c>
      <c r="U590" s="274">
        <v>0</v>
      </c>
      <c r="V590" s="274">
        <v>0</v>
      </c>
      <c r="W590" s="274">
        <v>4.0879999999999972E-2</v>
      </c>
      <c r="X590" s="274">
        <v>0</v>
      </c>
      <c r="Y590" s="274">
        <v>0</v>
      </c>
      <c r="Z590" s="274">
        <v>0</v>
      </c>
      <c r="AA590" s="274">
        <v>0</v>
      </c>
      <c r="AB590" s="274">
        <v>0.15045</v>
      </c>
      <c r="AC590" s="274">
        <v>7.0800000000000002E-2</v>
      </c>
      <c r="AD590" s="274">
        <v>0.11731000000000003</v>
      </c>
      <c r="AE590" s="274">
        <v>0</v>
      </c>
      <c r="AF590" s="272">
        <f t="shared" si="39"/>
        <v>1</v>
      </c>
      <c r="AG590" s="196">
        <f t="shared" si="36"/>
        <v>0.66950999999999994</v>
      </c>
    </row>
    <row r="591" spans="1:33" s="23" customFormat="1" x14ac:dyDescent="0.25">
      <c r="A591" s="1">
        <v>1969</v>
      </c>
      <c r="B591" s="1" t="s">
        <v>17</v>
      </c>
      <c r="C591" s="1" t="str">
        <f t="shared" si="37"/>
        <v>1969MB</v>
      </c>
      <c r="D591" s="1" t="s">
        <v>56</v>
      </c>
      <c r="E591" s="1" t="str">
        <f t="shared" si="38"/>
        <v>1969MBICI</v>
      </c>
      <c r="F591" s="196">
        <v>0.12182999999999999</v>
      </c>
      <c r="G591" s="196">
        <v>0.4264</v>
      </c>
      <c r="H591" s="196">
        <v>0</v>
      </c>
      <c r="I591" s="196">
        <v>2.4369999999999999E-2</v>
      </c>
      <c r="J591" s="196">
        <v>0.1066</v>
      </c>
      <c r="K591" s="196">
        <v>0</v>
      </c>
      <c r="L591" s="196">
        <v>0</v>
      </c>
      <c r="M591" s="196">
        <v>3.0499999999999998E-3</v>
      </c>
      <c r="N591" s="196">
        <v>6.0899999999999999E-3</v>
      </c>
      <c r="O591" s="196">
        <v>4.061E-2</v>
      </c>
      <c r="P591" s="196">
        <v>5.0599999999998979E-3</v>
      </c>
      <c r="Q591" s="196">
        <v>0</v>
      </c>
      <c r="R591" s="196">
        <v>0</v>
      </c>
      <c r="S591" s="196">
        <v>1.0199999999999999E-3</v>
      </c>
      <c r="T591" s="196">
        <v>0</v>
      </c>
      <c r="U591" s="196">
        <v>7.11E-3</v>
      </c>
      <c r="V591" s="196">
        <v>8.1200000000000005E-3</v>
      </c>
      <c r="W591" s="196">
        <v>8.1220000000000001E-2</v>
      </c>
      <c r="X591" s="196">
        <v>6.0909999999999999E-2</v>
      </c>
      <c r="Y591" s="197">
        <v>0.10152</v>
      </c>
      <c r="Z591" s="196">
        <v>6.0899999999999999E-3</v>
      </c>
      <c r="AA591" s="196">
        <v>0</v>
      </c>
      <c r="AB591" s="196">
        <v>0</v>
      </c>
      <c r="AC591" s="196">
        <v>0</v>
      </c>
      <c r="AD591" s="196">
        <v>0</v>
      </c>
      <c r="AE591" s="196">
        <v>0</v>
      </c>
      <c r="AF591" s="272">
        <f t="shared" si="39"/>
        <v>1</v>
      </c>
      <c r="AG591" s="196">
        <f t="shared" si="36"/>
        <v>0.26599</v>
      </c>
    </row>
    <row r="592" spans="1:33" s="23" customFormat="1" x14ac:dyDescent="0.25">
      <c r="A592" s="1">
        <v>1969</v>
      </c>
      <c r="B592" s="1" t="s">
        <v>17</v>
      </c>
      <c r="C592" s="1" t="str">
        <f t="shared" si="37"/>
        <v>1969MB</v>
      </c>
      <c r="D592" s="1" t="s">
        <v>58</v>
      </c>
      <c r="E592" s="1" t="str">
        <f t="shared" si="38"/>
        <v>1969MBResidential</v>
      </c>
      <c r="F592" s="196">
        <v>0.12182999999999999</v>
      </c>
      <c r="G592" s="196">
        <v>0.4264</v>
      </c>
      <c r="H592" s="196">
        <v>0</v>
      </c>
      <c r="I592" s="196">
        <v>2.4369999999999999E-2</v>
      </c>
      <c r="J592" s="196">
        <v>0.1066</v>
      </c>
      <c r="K592" s="196">
        <v>0</v>
      </c>
      <c r="L592" s="196">
        <v>0</v>
      </c>
      <c r="M592" s="196">
        <v>3.0499999999999998E-3</v>
      </c>
      <c r="N592" s="196">
        <v>6.0899999999999999E-3</v>
      </c>
      <c r="O592" s="196">
        <v>4.061E-2</v>
      </c>
      <c r="P592" s="196">
        <v>5.0599999999998979E-3</v>
      </c>
      <c r="Q592" s="196">
        <v>0</v>
      </c>
      <c r="R592" s="196">
        <v>0</v>
      </c>
      <c r="S592" s="196">
        <v>1.0199999999999999E-3</v>
      </c>
      <c r="T592" s="196">
        <v>0</v>
      </c>
      <c r="U592" s="196">
        <v>7.11E-3</v>
      </c>
      <c r="V592" s="196">
        <v>8.1200000000000005E-3</v>
      </c>
      <c r="W592" s="196">
        <v>8.1220000000000001E-2</v>
      </c>
      <c r="X592" s="196">
        <v>6.0909999999999999E-2</v>
      </c>
      <c r="Y592" s="196">
        <v>0.10152</v>
      </c>
      <c r="Z592" s="196">
        <v>6.0899999999999999E-3</v>
      </c>
      <c r="AA592" s="196">
        <v>0</v>
      </c>
      <c r="AB592" s="196">
        <v>0</v>
      </c>
      <c r="AC592" s="196">
        <v>0</v>
      </c>
      <c r="AD592" s="196">
        <v>0</v>
      </c>
      <c r="AE592" s="196">
        <v>0</v>
      </c>
      <c r="AF592" s="272">
        <f t="shared" si="39"/>
        <v>1</v>
      </c>
      <c r="AG592" s="196">
        <f t="shared" si="36"/>
        <v>0.26599</v>
      </c>
    </row>
    <row r="593" spans="1:33" s="23" customFormat="1" x14ac:dyDescent="0.25">
      <c r="A593" s="1">
        <v>1970</v>
      </c>
      <c r="B593" s="1" t="s">
        <v>17</v>
      </c>
      <c r="C593" s="1" t="str">
        <f t="shared" si="37"/>
        <v>1970MB</v>
      </c>
      <c r="D593" s="1" t="s">
        <v>57</v>
      </c>
      <c r="E593" s="1" t="str">
        <f t="shared" si="38"/>
        <v>1970MBC&amp;D</v>
      </c>
      <c r="F593" s="274">
        <v>0</v>
      </c>
      <c r="G593" s="274">
        <v>1.0829999999999999E-2</v>
      </c>
      <c r="H593" s="274">
        <v>0</v>
      </c>
      <c r="I593" s="274">
        <v>0.31966</v>
      </c>
      <c r="J593" s="274">
        <v>0</v>
      </c>
      <c r="K593" s="274">
        <v>0</v>
      </c>
      <c r="L593" s="274">
        <v>0</v>
      </c>
      <c r="M593" s="274">
        <v>0</v>
      </c>
      <c r="N593" s="274">
        <v>0</v>
      </c>
      <c r="O593" s="274">
        <v>0</v>
      </c>
      <c r="P593" s="274">
        <v>0</v>
      </c>
      <c r="Q593" s="274">
        <v>0</v>
      </c>
      <c r="R593" s="274">
        <v>0</v>
      </c>
      <c r="S593" s="274">
        <v>0</v>
      </c>
      <c r="T593" s="274">
        <v>0.29006999999999999</v>
      </c>
      <c r="U593" s="274">
        <v>0</v>
      </c>
      <c r="V593" s="274">
        <v>0</v>
      </c>
      <c r="W593" s="274">
        <v>4.0879999999999972E-2</v>
      </c>
      <c r="X593" s="274">
        <v>0</v>
      </c>
      <c r="Y593" s="274">
        <v>0</v>
      </c>
      <c r="Z593" s="274">
        <v>0</v>
      </c>
      <c r="AA593" s="274">
        <v>0</v>
      </c>
      <c r="AB593" s="274">
        <v>0.15045</v>
      </c>
      <c r="AC593" s="274">
        <v>7.0800000000000002E-2</v>
      </c>
      <c r="AD593" s="274">
        <v>0.11731000000000003</v>
      </c>
      <c r="AE593" s="274">
        <v>0</v>
      </c>
      <c r="AF593" s="272">
        <f t="shared" si="39"/>
        <v>1</v>
      </c>
      <c r="AG593" s="196">
        <f t="shared" si="36"/>
        <v>0.66950999999999994</v>
      </c>
    </row>
    <row r="594" spans="1:33" s="23" customFormat="1" x14ac:dyDescent="0.25">
      <c r="A594" s="1">
        <v>1970</v>
      </c>
      <c r="B594" s="1" t="s">
        <v>17</v>
      </c>
      <c r="C594" s="1" t="str">
        <f t="shared" si="37"/>
        <v>1970MB</v>
      </c>
      <c r="D594" s="1" t="s">
        <v>56</v>
      </c>
      <c r="E594" s="1" t="str">
        <f t="shared" si="38"/>
        <v>1970MBICI</v>
      </c>
      <c r="F594" s="196">
        <v>0.12182999999999999</v>
      </c>
      <c r="G594" s="196">
        <v>0.4264</v>
      </c>
      <c r="H594" s="196">
        <v>0</v>
      </c>
      <c r="I594" s="196">
        <v>2.4369999999999999E-2</v>
      </c>
      <c r="J594" s="196">
        <v>0.1066</v>
      </c>
      <c r="K594" s="196">
        <v>0</v>
      </c>
      <c r="L594" s="196">
        <v>0</v>
      </c>
      <c r="M594" s="196">
        <v>3.0499999999999998E-3</v>
      </c>
      <c r="N594" s="196">
        <v>6.0899999999999999E-3</v>
      </c>
      <c r="O594" s="196">
        <v>4.061E-2</v>
      </c>
      <c r="P594" s="196">
        <v>5.0599999999998979E-3</v>
      </c>
      <c r="Q594" s="196">
        <v>0</v>
      </c>
      <c r="R594" s="196">
        <v>0</v>
      </c>
      <c r="S594" s="196">
        <v>1.0199999999999999E-3</v>
      </c>
      <c r="T594" s="196">
        <v>0</v>
      </c>
      <c r="U594" s="196">
        <v>7.11E-3</v>
      </c>
      <c r="V594" s="196">
        <v>8.1200000000000005E-3</v>
      </c>
      <c r="W594" s="196">
        <v>8.1220000000000001E-2</v>
      </c>
      <c r="X594" s="196">
        <v>6.0909999999999999E-2</v>
      </c>
      <c r="Y594" s="196">
        <v>0.10152</v>
      </c>
      <c r="Z594" s="196">
        <v>6.0899999999999999E-3</v>
      </c>
      <c r="AA594" s="196">
        <v>0</v>
      </c>
      <c r="AB594" s="196">
        <v>0</v>
      </c>
      <c r="AC594" s="196">
        <v>0</v>
      </c>
      <c r="AD594" s="196">
        <v>0</v>
      </c>
      <c r="AE594" s="196">
        <v>0</v>
      </c>
      <c r="AF594" s="272">
        <f t="shared" si="39"/>
        <v>1</v>
      </c>
      <c r="AG594" s="196">
        <f t="shared" si="36"/>
        <v>0.26599</v>
      </c>
    </row>
    <row r="595" spans="1:33" s="23" customFormat="1" x14ac:dyDescent="0.25">
      <c r="A595" s="1">
        <v>1970</v>
      </c>
      <c r="B595" s="1" t="s">
        <v>17</v>
      </c>
      <c r="C595" s="1" t="str">
        <f t="shared" si="37"/>
        <v>1970MB</v>
      </c>
      <c r="D595" s="1" t="s">
        <v>58</v>
      </c>
      <c r="E595" s="1" t="str">
        <f t="shared" si="38"/>
        <v>1970MBResidential</v>
      </c>
      <c r="F595" s="196">
        <v>0.12182999999999999</v>
      </c>
      <c r="G595" s="196">
        <v>0.4264</v>
      </c>
      <c r="H595" s="196">
        <v>0</v>
      </c>
      <c r="I595" s="196">
        <v>2.4369999999999999E-2</v>
      </c>
      <c r="J595" s="196">
        <v>0.1066</v>
      </c>
      <c r="K595" s="196">
        <v>0</v>
      </c>
      <c r="L595" s="196">
        <v>0</v>
      </c>
      <c r="M595" s="196">
        <v>3.0499999999999998E-3</v>
      </c>
      <c r="N595" s="196">
        <v>6.0899999999999999E-3</v>
      </c>
      <c r="O595" s="196">
        <v>4.061E-2</v>
      </c>
      <c r="P595" s="196">
        <v>5.0599999999998979E-3</v>
      </c>
      <c r="Q595" s="196">
        <v>0</v>
      </c>
      <c r="R595" s="196">
        <v>0</v>
      </c>
      <c r="S595" s="196">
        <v>1.0199999999999999E-3</v>
      </c>
      <c r="T595" s="196">
        <v>0</v>
      </c>
      <c r="U595" s="196">
        <v>7.11E-3</v>
      </c>
      <c r="V595" s="196">
        <v>8.1200000000000005E-3</v>
      </c>
      <c r="W595" s="196">
        <v>8.1220000000000001E-2</v>
      </c>
      <c r="X595" s="196">
        <v>6.0909999999999999E-2</v>
      </c>
      <c r="Y595" s="197">
        <v>0.10152</v>
      </c>
      <c r="Z595" s="196">
        <v>6.0899999999999999E-3</v>
      </c>
      <c r="AA595" s="196">
        <v>0</v>
      </c>
      <c r="AB595" s="196">
        <v>0</v>
      </c>
      <c r="AC595" s="196">
        <v>0</v>
      </c>
      <c r="AD595" s="196">
        <v>0</v>
      </c>
      <c r="AE595" s="196">
        <v>0</v>
      </c>
      <c r="AF595" s="272">
        <f t="shared" si="39"/>
        <v>1</v>
      </c>
      <c r="AG595" s="196">
        <f t="shared" si="36"/>
        <v>0.26599</v>
      </c>
    </row>
    <row r="596" spans="1:33" s="23" customFormat="1" x14ac:dyDescent="0.25">
      <c r="A596" s="1">
        <v>1971</v>
      </c>
      <c r="B596" s="1" t="s">
        <v>17</v>
      </c>
      <c r="C596" s="1" t="str">
        <f t="shared" si="37"/>
        <v>1971MB</v>
      </c>
      <c r="D596" s="1" t="s">
        <v>57</v>
      </c>
      <c r="E596" s="1" t="str">
        <f t="shared" si="38"/>
        <v>1971MBC&amp;D</v>
      </c>
      <c r="F596" s="274">
        <v>0</v>
      </c>
      <c r="G596" s="274">
        <v>1.0829999999999999E-2</v>
      </c>
      <c r="H596" s="274">
        <v>0</v>
      </c>
      <c r="I596" s="274">
        <v>0.31966</v>
      </c>
      <c r="J596" s="274">
        <v>0</v>
      </c>
      <c r="K596" s="274">
        <v>0</v>
      </c>
      <c r="L596" s="274">
        <v>0</v>
      </c>
      <c r="M596" s="274">
        <v>0</v>
      </c>
      <c r="N596" s="274">
        <v>0</v>
      </c>
      <c r="O596" s="274">
        <v>0</v>
      </c>
      <c r="P596" s="274">
        <v>0</v>
      </c>
      <c r="Q596" s="274">
        <v>0</v>
      </c>
      <c r="R596" s="274">
        <v>0</v>
      </c>
      <c r="S596" s="274">
        <v>0</v>
      </c>
      <c r="T596" s="274">
        <v>0.29006999999999999</v>
      </c>
      <c r="U596" s="274">
        <v>0</v>
      </c>
      <c r="V596" s="274">
        <v>0</v>
      </c>
      <c r="W596" s="274">
        <v>4.0879999999999972E-2</v>
      </c>
      <c r="X596" s="274">
        <v>0</v>
      </c>
      <c r="Y596" s="274">
        <v>0</v>
      </c>
      <c r="Z596" s="274">
        <v>0</v>
      </c>
      <c r="AA596" s="274">
        <v>0</v>
      </c>
      <c r="AB596" s="274">
        <v>0.15045</v>
      </c>
      <c r="AC596" s="274">
        <v>7.0800000000000002E-2</v>
      </c>
      <c r="AD596" s="274">
        <v>0.11731000000000003</v>
      </c>
      <c r="AE596" s="274">
        <v>0</v>
      </c>
      <c r="AF596" s="272">
        <f t="shared" si="39"/>
        <v>1</v>
      </c>
      <c r="AG596" s="196">
        <f t="shared" si="36"/>
        <v>0.66950999999999994</v>
      </c>
    </row>
    <row r="597" spans="1:33" s="23" customFormat="1" x14ac:dyDescent="0.25">
      <c r="A597" s="1">
        <v>1971</v>
      </c>
      <c r="B597" s="1" t="s">
        <v>17</v>
      </c>
      <c r="C597" s="1" t="str">
        <f t="shared" si="37"/>
        <v>1971MB</v>
      </c>
      <c r="D597" s="1" t="s">
        <v>56</v>
      </c>
      <c r="E597" s="1" t="str">
        <f t="shared" si="38"/>
        <v>1971MBICI</v>
      </c>
      <c r="F597" s="196">
        <v>0.12182999999999999</v>
      </c>
      <c r="G597" s="196">
        <v>0.4264</v>
      </c>
      <c r="H597" s="196">
        <v>0</v>
      </c>
      <c r="I597" s="196">
        <v>2.4369999999999999E-2</v>
      </c>
      <c r="J597" s="196">
        <v>0.1066</v>
      </c>
      <c r="K597" s="196">
        <v>0</v>
      </c>
      <c r="L597" s="196">
        <v>0</v>
      </c>
      <c r="M597" s="196">
        <v>3.0499999999999998E-3</v>
      </c>
      <c r="N597" s="196">
        <v>6.0899999999999999E-3</v>
      </c>
      <c r="O597" s="196">
        <v>4.061E-2</v>
      </c>
      <c r="P597" s="196">
        <v>5.0599999999998979E-3</v>
      </c>
      <c r="Q597" s="196">
        <v>0</v>
      </c>
      <c r="R597" s="196">
        <v>0</v>
      </c>
      <c r="S597" s="196">
        <v>1.0199999999999999E-3</v>
      </c>
      <c r="T597" s="196">
        <v>0</v>
      </c>
      <c r="U597" s="196">
        <v>7.11E-3</v>
      </c>
      <c r="V597" s="196">
        <v>8.1200000000000005E-3</v>
      </c>
      <c r="W597" s="196">
        <v>8.1220000000000001E-2</v>
      </c>
      <c r="X597" s="196">
        <v>6.0909999999999999E-2</v>
      </c>
      <c r="Y597" s="196">
        <v>0.10152</v>
      </c>
      <c r="Z597" s="196">
        <v>6.0899999999999999E-3</v>
      </c>
      <c r="AA597" s="196">
        <v>0</v>
      </c>
      <c r="AB597" s="196">
        <v>0</v>
      </c>
      <c r="AC597" s="196">
        <v>0</v>
      </c>
      <c r="AD597" s="196">
        <v>0</v>
      </c>
      <c r="AE597" s="196">
        <v>0</v>
      </c>
      <c r="AF597" s="272">
        <f t="shared" si="39"/>
        <v>1</v>
      </c>
      <c r="AG597" s="196">
        <f t="shared" si="36"/>
        <v>0.26599</v>
      </c>
    </row>
    <row r="598" spans="1:33" s="23" customFormat="1" x14ac:dyDescent="0.25">
      <c r="A598" s="1">
        <v>1971</v>
      </c>
      <c r="B598" s="1" t="s">
        <v>17</v>
      </c>
      <c r="C598" s="1" t="str">
        <f t="shared" si="37"/>
        <v>1971MB</v>
      </c>
      <c r="D598" s="1" t="s">
        <v>58</v>
      </c>
      <c r="E598" s="1" t="str">
        <f t="shared" si="38"/>
        <v>1971MBResidential</v>
      </c>
      <c r="F598" s="196">
        <v>0.12182999999999999</v>
      </c>
      <c r="G598" s="196">
        <v>0.4264</v>
      </c>
      <c r="H598" s="196">
        <v>0</v>
      </c>
      <c r="I598" s="196">
        <v>2.4369999999999999E-2</v>
      </c>
      <c r="J598" s="196">
        <v>0.1066</v>
      </c>
      <c r="K598" s="196">
        <v>0</v>
      </c>
      <c r="L598" s="196">
        <v>0</v>
      </c>
      <c r="M598" s="196">
        <v>3.0499999999999998E-3</v>
      </c>
      <c r="N598" s="196">
        <v>6.0899999999999999E-3</v>
      </c>
      <c r="O598" s="196">
        <v>4.061E-2</v>
      </c>
      <c r="P598" s="196">
        <v>5.0599999999998979E-3</v>
      </c>
      <c r="Q598" s="196">
        <v>0</v>
      </c>
      <c r="R598" s="196">
        <v>0</v>
      </c>
      <c r="S598" s="196">
        <v>1.0199999999999999E-3</v>
      </c>
      <c r="T598" s="196">
        <v>0</v>
      </c>
      <c r="U598" s="196">
        <v>7.11E-3</v>
      </c>
      <c r="V598" s="196">
        <v>8.1200000000000005E-3</v>
      </c>
      <c r="W598" s="196">
        <v>8.1220000000000001E-2</v>
      </c>
      <c r="X598" s="196">
        <v>6.0909999999999999E-2</v>
      </c>
      <c r="Y598" s="196">
        <v>0.10152</v>
      </c>
      <c r="Z598" s="196">
        <v>6.0899999999999999E-3</v>
      </c>
      <c r="AA598" s="196">
        <v>0</v>
      </c>
      <c r="AB598" s="196">
        <v>0</v>
      </c>
      <c r="AC598" s="196">
        <v>0</v>
      </c>
      <c r="AD598" s="196">
        <v>0</v>
      </c>
      <c r="AE598" s="196">
        <v>0</v>
      </c>
      <c r="AF598" s="272">
        <f t="shared" si="39"/>
        <v>1</v>
      </c>
      <c r="AG598" s="196">
        <f t="shared" si="36"/>
        <v>0.26599</v>
      </c>
    </row>
    <row r="599" spans="1:33" s="23" customFormat="1" x14ac:dyDescent="0.25">
      <c r="A599" s="1">
        <v>1972</v>
      </c>
      <c r="B599" s="1" t="s">
        <v>17</v>
      </c>
      <c r="C599" s="1" t="str">
        <f t="shared" si="37"/>
        <v>1972MB</v>
      </c>
      <c r="D599" s="1" t="s">
        <v>57</v>
      </c>
      <c r="E599" s="1" t="str">
        <f t="shared" si="38"/>
        <v>1972MBC&amp;D</v>
      </c>
      <c r="F599" s="274">
        <v>0</v>
      </c>
      <c r="G599" s="274">
        <v>1.0829999999999999E-2</v>
      </c>
      <c r="H599" s="274">
        <v>0</v>
      </c>
      <c r="I599" s="274">
        <v>0.31966</v>
      </c>
      <c r="J599" s="274">
        <v>0</v>
      </c>
      <c r="K599" s="274">
        <v>0</v>
      </c>
      <c r="L599" s="274">
        <v>0</v>
      </c>
      <c r="M599" s="274">
        <v>0</v>
      </c>
      <c r="N599" s="274">
        <v>0</v>
      </c>
      <c r="O599" s="274">
        <v>0</v>
      </c>
      <c r="P599" s="274">
        <v>0</v>
      </c>
      <c r="Q599" s="274">
        <v>0</v>
      </c>
      <c r="R599" s="274">
        <v>0</v>
      </c>
      <c r="S599" s="274">
        <v>0</v>
      </c>
      <c r="T599" s="274">
        <v>0.29006999999999999</v>
      </c>
      <c r="U599" s="274">
        <v>0</v>
      </c>
      <c r="V599" s="274">
        <v>0</v>
      </c>
      <c r="W599" s="274">
        <v>4.0879999999999972E-2</v>
      </c>
      <c r="X599" s="274">
        <v>0</v>
      </c>
      <c r="Y599" s="274">
        <v>0</v>
      </c>
      <c r="Z599" s="274">
        <v>0</v>
      </c>
      <c r="AA599" s="274">
        <v>0</v>
      </c>
      <c r="AB599" s="274">
        <v>0.15045</v>
      </c>
      <c r="AC599" s="274">
        <v>7.0800000000000002E-2</v>
      </c>
      <c r="AD599" s="274">
        <v>0.11731000000000003</v>
      </c>
      <c r="AE599" s="274">
        <v>0</v>
      </c>
      <c r="AF599" s="272">
        <f t="shared" si="39"/>
        <v>1</v>
      </c>
      <c r="AG599" s="196">
        <f t="shared" si="36"/>
        <v>0.66950999999999994</v>
      </c>
    </row>
    <row r="600" spans="1:33" s="23" customFormat="1" x14ac:dyDescent="0.25">
      <c r="A600" s="1">
        <v>1972</v>
      </c>
      <c r="B600" s="1" t="s">
        <v>17</v>
      </c>
      <c r="C600" s="1" t="str">
        <f t="shared" si="37"/>
        <v>1972MB</v>
      </c>
      <c r="D600" s="1" t="s">
        <v>56</v>
      </c>
      <c r="E600" s="1" t="str">
        <f t="shared" si="38"/>
        <v>1972MBICI</v>
      </c>
      <c r="F600" s="196">
        <v>0.12182999999999999</v>
      </c>
      <c r="G600" s="196">
        <v>0.4264</v>
      </c>
      <c r="H600" s="196">
        <v>0</v>
      </c>
      <c r="I600" s="196">
        <v>2.4369999999999999E-2</v>
      </c>
      <c r="J600" s="196">
        <v>0.1066</v>
      </c>
      <c r="K600" s="196">
        <v>0</v>
      </c>
      <c r="L600" s="196">
        <v>0</v>
      </c>
      <c r="M600" s="196">
        <v>3.0499999999999998E-3</v>
      </c>
      <c r="N600" s="196">
        <v>6.0899999999999999E-3</v>
      </c>
      <c r="O600" s="196">
        <v>4.061E-2</v>
      </c>
      <c r="P600" s="196">
        <v>5.0599999999998979E-3</v>
      </c>
      <c r="Q600" s="196">
        <v>0</v>
      </c>
      <c r="R600" s="196">
        <v>0</v>
      </c>
      <c r="S600" s="196">
        <v>1.0199999999999999E-3</v>
      </c>
      <c r="T600" s="196">
        <v>0</v>
      </c>
      <c r="U600" s="196">
        <v>7.11E-3</v>
      </c>
      <c r="V600" s="196">
        <v>8.1200000000000005E-3</v>
      </c>
      <c r="W600" s="196">
        <v>8.1220000000000001E-2</v>
      </c>
      <c r="X600" s="196">
        <v>6.0909999999999999E-2</v>
      </c>
      <c r="Y600" s="197">
        <v>0.10152</v>
      </c>
      <c r="Z600" s="196">
        <v>6.0899999999999999E-3</v>
      </c>
      <c r="AA600" s="196">
        <v>0</v>
      </c>
      <c r="AB600" s="196">
        <v>0</v>
      </c>
      <c r="AC600" s="196">
        <v>0</v>
      </c>
      <c r="AD600" s="196">
        <v>0</v>
      </c>
      <c r="AE600" s="196">
        <v>0</v>
      </c>
      <c r="AF600" s="272">
        <f t="shared" si="39"/>
        <v>1</v>
      </c>
      <c r="AG600" s="196">
        <f t="shared" si="36"/>
        <v>0.26599</v>
      </c>
    </row>
    <row r="601" spans="1:33" s="23" customFormat="1" x14ac:dyDescent="0.25">
      <c r="A601" s="1">
        <v>1972</v>
      </c>
      <c r="B601" s="1" t="s">
        <v>17</v>
      </c>
      <c r="C601" s="1" t="str">
        <f t="shared" si="37"/>
        <v>1972MB</v>
      </c>
      <c r="D601" s="1" t="s">
        <v>58</v>
      </c>
      <c r="E601" s="1" t="str">
        <f t="shared" si="38"/>
        <v>1972MBResidential</v>
      </c>
      <c r="F601" s="196">
        <v>0.12182999999999999</v>
      </c>
      <c r="G601" s="196">
        <v>0.4264</v>
      </c>
      <c r="H601" s="196">
        <v>0</v>
      </c>
      <c r="I601" s="196">
        <v>2.4369999999999999E-2</v>
      </c>
      <c r="J601" s="196">
        <v>0.1066</v>
      </c>
      <c r="K601" s="196">
        <v>0</v>
      </c>
      <c r="L601" s="196">
        <v>0</v>
      </c>
      <c r="M601" s="196">
        <v>3.0499999999999998E-3</v>
      </c>
      <c r="N601" s="196">
        <v>6.0899999999999999E-3</v>
      </c>
      <c r="O601" s="196">
        <v>4.061E-2</v>
      </c>
      <c r="P601" s="196">
        <v>5.0599999999998979E-3</v>
      </c>
      <c r="Q601" s="196">
        <v>0</v>
      </c>
      <c r="R601" s="196">
        <v>0</v>
      </c>
      <c r="S601" s="196">
        <v>1.0199999999999999E-3</v>
      </c>
      <c r="T601" s="196">
        <v>0</v>
      </c>
      <c r="U601" s="196">
        <v>7.11E-3</v>
      </c>
      <c r="V601" s="196">
        <v>8.1200000000000005E-3</v>
      </c>
      <c r="W601" s="196">
        <v>8.1220000000000001E-2</v>
      </c>
      <c r="X601" s="196">
        <v>6.0909999999999999E-2</v>
      </c>
      <c r="Y601" s="196">
        <v>0.10152</v>
      </c>
      <c r="Z601" s="196">
        <v>6.0899999999999999E-3</v>
      </c>
      <c r="AA601" s="196">
        <v>0</v>
      </c>
      <c r="AB601" s="196">
        <v>0</v>
      </c>
      <c r="AC601" s="196">
        <v>0</v>
      </c>
      <c r="AD601" s="196">
        <v>0</v>
      </c>
      <c r="AE601" s="196">
        <v>0</v>
      </c>
      <c r="AF601" s="272">
        <f t="shared" si="39"/>
        <v>1</v>
      </c>
      <c r="AG601" s="196">
        <f t="shared" si="36"/>
        <v>0.26599</v>
      </c>
    </row>
    <row r="602" spans="1:33" s="23" customFormat="1" x14ac:dyDescent="0.25">
      <c r="A602" s="1">
        <v>1973</v>
      </c>
      <c r="B602" s="1" t="s">
        <v>17</v>
      </c>
      <c r="C602" s="1" t="str">
        <f t="shared" si="37"/>
        <v>1973MB</v>
      </c>
      <c r="D602" s="1" t="s">
        <v>57</v>
      </c>
      <c r="E602" s="1" t="str">
        <f t="shared" si="38"/>
        <v>1973MBC&amp;D</v>
      </c>
      <c r="F602" s="274">
        <v>0</v>
      </c>
      <c r="G602" s="274">
        <v>1.0829999999999999E-2</v>
      </c>
      <c r="H602" s="274">
        <v>0</v>
      </c>
      <c r="I602" s="274">
        <v>0.31966</v>
      </c>
      <c r="J602" s="274">
        <v>0</v>
      </c>
      <c r="K602" s="274">
        <v>0</v>
      </c>
      <c r="L602" s="274">
        <v>0</v>
      </c>
      <c r="M602" s="274">
        <v>0</v>
      </c>
      <c r="N602" s="274">
        <v>0</v>
      </c>
      <c r="O602" s="274">
        <v>0</v>
      </c>
      <c r="P602" s="274">
        <v>0</v>
      </c>
      <c r="Q602" s="274">
        <v>0</v>
      </c>
      <c r="R602" s="274">
        <v>0</v>
      </c>
      <c r="S602" s="274">
        <v>0</v>
      </c>
      <c r="T602" s="274">
        <v>0.29006999999999999</v>
      </c>
      <c r="U602" s="274">
        <v>0</v>
      </c>
      <c r="V602" s="274">
        <v>0</v>
      </c>
      <c r="W602" s="274">
        <v>4.0879999999999972E-2</v>
      </c>
      <c r="X602" s="274">
        <v>0</v>
      </c>
      <c r="Y602" s="274">
        <v>0</v>
      </c>
      <c r="Z602" s="274">
        <v>0</v>
      </c>
      <c r="AA602" s="274">
        <v>0</v>
      </c>
      <c r="AB602" s="274">
        <v>0.15045</v>
      </c>
      <c r="AC602" s="274">
        <v>7.0800000000000002E-2</v>
      </c>
      <c r="AD602" s="274">
        <v>0.11731000000000003</v>
      </c>
      <c r="AE602" s="274">
        <v>0</v>
      </c>
      <c r="AF602" s="272">
        <f t="shared" si="39"/>
        <v>1</v>
      </c>
      <c r="AG602" s="196">
        <f t="shared" si="36"/>
        <v>0.66950999999999994</v>
      </c>
    </row>
    <row r="603" spans="1:33" s="23" customFormat="1" x14ac:dyDescent="0.25">
      <c r="A603" s="1">
        <v>1973</v>
      </c>
      <c r="B603" s="1" t="s">
        <v>17</v>
      </c>
      <c r="C603" s="1" t="str">
        <f t="shared" si="37"/>
        <v>1973MB</v>
      </c>
      <c r="D603" s="1" t="s">
        <v>56</v>
      </c>
      <c r="E603" s="1" t="str">
        <f t="shared" si="38"/>
        <v>1973MBICI</v>
      </c>
      <c r="F603" s="196">
        <v>0.12182999999999999</v>
      </c>
      <c r="G603" s="196">
        <v>0.4264</v>
      </c>
      <c r="H603" s="196">
        <v>0</v>
      </c>
      <c r="I603" s="196">
        <v>2.4369999999999999E-2</v>
      </c>
      <c r="J603" s="196">
        <v>0.1066</v>
      </c>
      <c r="K603" s="196">
        <v>0</v>
      </c>
      <c r="L603" s="196">
        <v>0</v>
      </c>
      <c r="M603" s="196">
        <v>3.0499999999999998E-3</v>
      </c>
      <c r="N603" s="196">
        <v>6.0899999999999999E-3</v>
      </c>
      <c r="O603" s="196">
        <v>4.061E-2</v>
      </c>
      <c r="P603" s="196">
        <v>5.0599999999998979E-3</v>
      </c>
      <c r="Q603" s="196">
        <v>0</v>
      </c>
      <c r="R603" s="196">
        <v>0</v>
      </c>
      <c r="S603" s="196">
        <v>1.0199999999999999E-3</v>
      </c>
      <c r="T603" s="196">
        <v>0</v>
      </c>
      <c r="U603" s="196">
        <v>7.11E-3</v>
      </c>
      <c r="V603" s="196">
        <v>8.1200000000000005E-3</v>
      </c>
      <c r="W603" s="196">
        <v>8.1220000000000001E-2</v>
      </c>
      <c r="X603" s="196">
        <v>6.0909999999999999E-2</v>
      </c>
      <c r="Y603" s="196">
        <v>0.10152</v>
      </c>
      <c r="Z603" s="196">
        <v>6.0899999999999999E-3</v>
      </c>
      <c r="AA603" s="196">
        <v>0</v>
      </c>
      <c r="AB603" s="196">
        <v>0</v>
      </c>
      <c r="AC603" s="196">
        <v>0</v>
      </c>
      <c r="AD603" s="196">
        <v>0</v>
      </c>
      <c r="AE603" s="196">
        <v>0</v>
      </c>
      <c r="AF603" s="272">
        <f t="shared" si="39"/>
        <v>1</v>
      </c>
      <c r="AG603" s="196">
        <f t="shared" si="36"/>
        <v>0.26599</v>
      </c>
    </row>
    <row r="604" spans="1:33" s="23" customFormat="1" x14ac:dyDescent="0.25">
      <c r="A604" s="1">
        <v>1973</v>
      </c>
      <c r="B604" s="1" t="s">
        <v>17</v>
      </c>
      <c r="C604" s="1" t="str">
        <f t="shared" si="37"/>
        <v>1973MB</v>
      </c>
      <c r="D604" s="1" t="s">
        <v>58</v>
      </c>
      <c r="E604" s="1" t="str">
        <f t="shared" si="38"/>
        <v>1973MBResidential</v>
      </c>
      <c r="F604" s="196">
        <v>0.12182999999999999</v>
      </c>
      <c r="G604" s="196">
        <v>0.4264</v>
      </c>
      <c r="H604" s="196">
        <v>0</v>
      </c>
      <c r="I604" s="196">
        <v>2.4369999999999999E-2</v>
      </c>
      <c r="J604" s="196">
        <v>0.1066</v>
      </c>
      <c r="K604" s="196">
        <v>0</v>
      </c>
      <c r="L604" s="196">
        <v>0</v>
      </c>
      <c r="M604" s="196">
        <v>3.0499999999999998E-3</v>
      </c>
      <c r="N604" s="196">
        <v>6.0899999999999999E-3</v>
      </c>
      <c r="O604" s="196">
        <v>4.061E-2</v>
      </c>
      <c r="P604" s="196">
        <v>5.0599999999998979E-3</v>
      </c>
      <c r="Q604" s="196">
        <v>0</v>
      </c>
      <c r="R604" s="196">
        <v>0</v>
      </c>
      <c r="S604" s="196">
        <v>1.0199999999999999E-3</v>
      </c>
      <c r="T604" s="196">
        <v>0</v>
      </c>
      <c r="U604" s="196">
        <v>7.11E-3</v>
      </c>
      <c r="V604" s="196">
        <v>8.1200000000000005E-3</v>
      </c>
      <c r="W604" s="196">
        <v>8.1220000000000001E-2</v>
      </c>
      <c r="X604" s="196">
        <v>6.0909999999999999E-2</v>
      </c>
      <c r="Y604" s="197">
        <v>0.10152</v>
      </c>
      <c r="Z604" s="196">
        <v>6.0899999999999999E-3</v>
      </c>
      <c r="AA604" s="196">
        <v>0</v>
      </c>
      <c r="AB604" s="196">
        <v>0</v>
      </c>
      <c r="AC604" s="196">
        <v>0</v>
      </c>
      <c r="AD604" s="196">
        <v>0</v>
      </c>
      <c r="AE604" s="196">
        <v>0</v>
      </c>
      <c r="AF604" s="272">
        <f t="shared" si="39"/>
        <v>1</v>
      </c>
      <c r="AG604" s="196">
        <f t="shared" si="36"/>
        <v>0.26599</v>
      </c>
    </row>
    <row r="605" spans="1:33" s="23" customFormat="1" x14ac:dyDescent="0.25">
      <c r="A605" s="1">
        <v>1974</v>
      </c>
      <c r="B605" s="1" t="s">
        <v>17</v>
      </c>
      <c r="C605" s="1" t="str">
        <f t="shared" si="37"/>
        <v>1974MB</v>
      </c>
      <c r="D605" s="1" t="s">
        <v>57</v>
      </c>
      <c r="E605" s="1" t="str">
        <f t="shared" si="38"/>
        <v>1974MBC&amp;D</v>
      </c>
      <c r="F605" s="274">
        <v>0</v>
      </c>
      <c r="G605" s="274">
        <v>1.0829999999999999E-2</v>
      </c>
      <c r="H605" s="274">
        <v>0</v>
      </c>
      <c r="I605" s="274">
        <v>0.31966</v>
      </c>
      <c r="J605" s="274">
        <v>0</v>
      </c>
      <c r="K605" s="274">
        <v>0</v>
      </c>
      <c r="L605" s="274">
        <v>0</v>
      </c>
      <c r="M605" s="274">
        <v>0</v>
      </c>
      <c r="N605" s="274">
        <v>0</v>
      </c>
      <c r="O605" s="274">
        <v>0</v>
      </c>
      <c r="P605" s="274">
        <v>0</v>
      </c>
      <c r="Q605" s="274">
        <v>0</v>
      </c>
      <c r="R605" s="274">
        <v>0</v>
      </c>
      <c r="S605" s="274">
        <v>0</v>
      </c>
      <c r="T605" s="274">
        <v>0.29006999999999999</v>
      </c>
      <c r="U605" s="274">
        <v>0</v>
      </c>
      <c r="V605" s="274">
        <v>0</v>
      </c>
      <c r="W605" s="274">
        <v>4.0879999999999972E-2</v>
      </c>
      <c r="X605" s="274">
        <v>0</v>
      </c>
      <c r="Y605" s="274">
        <v>0</v>
      </c>
      <c r="Z605" s="274">
        <v>0</v>
      </c>
      <c r="AA605" s="274">
        <v>0</v>
      </c>
      <c r="AB605" s="274">
        <v>0.15045</v>
      </c>
      <c r="AC605" s="274">
        <v>7.0800000000000002E-2</v>
      </c>
      <c r="AD605" s="274">
        <v>0.11731000000000003</v>
      </c>
      <c r="AE605" s="274">
        <v>0</v>
      </c>
      <c r="AF605" s="272">
        <f t="shared" si="39"/>
        <v>1</v>
      </c>
      <c r="AG605" s="196">
        <f t="shared" si="36"/>
        <v>0.66950999999999994</v>
      </c>
    </row>
    <row r="606" spans="1:33" s="23" customFormat="1" x14ac:dyDescent="0.25">
      <c r="A606" s="1">
        <v>1974</v>
      </c>
      <c r="B606" s="1" t="s">
        <v>17</v>
      </c>
      <c r="C606" s="1" t="str">
        <f t="shared" si="37"/>
        <v>1974MB</v>
      </c>
      <c r="D606" s="1" t="s">
        <v>56</v>
      </c>
      <c r="E606" s="1" t="str">
        <f t="shared" si="38"/>
        <v>1974MBICI</v>
      </c>
      <c r="F606" s="196">
        <v>0.12182999999999999</v>
      </c>
      <c r="G606" s="196">
        <v>0.4264</v>
      </c>
      <c r="H606" s="196">
        <v>0</v>
      </c>
      <c r="I606" s="196">
        <v>2.4369999999999999E-2</v>
      </c>
      <c r="J606" s="196">
        <v>0.1066</v>
      </c>
      <c r="K606" s="196">
        <v>0</v>
      </c>
      <c r="L606" s="196">
        <v>0</v>
      </c>
      <c r="M606" s="196">
        <v>3.0499999999999998E-3</v>
      </c>
      <c r="N606" s="196">
        <v>6.0899999999999999E-3</v>
      </c>
      <c r="O606" s="196">
        <v>4.061E-2</v>
      </c>
      <c r="P606" s="196">
        <v>5.0599999999998979E-3</v>
      </c>
      <c r="Q606" s="196">
        <v>0</v>
      </c>
      <c r="R606" s="196">
        <v>0</v>
      </c>
      <c r="S606" s="196">
        <v>1.0199999999999999E-3</v>
      </c>
      <c r="T606" s="196">
        <v>0</v>
      </c>
      <c r="U606" s="196">
        <v>7.11E-3</v>
      </c>
      <c r="V606" s="196">
        <v>8.1200000000000005E-3</v>
      </c>
      <c r="W606" s="196">
        <v>8.1220000000000001E-2</v>
      </c>
      <c r="X606" s="196">
        <v>6.0909999999999999E-2</v>
      </c>
      <c r="Y606" s="196">
        <v>0.10152</v>
      </c>
      <c r="Z606" s="196">
        <v>6.0899999999999999E-3</v>
      </c>
      <c r="AA606" s="196">
        <v>0</v>
      </c>
      <c r="AB606" s="196">
        <v>0</v>
      </c>
      <c r="AC606" s="196">
        <v>0</v>
      </c>
      <c r="AD606" s="196">
        <v>0</v>
      </c>
      <c r="AE606" s="196">
        <v>0</v>
      </c>
      <c r="AF606" s="272">
        <f t="shared" si="39"/>
        <v>1</v>
      </c>
      <c r="AG606" s="196">
        <f t="shared" si="36"/>
        <v>0.26599</v>
      </c>
    </row>
    <row r="607" spans="1:33" s="23" customFormat="1" x14ac:dyDescent="0.25">
      <c r="A607" s="1">
        <v>1974</v>
      </c>
      <c r="B607" s="1" t="s">
        <v>17</v>
      </c>
      <c r="C607" s="1" t="str">
        <f t="shared" si="37"/>
        <v>1974MB</v>
      </c>
      <c r="D607" s="1" t="s">
        <v>58</v>
      </c>
      <c r="E607" s="1" t="str">
        <f t="shared" si="38"/>
        <v>1974MBResidential</v>
      </c>
      <c r="F607" s="196">
        <v>0.12182999999999999</v>
      </c>
      <c r="G607" s="196">
        <v>0.4264</v>
      </c>
      <c r="H607" s="196">
        <v>0</v>
      </c>
      <c r="I607" s="196">
        <v>2.4369999999999999E-2</v>
      </c>
      <c r="J607" s="196">
        <v>0.1066</v>
      </c>
      <c r="K607" s="196">
        <v>0</v>
      </c>
      <c r="L607" s="196">
        <v>0</v>
      </c>
      <c r="M607" s="196">
        <v>3.0499999999999998E-3</v>
      </c>
      <c r="N607" s="196">
        <v>6.0899999999999999E-3</v>
      </c>
      <c r="O607" s="196">
        <v>4.061E-2</v>
      </c>
      <c r="P607" s="196">
        <v>5.0599999999998979E-3</v>
      </c>
      <c r="Q607" s="196">
        <v>0</v>
      </c>
      <c r="R607" s="196">
        <v>0</v>
      </c>
      <c r="S607" s="196">
        <v>1.0199999999999999E-3</v>
      </c>
      <c r="T607" s="196">
        <v>0</v>
      </c>
      <c r="U607" s="196">
        <v>7.11E-3</v>
      </c>
      <c r="V607" s="196">
        <v>8.1200000000000005E-3</v>
      </c>
      <c r="W607" s="196">
        <v>8.1220000000000001E-2</v>
      </c>
      <c r="X607" s="196">
        <v>6.0909999999999999E-2</v>
      </c>
      <c r="Y607" s="196">
        <v>0.10152</v>
      </c>
      <c r="Z607" s="196">
        <v>6.0899999999999999E-3</v>
      </c>
      <c r="AA607" s="196">
        <v>0</v>
      </c>
      <c r="AB607" s="196">
        <v>0</v>
      </c>
      <c r="AC607" s="196">
        <v>0</v>
      </c>
      <c r="AD607" s="196">
        <v>0</v>
      </c>
      <c r="AE607" s="196">
        <v>0</v>
      </c>
      <c r="AF607" s="272">
        <f t="shared" si="39"/>
        <v>1</v>
      </c>
      <c r="AG607" s="196">
        <f t="shared" si="36"/>
        <v>0.26599</v>
      </c>
    </row>
    <row r="608" spans="1:33" s="23" customFormat="1" x14ac:dyDescent="0.25">
      <c r="A608" s="1">
        <v>1975</v>
      </c>
      <c r="B608" s="1" t="s">
        <v>17</v>
      </c>
      <c r="C608" s="1" t="str">
        <f t="shared" si="37"/>
        <v>1975MB</v>
      </c>
      <c r="D608" s="1" t="s">
        <v>57</v>
      </c>
      <c r="E608" s="1" t="str">
        <f t="shared" si="38"/>
        <v>1975MBC&amp;D</v>
      </c>
      <c r="F608" s="274">
        <v>0</v>
      </c>
      <c r="G608" s="274">
        <v>1.0829999999999999E-2</v>
      </c>
      <c r="H608" s="274">
        <v>0</v>
      </c>
      <c r="I608" s="274">
        <v>0.31966</v>
      </c>
      <c r="J608" s="274">
        <v>0</v>
      </c>
      <c r="K608" s="274">
        <v>0</v>
      </c>
      <c r="L608" s="274">
        <v>0</v>
      </c>
      <c r="M608" s="274">
        <v>0</v>
      </c>
      <c r="N608" s="274">
        <v>0</v>
      </c>
      <c r="O608" s="274">
        <v>0</v>
      </c>
      <c r="P608" s="274">
        <v>0</v>
      </c>
      <c r="Q608" s="274">
        <v>0</v>
      </c>
      <c r="R608" s="274">
        <v>0</v>
      </c>
      <c r="S608" s="274">
        <v>0</v>
      </c>
      <c r="T608" s="274">
        <v>0.29006999999999999</v>
      </c>
      <c r="U608" s="274">
        <v>0</v>
      </c>
      <c r="V608" s="274">
        <v>0</v>
      </c>
      <c r="W608" s="274">
        <v>4.0879999999999972E-2</v>
      </c>
      <c r="X608" s="274">
        <v>0</v>
      </c>
      <c r="Y608" s="274">
        <v>0</v>
      </c>
      <c r="Z608" s="274">
        <v>0</v>
      </c>
      <c r="AA608" s="274">
        <v>0</v>
      </c>
      <c r="AB608" s="274">
        <v>0.15045</v>
      </c>
      <c r="AC608" s="274">
        <v>7.0800000000000002E-2</v>
      </c>
      <c r="AD608" s="274">
        <v>0.11731000000000003</v>
      </c>
      <c r="AE608" s="274">
        <v>0</v>
      </c>
      <c r="AF608" s="272">
        <f t="shared" si="39"/>
        <v>1</v>
      </c>
      <c r="AG608" s="196">
        <f t="shared" si="36"/>
        <v>0.66950999999999994</v>
      </c>
    </row>
    <row r="609" spans="1:33" s="23" customFormat="1" x14ac:dyDescent="0.25">
      <c r="A609" s="1">
        <v>1975</v>
      </c>
      <c r="B609" s="1" t="s">
        <v>17</v>
      </c>
      <c r="C609" s="1" t="str">
        <f t="shared" si="37"/>
        <v>1975MB</v>
      </c>
      <c r="D609" s="1" t="s">
        <v>56</v>
      </c>
      <c r="E609" s="1" t="str">
        <f t="shared" si="38"/>
        <v>1975MBICI</v>
      </c>
      <c r="F609" s="196">
        <v>0.12182999999999999</v>
      </c>
      <c r="G609" s="196">
        <v>0.4264</v>
      </c>
      <c r="H609" s="196">
        <v>0</v>
      </c>
      <c r="I609" s="196">
        <v>2.4369999999999999E-2</v>
      </c>
      <c r="J609" s="196">
        <v>0.1066</v>
      </c>
      <c r="K609" s="196">
        <v>0</v>
      </c>
      <c r="L609" s="196">
        <v>0</v>
      </c>
      <c r="M609" s="196">
        <v>3.0499999999999998E-3</v>
      </c>
      <c r="N609" s="196">
        <v>6.0899999999999999E-3</v>
      </c>
      <c r="O609" s="196">
        <v>4.061E-2</v>
      </c>
      <c r="P609" s="196">
        <v>5.0599999999998979E-3</v>
      </c>
      <c r="Q609" s="196">
        <v>0</v>
      </c>
      <c r="R609" s="196">
        <v>0</v>
      </c>
      <c r="S609" s="196">
        <v>1.0199999999999999E-3</v>
      </c>
      <c r="T609" s="196">
        <v>0</v>
      </c>
      <c r="U609" s="196">
        <v>7.11E-3</v>
      </c>
      <c r="V609" s="196">
        <v>8.1200000000000005E-3</v>
      </c>
      <c r="W609" s="196">
        <v>8.1220000000000001E-2</v>
      </c>
      <c r="X609" s="196">
        <v>6.0909999999999999E-2</v>
      </c>
      <c r="Y609" s="197">
        <v>0.10152</v>
      </c>
      <c r="Z609" s="196">
        <v>6.0899999999999999E-3</v>
      </c>
      <c r="AA609" s="196">
        <v>0</v>
      </c>
      <c r="AB609" s="196">
        <v>0</v>
      </c>
      <c r="AC609" s="196">
        <v>0</v>
      </c>
      <c r="AD609" s="196">
        <v>0</v>
      </c>
      <c r="AE609" s="196">
        <v>0</v>
      </c>
      <c r="AF609" s="272">
        <f t="shared" si="39"/>
        <v>1</v>
      </c>
      <c r="AG609" s="196">
        <f t="shared" si="36"/>
        <v>0.26599</v>
      </c>
    </row>
    <row r="610" spans="1:33" s="23" customFormat="1" x14ac:dyDescent="0.25">
      <c r="A610" s="1">
        <v>1975</v>
      </c>
      <c r="B610" s="1" t="s">
        <v>17</v>
      </c>
      <c r="C610" s="1" t="str">
        <f t="shared" si="37"/>
        <v>1975MB</v>
      </c>
      <c r="D610" s="1" t="s">
        <v>58</v>
      </c>
      <c r="E610" s="1" t="str">
        <f t="shared" si="38"/>
        <v>1975MBResidential</v>
      </c>
      <c r="F610" s="196">
        <v>0.12182999999999999</v>
      </c>
      <c r="G610" s="196">
        <v>0.4264</v>
      </c>
      <c r="H610" s="196">
        <v>0</v>
      </c>
      <c r="I610" s="196">
        <v>2.4369999999999999E-2</v>
      </c>
      <c r="J610" s="196">
        <v>0.1066</v>
      </c>
      <c r="K610" s="196">
        <v>0</v>
      </c>
      <c r="L610" s="196">
        <v>0</v>
      </c>
      <c r="M610" s="196">
        <v>3.0499999999999998E-3</v>
      </c>
      <c r="N610" s="196">
        <v>6.0899999999999999E-3</v>
      </c>
      <c r="O610" s="196">
        <v>4.061E-2</v>
      </c>
      <c r="P610" s="196">
        <v>5.0599999999998979E-3</v>
      </c>
      <c r="Q610" s="196">
        <v>0</v>
      </c>
      <c r="R610" s="196">
        <v>0</v>
      </c>
      <c r="S610" s="196">
        <v>1.0199999999999999E-3</v>
      </c>
      <c r="T610" s="196">
        <v>0</v>
      </c>
      <c r="U610" s="196">
        <v>7.11E-3</v>
      </c>
      <c r="V610" s="196">
        <v>8.1200000000000005E-3</v>
      </c>
      <c r="W610" s="196">
        <v>8.1220000000000001E-2</v>
      </c>
      <c r="X610" s="196">
        <v>6.0909999999999999E-2</v>
      </c>
      <c r="Y610" s="196">
        <v>0.10152</v>
      </c>
      <c r="Z610" s="196">
        <v>6.0899999999999999E-3</v>
      </c>
      <c r="AA610" s="196">
        <v>0</v>
      </c>
      <c r="AB610" s="196">
        <v>0</v>
      </c>
      <c r="AC610" s="196">
        <v>0</v>
      </c>
      <c r="AD610" s="196">
        <v>0</v>
      </c>
      <c r="AE610" s="196">
        <v>0</v>
      </c>
      <c r="AF610" s="272">
        <f t="shared" si="39"/>
        <v>1</v>
      </c>
      <c r="AG610" s="196">
        <f t="shared" si="36"/>
        <v>0.26599</v>
      </c>
    </row>
    <row r="611" spans="1:33" s="23" customFormat="1" x14ac:dyDescent="0.25">
      <c r="A611" s="1">
        <v>1976</v>
      </c>
      <c r="B611" s="1" t="s">
        <v>17</v>
      </c>
      <c r="C611" s="1" t="str">
        <f t="shared" si="37"/>
        <v>1976MB</v>
      </c>
      <c r="D611" s="1" t="s">
        <v>57</v>
      </c>
      <c r="E611" s="1" t="str">
        <f t="shared" si="38"/>
        <v>1976MBC&amp;D</v>
      </c>
      <c r="F611" s="274">
        <v>0</v>
      </c>
      <c r="G611" s="274">
        <v>1.0829999999999999E-2</v>
      </c>
      <c r="H611" s="274">
        <v>0</v>
      </c>
      <c r="I611" s="274">
        <v>0.31966</v>
      </c>
      <c r="J611" s="274">
        <v>0</v>
      </c>
      <c r="K611" s="274">
        <v>0</v>
      </c>
      <c r="L611" s="274">
        <v>0</v>
      </c>
      <c r="M611" s="274">
        <v>0</v>
      </c>
      <c r="N611" s="274">
        <v>0</v>
      </c>
      <c r="O611" s="274">
        <v>0</v>
      </c>
      <c r="P611" s="274">
        <v>0</v>
      </c>
      <c r="Q611" s="274">
        <v>0</v>
      </c>
      <c r="R611" s="274">
        <v>0</v>
      </c>
      <c r="S611" s="274">
        <v>0</v>
      </c>
      <c r="T611" s="274">
        <v>0.29006999999999999</v>
      </c>
      <c r="U611" s="274">
        <v>0</v>
      </c>
      <c r="V611" s="274">
        <v>0</v>
      </c>
      <c r="W611" s="274">
        <v>4.0879999999999972E-2</v>
      </c>
      <c r="X611" s="274">
        <v>0</v>
      </c>
      <c r="Y611" s="274">
        <v>0</v>
      </c>
      <c r="Z611" s="274">
        <v>0</v>
      </c>
      <c r="AA611" s="274">
        <v>0</v>
      </c>
      <c r="AB611" s="274">
        <v>0.15045</v>
      </c>
      <c r="AC611" s="274">
        <v>7.0800000000000002E-2</v>
      </c>
      <c r="AD611" s="274">
        <v>0.11731000000000003</v>
      </c>
      <c r="AE611" s="274">
        <v>0</v>
      </c>
      <c r="AF611" s="272">
        <f t="shared" si="39"/>
        <v>1</v>
      </c>
      <c r="AG611" s="196">
        <f t="shared" si="36"/>
        <v>0.66950999999999994</v>
      </c>
    </row>
    <row r="612" spans="1:33" s="23" customFormat="1" x14ac:dyDescent="0.25">
      <c r="A612" s="1">
        <v>1976</v>
      </c>
      <c r="B612" s="1" t="s">
        <v>17</v>
      </c>
      <c r="C612" s="1" t="str">
        <f t="shared" si="37"/>
        <v>1976MB</v>
      </c>
      <c r="D612" s="1" t="s">
        <v>56</v>
      </c>
      <c r="E612" s="1" t="str">
        <f t="shared" si="38"/>
        <v>1976MBICI</v>
      </c>
      <c r="F612" s="196">
        <v>0.13003000000000001</v>
      </c>
      <c r="G612" s="196">
        <v>0.30064000000000002</v>
      </c>
      <c r="H612" s="196">
        <v>0</v>
      </c>
      <c r="I612" s="196">
        <v>3.9039999999999998E-2</v>
      </c>
      <c r="J612" s="196">
        <v>0.12337999999999999</v>
      </c>
      <c r="K612" s="196">
        <v>0</v>
      </c>
      <c r="L612" s="196">
        <v>0</v>
      </c>
      <c r="M612" s="196">
        <v>0</v>
      </c>
      <c r="N612" s="196">
        <v>1.376E-2</v>
      </c>
      <c r="O612" s="196">
        <v>0</v>
      </c>
      <c r="P612" s="196">
        <v>0.10174999999999995</v>
      </c>
      <c r="Q612" s="196">
        <v>0</v>
      </c>
      <c r="R612" s="196">
        <v>0</v>
      </c>
      <c r="S612" s="196">
        <v>1.234E-2</v>
      </c>
      <c r="T612" s="196">
        <v>0</v>
      </c>
      <c r="U612" s="196">
        <v>6.8819999999999992E-2</v>
      </c>
      <c r="V612" s="196">
        <v>0</v>
      </c>
      <c r="W612" s="196">
        <v>0.15640999999999999</v>
      </c>
      <c r="X612" s="196">
        <v>2.7220000000000001E-2</v>
      </c>
      <c r="Y612" s="197">
        <v>0</v>
      </c>
      <c r="Z612" s="196">
        <v>0</v>
      </c>
      <c r="AA612" s="196">
        <v>3.4599999999999995E-3</v>
      </c>
      <c r="AB612" s="196">
        <v>1.034E-2</v>
      </c>
      <c r="AC612" s="196">
        <v>4.8700000000000002E-3</v>
      </c>
      <c r="AD612" s="196">
        <v>7.9400000000000009E-3</v>
      </c>
      <c r="AE612" s="196">
        <v>0</v>
      </c>
      <c r="AF612" s="272">
        <f t="shared" si="39"/>
        <v>1</v>
      </c>
      <c r="AG612" s="196">
        <f t="shared" si="36"/>
        <v>0.29140000000000005</v>
      </c>
    </row>
    <row r="613" spans="1:33" s="23" customFormat="1" x14ac:dyDescent="0.25">
      <c r="A613" s="1">
        <v>1976</v>
      </c>
      <c r="B613" s="1" t="s">
        <v>17</v>
      </c>
      <c r="C613" s="1" t="str">
        <f t="shared" si="37"/>
        <v>1976MB</v>
      </c>
      <c r="D613" s="1" t="s">
        <v>58</v>
      </c>
      <c r="E613" s="1" t="str">
        <f t="shared" si="38"/>
        <v>1976MBResidential</v>
      </c>
      <c r="F613" s="196">
        <v>0.13003000000000001</v>
      </c>
      <c r="G613" s="196">
        <v>0.30064000000000002</v>
      </c>
      <c r="H613" s="196">
        <v>0</v>
      </c>
      <c r="I613" s="196">
        <v>3.9039999999999998E-2</v>
      </c>
      <c r="J613" s="196">
        <v>0.12337999999999999</v>
      </c>
      <c r="K613" s="196">
        <v>0</v>
      </c>
      <c r="L613" s="196">
        <v>0</v>
      </c>
      <c r="M613" s="196">
        <v>0</v>
      </c>
      <c r="N613" s="196">
        <v>1.376E-2</v>
      </c>
      <c r="O613" s="196">
        <v>0</v>
      </c>
      <c r="P613" s="196">
        <v>0.10174999999999995</v>
      </c>
      <c r="Q613" s="196">
        <v>0</v>
      </c>
      <c r="R613" s="196">
        <v>0</v>
      </c>
      <c r="S613" s="196">
        <v>1.234E-2</v>
      </c>
      <c r="T613" s="196">
        <v>0</v>
      </c>
      <c r="U613" s="196">
        <v>6.8819999999999992E-2</v>
      </c>
      <c r="V613" s="196">
        <v>0</v>
      </c>
      <c r="W613" s="196">
        <v>0.15640999999999999</v>
      </c>
      <c r="X613" s="196">
        <v>2.7220000000000001E-2</v>
      </c>
      <c r="Y613" s="197">
        <v>0</v>
      </c>
      <c r="Z613" s="196">
        <v>0</v>
      </c>
      <c r="AA613" s="196">
        <v>3.4599999999999995E-3</v>
      </c>
      <c r="AB613" s="196">
        <v>1.034E-2</v>
      </c>
      <c r="AC613" s="196">
        <v>4.8700000000000002E-3</v>
      </c>
      <c r="AD613" s="196">
        <v>7.9400000000000009E-3</v>
      </c>
      <c r="AE613" s="196">
        <v>0</v>
      </c>
      <c r="AF613" s="272">
        <f t="shared" si="39"/>
        <v>1</v>
      </c>
      <c r="AG613" s="196">
        <f t="shared" si="36"/>
        <v>0.29140000000000005</v>
      </c>
    </row>
    <row r="614" spans="1:33" s="23" customFormat="1" x14ac:dyDescent="0.25">
      <c r="A614" s="1">
        <v>1977</v>
      </c>
      <c r="B614" s="1" t="s">
        <v>17</v>
      </c>
      <c r="C614" s="1" t="str">
        <f t="shared" si="37"/>
        <v>1977MB</v>
      </c>
      <c r="D614" s="1" t="s">
        <v>57</v>
      </c>
      <c r="E614" s="1" t="str">
        <f t="shared" si="38"/>
        <v>1977MBC&amp;D</v>
      </c>
      <c r="F614" s="274">
        <v>0</v>
      </c>
      <c r="G614" s="274">
        <v>1.0829999999999999E-2</v>
      </c>
      <c r="H614" s="274">
        <v>0</v>
      </c>
      <c r="I614" s="274">
        <v>0.31966</v>
      </c>
      <c r="J614" s="274">
        <v>0</v>
      </c>
      <c r="K614" s="274">
        <v>0</v>
      </c>
      <c r="L614" s="274">
        <v>0</v>
      </c>
      <c r="M614" s="274">
        <v>0</v>
      </c>
      <c r="N614" s="274">
        <v>0</v>
      </c>
      <c r="O614" s="274">
        <v>0</v>
      </c>
      <c r="P614" s="274">
        <v>0</v>
      </c>
      <c r="Q614" s="274">
        <v>0</v>
      </c>
      <c r="R614" s="274">
        <v>0</v>
      </c>
      <c r="S614" s="274">
        <v>0</v>
      </c>
      <c r="T614" s="274">
        <v>0.29006999999999999</v>
      </c>
      <c r="U614" s="274">
        <v>0</v>
      </c>
      <c r="V614" s="274">
        <v>0</v>
      </c>
      <c r="W614" s="274">
        <v>4.0879999999999972E-2</v>
      </c>
      <c r="X614" s="274">
        <v>0</v>
      </c>
      <c r="Y614" s="274">
        <v>0</v>
      </c>
      <c r="Z614" s="274">
        <v>0</v>
      </c>
      <c r="AA614" s="274">
        <v>0</v>
      </c>
      <c r="AB614" s="274">
        <v>0.15045</v>
      </c>
      <c r="AC614" s="274">
        <v>7.0800000000000002E-2</v>
      </c>
      <c r="AD614" s="274">
        <v>0.11731000000000003</v>
      </c>
      <c r="AE614" s="274">
        <v>0</v>
      </c>
      <c r="AF614" s="272">
        <f t="shared" si="39"/>
        <v>1</v>
      </c>
      <c r="AG614" s="196">
        <f t="shared" ref="AG614:AG677" si="40">SUM(S614:AE614)</f>
        <v>0.66950999999999994</v>
      </c>
    </row>
    <row r="615" spans="1:33" s="23" customFormat="1" x14ac:dyDescent="0.25">
      <c r="A615" s="1">
        <v>1977</v>
      </c>
      <c r="B615" s="1" t="s">
        <v>17</v>
      </c>
      <c r="C615" s="1" t="str">
        <f t="shared" si="37"/>
        <v>1977MB</v>
      </c>
      <c r="D615" s="1" t="s">
        <v>56</v>
      </c>
      <c r="E615" s="1" t="str">
        <f t="shared" si="38"/>
        <v>1977MBICI</v>
      </c>
      <c r="F615" s="196">
        <v>0.13003000000000001</v>
      </c>
      <c r="G615" s="196">
        <v>0.30064000000000002</v>
      </c>
      <c r="H615" s="196">
        <v>0</v>
      </c>
      <c r="I615" s="196">
        <v>3.9039999999999998E-2</v>
      </c>
      <c r="J615" s="196">
        <v>0.12337999999999999</v>
      </c>
      <c r="K615" s="196">
        <v>0</v>
      </c>
      <c r="L615" s="196">
        <v>0</v>
      </c>
      <c r="M615" s="196">
        <v>0</v>
      </c>
      <c r="N615" s="196">
        <v>1.376E-2</v>
      </c>
      <c r="O615" s="196">
        <v>0</v>
      </c>
      <c r="P615" s="196">
        <v>0.10174999999999995</v>
      </c>
      <c r="Q615" s="196">
        <v>0</v>
      </c>
      <c r="R615" s="196">
        <v>0</v>
      </c>
      <c r="S615" s="196">
        <v>1.234E-2</v>
      </c>
      <c r="T615" s="196">
        <v>0</v>
      </c>
      <c r="U615" s="196">
        <v>6.8819999999999992E-2</v>
      </c>
      <c r="V615" s="196">
        <v>0</v>
      </c>
      <c r="W615" s="196">
        <v>0.15640999999999999</v>
      </c>
      <c r="X615" s="196">
        <v>2.7220000000000001E-2</v>
      </c>
      <c r="Y615" s="197">
        <v>0</v>
      </c>
      <c r="Z615" s="196">
        <v>0</v>
      </c>
      <c r="AA615" s="196">
        <v>3.4599999999999995E-3</v>
      </c>
      <c r="AB615" s="196">
        <v>1.034E-2</v>
      </c>
      <c r="AC615" s="196">
        <v>4.8700000000000002E-3</v>
      </c>
      <c r="AD615" s="196">
        <v>7.9400000000000009E-3</v>
      </c>
      <c r="AE615" s="196">
        <v>0</v>
      </c>
      <c r="AF615" s="272">
        <f t="shared" si="39"/>
        <v>1</v>
      </c>
      <c r="AG615" s="196">
        <f t="shared" si="40"/>
        <v>0.29140000000000005</v>
      </c>
    </row>
    <row r="616" spans="1:33" s="23" customFormat="1" x14ac:dyDescent="0.25">
      <c r="A616" s="1">
        <v>1977</v>
      </c>
      <c r="B616" s="1" t="s">
        <v>17</v>
      </c>
      <c r="C616" s="1" t="str">
        <f t="shared" si="37"/>
        <v>1977MB</v>
      </c>
      <c r="D616" s="1" t="s">
        <v>58</v>
      </c>
      <c r="E616" s="1" t="str">
        <f t="shared" si="38"/>
        <v>1977MBResidential</v>
      </c>
      <c r="F616" s="196">
        <v>0.13003000000000001</v>
      </c>
      <c r="G616" s="196">
        <v>0.30064000000000002</v>
      </c>
      <c r="H616" s="196">
        <v>0</v>
      </c>
      <c r="I616" s="196">
        <v>3.9039999999999998E-2</v>
      </c>
      <c r="J616" s="196">
        <v>0.12337999999999999</v>
      </c>
      <c r="K616" s="196">
        <v>0</v>
      </c>
      <c r="L616" s="196">
        <v>0</v>
      </c>
      <c r="M616" s="196">
        <v>0</v>
      </c>
      <c r="N616" s="196">
        <v>1.376E-2</v>
      </c>
      <c r="O616" s="196">
        <v>0</v>
      </c>
      <c r="P616" s="196">
        <v>0.10174999999999995</v>
      </c>
      <c r="Q616" s="196">
        <v>0</v>
      </c>
      <c r="R616" s="196">
        <v>0</v>
      </c>
      <c r="S616" s="196">
        <v>1.234E-2</v>
      </c>
      <c r="T616" s="196">
        <v>0</v>
      </c>
      <c r="U616" s="196">
        <v>6.8819999999999992E-2</v>
      </c>
      <c r="V616" s="196">
        <v>0</v>
      </c>
      <c r="W616" s="196">
        <v>0.15640999999999999</v>
      </c>
      <c r="X616" s="196">
        <v>2.7220000000000001E-2</v>
      </c>
      <c r="Y616" s="197">
        <v>0</v>
      </c>
      <c r="Z616" s="196">
        <v>0</v>
      </c>
      <c r="AA616" s="196">
        <v>3.4599999999999995E-3</v>
      </c>
      <c r="AB616" s="196">
        <v>1.034E-2</v>
      </c>
      <c r="AC616" s="196">
        <v>4.8700000000000002E-3</v>
      </c>
      <c r="AD616" s="196">
        <v>7.9400000000000009E-3</v>
      </c>
      <c r="AE616" s="196">
        <v>0</v>
      </c>
      <c r="AF616" s="272">
        <f t="shared" si="39"/>
        <v>1</v>
      </c>
      <c r="AG616" s="196">
        <f t="shared" si="40"/>
        <v>0.29140000000000005</v>
      </c>
    </row>
    <row r="617" spans="1:33" s="23" customFormat="1" x14ac:dyDescent="0.25">
      <c r="A617" s="1">
        <v>1978</v>
      </c>
      <c r="B617" s="1" t="s">
        <v>17</v>
      </c>
      <c r="C617" s="1" t="str">
        <f t="shared" si="37"/>
        <v>1978MB</v>
      </c>
      <c r="D617" s="1" t="s">
        <v>57</v>
      </c>
      <c r="E617" s="1" t="str">
        <f t="shared" si="38"/>
        <v>1978MBC&amp;D</v>
      </c>
      <c r="F617" s="274">
        <v>0</v>
      </c>
      <c r="G617" s="274">
        <v>1.0829999999999999E-2</v>
      </c>
      <c r="H617" s="274">
        <v>0</v>
      </c>
      <c r="I617" s="274">
        <v>0.31966</v>
      </c>
      <c r="J617" s="274">
        <v>0</v>
      </c>
      <c r="K617" s="274">
        <v>0</v>
      </c>
      <c r="L617" s="274">
        <v>0</v>
      </c>
      <c r="M617" s="274">
        <v>0</v>
      </c>
      <c r="N617" s="274">
        <v>0</v>
      </c>
      <c r="O617" s="274">
        <v>0</v>
      </c>
      <c r="P617" s="274">
        <v>0</v>
      </c>
      <c r="Q617" s="274">
        <v>0</v>
      </c>
      <c r="R617" s="274">
        <v>0</v>
      </c>
      <c r="S617" s="274">
        <v>0</v>
      </c>
      <c r="T617" s="274">
        <v>0.29006999999999999</v>
      </c>
      <c r="U617" s="274">
        <v>0</v>
      </c>
      <c r="V617" s="274">
        <v>0</v>
      </c>
      <c r="W617" s="274">
        <v>4.0879999999999972E-2</v>
      </c>
      <c r="X617" s="274">
        <v>0</v>
      </c>
      <c r="Y617" s="274">
        <v>0</v>
      </c>
      <c r="Z617" s="274">
        <v>0</v>
      </c>
      <c r="AA617" s="274">
        <v>0</v>
      </c>
      <c r="AB617" s="274">
        <v>0.15045</v>
      </c>
      <c r="AC617" s="274">
        <v>7.0800000000000002E-2</v>
      </c>
      <c r="AD617" s="274">
        <v>0.11731000000000003</v>
      </c>
      <c r="AE617" s="274">
        <v>0</v>
      </c>
      <c r="AF617" s="272">
        <f t="shared" si="39"/>
        <v>1</v>
      </c>
      <c r="AG617" s="196">
        <f t="shared" si="40"/>
        <v>0.66950999999999994</v>
      </c>
    </row>
    <row r="618" spans="1:33" s="23" customFormat="1" x14ac:dyDescent="0.25">
      <c r="A618" s="1">
        <v>1978</v>
      </c>
      <c r="B618" s="1" t="s">
        <v>17</v>
      </c>
      <c r="C618" s="1" t="str">
        <f t="shared" si="37"/>
        <v>1978MB</v>
      </c>
      <c r="D618" s="1" t="s">
        <v>56</v>
      </c>
      <c r="E618" s="1" t="str">
        <f t="shared" si="38"/>
        <v>1978MBICI</v>
      </c>
      <c r="F618" s="196">
        <v>0.13003000000000001</v>
      </c>
      <c r="G618" s="196">
        <v>0.30064000000000002</v>
      </c>
      <c r="H618" s="196">
        <v>0</v>
      </c>
      <c r="I618" s="196">
        <v>3.9039999999999998E-2</v>
      </c>
      <c r="J618" s="196">
        <v>0.12337999999999999</v>
      </c>
      <c r="K618" s="196">
        <v>0</v>
      </c>
      <c r="L618" s="196">
        <v>0</v>
      </c>
      <c r="M618" s="196">
        <v>0</v>
      </c>
      <c r="N618" s="196">
        <v>1.376E-2</v>
      </c>
      <c r="O618" s="196">
        <v>0</v>
      </c>
      <c r="P618" s="196">
        <v>0.10174999999999995</v>
      </c>
      <c r="Q618" s="196">
        <v>0</v>
      </c>
      <c r="R618" s="196">
        <v>0</v>
      </c>
      <c r="S618" s="196">
        <v>1.234E-2</v>
      </c>
      <c r="T618" s="196">
        <v>0</v>
      </c>
      <c r="U618" s="196">
        <v>6.8819999999999992E-2</v>
      </c>
      <c r="V618" s="196">
        <v>0</v>
      </c>
      <c r="W618" s="196">
        <v>0.15640999999999999</v>
      </c>
      <c r="X618" s="196">
        <v>2.7220000000000001E-2</v>
      </c>
      <c r="Y618" s="197">
        <v>0</v>
      </c>
      <c r="Z618" s="196">
        <v>0</v>
      </c>
      <c r="AA618" s="196">
        <v>3.4599999999999995E-3</v>
      </c>
      <c r="AB618" s="196">
        <v>1.034E-2</v>
      </c>
      <c r="AC618" s="196">
        <v>4.8700000000000002E-3</v>
      </c>
      <c r="AD618" s="196">
        <v>7.9400000000000009E-3</v>
      </c>
      <c r="AE618" s="196">
        <v>0</v>
      </c>
      <c r="AF618" s="272">
        <f t="shared" si="39"/>
        <v>1</v>
      </c>
      <c r="AG618" s="196">
        <f t="shared" si="40"/>
        <v>0.29140000000000005</v>
      </c>
    </row>
    <row r="619" spans="1:33" s="23" customFormat="1" x14ac:dyDescent="0.25">
      <c r="A619" s="1">
        <v>1978</v>
      </c>
      <c r="B619" s="1" t="s">
        <v>17</v>
      </c>
      <c r="C619" s="1" t="str">
        <f t="shared" si="37"/>
        <v>1978MB</v>
      </c>
      <c r="D619" s="1" t="s">
        <v>58</v>
      </c>
      <c r="E619" s="1" t="str">
        <f t="shared" si="38"/>
        <v>1978MBResidential</v>
      </c>
      <c r="F619" s="196">
        <v>0.13003000000000001</v>
      </c>
      <c r="G619" s="196">
        <v>0.30064000000000002</v>
      </c>
      <c r="H619" s="196">
        <v>0</v>
      </c>
      <c r="I619" s="196">
        <v>3.9039999999999998E-2</v>
      </c>
      <c r="J619" s="196">
        <v>0.12337999999999999</v>
      </c>
      <c r="K619" s="196">
        <v>0</v>
      </c>
      <c r="L619" s="196">
        <v>0</v>
      </c>
      <c r="M619" s="196">
        <v>0</v>
      </c>
      <c r="N619" s="196">
        <v>1.376E-2</v>
      </c>
      <c r="O619" s="196">
        <v>0</v>
      </c>
      <c r="P619" s="196">
        <v>0.10174999999999995</v>
      </c>
      <c r="Q619" s="196">
        <v>0</v>
      </c>
      <c r="R619" s="196">
        <v>0</v>
      </c>
      <c r="S619" s="196">
        <v>1.234E-2</v>
      </c>
      <c r="T619" s="196">
        <v>0</v>
      </c>
      <c r="U619" s="196">
        <v>6.8819999999999992E-2</v>
      </c>
      <c r="V619" s="196">
        <v>0</v>
      </c>
      <c r="W619" s="196">
        <v>0.15640999999999999</v>
      </c>
      <c r="X619" s="196">
        <v>2.7220000000000001E-2</v>
      </c>
      <c r="Y619" s="196">
        <v>0</v>
      </c>
      <c r="Z619" s="196">
        <v>0</v>
      </c>
      <c r="AA619" s="196">
        <v>3.4599999999999995E-3</v>
      </c>
      <c r="AB619" s="196">
        <v>1.034E-2</v>
      </c>
      <c r="AC619" s="196">
        <v>4.8700000000000002E-3</v>
      </c>
      <c r="AD619" s="196">
        <v>7.9400000000000009E-3</v>
      </c>
      <c r="AE619" s="196">
        <v>0</v>
      </c>
      <c r="AF619" s="272">
        <f t="shared" si="39"/>
        <v>1</v>
      </c>
      <c r="AG619" s="196">
        <f t="shared" si="40"/>
        <v>0.29140000000000005</v>
      </c>
    </row>
    <row r="620" spans="1:33" s="23" customFormat="1" x14ac:dyDescent="0.25">
      <c r="A620" s="1">
        <v>1979</v>
      </c>
      <c r="B620" s="1" t="s">
        <v>17</v>
      </c>
      <c r="C620" s="1" t="str">
        <f t="shared" si="37"/>
        <v>1979MB</v>
      </c>
      <c r="D620" s="1" t="s">
        <v>57</v>
      </c>
      <c r="E620" s="1" t="str">
        <f t="shared" si="38"/>
        <v>1979MBC&amp;D</v>
      </c>
      <c r="F620" s="274">
        <v>0</v>
      </c>
      <c r="G620" s="274">
        <v>1.0829999999999999E-2</v>
      </c>
      <c r="H620" s="274">
        <v>0</v>
      </c>
      <c r="I620" s="274">
        <v>0.31966</v>
      </c>
      <c r="J620" s="274">
        <v>0</v>
      </c>
      <c r="K620" s="274">
        <v>0</v>
      </c>
      <c r="L620" s="274">
        <v>0</v>
      </c>
      <c r="M620" s="274">
        <v>0</v>
      </c>
      <c r="N620" s="274">
        <v>0</v>
      </c>
      <c r="O620" s="274">
        <v>0</v>
      </c>
      <c r="P620" s="274">
        <v>0</v>
      </c>
      <c r="Q620" s="274">
        <v>0</v>
      </c>
      <c r="R620" s="274">
        <v>0</v>
      </c>
      <c r="S620" s="274">
        <v>0</v>
      </c>
      <c r="T620" s="274">
        <v>0.29006999999999999</v>
      </c>
      <c r="U620" s="274">
        <v>0</v>
      </c>
      <c r="V620" s="274">
        <v>0</v>
      </c>
      <c r="W620" s="274">
        <v>4.0879999999999972E-2</v>
      </c>
      <c r="X620" s="274">
        <v>0</v>
      </c>
      <c r="Y620" s="274">
        <v>0</v>
      </c>
      <c r="Z620" s="274">
        <v>0</v>
      </c>
      <c r="AA620" s="274">
        <v>0</v>
      </c>
      <c r="AB620" s="274">
        <v>0.15045</v>
      </c>
      <c r="AC620" s="274">
        <v>7.0800000000000002E-2</v>
      </c>
      <c r="AD620" s="274">
        <v>0.11731000000000003</v>
      </c>
      <c r="AE620" s="274">
        <v>0</v>
      </c>
      <c r="AF620" s="272">
        <f t="shared" si="39"/>
        <v>1</v>
      </c>
      <c r="AG620" s="196">
        <f t="shared" si="40"/>
        <v>0.66950999999999994</v>
      </c>
    </row>
    <row r="621" spans="1:33" s="23" customFormat="1" x14ac:dyDescent="0.25">
      <c r="A621" s="1">
        <v>1979</v>
      </c>
      <c r="B621" s="1" t="s">
        <v>17</v>
      </c>
      <c r="C621" s="1" t="str">
        <f t="shared" si="37"/>
        <v>1979MB</v>
      </c>
      <c r="D621" s="1" t="s">
        <v>56</v>
      </c>
      <c r="E621" s="1" t="str">
        <f t="shared" si="38"/>
        <v>1979MBICI</v>
      </c>
      <c r="F621" s="196">
        <v>0.13003000000000001</v>
      </c>
      <c r="G621" s="196">
        <v>0.30064000000000002</v>
      </c>
      <c r="H621" s="196">
        <v>0</v>
      </c>
      <c r="I621" s="196">
        <v>3.9039999999999998E-2</v>
      </c>
      <c r="J621" s="196">
        <v>0.12337999999999999</v>
      </c>
      <c r="K621" s="196">
        <v>0</v>
      </c>
      <c r="L621" s="196">
        <v>0</v>
      </c>
      <c r="M621" s="196">
        <v>0</v>
      </c>
      <c r="N621" s="196">
        <v>1.376E-2</v>
      </c>
      <c r="O621" s="196">
        <v>0</v>
      </c>
      <c r="P621" s="196">
        <v>0.10174999999999995</v>
      </c>
      <c r="Q621" s="196">
        <v>0</v>
      </c>
      <c r="R621" s="196">
        <v>0</v>
      </c>
      <c r="S621" s="196">
        <v>1.234E-2</v>
      </c>
      <c r="T621" s="196">
        <v>0</v>
      </c>
      <c r="U621" s="196">
        <v>6.8819999999999992E-2</v>
      </c>
      <c r="V621" s="196">
        <v>0</v>
      </c>
      <c r="W621" s="196">
        <v>0.15640999999999999</v>
      </c>
      <c r="X621" s="196">
        <v>2.7220000000000001E-2</v>
      </c>
      <c r="Y621" s="197">
        <v>0</v>
      </c>
      <c r="Z621" s="196">
        <v>0</v>
      </c>
      <c r="AA621" s="196">
        <v>3.4599999999999995E-3</v>
      </c>
      <c r="AB621" s="196">
        <v>1.034E-2</v>
      </c>
      <c r="AC621" s="196">
        <v>4.8700000000000002E-3</v>
      </c>
      <c r="AD621" s="196">
        <v>7.9400000000000009E-3</v>
      </c>
      <c r="AE621" s="196">
        <v>0</v>
      </c>
      <c r="AF621" s="272">
        <f t="shared" si="39"/>
        <v>1</v>
      </c>
      <c r="AG621" s="196">
        <f t="shared" si="40"/>
        <v>0.29140000000000005</v>
      </c>
    </row>
    <row r="622" spans="1:33" s="23" customFormat="1" x14ac:dyDescent="0.25">
      <c r="A622" s="1">
        <v>1979</v>
      </c>
      <c r="B622" s="1" t="s">
        <v>17</v>
      </c>
      <c r="C622" s="1" t="str">
        <f t="shared" si="37"/>
        <v>1979MB</v>
      </c>
      <c r="D622" s="1" t="s">
        <v>58</v>
      </c>
      <c r="E622" s="1" t="str">
        <f t="shared" si="38"/>
        <v>1979MBResidential</v>
      </c>
      <c r="F622" s="196">
        <v>0.13003000000000001</v>
      </c>
      <c r="G622" s="196">
        <v>0.30064000000000002</v>
      </c>
      <c r="H622" s="196">
        <v>0</v>
      </c>
      <c r="I622" s="196">
        <v>3.9039999999999998E-2</v>
      </c>
      <c r="J622" s="196">
        <v>0.12337999999999999</v>
      </c>
      <c r="K622" s="196">
        <v>0</v>
      </c>
      <c r="L622" s="196">
        <v>0</v>
      </c>
      <c r="M622" s="196">
        <v>0</v>
      </c>
      <c r="N622" s="196">
        <v>1.376E-2</v>
      </c>
      <c r="O622" s="196">
        <v>0</v>
      </c>
      <c r="P622" s="196">
        <v>0.10174999999999995</v>
      </c>
      <c r="Q622" s="196">
        <v>0</v>
      </c>
      <c r="R622" s="196">
        <v>0</v>
      </c>
      <c r="S622" s="196">
        <v>1.234E-2</v>
      </c>
      <c r="T622" s="196">
        <v>0</v>
      </c>
      <c r="U622" s="196">
        <v>6.8819999999999992E-2</v>
      </c>
      <c r="V622" s="196">
        <v>0</v>
      </c>
      <c r="W622" s="196">
        <v>0.15640999999999999</v>
      </c>
      <c r="X622" s="196">
        <v>2.7220000000000001E-2</v>
      </c>
      <c r="Y622" s="197">
        <v>0</v>
      </c>
      <c r="Z622" s="196">
        <v>0</v>
      </c>
      <c r="AA622" s="196">
        <v>3.4599999999999995E-3</v>
      </c>
      <c r="AB622" s="196">
        <v>1.034E-2</v>
      </c>
      <c r="AC622" s="196">
        <v>4.8700000000000002E-3</v>
      </c>
      <c r="AD622" s="196">
        <v>7.9400000000000009E-3</v>
      </c>
      <c r="AE622" s="196">
        <v>0</v>
      </c>
      <c r="AF622" s="272">
        <f t="shared" si="39"/>
        <v>1</v>
      </c>
      <c r="AG622" s="196">
        <f t="shared" si="40"/>
        <v>0.29140000000000005</v>
      </c>
    </row>
    <row r="623" spans="1:33" s="23" customFormat="1" x14ac:dyDescent="0.25">
      <c r="A623" s="1">
        <v>1980</v>
      </c>
      <c r="B623" s="1" t="s">
        <v>17</v>
      </c>
      <c r="C623" s="1" t="str">
        <f t="shared" si="37"/>
        <v>1980MB</v>
      </c>
      <c r="D623" s="1" t="s">
        <v>57</v>
      </c>
      <c r="E623" s="1" t="str">
        <f t="shared" si="38"/>
        <v>1980MBC&amp;D</v>
      </c>
      <c r="F623" s="274">
        <v>0</v>
      </c>
      <c r="G623" s="274">
        <v>1.0829999999999999E-2</v>
      </c>
      <c r="H623" s="274">
        <v>0</v>
      </c>
      <c r="I623" s="274">
        <v>0.31966</v>
      </c>
      <c r="J623" s="274">
        <v>0</v>
      </c>
      <c r="K623" s="274">
        <v>0</v>
      </c>
      <c r="L623" s="274">
        <v>0</v>
      </c>
      <c r="M623" s="274">
        <v>0</v>
      </c>
      <c r="N623" s="274">
        <v>0</v>
      </c>
      <c r="O623" s="274">
        <v>0</v>
      </c>
      <c r="P623" s="274">
        <v>0</v>
      </c>
      <c r="Q623" s="274">
        <v>0</v>
      </c>
      <c r="R623" s="274">
        <v>0</v>
      </c>
      <c r="S623" s="274">
        <v>0</v>
      </c>
      <c r="T623" s="274">
        <v>0.29006999999999999</v>
      </c>
      <c r="U623" s="274">
        <v>0</v>
      </c>
      <c r="V623" s="274">
        <v>0</v>
      </c>
      <c r="W623" s="274">
        <v>4.0879999999999972E-2</v>
      </c>
      <c r="X623" s="274">
        <v>0</v>
      </c>
      <c r="Y623" s="274">
        <v>0</v>
      </c>
      <c r="Z623" s="274">
        <v>0</v>
      </c>
      <c r="AA623" s="274">
        <v>0</v>
      </c>
      <c r="AB623" s="274">
        <v>0.15045</v>
      </c>
      <c r="AC623" s="274">
        <v>7.0800000000000002E-2</v>
      </c>
      <c r="AD623" s="274">
        <v>0.11731000000000003</v>
      </c>
      <c r="AE623" s="274">
        <v>0</v>
      </c>
      <c r="AF623" s="272">
        <f t="shared" si="39"/>
        <v>1</v>
      </c>
      <c r="AG623" s="196">
        <f t="shared" si="40"/>
        <v>0.66950999999999994</v>
      </c>
    </row>
    <row r="624" spans="1:33" s="23" customFormat="1" x14ac:dyDescent="0.25">
      <c r="A624" s="1">
        <v>1980</v>
      </c>
      <c r="B624" s="1" t="s">
        <v>17</v>
      </c>
      <c r="C624" s="1" t="str">
        <f t="shared" si="37"/>
        <v>1980MB</v>
      </c>
      <c r="D624" s="1" t="s">
        <v>56</v>
      </c>
      <c r="E624" s="1" t="str">
        <f t="shared" si="38"/>
        <v>1980MBICI</v>
      </c>
      <c r="F624" s="196">
        <v>0.13003000000000001</v>
      </c>
      <c r="G624" s="196">
        <v>0.30064000000000002</v>
      </c>
      <c r="H624" s="196">
        <v>0</v>
      </c>
      <c r="I624" s="196">
        <v>3.9039999999999998E-2</v>
      </c>
      <c r="J624" s="196">
        <v>0.12337999999999999</v>
      </c>
      <c r="K624" s="196">
        <v>0</v>
      </c>
      <c r="L624" s="196">
        <v>0</v>
      </c>
      <c r="M624" s="196">
        <v>0</v>
      </c>
      <c r="N624" s="196">
        <v>1.376E-2</v>
      </c>
      <c r="O624" s="196">
        <v>0</v>
      </c>
      <c r="P624" s="196">
        <v>0.10174999999999995</v>
      </c>
      <c r="Q624" s="196">
        <v>0</v>
      </c>
      <c r="R624" s="196">
        <v>0</v>
      </c>
      <c r="S624" s="196">
        <v>1.234E-2</v>
      </c>
      <c r="T624" s="196">
        <v>0</v>
      </c>
      <c r="U624" s="196">
        <v>6.8819999999999992E-2</v>
      </c>
      <c r="V624" s="196">
        <v>0</v>
      </c>
      <c r="W624" s="196">
        <v>0.15640999999999999</v>
      </c>
      <c r="X624" s="196">
        <v>2.7220000000000001E-2</v>
      </c>
      <c r="Y624" s="197">
        <v>0</v>
      </c>
      <c r="Z624" s="196">
        <v>0</v>
      </c>
      <c r="AA624" s="196">
        <v>3.4599999999999995E-3</v>
      </c>
      <c r="AB624" s="196">
        <v>1.034E-2</v>
      </c>
      <c r="AC624" s="196">
        <v>4.8700000000000002E-3</v>
      </c>
      <c r="AD624" s="196">
        <v>7.9400000000000009E-3</v>
      </c>
      <c r="AE624" s="196">
        <v>0</v>
      </c>
      <c r="AF624" s="272">
        <f t="shared" si="39"/>
        <v>1</v>
      </c>
      <c r="AG624" s="196">
        <f t="shared" si="40"/>
        <v>0.29140000000000005</v>
      </c>
    </row>
    <row r="625" spans="1:33" s="23" customFormat="1" x14ac:dyDescent="0.25">
      <c r="A625" s="1">
        <v>1980</v>
      </c>
      <c r="B625" s="1" t="s">
        <v>17</v>
      </c>
      <c r="C625" s="1" t="str">
        <f t="shared" si="37"/>
        <v>1980MB</v>
      </c>
      <c r="D625" s="1" t="s">
        <v>58</v>
      </c>
      <c r="E625" s="1" t="str">
        <f t="shared" si="38"/>
        <v>1980MBResidential</v>
      </c>
      <c r="F625" s="196">
        <v>0.13003000000000001</v>
      </c>
      <c r="G625" s="196">
        <v>0.30064000000000002</v>
      </c>
      <c r="H625" s="196">
        <v>0</v>
      </c>
      <c r="I625" s="196">
        <v>3.9039999999999998E-2</v>
      </c>
      <c r="J625" s="196">
        <v>0.12337999999999999</v>
      </c>
      <c r="K625" s="196">
        <v>0</v>
      </c>
      <c r="L625" s="196">
        <v>0</v>
      </c>
      <c r="M625" s="196">
        <v>0</v>
      </c>
      <c r="N625" s="196">
        <v>1.376E-2</v>
      </c>
      <c r="O625" s="196">
        <v>0</v>
      </c>
      <c r="P625" s="196">
        <v>0.10174999999999995</v>
      </c>
      <c r="Q625" s="196">
        <v>0</v>
      </c>
      <c r="R625" s="196">
        <v>0</v>
      </c>
      <c r="S625" s="196">
        <v>1.234E-2</v>
      </c>
      <c r="T625" s="196">
        <v>0</v>
      </c>
      <c r="U625" s="196">
        <v>6.8819999999999992E-2</v>
      </c>
      <c r="V625" s="196">
        <v>0</v>
      </c>
      <c r="W625" s="196">
        <v>0.15640999999999999</v>
      </c>
      <c r="X625" s="196">
        <v>2.7220000000000001E-2</v>
      </c>
      <c r="Y625" s="197">
        <v>0</v>
      </c>
      <c r="Z625" s="196">
        <v>0</v>
      </c>
      <c r="AA625" s="196">
        <v>3.4599999999999995E-3</v>
      </c>
      <c r="AB625" s="196">
        <v>1.034E-2</v>
      </c>
      <c r="AC625" s="196">
        <v>4.8700000000000002E-3</v>
      </c>
      <c r="AD625" s="196">
        <v>7.9400000000000009E-3</v>
      </c>
      <c r="AE625" s="196">
        <v>0</v>
      </c>
      <c r="AF625" s="272">
        <f t="shared" si="39"/>
        <v>1</v>
      </c>
      <c r="AG625" s="196">
        <f t="shared" si="40"/>
        <v>0.29140000000000005</v>
      </c>
    </row>
    <row r="626" spans="1:33" s="23" customFormat="1" x14ac:dyDescent="0.25">
      <c r="A626" s="1">
        <v>1981</v>
      </c>
      <c r="B626" s="1" t="s">
        <v>17</v>
      </c>
      <c r="C626" s="1" t="str">
        <f t="shared" si="37"/>
        <v>1981MB</v>
      </c>
      <c r="D626" s="1" t="s">
        <v>57</v>
      </c>
      <c r="E626" s="1" t="str">
        <f t="shared" si="38"/>
        <v>1981MBC&amp;D</v>
      </c>
      <c r="F626" s="274">
        <v>0</v>
      </c>
      <c r="G626" s="274">
        <v>1.0829999999999999E-2</v>
      </c>
      <c r="H626" s="274">
        <v>0</v>
      </c>
      <c r="I626" s="274">
        <v>0.31966</v>
      </c>
      <c r="J626" s="274">
        <v>0</v>
      </c>
      <c r="K626" s="274">
        <v>0</v>
      </c>
      <c r="L626" s="274">
        <v>0</v>
      </c>
      <c r="M626" s="274">
        <v>0</v>
      </c>
      <c r="N626" s="274">
        <v>0</v>
      </c>
      <c r="O626" s="274">
        <v>0</v>
      </c>
      <c r="P626" s="274">
        <v>0</v>
      </c>
      <c r="Q626" s="274">
        <v>0</v>
      </c>
      <c r="R626" s="274">
        <v>0</v>
      </c>
      <c r="S626" s="274">
        <v>0</v>
      </c>
      <c r="T626" s="274">
        <v>0.29006999999999999</v>
      </c>
      <c r="U626" s="274">
        <v>0</v>
      </c>
      <c r="V626" s="274">
        <v>0</v>
      </c>
      <c r="W626" s="274">
        <v>4.0879999999999972E-2</v>
      </c>
      <c r="X626" s="274">
        <v>0</v>
      </c>
      <c r="Y626" s="274">
        <v>0</v>
      </c>
      <c r="Z626" s="274">
        <v>0</v>
      </c>
      <c r="AA626" s="274">
        <v>0</v>
      </c>
      <c r="AB626" s="274">
        <v>0.15045</v>
      </c>
      <c r="AC626" s="274">
        <v>7.0800000000000002E-2</v>
      </c>
      <c r="AD626" s="274">
        <v>0.11731000000000003</v>
      </c>
      <c r="AE626" s="274">
        <v>0</v>
      </c>
      <c r="AF626" s="272">
        <f t="shared" si="39"/>
        <v>1</v>
      </c>
      <c r="AG626" s="196">
        <f t="shared" si="40"/>
        <v>0.66950999999999994</v>
      </c>
    </row>
    <row r="627" spans="1:33" s="23" customFormat="1" x14ac:dyDescent="0.25">
      <c r="A627" s="1">
        <v>1981</v>
      </c>
      <c r="B627" s="1" t="s">
        <v>17</v>
      </c>
      <c r="C627" s="1" t="str">
        <f t="shared" si="37"/>
        <v>1981MB</v>
      </c>
      <c r="D627" s="1" t="s">
        <v>56</v>
      </c>
      <c r="E627" s="1" t="str">
        <f t="shared" si="38"/>
        <v>1981MBICI</v>
      </c>
      <c r="F627" s="196">
        <v>0.13003000000000001</v>
      </c>
      <c r="G627" s="196">
        <v>0.30064000000000002</v>
      </c>
      <c r="H627" s="196">
        <v>0</v>
      </c>
      <c r="I627" s="196">
        <v>3.9039999999999998E-2</v>
      </c>
      <c r="J627" s="196">
        <v>0.12337999999999999</v>
      </c>
      <c r="K627" s="196">
        <v>0</v>
      </c>
      <c r="L627" s="196">
        <v>0</v>
      </c>
      <c r="M627" s="196">
        <v>0</v>
      </c>
      <c r="N627" s="196">
        <v>1.376E-2</v>
      </c>
      <c r="O627" s="196">
        <v>0</v>
      </c>
      <c r="P627" s="196">
        <v>0.10174999999999995</v>
      </c>
      <c r="Q627" s="196">
        <v>0</v>
      </c>
      <c r="R627" s="196">
        <v>0</v>
      </c>
      <c r="S627" s="196">
        <v>1.234E-2</v>
      </c>
      <c r="T627" s="196">
        <v>0</v>
      </c>
      <c r="U627" s="196">
        <v>6.8819999999999992E-2</v>
      </c>
      <c r="V627" s="196">
        <v>0</v>
      </c>
      <c r="W627" s="196">
        <v>0.15640999999999999</v>
      </c>
      <c r="X627" s="196">
        <v>2.7220000000000001E-2</v>
      </c>
      <c r="Y627" s="197">
        <v>0</v>
      </c>
      <c r="Z627" s="196">
        <v>0</v>
      </c>
      <c r="AA627" s="196">
        <v>3.4599999999999995E-3</v>
      </c>
      <c r="AB627" s="196">
        <v>1.034E-2</v>
      </c>
      <c r="AC627" s="196">
        <v>4.8700000000000002E-3</v>
      </c>
      <c r="AD627" s="196">
        <v>7.9400000000000009E-3</v>
      </c>
      <c r="AE627" s="196">
        <v>0</v>
      </c>
      <c r="AF627" s="272">
        <f t="shared" si="39"/>
        <v>1</v>
      </c>
      <c r="AG627" s="196">
        <f t="shared" si="40"/>
        <v>0.29140000000000005</v>
      </c>
    </row>
    <row r="628" spans="1:33" s="23" customFormat="1" x14ac:dyDescent="0.25">
      <c r="A628" s="1">
        <v>1981</v>
      </c>
      <c r="B628" s="1" t="s">
        <v>17</v>
      </c>
      <c r="C628" s="1" t="str">
        <f t="shared" si="37"/>
        <v>1981MB</v>
      </c>
      <c r="D628" s="1" t="s">
        <v>58</v>
      </c>
      <c r="E628" s="1" t="str">
        <f t="shared" si="38"/>
        <v>1981MBResidential</v>
      </c>
      <c r="F628" s="196">
        <v>0.13003000000000001</v>
      </c>
      <c r="G628" s="196">
        <v>0.30064000000000002</v>
      </c>
      <c r="H628" s="196">
        <v>0</v>
      </c>
      <c r="I628" s="196">
        <v>3.9039999999999998E-2</v>
      </c>
      <c r="J628" s="196">
        <v>0.12337999999999999</v>
      </c>
      <c r="K628" s="196">
        <v>0</v>
      </c>
      <c r="L628" s="196">
        <v>0</v>
      </c>
      <c r="M628" s="196">
        <v>0</v>
      </c>
      <c r="N628" s="196">
        <v>1.376E-2</v>
      </c>
      <c r="O628" s="196">
        <v>0</v>
      </c>
      <c r="P628" s="196">
        <v>0.10174999999999995</v>
      </c>
      <c r="Q628" s="196">
        <v>0</v>
      </c>
      <c r="R628" s="196">
        <v>0</v>
      </c>
      <c r="S628" s="196">
        <v>1.234E-2</v>
      </c>
      <c r="T628" s="196">
        <v>0</v>
      </c>
      <c r="U628" s="196">
        <v>6.8819999999999992E-2</v>
      </c>
      <c r="V628" s="196">
        <v>0</v>
      </c>
      <c r="W628" s="196">
        <v>0.15640999999999999</v>
      </c>
      <c r="X628" s="196">
        <v>2.7220000000000001E-2</v>
      </c>
      <c r="Y628" s="196">
        <v>0</v>
      </c>
      <c r="Z628" s="196">
        <v>0</v>
      </c>
      <c r="AA628" s="196">
        <v>3.4599999999999995E-3</v>
      </c>
      <c r="AB628" s="196">
        <v>1.034E-2</v>
      </c>
      <c r="AC628" s="196">
        <v>4.8700000000000002E-3</v>
      </c>
      <c r="AD628" s="196">
        <v>7.9400000000000009E-3</v>
      </c>
      <c r="AE628" s="196">
        <v>0</v>
      </c>
      <c r="AF628" s="272">
        <f t="shared" si="39"/>
        <v>1</v>
      </c>
      <c r="AG628" s="196">
        <f t="shared" si="40"/>
        <v>0.29140000000000005</v>
      </c>
    </row>
    <row r="629" spans="1:33" s="23" customFormat="1" x14ac:dyDescent="0.25">
      <c r="A629" s="1">
        <v>1982</v>
      </c>
      <c r="B629" s="1" t="s">
        <v>17</v>
      </c>
      <c r="C629" s="1" t="str">
        <f t="shared" si="37"/>
        <v>1982MB</v>
      </c>
      <c r="D629" s="1" t="s">
        <v>57</v>
      </c>
      <c r="E629" s="1" t="str">
        <f t="shared" si="38"/>
        <v>1982MBC&amp;D</v>
      </c>
      <c r="F629" s="274">
        <v>0</v>
      </c>
      <c r="G629" s="274">
        <v>1.0829999999999999E-2</v>
      </c>
      <c r="H629" s="274">
        <v>0</v>
      </c>
      <c r="I629" s="274">
        <v>0.31966</v>
      </c>
      <c r="J629" s="274">
        <v>0</v>
      </c>
      <c r="K629" s="274">
        <v>0</v>
      </c>
      <c r="L629" s="274">
        <v>0</v>
      </c>
      <c r="M629" s="274">
        <v>0</v>
      </c>
      <c r="N629" s="274">
        <v>0</v>
      </c>
      <c r="O629" s="274">
        <v>0</v>
      </c>
      <c r="P629" s="274">
        <v>0</v>
      </c>
      <c r="Q629" s="274">
        <v>0</v>
      </c>
      <c r="R629" s="274">
        <v>0</v>
      </c>
      <c r="S629" s="274">
        <v>0</v>
      </c>
      <c r="T629" s="274">
        <v>0.29006999999999999</v>
      </c>
      <c r="U629" s="274">
        <v>0</v>
      </c>
      <c r="V629" s="274">
        <v>0</v>
      </c>
      <c r="W629" s="274">
        <v>4.0879999999999972E-2</v>
      </c>
      <c r="X629" s="274">
        <v>0</v>
      </c>
      <c r="Y629" s="274">
        <v>0</v>
      </c>
      <c r="Z629" s="274">
        <v>0</v>
      </c>
      <c r="AA629" s="274">
        <v>0</v>
      </c>
      <c r="AB629" s="274">
        <v>0.15045</v>
      </c>
      <c r="AC629" s="274">
        <v>7.0800000000000002E-2</v>
      </c>
      <c r="AD629" s="274">
        <v>0.11731000000000003</v>
      </c>
      <c r="AE629" s="274">
        <v>0</v>
      </c>
      <c r="AF629" s="272">
        <f t="shared" si="39"/>
        <v>1</v>
      </c>
      <c r="AG629" s="196">
        <f t="shared" si="40"/>
        <v>0.66950999999999994</v>
      </c>
    </row>
    <row r="630" spans="1:33" s="23" customFormat="1" x14ac:dyDescent="0.25">
      <c r="A630" s="1">
        <v>1982</v>
      </c>
      <c r="B630" s="1" t="s">
        <v>17</v>
      </c>
      <c r="C630" s="1" t="str">
        <f t="shared" si="37"/>
        <v>1982MB</v>
      </c>
      <c r="D630" s="1" t="s">
        <v>56</v>
      </c>
      <c r="E630" s="1" t="str">
        <f t="shared" si="38"/>
        <v>1982MBICI</v>
      </c>
      <c r="F630" s="196">
        <v>0.13003000000000001</v>
      </c>
      <c r="G630" s="196">
        <v>0.30064000000000002</v>
      </c>
      <c r="H630" s="196">
        <v>0</v>
      </c>
      <c r="I630" s="196">
        <v>3.9039999999999998E-2</v>
      </c>
      <c r="J630" s="196">
        <v>0.12337999999999999</v>
      </c>
      <c r="K630" s="196">
        <v>0</v>
      </c>
      <c r="L630" s="196">
        <v>0</v>
      </c>
      <c r="M630" s="196">
        <v>0</v>
      </c>
      <c r="N630" s="196">
        <v>1.376E-2</v>
      </c>
      <c r="O630" s="196">
        <v>0</v>
      </c>
      <c r="P630" s="196">
        <v>0.10174999999999995</v>
      </c>
      <c r="Q630" s="196">
        <v>0</v>
      </c>
      <c r="R630" s="196">
        <v>0</v>
      </c>
      <c r="S630" s="196">
        <v>1.234E-2</v>
      </c>
      <c r="T630" s="196">
        <v>0</v>
      </c>
      <c r="U630" s="196">
        <v>6.8819999999999992E-2</v>
      </c>
      <c r="V630" s="196">
        <v>0</v>
      </c>
      <c r="W630" s="196">
        <v>0.15640999999999999</v>
      </c>
      <c r="X630" s="196">
        <v>2.7220000000000001E-2</v>
      </c>
      <c r="Y630" s="197">
        <v>0</v>
      </c>
      <c r="Z630" s="196">
        <v>0</v>
      </c>
      <c r="AA630" s="196">
        <v>3.4599999999999995E-3</v>
      </c>
      <c r="AB630" s="196">
        <v>1.034E-2</v>
      </c>
      <c r="AC630" s="196">
        <v>4.8700000000000002E-3</v>
      </c>
      <c r="AD630" s="196">
        <v>7.9400000000000009E-3</v>
      </c>
      <c r="AE630" s="196">
        <v>0</v>
      </c>
      <c r="AF630" s="272">
        <f t="shared" si="39"/>
        <v>1</v>
      </c>
      <c r="AG630" s="196">
        <f t="shared" si="40"/>
        <v>0.29140000000000005</v>
      </c>
    </row>
    <row r="631" spans="1:33" s="23" customFormat="1" x14ac:dyDescent="0.25">
      <c r="A631" s="1">
        <v>1982</v>
      </c>
      <c r="B631" s="1" t="s">
        <v>17</v>
      </c>
      <c r="C631" s="1" t="str">
        <f t="shared" si="37"/>
        <v>1982MB</v>
      </c>
      <c r="D631" s="1" t="s">
        <v>58</v>
      </c>
      <c r="E631" s="1" t="str">
        <f t="shared" si="38"/>
        <v>1982MBResidential</v>
      </c>
      <c r="F631" s="196">
        <v>0.13003000000000001</v>
      </c>
      <c r="G631" s="196">
        <v>0.30064000000000002</v>
      </c>
      <c r="H631" s="196">
        <v>0</v>
      </c>
      <c r="I631" s="196">
        <v>3.9039999999999998E-2</v>
      </c>
      <c r="J631" s="196">
        <v>0.12337999999999999</v>
      </c>
      <c r="K631" s="196">
        <v>0</v>
      </c>
      <c r="L631" s="196">
        <v>0</v>
      </c>
      <c r="M631" s="196">
        <v>0</v>
      </c>
      <c r="N631" s="196">
        <v>1.376E-2</v>
      </c>
      <c r="O631" s="196">
        <v>0</v>
      </c>
      <c r="P631" s="196">
        <v>0.10174999999999995</v>
      </c>
      <c r="Q631" s="196">
        <v>0</v>
      </c>
      <c r="R631" s="196">
        <v>0</v>
      </c>
      <c r="S631" s="196">
        <v>1.234E-2</v>
      </c>
      <c r="T631" s="196">
        <v>0</v>
      </c>
      <c r="U631" s="196">
        <v>6.8819999999999992E-2</v>
      </c>
      <c r="V631" s="196">
        <v>0</v>
      </c>
      <c r="W631" s="196">
        <v>0.15640999999999999</v>
      </c>
      <c r="X631" s="196">
        <v>2.7220000000000001E-2</v>
      </c>
      <c r="Y631" s="197">
        <v>0</v>
      </c>
      <c r="Z631" s="196">
        <v>0</v>
      </c>
      <c r="AA631" s="196">
        <v>3.4599999999999995E-3</v>
      </c>
      <c r="AB631" s="196">
        <v>1.034E-2</v>
      </c>
      <c r="AC631" s="196">
        <v>4.8700000000000002E-3</v>
      </c>
      <c r="AD631" s="196">
        <v>7.9400000000000009E-3</v>
      </c>
      <c r="AE631" s="196">
        <v>0</v>
      </c>
      <c r="AF631" s="272">
        <f t="shared" si="39"/>
        <v>1</v>
      </c>
      <c r="AG631" s="196">
        <f t="shared" si="40"/>
        <v>0.29140000000000005</v>
      </c>
    </row>
    <row r="632" spans="1:33" s="23" customFormat="1" x14ac:dyDescent="0.25">
      <c r="A632" s="1">
        <v>1983</v>
      </c>
      <c r="B632" s="1" t="s">
        <v>17</v>
      </c>
      <c r="C632" s="1" t="str">
        <f t="shared" si="37"/>
        <v>1983MB</v>
      </c>
      <c r="D632" s="1" t="s">
        <v>57</v>
      </c>
      <c r="E632" s="1" t="str">
        <f t="shared" si="38"/>
        <v>1983MBC&amp;D</v>
      </c>
      <c r="F632" s="274">
        <v>0</v>
      </c>
      <c r="G632" s="274">
        <v>1.0829999999999999E-2</v>
      </c>
      <c r="H632" s="274">
        <v>0</v>
      </c>
      <c r="I632" s="274">
        <v>0.31966</v>
      </c>
      <c r="J632" s="274">
        <v>0</v>
      </c>
      <c r="K632" s="274">
        <v>0</v>
      </c>
      <c r="L632" s="274">
        <v>0</v>
      </c>
      <c r="M632" s="274">
        <v>0</v>
      </c>
      <c r="N632" s="274">
        <v>0</v>
      </c>
      <c r="O632" s="274">
        <v>0</v>
      </c>
      <c r="P632" s="274">
        <v>0</v>
      </c>
      <c r="Q632" s="274">
        <v>0</v>
      </c>
      <c r="R632" s="274">
        <v>0</v>
      </c>
      <c r="S632" s="274">
        <v>0</v>
      </c>
      <c r="T632" s="274">
        <v>0.29006999999999999</v>
      </c>
      <c r="U632" s="274">
        <v>0</v>
      </c>
      <c r="V632" s="274">
        <v>0</v>
      </c>
      <c r="W632" s="274">
        <v>4.0879999999999972E-2</v>
      </c>
      <c r="X632" s="274">
        <v>0</v>
      </c>
      <c r="Y632" s="274">
        <v>0</v>
      </c>
      <c r="Z632" s="274">
        <v>0</v>
      </c>
      <c r="AA632" s="274">
        <v>0</v>
      </c>
      <c r="AB632" s="274">
        <v>0.15045</v>
      </c>
      <c r="AC632" s="274">
        <v>7.0800000000000002E-2</v>
      </c>
      <c r="AD632" s="274">
        <v>0.11731000000000003</v>
      </c>
      <c r="AE632" s="274">
        <v>0</v>
      </c>
      <c r="AF632" s="272">
        <f t="shared" si="39"/>
        <v>1</v>
      </c>
      <c r="AG632" s="196">
        <f t="shared" si="40"/>
        <v>0.66950999999999994</v>
      </c>
    </row>
    <row r="633" spans="1:33" s="23" customFormat="1" x14ac:dyDescent="0.25">
      <c r="A633" s="1">
        <v>1983</v>
      </c>
      <c r="B633" s="1" t="s">
        <v>17</v>
      </c>
      <c r="C633" s="1" t="str">
        <f t="shared" si="37"/>
        <v>1983MB</v>
      </c>
      <c r="D633" s="1" t="s">
        <v>56</v>
      </c>
      <c r="E633" s="1" t="str">
        <f t="shared" si="38"/>
        <v>1983MBICI</v>
      </c>
      <c r="F633" s="196">
        <v>0.13003000000000001</v>
      </c>
      <c r="G633" s="196">
        <v>0.30064000000000002</v>
      </c>
      <c r="H633" s="196">
        <v>0</v>
      </c>
      <c r="I633" s="196">
        <v>3.9039999999999998E-2</v>
      </c>
      <c r="J633" s="196">
        <v>0.12337999999999999</v>
      </c>
      <c r="K633" s="196">
        <v>0</v>
      </c>
      <c r="L633" s="196">
        <v>0</v>
      </c>
      <c r="M633" s="196">
        <v>0</v>
      </c>
      <c r="N633" s="196">
        <v>1.376E-2</v>
      </c>
      <c r="O633" s="196">
        <v>0</v>
      </c>
      <c r="P633" s="196">
        <v>0.10174999999999995</v>
      </c>
      <c r="Q633" s="196">
        <v>0</v>
      </c>
      <c r="R633" s="196">
        <v>0</v>
      </c>
      <c r="S633" s="196">
        <v>1.234E-2</v>
      </c>
      <c r="T633" s="196">
        <v>0</v>
      </c>
      <c r="U633" s="196">
        <v>6.8819999999999992E-2</v>
      </c>
      <c r="V633" s="196">
        <v>0</v>
      </c>
      <c r="W633" s="196">
        <v>0.15640999999999999</v>
      </c>
      <c r="X633" s="196">
        <v>2.7220000000000001E-2</v>
      </c>
      <c r="Y633" s="197">
        <v>0</v>
      </c>
      <c r="Z633" s="196">
        <v>0</v>
      </c>
      <c r="AA633" s="196">
        <v>3.4599999999999995E-3</v>
      </c>
      <c r="AB633" s="196">
        <v>1.034E-2</v>
      </c>
      <c r="AC633" s="196">
        <v>4.8700000000000002E-3</v>
      </c>
      <c r="AD633" s="196">
        <v>7.9400000000000009E-3</v>
      </c>
      <c r="AE633" s="196">
        <v>0</v>
      </c>
      <c r="AF633" s="272">
        <f t="shared" si="39"/>
        <v>1</v>
      </c>
      <c r="AG633" s="196">
        <f t="shared" si="40"/>
        <v>0.29140000000000005</v>
      </c>
    </row>
    <row r="634" spans="1:33" s="23" customFormat="1" x14ac:dyDescent="0.25">
      <c r="A634" s="1">
        <v>1983</v>
      </c>
      <c r="B634" s="1" t="s">
        <v>17</v>
      </c>
      <c r="C634" s="1" t="str">
        <f t="shared" si="37"/>
        <v>1983MB</v>
      </c>
      <c r="D634" s="1" t="s">
        <v>58</v>
      </c>
      <c r="E634" s="1" t="str">
        <f t="shared" si="38"/>
        <v>1983MBResidential</v>
      </c>
      <c r="F634" s="196">
        <v>0.13003000000000001</v>
      </c>
      <c r="G634" s="196">
        <v>0.30064000000000002</v>
      </c>
      <c r="H634" s="196">
        <v>0</v>
      </c>
      <c r="I634" s="196">
        <v>3.9039999999999998E-2</v>
      </c>
      <c r="J634" s="196">
        <v>0.12337999999999999</v>
      </c>
      <c r="K634" s="196">
        <v>0</v>
      </c>
      <c r="L634" s="196">
        <v>0</v>
      </c>
      <c r="M634" s="196">
        <v>0</v>
      </c>
      <c r="N634" s="196">
        <v>1.376E-2</v>
      </c>
      <c r="O634" s="196">
        <v>0</v>
      </c>
      <c r="P634" s="196">
        <v>0.10174999999999995</v>
      </c>
      <c r="Q634" s="196">
        <v>0</v>
      </c>
      <c r="R634" s="196">
        <v>0</v>
      </c>
      <c r="S634" s="196">
        <v>1.234E-2</v>
      </c>
      <c r="T634" s="196">
        <v>0</v>
      </c>
      <c r="U634" s="196">
        <v>6.8819999999999992E-2</v>
      </c>
      <c r="V634" s="196">
        <v>0</v>
      </c>
      <c r="W634" s="196">
        <v>0.15640999999999999</v>
      </c>
      <c r="X634" s="196">
        <v>2.7220000000000001E-2</v>
      </c>
      <c r="Y634" s="197">
        <v>0</v>
      </c>
      <c r="Z634" s="196">
        <v>0</v>
      </c>
      <c r="AA634" s="196">
        <v>3.4599999999999995E-3</v>
      </c>
      <c r="AB634" s="196">
        <v>1.034E-2</v>
      </c>
      <c r="AC634" s="196">
        <v>4.8700000000000002E-3</v>
      </c>
      <c r="AD634" s="196">
        <v>7.9400000000000009E-3</v>
      </c>
      <c r="AE634" s="196">
        <v>0</v>
      </c>
      <c r="AF634" s="272">
        <f t="shared" si="39"/>
        <v>1</v>
      </c>
      <c r="AG634" s="196">
        <f t="shared" si="40"/>
        <v>0.29140000000000005</v>
      </c>
    </row>
    <row r="635" spans="1:33" s="23" customFormat="1" x14ac:dyDescent="0.25">
      <c r="A635" s="1">
        <v>1984</v>
      </c>
      <c r="B635" s="1" t="s">
        <v>17</v>
      </c>
      <c r="C635" s="1" t="str">
        <f t="shared" si="37"/>
        <v>1984MB</v>
      </c>
      <c r="D635" s="1" t="s">
        <v>57</v>
      </c>
      <c r="E635" s="1" t="str">
        <f t="shared" si="38"/>
        <v>1984MBC&amp;D</v>
      </c>
      <c r="F635" s="274">
        <v>0</v>
      </c>
      <c r="G635" s="274">
        <v>1.0829999999999999E-2</v>
      </c>
      <c r="H635" s="274">
        <v>0</v>
      </c>
      <c r="I635" s="274">
        <v>0.31966</v>
      </c>
      <c r="J635" s="274">
        <v>0</v>
      </c>
      <c r="K635" s="274">
        <v>0</v>
      </c>
      <c r="L635" s="274">
        <v>0</v>
      </c>
      <c r="M635" s="274">
        <v>0</v>
      </c>
      <c r="N635" s="274">
        <v>0</v>
      </c>
      <c r="O635" s="274">
        <v>0</v>
      </c>
      <c r="P635" s="274">
        <v>0</v>
      </c>
      <c r="Q635" s="274">
        <v>0</v>
      </c>
      <c r="R635" s="274">
        <v>0</v>
      </c>
      <c r="S635" s="274">
        <v>0</v>
      </c>
      <c r="T635" s="274">
        <v>0.29006999999999999</v>
      </c>
      <c r="U635" s="274">
        <v>0</v>
      </c>
      <c r="V635" s="274">
        <v>0</v>
      </c>
      <c r="W635" s="274">
        <v>4.0879999999999972E-2</v>
      </c>
      <c r="X635" s="274">
        <v>0</v>
      </c>
      <c r="Y635" s="274">
        <v>0</v>
      </c>
      <c r="Z635" s="274">
        <v>0</v>
      </c>
      <c r="AA635" s="274">
        <v>0</v>
      </c>
      <c r="AB635" s="274">
        <v>0.15045</v>
      </c>
      <c r="AC635" s="274">
        <v>7.0800000000000002E-2</v>
      </c>
      <c r="AD635" s="274">
        <v>0.11731000000000003</v>
      </c>
      <c r="AE635" s="274">
        <v>0</v>
      </c>
      <c r="AF635" s="272">
        <f t="shared" si="39"/>
        <v>1</v>
      </c>
      <c r="AG635" s="196">
        <f t="shared" si="40"/>
        <v>0.66950999999999994</v>
      </c>
    </row>
    <row r="636" spans="1:33" s="23" customFormat="1" x14ac:dyDescent="0.25">
      <c r="A636" s="1">
        <v>1984</v>
      </c>
      <c r="B636" s="1" t="s">
        <v>17</v>
      </c>
      <c r="C636" s="1" t="str">
        <f t="shared" si="37"/>
        <v>1984MB</v>
      </c>
      <c r="D636" s="1" t="s">
        <v>56</v>
      </c>
      <c r="E636" s="1" t="str">
        <f t="shared" si="38"/>
        <v>1984MBICI</v>
      </c>
      <c r="F636" s="196">
        <v>0.13003000000000001</v>
      </c>
      <c r="G636" s="196">
        <v>0.30064000000000002</v>
      </c>
      <c r="H636" s="196">
        <v>0</v>
      </c>
      <c r="I636" s="196">
        <v>3.9039999999999998E-2</v>
      </c>
      <c r="J636" s="196">
        <v>0.12337999999999999</v>
      </c>
      <c r="K636" s="196">
        <v>0</v>
      </c>
      <c r="L636" s="196">
        <v>0</v>
      </c>
      <c r="M636" s="196">
        <v>0</v>
      </c>
      <c r="N636" s="196">
        <v>1.376E-2</v>
      </c>
      <c r="O636" s="196">
        <v>0</v>
      </c>
      <c r="P636" s="196">
        <v>0.10174999999999995</v>
      </c>
      <c r="Q636" s="196">
        <v>0</v>
      </c>
      <c r="R636" s="196">
        <v>0</v>
      </c>
      <c r="S636" s="196">
        <v>1.234E-2</v>
      </c>
      <c r="T636" s="196">
        <v>0</v>
      </c>
      <c r="U636" s="196">
        <v>6.8819999999999992E-2</v>
      </c>
      <c r="V636" s="196">
        <v>0</v>
      </c>
      <c r="W636" s="196">
        <v>0.15640999999999999</v>
      </c>
      <c r="X636" s="196">
        <v>2.7220000000000001E-2</v>
      </c>
      <c r="Y636" s="197">
        <v>0</v>
      </c>
      <c r="Z636" s="196">
        <v>0</v>
      </c>
      <c r="AA636" s="196">
        <v>3.4599999999999995E-3</v>
      </c>
      <c r="AB636" s="196">
        <v>1.034E-2</v>
      </c>
      <c r="AC636" s="196">
        <v>4.8700000000000002E-3</v>
      </c>
      <c r="AD636" s="196">
        <v>7.9400000000000009E-3</v>
      </c>
      <c r="AE636" s="196">
        <v>0</v>
      </c>
      <c r="AF636" s="272">
        <f t="shared" si="39"/>
        <v>1</v>
      </c>
      <c r="AG636" s="196">
        <f t="shared" si="40"/>
        <v>0.29140000000000005</v>
      </c>
    </row>
    <row r="637" spans="1:33" s="23" customFormat="1" x14ac:dyDescent="0.25">
      <c r="A637" s="1">
        <v>1984</v>
      </c>
      <c r="B637" s="1" t="s">
        <v>17</v>
      </c>
      <c r="C637" s="1" t="str">
        <f t="shared" si="37"/>
        <v>1984MB</v>
      </c>
      <c r="D637" s="1" t="s">
        <v>58</v>
      </c>
      <c r="E637" s="1" t="str">
        <f t="shared" si="38"/>
        <v>1984MBResidential</v>
      </c>
      <c r="F637" s="196">
        <v>0.13003000000000001</v>
      </c>
      <c r="G637" s="196">
        <v>0.30064000000000002</v>
      </c>
      <c r="H637" s="196">
        <v>0</v>
      </c>
      <c r="I637" s="196">
        <v>3.9039999999999998E-2</v>
      </c>
      <c r="J637" s="196">
        <v>0.12337999999999999</v>
      </c>
      <c r="K637" s="196">
        <v>0</v>
      </c>
      <c r="L637" s="196">
        <v>0</v>
      </c>
      <c r="M637" s="196">
        <v>0</v>
      </c>
      <c r="N637" s="196">
        <v>1.376E-2</v>
      </c>
      <c r="O637" s="196">
        <v>0</v>
      </c>
      <c r="P637" s="196">
        <v>0.10174999999999995</v>
      </c>
      <c r="Q637" s="196">
        <v>0</v>
      </c>
      <c r="R637" s="196">
        <v>0</v>
      </c>
      <c r="S637" s="196">
        <v>1.234E-2</v>
      </c>
      <c r="T637" s="196">
        <v>0</v>
      </c>
      <c r="U637" s="196">
        <v>6.8819999999999992E-2</v>
      </c>
      <c r="V637" s="196">
        <v>0</v>
      </c>
      <c r="W637" s="196">
        <v>0.15640999999999999</v>
      </c>
      <c r="X637" s="196">
        <v>2.7220000000000001E-2</v>
      </c>
      <c r="Y637" s="196">
        <v>0</v>
      </c>
      <c r="Z637" s="196">
        <v>0</v>
      </c>
      <c r="AA637" s="196">
        <v>3.4599999999999995E-3</v>
      </c>
      <c r="AB637" s="196">
        <v>1.034E-2</v>
      </c>
      <c r="AC637" s="196">
        <v>4.8700000000000002E-3</v>
      </c>
      <c r="AD637" s="196">
        <v>7.9400000000000009E-3</v>
      </c>
      <c r="AE637" s="196">
        <v>0</v>
      </c>
      <c r="AF637" s="272">
        <f t="shared" si="39"/>
        <v>1</v>
      </c>
      <c r="AG637" s="196">
        <f t="shared" si="40"/>
        <v>0.29140000000000005</v>
      </c>
    </row>
    <row r="638" spans="1:33" s="23" customFormat="1" x14ac:dyDescent="0.25">
      <c r="A638" s="1">
        <v>1985</v>
      </c>
      <c r="B638" s="1" t="s">
        <v>17</v>
      </c>
      <c r="C638" s="1" t="str">
        <f t="shared" si="37"/>
        <v>1985MB</v>
      </c>
      <c r="D638" s="1" t="s">
        <v>57</v>
      </c>
      <c r="E638" s="1" t="str">
        <f t="shared" si="38"/>
        <v>1985MBC&amp;D</v>
      </c>
      <c r="F638" s="274">
        <v>0</v>
      </c>
      <c r="G638" s="274">
        <v>1.0829999999999999E-2</v>
      </c>
      <c r="H638" s="274">
        <v>0</v>
      </c>
      <c r="I638" s="274">
        <v>0.31966</v>
      </c>
      <c r="J638" s="274">
        <v>0</v>
      </c>
      <c r="K638" s="274">
        <v>0</v>
      </c>
      <c r="L638" s="274">
        <v>0</v>
      </c>
      <c r="M638" s="274">
        <v>0</v>
      </c>
      <c r="N638" s="274">
        <v>0</v>
      </c>
      <c r="O638" s="274">
        <v>0</v>
      </c>
      <c r="P638" s="274">
        <v>0</v>
      </c>
      <c r="Q638" s="274">
        <v>0</v>
      </c>
      <c r="R638" s="274">
        <v>0</v>
      </c>
      <c r="S638" s="274">
        <v>0</v>
      </c>
      <c r="T638" s="274">
        <v>0.29006999999999999</v>
      </c>
      <c r="U638" s="274">
        <v>0</v>
      </c>
      <c r="V638" s="274">
        <v>0</v>
      </c>
      <c r="W638" s="274">
        <v>4.0879999999999972E-2</v>
      </c>
      <c r="X638" s="274">
        <v>0</v>
      </c>
      <c r="Y638" s="274">
        <v>0</v>
      </c>
      <c r="Z638" s="274">
        <v>0</v>
      </c>
      <c r="AA638" s="274">
        <v>0</v>
      </c>
      <c r="AB638" s="274">
        <v>0.15045</v>
      </c>
      <c r="AC638" s="274">
        <v>7.0800000000000002E-2</v>
      </c>
      <c r="AD638" s="274">
        <v>0.11731000000000003</v>
      </c>
      <c r="AE638" s="274">
        <v>0</v>
      </c>
      <c r="AF638" s="272">
        <f t="shared" si="39"/>
        <v>1</v>
      </c>
      <c r="AG638" s="196">
        <f t="shared" si="40"/>
        <v>0.66950999999999994</v>
      </c>
    </row>
    <row r="639" spans="1:33" s="23" customFormat="1" x14ac:dyDescent="0.25">
      <c r="A639" s="1">
        <v>1985</v>
      </c>
      <c r="B639" s="1" t="s">
        <v>17</v>
      </c>
      <c r="C639" s="1" t="str">
        <f t="shared" si="37"/>
        <v>1985MB</v>
      </c>
      <c r="D639" s="1" t="s">
        <v>56</v>
      </c>
      <c r="E639" s="1" t="str">
        <f t="shared" si="38"/>
        <v>1985MBICI</v>
      </c>
      <c r="F639" s="196">
        <v>0.13003000000000001</v>
      </c>
      <c r="G639" s="196">
        <v>0.30064000000000002</v>
      </c>
      <c r="H639" s="196">
        <v>0</v>
      </c>
      <c r="I639" s="196">
        <v>3.9039999999999998E-2</v>
      </c>
      <c r="J639" s="196">
        <v>0.12337999999999999</v>
      </c>
      <c r="K639" s="196">
        <v>0</v>
      </c>
      <c r="L639" s="196">
        <v>0</v>
      </c>
      <c r="M639" s="196">
        <v>0</v>
      </c>
      <c r="N639" s="196">
        <v>1.376E-2</v>
      </c>
      <c r="O639" s="196">
        <v>0</v>
      </c>
      <c r="P639" s="196">
        <v>0.10174999999999995</v>
      </c>
      <c r="Q639" s="196">
        <v>0</v>
      </c>
      <c r="R639" s="196">
        <v>0</v>
      </c>
      <c r="S639" s="196">
        <v>1.234E-2</v>
      </c>
      <c r="T639" s="196">
        <v>0</v>
      </c>
      <c r="U639" s="196">
        <v>6.8819999999999992E-2</v>
      </c>
      <c r="V639" s="196">
        <v>0</v>
      </c>
      <c r="W639" s="196">
        <v>0.15640999999999999</v>
      </c>
      <c r="X639" s="196">
        <v>2.7220000000000001E-2</v>
      </c>
      <c r="Y639" s="197">
        <v>0</v>
      </c>
      <c r="Z639" s="196">
        <v>0</v>
      </c>
      <c r="AA639" s="196">
        <v>3.4599999999999995E-3</v>
      </c>
      <c r="AB639" s="196">
        <v>1.034E-2</v>
      </c>
      <c r="AC639" s="196">
        <v>4.8700000000000002E-3</v>
      </c>
      <c r="AD639" s="196">
        <v>7.9400000000000009E-3</v>
      </c>
      <c r="AE639" s="196">
        <v>0</v>
      </c>
      <c r="AF639" s="272">
        <f t="shared" si="39"/>
        <v>1</v>
      </c>
      <c r="AG639" s="196">
        <f t="shared" si="40"/>
        <v>0.29140000000000005</v>
      </c>
    </row>
    <row r="640" spans="1:33" s="23" customFormat="1" x14ac:dyDescent="0.25">
      <c r="A640" s="1">
        <v>1985</v>
      </c>
      <c r="B640" s="1" t="s">
        <v>17</v>
      </c>
      <c r="C640" s="1" t="str">
        <f t="shared" si="37"/>
        <v>1985MB</v>
      </c>
      <c r="D640" s="1" t="s">
        <v>58</v>
      </c>
      <c r="E640" s="1" t="str">
        <f t="shared" si="38"/>
        <v>1985MBResidential</v>
      </c>
      <c r="F640" s="196">
        <v>0.13003000000000001</v>
      </c>
      <c r="G640" s="196">
        <v>0.30064000000000002</v>
      </c>
      <c r="H640" s="196">
        <v>0</v>
      </c>
      <c r="I640" s="196">
        <v>3.9039999999999998E-2</v>
      </c>
      <c r="J640" s="196">
        <v>0.12337999999999999</v>
      </c>
      <c r="K640" s="196">
        <v>0</v>
      </c>
      <c r="L640" s="196">
        <v>0</v>
      </c>
      <c r="M640" s="196">
        <v>0</v>
      </c>
      <c r="N640" s="196">
        <v>1.376E-2</v>
      </c>
      <c r="O640" s="196">
        <v>0</v>
      </c>
      <c r="P640" s="196">
        <v>0.10174999999999995</v>
      </c>
      <c r="Q640" s="196">
        <v>0</v>
      </c>
      <c r="R640" s="196">
        <v>0</v>
      </c>
      <c r="S640" s="196">
        <v>1.234E-2</v>
      </c>
      <c r="T640" s="196">
        <v>0</v>
      </c>
      <c r="U640" s="196">
        <v>6.8819999999999992E-2</v>
      </c>
      <c r="V640" s="196">
        <v>0</v>
      </c>
      <c r="W640" s="196">
        <v>0.15640999999999999</v>
      </c>
      <c r="X640" s="196">
        <v>2.7220000000000001E-2</v>
      </c>
      <c r="Y640" s="197">
        <v>0</v>
      </c>
      <c r="Z640" s="196">
        <v>0</v>
      </c>
      <c r="AA640" s="196">
        <v>3.4599999999999995E-3</v>
      </c>
      <c r="AB640" s="196">
        <v>1.034E-2</v>
      </c>
      <c r="AC640" s="196">
        <v>4.8700000000000002E-3</v>
      </c>
      <c r="AD640" s="196">
        <v>7.9400000000000009E-3</v>
      </c>
      <c r="AE640" s="196">
        <v>0</v>
      </c>
      <c r="AF640" s="272">
        <f t="shared" si="39"/>
        <v>1</v>
      </c>
      <c r="AG640" s="196">
        <f t="shared" si="40"/>
        <v>0.29140000000000005</v>
      </c>
    </row>
    <row r="641" spans="1:33" s="23" customFormat="1" x14ac:dyDescent="0.25">
      <c r="A641" s="1">
        <v>1986</v>
      </c>
      <c r="B641" s="1" t="s">
        <v>17</v>
      </c>
      <c r="C641" s="1" t="str">
        <f t="shared" si="37"/>
        <v>1986MB</v>
      </c>
      <c r="D641" s="1" t="s">
        <v>57</v>
      </c>
      <c r="E641" s="1" t="str">
        <f t="shared" si="38"/>
        <v>1986MBC&amp;D</v>
      </c>
      <c r="F641" s="274">
        <v>0</v>
      </c>
      <c r="G641" s="274">
        <v>1.0829999999999999E-2</v>
      </c>
      <c r="H641" s="274">
        <v>0</v>
      </c>
      <c r="I641" s="274">
        <v>0.31966</v>
      </c>
      <c r="J641" s="274">
        <v>0</v>
      </c>
      <c r="K641" s="274">
        <v>0</v>
      </c>
      <c r="L641" s="274">
        <v>0</v>
      </c>
      <c r="M641" s="274">
        <v>0</v>
      </c>
      <c r="N641" s="274">
        <v>0</v>
      </c>
      <c r="O641" s="274">
        <v>0</v>
      </c>
      <c r="P641" s="274">
        <v>0</v>
      </c>
      <c r="Q641" s="274">
        <v>0</v>
      </c>
      <c r="R641" s="274">
        <v>0</v>
      </c>
      <c r="S641" s="274">
        <v>0</v>
      </c>
      <c r="T641" s="274">
        <v>0.29006999999999999</v>
      </c>
      <c r="U641" s="274">
        <v>0</v>
      </c>
      <c r="V641" s="274">
        <v>0</v>
      </c>
      <c r="W641" s="274">
        <v>4.0879999999999972E-2</v>
      </c>
      <c r="X641" s="274">
        <v>0</v>
      </c>
      <c r="Y641" s="274">
        <v>0</v>
      </c>
      <c r="Z641" s="274">
        <v>0</v>
      </c>
      <c r="AA641" s="274">
        <v>0</v>
      </c>
      <c r="AB641" s="274">
        <v>0.15045</v>
      </c>
      <c r="AC641" s="274">
        <v>7.0800000000000002E-2</v>
      </c>
      <c r="AD641" s="274">
        <v>0.11731000000000003</v>
      </c>
      <c r="AE641" s="274">
        <v>0</v>
      </c>
      <c r="AF641" s="272">
        <f t="shared" si="39"/>
        <v>1</v>
      </c>
      <c r="AG641" s="196">
        <f t="shared" si="40"/>
        <v>0.66950999999999994</v>
      </c>
    </row>
    <row r="642" spans="1:33" s="23" customFormat="1" x14ac:dyDescent="0.25">
      <c r="A642" s="1">
        <v>1986</v>
      </c>
      <c r="B642" s="1" t="s">
        <v>17</v>
      </c>
      <c r="C642" s="1" t="str">
        <f t="shared" ref="C642:C705" si="41">CONCATENATE(A642,B642)</f>
        <v>1986MB</v>
      </c>
      <c r="D642" s="1" t="s">
        <v>56</v>
      </c>
      <c r="E642" s="1" t="str">
        <f t="shared" ref="E642:E705" si="42">CONCATENATE(C642,D642)</f>
        <v>1986MBICI</v>
      </c>
      <c r="F642" s="196">
        <v>0.13003000000000001</v>
      </c>
      <c r="G642" s="196">
        <v>0.30064000000000002</v>
      </c>
      <c r="H642" s="196">
        <v>0</v>
      </c>
      <c r="I642" s="196">
        <v>3.9039999999999998E-2</v>
      </c>
      <c r="J642" s="196">
        <v>0.12337999999999999</v>
      </c>
      <c r="K642" s="196">
        <v>0</v>
      </c>
      <c r="L642" s="196">
        <v>0</v>
      </c>
      <c r="M642" s="196">
        <v>0</v>
      </c>
      <c r="N642" s="196">
        <v>1.376E-2</v>
      </c>
      <c r="O642" s="196">
        <v>0</v>
      </c>
      <c r="P642" s="196">
        <v>0.10174999999999995</v>
      </c>
      <c r="Q642" s="196">
        <v>0</v>
      </c>
      <c r="R642" s="196">
        <v>0</v>
      </c>
      <c r="S642" s="196">
        <v>1.234E-2</v>
      </c>
      <c r="T642" s="196">
        <v>0</v>
      </c>
      <c r="U642" s="196">
        <v>6.8819999999999992E-2</v>
      </c>
      <c r="V642" s="196">
        <v>0</v>
      </c>
      <c r="W642" s="196">
        <v>0.15640999999999999</v>
      </c>
      <c r="X642" s="196">
        <v>2.7220000000000001E-2</v>
      </c>
      <c r="Y642" s="197">
        <v>0</v>
      </c>
      <c r="Z642" s="196">
        <v>0</v>
      </c>
      <c r="AA642" s="196">
        <v>3.4599999999999995E-3</v>
      </c>
      <c r="AB642" s="196">
        <v>1.034E-2</v>
      </c>
      <c r="AC642" s="196">
        <v>4.8700000000000002E-3</v>
      </c>
      <c r="AD642" s="196">
        <v>7.9400000000000009E-3</v>
      </c>
      <c r="AE642" s="196">
        <v>0</v>
      </c>
      <c r="AF642" s="272">
        <f t="shared" ref="AF642:AF705" si="43">+SUM(F642:AE642)</f>
        <v>1</v>
      </c>
      <c r="AG642" s="196">
        <f t="shared" si="40"/>
        <v>0.29140000000000005</v>
      </c>
    </row>
    <row r="643" spans="1:33" s="23" customFormat="1" x14ac:dyDescent="0.25">
      <c r="A643" s="1">
        <v>1986</v>
      </c>
      <c r="B643" s="1" t="s">
        <v>17</v>
      </c>
      <c r="C643" s="1" t="str">
        <f t="shared" si="41"/>
        <v>1986MB</v>
      </c>
      <c r="D643" s="1" t="s">
        <v>58</v>
      </c>
      <c r="E643" s="1" t="str">
        <f t="shared" si="42"/>
        <v>1986MBResidential</v>
      </c>
      <c r="F643" s="196">
        <v>0.13003000000000001</v>
      </c>
      <c r="G643" s="196">
        <v>0.30064000000000002</v>
      </c>
      <c r="H643" s="196">
        <v>0</v>
      </c>
      <c r="I643" s="196">
        <v>3.9039999999999998E-2</v>
      </c>
      <c r="J643" s="196">
        <v>0.12337999999999999</v>
      </c>
      <c r="K643" s="196">
        <v>0</v>
      </c>
      <c r="L643" s="196">
        <v>0</v>
      </c>
      <c r="M643" s="196">
        <v>0</v>
      </c>
      <c r="N643" s="196">
        <v>1.376E-2</v>
      </c>
      <c r="O643" s="196">
        <v>0</v>
      </c>
      <c r="P643" s="196">
        <v>0.10174999999999995</v>
      </c>
      <c r="Q643" s="196">
        <v>0</v>
      </c>
      <c r="R643" s="196">
        <v>0</v>
      </c>
      <c r="S643" s="196">
        <v>1.234E-2</v>
      </c>
      <c r="T643" s="196">
        <v>0</v>
      </c>
      <c r="U643" s="196">
        <v>6.8819999999999992E-2</v>
      </c>
      <c r="V643" s="196">
        <v>0</v>
      </c>
      <c r="W643" s="196">
        <v>0.15640999999999999</v>
      </c>
      <c r="X643" s="196">
        <v>2.7220000000000001E-2</v>
      </c>
      <c r="Y643" s="197">
        <v>0</v>
      </c>
      <c r="Z643" s="196">
        <v>0</v>
      </c>
      <c r="AA643" s="196">
        <v>3.4599999999999995E-3</v>
      </c>
      <c r="AB643" s="196">
        <v>1.034E-2</v>
      </c>
      <c r="AC643" s="196">
        <v>4.8700000000000002E-3</v>
      </c>
      <c r="AD643" s="196">
        <v>7.9400000000000009E-3</v>
      </c>
      <c r="AE643" s="196">
        <v>0</v>
      </c>
      <c r="AF643" s="272">
        <f t="shared" si="43"/>
        <v>1</v>
      </c>
      <c r="AG643" s="196">
        <f t="shared" si="40"/>
        <v>0.29140000000000005</v>
      </c>
    </row>
    <row r="644" spans="1:33" s="23" customFormat="1" x14ac:dyDescent="0.25">
      <c r="A644" s="1">
        <v>1987</v>
      </c>
      <c r="B644" s="1" t="s">
        <v>17</v>
      </c>
      <c r="C644" s="1" t="str">
        <f t="shared" si="41"/>
        <v>1987MB</v>
      </c>
      <c r="D644" s="1" t="s">
        <v>57</v>
      </c>
      <c r="E644" s="1" t="str">
        <f t="shared" si="42"/>
        <v>1987MBC&amp;D</v>
      </c>
      <c r="F644" s="274">
        <v>0</v>
      </c>
      <c r="G644" s="274">
        <v>1.0829999999999999E-2</v>
      </c>
      <c r="H644" s="274">
        <v>0</v>
      </c>
      <c r="I644" s="274">
        <v>0.31966</v>
      </c>
      <c r="J644" s="274">
        <v>0</v>
      </c>
      <c r="K644" s="274">
        <v>0</v>
      </c>
      <c r="L644" s="274">
        <v>0</v>
      </c>
      <c r="M644" s="274">
        <v>0</v>
      </c>
      <c r="N644" s="274">
        <v>0</v>
      </c>
      <c r="O644" s="274">
        <v>0</v>
      </c>
      <c r="P644" s="274">
        <v>0</v>
      </c>
      <c r="Q644" s="274">
        <v>0</v>
      </c>
      <c r="R644" s="274">
        <v>0</v>
      </c>
      <c r="S644" s="274">
        <v>0</v>
      </c>
      <c r="T644" s="274">
        <v>0.29006999999999999</v>
      </c>
      <c r="U644" s="274">
        <v>0</v>
      </c>
      <c r="V644" s="274">
        <v>0</v>
      </c>
      <c r="W644" s="274">
        <v>4.0879999999999972E-2</v>
      </c>
      <c r="X644" s="274">
        <v>0</v>
      </c>
      <c r="Y644" s="274">
        <v>0</v>
      </c>
      <c r="Z644" s="274">
        <v>0</v>
      </c>
      <c r="AA644" s="274">
        <v>0</v>
      </c>
      <c r="AB644" s="274">
        <v>0.15045</v>
      </c>
      <c r="AC644" s="274">
        <v>7.0800000000000002E-2</v>
      </c>
      <c r="AD644" s="274">
        <v>0.11731000000000003</v>
      </c>
      <c r="AE644" s="274">
        <v>0</v>
      </c>
      <c r="AF644" s="272">
        <f t="shared" si="43"/>
        <v>1</v>
      </c>
      <c r="AG644" s="196">
        <f t="shared" si="40"/>
        <v>0.66950999999999994</v>
      </c>
    </row>
    <row r="645" spans="1:33" s="23" customFormat="1" x14ac:dyDescent="0.25">
      <c r="A645" s="1">
        <v>1987</v>
      </c>
      <c r="B645" s="1" t="s">
        <v>17</v>
      </c>
      <c r="C645" s="1" t="str">
        <f t="shared" si="41"/>
        <v>1987MB</v>
      </c>
      <c r="D645" s="1" t="s">
        <v>56</v>
      </c>
      <c r="E645" s="1" t="str">
        <f t="shared" si="42"/>
        <v>1987MBICI</v>
      </c>
      <c r="F645" s="196">
        <v>0.13003000000000001</v>
      </c>
      <c r="G645" s="196">
        <v>0.30064000000000002</v>
      </c>
      <c r="H645" s="196">
        <v>0</v>
      </c>
      <c r="I645" s="196">
        <v>3.9039999999999998E-2</v>
      </c>
      <c r="J645" s="196">
        <v>0.12337999999999999</v>
      </c>
      <c r="K645" s="196">
        <v>0</v>
      </c>
      <c r="L645" s="196">
        <v>0</v>
      </c>
      <c r="M645" s="196">
        <v>0</v>
      </c>
      <c r="N645" s="196">
        <v>1.376E-2</v>
      </c>
      <c r="O645" s="196">
        <v>0</v>
      </c>
      <c r="P645" s="196">
        <v>0.10174999999999995</v>
      </c>
      <c r="Q645" s="196">
        <v>0</v>
      </c>
      <c r="R645" s="196">
        <v>0</v>
      </c>
      <c r="S645" s="196">
        <v>1.234E-2</v>
      </c>
      <c r="T645" s="196">
        <v>0</v>
      </c>
      <c r="U645" s="196">
        <v>6.8819999999999992E-2</v>
      </c>
      <c r="V645" s="196">
        <v>0</v>
      </c>
      <c r="W645" s="196">
        <v>0.15640999999999999</v>
      </c>
      <c r="X645" s="196">
        <v>2.7220000000000001E-2</v>
      </c>
      <c r="Y645" s="197">
        <v>0</v>
      </c>
      <c r="Z645" s="196">
        <v>0</v>
      </c>
      <c r="AA645" s="196">
        <v>3.4599999999999995E-3</v>
      </c>
      <c r="AB645" s="196">
        <v>1.034E-2</v>
      </c>
      <c r="AC645" s="196">
        <v>4.8700000000000002E-3</v>
      </c>
      <c r="AD645" s="196">
        <v>7.9400000000000009E-3</v>
      </c>
      <c r="AE645" s="196">
        <v>0</v>
      </c>
      <c r="AF645" s="272">
        <f t="shared" si="43"/>
        <v>1</v>
      </c>
      <c r="AG645" s="196">
        <f t="shared" si="40"/>
        <v>0.29140000000000005</v>
      </c>
    </row>
    <row r="646" spans="1:33" s="23" customFormat="1" x14ac:dyDescent="0.25">
      <c r="A646" s="1">
        <v>1987</v>
      </c>
      <c r="B646" s="1" t="s">
        <v>17</v>
      </c>
      <c r="C646" s="1" t="str">
        <f t="shared" si="41"/>
        <v>1987MB</v>
      </c>
      <c r="D646" s="1" t="s">
        <v>58</v>
      </c>
      <c r="E646" s="1" t="str">
        <f t="shared" si="42"/>
        <v>1987MBResidential</v>
      </c>
      <c r="F646" s="196">
        <v>0.13003000000000001</v>
      </c>
      <c r="G646" s="196">
        <v>0.30064000000000002</v>
      </c>
      <c r="H646" s="196">
        <v>0</v>
      </c>
      <c r="I646" s="196">
        <v>3.9039999999999998E-2</v>
      </c>
      <c r="J646" s="196">
        <v>0.12337999999999999</v>
      </c>
      <c r="K646" s="196">
        <v>0</v>
      </c>
      <c r="L646" s="196">
        <v>0</v>
      </c>
      <c r="M646" s="196">
        <v>0</v>
      </c>
      <c r="N646" s="196">
        <v>1.376E-2</v>
      </c>
      <c r="O646" s="196">
        <v>0</v>
      </c>
      <c r="P646" s="196">
        <v>0.10174999999999995</v>
      </c>
      <c r="Q646" s="196">
        <v>0</v>
      </c>
      <c r="R646" s="196">
        <v>0</v>
      </c>
      <c r="S646" s="196">
        <v>1.234E-2</v>
      </c>
      <c r="T646" s="196">
        <v>0</v>
      </c>
      <c r="U646" s="196">
        <v>6.8819999999999992E-2</v>
      </c>
      <c r="V646" s="196">
        <v>0</v>
      </c>
      <c r="W646" s="196">
        <v>0.15640999999999999</v>
      </c>
      <c r="X646" s="196">
        <v>2.7220000000000001E-2</v>
      </c>
      <c r="Y646" s="196">
        <v>0</v>
      </c>
      <c r="Z646" s="196">
        <v>0</v>
      </c>
      <c r="AA646" s="196">
        <v>3.4599999999999995E-3</v>
      </c>
      <c r="AB646" s="196">
        <v>1.034E-2</v>
      </c>
      <c r="AC646" s="196">
        <v>4.8700000000000002E-3</v>
      </c>
      <c r="AD646" s="196">
        <v>7.9400000000000009E-3</v>
      </c>
      <c r="AE646" s="196">
        <v>0</v>
      </c>
      <c r="AF646" s="272">
        <f t="shared" si="43"/>
        <v>1</v>
      </c>
      <c r="AG646" s="196">
        <f t="shared" si="40"/>
        <v>0.29140000000000005</v>
      </c>
    </row>
    <row r="647" spans="1:33" s="23" customFormat="1" x14ac:dyDescent="0.25">
      <c r="A647" s="1">
        <v>1988</v>
      </c>
      <c r="B647" s="1" t="s">
        <v>17</v>
      </c>
      <c r="C647" s="1" t="str">
        <f t="shared" si="41"/>
        <v>1988MB</v>
      </c>
      <c r="D647" s="1" t="s">
        <v>57</v>
      </c>
      <c r="E647" s="1" t="str">
        <f t="shared" si="42"/>
        <v>1988MBC&amp;D</v>
      </c>
      <c r="F647" s="274">
        <v>0</v>
      </c>
      <c r="G647" s="274">
        <v>1.0829999999999999E-2</v>
      </c>
      <c r="H647" s="274">
        <v>0</v>
      </c>
      <c r="I647" s="274">
        <v>0.31966</v>
      </c>
      <c r="J647" s="274">
        <v>0</v>
      </c>
      <c r="K647" s="274">
        <v>0</v>
      </c>
      <c r="L647" s="274">
        <v>0</v>
      </c>
      <c r="M647" s="274">
        <v>0</v>
      </c>
      <c r="N647" s="274">
        <v>0</v>
      </c>
      <c r="O647" s="274">
        <v>0</v>
      </c>
      <c r="P647" s="274">
        <v>0</v>
      </c>
      <c r="Q647" s="274">
        <v>0</v>
      </c>
      <c r="R647" s="274">
        <v>0</v>
      </c>
      <c r="S647" s="274">
        <v>0</v>
      </c>
      <c r="T647" s="274">
        <v>0.29006999999999999</v>
      </c>
      <c r="U647" s="274">
        <v>0</v>
      </c>
      <c r="V647" s="274">
        <v>0</v>
      </c>
      <c r="W647" s="274">
        <v>4.0879999999999972E-2</v>
      </c>
      <c r="X647" s="274">
        <v>0</v>
      </c>
      <c r="Y647" s="274">
        <v>0</v>
      </c>
      <c r="Z647" s="274">
        <v>0</v>
      </c>
      <c r="AA647" s="274">
        <v>0</v>
      </c>
      <c r="AB647" s="274">
        <v>0.15045</v>
      </c>
      <c r="AC647" s="274">
        <v>7.0800000000000002E-2</v>
      </c>
      <c r="AD647" s="274">
        <v>0.11731000000000003</v>
      </c>
      <c r="AE647" s="274">
        <v>0</v>
      </c>
      <c r="AF647" s="272">
        <f t="shared" si="43"/>
        <v>1</v>
      </c>
      <c r="AG647" s="196">
        <f t="shared" si="40"/>
        <v>0.66950999999999994</v>
      </c>
    </row>
    <row r="648" spans="1:33" s="23" customFormat="1" x14ac:dyDescent="0.25">
      <c r="A648" s="1">
        <v>1988</v>
      </c>
      <c r="B648" s="1" t="s">
        <v>17</v>
      </c>
      <c r="C648" s="1" t="str">
        <f t="shared" si="41"/>
        <v>1988MB</v>
      </c>
      <c r="D648" s="1" t="s">
        <v>56</v>
      </c>
      <c r="E648" s="1" t="str">
        <f t="shared" si="42"/>
        <v>1988MBICI</v>
      </c>
      <c r="F648" s="196">
        <v>0.13003000000000001</v>
      </c>
      <c r="G648" s="196">
        <v>0.30064000000000002</v>
      </c>
      <c r="H648" s="196">
        <v>0</v>
      </c>
      <c r="I648" s="196">
        <v>3.9039999999999998E-2</v>
      </c>
      <c r="J648" s="196">
        <v>0.12337999999999999</v>
      </c>
      <c r="K648" s="196">
        <v>0</v>
      </c>
      <c r="L648" s="196">
        <v>0</v>
      </c>
      <c r="M648" s="196">
        <v>0</v>
      </c>
      <c r="N648" s="196">
        <v>1.376E-2</v>
      </c>
      <c r="O648" s="196">
        <v>0</v>
      </c>
      <c r="P648" s="196">
        <v>0.10174999999999995</v>
      </c>
      <c r="Q648" s="196">
        <v>0</v>
      </c>
      <c r="R648" s="196">
        <v>0</v>
      </c>
      <c r="S648" s="196">
        <v>1.234E-2</v>
      </c>
      <c r="T648" s="196">
        <v>0</v>
      </c>
      <c r="U648" s="196">
        <v>6.8819999999999992E-2</v>
      </c>
      <c r="V648" s="196">
        <v>0</v>
      </c>
      <c r="W648" s="196">
        <v>0.15640999999999999</v>
      </c>
      <c r="X648" s="196">
        <v>2.7220000000000001E-2</v>
      </c>
      <c r="Y648" s="197">
        <v>0</v>
      </c>
      <c r="Z648" s="196">
        <v>0</v>
      </c>
      <c r="AA648" s="196">
        <v>3.4599999999999995E-3</v>
      </c>
      <c r="AB648" s="196">
        <v>1.034E-2</v>
      </c>
      <c r="AC648" s="196">
        <v>4.8700000000000002E-3</v>
      </c>
      <c r="AD648" s="196">
        <v>7.9400000000000009E-3</v>
      </c>
      <c r="AE648" s="196">
        <v>0</v>
      </c>
      <c r="AF648" s="272">
        <f t="shared" si="43"/>
        <v>1</v>
      </c>
      <c r="AG648" s="196">
        <f t="shared" si="40"/>
        <v>0.29140000000000005</v>
      </c>
    </row>
    <row r="649" spans="1:33" s="23" customFormat="1" x14ac:dyDescent="0.25">
      <c r="A649" s="1">
        <v>1988</v>
      </c>
      <c r="B649" s="1" t="s">
        <v>17</v>
      </c>
      <c r="C649" s="1" t="str">
        <f t="shared" si="41"/>
        <v>1988MB</v>
      </c>
      <c r="D649" s="1" t="s">
        <v>58</v>
      </c>
      <c r="E649" s="1" t="str">
        <f t="shared" si="42"/>
        <v>1988MBResidential</v>
      </c>
      <c r="F649" s="196">
        <v>0.13003000000000001</v>
      </c>
      <c r="G649" s="196">
        <v>0.30064000000000002</v>
      </c>
      <c r="H649" s="196">
        <v>0</v>
      </c>
      <c r="I649" s="196">
        <v>3.9039999999999998E-2</v>
      </c>
      <c r="J649" s="196">
        <v>0.12337999999999999</v>
      </c>
      <c r="K649" s="196">
        <v>0</v>
      </c>
      <c r="L649" s="196">
        <v>0</v>
      </c>
      <c r="M649" s="196">
        <v>0</v>
      </c>
      <c r="N649" s="196">
        <v>1.376E-2</v>
      </c>
      <c r="O649" s="196">
        <v>0</v>
      </c>
      <c r="P649" s="196">
        <v>0.10174999999999995</v>
      </c>
      <c r="Q649" s="196">
        <v>0</v>
      </c>
      <c r="R649" s="196">
        <v>0</v>
      </c>
      <c r="S649" s="196">
        <v>1.234E-2</v>
      </c>
      <c r="T649" s="196">
        <v>0</v>
      </c>
      <c r="U649" s="196">
        <v>6.8819999999999992E-2</v>
      </c>
      <c r="V649" s="196">
        <v>0</v>
      </c>
      <c r="W649" s="196">
        <v>0.15640999999999999</v>
      </c>
      <c r="X649" s="196">
        <v>2.7220000000000001E-2</v>
      </c>
      <c r="Y649" s="197">
        <v>0</v>
      </c>
      <c r="Z649" s="196">
        <v>0</v>
      </c>
      <c r="AA649" s="196">
        <v>3.4599999999999995E-3</v>
      </c>
      <c r="AB649" s="196">
        <v>1.034E-2</v>
      </c>
      <c r="AC649" s="196">
        <v>4.8700000000000002E-3</v>
      </c>
      <c r="AD649" s="196">
        <v>7.9400000000000009E-3</v>
      </c>
      <c r="AE649" s="196">
        <v>0</v>
      </c>
      <c r="AF649" s="272">
        <f t="shared" si="43"/>
        <v>1</v>
      </c>
      <c r="AG649" s="196">
        <f t="shared" si="40"/>
        <v>0.29140000000000005</v>
      </c>
    </row>
    <row r="650" spans="1:33" s="23" customFormat="1" x14ac:dyDescent="0.25">
      <c r="A650" s="1">
        <v>1989</v>
      </c>
      <c r="B650" s="1" t="s">
        <v>17</v>
      </c>
      <c r="C650" s="1" t="str">
        <f t="shared" si="41"/>
        <v>1989MB</v>
      </c>
      <c r="D650" s="1" t="s">
        <v>57</v>
      </c>
      <c r="E650" s="1" t="str">
        <f t="shared" si="42"/>
        <v>1989MBC&amp;D</v>
      </c>
      <c r="F650" s="274">
        <v>0</v>
      </c>
      <c r="G650" s="274">
        <v>1.0829999999999999E-2</v>
      </c>
      <c r="H650" s="274">
        <v>0</v>
      </c>
      <c r="I650" s="274">
        <v>0.31966</v>
      </c>
      <c r="J650" s="274">
        <v>0</v>
      </c>
      <c r="K650" s="274">
        <v>0</v>
      </c>
      <c r="L650" s="274">
        <v>0</v>
      </c>
      <c r="M650" s="274">
        <v>0</v>
      </c>
      <c r="N650" s="274">
        <v>0</v>
      </c>
      <c r="O650" s="274">
        <v>0</v>
      </c>
      <c r="P650" s="274">
        <v>0</v>
      </c>
      <c r="Q650" s="274">
        <v>0</v>
      </c>
      <c r="R650" s="274">
        <v>0</v>
      </c>
      <c r="S650" s="274">
        <v>0</v>
      </c>
      <c r="T650" s="274">
        <v>0.29006999999999999</v>
      </c>
      <c r="U650" s="274">
        <v>0</v>
      </c>
      <c r="V650" s="274">
        <v>0</v>
      </c>
      <c r="W650" s="274">
        <v>4.0879999999999972E-2</v>
      </c>
      <c r="X650" s="274">
        <v>0</v>
      </c>
      <c r="Y650" s="274">
        <v>0</v>
      </c>
      <c r="Z650" s="274">
        <v>0</v>
      </c>
      <c r="AA650" s="274">
        <v>0</v>
      </c>
      <c r="AB650" s="274">
        <v>0.15045</v>
      </c>
      <c r="AC650" s="274">
        <v>7.0800000000000002E-2</v>
      </c>
      <c r="AD650" s="274">
        <v>0.11731000000000003</v>
      </c>
      <c r="AE650" s="274">
        <v>0</v>
      </c>
      <c r="AF650" s="272">
        <f t="shared" si="43"/>
        <v>1</v>
      </c>
      <c r="AG650" s="196">
        <f t="shared" si="40"/>
        <v>0.66950999999999994</v>
      </c>
    </row>
    <row r="651" spans="1:33" s="23" customFormat="1" x14ac:dyDescent="0.25">
      <c r="A651" s="1">
        <v>1989</v>
      </c>
      <c r="B651" s="1" t="s">
        <v>17</v>
      </c>
      <c r="C651" s="1" t="str">
        <f t="shared" si="41"/>
        <v>1989MB</v>
      </c>
      <c r="D651" s="1" t="s">
        <v>56</v>
      </c>
      <c r="E651" s="1" t="str">
        <f t="shared" si="42"/>
        <v>1989MBICI</v>
      </c>
      <c r="F651" s="196">
        <v>0.13003000000000001</v>
      </c>
      <c r="G651" s="196">
        <v>0.30064000000000002</v>
      </c>
      <c r="H651" s="196">
        <v>0</v>
      </c>
      <c r="I651" s="196">
        <v>3.9039999999999998E-2</v>
      </c>
      <c r="J651" s="196">
        <v>0.12337999999999999</v>
      </c>
      <c r="K651" s="196">
        <v>0</v>
      </c>
      <c r="L651" s="196">
        <v>0</v>
      </c>
      <c r="M651" s="196">
        <v>0</v>
      </c>
      <c r="N651" s="196">
        <v>1.376E-2</v>
      </c>
      <c r="O651" s="196">
        <v>0</v>
      </c>
      <c r="P651" s="196">
        <v>0.10174999999999995</v>
      </c>
      <c r="Q651" s="196">
        <v>0</v>
      </c>
      <c r="R651" s="196">
        <v>0</v>
      </c>
      <c r="S651" s="196">
        <v>1.234E-2</v>
      </c>
      <c r="T651" s="196">
        <v>0</v>
      </c>
      <c r="U651" s="196">
        <v>6.8819999999999992E-2</v>
      </c>
      <c r="V651" s="196">
        <v>0</v>
      </c>
      <c r="W651" s="196">
        <v>0.15640999999999999</v>
      </c>
      <c r="X651" s="196">
        <v>2.7220000000000001E-2</v>
      </c>
      <c r="Y651" s="196">
        <v>0</v>
      </c>
      <c r="Z651" s="196">
        <v>0</v>
      </c>
      <c r="AA651" s="196">
        <v>3.4599999999999995E-3</v>
      </c>
      <c r="AB651" s="196">
        <v>1.034E-2</v>
      </c>
      <c r="AC651" s="196">
        <v>4.8700000000000002E-3</v>
      </c>
      <c r="AD651" s="196">
        <v>7.9400000000000009E-3</v>
      </c>
      <c r="AE651" s="196">
        <v>0</v>
      </c>
      <c r="AF651" s="272">
        <f t="shared" si="43"/>
        <v>1</v>
      </c>
      <c r="AG651" s="196">
        <f t="shared" si="40"/>
        <v>0.29140000000000005</v>
      </c>
    </row>
    <row r="652" spans="1:33" s="23" customFormat="1" x14ac:dyDescent="0.25">
      <c r="A652" s="1">
        <v>1989</v>
      </c>
      <c r="B652" s="1" t="s">
        <v>17</v>
      </c>
      <c r="C652" s="1" t="str">
        <f t="shared" si="41"/>
        <v>1989MB</v>
      </c>
      <c r="D652" s="1" t="s">
        <v>58</v>
      </c>
      <c r="E652" s="1" t="str">
        <f t="shared" si="42"/>
        <v>1989MBResidential</v>
      </c>
      <c r="F652" s="196">
        <v>0.13003000000000001</v>
      </c>
      <c r="G652" s="196">
        <v>0.30064000000000002</v>
      </c>
      <c r="H652" s="196">
        <v>0</v>
      </c>
      <c r="I652" s="196">
        <v>3.9039999999999998E-2</v>
      </c>
      <c r="J652" s="196">
        <v>0.12337999999999999</v>
      </c>
      <c r="K652" s="196">
        <v>0</v>
      </c>
      <c r="L652" s="196">
        <v>0</v>
      </c>
      <c r="M652" s="196">
        <v>0</v>
      </c>
      <c r="N652" s="196">
        <v>1.376E-2</v>
      </c>
      <c r="O652" s="196">
        <v>0</v>
      </c>
      <c r="P652" s="196">
        <v>0.10174999999999995</v>
      </c>
      <c r="Q652" s="196">
        <v>0</v>
      </c>
      <c r="R652" s="196">
        <v>0</v>
      </c>
      <c r="S652" s="196">
        <v>1.234E-2</v>
      </c>
      <c r="T652" s="196">
        <v>0</v>
      </c>
      <c r="U652" s="196">
        <v>6.8819999999999992E-2</v>
      </c>
      <c r="V652" s="196">
        <v>0</v>
      </c>
      <c r="W652" s="196">
        <v>0.15640999999999999</v>
      </c>
      <c r="X652" s="196">
        <v>2.7220000000000001E-2</v>
      </c>
      <c r="Y652" s="197">
        <v>0</v>
      </c>
      <c r="Z652" s="196">
        <v>0</v>
      </c>
      <c r="AA652" s="196">
        <v>3.4599999999999995E-3</v>
      </c>
      <c r="AB652" s="196">
        <v>1.034E-2</v>
      </c>
      <c r="AC652" s="196">
        <v>4.8700000000000002E-3</v>
      </c>
      <c r="AD652" s="196">
        <v>7.9400000000000009E-3</v>
      </c>
      <c r="AE652" s="196">
        <v>0</v>
      </c>
      <c r="AF652" s="272">
        <f t="shared" si="43"/>
        <v>1</v>
      </c>
      <c r="AG652" s="196">
        <f t="shared" si="40"/>
        <v>0.29140000000000005</v>
      </c>
    </row>
    <row r="653" spans="1:33" s="23" customFormat="1" x14ac:dyDescent="0.25">
      <c r="A653" s="1">
        <v>1990</v>
      </c>
      <c r="B653" s="1" t="s">
        <v>17</v>
      </c>
      <c r="C653" s="1" t="str">
        <f t="shared" si="41"/>
        <v>1990MB</v>
      </c>
      <c r="D653" s="1" t="s">
        <v>57</v>
      </c>
      <c r="E653" s="1" t="str">
        <f t="shared" si="42"/>
        <v>1990MBC&amp;D</v>
      </c>
      <c r="F653" s="274">
        <v>0</v>
      </c>
      <c r="G653" s="274">
        <v>1.0829999999999999E-2</v>
      </c>
      <c r="H653" s="274">
        <v>0</v>
      </c>
      <c r="I653" s="274">
        <v>0.31966</v>
      </c>
      <c r="J653" s="274">
        <v>0</v>
      </c>
      <c r="K653" s="274">
        <v>0</v>
      </c>
      <c r="L653" s="274">
        <v>0</v>
      </c>
      <c r="M653" s="274">
        <v>0</v>
      </c>
      <c r="N653" s="274">
        <v>0</v>
      </c>
      <c r="O653" s="274">
        <v>0</v>
      </c>
      <c r="P653" s="274">
        <v>0</v>
      </c>
      <c r="Q653" s="274">
        <v>0</v>
      </c>
      <c r="R653" s="274">
        <v>0</v>
      </c>
      <c r="S653" s="274">
        <v>0</v>
      </c>
      <c r="T653" s="274">
        <v>0.29006999999999999</v>
      </c>
      <c r="U653" s="274">
        <v>0</v>
      </c>
      <c r="V653" s="274">
        <v>0</v>
      </c>
      <c r="W653" s="274">
        <v>4.0879999999999972E-2</v>
      </c>
      <c r="X653" s="274">
        <v>0</v>
      </c>
      <c r="Y653" s="274">
        <v>0</v>
      </c>
      <c r="Z653" s="274">
        <v>0</v>
      </c>
      <c r="AA653" s="274">
        <v>0</v>
      </c>
      <c r="AB653" s="274">
        <v>0.15045</v>
      </c>
      <c r="AC653" s="274">
        <v>7.0800000000000002E-2</v>
      </c>
      <c r="AD653" s="274">
        <v>0.11731000000000003</v>
      </c>
      <c r="AE653" s="274">
        <v>0</v>
      </c>
      <c r="AF653" s="272">
        <f t="shared" si="43"/>
        <v>1</v>
      </c>
      <c r="AG653" s="196">
        <f t="shared" si="40"/>
        <v>0.66950999999999994</v>
      </c>
    </row>
    <row r="654" spans="1:33" s="23" customFormat="1" x14ac:dyDescent="0.25">
      <c r="A654" s="1">
        <v>1990</v>
      </c>
      <c r="B654" s="1" t="s">
        <v>17</v>
      </c>
      <c r="C654" s="1" t="str">
        <f t="shared" si="41"/>
        <v>1990MB</v>
      </c>
      <c r="D654" s="1" t="s">
        <v>56</v>
      </c>
      <c r="E654" s="1" t="str">
        <f t="shared" si="42"/>
        <v>1990MBICI</v>
      </c>
      <c r="F654" s="196">
        <v>0.11691000000000001</v>
      </c>
      <c r="G654" s="196">
        <v>0.40926000000000001</v>
      </c>
      <c r="H654" s="196">
        <v>0</v>
      </c>
      <c r="I654" s="196">
        <v>4.897E-2</v>
      </c>
      <c r="J654" s="196">
        <v>0.11099000000000001</v>
      </c>
      <c r="K654" s="196">
        <v>0</v>
      </c>
      <c r="L654" s="196">
        <v>0</v>
      </c>
      <c r="M654" s="196">
        <v>0</v>
      </c>
      <c r="N654" s="196">
        <v>3.8809999999999997E-2</v>
      </c>
      <c r="O654" s="196">
        <v>0</v>
      </c>
      <c r="P654" s="196">
        <v>0</v>
      </c>
      <c r="Q654" s="196">
        <v>0</v>
      </c>
      <c r="R654" s="196">
        <v>3.4780000000000005E-2</v>
      </c>
      <c r="S654" s="196">
        <v>3.338E-2</v>
      </c>
      <c r="T654" s="196">
        <v>0</v>
      </c>
      <c r="U654" s="196">
        <v>0.11313000000000001</v>
      </c>
      <c r="V654" s="196">
        <v>0</v>
      </c>
      <c r="W654" s="196">
        <v>5.5880000000000069E-2</v>
      </c>
      <c r="X654" s="196">
        <v>2.8119999999999999E-2</v>
      </c>
      <c r="Y654" s="197">
        <v>0</v>
      </c>
      <c r="Z654" s="196">
        <v>0</v>
      </c>
      <c r="AA654" s="196">
        <v>9.7599999999999996E-3</v>
      </c>
      <c r="AB654" s="196">
        <v>0</v>
      </c>
      <c r="AC654" s="196">
        <v>0</v>
      </c>
      <c r="AD654" s="196">
        <v>9.9999999998434674E-6</v>
      </c>
      <c r="AE654" s="196">
        <v>0</v>
      </c>
      <c r="AF654" s="272">
        <f t="shared" si="43"/>
        <v>1</v>
      </c>
      <c r="AG654" s="196">
        <f t="shared" si="40"/>
        <v>0.24027999999999991</v>
      </c>
    </row>
    <row r="655" spans="1:33" s="23" customFormat="1" x14ac:dyDescent="0.25">
      <c r="A655" s="1">
        <v>1990</v>
      </c>
      <c r="B655" s="1" t="s">
        <v>17</v>
      </c>
      <c r="C655" s="1" t="str">
        <f t="shared" si="41"/>
        <v>1990MB</v>
      </c>
      <c r="D655" s="1" t="s">
        <v>58</v>
      </c>
      <c r="E655" s="1" t="str">
        <f t="shared" si="42"/>
        <v>1990MBResidential</v>
      </c>
      <c r="F655" s="196">
        <v>0.22690000000000002</v>
      </c>
      <c r="G655" s="196">
        <v>0.23654</v>
      </c>
      <c r="H655" s="196">
        <v>0</v>
      </c>
      <c r="I655" s="196">
        <v>0</v>
      </c>
      <c r="J655" s="196">
        <v>0.21523</v>
      </c>
      <c r="K655" s="196">
        <v>0</v>
      </c>
      <c r="L655" s="196">
        <v>0</v>
      </c>
      <c r="M655" s="196">
        <v>0</v>
      </c>
      <c r="N655" s="196">
        <v>0</v>
      </c>
      <c r="O655" s="196">
        <v>0</v>
      </c>
      <c r="P655" s="196">
        <v>0</v>
      </c>
      <c r="Q655" s="196">
        <v>0.17233000000000001</v>
      </c>
      <c r="R655" s="196">
        <v>0</v>
      </c>
      <c r="S655" s="196">
        <v>0</v>
      </c>
      <c r="T655" s="196">
        <v>0</v>
      </c>
      <c r="U655" s="196">
        <v>7.3959999999999998E-2</v>
      </c>
      <c r="V655" s="196">
        <v>0</v>
      </c>
      <c r="W655" s="196">
        <v>3.3270000000000063E-2</v>
      </c>
      <c r="X655" s="196">
        <v>4.1779999999999998E-2</v>
      </c>
      <c r="Y655" s="196">
        <v>0</v>
      </c>
      <c r="Z655" s="196">
        <v>0</v>
      </c>
      <c r="AA655" s="196">
        <v>0</v>
      </c>
      <c r="AB655" s="196">
        <v>0</v>
      </c>
      <c r="AC655" s="196">
        <v>0</v>
      </c>
      <c r="AD655" s="196">
        <v>-1.0000000000065512E-5</v>
      </c>
      <c r="AE655" s="196">
        <v>0</v>
      </c>
      <c r="AF655" s="272">
        <f t="shared" si="43"/>
        <v>1</v>
      </c>
      <c r="AG655" s="196">
        <f t="shared" si="40"/>
        <v>0.14899999999999999</v>
      </c>
    </row>
    <row r="656" spans="1:33" s="23" customFormat="1" x14ac:dyDescent="0.25">
      <c r="A656" s="1">
        <v>1991</v>
      </c>
      <c r="B656" s="1" t="s">
        <v>17</v>
      </c>
      <c r="C656" s="1" t="str">
        <f t="shared" si="41"/>
        <v>1991MB</v>
      </c>
      <c r="D656" s="1" t="s">
        <v>57</v>
      </c>
      <c r="E656" s="1" t="str">
        <f t="shared" si="42"/>
        <v>1991MBC&amp;D</v>
      </c>
      <c r="F656" s="196">
        <v>0</v>
      </c>
      <c r="G656" s="196">
        <v>1.094E-2</v>
      </c>
      <c r="H656" s="196">
        <v>0</v>
      </c>
      <c r="I656" s="196">
        <v>0.31845000000000001</v>
      </c>
      <c r="J656" s="196">
        <v>0</v>
      </c>
      <c r="K656" s="196">
        <v>0</v>
      </c>
      <c r="L656" s="196">
        <v>0</v>
      </c>
      <c r="M656" s="196">
        <v>0</v>
      </c>
      <c r="N656" s="196">
        <v>0</v>
      </c>
      <c r="O656" s="196">
        <v>0</v>
      </c>
      <c r="P656" s="196">
        <v>0</v>
      </c>
      <c r="Q656" s="196">
        <v>0</v>
      </c>
      <c r="R656" s="196">
        <v>0</v>
      </c>
      <c r="S656" s="196">
        <v>0</v>
      </c>
      <c r="T656" s="196">
        <v>0.2903</v>
      </c>
      <c r="U656" s="196">
        <v>0</v>
      </c>
      <c r="V656" s="196">
        <v>0</v>
      </c>
      <c r="W656" s="196">
        <v>4.0399999999999991E-2</v>
      </c>
      <c r="X656" s="196">
        <v>0</v>
      </c>
      <c r="Y656" s="197">
        <v>0</v>
      </c>
      <c r="Z656" s="196">
        <v>0</v>
      </c>
      <c r="AA656" s="196">
        <v>0</v>
      </c>
      <c r="AB656" s="196">
        <v>0.15182999999999999</v>
      </c>
      <c r="AC656" s="196">
        <v>7.1459999999999996E-2</v>
      </c>
      <c r="AD656" s="196">
        <v>0.11661999999999995</v>
      </c>
      <c r="AE656" s="196">
        <v>0</v>
      </c>
      <c r="AF656" s="272">
        <f t="shared" si="43"/>
        <v>1</v>
      </c>
      <c r="AG656" s="196">
        <f t="shared" si="40"/>
        <v>0.67060999999999993</v>
      </c>
    </row>
    <row r="657" spans="1:33" s="23" customFormat="1" x14ac:dyDescent="0.25">
      <c r="A657" s="1">
        <v>1991</v>
      </c>
      <c r="B657" s="1" t="s">
        <v>17</v>
      </c>
      <c r="C657" s="1" t="str">
        <f t="shared" si="41"/>
        <v>1991MB</v>
      </c>
      <c r="D657" s="1" t="s">
        <v>56</v>
      </c>
      <c r="E657" s="1" t="str">
        <f t="shared" si="42"/>
        <v>1991MBICI</v>
      </c>
      <c r="F657" s="196">
        <v>0.11691000000000001</v>
      </c>
      <c r="G657" s="196">
        <v>0.40926000000000001</v>
      </c>
      <c r="H657" s="196">
        <v>0</v>
      </c>
      <c r="I657" s="196">
        <v>4.897E-2</v>
      </c>
      <c r="J657" s="196">
        <v>0.11099000000000001</v>
      </c>
      <c r="K657" s="196">
        <v>0</v>
      </c>
      <c r="L657" s="196">
        <v>0</v>
      </c>
      <c r="M657" s="196">
        <v>0</v>
      </c>
      <c r="N657" s="196">
        <v>3.8809999999999997E-2</v>
      </c>
      <c r="O657" s="196">
        <v>0</v>
      </c>
      <c r="P657" s="196">
        <v>0</v>
      </c>
      <c r="Q657" s="196">
        <v>0</v>
      </c>
      <c r="R657" s="196">
        <v>3.4780000000000005E-2</v>
      </c>
      <c r="S657" s="196">
        <v>3.338E-2</v>
      </c>
      <c r="T657" s="196">
        <v>0</v>
      </c>
      <c r="U657" s="196">
        <v>0.11313000000000001</v>
      </c>
      <c r="V657" s="196">
        <v>0</v>
      </c>
      <c r="W657" s="196">
        <v>5.5889999999999912E-2</v>
      </c>
      <c r="X657" s="196">
        <v>2.8119999999999999E-2</v>
      </c>
      <c r="Y657" s="197">
        <v>0</v>
      </c>
      <c r="Z657" s="196">
        <v>0</v>
      </c>
      <c r="AA657" s="196">
        <v>9.7599999999999996E-3</v>
      </c>
      <c r="AB657" s="196">
        <v>0</v>
      </c>
      <c r="AC657" s="196">
        <v>0</v>
      </c>
      <c r="AD657" s="196">
        <v>0</v>
      </c>
      <c r="AE657" s="196">
        <v>0</v>
      </c>
      <c r="AF657" s="272">
        <f t="shared" si="43"/>
        <v>1</v>
      </c>
      <c r="AG657" s="196">
        <f t="shared" si="40"/>
        <v>0.24027999999999991</v>
      </c>
    </row>
    <row r="658" spans="1:33" s="23" customFormat="1" x14ac:dyDescent="0.25">
      <c r="A658" s="1">
        <v>1991</v>
      </c>
      <c r="B658" s="1" t="s">
        <v>17</v>
      </c>
      <c r="C658" s="1" t="str">
        <f t="shared" si="41"/>
        <v>1991MB</v>
      </c>
      <c r="D658" s="1" t="s">
        <v>58</v>
      </c>
      <c r="E658" s="1" t="str">
        <f t="shared" si="42"/>
        <v>1991MBResidential</v>
      </c>
      <c r="F658" s="196">
        <v>0.22690000000000002</v>
      </c>
      <c r="G658" s="196">
        <v>0.23654</v>
      </c>
      <c r="H658" s="196">
        <v>0</v>
      </c>
      <c r="I658" s="196">
        <v>0</v>
      </c>
      <c r="J658" s="196">
        <v>0.21523</v>
      </c>
      <c r="K658" s="196">
        <v>0</v>
      </c>
      <c r="L658" s="196">
        <v>0</v>
      </c>
      <c r="M658" s="196">
        <v>0</v>
      </c>
      <c r="N658" s="196">
        <v>0</v>
      </c>
      <c r="O658" s="196">
        <v>0</v>
      </c>
      <c r="P658" s="196">
        <v>0</v>
      </c>
      <c r="Q658" s="196">
        <v>0.17233000000000001</v>
      </c>
      <c r="R658" s="196">
        <v>0</v>
      </c>
      <c r="S658" s="196">
        <v>0</v>
      </c>
      <c r="T658" s="196">
        <v>0</v>
      </c>
      <c r="U658" s="196">
        <v>7.3959999999999998E-2</v>
      </c>
      <c r="V658" s="196">
        <v>0</v>
      </c>
      <c r="W658" s="196">
        <v>3.3259999999999998E-2</v>
      </c>
      <c r="X658" s="196">
        <v>4.1779999999999998E-2</v>
      </c>
      <c r="Y658" s="196">
        <v>0</v>
      </c>
      <c r="Z658" s="196">
        <v>0</v>
      </c>
      <c r="AA658" s="196">
        <v>0</v>
      </c>
      <c r="AB658" s="196">
        <v>0</v>
      </c>
      <c r="AC658" s="196">
        <v>0</v>
      </c>
      <c r="AD658" s="196">
        <v>0</v>
      </c>
      <c r="AE658" s="196">
        <v>0</v>
      </c>
      <c r="AF658" s="272">
        <f t="shared" si="43"/>
        <v>1</v>
      </c>
      <c r="AG658" s="196">
        <f t="shared" si="40"/>
        <v>0.14899999999999999</v>
      </c>
    </row>
    <row r="659" spans="1:33" s="23" customFormat="1" x14ac:dyDescent="0.25">
      <c r="A659" s="1">
        <v>1992</v>
      </c>
      <c r="B659" s="1" t="s">
        <v>17</v>
      </c>
      <c r="C659" s="1" t="str">
        <f t="shared" si="41"/>
        <v>1992MB</v>
      </c>
      <c r="D659" s="1" t="s">
        <v>57</v>
      </c>
      <c r="E659" s="1" t="str">
        <f t="shared" si="42"/>
        <v>1992MBC&amp;D</v>
      </c>
      <c r="F659" s="196">
        <v>0</v>
      </c>
      <c r="G659" s="196">
        <v>1.094E-2</v>
      </c>
      <c r="H659" s="196">
        <v>0</v>
      </c>
      <c r="I659" s="196">
        <v>0.31845000000000001</v>
      </c>
      <c r="J659" s="196">
        <v>0</v>
      </c>
      <c r="K659" s="196">
        <v>0</v>
      </c>
      <c r="L659" s="196">
        <v>0</v>
      </c>
      <c r="M659" s="196">
        <v>0</v>
      </c>
      <c r="N659" s="196">
        <v>0</v>
      </c>
      <c r="O659" s="196">
        <v>0</v>
      </c>
      <c r="P659" s="196">
        <v>0</v>
      </c>
      <c r="Q659" s="196">
        <v>0</v>
      </c>
      <c r="R659" s="196">
        <v>0</v>
      </c>
      <c r="S659" s="196">
        <v>0</v>
      </c>
      <c r="T659" s="196">
        <v>0.2903</v>
      </c>
      <c r="U659" s="196">
        <v>0</v>
      </c>
      <c r="V659" s="196">
        <v>0</v>
      </c>
      <c r="W659" s="196">
        <v>4.0399999999999991E-2</v>
      </c>
      <c r="X659" s="196">
        <v>0</v>
      </c>
      <c r="Y659" s="197">
        <v>0</v>
      </c>
      <c r="Z659" s="196">
        <v>0</v>
      </c>
      <c r="AA659" s="196">
        <v>0</v>
      </c>
      <c r="AB659" s="196">
        <v>0.15182999999999999</v>
      </c>
      <c r="AC659" s="196">
        <v>7.1459999999999996E-2</v>
      </c>
      <c r="AD659" s="196">
        <v>0.11661999999999995</v>
      </c>
      <c r="AE659" s="196">
        <v>0</v>
      </c>
      <c r="AF659" s="272">
        <f t="shared" si="43"/>
        <v>1</v>
      </c>
      <c r="AG659" s="196">
        <f t="shared" si="40"/>
        <v>0.67060999999999993</v>
      </c>
    </row>
    <row r="660" spans="1:33" s="23" customFormat="1" x14ac:dyDescent="0.25">
      <c r="A660" s="1">
        <v>1992</v>
      </c>
      <c r="B660" s="1" t="s">
        <v>17</v>
      </c>
      <c r="C660" s="1" t="str">
        <f t="shared" si="41"/>
        <v>1992MB</v>
      </c>
      <c r="D660" s="1" t="s">
        <v>56</v>
      </c>
      <c r="E660" s="1" t="str">
        <f t="shared" si="42"/>
        <v>1992MBICI</v>
      </c>
      <c r="F660" s="196">
        <v>0.11691000000000001</v>
      </c>
      <c r="G660" s="196">
        <v>0.40926000000000001</v>
      </c>
      <c r="H660" s="196">
        <v>0</v>
      </c>
      <c r="I660" s="196">
        <v>4.897E-2</v>
      </c>
      <c r="J660" s="196">
        <v>0.11099000000000001</v>
      </c>
      <c r="K660" s="196">
        <v>0</v>
      </c>
      <c r="L660" s="196">
        <v>0</v>
      </c>
      <c r="M660" s="196">
        <v>0</v>
      </c>
      <c r="N660" s="196">
        <v>3.8809999999999997E-2</v>
      </c>
      <c r="O660" s="196">
        <v>0</v>
      </c>
      <c r="P660" s="196">
        <v>0</v>
      </c>
      <c r="Q660" s="196">
        <v>0</v>
      </c>
      <c r="R660" s="196">
        <v>3.4780000000000005E-2</v>
      </c>
      <c r="S660" s="196">
        <v>3.338E-2</v>
      </c>
      <c r="T660" s="196">
        <v>0</v>
      </c>
      <c r="U660" s="196">
        <v>0.11313000000000001</v>
      </c>
      <c r="V660" s="196">
        <v>0</v>
      </c>
      <c r="W660" s="196">
        <v>5.5889999999999912E-2</v>
      </c>
      <c r="X660" s="196">
        <v>2.8119999999999999E-2</v>
      </c>
      <c r="Y660" s="197">
        <v>0</v>
      </c>
      <c r="Z660" s="196">
        <v>0</v>
      </c>
      <c r="AA660" s="196">
        <v>9.7599999999999996E-3</v>
      </c>
      <c r="AB660" s="196">
        <v>0</v>
      </c>
      <c r="AC660" s="196">
        <v>0</v>
      </c>
      <c r="AD660" s="196">
        <v>0</v>
      </c>
      <c r="AE660" s="196">
        <v>0</v>
      </c>
      <c r="AF660" s="272">
        <f t="shared" si="43"/>
        <v>1</v>
      </c>
      <c r="AG660" s="196">
        <f t="shared" si="40"/>
        <v>0.24027999999999991</v>
      </c>
    </row>
    <row r="661" spans="1:33" s="23" customFormat="1" x14ac:dyDescent="0.25">
      <c r="A661" s="1">
        <v>1992</v>
      </c>
      <c r="B661" s="1" t="s">
        <v>17</v>
      </c>
      <c r="C661" s="1" t="str">
        <f t="shared" si="41"/>
        <v>1992MB</v>
      </c>
      <c r="D661" s="1" t="s">
        <v>58</v>
      </c>
      <c r="E661" s="1" t="str">
        <f t="shared" si="42"/>
        <v>1992MBResidential</v>
      </c>
      <c r="F661" s="196">
        <v>0.22690000000000002</v>
      </c>
      <c r="G661" s="196">
        <v>0.23654</v>
      </c>
      <c r="H661" s="196">
        <v>0</v>
      </c>
      <c r="I661" s="196">
        <v>0</v>
      </c>
      <c r="J661" s="196">
        <v>0.21523</v>
      </c>
      <c r="K661" s="196">
        <v>0</v>
      </c>
      <c r="L661" s="196">
        <v>0</v>
      </c>
      <c r="M661" s="196">
        <v>0</v>
      </c>
      <c r="N661" s="196">
        <v>0</v>
      </c>
      <c r="O661" s="196">
        <v>0</v>
      </c>
      <c r="P661" s="196">
        <v>0</v>
      </c>
      <c r="Q661" s="196">
        <v>0.17233000000000001</v>
      </c>
      <c r="R661" s="196">
        <v>0</v>
      </c>
      <c r="S661" s="196">
        <v>0</v>
      </c>
      <c r="T661" s="196">
        <v>0</v>
      </c>
      <c r="U661" s="196">
        <v>7.3959999999999998E-2</v>
      </c>
      <c r="V661" s="196">
        <v>0</v>
      </c>
      <c r="W661" s="196">
        <v>3.3259999999999998E-2</v>
      </c>
      <c r="X661" s="196">
        <v>4.1779999999999998E-2</v>
      </c>
      <c r="Y661" s="196">
        <v>0</v>
      </c>
      <c r="Z661" s="196">
        <v>0</v>
      </c>
      <c r="AA661" s="196">
        <v>0</v>
      </c>
      <c r="AB661" s="196">
        <v>0</v>
      </c>
      <c r="AC661" s="196">
        <v>0</v>
      </c>
      <c r="AD661" s="196">
        <v>0</v>
      </c>
      <c r="AE661" s="196">
        <v>0</v>
      </c>
      <c r="AF661" s="272">
        <f t="shared" si="43"/>
        <v>1</v>
      </c>
      <c r="AG661" s="196">
        <f t="shared" si="40"/>
        <v>0.14899999999999999</v>
      </c>
    </row>
    <row r="662" spans="1:33" s="23" customFormat="1" x14ac:dyDescent="0.25">
      <c r="A662" s="1">
        <v>1993</v>
      </c>
      <c r="B662" s="1" t="s">
        <v>17</v>
      </c>
      <c r="C662" s="1" t="str">
        <f t="shared" si="41"/>
        <v>1993MB</v>
      </c>
      <c r="D662" s="1" t="s">
        <v>57</v>
      </c>
      <c r="E662" s="1" t="str">
        <f t="shared" si="42"/>
        <v>1993MBC&amp;D</v>
      </c>
      <c r="F662" s="196">
        <v>0</v>
      </c>
      <c r="G662" s="196">
        <v>1.094E-2</v>
      </c>
      <c r="H662" s="196">
        <v>0</v>
      </c>
      <c r="I662" s="196">
        <v>0.31845000000000001</v>
      </c>
      <c r="J662" s="196">
        <v>0</v>
      </c>
      <c r="K662" s="196">
        <v>0</v>
      </c>
      <c r="L662" s="196">
        <v>0</v>
      </c>
      <c r="M662" s="196">
        <v>0</v>
      </c>
      <c r="N662" s="196">
        <v>0</v>
      </c>
      <c r="O662" s="196">
        <v>0</v>
      </c>
      <c r="P662" s="196">
        <v>0</v>
      </c>
      <c r="Q662" s="196">
        <v>0</v>
      </c>
      <c r="R662" s="196">
        <v>0</v>
      </c>
      <c r="S662" s="196">
        <v>0</v>
      </c>
      <c r="T662" s="196">
        <v>0.2903</v>
      </c>
      <c r="U662" s="196">
        <v>0</v>
      </c>
      <c r="V662" s="196">
        <v>0</v>
      </c>
      <c r="W662" s="196">
        <v>4.0399999999999991E-2</v>
      </c>
      <c r="X662" s="196">
        <v>0</v>
      </c>
      <c r="Y662" s="196">
        <v>0</v>
      </c>
      <c r="Z662" s="196">
        <v>0</v>
      </c>
      <c r="AA662" s="196">
        <v>0</v>
      </c>
      <c r="AB662" s="196">
        <v>0.15182999999999999</v>
      </c>
      <c r="AC662" s="196">
        <v>7.1459999999999996E-2</v>
      </c>
      <c r="AD662" s="196">
        <v>0.11661999999999995</v>
      </c>
      <c r="AE662" s="196">
        <v>0</v>
      </c>
      <c r="AF662" s="272">
        <f t="shared" si="43"/>
        <v>1</v>
      </c>
      <c r="AG662" s="196">
        <f t="shared" si="40"/>
        <v>0.67060999999999993</v>
      </c>
    </row>
    <row r="663" spans="1:33" s="23" customFormat="1" x14ac:dyDescent="0.25">
      <c r="A663" s="1">
        <v>1993</v>
      </c>
      <c r="B663" s="1" t="s">
        <v>17</v>
      </c>
      <c r="C663" s="1" t="str">
        <f t="shared" si="41"/>
        <v>1993MB</v>
      </c>
      <c r="D663" s="1" t="s">
        <v>56</v>
      </c>
      <c r="E663" s="1" t="str">
        <f t="shared" si="42"/>
        <v>1993MBICI</v>
      </c>
      <c r="F663" s="196">
        <v>0.11691000000000001</v>
      </c>
      <c r="G663" s="196">
        <v>0.40926000000000001</v>
      </c>
      <c r="H663" s="196">
        <v>0</v>
      </c>
      <c r="I663" s="196">
        <v>4.897E-2</v>
      </c>
      <c r="J663" s="196">
        <v>0.11099000000000001</v>
      </c>
      <c r="K663" s="196">
        <v>0</v>
      </c>
      <c r="L663" s="196">
        <v>0</v>
      </c>
      <c r="M663" s="196">
        <v>0</v>
      </c>
      <c r="N663" s="196">
        <v>3.8809999999999997E-2</v>
      </c>
      <c r="O663" s="196">
        <v>0</v>
      </c>
      <c r="P663" s="196">
        <v>0</v>
      </c>
      <c r="Q663" s="196">
        <v>0</v>
      </c>
      <c r="R663" s="196">
        <v>3.4780000000000005E-2</v>
      </c>
      <c r="S663" s="196">
        <v>3.338E-2</v>
      </c>
      <c r="T663" s="196">
        <v>0</v>
      </c>
      <c r="U663" s="196">
        <v>0.11313000000000001</v>
      </c>
      <c r="V663" s="196">
        <v>0</v>
      </c>
      <c r="W663" s="196">
        <v>5.5889999999999912E-2</v>
      </c>
      <c r="X663" s="196">
        <v>2.8119999999999999E-2</v>
      </c>
      <c r="Y663" s="197">
        <v>0</v>
      </c>
      <c r="Z663" s="196">
        <v>0</v>
      </c>
      <c r="AA663" s="196">
        <v>9.7599999999999996E-3</v>
      </c>
      <c r="AB663" s="196">
        <v>0</v>
      </c>
      <c r="AC663" s="196">
        <v>0</v>
      </c>
      <c r="AD663" s="196">
        <v>0</v>
      </c>
      <c r="AE663" s="196">
        <v>0</v>
      </c>
      <c r="AF663" s="272">
        <f t="shared" si="43"/>
        <v>1</v>
      </c>
      <c r="AG663" s="196">
        <f t="shared" si="40"/>
        <v>0.24027999999999991</v>
      </c>
    </row>
    <row r="664" spans="1:33" s="23" customFormat="1" x14ac:dyDescent="0.25">
      <c r="A664" s="1">
        <v>1993</v>
      </c>
      <c r="B664" s="1" t="s">
        <v>17</v>
      </c>
      <c r="C664" s="1" t="str">
        <f t="shared" si="41"/>
        <v>1993MB</v>
      </c>
      <c r="D664" s="1" t="s">
        <v>58</v>
      </c>
      <c r="E664" s="1" t="str">
        <f t="shared" si="42"/>
        <v>1993MBResidential</v>
      </c>
      <c r="F664" s="196">
        <v>0.22690000000000002</v>
      </c>
      <c r="G664" s="196">
        <v>0.23654</v>
      </c>
      <c r="H664" s="196">
        <v>0</v>
      </c>
      <c r="I664" s="196">
        <v>0</v>
      </c>
      <c r="J664" s="196">
        <v>0.21523</v>
      </c>
      <c r="K664" s="196">
        <v>0</v>
      </c>
      <c r="L664" s="196">
        <v>0</v>
      </c>
      <c r="M664" s="196">
        <v>0</v>
      </c>
      <c r="N664" s="196">
        <v>0</v>
      </c>
      <c r="O664" s="196">
        <v>0</v>
      </c>
      <c r="P664" s="196">
        <v>0</v>
      </c>
      <c r="Q664" s="196">
        <v>0.17233000000000001</v>
      </c>
      <c r="R664" s="196">
        <v>0</v>
      </c>
      <c r="S664" s="196">
        <v>0</v>
      </c>
      <c r="T664" s="196">
        <v>0</v>
      </c>
      <c r="U664" s="196">
        <v>7.3959999999999998E-2</v>
      </c>
      <c r="V664" s="196">
        <v>0</v>
      </c>
      <c r="W664" s="196">
        <v>3.3259999999999998E-2</v>
      </c>
      <c r="X664" s="196">
        <v>4.1779999999999998E-2</v>
      </c>
      <c r="Y664" s="196">
        <v>0</v>
      </c>
      <c r="Z664" s="196">
        <v>0</v>
      </c>
      <c r="AA664" s="196">
        <v>0</v>
      </c>
      <c r="AB664" s="196">
        <v>0</v>
      </c>
      <c r="AC664" s="196">
        <v>0</v>
      </c>
      <c r="AD664" s="196">
        <v>0</v>
      </c>
      <c r="AE664" s="196">
        <v>0</v>
      </c>
      <c r="AF664" s="272">
        <f t="shared" si="43"/>
        <v>1</v>
      </c>
      <c r="AG664" s="196">
        <f t="shared" si="40"/>
        <v>0.14899999999999999</v>
      </c>
    </row>
    <row r="665" spans="1:33" s="23" customFormat="1" x14ac:dyDescent="0.25">
      <c r="A665" s="1">
        <v>1994</v>
      </c>
      <c r="B665" s="1" t="s">
        <v>17</v>
      </c>
      <c r="C665" s="1" t="str">
        <f t="shared" si="41"/>
        <v>1994MB</v>
      </c>
      <c r="D665" s="1" t="s">
        <v>57</v>
      </c>
      <c r="E665" s="1" t="str">
        <f t="shared" si="42"/>
        <v>1994MBC&amp;D</v>
      </c>
      <c r="F665" s="196">
        <v>0</v>
      </c>
      <c r="G665" s="196">
        <v>1.094E-2</v>
      </c>
      <c r="H665" s="196">
        <v>0</v>
      </c>
      <c r="I665" s="196">
        <v>0.31845000000000001</v>
      </c>
      <c r="J665" s="196">
        <v>0</v>
      </c>
      <c r="K665" s="196">
        <v>0</v>
      </c>
      <c r="L665" s="196">
        <v>0</v>
      </c>
      <c r="M665" s="196">
        <v>0</v>
      </c>
      <c r="N665" s="196">
        <v>0</v>
      </c>
      <c r="O665" s="196">
        <v>0</v>
      </c>
      <c r="P665" s="196">
        <v>0</v>
      </c>
      <c r="Q665" s="196">
        <v>0</v>
      </c>
      <c r="R665" s="196">
        <v>0</v>
      </c>
      <c r="S665" s="196">
        <v>0</v>
      </c>
      <c r="T665" s="196">
        <v>0.2903</v>
      </c>
      <c r="U665" s="196">
        <v>0</v>
      </c>
      <c r="V665" s="196">
        <v>0</v>
      </c>
      <c r="W665" s="196">
        <v>4.0399999999999991E-2</v>
      </c>
      <c r="X665" s="196">
        <v>0</v>
      </c>
      <c r="Y665" s="197">
        <v>0</v>
      </c>
      <c r="Z665" s="196">
        <v>0</v>
      </c>
      <c r="AA665" s="196">
        <v>0</v>
      </c>
      <c r="AB665" s="196">
        <v>0.15182999999999999</v>
      </c>
      <c r="AC665" s="196">
        <v>7.1459999999999996E-2</v>
      </c>
      <c r="AD665" s="196">
        <v>0.11661999999999995</v>
      </c>
      <c r="AE665" s="196">
        <v>0</v>
      </c>
      <c r="AF665" s="272">
        <f t="shared" si="43"/>
        <v>1</v>
      </c>
      <c r="AG665" s="196">
        <f t="shared" si="40"/>
        <v>0.67060999999999993</v>
      </c>
    </row>
    <row r="666" spans="1:33" s="23" customFormat="1" x14ac:dyDescent="0.25">
      <c r="A666" s="1">
        <v>1994</v>
      </c>
      <c r="B666" s="1" t="s">
        <v>17</v>
      </c>
      <c r="C666" s="1" t="str">
        <f t="shared" si="41"/>
        <v>1994MB</v>
      </c>
      <c r="D666" s="1" t="s">
        <v>56</v>
      </c>
      <c r="E666" s="1" t="str">
        <f t="shared" si="42"/>
        <v>1994MBICI</v>
      </c>
      <c r="F666" s="196">
        <v>0.11691000000000001</v>
      </c>
      <c r="G666" s="196">
        <v>0.40926000000000001</v>
      </c>
      <c r="H666" s="196">
        <v>0</v>
      </c>
      <c r="I666" s="196">
        <v>4.897E-2</v>
      </c>
      <c r="J666" s="196">
        <v>0.11099000000000001</v>
      </c>
      <c r="K666" s="196">
        <v>0</v>
      </c>
      <c r="L666" s="196">
        <v>0</v>
      </c>
      <c r="M666" s="196">
        <v>0</v>
      </c>
      <c r="N666" s="196">
        <v>3.8809999999999997E-2</v>
      </c>
      <c r="O666" s="196">
        <v>0</v>
      </c>
      <c r="P666" s="196">
        <v>0</v>
      </c>
      <c r="Q666" s="196">
        <v>0</v>
      </c>
      <c r="R666" s="196">
        <v>3.4780000000000005E-2</v>
      </c>
      <c r="S666" s="196">
        <v>3.338E-2</v>
      </c>
      <c r="T666" s="196">
        <v>0</v>
      </c>
      <c r="U666" s="196">
        <v>0.11313000000000001</v>
      </c>
      <c r="V666" s="196">
        <v>0</v>
      </c>
      <c r="W666" s="196">
        <v>5.5889999999999912E-2</v>
      </c>
      <c r="X666" s="196">
        <v>2.8119999999999999E-2</v>
      </c>
      <c r="Y666" s="197">
        <v>0</v>
      </c>
      <c r="Z666" s="196">
        <v>0</v>
      </c>
      <c r="AA666" s="196">
        <v>9.7599999999999996E-3</v>
      </c>
      <c r="AB666" s="196">
        <v>0</v>
      </c>
      <c r="AC666" s="196">
        <v>0</v>
      </c>
      <c r="AD666" s="196">
        <v>0</v>
      </c>
      <c r="AE666" s="196">
        <v>0</v>
      </c>
      <c r="AF666" s="272">
        <f t="shared" si="43"/>
        <v>1</v>
      </c>
      <c r="AG666" s="196">
        <f t="shared" si="40"/>
        <v>0.24027999999999991</v>
      </c>
    </row>
    <row r="667" spans="1:33" s="23" customFormat="1" x14ac:dyDescent="0.25">
      <c r="A667" s="1">
        <v>1994</v>
      </c>
      <c r="B667" s="1" t="s">
        <v>17</v>
      </c>
      <c r="C667" s="1" t="str">
        <f t="shared" si="41"/>
        <v>1994MB</v>
      </c>
      <c r="D667" s="1" t="s">
        <v>58</v>
      </c>
      <c r="E667" s="1" t="str">
        <f t="shared" si="42"/>
        <v>1994MBResidential</v>
      </c>
      <c r="F667" s="196">
        <v>0.22690000000000002</v>
      </c>
      <c r="G667" s="196">
        <v>0.23654</v>
      </c>
      <c r="H667" s="196">
        <v>0</v>
      </c>
      <c r="I667" s="196">
        <v>0</v>
      </c>
      <c r="J667" s="196">
        <v>0.21523</v>
      </c>
      <c r="K667" s="196">
        <v>0</v>
      </c>
      <c r="L667" s="196">
        <v>0</v>
      </c>
      <c r="M667" s="196">
        <v>0</v>
      </c>
      <c r="N667" s="196">
        <v>0</v>
      </c>
      <c r="O667" s="196">
        <v>0</v>
      </c>
      <c r="P667" s="196">
        <v>0</v>
      </c>
      <c r="Q667" s="196">
        <v>0.17233000000000001</v>
      </c>
      <c r="R667" s="196">
        <v>0</v>
      </c>
      <c r="S667" s="196">
        <v>0</v>
      </c>
      <c r="T667" s="196">
        <v>0</v>
      </c>
      <c r="U667" s="196">
        <v>7.3959999999999998E-2</v>
      </c>
      <c r="V667" s="196">
        <v>0</v>
      </c>
      <c r="W667" s="196">
        <v>3.3259999999999998E-2</v>
      </c>
      <c r="X667" s="196">
        <v>4.1779999999999998E-2</v>
      </c>
      <c r="Y667" s="196">
        <v>0</v>
      </c>
      <c r="Z667" s="196">
        <v>0</v>
      </c>
      <c r="AA667" s="196">
        <v>0</v>
      </c>
      <c r="AB667" s="196">
        <v>0</v>
      </c>
      <c r="AC667" s="196">
        <v>0</v>
      </c>
      <c r="AD667" s="196">
        <v>0</v>
      </c>
      <c r="AE667" s="196">
        <v>0</v>
      </c>
      <c r="AF667" s="272">
        <f t="shared" si="43"/>
        <v>1</v>
      </c>
      <c r="AG667" s="196">
        <f t="shared" si="40"/>
        <v>0.14899999999999999</v>
      </c>
    </row>
    <row r="668" spans="1:33" s="23" customFormat="1" x14ac:dyDescent="0.25">
      <c r="A668" s="1">
        <v>1995</v>
      </c>
      <c r="B668" s="1" t="s">
        <v>17</v>
      </c>
      <c r="C668" s="1" t="str">
        <f t="shared" si="41"/>
        <v>1995MB</v>
      </c>
      <c r="D668" s="1" t="s">
        <v>57</v>
      </c>
      <c r="E668" s="1" t="str">
        <f t="shared" si="42"/>
        <v>1995MBC&amp;D</v>
      </c>
      <c r="F668" s="196">
        <v>0</v>
      </c>
      <c r="G668" s="196">
        <v>1.094E-2</v>
      </c>
      <c r="H668" s="196">
        <v>0</v>
      </c>
      <c r="I668" s="196">
        <v>0.31845000000000001</v>
      </c>
      <c r="J668" s="196">
        <v>0</v>
      </c>
      <c r="K668" s="196">
        <v>0</v>
      </c>
      <c r="L668" s="196">
        <v>0</v>
      </c>
      <c r="M668" s="196">
        <v>0</v>
      </c>
      <c r="N668" s="196">
        <v>0</v>
      </c>
      <c r="O668" s="196">
        <v>0</v>
      </c>
      <c r="P668" s="196">
        <v>0</v>
      </c>
      <c r="Q668" s="196">
        <v>0</v>
      </c>
      <c r="R668" s="196">
        <v>0</v>
      </c>
      <c r="S668" s="196">
        <v>0</v>
      </c>
      <c r="T668" s="196">
        <v>0.2903</v>
      </c>
      <c r="U668" s="196">
        <v>0</v>
      </c>
      <c r="V668" s="196">
        <v>0</v>
      </c>
      <c r="W668" s="196">
        <v>4.0399999999999991E-2</v>
      </c>
      <c r="X668" s="196">
        <v>0</v>
      </c>
      <c r="Y668" s="196">
        <v>0</v>
      </c>
      <c r="Z668" s="196">
        <v>0</v>
      </c>
      <c r="AA668" s="196">
        <v>0</v>
      </c>
      <c r="AB668" s="196">
        <v>0.15182999999999999</v>
      </c>
      <c r="AC668" s="196">
        <v>7.1459999999999996E-2</v>
      </c>
      <c r="AD668" s="196">
        <v>0.11661999999999995</v>
      </c>
      <c r="AE668" s="196">
        <v>0</v>
      </c>
      <c r="AF668" s="272">
        <f t="shared" si="43"/>
        <v>1</v>
      </c>
      <c r="AG668" s="196">
        <f t="shared" si="40"/>
        <v>0.67060999999999993</v>
      </c>
    </row>
    <row r="669" spans="1:33" s="23" customFormat="1" x14ac:dyDescent="0.25">
      <c r="A669" s="1">
        <v>1995</v>
      </c>
      <c r="B669" s="1" t="s">
        <v>17</v>
      </c>
      <c r="C669" s="1" t="str">
        <f t="shared" si="41"/>
        <v>1995MB</v>
      </c>
      <c r="D669" s="1" t="s">
        <v>56</v>
      </c>
      <c r="E669" s="1" t="str">
        <f t="shared" si="42"/>
        <v>1995MBICI</v>
      </c>
      <c r="F669" s="196">
        <v>0.11691000000000001</v>
      </c>
      <c r="G669" s="196">
        <v>0.40926000000000001</v>
      </c>
      <c r="H669" s="196">
        <v>0</v>
      </c>
      <c r="I669" s="196">
        <v>4.897E-2</v>
      </c>
      <c r="J669" s="196">
        <v>0.11099000000000001</v>
      </c>
      <c r="K669" s="196">
        <v>0</v>
      </c>
      <c r="L669" s="196">
        <v>0</v>
      </c>
      <c r="M669" s="196">
        <v>0</v>
      </c>
      <c r="N669" s="196">
        <v>3.8809999999999997E-2</v>
      </c>
      <c r="O669" s="196">
        <v>0</v>
      </c>
      <c r="P669" s="196">
        <v>0</v>
      </c>
      <c r="Q669" s="196">
        <v>0</v>
      </c>
      <c r="R669" s="196">
        <v>3.4780000000000005E-2</v>
      </c>
      <c r="S669" s="196">
        <v>3.338E-2</v>
      </c>
      <c r="T669" s="196">
        <v>0</v>
      </c>
      <c r="U669" s="196">
        <v>0.11313000000000001</v>
      </c>
      <c r="V669" s="196">
        <v>0</v>
      </c>
      <c r="W669" s="196">
        <v>5.5889999999999912E-2</v>
      </c>
      <c r="X669" s="196">
        <v>2.8119999999999999E-2</v>
      </c>
      <c r="Y669" s="197">
        <v>0</v>
      </c>
      <c r="Z669" s="196">
        <v>0</v>
      </c>
      <c r="AA669" s="196">
        <v>9.7599999999999996E-3</v>
      </c>
      <c r="AB669" s="196">
        <v>0</v>
      </c>
      <c r="AC669" s="196">
        <v>0</v>
      </c>
      <c r="AD669" s="196">
        <v>0</v>
      </c>
      <c r="AE669" s="196">
        <v>0</v>
      </c>
      <c r="AF669" s="272">
        <f t="shared" si="43"/>
        <v>1</v>
      </c>
      <c r="AG669" s="196">
        <f t="shared" si="40"/>
        <v>0.24027999999999991</v>
      </c>
    </row>
    <row r="670" spans="1:33" s="23" customFormat="1" x14ac:dyDescent="0.25">
      <c r="A670" s="1">
        <v>1995</v>
      </c>
      <c r="B670" s="1" t="s">
        <v>17</v>
      </c>
      <c r="C670" s="1" t="str">
        <f t="shared" si="41"/>
        <v>1995MB</v>
      </c>
      <c r="D670" s="1" t="s">
        <v>58</v>
      </c>
      <c r="E670" s="1" t="str">
        <f t="shared" si="42"/>
        <v>1995MBResidential</v>
      </c>
      <c r="F670" s="196">
        <v>0.22690000000000002</v>
      </c>
      <c r="G670" s="196">
        <v>0.23654</v>
      </c>
      <c r="H670" s="196">
        <v>0</v>
      </c>
      <c r="I670" s="196">
        <v>0</v>
      </c>
      <c r="J670" s="196">
        <v>0.21523</v>
      </c>
      <c r="K670" s="196">
        <v>0</v>
      </c>
      <c r="L670" s="196">
        <v>0</v>
      </c>
      <c r="M670" s="196">
        <v>0</v>
      </c>
      <c r="N670" s="196">
        <v>0</v>
      </c>
      <c r="O670" s="196">
        <v>0</v>
      </c>
      <c r="P670" s="196">
        <v>0</v>
      </c>
      <c r="Q670" s="196">
        <v>0.17233000000000001</v>
      </c>
      <c r="R670" s="196">
        <v>0</v>
      </c>
      <c r="S670" s="196">
        <v>0</v>
      </c>
      <c r="T670" s="196">
        <v>0</v>
      </c>
      <c r="U670" s="196">
        <v>7.3959999999999998E-2</v>
      </c>
      <c r="V670" s="196">
        <v>0</v>
      </c>
      <c r="W670" s="196">
        <v>3.3259999999999998E-2</v>
      </c>
      <c r="X670" s="196">
        <v>4.1779999999999998E-2</v>
      </c>
      <c r="Y670" s="196">
        <v>0</v>
      </c>
      <c r="Z670" s="196">
        <v>0</v>
      </c>
      <c r="AA670" s="196">
        <v>0</v>
      </c>
      <c r="AB670" s="196">
        <v>0</v>
      </c>
      <c r="AC670" s="196">
        <v>0</v>
      </c>
      <c r="AD670" s="196">
        <v>0</v>
      </c>
      <c r="AE670" s="196">
        <v>0</v>
      </c>
      <c r="AF670" s="272">
        <f t="shared" si="43"/>
        <v>1</v>
      </c>
      <c r="AG670" s="196">
        <f t="shared" si="40"/>
        <v>0.14899999999999999</v>
      </c>
    </row>
    <row r="671" spans="1:33" s="23" customFormat="1" x14ac:dyDescent="0.25">
      <c r="A671" s="1">
        <v>1996</v>
      </c>
      <c r="B671" s="1" t="s">
        <v>17</v>
      </c>
      <c r="C671" s="1" t="str">
        <f t="shared" si="41"/>
        <v>1996MB</v>
      </c>
      <c r="D671" s="1" t="s">
        <v>57</v>
      </c>
      <c r="E671" s="1" t="str">
        <f t="shared" si="42"/>
        <v>1996MBC&amp;D</v>
      </c>
      <c r="F671" s="196">
        <v>0</v>
      </c>
      <c r="G671" s="196">
        <v>1.094E-2</v>
      </c>
      <c r="H671" s="196">
        <v>0</v>
      </c>
      <c r="I671" s="196">
        <v>0.31845000000000001</v>
      </c>
      <c r="J671" s="196">
        <v>0</v>
      </c>
      <c r="K671" s="196">
        <v>0</v>
      </c>
      <c r="L671" s="196">
        <v>0</v>
      </c>
      <c r="M671" s="196">
        <v>0</v>
      </c>
      <c r="N671" s="196">
        <v>0</v>
      </c>
      <c r="O671" s="196">
        <v>0</v>
      </c>
      <c r="P671" s="196">
        <v>0</v>
      </c>
      <c r="Q671" s="196">
        <v>0</v>
      </c>
      <c r="R671" s="196">
        <v>0</v>
      </c>
      <c r="S671" s="196">
        <v>0</v>
      </c>
      <c r="T671" s="196">
        <v>0.2903</v>
      </c>
      <c r="U671" s="196">
        <v>0</v>
      </c>
      <c r="V671" s="196">
        <v>0</v>
      </c>
      <c r="W671" s="196">
        <v>4.0399999999999991E-2</v>
      </c>
      <c r="X671" s="196">
        <v>0</v>
      </c>
      <c r="Y671" s="196">
        <v>0</v>
      </c>
      <c r="Z671" s="196">
        <v>0</v>
      </c>
      <c r="AA671" s="196">
        <v>0</v>
      </c>
      <c r="AB671" s="196">
        <v>0.15182999999999999</v>
      </c>
      <c r="AC671" s="196">
        <v>7.1459999999999996E-2</v>
      </c>
      <c r="AD671" s="196">
        <v>0.11661999999999995</v>
      </c>
      <c r="AE671" s="196">
        <v>0</v>
      </c>
      <c r="AF671" s="272">
        <f t="shared" si="43"/>
        <v>1</v>
      </c>
      <c r="AG671" s="196">
        <f t="shared" si="40"/>
        <v>0.67060999999999993</v>
      </c>
    </row>
    <row r="672" spans="1:33" s="23" customFormat="1" x14ac:dyDescent="0.25">
      <c r="A672" s="1">
        <v>1996</v>
      </c>
      <c r="B672" s="1" t="s">
        <v>17</v>
      </c>
      <c r="C672" s="1" t="str">
        <f t="shared" si="41"/>
        <v>1996MB</v>
      </c>
      <c r="D672" s="1" t="s">
        <v>56</v>
      </c>
      <c r="E672" s="1" t="str">
        <f t="shared" si="42"/>
        <v>1996MBICI</v>
      </c>
      <c r="F672" s="196">
        <v>0.11691000000000001</v>
      </c>
      <c r="G672" s="196">
        <v>0.40926000000000001</v>
      </c>
      <c r="H672" s="196">
        <v>0</v>
      </c>
      <c r="I672" s="196">
        <v>4.897E-2</v>
      </c>
      <c r="J672" s="196">
        <v>0.11099000000000001</v>
      </c>
      <c r="K672" s="196">
        <v>0</v>
      </c>
      <c r="L672" s="196">
        <v>0</v>
      </c>
      <c r="M672" s="196">
        <v>0</v>
      </c>
      <c r="N672" s="196">
        <v>3.8809999999999997E-2</v>
      </c>
      <c r="O672" s="196">
        <v>0</v>
      </c>
      <c r="P672" s="196">
        <v>0</v>
      </c>
      <c r="Q672" s="196">
        <v>0</v>
      </c>
      <c r="R672" s="196">
        <v>3.4780000000000005E-2</v>
      </c>
      <c r="S672" s="196">
        <v>3.338E-2</v>
      </c>
      <c r="T672" s="196">
        <v>0</v>
      </c>
      <c r="U672" s="196">
        <v>0.11313000000000001</v>
      </c>
      <c r="V672" s="196">
        <v>0</v>
      </c>
      <c r="W672" s="196">
        <v>5.5889999999999912E-2</v>
      </c>
      <c r="X672" s="196">
        <v>2.8119999999999999E-2</v>
      </c>
      <c r="Y672" s="197">
        <v>0</v>
      </c>
      <c r="Z672" s="196">
        <v>0</v>
      </c>
      <c r="AA672" s="196">
        <v>9.7599999999999996E-3</v>
      </c>
      <c r="AB672" s="196">
        <v>0</v>
      </c>
      <c r="AC672" s="196">
        <v>0</v>
      </c>
      <c r="AD672" s="196">
        <v>0</v>
      </c>
      <c r="AE672" s="196">
        <v>0</v>
      </c>
      <c r="AF672" s="272">
        <f t="shared" si="43"/>
        <v>1</v>
      </c>
      <c r="AG672" s="196">
        <f t="shared" si="40"/>
        <v>0.24027999999999991</v>
      </c>
    </row>
    <row r="673" spans="1:33" s="23" customFormat="1" x14ac:dyDescent="0.25">
      <c r="A673" s="1">
        <v>1996</v>
      </c>
      <c r="B673" s="1" t="s">
        <v>17</v>
      </c>
      <c r="C673" s="1" t="str">
        <f t="shared" si="41"/>
        <v>1996MB</v>
      </c>
      <c r="D673" s="1" t="s">
        <v>58</v>
      </c>
      <c r="E673" s="1" t="str">
        <f t="shared" si="42"/>
        <v>1996MBResidential</v>
      </c>
      <c r="F673" s="196">
        <v>0.22690000000000002</v>
      </c>
      <c r="G673" s="196">
        <v>0.23654</v>
      </c>
      <c r="H673" s="196">
        <v>0</v>
      </c>
      <c r="I673" s="196">
        <v>0</v>
      </c>
      <c r="J673" s="196">
        <v>0.21523</v>
      </c>
      <c r="K673" s="196">
        <v>0</v>
      </c>
      <c r="L673" s="196">
        <v>0</v>
      </c>
      <c r="M673" s="196">
        <v>0</v>
      </c>
      <c r="N673" s="196">
        <v>0</v>
      </c>
      <c r="O673" s="196">
        <v>0</v>
      </c>
      <c r="P673" s="196">
        <v>0</v>
      </c>
      <c r="Q673" s="196">
        <v>0.17233000000000001</v>
      </c>
      <c r="R673" s="196">
        <v>0</v>
      </c>
      <c r="S673" s="196">
        <v>0</v>
      </c>
      <c r="T673" s="196">
        <v>0</v>
      </c>
      <c r="U673" s="196">
        <v>7.3959999999999998E-2</v>
      </c>
      <c r="V673" s="196">
        <v>0</v>
      </c>
      <c r="W673" s="196">
        <v>3.3259999999999998E-2</v>
      </c>
      <c r="X673" s="196">
        <v>4.1779999999999998E-2</v>
      </c>
      <c r="Y673" s="196">
        <v>0</v>
      </c>
      <c r="Z673" s="196">
        <v>0</v>
      </c>
      <c r="AA673" s="196">
        <v>0</v>
      </c>
      <c r="AB673" s="196">
        <v>0</v>
      </c>
      <c r="AC673" s="196">
        <v>0</v>
      </c>
      <c r="AD673" s="196">
        <v>0</v>
      </c>
      <c r="AE673" s="196">
        <v>0</v>
      </c>
      <c r="AF673" s="272">
        <f t="shared" si="43"/>
        <v>1</v>
      </c>
      <c r="AG673" s="196">
        <f t="shared" si="40"/>
        <v>0.14899999999999999</v>
      </c>
    </row>
    <row r="674" spans="1:33" s="23" customFormat="1" x14ac:dyDescent="0.25">
      <c r="A674" s="1">
        <v>1997</v>
      </c>
      <c r="B674" s="1" t="s">
        <v>17</v>
      </c>
      <c r="C674" s="1" t="str">
        <f t="shared" si="41"/>
        <v>1997MB</v>
      </c>
      <c r="D674" s="1" t="s">
        <v>57</v>
      </c>
      <c r="E674" s="1" t="str">
        <f t="shared" si="42"/>
        <v>1997MBC&amp;D</v>
      </c>
      <c r="F674" s="196">
        <v>0</v>
      </c>
      <c r="G674" s="196">
        <v>1.094E-2</v>
      </c>
      <c r="H674" s="196">
        <v>0</v>
      </c>
      <c r="I674" s="196">
        <v>0.31845000000000001</v>
      </c>
      <c r="J674" s="196">
        <v>0</v>
      </c>
      <c r="K674" s="196">
        <v>0</v>
      </c>
      <c r="L674" s="196">
        <v>0</v>
      </c>
      <c r="M674" s="196">
        <v>0</v>
      </c>
      <c r="N674" s="196">
        <v>0</v>
      </c>
      <c r="O674" s="196">
        <v>0</v>
      </c>
      <c r="P674" s="196">
        <v>0</v>
      </c>
      <c r="Q674" s="196">
        <v>0</v>
      </c>
      <c r="R674" s="196">
        <v>0</v>
      </c>
      <c r="S674" s="196">
        <v>0</v>
      </c>
      <c r="T674" s="196">
        <v>0.2903</v>
      </c>
      <c r="U674" s="196">
        <v>0</v>
      </c>
      <c r="V674" s="196">
        <v>0</v>
      </c>
      <c r="W674" s="196">
        <v>4.0399999999999991E-2</v>
      </c>
      <c r="X674" s="196">
        <v>0</v>
      </c>
      <c r="Y674" s="197">
        <v>0</v>
      </c>
      <c r="Z674" s="196">
        <v>0</v>
      </c>
      <c r="AA674" s="196">
        <v>0</v>
      </c>
      <c r="AB674" s="196">
        <v>0.15182999999999999</v>
      </c>
      <c r="AC674" s="196">
        <v>7.1459999999999996E-2</v>
      </c>
      <c r="AD674" s="196">
        <v>0.11661999999999995</v>
      </c>
      <c r="AE674" s="196">
        <v>0</v>
      </c>
      <c r="AF674" s="272">
        <f t="shared" si="43"/>
        <v>1</v>
      </c>
      <c r="AG674" s="196">
        <f t="shared" si="40"/>
        <v>0.67060999999999993</v>
      </c>
    </row>
    <row r="675" spans="1:33" s="23" customFormat="1" x14ac:dyDescent="0.25">
      <c r="A675" s="1">
        <v>1997</v>
      </c>
      <c r="B675" s="1" t="s">
        <v>17</v>
      </c>
      <c r="C675" s="1" t="str">
        <f t="shared" si="41"/>
        <v>1997MB</v>
      </c>
      <c r="D675" s="1" t="s">
        <v>56</v>
      </c>
      <c r="E675" s="1" t="str">
        <f t="shared" si="42"/>
        <v>1997MBICI</v>
      </c>
      <c r="F675" s="196">
        <v>0.11691000000000001</v>
      </c>
      <c r="G675" s="196">
        <v>0.40926000000000001</v>
      </c>
      <c r="H675" s="196">
        <v>0</v>
      </c>
      <c r="I675" s="196">
        <v>4.897E-2</v>
      </c>
      <c r="J675" s="196">
        <v>0.11099000000000001</v>
      </c>
      <c r="K675" s="196">
        <v>0</v>
      </c>
      <c r="L675" s="196">
        <v>0</v>
      </c>
      <c r="M675" s="196">
        <v>0</v>
      </c>
      <c r="N675" s="196">
        <v>3.8809999999999997E-2</v>
      </c>
      <c r="O675" s="196">
        <v>0</v>
      </c>
      <c r="P675" s="196">
        <v>0</v>
      </c>
      <c r="Q675" s="196">
        <v>0</v>
      </c>
      <c r="R675" s="196">
        <v>3.4780000000000005E-2</v>
      </c>
      <c r="S675" s="196">
        <v>3.338E-2</v>
      </c>
      <c r="T675" s="196">
        <v>0</v>
      </c>
      <c r="U675" s="196">
        <v>0.11313000000000001</v>
      </c>
      <c r="V675" s="196">
        <v>0</v>
      </c>
      <c r="W675" s="196">
        <v>5.5889999999999912E-2</v>
      </c>
      <c r="X675" s="196">
        <v>2.8119999999999999E-2</v>
      </c>
      <c r="Y675" s="197">
        <v>0</v>
      </c>
      <c r="Z675" s="196">
        <v>0</v>
      </c>
      <c r="AA675" s="196">
        <v>9.7599999999999996E-3</v>
      </c>
      <c r="AB675" s="196">
        <v>0</v>
      </c>
      <c r="AC675" s="196">
        <v>0</v>
      </c>
      <c r="AD675" s="196">
        <v>0</v>
      </c>
      <c r="AE675" s="196">
        <v>0</v>
      </c>
      <c r="AF675" s="272">
        <f t="shared" si="43"/>
        <v>1</v>
      </c>
      <c r="AG675" s="196">
        <f t="shared" si="40"/>
        <v>0.24027999999999991</v>
      </c>
    </row>
    <row r="676" spans="1:33" s="23" customFormat="1" x14ac:dyDescent="0.25">
      <c r="A676" s="1">
        <v>1997</v>
      </c>
      <c r="B676" s="1" t="s">
        <v>17</v>
      </c>
      <c r="C676" s="1" t="str">
        <f t="shared" si="41"/>
        <v>1997MB</v>
      </c>
      <c r="D676" s="1" t="s">
        <v>58</v>
      </c>
      <c r="E676" s="1" t="str">
        <f t="shared" si="42"/>
        <v>1997MBResidential</v>
      </c>
      <c r="F676" s="196">
        <v>0.22690000000000002</v>
      </c>
      <c r="G676" s="196">
        <v>0.23654</v>
      </c>
      <c r="H676" s="196">
        <v>0</v>
      </c>
      <c r="I676" s="196">
        <v>0</v>
      </c>
      <c r="J676" s="196">
        <v>0.21523</v>
      </c>
      <c r="K676" s="196">
        <v>0</v>
      </c>
      <c r="L676" s="196">
        <v>0</v>
      </c>
      <c r="M676" s="196">
        <v>0</v>
      </c>
      <c r="N676" s="196">
        <v>0</v>
      </c>
      <c r="O676" s="196">
        <v>0</v>
      </c>
      <c r="P676" s="196">
        <v>0</v>
      </c>
      <c r="Q676" s="196">
        <v>0.17233000000000001</v>
      </c>
      <c r="R676" s="196">
        <v>0</v>
      </c>
      <c r="S676" s="196">
        <v>0</v>
      </c>
      <c r="T676" s="196">
        <v>0</v>
      </c>
      <c r="U676" s="196">
        <v>7.3959999999999998E-2</v>
      </c>
      <c r="V676" s="196">
        <v>0</v>
      </c>
      <c r="W676" s="196">
        <v>3.3259999999999998E-2</v>
      </c>
      <c r="X676" s="196">
        <v>4.1779999999999998E-2</v>
      </c>
      <c r="Y676" s="196">
        <v>0</v>
      </c>
      <c r="Z676" s="196">
        <v>0</v>
      </c>
      <c r="AA676" s="196">
        <v>0</v>
      </c>
      <c r="AB676" s="196">
        <v>0</v>
      </c>
      <c r="AC676" s="196">
        <v>0</v>
      </c>
      <c r="AD676" s="196">
        <v>0</v>
      </c>
      <c r="AE676" s="196">
        <v>0</v>
      </c>
      <c r="AF676" s="272">
        <f t="shared" si="43"/>
        <v>1</v>
      </c>
      <c r="AG676" s="196">
        <f t="shared" si="40"/>
        <v>0.14899999999999999</v>
      </c>
    </row>
    <row r="677" spans="1:33" s="23" customFormat="1" x14ac:dyDescent="0.25">
      <c r="A677" s="1">
        <v>1998</v>
      </c>
      <c r="B677" s="1" t="s">
        <v>17</v>
      </c>
      <c r="C677" s="1" t="str">
        <f t="shared" si="41"/>
        <v>1998MB</v>
      </c>
      <c r="D677" s="1" t="s">
        <v>57</v>
      </c>
      <c r="E677" s="1" t="str">
        <f t="shared" si="42"/>
        <v>1998MBC&amp;D</v>
      </c>
      <c r="F677" s="196">
        <v>0</v>
      </c>
      <c r="G677" s="196">
        <v>1.094E-2</v>
      </c>
      <c r="H677" s="196">
        <v>0</v>
      </c>
      <c r="I677" s="196">
        <v>0.31845000000000001</v>
      </c>
      <c r="J677" s="196">
        <v>0</v>
      </c>
      <c r="K677" s="196">
        <v>0</v>
      </c>
      <c r="L677" s="196">
        <v>0</v>
      </c>
      <c r="M677" s="196">
        <v>0</v>
      </c>
      <c r="N677" s="196">
        <v>0</v>
      </c>
      <c r="O677" s="196">
        <v>0</v>
      </c>
      <c r="P677" s="196">
        <v>0</v>
      </c>
      <c r="Q677" s="196">
        <v>0</v>
      </c>
      <c r="R677" s="196">
        <v>0</v>
      </c>
      <c r="S677" s="196">
        <v>0</v>
      </c>
      <c r="T677" s="196">
        <v>0.2903</v>
      </c>
      <c r="U677" s="196">
        <v>0</v>
      </c>
      <c r="V677" s="196">
        <v>0</v>
      </c>
      <c r="W677" s="196">
        <v>4.0399999999999991E-2</v>
      </c>
      <c r="X677" s="196">
        <v>0</v>
      </c>
      <c r="Y677" s="196">
        <v>0</v>
      </c>
      <c r="Z677" s="196">
        <v>0</v>
      </c>
      <c r="AA677" s="196">
        <v>0</v>
      </c>
      <c r="AB677" s="196">
        <v>0.15182999999999999</v>
      </c>
      <c r="AC677" s="196">
        <v>7.1459999999999996E-2</v>
      </c>
      <c r="AD677" s="196">
        <v>0.11661999999999995</v>
      </c>
      <c r="AE677" s="196">
        <v>0</v>
      </c>
      <c r="AF677" s="272">
        <f t="shared" si="43"/>
        <v>1</v>
      </c>
      <c r="AG677" s="196">
        <f t="shared" si="40"/>
        <v>0.67060999999999993</v>
      </c>
    </row>
    <row r="678" spans="1:33" s="23" customFormat="1" x14ac:dyDescent="0.25">
      <c r="A678" s="1">
        <v>1998</v>
      </c>
      <c r="B678" s="1" t="s">
        <v>17</v>
      </c>
      <c r="C678" s="1" t="str">
        <f t="shared" si="41"/>
        <v>1998MB</v>
      </c>
      <c r="D678" s="1" t="s">
        <v>56</v>
      </c>
      <c r="E678" s="1" t="str">
        <f t="shared" si="42"/>
        <v>1998MBICI</v>
      </c>
      <c r="F678" s="196">
        <v>0.11691000000000001</v>
      </c>
      <c r="G678" s="196">
        <v>0.40926000000000001</v>
      </c>
      <c r="H678" s="196">
        <v>0</v>
      </c>
      <c r="I678" s="196">
        <v>4.897E-2</v>
      </c>
      <c r="J678" s="196">
        <v>0.11099000000000001</v>
      </c>
      <c r="K678" s="196">
        <v>0</v>
      </c>
      <c r="L678" s="196">
        <v>0</v>
      </c>
      <c r="M678" s="196">
        <v>0</v>
      </c>
      <c r="N678" s="196">
        <v>3.8809999999999997E-2</v>
      </c>
      <c r="O678" s="196">
        <v>0</v>
      </c>
      <c r="P678" s="196">
        <v>0</v>
      </c>
      <c r="Q678" s="196">
        <v>0</v>
      </c>
      <c r="R678" s="196">
        <v>3.4780000000000005E-2</v>
      </c>
      <c r="S678" s="196">
        <v>3.338E-2</v>
      </c>
      <c r="T678" s="196">
        <v>0</v>
      </c>
      <c r="U678" s="196">
        <v>0.11313000000000001</v>
      </c>
      <c r="V678" s="196">
        <v>0</v>
      </c>
      <c r="W678" s="196">
        <v>5.5889999999999912E-2</v>
      </c>
      <c r="X678" s="196">
        <v>2.8119999999999999E-2</v>
      </c>
      <c r="Y678" s="197">
        <v>0</v>
      </c>
      <c r="Z678" s="196">
        <v>0</v>
      </c>
      <c r="AA678" s="196">
        <v>9.7599999999999996E-3</v>
      </c>
      <c r="AB678" s="196">
        <v>0</v>
      </c>
      <c r="AC678" s="196">
        <v>0</v>
      </c>
      <c r="AD678" s="196">
        <v>0</v>
      </c>
      <c r="AE678" s="196">
        <v>0</v>
      </c>
      <c r="AF678" s="272">
        <f t="shared" si="43"/>
        <v>1</v>
      </c>
      <c r="AG678" s="196">
        <f t="shared" ref="AG678:AG741" si="44">SUM(S678:AE678)</f>
        <v>0.24027999999999991</v>
      </c>
    </row>
    <row r="679" spans="1:33" s="23" customFormat="1" x14ac:dyDescent="0.25">
      <c r="A679" s="1">
        <v>1998</v>
      </c>
      <c r="B679" s="1" t="s">
        <v>17</v>
      </c>
      <c r="C679" s="1" t="str">
        <f t="shared" si="41"/>
        <v>1998MB</v>
      </c>
      <c r="D679" s="1" t="s">
        <v>58</v>
      </c>
      <c r="E679" s="1" t="str">
        <f t="shared" si="42"/>
        <v>1998MBResidential</v>
      </c>
      <c r="F679" s="196">
        <v>0.22690000000000002</v>
      </c>
      <c r="G679" s="196">
        <v>0.23654</v>
      </c>
      <c r="H679" s="196">
        <v>0</v>
      </c>
      <c r="I679" s="196">
        <v>0</v>
      </c>
      <c r="J679" s="196">
        <v>0.21523</v>
      </c>
      <c r="K679" s="196">
        <v>0</v>
      </c>
      <c r="L679" s="196">
        <v>0</v>
      </c>
      <c r="M679" s="196">
        <v>0</v>
      </c>
      <c r="N679" s="196">
        <v>0</v>
      </c>
      <c r="O679" s="196">
        <v>0</v>
      </c>
      <c r="P679" s="196">
        <v>0</v>
      </c>
      <c r="Q679" s="196">
        <v>0.17233000000000001</v>
      </c>
      <c r="R679" s="196">
        <v>0</v>
      </c>
      <c r="S679" s="196">
        <v>0</v>
      </c>
      <c r="T679" s="196">
        <v>0</v>
      </c>
      <c r="U679" s="196">
        <v>7.3959999999999998E-2</v>
      </c>
      <c r="V679" s="196">
        <v>0</v>
      </c>
      <c r="W679" s="196">
        <v>3.3259999999999998E-2</v>
      </c>
      <c r="X679" s="196">
        <v>4.1779999999999998E-2</v>
      </c>
      <c r="Y679" s="196">
        <v>0</v>
      </c>
      <c r="Z679" s="196">
        <v>0</v>
      </c>
      <c r="AA679" s="196">
        <v>0</v>
      </c>
      <c r="AB679" s="196">
        <v>0</v>
      </c>
      <c r="AC679" s="196">
        <v>0</v>
      </c>
      <c r="AD679" s="196">
        <v>0</v>
      </c>
      <c r="AE679" s="196">
        <v>0</v>
      </c>
      <c r="AF679" s="272">
        <f t="shared" si="43"/>
        <v>1</v>
      </c>
      <c r="AG679" s="196">
        <f t="shared" si="44"/>
        <v>0.14899999999999999</v>
      </c>
    </row>
    <row r="680" spans="1:33" s="23" customFormat="1" x14ac:dyDescent="0.25">
      <c r="A680" s="1">
        <v>1999</v>
      </c>
      <c r="B680" s="1" t="s">
        <v>17</v>
      </c>
      <c r="C680" s="1" t="str">
        <f t="shared" si="41"/>
        <v>1999MB</v>
      </c>
      <c r="D680" s="1" t="s">
        <v>57</v>
      </c>
      <c r="E680" s="1" t="str">
        <f t="shared" si="42"/>
        <v>1999MBC&amp;D</v>
      </c>
      <c r="F680" s="196">
        <v>0</v>
      </c>
      <c r="G680" s="196">
        <v>1.094E-2</v>
      </c>
      <c r="H680" s="196">
        <v>0</v>
      </c>
      <c r="I680" s="196">
        <v>0.31845000000000001</v>
      </c>
      <c r="J680" s="196">
        <v>0</v>
      </c>
      <c r="K680" s="196">
        <v>0</v>
      </c>
      <c r="L680" s="196">
        <v>0</v>
      </c>
      <c r="M680" s="196">
        <v>0</v>
      </c>
      <c r="N680" s="196">
        <v>0</v>
      </c>
      <c r="O680" s="196">
        <v>0</v>
      </c>
      <c r="P680" s="196">
        <v>0</v>
      </c>
      <c r="Q680" s="196">
        <v>0</v>
      </c>
      <c r="R680" s="196">
        <v>0</v>
      </c>
      <c r="S680" s="196">
        <v>0</v>
      </c>
      <c r="T680" s="196">
        <v>0.2903</v>
      </c>
      <c r="U680" s="196">
        <v>0</v>
      </c>
      <c r="V680" s="196">
        <v>0</v>
      </c>
      <c r="W680" s="196">
        <v>4.0399999999999991E-2</v>
      </c>
      <c r="X680" s="196">
        <v>0</v>
      </c>
      <c r="Y680" s="196">
        <v>0</v>
      </c>
      <c r="Z680" s="196">
        <v>0</v>
      </c>
      <c r="AA680" s="196">
        <v>0</v>
      </c>
      <c r="AB680" s="196">
        <v>0.15182999999999999</v>
      </c>
      <c r="AC680" s="196">
        <v>7.1459999999999996E-2</v>
      </c>
      <c r="AD680" s="196">
        <v>0.11661999999999995</v>
      </c>
      <c r="AE680" s="196">
        <v>0</v>
      </c>
      <c r="AF680" s="272">
        <f t="shared" si="43"/>
        <v>1</v>
      </c>
      <c r="AG680" s="196">
        <f t="shared" si="44"/>
        <v>0.67060999999999993</v>
      </c>
    </row>
    <row r="681" spans="1:33" s="23" customFormat="1" x14ac:dyDescent="0.25">
      <c r="A681" s="1">
        <v>1999</v>
      </c>
      <c r="B681" s="1" t="s">
        <v>17</v>
      </c>
      <c r="C681" s="1" t="str">
        <f t="shared" si="41"/>
        <v>1999MB</v>
      </c>
      <c r="D681" s="1" t="s">
        <v>56</v>
      </c>
      <c r="E681" s="1" t="str">
        <f t="shared" si="42"/>
        <v>1999MBICI</v>
      </c>
      <c r="F681" s="196">
        <v>0.11691000000000001</v>
      </c>
      <c r="G681" s="196">
        <v>0.40926000000000001</v>
      </c>
      <c r="H681" s="196">
        <v>0</v>
      </c>
      <c r="I681" s="196">
        <v>4.897E-2</v>
      </c>
      <c r="J681" s="196">
        <v>0.11099000000000001</v>
      </c>
      <c r="K681" s="196">
        <v>0</v>
      </c>
      <c r="L681" s="196">
        <v>0</v>
      </c>
      <c r="M681" s="196">
        <v>0</v>
      </c>
      <c r="N681" s="196">
        <v>3.8809999999999997E-2</v>
      </c>
      <c r="O681" s="196">
        <v>0</v>
      </c>
      <c r="P681" s="196">
        <v>0</v>
      </c>
      <c r="Q681" s="196">
        <v>0</v>
      </c>
      <c r="R681" s="196">
        <v>3.4780000000000005E-2</v>
      </c>
      <c r="S681" s="196">
        <v>3.338E-2</v>
      </c>
      <c r="T681" s="196">
        <v>0</v>
      </c>
      <c r="U681" s="196">
        <v>0.11313000000000001</v>
      </c>
      <c r="V681" s="196">
        <v>0</v>
      </c>
      <c r="W681" s="196">
        <v>5.5889999999999912E-2</v>
      </c>
      <c r="X681" s="196">
        <v>2.8119999999999999E-2</v>
      </c>
      <c r="Y681" s="197">
        <v>0</v>
      </c>
      <c r="Z681" s="196">
        <v>0</v>
      </c>
      <c r="AA681" s="196">
        <v>9.7599999999999996E-3</v>
      </c>
      <c r="AB681" s="196">
        <v>0</v>
      </c>
      <c r="AC681" s="196">
        <v>0</v>
      </c>
      <c r="AD681" s="196">
        <v>0</v>
      </c>
      <c r="AE681" s="196">
        <v>0</v>
      </c>
      <c r="AF681" s="272">
        <f t="shared" si="43"/>
        <v>1</v>
      </c>
      <c r="AG681" s="196">
        <f t="shared" si="44"/>
        <v>0.24027999999999991</v>
      </c>
    </row>
    <row r="682" spans="1:33" s="23" customFormat="1" x14ac:dyDescent="0.25">
      <c r="A682" s="1">
        <v>1999</v>
      </c>
      <c r="B682" s="1" t="s">
        <v>17</v>
      </c>
      <c r="C682" s="1" t="str">
        <f t="shared" si="41"/>
        <v>1999MB</v>
      </c>
      <c r="D682" s="1" t="s">
        <v>58</v>
      </c>
      <c r="E682" s="1" t="str">
        <f t="shared" si="42"/>
        <v>1999MBResidential</v>
      </c>
      <c r="F682" s="196">
        <v>0.22690000000000002</v>
      </c>
      <c r="G682" s="196">
        <v>0.23654</v>
      </c>
      <c r="H682" s="196">
        <v>0</v>
      </c>
      <c r="I682" s="196">
        <v>0</v>
      </c>
      <c r="J682" s="196">
        <v>0.21523</v>
      </c>
      <c r="K682" s="196">
        <v>0</v>
      </c>
      <c r="L682" s="196">
        <v>0</v>
      </c>
      <c r="M682" s="196">
        <v>0</v>
      </c>
      <c r="N682" s="196">
        <v>0</v>
      </c>
      <c r="O682" s="196">
        <v>0</v>
      </c>
      <c r="P682" s="196">
        <v>0</v>
      </c>
      <c r="Q682" s="196">
        <v>0.17233000000000001</v>
      </c>
      <c r="R682" s="196">
        <v>0</v>
      </c>
      <c r="S682" s="196">
        <v>0</v>
      </c>
      <c r="T682" s="196">
        <v>0</v>
      </c>
      <c r="U682" s="196">
        <v>7.3959999999999998E-2</v>
      </c>
      <c r="V682" s="196">
        <v>0</v>
      </c>
      <c r="W682" s="196">
        <v>3.3259999999999998E-2</v>
      </c>
      <c r="X682" s="196">
        <v>4.1779999999999998E-2</v>
      </c>
      <c r="Y682" s="196">
        <v>0</v>
      </c>
      <c r="Z682" s="196">
        <v>0</v>
      </c>
      <c r="AA682" s="196">
        <v>0</v>
      </c>
      <c r="AB682" s="196">
        <v>0</v>
      </c>
      <c r="AC682" s="196">
        <v>0</v>
      </c>
      <c r="AD682" s="196">
        <v>0</v>
      </c>
      <c r="AE682" s="196">
        <v>0</v>
      </c>
      <c r="AF682" s="272">
        <f t="shared" si="43"/>
        <v>1</v>
      </c>
      <c r="AG682" s="196">
        <f t="shared" si="44"/>
        <v>0.14899999999999999</v>
      </c>
    </row>
    <row r="683" spans="1:33" s="23" customFormat="1" x14ac:dyDescent="0.25">
      <c r="A683" s="1">
        <v>2000</v>
      </c>
      <c r="B683" s="1" t="s">
        <v>17</v>
      </c>
      <c r="C683" s="1" t="str">
        <f t="shared" si="41"/>
        <v>2000MB</v>
      </c>
      <c r="D683" s="1" t="s">
        <v>57</v>
      </c>
      <c r="E683" s="1" t="str">
        <f t="shared" si="42"/>
        <v>2000MBC&amp;D</v>
      </c>
      <c r="F683" s="196">
        <v>0</v>
      </c>
      <c r="G683" s="196">
        <v>1.094E-2</v>
      </c>
      <c r="H683" s="196">
        <v>0</v>
      </c>
      <c r="I683" s="196">
        <v>0.31845000000000001</v>
      </c>
      <c r="J683" s="196">
        <v>0</v>
      </c>
      <c r="K683" s="196">
        <v>0</v>
      </c>
      <c r="L683" s="196">
        <v>0</v>
      </c>
      <c r="M683" s="196">
        <v>0</v>
      </c>
      <c r="N683" s="196">
        <v>0</v>
      </c>
      <c r="O683" s="196">
        <v>0</v>
      </c>
      <c r="P683" s="196">
        <v>0</v>
      </c>
      <c r="Q683" s="196">
        <v>0</v>
      </c>
      <c r="R683" s="196">
        <v>0</v>
      </c>
      <c r="S683" s="196">
        <v>0</v>
      </c>
      <c r="T683" s="196">
        <v>0.2903</v>
      </c>
      <c r="U683" s="196">
        <v>0</v>
      </c>
      <c r="V683" s="196">
        <v>0</v>
      </c>
      <c r="W683" s="196">
        <v>4.0399999999999991E-2</v>
      </c>
      <c r="X683" s="196">
        <v>0</v>
      </c>
      <c r="Y683" s="196">
        <v>0</v>
      </c>
      <c r="Z683" s="196">
        <v>0</v>
      </c>
      <c r="AA683" s="196">
        <v>0</v>
      </c>
      <c r="AB683" s="196">
        <v>0.15182999999999999</v>
      </c>
      <c r="AC683" s="196">
        <v>7.1459999999999996E-2</v>
      </c>
      <c r="AD683" s="196">
        <v>0.11661999999999995</v>
      </c>
      <c r="AE683" s="196">
        <v>0</v>
      </c>
      <c r="AF683" s="272">
        <f t="shared" si="43"/>
        <v>1</v>
      </c>
      <c r="AG683" s="196">
        <f t="shared" si="44"/>
        <v>0.67060999999999993</v>
      </c>
    </row>
    <row r="684" spans="1:33" s="23" customFormat="1" x14ac:dyDescent="0.25">
      <c r="A684" s="1">
        <v>2000</v>
      </c>
      <c r="B684" s="1" t="s">
        <v>17</v>
      </c>
      <c r="C684" s="1" t="str">
        <f t="shared" si="41"/>
        <v>2000MB</v>
      </c>
      <c r="D684" s="1" t="s">
        <v>56</v>
      </c>
      <c r="E684" s="1" t="str">
        <f t="shared" si="42"/>
        <v>2000MBICI</v>
      </c>
      <c r="F684" s="196">
        <v>0.11691000000000001</v>
      </c>
      <c r="G684" s="196">
        <v>0.40926000000000001</v>
      </c>
      <c r="H684" s="196">
        <v>0</v>
      </c>
      <c r="I684" s="196">
        <v>4.897E-2</v>
      </c>
      <c r="J684" s="196">
        <v>0.11099000000000001</v>
      </c>
      <c r="K684" s="196">
        <v>0</v>
      </c>
      <c r="L684" s="196">
        <v>0</v>
      </c>
      <c r="M684" s="196">
        <v>0</v>
      </c>
      <c r="N684" s="196">
        <v>3.8809999999999997E-2</v>
      </c>
      <c r="O684" s="196">
        <v>0</v>
      </c>
      <c r="P684" s="196">
        <v>0</v>
      </c>
      <c r="Q684" s="196">
        <v>0</v>
      </c>
      <c r="R684" s="196">
        <v>3.4780000000000005E-2</v>
      </c>
      <c r="S684" s="196">
        <v>3.338E-2</v>
      </c>
      <c r="T684" s="196">
        <v>0</v>
      </c>
      <c r="U684" s="196">
        <v>0.11313000000000001</v>
      </c>
      <c r="V684" s="196">
        <v>0</v>
      </c>
      <c r="W684" s="196">
        <v>5.5889999999999912E-2</v>
      </c>
      <c r="X684" s="196">
        <v>2.8119999999999999E-2</v>
      </c>
      <c r="Y684" s="197">
        <v>0</v>
      </c>
      <c r="Z684" s="196">
        <v>0</v>
      </c>
      <c r="AA684" s="196">
        <v>9.7599999999999996E-3</v>
      </c>
      <c r="AB684" s="196">
        <v>0</v>
      </c>
      <c r="AC684" s="196">
        <v>0</v>
      </c>
      <c r="AD684" s="196">
        <v>0</v>
      </c>
      <c r="AE684" s="196">
        <v>0</v>
      </c>
      <c r="AF684" s="272">
        <f t="shared" si="43"/>
        <v>1</v>
      </c>
      <c r="AG684" s="196">
        <f t="shared" si="44"/>
        <v>0.24027999999999991</v>
      </c>
    </row>
    <row r="685" spans="1:33" s="23" customFormat="1" x14ac:dyDescent="0.25">
      <c r="A685" s="1">
        <v>2000</v>
      </c>
      <c r="B685" s="1" t="s">
        <v>17</v>
      </c>
      <c r="C685" s="1" t="str">
        <f t="shared" si="41"/>
        <v>2000MB</v>
      </c>
      <c r="D685" s="1" t="s">
        <v>58</v>
      </c>
      <c r="E685" s="1" t="str">
        <f t="shared" si="42"/>
        <v>2000MBResidential</v>
      </c>
      <c r="F685" s="196">
        <v>0.22690000000000002</v>
      </c>
      <c r="G685" s="196">
        <v>0.23654</v>
      </c>
      <c r="H685" s="196">
        <v>0</v>
      </c>
      <c r="I685" s="196">
        <v>0</v>
      </c>
      <c r="J685" s="196">
        <v>0.21523</v>
      </c>
      <c r="K685" s="196">
        <v>0</v>
      </c>
      <c r="L685" s="196">
        <v>0</v>
      </c>
      <c r="M685" s="196">
        <v>0</v>
      </c>
      <c r="N685" s="196">
        <v>0</v>
      </c>
      <c r="O685" s="196">
        <v>0</v>
      </c>
      <c r="P685" s="196">
        <v>0</v>
      </c>
      <c r="Q685" s="196">
        <v>0.17233000000000001</v>
      </c>
      <c r="R685" s="196">
        <v>0</v>
      </c>
      <c r="S685" s="196">
        <v>0</v>
      </c>
      <c r="T685" s="196">
        <v>0</v>
      </c>
      <c r="U685" s="196">
        <v>7.3959999999999998E-2</v>
      </c>
      <c r="V685" s="196">
        <v>0</v>
      </c>
      <c r="W685" s="196">
        <v>3.3259999999999998E-2</v>
      </c>
      <c r="X685" s="196">
        <v>4.1779999999999998E-2</v>
      </c>
      <c r="Y685" s="196">
        <v>0</v>
      </c>
      <c r="Z685" s="196">
        <v>0</v>
      </c>
      <c r="AA685" s="196">
        <v>0</v>
      </c>
      <c r="AB685" s="196">
        <v>0</v>
      </c>
      <c r="AC685" s="196">
        <v>0</v>
      </c>
      <c r="AD685" s="196">
        <v>0</v>
      </c>
      <c r="AE685" s="196">
        <v>0</v>
      </c>
      <c r="AF685" s="272">
        <f t="shared" si="43"/>
        <v>1</v>
      </c>
      <c r="AG685" s="196">
        <f t="shared" si="44"/>
        <v>0.14899999999999999</v>
      </c>
    </row>
    <row r="686" spans="1:33" s="23" customFormat="1" x14ac:dyDescent="0.25">
      <c r="A686" s="1">
        <v>2001</v>
      </c>
      <c r="B686" s="1" t="s">
        <v>17</v>
      </c>
      <c r="C686" s="1" t="str">
        <f t="shared" si="41"/>
        <v>2001MB</v>
      </c>
      <c r="D686" s="1" t="s">
        <v>57</v>
      </c>
      <c r="E686" s="1" t="str">
        <f t="shared" si="42"/>
        <v>2001MBC&amp;D</v>
      </c>
      <c r="F686" s="196">
        <v>0</v>
      </c>
      <c r="G686" s="196">
        <v>1.094E-2</v>
      </c>
      <c r="H686" s="196">
        <v>0</v>
      </c>
      <c r="I686" s="196">
        <v>0.31845000000000001</v>
      </c>
      <c r="J686" s="196">
        <v>0</v>
      </c>
      <c r="K686" s="196">
        <v>0</v>
      </c>
      <c r="L686" s="196">
        <v>0</v>
      </c>
      <c r="M686" s="196">
        <v>0</v>
      </c>
      <c r="N686" s="196">
        <v>0</v>
      </c>
      <c r="O686" s="196">
        <v>0</v>
      </c>
      <c r="P686" s="196">
        <v>0</v>
      </c>
      <c r="Q686" s="196">
        <v>0</v>
      </c>
      <c r="R686" s="196">
        <v>0</v>
      </c>
      <c r="S686" s="196">
        <v>0</v>
      </c>
      <c r="T686" s="196">
        <v>0.2903</v>
      </c>
      <c r="U686" s="196">
        <v>0</v>
      </c>
      <c r="V686" s="196">
        <v>0</v>
      </c>
      <c r="W686" s="196">
        <v>4.0399999999999991E-2</v>
      </c>
      <c r="X686" s="196">
        <v>0</v>
      </c>
      <c r="Y686" s="196">
        <v>0</v>
      </c>
      <c r="Z686" s="196">
        <v>0</v>
      </c>
      <c r="AA686" s="196">
        <v>0</v>
      </c>
      <c r="AB686" s="196">
        <v>0.15182999999999999</v>
      </c>
      <c r="AC686" s="196">
        <v>7.1459999999999996E-2</v>
      </c>
      <c r="AD686" s="196">
        <v>0.11661999999999995</v>
      </c>
      <c r="AE686" s="196">
        <v>0</v>
      </c>
      <c r="AF686" s="272">
        <f t="shared" si="43"/>
        <v>1</v>
      </c>
      <c r="AG686" s="196">
        <f t="shared" si="44"/>
        <v>0.67060999999999993</v>
      </c>
    </row>
    <row r="687" spans="1:33" s="23" customFormat="1" x14ac:dyDescent="0.25">
      <c r="A687" s="1">
        <v>2001</v>
      </c>
      <c r="B687" s="1" t="s">
        <v>17</v>
      </c>
      <c r="C687" s="1" t="str">
        <f t="shared" si="41"/>
        <v>2001MB</v>
      </c>
      <c r="D687" s="1" t="s">
        <v>56</v>
      </c>
      <c r="E687" s="1" t="str">
        <f t="shared" si="42"/>
        <v>2001MBICI</v>
      </c>
      <c r="F687" s="196">
        <v>0.11691000000000001</v>
      </c>
      <c r="G687" s="196">
        <v>0.40926000000000001</v>
      </c>
      <c r="H687" s="196">
        <v>0</v>
      </c>
      <c r="I687" s="196">
        <v>4.897E-2</v>
      </c>
      <c r="J687" s="196">
        <v>0.11099000000000001</v>
      </c>
      <c r="K687" s="196">
        <v>0</v>
      </c>
      <c r="L687" s="196">
        <v>0</v>
      </c>
      <c r="M687" s="196">
        <v>0</v>
      </c>
      <c r="N687" s="196">
        <v>3.8809999999999997E-2</v>
      </c>
      <c r="O687" s="196">
        <v>0</v>
      </c>
      <c r="P687" s="196">
        <v>0</v>
      </c>
      <c r="Q687" s="196">
        <v>0</v>
      </c>
      <c r="R687" s="196">
        <v>3.4780000000000005E-2</v>
      </c>
      <c r="S687" s="196">
        <v>3.338E-2</v>
      </c>
      <c r="T687" s="196">
        <v>0</v>
      </c>
      <c r="U687" s="196">
        <v>0.11313000000000001</v>
      </c>
      <c r="V687" s="196">
        <v>0</v>
      </c>
      <c r="W687" s="196">
        <v>5.5889999999999912E-2</v>
      </c>
      <c r="X687" s="196">
        <v>2.8119999999999999E-2</v>
      </c>
      <c r="Y687" s="197">
        <v>0</v>
      </c>
      <c r="Z687" s="196">
        <v>0</v>
      </c>
      <c r="AA687" s="196">
        <v>9.7599999999999996E-3</v>
      </c>
      <c r="AB687" s="196">
        <v>0</v>
      </c>
      <c r="AC687" s="196">
        <v>0</v>
      </c>
      <c r="AD687" s="196">
        <v>0</v>
      </c>
      <c r="AE687" s="196">
        <v>0</v>
      </c>
      <c r="AF687" s="272">
        <f t="shared" si="43"/>
        <v>1</v>
      </c>
      <c r="AG687" s="196">
        <f t="shared" si="44"/>
        <v>0.24027999999999991</v>
      </c>
    </row>
    <row r="688" spans="1:33" s="23" customFormat="1" x14ac:dyDescent="0.25">
      <c r="A688" s="1">
        <v>2001</v>
      </c>
      <c r="B688" s="1" t="s">
        <v>17</v>
      </c>
      <c r="C688" s="1" t="str">
        <f t="shared" si="41"/>
        <v>2001MB</v>
      </c>
      <c r="D688" s="1" t="s">
        <v>58</v>
      </c>
      <c r="E688" s="1" t="str">
        <f t="shared" si="42"/>
        <v>2001MBResidential</v>
      </c>
      <c r="F688" s="196">
        <v>0.22690000000000002</v>
      </c>
      <c r="G688" s="196">
        <v>0.23654</v>
      </c>
      <c r="H688" s="196">
        <v>0</v>
      </c>
      <c r="I688" s="196">
        <v>0</v>
      </c>
      <c r="J688" s="196">
        <v>0.21523</v>
      </c>
      <c r="K688" s="196">
        <v>0</v>
      </c>
      <c r="L688" s="196">
        <v>0</v>
      </c>
      <c r="M688" s="196">
        <v>0</v>
      </c>
      <c r="N688" s="196">
        <v>0</v>
      </c>
      <c r="O688" s="196">
        <v>0</v>
      </c>
      <c r="P688" s="196">
        <v>0</v>
      </c>
      <c r="Q688" s="196">
        <v>0.17233000000000001</v>
      </c>
      <c r="R688" s="196">
        <v>0</v>
      </c>
      <c r="S688" s="196">
        <v>0</v>
      </c>
      <c r="T688" s="196">
        <v>0</v>
      </c>
      <c r="U688" s="196">
        <v>7.3959999999999998E-2</v>
      </c>
      <c r="V688" s="196">
        <v>0</v>
      </c>
      <c r="W688" s="196">
        <v>3.3259999999999998E-2</v>
      </c>
      <c r="X688" s="196">
        <v>4.1779999999999998E-2</v>
      </c>
      <c r="Y688" s="196">
        <v>0</v>
      </c>
      <c r="Z688" s="196">
        <v>0</v>
      </c>
      <c r="AA688" s="196">
        <v>0</v>
      </c>
      <c r="AB688" s="196">
        <v>0</v>
      </c>
      <c r="AC688" s="196">
        <v>0</v>
      </c>
      <c r="AD688" s="196">
        <v>0</v>
      </c>
      <c r="AE688" s="196">
        <v>0</v>
      </c>
      <c r="AF688" s="272">
        <f t="shared" si="43"/>
        <v>1</v>
      </c>
      <c r="AG688" s="196">
        <f t="shared" si="44"/>
        <v>0.14899999999999999</v>
      </c>
    </row>
    <row r="689" spans="1:33" s="23" customFormat="1" x14ac:dyDescent="0.25">
      <c r="A689" s="1">
        <v>2002</v>
      </c>
      <c r="B689" s="1" t="s">
        <v>17</v>
      </c>
      <c r="C689" s="1" t="str">
        <f t="shared" si="41"/>
        <v>2002MB</v>
      </c>
      <c r="D689" s="1" t="s">
        <v>57</v>
      </c>
      <c r="E689" s="1" t="str">
        <f t="shared" si="42"/>
        <v>2002MBC&amp;D</v>
      </c>
      <c r="F689" s="196">
        <v>0</v>
      </c>
      <c r="G689" s="196">
        <v>8.0000000000000002E-3</v>
      </c>
      <c r="H689" s="196">
        <v>0</v>
      </c>
      <c r="I689" s="196">
        <v>0.40200000000000002</v>
      </c>
      <c r="J689" s="196">
        <v>0</v>
      </c>
      <c r="K689" s="196">
        <v>0</v>
      </c>
      <c r="L689" s="196">
        <v>0</v>
      </c>
      <c r="M689" s="196">
        <v>0</v>
      </c>
      <c r="N689" s="196">
        <v>1.3000000000000001E-2</v>
      </c>
      <c r="O689" s="196">
        <v>0</v>
      </c>
      <c r="P689" s="196">
        <v>0</v>
      </c>
      <c r="Q689" s="196">
        <v>0</v>
      </c>
      <c r="R689" s="196">
        <v>0</v>
      </c>
      <c r="S689" s="196">
        <v>0</v>
      </c>
      <c r="T689" s="196">
        <v>0</v>
      </c>
      <c r="U689" s="196">
        <v>0</v>
      </c>
      <c r="V689" s="196">
        <v>0</v>
      </c>
      <c r="W689" s="196">
        <v>0</v>
      </c>
      <c r="X689" s="196">
        <v>0</v>
      </c>
      <c r="Y689" s="197">
        <v>0</v>
      </c>
      <c r="Z689" s="196">
        <v>0</v>
      </c>
      <c r="AA689" s="196">
        <v>0</v>
      </c>
      <c r="AB689" s="196">
        <v>0</v>
      </c>
      <c r="AC689" s="196">
        <v>0</v>
      </c>
      <c r="AD689" s="196">
        <v>0.57700000000000007</v>
      </c>
      <c r="AE689" s="196">
        <v>0</v>
      </c>
      <c r="AF689" s="272">
        <f t="shared" si="43"/>
        <v>1</v>
      </c>
      <c r="AG689" s="196">
        <f t="shared" si="44"/>
        <v>0.57700000000000007</v>
      </c>
    </row>
    <row r="690" spans="1:33" s="23" customFormat="1" x14ac:dyDescent="0.25">
      <c r="A690" s="1">
        <v>2002</v>
      </c>
      <c r="B690" s="1" t="s">
        <v>17</v>
      </c>
      <c r="C690" s="1" t="str">
        <f t="shared" si="41"/>
        <v>2002MB</v>
      </c>
      <c r="D690" s="1" t="s">
        <v>56</v>
      </c>
      <c r="E690" s="1" t="str">
        <f t="shared" si="42"/>
        <v>2002MBICI</v>
      </c>
      <c r="F690" s="196">
        <v>0.217</v>
      </c>
      <c r="G690" s="196">
        <v>0.28800000000000003</v>
      </c>
      <c r="H690" s="196">
        <v>0</v>
      </c>
      <c r="I690" s="196">
        <v>3.1E-2</v>
      </c>
      <c r="J690" s="196">
        <v>1.6E-2</v>
      </c>
      <c r="K690" s="196">
        <v>6.5000000000000002E-2</v>
      </c>
      <c r="L690" s="196">
        <v>0</v>
      </c>
      <c r="M690" s="196">
        <v>0.02</v>
      </c>
      <c r="N690" s="196">
        <v>5.9000000000000004E-2</v>
      </c>
      <c r="O690" s="196">
        <v>0</v>
      </c>
      <c r="P690" s="196">
        <v>0</v>
      </c>
      <c r="Q690" s="196">
        <v>0</v>
      </c>
      <c r="R690" s="196">
        <v>5.7000000000000002E-2</v>
      </c>
      <c r="S690" s="196">
        <v>0</v>
      </c>
      <c r="T690" s="196">
        <v>0</v>
      </c>
      <c r="U690" s="196">
        <v>0</v>
      </c>
      <c r="V690" s="196">
        <v>0</v>
      </c>
      <c r="W690" s="196">
        <v>0</v>
      </c>
      <c r="X690" s="196">
        <v>0</v>
      </c>
      <c r="Y690" s="196">
        <v>0</v>
      </c>
      <c r="Z690" s="196">
        <v>0</v>
      </c>
      <c r="AA690" s="196">
        <v>0</v>
      </c>
      <c r="AB690" s="196">
        <v>0</v>
      </c>
      <c r="AC690" s="196">
        <v>0</v>
      </c>
      <c r="AD690" s="196">
        <v>0.247</v>
      </c>
      <c r="AE690" s="196">
        <v>0</v>
      </c>
      <c r="AF690" s="272">
        <f t="shared" si="43"/>
        <v>1</v>
      </c>
      <c r="AG690" s="196">
        <f t="shared" si="44"/>
        <v>0.247</v>
      </c>
    </row>
    <row r="691" spans="1:33" s="23" customFormat="1" x14ac:dyDescent="0.25">
      <c r="A691" s="1">
        <v>2002</v>
      </c>
      <c r="B691" s="1" t="s">
        <v>17</v>
      </c>
      <c r="C691" s="1" t="str">
        <f t="shared" si="41"/>
        <v>2002MB</v>
      </c>
      <c r="D691" s="1" t="s">
        <v>58</v>
      </c>
      <c r="E691" s="1" t="str">
        <f t="shared" si="42"/>
        <v>2002MBResidential</v>
      </c>
      <c r="F691" s="196">
        <v>0.41700000000000004</v>
      </c>
      <c r="G691" s="196">
        <v>9.4E-2</v>
      </c>
      <c r="H691" s="196">
        <v>0</v>
      </c>
      <c r="I691" s="196">
        <v>9.4E-2</v>
      </c>
      <c r="J691" s="196">
        <v>0.17699999999999999</v>
      </c>
      <c r="K691" s="196">
        <v>6.7000000000000004E-2</v>
      </c>
      <c r="L691" s="196">
        <v>0</v>
      </c>
      <c r="M691" s="196">
        <v>1E-3</v>
      </c>
      <c r="N691" s="196">
        <v>4.8000000000000001E-2</v>
      </c>
      <c r="O691" s="196">
        <v>0</v>
      </c>
      <c r="P691" s="196">
        <v>0</v>
      </c>
      <c r="Q691" s="196">
        <v>0</v>
      </c>
      <c r="R691" s="196">
        <v>0</v>
      </c>
      <c r="S691" s="196">
        <v>0</v>
      </c>
      <c r="T691" s="196">
        <v>0</v>
      </c>
      <c r="U691" s="196">
        <v>0</v>
      </c>
      <c r="V691" s="196">
        <v>0</v>
      </c>
      <c r="W691" s="196">
        <v>0</v>
      </c>
      <c r="X691" s="196">
        <v>0</v>
      </c>
      <c r="Y691" s="196">
        <v>0</v>
      </c>
      <c r="Z691" s="196">
        <v>0</v>
      </c>
      <c r="AA691" s="196">
        <v>0</v>
      </c>
      <c r="AB691" s="196">
        <v>0</v>
      </c>
      <c r="AC691" s="196">
        <v>0</v>
      </c>
      <c r="AD691" s="196">
        <v>0.10199999999999999</v>
      </c>
      <c r="AE691" s="196">
        <v>0</v>
      </c>
      <c r="AF691" s="272">
        <f t="shared" si="43"/>
        <v>1</v>
      </c>
      <c r="AG691" s="196">
        <f t="shared" si="44"/>
        <v>0.10199999999999999</v>
      </c>
    </row>
    <row r="692" spans="1:33" s="23" customFormat="1" x14ac:dyDescent="0.25">
      <c r="A692" s="1">
        <v>2003</v>
      </c>
      <c r="B692" s="1" t="s">
        <v>17</v>
      </c>
      <c r="C692" s="1" t="str">
        <f t="shared" si="41"/>
        <v>2003MB</v>
      </c>
      <c r="D692" s="1" t="s">
        <v>57</v>
      </c>
      <c r="E692" s="1" t="str">
        <f t="shared" si="42"/>
        <v>2003MBC&amp;D</v>
      </c>
      <c r="F692" s="196">
        <v>0</v>
      </c>
      <c r="G692" s="196">
        <v>8.0000000000000002E-3</v>
      </c>
      <c r="H692" s="196">
        <v>0</v>
      </c>
      <c r="I692" s="196">
        <v>0.40200000000000002</v>
      </c>
      <c r="J692" s="196">
        <v>0</v>
      </c>
      <c r="K692" s="196">
        <v>0</v>
      </c>
      <c r="L692" s="196">
        <v>0</v>
      </c>
      <c r="M692" s="196">
        <v>0</v>
      </c>
      <c r="N692" s="196">
        <v>1.3000000000000001E-2</v>
      </c>
      <c r="O692" s="196">
        <v>0</v>
      </c>
      <c r="P692" s="196">
        <v>0</v>
      </c>
      <c r="Q692" s="196">
        <v>0</v>
      </c>
      <c r="R692" s="196">
        <v>0</v>
      </c>
      <c r="S692" s="196">
        <v>0</v>
      </c>
      <c r="T692" s="196">
        <v>0</v>
      </c>
      <c r="U692" s="196">
        <v>0</v>
      </c>
      <c r="V692" s="196">
        <v>0</v>
      </c>
      <c r="W692" s="196">
        <v>0</v>
      </c>
      <c r="X692" s="196">
        <v>0</v>
      </c>
      <c r="Y692" s="196">
        <v>0</v>
      </c>
      <c r="Z692" s="196">
        <v>0</v>
      </c>
      <c r="AA692" s="196">
        <v>0</v>
      </c>
      <c r="AB692" s="196">
        <v>0</v>
      </c>
      <c r="AC692" s="196">
        <v>0</v>
      </c>
      <c r="AD692" s="196">
        <v>0.57700000000000007</v>
      </c>
      <c r="AE692" s="196">
        <v>0</v>
      </c>
      <c r="AF692" s="272">
        <f t="shared" si="43"/>
        <v>1</v>
      </c>
      <c r="AG692" s="196">
        <f t="shared" si="44"/>
        <v>0.57700000000000007</v>
      </c>
    </row>
    <row r="693" spans="1:33" s="23" customFormat="1" x14ac:dyDescent="0.25">
      <c r="A693" s="1">
        <v>2003</v>
      </c>
      <c r="B693" s="1" t="s">
        <v>17</v>
      </c>
      <c r="C693" s="1" t="str">
        <f t="shared" si="41"/>
        <v>2003MB</v>
      </c>
      <c r="D693" s="1" t="s">
        <v>56</v>
      </c>
      <c r="E693" s="1" t="str">
        <f t="shared" si="42"/>
        <v>2003MBICI</v>
      </c>
      <c r="F693" s="196">
        <v>0.217</v>
      </c>
      <c r="G693" s="196">
        <v>0.28800000000000003</v>
      </c>
      <c r="H693" s="196">
        <v>0</v>
      </c>
      <c r="I693" s="196">
        <v>3.1E-2</v>
      </c>
      <c r="J693" s="196">
        <v>1.6E-2</v>
      </c>
      <c r="K693" s="196">
        <v>6.5000000000000002E-2</v>
      </c>
      <c r="L693" s="196">
        <v>0</v>
      </c>
      <c r="M693" s="196">
        <v>0.02</v>
      </c>
      <c r="N693" s="196">
        <v>5.9000000000000004E-2</v>
      </c>
      <c r="O693" s="196">
        <v>0</v>
      </c>
      <c r="P693" s="196">
        <v>0</v>
      </c>
      <c r="Q693" s="196">
        <v>0</v>
      </c>
      <c r="R693" s="196">
        <v>5.7000000000000002E-2</v>
      </c>
      <c r="S693" s="196">
        <v>0</v>
      </c>
      <c r="T693" s="196">
        <v>0</v>
      </c>
      <c r="U693" s="196">
        <v>0</v>
      </c>
      <c r="V693" s="196">
        <v>0</v>
      </c>
      <c r="W693" s="196">
        <v>0</v>
      </c>
      <c r="X693" s="196">
        <v>0</v>
      </c>
      <c r="Y693" s="196">
        <v>0</v>
      </c>
      <c r="Z693" s="196">
        <v>0</v>
      </c>
      <c r="AA693" s="196">
        <v>0</v>
      </c>
      <c r="AB693" s="196">
        <v>0</v>
      </c>
      <c r="AC693" s="196">
        <v>0</v>
      </c>
      <c r="AD693" s="196">
        <v>0.247</v>
      </c>
      <c r="AE693" s="196">
        <v>0</v>
      </c>
      <c r="AF693" s="272">
        <f t="shared" si="43"/>
        <v>1</v>
      </c>
      <c r="AG693" s="196">
        <f t="shared" si="44"/>
        <v>0.247</v>
      </c>
    </row>
    <row r="694" spans="1:33" s="23" customFormat="1" x14ac:dyDescent="0.25">
      <c r="A694" s="1">
        <v>2003</v>
      </c>
      <c r="B694" s="1" t="s">
        <v>17</v>
      </c>
      <c r="C694" s="1" t="str">
        <f t="shared" si="41"/>
        <v>2003MB</v>
      </c>
      <c r="D694" s="1" t="s">
        <v>58</v>
      </c>
      <c r="E694" s="1" t="str">
        <f t="shared" si="42"/>
        <v>2003MBResidential</v>
      </c>
      <c r="F694" s="196">
        <v>0.41700000000000004</v>
      </c>
      <c r="G694" s="196">
        <v>9.4E-2</v>
      </c>
      <c r="H694" s="196">
        <v>0</v>
      </c>
      <c r="I694" s="196">
        <v>9.4E-2</v>
      </c>
      <c r="J694" s="196">
        <v>0.17699999999999999</v>
      </c>
      <c r="K694" s="196">
        <v>6.7000000000000004E-2</v>
      </c>
      <c r="L694" s="196">
        <v>0</v>
      </c>
      <c r="M694" s="196">
        <v>1E-3</v>
      </c>
      <c r="N694" s="196">
        <v>4.8000000000000001E-2</v>
      </c>
      <c r="O694" s="196">
        <v>0</v>
      </c>
      <c r="P694" s="196">
        <v>0</v>
      </c>
      <c r="Q694" s="196">
        <v>0</v>
      </c>
      <c r="R694" s="196">
        <v>0</v>
      </c>
      <c r="S694" s="196">
        <v>0</v>
      </c>
      <c r="T694" s="197">
        <v>0</v>
      </c>
      <c r="U694" s="196">
        <v>0</v>
      </c>
      <c r="V694" s="196">
        <v>0</v>
      </c>
      <c r="W694" s="196">
        <v>0</v>
      </c>
      <c r="X694" s="196">
        <v>0</v>
      </c>
      <c r="Y694" s="196">
        <v>0</v>
      </c>
      <c r="Z694" s="196">
        <v>0</v>
      </c>
      <c r="AA694" s="196">
        <v>0</v>
      </c>
      <c r="AB694" s="196">
        <v>0</v>
      </c>
      <c r="AC694" s="196">
        <v>0</v>
      </c>
      <c r="AD694" s="196">
        <v>0.10199999999999999</v>
      </c>
      <c r="AE694" s="196">
        <v>0</v>
      </c>
      <c r="AF694" s="272">
        <f t="shared" si="43"/>
        <v>1</v>
      </c>
      <c r="AG694" s="196">
        <f t="shared" si="44"/>
        <v>0.10199999999999999</v>
      </c>
    </row>
    <row r="695" spans="1:33" s="23" customFormat="1" x14ac:dyDescent="0.25">
      <c r="A695" s="1">
        <v>2004</v>
      </c>
      <c r="B695" s="1" t="s">
        <v>17</v>
      </c>
      <c r="C695" s="1" t="str">
        <f t="shared" si="41"/>
        <v>2004MB</v>
      </c>
      <c r="D695" s="1" t="s">
        <v>57</v>
      </c>
      <c r="E695" s="1" t="str">
        <f t="shared" si="42"/>
        <v>2004MBC&amp;D</v>
      </c>
      <c r="F695" s="196">
        <v>0</v>
      </c>
      <c r="G695" s="196">
        <v>8.0000000000000002E-3</v>
      </c>
      <c r="H695" s="196">
        <v>0</v>
      </c>
      <c r="I695" s="196">
        <v>0.40200000000000002</v>
      </c>
      <c r="J695" s="196">
        <v>0</v>
      </c>
      <c r="K695" s="196">
        <v>0</v>
      </c>
      <c r="L695" s="196">
        <v>0</v>
      </c>
      <c r="M695" s="196">
        <v>0</v>
      </c>
      <c r="N695" s="196">
        <v>1.3000000000000001E-2</v>
      </c>
      <c r="O695" s="196">
        <v>0</v>
      </c>
      <c r="P695" s="196">
        <v>0</v>
      </c>
      <c r="Q695" s="196">
        <v>0</v>
      </c>
      <c r="R695" s="196">
        <v>0</v>
      </c>
      <c r="S695" s="196">
        <v>0</v>
      </c>
      <c r="T695" s="196">
        <v>0</v>
      </c>
      <c r="U695" s="196">
        <v>0</v>
      </c>
      <c r="V695" s="196">
        <v>0</v>
      </c>
      <c r="W695" s="196">
        <v>0</v>
      </c>
      <c r="X695" s="196">
        <v>0</v>
      </c>
      <c r="Y695" s="196">
        <v>0</v>
      </c>
      <c r="Z695" s="196">
        <v>0</v>
      </c>
      <c r="AA695" s="196">
        <v>0</v>
      </c>
      <c r="AB695" s="196">
        <v>0</v>
      </c>
      <c r="AC695" s="196">
        <v>0</v>
      </c>
      <c r="AD695" s="196">
        <v>0.57700000000000007</v>
      </c>
      <c r="AE695" s="196">
        <v>0</v>
      </c>
      <c r="AF695" s="272">
        <f t="shared" si="43"/>
        <v>1</v>
      </c>
      <c r="AG695" s="196">
        <f t="shared" si="44"/>
        <v>0.57700000000000007</v>
      </c>
    </row>
    <row r="696" spans="1:33" s="23" customFormat="1" x14ac:dyDescent="0.25">
      <c r="A696" s="1">
        <v>2004</v>
      </c>
      <c r="B696" s="1" t="s">
        <v>17</v>
      </c>
      <c r="C696" s="1" t="str">
        <f t="shared" si="41"/>
        <v>2004MB</v>
      </c>
      <c r="D696" s="1" t="s">
        <v>56</v>
      </c>
      <c r="E696" s="1" t="str">
        <f t="shared" si="42"/>
        <v>2004MBICI</v>
      </c>
      <c r="F696" s="196">
        <v>0.217</v>
      </c>
      <c r="G696" s="196">
        <v>0.28800000000000003</v>
      </c>
      <c r="H696" s="196">
        <v>0</v>
      </c>
      <c r="I696" s="196">
        <v>3.1E-2</v>
      </c>
      <c r="J696" s="196">
        <v>1.6E-2</v>
      </c>
      <c r="K696" s="196">
        <v>6.5000000000000002E-2</v>
      </c>
      <c r="L696" s="196">
        <v>0</v>
      </c>
      <c r="M696" s="196">
        <v>0.02</v>
      </c>
      <c r="N696" s="196">
        <v>5.9000000000000004E-2</v>
      </c>
      <c r="O696" s="196">
        <v>0</v>
      </c>
      <c r="P696" s="196">
        <v>0</v>
      </c>
      <c r="Q696" s="196">
        <v>0</v>
      </c>
      <c r="R696" s="196">
        <v>5.7000000000000002E-2</v>
      </c>
      <c r="S696" s="196">
        <v>0</v>
      </c>
      <c r="T696" s="196">
        <v>0</v>
      </c>
      <c r="U696" s="196">
        <v>0</v>
      </c>
      <c r="V696" s="196">
        <v>0</v>
      </c>
      <c r="W696" s="196">
        <v>0</v>
      </c>
      <c r="X696" s="196">
        <v>0</v>
      </c>
      <c r="Y696" s="196">
        <v>0</v>
      </c>
      <c r="Z696" s="196">
        <v>0</v>
      </c>
      <c r="AA696" s="196">
        <v>0</v>
      </c>
      <c r="AB696" s="196">
        <v>0</v>
      </c>
      <c r="AC696" s="196">
        <v>0</v>
      </c>
      <c r="AD696" s="196">
        <v>0.247</v>
      </c>
      <c r="AE696" s="196">
        <v>0</v>
      </c>
      <c r="AF696" s="272">
        <f t="shared" si="43"/>
        <v>1</v>
      </c>
      <c r="AG696" s="196">
        <f t="shared" si="44"/>
        <v>0.247</v>
      </c>
    </row>
    <row r="697" spans="1:33" s="23" customFormat="1" x14ac:dyDescent="0.25">
      <c r="A697" s="1">
        <v>2004</v>
      </c>
      <c r="B697" s="1" t="s">
        <v>17</v>
      </c>
      <c r="C697" s="1" t="str">
        <f t="shared" si="41"/>
        <v>2004MB</v>
      </c>
      <c r="D697" s="1" t="s">
        <v>58</v>
      </c>
      <c r="E697" s="1" t="str">
        <f t="shared" si="42"/>
        <v>2004MBResidential</v>
      </c>
      <c r="F697" s="196">
        <v>0.41700000000000004</v>
      </c>
      <c r="G697" s="196">
        <v>9.4E-2</v>
      </c>
      <c r="H697" s="196">
        <v>0</v>
      </c>
      <c r="I697" s="196">
        <v>9.4E-2</v>
      </c>
      <c r="J697" s="196">
        <v>0.17699999999999999</v>
      </c>
      <c r="K697" s="196">
        <v>6.7000000000000004E-2</v>
      </c>
      <c r="L697" s="196">
        <v>0</v>
      </c>
      <c r="M697" s="196">
        <v>1E-3</v>
      </c>
      <c r="N697" s="196">
        <v>4.8000000000000001E-2</v>
      </c>
      <c r="O697" s="196">
        <v>0</v>
      </c>
      <c r="P697" s="196">
        <v>0</v>
      </c>
      <c r="Q697" s="196">
        <v>0</v>
      </c>
      <c r="R697" s="196">
        <v>0</v>
      </c>
      <c r="S697" s="196">
        <v>0</v>
      </c>
      <c r="T697" s="197">
        <v>0</v>
      </c>
      <c r="U697" s="196">
        <v>0</v>
      </c>
      <c r="V697" s="196">
        <v>0</v>
      </c>
      <c r="W697" s="196">
        <v>0</v>
      </c>
      <c r="X697" s="196">
        <v>0</v>
      </c>
      <c r="Y697" s="196">
        <v>0</v>
      </c>
      <c r="Z697" s="196">
        <v>0</v>
      </c>
      <c r="AA697" s="196">
        <v>0</v>
      </c>
      <c r="AB697" s="196">
        <v>0</v>
      </c>
      <c r="AC697" s="196">
        <v>0</v>
      </c>
      <c r="AD697" s="196">
        <v>0.10199999999999999</v>
      </c>
      <c r="AE697" s="196">
        <v>0</v>
      </c>
      <c r="AF697" s="272">
        <f t="shared" si="43"/>
        <v>1</v>
      </c>
      <c r="AG697" s="196">
        <f t="shared" si="44"/>
        <v>0.10199999999999999</v>
      </c>
    </row>
    <row r="698" spans="1:33" s="23" customFormat="1" x14ac:dyDescent="0.25">
      <c r="A698" s="1">
        <v>2005</v>
      </c>
      <c r="B698" s="1" t="s">
        <v>17</v>
      </c>
      <c r="C698" s="1" t="str">
        <f t="shared" si="41"/>
        <v>2005MB</v>
      </c>
      <c r="D698" s="1" t="s">
        <v>57</v>
      </c>
      <c r="E698" s="1" t="str">
        <f t="shared" si="42"/>
        <v>2005MBC&amp;D</v>
      </c>
      <c r="F698" s="196">
        <v>0</v>
      </c>
      <c r="G698" s="196">
        <v>8.0000000000000002E-3</v>
      </c>
      <c r="H698" s="196">
        <v>0</v>
      </c>
      <c r="I698" s="196">
        <v>0.40200000000000002</v>
      </c>
      <c r="J698" s="196">
        <v>0</v>
      </c>
      <c r="K698" s="196">
        <v>0</v>
      </c>
      <c r="L698" s="196">
        <v>0</v>
      </c>
      <c r="M698" s="196">
        <v>0</v>
      </c>
      <c r="N698" s="196">
        <v>1.3000000000000001E-2</v>
      </c>
      <c r="O698" s="196">
        <v>0</v>
      </c>
      <c r="P698" s="196">
        <v>0</v>
      </c>
      <c r="Q698" s="196">
        <v>0</v>
      </c>
      <c r="R698" s="196">
        <v>0</v>
      </c>
      <c r="S698" s="196">
        <v>0</v>
      </c>
      <c r="T698" s="196">
        <v>0</v>
      </c>
      <c r="U698" s="196">
        <v>0</v>
      </c>
      <c r="V698" s="196">
        <v>0</v>
      </c>
      <c r="W698" s="196">
        <v>0</v>
      </c>
      <c r="X698" s="196">
        <v>0</v>
      </c>
      <c r="Y698" s="197">
        <v>0</v>
      </c>
      <c r="Z698" s="196">
        <v>0</v>
      </c>
      <c r="AA698" s="196">
        <v>0</v>
      </c>
      <c r="AB698" s="196">
        <v>0</v>
      </c>
      <c r="AC698" s="196">
        <v>0</v>
      </c>
      <c r="AD698" s="196">
        <v>0.57700000000000007</v>
      </c>
      <c r="AE698" s="196">
        <v>0</v>
      </c>
      <c r="AF698" s="272">
        <f t="shared" si="43"/>
        <v>1</v>
      </c>
      <c r="AG698" s="196">
        <f t="shared" si="44"/>
        <v>0.57700000000000007</v>
      </c>
    </row>
    <row r="699" spans="1:33" s="23" customFormat="1" x14ac:dyDescent="0.25">
      <c r="A699" s="1">
        <v>2005</v>
      </c>
      <c r="B699" s="1" t="s">
        <v>17</v>
      </c>
      <c r="C699" s="1" t="str">
        <f t="shared" si="41"/>
        <v>2005MB</v>
      </c>
      <c r="D699" s="1" t="s">
        <v>56</v>
      </c>
      <c r="E699" s="1" t="str">
        <f t="shared" si="42"/>
        <v>2005MBICI</v>
      </c>
      <c r="F699" s="196">
        <v>0.217</v>
      </c>
      <c r="G699" s="196">
        <v>0.28800000000000003</v>
      </c>
      <c r="H699" s="196">
        <v>0</v>
      </c>
      <c r="I699" s="196">
        <v>3.1E-2</v>
      </c>
      <c r="J699" s="196">
        <v>1.6E-2</v>
      </c>
      <c r="K699" s="196">
        <v>6.5000000000000002E-2</v>
      </c>
      <c r="L699" s="196">
        <v>0</v>
      </c>
      <c r="M699" s="196">
        <v>0.02</v>
      </c>
      <c r="N699" s="196">
        <v>5.9000000000000004E-2</v>
      </c>
      <c r="O699" s="196">
        <v>0</v>
      </c>
      <c r="P699" s="196">
        <v>0</v>
      </c>
      <c r="Q699" s="196">
        <v>0</v>
      </c>
      <c r="R699" s="196">
        <v>5.7000000000000002E-2</v>
      </c>
      <c r="S699" s="196">
        <v>0</v>
      </c>
      <c r="T699" s="196">
        <v>0</v>
      </c>
      <c r="U699" s="196">
        <v>0</v>
      </c>
      <c r="V699" s="196">
        <v>0</v>
      </c>
      <c r="W699" s="196">
        <v>0</v>
      </c>
      <c r="X699" s="196">
        <v>0</v>
      </c>
      <c r="Y699" s="196">
        <v>0</v>
      </c>
      <c r="Z699" s="196">
        <v>0</v>
      </c>
      <c r="AA699" s="196">
        <v>0</v>
      </c>
      <c r="AB699" s="196">
        <v>0</v>
      </c>
      <c r="AC699" s="196">
        <v>0</v>
      </c>
      <c r="AD699" s="196">
        <v>0.247</v>
      </c>
      <c r="AE699" s="196">
        <v>0</v>
      </c>
      <c r="AF699" s="272">
        <f t="shared" si="43"/>
        <v>1</v>
      </c>
      <c r="AG699" s="196">
        <f t="shared" si="44"/>
        <v>0.247</v>
      </c>
    </row>
    <row r="700" spans="1:33" s="23" customFormat="1" x14ac:dyDescent="0.25">
      <c r="A700" s="1">
        <v>2005</v>
      </c>
      <c r="B700" s="1" t="s">
        <v>17</v>
      </c>
      <c r="C700" s="1" t="str">
        <f t="shared" si="41"/>
        <v>2005MB</v>
      </c>
      <c r="D700" s="1" t="s">
        <v>58</v>
      </c>
      <c r="E700" s="1" t="str">
        <f t="shared" si="42"/>
        <v>2005MBResidential</v>
      </c>
      <c r="F700" s="196">
        <v>0.41700000000000004</v>
      </c>
      <c r="G700" s="196">
        <v>9.4E-2</v>
      </c>
      <c r="H700" s="196">
        <v>0</v>
      </c>
      <c r="I700" s="196">
        <v>9.4E-2</v>
      </c>
      <c r="J700" s="196">
        <v>0.17699999999999999</v>
      </c>
      <c r="K700" s="196">
        <v>6.7000000000000004E-2</v>
      </c>
      <c r="L700" s="196">
        <v>0</v>
      </c>
      <c r="M700" s="196">
        <v>1E-3</v>
      </c>
      <c r="N700" s="196">
        <v>4.8000000000000001E-2</v>
      </c>
      <c r="O700" s="196">
        <v>0</v>
      </c>
      <c r="P700" s="196">
        <v>0</v>
      </c>
      <c r="Q700" s="196">
        <v>0</v>
      </c>
      <c r="R700" s="196">
        <v>0</v>
      </c>
      <c r="S700" s="196">
        <v>0</v>
      </c>
      <c r="T700" s="197">
        <v>0</v>
      </c>
      <c r="U700" s="196">
        <v>0</v>
      </c>
      <c r="V700" s="196">
        <v>0</v>
      </c>
      <c r="W700" s="196">
        <v>0</v>
      </c>
      <c r="X700" s="196">
        <v>0</v>
      </c>
      <c r="Y700" s="196">
        <v>0</v>
      </c>
      <c r="Z700" s="196">
        <v>0</v>
      </c>
      <c r="AA700" s="196">
        <v>0</v>
      </c>
      <c r="AB700" s="196">
        <v>0</v>
      </c>
      <c r="AC700" s="196">
        <v>0</v>
      </c>
      <c r="AD700" s="196">
        <v>0.10199999999999999</v>
      </c>
      <c r="AE700" s="196">
        <v>0</v>
      </c>
      <c r="AF700" s="272">
        <f t="shared" si="43"/>
        <v>1</v>
      </c>
      <c r="AG700" s="196">
        <f t="shared" si="44"/>
        <v>0.10199999999999999</v>
      </c>
    </row>
    <row r="701" spans="1:33" s="23" customFormat="1" x14ac:dyDescent="0.25">
      <c r="A701" s="1">
        <v>2006</v>
      </c>
      <c r="B701" s="1" t="s">
        <v>17</v>
      </c>
      <c r="C701" s="1" t="str">
        <f t="shared" si="41"/>
        <v>2006MB</v>
      </c>
      <c r="D701" s="1" t="s">
        <v>57</v>
      </c>
      <c r="E701" s="1" t="str">
        <f t="shared" si="42"/>
        <v>2006MBC&amp;D</v>
      </c>
      <c r="F701" s="196">
        <v>0</v>
      </c>
      <c r="G701" s="196">
        <v>8.0000000000000002E-3</v>
      </c>
      <c r="H701" s="196">
        <v>0</v>
      </c>
      <c r="I701" s="196">
        <v>0.40200000000000002</v>
      </c>
      <c r="J701" s="196">
        <v>0</v>
      </c>
      <c r="K701" s="196">
        <v>0</v>
      </c>
      <c r="L701" s="196">
        <v>0</v>
      </c>
      <c r="M701" s="196">
        <v>0</v>
      </c>
      <c r="N701" s="196">
        <v>1.3000000000000001E-2</v>
      </c>
      <c r="O701" s="196">
        <v>0</v>
      </c>
      <c r="P701" s="196">
        <v>0</v>
      </c>
      <c r="Q701" s="196">
        <v>0</v>
      </c>
      <c r="R701" s="196">
        <v>0</v>
      </c>
      <c r="S701" s="196">
        <v>0</v>
      </c>
      <c r="T701" s="196">
        <v>0</v>
      </c>
      <c r="U701" s="196">
        <v>0</v>
      </c>
      <c r="V701" s="196">
        <v>0</v>
      </c>
      <c r="W701" s="196">
        <v>0</v>
      </c>
      <c r="X701" s="196">
        <v>0</v>
      </c>
      <c r="Y701" s="197">
        <v>0</v>
      </c>
      <c r="Z701" s="196">
        <v>0</v>
      </c>
      <c r="AA701" s="196">
        <v>0</v>
      </c>
      <c r="AB701" s="196">
        <v>0</v>
      </c>
      <c r="AC701" s="196">
        <v>0</v>
      </c>
      <c r="AD701" s="196">
        <v>0.57700000000000007</v>
      </c>
      <c r="AE701" s="196">
        <v>0</v>
      </c>
      <c r="AF701" s="272">
        <f t="shared" si="43"/>
        <v>1</v>
      </c>
      <c r="AG701" s="196">
        <f t="shared" si="44"/>
        <v>0.57700000000000007</v>
      </c>
    </row>
    <row r="702" spans="1:33" s="23" customFormat="1" x14ac:dyDescent="0.25">
      <c r="A702" s="1">
        <v>2006</v>
      </c>
      <c r="B702" s="1" t="s">
        <v>17</v>
      </c>
      <c r="C702" s="1" t="str">
        <f t="shared" si="41"/>
        <v>2006MB</v>
      </c>
      <c r="D702" s="1" t="s">
        <v>56</v>
      </c>
      <c r="E702" s="1" t="str">
        <f t="shared" si="42"/>
        <v>2006MBICI</v>
      </c>
      <c r="F702" s="196">
        <v>0.217</v>
      </c>
      <c r="G702" s="196">
        <v>0.28800000000000003</v>
      </c>
      <c r="H702" s="196">
        <v>0</v>
      </c>
      <c r="I702" s="196">
        <v>3.1E-2</v>
      </c>
      <c r="J702" s="196">
        <v>1.6E-2</v>
      </c>
      <c r="K702" s="196">
        <v>6.5000000000000002E-2</v>
      </c>
      <c r="L702" s="196">
        <v>0</v>
      </c>
      <c r="M702" s="196">
        <v>0.02</v>
      </c>
      <c r="N702" s="196">
        <v>5.9000000000000004E-2</v>
      </c>
      <c r="O702" s="196">
        <v>0</v>
      </c>
      <c r="P702" s="196">
        <v>0</v>
      </c>
      <c r="Q702" s="196">
        <v>0</v>
      </c>
      <c r="R702" s="196">
        <v>5.7000000000000002E-2</v>
      </c>
      <c r="S702" s="196">
        <v>0</v>
      </c>
      <c r="T702" s="196">
        <v>0</v>
      </c>
      <c r="U702" s="196">
        <v>0</v>
      </c>
      <c r="V702" s="196">
        <v>0</v>
      </c>
      <c r="W702" s="196">
        <v>0</v>
      </c>
      <c r="X702" s="196">
        <v>0</v>
      </c>
      <c r="Y702" s="196">
        <v>0</v>
      </c>
      <c r="Z702" s="196">
        <v>0</v>
      </c>
      <c r="AA702" s="196">
        <v>0</v>
      </c>
      <c r="AB702" s="196">
        <v>0</v>
      </c>
      <c r="AC702" s="196">
        <v>0</v>
      </c>
      <c r="AD702" s="196">
        <v>0.247</v>
      </c>
      <c r="AE702" s="196">
        <v>0</v>
      </c>
      <c r="AF702" s="272">
        <f t="shared" si="43"/>
        <v>1</v>
      </c>
      <c r="AG702" s="196">
        <f t="shared" si="44"/>
        <v>0.247</v>
      </c>
    </row>
    <row r="703" spans="1:33" s="23" customFormat="1" x14ac:dyDescent="0.25">
      <c r="A703" s="1">
        <v>2006</v>
      </c>
      <c r="B703" s="1" t="s">
        <v>17</v>
      </c>
      <c r="C703" s="1" t="str">
        <f t="shared" si="41"/>
        <v>2006MB</v>
      </c>
      <c r="D703" s="1" t="s">
        <v>58</v>
      </c>
      <c r="E703" s="1" t="str">
        <f t="shared" si="42"/>
        <v>2006MBResidential</v>
      </c>
      <c r="F703" s="196">
        <v>0.41700000000000004</v>
      </c>
      <c r="G703" s="196">
        <v>9.4E-2</v>
      </c>
      <c r="H703" s="196">
        <v>0</v>
      </c>
      <c r="I703" s="196">
        <v>9.4E-2</v>
      </c>
      <c r="J703" s="196">
        <v>0.17699999999999999</v>
      </c>
      <c r="K703" s="196">
        <v>6.7000000000000004E-2</v>
      </c>
      <c r="L703" s="196">
        <v>0</v>
      </c>
      <c r="M703" s="196">
        <v>1E-3</v>
      </c>
      <c r="N703" s="196">
        <v>4.8000000000000001E-2</v>
      </c>
      <c r="O703" s="196">
        <v>0</v>
      </c>
      <c r="P703" s="196">
        <v>0</v>
      </c>
      <c r="Q703" s="196">
        <v>0</v>
      </c>
      <c r="R703" s="196">
        <v>0</v>
      </c>
      <c r="S703" s="196">
        <v>0</v>
      </c>
      <c r="T703" s="197">
        <v>0</v>
      </c>
      <c r="U703" s="196">
        <v>0</v>
      </c>
      <c r="V703" s="196">
        <v>0</v>
      </c>
      <c r="W703" s="196">
        <v>0</v>
      </c>
      <c r="X703" s="196">
        <v>0</v>
      </c>
      <c r="Y703" s="196">
        <v>0</v>
      </c>
      <c r="Z703" s="196">
        <v>0</v>
      </c>
      <c r="AA703" s="196">
        <v>0</v>
      </c>
      <c r="AB703" s="196">
        <v>0</v>
      </c>
      <c r="AC703" s="196">
        <v>0</v>
      </c>
      <c r="AD703" s="196">
        <v>0.10199999999999999</v>
      </c>
      <c r="AE703" s="196">
        <v>0</v>
      </c>
      <c r="AF703" s="272">
        <f t="shared" si="43"/>
        <v>1</v>
      </c>
      <c r="AG703" s="196">
        <f t="shared" si="44"/>
        <v>0.10199999999999999</v>
      </c>
    </row>
    <row r="704" spans="1:33" s="23" customFormat="1" x14ac:dyDescent="0.25">
      <c r="A704" s="1">
        <v>2007</v>
      </c>
      <c r="B704" s="1" t="s">
        <v>17</v>
      </c>
      <c r="C704" s="1" t="str">
        <f t="shared" si="41"/>
        <v>2007MB</v>
      </c>
      <c r="D704" s="1" t="s">
        <v>57</v>
      </c>
      <c r="E704" s="1" t="str">
        <f t="shared" si="42"/>
        <v>2007MBC&amp;D</v>
      </c>
      <c r="F704" s="196">
        <v>0</v>
      </c>
      <c r="G704" s="196">
        <v>8.0000000000000002E-3</v>
      </c>
      <c r="H704" s="196">
        <v>0</v>
      </c>
      <c r="I704" s="196">
        <v>0.40200000000000002</v>
      </c>
      <c r="J704" s="196">
        <v>0</v>
      </c>
      <c r="K704" s="196">
        <v>0</v>
      </c>
      <c r="L704" s="196">
        <v>0</v>
      </c>
      <c r="M704" s="196">
        <v>0</v>
      </c>
      <c r="N704" s="196">
        <v>1.3000000000000001E-2</v>
      </c>
      <c r="O704" s="196">
        <v>0</v>
      </c>
      <c r="P704" s="196">
        <v>0</v>
      </c>
      <c r="Q704" s="196">
        <v>0</v>
      </c>
      <c r="R704" s="196">
        <v>0</v>
      </c>
      <c r="S704" s="196">
        <v>0</v>
      </c>
      <c r="T704" s="196">
        <v>0</v>
      </c>
      <c r="U704" s="196">
        <v>0</v>
      </c>
      <c r="V704" s="196">
        <v>0</v>
      </c>
      <c r="W704" s="196">
        <v>0</v>
      </c>
      <c r="X704" s="196">
        <v>0</v>
      </c>
      <c r="Y704" s="197">
        <v>0</v>
      </c>
      <c r="Z704" s="196">
        <v>0</v>
      </c>
      <c r="AA704" s="196">
        <v>0</v>
      </c>
      <c r="AB704" s="196">
        <v>0</v>
      </c>
      <c r="AC704" s="196">
        <v>0</v>
      </c>
      <c r="AD704" s="196">
        <v>0.57700000000000007</v>
      </c>
      <c r="AE704" s="196">
        <v>0</v>
      </c>
      <c r="AF704" s="272">
        <f t="shared" si="43"/>
        <v>1</v>
      </c>
      <c r="AG704" s="196">
        <f t="shared" si="44"/>
        <v>0.57700000000000007</v>
      </c>
    </row>
    <row r="705" spans="1:33" s="23" customFormat="1" x14ac:dyDescent="0.25">
      <c r="A705" s="1">
        <v>2007</v>
      </c>
      <c r="B705" s="1" t="s">
        <v>17</v>
      </c>
      <c r="C705" s="1" t="str">
        <f t="shared" si="41"/>
        <v>2007MB</v>
      </c>
      <c r="D705" s="1" t="s">
        <v>56</v>
      </c>
      <c r="E705" s="1" t="str">
        <f t="shared" si="42"/>
        <v>2007MBICI</v>
      </c>
      <c r="F705" s="196">
        <v>0.217</v>
      </c>
      <c r="G705" s="196">
        <v>0.28800000000000003</v>
      </c>
      <c r="H705" s="196">
        <v>0</v>
      </c>
      <c r="I705" s="196">
        <v>3.1E-2</v>
      </c>
      <c r="J705" s="196">
        <v>1.6E-2</v>
      </c>
      <c r="K705" s="196">
        <v>6.5000000000000002E-2</v>
      </c>
      <c r="L705" s="196">
        <v>0</v>
      </c>
      <c r="M705" s="196">
        <v>0.02</v>
      </c>
      <c r="N705" s="196">
        <v>5.9000000000000004E-2</v>
      </c>
      <c r="O705" s="196">
        <v>0</v>
      </c>
      <c r="P705" s="196">
        <v>0</v>
      </c>
      <c r="Q705" s="196">
        <v>0</v>
      </c>
      <c r="R705" s="196">
        <v>5.7000000000000002E-2</v>
      </c>
      <c r="S705" s="196">
        <v>0</v>
      </c>
      <c r="T705" s="196">
        <v>0</v>
      </c>
      <c r="U705" s="196">
        <v>0</v>
      </c>
      <c r="V705" s="196">
        <v>0</v>
      </c>
      <c r="W705" s="196">
        <v>0</v>
      </c>
      <c r="X705" s="196">
        <v>0</v>
      </c>
      <c r="Y705" s="196">
        <v>0</v>
      </c>
      <c r="Z705" s="196">
        <v>0</v>
      </c>
      <c r="AA705" s="196">
        <v>0</v>
      </c>
      <c r="AB705" s="196">
        <v>0</v>
      </c>
      <c r="AC705" s="196">
        <v>0</v>
      </c>
      <c r="AD705" s="196">
        <v>0.247</v>
      </c>
      <c r="AE705" s="196">
        <v>0</v>
      </c>
      <c r="AF705" s="272">
        <f t="shared" si="43"/>
        <v>1</v>
      </c>
      <c r="AG705" s="196">
        <f t="shared" si="44"/>
        <v>0.247</v>
      </c>
    </row>
    <row r="706" spans="1:33" s="23" customFormat="1" x14ac:dyDescent="0.25">
      <c r="A706" s="1">
        <v>2007</v>
      </c>
      <c r="B706" s="1" t="s">
        <v>17</v>
      </c>
      <c r="C706" s="1" t="str">
        <f t="shared" ref="C706:C769" si="45">CONCATENATE(A706,B706)</f>
        <v>2007MB</v>
      </c>
      <c r="D706" s="1" t="s">
        <v>58</v>
      </c>
      <c r="E706" s="1" t="str">
        <f t="shared" ref="E706:E769" si="46">CONCATENATE(C706,D706)</f>
        <v>2007MBResidential</v>
      </c>
      <c r="F706" s="196">
        <v>0.41700000000000004</v>
      </c>
      <c r="G706" s="196">
        <v>9.4E-2</v>
      </c>
      <c r="H706" s="196">
        <v>0</v>
      </c>
      <c r="I706" s="196">
        <v>9.4E-2</v>
      </c>
      <c r="J706" s="196">
        <v>0.17699999999999999</v>
      </c>
      <c r="K706" s="196">
        <v>6.7000000000000004E-2</v>
      </c>
      <c r="L706" s="196">
        <v>0</v>
      </c>
      <c r="M706" s="196">
        <v>1E-3</v>
      </c>
      <c r="N706" s="196">
        <v>4.8000000000000001E-2</v>
      </c>
      <c r="O706" s="196">
        <v>0</v>
      </c>
      <c r="P706" s="196">
        <v>0</v>
      </c>
      <c r="Q706" s="196">
        <v>0</v>
      </c>
      <c r="R706" s="196">
        <v>0</v>
      </c>
      <c r="S706" s="196">
        <v>0</v>
      </c>
      <c r="T706" s="197">
        <v>0</v>
      </c>
      <c r="U706" s="196">
        <v>0</v>
      </c>
      <c r="V706" s="196">
        <v>0</v>
      </c>
      <c r="W706" s="196">
        <v>0</v>
      </c>
      <c r="X706" s="196">
        <v>0</v>
      </c>
      <c r="Y706" s="196">
        <v>0</v>
      </c>
      <c r="Z706" s="196">
        <v>0</v>
      </c>
      <c r="AA706" s="196">
        <v>0</v>
      </c>
      <c r="AB706" s="196">
        <v>0</v>
      </c>
      <c r="AC706" s="196">
        <v>0</v>
      </c>
      <c r="AD706" s="196">
        <v>0.10199999999999999</v>
      </c>
      <c r="AE706" s="196">
        <v>0</v>
      </c>
      <c r="AF706" s="272">
        <f t="shared" ref="AF706:AF769" si="47">+SUM(F706:AE706)</f>
        <v>1</v>
      </c>
      <c r="AG706" s="196">
        <f t="shared" si="44"/>
        <v>0.10199999999999999</v>
      </c>
    </row>
    <row r="707" spans="1:33" s="23" customFormat="1" x14ac:dyDescent="0.25">
      <c r="A707" s="1">
        <v>2008</v>
      </c>
      <c r="B707" s="1" t="s">
        <v>17</v>
      </c>
      <c r="C707" s="1" t="str">
        <f t="shared" si="45"/>
        <v>2008MB</v>
      </c>
      <c r="D707" s="1" t="s">
        <v>57</v>
      </c>
      <c r="E707" s="1" t="str">
        <f t="shared" si="46"/>
        <v>2008MBC&amp;D</v>
      </c>
      <c r="F707" s="196">
        <v>2.5900000000000003E-3</v>
      </c>
      <c r="G707" s="196">
        <v>3.7429999999999998E-2</v>
      </c>
      <c r="H707" s="196">
        <v>2.1000000000000001E-4</v>
      </c>
      <c r="I707" s="196">
        <v>0.43113999999999997</v>
      </c>
      <c r="J707" s="196">
        <v>1.2619999999999999E-2</v>
      </c>
      <c r="K707" s="196">
        <v>1.06E-3</v>
      </c>
      <c r="L707" s="196">
        <v>5.6000000000000006E-4</v>
      </c>
      <c r="M707" s="265">
        <v>2E-3</v>
      </c>
      <c r="N707" s="196">
        <v>3.2029999999999996E-2</v>
      </c>
      <c r="O707" s="196">
        <v>0</v>
      </c>
      <c r="P707" s="196">
        <v>0</v>
      </c>
      <c r="Q707" s="196">
        <v>0</v>
      </c>
      <c r="R707" s="196">
        <v>0</v>
      </c>
      <c r="S707" s="196">
        <v>0.34752000000000005</v>
      </c>
      <c r="T707" s="196">
        <v>8.3770000000000011E-2</v>
      </c>
      <c r="U707" s="196">
        <v>2.63E-2</v>
      </c>
      <c r="V707" s="196">
        <v>0</v>
      </c>
      <c r="W707" s="196">
        <v>1.5829999999999955E-2</v>
      </c>
      <c r="X707" s="196">
        <v>3.8500000000000001E-3</v>
      </c>
      <c r="Y707" s="196">
        <v>0</v>
      </c>
      <c r="Z707" s="265">
        <v>9.5E-4</v>
      </c>
      <c r="AA707" s="196">
        <v>8.5999999999999998E-4</v>
      </c>
      <c r="AB707" s="196">
        <v>0</v>
      </c>
      <c r="AC707" s="196">
        <v>0</v>
      </c>
      <c r="AD707" s="196">
        <v>0</v>
      </c>
      <c r="AE707" s="196">
        <v>1.2800000000000001E-3</v>
      </c>
      <c r="AF707" s="272">
        <f t="shared" si="47"/>
        <v>1</v>
      </c>
      <c r="AG707" s="196">
        <f t="shared" si="44"/>
        <v>0.48036000000000006</v>
      </c>
    </row>
    <row r="708" spans="1:33" s="23" customFormat="1" x14ac:dyDescent="0.25">
      <c r="A708" s="1">
        <v>2008</v>
      </c>
      <c r="B708" s="1" t="s">
        <v>17</v>
      </c>
      <c r="C708" s="1" t="str">
        <f t="shared" si="45"/>
        <v>2008MB</v>
      </c>
      <c r="D708" s="1" t="s">
        <v>56</v>
      </c>
      <c r="E708" s="1" t="str">
        <f t="shared" si="46"/>
        <v>2008MBICI</v>
      </c>
      <c r="F708" s="196">
        <v>0.25622</v>
      </c>
      <c r="G708" s="196">
        <v>0.10118000000000001</v>
      </c>
      <c r="H708" s="196">
        <v>0.12182999999999999</v>
      </c>
      <c r="I708" s="196">
        <v>1.2800000000000001E-3</v>
      </c>
      <c r="J708" s="196">
        <v>5.1859999999999996E-2</v>
      </c>
      <c r="K708" s="196">
        <v>4.965E-2</v>
      </c>
      <c r="L708" s="196">
        <v>3.0619999999999998E-2</v>
      </c>
      <c r="M708" s="265">
        <v>1.295E-2</v>
      </c>
      <c r="N708" s="196">
        <v>2.1760000000000002E-2</v>
      </c>
      <c r="O708" s="196">
        <v>0</v>
      </c>
      <c r="P708" s="196">
        <v>0</v>
      </c>
      <c r="Q708" s="196">
        <v>0</v>
      </c>
      <c r="R708" s="196">
        <v>6.3230000000000008E-2</v>
      </c>
      <c r="S708" s="196">
        <v>6.6439999999999999E-2</v>
      </c>
      <c r="T708" s="196">
        <v>0</v>
      </c>
      <c r="U708" s="196">
        <v>0.12426</v>
      </c>
      <c r="V708" s="196">
        <v>0</v>
      </c>
      <c r="W708" s="196">
        <v>3.0990000000000031E-2</v>
      </c>
      <c r="X708" s="196">
        <v>5.756E-2</v>
      </c>
      <c r="Y708" s="196">
        <v>0</v>
      </c>
      <c r="Z708" s="265">
        <v>4.2199999999999998E-3</v>
      </c>
      <c r="AA708" s="196">
        <v>2.7300000000000002E-3</v>
      </c>
      <c r="AB708" s="196">
        <v>0</v>
      </c>
      <c r="AC708" s="196">
        <v>0</v>
      </c>
      <c r="AD708" s="196">
        <v>0</v>
      </c>
      <c r="AE708" s="196">
        <v>3.2200000000000002E-3</v>
      </c>
      <c r="AF708" s="272">
        <f t="shared" si="47"/>
        <v>1.0000000000000002</v>
      </c>
      <c r="AG708" s="196">
        <f t="shared" si="44"/>
        <v>0.28942000000000001</v>
      </c>
    </row>
    <row r="709" spans="1:33" s="23" customFormat="1" x14ac:dyDescent="0.25">
      <c r="A709" s="1">
        <v>2008</v>
      </c>
      <c r="B709" s="1" t="s">
        <v>17</v>
      </c>
      <c r="C709" s="1" t="str">
        <f t="shared" si="45"/>
        <v>2008MB</v>
      </c>
      <c r="D709" s="1" t="s">
        <v>58</v>
      </c>
      <c r="E709" s="1" t="str">
        <f t="shared" si="46"/>
        <v>2008MBResidential</v>
      </c>
      <c r="F709" s="196">
        <v>0.36634</v>
      </c>
      <c r="G709" s="196">
        <v>0.10378999999999999</v>
      </c>
      <c r="H709" s="196">
        <v>4.9739999999999999E-2</v>
      </c>
      <c r="I709" s="196">
        <v>1.0880000000000001E-2</v>
      </c>
      <c r="J709" s="196">
        <v>4.6519999999999999E-2</v>
      </c>
      <c r="K709" s="196">
        <v>7.195E-2</v>
      </c>
      <c r="L709" s="196">
        <v>8.1050000000000011E-2</v>
      </c>
      <c r="M709" s="265">
        <v>6.1599999999999997E-3</v>
      </c>
      <c r="N709" s="196">
        <v>4.0689999999999997E-2</v>
      </c>
      <c r="O709" s="196">
        <v>0</v>
      </c>
      <c r="P709" s="196">
        <v>0</v>
      </c>
      <c r="Q709" s="196">
        <v>7.0799999999999995E-3</v>
      </c>
      <c r="R709" s="196">
        <v>0</v>
      </c>
      <c r="S709" s="196">
        <v>1.7350000000000001E-2</v>
      </c>
      <c r="T709" s="196">
        <v>0</v>
      </c>
      <c r="U709" s="196">
        <v>0.1134</v>
      </c>
      <c r="V709" s="196">
        <v>0</v>
      </c>
      <c r="W709" s="196">
        <v>3.1470000000000067E-2</v>
      </c>
      <c r="X709" s="196">
        <v>3.2460000000000003E-2</v>
      </c>
      <c r="Y709" s="197">
        <v>0</v>
      </c>
      <c r="Z709" s="265">
        <v>1.48E-3</v>
      </c>
      <c r="AA709" s="196">
        <v>5.1900000000000002E-3</v>
      </c>
      <c r="AB709" s="196">
        <v>0</v>
      </c>
      <c r="AC709" s="196">
        <v>0</v>
      </c>
      <c r="AD709" s="196">
        <v>0</v>
      </c>
      <c r="AE709" s="196">
        <v>1.4450000000000001E-2</v>
      </c>
      <c r="AF709" s="272">
        <f t="shared" si="47"/>
        <v>1.0000000000000002</v>
      </c>
      <c r="AG709" s="196">
        <f t="shared" si="44"/>
        <v>0.21580000000000008</v>
      </c>
    </row>
    <row r="710" spans="1:33" s="23" customFormat="1" x14ac:dyDescent="0.25">
      <c r="A710" s="1">
        <v>2009</v>
      </c>
      <c r="B710" s="1" t="s">
        <v>17</v>
      </c>
      <c r="C710" s="1" t="str">
        <f t="shared" si="45"/>
        <v>2009MB</v>
      </c>
      <c r="D710" s="1" t="s">
        <v>57</v>
      </c>
      <c r="E710" s="1" t="str">
        <f t="shared" si="46"/>
        <v>2009MBC&amp;D</v>
      </c>
      <c r="F710" s="196">
        <v>2.5900000000000003E-3</v>
      </c>
      <c r="G710" s="196">
        <v>3.7429999999999998E-2</v>
      </c>
      <c r="H710" s="196">
        <v>2.1000000000000001E-4</v>
      </c>
      <c r="I710" s="196">
        <v>0.43113999999999997</v>
      </c>
      <c r="J710" s="196">
        <v>1.2619999999999999E-2</v>
      </c>
      <c r="K710" s="196">
        <v>1.06E-3</v>
      </c>
      <c r="L710" s="196">
        <v>5.6000000000000006E-4</v>
      </c>
      <c r="M710" s="265">
        <v>2E-3</v>
      </c>
      <c r="N710" s="196">
        <v>3.2029999999999996E-2</v>
      </c>
      <c r="O710" s="196">
        <v>0</v>
      </c>
      <c r="P710" s="196">
        <v>0</v>
      </c>
      <c r="Q710" s="196">
        <v>0</v>
      </c>
      <c r="R710" s="196">
        <v>0</v>
      </c>
      <c r="S710" s="196">
        <v>0.34752000000000005</v>
      </c>
      <c r="T710" s="196">
        <v>8.3770000000000011E-2</v>
      </c>
      <c r="U710" s="196">
        <v>2.63E-2</v>
      </c>
      <c r="V710" s="196">
        <v>0</v>
      </c>
      <c r="W710" s="196">
        <v>1.5829999999999955E-2</v>
      </c>
      <c r="X710" s="196">
        <v>3.8500000000000001E-3</v>
      </c>
      <c r="Y710" s="196">
        <v>0</v>
      </c>
      <c r="Z710" s="265">
        <v>9.5E-4</v>
      </c>
      <c r="AA710" s="196">
        <v>8.5999999999999998E-4</v>
      </c>
      <c r="AB710" s="196">
        <v>0</v>
      </c>
      <c r="AC710" s="196">
        <v>0</v>
      </c>
      <c r="AD710" s="196">
        <v>0</v>
      </c>
      <c r="AE710" s="196">
        <v>1.2800000000000001E-3</v>
      </c>
      <c r="AF710" s="272">
        <f t="shared" si="47"/>
        <v>1</v>
      </c>
      <c r="AG710" s="196">
        <f t="shared" si="44"/>
        <v>0.48036000000000006</v>
      </c>
    </row>
    <row r="711" spans="1:33" s="23" customFormat="1" x14ac:dyDescent="0.25">
      <c r="A711" s="1">
        <v>2009</v>
      </c>
      <c r="B711" s="1" t="s">
        <v>17</v>
      </c>
      <c r="C711" s="1" t="str">
        <f t="shared" si="45"/>
        <v>2009MB</v>
      </c>
      <c r="D711" s="1" t="s">
        <v>56</v>
      </c>
      <c r="E711" s="1" t="str">
        <f t="shared" si="46"/>
        <v>2009MBICI</v>
      </c>
      <c r="F711" s="196">
        <v>0.25622</v>
      </c>
      <c r="G711" s="196">
        <v>0.10118000000000001</v>
      </c>
      <c r="H711" s="196">
        <v>0.12182999999999999</v>
      </c>
      <c r="I711" s="196">
        <v>1.2800000000000001E-3</v>
      </c>
      <c r="J711" s="196">
        <v>5.1859999999999996E-2</v>
      </c>
      <c r="K711" s="196">
        <v>4.965E-2</v>
      </c>
      <c r="L711" s="196">
        <v>3.0619999999999998E-2</v>
      </c>
      <c r="M711" s="265">
        <v>1.295E-2</v>
      </c>
      <c r="N711" s="196">
        <v>2.1760000000000002E-2</v>
      </c>
      <c r="O711" s="196">
        <v>0</v>
      </c>
      <c r="P711" s="196">
        <v>0</v>
      </c>
      <c r="Q711" s="196">
        <v>0</v>
      </c>
      <c r="R711" s="196">
        <v>6.3230000000000008E-2</v>
      </c>
      <c r="S711" s="196">
        <v>6.6439999999999999E-2</v>
      </c>
      <c r="T711" s="196">
        <v>0</v>
      </c>
      <c r="U711" s="196">
        <v>0.12426</v>
      </c>
      <c r="V711" s="196">
        <v>0</v>
      </c>
      <c r="W711" s="196">
        <v>3.0990000000000031E-2</v>
      </c>
      <c r="X711" s="196">
        <v>5.756E-2</v>
      </c>
      <c r="Y711" s="196">
        <v>0</v>
      </c>
      <c r="Z711" s="265">
        <v>4.2199999999999998E-3</v>
      </c>
      <c r="AA711" s="196">
        <v>2.7300000000000002E-3</v>
      </c>
      <c r="AB711" s="196">
        <v>0</v>
      </c>
      <c r="AC711" s="196">
        <v>0</v>
      </c>
      <c r="AD711" s="196">
        <v>0</v>
      </c>
      <c r="AE711" s="196">
        <v>3.2200000000000002E-3</v>
      </c>
      <c r="AF711" s="272">
        <f t="shared" si="47"/>
        <v>1.0000000000000002</v>
      </c>
      <c r="AG711" s="196">
        <f t="shared" si="44"/>
        <v>0.28942000000000001</v>
      </c>
    </row>
    <row r="712" spans="1:33" s="23" customFormat="1" x14ac:dyDescent="0.25">
      <c r="A712" s="1">
        <v>2009</v>
      </c>
      <c r="B712" s="1" t="s">
        <v>17</v>
      </c>
      <c r="C712" s="1" t="str">
        <f t="shared" si="45"/>
        <v>2009MB</v>
      </c>
      <c r="D712" s="1" t="s">
        <v>58</v>
      </c>
      <c r="E712" s="1" t="str">
        <f t="shared" si="46"/>
        <v>2009MBResidential</v>
      </c>
      <c r="F712" s="196">
        <v>0.36634</v>
      </c>
      <c r="G712" s="196">
        <v>0.10378999999999999</v>
      </c>
      <c r="H712" s="196">
        <v>4.9739999999999999E-2</v>
      </c>
      <c r="I712" s="196">
        <v>1.0880000000000001E-2</v>
      </c>
      <c r="J712" s="196">
        <v>4.6519999999999999E-2</v>
      </c>
      <c r="K712" s="196">
        <v>7.195E-2</v>
      </c>
      <c r="L712" s="196">
        <v>8.1050000000000011E-2</v>
      </c>
      <c r="M712" s="265">
        <v>6.1599999999999997E-3</v>
      </c>
      <c r="N712" s="196">
        <v>4.0689999999999997E-2</v>
      </c>
      <c r="O712" s="196">
        <v>0</v>
      </c>
      <c r="P712" s="196">
        <v>0</v>
      </c>
      <c r="Q712" s="196">
        <v>7.0799999999999995E-3</v>
      </c>
      <c r="R712" s="196">
        <v>0</v>
      </c>
      <c r="S712" s="196">
        <v>1.7350000000000001E-2</v>
      </c>
      <c r="T712" s="196">
        <v>0</v>
      </c>
      <c r="U712" s="196">
        <v>0.1134</v>
      </c>
      <c r="V712" s="196">
        <v>0</v>
      </c>
      <c r="W712" s="196">
        <v>3.1470000000000067E-2</v>
      </c>
      <c r="X712" s="196">
        <v>3.2460000000000003E-2</v>
      </c>
      <c r="Y712" s="196">
        <v>0</v>
      </c>
      <c r="Z712" s="265">
        <v>1.48E-3</v>
      </c>
      <c r="AA712" s="196">
        <v>5.1900000000000002E-3</v>
      </c>
      <c r="AB712" s="196">
        <v>0</v>
      </c>
      <c r="AC712" s="196">
        <v>0</v>
      </c>
      <c r="AD712" s="196">
        <v>0</v>
      </c>
      <c r="AE712" s="196">
        <v>1.4450000000000001E-2</v>
      </c>
      <c r="AF712" s="272">
        <f t="shared" si="47"/>
        <v>1.0000000000000002</v>
      </c>
      <c r="AG712" s="196">
        <f t="shared" si="44"/>
        <v>0.21580000000000008</v>
      </c>
    </row>
    <row r="713" spans="1:33" s="23" customFormat="1" x14ac:dyDescent="0.25">
      <c r="A713" s="1">
        <v>2010</v>
      </c>
      <c r="B713" s="1" t="s">
        <v>17</v>
      </c>
      <c r="C713" s="1" t="str">
        <f t="shared" si="45"/>
        <v>2010MB</v>
      </c>
      <c r="D713" s="1" t="s">
        <v>57</v>
      </c>
      <c r="E713" s="1" t="str">
        <f t="shared" si="46"/>
        <v>2010MBC&amp;D</v>
      </c>
      <c r="F713" s="196">
        <v>2.5900000000000003E-3</v>
      </c>
      <c r="G713" s="196">
        <v>3.7429999999999998E-2</v>
      </c>
      <c r="H713" s="196">
        <v>2.1000000000000001E-4</v>
      </c>
      <c r="I713" s="196">
        <v>0.43113999999999997</v>
      </c>
      <c r="J713" s="196">
        <v>1.2619999999999999E-2</v>
      </c>
      <c r="K713" s="196">
        <v>1.06E-3</v>
      </c>
      <c r="L713" s="196">
        <v>5.6000000000000006E-4</v>
      </c>
      <c r="M713" s="265">
        <v>2E-3</v>
      </c>
      <c r="N713" s="196">
        <v>3.2029999999999996E-2</v>
      </c>
      <c r="O713" s="196">
        <v>0</v>
      </c>
      <c r="P713" s="196">
        <v>0</v>
      </c>
      <c r="Q713" s="196">
        <v>0</v>
      </c>
      <c r="R713" s="196">
        <v>0</v>
      </c>
      <c r="S713" s="196">
        <v>0.34752000000000005</v>
      </c>
      <c r="T713" s="196">
        <v>8.3770000000000011E-2</v>
      </c>
      <c r="U713" s="196">
        <v>2.63E-2</v>
      </c>
      <c r="V713" s="196">
        <v>0</v>
      </c>
      <c r="W713" s="196">
        <v>1.5829999999999955E-2</v>
      </c>
      <c r="X713" s="196">
        <v>3.8500000000000001E-3</v>
      </c>
      <c r="Y713" s="196">
        <v>0</v>
      </c>
      <c r="Z713" s="265">
        <v>9.5E-4</v>
      </c>
      <c r="AA713" s="196">
        <v>8.5999999999999998E-4</v>
      </c>
      <c r="AB713" s="196">
        <v>0</v>
      </c>
      <c r="AC713" s="196">
        <v>0</v>
      </c>
      <c r="AD713" s="196">
        <v>0</v>
      </c>
      <c r="AE713" s="196">
        <v>1.2800000000000001E-3</v>
      </c>
      <c r="AF713" s="272">
        <f t="shared" si="47"/>
        <v>1</v>
      </c>
      <c r="AG713" s="196">
        <f t="shared" si="44"/>
        <v>0.48036000000000006</v>
      </c>
    </row>
    <row r="714" spans="1:33" s="23" customFormat="1" x14ac:dyDescent="0.25">
      <c r="A714" s="1">
        <v>2010</v>
      </c>
      <c r="B714" s="1" t="s">
        <v>17</v>
      </c>
      <c r="C714" s="1" t="str">
        <f t="shared" si="45"/>
        <v>2010MB</v>
      </c>
      <c r="D714" s="1" t="s">
        <v>56</v>
      </c>
      <c r="E714" s="1" t="str">
        <f t="shared" si="46"/>
        <v>2010MBICI</v>
      </c>
      <c r="F714" s="196">
        <v>0.25622</v>
      </c>
      <c r="G714" s="196">
        <v>0.10118000000000001</v>
      </c>
      <c r="H714" s="196">
        <v>0.12182999999999999</v>
      </c>
      <c r="I714" s="196">
        <v>1.2800000000000001E-3</v>
      </c>
      <c r="J714" s="196">
        <v>5.1859999999999996E-2</v>
      </c>
      <c r="K714" s="196">
        <v>4.965E-2</v>
      </c>
      <c r="L714" s="196">
        <v>3.0619999999999998E-2</v>
      </c>
      <c r="M714" s="265">
        <v>1.295E-2</v>
      </c>
      <c r="N714" s="196">
        <v>2.1760000000000002E-2</v>
      </c>
      <c r="O714" s="196">
        <v>0</v>
      </c>
      <c r="P714" s="196">
        <v>0</v>
      </c>
      <c r="Q714" s="196">
        <v>0</v>
      </c>
      <c r="R714" s="196">
        <v>6.3230000000000008E-2</v>
      </c>
      <c r="S714" s="196">
        <v>6.6439999999999999E-2</v>
      </c>
      <c r="T714" s="196">
        <v>0</v>
      </c>
      <c r="U714" s="196">
        <v>0.12426</v>
      </c>
      <c r="V714" s="196">
        <v>0</v>
      </c>
      <c r="W714" s="196">
        <v>3.0990000000000031E-2</v>
      </c>
      <c r="X714" s="196">
        <v>5.756E-2</v>
      </c>
      <c r="Y714" s="196">
        <v>0</v>
      </c>
      <c r="Z714" s="265">
        <v>4.2199999999999998E-3</v>
      </c>
      <c r="AA714" s="196">
        <v>2.7300000000000002E-3</v>
      </c>
      <c r="AB714" s="196">
        <v>0</v>
      </c>
      <c r="AC714" s="196">
        <v>0</v>
      </c>
      <c r="AD714" s="196">
        <v>0</v>
      </c>
      <c r="AE714" s="196">
        <v>3.2200000000000002E-3</v>
      </c>
      <c r="AF714" s="272">
        <f t="shared" si="47"/>
        <v>1.0000000000000002</v>
      </c>
      <c r="AG714" s="196">
        <f t="shared" si="44"/>
        <v>0.28942000000000001</v>
      </c>
    </row>
    <row r="715" spans="1:33" s="23" customFormat="1" x14ac:dyDescent="0.25">
      <c r="A715" s="1">
        <v>2010</v>
      </c>
      <c r="B715" s="1" t="s">
        <v>17</v>
      </c>
      <c r="C715" s="1" t="str">
        <f t="shared" si="45"/>
        <v>2010MB</v>
      </c>
      <c r="D715" s="1" t="s">
        <v>58</v>
      </c>
      <c r="E715" s="1" t="str">
        <f t="shared" si="46"/>
        <v>2010MBResidential</v>
      </c>
      <c r="F715" s="196">
        <v>0.36634</v>
      </c>
      <c r="G715" s="196">
        <v>0.10378999999999999</v>
      </c>
      <c r="H715" s="196">
        <v>4.9739999999999999E-2</v>
      </c>
      <c r="I715" s="196">
        <v>1.0880000000000001E-2</v>
      </c>
      <c r="J715" s="196">
        <v>4.6519999999999999E-2</v>
      </c>
      <c r="K715" s="196">
        <v>7.195E-2</v>
      </c>
      <c r="L715" s="196">
        <v>8.1050000000000011E-2</v>
      </c>
      <c r="M715" s="265">
        <v>6.1599999999999997E-3</v>
      </c>
      <c r="N715" s="196">
        <v>4.0689999999999997E-2</v>
      </c>
      <c r="O715" s="196">
        <v>0</v>
      </c>
      <c r="P715" s="196">
        <v>0</v>
      </c>
      <c r="Q715" s="196">
        <v>7.0799999999999995E-3</v>
      </c>
      <c r="R715" s="196">
        <v>0</v>
      </c>
      <c r="S715" s="196">
        <v>1.7350000000000001E-2</v>
      </c>
      <c r="T715" s="196">
        <v>0</v>
      </c>
      <c r="U715" s="196">
        <v>0.1134</v>
      </c>
      <c r="V715" s="196">
        <v>0</v>
      </c>
      <c r="W715" s="196">
        <v>3.1470000000000067E-2</v>
      </c>
      <c r="X715" s="196">
        <v>3.2460000000000003E-2</v>
      </c>
      <c r="Y715" s="197">
        <v>0</v>
      </c>
      <c r="Z715" s="265">
        <v>1.48E-3</v>
      </c>
      <c r="AA715" s="196">
        <v>5.1900000000000002E-3</v>
      </c>
      <c r="AB715" s="196">
        <v>0</v>
      </c>
      <c r="AC715" s="196">
        <v>0</v>
      </c>
      <c r="AD715" s="196">
        <v>0</v>
      </c>
      <c r="AE715" s="196">
        <v>1.4450000000000001E-2</v>
      </c>
      <c r="AF715" s="272">
        <f t="shared" si="47"/>
        <v>1.0000000000000002</v>
      </c>
      <c r="AG715" s="196">
        <f t="shared" si="44"/>
        <v>0.21580000000000008</v>
      </c>
    </row>
    <row r="716" spans="1:33" s="23" customFormat="1" x14ac:dyDescent="0.25">
      <c r="A716" s="1">
        <v>2011</v>
      </c>
      <c r="B716" s="1" t="s">
        <v>17</v>
      </c>
      <c r="C716" s="1" t="str">
        <f t="shared" si="45"/>
        <v>2011MB</v>
      </c>
      <c r="D716" s="1" t="s">
        <v>57</v>
      </c>
      <c r="E716" s="1" t="str">
        <f t="shared" si="46"/>
        <v>2011MBC&amp;D</v>
      </c>
      <c r="F716" s="196">
        <v>2.5900000000000003E-3</v>
      </c>
      <c r="G716" s="196">
        <v>3.7429999999999998E-2</v>
      </c>
      <c r="H716" s="196">
        <v>2.1000000000000001E-4</v>
      </c>
      <c r="I716" s="196">
        <v>0.43113999999999997</v>
      </c>
      <c r="J716" s="196">
        <v>1.2619999999999999E-2</v>
      </c>
      <c r="K716" s="196">
        <v>1.06E-3</v>
      </c>
      <c r="L716" s="196">
        <v>5.6000000000000006E-4</v>
      </c>
      <c r="M716" s="265">
        <v>2E-3</v>
      </c>
      <c r="N716" s="196">
        <v>3.2029999999999996E-2</v>
      </c>
      <c r="O716" s="196">
        <v>0</v>
      </c>
      <c r="P716" s="196">
        <v>0</v>
      </c>
      <c r="Q716" s="196">
        <v>0</v>
      </c>
      <c r="R716" s="196">
        <v>0</v>
      </c>
      <c r="S716" s="196">
        <v>0.34752000000000005</v>
      </c>
      <c r="T716" s="196">
        <v>8.3770000000000011E-2</v>
      </c>
      <c r="U716" s="196">
        <v>2.63E-2</v>
      </c>
      <c r="V716" s="196">
        <v>0</v>
      </c>
      <c r="W716" s="196">
        <v>1.5829999999999955E-2</v>
      </c>
      <c r="X716" s="196">
        <v>3.8500000000000001E-3</v>
      </c>
      <c r="Y716" s="196">
        <v>0</v>
      </c>
      <c r="Z716" s="265">
        <v>9.5E-4</v>
      </c>
      <c r="AA716" s="196">
        <v>8.5999999999999998E-4</v>
      </c>
      <c r="AB716" s="196">
        <v>0</v>
      </c>
      <c r="AC716" s="196">
        <v>0</v>
      </c>
      <c r="AD716" s="196">
        <v>0</v>
      </c>
      <c r="AE716" s="196">
        <v>1.2800000000000001E-3</v>
      </c>
      <c r="AF716" s="272">
        <f t="shared" si="47"/>
        <v>1</v>
      </c>
      <c r="AG716" s="196">
        <f t="shared" si="44"/>
        <v>0.48036000000000006</v>
      </c>
    </row>
    <row r="717" spans="1:33" s="23" customFormat="1" x14ac:dyDescent="0.25">
      <c r="A717" s="1">
        <v>2011</v>
      </c>
      <c r="B717" s="1" t="s">
        <v>17</v>
      </c>
      <c r="C717" s="1" t="str">
        <f t="shared" si="45"/>
        <v>2011MB</v>
      </c>
      <c r="D717" s="1" t="s">
        <v>56</v>
      </c>
      <c r="E717" s="1" t="str">
        <f t="shared" si="46"/>
        <v>2011MBICI</v>
      </c>
      <c r="F717" s="196">
        <v>0.25622</v>
      </c>
      <c r="G717" s="196">
        <v>0.10118000000000001</v>
      </c>
      <c r="H717" s="196">
        <v>0.12182999999999999</v>
      </c>
      <c r="I717" s="196">
        <v>1.2800000000000001E-3</v>
      </c>
      <c r="J717" s="196">
        <v>5.1859999999999996E-2</v>
      </c>
      <c r="K717" s="196">
        <v>4.965E-2</v>
      </c>
      <c r="L717" s="196">
        <v>3.0619999999999998E-2</v>
      </c>
      <c r="M717" s="265">
        <v>1.295E-2</v>
      </c>
      <c r="N717" s="196">
        <v>2.1760000000000002E-2</v>
      </c>
      <c r="O717" s="196">
        <v>0</v>
      </c>
      <c r="P717" s="196">
        <v>0</v>
      </c>
      <c r="Q717" s="196">
        <v>0</v>
      </c>
      <c r="R717" s="196">
        <v>6.3230000000000008E-2</v>
      </c>
      <c r="S717" s="196">
        <v>6.6439999999999999E-2</v>
      </c>
      <c r="T717" s="196">
        <v>0</v>
      </c>
      <c r="U717" s="196">
        <v>0.12426</v>
      </c>
      <c r="V717" s="196">
        <v>0</v>
      </c>
      <c r="W717" s="196">
        <v>3.0990000000000031E-2</v>
      </c>
      <c r="X717" s="196">
        <v>5.756E-2</v>
      </c>
      <c r="Y717" s="196">
        <v>0</v>
      </c>
      <c r="Z717" s="265">
        <v>4.2199999999999998E-3</v>
      </c>
      <c r="AA717" s="196">
        <v>2.7300000000000002E-3</v>
      </c>
      <c r="AB717" s="196">
        <v>0</v>
      </c>
      <c r="AC717" s="196">
        <v>0</v>
      </c>
      <c r="AD717" s="196">
        <v>0</v>
      </c>
      <c r="AE717" s="196">
        <v>3.2200000000000002E-3</v>
      </c>
      <c r="AF717" s="272">
        <f t="shared" si="47"/>
        <v>1.0000000000000002</v>
      </c>
      <c r="AG717" s="196">
        <f t="shared" si="44"/>
        <v>0.28942000000000001</v>
      </c>
    </row>
    <row r="718" spans="1:33" s="23" customFormat="1" x14ac:dyDescent="0.25">
      <c r="A718" s="1">
        <v>2011</v>
      </c>
      <c r="B718" s="1" t="s">
        <v>17</v>
      </c>
      <c r="C718" s="1" t="str">
        <f t="shared" si="45"/>
        <v>2011MB</v>
      </c>
      <c r="D718" s="1" t="s">
        <v>58</v>
      </c>
      <c r="E718" s="1" t="str">
        <f t="shared" si="46"/>
        <v>2011MBResidential</v>
      </c>
      <c r="F718" s="196">
        <v>0.36634</v>
      </c>
      <c r="G718" s="196">
        <v>0.10378999999999999</v>
      </c>
      <c r="H718" s="196">
        <v>4.9739999999999999E-2</v>
      </c>
      <c r="I718" s="196">
        <v>1.0880000000000001E-2</v>
      </c>
      <c r="J718" s="196">
        <v>4.6519999999999999E-2</v>
      </c>
      <c r="K718" s="196">
        <v>7.195E-2</v>
      </c>
      <c r="L718" s="196">
        <v>8.1050000000000011E-2</v>
      </c>
      <c r="M718" s="265">
        <v>6.1599999999999997E-3</v>
      </c>
      <c r="N718" s="196">
        <v>4.0689999999999997E-2</v>
      </c>
      <c r="O718" s="196">
        <v>0</v>
      </c>
      <c r="P718" s="196">
        <v>0</v>
      </c>
      <c r="Q718" s="196">
        <v>7.0799999999999995E-3</v>
      </c>
      <c r="R718" s="196">
        <v>0</v>
      </c>
      <c r="S718" s="196">
        <v>1.7350000000000001E-2</v>
      </c>
      <c r="T718" s="196">
        <v>0</v>
      </c>
      <c r="U718" s="196">
        <v>0.1134</v>
      </c>
      <c r="V718" s="196">
        <v>0</v>
      </c>
      <c r="W718" s="196">
        <v>3.1470000000000067E-2</v>
      </c>
      <c r="X718" s="196">
        <v>3.2460000000000003E-2</v>
      </c>
      <c r="Y718" s="197">
        <v>0</v>
      </c>
      <c r="Z718" s="265">
        <v>1.48E-3</v>
      </c>
      <c r="AA718" s="196">
        <v>5.1900000000000002E-3</v>
      </c>
      <c r="AB718" s="196">
        <v>0</v>
      </c>
      <c r="AC718" s="196">
        <v>0</v>
      </c>
      <c r="AD718" s="196">
        <v>0</v>
      </c>
      <c r="AE718" s="196">
        <v>1.4450000000000001E-2</v>
      </c>
      <c r="AF718" s="272">
        <f t="shared" si="47"/>
        <v>1.0000000000000002</v>
      </c>
      <c r="AG718" s="196">
        <f t="shared" si="44"/>
        <v>0.21580000000000008</v>
      </c>
    </row>
    <row r="719" spans="1:33" s="23" customFormat="1" x14ac:dyDescent="0.25">
      <c r="A719" s="1">
        <v>2012</v>
      </c>
      <c r="B719" s="1" t="s">
        <v>17</v>
      </c>
      <c r="C719" s="1" t="str">
        <f t="shared" si="45"/>
        <v>2012MB</v>
      </c>
      <c r="D719" s="1" t="s">
        <v>57</v>
      </c>
      <c r="E719" s="1" t="str">
        <f t="shared" si="46"/>
        <v>2012MBC&amp;D</v>
      </c>
      <c r="F719" s="196">
        <v>2.5900000000000003E-3</v>
      </c>
      <c r="G719" s="196">
        <v>3.7429999999999998E-2</v>
      </c>
      <c r="H719" s="196">
        <v>2.1000000000000001E-4</v>
      </c>
      <c r="I719" s="196">
        <v>0.43113999999999997</v>
      </c>
      <c r="J719" s="196">
        <v>1.2619999999999999E-2</v>
      </c>
      <c r="K719" s="196">
        <v>1.06E-3</v>
      </c>
      <c r="L719" s="196">
        <v>5.6000000000000006E-4</v>
      </c>
      <c r="M719" s="265">
        <v>2E-3</v>
      </c>
      <c r="N719" s="196">
        <v>3.2029999999999996E-2</v>
      </c>
      <c r="O719" s="196">
        <v>0</v>
      </c>
      <c r="P719" s="196">
        <v>0</v>
      </c>
      <c r="Q719" s="196">
        <v>0</v>
      </c>
      <c r="R719" s="196">
        <v>0</v>
      </c>
      <c r="S719" s="196">
        <v>0.34752000000000005</v>
      </c>
      <c r="T719" s="196">
        <v>8.3770000000000011E-2</v>
      </c>
      <c r="U719" s="196">
        <v>2.63E-2</v>
      </c>
      <c r="V719" s="196">
        <v>0</v>
      </c>
      <c r="W719" s="196">
        <v>1.5829999999999955E-2</v>
      </c>
      <c r="X719" s="196">
        <v>3.8500000000000001E-3</v>
      </c>
      <c r="Y719" s="196">
        <v>0</v>
      </c>
      <c r="Z719" s="265">
        <v>9.5E-4</v>
      </c>
      <c r="AA719" s="196">
        <v>8.5999999999999998E-4</v>
      </c>
      <c r="AB719" s="196">
        <v>0</v>
      </c>
      <c r="AC719" s="196">
        <v>0</v>
      </c>
      <c r="AD719" s="196">
        <v>0</v>
      </c>
      <c r="AE719" s="196">
        <v>1.2800000000000001E-3</v>
      </c>
      <c r="AF719" s="272">
        <f t="shared" si="47"/>
        <v>1</v>
      </c>
      <c r="AG719" s="196">
        <f t="shared" si="44"/>
        <v>0.48036000000000006</v>
      </c>
    </row>
    <row r="720" spans="1:33" s="23" customFormat="1" x14ac:dyDescent="0.25">
      <c r="A720" s="1">
        <v>2012</v>
      </c>
      <c r="B720" s="1" t="s">
        <v>17</v>
      </c>
      <c r="C720" s="1" t="str">
        <f t="shared" si="45"/>
        <v>2012MB</v>
      </c>
      <c r="D720" s="1" t="s">
        <v>56</v>
      </c>
      <c r="E720" s="1" t="str">
        <f t="shared" si="46"/>
        <v>2012MBICI</v>
      </c>
      <c r="F720" s="196">
        <v>0.25622</v>
      </c>
      <c r="G720" s="196">
        <v>0.10118000000000001</v>
      </c>
      <c r="H720" s="196">
        <v>0.12182999999999999</v>
      </c>
      <c r="I720" s="196">
        <v>1.2800000000000001E-3</v>
      </c>
      <c r="J720" s="196">
        <v>5.1859999999999996E-2</v>
      </c>
      <c r="K720" s="196">
        <v>4.965E-2</v>
      </c>
      <c r="L720" s="196">
        <v>3.0619999999999998E-2</v>
      </c>
      <c r="M720" s="265">
        <v>1.295E-2</v>
      </c>
      <c r="N720" s="196">
        <v>2.1760000000000002E-2</v>
      </c>
      <c r="O720" s="196">
        <v>0</v>
      </c>
      <c r="P720" s="196">
        <v>0</v>
      </c>
      <c r="Q720" s="196">
        <v>0</v>
      </c>
      <c r="R720" s="196">
        <v>6.3230000000000008E-2</v>
      </c>
      <c r="S720" s="196">
        <v>6.6439999999999999E-2</v>
      </c>
      <c r="T720" s="196">
        <v>0</v>
      </c>
      <c r="U720" s="196">
        <v>0.12426</v>
      </c>
      <c r="V720" s="196">
        <v>0</v>
      </c>
      <c r="W720" s="196">
        <v>3.0990000000000031E-2</v>
      </c>
      <c r="X720" s="196">
        <v>5.756E-2</v>
      </c>
      <c r="Y720" s="196">
        <v>0</v>
      </c>
      <c r="Z720" s="265">
        <v>4.2199999999999998E-3</v>
      </c>
      <c r="AA720" s="196">
        <v>2.7300000000000002E-3</v>
      </c>
      <c r="AB720" s="196">
        <v>0</v>
      </c>
      <c r="AC720" s="196">
        <v>0</v>
      </c>
      <c r="AD720" s="196">
        <v>0</v>
      </c>
      <c r="AE720" s="196">
        <v>3.2200000000000002E-3</v>
      </c>
      <c r="AF720" s="272">
        <f t="shared" si="47"/>
        <v>1.0000000000000002</v>
      </c>
      <c r="AG720" s="196">
        <f t="shared" si="44"/>
        <v>0.28942000000000001</v>
      </c>
    </row>
    <row r="721" spans="1:33" s="23" customFormat="1" x14ac:dyDescent="0.25">
      <c r="A721" s="1">
        <v>2012</v>
      </c>
      <c r="B721" s="1" t="s">
        <v>17</v>
      </c>
      <c r="C721" s="1" t="str">
        <f t="shared" si="45"/>
        <v>2012MB</v>
      </c>
      <c r="D721" s="1" t="s">
        <v>58</v>
      </c>
      <c r="E721" s="1" t="str">
        <f t="shared" si="46"/>
        <v>2012MBResidential</v>
      </c>
      <c r="F721" s="196">
        <v>0.36634</v>
      </c>
      <c r="G721" s="196">
        <v>0.10378999999999999</v>
      </c>
      <c r="H721" s="196">
        <v>4.9739999999999999E-2</v>
      </c>
      <c r="I721" s="196">
        <v>1.0880000000000001E-2</v>
      </c>
      <c r="J721" s="196">
        <v>4.6519999999999999E-2</v>
      </c>
      <c r="K721" s="196">
        <v>7.195E-2</v>
      </c>
      <c r="L721" s="196">
        <v>8.1050000000000011E-2</v>
      </c>
      <c r="M721" s="265">
        <v>6.1599999999999997E-3</v>
      </c>
      <c r="N721" s="196">
        <v>4.0689999999999997E-2</v>
      </c>
      <c r="O721" s="196">
        <v>0</v>
      </c>
      <c r="P721" s="196">
        <v>0</v>
      </c>
      <c r="Q721" s="196">
        <v>7.0799999999999995E-3</v>
      </c>
      <c r="R721" s="196">
        <v>0</v>
      </c>
      <c r="S721" s="196">
        <v>1.7350000000000001E-2</v>
      </c>
      <c r="T721" s="196">
        <v>0</v>
      </c>
      <c r="U721" s="196">
        <v>0.1134</v>
      </c>
      <c r="V721" s="196">
        <v>0</v>
      </c>
      <c r="W721" s="196">
        <v>3.1470000000000067E-2</v>
      </c>
      <c r="X721" s="196">
        <v>3.2460000000000003E-2</v>
      </c>
      <c r="Y721" s="196">
        <v>0</v>
      </c>
      <c r="Z721" s="265">
        <v>1.48E-3</v>
      </c>
      <c r="AA721" s="196">
        <v>5.1900000000000002E-3</v>
      </c>
      <c r="AB721" s="196">
        <v>0</v>
      </c>
      <c r="AC721" s="196">
        <v>0</v>
      </c>
      <c r="AD721" s="196">
        <v>0</v>
      </c>
      <c r="AE721" s="196">
        <v>1.4450000000000001E-2</v>
      </c>
      <c r="AF721" s="272">
        <f t="shared" si="47"/>
        <v>1.0000000000000002</v>
      </c>
      <c r="AG721" s="196">
        <f t="shared" si="44"/>
        <v>0.21580000000000008</v>
      </c>
    </row>
    <row r="722" spans="1:33" s="23" customFormat="1" x14ac:dyDescent="0.25">
      <c r="A722" s="1">
        <v>2013</v>
      </c>
      <c r="B722" s="1" t="s">
        <v>17</v>
      </c>
      <c r="C722" s="1" t="str">
        <f t="shared" si="45"/>
        <v>2013MB</v>
      </c>
      <c r="D722" s="1" t="s">
        <v>57</v>
      </c>
      <c r="E722" s="1" t="str">
        <f t="shared" si="46"/>
        <v>2013MBC&amp;D</v>
      </c>
      <c r="F722" s="196">
        <v>2.5900000000000003E-3</v>
      </c>
      <c r="G722" s="196">
        <v>3.7429999999999998E-2</v>
      </c>
      <c r="H722" s="196">
        <v>2.1000000000000001E-4</v>
      </c>
      <c r="I722" s="196">
        <v>0.43113999999999997</v>
      </c>
      <c r="J722" s="196">
        <v>1.2619999999999999E-2</v>
      </c>
      <c r="K722" s="196">
        <v>1.06E-3</v>
      </c>
      <c r="L722" s="196">
        <v>5.6000000000000006E-4</v>
      </c>
      <c r="M722" s="265">
        <v>2E-3</v>
      </c>
      <c r="N722" s="196">
        <v>3.2029999999999996E-2</v>
      </c>
      <c r="O722" s="196">
        <v>0</v>
      </c>
      <c r="P722" s="196">
        <v>0</v>
      </c>
      <c r="Q722" s="196">
        <v>0</v>
      </c>
      <c r="R722" s="196">
        <v>0</v>
      </c>
      <c r="S722" s="196">
        <v>0.34752000000000005</v>
      </c>
      <c r="T722" s="196">
        <v>8.3770000000000011E-2</v>
      </c>
      <c r="U722" s="196">
        <v>2.63E-2</v>
      </c>
      <c r="V722" s="196">
        <v>0</v>
      </c>
      <c r="W722" s="196">
        <v>1.5829999999999955E-2</v>
      </c>
      <c r="X722" s="196">
        <v>3.8500000000000001E-3</v>
      </c>
      <c r="Y722" s="196">
        <v>0</v>
      </c>
      <c r="Z722" s="265">
        <v>9.5E-4</v>
      </c>
      <c r="AA722" s="196">
        <v>8.5999999999999998E-4</v>
      </c>
      <c r="AB722" s="196">
        <v>0</v>
      </c>
      <c r="AC722" s="196">
        <v>0</v>
      </c>
      <c r="AD722" s="196">
        <v>0</v>
      </c>
      <c r="AE722" s="196">
        <v>1.2800000000000001E-3</v>
      </c>
      <c r="AF722" s="272">
        <f t="shared" si="47"/>
        <v>1</v>
      </c>
      <c r="AG722" s="196">
        <f t="shared" si="44"/>
        <v>0.48036000000000006</v>
      </c>
    </row>
    <row r="723" spans="1:33" s="23" customFormat="1" x14ac:dyDescent="0.25">
      <c r="A723" s="1">
        <v>2013</v>
      </c>
      <c r="B723" s="1" t="s">
        <v>17</v>
      </c>
      <c r="C723" s="1" t="str">
        <f t="shared" si="45"/>
        <v>2013MB</v>
      </c>
      <c r="D723" s="1" t="s">
        <v>56</v>
      </c>
      <c r="E723" s="1" t="str">
        <f t="shared" si="46"/>
        <v>2013MBICI</v>
      </c>
      <c r="F723" s="196">
        <v>0.25622</v>
      </c>
      <c r="G723" s="196">
        <v>0.10118000000000001</v>
      </c>
      <c r="H723" s="196">
        <v>0.12182999999999999</v>
      </c>
      <c r="I723" s="196">
        <v>1.2800000000000001E-3</v>
      </c>
      <c r="J723" s="196">
        <v>5.1859999999999996E-2</v>
      </c>
      <c r="K723" s="196">
        <v>4.965E-2</v>
      </c>
      <c r="L723" s="196">
        <v>3.0619999999999998E-2</v>
      </c>
      <c r="M723" s="265">
        <v>1.295E-2</v>
      </c>
      <c r="N723" s="196">
        <v>2.1760000000000002E-2</v>
      </c>
      <c r="O723" s="196">
        <v>0</v>
      </c>
      <c r="P723" s="196">
        <v>0</v>
      </c>
      <c r="Q723" s="196">
        <v>0</v>
      </c>
      <c r="R723" s="196">
        <v>6.3230000000000008E-2</v>
      </c>
      <c r="S723" s="196">
        <v>6.6439999999999999E-2</v>
      </c>
      <c r="T723" s="196">
        <v>0</v>
      </c>
      <c r="U723" s="196">
        <v>0.12426</v>
      </c>
      <c r="V723" s="196">
        <v>0</v>
      </c>
      <c r="W723" s="196">
        <v>3.0990000000000031E-2</v>
      </c>
      <c r="X723" s="196">
        <v>5.756E-2</v>
      </c>
      <c r="Y723" s="196">
        <v>0</v>
      </c>
      <c r="Z723" s="265">
        <v>4.2199999999999998E-3</v>
      </c>
      <c r="AA723" s="196">
        <v>2.7300000000000002E-3</v>
      </c>
      <c r="AB723" s="196">
        <v>0</v>
      </c>
      <c r="AC723" s="196">
        <v>0</v>
      </c>
      <c r="AD723" s="196">
        <v>0</v>
      </c>
      <c r="AE723" s="196">
        <v>3.2200000000000002E-3</v>
      </c>
      <c r="AF723" s="272">
        <f t="shared" si="47"/>
        <v>1.0000000000000002</v>
      </c>
      <c r="AG723" s="196">
        <f t="shared" si="44"/>
        <v>0.28942000000000001</v>
      </c>
    </row>
    <row r="724" spans="1:33" s="23" customFormat="1" x14ac:dyDescent="0.25">
      <c r="A724" s="1">
        <v>2013</v>
      </c>
      <c r="B724" s="1" t="s">
        <v>17</v>
      </c>
      <c r="C724" s="1" t="str">
        <f t="shared" si="45"/>
        <v>2013MB</v>
      </c>
      <c r="D724" s="1" t="s">
        <v>58</v>
      </c>
      <c r="E724" s="1" t="str">
        <f t="shared" si="46"/>
        <v>2013MBResidential</v>
      </c>
      <c r="F724" s="196">
        <v>0.36634</v>
      </c>
      <c r="G724" s="196">
        <v>0.10378999999999999</v>
      </c>
      <c r="H724" s="196">
        <v>4.9739999999999999E-2</v>
      </c>
      <c r="I724" s="196">
        <v>1.0880000000000001E-2</v>
      </c>
      <c r="J724" s="196">
        <v>4.6519999999999999E-2</v>
      </c>
      <c r="K724" s="196">
        <v>7.195E-2</v>
      </c>
      <c r="L724" s="196">
        <v>8.1050000000000011E-2</v>
      </c>
      <c r="M724" s="265">
        <v>6.1599999999999997E-3</v>
      </c>
      <c r="N724" s="196">
        <v>4.0689999999999997E-2</v>
      </c>
      <c r="O724" s="196">
        <v>0</v>
      </c>
      <c r="P724" s="196">
        <v>0</v>
      </c>
      <c r="Q724" s="196">
        <v>7.0799999999999995E-3</v>
      </c>
      <c r="R724" s="196">
        <v>0</v>
      </c>
      <c r="S724" s="196">
        <v>1.7350000000000001E-2</v>
      </c>
      <c r="T724" s="196">
        <v>0</v>
      </c>
      <c r="U724" s="196">
        <v>0.1134</v>
      </c>
      <c r="V724" s="196">
        <v>0</v>
      </c>
      <c r="W724" s="196">
        <v>3.1470000000000067E-2</v>
      </c>
      <c r="X724" s="196">
        <v>3.2460000000000003E-2</v>
      </c>
      <c r="Y724" s="197">
        <v>0</v>
      </c>
      <c r="Z724" s="265">
        <v>1.48E-3</v>
      </c>
      <c r="AA724" s="196">
        <v>5.1900000000000002E-3</v>
      </c>
      <c r="AB724" s="196">
        <v>0</v>
      </c>
      <c r="AC724" s="196">
        <v>0</v>
      </c>
      <c r="AD724" s="196">
        <v>0</v>
      </c>
      <c r="AE724" s="196">
        <v>1.4450000000000001E-2</v>
      </c>
      <c r="AF724" s="272">
        <f t="shared" si="47"/>
        <v>1.0000000000000002</v>
      </c>
      <c r="AG724" s="196">
        <f t="shared" si="44"/>
        <v>0.21580000000000008</v>
      </c>
    </row>
    <row r="725" spans="1:33" s="23" customFormat="1" x14ac:dyDescent="0.25">
      <c r="A725" s="1">
        <v>2014</v>
      </c>
      <c r="B725" s="1" t="s">
        <v>17</v>
      </c>
      <c r="C725" s="1" t="str">
        <f t="shared" si="45"/>
        <v>2014MB</v>
      </c>
      <c r="D725" s="1" t="s">
        <v>57</v>
      </c>
      <c r="E725" s="1" t="str">
        <f t="shared" si="46"/>
        <v>2014MBC&amp;D</v>
      </c>
      <c r="F725" s="196">
        <v>2.5900000000000003E-3</v>
      </c>
      <c r="G725" s="196">
        <v>3.7429999999999998E-2</v>
      </c>
      <c r="H725" s="196">
        <v>2.1000000000000001E-4</v>
      </c>
      <c r="I725" s="196">
        <v>0.43113999999999997</v>
      </c>
      <c r="J725" s="196">
        <v>1.2619999999999999E-2</v>
      </c>
      <c r="K725" s="196">
        <v>1.06E-3</v>
      </c>
      <c r="L725" s="196">
        <v>5.6000000000000006E-4</v>
      </c>
      <c r="M725" s="265">
        <v>2E-3</v>
      </c>
      <c r="N725" s="196">
        <v>3.2029999999999996E-2</v>
      </c>
      <c r="O725" s="196">
        <v>0</v>
      </c>
      <c r="P725" s="196">
        <v>0</v>
      </c>
      <c r="Q725" s="196">
        <v>0</v>
      </c>
      <c r="R725" s="196">
        <v>0</v>
      </c>
      <c r="S725" s="196">
        <v>0.34752000000000005</v>
      </c>
      <c r="T725" s="196">
        <v>8.3770000000000011E-2</v>
      </c>
      <c r="U725" s="196">
        <v>2.63E-2</v>
      </c>
      <c r="V725" s="196">
        <v>0</v>
      </c>
      <c r="W725" s="196">
        <v>1.5829999999999955E-2</v>
      </c>
      <c r="X725" s="196">
        <v>3.8500000000000001E-3</v>
      </c>
      <c r="Y725" s="196">
        <v>0</v>
      </c>
      <c r="Z725" s="265">
        <v>9.5E-4</v>
      </c>
      <c r="AA725" s="196">
        <v>8.5999999999999998E-4</v>
      </c>
      <c r="AB725" s="196">
        <v>0</v>
      </c>
      <c r="AC725" s="196">
        <v>0</v>
      </c>
      <c r="AD725" s="196">
        <v>0</v>
      </c>
      <c r="AE725" s="196">
        <v>1.2800000000000001E-3</v>
      </c>
      <c r="AF725" s="272">
        <f t="shared" si="47"/>
        <v>1</v>
      </c>
      <c r="AG725" s="196">
        <f t="shared" si="44"/>
        <v>0.48036000000000006</v>
      </c>
    </row>
    <row r="726" spans="1:33" s="23" customFormat="1" x14ac:dyDescent="0.25">
      <c r="A726" s="1">
        <v>2014</v>
      </c>
      <c r="B726" s="1" t="s">
        <v>17</v>
      </c>
      <c r="C726" s="1" t="str">
        <f t="shared" si="45"/>
        <v>2014MB</v>
      </c>
      <c r="D726" s="1" t="s">
        <v>56</v>
      </c>
      <c r="E726" s="1" t="str">
        <f t="shared" si="46"/>
        <v>2014MBICI</v>
      </c>
      <c r="F726" s="196">
        <v>0.25622</v>
      </c>
      <c r="G726" s="196">
        <v>0.10118000000000001</v>
      </c>
      <c r="H726" s="196">
        <v>0.12182999999999999</v>
      </c>
      <c r="I726" s="196">
        <v>1.2800000000000001E-3</v>
      </c>
      <c r="J726" s="196">
        <v>5.1859999999999996E-2</v>
      </c>
      <c r="K726" s="196">
        <v>4.965E-2</v>
      </c>
      <c r="L726" s="196">
        <v>3.0619999999999998E-2</v>
      </c>
      <c r="M726" s="265">
        <v>1.295E-2</v>
      </c>
      <c r="N726" s="196">
        <v>2.1760000000000002E-2</v>
      </c>
      <c r="O726" s="196">
        <v>0</v>
      </c>
      <c r="P726" s="196">
        <v>0</v>
      </c>
      <c r="Q726" s="196">
        <v>0</v>
      </c>
      <c r="R726" s="196">
        <v>6.3230000000000008E-2</v>
      </c>
      <c r="S726" s="196">
        <v>6.6439999999999999E-2</v>
      </c>
      <c r="T726" s="196">
        <v>0</v>
      </c>
      <c r="U726" s="196">
        <v>0.12426</v>
      </c>
      <c r="V726" s="196">
        <v>0</v>
      </c>
      <c r="W726" s="196">
        <v>3.0990000000000031E-2</v>
      </c>
      <c r="X726" s="196">
        <v>5.756E-2</v>
      </c>
      <c r="Y726" s="196">
        <v>0</v>
      </c>
      <c r="Z726" s="265">
        <v>4.2199999999999998E-3</v>
      </c>
      <c r="AA726" s="196">
        <v>2.7300000000000002E-3</v>
      </c>
      <c r="AB726" s="196">
        <v>0</v>
      </c>
      <c r="AC726" s="196">
        <v>0</v>
      </c>
      <c r="AD726" s="196">
        <v>0</v>
      </c>
      <c r="AE726" s="196">
        <v>3.2200000000000002E-3</v>
      </c>
      <c r="AF726" s="272">
        <f t="shared" si="47"/>
        <v>1.0000000000000002</v>
      </c>
      <c r="AG726" s="196">
        <f t="shared" si="44"/>
        <v>0.28942000000000001</v>
      </c>
    </row>
    <row r="727" spans="1:33" s="23" customFormat="1" x14ac:dyDescent="0.25">
      <c r="A727" s="1">
        <v>2014</v>
      </c>
      <c r="B727" s="1" t="s">
        <v>17</v>
      </c>
      <c r="C727" s="1" t="str">
        <f t="shared" si="45"/>
        <v>2014MB</v>
      </c>
      <c r="D727" s="1" t="s">
        <v>58</v>
      </c>
      <c r="E727" s="1" t="str">
        <f t="shared" si="46"/>
        <v>2014MBResidential</v>
      </c>
      <c r="F727" s="196">
        <v>0.36634</v>
      </c>
      <c r="G727" s="196">
        <v>0.10378999999999999</v>
      </c>
      <c r="H727" s="196">
        <v>4.9739999999999999E-2</v>
      </c>
      <c r="I727" s="196">
        <v>1.0880000000000001E-2</v>
      </c>
      <c r="J727" s="196">
        <v>4.6519999999999999E-2</v>
      </c>
      <c r="K727" s="196">
        <v>7.195E-2</v>
      </c>
      <c r="L727" s="196">
        <v>8.1050000000000011E-2</v>
      </c>
      <c r="M727" s="265">
        <v>6.1599999999999997E-3</v>
      </c>
      <c r="N727" s="196">
        <v>4.0689999999999997E-2</v>
      </c>
      <c r="O727" s="196">
        <v>0</v>
      </c>
      <c r="P727" s="196">
        <v>0</v>
      </c>
      <c r="Q727" s="196">
        <v>7.0799999999999995E-3</v>
      </c>
      <c r="R727" s="196">
        <v>0</v>
      </c>
      <c r="S727" s="196">
        <v>1.7350000000000001E-2</v>
      </c>
      <c r="T727" s="196">
        <v>0</v>
      </c>
      <c r="U727" s="196">
        <v>0.1134</v>
      </c>
      <c r="V727" s="196">
        <v>0</v>
      </c>
      <c r="W727" s="196">
        <v>3.1470000000000067E-2</v>
      </c>
      <c r="X727" s="196">
        <v>3.2460000000000003E-2</v>
      </c>
      <c r="Y727" s="197">
        <v>0</v>
      </c>
      <c r="Z727" s="265">
        <v>1.48E-3</v>
      </c>
      <c r="AA727" s="196">
        <v>5.1900000000000002E-3</v>
      </c>
      <c r="AB727" s="196">
        <v>0</v>
      </c>
      <c r="AC727" s="196">
        <v>0</v>
      </c>
      <c r="AD727" s="196">
        <v>0</v>
      </c>
      <c r="AE727" s="196">
        <v>1.4450000000000001E-2</v>
      </c>
      <c r="AF727" s="272">
        <f t="shared" si="47"/>
        <v>1.0000000000000002</v>
      </c>
      <c r="AG727" s="196">
        <f t="shared" si="44"/>
        <v>0.21580000000000008</v>
      </c>
    </row>
    <row r="728" spans="1:33" s="23" customFormat="1" x14ac:dyDescent="0.25">
      <c r="A728" s="1">
        <v>2015</v>
      </c>
      <c r="B728" s="1" t="s">
        <v>17</v>
      </c>
      <c r="C728" s="1" t="str">
        <f t="shared" si="45"/>
        <v>2015MB</v>
      </c>
      <c r="D728" s="1" t="s">
        <v>57</v>
      </c>
      <c r="E728" s="1" t="str">
        <f t="shared" si="46"/>
        <v>2015MBC&amp;D</v>
      </c>
      <c r="F728" s="196">
        <v>2.5900000000000003E-3</v>
      </c>
      <c r="G728" s="196">
        <v>3.7429999999999998E-2</v>
      </c>
      <c r="H728" s="196">
        <v>2.1000000000000001E-4</v>
      </c>
      <c r="I728" s="196">
        <v>0.43113999999999997</v>
      </c>
      <c r="J728" s="196">
        <v>1.2619999999999999E-2</v>
      </c>
      <c r="K728" s="196">
        <v>1.06E-3</v>
      </c>
      <c r="L728" s="196">
        <v>5.6000000000000006E-4</v>
      </c>
      <c r="M728" s="265">
        <v>2E-3</v>
      </c>
      <c r="N728" s="196">
        <v>3.2029999999999996E-2</v>
      </c>
      <c r="O728" s="196">
        <v>0</v>
      </c>
      <c r="P728" s="196">
        <v>0</v>
      </c>
      <c r="Q728" s="196">
        <v>0</v>
      </c>
      <c r="R728" s="196">
        <v>0</v>
      </c>
      <c r="S728" s="196">
        <v>0.34752000000000005</v>
      </c>
      <c r="T728" s="196">
        <v>8.3770000000000011E-2</v>
      </c>
      <c r="U728" s="196">
        <v>2.63E-2</v>
      </c>
      <c r="V728" s="196">
        <v>0</v>
      </c>
      <c r="W728" s="196">
        <v>1.5829999999999955E-2</v>
      </c>
      <c r="X728" s="196">
        <v>3.8500000000000001E-3</v>
      </c>
      <c r="Y728" s="196">
        <v>0</v>
      </c>
      <c r="Z728" s="265">
        <v>9.5E-4</v>
      </c>
      <c r="AA728" s="196">
        <v>8.5999999999999998E-4</v>
      </c>
      <c r="AB728" s="196">
        <v>0</v>
      </c>
      <c r="AC728" s="196">
        <v>0</v>
      </c>
      <c r="AD728" s="196">
        <v>0</v>
      </c>
      <c r="AE728" s="196">
        <v>1.2800000000000001E-3</v>
      </c>
      <c r="AF728" s="272">
        <f t="shared" si="47"/>
        <v>1</v>
      </c>
      <c r="AG728" s="196">
        <f t="shared" si="44"/>
        <v>0.48036000000000006</v>
      </c>
    </row>
    <row r="729" spans="1:33" s="23" customFormat="1" x14ac:dyDescent="0.25">
      <c r="A729" s="1">
        <v>2015</v>
      </c>
      <c r="B729" s="1" t="s">
        <v>17</v>
      </c>
      <c r="C729" s="1" t="str">
        <f t="shared" si="45"/>
        <v>2015MB</v>
      </c>
      <c r="D729" s="1" t="s">
        <v>56</v>
      </c>
      <c r="E729" s="1" t="str">
        <f t="shared" si="46"/>
        <v>2015MBICI</v>
      </c>
      <c r="F729" s="196">
        <v>0.25622</v>
      </c>
      <c r="G729" s="196">
        <v>0.10118000000000001</v>
      </c>
      <c r="H729" s="196">
        <v>0.12182999999999999</v>
      </c>
      <c r="I729" s="196">
        <v>1.2800000000000001E-3</v>
      </c>
      <c r="J729" s="196">
        <v>5.1859999999999996E-2</v>
      </c>
      <c r="K729" s="196">
        <v>4.965E-2</v>
      </c>
      <c r="L729" s="196">
        <v>3.0619999999999998E-2</v>
      </c>
      <c r="M729" s="265">
        <v>1.295E-2</v>
      </c>
      <c r="N729" s="196">
        <v>2.1760000000000002E-2</v>
      </c>
      <c r="O729" s="196">
        <v>0</v>
      </c>
      <c r="P729" s="196">
        <v>0</v>
      </c>
      <c r="Q729" s="196">
        <v>0</v>
      </c>
      <c r="R729" s="196">
        <v>6.3230000000000008E-2</v>
      </c>
      <c r="S729" s="196">
        <v>6.6439999999999999E-2</v>
      </c>
      <c r="T729" s="196">
        <v>0</v>
      </c>
      <c r="U729" s="196">
        <v>0.12426</v>
      </c>
      <c r="V729" s="196">
        <v>0</v>
      </c>
      <c r="W729" s="196">
        <v>3.0990000000000031E-2</v>
      </c>
      <c r="X729" s="196">
        <v>5.756E-2</v>
      </c>
      <c r="Y729" s="196">
        <v>0</v>
      </c>
      <c r="Z729" s="265">
        <v>4.2199999999999998E-3</v>
      </c>
      <c r="AA729" s="196">
        <v>2.7300000000000002E-3</v>
      </c>
      <c r="AB729" s="196">
        <v>0</v>
      </c>
      <c r="AC729" s="196">
        <v>0</v>
      </c>
      <c r="AD729" s="196">
        <v>0</v>
      </c>
      <c r="AE729" s="196">
        <v>3.2200000000000002E-3</v>
      </c>
      <c r="AF729" s="272">
        <f t="shared" si="47"/>
        <v>1.0000000000000002</v>
      </c>
      <c r="AG729" s="196">
        <f t="shared" si="44"/>
        <v>0.28942000000000001</v>
      </c>
    </row>
    <row r="730" spans="1:33" s="23" customFormat="1" x14ac:dyDescent="0.25">
      <c r="A730" s="1">
        <v>2015</v>
      </c>
      <c r="B730" s="1" t="s">
        <v>17</v>
      </c>
      <c r="C730" s="1" t="str">
        <f t="shared" si="45"/>
        <v>2015MB</v>
      </c>
      <c r="D730" s="1" t="s">
        <v>58</v>
      </c>
      <c r="E730" s="1" t="str">
        <f t="shared" si="46"/>
        <v>2015MBResidential</v>
      </c>
      <c r="F730" s="196">
        <v>0.36634</v>
      </c>
      <c r="G730" s="196">
        <v>0.10378999999999999</v>
      </c>
      <c r="H730" s="196">
        <v>4.9739999999999999E-2</v>
      </c>
      <c r="I730" s="196">
        <v>1.0880000000000001E-2</v>
      </c>
      <c r="J730" s="196">
        <v>4.6519999999999999E-2</v>
      </c>
      <c r="K730" s="196">
        <v>7.195E-2</v>
      </c>
      <c r="L730" s="196">
        <v>8.1050000000000011E-2</v>
      </c>
      <c r="M730" s="265">
        <v>6.1599999999999997E-3</v>
      </c>
      <c r="N730" s="196">
        <v>4.0689999999999997E-2</v>
      </c>
      <c r="O730" s="196">
        <v>0</v>
      </c>
      <c r="P730" s="196">
        <v>0</v>
      </c>
      <c r="Q730" s="196">
        <v>7.0799999999999995E-3</v>
      </c>
      <c r="R730" s="196">
        <v>0</v>
      </c>
      <c r="S730" s="196">
        <v>1.7350000000000001E-2</v>
      </c>
      <c r="T730" s="196">
        <v>0</v>
      </c>
      <c r="U730" s="196">
        <v>0.1134</v>
      </c>
      <c r="V730" s="196">
        <v>0</v>
      </c>
      <c r="W730" s="196">
        <v>3.1470000000000067E-2</v>
      </c>
      <c r="X730" s="196">
        <v>3.2460000000000003E-2</v>
      </c>
      <c r="Y730" s="196">
        <v>0</v>
      </c>
      <c r="Z730" s="265">
        <v>1.48E-3</v>
      </c>
      <c r="AA730" s="196">
        <v>5.1900000000000002E-3</v>
      </c>
      <c r="AB730" s="196">
        <v>0</v>
      </c>
      <c r="AC730" s="196">
        <v>0</v>
      </c>
      <c r="AD730" s="196">
        <v>0</v>
      </c>
      <c r="AE730" s="196">
        <v>1.4450000000000001E-2</v>
      </c>
      <c r="AF730" s="272">
        <f t="shared" si="47"/>
        <v>1.0000000000000002</v>
      </c>
      <c r="AG730" s="196">
        <f t="shared" si="44"/>
        <v>0.21580000000000008</v>
      </c>
    </row>
    <row r="731" spans="1:33" s="23" customFormat="1" x14ac:dyDescent="0.25">
      <c r="A731" s="1">
        <v>2016</v>
      </c>
      <c r="B731" s="1" t="s">
        <v>17</v>
      </c>
      <c r="C731" s="1" t="str">
        <f t="shared" si="45"/>
        <v>2016MB</v>
      </c>
      <c r="D731" s="1" t="s">
        <v>57</v>
      </c>
      <c r="E731" s="1" t="str">
        <f t="shared" si="46"/>
        <v>2016MBC&amp;D</v>
      </c>
      <c r="F731" s="196">
        <v>2.5900000000000003E-3</v>
      </c>
      <c r="G731" s="196">
        <v>3.7429999999999998E-2</v>
      </c>
      <c r="H731" s="196">
        <v>2.1000000000000001E-4</v>
      </c>
      <c r="I731" s="196">
        <v>0.43113999999999997</v>
      </c>
      <c r="J731" s="196">
        <v>1.2619999999999999E-2</v>
      </c>
      <c r="K731" s="196">
        <v>1.06E-3</v>
      </c>
      <c r="L731" s="196">
        <v>5.6000000000000006E-4</v>
      </c>
      <c r="M731" s="265">
        <v>2E-3</v>
      </c>
      <c r="N731" s="196">
        <v>3.2029999999999996E-2</v>
      </c>
      <c r="O731" s="196">
        <v>0</v>
      </c>
      <c r="P731" s="196">
        <v>0</v>
      </c>
      <c r="Q731" s="196">
        <v>0</v>
      </c>
      <c r="R731" s="196">
        <v>0</v>
      </c>
      <c r="S731" s="196">
        <v>0.34752000000000005</v>
      </c>
      <c r="T731" s="196">
        <v>8.3770000000000011E-2</v>
      </c>
      <c r="U731" s="196">
        <v>2.63E-2</v>
      </c>
      <c r="V731" s="196">
        <v>0</v>
      </c>
      <c r="W731" s="196">
        <v>1.5829999999999955E-2</v>
      </c>
      <c r="X731" s="196">
        <v>3.8500000000000001E-3</v>
      </c>
      <c r="Y731" s="196">
        <v>0</v>
      </c>
      <c r="Z731" s="265">
        <v>9.5E-4</v>
      </c>
      <c r="AA731" s="196">
        <v>8.5999999999999998E-4</v>
      </c>
      <c r="AB731" s="196">
        <v>0</v>
      </c>
      <c r="AC731" s="196">
        <v>0</v>
      </c>
      <c r="AD731" s="196">
        <v>0</v>
      </c>
      <c r="AE731" s="196">
        <v>1.2800000000000001E-3</v>
      </c>
      <c r="AF731" s="272">
        <f t="shared" si="47"/>
        <v>1</v>
      </c>
      <c r="AG731" s="196">
        <f t="shared" si="44"/>
        <v>0.48036000000000006</v>
      </c>
    </row>
    <row r="732" spans="1:33" s="23" customFormat="1" x14ac:dyDescent="0.25">
      <c r="A732" s="1">
        <v>2016</v>
      </c>
      <c r="B732" s="1" t="s">
        <v>17</v>
      </c>
      <c r="C732" s="1" t="str">
        <f t="shared" si="45"/>
        <v>2016MB</v>
      </c>
      <c r="D732" s="1" t="s">
        <v>56</v>
      </c>
      <c r="E732" s="1" t="str">
        <f t="shared" si="46"/>
        <v>2016MBICI</v>
      </c>
      <c r="F732" s="196">
        <v>0.25622</v>
      </c>
      <c r="G732" s="196">
        <v>0.10118000000000001</v>
      </c>
      <c r="H732" s="196">
        <v>0.12182999999999999</v>
      </c>
      <c r="I732" s="196">
        <v>1.2800000000000001E-3</v>
      </c>
      <c r="J732" s="196">
        <v>5.1859999999999996E-2</v>
      </c>
      <c r="K732" s="196">
        <v>4.965E-2</v>
      </c>
      <c r="L732" s="196">
        <v>3.0619999999999998E-2</v>
      </c>
      <c r="M732" s="265">
        <v>1.295E-2</v>
      </c>
      <c r="N732" s="196">
        <v>2.1760000000000002E-2</v>
      </c>
      <c r="O732" s="196">
        <v>0</v>
      </c>
      <c r="P732" s="196">
        <v>0</v>
      </c>
      <c r="Q732" s="196">
        <v>0</v>
      </c>
      <c r="R732" s="196">
        <v>6.3230000000000008E-2</v>
      </c>
      <c r="S732" s="196">
        <v>6.6439999999999999E-2</v>
      </c>
      <c r="T732" s="196">
        <v>0</v>
      </c>
      <c r="U732" s="196">
        <v>0.12426</v>
      </c>
      <c r="V732" s="196">
        <v>0</v>
      </c>
      <c r="W732" s="196">
        <v>3.0990000000000031E-2</v>
      </c>
      <c r="X732" s="196">
        <v>5.756E-2</v>
      </c>
      <c r="Y732" s="196">
        <v>0</v>
      </c>
      <c r="Z732" s="265">
        <v>4.2199999999999998E-3</v>
      </c>
      <c r="AA732" s="196">
        <v>2.7300000000000002E-3</v>
      </c>
      <c r="AB732" s="196">
        <v>0</v>
      </c>
      <c r="AC732" s="196">
        <v>0</v>
      </c>
      <c r="AD732" s="196">
        <v>0</v>
      </c>
      <c r="AE732" s="196">
        <v>3.2200000000000002E-3</v>
      </c>
      <c r="AF732" s="272">
        <f t="shared" si="47"/>
        <v>1.0000000000000002</v>
      </c>
      <c r="AG732" s="196">
        <f t="shared" si="44"/>
        <v>0.28942000000000001</v>
      </c>
    </row>
    <row r="733" spans="1:33" s="23" customFormat="1" x14ac:dyDescent="0.25">
      <c r="A733" s="1">
        <v>2016</v>
      </c>
      <c r="B733" s="1" t="s">
        <v>17</v>
      </c>
      <c r="C733" s="1" t="str">
        <f t="shared" si="45"/>
        <v>2016MB</v>
      </c>
      <c r="D733" s="1" t="s">
        <v>58</v>
      </c>
      <c r="E733" s="1" t="str">
        <f t="shared" si="46"/>
        <v>2016MBResidential</v>
      </c>
      <c r="F733" s="196">
        <v>0.36634</v>
      </c>
      <c r="G733" s="196">
        <v>0.10378999999999999</v>
      </c>
      <c r="H733" s="196">
        <v>4.9739999999999999E-2</v>
      </c>
      <c r="I733" s="196">
        <v>1.0880000000000001E-2</v>
      </c>
      <c r="J733" s="196">
        <v>4.6519999999999999E-2</v>
      </c>
      <c r="K733" s="196">
        <v>7.195E-2</v>
      </c>
      <c r="L733" s="196">
        <v>8.1050000000000011E-2</v>
      </c>
      <c r="M733" s="265">
        <v>6.1599999999999997E-3</v>
      </c>
      <c r="N733" s="196">
        <v>4.0689999999999997E-2</v>
      </c>
      <c r="O733" s="196">
        <v>0</v>
      </c>
      <c r="P733" s="196">
        <v>0</v>
      </c>
      <c r="Q733" s="196">
        <v>7.0799999999999995E-3</v>
      </c>
      <c r="R733" s="196">
        <v>0</v>
      </c>
      <c r="S733" s="196">
        <v>1.7350000000000001E-2</v>
      </c>
      <c r="T733" s="196">
        <v>0</v>
      </c>
      <c r="U733" s="196">
        <v>0.1134</v>
      </c>
      <c r="V733" s="196">
        <v>0</v>
      </c>
      <c r="W733" s="196">
        <v>3.1470000000000067E-2</v>
      </c>
      <c r="X733" s="196">
        <v>3.2460000000000003E-2</v>
      </c>
      <c r="Y733" s="197">
        <v>0</v>
      </c>
      <c r="Z733" s="265">
        <v>1.48E-3</v>
      </c>
      <c r="AA733" s="196">
        <v>5.1900000000000002E-3</v>
      </c>
      <c r="AB733" s="196">
        <v>0</v>
      </c>
      <c r="AC733" s="196">
        <v>0</v>
      </c>
      <c r="AD733" s="196">
        <v>0</v>
      </c>
      <c r="AE733" s="196">
        <v>1.4450000000000001E-2</v>
      </c>
      <c r="AF733" s="272">
        <f t="shared" si="47"/>
        <v>1.0000000000000002</v>
      </c>
      <c r="AG733" s="196">
        <f t="shared" si="44"/>
        <v>0.21580000000000008</v>
      </c>
    </row>
    <row r="734" spans="1:33" s="23" customFormat="1" x14ac:dyDescent="0.25">
      <c r="A734" s="1">
        <v>2017</v>
      </c>
      <c r="B734" s="1" t="s">
        <v>17</v>
      </c>
      <c r="C734" s="1" t="str">
        <f t="shared" si="45"/>
        <v>2017MB</v>
      </c>
      <c r="D734" s="1" t="s">
        <v>57</v>
      </c>
      <c r="E734" s="1" t="str">
        <f t="shared" si="46"/>
        <v>2017MBC&amp;D</v>
      </c>
      <c r="F734" s="196">
        <v>2.5900000000000003E-3</v>
      </c>
      <c r="G734" s="196">
        <v>6.361E-2</v>
      </c>
      <c r="H734" s="196">
        <v>1.1009999999999999E-2</v>
      </c>
      <c r="I734" s="196">
        <v>0.33792</v>
      </c>
      <c r="J734" s="196">
        <v>8.6599999999999993E-3</v>
      </c>
      <c r="K734" s="196">
        <v>1.06E-3</v>
      </c>
      <c r="L734" s="196">
        <v>5.6000000000000006E-4</v>
      </c>
      <c r="M734" s="265">
        <v>2E-3</v>
      </c>
      <c r="N734" s="196">
        <v>3.2029999999999996E-2</v>
      </c>
      <c r="O734" s="196">
        <v>0</v>
      </c>
      <c r="P734" s="196">
        <v>0</v>
      </c>
      <c r="Q734" s="196">
        <v>0</v>
      </c>
      <c r="R734" s="196">
        <v>0</v>
      </c>
      <c r="S734" s="196">
        <v>0.30724000000000001</v>
      </c>
      <c r="T734" s="196">
        <v>9.3079999999999996E-2</v>
      </c>
      <c r="U734" s="196">
        <v>6.9470000000000004E-2</v>
      </c>
      <c r="V734" s="196">
        <v>0</v>
      </c>
      <c r="W734" s="196">
        <v>4.6399999999999886E-2</v>
      </c>
      <c r="X734" s="196">
        <v>1.2410000000000001E-2</v>
      </c>
      <c r="Y734" s="197">
        <v>0</v>
      </c>
      <c r="Z734" s="265">
        <v>9.5E-4</v>
      </c>
      <c r="AA734" s="196">
        <v>3.0000000000000001E-3</v>
      </c>
      <c r="AB734" s="196">
        <v>0</v>
      </c>
      <c r="AC734" s="196">
        <v>0</v>
      </c>
      <c r="AD734" s="196">
        <v>0</v>
      </c>
      <c r="AE734" s="196">
        <v>8.0099999999999998E-3</v>
      </c>
      <c r="AF734" s="272">
        <f t="shared" si="47"/>
        <v>1</v>
      </c>
      <c r="AG734" s="196">
        <f t="shared" si="44"/>
        <v>0.54055999999999993</v>
      </c>
    </row>
    <row r="735" spans="1:33" s="23" customFormat="1" x14ac:dyDescent="0.25">
      <c r="A735" s="1">
        <v>2017</v>
      </c>
      <c r="B735" s="1" t="s">
        <v>17</v>
      </c>
      <c r="C735" s="1" t="str">
        <f t="shared" si="45"/>
        <v>2017MB</v>
      </c>
      <c r="D735" s="1" t="s">
        <v>56</v>
      </c>
      <c r="E735" s="1" t="str">
        <f t="shared" si="46"/>
        <v>2017MBICI</v>
      </c>
      <c r="F735" s="196">
        <v>0.25622</v>
      </c>
      <c r="G735" s="196">
        <v>0.10118000000000001</v>
      </c>
      <c r="H735" s="196">
        <v>0.12182999999999999</v>
      </c>
      <c r="I735" s="196">
        <v>1.2800000000000001E-3</v>
      </c>
      <c r="J735" s="196">
        <v>5.1859999999999996E-2</v>
      </c>
      <c r="K735" s="196">
        <v>4.965E-2</v>
      </c>
      <c r="L735" s="196">
        <v>3.0619999999999998E-2</v>
      </c>
      <c r="M735" s="265">
        <v>1.295E-2</v>
      </c>
      <c r="N735" s="196">
        <v>2.1760000000000002E-2</v>
      </c>
      <c r="O735" s="196">
        <v>0</v>
      </c>
      <c r="P735" s="196">
        <v>0</v>
      </c>
      <c r="Q735" s="196">
        <v>0</v>
      </c>
      <c r="R735" s="196">
        <v>6.3230000000000008E-2</v>
      </c>
      <c r="S735" s="196">
        <v>6.6439999999999999E-2</v>
      </c>
      <c r="T735" s="196">
        <v>0</v>
      </c>
      <c r="U735" s="196">
        <v>0.12426</v>
      </c>
      <c r="V735" s="196">
        <v>0</v>
      </c>
      <c r="W735" s="196">
        <v>3.0990000000000031E-2</v>
      </c>
      <c r="X735" s="196">
        <v>5.756E-2</v>
      </c>
      <c r="Y735" s="196">
        <v>0</v>
      </c>
      <c r="Z735" s="265">
        <v>4.2199999999999998E-3</v>
      </c>
      <c r="AA735" s="196">
        <v>2.7300000000000002E-3</v>
      </c>
      <c r="AB735" s="196">
        <v>0</v>
      </c>
      <c r="AC735" s="196">
        <v>0</v>
      </c>
      <c r="AD735" s="196">
        <v>0</v>
      </c>
      <c r="AE735" s="196">
        <v>3.2200000000000002E-3</v>
      </c>
      <c r="AF735" s="272">
        <f t="shared" si="47"/>
        <v>1.0000000000000002</v>
      </c>
      <c r="AG735" s="196">
        <f t="shared" si="44"/>
        <v>0.28942000000000001</v>
      </c>
    </row>
    <row r="736" spans="1:33" s="23" customFormat="1" x14ac:dyDescent="0.25">
      <c r="A736" s="1">
        <v>2017</v>
      </c>
      <c r="B736" s="1" t="s">
        <v>17</v>
      </c>
      <c r="C736" s="1" t="str">
        <f t="shared" si="45"/>
        <v>2017MB</v>
      </c>
      <c r="D736" s="1" t="s">
        <v>58</v>
      </c>
      <c r="E736" s="1" t="str">
        <f t="shared" si="46"/>
        <v>2017MBResidential</v>
      </c>
      <c r="F736" s="196">
        <v>0.27826000000000001</v>
      </c>
      <c r="G736" s="196">
        <v>0.15651000000000001</v>
      </c>
      <c r="H736" s="196">
        <v>5.0979999999999998E-2</v>
      </c>
      <c r="I736" s="196">
        <v>1.1999999999999999E-3</v>
      </c>
      <c r="J736" s="196">
        <v>9.2449999999999991E-2</v>
      </c>
      <c r="K736" s="196">
        <v>3.6949999999999997E-2</v>
      </c>
      <c r="L736" s="196">
        <v>5.8949999999999995E-2</v>
      </c>
      <c r="M736" s="265">
        <v>1.6199999999999999E-3</v>
      </c>
      <c r="N736" s="196">
        <v>1.1859999999999999E-2</v>
      </c>
      <c r="O736" s="196">
        <v>0</v>
      </c>
      <c r="P736" s="196">
        <v>0</v>
      </c>
      <c r="Q736" s="196">
        <v>1.7569999999999999E-2</v>
      </c>
      <c r="R736" s="196">
        <v>0</v>
      </c>
      <c r="S736" s="196">
        <v>3.8539999999999998E-2</v>
      </c>
      <c r="T736" s="196">
        <v>0</v>
      </c>
      <c r="U736" s="196">
        <v>0.12285</v>
      </c>
      <c r="V736" s="196">
        <v>0</v>
      </c>
      <c r="W736" s="196">
        <v>3.080000000000005E-2</v>
      </c>
      <c r="X736" s="196">
        <v>8.1180000000000002E-2</v>
      </c>
      <c r="Y736" s="196">
        <v>0</v>
      </c>
      <c r="Z736" s="265">
        <v>7.5199999999999998E-3</v>
      </c>
      <c r="AA736" s="196">
        <v>5.3700000000000006E-3</v>
      </c>
      <c r="AB736" s="196">
        <v>0</v>
      </c>
      <c r="AC736" s="196">
        <v>0</v>
      </c>
      <c r="AD736" s="196">
        <v>0</v>
      </c>
      <c r="AE736" s="196">
        <v>7.3899999999999999E-3</v>
      </c>
      <c r="AF736" s="272">
        <f t="shared" si="47"/>
        <v>1</v>
      </c>
      <c r="AG736" s="196">
        <f t="shared" si="44"/>
        <v>0.29365000000000008</v>
      </c>
    </row>
    <row r="737" spans="1:33" s="23" customFormat="1" x14ac:dyDescent="0.25">
      <c r="A737" s="1">
        <v>2018</v>
      </c>
      <c r="B737" s="1" t="s">
        <v>17</v>
      </c>
      <c r="C737" s="1" t="str">
        <f t="shared" si="45"/>
        <v>2018MB</v>
      </c>
      <c r="D737" s="1" t="s">
        <v>57</v>
      </c>
      <c r="E737" s="1" t="str">
        <f t="shared" si="46"/>
        <v>2018MBC&amp;D</v>
      </c>
      <c r="F737" s="196">
        <v>2.5900000000000003E-3</v>
      </c>
      <c r="G737" s="196">
        <v>6.361E-2</v>
      </c>
      <c r="H737" s="196">
        <v>1.1009999999999999E-2</v>
      </c>
      <c r="I737" s="196">
        <v>0.33792</v>
      </c>
      <c r="J737" s="196">
        <v>8.6599999999999993E-3</v>
      </c>
      <c r="K737" s="196">
        <v>1.06E-3</v>
      </c>
      <c r="L737" s="196">
        <v>5.6000000000000006E-4</v>
      </c>
      <c r="M737" s="265">
        <v>2E-3</v>
      </c>
      <c r="N737" s="196">
        <v>3.2029999999999996E-2</v>
      </c>
      <c r="O737" s="196">
        <v>0</v>
      </c>
      <c r="P737" s="196">
        <v>0</v>
      </c>
      <c r="Q737" s="196">
        <v>0</v>
      </c>
      <c r="R737" s="196">
        <v>0</v>
      </c>
      <c r="S737" s="196">
        <v>0.30724000000000001</v>
      </c>
      <c r="T737" s="196">
        <v>9.3079999999999996E-2</v>
      </c>
      <c r="U737" s="196">
        <v>6.9470000000000004E-2</v>
      </c>
      <c r="V737" s="196">
        <v>0</v>
      </c>
      <c r="W737" s="196">
        <v>4.6399999999999886E-2</v>
      </c>
      <c r="X737" s="196">
        <v>1.2410000000000001E-2</v>
      </c>
      <c r="Y737" s="197">
        <v>0</v>
      </c>
      <c r="Z737" s="265">
        <v>9.5E-4</v>
      </c>
      <c r="AA737" s="196">
        <v>3.0000000000000001E-3</v>
      </c>
      <c r="AB737" s="196">
        <v>0</v>
      </c>
      <c r="AC737" s="196">
        <v>0</v>
      </c>
      <c r="AD737" s="196">
        <v>0</v>
      </c>
      <c r="AE737" s="196">
        <v>8.0099999999999998E-3</v>
      </c>
      <c r="AF737" s="272">
        <f t="shared" si="47"/>
        <v>1</v>
      </c>
      <c r="AG737" s="196">
        <f t="shared" si="44"/>
        <v>0.54055999999999993</v>
      </c>
    </row>
    <row r="738" spans="1:33" s="23" customFormat="1" x14ac:dyDescent="0.25">
      <c r="A738" s="1">
        <v>2018</v>
      </c>
      <c r="B738" s="1" t="s">
        <v>17</v>
      </c>
      <c r="C738" s="1" t="str">
        <f t="shared" si="45"/>
        <v>2018MB</v>
      </c>
      <c r="D738" s="1" t="s">
        <v>56</v>
      </c>
      <c r="E738" s="1" t="str">
        <f t="shared" si="46"/>
        <v>2018MBICI</v>
      </c>
      <c r="F738" s="196">
        <v>0.25622</v>
      </c>
      <c r="G738" s="196">
        <v>0.10118000000000001</v>
      </c>
      <c r="H738" s="196">
        <v>0.12182999999999999</v>
      </c>
      <c r="I738" s="196">
        <v>1.2800000000000001E-3</v>
      </c>
      <c r="J738" s="196">
        <v>5.1859999999999996E-2</v>
      </c>
      <c r="K738" s="196">
        <v>4.965E-2</v>
      </c>
      <c r="L738" s="196">
        <v>3.0619999999999998E-2</v>
      </c>
      <c r="M738" s="265">
        <v>1.295E-2</v>
      </c>
      <c r="N738" s="196">
        <v>2.1760000000000002E-2</v>
      </c>
      <c r="O738" s="196">
        <v>0</v>
      </c>
      <c r="P738" s="196">
        <v>0</v>
      </c>
      <c r="Q738" s="196">
        <v>0</v>
      </c>
      <c r="R738" s="196">
        <v>6.3230000000000008E-2</v>
      </c>
      <c r="S738" s="196">
        <v>6.6439999999999999E-2</v>
      </c>
      <c r="T738" s="196">
        <v>0</v>
      </c>
      <c r="U738" s="196">
        <v>0.12426</v>
      </c>
      <c r="V738" s="196">
        <v>0</v>
      </c>
      <c r="W738" s="196">
        <v>3.0990000000000031E-2</v>
      </c>
      <c r="X738" s="196">
        <v>5.756E-2</v>
      </c>
      <c r="Y738" s="196">
        <v>0</v>
      </c>
      <c r="Z738" s="265">
        <v>4.2199999999999998E-3</v>
      </c>
      <c r="AA738" s="196">
        <v>2.7300000000000002E-3</v>
      </c>
      <c r="AB738" s="196">
        <v>0</v>
      </c>
      <c r="AC738" s="196">
        <v>0</v>
      </c>
      <c r="AD738" s="196">
        <v>0</v>
      </c>
      <c r="AE738" s="196">
        <v>3.2200000000000002E-3</v>
      </c>
      <c r="AF738" s="272">
        <f t="shared" si="47"/>
        <v>1.0000000000000002</v>
      </c>
      <c r="AG738" s="196">
        <f t="shared" si="44"/>
        <v>0.28942000000000001</v>
      </c>
    </row>
    <row r="739" spans="1:33" s="23" customFormat="1" x14ac:dyDescent="0.25">
      <c r="A739" s="1">
        <v>2018</v>
      </c>
      <c r="B739" s="1" t="s">
        <v>17</v>
      </c>
      <c r="C739" s="1" t="str">
        <f t="shared" si="45"/>
        <v>2018MB</v>
      </c>
      <c r="D739" s="1" t="s">
        <v>58</v>
      </c>
      <c r="E739" s="1" t="str">
        <f t="shared" si="46"/>
        <v>2018MBResidential</v>
      </c>
      <c r="F739" s="196">
        <v>0.27826000000000001</v>
      </c>
      <c r="G739" s="196">
        <v>0.15651000000000001</v>
      </c>
      <c r="H739" s="196">
        <v>5.0979999999999998E-2</v>
      </c>
      <c r="I739" s="196">
        <v>1.1999999999999999E-3</v>
      </c>
      <c r="J739" s="196">
        <v>9.2449999999999991E-2</v>
      </c>
      <c r="K739" s="196">
        <v>3.6949999999999997E-2</v>
      </c>
      <c r="L739" s="196">
        <v>5.8949999999999995E-2</v>
      </c>
      <c r="M739" s="265">
        <v>1.6199999999999999E-3</v>
      </c>
      <c r="N739" s="196">
        <v>1.1859999999999999E-2</v>
      </c>
      <c r="O739" s="196">
        <v>0</v>
      </c>
      <c r="P739" s="196">
        <v>0</v>
      </c>
      <c r="Q739" s="196">
        <v>1.7569999999999999E-2</v>
      </c>
      <c r="R739" s="196">
        <v>0</v>
      </c>
      <c r="S739" s="196">
        <v>3.8539999999999998E-2</v>
      </c>
      <c r="T739" s="196">
        <v>0</v>
      </c>
      <c r="U739" s="196">
        <v>0.12285</v>
      </c>
      <c r="V739" s="196">
        <v>0</v>
      </c>
      <c r="W739" s="196">
        <v>3.080000000000005E-2</v>
      </c>
      <c r="X739" s="196">
        <v>8.1180000000000002E-2</v>
      </c>
      <c r="Y739" s="196">
        <v>0</v>
      </c>
      <c r="Z739" s="265">
        <v>7.5199999999999998E-3</v>
      </c>
      <c r="AA739" s="196">
        <v>5.3700000000000006E-3</v>
      </c>
      <c r="AB739" s="196">
        <v>0</v>
      </c>
      <c r="AC739" s="196">
        <v>0</v>
      </c>
      <c r="AD739" s="196">
        <v>0</v>
      </c>
      <c r="AE739" s="196">
        <v>7.3899999999999999E-3</v>
      </c>
      <c r="AF739" s="272">
        <f t="shared" si="47"/>
        <v>1</v>
      </c>
      <c r="AG739" s="196">
        <f t="shared" si="44"/>
        <v>0.29365000000000008</v>
      </c>
    </row>
    <row r="740" spans="1:33" s="23" customFormat="1" x14ac:dyDescent="0.25">
      <c r="A740" s="1">
        <v>2019</v>
      </c>
      <c r="B740" s="1" t="s">
        <v>17</v>
      </c>
      <c r="C740" s="1" t="str">
        <f t="shared" si="45"/>
        <v>2019MB</v>
      </c>
      <c r="D740" s="1" t="s">
        <v>57</v>
      </c>
      <c r="E740" s="1" t="str">
        <f t="shared" si="46"/>
        <v>2019MBC&amp;D</v>
      </c>
      <c r="F740" s="196">
        <v>2.5900000000000003E-3</v>
      </c>
      <c r="G740" s="196">
        <v>6.361E-2</v>
      </c>
      <c r="H740" s="196">
        <v>1.1009999999999999E-2</v>
      </c>
      <c r="I740" s="196">
        <v>0.33792</v>
      </c>
      <c r="J740" s="196">
        <v>8.6599999999999993E-3</v>
      </c>
      <c r="K740" s="196">
        <v>1.06E-3</v>
      </c>
      <c r="L740" s="196">
        <v>5.6000000000000006E-4</v>
      </c>
      <c r="M740" s="265">
        <v>2E-3</v>
      </c>
      <c r="N740" s="196">
        <v>3.2029999999999996E-2</v>
      </c>
      <c r="O740" s="196">
        <v>0</v>
      </c>
      <c r="P740" s="196">
        <v>0</v>
      </c>
      <c r="Q740" s="196">
        <v>0</v>
      </c>
      <c r="R740" s="196">
        <v>0</v>
      </c>
      <c r="S740" s="196">
        <v>0.30724000000000001</v>
      </c>
      <c r="T740" s="196">
        <v>9.3079999999999996E-2</v>
      </c>
      <c r="U740" s="196">
        <v>6.9470000000000004E-2</v>
      </c>
      <c r="V740" s="196">
        <v>0</v>
      </c>
      <c r="W740" s="196">
        <v>4.6399999999999886E-2</v>
      </c>
      <c r="X740" s="196">
        <v>1.2410000000000001E-2</v>
      </c>
      <c r="Y740" s="197">
        <v>0</v>
      </c>
      <c r="Z740" s="265">
        <v>9.5E-4</v>
      </c>
      <c r="AA740" s="196">
        <v>3.0000000000000001E-3</v>
      </c>
      <c r="AB740" s="196">
        <v>0</v>
      </c>
      <c r="AC740" s="196">
        <v>0</v>
      </c>
      <c r="AD740" s="196">
        <v>0</v>
      </c>
      <c r="AE740" s="196">
        <v>8.0099999999999998E-3</v>
      </c>
      <c r="AF740" s="272">
        <f t="shared" si="47"/>
        <v>1</v>
      </c>
      <c r="AG740" s="196">
        <f t="shared" si="44"/>
        <v>0.54055999999999993</v>
      </c>
    </row>
    <row r="741" spans="1:33" s="23" customFormat="1" x14ac:dyDescent="0.25">
      <c r="A741" s="1">
        <v>2019</v>
      </c>
      <c r="B741" s="1" t="s">
        <v>17</v>
      </c>
      <c r="C741" s="1" t="str">
        <f t="shared" si="45"/>
        <v>2019MB</v>
      </c>
      <c r="D741" s="1" t="s">
        <v>56</v>
      </c>
      <c r="E741" s="1" t="str">
        <f t="shared" si="46"/>
        <v>2019MBICI</v>
      </c>
      <c r="F741" s="196">
        <v>0.25622</v>
      </c>
      <c r="G741" s="196">
        <v>0.10118000000000001</v>
      </c>
      <c r="H741" s="196">
        <v>0.12182999999999999</v>
      </c>
      <c r="I741" s="196">
        <v>1.2800000000000001E-3</v>
      </c>
      <c r="J741" s="196">
        <v>5.1859999999999996E-2</v>
      </c>
      <c r="K741" s="196">
        <v>4.965E-2</v>
      </c>
      <c r="L741" s="196">
        <v>3.0619999999999998E-2</v>
      </c>
      <c r="M741" s="265">
        <v>1.295E-2</v>
      </c>
      <c r="N741" s="196">
        <v>2.1760000000000002E-2</v>
      </c>
      <c r="O741" s="196">
        <v>0</v>
      </c>
      <c r="P741" s="196">
        <v>0</v>
      </c>
      <c r="Q741" s="196">
        <v>0</v>
      </c>
      <c r="R741" s="196">
        <v>6.3230000000000008E-2</v>
      </c>
      <c r="S741" s="196">
        <v>6.6439999999999999E-2</v>
      </c>
      <c r="T741" s="196">
        <v>0</v>
      </c>
      <c r="U741" s="196">
        <v>0.12426</v>
      </c>
      <c r="V741" s="196">
        <v>0</v>
      </c>
      <c r="W741" s="196">
        <v>3.0990000000000031E-2</v>
      </c>
      <c r="X741" s="196">
        <v>5.756E-2</v>
      </c>
      <c r="Y741" s="196">
        <v>0</v>
      </c>
      <c r="Z741" s="265">
        <v>4.2199999999999998E-3</v>
      </c>
      <c r="AA741" s="196">
        <v>2.7300000000000002E-3</v>
      </c>
      <c r="AB741" s="196">
        <v>0</v>
      </c>
      <c r="AC741" s="196">
        <v>0</v>
      </c>
      <c r="AD741" s="196">
        <v>0</v>
      </c>
      <c r="AE741" s="196">
        <v>3.2200000000000002E-3</v>
      </c>
      <c r="AF741" s="272">
        <f t="shared" si="47"/>
        <v>1.0000000000000002</v>
      </c>
      <c r="AG741" s="196">
        <f t="shared" si="44"/>
        <v>0.28942000000000001</v>
      </c>
    </row>
    <row r="742" spans="1:33" s="23" customFormat="1" x14ac:dyDescent="0.25">
      <c r="A742" s="1">
        <v>2019</v>
      </c>
      <c r="B742" s="1" t="s">
        <v>17</v>
      </c>
      <c r="C742" s="1" t="str">
        <f t="shared" si="45"/>
        <v>2019MB</v>
      </c>
      <c r="D742" s="1" t="s">
        <v>58</v>
      </c>
      <c r="E742" s="1" t="str">
        <f t="shared" si="46"/>
        <v>2019MBResidential</v>
      </c>
      <c r="F742" s="196">
        <v>0.27826000000000001</v>
      </c>
      <c r="G742" s="196">
        <v>0.15651000000000001</v>
      </c>
      <c r="H742" s="196">
        <v>5.0979999999999998E-2</v>
      </c>
      <c r="I742" s="196">
        <v>1.1999999999999999E-3</v>
      </c>
      <c r="J742" s="196">
        <v>9.2449999999999991E-2</v>
      </c>
      <c r="K742" s="196">
        <v>3.6949999999999997E-2</v>
      </c>
      <c r="L742" s="196">
        <v>5.8949999999999995E-2</v>
      </c>
      <c r="M742" s="265">
        <v>1.6199999999999999E-3</v>
      </c>
      <c r="N742" s="196">
        <v>1.1859999999999999E-2</v>
      </c>
      <c r="O742" s="196">
        <v>0</v>
      </c>
      <c r="P742" s="196">
        <v>0</v>
      </c>
      <c r="Q742" s="196">
        <v>1.7569999999999999E-2</v>
      </c>
      <c r="R742" s="196">
        <v>0</v>
      </c>
      <c r="S742" s="196">
        <v>3.8539999999999998E-2</v>
      </c>
      <c r="T742" s="196">
        <v>0</v>
      </c>
      <c r="U742" s="196">
        <v>0.12285</v>
      </c>
      <c r="V742" s="196">
        <v>0</v>
      </c>
      <c r="W742" s="196">
        <v>3.080000000000005E-2</v>
      </c>
      <c r="X742" s="196">
        <v>8.1180000000000002E-2</v>
      </c>
      <c r="Y742" s="196">
        <v>0</v>
      </c>
      <c r="Z742" s="265">
        <v>7.5199999999999998E-3</v>
      </c>
      <c r="AA742" s="196">
        <v>5.3700000000000006E-3</v>
      </c>
      <c r="AB742" s="196">
        <v>0</v>
      </c>
      <c r="AC742" s="196">
        <v>0</v>
      </c>
      <c r="AD742" s="196">
        <v>0</v>
      </c>
      <c r="AE742" s="196">
        <v>7.3899999999999999E-3</v>
      </c>
      <c r="AF742" s="272">
        <f t="shared" si="47"/>
        <v>1</v>
      </c>
      <c r="AG742" s="196">
        <f t="shared" ref="AG742:AG805" si="48">SUM(S742:AE742)</f>
        <v>0.29365000000000008</v>
      </c>
    </row>
    <row r="743" spans="1:33" s="23" customFormat="1" x14ac:dyDescent="0.25">
      <c r="A743" s="1">
        <v>2020</v>
      </c>
      <c r="B743" s="1" t="s">
        <v>17</v>
      </c>
      <c r="C743" s="1" t="str">
        <f t="shared" si="45"/>
        <v>2020MB</v>
      </c>
      <c r="D743" s="1" t="s">
        <v>57</v>
      </c>
      <c r="E743" s="1" t="str">
        <f t="shared" si="46"/>
        <v>2020MBC&amp;D</v>
      </c>
      <c r="F743" s="196">
        <v>2.5900000000000003E-3</v>
      </c>
      <c r="G743" s="196">
        <v>6.361E-2</v>
      </c>
      <c r="H743" s="196">
        <v>1.1009999999999999E-2</v>
      </c>
      <c r="I743" s="196">
        <v>0.33792</v>
      </c>
      <c r="J743" s="196">
        <v>8.6599999999999993E-3</v>
      </c>
      <c r="K743" s="196">
        <v>1.06E-3</v>
      </c>
      <c r="L743" s="196">
        <v>5.6000000000000006E-4</v>
      </c>
      <c r="M743" s="265">
        <v>2E-3</v>
      </c>
      <c r="N743" s="196">
        <v>3.2029999999999996E-2</v>
      </c>
      <c r="O743" s="196">
        <v>0</v>
      </c>
      <c r="P743" s="196">
        <v>0</v>
      </c>
      <c r="Q743" s="196">
        <v>0</v>
      </c>
      <c r="R743" s="196">
        <v>0</v>
      </c>
      <c r="S743" s="196">
        <v>0.30724000000000001</v>
      </c>
      <c r="T743" s="196">
        <v>9.3079999999999996E-2</v>
      </c>
      <c r="U743" s="196">
        <v>6.9470000000000004E-2</v>
      </c>
      <c r="V743" s="196">
        <v>0</v>
      </c>
      <c r="W743" s="196">
        <v>4.6399999999999886E-2</v>
      </c>
      <c r="X743" s="196">
        <v>1.2410000000000001E-2</v>
      </c>
      <c r="Y743" s="197">
        <v>0</v>
      </c>
      <c r="Z743" s="265">
        <v>9.5E-4</v>
      </c>
      <c r="AA743" s="196">
        <v>3.0000000000000001E-3</v>
      </c>
      <c r="AB743" s="196">
        <v>0</v>
      </c>
      <c r="AC743" s="196">
        <v>0</v>
      </c>
      <c r="AD743" s="196">
        <v>0</v>
      </c>
      <c r="AE743" s="196">
        <v>8.0099999999999998E-3</v>
      </c>
      <c r="AF743" s="272">
        <f t="shared" si="47"/>
        <v>1</v>
      </c>
      <c r="AG743" s="196">
        <f t="shared" si="48"/>
        <v>0.54055999999999993</v>
      </c>
    </row>
    <row r="744" spans="1:33" s="23" customFormat="1" x14ac:dyDescent="0.25">
      <c r="A744" s="1">
        <v>2020</v>
      </c>
      <c r="B744" s="1" t="s">
        <v>17</v>
      </c>
      <c r="C744" s="1" t="str">
        <f t="shared" si="45"/>
        <v>2020MB</v>
      </c>
      <c r="D744" s="1" t="s">
        <v>56</v>
      </c>
      <c r="E744" s="1" t="str">
        <f t="shared" si="46"/>
        <v>2020MBICI</v>
      </c>
      <c r="F744" s="196">
        <v>0.25622</v>
      </c>
      <c r="G744" s="196">
        <v>0.10118000000000001</v>
      </c>
      <c r="H744" s="196">
        <v>0.12182999999999999</v>
      </c>
      <c r="I744" s="196">
        <v>1.2800000000000001E-3</v>
      </c>
      <c r="J744" s="196">
        <v>5.1859999999999996E-2</v>
      </c>
      <c r="K744" s="196">
        <v>4.965E-2</v>
      </c>
      <c r="L744" s="196">
        <v>3.0619999999999998E-2</v>
      </c>
      <c r="M744" s="265">
        <v>1.295E-2</v>
      </c>
      <c r="N744" s="196">
        <v>2.1760000000000002E-2</v>
      </c>
      <c r="O744" s="196">
        <v>0</v>
      </c>
      <c r="P744" s="196">
        <v>0</v>
      </c>
      <c r="Q744" s="196">
        <v>0</v>
      </c>
      <c r="R744" s="196">
        <v>6.3230000000000008E-2</v>
      </c>
      <c r="S744" s="196">
        <v>6.6439999999999999E-2</v>
      </c>
      <c r="T744" s="196">
        <v>0</v>
      </c>
      <c r="U744" s="196">
        <v>0.12426</v>
      </c>
      <c r="V744" s="196">
        <v>0</v>
      </c>
      <c r="W744" s="196">
        <v>3.0990000000000031E-2</v>
      </c>
      <c r="X744" s="196">
        <v>5.756E-2</v>
      </c>
      <c r="Y744" s="196">
        <v>0</v>
      </c>
      <c r="Z744" s="265">
        <v>4.2199999999999998E-3</v>
      </c>
      <c r="AA744" s="196">
        <v>2.7300000000000002E-3</v>
      </c>
      <c r="AB744" s="196">
        <v>0</v>
      </c>
      <c r="AC744" s="196">
        <v>0</v>
      </c>
      <c r="AD744" s="196">
        <v>0</v>
      </c>
      <c r="AE744" s="196">
        <v>3.2200000000000002E-3</v>
      </c>
      <c r="AF744" s="272">
        <f t="shared" si="47"/>
        <v>1.0000000000000002</v>
      </c>
      <c r="AG744" s="196">
        <f t="shared" si="48"/>
        <v>0.28942000000000001</v>
      </c>
    </row>
    <row r="745" spans="1:33" s="23" customFormat="1" x14ac:dyDescent="0.25">
      <c r="A745" s="1">
        <v>2020</v>
      </c>
      <c r="B745" s="1" t="s">
        <v>17</v>
      </c>
      <c r="C745" s="1" t="str">
        <f t="shared" si="45"/>
        <v>2020MB</v>
      </c>
      <c r="D745" s="1" t="s">
        <v>58</v>
      </c>
      <c r="E745" s="1" t="str">
        <f t="shared" si="46"/>
        <v>2020MBResidential</v>
      </c>
      <c r="F745" s="196">
        <v>0.27826000000000001</v>
      </c>
      <c r="G745" s="196">
        <v>0.15651000000000001</v>
      </c>
      <c r="H745" s="196">
        <v>5.0979999999999998E-2</v>
      </c>
      <c r="I745" s="196">
        <v>1.1999999999999999E-3</v>
      </c>
      <c r="J745" s="196">
        <v>9.2449999999999991E-2</v>
      </c>
      <c r="K745" s="196">
        <v>3.6949999999999997E-2</v>
      </c>
      <c r="L745" s="196">
        <v>5.8949999999999995E-2</v>
      </c>
      <c r="M745" s="265">
        <v>1.6199999999999999E-3</v>
      </c>
      <c r="N745" s="196">
        <v>1.1859999999999999E-2</v>
      </c>
      <c r="O745" s="196">
        <v>0</v>
      </c>
      <c r="P745" s="196">
        <v>0</v>
      </c>
      <c r="Q745" s="196">
        <v>1.7569999999999999E-2</v>
      </c>
      <c r="R745" s="196">
        <v>0</v>
      </c>
      <c r="S745" s="196">
        <v>3.8539999999999998E-2</v>
      </c>
      <c r="T745" s="196">
        <v>0</v>
      </c>
      <c r="U745" s="196">
        <v>0.12285</v>
      </c>
      <c r="V745" s="196">
        <v>0</v>
      </c>
      <c r="W745" s="196">
        <v>3.080000000000005E-2</v>
      </c>
      <c r="X745" s="196">
        <v>8.1180000000000002E-2</v>
      </c>
      <c r="Y745" s="196">
        <v>0</v>
      </c>
      <c r="Z745" s="265">
        <v>7.5199999999999998E-3</v>
      </c>
      <c r="AA745" s="196">
        <v>5.3700000000000006E-3</v>
      </c>
      <c r="AB745" s="196">
        <v>0</v>
      </c>
      <c r="AC745" s="196">
        <v>0</v>
      </c>
      <c r="AD745" s="196">
        <v>0</v>
      </c>
      <c r="AE745" s="196">
        <v>7.3899999999999999E-3</v>
      </c>
      <c r="AF745" s="272">
        <f t="shared" si="47"/>
        <v>1</v>
      </c>
      <c r="AG745" s="196">
        <f t="shared" si="48"/>
        <v>0.29365000000000008</v>
      </c>
    </row>
    <row r="746" spans="1:33" s="23" customFormat="1" x14ac:dyDescent="0.25">
      <c r="A746" s="1">
        <v>2021</v>
      </c>
      <c r="B746" s="1" t="s">
        <v>17</v>
      </c>
      <c r="C746" s="1" t="str">
        <f t="shared" si="45"/>
        <v>2021MB</v>
      </c>
      <c r="D746" s="1" t="s">
        <v>57</v>
      </c>
      <c r="E746" s="1" t="str">
        <f t="shared" si="46"/>
        <v>2021MBC&amp;D</v>
      </c>
      <c r="F746" s="196">
        <v>2.5900000000000003E-3</v>
      </c>
      <c r="G746" s="196">
        <v>6.361E-2</v>
      </c>
      <c r="H746" s="196">
        <v>1.1009999999999999E-2</v>
      </c>
      <c r="I746" s="196">
        <v>0.33792</v>
      </c>
      <c r="J746" s="196">
        <v>8.6599999999999993E-3</v>
      </c>
      <c r="K746" s="196">
        <v>1.06E-3</v>
      </c>
      <c r="L746" s="196">
        <v>5.6000000000000006E-4</v>
      </c>
      <c r="M746" s="265">
        <v>2E-3</v>
      </c>
      <c r="N746" s="196">
        <v>3.2029999999999996E-2</v>
      </c>
      <c r="O746" s="196">
        <v>0</v>
      </c>
      <c r="P746" s="196">
        <v>0</v>
      </c>
      <c r="Q746" s="196">
        <v>0</v>
      </c>
      <c r="R746" s="196">
        <v>0</v>
      </c>
      <c r="S746" s="196">
        <v>0.30724000000000001</v>
      </c>
      <c r="T746" s="196">
        <v>9.3079999999999996E-2</v>
      </c>
      <c r="U746" s="196">
        <v>6.9470000000000004E-2</v>
      </c>
      <c r="V746" s="196">
        <v>0</v>
      </c>
      <c r="W746" s="196">
        <v>4.6399999999999886E-2</v>
      </c>
      <c r="X746" s="196">
        <v>1.2410000000000001E-2</v>
      </c>
      <c r="Y746" s="196">
        <v>0</v>
      </c>
      <c r="Z746" s="265">
        <v>9.5E-4</v>
      </c>
      <c r="AA746" s="196">
        <v>3.0000000000000001E-3</v>
      </c>
      <c r="AB746" s="196">
        <v>0</v>
      </c>
      <c r="AC746" s="196">
        <v>0</v>
      </c>
      <c r="AD746" s="196">
        <v>0</v>
      </c>
      <c r="AE746" s="196">
        <v>8.0099999999999998E-3</v>
      </c>
      <c r="AF746" s="272">
        <f t="shared" si="47"/>
        <v>1</v>
      </c>
      <c r="AG746" s="196">
        <f t="shared" si="48"/>
        <v>0.54055999999999993</v>
      </c>
    </row>
    <row r="747" spans="1:33" s="23" customFormat="1" x14ac:dyDescent="0.25">
      <c r="A747" s="1">
        <v>2021</v>
      </c>
      <c r="B747" s="1" t="s">
        <v>17</v>
      </c>
      <c r="C747" s="1" t="str">
        <f t="shared" si="45"/>
        <v>2021MB</v>
      </c>
      <c r="D747" s="1" t="s">
        <v>56</v>
      </c>
      <c r="E747" s="1" t="str">
        <f t="shared" si="46"/>
        <v>2021MBICI</v>
      </c>
      <c r="F747" s="196">
        <v>0.25622</v>
      </c>
      <c r="G747" s="196">
        <v>0.10118000000000001</v>
      </c>
      <c r="H747" s="196">
        <v>0.12182999999999999</v>
      </c>
      <c r="I747" s="196">
        <v>1.2800000000000001E-3</v>
      </c>
      <c r="J747" s="196">
        <v>5.1859999999999996E-2</v>
      </c>
      <c r="K747" s="196">
        <v>4.965E-2</v>
      </c>
      <c r="L747" s="196">
        <v>3.0619999999999998E-2</v>
      </c>
      <c r="M747" s="265">
        <v>1.295E-2</v>
      </c>
      <c r="N747" s="196">
        <v>2.1760000000000002E-2</v>
      </c>
      <c r="O747" s="196">
        <v>0</v>
      </c>
      <c r="P747" s="196">
        <v>0</v>
      </c>
      <c r="Q747" s="196">
        <v>0</v>
      </c>
      <c r="R747" s="196">
        <v>6.3230000000000008E-2</v>
      </c>
      <c r="S747" s="196">
        <v>6.6439999999999999E-2</v>
      </c>
      <c r="T747" s="196">
        <v>0</v>
      </c>
      <c r="U747" s="196">
        <v>0.12426</v>
      </c>
      <c r="V747" s="196">
        <v>0</v>
      </c>
      <c r="W747" s="196">
        <v>3.0990000000000031E-2</v>
      </c>
      <c r="X747" s="196">
        <v>5.756E-2</v>
      </c>
      <c r="Y747" s="196">
        <v>0</v>
      </c>
      <c r="Z747" s="265">
        <v>4.2199999999999998E-3</v>
      </c>
      <c r="AA747" s="196">
        <v>2.7300000000000002E-3</v>
      </c>
      <c r="AB747" s="196">
        <v>0</v>
      </c>
      <c r="AC747" s="196">
        <v>0</v>
      </c>
      <c r="AD747" s="196">
        <v>0</v>
      </c>
      <c r="AE747" s="196">
        <v>3.2200000000000002E-3</v>
      </c>
      <c r="AF747" s="272">
        <f t="shared" si="47"/>
        <v>1.0000000000000002</v>
      </c>
      <c r="AG747" s="196">
        <f t="shared" si="48"/>
        <v>0.28942000000000001</v>
      </c>
    </row>
    <row r="748" spans="1:33" s="23" customFormat="1" x14ac:dyDescent="0.25">
      <c r="A748" s="1">
        <v>2021</v>
      </c>
      <c r="B748" s="1" t="s">
        <v>17</v>
      </c>
      <c r="C748" s="1" t="str">
        <f t="shared" si="45"/>
        <v>2021MB</v>
      </c>
      <c r="D748" s="1" t="s">
        <v>58</v>
      </c>
      <c r="E748" s="1" t="str">
        <f t="shared" si="46"/>
        <v>2021MBResidential</v>
      </c>
      <c r="F748" s="196">
        <v>0.33811999999999998</v>
      </c>
      <c r="G748" s="196">
        <v>6.7500000000000004E-2</v>
      </c>
      <c r="H748" s="196">
        <v>7.6420000000000002E-2</v>
      </c>
      <c r="I748" s="196">
        <v>2.4199999999999998E-3</v>
      </c>
      <c r="J748" s="196">
        <v>7.9850000000000004E-2</v>
      </c>
      <c r="K748" s="196">
        <v>6.0279999999999993E-2</v>
      </c>
      <c r="L748" s="196">
        <v>0.10115</v>
      </c>
      <c r="M748" s="265">
        <v>1.6199999999999999E-3</v>
      </c>
      <c r="N748" s="196">
        <v>3.3860000000000001E-2</v>
      </c>
      <c r="O748" s="196">
        <v>0</v>
      </c>
      <c r="P748" s="196">
        <v>0</v>
      </c>
      <c r="Q748" s="196">
        <v>3.1289999999999998E-2</v>
      </c>
      <c r="R748" s="196">
        <v>0</v>
      </c>
      <c r="S748" s="196">
        <v>3.4089999999999995E-2</v>
      </c>
      <c r="T748" s="196">
        <v>0</v>
      </c>
      <c r="U748" s="196">
        <v>0.10278000000000001</v>
      </c>
      <c r="V748" s="196">
        <v>0</v>
      </c>
      <c r="W748" s="196">
        <v>2.8420000000000126E-2</v>
      </c>
      <c r="X748" s="196">
        <v>1.7150000000000002E-2</v>
      </c>
      <c r="Y748" s="197">
        <v>0</v>
      </c>
      <c r="Z748" s="265">
        <v>7.5199999999999998E-3</v>
      </c>
      <c r="AA748" s="196">
        <v>4.5199999999999997E-3</v>
      </c>
      <c r="AB748" s="196">
        <v>0</v>
      </c>
      <c r="AC748" s="196">
        <v>0</v>
      </c>
      <c r="AD748" s="196">
        <v>0</v>
      </c>
      <c r="AE748" s="196">
        <v>1.3009999999999999E-2</v>
      </c>
      <c r="AF748" s="272">
        <f t="shared" si="47"/>
        <v>0.99999999999999989</v>
      </c>
      <c r="AG748" s="196">
        <f t="shared" si="48"/>
        <v>0.20749000000000009</v>
      </c>
    </row>
    <row r="749" spans="1:33" s="23" customFormat="1" x14ac:dyDescent="0.25">
      <c r="A749" s="1">
        <v>2022</v>
      </c>
      <c r="B749" s="1" t="s">
        <v>17</v>
      </c>
      <c r="C749" s="1" t="str">
        <f t="shared" si="45"/>
        <v>2022MB</v>
      </c>
      <c r="D749" s="1" t="s">
        <v>57</v>
      </c>
      <c r="E749" s="1" t="str">
        <f t="shared" si="46"/>
        <v>2022MBC&amp;D</v>
      </c>
      <c r="F749" s="196">
        <v>2.5900000000000003E-3</v>
      </c>
      <c r="G749" s="196">
        <v>6.361E-2</v>
      </c>
      <c r="H749" s="196">
        <v>1.1009999999999999E-2</v>
      </c>
      <c r="I749" s="196">
        <v>0.33792</v>
      </c>
      <c r="J749" s="196">
        <v>8.6599999999999993E-3</v>
      </c>
      <c r="K749" s="196">
        <v>1.06E-3</v>
      </c>
      <c r="L749" s="196">
        <v>5.6000000000000006E-4</v>
      </c>
      <c r="M749" s="265">
        <v>2E-3</v>
      </c>
      <c r="N749" s="196">
        <v>3.2029999999999996E-2</v>
      </c>
      <c r="O749" s="196">
        <v>0</v>
      </c>
      <c r="P749" s="196">
        <v>0</v>
      </c>
      <c r="Q749" s="196">
        <v>0</v>
      </c>
      <c r="R749" s="196">
        <v>0</v>
      </c>
      <c r="S749" s="196">
        <v>0.30724000000000001</v>
      </c>
      <c r="T749" s="196">
        <v>9.3079999999999996E-2</v>
      </c>
      <c r="U749" s="196">
        <v>6.9470000000000004E-2</v>
      </c>
      <c r="V749" s="196">
        <v>0</v>
      </c>
      <c r="W749" s="196">
        <v>4.6399999999999886E-2</v>
      </c>
      <c r="X749" s="196">
        <v>1.2410000000000001E-2</v>
      </c>
      <c r="Y749" s="196">
        <v>0</v>
      </c>
      <c r="Z749" s="265">
        <v>9.5E-4</v>
      </c>
      <c r="AA749" s="196">
        <v>3.0000000000000001E-3</v>
      </c>
      <c r="AB749" s="196">
        <v>0</v>
      </c>
      <c r="AC749" s="196">
        <v>0</v>
      </c>
      <c r="AD749" s="196">
        <v>0</v>
      </c>
      <c r="AE749" s="196">
        <v>8.0099999999999998E-3</v>
      </c>
      <c r="AF749" s="272">
        <f t="shared" si="47"/>
        <v>1</v>
      </c>
      <c r="AG749" s="196">
        <f t="shared" si="48"/>
        <v>0.54055999999999993</v>
      </c>
    </row>
    <row r="750" spans="1:33" s="23" customFormat="1" x14ac:dyDescent="0.25">
      <c r="A750" s="1">
        <v>2022</v>
      </c>
      <c r="B750" s="1" t="s">
        <v>17</v>
      </c>
      <c r="C750" s="1" t="str">
        <f t="shared" si="45"/>
        <v>2022MB</v>
      </c>
      <c r="D750" s="1" t="s">
        <v>56</v>
      </c>
      <c r="E750" s="1" t="str">
        <f t="shared" si="46"/>
        <v>2022MBICI</v>
      </c>
      <c r="F750" s="196">
        <v>0.25622</v>
      </c>
      <c r="G750" s="196">
        <v>0.10118000000000001</v>
      </c>
      <c r="H750" s="196">
        <v>0.12182999999999999</v>
      </c>
      <c r="I750" s="196">
        <v>1.2800000000000001E-3</v>
      </c>
      <c r="J750" s="196">
        <v>5.1859999999999996E-2</v>
      </c>
      <c r="K750" s="196">
        <v>4.965E-2</v>
      </c>
      <c r="L750" s="196">
        <v>3.0619999999999998E-2</v>
      </c>
      <c r="M750" s="265">
        <v>1.295E-2</v>
      </c>
      <c r="N750" s="196">
        <v>2.1760000000000002E-2</v>
      </c>
      <c r="O750" s="196">
        <v>0</v>
      </c>
      <c r="P750" s="196">
        <v>0</v>
      </c>
      <c r="Q750" s="196">
        <v>0</v>
      </c>
      <c r="R750" s="196">
        <v>6.3230000000000008E-2</v>
      </c>
      <c r="S750" s="196">
        <v>6.6439999999999999E-2</v>
      </c>
      <c r="T750" s="196">
        <v>0</v>
      </c>
      <c r="U750" s="196">
        <v>0.12426</v>
      </c>
      <c r="V750" s="196">
        <v>0</v>
      </c>
      <c r="W750" s="196">
        <v>3.0990000000000031E-2</v>
      </c>
      <c r="X750" s="196">
        <v>5.756E-2</v>
      </c>
      <c r="Y750" s="196">
        <v>0</v>
      </c>
      <c r="Z750" s="265">
        <v>4.2199999999999998E-3</v>
      </c>
      <c r="AA750" s="196">
        <v>2.7300000000000002E-3</v>
      </c>
      <c r="AB750" s="196">
        <v>0</v>
      </c>
      <c r="AC750" s="196">
        <v>0</v>
      </c>
      <c r="AD750" s="196">
        <v>0</v>
      </c>
      <c r="AE750" s="196">
        <v>3.2200000000000002E-3</v>
      </c>
      <c r="AF750" s="272">
        <f t="shared" si="47"/>
        <v>1.0000000000000002</v>
      </c>
      <c r="AG750" s="196">
        <f t="shared" si="48"/>
        <v>0.28942000000000001</v>
      </c>
    </row>
    <row r="751" spans="1:33" s="23" customFormat="1" x14ac:dyDescent="0.25">
      <c r="A751" s="1">
        <v>2022</v>
      </c>
      <c r="B751" s="1" t="s">
        <v>17</v>
      </c>
      <c r="C751" s="1" t="str">
        <f t="shared" si="45"/>
        <v>2022MB</v>
      </c>
      <c r="D751" s="1" t="s">
        <v>58</v>
      </c>
      <c r="E751" s="1" t="str">
        <f t="shared" si="46"/>
        <v>2022MBResidential</v>
      </c>
      <c r="F751" s="196">
        <v>0.33811999999999998</v>
      </c>
      <c r="G751" s="196">
        <v>6.7500000000000004E-2</v>
      </c>
      <c r="H751" s="196">
        <v>7.6420000000000002E-2</v>
      </c>
      <c r="I751" s="196">
        <v>2.4199999999999998E-3</v>
      </c>
      <c r="J751" s="196">
        <v>7.9850000000000004E-2</v>
      </c>
      <c r="K751" s="196">
        <v>6.0279999999999993E-2</v>
      </c>
      <c r="L751" s="196">
        <v>0.10115</v>
      </c>
      <c r="M751" s="265">
        <v>1.6199999999999999E-3</v>
      </c>
      <c r="N751" s="196">
        <v>3.3860000000000001E-2</v>
      </c>
      <c r="O751" s="196">
        <v>0</v>
      </c>
      <c r="P751" s="196">
        <v>0</v>
      </c>
      <c r="Q751" s="196">
        <v>3.1289999999999998E-2</v>
      </c>
      <c r="R751" s="196">
        <v>0</v>
      </c>
      <c r="S751" s="196">
        <v>3.4089999999999995E-2</v>
      </c>
      <c r="T751" s="196">
        <v>0</v>
      </c>
      <c r="U751" s="196">
        <v>0.10278000000000001</v>
      </c>
      <c r="V751" s="196">
        <v>0</v>
      </c>
      <c r="W751" s="196">
        <v>2.8420000000000126E-2</v>
      </c>
      <c r="X751" s="196">
        <v>1.7150000000000002E-2</v>
      </c>
      <c r="Y751" s="197">
        <v>0</v>
      </c>
      <c r="Z751" s="265">
        <v>7.5199999999999998E-3</v>
      </c>
      <c r="AA751" s="196">
        <v>4.5199999999999997E-3</v>
      </c>
      <c r="AB751" s="196">
        <v>0</v>
      </c>
      <c r="AC751" s="196">
        <v>0</v>
      </c>
      <c r="AD751" s="196">
        <v>0</v>
      </c>
      <c r="AE751" s="196">
        <v>1.3009999999999999E-2</v>
      </c>
      <c r="AF751" s="272">
        <f t="shared" si="47"/>
        <v>0.99999999999999989</v>
      </c>
      <c r="AG751" s="196">
        <f t="shared" si="48"/>
        <v>0.20749000000000009</v>
      </c>
    </row>
    <row r="752" spans="1:33" s="23" customFormat="1" x14ac:dyDescent="0.25">
      <c r="A752" s="1">
        <v>2023</v>
      </c>
      <c r="B752" s="1" t="s">
        <v>17</v>
      </c>
      <c r="C752" s="1" t="str">
        <f t="shared" si="45"/>
        <v>2023MB</v>
      </c>
      <c r="D752" s="1" t="s">
        <v>57</v>
      </c>
      <c r="E752" s="1" t="str">
        <f t="shared" si="46"/>
        <v>2023MBC&amp;D</v>
      </c>
      <c r="F752" s="196">
        <v>2.5900000000000003E-3</v>
      </c>
      <c r="G752" s="196">
        <v>6.361E-2</v>
      </c>
      <c r="H752" s="196">
        <v>1.1009999999999999E-2</v>
      </c>
      <c r="I752" s="196">
        <v>0.33792</v>
      </c>
      <c r="J752" s="196">
        <v>8.6599999999999993E-3</v>
      </c>
      <c r="K752" s="196">
        <v>1.06E-3</v>
      </c>
      <c r="L752" s="196">
        <v>5.6000000000000006E-4</v>
      </c>
      <c r="M752" s="265">
        <v>2E-3</v>
      </c>
      <c r="N752" s="196">
        <v>3.2029999999999996E-2</v>
      </c>
      <c r="O752" s="196">
        <v>0</v>
      </c>
      <c r="P752" s="196">
        <v>0</v>
      </c>
      <c r="Q752" s="196">
        <v>0</v>
      </c>
      <c r="R752" s="196">
        <v>0</v>
      </c>
      <c r="S752" s="196">
        <v>0.30724000000000001</v>
      </c>
      <c r="T752" s="196">
        <v>9.3079999999999996E-2</v>
      </c>
      <c r="U752" s="196">
        <v>6.9470000000000004E-2</v>
      </c>
      <c r="V752" s="196">
        <v>0</v>
      </c>
      <c r="W752" s="196">
        <v>4.6399999999999886E-2</v>
      </c>
      <c r="X752" s="196">
        <v>1.2410000000000001E-2</v>
      </c>
      <c r="Y752" s="196">
        <v>0</v>
      </c>
      <c r="Z752" s="265">
        <v>9.5E-4</v>
      </c>
      <c r="AA752" s="196">
        <v>3.0000000000000001E-3</v>
      </c>
      <c r="AB752" s="196">
        <v>0</v>
      </c>
      <c r="AC752" s="196">
        <v>0</v>
      </c>
      <c r="AD752" s="196">
        <v>0</v>
      </c>
      <c r="AE752" s="196">
        <v>8.0099999999999998E-3</v>
      </c>
      <c r="AF752" s="272">
        <f t="shared" si="47"/>
        <v>1</v>
      </c>
      <c r="AG752" s="196">
        <f t="shared" si="48"/>
        <v>0.54055999999999993</v>
      </c>
    </row>
    <row r="753" spans="1:33" s="23" customFormat="1" x14ac:dyDescent="0.25">
      <c r="A753" s="1">
        <v>2023</v>
      </c>
      <c r="B753" s="1" t="s">
        <v>17</v>
      </c>
      <c r="C753" s="1" t="str">
        <f t="shared" si="45"/>
        <v>2023MB</v>
      </c>
      <c r="D753" s="1" t="s">
        <v>56</v>
      </c>
      <c r="E753" s="1" t="str">
        <f t="shared" si="46"/>
        <v>2023MBICI</v>
      </c>
      <c r="F753" s="196">
        <v>0.25622</v>
      </c>
      <c r="G753" s="196">
        <v>0.10118000000000001</v>
      </c>
      <c r="H753" s="196">
        <v>0.12182999999999999</v>
      </c>
      <c r="I753" s="196">
        <v>1.2800000000000001E-3</v>
      </c>
      <c r="J753" s="196">
        <v>5.1859999999999996E-2</v>
      </c>
      <c r="K753" s="196">
        <v>4.965E-2</v>
      </c>
      <c r="L753" s="196">
        <v>3.0619999999999998E-2</v>
      </c>
      <c r="M753" s="265">
        <v>1.295E-2</v>
      </c>
      <c r="N753" s="196">
        <v>2.1760000000000002E-2</v>
      </c>
      <c r="O753" s="196">
        <v>0</v>
      </c>
      <c r="P753" s="196">
        <v>0</v>
      </c>
      <c r="Q753" s="196">
        <v>0</v>
      </c>
      <c r="R753" s="196">
        <v>6.3230000000000008E-2</v>
      </c>
      <c r="S753" s="196">
        <v>6.6439999999999999E-2</v>
      </c>
      <c r="T753" s="196">
        <v>0</v>
      </c>
      <c r="U753" s="196">
        <v>0.12426</v>
      </c>
      <c r="V753" s="196">
        <v>0</v>
      </c>
      <c r="W753" s="196">
        <v>3.0990000000000031E-2</v>
      </c>
      <c r="X753" s="196">
        <v>5.756E-2</v>
      </c>
      <c r="Y753" s="196">
        <v>0</v>
      </c>
      <c r="Z753" s="265">
        <v>4.2199999999999998E-3</v>
      </c>
      <c r="AA753" s="196">
        <v>2.7300000000000002E-3</v>
      </c>
      <c r="AB753" s="196">
        <v>0</v>
      </c>
      <c r="AC753" s="196">
        <v>0</v>
      </c>
      <c r="AD753" s="196">
        <v>0</v>
      </c>
      <c r="AE753" s="196">
        <v>3.2200000000000002E-3</v>
      </c>
      <c r="AF753" s="272">
        <f t="shared" si="47"/>
        <v>1.0000000000000002</v>
      </c>
      <c r="AG753" s="196">
        <f t="shared" si="48"/>
        <v>0.28942000000000001</v>
      </c>
    </row>
    <row r="754" spans="1:33" s="23" customFormat="1" x14ac:dyDescent="0.25">
      <c r="A754" s="1">
        <v>2023</v>
      </c>
      <c r="B754" s="1" t="s">
        <v>17</v>
      </c>
      <c r="C754" s="1" t="str">
        <f t="shared" si="45"/>
        <v>2023MB</v>
      </c>
      <c r="D754" s="1" t="s">
        <v>58</v>
      </c>
      <c r="E754" s="1" t="str">
        <f t="shared" si="46"/>
        <v>2023MBResidential</v>
      </c>
      <c r="F754" s="196">
        <v>0.33811999999999998</v>
      </c>
      <c r="G754" s="196">
        <v>6.7500000000000004E-2</v>
      </c>
      <c r="H754" s="196">
        <v>7.6420000000000002E-2</v>
      </c>
      <c r="I754" s="196">
        <v>2.4199999999999998E-3</v>
      </c>
      <c r="J754" s="196">
        <v>7.9850000000000004E-2</v>
      </c>
      <c r="K754" s="196">
        <v>6.0279999999999993E-2</v>
      </c>
      <c r="L754" s="196">
        <v>0.10115</v>
      </c>
      <c r="M754" s="265">
        <v>1.6199999999999999E-3</v>
      </c>
      <c r="N754" s="196">
        <v>3.3860000000000001E-2</v>
      </c>
      <c r="O754" s="196">
        <v>0</v>
      </c>
      <c r="P754" s="196">
        <v>0</v>
      </c>
      <c r="Q754" s="196">
        <v>3.1289999999999998E-2</v>
      </c>
      <c r="R754" s="196">
        <v>0</v>
      </c>
      <c r="S754" s="196">
        <v>3.4089999999999995E-2</v>
      </c>
      <c r="T754" s="196">
        <v>0</v>
      </c>
      <c r="U754" s="196">
        <v>0.10278000000000001</v>
      </c>
      <c r="V754" s="196">
        <v>0</v>
      </c>
      <c r="W754" s="196">
        <v>2.8420000000000126E-2</v>
      </c>
      <c r="X754" s="196">
        <v>1.7150000000000002E-2</v>
      </c>
      <c r="Y754" s="197">
        <v>0</v>
      </c>
      <c r="Z754" s="265">
        <v>7.5199999999999998E-3</v>
      </c>
      <c r="AA754" s="196">
        <v>4.5199999999999997E-3</v>
      </c>
      <c r="AB754" s="196">
        <v>0</v>
      </c>
      <c r="AC754" s="196">
        <v>0</v>
      </c>
      <c r="AD754" s="196">
        <v>0</v>
      </c>
      <c r="AE754" s="196">
        <v>1.3009999999999999E-2</v>
      </c>
      <c r="AF754" s="272">
        <f t="shared" si="47"/>
        <v>0.99999999999999989</v>
      </c>
      <c r="AG754" s="196">
        <f t="shared" si="48"/>
        <v>0.20749000000000009</v>
      </c>
    </row>
    <row r="755" spans="1:33" s="23" customFormat="1" x14ac:dyDescent="0.25">
      <c r="A755" s="1">
        <v>2024</v>
      </c>
      <c r="B755" s="1" t="s">
        <v>17</v>
      </c>
      <c r="C755" s="1" t="str">
        <f t="shared" si="45"/>
        <v>2024MB</v>
      </c>
      <c r="D755" s="1" t="s">
        <v>57</v>
      </c>
      <c r="E755" s="1" t="str">
        <f t="shared" si="46"/>
        <v>2024MBC&amp;D</v>
      </c>
      <c r="F755" s="196">
        <v>2.5900000000000003E-3</v>
      </c>
      <c r="G755" s="196">
        <v>6.361E-2</v>
      </c>
      <c r="H755" s="196">
        <v>1.1009999999999999E-2</v>
      </c>
      <c r="I755" s="196">
        <v>0.33792</v>
      </c>
      <c r="J755" s="196">
        <v>8.6599999999999993E-3</v>
      </c>
      <c r="K755" s="196">
        <v>1.06E-3</v>
      </c>
      <c r="L755" s="196">
        <v>5.6000000000000006E-4</v>
      </c>
      <c r="M755" s="265">
        <v>2E-3</v>
      </c>
      <c r="N755" s="196">
        <v>3.2029999999999996E-2</v>
      </c>
      <c r="O755" s="196">
        <v>0</v>
      </c>
      <c r="P755" s="196">
        <v>0</v>
      </c>
      <c r="Q755" s="196">
        <v>0</v>
      </c>
      <c r="R755" s="196">
        <v>0</v>
      </c>
      <c r="S755" s="196">
        <v>0.30724000000000001</v>
      </c>
      <c r="T755" s="196">
        <v>9.3079999999999996E-2</v>
      </c>
      <c r="U755" s="196">
        <v>6.9470000000000004E-2</v>
      </c>
      <c r="V755" s="196">
        <v>0</v>
      </c>
      <c r="W755" s="196">
        <v>4.6399999999999886E-2</v>
      </c>
      <c r="X755" s="196">
        <v>1.2410000000000001E-2</v>
      </c>
      <c r="Y755" s="197">
        <v>0</v>
      </c>
      <c r="Z755" s="265">
        <v>9.5E-4</v>
      </c>
      <c r="AA755" s="196">
        <v>3.0000000000000001E-3</v>
      </c>
      <c r="AB755" s="196">
        <v>0</v>
      </c>
      <c r="AC755" s="196">
        <v>0</v>
      </c>
      <c r="AD755" s="196">
        <v>0</v>
      </c>
      <c r="AE755" s="196">
        <v>8.0099999999999998E-3</v>
      </c>
      <c r="AF755" s="272">
        <f t="shared" si="47"/>
        <v>1</v>
      </c>
      <c r="AG755" s="196">
        <f t="shared" si="48"/>
        <v>0.54055999999999993</v>
      </c>
    </row>
    <row r="756" spans="1:33" s="23" customFormat="1" x14ac:dyDescent="0.25">
      <c r="A756" s="1">
        <v>2024</v>
      </c>
      <c r="B756" s="1" t="s">
        <v>17</v>
      </c>
      <c r="C756" s="1" t="str">
        <f t="shared" si="45"/>
        <v>2024MB</v>
      </c>
      <c r="D756" s="1" t="s">
        <v>56</v>
      </c>
      <c r="E756" s="1" t="str">
        <f t="shared" si="46"/>
        <v>2024MBICI</v>
      </c>
      <c r="F756" s="196">
        <v>0.25622</v>
      </c>
      <c r="G756" s="196">
        <v>0.10118000000000001</v>
      </c>
      <c r="H756" s="196">
        <v>0.12182999999999999</v>
      </c>
      <c r="I756" s="196">
        <v>1.2800000000000001E-3</v>
      </c>
      <c r="J756" s="196">
        <v>5.1859999999999996E-2</v>
      </c>
      <c r="K756" s="196">
        <v>4.965E-2</v>
      </c>
      <c r="L756" s="196">
        <v>3.0619999999999998E-2</v>
      </c>
      <c r="M756" s="265">
        <v>1.295E-2</v>
      </c>
      <c r="N756" s="196">
        <v>2.1760000000000002E-2</v>
      </c>
      <c r="O756" s="196">
        <v>0</v>
      </c>
      <c r="P756" s="196">
        <v>0</v>
      </c>
      <c r="Q756" s="196">
        <v>0</v>
      </c>
      <c r="R756" s="196">
        <v>6.3230000000000008E-2</v>
      </c>
      <c r="S756" s="196">
        <v>6.6439999999999999E-2</v>
      </c>
      <c r="T756" s="196">
        <v>0</v>
      </c>
      <c r="U756" s="196">
        <v>0.12426</v>
      </c>
      <c r="V756" s="196">
        <v>0</v>
      </c>
      <c r="W756" s="196">
        <v>3.0990000000000031E-2</v>
      </c>
      <c r="X756" s="196">
        <v>5.756E-2</v>
      </c>
      <c r="Y756" s="197">
        <v>0</v>
      </c>
      <c r="Z756" s="265">
        <v>4.2199999999999998E-3</v>
      </c>
      <c r="AA756" s="196">
        <v>2.7300000000000002E-3</v>
      </c>
      <c r="AB756" s="196">
        <v>0</v>
      </c>
      <c r="AC756" s="196">
        <v>0</v>
      </c>
      <c r="AD756" s="196">
        <v>0</v>
      </c>
      <c r="AE756" s="196">
        <v>3.2200000000000002E-3</v>
      </c>
      <c r="AF756" s="272">
        <f t="shared" si="47"/>
        <v>1.0000000000000002</v>
      </c>
      <c r="AG756" s="196">
        <f t="shared" si="48"/>
        <v>0.28942000000000001</v>
      </c>
    </row>
    <row r="757" spans="1:33" s="23" customFormat="1" x14ac:dyDescent="0.25">
      <c r="A757" s="1">
        <v>2024</v>
      </c>
      <c r="B757" s="1" t="s">
        <v>17</v>
      </c>
      <c r="C757" s="1" t="str">
        <f t="shared" si="45"/>
        <v>2024MB</v>
      </c>
      <c r="D757" s="1" t="s">
        <v>58</v>
      </c>
      <c r="E757" s="1" t="str">
        <f t="shared" si="46"/>
        <v>2024MBResidential</v>
      </c>
      <c r="F757" s="196">
        <v>0.33811999999999998</v>
      </c>
      <c r="G757" s="196">
        <v>6.7500000000000004E-2</v>
      </c>
      <c r="H757" s="196">
        <v>7.6420000000000002E-2</v>
      </c>
      <c r="I757" s="196">
        <v>2.4199999999999998E-3</v>
      </c>
      <c r="J757" s="196">
        <v>7.9850000000000004E-2</v>
      </c>
      <c r="K757" s="196">
        <v>6.0279999999999993E-2</v>
      </c>
      <c r="L757" s="196">
        <v>0.10115</v>
      </c>
      <c r="M757" s="265">
        <v>1.6199999999999999E-3</v>
      </c>
      <c r="N757" s="196">
        <v>3.3860000000000001E-2</v>
      </c>
      <c r="O757" s="196">
        <v>0</v>
      </c>
      <c r="P757" s="196">
        <v>0</v>
      </c>
      <c r="Q757" s="196">
        <v>3.1289999999999998E-2</v>
      </c>
      <c r="R757" s="196">
        <v>0</v>
      </c>
      <c r="S757" s="196">
        <v>3.4089999999999995E-2</v>
      </c>
      <c r="T757" s="196">
        <v>0</v>
      </c>
      <c r="U757" s="196">
        <v>0.10278000000000001</v>
      </c>
      <c r="V757" s="196">
        <v>0</v>
      </c>
      <c r="W757" s="196">
        <v>2.8420000000000126E-2</v>
      </c>
      <c r="X757" s="196">
        <v>1.7150000000000002E-2</v>
      </c>
      <c r="Y757" s="197">
        <v>0</v>
      </c>
      <c r="Z757" s="265">
        <v>7.5199999999999998E-3</v>
      </c>
      <c r="AA757" s="196">
        <v>4.5199999999999997E-3</v>
      </c>
      <c r="AB757" s="196">
        <v>0</v>
      </c>
      <c r="AC757" s="196">
        <v>0</v>
      </c>
      <c r="AD757" s="196">
        <v>0</v>
      </c>
      <c r="AE757" s="196">
        <v>1.3009999999999999E-2</v>
      </c>
      <c r="AF757" s="272">
        <f t="shared" si="47"/>
        <v>0.99999999999999989</v>
      </c>
      <c r="AG757" s="196">
        <f t="shared" si="48"/>
        <v>0.20749000000000009</v>
      </c>
    </row>
    <row r="758" spans="1:33" s="23" customFormat="1" x14ac:dyDescent="0.25">
      <c r="A758" s="1">
        <v>1941</v>
      </c>
      <c r="B758" s="1" t="s">
        <v>20</v>
      </c>
      <c r="C758" s="1" t="str">
        <f t="shared" si="45"/>
        <v>1941NB</v>
      </c>
      <c r="D758" s="1" t="s">
        <v>57</v>
      </c>
      <c r="E758" s="1" t="str">
        <f t="shared" si="46"/>
        <v>1941NBC&amp;D</v>
      </c>
      <c r="F758" s="274">
        <v>0</v>
      </c>
      <c r="G758" s="274">
        <v>1.0829999999999999E-2</v>
      </c>
      <c r="H758" s="274">
        <v>0</v>
      </c>
      <c r="I758" s="274">
        <v>0.31966</v>
      </c>
      <c r="J758" s="274">
        <v>0</v>
      </c>
      <c r="K758" s="274">
        <v>0</v>
      </c>
      <c r="L758" s="274">
        <v>0</v>
      </c>
      <c r="M758" s="274">
        <v>0</v>
      </c>
      <c r="N758" s="274">
        <v>0</v>
      </c>
      <c r="O758" s="274">
        <v>0</v>
      </c>
      <c r="P758" s="274">
        <v>0</v>
      </c>
      <c r="Q758" s="274">
        <v>0</v>
      </c>
      <c r="R758" s="274">
        <v>0</v>
      </c>
      <c r="S758" s="274">
        <v>0</v>
      </c>
      <c r="T758" s="274">
        <v>0.29006999999999999</v>
      </c>
      <c r="U758" s="274">
        <v>0</v>
      </c>
      <c r="V758" s="274">
        <v>0</v>
      </c>
      <c r="W758" s="274">
        <v>4.0879999999999972E-2</v>
      </c>
      <c r="X758" s="274">
        <v>0</v>
      </c>
      <c r="Y758" s="274">
        <v>0</v>
      </c>
      <c r="Z758" s="274">
        <v>0</v>
      </c>
      <c r="AA758" s="274">
        <v>0</v>
      </c>
      <c r="AB758" s="274">
        <v>0.15045</v>
      </c>
      <c r="AC758" s="274">
        <v>7.0800000000000002E-2</v>
      </c>
      <c r="AD758" s="274">
        <v>0.11731000000000003</v>
      </c>
      <c r="AE758" s="274">
        <v>0</v>
      </c>
      <c r="AF758" s="272">
        <f t="shared" si="47"/>
        <v>1</v>
      </c>
      <c r="AG758" s="196">
        <f t="shared" si="48"/>
        <v>0.66950999999999994</v>
      </c>
    </row>
    <row r="759" spans="1:33" s="23" customFormat="1" x14ac:dyDescent="0.25">
      <c r="A759" s="1">
        <v>1941</v>
      </c>
      <c r="B759" s="1" t="s">
        <v>20</v>
      </c>
      <c r="C759" s="1" t="str">
        <f t="shared" si="45"/>
        <v>1941NB</v>
      </c>
      <c r="D759" s="1" t="s">
        <v>56</v>
      </c>
      <c r="E759" s="1" t="str">
        <f t="shared" si="46"/>
        <v>1941NBICI</v>
      </c>
      <c r="F759" s="196">
        <v>0.12182999999999999</v>
      </c>
      <c r="G759" s="196">
        <v>0.4264</v>
      </c>
      <c r="H759" s="196">
        <v>0</v>
      </c>
      <c r="I759" s="196">
        <v>2.4369999999999999E-2</v>
      </c>
      <c r="J759" s="196">
        <v>0.1066</v>
      </c>
      <c r="K759" s="196">
        <v>0</v>
      </c>
      <c r="L759" s="196">
        <v>0</v>
      </c>
      <c r="M759" s="196">
        <v>3.0499999999999998E-3</v>
      </c>
      <c r="N759" s="196">
        <v>6.0899999999999999E-3</v>
      </c>
      <c r="O759" s="196">
        <v>4.061E-2</v>
      </c>
      <c r="P759" s="196">
        <v>5.0599999999998979E-3</v>
      </c>
      <c r="Q759" s="196">
        <v>0</v>
      </c>
      <c r="R759" s="196">
        <v>0</v>
      </c>
      <c r="S759" s="196">
        <v>1.0199999999999999E-3</v>
      </c>
      <c r="T759" s="196">
        <v>0</v>
      </c>
      <c r="U759" s="196">
        <v>7.11E-3</v>
      </c>
      <c r="V759" s="196">
        <v>8.1200000000000005E-3</v>
      </c>
      <c r="W759" s="196">
        <v>8.1220000000000001E-2</v>
      </c>
      <c r="X759" s="196">
        <v>6.0909999999999999E-2</v>
      </c>
      <c r="Y759" s="196">
        <v>0.10152</v>
      </c>
      <c r="Z759" s="196">
        <v>6.0899999999999999E-3</v>
      </c>
      <c r="AA759" s="196">
        <v>0</v>
      </c>
      <c r="AB759" s="196">
        <v>0</v>
      </c>
      <c r="AC759" s="196">
        <v>0</v>
      </c>
      <c r="AD759" s="196">
        <v>0</v>
      </c>
      <c r="AE759" s="196">
        <v>0</v>
      </c>
      <c r="AF759" s="272">
        <f t="shared" si="47"/>
        <v>1</v>
      </c>
      <c r="AG759" s="196">
        <f t="shared" si="48"/>
        <v>0.26599</v>
      </c>
    </row>
    <row r="760" spans="1:33" s="23" customFormat="1" x14ac:dyDescent="0.25">
      <c r="A760" s="1">
        <v>1941</v>
      </c>
      <c r="B760" s="1" t="s">
        <v>20</v>
      </c>
      <c r="C760" s="1" t="str">
        <f t="shared" si="45"/>
        <v>1941NB</v>
      </c>
      <c r="D760" s="1" t="s">
        <v>58</v>
      </c>
      <c r="E760" s="1" t="str">
        <f t="shared" si="46"/>
        <v>1941NBResidential</v>
      </c>
      <c r="F760" s="196">
        <v>0.12182999999999999</v>
      </c>
      <c r="G760" s="196">
        <v>0.4264</v>
      </c>
      <c r="H760" s="196">
        <v>0</v>
      </c>
      <c r="I760" s="196">
        <v>2.4369999999999999E-2</v>
      </c>
      <c r="J760" s="196">
        <v>0.1066</v>
      </c>
      <c r="K760" s="196">
        <v>0</v>
      </c>
      <c r="L760" s="196">
        <v>0</v>
      </c>
      <c r="M760" s="196">
        <v>3.0499999999999998E-3</v>
      </c>
      <c r="N760" s="196">
        <v>6.0899999999999999E-3</v>
      </c>
      <c r="O760" s="196">
        <v>4.061E-2</v>
      </c>
      <c r="P760" s="196">
        <v>5.0599999999998979E-3</v>
      </c>
      <c r="Q760" s="196">
        <v>0</v>
      </c>
      <c r="R760" s="196">
        <v>0</v>
      </c>
      <c r="S760" s="196">
        <v>1.0199999999999999E-3</v>
      </c>
      <c r="T760" s="196">
        <v>0</v>
      </c>
      <c r="U760" s="196">
        <v>7.11E-3</v>
      </c>
      <c r="V760" s="196">
        <v>8.1200000000000005E-3</v>
      </c>
      <c r="W760" s="196">
        <v>8.1220000000000001E-2</v>
      </c>
      <c r="X760" s="196">
        <v>6.0909999999999999E-2</v>
      </c>
      <c r="Y760" s="197">
        <v>0.10152</v>
      </c>
      <c r="Z760" s="196">
        <v>6.0899999999999999E-3</v>
      </c>
      <c r="AA760" s="196">
        <v>0</v>
      </c>
      <c r="AB760" s="196">
        <v>0</v>
      </c>
      <c r="AC760" s="196">
        <v>0</v>
      </c>
      <c r="AD760" s="196">
        <v>0</v>
      </c>
      <c r="AE760" s="196">
        <v>0</v>
      </c>
      <c r="AF760" s="272">
        <f t="shared" si="47"/>
        <v>1</v>
      </c>
      <c r="AG760" s="196">
        <f t="shared" si="48"/>
        <v>0.26599</v>
      </c>
    </row>
    <row r="761" spans="1:33" s="23" customFormat="1" x14ac:dyDescent="0.25">
      <c r="A761" s="1">
        <v>1942</v>
      </c>
      <c r="B761" s="1" t="s">
        <v>20</v>
      </c>
      <c r="C761" s="1" t="str">
        <f t="shared" si="45"/>
        <v>1942NB</v>
      </c>
      <c r="D761" s="1" t="s">
        <v>57</v>
      </c>
      <c r="E761" s="1" t="str">
        <f t="shared" si="46"/>
        <v>1942NBC&amp;D</v>
      </c>
      <c r="F761" s="274">
        <v>0</v>
      </c>
      <c r="G761" s="274">
        <v>1.0829999999999999E-2</v>
      </c>
      <c r="H761" s="274">
        <v>0</v>
      </c>
      <c r="I761" s="274">
        <v>0.31966</v>
      </c>
      <c r="J761" s="274">
        <v>0</v>
      </c>
      <c r="K761" s="274">
        <v>0</v>
      </c>
      <c r="L761" s="274">
        <v>0</v>
      </c>
      <c r="M761" s="274">
        <v>0</v>
      </c>
      <c r="N761" s="274">
        <v>0</v>
      </c>
      <c r="O761" s="274">
        <v>0</v>
      </c>
      <c r="P761" s="274">
        <v>0</v>
      </c>
      <c r="Q761" s="274">
        <v>0</v>
      </c>
      <c r="R761" s="274">
        <v>0</v>
      </c>
      <c r="S761" s="274">
        <v>0</v>
      </c>
      <c r="T761" s="274">
        <v>0.29006999999999999</v>
      </c>
      <c r="U761" s="274">
        <v>0</v>
      </c>
      <c r="V761" s="274">
        <v>0</v>
      </c>
      <c r="W761" s="274">
        <v>4.0879999999999972E-2</v>
      </c>
      <c r="X761" s="274">
        <v>0</v>
      </c>
      <c r="Y761" s="274">
        <v>0</v>
      </c>
      <c r="Z761" s="274">
        <v>0</v>
      </c>
      <c r="AA761" s="274">
        <v>0</v>
      </c>
      <c r="AB761" s="274">
        <v>0.15045</v>
      </c>
      <c r="AC761" s="274">
        <v>7.0800000000000002E-2</v>
      </c>
      <c r="AD761" s="274">
        <v>0.11731000000000003</v>
      </c>
      <c r="AE761" s="274">
        <v>0</v>
      </c>
      <c r="AF761" s="272">
        <f t="shared" si="47"/>
        <v>1</v>
      </c>
      <c r="AG761" s="196">
        <f t="shared" si="48"/>
        <v>0.66950999999999994</v>
      </c>
    </row>
    <row r="762" spans="1:33" s="23" customFormat="1" x14ac:dyDescent="0.25">
      <c r="A762" s="1">
        <v>1942</v>
      </c>
      <c r="B762" s="1" t="s">
        <v>20</v>
      </c>
      <c r="C762" s="1" t="str">
        <f t="shared" si="45"/>
        <v>1942NB</v>
      </c>
      <c r="D762" s="1" t="s">
        <v>56</v>
      </c>
      <c r="E762" s="1" t="str">
        <f t="shared" si="46"/>
        <v>1942NBICI</v>
      </c>
      <c r="F762" s="196">
        <v>0.12182999999999999</v>
      </c>
      <c r="G762" s="196">
        <v>0.4264</v>
      </c>
      <c r="H762" s="196">
        <v>0</v>
      </c>
      <c r="I762" s="196">
        <v>2.4369999999999999E-2</v>
      </c>
      <c r="J762" s="196">
        <v>0.1066</v>
      </c>
      <c r="K762" s="196">
        <v>0</v>
      </c>
      <c r="L762" s="196">
        <v>0</v>
      </c>
      <c r="M762" s="196">
        <v>3.0499999999999998E-3</v>
      </c>
      <c r="N762" s="196">
        <v>6.0899999999999999E-3</v>
      </c>
      <c r="O762" s="196">
        <v>4.061E-2</v>
      </c>
      <c r="P762" s="196">
        <v>5.0599999999998979E-3</v>
      </c>
      <c r="Q762" s="196">
        <v>0</v>
      </c>
      <c r="R762" s="196">
        <v>0</v>
      </c>
      <c r="S762" s="196">
        <v>1.0199999999999999E-3</v>
      </c>
      <c r="T762" s="196">
        <v>0</v>
      </c>
      <c r="U762" s="196">
        <v>7.11E-3</v>
      </c>
      <c r="V762" s="196">
        <v>8.1200000000000005E-3</v>
      </c>
      <c r="W762" s="196">
        <v>8.1220000000000001E-2</v>
      </c>
      <c r="X762" s="196">
        <v>6.0909999999999999E-2</v>
      </c>
      <c r="Y762" s="197">
        <v>0.10152</v>
      </c>
      <c r="Z762" s="196">
        <v>6.0899999999999999E-3</v>
      </c>
      <c r="AA762" s="196">
        <v>0</v>
      </c>
      <c r="AB762" s="196">
        <v>0</v>
      </c>
      <c r="AC762" s="196">
        <v>0</v>
      </c>
      <c r="AD762" s="196">
        <v>0</v>
      </c>
      <c r="AE762" s="196">
        <v>0</v>
      </c>
      <c r="AF762" s="272">
        <f t="shared" si="47"/>
        <v>1</v>
      </c>
      <c r="AG762" s="196">
        <f t="shared" si="48"/>
        <v>0.26599</v>
      </c>
    </row>
    <row r="763" spans="1:33" s="23" customFormat="1" x14ac:dyDescent="0.25">
      <c r="A763" s="1">
        <v>1942</v>
      </c>
      <c r="B763" s="1" t="s">
        <v>20</v>
      </c>
      <c r="C763" s="1" t="str">
        <f t="shared" si="45"/>
        <v>1942NB</v>
      </c>
      <c r="D763" s="1" t="s">
        <v>58</v>
      </c>
      <c r="E763" s="1" t="str">
        <f t="shared" si="46"/>
        <v>1942NBResidential</v>
      </c>
      <c r="F763" s="196">
        <v>0.12182999999999999</v>
      </c>
      <c r="G763" s="196">
        <v>0.4264</v>
      </c>
      <c r="H763" s="196">
        <v>0</v>
      </c>
      <c r="I763" s="196">
        <v>2.4369999999999999E-2</v>
      </c>
      <c r="J763" s="196">
        <v>0.1066</v>
      </c>
      <c r="K763" s="196">
        <v>0</v>
      </c>
      <c r="L763" s="196">
        <v>0</v>
      </c>
      <c r="M763" s="196">
        <v>3.0499999999999998E-3</v>
      </c>
      <c r="N763" s="196">
        <v>6.0899999999999999E-3</v>
      </c>
      <c r="O763" s="196">
        <v>4.061E-2</v>
      </c>
      <c r="P763" s="196">
        <v>5.0599999999998979E-3</v>
      </c>
      <c r="Q763" s="196">
        <v>0</v>
      </c>
      <c r="R763" s="196">
        <v>0</v>
      </c>
      <c r="S763" s="196">
        <v>1.0199999999999999E-3</v>
      </c>
      <c r="T763" s="196">
        <v>0</v>
      </c>
      <c r="U763" s="196">
        <v>7.11E-3</v>
      </c>
      <c r="V763" s="196">
        <v>8.1200000000000005E-3</v>
      </c>
      <c r="W763" s="196">
        <v>8.1220000000000001E-2</v>
      </c>
      <c r="X763" s="196">
        <v>6.0909999999999999E-2</v>
      </c>
      <c r="Y763" s="197">
        <v>0.10152</v>
      </c>
      <c r="Z763" s="196">
        <v>6.0899999999999999E-3</v>
      </c>
      <c r="AA763" s="196">
        <v>0</v>
      </c>
      <c r="AB763" s="196">
        <v>0</v>
      </c>
      <c r="AC763" s="196">
        <v>0</v>
      </c>
      <c r="AD763" s="196">
        <v>0</v>
      </c>
      <c r="AE763" s="196">
        <v>0</v>
      </c>
      <c r="AF763" s="272">
        <f t="shared" si="47"/>
        <v>1</v>
      </c>
      <c r="AG763" s="196">
        <f t="shared" si="48"/>
        <v>0.26599</v>
      </c>
    </row>
    <row r="764" spans="1:33" s="23" customFormat="1" x14ac:dyDescent="0.25">
      <c r="A764" s="1">
        <v>1943</v>
      </c>
      <c r="B764" s="1" t="s">
        <v>20</v>
      </c>
      <c r="C764" s="1" t="str">
        <f t="shared" si="45"/>
        <v>1943NB</v>
      </c>
      <c r="D764" s="1" t="s">
        <v>57</v>
      </c>
      <c r="E764" s="1" t="str">
        <f t="shared" si="46"/>
        <v>1943NBC&amp;D</v>
      </c>
      <c r="F764" s="274">
        <v>0</v>
      </c>
      <c r="G764" s="274">
        <v>1.0829999999999999E-2</v>
      </c>
      <c r="H764" s="274">
        <v>0</v>
      </c>
      <c r="I764" s="274">
        <v>0.31966</v>
      </c>
      <c r="J764" s="274">
        <v>0</v>
      </c>
      <c r="K764" s="274">
        <v>0</v>
      </c>
      <c r="L764" s="274">
        <v>0</v>
      </c>
      <c r="M764" s="274">
        <v>0</v>
      </c>
      <c r="N764" s="274">
        <v>0</v>
      </c>
      <c r="O764" s="274">
        <v>0</v>
      </c>
      <c r="P764" s="274">
        <v>0</v>
      </c>
      <c r="Q764" s="274">
        <v>0</v>
      </c>
      <c r="R764" s="274">
        <v>0</v>
      </c>
      <c r="S764" s="274">
        <v>0</v>
      </c>
      <c r="T764" s="274">
        <v>0.29006999999999999</v>
      </c>
      <c r="U764" s="274">
        <v>0</v>
      </c>
      <c r="V764" s="274">
        <v>0</v>
      </c>
      <c r="W764" s="274">
        <v>4.0879999999999972E-2</v>
      </c>
      <c r="X764" s="274">
        <v>0</v>
      </c>
      <c r="Y764" s="274">
        <v>0</v>
      </c>
      <c r="Z764" s="274">
        <v>0</v>
      </c>
      <c r="AA764" s="274">
        <v>0</v>
      </c>
      <c r="AB764" s="274">
        <v>0.15045</v>
      </c>
      <c r="AC764" s="274">
        <v>7.0800000000000002E-2</v>
      </c>
      <c r="AD764" s="274">
        <v>0.11731000000000003</v>
      </c>
      <c r="AE764" s="274">
        <v>0</v>
      </c>
      <c r="AF764" s="272">
        <f t="shared" si="47"/>
        <v>1</v>
      </c>
      <c r="AG764" s="196">
        <f t="shared" si="48"/>
        <v>0.66950999999999994</v>
      </c>
    </row>
    <row r="765" spans="1:33" s="23" customFormat="1" x14ac:dyDescent="0.25">
      <c r="A765" s="1">
        <v>1943</v>
      </c>
      <c r="B765" s="1" t="s">
        <v>20</v>
      </c>
      <c r="C765" s="1" t="str">
        <f t="shared" si="45"/>
        <v>1943NB</v>
      </c>
      <c r="D765" s="1" t="s">
        <v>56</v>
      </c>
      <c r="E765" s="1" t="str">
        <f t="shared" si="46"/>
        <v>1943NBICI</v>
      </c>
      <c r="F765" s="196">
        <v>0.12182999999999999</v>
      </c>
      <c r="G765" s="196">
        <v>0.4264</v>
      </c>
      <c r="H765" s="196">
        <v>0</v>
      </c>
      <c r="I765" s="196">
        <v>2.4369999999999999E-2</v>
      </c>
      <c r="J765" s="196">
        <v>0.1066</v>
      </c>
      <c r="K765" s="196">
        <v>0</v>
      </c>
      <c r="L765" s="196">
        <v>0</v>
      </c>
      <c r="M765" s="196">
        <v>3.0499999999999998E-3</v>
      </c>
      <c r="N765" s="196">
        <v>6.0899999999999999E-3</v>
      </c>
      <c r="O765" s="196">
        <v>4.061E-2</v>
      </c>
      <c r="P765" s="196">
        <v>5.0599999999998979E-3</v>
      </c>
      <c r="Q765" s="196">
        <v>0</v>
      </c>
      <c r="R765" s="196">
        <v>0</v>
      </c>
      <c r="S765" s="196">
        <v>1.0199999999999999E-3</v>
      </c>
      <c r="T765" s="196">
        <v>0</v>
      </c>
      <c r="U765" s="196">
        <v>7.11E-3</v>
      </c>
      <c r="V765" s="196">
        <v>8.1200000000000005E-3</v>
      </c>
      <c r="W765" s="196">
        <v>8.1220000000000001E-2</v>
      </c>
      <c r="X765" s="196">
        <v>6.0909999999999999E-2</v>
      </c>
      <c r="Y765" s="197">
        <v>0.10152</v>
      </c>
      <c r="Z765" s="196">
        <v>6.0899999999999999E-3</v>
      </c>
      <c r="AA765" s="196">
        <v>0</v>
      </c>
      <c r="AB765" s="196">
        <v>0</v>
      </c>
      <c r="AC765" s="196">
        <v>0</v>
      </c>
      <c r="AD765" s="196">
        <v>0</v>
      </c>
      <c r="AE765" s="196">
        <v>0</v>
      </c>
      <c r="AF765" s="272">
        <f t="shared" si="47"/>
        <v>1</v>
      </c>
      <c r="AG765" s="196">
        <f t="shared" si="48"/>
        <v>0.26599</v>
      </c>
    </row>
    <row r="766" spans="1:33" s="23" customFormat="1" x14ac:dyDescent="0.25">
      <c r="A766" s="1">
        <v>1943</v>
      </c>
      <c r="B766" s="1" t="s">
        <v>20</v>
      </c>
      <c r="C766" s="1" t="str">
        <f t="shared" si="45"/>
        <v>1943NB</v>
      </c>
      <c r="D766" s="1" t="s">
        <v>58</v>
      </c>
      <c r="E766" s="1" t="str">
        <f t="shared" si="46"/>
        <v>1943NBResidential</v>
      </c>
      <c r="F766" s="196">
        <v>0.12182999999999999</v>
      </c>
      <c r="G766" s="196">
        <v>0.4264</v>
      </c>
      <c r="H766" s="196">
        <v>0</v>
      </c>
      <c r="I766" s="196">
        <v>2.4369999999999999E-2</v>
      </c>
      <c r="J766" s="196">
        <v>0.1066</v>
      </c>
      <c r="K766" s="196">
        <v>0</v>
      </c>
      <c r="L766" s="196">
        <v>0</v>
      </c>
      <c r="M766" s="196">
        <v>3.0499999999999998E-3</v>
      </c>
      <c r="N766" s="196">
        <v>6.0899999999999999E-3</v>
      </c>
      <c r="O766" s="196">
        <v>4.061E-2</v>
      </c>
      <c r="P766" s="196">
        <v>5.0599999999998979E-3</v>
      </c>
      <c r="Q766" s="196">
        <v>0</v>
      </c>
      <c r="R766" s="196">
        <v>0</v>
      </c>
      <c r="S766" s="196">
        <v>1.0199999999999999E-3</v>
      </c>
      <c r="T766" s="196">
        <v>0</v>
      </c>
      <c r="U766" s="196">
        <v>7.11E-3</v>
      </c>
      <c r="V766" s="196">
        <v>8.1200000000000005E-3</v>
      </c>
      <c r="W766" s="196">
        <v>8.1220000000000001E-2</v>
      </c>
      <c r="X766" s="196">
        <v>6.0909999999999999E-2</v>
      </c>
      <c r="Y766" s="197">
        <v>0.10152</v>
      </c>
      <c r="Z766" s="196">
        <v>6.0899999999999999E-3</v>
      </c>
      <c r="AA766" s="196">
        <v>0</v>
      </c>
      <c r="AB766" s="196">
        <v>0</v>
      </c>
      <c r="AC766" s="196">
        <v>0</v>
      </c>
      <c r="AD766" s="196">
        <v>0</v>
      </c>
      <c r="AE766" s="196">
        <v>0</v>
      </c>
      <c r="AF766" s="272">
        <f t="shared" si="47"/>
        <v>1</v>
      </c>
      <c r="AG766" s="196">
        <f t="shared" si="48"/>
        <v>0.26599</v>
      </c>
    </row>
    <row r="767" spans="1:33" s="23" customFormat="1" x14ac:dyDescent="0.25">
      <c r="A767" s="1">
        <v>1944</v>
      </c>
      <c r="B767" s="1" t="s">
        <v>20</v>
      </c>
      <c r="C767" s="1" t="str">
        <f t="shared" si="45"/>
        <v>1944NB</v>
      </c>
      <c r="D767" s="1" t="s">
        <v>57</v>
      </c>
      <c r="E767" s="1" t="str">
        <f t="shared" si="46"/>
        <v>1944NBC&amp;D</v>
      </c>
      <c r="F767" s="274">
        <v>0</v>
      </c>
      <c r="G767" s="274">
        <v>1.0829999999999999E-2</v>
      </c>
      <c r="H767" s="274">
        <v>0</v>
      </c>
      <c r="I767" s="274">
        <v>0.31966</v>
      </c>
      <c r="J767" s="274">
        <v>0</v>
      </c>
      <c r="K767" s="274">
        <v>0</v>
      </c>
      <c r="L767" s="274">
        <v>0</v>
      </c>
      <c r="M767" s="274">
        <v>0</v>
      </c>
      <c r="N767" s="274">
        <v>0</v>
      </c>
      <c r="O767" s="274">
        <v>0</v>
      </c>
      <c r="P767" s="274">
        <v>0</v>
      </c>
      <c r="Q767" s="274">
        <v>0</v>
      </c>
      <c r="R767" s="274">
        <v>0</v>
      </c>
      <c r="S767" s="274">
        <v>0</v>
      </c>
      <c r="T767" s="274">
        <v>0.29006999999999999</v>
      </c>
      <c r="U767" s="274">
        <v>0</v>
      </c>
      <c r="V767" s="274">
        <v>0</v>
      </c>
      <c r="W767" s="274">
        <v>4.0879999999999972E-2</v>
      </c>
      <c r="X767" s="274">
        <v>0</v>
      </c>
      <c r="Y767" s="274">
        <v>0</v>
      </c>
      <c r="Z767" s="274">
        <v>0</v>
      </c>
      <c r="AA767" s="274">
        <v>0</v>
      </c>
      <c r="AB767" s="274">
        <v>0.15045</v>
      </c>
      <c r="AC767" s="274">
        <v>7.0800000000000002E-2</v>
      </c>
      <c r="AD767" s="274">
        <v>0.11731000000000003</v>
      </c>
      <c r="AE767" s="274">
        <v>0</v>
      </c>
      <c r="AF767" s="272">
        <f t="shared" si="47"/>
        <v>1</v>
      </c>
      <c r="AG767" s="196">
        <f t="shared" si="48"/>
        <v>0.66950999999999994</v>
      </c>
    </row>
    <row r="768" spans="1:33" s="23" customFormat="1" x14ac:dyDescent="0.25">
      <c r="A768" s="1">
        <v>1944</v>
      </c>
      <c r="B768" s="1" t="s">
        <v>20</v>
      </c>
      <c r="C768" s="1" t="str">
        <f t="shared" si="45"/>
        <v>1944NB</v>
      </c>
      <c r="D768" s="1" t="s">
        <v>56</v>
      </c>
      <c r="E768" s="1" t="str">
        <f t="shared" si="46"/>
        <v>1944NBICI</v>
      </c>
      <c r="F768" s="196">
        <v>0.12182999999999999</v>
      </c>
      <c r="G768" s="196">
        <v>0.4264</v>
      </c>
      <c r="H768" s="196">
        <v>0</v>
      </c>
      <c r="I768" s="196">
        <v>2.4369999999999999E-2</v>
      </c>
      <c r="J768" s="196">
        <v>0.1066</v>
      </c>
      <c r="K768" s="196">
        <v>0</v>
      </c>
      <c r="L768" s="196">
        <v>0</v>
      </c>
      <c r="M768" s="196">
        <v>3.0499999999999998E-3</v>
      </c>
      <c r="N768" s="196">
        <v>6.0899999999999999E-3</v>
      </c>
      <c r="O768" s="196">
        <v>4.061E-2</v>
      </c>
      <c r="P768" s="196">
        <v>5.0599999999998979E-3</v>
      </c>
      <c r="Q768" s="196">
        <v>0</v>
      </c>
      <c r="R768" s="196">
        <v>0</v>
      </c>
      <c r="S768" s="196">
        <v>1.0199999999999999E-3</v>
      </c>
      <c r="T768" s="196">
        <v>0</v>
      </c>
      <c r="U768" s="196">
        <v>7.11E-3</v>
      </c>
      <c r="V768" s="196">
        <v>8.1200000000000005E-3</v>
      </c>
      <c r="W768" s="196">
        <v>8.1220000000000001E-2</v>
      </c>
      <c r="X768" s="196">
        <v>6.0909999999999999E-2</v>
      </c>
      <c r="Y768" s="197">
        <v>0.10152</v>
      </c>
      <c r="Z768" s="196">
        <v>6.0899999999999999E-3</v>
      </c>
      <c r="AA768" s="196">
        <v>0</v>
      </c>
      <c r="AB768" s="196">
        <v>0</v>
      </c>
      <c r="AC768" s="196">
        <v>0</v>
      </c>
      <c r="AD768" s="196">
        <v>0</v>
      </c>
      <c r="AE768" s="196">
        <v>0</v>
      </c>
      <c r="AF768" s="272">
        <f t="shared" si="47"/>
        <v>1</v>
      </c>
      <c r="AG768" s="196">
        <f t="shared" si="48"/>
        <v>0.26599</v>
      </c>
    </row>
    <row r="769" spans="1:33" s="23" customFormat="1" x14ac:dyDescent="0.25">
      <c r="A769" s="1">
        <v>1944</v>
      </c>
      <c r="B769" s="1" t="s">
        <v>20</v>
      </c>
      <c r="C769" s="1" t="str">
        <f t="shared" si="45"/>
        <v>1944NB</v>
      </c>
      <c r="D769" s="1" t="s">
        <v>58</v>
      </c>
      <c r="E769" s="1" t="str">
        <f t="shared" si="46"/>
        <v>1944NBResidential</v>
      </c>
      <c r="F769" s="196">
        <v>0.12182999999999999</v>
      </c>
      <c r="G769" s="196">
        <v>0.4264</v>
      </c>
      <c r="H769" s="196">
        <v>0</v>
      </c>
      <c r="I769" s="196">
        <v>2.4369999999999999E-2</v>
      </c>
      <c r="J769" s="196">
        <v>0.1066</v>
      </c>
      <c r="K769" s="196">
        <v>0</v>
      </c>
      <c r="L769" s="196">
        <v>0</v>
      </c>
      <c r="M769" s="196">
        <v>3.0499999999999998E-3</v>
      </c>
      <c r="N769" s="196">
        <v>6.0899999999999999E-3</v>
      </c>
      <c r="O769" s="196">
        <v>4.061E-2</v>
      </c>
      <c r="P769" s="196">
        <v>5.0599999999998979E-3</v>
      </c>
      <c r="Q769" s="196">
        <v>0</v>
      </c>
      <c r="R769" s="196">
        <v>0</v>
      </c>
      <c r="S769" s="196">
        <v>1.0199999999999999E-3</v>
      </c>
      <c r="T769" s="196">
        <v>0</v>
      </c>
      <c r="U769" s="196">
        <v>7.11E-3</v>
      </c>
      <c r="V769" s="196">
        <v>8.1200000000000005E-3</v>
      </c>
      <c r="W769" s="196">
        <v>8.1220000000000001E-2</v>
      </c>
      <c r="X769" s="196">
        <v>6.0909999999999999E-2</v>
      </c>
      <c r="Y769" s="197">
        <v>0.10152</v>
      </c>
      <c r="Z769" s="196">
        <v>6.0899999999999999E-3</v>
      </c>
      <c r="AA769" s="196">
        <v>0</v>
      </c>
      <c r="AB769" s="196">
        <v>0</v>
      </c>
      <c r="AC769" s="196">
        <v>0</v>
      </c>
      <c r="AD769" s="196">
        <v>0</v>
      </c>
      <c r="AE769" s="196">
        <v>0</v>
      </c>
      <c r="AF769" s="272">
        <f t="shared" si="47"/>
        <v>1</v>
      </c>
      <c r="AG769" s="196">
        <f t="shared" si="48"/>
        <v>0.26599</v>
      </c>
    </row>
    <row r="770" spans="1:33" s="23" customFormat="1" x14ac:dyDescent="0.25">
      <c r="A770" s="1">
        <v>1945</v>
      </c>
      <c r="B770" s="1" t="s">
        <v>20</v>
      </c>
      <c r="C770" s="1" t="str">
        <f t="shared" ref="C770:C833" si="49">CONCATENATE(A770,B770)</f>
        <v>1945NB</v>
      </c>
      <c r="D770" s="1" t="s">
        <v>57</v>
      </c>
      <c r="E770" s="1" t="str">
        <f t="shared" ref="E770:E833" si="50">CONCATENATE(C770,D770)</f>
        <v>1945NBC&amp;D</v>
      </c>
      <c r="F770" s="274">
        <v>0</v>
      </c>
      <c r="G770" s="274">
        <v>1.0829999999999999E-2</v>
      </c>
      <c r="H770" s="274">
        <v>0</v>
      </c>
      <c r="I770" s="274">
        <v>0.31966</v>
      </c>
      <c r="J770" s="274">
        <v>0</v>
      </c>
      <c r="K770" s="274">
        <v>0</v>
      </c>
      <c r="L770" s="274">
        <v>0</v>
      </c>
      <c r="M770" s="274">
        <v>0</v>
      </c>
      <c r="N770" s="274">
        <v>0</v>
      </c>
      <c r="O770" s="274">
        <v>0</v>
      </c>
      <c r="P770" s="274">
        <v>0</v>
      </c>
      <c r="Q770" s="274">
        <v>0</v>
      </c>
      <c r="R770" s="274">
        <v>0</v>
      </c>
      <c r="S770" s="274">
        <v>0</v>
      </c>
      <c r="T770" s="274">
        <v>0.29006999999999999</v>
      </c>
      <c r="U770" s="274">
        <v>0</v>
      </c>
      <c r="V770" s="274">
        <v>0</v>
      </c>
      <c r="W770" s="274">
        <v>4.0879999999999972E-2</v>
      </c>
      <c r="X770" s="274">
        <v>0</v>
      </c>
      <c r="Y770" s="274">
        <v>0</v>
      </c>
      <c r="Z770" s="274">
        <v>0</v>
      </c>
      <c r="AA770" s="274">
        <v>0</v>
      </c>
      <c r="AB770" s="274">
        <v>0.15045</v>
      </c>
      <c r="AC770" s="274">
        <v>7.0800000000000002E-2</v>
      </c>
      <c r="AD770" s="274">
        <v>0.11731000000000003</v>
      </c>
      <c r="AE770" s="274">
        <v>0</v>
      </c>
      <c r="AF770" s="272">
        <f t="shared" ref="AF770:AF833" si="51">+SUM(F770:AE770)</f>
        <v>1</v>
      </c>
      <c r="AG770" s="196">
        <f t="shared" si="48"/>
        <v>0.66950999999999994</v>
      </c>
    </row>
    <row r="771" spans="1:33" s="23" customFormat="1" x14ac:dyDescent="0.25">
      <c r="A771" s="1">
        <v>1945</v>
      </c>
      <c r="B771" s="1" t="s">
        <v>20</v>
      </c>
      <c r="C771" s="1" t="str">
        <f t="shared" si="49"/>
        <v>1945NB</v>
      </c>
      <c r="D771" s="1" t="s">
        <v>56</v>
      </c>
      <c r="E771" s="1" t="str">
        <f t="shared" si="50"/>
        <v>1945NBICI</v>
      </c>
      <c r="F771" s="196">
        <v>0.12182999999999999</v>
      </c>
      <c r="G771" s="196">
        <v>0.4264</v>
      </c>
      <c r="H771" s="196">
        <v>0</v>
      </c>
      <c r="I771" s="196">
        <v>2.4369999999999999E-2</v>
      </c>
      <c r="J771" s="196">
        <v>0.1066</v>
      </c>
      <c r="K771" s="196">
        <v>0</v>
      </c>
      <c r="L771" s="196">
        <v>0</v>
      </c>
      <c r="M771" s="196">
        <v>3.0499999999999998E-3</v>
      </c>
      <c r="N771" s="196">
        <v>6.0899999999999999E-3</v>
      </c>
      <c r="O771" s="196">
        <v>4.061E-2</v>
      </c>
      <c r="P771" s="196">
        <v>5.0599999999998979E-3</v>
      </c>
      <c r="Q771" s="196">
        <v>0</v>
      </c>
      <c r="R771" s="196">
        <v>0</v>
      </c>
      <c r="S771" s="196">
        <v>1.0199999999999999E-3</v>
      </c>
      <c r="T771" s="196">
        <v>0</v>
      </c>
      <c r="U771" s="196">
        <v>7.11E-3</v>
      </c>
      <c r="V771" s="196">
        <v>8.1200000000000005E-3</v>
      </c>
      <c r="W771" s="196">
        <v>8.1220000000000001E-2</v>
      </c>
      <c r="X771" s="196">
        <v>6.0909999999999999E-2</v>
      </c>
      <c r="Y771" s="197">
        <v>0.10152</v>
      </c>
      <c r="Z771" s="196">
        <v>6.0899999999999999E-3</v>
      </c>
      <c r="AA771" s="196">
        <v>0</v>
      </c>
      <c r="AB771" s="196">
        <v>0</v>
      </c>
      <c r="AC771" s="196">
        <v>0</v>
      </c>
      <c r="AD771" s="196">
        <v>0</v>
      </c>
      <c r="AE771" s="196">
        <v>0</v>
      </c>
      <c r="AF771" s="272">
        <f t="shared" si="51"/>
        <v>1</v>
      </c>
      <c r="AG771" s="196">
        <f t="shared" si="48"/>
        <v>0.26599</v>
      </c>
    </row>
    <row r="772" spans="1:33" s="23" customFormat="1" x14ac:dyDescent="0.25">
      <c r="A772" s="1">
        <v>1945</v>
      </c>
      <c r="B772" s="1" t="s">
        <v>20</v>
      </c>
      <c r="C772" s="1" t="str">
        <f t="shared" si="49"/>
        <v>1945NB</v>
      </c>
      <c r="D772" s="1" t="s">
        <v>58</v>
      </c>
      <c r="E772" s="1" t="str">
        <f t="shared" si="50"/>
        <v>1945NBResidential</v>
      </c>
      <c r="F772" s="196">
        <v>0.12182999999999999</v>
      </c>
      <c r="G772" s="196">
        <v>0.4264</v>
      </c>
      <c r="H772" s="196">
        <v>0</v>
      </c>
      <c r="I772" s="196">
        <v>2.4369999999999999E-2</v>
      </c>
      <c r="J772" s="196">
        <v>0.1066</v>
      </c>
      <c r="K772" s="196">
        <v>0</v>
      </c>
      <c r="L772" s="196">
        <v>0</v>
      </c>
      <c r="M772" s="196">
        <v>3.0499999999999998E-3</v>
      </c>
      <c r="N772" s="196">
        <v>6.0899999999999999E-3</v>
      </c>
      <c r="O772" s="196">
        <v>4.061E-2</v>
      </c>
      <c r="P772" s="196">
        <v>5.0599999999998979E-3</v>
      </c>
      <c r="Q772" s="196">
        <v>0</v>
      </c>
      <c r="R772" s="196">
        <v>0</v>
      </c>
      <c r="S772" s="196">
        <v>1.0199999999999999E-3</v>
      </c>
      <c r="T772" s="196">
        <v>0</v>
      </c>
      <c r="U772" s="196">
        <v>7.11E-3</v>
      </c>
      <c r="V772" s="196">
        <v>8.1200000000000005E-3</v>
      </c>
      <c r="W772" s="196">
        <v>8.1220000000000001E-2</v>
      </c>
      <c r="X772" s="196">
        <v>6.0909999999999999E-2</v>
      </c>
      <c r="Y772" s="197">
        <v>0.10152</v>
      </c>
      <c r="Z772" s="196">
        <v>6.0899999999999999E-3</v>
      </c>
      <c r="AA772" s="196">
        <v>0</v>
      </c>
      <c r="AB772" s="196">
        <v>0</v>
      </c>
      <c r="AC772" s="196">
        <v>0</v>
      </c>
      <c r="AD772" s="196">
        <v>0</v>
      </c>
      <c r="AE772" s="196">
        <v>0</v>
      </c>
      <c r="AF772" s="272">
        <f t="shared" si="51"/>
        <v>1</v>
      </c>
      <c r="AG772" s="196">
        <f t="shared" si="48"/>
        <v>0.26599</v>
      </c>
    </row>
    <row r="773" spans="1:33" s="23" customFormat="1" x14ac:dyDescent="0.25">
      <c r="A773" s="1">
        <v>1946</v>
      </c>
      <c r="B773" s="1" t="s">
        <v>20</v>
      </c>
      <c r="C773" s="1" t="str">
        <f t="shared" si="49"/>
        <v>1946NB</v>
      </c>
      <c r="D773" s="1" t="s">
        <v>57</v>
      </c>
      <c r="E773" s="1" t="str">
        <f t="shared" si="50"/>
        <v>1946NBC&amp;D</v>
      </c>
      <c r="F773" s="274">
        <v>0</v>
      </c>
      <c r="G773" s="274">
        <v>1.0829999999999999E-2</v>
      </c>
      <c r="H773" s="274">
        <v>0</v>
      </c>
      <c r="I773" s="274">
        <v>0.31966</v>
      </c>
      <c r="J773" s="274">
        <v>0</v>
      </c>
      <c r="K773" s="274">
        <v>0</v>
      </c>
      <c r="L773" s="274">
        <v>0</v>
      </c>
      <c r="M773" s="274">
        <v>0</v>
      </c>
      <c r="N773" s="274">
        <v>0</v>
      </c>
      <c r="O773" s="274">
        <v>0</v>
      </c>
      <c r="P773" s="274">
        <v>0</v>
      </c>
      <c r="Q773" s="274">
        <v>0</v>
      </c>
      <c r="R773" s="274">
        <v>0</v>
      </c>
      <c r="S773" s="274">
        <v>0</v>
      </c>
      <c r="T773" s="274">
        <v>0.29006999999999999</v>
      </c>
      <c r="U773" s="274">
        <v>0</v>
      </c>
      <c r="V773" s="274">
        <v>0</v>
      </c>
      <c r="W773" s="274">
        <v>4.0879999999999972E-2</v>
      </c>
      <c r="X773" s="274">
        <v>0</v>
      </c>
      <c r="Y773" s="274">
        <v>0</v>
      </c>
      <c r="Z773" s="274">
        <v>0</v>
      </c>
      <c r="AA773" s="274">
        <v>0</v>
      </c>
      <c r="AB773" s="274">
        <v>0.15045</v>
      </c>
      <c r="AC773" s="274">
        <v>7.0800000000000002E-2</v>
      </c>
      <c r="AD773" s="274">
        <v>0.11731000000000003</v>
      </c>
      <c r="AE773" s="274">
        <v>0</v>
      </c>
      <c r="AF773" s="272">
        <f t="shared" si="51"/>
        <v>1</v>
      </c>
      <c r="AG773" s="196">
        <f t="shared" si="48"/>
        <v>0.66950999999999994</v>
      </c>
    </row>
    <row r="774" spans="1:33" s="23" customFormat="1" x14ac:dyDescent="0.25">
      <c r="A774" s="1">
        <v>1946</v>
      </c>
      <c r="B774" s="1" t="s">
        <v>20</v>
      </c>
      <c r="C774" s="1" t="str">
        <f t="shared" si="49"/>
        <v>1946NB</v>
      </c>
      <c r="D774" s="1" t="s">
        <v>56</v>
      </c>
      <c r="E774" s="1" t="str">
        <f t="shared" si="50"/>
        <v>1946NBICI</v>
      </c>
      <c r="F774" s="196">
        <v>0.12182999999999999</v>
      </c>
      <c r="G774" s="196">
        <v>0.4264</v>
      </c>
      <c r="H774" s="196">
        <v>0</v>
      </c>
      <c r="I774" s="196">
        <v>2.4369999999999999E-2</v>
      </c>
      <c r="J774" s="196">
        <v>0.1066</v>
      </c>
      <c r="K774" s="196">
        <v>0</v>
      </c>
      <c r="L774" s="196">
        <v>0</v>
      </c>
      <c r="M774" s="196">
        <v>3.0499999999999998E-3</v>
      </c>
      <c r="N774" s="196">
        <v>6.0899999999999999E-3</v>
      </c>
      <c r="O774" s="196">
        <v>4.061E-2</v>
      </c>
      <c r="P774" s="196">
        <v>5.0599999999998979E-3</v>
      </c>
      <c r="Q774" s="196">
        <v>0</v>
      </c>
      <c r="R774" s="196">
        <v>0</v>
      </c>
      <c r="S774" s="196">
        <v>1.0199999999999999E-3</v>
      </c>
      <c r="T774" s="196">
        <v>0</v>
      </c>
      <c r="U774" s="196">
        <v>7.11E-3</v>
      </c>
      <c r="V774" s="196">
        <v>8.1200000000000005E-3</v>
      </c>
      <c r="W774" s="196">
        <v>8.1220000000000001E-2</v>
      </c>
      <c r="X774" s="196">
        <v>6.0909999999999999E-2</v>
      </c>
      <c r="Y774" s="196">
        <v>0.10152</v>
      </c>
      <c r="Z774" s="196">
        <v>6.0899999999999999E-3</v>
      </c>
      <c r="AA774" s="196">
        <v>0</v>
      </c>
      <c r="AB774" s="196">
        <v>0</v>
      </c>
      <c r="AC774" s="196">
        <v>0</v>
      </c>
      <c r="AD774" s="196">
        <v>0</v>
      </c>
      <c r="AE774" s="196">
        <v>0</v>
      </c>
      <c r="AF774" s="272">
        <f t="shared" si="51"/>
        <v>1</v>
      </c>
      <c r="AG774" s="196">
        <f t="shared" si="48"/>
        <v>0.26599</v>
      </c>
    </row>
    <row r="775" spans="1:33" s="23" customFormat="1" x14ac:dyDescent="0.25">
      <c r="A775" s="1">
        <v>1946</v>
      </c>
      <c r="B775" s="1" t="s">
        <v>20</v>
      </c>
      <c r="C775" s="1" t="str">
        <f t="shared" si="49"/>
        <v>1946NB</v>
      </c>
      <c r="D775" s="1" t="s">
        <v>58</v>
      </c>
      <c r="E775" s="1" t="str">
        <f t="shared" si="50"/>
        <v>1946NBResidential</v>
      </c>
      <c r="F775" s="196">
        <v>0.12182999999999999</v>
      </c>
      <c r="G775" s="196">
        <v>0.4264</v>
      </c>
      <c r="H775" s="196">
        <v>0</v>
      </c>
      <c r="I775" s="196">
        <v>2.4369999999999999E-2</v>
      </c>
      <c r="J775" s="196">
        <v>0.1066</v>
      </c>
      <c r="K775" s="196">
        <v>0</v>
      </c>
      <c r="L775" s="196">
        <v>0</v>
      </c>
      <c r="M775" s="196">
        <v>3.0499999999999998E-3</v>
      </c>
      <c r="N775" s="196">
        <v>6.0899999999999999E-3</v>
      </c>
      <c r="O775" s="196">
        <v>4.061E-2</v>
      </c>
      <c r="P775" s="196">
        <v>5.0599999999998979E-3</v>
      </c>
      <c r="Q775" s="196">
        <v>0</v>
      </c>
      <c r="R775" s="196">
        <v>0</v>
      </c>
      <c r="S775" s="196">
        <v>1.0199999999999999E-3</v>
      </c>
      <c r="T775" s="196">
        <v>0</v>
      </c>
      <c r="U775" s="196">
        <v>7.11E-3</v>
      </c>
      <c r="V775" s="196">
        <v>8.1200000000000005E-3</v>
      </c>
      <c r="W775" s="196">
        <v>8.1220000000000001E-2</v>
      </c>
      <c r="X775" s="196">
        <v>6.0909999999999999E-2</v>
      </c>
      <c r="Y775" s="197">
        <v>0.10152</v>
      </c>
      <c r="Z775" s="196">
        <v>6.0899999999999999E-3</v>
      </c>
      <c r="AA775" s="196">
        <v>0</v>
      </c>
      <c r="AB775" s="196">
        <v>0</v>
      </c>
      <c r="AC775" s="196">
        <v>0</v>
      </c>
      <c r="AD775" s="196">
        <v>0</v>
      </c>
      <c r="AE775" s="196">
        <v>0</v>
      </c>
      <c r="AF775" s="272">
        <f t="shared" si="51"/>
        <v>1</v>
      </c>
      <c r="AG775" s="196">
        <f t="shared" si="48"/>
        <v>0.26599</v>
      </c>
    </row>
    <row r="776" spans="1:33" s="23" customFormat="1" x14ac:dyDescent="0.25">
      <c r="A776" s="1">
        <v>1947</v>
      </c>
      <c r="B776" s="1" t="s">
        <v>20</v>
      </c>
      <c r="C776" s="1" t="str">
        <f t="shared" si="49"/>
        <v>1947NB</v>
      </c>
      <c r="D776" s="1" t="s">
        <v>57</v>
      </c>
      <c r="E776" s="1" t="str">
        <f t="shared" si="50"/>
        <v>1947NBC&amp;D</v>
      </c>
      <c r="F776" s="274">
        <v>0</v>
      </c>
      <c r="G776" s="274">
        <v>1.0829999999999999E-2</v>
      </c>
      <c r="H776" s="274">
        <v>0</v>
      </c>
      <c r="I776" s="274">
        <v>0.31966</v>
      </c>
      <c r="J776" s="274">
        <v>0</v>
      </c>
      <c r="K776" s="274">
        <v>0</v>
      </c>
      <c r="L776" s="274">
        <v>0</v>
      </c>
      <c r="M776" s="274">
        <v>0</v>
      </c>
      <c r="N776" s="274">
        <v>0</v>
      </c>
      <c r="O776" s="274">
        <v>0</v>
      </c>
      <c r="P776" s="274">
        <v>0</v>
      </c>
      <c r="Q776" s="274">
        <v>0</v>
      </c>
      <c r="R776" s="274">
        <v>0</v>
      </c>
      <c r="S776" s="274">
        <v>0</v>
      </c>
      <c r="T776" s="274">
        <v>0.29006999999999999</v>
      </c>
      <c r="U776" s="274">
        <v>0</v>
      </c>
      <c r="V776" s="274">
        <v>0</v>
      </c>
      <c r="W776" s="274">
        <v>4.0879999999999972E-2</v>
      </c>
      <c r="X776" s="274">
        <v>0</v>
      </c>
      <c r="Y776" s="274">
        <v>0</v>
      </c>
      <c r="Z776" s="274">
        <v>0</v>
      </c>
      <c r="AA776" s="274">
        <v>0</v>
      </c>
      <c r="AB776" s="274">
        <v>0.15045</v>
      </c>
      <c r="AC776" s="274">
        <v>7.0800000000000002E-2</v>
      </c>
      <c r="AD776" s="274">
        <v>0.11731000000000003</v>
      </c>
      <c r="AE776" s="274">
        <v>0</v>
      </c>
      <c r="AF776" s="272">
        <f t="shared" si="51"/>
        <v>1</v>
      </c>
      <c r="AG776" s="196">
        <f t="shared" si="48"/>
        <v>0.66950999999999994</v>
      </c>
    </row>
    <row r="777" spans="1:33" s="23" customFormat="1" x14ac:dyDescent="0.25">
      <c r="A777" s="1">
        <v>1947</v>
      </c>
      <c r="B777" s="1" t="s">
        <v>20</v>
      </c>
      <c r="C777" s="1" t="str">
        <f t="shared" si="49"/>
        <v>1947NB</v>
      </c>
      <c r="D777" s="1" t="s">
        <v>56</v>
      </c>
      <c r="E777" s="1" t="str">
        <f t="shared" si="50"/>
        <v>1947NBICI</v>
      </c>
      <c r="F777" s="196">
        <v>0.12182999999999999</v>
      </c>
      <c r="G777" s="196">
        <v>0.4264</v>
      </c>
      <c r="H777" s="196">
        <v>0</v>
      </c>
      <c r="I777" s="196">
        <v>2.4369999999999999E-2</v>
      </c>
      <c r="J777" s="196">
        <v>0.1066</v>
      </c>
      <c r="K777" s="196">
        <v>0</v>
      </c>
      <c r="L777" s="196">
        <v>0</v>
      </c>
      <c r="M777" s="196">
        <v>3.0499999999999998E-3</v>
      </c>
      <c r="N777" s="196">
        <v>6.0899999999999999E-3</v>
      </c>
      <c r="O777" s="196">
        <v>4.061E-2</v>
      </c>
      <c r="P777" s="196">
        <v>5.0599999999998979E-3</v>
      </c>
      <c r="Q777" s="196">
        <v>0</v>
      </c>
      <c r="R777" s="196">
        <v>0</v>
      </c>
      <c r="S777" s="196">
        <v>1.0199999999999999E-3</v>
      </c>
      <c r="T777" s="196">
        <v>0</v>
      </c>
      <c r="U777" s="196">
        <v>7.11E-3</v>
      </c>
      <c r="V777" s="196">
        <v>8.1200000000000005E-3</v>
      </c>
      <c r="W777" s="196">
        <v>8.1220000000000001E-2</v>
      </c>
      <c r="X777" s="196">
        <v>6.0909999999999999E-2</v>
      </c>
      <c r="Y777" s="196">
        <v>0.10152</v>
      </c>
      <c r="Z777" s="196">
        <v>6.0899999999999999E-3</v>
      </c>
      <c r="AA777" s="196">
        <v>0</v>
      </c>
      <c r="AB777" s="196">
        <v>0</v>
      </c>
      <c r="AC777" s="196">
        <v>0</v>
      </c>
      <c r="AD777" s="196">
        <v>0</v>
      </c>
      <c r="AE777" s="196">
        <v>0</v>
      </c>
      <c r="AF777" s="272">
        <f t="shared" si="51"/>
        <v>1</v>
      </c>
      <c r="AG777" s="196">
        <f t="shared" si="48"/>
        <v>0.26599</v>
      </c>
    </row>
    <row r="778" spans="1:33" s="23" customFormat="1" x14ac:dyDescent="0.25">
      <c r="A778" s="1">
        <v>1947</v>
      </c>
      <c r="B778" s="1" t="s">
        <v>20</v>
      </c>
      <c r="C778" s="1" t="str">
        <f t="shared" si="49"/>
        <v>1947NB</v>
      </c>
      <c r="D778" s="1" t="s">
        <v>58</v>
      </c>
      <c r="E778" s="1" t="str">
        <f t="shared" si="50"/>
        <v>1947NBResidential</v>
      </c>
      <c r="F778" s="196">
        <v>0.12182999999999999</v>
      </c>
      <c r="G778" s="196">
        <v>0.4264</v>
      </c>
      <c r="H778" s="196">
        <v>0</v>
      </c>
      <c r="I778" s="196">
        <v>2.4369999999999999E-2</v>
      </c>
      <c r="J778" s="196">
        <v>0.1066</v>
      </c>
      <c r="K778" s="196">
        <v>0</v>
      </c>
      <c r="L778" s="196">
        <v>0</v>
      </c>
      <c r="M778" s="196">
        <v>3.0499999999999998E-3</v>
      </c>
      <c r="N778" s="196">
        <v>6.0899999999999999E-3</v>
      </c>
      <c r="O778" s="196">
        <v>4.061E-2</v>
      </c>
      <c r="P778" s="196">
        <v>5.0599999999998979E-3</v>
      </c>
      <c r="Q778" s="196">
        <v>0</v>
      </c>
      <c r="R778" s="196">
        <v>0</v>
      </c>
      <c r="S778" s="196">
        <v>1.0199999999999999E-3</v>
      </c>
      <c r="T778" s="196">
        <v>0</v>
      </c>
      <c r="U778" s="196">
        <v>7.11E-3</v>
      </c>
      <c r="V778" s="196">
        <v>8.1200000000000005E-3</v>
      </c>
      <c r="W778" s="196">
        <v>8.1220000000000001E-2</v>
      </c>
      <c r="X778" s="196">
        <v>6.0909999999999999E-2</v>
      </c>
      <c r="Y778" s="197">
        <v>0.10152</v>
      </c>
      <c r="Z778" s="196">
        <v>6.0899999999999999E-3</v>
      </c>
      <c r="AA778" s="196">
        <v>0</v>
      </c>
      <c r="AB778" s="196">
        <v>0</v>
      </c>
      <c r="AC778" s="196">
        <v>0</v>
      </c>
      <c r="AD778" s="196">
        <v>0</v>
      </c>
      <c r="AE778" s="196">
        <v>0</v>
      </c>
      <c r="AF778" s="272">
        <f t="shared" si="51"/>
        <v>1</v>
      </c>
      <c r="AG778" s="196">
        <f t="shared" si="48"/>
        <v>0.26599</v>
      </c>
    </row>
    <row r="779" spans="1:33" s="23" customFormat="1" x14ac:dyDescent="0.25">
      <c r="A779" s="1">
        <v>1948</v>
      </c>
      <c r="B779" s="1" t="s">
        <v>20</v>
      </c>
      <c r="C779" s="1" t="str">
        <f t="shared" si="49"/>
        <v>1948NB</v>
      </c>
      <c r="D779" s="1" t="s">
        <v>57</v>
      </c>
      <c r="E779" s="1" t="str">
        <f t="shared" si="50"/>
        <v>1948NBC&amp;D</v>
      </c>
      <c r="F779" s="274">
        <v>0</v>
      </c>
      <c r="G779" s="274">
        <v>1.0829999999999999E-2</v>
      </c>
      <c r="H779" s="274">
        <v>0</v>
      </c>
      <c r="I779" s="274">
        <v>0.31966</v>
      </c>
      <c r="J779" s="274">
        <v>0</v>
      </c>
      <c r="K779" s="274">
        <v>0</v>
      </c>
      <c r="L779" s="274">
        <v>0</v>
      </c>
      <c r="M779" s="274">
        <v>0</v>
      </c>
      <c r="N779" s="274">
        <v>0</v>
      </c>
      <c r="O779" s="274">
        <v>0</v>
      </c>
      <c r="P779" s="274">
        <v>0</v>
      </c>
      <c r="Q779" s="274">
        <v>0</v>
      </c>
      <c r="R779" s="274">
        <v>0</v>
      </c>
      <c r="S779" s="274">
        <v>0</v>
      </c>
      <c r="T779" s="274">
        <v>0.29006999999999999</v>
      </c>
      <c r="U779" s="274">
        <v>0</v>
      </c>
      <c r="V779" s="274">
        <v>0</v>
      </c>
      <c r="W779" s="274">
        <v>4.0879999999999972E-2</v>
      </c>
      <c r="X779" s="274">
        <v>0</v>
      </c>
      <c r="Y779" s="274">
        <v>0</v>
      </c>
      <c r="Z779" s="274">
        <v>0</v>
      </c>
      <c r="AA779" s="274">
        <v>0</v>
      </c>
      <c r="AB779" s="274">
        <v>0.15045</v>
      </c>
      <c r="AC779" s="274">
        <v>7.0800000000000002E-2</v>
      </c>
      <c r="AD779" s="274">
        <v>0.11731000000000003</v>
      </c>
      <c r="AE779" s="274">
        <v>0</v>
      </c>
      <c r="AF779" s="272">
        <f t="shared" si="51"/>
        <v>1</v>
      </c>
      <c r="AG779" s="196">
        <f t="shared" si="48"/>
        <v>0.66950999999999994</v>
      </c>
    </row>
    <row r="780" spans="1:33" s="23" customFormat="1" x14ac:dyDescent="0.25">
      <c r="A780" s="1">
        <v>1948</v>
      </c>
      <c r="B780" s="1" t="s">
        <v>20</v>
      </c>
      <c r="C780" s="1" t="str">
        <f t="shared" si="49"/>
        <v>1948NB</v>
      </c>
      <c r="D780" s="1" t="s">
        <v>56</v>
      </c>
      <c r="E780" s="1" t="str">
        <f t="shared" si="50"/>
        <v>1948NBICI</v>
      </c>
      <c r="F780" s="196">
        <v>0.12182999999999999</v>
      </c>
      <c r="G780" s="196">
        <v>0.4264</v>
      </c>
      <c r="H780" s="196">
        <v>0</v>
      </c>
      <c r="I780" s="196">
        <v>2.4369999999999999E-2</v>
      </c>
      <c r="J780" s="196">
        <v>0.1066</v>
      </c>
      <c r="K780" s="196">
        <v>0</v>
      </c>
      <c r="L780" s="196">
        <v>0</v>
      </c>
      <c r="M780" s="196">
        <v>3.0499999999999998E-3</v>
      </c>
      <c r="N780" s="196">
        <v>6.0899999999999999E-3</v>
      </c>
      <c r="O780" s="196">
        <v>4.061E-2</v>
      </c>
      <c r="P780" s="196">
        <v>5.0599999999998979E-3</v>
      </c>
      <c r="Q780" s="196">
        <v>0</v>
      </c>
      <c r="R780" s="196">
        <v>0</v>
      </c>
      <c r="S780" s="196">
        <v>1.0199999999999999E-3</v>
      </c>
      <c r="T780" s="196">
        <v>0</v>
      </c>
      <c r="U780" s="196">
        <v>7.11E-3</v>
      </c>
      <c r="V780" s="196">
        <v>8.1200000000000005E-3</v>
      </c>
      <c r="W780" s="196">
        <v>8.1220000000000001E-2</v>
      </c>
      <c r="X780" s="196">
        <v>6.0909999999999999E-2</v>
      </c>
      <c r="Y780" s="197">
        <v>0.10152</v>
      </c>
      <c r="Z780" s="196">
        <v>6.0899999999999999E-3</v>
      </c>
      <c r="AA780" s="196">
        <v>0</v>
      </c>
      <c r="AB780" s="196">
        <v>0</v>
      </c>
      <c r="AC780" s="196">
        <v>0</v>
      </c>
      <c r="AD780" s="196">
        <v>0</v>
      </c>
      <c r="AE780" s="196">
        <v>0</v>
      </c>
      <c r="AF780" s="272">
        <f t="shared" si="51"/>
        <v>1</v>
      </c>
      <c r="AG780" s="196">
        <f t="shared" si="48"/>
        <v>0.26599</v>
      </c>
    </row>
    <row r="781" spans="1:33" s="23" customFormat="1" x14ac:dyDescent="0.25">
      <c r="A781" s="1">
        <v>1948</v>
      </c>
      <c r="B781" s="1" t="s">
        <v>20</v>
      </c>
      <c r="C781" s="1" t="str">
        <f t="shared" si="49"/>
        <v>1948NB</v>
      </c>
      <c r="D781" s="1" t="s">
        <v>58</v>
      </c>
      <c r="E781" s="1" t="str">
        <f t="shared" si="50"/>
        <v>1948NBResidential</v>
      </c>
      <c r="F781" s="196">
        <v>0.12182999999999999</v>
      </c>
      <c r="G781" s="196">
        <v>0.4264</v>
      </c>
      <c r="H781" s="196">
        <v>0</v>
      </c>
      <c r="I781" s="196">
        <v>2.4369999999999999E-2</v>
      </c>
      <c r="J781" s="196">
        <v>0.1066</v>
      </c>
      <c r="K781" s="196">
        <v>0</v>
      </c>
      <c r="L781" s="196">
        <v>0</v>
      </c>
      <c r="M781" s="196">
        <v>3.0499999999999998E-3</v>
      </c>
      <c r="N781" s="196">
        <v>6.0899999999999999E-3</v>
      </c>
      <c r="O781" s="196">
        <v>4.061E-2</v>
      </c>
      <c r="P781" s="196">
        <v>5.0599999999998979E-3</v>
      </c>
      <c r="Q781" s="196">
        <v>0</v>
      </c>
      <c r="R781" s="196">
        <v>0</v>
      </c>
      <c r="S781" s="196">
        <v>1.0199999999999999E-3</v>
      </c>
      <c r="T781" s="196">
        <v>0</v>
      </c>
      <c r="U781" s="196">
        <v>7.11E-3</v>
      </c>
      <c r="V781" s="196">
        <v>8.1200000000000005E-3</v>
      </c>
      <c r="W781" s="196">
        <v>8.1220000000000001E-2</v>
      </c>
      <c r="X781" s="196">
        <v>6.0909999999999999E-2</v>
      </c>
      <c r="Y781" s="197">
        <v>0.10152</v>
      </c>
      <c r="Z781" s="196">
        <v>6.0899999999999999E-3</v>
      </c>
      <c r="AA781" s="196">
        <v>0</v>
      </c>
      <c r="AB781" s="196">
        <v>0</v>
      </c>
      <c r="AC781" s="196">
        <v>0</v>
      </c>
      <c r="AD781" s="196">
        <v>0</v>
      </c>
      <c r="AE781" s="196">
        <v>0</v>
      </c>
      <c r="AF781" s="272">
        <f t="shared" si="51"/>
        <v>1</v>
      </c>
      <c r="AG781" s="196">
        <f t="shared" si="48"/>
        <v>0.26599</v>
      </c>
    </row>
    <row r="782" spans="1:33" s="23" customFormat="1" x14ac:dyDescent="0.25">
      <c r="A782" s="1">
        <v>1949</v>
      </c>
      <c r="B782" s="1" t="s">
        <v>20</v>
      </c>
      <c r="C782" s="1" t="str">
        <f t="shared" si="49"/>
        <v>1949NB</v>
      </c>
      <c r="D782" s="1" t="s">
        <v>57</v>
      </c>
      <c r="E782" s="1" t="str">
        <f t="shared" si="50"/>
        <v>1949NBC&amp;D</v>
      </c>
      <c r="F782" s="274">
        <v>0</v>
      </c>
      <c r="G782" s="274">
        <v>1.0829999999999999E-2</v>
      </c>
      <c r="H782" s="274">
        <v>0</v>
      </c>
      <c r="I782" s="274">
        <v>0.31966</v>
      </c>
      <c r="J782" s="274">
        <v>0</v>
      </c>
      <c r="K782" s="274">
        <v>0</v>
      </c>
      <c r="L782" s="274">
        <v>0</v>
      </c>
      <c r="M782" s="274">
        <v>0</v>
      </c>
      <c r="N782" s="274">
        <v>0</v>
      </c>
      <c r="O782" s="274">
        <v>0</v>
      </c>
      <c r="P782" s="274">
        <v>0</v>
      </c>
      <c r="Q782" s="274">
        <v>0</v>
      </c>
      <c r="R782" s="274">
        <v>0</v>
      </c>
      <c r="S782" s="274">
        <v>0</v>
      </c>
      <c r="T782" s="274">
        <v>0.29006999999999999</v>
      </c>
      <c r="U782" s="274">
        <v>0</v>
      </c>
      <c r="V782" s="274">
        <v>0</v>
      </c>
      <c r="W782" s="274">
        <v>4.0879999999999972E-2</v>
      </c>
      <c r="X782" s="274">
        <v>0</v>
      </c>
      <c r="Y782" s="274">
        <v>0</v>
      </c>
      <c r="Z782" s="274">
        <v>0</v>
      </c>
      <c r="AA782" s="274">
        <v>0</v>
      </c>
      <c r="AB782" s="274">
        <v>0.15045</v>
      </c>
      <c r="AC782" s="274">
        <v>7.0800000000000002E-2</v>
      </c>
      <c r="AD782" s="274">
        <v>0.11731000000000003</v>
      </c>
      <c r="AE782" s="274">
        <v>0</v>
      </c>
      <c r="AF782" s="272">
        <f t="shared" si="51"/>
        <v>1</v>
      </c>
      <c r="AG782" s="196">
        <f t="shared" si="48"/>
        <v>0.66950999999999994</v>
      </c>
    </row>
    <row r="783" spans="1:33" s="23" customFormat="1" x14ac:dyDescent="0.25">
      <c r="A783" s="1">
        <v>1949</v>
      </c>
      <c r="B783" s="1" t="s">
        <v>20</v>
      </c>
      <c r="C783" s="1" t="str">
        <f t="shared" si="49"/>
        <v>1949NB</v>
      </c>
      <c r="D783" s="1" t="s">
        <v>56</v>
      </c>
      <c r="E783" s="1" t="str">
        <f t="shared" si="50"/>
        <v>1949NBICI</v>
      </c>
      <c r="F783" s="196">
        <v>0.12182999999999999</v>
      </c>
      <c r="G783" s="196">
        <v>0.4264</v>
      </c>
      <c r="H783" s="196">
        <v>0</v>
      </c>
      <c r="I783" s="196">
        <v>2.4369999999999999E-2</v>
      </c>
      <c r="J783" s="196">
        <v>0.1066</v>
      </c>
      <c r="K783" s="196">
        <v>0</v>
      </c>
      <c r="L783" s="196">
        <v>0</v>
      </c>
      <c r="M783" s="196">
        <v>3.0499999999999998E-3</v>
      </c>
      <c r="N783" s="196">
        <v>6.0899999999999999E-3</v>
      </c>
      <c r="O783" s="196">
        <v>4.061E-2</v>
      </c>
      <c r="P783" s="196">
        <v>5.0599999999998979E-3</v>
      </c>
      <c r="Q783" s="196">
        <v>0</v>
      </c>
      <c r="R783" s="196">
        <v>0</v>
      </c>
      <c r="S783" s="196">
        <v>1.0199999999999999E-3</v>
      </c>
      <c r="T783" s="196">
        <v>0</v>
      </c>
      <c r="U783" s="196">
        <v>7.11E-3</v>
      </c>
      <c r="V783" s="196">
        <v>8.1200000000000005E-3</v>
      </c>
      <c r="W783" s="196">
        <v>8.1220000000000001E-2</v>
      </c>
      <c r="X783" s="196">
        <v>6.0909999999999999E-2</v>
      </c>
      <c r="Y783" s="196">
        <v>0.10152</v>
      </c>
      <c r="Z783" s="196">
        <v>6.0899999999999999E-3</v>
      </c>
      <c r="AA783" s="196">
        <v>0</v>
      </c>
      <c r="AB783" s="196">
        <v>0</v>
      </c>
      <c r="AC783" s="196">
        <v>0</v>
      </c>
      <c r="AD783" s="196">
        <v>0</v>
      </c>
      <c r="AE783" s="196">
        <v>0</v>
      </c>
      <c r="AF783" s="272">
        <f t="shared" si="51"/>
        <v>1</v>
      </c>
      <c r="AG783" s="196">
        <f t="shared" si="48"/>
        <v>0.26599</v>
      </c>
    </row>
    <row r="784" spans="1:33" s="23" customFormat="1" x14ac:dyDescent="0.25">
      <c r="A784" s="1">
        <v>1949</v>
      </c>
      <c r="B784" s="1" t="s">
        <v>20</v>
      </c>
      <c r="C784" s="1" t="str">
        <f t="shared" si="49"/>
        <v>1949NB</v>
      </c>
      <c r="D784" s="1" t="s">
        <v>58</v>
      </c>
      <c r="E784" s="1" t="str">
        <f t="shared" si="50"/>
        <v>1949NBResidential</v>
      </c>
      <c r="F784" s="196">
        <v>0.12182999999999999</v>
      </c>
      <c r="G784" s="196">
        <v>0.4264</v>
      </c>
      <c r="H784" s="196">
        <v>0</v>
      </c>
      <c r="I784" s="196">
        <v>2.4369999999999999E-2</v>
      </c>
      <c r="J784" s="196">
        <v>0.1066</v>
      </c>
      <c r="K784" s="196">
        <v>0</v>
      </c>
      <c r="L784" s="196">
        <v>0</v>
      </c>
      <c r="M784" s="196">
        <v>3.0499999999999998E-3</v>
      </c>
      <c r="N784" s="196">
        <v>6.0899999999999999E-3</v>
      </c>
      <c r="O784" s="196">
        <v>4.061E-2</v>
      </c>
      <c r="P784" s="196">
        <v>5.0599999999998979E-3</v>
      </c>
      <c r="Q784" s="196">
        <v>0</v>
      </c>
      <c r="R784" s="196">
        <v>0</v>
      </c>
      <c r="S784" s="196">
        <v>1.0199999999999999E-3</v>
      </c>
      <c r="T784" s="196">
        <v>0</v>
      </c>
      <c r="U784" s="196">
        <v>7.11E-3</v>
      </c>
      <c r="V784" s="196">
        <v>8.1200000000000005E-3</v>
      </c>
      <c r="W784" s="196">
        <v>8.1220000000000001E-2</v>
      </c>
      <c r="X784" s="196">
        <v>6.0909999999999999E-2</v>
      </c>
      <c r="Y784" s="197">
        <v>0.10152</v>
      </c>
      <c r="Z784" s="196">
        <v>6.0899999999999999E-3</v>
      </c>
      <c r="AA784" s="196">
        <v>0</v>
      </c>
      <c r="AB784" s="196">
        <v>0</v>
      </c>
      <c r="AC784" s="196">
        <v>0</v>
      </c>
      <c r="AD784" s="196">
        <v>0</v>
      </c>
      <c r="AE784" s="196">
        <v>0</v>
      </c>
      <c r="AF784" s="272">
        <f t="shared" si="51"/>
        <v>1</v>
      </c>
      <c r="AG784" s="196">
        <f t="shared" si="48"/>
        <v>0.26599</v>
      </c>
    </row>
    <row r="785" spans="1:33" s="23" customFormat="1" x14ac:dyDescent="0.25">
      <c r="A785" s="1">
        <v>1950</v>
      </c>
      <c r="B785" s="1" t="s">
        <v>20</v>
      </c>
      <c r="C785" s="1" t="str">
        <f t="shared" si="49"/>
        <v>1950NB</v>
      </c>
      <c r="D785" s="1" t="s">
        <v>57</v>
      </c>
      <c r="E785" s="1" t="str">
        <f t="shared" si="50"/>
        <v>1950NBC&amp;D</v>
      </c>
      <c r="F785" s="274">
        <v>0</v>
      </c>
      <c r="G785" s="274">
        <v>1.0829999999999999E-2</v>
      </c>
      <c r="H785" s="274">
        <v>0</v>
      </c>
      <c r="I785" s="274">
        <v>0.31966</v>
      </c>
      <c r="J785" s="274">
        <v>0</v>
      </c>
      <c r="K785" s="274">
        <v>0</v>
      </c>
      <c r="L785" s="274">
        <v>0</v>
      </c>
      <c r="M785" s="274">
        <v>0</v>
      </c>
      <c r="N785" s="274">
        <v>0</v>
      </c>
      <c r="O785" s="274">
        <v>0</v>
      </c>
      <c r="P785" s="274">
        <v>0</v>
      </c>
      <c r="Q785" s="274">
        <v>0</v>
      </c>
      <c r="R785" s="274">
        <v>0</v>
      </c>
      <c r="S785" s="274">
        <v>0</v>
      </c>
      <c r="T785" s="274">
        <v>0.29006999999999999</v>
      </c>
      <c r="U785" s="274">
        <v>0</v>
      </c>
      <c r="V785" s="274">
        <v>0</v>
      </c>
      <c r="W785" s="274">
        <v>4.0879999999999972E-2</v>
      </c>
      <c r="X785" s="274">
        <v>0</v>
      </c>
      <c r="Y785" s="274">
        <v>0</v>
      </c>
      <c r="Z785" s="274">
        <v>0</v>
      </c>
      <c r="AA785" s="274">
        <v>0</v>
      </c>
      <c r="AB785" s="274">
        <v>0.15045</v>
      </c>
      <c r="AC785" s="274">
        <v>7.0800000000000002E-2</v>
      </c>
      <c r="AD785" s="274">
        <v>0.11731000000000003</v>
      </c>
      <c r="AE785" s="274">
        <v>0</v>
      </c>
      <c r="AF785" s="272">
        <f t="shared" si="51"/>
        <v>1</v>
      </c>
      <c r="AG785" s="196">
        <f t="shared" si="48"/>
        <v>0.66950999999999994</v>
      </c>
    </row>
    <row r="786" spans="1:33" s="23" customFormat="1" x14ac:dyDescent="0.25">
      <c r="A786" s="1">
        <v>1950</v>
      </c>
      <c r="B786" s="1" t="s">
        <v>20</v>
      </c>
      <c r="C786" s="1" t="str">
        <f t="shared" si="49"/>
        <v>1950NB</v>
      </c>
      <c r="D786" s="1" t="s">
        <v>56</v>
      </c>
      <c r="E786" s="1" t="str">
        <f t="shared" si="50"/>
        <v>1950NBICI</v>
      </c>
      <c r="F786" s="196">
        <v>0.12182999999999999</v>
      </c>
      <c r="G786" s="196">
        <v>0.4264</v>
      </c>
      <c r="H786" s="196">
        <v>0</v>
      </c>
      <c r="I786" s="196">
        <v>2.4369999999999999E-2</v>
      </c>
      <c r="J786" s="196">
        <v>0.1066</v>
      </c>
      <c r="K786" s="196">
        <v>0</v>
      </c>
      <c r="L786" s="196">
        <v>0</v>
      </c>
      <c r="M786" s="196">
        <v>3.0499999999999998E-3</v>
      </c>
      <c r="N786" s="196">
        <v>6.0899999999999999E-3</v>
      </c>
      <c r="O786" s="196">
        <v>4.061E-2</v>
      </c>
      <c r="P786" s="196">
        <v>5.0599999999998979E-3</v>
      </c>
      <c r="Q786" s="196">
        <v>0</v>
      </c>
      <c r="R786" s="196">
        <v>0</v>
      </c>
      <c r="S786" s="196">
        <v>1.0199999999999999E-3</v>
      </c>
      <c r="T786" s="196">
        <v>0</v>
      </c>
      <c r="U786" s="196">
        <v>7.11E-3</v>
      </c>
      <c r="V786" s="196">
        <v>8.1200000000000005E-3</v>
      </c>
      <c r="W786" s="196">
        <v>8.1220000000000001E-2</v>
      </c>
      <c r="X786" s="196">
        <v>6.0909999999999999E-2</v>
      </c>
      <c r="Y786" s="196">
        <v>0.10152</v>
      </c>
      <c r="Z786" s="196">
        <v>6.0899999999999999E-3</v>
      </c>
      <c r="AA786" s="196">
        <v>0</v>
      </c>
      <c r="AB786" s="196">
        <v>0</v>
      </c>
      <c r="AC786" s="196">
        <v>0</v>
      </c>
      <c r="AD786" s="196">
        <v>0</v>
      </c>
      <c r="AE786" s="196">
        <v>0</v>
      </c>
      <c r="AF786" s="272">
        <f t="shared" si="51"/>
        <v>1</v>
      </c>
      <c r="AG786" s="196">
        <f t="shared" si="48"/>
        <v>0.26599</v>
      </c>
    </row>
    <row r="787" spans="1:33" s="23" customFormat="1" x14ac:dyDescent="0.25">
      <c r="A787" s="1">
        <v>1950</v>
      </c>
      <c r="B787" s="1" t="s">
        <v>20</v>
      </c>
      <c r="C787" s="1" t="str">
        <f t="shared" si="49"/>
        <v>1950NB</v>
      </c>
      <c r="D787" s="1" t="s">
        <v>58</v>
      </c>
      <c r="E787" s="1" t="str">
        <f t="shared" si="50"/>
        <v>1950NBResidential</v>
      </c>
      <c r="F787" s="196">
        <v>0.12182999999999999</v>
      </c>
      <c r="G787" s="196">
        <v>0.4264</v>
      </c>
      <c r="H787" s="196">
        <v>0</v>
      </c>
      <c r="I787" s="196">
        <v>2.4369999999999999E-2</v>
      </c>
      <c r="J787" s="196">
        <v>0.1066</v>
      </c>
      <c r="K787" s="196">
        <v>0</v>
      </c>
      <c r="L787" s="196">
        <v>0</v>
      </c>
      <c r="M787" s="196">
        <v>3.0499999999999998E-3</v>
      </c>
      <c r="N787" s="196">
        <v>6.0899999999999999E-3</v>
      </c>
      <c r="O787" s="196">
        <v>4.061E-2</v>
      </c>
      <c r="P787" s="196">
        <v>5.0599999999998979E-3</v>
      </c>
      <c r="Q787" s="196">
        <v>0</v>
      </c>
      <c r="R787" s="196">
        <v>0</v>
      </c>
      <c r="S787" s="196">
        <v>1.0199999999999999E-3</v>
      </c>
      <c r="T787" s="196">
        <v>0</v>
      </c>
      <c r="U787" s="196">
        <v>7.11E-3</v>
      </c>
      <c r="V787" s="196">
        <v>8.1200000000000005E-3</v>
      </c>
      <c r="W787" s="196">
        <v>8.1220000000000001E-2</v>
      </c>
      <c r="X787" s="196">
        <v>6.0909999999999999E-2</v>
      </c>
      <c r="Y787" s="197">
        <v>0.10152</v>
      </c>
      <c r="Z787" s="196">
        <v>6.0899999999999999E-3</v>
      </c>
      <c r="AA787" s="196">
        <v>0</v>
      </c>
      <c r="AB787" s="196">
        <v>0</v>
      </c>
      <c r="AC787" s="196">
        <v>0</v>
      </c>
      <c r="AD787" s="196">
        <v>0</v>
      </c>
      <c r="AE787" s="196">
        <v>0</v>
      </c>
      <c r="AF787" s="272">
        <f t="shared" si="51"/>
        <v>1</v>
      </c>
      <c r="AG787" s="196">
        <f t="shared" si="48"/>
        <v>0.26599</v>
      </c>
    </row>
    <row r="788" spans="1:33" s="23" customFormat="1" x14ac:dyDescent="0.25">
      <c r="A788" s="1">
        <v>1951</v>
      </c>
      <c r="B788" s="1" t="s">
        <v>20</v>
      </c>
      <c r="C788" s="1" t="str">
        <f t="shared" si="49"/>
        <v>1951NB</v>
      </c>
      <c r="D788" s="1" t="s">
        <v>57</v>
      </c>
      <c r="E788" s="1" t="str">
        <f t="shared" si="50"/>
        <v>1951NBC&amp;D</v>
      </c>
      <c r="F788" s="274">
        <v>0</v>
      </c>
      <c r="G788" s="274">
        <v>1.0829999999999999E-2</v>
      </c>
      <c r="H788" s="274">
        <v>0</v>
      </c>
      <c r="I788" s="274">
        <v>0.31966</v>
      </c>
      <c r="J788" s="274">
        <v>0</v>
      </c>
      <c r="K788" s="274">
        <v>0</v>
      </c>
      <c r="L788" s="274">
        <v>0</v>
      </c>
      <c r="M788" s="274">
        <v>0</v>
      </c>
      <c r="N788" s="274">
        <v>0</v>
      </c>
      <c r="O788" s="274">
        <v>0</v>
      </c>
      <c r="P788" s="274">
        <v>0</v>
      </c>
      <c r="Q788" s="274">
        <v>0</v>
      </c>
      <c r="R788" s="274">
        <v>0</v>
      </c>
      <c r="S788" s="274">
        <v>0</v>
      </c>
      <c r="T788" s="274">
        <v>0.29006999999999999</v>
      </c>
      <c r="U788" s="274">
        <v>0</v>
      </c>
      <c r="V788" s="274">
        <v>0</v>
      </c>
      <c r="W788" s="274">
        <v>4.0879999999999972E-2</v>
      </c>
      <c r="X788" s="274">
        <v>0</v>
      </c>
      <c r="Y788" s="274">
        <v>0</v>
      </c>
      <c r="Z788" s="274">
        <v>0</v>
      </c>
      <c r="AA788" s="274">
        <v>0</v>
      </c>
      <c r="AB788" s="274">
        <v>0.15045</v>
      </c>
      <c r="AC788" s="274">
        <v>7.0800000000000002E-2</v>
      </c>
      <c r="AD788" s="274">
        <v>0.11731000000000003</v>
      </c>
      <c r="AE788" s="274">
        <v>0</v>
      </c>
      <c r="AF788" s="272">
        <f t="shared" si="51"/>
        <v>1</v>
      </c>
      <c r="AG788" s="196">
        <f t="shared" si="48"/>
        <v>0.66950999999999994</v>
      </c>
    </row>
    <row r="789" spans="1:33" s="23" customFormat="1" x14ac:dyDescent="0.25">
      <c r="A789" s="1">
        <v>1951</v>
      </c>
      <c r="B789" s="1" t="s">
        <v>20</v>
      </c>
      <c r="C789" s="1" t="str">
        <f t="shared" si="49"/>
        <v>1951NB</v>
      </c>
      <c r="D789" s="1" t="s">
        <v>56</v>
      </c>
      <c r="E789" s="1" t="str">
        <f t="shared" si="50"/>
        <v>1951NBICI</v>
      </c>
      <c r="F789" s="196">
        <v>0.12182999999999999</v>
      </c>
      <c r="G789" s="196">
        <v>0.4264</v>
      </c>
      <c r="H789" s="196">
        <v>0</v>
      </c>
      <c r="I789" s="196">
        <v>2.4369999999999999E-2</v>
      </c>
      <c r="J789" s="196">
        <v>0.1066</v>
      </c>
      <c r="K789" s="196">
        <v>0</v>
      </c>
      <c r="L789" s="196">
        <v>0</v>
      </c>
      <c r="M789" s="196">
        <v>3.0499999999999998E-3</v>
      </c>
      <c r="N789" s="196">
        <v>6.0899999999999999E-3</v>
      </c>
      <c r="O789" s="196">
        <v>4.061E-2</v>
      </c>
      <c r="P789" s="196">
        <v>5.0599999999998979E-3</v>
      </c>
      <c r="Q789" s="196">
        <v>0</v>
      </c>
      <c r="R789" s="196">
        <v>0</v>
      </c>
      <c r="S789" s="196">
        <v>1.0199999999999999E-3</v>
      </c>
      <c r="T789" s="196">
        <v>0</v>
      </c>
      <c r="U789" s="196">
        <v>7.11E-3</v>
      </c>
      <c r="V789" s="196">
        <v>8.1200000000000005E-3</v>
      </c>
      <c r="W789" s="196">
        <v>8.1220000000000001E-2</v>
      </c>
      <c r="X789" s="196">
        <v>6.0909999999999999E-2</v>
      </c>
      <c r="Y789" s="197">
        <v>0.10152</v>
      </c>
      <c r="Z789" s="196">
        <v>6.0899999999999999E-3</v>
      </c>
      <c r="AA789" s="196">
        <v>0</v>
      </c>
      <c r="AB789" s="196">
        <v>0</v>
      </c>
      <c r="AC789" s="196">
        <v>0</v>
      </c>
      <c r="AD789" s="196">
        <v>0</v>
      </c>
      <c r="AE789" s="196">
        <v>0</v>
      </c>
      <c r="AF789" s="272">
        <f t="shared" si="51"/>
        <v>1</v>
      </c>
      <c r="AG789" s="196">
        <f t="shared" si="48"/>
        <v>0.26599</v>
      </c>
    </row>
    <row r="790" spans="1:33" s="23" customFormat="1" x14ac:dyDescent="0.25">
      <c r="A790" s="1">
        <v>1951</v>
      </c>
      <c r="B790" s="1" t="s">
        <v>20</v>
      </c>
      <c r="C790" s="1" t="str">
        <f t="shared" si="49"/>
        <v>1951NB</v>
      </c>
      <c r="D790" s="1" t="s">
        <v>58</v>
      </c>
      <c r="E790" s="1" t="str">
        <f t="shared" si="50"/>
        <v>1951NBResidential</v>
      </c>
      <c r="F790" s="196">
        <v>0.12182999999999999</v>
      </c>
      <c r="G790" s="196">
        <v>0.4264</v>
      </c>
      <c r="H790" s="196">
        <v>0</v>
      </c>
      <c r="I790" s="196">
        <v>2.4369999999999999E-2</v>
      </c>
      <c r="J790" s="196">
        <v>0.1066</v>
      </c>
      <c r="K790" s="196">
        <v>0</v>
      </c>
      <c r="L790" s="196">
        <v>0</v>
      </c>
      <c r="M790" s="196">
        <v>3.0499999999999998E-3</v>
      </c>
      <c r="N790" s="196">
        <v>6.0899999999999999E-3</v>
      </c>
      <c r="O790" s="196">
        <v>4.061E-2</v>
      </c>
      <c r="P790" s="196">
        <v>5.0599999999998979E-3</v>
      </c>
      <c r="Q790" s="196">
        <v>0</v>
      </c>
      <c r="R790" s="196">
        <v>0</v>
      </c>
      <c r="S790" s="196">
        <v>1.0199999999999999E-3</v>
      </c>
      <c r="T790" s="196">
        <v>0</v>
      </c>
      <c r="U790" s="196">
        <v>7.11E-3</v>
      </c>
      <c r="V790" s="196">
        <v>8.1200000000000005E-3</v>
      </c>
      <c r="W790" s="196">
        <v>8.1220000000000001E-2</v>
      </c>
      <c r="X790" s="196">
        <v>6.0909999999999999E-2</v>
      </c>
      <c r="Y790" s="197">
        <v>0.10152</v>
      </c>
      <c r="Z790" s="196">
        <v>6.0899999999999999E-3</v>
      </c>
      <c r="AA790" s="196">
        <v>0</v>
      </c>
      <c r="AB790" s="196">
        <v>0</v>
      </c>
      <c r="AC790" s="196">
        <v>0</v>
      </c>
      <c r="AD790" s="196">
        <v>0</v>
      </c>
      <c r="AE790" s="196">
        <v>0</v>
      </c>
      <c r="AF790" s="272">
        <f t="shared" si="51"/>
        <v>1</v>
      </c>
      <c r="AG790" s="196">
        <f t="shared" si="48"/>
        <v>0.26599</v>
      </c>
    </row>
    <row r="791" spans="1:33" s="23" customFormat="1" x14ac:dyDescent="0.25">
      <c r="A791" s="1">
        <v>1952</v>
      </c>
      <c r="B791" s="1" t="s">
        <v>20</v>
      </c>
      <c r="C791" s="1" t="str">
        <f t="shared" si="49"/>
        <v>1952NB</v>
      </c>
      <c r="D791" s="1" t="s">
        <v>57</v>
      </c>
      <c r="E791" s="1" t="str">
        <f t="shared" si="50"/>
        <v>1952NBC&amp;D</v>
      </c>
      <c r="F791" s="274">
        <v>0</v>
      </c>
      <c r="G791" s="274">
        <v>1.0829999999999999E-2</v>
      </c>
      <c r="H791" s="274">
        <v>0</v>
      </c>
      <c r="I791" s="274">
        <v>0.31966</v>
      </c>
      <c r="J791" s="274">
        <v>0</v>
      </c>
      <c r="K791" s="274">
        <v>0</v>
      </c>
      <c r="L791" s="274">
        <v>0</v>
      </c>
      <c r="M791" s="274">
        <v>0</v>
      </c>
      <c r="N791" s="274">
        <v>0</v>
      </c>
      <c r="O791" s="274">
        <v>0</v>
      </c>
      <c r="P791" s="274">
        <v>0</v>
      </c>
      <c r="Q791" s="274">
        <v>0</v>
      </c>
      <c r="R791" s="274">
        <v>0</v>
      </c>
      <c r="S791" s="274">
        <v>0</v>
      </c>
      <c r="T791" s="274">
        <v>0.29006999999999999</v>
      </c>
      <c r="U791" s="274">
        <v>0</v>
      </c>
      <c r="V791" s="274">
        <v>0</v>
      </c>
      <c r="W791" s="274">
        <v>4.0879999999999972E-2</v>
      </c>
      <c r="X791" s="274">
        <v>0</v>
      </c>
      <c r="Y791" s="274">
        <v>0</v>
      </c>
      <c r="Z791" s="274">
        <v>0</v>
      </c>
      <c r="AA791" s="274">
        <v>0</v>
      </c>
      <c r="AB791" s="274">
        <v>0.15045</v>
      </c>
      <c r="AC791" s="274">
        <v>7.0800000000000002E-2</v>
      </c>
      <c r="AD791" s="274">
        <v>0.11731000000000003</v>
      </c>
      <c r="AE791" s="274">
        <v>0</v>
      </c>
      <c r="AF791" s="272">
        <f t="shared" si="51"/>
        <v>1</v>
      </c>
      <c r="AG791" s="196">
        <f t="shared" si="48"/>
        <v>0.66950999999999994</v>
      </c>
    </row>
    <row r="792" spans="1:33" s="23" customFormat="1" x14ac:dyDescent="0.25">
      <c r="A792" s="1">
        <v>1952</v>
      </c>
      <c r="B792" s="1" t="s">
        <v>20</v>
      </c>
      <c r="C792" s="1" t="str">
        <f t="shared" si="49"/>
        <v>1952NB</v>
      </c>
      <c r="D792" s="1" t="s">
        <v>56</v>
      </c>
      <c r="E792" s="1" t="str">
        <f t="shared" si="50"/>
        <v>1952NBICI</v>
      </c>
      <c r="F792" s="196">
        <v>0.12182999999999999</v>
      </c>
      <c r="G792" s="196">
        <v>0.4264</v>
      </c>
      <c r="H792" s="196">
        <v>0</v>
      </c>
      <c r="I792" s="196">
        <v>2.4369999999999999E-2</v>
      </c>
      <c r="J792" s="196">
        <v>0.1066</v>
      </c>
      <c r="K792" s="196">
        <v>0</v>
      </c>
      <c r="L792" s="196">
        <v>0</v>
      </c>
      <c r="M792" s="196">
        <v>3.0499999999999998E-3</v>
      </c>
      <c r="N792" s="196">
        <v>6.0899999999999999E-3</v>
      </c>
      <c r="O792" s="196">
        <v>4.061E-2</v>
      </c>
      <c r="P792" s="196">
        <v>5.0599999999998979E-3</v>
      </c>
      <c r="Q792" s="196">
        <v>0</v>
      </c>
      <c r="R792" s="196">
        <v>0</v>
      </c>
      <c r="S792" s="196">
        <v>1.0199999999999999E-3</v>
      </c>
      <c r="T792" s="196">
        <v>0</v>
      </c>
      <c r="U792" s="196">
        <v>7.11E-3</v>
      </c>
      <c r="V792" s="196">
        <v>8.1200000000000005E-3</v>
      </c>
      <c r="W792" s="196">
        <v>8.1220000000000001E-2</v>
      </c>
      <c r="X792" s="196">
        <v>6.0909999999999999E-2</v>
      </c>
      <c r="Y792" s="196">
        <v>0.10152</v>
      </c>
      <c r="Z792" s="196">
        <v>6.0899999999999999E-3</v>
      </c>
      <c r="AA792" s="196">
        <v>0</v>
      </c>
      <c r="AB792" s="196">
        <v>0</v>
      </c>
      <c r="AC792" s="196">
        <v>0</v>
      </c>
      <c r="AD792" s="196">
        <v>0</v>
      </c>
      <c r="AE792" s="196">
        <v>0</v>
      </c>
      <c r="AF792" s="272">
        <f t="shared" si="51"/>
        <v>1</v>
      </c>
      <c r="AG792" s="196">
        <f t="shared" si="48"/>
        <v>0.26599</v>
      </c>
    </row>
    <row r="793" spans="1:33" s="23" customFormat="1" x14ac:dyDescent="0.25">
      <c r="A793" s="1">
        <v>1952</v>
      </c>
      <c r="B793" s="1" t="s">
        <v>20</v>
      </c>
      <c r="C793" s="1" t="str">
        <f t="shared" si="49"/>
        <v>1952NB</v>
      </c>
      <c r="D793" s="1" t="s">
        <v>58</v>
      </c>
      <c r="E793" s="1" t="str">
        <f t="shared" si="50"/>
        <v>1952NBResidential</v>
      </c>
      <c r="F793" s="196">
        <v>0.12182999999999999</v>
      </c>
      <c r="G793" s="196">
        <v>0.4264</v>
      </c>
      <c r="H793" s="196">
        <v>0</v>
      </c>
      <c r="I793" s="196">
        <v>2.4369999999999999E-2</v>
      </c>
      <c r="J793" s="196">
        <v>0.1066</v>
      </c>
      <c r="K793" s="196">
        <v>0</v>
      </c>
      <c r="L793" s="196">
        <v>0</v>
      </c>
      <c r="M793" s="196">
        <v>3.0499999999999998E-3</v>
      </c>
      <c r="N793" s="196">
        <v>6.0899999999999999E-3</v>
      </c>
      <c r="O793" s="196">
        <v>4.061E-2</v>
      </c>
      <c r="P793" s="196">
        <v>5.0599999999998979E-3</v>
      </c>
      <c r="Q793" s="196">
        <v>0</v>
      </c>
      <c r="R793" s="196">
        <v>0</v>
      </c>
      <c r="S793" s="196">
        <v>1.0199999999999999E-3</v>
      </c>
      <c r="T793" s="196">
        <v>0</v>
      </c>
      <c r="U793" s="196">
        <v>7.11E-3</v>
      </c>
      <c r="V793" s="196">
        <v>8.1200000000000005E-3</v>
      </c>
      <c r="W793" s="196">
        <v>8.1220000000000001E-2</v>
      </c>
      <c r="X793" s="196">
        <v>6.0909999999999999E-2</v>
      </c>
      <c r="Y793" s="197">
        <v>0.10152</v>
      </c>
      <c r="Z793" s="196">
        <v>6.0899999999999999E-3</v>
      </c>
      <c r="AA793" s="196">
        <v>0</v>
      </c>
      <c r="AB793" s="196">
        <v>0</v>
      </c>
      <c r="AC793" s="196">
        <v>0</v>
      </c>
      <c r="AD793" s="196">
        <v>0</v>
      </c>
      <c r="AE793" s="196">
        <v>0</v>
      </c>
      <c r="AF793" s="272">
        <f t="shared" si="51"/>
        <v>1</v>
      </c>
      <c r="AG793" s="196">
        <f t="shared" si="48"/>
        <v>0.26599</v>
      </c>
    </row>
    <row r="794" spans="1:33" s="23" customFormat="1" x14ac:dyDescent="0.25">
      <c r="A794" s="1">
        <v>1953</v>
      </c>
      <c r="B794" s="1" t="s">
        <v>20</v>
      </c>
      <c r="C794" s="1" t="str">
        <f t="shared" si="49"/>
        <v>1953NB</v>
      </c>
      <c r="D794" s="1" t="s">
        <v>57</v>
      </c>
      <c r="E794" s="1" t="str">
        <f t="shared" si="50"/>
        <v>1953NBC&amp;D</v>
      </c>
      <c r="F794" s="274">
        <v>0</v>
      </c>
      <c r="G794" s="274">
        <v>1.0829999999999999E-2</v>
      </c>
      <c r="H794" s="274">
        <v>0</v>
      </c>
      <c r="I794" s="274">
        <v>0.31966</v>
      </c>
      <c r="J794" s="274">
        <v>0</v>
      </c>
      <c r="K794" s="274">
        <v>0</v>
      </c>
      <c r="L794" s="274">
        <v>0</v>
      </c>
      <c r="M794" s="274">
        <v>0</v>
      </c>
      <c r="N794" s="274">
        <v>0</v>
      </c>
      <c r="O794" s="274">
        <v>0</v>
      </c>
      <c r="P794" s="274">
        <v>0</v>
      </c>
      <c r="Q794" s="274">
        <v>0</v>
      </c>
      <c r="R794" s="274">
        <v>0</v>
      </c>
      <c r="S794" s="274">
        <v>0</v>
      </c>
      <c r="T794" s="274">
        <v>0.29006999999999999</v>
      </c>
      <c r="U794" s="274">
        <v>0</v>
      </c>
      <c r="V794" s="274">
        <v>0</v>
      </c>
      <c r="W794" s="274">
        <v>4.0879999999999972E-2</v>
      </c>
      <c r="X794" s="274">
        <v>0</v>
      </c>
      <c r="Y794" s="274">
        <v>0</v>
      </c>
      <c r="Z794" s="274">
        <v>0</v>
      </c>
      <c r="AA794" s="274">
        <v>0</v>
      </c>
      <c r="AB794" s="274">
        <v>0.15045</v>
      </c>
      <c r="AC794" s="274">
        <v>7.0800000000000002E-2</v>
      </c>
      <c r="AD794" s="274">
        <v>0.11731000000000003</v>
      </c>
      <c r="AE794" s="274">
        <v>0</v>
      </c>
      <c r="AF794" s="272">
        <f t="shared" si="51"/>
        <v>1</v>
      </c>
      <c r="AG794" s="196">
        <f t="shared" si="48"/>
        <v>0.66950999999999994</v>
      </c>
    </row>
    <row r="795" spans="1:33" s="23" customFormat="1" x14ac:dyDescent="0.25">
      <c r="A795" s="1">
        <v>1953</v>
      </c>
      <c r="B795" s="1" t="s">
        <v>20</v>
      </c>
      <c r="C795" s="1" t="str">
        <f t="shared" si="49"/>
        <v>1953NB</v>
      </c>
      <c r="D795" s="1" t="s">
        <v>56</v>
      </c>
      <c r="E795" s="1" t="str">
        <f t="shared" si="50"/>
        <v>1953NBICI</v>
      </c>
      <c r="F795" s="196">
        <v>0.12182999999999999</v>
      </c>
      <c r="G795" s="196">
        <v>0.4264</v>
      </c>
      <c r="H795" s="196">
        <v>0</v>
      </c>
      <c r="I795" s="196">
        <v>2.4369999999999999E-2</v>
      </c>
      <c r="J795" s="196">
        <v>0.1066</v>
      </c>
      <c r="K795" s="196">
        <v>0</v>
      </c>
      <c r="L795" s="196">
        <v>0</v>
      </c>
      <c r="M795" s="196">
        <v>3.0499999999999998E-3</v>
      </c>
      <c r="N795" s="196">
        <v>6.0899999999999999E-3</v>
      </c>
      <c r="O795" s="196">
        <v>4.061E-2</v>
      </c>
      <c r="P795" s="196">
        <v>5.0599999999998979E-3</v>
      </c>
      <c r="Q795" s="196">
        <v>0</v>
      </c>
      <c r="R795" s="196">
        <v>0</v>
      </c>
      <c r="S795" s="196">
        <v>1.0199999999999999E-3</v>
      </c>
      <c r="T795" s="196">
        <v>0</v>
      </c>
      <c r="U795" s="196">
        <v>7.11E-3</v>
      </c>
      <c r="V795" s="196">
        <v>8.1200000000000005E-3</v>
      </c>
      <c r="W795" s="196">
        <v>8.1220000000000001E-2</v>
      </c>
      <c r="X795" s="196">
        <v>6.0909999999999999E-2</v>
      </c>
      <c r="Y795" s="196">
        <v>0.10152</v>
      </c>
      <c r="Z795" s="196">
        <v>6.0899999999999999E-3</v>
      </c>
      <c r="AA795" s="196">
        <v>0</v>
      </c>
      <c r="AB795" s="196">
        <v>0</v>
      </c>
      <c r="AC795" s="196">
        <v>0</v>
      </c>
      <c r="AD795" s="196">
        <v>0</v>
      </c>
      <c r="AE795" s="196">
        <v>0</v>
      </c>
      <c r="AF795" s="272">
        <f t="shared" si="51"/>
        <v>1</v>
      </c>
      <c r="AG795" s="196">
        <f t="shared" si="48"/>
        <v>0.26599</v>
      </c>
    </row>
    <row r="796" spans="1:33" s="23" customFormat="1" x14ac:dyDescent="0.25">
      <c r="A796" s="1">
        <v>1953</v>
      </c>
      <c r="B796" s="1" t="s">
        <v>20</v>
      </c>
      <c r="C796" s="1" t="str">
        <f t="shared" si="49"/>
        <v>1953NB</v>
      </c>
      <c r="D796" s="1" t="s">
        <v>58</v>
      </c>
      <c r="E796" s="1" t="str">
        <f t="shared" si="50"/>
        <v>1953NBResidential</v>
      </c>
      <c r="F796" s="196">
        <v>0.12182999999999999</v>
      </c>
      <c r="G796" s="196">
        <v>0.4264</v>
      </c>
      <c r="H796" s="196">
        <v>0</v>
      </c>
      <c r="I796" s="196">
        <v>2.4369999999999999E-2</v>
      </c>
      <c r="J796" s="196">
        <v>0.1066</v>
      </c>
      <c r="K796" s="196">
        <v>0</v>
      </c>
      <c r="L796" s="196">
        <v>0</v>
      </c>
      <c r="M796" s="196">
        <v>3.0499999999999998E-3</v>
      </c>
      <c r="N796" s="196">
        <v>6.0899999999999999E-3</v>
      </c>
      <c r="O796" s="196">
        <v>4.061E-2</v>
      </c>
      <c r="P796" s="196">
        <v>5.0599999999998979E-3</v>
      </c>
      <c r="Q796" s="196">
        <v>0</v>
      </c>
      <c r="R796" s="196">
        <v>0</v>
      </c>
      <c r="S796" s="196">
        <v>1.0199999999999999E-3</v>
      </c>
      <c r="T796" s="196">
        <v>0</v>
      </c>
      <c r="U796" s="196">
        <v>7.11E-3</v>
      </c>
      <c r="V796" s="196">
        <v>8.1200000000000005E-3</v>
      </c>
      <c r="W796" s="196">
        <v>8.1220000000000001E-2</v>
      </c>
      <c r="X796" s="196">
        <v>6.0909999999999999E-2</v>
      </c>
      <c r="Y796" s="197">
        <v>0.10152</v>
      </c>
      <c r="Z796" s="196">
        <v>6.0899999999999999E-3</v>
      </c>
      <c r="AA796" s="196">
        <v>0</v>
      </c>
      <c r="AB796" s="196">
        <v>0</v>
      </c>
      <c r="AC796" s="196">
        <v>0</v>
      </c>
      <c r="AD796" s="196">
        <v>0</v>
      </c>
      <c r="AE796" s="196">
        <v>0</v>
      </c>
      <c r="AF796" s="272">
        <f t="shared" si="51"/>
        <v>1</v>
      </c>
      <c r="AG796" s="196">
        <f t="shared" si="48"/>
        <v>0.26599</v>
      </c>
    </row>
    <row r="797" spans="1:33" s="23" customFormat="1" x14ac:dyDescent="0.25">
      <c r="A797" s="1">
        <v>1954</v>
      </c>
      <c r="B797" s="1" t="s">
        <v>20</v>
      </c>
      <c r="C797" s="1" t="str">
        <f t="shared" si="49"/>
        <v>1954NB</v>
      </c>
      <c r="D797" s="1" t="s">
        <v>57</v>
      </c>
      <c r="E797" s="1" t="str">
        <f t="shared" si="50"/>
        <v>1954NBC&amp;D</v>
      </c>
      <c r="F797" s="274">
        <v>0</v>
      </c>
      <c r="G797" s="274">
        <v>1.0829999999999999E-2</v>
      </c>
      <c r="H797" s="274">
        <v>0</v>
      </c>
      <c r="I797" s="274">
        <v>0.31966</v>
      </c>
      <c r="J797" s="274">
        <v>0</v>
      </c>
      <c r="K797" s="274">
        <v>0</v>
      </c>
      <c r="L797" s="274">
        <v>0</v>
      </c>
      <c r="M797" s="274">
        <v>0</v>
      </c>
      <c r="N797" s="274">
        <v>0</v>
      </c>
      <c r="O797" s="274">
        <v>0</v>
      </c>
      <c r="P797" s="274">
        <v>0</v>
      </c>
      <c r="Q797" s="274">
        <v>0</v>
      </c>
      <c r="R797" s="274">
        <v>0</v>
      </c>
      <c r="S797" s="274">
        <v>0</v>
      </c>
      <c r="T797" s="274">
        <v>0.29006999999999999</v>
      </c>
      <c r="U797" s="274">
        <v>0</v>
      </c>
      <c r="V797" s="274">
        <v>0</v>
      </c>
      <c r="W797" s="274">
        <v>4.0879999999999972E-2</v>
      </c>
      <c r="X797" s="274">
        <v>0</v>
      </c>
      <c r="Y797" s="274">
        <v>0</v>
      </c>
      <c r="Z797" s="274">
        <v>0</v>
      </c>
      <c r="AA797" s="274">
        <v>0</v>
      </c>
      <c r="AB797" s="274">
        <v>0.15045</v>
      </c>
      <c r="AC797" s="274">
        <v>7.0800000000000002E-2</v>
      </c>
      <c r="AD797" s="274">
        <v>0.11731000000000003</v>
      </c>
      <c r="AE797" s="274">
        <v>0</v>
      </c>
      <c r="AF797" s="272">
        <f t="shared" si="51"/>
        <v>1</v>
      </c>
      <c r="AG797" s="196">
        <f t="shared" si="48"/>
        <v>0.66950999999999994</v>
      </c>
    </row>
    <row r="798" spans="1:33" s="23" customFormat="1" x14ac:dyDescent="0.25">
      <c r="A798" s="1">
        <v>1954</v>
      </c>
      <c r="B798" s="1" t="s">
        <v>20</v>
      </c>
      <c r="C798" s="1" t="str">
        <f t="shared" si="49"/>
        <v>1954NB</v>
      </c>
      <c r="D798" s="1" t="s">
        <v>56</v>
      </c>
      <c r="E798" s="1" t="str">
        <f t="shared" si="50"/>
        <v>1954NBICI</v>
      </c>
      <c r="F798" s="196">
        <v>0.12182999999999999</v>
      </c>
      <c r="G798" s="196">
        <v>0.4264</v>
      </c>
      <c r="H798" s="196">
        <v>0</v>
      </c>
      <c r="I798" s="196">
        <v>2.4369999999999999E-2</v>
      </c>
      <c r="J798" s="196">
        <v>0.1066</v>
      </c>
      <c r="K798" s="196">
        <v>0</v>
      </c>
      <c r="L798" s="196">
        <v>0</v>
      </c>
      <c r="M798" s="196">
        <v>3.0499999999999998E-3</v>
      </c>
      <c r="N798" s="196">
        <v>6.0899999999999999E-3</v>
      </c>
      <c r="O798" s="196">
        <v>4.061E-2</v>
      </c>
      <c r="P798" s="196">
        <v>5.0599999999998979E-3</v>
      </c>
      <c r="Q798" s="196">
        <v>0</v>
      </c>
      <c r="R798" s="196">
        <v>0</v>
      </c>
      <c r="S798" s="196">
        <v>1.0199999999999999E-3</v>
      </c>
      <c r="T798" s="196">
        <v>0</v>
      </c>
      <c r="U798" s="196">
        <v>7.11E-3</v>
      </c>
      <c r="V798" s="196">
        <v>8.1200000000000005E-3</v>
      </c>
      <c r="W798" s="196">
        <v>8.1220000000000001E-2</v>
      </c>
      <c r="X798" s="196">
        <v>6.0909999999999999E-2</v>
      </c>
      <c r="Y798" s="197">
        <v>0.10152</v>
      </c>
      <c r="Z798" s="196">
        <v>6.0899999999999999E-3</v>
      </c>
      <c r="AA798" s="196">
        <v>0</v>
      </c>
      <c r="AB798" s="196">
        <v>0</v>
      </c>
      <c r="AC798" s="196">
        <v>0</v>
      </c>
      <c r="AD798" s="196">
        <v>0</v>
      </c>
      <c r="AE798" s="196">
        <v>0</v>
      </c>
      <c r="AF798" s="272">
        <f t="shared" si="51"/>
        <v>1</v>
      </c>
      <c r="AG798" s="196">
        <f t="shared" si="48"/>
        <v>0.26599</v>
      </c>
    </row>
    <row r="799" spans="1:33" s="23" customFormat="1" x14ac:dyDescent="0.25">
      <c r="A799" s="1">
        <v>1954</v>
      </c>
      <c r="B799" s="1" t="s">
        <v>20</v>
      </c>
      <c r="C799" s="1" t="str">
        <f t="shared" si="49"/>
        <v>1954NB</v>
      </c>
      <c r="D799" s="1" t="s">
        <v>58</v>
      </c>
      <c r="E799" s="1" t="str">
        <f t="shared" si="50"/>
        <v>1954NBResidential</v>
      </c>
      <c r="F799" s="196">
        <v>0.12182999999999999</v>
      </c>
      <c r="G799" s="196">
        <v>0.4264</v>
      </c>
      <c r="H799" s="196">
        <v>0</v>
      </c>
      <c r="I799" s="196">
        <v>2.4369999999999999E-2</v>
      </c>
      <c r="J799" s="196">
        <v>0.1066</v>
      </c>
      <c r="K799" s="196">
        <v>0</v>
      </c>
      <c r="L799" s="196">
        <v>0</v>
      </c>
      <c r="M799" s="196">
        <v>3.0499999999999998E-3</v>
      </c>
      <c r="N799" s="196">
        <v>6.0899999999999999E-3</v>
      </c>
      <c r="O799" s="196">
        <v>4.061E-2</v>
      </c>
      <c r="P799" s="196">
        <v>5.0599999999998979E-3</v>
      </c>
      <c r="Q799" s="196">
        <v>0</v>
      </c>
      <c r="R799" s="196">
        <v>0</v>
      </c>
      <c r="S799" s="196">
        <v>1.0199999999999999E-3</v>
      </c>
      <c r="T799" s="196">
        <v>0</v>
      </c>
      <c r="U799" s="196">
        <v>7.11E-3</v>
      </c>
      <c r="V799" s="196">
        <v>8.1200000000000005E-3</v>
      </c>
      <c r="W799" s="196">
        <v>8.1220000000000001E-2</v>
      </c>
      <c r="X799" s="196">
        <v>6.0909999999999999E-2</v>
      </c>
      <c r="Y799" s="197">
        <v>0.10152</v>
      </c>
      <c r="Z799" s="196">
        <v>6.0899999999999999E-3</v>
      </c>
      <c r="AA799" s="196">
        <v>0</v>
      </c>
      <c r="AB799" s="196">
        <v>0</v>
      </c>
      <c r="AC799" s="196">
        <v>0</v>
      </c>
      <c r="AD799" s="196">
        <v>0</v>
      </c>
      <c r="AE799" s="196">
        <v>0</v>
      </c>
      <c r="AF799" s="272">
        <f t="shared" si="51"/>
        <v>1</v>
      </c>
      <c r="AG799" s="196">
        <f t="shared" si="48"/>
        <v>0.26599</v>
      </c>
    </row>
    <row r="800" spans="1:33" s="23" customFormat="1" x14ac:dyDescent="0.25">
      <c r="A800" s="1">
        <v>1955</v>
      </c>
      <c r="B800" s="1" t="s">
        <v>20</v>
      </c>
      <c r="C800" s="1" t="str">
        <f t="shared" si="49"/>
        <v>1955NB</v>
      </c>
      <c r="D800" s="1" t="s">
        <v>57</v>
      </c>
      <c r="E800" s="1" t="str">
        <f t="shared" si="50"/>
        <v>1955NBC&amp;D</v>
      </c>
      <c r="F800" s="274">
        <v>0</v>
      </c>
      <c r="G800" s="274">
        <v>1.0829999999999999E-2</v>
      </c>
      <c r="H800" s="274">
        <v>0</v>
      </c>
      <c r="I800" s="274">
        <v>0.31966</v>
      </c>
      <c r="J800" s="274">
        <v>0</v>
      </c>
      <c r="K800" s="274">
        <v>0</v>
      </c>
      <c r="L800" s="274">
        <v>0</v>
      </c>
      <c r="M800" s="274">
        <v>0</v>
      </c>
      <c r="N800" s="274">
        <v>0</v>
      </c>
      <c r="O800" s="274">
        <v>0</v>
      </c>
      <c r="P800" s="274">
        <v>0</v>
      </c>
      <c r="Q800" s="274">
        <v>0</v>
      </c>
      <c r="R800" s="274">
        <v>0</v>
      </c>
      <c r="S800" s="274">
        <v>0</v>
      </c>
      <c r="T800" s="274">
        <v>0.29006999999999999</v>
      </c>
      <c r="U800" s="274">
        <v>0</v>
      </c>
      <c r="V800" s="274">
        <v>0</v>
      </c>
      <c r="W800" s="274">
        <v>4.0879999999999972E-2</v>
      </c>
      <c r="X800" s="274">
        <v>0</v>
      </c>
      <c r="Y800" s="274">
        <v>0</v>
      </c>
      <c r="Z800" s="274">
        <v>0</v>
      </c>
      <c r="AA800" s="274">
        <v>0</v>
      </c>
      <c r="AB800" s="274">
        <v>0.15045</v>
      </c>
      <c r="AC800" s="274">
        <v>7.0800000000000002E-2</v>
      </c>
      <c r="AD800" s="274">
        <v>0.11731000000000003</v>
      </c>
      <c r="AE800" s="274">
        <v>0</v>
      </c>
      <c r="AF800" s="272">
        <f t="shared" si="51"/>
        <v>1</v>
      </c>
      <c r="AG800" s="196">
        <f t="shared" si="48"/>
        <v>0.66950999999999994</v>
      </c>
    </row>
    <row r="801" spans="1:33" s="23" customFormat="1" x14ac:dyDescent="0.25">
      <c r="A801" s="1">
        <v>1955</v>
      </c>
      <c r="B801" s="1" t="s">
        <v>20</v>
      </c>
      <c r="C801" s="1" t="str">
        <f t="shared" si="49"/>
        <v>1955NB</v>
      </c>
      <c r="D801" s="1" t="s">
        <v>56</v>
      </c>
      <c r="E801" s="1" t="str">
        <f t="shared" si="50"/>
        <v>1955NBICI</v>
      </c>
      <c r="F801" s="196">
        <v>0.12182999999999999</v>
      </c>
      <c r="G801" s="196">
        <v>0.4264</v>
      </c>
      <c r="H801" s="196">
        <v>0</v>
      </c>
      <c r="I801" s="196">
        <v>2.4369999999999999E-2</v>
      </c>
      <c r="J801" s="196">
        <v>0.1066</v>
      </c>
      <c r="K801" s="196">
        <v>0</v>
      </c>
      <c r="L801" s="196">
        <v>0</v>
      </c>
      <c r="M801" s="196">
        <v>3.0499999999999998E-3</v>
      </c>
      <c r="N801" s="196">
        <v>6.0899999999999999E-3</v>
      </c>
      <c r="O801" s="196">
        <v>4.061E-2</v>
      </c>
      <c r="P801" s="196">
        <v>5.0599999999998979E-3</v>
      </c>
      <c r="Q801" s="196">
        <v>0</v>
      </c>
      <c r="R801" s="196">
        <v>0</v>
      </c>
      <c r="S801" s="196">
        <v>1.0199999999999999E-3</v>
      </c>
      <c r="T801" s="196">
        <v>0</v>
      </c>
      <c r="U801" s="196">
        <v>7.11E-3</v>
      </c>
      <c r="V801" s="196">
        <v>8.1200000000000005E-3</v>
      </c>
      <c r="W801" s="196">
        <v>8.1220000000000001E-2</v>
      </c>
      <c r="X801" s="196">
        <v>6.0909999999999999E-2</v>
      </c>
      <c r="Y801" s="196">
        <v>0.10152</v>
      </c>
      <c r="Z801" s="196">
        <v>6.0899999999999999E-3</v>
      </c>
      <c r="AA801" s="196">
        <v>0</v>
      </c>
      <c r="AB801" s="196">
        <v>0</v>
      </c>
      <c r="AC801" s="196">
        <v>0</v>
      </c>
      <c r="AD801" s="196">
        <v>0</v>
      </c>
      <c r="AE801" s="196">
        <v>0</v>
      </c>
      <c r="AF801" s="272">
        <f t="shared" si="51"/>
        <v>1</v>
      </c>
      <c r="AG801" s="196">
        <f t="shared" si="48"/>
        <v>0.26599</v>
      </c>
    </row>
    <row r="802" spans="1:33" s="23" customFormat="1" x14ac:dyDescent="0.25">
      <c r="A802" s="1">
        <v>1955</v>
      </c>
      <c r="B802" s="1" t="s">
        <v>20</v>
      </c>
      <c r="C802" s="1" t="str">
        <f t="shared" si="49"/>
        <v>1955NB</v>
      </c>
      <c r="D802" s="1" t="s">
        <v>58</v>
      </c>
      <c r="E802" s="1" t="str">
        <f t="shared" si="50"/>
        <v>1955NBResidential</v>
      </c>
      <c r="F802" s="196">
        <v>0.12182999999999999</v>
      </c>
      <c r="G802" s="196">
        <v>0.4264</v>
      </c>
      <c r="H802" s="196">
        <v>0</v>
      </c>
      <c r="I802" s="196">
        <v>2.4369999999999999E-2</v>
      </c>
      <c r="J802" s="196">
        <v>0.1066</v>
      </c>
      <c r="K802" s="196">
        <v>0</v>
      </c>
      <c r="L802" s="196">
        <v>0</v>
      </c>
      <c r="M802" s="196">
        <v>3.0499999999999998E-3</v>
      </c>
      <c r="N802" s="196">
        <v>6.0899999999999999E-3</v>
      </c>
      <c r="O802" s="196">
        <v>4.061E-2</v>
      </c>
      <c r="P802" s="196">
        <v>5.0599999999998979E-3</v>
      </c>
      <c r="Q802" s="196">
        <v>0</v>
      </c>
      <c r="R802" s="196">
        <v>0</v>
      </c>
      <c r="S802" s="196">
        <v>1.0199999999999999E-3</v>
      </c>
      <c r="T802" s="196">
        <v>0</v>
      </c>
      <c r="U802" s="196">
        <v>7.11E-3</v>
      </c>
      <c r="V802" s="196">
        <v>8.1200000000000005E-3</v>
      </c>
      <c r="W802" s="196">
        <v>8.1220000000000001E-2</v>
      </c>
      <c r="X802" s="196">
        <v>6.0909999999999999E-2</v>
      </c>
      <c r="Y802" s="197">
        <v>0.10152</v>
      </c>
      <c r="Z802" s="196">
        <v>6.0899999999999999E-3</v>
      </c>
      <c r="AA802" s="196">
        <v>0</v>
      </c>
      <c r="AB802" s="196">
        <v>0</v>
      </c>
      <c r="AC802" s="196">
        <v>0</v>
      </c>
      <c r="AD802" s="196">
        <v>0</v>
      </c>
      <c r="AE802" s="196">
        <v>0</v>
      </c>
      <c r="AF802" s="272">
        <f t="shared" si="51"/>
        <v>1</v>
      </c>
      <c r="AG802" s="196">
        <f t="shared" si="48"/>
        <v>0.26599</v>
      </c>
    </row>
    <row r="803" spans="1:33" s="23" customFormat="1" x14ac:dyDescent="0.25">
      <c r="A803" s="1">
        <v>1956</v>
      </c>
      <c r="B803" s="1" t="s">
        <v>20</v>
      </c>
      <c r="C803" s="1" t="str">
        <f t="shared" si="49"/>
        <v>1956NB</v>
      </c>
      <c r="D803" s="1" t="s">
        <v>57</v>
      </c>
      <c r="E803" s="1" t="str">
        <f t="shared" si="50"/>
        <v>1956NBC&amp;D</v>
      </c>
      <c r="F803" s="274">
        <v>0</v>
      </c>
      <c r="G803" s="274">
        <v>1.0829999999999999E-2</v>
      </c>
      <c r="H803" s="274">
        <v>0</v>
      </c>
      <c r="I803" s="274">
        <v>0.31966</v>
      </c>
      <c r="J803" s="274">
        <v>0</v>
      </c>
      <c r="K803" s="274">
        <v>0</v>
      </c>
      <c r="L803" s="274">
        <v>0</v>
      </c>
      <c r="M803" s="274">
        <v>0</v>
      </c>
      <c r="N803" s="274">
        <v>0</v>
      </c>
      <c r="O803" s="274">
        <v>0</v>
      </c>
      <c r="P803" s="274">
        <v>0</v>
      </c>
      <c r="Q803" s="274">
        <v>0</v>
      </c>
      <c r="R803" s="274">
        <v>0</v>
      </c>
      <c r="S803" s="274">
        <v>0</v>
      </c>
      <c r="T803" s="274">
        <v>0.29006999999999999</v>
      </c>
      <c r="U803" s="274">
        <v>0</v>
      </c>
      <c r="V803" s="274">
        <v>0</v>
      </c>
      <c r="W803" s="274">
        <v>4.0879999999999972E-2</v>
      </c>
      <c r="X803" s="274">
        <v>0</v>
      </c>
      <c r="Y803" s="274">
        <v>0</v>
      </c>
      <c r="Z803" s="274">
        <v>0</v>
      </c>
      <c r="AA803" s="274">
        <v>0</v>
      </c>
      <c r="AB803" s="274">
        <v>0.15045</v>
      </c>
      <c r="AC803" s="274">
        <v>7.0800000000000002E-2</v>
      </c>
      <c r="AD803" s="274">
        <v>0.11731000000000003</v>
      </c>
      <c r="AE803" s="274">
        <v>0</v>
      </c>
      <c r="AF803" s="272">
        <f t="shared" si="51"/>
        <v>1</v>
      </c>
      <c r="AG803" s="196">
        <f t="shared" si="48"/>
        <v>0.66950999999999994</v>
      </c>
    </row>
    <row r="804" spans="1:33" s="23" customFormat="1" x14ac:dyDescent="0.25">
      <c r="A804" s="1">
        <v>1956</v>
      </c>
      <c r="B804" s="1" t="s">
        <v>20</v>
      </c>
      <c r="C804" s="1" t="str">
        <f t="shared" si="49"/>
        <v>1956NB</v>
      </c>
      <c r="D804" s="1" t="s">
        <v>56</v>
      </c>
      <c r="E804" s="1" t="str">
        <f t="shared" si="50"/>
        <v>1956NBICI</v>
      </c>
      <c r="F804" s="196">
        <v>0.12182999999999999</v>
      </c>
      <c r="G804" s="196">
        <v>0.4264</v>
      </c>
      <c r="H804" s="196">
        <v>0</v>
      </c>
      <c r="I804" s="196">
        <v>2.4369999999999999E-2</v>
      </c>
      <c r="J804" s="196">
        <v>0.1066</v>
      </c>
      <c r="K804" s="196">
        <v>0</v>
      </c>
      <c r="L804" s="196">
        <v>0</v>
      </c>
      <c r="M804" s="196">
        <v>3.0499999999999998E-3</v>
      </c>
      <c r="N804" s="196">
        <v>6.0899999999999999E-3</v>
      </c>
      <c r="O804" s="196">
        <v>4.061E-2</v>
      </c>
      <c r="P804" s="196">
        <v>5.0599999999998979E-3</v>
      </c>
      <c r="Q804" s="196">
        <v>0</v>
      </c>
      <c r="R804" s="196">
        <v>0</v>
      </c>
      <c r="S804" s="196">
        <v>1.0199999999999999E-3</v>
      </c>
      <c r="T804" s="196">
        <v>0</v>
      </c>
      <c r="U804" s="196">
        <v>7.11E-3</v>
      </c>
      <c r="V804" s="196">
        <v>8.1200000000000005E-3</v>
      </c>
      <c r="W804" s="196">
        <v>8.1220000000000001E-2</v>
      </c>
      <c r="X804" s="196">
        <v>6.0909999999999999E-2</v>
      </c>
      <c r="Y804" s="196">
        <v>0.10152</v>
      </c>
      <c r="Z804" s="196">
        <v>6.0899999999999999E-3</v>
      </c>
      <c r="AA804" s="196">
        <v>0</v>
      </c>
      <c r="AB804" s="196">
        <v>0</v>
      </c>
      <c r="AC804" s="196">
        <v>0</v>
      </c>
      <c r="AD804" s="196">
        <v>0</v>
      </c>
      <c r="AE804" s="196">
        <v>0</v>
      </c>
      <c r="AF804" s="272">
        <f t="shared" si="51"/>
        <v>1</v>
      </c>
      <c r="AG804" s="196">
        <f t="shared" si="48"/>
        <v>0.26599</v>
      </c>
    </row>
    <row r="805" spans="1:33" s="23" customFormat="1" x14ac:dyDescent="0.25">
      <c r="A805" s="1">
        <v>1956</v>
      </c>
      <c r="B805" s="1" t="s">
        <v>20</v>
      </c>
      <c r="C805" s="1" t="str">
        <f t="shared" si="49"/>
        <v>1956NB</v>
      </c>
      <c r="D805" s="1" t="s">
        <v>58</v>
      </c>
      <c r="E805" s="1" t="str">
        <f t="shared" si="50"/>
        <v>1956NBResidential</v>
      </c>
      <c r="F805" s="196">
        <v>0.12182999999999999</v>
      </c>
      <c r="G805" s="196">
        <v>0.4264</v>
      </c>
      <c r="H805" s="196">
        <v>0</v>
      </c>
      <c r="I805" s="196">
        <v>2.4369999999999999E-2</v>
      </c>
      <c r="J805" s="196">
        <v>0.1066</v>
      </c>
      <c r="K805" s="196">
        <v>0</v>
      </c>
      <c r="L805" s="196">
        <v>0</v>
      </c>
      <c r="M805" s="196">
        <v>3.0499999999999998E-3</v>
      </c>
      <c r="N805" s="196">
        <v>6.0899999999999999E-3</v>
      </c>
      <c r="O805" s="196">
        <v>4.061E-2</v>
      </c>
      <c r="P805" s="196">
        <v>5.0599999999998979E-3</v>
      </c>
      <c r="Q805" s="196">
        <v>0</v>
      </c>
      <c r="R805" s="196">
        <v>0</v>
      </c>
      <c r="S805" s="196">
        <v>1.0199999999999999E-3</v>
      </c>
      <c r="T805" s="196">
        <v>0</v>
      </c>
      <c r="U805" s="196">
        <v>7.11E-3</v>
      </c>
      <c r="V805" s="196">
        <v>8.1200000000000005E-3</v>
      </c>
      <c r="W805" s="196">
        <v>8.1220000000000001E-2</v>
      </c>
      <c r="X805" s="196">
        <v>6.0909999999999999E-2</v>
      </c>
      <c r="Y805" s="197">
        <v>0.10152</v>
      </c>
      <c r="Z805" s="196">
        <v>6.0899999999999999E-3</v>
      </c>
      <c r="AA805" s="196">
        <v>0</v>
      </c>
      <c r="AB805" s="196">
        <v>0</v>
      </c>
      <c r="AC805" s="196">
        <v>0</v>
      </c>
      <c r="AD805" s="196">
        <v>0</v>
      </c>
      <c r="AE805" s="196">
        <v>0</v>
      </c>
      <c r="AF805" s="272">
        <f t="shared" si="51"/>
        <v>1</v>
      </c>
      <c r="AG805" s="196">
        <f t="shared" si="48"/>
        <v>0.26599</v>
      </c>
    </row>
    <row r="806" spans="1:33" s="23" customFormat="1" x14ac:dyDescent="0.25">
      <c r="A806" s="1">
        <v>1957</v>
      </c>
      <c r="B806" s="1" t="s">
        <v>20</v>
      </c>
      <c r="C806" s="1" t="str">
        <f t="shared" si="49"/>
        <v>1957NB</v>
      </c>
      <c r="D806" s="1" t="s">
        <v>57</v>
      </c>
      <c r="E806" s="1" t="str">
        <f t="shared" si="50"/>
        <v>1957NBC&amp;D</v>
      </c>
      <c r="F806" s="274">
        <v>0</v>
      </c>
      <c r="G806" s="274">
        <v>1.0829999999999999E-2</v>
      </c>
      <c r="H806" s="274">
        <v>0</v>
      </c>
      <c r="I806" s="274">
        <v>0.31966</v>
      </c>
      <c r="J806" s="274">
        <v>0</v>
      </c>
      <c r="K806" s="274">
        <v>0</v>
      </c>
      <c r="L806" s="274">
        <v>0</v>
      </c>
      <c r="M806" s="274">
        <v>0</v>
      </c>
      <c r="N806" s="274">
        <v>0</v>
      </c>
      <c r="O806" s="274">
        <v>0</v>
      </c>
      <c r="P806" s="274">
        <v>0</v>
      </c>
      <c r="Q806" s="274">
        <v>0</v>
      </c>
      <c r="R806" s="274">
        <v>0</v>
      </c>
      <c r="S806" s="274">
        <v>0</v>
      </c>
      <c r="T806" s="274">
        <v>0.29006999999999999</v>
      </c>
      <c r="U806" s="274">
        <v>0</v>
      </c>
      <c r="V806" s="274">
        <v>0</v>
      </c>
      <c r="W806" s="274">
        <v>4.0879999999999972E-2</v>
      </c>
      <c r="X806" s="274">
        <v>0</v>
      </c>
      <c r="Y806" s="274">
        <v>0</v>
      </c>
      <c r="Z806" s="274">
        <v>0</v>
      </c>
      <c r="AA806" s="274">
        <v>0</v>
      </c>
      <c r="AB806" s="274">
        <v>0.15045</v>
      </c>
      <c r="AC806" s="274">
        <v>7.0800000000000002E-2</v>
      </c>
      <c r="AD806" s="274">
        <v>0.11731000000000003</v>
      </c>
      <c r="AE806" s="274">
        <v>0</v>
      </c>
      <c r="AF806" s="272">
        <f t="shared" si="51"/>
        <v>1</v>
      </c>
      <c r="AG806" s="196">
        <f t="shared" ref="AG806:AG869" si="52">SUM(S806:AE806)</f>
        <v>0.66950999999999994</v>
      </c>
    </row>
    <row r="807" spans="1:33" s="23" customFormat="1" x14ac:dyDescent="0.25">
      <c r="A807" s="1">
        <v>1957</v>
      </c>
      <c r="B807" s="1" t="s">
        <v>20</v>
      </c>
      <c r="C807" s="1" t="str">
        <f t="shared" si="49"/>
        <v>1957NB</v>
      </c>
      <c r="D807" s="1" t="s">
        <v>56</v>
      </c>
      <c r="E807" s="1" t="str">
        <f t="shared" si="50"/>
        <v>1957NBICI</v>
      </c>
      <c r="F807" s="196">
        <v>0.12182999999999999</v>
      </c>
      <c r="G807" s="196">
        <v>0.4264</v>
      </c>
      <c r="H807" s="196">
        <v>0</v>
      </c>
      <c r="I807" s="196">
        <v>2.4369999999999999E-2</v>
      </c>
      <c r="J807" s="196">
        <v>0.1066</v>
      </c>
      <c r="K807" s="196">
        <v>0</v>
      </c>
      <c r="L807" s="196">
        <v>0</v>
      </c>
      <c r="M807" s="196">
        <v>3.0499999999999998E-3</v>
      </c>
      <c r="N807" s="196">
        <v>6.0899999999999999E-3</v>
      </c>
      <c r="O807" s="196">
        <v>4.061E-2</v>
      </c>
      <c r="P807" s="196">
        <v>5.0599999999998979E-3</v>
      </c>
      <c r="Q807" s="196">
        <v>0</v>
      </c>
      <c r="R807" s="196">
        <v>0</v>
      </c>
      <c r="S807" s="196">
        <v>1.0199999999999999E-3</v>
      </c>
      <c r="T807" s="196">
        <v>0</v>
      </c>
      <c r="U807" s="196">
        <v>7.11E-3</v>
      </c>
      <c r="V807" s="196">
        <v>8.1200000000000005E-3</v>
      </c>
      <c r="W807" s="196">
        <v>8.1220000000000001E-2</v>
      </c>
      <c r="X807" s="196">
        <v>6.0909999999999999E-2</v>
      </c>
      <c r="Y807" s="196">
        <v>0.10152</v>
      </c>
      <c r="Z807" s="196">
        <v>6.0899999999999999E-3</v>
      </c>
      <c r="AA807" s="196">
        <v>0</v>
      </c>
      <c r="AB807" s="196">
        <v>0</v>
      </c>
      <c r="AC807" s="196">
        <v>0</v>
      </c>
      <c r="AD807" s="196">
        <v>0</v>
      </c>
      <c r="AE807" s="196">
        <v>0</v>
      </c>
      <c r="AF807" s="272">
        <f t="shared" si="51"/>
        <v>1</v>
      </c>
      <c r="AG807" s="196">
        <f t="shared" si="52"/>
        <v>0.26599</v>
      </c>
    </row>
    <row r="808" spans="1:33" s="23" customFormat="1" x14ac:dyDescent="0.25">
      <c r="A808" s="1">
        <v>1957</v>
      </c>
      <c r="B808" s="1" t="s">
        <v>20</v>
      </c>
      <c r="C808" s="1" t="str">
        <f t="shared" si="49"/>
        <v>1957NB</v>
      </c>
      <c r="D808" s="1" t="s">
        <v>58</v>
      </c>
      <c r="E808" s="1" t="str">
        <f t="shared" si="50"/>
        <v>1957NBResidential</v>
      </c>
      <c r="F808" s="196">
        <v>0.12182999999999999</v>
      </c>
      <c r="G808" s="196">
        <v>0.4264</v>
      </c>
      <c r="H808" s="196">
        <v>0</v>
      </c>
      <c r="I808" s="196">
        <v>2.4369999999999999E-2</v>
      </c>
      <c r="J808" s="196">
        <v>0.1066</v>
      </c>
      <c r="K808" s="196">
        <v>0</v>
      </c>
      <c r="L808" s="196">
        <v>0</v>
      </c>
      <c r="M808" s="196">
        <v>3.0499999999999998E-3</v>
      </c>
      <c r="N808" s="196">
        <v>6.0899999999999999E-3</v>
      </c>
      <c r="O808" s="196">
        <v>4.061E-2</v>
      </c>
      <c r="P808" s="196">
        <v>5.0599999999998979E-3</v>
      </c>
      <c r="Q808" s="196">
        <v>0</v>
      </c>
      <c r="R808" s="196">
        <v>0</v>
      </c>
      <c r="S808" s="196">
        <v>1.0199999999999999E-3</v>
      </c>
      <c r="T808" s="196">
        <v>0</v>
      </c>
      <c r="U808" s="196">
        <v>7.11E-3</v>
      </c>
      <c r="V808" s="196">
        <v>8.1200000000000005E-3</v>
      </c>
      <c r="W808" s="196">
        <v>8.1220000000000001E-2</v>
      </c>
      <c r="X808" s="196">
        <v>6.0909999999999999E-2</v>
      </c>
      <c r="Y808" s="197">
        <v>0.10152</v>
      </c>
      <c r="Z808" s="196">
        <v>6.0899999999999999E-3</v>
      </c>
      <c r="AA808" s="196">
        <v>0</v>
      </c>
      <c r="AB808" s="196">
        <v>0</v>
      </c>
      <c r="AC808" s="196">
        <v>0</v>
      </c>
      <c r="AD808" s="196">
        <v>0</v>
      </c>
      <c r="AE808" s="196">
        <v>0</v>
      </c>
      <c r="AF808" s="272">
        <f t="shared" si="51"/>
        <v>1</v>
      </c>
      <c r="AG808" s="196">
        <f t="shared" si="52"/>
        <v>0.26599</v>
      </c>
    </row>
    <row r="809" spans="1:33" s="23" customFormat="1" x14ac:dyDescent="0.25">
      <c r="A809" s="1">
        <v>1958</v>
      </c>
      <c r="B809" s="1" t="s">
        <v>20</v>
      </c>
      <c r="C809" s="1" t="str">
        <f t="shared" si="49"/>
        <v>1958NB</v>
      </c>
      <c r="D809" s="1" t="s">
        <v>57</v>
      </c>
      <c r="E809" s="1" t="str">
        <f t="shared" si="50"/>
        <v>1958NBC&amp;D</v>
      </c>
      <c r="F809" s="274">
        <v>0</v>
      </c>
      <c r="G809" s="274">
        <v>1.0829999999999999E-2</v>
      </c>
      <c r="H809" s="274">
        <v>0</v>
      </c>
      <c r="I809" s="274">
        <v>0.31966</v>
      </c>
      <c r="J809" s="274">
        <v>0</v>
      </c>
      <c r="K809" s="274">
        <v>0</v>
      </c>
      <c r="L809" s="274">
        <v>0</v>
      </c>
      <c r="M809" s="274">
        <v>0</v>
      </c>
      <c r="N809" s="274">
        <v>0</v>
      </c>
      <c r="O809" s="274">
        <v>0</v>
      </c>
      <c r="P809" s="274">
        <v>0</v>
      </c>
      <c r="Q809" s="274">
        <v>0</v>
      </c>
      <c r="R809" s="274">
        <v>0</v>
      </c>
      <c r="S809" s="274">
        <v>0</v>
      </c>
      <c r="T809" s="274">
        <v>0.29006999999999999</v>
      </c>
      <c r="U809" s="274">
        <v>0</v>
      </c>
      <c r="V809" s="274">
        <v>0</v>
      </c>
      <c r="W809" s="274">
        <v>4.0879999999999972E-2</v>
      </c>
      <c r="X809" s="274">
        <v>0</v>
      </c>
      <c r="Y809" s="274">
        <v>0</v>
      </c>
      <c r="Z809" s="274">
        <v>0</v>
      </c>
      <c r="AA809" s="274">
        <v>0</v>
      </c>
      <c r="AB809" s="274">
        <v>0.15045</v>
      </c>
      <c r="AC809" s="274">
        <v>7.0800000000000002E-2</v>
      </c>
      <c r="AD809" s="274">
        <v>0.11731000000000003</v>
      </c>
      <c r="AE809" s="274">
        <v>0</v>
      </c>
      <c r="AF809" s="272">
        <f t="shared" si="51"/>
        <v>1</v>
      </c>
      <c r="AG809" s="196">
        <f t="shared" si="52"/>
        <v>0.66950999999999994</v>
      </c>
    </row>
    <row r="810" spans="1:33" s="23" customFormat="1" x14ac:dyDescent="0.25">
      <c r="A810" s="1">
        <v>1958</v>
      </c>
      <c r="B810" s="1" t="s">
        <v>20</v>
      </c>
      <c r="C810" s="1" t="str">
        <f t="shared" si="49"/>
        <v>1958NB</v>
      </c>
      <c r="D810" s="1" t="s">
        <v>56</v>
      </c>
      <c r="E810" s="1" t="str">
        <f t="shared" si="50"/>
        <v>1958NBICI</v>
      </c>
      <c r="F810" s="196">
        <v>0.12182999999999999</v>
      </c>
      <c r="G810" s="196">
        <v>0.4264</v>
      </c>
      <c r="H810" s="196">
        <v>0</v>
      </c>
      <c r="I810" s="196">
        <v>2.4369999999999999E-2</v>
      </c>
      <c r="J810" s="196">
        <v>0.1066</v>
      </c>
      <c r="K810" s="196">
        <v>0</v>
      </c>
      <c r="L810" s="196">
        <v>0</v>
      </c>
      <c r="M810" s="196">
        <v>3.0499999999999998E-3</v>
      </c>
      <c r="N810" s="196">
        <v>6.0899999999999999E-3</v>
      </c>
      <c r="O810" s="196">
        <v>4.061E-2</v>
      </c>
      <c r="P810" s="196">
        <v>5.0599999999998979E-3</v>
      </c>
      <c r="Q810" s="196">
        <v>0</v>
      </c>
      <c r="R810" s="196">
        <v>0</v>
      </c>
      <c r="S810" s="196">
        <v>1.0199999999999999E-3</v>
      </c>
      <c r="T810" s="196">
        <v>0</v>
      </c>
      <c r="U810" s="196">
        <v>7.11E-3</v>
      </c>
      <c r="V810" s="196">
        <v>8.1200000000000005E-3</v>
      </c>
      <c r="W810" s="196">
        <v>8.1220000000000001E-2</v>
      </c>
      <c r="X810" s="196">
        <v>6.0909999999999999E-2</v>
      </c>
      <c r="Y810" s="196">
        <v>0.10152</v>
      </c>
      <c r="Z810" s="196">
        <v>6.0899999999999999E-3</v>
      </c>
      <c r="AA810" s="196">
        <v>0</v>
      </c>
      <c r="AB810" s="196">
        <v>0</v>
      </c>
      <c r="AC810" s="196">
        <v>0</v>
      </c>
      <c r="AD810" s="196">
        <v>0</v>
      </c>
      <c r="AE810" s="196">
        <v>0</v>
      </c>
      <c r="AF810" s="272">
        <f t="shared" si="51"/>
        <v>1</v>
      </c>
      <c r="AG810" s="196">
        <f t="shared" si="52"/>
        <v>0.26599</v>
      </c>
    </row>
    <row r="811" spans="1:33" s="23" customFormat="1" x14ac:dyDescent="0.25">
      <c r="A811" s="1">
        <v>1958</v>
      </c>
      <c r="B811" s="1" t="s">
        <v>20</v>
      </c>
      <c r="C811" s="1" t="str">
        <f t="shared" si="49"/>
        <v>1958NB</v>
      </c>
      <c r="D811" s="1" t="s">
        <v>58</v>
      </c>
      <c r="E811" s="1" t="str">
        <f t="shared" si="50"/>
        <v>1958NBResidential</v>
      </c>
      <c r="F811" s="196">
        <v>0.12182999999999999</v>
      </c>
      <c r="G811" s="196">
        <v>0.4264</v>
      </c>
      <c r="H811" s="196">
        <v>0</v>
      </c>
      <c r="I811" s="196">
        <v>2.4369999999999999E-2</v>
      </c>
      <c r="J811" s="196">
        <v>0.1066</v>
      </c>
      <c r="K811" s="196">
        <v>0</v>
      </c>
      <c r="L811" s="196">
        <v>0</v>
      </c>
      <c r="M811" s="196">
        <v>3.0499999999999998E-3</v>
      </c>
      <c r="N811" s="196">
        <v>6.0899999999999999E-3</v>
      </c>
      <c r="O811" s="196">
        <v>4.061E-2</v>
      </c>
      <c r="P811" s="196">
        <v>5.0599999999998979E-3</v>
      </c>
      <c r="Q811" s="196">
        <v>0</v>
      </c>
      <c r="R811" s="196">
        <v>0</v>
      </c>
      <c r="S811" s="196">
        <v>1.0199999999999999E-3</v>
      </c>
      <c r="T811" s="196">
        <v>0</v>
      </c>
      <c r="U811" s="196">
        <v>7.11E-3</v>
      </c>
      <c r="V811" s="196">
        <v>8.1200000000000005E-3</v>
      </c>
      <c r="W811" s="196">
        <v>8.1220000000000001E-2</v>
      </c>
      <c r="X811" s="196">
        <v>6.0909999999999999E-2</v>
      </c>
      <c r="Y811" s="197">
        <v>0.10152</v>
      </c>
      <c r="Z811" s="196">
        <v>6.0899999999999999E-3</v>
      </c>
      <c r="AA811" s="196">
        <v>0</v>
      </c>
      <c r="AB811" s="196">
        <v>0</v>
      </c>
      <c r="AC811" s="196">
        <v>0</v>
      </c>
      <c r="AD811" s="196">
        <v>0</v>
      </c>
      <c r="AE811" s="196">
        <v>0</v>
      </c>
      <c r="AF811" s="272">
        <f t="shared" si="51"/>
        <v>1</v>
      </c>
      <c r="AG811" s="196">
        <f t="shared" si="52"/>
        <v>0.26599</v>
      </c>
    </row>
    <row r="812" spans="1:33" s="23" customFormat="1" x14ac:dyDescent="0.25">
      <c r="A812" s="1">
        <v>1959</v>
      </c>
      <c r="B812" s="1" t="s">
        <v>20</v>
      </c>
      <c r="C812" s="1" t="str">
        <f t="shared" si="49"/>
        <v>1959NB</v>
      </c>
      <c r="D812" s="1" t="s">
        <v>57</v>
      </c>
      <c r="E812" s="1" t="str">
        <f t="shared" si="50"/>
        <v>1959NBC&amp;D</v>
      </c>
      <c r="F812" s="274">
        <v>0</v>
      </c>
      <c r="G812" s="274">
        <v>1.0829999999999999E-2</v>
      </c>
      <c r="H812" s="274">
        <v>0</v>
      </c>
      <c r="I812" s="274">
        <v>0.31966</v>
      </c>
      <c r="J812" s="274">
        <v>0</v>
      </c>
      <c r="K812" s="274">
        <v>0</v>
      </c>
      <c r="L812" s="274">
        <v>0</v>
      </c>
      <c r="M812" s="274">
        <v>0</v>
      </c>
      <c r="N812" s="274">
        <v>0</v>
      </c>
      <c r="O812" s="274">
        <v>0</v>
      </c>
      <c r="P812" s="274">
        <v>0</v>
      </c>
      <c r="Q812" s="274">
        <v>0</v>
      </c>
      <c r="R812" s="274">
        <v>0</v>
      </c>
      <c r="S812" s="274">
        <v>0</v>
      </c>
      <c r="T812" s="274">
        <v>0.29006999999999999</v>
      </c>
      <c r="U812" s="274">
        <v>0</v>
      </c>
      <c r="V812" s="274">
        <v>0</v>
      </c>
      <c r="W812" s="274">
        <v>4.0879999999999972E-2</v>
      </c>
      <c r="X812" s="274">
        <v>0</v>
      </c>
      <c r="Y812" s="274">
        <v>0</v>
      </c>
      <c r="Z812" s="274">
        <v>0</v>
      </c>
      <c r="AA812" s="274">
        <v>0</v>
      </c>
      <c r="AB812" s="274">
        <v>0.15045</v>
      </c>
      <c r="AC812" s="274">
        <v>7.0800000000000002E-2</v>
      </c>
      <c r="AD812" s="274">
        <v>0.11731000000000003</v>
      </c>
      <c r="AE812" s="274">
        <v>0</v>
      </c>
      <c r="AF812" s="272">
        <f t="shared" si="51"/>
        <v>1</v>
      </c>
      <c r="AG812" s="196">
        <f t="shared" si="52"/>
        <v>0.66950999999999994</v>
      </c>
    </row>
    <row r="813" spans="1:33" s="23" customFormat="1" x14ac:dyDescent="0.25">
      <c r="A813" s="1">
        <v>1959</v>
      </c>
      <c r="B813" s="1" t="s">
        <v>20</v>
      </c>
      <c r="C813" s="1" t="str">
        <f t="shared" si="49"/>
        <v>1959NB</v>
      </c>
      <c r="D813" s="1" t="s">
        <v>56</v>
      </c>
      <c r="E813" s="1" t="str">
        <f t="shared" si="50"/>
        <v>1959NBICI</v>
      </c>
      <c r="F813" s="196">
        <v>0.12182999999999999</v>
      </c>
      <c r="G813" s="196">
        <v>0.4264</v>
      </c>
      <c r="H813" s="196">
        <v>0</v>
      </c>
      <c r="I813" s="196">
        <v>2.4369999999999999E-2</v>
      </c>
      <c r="J813" s="196">
        <v>0.1066</v>
      </c>
      <c r="K813" s="196">
        <v>0</v>
      </c>
      <c r="L813" s="196">
        <v>0</v>
      </c>
      <c r="M813" s="196">
        <v>3.0499999999999998E-3</v>
      </c>
      <c r="N813" s="196">
        <v>6.0899999999999999E-3</v>
      </c>
      <c r="O813" s="196">
        <v>4.061E-2</v>
      </c>
      <c r="P813" s="196">
        <v>5.0599999999998979E-3</v>
      </c>
      <c r="Q813" s="196">
        <v>0</v>
      </c>
      <c r="R813" s="196">
        <v>0</v>
      </c>
      <c r="S813" s="196">
        <v>1.0199999999999999E-3</v>
      </c>
      <c r="T813" s="196">
        <v>0</v>
      </c>
      <c r="U813" s="196">
        <v>7.11E-3</v>
      </c>
      <c r="V813" s="196">
        <v>8.1200000000000005E-3</v>
      </c>
      <c r="W813" s="196">
        <v>8.1220000000000001E-2</v>
      </c>
      <c r="X813" s="196">
        <v>6.0909999999999999E-2</v>
      </c>
      <c r="Y813" s="197">
        <v>0.10152</v>
      </c>
      <c r="Z813" s="196">
        <v>6.0899999999999999E-3</v>
      </c>
      <c r="AA813" s="196">
        <v>0</v>
      </c>
      <c r="AB813" s="196">
        <v>0</v>
      </c>
      <c r="AC813" s="196">
        <v>0</v>
      </c>
      <c r="AD813" s="196">
        <v>0</v>
      </c>
      <c r="AE813" s="196">
        <v>0</v>
      </c>
      <c r="AF813" s="272">
        <f t="shared" si="51"/>
        <v>1</v>
      </c>
      <c r="AG813" s="196">
        <f t="shared" si="52"/>
        <v>0.26599</v>
      </c>
    </row>
    <row r="814" spans="1:33" s="23" customFormat="1" x14ac:dyDescent="0.25">
      <c r="A814" s="1">
        <v>1959</v>
      </c>
      <c r="B814" s="1" t="s">
        <v>20</v>
      </c>
      <c r="C814" s="1" t="str">
        <f t="shared" si="49"/>
        <v>1959NB</v>
      </c>
      <c r="D814" s="1" t="s">
        <v>58</v>
      </c>
      <c r="E814" s="1" t="str">
        <f t="shared" si="50"/>
        <v>1959NBResidential</v>
      </c>
      <c r="F814" s="196">
        <v>0.12182999999999999</v>
      </c>
      <c r="G814" s="196">
        <v>0.4264</v>
      </c>
      <c r="H814" s="196">
        <v>0</v>
      </c>
      <c r="I814" s="196">
        <v>2.4369999999999999E-2</v>
      </c>
      <c r="J814" s="196">
        <v>0.1066</v>
      </c>
      <c r="K814" s="196">
        <v>0</v>
      </c>
      <c r="L814" s="196">
        <v>0</v>
      </c>
      <c r="M814" s="196">
        <v>3.0499999999999998E-3</v>
      </c>
      <c r="N814" s="196">
        <v>6.0899999999999999E-3</v>
      </c>
      <c r="O814" s="196">
        <v>4.061E-2</v>
      </c>
      <c r="P814" s="196">
        <v>5.0599999999998979E-3</v>
      </c>
      <c r="Q814" s="196">
        <v>0</v>
      </c>
      <c r="R814" s="196">
        <v>0</v>
      </c>
      <c r="S814" s="196">
        <v>1.0199999999999999E-3</v>
      </c>
      <c r="T814" s="196">
        <v>0</v>
      </c>
      <c r="U814" s="196">
        <v>7.11E-3</v>
      </c>
      <c r="V814" s="196">
        <v>8.1200000000000005E-3</v>
      </c>
      <c r="W814" s="196">
        <v>8.1220000000000001E-2</v>
      </c>
      <c r="X814" s="196">
        <v>6.0909999999999999E-2</v>
      </c>
      <c r="Y814" s="197">
        <v>0.10152</v>
      </c>
      <c r="Z814" s="196">
        <v>6.0899999999999999E-3</v>
      </c>
      <c r="AA814" s="196">
        <v>0</v>
      </c>
      <c r="AB814" s="196">
        <v>0</v>
      </c>
      <c r="AC814" s="196">
        <v>0</v>
      </c>
      <c r="AD814" s="196">
        <v>0</v>
      </c>
      <c r="AE814" s="196">
        <v>0</v>
      </c>
      <c r="AF814" s="272">
        <f t="shared" si="51"/>
        <v>1</v>
      </c>
      <c r="AG814" s="196">
        <f t="shared" si="52"/>
        <v>0.26599</v>
      </c>
    </row>
    <row r="815" spans="1:33" s="23" customFormat="1" x14ac:dyDescent="0.25">
      <c r="A815" s="1">
        <v>1960</v>
      </c>
      <c r="B815" s="1" t="s">
        <v>20</v>
      </c>
      <c r="C815" s="1" t="str">
        <f t="shared" si="49"/>
        <v>1960NB</v>
      </c>
      <c r="D815" s="1" t="s">
        <v>57</v>
      </c>
      <c r="E815" s="1" t="str">
        <f t="shared" si="50"/>
        <v>1960NBC&amp;D</v>
      </c>
      <c r="F815" s="274">
        <v>0</v>
      </c>
      <c r="G815" s="274">
        <v>1.0829999999999999E-2</v>
      </c>
      <c r="H815" s="274">
        <v>0</v>
      </c>
      <c r="I815" s="274">
        <v>0.31966</v>
      </c>
      <c r="J815" s="274">
        <v>0</v>
      </c>
      <c r="K815" s="274">
        <v>0</v>
      </c>
      <c r="L815" s="274">
        <v>0</v>
      </c>
      <c r="M815" s="274">
        <v>0</v>
      </c>
      <c r="N815" s="274">
        <v>0</v>
      </c>
      <c r="O815" s="274">
        <v>0</v>
      </c>
      <c r="P815" s="274">
        <v>0</v>
      </c>
      <c r="Q815" s="274">
        <v>0</v>
      </c>
      <c r="R815" s="274">
        <v>0</v>
      </c>
      <c r="S815" s="274">
        <v>0</v>
      </c>
      <c r="T815" s="274">
        <v>0.29006999999999999</v>
      </c>
      <c r="U815" s="274">
        <v>0</v>
      </c>
      <c r="V815" s="274">
        <v>0</v>
      </c>
      <c r="W815" s="274">
        <v>4.0879999999999972E-2</v>
      </c>
      <c r="X815" s="274">
        <v>0</v>
      </c>
      <c r="Y815" s="274">
        <v>0</v>
      </c>
      <c r="Z815" s="274">
        <v>0</v>
      </c>
      <c r="AA815" s="274">
        <v>0</v>
      </c>
      <c r="AB815" s="274">
        <v>0.15045</v>
      </c>
      <c r="AC815" s="274">
        <v>7.0800000000000002E-2</v>
      </c>
      <c r="AD815" s="274">
        <v>0.11731000000000003</v>
      </c>
      <c r="AE815" s="274">
        <v>0</v>
      </c>
      <c r="AF815" s="272">
        <f t="shared" si="51"/>
        <v>1</v>
      </c>
      <c r="AG815" s="196">
        <f t="shared" si="52"/>
        <v>0.66950999999999994</v>
      </c>
    </row>
    <row r="816" spans="1:33" s="23" customFormat="1" x14ac:dyDescent="0.25">
      <c r="A816" s="1">
        <v>1960</v>
      </c>
      <c r="B816" s="1" t="s">
        <v>20</v>
      </c>
      <c r="C816" s="1" t="str">
        <f t="shared" si="49"/>
        <v>1960NB</v>
      </c>
      <c r="D816" s="1" t="s">
        <v>56</v>
      </c>
      <c r="E816" s="1" t="str">
        <f t="shared" si="50"/>
        <v>1960NBICI</v>
      </c>
      <c r="F816" s="196">
        <v>0.12182999999999999</v>
      </c>
      <c r="G816" s="196">
        <v>0.4264</v>
      </c>
      <c r="H816" s="196">
        <v>0</v>
      </c>
      <c r="I816" s="196">
        <v>2.4369999999999999E-2</v>
      </c>
      <c r="J816" s="196">
        <v>0.1066</v>
      </c>
      <c r="K816" s="196">
        <v>0</v>
      </c>
      <c r="L816" s="196">
        <v>0</v>
      </c>
      <c r="M816" s="196">
        <v>3.0499999999999998E-3</v>
      </c>
      <c r="N816" s="196">
        <v>6.0899999999999999E-3</v>
      </c>
      <c r="O816" s="196">
        <v>4.061E-2</v>
      </c>
      <c r="P816" s="196">
        <v>5.0599999999998979E-3</v>
      </c>
      <c r="Q816" s="196">
        <v>0</v>
      </c>
      <c r="R816" s="196">
        <v>0</v>
      </c>
      <c r="S816" s="196">
        <v>1.0199999999999999E-3</v>
      </c>
      <c r="T816" s="196">
        <v>0</v>
      </c>
      <c r="U816" s="196">
        <v>7.11E-3</v>
      </c>
      <c r="V816" s="196">
        <v>8.1200000000000005E-3</v>
      </c>
      <c r="W816" s="196">
        <v>8.1220000000000001E-2</v>
      </c>
      <c r="X816" s="196">
        <v>6.0909999999999999E-2</v>
      </c>
      <c r="Y816" s="196">
        <v>0.10152</v>
      </c>
      <c r="Z816" s="196">
        <v>6.0899999999999999E-3</v>
      </c>
      <c r="AA816" s="196">
        <v>0</v>
      </c>
      <c r="AB816" s="196">
        <v>0</v>
      </c>
      <c r="AC816" s="196">
        <v>0</v>
      </c>
      <c r="AD816" s="196">
        <v>0</v>
      </c>
      <c r="AE816" s="196">
        <v>0</v>
      </c>
      <c r="AF816" s="272">
        <f t="shared" si="51"/>
        <v>1</v>
      </c>
      <c r="AG816" s="196">
        <f t="shared" si="52"/>
        <v>0.26599</v>
      </c>
    </row>
    <row r="817" spans="1:33" s="23" customFormat="1" x14ac:dyDescent="0.25">
      <c r="A817" s="1">
        <v>1960</v>
      </c>
      <c r="B817" s="1" t="s">
        <v>20</v>
      </c>
      <c r="C817" s="1" t="str">
        <f t="shared" si="49"/>
        <v>1960NB</v>
      </c>
      <c r="D817" s="1" t="s">
        <v>58</v>
      </c>
      <c r="E817" s="1" t="str">
        <f t="shared" si="50"/>
        <v>1960NBResidential</v>
      </c>
      <c r="F817" s="196">
        <v>0.12182999999999999</v>
      </c>
      <c r="G817" s="196">
        <v>0.4264</v>
      </c>
      <c r="H817" s="196">
        <v>0</v>
      </c>
      <c r="I817" s="196">
        <v>2.4369999999999999E-2</v>
      </c>
      <c r="J817" s="196">
        <v>0.1066</v>
      </c>
      <c r="K817" s="196">
        <v>0</v>
      </c>
      <c r="L817" s="196">
        <v>0</v>
      </c>
      <c r="M817" s="196">
        <v>3.0499999999999998E-3</v>
      </c>
      <c r="N817" s="196">
        <v>6.0899999999999999E-3</v>
      </c>
      <c r="O817" s="196">
        <v>4.061E-2</v>
      </c>
      <c r="P817" s="196">
        <v>5.0599999999998979E-3</v>
      </c>
      <c r="Q817" s="196">
        <v>0</v>
      </c>
      <c r="R817" s="196">
        <v>0</v>
      </c>
      <c r="S817" s="196">
        <v>1.0199999999999999E-3</v>
      </c>
      <c r="T817" s="196">
        <v>0</v>
      </c>
      <c r="U817" s="196">
        <v>7.11E-3</v>
      </c>
      <c r="V817" s="196">
        <v>8.1200000000000005E-3</v>
      </c>
      <c r="W817" s="196">
        <v>8.1220000000000001E-2</v>
      </c>
      <c r="X817" s="196">
        <v>6.0909999999999999E-2</v>
      </c>
      <c r="Y817" s="197">
        <v>0.10152</v>
      </c>
      <c r="Z817" s="196">
        <v>6.0899999999999999E-3</v>
      </c>
      <c r="AA817" s="196">
        <v>0</v>
      </c>
      <c r="AB817" s="196">
        <v>0</v>
      </c>
      <c r="AC817" s="196">
        <v>0</v>
      </c>
      <c r="AD817" s="196">
        <v>0</v>
      </c>
      <c r="AE817" s="196">
        <v>0</v>
      </c>
      <c r="AF817" s="272">
        <f t="shared" si="51"/>
        <v>1</v>
      </c>
      <c r="AG817" s="196">
        <f t="shared" si="52"/>
        <v>0.26599</v>
      </c>
    </row>
    <row r="818" spans="1:33" s="23" customFormat="1" x14ac:dyDescent="0.25">
      <c r="A818" s="1">
        <v>1961</v>
      </c>
      <c r="B818" s="1" t="s">
        <v>20</v>
      </c>
      <c r="C818" s="1" t="str">
        <f t="shared" si="49"/>
        <v>1961NB</v>
      </c>
      <c r="D818" s="1" t="s">
        <v>57</v>
      </c>
      <c r="E818" s="1" t="str">
        <f t="shared" si="50"/>
        <v>1961NBC&amp;D</v>
      </c>
      <c r="F818" s="274">
        <v>0</v>
      </c>
      <c r="G818" s="274">
        <v>1.0829999999999999E-2</v>
      </c>
      <c r="H818" s="274">
        <v>0</v>
      </c>
      <c r="I818" s="274">
        <v>0.31966</v>
      </c>
      <c r="J818" s="274">
        <v>0</v>
      </c>
      <c r="K818" s="274">
        <v>0</v>
      </c>
      <c r="L818" s="274">
        <v>0</v>
      </c>
      <c r="M818" s="274">
        <v>0</v>
      </c>
      <c r="N818" s="274">
        <v>0</v>
      </c>
      <c r="O818" s="274">
        <v>0</v>
      </c>
      <c r="P818" s="274">
        <v>0</v>
      </c>
      <c r="Q818" s="274">
        <v>0</v>
      </c>
      <c r="R818" s="274">
        <v>0</v>
      </c>
      <c r="S818" s="274">
        <v>0</v>
      </c>
      <c r="T818" s="274">
        <v>0.29006999999999999</v>
      </c>
      <c r="U818" s="274">
        <v>0</v>
      </c>
      <c r="V818" s="274">
        <v>0</v>
      </c>
      <c r="W818" s="274">
        <v>4.0879999999999972E-2</v>
      </c>
      <c r="X818" s="274">
        <v>0</v>
      </c>
      <c r="Y818" s="274">
        <v>0</v>
      </c>
      <c r="Z818" s="274">
        <v>0</v>
      </c>
      <c r="AA818" s="274">
        <v>0</v>
      </c>
      <c r="AB818" s="274">
        <v>0.15045</v>
      </c>
      <c r="AC818" s="274">
        <v>7.0800000000000002E-2</v>
      </c>
      <c r="AD818" s="274">
        <v>0.11731000000000003</v>
      </c>
      <c r="AE818" s="274">
        <v>0</v>
      </c>
      <c r="AF818" s="272">
        <f t="shared" si="51"/>
        <v>1</v>
      </c>
      <c r="AG818" s="196">
        <f t="shared" si="52"/>
        <v>0.66950999999999994</v>
      </c>
    </row>
    <row r="819" spans="1:33" s="23" customFormat="1" x14ac:dyDescent="0.25">
      <c r="A819" s="1">
        <v>1961</v>
      </c>
      <c r="B819" s="1" t="s">
        <v>20</v>
      </c>
      <c r="C819" s="1" t="str">
        <f t="shared" si="49"/>
        <v>1961NB</v>
      </c>
      <c r="D819" s="1" t="s">
        <v>56</v>
      </c>
      <c r="E819" s="1" t="str">
        <f t="shared" si="50"/>
        <v>1961NBICI</v>
      </c>
      <c r="F819" s="196">
        <v>0.12182999999999999</v>
      </c>
      <c r="G819" s="196">
        <v>0.4264</v>
      </c>
      <c r="H819" s="196">
        <v>0</v>
      </c>
      <c r="I819" s="196">
        <v>2.4369999999999999E-2</v>
      </c>
      <c r="J819" s="196">
        <v>0.1066</v>
      </c>
      <c r="K819" s="196">
        <v>0</v>
      </c>
      <c r="L819" s="196">
        <v>0</v>
      </c>
      <c r="M819" s="196">
        <v>3.0499999999999998E-3</v>
      </c>
      <c r="N819" s="196">
        <v>6.0899999999999999E-3</v>
      </c>
      <c r="O819" s="196">
        <v>4.061E-2</v>
      </c>
      <c r="P819" s="196">
        <v>5.0599999999998979E-3</v>
      </c>
      <c r="Q819" s="196">
        <v>0</v>
      </c>
      <c r="R819" s="196">
        <v>0</v>
      </c>
      <c r="S819" s="196">
        <v>1.0199999999999999E-3</v>
      </c>
      <c r="T819" s="196">
        <v>0</v>
      </c>
      <c r="U819" s="196">
        <v>7.11E-3</v>
      </c>
      <c r="V819" s="196">
        <v>8.1200000000000005E-3</v>
      </c>
      <c r="W819" s="196">
        <v>8.1220000000000001E-2</v>
      </c>
      <c r="X819" s="196">
        <v>6.0909999999999999E-2</v>
      </c>
      <c r="Y819" s="196">
        <v>0.10152</v>
      </c>
      <c r="Z819" s="196">
        <v>6.0899999999999999E-3</v>
      </c>
      <c r="AA819" s="196">
        <v>0</v>
      </c>
      <c r="AB819" s="196">
        <v>0</v>
      </c>
      <c r="AC819" s="196">
        <v>0</v>
      </c>
      <c r="AD819" s="196">
        <v>0</v>
      </c>
      <c r="AE819" s="196">
        <v>0</v>
      </c>
      <c r="AF819" s="272">
        <f t="shared" si="51"/>
        <v>1</v>
      </c>
      <c r="AG819" s="196">
        <f t="shared" si="52"/>
        <v>0.26599</v>
      </c>
    </row>
    <row r="820" spans="1:33" s="23" customFormat="1" x14ac:dyDescent="0.25">
      <c r="A820" s="1">
        <v>1961</v>
      </c>
      <c r="B820" s="1" t="s">
        <v>20</v>
      </c>
      <c r="C820" s="1" t="str">
        <f t="shared" si="49"/>
        <v>1961NB</v>
      </c>
      <c r="D820" s="1" t="s">
        <v>58</v>
      </c>
      <c r="E820" s="1" t="str">
        <f t="shared" si="50"/>
        <v>1961NBResidential</v>
      </c>
      <c r="F820" s="196">
        <v>0.12182999999999999</v>
      </c>
      <c r="G820" s="196">
        <v>0.4264</v>
      </c>
      <c r="H820" s="196">
        <v>0</v>
      </c>
      <c r="I820" s="196">
        <v>2.4369999999999999E-2</v>
      </c>
      <c r="J820" s="196">
        <v>0.1066</v>
      </c>
      <c r="K820" s="196">
        <v>0</v>
      </c>
      <c r="L820" s="196">
        <v>0</v>
      </c>
      <c r="M820" s="196">
        <v>3.0499999999999998E-3</v>
      </c>
      <c r="N820" s="196">
        <v>6.0899999999999999E-3</v>
      </c>
      <c r="O820" s="196">
        <v>4.061E-2</v>
      </c>
      <c r="P820" s="196">
        <v>5.0599999999998979E-3</v>
      </c>
      <c r="Q820" s="196">
        <v>0</v>
      </c>
      <c r="R820" s="196">
        <v>0</v>
      </c>
      <c r="S820" s="196">
        <v>1.0199999999999999E-3</v>
      </c>
      <c r="T820" s="196">
        <v>0</v>
      </c>
      <c r="U820" s="196">
        <v>7.11E-3</v>
      </c>
      <c r="V820" s="196">
        <v>8.1200000000000005E-3</v>
      </c>
      <c r="W820" s="196">
        <v>8.1220000000000001E-2</v>
      </c>
      <c r="X820" s="196">
        <v>6.0909999999999999E-2</v>
      </c>
      <c r="Y820" s="196">
        <v>0.10152</v>
      </c>
      <c r="Z820" s="196">
        <v>6.0899999999999999E-3</v>
      </c>
      <c r="AA820" s="196">
        <v>0</v>
      </c>
      <c r="AB820" s="196">
        <v>0</v>
      </c>
      <c r="AC820" s="196">
        <v>0</v>
      </c>
      <c r="AD820" s="196">
        <v>0</v>
      </c>
      <c r="AE820" s="196">
        <v>0</v>
      </c>
      <c r="AF820" s="272">
        <f t="shared" si="51"/>
        <v>1</v>
      </c>
      <c r="AG820" s="196">
        <f t="shared" si="52"/>
        <v>0.26599</v>
      </c>
    </row>
    <row r="821" spans="1:33" s="23" customFormat="1" x14ac:dyDescent="0.25">
      <c r="A821" s="1">
        <v>1962</v>
      </c>
      <c r="B821" s="1" t="s">
        <v>20</v>
      </c>
      <c r="C821" s="1" t="str">
        <f t="shared" si="49"/>
        <v>1962NB</v>
      </c>
      <c r="D821" s="1" t="s">
        <v>57</v>
      </c>
      <c r="E821" s="1" t="str">
        <f t="shared" si="50"/>
        <v>1962NBC&amp;D</v>
      </c>
      <c r="F821" s="274">
        <v>0</v>
      </c>
      <c r="G821" s="274">
        <v>1.0829999999999999E-2</v>
      </c>
      <c r="H821" s="274">
        <v>0</v>
      </c>
      <c r="I821" s="274">
        <v>0.31966</v>
      </c>
      <c r="J821" s="274">
        <v>0</v>
      </c>
      <c r="K821" s="274">
        <v>0</v>
      </c>
      <c r="L821" s="274">
        <v>0</v>
      </c>
      <c r="M821" s="274">
        <v>0</v>
      </c>
      <c r="N821" s="274">
        <v>0</v>
      </c>
      <c r="O821" s="274">
        <v>0</v>
      </c>
      <c r="P821" s="274">
        <v>0</v>
      </c>
      <c r="Q821" s="274">
        <v>0</v>
      </c>
      <c r="R821" s="274">
        <v>0</v>
      </c>
      <c r="S821" s="274">
        <v>0</v>
      </c>
      <c r="T821" s="274">
        <v>0.29006999999999999</v>
      </c>
      <c r="U821" s="274">
        <v>0</v>
      </c>
      <c r="V821" s="274">
        <v>0</v>
      </c>
      <c r="W821" s="274">
        <v>4.0879999999999972E-2</v>
      </c>
      <c r="X821" s="274">
        <v>0</v>
      </c>
      <c r="Y821" s="274">
        <v>0</v>
      </c>
      <c r="Z821" s="274">
        <v>0</v>
      </c>
      <c r="AA821" s="274">
        <v>0</v>
      </c>
      <c r="AB821" s="274">
        <v>0.15045</v>
      </c>
      <c r="AC821" s="274">
        <v>7.0800000000000002E-2</v>
      </c>
      <c r="AD821" s="274">
        <v>0.11731000000000003</v>
      </c>
      <c r="AE821" s="274">
        <v>0</v>
      </c>
      <c r="AF821" s="272">
        <f t="shared" si="51"/>
        <v>1</v>
      </c>
      <c r="AG821" s="196">
        <f t="shared" si="52"/>
        <v>0.66950999999999994</v>
      </c>
    </row>
    <row r="822" spans="1:33" s="23" customFormat="1" x14ac:dyDescent="0.25">
      <c r="A822" s="1">
        <v>1962</v>
      </c>
      <c r="B822" s="1" t="s">
        <v>20</v>
      </c>
      <c r="C822" s="1" t="str">
        <f t="shared" si="49"/>
        <v>1962NB</v>
      </c>
      <c r="D822" s="1" t="s">
        <v>56</v>
      </c>
      <c r="E822" s="1" t="str">
        <f t="shared" si="50"/>
        <v>1962NBICI</v>
      </c>
      <c r="F822" s="196">
        <v>0.12182999999999999</v>
      </c>
      <c r="G822" s="196">
        <v>0.4264</v>
      </c>
      <c r="H822" s="196">
        <v>0</v>
      </c>
      <c r="I822" s="196">
        <v>2.4369999999999999E-2</v>
      </c>
      <c r="J822" s="196">
        <v>0.1066</v>
      </c>
      <c r="K822" s="196">
        <v>0</v>
      </c>
      <c r="L822" s="196">
        <v>0</v>
      </c>
      <c r="M822" s="196">
        <v>3.0499999999999998E-3</v>
      </c>
      <c r="N822" s="196">
        <v>6.0899999999999999E-3</v>
      </c>
      <c r="O822" s="196">
        <v>4.061E-2</v>
      </c>
      <c r="P822" s="196">
        <v>5.0599999999998979E-3</v>
      </c>
      <c r="Q822" s="196">
        <v>0</v>
      </c>
      <c r="R822" s="196">
        <v>0</v>
      </c>
      <c r="S822" s="196">
        <v>1.0199999999999999E-3</v>
      </c>
      <c r="T822" s="196">
        <v>0</v>
      </c>
      <c r="U822" s="196">
        <v>7.11E-3</v>
      </c>
      <c r="V822" s="196">
        <v>8.1200000000000005E-3</v>
      </c>
      <c r="W822" s="196">
        <v>8.1220000000000001E-2</v>
      </c>
      <c r="X822" s="196">
        <v>6.0909999999999999E-2</v>
      </c>
      <c r="Y822" s="197">
        <v>0.10152</v>
      </c>
      <c r="Z822" s="196">
        <v>6.0899999999999999E-3</v>
      </c>
      <c r="AA822" s="196">
        <v>0</v>
      </c>
      <c r="AB822" s="196">
        <v>0</v>
      </c>
      <c r="AC822" s="196">
        <v>0</v>
      </c>
      <c r="AD822" s="196">
        <v>0</v>
      </c>
      <c r="AE822" s="196">
        <v>0</v>
      </c>
      <c r="AF822" s="272">
        <f t="shared" si="51"/>
        <v>1</v>
      </c>
      <c r="AG822" s="196">
        <f t="shared" si="52"/>
        <v>0.26599</v>
      </c>
    </row>
    <row r="823" spans="1:33" s="23" customFormat="1" x14ac:dyDescent="0.25">
      <c r="A823" s="1">
        <v>1962</v>
      </c>
      <c r="B823" s="1" t="s">
        <v>20</v>
      </c>
      <c r="C823" s="1" t="str">
        <f t="shared" si="49"/>
        <v>1962NB</v>
      </c>
      <c r="D823" s="1" t="s">
        <v>58</v>
      </c>
      <c r="E823" s="1" t="str">
        <f t="shared" si="50"/>
        <v>1962NBResidential</v>
      </c>
      <c r="F823" s="196">
        <v>0.12182999999999999</v>
      </c>
      <c r="G823" s="196">
        <v>0.4264</v>
      </c>
      <c r="H823" s="196">
        <v>0</v>
      </c>
      <c r="I823" s="196">
        <v>2.4369999999999999E-2</v>
      </c>
      <c r="J823" s="196">
        <v>0.1066</v>
      </c>
      <c r="K823" s="196">
        <v>0</v>
      </c>
      <c r="L823" s="196">
        <v>0</v>
      </c>
      <c r="M823" s="196">
        <v>3.0499999999999998E-3</v>
      </c>
      <c r="N823" s="196">
        <v>6.0899999999999999E-3</v>
      </c>
      <c r="O823" s="196">
        <v>4.061E-2</v>
      </c>
      <c r="P823" s="196">
        <v>5.0599999999998979E-3</v>
      </c>
      <c r="Q823" s="196">
        <v>0</v>
      </c>
      <c r="R823" s="196">
        <v>0</v>
      </c>
      <c r="S823" s="196">
        <v>1.0199999999999999E-3</v>
      </c>
      <c r="T823" s="196">
        <v>0</v>
      </c>
      <c r="U823" s="196">
        <v>7.11E-3</v>
      </c>
      <c r="V823" s="196">
        <v>8.1200000000000005E-3</v>
      </c>
      <c r="W823" s="196">
        <v>8.1220000000000001E-2</v>
      </c>
      <c r="X823" s="196">
        <v>6.0909999999999999E-2</v>
      </c>
      <c r="Y823" s="197">
        <v>0.10152</v>
      </c>
      <c r="Z823" s="196">
        <v>6.0899999999999999E-3</v>
      </c>
      <c r="AA823" s="196">
        <v>0</v>
      </c>
      <c r="AB823" s="196">
        <v>0</v>
      </c>
      <c r="AC823" s="196">
        <v>0</v>
      </c>
      <c r="AD823" s="196">
        <v>0</v>
      </c>
      <c r="AE823" s="196">
        <v>0</v>
      </c>
      <c r="AF823" s="272">
        <f t="shared" si="51"/>
        <v>1</v>
      </c>
      <c r="AG823" s="196">
        <f t="shared" si="52"/>
        <v>0.26599</v>
      </c>
    </row>
    <row r="824" spans="1:33" s="23" customFormat="1" x14ac:dyDescent="0.25">
      <c r="A824" s="1">
        <v>1963</v>
      </c>
      <c r="B824" s="1" t="s">
        <v>20</v>
      </c>
      <c r="C824" s="1" t="str">
        <f t="shared" si="49"/>
        <v>1963NB</v>
      </c>
      <c r="D824" s="1" t="s">
        <v>57</v>
      </c>
      <c r="E824" s="1" t="str">
        <f t="shared" si="50"/>
        <v>1963NBC&amp;D</v>
      </c>
      <c r="F824" s="274">
        <v>0</v>
      </c>
      <c r="G824" s="274">
        <v>1.0829999999999999E-2</v>
      </c>
      <c r="H824" s="274">
        <v>0</v>
      </c>
      <c r="I824" s="274">
        <v>0.31966</v>
      </c>
      <c r="J824" s="274">
        <v>0</v>
      </c>
      <c r="K824" s="274">
        <v>0</v>
      </c>
      <c r="L824" s="274">
        <v>0</v>
      </c>
      <c r="M824" s="274">
        <v>0</v>
      </c>
      <c r="N824" s="274">
        <v>0</v>
      </c>
      <c r="O824" s="274">
        <v>0</v>
      </c>
      <c r="P824" s="274">
        <v>0</v>
      </c>
      <c r="Q824" s="274">
        <v>0</v>
      </c>
      <c r="R824" s="274">
        <v>0</v>
      </c>
      <c r="S824" s="274">
        <v>0</v>
      </c>
      <c r="T824" s="274">
        <v>0.29006999999999999</v>
      </c>
      <c r="U824" s="274">
        <v>0</v>
      </c>
      <c r="V824" s="274">
        <v>0</v>
      </c>
      <c r="W824" s="274">
        <v>4.0879999999999972E-2</v>
      </c>
      <c r="X824" s="274">
        <v>0</v>
      </c>
      <c r="Y824" s="274">
        <v>0</v>
      </c>
      <c r="Z824" s="274">
        <v>0</v>
      </c>
      <c r="AA824" s="274">
        <v>0</v>
      </c>
      <c r="AB824" s="274">
        <v>0.15045</v>
      </c>
      <c r="AC824" s="274">
        <v>7.0800000000000002E-2</v>
      </c>
      <c r="AD824" s="274">
        <v>0.11731000000000003</v>
      </c>
      <c r="AE824" s="274">
        <v>0</v>
      </c>
      <c r="AF824" s="272">
        <f t="shared" si="51"/>
        <v>1</v>
      </c>
      <c r="AG824" s="196">
        <f t="shared" si="52"/>
        <v>0.66950999999999994</v>
      </c>
    </row>
    <row r="825" spans="1:33" s="23" customFormat="1" x14ac:dyDescent="0.25">
      <c r="A825" s="1">
        <v>1963</v>
      </c>
      <c r="B825" s="1" t="s">
        <v>20</v>
      </c>
      <c r="C825" s="1" t="str">
        <f t="shared" si="49"/>
        <v>1963NB</v>
      </c>
      <c r="D825" s="1" t="s">
        <v>56</v>
      </c>
      <c r="E825" s="1" t="str">
        <f t="shared" si="50"/>
        <v>1963NBICI</v>
      </c>
      <c r="F825" s="196">
        <v>0.12182999999999999</v>
      </c>
      <c r="G825" s="196">
        <v>0.4264</v>
      </c>
      <c r="H825" s="196">
        <v>0</v>
      </c>
      <c r="I825" s="196">
        <v>2.4369999999999999E-2</v>
      </c>
      <c r="J825" s="196">
        <v>0.1066</v>
      </c>
      <c r="K825" s="196">
        <v>0</v>
      </c>
      <c r="L825" s="196">
        <v>0</v>
      </c>
      <c r="M825" s="196">
        <v>3.0499999999999998E-3</v>
      </c>
      <c r="N825" s="196">
        <v>6.0899999999999999E-3</v>
      </c>
      <c r="O825" s="196">
        <v>4.061E-2</v>
      </c>
      <c r="P825" s="196">
        <v>5.0599999999998979E-3</v>
      </c>
      <c r="Q825" s="196">
        <v>0</v>
      </c>
      <c r="R825" s="196">
        <v>0</v>
      </c>
      <c r="S825" s="196">
        <v>1.0199999999999999E-3</v>
      </c>
      <c r="T825" s="196">
        <v>0</v>
      </c>
      <c r="U825" s="196">
        <v>7.11E-3</v>
      </c>
      <c r="V825" s="196">
        <v>8.1200000000000005E-3</v>
      </c>
      <c r="W825" s="196">
        <v>8.1220000000000001E-2</v>
      </c>
      <c r="X825" s="196">
        <v>6.0909999999999999E-2</v>
      </c>
      <c r="Y825" s="196">
        <v>0.10152</v>
      </c>
      <c r="Z825" s="196">
        <v>6.0899999999999999E-3</v>
      </c>
      <c r="AA825" s="196">
        <v>0</v>
      </c>
      <c r="AB825" s="196">
        <v>0</v>
      </c>
      <c r="AC825" s="196">
        <v>0</v>
      </c>
      <c r="AD825" s="196">
        <v>0</v>
      </c>
      <c r="AE825" s="196">
        <v>0</v>
      </c>
      <c r="AF825" s="272">
        <f t="shared" si="51"/>
        <v>1</v>
      </c>
      <c r="AG825" s="196">
        <f t="shared" si="52"/>
        <v>0.26599</v>
      </c>
    </row>
    <row r="826" spans="1:33" s="23" customFormat="1" x14ac:dyDescent="0.25">
      <c r="A826" s="1">
        <v>1963</v>
      </c>
      <c r="B826" s="1" t="s">
        <v>20</v>
      </c>
      <c r="C826" s="1" t="str">
        <f t="shared" si="49"/>
        <v>1963NB</v>
      </c>
      <c r="D826" s="1" t="s">
        <v>58</v>
      </c>
      <c r="E826" s="1" t="str">
        <f t="shared" si="50"/>
        <v>1963NBResidential</v>
      </c>
      <c r="F826" s="196">
        <v>0.12182999999999999</v>
      </c>
      <c r="G826" s="196">
        <v>0.4264</v>
      </c>
      <c r="H826" s="196">
        <v>0</v>
      </c>
      <c r="I826" s="196">
        <v>2.4369999999999999E-2</v>
      </c>
      <c r="J826" s="196">
        <v>0.1066</v>
      </c>
      <c r="K826" s="196">
        <v>0</v>
      </c>
      <c r="L826" s="196">
        <v>0</v>
      </c>
      <c r="M826" s="196">
        <v>3.0499999999999998E-3</v>
      </c>
      <c r="N826" s="196">
        <v>6.0899999999999999E-3</v>
      </c>
      <c r="O826" s="196">
        <v>4.061E-2</v>
      </c>
      <c r="P826" s="196">
        <v>5.0599999999998979E-3</v>
      </c>
      <c r="Q826" s="196">
        <v>0</v>
      </c>
      <c r="R826" s="196">
        <v>0</v>
      </c>
      <c r="S826" s="196">
        <v>1.0199999999999999E-3</v>
      </c>
      <c r="T826" s="196">
        <v>0</v>
      </c>
      <c r="U826" s="196">
        <v>7.11E-3</v>
      </c>
      <c r="V826" s="196">
        <v>8.1200000000000005E-3</v>
      </c>
      <c r="W826" s="196">
        <v>8.1220000000000001E-2</v>
      </c>
      <c r="X826" s="196">
        <v>6.0909999999999999E-2</v>
      </c>
      <c r="Y826" s="197">
        <v>0.10152</v>
      </c>
      <c r="Z826" s="196">
        <v>6.0899999999999999E-3</v>
      </c>
      <c r="AA826" s="196">
        <v>0</v>
      </c>
      <c r="AB826" s="196">
        <v>0</v>
      </c>
      <c r="AC826" s="196">
        <v>0</v>
      </c>
      <c r="AD826" s="196">
        <v>0</v>
      </c>
      <c r="AE826" s="196">
        <v>0</v>
      </c>
      <c r="AF826" s="272">
        <f t="shared" si="51"/>
        <v>1</v>
      </c>
      <c r="AG826" s="196">
        <f t="shared" si="52"/>
        <v>0.26599</v>
      </c>
    </row>
    <row r="827" spans="1:33" s="23" customFormat="1" x14ac:dyDescent="0.25">
      <c r="A827" s="1">
        <v>1964</v>
      </c>
      <c r="B827" s="1" t="s">
        <v>20</v>
      </c>
      <c r="C827" s="1" t="str">
        <f t="shared" si="49"/>
        <v>1964NB</v>
      </c>
      <c r="D827" s="1" t="s">
        <v>57</v>
      </c>
      <c r="E827" s="1" t="str">
        <f t="shared" si="50"/>
        <v>1964NBC&amp;D</v>
      </c>
      <c r="F827" s="274">
        <v>0</v>
      </c>
      <c r="G827" s="274">
        <v>1.0829999999999999E-2</v>
      </c>
      <c r="H827" s="274">
        <v>0</v>
      </c>
      <c r="I827" s="274">
        <v>0.31966</v>
      </c>
      <c r="J827" s="274">
        <v>0</v>
      </c>
      <c r="K827" s="274">
        <v>0</v>
      </c>
      <c r="L827" s="274">
        <v>0</v>
      </c>
      <c r="M827" s="274">
        <v>0</v>
      </c>
      <c r="N827" s="274">
        <v>0</v>
      </c>
      <c r="O827" s="274">
        <v>0</v>
      </c>
      <c r="P827" s="274">
        <v>0</v>
      </c>
      <c r="Q827" s="274">
        <v>0</v>
      </c>
      <c r="R827" s="274">
        <v>0</v>
      </c>
      <c r="S827" s="274">
        <v>0</v>
      </c>
      <c r="T827" s="274">
        <v>0.29006999999999999</v>
      </c>
      <c r="U827" s="274">
        <v>0</v>
      </c>
      <c r="V827" s="274">
        <v>0</v>
      </c>
      <c r="W827" s="274">
        <v>4.0879999999999972E-2</v>
      </c>
      <c r="X827" s="274">
        <v>0</v>
      </c>
      <c r="Y827" s="274">
        <v>0</v>
      </c>
      <c r="Z827" s="274">
        <v>0</v>
      </c>
      <c r="AA827" s="274">
        <v>0</v>
      </c>
      <c r="AB827" s="274">
        <v>0.15045</v>
      </c>
      <c r="AC827" s="274">
        <v>7.0800000000000002E-2</v>
      </c>
      <c r="AD827" s="274">
        <v>0.11731000000000003</v>
      </c>
      <c r="AE827" s="274">
        <v>0</v>
      </c>
      <c r="AF827" s="272">
        <f t="shared" si="51"/>
        <v>1</v>
      </c>
      <c r="AG827" s="196">
        <f t="shared" si="52"/>
        <v>0.66950999999999994</v>
      </c>
    </row>
    <row r="828" spans="1:33" s="23" customFormat="1" x14ac:dyDescent="0.25">
      <c r="A828" s="1">
        <v>1964</v>
      </c>
      <c r="B828" s="1" t="s">
        <v>20</v>
      </c>
      <c r="C828" s="1" t="str">
        <f t="shared" si="49"/>
        <v>1964NB</v>
      </c>
      <c r="D828" s="1" t="s">
        <v>56</v>
      </c>
      <c r="E828" s="1" t="str">
        <f t="shared" si="50"/>
        <v>1964NBICI</v>
      </c>
      <c r="F828" s="196">
        <v>0.12182999999999999</v>
      </c>
      <c r="G828" s="196">
        <v>0.4264</v>
      </c>
      <c r="H828" s="196">
        <v>0</v>
      </c>
      <c r="I828" s="196">
        <v>2.4369999999999999E-2</v>
      </c>
      <c r="J828" s="196">
        <v>0.1066</v>
      </c>
      <c r="K828" s="196">
        <v>0</v>
      </c>
      <c r="L828" s="196">
        <v>0</v>
      </c>
      <c r="M828" s="196">
        <v>3.0499999999999998E-3</v>
      </c>
      <c r="N828" s="196">
        <v>6.0899999999999999E-3</v>
      </c>
      <c r="O828" s="196">
        <v>4.061E-2</v>
      </c>
      <c r="P828" s="196">
        <v>5.0599999999998979E-3</v>
      </c>
      <c r="Q828" s="196">
        <v>0</v>
      </c>
      <c r="R828" s="196">
        <v>0</v>
      </c>
      <c r="S828" s="196">
        <v>1.0199999999999999E-3</v>
      </c>
      <c r="T828" s="196">
        <v>0</v>
      </c>
      <c r="U828" s="196">
        <v>7.11E-3</v>
      </c>
      <c r="V828" s="196">
        <v>8.1200000000000005E-3</v>
      </c>
      <c r="W828" s="196">
        <v>8.1220000000000001E-2</v>
      </c>
      <c r="X828" s="196">
        <v>6.0909999999999999E-2</v>
      </c>
      <c r="Y828" s="196">
        <v>0.10152</v>
      </c>
      <c r="Z828" s="196">
        <v>6.0899999999999999E-3</v>
      </c>
      <c r="AA828" s="196">
        <v>0</v>
      </c>
      <c r="AB828" s="196">
        <v>0</v>
      </c>
      <c r="AC828" s="196">
        <v>0</v>
      </c>
      <c r="AD828" s="196">
        <v>0</v>
      </c>
      <c r="AE828" s="196">
        <v>0</v>
      </c>
      <c r="AF828" s="272">
        <f t="shared" si="51"/>
        <v>1</v>
      </c>
      <c r="AG828" s="196">
        <f t="shared" si="52"/>
        <v>0.26599</v>
      </c>
    </row>
    <row r="829" spans="1:33" s="23" customFormat="1" x14ac:dyDescent="0.25">
      <c r="A829" s="1">
        <v>1964</v>
      </c>
      <c r="B829" s="1" t="s">
        <v>20</v>
      </c>
      <c r="C829" s="1" t="str">
        <f t="shared" si="49"/>
        <v>1964NB</v>
      </c>
      <c r="D829" s="1" t="s">
        <v>58</v>
      </c>
      <c r="E829" s="1" t="str">
        <f t="shared" si="50"/>
        <v>1964NBResidential</v>
      </c>
      <c r="F829" s="196">
        <v>0.12182999999999999</v>
      </c>
      <c r="G829" s="196">
        <v>0.4264</v>
      </c>
      <c r="H829" s="196">
        <v>0</v>
      </c>
      <c r="I829" s="196">
        <v>2.4369999999999999E-2</v>
      </c>
      <c r="J829" s="196">
        <v>0.1066</v>
      </c>
      <c r="K829" s="196">
        <v>0</v>
      </c>
      <c r="L829" s="196">
        <v>0</v>
      </c>
      <c r="M829" s="196">
        <v>3.0499999999999998E-3</v>
      </c>
      <c r="N829" s="196">
        <v>6.0899999999999999E-3</v>
      </c>
      <c r="O829" s="196">
        <v>4.061E-2</v>
      </c>
      <c r="P829" s="196">
        <v>5.0599999999998979E-3</v>
      </c>
      <c r="Q829" s="196">
        <v>0</v>
      </c>
      <c r="R829" s="196">
        <v>0</v>
      </c>
      <c r="S829" s="196">
        <v>1.0199999999999999E-3</v>
      </c>
      <c r="T829" s="196">
        <v>0</v>
      </c>
      <c r="U829" s="196">
        <v>7.11E-3</v>
      </c>
      <c r="V829" s="196">
        <v>8.1200000000000005E-3</v>
      </c>
      <c r="W829" s="196">
        <v>8.1220000000000001E-2</v>
      </c>
      <c r="X829" s="196">
        <v>6.0909999999999999E-2</v>
      </c>
      <c r="Y829" s="196">
        <v>0.10152</v>
      </c>
      <c r="Z829" s="196">
        <v>6.0899999999999999E-3</v>
      </c>
      <c r="AA829" s="196">
        <v>0</v>
      </c>
      <c r="AB829" s="196">
        <v>0</v>
      </c>
      <c r="AC829" s="196">
        <v>0</v>
      </c>
      <c r="AD829" s="196">
        <v>0</v>
      </c>
      <c r="AE829" s="196">
        <v>0</v>
      </c>
      <c r="AF829" s="272">
        <f t="shared" si="51"/>
        <v>1</v>
      </c>
      <c r="AG829" s="196">
        <f t="shared" si="52"/>
        <v>0.26599</v>
      </c>
    </row>
    <row r="830" spans="1:33" s="23" customFormat="1" x14ac:dyDescent="0.25">
      <c r="A830" s="1">
        <v>1965</v>
      </c>
      <c r="B830" s="1" t="s">
        <v>20</v>
      </c>
      <c r="C830" s="1" t="str">
        <f t="shared" si="49"/>
        <v>1965NB</v>
      </c>
      <c r="D830" s="1" t="s">
        <v>57</v>
      </c>
      <c r="E830" s="1" t="str">
        <f t="shared" si="50"/>
        <v>1965NBC&amp;D</v>
      </c>
      <c r="F830" s="274">
        <v>0</v>
      </c>
      <c r="G830" s="274">
        <v>1.0829999999999999E-2</v>
      </c>
      <c r="H830" s="274">
        <v>0</v>
      </c>
      <c r="I830" s="274">
        <v>0.31966</v>
      </c>
      <c r="J830" s="274">
        <v>0</v>
      </c>
      <c r="K830" s="274">
        <v>0</v>
      </c>
      <c r="L830" s="274">
        <v>0</v>
      </c>
      <c r="M830" s="274">
        <v>0</v>
      </c>
      <c r="N830" s="274">
        <v>0</v>
      </c>
      <c r="O830" s="274">
        <v>0</v>
      </c>
      <c r="P830" s="274">
        <v>0</v>
      </c>
      <c r="Q830" s="274">
        <v>0</v>
      </c>
      <c r="R830" s="274">
        <v>0</v>
      </c>
      <c r="S830" s="274">
        <v>0</v>
      </c>
      <c r="T830" s="274">
        <v>0.29006999999999999</v>
      </c>
      <c r="U830" s="274">
        <v>0</v>
      </c>
      <c r="V830" s="274">
        <v>0</v>
      </c>
      <c r="W830" s="274">
        <v>4.0879999999999972E-2</v>
      </c>
      <c r="X830" s="274">
        <v>0</v>
      </c>
      <c r="Y830" s="274">
        <v>0</v>
      </c>
      <c r="Z830" s="274">
        <v>0</v>
      </c>
      <c r="AA830" s="274">
        <v>0</v>
      </c>
      <c r="AB830" s="274">
        <v>0.15045</v>
      </c>
      <c r="AC830" s="274">
        <v>7.0800000000000002E-2</v>
      </c>
      <c r="AD830" s="274">
        <v>0.11731000000000003</v>
      </c>
      <c r="AE830" s="274">
        <v>0</v>
      </c>
      <c r="AF830" s="272">
        <f t="shared" si="51"/>
        <v>1</v>
      </c>
      <c r="AG830" s="196">
        <f t="shared" si="52"/>
        <v>0.66950999999999994</v>
      </c>
    </row>
    <row r="831" spans="1:33" s="23" customFormat="1" x14ac:dyDescent="0.25">
      <c r="A831" s="1">
        <v>1965</v>
      </c>
      <c r="B831" s="1" t="s">
        <v>20</v>
      </c>
      <c r="C831" s="1" t="str">
        <f t="shared" si="49"/>
        <v>1965NB</v>
      </c>
      <c r="D831" s="1" t="s">
        <v>56</v>
      </c>
      <c r="E831" s="1" t="str">
        <f t="shared" si="50"/>
        <v>1965NBICI</v>
      </c>
      <c r="F831" s="196">
        <v>0.12182999999999999</v>
      </c>
      <c r="G831" s="196">
        <v>0.4264</v>
      </c>
      <c r="H831" s="196">
        <v>0</v>
      </c>
      <c r="I831" s="196">
        <v>2.4369999999999999E-2</v>
      </c>
      <c r="J831" s="196">
        <v>0.1066</v>
      </c>
      <c r="K831" s="196">
        <v>0</v>
      </c>
      <c r="L831" s="196">
        <v>0</v>
      </c>
      <c r="M831" s="196">
        <v>3.0499999999999998E-3</v>
      </c>
      <c r="N831" s="196">
        <v>6.0899999999999999E-3</v>
      </c>
      <c r="O831" s="196">
        <v>4.061E-2</v>
      </c>
      <c r="P831" s="196">
        <v>5.0599999999998979E-3</v>
      </c>
      <c r="Q831" s="196">
        <v>0</v>
      </c>
      <c r="R831" s="196">
        <v>0</v>
      </c>
      <c r="S831" s="196">
        <v>1.0199999999999999E-3</v>
      </c>
      <c r="T831" s="196">
        <v>0</v>
      </c>
      <c r="U831" s="196">
        <v>7.11E-3</v>
      </c>
      <c r="V831" s="196">
        <v>8.1200000000000005E-3</v>
      </c>
      <c r="W831" s="196">
        <v>8.1220000000000001E-2</v>
      </c>
      <c r="X831" s="196">
        <v>6.0909999999999999E-2</v>
      </c>
      <c r="Y831" s="197">
        <v>0.10152</v>
      </c>
      <c r="Z831" s="196">
        <v>6.0899999999999999E-3</v>
      </c>
      <c r="AA831" s="196">
        <v>0</v>
      </c>
      <c r="AB831" s="196">
        <v>0</v>
      </c>
      <c r="AC831" s="196">
        <v>0</v>
      </c>
      <c r="AD831" s="196">
        <v>0</v>
      </c>
      <c r="AE831" s="196">
        <v>0</v>
      </c>
      <c r="AF831" s="272">
        <f t="shared" si="51"/>
        <v>1</v>
      </c>
      <c r="AG831" s="196">
        <f t="shared" si="52"/>
        <v>0.26599</v>
      </c>
    </row>
    <row r="832" spans="1:33" s="23" customFormat="1" x14ac:dyDescent="0.25">
      <c r="A832" s="1">
        <v>1965</v>
      </c>
      <c r="B832" s="1" t="s">
        <v>20</v>
      </c>
      <c r="C832" s="1" t="str">
        <f t="shared" si="49"/>
        <v>1965NB</v>
      </c>
      <c r="D832" s="1" t="s">
        <v>58</v>
      </c>
      <c r="E832" s="1" t="str">
        <f t="shared" si="50"/>
        <v>1965NBResidential</v>
      </c>
      <c r="F832" s="196">
        <v>0.12182999999999999</v>
      </c>
      <c r="G832" s="196">
        <v>0.4264</v>
      </c>
      <c r="H832" s="196">
        <v>0</v>
      </c>
      <c r="I832" s="196">
        <v>2.4369999999999999E-2</v>
      </c>
      <c r="J832" s="196">
        <v>0.1066</v>
      </c>
      <c r="K832" s="196">
        <v>0</v>
      </c>
      <c r="L832" s="196">
        <v>0</v>
      </c>
      <c r="M832" s="196">
        <v>3.0499999999999998E-3</v>
      </c>
      <c r="N832" s="196">
        <v>6.0899999999999999E-3</v>
      </c>
      <c r="O832" s="196">
        <v>4.061E-2</v>
      </c>
      <c r="P832" s="196">
        <v>5.0599999999998979E-3</v>
      </c>
      <c r="Q832" s="196">
        <v>0</v>
      </c>
      <c r="R832" s="196">
        <v>0</v>
      </c>
      <c r="S832" s="196">
        <v>1.0199999999999999E-3</v>
      </c>
      <c r="T832" s="196">
        <v>0</v>
      </c>
      <c r="U832" s="196">
        <v>7.11E-3</v>
      </c>
      <c r="V832" s="196">
        <v>8.1200000000000005E-3</v>
      </c>
      <c r="W832" s="196">
        <v>8.1220000000000001E-2</v>
      </c>
      <c r="X832" s="196">
        <v>6.0909999999999999E-2</v>
      </c>
      <c r="Y832" s="197">
        <v>0.10152</v>
      </c>
      <c r="Z832" s="196">
        <v>6.0899999999999999E-3</v>
      </c>
      <c r="AA832" s="196">
        <v>0</v>
      </c>
      <c r="AB832" s="196">
        <v>0</v>
      </c>
      <c r="AC832" s="196">
        <v>0</v>
      </c>
      <c r="AD832" s="196">
        <v>0</v>
      </c>
      <c r="AE832" s="196">
        <v>0</v>
      </c>
      <c r="AF832" s="272">
        <f t="shared" si="51"/>
        <v>1</v>
      </c>
      <c r="AG832" s="196">
        <f t="shared" si="52"/>
        <v>0.26599</v>
      </c>
    </row>
    <row r="833" spans="1:33" s="23" customFormat="1" x14ac:dyDescent="0.25">
      <c r="A833" s="1">
        <v>1966</v>
      </c>
      <c r="B833" s="1" t="s">
        <v>20</v>
      </c>
      <c r="C833" s="1" t="str">
        <f t="shared" si="49"/>
        <v>1966NB</v>
      </c>
      <c r="D833" s="1" t="s">
        <v>57</v>
      </c>
      <c r="E833" s="1" t="str">
        <f t="shared" si="50"/>
        <v>1966NBC&amp;D</v>
      </c>
      <c r="F833" s="274">
        <v>0</v>
      </c>
      <c r="G833" s="274">
        <v>1.0829999999999999E-2</v>
      </c>
      <c r="H833" s="274">
        <v>0</v>
      </c>
      <c r="I833" s="274">
        <v>0.31966</v>
      </c>
      <c r="J833" s="274">
        <v>0</v>
      </c>
      <c r="K833" s="274">
        <v>0</v>
      </c>
      <c r="L833" s="274">
        <v>0</v>
      </c>
      <c r="M833" s="274">
        <v>0</v>
      </c>
      <c r="N833" s="274">
        <v>0</v>
      </c>
      <c r="O833" s="274">
        <v>0</v>
      </c>
      <c r="P833" s="274">
        <v>0</v>
      </c>
      <c r="Q833" s="274">
        <v>0</v>
      </c>
      <c r="R833" s="274">
        <v>0</v>
      </c>
      <c r="S833" s="274">
        <v>0</v>
      </c>
      <c r="T833" s="274">
        <v>0.29006999999999999</v>
      </c>
      <c r="U833" s="274">
        <v>0</v>
      </c>
      <c r="V833" s="274">
        <v>0</v>
      </c>
      <c r="W833" s="274">
        <v>4.0879999999999972E-2</v>
      </c>
      <c r="X833" s="274">
        <v>0</v>
      </c>
      <c r="Y833" s="274">
        <v>0</v>
      </c>
      <c r="Z833" s="274">
        <v>0</v>
      </c>
      <c r="AA833" s="274">
        <v>0</v>
      </c>
      <c r="AB833" s="274">
        <v>0.15045</v>
      </c>
      <c r="AC833" s="274">
        <v>7.0800000000000002E-2</v>
      </c>
      <c r="AD833" s="274">
        <v>0.11731000000000003</v>
      </c>
      <c r="AE833" s="274">
        <v>0</v>
      </c>
      <c r="AF833" s="272">
        <f t="shared" si="51"/>
        <v>1</v>
      </c>
      <c r="AG833" s="196">
        <f t="shared" si="52"/>
        <v>0.66950999999999994</v>
      </c>
    </row>
    <row r="834" spans="1:33" s="23" customFormat="1" x14ac:dyDescent="0.25">
      <c r="A834" s="1">
        <v>1966</v>
      </c>
      <c r="B834" s="1" t="s">
        <v>20</v>
      </c>
      <c r="C834" s="1" t="str">
        <f t="shared" ref="C834:C897" si="53">CONCATENATE(A834,B834)</f>
        <v>1966NB</v>
      </c>
      <c r="D834" s="1" t="s">
        <v>56</v>
      </c>
      <c r="E834" s="1" t="str">
        <f t="shared" ref="E834:E897" si="54">CONCATENATE(C834,D834)</f>
        <v>1966NBICI</v>
      </c>
      <c r="F834" s="196">
        <v>0.12182999999999999</v>
      </c>
      <c r="G834" s="196">
        <v>0.4264</v>
      </c>
      <c r="H834" s="196">
        <v>0</v>
      </c>
      <c r="I834" s="196">
        <v>2.4369999999999999E-2</v>
      </c>
      <c r="J834" s="196">
        <v>0.1066</v>
      </c>
      <c r="K834" s="196">
        <v>0</v>
      </c>
      <c r="L834" s="196">
        <v>0</v>
      </c>
      <c r="M834" s="196">
        <v>3.0499999999999998E-3</v>
      </c>
      <c r="N834" s="196">
        <v>6.0899999999999999E-3</v>
      </c>
      <c r="O834" s="196">
        <v>4.061E-2</v>
      </c>
      <c r="P834" s="196">
        <v>5.0599999999998979E-3</v>
      </c>
      <c r="Q834" s="196">
        <v>0</v>
      </c>
      <c r="R834" s="196">
        <v>0</v>
      </c>
      <c r="S834" s="196">
        <v>1.0199999999999999E-3</v>
      </c>
      <c r="T834" s="196">
        <v>0</v>
      </c>
      <c r="U834" s="196">
        <v>7.11E-3</v>
      </c>
      <c r="V834" s="196">
        <v>8.1200000000000005E-3</v>
      </c>
      <c r="W834" s="196">
        <v>8.1220000000000001E-2</v>
      </c>
      <c r="X834" s="196">
        <v>6.0909999999999999E-2</v>
      </c>
      <c r="Y834" s="196">
        <v>0.10152</v>
      </c>
      <c r="Z834" s="196">
        <v>6.0899999999999999E-3</v>
      </c>
      <c r="AA834" s="196">
        <v>0</v>
      </c>
      <c r="AB834" s="196">
        <v>0</v>
      </c>
      <c r="AC834" s="196">
        <v>0</v>
      </c>
      <c r="AD834" s="196">
        <v>0</v>
      </c>
      <c r="AE834" s="196">
        <v>0</v>
      </c>
      <c r="AF834" s="272">
        <f t="shared" ref="AF834:AF897" si="55">+SUM(F834:AE834)</f>
        <v>1</v>
      </c>
      <c r="AG834" s="196">
        <f t="shared" si="52"/>
        <v>0.26599</v>
      </c>
    </row>
    <row r="835" spans="1:33" s="23" customFormat="1" x14ac:dyDescent="0.25">
      <c r="A835" s="1">
        <v>1966</v>
      </c>
      <c r="B835" s="1" t="s">
        <v>20</v>
      </c>
      <c r="C835" s="1" t="str">
        <f t="shared" si="53"/>
        <v>1966NB</v>
      </c>
      <c r="D835" s="1" t="s">
        <v>58</v>
      </c>
      <c r="E835" s="1" t="str">
        <f t="shared" si="54"/>
        <v>1966NBResidential</v>
      </c>
      <c r="F835" s="196">
        <v>0.12182999999999999</v>
      </c>
      <c r="G835" s="196">
        <v>0.4264</v>
      </c>
      <c r="H835" s="196">
        <v>0</v>
      </c>
      <c r="I835" s="196">
        <v>2.4369999999999999E-2</v>
      </c>
      <c r="J835" s="196">
        <v>0.1066</v>
      </c>
      <c r="K835" s="196">
        <v>0</v>
      </c>
      <c r="L835" s="196">
        <v>0</v>
      </c>
      <c r="M835" s="196">
        <v>3.0499999999999998E-3</v>
      </c>
      <c r="N835" s="196">
        <v>6.0899999999999999E-3</v>
      </c>
      <c r="O835" s="196">
        <v>4.061E-2</v>
      </c>
      <c r="P835" s="196">
        <v>5.0599999999998979E-3</v>
      </c>
      <c r="Q835" s="196">
        <v>0</v>
      </c>
      <c r="R835" s="196">
        <v>0</v>
      </c>
      <c r="S835" s="196">
        <v>1.0199999999999999E-3</v>
      </c>
      <c r="T835" s="196">
        <v>0</v>
      </c>
      <c r="U835" s="196">
        <v>7.11E-3</v>
      </c>
      <c r="V835" s="196">
        <v>8.1200000000000005E-3</v>
      </c>
      <c r="W835" s="196">
        <v>8.1220000000000001E-2</v>
      </c>
      <c r="X835" s="196">
        <v>6.0909999999999999E-2</v>
      </c>
      <c r="Y835" s="197">
        <v>0.10152</v>
      </c>
      <c r="Z835" s="196">
        <v>6.0899999999999999E-3</v>
      </c>
      <c r="AA835" s="196">
        <v>0</v>
      </c>
      <c r="AB835" s="196">
        <v>0</v>
      </c>
      <c r="AC835" s="196">
        <v>0</v>
      </c>
      <c r="AD835" s="196">
        <v>0</v>
      </c>
      <c r="AE835" s="196">
        <v>0</v>
      </c>
      <c r="AF835" s="272">
        <f t="shared" si="55"/>
        <v>1</v>
      </c>
      <c r="AG835" s="196">
        <f t="shared" si="52"/>
        <v>0.26599</v>
      </c>
    </row>
    <row r="836" spans="1:33" s="23" customFormat="1" x14ac:dyDescent="0.25">
      <c r="A836" s="1">
        <v>1967</v>
      </c>
      <c r="B836" s="1" t="s">
        <v>20</v>
      </c>
      <c r="C836" s="1" t="str">
        <f t="shared" si="53"/>
        <v>1967NB</v>
      </c>
      <c r="D836" s="1" t="s">
        <v>57</v>
      </c>
      <c r="E836" s="1" t="str">
        <f t="shared" si="54"/>
        <v>1967NBC&amp;D</v>
      </c>
      <c r="F836" s="274">
        <v>0</v>
      </c>
      <c r="G836" s="274">
        <v>1.0829999999999999E-2</v>
      </c>
      <c r="H836" s="274">
        <v>0</v>
      </c>
      <c r="I836" s="274">
        <v>0.31966</v>
      </c>
      <c r="J836" s="274">
        <v>0</v>
      </c>
      <c r="K836" s="274">
        <v>0</v>
      </c>
      <c r="L836" s="274">
        <v>0</v>
      </c>
      <c r="M836" s="274">
        <v>0</v>
      </c>
      <c r="N836" s="274">
        <v>0</v>
      </c>
      <c r="O836" s="274">
        <v>0</v>
      </c>
      <c r="P836" s="274">
        <v>0</v>
      </c>
      <c r="Q836" s="274">
        <v>0</v>
      </c>
      <c r="R836" s="274">
        <v>0</v>
      </c>
      <c r="S836" s="274">
        <v>0</v>
      </c>
      <c r="T836" s="274">
        <v>0.29006999999999999</v>
      </c>
      <c r="U836" s="274">
        <v>0</v>
      </c>
      <c r="V836" s="274">
        <v>0</v>
      </c>
      <c r="W836" s="274">
        <v>4.0879999999999972E-2</v>
      </c>
      <c r="X836" s="274">
        <v>0</v>
      </c>
      <c r="Y836" s="274">
        <v>0</v>
      </c>
      <c r="Z836" s="274">
        <v>0</v>
      </c>
      <c r="AA836" s="274">
        <v>0</v>
      </c>
      <c r="AB836" s="274">
        <v>0.15045</v>
      </c>
      <c r="AC836" s="274">
        <v>7.0800000000000002E-2</v>
      </c>
      <c r="AD836" s="274">
        <v>0.11731000000000003</v>
      </c>
      <c r="AE836" s="274">
        <v>0</v>
      </c>
      <c r="AF836" s="272">
        <f t="shared" si="55"/>
        <v>1</v>
      </c>
      <c r="AG836" s="196">
        <f t="shared" si="52"/>
        <v>0.66950999999999994</v>
      </c>
    </row>
    <row r="837" spans="1:33" s="23" customFormat="1" x14ac:dyDescent="0.25">
      <c r="A837" s="1">
        <v>1967</v>
      </c>
      <c r="B837" s="1" t="s">
        <v>20</v>
      </c>
      <c r="C837" s="1" t="str">
        <f t="shared" si="53"/>
        <v>1967NB</v>
      </c>
      <c r="D837" s="1" t="s">
        <v>56</v>
      </c>
      <c r="E837" s="1" t="str">
        <f t="shared" si="54"/>
        <v>1967NBICI</v>
      </c>
      <c r="F837" s="196">
        <v>0.12182999999999999</v>
      </c>
      <c r="G837" s="196">
        <v>0.4264</v>
      </c>
      <c r="H837" s="196">
        <v>0</v>
      </c>
      <c r="I837" s="196">
        <v>2.4369999999999999E-2</v>
      </c>
      <c r="J837" s="196">
        <v>0.1066</v>
      </c>
      <c r="K837" s="196">
        <v>0</v>
      </c>
      <c r="L837" s="196">
        <v>0</v>
      </c>
      <c r="M837" s="196">
        <v>3.0499999999999998E-3</v>
      </c>
      <c r="N837" s="196">
        <v>6.0899999999999999E-3</v>
      </c>
      <c r="O837" s="196">
        <v>4.061E-2</v>
      </c>
      <c r="P837" s="196">
        <v>5.0599999999998979E-3</v>
      </c>
      <c r="Q837" s="196">
        <v>0</v>
      </c>
      <c r="R837" s="196">
        <v>0</v>
      </c>
      <c r="S837" s="196">
        <v>1.0199999999999999E-3</v>
      </c>
      <c r="T837" s="196">
        <v>0</v>
      </c>
      <c r="U837" s="196">
        <v>7.11E-3</v>
      </c>
      <c r="V837" s="196">
        <v>8.1200000000000005E-3</v>
      </c>
      <c r="W837" s="196">
        <v>8.1220000000000001E-2</v>
      </c>
      <c r="X837" s="196">
        <v>6.0909999999999999E-2</v>
      </c>
      <c r="Y837" s="196">
        <v>0.10152</v>
      </c>
      <c r="Z837" s="196">
        <v>6.0899999999999999E-3</v>
      </c>
      <c r="AA837" s="196">
        <v>0</v>
      </c>
      <c r="AB837" s="196">
        <v>0</v>
      </c>
      <c r="AC837" s="196">
        <v>0</v>
      </c>
      <c r="AD837" s="196">
        <v>0</v>
      </c>
      <c r="AE837" s="196">
        <v>0</v>
      </c>
      <c r="AF837" s="272">
        <f t="shared" si="55"/>
        <v>1</v>
      </c>
      <c r="AG837" s="196">
        <f t="shared" si="52"/>
        <v>0.26599</v>
      </c>
    </row>
    <row r="838" spans="1:33" s="23" customFormat="1" x14ac:dyDescent="0.25">
      <c r="A838" s="1">
        <v>1967</v>
      </c>
      <c r="B838" s="1" t="s">
        <v>20</v>
      </c>
      <c r="C838" s="1" t="str">
        <f t="shared" si="53"/>
        <v>1967NB</v>
      </c>
      <c r="D838" s="1" t="s">
        <v>58</v>
      </c>
      <c r="E838" s="1" t="str">
        <f t="shared" si="54"/>
        <v>1967NBResidential</v>
      </c>
      <c r="F838" s="196">
        <v>0.12182999999999999</v>
      </c>
      <c r="G838" s="196">
        <v>0.4264</v>
      </c>
      <c r="H838" s="196">
        <v>0</v>
      </c>
      <c r="I838" s="196">
        <v>2.4369999999999999E-2</v>
      </c>
      <c r="J838" s="196">
        <v>0.1066</v>
      </c>
      <c r="K838" s="196">
        <v>0</v>
      </c>
      <c r="L838" s="196">
        <v>0</v>
      </c>
      <c r="M838" s="196">
        <v>3.0499999999999998E-3</v>
      </c>
      <c r="N838" s="196">
        <v>6.0899999999999999E-3</v>
      </c>
      <c r="O838" s="196">
        <v>4.061E-2</v>
      </c>
      <c r="P838" s="196">
        <v>5.0599999999998979E-3</v>
      </c>
      <c r="Q838" s="196">
        <v>0</v>
      </c>
      <c r="R838" s="196">
        <v>0</v>
      </c>
      <c r="S838" s="196">
        <v>1.0199999999999999E-3</v>
      </c>
      <c r="T838" s="196">
        <v>0</v>
      </c>
      <c r="U838" s="196">
        <v>7.11E-3</v>
      </c>
      <c r="V838" s="196">
        <v>8.1200000000000005E-3</v>
      </c>
      <c r="W838" s="196">
        <v>8.1220000000000001E-2</v>
      </c>
      <c r="X838" s="196">
        <v>6.0909999999999999E-2</v>
      </c>
      <c r="Y838" s="196">
        <v>0.10152</v>
      </c>
      <c r="Z838" s="196">
        <v>6.0899999999999999E-3</v>
      </c>
      <c r="AA838" s="196">
        <v>0</v>
      </c>
      <c r="AB838" s="196">
        <v>0</v>
      </c>
      <c r="AC838" s="196">
        <v>0</v>
      </c>
      <c r="AD838" s="196">
        <v>0</v>
      </c>
      <c r="AE838" s="196">
        <v>0</v>
      </c>
      <c r="AF838" s="272">
        <f t="shared" si="55"/>
        <v>1</v>
      </c>
      <c r="AG838" s="196">
        <f t="shared" si="52"/>
        <v>0.26599</v>
      </c>
    </row>
    <row r="839" spans="1:33" s="23" customFormat="1" x14ac:dyDescent="0.25">
      <c r="A839" s="1">
        <v>1968</v>
      </c>
      <c r="B839" s="1" t="s">
        <v>20</v>
      </c>
      <c r="C839" s="1" t="str">
        <f t="shared" si="53"/>
        <v>1968NB</v>
      </c>
      <c r="D839" s="1" t="s">
        <v>57</v>
      </c>
      <c r="E839" s="1" t="str">
        <f t="shared" si="54"/>
        <v>1968NBC&amp;D</v>
      </c>
      <c r="F839" s="274">
        <v>0</v>
      </c>
      <c r="G839" s="274">
        <v>1.0829999999999999E-2</v>
      </c>
      <c r="H839" s="274">
        <v>0</v>
      </c>
      <c r="I839" s="274">
        <v>0.31966</v>
      </c>
      <c r="J839" s="274">
        <v>0</v>
      </c>
      <c r="K839" s="274">
        <v>0</v>
      </c>
      <c r="L839" s="274">
        <v>0</v>
      </c>
      <c r="M839" s="274">
        <v>0</v>
      </c>
      <c r="N839" s="274">
        <v>0</v>
      </c>
      <c r="O839" s="274">
        <v>0</v>
      </c>
      <c r="P839" s="274">
        <v>0</v>
      </c>
      <c r="Q839" s="274">
        <v>0</v>
      </c>
      <c r="R839" s="274">
        <v>0</v>
      </c>
      <c r="S839" s="274">
        <v>0</v>
      </c>
      <c r="T839" s="274">
        <v>0.29006999999999999</v>
      </c>
      <c r="U839" s="274">
        <v>0</v>
      </c>
      <c r="V839" s="274">
        <v>0</v>
      </c>
      <c r="W839" s="274">
        <v>4.0879999999999972E-2</v>
      </c>
      <c r="X839" s="274">
        <v>0</v>
      </c>
      <c r="Y839" s="274">
        <v>0</v>
      </c>
      <c r="Z839" s="274">
        <v>0</v>
      </c>
      <c r="AA839" s="274">
        <v>0</v>
      </c>
      <c r="AB839" s="274">
        <v>0.15045</v>
      </c>
      <c r="AC839" s="274">
        <v>7.0800000000000002E-2</v>
      </c>
      <c r="AD839" s="274">
        <v>0.11731000000000003</v>
      </c>
      <c r="AE839" s="274">
        <v>0</v>
      </c>
      <c r="AF839" s="272">
        <f t="shared" si="55"/>
        <v>1</v>
      </c>
      <c r="AG839" s="196">
        <f t="shared" si="52"/>
        <v>0.66950999999999994</v>
      </c>
    </row>
    <row r="840" spans="1:33" s="23" customFormat="1" x14ac:dyDescent="0.25">
      <c r="A840" s="1">
        <v>1968</v>
      </c>
      <c r="B840" s="1" t="s">
        <v>20</v>
      </c>
      <c r="C840" s="1" t="str">
        <f t="shared" si="53"/>
        <v>1968NB</v>
      </c>
      <c r="D840" s="1" t="s">
        <v>56</v>
      </c>
      <c r="E840" s="1" t="str">
        <f t="shared" si="54"/>
        <v>1968NBICI</v>
      </c>
      <c r="F840" s="196">
        <v>0.12182999999999999</v>
      </c>
      <c r="G840" s="196">
        <v>0.4264</v>
      </c>
      <c r="H840" s="196">
        <v>0</v>
      </c>
      <c r="I840" s="196">
        <v>2.4369999999999999E-2</v>
      </c>
      <c r="J840" s="196">
        <v>0.1066</v>
      </c>
      <c r="K840" s="196">
        <v>0</v>
      </c>
      <c r="L840" s="196">
        <v>0</v>
      </c>
      <c r="M840" s="196">
        <v>3.0499999999999998E-3</v>
      </c>
      <c r="N840" s="196">
        <v>6.0899999999999999E-3</v>
      </c>
      <c r="O840" s="196">
        <v>4.061E-2</v>
      </c>
      <c r="P840" s="196">
        <v>5.0599999999998979E-3</v>
      </c>
      <c r="Q840" s="196">
        <v>0</v>
      </c>
      <c r="R840" s="196">
        <v>0</v>
      </c>
      <c r="S840" s="196">
        <v>1.0199999999999999E-3</v>
      </c>
      <c r="T840" s="196">
        <v>0</v>
      </c>
      <c r="U840" s="196">
        <v>7.11E-3</v>
      </c>
      <c r="V840" s="196">
        <v>8.1200000000000005E-3</v>
      </c>
      <c r="W840" s="196">
        <v>8.1220000000000001E-2</v>
      </c>
      <c r="X840" s="196">
        <v>6.0909999999999999E-2</v>
      </c>
      <c r="Y840" s="197">
        <v>0.10152</v>
      </c>
      <c r="Z840" s="196">
        <v>6.0899999999999999E-3</v>
      </c>
      <c r="AA840" s="196">
        <v>0</v>
      </c>
      <c r="AB840" s="196">
        <v>0</v>
      </c>
      <c r="AC840" s="196">
        <v>0</v>
      </c>
      <c r="AD840" s="196">
        <v>0</v>
      </c>
      <c r="AE840" s="196">
        <v>0</v>
      </c>
      <c r="AF840" s="272">
        <f t="shared" si="55"/>
        <v>1</v>
      </c>
      <c r="AG840" s="196">
        <f t="shared" si="52"/>
        <v>0.26599</v>
      </c>
    </row>
    <row r="841" spans="1:33" s="23" customFormat="1" x14ac:dyDescent="0.25">
      <c r="A841" s="1">
        <v>1968</v>
      </c>
      <c r="B841" s="1" t="s">
        <v>20</v>
      </c>
      <c r="C841" s="1" t="str">
        <f t="shared" si="53"/>
        <v>1968NB</v>
      </c>
      <c r="D841" s="1" t="s">
        <v>58</v>
      </c>
      <c r="E841" s="1" t="str">
        <f t="shared" si="54"/>
        <v>1968NBResidential</v>
      </c>
      <c r="F841" s="196">
        <v>0.12182999999999999</v>
      </c>
      <c r="G841" s="196">
        <v>0.4264</v>
      </c>
      <c r="H841" s="196">
        <v>0</v>
      </c>
      <c r="I841" s="196">
        <v>2.4369999999999999E-2</v>
      </c>
      <c r="J841" s="196">
        <v>0.1066</v>
      </c>
      <c r="K841" s="196">
        <v>0</v>
      </c>
      <c r="L841" s="196">
        <v>0</v>
      </c>
      <c r="M841" s="196">
        <v>3.0499999999999998E-3</v>
      </c>
      <c r="N841" s="196">
        <v>6.0899999999999999E-3</v>
      </c>
      <c r="O841" s="196">
        <v>4.061E-2</v>
      </c>
      <c r="P841" s="196">
        <v>5.0599999999998979E-3</v>
      </c>
      <c r="Q841" s="196">
        <v>0</v>
      </c>
      <c r="R841" s="196">
        <v>0</v>
      </c>
      <c r="S841" s="196">
        <v>1.0199999999999999E-3</v>
      </c>
      <c r="T841" s="196">
        <v>0</v>
      </c>
      <c r="U841" s="196">
        <v>7.11E-3</v>
      </c>
      <c r="V841" s="196">
        <v>8.1200000000000005E-3</v>
      </c>
      <c r="W841" s="196">
        <v>8.1220000000000001E-2</v>
      </c>
      <c r="X841" s="196">
        <v>6.0909999999999999E-2</v>
      </c>
      <c r="Y841" s="197">
        <v>0.10152</v>
      </c>
      <c r="Z841" s="196">
        <v>6.0899999999999999E-3</v>
      </c>
      <c r="AA841" s="196">
        <v>0</v>
      </c>
      <c r="AB841" s="196">
        <v>0</v>
      </c>
      <c r="AC841" s="196">
        <v>0</v>
      </c>
      <c r="AD841" s="196">
        <v>0</v>
      </c>
      <c r="AE841" s="196">
        <v>0</v>
      </c>
      <c r="AF841" s="272">
        <f t="shared" si="55"/>
        <v>1</v>
      </c>
      <c r="AG841" s="196">
        <f t="shared" si="52"/>
        <v>0.26599</v>
      </c>
    </row>
    <row r="842" spans="1:33" s="23" customFormat="1" x14ac:dyDescent="0.25">
      <c r="A842" s="1">
        <v>1969</v>
      </c>
      <c r="B842" s="1" t="s">
        <v>20</v>
      </c>
      <c r="C842" s="1" t="str">
        <f t="shared" si="53"/>
        <v>1969NB</v>
      </c>
      <c r="D842" s="1" t="s">
        <v>57</v>
      </c>
      <c r="E842" s="1" t="str">
        <f t="shared" si="54"/>
        <v>1969NBC&amp;D</v>
      </c>
      <c r="F842" s="274">
        <v>0</v>
      </c>
      <c r="G842" s="274">
        <v>1.0829999999999999E-2</v>
      </c>
      <c r="H842" s="274">
        <v>0</v>
      </c>
      <c r="I842" s="274">
        <v>0.31966</v>
      </c>
      <c r="J842" s="274">
        <v>0</v>
      </c>
      <c r="K842" s="274">
        <v>0</v>
      </c>
      <c r="L842" s="274">
        <v>0</v>
      </c>
      <c r="M842" s="274">
        <v>0</v>
      </c>
      <c r="N842" s="274">
        <v>0</v>
      </c>
      <c r="O842" s="274">
        <v>0</v>
      </c>
      <c r="P842" s="274">
        <v>0</v>
      </c>
      <c r="Q842" s="274">
        <v>0</v>
      </c>
      <c r="R842" s="274">
        <v>0</v>
      </c>
      <c r="S842" s="274">
        <v>0</v>
      </c>
      <c r="T842" s="274">
        <v>0.29006999999999999</v>
      </c>
      <c r="U842" s="274">
        <v>0</v>
      </c>
      <c r="V842" s="274">
        <v>0</v>
      </c>
      <c r="W842" s="274">
        <v>4.0879999999999972E-2</v>
      </c>
      <c r="X842" s="274">
        <v>0</v>
      </c>
      <c r="Y842" s="274">
        <v>0</v>
      </c>
      <c r="Z842" s="274">
        <v>0</v>
      </c>
      <c r="AA842" s="274">
        <v>0</v>
      </c>
      <c r="AB842" s="274">
        <v>0.15045</v>
      </c>
      <c r="AC842" s="274">
        <v>7.0800000000000002E-2</v>
      </c>
      <c r="AD842" s="274">
        <v>0.11731000000000003</v>
      </c>
      <c r="AE842" s="274">
        <v>0</v>
      </c>
      <c r="AF842" s="272">
        <f t="shared" si="55"/>
        <v>1</v>
      </c>
      <c r="AG842" s="196">
        <f t="shared" si="52"/>
        <v>0.66950999999999994</v>
      </c>
    </row>
    <row r="843" spans="1:33" s="23" customFormat="1" x14ac:dyDescent="0.25">
      <c r="A843" s="1">
        <v>1969</v>
      </c>
      <c r="B843" s="1" t="s">
        <v>20</v>
      </c>
      <c r="C843" s="1" t="str">
        <f t="shared" si="53"/>
        <v>1969NB</v>
      </c>
      <c r="D843" s="1" t="s">
        <v>56</v>
      </c>
      <c r="E843" s="1" t="str">
        <f t="shared" si="54"/>
        <v>1969NBICI</v>
      </c>
      <c r="F843" s="196">
        <v>0.12182999999999999</v>
      </c>
      <c r="G843" s="196">
        <v>0.4264</v>
      </c>
      <c r="H843" s="196">
        <v>0</v>
      </c>
      <c r="I843" s="196">
        <v>2.4369999999999999E-2</v>
      </c>
      <c r="J843" s="196">
        <v>0.1066</v>
      </c>
      <c r="K843" s="196">
        <v>0</v>
      </c>
      <c r="L843" s="196">
        <v>0</v>
      </c>
      <c r="M843" s="196">
        <v>3.0499999999999998E-3</v>
      </c>
      <c r="N843" s="196">
        <v>6.0899999999999999E-3</v>
      </c>
      <c r="O843" s="196">
        <v>4.061E-2</v>
      </c>
      <c r="P843" s="196">
        <v>5.0599999999998979E-3</v>
      </c>
      <c r="Q843" s="196">
        <v>0</v>
      </c>
      <c r="R843" s="196">
        <v>0</v>
      </c>
      <c r="S843" s="196">
        <v>1.0199999999999999E-3</v>
      </c>
      <c r="T843" s="196">
        <v>0</v>
      </c>
      <c r="U843" s="196">
        <v>7.11E-3</v>
      </c>
      <c r="V843" s="196">
        <v>8.1200000000000005E-3</v>
      </c>
      <c r="W843" s="196">
        <v>8.1220000000000001E-2</v>
      </c>
      <c r="X843" s="196">
        <v>6.0909999999999999E-2</v>
      </c>
      <c r="Y843" s="196">
        <v>0.10152</v>
      </c>
      <c r="Z843" s="196">
        <v>6.0899999999999999E-3</v>
      </c>
      <c r="AA843" s="196">
        <v>0</v>
      </c>
      <c r="AB843" s="196">
        <v>0</v>
      </c>
      <c r="AC843" s="196">
        <v>0</v>
      </c>
      <c r="AD843" s="196">
        <v>0</v>
      </c>
      <c r="AE843" s="196">
        <v>0</v>
      </c>
      <c r="AF843" s="272">
        <f t="shared" si="55"/>
        <v>1</v>
      </c>
      <c r="AG843" s="196">
        <f t="shared" si="52"/>
        <v>0.26599</v>
      </c>
    </row>
    <row r="844" spans="1:33" s="23" customFormat="1" x14ac:dyDescent="0.25">
      <c r="A844" s="1">
        <v>1969</v>
      </c>
      <c r="B844" s="1" t="s">
        <v>20</v>
      </c>
      <c r="C844" s="1" t="str">
        <f t="shared" si="53"/>
        <v>1969NB</v>
      </c>
      <c r="D844" s="1" t="s">
        <v>58</v>
      </c>
      <c r="E844" s="1" t="str">
        <f t="shared" si="54"/>
        <v>1969NBResidential</v>
      </c>
      <c r="F844" s="196">
        <v>0.12182999999999999</v>
      </c>
      <c r="G844" s="196">
        <v>0.4264</v>
      </c>
      <c r="H844" s="196">
        <v>0</v>
      </c>
      <c r="I844" s="196">
        <v>2.4369999999999999E-2</v>
      </c>
      <c r="J844" s="196">
        <v>0.1066</v>
      </c>
      <c r="K844" s="196">
        <v>0</v>
      </c>
      <c r="L844" s="196">
        <v>0</v>
      </c>
      <c r="M844" s="196">
        <v>3.0499999999999998E-3</v>
      </c>
      <c r="N844" s="196">
        <v>6.0899999999999999E-3</v>
      </c>
      <c r="O844" s="196">
        <v>4.061E-2</v>
      </c>
      <c r="P844" s="196">
        <v>5.0599999999998979E-3</v>
      </c>
      <c r="Q844" s="196">
        <v>0</v>
      </c>
      <c r="R844" s="196">
        <v>0</v>
      </c>
      <c r="S844" s="196">
        <v>1.0199999999999999E-3</v>
      </c>
      <c r="T844" s="196">
        <v>0</v>
      </c>
      <c r="U844" s="196">
        <v>7.11E-3</v>
      </c>
      <c r="V844" s="196">
        <v>8.1200000000000005E-3</v>
      </c>
      <c r="W844" s="196">
        <v>8.1220000000000001E-2</v>
      </c>
      <c r="X844" s="196">
        <v>6.0909999999999999E-2</v>
      </c>
      <c r="Y844" s="197">
        <v>0.10152</v>
      </c>
      <c r="Z844" s="196">
        <v>6.0899999999999999E-3</v>
      </c>
      <c r="AA844" s="196">
        <v>0</v>
      </c>
      <c r="AB844" s="196">
        <v>0</v>
      </c>
      <c r="AC844" s="196">
        <v>0</v>
      </c>
      <c r="AD844" s="196">
        <v>0</v>
      </c>
      <c r="AE844" s="196">
        <v>0</v>
      </c>
      <c r="AF844" s="272">
        <f t="shared" si="55"/>
        <v>1</v>
      </c>
      <c r="AG844" s="196">
        <f t="shared" si="52"/>
        <v>0.26599</v>
      </c>
    </row>
    <row r="845" spans="1:33" s="23" customFormat="1" x14ac:dyDescent="0.25">
      <c r="A845" s="1">
        <v>1970</v>
      </c>
      <c r="B845" s="1" t="s">
        <v>20</v>
      </c>
      <c r="C845" s="1" t="str">
        <f t="shared" si="53"/>
        <v>1970NB</v>
      </c>
      <c r="D845" s="1" t="s">
        <v>57</v>
      </c>
      <c r="E845" s="1" t="str">
        <f t="shared" si="54"/>
        <v>1970NBC&amp;D</v>
      </c>
      <c r="F845" s="274">
        <v>0</v>
      </c>
      <c r="G845" s="274">
        <v>1.0829999999999999E-2</v>
      </c>
      <c r="H845" s="274">
        <v>0</v>
      </c>
      <c r="I845" s="274">
        <v>0.31966</v>
      </c>
      <c r="J845" s="274">
        <v>0</v>
      </c>
      <c r="K845" s="274">
        <v>0</v>
      </c>
      <c r="L845" s="274">
        <v>0</v>
      </c>
      <c r="M845" s="274">
        <v>0</v>
      </c>
      <c r="N845" s="274">
        <v>0</v>
      </c>
      <c r="O845" s="274">
        <v>0</v>
      </c>
      <c r="P845" s="274">
        <v>0</v>
      </c>
      <c r="Q845" s="274">
        <v>0</v>
      </c>
      <c r="R845" s="274">
        <v>0</v>
      </c>
      <c r="S845" s="274">
        <v>0</v>
      </c>
      <c r="T845" s="274">
        <v>0.29006999999999999</v>
      </c>
      <c r="U845" s="274">
        <v>0</v>
      </c>
      <c r="V845" s="274">
        <v>0</v>
      </c>
      <c r="W845" s="274">
        <v>4.0879999999999972E-2</v>
      </c>
      <c r="X845" s="274">
        <v>0</v>
      </c>
      <c r="Y845" s="274">
        <v>0</v>
      </c>
      <c r="Z845" s="274">
        <v>0</v>
      </c>
      <c r="AA845" s="274">
        <v>0</v>
      </c>
      <c r="AB845" s="274">
        <v>0.15045</v>
      </c>
      <c r="AC845" s="274">
        <v>7.0800000000000002E-2</v>
      </c>
      <c r="AD845" s="274">
        <v>0.11731000000000003</v>
      </c>
      <c r="AE845" s="274">
        <v>0</v>
      </c>
      <c r="AF845" s="272">
        <f t="shared" si="55"/>
        <v>1</v>
      </c>
      <c r="AG845" s="196">
        <f t="shared" si="52"/>
        <v>0.66950999999999994</v>
      </c>
    </row>
    <row r="846" spans="1:33" s="23" customFormat="1" x14ac:dyDescent="0.25">
      <c r="A846" s="1">
        <v>1970</v>
      </c>
      <c r="B846" s="1" t="s">
        <v>20</v>
      </c>
      <c r="C846" s="1" t="str">
        <f t="shared" si="53"/>
        <v>1970NB</v>
      </c>
      <c r="D846" s="1" t="s">
        <v>56</v>
      </c>
      <c r="E846" s="1" t="str">
        <f t="shared" si="54"/>
        <v>1970NBICI</v>
      </c>
      <c r="F846" s="196">
        <v>0.12182999999999999</v>
      </c>
      <c r="G846" s="196">
        <v>0.4264</v>
      </c>
      <c r="H846" s="196">
        <v>0</v>
      </c>
      <c r="I846" s="196">
        <v>2.4369999999999999E-2</v>
      </c>
      <c r="J846" s="196">
        <v>0.1066</v>
      </c>
      <c r="K846" s="196">
        <v>0</v>
      </c>
      <c r="L846" s="196">
        <v>0</v>
      </c>
      <c r="M846" s="196">
        <v>3.0499999999999998E-3</v>
      </c>
      <c r="N846" s="196">
        <v>6.0899999999999999E-3</v>
      </c>
      <c r="O846" s="196">
        <v>4.061E-2</v>
      </c>
      <c r="P846" s="196">
        <v>5.0599999999998979E-3</v>
      </c>
      <c r="Q846" s="196">
        <v>0</v>
      </c>
      <c r="R846" s="196">
        <v>0</v>
      </c>
      <c r="S846" s="196">
        <v>1.0199999999999999E-3</v>
      </c>
      <c r="T846" s="196">
        <v>0</v>
      </c>
      <c r="U846" s="196">
        <v>7.11E-3</v>
      </c>
      <c r="V846" s="196">
        <v>8.1200000000000005E-3</v>
      </c>
      <c r="W846" s="196">
        <v>8.1220000000000001E-2</v>
      </c>
      <c r="X846" s="196">
        <v>6.0909999999999999E-2</v>
      </c>
      <c r="Y846" s="196">
        <v>0.10152</v>
      </c>
      <c r="Z846" s="196">
        <v>6.0899999999999999E-3</v>
      </c>
      <c r="AA846" s="196">
        <v>0</v>
      </c>
      <c r="AB846" s="196">
        <v>0</v>
      </c>
      <c r="AC846" s="196">
        <v>0</v>
      </c>
      <c r="AD846" s="196">
        <v>0</v>
      </c>
      <c r="AE846" s="196">
        <v>0</v>
      </c>
      <c r="AF846" s="272">
        <f t="shared" si="55"/>
        <v>1</v>
      </c>
      <c r="AG846" s="196">
        <f t="shared" si="52"/>
        <v>0.26599</v>
      </c>
    </row>
    <row r="847" spans="1:33" s="23" customFormat="1" x14ac:dyDescent="0.25">
      <c r="A847" s="1">
        <v>1970</v>
      </c>
      <c r="B847" s="1" t="s">
        <v>20</v>
      </c>
      <c r="C847" s="1" t="str">
        <f t="shared" si="53"/>
        <v>1970NB</v>
      </c>
      <c r="D847" s="1" t="s">
        <v>58</v>
      </c>
      <c r="E847" s="1" t="str">
        <f t="shared" si="54"/>
        <v>1970NBResidential</v>
      </c>
      <c r="F847" s="196">
        <v>0.12182999999999999</v>
      </c>
      <c r="G847" s="196">
        <v>0.4264</v>
      </c>
      <c r="H847" s="196">
        <v>0</v>
      </c>
      <c r="I847" s="196">
        <v>2.4369999999999999E-2</v>
      </c>
      <c r="J847" s="196">
        <v>0.1066</v>
      </c>
      <c r="K847" s="196">
        <v>0</v>
      </c>
      <c r="L847" s="196">
        <v>0</v>
      </c>
      <c r="M847" s="196">
        <v>3.0499999999999998E-3</v>
      </c>
      <c r="N847" s="196">
        <v>6.0899999999999999E-3</v>
      </c>
      <c r="O847" s="196">
        <v>4.061E-2</v>
      </c>
      <c r="P847" s="196">
        <v>5.0599999999998979E-3</v>
      </c>
      <c r="Q847" s="196">
        <v>0</v>
      </c>
      <c r="R847" s="196">
        <v>0</v>
      </c>
      <c r="S847" s="196">
        <v>1.0199999999999999E-3</v>
      </c>
      <c r="T847" s="196">
        <v>0</v>
      </c>
      <c r="U847" s="196">
        <v>7.11E-3</v>
      </c>
      <c r="V847" s="196">
        <v>8.1200000000000005E-3</v>
      </c>
      <c r="W847" s="196">
        <v>8.1220000000000001E-2</v>
      </c>
      <c r="X847" s="196">
        <v>6.0909999999999999E-2</v>
      </c>
      <c r="Y847" s="196">
        <v>0.10152</v>
      </c>
      <c r="Z847" s="196">
        <v>6.0899999999999999E-3</v>
      </c>
      <c r="AA847" s="196">
        <v>0</v>
      </c>
      <c r="AB847" s="196">
        <v>0</v>
      </c>
      <c r="AC847" s="196">
        <v>0</v>
      </c>
      <c r="AD847" s="196">
        <v>0</v>
      </c>
      <c r="AE847" s="196">
        <v>0</v>
      </c>
      <c r="AF847" s="272">
        <f t="shared" si="55"/>
        <v>1</v>
      </c>
      <c r="AG847" s="196">
        <f t="shared" si="52"/>
        <v>0.26599</v>
      </c>
    </row>
    <row r="848" spans="1:33" s="23" customFormat="1" x14ac:dyDescent="0.25">
      <c r="A848" s="1">
        <v>1971</v>
      </c>
      <c r="B848" s="1" t="s">
        <v>20</v>
      </c>
      <c r="C848" s="1" t="str">
        <f t="shared" si="53"/>
        <v>1971NB</v>
      </c>
      <c r="D848" s="1" t="s">
        <v>57</v>
      </c>
      <c r="E848" s="1" t="str">
        <f t="shared" si="54"/>
        <v>1971NBC&amp;D</v>
      </c>
      <c r="F848" s="274">
        <v>0</v>
      </c>
      <c r="G848" s="274">
        <v>1.0829999999999999E-2</v>
      </c>
      <c r="H848" s="274">
        <v>0</v>
      </c>
      <c r="I848" s="274">
        <v>0.31966</v>
      </c>
      <c r="J848" s="274">
        <v>0</v>
      </c>
      <c r="K848" s="274">
        <v>0</v>
      </c>
      <c r="L848" s="274">
        <v>0</v>
      </c>
      <c r="M848" s="274">
        <v>0</v>
      </c>
      <c r="N848" s="274">
        <v>0</v>
      </c>
      <c r="O848" s="274">
        <v>0</v>
      </c>
      <c r="P848" s="274">
        <v>0</v>
      </c>
      <c r="Q848" s="274">
        <v>0</v>
      </c>
      <c r="R848" s="274">
        <v>0</v>
      </c>
      <c r="S848" s="274">
        <v>0</v>
      </c>
      <c r="T848" s="274">
        <v>0.29006999999999999</v>
      </c>
      <c r="U848" s="274">
        <v>0</v>
      </c>
      <c r="V848" s="274">
        <v>0</v>
      </c>
      <c r="W848" s="274">
        <v>4.0879999999999972E-2</v>
      </c>
      <c r="X848" s="274">
        <v>0</v>
      </c>
      <c r="Y848" s="274">
        <v>0</v>
      </c>
      <c r="Z848" s="274">
        <v>0</v>
      </c>
      <c r="AA848" s="274">
        <v>0</v>
      </c>
      <c r="AB848" s="274">
        <v>0.15045</v>
      </c>
      <c r="AC848" s="274">
        <v>7.0800000000000002E-2</v>
      </c>
      <c r="AD848" s="274">
        <v>0.11731000000000003</v>
      </c>
      <c r="AE848" s="274">
        <v>0</v>
      </c>
      <c r="AF848" s="272">
        <f t="shared" si="55"/>
        <v>1</v>
      </c>
      <c r="AG848" s="196">
        <f t="shared" si="52"/>
        <v>0.66950999999999994</v>
      </c>
    </row>
    <row r="849" spans="1:33" s="23" customFormat="1" x14ac:dyDescent="0.25">
      <c r="A849" s="1">
        <v>1971</v>
      </c>
      <c r="B849" s="1" t="s">
        <v>20</v>
      </c>
      <c r="C849" s="1" t="str">
        <f t="shared" si="53"/>
        <v>1971NB</v>
      </c>
      <c r="D849" s="1" t="s">
        <v>56</v>
      </c>
      <c r="E849" s="1" t="str">
        <f t="shared" si="54"/>
        <v>1971NBICI</v>
      </c>
      <c r="F849" s="196">
        <v>0.12182999999999999</v>
      </c>
      <c r="G849" s="196">
        <v>0.4264</v>
      </c>
      <c r="H849" s="196">
        <v>0</v>
      </c>
      <c r="I849" s="196">
        <v>2.4369999999999999E-2</v>
      </c>
      <c r="J849" s="196">
        <v>0.1066</v>
      </c>
      <c r="K849" s="196">
        <v>0</v>
      </c>
      <c r="L849" s="196">
        <v>0</v>
      </c>
      <c r="M849" s="196">
        <v>3.0499999999999998E-3</v>
      </c>
      <c r="N849" s="196">
        <v>6.0899999999999999E-3</v>
      </c>
      <c r="O849" s="196">
        <v>4.061E-2</v>
      </c>
      <c r="P849" s="196">
        <v>5.0599999999998979E-3</v>
      </c>
      <c r="Q849" s="196">
        <v>0</v>
      </c>
      <c r="R849" s="196">
        <v>0</v>
      </c>
      <c r="S849" s="196">
        <v>1.0199999999999999E-3</v>
      </c>
      <c r="T849" s="196">
        <v>0</v>
      </c>
      <c r="U849" s="196">
        <v>7.11E-3</v>
      </c>
      <c r="V849" s="196">
        <v>8.1200000000000005E-3</v>
      </c>
      <c r="W849" s="196">
        <v>8.1220000000000001E-2</v>
      </c>
      <c r="X849" s="196">
        <v>6.0909999999999999E-2</v>
      </c>
      <c r="Y849" s="197">
        <v>0.10152</v>
      </c>
      <c r="Z849" s="196">
        <v>6.0899999999999999E-3</v>
      </c>
      <c r="AA849" s="196">
        <v>0</v>
      </c>
      <c r="AB849" s="196">
        <v>0</v>
      </c>
      <c r="AC849" s="196">
        <v>0</v>
      </c>
      <c r="AD849" s="196">
        <v>0</v>
      </c>
      <c r="AE849" s="196">
        <v>0</v>
      </c>
      <c r="AF849" s="272">
        <f t="shared" si="55"/>
        <v>1</v>
      </c>
      <c r="AG849" s="196">
        <f t="shared" si="52"/>
        <v>0.26599</v>
      </c>
    </row>
    <row r="850" spans="1:33" s="23" customFormat="1" x14ac:dyDescent="0.25">
      <c r="A850" s="1">
        <v>1971</v>
      </c>
      <c r="B850" s="1" t="s">
        <v>20</v>
      </c>
      <c r="C850" s="1" t="str">
        <f t="shared" si="53"/>
        <v>1971NB</v>
      </c>
      <c r="D850" s="1" t="s">
        <v>58</v>
      </c>
      <c r="E850" s="1" t="str">
        <f t="shared" si="54"/>
        <v>1971NBResidential</v>
      </c>
      <c r="F850" s="196">
        <v>0.12182999999999999</v>
      </c>
      <c r="G850" s="196">
        <v>0.4264</v>
      </c>
      <c r="H850" s="196">
        <v>0</v>
      </c>
      <c r="I850" s="196">
        <v>2.4369999999999999E-2</v>
      </c>
      <c r="J850" s="196">
        <v>0.1066</v>
      </c>
      <c r="K850" s="196">
        <v>0</v>
      </c>
      <c r="L850" s="196">
        <v>0</v>
      </c>
      <c r="M850" s="196">
        <v>3.0499999999999998E-3</v>
      </c>
      <c r="N850" s="196">
        <v>6.0899999999999999E-3</v>
      </c>
      <c r="O850" s="196">
        <v>4.061E-2</v>
      </c>
      <c r="P850" s="196">
        <v>5.0599999999998979E-3</v>
      </c>
      <c r="Q850" s="196">
        <v>0</v>
      </c>
      <c r="R850" s="196">
        <v>0</v>
      </c>
      <c r="S850" s="196">
        <v>1.0199999999999999E-3</v>
      </c>
      <c r="T850" s="196">
        <v>0</v>
      </c>
      <c r="U850" s="196">
        <v>7.11E-3</v>
      </c>
      <c r="V850" s="196">
        <v>8.1200000000000005E-3</v>
      </c>
      <c r="W850" s="196">
        <v>8.1220000000000001E-2</v>
      </c>
      <c r="X850" s="196">
        <v>6.0909999999999999E-2</v>
      </c>
      <c r="Y850" s="196">
        <v>0.10152</v>
      </c>
      <c r="Z850" s="196">
        <v>6.0899999999999999E-3</v>
      </c>
      <c r="AA850" s="196">
        <v>0</v>
      </c>
      <c r="AB850" s="196">
        <v>0</v>
      </c>
      <c r="AC850" s="196">
        <v>0</v>
      </c>
      <c r="AD850" s="196">
        <v>0</v>
      </c>
      <c r="AE850" s="196">
        <v>0</v>
      </c>
      <c r="AF850" s="272">
        <f t="shared" si="55"/>
        <v>1</v>
      </c>
      <c r="AG850" s="196">
        <f t="shared" si="52"/>
        <v>0.26599</v>
      </c>
    </row>
    <row r="851" spans="1:33" s="23" customFormat="1" x14ac:dyDescent="0.25">
      <c r="A851" s="1">
        <v>1972</v>
      </c>
      <c r="B851" s="1" t="s">
        <v>20</v>
      </c>
      <c r="C851" s="1" t="str">
        <f t="shared" si="53"/>
        <v>1972NB</v>
      </c>
      <c r="D851" s="1" t="s">
        <v>57</v>
      </c>
      <c r="E851" s="1" t="str">
        <f t="shared" si="54"/>
        <v>1972NBC&amp;D</v>
      </c>
      <c r="F851" s="274">
        <v>0</v>
      </c>
      <c r="G851" s="274">
        <v>1.0829999999999999E-2</v>
      </c>
      <c r="H851" s="274">
        <v>0</v>
      </c>
      <c r="I851" s="274">
        <v>0.31966</v>
      </c>
      <c r="J851" s="274">
        <v>0</v>
      </c>
      <c r="K851" s="274">
        <v>0</v>
      </c>
      <c r="L851" s="274">
        <v>0</v>
      </c>
      <c r="M851" s="274">
        <v>0</v>
      </c>
      <c r="N851" s="274">
        <v>0</v>
      </c>
      <c r="O851" s="274">
        <v>0</v>
      </c>
      <c r="P851" s="274">
        <v>0</v>
      </c>
      <c r="Q851" s="274">
        <v>0</v>
      </c>
      <c r="R851" s="274">
        <v>0</v>
      </c>
      <c r="S851" s="274">
        <v>0</v>
      </c>
      <c r="T851" s="274">
        <v>0.29006999999999999</v>
      </c>
      <c r="U851" s="274">
        <v>0</v>
      </c>
      <c r="V851" s="274">
        <v>0</v>
      </c>
      <c r="W851" s="274">
        <v>4.0879999999999972E-2</v>
      </c>
      <c r="X851" s="274">
        <v>0</v>
      </c>
      <c r="Y851" s="274">
        <v>0</v>
      </c>
      <c r="Z851" s="274">
        <v>0</v>
      </c>
      <c r="AA851" s="274">
        <v>0</v>
      </c>
      <c r="AB851" s="274">
        <v>0.15045</v>
      </c>
      <c r="AC851" s="274">
        <v>7.0800000000000002E-2</v>
      </c>
      <c r="AD851" s="274">
        <v>0.11731000000000003</v>
      </c>
      <c r="AE851" s="274">
        <v>0</v>
      </c>
      <c r="AF851" s="272">
        <f t="shared" si="55"/>
        <v>1</v>
      </c>
      <c r="AG851" s="196">
        <f t="shared" si="52"/>
        <v>0.66950999999999994</v>
      </c>
    </row>
    <row r="852" spans="1:33" s="23" customFormat="1" x14ac:dyDescent="0.25">
      <c r="A852" s="1">
        <v>1972</v>
      </c>
      <c r="B852" s="1" t="s">
        <v>20</v>
      </c>
      <c r="C852" s="1" t="str">
        <f t="shared" si="53"/>
        <v>1972NB</v>
      </c>
      <c r="D852" s="1" t="s">
        <v>56</v>
      </c>
      <c r="E852" s="1" t="str">
        <f t="shared" si="54"/>
        <v>1972NBICI</v>
      </c>
      <c r="F852" s="196">
        <v>0.12182999999999999</v>
      </c>
      <c r="G852" s="196">
        <v>0.4264</v>
      </c>
      <c r="H852" s="196">
        <v>0</v>
      </c>
      <c r="I852" s="196">
        <v>2.4369999999999999E-2</v>
      </c>
      <c r="J852" s="196">
        <v>0.1066</v>
      </c>
      <c r="K852" s="196">
        <v>0</v>
      </c>
      <c r="L852" s="196">
        <v>0</v>
      </c>
      <c r="M852" s="196">
        <v>3.0499999999999998E-3</v>
      </c>
      <c r="N852" s="196">
        <v>6.0899999999999999E-3</v>
      </c>
      <c r="O852" s="196">
        <v>4.061E-2</v>
      </c>
      <c r="P852" s="196">
        <v>5.0599999999998979E-3</v>
      </c>
      <c r="Q852" s="196">
        <v>0</v>
      </c>
      <c r="R852" s="196">
        <v>0</v>
      </c>
      <c r="S852" s="196">
        <v>1.0199999999999999E-3</v>
      </c>
      <c r="T852" s="196">
        <v>0</v>
      </c>
      <c r="U852" s="196">
        <v>7.11E-3</v>
      </c>
      <c r="V852" s="196">
        <v>8.1200000000000005E-3</v>
      </c>
      <c r="W852" s="196">
        <v>8.1220000000000001E-2</v>
      </c>
      <c r="X852" s="196">
        <v>6.0909999999999999E-2</v>
      </c>
      <c r="Y852" s="196">
        <v>0.10152</v>
      </c>
      <c r="Z852" s="196">
        <v>6.0899999999999999E-3</v>
      </c>
      <c r="AA852" s="196">
        <v>0</v>
      </c>
      <c r="AB852" s="196">
        <v>0</v>
      </c>
      <c r="AC852" s="196">
        <v>0</v>
      </c>
      <c r="AD852" s="196">
        <v>0</v>
      </c>
      <c r="AE852" s="196">
        <v>0</v>
      </c>
      <c r="AF852" s="272">
        <f t="shared" si="55"/>
        <v>1</v>
      </c>
      <c r="AG852" s="196">
        <f t="shared" si="52"/>
        <v>0.26599</v>
      </c>
    </row>
    <row r="853" spans="1:33" s="23" customFormat="1" x14ac:dyDescent="0.25">
      <c r="A853" s="1">
        <v>1972</v>
      </c>
      <c r="B853" s="1" t="s">
        <v>20</v>
      </c>
      <c r="C853" s="1" t="str">
        <f t="shared" si="53"/>
        <v>1972NB</v>
      </c>
      <c r="D853" s="1" t="s">
        <v>58</v>
      </c>
      <c r="E853" s="1" t="str">
        <f t="shared" si="54"/>
        <v>1972NBResidential</v>
      </c>
      <c r="F853" s="196">
        <v>0.12182999999999999</v>
      </c>
      <c r="G853" s="196">
        <v>0.4264</v>
      </c>
      <c r="H853" s="196">
        <v>0</v>
      </c>
      <c r="I853" s="196">
        <v>2.4369999999999999E-2</v>
      </c>
      <c r="J853" s="196">
        <v>0.1066</v>
      </c>
      <c r="K853" s="196">
        <v>0</v>
      </c>
      <c r="L853" s="196">
        <v>0</v>
      </c>
      <c r="M853" s="196">
        <v>3.0499999999999998E-3</v>
      </c>
      <c r="N853" s="196">
        <v>6.0899999999999999E-3</v>
      </c>
      <c r="O853" s="196">
        <v>4.061E-2</v>
      </c>
      <c r="P853" s="196">
        <v>5.0599999999998979E-3</v>
      </c>
      <c r="Q853" s="196">
        <v>0</v>
      </c>
      <c r="R853" s="196">
        <v>0</v>
      </c>
      <c r="S853" s="196">
        <v>1.0199999999999999E-3</v>
      </c>
      <c r="T853" s="196">
        <v>0</v>
      </c>
      <c r="U853" s="196">
        <v>7.11E-3</v>
      </c>
      <c r="V853" s="196">
        <v>8.1200000000000005E-3</v>
      </c>
      <c r="W853" s="196">
        <v>8.1220000000000001E-2</v>
      </c>
      <c r="X853" s="196">
        <v>6.0909999999999999E-2</v>
      </c>
      <c r="Y853" s="196">
        <v>0.10152</v>
      </c>
      <c r="Z853" s="196">
        <v>6.0899999999999999E-3</v>
      </c>
      <c r="AA853" s="196">
        <v>0</v>
      </c>
      <c r="AB853" s="196">
        <v>0</v>
      </c>
      <c r="AC853" s="196">
        <v>0</v>
      </c>
      <c r="AD853" s="196">
        <v>0</v>
      </c>
      <c r="AE853" s="196">
        <v>0</v>
      </c>
      <c r="AF853" s="272">
        <f t="shared" si="55"/>
        <v>1</v>
      </c>
      <c r="AG853" s="196">
        <f t="shared" si="52"/>
        <v>0.26599</v>
      </c>
    </row>
    <row r="854" spans="1:33" s="23" customFormat="1" x14ac:dyDescent="0.25">
      <c r="A854" s="1">
        <v>1973</v>
      </c>
      <c r="B854" s="1" t="s">
        <v>20</v>
      </c>
      <c r="C854" s="1" t="str">
        <f t="shared" si="53"/>
        <v>1973NB</v>
      </c>
      <c r="D854" s="1" t="s">
        <v>57</v>
      </c>
      <c r="E854" s="1" t="str">
        <f t="shared" si="54"/>
        <v>1973NBC&amp;D</v>
      </c>
      <c r="F854" s="274">
        <v>0</v>
      </c>
      <c r="G854" s="274">
        <v>1.0829999999999999E-2</v>
      </c>
      <c r="H854" s="274">
        <v>0</v>
      </c>
      <c r="I854" s="274">
        <v>0.31966</v>
      </c>
      <c r="J854" s="274">
        <v>0</v>
      </c>
      <c r="K854" s="274">
        <v>0</v>
      </c>
      <c r="L854" s="274">
        <v>0</v>
      </c>
      <c r="M854" s="274">
        <v>0</v>
      </c>
      <c r="N854" s="274">
        <v>0</v>
      </c>
      <c r="O854" s="274">
        <v>0</v>
      </c>
      <c r="P854" s="274">
        <v>0</v>
      </c>
      <c r="Q854" s="274">
        <v>0</v>
      </c>
      <c r="R854" s="274">
        <v>0</v>
      </c>
      <c r="S854" s="274">
        <v>0</v>
      </c>
      <c r="T854" s="274">
        <v>0.29006999999999999</v>
      </c>
      <c r="U854" s="274">
        <v>0</v>
      </c>
      <c r="V854" s="274">
        <v>0</v>
      </c>
      <c r="W854" s="274">
        <v>4.0879999999999972E-2</v>
      </c>
      <c r="X854" s="274">
        <v>0</v>
      </c>
      <c r="Y854" s="274">
        <v>0</v>
      </c>
      <c r="Z854" s="274">
        <v>0</v>
      </c>
      <c r="AA854" s="274">
        <v>0</v>
      </c>
      <c r="AB854" s="274">
        <v>0.15045</v>
      </c>
      <c r="AC854" s="274">
        <v>7.0800000000000002E-2</v>
      </c>
      <c r="AD854" s="274">
        <v>0.11731000000000003</v>
      </c>
      <c r="AE854" s="274">
        <v>0</v>
      </c>
      <c r="AF854" s="272">
        <f t="shared" si="55"/>
        <v>1</v>
      </c>
      <c r="AG854" s="196">
        <f t="shared" si="52"/>
        <v>0.66950999999999994</v>
      </c>
    </row>
    <row r="855" spans="1:33" s="23" customFormat="1" x14ac:dyDescent="0.25">
      <c r="A855" s="1">
        <v>1973</v>
      </c>
      <c r="B855" s="1" t="s">
        <v>20</v>
      </c>
      <c r="C855" s="1" t="str">
        <f t="shared" si="53"/>
        <v>1973NB</v>
      </c>
      <c r="D855" s="1" t="s">
        <v>56</v>
      </c>
      <c r="E855" s="1" t="str">
        <f t="shared" si="54"/>
        <v>1973NBICI</v>
      </c>
      <c r="F855" s="196">
        <v>0.12182999999999999</v>
      </c>
      <c r="G855" s="196">
        <v>0.4264</v>
      </c>
      <c r="H855" s="196">
        <v>0</v>
      </c>
      <c r="I855" s="196">
        <v>2.4369999999999999E-2</v>
      </c>
      <c r="J855" s="196">
        <v>0.1066</v>
      </c>
      <c r="K855" s="196">
        <v>0</v>
      </c>
      <c r="L855" s="196">
        <v>0</v>
      </c>
      <c r="M855" s="196">
        <v>3.0499999999999998E-3</v>
      </c>
      <c r="N855" s="196">
        <v>6.0899999999999999E-3</v>
      </c>
      <c r="O855" s="196">
        <v>4.061E-2</v>
      </c>
      <c r="P855" s="196">
        <v>5.0599999999998979E-3</v>
      </c>
      <c r="Q855" s="196">
        <v>0</v>
      </c>
      <c r="R855" s="196">
        <v>0</v>
      </c>
      <c r="S855" s="196">
        <v>1.0199999999999999E-3</v>
      </c>
      <c r="T855" s="196">
        <v>0</v>
      </c>
      <c r="U855" s="196">
        <v>7.11E-3</v>
      </c>
      <c r="V855" s="196">
        <v>8.1200000000000005E-3</v>
      </c>
      <c r="W855" s="196">
        <v>8.1220000000000001E-2</v>
      </c>
      <c r="X855" s="196">
        <v>6.0909999999999999E-2</v>
      </c>
      <c r="Y855" s="196">
        <v>0.10152</v>
      </c>
      <c r="Z855" s="196">
        <v>6.0899999999999999E-3</v>
      </c>
      <c r="AA855" s="196">
        <v>0</v>
      </c>
      <c r="AB855" s="196">
        <v>0</v>
      </c>
      <c r="AC855" s="196">
        <v>0</v>
      </c>
      <c r="AD855" s="196">
        <v>0</v>
      </c>
      <c r="AE855" s="196">
        <v>0</v>
      </c>
      <c r="AF855" s="272">
        <f t="shared" si="55"/>
        <v>1</v>
      </c>
      <c r="AG855" s="196">
        <f t="shared" si="52"/>
        <v>0.26599</v>
      </c>
    </row>
    <row r="856" spans="1:33" s="23" customFormat="1" x14ac:dyDescent="0.25">
      <c r="A856" s="1">
        <v>1973</v>
      </c>
      <c r="B856" s="1" t="s">
        <v>20</v>
      </c>
      <c r="C856" s="1" t="str">
        <f t="shared" si="53"/>
        <v>1973NB</v>
      </c>
      <c r="D856" s="1" t="s">
        <v>58</v>
      </c>
      <c r="E856" s="1" t="str">
        <f t="shared" si="54"/>
        <v>1973NBResidential</v>
      </c>
      <c r="F856" s="196">
        <v>0.12182999999999999</v>
      </c>
      <c r="G856" s="196">
        <v>0.4264</v>
      </c>
      <c r="H856" s="196">
        <v>0</v>
      </c>
      <c r="I856" s="196">
        <v>2.4369999999999999E-2</v>
      </c>
      <c r="J856" s="196">
        <v>0.1066</v>
      </c>
      <c r="K856" s="196">
        <v>0</v>
      </c>
      <c r="L856" s="196">
        <v>0</v>
      </c>
      <c r="M856" s="196">
        <v>3.0499999999999998E-3</v>
      </c>
      <c r="N856" s="196">
        <v>6.0899999999999999E-3</v>
      </c>
      <c r="O856" s="196">
        <v>4.061E-2</v>
      </c>
      <c r="P856" s="196">
        <v>5.0599999999998979E-3</v>
      </c>
      <c r="Q856" s="196">
        <v>0</v>
      </c>
      <c r="R856" s="196">
        <v>0</v>
      </c>
      <c r="S856" s="196">
        <v>1.0199999999999999E-3</v>
      </c>
      <c r="T856" s="196">
        <v>0</v>
      </c>
      <c r="U856" s="196">
        <v>7.11E-3</v>
      </c>
      <c r="V856" s="196">
        <v>8.1200000000000005E-3</v>
      </c>
      <c r="W856" s="196">
        <v>8.1220000000000001E-2</v>
      </c>
      <c r="X856" s="196">
        <v>6.0909999999999999E-2</v>
      </c>
      <c r="Y856" s="196">
        <v>0.10152</v>
      </c>
      <c r="Z856" s="196">
        <v>6.0899999999999999E-3</v>
      </c>
      <c r="AA856" s="196">
        <v>0</v>
      </c>
      <c r="AB856" s="196">
        <v>0</v>
      </c>
      <c r="AC856" s="196">
        <v>0</v>
      </c>
      <c r="AD856" s="196">
        <v>0</v>
      </c>
      <c r="AE856" s="196">
        <v>0</v>
      </c>
      <c r="AF856" s="272">
        <f t="shared" si="55"/>
        <v>1</v>
      </c>
      <c r="AG856" s="196">
        <f t="shared" si="52"/>
        <v>0.26599</v>
      </c>
    </row>
    <row r="857" spans="1:33" s="23" customFormat="1" x14ac:dyDescent="0.25">
      <c r="A857" s="1">
        <v>1974</v>
      </c>
      <c r="B857" s="1" t="s">
        <v>20</v>
      </c>
      <c r="C857" s="1" t="str">
        <f t="shared" si="53"/>
        <v>1974NB</v>
      </c>
      <c r="D857" s="1" t="s">
        <v>57</v>
      </c>
      <c r="E857" s="1" t="str">
        <f t="shared" si="54"/>
        <v>1974NBC&amp;D</v>
      </c>
      <c r="F857" s="274">
        <v>0</v>
      </c>
      <c r="G857" s="274">
        <v>1.0829999999999999E-2</v>
      </c>
      <c r="H857" s="274">
        <v>0</v>
      </c>
      <c r="I857" s="274">
        <v>0.31966</v>
      </c>
      <c r="J857" s="274">
        <v>0</v>
      </c>
      <c r="K857" s="274">
        <v>0</v>
      </c>
      <c r="L857" s="274">
        <v>0</v>
      </c>
      <c r="M857" s="274">
        <v>0</v>
      </c>
      <c r="N857" s="274">
        <v>0</v>
      </c>
      <c r="O857" s="274">
        <v>0</v>
      </c>
      <c r="P857" s="274">
        <v>0</v>
      </c>
      <c r="Q857" s="274">
        <v>0</v>
      </c>
      <c r="R857" s="274">
        <v>0</v>
      </c>
      <c r="S857" s="274">
        <v>0</v>
      </c>
      <c r="T857" s="274">
        <v>0.29006999999999999</v>
      </c>
      <c r="U857" s="274">
        <v>0</v>
      </c>
      <c r="V857" s="274">
        <v>0</v>
      </c>
      <c r="W857" s="274">
        <v>4.0879999999999972E-2</v>
      </c>
      <c r="X857" s="274">
        <v>0</v>
      </c>
      <c r="Y857" s="274">
        <v>0</v>
      </c>
      <c r="Z857" s="274">
        <v>0</v>
      </c>
      <c r="AA857" s="274">
        <v>0</v>
      </c>
      <c r="AB857" s="274">
        <v>0.15045</v>
      </c>
      <c r="AC857" s="274">
        <v>7.0800000000000002E-2</v>
      </c>
      <c r="AD857" s="274">
        <v>0.11731000000000003</v>
      </c>
      <c r="AE857" s="274">
        <v>0</v>
      </c>
      <c r="AF857" s="272">
        <f t="shared" si="55"/>
        <v>1</v>
      </c>
      <c r="AG857" s="196">
        <f t="shared" si="52"/>
        <v>0.66950999999999994</v>
      </c>
    </row>
    <row r="858" spans="1:33" s="23" customFormat="1" x14ac:dyDescent="0.25">
      <c r="A858" s="1">
        <v>1974</v>
      </c>
      <c r="B858" s="1" t="s">
        <v>20</v>
      </c>
      <c r="C858" s="1" t="str">
        <f t="shared" si="53"/>
        <v>1974NB</v>
      </c>
      <c r="D858" s="1" t="s">
        <v>56</v>
      </c>
      <c r="E858" s="1" t="str">
        <f t="shared" si="54"/>
        <v>1974NBICI</v>
      </c>
      <c r="F858" s="196">
        <v>0.12182999999999999</v>
      </c>
      <c r="G858" s="196">
        <v>0.4264</v>
      </c>
      <c r="H858" s="196">
        <v>0</v>
      </c>
      <c r="I858" s="196">
        <v>2.4369999999999999E-2</v>
      </c>
      <c r="J858" s="196">
        <v>0.1066</v>
      </c>
      <c r="K858" s="196">
        <v>0</v>
      </c>
      <c r="L858" s="196">
        <v>0</v>
      </c>
      <c r="M858" s="196">
        <v>3.0499999999999998E-3</v>
      </c>
      <c r="N858" s="196">
        <v>6.0899999999999999E-3</v>
      </c>
      <c r="O858" s="196">
        <v>4.061E-2</v>
      </c>
      <c r="P858" s="196">
        <v>5.0599999999998979E-3</v>
      </c>
      <c r="Q858" s="196">
        <v>0</v>
      </c>
      <c r="R858" s="196">
        <v>0</v>
      </c>
      <c r="S858" s="196">
        <v>1.0199999999999999E-3</v>
      </c>
      <c r="T858" s="196">
        <v>0</v>
      </c>
      <c r="U858" s="196">
        <v>7.11E-3</v>
      </c>
      <c r="V858" s="196">
        <v>8.1200000000000005E-3</v>
      </c>
      <c r="W858" s="196">
        <v>8.1220000000000001E-2</v>
      </c>
      <c r="X858" s="196">
        <v>6.0909999999999999E-2</v>
      </c>
      <c r="Y858" s="197">
        <v>0.10152</v>
      </c>
      <c r="Z858" s="196">
        <v>6.0899999999999999E-3</v>
      </c>
      <c r="AA858" s="196">
        <v>0</v>
      </c>
      <c r="AB858" s="196">
        <v>0</v>
      </c>
      <c r="AC858" s="196">
        <v>0</v>
      </c>
      <c r="AD858" s="196">
        <v>0</v>
      </c>
      <c r="AE858" s="196">
        <v>0</v>
      </c>
      <c r="AF858" s="272">
        <f t="shared" si="55"/>
        <v>1</v>
      </c>
      <c r="AG858" s="196">
        <f t="shared" si="52"/>
        <v>0.26599</v>
      </c>
    </row>
    <row r="859" spans="1:33" s="23" customFormat="1" x14ac:dyDescent="0.25">
      <c r="A859" s="1">
        <v>1974</v>
      </c>
      <c r="B859" s="1" t="s">
        <v>20</v>
      </c>
      <c r="C859" s="1" t="str">
        <f t="shared" si="53"/>
        <v>1974NB</v>
      </c>
      <c r="D859" s="1" t="s">
        <v>58</v>
      </c>
      <c r="E859" s="1" t="str">
        <f t="shared" si="54"/>
        <v>1974NBResidential</v>
      </c>
      <c r="F859" s="196">
        <v>0.12182999999999999</v>
      </c>
      <c r="G859" s="196">
        <v>0.4264</v>
      </c>
      <c r="H859" s="196">
        <v>0</v>
      </c>
      <c r="I859" s="196">
        <v>2.4369999999999999E-2</v>
      </c>
      <c r="J859" s="196">
        <v>0.1066</v>
      </c>
      <c r="K859" s="196">
        <v>0</v>
      </c>
      <c r="L859" s="196">
        <v>0</v>
      </c>
      <c r="M859" s="196">
        <v>3.0499999999999998E-3</v>
      </c>
      <c r="N859" s="196">
        <v>6.0899999999999999E-3</v>
      </c>
      <c r="O859" s="196">
        <v>4.061E-2</v>
      </c>
      <c r="P859" s="196">
        <v>5.0599999999998979E-3</v>
      </c>
      <c r="Q859" s="196">
        <v>0</v>
      </c>
      <c r="R859" s="196">
        <v>0</v>
      </c>
      <c r="S859" s="196">
        <v>1.0199999999999999E-3</v>
      </c>
      <c r="T859" s="196">
        <v>0</v>
      </c>
      <c r="U859" s="196">
        <v>7.11E-3</v>
      </c>
      <c r="V859" s="196">
        <v>8.1200000000000005E-3</v>
      </c>
      <c r="W859" s="196">
        <v>8.1220000000000001E-2</v>
      </c>
      <c r="X859" s="196">
        <v>6.0909999999999999E-2</v>
      </c>
      <c r="Y859" s="196">
        <v>0.10152</v>
      </c>
      <c r="Z859" s="196">
        <v>6.0899999999999999E-3</v>
      </c>
      <c r="AA859" s="196">
        <v>0</v>
      </c>
      <c r="AB859" s="196">
        <v>0</v>
      </c>
      <c r="AC859" s="196">
        <v>0</v>
      </c>
      <c r="AD859" s="196">
        <v>0</v>
      </c>
      <c r="AE859" s="196">
        <v>0</v>
      </c>
      <c r="AF859" s="272">
        <f t="shared" si="55"/>
        <v>1</v>
      </c>
      <c r="AG859" s="196">
        <f t="shared" si="52"/>
        <v>0.26599</v>
      </c>
    </row>
    <row r="860" spans="1:33" s="23" customFormat="1" x14ac:dyDescent="0.25">
      <c r="A860" s="1">
        <v>1975</v>
      </c>
      <c r="B860" s="1" t="s">
        <v>20</v>
      </c>
      <c r="C860" s="1" t="str">
        <f t="shared" si="53"/>
        <v>1975NB</v>
      </c>
      <c r="D860" s="1" t="s">
        <v>57</v>
      </c>
      <c r="E860" s="1" t="str">
        <f t="shared" si="54"/>
        <v>1975NBC&amp;D</v>
      </c>
      <c r="F860" s="274">
        <v>0</v>
      </c>
      <c r="G860" s="274">
        <v>1.0829999999999999E-2</v>
      </c>
      <c r="H860" s="274">
        <v>0</v>
      </c>
      <c r="I860" s="274">
        <v>0.31966</v>
      </c>
      <c r="J860" s="274">
        <v>0</v>
      </c>
      <c r="K860" s="274">
        <v>0</v>
      </c>
      <c r="L860" s="274">
        <v>0</v>
      </c>
      <c r="M860" s="274">
        <v>0</v>
      </c>
      <c r="N860" s="274">
        <v>0</v>
      </c>
      <c r="O860" s="274">
        <v>0</v>
      </c>
      <c r="P860" s="274">
        <v>0</v>
      </c>
      <c r="Q860" s="274">
        <v>0</v>
      </c>
      <c r="R860" s="274">
        <v>0</v>
      </c>
      <c r="S860" s="274">
        <v>0</v>
      </c>
      <c r="T860" s="274">
        <v>0.29006999999999999</v>
      </c>
      <c r="U860" s="274">
        <v>0</v>
      </c>
      <c r="V860" s="274">
        <v>0</v>
      </c>
      <c r="W860" s="274">
        <v>4.0879999999999972E-2</v>
      </c>
      <c r="X860" s="274">
        <v>0</v>
      </c>
      <c r="Y860" s="274">
        <v>0</v>
      </c>
      <c r="Z860" s="274">
        <v>0</v>
      </c>
      <c r="AA860" s="274">
        <v>0</v>
      </c>
      <c r="AB860" s="274">
        <v>0.15045</v>
      </c>
      <c r="AC860" s="274">
        <v>7.0800000000000002E-2</v>
      </c>
      <c r="AD860" s="274">
        <v>0.11731000000000003</v>
      </c>
      <c r="AE860" s="274">
        <v>0</v>
      </c>
      <c r="AF860" s="272">
        <f t="shared" si="55"/>
        <v>1</v>
      </c>
      <c r="AG860" s="196">
        <f t="shared" si="52"/>
        <v>0.66950999999999994</v>
      </c>
    </row>
    <row r="861" spans="1:33" s="23" customFormat="1" x14ac:dyDescent="0.25">
      <c r="A861" s="1">
        <v>1975</v>
      </c>
      <c r="B861" s="1" t="s">
        <v>20</v>
      </c>
      <c r="C861" s="1" t="str">
        <f t="shared" si="53"/>
        <v>1975NB</v>
      </c>
      <c r="D861" s="1" t="s">
        <v>56</v>
      </c>
      <c r="E861" s="1" t="str">
        <f t="shared" si="54"/>
        <v>1975NBICI</v>
      </c>
      <c r="F861" s="196">
        <v>0.12182999999999999</v>
      </c>
      <c r="G861" s="196">
        <v>0.4264</v>
      </c>
      <c r="H861" s="196">
        <v>0</v>
      </c>
      <c r="I861" s="196">
        <v>2.4369999999999999E-2</v>
      </c>
      <c r="J861" s="196">
        <v>0.1066</v>
      </c>
      <c r="K861" s="196">
        <v>0</v>
      </c>
      <c r="L861" s="196">
        <v>0</v>
      </c>
      <c r="M861" s="196">
        <v>3.0499999999999998E-3</v>
      </c>
      <c r="N861" s="196">
        <v>6.0899999999999999E-3</v>
      </c>
      <c r="O861" s="196">
        <v>4.061E-2</v>
      </c>
      <c r="P861" s="196">
        <v>5.0599999999998979E-3</v>
      </c>
      <c r="Q861" s="196">
        <v>0</v>
      </c>
      <c r="R861" s="196">
        <v>0</v>
      </c>
      <c r="S861" s="196">
        <v>1.0199999999999999E-3</v>
      </c>
      <c r="T861" s="196">
        <v>0</v>
      </c>
      <c r="U861" s="196">
        <v>7.11E-3</v>
      </c>
      <c r="V861" s="196">
        <v>8.1200000000000005E-3</v>
      </c>
      <c r="W861" s="196">
        <v>8.1220000000000001E-2</v>
      </c>
      <c r="X861" s="196">
        <v>6.0909999999999999E-2</v>
      </c>
      <c r="Y861" s="197">
        <v>0.10152</v>
      </c>
      <c r="Z861" s="196">
        <v>6.0899999999999999E-3</v>
      </c>
      <c r="AA861" s="196">
        <v>0</v>
      </c>
      <c r="AB861" s="196">
        <v>0</v>
      </c>
      <c r="AC861" s="196">
        <v>0</v>
      </c>
      <c r="AD861" s="196">
        <v>0</v>
      </c>
      <c r="AE861" s="196">
        <v>0</v>
      </c>
      <c r="AF861" s="272">
        <f t="shared" si="55"/>
        <v>1</v>
      </c>
      <c r="AG861" s="196">
        <f t="shared" si="52"/>
        <v>0.26599</v>
      </c>
    </row>
    <row r="862" spans="1:33" s="23" customFormat="1" x14ac:dyDescent="0.25">
      <c r="A862" s="1">
        <v>1975</v>
      </c>
      <c r="B862" s="1" t="s">
        <v>20</v>
      </c>
      <c r="C862" s="1" t="str">
        <f t="shared" si="53"/>
        <v>1975NB</v>
      </c>
      <c r="D862" s="1" t="s">
        <v>58</v>
      </c>
      <c r="E862" s="1" t="str">
        <f t="shared" si="54"/>
        <v>1975NBResidential</v>
      </c>
      <c r="F862" s="196">
        <v>0.12182999999999999</v>
      </c>
      <c r="G862" s="196">
        <v>0.4264</v>
      </c>
      <c r="H862" s="196">
        <v>0</v>
      </c>
      <c r="I862" s="196">
        <v>2.4369999999999999E-2</v>
      </c>
      <c r="J862" s="196">
        <v>0.1066</v>
      </c>
      <c r="K862" s="196">
        <v>0</v>
      </c>
      <c r="L862" s="196">
        <v>0</v>
      </c>
      <c r="M862" s="196">
        <v>3.0499999999999998E-3</v>
      </c>
      <c r="N862" s="196">
        <v>6.0899999999999999E-3</v>
      </c>
      <c r="O862" s="196">
        <v>4.061E-2</v>
      </c>
      <c r="P862" s="196">
        <v>5.0599999999998979E-3</v>
      </c>
      <c r="Q862" s="196">
        <v>0</v>
      </c>
      <c r="R862" s="196">
        <v>0</v>
      </c>
      <c r="S862" s="196">
        <v>1.0199999999999999E-3</v>
      </c>
      <c r="T862" s="196">
        <v>0</v>
      </c>
      <c r="U862" s="196">
        <v>7.11E-3</v>
      </c>
      <c r="V862" s="196">
        <v>8.1200000000000005E-3</v>
      </c>
      <c r="W862" s="196">
        <v>8.1220000000000001E-2</v>
      </c>
      <c r="X862" s="196">
        <v>6.0909999999999999E-2</v>
      </c>
      <c r="Y862" s="196">
        <v>0.10152</v>
      </c>
      <c r="Z862" s="196">
        <v>6.0899999999999999E-3</v>
      </c>
      <c r="AA862" s="196">
        <v>0</v>
      </c>
      <c r="AB862" s="196">
        <v>0</v>
      </c>
      <c r="AC862" s="196">
        <v>0</v>
      </c>
      <c r="AD862" s="196">
        <v>0</v>
      </c>
      <c r="AE862" s="196">
        <v>0</v>
      </c>
      <c r="AF862" s="272">
        <f t="shared" si="55"/>
        <v>1</v>
      </c>
      <c r="AG862" s="196">
        <f t="shared" si="52"/>
        <v>0.26599</v>
      </c>
    </row>
    <row r="863" spans="1:33" s="23" customFormat="1" x14ac:dyDescent="0.25">
      <c r="A863" s="1">
        <v>1976</v>
      </c>
      <c r="B863" s="1" t="s">
        <v>20</v>
      </c>
      <c r="C863" s="1" t="str">
        <f t="shared" si="53"/>
        <v>1976NB</v>
      </c>
      <c r="D863" s="1" t="s">
        <v>57</v>
      </c>
      <c r="E863" s="1" t="str">
        <f t="shared" si="54"/>
        <v>1976NBC&amp;D</v>
      </c>
      <c r="F863" s="274">
        <v>0</v>
      </c>
      <c r="G863" s="274">
        <v>1.0829999999999999E-2</v>
      </c>
      <c r="H863" s="274">
        <v>0</v>
      </c>
      <c r="I863" s="274">
        <v>0.31966</v>
      </c>
      <c r="J863" s="274">
        <v>0</v>
      </c>
      <c r="K863" s="274">
        <v>0</v>
      </c>
      <c r="L863" s="274">
        <v>0</v>
      </c>
      <c r="M863" s="274">
        <v>0</v>
      </c>
      <c r="N863" s="274">
        <v>0</v>
      </c>
      <c r="O863" s="274">
        <v>0</v>
      </c>
      <c r="P863" s="274">
        <v>0</v>
      </c>
      <c r="Q863" s="274">
        <v>0</v>
      </c>
      <c r="R863" s="274">
        <v>0</v>
      </c>
      <c r="S863" s="274">
        <v>0</v>
      </c>
      <c r="T863" s="274">
        <v>0.29006999999999999</v>
      </c>
      <c r="U863" s="274">
        <v>0</v>
      </c>
      <c r="V863" s="274">
        <v>0</v>
      </c>
      <c r="W863" s="274">
        <v>4.0879999999999972E-2</v>
      </c>
      <c r="X863" s="274">
        <v>0</v>
      </c>
      <c r="Y863" s="274">
        <v>0</v>
      </c>
      <c r="Z863" s="274">
        <v>0</v>
      </c>
      <c r="AA863" s="274">
        <v>0</v>
      </c>
      <c r="AB863" s="274">
        <v>0.15045</v>
      </c>
      <c r="AC863" s="274">
        <v>7.0800000000000002E-2</v>
      </c>
      <c r="AD863" s="274">
        <v>0.11731000000000003</v>
      </c>
      <c r="AE863" s="274">
        <v>0</v>
      </c>
      <c r="AF863" s="272">
        <f t="shared" si="55"/>
        <v>1</v>
      </c>
      <c r="AG863" s="196">
        <f t="shared" si="52"/>
        <v>0.66950999999999994</v>
      </c>
    </row>
    <row r="864" spans="1:33" s="23" customFormat="1" x14ac:dyDescent="0.25">
      <c r="A864" s="1">
        <v>1976</v>
      </c>
      <c r="B864" s="1" t="s">
        <v>20</v>
      </c>
      <c r="C864" s="1" t="str">
        <f t="shared" si="53"/>
        <v>1976NB</v>
      </c>
      <c r="D864" s="1" t="s">
        <v>56</v>
      </c>
      <c r="E864" s="1" t="str">
        <f t="shared" si="54"/>
        <v>1976NBICI</v>
      </c>
      <c r="F864" s="196">
        <v>0.16966999999999999</v>
      </c>
      <c r="G864" s="196">
        <v>0.20457999999999998</v>
      </c>
      <c r="H864" s="196">
        <v>0</v>
      </c>
      <c r="I864" s="196">
        <v>3.6920000000000001E-2</v>
      </c>
      <c r="J864" s="196">
        <v>0.16106999999999999</v>
      </c>
      <c r="K864" s="196">
        <v>0</v>
      </c>
      <c r="L864" s="196">
        <v>0</v>
      </c>
      <c r="M864" s="196">
        <v>0</v>
      </c>
      <c r="N864" s="196">
        <v>6.1519999999999998E-2</v>
      </c>
      <c r="O864" s="196">
        <v>0</v>
      </c>
      <c r="P864" s="196">
        <v>0.13861999999999997</v>
      </c>
      <c r="Q864" s="196">
        <v>0</v>
      </c>
      <c r="R864" s="196">
        <v>0</v>
      </c>
      <c r="S864" s="196">
        <v>6.6710000000000005E-2</v>
      </c>
      <c r="T864" s="196">
        <v>0</v>
      </c>
      <c r="U864" s="196">
        <v>6.9089999999999999E-2</v>
      </c>
      <c r="V864" s="196">
        <v>0</v>
      </c>
      <c r="W864" s="196">
        <v>3.7010000000000001E-2</v>
      </c>
      <c r="X864" s="196">
        <v>2.214E-2</v>
      </c>
      <c r="Y864" s="197">
        <v>0</v>
      </c>
      <c r="Z864" s="196">
        <v>0</v>
      </c>
      <c r="AA864" s="196">
        <v>7.7000000000000002E-3</v>
      </c>
      <c r="AB864" s="196">
        <v>1.6979999999999999E-2</v>
      </c>
      <c r="AC864" s="196">
        <v>7.9900000000000006E-3</v>
      </c>
      <c r="AD864" s="196">
        <v>0</v>
      </c>
      <c r="AE864" s="196">
        <v>0</v>
      </c>
      <c r="AF864" s="272">
        <f t="shared" si="55"/>
        <v>1</v>
      </c>
      <c r="AG864" s="196">
        <f t="shared" si="52"/>
        <v>0.22762000000000002</v>
      </c>
    </row>
    <row r="865" spans="1:33" s="23" customFormat="1" x14ac:dyDescent="0.25">
      <c r="A865" s="1">
        <v>1976</v>
      </c>
      <c r="B865" s="1" t="s">
        <v>20</v>
      </c>
      <c r="C865" s="1" t="str">
        <f t="shared" si="53"/>
        <v>1976NB</v>
      </c>
      <c r="D865" s="1" t="s">
        <v>58</v>
      </c>
      <c r="E865" s="1" t="str">
        <f t="shared" si="54"/>
        <v>1976NBResidential</v>
      </c>
      <c r="F865" s="196">
        <v>0.16966999999999999</v>
      </c>
      <c r="G865" s="196">
        <v>0.20457999999999998</v>
      </c>
      <c r="H865" s="196">
        <v>0</v>
      </c>
      <c r="I865" s="196">
        <v>3.6920000000000001E-2</v>
      </c>
      <c r="J865" s="196">
        <v>0.16106999999999999</v>
      </c>
      <c r="K865" s="196">
        <v>0</v>
      </c>
      <c r="L865" s="196">
        <v>0</v>
      </c>
      <c r="M865" s="196">
        <v>0</v>
      </c>
      <c r="N865" s="196">
        <v>6.1519999999999998E-2</v>
      </c>
      <c r="O865" s="196">
        <v>0</v>
      </c>
      <c r="P865" s="196">
        <v>0.13861999999999997</v>
      </c>
      <c r="Q865" s="196">
        <v>0</v>
      </c>
      <c r="R865" s="196">
        <v>0</v>
      </c>
      <c r="S865" s="196">
        <v>6.6710000000000005E-2</v>
      </c>
      <c r="T865" s="196">
        <v>0</v>
      </c>
      <c r="U865" s="196">
        <v>6.9089999999999999E-2</v>
      </c>
      <c r="V865" s="196">
        <v>0</v>
      </c>
      <c r="W865" s="196">
        <v>3.7010000000000001E-2</v>
      </c>
      <c r="X865" s="196">
        <v>2.214E-2</v>
      </c>
      <c r="Y865" s="196">
        <v>0</v>
      </c>
      <c r="Z865" s="196">
        <v>0</v>
      </c>
      <c r="AA865" s="196">
        <v>7.7000000000000002E-3</v>
      </c>
      <c r="AB865" s="196">
        <v>1.6979999999999999E-2</v>
      </c>
      <c r="AC865" s="196">
        <v>7.9900000000000006E-3</v>
      </c>
      <c r="AD865" s="196">
        <v>0</v>
      </c>
      <c r="AE865" s="196">
        <v>0</v>
      </c>
      <c r="AF865" s="272">
        <f t="shared" si="55"/>
        <v>1</v>
      </c>
      <c r="AG865" s="196">
        <f t="shared" si="52"/>
        <v>0.22762000000000002</v>
      </c>
    </row>
    <row r="866" spans="1:33" s="23" customFormat="1" x14ac:dyDescent="0.25">
      <c r="A866" s="1">
        <v>1977</v>
      </c>
      <c r="B866" s="1" t="s">
        <v>20</v>
      </c>
      <c r="C866" s="1" t="str">
        <f t="shared" si="53"/>
        <v>1977NB</v>
      </c>
      <c r="D866" s="1" t="s">
        <v>57</v>
      </c>
      <c r="E866" s="1" t="str">
        <f t="shared" si="54"/>
        <v>1977NBC&amp;D</v>
      </c>
      <c r="F866" s="274">
        <v>0</v>
      </c>
      <c r="G866" s="274">
        <v>1.0829999999999999E-2</v>
      </c>
      <c r="H866" s="274">
        <v>0</v>
      </c>
      <c r="I866" s="274">
        <v>0.31966</v>
      </c>
      <c r="J866" s="274">
        <v>0</v>
      </c>
      <c r="K866" s="274">
        <v>0</v>
      </c>
      <c r="L866" s="274">
        <v>0</v>
      </c>
      <c r="M866" s="274">
        <v>0</v>
      </c>
      <c r="N866" s="274">
        <v>0</v>
      </c>
      <c r="O866" s="274">
        <v>0</v>
      </c>
      <c r="P866" s="274">
        <v>0</v>
      </c>
      <c r="Q866" s="274">
        <v>0</v>
      </c>
      <c r="R866" s="274">
        <v>0</v>
      </c>
      <c r="S866" s="274">
        <v>0</v>
      </c>
      <c r="T866" s="274">
        <v>0.29006999999999999</v>
      </c>
      <c r="U866" s="274">
        <v>0</v>
      </c>
      <c r="V866" s="274">
        <v>0</v>
      </c>
      <c r="W866" s="274">
        <v>4.0879999999999972E-2</v>
      </c>
      <c r="X866" s="274">
        <v>0</v>
      </c>
      <c r="Y866" s="274">
        <v>0</v>
      </c>
      <c r="Z866" s="274">
        <v>0</v>
      </c>
      <c r="AA866" s="274">
        <v>0</v>
      </c>
      <c r="AB866" s="274">
        <v>0.15045</v>
      </c>
      <c r="AC866" s="274">
        <v>7.0800000000000002E-2</v>
      </c>
      <c r="AD866" s="274">
        <v>0.11731000000000003</v>
      </c>
      <c r="AE866" s="274">
        <v>0</v>
      </c>
      <c r="AF866" s="272">
        <f t="shared" si="55"/>
        <v>1</v>
      </c>
      <c r="AG866" s="196">
        <f t="shared" si="52"/>
        <v>0.66950999999999994</v>
      </c>
    </row>
    <row r="867" spans="1:33" s="23" customFormat="1" x14ac:dyDescent="0.25">
      <c r="A867" s="1">
        <v>1977</v>
      </c>
      <c r="B867" s="1" t="s">
        <v>20</v>
      </c>
      <c r="C867" s="1" t="str">
        <f t="shared" si="53"/>
        <v>1977NB</v>
      </c>
      <c r="D867" s="1" t="s">
        <v>56</v>
      </c>
      <c r="E867" s="1" t="str">
        <f t="shared" si="54"/>
        <v>1977NBICI</v>
      </c>
      <c r="F867" s="196">
        <v>0.16966999999999999</v>
      </c>
      <c r="G867" s="196">
        <v>0.20457999999999998</v>
      </c>
      <c r="H867" s="196">
        <v>0</v>
      </c>
      <c r="I867" s="196">
        <v>3.6920000000000001E-2</v>
      </c>
      <c r="J867" s="196">
        <v>0.16106999999999999</v>
      </c>
      <c r="K867" s="196">
        <v>0</v>
      </c>
      <c r="L867" s="196">
        <v>0</v>
      </c>
      <c r="M867" s="196">
        <v>0</v>
      </c>
      <c r="N867" s="196">
        <v>6.1519999999999998E-2</v>
      </c>
      <c r="O867" s="196">
        <v>0</v>
      </c>
      <c r="P867" s="196">
        <v>0.13861999999999997</v>
      </c>
      <c r="Q867" s="196">
        <v>0</v>
      </c>
      <c r="R867" s="196">
        <v>0</v>
      </c>
      <c r="S867" s="196">
        <v>6.6710000000000005E-2</v>
      </c>
      <c r="T867" s="196">
        <v>0</v>
      </c>
      <c r="U867" s="196">
        <v>6.9089999999999999E-2</v>
      </c>
      <c r="V867" s="196">
        <v>0</v>
      </c>
      <c r="W867" s="196">
        <v>3.7010000000000001E-2</v>
      </c>
      <c r="X867" s="196">
        <v>2.214E-2</v>
      </c>
      <c r="Y867" s="196">
        <v>0</v>
      </c>
      <c r="Z867" s="196">
        <v>0</v>
      </c>
      <c r="AA867" s="196">
        <v>7.7000000000000002E-3</v>
      </c>
      <c r="AB867" s="196">
        <v>1.6979999999999999E-2</v>
      </c>
      <c r="AC867" s="196">
        <v>7.9900000000000006E-3</v>
      </c>
      <c r="AD867" s="196">
        <v>0</v>
      </c>
      <c r="AE867" s="196">
        <v>0</v>
      </c>
      <c r="AF867" s="272">
        <f t="shared" si="55"/>
        <v>1</v>
      </c>
      <c r="AG867" s="196">
        <f t="shared" si="52"/>
        <v>0.22762000000000002</v>
      </c>
    </row>
    <row r="868" spans="1:33" s="23" customFormat="1" x14ac:dyDescent="0.25">
      <c r="A868" s="1">
        <v>1977</v>
      </c>
      <c r="B868" s="1" t="s">
        <v>20</v>
      </c>
      <c r="C868" s="1" t="str">
        <f t="shared" si="53"/>
        <v>1977NB</v>
      </c>
      <c r="D868" s="1" t="s">
        <v>58</v>
      </c>
      <c r="E868" s="1" t="str">
        <f t="shared" si="54"/>
        <v>1977NBResidential</v>
      </c>
      <c r="F868" s="196">
        <v>0.16966999999999999</v>
      </c>
      <c r="G868" s="196">
        <v>0.20457999999999998</v>
      </c>
      <c r="H868" s="196">
        <v>0</v>
      </c>
      <c r="I868" s="196">
        <v>3.6920000000000001E-2</v>
      </c>
      <c r="J868" s="196">
        <v>0.16106999999999999</v>
      </c>
      <c r="K868" s="196">
        <v>0</v>
      </c>
      <c r="L868" s="196">
        <v>0</v>
      </c>
      <c r="M868" s="196">
        <v>0</v>
      </c>
      <c r="N868" s="196">
        <v>6.1519999999999998E-2</v>
      </c>
      <c r="O868" s="196">
        <v>0</v>
      </c>
      <c r="P868" s="196">
        <v>0.13861999999999997</v>
      </c>
      <c r="Q868" s="196">
        <v>0</v>
      </c>
      <c r="R868" s="196">
        <v>0</v>
      </c>
      <c r="S868" s="196">
        <v>6.6710000000000005E-2</v>
      </c>
      <c r="T868" s="196">
        <v>0</v>
      </c>
      <c r="U868" s="196">
        <v>6.9089999999999999E-2</v>
      </c>
      <c r="V868" s="196">
        <v>0</v>
      </c>
      <c r="W868" s="196">
        <v>3.7010000000000001E-2</v>
      </c>
      <c r="X868" s="196">
        <v>2.214E-2</v>
      </c>
      <c r="Y868" s="196">
        <v>0</v>
      </c>
      <c r="Z868" s="196">
        <v>0</v>
      </c>
      <c r="AA868" s="196">
        <v>7.7000000000000002E-3</v>
      </c>
      <c r="AB868" s="196">
        <v>1.6979999999999999E-2</v>
      </c>
      <c r="AC868" s="196">
        <v>7.9900000000000006E-3</v>
      </c>
      <c r="AD868" s="196">
        <v>0</v>
      </c>
      <c r="AE868" s="196">
        <v>0</v>
      </c>
      <c r="AF868" s="272">
        <f t="shared" si="55"/>
        <v>1</v>
      </c>
      <c r="AG868" s="196">
        <f t="shared" si="52"/>
        <v>0.22762000000000002</v>
      </c>
    </row>
    <row r="869" spans="1:33" s="23" customFormat="1" x14ac:dyDescent="0.25">
      <c r="A869" s="1">
        <v>1978</v>
      </c>
      <c r="B869" s="1" t="s">
        <v>20</v>
      </c>
      <c r="C869" s="1" t="str">
        <f t="shared" si="53"/>
        <v>1978NB</v>
      </c>
      <c r="D869" s="1" t="s">
        <v>57</v>
      </c>
      <c r="E869" s="1" t="str">
        <f t="shared" si="54"/>
        <v>1978NBC&amp;D</v>
      </c>
      <c r="F869" s="274">
        <v>0</v>
      </c>
      <c r="G869" s="274">
        <v>1.0829999999999999E-2</v>
      </c>
      <c r="H869" s="274">
        <v>0</v>
      </c>
      <c r="I869" s="274">
        <v>0.31966</v>
      </c>
      <c r="J869" s="274">
        <v>0</v>
      </c>
      <c r="K869" s="274">
        <v>0</v>
      </c>
      <c r="L869" s="274">
        <v>0</v>
      </c>
      <c r="M869" s="274">
        <v>0</v>
      </c>
      <c r="N869" s="274">
        <v>0</v>
      </c>
      <c r="O869" s="274">
        <v>0</v>
      </c>
      <c r="P869" s="274">
        <v>0</v>
      </c>
      <c r="Q869" s="274">
        <v>0</v>
      </c>
      <c r="R869" s="274">
        <v>0</v>
      </c>
      <c r="S869" s="274">
        <v>0</v>
      </c>
      <c r="T869" s="274">
        <v>0.29006999999999999</v>
      </c>
      <c r="U869" s="274">
        <v>0</v>
      </c>
      <c r="V869" s="274">
        <v>0</v>
      </c>
      <c r="W869" s="274">
        <v>4.0879999999999972E-2</v>
      </c>
      <c r="X869" s="274">
        <v>0</v>
      </c>
      <c r="Y869" s="274">
        <v>0</v>
      </c>
      <c r="Z869" s="274">
        <v>0</v>
      </c>
      <c r="AA869" s="274">
        <v>0</v>
      </c>
      <c r="AB869" s="274">
        <v>0.15045</v>
      </c>
      <c r="AC869" s="274">
        <v>7.0800000000000002E-2</v>
      </c>
      <c r="AD869" s="274">
        <v>0.11731000000000003</v>
      </c>
      <c r="AE869" s="274">
        <v>0</v>
      </c>
      <c r="AF869" s="272">
        <f t="shared" si="55"/>
        <v>1</v>
      </c>
      <c r="AG869" s="196">
        <f t="shared" si="52"/>
        <v>0.66950999999999994</v>
      </c>
    </row>
    <row r="870" spans="1:33" s="23" customFormat="1" x14ac:dyDescent="0.25">
      <c r="A870" s="1">
        <v>1978</v>
      </c>
      <c r="B870" s="1" t="s">
        <v>20</v>
      </c>
      <c r="C870" s="1" t="str">
        <f t="shared" si="53"/>
        <v>1978NB</v>
      </c>
      <c r="D870" s="1" t="s">
        <v>56</v>
      </c>
      <c r="E870" s="1" t="str">
        <f t="shared" si="54"/>
        <v>1978NBICI</v>
      </c>
      <c r="F870" s="196">
        <v>0.16966999999999999</v>
      </c>
      <c r="G870" s="196">
        <v>0.20457999999999998</v>
      </c>
      <c r="H870" s="196">
        <v>0</v>
      </c>
      <c r="I870" s="196">
        <v>3.6920000000000001E-2</v>
      </c>
      <c r="J870" s="196">
        <v>0.16106999999999999</v>
      </c>
      <c r="K870" s="196">
        <v>0</v>
      </c>
      <c r="L870" s="196">
        <v>0</v>
      </c>
      <c r="M870" s="196">
        <v>0</v>
      </c>
      <c r="N870" s="196">
        <v>6.1519999999999998E-2</v>
      </c>
      <c r="O870" s="196">
        <v>0</v>
      </c>
      <c r="P870" s="196">
        <v>0.13861999999999997</v>
      </c>
      <c r="Q870" s="196">
        <v>0</v>
      </c>
      <c r="R870" s="196">
        <v>0</v>
      </c>
      <c r="S870" s="196">
        <v>6.6710000000000005E-2</v>
      </c>
      <c r="T870" s="196">
        <v>0</v>
      </c>
      <c r="U870" s="196">
        <v>6.9089999999999999E-2</v>
      </c>
      <c r="V870" s="196">
        <v>0</v>
      </c>
      <c r="W870" s="196">
        <v>3.7010000000000001E-2</v>
      </c>
      <c r="X870" s="196">
        <v>2.214E-2</v>
      </c>
      <c r="Y870" s="196">
        <v>0</v>
      </c>
      <c r="Z870" s="196">
        <v>0</v>
      </c>
      <c r="AA870" s="196">
        <v>7.7000000000000002E-3</v>
      </c>
      <c r="AB870" s="196">
        <v>1.6979999999999999E-2</v>
      </c>
      <c r="AC870" s="196">
        <v>7.9900000000000006E-3</v>
      </c>
      <c r="AD870" s="196">
        <v>0</v>
      </c>
      <c r="AE870" s="196">
        <v>0</v>
      </c>
      <c r="AF870" s="272">
        <f t="shared" si="55"/>
        <v>1</v>
      </c>
      <c r="AG870" s="196">
        <f t="shared" ref="AG870:AG933" si="56">SUM(S870:AE870)</f>
        <v>0.22762000000000002</v>
      </c>
    </row>
    <row r="871" spans="1:33" s="23" customFormat="1" x14ac:dyDescent="0.25">
      <c r="A871" s="1">
        <v>1978</v>
      </c>
      <c r="B871" s="1" t="s">
        <v>20</v>
      </c>
      <c r="C871" s="1" t="str">
        <f t="shared" si="53"/>
        <v>1978NB</v>
      </c>
      <c r="D871" s="1" t="s">
        <v>58</v>
      </c>
      <c r="E871" s="1" t="str">
        <f t="shared" si="54"/>
        <v>1978NBResidential</v>
      </c>
      <c r="F871" s="196">
        <v>0.16966999999999999</v>
      </c>
      <c r="G871" s="196">
        <v>0.20457999999999998</v>
      </c>
      <c r="H871" s="196">
        <v>0</v>
      </c>
      <c r="I871" s="196">
        <v>3.6920000000000001E-2</v>
      </c>
      <c r="J871" s="196">
        <v>0.16106999999999999</v>
      </c>
      <c r="K871" s="196">
        <v>0</v>
      </c>
      <c r="L871" s="196">
        <v>0</v>
      </c>
      <c r="M871" s="196">
        <v>0</v>
      </c>
      <c r="N871" s="196">
        <v>6.1519999999999998E-2</v>
      </c>
      <c r="O871" s="196">
        <v>0</v>
      </c>
      <c r="P871" s="196">
        <v>0.13861999999999997</v>
      </c>
      <c r="Q871" s="196">
        <v>0</v>
      </c>
      <c r="R871" s="196">
        <v>0</v>
      </c>
      <c r="S871" s="196">
        <v>6.6710000000000005E-2</v>
      </c>
      <c r="T871" s="196">
        <v>0</v>
      </c>
      <c r="U871" s="196">
        <v>6.9089999999999999E-2</v>
      </c>
      <c r="V871" s="196">
        <v>0</v>
      </c>
      <c r="W871" s="196">
        <v>3.7010000000000001E-2</v>
      </c>
      <c r="X871" s="196">
        <v>2.214E-2</v>
      </c>
      <c r="Y871" s="196">
        <v>0</v>
      </c>
      <c r="Z871" s="196">
        <v>0</v>
      </c>
      <c r="AA871" s="196">
        <v>7.7000000000000002E-3</v>
      </c>
      <c r="AB871" s="196">
        <v>1.6979999999999999E-2</v>
      </c>
      <c r="AC871" s="196">
        <v>7.9900000000000006E-3</v>
      </c>
      <c r="AD871" s="196">
        <v>0</v>
      </c>
      <c r="AE871" s="196">
        <v>0</v>
      </c>
      <c r="AF871" s="272">
        <f t="shared" si="55"/>
        <v>1</v>
      </c>
      <c r="AG871" s="196">
        <f t="shared" si="56"/>
        <v>0.22762000000000002</v>
      </c>
    </row>
    <row r="872" spans="1:33" s="23" customFormat="1" x14ac:dyDescent="0.25">
      <c r="A872" s="1">
        <v>1979</v>
      </c>
      <c r="B872" s="1" t="s">
        <v>20</v>
      </c>
      <c r="C872" s="1" t="str">
        <f t="shared" si="53"/>
        <v>1979NB</v>
      </c>
      <c r="D872" s="1" t="s">
        <v>57</v>
      </c>
      <c r="E872" s="1" t="str">
        <f t="shared" si="54"/>
        <v>1979NBC&amp;D</v>
      </c>
      <c r="F872" s="274">
        <v>0</v>
      </c>
      <c r="G872" s="274">
        <v>1.0829999999999999E-2</v>
      </c>
      <c r="H872" s="274">
        <v>0</v>
      </c>
      <c r="I872" s="274">
        <v>0.31966</v>
      </c>
      <c r="J872" s="274">
        <v>0</v>
      </c>
      <c r="K872" s="274">
        <v>0</v>
      </c>
      <c r="L872" s="274">
        <v>0</v>
      </c>
      <c r="M872" s="274">
        <v>0</v>
      </c>
      <c r="N872" s="274">
        <v>0</v>
      </c>
      <c r="O872" s="274">
        <v>0</v>
      </c>
      <c r="P872" s="274">
        <v>0</v>
      </c>
      <c r="Q872" s="274">
        <v>0</v>
      </c>
      <c r="R872" s="274">
        <v>0</v>
      </c>
      <c r="S872" s="274">
        <v>0</v>
      </c>
      <c r="T872" s="274">
        <v>0.29006999999999999</v>
      </c>
      <c r="U872" s="274">
        <v>0</v>
      </c>
      <c r="V872" s="274">
        <v>0</v>
      </c>
      <c r="W872" s="274">
        <v>4.0879999999999972E-2</v>
      </c>
      <c r="X872" s="274">
        <v>0</v>
      </c>
      <c r="Y872" s="274">
        <v>0</v>
      </c>
      <c r="Z872" s="274">
        <v>0</v>
      </c>
      <c r="AA872" s="274">
        <v>0</v>
      </c>
      <c r="AB872" s="274">
        <v>0.15045</v>
      </c>
      <c r="AC872" s="274">
        <v>7.0800000000000002E-2</v>
      </c>
      <c r="AD872" s="274">
        <v>0.11731000000000003</v>
      </c>
      <c r="AE872" s="274">
        <v>0</v>
      </c>
      <c r="AF872" s="272">
        <f t="shared" si="55"/>
        <v>1</v>
      </c>
      <c r="AG872" s="196">
        <f t="shared" si="56"/>
        <v>0.66950999999999994</v>
      </c>
    </row>
    <row r="873" spans="1:33" s="23" customFormat="1" x14ac:dyDescent="0.25">
      <c r="A873" s="1">
        <v>1979</v>
      </c>
      <c r="B873" s="1" t="s">
        <v>20</v>
      </c>
      <c r="C873" s="1" t="str">
        <f t="shared" si="53"/>
        <v>1979NB</v>
      </c>
      <c r="D873" s="1" t="s">
        <v>56</v>
      </c>
      <c r="E873" s="1" t="str">
        <f t="shared" si="54"/>
        <v>1979NBICI</v>
      </c>
      <c r="F873" s="196">
        <v>0.16966999999999999</v>
      </c>
      <c r="G873" s="196">
        <v>0.20457999999999998</v>
      </c>
      <c r="H873" s="196">
        <v>0</v>
      </c>
      <c r="I873" s="196">
        <v>3.6920000000000001E-2</v>
      </c>
      <c r="J873" s="196">
        <v>0.16106999999999999</v>
      </c>
      <c r="K873" s="196">
        <v>0</v>
      </c>
      <c r="L873" s="196">
        <v>0</v>
      </c>
      <c r="M873" s="196">
        <v>0</v>
      </c>
      <c r="N873" s="196">
        <v>6.1519999999999998E-2</v>
      </c>
      <c r="O873" s="196">
        <v>0</v>
      </c>
      <c r="P873" s="196">
        <v>0.13861999999999997</v>
      </c>
      <c r="Q873" s="196">
        <v>0</v>
      </c>
      <c r="R873" s="196">
        <v>0</v>
      </c>
      <c r="S873" s="196">
        <v>6.6710000000000005E-2</v>
      </c>
      <c r="T873" s="196">
        <v>0</v>
      </c>
      <c r="U873" s="196">
        <v>6.9089999999999999E-2</v>
      </c>
      <c r="V873" s="196">
        <v>0</v>
      </c>
      <c r="W873" s="196">
        <v>3.7010000000000001E-2</v>
      </c>
      <c r="X873" s="196">
        <v>2.214E-2</v>
      </c>
      <c r="Y873" s="196">
        <v>0</v>
      </c>
      <c r="Z873" s="196">
        <v>0</v>
      </c>
      <c r="AA873" s="196">
        <v>7.7000000000000002E-3</v>
      </c>
      <c r="AB873" s="196">
        <v>1.6979999999999999E-2</v>
      </c>
      <c r="AC873" s="196">
        <v>7.9900000000000006E-3</v>
      </c>
      <c r="AD873" s="196">
        <v>0</v>
      </c>
      <c r="AE873" s="196">
        <v>0</v>
      </c>
      <c r="AF873" s="272">
        <f t="shared" si="55"/>
        <v>1</v>
      </c>
      <c r="AG873" s="196">
        <f t="shared" si="56"/>
        <v>0.22762000000000002</v>
      </c>
    </row>
    <row r="874" spans="1:33" s="23" customFormat="1" x14ac:dyDescent="0.25">
      <c r="A874" s="1">
        <v>1979</v>
      </c>
      <c r="B874" s="1" t="s">
        <v>20</v>
      </c>
      <c r="C874" s="1" t="str">
        <f t="shared" si="53"/>
        <v>1979NB</v>
      </c>
      <c r="D874" s="1" t="s">
        <v>58</v>
      </c>
      <c r="E874" s="1" t="str">
        <f t="shared" si="54"/>
        <v>1979NBResidential</v>
      </c>
      <c r="F874" s="196">
        <v>0.16966999999999999</v>
      </c>
      <c r="G874" s="196">
        <v>0.20457999999999998</v>
      </c>
      <c r="H874" s="196">
        <v>0</v>
      </c>
      <c r="I874" s="196">
        <v>3.6920000000000001E-2</v>
      </c>
      <c r="J874" s="196">
        <v>0.16106999999999999</v>
      </c>
      <c r="K874" s="196">
        <v>0</v>
      </c>
      <c r="L874" s="196">
        <v>0</v>
      </c>
      <c r="M874" s="196">
        <v>0</v>
      </c>
      <c r="N874" s="196">
        <v>6.1519999999999998E-2</v>
      </c>
      <c r="O874" s="196">
        <v>0</v>
      </c>
      <c r="P874" s="196">
        <v>0.13861999999999997</v>
      </c>
      <c r="Q874" s="196">
        <v>0</v>
      </c>
      <c r="R874" s="196">
        <v>0</v>
      </c>
      <c r="S874" s="196">
        <v>6.6710000000000005E-2</v>
      </c>
      <c r="T874" s="196">
        <v>0</v>
      </c>
      <c r="U874" s="196">
        <v>6.9089999999999999E-2</v>
      </c>
      <c r="V874" s="196">
        <v>0</v>
      </c>
      <c r="W874" s="196">
        <v>3.7010000000000001E-2</v>
      </c>
      <c r="X874" s="196">
        <v>2.214E-2</v>
      </c>
      <c r="Y874" s="196">
        <v>0</v>
      </c>
      <c r="Z874" s="196">
        <v>0</v>
      </c>
      <c r="AA874" s="196">
        <v>7.7000000000000002E-3</v>
      </c>
      <c r="AB874" s="196">
        <v>1.6979999999999999E-2</v>
      </c>
      <c r="AC874" s="196">
        <v>7.9900000000000006E-3</v>
      </c>
      <c r="AD874" s="196">
        <v>0</v>
      </c>
      <c r="AE874" s="196">
        <v>0</v>
      </c>
      <c r="AF874" s="272">
        <f t="shared" si="55"/>
        <v>1</v>
      </c>
      <c r="AG874" s="196">
        <f t="shared" si="56"/>
        <v>0.22762000000000002</v>
      </c>
    </row>
    <row r="875" spans="1:33" s="23" customFormat="1" x14ac:dyDescent="0.25">
      <c r="A875" s="1">
        <v>1980</v>
      </c>
      <c r="B875" s="1" t="s">
        <v>20</v>
      </c>
      <c r="C875" s="1" t="str">
        <f t="shared" si="53"/>
        <v>1980NB</v>
      </c>
      <c r="D875" s="1" t="s">
        <v>57</v>
      </c>
      <c r="E875" s="1" t="str">
        <f t="shared" si="54"/>
        <v>1980NBC&amp;D</v>
      </c>
      <c r="F875" s="274">
        <v>0</v>
      </c>
      <c r="G875" s="274">
        <v>1.0829999999999999E-2</v>
      </c>
      <c r="H875" s="274">
        <v>0</v>
      </c>
      <c r="I875" s="274">
        <v>0.31966</v>
      </c>
      <c r="J875" s="274">
        <v>0</v>
      </c>
      <c r="K875" s="274">
        <v>0</v>
      </c>
      <c r="L875" s="274">
        <v>0</v>
      </c>
      <c r="M875" s="274">
        <v>0</v>
      </c>
      <c r="N875" s="274">
        <v>0</v>
      </c>
      <c r="O875" s="274">
        <v>0</v>
      </c>
      <c r="P875" s="274">
        <v>0</v>
      </c>
      <c r="Q875" s="274">
        <v>0</v>
      </c>
      <c r="R875" s="274">
        <v>0</v>
      </c>
      <c r="S875" s="274">
        <v>0</v>
      </c>
      <c r="T875" s="274">
        <v>0.29006999999999999</v>
      </c>
      <c r="U875" s="274">
        <v>0</v>
      </c>
      <c r="V875" s="274">
        <v>0</v>
      </c>
      <c r="W875" s="274">
        <v>4.0879999999999972E-2</v>
      </c>
      <c r="X875" s="274">
        <v>0</v>
      </c>
      <c r="Y875" s="274">
        <v>0</v>
      </c>
      <c r="Z875" s="274">
        <v>0</v>
      </c>
      <c r="AA875" s="274">
        <v>0</v>
      </c>
      <c r="AB875" s="274">
        <v>0.15045</v>
      </c>
      <c r="AC875" s="274">
        <v>7.0800000000000002E-2</v>
      </c>
      <c r="AD875" s="274">
        <v>0.11731000000000003</v>
      </c>
      <c r="AE875" s="274">
        <v>0</v>
      </c>
      <c r="AF875" s="272">
        <f t="shared" si="55"/>
        <v>1</v>
      </c>
      <c r="AG875" s="196">
        <f t="shared" si="56"/>
        <v>0.66950999999999994</v>
      </c>
    </row>
    <row r="876" spans="1:33" s="23" customFormat="1" x14ac:dyDescent="0.25">
      <c r="A876" s="1">
        <v>1980</v>
      </c>
      <c r="B876" s="1" t="s">
        <v>20</v>
      </c>
      <c r="C876" s="1" t="str">
        <f t="shared" si="53"/>
        <v>1980NB</v>
      </c>
      <c r="D876" s="1" t="s">
        <v>56</v>
      </c>
      <c r="E876" s="1" t="str">
        <f t="shared" si="54"/>
        <v>1980NBICI</v>
      </c>
      <c r="F876" s="196">
        <v>0.16966999999999999</v>
      </c>
      <c r="G876" s="196">
        <v>0.20457999999999998</v>
      </c>
      <c r="H876" s="196">
        <v>0</v>
      </c>
      <c r="I876" s="196">
        <v>3.6920000000000001E-2</v>
      </c>
      <c r="J876" s="196">
        <v>0.16106999999999999</v>
      </c>
      <c r="K876" s="196">
        <v>0</v>
      </c>
      <c r="L876" s="196">
        <v>0</v>
      </c>
      <c r="M876" s="196">
        <v>0</v>
      </c>
      <c r="N876" s="196">
        <v>6.1519999999999998E-2</v>
      </c>
      <c r="O876" s="196">
        <v>0</v>
      </c>
      <c r="P876" s="196">
        <v>0.13861999999999997</v>
      </c>
      <c r="Q876" s="196">
        <v>0</v>
      </c>
      <c r="R876" s="196">
        <v>0</v>
      </c>
      <c r="S876" s="196">
        <v>6.6710000000000005E-2</v>
      </c>
      <c r="T876" s="196">
        <v>0</v>
      </c>
      <c r="U876" s="196">
        <v>6.9089999999999999E-2</v>
      </c>
      <c r="V876" s="196">
        <v>0</v>
      </c>
      <c r="W876" s="196">
        <v>3.7010000000000001E-2</v>
      </c>
      <c r="X876" s="196">
        <v>2.214E-2</v>
      </c>
      <c r="Y876" s="196">
        <v>0</v>
      </c>
      <c r="Z876" s="196">
        <v>0</v>
      </c>
      <c r="AA876" s="196">
        <v>7.7000000000000002E-3</v>
      </c>
      <c r="AB876" s="196">
        <v>1.6979999999999999E-2</v>
      </c>
      <c r="AC876" s="196">
        <v>7.9900000000000006E-3</v>
      </c>
      <c r="AD876" s="196">
        <v>0</v>
      </c>
      <c r="AE876" s="196">
        <v>0</v>
      </c>
      <c r="AF876" s="272">
        <f t="shared" si="55"/>
        <v>1</v>
      </c>
      <c r="AG876" s="196">
        <f t="shared" si="56"/>
        <v>0.22762000000000002</v>
      </c>
    </row>
    <row r="877" spans="1:33" s="23" customFormat="1" x14ac:dyDescent="0.25">
      <c r="A877" s="1">
        <v>1980</v>
      </c>
      <c r="B877" s="1" t="s">
        <v>20</v>
      </c>
      <c r="C877" s="1" t="str">
        <f t="shared" si="53"/>
        <v>1980NB</v>
      </c>
      <c r="D877" s="1" t="s">
        <v>58</v>
      </c>
      <c r="E877" s="1" t="str">
        <f t="shared" si="54"/>
        <v>1980NBResidential</v>
      </c>
      <c r="F877" s="196">
        <v>0.16966999999999999</v>
      </c>
      <c r="G877" s="196">
        <v>0.20457999999999998</v>
      </c>
      <c r="H877" s="196">
        <v>0</v>
      </c>
      <c r="I877" s="196">
        <v>3.6920000000000001E-2</v>
      </c>
      <c r="J877" s="196">
        <v>0.16106999999999999</v>
      </c>
      <c r="K877" s="196">
        <v>0</v>
      </c>
      <c r="L877" s="196">
        <v>0</v>
      </c>
      <c r="M877" s="196">
        <v>0</v>
      </c>
      <c r="N877" s="196">
        <v>6.1519999999999998E-2</v>
      </c>
      <c r="O877" s="196">
        <v>0</v>
      </c>
      <c r="P877" s="196">
        <v>0.13861999999999997</v>
      </c>
      <c r="Q877" s="196">
        <v>0</v>
      </c>
      <c r="R877" s="196">
        <v>0</v>
      </c>
      <c r="S877" s="196">
        <v>6.6710000000000005E-2</v>
      </c>
      <c r="T877" s="196">
        <v>0</v>
      </c>
      <c r="U877" s="196">
        <v>6.9089999999999999E-2</v>
      </c>
      <c r="V877" s="196">
        <v>0</v>
      </c>
      <c r="W877" s="196">
        <v>3.7010000000000001E-2</v>
      </c>
      <c r="X877" s="196">
        <v>2.214E-2</v>
      </c>
      <c r="Y877" s="196">
        <v>0</v>
      </c>
      <c r="Z877" s="196">
        <v>0</v>
      </c>
      <c r="AA877" s="196">
        <v>7.7000000000000002E-3</v>
      </c>
      <c r="AB877" s="196">
        <v>1.6979999999999999E-2</v>
      </c>
      <c r="AC877" s="196">
        <v>7.9900000000000006E-3</v>
      </c>
      <c r="AD877" s="196">
        <v>0</v>
      </c>
      <c r="AE877" s="196">
        <v>0</v>
      </c>
      <c r="AF877" s="272">
        <f t="shared" si="55"/>
        <v>1</v>
      </c>
      <c r="AG877" s="196">
        <f t="shared" si="56"/>
        <v>0.22762000000000002</v>
      </c>
    </row>
    <row r="878" spans="1:33" s="23" customFormat="1" x14ac:dyDescent="0.25">
      <c r="A878" s="1">
        <v>1981</v>
      </c>
      <c r="B878" s="1" t="s">
        <v>20</v>
      </c>
      <c r="C878" s="1" t="str">
        <f t="shared" si="53"/>
        <v>1981NB</v>
      </c>
      <c r="D878" s="1" t="s">
        <v>57</v>
      </c>
      <c r="E878" s="1" t="str">
        <f t="shared" si="54"/>
        <v>1981NBC&amp;D</v>
      </c>
      <c r="F878" s="274">
        <v>0</v>
      </c>
      <c r="G878" s="274">
        <v>1.0829999999999999E-2</v>
      </c>
      <c r="H878" s="274">
        <v>0</v>
      </c>
      <c r="I878" s="274">
        <v>0.31966</v>
      </c>
      <c r="J878" s="274">
        <v>0</v>
      </c>
      <c r="K878" s="274">
        <v>0</v>
      </c>
      <c r="L878" s="274">
        <v>0</v>
      </c>
      <c r="M878" s="274">
        <v>0</v>
      </c>
      <c r="N878" s="274">
        <v>0</v>
      </c>
      <c r="O878" s="274">
        <v>0</v>
      </c>
      <c r="P878" s="274">
        <v>0</v>
      </c>
      <c r="Q878" s="274">
        <v>0</v>
      </c>
      <c r="R878" s="274">
        <v>0</v>
      </c>
      <c r="S878" s="274">
        <v>0</v>
      </c>
      <c r="T878" s="274">
        <v>0.29006999999999999</v>
      </c>
      <c r="U878" s="274">
        <v>0</v>
      </c>
      <c r="V878" s="274">
        <v>0</v>
      </c>
      <c r="W878" s="274">
        <v>4.0879999999999972E-2</v>
      </c>
      <c r="X878" s="274">
        <v>0</v>
      </c>
      <c r="Y878" s="274">
        <v>0</v>
      </c>
      <c r="Z878" s="274">
        <v>0</v>
      </c>
      <c r="AA878" s="274">
        <v>0</v>
      </c>
      <c r="AB878" s="274">
        <v>0.15045</v>
      </c>
      <c r="AC878" s="274">
        <v>7.0800000000000002E-2</v>
      </c>
      <c r="AD878" s="274">
        <v>0.11731000000000003</v>
      </c>
      <c r="AE878" s="274">
        <v>0</v>
      </c>
      <c r="AF878" s="272">
        <f t="shared" si="55"/>
        <v>1</v>
      </c>
      <c r="AG878" s="196">
        <f t="shared" si="56"/>
        <v>0.66950999999999994</v>
      </c>
    </row>
    <row r="879" spans="1:33" s="23" customFormat="1" x14ac:dyDescent="0.25">
      <c r="A879" s="1">
        <v>1981</v>
      </c>
      <c r="B879" s="1" t="s">
        <v>20</v>
      </c>
      <c r="C879" s="1" t="str">
        <f t="shared" si="53"/>
        <v>1981NB</v>
      </c>
      <c r="D879" s="1" t="s">
        <v>56</v>
      </c>
      <c r="E879" s="1" t="str">
        <f t="shared" si="54"/>
        <v>1981NBICI</v>
      </c>
      <c r="F879" s="196">
        <v>0.16966999999999999</v>
      </c>
      <c r="G879" s="196">
        <v>0.20457999999999998</v>
      </c>
      <c r="H879" s="196">
        <v>0</v>
      </c>
      <c r="I879" s="196">
        <v>3.6920000000000001E-2</v>
      </c>
      <c r="J879" s="196">
        <v>0.16106999999999999</v>
      </c>
      <c r="K879" s="196">
        <v>0</v>
      </c>
      <c r="L879" s="196">
        <v>0</v>
      </c>
      <c r="M879" s="196">
        <v>0</v>
      </c>
      <c r="N879" s="196">
        <v>6.1519999999999998E-2</v>
      </c>
      <c r="O879" s="196">
        <v>0</v>
      </c>
      <c r="P879" s="196">
        <v>0.13861999999999997</v>
      </c>
      <c r="Q879" s="196">
        <v>0</v>
      </c>
      <c r="R879" s="196">
        <v>0</v>
      </c>
      <c r="S879" s="196">
        <v>6.6710000000000005E-2</v>
      </c>
      <c r="T879" s="196">
        <v>0</v>
      </c>
      <c r="U879" s="196">
        <v>6.9089999999999999E-2</v>
      </c>
      <c r="V879" s="196">
        <v>0</v>
      </c>
      <c r="W879" s="196">
        <v>3.7010000000000001E-2</v>
      </c>
      <c r="X879" s="196">
        <v>2.214E-2</v>
      </c>
      <c r="Y879" s="196">
        <v>0</v>
      </c>
      <c r="Z879" s="196">
        <v>0</v>
      </c>
      <c r="AA879" s="196">
        <v>7.7000000000000002E-3</v>
      </c>
      <c r="AB879" s="196">
        <v>1.6979999999999999E-2</v>
      </c>
      <c r="AC879" s="196">
        <v>7.9900000000000006E-3</v>
      </c>
      <c r="AD879" s="196">
        <v>0</v>
      </c>
      <c r="AE879" s="196">
        <v>0</v>
      </c>
      <c r="AF879" s="272">
        <f t="shared" si="55"/>
        <v>1</v>
      </c>
      <c r="AG879" s="196">
        <f t="shared" si="56"/>
        <v>0.22762000000000002</v>
      </c>
    </row>
    <row r="880" spans="1:33" s="23" customFormat="1" x14ac:dyDescent="0.25">
      <c r="A880" s="1">
        <v>1981</v>
      </c>
      <c r="B880" s="1" t="s">
        <v>20</v>
      </c>
      <c r="C880" s="1" t="str">
        <f t="shared" si="53"/>
        <v>1981NB</v>
      </c>
      <c r="D880" s="1" t="s">
        <v>58</v>
      </c>
      <c r="E880" s="1" t="str">
        <f t="shared" si="54"/>
        <v>1981NBResidential</v>
      </c>
      <c r="F880" s="196">
        <v>0.16966999999999999</v>
      </c>
      <c r="G880" s="196">
        <v>0.20457999999999998</v>
      </c>
      <c r="H880" s="196">
        <v>0</v>
      </c>
      <c r="I880" s="196">
        <v>3.6920000000000001E-2</v>
      </c>
      <c r="J880" s="196">
        <v>0.16106999999999999</v>
      </c>
      <c r="K880" s="196">
        <v>0</v>
      </c>
      <c r="L880" s="196">
        <v>0</v>
      </c>
      <c r="M880" s="196">
        <v>0</v>
      </c>
      <c r="N880" s="196">
        <v>6.1519999999999998E-2</v>
      </c>
      <c r="O880" s="196">
        <v>0</v>
      </c>
      <c r="P880" s="196">
        <v>0.13861999999999997</v>
      </c>
      <c r="Q880" s="196">
        <v>0</v>
      </c>
      <c r="R880" s="196">
        <v>0</v>
      </c>
      <c r="S880" s="196">
        <v>6.6710000000000005E-2</v>
      </c>
      <c r="T880" s="196">
        <v>0</v>
      </c>
      <c r="U880" s="196">
        <v>6.9089999999999999E-2</v>
      </c>
      <c r="V880" s="196">
        <v>0</v>
      </c>
      <c r="W880" s="196">
        <v>3.7010000000000001E-2</v>
      </c>
      <c r="X880" s="196">
        <v>2.214E-2</v>
      </c>
      <c r="Y880" s="197">
        <v>0</v>
      </c>
      <c r="Z880" s="196">
        <v>0</v>
      </c>
      <c r="AA880" s="196">
        <v>7.7000000000000002E-3</v>
      </c>
      <c r="AB880" s="196">
        <v>1.6979999999999999E-2</v>
      </c>
      <c r="AC880" s="196">
        <v>7.9900000000000006E-3</v>
      </c>
      <c r="AD880" s="196">
        <v>0</v>
      </c>
      <c r="AE880" s="196">
        <v>0</v>
      </c>
      <c r="AF880" s="272">
        <f t="shared" si="55"/>
        <v>1</v>
      </c>
      <c r="AG880" s="196">
        <f t="shared" si="56"/>
        <v>0.22762000000000002</v>
      </c>
    </row>
    <row r="881" spans="1:33" s="23" customFormat="1" x14ac:dyDescent="0.25">
      <c r="A881" s="1">
        <v>1982</v>
      </c>
      <c r="B881" s="1" t="s">
        <v>20</v>
      </c>
      <c r="C881" s="1" t="str">
        <f t="shared" si="53"/>
        <v>1982NB</v>
      </c>
      <c r="D881" s="1" t="s">
        <v>57</v>
      </c>
      <c r="E881" s="1" t="str">
        <f t="shared" si="54"/>
        <v>1982NBC&amp;D</v>
      </c>
      <c r="F881" s="274">
        <v>0</v>
      </c>
      <c r="G881" s="274">
        <v>1.0829999999999999E-2</v>
      </c>
      <c r="H881" s="274">
        <v>0</v>
      </c>
      <c r="I881" s="274">
        <v>0.31966</v>
      </c>
      <c r="J881" s="274">
        <v>0</v>
      </c>
      <c r="K881" s="274">
        <v>0</v>
      </c>
      <c r="L881" s="274">
        <v>0</v>
      </c>
      <c r="M881" s="274">
        <v>0</v>
      </c>
      <c r="N881" s="274">
        <v>0</v>
      </c>
      <c r="O881" s="274">
        <v>0</v>
      </c>
      <c r="P881" s="274">
        <v>0</v>
      </c>
      <c r="Q881" s="274">
        <v>0</v>
      </c>
      <c r="R881" s="274">
        <v>0</v>
      </c>
      <c r="S881" s="274">
        <v>0</v>
      </c>
      <c r="T881" s="274">
        <v>0.29006999999999999</v>
      </c>
      <c r="U881" s="274">
        <v>0</v>
      </c>
      <c r="V881" s="274">
        <v>0</v>
      </c>
      <c r="W881" s="274">
        <v>4.0879999999999972E-2</v>
      </c>
      <c r="X881" s="274">
        <v>0</v>
      </c>
      <c r="Y881" s="274">
        <v>0</v>
      </c>
      <c r="Z881" s="274">
        <v>0</v>
      </c>
      <c r="AA881" s="274">
        <v>0</v>
      </c>
      <c r="AB881" s="274">
        <v>0.15045</v>
      </c>
      <c r="AC881" s="274">
        <v>7.0800000000000002E-2</v>
      </c>
      <c r="AD881" s="274">
        <v>0.11731000000000003</v>
      </c>
      <c r="AE881" s="274">
        <v>0</v>
      </c>
      <c r="AF881" s="272">
        <f t="shared" si="55"/>
        <v>1</v>
      </c>
      <c r="AG881" s="196">
        <f t="shared" si="56"/>
        <v>0.66950999999999994</v>
      </c>
    </row>
    <row r="882" spans="1:33" s="23" customFormat="1" x14ac:dyDescent="0.25">
      <c r="A882" s="1">
        <v>1982</v>
      </c>
      <c r="B882" s="1" t="s">
        <v>20</v>
      </c>
      <c r="C882" s="1" t="str">
        <f t="shared" si="53"/>
        <v>1982NB</v>
      </c>
      <c r="D882" s="1" t="s">
        <v>56</v>
      </c>
      <c r="E882" s="1" t="str">
        <f t="shared" si="54"/>
        <v>1982NBICI</v>
      </c>
      <c r="F882" s="196">
        <v>0.16966999999999999</v>
      </c>
      <c r="G882" s="196">
        <v>0.20457999999999998</v>
      </c>
      <c r="H882" s="196">
        <v>0</v>
      </c>
      <c r="I882" s="196">
        <v>3.6920000000000001E-2</v>
      </c>
      <c r="J882" s="196">
        <v>0.16106999999999999</v>
      </c>
      <c r="K882" s="196">
        <v>0</v>
      </c>
      <c r="L882" s="196">
        <v>0</v>
      </c>
      <c r="M882" s="196">
        <v>0</v>
      </c>
      <c r="N882" s="196">
        <v>6.1519999999999998E-2</v>
      </c>
      <c r="O882" s="196">
        <v>0</v>
      </c>
      <c r="P882" s="196">
        <v>0.13861999999999997</v>
      </c>
      <c r="Q882" s="196">
        <v>0</v>
      </c>
      <c r="R882" s="196">
        <v>0</v>
      </c>
      <c r="S882" s="196">
        <v>6.6710000000000005E-2</v>
      </c>
      <c r="T882" s="196">
        <v>0</v>
      </c>
      <c r="U882" s="196">
        <v>6.9089999999999999E-2</v>
      </c>
      <c r="V882" s="196">
        <v>0</v>
      </c>
      <c r="W882" s="196">
        <v>3.7010000000000001E-2</v>
      </c>
      <c r="X882" s="196">
        <v>2.214E-2</v>
      </c>
      <c r="Y882" s="196">
        <v>0</v>
      </c>
      <c r="Z882" s="196">
        <v>0</v>
      </c>
      <c r="AA882" s="196">
        <v>7.7000000000000002E-3</v>
      </c>
      <c r="AB882" s="196">
        <v>1.6979999999999999E-2</v>
      </c>
      <c r="AC882" s="196">
        <v>7.9900000000000006E-3</v>
      </c>
      <c r="AD882" s="196">
        <v>0</v>
      </c>
      <c r="AE882" s="196">
        <v>0</v>
      </c>
      <c r="AF882" s="272">
        <f t="shared" si="55"/>
        <v>1</v>
      </c>
      <c r="AG882" s="196">
        <f t="shared" si="56"/>
        <v>0.22762000000000002</v>
      </c>
    </row>
    <row r="883" spans="1:33" s="23" customFormat="1" x14ac:dyDescent="0.25">
      <c r="A883" s="1">
        <v>1982</v>
      </c>
      <c r="B883" s="1" t="s">
        <v>20</v>
      </c>
      <c r="C883" s="1" t="str">
        <f t="shared" si="53"/>
        <v>1982NB</v>
      </c>
      <c r="D883" s="1" t="s">
        <v>58</v>
      </c>
      <c r="E883" s="1" t="str">
        <f t="shared" si="54"/>
        <v>1982NBResidential</v>
      </c>
      <c r="F883" s="196">
        <v>0.16966999999999999</v>
      </c>
      <c r="G883" s="196">
        <v>0.20457999999999998</v>
      </c>
      <c r="H883" s="196">
        <v>0</v>
      </c>
      <c r="I883" s="196">
        <v>3.6920000000000001E-2</v>
      </c>
      <c r="J883" s="196">
        <v>0.16106999999999999</v>
      </c>
      <c r="K883" s="196">
        <v>0</v>
      </c>
      <c r="L883" s="196">
        <v>0</v>
      </c>
      <c r="M883" s="196">
        <v>0</v>
      </c>
      <c r="N883" s="196">
        <v>6.1519999999999998E-2</v>
      </c>
      <c r="O883" s="196">
        <v>0</v>
      </c>
      <c r="P883" s="196">
        <v>0.13861999999999997</v>
      </c>
      <c r="Q883" s="196">
        <v>0</v>
      </c>
      <c r="R883" s="196">
        <v>0</v>
      </c>
      <c r="S883" s="196">
        <v>6.6710000000000005E-2</v>
      </c>
      <c r="T883" s="196">
        <v>0</v>
      </c>
      <c r="U883" s="196">
        <v>6.9089999999999999E-2</v>
      </c>
      <c r="V883" s="196">
        <v>0</v>
      </c>
      <c r="W883" s="196">
        <v>3.7010000000000001E-2</v>
      </c>
      <c r="X883" s="196">
        <v>2.214E-2</v>
      </c>
      <c r="Y883" s="196">
        <v>0</v>
      </c>
      <c r="Z883" s="196">
        <v>0</v>
      </c>
      <c r="AA883" s="196">
        <v>7.7000000000000002E-3</v>
      </c>
      <c r="AB883" s="196">
        <v>1.6979999999999999E-2</v>
      </c>
      <c r="AC883" s="196">
        <v>7.9900000000000006E-3</v>
      </c>
      <c r="AD883" s="196">
        <v>0</v>
      </c>
      <c r="AE883" s="196">
        <v>0</v>
      </c>
      <c r="AF883" s="272">
        <f t="shared" si="55"/>
        <v>1</v>
      </c>
      <c r="AG883" s="196">
        <f t="shared" si="56"/>
        <v>0.22762000000000002</v>
      </c>
    </row>
    <row r="884" spans="1:33" s="23" customFormat="1" x14ac:dyDescent="0.25">
      <c r="A884" s="1">
        <v>1983</v>
      </c>
      <c r="B884" s="1" t="s">
        <v>20</v>
      </c>
      <c r="C884" s="1" t="str">
        <f t="shared" si="53"/>
        <v>1983NB</v>
      </c>
      <c r="D884" s="1" t="s">
        <v>57</v>
      </c>
      <c r="E884" s="1" t="str">
        <f t="shared" si="54"/>
        <v>1983NBC&amp;D</v>
      </c>
      <c r="F884" s="274">
        <v>0</v>
      </c>
      <c r="G884" s="274">
        <v>1.0829999999999999E-2</v>
      </c>
      <c r="H884" s="274">
        <v>0</v>
      </c>
      <c r="I884" s="274">
        <v>0.31966</v>
      </c>
      <c r="J884" s="274">
        <v>0</v>
      </c>
      <c r="K884" s="274">
        <v>0</v>
      </c>
      <c r="L884" s="274">
        <v>0</v>
      </c>
      <c r="M884" s="274">
        <v>0</v>
      </c>
      <c r="N884" s="274">
        <v>0</v>
      </c>
      <c r="O884" s="274">
        <v>0</v>
      </c>
      <c r="P884" s="274">
        <v>0</v>
      </c>
      <c r="Q884" s="274">
        <v>0</v>
      </c>
      <c r="R884" s="274">
        <v>0</v>
      </c>
      <c r="S884" s="274">
        <v>0</v>
      </c>
      <c r="T884" s="274">
        <v>0.29006999999999999</v>
      </c>
      <c r="U884" s="274">
        <v>0</v>
      </c>
      <c r="V884" s="274">
        <v>0</v>
      </c>
      <c r="W884" s="274">
        <v>4.0879999999999972E-2</v>
      </c>
      <c r="X884" s="274">
        <v>0</v>
      </c>
      <c r="Y884" s="274">
        <v>0</v>
      </c>
      <c r="Z884" s="274">
        <v>0</v>
      </c>
      <c r="AA884" s="274">
        <v>0</v>
      </c>
      <c r="AB884" s="274">
        <v>0.15045</v>
      </c>
      <c r="AC884" s="274">
        <v>7.0800000000000002E-2</v>
      </c>
      <c r="AD884" s="274">
        <v>0.11731000000000003</v>
      </c>
      <c r="AE884" s="274">
        <v>0</v>
      </c>
      <c r="AF884" s="272">
        <f t="shared" si="55"/>
        <v>1</v>
      </c>
      <c r="AG884" s="196">
        <f t="shared" si="56"/>
        <v>0.66950999999999994</v>
      </c>
    </row>
    <row r="885" spans="1:33" s="23" customFormat="1" x14ac:dyDescent="0.25">
      <c r="A885" s="1">
        <v>1983</v>
      </c>
      <c r="B885" s="1" t="s">
        <v>20</v>
      </c>
      <c r="C885" s="1" t="str">
        <f t="shared" si="53"/>
        <v>1983NB</v>
      </c>
      <c r="D885" s="1" t="s">
        <v>56</v>
      </c>
      <c r="E885" s="1" t="str">
        <f t="shared" si="54"/>
        <v>1983NBICI</v>
      </c>
      <c r="F885" s="196">
        <v>0.16966999999999999</v>
      </c>
      <c r="G885" s="196">
        <v>0.20457999999999998</v>
      </c>
      <c r="H885" s="196">
        <v>0</v>
      </c>
      <c r="I885" s="196">
        <v>3.6920000000000001E-2</v>
      </c>
      <c r="J885" s="196">
        <v>0.16106999999999999</v>
      </c>
      <c r="K885" s="196">
        <v>0</v>
      </c>
      <c r="L885" s="196">
        <v>0</v>
      </c>
      <c r="M885" s="196">
        <v>0</v>
      </c>
      <c r="N885" s="196">
        <v>6.1519999999999998E-2</v>
      </c>
      <c r="O885" s="196">
        <v>0</v>
      </c>
      <c r="P885" s="196">
        <v>0.13861999999999997</v>
      </c>
      <c r="Q885" s="196">
        <v>0</v>
      </c>
      <c r="R885" s="196">
        <v>0</v>
      </c>
      <c r="S885" s="196">
        <v>6.6710000000000005E-2</v>
      </c>
      <c r="T885" s="196">
        <v>0</v>
      </c>
      <c r="U885" s="196">
        <v>6.9089999999999999E-2</v>
      </c>
      <c r="V885" s="196">
        <v>0</v>
      </c>
      <c r="W885" s="196">
        <v>3.7010000000000001E-2</v>
      </c>
      <c r="X885" s="196">
        <v>2.214E-2</v>
      </c>
      <c r="Y885" s="196">
        <v>0</v>
      </c>
      <c r="Z885" s="196">
        <v>0</v>
      </c>
      <c r="AA885" s="196">
        <v>7.7000000000000002E-3</v>
      </c>
      <c r="AB885" s="196">
        <v>1.6979999999999999E-2</v>
      </c>
      <c r="AC885" s="196">
        <v>7.9900000000000006E-3</v>
      </c>
      <c r="AD885" s="196">
        <v>0</v>
      </c>
      <c r="AE885" s="196">
        <v>0</v>
      </c>
      <c r="AF885" s="272">
        <f t="shared" si="55"/>
        <v>1</v>
      </c>
      <c r="AG885" s="196">
        <f t="shared" si="56"/>
        <v>0.22762000000000002</v>
      </c>
    </row>
    <row r="886" spans="1:33" s="23" customFormat="1" x14ac:dyDescent="0.25">
      <c r="A886" s="1">
        <v>1983</v>
      </c>
      <c r="B886" s="1" t="s">
        <v>20</v>
      </c>
      <c r="C886" s="1" t="str">
        <f t="shared" si="53"/>
        <v>1983NB</v>
      </c>
      <c r="D886" s="1" t="s">
        <v>58</v>
      </c>
      <c r="E886" s="1" t="str">
        <f t="shared" si="54"/>
        <v>1983NBResidential</v>
      </c>
      <c r="F886" s="196">
        <v>0.16966999999999999</v>
      </c>
      <c r="G886" s="196">
        <v>0.20457999999999998</v>
      </c>
      <c r="H886" s="196">
        <v>0</v>
      </c>
      <c r="I886" s="196">
        <v>3.6920000000000001E-2</v>
      </c>
      <c r="J886" s="196">
        <v>0.16106999999999999</v>
      </c>
      <c r="K886" s="196">
        <v>0</v>
      </c>
      <c r="L886" s="196">
        <v>0</v>
      </c>
      <c r="M886" s="196">
        <v>0</v>
      </c>
      <c r="N886" s="196">
        <v>6.1519999999999998E-2</v>
      </c>
      <c r="O886" s="196">
        <v>0</v>
      </c>
      <c r="P886" s="196">
        <v>0.13861999999999997</v>
      </c>
      <c r="Q886" s="196">
        <v>0</v>
      </c>
      <c r="R886" s="196">
        <v>0</v>
      </c>
      <c r="S886" s="196">
        <v>6.6710000000000005E-2</v>
      </c>
      <c r="T886" s="196">
        <v>0</v>
      </c>
      <c r="U886" s="196">
        <v>6.9089999999999999E-2</v>
      </c>
      <c r="V886" s="196">
        <v>0</v>
      </c>
      <c r="W886" s="196">
        <v>3.7010000000000001E-2</v>
      </c>
      <c r="X886" s="196">
        <v>2.214E-2</v>
      </c>
      <c r="Y886" s="196">
        <v>0</v>
      </c>
      <c r="Z886" s="196">
        <v>0</v>
      </c>
      <c r="AA886" s="196">
        <v>7.7000000000000002E-3</v>
      </c>
      <c r="AB886" s="196">
        <v>1.6979999999999999E-2</v>
      </c>
      <c r="AC886" s="196">
        <v>7.9900000000000006E-3</v>
      </c>
      <c r="AD886" s="196">
        <v>0</v>
      </c>
      <c r="AE886" s="196">
        <v>0</v>
      </c>
      <c r="AF886" s="272">
        <f t="shared" si="55"/>
        <v>1</v>
      </c>
      <c r="AG886" s="196">
        <f t="shared" si="56"/>
        <v>0.22762000000000002</v>
      </c>
    </row>
    <row r="887" spans="1:33" s="23" customFormat="1" x14ac:dyDescent="0.25">
      <c r="A887" s="1">
        <v>1984</v>
      </c>
      <c r="B887" s="1" t="s">
        <v>20</v>
      </c>
      <c r="C887" s="1" t="str">
        <f t="shared" si="53"/>
        <v>1984NB</v>
      </c>
      <c r="D887" s="1" t="s">
        <v>57</v>
      </c>
      <c r="E887" s="1" t="str">
        <f t="shared" si="54"/>
        <v>1984NBC&amp;D</v>
      </c>
      <c r="F887" s="274">
        <v>0</v>
      </c>
      <c r="G887" s="274">
        <v>1.0829999999999999E-2</v>
      </c>
      <c r="H887" s="274">
        <v>0</v>
      </c>
      <c r="I887" s="274">
        <v>0.31966</v>
      </c>
      <c r="J887" s="274">
        <v>0</v>
      </c>
      <c r="K887" s="274">
        <v>0</v>
      </c>
      <c r="L887" s="274">
        <v>0</v>
      </c>
      <c r="M887" s="274">
        <v>0</v>
      </c>
      <c r="N887" s="274">
        <v>0</v>
      </c>
      <c r="O887" s="274">
        <v>0</v>
      </c>
      <c r="P887" s="274">
        <v>0</v>
      </c>
      <c r="Q887" s="274">
        <v>0</v>
      </c>
      <c r="R887" s="274">
        <v>0</v>
      </c>
      <c r="S887" s="274">
        <v>0</v>
      </c>
      <c r="T887" s="274">
        <v>0.29006999999999999</v>
      </c>
      <c r="U887" s="274">
        <v>0</v>
      </c>
      <c r="V887" s="274">
        <v>0</v>
      </c>
      <c r="W887" s="274">
        <v>4.0879999999999972E-2</v>
      </c>
      <c r="X887" s="274">
        <v>0</v>
      </c>
      <c r="Y887" s="274">
        <v>0</v>
      </c>
      <c r="Z887" s="274">
        <v>0</v>
      </c>
      <c r="AA887" s="274">
        <v>0</v>
      </c>
      <c r="AB887" s="274">
        <v>0.15045</v>
      </c>
      <c r="AC887" s="274">
        <v>7.0800000000000002E-2</v>
      </c>
      <c r="AD887" s="274">
        <v>0.11731000000000003</v>
      </c>
      <c r="AE887" s="274">
        <v>0</v>
      </c>
      <c r="AF887" s="272">
        <f t="shared" si="55"/>
        <v>1</v>
      </c>
      <c r="AG887" s="196">
        <f t="shared" si="56"/>
        <v>0.66950999999999994</v>
      </c>
    </row>
    <row r="888" spans="1:33" s="23" customFormat="1" x14ac:dyDescent="0.25">
      <c r="A888" s="1">
        <v>1984</v>
      </c>
      <c r="B888" s="1" t="s">
        <v>20</v>
      </c>
      <c r="C888" s="1" t="str">
        <f t="shared" si="53"/>
        <v>1984NB</v>
      </c>
      <c r="D888" s="1" t="s">
        <v>56</v>
      </c>
      <c r="E888" s="1" t="str">
        <f t="shared" si="54"/>
        <v>1984NBICI</v>
      </c>
      <c r="F888" s="196">
        <v>0.16966999999999999</v>
      </c>
      <c r="G888" s="196">
        <v>0.20457999999999998</v>
      </c>
      <c r="H888" s="196">
        <v>0</v>
      </c>
      <c r="I888" s="196">
        <v>3.6920000000000001E-2</v>
      </c>
      <c r="J888" s="196">
        <v>0.16106999999999999</v>
      </c>
      <c r="K888" s="196">
        <v>0</v>
      </c>
      <c r="L888" s="196">
        <v>0</v>
      </c>
      <c r="M888" s="196">
        <v>0</v>
      </c>
      <c r="N888" s="196">
        <v>6.1519999999999998E-2</v>
      </c>
      <c r="O888" s="196">
        <v>0</v>
      </c>
      <c r="P888" s="196">
        <v>0.13861999999999997</v>
      </c>
      <c r="Q888" s="196">
        <v>0</v>
      </c>
      <c r="R888" s="196">
        <v>0</v>
      </c>
      <c r="S888" s="196">
        <v>6.6710000000000005E-2</v>
      </c>
      <c r="T888" s="196">
        <v>0</v>
      </c>
      <c r="U888" s="196">
        <v>6.9089999999999999E-2</v>
      </c>
      <c r="V888" s="196">
        <v>0</v>
      </c>
      <c r="W888" s="196">
        <v>3.7010000000000001E-2</v>
      </c>
      <c r="X888" s="196">
        <v>2.214E-2</v>
      </c>
      <c r="Y888" s="196">
        <v>0</v>
      </c>
      <c r="Z888" s="196">
        <v>0</v>
      </c>
      <c r="AA888" s="196">
        <v>7.7000000000000002E-3</v>
      </c>
      <c r="AB888" s="196">
        <v>1.6979999999999999E-2</v>
      </c>
      <c r="AC888" s="196">
        <v>7.9900000000000006E-3</v>
      </c>
      <c r="AD888" s="196">
        <v>0</v>
      </c>
      <c r="AE888" s="196">
        <v>0</v>
      </c>
      <c r="AF888" s="272">
        <f t="shared" si="55"/>
        <v>1</v>
      </c>
      <c r="AG888" s="196">
        <f t="shared" si="56"/>
        <v>0.22762000000000002</v>
      </c>
    </row>
    <row r="889" spans="1:33" s="23" customFormat="1" x14ac:dyDescent="0.25">
      <c r="A889" s="1">
        <v>1984</v>
      </c>
      <c r="B889" s="1" t="s">
        <v>20</v>
      </c>
      <c r="C889" s="1" t="str">
        <f t="shared" si="53"/>
        <v>1984NB</v>
      </c>
      <c r="D889" s="1" t="s">
        <v>58</v>
      </c>
      <c r="E889" s="1" t="str">
        <f t="shared" si="54"/>
        <v>1984NBResidential</v>
      </c>
      <c r="F889" s="196">
        <v>0.16966999999999999</v>
      </c>
      <c r="G889" s="196">
        <v>0.20457999999999998</v>
      </c>
      <c r="H889" s="196">
        <v>0</v>
      </c>
      <c r="I889" s="196">
        <v>3.6920000000000001E-2</v>
      </c>
      <c r="J889" s="196">
        <v>0.16106999999999999</v>
      </c>
      <c r="K889" s="196">
        <v>0</v>
      </c>
      <c r="L889" s="196">
        <v>0</v>
      </c>
      <c r="M889" s="196">
        <v>0</v>
      </c>
      <c r="N889" s="196">
        <v>6.1519999999999998E-2</v>
      </c>
      <c r="O889" s="196">
        <v>0</v>
      </c>
      <c r="P889" s="196">
        <v>0.13861999999999997</v>
      </c>
      <c r="Q889" s="196">
        <v>0</v>
      </c>
      <c r="R889" s="196">
        <v>0</v>
      </c>
      <c r="S889" s="196">
        <v>6.6710000000000005E-2</v>
      </c>
      <c r="T889" s="196">
        <v>0</v>
      </c>
      <c r="U889" s="196">
        <v>6.9089999999999999E-2</v>
      </c>
      <c r="V889" s="196">
        <v>0</v>
      </c>
      <c r="W889" s="196">
        <v>3.7010000000000001E-2</v>
      </c>
      <c r="X889" s="196">
        <v>2.214E-2</v>
      </c>
      <c r="Y889" s="197">
        <v>0</v>
      </c>
      <c r="Z889" s="196">
        <v>0</v>
      </c>
      <c r="AA889" s="196">
        <v>7.7000000000000002E-3</v>
      </c>
      <c r="AB889" s="196">
        <v>1.6979999999999999E-2</v>
      </c>
      <c r="AC889" s="196">
        <v>7.9900000000000006E-3</v>
      </c>
      <c r="AD889" s="196">
        <v>0</v>
      </c>
      <c r="AE889" s="196">
        <v>0</v>
      </c>
      <c r="AF889" s="272">
        <f t="shared" si="55"/>
        <v>1</v>
      </c>
      <c r="AG889" s="196">
        <f t="shared" si="56"/>
        <v>0.22762000000000002</v>
      </c>
    </row>
    <row r="890" spans="1:33" s="23" customFormat="1" x14ac:dyDescent="0.25">
      <c r="A890" s="1">
        <v>1985</v>
      </c>
      <c r="B890" s="1" t="s">
        <v>20</v>
      </c>
      <c r="C890" s="1" t="str">
        <f t="shared" si="53"/>
        <v>1985NB</v>
      </c>
      <c r="D890" s="1" t="s">
        <v>57</v>
      </c>
      <c r="E890" s="1" t="str">
        <f t="shared" si="54"/>
        <v>1985NBC&amp;D</v>
      </c>
      <c r="F890" s="274">
        <v>0</v>
      </c>
      <c r="G890" s="274">
        <v>1.0829999999999999E-2</v>
      </c>
      <c r="H890" s="274">
        <v>0</v>
      </c>
      <c r="I890" s="274">
        <v>0.31966</v>
      </c>
      <c r="J890" s="274">
        <v>0</v>
      </c>
      <c r="K890" s="274">
        <v>0</v>
      </c>
      <c r="L890" s="274">
        <v>0</v>
      </c>
      <c r="M890" s="274">
        <v>0</v>
      </c>
      <c r="N890" s="274">
        <v>0</v>
      </c>
      <c r="O890" s="274">
        <v>0</v>
      </c>
      <c r="P890" s="274">
        <v>0</v>
      </c>
      <c r="Q890" s="274">
        <v>0</v>
      </c>
      <c r="R890" s="274">
        <v>0</v>
      </c>
      <c r="S890" s="274">
        <v>0</v>
      </c>
      <c r="T890" s="274">
        <v>0.29006999999999999</v>
      </c>
      <c r="U890" s="274">
        <v>0</v>
      </c>
      <c r="V890" s="274">
        <v>0</v>
      </c>
      <c r="W890" s="274">
        <v>4.0879999999999972E-2</v>
      </c>
      <c r="X890" s="274">
        <v>0</v>
      </c>
      <c r="Y890" s="274">
        <v>0</v>
      </c>
      <c r="Z890" s="274">
        <v>0</v>
      </c>
      <c r="AA890" s="274">
        <v>0</v>
      </c>
      <c r="AB890" s="274">
        <v>0.15045</v>
      </c>
      <c r="AC890" s="274">
        <v>7.0800000000000002E-2</v>
      </c>
      <c r="AD890" s="274">
        <v>0.11731000000000003</v>
      </c>
      <c r="AE890" s="274">
        <v>0</v>
      </c>
      <c r="AF890" s="272">
        <f t="shared" si="55"/>
        <v>1</v>
      </c>
      <c r="AG890" s="196">
        <f t="shared" si="56"/>
        <v>0.66950999999999994</v>
      </c>
    </row>
    <row r="891" spans="1:33" s="23" customFormat="1" x14ac:dyDescent="0.25">
      <c r="A891" s="1">
        <v>1985</v>
      </c>
      <c r="B891" s="1" t="s">
        <v>20</v>
      </c>
      <c r="C891" s="1" t="str">
        <f t="shared" si="53"/>
        <v>1985NB</v>
      </c>
      <c r="D891" s="1" t="s">
        <v>56</v>
      </c>
      <c r="E891" s="1" t="str">
        <f t="shared" si="54"/>
        <v>1985NBICI</v>
      </c>
      <c r="F891" s="196">
        <v>0.16966999999999999</v>
      </c>
      <c r="G891" s="196">
        <v>0.20457999999999998</v>
      </c>
      <c r="H891" s="196">
        <v>0</v>
      </c>
      <c r="I891" s="196">
        <v>3.6920000000000001E-2</v>
      </c>
      <c r="J891" s="196">
        <v>0.16106999999999999</v>
      </c>
      <c r="K891" s="196">
        <v>0</v>
      </c>
      <c r="L891" s="196">
        <v>0</v>
      </c>
      <c r="M891" s="196">
        <v>0</v>
      </c>
      <c r="N891" s="196">
        <v>6.1519999999999998E-2</v>
      </c>
      <c r="O891" s="196">
        <v>0</v>
      </c>
      <c r="P891" s="196">
        <v>0.13861999999999997</v>
      </c>
      <c r="Q891" s="196">
        <v>0</v>
      </c>
      <c r="R891" s="196">
        <v>0</v>
      </c>
      <c r="S891" s="196">
        <v>6.6710000000000005E-2</v>
      </c>
      <c r="T891" s="196">
        <v>0</v>
      </c>
      <c r="U891" s="196">
        <v>6.9089999999999999E-2</v>
      </c>
      <c r="V891" s="196">
        <v>0</v>
      </c>
      <c r="W891" s="196">
        <v>3.7010000000000001E-2</v>
      </c>
      <c r="X891" s="196">
        <v>2.214E-2</v>
      </c>
      <c r="Y891" s="197">
        <v>0</v>
      </c>
      <c r="Z891" s="196">
        <v>0</v>
      </c>
      <c r="AA891" s="196">
        <v>7.7000000000000002E-3</v>
      </c>
      <c r="AB891" s="196">
        <v>1.6979999999999999E-2</v>
      </c>
      <c r="AC891" s="196">
        <v>7.9900000000000006E-3</v>
      </c>
      <c r="AD891" s="196">
        <v>0</v>
      </c>
      <c r="AE891" s="196">
        <v>0</v>
      </c>
      <c r="AF891" s="272">
        <f t="shared" si="55"/>
        <v>1</v>
      </c>
      <c r="AG891" s="196">
        <f t="shared" si="56"/>
        <v>0.22762000000000002</v>
      </c>
    </row>
    <row r="892" spans="1:33" s="23" customFormat="1" x14ac:dyDescent="0.25">
      <c r="A892" s="1">
        <v>1985</v>
      </c>
      <c r="B892" s="1" t="s">
        <v>20</v>
      </c>
      <c r="C892" s="1" t="str">
        <f t="shared" si="53"/>
        <v>1985NB</v>
      </c>
      <c r="D892" s="1" t="s">
        <v>58</v>
      </c>
      <c r="E892" s="1" t="str">
        <f t="shared" si="54"/>
        <v>1985NBResidential</v>
      </c>
      <c r="F892" s="196">
        <v>0.16966999999999999</v>
      </c>
      <c r="G892" s="196">
        <v>0.20457999999999998</v>
      </c>
      <c r="H892" s="196">
        <v>0</v>
      </c>
      <c r="I892" s="196">
        <v>3.6920000000000001E-2</v>
      </c>
      <c r="J892" s="196">
        <v>0.16106999999999999</v>
      </c>
      <c r="K892" s="196">
        <v>0</v>
      </c>
      <c r="L892" s="196">
        <v>0</v>
      </c>
      <c r="M892" s="196">
        <v>0</v>
      </c>
      <c r="N892" s="196">
        <v>6.1519999999999998E-2</v>
      </c>
      <c r="O892" s="196">
        <v>0</v>
      </c>
      <c r="P892" s="196">
        <v>0.13861999999999997</v>
      </c>
      <c r="Q892" s="196">
        <v>0</v>
      </c>
      <c r="R892" s="196">
        <v>0</v>
      </c>
      <c r="S892" s="196">
        <v>6.6710000000000005E-2</v>
      </c>
      <c r="T892" s="196">
        <v>0</v>
      </c>
      <c r="U892" s="196">
        <v>6.9089999999999999E-2</v>
      </c>
      <c r="V892" s="196">
        <v>0</v>
      </c>
      <c r="W892" s="196">
        <v>3.7010000000000001E-2</v>
      </c>
      <c r="X892" s="196">
        <v>2.214E-2</v>
      </c>
      <c r="Y892" s="196">
        <v>0</v>
      </c>
      <c r="Z892" s="196">
        <v>0</v>
      </c>
      <c r="AA892" s="196">
        <v>7.7000000000000002E-3</v>
      </c>
      <c r="AB892" s="196">
        <v>1.6979999999999999E-2</v>
      </c>
      <c r="AC892" s="196">
        <v>7.9900000000000006E-3</v>
      </c>
      <c r="AD892" s="196">
        <v>0</v>
      </c>
      <c r="AE892" s="196">
        <v>0</v>
      </c>
      <c r="AF892" s="272">
        <f t="shared" si="55"/>
        <v>1</v>
      </c>
      <c r="AG892" s="196">
        <f t="shared" si="56"/>
        <v>0.22762000000000002</v>
      </c>
    </row>
    <row r="893" spans="1:33" s="23" customFormat="1" x14ac:dyDescent="0.25">
      <c r="A893" s="1">
        <v>1986</v>
      </c>
      <c r="B893" s="1" t="s">
        <v>20</v>
      </c>
      <c r="C893" s="1" t="str">
        <f t="shared" si="53"/>
        <v>1986NB</v>
      </c>
      <c r="D893" s="1" t="s">
        <v>57</v>
      </c>
      <c r="E893" s="1" t="str">
        <f t="shared" si="54"/>
        <v>1986NBC&amp;D</v>
      </c>
      <c r="F893" s="274">
        <v>0</v>
      </c>
      <c r="G893" s="274">
        <v>1.0829999999999999E-2</v>
      </c>
      <c r="H893" s="274">
        <v>0</v>
      </c>
      <c r="I893" s="274">
        <v>0.31966</v>
      </c>
      <c r="J893" s="274">
        <v>0</v>
      </c>
      <c r="K893" s="274">
        <v>0</v>
      </c>
      <c r="L893" s="274">
        <v>0</v>
      </c>
      <c r="M893" s="274">
        <v>0</v>
      </c>
      <c r="N893" s="274">
        <v>0</v>
      </c>
      <c r="O893" s="274">
        <v>0</v>
      </c>
      <c r="P893" s="274">
        <v>0</v>
      </c>
      <c r="Q893" s="274">
        <v>0</v>
      </c>
      <c r="R893" s="274">
        <v>0</v>
      </c>
      <c r="S893" s="274">
        <v>0</v>
      </c>
      <c r="T893" s="274">
        <v>0.29006999999999999</v>
      </c>
      <c r="U893" s="274">
        <v>0</v>
      </c>
      <c r="V893" s="274">
        <v>0</v>
      </c>
      <c r="W893" s="274">
        <v>4.0879999999999972E-2</v>
      </c>
      <c r="X893" s="274">
        <v>0</v>
      </c>
      <c r="Y893" s="274">
        <v>0</v>
      </c>
      <c r="Z893" s="274">
        <v>0</v>
      </c>
      <c r="AA893" s="274">
        <v>0</v>
      </c>
      <c r="AB893" s="274">
        <v>0.15045</v>
      </c>
      <c r="AC893" s="274">
        <v>7.0800000000000002E-2</v>
      </c>
      <c r="AD893" s="274">
        <v>0.11731000000000003</v>
      </c>
      <c r="AE893" s="274">
        <v>0</v>
      </c>
      <c r="AF893" s="272">
        <f t="shared" si="55"/>
        <v>1</v>
      </c>
      <c r="AG893" s="196">
        <f t="shared" si="56"/>
        <v>0.66950999999999994</v>
      </c>
    </row>
    <row r="894" spans="1:33" s="23" customFormat="1" x14ac:dyDescent="0.25">
      <c r="A894" s="1">
        <v>1986</v>
      </c>
      <c r="B894" s="1" t="s">
        <v>20</v>
      </c>
      <c r="C894" s="1" t="str">
        <f t="shared" si="53"/>
        <v>1986NB</v>
      </c>
      <c r="D894" s="1" t="s">
        <v>56</v>
      </c>
      <c r="E894" s="1" t="str">
        <f t="shared" si="54"/>
        <v>1986NBICI</v>
      </c>
      <c r="F894" s="196">
        <v>0.16966999999999999</v>
      </c>
      <c r="G894" s="196">
        <v>0.20457999999999998</v>
      </c>
      <c r="H894" s="196">
        <v>0</v>
      </c>
      <c r="I894" s="196">
        <v>3.6920000000000001E-2</v>
      </c>
      <c r="J894" s="196">
        <v>0.16106999999999999</v>
      </c>
      <c r="K894" s="196">
        <v>0</v>
      </c>
      <c r="L894" s="196">
        <v>0</v>
      </c>
      <c r="M894" s="196">
        <v>0</v>
      </c>
      <c r="N894" s="196">
        <v>6.1519999999999998E-2</v>
      </c>
      <c r="O894" s="196">
        <v>0</v>
      </c>
      <c r="P894" s="196">
        <v>0.13861999999999997</v>
      </c>
      <c r="Q894" s="196">
        <v>0</v>
      </c>
      <c r="R894" s="196">
        <v>0</v>
      </c>
      <c r="S894" s="196">
        <v>6.6710000000000005E-2</v>
      </c>
      <c r="T894" s="196">
        <v>0</v>
      </c>
      <c r="U894" s="196">
        <v>6.9089999999999999E-2</v>
      </c>
      <c r="V894" s="196">
        <v>0</v>
      </c>
      <c r="W894" s="196">
        <v>3.7010000000000001E-2</v>
      </c>
      <c r="X894" s="196">
        <v>2.214E-2</v>
      </c>
      <c r="Y894" s="196">
        <v>0</v>
      </c>
      <c r="Z894" s="196">
        <v>0</v>
      </c>
      <c r="AA894" s="196">
        <v>7.7000000000000002E-3</v>
      </c>
      <c r="AB894" s="196">
        <v>1.6979999999999999E-2</v>
      </c>
      <c r="AC894" s="196">
        <v>7.9900000000000006E-3</v>
      </c>
      <c r="AD894" s="196">
        <v>0</v>
      </c>
      <c r="AE894" s="196">
        <v>0</v>
      </c>
      <c r="AF894" s="272">
        <f t="shared" si="55"/>
        <v>1</v>
      </c>
      <c r="AG894" s="196">
        <f t="shared" si="56"/>
        <v>0.22762000000000002</v>
      </c>
    </row>
    <row r="895" spans="1:33" s="23" customFormat="1" x14ac:dyDescent="0.25">
      <c r="A895" s="1">
        <v>1986</v>
      </c>
      <c r="B895" s="1" t="s">
        <v>20</v>
      </c>
      <c r="C895" s="1" t="str">
        <f t="shared" si="53"/>
        <v>1986NB</v>
      </c>
      <c r="D895" s="1" t="s">
        <v>58</v>
      </c>
      <c r="E895" s="1" t="str">
        <f t="shared" si="54"/>
        <v>1986NBResidential</v>
      </c>
      <c r="F895" s="196">
        <v>0.16966999999999999</v>
      </c>
      <c r="G895" s="196">
        <v>0.20457999999999998</v>
      </c>
      <c r="H895" s="196">
        <v>0</v>
      </c>
      <c r="I895" s="196">
        <v>3.6920000000000001E-2</v>
      </c>
      <c r="J895" s="196">
        <v>0.16106999999999999</v>
      </c>
      <c r="K895" s="196">
        <v>0</v>
      </c>
      <c r="L895" s="196">
        <v>0</v>
      </c>
      <c r="M895" s="196">
        <v>0</v>
      </c>
      <c r="N895" s="196">
        <v>6.1519999999999998E-2</v>
      </c>
      <c r="O895" s="196">
        <v>0</v>
      </c>
      <c r="P895" s="196">
        <v>0.13861999999999997</v>
      </c>
      <c r="Q895" s="196">
        <v>0</v>
      </c>
      <c r="R895" s="196">
        <v>0</v>
      </c>
      <c r="S895" s="196">
        <v>6.6710000000000005E-2</v>
      </c>
      <c r="T895" s="196">
        <v>0</v>
      </c>
      <c r="U895" s="196">
        <v>6.9089999999999999E-2</v>
      </c>
      <c r="V895" s="196">
        <v>0</v>
      </c>
      <c r="W895" s="196">
        <v>3.7010000000000001E-2</v>
      </c>
      <c r="X895" s="196">
        <v>2.214E-2</v>
      </c>
      <c r="Y895" s="196">
        <v>0</v>
      </c>
      <c r="Z895" s="196">
        <v>0</v>
      </c>
      <c r="AA895" s="196">
        <v>7.7000000000000002E-3</v>
      </c>
      <c r="AB895" s="196">
        <v>1.6979999999999999E-2</v>
      </c>
      <c r="AC895" s="196">
        <v>7.9900000000000006E-3</v>
      </c>
      <c r="AD895" s="196">
        <v>0</v>
      </c>
      <c r="AE895" s="196">
        <v>0</v>
      </c>
      <c r="AF895" s="272">
        <f t="shared" si="55"/>
        <v>1</v>
      </c>
      <c r="AG895" s="196">
        <f t="shared" si="56"/>
        <v>0.22762000000000002</v>
      </c>
    </row>
    <row r="896" spans="1:33" s="23" customFormat="1" x14ac:dyDescent="0.25">
      <c r="A896" s="1">
        <v>1987</v>
      </c>
      <c r="B896" s="1" t="s">
        <v>20</v>
      </c>
      <c r="C896" s="1" t="str">
        <f t="shared" si="53"/>
        <v>1987NB</v>
      </c>
      <c r="D896" s="1" t="s">
        <v>57</v>
      </c>
      <c r="E896" s="1" t="str">
        <f t="shared" si="54"/>
        <v>1987NBC&amp;D</v>
      </c>
      <c r="F896" s="274">
        <v>0</v>
      </c>
      <c r="G896" s="274">
        <v>1.0829999999999999E-2</v>
      </c>
      <c r="H896" s="274">
        <v>0</v>
      </c>
      <c r="I896" s="274">
        <v>0.31966</v>
      </c>
      <c r="J896" s="274">
        <v>0</v>
      </c>
      <c r="K896" s="274">
        <v>0</v>
      </c>
      <c r="L896" s="274">
        <v>0</v>
      </c>
      <c r="M896" s="274">
        <v>0</v>
      </c>
      <c r="N896" s="274">
        <v>0</v>
      </c>
      <c r="O896" s="274">
        <v>0</v>
      </c>
      <c r="P896" s="274">
        <v>0</v>
      </c>
      <c r="Q896" s="274">
        <v>0</v>
      </c>
      <c r="R896" s="274">
        <v>0</v>
      </c>
      <c r="S896" s="274">
        <v>0</v>
      </c>
      <c r="T896" s="274">
        <v>0.29006999999999999</v>
      </c>
      <c r="U896" s="274">
        <v>0</v>
      </c>
      <c r="V896" s="274">
        <v>0</v>
      </c>
      <c r="W896" s="274">
        <v>4.0879999999999972E-2</v>
      </c>
      <c r="X896" s="274">
        <v>0</v>
      </c>
      <c r="Y896" s="274">
        <v>0</v>
      </c>
      <c r="Z896" s="274">
        <v>0</v>
      </c>
      <c r="AA896" s="274">
        <v>0</v>
      </c>
      <c r="AB896" s="274">
        <v>0.15045</v>
      </c>
      <c r="AC896" s="274">
        <v>7.0800000000000002E-2</v>
      </c>
      <c r="AD896" s="274">
        <v>0.11731000000000003</v>
      </c>
      <c r="AE896" s="274">
        <v>0</v>
      </c>
      <c r="AF896" s="272">
        <f t="shared" si="55"/>
        <v>1</v>
      </c>
      <c r="AG896" s="196">
        <f t="shared" si="56"/>
        <v>0.66950999999999994</v>
      </c>
    </row>
    <row r="897" spans="1:33" s="23" customFormat="1" x14ac:dyDescent="0.25">
      <c r="A897" s="1">
        <v>1987</v>
      </c>
      <c r="B897" s="1" t="s">
        <v>20</v>
      </c>
      <c r="C897" s="1" t="str">
        <f t="shared" si="53"/>
        <v>1987NB</v>
      </c>
      <c r="D897" s="1" t="s">
        <v>56</v>
      </c>
      <c r="E897" s="1" t="str">
        <f t="shared" si="54"/>
        <v>1987NBICI</v>
      </c>
      <c r="F897" s="196">
        <v>0.16966999999999999</v>
      </c>
      <c r="G897" s="196">
        <v>0.20457999999999998</v>
      </c>
      <c r="H897" s="196">
        <v>0</v>
      </c>
      <c r="I897" s="196">
        <v>3.6920000000000001E-2</v>
      </c>
      <c r="J897" s="196">
        <v>0.16106999999999999</v>
      </c>
      <c r="K897" s="196">
        <v>0</v>
      </c>
      <c r="L897" s="196">
        <v>0</v>
      </c>
      <c r="M897" s="196">
        <v>0</v>
      </c>
      <c r="N897" s="196">
        <v>6.1519999999999998E-2</v>
      </c>
      <c r="O897" s="196">
        <v>0</v>
      </c>
      <c r="P897" s="196">
        <v>0.13861999999999997</v>
      </c>
      <c r="Q897" s="196">
        <v>0</v>
      </c>
      <c r="R897" s="196">
        <v>0</v>
      </c>
      <c r="S897" s="196">
        <v>6.6710000000000005E-2</v>
      </c>
      <c r="T897" s="196">
        <v>0</v>
      </c>
      <c r="U897" s="196">
        <v>6.9089999999999999E-2</v>
      </c>
      <c r="V897" s="196">
        <v>0</v>
      </c>
      <c r="W897" s="196">
        <v>3.7010000000000001E-2</v>
      </c>
      <c r="X897" s="196">
        <v>2.214E-2</v>
      </c>
      <c r="Y897" s="196">
        <v>0</v>
      </c>
      <c r="Z897" s="196">
        <v>0</v>
      </c>
      <c r="AA897" s="196">
        <v>7.7000000000000002E-3</v>
      </c>
      <c r="AB897" s="196">
        <v>1.6979999999999999E-2</v>
      </c>
      <c r="AC897" s="196">
        <v>7.9900000000000006E-3</v>
      </c>
      <c r="AD897" s="196">
        <v>0</v>
      </c>
      <c r="AE897" s="196">
        <v>0</v>
      </c>
      <c r="AF897" s="272">
        <f t="shared" si="55"/>
        <v>1</v>
      </c>
      <c r="AG897" s="196">
        <f t="shared" si="56"/>
        <v>0.22762000000000002</v>
      </c>
    </row>
    <row r="898" spans="1:33" s="23" customFormat="1" x14ac:dyDescent="0.25">
      <c r="A898" s="1">
        <v>1987</v>
      </c>
      <c r="B898" s="1" t="s">
        <v>20</v>
      </c>
      <c r="C898" s="1" t="str">
        <f t="shared" ref="C898:C961" si="57">CONCATENATE(A898,B898)</f>
        <v>1987NB</v>
      </c>
      <c r="D898" s="1" t="s">
        <v>58</v>
      </c>
      <c r="E898" s="1" t="str">
        <f t="shared" ref="E898:E961" si="58">CONCATENATE(C898,D898)</f>
        <v>1987NBResidential</v>
      </c>
      <c r="F898" s="196">
        <v>0.16966999999999999</v>
      </c>
      <c r="G898" s="196">
        <v>0.20457999999999998</v>
      </c>
      <c r="H898" s="196">
        <v>0</v>
      </c>
      <c r="I898" s="196">
        <v>3.6920000000000001E-2</v>
      </c>
      <c r="J898" s="196">
        <v>0.16106999999999999</v>
      </c>
      <c r="K898" s="196">
        <v>0</v>
      </c>
      <c r="L898" s="196">
        <v>0</v>
      </c>
      <c r="M898" s="196">
        <v>0</v>
      </c>
      <c r="N898" s="196">
        <v>6.1519999999999998E-2</v>
      </c>
      <c r="O898" s="196">
        <v>0</v>
      </c>
      <c r="P898" s="196">
        <v>0.13861999999999997</v>
      </c>
      <c r="Q898" s="196">
        <v>0</v>
      </c>
      <c r="R898" s="196">
        <v>0</v>
      </c>
      <c r="S898" s="196">
        <v>6.6710000000000005E-2</v>
      </c>
      <c r="T898" s="196">
        <v>0</v>
      </c>
      <c r="U898" s="196">
        <v>6.9089999999999999E-2</v>
      </c>
      <c r="V898" s="196">
        <v>0</v>
      </c>
      <c r="W898" s="196">
        <v>3.7010000000000001E-2</v>
      </c>
      <c r="X898" s="196">
        <v>2.214E-2</v>
      </c>
      <c r="Y898" s="197">
        <v>0</v>
      </c>
      <c r="Z898" s="196">
        <v>0</v>
      </c>
      <c r="AA898" s="196">
        <v>7.7000000000000002E-3</v>
      </c>
      <c r="AB898" s="196">
        <v>1.6979999999999999E-2</v>
      </c>
      <c r="AC898" s="196">
        <v>7.9900000000000006E-3</v>
      </c>
      <c r="AD898" s="196">
        <v>0</v>
      </c>
      <c r="AE898" s="196">
        <v>0</v>
      </c>
      <c r="AF898" s="272">
        <f t="shared" ref="AF898:AF961" si="59">+SUM(F898:AE898)</f>
        <v>1</v>
      </c>
      <c r="AG898" s="196">
        <f t="shared" si="56"/>
        <v>0.22762000000000002</v>
      </c>
    </row>
    <row r="899" spans="1:33" s="23" customFormat="1" x14ac:dyDescent="0.25">
      <c r="A899" s="1">
        <v>1988</v>
      </c>
      <c r="B899" s="1" t="s">
        <v>20</v>
      </c>
      <c r="C899" s="1" t="str">
        <f t="shared" si="57"/>
        <v>1988NB</v>
      </c>
      <c r="D899" s="1" t="s">
        <v>57</v>
      </c>
      <c r="E899" s="1" t="str">
        <f t="shared" si="58"/>
        <v>1988NBC&amp;D</v>
      </c>
      <c r="F899" s="274">
        <v>0</v>
      </c>
      <c r="G899" s="274">
        <v>1.0829999999999999E-2</v>
      </c>
      <c r="H899" s="274">
        <v>0</v>
      </c>
      <c r="I899" s="274">
        <v>0.31966</v>
      </c>
      <c r="J899" s="274">
        <v>0</v>
      </c>
      <c r="K899" s="274">
        <v>0</v>
      </c>
      <c r="L899" s="274">
        <v>0</v>
      </c>
      <c r="M899" s="274">
        <v>0</v>
      </c>
      <c r="N899" s="274">
        <v>0</v>
      </c>
      <c r="O899" s="274">
        <v>0</v>
      </c>
      <c r="P899" s="274">
        <v>0</v>
      </c>
      <c r="Q899" s="274">
        <v>0</v>
      </c>
      <c r="R899" s="274">
        <v>0</v>
      </c>
      <c r="S899" s="274">
        <v>0</v>
      </c>
      <c r="T899" s="274">
        <v>0.29006999999999999</v>
      </c>
      <c r="U899" s="274">
        <v>0</v>
      </c>
      <c r="V899" s="274">
        <v>0</v>
      </c>
      <c r="W899" s="274">
        <v>4.0879999999999972E-2</v>
      </c>
      <c r="X899" s="274">
        <v>0</v>
      </c>
      <c r="Y899" s="274">
        <v>0</v>
      </c>
      <c r="Z899" s="274">
        <v>0</v>
      </c>
      <c r="AA899" s="274">
        <v>0</v>
      </c>
      <c r="AB899" s="274">
        <v>0.15045</v>
      </c>
      <c r="AC899" s="274">
        <v>7.0800000000000002E-2</v>
      </c>
      <c r="AD899" s="274">
        <v>0.11731000000000003</v>
      </c>
      <c r="AE899" s="274">
        <v>0</v>
      </c>
      <c r="AF899" s="272">
        <f t="shared" si="59"/>
        <v>1</v>
      </c>
      <c r="AG899" s="196">
        <f t="shared" si="56"/>
        <v>0.66950999999999994</v>
      </c>
    </row>
    <row r="900" spans="1:33" s="23" customFormat="1" x14ac:dyDescent="0.25">
      <c r="A900" s="1">
        <v>1988</v>
      </c>
      <c r="B900" s="1" t="s">
        <v>20</v>
      </c>
      <c r="C900" s="1" t="str">
        <f t="shared" si="57"/>
        <v>1988NB</v>
      </c>
      <c r="D900" s="1" t="s">
        <v>56</v>
      </c>
      <c r="E900" s="1" t="str">
        <f t="shared" si="58"/>
        <v>1988NBICI</v>
      </c>
      <c r="F900" s="196">
        <v>0.16966999999999999</v>
      </c>
      <c r="G900" s="196">
        <v>0.20457999999999998</v>
      </c>
      <c r="H900" s="196">
        <v>0</v>
      </c>
      <c r="I900" s="196">
        <v>3.6920000000000001E-2</v>
      </c>
      <c r="J900" s="196">
        <v>0.16106999999999999</v>
      </c>
      <c r="K900" s="196">
        <v>0</v>
      </c>
      <c r="L900" s="196">
        <v>0</v>
      </c>
      <c r="M900" s="196">
        <v>0</v>
      </c>
      <c r="N900" s="196">
        <v>6.1519999999999998E-2</v>
      </c>
      <c r="O900" s="196">
        <v>0</v>
      </c>
      <c r="P900" s="196">
        <v>0.13861999999999997</v>
      </c>
      <c r="Q900" s="196">
        <v>0</v>
      </c>
      <c r="R900" s="196">
        <v>0</v>
      </c>
      <c r="S900" s="196">
        <v>6.6710000000000005E-2</v>
      </c>
      <c r="T900" s="196">
        <v>0</v>
      </c>
      <c r="U900" s="196">
        <v>6.9089999999999999E-2</v>
      </c>
      <c r="V900" s="196">
        <v>0</v>
      </c>
      <c r="W900" s="196">
        <v>3.7010000000000001E-2</v>
      </c>
      <c r="X900" s="196">
        <v>2.214E-2</v>
      </c>
      <c r="Y900" s="197">
        <v>0</v>
      </c>
      <c r="Z900" s="196">
        <v>0</v>
      </c>
      <c r="AA900" s="196">
        <v>7.7000000000000002E-3</v>
      </c>
      <c r="AB900" s="196">
        <v>1.6979999999999999E-2</v>
      </c>
      <c r="AC900" s="196">
        <v>7.9900000000000006E-3</v>
      </c>
      <c r="AD900" s="196">
        <v>0</v>
      </c>
      <c r="AE900" s="196">
        <v>0</v>
      </c>
      <c r="AF900" s="272">
        <f t="shared" si="59"/>
        <v>1</v>
      </c>
      <c r="AG900" s="196">
        <f t="shared" si="56"/>
        <v>0.22762000000000002</v>
      </c>
    </row>
    <row r="901" spans="1:33" s="23" customFormat="1" x14ac:dyDescent="0.25">
      <c r="A901" s="1">
        <v>1988</v>
      </c>
      <c r="B901" s="1" t="s">
        <v>20</v>
      </c>
      <c r="C901" s="1" t="str">
        <f t="shared" si="57"/>
        <v>1988NB</v>
      </c>
      <c r="D901" s="1" t="s">
        <v>58</v>
      </c>
      <c r="E901" s="1" t="str">
        <f t="shared" si="58"/>
        <v>1988NBResidential</v>
      </c>
      <c r="F901" s="196">
        <v>0.16966999999999999</v>
      </c>
      <c r="G901" s="196">
        <v>0.20457999999999998</v>
      </c>
      <c r="H901" s="196">
        <v>0</v>
      </c>
      <c r="I901" s="196">
        <v>3.6920000000000001E-2</v>
      </c>
      <c r="J901" s="196">
        <v>0.16106999999999999</v>
      </c>
      <c r="K901" s="196">
        <v>0</v>
      </c>
      <c r="L901" s="196">
        <v>0</v>
      </c>
      <c r="M901" s="196">
        <v>0</v>
      </c>
      <c r="N901" s="196">
        <v>6.1519999999999998E-2</v>
      </c>
      <c r="O901" s="196">
        <v>0</v>
      </c>
      <c r="P901" s="196">
        <v>0.13861999999999997</v>
      </c>
      <c r="Q901" s="196">
        <v>0</v>
      </c>
      <c r="R901" s="196">
        <v>0</v>
      </c>
      <c r="S901" s="196">
        <v>6.6710000000000005E-2</v>
      </c>
      <c r="T901" s="196">
        <v>0</v>
      </c>
      <c r="U901" s="196">
        <v>6.9089999999999999E-2</v>
      </c>
      <c r="V901" s="196">
        <v>0</v>
      </c>
      <c r="W901" s="196">
        <v>3.7010000000000001E-2</v>
      </c>
      <c r="X901" s="196">
        <v>2.214E-2</v>
      </c>
      <c r="Y901" s="196">
        <v>0</v>
      </c>
      <c r="Z901" s="196">
        <v>0</v>
      </c>
      <c r="AA901" s="196">
        <v>7.7000000000000002E-3</v>
      </c>
      <c r="AB901" s="196">
        <v>1.6979999999999999E-2</v>
      </c>
      <c r="AC901" s="196">
        <v>7.9900000000000006E-3</v>
      </c>
      <c r="AD901" s="196">
        <v>0</v>
      </c>
      <c r="AE901" s="196">
        <v>0</v>
      </c>
      <c r="AF901" s="272">
        <f t="shared" si="59"/>
        <v>1</v>
      </c>
      <c r="AG901" s="196">
        <f t="shared" si="56"/>
        <v>0.22762000000000002</v>
      </c>
    </row>
    <row r="902" spans="1:33" s="23" customFormat="1" x14ac:dyDescent="0.25">
      <c r="A902" s="1">
        <v>1989</v>
      </c>
      <c r="B902" s="1" t="s">
        <v>20</v>
      </c>
      <c r="C902" s="1" t="str">
        <f t="shared" si="57"/>
        <v>1989NB</v>
      </c>
      <c r="D902" s="1" t="s">
        <v>57</v>
      </c>
      <c r="E902" s="1" t="str">
        <f t="shared" si="58"/>
        <v>1989NBC&amp;D</v>
      </c>
      <c r="F902" s="274">
        <v>0</v>
      </c>
      <c r="G902" s="274">
        <v>1.0829999999999999E-2</v>
      </c>
      <c r="H902" s="274">
        <v>0</v>
      </c>
      <c r="I902" s="274">
        <v>0.31966</v>
      </c>
      <c r="J902" s="274">
        <v>0</v>
      </c>
      <c r="K902" s="274">
        <v>0</v>
      </c>
      <c r="L902" s="274">
        <v>0</v>
      </c>
      <c r="M902" s="274">
        <v>0</v>
      </c>
      <c r="N902" s="274">
        <v>0</v>
      </c>
      <c r="O902" s="274">
        <v>0</v>
      </c>
      <c r="P902" s="274">
        <v>0</v>
      </c>
      <c r="Q902" s="274">
        <v>0</v>
      </c>
      <c r="R902" s="274">
        <v>0</v>
      </c>
      <c r="S902" s="274">
        <v>0</v>
      </c>
      <c r="T902" s="274">
        <v>0.29006999999999999</v>
      </c>
      <c r="U902" s="274">
        <v>0</v>
      </c>
      <c r="V902" s="274">
        <v>0</v>
      </c>
      <c r="W902" s="274">
        <v>4.0879999999999972E-2</v>
      </c>
      <c r="X902" s="274">
        <v>0</v>
      </c>
      <c r="Y902" s="274">
        <v>0</v>
      </c>
      <c r="Z902" s="274">
        <v>0</v>
      </c>
      <c r="AA902" s="274">
        <v>0</v>
      </c>
      <c r="AB902" s="274">
        <v>0.15045</v>
      </c>
      <c r="AC902" s="274">
        <v>7.0800000000000002E-2</v>
      </c>
      <c r="AD902" s="274">
        <v>0.11731000000000003</v>
      </c>
      <c r="AE902" s="274">
        <v>0</v>
      </c>
      <c r="AF902" s="272">
        <f t="shared" si="59"/>
        <v>1</v>
      </c>
      <c r="AG902" s="196">
        <f t="shared" si="56"/>
        <v>0.66950999999999994</v>
      </c>
    </row>
    <row r="903" spans="1:33" s="23" customFormat="1" x14ac:dyDescent="0.25">
      <c r="A903" s="1">
        <v>1989</v>
      </c>
      <c r="B903" s="1" t="s">
        <v>20</v>
      </c>
      <c r="C903" s="1" t="str">
        <f t="shared" si="57"/>
        <v>1989NB</v>
      </c>
      <c r="D903" s="1" t="s">
        <v>56</v>
      </c>
      <c r="E903" s="1" t="str">
        <f t="shared" si="58"/>
        <v>1989NBICI</v>
      </c>
      <c r="F903" s="196">
        <v>0.16966999999999999</v>
      </c>
      <c r="G903" s="196">
        <v>0.20457999999999998</v>
      </c>
      <c r="H903" s="196">
        <v>0</v>
      </c>
      <c r="I903" s="196">
        <v>3.6920000000000001E-2</v>
      </c>
      <c r="J903" s="196">
        <v>0.16106999999999999</v>
      </c>
      <c r="K903" s="196">
        <v>0</v>
      </c>
      <c r="L903" s="196">
        <v>0</v>
      </c>
      <c r="M903" s="196">
        <v>0</v>
      </c>
      <c r="N903" s="196">
        <v>6.1519999999999998E-2</v>
      </c>
      <c r="O903" s="196">
        <v>0</v>
      </c>
      <c r="P903" s="196">
        <v>0.13861999999999997</v>
      </c>
      <c r="Q903" s="196">
        <v>0</v>
      </c>
      <c r="R903" s="196">
        <v>0</v>
      </c>
      <c r="S903" s="196">
        <v>6.6710000000000005E-2</v>
      </c>
      <c r="T903" s="196">
        <v>0</v>
      </c>
      <c r="U903" s="196">
        <v>6.9089999999999999E-2</v>
      </c>
      <c r="V903" s="196">
        <v>0</v>
      </c>
      <c r="W903" s="196">
        <v>3.7010000000000001E-2</v>
      </c>
      <c r="X903" s="196">
        <v>2.214E-2</v>
      </c>
      <c r="Y903" s="196">
        <v>0</v>
      </c>
      <c r="Z903" s="196">
        <v>0</v>
      </c>
      <c r="AA903" s="196">
        <v>7.7000000000000002E-3</v>
      </c>
      <c r="AB903" s="196">
        <v>1.6979999999999999E-2</v>
      </c>
      <c r="AC903" s="196">
        <v>7.9900000000000006E-3</v>
      </c>
      <c r="AD903" s="196">
        <v>0</v>
      </c>
      <c r="AE903" s="196">
        <v>0</v>
      </c>
      <c r="AF903" s="272">
        <f t="shared" si="59"/>
        <v>1</v>
      </c>
      <c r="AG903" s="196">
        <f t="shared" si="56"/>
        <v>0.22762000000000002</v>
      </c>
    </row>
    <row r="904" spans="1:33" s="23" customFormat="1" x14ac:dyDescent="0.25">
      <c r="A904" s="1">
        <v>1989</v>
      </c>
      <c r="B904" s="1" t="s">
        <v>20</v>
      </c>
      <c r="C904" s="1" t="str">
        <f t="shared" si="57"/>
        <v>1989NB</v>
      </c>
      <c r="D904" s="1" t="s">
        <v>58</v>
      </c>
      <c r="E904" s="1" t="str">
        <f t="shared" si="58"/>
        <v>1989NBResidential</v>
      </c>
      <c r="F904" s="196">
        <v>0.16966999999999999</v>
      </c>
      <c r="G904" s="196">
        <v>0.20457999999999998</v>
      </c>
      <c r="H904" s="196">
        <v>0</v>
      </c>
      <c r="I904" s="196">
        <v>3.6920000000000001E-2</v>
      </c>
      <c r="J904" s="196">
        <v>0.16106999999999999</v>
      </c>
      <c r="K904" s="196">
        <v>0</v>
      </c>
      <c r="L904" s="196">
        <v>0</v>
      </c>
      <c r="M904" s="196">
        <v>0</v>
      </c>
      <c r="N904" s="196">
        <v>6.1519999999999998E-2</v>
      </c>
      <c r="O904" s="196">
        <v>0</v>
      </c>
      <c r="P904" s="196">
        <v>0.13861999999999997</v>
      </c>
      <c r="Q904" s="196">
        <v>0</v>
      </c>
      <c r="R904" s="196">
        <v>0</v>
      </c>
      <c r="S904" s="196">
        <v>6.6710000000000005E-2</v>
      </c>
      <c r="T904" s="196">
        <v>0</v>
      </c>
      <c r="U904" s="196">
        <v>6.9089999999999999E-2</v>
      </c>
      <c r="V904" s="196">
        <v>0</v>
      </c>
      <c r="W904" s="196">
        <v>3.7010000000000001E-2</v>
      </c>
      <c r="X904" s="196">
        <v>2.214E-2</v>
      </c>
      <c r="Y904" s="196">
        <v>0</v>
      </c>
      <c r="Z904" s="196">
        <v>0</v>
      </c>
      <c r="AA904" s="196">
        <v>7.7000000000000002E-3</v>
      </c>
      <c r="AB904" s="196">
        <v>1.6979999999999999E-2</v>
      </c>
      <c r="AC904" s="196">
        <v>7.9900000000000006E-3</v>
      </c>
      <c r="AD904" s="196">
        <v>0</v>
      </c>
      <c r="AE904" s="196">
        <v>0</v>
      </c>
      <c r="AF904" s="272">
        <f t="shared" si="59"/>
        <v>1</v>
      </c>
      <c r="AG904" s="196">
        <f t="shared" si="56"/>
        <v>0.22762000000000002</v>
      </c>
    </row>
    <row r="905" spans="1:33" s="23" customFormat="1" x14ac:dyDescent="0.25">
      <c r="A905" s="1">
        <v>1990</v>
      </c>
      <c r="B905" s="1" t="s">
        <v>20</v>
      </c>
      <c r="C905" s="1" t="str">
        <f t="shared" si="57"/>
        <v>1990NB</v>
      </c>
      <c r="D905" s="1" t="s">
        <v>57</v>
      </c>
      <c r="E905" s="1" t="str">
        <f t="shared" si="58"/>
        <v>1990NBC&amp;D</v>
      </c>
      <c r="F905" s="274">
        <v>0</v>
      </c>
      <c r="G905" s="274">
        <v>1.0829999999999999E-2</v>
      </c>
      <c r="H905" s="274">
        <v>0</v>
      </c>
      <c r="I905" s="274">
        <v>0.31966</v>
      </c>
      <c r="J905" s="274">
        <v>0</v>
      </c>
      <c r="K905" s="274">
        <v>0</v>
      </c>
      <c r="L905" s="274">
        <v>0</v>
      </c>
      <c r="M905" s="274">
        <v>0</v>
      </c>
      <c r="N905" s="274">
        <v>0</v>
      </c>
      <c r="O905" s="274">
        <v>0</v>
      </c>
      <c r="P905" s="274">
        <v>0</v>
      </c>
      <c r="Q905" s="274">
        <v>0</v>
      </c>
      <c r="R905" s="274">
        <v>0</v>
      </c>
      <c r="S905" s="274">
        <v>0</v>
      </c>
      <c r="T905" s="274">
        <v>0.29006999999999999</v>
      </c>
      <c r="U905" s="274">
        <v>0</v>
      </c>
      <c r="V905" s="274">
        <v>0</v>
      </c>
      <c r="W905" s="274">
        <v>4.0879999999999972E-2</v>
      </c>
      <c r="X905" s="274">
        <v>0</v>
      </c>
      <c r="Y905" s="274">
        <v>0</v>
      </c>
      <c r="Z905" s="274">
        <v>0</v>
      </c>
      <c r="AA905" s="274">
        <v>0</v>
      </c>
      <c r="AB905" s="274">
        <v>0.15045</v>
      </c>
      <c r="AC905" s="274">
        <v>7.0800000000000002E-2</v>
      </c>
      <c r="AD905" s="274">
        <v>0.11731000000000003</v>
      </c>
      <c r="AE905" s="274">
        <v>0</v>
      </c>
      <c r="AF905" s="272">
        <f t="shared" si="59"/>
        <v>1</v>
      </c>
      <c r="AG905" s="196">
        <f t="shared" si="56"/>
        <v>0.66950999999999994</v>
      </c>
    </row>
    <row r="906" spans="1:33" s="23" customFormat="1" x14ac:dyDescent="0.25">
      <c r="A906" s="1">
        <v>1990</v>
      </c>
      <c r="B906" s="1" t="s">
        <v>20</v>
      </c>
      <c r="C906" s="1" t="str">
        <f t="shared" si="57"/>
        <v>1990NB</v>
      </c>
      <c r="D906" s="1" t="s">
        <v>56</v>
      </c>
      <c r="E906" s="1" t="str">
        <f t="shared" si="58"/>
        <v>1990NBICI</v>
      </c>
      <c r="F906" s="196">
        <v>0.16005</v>
      </c>
      <c r="G906" s="196">
        <v>0.30336999999999997</v>
      </c>
      <c r="H906" s="196">
        <v>0</v>
      </c>
      <c r="I906" s="196">
        <v>1.6209999999999999E-2</v>
      </c>
      <c r="J906" s="196">
        <v>0.15194000000000002</v>
      </c>
      <c r="K906" s="196">
        <v>0</v>
      </c>
      <c r="L906" s="196">
        <v>0</v>
      </c>
      <c r="M906" s="196">
        <v>0</v>
      </c>
      <c r="N906" s="196">
        <v>6.905E-2</v>
      </c>
      <c r="O906" s="196">
        <v>0</v>
      </c>
      <c r="P906" s="196">
        <v>0</v>
      </c>
      <c r="Q906" s="196">
        <v>0</v>
      </c>
      <c r="R906" s="196">
        <v>5.1319999999999998E-2</v>
      </c>
      <c r="S906" s="196">
        <v>3.3860000000000001E-2</v>
      </c>
      <c r="T906" s="196">
        <v>0</v>
      </c>
      <c r="U906" s="196">
        <v>0.11278000000000001</v>
      </c>
      <c r="V906" s="196">
        <v>0</v>
      </c>
      <c r="W906" s="196">
        <v>5.368999999999996E-2</v>
      </c>
      <c r="X906" s="196">
        <v>2.1349999999999997E-2</v>
      </c>
      <c r="Y906" s="196">
        <v>0</v>
      </c>
      <c r="Z906" s="196">
        <v>0</v>
      </c>
      <c r="AA906" s="196">
        <v>2.6380000000000001E-2</v>
      </c>
      <c r="AB906" s="196">
        <v>0</v>
      </c>
      <c r="AC906" s="196">
        <v>0</v>
      </c>
      <c r="AD906" s="196">
        <v>0</v>
      </c>
      <c r="AE906" s="196">
        <v>0</v>
      </c>
      <c r="AF906" s="272">
        <f t="shared" si="59"/>
        <v>0.99999999999999989</v>
      </c>
      <c r="AG906" s="196">
        <f t="shared" si="56"/>
        <v>0.24805999999999995</v>
      </c>
    </row>
    <row r="907" spans="1:33" s="23" customFormat="1" x14ac:dyDescent="0.25">
      <c r="A907" s="1">
        <v>1990</v>
      </c>
      <c r="B907" s="1" t="s">
        <v>20</v>
      </c>
      <c r="C907" s="1" t="str">
        <f t="shared" si="57"/>
        <v>1990NB</v>
      </c>
      <c r="D907" s="1" t="s">
        <v>58</v>
      </c>
      <c r="E907" s="1" t="str">
        <f t="shared" si="58"/>
        <v>1990NBResidential</v>
      </c>
      <c r="F907" s="196">
        <v>0.16249</v>
      </c>
      <c r="G907" s="196">
        <v>0.18511</v>
      </c>
      <c r="H907" s="196">
        <v>0</v>
      </c>
      <c r="I907" s="196">
        <v>0</v>
      </c>
      <c r="J907" s="196">
        <v>0.15426000000000001</v>
      </c>
      <c r="K907" s="196">
        <v>0</v>
      </c>
      <c r="L907" s="196">
        <v>0</v>
      </c>
      <c r="M907" s="196">
        <v>0</v>
      </c>
      <c r="N907" s="196">
        <v>0.10786</v>
      </c>
      <c r="O907" s="196">
        <v>0</v>
      </c>
      <c r="P907" s="196">
        <v>0</v>
      </c>
      <c r="Q907" s="196">
        <v>0.23678000000000002</v>
      </c>
      <c r="R907" s="196">
        <v>0</v>
      </c>
      <c r="S907" s="196">
        <v>0</v>
      </c>
      <c r="T907" s="196">
        <v>0</v>
      </c>
      <c r="U907" s="196">
        <v>8.9230000000000004E-2</v>
      </c>
      <c r="V907" s="196">
        <v>0</v>
      </c>
      <c r="W907" s="196">
        <v>3.1630000000000096E-2</v>
      </c>
      <c r="X907" s="196">
        <v>3.2629999999999999E-2</v>
      </c>
      <c r="Y907" s="196">
        <v>0</v>
      </c>
      <c r="Z907" s="196">
        <v>0</v>
      </c>
      <c r="AA907" s="196">
        <v>0</v>
      </c>
      <c r="AB907" s="196">
        <v>0</v>
      </c>
      <c r="AC907" s="196">
        <v>0</v>
      </c>
      <c r="AD907" s="196">
        <v>9.9999999999544897E-6</v>
      </c>
      <c r="AE907" s="196">
        <v>0</v>
      </c>
      <c r="AF907" s="272">
        <f t="shared" si="59"/>
        <v>1</v>
      </c>
      <c r="AG907" s="196">
        <f t="shared" si="56"/>
        <v>0.15350000000000005</v>
      </c>
    </row>
    <row r="908" spans="1:33" s="23" customFormat="1" x14ac:dyDescent="0.25">
      <c r="A908" s="1">
        <v>1991</v>
      </c>
      <c r="B908" s="1" t="s">
        <v>20</v>
      </c>
      <c r="C908" s="1" t="str">
        <f t="shared" si="57"/>
        <v>1991NB</v>
      </c>
      <c r="D908" s="1" t="s">
        <v>57</v>
      </c>
      <c r="E908" s="1" t="str">
        <f t="shared" si="58"/>
        <v>1991NBC&amp;D</v>
      </c>
      <c r="F908" s="196">
        <v>0</v>
      </c>
      <c r="G908" s="196">
        <v>1.3169999999999999E-2</v>
      </c>
      <c r="H908" s="196">
        <v>0</v>
      </c>
      <c r="I908" s="196">
        <v>0.34753999999999996</v>
      </c>
      <c r="J908" s="196">
        <v>0</v>
      </c>
      <c r="K908" s="196">
        <v>0</v>
      </c>
      <c r="L908" s="196">
        <v>0</v>
      </c>
      <c r="M908" s="196">
        <v>0</v>
      </c>
      <c r="N908" s="196">
        <v>0</v>
      </c>
      <c r="O908" s="196">
        <v>0</v>
      </c>
      <c r="P908" s="196">
        <v>0</v>
      </c>
      <c r="Q908" s="196">
        <v>0</v>
      </c>
      <c r="R908" s="196">
        <v>0</v>
      </c>
      <c r="S908" s="196">
        <v>0</v>
      </c>
      <c r="T908" s="196">
        <v>0.32880000000000004</v>
      </c>
      <c r="U908" s="196">
        <v>0</v>
      </c>
      <c r="V908" s="196">
        <v>0</v>
      </c>
      <c r="W908" s="196">
        <v>4.0960000000000107E-2</v>
      </c>
      <c r="X908" s="196">
        <v>0</v>
      </c>
      <c r="Y908" s="196">
        <v>0</v>
      </c>
      <c r="Z908" s="196">
        <v>0</v>
      </c>
      <c r="AA908" s="196">
        <v>0</v>
      </c>
      <c r="AB908" s="196">
        <v>0.18329000000000001</v>
      </c>
      <c r="AC908" s="196">
        <v>8.6240000000000011E-2</v>
      </c>
      <c r="AD908" s="196">
        <v>-2.2204460492503131E-16</v>
      </c>
      <c r="AE908" s="196">
        <v>0</v>
      </c>
      <c r="AF908" s="272">
        <f t="shared" si="59"/>
        <v>1</v>
      </c>
      <c r="AG908" s="196">
        <f t="shared" si="56"/>
        <v>0.63928999999999991</v>
      </c>
    </row>
    <row r="909" spans="1:33" s="23" customFormat="1" x14ac:dyDescent="0.25">
      <c r="A909" s="1">
        <v>1991</v>
      </c>
      <c r="B909" s="1" t="s">
        <v>20</v>
      </c>
      <c r="C909" s="1" t="str">
        <f t="shared" si="57"/>
        <v>1991NB</v>
      </c>
      <c r="D909" s="1" t="s">
        <v>56</v>
      </c>
      <c r="E909" s="1" t="str">
        <f t="shared" si="58"/>
        <v>1991NBICI</v>
      </c>
      <c r="F909" s="196">
        <v>0.16005</v>
      </c>
      <c r="G909" s="196">
        <v>0.30336999999999997</v>
      </c>
      <c r="H909" s="196">
        <v>0</v>
      </c>
      <c r="I909" s="196">
        <v>1.6209999999999999E-2</v>
      </c>
      <c r="J909" s="196">
        <v>0.15194000000000002</v>
      </c>
      <c r="K909" s="196">
        <v>0</v>
      </c>
      <c r="L909" s="196">
        <v>0</v>
      </c>
      <c r="M909" s="196">
        <v>0</v>
      </c>
      <c r="N909" s="196">
        <v>6.905E-2</v>
      </c>
      <c r="O909" s="196">
        <v>0</v>
      </c>
      <c r="P909" s="196">
        <v>0</v>
      </c>
      <c r="Q909" s="196">
        <v>0</v>
      </c>
      <c r="R909" s="196">
        <v>5.1319999999999998E-2</v>
      </c>
      <c r="S909" s="196">
        <v>3.3860000000000001E-2</v>
      </c>
      <c r="T909" s="196">
        <v>0</v>
      </c>
      <c r="U909" s="196">
        <v>0.11278000000000001</v>
      </c>
      <c r="V909" s="196">
        <v>0</v>
      </c>
      <c r="W909" s="196">
        <v>5.368999999999996E-2</v>
      </c>
      <c r="X909" s="196">
        <v>2.1349999999999997E-2</v>
      </c>
      <c r="Y909" s="197">
        <v>0</v>
      </c>
      <c r="Z909" s="196">
        <v>0</v>
      </c>
      <c r="AA909" s="196">
        <v>2.6380000000000001E-2</v>
      </c>
      <c r="AB909" s="196">
        <v>0</v>
      </c>
      <c r="AC909" s="196">
        <v>0</v>
      </c>
      <c r="AD909" s="196">
        <v>0</v>
      </c>
      <c r="AE909" s="196">
        <v>0</v>
      </c>
      <c r="AF909" s="272">
        <f t="shared" si="59"/>
        <v>0.99999999999999989</v>
      </c>
      <c r="AG909" s="196">
        <f t="shared" si="56"/>
        <v>0.24805999999999995</v>
      </c>
    </row>
    <row r="910" spans="1:33" s="23" customFormat="1" x14ac:dyDescent="0.25">
      <c r="A910" s="1">
        <v>1991</v>
      </c>
      <c r="B910" s="1" t="s">
        <v>20</v>
      </c>
      <c r="C910" s="1" t="str">
        <f t="shared" si="57"/>
        <v>1991NB</v>
      </c>
      <c r="D910" s="1" t="s">
        <v>58</v>
      </c>
      <c r="E910" s="1" t="str">
        <f t="shared" si="58"/>
        <v>1991NBResidential</v>
      </c>
      <c r="F910" s="196">
        <v>0.16249</v>
      </c>
      <c r="G910" s="196">
        <v>0.18511</v>
      </c>
      <c r="H910" s="196">
        <v>0</v>
      </c>
      <c r="I910" s="196">
        <v>0</v>
      </c>
      <c r="J910" s="196">
        <v>0.15426000000000001</v>
      </c>
      <c r="K910" s="196">
        <v>0</v>
      </c>
      <c r="L910" s="196">
        <v>0</v>
      </c>
      <c r="M910" s="196">
        <v>0</v>
      </c>
      <c r="N910" s="196">
        <v>0.10786</v>
      </c>
      <c r="O910" s="196">
        <v>0</v>
      </c>
      <c r="P910" s="196">
        <v>0</v>
      </c>
      <c r="Q910" s="196">
        <v>0.23678000000000002</v>
      </c>
      <c r="R910" s="196">
        <v>0</v>
      </c>
      <c r="S910" s="196">
        <v>0</v>
      </c>
      <c r="T910" s="196">
        <v>0</v>
      </c>
      <c r="U910" s="196">
        <v>8.9230000000000004E-2</v>
      </c>
      <c r="V910" s="196">
        <v>0</v>
      </c>
      <c r="W910" s="196">
        <v>3.164000000000005E-2</v>
      </c>
      <c r="X910" s="196">
        <v>3.2629999999999999E-2</v>
      </c>
      <c r="Y910" s="196">
        <v>0</v>
      </c>
      <c r="Z910" s="196">
        <v>0</v>
      </c>
      <c r="AA910" s="196">
        <v>0</v>
      </c>
      <c r="AB910" s="196">
        <v>0</v>
      </c>
      <c r="AC910" s="196">
        <v>0</v>
      </c>
      <c r="AD910" s="196">
        <v>0</v>
      </c>
      <c r="AE910" s="196">
        <v>0</v>
      </c>
      <c r="AF910" s="272">
        <f t="shared" si="59"/>
        <v>1</v>
      </c>
      <c r="AG910" s="196">
        <f t="shared" si="56"/>
        <v>0.15350000000000005</v>
      </c>
    </row>
    <row r="911" spans="1:33" s="23" customFormat="1" x14ac:dyDescent="0.25">
      <c r="A911" s="1">
        <v>1992</v>
      </c>
      <c r="B911" s="1" t="s">
        <v>20</v>
      </c>
      <c r="C911" s="1" t="str">
        <f t="shared" si="57"/>
        <v>1992NB</v>
      </c>
      <c r="D911" s="1" t="s">
        <v>57</v>
      </c>
      <c r="E911" s="1" t="str">
        <f t="shared" si="58"/>
        <v>1992NBC&amp;D</v>
      </c>
      <c r="F911" s="196">
        <v>0</v>
      </c>
      <c r="G911" s="196">
        <v>1.3169999999999999E-2</v>
      </c>
      <c r="H911" s="196">
        <v>0</v>
      </c>
      <c r="I911" s="196">
        <v>0.34753999999999996</v>
      </c>
      <c r="J911" s="196">
        <v>0</v>
      </c>
      <c r="K911" s="196">
        <v>0</v>
      </c>
      <c r="L911" s="196">
        <v>0</v>
      </c>
      <c r="M911" s="196">
        <v>0</v>
      </c>
      <c r="N911" s="196">
        <v>0</v>
      </c>
      <c r="O911" s="196">
        <v>0</v>
      </c>
      <c r="P911" s="196">
        <v>0</v>
      </c>
      <c r="Q911" s="196">
        <v>0</v>
      </c>
      <c r="R911" s="196">
        <v>0</v>
      </c>
      <c r="S911" s="196">
        <v>0</v>
      </c>
      <c r="T911" s="196">
        <v>0.32880000000000004</v>
      </c>
      <c r="U911" s="196">
        <v>0</v>
      </c>
      <c r="V911" s="196">
        <v>0</v>
      </c>
      <c r="W911" s="196">
        <v>4.0960000000000107E-2</v>
      </c>
      <c r="X911" s="196">
        <v>0</v>
      </c>
      <c r="Y911" s="196">
        <v>0</v>
      </c>
      <c r="Z911" s="196">
        <v>0</v>
      </c>
      <c r="AA911" s="196">
        <v>0</v>
      </c>
      <c r="AB911" s="196">
        <v>0.18329000000000001</v>
      </c>
      <c r="AC911" s="196">
        <v>8.6240000000000011E-2</v>
      </c>
      <c r="AD911" s="196">
        <v>-2.2204460492503131E-16</v>
      </c>
      <c r="AE911" s="196">
        <v>0</v>
      </c>
      <c r="AF911" s="272">
        <f t="shared" si="59"/>
        <v>1</v>
      </c>
      <c r="AG911" s="196">
        <f t="shared" si="56"/>
        <v>0.63928999999999991</v>
      </c>
    </row>
    <row r="912" spans="1:33" s="23" customFormat="1" x14ac:dyDescent="0.25">
      <c r="A912" s="1">
        <v>1992</v>
      </c>
      <c r="B912" s="1" t="s">
        <v>20</v>
      </c>
      <c r="C912" s="1" t="str">
        <f t="shared" si="57"/>
        <v>1992NB</v>
      </c>
      <c r="D912" s="1" t="s">
        <v>56</v>
      </c>
      <c r="E912" s="1" t="str">
        <f t="shared" si="58"/>
        <v>1992NBICI</v>
      </c>
      <c r="F912" s="196">
        <v>0.16005</v>
      </c>
      <c r="G912" s="196">
        <v>0.30336999999999997</v>
      </c>
      <c r="H912" s="196">
        <v>0</v>
      </c>
      <c r="I912" s="196">
        <v>1.6209999999999999E-2</v>
      </c>
      <c r="J912" s="196">
        <v>0.15194000000000002</v>
      </c>
      <c r="K912" s="196">
        <v>0</v>
      </c>
      <c r="L912" s="196">
        <v>0</v>
      </c>
      <c r="M912" s="196">
        <v>0</v>
      </c>
      <c r="N912" s="196">
        <v>6.905E-2</v>
      </c>
      <c r="O912" s="196">
        <v>0</v>
      </c>
      <c r="P912" s="196">
        <v>0</v>
      </c>
      <c r="Q912" s="196">
        <v>0</v>
      </c>
      <c r="R912" s="196">
        <v>5.1319999999999998E-2</v>
      </c>
      <c r="S912" s="196">
        <v>3.3860000000000001E-2</v>
      </c>
      <c r="T912" s="196">
        <v>0</v>
      </c>
      <c r="U912" s="196">
        <v>0.11278000000000001</v>
      </c>
      <c r="V912" s="196">
        <v>0</v>
      </c>
      <c r="W912" s="196">
        <v>5.368999999999996E-2</v>
      </c>
      <c r="X912" s="196">
        <v>2.1349999999999997E-2</v>
      </c>
      <c r="Y912" s="196">
        <v>0</v>
      </c>
      <c r="Z912" s="196">
        <v>0</v>
      </c>
      <c r="AA912" s="196">
        <v>2.6380000000000001E-2</v>
      </c>
      <c r="AB912" s="196">
        <v>0</v>
      </c>
      <c r="AC912" s="196">
        <v>0</v>
      </c>
      <c r="AD912" s="196">
        <v>0</v>
      </c>
      <c r="AE912" s="196">
        <v>0</v>
      </c>
      <c r="AF912" s="272">
        <f t="shared" si="59"/>
        <v>0.99999999999999989</v>
      </c>
      <c r="AG912" s="196">
        <f t="shared" si="56"/>
        <v>0.24805999999999995</v>
      </c>
    </row>
    <row r="913" spans="1:33" s="23" customFormat="1" x14ac:dyDescent="0.25">
      <c r="A913" s="1">
        <v>1992</v>
      </c>
      <c r="B913" s="1" t="s">
        <v>20</v>
      </c>
      <c r="C913" s="1" t="str">
        <f t="shared" si="57"/>
        <v>1992NB</v>
      </c>
      <c r="D913" s="1" t="s">
        <v>58</v>
      </c>
      <c r="E913" s="1" t="str">
        <f t="shared" si="58"/>
        <v>1992NBResidential</v>
      </c>
      <c r="F913" s="196">
        <v>0.16249</v>
      </c>
      <c r="G913" s="196">
        <v>0.18511</v>
      </c>
      <c r="H913" s="196">
        <v>0</v>
      </c>
      <c r="I913" s="196">
        <v>0</v>
      </c>
      <c r="J913" s="196">
        <v>0.15426000000000001</v>
      </c>
      <c r="K913" s="196">
        <v>0</v>
      </c>
      <c r="L913" s="196">
        <v>0</v>
      </c>
      <c r="M913" s="196">
        <v>0</v>
      </c>
      <c r="N913" s="196">
        <v>0.10786</v>
      </c>
      <c r="O913" s="196">
        <v>0</v>
      </c>
      <c r="P913" s="196">
        <v>0</v>
      </c>
      <c r="Q913" s="196">
        <v>0.23678000000000002</v>
      </c>
      <c r="R913" s="196">
        <v>0</v>
      </c>
      <c r="S913" s="196">
        <v>0</v>
      </c>
      <c r="T913" s="196">
        <v>0</v>
      </c>
      <c r="U913" s="196">
        <v>8.9230000000000004E-2</v>
      </c>
      <c r="V913" s="196">
        <v>0</v>
      </c>
      <c r="W913" s="196">
        <v>3.164000000000005E-2</v>
      </c>
      <c r="X913" s="196">
        <v>3.2629999999999999E-2</v>
      </c>
      <c r="Y913" s="196">
        <v>0</v>
      </c>
      <c r="Z913" s="196">
        <v>0</v>
      </c>
      <c r="AA913" s="196">
        <v>0</v>
      </c>
      <c r="AB913" s="196">
        <v>0</v>
      </c>
      <c r="AC913" s="196">
        <v>0</v>
      </c>
      <c r="AD913" s="196">
        <v>0</v>
      </c>
      <c r="AE913" s="196">
        <v>0</v>
      </c>
      <c r="AF913" s="272">
        <f t="shared" si="59"/>
        <v>1</v>
      </c>
      <c r="AG913" s="196">
        <f t="shared" si="56"/>
        <v>0.15350000000000005</v>
      </c>
    </row>
    <row r="914" spans="1:33" s="23" customFormat="1" x14ac:dyDescent="0.25">
      <c r="A914" s="1">
        <v>1993</v>
      </c>
      <c r="B914" s="1" t="s">
        <v>20</v>
      </c>
      <c r="C914" s="1" t="str">
        <f t="shared" si="57"/>
        <v>1993NB</v>
      </c>
      <c r="D914" s="1" t="s">
        <v>57</v>
      </c>
      <c r="E914" s="1" t="str">
        <f t="shared" si="58"/>
        <v>1993NBC&amp;D</v>
      </c>
      <c r="F914" s="196">
        <v>0</v>
      </c>
      <c r="G914" s="196">
        <v>1.3169999999999999E-2</v>
      </c>
      <c r="H914" s="196">
        <v>0</v>
      </c>
      <c r="I914" s="196">
        <v>0.34753999999999996</v>
      </c>
      <c r="J914" s="196">
        <v>0</v>
      </c>
      <c r="K914" s="196">
        <v>0</v>
      </c>
      <c r="L914" s="196">
        <v>0</v>
      </c>
      <c r="M914" s="196">
        <v>0</v>
      </c>
      <c r="N914" s="196">
        <v>0</v>
      </c>
      <c r="O914" s="196">
        <v>0</v>
      </c>
      <c r="P914" s="196">
        <v>0</v>
      </c>
      <c r="Q914" s="196">
        <v>0</v>
      </c>
      <c r="R914" s="196">
        <v>0</v>
      </c>
      <c r="S914" s="196">
        <v>0</v>
      </c>
      <c r="T914" s="196">
        <v>0.32880000000000004</v>
      </c>
      <c r="U914" s="196">
        <v>0</v>
      </c>
      <c r="V914" s="196">
        <v>0</v>
      </c>
      <c r="W914" s="196">
        <v>4.0960000000000107E-2</v>
      </c>
      <c r="X914" s="196">
        <v>0</v>
      </c>
      <c r="Y914" s="196">
        <v>0</v>
      </c>
      <c r="Z914" s="196">
        <v>0</v>
      </c>
      <c r="AA914" s="196">
        <v>0</v>
      </c>
      <c r="AB914" s="196">
        <v>0.18329000000000001</v>
      </c>
      <c r="AC914" s="196">
        <v>8.6240000000000011E-2</v>
      </c>
      <c r="AD914" s="196">
        <v>-2.2204460492503131E-16</v>
      </c>
      <c r="AE914" s="196">
        <v>0</v>
      </c>
      <c r="AF914" s="272">
        <f t="shared" si="59"/>
        <v>1</v>
      </c>
      <c r="AG914" s="196">
        <f t="shared" si="56"/>
        <v>0.63928999999999991</v>
      </c>
    </row>
    <row r="915" spans="1:33" s="23" customFormat="1" x14ac:dyDescent="0.25">
      <c r="A915" s="1">
        <v>1993</v>
      </c>
      <c r="B915" s="1" t="s">
        <v>20</v>
      </c>
      <c r="C915" s="1" t="str">
        <f t="shared" si="57"/>
        <v>1993NB</v>
      </c>
      <c r="D915" s="1" t="s">
        <v>56</v>
      </c>
      <c r="E915" s="1" t="str">
        <f t="shared" si="58"/>
        <v>1993NBICI</v>
      </c>
      <c r="F915" s="196">
        <v>0.16005</v>
      </c>
      <c r="G915" s="196">
        <v>0.30336999999999997</v>
      </c>
      <c r="H915" s="196">
        <v>0</v>
      </c>
      <c r="I915" s="196">
        <v>1.6209999999999999E-2</v>
      </c>
      <c r="J915" s="196">
        <v>0.15194000000000002</v>
      </c>
      <c r="K915" s="196">
        <v>0</v>
      </c>
      <c r="L915" s="196">
        <v>0</v>
      </c>
      <c r="M915" s="196">
        <v>0</v>
      </c>
      <c r="N915" s="196">
        <v>6.905E-2</v>
      </c>
      <c r="O915" s="196">
        <v>0</v>
      </c>
      <c r="P915" s="196">
        <v>0</v>
      </c>
      <c r="Q915" s="196">
        <v>0</v>
      </c>
      <c r="R915" s="196">
        <v>5.1319999999999998E-2</v>
      </c>
      <c r="S915" s="196">
        <v>3.3860000000000001E-2</v>
      </c>
      <c r="T915" s="196">
        <v>0</v>
      </c>
      <c r="U915" s="196">
        <v>0.11278000000000001</v>
      </c>
      <c r="V915" s="196">
        <v>0</v>
      </c>
      <c r="W915" s="196">
        <v>5.368999999999996E-2</v>
      </c>
      <c r="X915" s="196">
        <v>2.1349999999999997E-2</v>
      </c>
      <c r="Y915" s="197">
        <v>0</v>
      </c>
      <c r="Z915" s="196">
        <v>0</v>
      </c>
      <c r="AA915" s="196">
        <v>2.6380000000000001E-2</v>
      </c>
      <c r="AB915" s="196">
        <v>0</v>
      </c>
      <c r="AC915" s="196">
        <v>0</v>
      </c>
      <c r="AD915" s="196">
        <v>0</v>
      </c>
      <c r="AE915" s="196">
        <v>0</v>
      </c>
      <c r="AF915" s="272">
        <f t="shared" si="59"/>
        <v>0.99999999999999989</v>
      </c>
      <c r="AG915" s="196">
        <f t="shared" si="56"/>
        <v>0.24805999999999995</v>
      </c>
    </row>
    <row r="916" spans="1:33" s="23" customFormat="1" x14ac:dyDescent="0.25">
      <c r="A916" s="1">
        <v>1993</v>
      </c>
      <c r="B916" s="1" t="s">
        <v>20</v>
      </c>
      <c r="C916" s="1" t="str">
        <f t="shared" si="57"/>
        <v>1993NB</v>
      </c>
      <c r="D916" s="1" t="s">
        <v>58</v>
      </c>
      <c r="E916" s="1" t="str">
        <f t="shared" si="58"/>
        <v>1993NBResidential</v>
      </c>
      <c r="F916" s="196">
        <v>0.16249</v>
      </c>
      <c r="G916" s="196">
        <v>0.18511</v>
      </c>
      <c r="H916" s="196">
        <v>0</v>
      </c>
      <c r="I916" s="196">
        <v>0</v>
      </c>
      <c r="J916" s="196">
        <v>0.15426000000000001</v>
      </c>
      <c r="K916" s="196">
        <v>0</v>
      </c>
      <c r="L916" s="196">
        <v>0</v>
      </c>
      <c r="M916" s="196">
        <v>0</v>
      </c>
      <c r="N916" s="196">
        <v>0.10786</v>
      </c>
      <c r="O916" s="196">
        <v>0</v>
      </c>
      <c r="P916" s="196">
        <v>0</v>
      </c>
      <c r="Q916" s="196">
        <v>0.23678000000000002</v>
      </c>
      <c r="R916" s="196">
        <v>0</v>
      </c>
      <c r="S916" s="196">
        <v>0</v>
      </c>
      <c r="T916" s="196">
        <v>0</v>
      </c>
      <c r="U916" s="196">
        <v>8.9230000000000004E-2</v>
      </c>
      <c r="V916" s="196">
        <v>0</v>
      </c>
      <c r="W916" s="196">
        <v>3.164000000000005E-2</v>
      </c>
      <c r="X916" s="196">
        <v>3.2629999999999999E-2</v>
      </c>
      <c r="Y916" s="196">
        <v>0</v>
      </c>
      <c r="Z916" s="196">
        <v>0</v>
      </c>
      <c r="AA916" s="196">
        <v>0</v>
      </c>
      <c r="AB916" s="196">
        <v>0</v>
      </c>
      <c r="AC916" s="196">
        <v>0</v>
      </c>
      <c r="AD916" s="196">
        <v>0</v>
      </c>
      <c r="AE916" s="196">
        <v>0</v>
      </c>
      <c r="AF916" s="272">
        <f t="shared" si="59"/>
        <v>1</v>
      </c>
      <c r="AG916" s="196">
        <f t="shared" si="56"/>
        <v>0.15350000000000005</v>
      </c>
    </row>
    <row r="917" spans="1:33" s="23" customFormat="1" x14ac:dyDescent="0.25">
      <c r="A917" s="1">
        <v>1994</v>
      </c>
      <c r="B917" s="1" t="s">
        <v>20</v>
      </c>
      <c r="C917" s="1" t="str">
        <f t="shared" si="57"/>
        <v>1994NB</v>
      </c>
      <c r="D917" s="1" t="s">
        <v>57</v>
      </c>
      <c r="E917" s="1" t="str">
        <f t="shared" si="58"/>
        <v>1994NBC&amp;D</v>
      </c>
      <c r="F917" s="196">
        <v>0</v>
      </c>
      <c r="G917" s="196">
        <v>1.3169999999999999E-2</v>
      </c>
      <c r="H917" s="196">
        <v>0</v>
      </c>
      <c r="I917" s="196">
        <v>0.34753999999999996</v>
      </c>
      <c r="J917" s="196">
        <v>0</v>
      </c>
      <c r="K917" s="196">
        <v>0</v>
      </c>
      <c r="L917" s="196">
        <v>0</v>
      </c>
      <c r="M917" s="196">
        <v>0</v>
      </c>
      <c r="N917" s="196">
        <v>0</v>
      </c>
      <c r="O917" s="196">
        <v>0</v>
      </c>
      <c r="P917" s="196">
        <v>0</v>
      </c>
      <c r="Q917" s="196">
        <v>0</v>
      </c>
      <c r="R917" s="196">
        <v>0</v>
      </c>
      <c r="S917" s="196">
        <v>0</v>
      </c>
      <c r="T917" s="196">
        <v>0.32880000000000004</v>
      </c>
      <c r="U917" s="196">
        <v>0</v>
      </c>
      <c r="V917" s="196">
        <v>0</v>
      </c>
      <c r="W917" s="196">
        <v>4.0960000000000107E-2</v>
      </c>
      <c r="X917" s="196">
        <v>0</v>
      </c>
      <c r="Y917" s="196">
        <v>0</v>
      </c>
      <c r="Z917" s="196">
        <v>0</v>
      </c>
      <c r="AA917" s="196">
        <v>0</v>
      </c>
      <c r="AB917" s="196">
        <v>0.18329000000000001</v>
      </c>
      <c r="AC917" s="196">
        <v>8.6240000000000011E-2</v>
      </c>
      <c r="AD917" s="196">
        <v>-2.2204460492503131E-16</v>
      </c>
      <c r="AE917" s="196">
        <v>0</v>
      </c>
      <c r="AF917" s="272">
        <f t="shared" si="59"/>
        <v>1</v>
      </c>
      <c r="AG917" s="196">
        <f t="shared" si="56"/>
        <v>0.63928999999999991</v>
      </c>
    </row>
    <row r="918" spans="1:33" s="23" customFormat="1" x14ac:dyDescent="0.25">
      <c r="A918" s="1">
        <v>1994</v>
      </c>
      <c r="B918" s="1" t="s">
        <v>20</v>
      </c>
      <c r="C918" s="1" t="str">
        <f t="shared" si="57"/>
        <v>1994NB</v>
      </c>
      <c r="D918" s="1" t="s">
        <v>56</v>
      </c>
      <c r="E918" s="1" t="str">
        <f t="shared" si="58"/>
        <v>1994NBICI</v>
      </c>
      <c r="F918" s="196">
        <v>0.16005</v>
      </c>
      <c r="G918" s="196">
        <v>0.30336999999999997</v>
      </c>
      <c r="H918" s="196">
        <v>0</v>
      </c>
      <c r="I918" s="196">
        <v>1.6209999999999999E-2</v>
      </c>
      <c r="J918" s="196">
        <v>0.15194000000000002</v>
      </c>
      <c r="K918" s="196">
        <v>0</v>
      </c>
      <c r="L918" s="196">
        <v>0</v>
      </c>
      <c r="M918" s="196">
        <v>0</v>
      </c>
      <c r="N918" s="196">
        <v>6.905E-2</v>
      </c>
      <c r="O918" s="196">
        <v>0</v>
      </c>
      <c r="P918" s="196">
        <v>0</v>
      </c>
      <c r="Q918" s="196">
        <v>0</v>
      </c>
      <c r="R918" s="196">
        <v>5.1319999999999998E-2</v>
      </c>
      <c r="S918" s="196">
        <v>3.3860000000000001E-2</v>
      </c>
      <c r="T918" s="196">
        <v>0</v>
      </c>
      <c r="U918" s="196">
        <v>0.11278000000000001</v>
      </c>
      <c r="V918" s="196">
        <v>0</v>
      </c>
      <c r="W918" s="196">
        <v>5.368999999999996E-2</v>
      </c>
      <c r="X918" s="196">
        <v>2.1349999999999997E-2</v>
      </c>
      <c r="Y918" s="197">
        <v>0</v>
      </c>
      <c r="Z918" s="196">
        <v>0</v>
      </c>
      <c r="AA918" s="196">
        <v>2.6380000000000001E-2</v>
      </c>
      <c r="AB918" s="196">
        <v>0</v>
      </c>
      <c r="AC918" s="196">
        <v>0</v>
      </c>
      <c r="AD918" s="196">
        <v>0</v>
      </c>
      <c r="AE918" s="196">
        <v>0</v>
      </c>
      <c r="AF918" s="272">
        <f t="shared" si="59"/>
        <v>0.99999999999999989</v>
      </c>
      <c r="AG918" s="196">
        <f t="shared" si="56"/>
        <v>0.24805999999999995</v>
      </c>
    </row>
    <row r="919" spans="1:33" s="23" customFormat="1" x14ac:dyDescent="0.25">
      <c r="A919" s="1">
        <v>1994</v>
      </c>
      <c r="B919" s="1" t="s">
        <v>20</v>
      </c>
      <c r="C919" s="1" t="str">
        <f t="shared" si="57"/>
        <v>1994NB</v>
      </c>
      <c r="D919" s="1" t="s">
        <v>58</v>
      </c>
      <c r="E919" s="1" t="str">
        <f t="shared" si="58"/>
        <v>1994NBResidential</v>
      </c>
      <c r="F919" s="196">
        <v>0.16249</v>
      </c>
      <c r="G919" s="196">
        <v>0.18511</v>
      </c>
      <c r="H919" s="196">
        <v>0</v>
      </c>
      <c r="I919" s="196">
        <v>0</v>
      </c>
      <c r="J919" s="196">
        <v>0.15426000000000001</v>
      </c>
      <c r="K919" s="196">
        <v>0</v>
      </c>
      <c r="L919" s="196">
        <v>0</v>
      </c>
      <c r="M919" s="196">
        <v>0</v>
      </c>
      <c r="N919" s="196">
        <v>0.10786</v>
      </c>
      <c r="O919" s="196">
        <v>0</v>
      </c>
      <c r="P919" s="196">
        <v>0</v>
      </c>
      <c r="Q919" s="196">
        <v>0.23678000000000002</v>
      </c>
      <c r="R919" s="196">
        <v>0</v>
      </c>
      <c r="S919" s="196">
        <v>0</v>
      </c>
      <c r="T919" s="196">
        <v>0</v>
      </c>
      <c r="U919" s="196">
        <v>8.9230000000000004E-2</v>
      </c>
      <c r="V919" s="196">
        <v>0</v>
      </c>
      <c r="W919" s="196">
        <v>3.164000000000005E-2</v>
      </c>
      <c r="X919" s="196">
        <v>3.2629999999999999E-2</v>
      </c>
      <c r="Y919" s="196">
        <v>0</v>
      </c>
      <c r="Z919" s="196">
        <v>0</v>
      </c>
      <c r="AA919" s="196">
        <v>0</v>
      </c>
      <c r="AB919" s="196">
        <v>0</v>
      </c>
      <c r="AC919" s="196">
        <v>0</v>
      </c>
      <c r="AD919" s="196">
        <v>0</v>
      </c>
      <c r="AE919" s="196">
        <v>0</v>
      </c>
      <c r="AF919" s="272">
        <f t="shared" si="59"/>
        <v>1</v>
      </c>
      <c r="AG919" s="196">
        <f t="shared" si="56"/>
        <v>0.15350000000000005</v>
      </c>
    </row>
    <row r="920" spans="1:33" s="23" customFormat="1" x14ac:dyDescent="0.25">
      <c r="A920" s="1">
        <v>1995</v>
      </c>
      <c r="B920" s="1" t="s">
        <v>20</v>
      </c>
      <c r="C920" s="1" t="str">
        <f t="shared" si="57"/>
        <v>1995NB</v>
      </c>
      <c r="D920" s="1" t="s">
        <v>57</v>
      </c>
      <c r="E920" s="1" t="str">
        <f t="shared" si="58"/>
        <v>1995NBC&amp;D</v>
      </c>
      <c r="F920" s="196">
        <v>0</v>
      </c>
      <c r="G920" s="196">
        <v>1.3169999999999999E-2</v>
      </c>
      <c r="H920" s="196">
        <v>0</v>
      </c>
      <c r="I920" s="196">
        <v>0.34753999999999996</v>
      </c>
      <c r="J920" s="196">
        <v>0</v>
      </c>
      <c r="K920" s="196">
        <v>0</v>
      </c>
      <c r="L920" s="196">
        <v>0</v>
      </c>
      <c r="M920" s="196">
        <v>0</v>
      </c>
      <c r="N920" s="196">
        <v>0</v>
      </c>
      <c r="O920" s="196">
        <v>0</v>
      </c>
      <c r="P920" s="196">
        <v>0</v>
      </c>
      <c r="Q920" s="196">
        <v>0</v>
      </c>
      <c r="R920" s="196">
        <v>0</v>
      </c>
      <c r="S920" s="196">
        <v>0</v>
      </c>
      <c r="T920" s="196">
        <v>0.32880000000000004</v>
      </c>
      <c r="U920" s="196">
        <v>0</v>
      </c>
      <c r="V920" s="196">
        <v>0</v>
      </c>
      <c r="W920" s="196">
        <v>4.0960000000000107E-2</v>
      </c>
      <c r="X920" s="196">
        <v>0</v>
      </c>
      <c r="Y920" s="196">
        <v>0</v>
      </c>
      <c r="Z920" s="196">
        <v>0</v>
      </c>
      <c r="AA920" s="196">
        <v>0</v>
      </c>
      <c r="AB920" s="196">
        <v>0.18329000000000001</v>
      </c>
      <c r="AC920" s="196">
        <v>8.6240000000000011E-2</v>
      </c>
      <c r="AD920" s="196">
        <v>-2.2204460492503131E-16</v>
      </c>
      <c r="AE920" s="196">
        <v>0</v>
      </c>
      <c r="AF920" s="272">
        <f t="shared" si="59"/>
        <v>1</v>
      </c>
      <c r="AG920" s="196">
        <f t="shared" si="56"/>
        <v>0.63928999999999991</v>
      </c>
    </row>
    <row r="921" spans="1:33" s="23" customFormat="1" x14ac:dyDescent="0.25">
      <c r="A921" s="1">
        <v>1995</v>
      </c>
      <c r="B921" s="1" t="s">
        <v>20</v>
      </c>
      <c r="C921" s="1" t="str">
        <f t="shared" si="57"/>
        <v>1995NB</v>
      </c>
      <c r="D921" s="1" t="s">
        <v>56</v>
      </c>
      <c r="E921" s="1" t="str">
        <f t="shared" si="58"/>
        <v>1995NBICI</v>
      </c>
      <c r="F921" s="196">
        <v>0.16005</v>
      </c>
      <c r="G921" s="196">
        <v>0.30336999999999997</v>
      </c>
      <c r="H921" s="196">
        <v>0</v>
      </c>
      <c r="I921" s="196">
        <v>1.6209999999999999E-2</v>
      </c>
      <c r="J921" s="196">
        <v>0.15194000000000002</v>
      </c>
      <c r="K921" s="196">
        <v>0</v>
      </c>
      <c r="L921" s="196">
        <v>0</v>
      </c>
      <c r="M921" s="196">
        <v>0</v>
      </c>
      <c r="N921" s="196">
        <v>6.905E-2</v>
      </c>
      <c r="O921" s="196">
        <v>0</v>
      </c>
      <c r="P921" s="196">
        <v>0</v>
      </c>
      <c r="Q921" s="196">
        <v>0</v>
      </c>
      <c r="R921" s="196">
        <v>5.1319999999999998E-2</v>
      </c>
      <c r="S921" s="196">
        <v>3.3860000000000001E-2</v>
      </c>
      <c r="T921" s="196">
        <v>0</v>
      </c>
      <c r="U921" s="196">
        <v>0.11278000000000001</v>
      </c>
      <c r="V921" s="196">
        <v>0</v>
      </c>
      <c r="W921" s="196">
        <v>5.368999999999996E-2</v>
      </c>
      <c r="X921" s="196">
        <v>2.1349999999999997E-2</v>
      </c>
      <c r="Y921" s="197">
        <v>0</v>
      </c>
      <c r="Z921" s="196">
        <v>0</v>
      </c>
      <c r="AA921" s="196">
        <v>2.6380000000000001E-2</v>
      </c>
      <c r="AB921" s="196">
        <v>0</v>
      </c>
      <c r="AC921" s="196">
        <v>0</v>
      </c>
      <c r="AD921" s="196">
        <v>0</v>
      </c>
      <c r="AE921" s="196">
        <v>0</v>
      </c>
      <c r="AF921" s="272">
        <f t="shared" si="59"/>
        <v>0.99999999999999989</v>
      </c>
      <c r="AG921" s="196">
        <f t="shared" si="56"/>
        <v>0.24805999999999995</v>
      </c>
    </row>
    <row r="922" spans="1:33" s="23" customFormat="1" x14ac:dyDescent="0.25">
      <c r="A922" s="1">
        <v>1995</v>
      </c>
      <c r="B922" s="1" t="s">
        <v>20</v>
      </c>
      <c r="C922" s="1" t="str">
        <f t="shared" si="57"/>
        <v>1995NB</v>
      </c>
      <c r="D922" s="1" t="s">
        <v>58</v>
      </c>
      <c r="E922" s="1" t="str">
        <f t="shared" si="58"/>
        <v>1995NBResidential</v>
      </c>
      <c r="F922" s="196">
        <v>0.16249</v>
      </c>
      <c r="G922" s="196">
        <v>0.18511</v>
      </c>
      <c r="H922" s="196">
        <v>0</v>
      </c>
      <c r="I922" s="196">
        <v>0</v>
      </c>
      <c r="J922" s="196">
        <v>0.15426000000000001</v>
      </c>
      <c r="K922" s="196">
        <v>0</v>
      </c>
      <c r="L922" s="196">
        <v>0</v>
      </c>
      <c r="M922" s="196">
        <v>0</v>
      </c>
      <c r="N922" s="196">
        <v>0.10786</v>
      </c>
      <c r="O922" s="196">
        <v>0</v>
      </c>
      <c r="P922" s="196">
        <v>0</v>
      </c>
      <c r="Q922" s="196">
        <v>0.23678000000000002</v>
      </c>
      <c r="R922" s="196">
        <v>0</v>
      </c>
      <c r="S922" s="196">
        <v>0</v>
      </c>
      <c r="T922" s="196">
        <v>0</v>
      </c>
      <c r="U922" s="196">
        <v>8.9230000000000004E-2</v>
      </c>
      <c r="V922" s="196">
        <v>0</v>
      </c>
      <c r="W922" s="196">
        <v>3.164000000000005E-2</v>
      </c>
      <c r="X922" s="196">
        <v>3.2629999999999999E-2</v>
      </c>
      <c r="Y922" s="196">
        <v>0</v>
      </c>
      <c r="Z922" s="196">
        <v>0</v>
      </c>
      <c r="AA922" s="196">
        <v>0</v>
      </c>
      <c r="AB922" s="196">
        <v>0</v>
      </c>
      <c r="AC922" s="196">
        <v>0</v>
      </c>
      <c r="AD922" s="196">
        <v>0</v>
      </c>
      <c r="AE922" s="196">
        <v>0</v>
      </c>
      <c r="AF922" s="272">
        <f t="shared" si="59"/>
        <v>1</v>
      </c>
      <c r="AG922" s="196">
        <f t="shared" si="56"/>
        <v>0.15350000000000005</v>
      </c>
    </row>
    <row r="923" spans="1:33" s="23" customFormat="1" x14ac:dyDescent="0.25">
      <c r="A923" s="1">
        <v>1996</v>
      </c>
      <c r="B923" s="1" t="s">
        <v>20</v>
      </c>
      <c r="C923" s="1" t="str">
        <f t="shared" si="57"/>
        <v>1996NB</v>
      </c>
      <c r="D923" s="1" t="s">
        <v>57</v>
      </c>
      <c r="E923" s="1" t="str">
        <f t="shared" si="58"/>
        <v>1996NBC&amp;D</v>
      </c>
      <c r="F923" s="196">
        <v>0</v>
      </c>
      <c r="G923" s="196">
        <v>1.3169999999999999E-2</v>
      </c>
      <c r="H923" s="196">
        <v>0</v>
      </c>
      <c r="I923" s="196">
        <v>0.34753999999999996</v>
      </c>
      <c r="J923" s="196">
        <v>0</v>
      </c>
      <c r="K923" s="196">
        <v>0</v>
      </c>
      <c r="L923" s="196">
        <v>0</v>
      </c>
      <c r="M923" s="196">
        <v>0</v>
      </c>
      <c r="N923" s="196">
        <v>0</v>
      </c>
      <c r="O923" s="196">
        <v>0</v>
      </c>
      <c r="P923" s="196">
        <v>0</v>
      </c>
      <c r="Q923" s="196">
        <v>0</v>
      </c>
      <c r="R923" s="196">
        <v>0</v>
      </c>
      <c r="S923" s="196">
        <v>0</v>
      </c>
      <c r="T923" s="196">
        <v>0.32880000000000004</v>
      </c>
      <c r="U923" s="196">
        <v>0</v>
      </c>
      <c r="V923" s="196">
        <v>0</v>
      </c>
      <c r="W923" s="196">
        <v>4.0960000000000107E-2</v>
      </c>
      <c r="X923" s="196">
        <v>0</v>
      </c>
      <c r="Y923" s="196">
        <v>0</v>
      </c>
      <c r="Z923" s="196">
        <v>0</v>
      </c>
      <c r="AA923" s="196">
        <v>0</v>
      </c>
      <c r="AB923" s="196">
        <v>0.18329000000000001</v>
      </c>
      <c r="AC923" s="196">
        <v>8.6240000000000011E-2</v>
      </c>
      <c r="AD923" s="196">
        <v>-2.2204460492503131E-16</v>
      </c>
      <c r="AE923" s="196">
        <v>0</v>
      </c>
      <c r="AF923" s="272">
        <f t="shared" si="59"/>
        <v>1</v>
      </c>
      <c r="AG923" s="196">
        <f t="shared" si="56"/>
        <v>0.63928999999999991</v>
      </c>
    </row>
    <row r="924" spans="1:33" s="23" customFormat="1" x14ac:dyDescent="0.25">
      <c r="A924" s="1">
        <v>1996</v>
      </c>
      <c r="B924" s="1" t="s">
        <v>20</v>
      </c>
      <c r="C924" s="1" t="str">
        <f t="shared" si="57"/>
        <v>1996NB</v>
      </c>
      <c r="D924" s="1" t="s">
        <v>56</v>
      </c>
      <c r="E924" s="1" t="str">
        <f t="shared" si="58"/>
        <v>1996NBICI</v>
      </c>
      <c r="F924" s="196">
        <v>0.16005</v>
      </c>
      <c r="G924" s="196">
        <v>0.30336999999999997</v>
      </c>
      <c r="H924" s="196">
        <v>0</v>
      </c>
      <c r="I924" s="196">
        <v>1.6209999999999999E-2</v>
      </c>
      <c r="J924" s="196">
        <v>0.15194000000000002</v>
      </c>
      <c r="K924" s="196">
        <v>0</v>
      </c>
      <c r="L924" s="196">
        <v>0</v>
      </c>
      <c r="M924" s="196">
        <v>0</v>
      </c>
      <c r="N924" s="196">
        <v>6.905E-2</v>
      </c>
      <c r="O924" s="196">
        <v>0</v>
      </c>
      <c r="P924" s="196">
        <v>0</v>
      </c>
      <c r="Q924" s="196">
        <v>0</v>
      </c>
      <c r="R924" s="196">
        <v>5.1319999999999998E-2</v>
      </c>
      <c r="S924" s="196">
        <v>3.3860000000000001E-2</v>
      </c>
      <c r="T924" s="196">
        <v>0</v>
      </c>
      <c r="U924" s="196">
        <v>0.11278000000000001</v>
      </c>
      <c r="V924" s="196">
        <v>0</v>
      </c>
      <c r="W924" s="196">
        <v>5.368999999999996E-2</v>
      </c>
      <c r="X924" s="196">
        <v>2.1349999999999997E-2</v>
      </c>
      <c r="Y924" s="197">
        <v>0</v>
      </c>
      <c r="Z924" s="196">
        <v>0</v>
      </c>
      <c r="AA924" s="196">
        <v>2.6380000000000001E-2</v>
      </c>
      <c r="AB924" s="196">
        <v>0</v>
      </c>
      <c r="AC924" s="196">
        <v>0</v>
      </c>
      <c r="AD924" s="196">
        <v>0</v>
      </c>
      <c r="AE924" s="196">
        <v>0</v>
      </c>
      <c r="AF924" s="272">
        <f t="shared" si="59"/>
        <v>0.99999999999999989</v>
      </c>
      <c r="AG924" s="196">
        <f t="shared" si="56"/>
        <v>0.24805999999999995</v>
      </c>
    </row>
    <row r="925" spans="1:33" s="23" customFormat="1" x14ac:dyDescent="0.25">
      <c r="A925" s="1">
        <v>1996</v>
      </c>
      <c r="B925" s="1" t="s">
        <v>20</v>
      </c>
      <c r="C925" s="1" t="str">
        <f t="shared" si="57"/>
        <v>1996NB</v>
      </c>
      <c r="D925" s="1" t="s">
        <v>58</v>
      </c>
      <c r="E925" s="1" t="str">
        <f t="shared" si="58"/>
        <v>1996NBResidential</v>
      </c>
      <c r="F925" s="196">
        <v>0.16249</v>
      </c>
      <c r="G925" s="196">
        <v>0.18511</v>
      </c>
      <c r="H925" s="196">
        <v>0</v>
      </c>
      <c r="I925" s="196">
        <v>0</v>
      </c>
      <c r="J925" s="196">
        <v>0.15426000000000001</v>
      </c>
      <c r="K925" s="196">
        <v>0</v>
      </c>
      <c r="L925" s="196">
        <v>0</v>
      </c>
      <c r="M925" s="196">
        <v>0</v>
      </c>
      <c r="N925" s="196">
        <v>0.10786</v>
      </c>
      <c r="O925" s="196">
        <v>0</v>
      </c>
      <c r="P925" s="196">
        <v>0</v>
      </c>
      <c r="Q925" s="196">
        <v>0.23678000000000002</v>
      </c>
      <c r="R925" s="196">
        <v>0</v>
      </c>
      <c r="S925" s="196">
        <v>0</v>
      </c>
      <c r="T925" s="196">
        <v>0</v>
      </c>
      <c r="U925" s="196">
        <v>8.9230000000000004E-2</v>
      </c>
      <c r="V925" s="196">
        <v>0</v>
      </c>
      <c r="W925" s="196">
        <v>3.164000000000005E-2</v>
      </c>
      <c r="X925" s="196">
        <v>3.2629999999999999E-2</v>
      </c>
      <c r="Y925" s="196">
        <v>0</v>
      </c>
      <c r="Z925" s="196">
        <v>0</v>
      </c>
      <c r="AA925" s="196">
        <v>0</v>
      </c>
      <c r="AB925" s="196">
        <v>0</v>
      </c>
      <c r="AC925" s="196">
        <v>0</v>
      </c>
      <c r="AD925" s="196">
        <v>0</v>
      </c>
      <c r="AE925" s="196">
        <v>0</v>
      </c>
      <c r="AF925" s="272">
        <f t="shared" si="59"/>
        <v>1</v>
      </c>
      <c r="AG925" s="196">
        <f t="shared" si="56"/>
        <v>0.15350000000000005</v>
      </c>
    </row>
    <row r="926" spans="1:33" s="23" customFormat="1" x14ac:dyDescent="0.25">
      <c r="A926" s="1">
        <v>1997</v>
      </c>
      <c r="B926" s="1" t="s">
        <v>20</v>
      </c>
      <c r="C926" s="1" t="str">
        <f t="shared" si="57"/>
        <v>1997NB</v>
      </c>
      <c r="D926" s="1" t="s">
        <v>57</v>
      </c>
      <c r="E926" s="1" t="str">
        <f t="shared" si="58"/>
        <v>1997NBC&amp;D</v>
      </c>
      <c r="F926" s="196">
        <v>0</v>
      </c>
      <c r="G926" s="196">
        <v>1.3169999999999999E-2</v>
      </c>
      <c r="H926" s="196">
        <v>0</v>
      </c>
      <c r="I926" s="196">
        <v>0.34753999999999996</v>
      </c>
      <c r="J926" s="196">
        <v>0</v>
      </c>
      <c r="K926" s="196">
        <v>0</v>
      </c>
      <c r="L926" s="196">
        <v>0</v>
      </c>
      <c r="M926" s="196">
        <v>0</v>
      </c>
      <c r="N926" s="196">
        <v>0</v>
      </c>
      <c r="O926" s="196">
        <v>0</v>
      </c>
      <c r="P926" s="196">
        <v>0</v>
      </c>
      <c r="Q926" s="196">
        <v>0</v>
      </c>
      <c r="R926" s="196">
        <v>0</v>
      </c>
      <c r="S926" s="196">
        <v>0</v>
      </c>
      <c r="T926" s="196">
        <v>0.32880000000000004</v>
      </c>
      <c r="U926" s="196">
        <v>0</v>
      </c>
      <c r="V926" s="196">
        <v>0</v>
      </c>
      <c r="W926" s="196">
        <v>4.0960000000000107E-2</v>
      </c>
      <c r="X926" s="196">
        <v>0</v>
      </c>
      <c r="Y926" s="196">
        <v>0</v>
      </c>
      <c r="Z926" s="196">
        <v>0</v>
      </c>
      <c r="AA926" s="196">
        <v>0</v>
      </c>
      <c r="AB926" s="196">
        <v>0.18329000000000001</v>
      </c>
      <c r="AC926" s="196">
        <v>8.6240000000000011E-2</v>
      </c>
      <c r="AD926" s="196">
        <v>-2.2204460492503131E-16</v>
      </c>
      <c r="AE926" s="196">
        <v>0</v>
      </c>
      <c r="AF926" s="272">
        <f t="shared" si="59"/>
        <v>1</v>
      </c>
      <c r="AG926" s="196">
        <f t="shared" si="56"/>
        <v>0.63928999999999991</v>
      </c>
    </row>
    <row r="927" spans="1:33" s="23" customFormat="1" x14ac:dyDescent="0.25">
      <c r="A927" s="1">
        <v>1997</v>
      </c>
      <c r="B927" s="1" t="s">
        <v>20</v>
      </c>
      <c r="C927" s="1" t="str">
        <f t="shared" si="57"/>
        <v>1997NB</v>
      </c>
      <c r="D927" s="1" t="s">
        <v>56</v>
      </c>
      <c r="E927" s="1" t="str">
        <f t="shared" si="58"/>
        <v>1997NBICI</v>
      </c>
      <c r="F927" s="196">
        <v>0.16005</v>
      </c>
      <c r="G927" s="196">
        <v>0.30336999999999997</v>
      </c>
      <c r="H927" s="196">
        <v>0</v>
      </c>
      <c r="I927" s="196">
        <v>1.6209999999999999E-2</v>
      </c>
      <c r="J927" s="196">
        <v>0.15194000000000002</v>
      </c>
      <c r="K927" s="196">
        <v>0</v>
      </c>
      <c r="L927" s="196">
        <v>0</v>
      </c>
      <c r="M927" s="196">
        <v>0</v>
      </c>
      <c r="N927" s="196">
        <v>6.905E-2</v>
      </c>
      <c r="O927" s="196">
        <v>0</v>
      </c>
      <c r="P927" s="196">
        <v>0</v>
      </c>
      <c r="Q927" s="196">
        <v>0</v>
      </c>
      <c r="R927" s="196">
        <v>5.1319999999999998E-2</v>
      </c>
      <c r="S927" s="196">
        <v>3.3860000000000001E-2</v>
      </c>
      <c r="T927" s="196">
        <v>0</v>
      </c>
      <c r="U927" s="196">
        <v>0.11278000000000001</v>
      </c>
      <c r="V927" s="196">
        <v>0</v>
      </c>
      <c r="W927" s="196">
        <v>5.368999999999996E-2</v>
      </c>
      <c r="X927" s="196">
        <v>2.1349999999999997E-2</v>
      </c>
      <c r="Y927" s="197">
        <v>0</v>
      </c>
      <c r="Z927" s="196">
        <v>0</v>
      </c>
      <c r="AA927" s="196">
        <v>2.6380000000000001E-2</v>
      </c>
      <c r="AB927" s="196">
        <v>0</v>
      </c>
      <c r="AC927" s="196">
        <v>0</v>
      </c>
      <c r="AD927" s="196">
        <v>0</v>
      </c>
      <c r="AE927" s="196">
        <v>0</v>
      </c>
      <c r="AF927" s="272">
        <f t="shared" si="59"/>
        <v>0.99999999999999989</v>
      </c>
      <c r="AG927" s="196">
        <f t="shared" si="56"/>
        <v>0.24805999999999995</v>
      </c>
    </row>
    <row r="928" spans="1:33" s="23" customFormat="1" x14ac:dyDescent="0.25">
      <c r="A928" s="1">
        <v>1997</v>
      </c>
      <c r="B928" s="1" t="s">
        <v>20</v>
      </c>
      <c r="C928" s="1" t="str">
        <f t="shared" si="57"/>
        <v>1997NB</v>
      </c>
      <c r="D928" s="1" t="s">
        <v>58</v>
      </c>
      <c r="E928" s="1" t="str">
        <f t="shared" si="58"/>
        <v>1997NBResidential</v>
      </c>
      <c r="F928" s="196">
        <v>0.16249</v>
      </c>
      <c r="G928" s="196">
        <v>0.18511</v>
      </c>
      <c r="H928" s="196">
        <v>0</v>
      </c>
      <c r="I928" s="196">
        <v>0</v>
      </c>
      <c r="J928" s="196">
        <v>0.15426000000000001</v>
      </c>
      <c r="K928" s="196">
        <v>0</v>
      </c>
      <c r="L928" s="196">
        <v>0</v>
      </c>
      <c r="M928" s="196">
        <v>0</v>
      </c>
      <c r="N928" s="196">
        <v>0.10786</v>
      </c>
      <c r="O928" s="196">
        <v>0</v>
      </c>
      <c r="P928" s="196">
        <v>0</v>
      </c>
      <c r="Q928" s="196">
        <v>0.23678000000000002</v>
      </c>
      <c r="R928" s="196">
        <v>0</v>
      </c>
      <c r="S928" s="196">
        <v>0</v>
      </c>
      <c r="T928" s="196">
        <v>0</v>
      </c>
      <c r="U928" s="196">
        <v>8.9230000000000004E-2</v>
      </c>
      <c r="V928" s="196">
        <v>0</v>
      </c>
      <c r="W928" s="196">
        <v>3.164000000000005E-2</v>
      </c>
      <c r="X928" s="196">
        <v>3.2629999999999999E-2</v>
      </c>
      <c r="Y928" s="196">
        <v>0</v>
      </c>
      <c r="Z928" s="196">
        <v>0</v>
      </c>
      <c r="AA928" s="196">
        <v>0</v>
      </c>
      <c r="AB928" s="196">
        <v>0</v>
      </c>
      <c r="AC928" s="196">
        <v>0</v>
      </c>
      <c r="AD928" s="196">
        <v>0</v>
      </c>
      <c r="AE928" s="196">
        <v>0</v>
      </c>
      <c r="AF928" s="272">
        <f t="shared" si="59"/>
        <v>1</v>
      </c>
      <c r="AG928" s="196">
        <f t="shared" si="56"/>
        <v>0.15350000000000005</v>
      </c>
    </row>
    <row r="929" spans="1:33" s="23" customFormat="1" x14ac:dyDescent="0.25">
      <c r="A929" s="1">
        <v>1998</v>
      </c>
      <c r="B929" s="1" t="s">
        <v>20</v>
      </c>
      <c r="C929" s="1" t="str">
        <f t="shared" si="57"/>
        <v>1998NB</v>
      </c>
      <c r="D929" s="1" t="s">
        <v>57</v>
      </c>
      <c r="E929" s="1" t="str">
        <f t="shared" si="58"/>
        <v>1998NBC&amp;D</v>
      </c>
      <c r="F929" s="196">
        <v>0</v>
      </c>
      <c r="G929" s="196">
        <v>1.3169999999999999E-2</v>
      </c>
      <c r="H929" s="196">
        <v>0</v>
      </c>
      <c r="I929" s="196">
        <v>0.34753999999999996</v>
      </c>
      <c r="J929" s="196">
        <v>0</v>
      </c>
      <c r="K929" s="196">
        <v>0</v>
      </c>
      <c r="L929" s="196">
        <v>0</v>
      </c>
      <c r="M929" s="196">
        <v>0</v>
      </c>
      <c r="N929" s="196">
        <v>0</v>
      </c>
      <c r="O929" s="196">
        <v>0</v>
      </c>
      <c r="P929" s="196">
        <v>0</v>
      </c>
      <c r="Q929" s="196">
        <v>0</v>
      </c>
      <c r="R929" s="196">
        <v>0</v>
      </c>
      <c r="S929" s="196">
        <v>0</v>
      </c>
      <c r="T929" s="196">
        <v>0.32880000000000004</v>
      </c>
      <c r="U929" s="196">
        <v>0</v>
      </c>
      <c r="V929" s="196">
        <v>0</v>
      </c>
      <c r="W929" s="196">
        <v>4.0960000000000107E-2</v>
      </c>
      <c r="X929" s="196">
        <v>0</v>
      </c>
      <c r="Y929" s="196">
        <v>0</v>
      </c>
      <c r="Z929" s="196">
        <v>0</v>
      </c>
      <c r="AA929" s="196">
        <v>0</v>
      </c>
      <c r="AB929" s="196">
        <v>0.18329000000000001</v>
      </c>
      <c r="AC929" s="196">
        <v>8.6240000000000011E-2</v>
      </c>
      <c r="AD929" s="196">
        <v>-2.2204460492503131E-16</v>
      </c>
      <c r="AE929" s="196">
        <v>0</v>
      </c>
      <c r="AF929" s="272">
        <f t="shared" si="59"/>
        <v>1</v>
      </c>
      <c r="AG929" s="196">
        <f t="shared" si="56"/>
        <v>0.63928999999999991</v>
      </c>
    </row>
    <row r="930" spans="1:33" s="23" customFormat="1" x14ac:dyDescent="0.25">
      <c r="A930" s="1">
        <v>1998</v>
      </c>
      <c r="B930" s="1" t="s">
        <v>20</v>
      </c>
      <c r="C930" s="1" t="str">
        <f t="shared" si="57"/>
        <v>1998NB</v>
      </c>
      <c r="D930" s="1" t="s">
        <v>56</v>
      </c>
      <c r="E930" s="1" t="str">
        <f t="shared" si="58"/>
        <v>1998NBICI</v>
      </c>
      <c r="F930" s="196">
        <v>0.16005</v>
      </c>
      <c r="G930" s="196">
        <v>0.30336999999999997</v>
      </c>
      <c r="H930" s="196">
        <v>0</v>
      </c>
      <c r="I930" s="196">
        <v>1.6209999999999999E-2</v>
      </c>
      <c r="J930" s="196">
        <v>0.15194000000000002</v>
      </c>
      <c r="K930" s="196">
        <v>0</v>
      </c>
      <c r="L930" s="196">
        <v>0</v>
      </c>
      <c r="M930" s="196">
        <v>0</v>
      </c>
      <c r="N930" s="196">
        <v>6.905E-2</v>
      </c>
      <c r="O930" s="196">
        <v>0</v>
      </c>
      <c r="P930" s="196">
        <v>0</v>
      </c>
      <c r="Q930" s="196">
        <v>0</v>
      </c>
      <c r="R930" s="196">
        <v>5.1319999999999998E-2</v>
      </c>
      <c r="S930" s="196">
        <v>3.3860000000000001E-2</v>
      </c>
      <c r="T930" s="196">
        <v>0</v>
      </c>
      <c r="U930" s="196">
        <v>0.11278000000000001</v>
      </c>
      <c r="V930" s="196">
        <v>0</v>
      </c>
      <c r="W930" s="196">
        <v>5.368999999999996E-2</v>
      </c>
      <c r="X930" s="196">
        <v>2.1349999999999997E-2</v>
      </c>
      <c r="Y930" s="197">
        <v>0</v>
      </c>
      <c r="Z930" s="196">
        <v>0</v>
      </c>
      <c r="AA930" s="196">
        <v>2.6380000000000001E-2</v>
      </c>
      <c r="AB930" s="196">
        <v>0</v>
      </c>
      <c r="AC930" s="196">
        <v>0</v>
      </c>
      <c r="AD930" s="196">
        <v>0</v>
      </c>
      <c r="AE930" s="196">
        <v>0</v>
      </c>
      <c r="AF930" s="272">
        <f t="shared" si="59"/>
        <v>0.99999999999999989</v>
      </c>
      <c r="AG930" s="196">
        <f t="shared" si="56"/>
        <v>0.24805999999999995</v>
      </c>
    </row>
    <row r="931" spans="1:33" s="23" customFormat="1" x14ac:dyDescent="0.25">
      <c r="A931" s="1">
        <v>1998</v>
      </c>
      <c r="B931" s="1" t="s">
        <v>20</v>
      </c>
      <c r="C931" s="1" t="str">
        <f t="shared" si="57"/>
        <v>1998NB</v>
      </c>
      <c r="D931" s="1" t="s">
        <v>58</v>
      </c>
      <c r="E931" s="1" t="str">
        <f t="shared" si="58"/>
        <v>1998NBResidential</v>
      </c>
      <c r="F931" s="196">
        <v>0.16249</v>
      </c>
      <c r="G931" s="196">
        <v>0.18511</v>
      </c>
      <c r="H931" s="196">
        <v>0</v>
      </c>
      <c r="I931" s="196">
        <v>0</v>
      </c>
      <c r="J931" s="196">
        <v>0.15426000000000001</v>
      </c>
      <c r="K931" s="196">
        <v>0</v>
      </c>
      <c r="L931" s="196">
        <v>0</v>
      </c>
      <c r="M931" s="196">
        <v>0</v>
      </c>
      <c r="N931" s="196">
        <v>0.10786</v>
      </c>
      <c r="O931" s="196">
        <v>0</v>
      </c>
      <c r="P931" s="196">
        <v>0</v>
      </c>
      <c r="Q931" s="196">
        <v>0.23678000000000002</v>
      </c>
      <c r="R931" s="196">
        <v>0</v>
      </c>
      <c r="S931" s="196">
        <v>0</v>
      </c>
      <c r="T931" s="196">
        <v>0</v>
      </c>
      <c r="U931" s="196">
        <v>8.9230000000000004E-2</v>
      </c>
      <c r="V931" s="196">
        <v>0</v>
      </c>
      <c r="W931" s="196">
        <v>3.164000000000005E-2</v>
      </c>
      <c r="X931" s="196">
        <v>3.2629999999999999E-2</v>
      </c>
      <c r="Y931" s="196">
        <v>0</v>
      </c>
      <c r="Z931" s="196">
        <v>0</v>
      </c>
      <c r="AA931" s="196">
        <v>0</v>
      </c>
      <c r="AB931" s="196">
        <v>0</v>
      </c>
      <c r="AC931" s="196">
        <v>0</v>
      </c>
      <c r="AD931" s="196">
        <v>0</v>
      </c>
      <c r="AE931" s="196">
        <v>0</v>
      </c>
      <c r="AF931" s="272">
        <f t="shared" si="59"/>
        <v>1</v>
      </c>
      <c r="AG931" s="196">
        <f t="shared" si="56"/>
        <v>0.15350000000000005</v>
      </c>
    </row>
    <row r="932" spans="1:33" s="23" customFormat="1" x14ac:dyDescent="0.25">
      <c r="A932" s="1">
        <v>1999</v>
      </c>
      <c r="B932" s="1" t="s">
        <v>20</v>
      </c>
      <c r="C932" s="1" t="str">
        <f t="shared" si="57"/>
        <v>1999NB</v>
      </c>
      <c r="D932" s="1" t="s">
        <v>57</v>
      </c>
      <c r="E932" s="1" t="str">
        <f t="shared" si="58"/>
        <v>1999NBC&amp;D</v>
      </c>
      <c r="F932" s="196">
        <v>0</v>
      </c>
      <c r="G932" s="196">
        <v>1.3169999999999999E-2</v>
      </c>
      <c r="H932" s="196">
        <v>0</v>
      </c>
      <c r="I932" s="196">
        <v>0.34753999999999996</v>
      </c>
      <c r="J932" s="196">
        <v>0</v>
      </c>
      <c r="K932" s="196">
        <v>0</v>
      </c>
      <c r="L932" s="196">
        <v>0</v>
      </c>
      <c r="M932" s="196">
        <v>0</v>
      </c>
      <c r="N932" s="196">
        <v>0</v>
      </c>
      <c r="O932" s="196">
        <v>0</v>
      </c>
      <c r="P932" s="196">
        <v>0</v>
      </c>
      <c r="Q932" s="196">
        <v>0</v>
      </c>
      <c r="R932" s="196">
        <v>0</v>
      </c>
      <c r="S932" s="196">
        <v>0</v>
      </c>
      <c r="T932" s="196">
        <v>0.32880000000000004</v>
      </c>
      <c r="U932" s="196">
        <v>0</v>
      </c>
      <c r="V932" s="196">
        <v>0</v>
      </c>
      <c r="W932" s="196">
        <v>4.0960000000000107E-2</v>
      </c>
      <c r="X932" s="196">
        <v>0</v>
      </c>
      <c r="Y932" s="196">
        <v>0</v>
      </c>
      <c r="Z932" s="196">
        <v>0</v>
      </c>
      <c r="AA932" s="196">
        <v>0</v>
      </c>
      <c r="AB932" s="196">
        <v>0.18329000000000001</v>
      </c>
      <c r="AC932" s="196">
        <v>8.6240000000000011E-2</v>
      </c>
      <c r="AD932" s="196">
        <v>-2.2204460492503131E-16</v>
      </c>
      <c r="AE932" s="196">
        <v>0</v>
      </c>
      <c r="AF932" s="272">
        <f t="shared" si="59"/>
        <v>1</v>
      </c>
      <c r="AG932" s="196">
        <f t="shared" si="56"/>
        <v>0.63928999999999991</v>
      </c>
    </row>
    <row r="933" spans="1:33" s="23" customFormat="1" x14ac:dyDescent="0.25">
      <c r="A933" s="1">
        <v>1999</v>
      </c>
      <c r="B933" s="1" t="s">
        <v>20</v>
      </c>
      <c r="C933" s="1" t="str">
        <f t="shared" si="57"/>
        <v>1999NB</v>
      </c>
      <c r="D933" s="1" t="s">
        <v>56</v>
      </c>
      <c r="E933" s="1" t="str">
        <f t="shared" si="58"/>
        <v>1999NBICI</v>
      </c>
      <c r="F933" s="196">
        <v>0.16005</v>
      </c>
      <c r="G933" s="196">
        <v>0.30336999999999997</v>
      </c>
      <c r="H933" s="196">
        <v>0</v>
      </c>
      <c r="I933" s="196">
        <v>1.6209999999999999E-2</v>
      </c>
      <c r="J933" s="196">
        <v>0.15194000000000002</v>
      </c>
      <c r="K933" s="196">
        <v>0</v>
      </c>
      <c r="L933" s="196">
        <v>0</v>
      </c>
      <c r="M933" s="196">
        <v>0</v>
      </c>
      <c r="N933" s="196">
        <v>6.905E-2</v>
      </c>
      <c r="O933" s="196">
        <v>0</v>
      </c>
      <c r="P933" s="196">
        <v>0</v>
      </c>
      <c r="Q933" s="196">
        <v>0</v>
      </c>
      <c r="R933" s="196">
        <v>5.1319999999999998E-2</v>
      </c>
      <c r="S933" s="196">
        <v>3.3860000000000001E-2</v>
      </c>
      <c r="T933" s="196">
        <v>0</v>
      </c>
      <c r="U933" s="196">
        <v>0.11278000000000001</v>
      </c>
      <c r="V933" s="196">
        <v>0</v>
      </c>
      <c r="W933" s="196">
        <v>5.368999999999996E-2</v>
      </c>
      <c r="X933" s="196">
        <v>2.1349999999999997E-2</v>
      </c>
      <c r="Y933" s="197">
        <v>0</v>
      </c>
      <c r="Z933" s="196">
        <v>0</v>
      </c>
      <c r="AA933" s="196">
        <v>2.6380000000000001E-2</v>
      </c>
      <c r="AB933" s="196">
        <v>0</v>
      </c>
      <c r="AC933" s="196">
        <v>0</v>
      </c>
      <c r="AD933" s="196">
        <v>0</v>
      </c>
      <c r="AE933" s="196">
        <v>0</v>
      </c>
      <c r="AF933" s="272">
        <f t="shared" si="59"/>
        <v>0.99999999999999989</v>
      </c>
      <c r="AG933" s="196">
        <f t="shared" si="56"/>
        <v>0.24805999999999995</v>
      </c>
    </row>
    <row r="934" spans="1:33" s="23" customFormat="1" x14ac:dyDescent="0.25">
      <c r="A934" s="1">
        <v>1999</v>
      </c>
      <c r="B934" s="1" t="s">
        <v>20</v>
      </c>
      <c r="C934" s="1" t="str">
        <f t="shared" si="57"/>
        <v>1999NB</v>
      </c>
      <c r="D934" s="1" t="s">
        <v>58</v>
      </c>
      <c r="E934" s="1" t="str">
        <f t="shared" si="58"/>
        <v>1999NBResidential</v>
      </c>
      <c r="F934" s="196">
        <v>0.16249</v>
      </c>
      <c r="G934" s="196">
        <v>0.18511</v>
      </c>
      <c r="H934" s="196">
        <v>0</v>
      </c>
      <c r="I934" s="196">
        <v>0</v>
      </c>
      <c r="J934" s="196">
        <v>0.15426000000000001</v>
      </c>
      <c r="K934" s="196">
        <v>0</v>
      </c>
      <c r="L934" s="196">
        <v>0</v>
      </c>
      <c r="M934" s="196">
        <v>0</v>
      </c>
      <c r="N934" s="196">
        <v>0.10786</v>
      </c>
      <c r="O934" s="196">
        <v>0</v>
      </c>
      <c r="P934" s="196">
        <v>0</v>
      </c>
      <c r="Q934" s="196">
        <v>0.23678000000000002</v>
      </c>
      <c r="R934" s="196">
        <v>0</v>
      </c>
      <c r="S934" s="196">
        <v>0</v>
      </c>
      <c r="T934" s="196">
        <v>0</v>
      </c>
      <c r="U934" s="196">
        <v>8.9230000000000004E-2</v>
      </c>
      <c r="V934" s="196">
        <v>0</v>
      </c>
      <c r="W934" s="196">
        <v>3.164000000000005E-2</v>
      </c>
      <c r="X934" s="196">
        <v>3.2629999999999999E-2</v>
      </c>
      <c r="Y934" s="196">
        <v>0</v>
      </c>
      <c r="Z934" s="196">
        <v>0</v>
      </c>
      <c r="AA934" s="196">
        <v>0</v>
      </c>
      <c r="AB934" s="196">
        <v>0</v>
      </c>
      <c r="AC934" s="196">
        <v>0</v>
      </c>
      <c r="AD934" s="196">
        <v>0</v>
      </c>
      <c r="AE934" s="196">
        <v>0</v>
      </c>
      <c r="AF934" s="272">
        <f t="shared" si="59"/>
        <v>1</v>
      </c>
      <c r="AG934" s="196">
        <f t="shared" ref="AG934:AG997" si="60">SUM(S934:AE934)</f>
        <v>0.15350000000000005</v>
      </c>
    </row>
    <row r="935" spans="1:33" s="23" customFormat="1" x14ac:dyDescent="0.25">
      <c r="A935" s="1">
        <v>2000</v>
      </c>
      <c r="B935" s="1" t="s">
        <v>20</v>
      </c>
      <c r="C935" s="1" t="str">
        <f t="shared" si="57"/>
        <v>2000NB</v>
      </c>
      <c r="D935" s="1" t="s">
        <v>57</v>
      </c>
      <c r="E935" s="1" t="str">
        <f t="shared" si="58"/>
        <v>2000NBC&amp;D</v>
      </c>
      <c r="F935" s="196">
        <v>0</v>
      </c>
      <c r="G935" s="196">
        <v>1.3169999999999999E-2</v>
      </c>
      <c r="H935" s="196">
        <v>0</v>
      </c>
      <c r="I935" s="196">
        <v>0.34753999999999996</v>
      </c>
      <c r="J935" s="196">
        <v>0</v>
      </c>
      <c r="K935" s="196">
        <v>0</v>
      </c>
      <c r="L935" s="196">
        <v>0</v>
      </c>
      <c r="M935" s="196">
        <v>0</v>
      </c>
      <c r="N935" s="196">
        <v>0</v>
      </c>
      <c r="O935" s="196">
        <v>0</v>
      </c>
      <c r="P935" s="196">
        <v>0</v>
      </c>
      <c r="Q935" s="196">
        <v>0</v>
      </c>
      <c r="R935" s="196">
        <v>0</v>
      </c>
      <c r="S935" s="196">
        <v>0</v>
      </c>
      <c r="T935" s="196">
        <v>0.32880000000000004</v>
      </c>
      <c r="U935" s="196">
        <v>0</v>
      </c>
      <c r="V935" s="196">
        <v>0</v>
      </c>
      <c r="W935" s="196">
        <v>4.0960000000000107E-2</v>
      </c>
      <c r="X935" s="196">
        <v>0</v>
      </c>
      <c r="Y935" s="196">
        <v>0</v>
      </c>
      <c r="Z935" s="196">
        <v>0</v>
      </c>
      <c r="AA935" s="196">
        <v>0</v>
      </c>
      <c r="AB935" s="196">
        <v>0.18329000000000001</v>
      </c>
      <c r="AC935" s="196">
        <v>8.6240000000000011E-2</v>
      </c>
      <c r="AD935" s="196">
        <v>-2.2204460492503131E-16</v>
      </c>
      <c r="AE935" s="196">
        <v>0</v>
      </c>
      <c r="AF935" s="272">
        <f t="shared" si="59"/>
        <v>1</v>
      </c>
      <c r="AG935" s="196">
        <f t="shared" si="60"/>
        <v>0.63928999999999991</v>
      </c>
    </row>
    <row r="936" spans="1:33" s="23" customFormat="1" x14ac:dyDescent="0.25">
      <c r="A936" s="1">
        <v>2000</v>
      </c>
      <c r="B936" s="1" t="s">
        <v>20</v>
      </c>
      <c r="C936" s="1" t="str">
        <f t="shared" si="57"/>
        <v>2000NB</v>
      </c>
      <c r="D936" s="1" t="s">
        <v>56</v>
      </c>
      <c r="E936" s="1" t="str">
        <f t="shared" si="58"/>
        <v>2000NBICI</v>
      </c>
      <c r="F936" s="196">
        <v>0.16005</v>
      </c>
      <c r="G936" s="196">
        <v>0.30336999999999997</v>
      </c>
      <c r="H936" s="196">
        <v>0</v>
      </c>
      <c r="I936" s="196">
        <v>1.6209999999999999E-2</v>
      </c>
      <c r="J936" s="196">
        <v>0.15194000000000002</v>
      </c>
      <c r="K936" s="196">
        <v>0</v>
      </c>
      <c r="L936" s="196">
        <v>0</v>
      </c>
      <c r="M936" s="196">
        <v>0</v>
      </c>
      <c r="N936" s="196">
        <v>6.905E-2</v>
      </c>
      <c r="O936" s="196">
        <v>0</v>
      </c>
      <c r="P936" s="196">
        <v>0</v>
      </c>
      <c r="Q936" s="196">
        <v>0</v>
      </c>
      <c r="R936" s="196">
        <v>5.1319999999999998E-2</v>
      </c>
      <c r="S936" s="196">
        <v>3.3860000000000001E-2</v>
      </c>
      <c r="T936" s="196">
        <v>0</v>
      </c>
      <c r="U936" s="196">
        <v>0.11278000000000001</v>
      </c>
      <c r="V936" s="196">
        <v>0</v>
      </c>
      <c r="W936" s="196">
        <v>5.368999999999996E-2</v>
      </c>
      <c r="X936" s="196">
        <v>2.1349999999999997E-2</v>
      </c>
      <c r="Y936" s="197">
        <v>0</v>
      </c>
      <c r="Z936" s="196">
        <v>0</v>
      </c>
      <c r="AA936" s="196">
        <v>2.6380000000000001E-2</v>
      </c>
      <c r="AB936" s="196">
        <v>0</v>
      </c>
      <c r="AC936" s="196">
        <v>0</v>
      </c>
      <c r="AD936" s="196">
        <v>0</v>
      </c>
      <c r="AE936" s="196">
        <v>0</v>
      </c>
      <c r="AF936" s="272">
        <f t="shared" si="59"/>
        <v>0.99999999999999989</v>
      </c>
      <c r="AG936" s="196">
        <f t="shared" si="60"/>
        <v>0.24805999999999995</v>
      </c>
    </row>
    <row r="937" spans="1:33" s="23" customFormat="1" x14ac:dyDescent="0.25">
      <c r="A937" s="1">
        <v>2000</v>
      </c>
      <c r="B937" s="1" t="s">
        <v>20</v>
      </c>
      <c r="C937" s="1" t="str">
        <f t="shared" si="57"/>
        <v>2000NB</v>
      </c>
      <c r="D937" s="1" t="s">
        <v>58</v>
      </c>
      <c r="E937" s="1" t="str">
        <f t="shared" si="58"/>
        <v>2000NBResidential</v>
      </c>
      <c r="F937" s="196">
        <v>0.16249</v>
      </c>
      <c r="G937" s="196">
        <v>0.18511</v>
      </c>
      <c r="H937" s="196">
        <v>0</v>
      </c>
      <c r="I937" s="196">
        <v>0</v>
      </c>
      <c r="J937" s="196">
        <v>0.15426000000000001</v>
      </c>
      <c r="K937" s="196">
        <v>0</v>
      </c>
      <c r="L937" s="196">
        <v>0</v>
      </c>
      <c r="M937" s="196">
        <v>0</v>
      </c>
      <c r="N937" s="196">
        <v>0.10786</v>
      </c>
      <c r="O937" s="196">
        <v>0</v>
      </c>
      <c r="P937" s="196">
        <v>0</v>
      </c>
      <c r="Q937" s="196">
        <v>0.23678000000000002</v>
      </c>
      <c r="R937" s="196">
        <v>0</v>
      </c>
      <c r="S937" s="196">
        <v>0</v>
      </c>
      <c r="T937" s="196">
        <v>0</v>
      </c>
      <c r="U937" s="196">
        <v>8.9230000000000004E-2</v>
      </c>
      <c r="V937" s="196">
        <v>0</v>
      </c>
      <c r="W937" s="196">
        <v>3.164000000000005E-2</v>
      </c>
      <c r="X937" s="196">
        <v>3.2629999999999999E-2</v>
      </c>
      <c r="Y937" s="196">
        <v>0</v>
      </c>
      <c r="Z937" s="196">
        <v>0</v>
      </c>
      <c r="AA937" s="196">
        <v>0</v>
      </c>
      <c r="AB937" s="196">
        <v>0</v>
      </c>
      <c r="AC937" s="196">
        <v>0</v>
      </c>
      <c r="AD937" s="196">
        <v>0</v>
      </c>
      <c r="AE937" s="196">
        <v>0</v>
      </c>
      <c r="AF937" s="272">
        <f t="shared" si="59"/>
        <v>1</v>
      </c>
      <c r="AG937" s="196">
        <f t="shared" si="60"/>
        <v>0.15350000000000005</v>
      </c>
    </row>
    <row r="938" spans="1:33" s="23" customFormat="1" x14ac:dyDescent="0.25">
      <c r="A938" s="1">
        <v>2001</v>
      </c>
      <c r="B938" s="1" t="s">
        <v>20</v>
      </c>
      <c r="C938" s="1" t="str">
        <f t="shared" si="57"/>
        <v>2001NB</v>
      </c>
      <c r="D938" s="1" t="s">
        <v>57</v>
      </c>
      <c r="E938" s="1" t="str">
        <f t="shared" si="58"/>
        <v>2001NBC&amp;D</v>
      </c>
      <c r="F938" s="196">
        <v>0</v>
      </c>
      <c r="G938" s="196">
        <v>1.3169999999999999E-2</v>
      </c>
      <c r="H938" s="196">
        <v>0</v>
      </c>
      <c r="I938" s="196">
        <v>0.34753999999999996</v>
      </c>
      <c r="J938" s="196">
        <v>0</v>
      </c>
      <c r="K938" s="196">
        <v>0</v>
      </c>
      <c r="L938" s="196">
        <v>0</v>
      </c>
      <c r="M938" s="196">
        <v>0</v>
      </c>
      <c r="N938" s="196">
        <v>0</v>
      </c>
      <c r="O938" s="196">
        <v>0</v>
      </c>
      <c r="P938" s="196">
        <v>0</v>
      </c>
      <c r="Q938" s="196">
        <v>0</v>
      </c>
      <c r="R938" s="196">
        <v>0</v>
      </c>
      <c r="S938" s="196">
        <v>0</v>
      </c>
      <c r="T938" s="196">
        <v>0.32880000000000004</v>
      </c>
      <c r="U938" s="196">
        <v>0</v>
      </c>
      <c r="V938" s="196">
        <v>0</v>
      </c>
      <c r="W938" s="196">
        <v>4.0960000000000107E-2</v>
      </c>
      <c r="X938" s="196">
        <v>0</v>
      </c>
      <c r="Y938" s="196">
        <v>0</v>
      </c>
      <c r="Z938" s="196">
        <v>0</v>
      </c>
      <c r="AA938" s="196">
        <v>0</v>
      </c>
      <c r="AB938" s="196">
        <v>0.18329000000000001</v>
      </c>
      <c r="AC938" s="196">
        <v>8.6240000000000011E-2</v>
      </c>
      <c r="AD938" s="196">
        <v>-2.2204460492503131E-16</v>
      </c>
      <c r="AE938" s="196">
        <v>0</v>
      </c>
      <c r="AF938" s="272">
        <f t="shared" si="59"/>
        <v>1</v>
      </c>
      <c r="AG938" s="196">
        <f t="shared" si="60"/>
        <v>0.63928999999999991</v>
      </c>
    </row>
    <row r="939" spans="1:33" s="23" customFormat="1" x14ac:dyDescent="0.25">
      <c r="A939" s="1">
        <v>2001</v>
      </c>
      <c r="B939" s="1" t="s">
        <v>20</v>
      </c>
      <c r="C939" s="1" t="str">
        <f t="shared" si="57"/>
        <v>2001NB</v>
      </c>
      <c r="D939" s="1" t="s">
        <v>56</v>
      </c>
      <c r="E939" s="1" t="str">
        <f t="shared" si="58"/>
        <v>2001NBICI</v>
      </c>
      <c r="F939" s="196">
        <v>0.16005</v>
      </c>
      <c r="G939" s="196">
        <v>0.30336999999999997</v>
      </c>
      <c r="H939" s="196">
        <v>0</v>
      </c>
      <c r="I939" s="196">
        <v>1.6209999999999999E-2</v>
      </c>
      <c r="J939" s="196">
        <v>0.15194000000000002</v>
      </c>
      <c r="K939" s="196">
        <v>0</v>
      </c>
      <c r="L939" s="196">
        <v>0</v>
      </c>
      <c r="M939" s="196">
        <v>0</v>
      </c>
      <c r="N939" s="196">
        <v>6.905E-2</v>
      </c>
      <c r="O939" s="196">
        <v>0</v>
      </c>
      <c r="P939" s="196">
        <v>0</v>
      </c>
      <c r="Q939" s="196">
        <v>0</v>
      </c>
      <c r="R939" s="196">
        <v>5.1319999999999998E-2</v>
      </c>
      <c r="S939" s="196">
        <v>3.3860000000000001E-2</v>
      </c>
      <c r="T939" s="196">
        <v>0</v>
      </c>
      <c r="U939" s="196">
        <v>0.11278000000000001</v>
      </c>
      <c r="V939" s="196">
        <v>0</v>
      </c>
      <c r="W939" s="196">
        <v>5.368999999999996E-2</v>
      </c>
      <c r="X939" s="196">
        <v>2.1349999999999997E-2</v>
      </c>
      <c r="Y939" s="197">
        <v>0</v>
      </c>
      <c r="Z939" s="196">
        <v>0</v>
      </c>
      <c r="AA939" s="196">
        <v>2.6380000000000001E-2</v>
      </c>
      <c r="AB939" s="196">
        <v>0</v>
      </c>
      <c r="AC939" s="196">
        <v>0</v>
      </c>
      <c r="AD939" s="196">
        <v>0</v>
      </c>
      <c r="AE939" s="196">
        <v>0</v>
      </c>
      <c r="AF939" s="272">
        <f t="shared" si="59"/>
        <v>0.99999999999999989</v>
      </c>
      <c r="AG939" s="196">
        <f t="shared" si="60"/>
        <v>0.24805999999999995</v>
      </c>
    </row>
    <row r="940" spans="1:33" s="23" customFormat="1" x14ac:dyDescent="0.25">
      <c r="A940" s="1">
        <v>2001</v>
      </c>
      <c r="B940" s="1" t="s">
        <v>20</v>
      </c>
      <c r="C940" s="1" t="str">
        <f t="shared" si="57"/>
        <v>2001NB</v>
      </c>
      <c r="D940" s="1" t="s">
        <v>58</v>
      </c>
      <c r="E940" s="1" t="str">
        <f t="shared" si="58"/>
        <v>2001NBResidential</v>
      </c>
      <c r="F940" s="196">
        <v>0.16249</v>
      </c>
      <c r="G940" s="196">
        <v>0.18511</v>
      </c>
      <c r="H940" s="196">
        <v>0</v>
      </c>
      <c r="I940" s="196">
        <v>0</v>
      </c>
      <c r="J940" s="196">
        <v>0.15426000000000001</v>
      </c>
      <c r="K940" s="196">
        <v>0</v>
      </c>
      <c r="L940" s="196">
        <v>0</v>
      </c>
      <c r="M940" s="196">
        <v>0</v>
      </c>
      <c r="N940" s="196">
        <v>0.10786</v>
      </c>
      <c r="O940" s="196">
        <v>0</v>
      </c>
      <c r="P940" s="196">
        <v>0</v>
      </c>
      <c r="Q940" s="196">
        <v>0.23678000000000002</v>
      </c>
      <c r="R940" s="196">
        <v>0</v>
      </c>
      <c r="S940" s="196">
        <v>0</v>
      </c>
      <c r="T940" s="196">
        <v>0</v>
      </c>
      <c r="U940" s="196">
        <v>8.9230000000000004E-2</v>
      </c>
      <c r="V940" s="196">
        <v>0</v>
      </c>
      <c r="W940" s="196">
        <v>3.164000000000005E-2</v>
      </c>
      <c r="X940" s="196">
        <v>3.2629999999999999E-2</v>
      </c>
      <c r="Y940" s="196">
        <v>0</v>
      </c>
      <c r="Z940" s="196">
        <v>0</v>
      </c>
      <c r="AA940" s="196">
        <v>0</v>
      </c>
      <c r="AB940" s="196">
        <v>0</v>
      </c>
      <c r="AC940" s="196">
        <v>0</v>
      </c>
      <c r="AD940" s="196">
        <v>0</v>
      </c>
      <c r="AE940" s="196">
        <v>0</v>
      </c>
      <c r="AF940" s="272">
        <f t="shared" si="59"/>
        <v>1</v>
      </c>
      <c r="AG940" s="196">
        <f t="shared" si="60"/>
        <v>0.15350000000000005</v>
      </c>
    </row>
    <row r="941" spans="1:33" s="23" customFormat="1" x14ac:dyDescent="0.25">
      <c r="A941" s="1">
        <v>2002</v>
      </c>
      <c r="B941" s="1" t="s">
        <v>20</v>
      </c>
      <c r="C941" s="1" t="str">
        <f t="shared" si="57"/>
        <v>2002NB</v>
      </c>
      <c r="D941" s="1" t="s">
        <v>57</v>
      </c>
      <c r="E941" s="1" t="str">
        <f t="shared" si="58"/>
        <v>2002NBC&amp;D</v>
      </c>
      <c r="F941" s="282">
        <v>1.2800000000000001E-3</v>
      </c>
      <c r="G941" s="282">
        <v>3.2799999999999999E-3</v>
      </c>
      <c r="H941" s="282">
        <v>5.3100000000000005E-3</v>
      </c>
      <c r="I941" s="282">
        <v>0.39866000000000001</v>
      </c>
      <c r="J941" s="282">
        <v>2.5550000000000003E-2</v>
      </c>
      <c r="K941" s="282">
        <v>8.8999999999999995E-4</v>
      </c>
      <c r="L941" s="282">
        <v>4.6999999999999999E-4</v>
      </c>
      <c r="M941" s="283">
        <v>4.2199999999999998E-3</v>
      </c>
      <c r="N941" s="282">
        <v>8.43E-3</v>
      </c>
      <c r="O941" s="282">
        <v>0</v>
      </c>
      <c r="P941" s="282">
        <v>0</v>
      </c>
      <c r="Q941" s="282">
        <v>0</v>
      </c>
      <c r="R941" s="282">
        <v>0</v>
      </c>
      <c r="S941" s="282">
        <v>0.43695999999999996</v>
      </c>
      <c r="T941" s="282">
        <v>5.8179999999999996E-2</v>
      </c>
      <c r="U941" s="282">
        <v>1.7230000000000002E-2</v>
      </c>
      <c r="V941" s="282">
        <v>0</v>
      </c>
      <c r="W941" s="282">
        <v>9.8400000000000154E-3</v>
      </c>
      <c r="X941" s="282">
        <v>1.022E-2</v>
      </c>
      <c r="Y941" s="282">
        <v>0</v>
      </c>
      <c r="Z941" s="283">
        <v>8.0000000000000004E-4</v>
      </c>
      <c r="AA941" s="282">
        <v>6.3899999999999998E-3</v>
      </c>
      <c r="AB941" s="282">
        <v>0</v>
      </c>
      <c r="AC941" s="282">
        <v>0</v>
      </c>
      <c r="AD941" s="282">
        <v>0</v>
      </c>
      <c r="AE941" s="282">
        <v>1.2290000000000001E-2</v>
      </c>
      <c r="AF941" s="272">
        <f t="shared" si="59"/>
        <v>1</v>
      </c>
      <c r="AG941" s="196">
        <f t="shared" si="60"/>
        <v>0.55191000000000012</v>
      </c>
    </row>
    <row r="942" spans="1:33" s="23" customFormat="1" x14ac:dyDescent="0.25">
      <c r="A942" s="1">
        <v>2002</v>
      </c>
      <c r="B942" s="1" t="s">
        <v>20</v>
      </c>
      <c r="C942" s="1" t="str">
        <f t="shared" si="57"/>
        <v>2002NB</v>
      </c>
      <c r="D942" s="1" t="s">
        <v>56</v>
      </c>
      <c r="E942" s="1" t="str">
        <f t="shared" si="58"/>
        <v>2002NBICI</v>
      </c>
      <c r="F942" s="282">
        <v>0.19338999999999998</v>
      </c>
      <c r="G942" s="282">
        <v>0.18745999999999999</v>
      </c>
      <c r="H942" s="282">
        <v>4.8349999999999997E-2</v>
      </c>
      <c r="I942" s="282">
        <v>7.6009999999999994E-2</v>
      </c>
      <c r="J942" s="282">
        <v>1.1299999999999999E-2</v>
      </c>
      <c r="K942" s="282">
        <v>2.7719999999999998E-2</v>
      </c>
      <c r="L942" s="282">
        <v>1.525E-2</v>
      </c>
      <c r="M942" s="283">
        <v>1.089E-2</v>
      </c>
      <c r="N942" s="282">
        <v>4.1329999999999999E-2</v>
      </c>
      <c r="O942" s="282">
        <v>0</v>
      </c>
      <c r="P942" s="282">
        <v>0</v>
      </c>
      <c r="Q942" s="282">
        <v>0</v>
      </c>
      <c r="R942" s="282">
        <v>0.11195000000000001</v>
      </c>
      <c r="S942" s="282">
        <v>7.6009999999999994E-2</v>
      </c>
      <c r="T942" s="282">
        <v>0</v>
      </c>
      <c r="U942" s="282">
        <v>0.10233</v>
      </c>
      <c r="V942" s="282">
        <v>0</v>
      </c>
      <c r="W942" s="282">
        <v>3.2250000000000154E-2</v>
      </c>
      <c r="X942" s="282">
        <v>2.4299999999999999E-3</v>
      </c>
      <c r="Y942" s="282">
        <v>0</v>
      </c>
      <c r="Z942" s="283">
        <v>1.485E-2</v>
      </c>
      <c r="AA942" s="282">
        <v>1.7310000000000002E-2</v>
      </c>
      <c r="AB942" s="282">
        <v>0</v>
      </c>
      <c r="AC942" s="282">
        <v>0</v>
      </c>
      <c r="AD942" s="282">
        <v>0</v>
      </c>
      <c r="AE942" s="282">
        <v>3.117E-2</v>
      </c>
      <c r="AF942" s="272">
        <f t="shared" si="59"/>
        <v>1</v>
      </c>
      <c r="AG942" s="196">
        <f t="shared" si="60"/>
        <v>0.27635000000000015</v>
      </c>
    </row>
    <row r="943" spans="1:33" s="23" customFormat="1" x14ac:dyDescent="0.25">
      <c r="A943" s="1">
        <v>2002</v>
      </c>
      <c r="B943" s="1" t="s">
        <v>20</v>
      </c>
      <c r="C943" s="1" t="str">
        <f t="shared" si="57"/>
        <v>2002NB</v>
      </c>
      <c r="D943" s="1" t="s">
        <v>58</v>
      </c>
      <c r="E943" s="1" t="str">
        <f t="shared" si="58"/>
        <v>2002NBResidential</v>
      </c>
      <c r="F943" s="282">
        <v>0.24742</v>
      </c>
      <c r="G943" s="282">
        <v>0.12383</v>
      </c>
      <c r="H943" s="282">
        <v>6.1849999999999995E-2</v>
      </c>
      <c r="I943" s="282">
        <v>2.9169999999999998E-2</v>
      </c>
      <c r="J943" s="282">
        <v>2.828E-2</v>
      </c>
      <c r="K943" s="282">
        <v>5.0290000000000001E-2</v>
      </c>
      <c r="L943" s="282">
        <v>5.6270000000000001E-2</v>
      </c>
      <c r="M943" s="283">
        <v>1.6500000000000001E-2</v>
      </c>
      <c r="N943" s="282">
        <v>9.5129999999999992E-2</v>
      </c>
      <c r="O943" s="282">
        <v>0</v>
      </c>
      <c r="P943" s="282">
        <v>0</v>
      </c>
      <c r="Q943" s="282">
        <v>7.8689999999999996E-2</v>
      </c>
      <c r="R943" s="282">
        <v>0</v>
      </c>
      <c r="S943" s="282">
        <v>2.9169999999999998E-2</v>
      </c>
      <c r="T943" s="282">
        <v>0</v>
      </c>
      <c r="U943" s="282">
        <v>0.10077999999999999</v>
      </c>
      <c r="V943" s="282">
        <v>0</v>
      </c>
      <c r="W943" s="282">
        <v>3.3680000000000022E-2</v>
      </c>
      <c r="X943" s="282">
        <v>3.0200000000000001E-3</v>
      </c>
      <c r="Y943" s="282">
        <v>0</v>
      </c>
      <c r="Z943" s="283">
        <v>7.92E-3</v>
      </c>
      <c r="AA943" s="282">
        <v>1.1890000000000001E-2</v>
      </c>
      <c r="AB943" s="282">
        <v>0</v>
      </c>
      <c r="AC943" s="282">
        <v>0</v>
      </c>
      <c r="AD943" s="282">
        <v>0</v>
      </c>
      <c r="AE943" s="282">
        <v>2.6110000000000001E-2</v>
      </c>
      <c r="AF943" s="272">
        <f t="shared" si="59"/>
        <v>1</v>
      </c>
      <c r="AG943" s="196">
        <f t="shared" si="60"/>
        <v>0.21257000000000001</v>
      </c>
    </row>
    <row r="944" spans="1:33" s="23" customFormat="1" x14ac:dyDescent="0.25">
      <c r="A944" s="1">
        <v>2003</v>
      </c>
      <c r="B944" s="1" t="s">
        <v>20</v>
      </c>
      <c r="C944" s="1" t="str">
        <f t="shared" si="57"/>
        <v>2003NB</v>
      </c>
      <c r="D944" s="1" t="s">
        <v>57</v>
      </c>
      <c r="E944" s="1" t="str">
        <f t="shared" si="58"/>
        <v>2003NBC&amp;D</v>
      </c>
      <c r="F944" s="282">
        <v>1.2800000000000001E-3</v>
      </c>
      <c r="G944" s="282">
        <v>3.2799999999999999E-3</v>
      </c>
      <c r="H944" s="282">
        <v>5.3100000000000005E-3</v>
      </c>
      <c r="I944" s="282">
        <v>0.39866000000000001</v>
      </c>
      <c r="J944" s="282">
        <v>2.5550000000000003E-2</v>
      </c>
      <c r="K944" s="282">
        <v>8.8999999999999995E-4</v>
      </c>
      <c r="L944" s="282">
        <v>4.6999999999999999E-4</v>
      </c>
      <c r="M944" s="283">
        <v>4.2199999999999998E-3</v>
      </c>
      <c r="N944" s="282">
        <v>8.43E-3</v>
      </c>
      <c r="O944" s="282">
        <v>0</v>
      </c>
      <c r="P944" s="282">
        <v>0</v>
      </c>
      <c r="Q944" s="282">
        <v>0</v>
      </c>
      <c r="R944" s="282">
        <v>0</v>
      </c>
      <c r="S944" s="282">
        <v>0.43695999999999996</v>
      </c>
      <c r="T944" s="282">
        <v>5.8179999999999996E-2</v>
      </c>
      <c r="U944" s="282">
        <v>1.7230000000000002E-2</v>
      </c>
      <c r="V944" s="282">
        <v>0</v>
      </c>
      <c r="W944" s="282">
        <v>9.8400000000000154E-3</v>
      </c>
      <c r="X944" s="282">
        <v>1.022E-2</v>
      </c>
      <c r="Y944" s="282">
        <v>0</v>
      </c>
      <c r="Z944" s="283">
        <v>8.0000000000000004E-4</v>
      </c>
      <c r="AA944" s="282">
        <v>6.3899999999999998E-3</v>
      </c>
      <c r="AB944" s="282">
        <v>0</v>
      </c>
      <c r="AC944" s="282">
        <v>0</v>
      </c>
      <c r="AD944" s="282">
        <v>0</v>
      </c>
      <c r="AE944" s="282">
        <v>1.2290000000000001E-2</v>
      </c>
      <c r="AF944" s="272">
        <f t="shared" si="59"/>
        <v>1</v>
      </c>
      <c r="AG944" s="196">
        <f t="shared" si="60"/>
        <v>0.55191000000000012</v>
      </c>
    </row>
    <row r="945" spans="1:33" s="23" customFormat="1" x14ac:dyDescent="0.25">
      <c r="A945" s="1">
        <v>2003</v>
      </c>
      <c r="B945" s="1" t="s">
        <v>20</v>
      </c>
      <c r="C945" s="1" t="str">
        <f t="shared" si="57"/>
        <v>2003NB</v>
      </c>
      <c r="D945" s="1" t="s">
        <v>56</v>
      </c>
      <c r="E945" s="1" t="str">
        <f t="shared" si="58"/>
        <v>2003NBICI</v>
      </c>
      <c r="F945" s="282">
        <v>0.19338999999999998</v>
      </c>
      <c r="G945" s="282">
        <v>0.18745999999999999</v>
      </c>
      <c r="H945" s="282">
        <v>4.8349999999999997E-2</v>
      </c>
      <c r="I945" s="282">
        <v>7.6009999999999994E-2</v>
      </c>
      <c r="J945" s="282">
        <v>1.1299999999999999E-2</v>
      </c>
      <c r="K945" s="282">
        <v>2.7719999999999998E-2</v>
      </c>
      <c r="L945" s="282">
        <v>1.525E-2</v>
      </c>
      <c r="M945" s="283">
        <v>1.089E-2</v>
      </c>
      <c r="N945" s="282">
        <v>4.1329999999999999E-2</v>
      </c>
      <c r="O945" s="282">
        <v>0</v>
      </c>
      <c r="P945" s="282">
        <v>0</v>
      </c>
      <c r="Q945" s="282">
        <v>0</v>
      </c>
      <c r="R945" s="282">
        <v>0.11195000000000001</v>
      </c>
      <c r="S945" s="282">
        <v>7.6009999999999994E-2</v>
      </c>
      <c r="T945" s="282">
        <v>0</v>
      </c>
      <c r="U945" s="282">
        <v>0.10233</v>
      </c>
      <c r="V945" s="282">
        <v>0</v>
      </c>
      <c r="W945" s="282">
        <v>3.2250000000000154E-2</v>
      </c>
      <c r="X945" s="282">
        <v>2.4299999999999999E-3</v>
      </c>
      <c r="Y945" s="282">
        <v>0</v>
      </c>
      <c r="Z945" s="283">
        <v>1.485E-2</v>
      </c>
      <c r="AA945" s="282">
        <v>1.7310000000000002E-2</v>
      </c>
      <c r="AB945" s="282">
        <v>0</v>
      </c>
      <c r="AC945" s="282">
        <v>0</v>
      </c>
      <c r="AD945" s="282">
        <v>0</v>
      </c>
      <c r="AE945" s="282">
        <v>3.117E-2</v>
      </c>
      <c r="AF945" s="272">
        <f t="shared" si="59"/>
        <v>1</v>
      </c>
      <c r="AG945" s="196">
        <f t="shared" si="60"/>
        <v>0.27635000000000015</v>
      </c>
    </row>
    <row r="946" spans="1:33" s="23" customFormat="1" x14ac:dyDescent="0.25">
      <c r="A946" s="1">
        <v>2003</v>
      </c>
      <c r="B946" s="1" t="s">
        <v>20</v>
      </c>
      <c r="C946" s="1" t="str">
        <f t="shared" si="57"/>
        <v>2003NB</v>
      </c>
      <c r="D946" s="1" t="s">
        <v>58</v>
      </c>
      <c r="E946" s="1" t="str">
        <f t="shared" si="58"/>
        <v>2003NBResidential</v>
      </c>
      <c r="F946" s="282">
        <v>0.24742</v>
      </c>
      <c r="G946" s="282">
        <v>0.12383</v>
      </c>
      <c r="H946" s="282">
        <v>6.1849999999999995E-2</v>
      </c>
      <c r="I946" s="282">
        <v>2.9169999999999998E-2</v>
      </c>
      <c r="J946" s="282">
        <v>2.828E-2</v>
      </c>
      <c r="K946" s="282">
        <v>5.0290000000000001E-2</v>
      </c>
      <c r="L946" s="282">
        <v>5.6270000000000001E-2</v>
      </c>
      <c r="M946" s="283">
        <v>1.6500000000000001E-2</v>
      </c>
      <c r="N946" s="282">
        <v>9.5129999999999992E-2</v>
      </c>
      <c r="O946" s="282">
        <v>0</v>
      </c>
      <c r="P946" s="282">
        <v>0</v>
      </c>
      <c r="Q946" s="282">
        <v>7.8689999999999996E-2</v>
      </c>
      <c r="R946" s="282">
        <v>0</v>
      </c>
      <c r="S946" s="282">
        <v>2.9169999999999998E-2</v>
      </c>
      <c r="T946" s="282">
        <v>0</v>
      </c>
      <c r="U946" s="282">
        <v>0.10077999999999999</v>
      </c>
      <c r="V946" s="282">
        <v>0</v>
      </c>
      <c r="W946" s="282">
        <v>3.3680000000000022E-2</v>
      </c>
      <c r="X946" s="282">
        <v>3.0200000000000001E-3</v>
      </c>
      <c r="Y946" s="282">
        <v>0</v>
      </c>
      <c r="Z946" s="283">
        <v>7.92E-3</v>
      </c>
      <c r="AA946" s="282">
        <v>1.1890000000000001E-2</v>
      </c>
      <c r="AB946" s="282">
        <v>0</v>
      </c>
      <c r="AC946" s="282">
        <v>0</v>
      </c>
      <c r="AD946" s="282">
        <v>0</v>
      </c>
      <c r="AE946" s="282">
        <v>2.6110000000000001E-2</v>
      </c>
      <c r="AF946" s="272">
        <f t="shared" si="59"/>
        <v>1</v>
      </c>
      <c r="AG946" s="196">
        <f t="shared" si="60"/>
        <v>0.21257000000000001</v>
      </c>
    </row>
    <row r="947" spans="1:33" s="23" customFormat="1" x14ac:dyDescent="0.25">
      <c r="A947" s="1">
        <v>2004</v>
      </c>
      <c r="B947" s="1" t="s">
        <v>20</v>
      </c>
      <c r="C947" s="1" t="str">
        <f t="shared" si="57"/>
        <v>2004NB</v>
      </c>
      <c r="D947" s="1" t="s">
        <v>57</v>
      </c>
      <c r="E947" s="1" t="str">
        <f t="shared" si="58"/>
        <v>2004NBC&amp;D</v>
      </c>
      <c r="F947" s="282">
        <v>1.2800000000000001E-3</v>
      </c>
      <c r="G947" s="282">
        <v>3.2799999999999999E-3</v>
      </c>
      <c r="H947" s="282">
        <v>5.3100000000000005E-3</v>
      </c>
      <c r="I947" s="282">
        <v>0.39866000000000001</v>
      </c>
      <c r="J947" s="282">
        <v>2.5550000000000003E-2</v>
      </c>
      <c r="K947" s="282">
        <v>8.8999999999999995E-4</v>
      </c>
      <c r="L947" s="282">
        <v>4.6999999999999999E-4</v>
      </c>
      <c r="M947" s="283">
        <v>4.2199999999999998E-3</v>
      </c>
      <c r="N947" s="282">
        <v>8.43E-3</v>
      </c>
      <c r="O947" s="282">
        <v>0</v>
      </c>
      <c r="P947" s="282">
        <v>0</v>
      </c>
      <c r="Q947" s="282">
        <v>0</v>
      </c>
      <c r="R947" s="282">
        <v>0</v>
      </c>
      <c r="S947" s="282">
        <v>0.43695999999999996</v>
      </c>
      <c r="T947" s="282">
        <v>5.8179999999999996E-2</v>
      </c>
      <c r="U947" s="282">
        <v>1.7230000000000002E-2</v>
      </c>
      <c r="V947" s="282">
        <v>0</v>
      </c>
      <c r="W947" s="282">
        <v>9.8400000000000154E-3</v>
      </c>
      <c r="X947" s="282">
        <v>1.022E-2</v>
      </c>
      <c r="Y947" s="282">
        <v>0</v>
      </c>
      <c r="Z947" s="283">
        <v>8.0000000000000004E-4</v>
      </c>
      <c r="AA947" s="282">
        <v>6.3899999999999998E-3</v>
      </c>
      <c r="AB947" s="282">
        <v>0</v>
      </c>
      <c r="AC947" s="282">
        <v>0</v>
      </c>
      <c r="AD947" s="282">
        <v>0</v>
      </c>
      <c r="AE947" s="282">
        <v>1.2290000000000001E-2</v>
      </c>
      <c r="AF947" s="272">
        <f t="shared" si="59"/>
        <v>1</v>
      </c>
      <c r="AG947" s="196">
        <f t="shared" si="60"/>
        <v>0.55191000000000012</v>
      </c>
    </row>
    <row r="948" spans="1:33" s="23" customFormat="1" x14ac:dyDescent="0.25">
      <c r="A948" s="1">
        <v>2004</v>
      </c>
      <c r="B948" s="1" t="s">
        <v>20</v>
      </c>
      <c r="C948" s="1" t="str">
        <f t="shared" si="57"/>
        <v>2004NB</v>
      </c>
      <c r="D948" s="1" t="s">
        <v>56</v>
      </c>
      <c r="E948" s="1" t="str">
        <f t="shared" si="58"/>
        <v>2004NBICI</v>
      </c>
      <c r="F948" s="282">
        <v>0.19338999999999998</v>
      </c>
      <c r="G948" s="282">
        <v>0.18745999999999999</v>
      </c>
      <c r="H948" s="282">
        <v>4.8349999999999997E-2</v>
      </c>
      <c r="I948" s="282">
        <v>7.6009999999999994E-2</v>
      </c>
      <c r="J948" s="282">
        <v>1.1299999999999999E-2</v>
      </c>
      <c r="K948" s="282">
        <v>2.7719999999999998E-2</v>
      </c>
      <c r="L948" s="282">
        <v>1.525E-2</v>
      </c>
      <c r="M948" s="283">
        <v>1.089E-2</v>
      </c>
      <c r="N948" s="282">
        <v>4.1329999999999999E-2</v>
      </c>
      <c r="O948" s="282">
        <v>0</v>
      </c>
      <c r="P948" s="282">
        <v>0</v>
      </c>
      <c r="Q948" s="282">
        <v>0</v>
      </c>
      <c r="R948" s="282">
        <v>0.11195000000000001</v>
      </c>
      <c r="S948" s="282">
        <v>7.6009999999999994E-2</v>
      </c>
      <c r="T948" s="282">
        <v>0</v>
      </c>
      <c r="U948" s="282">
        <v>0.10233</v>
      </c>
      <c r="V948" s="282">
        <v>0</v>
      </c>
      <c r="W948" s="282">
        <v>3.2250000000000154E-2</v>
      </c>
      <c r="X948" s="282">
        <v>2.4299999999999999E-3</v>
      </c>
      <c r="Y948" s="282">
        <v>0</v>
      </c>
      <c r="Z948" s="283">
        <v>1.485E-2</v>
      </c>
      <c r="AA948" s="282">
        <v>1.7310000000000002E-2</v>
      </c>
      <c r="AB948" s="282">
        <v>0</v>
      </c>
      <c r="AC948" s="282">
        <v>0</v>
      </c>
      <c r="AD948" s="282">
        <v>0</v>
      </c>
      <c r="AE948" s="282">
        <v>3.117E-2</v>
      </c>
      <c r="AF948" s="272">
        <f t="shared" si="59"/>
        <v>1</v>
      </c>
      <c r="AG948" s="196">
        <f t="shared" si="60"/>
        <v>0.27635000000000015</v>
      </c>
    </row>
    <row r="949" spans="1:33" s="23" customFormat="1" x14ac:dyDescent="0.25">
      <c r="A949" s="1">
        <v>2004</v>
      </c>
      <c r="B949" s="1" t="s">
        <v>20</v>
      </c>
      <c r="C949" s="1" t="str">
        <f t="shared" si="57"/>
        <v>2004NB</v>
      </c>
      <c r="D949" s="1" t="s">
        <v>58</v>
      </c>
      <c r="E949" s="1" t="str">
        <f t="shared" si="58"/>
        <v>2004NBResidential</v>
      </c>
      <c r="F949" s="282">
        <v>0.24742</v>
      </c>
      <c r="G949" s="282">
        <v>0.12383</v>
      </c>
      <c r="H949" s="282">
        <v>6.1849999999999995E-2</v>
      </c>
      <c r="I949" s="282">
        <v>2.9169999999999998E-2</v>
      </c>
      <c r="J949" s="282">
        <v>2.828E-2</v>
      </c>
      <c r="K949" s="282">
        <v>5.0290000000000001E-2</v>
      </c>
      <c r="L949" s="282">
        <v>5.6270000000000001E-2</v>
      </c>
      <c r="M949" s="283">
        <v>1.6500000000000001E-2</v>
      </c>
      <c r="N949" s="282">
        <v>9.5129999999999992E-2</v>
      </c>
      <c r="O949" s="282">
        <v>0</v>
      </c>
      <c r="P949" s="282">
        <v>0</v>
      </c>
      <c r="Q949" s="282">
        <v>7.8689999999999996E-2</v>
      </c>
      <c r="R949" s="282">
        <v>0</v>
      </c>
      <c r="S949" s="282">
        <v>2.9169999999999998E-2</v>
      </c>
      <c r="T949" s="282">
        <v>0</v>
      </c>
      <c r="U949" s="282">
        <v>0.10077999999999999</v>
      </c>
      <c r="V949" s="282">
        <v>0</v>
      </c>
      <c r="W949" s="282">
        <v>3.3680000000000022E-2</v>
      </c>
      <c r="X949" s="282">
        <v>3.0200000000000001E-3</v>
      </c>
      <c r="Y949" s="282">
        <v>0</v>
      </c>
      <c r="Z949" s="283">
        <v>7.92E-3</v>
      </c>
      <c r="AA949" s="282">
        <v>1.1890000000000001E-2</v>
      </c>
      <c r="AB949" s="282">
        <v>0</v>
      </c>
      <c r="AC949" s="282">
        <v>0</v>
      </c>
      <c r="AD949" s="282">
        <v>0</v>
      </c>
      <c r="AE949" s="282">
        <v>2.6110000000000001E-2</v>
      </c>
      <c r="AF949" s="272">
        <f t="shared" si="59"/>
        <v>1</v>
      </c>
      <c r="AG949" s="196">
        <f t="shared" si="60"/>
        <v>0.21257000000000001</v>
      </c>
    </row>
    <row r="950" spans="1:33" s="23" customFormat="1" x14ac:dyDescent="0.25">
      <c r="A950" s="1">
        <v>2005</v>
      </c>
      <c r="B950" s="1" t="s">
        <v>20</v>
      </c>
      <c r="C950" s="1" t="str">
        <f t="shared" si="57"/>
        <v>2005NB</v>
      </c>
      <c r="D950" s="1" t="s">
        <v>57</v>
      </c>
      <c r="E950" s="1" t="str">
        <f t="shared" si="58"/>
        <v>2005NBC&amp;D</v>
      </c>
      <c r="F950" s="282">
        <v>1.2800000000000001E-3</v>
      </c>
      <c r="G950" s="282">
        <v>3.2799999999999999E-3</v>
      </c>
      <c r="H950" s="282">
        <v>5.3100000000000005E-3</v>
      </c>
      <c r="I950" s="282">
        <v>0.39866000000000001</v>
      </c>
      <c r="J950" s="282">
        <v>2.5550000000000003E-2</v>
      </c>
      <c r="K950" s="282">
        <v>8.8999999999999995E-4</v>
      </c>
      <c r="L950" s="282">
        <v>4.6999999999999999E-4</v>
      </c>
      <c r="M950" s="283">
        <v>4.2199999999999998E-3</v>
      </c>
      <c r="N950" s="282">
        <v>8.43E-3</v>
      </c>
      <c r="O950" s="282">
        <v>0</v>
      </c>
      <c r="P950" s="282">
        <v>0</v>
      </c>
      <c r="Q950" s="282">
        <v>0</v>
      </c>
      <c r="R950" s="282">
        <v>0</v>
      </c>
      <c r="S950" s="282">
        <v>0.43695999999999996</v>
      </c>
      <c r="T950" s="282">
        <v>5.8179999999999996E-2</v>
      </c>
      <c r="U950" s="282">
        <v>1.7230000000000002E-2</v>
      </c>
      <c r="V950" s="282">
        <v>0</v>
      </c>
      <c r="W950" s="282">
        <v>9.8400000000000154E-3</v>
      </c>
      <c r="X950" s="282">
        <v>1.022E-2</v>
      </c>
      <c r="Y950" s="282">
        <v>0</v>
      </c>
      <c r="Z950" s="283">
        <v>8.0000000000000004E-4</v>
      </c>
      <c r="AA950" s="282">
        <v>6.3899999999999998E-3</v>
      </c>
      <c r="AB950" s="282">
        <v>0</v>
      </c>
      <c r="AC950" s="282">
        <v>0</v>
      </c>
      <c r="AD950" s="282">
        <v>0</v>
      </c>
      <c r="AE950" s="282">
        <v>1.2290000000000001E-2</v>
      </c>
      <c r="AF950" s="272">
        <f t="shared" si="59"/>
        <v>1</v>
      </c>
      <c r="AG950" s="196">
        <f t="shared" si="60"/>
        <v>0.55191000000000012</v>
      </c>
    </row>
    <row r="951" spans="1:33" s="23" customFormat="1" x14ac:dyDescent="0.25">
      <c r="A951" s="1">
        <v>2005</v>
      </c>
      <c r="B951" s="1" t="s">
        <v>20</v>
      </c>
      <c r="C951" s="1" t="str">
        <f t="shared" si="57"/>
        <v>2005NB</v>
      </c>
      <c r="D951" s="1" t="s">
        <v>56</v>
      </c>
      <c r="E951" s="1" t="str">
        <f t="shared" si="58"/>
        <v>2005NBICI</v>
      </c>
      <c r="F951" s="282">
        <v>0.19338999999999998</v>
      </c>
      <c r="G951" s="282">
        <v>0.18745999999999999</v>
      </c>
      <c r="H951" s="282">
        <v>4.8349999999999997E-2</v>
      </c>
      <c r="I951" s="282">
        <v>7.6009999999999994E-2</v>
      </c>
      <c r="J951" s="282">
        <v>1.1299999999999999E-2</v>
      </c>
      <c r="K951" s="282">
        <v>2.7719999999999998E-2</v>
      </c>
      <c r="L951" s="282">
        <v>1.525E-2</v>
      </c>
      <c r="M951" s="283">
        <v>1.089E-2</v>
      </c>
      <c r="N951" s="282">
        <v>4.1329999999999999E-2</v>
      </c>
      <c r="O951" s="282">
        <v>0</v>
      </c>
      <c r="P951" s="282">
        <v>0</v>
      </c>
      <c r="Q951" s="282">
        <v>0</v>
      </c>
      <c r="R951" s="282">
        <v>0.11195000000000001</v>
      </c>
      <c r="S951" s="282">
        <v>7.6009999999999994E-2</v>
      </c>
      <c r="T951" s="282">
        <v>0</v>
      </c>
      <c r="U951" s="282">
        <v>0.10233</v>
      </c>
      <c r="V951" s="282">
        <v>0</v>
      </c>
      <c r="W951" s="282">
        <v>3.2250000000000154E-2</v>
      </c>
      <c r="X951" s="282">
        <v>2.4299999999999999E-3</v>
      </c>
      <c r="Y951" s="282">
        <v>0</v>
      </c>
      <c r="Z951" s="283">
        <v>1.485E-2</v>
      </c>
      <c r="AA951" s="282">
        <v>1.7310000000000002E-2</v>
      </c>
      <c r="AB951" s="282">
        <v>0</v>
      </c>
      <c r="AC951" s="282">
        <v>0</v>
      </c>
      <c r="AD951" s="282">
        <v>0</v>
      </c>
      <c r="AE951" s="282">
        <v>3.117E-2</v>
      </c>
      <c r="AF951" s="272">
        <f t="shared" si="59"/>
        <v>1</v>
      </c>
      <c r="AG951" s="196">
        <f t="shared" si="60"/>
        <v>0.27635000000000015</v>
      </c>
    </row>
    <row r="952" spans="1:33" s="23" customFormat="1" x14ac:dyDescent="0.25">
      <c r="A952" s="1">
        <v>2005</v>
      </c>
      <c r="B952" s="1" t="s">
        <v>20</v>
      </c>
      <c r="C952" s="1" t="str">
        <f t="shared" si="57"/>
        <v>2005NB</v>
      </c>
      <c r="D952" s="1" t="s">
        <v>58</v>
      </c>
      <c r="E952" s="1" t="str">
        <f t="shared" si="58"/>
        <v>2005NBResidential</v>
      </c>
      <c r="F952" s="282">
        <v>0.24742</v>
      </c>
      <c r="G952" s="282">
        <v>0.12383</v>
      </c>
      <c r="H952" s="282">
        <v>6.1849999999999995E-2</v>
      </c>
      <c r="I952" s="282">
        <v>2.9169999999999998E-2</v>
      </c>
      <c r="J952" s="282">
        <v>2.828E-2</v>
      </c>
      <c r="K952" s="282">
        <v>5.0290000000000001E-2</v>
      </c>
      <c r="L952" s="282">
        <v>5.6270000000000001E-2</v>
      </c>
      <c r="M952" s="283">
        <v>1.6500000000000001E-2</v>
      </c>
      <c r="N952" s="282">
        <v>9.5129999999999992E-2</v>
      </c>
      <c r="O952" s="282">
        <v>0</v>
      </c>
      <c r="P952" s="282">
        <v>0</v>
      </c>
      <c r="Q952" s="282">
        <v>7.8689999999999996E-2</v>
      </c>
      <c r="R952" s="282">
        <v>0</v>
      </c>
      <c r="S952" s="282">
        <v>2.9169999999999998E-2</v>
      </c>
      <c r="T952" s="282">
        <v>0</v>
      </c>
      <c r="U952" s="282">
        <v>0.10077999999999999</v>
      </c>
      <c r="V952" s="282">
        <v>0</v>
      </c>
      <c r="W952" s="282">
        <v>3.3680000000000022E-2</v>
      </c>
      <c r="X952" s="282">
        <v>3.0200000000000001E-3</v>
      </c>
      <c r="Y952" s="282">
        <v>0</v>
      </c>
      <c r="Z952" s="283">
        <v>7.92E-3</v>
      </c>
      <c r="AA952" s="282">
        <v>1.1890000000000001E-2</v>
      </c>
      <c r="AB952" s="282">
        <v>0</v>
      </c>
      <c r="AC952" s="282">
        <v>0</v>
      </c>
      <c r="AD952" s="282">
        <v>0</v>
      </c>
      <c r="AE952" s="282">
        <v>2.6110000000000001E-2</v>
      </c>
      <c r="AF952" s="272">
        <f t="shared" si="59"/>
        <v>1</v>
      </c>
      <c r="AG952" s="196">
        <f t="shared" si="60"/>
        <v>0.21257000000000001</v>
      </c>
    </row>
    <row r="953" spans="1:33" s="23" customFormat="1" x14ac:dyDescent="0.25">
      <c r="A953" s="1">
        <v>2006</v>
      </c>
      <c r="B953" s="1" t="s">
        <v>20</v>
      </c>
      <c r="C953" s="1" t="str">
        <f t="shared" si="57"/>
        <v>2006NB</v>
      </c>
      <c r="D953" s="1" t="s">
        <v>57</v>
      </c>
      <c r="E953" s="1" t="str">
        <f t="shared" si="58"/>
        <v>2006NBC&amp;D</v>
      </c>
      <c r="F953" s="282">
        <v>1.2800000000000001E-3</v>
      </c>
      <c r="G953" s="282">
        <v>3.2799999999999999E-3</v>
      </c>
      <c r="H953" s="282">
        <v>5.3100000000000005E-3</v>
      </c>
      <c r="I953" s="282">
        <v>0.39866000000000001</v>
      </c>
      <c r="J953" s="282">
        <v>2.5550000000000003E-2</v>
      </c>
      <c r="K953" s="282">
        <v>8.8999999999999995E-4</v>
      </c>
      <c r="L953" s="282">
        <v>4.6999999999999999E-4</v>
      </c>
      <c r="M953" s="283">
        <v>4.2199999999999998E-3</v>
      </c>
      <c r="N953" s="282">
        <v>8.43E-3</v>
      </c>
      <c r="O953" s="282">
        <v>0</v>
      </c>
      <c r="P953" s="282">
        <v>0</v>
      </c>
      <c r="Q953" s="282">
        <v>0</v>
      </c>
      <c r="R953" s="282">
        <v>0</v>
      </c>
      <c r="S953" s="282">
        <v>0.43695999999999996</v>
      </c>
      <c r="T953" s="282">
        <v>5.8179999999999996E-2</v>
      </c>
      <c r="U953" s="282">
        <v>1.7230000000000002E-2</v>
      </c>
      <c r="V953" s="282">
        <v>0</v>
      </c>
      <c r="W953" s="282">
        <v>9.8400000000000154E-3</v>
      </c>
      <c r="X953" s="282">
        <v>1.022E-2</v>
      </c>
      <c r="Y953" s="282">
        <v>0</v>
      </c>
      <c r="Z953" s="283">
        <v>8.0000000000000004E-4</v>
      </c>
      <c r="AA953" s="282">
        <v>6.3899999999999998E-3</v>
      </c>
      <c r="AB953" s="282">
        <v>0</v>
      </c>
      <c r="AC953" s="282">
        <v>0</v>
      </c>
      <c r="AD953" s="282">
        <v>0</v>
      </c>
      <c r="AE953" s="282">
        <v>1.2290000000000001E-2</v>
      </c>
      <c r="AF953" s="272">
        <f t="shared" si="59"/>
        <v>1</v>
      </c>
      <c r="AG953" s="196">
        <f t="shared" si="60"/>
        <v>0.55191000000000012</v>
      </c>
    </row>
    <row r="954" spans="1:33" s="23" customFormat="1" x14ac:dyDescent="0.25">
      <c r="A954" s="1">
        <v>2006</v>
      </c>
      <c r="B954" s="1" t="s">
        <v>20</v>
      </c>
      <c r="C954" s="1" t="str">
        <f t="shared" si="57"/>
        <v>2006NB</v>
      </c>
      <c r="D954" s="1" t="s">
        <v>56</v>
      </c>
      <c r="E954" s="1" t="str">
        <f t="shared" si="58"/>
        <v>2006NBICI</v>
      </c>
      <c r="F954" s="282">
        <v>0.19338999999999998</v>
      </c>
      <c r="G954" s="282">
        <v>0.18745999999999999</v>
      </c>
      <c r="H954" s="282">
        <v>4.8349999999999997E-2</v>
      </c>
      <c r="I954" s="282">
        <v>7.6009999999999994E-2</v>
      </c>
      <c r="J954" s="282">
        <v>1.1299999999999999E-2</v>
      </c>
      <c r="K954" s="282">
        <v>2.7719999999999998E-2</v>
      </c>
      <c r="L954" s="282">
        <v>1.525E-2</v>
      </c>
      <c r="M954" s="283">
        <v>1.089E-2</v>
      </c>
      <c r="N954" s="282">
        <v>4.1329999999999999E-2</v>
      </c>
      <c r="O954" s="282">
        <v>0</v>
      </c>
      <c r="P954" s="282">
        <v>0</v>
      </c>
      <c r="Q954" s="282">
        <v>0</v>
      </c>
      <c r="R954" s="282">
        <v>0.11195000000000001</v>
      </c>
      <c r="S954" s="282">
        <v>7.6009999999999994E-2</v>
      </c>
      <c r="T954" s="282">
        <v>0</v>
      </c>
      <c r="U954" s="282">
        <v>0.10233</v>
      </c>
      <c r="V954" s="282">
        <v>0</v>
      </c>
      <c r="W954" s="282">
        <v>3.2250000000000154E-2</v>
      </c>
      <c r="X954" s="282">
        <v>2.4299999999999999E-3</v>
      </c>
      <c r="Y954" s="282">
        <v>0</v>
      </c>
      <c r="Z954" s="283">
        <v>1.485E-2</v>
      </c>
      <c r="AA954" s="282">
        <v>1.7310000000000002E-2</v>
      </c>
      <c r="AB954" s="282">
        <v>0</v>
      </c>
      <c r="AC954" s="282">
        <v>0</v>
      </c>
      <c r="AD954" s="282">
        <v>0</v>
      </c>
      <c r="AE954" s="282">
        <v>3.117E-2</v>
      </c>
      <c r="AF954" s="272">
        <f t="shared" si="59"/>
        <v>1</v>
      </c>
      <c r="AG954" s="196">
        <f t="shared" si="60"/>
        <v>0.27635000000000015</v>
      </c>
    </row>
    <row r="955" spans="1:33" s="23" customFormat="1" x14ac:dyDescent="0.25">
      <c r="A955" s="1">
        <v>2006</v>
      </c>
      <c r="B955" s="1" t="s">
        <v>20</v>
      </c>
      <c r="C955" s="1" t="str">
        <f t="shared" si="57"/>
        <v>2006NB</v>
      </c>
      <c r="D955" s="1" t="s">
        <v>58</v>
      </c>
      <c r="E955" s="1" t="str">
        <f t="shared" si="58"/>
        <v>2006NBResidential</v>
      </c>
      <c r="F955" s="282">
        <v>0.24742</v>
      </c>
      <c r="G955" s="282">
        <v>0.12383</v>
      </c>
      <c r="H955" s="282">
        <v>6.1849999999999995E-2</v>
      </c>
      <c r="I955" s="282">
        <v>2.9169999999999998E-2</v>
      </c>
      <c r="J955" s="282">
        <v>2.828E-2</v>
      </c>
      <c r="K955" s="282">
        <v>5.0290000000000001E-2</v>
      </c>
      <c r="L955" s="282">
        <v>5.6270000000000001E-2</v>
      </c>
      <c r="M955" s="283">
        <v>1.6500000000000001E-2</v>
      </c>
      <c r="N955" s="282">
        <v>9.5129999999999992E-2</v>
      </c>
      <c r="O955" s="282">
        <v>0</v>
      </c>
      <c r="P955" s="282">
        <v>0</v>
      </c>
      <c r="Q955" s="282">
        <v>7.8689999999999996E-2</v>
      </c>
      <c r="R955" s="282">
        <v>0</v>
      </c>
      <c r="S955" s="282">
        <v>2.9169999999999998E-2</v>
      </c>
      <c r="T955" s="282">
        <v>0</v>
      </c>
      <c r="U955" s="282">
        <v>0.10077999999999999</v>
      </c>
      <c r="V955" s="282">
        <v>0</v>
      </c>
      <c r="W955" s="282">
        <v>3.3680000000000022E-2</v>
      </c>
      <c r="X955" s="282">
        <v>3.0200000000000001E-3</v>
      </c>
      <c r="Y955" s="282">
        <v>0</v>
      </c>
      <c r="Z955" s="283">
        <v>7.92E-3</v>
      </c>
      <c r="AA955" s="282">
        <v>1.1890000000000001E-2</v>
      </c>
      <c r="AB955" s="282">
        <v>0</v>
      </c>
      <c r="AC955" s="282">
        <v>0</v>
      </c>
      <c r="AD955" s="282">
        <v>0</v>
      </c>
      <c r="AE955" s="282">
        <v>2.6110000000000001E-2</v>
      </c>
      <c r="AF955" s="272">
        <f t="shared" si="59"/>
        <v>1</v>
      </c>
      <c r="AG955" s="196">
        <f t="shared" si="60"/>
        <v>0.21257000000000001</v>
      </c>
    </row>
    <row r="956" spans="1:33" s="23" customFormat="1" x14ac:dyDescent="0.25">
      <c r="A956" s="1">
        <v>2007</v>
      </c>
      <c r="B956" s="1" t="s">
        <v>20</v>
      </c>
      <c r="C956" s="1" t="str">
        <f t="shared" si="57"/>
        <v>2007NB</v>
      </c>
      <c r="D956" s="1" t="s">
        <v>57</v>
      </c>
      <c r="E956" s="1" t="str">
        <f t="shared" si="58"/>
        <v>2007NBC&amp;D</v>
      </c>
      <c r="F956" s="282">
        <v>1.2800000000000001E-3</v>
      </c>
      <c r="G956" s="282">
        <v>3.2799999999999999E-3</v>
      </c>
      <c r="H956" s="282">
        <v>5.3100000000000005E-3</v>
      </c>
      <c r="I956" s="282">
        <v>0.39866000000000001</v>
      </c>
      <c r="J956" s="282">
        <v>2.5550000000000003E-2</v>
      </c>
      <c r="K956" s="282">
        <v>8.8999999999999995E-4</v>
      </c>
      <c r="L956" s="282">
        <v>4.6999999999999999E-4</v>
      </c>
      <c r="M956" s="283">
        <v>4.2199999999999998E-3</v>
      </c>
      <c r="N956" s="282">
        <v>8.43E-3</v>
      </c>
      <c r="O956" s="282">
        <v>0</v>
      </c>
      <c r="P956" s="282">
        <v>0</v>
      </c>
      <c r="Q956" s="282">
        <v>0</v>
      </c>
      <c r="R956" s="282">
        <v>0</v>
      </c>
      <c r="S956" s="282">
        <v>0.43695999999999996</v>
      </c>
      <c r="T956" s="282">
        <v>5.8179999999999996E-2</v>
      </c>
      <c r="U956" s="282">
        <v>1.7230000000000002E-2</v>
      </c>
      <c r="V956" s="282">
        <v>0</v>
      </c>
      <c r="W956" s="282">
        <v>9.8400000000000154E-3</v>
      </c>
      <c r="X956" s="282">
        <v>1.022E-2</v>
      </c>
      <c r="Y956" s="282">
        <v>0</v>
      </c>
      <c r="Z956" s="283">
        <v>8.0000000000000004E-4</v>
      </c>
      <c r="AA956" s="282">
        <v>6.3899999999999998E-3</v>
      </c>
      <c r="AB956" s="282">
        <v>0</v>
      </c>
      <c r="AC956" s="282">
        <v>0</v>
      </c>
      <c r="AD956" s="282">
        <v>0</v>
      </c>
      <c r="AE956" s="282">
        <v>1.2290000000000001E-2</v>
      </c>
      <c r="AF956" s="272">
        <f t="shared" si="59"/>
        <v>1</v>
      </c>
      <c r="AG956" s="196">
        <f t="shared" si="60"/>
        <v>0.55191000000000012</v>
      </c>
    </row>
    <row r="957" spans="1:33" s="23" customFormat="1" x14ac:dyDescent="0.25">
      <c r="A957" s="1">
        <v>2007</v>
      </c>
      <c r="B957" s="1" t="s">
        <v>20</v>
      </c>
      <c r="C957" s="1" t="str">
        <f t="shared" si="57"/>
        <v>2007NB</v>
      </c>
      <c r="D957" s="1" t="s">
        <v>56</v>
      </c>
      <c r="E957" s="1" t="str">
        <f t="shared" si="58"/>
        <v>2007NBICI</v>
      </c>
      <c r="F957" s="282">
        <v>0.19338999999999998</v>
      </c>
      <c r="G957" s="282">
        <v>0.18745999999999999</v>
      </c>
      <c r="H957" s="282">
        <v>4.8349999999999997E-2</v>
      </c>
      <c r="I957" s="282">
        <v>7.6009999999999994E-2</v>
      </c>
      <c r="J957" s="282">
        <v>1.1299999999999999E-2</v>
      </c>
      <c r="K957" s="282">
        <v>2.7719999999999998E-2</v>
      </c>
      <c r="L957" s="282">
        <v>1.525E-2</v>
      </c>
      <c r="M957" s="283">
        <v>1.089E-2</v>
      </c>
      <c r="N957" s="282">
        <v>4.1329999999999999E-2</v>
      </c>
      <c r="O957" s="282">
        <v>0</v>
      </c>
      <c r="P957" s="282">
        <v>0</v>
      </c>
      <c r="Q957" s="282">
        <v>0</v>
      </c>
      <c r="R957" s="282">
        <v>0.11195000000000001</v>
      </c>
      <c r="S957" s="282">
        <v>7.6009999999999994E-2</v>
      </c>
      <c r="T957" s="282">
        <v>0</v>
      </c>
      <c r="U957" s="282">
        <v>0.10233</v>
      </c>
      <c r="V957" s="282">
        <v>0</v>
      </c>
      <c r="W957" s="282">
        <v>3.2250000000000154E-2</v>
      </c>
      <c r="X957" s="282">
        <v>2.4299999999999999E-3</v>
      </c>
      <c r="Y957" s="282">
        <v>0</v>
      </c>
      <c r="Z957" s="283">
        <v>1.485E-2</v>
      </c>
      <c r="AA957" s="282">
        <v>1.7310000000000002E-2</v>
      </c>
      <c r="AB957" s="282">
        <v>0</v>
      </c>
      <c r="AC957" s="282">
        <v>0</v>
      </c>
      <c r="AD957" s="282">
        <v>0</v>
      </c>
      <c r="AE957" s="282">
        <v>3.117E-2</v>
      </c>
      <c r="AF957" s="272">
        <f t="shared" si="59"/>
        <v>1</v>
      </c>
      <c r="AG957" s="196">
        <f t="shared" si="60"/>
        <v>0.27635000000000015</v>
      </c>
    </row>
    <row r="958" spans="1:33" s="23" customFormat="1" x14ac:dyDescent="0.25">
      <c r="A958" s="1">
        <v>2007</v>
      </c>
      <c r="B958" s="1" t="s">
        <v>20</v>
      </c>
      <c r="C958" s="1" t="str">
        <f t="shared" si="57"/>
        <v>2007NB</v>
      </c>
      <c r="D958" s="1" t="s">
        <v>58</v>
      </c>
      <c r="E958" s="1" t="str">
        <f t="shared" si="58"/>
        <v>2007NBResidential</v>
      </c>
      <c r="F958" s="282">
        <v>0.24742</v>
      </c>
      <c r="G958" s="282">
        <v>0.12383</v>
      </c>
      <c r="H958" s="282">
        <v>6.1849999999999995E-2</v>
      </c>
      <c r="I958" s="282">
        <v>2.9169999999999998E-2</v>
      </c>
      <c r="J958" s="282">
        <v>2.828E-2</v>
      </c>
      <c r="K958" s="282">
        <v>5.0290000000000001E-2</v>
      </c>
      <c r="L958" s="282">
        <v>5.6270000000000001E-2</v>
      </c>
      <c r="M958" s="283">
        <v>1.6500000000000001E-2</v>
      </c>
      <c r="N958" s="282">
        <v>9.5129999999999992E-2</v>
      </c>
      <c r="O958" s="282">
        <v>0</v>
      </c>
      <c r="P958" s="282">
        <v>0</v>
      </c>
      <c r="Q958" s="282">
        <v>7.8689999999999996E-2</v>
      </c>
      <c r="R958" s="282">
        <v>0</v>
      </c>
      <c r="S958" s="282">
        <v>2.9169999999999998E-2</v>
      </c>
      <c r="T958" s="282">
        <v>0</v>
      </c>
      <c r="U958" s="282">
        <v>0.10077999999999999</v>
      </c>
      <c r="V958" s="282">
        <v>0</v>
      </c>
      <c r="W958" s="282">
        <v>3.3680000000000022E-2</v>
      </c>
      <c r="X958" s="282">
        <v>3.0200000000000001E-3</v>
      </c>
      <c r="Y958" s="282">
        <v>0</v>
      </c>
      <c r="Z958" s="283">
        <v>7.92E-3</v>
      </c>
      <c r="AA958" s="282">
        <v>1.1890000000000001E-2</v>
      </c>
      <c r="AB958" s="282">
        <v>0</v>
      </c>
      <c r="AC958" s="282">
        <v>0</v>
      </c>
      <c r="AD958" s="282">
        <v>0</v>
      </c>
      <c r="AE958" s="282">
        <v>2.6110000000000001E-2</v>
      </c>
      <c r="AF958" s="272">
        <f t="shared" si="59"/>
        <v>1</v>
      </c>
      <c r="AG958" s="196">
        <f t="shared" si="60"/>
        <v>0.21257000000000001</v>
      </c>
    </row>
    <row r="959" spans="1:33" s="23" customFormat="1" x14ac:dyDescent="0.25">
      <c r="A959" s="1">
        <v>2008</v>
      </c>
      <c r="B959" s="1" t="s">
        <v>20</v>
      </c>
      <c r="C959" s="1" t="str">
        <f t="shared" si="57"/>
        <v>2008NB</v>
      </c>
      <c r="D959" s="1" t="s">
        <v>57</v>
      </c>
      <c r="E959" s="1" t="str">
        <f t="shared" si="58"/>
        <v>2008NBC&amp;D</v>
      </c>
      <c r="F959" s="196">
        <v>1.2800000000000001E-3</v>
      </c>
      <c r="G959" s="196">
        <v>3.2799999999999999E-3</v>
      </c>
      <c r="H959" s="196">
        <v>5.3100000000000005E-3</v>
      </c>
      <c r="I959" s="196">
        <v>0.39866000000000001</v>
      </c>
      <c r="J959" s="196">
        <v>2.5550000000000003E-2</v>
      </c>
      <c r="K959" s="196">
        <v>8.8999999999999995E-4</v>
      </c>
      <c r="L959" s="196">
        <v>4.6999999999999999E-4</v>
      </c>
      <c r="M959" s="265">
        <v>4.2199999999999998E-3</v>
      </c>
      <c r="N959" s="196">
        <v>8.43E-3</v>
      </c>
      <c r="O959" s="196">
        <v>0</v>
      </c>
      <c r="P959" s="196">
        <v>0</v>
      </c>
      <c r="Q959" s="196">
        <v>0</v>
      </c>
      <c r="R959" s="196">
        <v>0</v>
      </c>
      <c r="S959" s="196">
        <v>0.43695999999999996</v>
      </c>
      <c r="T959" s="196">
        <v>5.8179999999999996E-2</v>
      </c>
      <c r="U959" s="196">
        <v>1.7230000000000002E-2</v>
      </c>
      <c r="V959" s="196">
        <v>0</v>
      </c>
      <c r="W959" s="196">
        <v>9.8400000000000154E-3</v>
      </c>
      <c r="X959" s="196">
        <v>1.022E-2</v>
      </c>
      <c r="Y959" s="196">
        <v>0</v>
      </c>
      <c r="Z959" s="265">
        <v>8.0000000000000004E-4</v>
      </c>
      <c r="AA959" s="196">
        <v>6.3899999999999998E-3</v>
      </c>
      <c r="AB959" s="196">
        <v>0</v>
      </c>
      <c r="AC959" s="196">
        <v>0</v>
      </c>
      <c r="AD959" s="196">
        <v>0</v>
      </c>
      <c r="AE959" s="196">
        <v>1.2290000000000001E-2</v>
      </c>
      <c r="AF959" s="272">
        <f t="shared" si="59"/>
        <v>1</v>
      </c>
      <c r="AG959" s="196">
        <f t="shared" si="60"/>
        <v>0.55191000000000012</v>
      </c>
    </row>
    <row r="960" spans="1:33" s="23" customFormat="1" x14ac:dyDescent="0.25">
      <c r="A960" s="1">
        <v>2008</v>
      </c>
      <c r="B960" s="1" t="s">
        <v>20</v>
      </c>
      <c r="C960" s="1" t="str">
        <f t="shared" si="57"/>
        <v>2008NB</v>
      </c>
      <c r="D960" s="1" t="s">
        <v>56</v>
      </c>
      <c r="E960" s="1" t="str">
        <f t="shared" si="58"/>
        <v>2008NBICI</v>
      </c>
      <c r="F960" s="196">
        <v>0.19338999999999998</v>
      </c>
      <c r="G960" s="196">
        <v>0.18745999999999999</v>
      </c>
      <c r="H960" s="196">
        <v>4.8349999999999997E-2</v>
      </c>
      <c r="I960" s="196">
        <v>7.6009999999999994E-2</v>
      </c>
      <c r="J960" s="196">
        <v>1.1299999999999999E-2</v>
      </c>
      <c r="K960" s="196">
        <v>2.7719999999999998E-2</v>
      </c>
      <c r="L960" s="196">
        <v>1.525E-2</v>
      </c>
      <c r="M960" s="265">
        <v>1.089E-2</v>
      </c>
      <c r="N960" s="196">
        <v>4.1329999999999999E-2</v>
      </c>
      <c r="O960" s="196">
        <v>0</v>
      </c>
      <c r="P960" s="196">
        <v>0</v>
      </c>
      <c r="Q960" s="196">
        <v>0</v>
      </c>
      <c r="R960" s="196">
        <v>0.11195000000000001</v>
      </c>
      <c r="S960" s="196">
        <v>7.6009999999999994E-2</v>
      </c>
      <c r="T960" s="196">
        <v>0</v>
      </c>
      <c r="U960" s="196">
        <v>0.10233</v>
      </c>
      <c r="V960" s="196">
        <v>0</v>
      </c>
      <c r="W960" s="196">
        <v>3.2250000000000154E-2</v>
      </c>
      <c r="X960" s="196">
        <v>2.4299999999999999E-3</v>
      </c>
      <c r="Y960" s="196">
        <v>0</v>
      </c>
      <c r="Z960" s="265">
        <v>1.485E-2</v>
      </c>
      <c r="AA960" s="196">
        <v>1.7310000000000002E-2</v>
      </c>
      <c r="AB960" s="196">
        <v>0</v>
      </c>
      <c r="AC960" s="196">
        <v>0</v>
      </c>
      <c r="AD960" s="196">
        <v>0</v>
      </c>
      <c r="AE960" s="196">
        <v>3.117E-2</v>
      </c>
      <c r="AF960" s="272">
        <f t="shared" si="59"/>
        <v>1</v>
      </c>
      <c r="AG960" s="196">
        <f t="shared" si="60"/>
        <v>0.27635000000000015</v>
      </c>
    </row>
    <row r="961" spans="1:33" s="23" customFormat="1" x14ac:dyDescent="0.25">
      <c r="A961" s="1">
        <v>2008</v>
      </c>
      <c r="B961" s="1" t="s">
        <v>20</v>
      </c>
      <c r="C961" s="1" t="str">
        <f t="shared" si="57"/>
        <v>2008NB</v>
      </c>
      <c r="D961" s="1" t="s">
        <v>58</v>
      </c>
      <c r="E961" s="1" t="str">
        <f t="shared" si="58"/>
        <v>2008NBResidential</v>
      </c>
      <c r="F961" s="196">
        <v>0.24742</v>
      </c>
      <c r="G961" s="196">
        <v>0.12383</v>
      </c>
      <c r="H961" s="196">
        <v>6.1849999999999995E-2</v>
      </c>
      <c r="I961" s="196">
        <v>2.9169999999999998E-2</v>
      </c>
      <c r="J961" s="196">
        <v>2.828E-2</v>
      </c>
      <c r="K961" s="196">
        <v>5.0290000000000001E-2</v>
      </c>
      <c r="L961" s="196">
        <v>5.6270000000000001E-2</v>
      </c>
      <c r="M961" s="265">
        <v>1.6500000000000001E-2</v>
      </c>
      <c r="N961" s="196">
        <v>9.5129999999999992E-2</v>
      </c>
      <c r="O961" s="196">
        <v>0</v>
      </c>
      <c r="P961" s="196">
        <v>0</v>
      </c>
      <c r="Q961" s="196">
        <v>7.8689999999999996E-2</v>
      </c>
      <c r="R961" s="196">
        <v>0</v>
      </c>
      <c r="S961" s="196">
        <v>2.9169999999999998E-2</v>
      </c>
      <c r="T961" s="196">
        <v>0</v>
      </c>
      <c r="U961" s="196">
        <v>0.10077999999999999</v>
      </c>
      <c r="V961" s="196">
        <v>0</v>
      </c>
      <c r="W961" s="196">
        <v>3.3680000000000022E-2</v>
      </c>
      <c r="X961" s="196">
        <v>3.0200000000000001E-3</v>
      </c>
      <c r="Y961" s="197">
        <v>0</v>
      </c>
      <c r="Z961" s="265">
        <v>7.92E-3</v>
      </c>
      <c r="AA961" s="196">
        <v>1.1890000000000001E-2</v>
      </c>
      <c r="AB961" s="196">
        <v>0</v>
      </c>
      <c r="AC961" s="196">
        <v>0</v>
      </c>
      <c r="AD961" s="196">
        <v>0</v>
      </c>
      <c r="AE961" s="196">
        <v>2.6110000000000001E-2</v>
      </c>
      <c r="AF961" s="272">
        <f t="shared" si="59"/>
        <v>1</v>
      </c>
      <c r="AG961" s="196">
        <f t="shared" si="60"/>
        <v>0.21257000000000001</v>
      </c>
    </row>
    <row r="962" spans="1:33" s="23" customFormat="1" x14ac:dyDescent="0.25">
      <c r="A962" s="1">
        <v>2009</v>
      </c>
      <c r="B962" s="1" t="s">
        <v>20</v>
      </c>
      <c r="C962" s="1" t="str">
        <f t="shared" ref="C962:C1025" si="61">CONCATENATE(A962,B962)</f>
        <v>2009NB</v>
      </c>
      <c r="D962" s="1" t="s">
        <v>57</v>
      </c>
      <c r="E962" s="1" t="str">
        <f t="shared" ref="E962:E1025" si="62">CONCATENATE(C962,D962)</f>
        <v>2009NBC&amp;D</v>
      </c>
      <c r="F962" s="196">
        <v>1.2800000000000001E-3</v>
      </c>
      <c r="G962" s="196">
        <v>3.2799999999999999E-3</v>
      </c>
      <c r="H962" s="196">
        <v>5.3100000000000005E-3</v>
      </c>
      <c r="I962" s="196">
        <v>0.39866000000000001</v>
      </c>
      <c r="J962" s="196">
        <v>2.5550000000000003E-2</v>
      </c>
      <c r="K962" s="196">
        <v>8.8999999999999995E-4</v>
      </c>
      <c r="L962" s="196">
        <v>4.6999999999999999E-4</v>
      </c>
      <c r="M962" s="265">
        <v>4.2199999999999998E-3</v>
      </c>
      <c r="N962" s="196">
        <v>8.43E-3</v>
      </c>
      <c r="O962" s="196">
        <v>0</v>
      </c>
      <c r="P962" s="196">
        <v>0</v>
      </c>
      <c r="Q962" s="196">
        <v>0</v>
      </c>
      <c r="R962" s="196">
        <v>0</v>
      </c>
      <c r="S962" s="196">
        <v>0.43695999999999996</v>
      </c>
      <c r="T962" s="196">
        <v>5.8179999999999996E-2</v>
      </c>
      <c r="U962" s="196">
        <v>1.7230000000000002E-2</v>
      </c>
      <c r="V962" s="196">
        <v>0</v>
      </c>
      <c r="W962" s="196">
        <v>9.8400000000000154E-3</v>
      </c>
      <c r="X962" s="196">
        <v>1.022E-2</v>
      </c>
      <c r="Y962" s="196">
        <v>0</v>
      </c>
      <c r="Z962" s="265">
        <v>8.0000000000000004E-4</v>
      </c>
      <c r="AA962" s="196">
        <v>6.3899999999999998E-3</v>
      </c>
      <c r="AB962" s="196">
        <v>0</v>
      </c>
      <c r="AC962" s="196">
        <v>0</v>
      </c>
      <c r="AD962" s="196">
        <v>0</v>
      </c>
      <c r="AE962" s="196">
        <v>1.2290000000000001E-2</v>
      </c>
      <c r="AF962" s="272">
        <f t="shared" ref="AF962:AF1025" si="63">+SUM(F962:AE962)</f>
        <v>1</v>
      </c>
      <c r="AG962" s="196">
        <f t="shared" si="60"/>
        <v>0.55191000000000012</v>
      </c>
    </row>
    <row r="963" spans="1:33" s="23" customFormat="1" x14ac:dyDescent="0.25">
      <c r="A963" s="1">
        <v>2009</v>
      </c>
      <c r="B963" s="1" t="s">
        <v>20</v>
      </c>
      <c r="C963" s="1" t="str">
        <f t="shared" si="61"/>
        <v>2009NB</v>
      </c>
      <c r="D963" s="1" t="s">
        <v>56</v>
      </c>
      <c r="E963" s="1" t="str">
        <f t="shared" si="62"/>
        <v>2009NBICI</v>
      </c>
      <c r="F963" s="196">
        <v>0.19338999999999998</v>
      </c>
      <c r="G963" s="196">
        <v>0.18745999999999999</v>
      </c>
      <c r="H963" s="196">
        <v>4.8349999999999997E-2</v>
      </c>
      <c r="I963" s="196">
        <v>7.6009999999999994E-2</v>
      </c>
      <c r="J963" s="196">
        <v>1.1299999999999999E-2</v>
      </c>
      <c r="K963" s="196">
        <v>2.7719999999999998E-2</v>
      </c>
      <c r="L963" s="196">
        <v>1.525E-2</v>
      </c>
      <c r="M963" s="265">
        <v>1.089E-2</v>
      </c>
      <c r="N963" s="196">
        <v>4.1329999999999999E-2</v>
      </c>
      <c r="O963" s="196">
        <v>0</v>
      </c>
      <c r="P963" s="196">
        <v>0</v>
      </c>
      <c r="Q963" s="196">
        <v>0</v>
      </c>
      <c r="R963" s="196">
        <v>0.11195000000000001</v>
      </c>
      <c r="S963" s="196">
        <v>7.6009999999999994E-2</v>
      </c>
      <c r="T963" s="196">
        <v>0</v>
      </c>
      <c r="U963" s="196">
        <v>0.10233</v>
      </c>
      <c r="V963" s="196">
        <v>0</v>
      </c>
      <c r="W963" s="196">
        <v>3.2250000000000154E-2</v>
      </c>
      <c r="X963" s="196">
        <v>2.4299999999999999E-3</v>
      </c>
      <c r="Y963" s="196">
        <v>0</v>
      </c>
      <c r="Z963" s="265">
        <v>1.485E-2</v>
      </c>
      <c r="AA963" s="196">
        <v>1.7310000000000002E-2</v>
      </c>
      <c r="AB963" s="196">
        <v>0</v>
      </c>
      <c r="AC963" s="196">
        <v>0</v>
      </c>
      <c r="AD963" s="196">
        <v>0</v>
      </c>
      <c r="AE963" s="196">
        <v>3.117E-2</v>
      </c>
      <c r="AF963" s="272">
        <f t="shared" si="63"/>
        <v>1</v>
      </c>
      <c r="AG963" s="196">
        <f t="shared" si="60"/>
        <v>0.27635000000000015</v>
      </c>
    </row>
    <row r="964" spans="1:33" s="23" customFormat="1" x14ac:dyDescent="0.25">
      <c r="A964" s="1">
        <v>2009</v>
      </c>
      <c r="B964" s="1" t="s">
        <v>20</v>
      </c>
      <c r="C964" s="1" t="str">
        <f t="shared" si="61"/>
        <v>2009NB</v>
      </c>
      <c r="D964" s="1" t="s">
        <v>58</v>
      </c>
      <c r="E964" s="1" t="str">
        <f t="shared" si="62"/>
        <v>2009NBResidential</v>
      </c>
      <c r="F964" s="196">
        <v>0.24742</v>
      </c>
      <c r="G964" s="196">
        <v>0.12383</v>
      </c>
      <c r="H964" s="196">
        <v>6.1849999999999995E-2</v>
      </c>
      <c r="I964" s="196">
        <v>2.9169999999999998E-2</v>
      </c>
      <c r="J964" s="196">
        <v>2.828E-2</v>
      </c>
      <c r="K964" s="196">
        <v>5.0290000000000001E-2</v>
      </c>
      <c r="L964" s="196">
        <v>5.6270000000000001E-2</v>
      </c>
      <c r="M964" s="265">
        <v>1.6500000000000001E-2</v>
      </c>
      <c r="N964" s="196">
        <v>9.5129999999999992E-2</v>
      </c>
      <c r="O964" s="196">
        <v>0</v>
      </c>
      <c r="P964" s="196">
        <v>0</v>
      </c>
      <c r="Q964" s="196">
        <v>7.8689999999999996E-2</v>
      </c>
      <c r="R964" s="196">
        <v>0</v>
      </c>
      <c r="S964" s="196">
        <v>2.9169999999999998E-2</v>
      </c>
      <c r="T964" s="196">
        <v>0</v>
      </c>
      <c r="U964" s="196">
        <v>0.10077999999999999</v>
      </c>
      <c r="V964" s="196">
        <v>0</v>
      </c>
      <c r="W964" s="196">
        <v>3.3680000000000022E-2</v>
      </c>
      <c r="X964" s="196">
        <v>3.0200000000000001E-3</v>
      </c>
      <c r="Y964" s="197">
        <v>0</v>
      </c>
      <c r="Z964" s="265">
        <v>7.92E-3</v>
      </c>
      <c r="AA964" s="196">
        <v>1.1890000000000001E-2</v>
      </c>
      <c r="AB964" s="196">
        <v>0</v>
      </c>
      <c r="AC964" s="196">
        <v>0</v>
      </c>
      <c r="AD964" s="196">
        <v>0</v>
      </c>
      <c r="AE964" s="196">
        <v>2.6110000000000001E-2</v>
      </c>
      <c r="AF964" s="272">
        <f t="shared" si="63"/>
        <v>1</v>
      </c>
      <c r="AG964" s="196">
        <f t="shared" si="60"/>
        <v>0.21257000000000001</v>
      </c>
    </row>
    <row r="965" spans="1:33" s="23" customFormat="1" x14ac:dyDescent="0.25">
      <c r="A965" s="1">
        <v>2010</v>
      </c>
      <c r="B965" s="1" t="s">
        <v>20</v>
      </c>
      <c r="C965" s="1" t="str">
        <f t="shared" si="61"/>
        <v>2010NB</v>
      </c>
      <c r="D965" s="1" t="s">
        <v>57</v>
      </c>
      <c r="E965" s="1" t="str">
        <f t="shared" si="62"/>
        <v>2010NBC&amp;D</v>
      </c>
      <c r="F965" s="196">
        <v>1.2800000000000001E-3</v>
      </c>
      <c r="G965" s="196">
        <v>3.2799999999999999E-3</v>
      </c>
      <c r="H965" s="196">
        <v>5.3100000000000005E-3</v>
      </c>
      <c r="I965" s="196">
        <v>0.39866000000000001</v>
      </c>
      <c r="J965" s="196">
        <v>2.5550000000000003E-2</v>
      </c>
      <c r="K965" s="196">
        <v>8.8999999999999995E-4</v>
      </c>
      <c r="L965" s="196">
        <v>4.6999999999999999E-4</v>
      </c>
      <c r="M965" s="265">
        <v>4.2199999999999998E-3</v>
      </c>
      <c r="N965" s="196">
        <v>8.43E-3</v>
      </c>
      <c r="O965" s="196">
        <v>0</v>
      </c>
      <c r="P965" s="196">
        <v>0</v>
      </c>
      <c r="Q965" s="196">
        <v>0</v>
      </c>
      <c r="R965" s="196">
        <v>0</v>
      </c>
      <c r="S965" s="196">
        <v>0.43695999999999996</v>
      </c>
      <c r="T965" s="196">
        <v>5.8179999999999996E-2</v>
      </c>
      <c r="U965" s="196">
        <v>1.7230000000000002E-2</v>
      </c>
      <c r="V965" s="196">
        <v>0</v>
      </c>
      <c r="W965" s="196">
        <v>9.8400000000000154E-3</v>
      </c>
      <c r="X965" s="196">
        <v>1.022E-2</v>
      </c>
      <c r="Y965" s="196">
        <v>0</v>
      </c>
      <c r="Z965" s="265">
        <v>8.0000000000000004E-4</v>
      </c>
      <c r="AA965" s="196">
        <v>6.3899999999999998E-3</v>
      </c>
      <c r="AB965" s="196">
        <v>0</v>
      </c>
      <c r="AC965" s="196">
        <v>0</v>
      </c>
      <c r="AD965" s="196">
        <v>0</v>
      </c>
      <c r="AE965" s="196">
        <v>1.2290000000000001E-2</v>
      </c>
      <c r="AF965" s="272">
        <f t="shared" si="63"/>
        <v>1</v>
      </c>
      <c r="AG965" s="196">
        <f t="shared" si="60"/>
        <v>0.55191000000000012</v>
      </c>
    </row>
    <row r="966" spans="1:33" s="23" customFormat="1" x14ac:dyDescent="0.25">
      <c r="A966" s="1">
        <v>2010</v>
      </c>
      <c r="B966" s="1" t="s">
        <v>20</v>
      </c>
      <c r="C966" s="1" t="str">
        <f t="shared" si="61"/>
        <v>2010NB</v>
      </c>
      <c r="D966" s="1" t="s">
        <v>56</v>
      </c>
      <c r="E966" s="1" t="str">
        <f t="shared" si="62"/>
        <v>2010NBICI</v>
      </c>
      <c r="F966" s="196">
        <v>0.19338999999999998</v>
      </c>
      <c r="G966" s="196">
        <v>0.18745999999999999</v>
      </c>
      <c r="H966" s="196">
        <v>4.8349999999999997E-2</v>
      </c>
      <c r="I966" s="196">
        <v>7.6009999999999994E-2</v>
      </c>
      <c r="J966" s="196">
        <v>1.1299999999999999E-2</v>
      </c>
      <c r="K966" s="196">
        <v>2.7719999999999998E-2</v>
      </c>
      <c r="L966" s="196">
        <v>1.525E-2</v>
      </c>
      <c r="M966" s="265">
        <v>1.089E-2</v>
      </c>
      <c r="N966" s="196">
        <v>4.1329999999999999E-2</v>
      </c>
      <c r="O966" s="196">
        <v>0</v>
      </c>
      <c r="P966" s="196">
        <v>0</v>
      </c>
      <c r="Q966" s="196">
        <v>0</v>
      </c>
      <c r="R966" s="196">
        <v>0.11195000000000001</v>
      </c>
      <c r="S966" s="196">
        <v>7.6009999999999994E-2</v>
      </c>
      <c r="T966" s="196">
        <v>0</v>
      </c>
      <c r="U966" s="196">
        <v>0.10233</v>
      </c>
      <c r="V966" s="196">
        <v>0</v>
      </c>
      <c r="W966" s="196">
        <v>3.2250000000000154E-2</v>
      </c>
      <c r="X966" s="196">
        <v>2.4299999999999999E-3</v>
      </c>
      <c r="Y966" s="196">
        <v>0</v>
      </c>
      <c r="Z966" s="265">
        <v>1.485E-2</v>
      </c>
      <c r="AA966" s="196">
        <v>1.7310000000000002E-2</v>
      </c>
      <c r="AB966" s="196">
        <v>0</v>
      </c>
      <c r="AC966" s="196">
        <v>0</v>
      </c>
      <c r="AD966" s="196">
        <v>0</v>
      </c>
      <c r="AE966" s="196">
        <v>3.117E-2</v>
      </c>
      <c r="AF966" s="272">
        <f t="shared" si="63"/>
        <v>1</v>
      </c>
      <c r="AG966" s="196">
        <f t="shared" si="60"/>
        <v>0.27635000000000015</v>
      </c>
    </row>
    <row r="967" spans="1:33" s="23" customFormat="1" x14ac:dyDescent="0.25">
      <c r="A967" s="1">
        <v>2010</v>
      </c>
      <c r="B967" s="1" t="s">
        <v>20</v>
      </c>
      <c r="C967" s="1" t="str">
        <f t="shared" si="61"/>
        <v>2010NB</v>
      </c>
      <c r="D967" s="1" t="s">
        <v>58</v>
      </c>
      <c r="E967" s="1" t="str">
        <f t="shared" si="62"/>
        <v>2010NBResidential</v>
      </c>
      <c r="F967" s="196">
        <v>0.24742</v>
      </c>
      <c r="G967" s="196">
        <v>0.12383</v>
      </c>
      <c r="H967" s="196">
        <v>6.1849999999999995E-2</v>
      </c>
      <c r="I967" s="196">
        <v>2.9169999999999998E-2</v>
      </c>
      <c r="J967" s="196">
        <v>2.828E-2</v>
      </c>
      <c r="K967" s="196">
        <v>5.0290000000000001E-2</v>
      </c>
      <c r="L967" s="196">
        <v>5.6270000000000001E-2</v>
      </c>
      <c r="M967" s="265">
        <v>1.6500000000000001E-2</v>
      </c>
      <c r="N967" s="196">
        <v>9.5129999999999992E-2</v>
      </c>
      <c r="O967" s="196">
        <v>0</v>
      </c>
      <c r="P967" s="196">
        <v>0</v>
      </c>
      <c r="Q967" s="196">
        <v>7.8689999999999996E-2</v>
      </c>
      <c r="R967" s="196">
        <v>0</v>
      </c>
      <c r="S967" s="196">
        <v>2.9169999999999998E-2</v>
      </c>
      <c r="T967" s="196">
        <v>0</v>
      </c>
      <c r="U967" s="196">
        <v>0.10077999999999999</v>
      </c>
      <c r="V967" s="196">
        <v>0</v>
      </c>
      <c r="W967" s="196">
        <v>3.3680000000000022E-2</v>
      </c>
      <c r="X967" s="196">
        <v>3.0200000000000001E-3</v>
      </c>
      <c r="Y967" s="197">
        <v>0</v>
      </c>
      <c r="Z967" s="265">
        <v>7.92E-3</v>
      </c>
      <c r="AA967" s="196">
        <v>1.1890000000000001E-2</v>
      </c>
      <c r="AB967" s="196">
        <v>0</v>
      </c>
      <c r="AC967" s="196">
        <v>0</v>
      </c>
      <c r="AD967" s="196">
        <v>0</v>
      </c>
      <c r="AE967" s="196">
        <v>2.6110000000000001E-2</v>
      </c>
      <c r="AF967" s="272">
        <f t="shared" si="63"/>
        <v>1</v>
      </c>
      <c r="AG967" s="196">
        <f t="shared" si="60"/>
        <v>0.21257000000000001</v>
      </c>
    </row>
    <row r="968" spans="1:33" s="23" customFormat="1" x14ac:dyDescent="0.25">
      <c r="A968" s="1">
        <v>2011</v>
      </c>
      <c r="B968" s="1" t="s">
        <v>20</v>
      </c>
      <c r="C968" s="1" t="str">
        <f t="shared" si="61"/>
        <v>2011NB</v>
      </c>
      <c r="D968" s="1" t="s">
        <v>57</v>
      </c>
      <c r="E968" s="1" t="str">
        <f t="shared" si="62"/>
        <v>2011NBC&amp;D</v>
      </c>
      <c r="F968" s="196">
        <v>1.2800000000000001E-3</v>
      </c>
      <c r="G968" s="196">
        <v>3.2799999999999999E-3</v>
      </c>
      <c r="H968" s="196">
        <v>5.3100000000000005E-3</v>
      </c>
      <c r="I968" s="196">
        <v>0.39866000000000001</v>
      </c>
      <c r="J968" s="196">
        <v>2.5550000000000003E-2</v>
      </c>
      <c r="K968" s="196">
        <v>8.8999999999999995E-4</v>
      </c>
      <c r="L968" s="196">
        <v>4.6999999999999999E-4</v>
      </c>
      <c r="M968" s="265">
        <v>4.2199999999999998E-3</v>
      </c>
      <c r="N968" s="196">
        <v>8.43E-3</v>
      </c>
      <c r="O968" s="196">
        <v>0</v>
      </c>
      <c r="P968" s="196">
        <v>0</v>
      </c>
      <c r="Q968" s="196">
        <v>0</v>
      </c>
      <c r="R968" s="196">
        <v>0</v>
      </c>
      <c r="S968" s="196">
        <v>0.43695999999999996</v>
      </c>
      <c r="T968" s="196">
        <v>5.8179999999999996E-2</v>
      </c>
      <c r="U968" s="196">
        <v>1.7230000000000002E-2</v>
      </c>
      <c r="V968" s="196">
        <v>0</v>
      </c>
      <c r="W968" s="196">
        <v>9.8400000000000154E-3</v>
      </c>
      <c r="X968" s="196">
        <v>1.022E-2</v>
      </c>
      <c r="Y968" s="196">
        <v>0</v>
      </c>
      <c r="Z968" s="265">
        <v>8.0000000000000004E-4</v>
      </c>
      <c r="AA968" s="196">
        <v>6.3899999999999998E-3</v>
      </c>
      <c r="AB968" s="196">
        <v>0</v>
      </c>
      <c r="AC968" s="196">
        <v>0</v>
      </c>
      <c r="AD968" s="196">
        <v>0</v>
      </c>
      <c r="AE968" s="196">
        <v>1.2290000000000001E-2</v>
      </c>
      <c r="AF968" s="272">
        <f t="shared" si="63"/>
        <v>1</v>
      </c>
      <c r="AG968" s="196">
        <f t="shared" si="60"/>
        <v>0.55191000000000012</v>
      </c>
    </row>
    <row r="969" spans="1:33" s="23" customFormat="1" x14ac:dyDescent="0.25">
      <c r="A969" s="1">
        <v>2011</v>
      </c>
      <c r="B969" s="1" t="s">
        <v>20</v>
      </c>
      <c r="C969" s="1" t="str">
        <f t="shared" si="61"/>
        <v>2011NB</v>
      </c>
      <c r="D969" s="1" t="s">
        <v>56</v>
      </c>
      <c r="E969" s="1" t="str">
        <f t="shared" si="62"/>
        <v>2011NBICI</v>
      </c>
      <c r="F969" s="196">
        <v>0.19338999999999998</v>
      </c>
      <c r="G969" s="196">
        <v>0.18745999999999999</v>
      </c>
      <c r="H969" s="196">
        <v>4.8349999999999997E-2</v>
      </c>
      <c r="I969" s="196">
        <v>7.6009999999999994E-2</v>
      </c>
      <c r="J969" s="196">
        <v>1.1299999999999999E-2</v>
      </c>
      <c r="K969" s="196">
        <v>2.7719999999999998E-2</v>
      </c>
      <c r="L969" s="196">
        <v>1.525E-2</v>
      </c>
      <c r="M969" s="265">
        <v>1.089E-2</v>
      </c>
      <c r="N969" s="196">
        <v>4.1329999999999999E-2</v>
      </c>
      <c r="O969" s="196">
        <v>0</v>
      </c>
      <c r="P969" s="196">
        <v>0</v>
      </c>
      <c r="Q969" s="196">
        <v>0</v>
      </c>
      <c r="R969" s="196">
        <v>0.11195000000000001</v>
      </c>
      <c r="S969" s="196">
        <v>7.6009999999999994E-2</v>
      </c>
      <c r="T969" s="196">
        <v>0</v>
      </c>
      <c r="U969" s="196">
        <v>0.10233</v>
      </c>
      <c r="V969" s="196">
        <v>0</v>
      </c>
      <c r="W969" s="196">
        <v>3.2250000000000154E-2</v>
      </c>
      <c r="X969" s="196">
        <v>2.4299999999999999E-3</v>
      </c>
      <c r="Y969" s="197">
        <v>0</v>
      </c>
      <c r="Z969" s="265">
        <v>1.485E-2</v>
      </c>
      <c r="AA969" s="196">
        <v>1.7310000000000002E-2</v>
      </c>
      <c r="AB969" s="196">
        <v>0</v>
      </c>
      <c r="AC969" s="196">
        <v>0</v>
      </c>
      <c r="AD969" s="196">
        <v>0</v>
      </c>
      <c r="AE969" s="196">
        <v>3.117E-2</v>
      </c>
      <c r="AF969" s="272">
        <f t="shared" si="63"/>
        <v>1</v>
      </c>
      <c r="AG969" s="196">
        <f t="shared" si="60"/>
        <v>0.27635000000000015</v>
      </c>
    </row>
    <row r="970" spans="1:33" s="23" customFormat="1" x14ac:dyDescent="0.25">
      <c r="A970" s="1">
        <v>2011</v>
      </c>
      <c r="B970" s="1" t="s">
        <v>20</v>
      </c>
      <c r="C970" s="1" t="str">
        <f t="shared" si="61"/>
        <v>2011NB</v>
      </c>
      <c r="D970" s="1" t="s">
        <v>58</v>
      </c>
      <c r="E970" s="1" t="str">
        <f t="shared" si="62"/>
        <v>2011NBResidential</v>
      </c>
      <c r="F970" s="196">
        <v>0.24742</v>
      </c>
      <c r="G970" s="196">
        <v>0.12383</v>
      </c>
      <c r="H970" s="196">
        <v>6.1849999999999995E-2</v>
      </c>
      <c r="I970" s="196">
        <v>2.9169999999999998E-2</v>
      </c>
      <c r="J970" s="196">
        <v>2.828E-2</v>
      </c>
      <c r="K970" s="196">
        <v>5.0290000000000001E-2</v>
      </c>
      <c r="L970" s="196">
        <v>5.6270000000000001E-2</v>
      </c>
      <c r="M970" s="265">
        <v>1.6500000000000001E-2</v>
      </c>
      <c r="N970" s="196">
        <v>9.5129999999999992E-2</v>
      </c>
      <c r="O970" s="196">
        <v>0</v>
      </c>
      <c r="P970" s="196">
        <v>0</v>
      </c>
      <c r="Q970" s="196">
        <v>7.8689999999999996E-2</v>
      </c>
      <c r="R970" s="196">
        <v>0</v>
      </c>
      <c r="S970" s="196">
        <v>2.9169999999999998E-2</v>
      </c>
      <c r="T970" s="196">
        <v>0</v>
      </c>
      <c r="U970" s="196">
        <v>0.10077999999999999</v>
      </c>
      <c r="V970" s="196">
        <v>0</v>
      </c>
      <c r="W970" s="196">
        <v>3.3680000000000022E-2</v>
      </c>
      <c r="X970" s="196">
        <v>3.0200000000000001E-3</v>
      </c>
      <c r="Y970" s="197">
        <v>0</v>
      </c>
      <c r="Z970" s="265">
        <v>7.92E-3</v>
      </c>
      <c r="AA970" s="196">
        <v>1.1890000000000001E-2</v>
      </c>
      <c r="AB970" s="196">
        <v>0</v>
      </c>
      <c r="AC970" s="196">
        <v>0</v>
      </c>
      <c r="AD970" s="196">
        <v>0</v>
      </c>
      <c r="AE970" s="196">
        <v>2.6110000000000001E-2</v>
      </c>
      <c r="AF970" s="272">
        <f t="shared" si="63"/>
        <v>1</v>
      </c>
      <c r="AG970" s="196">
        <f t="shared" si="60"/>
        <v>0.21257000000000001</v>
      </c>
    </row>
    <row r="971" spans="1:33" s="23" customFormat="1" x14ac:dyDescent="0.25">
      <c r="A971" s="1">
        <v>2012</v>
      </c>
      <c r="B971" s="1" t="s">
        <v>20</v>
      </c>
      <c r="C971" s="1" t="str">
        <f t="shared" si="61"/>
        <v>2012NB</v>
      </c>
      <c r="D971" s="1" t="s">
        <v>57</v>
      </c>
      <c r="E971" s="1" t="str">
        <f t="shared" si="62"/>
        <v>2012NBC&amp;D</v>
      </c>
      <c r="F971" s="196">
        <v>1.2800000000000001E-3</v>
      </c>
      <c r="G971" s="196">
        <v>3.2799999999999999E-3</v>
      </c>
      <c r="H971" s="196">
        <v>5.3100000000000005E-3</v>
      </c>
      <c r="I971" s="196">
        <v>0.39866000000000001</v>
      </c>
      <c r="J971" s="196">
        <v>2.5550000000000003E-2</v>
      </c>
      <c r="K971" s="196">
        <v>8.8999999999999995E-4</v>
      </c>
      <c r="L971" s="196">
        <v>4.6999999999999999E-4</v>
      </c>
      <c r="M971" s="265">
        <v>4.2199999999999998E-3</v>
      </c>
      <c r="N971" s="196">
        <v>8.43E-3</v>
      </c>
      <c r="O971" s="196">
        <v>0</v>
      </c>
      <c r="P971" s="196">
        <v>0</v>
      </c>
      <c r="Q971" s="196">
        <v>0</v>
      </c>
      <c r="R971" s="196">
        <v>0</v>
      </c>
      <c r="S971" s="196">
        <v>0.43695999999999996</v>
      </c>
      <c r="T971" s="196">
        <v>5.8179999999999996E-2</v>
      </c>
      <c r="U971" s="196">
        <v>1.7230000000000002E-2</v>
      </c>
      <c r="V971" s="196">
        <v>0</v>
      </c>
      <c r="W971" s="196">
        <v>9.8400000000000154E-3</v>
      </c>
      <c r="X971" s="196">
        <v>1.022E-2</v>
      </c>
      <c r="Y971" s="196">
        <v>0</v>
      </c>
      <c r="Z971" s="265">
        <v>8.0000000000000004E-4</v>
      </c>
      <c r="AA971" s="196">
        <v>6.3899999999999998E-3</v>
      </c>
      <c r="AB971" s="196">
        <v>0</v>
      </c>
      <c r="AC971" s="196">
        <v>0</v>
      </c>
      <c r="AD971" s="196">
        <v>0</v>
      </c>
      <c r="AE971" s="196">
        <v>1.2290000000000001E-2</v>
      </c>
      <c r="AF971" s="272">
        <f t="shared" si="63"/>
        <v>1</v>
      </c>
      <c r="AG971" s="196">
        <f t="shared" si="60"/>
        <v>0.55191000000000012</v>
      </c>
    </row>
    <row r="972" spans="1:33" s="23" customFormat="1" x14ac:dyDescent="0.25">
      <c r="A972" s="1">
        <v>2012</v>
      </c>
      <c r="B972" s="1" t="s">
        <v>20</v>
      </c>
      <c r="C972" s="1" t="str">
        <f t="shared" si="61"/>
        <v>2012NB</v>
      </c>
      <c r="D972" s="1" t="s">
        <v>56</v>
      </c>
      <c r="E972" s="1" t="str">
        <f t="shared" si="62"/>
        <v>2012NBICI</v>
      </c>
      <c r="F972" s="196">
        <v>0.19338999999999998</v>
      </c>
      <c r="G972" s="196">
        <v>0.18745999999999999</v>
      </c>
      <c r="H972" s="196">
        <v>4.8349999999999997E-2</v>
      </c>
      <c r="I972" s="196">
        <v>7.6009999999999994E-2</v>
      </c>
      <c r="J972" s="196">
        <v>1.1299999999999999E-2</v>
      </c>
      <c r="K972" s="196">
        <v>2.7719999999999998E-2</v>
      </c>
      <c r="L972" s="196">
        <v>1.525E-2</v>
      </c>
      <c r="M972" s="265">
        <v>1.089E-2</v>
      </c>
      <c r="N972" s="196">
        <v>4.1329999999999999E-2</v>
      </c>
      <c r="O972" s="196">
        <v>0</v>
      </c>
      <c r="P972" s="196">
        <v>0</v>
      </c>
      <c r="Q972" s="196">
        <v>0</v>
      </c>
      <c r="R972" s="196">
        <v>0.11195000000000001</v>
      </c>
      <c r="S972" s="196">
        <v>7.6009999999999994E-2</v>
      </c>
      <c r="T972" s="196">
        <v>0</v>
      </c>
      <c r="U972" s="196">
        <v>0.10233</v>
      </c>
      <c r="V972" s="196">
        <v>0</v>
      </c>
      <c r="W972" s="196">
        <v>3.2250000000000154E-2</v>
      </c>
      <c r="X972" s="196">
        <v>2.4299999999999999E-3</v>
      </c>
      <c r="Y972" s="197">
        <v>0</v>
      </c>
      <c r="Z972" s="265">
        <v>1.485E-2</v>
      </c>
      <c r="AA972" s="196">
        <v>1.7310000000000002E-2</v>
      </c>
      <c r="AB972" s="196">
        <v>0</v>
      </c>
      <c r="AC972" s="196">
        <v>0</v>
      </c>
      <c r="AD972" s="196">
        <v>0</v>
      </c>
      <c r="AE972" s="196">
        <v>3.117E-2</v>
      </c>
      <c r="AF972" s="272">
        <f t="shared" si="63"/>
        <v>1</v>
      </c>
      <c r="AG972" s="196">
        <f t="shared" si="60"/>
        <v>0.27635000000000015</v>
      </c>
    </row>
    <row r="973" spans="1:33" s="23" customFormat="1" x14ac:dyDescent="0.25">
      <c r="A973" s="1">
        <v>2012</v>
      </c>
      <c r="B973" s="1" t="s">
        <v>20</v>
      </c>
      <c r="C973" s="1" t="str">
        <f t="shared" si="61"/>
        <v>2012NB</v>
      </c>
      <c r="D973" s="1" t="s">
        <v>58</v>
      </c>
      <c r="E973" s="1" t="str">
        <f t="shared" si="62"/>
        <v>2012NBResidential</v>
      </c>
      <c r="F973" s="196">
        <v>0.24742</v>
      </c>
      <c r="G973" s="196">
        <v>0.12383</v>
      </c>
      <c r="H973" s="196">
        <v>6.1849999999999995E-2</v>
      </c>
      <c r="I973" s="196">
        <v>2.9169999999999998E-2</v>
      </c>
      <c r="J973" s="196">
        <v>2.828E-2</v>
      </c>
      <c r="K973" s="196">
        <v>5.0290000000000001E-2</v>
      </c>
      <c r="L973" s="196">
        <v>5.6270000000000001E-2</v>
      </c>
      <c r="M973" s="265">
        <v>1.6500000000000001E-2</v>
      </c>
      <c r="N973" s="196">
        <v>9.5129999999999992E-2</v>
      </c>
      <c r="O973" s="196">
        <v>0</v>
      </c>
      <c r="P973" s="196">
        <v>0</v>
      </c>
      <c r="Q973" s="196">
        <v>7.8689999999999996E-2</v>
      </c>
      <c r="R973" s="196">
        <v>0</v>
      </c>
      <c r="S973" s="196">
        <v>2.9169999999999998E-2</v>
      </c>
      <c r="T973" s="196">
        <v>0</v>
      </c>
      <c r="U973" s="196">
        <v>0.10077999999999999</v>
      </c>
      <c r="V973" s="196">
        <v>0</v>
      </c>
      <c r="W973" s="196">
        <v>3.3680000000000022E-2</v>
      </c>
      <c r="X973" s="196">
        <v>3.0200000000000001E-3</v>
      </c>
      <c r="Y973" s="197">
        <v>0</v>
      </c>
      <c r="Z973" s="265">
        <v>7.92E-3</v>
      </c>
      <c r="AA973" s="196">
        <v>1.1890000000000001E-2</v>
      </c>
      <c r="AB973" s="196">
        <v>0</v>
      </c>
      <c r="AC973" s="196">
        <v>0</v>
      </c>
      <c r="AD973" s="196">
        <v>0</v>
      </c>
      <c r="AE973" s="196">
        <v>2.6110000000000001E-2</v>
      </c>
      <c r="AF973" s="272">
        <f t="shared" si="63"/>
        <v>1</v>
      </c>
      <c r="AG973" s="196">
        <f t="shared" si="60"/>
        <v>0.21257000000000001</v>
      </c>
    </row>
    <row r="974" spans="1:33" s="23" customFormat="1" x14ac:dyDescent="0.25">
      <c r="A974" s="1">
        <v>2013</v>
      </c>
      <c r="B974" s="1" t="s">
        <v>20</v>
      </c>
      <c r="C974" s="1" t="str">
        <f t="shared" si="61"/>
        <v>2013NB</v>
      </c>
      <c r="D974" s="1" t="s">
        <v>57</v>
      </c>
      <c r="E974" s="1" t="str">
        <f t="shared" si="62"/>
        <v>2013NBC&amp;D</v>
      </c>
      <c r="F974" s="196">
        <v>1.2800000000000001E-3</v>
      </c>
      <c r="G974" s="196">
        <v>3.2799999999999999E-3</v>
      </c>
      <c r="H974" s="196">
        <v>5.3100000000000005E-3</v>
      </c>
      <c r="I974" s="196">
        <v>0.39866000000000001</v>
      </c>
      <c r="J974" s="196">
        <v>2.5550000000000003E-2</v>
      </c>
      <c r="K974" s="196">
        <v>8.8999999999999995E-4</v>
      </c>
      <c r="L974" s="196">
        <v>4.6999999999999999E-4</v>
      </c>
      <c r="M974" s="265">
        <v>4.2199999999999998E-3</v>
      </c>
      <c r="N974" s="196">
        <v>8.43E-3</v>
      </c>
      <c r="O974" s="196">
        <v>0</v>
      </c>
      <c r="P974" s="196">
        <v>0</v>
      </c>
      <c r="Q974" s="196">
        <v>0</v>
      </c>
      <c r="R974" s="196">
        <v>0</v>
      </c>
      <c r="S974" s="196">
        <v>0.43695999999999996</v>
      </c>
      <c r="T974" s="196">
        <v>5.8179999999999996E-2</v>
      </c>
      <c r="U974" s="196">
        <v>1.7230000000000002E-2</v>
      </c>
      <c r="V974" s="196">
        <v>0</v>
      </c>
      <c r="W974" s="196">
        <v>9.8400000000000154E-3</v>
      </c>
      <c r="X974" s="196">
        <v>1.022E-2</v>
      </c>
      <c r="Y974" s="196">
        <v>0</v>
      </c>
      <c r="Z974" s="265">
        <v>8.0000000000000004E-4</v>
      </c>
      <c r="AA974" s="196">
        <v>6.3899999999999998E-3</v>
      </c>
      <c r="AB974" s="196">
        <v>0</v>
      </c>
      <c r="AC974" s="196">
        <v>0</v>
      </c>
      <c r="AD974" s="196">
        <v>0</v>
      </c>
      <c r="AE974" s="196">
        <v>1.2290000000000001E-2</v>
      </c>
      <c r="AF974" s="272">
        <f t="shared" si="63"/>
        <v>1</v>
      </c>
      <c r="AG974" s="196">
        <f t="shared" si="60"/>
        <v>0.55191000000000012</v>
      </c>
    </row>
    <row r="975" spans="1:33" s="23" customFormat="1" x14ac:dyDescent="0.25">
      <c r="A975" s="1">
        <v>2013</v>
      </c>
      <c r="B975" s="1" t="s">
        <v>20</v>
      </c>
      <c r="C975" s="1" t="str">
        <f t="shared" si="61"/>
        <v>2013NB</v>
      </c>
      <c r="D975" s="1" t="s">
        <v>56</v>
      </c>
      <c r="E975" s="1" t="str">
        <f t="shared" si="62"/>
        <v>2013NBICI</v>
      </c>
      <c r="F975" s="196">
        <v>0.19338999999999998</v>
      </c>
      <c r="G975" s="196">
        <v>0.18745999999999999</v>
      </c>
      <c r="H975" s="196">
        <v>4.8349999999999997E-2</v>
      </c>
      <c r="I975" s="196">
        <v>7.6009999999999994E-2</v>
      </c>
      <c r="J975" s="196">
        <v>1.1299999999999999E-2</v>
      </c>
      <c r="K975" s="196">
        <v>2.7719999999999998E-2</v>
      </c>
      <c r="L975" s="196">
        <v>1.525E-2</v>
      </c>
      <c r="M975" s="265">
        <v>1.089E-2</v>
      </c>
      <c r="N975" s="196">
        <v>4.1329999999999999E-2</v>
      </c>
      <c r="O975" s="196">
        <v>0</v>
      </c>
      <c r="P975" s="196">
        <v>0</v>
      </c>
      <c r="Q975" s="196">
        <v>0</v>
      </c>
      <c r="R975" s="196">
        <v>0.11195000000000001</v>
      </c>
      <c r="S975" s="196">
        <v>7.6009999999999994E-2</v>
      </c>
      <c r="T975" s="196">
        <v>0</v>
      </c>
      <c r="U975" s="196">
        <v>0.10233</v>
      </c>
      <c r="V975" s="196">
        <v>0</v>
      </c>
      <c r="W975" s="196">
        <v>3.2250000000000154E-2</v>
      </c>
      <c r="X975" s="196">
        <v>2.4299999999999999E-3</v>
      </c>
      <c r="Y975" s="197">
        <v>0</v>
      </c>
      <c r="Z975" s="265">
        <v>1.485E-2</v>
      </c>
      <c r="AA975" s="196">
        <v>1.7310000000000002E-2</v>
      </c>
      <c r="AB975" s="196">
        <v>0</v>
      </c>
      <c r="AC975" s="196">
        <v>0</v>
      </c>
      <c r="AD975" s="196">
        <v>0</v>
      </c>
      <c r="AE975" s="196">
        <v>3.117E-2</v>
      </c>
      <c r="AF975" s="272">
        <f t="shared" si="63"/>
        <v>1</v>
      </c>
      <c r="AG975" s="196">
        <f t="shared" si="60"/>
        <v>0.27635000000000015</v>
      </c>
    </row>
    <row r="976" spans="1:33" s="23" customFormat="1" x14ac:dyDescent="0.25">
      <c r="A976" s="1">
        <v>2013</v>
      </c>
      <c r="B976" s="1" t="s">
        <v>20</v>
      </c>
      <c r="C976" s="1" t="str">
        <f t="shared" si="61"/>
        <v>2013NB</v>
      </c>
      <c r="D976" s="1" t="s">
        <v>58</v>
      </c>
      <c r="E976" s="1" t="str">
        <f t="shared" si="62"/>
        <v>2013NBResidential</v>
      </c>
      <c r="F976" s="196">
        <v>0.24742</v>
      </c>
      <c r="G976" s="196">
        <v>0.12383</v>
      </c>
      <c r="H976" s="196">
        <v>6.1849999999999995E-2</v>
      </c>
      <c r="I976" s="196">
        <v>2.9169999999999998E-2</v>
      </c>
      <c r="J976" s="196">
        <v>2.828E-2</v>
      </c>
      <c r="K976" s="196">
        <v>5.0290000000000001E-2</v>
      </c>
      <c r="L976" s="196">
        <v>5.6270000000000001E-2</v>
      </c>
      <c r="M976" s="265">
        <v>1.6500000000000001E-2</v>
      </c>
      <c r="N976" s="196">
        <v>9.5129999999999992E-2</v>
      </c>
      <c r="O976" s="196">
        <v>0</v>
      </c>
      <c r="P976" s="196">
        <v>0</v>
      </c>
      <c r="Q976" s="196">
        <v>7.8689999999999996E-2</v>
      </c>
      <c r="R976" s="196">
        <v>0</v>
      </c>
      <c r="S976" s="196">
        <v>2.9169999999999998E-2</v>
      </c>
      <c r="T976" s="196">
        <v>0</v>
      </c>
      <c r="U976" s="196">
        <v>0.10077999999999999</v>
      </c>
      <c r="V976" s="196">
        <v>0</v>
      </c>
      <c r="W976" s="196">
        <v>3.3680000000000022E-2</v>
      </c>
      <c r="X976" s="196">
        <v>3.0200000000000001E-3</v>
      </c>
      <c r="Y976" s="197">
        <v>0</v>
      </c>
      <c r="Z976" s="265">
        <v>7.92E-3</v>
      </c>
      <c r="AA976" s="196">
        <v>1.1890000000000001E-2</v>
      </c>
      <c r="AB976" s="196">
        <v>0</v>
      </c>
      <c r="AC976" s="196">
        <v>0</v>
      </c>
      <c r="AD976" s="196">
        <v>0</v>
      </c>
      <c r="AE976" s="196">
        <v>2.6110000000000001E-2</v>
      </c>
      <c r="AF976" s="272">
        <f t="shared" si="63"/>
        <v>1</v>
      </c>
      <c r="AG976" s="196">
        <f t="shared" si="60"/>
        <v>0.21257000000000001</v>
      </c>
    </row>
    <row r="977" spans="1:33" s="23" customFormat="1" x14ac:dyDescent="0.25">
      <c r="A977" s="1">
        <v>2014</v>
      </c>
      <c r="B977" s="1" t="s">
        <v>20</v>
      </c>
      <c r="C977" s="1" t="str">
        <f t="shared" si="61"/>
        <v>2014NB</v>
      </c>
      <c r="D977" s="1" t="s">
        <v>57</v>
      </c>
      <c r="E977" s="1" t="str">
        <f t="shared" si="62"/>
        <v>2014NBC&amp;D</v>
      </c>
      <c r="F977" s="196">
        <v>1.2800000000000001E-3</v>
      </c>
      <c r="G977" s="196">
        <v>3.2799999999999999E-3</v>
      </c>
      <c r="H977" s="196">
        <v>5.3100000000000005E-3</v>
      </c>
      <c r="I977" s="196">
        <v>0.39866000000000001</v>
      </c>
      <c r="J977" s="196">
        <v>2.5550000000000003E-2</v>
      </c>
      <c r="K977" s="196">
        <v>8.8999999999999995E-4</v>
      </c>
      <c r="L977" s="196">
        <v>4.6999999999999999E-4</v>
      </c>
      <c r="M977" s="265">
        <v>4.2199999999999998E-3</v>
      </c>
      <c r="N977" s="196">
        <v>8.43E-3</v>
      </c>
      <c r="O977" s="196">
        <v>0</v>
      </c>
      <c r="P977" s="196">
        <v>0</v>
      </c>
      <c r="Q977" s="196">
        <v>0</v>
      </c>
      <c r="R977" s="196">
        <v>0</v>
      </c>
      <c r="S977" s="196">
        <v>0.43695999999999996</v>
      </c>
      <c r="T977" s="196">
        <v>5.8179999999999996E-2</v>
      </c>
      <c r="U977" s="196">
        <v>1.7230000000000002E-2</v>
      </c>
      <c r="V977" s="196">
        <v>0</v>
      </c>
      <c r="W977" s="196">
        <v>9.8400000000000154E-3</v>
      </c>
      <c r="X977" s="196">
        <v>1.022E-2</v>
      </c>
      <c r="Y977" s="196">
        <v>0</v>
      </c>
      <c r="Z977" s="265">
        <v>8.0000000000000004E-4</v>
      </c>
      <c r="AA977" s="196">
        <v>6.3899999999999998E-3</v>
      </c>
      <c r="AB977" s="196">
        <v>0</v>
      </c>
      <c r="AC977" s="196">
        <v>0</v>
      </c>
      <c r="AD977" s="196">
        <v>0</v>
      </c>
      <c r="AE977" s="196">
        <v>1.2290000000000001E-2</v>
      </c>
      <c r="AF977" s="272">
        <f t="shared" si="63"/>
        <v>1</v>
      </c>
      <c r="AG977" s="196">
        <f t="shared" si="60"/>
        <v>0.55191000000000012</v>
      </c>
    </row>
    <row r="978" spans="1:33" s="23" customFormat="1" x14ac:dyDescent="0.25">
      <c r="A978" s="1">
        <v>2014</v>
      </c>
      <c r="B978" s="1" t="s">
        <v>20</v>
      </c>
      <c r="C978" s="1" t="str">
        <f t="shared" si="61"/>
        <v>2014NB</v>
      </c>
      <c r="D978" s="1" t="s">
        <v>56</v>
      </c>
      <c r="E978" s="1" t="str">
        <f t="shared" si="62"/>
        <v>2014NBICI</v>
      </c>
      <c r="F978" s="196">
        <v>0.19338999999999998</v>
      </c>
      <c r="G978" s="196">
        <v>0.18745999999999999</v>
      </c>
      <c r="H978" s="196">
        <v>4.8349999999999997E-2</v>
      </c>
      <c r="I978" s="196">
        <v>7.6009999999999994E-2</v>
      </c>
      <c r="J978" s="196">
        <v>1.1299999999999999E-2</v>
      </c>
      <c r="K978" s="196">
        <v>2.7719999999999998E-2</v>
      </c>
      <c r="L978" s="196">
        <v>1.525E-2</v>
      </c>
      <c r="M978" s="265">
        <v>1.089E-2</v>
      </c>
      <c r="N978" s="196">
        <v>4.1329999999999999E-2</v>
      </c>
      <c r="O978" s="196">
        <v>0</v>
      </c>
      <c r="P978" s="196">
        <v>0</v>
      </c>
      <c r="Q978" s="196">
        <v>0</v>
      </c>
      <c r="R978" s="196">
        <v>0.11195000000000001</v>
      </c>
      <c r="S978" s="196">
        <v>7.6009999999999994E-2</v>
      </c>
      <c r="T978" s="196">
        <v>0</v>
      </c>
      <c r="U978" s="196">
        <v>0.10233</v>
      </c>
      <c r="V978" s="196">
        <v>0</v>
      </c>
      <c r="W978" s="196">
        <v>3.2250000000000154E-2</v>
      </c>
      <c r="X978" s="196">
        <v>2.4299999999999999E-3</v>
      </c>
      <c r="Y978" s="197">
        <v>0</v>
      </c>
      <c r="Z978" s="265">
        <v>1.485E-2</v>
      </c>
      <c r="AA978" s="196">
        <v>1.7310000000000002E-2</v>
      </c>
      <c r="AB978" s="196">
        <v>0</v>
      </c>
      <c r="AC978" s="196">
        <v>0</v>
      </c>
      <c r="AD978" s="196">
        <v>0</v>
      </c>
      <c r="AE978" s="196">
        <v>3.117E-2</v>
      </c>
      <c r="AF978" s="272">
        <f t="shared" si="63"/>
        <v>1</v>
      </c>
      <c r="AG978" s="196">
        <f t="shared" si="60"/>
        <v>0.27635000000000015</v>
      </c>
    </row>
    <row r="979" spans="1:33" s="23" customFormat="1" x14ac:dyDescent="0.25">
      <c r="A979" s="1">
        <v>2014</v>
      </c>
      <c r="B979" s="1" t="s">
        <v>20</v>
      </c>
      <c r="C979" s="1" t="str">
        <f t="shared" si="61"/>
        <v>2014NB</v>
      </c>
      <c r="D979" s="1" t="s">
        <v>58</v>
      </c>
      <c r="E979" s="1" t="str">
        <f t="shared" si="62"/>
        <v>2014NBResidential</v>
      </c>
      <c r="F979" s="196">
        <v>0.24742</v>
      </c>
      <c r="G979" s="196">
        <v>0.12383</v>
      </c>
      <c r="H979" s="196">
        <v>6.1849999999999995E-2</v>
      </c>
      <c r="I979" s="196">
        <v>2.9169999999999998E-2</v>
      </c>
      <c r="J979" s="196">
        <v>2.828E-2</v>
      </c>
      <c r="K979" s="196">
        <v>5.0290000000000001E-2</v>
      </c>
      <c r="L979" s="196">
        <v>5.6270000000000001E-2</v>
      </c>
      <c r="M979" s="265">
        <v>1.6500000000000001E-2</v>
      </c>
      <c r="N979" s="196">
        <v>9.5129999999999992E-2</v>
      </c>
      <c r="O979" s="196">
        <v>0</v>
      </c>
      <c r="P979" s="196">
        <v>0</v>
      </c>
      <c r="Q979" s="196">
        <v>7.8689999999999996E-2</v>
      </c>
      <c r="R979" s="196">
        <v>0</v>
      </c>
      <c r="S979" s="196">
        <v>2.9169999999999998E-2</v>
      </c>
      <c r="T979" s="196">
        <v>0</v>
      </c>
      <c r="U979" s="196">
        <v>0.10077999999999999</v>
      </c>
      <c r="V979" s="196">
        <v>0</v>
      </c>
      <c r="W979" s="196">
        <v>3.3680000000000022E-2</v>
      </c>
      <c r="X979" s="196">
        <v>3.0200000000000001E-3</v>
      </c>
      <c r="Y979" s="197">
        <v>0</v>
      </c>
      <c r="Z979" s="265">
        <v>7.92E-3</v>
      </c>
      <c r="AA979" s="196">
        <v>1.1890000000000001E-2</v>
      </c>
      <c r="AB979" s="196">
        <v>0</v>
      </c>
      <c r="AC979" s="196">
        <v>0</v>
      </c>
      <c r="AD979" s="196">
        <v>0</v>
      </c>
      <c r="AE979" s="196">
        <v>2.6110000000000001E-2</v>
      </c>
      <c r="AF979" s="272">
        <f t="shared" si="63"/>
        <v>1</v>
      </c>
      <c r="AG979" s="196">
        <f t="shared" si="60"/>
        <v>0.21257000000000001</v>
      </c>
    </row>
    <row r="980" spans="1:33" s="23" customFormat="1" x14ac:dyDescent="0.25">
      <c r="A980" s="1">
        <v>2015</v>
      </c>
      <c r="B980" s="1" t="s">
        <v>20</v>
      </c>
      <c r="C980" s="1" t="str">
        <f t="shared" si="61"/>
        <v>2015NB</v>
      </c>
      <c r="D980" s="1" t="s">
        <v>57</v>
      </c>
      <c r="E980" s="1" t="str">
        <f t="shared" si="62"/>
        <v>2015NBC&amp;D</v>
      </c>
      <c r="F980" s="196">
        <v>1.2800000000000001E-3</v>
      </c>
      <c r="G980" s="196">
        <v>3.2799999999999999E-3</v>
      </c>
      <c r="H980" s="196">
        <v>5.3100000000000005E-3</v>
      </c>
      <c r="I980" s="196">
        <v>0.39866000000000001</v>
      </c>
      <c r="J980" s="196">
        <v>2.5550000000000003E-2</v>
      </c>
      <c r="K980" s="196">
        <v>8.8999999999999995E-4</v>
      </c>
      <c r="L980" s="196">
        <v>4.6999999999999999E-4</v>
      </c>
      <c r="M980" s="265">
        <v>4.2199999999999998E-3</v>
      </c>
      <c r="N980" s="196">
        <v>8.43E-3</v>
      </c>
      <c r="O980" s="196">
        <v>0</v>
      </c>
      <c r="P980" s="196">
        <v>0</v>
      </c>
      <c r="Q980" s="196">
        <v>0</v>
      </c>
      <c r="R980" s="196">
        <v>0</v>
      </c>
      <c r="S980" s="196">
        <v>0.43695999999999996</v>
      </c>
      <c r="T980" s="196">
        <v>5.8179999999999996E-2</v>
      </c>
      <c r="U980" s="196">
        <v>1.7230000000000002E-2</v>
      </c>
      <c r="V980" s="196">
        <v>0</v>
      </c>
      <c r="W980" s="196">
        <v>9.8400000000000154E-3</v>
      </c>
      <c r="X980" s="196">
        <v>1.022E-2</v>
      </c>
      <c r="Y980" s="196">
        <v>0</v>
      </c>
      <c r="Z980" s="265">
        <v>8.0000000000000004E-4</v>
      </c>
      <c r="AA980" s="196">
        <v>6.3899999999999998E-3</v>
      </c>
      <c r="AB980" s="196">
        <v>0</v>
      </c>
      <c r="AC980" s="196">
        <v>0</v>
      </c>
      <c r="AD980" s="196">
        <v>0</v>
      </c>
      <c r="AE980" s="196">
        <v>1.2290000000000001E-2</v>
      </c>
      <c r="AF980" s="272">
        <f t="shared" si="63"/>
        <v>1</v>
      </c>
      <c r="AG980" s="196">
        <f t="shared" si="60"/>
        <v>0.55191000000000012</v>
      </c>
    </row>
    <row r="981" spans="1:33" s="23" customFormat="1" x14ac:dyDescent="0.25">
      <c r="A981" s="1">
        <v>2015</v>
      </c>
      <c r="B981" s="1" t="s">
        <v>20</v>
      </c>
      <c r="C981" s="1" t="str">
        <f t="shared" si="61"/>
        <v>2015NB</v>
      </c>
      <c r="D981" s="1" t="s">
        <v>56</v>
      </c>
      <c r="E981" s="1" t="str">
        <f t="shared" si="62"/>
        <v>2015NBICI</v>
      </c>
      <c r="F981" s="196">
        <v>0.19338999999999998</v>
      </c>
      <c r="G981" s="196">
        <v>0.18745999999999999</v>
      </c>
      <c r="H981" s="196">
        <v>4.8349999999999997E-2</v>
      </c>
      <c r="I981" s="196">
        <v>7.6009999999999994E-2</v>
      </c>
      <c r="J981" s="196">
        <v>1.1299999999999999E-2</v>
      </c>
      <c r="K981" s="196">
        <v>2.7719999999999998E-2</v>
      </c>
      <c r="L981" s="196">
        <v>1.525E-2</v>
      </c>
      <c r="M981" s="265">
        <v>1.089E-2</v>
      </c>
      <c r="N981" s="196">
        <v>4.1329999999999999E-2</v>
      </c>
      <c r="O981" s="196">
        <v>0</v>
      </c>
      <c r="P981" s="196">
        <v>0</v>
      </c>
      <c r="Q981" s="196">
        <v>0</v>
      </c>
      <c r="R981" s="196">
        <v>0.11195000000000001</v>
      </c>
      <c r="S981" s="196">
        <v>7.6009999999999994E-2</v>
      </c>
      <c r="T981" s="196">
        <v>0</v>
      </c>
      <c r="U981" s="196">
        <v>0.10233</v>
      </c>
      <c r="V981" s="196">
        <v>0</v>
      </c>
      <c r="W981" s="196">
        <v>3.2250000000000154E-2</v>
      </c>
      <c r="X981" s="196">
        <v>2.4299999999999999E-3</v>
      </c>
      <c r="Y981" s="197">
        <v>0</v>
      </c>
      <c r="Z981" s="265">
        <v>1.485E-2</v>
      </c>
      <c r="AA981" s="196">
        <v>1.7310000000000002E-2</v>
      </c>
      <c r="AB981" s="196">
        <v>0</v>
      </c>
      <c r="AC981" s="196">
        <v>0</v>
      </c>
      <c r="AD981" s="196">
        <v>0</v>
      </c>
      <c r="AE981" s="196">
        <v>3.117E-2</v>
      </c>
      <c r="AF981" s="272">
        <f t="shared" si="63"/>
        <v>1</v>
      </c>
      <c r="AG981" s="196">
        <f t="shared" si="60"/>
        <v>0.27635000000000015</v>
      </c>
    </row>
    <row r="982" spans="1:33" s="23" customFormat="1" x14ac:dyDescent="0.25">
      <c r="A982" s="1">
        <v>2015</v>
      </c>
      <c r="B982" s="1" t="s">
        <v>20</v>
      </c>
      <c r="C982" s="1" t="str">
        <f t="shared" si="61"/>
        <v>2015NB</v>
      </c>
      <c r="D982" s="1" t="s">
        <v>58</v>
      </c>
      <c r="E982" s="1" t="str">
        <f t="shared" si="62"/>
        <v>2015NBResidential</v>
      </c>
      <c r="F982" s="196">
        <v>0.24742</v>
      </c>
      <c r="G982" s="196">
        <v>0.12383</v>
      </c>
      <c r="H982" s="196">
        <v>6.1849999999999995E-2</v>
      </c>
      <c r="I982" s="196">
        <v>2.9169999999999998E-2</v>
      </c>
      <c r="J982" s="196">
        <v>2.828E-2</v>
      </c>
      <c r="K982" s="196">
        <v>5.0290000000000001E-2</v>
      </c>
      <c r="L982" s="196">
        <v>5.6270000000000001E-2</v>
      </c>
      <c r="M982" s="265">
        <v>1.6500000000000001E-2</v>
      </c>
      <c r="N982" s="196">
        <v>9.5129999999999992E-2</v>
      </c>
      <c r="O982" s="196">
        <v>0</v>
      </c>
      <c r="P982" s="196">
        <v>0</v>
      </c>
      <c r="Q982" s="196">
        <v>7.8689999999999996E-2</v>
      </c>
      <c r="R982" s="196">
        <v>0</v>
      </c>
      <c r="S982" s="196">
        <v>2.9169999999999998E-2</v>
      </c>
      <c r="T982" s="196">
        <v>0</v>
      </c>
      <c r="U982" s="196">
        <v>0.10077999999999999</v>
      </c>
      <c r="V982" s="196">
        <v>0</v>
      </c>
      <c r="W982" s="196">
        <v>3.3680000000000022E-2</v>
      </c>
      <c r="X982" s="196">
        <v>3.0200000000000001E-3</v>
      </c>
      <c r="Y982" s="197">
        <v>0</v>
      </c>
      <c r="Z982" s="265">
        <v>7.92E-3</v>
      </c>
      <c r="AA982" s="196">
        <v>1.1890000000000001E-2</v>
      </c>
      <c r="AB982" s="196">
        <v>0</v>
      </c>
      <c r="AC982" s="196">
        <v>0</v>
      </c>
      <c r="AD982" s="196">
        <v>0</v>
      </c>
      <c r="AE982" s="196">
        <v>2.6110000000000001E-2</v>
      </c>
      <c r="AF982" s="272">
        <f t="shared" si="63"/>
        <v>1</v>
      </c>
      <c r="AG982" s="196">
        <f t="shared" si="60"/>
        <v>0.21257000000000001</v>
      </c>
    </row>
    <row r="983" spans="1:33" s="23" customFormat="1" x14ac:dyDescent="0.25">
      <c r="A983" s="1">
        <v>2016</v>
      </c>
      <c r="B983" s="1" t="s">
        <v>20</v>
      </c>
      <c r="C983" s="1" t="str">
        <f t="shared" si="61"/>
        <v>2016NB</v>
      </c>
      <c r="D983" s="1" t="s">
        <v>57</v>
      </c>
      <c r="E983" s="1" t="str">
        <f t="shared" si="62"/>
        <v>2016NBC&amp;D</v>
      </c>
      <c r="F983" s="196">
        <v>1.2800000000000001E-3</v>
      </c>
      <c r="G983" s="196">
        <v>3.2799999999999999E-3</v>
      </c>
      <c r="H983" s="196">
        <v>5.3100000000000005E-3</v>
      </c>
      <c r="I983" s="196">
        <v>0.39866000000000001</v>
      </c>
      <c r="J983" s="196">
        <v>2.5550000000000003E-2</v>
      </c>
      <c r="K983" s="196">
        <v>8.8999999999999995E-4</v>
      </c>
      <c r="L983" s="196">
        <v>4.6999999999999999E-4</v>
      </c>
      <c r="M983" s="265">
        <v>4.2199999999999998E-3</v>
      </c>
      <c r="N983" s="196">
        <v>8.43E-3</v>
      </c>
      <c r="O983" s="196">
        <v>0</v>
      </c>
      <c r="P983" s="196">
        <v>0</v>
      </c>
      <c r="Q983" s="196">
        <v>0</v>
      </c>
      <c r="R983" s="196">
        <v>0</v>
      </c>
      <c r="S983" s="196">
        <v>0.43695999999999996</v>
      </c>
      <c r="T983" s="196">
        <v>5.8179999999999996E-2</v>
      </c>
      <c r="U983" s="196">
        <v>1.7230000000000002E-2</v>
      </c>
      <c r="V983" s="196">
        <v>0</v>
      </c>
      <c r="W983" s="196">
        <v>9.8400000000000154E-3</v>
      </c>
      <c r="X983" s="196">
        <v>1.022E-2</v>
      </c>
      <c r="Y983" s="196">
        <v>0</v>
      </c>
      <c r="Z983" s="265">
        <v>8.0000000000000004E-4</v>
      </c>
      <c r="AA983" s="196">
        <v>6.3899999999999998E-3</v>
      </c>
      <c r="AB983" s="196">
        <v>0</v>
      </c>
      <c r="AC983" s="196">
        <v>0</v>
      </c>
      <c r="AD983" s="196">
        <v>0</v>
      </c>
      <c r="AE983" s="196">
        <v>1.2290000000000001E-2</v>
      </c>
      <c r="AF983" s="272">
        <f t="shared" si="63"/>
        <v>1</v>
      </c>
      <c r="AG983" s="196">
        <f t="shared" si="60"/>
        <v>0.55191000000000012</v>
      </c>
    </row>
    <row r="984" spans="1:33" s="23" customFormat="1" x14ac:dyDescent="0.25">
      <c r="A984" s="1">
        <v>2016</v>
      </c>
      <c r="B984" s="1" t="s">
        <v>20</v>
      </c>
      <c r="C984" s="1" t="str">
        <f t="shared" si="61"/>
        <v>2016NB</v>
      </c>
      <c r="D984" s="1" t="s">
        <v>56</v>
      </c>
      <c r="E984" s="1" t="str">
        <f t="shared" si="62"/>
        <v>2016NBICI</v>
      </c>
      <c r="F984" s="196">
        <v>0.19338999999999998</v>
      </c>
      <c r="G984" s="196">
        <v>0.18745999999999999</v>
      </c>
      <c r="H984" s="196">
        <v>4.8349999999999997E-2</v>
      </c>
      <c r="I984" s="196">
        <v>7.6009999999999994E-2</v>
      </c>
      <c r="J984" s="196">
        <v>1.1299999999999999E-2</v>
      </c>
      <c r="K984" s="196">
        <v>2.7719999999999998E-2</v>
      </c>
      <c r="L984" s="196">
        <v>1.525E-2</v>
      </c>
      <c r="M984" s="265">
        <v>1.089E-2</v>
      </c>
      <c r="N984" s="196">
        <v>4.1329999999999999E-2</v>
      </c>
      <c r="O984" s="196">
        <v>0</v>
      </c>
      <c r="P984" s="196">
        <v>0</v>
      </c>
      <c r="Q984" s="196">
        <v>0</v>
      </c>
      <c r="R984" s="196">
        <v>0.11195000000000001</v>
      </c>
      <c r="S984" s="196">
        <v>7.6009999999999994E-2</v>
      </c>
      <c r="T984" s="196">
        <v>0</v>
      </c>
      <c r="U984" s="196">
        <v>0.10233</v>
      </c>
      <c r="V984" s="196">
        <v>0</v>
      </c>
      <c r="W984" s="196">
        <v>3.2250000000000154E-2</v>
      </c>
      <c r="X984" s="196">
        <v>2.4299999999999999E-3</v>
      </c>
      <c r="Y984" s="197">
        <v>0</v>
      </c>
      <c r="Z984" s="265">
        <v>1.485E-2</v>
      </c>
      <c r="AA984" s="196">
        <v>1.7310000000000002E-2</v>
      </c>
      <c r="AB984" s="196">
        <v>0</v>
      </c>
      <c r="AC984" s="196">
        <v>0</v>
      </c>
      <c r="AD984" s="196">
        <v>0</v>
      </c>
      <c r="AE984" s="196">
        <v>3.117E-2</v>
      </c>
      <c r="AF984" s="272">
        <f t="shared" si="63"/>
        <v>1</v>
      </c>
      <c r="AG984" s="196">
        <f t="shared" si="60"/>
        <v>0.27635000000000015</v>
      </c>
    </row>
    <row r="985" spans="1:33" s="23" customFormat="1" x14ac:dyDescent="0.25">
      <c r="A985" s="1">
        <v>2016</v>
      </c>
      <c r="B985" s="1" t="s">
        <v>20</v>
      </c>
      <c r="C985" s="1" t="str">
        <f t="shared" si="61"/>
        <v>2016NB</v>
      </c>
      <c r="D985" s="1" t="s">
        <v>58</v>
      </c>
      <c r="E985" s="1" t="str">
        <f t="shared" si="62"/>
        <v>2016NBResidential</v>
      </c>
      <c r="F985" s="196">
        <v>0.24742</v>
      </c>
      <c r="G985" s="196">
        <v>0.12383</v>
      </c>
      <c r="H985" s="196">
        <v>6.1849999999999995E-2</v>
      </c>
      <c r="I985" s="196">
        <v>2.9169999999999998E-2</v>
      </c>
      <c r="J985" s="196">
        <v>2.828E-2</v>
      </c>
      <c r="K985" s="196">
        <v>5.0290000000000001E-2</v>
      </c>
      <c r="L985" s="196">
        <v>5.6270000000000001E-2</v>
      </c>
      <c r="M985" s="265">
        <v>1.6500000000000001E-2</v>
      </c>
      <c r="N985" s="196">
        <v>9.5129999999999992E-2</v>
      </c>
      <c r="O985" s="196">
        <v>0</v>
      </c>
      <c r="P985" s="196">
        <v>0</v>
      </c>
      <c r="Q985" s="196">
        <v>7.8689999999999996E-2</v>
      </c>
      <c r="R985" s="196">
        <v>0</v>
      </c>
      <c r="S985" s="196">
        <v>2.9169999999999998E-2</v>
      </c>
      <c r="T985" s="196">
        <v>0</v>
      </c>
      <c r="U985" s="196">
        <v>0.10077999999999999</v>
      </c>
      <c r="V985" s="196">
        <v>0</v>
      </c>
      <c r="W985" s="196">
        <v>3.3680000000000022E-2</v>
      </c>
      <c r="X985" s="196">
        <v>3.0200000000000001E-3</v>
      </c>
      <c r="Y985" s="197">
        <v>0</v>
      </c>
      <c r="Z985" s="265">
        <v>7.92E-3</v>
      </c>
      <c r="AA985" s="196">
        <v>1.1890000000000001E-2</v>
      </c>
      <c r="AB985" s="196">
        <v>0</v>
      </c>
      <c r="AC985" s="196">
        <v>0</v>
      </c>
      <c r="AD985" s="196">
        <v>0</v>
      </c>
      <c r="AE985" s="196">
        <v>2.6110000000000001E-2</v>
      </c>
      <c r="AF985" s="272">
        <f t="shared" si="63"/>
        <v>1</v>
      </c>
      <c r="AG985" s="196">
        <f t="shared" si="60"/>
        <v>0.21257000000000001</v>
      </c>
    </row>
    <row r="986" spans="1:33" s="23" customFormat="1" x14ac:dyDescent="0.25">
      <c r="A986" s="1">
        <v>2017</v>
      </c>
      <c r="B986" s="1" t="s">
        <v>20</v>
      </c>
      <c r="C986" s="1" t="str">
        <f t="shared" si="61"/>
        <v>2017NB</v>
      </c>
      <c r="D986" s="1" t="s">
        <v>57</v>
      </c>
      <c r="E986" s="1" t="str">
        <f t="shared" si="62"/>
        <v>2017NBC&amp;D</v>
      </c>
      <c r="F986" s="196">
        <v>1.2800000000000001E-3</v>
      </c>
      <c r="G986" s="196">
        <v>3.2799999999999999E-3</v>
      </c>
      <c r="H986" s="196">
        <v>5.3100000000000005E-3</v>
      </c>
      <c r="I986" s="196">
        <v>0.39866000000000001</v>
      </c>
      <c r="J986" s="196">
        <v>2.5550000000000003E-2</v>
      </c>
      <c r="K986" s="196">
        <v>8.8999999999999995E-4</v>
      </c>
      <c r="L986" s="196">
        <v>4.6999999999999999E-4</v>
      </c>
      <c r="M986" s="265">
        <v>4.2199999999999998E-3</v>
      </c>
      <c r="N986" s="196">
        <v>8.43E-3</v>
      </c>
      <c r="O986" s="196">
        <v>0</v>
      </c>
      <c r="P986" s="196">
        <v>0</v>
      </c>
      <c r="Q986" s="196">
        <v>0</v>
      </c>
      <c r="R986" s="196">
        <v>0</v>
      </c>
      <c r="S986" s="196">
        <v>0.43695999999999996</v>
      </c>
      <c r="T986" s="196">
        <v>5.8179999999999996E-2</v>
      </c>
      <c r="U986" s="196">
        <v>1.7230000000000002E-2</v>
      </c>
      <c r="V986" s="196">
        <v>0</v>
      </c>
      <c r="W986" s="196">
        <v>9.8400000000000154E-3</v>
      </c>
      <c r="X986" s="196">
        <v>1.022E-2</v>
      </c>
      <c r="Y986" s="196">
        <v>0</v>
      </c>
      <c r="Z986" s="265">
        <v>8.0000000000000004E-4</v>
      </c>
      <c r="AA986" s="196">
        <v>6.3899999999999998E-3</v>
      </c>
      <c r="AB986" s="196">
        <v>0</v>
      </c>
      <c r="AC986" s="196">
        <v>0</v>
      </c>
      <c r="AD986" s="196">
        <v>0</v>
      </c>
      <c r="AE986" s="196">
        <v>1.2290000000000001E-2</v>
      </c>
      <c r="AF986" s="272">
        <f t="shared" si="63"/>
        <v>1</v>
      </c>
      <c r="AG986" s="196">
        <f t="shared" si="60"/>
        <v>0.55191000000000012</v>
      </c>
    </row>
    <row r="987" spans="1:33" s="23" customFormat="1" x14ac:dyDescent="0.25">
      <c r="A987" s="1">
        <v>2017</v>
      </c>
      <c r="B987" s="1" t="s">
        <v>20</v>
      </c>
      <c r="C987" s="1" t="str">
        <f t="shared" si="61"/>
        <v>2017NB</v>
      </c>
      <c r="D987" s="1" t="s">
        <v>56</v>
      </c>
      <c r="E987" s="1" t="str">
        <f t="shared" si="62"/>
        <v>2017NBICI</v>
      </c>
      <c r="F987" s="196">
        <v>0.19338999999999998</v>
      </c>
      <c r="G987" s="196">
        <v>0.18745999999999999</v>
      </c>
      <c r="H987" s="196">
        <v>4.8349999999999997E-2</v>
      </c>
      <c r="I987" s="196">
        <v>7.6009999999999994E-2</v>
      </c>
      <c r="J987" s="196">
        <v>1.1299999999999999E-2</v>
      </c>
      <c r="K987" s="196">
        <v>2.7719999999999998E-2</v>
      </c>
      <c r="L987" s="196">
        <v>1.525E-2</v>
      </c>
      <c r="M987" s="265">
        <v>1.089E-2</v>
      </c>
      <c r="N987" s="196">
        <v>4.1329999999999999E-2</v>
      </c>
      <c r="O987" s="196">
        <v>0</v>
      </c>
      <c r="P987" s="196">
        <v>0</v>
      </c>
      <c r="Q987" s="196">
        <v>0</v>
      </c>
      <c r="R987" s="196">
        <v>0.11195000000000001</v>
      </c>
      <c r="S987" s="196">
        <v>7.6009999999999994E-2</v>
      </c>
      <c r="T987" s="196">
        <v>0</v>
      </c>
      <c r="U987" s="196">
        <v>0.10233</v>
      </c>
      <c r="V987" s="196">
        <v>0</v>
      </c>
      <c r="W987" s="196">
        <v>3.2250000000000154E-2</v>
      </c>
      <c r="X987" s="196">
        <v>2.4299999999999999E-3</v>
      </c>
      <c r="Y987" s="196">
        <v>0</v>
      </c>
      <c r="Z987" s="265">
        <v>1.485E-2</v>
      </c>
      <c r="AA987" s="196">
        <v>1.7310000000000002E-2</v>
      </c>
      <c r="AB987" s="196">
        <v>0</v>
      </c>
      <c r="AC987" s="196">
        <v>0</v>
      </c>
      <c r="AD987" s="196">
        <v>0</v>
      </c>
      <c r="AE987" s="196">
        <v>3.117E-2</v>
      </c>
      <c r="AF987" s="272">
        <f t="shared" si="63"/>
        <v>1</v>
      </c>
      <c r="AG987" s="196">
        <f t="shared" si="60"/>
        <v>0.27635000000000015</v>
      </c>
    </row>
    <row r="988" spans="1:33" s="23" customFormat="1" x14ac:dyDescent="0.25">
      <c r="A988" s="1">
        <v>2017</v>
      </c>
      <c r="B988" s="1" t="s">
        <v>20</v>
      </c>
      <c r="C988" s="1" t="str">
        <f t="shared" si="61"/>
        <v>2017NB</v>
      </c>
      <c r="D988" s="1" t="s">
        <v>58</v>
      </c>
      <c r="E988" s="1" t="str">
        <f t="shared" si="62"/>
        <v>2017NBResidential</v>
      </c>
      <c r="F988" s="196">
        <v>0.24742</v>
      </c>
      <c r="G988" s="196">
        <v>0.12383</v>
      </c>
      <c r="H988" s="196">
        <v>6.1849999999999995E-2</v>
      </c>
      <c r="I988" s="196">
        <v>2.9169999999999998E-2</v>
      </c>
      <c r="J988" s="196">
        <v>2.828E-2</v>
      </c>
      <c r="K988" s="196">
        <v>5.0290000000000001E-2</v>
      </c>
      <c r="L988" s="196">
        <v>5.6270000000000001E-2</v>
      </c>
      <c r="M988" s="265">
        <v>1.6500000000000001E-2</v>
      </c>
      <c r="N988" s="196">
        <v>9.5129999999999992E-2</v>
      </c>
      <c r="O988" s="196">
        <v>0</v>
      </c>
      <c r="P988" s="196">
        <v>0</v>
      </c>
      <c r="Q988" s="196">
        <v>7.8689999999999996E-2</v>
      </c>
      <c r="R988" s="196">
        <v>0</v>
      </c>
      <c r="S988" s="196">
        <v>2.9169999999999998E-2</v>
      </c>
      <c r="T988" s="196">
        <v>0</v>
      </c>
      <c r="U988" s="196">
        <v>0.10077999999999999</v>
      </c>
      <c r="V988" s="196">
        <v>0</v>
      </c>
      <c r="W988" s="196">
        <v>3.3680000000000022E-2</v>
      </c>
      <c r="X988" s="196">
        <v>3.0200000000000001E-3</v>
      </c>
      <c r="Y988" s="196">
        <v>0</v>
      </c>
      <c r="Z988" s="265">
        <v>7.92E-3</v>
      </c>
      <c r="AA988" s="196">
        <v>1.1890000000000001E-2</v>
      </c>
      <c r="AB988" s="196">
        <v>0</v>
      </c>
      <c r="AC988" s="196">
        <v>0</v>
      </c>
      <c r="AD988" s="196">
        <v>0</v>
      </c>
      <c r="AE988" s="196">
        <v>2.6110000000000001E-2</v>
      </c>
      <c r="AF988" s="272">
        <f t="shared" si="63"/>
        <v>1</v>
      </c>
      <c r="AG988" s="196">
        <f t="shared" si="60"/>
        <v>0.21257000000000001</v>
      </c>
    </row>
    <row r="989" spans="1:33" s="23" customFormat="1" x14ac:dyDescent="0.25">
      <c r="A989" s="1">
        <v>2018</v>
      </c>
      <c r="B989" s="1" t="s">
        <v>20</v>
      </c>
      <c r="C989" s="1" t="str">
        <f t="shared" si="61"/>
        <v>2018NB</v>
      </c>
      <c r="D989" s="1" t="s">
        <v>57</v>
      </c>
      <c r="E989" s="1" t="str">
        <f t="shared" si="62"/>
        <v>2018NBC&amp;D</v>
      </c>
      <c r="F989" s="196">
        <v>1.2800000000000001E-3</v>
      </c>
      <c r="G989" s="196">
        <v>3.2799999999999999E-3</v>
      </c>
      <c r="H989" s="196">
        <v>5.3100000000000005E-3</v>
      </c>
      <c r="I989" s="196">
        <v>0.39866000000000001</v>
      </c>
      <c r="J989" s="196">
        <v>2.5550000000000003E-2</v>
      </c>
      <c r="K989" s="196">
        <v>8.8999999999999995E-4</v>
      </c>
      <c r="L989" s="196">
        <v>4.6999999999999999E-4</v>
      </c>
      <c r="M989" s="265">
        <v>4.2199999999999998E-3</v>
      </c>
      <c r="N989" s="196">
        <v>8.43E-3</v>
      </c>
      <c r="O989" s="196">
        <v>0</v>
      </c>
      <c r="P989" s="196">
        <v>0</v>
      </c>
      <c r="Q989" s="196">
        <v>0</v>
      </c>
      <c r="R989" s="196">
        <v>0</v>
      </c>
      <c r="S989" s="196">
        <v>0.43695999999999996</v>
      </c>
      <c r="T989" s="196">
        <v>5.8179999999999996E-2</v>
      </c>
      <c r="U989" s="196">
        <v>1.7230000000000002E-2</v>
      </c>
      <c r="V989" s="196">
        <v>0</v>
      </c>
      <c r="W989" s="196">
        <v>9.8400000000000154E-3</v>
      </c>
      <c r="X989" s="196">
        <v>1.022E-2</v>
      </c>
      <c r="Y989" s="197">
        <v>0</v>
      </c>
      <c r="Z989" s="265">
        <v>8.0000000000000004E-4</v>
      </c>
      <c r="AA989" s="196">
        <v>6.3899999999999998E-3</v>
      </c>
      <c r="AB989" s="196">
        <v>0</v>
      </c>
      <c r="AC989" s="196">
        <v>0</v>
      </c>
      <c r="AD989" s="196">
        <v>0</v>
      </c>
      <c r="AE989" s="196">
        <v>1.2290000000000001E-2</v>
      </c>
      <c r="AF989" s="272">
        <f t="shared" si="63"/>
        <v>1</v>
      </c>
      <c r="AG989" s="196">
        <f t="shared" si="60"/>
        <v>0.55191000000000012</v>
      </c>
    </row>
    <row r="990" spans="1:33" s="23" customFormat="1" x14ac:dyDescent="0.25">
      <c r="A990" s="1">
        <v>2018</v>
      </c>
      <c r="B990" s="1" t="s">
        <v>20</v>
      </c>
      <c r="C990" s="1" t="str">
        <f t="shared" si="61"/>
        <v>2018NB</v>
      </c>
      <c r="D990" s="1" t="s">
        <v>56</v>
      </c>
      <c r="E990" s="1" t="str">
        <f t="shared" si="62"/>
        <v>2018NBICI</v>
      </c>
      <c r="F990" s="196">
        <v>0.19338999999999998</v>
      </c>
      <c r="G990" s="196">
        <v>0.18745999999999999</v>
      </c>
      <c r="H990" s="196">
        <v>4.8349999999999997E-2</v>
      </c>
      <c r="I990" s="196">
        <v>7.6009999999999994E-2</v>
      </c>
      <c r="J990" s="196">
        <v>1.1299999999999999E-2</v>
      </c>
      <c r="K990" s="196">
        <v>2.7719999999999998E-2</v>
      </c>
      <c r="L990" s="196">
        <v>1.525E-2</v>
      </c>
      <c r="M990" s="265">
        <v>1.089E-2</v>
      </c>
      <c r="N990" s="196">
        <v>4.1329999999999999E-2</v>
      </c>
      <c r="O990" s="196">
        <v>0</v>
      </c>
      <c r="P990" s="196">
        <v>0</v>
      </c>
      <c r="Q990" s="196">
        <v>0</v>
      </c>
      <c r="R990" s="196">
        <v>0.11195000000000001</v>
      </c>
      <c r="S990" s="196">
        <v>7.6009999999999994E-2</v>
      </c>
      <c r="T990" s="196">
        <v>0</v>
      </c>
      <c r="U990" s="196">
        <v>0.10233</v>
      </c>
      <c r="V990" s="196">
        <v>0</v>
      </c>
      <c r="W990" s="196">
        <v>3.2250000000000154E-2</v>
      </c>
      <c r="X990" s="196">
        <v>2.4299999999999999E-3</v>
      </c>
      <c r="Y990" s="196">
        <v>0</v>
      </c>
      <c r="Z990" s="265">
        <v>1.485E-2</v>
      </c>
      <c r="AA990" s="196">
        <v>1.7310000000000002E-2</v>
      </c>
      <c r="AB990" s="196">
        <v>0</v>
      </c>
      <c r="AC990" s="196">
        <v>0</v>
      </c>
      <c r="AD990" s="196">
        <v>0</v>
      </c>
      <c r="AE990" s="196">
        <v>3.117E-2</v>
      </c>
      <c r="AF990" s="272">
        <f t="shared" si="63"/>
        <v>1</v>
      </c>
      <c r="AG990" s="196">
        <f t="shared" si="60"/>
        <v>0.27635000000000015</v>
      </c>
    </row>
    <row r="991" spans="1:33" s="23" customFormat="1" x14ac:dyDescent="0.25">
      <c r="A991" s="1">
        <v>2018</v>
      </c>
      <c r="B991" s="1" t="s">
        <v>20</v>
      </c>
      <c r="C991" s="1" t="str">
        <f t="shared" si="61"/>
        <v>2018NB</v>
      </c>
      <c r="D991" s="1" t="s">
        <v>58</v>
      </c>
      <c r="E991" s="1" t="str">
        <f t="shared" si="62"/>
        <v>2018NBResidential</v>
      </c>
      <c r="F991" s="196">
        <v>0.24742</v>
      </c>
      <c r="G991" s="196">
        <v>0.12383</v>
      </c>
      <c r="H991" s="196">
        <v>6.1849999999999995E-2</v>
      </c>
      <c r="I991" s="196">
        <v>2.9169999999999998E-2</v>
      </c>
      <c r="J991" s="196">
        <v>2.828E-2</v>
      </c>
      <c r="K991" s="196">
        <v>5.0290000000000001E-2</v>
      </c>
      <c r="L991" s="196">
        <v>5.6270000000000001E-2</v>
      </c>
      <c r="M991" s="265">
        <v>1.6500000000000001E-2</v>
      </c>
      <c r="N991" s="196">
        <v>9.5129999999999992E-2</v>
      </c>
      <c r="O991" s="196">
        <v>0</v>
      </c>
      <c r="P991" s="196">
        <v>0</v>
      </c>
      <c r="Q991" s="196">
        <v>7.8689999999999996E-2</v>
      </c>
      <c r="R991" s="196">
        <v>0</v>
      </c>
      <c r="S991" s="196">
        <v>2.9169999999999998E-2</v>
      </c>
      <c r="T991" s="196">
        <v>0</v>
      </c>
      <c r="U991" s="196">
        <v>0.10077999999999999</v>
      </c>
      <c r="V991" s="196">
        <v>0</v>
      </c>
      <c r="W991" s="196">
        <v>3.3680000000000022E-2</v>
      </c>
      <c r="X991" s="196">
        <v>3.0200000000000001E-3</v>
      </c>
      <c r="Y991" s="196">
        <v>0</v>
      </c>
      <c r="Z991" s="265">
        <v>7.92E-3</v>
      </c>
      <c r="AA991" s="196">
        <v>1.1890000000000001E-2</v>
      </c>
      <c r="AB991" s="196">
        <v>0</v>
      </c>
      <c r="AC991" s="196">
        <v>0</v>
      </c>
      <c r="AD991" s="196">
        <v>0</v>
      </c>
      <c r="AE991" s="196">
        <v>2.6110000000000001E-2</v>
      </c>
      <c r="AF991" s="272">
        <f t="shared" si="63"/>
        <v>1</v>
      </c>
      <c r="AG991" s="196">
        <f t="shared" si="60"/>
        <v>0.21257000000000001</v>
      </c>
    </row>
    <row r="992" spans="1:33" s="23" customFormat="1" x14ac:dyDescent="0.25">
      <c r="A992" s="1">
        <v>2019</v>
      </c>
      <c r="B992" s="1" t="s">
        <v>20</v>
      </c>
      <c r="C992" s="1" t="str">
        <f t="shared" si="61"/>
        <v>2019NB</v>
      </c>
      <c r="D992" s="1" t="s">
        <v>57</v>
      </c>
      <c r="E992" s="1" t="str">
        <f t="shared" si="62"/>
        <v>2019NBC&amp;D</v>
      </c>
      <c r="F992" s="196">
        <v>1.2800000000000001E-3</v>
      </c>
      <c r="G992" s="196">
        <v>3.2799999999999999E-3</v>
      </c>
      <c r="H992" s="196">
        <v>5.3100000000000005E-3</v>
      </c>
      <c r="I992" s="196">
        <v>0.39866000000000001</v>
      </c>
      <c r="J992" s="196">
        <v>2.5550000000000003E-2</v>
      </c>
      <c r="K992" s="196">
        <v>8.8999999999999995E-4</v>
      </c>
      <c r="L992" s="196">
        <v>4.6999999999999999E-4</v>
      </c>
      <c r="M992" s="265">
        <v>4.2199999999999998E-3</v>
      </c>
      <c r="N992" s="196">
        <v>8.43E-3</v>
      </c>
      <c r="O992" s="196">
        <v>0</v>
      </c>
      <c r="P992" s="196">
        <v>0</v>
      </c>
      <c r="Q992" s="196">
        <v>0</v>
      </c>
      <c r="R992" s="196">
        <v>0</v>
      </c>
      <c r="S992" s="196">
        <v>0.43695999999999996</v>
      </c>
      <c r="T992" s="196">
        <v>5.8179999999999996E-2</v>
      </c>
      <c r="U992" s="196">
        <v>1.7230000000000002E-2</v>
      </c>
      <c r="V992" s="196">
        <v>0</v>
      </c>
      <c r="W992" s="196">
        <v>9.8400000000000154E-3</v>
      </c>
      <c r="X992" s="196">
        <v>1.022E-2</v>
      </c>
      <c r="Y992" s="197">
        <v>0</v>
      </c>
      <c r="Z992" s="265">
        <v>8.0000000000000004E-4</v>
      </c>
      <c r="AA992" s="196">
        <v>6.3899999999999998E-3</v>
      </c>
      <c r="AB992" s="196">
        <v>0</v>
      </c>
      <c r="AC992" s="196">
        <v>0</v>
      </c>
      <c r="AD992" s="196">
        <v>0</v>
      </c>
      <c r="AE992" s="196">
        <v>1.2290000000000001E-2</v>
      </c>
      <c r="AF992" s="272">
        <f t="shared" si="63"/>
        <v>1</v>
      </c>
      <c r="AG992" s="196">
        <f t="shared" si="60"/>
        <v>0.55191000000000012</v>
      </c>
    </row>
    <row r="993" spans="1:33" s="23" customFormat="1" x14ac:dyDescent="0.25">
      <c r="A993" s="1">
        <v>2019</v>
      </c>
      <c r="B993" s="1" t="s">
        <v>20</v>
      </c>
      <c r="C993" s="1" t="str">
        <f t="shared" si="61"/>
        <v>2019NB</v>
      </c>
      <c r="D993" s="1" t="s">
        <v>56</v>
      </c>
      <c r="E993" s="1" t="str">
        <f t="shared" si="62"/>
        <v>2019NBICI</v>
      </c>
      <c r="F993" s="196">
        <v>0.19338999999999998</v>
      </c>
      <c r="G993" s="196">
        <v>0.18745999999999999</v>
      </c>
      <c r="H993" s="196">
        <v>4.8349999999999997E-2</v>
      </c>
      <c r="I993" s="196">
        <v>7.6009999999999994E-2</v>
      </c>
      <c r="J993" s="196">
        <v>1.1299999999999999E-2</v>
      </c>
      <c r="K993" s="196">
        <v>2.7719999999999998E-2</v>
      </c>
      <c r="L993" s="196">
        <v>1.525E-2</v>
      </c>
      <c r="M993" s="265">
        <v>1.089E-2</v>
      </c>
      <c r="N993" s="196">
        <v>4.1329999999999999E-2</v>
      </c>
      <c r="O993" s="196">
        <v>0</v>
      </c>
      <c r="P993" s="196">
        <v>0</v>
      </c>
      <c r="Q993" s="196">
        <v>0</v>
      </c>
      <c r="R993" s="196">
        <v>0.11195000000000001</v>
      </c>
      <c r="S993" s="196">
        <v>7.6009999999999994E-2</v>
      </c>
      <c r="T993" s="196">
        <v>0</v>
      </c>
      <c r="U993" s="196">
        <v>0.10233</v>
      </c>
      <c r="V993" s="196">
        <v>0</v>
      </c>
      <c r="W993" s="196">
        <v>3.2250000000000154E-2</v>
      </c>
      <c r="X993" s="196">
        <v>2.4299999999999999E-3</v>
      </c>
      <c r="Y993" s="196">
        <v>0</v>
      </c>
      <c r="Z993" s="265">
        <v>1.485E-2</v>
      </c>
      <c r="AA993" s="196">
        <v>1.7310000000000002E-2</v>
      </c>
      <c r="AB993" s="196">
        <v>0</v>
      </c>
      <c r="AC993" s="196">
        <v>0</v>
      </c>
      <c r="AD993" s="196">
        <v>0</v>
      </c>
      <c r="AE993" s="196">
        <v>3.117E-2</v>
      </c>
      <c r="AF993" s="272">
        <f t="shared" si="63"/>
        <v>1</v>
      </c>
      <c r="AG993" s="196">
        <f t="shared" si="60"/>
        <v>0.27635000000000015</v>
      </c>
    </row>
    <row r="994" spans="1:33" s="23" customFormat="1" x14ac:dyDescent="0.25">
      <c r="A994" s="1">
        <v>2019</v>
      </c>
      <c r="B994" s="1" t="s">
        <v>20</v>
      </c>
      <c r="C994" s="1" t="str">
        <f t="shared" si="61"/>
        <v>2019NB</v>
      </c>
      <c r="D994" s="1" t="s">
        <v>58</v>
      </c>
      <c r="E994" s="1" t="str">
        <f t="shared" si="62"/>
        <v>2019NBResidential</v>
      </c>
      <c r="F994" s="196">
        <v>0.24742</v>
      </c>
      <c r="G994" s="196">
        <v>0.12383</v>
      </c>
      <c r="H994" s="196">
        <v>6.1849999999999995E-2</v>
      </c>
      <c r="I994" s="196">
        <v>2.9169999999999998E-2</v>
      </c>
      <c r="J994" s="196">
        <v>2.828E-2</v>
      </c>
      <c r="K994" s="196">
        <v>5.0290000000000001E-2</v>
      </c>
      <c r="L994" s="196">
        <v>5.6270000000000001E-2</v>
      </c>
      <c r="M994" s="265">
        <v>1.6500000000000001E-2</v>
      </c>
      <c r="N994" s="196">
        <v>9.5129999999999992E-2</v>
      </c>
      <c r="O994" s="196">
        <v>0</v>
      </c>
      <c r="P994" s="196">
        <v>0</v>
      </c>
      <c r="Q994" s="196">
        <v>7.8689999999999996E-2</v>
      </c>
      <c r="R994" s="196">
        <v>0</v>
      </c>
      <c r="S994" s="196">
        <v>2.9169999999999998E-2</v>
      </c>
      <c r="T994" s="196">
        <v>0</v>
      </c>
      <c r="U994" s="196">
        <v>0.10077999999999999</v>
      </c>
      <c r="V994" s="196">
        <v>0</v>
      </c>
      <c r="W994" s="196">
        <v>3.3680000000000022E-2</v>
      </c>
      <c r="X994" s="196">
        <v>3.0200000000000001E-3</v>
      </c>
      <c r="Y994" s="196">
        <v>0</v>
      </c>
      <c r="Z994" s="265">
        <v>7.92E-3</v>
      </c>
      <c r="AA994" s="196">
        <v>1.1890000000000001E-2</v>
      </c>
      <c r="AB994" s="196">
        <v>0</v>
      </c>
      <c r="AC994" s="196">
        <v>0</v>
      </c>
      <c r="AD994" s="196">
        <v>0</v>
      </c>
      <c r="AE994" s="196">
        <v>2.6110000000000001E-2</v>
      </c>
      <c r="AF994" s="272">
        <f t="shared" si="63"/>
        <v>1</v>
      </c>
      <c r="AG994" s="196">
        <f t="shared" si="60"/>
        <v>0.21257000000000001</v>
      </c>
    </row>
    <row r="995" spans="1:33" s="23" customFormat="1" x14ac:dyDescent="0.25">
      <c r="A995" s="1">
        <v>2020</v>
      </c>
      <c r="B995" s="1" t="s">
        <v>20</v>
      </c>
      <c r="C995" s="1" t="str">
        <f t="shared" si="61"/>
        <v>2020NB</v>
      </c>
      <c r="D995" s="1" t="s">
        <v>57</v>
      </c>
      <c r="E995" s="1" t="str">
        <f t="shared" si="62"/>
        <v>2020NBC&amp;D</v>
      </c>
      <c r="F995" s="196">
        <v>1.2800000000000001E-3</v>
      </c>
      <c r="G995" s="196">
        <v>3.2799999999999999E-3</v>
      </c>
      <c r="H995" s="196">
        <v>5.3100000000000005E-3</v>
      </c>
      <c r="I995" s="196">
        <v>0.39866000000000001</v>
      </c>
      <c r="J995" s="196">
        <v>2.5550000000000003E-2</v>
      </c>
      <c r="K995" s="196">
        <v>8.8999999999999995E-4</v>
      </c>
      <c r="L995" s="196">
        <v>4.6999999999999999E-4</v>
      </c>
      <c r="M995" s="265">
        <v>4.2199999999999998E-3</v>
      </c>
      <c r="N995" s="196">
        <v>8.43E-3</v>
      </c>
      <c r="O995" s="196">
        <v>0</v>
      </c>
      <c r="P995" s="196">
        <v>0</v>
      </c>
      <c r="Q995" s="196">
        <v>0</v>
      </c>
      <c r="R995" s="196">
        <v>0</v>
      </c>
      <c r="S995" s="196">
        <v>0.43695999999999996</v>
      </c>
      <c r="T995" s="196">
        <v>5.8179999999999996E-2</v>
      </c>
      <c r="U995" s="196">
        <v>1.7230000000000002E-2</v>
      </c>
      <c r="V995" s="196">
        <v>0</v>
      </c>
      <c r="W995" s="196">
        <v>9.8400000000000154E-3</v>
      </c>
      <c r="X995" s="196">
        <v>1.022E-2</v>
      </c>
      <c r="Y995" s="196">
        <v>0</v>
      </c>
      <c r="Z995" s="265">
        <v>8.0000000000000004E-4</v>
      </c>
      <c r="AA995" s="196">
        <v>6.3899999999999998E-3</v>
      </c>
      <c r="AB995" s="196">
        <v>0</v>
      </c>
      <c r="AC995" s="196">
        <v>0</v>
      </c>
      <c r="AD995" s="196">
        <v>0</v>
      </c>
      <c r="AE995" s="196">
        <v>1.2290000000000001E-2</v>
      </c>
      <c r="AF995" s="272">
        <f t="shared" si="63"/>
        <v>1</v>
      </c>
      <c r="AG995" s="196">
        <f t="shared" si="60"/>
        <v>0.55191000000000012</v>
      </c>
    </row>
    <row r="996" spans="1:33" s="23" customFormat="1" x14ac:dyDescent="0.25">
      <c r="A996" s="1">
        <v>2020</v>
      </c>
      <c r="B996" s="1" t="s">
        <v>20</v>
      </c>
      <c r="C996" s="1" t="str">
        <f t="shared" si="61"/>
        <v>2020NB</v>
      </c>
      <c r="D996" s="1" t="s">
        <v>56</v>
      </c>
      <c r="E996" s="1" t="str">
        <f t="shared" si="62"/>
        <v>2020NBICI</v>
      </c>
      <c r="F996" s="196">
        <v>0.19338999999999998</v>
      </c>
      <c r="G996" s="196">
        <v>0.18745999999999999</v>
      </c>
      <c r="H996" s="196">
        <v>4.8349999999999997E-2</v>
      </c>
      <c r="I996" s="196">
        <v>7.6009999999999994E-2</v>
      </c>
      <c r="J996" s="196">
        <v>1.1299999999999999E-2</v>
      </c>
      <c r="K996" s="196">
        <v>2.7719999999999998E-2</v>
      </c>
      <c r="L996" s="196">
        <v>1.525E-2</v>
      </c>
      <c r="M996" s="265">
        <v>1.089E-2</v>
      </c>
      <c r="N996" s="196">
        <v>4.1329999999999999E-2</v>
      </c>
      <c r="O996" s="196">
        <v>0</v>
      </c>
      <c r="P996" s="196">
        <v>0</v>
      </c>
      <c r="Q996" s="196">
        <v>0</v>
      </c>
      <c r="R996" s="196">
        <v>0.11195000000000001</v>
      </c>
      <c r="S996" s="196">
        <v>7.6009999999999994E-2</v>
      </c>
      <c r="T996" s="196">
        <v>0</v>
      </c>
      <c r="U996" s="196">
        <v>0.10233</v>
      </c>
      <c r="V996" s="196">
        <v>0</v>
      </c>
      <c r="W996" s="196">
        <v>3.2250000000000154E-2</v>
      </c>
      <c r="X996" s="196">
        <v>2.4299999999999999E-3</v>
      </c>
      <c r="Y996" s="196">
        <v>0</v>
      </c>
      <c r="Z996" s="265">
        <v>1.485E-2</v>
      </c>
      <c r="AA996" s="196">
        <v>1.7310000000000002E-2</v>
      </c>
      <c r="AB996" s="196">
        <v>0</v>
      </c>
      <c r="AC996" s="196">
        <v>0</v>
      </c>
      <c r="AD996" s="196">
        <v>0</v>
      </c>
      <c r="AE996" s="196">
        <v>3.117E-2</v>
      </c>
      <c r="AF996" s="272">
        <f t="shared" si="63"/>
        <v>1</v>
      </c>
      <c r="AG996" s="196">
        <f t="shared" si="60"/>
        <v>0.27635000000000015</v>
      </c>
    </row>
    <row r="997" spans="1:33" s="23" customFormat="1" x14ac:dyDescent="0.25">
      <c r="A997" s="1">
        <v>2020</v>
      </c>
      <c r="B997" s="1" t="s">
        <v>20</v>
      </c>
      <c r="C997" s="1" t="str">
        <f t="shared" si="61"/>
        <v>2020NB</v>
      </c>
      <c r="D997" s="1" t="s">
        <v>58</v>
      </c>
      <c r="E997" s="1" t="str">
        <f t="shared" si="62"/>
        <v>2020NBResidential</v>
      </c>
      <c r="F997" s="196">
        <v>0.24742</v>
      </c>
      <c r="G997" s="196">
        <v>0.12383</v>
      </c>
      <c r="H997" s="196">
        <v>6.1849999999999995E-2</v>
      </c>
      <c r="I997" s="196">
        <v>2.9169999999999998E-2</v>
      </c>
      <c r="J997" s="196">
        <v>2.828E-2</v>
      </c>
      <c r="K997" s="196">
        <v>5.0290000000000001E-2</v>
      </c>
      <c r="L997" s="196">
        <v>5.6270000000000001E-2</v>
      </c>
      <c r="M997" s="265">
        <v>1.6500000000000001E-2</v>
      </c>
      <c r="N997" s="196">
        <v>9.5129999999999992E-2</v>
      </c>
      <c r="O997" s="196">
        <v>0</v>
      </c>
      <c r="P997" s="196">
        <v>0</v>
      </c>
      <c r="Q997" s="196">
        <v>7.8689999999999996E-2</v>
      </c>
      <c r="R997" s="196">
        <v>0</v>
      </c>
      <c r="S997" s="196">
        <v>2.9169999999999998E-2</v>
      </c>
      <c r="T997" s="196">
        <v>0</v>
      </c>
      <c r="U997" s="196">
        <v>0.10077999999999999</v>
      </c>
      <c r="V997" s="196">
        <v>0</v>
      </c>
      <c r="W997" s="196">
        <v>3.3680000000000022E-2</v>
      </c>
      <c r="X997" s="196">
        <v>3.0200000000000001E-3</v>
      </c>
      <c r="Y997" s="196">
        <v>0</v>
      </c>
      <c r="Z997" s="265">
        <v>7.92E-3</v>
      </c>
      <c r="AA997" s="196">
        <v>1.1890000000000001E-2</v>
      </c>
      <c r="AB997" s="196">
        <v>0</v>
      </c>
      <c r="AC997" s="196">
        <v>0</v>
      </c>
      <c r="AD997" s="196">
        <v>0</v>
      </c>
      <c r="AE997" s="196">
        <v>2.6110000000000001E-2</v>
      </c>
      <c r="AF997" s="272">
        <f t="shared" si="63"/>
        <v>1</v>
      </c>
      <c r="AG997" s="196">
        <f t="shared" si="60"/>
        <v>0.21257000000000001</v>
      </c>
    </row>
    <row r="998" spans="1:33" s="23" customFormat="1" x14ac:dyDescent="0.25">
      <c r="A998" s="1">
        <v>2021</v>
      </c>
      <c r="B998" s="1" t="s">
        <v>20</v>
      </c>
      <c r="C998" s="1" t="str">
        <f t="shared" si="61"/>
        <v>2021NB</v>
      </c>
      <c r="D998" s="1" t="s">
        <v>57</v>
      </c>
      <c r="E998" s="1" t="str">
        <f t="shared" si="62"/>
        <v>2021NBC&amp;D</v>
      </c>
      <c r="F998" s="196">
        <v>1.2800000000000001E-3</v>
      </c>
      <c r="G998" s="196">
        <v>3.2799999999999999E-3</v>
      </c>
      <c r="H998" s="196">
        <v>5.3100000000000005E-3</v>
      </c>
      <c r="I998" s="196">
        <v>0.39866000000000001</v>
      </c>
      <c r="J998" s="196">
        <v>2.5550000000000003E-2</v>
      </c>
      <c r="K998" s="196">
        <v>8.8999999999999995E-4</v>
      </c>
      <c r="L998" s="196">
        <v>4.6999999999999999E-4</v>
      </c>
      <c r="M998" s="265">
        <v>4.2199999999999998E-3</v>
      </c>
      <c r="N998" s="196">
        <v>8.43E-3</v>
      </c>
      <c r="O998" s="196">
        <v>0</v>
      </c>
      <c r="P998" s="196">
        <v>0</v>
      </c>
      <c r="Q998" s="196">
        <v>0</v>
      </c>
      <c r="R998" s="196">
        <v>0</v>
      </c>
      <c r="S998" s="196">
        <v>0.43695999999999996</v>
      </c>
      <c r="T998" s="196">
        <v>5.8179999999999996E-2</v>
      </c>
      <c r="U998" s="196">
        <v>1.7230000000000002E-2</v>
      </c>
      <c r="V998" s="196">
        <v>0</v>
      </c>
      <c r="W998" s="196">
        <v>9.8400000000000154E-3</v>
      </c>
      <c r="X998" s="196">
        <v>1.022E-2</v>
      </c>
      <c r="Y998" s="196">
        <v>0</v>
      </c>
      <c r="Z998" s="265">
        <v>8.0000000000000004E-4</v>
      </c>
      <c r="AA998" s="196">
        <v>6.3899999999999998E-3</v>
      </c>
      <c r="AB998" s="196">
        <v>0</v>
      </c>
      <c r="AC998" s="196">
        <v>0</v>
      </c>
      <c r="AD998" s="196">
        <v>0</v>
      </c>
      <c r="AE998" s="196">
        <v>1.2290000000000001E-2</v>
      </c>
      <c r="AF998" s="272">
        <f t="shared" si="63"/>
        <v>1</v>
      </c>
      <c r="AG998" s="196">
        <f t="shared" ref="AG998:AG1061" si="64">SUM(S998:AE998)</f>
        <v>0.55191000000000012</v>
      </c>
    </row>
    <row r="999" spans="1:33" s="23" customFormat="1" x14ac:dyDescent="0.25">
      <c r="A999" s="1">
        <v>2021</v>
      </c>
      <c r="B999" s="1" t="s">
        <v>20</v>
      </c>
      <c r="C999" s="1" t="str">
        <f t="shared" si="61"/>
        <v>2021NB</v>
      </c>
      <c r="D999" s="1" t="s">
        <v>56</v>
      </c>
      <c r="E999" s="1" t="str">
        <f t="shared" si="62"/>
        <v>2021NBICI</v>
      </c>
      <c r="F999" s="196">
        <v>0.16</v>
      </c>
      <c r="G999" s="196">
        <v>0.20620000000000002</v>
      </c>
      <c r="H999" s="196">
        <v>6.3700000000000007E-2</v>
      </c>
      <c r="I999" s="196">
        <v>9.3329999999999996E-2</v>
      </c>
      <c r="J999" s="196">
        <v>1.1299999999999999E-2</v>
      </c>
      <c r="K999" s="196">
        <v>2.7719999999999998E-2</v>
      </c>
      <c r="L999" s="196">
        <v>1.525E-2</v>
      </c>
      <c r="M999" s="265">
        <v>1.089E-2</v>
      </c>
      <c r="N999" s="196">
        <v>4.1329999999999999E-2</v>
      </c>
      <c r="O999" s="196">
        <v>0</v>
      </c>
      <c r="P999" s="196">
        <v>0</v>
      </c>
      <c r="Q999" s="196">
        <v>0</v>
      </c>
      <c r="R999" s="196">
        <v>4.6010000000000002E-2</v>
      </c>
      <c r="S999" s="196">
        <v>4.376E-2</v>
      </c>
      <c r="T999" s="196">
        <v>0</v>
      </c>
      <c r="U999" s="196">
        <v>0.14269000000000001</v>
      </c>
      <c r="V999" s="196">
        <v>0</v>
      </c>
      <c r="W999" s="196">
        <v>5.2520000000000053E-2</v>
      </c>
      <c r="X999" s="196">
        <v>1.414E-2</v>
      </c>
      <c r="Y999" s="197">
        <v>0</v>
      </c>
      <c r="Z999" s="265">
        <v>1.634E-2</v>
      </c>
      <c r="AA999" s="196">
        <v>1.7299999999999999E-2</v>
      </c>
      <c r="AB999" s="196">
        <v>0</v>
      </c>
      <c r="AC999" s="196">
        <v>0</v>
      </c>
      <c r="AD999" s="196">
        <v>0</v>
      </c>
      <c r="AE999" s="196">
        <v>3.7519999999999998E-2</v>
      </c>
      <c r="AF999" s="272">
        <f t="shared" si="63"/>
        <v>1</v>
      </c>
      <c r="AG999" s="196">
        <f t="shared" si="64"/>
        <v>0.32427000000000006</v>
      </c>
    </row>
    <row r="1000" spans="1:33" s="23" customFormat="1" x14ac:dyDescent="0.25">
      <c r="A1000" s="1">
        <v>2021</v>
      </c>
      <c r="B1000" s="1" t="s">
        <v>20</v>
      </c>
      <c r="C1000" s="1" t="str">
        <f t="shared" si="61"/>
        <v>2021NB</v>
      </c>
      <c r="D1000" s="1" t="s">
        <v>58</v>
      </c>
      <c r="E1000" s="1" t="str">
        <f t="shared" si="62"/>
        <v>2021NBResidential</v>
      </c>
      <c r="F1000" s="196">
        <v>0.2084</v>
      </c>
      <c r="G1000" s="196">
        <v>0.13983999999999999</v>
      </c>
      <c r="H1000" s="196">
        <v>7.0419999999999996E-2</v>
      </c>
      <c r="I1000" s="196">
        <v>3.0640000000000001E-2</v>
      </c>
      <c r="J1000" s="196">
        <v>2.828E-2</v>
      </c>
      <c r="K1000" s="196">
        <v>5.0290000000000001E-2</v>
      </c>
      <c r="L1000" s="196">
        <v>5.6270000000000001E-2</v>
      </c>
      <c r="M1000" s="265">
        <v>1.6500000000000001E-2</v>
      </c>
      <c r="N1000" s="196">
        <v>9.5129999999999992E-2</v>
      </c>
      <c r="O1000" s="196">
        <v>0</v>
      </c>
      <c r="P1000" s="196">
        <v>0</v>
      </c>
      <c r="Q1000" s="196">
        <v>2.5939999999999998E-2</v>
      </c>
      <c r="R1000" s="196">
        <v>0</v>
      </c>
      <c r="S1000" s="196">
        <v>2.138E-2</v>
      </c>
      <c r="T1000" s="196">
        <v>0</v>
      </c>
      <c r="U1000" s="196">
        <v>0.14127000000000001</v>
      </c>
      <c r="V1000" s="196">
        <v>0</v>
      </c>
      <c r="W1000" s="196">
        <v>4.2660000000000073E-2</v>
      </c>
      <c r="X1000" s="196">
        <v>3.2070000000000001E-2</v>
      </c>
      <c r="Y1000" s="196">
        <v>0</v>
      </c>
      <c r="Z1000" s="265">
        <v>6.3499999999999997E-3</v>
      </c>
      <c r="AA1000" s="196">
        <v>1.1559999999999999E-2</v>
      </c>
      <c r="AB1000" s="196">
        <v>0</v>
      </c>
      <c r="AC1000" s="196">
        <v>0</v>
      </c>
      <c r="AD1000" s="196">
        <v>0</v>
      </c>
      <c r="AE1000" s="196">
        <v>2.3E-2</v>
      </c>
      <c r="AF1000" s="272">
        <f t="shared" si="63"/>
        <v>1</v>
      </c>
      <c r="AG1000" s="196">
        <f t="shared" si="64"/>
        <v>0.27829000000000009</v>
      </c>
    </row>
    <row r="1001" spans="1:33" s="23" customFormat="1" x14ac:dyDescent="0.25">
      <c r="A1001" s="1">
        <v>2022</v>
      </c>
      <c r="B1001" s="1" t="s">
        <v>20</v>
      </c>
      <c r="C1001" s="1" t="str">
        <f t="shared" si="61"/>
        <v>2022NB</v>
      </c>
      <c r="D1001" s="1" t="s">
        <v>57</v>
      </c>
      <c r="E1001" s="1" t="str">
        <f t="shared" si="62"/>
        <v>2022NBC&amp;D</v>
      </c>
      <c r="F1001" s="196">
        <v>1.2800000000000001E-3</v>
      </c>
      <c r="G1001" s="196">
        <v>3.2799999999999999E-3</v>
      </c>
      <c r="H1001" s="196">
        <v>5.3100000000000005E-3</v>
      </c>
      <c r="I1001" s="196">
        <v>0.39866000000000001</v>
      </c>
      <c r="J1001" s="196">
        <v>2.5550000000000003E-2</v>
      </c>
      <c r="K1001" s="196">
        <v>8.8999999999999995E-4</v>
      </c>
      <c r="L1001" s="196">
        <v>4.6999999999999999E-4</v>
      </c>
      <c r="M1001" s="265">
        <v>4.2199999999999998E-3</v>
      </c>
      <c r="N1001" s="196">
        <v>8.43E-3</v>
      </c>
      <c r="O1001" s="196">
        <v>0</v>
      </c>
      <c r="P1001" s="196">
        <v>0</v>
      </c>
      <c r="Q1001" s="196">
        <v>0</v>
      </c>
      <c r="R1001" s="196">
        <v>0</v>
      </c>
      <c r="S1001" s="196">
        <v>0.43695999999999996</v>
      </c>
      <c r="T1001" s="196">
        <v>5.8179999999999996E-2</v>
      </c>
      <c r="U1001" s="196">
        <v>1.7230000000000002E-2</v>
      </c>
      <c r="V1001" s="196">
        <v>0</v>
      </c>
      <c r="W1001" s="196">
        <v>9.8400000000000154E-3</v>
      </c>
      <c r="X1001" s="196">
        <v>1.022E-2</v>
      </c>
      <c r="Y1001" s="196">
        <v>0</v>
      </c>
      <c r="Z1001" s="265">
        <v>8.0000000000000004E-4</v>
      </c>
      <c r="AA1001" s="196">
        <v>6.3899999999999998E-3</v>
      </c>
      <c r="AB1001" s="196">
        <v>0</v>
      </c>
      <c r="AC1001" s="196">
        <v>0</v>
      </c>
      <c r="AD1001" s="196">
        <v>0</v>
      </c>
      <c r="AE1001" s="196">
        <v>1.2290000000000001E-2</v>
      </c>
      <c r="AF1001" s="272">
        <f t="shared" si="63"/>
        <v>1</v>
      </c>
      <c r="AG1001" s="196">
        <f t="shared" si="64"/>
        <v>0.55191000000000012</v>
      </c>
    </row>
    <row r="1002" spans="1:33" s="23" customFormat="1" x14ac:dyDescent="0.25">
      <c r="A1002" s="1">
        <v>2022</v>
      </c>
      <c r="B1002" s="1" t="s">
        <v>20</v>
      </c>
      <c r="C1002" s="1" t="str">
        <f t="shared" si="61"/>
        <v>2022NB</v>
      </c>
      <c r="D1002" s="1" t="s">
        <v>56</v>
      </c>
      <c r="E1002" s="1" t="str">
        <f t="shared" si="62"/>
        <v>2022NBICI</v>
      </c>
      <c r="F1002" s="196">
        <v>0.16</v>
      </c>
      <c r="G1002" s="196">
        <v>0.20620000000000002</v>
      </c>
      <c r="H1002" s="196">
        <v>6.3700000000000007E-2</v>
      </c>
      <c r="I1002" s="196">
        <v>9.3329999999999996E-2</v>
      </c>
      <c r="J1002" s="196">
        <v>1.1299999999999999E-2</v>
      </c>
      <c r="K1002" s="196">
        <v>2.7719999999999998E-2</v>
      </c>
      <c r="L1002" s="196">
        <v>1.525E-2</v>
      </c>
      <c r="M1002" s="265">
        <v>1.089E-2</v>
      </c>
      <c r="N1002" s="196">
        <v>4.1329999999999999E-2</v>
      </c>
      <c r="O1002" s="196">
        <v>0</v>
      </c>
      <c r="P1002" s="196">
        <v>0</v>
      </c>
      <c r="Q1002" s="196">
        <v>0</v>
      </c>
      <c r="R1002" s="196">
        <v>4.6010000000000002E-2</v>
      </c>
      <c r="S1002" s="196">
        <v>4.376E-2</v>
      </c>
      <c r="T1002" s="196">
        <v>0</v>
      </c>
      <c r="U1002" s="196">
        <v>0.14269000000000001</v>
      </c>
      <c r="V1002" s="196">
        <v>0</v>
      </c>
      <c r="W1002" s="196">
        <v>5.2520000000000053E-2</v>
      </c>
      <c r="X1002" s="196">
        <v>1.414E-2</v>
      </c>
      <c r="Y1002" s="197">
        <v>0</v>
      </c>
      <c r="Z1002" s="265">
        <v>1.634E-2</v>
      </c>
      <c r="AA1002" s="196">
        <v>1.7299999999999999E-2</v>
      </c>
      <c r="AB1002" s="196">
        <v>0</v>
      </c>
      <c r="AC1002" s="196">
        <v>0</v>
      </c>
      <c r="AD1002" s="196">
        <v>0</v>
      </c>
      <c r="AE1002" s="196">
        <v>3.7519999999999998E-2</v>
      </c>
      <c r="AF1002" s="272">
        <f t="shared" si="63"/>
        <v>1</v>
      </c>
      <c r="AG1002" s="196">
        <f t="shared" si="64"/>
        <v>0.32427000000000006</v>
      </c>
    </row>
    <row r="1003" spans="1:33" s="23" customFormat="1" x14ac:dyDescent="0.25">
      <c r="A1003" s="1">
        <v>2022</v>
      </c>
      <c r="B1003" s="1" t="s">
        <v>20</v>
      </c>
      <c r="C1003" s="1" t="str">
        <f t="shared" si="61"/>
        <v>2022NB</v>
      </c>
      <c r="D1003" s="1" t="s">
        <v>58</v>
      </c>
      <c r="E1003" s="1" t="str">
        <f t="shared" si="62"/>
        <v>2022NBResidential</v>
      </c>
      <c r="F1003" s="196">
        <v>0.2084</v>
      </c>
      <c r="G1003" s="196">
        <v>0.13983999999999999</v>
      </c>
      <c r="H1003" s="196">
        <v>7.0419999999999996E-2</v>
      </c>
      <c r="I1003" s="196">
        <v>3.0640000000000001E-2</v>
      </c>
      <c r="J1003" s="196">
        <v>2.828E-2</v>
      </c>
      <c r="K1003" s="196">
        <v>5.0290000000000001E-2</v>
      </c>
      <c r="L1003" s="196">
        <v>5.6270000000000001E-2</v>
      </c>
      <c r="M1003" s="265">
        <v>1.6500000000000001E-2</v>
      </c>
      <c r="N1003" s="196">
        <v>9.5129999999999992E-2</v>
      </c>
      <c r="O1003" s="196">
        <v>0</v>
      </c>
      <c r="P1003" s="196">
        <v>0</v>
      </c>
      <c r="Q1003" s="196">
        <v>2.5939999999999998E-2</v>
      </c>
      <c r="R1003" s="196">
        <v>0</v>
      </c>
      <c r="S1003" s="196">
        <v>2.138E-2</v>
      </c>
      <c r="T1003" s="196">
        <v>0</v>
      </c>
      <c r="U1003" s="196">
        <v>0.14127000000000001</v>
      </c>
      <c r="V1003" s="196">
        <v>0</v>
      </c>
      <c r="W1003" s="196">
        <v>4.2660000000000073E-2</v>
      </c>
      <c r="X1003" s="196">
        <v>3.2070000000000001E-2</v>
      </c>
      <c r="Y1003" s="196">
        <v>0</v>
      </c>
      <c r="Z1003" s="265">
        <v>6.3499999999999997E-3</v>
      </c>
      <c r="AA1003" s="196">
        <v>1.1559999999999999E-2</v>
      </c>
      <c r="AB1003" s="196">
        <v>0</v>
      </c>
      <c r="AC1003" s="196">
        <v>0</v>
      </c>
      <c r="AD1003" s="196">
        <v>0</v>
      </c>
      <c r="AE1003" s="196">
        <v>2.3E-2</v>
      </c>
      <c r="AF1003" s="272">
        <f t="shared" si="63"/>
        <v>1</v>
      </c>
      <c r="AG1003" s="196">
        <f t="shared" si="64"/>
        <v>0.27829000000000009</v>
      </c>
    </row>
    <row r="1004" spans="1:33" s="23" customFormat="1" x14ac:dyDescent="0.25">
      <c r="A1004" s="1">
        <v>2023</v>
      </c>
      <c r="B1004" s="1" t="s">
        <v>20</v>
      </c>
      <c r="C1004" s="1" t="str">
        <f t="shared" si="61"/>
        <v>2023NB</v>
      </c>
      <c r="D1004" s="1" t="s">
        <v>57</v>
      </c>
      <c r="E1004" s="1" t="str">
        <f t="shared" si="62"/>
        <v>2023NBC&amp;D</v>
      </c>
      <c r="F1004" s="196">
        <v>1.2800000000000001E-3</v>
      </c>
      <c r="G1004" s="196">
        <v>3.2799999999999999E-3</v>
      </c>
      <c r="H1004" s="196">
        <v>5.3100000000000005E-3</v>
      </c>
      <c r="I1004" s="196">
        <v>0.39866000000000001</v>
      </c>
      <c r="J1004" s="196">
        <v>2.5550000000000003E-2</v>
      </c>
      <c r="K1004" s="196">
        <v>8.8999999999999995E-4</v>
      </c>
      <c r="L1004" s="196">
        <v>4.6999999999999999E-4</v>
      </c>
      <c r="M1004" s="265">
        <v>4.2199999999999998E-3</v>
      </c>
      <c r="N1004" s="196">
        <v>8.43E-3</v>
      </c>
      <c r="O1004" s="196">
        <v>0</v>
      </c>
      <c r="P1004" s="196">
        <v>0</v>
      </c>
      <c r="Q1004" s="196">
        <v>0</v>
      </c>
      <c r="R1004" s="196">
        <v>0</v>
      </c>
      <c r="S1004" s="196">
        <v>0.43695999999999996</v>
      </c>
      <c r="T1004" s="196">
        <v>5.8179999999999996E-2</v>
      </c>
      <c r="U1004" s="196">
        <v>1.7230000000000002E-2</v>
      </c>
      <c r="V1004" s="196">
        <v>0</v>
      </c>
      <c r="W1004" s="196">
        <v>9.8400000000000154E-3</v>
      </c>
      <c r="X1004" s="196">
        <v>1.022E-2</v>
      </c>
      <c r="Y1004" s="196">
        <v>0</v>
      </c>
      <c r="Z1004" s="265">
        <v>8.0000000000000004E-4</v>
      </c>
      <c r="AA1004" s="196">
        <v>6.3899999999999998E-3</v>
      </c>
      <c r="AB1004" s="196">
        <v>0</v>
      </c>
      <c r="AC1004" s="196">
        <v>0</v>
      </c>
      <c r="AD1004" s="196">
        <v>0</v>
      </c>
      <c r="AE1004" s="196">
        <v>1.2290000000000001E-2</v>
      </c>
      <c r="AF1004" s="272">
        <f t="shared" si="63"/>
        <v>1</v>
      </c>
      <c r="AG1004" s="196">
        <f t="shared" si="64"/>
        <v>0.55191000000000012</v>
      </c>
    </row>
    <row r="1005" spans="1:33" s="23" customFormat="1" x14ac:dyDescent="0.25">
      <c r="A1005" s="1">
        <v>2023</v>
      </c>
      <c r="B1005" s="1" t="s">
        <v>20</v>
      </c>
      <c r="C1005" s="1" t="str">
        <f t="shared" si="61"/>
        <v>2023NB</v>
      </c>
      <c r="D1005" s="1" t="s">
        <v>56</v>
      </c>
      <c r="E1005" s="1" t="str">
        <f t="shared" si="62"/>
        <v>2023NBICI</v>
      </c>
      <c r="F1005" s="196">
        <v>0.16</v>
      </c>
      <c r="G1005" s="196">
        <v>0.20620000000000002</v>
      </c>
      <c r="H1005" s="196">
        <v>6.3700000000000007E-2</v>
      </c>
      <c r="I1005" s="196">
        <v>9.3329999999999996E-2</v>
      </c>
      <c r="J1005" s="196">
        <v>1.1299999999999999E-2</v>
      </c>
      <c r="K1005" s="196">
        <v>2.7719999999999998E-2</v>
      </c>
      <c r="L1005" s="196">
        <v>1.525E-2</v>
      </c>
      <c r="M1005" s="265">
        <v>1.089E-2</v>
      </c>
      <c r="N1005" s="196">
        <v>4.1329999999999999E-2</v>
      </c>
      <c r="O1005" s="196">
        <v>0</v>
      </c>
      <c r="P1005" s="196">
        <v>0</v>
      </c>
      <c r="Q1005" s="196">
        <v>0</v>
      </c>
      <c r="R1005" s="196">
        <v>4.6010000000000002E-2</v>
      </c>
      <c r="S1005" s="196">
        <v>4.376E-2</v>
      </c>
      <c r="T1005" s="196">
        <v>0</v>
      </c>
      <c r="U1005" s="196">
        <v>0.14269000000000001</v>
      </c>
      <c r="V1005" s="196">
        <v>0</v>
      </c>
      <c r="W1005" s="196">
        <v>5.2520000000000053E-2</v>
      </c>
      <c r="X1005" s="196">
        <v>1.414E-2</v>
      </c>
      <c r="Y1005" s="197">
        <v>0</v>
      </c>
      <c r="Z1005" s="265">
        <v>1.634E-2</v>
      </c>
      <c r="AA1005" s="196">
        <v>1.7299999999999999E-2</v>
      </c>
      <c r="AB1005" s="196">
        <v>0</v>
      </c>
      <c r="AC1005" s="196">
        <v>0</v>
      </c>
      <c r="AD1005" s="196">
        <v>0</v>
      </c>
      <c r="AE1005" s="196">
        <v>3.7519999999999998E-2</v>
      </c>
      <c r="AF1005" s="272">
        <f t="shared" si="63"/>
        <v>1</v>
      </c>
      <c r="AG1005" s="196">
        <f t="shared" si="64"/>
        <v>0.32427000000000006</v>
      </c>
    </row>
    <row r="1006" spans="1:33" s="23" customFormat="1" x14ac:dyDescent="0.25">
      <c r="A1006" s="1">
        <v>2023</v>
      </c>
      <c r="B1006" s="1" t="s">
        <v>20</v>
      </c>
      <c r="C1006" s="1" t="str">
        <f t="shared" si="61"/>
        <v>2023NB</v>
      </c>
      <c r="D1006" s="1" t="s">
        <v>58</v>
      </c>
      <c r="E1006" s="1" t="str">
        <f t="shared" si="62"/>
        <v>2023NBResidential</v>
      </c>
      <c r="F1006" s="196">
        <v>0.2084</v>
      </c>
      <c r="G1006" s="196">
        <v>0.13983999999999999</v>
      </c>
      <c r="H1006" s="196">
        <v>7.0419999999999996E-2</v>
      </c>
      <c r="I1006" s="196">
        <v>3.0640000000000001E-2</v>
      </c>
      <c r="J1006" s="196">
        <v>2.828E-2</v>
      </c>
      <c r="K1006" s="196">
        <v>5.0290000000000001E-2</v>
      </c>
      <c r="L1006" s="196">
        <v>5.6270000000000001E-2</v>
      </c>
      <c r="M1006" s="265">
        <v>1.6500000000000001E-2</v>
      </c>
      <c r="N1006" s="196">
        <v>9.5129999999999992E-2</v>
      </c>
      <c r="O1006" s="196">
        <v>0</v>
      </c>
      <c r="P1006" s="196">
        <v>0</v>
      </c>
      <c r="Q1006" s="196">
        <v>2.5939999999999998E-2</v>
      </c>
      <c r="R1006" s="196">
        <v>0</v>
      </c>
      <c r="S1006" s="196">
        <v>2.138E-2</v>
      </c>
      <c r="T1006" s="196">
        <v>0</v>
      </c>
      <c r="U1006" s="196">
        <v>0.14127000000000001</v>
      </c>
      <c r="V1006" s="196">
        <v>0</v>
      </c>
      <c r="W1006" s="196">
        <v>4.2660000000000073E-2</v>
      </c>
      <c r="X1006" s="196">
        <v>3.2070000000000001E-2</v>
      </c>
      <c r="Y1006" s="196">
        <v>0</v>
      </c>
      <c r="Z1006" s="265">
        <v>6.3499999999999997E-3</v>
      </c>
      <c r="AA1006" s="196">
        <v>1.1559999999999999E-2</v>
      </c>
      <c r="AB1006" s="196">
        <v>0</v>
      </c>
      <c r="AC1006" s="196">
        <v>0</v>
      </c>
      <c r="AD1006" s="196">
        <v>0</v>
      </c>
      <c r="AE1006" s="196">
        <v>2.3E-2</v>
      </c>
      <c r="AF1006" s="272">
        <f t="shared" si="63"/>
        <v>1</v>
      </c>
      <c r="AG1006" s="196">
        <f t="shared" si="64"/>
        <v>0.27829000000000009</v>
      </c>
    </row>
    <row r="1007" spans="1:33" s="23" customFormat="1" x14ac:dyDescent="0.25">
      <c r="A1007" s="1">
        <v>2024</v>
      </c>
      <c r="B1007" s="1" t="s">
        <v>20</v>
      </c>
      <c r="C1007" s="1" t="str">
        <f t="shared" si="61"/>
        <v>2024NB</v>
      </c>
      <c r="D1007" s="1" t="s">
        <v>57</v>
      </c>
      <c r="E1007" s="1" t="str">
        <f t="shared" si="62"/>
        <v>2024NBC&amp;D</v>
      </c>
      <c r="F1007" s="196">
        <v>1.2800000000000001E-3</v>
      </c>
      <c r="G1007" s="196">
        <v>3.2799999999999999E-3</v>
      </c>
      <c r="H1007" s="196">
        <v>5.3100000000000005E-3</v>
      </c>
      <c r="I1007" s="196">
        <v>0.39866000000000001</v>
      </c>
      <c r="J1007" s="196">
        <v>2.5550000000000003E-2</v>
      </c>
      <c r="K1007" s="196">
        <v>8.8999999999999995E-4</v>
      </c>
      <c r="L1007" s="196">
        <v>4.6999999999999999E-4</v>
      </c>
      <c r="M1007" s="265">
        <v>4.2199999999999998E-3</v>
      </c>
      <c r="N1007" s="196">
        <v>8.43E-3</v>
      </c>
      <c r="O1007" s="196">
        <v>0</v>
      </c>
      <c r="P1007" s="196">
        <v>0</v>
      </c>
      <c r="Q1007" s="196">
        <v>0</v>
      </c>
      <c r="R1007" s="196">
        <v>0</v>
      </c>
      <c r="S1007" s="196">
        <v>0.43695999999999996</v>
      </c>
      <c r="T1007" s="196">
        <v>5.8179999999999996E-2</v>
      </c>
      <c r="U1007" s="196">
        <v>1.7230000000000002E-2</v>
      </c>
      <c r="V1007" s="196">
        <v>0</v>
      </c>
      <c r="W1007" s="196">
        <v>9.8400000000000154E-3</v>
      </c>
      <c r="X1007" s="196">
        <v>1.022E-2</v>
      </c>
      <c r="Y1007" s="196">
        <v>0</v>
      </c>
      <c r="Z1007" s="265">
        <v>8.0000000000000004E-4</v>
      </c>
      <c r="AA1007" s="196">
        <v>6.3899999999999998E-3</v>
      </c>
      <c r="AB1007" s="196">
        <v>0</v>
      </c>
      <c r="AC1007" s="196">
        <v>0</v>
      </c>
      <c r="AD1007" s="196">
        <v>0</v>
      </c>
      <c r="AE1007" s="196">
        <v>1.2290000000000001E-2</v>
      </c>
      <c r="AF1007" s="272">
        <f t="shared" si="63"/>
        <v>1</v>
      </c>
      <c r="AG1007" s="196">
        <f t="shared" si="64"/>
        <v>0.55191000000000012</v>
      </c>
    </row>
    <row r="1008" spans="1:33" s="23" customFormat="1" x14ac:dyDescent="0.25">
      <c r="A1008" s="1">
        <v>2024</v>
      </c>
      <c r="B1008" s="1" t="s">
        <v>20</v>
      </c>
      <c r="C1008" s="1" t="str">
        <f t="shared" si="61"/>
        <v>2024NB</v>
      </c>
      <c r="D1008" s="1" t="s">
        <v>56</v>
      </c>
      <c r="E1008" s="1" t="str">
        <f t="shared" si="62"/>
        <v>2024NBICI</v>
      </c>
      <c r="F1008" s="196">
        <v>0.16</v>
      </c>
      <c r="G1008" s="196">
        <v>0.20620000000000002</v>
      </c>
      <c r="H1008" s="196">
        <v>6.3700000000000007E-2</v>
      </c>
      <c r="I1008" s="196">
        <v>9.3329999999999996E-2</v>
      </c>
      <c r="J1008" s="196">
        <v>1.1299999999999999E-2</v>
      </c>
      <c r="K1008" s="196">
        <v>2.7719999999999998E-2</v>
      </c>
      <c r="L1008" s="196">
        <v>1.525E-2</v>
      </c>
      <c r="M1008" s="265">
        <v>1.089E-2</v>
      </c>
      <c r="N1008" s="196">
        <v>4.1329999999999999E-2</v>
      </c>
      <c r="O1008" s="196">
        <v>0</v>
      </c>
      <c r="P1008" s="196">
        <v>0</v>
      </c>
      <c r="Q1008" s="196">
        <v>0</v>
      </c>
      <c r="R1008" s="196">
        <v>4.6010000000000002E-2</v>
      </c>
      <c r="S1008" s="196">
        <v>4.376E-2</v>
      </c>
      <c r="T1008" s="196">
        <v>0</v>
      </c>
      <c r="U1008" s="196">
        <v>0.14269000000000001</v>
      </c>
      <c r="V1008" s="196">
        <v>0</v>
      </c>
      <c r="W1008" s="196">
        <v>5.2520000000000053E-2</v>
      </c>
      <c r="X1008" s="196">
        <v>1.414E-2</v>
      </c>
      <c r="Y1008" s="196">
        <v>0</v>
      </c>
      <c r="Z1008" s="265">
        <v>1.634E-2</v>
      </c>
      <c r="AA1008" s="196">
        <v>1.7299999999999999E-2</v>
      </c>
      <c r="AB1008" s="196">
        <v>0</v>
      </c>
      <c r="AC1008" s="196">
        <v>0</v>
      </c>
      <c r="AD1008" s="196">
        <v>0</v>
      </c>
      <c r="AE1008" s="196">
        <v>3.7519999999999998E-2</v>
      </c>
      <c r="AF1008" s="272">
        <f t="shared" si="63"/>
        <v>1</v>
      </c>
      <c r="AG1008" s="196">
        <f t="shared" si="64"/>
        <v>0.32427000000000006</v>
      </c>
    </row>
    <row r="1009" spans="1:33" s="23" customFormat="1" x14ac:dyDescent="0.25">
      <c r="A1009" s="1">
        <v>2024</v>
      </c>
      <c r="B1009" s="1" t="s">
        <v>20</v>
      </c>
      <c r="C1009" s="1" t="str">
        <f t="shared" si="61"/>
        <v>2024NB</v>
      </c>
      <c r="D1009" s="1" t="s">
        <v>58</v>
      </c>
      <c r="E1009" s="1" t="str">
        <f t="shared" si="62"/>
        <v>2024NBResidential</v>
      </c>
      <c r="F1009" s="196">
        <v>0.2084</v>
      </c>
      <c r="G1009" s="196">
        <v>0.13983999999999999</v>
      </c>
      <c r="H1009" s="196">
        <v>7.0419999999999996E-2</v>
      </c>
      <c r="I1009" s="196">
        <v>3.0640000000000001E-2</v>
      </c>
      <c r="J1009" s="196">
        <v>2.828E-2</v>
      </c>
      <c r="K1009" s="196">
        <v>5.0290000000000001E-2</v>
      </c>
      <c r="L1009" s="196">
        <v>5.6270000000000001E-2</v>
      </c>
      <c r="M1009" s="265">
        <v>1.6500000000000001E-2</v>
      </c>
      <c r="N1009" s="196">
        <v>9.5129999999999992E-2</v>
      </c>
      <c r="O1009" s="196">
        <v>0</v>
      </c>
      <c r="P1009" s="196">
        <v>0</v>
      </c>
      <c r="Q1009" s="196">
        <v>2.5939999999999998E-2</v>
      </c>
      <c r="R1009" s="196">
        <v>0</v>
      </c>
      <c r="S1009" s="196">
        <v>2.138E-2</v>
      </c>
      <c r="T1009" s="196">
        <v>0</v>
      </c>
      <c r="U1009" s="196">
        <v>0.14127000000000001</v>
      </c>
      <c r="V1009" s="196">
        <v>0</v>
      </c>
      <c r="W1009" s="196">
        <v>4.2660000000000073E-2</v>
      </c>
      <c r="X1009" s="196">
        <v>3.2070000000000001E-2</v>
      </c>
      <c r="Y1009" s="196">
        <v>0</v>
      </c>
      <c r="Z1009" s="265">
        <v>6.3499999999999997E-3</v>
      </c>
      <c r="AA1009" s="196">
        <v>1.1559999999999999E-2</v>
      </c>
      <c r="AB1009" s="196">
        <v>0</v>
      </c>
      <c r="AC1009" s="196">
        <v>0</v>
      </c>
      <c r="AD1009" s="196">
        <v>0</v>
      </c>
      <c r="AE1009" s="196">
        <v>2.3E-2</v>
      </c>
      <c r="AF1009" s="272">
        <f t="shared" si="63"/>
        <v>1</v>
      </c>
      <c r="AG1009" s="196">
        <f t="shared" si="64"/>
        <v>0.27829000000000009</v>
      </c>
    </row>
    <row r="1010" spans="1:33" s="23" customFormat="1" x14ac:dyDescent="0.25">
      <c r="A1010" s="1">
        <v>1941</v>
      </c>
      <c r="B1010" s="1" t="s">
        <v>21</v>
      </c>
      <c r="C1010" s="1" t="str">
        <f t="shared" si="61"/>
        <v>1941NL</v>
      </c>
      <c r="D1010" s="1" t="s">
        <v>57</v>
      </c>
      <c r="E1010" s="1" t="str">
        <f t="shared" si="62"/>
        <v>1941NLC&amp;D</v>
      </c>
      <c r="F1010" s="274">
        <v>0</v>
      </c>
      <c r="G1010" s="274">
        <v>1.0829999999999999E-2</v>
      </c>
      <c r="H1010" s="274">
        <v>0</v>
      </c>
      <c r="I1010" s="274">
        <v>0.31966</v>
      </c>
      <c r="J1010" s="274">
        <v>0</v>
      </c>
      <c r="K1010" s="274">
        <v>0</v>
      </c>
      <c r="L1010" s="274">
        <v>0</v>
      </c>
      <c r="M1010" s="274">
        <v>0</v>
      </c>
      <c r="N1010" s="274">
        <v>0</v>
      </c>
      <c r="O1010" s="274">
        <v>0</v>
      </c>
      <c r="P1010" s="274">
        <v>0</v>
      </c>
      <c r="Q1010" s="274">
        <v>0</v>
      </c>
      <c r="R1010" s="274">
        <v>0</v>
      </c>
      <c r="S1010" s="274">
        <v>0</v>
      </c>
      <c r="T1010" s="274">
        <v>0.29006999999999999</v>
      </c>
      <c r="U1010" s="274">
        <v>0</v>
      </c>
      <c r="V1010" s="274">
        <v>0</v>
      </c>
      <c r="W1010" s="274">
        <v>4.0879999999999972E-2</v>
      </c>
      <c r="X1010" s="274">
        <v>0</v>
      </c>
      <c r="Y1010" s="274">
        <v>0</v>
      </c>
      <c r="Z1010" s="274">
        <v>0</v>
      </c>
      <c r="AA1010" s="274">
        <v>0</v>
      </c>
      <c r="AB1010" s="274">
        <v>0.15045</v>
      </c>
      <c r="AC1010" s="274">
        <v>7.0800000000000002E-2</v>
      </c>
      <c r="AD1010" s="274">
        <v>0.11731000000000003</v>
      </c>
      <c r="AE1010" s="274">
        <v>0</v>
      </c>
      <c r="AF1010" s="272">
        <f t="shared" si="63"/>
        <v>1</v>
      </c>
      <c r="AG1010" s="196">
        <f t="shared" si="64"/>
        <v>0.66950999999999994</v>
      </c>
    </row>
    <row r="1011" spans="1:33" s="23" customFormat="1" x14ac:dyDescent="0.25">
      <c r="A1011" s="1">
        <v>1941</v>
      </c>
      <c r="B1011" s="1" t="s">
        <v>21</v>
      </c>
      <c r="C1011" s="1" t="str">
        <f t="shared" si="61"/>
        <v>1941NL</v>
      </c>
      <c r="D1011" s="1" t="s">
        <v>56</v>
      </c>
      <c r="E1011" s="1" t="str">
        <f t="shared" si="62"/>
        <v>1941NLICI</v>
      </c>
      <c r="F1011" s="196">
        <v>0.12182999999999999</v>
      </c>
      <c r="G1011" s="196">
        <v>0.4264</v>
      </c>
      <c r="H1011" s="196">
        <v>0</v>
      </c>
      <c r="I1011" s="196">
        <v>2.4369999999999999E-2</v>
      </c>
      <c r="J1011" s="196">
        <v>0.1066</v>
      </c>
      <c r="K1011" s="196">
        <v>0</v>
      </c>
      <c r="L1011" s="196">
        <v>0</v>
      </c>
      <c r="M1011" s="196">
        <v>3.0499999999999998E-3</v>
      </c>
      <c r="N1011" s="196">
        <v>6.0899999999999999E-3</v>
      </c>
      <c r="O1011" s="196">
        <v>4.061E-2</v>
      </c>
      <c r="P1011" s="196">
        <v>5.0599999999998979E-3</v>
      </c>
      <c r="Q1011" s="196">
        <v>0</v>
      </c>
      <c r="R1011" s="196">
        <v>0</v>
      </c>
      <c r="S1011" s="196">
        <v>1.0199999999999999E-3</v>
      </c>
      <c r="T1011" s="196">
        <v>0</v>
      </c>
      <c r="U1011" s="196">
        <v>7.11E-3</v>
      </c>
      <c r="V1011" s="196">
        <v>8.1200000000000005E-3</v>
      </c>
      <c r="W1011" s="196">
        <v>8.1220000000000001E-2</v>
      </c>
      <c r="X1011" s="196">
        <v>6.0909999999999999E-2</v>
      </c>
      <c r="Y1011" s="196">
        <v>0.10152</v>
      </c>
      <c r="Z1011" s="196">
        <v>6.0899999999999999E-3</v>
      </c>
      <c r="AA1011" s="196">
        <v>0</v>
      </c>
      <c r="AB1011" s="196">
        <v>0</v>
      </c>
      <c r="AC1011" s="196">
        <v>0</v>
      </c>
      <c r="AD1011" s="196">
        <v>0</v>
      </c>
      <c r="AE1011" s="196">
        <v>0</v>
      </c>
      <c r="AF1011" s="272">
        <f t="shared" si="63"/>
        <v>1</v>
      </c>
      <c r="AG1011" s="196">
        <f t="shared" si="64"/>
        <v>0.26599</v>
      </c>
    </row>
    <row r="1012" spans="1:33" s="23" customFormat="1" x14ac:dyDescent="0.25">
      <c r="A1012" s="1">
        <v>1941</v>
      </c>
      <c r="B1012" s="1" t="s">
        <v>21</v>
      </c>
      <c r="C1012" s="1" t="str">
        <f t="shared" si="61"/>
        <v>1941NL</v>
      </c>
      <c r="D1012" s="1" t="s">
        <v>58</v>
      </c>
      <c r="E1012" s="1" t="str">
        <f t="shared" si="62"/>
        <v>1941NLResidential</v>
      </c>
      <c r="F1012" s="196">
        <v>0.12182999999999999</v>
      </c>
      <c r="G1012" s="196">
        <v>0.4264</v>
      </c>
      <c r="H1012" s="196">
        <v>0</v>
      </c>
      <c r="I1012" s="196">
        <v>2.4369999999999999E-2</v>
      </c>
      <c r="J1012" s="196">
        <v>0.1066</v>
      </c>
      <c r="K1012" s="196">
        <v>0</v>
      </c>
      <c r="L1012" s="196">
        <v>0</v>
      </c>
      <c r="M1012" s="196">
        <v>3.0499999999999998E-3</v>
      </c>
      <c r="N1012" s="196">
        <v>6.0899999999999999E-3</v>
      </c>
      <c r="O1012" s="196">
        <v>4.061E-2</v>
      </c>
      <c r="P1012" s="196">
        <v>5.0599999999998979E-3</v>
      </c>
      <c r="Q1012" s="196">
        <v>0</v>
      </c>
      <c r="R1012" s="196">
        <v>0</v>
      </c>
      <c r="S1012" s="196">
        <v>1.0199999999999999E-3</v>
      </c>
      <c r="T1012" s="196">
        <v>0</v>
      </c>
      <c r="U1012" s="196">
        <v>7.11E-3</v>
      </c>
      <c r="V1012" s="196">
        <v>8.1200000000000005E-3</v>
      </c>
      <c r="W1012" s="196">
        <v>8.1220000000000001E-2</v>
      </c>
      <c r="X1012" s="196">
        <v>6.0909999999999999E-2</v>
      </c>
      <c r="Y1012" s="196">
        <v>0.10152</v>
      </c>
      <c r="Z1012" s="196">
        <v>6.0899999999999999E-3</v>
      </c>
      <c r="AA1012" s="196">
        <v>0</v>
      </c>
      <c r="AB1012" s="196">
        <v>0</v>
      </c>
      <c r="AC1012" s="196">
        <v>0</v>
      </c>
      <c r="AD1012" s="196">
        <v>0</v>
      </c>
      <c r="AE1012" s="196">
        <v>0</v>
      </c>
      <c r="AF1012" s="272">
        <f t="shared" si="63"/>
        <v>1</v>
      </c>
      <c r="AG1012" s="196">
        <f t="shared" si="64"/>
        <v>0.26599</v>
      </c>
    </row>
    <row r="1013" spans="1:33" s="23" customFormat="1" x14ac:dyDescent="0.25">
      <c r="A1013" s="1">
        <v>1942</v>
      </c>
      <c r="B1013" s="1" t="s">
        <v>21</v>
      </c>
      <c r="C1013" s="1" t="str">
        <f t="shared" si="61"/>
        <v>1942NL</v>
      </c>
      <c r="D1013" s="1" t="s">
        <v>57</v>
      </c>
      <c r="E1013" s="1" t="str">
        <f t="shared" si="62"/>
        <v>1942NLC&amp;D</v>
      </c>
      <c r="F1013" s="274">
        <v>0</v>
      </c>
      <c r="G1013" s="274">
        <v>1.0829999999999999E-2</v>
      </c>
      <c r="H1013" s="274">
        <v>0</v>
      </c>
      <c r="I1013" s="274">
        <v>0.31966</v>
      </c>
      <c r="J1013" s="274">
        <v>0</v>
      </c>
      <c r="K1013" s="274">
        <v>0</v>
      </c>
      <c r="L1013" s="274">
        <v>0</v>
      </c>
      <c r="M1013" s="274">
        <v>0</v>
      </c>
      <c r="N1013" s="274">
        <v>0</v>
      </c>
      <c r="O1013" s="274">
        <v>0</v>
      </c>
      <c r="P1013" s="274">
        <v>0</v>
      </c>
      <c r="Q1013" s="274">
        <v>0</v>
      </c>
      <c r="R1013" s="274">
        <v>0</v>
      </c>
      <c r="S1013" s="274">
        <v>0</v>
      </c>
      <c r="T1013" s="274">
        <v>0.29006999999999999</v>
      </c>
      <c r="U1013" s="274">
        <v>0</v>
      </c>
      <c r="V1013" s="274">
        <v>0</v>
      </c>
      <c r="W1013" s="274">
        <v>4.0879999999999972E-2</v>
      </c>
      <c r="X1013" s="274">
        <v>0</v>
      </c>
      <c r="Y1013" s="274">
        <v>0</v>
      </c>
      <c r="Z1013" s="274">
        <v>0</v>
      </c>
      <c r="AA1013" s="274">
        <v>0</v>
      </c>
      <c r="AB1013" s="274">
        <v>0.15045</v>
      </c>
      <c r="AC1013" s="274">
        <v>7.0800000000000002E-2</v>
      </c>
      <c r="AD1013" s="274">
        <v>0.11731000000000003</v>
      </c>
      <c r="AE1013" s="274">
        <v>0</v>
      </c>
      <c r="AF1013" s="272">
        <f t="shared" si="63"/>
        <v>1</v>
      </c>
      <c r="AG1013" s="196">
        <f t="shared" si="64"/>
        <v>0.66950999999999994</v>
      </c>
    </row>
    <row r="1014" spans="1:33" s="23" customFormat="1" x14ac:dyDescent="0.25">
      <c r="A1014" s="1">
        <v>1942</v>
      </c>
      <c r="B1014" s="1" t="s">
        <v>21</v>
      </c>
      <c r="C1014" s="1" t="str">
        <f t="shared" si="61"/>
        <v>1942NL</v>
      </c>
      <c r="D1014" s="1" t="s">
        <v>56</v>
      </c>
      <c r="E1014" s="1" t="str">
        <f t="shared" si="62"/>
        <v>1942NLICI</v>
      </c>
      <c r="F1014" s="196">
        <v>0.12182999999999999</v>
      </c>
      <c r="G1014" s="196">
        <v>0.4264</v>
      </c>
      <c r="H1014" s="196">
        <v>0</v>
      </c>
      <c r="I1014" s="196">
        <v>2.4369999999999999E-2</v>
      </c>
      <c r="J1014" s="196">
        <v>0.1066</v>
      </c>
      <c r="K1014" s="196">
        <v>0</v>
      </c>
      <c r="L1014" s="196">
        <v>0</v>
      </c>
      <c r="M1014" s="196">
        <v>3.0499999999999998E-3</v>
      </c>
      <c r="N1014" s="196">
        <v>6.0899999999999999E-3</v>
      </c>
      <c r="O1014" s="196">
        <v>4.061E-2</v>
      </c>
      <c r="P1014" s="196">
        <v>5.0599999999998979E-3</v>
      </c>
      <c r="Q1014" s="196">
        <v>0</v>
      </c>
      <c r="R1014" s="196">
        <v>0</v>
      </c>
      <c r="S1014" s="196">
        <v>1.0199999999999999E-3</v>
      </c>
      <c r="T1014" s="196">
        <v>0</v>
      </c>
      <c r="U1014" s="196">
        <v>7.11E-3</v>
      </c>
      <c r="V1014" s="196">
        <v>8.1200000000000005E-3</v>
      </c>
      <c r="W1014" s="196">
        <v>8.1220000000000001E-2</v>
      </c>
      <c r="X1014" s="196">
        <v>6.0909999999999999E-2</v>
      </c>
      <c r="Y1014" s="196">
        <v>0.10152</v>
      </c>
      <c r="Z1014" s="196">
        <v>6.0899999999999999E-3</v>
      </c>
      <c r="AA1014" s="196">
        <v>0</v>
      </c>
      <c r="AB1014" s="196">
        <v>0</v>
      </c>
      <c r="AC1014" s="196">
        <v>0</v>
      </c>
      <c r="AD1014" s="196">
        <v>0</v>
      </c>
      <c r="AE1014" s="196">
        <v>0</v>
      </c>
      <c r="AF1014" s="272">
        <f t="shared" si="63"/>
        <v>1</v>
      </c>
      <c r="AG1014" s="196">
        <f t="shared" si="64"/>
        <v>0.26599</v>
      </c>
    </row>
    <row r="1015" spans="1:33" s="23" customFormat="1" x14ac:dyDescent="0.25">
      <c r="A1015" s="1">
        <v>1942</v>
      </c>
      <c r="B1015" s="1" t="s">
        <v>21</v>
      </c>
      <c r="C1015" s="1" t="str">
        <f t="shared" si="61"/>
        <v>1942NL</v>
      </c>
      <c r="D1015" s="1" t="s">
        <v>58</v>
      </c>
      <c r="E1015" s="1" t="str">
        <f t="shared" si="62"/>
        <v>1942NLResidential</v>
      </c>
      <c r="F1015" s="196">
        <v>0.12182999999999999</v>
      </c>
      <c r="G1015" s="196">
        <v>0.4264</v>
      </c>
      <c r="H1015" s="196">
        <v>0</v>
      </c>
      <c r="I1015" s="196">
        <v>2.4369999999999999E-2</v>
      </c>
      <c r="J1015" s="196">
        <v>0.1066</v>
      </c>
      <c r="K1015" s="196">
        <v>0</v>
      </c>
      <c r="L1015" s="196">
        <v>0</v>
      </c>
      <c r="M1015" s="196">
        <v>3.0499999999999998E-3</v>
      </c>
      <c r="N1015" s="196">
        <v>6.0899999999999999E-3</v>
      </c>
      <c r="O1015" s="196">
        <v>4.061E-2</v>
      </c>
      <c r="P1015" s="196">
        <v>5.0599999999998979E-3</v>
      </c>
      <c r="Q1015" s="196">
        <v>0</v>
      </c>
      <c r="R1015" s="196">
        <v>0</v>
      </c>
      <c r="S1015" s="196">
        <v>1.0199999999999999E-3</v>
      </c>
      <c r="T1015" s="196">
        <v>0</v>
      </c>
      <c r="U1015" s="196">
        <v>7.11E-3</v>
      </c>
      <c r="V1015" s="196">
        <v>8.1200000000000005E-3</v>
      </c>
      <c r="W1015" s="196">
        <v>8.1220000000000001E-2</v>
      </c>
      <c r="X1015" s="196">
        <v>6.0909999999999999E-2</v>
      </c>
      <c r="Y1015" s="196">
        <v>0.10152</v>
      </c>
      <c r="Z1015" s="196">
        <v>6.0899999999999999E-3</v>
      </c>
      <c r="AA1015" s="196">
        <v>0</v>
      </c>
      <c r="AB1015" s="196">
        <v>0</v>
      </c>
      <c r="AC1015" s="196">
        <v>0</v>
      </c>
      <c r="AD1015" s="196">
        <v>0</v>
      </c>
      <c r="AE1015" s="196">
        <v>0</v>
      </c>
      <c r="AF1015" s="272">
        <f t="shared" si="63"/>
        <v>1</v>
      </c>
      <c r="AG1015" s="196">
        <f t="shared" si="64"/>
        <v>0.26599</v>
      </c>
    </row>
    <row r="1016" spans="1:33" s="23" customFormat="1" x14ac:dyDescent="0.25">
      <c r="A1016" s="1">
        <v>1943</v>
      </c>
      <c r="B1016" s="1" t="s">
        <v>21</v>
      </c>
      <c r="C1016" s="1" t="str">
        <f t="shared" si="61"/>
        <v>1943NL</v>
      </c>
      <c r="D1016" s="1" t="s">
        <v>57</v>
      </c>
      <c r="E1016" s="1" t="str">
        <f t="shared" si="62"/>
        <v>1943NLC&amp;D</v>
      </c>
      <c r="F1016" s="274">
        <v>0</v>
      </c>
      <c r="G1016" s="274">
        <v>1.0829999999999999E-2</v>
      </c>
      <c r="H1016" s="274">
        <v>0</v>
      </c>
      <c r="I1016" s="274">
        <v>0.31966</v>
      </c>
      <c r="J1016" s="274">
        <v>0</v>
      </c>
      <c r="K1016" s="274">
        <v>0</v>
      </c>
      <c r="L1016" s="274">
        <v>0</v>
      </c>
      <c r="M1016" s="274">
        <v>0</v>
      </c>
      <c r="N1016" s="274">
        <v>0</v>
      </c>
      <c r="O1016" s="274">
        <v>0</v>
      </c>
      <c r="P1016" s="274">
        <v>0</v>
      </c>
      <c r="Q1016" s="274">
        <v>0</v>
      </c>
      <c r="R1016" s="274">
        <v>0</v>
      </c>
      <c r="S1016" s="274">
        <v>0</v>
      </c>
      <c r="T1016" s="274">
        <v>0.29006999999999999</v>
      </c>
      <c r="U1016" s="274">
        <v>0</v>
      </c>
      <c r="V1016" s="274">
        <v>0</v>
      </c>
      <c r="W1016" s="274">
        <v>4.0879999999999972E-2</v>
      </c>
      <c r="X1016" s="274">
        <v>0</v>
      </c>
      <c r="Y1016" s="274">
        <v>0</v>
      </c>
      <c r="Z1016" s="274">
        <v>0</v>
      </c>
      <c r="AA1016" s="274">
        <v>0</v>
      </c>
      <c r="AB1016" s="274">
        <v>0.15045</v>
      </c>
      <c r="AC1016" s="274">
        <v>7.0800000000000002E-2</v>
      </c>
      <c r="AD1016" s="274">
        <v>0.11731000000000003</v>
      </c>
      <c r="AE1016" s="274">
        <v>0</v>
      </c>
      <c r="AF1016" s="272">
        <f t="shared" si="63"/>
        <v>1</v>
      </c>
      <c r="AG1016" s="196">
        <f t="shared" si="64"/>
        <v>0.66950999999999994</v>
      </c>
    </row>
    <row r="1017" spans="1:33" s="23" customFormat="1" x14ac:dyDescent="0.25">
      <c r="A1017" s="1">
        <v>1943</v>
      </c>
      <c r="B1017" s="1" t="s">
        <v>21</v>
      </c>
      <c r="C1017" s="1" t="str">
        <f t="shared" si="61"/>
        <v>1943NL</v>
      </c>
      <c r="D1017" s="1" t="s">
        <v>56</v>
      </c>
      <c r="E1017" s="1" t="str">
        <f t="shared" si="62"/>
        <v>1943NLICI</v>
      </c>
      <c r="F1017" s="196">
        <v>0.12182999999999999</v>
      </c>
      <c r="G1017" s="196">
        <v>0.4264</v>
      </c>
      <c r="H1017" s="196">
        <v>0</v>
      </c>
      <c r="I1017" s="196">
        <v>2.4369999999999999E-2</v>
      </c>
      <c r="J1017" s="196">
        <v>0.1066</v>
      </c>
      <c r="K1017" s="196">
        <v>0</v>
      </c>
      <c r="L1017" s="196">
        <v>0</v>
      </c>
      <c r="M1017" s="196">
        <v>3.0499999999999998E-3</v>
      </c>
      <c r="N1017" s="196">
        <v>6.0899999999999999E-3</v>
      </c>
      <c r="O1017" s="196">
        <v>4.061E-2</v>
      </c>
      <c r="P1017" s="196">
        <v>5.0599999999998979E-3</v>
      </c>
      <c r="Q1017" s="196">
        <v>0</v>
      </c>
      <c r="R1017" s="196">
        <v>0</v>
      </c>
      <c r="S1017" s="196">
        <v>1.0199999999999999E-3</v>
      </c>
      <c r="T1017" s="196">
        <v>0</v>
      </c>
      <c r="U1017" s="196">
        <v>7.11E-3</v>
      </c>
      <c r="V1017" s="196">
        <v>8.1200000000000005E-3</v>
      </c>
      <c r="W1017" s="196">
        <v>8.1220000000000001E-2</v>
      </c>
      <c r="X1017" s="196">
        <v>6.0909999999999999E-2</v>
      </c>
      <c r="Y1017" s="197">
        <v>0.10152</v>
      </c>
      <c r="Z1017" s="196">
        <v>6.0899999999999999E-3</v>
      </c>
      <c r="AA1017" s="196">
        <v>0</v>
      </c>
      <c r="AB1017" s="196">
        <v>0</v>
      </c>
      <c r="AC1017" s="196">
        <v>0</v>
      </c>
      <c r="AD1017" s="196">
        <v>0</v>
      </c>
      <c r="AE1017" s="196">
        <v>0</v>
      </c>
      <c r="AF1017" s="272">
        <f t="shared" si="63"/>
        <v>1</v>
      </c>
      <c r="AG1017" s="196">
        <f t="shared" si="64"/>
        <v>0.26599</v>
      </c>
    </row>
    <row r="1018" spans="1:33" s="23" customFormat="1" x14ac:dyDescent="0.25">
      <c r="A1018" s="1">
        <v>1943</v>
      </c>
      <c r="B1018" s="1" t="s">
        <v>21</v>
      </c>
      <c r="C1018" s="1" t="str">
        <f t="shared" si="61"/>
        <v>1943NL</v>
      </c>
      <c r="D1018" s="1" t="s">
        <v>58</v>
      </c>
      <c r="E1018" s="1" t="str">
        <f t="shared" si="62"/>
        <v>1943NLResidential</v>
      </c>
      <c r="F1018" s="196">
        <v>0.12182999999999999</v>
      </c>
      <c r="G1018" s="196">
        <v>0.4264</v>
      </c>
      <c r="H1018" s="196">
        <v>0</v>
      </c>
      <c r="I1018" s="196">
        <v>2.4369999999999999E-2</v>
      </c>
      <c r="J1018" s="196">
        <v>0.1066</v>
      </c>
      <c r="K1018" s="196">
        <v>0</v>
      </c>
      <c r="L1018" s="196">
        <v>0</v>
      </c>
      <c r="M1018" s="196">
        <v>3.0499999999999998E-3</v>
      </c>
      <c r="N1018" s="196">
        <v>6.0899999999999999E-3</v>
      </c>
      <c r="O1018" s="196">
        <v>4.061E-2</v>
      </c>
      <c r="P1018" s="196">
        <v>5.0599999999998979E-3</v>
      </c>
      <c r="Q1018" s="196">
        <v>0</v>
      </c>
      <c r="R1018" s="196">
        <v>0</v>
      </c>
      <c r="S1018" s="196">
        <v>1.0199999999999999E-3</v>
      </c>
      <c r="T1018" s="196">
        <v>0</v>
      </c>
      <c r="U1018" s="196">
        <v>7.11E-3</v>
      </c>
      <c r="V1018" s="196">
        <v>8.1200000000000005E-3</v>
      </c>
      <c r="W1018" s="196">
        <v>8.1220000000000001E-2</v>
      </c>
      <c r="X1018" s="196">
        <v>6.0909999999999999E-2</v>
      </c>
      <c r="Y1018" s="196">
        <v>0.10152</v>
      </c>
      <c r="Z1018" s="196">
        <v>6.0899999999999999E-3</v>
      </c>
      <c r="AA1018" s="196">
        <v>0</v>
      </c>
      <c r="AB1018" s="196">
        <v>0</v>
      </c>
      <c r="AC1018" s="196">
        <v>0</v>
      </c>
      <c r="AD1018" s="196">
        <v>0</v>
      </c>
      <c r="AE1018" s="196">
        <v>0</v>
      </c>
      <c r="AF1018" s="272">
        <f t="shared" si="63"/>
        <v>1</v>
      </c>
      <c r="AG1018" s="196">
        <f t="shared" si="64"/>
        <v>0.26599</v>
      </c>
    </row>
    <row r="1019" spans="1:33" s="23" customFormat="1" x14ac:dyDescent="0.25">
      <c r="A1019" s="1">
        <v>1944</v>
      </c>
      <c r="B1019" s="1" t="s">
        <v>21</v>
      </c>
      <c r="C1019" s="1" t="str">
        <f t="shared" si="61"/>
        <v>1944NL</v>
      </c>
      <c r="D1019" s="1" t="s">
        <v>57</v>
      </c>
      <c r="E1019" s="1" t="str">
        <f t="shared" si="62"/>
        <v>1944NLC&amp;D</v>
      </c>
      <c r="F1019" s="274">
        <v>0</v>
      </c>
      <c r="G1019" s="274">
        <v>1.0829999999999999E-2</v>
      </c>
      <c r="H1019" s="274">
        <v>0</v>
      </c>
      <c r="I1019" s="274">
        <v>0.31966</v>
      </c>
      <c r="J1019" s="274">
        <v>0</v>
      </c>
      <c r="K1019" s="274">
        <v>0</v>
      </c>
      <c r="L1019" s="274">
        <v>0</v>
      </c>
      <c r="M1019" s="274">
        <v>0</v>
      </c>
      <c r="N1019" s="274">
        <v>0</v>
      </c>
      <c r="O1019" s="274">
        <v>0</v>
      </c>
      <c r="P1019" s="274">
        <v>0</v>
      </c>
      <c r="Q1019" s="274">
        <v>0</v>
      </c>
      <c r="R1019" s="274">
        <v>0</v>
      </c>
      <c r="S1019" s="274">
        <v>0</v>
      </c>
      <c r="T1019" s="274">
        <v>0.29006999999999999</v>
      </c>
      <c r="U1019" s="274">
        <v>0</v>
      </c>
      <c r="V1019" s="274">
        <v>0</v>
      </c>
      <c r="W1019" s="274">
        <v>4.0879999999999972E-2</v>
      </c>
      <c r="X1019" s="274">
        <v>0</v>
      </c>
      <c r="Y1019" s="274">
        <v>0</v>
      </c>
      <c r="Z1019" s="274">
        <v>0</v>
      </c>
      <c r="AA1019" s="274">
        <v>0</v>
      </c>
      <c r="AB1019" s="274">
        <v>0.15045</v>
      </c>
      <c r="AC1019" s="274">
        <v>7.0800000000000002E-2</v>
      </c>
      <c r="AD1019" s="274">
        <v>0.11731000000000003</v>
      </c>
      <c r="AE1019" s="274">
        <v>0</v>
      </c>
      <c r="AF1019" s="272">
        <f t="shared" si="63"/>
        <v>1</v>
      </c>
      <c r="AG1019" s="196">
        <f t="shared" si="64"/>
        <v>0.66950999999999994</v>
      </c>
    </row>
    <row r="1020" spans="1:33" s="23" customFormat="1" x14ac:dyDescent="0.25">
      <c r="A1020" s="1">
        <v>1944</v>
      </c>
      <c r="B1020" s="1" t="s">
        <v>21</v>
      </c>
      <c r="C1020" s="1" t="str">
        <f t="shared" si="61"/>
        <v>1944NL</v>
      </c>
      <c r="D1020" s="1" t="s">
        <v>56</v>
      </c>
      <c r="E1020" s="1" t="str">
        <f t="shared" si="62"/>
        <v>1944NLICI</v>
      </c>
      <c r="F1020" s="196">
        <v>0.12182999999999999</v>
      </c>
      <c r="G1020" s="196">
        <v>0.4264</v>
      </c>
      <c r="H1020" s="196">
        <v>0</v>
      </c>
      <c r="I1020" s="196">
        <v>2.4369999999999999E-2</v>
      </c>
      <c r="J1020" s="196">
        <v>0.1066</v>
      </c>
      <c r="K1020" s="196">
        <v>0</v>
      </c>
      <c r="L1020" s="196">
        <v>0</v>
      </c>
      <c r="M1020" s="196">
        <v>3.0499999999999998E-3</v>
      </c>
      <c r="N1020" s="196">
        <v>6.0899999999999999E-3</v>
      </c>
      <c r="O1020" s="196">
        <v>4.061E-2</v>
      </c>
      <c r="P1020" s="196">
        <v>5.0599999999998979E-3</v>
      </c>
      <c r="Q1020" s="196">
        <v>0</v>
      </c>
      <c r="R1020" s="196">
        <v>0</v>
      </c>
      <c r="S1020" s="196">
        <v>1.0199999999999999E-3</v>
      </c>
      <c r="T1020" s="196">
        <v>0</v>
      </c>
      <c r="U1020" s="196">
        <v>7.11E-3</v>
      </c>
      <c r="V1020" s="196">
        <v>8.1200000000000005E-3</v>
      </c>
      <c r="W1020" s="196">
        <v>8.1220000000000001E-2</v>
      </c>
      <c r="X1020" s="196">
        <v>6.0909999999999999E-2</v>
      </c>
      <c r="Y1020" s="197">
        <v>0.10152</v>
      </c>
      <c r="Z1020" s="196">
        <v>6.0899999999999999E-3</v>
      </c>
      <c r="AA1020" s="196">
        <v>0</v>
      </c>
      <c r="AB1020" s="196">
        <v>0</v>
      </c>
      <c r="AC1020" s="196">
        <v>0</v>
      </c>
      <c r="AD1020" s="196">
        <v>0</v>
      </c>
      <c r="AE1020" s="196">
        <v>0</v>
      </c>
      <c r="AF1020" s="272">
        <f t="shared" si="63"/>
        <v>1</v>
      </c>
      <c r="AG1020" s="196">
        <f t="shared" si="64"/>
        <v>0.26599</v>
      </c>
    </row>
    <row r="1021" spans="1:33" s="23" customFormat="1" x14ac:dyDescent="0.25">
      <c r="A1021" s="1">
        <v>1944</v>
      </c>
      <c r="B1021" s="1" t="s">
        <v>21</v>
      </c>
      <c r="C1021" s="1" t="str">
        <f t="shared" si="61"/>
        <v>1944NL</v>
      </c>
      <c r="D1021" s="1" t="s">
        <v>58</v>
      </c>
      <c r="E1021" s="1" t="str">
        <f t="shared" si="62"/>
        <v>1944NLResidential</v>
      </c>
      <c r="F1021" s="196">
        <v>0.12182999999999999</v>
      </c>
      <c r="G1021" s="196">
        <v>0.4264</v>
      </c>
      <c r="H1021" s="196">
        <v>0</v>
      </c>
      <c r="I1021" s="196">
        <v>2.4369999999999999E-2</v>
      </c>
      <c r="J1021" s="196">
        <v>0.1066</v>
      </c>
      <c r="K1021" s="196">
        <v>0</v>
      </c>
      <c r="L1021" s="196">
        <v>0</v>
      </c>
      <c r="M1021" s="196">
        <v>3.0499999999999998E-3</v>
      </c>
      <c r="N1021" s="196">
        <v>6.0899999999999999E-3</v>
      </c>
      <c r="O1021" s="196">
        <v>4.061E-2</v>
      </c>
      <c r="P1021" s="196">
        <v>5.0599999999998979E-3</v>
      </c>
      <c r="Q1021" s="196">
        <v>0</v>
      </c>
      <c r="R1021" s="196">
        <v>0</v>
      </c>
      <c r="S1021" s="196">
        <v>1.0199999999999999E-3</v>
      </c>
      <c r="T1021" s="197">
        <v>0</v>
      </c>
      <c r="U1021" s="196">
        <v>7.11E-3</v>
      </c>
      <c r="V1021" s="196">
        <v>8.1200000000000005E-3</v>
      </c>
      <c r="W1021" s="196">
        <v>8.1220000000000001E-2</v>
      </c>
      <c r="X1021" s="196">
        <v>6.0909999999999999E-2</v>
      </c>
      <c r="Y1021" s="196">
        <v>0.10152</v>
      </c>
      <c r="Z1021" s="196">
        <v>6.0899999999999999E-3</v>
      </c>
      <c r="AA1021" s="196">
        <v>0</v>
      </c>
      <c r="AB1021" s="196">
        <v>0</v>
      </c>
      <c r="AC1021" s="196">
        <v>0</v>
      </c>
      <c r="AD1021" s="196">
        <v>0</v>
      </c>
      <c r="AE1021" s="196">
        <v>0</v>
      </c>
      <c r="AF1021" s="272">
        <f t="shared" si="63"/>
        <v>1</v>
      </c>
      <c r="AG1021" s="196">
        <f t="shared" si="64"/>
        <v>0.26599</v>
      </c>
    </row>
    <row r="1022" spans="1:33" s="23" customFormat="1" x14ac:dyDescent="0.25">
      <c r="A1022" s="1">
        <v>1945</v>
      </c>
      <c r="B1022" s="1" t="s">
        <v>21</v>
      </c>
      <c r="C1022" s="1" t="str">
        <f t="shared" si="61"/>
        <v>1945NL</v>
      </c>
      <c r="D1022" s="1" t="s">
        <v>57</v>
      </c>
      <c r="E1022" s="1" t="str">
        <f t="shared" si="62"/>
        <v>1945NLC&amp;D</v>
      </c>
      <c r="F1022" s="274">
        <v>0</v>
      </c>
      <c r="G1022" s="274">
        <v>1.0829999999999999E-2</v>
      </c>
      <c r="H1022" s="274">
        <v>0</v>
      </c>
      <c r="I1022" s="274">
        <v>0.31966</v>
      </c>
      <c r="J1022" s="274">
        <v>0</v>
      </c>
      <c r="K1022" s="274">
        <v>0</v>
      </c>
      <c r="L1022" s="274">
        <v>0</v>
      </c>
      <c r="M1022" s="274">
        <v>0</v>
      </c>
      <c r="N1022" s="274">
        <v>0</v>
      </c>
      <c r="O1022" s="274">
        <v>0</v>
      </c>
      <c r="P1022" s="274">
        <v>0</v>
      </c>
      <c r="Q1022" s="274">
        <v>0</v>
      </c>
      <c r="R1022" s="274">
        <v>0</v>
      </c>
      <c r="S1022" s="274">
        <v>0</v>
      </c>
      <c r="T1022" s="274">
        <v>0.29006999999999999</v>
      </c>
      <c r="U1022" s="274">
        <v>0</v>
      </c>
      <c r="V1022" s="274">
        <v>0</v>
      </c>
      <c r="W1022" s="274">
        <v>4.0879999999999972E-2</v>
      </c>
      <c r="X1022" s="274">
        <v>0</v>
      </c>
      <c r="Y1022" s="274">
        <v>0</v>
      </c>
      <c r="Z1022" s="274">
        <v>0</v>
      </c>
      <c r="AA1022" s="274">
        <v>0</v>
      </c>
      <c r="AB1022" s="274">
        <v>0.15045</v>
      </c>
      <c r="AC1022" s="274">
        <v>7.0800000000000002E-2</v>
      </c>
      <c r="AD1022" s="274">
        <v>0.11731000000000003</v>
      </c>
      <c r="AE1022" s="274">
        <v>0</v>
      </c>
      <c r="AF1022" s="272">
        <f t="shared" si="63"/>
        <v>1</v>
      </c>
      <c r="AG1022" s="196">
        <f t="shared" si="64"/>
        <v>0.66950999999999994</v>
      </c>
    </row>
    <row r="1023" spans="1:33" s="23" customFormat="1" x14ac:dyDescent="0.25">
      <c r="A1023" s="1">
        <v>1945</v>
      </c>
      <c r="B1023" s="1" t="s">
        <v>21</v>
      </c>
      <c r="C1023" s="1" t="str">
        <f t="shared" si="61"/>
        <v>1945NL</v>
      </c>
      <c r="D1023" s="1" t="s">
        <v>56</v>
      </c>
      <c r="E1023" s="1" t="str">
        <f t="shared" si="62"/>
        <v>1945NLICI</v>
      </c>
      <c r="F1023" s="196">
        <v>0.12182999999999999</v>
      </c>
      <c r="G1023" s="196">
        <v>0.4264</v>
      </c>
      <c r="H1023" s="196">
        <v>0</v>
      </c>
      <c r="I1023" s="196">
        <v>2.4369999999999999E-2</v>
      </c>
      <c r="J1023" s="196">
        <v>0.1066</v>
      </c>
      <c r="K1023" s="196">
        <v>0</v>
      </c>
      <c r="L1023" s="196">
        <v>0</v>
      </c>
      <c r="M1023" s="196">
        <v>3.0499999999999998E-3</v>
      </c>
      <c r="N1023" s="196">
        <v>6.0899999999999999E-3</v>
      </c>
      <c r="O1023" s="196">
        <v>4.061E-2</v>
      </c>
      <c r="P1023" s="196">
        <v>5.0599999999998979E-3</v>
      </c>
      <c r="Q1023" s="196">
        <v>0</v>
      </c>
      <c r="R1023" s="196">
        <v>0</v>
      </c>
      <c r="S1023" s="196">
        <v>1.0199999999999999E-3</v>
      </c>
      <c r="T1023" s="196">
        <v>0</v>
      </c>
      <c r="U1023" s="196">
        <v>7.11E-3</v>
      </c>
      <c r="V1023" s="196">
        <v>8.1200000000000005E-3</v>
      </c>
      <c r="W1023" s="196">
        <v>8.1220000000000001E-2</v>
      </c>
      <c r="X1023" s="196">
        <v>6.0909999999999999E-2</v>
      </c>
      <c r="Y1023" s="196">
        <v>0.10152</v>
      </c>
      <c r="Z1023" s="196">
        <v>6.0899999999999999E-3</v>
      </c>
      <c r="AA1023" s="196">
        <v>0</v>
      </c>
      <c r="AB1023" s="196">
        <v>0</v>
      </c>
      <c r="AC1023" s="196">
        <v>0</v>
      </c>
      <c r="AD1023" s="196">
        <v>0</v>
      </c>
      <c r="AE1023" s="196">
        <v>0</v>
      </c>
      <c r="AF1023" s="272">
        <f t="shared" si="63"/>
        <v>1</v>
      </c>
      <c r="AG1023" s="196">
        <f t="shared" si="64"/>
        <v>0.26599</v>
      </c>
    </row>
    <row r="1024" spans="1:33" s="23" customFormat="1" x14ac:dyDescent="0.25">
      <c r="A1024" s="1">
        <v>1945</v>
      </c>
      <c r="B1024" s="1" t="s">
        <v>21</v>
      </c>
      <c r="C1024" s="1" t="str">
        <f t="shared" si="61"/>
        <v>1945NL</v>
      </c>
      <c r="D1024" s="1" t="s">
        <v>58</v>
      </c>
      <c r="E1024" s="1" t="str">
        <f t="shared" si="62"/>
        <v>1945NLResidential</v>
      </c>
      <c r="F1024" s="196">
        <v>0.12182999999999999</v>
      </c>
      <c r="G1024" s="196">
        <v>0.4264</v>
      </c>
      <c r="H1024" s="196">
        <v>0</v>
      </c>
      <c r="I1024" s="196">
        <v>2.4369999999999999E-2</v>
      </c>
      <c r="J1024" s="196">
        <v>0.1066</v>
      </c>
      <c r="K1024" s="196">
        <v>0</v>
      </c>
      <c r="L1024" s="196">
        <v>0</v>
      </c>
      <c r="M1024" s="196">
        <v>3.0499999999999998E-3</v>
      </c>
      <c r="N1024" s="196">
        <v>6.0899999999999999E-3</v>
      </c>
      <c r="O1024" s="196">
        <v>4.061E-2</v>
      </c>
      <c r="P1024" s="196">
        <v>5.0599999999998979E-3</v>
      </c>
      <c r="Q1024" s="196">
        <v>0</v>
      </c>
      <c r="R1024" s="196">
        <v>0</v>
      </c>
      <c r="S1024" s="196">
        <v>1.0199999999999999E-3</v>
      </c>
      <c r="T1024" s="197">
        <v>0</v>
      </c>
      <c r="U1024" s="196">
        <v>7.11E-3</v>
      </c>
      <c r="V1024" s="196">
        <v>8.1200000000000005E-3</v>
      </c>
      <c r="W1024" s="196">
        <v>8.1220000000000001E-2</v>
      </c>
      <c r="X1024" s="196">
        <v>6.0909999999999999E-2</v>
      </c>
      <c r="Y1024" s="196">
        <v>0.10152</v>
      </c>
      <c r="Z1024" s="196">
        <v>6.0899999999999999E-3</v>
      </c>
      <c r="AA1024" s="196">
        <v>0</v>
      </c>
      <c r="AB1024" s="196">
        <v>0</v>
      </c>
      <c r="AC1024" s="196">
        <v>0</v>
      </c>
      <c r="AD1024" s="196">
        <v>0</v>
      </c>
      <c r="AE1024" s="196">
        <v>0</v>
      </c>
      <c r="AF1024" s="272">
        <f t="shared" si="63"/>
        <v>1</v>
      </c>
      <c r="AG1024" s="196">
        <f t="shared" si="64"/>
        <v>0.26599</v>
      </c>
    </row>
    <row r="1025" spans="1:33" s="23" customFormat="1" x14ac:dyDescent="0.25">
      <c r="A1025" s="1">
        <v>1946</v>
      </c>
      <c r="B1025" s="1" t="s">
        <v>21</v>
      </c>
      <c r="C1025" s="1" t="str">
        <f t="shared" si="61"/>
        <v>1946NL</v>
      </c>
      <c r="D1025" s="1" t="s">
        <v>57</v>
      </c>
      <c r="E1025" s="1" t="str">
        <f t="shared" si="62"/>
        <v>1946NLC&amp;D</v>
      </c>
      <c r="F1025" s="274">
        <v>0</v>
      </c>
      <c r="G1025" s="274">
        <v>1.0829999999999999E-2</v>
      </c>
      <c r="H1025" s="274">
        <v>0</v>
      </c>
      <c r="I1025" s="274">
        <v>0.31966</v>
      </c>
      <c r="J1025" s="274">
        <v>0</v>
      </c>
      <c r="K1025" s="274">
        <v>0</v>
      </c>
      <c r="L1025" s="274">
        <v>0</v>
      </c>
      <c r="M1025" s="274">
        <v>0</v>
      </c>
      <c r="N1025" s="274">
        <v>0</v>
      </c>
      <c r="O1025" s="274">
        <v>0</v>
      </c>
      <c r="P1025" s="274">
        <v>0</v>
      </c>
      <c r="Q1025" s="274">
        <v>0</v>
      </c>
      <c r="R1025" s="274">
        <v>0</v>
      </c>
      <c r="S1025" s="274">
        <v>0</v>
      </c>
      <c r="T1025" s="274">
        <v>0.29006999999999999</v>
      </c>
      <c r="U1025" s="274">
        <v>0</v>
      </c>
      <c r="V1025" s="274">
        <v>0</v>
      </c>
      <c r="W1025" s="274">
        <v>4.0879999999999972E-2</v>
      </c>
      <c r="X1025" s="274">
        <v>0</v>
      </c>
      <c r="Y1025" s="274">
        <v>0</v>
      </c>
      <c r="Z1025" s="274">
        <v>0</v>
      </c>
      <c r="AA1025" s="274">
        <v>0</v>
      </c>
      <c r="AB1025" s="274">
        <v>0.15045</v>
      </c>
      <c r="AC1025" s="274">
        <v>7.0800000000000002E-2</v>
      </c>
      <c r="AD1025" s="274">
        <v>0.11731000000000003</v>
      </c>
      <c r="AE1025" s="274">
        <v>0</v>
      </c>
      <c r="AF1025" s="272">
        <f t="shared" si="63"/>
        <v>1</v>
      </c>
      <c r="AG1025" s="196">
        <f t="shared" si="64"/>
        <v>0.66950999999999994</v>
      </c>
    </row>
    <row r="1026" spans="1:33" s="23" customFormat="1" x14ac:dyDescent="0.25">
      <c r="A1026" s="1">
        <v>1946</v>
      </c>
      <c r="B1026" s="1" t="s">
        <v>21</v>
      </c>
      <c r="C1026" s="1" t="str">
        <f t="shared" ref="C1026:C1089" si="65">CONCATENATE(A1026,B1026)</f>
        <v>1946NL</v>
      </c>
      <c r="D1026" s="1" t="s">
        <v>56</v>
      </c>
      <c r="E1026" s="1" t="str">
        <f t="shared" ref="E1026:E1089" si="66">CONCATENATE(C1026,D1026)</f>
        <v>1946NLICI</v>
      </c>
      <c r="F1026" s="196">
        <v>0.12182999999999999</v>
      </c>
      <c r="G1026" s="196">
        <v>0.4264</v>
      </c>
      <c r="H1026" s="196">
        <v>0</v>
      </c>
      <c r="I1026" s="196">
        <v>2.4369999999999999E-2</v>
      </c>
      <c r="J1026" s="196">
        <v>0.1066</v>
      </c>
      <c r="K1026" s="196">
        <v>0</v>
      </c>
      <c r="L1026" s="196">
        <v>0</v>
      </c>
      <c r="M1026" s="196">
        <v>3.0499999999999998E-3</v>
      </c>
      <c r="N1026" s="196">
        <v>6.0899999999999999E-3</v>
      </c>
      <c r="O1026" s="196">
        <v>4.061E-2</v>
      </c>
      <c r="P1026" s="196">
        <v>5.0599999999998979E-3</v>
      </c>
      <c r="Q1026" s="196">
        <v>0</v>
      </c>
      <c r="R1026" s="196">
        <v>0</v>
      </c>
      <c r="S1026" s="196">
        <v>1.0199999999999999E-3</v>
      </c>
      <c r="T1026" s="196">
        <v>0</v>
      </c>
      <c r="U1026" s="196">
        <v>7.11E-3</v>
      </c>
      <c r="V1026" s="196">
        <v>8.1200000000000005E-3</v>
      </c>
      <c r="W1026" s="196">
        <v>8.1220000000000001E-2</v>
      </c>
      <c r="X1026" s="196">
        <v>6.0909999999999999E-2</v>
      </c>
      <c r="Y1026" s="197">
        <v>0.10152</v>
      </c>
      <c r="Z1026" s="196">
        <v>6.0899999999999999E-3</v>
      </c>
      <c r="AA1026" s="196">
        <v>0</v>
      </c>
      <c r="AB1026" s="196">
        <v>0</v>
      </c>
      <c r="AC1026" s="196">
        <v>0</v>
      </c>
      <c r="AD1026" s="196">
        <v>0</v>
      </c>
      <c r="AE1026" s="196">
        <v>0</v>
      </c>
      <c r="AF1026" s="272">
        <f t="shared" ref="AF1026:AF1089" si="67">+SUM(F1026:AE1026)</f>
        <v>1</v>
      </c>
      <c r="AG1026" s="196">
        <f t="shared" si="64"/>
        <v>0.26599</v>
      </c>
    </row>
    <row r="1027" spans="1:33" s="23" customFormat="1" x14ac:dyDescent="0.25">
      <c r="A1027" s="1">
        <v>1946</v>
      </c>
      <c r="B1027" s="1" t="s">
        <v>21</v>
      </c>
      <c r="C1027" s="1" t="str">
        <f t="shared" si="65"/>
        <v>1946NL</v>
      </c>
      <c r="D1027" s="1" t="s">
        <v>58</v>
      </c>
      <c r="E1027" s="1" t="str">
        <f t="shared" si="66"/>
        <v>1946NLResidential</v>
      </c>
      <c r="F1027" s="196">
        <v>0.12182999999999999</v>
      </c>
      <c r="G1027" s="196">
        <v>0.4264</v>
      </c>
      <c r="H1027" s="196">
        <v>0</v>
      </c>
      <c r="I1027" s="196">
        <v>2.4369999999999999E-2</v>
      </c>
      <c r="J1027" s="196">
        <v>0.1066</v>
      </c>
      <c r="K1027" s="196">
        <v>0</v>
      </c>
      <c r="L1027" s="196">
        <v>0</v>
      </c>
      <c r="M1027" s="196">
        <v>3.0499999999999998E-3</v>
      </c>
      <c r="N1027" s="196">
        <v>6.0899999999999999E-3</v>
      </c>
      <c r="O1027" s="196">
        <v>4.061E-2</v>
      </c>
      <c r="P1027" s="196">
        <v>5.0599999999998979E-3</v>
      </c>
      <c r="Q1027" s="196">
        <v>0</v>
      </c>
      <c r="R1027" s="196">
        <v>0</v>
      </c>
      <c r="S1027" s="196">
        <v>1.0199999999999999E-3</v>
      </c>
      <c r="T1027" s="196">
        <v>0</v>
      </c>
      <c r="U1027" s="196">
        <v>7.11E-3</v>
      </c>
      <c r="V1027" s="196">
        <v>8.1200000000000005E-3</v>
      </c>
      <c r="W1027" s="196">
        <v>8.1220000000000001E-2</v>
      </c>
      <c r="X1027" s="196">
        <v>6.0909999999999999E-2</v>
      </c>
      <c r="Y1027" s="196">
        <v>0.10152</v>
      </c>
      <c r="Z1027" s="196">
        <v>6.0899999999999999E-3</v>
      </c>
      <c r="AA1027" s="196">
        <v>0</v>
      </c>
      <c r="AB1027" s="196">
        <v>0</v>
      </c>
      <c r="AC1027" s="196">
        <v>0</v>
      </c>
      <c r="AD1027" s="196">
        <v>0</v>
      </c>
      <c r="AE1027" s="196">
        <v>0</v>
      </c>
      <c r="AF1027" s="272">
        <f t="shared" si="67"/>
        <v>1</v>
      </c>
      <c r="AG1027" s="196">
        <f t="shared" si="64"/>
        <v>0.26599</v>
      </c>
    </row>
    <row r="1028" spans="1:33" s="23" customFormat="1" x14ac:dyDescent="0.25">
      <c r="A1028" s="1">
        <v>1947</v>
      </c>
      <c r="B1028" s="1" t="s">
        <v>21</v>
      </c>
      <c r="C1028" s="1" t="str">
        <f t="shared" si="65"/>
        <v>1947NL</v>
      </c>
      <c r="D1028" s="1" t="s">
        <v>57</v>
      </c>
      <c r="E1028" s="1" t="str">
        <f t="shared" si="66"/>
        <v>1947NLC&amp;D</v>
      </c>
      <c r="F1028" s="274">
        <v>0</v>
      </c>
      <c r="G1028" s="274">
        <v>1.0829999999999999E-2</v>
      </c>
      <c r="H1028" s="274">
        <v>0</v>
      </c>
      <c r="I1028" s="274">
        <v>0.31966</v>
      </c>
      <c r="J1028" s="274">
        <v>0</v>
      </c>
      <c r="K1028" s="274">
        <v>0</v>
      </c>
      <c r="L1028" s="274">
        <v>0</v>
      </c>
      <c r="M1028" s="274">
        <v>0</v>
      </c>
      <c r="N1028" s="274">
        <v>0</v>
      </c>
      <c r="O1028" s="274">
        <v>0</v>
      </c>
      <c r="P1028" s="274">
        <v>0</v>
      </c>
      <c r="Q1028" s="274">
        <v>0</v>
      </c>
      <c r="R1028" s="274">
        <v>0</v>
      </c>
      <c r="S1028" s="274">
        <v>0</v>
      </c>
      <c r="T1028" s="274">
        <v>0.29006999999999999</v>
      </c>
      <c r="U1028" s="274">
        <v>0</v>
      </c>
      <c r="V1028" s="274">
        <v>0</v>
      </c>
      <c r="W1028" s="274">
        <v>4.0879999999999972E-2</v>
      </c>
      <c r="X1028" s="274">
        <v>0</v>
      </c>
      <c r="Y1028" s="274">
        <v>0</v>
      </c>
      <c r="Z1028" s="274">
        <v>0</v>
      </c>
      <c r="AA1028" s="274">
        <v>0</v>
      </c>
      <c r="AB1028" s="274">
        <v>0.15045</v>
      </c>
      <c r="AC1028" s="274">
        <v>7.0800000000000002E-2</v>
      </c>
      <c r="AD1028" s="274">
        <v>0.11731000000000003</v>
      </c>
      <c r="AE1028" s="274">
        <v>0</v>
      </c>
      <c r="AF1028" s="272">
        <f t="shared" si="67"/>
        <v>1</v>
      </c>
      <c r="AG1028" s="196">
        <f t="shared" si="64"/>
        <v>0.66950999999999994</v>
      </c>
    </row>
    <row r="1029" spans="1:33" s="23" customFormat="1" x14ac:dyDescent="0.25">
      <c r="A1029" s="1">
        <v>1947</v>
      </c>
      <c r="B1029" s="1" t="s">
        <v>21</v>
      </c>
      <c r="C1029" s="1" t="str">
        <f t="shared" si="65"/>
        <v>1947NL</v>
      </c>
      <c r="D1029" s="1" t="s">
        <v>56</v>
      </c>
      <c r="E1029" s="1" t="str">
        <f t="shared" si="66"/>
        <v>1947NLICI</v>
      </c>
      <c r="F1029" s="196">
        <v>0.12182999999999999</v>
      </c>
      <c r="G1029" s="196">
        <v>0.4264</v>
      </c>
      <c r="H1029" s="196">
        <v>0</v>
      </c>
      <c r="I1029" s="196">
        <v>2.4369999999999999E-2</v>
      </c>
      <c r="J1029" s="196">
        <v>0.1066</v>
      </c>
      <c r="K1029" s="196">
        <v>0</v>
      </c>
      <c r="L1029" s="196">
        <v>0</v>
      </c>
      <c r="M1029" s="196">
        <v>3.0499999999999998E-3</v>
      </c>
      <c r="N1029" s="196">
        <v>6.0899999999999999E-3</v>
      </c>
      <c r="O1029" s="196">
        <v>4.061E-2</v>
      </c>
      <c r="P1029" s="196">
        <v>5.0599999999998979E-3</v>
      </c>
      <c r="Q1029" s="196">
        <v>0</v>
      </c>
      <c r="R1029" s="196">
        <v>0</v>
      </c>
      <c r="S1029" s="196">
        <v>1.0199999999999999E-3</v>
      </c>
      <c r="T1029" s="196">
        <v>0</v>
      </c>
      <c r="U1029" s="196">
        <v>7.11E-3</v>
      </c>
      <c r="V1029" s="196">
        <v>8.1200000000000005E-3</v>
      </c>
      <c r="W1029" s="196">
        <v>8.1220000000000001E-2</v>
      </c>
      <c r="X1029" s="196">
        <v>6.0909999999999999E-2</v>
      </c>
      <c r="Y1029" s="197">
        <v>0.10152</v>
      </c>
      <c r="Z1029" s="196">
        <v>6.0899999999999999E-3</v>
      </c>
      <c r="AA1029" s="196">
        <v>0</v>
      </c>
      <c r="AB1029" s="196">
        <v>0</v>
      </c>
      <c r="AC1029" s="196">
        <v>0</v>
      </c>
      <c r="AD1029" s="196">
        <v>0</v>
      </c>
      <c r="AE1029" s="196">
        <v>0</v>
      </c>
      <c r="AF1029" s="272">
        <f t="shared" si="67"/>
        <v>1</v>
      </c>
      <c r="AG1029" s="196">
        <f t="shared" si="64"/>
        <v>0.26599</v>
      </c>
    </row>
    <row r="1030" spans="1:33" s="23" customFormat="1" x14ac:dyDescent="0.25">
      <c r="A1030" s="1">
        <v>1947</v>
      </c>
      <c r="B1030" s="1" t="s">
        <v>21</v>
      </c>
      <c r="C1030" s="1" t="str">
        <f t="shared" si="65"/>
        <v>1947NL</v>
      </c>
      <c r="D1030" s="1" t="s">
        <v>58</v>
      </c>
      <c r="E1030" s="1" t="str">
        <f t="shared" si="66"/>
        <v>1947NLResidential</v>
      </c>
      <c r="F1030" s="196">
        <v>0.12182999999999999</v>
      </c>
      <c r="G1030" s="196">
        <v>0.4264</v>
      </c>
      <c r="H1030" s="196">
        <v>0</v>
      </c>
      <c r="I1030" s="196">
        <v>2.4369999999999999E-2</v>
      </c>
      <c r="J1030" s="196">
        <v>0.1066</v>
      </c>
      <c r="K1030" s="196">
        <v>0</v>
      </c>
      <c r="L1030" s="196">
        <v>0</v>
      </c>
      <c r="M1030" s="196">
        <v>3.0499999999999998E-3</v>
      </c>
      <c r="N1030" s="196">
        <v>6.0899999999999999E-3</v>
      </c>
      <c r="O1030" s="196">
        <v>4.061E-2</v>
      </c>
      <c r="P1030" s="196">
        <v>5.0599999999998979E-3</v>
      </c>
      <c r="Q1030" s="196">
        <v>0</v>
      </c>
      <c r="R1030" s="196">
        <v>0</v>
      </c>
      <c r="S1030" s="196">
        <v>1.0199999999999999E-3</v>
      </c>
      <c r="T1030" s="197">
        <v>0</v>
      </c>
      <c r="U1030" s="196">
        <v>7.11E-3</v>
      </c>
      <c r="V1030" s="196">
        <v>8.1200000000000005E-3</v>
      </c>
      <c r="W1030" s="196">
        <v>8.1220000000000001E-2</v>
      </c>
      <c r="X1030" s="196">
        <v>6.0909999999999999E-2</v>
      </c>
      <c r="Y1030" s="196">
        <v>0.10152</v>
      </c>
      <c r="Z1030" s="196">
        <v>6.0899999999999999E-3</v>
      </c>
      <c r="AA1030" s="196">
        <v>0</v>
      </c>
      <c r="AB1030" s="196">
        <v>0</v>
      </c>
      <c r="AC1030" s="196">
        <v>0</v>
      </c>
      <c r="AD1030" s="196">
        <v>0</v>
      </c>
      <c r="AE1030" s="196">
        <v>0</v>
      </c>
      <c r="AF1030" s="272">
        <f t="shared" si="67"/>
        <v>1</v>
      </c>
      <c r="AG1030" s="196">
        <f t="shared" si="64"/>
        <v>0.26599</v>
      </c>
    </row>
    <row r="1031" spans="1:33" s="23" customFormat="1" x14ac:dyDescent="0.25">
      <c r="A1031" s="1">
        <v>1948</v>
      </c>
      <c r="B1031" s="1" t="s">
        <v>21</v>
      </c>
      <c r="C1031" s="1" t="str">
        <f t="shared" si="65"/>
        <v>1948NL</v>
      </c>
      <c r="D1031" s="1" t="s">
        <v>57</v>
      </c>
      <c r="E1031" s="1" t="str">
        <f t="shared" si="66"/>
        <v>1948NLC&amp;D</v>
      </c>
      <c r="F1031" s="274">
        <v>0</v>
      </c>
      <c r="G1031" s="274">
        <v>1.0829999999999999E-2</v>
      </c>
      <c r="H1031" s="274">
        <v>0</v>
      </c>
      <c r="I1031" s="274">
        <v>0.31966</v>
      </c>
      <c r="J1031" s="274">
        <v>0</v>
      </c>
      <c r="K1031" s="274">
        <v>0</v>
      </c>
      <c r="L1031" s="274">
        <v>0</v>
      </c>
      <c r="M1031" s="274">
        <v>0</v>
      </c>
      <c r="N1031" s="274">
        <v>0</v>
      </c>
      <c r="O1031" s="274">
        <v>0</v>
      </c>
      <c r="P1031" s="274">
        <v>0</v>
      </c>
      <c r="Q1031" s="274">
        <v>0</v>
      </c>
      <c r="R1031" s="274">
        <v>0</v>
      </c>
      <c r="S1031" s="274">
        <v>0</v>
      </c>
      <c r="T1031" s="274">
        <v>0.29006999999999999</v>
      </c>
      <c r="U1031" s="274">
        <v>0</v>
      </c>
      <c r="V1031" s="274">
        <v>0</v>
      </c>
      <c r="W1031" s="274">
        <v>4.0879999999999972E-2</v>
      </c>
      <c r="X1031" s="274">
        <v>0</v>
      </c>
      <c r="Y1031" s="274">
        <v>0</v>
      </c>
      <c r="Z1031" s="274">
        <v>0</v>
      </c>
      <c r="AA1031" s="274">
        <v>0</v>
      </c>
      <c r="AB1031" s="274">
        <v>0.15045</v>
      </c>
      <c r="AC1031" s="274">
        <v>7.0800000000000002E-2</v>
      </c>
      <c r="AD1031" s="274">
        <v>0.11731000000000003</v>
      </c>
      <c r="AE1031" s="274">
        <v>0</v>
      </c>
      <c r="AF1031" s="272">
        <f t="shared" si="67"/>
        <v>1</v>
      </c>
      <c r="AG1031" s="196">
        <f t="shared" si="64"/>
        <v>0.66950999999999994</v>
      </c>
    </row>
    <row r="1032" spans="1:33" s="23" customFormat="1" x14ac:dyDescent="0.25">
      <c r="A1032" s="1">
        <v>1948</v>
      </c>
      <c r="B1032" s="1" t="s">
        <v>21</v>
      </c>
      <c r="C1032" s="1" t="str">
        <f t="shared" si="65"/>
        <v>1948NL</v>
      </c>
      <c r="D1032" s="1" t="s">
        <v>56</v>
      </c>
      <c r="E1032" s="1" t="str">
        <f t="shared" si="66"/>
        <v>1948NLICI</v>
      </c>
      <c r="F1032" s="196">
        <v>0.12182999999999999</v>
      </c>
      <c r="G1032" s="196">
        <v>0.4264</v>
      </c>
      <c r="H1032" s="196">
        <v>0</v>
      </c>
      <c r="I1032" s="196">
        <v>2.4369999999999999E-2</v>
      </c>
      <c r="J1032" s="196">
        <v>0.1066</v>
      </c>
      <c r="K1032" s="196">
        <v>0</v>
      </c>
      <c r="L1032" s="196">
        <v>0</v>
      </c>
      <c r="M1032" s="196">
        <v>3.0499999999999998E-3</v>
      </c>
      <c r="N1032" s="196">
        <v>6.0899999999999999E-3</v>
      </c>
      <c r="O1032" s="196">
        <v>4.061E-2</v>
      </c>
      <c r="P1032" s="196">
        <v>5.0599999999998979E-3</v>
      </c>
      <c r="Q1032" s="196">
        <v>0</v>
      </c>
      <c r="R1032" s="196">
        <v>0</v>
      </c>
      <c r="S1032" s="196">
        <v>1.0199999999999999E-3</v>
      </c>
      <c r="T1032" s="196">
        <v>0</v>
      </c>
      <c r="U1032" s="196">
        <v>7.11E-3</v>
      </c>
      <c r="V1032" s="196">
        <v>8.1200000000000005E-3</v>
      </c>
      <c r="W1032" s="196">
        <v>8.1220000000000001E-2</v>
      </c>
      <c r="X1032" s="196">
        <v>6.0909999999999999E-2</v>
      </c>
      <c r="Y1032" s="197">
        <v>0.10152</v>
      </c>
      <c r="Z1032" s="196">
        <v>6.0899999999999999E-3</v>
      </c>
      <c r="AA1032" s="196">
        <v>0</v>
      </c>
      <c r="AB1032" s="196">
        <v>0</v>
      </c>
      <c r="AC1032" s="196">
        <v>0</v>
      </c>
      <c r="AD1032" s="196">
        <v>0</v>
      </c>
      <c r="AE1032" s="196">
        <v>0</v>
      </c>
      <c r="AF1032" s="272">
        <f t="shared" si="67"/>
        <v>1</v>
      </c>
      <c r="AG1032" s="196">
        <f t="shared" si="64"/>
        <v>0.26599</v>
      </c>
    </row>
    <row r="1033" spans="1:33" s="23" customFormat="1" x14ac:dyDescent="0.25">
      <c r="A1033" s="1">
        <v>1948</v>
      </c>
      <c r="B1033" s="1" t="s">
        <v>21</v>
      </c>
      <c r="C1033" s="1" t="str">
        <f t="shared" si="65"/>
        <v>1948NL</v>
      </c>
      <c r="D1033" s="1" t="s">
        <v>58</v>
      </c>
      <c r="E1033" s="1" t="str">
        <f t="shared" si="66"/>
        <v>1948NLResidential</v>
      </c>
      <c r="F1033" s="196">
        <v>0.12182999999999999</v>
      </c>
      <c r="G1033" s="196">
        <v>0.4264</v>
      </c>
      <c r="H1033" s="196">
        <v>0</v>
      </c>
      <c r="I1033" s="196">
        <v>2.4369999999999999E-2</v>
      </c>
      <c r="J1033" s="196">
        <v>0.1066</v>
      </c>
      <c r="K1033" s="196">
        <v>0</v>
      </c>
      <c r="L1033" s="196">
        <v>0</v>
      </c>
      <c r="M1033" s="196">
        <v>3.0499999999999998E-3</v>
      </c>
      <c r="N1033" s="196">
        <v>6.0899999999999999E-3</v>
      </c>
      <c r="O1033" s="196">
        <v>4.061E-2</v>
      </c>
      <c r="P1033" s="196">
        <v>5.0599999999998979E-3</v>
      </c>
      <c r="Q1033" s="196">
        <v>0</v>
      </c>
      <c r="R1033" s="196">
        <v>0</v>
      </c>
      <c r="S1033" s="196">
        <v>1.0199999999999999E-3</v>
      </c>
      <c r="T1033" s="197">
        <v>0</v>
      </c>
      <c r="U1033" s="196">
        <v>7.11E-3</v>
      </c>
      <c r="V1033" s="196">
        <v>8.1200000000000005E-3</v>
      </c>
      <c r="W1033" s="196">
        <v>8.1220000000000001E-2</v>
      </c>
      <c r="X1033" s="196">
        <v>6.0909999999999999E-2</v>
      </c>
      <c r="Y1033" s="196">
        <v>0.10152</v>
      </c>
      <c r="Z1033" s="196">
        <v>6.0899999999999999E-3</v>
      </c>
      <c r="AA1033" s="196">
        <v>0</v>
      </c>
      <c r="AB1033" s="196">
        <v>0</v>
      </c>
      <c r="AC1033" s="196">
        <v>0</v>
      </c>
      <c r="AD1033" s="196">
        <v>0</v>
      </c>
      <c r="AE1033" s="196">
        <v>0</v>
      </c>
      <c r="AF1033" s="272">
        <f t="shared" si="67"/>
        <v>1</v>
      </c>
      <c r="AG1033" s="196">
        <f t="shared" si="64"/>
        <v>0.26599</v>
      </c>
    </row>
    <row r="1034" spans="1:33" s="23" customFormat="1" x14ac:dyDescent="0.25">
      <c r="A1034" s="1">
        <v>1949</v>
      </c>
      <c r="B1034" s="1" t="s">
        <v>21</v>
      </c>
      <c r="C1034" s="1" t="str">
        <f t="shared" si="65"/>
        <v>1949NL</v>
      </c>
      <c r="D1034" s="1" t="s">
        <v>57</v>
      </c>
      <c r="E1034" s="1" t="str">
        <f t="shared" si="66"/>
        <v>1949NLC&amp;D</v>
      </c>
      <c r="F1034" s="274">
        <v>0</v>
      </c>
      <c r="G1034" s="274">
        <v>1.0829999999999999E-2</v>
      </c>
      <c r="H1034" s="274">
        <v>0</v>
      </c>
      <c r="I1034" s="274">
        <v>0.31966</v>
      </c>
      <c r="J1034" s="274">
        <v>0</v>
      </c>
      <c r="K1034" s="274">
        <v>0</v>
      </c>
      <c r="L1034" s="274">
        <v>0</v>
      </c>
      <c r="M1034" s="274">
        <v>0</v>
      </c>
      <c r="N1034" s="274">
        <v>0</v>
      </c>
      <c r="O1034" s="274">
        <v>0</v>
      </c>
      <c r="P1034" s="274">
        <v>0</v>
      </c>
      <c r="Q1034" s="274">
        <v>0</v>
      </c>
      <c r="R1034" s="274">
        <v>0</v>
      </c>
      <c r="S1034" s="274">
        <v>0</v>
      </c>
      <c r="T1034" s="274">
        <v>0.29006999999999999</v>
      </c>
      <c r="U1034" s="274">
        <v>0</v>
      </c>
      <c r="V1034" s="274">
        <v>0</v>
      </c>
      <c r="W1034" s="274">
        <v>4.0879999999999972E-2</v>
      </c>
      <c r="X1034" s="274">
        <v>0</v>
      </c>
      <c r="Y1034" s="274">
        <v>0</v>
      </c>
      <c r="Z1034" s="274">
        <v>0</v>
      </c>
      <c r="AA1034" s="274">
        <v>0</v>
      </c>
      <c r="AB1034" s="274">
        <v>0.15045</v>
      </c>
      <c r="AC1034" s="274">
        <v>7.0800000000000002E-2</v>
      </c>
      <c r="AD1034" s="274">
        <v>0.11731000000000003</v>
      </c>
      <c r="AE1034" s="274">
        <v>0</v>
      </c>
      <c r="AF1034" s="272">
        <f t="shared" si="67"/>
        <v>1</v>
      </c>
      <c r="AG1034" s="196">
        <f t="shared" si="64"/>
        <v>0.66950999999999994</v>
      </c>
    </row>
    <row r="1035" spans="1:33" s="23" customFormat="1" x14ac:dyDescent="0.25">
      <c r="A1035" s="1">
        <v>1949</v>
      </c>
      <c r="B1035" s="1" t="s">
        <v>21</v>
      </c>
      <c r="C1035" s="1" t="str">
        <f t="shared" si="65"/>
        <v>1949NL</v>
      </c>
      <c r="D1035" s="1" t="s">
        <v>56</v>
      </c>
      <c r="E1035" s="1" t="str">
        <f t="shared" si="66"/>
        <v>1949NLICI</v>
      </c>
      <c r="F1035" s="196">
        <v>0.12182999999999999</v>
      </c>
      <c r="G1035" s="196">
        <v>0.4264</v>
      </c>
      <c r="H1035" s="196">
        <v>0</v>
      </c>
      <c r="I1035" s="196">
        <v>2.4369999999999999E-2</v>
      </c>
      <c r="J1035" s="196">
        <v>0.1066</v>
      </c>
      <c r="K1035" s="196">
        <v>0</v>
      </c>
      <c r="L1035" s="196">
        <v>0</v>
      </c>
      <c r="M1035" s="196">
        <v>3.0499999999999998E-3</v>
      </c>
      <c r="N1035" s="196">
        <v>6.0899999999999999E-3</v>
      </c>
      <c r="O1035" s="196">
        <v>4.061E-2</v>
      </c>
      <c r="P1035" s="196">
        <v>5.0599999999998979E-3</v>
      </c>
      <c r="Q1035" s="196">
        <v>0</v>
      </c>
      <c r="R1035" s="196">
        <v>0</v>
      </c>
      <c r="S1035" s="196">
        <v>1.0199999999999999E-3</v>
      </c>
      <c r="T1035" s="196">
        <v>0</v>
      </c>
      <c r="U1035" s="196">
        <v>7.11E-3</v>
      </c>
      <c r="V1035" s="196">
        <v>8.1200000000000005E-3</v>
      </c>
      <c r="W1035" s="196">
        <v>8.1220000000000001E-2</v>
      </c>
      <c r="X1035" s="196">
        <v>6.0909999999999999E-2</v>
      </c>
      <c r="Y1035" s="197">
        <v>0.10152</v>
      </c>
      <c r="Z1035" s="196">
        <v>6.0899999999999999E-3</v>
      </c>
      <c r="AA1035" s="196">
        <v>0</v>
      </c>
      <c r="AB1035" s="196">
        <v>0</v>
      </c>
      <c r="AC1035" s="196">
        <v>0</v>
      </c>
      <c r="AD1035" s="196">
        <v>0</v>
      </c>
      <c r="AE1035" s="196">
        <v>0</v>
      </c>
      <c r="AF1035" s="272">
        <f t="shared" si="67"/>
        <v>1</v>
      </c>
      <c r="AG1035" s="196">
        <f t="shared" si="64"/>
        <v>0.26599</v>
      </c>
    </row>
    <row r="1036" spans="1:33" s="23" customFormat="1" x14ac:dyDescent="0.25">
      <c r="A1036" s="1">
        <v>1949</v>
      </c>
      <c r="B1036" s="1" t="s">
        <v>21</v>
      </c>
      <c r="C1036" s="1" t="str">
        <f t="shared" si="65"/>
        <v>1949NL</v>
      </c>
      <c r="D1036" s="1" t="s">
        <v>58</v>
      </c>
      <c r="E1036" s="1" t="str">
        <f t="shared" si="66"/>
        <v>1949NLResidential</v>
      </c>
      <c r="F1036" s="196">
        <v>0.12182999999999999</v>
      </c>
      <c r="G1036" s="196">
        <v>0.4264</v>
      </c>
      <c r="H1036" s="196">
        <v>0</v>
      </c>
      <c r="I1036" s="196">
        <v>2.4369999999999999E-2</v>
      </c>
      <c r="J1036" s="196">
        <v>0.1066</v>
      </c>
      <c r="K1036" s="196">
        <v>0</v>
      </c>
      <c r="L1036" s="196">
        <v>0</v>
      </c>
      <c r="M1036" s="196">
        <v>3.0499999999999998E-3</v>
      </c>
      <c r="N1036" s="196">
        <v>6.0899999999999999E-3</v>
      </c>
      <c r="O1036" s="196">
        <v>4.061E-2</v>
      </c>
      <c r="P1036" s="196">
        <v>5.0599999999998979E-3</v>
      </c>
      <c r="Q1036" s="196">
        <v>0</v>
      </c>
      <c r="R1036" s="196">
        <v>0</v>
      </c>
      <c r="S1036" s="196">
        <v>1.0199999999999999E-3</v>
      </c>
      <c r="T1036" s="196">
        <v>0</v>
      </c>
      <c r="U1036" s="196">
        <v>7.11E-3</v>
      </c>
      <c r="V1036" s="196">
        <v>8.1200000000000005E-3</v>
      </c>
      <c r="W1036" s="196">
        <v>8.1220000000000001E-2</v>
      </c>
      <c r="X1036" s="196">
        <v>6.0909999999999999E-2</v>
      </c>
      <c r="Y1036" s="196">
        <v>0.10152</v>
      </c>
      <c r="Z1036" s="196">
        <v>6.0899999999999999E-3</v>
      </c>
      <c r="AA1036" s="196">
        <v>0</v>
      </c>
      <c r="AB1036" s="196">
        <v>0</v>
      </c>
      <c r="AC1036" s="196">
        <v>0</v>
      </c>
      <c r="AD1036" s="196">
        <v>0</v>
      </c>
      <c r="AE1036" s="196">
        <v>0</v>
      </c>
      <c r="AF1036" s="272">
        <f t="shared" si="67"/>
        <v>1</v>
      </c>
      <c r="AG1036" s="196">
        <f t="shared" si="64"/>
        <v>0.26599</v>
      </c>
    </row>
    <row r="1037" spans="1:33" s="23" customFormat="1" x14ac:dyDescent="0.25">
      <c r="A1037" s="1">
        <v>1950</v>
      </c>
      <c r="B1037" s="1" t="s">
        <v>21</v>
      </c>
      <c r="C1037" s="1" t="str">
        <f t="shared" si="65"/>
        <v>1950NL</v>
      </c>
      <c r="D1037" s="1" t="s">
        <v>57</v>
      </c>
      <c r="E1037" s="1" t="str">
        <f t="shared" si="66"/>
        <v>1950NLC&amp;D</v>
      </c>
      <c r="F1037" s="274">
        <v>0</v>
      </c>
      <c r="G1037" s="274">
        <v>1.0829999999999999E-2</v>
      </c>
      <c r="H1037" s="274">
        <v>0</v>
      </c>
      <c r="I1037" s="274">
        <v>0.31966</v>
      </c>
      <c r="J1037" s="274">
        <v>0</v>
      </c>
      <c r="K1037" s="274">
        <v>0</v>
      </c>
      <c r="L1037" s="274">
        <v>0</v>
      </c>
      <c r="M1037" s="274">
        <v>0</v>
      </c>
      <c r="N1037" s="274">
        <v>0</v>
      </c>
      <c r="O1037" s="274">
        <v>0</v>
      </c>
      <c r="P1037" s="274">
        <v>0</v>
      </c>
      <c r="Q1037" s="274">
        <v>0</v>
      </c>
      <c r="R1037" s="274">
        <v>0</v>
      </c>
      <c r="S1037" s="274">
        <v>0</v>
      </c>
      <c r="T1037" s="274">
        <v>0.29006999999999999</v>
      </c>
      <c r="U1037" s="274">
        <v>0</v>
      </c>
      <c r="V1037" s="274">
        <v>0</v>
      </c>
      <c r="W1037" s="274">
        <v>4.0879999999999972E-2</v>
      </c>
      <c r="X1037" s="274">
        <v>0</v>
      </c>
      <c r="Y1037" s="274">
        <v>0</v>
      </c>
      <c r="Z1037" s="274">
        <v>0</v>
      </c>
      <c r="AA1037" s="274">
        <v>0</v>
      </c>
      <c r="AB1037" s="274">
        <v>0.15045</v>
      </c>
      <c r="AC1037" s="274">
        <v>7.0800000000000002E-2</v>
      </c>
      <c r="AD1037" s="274">
        <v>0.11731000000000003</v>
      </c>
      <c r="AE1037" s="274">
        <v>0</v>
      </c>
      <c r="AF1037" s="272">
        <f t="shared" si="67"/>
        <v>1</v>
      </c>
      <c r="AG1037" s="196">
        <f t="shared" si="64"/>
        <v>0.66950999999999994</v>
      </c>
    </row>
    <row r="1038" spans="1:33" s="23" customFormat="1" x14ac:dyDescent="0.25">
      <c r="A1038" s="1">
        <v>1950</v>
      </c>
      <c r="B1038" s="1" t="s">
        <v>21</v>
      </c>
      <c r="C1038" s="1" t="str">
        <f t="shared" si="65"/>
        <v>1950NL</v>
      </c>
      <c r="D1038" s="1" t="s">
        <v>56</v>
      </c>
      <c r="E1038" s="1" t="str">
        <f t="shared" si="66"/>
        <v>1950NLICI</v>
      </c>
      <c r="F1038" s="196">
        <v>0.12182999999999999</v>
      </c>
      <c r="G1038" s="196">
        <v>0.4264</v>
      </c>
      <c r="H1038" s="196">
        <v>0</v>
      </c>
      <c r="I1038" s="196">
        <v>2.4369999999999999E-2</v>
      </c>
      <c r="J1038" s="196">
        <v>0.1066</v>
      </c>
      <c r="K1038" s="196">
        <v>0</v>
      </c>
      <c r="L1038" s="196">
        <v>0</v>
      </c>
      <c r="M1038" s="196">
        <v>3.0499999999999998E-3</v>
      </c>
      <c r="N1038" s="196">
        <v>6.0899999999999999E-3</v>
      </c>
      <c r="O1038" s="196">
        <v>4.061E-2</v>
      </c>
      <c r="P1038" s="196">
        <v>5.0599999999998979E-3</v>
      </c>
      <c r="Q1038" s="196">
        <v>0</v>
      </c>
      <c r="R1038" s="196">
        <v>0</v>
      </c>
      <c r="S1038" s="196">
        <v>1.0199999999999999E-3</v>
      </c>
      <c r="T1038" s="196">
        <v>0</v>
      </c>
      <c r="U1038" s="196">
        <v>7.11E-3</v>
      </c>
      <c r="V1038" s="196">
        <v>8.1200000000000005E-3</v>
      </c>
      <c r="W1038" s="196">
        <v>8.1220000000000001E-2</v>
      </c>
      <c r="X1038" s="196">
        <v>6.0909999999999999E-2</v>
      </c>
      <c r="Y1038" s="197">
        <v>0.10152</v>
      </c>
      <c r="Z1038" s="196">
        <v>6.0899999999999999E-3</v>
      </c>
      <c r="AA1038" s="196">
        <v>0</v>
      </c>
      <c r="AB1038" s="196">
        <v>0</v>
      </c>
      <c r="AC1038" s="196">
        <v>0</v>
      </c>
      <c r="AD1038" s="196">
        <v>0</v>
      </c>
      <c r="AE1038" s="196">
        <v>0</v>
      </c>
      <c r="AF1038" s="272">
        <f t="shared" si="67"/>
        <v>1</v>
      </c>
      <c r="AG1038" s="196">
        <f t="shared" si="64"/>
        <v>0.26599</v>
      </c>
    </row>
    <row r="1039" spans="1:33" s="23" customFormat="1" x14ac:dyDescent="0.25">
      <c r="A1039" s="1">
        <v>1950</v>
      </c>
      <c r="B1039" s="1" t="s">
        <v>21</v>
      </c>
      <c r="C1039" s="1" t="str">
        <f t="shared" si="65"/>
        <v>1950NL</v>
      </c>
      <c r="D1039" s="1" t="s">
        <v>58</v>
      </c>
      <c r="E1039" s="1" t="str">
        <f t="shared" si="66"/>
        <v>1950NLResidential</v>
      </c>
      <c r="F1039" s="196">
        <v>0.12182999999999999</v>
      </c>
      <c r="G1039" s="196">
        <v>0.4264</v>
      </c>
      <c r="H1039" s="196">
        <v>0</v>
      </c>
      <c r="I1039" s="196">
        <v>2.4369999999999999E-2</v>
      </c>
      <c r="J1039" s="196">
        <v>0.1066</v>
      </c>
      <c r="K1039" s="196">
        <v>0</v>
      </c>
      <c r="L1039" s="196">
        <v>0</v>
      </c>
      <c r="M1039" s="196">
        <v>3.0499999999999998E-3</v>
      </c>
      <c r="N1039" s="196">
        <v>6.0899999999999999E-3</v>
      </c>
      <c r="O1039" s="196">
        <v>4.061E-2</v>
      </c>
      <c r="P1039" s="196">
        <v>5.0599999999998979E-3</v>
      </c>
      <c r="Q1039" s="196">
        <v>0</v>
      </c>
      <c r="R1039" s="196">
        <v>0</v>
      </c>
      <c r="S1039" s="196">
        <v>1.0199999999999999E-3</v>
      </c>
      <c r="T1039" s="197">
        <v>0</v>
      </c>
      <c r="U1039" s="196">
        <v>7.11E-3</v>
      </c>
      <c r="V1039" s="196">
        <v>8.1200000000000005E-3</v>
      </c>
      <c r="W1039" s="196">
        <v>8.1220000000000001E-2</v>
      </c>
      <c r="X1039" s="196">
        <v>6.0909999999999999E-2</v>
      </c>
      <c r="Y1039" s="196">
        <v>0.10152</v>
      </c>
      <c r="Z1039" s="196">
        <v>6.0899999999999999E-3</v>
      </c>
      <c r="AA1039" s="196">
        <v>0</v>
      </c>
      <c r="AB1039" s="196">
        <v>0</v>
      </c>
      <c r="AC1039" s="196">
        <v>0</v>
      </c>
      <c r="AD1039" s="196">
        <v>0</v>
      </c>
      <c r="AE1039" s="196">
        <v>0</v>
      </c>
      <c r="AF1039" s="272">
        <f t="shared" si="67"/>
        <v>1</v>
      </c>
      <c r="AG1039" s="196">
        <f t="shared" si="64"/>
        <v>0.26599</v>
      </c>
    </row>
    <row r="1040" spans="1:33" s="23" customFormat="1" x14ac:dyDescent="0.25">
      <c r="A1040" s="1">
        <v>1951</v>
      </c>
      <c r="B1040" s="1" t="s">
        <v>21</v>
      </c>
      <c r="C1040" s="1" t="str">
        <f t="shared" si="65"/>
        <v>1951NL</v>
      </c>
      <c r="D1040" s="1" t="s">
        <v>57</v>
      </c>
      <c r="E1040" s="1" t="str">
        <f t="shared" si="66"/>
        <v>1951NLC&amp;D</v>
      </c>
      <c r="F1040" s="274">
        <v>0</v>
      </c>
      <c r="G1040" s="274">
        <v>1.0829999999999999E-2</v>
      </c>
      <c r="H1040" s="274">
        <v>0</v>
      </c>
      <c r="I1040" s="274">
        <v>0.31966</v>
      </c>
      <c r="J1040" s="274">
        <v>0</v>
      </c>
      <c r="K1040" s="274">
        <v>0</v>
      </c>
      <c r="L1040" s="274">
        <v>0</v>
      </c>
      <c r="M1040" s="274">
        <v>0</v>
      </c>
      <c r="N1040" s="274">
        <v>0</v>
      </c>
      <c r="O1040" s="274">
        <v>0</v>
      </c>
      <c r="P1040" s="274">
        <v>0</v>
      </c>
      <c r="Q1040" s="274">
        <v>0</v>
      </c>
      <c r="R1040" s="274">
        <v>0</v>
      </c>
      <c r="S1040" s="274">
        <v>0</v>
      </c>
      <c r="T1040" s="274">
        <v>0.29006999999999999</v>
      </c>
      <c r="U1040" s="274">
        <v>0</v>
      </c>
      <c r="V1040" s="274">
        <v>0</v>
      </c>
      <c r="W1040" s="274">
        <v>4.0879999999999972E-2</v>
      </c>
      <c r="X1040" s="274">
        <v>0</v>
      </c>
      <c r="Y1040" s="274">
        <v>0</v>
      </c>
      <c r="Z1040" s="274">
        <v>0</v>
      </c>
      <c r="AA1040" s="274">
        <v>0</v>
      </c>
      <c r="AB1040" s="274">
        <v>0.15045</v>
      </c>
      <c r="AC1040" s="274">
        <v>7.0800000000000002E-2</v>
      </c>
      <c r="AD1040" s="274">
        <v>0.11731000000000003</v>
      </c>
      <c r="AE1040" s="274">
        <v>0</v>
      </c>
      <c r="AF1040" s="272">
        <f t="shared" si="67"/>
        <v>1</v>
      </c>
      <c r="AG1040" s="196">
        <f t="shared" si="64"/>
        <v>0.66950999999999994</v>
      </c>
    </row>
    <row r="1041" spans="1:33" s="23" customFormat="1" x14ac:dyDescent="0.25">
      <c r="A1041" s="1">
        <v>1951</v>
      </c>
      <c r="B1041" s="1" t="s">
        <v>21</v>
      </c>
      <c r="C1041" s="1" t="str">
        <f t="shared" si="65"/>
        <v>1951NL</v>
      </c>
      <c r="D1041" s="1" t="s">
        <v>56</v>
      </c>
      <c r="E1041" s="1" t="str">
        <f t="shared" si="66"/>
        <v>1951NLICI</v>
      </c>
      <c r="F1041" s="196">
        <v>0.12182999999999999</v>
      </c>
      <c r="G1041" s="196">
        <v>0.4264</v>
      </c>
      <c r="H1041" s="196">
        <v>0</v>
      </c>
      <c r="I1041" s="196">
        <v>2.4369999999999999E-2</v>
      </c>
      <c r="J1041" s="196">
        <v>0.1066</v>
      </c>
      <c r="K1041" s="196">
        <v>0</v>
      </c>
      <c r="L1041" s="196">
        <v>0</v>
      </c>
      <c r="M1041" s="196">
        <v>3.0499999999999998E-3</v>
      </c>
      <c r="N1041" s="196">
        <v>6.0899999999999999E-3</v>
      </c>
      <c r="O1041" s="196">
        <v>4.061E-2</v>
      </c>
      <c r="P1041" s="196">
        <v>5.0599999999998979E-3</v>
      </c>
      <c r="Q1041" s="196">
        <v>0</v>
      </c>
      <c r="R1041" s="196">
        <v>0</v>
      </c>
      <c r="S1041" s="196">
        <v>1.0199999999999999E-3</v>
      </c>
      <c r="T1041" s="196">
        <v>0</v>
      </c>
      <c r="U1041" s="196">
        <v>7.11E-3</v>
      </c>
      <c r="V1041" s="196">
        <v>8.1200000000000005E-3</v>
      </c>
      <c r="W1041" s="196">
        <v>8.1220000000000001E-2</v>
      </c>
      <c r="X1041" s="196">
        <v>6.0909999999999999E-2</v>
      </c>
      <c r="Y1041" s="197">
        <v>0.10152</v>
      </c>
      <c r="Z1041" s="196">
        <v>6.0899999999999999E-3</v>
      </c>
      <c r="AA1041" s="196">
        <v>0</v>
      </c>
      <c r="AB1041" s="196">
        <v>0</v>
      </c>
      <c r="AC1041" s="196">
        <v>0</v>
      </c>
      <c r="AD1041" s="196">
        <v>0</v>
      </c>
      <c r="AE1041" s="196">
        <v>0</v>
      </c>
      <c r="AF1041" s="272">
        <f t="shared" si="67"/>
        <v>1</v>
      </c>
      <c r="AG1041" s="196">
        <f t="shared" si="64"/>
        <v>0.26599</v>
      </c>
    </row>
    <row r="1042" spans="1:33" s="23" customFormat="1" x14ac:dyDescent="0.25">
      <c r="A1042" s="1">
        <v>1951</v>
      </c>
      <c r="B1042" s="1" t="s">
        <v>21</v>
      </c>
      <c r="C1042" s="1" t="str">
        <f t="shared" si="65"/>
        <v>1951NL</v>
      </c>
      <c r="D1042" s="1" t="s">
        <v>58</v>
      </c>
      <c r="E1042" s="1" t="str">
        <f t="shared" si="66"/>
        <v>1951NLResidential</v>
      </c>
      <c r="F1042" s="196">
        <v>0.12182999999999999</v>
      </c>
      <c r="G1042" s="196">
        <v>0.4264</v>
      </c>
      <c r="H1042" s="196">
        <v>0</v>
      </c>
      <c r="I1042" s="196">
        <v>2.4369999999999999E-2</v>
      </c>
      <c r="J1042" s="196">
        <v>0.1066</v>
      </c>
      <c r="K1042" s="196">
        <v>0</v>
      </c>
      <c r="L1042" s="196">
        <v>0</v>
      </c>
      <c r="M1042" s="196">
        <v>3.0499999999999998E-3</v>
      </c>
      <c r="N1042" s="196">
        <v>6.0899999999999999E-3</v>
      </c>
      <c r="O1042" s="196">
        <v>4.061E-2</v>
      </c>
      <c r="P1042" s="196">
        <v>5.0599999999998979E-3</v>
      </c>
      <c r="Q1042" s="196">
        <v>0</v>
      </c>
      <c r="R1042" s="196">
        <v>0</v>
      </c>
      <c r="S1042" s="196">
        <v>1.0199999999999999E-3</v>
      </c>
      <c r="T1042" s="197">
        <v>0</v>
      </c>
      <c r="U1042" s="196">
        <v>7.11E-3</v>
      </c>
      <c r="V1042" s="196">
        <v>8.1200000000000005E-3</v>
      </c>
      <c r="W1042" s="196">
        <v>8.1220000000000001E-2</v>
      </c>
      <c r="X1042" s="196">
        <v>6.0909999999999999E-2</v>
      </c>
      <c r="Y1042" s="196">
        <v>0.10152</v>
      </c>
      <c r="Z1042" s="196">
        <v>6.0899999999999999E-3</v>
      </c>
      <c r="AA1042" s="196">
        <v>0</v>
      </c>
      <c r="AB1042" s="196">
        <v>0</v>
      </c>
      <c r="AC1042" s="196">
        <v>0</v>
      </c>
      <c r="AD1042" s="196">
        <v>0</v>
      </c>
      <c r="AE1042" s="196">
        <v>0</v>
      </c>
      <c r="AF1042" s="272">
        <f t="shared" si="67"/>
        <v>1</v>
      </c>
      <c r="AG1042" s="196">
        <f t="shared" si="64"/>
        <v>0.26599</v>
      </c>
    </row>
    <row r="1043" spans="1:33" s="23" customFormat="1" x14ac:dyDescent="0.25">
      <c r="A1043" s="1">
        <v>1952</v>
      </c>
      <c r="B1043" s="1" t="s">
        <v>21</v>
      </c>
      <c r="C1043" s="1" t="str">
        <f t="shared" si="65"/>
        <v>1952NL</v>
      </c>
      <c r="D1043" s="1" t="s">
        <v>57</v>
      </c>
      <c r="E1043" s="1" t="str">
        <f t="shared" si="66"/>
        <v>1952NLC&amp;D</v>
      </c>
      <c r="F1043" s="274">
        <v>0</v>
      </c>
      <c r="G1043" s="274">
        <v>1.0829999999999999E-2</v>
      </c>
      <c r="H1043" s="274">
        <v>0</v>
      </c>
      <c r="I1043" s="274">
        <v>0.31966</v>
      </c>
      <c r="J1043" s="274">
        <v>0</v>
      </c>
      <c r="K1043" s="274">
        <v>0</v>
      </c>
      <c r="L1043" s="274">
        <v>0</v>
      </c>
      <c r="M1043" s="274">
        <v>0</v>
      </c>
      <c r="N1043" s="274">
        <v>0</v>
      </c>
      <c r="O1043" s="274">
        <v>0</v>
      </c>
      <c r="P1043" s="274">
        <v>0</v>
      </c>
      <c r="Q1043" s="274">
        <v>0</v>
      </c>
      <c r="R1043" s="274">
        <v>0</v>
      </c>
      <c r="S1043" s="274">
        <v>0</v>
      </c>
      <c r="T1043" s="274">
        <v>0.29006999999999999</v>
      </c>
      <c r="U1043" s="274">
        <v>0</v>
      </c>
      <c r="V1043" s="274">
        <v>0</v>
      </c>
      <c r="W1043" s="274">
        <v>4.0879999999999972E-2</v>
      </c>
      <c r="X1043" s="274">
        <v>0</v>
      </c>
      <c r="Y1043" s="274">
        <v>0</v>
      </c>
      <c r="Z1043" s="274">
        <v>0</v>
      </c>
      <c r="AA1043" s="274">
        <v>0</v>
      </c>
      <c r="AB1043" s="274">
        <v>0.15045</v>
      </c>
      <c r="AC1043" s="274">
        <v>7.0800000000000002E-2</v>
      </c>
      <c r="AD1043" s="274">
        <v>0.11731000000000003</v>
      </c>
      <c r="AE1043" s="274">
        <v>0</v>
      </c>
      <c r="AF1043" s="272">
        <f t="shared" si="67"/>
        <v>1</v>
      </c>
      <c r="AG1043" s="196">
        <f t="shared" si="64"/>
        <v>0.66950999999999994</v>
      </c>
    </row>
    <row r="1044" spans="1:33" s="23" customFormat="1" x14ac:dyDescent="0.25">
      <c r="A1044" s="1">
        <v>1952</v>
      </c>
      <c r="B1044" s="1" t="s">
        <v>21</v>
      </c>
      <c r="C1044" s="1" t="str">
        <f t="shared" si="65"/>
        <v>1952NL</v>
      </c>
      <c r="D1044" s="1" t="s">
        <v>56</v>
      </c>
      <c r="E1044" s="1" t="str">
        <f t="shared" si="66"/>
        <v>1952NLICI</v>
      </c>
      <c r="F1044" s="196">
        <v>0.12182999999999999</v>
      </c>
      <c r="G1044" s="196">
        <v>0.4264</v>
      </c>
      <c r="H1044" s="196">
        <v>0</v>
      </c>
      <c r="I1044" s="196">
        <v>2.4369999999999999E-2</v>
      </c>
      <c r="J1044" s="196">
        <v>0.1066</v>
      </c>
      <c r="K1044" s="196">
        <v>0</v>
      </c>
      <c r="L1044" s="196">
        <v>0</v>
      </c>
      <c r="M1044" s="196">
        <v>3.0499999999999998E-3</v>
      </c>
      <c r="N1044" s="196">
        <v>6.0899999999999999E-3</v>
      </c>
      <c r="O1044" s="196">
        <v>4.061E-2</v>
      </c>
      <c r="P1044" s="196">
        <v>5.0599999999998979E-3</v>
      </c>
      <c r="Q1044" s="196">
        <v>0</v>
      </c>
      <c r="R1044" s="196">
        <v>0</v>
      </c>
      <c r="S1044" s="196">
        <v>1.0199999999999999E-3</v>
      </c>
      <c r="T1044" s="196">
        <v>0</v>
      </c>
      <c r="U1044" s="196">
        <v>7.11E-3</v>
      </c>
      <c r="V1044" s="196">
        <v>8.1200000000000005E-3</v>
      </c>
      <c r="W1044" s="196">
        <v>8.1220000000000001E-2</v>
      </c>
      <c r="X1044" s="196">
        <v>6.0909999999999999E-2</v>
      </c>
      <c r="Y1044" s="196">
        <v>0.10152</v>
      </c>
      <c r="Z1044" s="196">
        <v>6.0899999999999999E-3</v>
      </c>
      <c r="AA1044" s="196">
        <v>0</v>
      </c>
      <c r="AB1044" s="196">
        <v>0</v>
      </c>
      <c r="AC1044" s="196">
        <v>0</v>
      </c>
      <c r="AD1044" s="196">
        <v>0</v>
      </c>
      <c r="AE1044" s="196">
        <v>0</v>
      </c>
      <c r="AF1044" s="272">
        <f t="shared" si="67"/>
        <v>1</v>
      </c>
      <c r="AG1044" s="196">
        <f t="shared" si="64"/>
        <v>0.26599</v>
      </c>
    </row>
    <row r="1045" spans="1:33" s="23" customFormat="1" x14ac:dyDescent="0.25">
      <c r="A1045" s="1">
        <v>1952</v>
      </c>
      <c r="B1045" s="1" t="s">
        <v>21</v>
      </c>
      <c r="C1045" s="1" t="str">
        <f t="shared" si="65"/>
        <v>1952NL</v>
      </c>
      <c r="D1045" s="1" t="s">
        <v>58</v>
      </c>
      <c r="E1045" s="1" t="str">
        <f t="shared" si="66"/>
        <v>1952NLResidential</v>
      </c>
      <c r="F1045" s="196">
        <v>0.12182999999999999</v>
      </c>
      <c r="G1045" s="196">
        <v>0.4264</v>
      </c>
      <c r="H1045" s="196">
        <v>0</v>
      </c>
      <c r="I1045" s="196">
        <v>2.4369999999999999E-2</v>
      </c>
      <c r="J1045" s="196">
        <v>0.1066</v>
      </c>
      <c r="K1045" s="196">
        <v>0</v>
      </c>
      <c r="L1045" s="196">
        <v>0</v>
      </c>
      <c r="M1045" s="196">
        <v>3.0499999999999998E-3</v>
      </c>
      <c r="N1045" s="196">
        <v>6.0899999999999999E-3</v>
      </c>
      <c r="O1045" s="196">
        <v>4.061E-2</v>
      </c>
      <c r="P1045" s="196">
        <v>5.0599999999998979E-3</v>
      </c>
      <c r="Q1045" s="196">
        <v>0</v>
      </c>
      <c r="R1045" s="196">
        <v>0</v>
      </c>
      <c r="S1045" s="196">
        <v>1.0199999999999999E-3</v>
      </c>
      <c r="T1045" s="196">
        <v>0</v>
      </c>
      <c r="U1045" s="196">
        <v>7.11E-3</v>
      </c>
      <c r="V1045" s="196">
        <v>8.1200000000000005E-3</v>
      </c>
      <c r="W1045" s="196">
        <v>8.1220000000000001E-2</v>
      </c>
      <c r="X1045" s="196">
        <v>6.0909999999999999E-2</v>
      </c>
      <c r="Y1045" s="197">
        <v>0.10152</v>
      </c>
      <c r="Z1045" s="196">
        <v>6.0899999999999999E-3</v>
      </c>
      <c r="AA1045" s="196">
        <v>0</v>
      </c>
      <c r="AB1045" s="196">
        <v>0</v>
      </c>
      <c r="AC1045" s="196">
        <v>0</v>
      </c>
      <c r="AD1045" s="196">
        <v>0</v>
      </c>
      <c r="AE1045" s="196">
        <v>0</v>
      </c>
      <c r="AF1045" s="272">
        <f t="shared" si="67"/>
        <v>1</v>
      </c>
      <c r="AG1045" s="196">
        <f t="shared" si="64"/>
        <v>0.26599</v>
      </c>
    </row>
    <row r="1046" spans="1:33" s="23" customFormat="1" x14ac:dyDescent="0.25">
      <c r="A1046" s="1">
        <v>1953</v>
      </c>
      <c r="B1046" s="1" t="s">
        <v>21</v>
      </c>
      <c r="C1046" s="1" t="str">
        <f t="shared" si="65"/>
        <v>1953NL</v>
      </c>
      <c r="D1046" s="1" t="s">
        <v>57</v>
      </c>
      <c r="E1046" s="1" t="str">
        <f t="shared" si="66"/>
        <v>1953NLC&amp;D</v>
      </c>
      <c r="F1046" s="274">
        <v>0</v>
      </c>
      <c r="G1046" s="274">
        <v>1.0829999999999999E-2</v>
      </c>
      <c r="H1046" s="274">
        <v>0</v>
      </c>
      <c r="I1046" s="274">
        <v>0.31966</v>
      </c>
      <c r="J1046" s="274">
        <v>0</v>
      </c>
      <c r="K1046" s="274">
        <v>0</v>
      </c>
      <c r="L1046" s="274">
        <v>0</v>
      </c>
      <c r="M1046" s="274">
        <v>0</v>
      </c>
      <c r="N1046" s="274">
        <v>0</v>
      </c>
      <c r="O1046" s="274">
        <v>0</v>
      </c>
      <c r="P1046" s="274">
        <v>0</v>
      </c>
      <c r="Q1046" s="274">
        <v>0</v>
      </c>
      <c r="R1046" s="274">
        <v>0</v>
      </c>
      <c r="S1046" s="274">
        <v>0</v>
      </c>
      <c r="T1046" s="274">
        <v>0.29006999999999999</v>
      </c>
      <c r="U1046" s="274">
        <v>0</v>
      </c>
      <c r="V1046" s="274">
        <v>0</v>
      </c>
      <c r="W1046" s="274">
        <v>4.0879999999999972E-2</v>
      </c>
      <c r="X1046" s="274">
        <v>0</v>
      </c>
      <c r="Y1046" s="274">
        <v>0</v>
      </c>
      <c r="Z1046" s="274">
        <v>0</v>
      </c>
      <c r="AA1046" s="274">
        <v>0</v>
      </c>
      <c r="AB1046" s="274">
        <v>0.15045</v>
      </c>
      <c r="AC1046" s="274">
        <v>7.0800000000000002E-2</v>
      </c>
      <c r="AD1046" s="274">
        <v>0.11731000000000003</v>
      </c>
      <c r="AE1046" s="274">
        <v>0</v>
      </c>
      <c r="AF1046" s="272">
        <f t="shared" si="67"/>
        <v>1</v>
      </c>
      <c r="AG1046" s="196">
        <f t="shared" si="64"/>
        <v>0.66950999999999994</v>
      </c>
    </row>
    <row r="1047" spans="1:33" s="23" customFormat="1" x14ac:dyDescent="0.25">
      <c r="A1047" s="1">
        <v>1953</v>
      </c>
      <c r="B1047" s="1" t="s">
        <v>21</v>
      </c>
      <c r="C1047" s="1" t="str">
        <f t="shared" si="65"/>
        <v>1953NL</v>
      </c>
      <c r="D1047" s="1" t="s">
        <v>56</v>
      </c>
      <c r="E1047" s="1" t="str">
        <f t="shared" si="66"/>
        <v>1953NLICI</v>
      </c>
      <c r="F1047" s="196">
        <v>0.12182999999999999</v>
      </c>
      <c r="G1047" s="196">
        <v>0.4264</v>
      </c>
      <c r="H1047" s="196">
        <v>0</v>
      </c>
      <c r="I1047" s="196">
        <v>2.4369999999999999E-2</v>
      </c>
      <c r="J1047" s="196">
        <v>0.1066</v>
      </c>
      <c r="K1047" s="196">
        <v>0</v>
      </c>
      <c r="L1047" s="196">
        <v>0</v>
      </c>
      <c r="M1047" s="196">
        <v>3.0499999999999998E-3</v>
      </c>
      <c r="N1047" s="196">
        <v>6.0899999999999999E-3</v>
      </c>
      <c r="O1047" s="196">
        <v>4.061E-2</v>
      </c>
      <c r="P1047" s="196">
        <v>5.0599999999998979E-3</v>
      </c>
      <c r="Q1047" s="196">
        <v>0</v>
      </c>
      <c r="R1047" s="196">
        <v>0</v>
      </c>
      <c r="S1047" s="196">
        <v>1.0199999999999999E-3</v>
      </c>
      <c r="T1047" s="196">
        <v>0</v>
      </c>
      <c r="U1047" s="196">
        <v>7.11E-3</v>
      </c>
      <c r="V1047" s="196">
        <v>8.1200000000000005E-3</v>
      </c>
      <c r="W1047" s="196">
        <v>8.1220000000000001E-2</v>
      </c>
      <c r="X1047" s="196">
        <v>6.0909999999999999E-2</v>
      </c>
      <c r="Y1047" s="196">
        <v>0.10152</v>
      </c>
      <c r="Z1047" s="196">
        <v>6.0899999999999999E-3</v>
      </c>
      <c r="AA1047" s="196">
        <v>0</v>
      </c>
      <c r="AB1047" s="196">
        <v>0</v>
      </c>
      <c r="AC1047" s="196">
        <v>0</v>
      </c>
      <c r="AD1047" s="196">
        <v>0</v>
      </c>
      <c r="AE1047" s="196">
        <v>0</v>
      </c>
      <c r="AF1047" s="272">
        <f t="shared" si="67"/>
        <v>1</v>
      </c>
      <c r="AG1047" s="196">
        <f t="shared" si="64"/>
        <v>0.26599</v>
      </c>
    </row>
    <row r="1048" spans="1:33" s="23" customFormat="1" x14ac:dyDescent="0.25">
      <c r="A1048" s="1">
        <v>1953</v>
      </c>
      <c r="B1048" s="1" t="s">
        <v>21</v>
      </c>
      <c r="C1048" s="1" t="str">
        <f t="shared" si="65"/>
        <v>1953NL</v>
      </c>
      <c r="D1048" s="1" t="s">
        <v>58</v>
      </c>
      <c r="E1048" s="1" t="str">
        <f t="shared" si="66"/>
        <v>1953NLResidential</v>
      </c>
      <c r="F1048" s="196">
        <v>0.12182999999999999</v>
      </c>
      <c r="G1048" s="196">
        <v>0.4264</v>
      </c>
      <c r="H1048" s="196">
        <v>0</v>
      </c>
      <c r="I1048" s="196">
        <v>2.4369999999999999E-2</v>
      </c>
      <c r="J1048" s="196">
        <v>0.1066</v>
      </c>
      <c r="K1048" s="196">
        <v>0</v>
      </c>
      <c r="L1048" s="196">
        <v>0</v>
      </c>
      <c r="M1048" s="196">
        <v>3.0499999999999998E-3</v>
      </c>
      <c r="N1048" s="196">
        <v>6.0899999999999999E-3</v>
      </c>
      <c r="O1048" s="196">
        <v>4.061E-2</v>
      </c>
      <c r="P1048" s="196">
        <v>5.0599999999998979E-3</v>
      </c>
      <c r="Q1048" s="196">
        <v>0</v>
      </c>
      <c r="R1048" s="196">
        <v>0</v>
      </c>
      <c r="S1048" s="196">
        <v>1.0199999999999999E-3</v>
      </c>
      <c r="T1048" s="196">
        <v>0</v>
      </c>
      <c r="U1048" s="196">
        <v>7.11E-3</v>
      </c>
      <c r="V1048" s="196">
        <v>8.1200000000000005E-3</v>
      </c>
      <c r="W1048" s="196">
        <v>8.1220000000000001E-2</v>
      </c>
      <c r="X1048" s="196">
        <v>6.0909999999999999E-2</v>
      </c>
      <c r="Y1048" s="197">
        <v>0.10152</v>
      </c>
      <c r="Z1048" s="196">
        <v>6.0899999999999999E-3</v>
      </c>
      <c r="AA1048" s="196">
        <v>0</v>
      </c>
      <c r="AB1048" s="196">
        <v>0</v>
      </c>
      <c r="AC1048" s="196">
        <v>0</v>
      </c>
      <c r="AD1048" s="196">
        <v>0</v>
      </c>
      <c r="AE1048" s="196">
        <v>0</v>
      </c>
      <c r="AF1048" s="272">
        <f t="shared" si="67"/>
        <v>1</v>
      </c>
      <c r="AG1048" s="196">
        <f t="shared" si="64"/>
        <v>0.26599</v>
      </c>
    </row>
    <row r="1049" spans="1:33" s="23" customFormat="1" x14ac:dyDescent="0.25">
      <c r="A1049" s="1">
        <v>1954</v>
      </c>
      <c r="B1049" s="1" t="s">
        <v>21</v>
      </c>
      <c r="C1049" s="1" t="str">
        <f t="shared" si="65"/>
        <v>1954NL</v>
      </c>
      <c r="D1049" s="1" t="s">
        <v>57</v>
      </c>
      <c r="E1049" s="1" t="str">
        <f t="shared" si="66"/>
        <v>1954NLC&amp;D</v>
      </c>
      <c r="F1049" s="274">
        <v>0</v>
      </c>
      <c r="G1049" s="274">
        <v>1.0829999999999999E-2</v>
      </c>
      <c r="H1049" s="274">
        <v>0</v>
      </c>
      <c r="I1049" s="274">
        <v>0.31966</v>
      </c>
      <c r="J1049" s="274">
        <v>0</v>
      </c>
      <c r="K1049" s="274">
        <v>0</v>
      </c>
      <c r="L1049" s="274">
        <v>0</v>
      </c>
      <c r="M1049" s="274">
        <v>0</v>
      </c>
      <c r="N1049" s="274">
        <v>0</v>
      </c>
      <c r="O1049" s="274">
        <v>0</v>
      </c>
      <c r="P1049" s="274">
        <v>0</v>
      </c>
      <c r="Q1049" s="274">
        <v>0</v>
      </c>
      <c r="R1049" s="274">
        <v>0</v>
      </c>
      <c r="S1049" s="274">
        <v>0</v>
      </c>
      <c r="T1049" s="274">
        <v>0.29006999999999999</v>
      </c>
      <c r="U1049" s="274">
        <v>0</v>
      </c>
      <c r="V1049" s="274">
        <v>0</v>
      </c>
      <c r="W1049" s="274">
        <v>4.0879999999999972E-2</v>
      </c>
      <c r="X1049" s="274">
        <v>0</v>
      </c>
      <c r="Y1049" s="274">
        <v>0</v>
      </c>
      <c r="Z1049" s="274">
        <v>0</v>
      </c>
      <c r="AA1049" s="274">
        <v>0</v>
      </c>
      <c r="AB1049" s="274">
        <v>0.15045</v>
      </c>
      <c r="AC1049" s="274">
        <v>7.0800000000000002E-2</v>
      </c>
      <c r="AD1049" s="274">
        <v>0.11731000000000003</v>
      </c>
      <c r="AE1049" s="274">
        <v>0</v>
      </c>
      <c r="AF1049" s="272">
        <f t="shared" si="67"/>
        <v>1</v>
      </c>
      <c r="AG1049" s="196">
        <f t="shared" si="64"/>
        <v>0.66950999999999994</v>
      </c>
    </row>
    <row r="1050" spans="1:33" s="23" customFormat="1" x14ac:dyDescent="0.25">
      <c r="A1050" s="1">
        <v>1954</v>
      </c>
      <c r="B1050" s="1" t="s">
        <v>21</v>
      </c>
      <c r="C1050" s="1" t="str">
        <f t="shared" si="65"/>
        <v>1954NL</v>
      </c>
      <c r="D1050" s="1" t="s">
        <v>56</v>
      </c>
      <c r="E1050" s="1" t="str">
        <f t="shared" si="66"/>
        <v>1954NLICI</v>
      </c>
      <c r="F1050" s="196">
        <v>0.12182999999999999</v>
      </c>
      <c r="G1050" s="196">
        <v>0.4264</v>
      </c>
      <c r="H1050" s="196">
        <v>0</v>
      </c>
      <c r="I1050" s="196">
        <v>2.4369999999999999E-2</v>
      </c>
      <c r="J1050" s="196">
        <v>0.1066</v>
      </c>
      <c r="K1050" s="196">
        <v>0</v>
      </c>
      <c r="L1050" s="196">
        <v>0</v>
      </c>
      <c r="M1050" s="196">
        <v>3.0499999999999998E-3</v>
      </c>
      <c r="N1050" s="196">
        <v>6.0899999999999999E-3</v>
      </c>
      <c r="O1050" s="196">
        <v>4.061E-2</v>
      </c>
      <c r="P1050" s="196">
        <v>5.0599999999998979E-3</v>
      </c>
      <c r="Q1050" s="196">
        <v>0</v>
      </c>
      <c r="R1050" s="196">
        <v>0</v>
      </c>
      <c r="S1050" s="196">
        <v>1.0199999999999999E-3</v>
      </c>
      <c r="T1050" s="196">
        <v>0</v>
      </c>
      <c r="U1050" s="196">
        <v>7.11E-3</v>
      </c>
      <c r="V1050" s="196">
        <v>8.1200000000000005E-3</v>
      </c>
      <c r="W1050" s="196">
        <v>8.1220000000000001E-2</v>
      </c>
      <c r="X1050" s="196">
        <v>6.0909999999999999E-2</v>
      </c>
      <c r="Y1050" s="197">
        <v>0.10152</v>
      </c>
      <c r="Z1050" s="196">
        <v>6.0899999999999999E-3</v>
      </c>
      <c r="AA1050" s="196">
        <v>0</v>
      </c>
      <c r="AB1050" s="196">
        <v>0</v>
      </c>
      <c r="AC1050" s="196">
        <v>0</v>
      </c>
      <c r="AD1050" s="196">
        <v>0</v>
      </c>
      <c r="AE1050" s="196">
        <v>0</v>
      </c>
      <c r="AF1050" s="272">
        <f t="shared" si="67"/>
        <v>1</v>
      </c>
      <c r="AG1050" s="196">
        <f t="shared" si="64"/>
        <v>0.26599</v>
      </c>
    </row>
    <row r="1051" spans="1:33" s="23" customFormat="1" x14ac:dyDescent="0.25">
      <c r="A1051" s="1">
        <v>1954</v>
      </c>
      <c r="B1051" s="1" t="s">
        <v>21</v>
      </c>
      <c r="C1051" s="1" t="str">
        <f t="shared" si="65"/>
        <v>1954NL</v>
      </c>
      <c r="D1051" s="1" t="s">
        <v>58</v>
      </c>
      <c r="E1051" s="1" t="str">
        <f t="shared" si="66"/>
        <v>1954NLResidential</v>
      </c>
      <c r="F1051" s="196">
        <v>0.12182999999999999</v>
      </c>
      <c r="G1051" s="196">
        <v>0.4264</v>
      </c>
      <c r="H1051" s="196">
        <v>0</v>
      </c>
      <c r="I1051" s="196">
        <v>2.4369999999999999E-2</v>
      </c>
      <c r="J1051" s="196">
        <v>0.1066</v>
      </c>
      <c r="K1051" s="196">
        <v>0</v>
      </c>
      <c r="L1051" s="196">
        <v>0</v>
      </c>
      <c r="M1051" s="196">
        <v>3.0499999999999998E-3</v>
      </c>
      <c r="N1051" s="196">
        <v>6.0899999999999999E-3</v>
      </c>
      <c r="O1051" s="196">
        <v>4.061E-2</v>
      </c>
      <c r="P1051" s="196">
        <v>5.0599999999998979E-3</v>
      </c>
      <c r="Q1051" s="196">
        <v>0</v>
      </c>
      <c r="R1051" s="196">
        <v>0</v>
      </c>
      <c r="S1051" s="196">
        <v>1.0199999999999999E-3</v>
      </c>
      <c r="T1051" s="196">
        <v>0</v>
      </c>
      <c r="U1051" s="196">
        <v>7.11E-3</v>
      </c>
      <c r="V1051" s="196">
        <v>8.1200000000000005E-3</v>
      </c>
      <c r="W1051" s="196">
        <v>8.1220000000000001E-2</v>
      </c>
      <c r="X1051" s="196">
        <v>6.0909999999999999E-2</v>
      </c>
      <c r="Y1051" s="197">
        <v>0.10152</v>
      </c>
      <c r="Z1051" s="196">
        <v>6.0899999999999999E-3</v>
      </c>
      <c r="AA1051" s="196">
        <v>0</v>
      </c>
      <c r="AB1051" s="196">
        <v>0</v>
      </c>
      <c r="AC1051" s="196">
        <v>0</v>
      </c>
      <c r="AD1051" s="196">
        <v>0</v>
      </c>
      <c r="AE1051" s="196">
        <v>0</v>
      </c>
      <c r="AF1051" s="272">
        <f t="shared" si="67"/>
        <v>1</v>
      </c>
      <c r="AG1051" s="196">
        <f t="shared" si="64"/>
        <v>0.26599</v>
      </c>
    </row>
    <row r="1052" spans="1:33" s="23" customFormat="1" x14ac:dyDescent="0.25">
      <c r="A1052" s="1">
        <v>1955</v>
      </c>
      <c r="B1052" s="1" t="s">
        <v>21</v>
      </c>
      <c r="C1052" s="1" t="str">
        <f t="shared" si="65"/>
        <v>1955NL</v>
      </c>
      <c r="D1052" s="1" t="s">
        <v>57</v>
      </c>
      <c r="E1052" s="1" t="str">
        <f t="shared" si="66"/>
        <v>1955NLC&amp;D</v>
      </c>
      <c r="F1052" s="274">
        <v>0</v>
      </c>
      <c r="G1052" s="274">
        <v>1.0829999999999999E-2</v>
      </c>
      <c r="H1052" s="274">
        <v>0</v>
      </c>
      <c r="I1052" s="274">
        <v>0.31966</v>
      </c>
      <c r="J1052" s="274">
        <v>0</v>
      </c>
      <c r="K1052" s="274">
        <v>0</v>
      </c>
      <c r="L1052" s="274">
        <v>0</v>
      </c>
      <c r="M1052" s="274">
        <v>0</v>
      </c>
      <c r="N1052" s="274">
        <v>0</v>
      </c>
      <c r="O1052" s="274">
        <v>0</v>
      </c>
      <c r="P1052" s="274">
        <v>0</v>
      </c>
      <c r="Q1052" s="274">
        <v>0</v>
      </c>
      <c r="R1052" s="274">
        <v>0</v>
      </c>
      <c r="S1052" s="274">
        <v>0</v>
      </c>
      <c r="T1052" s="274">
        <v>0.29006999999999999</v>
      </c>
      <c r="U1052" s="274">
        <v>0</v>
      </c>
      <c r="V1052" s="274">
        <v>0</v>
      </c>
      <c r="W1052" s="274">
        <v>4.0879999999999972E-2</v>
      </c>
      <c r="X1052" s="274">
        <v>0</v>
      </c>
      <c r="Y1052" s="274">
        <v>0</v>
      </c>
      <c r="Z1052" s="274">
        <v>0</v>
      </c>
      <c r="AA1052" s="274">
        <v>0</v>
      </c>
      <c r="AB1052" s="274">
        <v>0.15045</v>
      </c>
      <c r="AC1052" s="274">
        <v>7.0800000000000002E-2</v>
      </c>
      <c r="AD1052" s="274">
        <v>0.11731000000000003</v>
      </c>
      <c r="AE1052" s="274">
        <v>0</v>
      </c>
      <c r="AF1052" s="272">
        <f t="shared" si="67"/>
        <v>1</v>
      </c>
      <c r="AG1052" s="196">
        <f t="shared" si="64"/>
        <v>0.66950999999999994</v>
      </c>
    </row>
    <row r="1053" spans="1:33" s="23" customFormat="1" x14ac:dyDescent="0.25">
      <c r="A1053" s="1">
        <v>1955</v>
      </c>
      <c r="B1053" s="1" t="s">
        <v>21</v>
      </c>
      <c r="C1053" s="1" t="str">
        <f t="shared" si="65"/>
        <v>1955NL</v>
      </c>
      <c r="D1053" s="1" t="s">
        <v>56</v>
      </c>
      <c r="E1053" s="1" t="str">
        <f t="shared" si="66"/>
        <v>1955NLICI</v>
      </c>
      <c r="F1053" s="196">
        <v>0.12182999999999999</v>
      </c>
      <c r="G1053" s="196">
        <v>0.4264</v>
      </c>
      <c r="H1053" s="196">
        <v>0</v>
      </c>
      <c r="I1053" s="196">
        <v>2.4369999999999999E-2</v>
      </c>
      <c r="J1053" s="196">
        <v>0.1066</v>
      </c>
      <c r="K1053" s="196">
        <v>0</v>
      </c>
      <c r="L1053" s="196">
        <v>0</v>
      </c>
      <c r="M1053" s="196">
        <v>3.0499999999999998E-3</v>
      </c>
      <c r="N1053" s="196">
        <v>6.0899999999999999E-3</v>
      </c>
      <c r="O1053" s="196">
        <v>4.061E-2</v>
      </c>
      <c r="P1053" s="196">
        <v>5.0599999999998979E-3</v>
      </c>
      <c r="Q1053" s="196">
        <v>0</v>
      </c>
      <c r="R1053" s="196">
        <v>0</v>
      </c>
      <c r="S1053" s="196">
        <v>1.0199999999999999E-3</v>
      </c>
      <c r="T1053" s="196">
        <v>0</v>
      </c>
      <c r="U1053" s="196">
        <v>7.11E-3</v>
      </c>
      <c r="V1053" s="196">
        <v>8.1200000000000005E-3</v>
      </c>
      <c r="W1053" s="196">
        <v>8.1220000000000001E-2</v>
      </c>
      <c r="X1053" s="196">
        <v>6.0909999999999999E-2</v>
      </c>
      <c r="Y1053" s="196">
        <v>0.10152</v>
      </c>
      <c r="Z1053" s="196">
        <v>6.0899999999999999E-3</v>
      </c>
      <c r="AA1053" s="196">
        <v>0</v>
      </c>
      <c r="AB1053" s="196">
        <v>0</v>
      </c>
      <c r="AC1053" s="196">
        <v>0</v>
      </c>
      <c r="AD1053" s="196">
        <v>0</v>
      </c>
      <c r="AE1053" s="196">
        <v>0</v>
      </c>
      <c r="AF1053" s="272">
        <f t="shared" si="67"/>
        <v>1</v>
      </c>
      <c r="AG1053" s="196">
        <f t="shared" si="64"/>
        <v>0.26599</v>
      </c>
    </row>
    <row r="1054" spans="1:33" s="23" customFormat="1" x14ac:dyDescent="0.25">
      <c r="A1054" s="1">
        <v>1955</v>
      </c>
      <c r="B1054" s="1" t="s">
        <v>21</v>
      </c>
      <c r="C1054" s="1" t="str">
        <f t="shared" si="65"/>
        <v>1955NL</v>
      </c>
      <c r="D1054" s="1" t="s">
        <v>58</v>
      </c>
      <c r="E1054" s="1" t="str">
        <f t="shared" si="66"/>
        <v>1955NLResidential</v>
      </c>
      <c r="F1054" s="196">
        <v>0.12182999999999999</v>
      </c>
      <c r="G1054" s="196">
        <v>0.4264</v>
      </c>
      <c r="H1054" s="196">
        <v>0</v>
      </c>
      <c r="I1054" s="196">
        <v>2.4369999999999999E-2</v>
      </c>
      <c r="J1054" s="196">
        <v>0.1066</v>
      </c>
      <c r="K1054" s="196">
        <v>0</v>
      </c>
      <c r="L1054" s="196">
        <v>0</v>
      </c>
      <c r="M1054" s="196">
        <v>3.0499999999999998E-3</v>
      </c>
      <c r="N1054" s="196">
        <v>6.0899999999999999E-3</v>
      </c>
      <c r="O1054" s="196">
        <v>4.061E-2</v>
      </c>
      <c r="P1054" s="196">
        <v>5.0599999999998979E-3</v>
      </c>
      <c r="Q1054" s="196">
        <v>0</v>
      </c>
      <c r="R1054" s="196">
        <v>0</v>
      </c>
      <c r="S1054" s="196">
        <v>1.0199999999999999E-3</v>
      </c>
      <c r="T1054" s="196">
        <v>0</v>
      </c>
      <c r="U1054" s="196">
        <v>7.11E-3</v>
      </c>
      <c r="V1054" s="196">
        <v>8.1200000000000005E-3</v>
      </c>
      <c r="W1054" s="196">
        <v>8.1220000000000001E-2</v>
      </c>
      <c r="X1054" s="196">
        <v>6.0909999999999999E-2</v>
      </c>
      <c r="Y1054" s="197">
        <v>0.10152</v>
      </c>
      <c r="Z1054" s="196">
        <v>6.0899999999999999E-3</v>
      </c>
      <c r="AA1054" s="196">
        <v>0</v>
      </c>
      <c r="AB1054" s="196">
        <v>0</v>
      </c>
      <c r="AC1054" s="196">
        <v>0</v>
      </c>
      <c r="AD1054" s="196">
        <v>0</v>
      </c>
      <c r="AE1054" s="196">
        <v>0</v>
      </c>
      <c r="AF1054" s="272">
        <f t="shared" si="67"/>
        <v>1</v>
      </c>
      <c r="AG1054" s="196">
        <f t="shared" si="64"/>
        <v>0.26599</v>
      </c>
    </row>
    <row r="1055" spans="1:33" s="23" customFormat="1" x14ac:dyDescent="0.25">
      <c r="A1055" s="1">
        <v>1956</v>
      </c>
      <c r="B1055" s="1" t="s">
        <v>21</v>
      </c>
      <c r="C1055" s="1" t="str">
        <f t="shared" si="65"/>
        <v>1956NL</v>
      </c>
      <c r="D1055" s="1" t="s">
        <v>57</v>
      </c>
      <c r="E1055" s="1" t="str">
        <f t="shared" si="66"/>
        <v>1956NLC&amp;D</v>
      </c>
      <c r="F1055" s="274">
        <v>0</v>
      </c>
      <c r="G1055" s="274">
        <v>1.0829999999999999E-2</v>
      </c>
      <c r="H1055" s="274">
        <v>0</v>
      </c>
      <c r="I1055" s="274">
        <v>0.31966</v>
      </c>
      <c r="J1055" s="274">
        <v>0</v>
      </c>
      <c r="K1055" s="274">
        <v>0</v>
      </c>
      <c r="L1055" s="274">
        <v>0</v>
      </c>
      <c r="M1055" s="274">
        <v>0</v>
      </c>
      <c r="N1055" s="274">
        <v>0</v>
      </c>
      <c r="O1055" s="274">
        <v>0</v>
      </c>
      <c r="P1055" s="274">
        <v>0</v>
      </c>
      <c r="Q1055" s="274">
        <v>0</v>
      </c>
      <c r="R1055" s="274">
        <v>0</v>
      </c>
      <c r="S1055" s="274">
        <v>0</v>
      </c>
      <c r="T1055" s="274">
        <v>0.29006999999999999</v>
      </c>
      <c r="U1055" s="274">
        <v>0</v>
      </c>
      <c r="V1055" s="274">
        <v>0</v>
      </c>
      <c r="W1055" s="274">
        <v>4.0879999999999972E-2</v>
      </c>
      <c r="X1055" s="274">
        <v>0</v>
      </c>
      <c r="Y1055" s="274">
        <v>0</v>
      </c>
      <c r="Z1055" s="274">
        <v>0</v>
      </c>
      <c r="AA1055" s="274">
        <v>0</v>
      </c>
      <c r="AB1055" s="274">
        <v>0.15045</v>
      </c>
      <c r="AC1055" s="274">
        <v>7.0800000000000002E-2</v>
      </c>
      <c r="AD1055" s="274">
        <v>0.11731000000000003</v>
      </c>
      <c r="AE1055" s="274">
        <v>0</v>
      </c>
      <c r="AF1055" s="272">
        <f t="shared" si="67"/>
        <v>1</v>
      </c>
      <c r="AG1055" s="196">
        <f t="shared" si="64"/>
        <v>0.66950999999999994</v>
      </c>
    </row>
    <row r="1056" spans="1:33" s="23" customFormat="1" x14ac:dyDescent="0.25">
      <c r="A1056" s="1">
        <v>1956</v>
      </c>
      <c r="B1056" s="1" t="s">
        <v>21</v>
      </c>
      <c r="C1056" s="1" t="str">
        <f t="shared" si="65"/>
        <v>1956NL</v>
      </c>
      <c r="D1056" s="1" t="s">
        <v>56</v>
      </c>
      <c r="E1056" s="1" t="str">
        <f t="shared" si="66"/>
        <v>1956NLICI</v>
      </c>
      <c r="F1056" s="196">
        <v>0.12182999999999999</v>
      </c>
      <c r="G1056" s="196">
        <v>0.4264</v>
      </c>
      <c r="H1056" s="196">
        <v>0</v>
      </c>
      <c r="I1056" s="196">
        <v>2.4369999999999999E-2</v>
      </c>
      <c r="J1056" s="196">
        <v>0.1066</v>
      </c>
      <c r="K1056" s="196">
        <v>0</v>
      </c>
      <c r="L1056" s="196">
        <v>0</v>
      </c>
      <c r="M1056" s="196">
        <v>3.0499999999999998E-3</v>
      </c>
      <c r="N1056" s="196">
        <v>6.0899999999999999E-3</v>
      </c>
      <c r="O1056" s="196">
        <v>4.061E-2</v>
      </c>
      <c r="P1056" s="196">
        <v>5.0599999999998979E-3</v>
      </c>
      <c r="Q1056" s="196">
        <v>0</v>
      </c>
      <c r="R1056" s="196">
        <v>0</v>
      </c>
      <c r="S1056" s="196">
        <v>1.0199999999999999E-3</v>
      </c>
      <c r="T1056" s="196">
        <v>0</v>
      </c>
      <c r="U1056" s="196">
        <v>7.11E-3</v>
      </c>
      <c r="V1056" s="196">
        <v>8.1200000000000005E-3</v>
      </c>
      <c r="W1056" s="196">
        <v>8.1220000000000001E-2</v>
      </c>
      <c r="X1056" s="196">
        <v>6.0909999999999999E-2</v>
      </c>
      <c r="Y1056" s="196">
        <v>0.10152</v>
      </c>
      <c r="Z1056" s="196">
        <v>6.0899999999999999E-3</v>
      </c>
      <c r="AA1056" s="196">
        <v>0</v>
      </c>
      <c r="AB1056" s="196">
        <v>0</v>
      </c>
      <c r="AC1056" s="196">
        <v>0</v>
      </c>
      <c r="AD1056" s="196">
        <v>0</v>
      </c>
      <c r="AE1056" s="196">
        <v>0</v>
      </c>
      <c r="AF1056" s="272">
        <f t="shared" si="67"/>
        <v>1</v>
      </c>
      <c r="AG1056" s="196">
        <f t="shared" si="64"/>
        <v>0.26599</v>
      </c>
    </row>
    <row r="1057" spans="1:33" s="23" customFormat="1" x14ac:dyDescent="0.25">
      <c r="A1057" s="1">
        <v>1956</v>
      </c>
      <c r="B1057" s="1" t="s">
        <v>21</v>
      </c>
      <c r="C1057" s="1" t="str">
        <f t="shared" si="65"/>
        <v>1956NL</v>
      </c>
      <c r="D1057" s="1" t="s">
        <v>58</v>
      </c>
      <c r="E1057" s="1" t="str">
        <f t="shared" si="66"/>
        <v>1956NLResidential</v>
      </c>
      <c r="F1057" s="196">
        <v>0.12182999999999999</v>
      </c>
      <c r="G1057" s="196">
        <v>0.4264</v>
      </c>
      <c r="H1057" s="196">
        <v>0</v>
      </c>
      <c r="I1057" s="196">
        <v>2.4369999999999999E-2</v>
      </c>
      <c r="J1057" s="196">
        <v>0.1066</v>
      </c>
      <c r="K1057" s="196">
        <v>0</v>
      </c>
      <c r="L1057" s="196">
        <v>0</v>
      </c>
      <c r="M1057" s="196">
        <v>3.0499999999999998E-3</v>
      </c>
      <c r="N1057" s="196">
        <v>6.0899999999999999E-3</v>
      </c>
      <c r="O1057" s="196">
        <v>4.061E-2</v>
      </c>
      <c r="P1057" s="196">
        <v>5.0599999999998979E-3</v>
      </c>
      <c r="Q1057" s="196">
        <v>0</v>
      </c>
      <c r="R1057" s="196">
        <v>0</v>
      </c>
      <c r="S1057" s="196">
        <v>1.0199999999999999E-3</v>
      </c>
      <c r="T1057" s="196">
        <v>0</v>
      </c>
      <c r="U1057" s="196">
        <v>7.11E-3</v>
      </c>
      <c r="V1057" s="196">
        <v>8.1200000000000005E-3</v>
      </c>
      <c r="W1057" s="196">
        <v>8.1220000000000001E-2</v>
      </c>
      <c r="X1057" s="196">
        <v>6.0909999999999999E-2</v>
      </c>
      <c r="Y1057" s="196">
        <v>0.10152</v>
      </c>
      <c r="Z1057" s="196">
        <v>6.0899999999999999E-3</v>
      </c>
      <c r="AA1057" s="196">
        <v>0</v>
      </c>
      <c r="AB1057" s="196">
        <v>0</v>
      </c>
      <c r="AC1057" s="196">
        <v>0</v>
      </c>
      <c r="AD1057" s="196">
        <v>0</v>
      </c>
      <c r="AE1057" s="196">
        <v>0</v>
      </c>
      <c r="AF1057" s="272">
        <f t="shared" si="67"/>
        <v>1</v>
      </c>
      <c r="AG1057" s="196">
        <f t="shared" si="64"/>
        <v>0.26599</v>
      </c>
    </row>
    <row r="1058" spans="1:33" s="23" customFormat="1" x14ac:dyDescent="0.25">
      <c r="A1058" s="1">
        <v>1957</v>
      </c>
      <c r="B1058" s="1" t="s">
        <v>21</v>
      </c>
      <c r="C1058" s="1" t="str">
        <f t="shared" si="65"/>
        <v>1957NL</v>
      </c>
      <c r="D1058" s="1" t="s">
        <v>57</v>
      </c>
      <c r="E1058" s="1" t="str">
        <f t="shared" si="66"/>
        <v>1957NLC&amp;D</v>
      </c>
      <c r="F1058" s="274">
        <v>0</v>
      </c>
      <c r="G1058" s="274">
        <v>1.0829999999999999E-2</v>
      </c>
      <c r="H1058" s="274">
        <v>0</v>
      </c>
      <c r="I1058" s="274">
        <v>0.31966</v>
      </c>
      <c r="J1058" s="274">
        <v>0</v>
      </c>
      <c r="K1058" s="274">
        <v>0</v>
      </c>
      <c r="L1058" s="274">
        <v>0</v>
      </c>
      <c r="M1058" s="274">
        <v>0</v>
      </c>
      <c r="N1058" s="274">
        <v>0</v>
      </c>
      <c r="O1058" s="274">
        <v>0</v>
      </c>
      <c r="P1058" s="274">
        <v>0</v>
      </c>
      <c r="Q1058" s="274">
        <v>0</v>
      </c>
      <c r="R1058" s="274">
        <v>0</v>
      </c>
      <c r="S1058" s="274">
        <v>0</v>
      </c>
      <c r="T1058" s="274">
        <v>0.29006999999999999</v>
      </c>
      <c r="U1058" s="274">
        <v>0</v>
      </c>
      <c r="V1058" s="274">
        <v>0</v>
      </c>
      <c r="W1058" s="274">
        <v>4.0879999999999972E-2</v>
      </c>
      <c r="X1058" s="274">
        <v>0</v>
      </c>
      <c r="Y1058" s="274">
        <v>0</v>
      </c>
      <c r="Z1058" s="274">
        <v>0</v>
      </c>
      <c r="AA1058" s="274">
        <v>0</v>
      </c>
      <c r="AB1058" s="274">
        <v>0.15045</v>
      </c>
      <c r="AC1058" s="274">
        <v>7.0800000000000002E-2</v>
      </c>
      <c r="AD1058" s="274">
        <v>0.11731000000000003</v>
      </c>
      <c r="AE1058" s="274">
        <v>0</v>
      </c>
      <c r="AF1058" s="272">
        <f t="shared" si="67"/>
        <v>1</v>
      </c>
      <c r="AG1058" s="196">
        <f t="shared" si="64"/>
        <v>0.66950999999999994</v>
      </c>
    </row>
    <row r="1059" spans="1:33" s="23" customFormat="1" x14ac:dyDescent="0.25">
      <c r="A1059" s="1">
        <v>1957</v>
      </c>
      <c r="B1059" s="1" t="s">
        <v>21</v>
      </c>
      <c r="C1059" s="1" t="str">
        <f t="shared" si="65"/>
        <v>1957NL</v>
      </c>
      <c r="D1059" s="1" t="s">
        <v>56</v>
      </c>
      <c r="E1059" s="1" t="str">
        <f t="shared" si="66"/>
        <v>1957NLICI</v>
      </c>
      <c r="F1059" s="196">
        <v>0.12182999999999999</v>
      </c>
      <c r="G1059" s="196">
        <v>0.4264</v>
      </c>
      <c r="H1059" s="196">
        <v>0</v>
      </c>
      <c r="I1059" s="196">
        <v>2.4369999999999999E-2</v>
      </c>
      <c r="J1059" s="196">
        <v>0.1066</v>
      </c>
      <c r="K1059" s="196">
        <v>0</v>
      </c>
      <c r="L1059" s="196">
        <v>0</v>
      </c>
      <c r="M1059" s="196">
        <v>3.0499999999999998E-3</v>
      </c>
      <c r="N1059" s="196">
        <v>6.0899999999999999E-3</v>
      </c>
      <c r="O1059" s="196">
        <v>4.061E-2</v>
      </c>
      <c r="P1059" s="196">
        <v>5.0599999999998979E-3</v>
      </c>
      <c r="Q1059" s="196">
        <v>0</v>
      </c>
      <c r="R1059" s="196">
        <v>0</v>
      </c>
      <c r="S1059" s="196">
        <v>1.0199999999999999E-3</v>
      </c>
      <c r="T1059" s="196">
        <v>0</v>
      </c>
      <c r="U1059" s="196">
        <v>7.11E-3</v>
      </c>
      <c r="V1059" s="196">
        <v>8.1200000000000005E-3</v>
      </c>
      <c r="W1059" s="196">
        <v>8.1220000000000001E-2</v>
      </c>
      <c r="X1059" s="196">
        <v>6.0909999999999999E-2</v>
      </c>
      <c r="Y1059" s="197">
        <v>0.10152</v>
      </c>
      <c r="Z1059" s="196">
        <v>6.0899999999999999E-3</v>
      </c>
      <c r="AA1059" s="196">
        <v>0</v>
      </c>
      <c r="AB1059" s="196">
        <v>0</v>
      </c>
      <c r="AC1059" s="196">
        <v>0</v>
      </c>
      <c r="AD1059" s="196">
        <v>0</v>
      </c>
      <c r="AE1059" s="196">
        <v>0</v>
      </c>
      <c r="AF1059" s="272">
        <f t="shared" si="67"/>
        <v>1</v>
      </c>
      <c r="AG1059" s="196">
        <f t="shared" si="64"/>
        <v>0.26599</v>
      </c>
    </row>
    <row r="1060" spans="1:33" s="23" customFormat="1" x14ac:dyDescent="0.25">
      <c r="A1060" s="1">
        <v>1957</v>
      </c>
      <c r="B1060" s="1" t="s">
        <v>21</v>
      </c>
      <c r="C1060" s="1" t="str">
        <f t="shared" si="65"/>
        <v>1957NL</v>
      </c>
      <c r="D1060" s="1" t="s">
        <v>58</v>
      </c>
      <c r="E1060" s="1" t="str">
        <f t="shared" si="66"/>
        <v>1957NLResidential</v>
      </c>
      <c r="F1060" s="196">
        <v>0.12182999999999999</v>
      </c>
      <c r="G1060" s="196">
        <v>0.4264</v>
      </c>
      <c r="H1060" s="196">
        <v>0</v>
      </c>
      <c r="I1060" s="196">
        <v>2.4369999999999999E-2</v>
      </c>
      <c r="J1060" s="196">
        <v>0.1066</v>
      </c>
      <c r="K1060" s="196">
        <v>0</v>
      </c>
      <c r="L1060" s="196">
        <v>0</v>
      </c>
      <c r="M1060" s="196">
        <v>3.0499999999999998E-3</v>
      </c>
      <c r="N1060" s="196">
        <v>6.0899999999999999E-3</v>
      </c>
      <c r="O1060" s="196">
        <v>4.061E-2</v>
      </c>
      <c r="P1060" s="196">
        <v>5.0599999999998979E-3</v>
      </c>
      <c r="Q1060" s="196">
        <v>0</v>
      </c>
      <c r="R1060" s="196">
        <v>0</v>
      </c>
      <c r="S1060" s="196">
        <v>1.0199999999999999E-3</v>
      </c>
      <c r="T1060" s="196">
        <v>0</v>
      </c>
      <c r="U1060" s="196">
        <v>7.11E-3</v>
      </c>
      <c r="V1060" s="196">
        <v>8.1200000000000005E-3</v>
      </c>
      <c r="W1060" s="196">
        <v>8.1220000000000001E-2</v>
      </c>
      <c r="X1060" s="196">
        <v>6.0909999999999999E-2</v>
      </c>
      <c r="Y1060" s="196">
        <v>0.10152</v>
      </c>
      <c r="Z1060" s="196">
        <v>6.0899999999999999E-3</v>
      </c>
      <c r="AA1060" s="196">
        <v>0</v>
      </c>
      <c r="AB1060" s="196">
        <v>0</v>
      </c>
      <c r="AC1060" s="196">
        <v>0</v>
      </c>
      <c r="AD1060" s="196">
        <v>0</v>
      </c>
      <c r="AE1060" s="196">
        <v>0</v>
      </c>
      <c r="AF1060" s="272">
        <f t="shared" si="67"/>
        <v>1</v>
      </c>
      <c r="AG1060" s="196">
        <f t="shared" si="64"/>
        <v>0.26599</v>
      </c>
    </row>
    <row r="1061" spans="1:33" s="23" customFormat="1" x14ac:dyDescent="0.25">
      <c r="A1061" s="1">
        <v>1958</v>
      </c>
      <c r="B1061" s="1" t="s">
        <v>21</v>
      </c>
      <c r="C1061" s="1" t="str">
        <f t="shared" si="65"/>
        <v>1958NL</v>
      </c>
      <c r="D1061" s="1" t="s">
        <v>57</v>
      </c>
      <c r="E1061" s="1" t="str">
        <f t="shared" si="66"/>
        <v>1958NLC&amp;D</v>
      </c>
      <c r="F1061" s="274">
        <v>0</v>
      </c>
      <c r="G1061" s="274">
        <v>1.0829999999999999E-2</v>
      </c>
      <c r="H1061" s="274">
        <v>0</v>
      </c>
      <c r="I1061" s="274">
        <v>0.31966</v>
      </c>
      <c r="J1061" s="274">
        <v>0</v>
      </c>
      <c r="K1061" s="274">
        <v>0</v>
      </c>
      <c r="L1061" s="274">
        <v>0</v>
      </c>
      <c r="M1061" s="274">
        <v>0</v>
      </c>
      <c r="N1061" s="274">
        <v>0</v>
      </c>
      <c r="O1061" s="274">
        <v>0</v>
      </c>
      <c r="P1061" s="274">
        <v>0</v>
      </c>
      <c r="Q1061" s="274">
        <v>0</v>
      </c>
      <c r="R1061" s="274">
        <v>0</v>
      </c>
      <c r="S1061" s="274">
        <v>0</v>
      </c>
      <c r="T1061" s="274">
        <v>0.29006999999999999</v>
      </c>
      <c r="U1061" s="274">
        <v>0</v>
      </c>
      <c r="V1061" s="274">
        <v>0</v>
      </c>
      <c r="W1061" s="274">
        <v>4.0879999999999972E-2</v>
      </c>
      <c r="X1061" s="274">
        <v>0</v>
      </c>
      <c r="Y1061" s="274">
        <v>0</v>
      </c>
      <c r="Z1061" s="274">
        <v>0</v>
      </c>
      <c r="AA1061" s="274">
        <v>0</v>
      </c>
      <c r="AB1061" s="274">
        <v>0.15045</v>
      </c>
      <c r="AC1061" s="274">
        <v>7.0800000000000002E-2</v>
      </c>
      <c r="AD1061" s="274">
        <v>0.11731000000000003</v>
      </c>
      <c r="AE1061" s="274">
        <v>0</v>
      </c>
      <c r="AF1061" s="272">
        <f t="shared" si="67"/>
        <v>1</v>
      </c>
      <c r="AG1061" s="196">
        <f t="shared" si="64"/>
        <v>0.66950999999999994</v>
      </c>
    </row>
    <row r="1062" spans="1:33" s="23" customFormat="1" x14ac:dyDescent="0.25">
      <c r="A1062" s="1">
        <v>1958</v>
      </c>
      <c r="B1062" s="1" t="s">
        <v>21</v>
      </c>
      <c r="C1062" s="1" t="str">
        <f t="shared" si="65"/>
        <v>1958NL</v>
      </c>
      <c r="D1062" s="1" t="s">
        <v>56</v>
      </c>
      <c r="E1062" s="1" t="str">
        <f t="shared" si="66"/>
        <v>1958NLICI</v>
      </c>
      <c r="F1062" s="196">
        <v>0.12182999999999999</v>
      </c>
      <c r="G1062" s="196">
        <v>0.4264</v>
      </c>
      <c r="H1062" s="196">
        <v>0</v>
      </c>
      <c r="I1062" s="196">
        <v>2.4369999999999999E-2</v>
      </c>
      <c r="J1062" s="196">
        <v>0.1066</v>
      </c>
      <c r="K1062" s="196">
        <v>0</v>
      </c>
      <c r="L1062" s="196">
        <v>0</v>
      </c>
      <c r="M1062" s="196">
        <v>3.0499999999999998E-3</v>
      </c>
      <c r="N1062" s="196">
        <v>6.0899999999999999E-3</v>
      </c>
      <c r="O1062" s="196">
        <v>4.061E-2</v>
      </c>
      <c r="P1062" s="196">
        <v>5.0599999999998979E-3</v>
      </c>
      <c r="Q1062" s="196">
        <v>0</v>
      </c>
      <c r="R1062" s="196">
        <v>0</v>
      </c>
      <c r="S1062" s="196">
        <v>1.0199999999999999E-3</v>
      </c>
      <c r="T1062" s="196">
        <v>0</v>
      </c>
      <c r="U1062" s="196">
        <v>7.11E-3</v>
      </c>
      <c r="V1062" s="196">
        <v>8.1200000000000005E-3</v>
      </c>
      <c r="W1062" s="196">
        <v>8.1220000000000001E-2</v>
      </c>
      <c r="X1062" s="196">
        <v>6.0909999999999999E-2</v>
      </c>
      <c r="Y1062" s="196">
        <v>0.10152</v>
      </c>
      <c r="Z1062" s="196">
        <v>6.0899999999999999E-3</v>
      </c>
      <c r="AA1062" s="196">
        <v>0</v>
      </c>
      <c r="AB1062" s="196">
        <v>0</v>
      </c>
      <c r="AC1062" s="196">
        <v>0</v>
      </c>
      <c r="AD1062" s="196">
        <v>0</v>
      </c>
      <c r="AE1062" s="196">
        <v>0</v>
      </c>
      <c r="AF1062" s="272">
        <f t="shared" si="67"/>
        <v>1</v>
      </c>
      <c r="AG1062" s="196">
        <f t="shared" ref="AG1062:AG1125" si="68">SUM(S1062:AE1062)</f>
        <v>0.26599</v>
      </c>
    </row>
    <row r="1063" spans="1:33" s="23" customFormat="1" x14ac:dyDescent="0.25">
      <c r="A1063" s="1">
        <v>1958</v>
      </c>
      <c r="B1063" s="1" t="s">
        <v>21</v>
      </c>
      <c r="C1063" s="1" t="str">
        <f t="shared" si="65"/>
        <v>1958NL</v>
      </c>
      <c r="D1063" s="1" t="s">
        <v>58</v>
      </c>
      <c r="E1063" s="1" t="str">
        <f t="shared" si="66"/>
        <v>1958NLResidential</v>
      </c>
      <c r="F1063" s="196">
        <v>0.12182999999999999</v>
      </c>
      <c r="G1063" s="196">
        <v>0.4264</v>
      </c>
      <c r="H1063" s="196">
        <v>0</v>
      </c>
      <c r="I1063" s="196">
        <v>2.4369999999999999E-2</v>
      </c>
      <c r="J1063" s="196">
        <v>0.1066</v>
      </c>
      <c r="K1063" s="196">
        <v>0</v>
      </c>
      <c r="L1063" s="196">
        <v>0</v>
      </c>
      <c r="M1063" s="196">
        <v>3.0499999999999998E-3</v>
      </c>
      <c r="N1063" s="196">
        <v>6.0899999999999999E-3</v>
      </c>
      <c r="O1063" s="196">
        <v>4.061E-2</v>
      </c>
      <c r="P1063" s="196">
        <v>5.0599999999998979E-3</v>
      </c>
      <c r="Q1063" s="196">
        <v>0</v>
      </c>
      <c r="R1063" s="196">
        <v>0</v>
      </c>
      <c r="S1063" s="196">
        <v>1.0199999999999999E-3</v>
      </c>
      <c r="T1063" s="196">
        <v>0</v>
      </c>
      <c r="U1063" s="196">
        <v>7.11E-3</v>
      </c>
      <c r="V1063" s="196">
        <v>8.1200000000000005E-3</v>
      </c>
      <c r="W1063" s="196">
        <v>8.1220000000000001E-2</v>
      </c>
      <c r="X1063" s="196">
        <v>6.0909999999999999E-2</v>
      </c>
      <c r="Y1063" s="197">
        <v>0.10152</v>
      </c>
      <c r="Z1063" s="196">
        <v>6.0899999999999999E-3</v>
      </c>
      <c r="AA1063" s="196">
        <v>0</v>
      </c>
      <c r="AB1063" s="196">
        <v>0</v>
      </c>
      <c r="AC1063" s="196">
        <v>0</v>
      </c>
      <c r="AD1063" s="196">
        <v>0</v>
      </c>
      <c r="AE1063" s="196">
        <v>0</v>
      </c>
      <c r="AF1063" s="272">
        <f t="shared" si="67"/>
        <v>1</v>
      </c>
      <c r="AG1063" s="196">
        <f t="shared" si="68"/>
        <v>0.26599</v>
      </c>
    </row>
    <row r="1064" spans="1:33" s="23" customFormat="1" x14ac:dyDescent="0.25">
      <c r="A1064" s="1">
        <v>1959</v>
      </c>
      <c r="B1064" s="1" t="s">
        <v>21</v>
      </c>
      <c r="C1064" s="1" t="str">
        <f t="shared" si="65"/>
        <v>1959NL</v>
      </c>
      <c r="D1064" s="1" t="s">
        <v>57</v>
      </c>
      <c r="E1064" s="1" t="str">
        <f t="shared" si="66"/>
        <v>1959NLC&amp;D</v>
      </c>
      <c r="F1064" s="274">
        <v>0</v>
      </c>
      <c r="G1064" s="274">
        <v>1.0829999999999999E-2</v>
      </c>
      <c r="H1064" s="274">
        <v>0</v>
      </c>
      <c r="I1064" s="274">
        <v>0.31966</v>
      </c>
      <c r="J1064" s="274">
        <v>0</v>
      </c>
      <c r="K1064" s="274">
        <v>0</v>
      </c>
      <c r="L1064" s="274">
        <v>0</v>
      </c>
      <c r="M1064" s="274">
        <v>0</v>
      </c>
      <c r="N1064" s="274">
        <v>0</v>
      </c>
      <c r="O1064" s="274">
        <v>0</v>
      </c>
      <c r="P1064" s="274">
        <v>0</v>
      </c>
      <c r="Q1064" s="274">
        <v>0</v>
      </c>
      <c r="R1064" s="274">
        <v>0</v>
      </c>
      <c r="S1064" s="274">
        <v>0</v>
      </c>
      <c r="T1064" s="274">
        <v>0.29006999999999999</v>
      </c>
      <c r="U1064" s="274">
        <v>0</v>
      </c>
      <c r="V1064" s="274">
        <v>0</v>
      </c>
      <c r="W1064" s="274">
        <v>4.0879999999999972E-2</v>
      </c>
      <c r="X1064" s="274">
        <v>0</v>
      </c>
      <c r="Y1064" s="274">
        <v>0</v>
      </c>
      <c r="Z1064" s="274">
        <v>0</v>
      </c>
      <c r="AA1064" s="274">
        <v>0</v>
      </c>
      <c r="AB1064" s="274">
        <v>0.15045</v>
      </c>
      <c r="AC1064" s="274">
        <v>7.0800000000000002E-2</v>
      </c>
      <c r="AD1064" s="274">
        <v>0.11731000000000003</v>
      </c>
      <c r="AE1064" s="274">
        <v>0</v>
      </c>
      <c r="AF1064" s="272">
        <f t="shared" si="67"/>
        <v>1</v>
      </c>
      <c r="AG1064" s="196">
        <f t="shared" si="68"/>
        <v>0.66950999999999994</v>
      </c>
    </row>
    <row r="1065" spans="1:33" s="23" customFormat="1" x14ac:dyDescent="0.25">
      <c r="A1065" s="1">
        <v>1959</v>
      </c>
      <c r="B1065" s="1" t="s">
        <v>21</v>
      </c>
      <c r="C1065" s="1" t="str">
        <f t="shared" si="65"/>
        <v>1959NL</v>
      </c>
      <c r="D1065" s="1" t="s">
        <v>56</v>
      </c>
      <c r="E1065" s="1" t="str">
        <f t="shared" si="66"/>
        <v>1959NLICI</v>
      </c>
      <c r="F1065" s="196">
        <v>0.12182999999999999</v>
      </c>
      <c r="G1065" s="196">
        <v>0.4264</v>
      </c>
      <c r="H1065" s="196">
        <v>0</v>
      </c>
      <c r="I1065" s="196">
        <v>2.4369999999999999E-2</v>
      </c>
      <c r="J1065" s="196">
        <v>0.1066</v>
      </c>
      <c r="K1065" s="196">
        <v>0</v>
      </c>
      <c r="L1065" s="196">
        <v>0</v>
      </c>
      <c r="M1065" s="196">
        <v>3.0499999999999998E-3</v>
      </c>
      <c r="N1065" s="196">
        <v>6.0899999999999999E-3</v>
      </c>
      <c r="O1065" s="196">
        <v>4.061E-2</v>
      </c>
      <c r="P1065" s="196">
        <v>5.0599999999998979E-3</v>
      </c>
      <c r="Q1065" s="196">
        <v>0</v>
      </c>
      <c r="R1065" s="196">
        <v>0</v>
      </c>
      <c r="S1065" s="196">
        <v>1.0199999999999999E-3</v>
      </c>
      <c r="T1065" s="196">
        <v>0</v>
      </c>
      <c r="U1065" s="196">
        <v>7.11E-3</v>
      </c>
      <c r="V1065" s="196">
        <v>8.1200000000000005E-3</v>
      </c>
      <c r="W1065" s="196">
        <v>8.1220000000000001E-2</v>
      </c>
      <c r="X1065" s="196">
        <v>6.0909999999999999E-2</v>
      </c>
      <c r="Y1065" s="196">
        <v>0.10152</v>
      </c>
      <c r="Z1065" s="196">
        <v>6.0899999999999999E-3</v>
      </c>
      <c r="AA1065" s="196">
        <v>0</v>
      </c>
      <c r="AB1065" s="196">
        <v>0</v>
      </c>
      <c r="AC1065" s="196">
        <v>0</v>
      </c>
      <c r="AD1065" s="196">
        <v>0</v>
      </c>
      <c r="AE1065" s="196">
        <v>0</v>
      </c>
      <c r="AF1065" s="272">
        <f t="shared" si="67"/>
        <v>1</v>
      </c>
      <c r="AG1065" s="196">
        <f t="shared" si="68"/>
        <v>0.26599</v>
      </c>
    </row>
    <row r="1066" spans="1:33" s="23" customFormat="1" x14ac:dyDescent="0.25">
      <c r="A1066" s="1">
        <v>1959</v>
      </c>
      <c r="B1066" s="1" t="s">
        <v>21</v>
      </c>
      <c r="C1066" s="1" t="str">
        <f t="shared" si="65"/>
        <v>1959NL</v>
      </c>
      <c r="D1066" s="1" t="s">
        <v>58</v>
      </c>
      <c r="E1066" s="1" t="str">
        <f t="shared" si="66"/>
        <v>1959NLResidential</v>
      </c>
      <c r="F1066" s="196">
        <v>0.12182999999999999</v>
      </c>
      <c r="G1066" s="196">
        <v>0.4264</v>
      </c>
      <c r="H1066" s="196">
        <v>0</v>
      </c>
      <c r="I1066" s="196">
        <v>2.4369999999999999E-2</v>
      </c>
      <c r="J1066" s="196">
        <v>0.1066</v>
      </c>
      <c r="K1066" s="196">
        <v>0</v>
      </c>
      <c r="L1066" s="196">
        <v>0</v>
      </c>
      <c r="M1066" s="196">
        <v>3.0499999999999998E-3</v>
      </c>
      <c r="N1066" s="196">
        <v>6.0899999999999999E-3</v>
      </c>
      <c r="O1066" s="196">
        <v>4.061E-2</v>
      </c>
      <c r="P1066" s="196">
        <v>5.0599999999998979E-3</v>
      </c>
      <c r="Q1066" s="196">
        <v>0</v>
      </c>
      <c r="R1066" s="196">
        <v>0</v>
      </c>
      <c r="S1066" s="196">
        <v>1.0199999999999999E-3</v>
      </c>
      <c r="T1066" s="196">
        <v>0</v>
      </c>
      <c r="U1066" s="196">
        <v>7.11E-3</v>
      </c>
      <c r="V1066" s="196">
        <v>8.1200000000000005E-3</v>
      </c>
      <c r="W1066" s="196">
        <v>8.1220000000000001E-2</v>
      </c>
      <c r="X1066" s="196">
        <v>6.0909999999999999E-2</v>
      </c>
      <c r="Y1066" s="196">
        <v>0.10152</v>
      </c>
      <c r="Z1066" s="196">
        <v>6.0899999999999999E-3</v>
      </c>
      <c r="AA1066" s="196">
        <v>0</v>
      </c>
      <c r="AB1066" s="196">
        <v>0</v>
      </c>
      <c r="AC1066" s="196">
        <v>0</v>
      </c>
      <c r="AD1066" s="196">
        <v>0</v>
      </c>
      <c r="AE1066" s="196">
        <v>0</v>
      </c>
      <c r="AF1066" s="272">
        <f t="shared" si="67"/>
        <v>1</v>
      </c>
      <c r="AG1066" s="196">
        <f t="shared" si="68"/>
        <v>0.26599</v>
      </c>
    </row>
    <row r="1067" spans="1:33" s="23" customFormat="1" x14ac:dyDescent="0.25">
      <c r="A1067" s="1">
        <v>1960</v>
      </c>
      <c r="B1067" s="1" t="s">
        <v>21</v>
      </c>
      <c r="C1067" s="1" t="str">
        <f t="shared" si="65"/>
        <v>1960NL</v>
      </c>
      <c r="D1067" s="1" t="s">
        <v>57</v>
      </c>
      <c r="E1067" s="1" t="str">
        <f t="shared" si="66"/>
        <v>1960NLC&amp;D</v>
      </c>
      <c r="F1067" s="274">
        <v>0</v>
      </c>
      <c r="G1067" s="274">
        <v>1.0829999999999999E-2</v>
      </c>
      <c r="H1067" s="274">
        <v>0</v>
      </c>
      <c r="I1067" s="274">
        <v>0.31966</v>
      </c>
      <c r="J1067" s="274">
        <v>0</v>
      </c>
      <c r="K1067" s="274">
        <v>0</v>
      </c>
      <c r="L1067" s="274">
        <v>0</v>
      </c>
      <c r="M1067" s="274">
        <v>0</v>
      </c>
      <c r="N1067" s="274">
        <v>0</v>
      </c>
      <c r="O1067" s="274">
        <v>0</v>
      </c>
      <c r="P1067" s="274">
        <v>0</v>
      </c>
      <c r="Q1067" s="274">
        <v>0</v>
      </c>
      <c r="R1067" s="274">
        <v>0</v>
      </c>
      <c r="S1067" s="274">
        <v>0</v>
      </c>
      <c r="T1067" s="274">
        <v>0.29006999999999999</v>
      </c>
      <c r="U1067" s="274">
        <v>0</v>
      </c>
      <c r="V1067" s="274">
        <v>0</v>
      </c>
      <c r="W1067" s="274">
        <v>4.0879999999999972E-2</v>
      </c>
      <c r="X1067" s="274">
        <v>0</v>
      </c>
      <c r="Y1067" s="274">
        <v>0</v>
      </c>
      <c r="Z1067" s="274">
        <v>0</v>
      </c>
      <c r="AA1067" s="274">
        <v>0</v>
      </c>
      <c r="AB1067" s="274">
        <v>0.15045</v>
      </c>
      <c r="AC1067" s="274">
        <v>7.0800000000000002E-2</v>
      </c>
      <c r="AD1067" s="274">
        <v>0.11731000000000003</v>
      </c>
      <c r="AE1067" s="274">
        <v>0</v>
      </c>
      <c r="AF1067" s="272">
        <f t="shared" si="67"/>
        <v>1</v>
      </c>
      <c r="AG1067" s="196">
        <f t="shared" si="68"/>
        <v>0.66950999999999994</v>
      </c>
    </row>
    <row r="1068" spans="1:33" s="23" customFormat="1" x14ac:dyDescent="0.25">
      <c r="A1068" s="1">
        <v>1960</v>
      </c>
      <c r="B1068" s="1" t="s">
        <v>21</v>
      </c>
      <c r="C1068" s="1" t="str">
        <f t="shared" si="65"/>
        <v>1960NL</v>
      </c>
      <c r="D1068" s="1" t="s">
        <v>56</v>
      </c>
      <c r="E1068" s="1" t="str">
        <f t="shared" si="66"/>
        <v>1960NLICI</v>
      </c>
      <c r="F1068" s="196">
        <v>0.12182999999999999</v>
      </c>
      <c r="G1068" s="196">
        <v>0.4264</v>
      </c>
      <c r="H1068" s="196">
        <v>0</v>
      </c>
      <c r="I1068" s="196">
        <v>2.4369999999999999E-2</v>
      </c>
      <c r="J1068" s="196">
        <v>0.1066</v>
      </c>
      <c r="K1068" s="196">
        <v>0</v>
      </c>
      <c r="L1068" s="196">
        <v>0</v>
      </c>
      <c r="M1068" s="196">
        <v>3.0499999999999998E-3</v>
      </c>
      <c r="N1068" s="196">
        <v>6.0899999999999999E-3</v>
      </c>
      <c r="O1068" s="196">
        <v>4.061E-2</v>
      </c>
      <c r="P1068" s="196">
        <v>5.0599999999998979E-3</v>
      </c>
      <c r="Q1068" s="196">
        <v>0</v>
      </c>
      <c r="R1068" s="196">
        <v>0</v>
      </c>
      <c r="S1068" s="196">
        <v>1.0199999999999999E-3</v>
      </c>
      <c r="T1068" s="196">
        <v>0</v>
      </c>
      <c r="U1068" s="196">
        <v>7.11E-3</v>
      </c>
      <c r="V1068" s="196">
        <v>8.1200000000000005E-3</v>
      </c>
      <c r="W1068" s="196">
        <v>8.1220000000000001E-2</v>
      </c>
      <c r="X1068" s="196">
        <v>6.0909999999999999E-2</v>
      </c>
      <c r="Y1068" s="197">
        <v>0.10152</v>
      </c>
      <c r="Z1068" s="196">
        <v>6.0899999999999999E-3</v>
      </c>
      <c r="AA1068" s="196">
        <v>0</v>
      </c>
      <c r="AB1068" s="196">
        <v>0</v>
      </c>
      <c r="AC1068" s="196">
        <v>0</v>
      </c>
      <c r="AD1068" s="196">
        <v>0</v>
      </c>
      <c r="AE1068" s="196">
        <v>0</v>
      </c>
      <c r="AF1068" s="272">
        <f t="shared" si="67"/>
        <v>1</v>
      </c>
      <c r="AG1068" s="196">
        <f t="shared" si="68"/>
        <v>0.26599</v>
      </c>
    </row>
    <row r="1069" spans="1:33" s="23" customFormat="1" x14ac:dyDescent="0.25">
      <c r="A1069" s="1">
        <v>1960</v>
      </c>
      <c r="B1069" s="1" t="s">
        <v>21</v>
      </c>
      <c r="C1069" s="1" t="str">
        <f t="shared" si="65"/>
        <v>1960NL</v>
      </c>
      <c r="D1069" s="1" t="s">
        <v>58</v>
      </c>
      <c r="E1069" s="1" t="str">
        <f t="shared" si="66"/>
        <v>1960NLResidential</v>
      </c>
      <c r="F1069" s="196">
        <v>0.12182999999999999</v>
      </c>
      <c r="G1069" s="196">
        <v>0.4264</v>
      </c>
      <c r="H1069" s="196">
        <v>0</v>
      </c>
      <c r="I1069" s="196">
        <v>2.4369999999999999E-2</v>
      </c>
      <c r="J1069" s="196">
        <v>0.1066</v>
      </c>
      <c r="K1069" s="196">
        <v>0</v>
      </c>
      <c r="L1069" s="196">
        <v>0</v>
      </c>
      <c r="M1069" s="196">
        <v>3.0499999999999998E-3</v>
      </c>
      <c r="N1069" s="196">
        <v>6.0899999999999999E-3</v>
      </c>
      <c r="O1069" s="196">
        <v>4.061E-2</v>
      </c>
      <c r="P1069" s="196">
        <v>5.0599999999998979E-3</v>
      </c>
      <c r="Q1069" s="196">
        <v>0</v>
      </c>
      <c r="R1069" s="196">
        <v>0</v>
      </c>
      <c r="S1069" s="196">
        <v>1.0199999999999999E-3</v>
      </c>
      <c r="T1069" s="196">
        <v>0</v>
      </c>
      <c r="U1069" s="196">
        <v>7.11E-3</v>
      </c>
      <c r="V1069" s="196">
        <v>8.1200000000000005E-3</v>
      </c>
      <c r="W1069" s="196">
        <v>8.1220000000000001E-2</v>
      </c>
      <c r="X1069" s="196">
        <v>6.0909999999999999E-2</v>
      </c>
      <c r="Y1069" s="196">
        <v>0.10152</v>
      </c>
      <c r="Z1069" s="196">
        <v>6.0899999999999999E-3</v>
      </c>
      <c r="AA1069" s="196">
        <v>0</v>
      </c>
      <c r="AB1069" s="196">
        <v>0</v>
      </c>
      <c r="AC1069" s="196">
        <v>0</v>
      </c>
      <c r="AD1069" s="196">
        <v>0</v>
      </c>
      <c r="AE1069" s="196">
        <v>0</v>
      </c>
      <c r="AF1069" s="272">
        <f t="shared" si="67"/>
        <v>1</v>
      </c>
      <c r="AG1069" s="196">
        <f t="shared" si="68"/>
        <v>0.26599</v>
      </c>
    </row>
    <row r="1070" spans="1:33" s="23" customFormat="1" x14ac:dyDescent="0.25">
      <c r="A1070" s="1">
        <v>1961</v>
      </c>
      <c r="B1070" s="1" t="s">
        <v>21</v>
      </c>
      <c r="C1070" s="1" t="str">
        <f t="shared" si="65"/>
        <v>1961NL</v>
      </c>
      <c r="D1070" s="1" t="s">
        <v>57</v>
      </c>
      <c r="E1070" s="1" t="str">
        <f t="shared" si="66"/>
        <v>1961NLC&amp;D</v>
      </c>
      <c r="F1070" s="274">
        <v>0</v>
      </c>
      <c r="G1070" s="274">
        <v>1.0829999999999999E-2</v>
      </c>
      <c r="H1070" s="274">
        <v>0</v>
      </c>
      <c r="I1070" s="274">
        <v>0.31966</v>
      </c>
      <c r="J1070" s="274">
        <v>0</v>
      </c>
      <c r="K1070" s="274">
        <v>0</v>
      </c>
      <c r="L1070" s="274">
        <v>0</v>
      </c>
      <c r="M1070" s="274">
        <v>0</v>
      </c>
      <c r="N1070" s="274">
        <v>0</v>
      </c>
      <c r="O1070" s="274">
        <v>0</v>
      </c>
      <c r="P1070" s="274">
        <v>0</v>
      </c>
      <c r="Q1070" s="274">
        <v>0</v>
      </c>
      <c r="R1070" s="274">
        <v>0</v>
      </c>
      <c r="S1070" s="274">
        <v>0</v>
      </c>
      <c r="T1070" s="274">
        <v>0.29006999999999999</v>
      </c>
      <c r="U1070" s="274">
        <v>0</v>
      </c>
      <c r="V1070" s="274">
        <v>0</v>
      </c>
      <c r="W1070" s="274">
        <v>4.0879999999999972E-2</v>
      </c>
      <c r="X1070" s="274">
        <v>0</v>
      </c>
      <c r="Y1070" s="274">
        <v>0</v>
      </c>
      <c r="Z1070" s="274">
        <v>0</v>
      </c>
      <c r="AA1070" s="274">
        <v>0</v>
      </c>
      <c r="AB1070" s="274">
        <v>0.15045</v>
      </c>
      <c r="AC1070" s="274">
        <v>7.0800000000000002E-2</v>
      </c>
      <c r="AD1070" s="274">
        <v>0.11731000000000003</v>
      </c>
      <c r="AE1070" s="274">
        <v>0</v>
      </c>
      <c r="AF1070" s="272">
        <f t="shared" si="67"/>
        <v>1</v>
      </c>
      <c r="AG1070" s="196">
        <f t="shared" si="68"/>
        <v>0.66950999999999994</v>
      </c>
    </row>
    <row r="1071" spans="1:33" s="23" customFormat="1" x14ac:dyDescent="0.25">
      <c r="A1071" s="1">
        <v>1961</v>
      </c>
      <c r="B1071" s="1" t="s">
        <v>21</v>
      </c>
      <c r="C1071" s="1" t="str">
        <f t="shared" si="65"/>
        <v>1961NL</v>
      </c>
      <c r="D1071" s="1" t="s">
        <v>56</v>
      </c>
      <c r="E1071" s="1" t="str">
        <f t="shared" si="66"/>
        <v>1961NLICI</v>
      </c>
      <c r="F1071" s="196">
        <v>0.12182999999999999</v>
      </c>
      <c r="G1071" s="196">
        <v>0.4264</v>
      </c>
      <c r="H1071" s="196">
        <v>0</v>
      </c>
      <c r="I1071" s="196">
        <v>2.4369999999999999E-2</v>
      </c>
      <c r="J1071" s="196">
        <v>0.1066</v>
      </c>
      <c r="K1071" s="196">
        <v>0</v>
      </c>
      <c r="L1071" s="196">
        <v>0</v>
      </c>
      <c r="M1071" s="196">
        <v>3.0499999999999998E-3</v>
      </c>
      <c r="N1071" s="196">
        <v>6.0899999999999999E-3</v>
      </c>
      <c r="O1071" s="196">
        <v>4.061E-2</v>
      </c>
      <c r="P1071" s="196">
        <v>5.0599999999998979E-3</v>
      </c>
      <c r="Q1071" s="196">
        <v>0</v>
      </c>
      <c r="R1071" s="196">
        <v>0</v>
      </c>
      <c r="S1071" s="196">
        <v>1.0199999999999999E-3</v>
      </c>
      <c r="T1071" s="196">
        <v>0</v>
      </c>
      <c r="U1071" s="196">
        <v>7.11E-3</v>
      </c>
      <c r="V1071" s="196">
        <v>8.1200000000000005E-3</v>
      </c>
      <c r="W1071" s="196">
        <v>8.1220000000000001E-2</v>
      </c>
      <c r="X1071" s="196">
        <v>6.0909999999999999E-2</v>
      </c>
      <c r="Y1071" s="196">
        <v>0.10152</v>
      </c>
      <c r="Z1071" s="196">
        <v>6.0899999999999999E-3</v>
      </c>
      <c r="AA1071" s="196">
        <v>0</v>
      </c>
      <c r="AB1071" s="196">
        <v>0</v>
      </c>
      <c r="AC1071" s="196">
        <v>0</v>
      </c>
      <c r="AD1071" s="196">
        <v>0</v>
      </c>
      <c r="AE1071" s="196">
        <v>0</v>
      </c>
      <c r="AF1071" s="272">
        <f t="shared" si="67"/>
        <v>1</v>
      </c>
      <c r="AG1071" s="196">
        <f t="shared" si="68"/>
        <v>0.26599</v>
      </c>
    </row>
    <row r="1072" spans="1:33" s="23" customFormat="1" x14ac:dyDescent="0.25">
      <c r="A1072" s="1">
        <v>1961</v>
      </c>
      <c r="B1072" s="1" t="s">
        <v>21</v>
      </c>
      <c r="C1072" s="1" t="str">
        <f t="shared" si="65"/>
        <v>1961NL</v>
      </c>
      <c r="D1072" s="1" t="s">
        <v>58</v>
      </c>
      <c r="E1072" s="1" t="str">
        <f t="shared" si="66"/>
        <v>1961NLResidential</v>
      </c>
      <c r="F1072" s="196">
        <v>0.12182999999999999</v>
      </c>
      <c r="G1072" s="196">
        <v>0.4264</v>
      </c>
      <c r="H1072" s="196">
        <v>0</v>
      </c>
      <c r="I1072" s="196">
        <v>2.4369999999999999E-2</v>
      </c>
      <c r="J1072" s="196">
        <v>0.1066</v>
      </c>
      <c r="K1072" s="196">
        <v>0</v>
      </c>
      <c r="L1072" s="196">
        <v>0</v>
      </c>
      <c r="M1072" s="196">
        <v>3.0499999999999998E-3</v>
      </c>
      <c r="N1072" s="196">
        <v>6.0899999999999999E-3</v>
      </c>
      <c r="O1072" s="196">
        <v>4.061E-2</v>
      </c>
      <c r="P1072" s="196">
        <v>5.0599999999998979E-3</v>
      </c>
      <c r="Q1072" s="196">
        <v>0</v>
      </c>
      <c r="R1072" s="196">
        <v>0</v>
      </c>
      <c r="S1072" s="196">
        <v>1.0199999999999999E-3</v>
      </c>
      <c r="T1072" s="196">
        <v>0</v>
      </c>
      <c r="U1072" s="196">
        <v>7.11E-3</v>
      </c>
      <c r="V1072" s="196">
        <v>8.1200000000000005E-3</v>
      </c>
      <c r="W1072" s="196">
        <v>8.1220000000000001E-2</v>
      </c>
      <c r="X1072" s="196">
        <v>6.0909999999999999E-2</v>
      </c>
      <c r="Y1072" s="197">
        <v>0.10152</v>
      </c>
      <c r="Z1072" s="196">
        <v>6.0899999999999999E-3</v>
      </c>
      <c r="AA1072" s="196">
        <v>0</v>
      </c>
      <c r="AB1072" s="196">
        <v>0</v>
      </c>
      <c r="AC1072" s="196">
        <v>0</v>
      </c>
      <c r="AD1072" s="196">
        <v>0</v>
      </c>
      <c r="AE1072" s="196">
        <v>0</v>
      </c>
      <c r="AF1072" s="272">
        <f t="shared" si="67"/>
        <v>1</v>
      </c>
      <c r="AG1072" s="196">
        <f t="shared" si="68"/>
        <v>0.26599</v>
      </c>
    </row>
    <row r="1073" spans="1:33" s="23" customFormat="1" x14ac:dyDescent="0.25">
      <c r="A1073" s="1">
        <v>1962</v>
      </c>
      <c r="B1073" s="1" t="s">
        <v>21</v>
      </c>
      <c r="C1073" s="1" t="str">
        <f t="shared" si="65"/>
        <v>1962NL</v>
      </c>
      <c r="D1073" s="1" t="s">
        <v>57</v>
      </c>
      <c r="E1073" s="1" t="str">
        <f t="shared" si="66"/>
        <v>1962NLC&amp;D</v>
      </c>
      <c r="F1073" s="274">
        <v>0</v>
      </c>
      <c r="G1073" s="274">
        <v>1.0829999999999999E-2</v>
      </c>
      <c r="H1073" s="274">
        <v>0</v>
      </c>
      <c r="I1073" s="274">
        <v>0.31966</v>
      </c>
      <c r="J1073" s="274">
        <v>0</v>
      </c>
      <c r="K1073" s="274">
        <v>0</v>
      </c>
      <c r="L1073" s="274">
        <v>0</v>
      </c>
      <c r="M1073" s="274">
        <v>0</v>
      </c>
      <c r="N1073" s="274">
        <v>0</v>
      </c>
      <c r="O1073" s="274">
        <v>0</v>
      </c>
      <c r="P1073" s="274">
        <v>0</v>
      </c>
      <c r="Q1073" s="274">
        <v>0</v>
      </c>
      <c r="R1073" s="274">
        <v>0</v>
      </c>
      <c r="S1073" s="274">
        <v>0</v>
      </c>
      <c r="T1073" s="274">
        <v>0.29006999999999999</v>
      </c>
      <c r="U1073" s="274">
        <v>0</v>
      </c>
      <c r="V1073" s="274">
        <v>0</v>
      </c>
      <c r="W1073" s="274">
        <v>4.0879999999999972E-2</v>
      </c>
      <c r="X1073" s="274">
        <v>0</v>
      </c>
      <c r="Y1073" s="274">
        <v>0</v>
      </c>
      <c r="Z1073" s="274">
        <v>0</v>
      </c>
      <c r="AA1073" s="274">
        <v>0</v>
      </c>
      <c r="AB1073" s="274">
        <v>0.15045</v>
      </c>
      <c r="AC1073" s="274">
        <v>7.0800000000000002E-2</v>
      </c>
      <c r="AD1073" s="274">
        <v>0.11731000000000003</v>
      </c>
      <c r="AE1073" s="274">
        <v>0</v>
      </c>
      <c r="AF1073" s="272">
        <f t="shared" si="67"/>
        <v>1</v>
      </c>
      <c r="AG1073" s="196">
        <f t="shared" si="68"/>
        <v>0.66950999999999994</v>
      </c>
    </row>
    <row r="1074" spans="1:33" s="23" customFormat="1" x14ac:dyDescent="0.25">
      <c r="A1074" s="1">
        <v>1962</v>
      </c>
      <c r="B1074" s="1" t="s">
        <v>21</v>
      </c>
      <c r="C1074" s="1" t="str">
        <f t="shared" si="65"/>
        <v>1962NL</v>
      </c>
      <c r="D1074" s="1" t="s">
        <v>56</v>
      </c>
      <c r="E1074" s="1" t="str">
        <f t="shared" si="66"/>
        <v>1962NLICI</v>
      </c>
      <c r="F1074" s="196">
        <v>0.12182999999999999</v>
      </c>
      <c r="G1074" s="196">
        <v>0.4264</v>
      </c>
      <c r="H1074" s="196">
        <v>0</v>
      </c>
      <c r="I1074" s="196">
        <v>2.4369999999999999E-2</v>
      </c>
      <c r="J1074" s="196">
        <v>0.1066</v>
      </c>
      <c r="K1074" s="196">
        <v>0</v>
      </c>
      <c r="L1074" s="196">
        <v>0</v>
      </c>
      <c r="M1074" s="196">
        <v>3.0499999999999998E-3</v>
      </c>
      <c r="N1074" s="196">
        <v>6.0899999999999999E-3</v>
      </c>
      <c r="O1074" s="196">
        <v>4.061E-2</v>
      </c>
      <c r="P1074" s="196">
        <v>5.0599999999998979E-3</v>
      </c>
      <c r="Q1074" s="196">
        <v>0</v>
      </c>
      <c r="R1074" s="196">
        <v>0</v>
      </c>
      <c r="S1074" s="196">
        <v>1.0199999999999999E-3</v>
      </c>
      <c r="T1074" s="196">
        <v>0</v>
      </c>
      <c r="U1074" s="196">
        <v>7.11E-3</v>
      </c>
      <c r="V1074" s="196">
        <v>8.1200000000000005E-3</v>
      </c>
      <c r="W1074" s="196">
        <v>8.1220000000000001E-2</v>
      </c>
      <c r="X1074" s="196">
        <v>6.0909999999999999E-2</v>
      </c>
      <c r="Y1074" s="196">
        <v>0.10152</v>
      </c>
      <c r="Z1074" s="196">
        <v>6.0899999999999999E-3</v>
      </c>
      <c r="AA1074" s="196">
        <v>0</v>
      </c>
      <c r="AB1074" s="196">
        <v>0</v>
      </c>
      <c r="AC1074" s="196">
        <v>0</v>
      </c>
      <c r="AD1074" s="196">
        <v>0</v>
      </c>
      <c r="AE1074" s="196">
        <v>0</v>
      </c>
      <c r="AF1074" s="272">
        <f t="shared" si="67"/>
        <v>1</v>
      </c>
      <c r="AG1074" s="196">
        <f t="shared" si="68"/>
        <v>0.26599</v>
      </c>
    </row>
    <row r="1075" spans="1:33" s="23" customFormat="1" x14ac:dyDescent="0.25">
      <c r="A1075" s="1">
        <v>1962</v>
      </c>
      <c r="B1075" s="1" t="s">
        <v>21</v>
      </c>
      <c r="C1075" s="1" t="str">
        <f t="shared" si="65"/>
        <v>1962NL</v>
      </c>
      <c r="D1075" s="1" t="s">
        <v>58</v>
      </c>
      <c r="E1075" s="1" t="str">
        <f t="shared" si="66"/>
        <v>1962NLResidential</v>
      </c>
      <c r="F1075" s="196">
        <v>0.12182999999999999</v>
      </c>
      <c r="G1075" s="196">
        <v>0.4264</v>
      </c>
      <c r="H1075" s="196">
        <v>0</v>
      </c>
      <c r="I1075" s="196">
        <v>2.4369999999999999E-2</v>
      </c>
      <c r="J1075" s="196">
        <v>0.1066</v>
      </c>
      <c r="K1075" s="196">
        <v>0</v>
      </c>
      <c r="L1075" s="196">
        <v>0</v>
      </c>
      <c r="M1075" s="196">
        <v>3.0499999999999998E-3</v>
      </c>
      <c r="N1075" s="196">
        <v>6.0899999999999999E-3</v>
      </c>
      <c r="O1075" s="196">
        <v>4.061E-2</v>
      </c>
      <c r="P1075" s="196">
        <v>5.0599999999998979E-3</v>
      </c>
      <c r="Q1075" s="196">
        <v>0</v>
      </c>
      <c r="R1075" s="196">
        <v>0</v>
      </c>
      <c r="S1075" s="196">
        <v>1.0199999999999999E-3</v>
      </c>
      <c r="T1075" s="196">
        <v>0</v>
      </c>
      <c r="U1075" s="196">
        <v>7.11E-3</v>
      </c>
      <c r="V1075" s="196">
        <v>8.1200000000000005E-3</v>
      </c>
      <c r="W1075" s="196">
        <v>8.1220000000000001E-2</v>
      </c>
      <c r="X1075" s="196">
        <v>6.0909999999999999E-2</v>
      </c>
      <c r="Y1075" s="197">
        <v>0.10152</v>
      </c>
      <c r="Z1075" s="196">
        <v>6.0899999999999999E-3</v>
      </c>
      <c r="AA1075" s="196">
        <v>0</v>
      </c>
      <c r="AB1075" s="196">
        <v>0</v>
      </c>
      <c r="AC1075" s="196">
        <v>0</v>
      </c>
      <c r="AD1075" s="196">
        <v>0</v>
      </c>
      <c r="AE1075" s="196">
        <v>0</v>
      </c>
      <c r="AF1075" s="272">
        <f t="shared" si="67"/>
        <v>1</v>
      </c>
      <c r="AG1075" s="196">
        <f t="shared" si="68"/>
        <v>0.26599</v>
      </c>
    </row>
    <row r="1076" spans="1:33" s="23" customFormat="1" x14ac:dyDescent="0.25">
      <c r="A1076" s="1">
        <v>1963</v>
      </c>
      <c r="B1076" s="1" t="s">
        <v>21</v>
      </c>
      <c r="C1076" s="1" t="str">
        <f t="shared" si="65"/>
        <v>1963NL</v>
      </c>
      <c r="D1076" s="1" t="s">
        <v>57</v>
      </c>
      <c r="E1076" s="1" t="str">
        <f t="shared" si="66"/>
        <v>1963NLC&amp;D</v>
      </c>
      <c r="F1076" s="274">
        <v>0</v>
      </c>
      <c r="G1076" s="274">
        <v>1.0829999999999999E-2</v>
      </c>
      <c r="H1076" s="274">
        <v>0</v>
      </c>
      <c r="I1076" s="274">
        <v>0.31966</v>
      </c>
      <c r="J1076" s="274">
        <v>0</v>
      </c>
      <c r="K1076" s="274">
        <v>0</v>
      </c>
      <c r="L1076" s="274">
        <v>0</v>
      </c>
      <c r="M1076" s="274">
        <v>0</v>
      </c>
      <c r="N1076" s="274">
        <v>0</v>
      </c>
      <c r="O1076" s="274">
        <v>0</v>
      </c>
      <c r="P1076" s="274">
        <v>0</v>
      </c>
      <c r="Q1076" s="274">
        <v>0</v>
      </c>
      <c r="R1076" s="274">
        <v>0</v>
      </c>
      <c r="S1076" s="274">
        <v>0</v>
      </c>
      <c r="T1076" s="274">
        <v>0.29006999999999999</v>
      </c>
      <c r="U1076" s="274">
        <v>0</v>
      </c>
      <c r="V1076" s="274">
        <v>0</v>
      </c>
      <c r="W1076" s="274">
        <v>4.0879999999999972E-2</v>
      </c>
      <c r="X1076" s="274">
        <v>0</v>
      </c>
      <c r="Y1076" s="274">
        <v>0</v>
      </c>
      <c r="Z1076" s="274">
        <v>0</v>
      </c>
      <c r="AA1076" s="274">
        <v>0</v>
      </c>
      <c r="AB1076" s="274">
        <v>0.15045</v>
      </c>
      <c r="AC1076" s="274">
        <v>7.0800000000000002E-2</v>
      </c>
      <c r="AD1076" s="274">
        <v>0.11731000000000003</v>
      </c>
      <c r="AE1076" s="274">
        <v>0</v>
      </c>
      <c r="AF1076" s="272">
        <f t="shared" si="67"/>
        <v>1</v>
      </c>
      <c r="AG1076" s="196">
        <f t="shared" si="68"/>
        <v>0.66950999999999994</v>
      </c>
    </row>
    <row r="1077" spans="1:33" s="23" customFormat="1" x14ac:dyDescent="0.25">
      <c r="A1077" s="1">
        <v>1963</v>
      </c>
      <c r="B1077" s="1" t="s">
        <v>21</v>
      </c>
      <c r="C1077" s="1" t="str">
        <f t="shared" si="65"/>
        <v>1963NL</v>
      </c>
      <c r="D1077" s="1" t="s">
        <v>56</v>
      </c>
      <c r="E1077" s="1" t="str">
        <f t="shared" si="66"/>
        <v>1963NLICI</v>
      </c>
      <c r="F1077" s="196">
        <v>0.12182999999999999</v>
      </c>
      <c r="G1077" s="196">
        <v>0.4264</v>
      </c>
      <c r="H1077" s="196">
        <v>0</v>
      </c>
      <c r="I1077" s="196">
        <v>2.4369999999999999E-2</v>
      </c>
      <c r="J1077" s="196">
        <v>0.1066</v>
      </c>
      <c r="K1077" s="196">
        <v>0</v>
      </c>
      <c r="L1077" s="196">
        <v>0</v>
      </c>
      <c r="M1077" s="196">
        <v>3.0499999999999998E-3</v>
      </c>
      <c r="N1077" s="196">
        <v>6.0899999999999999E-3</v>
      </c>
      <c r="O1077" s="196">
        <v>4.061E-2</v>
      </c>
      <c r="P1077" s="196">
        <v>5.0599999999998979E-3</v>
      </c>
      <c r="Q1077" s="196">
        <v>0</v>
      </c>
      <c r="R1077" s="196">
        <v>0</v>
      </c>
      <c r="S1077" s="196">
        <v>1.0199999999999999E-3</v>
      </c>
      <c r="T1077" s="196">
        <v>0</v>
      </c>
      <c r="U1077" s="196">
        <v>7.11E-3</v>
      </c>
      <c r="V1077" s="196">
        <v>8.1200000000000005E-3</v>
      </c>
      <c r="W1077" s="196">
        <v>8.1220000000000001E-2</v>
      </c>
      <c r="X1077" s="196">
        <v>6.0909999999999999E-2</v>
      </c>
      <c r="Y1077" s="197">
        <v>0.10152</v>
      </c>
      <c r="Z1077" s="196">
        <v>6.0899999999999999E-3</v>
      </c>
      <c r="AA1077" s="196">
        <v>0</v>
      </c>
      <c r="AB1077" s="196">
        <v>0</v>
      </c>
      <c r="AC1077" s="196">
        <v>0</v>
      </c>
      <c r="AD1077" s="196">
        <v>0</v>
      </c>
      <c r="AE1077" s="196">
        <v>0</v>
      </c>
      <c r="AF1077" s="272">
        <f t="shared" si="67"/>
        <v>1</v>
      </c>
      <c r="AG1077" s="196">
        <f t="shared" si="68"/>
        <v>0.26599</v>
      </c>
    </row>
    <row r="1078" spans="1:33" s="23" customFormat="1" x14ac:dyDescent="0.25">
      <c r="A1078" s="1">
        <v>1963</v>
      </c>
      <c r="B1078" s="1" t="s">
        <v>21</v>
      </c>
      <c r="C1078" s="1" t="str">
        <f t="shared" si="65"/>
        <v>1963NL</v>
      </c>
      <c r="D1078" s="1" t="s">
        <v>58</v>
      </c>
      <c r="E1078" s="1" t="str">
        <f t="shared" si="66"/>
        <v>1963NLResidential</v>
      </c>
      <c r="F1078" s="196">
        <v>0.12182999999999999</v>
      </c>
      <c r="G1078" s="196">
        <v>0.4264</v>
      </c>
      <c r="H1078" s="196">
        <v>0</v>
      </c>
      <c r="I1078" s="196">
        <v>2.4369999999999999E-2</v>
      </c>
      <c r="J1078" s="196">
        <v>0.1066</v>
      </c>
      <c r="K1078" s="196">
        <v>0</v>
      </c>
      <c r="L1078" s="196">
        <v>0</v>
      </c>
      <c r="M1078" s="196">
        <v>3.0499999999999998E-3</v>
      </c>
      <c r="N1078" s="196">
        <v>6.0899999999999999E-3</v>
      </c>
      <c r="O1078" s="196">
        <v>4.061E-2</v>
      </c>
      <c r="P1078" s="196">
        <v>5.0599999999998979E-3</v>
      </c>
      <c r="Q1078" s="196">
        <v>0</v>
      </c>
      <c r="R1078" s="196">
        <v>0</v>
      </c>
      <c r="S1078" s="196">
        <v>1.0199999999999999E-3</v>
      </c>
      <c r="T1078" s="196">
        <v>0</v>
      </c>
      <c r="U1078" s="196">
        <v>7.11E-3</v>
      </c>
      <c r="V1078" s="196">
        <v>8.1200000000000005E-3</v>
      </c>
      <c r="W1078" s="196">
        <v>8.1220000000000001E-2</v>
      </c>
      <c r="X1078" s="196">
        <v>6.0909999999999999E-2</v>
      </c>
      <c r="Y1078" s="197">
        <v>0.10152</v>
      </c>
      <c r="Z1078" s="196">
        <v>6.0899999999999999E-3</v>
      </c>
      <c r="AA1078" s="196">
        <v>0</v>
      </c>
      <c r="AB1078" s="196">
        <v>0</v>
      </c>
      <c r="AC1078" s="196">
        <v>0</v>
      </c>
      <c r="AD1078" s="196">
        <v>0</v>
      </c>
      <c r="AE1078" s="196">
        <v>0</v>
      </c>
      <c r="AF1078" s="272">
        <f t="shared" si="67"/>
        <v>1</v>
      </c>
      <c r="AG1078" s="196">
        <f t="shared" si="68"/>
        <v>0.26599</v>
      </c>
    </row>
    <row r="1079" spans="1:33" s="23" customFormat="1" x14ac:dyDescent="0.25">
      <c r="A1079" s="1">
        <v>1964</v>
      </c>
      <c r="B1079" s="1" t="s">
        <v>21</v>
      </c>
      <c r="C1079" s="1" t="str">
        <f t="shared" si="65"/>
        <v>1964NL</v>
      </c>
      <c r="D1079" s="1" t="s">
        <v>57</v>
      </c>
      <c r="E1079" s="1" t="str">
        <f t="shared" si="66"/>
        <v>1964NLC&amp;D</v>
      </c>
      <c r="F1079" s="274">
        <v>0</v>
      </c>
      <c r="G1079" s="274">
        <v>1.0829999999999999E-2</v>
      </c>
      <c r="H1079" s="274">
        <v>0</v>
      </c>
      <c r="I1079" s="274">
        <v>0.31966</v>
      </c>
      <c r="J1079" s="274">
        <v>0</v>
      </c>
      <c r="K1079" s="274">
        <v>0</v>
      </c>
      <c r="L1079" s="274">
        <v>0</v>
      </c>
      <c r="M1079" s="274">
        <v>0</v>
      </c>
      <c r="N1079" s="274">
        <v>0</v>
      </c>
      <c r="O1079" s="274">
        <v>0</v>
      </c>
      <c r="P1079" s="274">
        <v>0</v>
      </c>
      <c r="Q1079" s="274">
        <v>0</v>
      </c>
      <c r="R1079" s="274">
        <v>0</v>
      </c>
      <c r="S1079" s="274">
        <v>0</v>
      </c>
      <c r="T1079" s="274">
        <v>0.29006999999999999</v>
      </c>
      <c r="U1079" s="274">
        <v>0</v>
      </c>
      <c r="V1079" s="274">
        <v>0</v>
      </c>
      <c r="W1079" s="274">
        <v>4.0879999999999972E-2</v>
      </c>
      <c r="X1079" s="274">
        <v>0</v>
      </c>
      <c r="Y1079" s="274">
        <v>0</v>
      </c>
      <c r="Z1079" s="274">
        <v>0</v>
      </c>
      <c r="AA1079" s="274">
        <v>0</v>
      </c>
      <c r="AB1079" s="274">
        <v>0.15045</v>
      </c>
      <c r="AC1079" s="274">
        <v>7.0800000000000002E-2</v>
      </c>
      <c r="AD1079" s="274">
        <v>0.11731000000000003</v>
      </c>
      <c r="AE1079" s="274">
        <v>0</v>
      </c>
      <c r="AF1079" s="272">
        <f t="shared" si="67"/>
        <v>1</v>
      </c>
      <c r="AG1079" s="196">
        <f t="shared" si="68"/>
        <v>0.66950999999999994</v>
      </c>
    </row>
    <row r="1080" spans="1:33" s="23" customFormat="1" x14ac:dyDescent="0.25">
      <c r="A1080" s="1">
        <v>1964</v>
      </c>
      <c r="B1080" s="1" t="s">
        <v>21</v>
      </c>
      <c r="C1080" s="1" t="str">
        <f t="shared" si="65"/>
        <v>1964NL</v>
      </c>
      <c r="D1080" s="1" t="s">
        <v>56</v>
      </c>
      <c r="E1080" s="1" t="str">
        <f t="shared" si="66"/>
        <v>1964NLICI</v>
      </c>
      <c r="F1080" s="196">
        <v>0.12182999999999999</v>
      </c>
      <c r="G1080" s="196">
        <v>0.4264</v>
      </c>
      <c r="H1080" s="196">
        <v>0</v>
      </c>
      <c r="I1080" s="196">
        <v>2.4369999999999999E-2</v>
      </c>
      <c r="J1080" s="196">
        <v>0.1066</v>
      </c>
      <c r="K1080" s="196">
        <v>0</v>
      </c>
      <c r="L1080" s="196">
        <v>0</v>
      </c>
      <c r="M1080" s="196">
        <v>3.0499999999999998E-3</v>
      </c>
      <c r="N1080" s="196">
        <v>6.0899999999999999E-3</v>
      </c>
      <c r="O1080" s="196">
        <v>4.061E-2</v>
      </c>
      <c r="P1080" s="196">
        <v>5.0599999999998979E-3</v>
      </c>
      <c r="Q1080" s="196">
        <v>0</v>
      </c>
      <c r="R1080" s="196">
        <v>0</v>
      </c>
      <c r="S1080" s="196">
        <v>1.0199999999999999E-3</v>
      </c>
      <c r="T1080" s="196">
        <v>0</v>
      </c>
      <c r="U1080" s="196">
        <v>7.11E-3</v>
      </c>
      <c r="V1080" s="196">
        <v>8.1200000000000005E-3</v>
      </c>
      <c r="W1080" s="196">
        <v>8.1220000000000001E-2</v>
      </c>
      <c r="X1080" s="196">
        <v>6.0909999999999999E-2</v>
      </c>
      <c r="Y1080" s="196">
        <v>0.10152</v>
      </c>
      <c r="Z1080" s="196">
        <v>6.0899999999999999E-3</v>
      </c>
      <c r="AA1080" s="196">
        <v>0</v>
      </c>
      <c r="AB1080" s="196">
        <v>0</v>
      </c>
      <c r="AC1080" s="196">
        <v>0</v>
      </c>
      <c r="AD1080" s="196">
        <v>0</v>
      </c>
      <c r="AE1080" s="196">
        <v>0</v>
      </c>
      <c r="AF1080" s="272">
        <f t="shared" si="67"/>
        <v>1</v>
      </c>
      <c r="AG1080" s="196">
        <f t="shared" si="68"/>
        <v>0.26599</v>
      </c>
    </row>
    <row r="1081" spans="1:33" s="23" customFormat="1" x14ac:dyDescent="0.25">
      <c r="A1081" s="1">
        <v>1964</v>
      </c>
      <c r="B1081" s="1" t="s">
        <v>21</v>
      </c>
      <c r="C1081" s="1" t="str">
        <f t="shared" si="65"/>
        <v>1964NL</v>
      </c>
      <c r="D1081" s="1" t="s">
        <v>58</v>
      </c>
      <c r="E1081" s="1" t="str">
        <f t="shared" si="66"/>
        <v>1964NLResidential</v>
      </c>
      <c r="F1081" s="196">
        <v>0.12182999999999999</v>
      </c>
      <c r="G1081" s="196">
        <v>0.4264</v>
      </c>
      <c r="H1081" s="196">
        <v>0</v>
      </c>
      <c r="I1081" s="196">
        <v>2.4369999999999999E-2</v>
      </c>
      <c r="J1081" s="196">
        <v>0.1066</v>
      </c>
      <c r="K1081" s="196">
        <v>0</v>
      </c>
      <c r="L1081" s="196">
        <v>0</v>
      </c>
      <c r="M1081" s="196">
        <v>3.0499999999999998E-3</v>
      </c>
      <c r="N1081" s="196">
        <v>6.0899999999999999E-3</v>
      </c>
      <c r="O1081" s="196">
        <v>4.061E-2</v>
      </c>
      <c r="P1081" s="196">
        <v>5.0599999999998979E-3</v>
      </c>
      <c r="Q1081" s="196">
        <v>0</v>
      </c>
      <c r="R1081" s="196">
        <v>0</v>
      </c>
      <c r="S1081" s="196">
        <v>1.0199999999999999E-3</v>
      </c>
      <c r="T1081" s="196">
        <v>0</v>
      </c>
      <c r="U1081" s="196">
        <v>7.11E-3</v>
      </c>
      <c r="V1081" s="196">
        <v>8.1200000000000005E-3</v>
      </c>
      <c r="W1081" s="196">
        <v>8.1220000000000001E-2</v>
      </c>
      <c r="X1081" s="196">
        <v>6.0909999999999999E-2</v>
      </c>
      <c r="Y1081" s="197">
        <v>0.10152</v>
      </c>
      <c r="Z1081" s="196">
        <v>6.0899999999999999E-3</v>
      </c>
      <c r="AA1081" s="196">
        <v>0</v>
      </c>
      <c r="AB1081" s="196">
        <v>0</v>
      </c>
      <c r="AC1081" s="196">
        <v>0</v>
      </c>
      <c r="AD1081" s="196">
        <v>0</v>
      </c>
      <c r="AE1081" s="196">
        <v>0</v>
      </c>
      <c r="AF1081" s="272">
        <f t="shared" si="67"/>
        <v>1</v>
      </c>
      <c r="AG1081" s="196">
        <f t="shared" si="68"/>
        <v>0.26599</v>
      </c>
    </row>
    <row r="1082" spans="1:33" s="23" customFormat="1" x14ac:dyDescent="0.25">
      <c r="A1082" s="1">
        <v>1965</v>
      </c>
      <c r="B1082" s="1" t="s">
        <v>21</v>
      </c>
      <c r="C1082" s="1" t="str">
        <f t="shared" si="65"/>
        <v>1965NL</v>
      </c>
      <c r="D1082" s="1" t="s">
        <v>57</v>
      </c>
      <c r="E1082" s="1" t="str">
        <f t="shared" si="66"/>
        <v>1965NLC&amp;D</v>
      </c>
      <c r="F1082" s="274">
        <v>0</v>
      </c>
      <c r="G1082" s="274">
        <v>1.0829999999999999E-2</v>
      </c>
      <c r="H1082" s="274">
        <v>0</v>
      </c>
      <c r="I1082" s="274">
        <v>0.31966</v>
      </c>
      <c r="J1082" s="274">
        <v>0</v>
      </c>
      <c r="K1082" s="274">
        <v>0</v>
      </c>
      <c r="L1082" s="274">
        <v>0</v>
      </c>
      <c r="M1082" s="274">
        <v>0</v>
      </c>
      <c r="N1082" s="274">
        <v>0</v>
      </c>
      <c r="O1082" s="274">
        <v>0</v>
      </c>
      <c r="P1082" s="274">
        <v>0</v>
      </c>
      <c r="Q1082" s="274">
        <v>0</v>
      </c>
      <c r="R1082" s="274">
        <v>0</v>
      </c>
      <c r="S1082" s="274">
        <v>0</v>
      </c>
      <c r="T1082" s="274">
        <v>0.29006999999999999</v>
      </c>
      <c r="U1082" s="274">
        <v>0</v>
      </c>
      <c r="V1082" s="274">
        <v>0</v>
      </c>
      <c r="W1082" s="274">
        <v>4.0879999999999972E-2</v>
      </c>
      <c r="X1082" s="274">
        <v>0</v>
      </c>
      <c r="Y1082" s="274">
        <v>0</v>
      </c>
      <c r="Z1082" s="274">
        <v>0</v>
      </c>
      <c r="AA1082" s="274">
        <v>0</v>
      </c>
      <c r="AB1082" s="274">
        <v>0.15045</v>
      </c>
      <c r="AC1082" s="274">
        <v>7.0800000000000002E-2</v>
      </c>
      <c r="AD1082" s="274">
        <v>0.11731000000000003</v>
      </c>
      <c r="AE1082" s="274">
        <v>0</v>
      </c>
      <c r="AF1082" s="272">
        <f t="shared" si="67"/>
        <v>1</v>
      </c>
      <c r="AG1082" s="196">
        <f t="shared" si="68"/>
        <v>0.66950999999999994</v>
      </c>
    </row>
    <row r="1083" spans="1:33" s="23" customFormat="1" x14ac:dyDescent="0.25">
      <c r="A1083" s="1">
        <v>1965</v>
      </c>
      <c r="B1083" s="1" t="s">
        <v>21</v>
      </c>
      <c r="C1083" s="1" t="str">
        <f t="shared" si="65"/>
        <v>1965NL</v>
      </c>
      <c r="D1083" s="1" t="s">
        <v>56</v>
      </c>
      <c r="E1083" s="1" t="str">
        <f t="shared" si="66"/>
        <v>1965NLICI</v>
      </c>
      <c r="F1083" s="196">
        <v>0.12182999999999999</v>
      </c>
      <c r="G1083" s="196">
        <v>0.4264</v>
      </c>
      <c r="H1083" s="196">
        <v>0</v>
      </c>
      <c r="I1083" s="196">
        <v>2.4369999999999999E-2</v>
      </c>
      <c r="J1083" s="196">
        <v>0.1066</v>
      </c>
      <c r="K1083" s="196">
        <v>0</v>
      </c>
      <c r="L1083" s="196">
        <v>0</v>
      </c>
      <c r="M1083" s="196">
        <v>3.0499999999999998E-3</v>
      </c>
      <c r="N1083" s="196">
        <v>6.0899999999999999E-3</v>
      </c>
      <c r="O1083" s="196">
        <v>4.061E-2</v>
      </c>
      <c r="P1083" s="196">
        <v>5.0599999999998979E-3</v>
      </c>
      <c r="Q1083" s="196">
        <v>0</v>
      </c>
      <c r="R1083" s="196">
        <v>0</v>
      </c>
      <c r="S1083" s="196">
        <v>1.0199999999999999E-3</v>
      </c>
      <c r="T1083" s="196">
        <v>0</v>
      </c>
      <c r="U1083" s="196">
        <v>7.11E-3</v>
      </c>
      <c r="V1083" s="196">
        <v>8.1200000000000005E-3</v>
      </c>
      <c r="W1083" s="196">
        <v>8.1220000000000001E-2</v>
      </c>
      <c r="X1083" s="196">
        <v>6.0909999999999999E-2</v>
      </c>
      <c r="Y1083" s="196">
        <v>0.10152</v>
      </c>
      <c r="Z1083" s="196">
        <v>6.0899999999999999E-3</v>
      </c>
      <c r="AA1083" s="196">
        <v>0</v>
      </c>
      <c r="AB1083" s="196">
        <v>0</v>
      </c>
      <c r="AC1083" s="196">
        <v>0</v>
      </c>
      <c r="AD1083" s="196">
        <v>0</v>
      </c>
      <c r="AE1083" s="196">
        <v>0</v>
      </c>
      <c r="AF1083" s="272">
        <f t="shared" si="67"/>
        <v>1</v>
      </c>
      <c r="AG1083" s="196">
        <f t="shared" si="68"/>
        <v>0.26599</v>
      </c>
    </row>
    <row r="1084" spans="1:33" s="23" customFormat="1" x14ac:dyDescent="0.25">
      <c r="A1084" s="1">
        <v>1965</v>
      </c>
      <c r="B1084" s="1" t="s">
        <v>21</v>
      </c>
      <c r="C1084" s="1" t="str">
        <f t="shared" si="65"/>
        <v>1965NL</v>
      </c>
      <c r="D1084" s="1" t="s">
        <v>58</v>
      </c>
      <c r="E1084" s="1" t="str">
        <f t="shared" si="66"/>
        <v>1965NLResidential</v>
      </c>
      <c r="F1084" s="196">
        <v>0.12182999999999999</v>
      </c>
      <c r="G1084" s="196">
        <v>0.4264</v>
      </c>
      <c r="H1084" s="196">
        <v>0</v>
      </c>
      <c r="I1084" s="196">
        <v>2.4369999999999999E-2</v>
      </c>
      <c r="J1084" s="196">
        <v>0.1066</v>
      </c>
      <c r="K1084" s="196">
        <v>0</v>
      </c>
      <c r="L1084" s="196">
        <v>0</v>
      </c>
      <c r="M1084" s="196">
        <v>3.0499999999999998E-3</v>
      </c>
      <c r="N1084" s="196">
        <v>6.0899999999999999E-3</v>
      </c>
      <c r="O1084" s="196">
        <v>4.061E-2</v>
      </c>
      <c r="P1084" s="196">
        <v>5.0599999999998979E-3</v>
      </c>
      <c r="Q1084" s="196">
        <v>0</v>
      </c>
      <c r="R1084" s="196">
        <v>0</v>
      </c>
      <c r="S1084" s="196">
        <v>1.0199999999999999E-3</v>
      </c>
      <c r="T1084" s="196">
        <v>0</v>
      </c>
      <c r="U1084" s="196">
        <v>7.11E-3</v>
      </c>
      <c r="V1084" s="196">
        <v>8.1200000000000005E-3</v>
      </c>
      <c r="W1084" s="196">
        <v>8.1220000000000001E-2</v>
      </c>
      <c r="X1084" s="196">
        <v>6.0909999999999999E-2</v>
      </c>
      <c r="Y1084" s="196">
        <v>0.10152</v>
      </c>
      <c r="Z1084" s="196">
        <v>6.0899999999999999E-3</v>
      </c>
      <c r="AA1084" s="196">
        <v>0</v>
      </c>
      <c r="AB1084" s="196">
        <v>0</v>
      </c>
      <c r="AC1084" s="196">
        <v>0</v>
      </c>
      <c r="AD1084" s="196">
        <v>0</v>
      </c>
      <c r="AE1084" s="196">
        <v>0</v>
      </c>
      <c r="AF1084" s="272">
        <f t="shared" si="67"/>
        <v>1</v>
      </c>
      <c r="AG1084" s="196">
        <f t="shared" si="68"/>
        <v>0.26599</v>
      </c>
    </row>
    <row r="1085" spans="1:33" s="23" customFormat="1" x14ac:dyDescent="0.25">
      <c r="A1085" s="1">
        <v>1966</v>
      </c>
      <c r="B1085" s="1" t="s">
        <v>21</v>
      </c>
      <c r="C1085" s="1" t="str">
        <f t="shared" si="65"/>
        <v>1966NL</v>
      </c>
      <c r="D1085" s="1" t="s">
        <v>57</v>
      </c>
      <c r="E1085" s="1" t="str">
        <f t="shared" si="66"/>
        <v>1966NLC&amp;D</v>
      </c>
      <c r="F1085" s="274">
        <v>0</v>
      </c>
      <c r="G1085" s="274">
        <v>1.0829999999999999E-2</v>
      </c>
      <c r="H1085" s="274">
        <v>0</v>
      </c>
      <c r="I1085" s="274">
        <v>0.31966</v>
      </c>
      <c r="J1085" s="274">
        <v>0</v>
      </c>
      <c r="K1085" s="274">
        <v>0</v>
      </c>
      <c r="L1085" s="274">
        <v>0</v>
      </c>
      <c r="M1085" s="274">
        <v>0</v>
      </c>
      <c r="N1085" s="274">
        <v>0</v>
      </c>
      <c r="O1085" s="274">
        <v>0</v>
      </c>
      <c r="P1085" s="274">
        <v>0</v>
      </c>
      <c r="Q1085" s="274">
        <v>0</v>
      </c>
      <c r="R1085" s="274">
        <v>0</v>
      </c>
      <c r="S1085" s="274">
        <v>0</v>
      </c>
      <c r="T1085" s="274">
        <v>0.29006999999999999</v>
      </c>
      <c r="U1085" s="274">
        <v>0</v>
      </c>
      <c r="V1085" s="274">
        <v>0</v>
      </c>
      <c r="W1085" s="274">
        <v>4.0879999999999972E-2</v>
      </c>
      <c r="X1085" s="274">
        <v>0</v>
      </c>
      <c r="Y1085" s="274">
        <v>0</v>
      </c>
      <c r="Z1085" s="274">
        <v>0</v>
      </c>
      <c r="AA1085" s="274">
        <v>0</v>
      </c>
      <c r="AB1085" s="274">
        <v>0.15045</v>
      </c>
      <c r="AC1085" s="274">
        <v>7.0800000000000002E-2</v>
      </c>
      <c r="AD1085" s="274">
        <v>0.11731000000000003</v>
      </c>
      <c r="AE1085" s="274">
        <v>0</v>
      </c>
      <c r="AF1085" s="272">
        <f t="shared" si="67"/>
        <v>1</v>
      </c>
      <c r="AG1085" s="196">
        <f t="shared" si="68"/>
        <v>0.66950999999999994</v>
      </c>
    </row>
    <row r="1086" spans="1:33" s="23" customFormat="1" x14ac:dyDescent="0.25">
      <c r="A1086" s="1">
        <v>1966</v>
      </c>
      <c r="B1086" s="1" t="s">
        <v>21</v>
      </c>
      <c r="C1086" s="1" t="str">
        <f t="shared" si="65"/>
        <v>1966NL</v>
      </c>
      <c r="D1086" s="1" t="s">
        <v>56</v>
      </c>
      <c r="E1086" s="1" t="str">
        <f t="shared" si="66"/>
        <v>1966NLICI</v>
      </c>
      <c r="F1086" s="196">
        <v>0.12182999999999999</v>
      </c>
      <c r="G1086" s="196">
        <v>0.4264</v>
      </c>
      <c r="H1086" s="196">
        <v>0</v>
      </c>
      <c r="I1086" s="196">
        <v>2.4369999999999999E-2</v>
      </c>
      <c r="J1086" s="196">
        <v>0.1066</v>
      </c>
      <c r="K1086" s="196">
        <v>0</v>
      </c>
      <c r="L1086" s="196">
        <v>0</v>
      </c>
      <c r="M1086" s="196">
        <v>3.0499999999999998E-3</v>
      </c>
      <c r="N1086" s="196">
        <v>6.0899999999999999E-3</v>
      </c>
      <c r="O1086" s="196">
        <v>4.061E-2</v>
      </c>
      <c r="P1086" s="196">
        <v>5.0599999999998979E-3</v>
      </c>
      <c r="Q1086" s="196">
        <v>0</v>
      </c>
      <c r="R1086" s="196">
        <v>0</v>
      </c>
      <c r="S1086" s="196">
        <v>1.0199999999999999E-3</v>
      </c>
      <c r="T1086" s="196">
        <v>0</v>
      </c>
      <c r="U1086" s="196">
        <v>7.11E-3</v>
      </c>
      <c r="V1086" s="196">
        <v>8.1200000000000005E-3</v>
      </c>
      <c r="W1086" s="196">
        <v>8.1220000000000001E-2</v>
      </c>
      <c r="X1086" s="196">
        <v>6.0909999999999999E-2</v>
      </c>
      <c r="Y1086" s="197">
        <v>0.10152</v>
      </c>
      <c r="Z1086" s="196">
        <v>6.0899999999999999E-3</v>
      </c>
      <c r="AA1086" s="196">
        <v>0</v>
      </c>
      <c r="AB1086" s="196">
        <v>0</v>
      </c>
      <c r="AC1086" s="196">
        <v>0</v>
      </c>
      <c r="AD1086" s="196">
        <v>0</v>
      </c>
      <c r="AE1086" s="196">
        <v>0</v>
      </c>
      <c r="AF1086" s="272">
        <f t="shared" si="67"/>
        <v>1</v>
      </c>
      <c r="AG1086" s="196">
        <f t="shared" si="68"/>
        <v>0.26599</v>
      </c>
    </row>
    <row r="1087" spans="1:33" s="23" customFormat="1" x14ac:dyDescent="0.25">
      <c r="A1087" s="1">
        <v>1966</v>
      </c>
      <c r="B1087" s="1" t="s">
        <v>21</v>
      </c>
      <c r="C1087" s="1" t="str">
        <f t="shared" si="65"/>
        <v>1966NL</v>
      </c>
      <c r="D1087" s="1" t="s">
        <v>58</v>
      </c>
      <c r="E1087" s="1" t="str">
        <f t="shared" si="66"/>
        <v>1966NLResidential</v>
      </c>
      <c r="F1087" s="196">
        <v>0.12182999999999999</v>
      </c>
      <c r="G1087" s="196">
        <v>0.4264</v>
      </c>
      <c r="H1087" s="196">
        <v>0</v>
      </c>
      <c r="I1087" s="196">
        <v>2.4369999999999999E-2</v>
      </c>
      <c r="J1087" s="196">
        <v>0.1066</v>
      </c>
      <c r="K1087" s="196">
        <v>0</v>
      </c>
      <c r="L1087" s="196">
        <v>0</v>
      </c>
      <c r="M1087" s="196">
        <v>3.0499999999999998E-3</v>
      </c>
      <c r="N1087" s="196">
        <v>6.0899999999999999E-3</v>
      </c>
      <c r="O1087" s="196">
        <v>4.061E-2</v>
      </c>
      <c r="P1087" s="196">
        <v>5.0599999999998979E-3</v>
      </c>
      <c r="Q1087" s="196">
        <v>0</v>
      </c>
      <c r="R1087" s="196">
        <v>0</v>
      </c>
      <c r="S1087" s="196">
        <v>1.0199999999999999E-3</v>
      </c>
      <c r="T1087" s="196">
        <v>0</v>
      </c>
      <c r="U1087" s="196">
        <v>7.11E-3</v>
      </c>
      <c r="V1087" s="196">
        <v>8.1200000000000005E-3</v>
      </c>
      <c r="W1087" s="196">
        <v>8.1220000000000001E-2</v>
      </c>
      <c r="X1087" s="196">
        <v>6.0909999999999999E-2</v>
      </c>
      <c r="Y1087" s="196">
        <v>0.10152</v>
      </c>
      <c r="Z1087" s="196">
        <v>6.0899999999999999E-3</v>
      </c>
      <c r="AA1087" s="196">
        <v>0</v>
      </c>
      <c r="AB1087" s="196">
        <v>0</v>
      </c>
      <c r="AC1087" s="196">
        <v>0</v>
      </c>
      <c r="AD1087" s="196">
        <v>0</v>
      </c>
      <c r="AE1087" s="196">
        <v>0</v>
      </c>
      <c r="AF1087" s="272">
        <f t="shared" si="67"/>
        <v>1</v>
      </c>
      <c r="AG1087" s="196">
        <f t="shared" si="68"/>
        <v>0.26599</v>
      </c>
    </row>
    <row r="1088" spans="1:33" s="23" customFormat="1" x14ac:dyDescent="0.25">
      <c r="A1088" s="1">
        <v>1967</v>
      </c>
      <c r="B1088" s="1" t="s">
        <v>21</v>
      </c>
      <c r="C1088" s="1" t="str">
        <f t="shared" si="65"/>
        <v>1967NL</v>
      </c>
      <c r="D1088" s="1" t="s">
        <v>57</v>
      </c>
      <c r="E1088" s="1" t="str">
        <f t="shared" si="66"/>
        <v>1967NLC&amp;D</v>
      </c>
      <c r="F1088" s="274">
        <v>0</v>
      </c>
      <c r="G1088" s="274">
        <v>1.0829999999999999E-2</v>
      </c>
      <c r="H1088" s="274">
        <v>0</v>
      </c>
      <c r="I1088" s="274">
        <v>0.31966</v>
      </c>
      <c r="J1088" s="274">
        <v>0</v>
      </c>
      <c r="K1088" s="274">
        <v>0</v>
      </c>
      <c r="L1088" s="274">
        <v>0</v>
      </c>
      <c r="M1088" s="274">
        <v>0</v>
      </c>
      <c r="N1088" s="274">
        <v>0</v>
      </c>
      <c r="O1088" s="274">
        <v>0</v>
      </c>
      <c r="P1088" s="274">
        <v>0</v>
      </c>
      <c r="Q1088" s="274">
        <v>0</v>
      </c>
      <c r="R1088" s="274">
        <v>0</v>
      </c>
      <c r="S1088" s="274">
        <v>0</v>
      </c>
      <c r="T1088" s="274">
        <v>0.29006999999999999</v>
      </c>
      <c r="U1088" s="274">
        <v>0</v>
      </c>
      <c r="V1088" s="274">
        <v>0</v>
      </c>
      <c r="W1088" s="274">
        <v>4.0879999999999972E-2</v>
      </c>
      <c r="X1088" s="274">
        <v>0</v>
      </c>
      <c r="Y1088" s="274">
        <v>0</v>
      </c>
      <c r="Z1088" s="274">
        <v>0</v>
      </c>
      <c r="AA1088" s="274">
        <v>0</v>
      </c>
      <c r="AB1088" s="274">
        <v>0.15045</v>
      </c>
      <c r="AC1088" s="274">
        <v>7.0800000000000002E-2</v>
      </c>
      <c r="AD1088" s="274">
        <v>0.11731000000000003</v>
      </c>
      <c r="AE1088" s="274">
        <v>0</v>
      </c>
      <c r="AF1088" s="272">
        <f t="shared" si="67"/>
        <v>1</v>
      </c>
      <c r="AG1088" s="196">
        <f t="shared" si="68"/>
        <v>0.66950999999999994</v>
      </c>
    </row>
    <row r="1089" spans="1:33" s="23" customFormat="1" x14ac:dyDescent="0.25">
      <c r="A1089" s="1">
        <v>1967</v>
      </c>
      <c r="B1089" s="1" t="s">
        <v>21</v>
      </c>
      <c r="C1089" s="1" t="str">
        <f t="shared" si="65"/>
        <v>1967NL</v>
      </c>
      <c r="D1089" s="1" t="s">
        <v>56</v>
      </c>
      <c r="E1089" s="1" t="str">
        <f t="shared" si="66"/>
        <v>1967NLICI</v>
      </c>
      <c r="F1089" s="196">
        <v>0.12182999999999999</v>
      </c>
      <c r="G1089" s="196">
        <v>0.4264</v>
      </c>
      <c r="H1089" s="196">
        <v>0</v>
      </c>
      <c r="I1089" s="196">
        <v>2.4369999999999999E-2</v>
      </c>
      <c r="J1089" s="196">
        <v>0.1066</v>
      </c>
      <c r="K1089" s="196">
        <v>0</v>
      </c>
      <c r="L1089" s="196">
        <v>0</v>
      </c>
      <c r="M1089" s="196">
        <v>3.0499999999999998E-3</v>
      </c>
      <c r="N1089" s="196">
        <v>6.0899999999999999E-3</v>
      </c>
      <c r="O1089" s="196">
        <v>4.061E-2</v>
      </c>
      <c r="P1089" s="196">
        <v>5.0599999999998979E-3</v>
      </c>
      <c r="Q1089" s="196">
        <v>0</v>
      </c>
      <c r="R1089" s="196">
        <v>0</v>
      </c>
      <c r="S1089" s="196">
        <v>1.0199999999999999E-3</v>
      </c>
      <c r="T1089" s="196">
        <v>0</v>
      </c>
      <c r="U1089" s="196">
        <v>7.11E-3</v>
      </c>
      <c r="V1089" s="196">
        <v>8.1200000000000005E-3</v>
      </c>
      <c r="W1089" s="196">
        <v>8.1220000000000001E-2</v>
      </c>
      <c r="X1089" s="196">
        <v>6.0909999999999999E-2</v>
      </c>
      <c r="Y1089" s="196">
        <v>0.10152</v>
      </c>
      <c r="Z1089" s="196">
        <v>6.0899999999999999E-3</v>
      </c>
      <c r="AA1089" s="196">
        <v>0</v>
      </c>
      <c r="AB1089" s="196">
        <v>0</v>
      </c>
      <c r="AC1089" s="196">
        <v>0</v>
      </c>
      <c r="AD1089" s="196">
        <v>0</v>
      </c>
      <c r="AE1089" s="196">
        <v>0</v>
      </c>
      <c r="AF1089" s="272">
        <f t="shared" si="67"/>
        <v>1</v>
      </c>
      <c r="AG1089" s="196">
        <f t="shared" si="68"/>
        <v>0.26599</v>
      </c>
    </row>
    <row r="1090" spans="1:33" s="23" customFormat="1" x14ac:dyDescent="0.25">
      <c r="A1090" s="1">
        <v>1967</v>
      </c>
      <c r="B1090" s="1" t="s">
        <v>21</v>
      </c>
      <c r="C1090" s="1" t="str">
        <f t="shared" ref="C1090:C1153" si="69">CONCATENATE(A1090,B1090)</f>
        <v>1967NL</v>
      </c>
      <c r="D1090" s="1" t="s">
        <v>58</v>
      </c>
      <c r="E1090" s="1" t="str">
        <f t="shared" ref="E1090:E1153" si="70">CONCATENATE(C1090,D1090)</f>
        <v>1967NLResidential</v>
      </c>
      <c r="F1090" s="196">
        <v>0.12182999999999999</v>
      </c>
      <c r="G1090" s="196">
        <v>0.4264</v>
      </c>
      <c r="H1090" s="196">
        <v>0</v>
      </c>
      <c r="I1090" s="196">
        <v>2.4369999999999999E-2</v>
      </c>
      <c r="J1090" s="196">
        <v>0.1066</v>
      </c>
      <c r="K1090" s="196">
        <v>0</v>
      </c>
      <c r="L1090" s="196">
        <v>0</v>
      </c>
      <c r="M1090" s="196">
        <v>3.0499999999999998E-3</v>
      </c>
      <c r="N1090" s="196">
        <v>6.0899999999999999E-3</v>
      </c>
      <c r="O1090" s="196">
        <v>4.061E-2</v>
      </c>
      <c r="P1090" s="196">
        <v>5.0599999999998979E-3</v>
      </c>
      <c r="Q1090" s="196">
        <v>0</v>
      </c>
      <c r="R1090" s="196">
        <v>0</v>
      </c>
      <c r="S1090" s="196">
        <v>1.0199999999999999E-3</v>
      </c>
      <c r="T1090" s="196">
        <v>0</v>
      </c>
      <c r="U1090" s="196">
        <v>7.11E-3</v>
      </c>
      <c r="V1090" s="196">
        <v>8.1200000000000005E-3</v>
      </c>
      <c r="W1090" s="196">
        <v>8.1220000000000001E-2</v>
      </c>
      <c r="X1090" s="196">
        <v>6.0909999999999999E-2</v>
      </c>
      <c r="Y1090" s="197">
        <v>0.10152</v>
      </c>
      <c r="Z1090" s="196">
        <v>6.0899999999999999E-3</v>
      </c>
      <c r="AA1090" s="196">
        <v>0</v>
      </c>
      <c r="AB1090" s="196">
        <v>0</v>
      </c>
      <c r="AC1090" s="196">
        <v>0</v>
      </c>
      <c r="AD1090" s="196">
        <v>0</v>
      </c>
      <c r="AE1090" s="196">
        <v>0</v>
      </c>
      <c r="AF1090" s="272">
        <f t="shared" ref="AF1090:AF1153" si="71">+SUM(F1090:AE1090)</f>
        <v>1</v>
      </c>
      <c r="AG1090" s="196">
        <f t="shared" si="68"/>
        <v>0.26599</v>
      </c>
    </row>
    <row r="1091" spans="1:33" s="23" customFormat="1" x14ac:dyDescent="0.25">
      <c r="A1091" s="1">
        <v>1968</v>
      </c>
      <c r="B1091" s="1" t="s">
        <v>21</v>
      </c>
      <c r="C1091" s="1" t="str">
        <f t="shared" si="69"/>
        <v>1968NL</v>
      </c>
      <c r="D1091" s="1" t="s">
        <v>57</v>
      </c>
      <c r="E1091" s="1" t="str">
        <f t="shared" si="70"/>
        <v>1968NLC&amp;D</v>
      </c>
      <c r="F1091" s="274">
        <v>0</v>
      </c>
      <c r="G1091" s="274">
        <v>1.0829999999999999E-2</v>
      </c>
      <c r="H1091" s="274">
        <v>0</v>
      </c>
      <c r="I1091" s="274">
        <v>0.31966</v>
      </c>
      <c r="J1091" s="274">
        <v>0</v>
      </c>
      <c r="K1091" s="274">
        <v>0</v>
      </c>
      <c r="L1091" s="274">
        <v>0</v>
      </c>
      <c r="M1091" s="274">
        <v>0</v>
      </c>
      <c r="N1091" s="274">
        <v>0</v>
      </c>
      <c r="O1091" s="274">
        <v>0</v>
      </c>
      <c r="P1091" s="274">
        <v>0</v>
      </c>
      <c r="Q1091" s="274">
        <v>0</v>
      </c>
      <c r="R1091" s="274">
        <v>0</v>
      </c>
      <c r="S1091" s="274">
        <v>0</v>
      </c>
      <c r="T1091" s="274">
        <v>0.29006999999999999</v>
      </c>
      <c r="U1091" s="274">
        <v>0</v>
      </c>
      <c r="V1091" s="274">
        <v>0</v>
      </c>
      <c r="W1091" s="274">
        <v>4.0879999999999972E-2</v>
      </c>
      <c r="X1091" s="274">
        <v>0</v>
      </c>
      <c r="Y1091" s="274">
        <v>0</v>
      </c>
      <c r="Z1091" s="274">
        <v>0</v>
      </c>
      <c r="AA1091" s="274">
        <v>0</v>
      </c>
      <c r="AB1091" s="274">
        <v>0.15045</v>
      </c>
      <c r="AC1091" s="274">
        <v>7.0800000000000002E-2</v>
      </c>
      <c r="AD1091" s="274">
        <v>0.11731000000000003</v>
      </c>
      <c r="AE1091" s="274">
        <v>0</v>
      </c>
      <c r="AF1091" s="272">
        <f t="shared" si="71"/>
        <v>1</v>
      </c>
      <c r="AG1091" s="196">
        <f t="shared" si="68"/>
        <v>0.66950999999999994</v>
      </c>
    </row>
    <row r="1092" spans="1:33" s="23" customFormat="1" x14ac:dyDescent="0.25">
      <c r="A1092" s="1">
        <v>1968</v>
      </c>
      <c r="B1092" s="1" t="s">
        <v>21</v>
      </c>
      <c r="C1092" s="1" t="str">
        <f t="shared" si="69"/>
        <v>1968NL</v>
      </c>
      <c r="D1092" s="1" t="s">
        <v>56</v>
      </c>
      <c r="E1092" s="1" t="str">
        <f t="shared" si="70"/>
        <v>1968NLICI</v>
      </c>
      <c r="F1092" s="196">
        <v>0.12182999999999999</v>
      </c>
      <c r="G1092" s="196">
        <v>0.4264</v>
      </c>
      <c r="H1092" s="196">
        <v>0</v>
      </c>
      <c r="I1092" s="196">
        <v>2.4369999999999999E-2</v>
      </c>
      <c r="J1092" s="196">
        <v>0.1066</v>
      </c>
      <c r="K1092" s="196">
        <v>0</v>
      </c>
      <c r="L1092" s="196">
        <v>0</v>
      </c>
      <c r="M1092" s="196">
        <v>3.0499999999999998E-3</v>
      </c>
      <c r="N1092" s="196">
        <v>6.0899999999999999E-3</v>
      </c>
      <c r="O1092" s="196">
        <v>4.061E-2</v>
      </c>
      <c r="P1092" s="196">
        <v>5.0599999999998979E-3</v>
      </c>
      <c r="Q1092" s="196">
        <v>0</v>
      </c>
      <c r="R1092" s="196">
        <v>0</v>
      </c>
      <c r="S1092" s="196">
        <v>1.0199999999999999E-3</v>
      </c>
      <c r="T1092" s="196">
        <v>0</v>
      </c>
      <c r="U1092" s="196">
        <v>7.11E-3</v>
      </c>
      <c r="V1092" s="196">
        <v>8.1200000000000005E-3</v>
      </c>
      <c r="W1092" s="196">
        <v>8.1220000000000001E-2</v>
      </c>
      <c r="X1092" s="196">
        <v>6.0909999999999999E-2</v>
      </c>
      <c r="Y1092" s="196">
        <v>0.10152</v>
      </c>
      <c r="Z1092" s="196">
        <v>6.0899999999999999E-3</v>
      </c>
      <c r="AA1092" s="196">
        <v>0</v>
      </c>
      <c r="AB1092" s="196">
        <v>0</v>
      </c>
      <c r="AC1092" s="196">
        <v>0</v>
      </c>
      <c r="AD1092" s="196">
        <v>0</v>
      </c>
      <c r="AE1092" s="196">
        <v>0</v>
      </c>
      <c r="AF1092" s="272">
        <f t="shared" si="71"/>
        <v>1</v>
      </c>
      <c r="AG1092" s="196">
        <f t="shared" si="68"/>
        <v>0.26599</v>
      </c>
    </row>
    <row r="1093" spans="1:33" s="23" customFormat="1" x14ac:dyDescent="0.25">
      <c r="A1093" s="1">
        <v>1968</v>
      </c>
      <c r="B1093" s="1" t="s">
        <v>21</v>
      </c>
      <c r="C1093" s="1" t="str">
        <f t="shared" si="69"/>
        <v>1968NL</v>
      </c>
      <c r="D1093" s="1" t="s">
        <v>58</v>
      </c>
      <c r="E1093" s="1" t="str">
        <f t="shared" si="70"/>
        <v>1968NLResidential</v>
      </c>
      <c r="F1093" s="196">
        <v>0.12182999999999999</v>
      </c>
      <c r="G1093" s="196">
        <v>0.4264</v>
      </c>
      <c r="H1093" s="196">
        <v>0</v>
      </c>
      <c r="I1093" s="196">
        <v>2.4369999999999999E-2</v>
      </c>
      <c r="J1093" s="196">
        <v>0.1066</v>
      </c>
      <c r="K1093" s="196">
        <v>0</v>
      </c>
      <c r="L1093" s="196">
        <v>0</v>
      </c>
      <c r="M1093" s="196">
        <v>3.0499999999999998E-3</v>
      </c>
      <c r="N1093" s="196">
        <v>6.0899999999999999E-3</v>
      </c>
      <c r="O1093" s="196">
        <v>4.061E-2</v>
      </c>
      <c r="P1093" s="196">
        <v>5.0599999999998979E-3</v>
      </c>
      <c r="Q1093" s="196">
        <v>0</v>
      </c>
      <c r="R1093" s="196">
        <v>0</v>
      </c>
      <c r="S1093" s="196">
        <v>1.0199999999999999E-3</v>
      </c>
      <c r="T1093" s="196">
        <v>0</v>
      </c>
      <c r="U1093" s="196">
        <v>7.11E-3</v>
      </c>
      <c r="V1093" s="196">
        <v>8.1200000000000005E-3</v>
      </c>
      <c r="W1093" s="196">
        <v>8.1220000000000001E-2</v>
      </c>
      <c r="X1093" s="196">
        <v>6.0909999999999999E-2</v>
      </c>
      <c r="Y1093" s="196">
        <v>0.10152</v>
      </c>
      <c r="Z1093" s="196">
        <v>6.0899999999999999E-3</v>
      </c>
      <c r="AA1093" s="196">
        <v>0</v>
      </c>
      <c r="AB1093" s="196">
        <v>0</v>
      </c>
      <c r="AC1093" s="196">
        <v>0</v>
      </c>
      <c r="AD1093" s="196">
        <v>0</v>
      </c>
      <c r="AE1093" s="196">
        <v>0</v>
      </c>
      <c r="AF1093" s="272">
        <f t="shared" si="71"/>
        <v>1</v>
      </c>
      <c r="AG1093" s="196">
        <f t="shared" si="68"/>
        <v>0.26599</v>
      </c>
    </row>
    <row r="1094" spans="1:33" s="23" customFormat="1" x14ac:dyDescent="0.25">
      <c r="A1094" s="1">
        <v>1969</v>
      </c>
      <c r="B1094" s="1" t="s">
        <v>21</v>
      </c>
      <c r="C1094" s="1" t="str">
        <f t="shared" si="69"/>
        <v>1969NL</v>
      </c>
      <c r="D1094" s="1" t="s">
        <v>57</v>
      </c>
      <c r="E1094" s="1" t="str">
        <f t="shared" si="70"/>
        <v>1969NLC&amp;D</v>
      </c>
      <c r="F1094" s="274">
        <v>0</v>
      </c>
      <c r="G1094" s="274">
        <v>1.0829999999999999E-2</v>
      </c>
      <c r="H1094" s="274">
        <v>0</v>
      </c>
      <c r="I1094" s="274">
        <v>0.31966</v>
      </c>
      <c r="J1094" s="274">
        <v>0</v>
      </c>
      <c r="K1094" s="274">
        <v>0</v>
      </c>
      <c r="L1094" s="274">
        <v>0</v>
      </c>
      <c r="M1094" s="274">
        <v>0</v>
      </c>
      <c r="N1094" s="274">
        <v>0</v>
      </c>
      <c r="O1094" s="274">
        <v>0</v>
      </c>
      <c r="P1094" s="274">
        <v>0</v>
      </c>
      <c r="Q1094" s="274">
        <v>0</v>
      </c>
      <c r="R1094" s="274">
        <v>0</v>
      </c>
      <c r="S1094" s="274">
        <v>0</v>
      </c>
      <c r="T1094" s="274">
        <v>0.29006999999999999</v>
      </c>
      <c r="U1094" s="274">
        <v>0</v>
      </c>
      <c r="V1094" s="274">
        <v>0</v>
      </c>
      <c r="W1094" s="274">
        <v>4.0879999999999972E-2</v>
      </c>
      <c r="X1094" s="274">
        <v>0</v>
      </c>
      <c r="Y1094" s="274">
        <v>0</v>
      </c>
      <c r="Z1094" s="274">
        <v>0</v>
      </c>
      <c r="AA1094" s="274">
        <v>0</v>
      </c>
      <c r="AB1094" s="274">
        <v>0.15045</v>
      </c>
      <c r="AC1094" s="274">
        <v>7.0800000000000002E-2</v>
      </c>
      <c r="AD1094" s="274">
        <v>0.11731000000000003</v>
      </c>
      <c r="AE1094" s="274">
        <v>0</v>
      </c>
      <c r="AF1094" s="272">
        <f t="shared" si="71"/>
        <v>1</v>
      </c>
      <c r="AG1094" s="196">
        <f t="shared" si="68"/>
        <v>0.66950999999999994</v>
      </c>
    </row>
    <row r="1095" spans="1:33" s="23" customFormat="1" x14ac:dyDescent="0.25">
      <c r="A1095" s="1">
        <v>1969</v>
      </c>
      <c r="B1095" s="1" t="s">
        <v>21</v>
      </c>
      <c r="C1095" s="1" t="str">
        <f t="shared" si="69"/>
        <v>1969NL</v>
      </c>
      <c r="D1095" s="1" t="s">
        <v>56</v>
      </c>
      <c r="E1095" s="1" t="str">
        <f t="shared" si="70"/>
        <v>1969NLICI</v>
      </c>
      <c r="F1095" s="196">
        <v>0.12182999999999999</v>
      </c>
      <c r="G1095" s="196">
        <v>0.4264</v>
      </c>
      <c r="H1095" s="196">
        <v>0</v>
      </c>
      <c r="I1095" s="196">
        <v>2.4369999999999999E-2</v>
      </c>
      <c r="J1095" s="196">
        <v>0.1066</v>
      </c>
      <c r="K1095" s="196">
        <v>0</v>
      </c>
      <c r="L1095" s="196">
        <v>0</v>
      </c>
      <c r="M1095" s="196">
        <v>3.0499999999999998E-3</v>
      </c>
      <c r="N1095" s="196">
        <v>6.0899999999999999E-3</v>
      </c>
      <c r="O1095" s="196">
        <v>4.061E-2</v>
      </c>
      <c r="P1095" s="196">
        <v>5.0599999999998979E-3</v>
      </c>
      <c r="Q1095" s="196">
        <v>0</v>
      </c>
      <c r="R1095" s="196">
        <v>0</v>
      </c>
      <c r="S1095" s="196">
        <v>1.0199999999999999E-3</v>
      </c>
      <c r="T1095" s="196">
        <v>0</v>
      </c>
      <c r="U1095" s="196">
        <v>7.11E-3</v>
      </c>
      <c r="V1095" s="196">
        <v>8.1200000000000005E-3</v>
      </c>
      <c r="W1095" s="196">
        <v>8.1220000000000001E-2</v>
      </c>
      <c r="X1095" s="196">
        <v>6.0909999999999999E-2</v>
      </c>
      <c r="Y1095" s="196">
        <v>0.10152</v>
      </c>
      <c r="Z1095" s="196">
        <v>6.0899999999999999E-3</v>
      </c>
      <c r="AA1095" s="196">
        <v>0</v>
      </c>
      <c r="AB1095" s="196">
        <v>0</v>
      </c>
      <c r="AC1095" s="196">
        <v>0</v>
      </c>
      <c r="AD1095" s="196">
        <v>0</v>
      </c>
      <c r="AE1095" s="196">
        <v>0</v>
      </c>
      <c r="AF1095" s="272">
        <f t="shared" si="71"/>
        <v>1</v>
      </c>
      <c r="AG1095" s="196">
        <f t="shared" si="68"/>
        <v>0.26599</v>
      </c>
    </row>
    <row r="1096" spans="1:33" s="23" customFormat="1" x14ac:dyDescent="0.25">
      <c r="A1096" s="1">
        <v>1969</v>
      </c>
      <c r="B1096" s="1" t="s">
        <v>21</v>
      </c>
      <c r="C1096" s="1" t="str">
        <f t="shared" si="69"/>
        <v>1969NL</v>
      </c>
      <c r="D1096" s="1" t="s">
        <v>58</v>
      </c>
      <c r="E1096" s="1" t="str">
        <f t="shared" si="70"/>
        <v>1969NLResidential</v>
      </c>
      <c r="F1096" s="196">
        <v>0.12182999999999999</v>
      </c>
      <c r="G1096" s="196">
        <v>0.4264</v>
      </c>
      <c r="H1096" s="196">
        <v>0</v>
      </c>
      <c r="I1096" s="196">
        <v>2.4369999999999999E-2</v>
      </c>
      <c r="J1096" s="196">
        <v>0.1066</v>
      </c>
      <c r="K1096" s="196">
        <v>0</v>
      </c>
      <c r="L1096" s="196">
        <v>0</v>
      </c>
      <c r="M1096" s="196">
        <v>3.0499999999999998E-3</v>
      </c>
      <c r="N1096" s="196">
        <v>6.0899999999999999E-3</v>
      </c>
      <c r="O1096" s="196">
        <v>4.061E-2</v>
      </c>
      <c r="P1096" s="196">
        <v>5.0599999999998979E-3</v>
      </c>
      <c r="Q1096" s="196">
        <v>0</v>
      </c>
      <c r="R1096" s="196">
        <v>0</v>
      </c>
      <c r="S1096" s="196">
        <v>1.0199999999999999E-3</v>
      </c>
      <c r="T1096" s="196">
        <v>0</v>
      </c>
      <c r="U1096" s="196">
        <v>7.11E-3</v>
      </c>
      <c r="V1096" s="196">
        <v>8.1200000000000005E-3</v>
      </c>
      <c r="W1096" s="196">
        <v>8.1220000000000001E-2</v>
      </c>
      <c r="X1096" s="196">
        <v>6.0909999999999999E-2</v>
      </c>
      <c r="Y1096" s="196">
        <v>0.10152</v>
      </c>
      <c r="Z1096" s="196">
        <v>6.0899999999999999E-3</v>
      </c>
      <c r="AA1096" s="196">
        <v>0</v>
      </c>
      <c r="AB1096" s="196">
        <v>0</v>
      </c>
      <c r="AC1096" s="196">
        <v>0</v>
      </c>
      <c r="AD1096" s="196">
        <v>0</v>
      </c>
      <c r="AE1096" s="196">
        <v>0</v>
      </c>
      <c r="AF1096" s="272">
        <f t="shared" si="71"/>
        <v>1</v>
      </c>
      <c r="AG1096" s="196">
        <f t="shared" si="68"/>
        <v>0.26599</v>
      </c>
    </row>
    <row r="1097" spans="1:33" s="23" customFormat="1" x14ac:dyDescent="0.25">
      <c r="A1097" s="1">
        <v>1970</v>
      </c>
      <c r="B1097" s="1" t="s">
        <v>21</v>
      </c>
      <c r="C1097" s="1" t="str">
        <f t="shared" si="69"/>
        <v>1970NL</v>
      </c>
      <c r="D1097" s="1" t="s">
        <v>57</v>
      </c>
      <c r="E1097" s="1" t="str">
        <f t="shared" si="70"/>
        <v>1970NLC&amp;D</v>
      </c>
      <c r="F1097" s="274">
        <v>0</v>
      </c>
      <c r="G1097" s="274">
        <v>1.0829999999999999E-2</v>
      </c>
      <c r="H1097" s="274">
        <v>0</v>
      </c>
      <c r="I1097" s="274">
        <v>0.31966</v>
      </c>
      <c r="J1097" s="274">
        <v>0</v>
      </c>
      <c r="K1097" s="274">
        <v>0</v>
      </c>
      <c r="L1097" s="274">
        <v>0</v>
      </c>
      <c r="M1097" s="274">
        <v>0</v>
      </c>
      <c r="N1097" s="274">
        <v>0</v>
      </c>
      <c r="O1097" s="274">
        <v>0</v>
      </c>
      <c r="P1097" s="274">
        <v>0</v>
      </c>
      <c r="Q1097" s="274">
        <v>0</v>
      </c>
      <c r="R1097" s="274">
        <v>0</v>
      </c>
      <c r="S1097" s="274">
        <v>0</v>
      </c>
      <c r="T1097" s="274">
        <v>0.29006999999999999</v>
      </c>
      <c r="U1097" s="274">
        <v>0</v>
      </c>
      <c r="V1097" s="274">
        <v>0</v>
      </c>
      <c r="W1097" s="274">
        <v>4.0879999999999972E-2</v>
      </c>
      <c r="X1097" s="274">
        <v>0</v>
      </c>
      <c r="Y1097" s="274">
        <v>0</v>
      </c>
      <c r="Z1097" s="274">
        <v>0</v>
      </c>
      <c r="AA1097" s="274">
        <v>0</v>
      </c>
      <c r="AB1097" s="274">
        <v>0.15045</v>
      </c>
      <c r="AC1097" s="274">
        <v>7.0800000000000002E-2</v>
      </c>
      <c r="AD1097" s="274">
        <v>0.11731000000000003</v>
      </c>
      <c r="AE1097" s="274">
        <v>0</v>
      </c>
      <c r="AF1097" s="272">
        <f t="shared" si="71"/>
        <v>1</v>
      </c>
      <c r="AG1097" s="196">
        <f t="shared" si="68"/>
        <v>0.66950999999999994</v>
      </c>
    </row>
    <row r="1098" spans="1:33" s="23" customFormat="1" x14ac:dyDescent="0.25">
      <c r="A1098" s="1">
        <v>1970</v>
      </c>
      <c r="B1098" s="1" t="s">
        <v>21</v>
      </c>
      <c r="C1098" s="1" t="str">
        <f t="shared" si="69"/>
        <v>1970NL</v>
      </c>
      <c r="D1098" s="1" t="s">
        <v>56</v>
      </c>
      <c r="E1098" s="1" t="str">
        <f t="shared" si="70"/>
        <v>1970NLICI</v>
      </c>
      <c r="F1098" s="196">
        <v>0.12182999999999999</v>
      </c>
      <c r="G1098" s="196">
        <v>0.4264</v>
      </c>
      <c r="H1098" s="196">
        <v>0</v>
      </c>
      <c r="I1098" s="196">
        <v>2.4369999999999999E-2</v>
      </c>
      <c r="J1098" s="196">
        <v>0.1066</v>
      </c>
      <c r="K1098" s="196">
        <v>0</v>
      </c>
      <c r="L1098" s="196">
        <v>0</v>
      </c>
      <c r="M1098" s="196">
        <v>3.0499999999999998E-3</v>
      </c>
      <c r="N1098" s="196">
        <v>6.0899999999999999E-3</v>
      </c>
      <c r="O1098" s="196">
        <v>4.061E-2</v>
      </c>
      <c r="P1098" s="196">
        <v>5.0599999999998979E-3</v>
      </c>
      <c r="Q1098" s="196">
        <v>0</v>
      </c>
      <c r="R1098" s="196">
        <v>0</v>
      </c>
      <c r="S1098" s="196">
        <v>1.0199999999999999E-3</v>
      </c>
      <c r="T1098" s="196">
        <v>0</v>
      </c>
      <c r="U1098" s="196">
        <v>7.11E-3</v>
      </c>
      <c r="V1098" s="196">
        <v>8.1200000000000005E-3</v>
      </c>
      <c r="W1098" s="196">
        <v>8.1220000000000001E-2</v>
      </c>
      <c r="X1098" s="196">
        <v>6.0909999999999999E-2</v>
      </c>
      <c r="Y1098" s="196">
        <v>0.10152</v>
      </c>
      <c r="Z1098" s="196">
        <v>6.0899999999999999E-3</v>
      </c>
      <c r="AA1098" s="196">
        <v>0</v>
      </c>
      <c r="AB1098" s="196">
        <v>0</v>
      </c>
      <c r="AC1098" s="196">
        <v>0</v>
      </c>
      <c r="AD1098" s="196">
        <v>0</v>
      </c>
      <c r="AE1098" s="196">
        <v>0</v>
      </c>
      <c r="AF1098" s="272">
        <f t="shared" si="71"/>
        <v>1</v>
      </c>
      <c r="AG1098" s="196">
        <f t="shared" si="68"/>
        <v>0.26599</v>
      </c>
    </row>
    <row r="1099" spans="1:33" s="23" customFormat="1" x14ac:dyDescent="0.25">
      <c r="A1099" s="1">
        <v>1970</v>
      </c>
      <c r="B1099" s="1" t="s">
        <v>21</v>
      </c>
      <c r="C1099" s="1" t="str">
        <f t="shared" si="69"/>
        <v>1970NL</v>
      </c>
      <c r="D1099" s="1" t="s">
        <v>58</v>
      </c>
      <c r="E1099" s="1" t="str">
        <f t="shared" si="70"/>
        <v>1970NLResidential</v>
      </c>
      <c r="F1099" s="196">
        <v>0.12182999999999999</v>
      </c>
      <c r="G1099" s="196">
        <v>0.4264</v>
      </c>
      <c r="H1099" s="196">
        <v>0</v>
      </c>
      <c r="I1099" s="196">
        <v>2.4369999999999999E-2</v>
      </c>
      <c r="J1099" s="196">
        <v>0.1066</v>
      </c>
      <c r="K1099" s="196">
        <v>0</v>
      </c>
      <c r="L1099" s="196">
        <v>0</v>
      </c>
      <c r="M1099" s="196">
        <v>3.0499999999999998E-3</v>
      </c>
      <c r="N1099" s="196">
        <v>6.0899999999999999E-3</v>
      </c>
      <c r="O1099" s="196">
        <v>4.061E-2</v>
      </c>
      <c r="P1099" s="196">
        <v>5.0599999999998979E-3</v>
      </c>
      <c r="Q1099" s="196">
        <v>0</v>
      </c>
      <c r="R1099" s="196">
        <v>0</v>
      </c>
      <c r="S1099" s="196">
        <v>1.0199999999999999E-3</v>
      </c>
      <c r="T1099" s="196">
        <v>0</v>
      </c>
      <c r="U1099" s="196">
        <v>7.11E-3</v>
      </c>
      <c r="V1099" s="196">
        <v>8.1200000000000005E-3</v>
      </c>
      <c r="W1099" s="196">
        <v>8.1220000000000001E-2</v>
      </c>
      <c r="X1099" s="196">
        <v>6.0909999999999999E-2</v>
      </c>
      <c r="Y1099" s="197">
        <v>0.10152</v>
      </c>
      <c r="Z1099" s="196">
        <v>6.0899999999999999E-3</v>
      </c>
      <c r="AA1099" s="196">
        <v>0</v>
      </c>
      <c r="AB1099" s="196">
        <v>0</v>
      </c>
      <c r="AC1099" s="196">
        <v>0</v>
      </c>
      <c r="AD1099" s="196">
        <v>0</v>
      </c>
      <c r="AE1099" s="196">
        <v>0</v>
      </c>
      <c r="AF1099" s="272">
        <f t="shared" si="71"/>
        <v>1</v>
      </c>
      <c r="AG1099" s="196">
        <f t="shared" si="68"/>
        <v>0.26599</v>
      </c>
    </row>
    <row r="1100" spans="1:33" s="23" customFormat="1" x14ac:dyDescent="0.25">
      <c r="A1100" s="1">
        <v>1971</v>
      </c>
      <c r="B1100" s="1" t="s">
        <v>21</v>
      </c>
      <c r="C1100" s="1" t="str">
        <f t="shared" si="69"/>
        <v>1971NL</v>
      </c>
      <c r="D1100" s="1" t="s">
        <v>57</v>
      </c>
      <c r="E1100" s="1" t="str">
        <f t="shared" si="70"/>
        <v>1971NLC&amp;D</v>
      </c>
      <c r="F1100" s="274">
        <v>0</v>
      </c>
      <c r="G1100" s="274">
        <v>1.0829999999999999E-2</v>
      </c>
      <c r="H1100" s="274">
        <v>0</v>
      </c>
      <c r="I1100" s="274">
        <v>0.31966</v>
      </c>
      <c r="J1100" s="274">
        <v>0</v>
      </c>
      <c r="K1100" s="274">
        <v>0</v>
      </c>
      <c r="L1100" s="274">
        <v>0</v>
      </c>
      <c r="M1100" s="274">
        <v>0</v>
      </c>
      <c r="N1100" s="274">
        <v>0</v>
      </c>
      <c r="O1100" s="274">
        <v>0</v>
      </c>
      <c r="P1100" s="274">
        <v>0</v>
      </c>
      <c r="Q1100" s="274">
        <v>0</v>
      </c>
      <c r="R1100" s="274">
        <v>0</v>
      </c>
      <c r="S1100" s="274">
        <v>0</v>
      </c>
      <c r="T1100" s="274">
        <v>0.29006999999999999</v>
      </c>
      <c r="U1100" s="274">
        <v>0</v>
      </c>
      <c r="V1100" s="274">
        <v>0</v>
      </c>
      <c r="W1100" s="274">
        <v>4.0879999999999972E-2</v>
      </c>
      <c r="X1100" s="274">
        <v>0</v>
      </c>
      <c r="Y1100" s="274">
        <v>0</v>
      </c>
      <c r="Z1100" s="274">
        <v>0</v>
      </c>
      <c r="AA1100" s="274">
        <v>0</v>
      </c>
      <c r="AB1100" s="274">
        <v>0.15045</v>
      </c>
      <c r="AC1100" s="274">
        <v>7.0800000000000002E-2</v>
      </c>
      <c r="AD1100" s="274">
        <v>0.11731000000000003</v>
      </c>
      <c r="AE1100" s="274">
        <v>0</v>
      </c>
      <c r="AF1100" s="272">
        <f t="shared" si="71"/>
        <v>1</v>
      </c>
      <c r="AG1100" s="196">
        <f t="shared" si="68"/>
        <v>0.66950999999999994</v>
      </c>
    </row>
    <row r="1101" spans="1:33" s="23" customFormat="1" x14ac:dyDescent="0.25">
      <c r="A1101" s="1">
        <v>1971</v>
      </c>
      <c r="B1101" s="1" t="s">
        <v>21</v>
      </c>
      <c r="C1101" s="1" t="str">
        <f t="shared" si="69"/>
        <v>1971NL</v>
      </c>
      <c r="D1101" s="1" t="s">
        <v>56</v>
      </c>
      <c r="E1101" s="1" t="str">
        <f t="shared" si="70"/>
        <v>1971NLICI</v>
      </c>
      <c r="F1101" s="196">
        <v>0.12182999999999999</v>
      </c>
      <c r="G1101" s="196">
        <v>0.4264</v>
      </c>
      <c r="H1101" s="196">
        <v>0</v>
      </c>
      <c r="I1101" s="196">
        <v>2.4369999999999999E-2</v>
      </c>
      <c r="J1101" s="196">
        <v>0.1066</v>
      </c>
      <c r="K1101" s="196">
        <v>0</v>
      </c>
      <c r="L1101" s="196">
        <v>0</v>
      </c>
      <c r="M1101" s="196">
        <v>3.0499999999999998E-3</v>
      </c>
      <c r="N1101" s="196">
        <v>6.0899999999999999E-3</v>
      </c>
      <c r="O1101" s="196">
        <v>4.061E-2</v>
      </c>
      <c r="P1101" s="196">
        <v>5.0599999999998979E-3</v>
      </c>
      <c r="Q1101" s="196">
        <v>0</v>
      </c>
      <c r="R1101" s="196">
        <v>0</v>
      </c>
      <c r="S1101" s="196">
        <v>1.0199999999999999E-3</v>
      </c>
      <c r="T1101" s="196">
        <v>0</v>
      </c>
      <c r="U1101" s="196">
        <v>7.11E-3</v>
      </c>
      <c r="V1101" s="196">
        <v>8.1200000000000005E-3</v>
      </c>
      <c r="W1101" s="196">
        <v>8.1220000000000001E-2</v>
      </c>
      <c r="X1101" s="196">
        <v>6.0909999999999999E-2</v>
      </c>
      <c r="Y1101" s="196">
        <v>0.10152</v>
      </c>
      <c r="Z1101" s="196">
        <v>6.0899999999999999E-3</v>
      </c>
      <c r="AA1101" s="196">
        <v>0</v>
      </c>
      <c r="AB1101" s="196">
        <v>0</v>
      </c>
      <c r="AC1101" s="196">
        <v>0</v>
      </c>
      <c r="AD1101" s="196">
        <v>0</v>
      </c>
      <c r="AE1101" s="196">
        <v>0</v>
      </c>
      <c r="AF1101" s="272">
        <f t="shared" si="71"/>
        <v>1</v>
      </c>
      <c r="AG1101" s="196">
        <f t="shared" si="68"/>
        <v>0.26599</v>
      </c>
    </row>
    <row r="1102" spans="1:33" s="23" customFormat="1" x14ac:dyDescent="0.25">
      <c r="A1102" s="1">
        <v>1971</v>
      </c>
      <c r="B1102" s="1" t="s">
        <v>21</v>
      </c>
      <c r="C1102" s="1" t="str">
        <f t="shared" si="69"/>
        <v>1971NL</v>
      </c>
      <c r="D1102" s="1" t="s">
        <v>58</v>
      </c>
      <c r="E1102" s="1" t="str">
        <f t="shared" si="70"/>
        <v>1971NLResidential</v>
      </c>
      <c r="F1102" s="196">
        <v>0.12182999999999999</v>
      </c>
      <c r="G1102" s="196">
        <v>0.4264</v>
      </c>
      <c r="H1102" s="196">
        <v>0</v>
      </c>
      <c r="I1102" s="196">
        <v>2.4369999999999999E-2</v>
      </c>
      <c r="J1102" s="196">
        <v>0.1066</v>
      </c>
      <c r="K1102" s="196">
        <v>0</v>
      </c>
      <c r="L1102" s="196">
        <v>0</v>
      </c>
      <c r="M1102" s="196">
        <v>3.0499999999999998E-3</v>
      </c>
      <c r="N1102" s="196">
        <v>6.0899999999999999E-3</v>
      </c>
      <c r="O1102" s="196">
        <v>4.061E-2</v>
      </c>
      <c r="P1102" s="196">
        <v>5.0599999999998979E-3</v>
      </c>
      <c r="Q1102" s="196">
        <v>0</v>
      </c>
      <c r="R1102" s="196">
        <v>0</v>
      </c>
      <c r="S1102" s="196">
        <v>1.0199999999999999E-3</v>
      </c>
      <c r="T1102" s="196">
        <v>0</v>
      </c>
      <c r="U1102" s="196">
        <v>7.11E-3</v>
      </c>
      <c r="V1102" s="196">
        <v>8.1200000000000005E-3</v>
      </c>
      <c r="W1102" s="196">
        <v>8.1220000000000001E-2</v>
      </c>
      <c r="X1102" s="196">
        <v>6.0909999999999999E-2</v>
      </c>
      <c r="Y1102" s="196">
        <v>0.10152</v>
      </c>
      <c r="Z1102" s="196">
        <v>6.0899999999999999E-3</v>
      </c>
      <c r="AA1102" s="196">
        <v>0</v>
      </c>
      <c r="AB1102" s="196">
        <v>0</v>
      </c>
      <c r="AC1102" s="196">
        <v>0</v>
      </c>
      <c r="AD1102" s="196">
        <v>0</v>
      </c>
      <c r="AE1102" s="196">
        <v>0</v>
      </c>
      <c r="AF1102" s="272">
        <f t="shared" si="71"/>
        <v>1</v>
      </c>
      <c r="AG1102" s="196">
        <f t="shared" si="68"/>
        <v>0.26599</v>
      </c>
    </row>
    <row r="1103" spans="1:33" s="23" customFormat="1" x14ac:dyDescent="0.25">
      <c r="A1103" s="1">
        <v>1972</v>
      </c>
      <c r="B1103" s="1" t="s">
        <v>21</v>
      </c>
      <c r="C1103" s="1" t="str">
        <f t="shared" si="69"/>
        <v>1972NL</v>
      </c>
      <c r="D1103" s="1" t="s">
        <v>57</v>
      </c>
      <c r="E1103" s="1" t="str">
        <f t="shared" si="70"/>
        <v>1972NLC&amp;D</v>
      </c>
      <c r="F1103" s="274">
        <v>0</v>
      </c>
      <c r="G1103" s="274">
        <v>1.0829999999999999E-2</v>
      </c>
      <c r="H1103" s="274">
        <v>0</v>
      </c>
      <c r="I1103" s="274">
        <v>0.31966</v>
      </c>
      <c r="J1103" s="274">
        <v>0</v>
      </c>
      <c r="K1103" s="274">
        <v>0</v>
      </c>
      <c r="L1103" s="274">
        <v>0</v>
      </c>
      <c r="M1103" s="274">
        <v>0</v>
      </c>
      <c r="N1103" s="274">
        <v>0</v>
      </c>
      <c r="O1103" s="274">
        <v>0</v>
      </c>
      <c r="P1103" s="274">
        <v>0</v>
      </c>
      <c r="Q1103" s="274">
        <v>0</v>
      </c>
      <c r="R1103" s="274">
        <v>0</v>
      </c>
      <c r="S1103" s="274">
        <v>0</v>
      </c>
      <c r="T1103" s="274">
        <v>0.29006999999999999</v>
      </c>
      <c r="U1103" s="274">
        <v>0</v>
      </c>
      <c r="V1103" s="274">
        <v>0</v>
      </c>
      <c r="W1103" s="274">
        <v>4.0879999999999972E-2</v>
      </c>
      <c r="X1103" s="274">
        <v>0</v>
      </c>
      <c r="Y1103" s="274">
        <v>0</v>
      </c>
      <c r="Z1103" s="274">
        <v>0</v>
      </c>
      <c r="AA1103" s="274">
        <v>0</v>
      </c>
      <c r="AB1103" s="274">
        <v>0.15045</v>
      </c>
      <c r="AC1103" s="274">
        <v>7.0800000000000002E-2</v>
      </c>
      <c r="AD1103" s="274">
        <v>0.11731000000000003</v>
      </c>
      <c r="AE1103" s="274">
        <v>0</v>
      </c>
      <c r="AF1103" s="272">
        <f t="shared" si="71"/>
        <v>1</v>
      </c>
      <c r="AG1103" s="196">
        <f t="shared" si="68"/>
        <v>0.66950999999999994</v>
      </c>
    </row>
    <row r="1104" spans="1:33" s="23" customFormat="1" x14ac:dyDescent="0.25">
      <c r="A1104" s="1">
        <v>1972</v>
      </c>
      <c r="B1104" s="1" t="s">
        <v>21</v>
      </c>
      <c r="C1104" s="1" t="str">
        <f t="shared" si="69"/>
        <v>1972NL</v>
      </c>
      <c r="D1104" s="1" t="s">
        <v>56</v>
      </c>
      <c r="E1104" s="1" t="str">
        <f t="shared" si="70"/>
        <v>1972NLICI</v>
      </c>
      <c r="F1104" s="196">
        <v>0.12182999999999999</v>
      </c>
      <c r="G1104" s="196">
        <v>0.4264</v>
      </c>
      <c r="H1104" s="196">
        <v>0</v>
      </c>
      <c r="I1104" s="196">
        <v>2.4369999999999999E-2</v>
      </c>
      <c r="J1104" s="196">
        <v>0.1066</v>
      </c>
      <c r="K1104" s="196">
        <v>0</v>
      </c>
      <c r="L1104" s="196">
        <v>0</v>
      </c>
      <c r="M1104" s="196">
        <v>3.0499999999999998E-3</v>
      </c>
      <c r="N1104" s="196">
        <v>6.0899999999999999E-3</v>
      </c>
      <c r="O1104" s="196">
        <v>4.061E-2</v>
      </c>
      <c r="P1104" s="196">
        <v>5.0599999999998979E-3</v>
      </c>
      <c r="Q1104" s="196">
        <v>0</v>
      </c>
      <c r="R1104" s="196">
        <v>0</v>
      </c>
      <c r="S1104" s="196">
        <v>1.0199999999999999E-3</v>
      </c>
      <c r="T1104" s="196">
        <v>0</v>
      </c>
      <c r="U1104" s="196">
        <v>7.11E-3</v>
      </c>
      <c r="V1104" s="196">
        <v>8.1200000000000005E-3</v>
      </c>
      <c r="W1104" s="196">
        <v>8.1220000000000001E-2</v>
      </c>
      <c r="X1104" s="196">
        <v>6.0909999999999999E-2</v>
      </c>
      <c r="Y1104" s="196">
        <v>0.10152</v>
      </c>
      <c r="Z1104" s="196">
        <v>6.0899999999999999E-3</v>
      </c>
      <c r="AA1104" s="196">
        <v>0</v>
      </c>
      <c r="AB1104" s="196">
        <v>0</v>
      </c>
      <c r="AC1104" s="196">
        <v>0</v>
      </c>
      <c r="AD1104" s="196">
        <v>0</v>
      </c>
      <c r="AE1104" s="196">
        <v>0</v>
      </c>
      <c r="AF1104" s="272">
        <f t="shared" si="71"/>
        <v>1</v>
      </c>
      <c r="AG1104" s="196">
        <f t="shared" si="68"/>
        <v>0.26599</v>
      </c>
    </row>
    <row r="1105" spans="1:33" s="23" customFormat="1" x14ac:dyDescent="0.25">
      <c r="A1105" s="1">
        <v>1972</v>
      </c>
      <c r="B1105" s="1" t="s">
        <v>21</v>
      </c>
      <c r="C1105" s="1" t="str">
        <f t="shared" si="69"/>
        <v>1972NL</v>
      </c>
      <c r="D1105" s="1" t="s">
        <v>58</v>
      </c>
      <c r="E1105" s="1" t="str">
        <f t="shared" si="70"/>
        <v>1972NLResidential</v>
      </c>
      <c r="F1105" s="196">
        <v>0.12182999999999999</v>
      </c>
      <c r="G1105" s="196">
        <v>0.4264</v>
      </c>
      <c r="H1105" s="196">
        <v>0</v>
      </c>
      <c r="I1105" s="196">
        <v>2.4369999999999999E-2</v>
      </c>
      <c r="J1105" s="196">
        <v>0.1066</v>
      </c>
      <c r="K1105" s="196">
        <v>0</v>
      </c>
      <c r="L1105" s="196">
        <v>0</v>
      </c>
      <c r="M1105" s="196">
        <v>3.0499999999999998E-3</v>
      </c>
      <c r="N1105" s="196">
        <v>6.0899999999999999E-3</v>
      </c>
      <c r="O1105" s="196">
        <v>4.061E-2</v>
      </c>
      <c r="P1105" s="196">
        <v>5.0599999999998979E-3</v>
      </c>
      <c r="Q1105" s="196">
        <v>0</v>
      </c>
      <c r="R1105" s="196">
        <v>0</v>
      </c>
      <c r="S1105" s="196">
        <v>1.0199999999999999E-3</v>
      </c>
      <c r="T1105" s="196">
        <v>0</v>
      </c>
      <c r="U1105" s="196">
        <v>7.11E-3</v>
      </c>
      <c r="V1105" s="196">
        <v>8.1200000000000005E-3</v>
      </c>
      <c r="W1105" s="196">
        <v>8.1220000000000001E-2</v>
      </c>
      <c r="X1105" s="196">
        <v>6.0909999999999999E-2</v>
      </c>
      <c r="Y1105" s="196">
        <v>0.10152</v>
      </c>
      <c r="Z1105" s="196">
        <v>6.0899999999999999E-3</v>
      </c>
      <c r="AA1105" s="196">
        <v>0</v>
      </c>
      <c r="AB1105" s="196">
        <v>0</v>
      </c>
      <c r="AC1105" s="196">
        <v>0</v>
      </c>
      <c r="AD1105" s="196">
        <v>0</v>
      </c>
      <c r="AE1105" s="196">
        <v>0</v>
      </c>
      <c r="AF1105" s="272">
        <f t="shared" si="71"/>
        <v>1</v>
      </c>
      <c r="AG1105" s="196">
        <f t="shared" si="68"/>
        <v>0.26599</v>
      </c>
    </row>
    <row r="1106" spans="1:33" s="23" customFormat="1" x14ac:dyDescent="0.25">
      <c r="A1106" s="1">
        <v>1973</v>
      </c>
      <c r="B1106" s="1" t="s">
        <v>21</v>
      </c>
      <c r="C1106" s="1" t="str">
        <f t="shared" si="69"/>
        <v>1973NL</v>
      </c>
      <c r="D1106" s="1" t="s">
        <v>57</v>
      </c>
      <c r="E1106" s="1" t="str">
        <f t="shared" si="70"/>
        <v>1973NLC&amp;D</v>
      </c>
      <c r="F1106" s="274">
        <v>0</v>
      </c>
      <c r="G1106" s="274">
        <v>1.0829999999999999E-2</v>
      </c>
      <c r="H1106" s="274">
        <v>0</v>
      </c>
      <c r="I1106" s="274">
        <v>0.31966</v>
      </c>
      <c r="J1106" s="274">
        <v>0</v>
      </c>
      <c r="K1106" s="274">
        <v>0</v>
      </c>
      <c r="L1106" s="274">
        <v>0</v>
      </c>
      <c r="M1106" s="274">
        <v>0</v>
      </c>
      <c r="N1106" s="274">
        <v>0</v>
      </c>
      <c r="O1106" s="274">
        <v>0</v>
      </c>
      <c r="P1106" s="274">
        <v>0</v>
      </c>
      <c r="Q1106" s="274">
        <v>0</v>
      </c>
      <c r="R1106" s="274">
        <v>0</v>
      </c>
      <c r="S1106" s="274">
        <v>0</v>
      </c>
      <c r="T1106" s="274">
        <v>0.29006999999999999</v>
      </c>
      <c r="U1106" s="274">
        <v>0</v>
      </c>
      <c r="V1106" s="274">
        <v>0</v>
      </c>
      <c r="W1106" s="274">
        <v>4.0879999999999972E-2</v>
      </c>
      <c r="X1106" s="274">
        <v>0</v>
      </c>
      <c r="Y1106" s="274">
        <v>0</v>
      </c>
      <c r="Z1106" s="274">
        <v>0</v>
      </c>
      <c r="AA1106" s="274">
        <v>0</v>
      </c>
      <c r="AB1106" s="274">
        <v>0.15045</v>
      </c>
      <c r="AC1106" s="274">
        <v>7.0800000000000002E-2</v>
      </c>
      <c r="AD1106" s="274">
        <v>0.11731000000000003</v>
      </c>
      <c r="AE1106" s="274">
        <v>0</v>
      </c>
      <c r="AF1106" s="272">
        <f t="shared" si="71"/>
        <v>1</v>
      </c>
      <c r="AG1106" s="196">
        <f t="shared" si="68"/>
        <v>0.66950999999999994</v>
      </c>
    </row>
    <row r="1107" spans="1:33" s="23" customFormat="1" x14ac:dyDescent="0.25">
      <c r="A1107" s="1">
        <v>1973</v>
      </c>
      <c r="B1107" s="1" t="s">
        <v>21</v>
      </c>
      <c r="C1107" s="1" t="str">
        <f t="shared" si="69"/>
        <v>1973NL</v>
      </c>
      <c r="D1107" s="1" t="s">
        <v>56</v>
      </c>
      <c r="E1107" s="1" t="str">
        <f t="shared" si="70"/>
        <v>1973NLICI</v>
      </c>
      <c r="F1107" s="196">
        <v>0.12182999999999999</v>
      </c>
      <c r="G1107" s="196">
        <v>0.4264</v>
      </c>
      <c r="H1107" s="196">
        <v>0</v>
      </c>
      <c r="I1107" s="196">
        <v>2.4369999999999999E-2</v>
      </c>
      <c r="J1107" s="196">
        <v>0.1066</v>
      </c>
      <c r="K1107" s="196">
        <v>0</v>
      </c>
      <c r="L1107" s="196">
        <v>0</v>
      </c>
      <c r="M1107" s="196">
        <v>3.0499999999999998E-3</v>
      </c>
      <c r="N1107" s="196">
        <v>6.0899999999999999E-3</v>
      </c>
      <c r="O1107" s="196">
        <v>4.061E-2</v>
      </c>
      <c r="P1107" s="196">
        <v>5.0599999999998979E-3</v>
      </c>
      <c r="Q1107" s="196">
        <v>0</v>
      </c>
      <c r="R1107" s="196">
        <v>0</v>
      </c>
      <c r="S1107" s="196">
        <v>1.0199999999999999E-3</v>
      </c>
      <c r="T1107" s="196">
        <v>0</v>
      </c>
      <c r="U1107" s="196">
        <v>7.11E-3</v>
      </c>
      <c r="V1107" s="196">
        <v>8.1200000000000005E-3</v>
      </c>
      <c r="W1107" s="196">
        <v>8.1220000000000001E-2</v>
      </c>
      <c r="X1107" s="196">
        <v>6.0909999999999999E-2</v>
      </c>
      <c r="Y1107" s="196">
        <v>0.10152</v>
      </c>
      <c r="Z1107" s="196">
        <v>6.0899999999999999E-3</v>
      </c>
      <c r="AA1107" s="196">
        <v>0</v>
      </c>
      <c r="AB1107" s="196">
        <v>0</v>
      </c>
      <c r="AC1107" s="196">
        <v>0</v>
      </c>
      <c r="AD1107" s="196">
        <v>0</v>
      </c>
      <c r="AE1107" s="196">
        <v>0</v>
      </c>
      <c r="AF1107" s="272">
        <f t="shared" si="71"/>
        <v>1</v>
      </c>
      <c r="AG1107" s="196">
        <f t="shared" si="68"/>
        <v>0.26599</v>
      </c>
    </row>
    <row r="1108" spans="1:33" s="23" customFormat="1" x14ac:dyDescent="0.25">
      <c r="A1108" s="1">
        <v>1973</v>
      </c>
      <c r="B1108" s="1" t="s">
        <v>21</v>
      </c>
      <c r="C1108" s="1" t="str">
        <f t="shared" si="69"/>
        <v>1973NL</v>
      </c>
      <c r="D1108" s="1" t="s">
        <v>58</v>
      </c>
      <c r="E1108" s="1" t="str">
        <f t="shared" si="70"/>
        <v>1973NLResidential</v>
      </c>
      <c r="F1108" s="196">
        <v>0.12182999999999999</v>
      </c>
      <c r="G1108" s="196">
        <v>0.4264</v>
      </c>
      <c r="H1108" s="196">
        <v>0</v>
      </c>
      <c r="I1108" s="196">
        <v>2.4369999999999999E-2</v>
      </c>
      <c r="J1108" s="196">
        <v>0.1066</v>
      </c>
      <c r="K1108" s="196">
        <v>0</v>
      </c>
      <c r="L1108" s="196">
        <v>0</v>
      </c>
      <c r="M1108" s="196">
        <v>3.0499999999999998E-3</v>
      </c>
      <c r="N1108" s="196">
        <v>6.0899999999999999E-3</v>
      </c>
      <c r="O1108" s="196">
        <v>4.061E-2</v>
      </c>
      <c r="P1108" s="196">
        <v>5.0599999999998979E-3</v>
      </c>
      <c r="Q1108" s="196">
        <v>0</v>
      </c>
      <c r="R1108" s="196">
        <v>0</v>
      </c>
      <c r="S1108" s="196">
        <v>1.0199999999999999E-3</v>
      </c>
      <c r="T1108" s="196">
        <v>0</v>
      </c>
      <c r="U1108" s="196">
        <v>7.11E-3</v>
      </c>
      <c r="V1108" s="196">
        <v>8.1200000000000005E-3</v>
      </c>
      <c r="W1108" s="196">
        <v>8.1220000000000001E-2</v>
      </c>
      <c r="X1108" s="196">
        <v>6.0909999999999999E-2</v>
      </c>
      <c r="Y1108" s="196">
        <v>0.10152</v>
      </c>
      <c r="Z1108" s="196">
        <v>6.0899999999999999E-3</v>
      </c>
      <c r="AA1108" s="196">
        <v>0</v>
      </c>
      <c r="AB1108" s="196">
        <v>0</v>
      </c>
      <c r="AC1108" s="196">
        <v>0</v>
      </c>
      <c r="AD1108" s="196">
        <v>0</v>
      </c>
      <c r="AE1108" s="196">
        <v>0</v>
      </c>
      <c r="AF1108" s="272">
        <f t="shared" si="71"/>
        <v>1</v>
      </c>
      <c r="AG1108" s="196">
        <f t="shared" si="68"/>
        <v>0.26599</v>
      </c>
    </row>
    <row r="1109" spans="1:33" s="23" customFormat="1" x14ac:dyDescent="0.25">
      <c r="A1109" s="1">
        <v>1974</v>
      </c>
      <c r="B1109" s="1" t="s">
        <v>21</v>
      </c>
      <c r="C1109" s="1" t="str">
        <f t="shared" si="69"/>
        <v>1974NL</v>
      </c>
      <c r="D1109" s="1" t="s">
        <v>57</v>
      </c>
      <c r="E1109" s="1" t="str">
        <f t="shared" si="70"/>
        <v>1974NLC&amp;D</v>
      </c>
      <c r="F1109" s="274">
        <v>0</v>
      </c>
      <c r="G1109" s="274">
        <v>1.0829999999999999E-2</v>
      </c>
      <c r="H1109" s="274">
        <v>0</v>
      </c>
      <c r="I1109" s="274">
        <v>0.31966</v>
      </c>
      <c r="J1109" s="274">
        <v>0</v>
      </c>
      <c r="K1109" s="274">
        <v>0</v>
      </c>
      <c r="L1109" s="274">
        <v>0</v>
      </c>
      <c r="M1109" s="274">
        <v>0</v>
      </c>
      <c r="N1109" s="274">
        <v>0</v>
      </c>
      <c r="O1109" s="274">
        <v>0</v>
      </c>
      <c r="P1109" s="274">
        <v>0</v>
      </c>
      <c r="Q1109" s="274">
        <v>0</v>
      </c>
      <c r="R1109" s="274">
        <v>0</v>
      </c>
      <c r="S1109" s="274">
        <v>0</v>
      </c>
      <c r="T1109" s="274">
        <v>0.29006999999999999</v>
      </c>
      <c r="U1109" s="274">
        <v>0</v>
      </c>
      <c r="V1109" s="274">
        <v>0</v>
      </c>
      <c r="W1109" s="274">
        <v>4.0879999999999972E-2</v>
      </c>
      <c r="X1109" s="274">
        <v>0</v>
      </c>
      <c r="Y1109" s="274">
        <v>0</v>
      </c>
      <c r="Z1109" s="274">
        <v>0</v>
      </c>
      <c r="AA1109" s="274">
        <v>0</v>
      </c>
      <c r="AB1109" s="274">
        <v>0.15045</v>
      </c>
      <c r="AC1109" s="274">
        <v>7.0800000000000002E-2</v>
      </c>
      <c r="AD1109" s="274">
        <v>0.11731000000000003</v>
      </c>
      <c r="AE1109" s="274">
        <v>0</v>
      </c>
      <c r="AF1109" s="272">
        <f t="shared" si="71"/>
        <v>1</v>
      </c>
      <c r="AG1109" s="196">
        <f t="shared" si="68"/>
        <v>0.66950999999999994</v>
      </c>
    </row>
    <row r="1110" spans="1:33" s="23" customFormat="1" x14ac:dyDescent="0.25">
      <c r="A1110" s="1">
        <v>1974</v>
      </c>
      <c r="B1110" s="1" t="s">
        <v>21</v>
      </c>
      <c r="C1110" s="1" t="str">
        <f t="shared" si="69"/>
        <v>1974NL</v>
      </c>
      <c r="D1110" s="1" t="s">
        <v>56</v>
      </c>
      <c r="E1110" s="1" t="str">
        <f t="shared" si="70"/>
        <v>1974NLICI</v>
      </c>
      <c r="F1110" s="196">
        <v>0.12182999999999999</v>
      </c>
      <c r="G1110" s="196">
        <v>0.4264</v>
      </c>
      <c r="H1110" s="196">
        <v>0</v>
      </c>
      <c r="I1110" s="196">
        <v>2.4369999999999999E-2</v>
      </c>
      <c r="J1110" s="196">
        <v>0.1066</v>
      </c>
      <c r="K1110" s="196">
        <v>0</v>
      </c>
      <c r="L1110" s="196">
        <v>0</v>
      </c>
      <c r="M1110" s="196">
        <v>3.0499999999999998E-3</v>
      </c>
      <c r="N1110" s="196">
        <v>6.0899999999999999E-3</v>
      </c>
      <c r="O1110" s="196">
        <v>4.061E-2</v>
      </c>
      <c r="P1110" s="196">
        <v>5.0599999999998979E-3</v>
      </c>
      <c r="Q1110" s="196">
        <v>0</v>
      </c>
      <c r="R1110" s="196">
        <v>0</v>
      </c>
      <c r="S1110" s="196">
        <v>1.0199999999999999E-3</v>
      </c>
      <c r="T1110" s="196">
        <v>0</v>
      </c>
      <c r="U1110" s="196">
        <v>7.11E-3</v>
      </c>
      <c r="V1110" s="196">
        <v>8.1200000000000005E-3</v>
      </c>
      <c r="W1110" s="196">
        <v>8.1220000000000001E-2</v>
      </c>
      <c r="X1110" s="196">
        <v>6.0909999999999999E-2</v>
      </c>
      <c r="Y1110" s="196">
        <v>0.10152</v>
      </c>
      <c r="Z1110" s="196">
        <v>6.0899999999999999E-3</v>
      </c>
      <c r="AA1110" s="196">
        <v>0</v>
      </c>
      <c r="AB1110" s="196">
        <v>0</v>
      </c>
      <c r="AC1110" s="196">
        <v>0</v>
      </c>
      <c r="AD1110" s="196">
        <v>0</v>
      </c>
      <c r="AE1110" s="196">
        <v>0</v>
      </c>
      <c r="AF1110" s="272">
        <f t="shared" si="71"/>
        <v>1</v>
      </c>
      <c r="AG1110" s="196">
        <f t="shared" si="68"/>
        <v>0.26599</v>
      </c>
    </row>
    <row r="1111" spans="1:33" s="23" customFormat="1" x14ac:dyDescent="0.25">
      <c r="A1111" s="1">
        <v>1974</v>
      </c>
      <c r="B1111" s="1" t="s">
        <v>21</v>
      </c>
      <c r="C1111" s="1" t="str">
        <f t="shared" si="69"/>
        <v>1974NL</v>
      </c>
      <c r="D1111" s="1" t="s">
        <v>58</v>
      </c>
      <c r="E1111" s="1" t="str">
        <f t="shared" si="70"/>
        <v>1974NLResidential</v>
      </c>
      <c r="F1111" s="196">
        <v>0.12182999999999999</v>
      </c>
      <c r="G1111" s="196">
        <v>0.4264</v>
      </c>
      <c r="H1111" s="196">
        <v>0</v>
      </c>
      <c r="I1111" s="196">
        <v>2.4369999999999999E-2</v>
      </c>
      <c r="J1111" s="196">
        <v>0.1066</v>
      </c>
      <c r="K1111" s="196">
        <v>0</v>
      </c>
      <c r="L1111" s="196">
        <v>0</v>
      </c>
      <c r="M1111" s="196">
        <v>3.0499999999999998E-3</v>
      </c>
      <c r="N1111" s="196">
        <v>6.0899999999999999E-3</v>
      </c>
      <c r="O1111" s="196">
        <v>4.061E-2</v>
      </c>
      <c r="P1111" s="196">
        <v>5.0599999999998979E-3</v>
      </c>
      <c r="Q1111" s="196">
        <v>0</v>
      </c>
      <c r="R1111" s="196">
        <v>0</v>
      </c>
      <c r="S1111" s="196">
        <v>1.0199999999999999E-3</v>
      </c>
      <c r="T1111" s="196">
        <v>0</v>
      </c>
      <c r="U1111" s="196">
        <v>7.11E-3</v>
      </c>
      <c r="V1111" s="196">
        <v>8.1200000000000005E-3</v>
      </c>
      <c r="W1111" s="196">
        <v>8.1220000000000001E-2</v>
      </c>
      <c r="X1111" s="196">
        <v>6.0909999999999999E-2</v>
      </c>
      <c r="Y1111" s="196">
        <v>0.10152</v>
      </c>
      <c r="Z1111" s="196">
        <v>6.0899999999999999E-3</v>
      </c>
      <c r="AA1111" s="196">
        <v>0</v>
      </c>
      <c r="AB1111" s="196">
        <v>0</v>
      </c>
      <c r="AC1111" s="196">
        <v>0</v>
      </c>
      <c r="AD1111" s="196">
        <v>0</v>
      </c>
      <c r="AE1111" s="196">
        <v>0</v>
      </c>
      <c r="AF1111" s="272">
        <f t="shared" si="71"/>
        <v>1</v>
      </c>
      <c r="AG1111" s="196">
        <f t="shared" si="68"/>
        <v>0.26599</v>
      </c>
    </row>
    <row r="1112" spans="1:33" s="23" customFormat="1" x14ac:dyDescent="0.25">
      <c r="A1112" s="1">
        <v>1975</v>
      </c>
      <c r="B1112" s="1" t="s">
        <v>21</v>
      </c>
      <c r="C1112" s="1" t="str">
        <f t="shared" si="69"/>
        <v>1975NL</v>
      </c>
      <c r="D1112" s="1" t="s">
        <v>57</v>
      </c>
      <c r="E1112" s="1" t="str">
        <f t="shared" si="70"/>
        <v>1975NLC&amp;D</v>
      </c>
      <c r="F1112" s="274">
        <v>0</v>
      </c>
      <c r="G1112" s="274">
        <v>1.0829999999999999E-2</v>
      </c>
      <c r="H1112" s="274">
        <v>0</v>
      </c>
      <c r="I1112" s="274">
        <v>0.31966</v>
      </c>
      <c r="J1112" s="274">
        <v>0</v>
      </c>
      <c r="K1112" s="274">
        <v>0</v>
      </c>
      <c r="L1112" s="274">
        <v>0</v>
      </c>
      <c r="M1112" s="274">
        <v>0</v>
      </c>
      <c r="N1112" s="274">
        <v>0</v>
      </c>
      <c r="O1112" s="274">
        <v>0</v>
      </c>
      <c r="P1112" s="274">
        <v>0</v>
      </c>
      <c r="Q1112" s="274">
        <v>0</v>
      </c>
      <c r="R1112" s="274">
        <v>0</v>
      </c>
      <c r="S1112" s="274">
        <v>0</v>
      </c>
      <c r="T1112" s="274">
        <v>0.29006999999999999</v>
      </c>
      <c r="U1112" s="274">
        <v>0</v>
      </c>
      <c r="V1112" s="274">
        <v>0</v>
      </c>
      <c r="W1112" s="274">
        <v>4.0879999999999972E-2</v>
      </c>
      <c r="X1112" s="274">
        <v>0</v>
      </c>
      <c r="Y1112" s="274">
        <v>0</v>
      </c>
      <c r="Z1112" s="274">
        <v>0</v>
      </c>
      <c r="AA1112" s="274">
        <v>0</v>
      </c>
      <c r="AB1112" s="274">
        <v>0.15045</v>
      </c>
      <c r="AC1112" s="274">
        <v>7.0800000000000002E-2</v>
      </c>
      <c r="AD1112" s="274">
        <v>0.11731000000000003</v>
      </c>
      <c r="AE1112" s="274">
        <v>0</v>
      </c>
      <c r="AF1112" s="272">
        <f t="shared" si="71"/>
        <v>1</v>
      </c>
      <c r="AG1112" s="196">
        <f t="shared" si="68"/>
        <v>0.66950999999999994</v>
      </c>
    </row>
    <row r="1113" spans="1:33" s="23" customFormat="1" x14ac:dyDescent="0.25">
      <c r="A1113" s="1">
        <v>1975</v>
      </c>
      <c r="B1113" s="1" t="s">
        <v>21</v>
      </c>
      <c r="C1113" s="1" t="str">
        <f t="shared" si="69"/>
        <v>1975NL</v>
      </c>
      <c r="D1113" s="1" t="s">
        <v>56</v>
      </c>
      <c r="E1113" s="1" t="str">
        <f t="shared" si="70"/>
        <v>1975NLICI</v>
      </c>
      <c r="F1113" s="196">
        <v>0.12182999999999999</v>
      </c>
      <c r="G1113" s="196">
        <v>0.4264</v>
      </c>
      <c r="H1113" s="196">
        <v>0</v>
      </c>
      <c r="I1113" s="196">
        <v>2.4369999999999999E-2</v>
      </c>
      <c r="J1113" s="196">
        <v>0.1066</v>
      </c>
      <c r="K1113" s="196">
        <v>0</v>
      </c>
      <c r="L1113" s="196">
        <v>0</v>
      </c>
      <c r="M1113" s="196">
        <v>3.0499999999999998E-3</v>
      </c>
      <c r="N1113" s="196">
        <v>6.0899999999999999E-3</v>
      </c>
      <c r="O1113" s="196">
        <v>4.061E-2</v>
      </c>
      <c r="P1113" s="196">
        <v>5.0599999999998979E-3</v>
      </c>
      <c r="Q1113" s="196">
        <v>0</v>
      </c>
      <c r="R1113" s="196">
        <v>0</v>
      </c>
      <c r="S1113" s="196">
        <v>1.0199999999999999E-3</v>
      </c>
      <c r="T1113" s="196">
        <v>0</v>
      </c>
      <c r="U1113" s="196">
        <v>7.11E-3</v>
      </c>
      <c r="V1113" s="196">
        <v>8.1200000000000005E-3</v>
      </c>
      <c r="W1113" s="196">
        <v>8.1220000000000001E-2</v>
      </c>
      <c r="X1113" s="196">
        <v>6.0909999999999999E-2</v>
      </c>
      <c r="Y1113" s="196">
        <v>0.10152</v>
      </c>
      <c r="Z1113" s="196">
        <v>6.0899999999999999E-3</v>
      </c>
      <c r="AA1113" s="196">
        <v>0</v>
      </c>
      <c r="AB1113" s="196">
        <v>0</v>
      </c>
      <c r="AC1113" s="196">
        <v>0</v>
      </c>
      <c r="AD1113" s="196">
        <v>0</v>
      </c>
      <c r="AE1113" s="196">
        <v>0</v>
      </c>
      <c r="AF1113" s="272">
        <f t="shared" si="71"/>
        <v>1</v>
      </c>
      <c r="AG1113" s="196">
        <f t="shared" si="68"/>
        <v>0.26599</v>
      </c>
    </row>
    <row r="1114" spans="1:33" s="23" customFormat="1" x14ac:dyDescent="0.25">
      <c r="A1114" s="1">
        <v>1975</v>
      </c>
      <c r="B1114" s="1" t="s">
        <v>21</v>
      </c>
      <c r="C1114" s="1" t="str">
        <f t="shared" si="69"/>
        <v>1975NL</v>
      </c>
      <c r="D1114" s="1" t="s">
        <v>58</v>
      </c>
      <c r="E1114" s="1" t="str">
        <f t="shared" si="70"/>
        <v>1975NLResidential</v>
      </c>
      <c r="F1114" s="196">
        <v>0.12182999999999999</v>
      </c>
      <c r="G1114" s="196">
        <v>0.4264</v>
      </c>
      <c r="H1114" s="196">
        <v>0</v>
      </c>
      <c r="I1114" s="196">
        <v>2.4369999999999999E-2</v>
      </c>
      <c r="J1114" s="196">
        <v>0.1066</v>
      </c>
      <c r="K1114" s="196">
        <v>0</v>
      </c>
      <c r="L1114" s="196">
        <v>0</v>
      </c>
      <c r="M1114" s="196">
        <v>3.0499999999999998E-3</v>
      </c>
      <c r="N1114" s="196">
        <v>6.0899999999999999E-3</v>
      </c>
      <c r="O1114" s="196">
        <v>4.061E-2</v>
      </c>
      <c r="P1114" s="196">
        <v>5.0599999999998979E-3</v>
      </c>
      <c r="Q1114" s="196">
        <v>0</v>
      </c>
      <c r="R1114" s="196">
        <v>0</v>
      </c>
      <c r="S1114" s="196">
        <v>1.0199999999999999E-3</v>
      </c>
      <c r="T1114" s="196">
        <v>0</v>
      </c>
      <c r="U1114" s="196">
        <v>7.11E-3</v>
      </c>
      <c r="V1114" s="196">
        <v>8.1200000000000005E-3</v>
      </c>
      <c r="W1114" s="196">
        <v>8.1220000000000001E-2</v>
      </c>
      <c r="X1114" s="196">
        <v>6.0909999999999999E-2</v>
      </c>
      <c r="Y1114" s="196">
        <v>0.10152</v>
      </c>
      <c r="Z1114" s="196">
        <v>6.0899999999999999E-3</v>
      </c>
      <c r="AA1114" s="196">
        <v>0</v>
      </c>
      <c r="AB1114" s="196">
        <v>0</v>
      </c>
      <c r="AC1114" s="196">
        <v>0</v>
      </c>
      <c r="AD1114" s="196">
        <v>0</v>
      </c>
      <c r="AE1114" s="196">
        <v>0</v>
      </c>
      <c r="AF1114" s="272">
        <f t="shared" si="71"/>
        <v>1</v>
      </c>
      <c r="AG1114" s="196">
        <f t="shared" si="68"/>
        <v>0.26599</v>
      </c>
    </row>
    <row r="1115" spans="1:33" s="23" customFormat="1" x14ac:dyDescent="0.25">
      <c r="A1115" s="1">
        <v>1976</v>
      </c>
      <c r="B1115" s="1" t="s">
        <v>21</v>
      </c>
      <c r="C1115" s="1" t="str">
        <f t="shared" si="69"/>
        <v>1976NL</v>
      </c>
      <c r="D1115" s="1" t="s">
        <v>57</v>
      </c>
      <c r="E1115" s="1" t="str">
        <f t="shared" si="70"/>
        <v>1976NLC&amp;D</v>
      </c>
      <c r="F1115" s="274">
        <v>0</v>
      </c>
      <c r="G1115" s="274">
        <v>1.0829999999999999E-2</v>
      </c>
      <c r="H1115" s="274">
        <v>0</v>
      </c>
      <c r="I1115" s="274">
        <v>0.31966</v>
      </c>
      <c r="J1115" s="274">
        <v>0</v>
      </c>
      <c r="K1115" s="274">
        <v>0</v>
      </c>
      <c r="L1115" s="274">
        <v>0</v>
      </c>
      <c r="M1115" s="274">
        <v>0</v>
      </c>
      <c r="N1115" s="274">
        <v>0</v>
      </c>
      <c r="O1115" s="274">
        <v>0</v>
      </c>
      <c r="P1115" s="274">
        <v>0</v>
      </c>
      <c r="Q1115" s="274">
        <v>0</v>
      </c>
      <c r="R1115" s="274">
        <v>0</v>
      </c>
      <c r="S1115" s="274">
        <v>0</v>
      </c>
      <c r="T1115" s="274">
        <v>0.29006999999999999</v>
      </c>
      <c r="U1115" s="274">
        <v>0</v>
      </c>
      <c r="V1115" s="274">
        <v>0</v>
      </c>
      <c r="W1115" s="274">
        <v>4.0879999999999972E-2</v>
      </c>
      <c r="X1115" s="274">
        <v>0</v>
      </c>
      <c r="Y1115" s="274">
        <v>0</v>
      </c>
      <c r="Z1115" s="274">
        <v>0</v>
      </c>
      <c r="AA1115" s="274">
        <v>0</v>
      </c>
      <c r="AB1115" s="274">
        <v>0.15045</v>
      </c>
      <c r="AC1115" s="274">
        <v>7.0800000000000002E-2</v>
      </c>
      <c r="AD1115" s="274">
        <v>0.11731000000000003</v>
      </c>
      <c r="AE1115" s="274">
        <v>0</v>
      </c>
      <c r="AF1115" s="272">
        <f t="shared" si="71"/>
        <v>1</v>
      </c>
      <c r="AG1115" s="196">
        <f t="shared" si="68"/>
        <v>0.66950999999999994</v>
      </c>
    </row>
    <row r="1116" spans="1:33" s="23" customFormat="1" x14ac:dyDescent="0.25">
      <c r="A1116" s="1">
        <v>1976</v>
      </c>
      <c r="B1116" s="1" t="s">
        <v>21</v>
      </c>
      <c r="C1116" s="1" t="str">
        <f t="shared" si="69"/>
        <v>1976NL</v>
      </c>
      <c r="D1116" s="1" t="s">
        <v>56</v>
      </c>
      <c r="E1116" s="1" t="str">
        <f t="shared" si="70"/>
        <v>1976NLICI</v>
      </c>
      <c r="F1116" s="196">
        <v>0.15557000000000001</v>
      </c>
      <c r="G1116" s="196">
        <v>0.26283999999999996</v>
      </c>
      <c r="H1116" s="196">
        <v>0</v>
      </c>
      <c r="I1116" s="196">
        <v>2.4199999999999999E-2</v>
      </c>
      <c r="J1116" s="196">
        <v>0.14768999999999999</v>
      </c>
      <c r="K1116" s="196">
        <v>0</v>
      </c>
      <c r="L1116" s="196">
        <v>0</v>
      </c>
      <c r="M1116" s="196">
        <v>0</v>
      </c>
      <c r="N1116" s="196">
        <v>2.1360000000000001E-2</v>
      </c>
      <c r="O1116" s="196">
        <v>0</v>
      </c>
      <c r="P1116" s="196">
        <v>0.10552</v>
      </c>
      <c r="Q1116" s="196">
        <v>0</v>
      </c>
      <c r="R1116" s="196">
        <v>0</v>
      </c>
      <c r="S1116" s="196">
        <v>1.5560000000000001E-2</v>
      </c>
      <c r="T1116" s="196">
        <v>0</v>
      </c>
      <c r="U1116" s="196">
        <v>9.6149999999999999E-2</v>
      </c>
      <c r="V1116" s="196">
        <v>0</v>
      </c>
      <c r="W1116" s="196">
        <v>0.10557999999999999</v>
      </c>
      <c r="X1116" s="196">
        <v>2.4920000000000001E-2</v>
      </c>
      <c r="Y1116" s="197">
        <v>0</v>
      </c>
      <c r="Z1116" s="196">
        <v>0</v>
      </c>
      <c r="AA1116" s="196">
        <v>2.351E-2</v>
      </c>
      <c r="AB1116" s="196">
        <v>8.0499999999999999E-3</v>
      </c>
      <c r="AC1116" s="196">
        <v>3.79E-3</v>
      </c>
      <c r="AD1116" s="196">
        <v>5.2599999999999999E-3</v>
      </c>
      <c r="AE1116" s="196">
        <v>0</v>
      </c>
      <c r="AF1116" s="272">
        <f t="shared" si="71"/>
        <v>1</v>
      </c>
      <c r="AG1116" s="196">
        <f t="shared" si="68"/>
        <v>0.28281999999999996</v>
      </c>
    </row>
    <row r="1117" spans="1:33" s="23" customFormat="1" x14ac:dyDescent="0.25">
      <c r="A1117" s="1">
        <v>1976</v>
      </c>
      <c r="B1117" s="1" t="s">
        <v>21</v>
      </c>
      <c r="C1117" s="1" t="str">
        <f t="shared" si="69"/>
        <v>1976NL</v>
      </c>
      <c r="D1117" s="1" t="s">
        <v>58</v>
      </c>
      <c r="E1117" s="1" t="str">
        <f t="shared" si="70"/>
        <v>1976NLResidential</v>
      </c>
      <c r="F1117" s="196">
        <v>0.15557000000000001</v>
      </c>
      <c r="G1117" s="196">
        <v>0.26283999999999996</v>
      </c>
      <c r="H1117" s="196">
        <v>0</v>
      </c>
      <c r="I1117" s="196">
        <v>2.4199999999999999E-2</v>
      </c>
      <c r="J1117" s="196">
        <v>0.14768999999999999</v>
      </c>
      <c r="K1117" s="196">
        <v>0</v>
      </c>
      <c r="L1117" s="196">
        <v>0</v>
      </c>
      <c r="M1117" s="196">
        <v>0</v>
      </c>
      <c r="N1117" s="196">
        <v>2.1360000000000001E-2</v>
      </c>
      <c r="O1117" s="196">
        <v>0</v>
      </c>
      <c r="P1117" s="196">
        <v>0.10552</v>
      </c>
      <c r="Q1117" s="196">
        <v>0</v>
      </c>
      <c r="R1117" s="196">
        <v>0</v>
      </c>
      <c r="S1117" s="196">
        <v>1.5560000000000001E-2</v>
      </c>
      <c r="T1117" s="196">
        <v>0</v>
      </c>
      <c r="U1117" s="196">
        <v>9.6149999999999999E-2</v>
      </c>
      <c r="V1117" s="196">
        <v>0</v>
      </c>
      <c r="W1117" s="196">
        <v>0.10557999999999999</v>
      </c>
      <c r="X1117" s="196">
        <v>2.4920000000000001E-2</v>
      </c>
      <c r="Y1117" s="196">
        <v>0</v>
      </c>
      <c r="Z1117" s="196">
        <v>0</v>
      </c>
      <c r="AA1117" s="196">
        <v>2.351E-2</v>
      </c>
      <c r="AB1117" s="196">
        <v>8.0499999999999999E-3</v>
      </c>
      <c r="AC1117" s="196">
        <v>3.79E-3</v>
      </c>
      <c r="AD1117" s="196">
        <v>5.2599999999999999E-3</v>
      </c>
      <c r="AE1117" s="196">
        <v>0</v>
      </c>
      <c r="AF1117" s="272">
        <f t="shared" si="71"/>
        <v>1</v>
      </c>
      <c r="AG1117" s="196">
        <f t="shared" si="68"/>
        <v>0.28281999999999996</v>
      </c>
    </row>
    <row r="1118" spans="1:33" s="23" customFormat="1" x14ac:dyDescent="0.25">
      <c r="A1118" s="1">
        <v>1977</v>
      </c>
      <c r="B1118" s="1" t="s">
        <v>21</v>
      </c>
      <c r="C1118" s="1" t="str">
        <f t="shared" si="69"/>
        <v>1977NL</v>
      </c>
      <c r="D1118" s="1" t="s">
        <v>57</v>
      </c>
      <c r="E1118" s="1" t="str">
        <f t="shared" si="70"/>
        <v>1977NLC&amp;D</v>
      </c>
      <c r="F1118" s="274">
        <v>0</v>
      </c>
      <c r="G1118" s="274">
        <v>1.0829999999999999E-2</v>
      </c>
      <c r="H1118" s="274">
        <v>0</v>
      </c>
      <c r="I1118" s="274">
        <v>0.31966</v>
      </c>
      <c r="J1118" s="274">
        <v>0</v>
      </c>
      <c r="K1118" s="274">
        <v>0</v>
      </c>
      <c r="L1118" s="274">
        <v>0</v>
      </c>
      <c r="M1118" s="274">
        <v>0</v>
      </c>
      <c r="N1118" s="274">
        <v>0</v>
      </c>
      <c r="O1118" s="274">
        <v>0</v>
      </c>
      <c r="P1118" s="274">
        <v>0</v>
      </c>
      <c r="Q1118" s="274">
        <v>0</v>
      </c>
      <c r="R1118" s="274">
        <v>0</v>
      </c>
      <c r="S1118" s="274">
        <v>0</v>
      </c>
      <c r="T1118" s="274">
        <v>0.29006999999999999</v>
      </c>
      <c r="U1118" s="274">
        <v>0</v>
      </c>
      <c r="V1118" s="274">
        <v>0</v>
      </c>
      <c r="W1118" s="274">
        <v>4.0879999999999972E-2</v>
      </c>
      <c r="X1118" s="274">
        <v>0</v>
      </c>
      <c r="Y1118" s="274">
        <v>0</v>
      </c>
      <c r="Z1118" s="274">
        <v>0</v>
      </c>
      <c r="AA1118" s="274">
        <v>0</v>
      </c>
      <c r="AB1118" s="274">
        <v>0.15045</v>
      </c>
      <c r="AC1118" s="274">
        <v>7.0800000000000002E-2</v>
      </c>
      <c r="AD1118" s="274">
        <v>0.11731000000000003</v>
      </c>
      <c r="AE1118" s="274">
        <v>0</v>
      </c>
      <c r="AF1118" s="272">
        <f t="shared" si="71"/>
        <v>1</v>
      </c>
      <c r="AG1118" s="196">
        <f t="shared" si="68"/>
        <v>0.66950999999999994</v>
      </c>
    </row>
    <row r="1119" spans="1:33" s="23" customFormat="1" x14ac:dyDescent="0.25">
      <c r="A1119" s="1">
        <v>1977</v>
      </c>
      <c r="B1119" s="1" t="s">
        <v>21</v>
      </c>
      <c r="C1119" s="1" t="str">
        <f t="shared" si="69"/>
        <v>1977NL</v>
      </c>
      <c r="D1119" s="1" t="s">
        <v>56</v>
      </c>
      <c r="E1119" s="1" t="str">
        <f t="shared" si="70"/>
        <v>1977NLICI</v>
      </c>
      <c r="F1119" s="196">
        <v>0.15557000000000001</v>
      </c>
      <c r="G1119" s="196">
        <v>0.26283999999999996</v>
      </c>
      <c r="H1119" s="196">
        <v>0</v>
      </c>
      <c r="I1119" s="196">
        <v>2.4199999999999999E-2</v>
      </c>
      <c r="J1119" s="196">
        <v>0.14768999999999999</v>
      </c>
      <c r="K1119" s="196">
        <v>0</v>
      </c>
      <c r="L1119" s="196">
        <v>0</v>
      </c>
      <c r="M1119" s="196">
        <v>0</v>
      </c>
      <c r="N1119" s="196">
        <v>2.1360000000000001E-2</v>
      </c>
      <c r="O1119" s="196">
        <v>0</v>
      </c>
      <c r="P1119" s="196">
        <v>0.10552</v>
      </c>
      <c r="Q1119" s="196">
        <v>0</v>
      </c>
      <c r="R1119" s="196">
        <v>0</v>
      </c>
      <c r="S1119" s="196">
        <v>1.5560000000000001E-2</v>
      </c>
      <c r="T1119" s="196">
        <v>0</v>
      </c>
      <c r="U1119" s="196">
        <v>9.6149999999999999E-2</v>
      </c>
      <c r="V1119" s="196">
        <v>0</v>
      </c>
      <c r="W1119" s="196">
        <v>0.10557999999999999</v>
      </c>
      <c r="X1119" s="196">
        <v>2.4920000000000001E-2</v>
      </c>
      <c r="Y1119" s="197">
        <v>0</v>
      </c>
      <c r="Z1119" s="196">
        <v>0</v>
      </c>
      <c r="AA1119" s="196">
        <v>2.351E-2</v>
      </c>
      <c r="AB1119" s="196">
        <v>8.0499999999999999E-3</v>
      </c>
      <c r="AC1119" s="196">
        <v>3.79E-3</v>
      </c>
      <c r="AD1119" s="196">
        <v>5.2599999999999999E-3</v>
      </c>
      <c r="AE1119" s="196">
        <v>0</v>
      </c>
      <c r="AF1119" s="272">
        <f t="shared" si="71"/>
        <v>1</v>
      </c>
      <c r="AG1119" s="196">
        <f t="shared" si="68"/>
        <v>0.28281999999999996</v>
      </c>
    </row>
    <row r="1120" spans="1:33" s="23" customFormat="1" x14ac:dyDescent="0.25">
      <c r="A1120" s="1">
        <v>1977</v>
      </c>
      <c r="B1120" s="1" t="s">
        <v>21</v>
      </c>
      <c r="C1120" s="1" t="str">
        <f t="shared" si="69"/>
        <v>1977NL</v>
      </c>
      <c r="D1120" s="1" t="s">
        <v>58</v>
      </c>
      <c r="E1120" s="1" t="str">
        <f t="shared" si="70"/>
        <v>1977NLResidential</v>
      </c>
      <c r="F1120" s="196">
        <v>0.15557000000000001</v>
      </c>
      <c r="G1120" s="196">
        <v>0.26283999999999996</v>
      </c>
      <c r="H1120" s="196">
        <v>0</v>
      </c>
      <c r="I1120" s="196">
        <v>2.4199999999999999E-2</v>
      </c>
      <c r="J1120" s="196">
        <v>0.14768999999999999</v>
      </c>
      <c r="K1120" s="196">
        <v>0</v>
      </c>
      <c r="L1120" s="196">
        <v>0</v>
      </c>
      <c r="M1120" s="196">
        <v>0</v>
      </c>
      <c r="N1120" s="196">
        <v>2.1360000000000001E-2</v>
      </c>
      <c r="O1120" s="196">
        <v>0</v>
      </c>
      <c r="P1120" s="196">
        <v>0.10552</v>
      </c>
      <c r="Q1120" s="196">
        <v>0</v>
      </c>
      <c r="R1120" s="196">
        <v>0</v>
      </c>
      <c r="S1120" s="196">
        <v>1.5560000000000001E-2</v>
      </c>
      <c r="T1120" s="196">
        <v>0</v>
      </c>
      <c r="U1120" s="196">
        <v>9.6149999999999999E-2</v>
      </c>
      <c r="V1120" s="196">
        <v>0</v>
      </c>
      <c r="W1120" s="196">
        <v>0.10557999999999999</v>
      </c>
      <c r="X1120" s="196">
        <v>2.4920000000000001E-2</v>
      </c>
      <c r="Y1120" s="196">
        <v>0</v>
      </c>
      <c r="Z1120" s="196">
        <v>0</v>
      </c>
      <c r="AA1120" s="196">
        <v>2.351E-2</v>
      </c>
      <c r="AB1120" s="196">
        <v>8.0499999999999999E-3</v>
      </c>
      <c r="AC1120" s="196">
        <v>3.79E-3</v>
      </c>
      <c r="AD1120" s="196">
        <v>5.2599999999999999E-3</v>
      </c>
      <c r="AE1120" s="196">
        <v>0</v>
      </c>
      <c r="AF1120" s="272">
        <f t="shared" si="71"/>
        <v>1</v>
      </c>
      <c r="AG1120" s="196">
        <f t="shared" si="68"/>
        <v>0.28281999999999996</v>
      </c>
    </row>
    <row r="1121" spans="1:33" s="23" customFormat="1" x14ac:dyDescent="0.25">
      <c r="A1121" s="1">
        <v>1978</v>
      </c>
      <c r="B1121" s="1" t="s">
        <v>21</v>
      </c>
      <c r="C1121" s="1" t="str">
        <f t="shared" si="69"/>
        <v>1978NL</v>
      </c>
      <c r="D1121" s="1" t="s">
        <v>57</v>
      </c>
      <c r="E1121" s="1" t="str">
        <f t="shared" si="70"/>
        <v>1978NLC&amp;D</v>
      </c>
      <c r="F1121" s="274">
        <v>0</v>
      </c>
      <c r="G1121" s="274">
        <v>1.0829999999999999E-2</v>
      </c>
      <c r="H1121" s="274">
        <v>0</v>
      </c>
      <c r="I1121" s="274">
        <v>0.31966</v>
      </c>
      <c r="J1121" s="274">
        <v>0</v>
      </c>
      <c r="K1121" s="274">
        <v>0</v>
      </c>
      <c r="L1121" s="274">
        <v>0</v>
      </c>
      <c r="M1121" s="274">
        <v>0</v>
      </c>
      <c r="N1121" s="274">
        <v>0</v>
      </c>
      <c r="O1121" s="274">
        <v>0</v>
      </c>
      <c r="P1121" s="274">
        <v>0</v>
      </c>
      <c r="Q1121" s="274">
        <v>0</v>
      </c>
      <c r="R1121" s="274">
        <v>0</v>
      </c>
      <c r="S1121" s="274">
        <v>0</v>
      </c>
      <c r="T1121" s="274">
        <v>0.29006999999999999</v>
      </c>
      <c r="U1121" s="274">
        <v>0</v>
      </c>
      <c r="V1121" s="274">
        <v>0</v>
      </c>
      <c r="W1121" s="274">
        <v>4.0879999999999972E-2</v>
      </c>
      <c r="X1121" s="274">
        <v>0</v>
      </c>
      <c r="Y1121" s="274">
        <v>0</v>
      </c>
      <c r="Z1121" s="274">
        <v>0</v>
      </c>
      <c r="AA1121" s="274">
        <v>0</v>
      </c>
      <c r="AB1121" s="274">
        <v>0.15045</v>
      </c>
      <c r="AC1121" s="274">
        <v>7.0800000000000002E-2</v>
      </c>
      <c r="AD1121" s="274">
        <v>0.11731000000000003</v>
      </c>
      <c r="AE1121" s="274">
        <v>0</v>
      </c>
      <c r="AF1121" s="272">
        <f t="shared" si="71"/>
        <v>1</v>
      </c>
      <c r="AG1121" s="196">
        <f t="shared" si="68"/>
        <v>0.66950999999999994</v>
      </c>
    </row>
    <row r="1122" spans="1:33" s="23" customFormat="1" x14ac:dyDescent="0.25">
      <c r="A1122" s="1">
        <v>1978</v>
      </c>
      <c r="B1122" s="1" t="s">
        <v>21</v>
      </c>
      <c r="C1122" s="1" t="str">
        <f t="shared" si="69"/>
        <v>1978NL</v>
      </c>
      <c r="D1122" s="1" t="s">
        <v>56</v>
      </c>
      <c r="E1122" s="1" t="str">
        <f t="shared" si="70"/>
        <v>1978NLICI</v>
      </c>
      <c r="F1122" s="196">
        <v>0.15557000000000001</v>
      </c>
      <c r="G1122" s="196">
        <v>0.26283999999999996</v>
      </c>
      <c r="H1122" s="196">
        <v>0</v>
      </c>
      <c r="I1122" s="196">
        <v>2.4199999999999999E-2</v>
      </c>
      <c r="J1122" s="196">
        <v>0.14768999999999999</v>
      </c>
      <c r="K1122" s="196">
        <v>0</v>
      </c>
      <c r="L1122" s="196">
        <v>0</v>
      </c>
      <c r="M1122" s="196">
        <v>0</v>
      </c>
      <c r="N1122" s="196">
        <v>2.1360000000000001E-2</v>
      </c>
      <c r="O1122" s="196">
        <v>0</v>
      </c>
      <c r="P1122" s="196">
        <v>0.10552</v>
      </c>
      <c r="Q1122" s="196">
        <v>0</v>
      </c>
      <c r="R1122" s="196">
        <v>0</v>
      </c>
      <c r="S1122" s="196">
        <v>1.5560000000000001E-2</v>
      </c>
      <c r="T1122" s="196">
        <v>0</v>
      </c>
      <c r="U1122" s="196">
        <v>9.6149999999999999E-2</v>
      </c>
      <c r="V1122" s="196">
        <v>0</v>
      </c>
      <c r="W1122" s="196">
        <v>0.10557999999999999</v>
      </c>
      <c r="X1122" s="196">
        <v>2.4920000000000001E-2</v>
      </c>
      <c r="Y1122" s="197">
        <v>0</v>
      </c>
      <c r="Z1122" s="196">
        <v>0</v>
      </c>
      <c r="AA1122" s="196">
        <v>2.351E-2</v>
      </c>
      <c r="AB1122" s="196">
        <v>8.0499999999999999E-3</v>
      </c>
      <c r="AC1122" s="196">
        <v>3.79E-3</v>
      </c>
      <c r="AD1122" s="196">
        <v>5.2599999999999999E-3</v>
      </c>
      <c r="AE1122" s="196">
        <v>0</v>
      </c>
      <c r="AF1122" s="272">
        <f t="shared" si="71"/>
        <v>1</v>
      </c>
      <c r="AG1122" s="196">
        <f t="shared" si="68"/>
        <v>0.28281999999999996</v>
      </c>
    </row>
    <row r="1123" spans="1:33" s="23" customFormat="1" x14ac:dyDescent="0.25">
      <c r="A1123" s="1">
        <v>1978</v>
      </c>
      <c r="B1123" s="1" t="s">
        <v>21</v>
      </c>
      <c r="C1123" s="1" t="str">
        <f t="shared" si="69"/>
        <v>1978NL</v>
      </c>
      <c r="D1123" s="1" t="s">
        <v>58</v>
      </c>
      <c r="E1123" s="1" t="str">
        <f t="shared" si="70"/>
        <v>1978NLResidential</v>
      </c>
      <c r="F1123" s="196">
        <v>0.15557000000000001</v>
      </c>
      <c r="G1123" s="196">
        <v>0.26283999999999996</v>
      </c>
      <c r="H1123" s="196">
        <v>0</v>
      </c>
      <c r="I1123" s="196">
        <v>2.4199999999999999E-2</v>
      </c>
      <c r="J1123" s="196">
        <v>0.14768999999999999</v>
      </c>
      <c r="K1123" s="196">
        <v>0</v>
      </c>
      <c r="L1123" s="196">
        <v>0</v>
      </c>
      <c r="M1123" s="196">
        <v>0</v>
      </c>
      <c r="N1123" s="196">
        <v>2.1360000000000001E-2</v>
      </c>
      <c r="O1123" s="196">
        <v>0</v>
      </c>
      <c r="P1123" s="196">
        <v>0.10552</v>
      </c>
      <c r="Q1123" s="196">
        <v>0</v>
      </c>
      <c r="R1123" s="196">
        <v>0</v>
      </c>
      <c r="S1123" s="196">
        <v>1.5560000000000001E-2</v>
      </c>
      <c r="T1123" s="196">
        <v>0</v>
      </c>
      <c r="U1123" s="196">
        <v>9.6149999999999999E-2</v>
      </c>
      <c r="V1123" s="196">
        <v>0</v>
      </c>
      <c r="W1123" s="196">
        <v>0.10557999999999999</v>
      </c>
      <c r="X1123" s="196">
        <v>2.4920000000000001E-2</v>
      </c>
      <c r="Y1123" s="196">
        <v>0</v>
      </c>
      <c r="Z1123" s="196">
        <v>0</v>
      </c>
      <c r="AA1123" s="196">
        <v>2.351E-2</v>
      </c>
      <c r="AB1123" s="196">
        <v>8.0499999999999999E-3</v>
      </c>
      <c r="AC1123" s="196">
        <v>3.79E-3</v>
      </c>
      <c r="AD1123" s="196">
        <v>5.2599999999999999E-3</v>
      </c>
      <c r="AE1123" s="196">
        <v>0</v>
      </c>
      <c r="AF1123" s="272">
        <f t="shared" si="71"/>
        <v>1</v>
      </c>
      <c r="AG1123" s="196">
        <f t="shared" si="68"/>
        <v>0.28281999999999996</v>
      </c>
    </row>
    <row r="1124" spans="1:33" s="23" customFormat="1" x14ac:dyDescent="0.25">
      <c r="A1124" s="1">
        <v>1979</v>
      </c>
      <c r="B1124" s="1" t="s">
        <v>21</v>
      </c>
      <c r="C1124" s="1" t="str">
        <f t="shared" si="69"/>
        <v>1979NL</v>
      </c>
      <c r="D1124" s="1" t="s">
        <v>57</v>
      </c>
      <c r="E1124" s="1" t="str">
        <f t="shared" si="70"/>
        <v>1979NLC&amp;D</v>
      </c>
      <c r="F1124" s="274">
        <v>0</v>
      </c>
      <c r="G1124" s="274">
        <v>1.0829999999999999E-2</v>
      </c>
      <c r="H1124" s="274">
        <v>0</v>
      </c>
      <c r="I1124" s="274">
        <v>0.31966</v>
      </c>
      <c r="J1124" s="274">
        <v>0</v>
      </c>
      <c r="K1124" s="274">
        <v>0</v>
      </c>
      <c r="L1124" s="274">
        <v>0</v>
      </c>
      <c r="M1124" s="274">
        <v>0</v>
      </c>
      <c r="N1124" s="274">
        <v>0</v>
      </c>
      <c r="O1124" s="274">
        <v>0</v>
      </c>
      <c r="P1124" s="274">
        <v>0</v>
      </c>
      <c r="Q1124" s="274">
        <v>0</v>
      </c>
      <c r="R1124" s="274">
        <v>0</v>
      </c>
      <c r="S1124" s="274">
        <v>0</v>
      </c>
      <c r="T1124" s="274">
        <v>0.29006999999999999</v>
      </c>
      <c r="U1124" s="274">
        <v>0</v>
      </c>
      <c r="V1124" s="274">
        <v>0</v>
      </c>
      <c r="W1124" s="274">
        <v>4.0879999999999972E-2</v>
      </c>
      <c r="X1124" s="274">
        <v>0</v>
      </c>
      <c r="Y1124" s="274">
        <v>0</v>
      </c>
      <c r="Z1124" s="274">
        <v>0</v>
      </c>
      <c r="AA1124" s="274">
        <v>0</v>
      </c>
      <c r="AB1124" s="274">
        <v>0.15045</v>
      </c>
      <c r="AC1124" s="274">
        <v>7.0800000000000002E-2</v>
      </c>
      <c r="AD1124" s="274">
        <v>0.11731000000000003</v>
      </c>
      <c r="AE1124" s="274">
        <v>0</v>
      </c>
      <c r="AF1124" s="272">
        <f t="shared" si="71"/>
        <v>1</v>
      </c>
      <c r="AG1124" s="196">
        <f t="shared" si="68"/>
        <v>0.66950999999999994</v>
      </c>
    </row>
    <row r="1125" spans="1:33" s="23" customFormat="1" x14ac:dyDescent="0.25">
      <c r="A1125" s="1">
        <v>1979</v>
      </c>
      <c r="B1125" s="1" t="s">
        <v>21</v>
      </c>
      <c r="C1125" s="1" t="str">
        <f t="shared" si="69"/>
        <v>1979NL</v>
      </c>
      <c r="D1125" s="1" t="s">
        <v>56</v>
      </c>
      <c r="E1125" s="1" t="str">
        <f t="shared" si="70"/>
        <v>1979NLICI</v>
      </c>
      <c r="F1125" s="196">
        <v>0.15557000000000001</v>
      </c>
      <c r="G1125" s="196">
        <v>0.26283999999999996</v>
      </c>
      <c r="H1125" s="196">
        <v>0</v>
      </c>
      <c r="I1125" s="196">
        <v>2.4199999999999999E-2</v>
      </c>
      <c r="J1125" s="196">
        <v>0.14768999999999999</v>
      </c>
      <c r="K1125" s="196">
        <v>0</v>
      </c>
      <c r="L1125" s="196">
        <v>0</v>
      </c>
      <c r="M1125" s="196">
        <v>0</v>
      </c>
      <c r="N1125" s="196">
        <v>2.1360000000000001E-2</v>
      </c>
      <c r="O1125" s="196">
        <v>0</v>
      </c>
      <c r="P1125" s="196">
        <v>0.10552</v>
      </c>
      <c r="Q1125" s="196">
        <v>0</v>
      </c>
      <c r="R1125" s="196">
        <v>0</v>
      </c>
      <c r="S1125" s="196">
        <v>1.5560000000000001E-2</v>
      </c>
      <c r="T1125" s="196">
        <v>0</v>
      </c>
      <c r="U1125" s="196">
        <v>9.6149999999999999E-2</v>
      </c>
      <c r="V1125" s="196">
        <v>0</v>
      </c>
      <c r="W1125" s="196">
        <v>0.10557999999999999</v>
      </c>
      <c r="X1125" s="196">
        <v>2.4920000000000001E-2</v>
      </c>
      <c r="Y1125" s="197">
        <v>0</v>
      </c>
      <c r="Z1125" s="196">
        <v>0</v>
      </c>
      <c r="AA1125" s="196">
        <v>2.351E-2</v>
      </c>
      <c r="AB1125" s="196">
        <v>8.0499999999999999E-3</v>
      </c>
      <c r="AC1125" s="196">
        <v>3.79E-3</v>
      </c>
      <c r="AD1125" s="196">
        <v>5.2599999999999999E-3</v>
      </c>
      <c r="AE1125" s="196">
        <v>0</v>
      </c>
      <c r="AF1125" s="272">
        <f t="shared" si="71"/>
        <v>1</v>
      </c>
      <c r="AG1125" s="196">
        <f t="shared" si="68"/>
        <v>0.28281999999999996</v>
      </c>
    </row>
    <row r="1126" spans="1:33" s="23" customFormat="1" x14ac:dyDescent="0.25">
      <c r="A1126" s="1">
        <v>1979</v>
      </c>
      <c r="B1126" s="1" t="s">
        <v>21</v>
      </c>
      <c r="C1126" s="1" t="str">
        <f t="shared" si="69"/>
        <v>1979NL</v>
      </c>
      <c r="D1126" s="1" t="s">
        <v>58</v>
      </c>
      <c r="E1126" s="1" t="str">
        <f t="shared" si="70"/>
        <v>1979NLResidential</v>
      </c>
      <c r="F1126" s="196">
        <v>0.15557000000000001</v>
      </c>
      <c r="G1126" s="196">
        <v>0.26283999999999996</v>
      </c>
      <c r="H1126" s="196">
        <v>0</v>
      </c>
      <c r="I1126" s="196">
        <v>2.4199999999999999E-2</v>
      </c>
      <c r="J1126" s="196">
        <v>0.14768999999999999</v>
      </c>
      <c r="K1126" s="196">
        <v>0</v>
      </c>
      <c r="L1126" s="196">
        <v>0</v>
      </c>
      <c r="M1126" s="196">
        <v>0</v>
      </c>
      <c r="N1126" s="196">
        <v>2.1360000000000001E-2</v>
      </c>
      <c r="O1126" s="196">
        <v>0</v>
      </c>
      <c r="P1126" s="196">
        <v>0.10552</v>
      </c>
      <c r="Q1126" s="196">
        <v>0</v>
      </c>
      <c r="R1126" s="196">
        <v>0</v>
      </c>
      <c r="S1126" s="196">
        <v>1.5560000000000001E-2</v>
      </c>
      <c r="T1126" s="196">
        <v>0</v>
      </c>
      <c r="U1126" s="196">
        <v>9.6149999999999999E-2</v>
      </c>
      <c r="V1126" s="196">
        <v>0</v>
      </c>
      <c r="W1126" s="196">
        <v>0.10557999999999999</v>
      </c>
      <c r="X1126" s="196">
        <v>2.4920000000000001E-2</v>
      </c>
      <c r="Y1126" s="196">
        <v>0</v>
      </c>
      <c r="Z1126" s="196">
        <v>0</v>
      </c>
      <c r="AA1126" s="196">
        <v>2.351E-2</v>
      </c>
      <c r="AB1126" s="196">
        <v>8.0499999999999999E-3</v>
      </c>
      <c r="AC1126" s="196">
        <v>3.79E-3</v>
      </c>
      <c r="AD1126" s="196">
        <v>5.2599999999999999E-3</v>
      </c>
      <c r="AE1126" s="196">
        <v>0</v>
      </c>
      <c r="AF1126" s="272">
        <f t="shared" si="71"/>
        <v>1</v>
      </c>
      <c r="AG1126" s="196">
        <f t="shared" ref="AG1126:AG1189" si="72">SUM(S1126:AE1126)</f>
        <v>0.28281999999999996</v>
      </c>
    </row>
    <row r="1127" spans="1:33" s="23" customFormat="1" x14ac:dyDescent="0.25">
      <c r="A1127" s="1">
        <v>1980</v>
      </c>
      <c r="B1127" s="1" t="s">
        <v>21</v>
      </c>
      <c r="C1127" s="1" t="str">
        <f t="shared" si="69"/>
        <v>1980NL</v>
      </c>
      <c r="D1127" s="1" t="s">
        <v>57</v>
      </c>
      <c r="E1127" s="1" t="str">
        <f t="shared" si="70"/>
        <v>1980NLC&amp;D</v>
      </c>
      <c r="F1127" s="274">
        <v>0</v>
      </c>
      <c r="G1127" s="274">
        <v>1.0829999999999999E-2</v>
      </c>
      <c r="H1127" s="274">
        <v>0</v>
      </c>
      <c r="I1127" s="274">
        <v>0.31966</v>
      </c>
      <c r="J1127" s="274">
        <v>0</v>
      </c>
      <c r="K1127" s="274">
        <v>0</v>
      </c>
      <c r="L1127" s="274">
        <v>0</v>
      </c>
      <c r="M1127" s="274">
        <v>0</v>
      </c>
      <c r="N1127" s="274">
        <v>0</v>
      </c>
      <c r="O1127" s="274">
        <v>0</v>
      </c>
      <c r="P1127" s="274">
        <v>0</v>
      </c>
      <c r="Q1127" s="274">
        <v>0</v>
      </c>
      <c r="R1127" s="274">
        <v>0</v>
      </c>
      <c r="S1127" s="274">
        <v>0</v>
      </c>
      <c r="T1127" s="274">
        <v>0.29006999999999999</v>
      </c>
      <c r="U1127" s="274">
        <v>0</v>
      </c>
      <c r="V1127" s="274">
        <v>0</v>
      </c>
      <c r="W1127" s="274">
        <v>4.0879999999999972E-2</v>
      </c>
      <c r="X1127" s="274">
        <v>0</v>
      </c>
      <c r="Y1127" s="274">
        <v>0</v>
      </c>
      <c r="Z1127" s="274">
        <v>0</v>
      </c>
      <c r="AA1127" s="274">
        <v>0</v>
      </c>
      <c r="AB1127" s="274">
        <v>0.15045</v>
      </c>
      <c r="AC1127" s="274">
        <v>7.0800000000000002E-2</v>
      </c>
      <c r="AD1127" s="274">
        <v>0.11731000000000003</v>
      </c>
      <c r="AE1127" s="274">
        <v>0</v>
      </c>
      <c r="AF1127" s="272">
        <f t="shared" si="71"/>
        <v>1</v>
      </c>
      <c r="AG1127" s="196">
        <f t="shared" si="72"/>
        <v>0.66950999999999994</v>
      </c>
    </row>
    <row r="1128" spans="1:33" s="23" customFormat="1" x14ac:dyDescent="0.25">
      <c r="A1128" s="1">
        <v>1980</v>
      </c>
      <c r="B1128" s="1" t="s">
        <v>21</v>
      </c>
      <c r="C1128" s="1" t="str">
        <f t="shared" si="69"/>
        <v>1980NL</v>
      </c>
      <c r="D1128" s="1" t="s">
        <v>56</v>
      </c>
      <c r="E1128" s="1" t="str">
        <f t="shared" si="70"/>
        <v>1980NLICI</v>
      </c>
      <c r="F1128" s="196">
        <v>0.15557000000000001</v>
      </c>
      <c r="G1128" s="196">
        <v>0.26283999999999996</v>
      </c>
      <c r="H1128" s="196">
        <v>0</v>
      </c>
      <c r="I1128" s="196">
        <v>2.4199999999999999E-2</v>
      </c>
      <c r="J1128" s="196">
        <v>0.14768999999999999</v>
      </c>
      <c r="K1128" s="196">
        <v>0</v>
      </c>
      <c r="L1128" s="196">
        <v>0</v>
      </c>
      <c r="M1128" s="196">
        <v>0</v>
      </c>
      <c r="N1128" s="196">
        <v>2.1360000000000001E-2</v>
      </c>
      <c r="O1128" s="196">
        <v>0</v>
      </c>
      <c r="P1128" s="196">
        <v>0.10552</v>
      </c>
      <c r="Q1128" s="196">
        <v>0</v>
      </c>
      <c r="R1128" s="196">
        <v>0</v>
      </c>
      <c r="S1128" s="196">
        <v>1.5560000000000001E-2</v>
      </c>
      <c r="T1128" s="196">
        <v>0</v>
      </c>
      <c r="U1128" s="196">
        <v>9.6149999999999999E-2</v>
      </c>
      <c r="V1128" s="196">
        <v>0</v>
      </c>
      <c r="W1128" s="196">
        <v>0.10557999999999999</v>
      </c>
      <c r="X1128" s="196">
        <v>2.4920000000000001E-2</v>
      </c>
      <c r="Y1128" s="197">
        <v>0</v>
      </c>
      <c r="Z1128" s="196">
        <v>0</v>
      </c>
      <c r="AA1128" s="196">
        <v>2.351E-2</v>
      </c>
      <c r="AB1128" s="196">
        <v>8.0499999999999999E-3</v>
      </c>
      <c r="AC1128" s="196">
        <v>3.79E-3</v>
      </c>
      <c r="AD1128" s="196">
        <v>5.2599999999999999E-3</v>
      </c>
      <c r="AE1128" s="196">
        <v>0</v>
      </c>
      <c r="AF1128" s="272">
        <f t="shared" si="71"/>
        <v>1</v>
      </c>
      <c r="AG1128" s="196">
        <f t="shared" si="72"/>
        <v>0.28281999999999996</v>
      </c>
    </row>
    <row r="1129" spans="1:33" s="23" customFormat="1" x14ac:dyDescent="0.25">
      <c r="A1129" s="1">
        <v>1980</v>
      </c>
      <c r="B1129" s="1" t="s">
        <v>21</v>
      </c>
      <c r="C1129" s="1" t="str">
        <f t="shared" si="69"/>
        <v>1980NL</v>
      </c>
      <c r="D1129" s="1" t="s">
        <v>58</v>
      </c>
      <c r="E1129" s="1" t="str">
        <f t="shared" si="70"/>
        <v>1980NLResidential</v>
      </c>
      <c r="F1129" s="196">
        <v>0.15557000000000001</v>
      </c>
      <c r="G1129" s="196">
        <v>0.26283999999999996</v>
      </c>
      <c r="H1129" s="196">
        <v>0</v>
      </c>
      <c r="I1129" s="196">
        <v>2.4199999999999999E-2</v>
      </c>
      <c r="J1129" s="196">
        <v>0.14768999999999999</v>
      </c>
      <c r="K1129" s="196">
        <v>0</v>
      </c>
      <c r="L1129" s="196">
        <v>0</v>
      </c>
      <c r="M1129" s="196">
        <v>0</v>
      </c>
      <c r="N1129" s="196">
        <v>2.1360000000000001E-2</v>
      </c>
      <c r="O1129" s="196">
        <v>0</v>
      </c>
      <c r="P1129" s="196">
        <v>0.10552</v>
      </c>
      <c r="Q1129" s="196">
        <v>0</v>
      </c>
      <c r="R1129" s="196">
        <v>0</v>
      </c>
      <c r="S1129" s="196">
        <v>1.5560000000000001E-2</v>
      </c>
      <c r="T1129" s="196">
        <v>0</v>
      </c>
      <c r="U1129" s="196">
        <v>9.6149999999999999E-2</v>
      </c>
      <c r="V1129" s="196">
        <v>0</v>
      </c>
      <c r="W1129" s="196">
        <v>0.10557999999999999</v>
      </c>
      <c r="X1129" s="196">
        <v>2.4920000000000001E-2</v>
      </c>
      <c r="Y1129" s="196">
        <v>0</v>
      </c>
      <c r="Z1129" s="196">
        <v>0</v>
      </c>
      <c r="AA1129" s="196">
        <v>2.351E-2</v>
      </c>
      <c r="AB1129" s="196">
        <v>8.0499999999999999E-3</v>
      </c>
      <c r="AC1129" s="196">
        <v>3.79E-3</v>
      </c>
      <c r="AD1129" s="196">
        <v>5.2599999999999999E-3</v>
      </c>
      <c r="AE1129" s="196">
        <v>0</v>
      </c>
      <c r="AF1129" s="272">
        <f t="shared" si="71"/>
        <v>1</v>
      </c>
      <c r="AG1129" s="196">
        <f t="shared" si="72"/>
        <v>0.28281999999999996</v>
      </c>
    </row>
    <row r="1130" spans="1:33" s="23" customFormat="1" x14ac:dyDescent="0.25">
      <c r="A1130" s="1">
        <v>1981</v>
      </c>
      <c r="B1130" s="1" t="s">
        <v>21</v>
      </c>
      <c r="C1130" s="1" t="str">
        <f t="shared" si="69"/>
        <v>1981NL</v>
      </c>
      <c r="D1130" s="1" t="s">
        <v>57</v>
      </c>
      <c r="E1130" s="1" t="str">
        <f t="shared" si="70"/>
        <v>1981NLC&amp;D</v>
      </c>
      <c r="F1130" s="274">
        <v>0</v>
      </c>
      <c r="G1130" s="274">
        <v>1.0829999999999999E-2</v>
      </c>
      <c r="H1130" s="274">
        <v>0</v>
      </c>
      <c r="I1130" s="274">
        <v>0.31966</v>
      </c>
      <c r="J1130" s="274">
        <v>0</v>
      </c>
      <c r="K1130" s="274">
        <v>0</v>
      </c>
      <c r="L1130" s="274">
        <v>0</v>
      </c>
      <c r="M1130" s="274">
        <v>0</v>
      </c>
      <c r="N1130" s="274">
        <v>0</v>
      </c>
      <c r="O1130" s="274">
        <v>0</v>
      </c>
      <c r="P1130" s="274">
        <v>0</v>
      </c>
      <c r="Q1130" s="274">
        <v>0</v>
      </c>
      <c r="R1130" s="274">
        <v>0</v>
      </c>
      <c r="S1130" s="274">
        <v>0</v>
      </c>
      <c r="T1130" s="274">
        <v>0.29006999999999999</v>
      </c>
      <c r="U1130" s="274">
        <v>0</v>
      </c>
      <c r="V1130" s="274">
        <v>0</v>
      </c>
      <c r="W1130" s="274">
        <v>4.0879999999999972E-2</v>
      </c>
      <c r="X1130" s="274">
        <v>0</v>
      </c>
      <c r="Y1130" s="274">
        <v>0</v>
      </c>
      <c r="Z1130" s="274">
        <v>0</v>
      </c>
      <c r="AA1130" s="274">
        <v>0</v>
      </c>
      <c r="AB1130" s="274">
        <v>0.15045</v>
      </c>
      <c r="AC1130" s="274">
        <v>7.0800000000000002E-2</v>
      </c>
      <c r="AD1130" s="274">
        <v>0.11731000000000003</v>
      </c>
      <c r="AE1130" s="274">
        <v>0</v>
      </c>
      <c r="AF1130" s="272">
        <f t="shared" si="71"/>
        <v>1</v>
      </c>
      <c r="AG1130" s="196">
        <f t="shared" si="72"/>
        <v>0.66950999999999994</v>
      </c>
    </row>
    <row r="1131" spans="1:33" s="23" customFormat="1" x14ac:dyDescent="0.25">
      <c r="A1131" s="1">
        <v>1981</v>
      </c>
      <c r="B1131" s="1" t="s">
        <v>21</v>
      </c>
      <c r="C1131" s="1" t="str">
        <f t="shared" si="69"/>
        <v>1981NL</v>
      </c>
      <c r="D1131" s="1" t="s">
        <v>56</v>
      </c>
      <c r="E1131" s="1" t="str">
        <f t="shared" si="70"/>
        <v>1981NLICI</v>
      </c>
      <c r="F1131" s="196">
        <v>0.15557000000000001</v>
      </c>
      <c r="G1131" s="196">
        <v>0.26283999999999996</v>
      </c>
      <c r="H1131" s="196">
        <v>0</v>
      </c>
      <c r="I1131" s="196">
        <v>2.4199999999999999E-2</v>
      </c>
      <c r="J1131" s="196">
        <v>0.14768999999999999</v>
      </c>
      <c r="K1131" s="196">
        <v>0</v>
      </c>
      <c r="L1131" s="196">
        <v>0</v>
      </c>
      <c r="M1131" s="196">
        <v>0</v>
      </c>
      <c r="N1131" s="196">
        <v>2.1360000000000001E-2</v>
      </c>
      <c r="O1131" s="196">
        <v>0</v>
      </c>
      <c r="P1131" s="196">
        <v>0.10552</v>
      </c>
      <c r="Q1131" s="196">
        <v>0</v>
      </c>
      <c r="R1131" s="196">
        <v>0</v>
      </c>
      <c r="S1131" s="196">
        <v>1.5560000000000001E-2</v>
      </c>
      <c r="T1131" s="196">
        <v>0</v>
      </c>
      <c r="U1131" s="196">
        <v>9.6149999999999999E-2</v>
      </c>
      <c r="V1131" s="196">
        <v>0</v>
      </c>
      <c r="W1131" s="196">
        <v>0.10557999999999999</v>
      </c>
      <c r="X1131" s="196">
        <v>2.4920000000000001E-2</v>
      </c>
      <c r="Y1131" s="197">
        <v>0</v>
      </c>
      <c r="Z1131" s="196">
        <v>0</v>
      </c>
      <c r="AA1131" s="196">
        <v>2.351E-2</v>
      </c>
      <c r="AB1131" s="196">
        <v>8.0499999999999999E-3</v>
      </c>
      <c r="AC1131" s="196">
        <v>3.79E-3</v>
      </c>
      <c r="AD1131" s="196">
        <v>5.2599999999999999E-3</v>
      </c>
      <c r="AE1131" s="196">
        <v>0</v>
      </c>
      <c r="AF1131" s="272">
        <f t="shared" si="71"/>
        <v>1</v>
      </c>
      <c r="AG1131" s="196">
        <f t="shared" si="72"/>
        <v>0.28281999999999996</v>
      </c>
    </row>
    <row r="1132" spans="1:33" s="23" customFormat="1" x14ac:dyDescent="0.25">
      <c r="A1132" s="1">
        <v>1981</v>
      </c>
      <c r="B1132" s="1" t="s">
        <v>21</v>
      </c>
      <c r="C1132" s="1" t="str">
        <f t="shared" si="69"/>
        <v>1981NL</v>
      </c>
      <c r="D1132" s="1" t="s">
        <v>58</v>
      </c>
      <c r="E1132" s="1" t="str">
        <f t="shared" si="70"/>
        <v>1981NLResidential</v>
      </c>
      <c r="F1132" s="196">
        <v>0.15557000000000001</v>
      </c>
      <c r="G1132" s="196">
        <v>0.26283999999999996</v>
      </c>
      <c r="H1132" s="196">
        <v>0</v>
      </c>
      <c r="I1132" s="196">
        <v>2.4199999999999999E-2</v>
      </c>
      <c r="J1132" s="196">
        <v>0.14768999999999999</v>
      </c>
      <c r="K1132" s="196">
        <v>0</v>
      </c>
      <c r="L1132" s="196">
        <v>0</v>
      </c>
      <c r="M1132" s="196">
        <v>0</v>
      </c>
      <c r="N1132" s="196">
        <v>2.1360000000000001E-2</v>
      </c>
      <c r="O1132" s="196">
        <v>0</v>
      </c>
      <c r="P1132" s="196">
        <v>0.10552</v>
      </c>
      <c r="Q1132" s="196">
        <v>0</v>
      </c>
      <c r="R1132" s="196">
        <v>0</v>
      </c>
      <c r="S1132" s="196">
        <v>1.5560000000000001E-2</v>
      </c>
      <c r="T1132" s="196">
        <v>0</v>
      </c>
      <c r="U1132" s="196">
        <v>9.6149999999999999E-2</v>
      </c>
      <c r="V1132" s="196">
        <v>0</v>
      </c>
      <c r="W1132" s="196">
        <v>0.10557999999999999</v>
      </c>
      <c r="X1132" s="196">
        <v>2.4920000000000001E-2</v>
      </c>
      <c r="Y1132" s="196">
        <v>0</v>
      </c>
      <c r="Z1132" s="196">
        <v>0</v>
      </c>
      <c r="AA1132" s="196">
        <v>2.351E-2</v>
      </c>
      <c r="AB1132" s="196">
        <v>8.0499999999999999E-3</v>
      </c>
      <c r="AC1132" s="196">
        <v>3.79E-3</v>
      </c>
      <c r="AD1132" s="196">
        <v>5.2599999999999999E-3</v>
      </c>
      <c r="AE1132" s="196">
        <v>0</v>
      </c>
      <c r="AF1132" s="272">
        <f t="shared" si="71"/>
        <v>1</v>
      </c>
      <c r="AG1132" s="196">
        <f t="shared" si="72"/>
        <v>0.28281999999999996</v>
      </c>
    </row>
    <row r="1133" spans="1:33" s="23" customFormat="1" x14ac:dyDescent="0.25">
      <c r="A1133" s="1">
        <v>1982</v>
      </c>
      <c r="B1133" s="1" t="s">
        <v>21</v>
      </c>
      <c r="C1133" s="1" t="str">
        <f t="shared" si="69"/>
        <v>1982NL</v>
      </c>
      <c r="D1133" s="1" t="s">
        <v>57</v>
      </c>
      <c r="E1133" s="1" t="str">
        <f t="shared" si="70"/>
        <v>1982NLC&amp;D</v>
      </c>
      <c r="F1133" s="274">
        <v>0</v>
      </c>
      <c r="G1133" s="274">
        <v>1.0829999999999999E-2</v>
      </c>
      <c r="H1133" s="274">
        <v>0</v>
      </c>
      <c r="I1133" s="274">
        <v>0.31966</v>
      </c>
      <c r="J1133" s="274">
        <v>0</v>
      </c>
      <c r="K1133" s="274">
        <v>0</v>
      </c>
      <c r="L1133" s="274">
        <v>0</v>
      </c>
      <c r="M1133" s="274">
        <v>0</v>
      </c>
      <c r="N1133" s="274">
        <v>0</v>
      </c>
      <c r="O1133" s="274">
        <v>0</v>
      </c>
      <c r="P1133" s="274">
        <v>0</v>
      </c>
      <c r="Q1133" s="274">
        <v>0</v>
      </c>
      <c r="R1133" s="274">
        <v>0</v>
      </c>
      <c r="S1133" s="274">
        <v>0</v>
      </c>
      <c r="T1133" s="274">
        <v>0.29006999999999999</v>
      </c>
      <c r="U1133" s="274">
        <v>0</v>
      </c>
      <c r="V1133" s="274">
        <v>0</v>
      </c>
      <c r="W1133" s="274">
        <v>4.0879999999999972E-2</v>
      </c>
      <c r="X1133" s="274">
        <v>0</v>
      </c>
      <c r="Y1133" s="274">
        <v>0</v>
      </c>
      <c r="Z1133" s="274">
        <v>0</v>
      </c>
      <c r="AA1133" s="274">
        <v>0</v>
      </c>
      <c r="AB1133" s="274">
        <v>0.15045</v>
      </c>
      <c r="AC1133" s="274">
        <v>7.0800000000000002E-2</v>
      </c>
      <c r="AD1133" s="274">
        <v>0.11731000000000003</v>
      </c>
      <c r="AE1133" s="274">
        <v>0</v>
      </c>
      <c r="AF1133" s="272">
        <f t="shared" si="71"/>
        <v>1</v>
      </c>
      <c r="AG1133" s="196">
        <f t="shared" si="72"/>
        <v>0.66950999999999994</v>
      </c>
    </row>
    <row r="1134" spans="1:33" s="23" customFormat="1" x14ac:dyDescent="0.25">
      <c r="A1134" s="1">
        <v>1982</v>
      </c>
      <c r="B1134" s="1" t="s">
        <v>21</v>
      </c>
      <c r="C1134" s="1" t="str">
        <f t="shared" si="69"/>
        <v>1982NL</v>
      </c>
      <c r="D1134" s="1" t="s">
        <v>56</v>
      </c>
      <c r="E1134" s="1" t="str">
        <f t="shared" si="70"/>
        <v>1982NLICI</v>
      </c>
      <c r="F1134" s="196">
        <v>0.15557000000000001</v>
      </c>
      <c r="G1134" s="196">
        <v>0.26283999999999996</v>
      </c>
      <c r="H1134" s="196">
        <v>0</v>
      </c>
      <c r="I1134" s="196">
        <v>2.4199999999999999E-2</v>
      </c>
      <c r="J1134" s="196">
        <v>0.14768999999999999</v>
      </c>
      <c r="K1134" s="196">
        <v>0</v>
      </c>
      <c r="L1134" s="196">
        <v>0</v>
      </c>
      <c r="M1134" s="196">
        <v>0</v>
      </c>
      <c r="N1134" s="196">
        <v>2.1360000000000001E-2</v>
      </c>
      <c r="O1134" s="196">
        <v>0</v>
      </c>
      <c r="P1134" s="196">
        <v>0.10552</v>
      </c>
      <c r="Q1134" s="196">
        <v>0</v>
      </c>
      <c r="R1134" s="196">
        <v>0</v>
      </c>
      <c r="S1134" s="196">
        <v>1.5560000000000001E-2</v>
      </c>
      <c r="T1134" s="196">
        <v>0</v>
      </c>
      <c r="U1134" s="196">
        <v>9.6149999999999999E-2</v>
      </c>
      <c r="V1134" s="196">
        <v>0</v>
      </c>
      <c r="W1134" s="196">
        <v>0.10557999999999999</v>
      </c>
      <c r="X1134" s="196">
        <v>2.4920000000000001E-2</v>
      </c>
      <c r="Y1134" s="197">
        <v>0</v>
      </c>
      <c r="Z1134" s="196">
        <v>0</v>
      </c>
      <c r="AA1134" s="196">
        <v>2.351E-2</v>
      </c>
      <c r="AB1134" s="196">
        <v>8.0499999999999999E-3</v>
      </c>
      <c r="AC1134" s="196">
        <v>3.79E-3</v>
      </c>
      <c r="AD1134" s="196">
        <v>5.2599999999999999E-3</v>
      </c>
      <c r="AE1134" s="196">
        <v>0</v>
      </c>
      <c r="AF1134" s="272">
        <f t="shared" si="71"/>
        <v>1</v>
      </c>
      <c r="AG1134" s="196">
        <f t="shared" si="72"/>
        <v>0.28281999999999996</v>
      </c>
    </row>
    <row r="1135" spans="1:33" s="23" customFormat="1" x14ac:dyDescent="0.25">
      <c r="A1135" s="1">
        <v>1982</v>
      </c>
      <c r="B1135" s="1" t="s">
        <v>21</v>
      </c>
      <c r="C1135" s="1" t="str">
        <f t="shared" si="69"/>
        <v>1982NL</v>
      </c>
      <c r="D1135" s="1" t="s">
        <v>58</v>
      </c>
      <c r="E1135" s="1" t="str">
        <f t="shared" si="70"/>
        <v>1982NLResidential</v>
      </c>
      <c r="F1135" s="196">
        <v>0.15557000000000001</v>
      </c>
      <c r="G1135" s="196">
        <v>0.26283999999999996</v>
      </c>
      <c r="H1135" s="196">
        <v>0</v>
      </c>
      <c r="I1135" s="196">
        <v>2.4199999999999999E-2</v>
      </c>
      <c r="J1135" s="196">
        <v>0.14768999999999999</v>
      </c>
      <c r="K1135" s="196">
        <v>0</v>
      </c>
      <c r="L1135" s="196">
        <v>0</v>
      </c>
      <c r="M1135" s="196">
        <v>0</v>
      </c>
      <c r="N1135" s="196">
        <v>2.1360000000000001E-2</v>
      </c>
      <c r="O1135" s="196">
        <v>0</v>
      </c>
      <c r="P1135" s="196">
        <v>0.10552</v>
      </c>
      <c r="Q1135" s="196">
        <v>0</v>
      </c>
      <c r="R1135" s="196">
        <v>0</v>
      </c>
      <c r="S1135" s="196">
        <v>1.5560000000000001E-2</v>
      </c>
      <c r="T1135" s="197">
        <v>0</v>
      </c>
      <c r="U1135" s="196">
        <v>9.6149999999999999E-2</v>
      </c>
      <c r="V1135" s="196">
        <v>0</v>
      </c>
      <c r="W1135" s="196">
        <v>0.10557999999999999</v>
      </c>
      <c r="X1135" s="196">
        <v>2.4920000000000001E-2</v>
      </c>
      <c r="Y1135" s="196">
        <v>0</v>
      </c>
      <c r="Z1135" s="196">
        <v>0</v>
      </c>
      <c r="AA1135" s="196">
        <v>2.351E-2</v>
      </c>
      <c r="AB1135" s="196">
        <v>8.0499999999999999E-3</v>
      </c>
      <c r="AC1135" s="196">
        <v>3.79E-3</v>
      </c>
      <c r="AD1135" s="196">
        <v>5.2599999999999999E-3</v>
      </c>
      <c r="AE1135" s="196">
        <v>0</v>
      </c>
      <c r="AF1135" s="272">
        <f t="shared" si="71"/>
        <v>1</v>
      </c>
      <c r="AG1135" s="196">
        <f t="shared" si="72"/>
        <v>0.28281999999999996</v>
      </c>
    </row>
    <row r="1136" spans="1:33" s="23" customFormat="1" x14ac:dyDescent="0.25">
      <c r="A1136" s="1">
        <v>1983</v>
      </c>
      <c r="B1136" s="1" t="s">
        <v>21</v>
      </c>
      <c r="C1136" s="1" t="str">
        <f t="shared" si="69"/>
        <v>1983NL</v>
      </c>
      <c r="D1136" s="1" t="s">
        <v>57</v>
      </c>
      <c r="E1136" s="1" t="str">
        <f t="shared" si="70"/>
        <v>1983NLC&amp;D</v>
      </c>
      <c r="F1136" s="274">
        <v>0</v>
      </c>
      <c r="G1136" s="274">
        <v>1.0829999999999999E-2</v>
      </c>
      <c r="H1136" s="274">
        <v>0</v>
      </c>
      <c r="I1136" s="274">
        <v>0.31966</v>
      </c>
      <c r="J1136" s="274">
        <v>0</v>
      </c>
      <c r="K1136" s="274">
        <v>0</v>
      </c>
      <c r="L1136" s="274">
        <v>0</v>
      </c>
      <c r="M1136" s="274">
        <v>0</v>
      </c>
      <c r="N1136" s="274">
        <v>0</v>
      </c>
      <c r="O1136" s="274">
        <v>0</v>
      </c>
      <c r="P1136" s="274">
        <v>0</v>
      </c>
      <c r="Q1136" s="274">
        <v>0</v>
      </c>
      <c r="R1136" s="274">
        <v>0</v>
      </c>
      <c r="S1136" s="274">
        <v>0</v>
      </c>
      <c r="T1136" s="274">
        <v>0.29006999999999999</v>
      </c>
      <c r="U1136" s="274">
        <v>0</v>
      </c>
      <c r="V1136" s="274">
        <v>0</v>
      </c>
      <c r="W1136" s="274">
        <v>4.0879999999999972E-2</v>
      </c>
      <c r="X1136" s="274">
        <v>0</v>
      </c>
      <c r="Y1136" s="274">
        <v>0</v>
      </c>
      <c r="Z1136" s="274">
        <v>0</v>
      </c>
      <c r="AA1136" s="274">
        <v>0</v>
      </c>
      <c r="AB1136" s="274">
        <v>0.15045</v>
      </c>
      <c r="AC1136" s="274">
        <v>7.0800000000000002E-2</v>
      </c>
      <c r="AD1136" s="274">
        <v>0.11731000000000003</v>
      </c>
      <c r="AE1136" s="274">
        <v>0</v>
      </c>
      <c r="AF1136" s="272">
        <f t="shared" si="71"/>
        <v>1</v>
      </c>
      <c r="AG1136" s="196">
        <f t="shared" si="72"/>
        <v>0.66950999999999994</v>
      </c>
    </row>
    <row r="1137" spans="1:33" s="23" customFormat="1" x14ac:dyDescent="0.25">
      <c r="A1137" s="1">
        <v>1983</v>
      </c>
      <c r="B1137" s="1" t="s">
        <v>21</v>
      </c>
      <c r="C1137" s="1" t="str">
        <f t="shared" si="69"/>
        <v>1983NL</v>
      </c>
      <c r="D1137" s="1" t="s">
        <v>56</v>
      </c>
      <c r="E1137" s="1" t="str">
        <f t="shared" si="70"/>
        <v>1983NLICI</v>
      </c>
      <c r="F1137" s="196">
        <v>0.15557000000000001</v>
      </c>
      <c r="G1137" s="196">
        <v>0.26283999999999996</v>
      </c>
      <c r="H1137" s="196">
        <v>0</v>
      </c>
      <c r="I1137" s="196">
        <v>2.4199999999999999E-2</v>
      </c>
      <c r="J1137" s="196">
        <v>0.14768999999999999</v>
      </c>
      <c r="K1137" s="196">
        <v>0</v>
      </c>
      <c r="L1137" s="196">
        <v>0</v>
      </c>
      <c r="M1137" s="196">
        <v>0</v>
      </c>
      <c r="N1137" s="196">
        <v>2.1360000000000001E-2</v>
      </c>
      <c r="O1137" s="196">
        <v>0</v>
      </c>
      <c r="P1137" s="196">
        <v>0.10552</v>
      </c>
      <c r="Q1137" s="196">
        <v>0</v>
      </c>
      <c r="R1137" s="196">
        <v>0</v>
      </c>
      <c r="S1137" s="196">
        <v>1.5560000000000001E-2</v>
      </c>
      <c r="T1137" s="196">
        <v>0</v>
      </c>
      <c r="U1137" s="196">
        <v>9.6149999999999999E-2</v>
      </c>
      <c r="V1137" s="196">
        <v>0</v>
      </c>
      <c r="W1137" s="196">
        <v>0.10557999999999999</v>
      </c>
      <c r="X1137" s="196">
        <v>2.4920000000000001E-2</v>
      </c>
      <c r="Y1137" s="197">
        <v>0</v>
      </c>
      <c r="Z1137" s="196">
        <v>0</v>
      </c>
      <c r="AA1137" s="196">
        <v>2.351E-2</v>
      </c>
      <c r="AB1137" s="196">
        <v>8.0499999999999999E-3</v>
      </c>
      <c r="AC1137" s="196">
        <v>3.79E-3</v>
      </c>
      <c r="AD1137" s="196">
        <v>5.2599999999999999E-3</v>
      </c>
      <c r="AE1137" s="196">
        <v>0</v>
      </c>
      <c r="AF1137" s="272">
        <f t="shared" si="71"/>
        <v>1</v>
      </c>
      <c r="AG1137" s="196">
        <f t="shared" si="72"/>
        <v>0.28281999999999996</v>
      </c>
    </row>
    <row r="1138" spans="1:33" s="23" customFormat="1" x14ac:dyDescent="0.25">
      <c r="A1138" s="1">
        <v>1983</v>
      </c>
      <c r="B1138" s="1" t="s">
        <v>21</v>
      </c>
      <c r="C1138" s="1" t="str">
        <f t="shared" si="69"/>
        <v>1983NL</v>
      </c>
      <c r="D1138" s="1" t="s">
        <v>58</v>
      </c>
      <c r="E1138" s="1" t="str">
        <f t="shared" si="70"/>
        <v>1983NLResidential</v>
      </c>
      <c r="F1138" s="196">
        <v>0.15557000000000001</v>
      </c>
      <c r="G1138" s="196">
        <v>0.26283999999999996</v>
      </c>
      <c r="H1138" s="196">
        <v>0</v>
      </c>
      <c r="I1138" s="196">
        <v>2.4199999999999999E-2</v>
      </c>
      <c r="J1138" s="196">
        <v>0.14768999999999999</v>
      </c>
      <c r="K1138" s="196">
        <v>0</v>
      </c>
      <c r="L1138" s="196">
        <v>0</v>
      </c>
      <c r="M1138" s="196">
        <v>0</v>
      </c>
      <c r="N1138" s="196">
        <v>2.1360000000000001E-2</v>
      </c>
      <c r="O1138" s="196">
        <v>0</v>
      </c>
      <c r="P1138" s="196">
        <v>0.10552</v>
      </c>
      <c r="Q1138" s="196">
        <v>0</v>
      </c>
      <c r="R1138" s="196">
        <v>0</v>
      </c>
      <c r="S1138" s="196">
        <v>1.5560000000000001E-2</v>
      </c>
      <c r="T1138" s="197">
        <v>0</v>
      </c>
      <c r="U1138" s="196">
        <v>9.6149999999999999E-2</v>
      </c>
      <c r="V1138" s="196">
        <v>0</v>
      </c>
      <c r="W1138" s="196">
        <v>0.10557999999999999</v>
      </c>
      <c r="X1138" s="196">
        <v>2.4920000000000001E-2</v>
      </c>
      <c r="Y1138" s="196">
        <v>0</v>
      </c>
      <c r="Z1138" s="196">
        <v>0</v>
      </c>
      <c r="AA1138" s="196">
        <v>2.351E-2</v>
      </c>
      <c r="AB1138" s="196">
        <v>8.0499999999999999E-3</v>
      </c>
      <c r="AC1138" s="196">
        <v>3.79E-3</v>
      </c>
      <c r="AD1138" s="196">
        <v>5.2599999999999999E-3</v>
      </c>
      <c r="AE1138" s="196">
        <v>0</v>
      </c>
      <c r="AF1138" s="272">
        <f t="shared" si="71"/>
        <v>1</v>
      </c>
      <c r="AG1138" s="196">
        <f t="shared" si="72"/>
        <v>0.28281999999999996</v>
      </c>
    </row>
    <row r="1139" spans="1:33" s="23" customFormat="1" x14ac:dyDescent="0.25">
      <c r="A1139" s="1">
        <v>1984</v>
      </c>
      <c r="B1139" s="1" t="s">
        <v>21</v>
      </c>
      <c r="C1139" s="1" t="str">
        <f t="shared" si="69"/>
        <v>1984NL</v>
      </c>
      <c r="D1139" s="1" t="s">
        <v>57</v>
      </c>
      <c r="E1139" s="1" t="str">
        <f t="shared" si="70"/>
        <v>1984NLC&amp;D</v>
      </c>
      <c r="F1139" s="274">
        <v>0</v>
      </c>
      <c r="G1139" s="274">
        <v>1.0829999999999999E-2</v>
      </c>
      <c r="H1139" s="274">
        <v>0</v>
      </c>
      <c r="I1139" s="274">
        <v>0.31966</v>
      </c>
      <c r="J1139" s="274">
        <v>0</v>
      </c>
      <c r="K1139" s="274">
        <v>0</v>
      </c>
      <c r="L1139" s="274">
        <v>0</v>
      </c>
      <c r="M1139" s="274">
        <v>0</v>
      </c>
      <c r="N1139" s="274">
        <v>0</v>
      </c>
      <c r="O1139" s="274">
        <v>0</v>
      </c>
      <c r="P1139" s="274">
        <v>0</v>
      </c>
      <c r="Q1139" s="274">
        <v>0</v>
      </c>
      <c r="R1139" s="274">
        <v>0</v>
      </c>
      <c r="S1139" s="274">
        <v>0</v>
      </c>
      <c r="T1139" s="274">
        <v>0.29006999999999999</v>
      </c>
      <c r="U1139" s="274">
        <v>0</v>
      </c>
      <c r="V1139" s="274">
        <v>0</v>
      </c>
      <c r="W1139" s="274">
        <v>4.0879999999999972E-2</v>
      </c>
      <c r="X1139" s="274">
        <v>0</v>
      </c>
      <c r="Y1139" s="274">
        <v>0</v>
      </c>
      <c r="Z1139" s="274">
        <v>0</v>
      </c>
      <c r="AA1139" s="274">
        <v>0</v>
      </c>
      <c r="AB1139" s="274">
        <v>0.15045</v>
      </c>
      <c r="AC1139" s="274">
        <v>7.0800000000000002E-2</v>
      </c>
      <c r="AD1139" s="274">
        <v>0.11731000000000003</v>
      </c>
      <c r="AE1139" s="274">
        <v>0</v>
      </c>
      <c r="AF1139" s="272">
        <f t="shared" si="71"/>
        <v>1</v>
      </c>
      <c r="AG1139" s="196">
        <f t="shared" si="72"/>
        <v>0.66950999999999994</v>
      </c>
    </row>
    <row r="1140" spans="1:33" s="23" customFormat="1" x14ac:dyDescent="0.25">
      <c r="A1140" s="1">
        <v>1984</v>
      </c>
      <c r="B1140" s="1" t="s">
        <v>21</v>
      </c>
      <c r="C1140" s="1" t="str">
        <f t="shared" si="69"/>
        <v>1984NL</v>
      </c>
      <c r="D1140" s="1" t="s">
        <v>56</v>
      </c>
      <c r="E1140" s="1" t="str">
        <f t="shared" si="70"/>
        <v>1984NLICI</v>
      </c>
      <c r="F1140" s="196">
        <v>0.15557000000000001</v>
      </c>
      <c r="G1140" s="196">
        <v>0.26283999999999996</v>
      </c>
      <c r="H1140" s="196">
        <v>0</v>
      </c>
      <c r="I1140" s="196">
        <v>2.4199999999999999E-2</v>
      </c>
      <c r="J1140" s="196">
        <v>0.14768999999999999</v>
      </c>
      <c r="K1140" s="196">
        <v>0</v>
      </c>
      <c r="L1140" s="196">
        <v>0</v>
      </c>
      <c r="M1140" s="196">
        <v>0</v>
      </c>
      <c r="N1140" s="196">
        <v>2.1360000000000001E-2</v>
      </c>
      <c r="O1140" s="196">
        <v>0</v>
      </c>
      <c r="P1140" s="196">
        <v>0.10552</v>
      </c>
      <c r="Q1140" s="196">
        <v>0</v>
      </c>
      <c r="R1140" s="196">
        <v>0</v>
      </c>
      <c r="S1140" s="196">
        <v>1.5560000000000001E-2</v>
      </c>
      <c r="T1140" s="196">
        <v>0</v>
      </c>
      <c r="U1140" s="196">
        <v>9.6149999999999999E-2</v>
      </c>
      <c r="V1140" s="196">
        <v>0</v>
      </c>
      <c r="W1140" s="196">
        <v>0.10557999999999999</v>
      </c>
      <c r="X1140" s="196">
        <v>2.4920000000000001E-2</v>
      </c>
      <c r="Y1140" s="197">
        <v>0</v>
      </c>
      <c r="Z1140" s="196">
        <v>0</v>
      </c>
      <c r="AA1140" s="196">
        <v>2.351E-2</v>
      </c>
      <c r="AB1140" s="196">
        <v>8.0499999999999999E-3</v>
      </c>
      <c r="AC1140" s="196">
        <v>3.79E-3</v>
      </c>
      <c r="AD1140" s="196">
        <v>5.2599999999999999E-3</v>
      </c>
      <c r="AE1140" s="196">
        <v>0</v>
      </c>
      <c r="AF1140" s="272">
        <f t="shared" si="71"/>
        <v>1</v>
      </c>
      <c r="AG1140" s="196">
        <f t="shared" si="72"/>
        <v>0.28281999999999996</v>
      </c>
    </row>
    <row r="1141" spans="1:33" s="23" customFormat="1" x14ac:dyDescent="0.25">
      <c r="A1141" s="1">
        <v>1984</v>
      </c>
      <c r="B1141" s="1" t="s">
        <v>21</v>
      </c>
      <c r="C1141" s="1" t="str">
        <f t="shared" si="69"/>
        <v>1984NL</v>
      </c>
      <c r="D1141" s="1" t="s">
        <v>58</v>
      </c>
      <c r="E1141" s="1" t="str">
        <f t="shared" si="70"/>
        <v>1984NLResidential</v>
      </c>
      <c r="F1141" s="196">
        <v>0.15557000000000001</v>
      </c>
      <c r="G1141" s="196">
        <v>0.26283999999999996</v>
      </c>
      <c r="H1141" s="196">
        <v>0</v>
      </c>
      <c r="I1141" s="196">
        <v>2.4199999999999999E-2</v>
      </c>
      <c r="J1141" s="196">
        <v>0.14768999999999999</v>
      </c>
      <c r="K1141" s="196">
        <v>0</v>
      </c>
      <c r="L1141" s="196">
        <v>0</v>
      </c>
      <c r="M1141" s="196">
        <v>0</v>
      </c>
      <c r="N1141" s="196">
        <v>2.1360000000000001E-2</v>
      </c>
      <c r="O1141" s="196">
        <v>0</v>
      </c>
      <c r="P1141" s="196">
        <v>0.10552</v>
      </c>
      <c r="Q1141" s="196">
        <v>0</v>
      </c>
      <c r="R1141" s="196">
        <v>0</v>
      </c>
      <c r="S1141" s="196">
        <v>1.5560000000000001E-2</v>
      </c>
      <c r="T1141" s="196">
        <v>0</v>
      </c>
      <c r="U1141" s="196">
        <v>9.6149999999999999E-2</v>
      </c>
      <c r="V1141" s="196">
        <v>0</v>
      </c>
      <c r="W1141" s="196">
        <v>0.10557999999999999</v>
      </c>
      <c r="X1141" s="196">
        <v>2.4920000000000001E-2</v>
      </c>
      <c r="Y1141" s="196">
        <v>0</v>
      </c>
      <c r="Z1141" s="196">
        <v>0</v>
      </c>
      <c r="AA1141" s="196">
        <v>2.351E-2</v>
      </c>
      <c r="AB1141" s="196">
        <v>8.0499999999999999E-3</v>
      </c>
      <c r="AC1141" s="196">
        <v>3.79E-3</v>
      </c>
      <c r="AD1141" s="196">
        <v>5.2599999999999999E-3</v>
      </c>
      <c r="AE1141" s="196">
        <v>0</v>
      </c>
      <c r="AF1141" s="272">
        <f t="shared" si="71"/>
        <v>1</v>
      </c>
      <c r="AG1141" s="196">
        <f t="shared" si="72"/>
        <v>0.28281999999999996</v>
      </c>
    </row>
    <row r="1142" spans="1:33" s="23" customFormat="1" x14ac:dyDescent="0.25">
      <c r="A1142" s="1">
        <v>1985</v>
      </c>
      <c r="B1142" s="1" t="s">
        <v>21</v>
      </c>
      <c r="C1142" s="1" t="str">
        <f t="shared" si="69"/>
        <v>1985NL</v>
      </c>
      <c r="D1142" s="1" t="s">
        <v>57</v>
      </c>
      <c r="E1142" s="1" t="str">
        <f t="shared" si="70"/>
        <v>1985NLC&amp;D</v>
      </c>
      <c r="F1142" s="274">
        <v>0</v>
      </c>
      <c r="G1142" s="274">
        <v>1.0829999999999999E-2</v>
      </c>
      <c r="H1142" s="274">
        <v>0</v>
      </c>
      <c r="I1142" s="274">
        <v>0.31966</v>
      </c>
      <c r="J1142" s="274">
        <v>0</v>
      </c>
      <c r="K1142" s="274">
        <v>0</v>
      </c>
      <c r="L1142" s="274">
        <v>0</v>
      </c>
      <c r="M1142" s="274">
        <v>0</v>
      </c>
      <c r="N1142" s="274">
        <v>0</v>
      </c>
      <c r="O1142" s="274">
        <v>0</v>
      </c>
      <c r="P1142" s="274">
        <v>0</v>
      </c>
      <c r="Q1142" s="274">
        <v>0</v>
      </c>
      <c r="R1142" s="274">
        <v>0</v>
      </c>
      <c r="S1142" s="274">
        <v>0</v>
      </c>
      <c r="T1142" s="274">
        <v>0.29006999999999999</v>
      </c>
      <c r="U1142" s="274">
        <v>0</v>
      </c>
      <c r="V1142" s="274">
        <v>0</v>
      </c>
      <c r="W1142" s="274">
        <v>4.0879999999999972E-2</v>
      </c>
      <c r="X1142" s="274">
        <v>0</v>
      </c>
      <c r="Y1142" s="274">
        <v>0</v>
      </c>
      <c r="Z1142" s="274">
        <v>0</v>
      </c>
      <c r="AA1142" s="274">
        <v>0</v>
      </c>
      <c r="AB1142" s="274">
        <v>0.15045</v>
      </c>
      <c r="AC1142" s="274">
        <v>7.0800000000000002E-2</v>
      </c>
      <c r="AD1142" s="274">
        <v>0.11731000000000003</v>
      </c>
      <c r="AE1142" s="274">
        <v>0</v>
      </c>
      <c r="AF1142" s="272">
        <f t="shared" si="71"/>
        <v>1</v>
      </c>
      <c r="AG1142" s="196">
        <f t="shared" si="72"/>
        <v>0.66950999999999994</v>
      </c>
    </row>
    <row r="1143" spans="1:33" s="23" customFormat="1" x14ac:dyDescent="0.25">
      <c r="A1143" s="1">
        <v>1985</v>
      </c>
      <c r="B1143" s="1" t="s">
        <v>21</v>
      </c>
      <c r="C1143" s="1" t="str">
        <f t="shared" si="69"/>
        <v>1985NL</v>
      </c>
      <c r="D1143" s="1" t="s">
        <v>56</v>
      </c>
      <c r="E1143" s="1" t="str">
        <f t="shared" si="70"/>
        <v>1985NLICI</v>
      </c>
      <c r="F1143" s="196">
        <v>0.15557000000000001</v>
      </c>
      <c r="G1143" s="196">
        <v>0.26283999999999996</v>
      </c>
      <c r="H1143" s="196">
        <v>0</v>
      </c>
      <c r="I1143" s="196">
        <v>2.4199999999999999E-2</v>
      </c>
      <c r="J1143" s="196">
        <v>0.14768999999999999</v>
      </c>
      <c r="K1143" s="196">
        <v>0</v>
      </c>
      <c r="L1143" s="196">
        <v>0</v>
      </c>
      <c r="M1143" s="196">
        <v>0</v>
      </c>
      <c r="N1143" s="196">
        <v>2.1360000000000001E-2</v>
      </c>
      <c r="O1143" s="196">
        <v>0</v>
      </c>
      <c r="P1143" s="196">
        <v>0.10552</v>
      </c>
      <c r="Q1143" s="196">
        <v>0</v>
      </c>
      <c r="R1143" s="196">
        <v>0</v>
      </c>
      <c r="S1143" s="196">
        <v>1.5560000000000001E-2</v>
      </c>
      <c r="T1143" s="196">
        <v>0</v>
      </c>
      <c r="U1143" s="196">
        <v>9.6149999999999999E-2</v>
      </c>
      <c r="V1143" s="196">
        <v>0</v>
      </c>
      <c r="W1143" s="196">
        <v>0.10557999999999999</v>
      </c>
      <c r="X1143" s="196">
        <v>2.4920000000000001E-2</v>
      </c>
      <c r="Y1143" s="197">
        <v>0</v>
      </c>
      <c r="Z1143" s="196">
        <v>0</v>
      </c>
      <c r="AA1143" s="196">
        <v>2.351E-2</v>
      </c>
      <c r="AB1143" s="196">
        <v>8.0499999999999999E-3</v>
      </c>
      <c r="AC1143" s="196">
        <v>3.79E-3</v>
      </c>
      <c r="AD1143" s="196">
        <v>5.2599999999999999E-3</v>
      </c>
      <c r="AE1143" s="196">
        <v>0</v>
      </c>
      <c r="AF1143" s="272">
        <f t="shared" si="71"/>
        <v>1</v>
      </c>
      <c r="AG1143" s="196">
        <f t="shared" si="72"/>
        <v>0.28281999999999996</v>
      </c>
    </row>
    <row r="1144" spans="1:33" s="23" customFormat="1" x14ac:dyDescent="0.25">
      <c r="A1144" s="1">
        <v>1985</v>
      </c>
      <c r="B1144" s="1" t="s">
        <v>21</v>
      </c>
      <c r="C1144" s="1" t="str">
        <f t="shared" si="69"/>
        <v>1985NL</v>
      </c>
      <c r="D1144" s="1" t="s">
        <v>58</v>
      </c>
      <c r="E1144" s="1" t="str">
        <f t="shared" si="70"/>
        <v>1985NLResidential</v>
      </c>
      <c r="F1144" s="196">
        <v>0.15557000000000001</v>
      </c>
      <c r="G1144" s="196">
        <v>0.26283999999999996</v>
      </c>
      <c r="H1144" s="196">
        <v>0</v>
      </c>
      <c r="I1144" s="196">
        <v>2.4199999999999999E-2</v>
      </c>
      <c r="J1144" s="196">
        <v>0.14768999999999999</v>
      </c>
      <c r="K1144" s="196">
        <v>0</v>
      </c>
      <c r="L1144" s="196">
        <v>0</v>
      </c>
      <c r="M1144" s="196">
        <v>0</v>
      </c>
      <c r="N1144" s="196">
        <v>2.1360000000000001E-2</v>
      </c>
      <c r="O1144" s="196">
        <v>0</v>
      </c>
      <c r="P1144" s="196">
        <v>0.10552</v>
      </c>
      <c r="Q1144" s="196">
        <v>0</v>
      </c>
      <c r="R1144" s="196">
        <v>0</v>
      </c>
      <c r="S1144" s="196">
        <v>1.5560000000000001E-2</v>
      </c>
      <c r="T1144" s="197">
        <v>0</v>
      </c>
      <c r="U1144" s="196">
        <v>9.6149999999999999E-2</v>
      </c>
      <c r="V1144" s="196">
        <v>0</v>
      </c>
      <c r="W1144" s="196">
        <v>0.10557999999999999</v>
      </c>
      <c r="X1144" s="196">
        <v>2.4920000000000001E-2</v>
      </c>
      <c r="Y1144" s="196">
        <v>0</v>
      </c>
      <c r="Z1144" s="196">
        <v>0</v>
      </c>
      <c r="AA1144" s="196">
        <v>2.351E-2</v>
      </c>
      <c r="AB1144" s="196">
        <v>8.0499999999999999E-3</v>
      </c>
      <c r="AC1144" s="196">
        <v>3.79E-3</v>
      </c>
      <c r="AD1144" s="196">
        <v>5.2599999999999999E-3</v>
      </c>
      <c r="AE1144" s="196">
        <v>0</v>
      </c>
      <c r="AF1144" s="272">
        <f t="shared" si="71"/>
        <v>1</v>
      </c>
      <c r="AG1144" s="196">
        <f t="shared" si="72"/>
        <v>0.28281999999999996</v>
      </c>
    </row>
    <row r="1145" spans="1:33" s="23" customFormat="1" x14ac:dyDescent="0.25">
      <c r="A1145" s="1">
        <v>1986</v>
      </c>
      <c r="B1145" s="1" t="s">
        <v>21</v>
      </c>
      <c r="C1145" s="1" t="str">
        <f t="shared" si="69"/>
        <v>1986NL</v>
      </c>
      <c r="D1145" s="1" t="s">
        <v>57</v>
      </c>
      <c r="E1145" s="1" t="str">
        <f t="shared" si="70"/>
        <v>1986NLC&amp;D</v>
      </c>
      <c r="F1145" s="274">
        <v>0</v>
      </c>
      <c r="G1145" s="274">
        <v>1.0829999999999999E-2</v>
      </c>
      <c r="H1145" s="274">
        <v>0</v>
      </c>
      <c r="I1145" s="274">
        <v>0.31966</v>
      </c>
      <c r="J1145" s="274">
        <v>0</v>
      </c>
      <c r="K1145" s="274">
        <v>0</v>
      </c>
      <c r="L1145" s="274">
        <v>0</v>
      </c>
      <c r="M1145" s="274">
        <v>0</v>
      </c>
      <c r="N1145" s="274">
        <v>0</v>
      </c>
      <c r="O1145" s="274">
        <v>0</v>
      </c>
      <c r="P1145" s="274">
        <v>0</v>
      </c>
      <c r="Q1145" s="274">
        <v>0</v>
      </c>
      <c r="R1145" s="274">
        <v>0</v>
      </c>
      <c r="S1145" s="274">
        <v>0</v>
      </c>
      <c r="T1145" s="274">
        <v>0.29006999999999999</v>
      </c>
      <c r="U1145" s="274">
        <v>0</v>
      </c>
      <c r="V1145" s="274">
        <v>0</v>
      </c>
      <c r="W1145" s="274">
        <v>4.0879999999999972E-2</v>
      </c>
      <c r="X1145" s="274">
        <v>0</v>
      </c>
      <c r="Y1145" s="274">
        <v>0</v>
      </c>
      <c r="Z1145" s="274">
        <v>0</v>
      </c>
      <c r="AA1145" s="274">
        <v>0</v>
      </c>
      <c r="AB1145" s="274">
        <v>0.15045</v>
      </c>
      <c r="AC1145" s="274">
        <v>7.0800000000000002E-2</v>
      </c>
      <c r="AD1145" s="274">
        <v>0.11731000000000003</v>
      </c>
      <c r="AE1145" s="274">
        <v>0</v>
      </c>
      <c r="AF1145" s="272">
        <f t="shared" si="71"/>
        <v>1</v>
      </c>
      <c r="AG1145" s="196">
        <f t="shared" si="72"/>
        <v>0.66950999999999994</v>
      </c>
    </row>
    <row r="1146" spans="1:33" s="23" customFormat="1" x14ac:dyDescent="0.25">
      <c r="A1146" s="1">
        <v>1986</v>
      </c>
      <c r="B1146" s="1" t="s">
        <v>21</v>
      </c>
      <c r="C1146" s="1" t="str">
        <f t="shared" si="69"/>
        <v>1986NL</v>
      </c>
      <c r="D1146" s="1" t="s">
        <v>56</v>
      </c>
      <c r="E1146" s="1" t="str">
        <f t="shared" si="70"/>
        <v>1986NLICI</v>
      </c>
      <c r="F1146" s="196">
        <v>0.15557000000000001</v>
      </c>
      <c r="G1146" s="196">
        <v>0.26283999999999996</v>
      </c>
      <c r="H1146" s="196">
        <v>0</v>
      </c>
      <c r="I1146" s="196">
        <v>2.4199999999999999E-2</v>
      </c>
      <c r="J1146" s="196">
        <v>0.14768999999999999</v>
      </c>
      <c r="K1146" s="196">
        <v>0</v>
      </c>
      <c r="L1146" s="196">
        <v>0</v>
      </c>
      <c r="M1146" s="196">
        <v>0</v>
      </c>
      <c r="N1146" s="196">
        <v>2.1360000000000001E-2</v>
      </c>
      <c r="O1146" s="196">
        <v>0</v>
      </c>
      <c r="P1146" s="196">
        <v>0.10552</v>
      </c>
      <c r="Q1146" s="196">
        <v>0</v>
      </c>
      <c r="R1146" s="196">
        <v>0</v>
      </c>
      <c r="S1146" s="196">
        <v>1.5560000000000001E-2</v>
      </c>
      <c r="T1146" s="196">
        <v>0</v>
      </c>
      <c r="U1146" s="196">
        <v>9.6149999999999999E-2</v>
      </c>
      <c r="V1146" s="196">
        <v>0</v>
      </c>
      <c r="W1146" s="196">
        <v>0.10557999999999999</v>
      </c>
      <c r="X1146" s="196">
        <v>2.4920000000000001E-2</v>
      </c>
      <c r="Y1146" s="197">
        <v>0</v>
      </c>
      <c r="Z1146" s="196">
        <v>0</v>
      </c>
      <c r="AA1146" s="196">
        <v>2.351E-2</v>
      </c>
      <c r="AB1146" s="196">
        <v>8.0499999999999999E-3</v>
      </c>
      <c r="AC1146" s="196">
        <v>3.79E-3</v>
      </c>
      <c r="AD1146" s="196">
        <v>5.2599999999999999E-3</v>
      </c>
      <c r="AE1146" s="196">
        <v>0</v>
      </c>
      <c r="AF1146" s="272">
        <f t="shared" si="71"/>
        <v>1</v>
      </c>
      <c r="AG1146" s="196">
        <f t="shared" si="72"/>
        <v>0.28281999999999996</v>
      </c>
    </row>
    <row r="1147" spans="1:33" s="23" customFormat="1" x14ac:dyDescent="0.25">
      <c r="A1147" s="1">
        <v>1986</v>
      </c>
      <c r="B1147" s="1" t="s">
        <v>21</v>
      </c>
      <c r="C1147" s="1" t="str">
        <f t="shared" si="69"/>
        <v>1986NL</v>
      </c>
      <c r="D1147" s="1" t="s">
        <v>58</v>
      </c>
      <c r="E1147" s="1" t="str">
        <f t="shared" si="70"/>
        <v>1986NLResidential</v>
      </c>
      <c r="F1147" s="196">
        <v>0.15557000000000001</v>
      </c>
      <c r="G1147" s="196">
        <v>0.26283999999999996</v>
      </c>
      <c r="H1147" s="196">
        <v>0</v>
      </c>
      <c r="I1147" s="196">
        <v>2.4199999999999999E-2</v>
      </c>
      <c r="J1147" s="196">
        <v>0.14768999999999999</v>
      </c>
      <c r="K1147" s="196">
        <v>0</v>
      </c>
      <c r="L1147" s="196">
        <v>0</v>
      </c>
      <c r="M1147" s="196">
        <v>0</v>
      </c>
      <c r="N1147" s="196">
        <v>2.1360000000000001E-2</v>
      </c>
      <c r="O1147" s="196">
        <v>0</v>
      </c>
      <c r="P1147" s="196">
        <v>0.10552</v>
      </c>
      <c r="Q1147" s="196">
        <v>0</v>
      </c>
      <c r="R1147" s="196">
        <v>0</v>
      </c>
      <c r="S1147" s="196">
        <v>1.5560000000000001E-2</v>
      </c>
      <c r="T1147" s="197">
        <v>0</v>
      </c>
      <c r="U1147" s="196">
        <v>9.6149999999999999E-2</v>
      </c>
      <c r="V1147" s="196">
        <v>0</v>
      </c>
      <c r="W1147" s="196">
        <v>0.10557999999999999</v>
      </c>
      <c r="X1147" s="196">
        <v>2.4920000000000001E-2</v>
      </c>
      <c r="Y1147" s="196">
        <v>0</v>
      </c>
      <c r="Z1147" s="196">
        <v>0</v>
      </c>
      <c r="AA1147" s="196">
        <v>2.351E-2</v>
      </c>
      <c r="AB1147" s="196">
        <v>8.0499999999999999E-3</v>
      </c>
      <c r="AC1147" s="196">
        <v>3.79E-3</v>
      </c>
      <c r="AD1147" s="196">
        <v>5.2599999999999999E-3</v>
      </c>
      <c r="AE1147" s="196">
        <v>0</v>
      </c>
      <c r="AF1147" s="272">
        <f t="shared" si="71"/>
        <v>1</v>
      </c>
      <c r="AG1147" s="196">
        <f t="shared" si="72"/>
        <v>0.28281999999999996</v>
      </c>
    </row>
    <row r="1148" spans="1:33" s="23" customFormat="1" x14ac:dyDescent="0.25">
      <c r="A1148" s="1">
        <v>1987</v>
      </c>
      <c r="B1148" s="1" t="s">
        <v>21</v>
      </c>
      <c r="C1148" s="1" t="str">
        <f t="shared" si="69"/>
        <v>1987NL</v>
      </c>
      <c r="D1148" s="1" t="s">
        <v>57</v>
      </c>
      <c r="E1148" s="1" t="str">
        <f t="shared" si="70"/>
        <v>1987NLC&amp;D</v>
      </c>
      <c r="F1148" s="274">
        <v>0</v>
      </c>
      <c r="G1148" s="274">
        <v>1.0829999999999999E-2</v>
      </c>
      <c r="H1148" s="274">
        <v>0</v>
      </c>
      <c r="I1148" s="274">
        <v>0.31966</v>
      </c>
      <c r="J1148" s="274">
        <v>0</v>
      </c>
      <c r="K1148" s="274">
        <v>0</v>
      </c>
      <c r="L1148" s="274">
        <v>0</v>
      </c>
      <c r="M1148" s="274">
        <v>0</v>
      </c>
      <c r="N1148" s="274">
        <v>0</v>
      </c>
      <c r="O1148" s="274">
        <v>0</v>
      </c>
      <c r="P1148" s="274">
        <v>0</v>
      </c>
      <c r="Q1148" s="274">
        <v>0</v>
      </c>
      <c r="R1148" s="274">
        <v>0</v>
      </c>
      <c r="S1148" s="274">
        <v>0</v>
      </c>
      <c r="T1148" s="274">
        <v>0.29006999999999999</v>
      </c>
      <c r="U1148" s="274">
        <v>0</v>
      </c>
      <c r="V1148" s="274">
        <v>0</v>
      </c>
      <c r="W1148" s="274">
        <v>4.0879999999999972E-2</v>
      </c>
      <c r="X1148" s="274">
        <v>0</v>
      </c>
      <c r="Y1148" s="274">
        <v>0</v>
      </c>
      <c r="Z1148" s="274">
        <v>0</v>
      </c>
      <c r="AA1148" s="274">
        <v>0</v>
      </c>
      <c r="AB1148" s="274">
        <v>0.15045</v>
      </c>
      <c r="AC1148" s="274">
        <v>7.0800000000000002E-2</v>
      </c>
      <c r="AD1148" s="274">
        <v>0.11731000000000003</v>
      </c>
      <c r="AE1148" s="274">
        <v>0</v>
      </c>
      <c r="AF1148" s="272">
        <f t="shared" si="71"/>
        <v>1</v>
      </c>
      <c r="AG1148" s="196">
        <f t="shared" si="72"/>
        <v>0.66950999999999994</v>
      </c>
    </row>
    <row r="1149" spans="1:33" s="23" customFormat="1" x14ac:dyDescent="0.25">
      <c r="A1149" s="1">
        <v>1987</v>
      </c>
      <c r="B1149" s="1" t="s">
        <v>21</v>
      </c>
      <c r="C1149" s="1" t="str">
        <f t="shared" si="69"/>
        <v>1987NL</v>
      </c>
      <c r="D1149" s="1" t="s">
        <v>56</v>
      </c>
      <c r="E1149" s="1" t="str">
        <f t="shared" si="70"/>
        <v>1987NLICI</v>
      </c>
      <c r="F1149" s="196">
        <v>0.15557000000000001</v>
      </c>
      <c r="G1149" s="196">
        <v>0.26283999999999996</v>
      </c>
      <c r="H1149" s="196">
        <v>0</v>
      </c>
      <c r="I1149" s="196">
        <v>2.4199999999999999E-2</v>
      </c>
      <c r="J1149" s="196">
        <v>0.14768999999999999</v>
      </c>
      <c r="K1149" s="196">
        <v>0</v>
      </c>
      <c r="L1149" s="196">
        <v>0</v>
      </c>
      <c r="M1149" s="196">
        <v>0</v>
      </c>
      <c r="N1149" s="196">
        <v>2.1360000000000001E-2</v>
      </c>
      <c r="O1149" s="196">
        <v>0</v>
      </c>
      <c r="P1149" s="196">
        <v>0.10552</v>
      </c>
      <c r="Q1149" s="196">
        <v>0</v>
      </c>
      <c r="R1149" s="196">
        <v>0</v>
      </c>
      <c r="S1149" s="196">
        <v>1.5560000000000001E-2</v>
      </c>
      <c r="T1149" s="196">
        <v>0</v>
      </c>
      <c r="U1149" s="196">
        <v>9.6149999999999999E-2</v>
      </c>
      <c r="V1149" s="196">
        <v>0</v>
      </c>
      <c r="W1149" s="196">
        <v>0.10557999999999999</v>
      </c>
      <c r="X1149" s="196">
        <v>2.4920000000000001E-2</v>
      </c>
      <c r="Y1149" s="196">
        <v>0</v>
      </c>
      <c r="Z1149" s="196">
        <v>0</v>
      </c>
      <c r="AA1149" s="196">
        <v>2.351E-2</v>
      </c>
      <c r="AB1149" s="196">
        <v>8.0499999999999999E-3</v>
      </c>
      <c r="AC1149" s="196">
        <v>3.79E-3</v>
      </c>
      <c r="AD1149" s="196">
        <v>5.2599999999999999E-3</v>
      </c>
      <c r="AE1149" s="196">
        <v>0</v>
      </c>
      <c r="AF1149" s="272">
        <f t="shared" si="71"/>
        <v>1</v>
      </c>
      <c r="AG1149" s="196">
        <f t="shared" si="72"/>
        <v>0.28281999999999996</v>
      </c>
    </row>
    <row r="1150" spans="1:33" s="23" customFormat="1" x14ac:dyDescent="0.25">
      <c r="A1150" s="1">
        <v>1987</v>
      </c>
      <c r="B1150" s="1" t="s">
        <v>21</v>
      </c>
      <c r="C1150" s="1" t="str">
        <f t="shared" si="69"/>
        <v>1987NL</v>
      </c>
      <c r="D1150" s="1" t="s">
        <v>58</v>
      </c>
      <c r="E1150" s="1" t="str">
        <f t="shared" si="70"/>
        <v>1987NLResidential</v>
      </c>
      <c r="F1150" s="196">
        <v>0.15557000000000001</v>
      </c>
      <c r="G1150" s="196">
        <v>0.26283999999999996</v>
      </c>
      <c r="H1150" s="196">
        <v>0</v>
      </c>
      <c r="I1150" s="196">
        <v>2.4199999999999999E-2</v>
      </c>
      <c r="J1150" s="196">
        <v>0.14768999999999999</v>
      </c>
      <c r="K1150" s="196">
        <v>0</v>
      </c>
      <c r="L1150" s="196">
        <v>0</v>
      </c>
      <c r="M1150" s="196">
        <v>0</v>
      </c>
      <c r="N1150" s="196">
        <v>2.1360000000000001E-2</v>
      </c>
      <c r="O1150" s="196">
        <v>0</v>
      </c>
      <c r="P1150" s="196">
        <v>0.10552</v>
      </c>
      <c r="Q1150" s="196">
        <v>0</v>
      </c>
      <c r="R1150" s="196">
        <v>0</v>
      </c>
      <c r="S1150" s="196">
        <v>1.5560000000000001E-2</v>
      </c>
      <c r="T1150" s="196">
        <v>0</v>
      </c>
      <c r="U1150" s="196">
        <v>9.6149999999999999E-2</v>
      </c>
      <c r="V1150" s="196">
        <v>0</v>
      </c>
      <c r="W1150" s="196">
        <v>0.10557999999999999</v>
      </c>
      <c r="X1150" s="196">
        <v>2.4920000000000001E-2</v>
      </c>
      <c r="Y1150" s="196">
        <v>0</v>
      </c>
      <c r="Z1150" s="196">
        <v>0</v>
      </c>
      <c r="AA1150" s="196">
        <v>2.351E-2</v>
      </c>
      <c r="AB1150" s="196">
        <v>8.0499999999999999E-3</v>
      </c>
      <c r="AC1150" s="196">
        <v>3.79E-3</v>
      </c>
      <c r="AD1150" s="196">
        <v>5.2599999999999999E-3</v>
      </c>
      <c r="AE1150" s="196">
        <v>0</v>
      </c>
      <c r="AF1150" s="272">
        <f t="shared" si="71"/>
        <v>1</v>
      </c>
      <c r="AG1150" s="196">
        <f t="shared" si="72"/>
        <v>0.28281999999999996</v>
      </c>
    </row>
    <row r="1151" spans="1:33" s="23" customFormat="1" x14ac:dyDescent="0.25">
      <c r="A1151" s="1">
        <v>1988</v>
      </c>
      <c r="B1151" s="1" t="s">
        <v>21</v>
      </c>
      <c r="C1151" s="1" t="str">
        <f t="shared" si="69"/>
        <v>1988NL</v>
      </c>
      <c r="D1151" s="1" t="s">
        <v>57</v>
      </c>
      <c r="E1151" s="1" t="str">
        <f t="shared" si="70"/>
        <v>1988NLC&amp;D</v>
      </c>
      <c r="F1151" s="274">
        <v>0</v>
      </c>
      <c r="G1151" s="274">
        <v>1.0829999999999999E-2</v>
      </c>
      <c r="H1151" s="274">
        <v>0</v>
      </c>
      <c r="I1151" s="274">
        <v>0.31966</v>
      </c>
      <c r="J1151" s="274">
        <v>0</v>
      </c>
      <c r="K1151" s="274">
        <v>0</v>
      </c>
      <c r="L1151" s="274">
        <v>0</v>
      </c>
      <c r="M1151" s="274">
        <v>0</v>
      </c>
      <c r="N1151" s="274">
        <v>0</v>
      </c>
      <c r="O1151" s="274">
        <v>0</v>
      </c>
      <c r="P1151" s="274">
        <v>0</v>
      </c>
      <c r="Q1151" s="274">
        <v>0</v>
      </c>
      <c r="R1151" s="274">
        <v>0</v>
      </c>
      <c r="S1151" s="274">
        <v>0</v>
      </c>
      <c r="T1151" s="274">
        <v>0.29006999999999999</v>
      </c>
      <c r="U1151" s="274">
        <v>0</v>
      </c>
      <c r="V1151" s="274">
        <v>0</v>
      </c>
      <c r="W1151" s="274">
        <v>4.0879999999999972E-2</v>
      </c>
      <c r="X1151" s="274">
        <v>0</v>
      </c>
      <c r="Y1151" s="274">
        <v>0</v>
      </c>
      <c r="Z1151" s="274">
        <v>0</v>
      </c>
      <c r="AA1151" s="274">
        <v>0</v>
      </c>
      <c r="AB1151" s="274">
        <v>0.15045</v>
      </c>
      <c r="AC1151" s="274">
        <v>7.0800000000000002E-2</v>
      </c>
      <c r="AD1151" s="274">
        <v>0.11731000000000003</v>
      </c>
      <c r="AE1151" s="274">
        <v>0</v>
      </c>
      <c r="AF1151" s="272">
        <f t="shared" si="71"/>
        <v>1</v>
      </c>
      <c r="AG1151" s="196">
        <f t="shared" si="72"/>
        <v>0.66950999999999994</v>
      </c>
    </row>
    <row r="1152" spans="1:33" s="23" customFormat="1" x14ac:dyDescent="0.25">
      <c r="A1152" s="1">
        <v>1988</v>
      </c>
      <c r="B1152" s="1" t="s">
        <v>21</v>
      </c>
      <c r="C1152" s="1" t="str">
        <f t="shared" si="69"/>
        <v>1988NL</v>
      </c>
      <c r="D1152" s="1" t="s">
        <v>56</v>
      </c>
      <c r="E1152" s="1" t="str">
        <f t="shared" si="70"/>
        <v>1988NLICI</v>
      </c>
      <c r="F1152" s="196">
        <v>0.15557000000000001</v>
      </c>
      <c r="G1152" s="196">
        <v>0.26283999999999996</v>
      </c>
      <c r="H1152" s="196">
        <v>0</v>
      </c>
      <c r="I1152" s="196">
        <v>2.4199999999999999E-2</v>
      </c>
      <c r="J1152" s="196">
        <v>0.14768999999999999</v>
      </c>
      <c r="K1152" s="196">
        <v>0</v>
      </c>
      <c r="L1152" s="196">
        <v>0</v>
      </c>
      <c r="M1152" s="196">
        <v>0</v>
      </c>
      <c r="N1152" s="196">
        <v>2.1360000000000001E-2</v>
      </c>
      <c r="O1152" s="196">
        <v>0</v>
      </c>
      <c r="P1152" s="196">
        <v>0.10552</v>
      </c>
      <c r="Q1152" s="196">
        <v>0</v>
      </c>
      <c r="R1152" s="196">
        <v>0</v>
      </c>
      <c r="S1152" s="196">
        <v>1.5560000000000001E-2</v>
      </c>
      <c r="T1152" s="196">
        <v>0</v>
      </c>
      <c r="U1152" s="196">
        <v>9.6149999999999999E-2</v>
      </c>
      <c r="V1152" s="196">
        <v>0</v>
      </c>
      <c r="W1152" s="196">
        <v>0.10557999999999999</v>
      </c>
      <c r="X1152" s="196">
        <v>2.4920000000000001E-2</v>
      </c>
      <c r="Y1152" s="196">
        <v>0</v>
      </c>
      <c r="Z1152" s="196">
        <v>0</v>
      </c>
      <c r="AA1152" s="196">
        <v>2.351E-2</v>
      </c>
      <c r="AB1152" s="196">
        <v>8.0499999999999999E-3</v>
      </c>
      <c r="AC1152" s="196">
        <v>3.79E-3</v>
      </c>
      <c r="AD1152" s="196">
        <v>5.2599999999999999E-3</v>
      </c>
      <c r="AE1152" s="196">
        <v>0</v>
      </c>
      <c r="AF1152" s="272">
        <f t="shared" si="71"/>
        <v>1</v>
      </c>
      <c r="AG1152" s="196">
        <f t="shared" si="72"/>
        <v>0.28281999999999996</v>
      </c>
    </row>
    <row r="1153" spans="1:33" s="23" customFormat="1" x14ac:dyDescent="0.25">
      <c r="A1153" s="1">
        <v>1988</v>
      </c>
      <c r="B1153" s="1" t="s">
        <v>21</v>
      </c>
      <c r="C1153" s="1" t="str">
        <f t="shared" si="69"/>
        <v>1988NL</v>
      </c>
      <c r="D1153" s="1" t="s">
        <v>58</v>
      </c>
      <c r="E1153" s="1" t="str">
        <f t="shared" si="70"/>
        <v>1988NLResidential</v>
      </c>
      <c r="F1153" s="196">
        <v>0.15557000000000001</v>
      </c>
      <c r="G1153" s="196">
        <v>0.26283999999999996</v>
      </c>
      <c r="H1153" s="196">
        <v>0</v>
      </c>
      <c r="I1153" s="196">
        <v>2.4199999999999999E-2</v>
      </c>
      <c r="J1153" s="196">
        <v>0.14768999999999999</v>
      </c>
      <c r="K1153" s="196">
        <v>0</v>
      </c>
      <c r="L1153" s="196">
        <v>0</v>
      </c>
      <c r="M1153" s="196">
        <v>0</v>
      </c>
      <c r="N1153" s="196">
        <v>2.1360000000000001E-2</v>
      </c>
      <c r="O1153" s="196">
        <v>0</v>
      </c>
      <c r="P1153" s="196">
        <v>0.10552</v>
      </c>
      <c r="Q1153" s="196">
        <v>0</v>
      </c>
      <c r="R1153" s="196">
        <v>0</v>
      </c>
      <c r="S1153" s="196">
        <v>1.5560000000000001E-2</v>
      </c>
      <c r="T1153" s="197">
        <v>0</v>
      </c>
      <c r="U1153" s="196">
        <v>9.6149999999999999E-2</v>
      </c>
      <c r="V1153" s="196">
        <v>0</v>
      </c>
      <c r="W1153" s="196">
        <v>0.10557999999999999</v>
      </c>
      <c r="X1153" s="196">
        <v>2.4920000000000001E-2</v>
      </c>
      <c r="Y1153" s="196">
        <v>0</v>
      </c>
      <c r="Z1153" s="196">
        <v>0</v>
      </c>
      <c r="AA1153" s="196">
        <v>2.351E-2</v>
      </c>
      <c r="AB1153" s="196">
        <v>8.0499999999999999E-3</v>
      </c>
      <c r="AC1153" s="196">
        <v>3.79E-3</v>
      </c>
      <c r="AD1153" s="196">
        <v>5.2599999999999999E-3</v>
      </c>
      <c r="AE1153" s="196">
        <v>0</v>
      </c>
      <c r="AF1153" s="272">
        <f t="shared" si="71"/>
        <v>1</v>
      </c>
      <c r="AG1153" s="196">
        <f t="shared" si="72"/>
        <v>0.28281999999999996</v>
      </c>
    </row>
    <row r="1154" spans="1:33" s="23" customFormat="1" x14ac:dyDescent="0.25">
      <c r="A1154" s="1">
        <v>1989</v>
      </c>
      <c r="B1154" s="1" t="s">
        <v>21</v>
      </c>
      <c r="C1154" s="1" t="str">
        <f t="shared" ref="C1154:C1217" si="73">CONCATENATE(A1154,B1154)</f>
        <v>1989NL</v>
      </c>
      <c r="D1154" s="1" t="s">
        <v>57</v>
      </c>
      <c r="E1154" s="1" t="str">
        <f t="shared" ref="E1154:E1217" si="74">CONCATENATE(C1154,D1154)</f>
        <v>1989NLC&amp;D</v>
      </c>
      <c r="F1154" s="274">
        <v>0</v>
      </c>
      <c r="G1154" s="274">
        <v>1.0829999999999999E-2</v>
      </c>
      <c r="H1154" s="274">
        <v>0</v>
      </c>
      <c r="I1154" s="274">
        <v>0.31966</v>
      </c>
      <c r="J1154" s="274">
        <v>0</v>
      </c>
      <c r="K1154" s="274">
        <v>0</v>
      </c>
      <c r="L1154" s="274">
        <v>0</v>
      </c>
      <c r="M1154" s="274">
        <v>0</v>
      </c>
      <c r="N1154" s="274">
        <v>0</v>
      </c>
      <c r="O1154" s="274">
        <v>0</v>
      </c>
      <c r="P1154" s="274">
        <v>0</v>
      </c>
      <c r="Q1154" s="274">
        <v>0</v>
      </c>
      <c r="R1154" s="274">
        <v>0</v>
      </c>
      <c r="S1154" s="274">
        <v>0</v>
      </c>
      <c r="T1154" s="274">
        <v>0.29006999999999999</v>
      </c>
      <c r="U1154" s="274">
        <v>0</v>
      </c>
      <c r="V1154" s="274">
        <v>0</v>
      </c>
      <c r="W1154" s="274">
        <v>4.0879999999999972E-2</v>
      </c>
      <c r="X1154" s="274">
        <v>0</v>
      </c>
      <c r="Y1154" s="274">
        <v>0</v>
      </c>
      <c r="Z1154" s="274">
        <v>0</v>
      </c>
      <c r="AA1154" s="274">
        <v>0</v>
      </c>
      <c r="AB1154" s="274">
        <v>0.15045</v>
      </c>
      <c r="AC1154" s="274">
        <v>7.0800000000000002E-2</v>
      </c>
      <c r="AD1154" s="274">
        <v>0.11731000000000003</v>
      </c>
      <c r="AE1154" s="274">
        <v>0</v>
      </c>
      <c r="AF1154" s="272">
        <f t="shared" ref="AF1154:AF1217" si="75">+SUM(F1154:AE1154)</f>
        <v>1</v>
      </c>
      <c r="AG1154" s="196">
        <f t="shared" si="72"/>
        <v>0.66950999999999994</v>
      </c>
    </row>
    <row r="1155" spans="1:33" s="23" customFormat="1" x14ac:dyDescent="0.25">
      <c r="A1155" s="1">
        <v>1989</v>
      </c>
      <c r="B1155" s="1" t="s">
        <v>21</v>
      </c>
      <c r="C1155" s="1" t="str">
        <f t="shared" si="73"/>
        <v>1989NL</v>
      </c>
      <c r="D1155" s="1" t="s">
        <v>56</v>
      </c>
      <c r="E1155" s="1" t="str">
        <f t="shared" si="74"/>
        <v>1989NLICI</v>
      </c>
      <c r="F1155" s="196">
        <v>0.15557000000000001</v>
      </c>
      <c r="G1155" s="196">
        <v>0.26283999999999996</v>
      </c>
      <c r="H1155" s="196">
        <v>0</v>
      </c>
      <c r="I1155" s="196">
        <v>2.4199999999999999E-2</v>
      </c>
      <c r="J1155" s="196">
        <v>0.14768999999999999</v>
      </c>
      <c r="K1155" s="196">
        <v>0</v>
      </c>
      <c r="L1155" s="196">
        <v>0</v>
      </c>
      <c r="M1155" s="196">
        <v>0</v>
      </c>
      <c r="N1155" s="196">
        <v>2.1360000000000001E-2</v>
      </c>
      <c r="O1155" s="196">
        <v>0</v>
      </c>
      <c r="P1155" s="196">
        <v>0.10552</v>
      </c>
      <c r="Q1155" s="196">
        <v>0</v>
      </c>
      <c r="R1155" s="196">
        <v>0</v>
      </c>
      <c r="S1155" s="196">
        <v>1.5560000000000001E-2</v>
      </c>
      <c r="T1155" s="196">
        <v>0</v>
      </c>
      <c r="U1155" s="196">
        <v>9.6149999999999999E-2</v>
      </c>
      <c r="V1155" s="196">
        <v>0</v>
      </c>
      <c r="W1155" s="196">
        <v>0.10557999999999999</v>
      </c>
      <c r="X1155" s="196">
        <v>2.4920000000000001E-2</v>
      </c>
      <c r="Y1155" s="197">
        <v>0</v>
      </c>
      <c r="Z1155" s="196">
        <v>0</v>
      </c>
      <c r="AA1155" s="196">
        <v>2.351E-2</v>
      </c>
      <c r="AB1155" s="196">
        <v>8.0499999999999999E-3</v>
      </c>
      <c r="AC1155" s="196">
        <v>3.79E-3</v>
      </c>
      <c r="AD1155" s="196">
        <v>5.2599999999999999E-3</v>
      </c>
      <c r="AE1155" s="196">
        <v>0</v>
      </c>
      <c r="AF1155" s="272">
        <f t="shared" si="75"/>
        <v>1</v>
      </c>
      <c r="AG1155" s="196">
        <f t="shared" si="72"/>
        <v>0.28281999999999996</v>
      </c>
    </row>
    <row r="1156" spans="1:33" s="23" customFormat="1" x14ac:dyDescent="0.25">
      <c r="A1156" s="1">
        <v>1989</v>
      </c>
      <c r="B1156" s="1" t="s">
        <v>21</v>
      </c>
      <c r="C1156" s="1" t="str">
        <f t="shared" si="73"/>
        <v>1989NL</v>
      </c>
      <c r="D1156" s="1" t="s">
        <v>58</v>
      </c>
      <c r="E1156" s="1" t="str">
        <f t="shared" si="74"/>
        <v>1989NLResidential</v>
      </c>
      <c r="F1156" s="196">
        <v>0.15557000000000001</v>
      </c>
      <c r="G1156" s="196">
        <v>0.26283999999999996</v>
      </c>
      <c r="H1156" s="196">
        <v>0</v>
      </c>
      <c r="I1156" s="196">
        <v>2.4199999999999999E-2</v>
      </c>
      <c r="J1156" s="196">
        <v>0.14768999999999999</v>
      </c>
      <c r="K1156" s="196">
        <v>0</v>
      </c>
      <c r="L1156" s="196">
        <v>0</v>
      </c>
      <c r="M1156" s="196">
        <v>0</v>
      </c>
      <c r="N1156" s="196">
        <v>2.1360000000000001E-2</v>
      </c>
      <c r="O1156" s="196">
        <v>0</v>
      </c>
      <c r="P1156" s="196">
        <v>0.10552</v>
      </c>
      <c r="Q1156" s="196">
        <v>0</v>
      </c>
      <c r="R1156" s="196">
        <v>0</v>
      </c>
      <c r="S1156" s="196">
        <v>1.5560000000000001E-2</v>
      </c>
      <c r="T1156" s="197">
        <v>0</v>
      </c>
      <c r="U1156" s="196">
        <v>9.6149999999999999E-2</v>
      </c>
      <c r="V1156" s="196">
        <v>0</v>
      </c>
      <c r="W1156" s="196">
        <v>0.10557999999999999</v>
      </c>
      <c r="X1156" s="196">
        <v>2.4920000000000001E-2</v>
      </c>
      <c r="Y1156" s="196">
        <v>0</v>
      </c>
      <c r="Z1156" s="196">
        <v>0</v>
      </c>
      <c r="AA1156" s="196">
        <v>2.351E-2</v>
      </c>
      <c r="AB1156" s="196">
        <v>8.0499999999999999E-3</v>
      </c>
      <c r="AC1156" s="196">
        <v>3.79E-3</v>
      </c>
      <c r="AD1156" s="196">
        <v>5.2599999999999999E-3</v>
      </c>
      <c r="AE1156" s="196">
        <v>0</v>
      </c>
      <c r="AF1156" s="272">
        <f t="shared" si="75"/>
        <v>1</v>
      </c>
      <c r="AG1156" s="196">
        <f t="shared" si="72"/>
        <v>0.28281999999999996</v>
      </c>
    </row>
    <row r="1157" spans="1:33" s="23" customFormat="1" x14ac:dyDescent="0.25">
      <c r="A1157" s="1">
        <v>1990</v>
      </c>
      <c r="B1157" s="1" t="s">
        <v>21</v>
      </c>
      <c r="C1157" s="1" t="str">
        <f t="shared" si="73"/>
        <v>1990NL</v>
      </c>
      <c r="D1157" s="1" t="s">
        <v>57</v>
      </c>
      <c r="E1157" s="1" t="str">
        <f t="shared" si="74"/>
        <v>1990NLC&amp;D</v>
      </c>
      <c r="F1157" s="274">
        <v>0</v>
      </c>
      <c r="G1157" s="274">
        <v>1.0829999999999999E-2</v>
      </c>
      <c r="H1157" s="274">
        <v>0</v>
      </c>
      <c r="I1157" s="274">
        <v>0.31966</v>
      </c>
      <c r="J1157" s="274">
        <v>0</v>
      </c>
      <c r="K1157" s="274">
        <v>0</v>
      </c>
      <c r="L1157" s="274">
        <v>0</v>
      </c>
      <c r="M1157" s="274">
        <v>0</v>
      </c>
      <c r="N1157" s="274">
        <v>0</v>
      </c>
      <c r="O1157" s="274">
        <v>0</v>
      </c>
      <c r="P1157" s="274">
        <v>0</v>
      </c>
      <c r="Q1157" s="274">
        <v>0</v>
      </c>
      <c r="R1157" s="274">
        <v>0</v>
      </c>
      <c r="S1157" s="274">
        <v>0</v>
      </c>
      <c r="T1157" s="274">
        <v>0.29006999999999999</v>
      </c>
      <c r="U1157" s="274">
        <v>0</v>
      </c>
      <c r="V1157" s="274">
        <v>0</v>
      </c>
      <c r="W1157" s="274">
        <v>4.0879999999999972E-2</v>
      </c>
      <c r="X1157" s="274">
        <v>0</v>
      </c>
      <c r="Y1157" s="274">
        <v>0</v>
      </c>
      <c r="Z1157" s="274">
        <v>0</v>
      </c>
      <c r="AA1157" s="274">
        <v>0</v>
      </c>
      <c r="AB1157" s="274">
        <v>0.15045</v>
      </c>
      <c r="AC1157" s="274">
        <v>7.0800000000000002E-2</v>
      </c>
      <c r="AD1157" s="274">
        <v>0.11731000000000003</v>
      </c>
      <c r="AE1157" s="274">
        <v>0</v>
      </c>
      <c r="AF1157" s="272">
        <f t="shared" si="75"/>
        <v>1</v>
      </c>
      <c r="AG1157" s="196">
        <f t="shared" si="72"/>
        <v>0.66950999999999994</v>
      </c>
    </row>
    <row r="1158" spans="1:33" s="23" customFormat="1" x14ac:dyDescent="0.25">
      <c r="A1158" s="1">
        <v>1990</v>
      </c>
      <c r="B1158" s="1" t="s">
        <v>21</v>
      </c>
      <c r="C1158" s="1" t="str">
        <f t="shared" si="73"/>
        <v>1990NL</v>
      </c>
      <c r="D1158" s="1" t="s">
        <v>56</v>
      </c>
      <c r="E1158" s="1" t="str">
        <f t="shared" si="74"/>
        <v>1990NLICI</v>
      </c>
      <c r="F1158" s="196">
        <v>0.13052</v>
      </c>
      <c r="G1158" s="196">
        <v>0.33701999999999999</v>
      </c>
      <c r="H1158" s="196">
        <v>0</v>
      </c>
      <c r="I1158" s="196">
        <v>2.8060000000000002E-2</v>
      </c>
      <c r="J1158" s="196">
        <v>0.12390000000000001</v>
      </c>
      <c r="K1158" s="196">
        <v>0</v>
      </c>
      <c r="L1158" s="196">
        <v>0</v>
      </c>
      <c r="M1158" s="196">
        <v>0</v>
      </c>
      <c r="N1158" s="196">
        <v>0</v>
      </c>
      <c r="O1158" s="196">
        <v>0</v>
      </c>
      <c r="P1158" s="196">
        <v>0</v>
      </c>
      <c r="Q1158" s="196">
        <v>0</v>
      </c>
      <c r="R1158" s="196">
        <v>0.12900999999999999</v>
      </c>
      <c r="S1158" s="196">
        <v>4.6010000000000002E-2</v>
      </c>
      <c r="T1158" s="196">
        <v>0</v>
      </c>
      <c r="U1158" s="196">
        <v>0.11186</v>
      </c>
      <c r="V1158" s="196">
        <v>0</v>
      </c>
      <c r="W1158" s="196">
        <v>4.9110000000000154E-2</v>
      </c>
      <c r="X1158" s="196">
        <v>2.5819999999999999E-2</v>
      </c>
      <c r="Y1158" s="197">
        <v>0</v>
      </c>
      <c r="Z1158" s="196">
        <v>0</v>
      </c>
      <c r="AA1158" s="196">
        <v>1.8689999999999998E-2</v>
      </c>
      <c r="AB1158" s="196">
        <v>0</v>
      </c>
      <c r="AC1158" s="196">
        <v>0</v>
      </c>
      <c r="AD1158" s="196">
        <v>0</v>
      </c>
      <c r="AE1158" s="196">
        <v>0</v>
      </c>
      <c r="AF1158" s="272">
        <f t="shared" si="75"/>
        <v>0.99999999999999989</v>
      </c>
      <c r="AG1158" s="196">
        <f t="shared" si="72"/>
        <v>0.25149000000000016</v>
      </c>
    </row>
    <row r="1159" spans="1:33" s="23" customFormat="1" x14ac:dyDescent="0.25">
      <c r="A1159" s="1">
        <v>1990</v>
      </c>
      <c r="B1159" s="1" t="s">
        <v>21</v>
      </c>
      <c r="C1159" s="1" t="str">
        <f t="shared" si="73"/>
        <v>1990NL</v>
      </c>
      <c r="D1159" s="1" t="s">
        <v>58</v>
      </c>
      <c r="E1159" s="1" t="str">
        <f t="shared" si="74"/>
        <v>1990NLResidential</v>
      </c>
      <c r="F1159" s="196">
        <v>0.21392</v>
      </c>
      <c r="G1159" s="196">
        <v>0.27800000000000002</v>
      </c>
      <c r="H1159" s="196">
        <v>0</v>
      </c>
      <c r="I1159" s="196">
        <v>0</v>
      </c>
      <c r="J1159" s="196">
        <v>0.20308000000000001</v>
      </c>
      <c r="K1159" s="196">
        <v>0</v>
      </c>
      <c r="L1159" s="196">
        <v>0</v>
      </c>
      <c r="M1159" s="196">
        <v>0</v>
      </c>
      <c r="N1159" s="196">
        <v>4.0999999999999995E-2</v>
      </c>
      <c r="O1159" s="196">
        <v>0</v>
      </c>
      <c r="P1159" s="196">
        <v>0</v>
      </c>
      <c r="Q1159" s="196">
        <v>5.5999999999999994E-2</v>
      </c>
      <c r="R1159" s="196">
        <v>0</v>
      </c>
      <c r="S1159" s="196">
        <v>0</v>
      </c>
      <c r="T1159" s="196">
        <v>0</v>
      </c>
      <c r="U1159" s="196">
        <v>9.8000000000000004E-2</v>
      </c>
      <c r="V1159" s="196">
        <v>0</v>
      </c>
      <c r="W1159" s="196">
        <v>4.5999999999999985E-2</v>
      </c>
      <c r="X1159" s="196">
        <v>3.1E-2</v>
      </c>
      <c r="Y1159" s="196">
        <v>0</v>
      </c>
      <c r="Z1159" s="196">
        <v>0</v>
      </c>
      <c r="AA1159" s="196">
        <v>3.3000000000000002E-2</v>
      </c>
      <c r="AB1159" s="196">
        <v>0</v>
      </c>
      <c r="AC1159" s="196">
        <v>0</v>
      </c>
      <c r="AD1159" s="196">
        <v>0</v>
      </c>
      <c r="AE1159" s="196">
        <v>0</v>
      </c>
      <c r="AF1159" s="272">
        <f t="shared" si="75"/>
        <v>1</v>
      </c>
      <c r="AG1159" s="196">
        <f t="shared" si="72"/>
        <v>0.20799999999999999</v>
      </c>
    </row>
    <row r="1160" spans="1:33" s="23" customFormat="1" x14ac:dyDescent="0.25">
      <c r="A1160" s="1">
        <v>1991</v>
      </c>
      <c r="B1160" s="1" t="s">
        <v>21</v>
      </c>
      <c r="C1160" s="1" t="str">
        <f t="shared" si="73"/>
        <v>1991NL</v>
      </c>
      <c r="D1160" s="1" t="s">
        <v>57</v>
      </c>
      <c r="E1160" s="1" t="str">
        <f t="shared" si="74"/>
        <v>1991NLC&amp;D</v>
      </c>
      <c r="F1160" s="196">
        <v>0</v>
      </c>
      <c r="G1160" s="196">
        <v>1.2E-2</v>
      </c>
      <c r="H1160" s="196">
        <v>0</v>
      </c>
      <c r="I1160" s="196">
        <v>0.30530000000000002</v>
      </c>
      <c r="J1160" s="196">
        <v>0</v>
      </c>
      <c r="K1160" s="196">
        <v>0</v>
      </c>
      <c r="L1160" s="196">
        <v>0</v>
      </c>
      <c r="M1160" s="196">
        <v>0</v>
      </c>
      <c r="N1160" s="196">
        <v>0</v>
      </c>
      <c r="O1160" s="196">
        <v>0</v>
      </c>
      <c r="P1160" s="196">
        <v>0</v>
      </c>
      <c r="Q1160" s="196">
        <v>0</v>
      </c>
      <c r="R1160" s="196">
        <v>0</v>
      </c>
      <c r="S1160" s="196">
        <v>0</v>
      </c>
      <c r="T1160" s="196">
        <v>0.29295000000000004</v>
      </c>
      <c r="U1160" s="196">
        <v>0</v>
      </c>
      <c r="V1160" s="196">
        <v>0</v>
      </c>
      <c r="W1160" s="196">
        <v>3.4950000000000092E-2</v>
      </c>
      <c r="X1160" s="196">
        <v>0</v>
      </c>
      <c r="Y1160" s="196">
        <v>0</v>
      </c>
      <c r="Z1160" s="196">
        <v>0</v>
      </c>
      <c r="AA1160" s="196">
        <v>0</v>
      </c>
      <c r="AB1160" s="196">
        <v>0.16704999999999998</v>
      </c>
      <c r="AC1160" s="196">
        <v>7.8600000000000003E-2</v>
      </c>
      <c r="AD1160" s="196">
        <v>0.10914999999999986</v>
      </c>
      <c r="AE1160" s="196">
        <v>0</v>
      </c>
      <c r="AF1160" s="272">
        <f t="shared" si="75"/>
        <v>1</v>
      </c>
      <c r="AG1160" s="196">
        <f t="shared" si="72"/>
        <v>0.68269999999999997</v>
      </c>
    </row>
    <row r="1161" spans="1:33" s="23" customFormat="1" x14ac:dyDescent="0.25">
      <c r="A1161" s="1">
        <v>1991</v>
      </c>
      <c r="B1161" s="1" t="s">
        <v>21</v>
      </c>
      <c r="C1161" s="1" t="str">
        <f t="shared" si="73"/>
        <v>1991NL</v>
      </c>
      <c r="D1161" s="1" t="s">
        <v>56</v>
      </c>
      <c r="E1161" s="1" t="str">
        <f t="shared" si="74"/>
        <v>1991NLICI</v>
      </c>
      <c r="F1161" s="196">
        <v>0.13052</v>
      </c>
      <c r="G1161" s="196">
        <v>0.33701999999999999</v>
      </c>
      <c r="H1161" s="196">
        <v>0</v>
      </c>
      <c r="I1161" s="196">
        <v>2.8060000000000002E-2</v>
      </c>
      <c r="J1161" s="196">
        <v>0.12390000000000001</v>
      </c>
      <c r="K1161" s="196">
        <v>0</v>
      </c>
      <c r="L1161" s="196">
        <v>0</v>
      </c>
      <c r="M1161" s="196">
        <v>0</v>
      </c>
      <c r="N1161" s="196">
        <v>0</v>
      </c>
      <c r="O1161" s="196">
        <v>0</v>
      </c>
      <c r="P1161" s="196">
        <v>0</v>
      </c>
      <c r="Q1161" s="196">
        <v>0</v>
      </c>
      <c r="R1161" s="196">
        <v>0.12900999999999999</v>
      </c>
      <c r="S1161" s="196">
        <v>4.6010000000000002E-2</v>
      </c>
      <c r="T1161" s="196">
        <v>0</v>
      </c>
      <c r="U1161" s="196">
        <v>0.11186</v>
      </c>
      <c r="V1161" s="196">
        <v>0</v>
      </c>
      <c r="W1161" s="196">
        <v>4.9110000000000154E-2</v>
      </c>
      <c r="X1161" s="196">
        <v>2.5819999999999999E-2</v>
      </c>
      <c r="Y1161" s="197">
        <v>0</v>
      </c>
      <c r="Z1161" s="196">
        <v>0</v>
      </c>
      <c r="AA1161" s="196">
        <v>1.8689999999999998E-2</v>
      </c>
      <c r="AB1161" s="196">
        <v>0</v>
      </c>
      <c r="AC1161" s="196">
        <v>0</v>
      </c>
      <c r="AD1161" s="196">
        <v>0</v>
      </c>
      <c r="AE1161" s="196">
        <v>0</v>
      </c>
      <c r="AF1161" s="272">
        <f t="shared" si="75"/>
        <v>0.99999999999999989</v>
      </c>
      <c r="AG1161" s="196">
        <f t="shared" si="72"/>
        <v>0.25149000000000016</v>
      </c>
    </row>
    <row r="1162" spans="1:33" s="23" customFormat="1" x14ac:dyDescent="0.25">
      <c r="A1162" s="1">
        <v>1991</v>
      </c>
      <c r="B1162" s="1" t="s">
        <v>21</v>
      </c>
      <c r="C1162" s="1" t="str">
        <f t="shared" si="73"/>
        <v>1991NL</v>
      </c>
      <c r="D1162" s="1" t="s">
        <v>58</v>
      </c>
      <c r="E1162" s="1" t="str">
        <f t="shared" si="74"/>
        <v>1991NLResidential</v>
      </c>
      <c r="F1162" s="196">
        <v>0.21392</v>
      </c>
      <c r="G1162" s="196">
        <v>0.27800000000000002</v>
      </c>
      <c r="H1162" s="196">
        <v>0</v>
      </c>
      <c r="I1162" s="196">
        <v>0</v>
      </c>
      <c r="J1162" s="196">
        <v>0.20308000000000001</v>
      </c>
      <c r="K1162" s="196">
        <v>0</v>
      </c>
      <c r="L1162" s="196">
        <v>0</v>
      </c>
      <c r="M1162" s="196">
        <v>0</v>
      </c>
      <c r="N1162" s="196">
        <v>4.0999999999999995E-2</v>
      </c>
      <c r="O1162" s="196">
        <v>0</v>
      </c>
      <c r="P1162" s="196">
        <v>0</v>
      </c>
      <c r="Q1162" s="196">
        <v>5.5999999999999994E-2</v>
      </c>
      <c r="R1162" s="196">
        <v>0</v>
      </c>
      <c r="S1162" s="196">
        <v>0</v>
      </c>
      <c r="T1162" s="196">
        <v>0</v>
      </c>
      <c r="U1162" s="196">
        <v>9.8000000000000004E-2</v>
      </c>
      <c r="V1162" s="196">
        <v>0</v>
      </c>
      <c r="W1162" s="196">
        <v>4.5999999999999985E-2</v>
      </c>
      <c r="X1162" s="196">
        <v>3.1E-2</v>
      </c>
      <c r="Y1162" s="197">
        <v>0</v>
      </c>
      <c r="Z1162" s="196">
        <v>0</v>
      </c>
      <c r="AA1162" s="196">
        <v>3.3000000000000002E-2</v>
      </c>
      <c r="AB1162" s="196">
        <v>0</v>
      </c>
      <c r="AC1162" s="196">
        <v>0</v>
      </c>
      <c r="AD1162" s="196">
        <v>0</v>
      </c>
      <c r="AE1162" s="196">
        <v>0</v>
      </c>
      <c r="AF1162" s="272">
        <f t="shared" si="75"/>
        <v>1</v>
      </c>
      <c r="AG1162" s="196">
        <f t="shared" si="72"/>
        <v>0.20799999999999999</v>
      </c>
    </row>
    <row r="1163" spans="1:33" s="23" customFormat="1" x14ac:dyDescent="0.25">
      <c r="A1163" s="1">
        <v>1992</v>
      </c>
      <c r="B1163" s="1" t="s">
        <v>21</v>
      </c>
      <c r="C1163" s="1" t="str">
        <f t="shared" si="73"/>
        <v>1992NL</v>
      </c>
      <c r="D1163" s="1" t="s">
        <v>57</v>
      </c>
      <c r="E1163" s="1" t="str">
        <f t="shared" si="74"/>
        <v>1992NLC&amp;D</v>
      </c>
      <c r="F1163" s="196">
        <v>0</v>
      </c>
      <c r="G1163" s="196">
        <v>1.2E-2</v>
      </c>
      <c r="H1163" s="196">
        <v>0</v>
      </c>
      <c r="I1163" s="196">
        <v>0.30530000000000002</v>
      </c>
      <c r="J1163" s="196">
        <v>0</v>
      </c>
      <c r="K1163" s="196">
        <v>0</v>
      </c>
      <c r="L1163" s="196">
        <v>0</v>
      </c>
      <c r="M1163" s="196">
        <v>0</v>
      </c>
      <c r="N1163" s="196">
        <v>0</v>
      </c>
      <c r="O1163" s="196">
        <v>0</v>
      </c>
      <c r="P1163" s="196">
        <v>0</v>
      </c>
      <c r="Q1163" s="196">
        <v>0</v>
      </c>
      <c r="R1163" s="196">
        <v>0</v>
      </c>
      <c r="S1163" s="196">
        <v>0</v>
      </c>
      <c r="T1163" s="196">
        <v>0.29295000000000004</v>
      </c>
      <c r="U1163" s="196">
        <v>0</v>
      </c>
      <c r="V1163" s="196">
        <v>0</v>
      </c>
      <c r="W1163" s="196">
        <v>3.4950000000000092E-2</v>
      </c>
      <c r="X1163" s="196">
        <v>0</v>
      </c>
      <c r="Y1163" s="196">
        <v>0</v>
      </c>
      <c r="Z1163" s="196">
        <v>0</v>
      </c>
      <c r="AA1163" s="196">
        <v>0</v>
      </c>
      <c r="AB1163" s="196">
        <v>0.16704999999999998</v>
      </c>
      <c r="AC1163" s="196">
        <v>7.8600000000000003E-2</v>
      </c>
      <c r="AD1163" s="196">
        <v>0.10914999999999986</v>
      </c>
      <c r="AE1163" s="196">
        <v>0</v>
      </c>
      <c r="AF1163" s="272">
        <f t="shared" si="75"/>
        <v>1</v>
      </c>
      <c r="AG1163" s="196">
        <f t="shared" si="72"/>
        <v>0.68269999999999997</v>
      </c>
    </row>
    <row r="1164" spans="1:33" s="23" customFormat="1" x14ac:dyDescent="0.25">
      <c r="A1164" s="1">
        <v>1992</v>
      </c>
      <c r="B1164" s="1" t="s">
        <v>21</v>
      </c>
      <c r="C1164" s="1" t="str">
        <f t="shared" si="73"/>
        <v>1992NL</v>
      </c>
      <c r="D1164" s="1" t="s">
        <v>56</v>
      </c>
      <c r="E1164" s="1" t="str">
        <f t="shared" si="74"/>
        <v>1992NLICI</v>
      </c>
      <c r="F1164" s="196">
        <v>0.13052</v>
      </c>
      <c r="G1164" s="196">
        <v>0.33701999999999999</v>
      </c>
      <c r="H1164" s="196">
        <v>0</v>
      </c>
      <c r="I1164" s="196">
        <v>2.8060000000000002E-2</v>
      </c>
      <c r="J1164" s="196">
        <v>0.12390000000000001</v>
      </c>
      <c r="K1164" s="196">
        <v>0</v>
      </c>
      <c r="L1164" s="196">
        <v>0</v>
      </c>
      <c r="M1164" s="196">
        <v>0</v>
      </c>
      <c r="N1164" s="196">
        <v>0</v>
      </c>
      <c r="O1164" s="196">
        <v>0</v>
      </c>
      <c r="P1164" s="196">
        <v>0</v>
      </c>
      <c r="Q1164" s="196">
        <v>0</v>
      </c>
      <c r="R1164" s="196">
        <v>0.12900999999999999</v>
      </c>
      <c r="S1164" s="196">
        <v>4.6010000000000002E-2</v>
      </c>
      <c r="T1164" s="196">
        <v>0</v>
      </c>
      <c r="U1164" s="196">
        <v>0.11186</v>
      </c>
      <c r="V1164" s="196">
        <v>0</v>
      </c>
      <c r="W1164" s="196">
        <v>4.9110000000000154E-2</v>
      </c>
      <c r="X1164" s="196">
        <v>2.5819999999999999E-2</v>
      </c>
      <c r="Y1164" s="197">
        <v>0</v>
      </c>
      <c r="Z1164" s="196">
        <v>0</v>
      </c>
      <c r="AA1164" s="196">
        <v>1.8689999999999998E-2</v>
      </c>
      <c r="AB1164" s="196">
        <v>0</v>
      </c>
      <c r="AC1164" s="196">
        <v>0</v>
      </c>
      <c r="AD1164" s="196">
        <v>0</v>
      </c>
      <c r="AE1164" s="196">
        <v>0</v>
      </c>
      <c r="AF1164" s="272">
        <f t="shared" si="75"/>
        <v>0.99999999999999989</v>
      </c>
      <c r="AG1164" s="196">
        <f t="shared" si="72"/>
        <v>0.25149000000000016</v>
      </c>
    </row>
    <row r="1165" spans="1:33" s="23" customFormat="1" x14ac:dyDescent="0.25">
      <c r="A1165" s="1">
        <v>1992</v>
      </c>
      <c r="B1165" s="1" t="s">
        <v>21</v>
      </c>
      <c r="C1165" s="1" t="str">
        <f t="shared" si="73"/>
        <v>1992NL</v>
      </c>
      <c r="D1165" s="1" t="s">
        <v>58</v>
      </c>
      <c r="E1165" s="1" t="str">
        <f t="shared" si="74"/>
        <v>1992NLResidential</v>
      </c>
      <c r="F1165" s="196">
        <v>0.21392</v>
      </c>
      <c r="G1165" s="196">
        <v>0.27800000000000002</v>
      </c>
      <c r="H1165" s="196">
        <v>0</v>
      </c>
      <c r="I1165" s="196">
        <v>0</v>
      </c>
      <c r="J1165" s="196">
        <v>0.20308000000000001</v>
      </c>
      <c r="K1165" s="196">
        <v>0</v>
      </c>
      <c r="L1165" s="196">
        <v>0</v>
      </c>
      <c r="M1165" s="196">
        <v>0</v>
      </c>
      <c r="N1165" s="196">
        <v>4.0999999999999995E-2</v>
      </c>
      <c r="O1165" s="196">
        <v>0</v>
      </c>
      <c r="P1165" s="196">
        <v>0</v>
      </c>
      <c r="Q1165" s="196">
        <v>5.5999999999999994E-2</v>
      </c>
      <c r="R1165" s="196">
        <v>0</v>
      </c>
      <c r="S1165" s="196">
        <v>0</v>
      </c>
      <c r="T1165" s="196">
        <v>0</v>
      </c>
      <c r="U1165" s="196">
        <v>9.8000000000000004E-2</v>
      </c>
      <c r="V1165" s="196">
        <v>0</v>
      </c>
      <c r="W1165" s="196">
        <v>4.5999999999999985E-2</v>
      </c>
      <c r="X1165" s="196">
        <v>3.1E-2</v>
      </c>
      <c r="Y1165" s="196">
        <v>0</v>
      </c>
      <c r="Z1165" s="196">
        <v>0</v>
      </c>
      <c r="AA1165" s="196">
        <v>3.3000000000000002E-2</v>
      </c>
      <c r="AB1165" s="196">
        <v>0</v>
      </c>
      <c r="AC1165" s="196">
        <v>0</v>
      </c>
      <c r="AD1165" s="196">
        <v>0</v>
      </c>
      <c r="AE1165" s="196">
        <v>0</v>
      </c>
      <c r="AF1165" s="272">
        <f t="shared" si="75"/>
        <v>1</v>
      </c>
      <c r="AG1165" s="196">
        <f t="shared" si="72"/>
        <v>0.20799999999999999</v>
      </c>
    </row>
    <row r="1166" spans="1:33" s="23" customFormat="1" x14ac:dyDescent="0.25">
      <c r="A1166" s="1">
        <v>1993</v>
      </c>
      <c r="B1166" s="1" t="s">
        <v>21</v>
      </c>
      <c r="C1166" s="1" t="str">
        <f t="shared" si="73"/>
        <v>1993NL</v>
      </c>
      <c r="D1166" s="1" t="s">
        <v>57</v>
      </c>
      <c r="E1166" s="1" t="str">
        <f t="shared" si="74"/>
        <v>1993NLC&amp;D</v>
      </c>
      <c r="F1166" s="196">
        <v>0</v>
      </c>
      <c r="G1166" s="196">
        <v>1.2E-2</v>
      </c>
      <c r="H1166" s="196">
        <v>0</v>
      </c>
      <c r="I1166" s="196">
        <v>0.30530000000000002</v>
      </c>
      <c r="J1166" s="196">
        <v>0</v>
      </c>
      <c r="K1166" s="196">
        <v>0</v>
      </c>
      <c r="L1166" s="196">
        <v>0</v>
      </c>
      <c r="M1166" s="196">
        <v>0</v>
      </c>
      <c r="N1166" s="196">
        <v>0</v>
      </c>
      <c r="O1166" s="196">
        <v>0</v>
      </c>
      <c r="P1166" s="196">
        <v>0</v>
      </c>
      <c r="Q1166" s="196">
        <v>0</v>
      </c>
      <c r="R1166" s="196">
        <v>0</v>
      </c>
      <c r="S1166" s="196">
        <v>0</v>
      </c>
      <c r="T1166" s="196">
        <v>0.29295000000000004</v>
      </c>
      <c r="U1166" s="196">
        <v>0</v>
      </c>
      <c r="V1166" s="196">
        <v>0</v>
      </c>
      <c r="W1166" s="196">
        <v>3.4950000000000092E-2</v>
      </c>
      <c r="X1166" s="196">
        <v>0</v>
      </c>
      <c r="Y1166" s="196">
        <v>0</v>
      </c>
      <c r="Z1166" s="196">
        <v>0</v>
      </c>
      <c r="AA1166" s="196">
        <v>0</v>
      </c>
      <c r="AB1166" s="196">
        <v>0.16704999999999998</v>
      </c>
      <c r="AC1166" s="196">
        <v>7.8600000000000003E-2</v>
      </c>
      <c r="AD1166" s="196">
        <v>0.10914999999999986</v>
      </c>
      <c r="AE1166" s="196">
        <v>0</v>
      </c>
      <c r="AF1166" s="272">
        <f t="shared" si="75"/>
        <v>1</v>
      </c>
      <c r="AG1166" s="196">
        <f t="shared" si="72"/>
        <v>0.68269999999999997</v>
      </c>
    </row>
    <row r="1167" spans="1:33" s="23" customFormat="1" x14ac:dyDescent="0.25">
      <c r="A1167" s="1">
        <v>1993</v>
      </c>
      <c r="B1167" s="1" t="s">
        <v>21</v>
      </c>
      <c r="C1167" s="1" t="str">
        <f t="shared" si="73"/>
        <v>1993NL</v>
      </c>
      <c r="D1167" s="1" t="s">
        <v>56</v>
      </c>
      <c r="E1167" s="1" t="str">
        <f t="shared" si="74"/>
        <v>1993NLICI</v>
      </c>
      <c r="F1167" s="196">
        <v>0.13052</v>
      </c>
      <c r="G1167" s="196">
        <v>0.33701999999999999</v>
      </c>
      <c r="H1167" s="196">
        <v>0</v>
      </c>
      <c r="I1167" s="196">
        <v>2.8060000000000002E-2</v>
      </c>
      <c r="J1167" s="196">
        <v>0.12390000000000001</v>
      </c>
      <c r="K1167" s="196">
        <v>0</v>
      </c>
      <c r="L1167" s="196">
        <v>0</v>
      </c>
      <c r="M1167" s="196">
        <v>0</v>
      </c>
      <c r="N1167" s="196">
        <v>0</v>
      </c>
      <c r="O1167" s="196">
        <v>0</v>
      </c>
      <c r="P1167" s="196">
        <v>0</v>
      </c>
      <c r="Q1167" s="196">
        <v>0</v>
      </c>
      <c r="R1167" s="196">
        <v>0.12900999999999999</v>
      </c>
      <c r="S1167" s="196">
        <v>4.6010000000000002E-2</v>
      </c>
      <c r="T1167" s="196">
        <v>0</v>
      </c>
      <c r="U1167" s="196">
        <v>0.11186</v>
      </c>
      <c r="V1167" s="196">
        <v>0</v>
      </c>
      <c r="W1167" s="196">
        <v>4.9110000000000154E-2</v>
      </c>
      <c r="X1167" s="196">
        <v>2.5819999999999999E-2</v>
      </c>
      <c r="Y1167" s="197">
        <v>0</v>
      </c>
      <c r="Z1167" s="196">
        <v>0</v>
      </c>
      <c r="AA1167" s="196">
        <v>1.8689999999999998E-2</v>
      </c>
      <c r="AB1167" s="196">
        <v>0</v>
      </c>
      <c r="AC1167" s="196">
        <v>0</v>
      </c>
      <c r="AD1167" s="196">
        <v>0</v>
      </c>
      <c r="AE1167" s="196">
        <v>0</v>
      </c>
      <c r="AF1167" s="272">
        <f t="shared" si="75"/>
        <v>0.99999999999999989</v>
      </c>
      <c r="AG1167" s="196">
        <f t="shared" si="72"/>
        <v>0.25149000000000016</v>
      </c>
    </row>
    <row r="1168" spans="1:33" s="23" customFormat="1" x14ac:dyDescent="0.25">
      <c r="A1168" s="1">
        <v>1993</v>
      </c>
      <c r="B1168" s="1" t="s">
        <v>21</v>
      </c>
      <c r="C1168" s="1" t="str">
        <f t="shared" si="73"/>
        <v>1993NL</v>
      </c>
      <c r="D1168" s="1" t="s">
        <v>58</v>
      </c>
      <c r="E1168" s="1" t="str">
        <f t="shared" si="74"/>
        <v>1993NLResidential</v>
      </c>
      <c r="F1168" s="196">
        <v>0.21392</v>
      </c>
      <c r="G1168" s="196">
        <v>0.27800000000000002</v>
      </c>
      <c r="H1168" s="196">
        <v>0</v>
      </c>
      <c r="I1168" s="196">
        <v>0</v>
      </c>
      <c r="J1168" s="196">
        <v>0.20308000000000001</v>
      </c>
      <c r="K1168" s="196">
        <v>0</v>
      </c>
      <c r="L1168" s="196">
        <v>0</v>
      </c>
      <c r="M1168" s="196">
        <v>0</v>
      </c>
      <c r="N1168" s="196">
        <v>4.0999999999999995E-2</v>
      </c>
      <c r="O1168" s="196">
        <v>0</v>
      </c>
      <c r="P1168" s="196">
        <v>0</v>
      </c>
      <c r="Q1168" s="196">
        <v>5.5999999999999994E-2</v>
      </c>
      <c r="R1168" s="196">
        <v>0</v>
      </c>
      <c r="S1168" s="196">
        <v>0</v>
      </c>
      <c r="T1168" s="196">
        <v>0</v>
      </c>
      <c r="U1168" s="196">
        <v>9.8000000000000004E-2</v>
      </c>
      <c r="V1168" s="196">
        <v>0</v>
      </c>
      <c r="W1168" s="196">
        <v>4.5999999999999985E-2</v>
      </c>
      <c r="X1168" s="196">
        <v>3.1E-2</v>
      </c>
      <c r="Y1168" s="196">
        <v>0</v>
      </c>
      <c r="Z1168" s="196">
        <v>0</v>
      </c>
      <c r="AA1168" s="196">
        <v>3.3000000000000002E-2</v>
      </c>
      <c r="AB1168" s="196">
        <v>0</v>
      </c>
      <c r="AC1168" s="196">
        <v>0</v>
      </c>
      <c r="AD1168" s="196">
        <v>0</v>
      </c>
      <c r="AE1168" s="196">
        <v>0</v>
      </c>
      <c r="AF1168" s="272">
        <f t="shared" si="75"/>
        <v>1</v>
      </c>
      <c r="AG1168" s="196">
        <f t="shared" si="72"/>
        <v>0.20799999999999999</v>
      </c>
    </row>
    <row r="1169" spans="1:33" s="23" customFormat="1" x14ac:dyDescent="0.25">
      <c r="A1169" s="1">
        <v>1994</v>
      </c>
      <c r="B1169" s="1" t="s">
        <v>21</v>
      </c>
      <c r="C1169" s="1" t="str">
        <f t="shared" si="73"/>
        <v>1994NL</v>
      </c>
      <c r="D1169" s="1" t="s">
        <v>57</v>
      </c>
      <c r="E1169" s="1" t="str">
        <f t="shared" si="74"/>
        <v>1994NLC&amp;D</v>
      </c>
      <c r="F1169" s="196">
        <v>0</v>
      </c>
      <c r="G1169" s="196">
        <v>1.2E-2</v>
      </c>
      <c r="H1169" s="196">
        <v>0</v>
      </c>
      <c r="I1169" s="196">
        <v>0.30530000000000002</v>
      </c>
      <c r="J1169" s="196">
        <v>0</v>
      </c>
      <c r="K1169" s="196">
        <v>0</v>
      </c>
      <c r="L1169" s="196">
        <v>0</v>
      </c>
      <c r="M1169" s="196">
        <v>0</v>
      </c>
      <c r="N1169" s="196">
        <v>0</v>
      </c>
      <c r="O1169" s="196">
        <v>0</v>
      </c>
      <c r="P1169" s="196">
        <v>0</v>
      </c>
      <c r="Q1169" s="196">
        <v>0</v>
      </c>
      <c r="R1169" s="196">
        <v>0</v>
      </c>
      <c r="S1169" s="196">
        <v>0</v>
      </c>
      <c r="T1169" s="196">
        <v>0.29295000000000004</v>
      </c>
      <c r="U1169" s="196">
        <v>0</v>
      </c>
      <c r="V1169" s="196">
        <v>0</v>
      </c>
      <c r="W1169" s="196">
        <v>3.4950000000000092E-2</v>
      </c>
      <c r="X1169" s="196">
        <v>0</v>
      </c>
      <c r="Y1169" s="196">
        <v>0</v>
      </c>
      <c r="Z1169" s="196">
        <v>0</v>
      </c>
      <c r="AA1169" s="196">
        <v>0</v>
      </c>
      <c r="AB1169" s="196">
        <v>0.16704999999999998</v>
      </c>
      <c r="AC1169" s="196">
        <v>7.8600000000000003E-2</v>
      </c>
      <c r="AD1169" s="196">
        <v>0.10914999999999986</v>
      </c>
      <c r="AE1169" s="196">
        <v>0</v>
      </c>
      <c r="AF1169" s="272">
        <f t="shared" si="75"/>
        <v>1</v>
      </c>
      <c r="AG1169" s="196">
        <f t="shared" si="72"/>
        <v>0.68269999999999997</v>
      </c>
    </row>
    <row r="1170" spans="1:33" s="23" customFormat="1" x14ac:dyDescent="0.25">
      <c r="A1170" s="1">
        <v>1994</v>
      </c>
      <c r="B1170" s="1" t="s">
        <v>21</v>
      </c>
      <c r="C1170" s="1" t="str">
        <f t="shared" si="73"/>
        <v>1994NL</v>
      </c>
      <c r="D1170" s="1" t="s">
        <v>56</v>
      </c>
      <c r="E1170" s="1" t="str">
        <f t="shared" si="74"/>
        <v>1994NLICI</v>
      </c>
      <c r="F1170" s="196">
        <v>0.13052</v>
      </c>
      <c r="G1170" s="196">
        <v>0.33701999999999999</v>
      </c>
      <c r="H1170" s="196">
        <v>0</v>
      </c>
      <c r="I1170" s="196">
        <v>2.8060000000000002E-2</v>
      </c>
      <c r="J1170" s="196">
        <v>0.12390000000000001</v>
      </c>
      <c r="K1170" s="196">
        <v>0</v>
      </c>
      <c r="L1170" s="196">
        <v>0</v>
      </c>
      <c r="M1170" s="196">
        <v>0</v>
      </c>
      <c r="N1170" s="196">
        <v>0</v>
      </c>
      <c r="O1170" s="196">
        <v>0</v>
      </c>
      <c r="P1170" s="196">
        <v>0</v>
      </c>
      <c r="Q1170" s="196">
        <v>0</v>
      </c>
      <c r="R1170" s="196">
        <v>0.12900999999999999</v>
      </c>
      <c r="S1170" s="196">
        <v>4.6010000000000002E-2</v>
      </c>
      <c r="T1170" s="196">
        <v>0</v>
      </c>
      <c r="U1170" s="196">
        <v>0.11186</v>
      </c>
      <c r="V1170" s="196">
        <v>0</v>
      </c>
      <c r="W1170" s="196">
        <v>4.9110000000000154E-2</v>
      </c>
      <c r="X1170" s="196">
        <v>2.5819999999999999E-2</v>
      </c>
      <c r="Y1170" s="197">
        <v>0</v>
      </c>
      <c r="Z1170" s="196">
        <v>0</v>
      </c>
      <c r="AA1170" s="196">
        <v>1.8689999999999998E-2</v>
      </c>
      <c r="AB1170" s="196">
        <v>0</v>
      </c>
      <c r="AC1170" s="196">
        <v>0</v>
      </c>
      <c r="AD1170" s="196">
        <v>0</v>
      </c>
      <c r="AE1170" s="196">
        <v>0</v>
      </c>
      <c r="AF1170" s="272">
        <f t="shared" si="75"/>
        <v>0.99999999999999989</v>
      </c>
      <c r="AG1170" s="196">
        <f t="shared" si="72"/>
        <v>0.25149000000000016</v>
      </c>
    </row>
    <row r="1171" spans="1:33" s="23" customFormat="1" x14ac:dyDescent="0.25">
      <c r="A1171" s="1">
        <v>1994</v>
      </c>
      <c r="B1171" s="1" t="s">
        <v>21</v>
      </c>
      <c r="C1171" s="1" t="str">
        <f t="shared" si="73"/>
        <v>1994NL</v>
      </c>
      <c r="D1171" s="1" t="s">
        <v>58</v>
      </c>
      <c r="E1171" s="1" t="str">
        <f t="shared" si="74"/>
        <v>1994NLResidential</v>
      </c>
      <c r="F1171" s="196">
        <v>0.21392</v>
      </c>
      <c r="G1171" s="196">
        <v>0.27800000000000002</v>
      </c>
      <c r="H1171" s="196">
        <v>0</v>
      </c>
      <c r="I1171" s="196">
        <v>0</v>
      </c>
      <c r="J1171" s="196">
        <v>0.20308000000000001</v>
      </c>
      <c r="K1171" s="196">
        <v>0</v>
      </c>
      <c r="L1171" s="196">
        <v>0</v>
      </c>
      <c r="M1171" s="196">
        <v>0</v>
      </c>
      <c r="N1171" s="196">
        <v>4.0999999999999995E-2</v>
      </c>
      <c r="O1171" s="196">
        <v>0</v>
      </c>
      <c r="P1171" s="196">
        <v>0</v>
      </c>
      <c r="Q1171" s="196">
        <v>5.5999999999999994E-2</v>
      </c>
      <c r="R1171" s="196">
        <v>0</v>
      </c>
      <c r="S1171" s="196">
        <v>0</v>
      </c>
      <c r="T1171" s="196">
        <v>0</v>
      </c>
      <c r="U1171" s="196">
        <v>9.8000000000000004E-2</v>
      </c>
      <c r="V1171" s="196">
        <v>0</v>
      </c>
      <c r="W1171" s="196">
        <v>4.5999999999999985E-2</v>
      </c>
      <c r="X1171" s="196">
        <v>3.1E-2</v>
      </c>
      <c r="Y1171" s="197">
        <v>0</v>
      </c>
      <c r="Z1171" s="196">
        <v>0</v>
      </c>
      <c r="AA1171" s="196">
        <v>3.3000000000000002E-2</v>
      </c>
      <c r="AB1171" s="196">
        <v>0</v>
      </c>
      <c r="AC1171" s="196">
        <v>0</v>
      </c>
      <c r="AD1171" s="196">
        <v>0</v>
      </c>
      <c r="AE1171" s="196">
        <v>0</v>
      </c>
      <c r="AF1171" s="272">
        <f t="shared" si="75"/>
        <v>1</v>
      </c>
      <c r="AG1171" s="196">
        <f t="shared" si="72"/>
        <v>0.20799999999999999</v>
      </c>
    </row>
    <row r="1172" spans="1:33" s="23" customFormat="1" x14ac:dyDescent="0.25">
      <c r="A1172" s="1">
        <v>1995</v>
      </c>
      <c r="B1172" s="1" t="s">
        <v>21</v>
      </c>
      <c r="C1172" s="1" t="str">
        <f t="shared" si="73"/>
        <v>1995NL</v>
      </c>
      <c r="D1172" s="1" t="s">
        <v>57</v>
      </c>
      <c r="E1172" s="1" t="str">
        <f t="shared" si="74"/>
        <v>1995NLC&amp;D</v>
      </c>
      <c r="F1172" s="196">
        <v>0</v>
      </c>
      <c r="G1172" s="196">
        <v>1.2E-2</v>
      </c>
      <c r="H1172" s="196">
        <v>0</v>
      </c>
      <c r="I1172" s="196">
        <v>0.30530000000000002</v>
      </c>
      <c r="J1172" s="196">
        <v>0</v>
      </c>
      <c r="K1172" s="196">
        <v>0</v>
      </c>
      <c r="L1172" s="196">
        <v>0</v>
      </c>
      <c r="M1172" s="196">
        <v>0</v>
      </c>
      <c r="N1172" s="196">
        <v>0</v>
      </c>
      <c r="O1172" s="196">
        <v>0</v>
      </c>
      <c r="P1172" s="196">
        <v>0</v>
      </c>
      <c r="Q1172" s="196">
        <v>0</v>
      </c>
      <c r="R1172" s="196">
        <v>0</v>
      </c>
      <c r="S1172" s="196">
        <v>0</v>
      </c>
      <c r="T1172" s="196">
        <v>0.29295000000000004</v>
      </c>
      <c r="U1172" s="196">
        <v>0</v>
      </c>
      <c r="V1172" s="196">
        <v>0</v>
      </c>
      <c r="W1172" s="196">
        <v>3.4950000000000092E-2</v>
      </c>
      <c r="X1172" s="196">
        <v>0</v>
      </c>
      <c r="Y1172" s="196">
        <v>0</v>
      </c>
      <c r="Z1172" s="196">
        <v>0</v>
      </c>
      <c r="AA1172" s="196">
        <v>0</v>
      </c>
      <c r="AB1172" s="196">
        <v>0.16704999999999998</v>
      </c>
      <c r="AC1172" s="196">
        <v>7.8600000000000003E-2</v>
      </c>
      <c r="AD1172" s="196">
        <v>0.10914999999999986</v>
      </c>
      <c r="AE1172" s="196">
        <v>0</v>
      </c>
      <c r="AF1172" s="272">
        <f t="shared" si="75"/>
        <v>1</v>
      </c>
      <c r="AG1172" s="196">
        <f t="shared" si="72"/>
        <v>0.68269999999999997</v>
      </c>
    </row>
    <row r="1173" spans="1:33" s="23" customFormat="1" x14ac:dyDescent="0.25">
      <c r="A1173" s="1">
        <v>1995</v>
      </c>
      <c r="B1173" s="1" t="s">
        <v>21</v>
      </c>
      <c r="C1173" s="1" t="str">
        <f t="shared" si="73"/>
        <v>1995NL</v>
      </c>
      <c r="D1173" s="1" t="s">
        <v>56</v>
      </c>
      <c r="E1173" s="1" t="str">
        <f t="shared" si="74"/>
        <v>1995NLICI</v>
      </c>
      <c r="F1173" s="196">
        <v>0.13052</v>
      </c>
      <c r="G1173" s="196">
        <v>0.33701999999999999</v>
      </c>
      <c r="H1173" s="196">
        <v>0</v>
      </c>
      <c r="I1173" s="196">
        <v>2.8060000000000002E-2</v>
      </c>
      <c r="J1173" s="196">
        <v>0.12390000000000001</v>
      </c>
      <c r="K1173" s="196">
        <v>0</v>
      </c>
      <c r="L1173" s="196">
        <v>0</v>
      </c>
      <c r="M1173" s="196">
        <v>0</v>
      </c>
      <c r="N1173" s="196">
        <v>0</v>
      </c>
      <c r="O1173" s="196">
        <v>0</v>
      </c>
      <c r="P1173" s="196">
        <v>0</v>
      </c>
      <c r="Q1173" s="196">
        <v>0</v>
      </c>
      <c r="R1173" s="196">
        <v>0.12900999999999999</v>
      </c>
      <c r="S1173" s="196">
        <v>4.6010000000000002E-2</v>
      </c>
      <c r="T1173" s="196">
        <v>0</v>
      </c>
      <c r="U1173" s="196">
        <v>0.11186</v>
      </c>
      <c r="V1173" s="196">
        <v>0</v>
      </c>
      <c r="W1173" s="196">
        <v>4.9110000000000154E-2</v>
      </c>
      <c r="X1173" s="196">
        <v>2.5819999999999999E-2</v>
      </c>
      <c r="Y1173" s="197">
        <v>0</v>
      </c>
      <c r="Z1173" s="196">
        <v>0</v>
      </c>
      <c r="AA1173" s="196">
        <v>1.8689999999999998E-2</v>
      </c>
      <c r="AB1173" s="196">
        <v>0</v>
      </c>
      <c r="AC1173" s="196">
        <v>0</v>
      </c>
      <c r="AD1173" s="196">
        <v>0</v>
      </c>
      <c r="AE1173" s="196">
        <v>0</v>
      </c>
      <c r="AF1173" s="272">
        <f t="shared" si="75"/>
        <v>0.99999999999999989</v>
      </c>
      <c r="AG1173" s="196">
        <f t="shared" si="72"/>
        <v>0.25149000000000016</v>
      </c>
    </row>
    <row r="1174" spans="1:33" s="23" customFormat="1" x14ac:dyDescent="0.25">
      <c r="A1174" s="1">
        <v>1995</v>
      </c>
      <c r="B1174" s="1" t="s">
        <v>21</v>
      </c>
      <c r="C1174" s="1" t="str">
        <f t="shared" si="73"/>
        <v>1995NL</v>
      </c>
      <c r="D1174" s="1" t="s">
        <v>58</v>
      </c>
      <c r="E1174" s="1" t="str">
        <f t="shared" si="74"/>
        <v>1995NLResidential</v>
      </c>
      <c r="F1174" s="196">
        <v>0.21392</v>
      </c>
      <c r="G1174" s="196">
        <v>0.27800000000000002</v>
      </c>
      <c r="H1174" s="196">
        <v>0</v>
      </c>
      <c r="I1174" s="196">
        <v>0</v>
      </c>
      <c r="J1174" s="196">
        <v>0.20308000000000001</v>
      </c>
      <c r="K1174" s="196">
        <v>0</v>
      </c>
      <c r="L1174" s="196">
        <v>0</v>
      </c>
      <c r="M1174" s="196">
        <v>0</v>
      </c>
      <c r="N1174" s="196">
        <v>4.0999999999999995E-2</v>
      </c>
      <c r="O1174" s="196">
        <v>0</v>
      </c>
      <c r="P1174" s="196">
        <v>0</v>
      </c>
      <c r="Q1174" s="196">
        <v>5.5999999999999994E-2</v>
      </c>
      <c r="R1174" s="196">
        <v>0</v>
      </c>
      <c r="S1174" s="196">
        <v>0</v>
      </c>
      <c r="T1174" s="196">
        <v>0</v>
      </c>
      <c r="U1174" s="196">
        <v>9.8000000000000004E-2</v>
      </c>
      <c r="V1174" s="196">
        <v>0</v>
      </c>
      <c r="W1174" s="196">
        <v>4.5999999999999985E-2</v>
      </c>
      <c r="X1174" s="196">
        <v>3.1E-2</v>
      </c>
      <c r="Y1174" s="196">
        <v>0</v>
      </c>
      <c r="Z1174" s="196">
        <v>0</v>
      </c>
      <c r="AA1174" s="196">
        <v>3.3000000000000002E-2</v>
      </c>
      <c r="AB1174" s="196">
        <v>0</v>
      </c>
      <c r="AC1174" s="196">
        <v>0</v>
      </c>
      <c r="AD1174" s="196">
        <v>0</v>
      </c>
      <c r="AE1174" s="196">
        <v>0</v>
      </c>
      <c r="AF1174" s="272">
        <f t="shared" si="75"/>
        <v>1</v>
      </c>
      <c r="AG1174" s="196">
        <f t="shared" si="72"/>
        <v>0.20799999999999999</v>
      </c>
    </row>
    <row r="1175" spans="1:33" s="23" customFormat="1" x14ac:dyDescent="0.25">
      <c r="A1175" s="1">
        <v>1996</v>
      </c>
      <c r="B1175" s="1" t="s">
        <v>21</v>
      </c>
      <c r="C1175" s="1" t="str">
        <f t="shared" si="73"/>
        <v>1996NL</v>
      </c>
      <c r="D1175" s="1" t="s">
        <v>57</v>
      </c>
      <c r="E1175" s="1" t="str">
        <f t="shared" si="74"/>
        <v>1996NLC&amp;D</v>
      </c>
      <c r="F1175" s="196">
        <v>0</v>
      </c>
      <c r="G1175" s="196">
        <v>1.2E-2</v>
      </c>
      <c r="H1175" s="196">
        <v>0</v>
      </c>
      <c r="I1175" s="196">
        <v>0.30530000000000002</v>
      </c>
      <c r="J1175" s="196">
        <v>0</v>
      </c>
      <c r="K1175" s="196">
        <v>0</v>
      </c>
      <c r="L1175" s="196">
        <v>0</v>
      </c>
      <c r="M1175" s="196">
        <v>0</v>
      </c>
      <c r="N1175" s="196">
        <v>0</v>
      </c>
      <c r="O1175" s="196">
        <v>0</v>
      </c>
      <c r="P1175" s="196">
        <v>0</v>
      </c>
      <c r="Q1175" s="196">
        <v>0</v>
      </c>
      <c r="R1175" s="196">
        <v>0</v>
      </c>
      <c r="S1175" s="196">
        <v>0</v>
      </c>
      <c r="T1175" s="196">
        <v>0.29295000000000004</v>
      </c>
      <c r="U1175" s="196">
        <v>0</v>
      </c>
      <c r="V1175" s="196">
        <v>0</v>
      </c>
      <c r="W1175" s="196">
        <v>3.4950000000000092E-2</v>
      </c>
      <c r="X1175" s="196">
        <v>0</v>
      </c>
      <c r="Y1175" s="196">
        <v>0</v>
      </c>
      <c r="Z1175" s="196">
        <v>0</v>
      </c>
      <c r="AA1175" s="196">
        <v>0</v>
      </c>
      <c r="AB1175" s="196">
        <v>0.16704999999999998</v>
      </c>
      <c r="AC1175" s="196">
        <v>7.8600000000000003E-2</v>
      </c>
      <c r="AD1175" s="196">
        <v>0.10914999999999986</v>
      </c>
      <c r="AE1175" s="196">
        <v>0</v>
      </c>
      <c r="AF1175" s="272">
        <f t="shared" si="75"/>
        <v>1</v>
      </c>
      <c r="AG1175" s="196">
        <f t="shared" si="72"/>
        <v>0.68269999999999997</v>
      </c>
    </row>
    <row r="1176" spans="1:33" s="23" customFormat="1" x14ac:dyDescent="0.25">
      <c r="A1176" s="1">
        <v>1996</v>
      </c>
      <c r="B1176" s="1" t="s">
        <v>21</v>
      </c>
      <c r="C1176" s="1" t="str">
        <f t="shared" si="73"/>
        <v>1996NL</v>
      </c>
      <c r="D1176" s="1" t="s">
        <v>56</v>
      </c>
      <c r="E1176" s="1" t="str">
        <f t="shared" si="74"/>
        <v>1996NLICI</v>
      </c>
      <c r="F1176" s="196">
        <v>0.13052</v>
      </c>
      <c r="G1176" s="196">
        <v>0.33701999999999999</v>
      </c>
      <c r="H1176" s="196">
        <v>0</v>
      </c>
      <c r="I1176" s="196">
        <v>2.8060000000000002E-2</v>
      </c>
      <c r="J1176" s="196">
        <v>0.12390000000000001</v>
      </c>
      <c r="K1176" s="196">
        <v>0</v>
      </c>
      <c r="L1176" s="196">
        <v>0</v>
      </c>
      <c r="M1176" s="196">
        <v>0</v>
      </c>
      <c r="N1176" s="196">
        <v>0</v>
      </c>
      <c r="O1176" s="196">
        <v>0</v>
      </c>
      <c r="P1176" s="196">
        <v>0</v>
      </c>
      <c r="Q1176" s="196">
        <v>0</v>
      </c>
      <c r="R1176" s="196">
        <v>0.12900999999999999</v>
      </c>
      <c r="S1176" s="196">
        <v>4.6010000000000002E-2</v>
      </c>
      <c r="T1176" s="196">
        <v>0</v>
      </c>
      <c r="U1176" s="196">
        <v>0.11186</v>
      </c>
      <c r="V1176" s="196">
        <v>0</v>
      </c>
      <c r="W1176" s="196">
        <v>4.9110000000000154E-2</v>
      </c>
      <c r="X1176" s="196">
        <v>2.5819999999999999E-2</v>
      </c>
      <c r="Y1176" s="197">
        <v>0</v>
      </c>
      <c r="Z1176" s="196">
        <v>0</v>
      </c>
      <c r="AA1176" s="196">
        <v>1.8689999999999998E-2</v>
      </c>
      <c r="AB1176" s="196">
        <v>0</v>
      </c>
      <c r="AC1176" s="196">
        <v>0</v>
      </c>
      <c r="AD1176" s="196">
        <v>0</v>
      </c>
      <c r="AE1176" s="196">
        <v>0</v>
      </c>
      <c r="AF1176" s="272">
        <f t="shared" si="75"/>
        <v>0.99999999999999989</v>
      </c>
      <c r="AG1176" s="196">
        <f t="shared" si="72"/>
        <v>0.25149000000000016</v>
      </c>
    </row>
    <row r="1177" spans="1:33" s="23" customFormat="1" x14ac:dyDescent="0.25">
      <c r="A1177" s="1">
        <v>1996</v>
      </c>
      <c r="B1177" s="1" t="s">
        <v>21</v>
      </c>
      <c r="C1177" s="1" t="str">
        <f t="shared" si="73"/>
        <v>1996NL</v>
      </c>
      <c r="D1177" s="1" t="s">
        <v>58</v>
      </c>
      <c r="E1177" s="1" t="str">
        <f t="shared" si="74"/>
        <v>1996NLResidential</v>
      </c>
      <c r="F1177" s="196">
        <v>0.21392</v>
      </c>
      <c r="G1177" s="196">
        <v>0.27800000000000002</v>
      </c>
      <c r="H1177" s="196">
        <v>0</v>
      </c>
      <c r="I1177" s="196">
        <v>0</v>
      </c>
      <c r="J1177" s="196">
        <v>0.20308000000000001</v>
      </c>
      <c r="K1177" s="196">
        <v>0</v>
      </c>
      <c r="L1177" s="196">
        <v>0</v>
      </c>
      <c r="M1177" s="196">
        <v>0</v>
      </c>
      <c r="N1177" s="196">
        <v>4.0999999999999995E-2</v>
      </c>
      <c r="O1177" s="196">
        <v>0</v>
      </c>
      <c r="P1177" s="196">
        <v>0</v>
      </c>
      <c r="Q1177" s="196">
        <v>5.5999999999999994E-2</v>
      </c>
      <c r="R1177" s="196">
        <v>0</v>
      </c>
      <c r="S1177" s="196">
        <v>0</v>
      </c>
      <c r="T1177" s="196">
        <v>0</v>
      </c>
      <c r="U1177" s="196">
        <v>9.8000000000000004E-2</v>
      </c>
      <c r="V1177" s="196">
        <v>0</v>
      </c>
      <c r="W1177" s="196">
        <v>4.5999999999999985E-2</v>
      </c>
      <c r="X1177" s="196">
        <v>3.1E-2</v>
      </c>
      <c r="Y1177" s="196">
        <v>0</v>
      </c>
      <c r="Z1177" s="196">
        <v>0</v>
      </c>
      <c r="AA1177" s="196">
        <v>3.3000000000000002E-2</v>
      </c>
      <c r="AB1177" s="196">
        <v>0</v>
      </c>
      <c r="AC1177" s="196">
        <v>0</v>
      </c>
      <c r="AD1177" s="196">
        <v>0</v>
      </c>
      <c r="AE1177" s="196">
        <v>0</v>
      </c>
      <c r="AF1177" s="272">
        <f t="shared" si="75"/>
        <v>1</v>
      </c>
      <c r="AG1177" s="196">
        <f t="shared" si="72"/>
        <v>0.20799999999999999</v>
      </c>
    </row>
    <row r="1178" spans="1:33" s="23" customFormat="1" x14ac:dyDescent="0.25">
      <c r="A1178" s="1">
        <v>1997</v>
      </c>
      <c r="B1178" s="1" t="s">
        <v>21</v>
      </c>
      <c r="C1178" s="1" t="str">
        <f t="shared" si="73"/>
        <v>1997NL</v>
      </c>
      <c r="D1178" s="1" t="s">
        <v>57</v>
      </c>
      <c r="E1178" s="1" t="str">
        <f t="shared" si="74"/>
        <v>1997NLC&amp;D</v>
      </c>
      <c r="F1178" s="196">
        <v>0</v>
      </c>
      <c r="G1178" s="196">
        <v>1.2E-2</v>
      </c>
      <c r="H1178" s="196">
        <v>0</v>
      </c>
      <c r="I1178" s="196">
        <v>0.30530000000000002</v>
      </c>
      <c r="J1178" s="196">
        <v>0</v>
      </c>
      <c r="K1178" s="196">
        <v>0</v>
      </c>
      <c r="L1178" s="196">
        <v>0</v>
      </c>
      <c r="M1178" s="196">
        <v>0</v>
      </c>
      <c r="N1178" s="196">
        <v>0</v>
      </c>
      <c r="O1178" s="196">
        <v>0</v>
      </c>
      <c r="P1178" s="196">
        <v>0</v>
      </c>
      <c r="Q1178" s="196">
        <v>0</v>
      </c>
      <c r="R1178" s="196">
        <v>0</v>
      </c>
      <c r="S1178" s="196">
        <v>0</v>
      </c>
      <c r="T1178" s="196">
        <v>0.29295000000000004</v>
      </c>
      <c r="U1178" s="196">
        <v>0</v>
      </c>
      <c r="V1178" s="196">
        <v>0</v>
      </c>
      <c r="W1178" s="196">
        <v>3.4950000000000092E-2</v>
      </c>
      <c r="X1178" s="196">
        <v>0</v>
      </c>
      <c r="Y1178" s="196">
        <v>0</v>
      </c>
      <c r="Z1178" s="196">
        <v>0</v>
      </c>
      <c r="AA1178" s="196">
        <v>0</v>
      </c>
      <c r="AB1178" s="196">
        <v>0.16704999999999998</v>
      </c>
      <c r="AC1178" s="196">
        <v>7.8600000000000003E-2</v>
      </c>
      <c r="AD1178" s="196">
        <v>0.10914999999999986</v>
      </c>
      <c r="AE1178" s="196">
        <v>0</v>
      </c>
      <c r="AF1178" s="272">
        <f t="shared" si="75"/>
        <v>1</v>
      </c>
      <c r="AG1178" s="196">
        <f t="shared" si="72"/>
        <v>0.68269999999999997</v>
      </c>
    </row>
    <row r="1179" spans="1:33" s="23" customFormat="1" x14ac:dyDescent="0.25">
      <c r="A1179" s="1">
        <v>1997</v>
      </c>
      <c r="B1179" s="1" t="s">
        <v>21</v>
      </c>
      <c r="C1179" s="1" t="str">
        <f t="shared" si="73"/>
        <v>1997NL</v>
      </c>
      <c r="D1179" s="1" t="s">
        <v>56</v>
      </c>
      <c r="E1179" s="1" t="str">
        <f t="shared" si="74"/>
        <v>1997NLICI</v>
      </c>
      <c r="F1179" s="196">
        <v>0.13052</v>
      </c>
      <c r="G1179" s="196">
        <v>0.33701999999999999</v>
      </c>
      <c r="H1179" s="196">
        <v>0</v>
      </c>
      <c r="I1179" s="196">
        <v>2.8060000000000002E-2</v>
      </c>
      <c r="J1179" s="196">
        <v>0.12390000000000001</v>
      </c>
      <c r="K1179" s="196">
        <v>0</v>
      </c>
      <c r="L1179" s="196">
        <v>0</v>
      </c>
      <c r="M1179" s="196">
        <v>0</v>
      </c>
      <c r="N1179" s="196">
        <v>0</v>
      </c>
      <c r="O1179" s="196">
        <v>0</v>
      </c>
      <c r="P1179" s="196">
        <v>0</v>
      </c>
      <c r="Q1179" s="196">
        <v>0</v>
      </c>
      <c r="R1179" s="196">
        <v>0.12900999999999999</v>
      </c>
      <c r="S1179" s="196">
        <v>4.6010000000000002E-2</v>
      </c>
      <c r="T1179" s="196">
        <v>0</v>
      </c>
      <c r="U1179" s="196">
        <v>0.11186</v>
      </c>
      <c r="V1179" s="196">
        <v>0</v>
      </c>
      <c r="W1179" s="196">
        <v>4.9110000000000154E-2</v>
      </c>
      <c r="X1179" s="196">
        <v>2.5819999999999999E-2</v>
      </c>
      <c r="Y1179" s="197">
        <v>0</v>
      </c>
      <c r="Z1179" s="196">
        <v>0</v>
      </c>
      <c r="AA1179" s="196">
        <v>1.8689999999999998E-2</v>
      </c>
      <c r="AB1179" s="196">
        <v>0</v>
      </c>
      <c r="AC1179" s="196">
        <v>0</v>
      </c>
      <c r="AD1179" s="196">
        <v>0</v>
      </c>
      <c r="AE1179" s="196">
        <v>0</v>
      </c>
      <c r="AF1179" s="272">
        <f t="shared" si="75"/>
        <v>0.99999999999999989</v>
      </c>
      <c r="AG1179" s="196">
        <f t="shared" si="72"/>
        <v>0.25149000000000016</v>
      </c>
    </row>
    <row r="1180" spans="1:33" s="23" customFormat="1" x14ac:dyDescent="0.25">
      <c r="A1180" s="1">
        <v>1997</v>
      </c>
      <c r="B1180" s="1" t="s">
        <v>21</v>
      </c>
      <c r="C1180" s="1" t="str">
        <f t="shared" si="73"/>
        <v>1997NL</v>
      </c>
      <c r="D1180" s="1" t="s">
        <v>58</v>
      </c>
      <c r="E1180" s="1" t="str">
        <f t="shared" si="74"/>
        <v>1997NLResidential</v>
      </c>
      <c r="F1180" s="196">
        <v>0.21392</v>
      </c>
      <c r="G1180" s="196">
        <v>0.27800000000000002</v>
      </c>
      <c r="H1180" s="196">
        <v>0</v>
      </c>
      <c r="I1180" s="196">
        <v>0</v>
      </c>
      <c r="J1180" s="196">
        <v>0.20308000000000001</v>
      </c>
      <c r="K1180" s="196">
        <v>0</v>
      </c>
      <c r="L1180" s="196">
        <v>0</v>
      </c>
      <c r="M1180" s="196">
        <v>0</v>
      </c>
      <c r="N1180" s="196">
        <v>4.0999999999999995E-2</v>
      </c>
      <c r="O1180" s="196">
        <v>0</v>
      </c>
      <c r="P1180" s="196">
        <v>0</v>
      </c>
      <c r="Q1180" s="196">
        <v>5.5999999999999994E-2</v>
      </c>
      <c r="R1180" s="196">
        <v>0</v>
      </c>
      <c r="S1180" s="196">
        <v>0</v>
      </c>
      <c r="T1180" s="196">
        <v>0</v>
      </c>
      <c r="U1180" s="196">
        <v>9.8000000000000004E-2</v>
      </c>
      <c r="V1180" s="196">
        <v>0</v>
      </c>
      <c r="W1180" s="196">
        <v>4.5999999999999985E-2</v>
      </c>
      <c r="X1180" s="196">
        <v>3.1E-2</v>
      </c>
      <c r="Y1180" s="197">
        <v>0</v>
      </c>
      <c r="Z1180" s="196">
        <v>0</v>
      </c>
      <c r="AA1180" s="196">
        <v>3.3000000000000002E-2</v>
      </c>
      <c r="AB1180" s="196">
        <v>0</v>
      </c>
      <c r="AC1180" s="196">
        <v>0</v>
      </c>
      <c r="AD1180" s="196">
        <v>0</v>
      </c>
      <c r="AE1180" s="196">
        <v>0</v>
      </c>
      <c r="AF1180" s="272">
        <f t="shared" si="75"/>
        <v>1</v>
      </c>
      <c r="AG1180" s="196">
        <f t="shared" si="72"/>
        <v>0.20799999999999999</v>
      </c>
    </row>
    <row r="1181" spans="1:33" s="23" customFormat="1" x14ac:dyDescent="0.25">
      <c r="A1181" s="1">
        <v>1998</v>
      </c>
      <c r="B1181" s="1" t="s">
        <v>21</v>
      </c>
      <c r="C1181" s="1" t="str">
        <f t="shared" si="73"/>
        <v>1998NL</v>
      </c>
      <c r="D1181" s="1" t="s">
        <v>57</v>
      </c>
      <c r="E1181" s="1" t="str">
        <f t="shared" si="74"/>
        <v>1998NLC&amp;D</v>
      </c>
      <c r="F1181" s="196">
        <v>0</v>
      </c>
      <c r="G1181" s="196">
        <v>1.2E-2</v>
      </c>
      <c r="H1181" s="196">
        <v>0</v>
      </c>
      <c r="I1181" s="196">
        <v>0.30530000000000002</v>
      </c>
      <c r="J1181" s="196">
        <v>0</v>
      </c>
      <c r="K1181" s="196">
        <v>0</v>
      </c>
      <c r="L1181" s="196">
        <v>0</v>
      </c>
      <c r="M1181" s="196">
        <v>0</v>
      </c>
      <c r="N1181" s="196">
        <v>0</v>
      </c>
      <c r="O1181" s="196">
        <v>0</v>
      </c>
      <c r="P1181" s="196">
        <v>0</v>
      </c>
      <c r="Q1181" s="196">
        <v>0</v>
      </c>
      <c r="R1181" s="196">
        <v>0</v>
      </c>
      <c r="S1181" s="196">
        <v>0</v>
      </c>
      <c r="T1181" s="196">
        <v>0.29295000000000004</v>
      </c>
      <c r="U1181" s="196">
        <v>0</v>
      </c>
      <c r="V1181" s="196">
        <v>0</v>
      </c>
      <c r="W1181" s="196">
        <v>3.4950000000000092E-2</v>
      </c>
      <c r="X1181" s="196">
        <v>0</v>
      </c>
      <c r="Y1181" s="196">
        <v>0</v>
      </c>
      <c r="Z1181" s="196">
        <v>0</v>
      </c>
      <c r="AA1181" s="196">
        <v>0</v>
      </c>
      <c r="AB1181" s="196">
        <v>0.16704999999999998</v>
      </c>
      <c r="AC1181" s="196">
        <v>7.8600000000000003E-2</v>
      </c>
      <c r="AD1181" s="196">
        <v>0.10914999999999986</v>
      </c>
      <c r="AE1181" s="196">
        <v>0</v>
      </c>
      <c r="AF1181" s="272">
        <f t="shared" si="75"/>
        <v>1</v>
      </c>
      <c r="AG1181" s="196">
        <f t="shared" si="72"/>
        <v>0.68269999999999997</v>
      </c>
    </row>
    <row r="1182" spans="1:33" s="23" customFormat="1" x14ac:dyDescent="0.25">
      <c r="A1182" s="1">
        <v>1998</v>
      </c>
      <c r="B1182" s="1" t="s">
        <v>21</v>
      </c>
      <c r="C1182" s="1" t="str">
        <f t="shared" si="73"/>
        <v>1998NL</v>
      </c>
      <c r="D1182" s="1" t="s">
        <v>56</v>
      </c>
      <c r="E1182" s="1" t="str">
        <f t="shared" si="74"/>
        <v>1998NLICI</v>
      </c>
      <c r="F1182" s="196">
        <v>0.13052</v>
      </c>
      <c r="G1182" s="196">
        <v>0.33701999999999999</v>
      </c>
      <c r="H1182" s="196">
        <v>0</v>
      </c>
      <c r="I1182" s="196">
        <v>2.8060000000000002E-2</v>
      </c>
      <c r="J1182" s="196">
        <v>0.12390000000000001</v>
      </c>
      <c r="K1182" s="196">
        <v>0</v>
      </c>
      <c r="L1182" s="196">
        <v>0</v>
      </c>
      <c r="M1182" s="196">
        <v>0</v>
      </c>
      <c r="N1182" s="196">
        <v>0</v>
      </c>
      <c r="O1182" s="196">
        <v>0</v>
      </c>
      <c r="P1182" s="196">
        <v>0</v>
      </c>
      <c r="Q1182" s="196">
        <v>0</v>
      </c>
      <c r="R1182" s="196">
        <v>0.12900999999999999</v>
      </c>
      <c r="S1182" s="196">
        <v>4.6010000000000002E-2</v>
      </c>
      <c r="T1182" s="196">
        <v>0</v>
      </c>
      <c r="U1182" s="196">
        <v>0.11186</v>
      </c>
      <c r="V1182" s="196">
        <v>0</v>
      </c>
      <c r="W1182" s="196">
        <v>4.9110000000000154E-2</v>
      </c>
      <c r="X1182" s="196">
        <v>2.5819999999999999E-2</v>
      </c>
      <c r="Y1182" s="197">
        <v>0</v>
      </c>
      <c r="Z1182" s="196">
        <v>0</v>
      </c>
      <c r="AA1182" s="196">
        <v>1.8689999999999998E-2</v>
      </c>
      <c r="AB1182" s="196">
        <v>0</v>
      </c>
      <c r="AC1182" s="196">
        <v>0</v>
      </c>
      <c r="AD1182" s="196">
        <v>0</v>
      </c>
      <c r="AE1182" s="196">
        <v>0</v>
      </c>
      <c r="AF1182" s="272">
        <f t="shared" si="75"/>
        <v>0.99999999999999989</v>
      </c>
      <c r="AG1182" s="196">
        <f t="shared" si="72"/>
        <v>0.25149000000000016</v>
      </c>
    </row>
    <row r="1183" spans="1:33" s="23" customFormat="1" x14ac:dyDescent="0.25">
      <c r="A1183" s="1">
        <v>1998</v>
      </c>
      <c r="B1183" s="1" t="s">
        <v>21</v>
      </c>
      <c r="C1183" s="1" t="str">
        <f t="shared" si="73"/>
        <v>1998NL</v>
      </c>
      <c r="D1183" s="1" t="s">
        <v>58</v>
      </c>
      <c r="E1183" s="1" t="str">
        <f t="shared" si="74"/>
        <v>1998NLResidential</v>
      </c>
      <c r="F1183" s="196">
        <v>0.21392</v>
      </c>
      <c r="G1183" s="196">
        <v>0.27800000000000002</v>
      </c>
      <c r="H1183" s="196">
        <v>0</v>
      </c>
      <c r="I1183" s="196">
        <v>0</v>
      </c>
      <c r="J1183" s="196">
        <v>0.20308000000000001</v>
      </c>
      <c r="K1183" s="196">
        <v>0</v>
      </c>
      <c r="L1183" s="196">
        <v>0</v>
      </c>
      <c r="M1183" s="196">
        <v>0</v>
      </c>
      <c r="N1183" s="196">
        <v>4.0999999999999995E-2</v>
      </c>
      <c r="O1183" s="196">
        <v>0</v>
      </c>
      <c r="P1183" s="196">
        <v>0</v>
      </c>
      <c r="Q1183" s="196">
        <v>5.5999999999999994E-2</v>
      </c>
      <c r="R1183" s="196">
        <v>0</v>
      </c>
      <c r="S1183" s="196">
        <v>0</v>
      </c>
      <c r="T1183" s="196">
        <v>0</v>
      </c>
      <c r="U1183" s="196">
        <v>9.8000000000000004E-2</v>
      </c>
      <c r="V1183" s="196">
        <v>0</v>
      </c>
      <c r="W1183" s="196">
        <v>4.5999999999999985E-2</v>
      </c>
      <c r="X1183" s="196">
        <v>3.1E-2</v>
      </c>
      <c r="Y1183" s="196">
        <v>0</v>
      </c>
      <c r="Z1183" s="196">
        <v>0</v>
      </c>
      <c r="AA1183" s="196">
        <v>3.3000000000000002E-2</v>
      </c>
      <c r="AB1183" s="196">
        <v>0</v>
      </c>
      <c r="AC1183" s="196">
        <v>0</v>
      </c>
      <c r="AD1183" s="196">
        <v>0</v>
      </c>
      <c r="AE1183" s="196">
        <v>0</v>
      </c>
      <c r="AF1183" s="272">
        <f t="shared" si="75"/>
        <v>1</v>
      </c>
      <c r="AG1183" s="196">
        <f t="shared" si="72"/>
        <v>0.20799999999999999</v>
      </c>
    </row>
    <row r="1184" spans="1:33" s="23" customFormat="1" x14ac:dyDescent="0.25">
      <c r="A1184" s="1">
        <v>1999</v>
      </c>
      <c r="B1184" s="1" t="s">
        <v>21</v>
      </c>
      <c r="C1184" s="1" t="str">
        <f t="shared" si="73"/>
        <v>1999NL</v>
      </c>
      <c r="D1184" s="1" t="s">
        <v>57</v>
      </c>
      <c r="E1184" s="1" t="str">
        <f t="shared" si="74"/>
        <v>1999NLC&amp;D</v>
      </c>
      <c r="F1184" s="196">
        <v>0</v>
      </c>
      <c r="G1184" s="196">
        <v>1.2E-2</v>
      </c>
      <c r="H1184" s="196">
        <v>0</v>
      </c>
      <c r="I1184" s="196">
        <v>0.30530000000000002</v>
      </c>
      <c r="J1184" s="196">
        <v>0</v>
      </c>
      <c r="K1184" s="196">
        <v>0</v>
      </c>
      <c r="L1184" s="196">
        <v>0</v>
      </c>
      <c r="M1184" s="196">
        <v>0</v>
      </c>
      <c r="N1184" s="196">
        <v>0</v>
      </c>
      <c r="O1184" s="196">
        <v>0</v>
      </c>
      <c r="P1184" s="196">
        <v>0</v>
      </c>
      <c r="Q1184" s="196">
        <v>0</v>
      </c>
      <c r="R1184" s="196">
        <v>0</v>
      </c>
      <c r="S1184" s="196">
        <v>0</v>
      </c>
      <c r="T1184" s="196">
        <v>0.29295000000000004</v>
      </c>
      <c r="U1184" s="196">
        <v>0</v>
      </c>
      <c r="V1184" s="196">
        <v>0</v>
      </c>
      <c r="W1184" s="196">
        <v>3.4950000000000092E-2</v>
      </c>
      <c r="X1184" s="196">
        <v>0</v>
      </c>
      <c r="Y1184" s="196">
        <v>0</v>
      </c>
      <c r="Z1184" s="196">
        <v>0</v>
      </c>
      <c r="AA1184" s="196">
        <v>0</v>
      </c>
      <c r="AB1184" s="196">
        <v>0.16704999999999998</v>
      </c>
      <c r="AC1184" s="196">
        <v>7.8600000000000003E-2</v>
      </c>
      <c r="AD1184" s="196">
        <v>0.10914999999999986</v>
      </c>
      <c r="AE1184" s="196">
        <v>0</v>
      </c>
      <c r="AF1184" s="272">
        <f t="shared" si="75"/>
        <v>1</v>
      </c>
      <c r="AG1184" s="196">
        <f t="shared" si="72"/>
        <v>0.68269999999999997</v>
      </c>
    </row>
    <row r="1185" spans="1:33" s="23" customFormat="1" x14ac:dyDescent="0.25">
      <c r="A1185" s="1">
        <v>1999</v>
      </c>
      <c r="B1185" s="1" t="s">
        <v>21</v>
      </c>
      <c r="C1185" s="1" t="str">
        <f t="shared" si="73"/>
        <v>1999NL</v>
      </c>
      <c r="D1185" s="1" t="s">
        <v>56</v>
      </c>
      <c r="E1185" s="1" t="str">
        <f t="shared" si="74"/>
        <v>1999NLICI</v>
      </c>
      <c r="F1185" s="196">
        <v>0.13052</v>
      </c>
      <c r="G1185" s="196">
        <v>0.33701999999999999</v>
      </c>
      <c r="H1185" s="196">
        <v>0</v>
      </c>
      <c r="I1185" s="196">
        <v>2.8060000000000002E-2</v>
      </c>
      <c r="J1185" s="196">
        <v>0.12390000000000001</v>
      </c>
      <c r="K1185" s="196">
        <v>0</v>
      </c>
      <c r="L1185" s="196">
        <v>0</v>
      </c>
      <c r="M1185" s="196">
        <v>0</v>
      </c>
      <c r="N1185" s="196">
        <v>0</v>
      </c>
      <c r="O1185" s="196">
        <v>0</v>
      </c>
      <c r="P1185" s="196">
        <v>0</v>
      </c>
      <c r="Q1185" s="196">
        <v>0</v>
      </c>
      <c r="R1185" s="196">
        <v>0.12900999999999999</v>
      </c>
      <c r="S1185" s="196">
        <v>4.6010000000000002E-2</v>
      </c>
      <c r="T1185" s="196">
        <v>0</v>
      </c>
      <c r="U1185" s="196">
        <v>0.11186</v>
      </c>
      <c r="V1185" s="196">
        <v>0</v>
      </c>
      <c r="W1185" s="196">
        <v>4.9110000000000154E-2</v>
      </c>
      <c r="X1185" s="196">
        <v>2.5819999999999999E-2</v>
      </c>
      <c r="Y1185" s="197">
        <v>0</v>
      </c>
      <c r="Z1185" s="196">
        <v>0</v>
      </c>
      <c r="AA1185" s="196">
        <v>1.8689999999999998E-2</v>
      </c>
      <c r="AB1185" s="196">
        <v>0</v>
      </c>
      <c r="AC1185" s="196">
        <v>0</v>
      </c>
      <c r="AD1185" s="196">
        <v>0</v>
      </c>
      <c r="AE1185" s="196">
        <v>0</v>
      </c>
      <c r="AF1185" s="272">
        <f t="shared" si="75"/>
        <v>0.99999999999999989</v>
      </c>
      <c r="AG1185" s="196">
        <f t="shared" si="72"/>
        <v>0.25149000000000016</v>
      </c>
    </row>
    <row r="1186" spans="1:33" s="23" customFormat="1" x14ac:dyDescent="0.25">
      <c r="A1186" s="1">
        <v>1999</v>
      </c>
      <c r="B1186" s="1" t="s">
        <v>21</v>
      </c>
      <c r="C1186" s="1" t="str">
        <f t="shared" si="73"/>
        <v>1999NL</v>
      </c>
      <c r="D1186" s="1" t="s">
        <v>58</v>
      </c>
      <c r="E1186" s="1" t="str">
        <f t="shared" si="74"/>
        <v>1999NLResidential</v>
      </c>
      <c r="F1186" s="196">
        <v>0.21392</v>
      </c>
      <c r="G1186" s="196">
        <v>0.27800000000000002</v>
      </c>
      <c r="H1186" s="196">
        <v>0</v>
      </c>
      <c r="I1186" s="196">
        <v>0</v>
      </c>
      <c r="J1186" s="196">
        <v>0.20308000000000001</v>
      </c>
      <c r="K1186" s="196">
        <v>0</v>
      </c>
      <c r="L1186" s="196">
        <v>0</v>
      </c>
      <c r="M1186" s="196">
        <v>0</v>
      </c>
      <c r="N1186" s="196">
        <v>4.0999999999999995E-2</v>
      </c>
      <c r="O1186" s="196">
        <v>0</v>
      </c>
      <c r="P1186" s="196">
        <v>0</v>
      </c>
      <c r="Q1186" s="196">
        <v>5.5999999999999994E-2</v>
      </c>
      <c r="R1186" s="196">
        <v>0</v>
      </c>
      <c r="S1186" s="196">
        <v>0</v>
      </c>
      <c r="T1186" s="196">
        <v>0</v>
      </c>
      <c r="U1186" s="196">
        <v>9.8000000000000004E-2</v>
      </c>
      <c r="V1186" s="196">
        <v>0</v>
      </c>
      <c r="W1186" s="196">
        <v>4.5999999999999985E-2</v>
      </c>
      <c r="X1186" s="196">
        <v>3.1E-2</v>
      </c>
      <c r="Y1186" s="196">
        <v>0</v>
      </c>
      <c r="Z1186" s="196">
        <v>0</v>
      </c>
      <c r="AA1186" s="196">
        <v>3.3000000000000002E-2</v>
      </c>
      <c r="AB1186" s="196">
        <v>0</v>
      </c>
      <c r="AC1186" s="196">
        <v>0</v>
      </c>
      <c r="AD1186" s="196">
        <v>0</v>
      </c>
      <c r="AE1186" s="196">
        <v>0</v>
      </c>
      <c r="AF1186" s="272">
        <f t="shared" si="75"/>
        <v>1</v>
      </c>
      <c r="AG1186" s="196">
        <f t="shared" si="72"/>
        <v>0.20799999999999999</v>
      </c>
    </row>
    <row r="1187" spans="1:33" s="23" customFormat="1" x14ac:dyDescent="0.25">
      <c r="A1187" s="1">
        <v>2000</v>
      </c>
      <c r="B1187" s="1" t="s">
        <v>21</v>
      </c>
      <c r="C1187" s="1" t="str">
        <f t="shared" si="73"/>
        <v>2000NL</v>
      </c>
      <c r="D1187" s="1" t="s">
        <v>57</v>
      </c>
      <c r="E1187" s="1" t="str">
        <f t="shared" si="74"/>
        <v>2000NLC&amp;D</v>
      </c>
      <c r="F1187" s="196">
        <v>0</v>
      </c>
      <c r="G1187" s="196">
        <v>1.2E-2</v>
      </c>
      <c r="H1187" s="196">
        <v>0</v>
      </c>
      <c r="I1187" s="196">
        <v>0.30530000000000002</v>
      </c>
      <c r="J1187" s="196">
        <v>0</v>
      </c>
      <c r="K1187" s="196">
        <v>0</v>
      </c>
      <c r="L1187" s="196">
        <v>0</v>
      </c>
      <c r="M1187" s="196">
        <v>0</v>
      </c>
      <c r="N1187" s="196">
        <v>0</v>
      </c>
      <c r="O1187" s="196">
        <v>0</v>
      </c>
      <c r="P1187" s="196">
        <v>0</v>
      </c>
      <c r="Q1187" s="196">
        <v>0</v>
      </c>
      <c r="R1187" s="196">
        <v>0</v>
      </c>
      <c r="S1187" s="196">
        <v>0</v>
      </c>
      <c r="T1187" s="196">
        <v>0.29295000000000004</v>
      </c>
      <c r="U1187" s="196">
        <v>0</v>
      </c>
      <c r="V1187" s="196">
        <v>0</v>
      </c>
      <c r="W1187" s="196">
        <v>3.4950000000000092E-2</v>
      </c>
      <c r="X1187" s="196">
        <v>0</v>
      </c>
      <c r="Y1187" s="196">
        <v>0</v>
      </c>
      <c r="Z1187" s="196">
        <v>0</v>
      </c>
      <c r="AA1187" s="196">
        <v>0</v>
      </c>
      <c r="AB1187" s="196">
        <v>0.16704999999999998</v>
      </c>
      <c r="AC1187" s="196">
        <v>7.8600000000000003E-2</v>
      </c>
      <c r="AD1187" s="196">
        <v>0.10914999999999986</v>
      </c>
      <c r="AE1187" s="196">
        <v>0</v>
      </c>
      <c r="AF1187" s="272">
        <f t="shared" si="75"/>
        <v>1</v>
      </c>
      <c r="AG1187" s="196">
        <f t="shared" si="72"/>
        <v>0.68269999999999997</v>
      </c>
    </row>
    <row r="1188" spans="1:33" s="23" customFormat="1" x14ac:dyDescent="0.25">
      <c r="A1188" s="1">
        <v>2000</v>
      </c>
      <c r="B1188" s="1" t="s">
        <v>21</v>
      </c>
      <c r="C1188" s="1" t="str">
        <f t="shared" si="73"/>
        <v>2000NL</v>
      </c>
      <c r="D1188" s="1" t="s">
        <v>56</v>
      </c>
      <c r="E1188" s="1" t="str">
        <f t="shared" si="74"/>
        <v>2000NLICI</v>
      </c>
      <c r="F1188" s="196">
        <v>0.13052</v>
      </c>
      <c r="G1188" s="196">
        <v>0.33701999999999999</v>
      </c>
      <c r="H1188" s="196">
        <v>0</v>
      </c>
      <c r="I1188" s="196">
        <v>2.8060000000000002E-2</v>
      </c>
      <c r="J1188" s="196">
        <v>0.12390000000000001</v>
      </c>
      <c r="K1188" s="196">
        <v>0</v>
      </c>
      <c r="L1188" s="196">
        <v>0</v>
      </c>
      <c r="M1188" s="196">
        <v>0</v>
      </c>
      <c r="N1188" s="196">
        <v>0</v>
      </c>
      <c r="O1188" s="196">
        <v>0</v>
      </c>
      <c r="P1188" s="196">
        <v>0</v>
      </c>
      <c r="Q1188" s="196">
        <v>0</v>
      </c>
      <c r="R1188" s="196">
        <v>0.12900999999999999</v>
      </c>
      <c r="S1188" s="196">
        <v>4.6010000000000002E-2</v>
      </c>
      <c r="T1188" s="196">
        <v>0</v>
      </c>
      <c r="U1188" s="196">
        <v>0.11186</v>
      </c>
      <c r="V1188" s="196">
        <v>0</v>
      </c>
      <c r="W1188" s="196">
        <v>4.9110000000000154E-2</v>
      </c>
      <c r="X1188" s="196">
        <v>2.5819999999999999E-2</v>
      </c>
      <c r="Y1188" s="197">
        <v>0</v>
      </c>
      <c r="Z1188" s="196">
        <v>0</v>
      </c>
      <c r="AA1188" s="196">
        <v>1.8689999999999998E-2</v>
      </c>
      <c r="AB1188" s="196">
        <v>0</v>
      </c>
      <c r="AC1188" s="196">
        <v>0</v>
      </c>
      <c r="AD1188" s="196">
        <v>0</v>
      </c>
      <c r="AE1188" s="196">
        <v>0</v>
      </c>
      <c r="AF1188" s="272">
        <f t="shared" si="75"/>
        <v>0.99999999999999989</v>
      </c>
      <c r="AG1188" s="196">
        <f t="shared" si="72"/>
        <v>0.25149000000000016</v>
      </c>
    </row>
    <row r="1189" spans="1:33" s="23" customFormat="1" x14ac:dyDescent="0.25">
      <c r="A1189" s="1">
        <v>2000</v>
      </c>
      <c r="B1189" s="1" t="s">
        <v>21</v>
      </c>
      <c r="C1189" s="1" t="str">
        <f t="shared" si="73"/>
        <v>2000NL</v>
      </c>
      <c r="D1189" s="1" t="s">
        <v>58</v>
      </c>
      <c r="E1189" s="1" t="str">
        <f t="shared" si="74"/>
        <v>2000NLResidential</v>
      </c>
      <c r="F1189" s="196">
        <v>0.21392</v>
      </c>
      <c r="G1189" s="196">
        <v>0.27800000000000002</v>
      </c>
      <c r="H1189" s="196">
        <v>0</v>
      </c>
      <c r="I1189" s="196">
        <v>0</v>
      </c>
      <c r="J1189" s="196">
        <v>0.20308000000000001</v>
      </c>
      <c r="K1189" s="196">
        <v>0</v>
      </c>
      <c r="L1189" s="196">
        <v>0</v>
      </c>
      <c r="M1189" s="196">
        <v>0</v>
      </c>
      <c r="N1189" s="196">
        <v>4.0999999999999995E-2</v>
      </c>
      <c r="O1189" s="196">
        <v>0</v>
      </c>
      <c r="P1189" s="196">
        <v>0</v>
      </c>
      <c r="Q1189" s="196">
        <v>5.5999999999999994E-2</v>
      </c>
      <c r="R1189" s="196">
        <v>0</v>
      </c>
      <c r="S1189" s="196">
        <v>0</v>
      </c>
      <c r="T1189" s="196">
        <v>0</v>
      </c>
      <c r="U1189" s="196">
        <v>9.8000000000000004E-2</v>
      </c>
      <c r="V1189" s="196">
        <v>0</v>
      </c>
      <c r="W1189" s="196">
        <v>4.5999999999999985E-2</v>
      </c>
      <c r="X1189" s="196">
        <v>3.1E-2</v>
      </c>
      <c r="Y1189" s="197">
        <v>0</v>
      </c>
      <c r="Z1189" s="196">
        <v>0</v>
      </c>
      <c r="AA1189" s="196">
        <v>3.3000000000000002E-2</v>
      </c>
      <c r="AB1189" s="196">
        <v>0</v>
      </c>
      <c r="AC1189" s="196">
        <v>0</v>
      </c>
      <c r="AD1189" s="196">
        <v>0</v>
      </c>
      <c r="AE1189" s="196">
        <v>0</v>
      </c>
      <c r="AF1189" s="272">
        <f t="shared" si="75"/>
        <v>1</v>
      </c>
      <c r="AG1189" s="196">
        <f t="shared" si="72"/>
        <v>0.20799999999999999</v>
      </c>
    </row>
    <row r="1190" spans="1:33" s="23" customFormat="1" x14ac:dyDescent="0.25">
      <c r="A1190" s="1">
        <v>2001</v>
      </c>
      <c r="B1190" s="1" t="s">
        <v>21</v>
      </c>
      <c r="C1190" s="1" t="str">
        <f t="shared" si="73"/>
        <v>2001NL</v>
      </c>
      <c r="D1190" s="1" t="s">
        <v>57</v>
      </c>
      <c r="E1190" s="1" t="str">
        <f t="shared" si="74"/>
        <v>2001NLC&amp;D</v>
      </c>
      <c r="F1190" s="196">
        <v>0</v>
      </c>
      <c r="G1190" s="196">
        <v>1.2E-2</v>
      </c>
      <c r="H1190" s="196">
        <v>0</v>
      </c>
      <c r="I1190" s="196">
        <v>0.30530000000000002</v>
      </c>
      <c r="J1190" s="196">
        <v>0</v>
      </c>
      <c r="K1190" s="196">
        <v>0</v>
      </c>
      <c r="L1190" s="196">
        <v>0</v>
      </c>
      <c r="M1190" s="196">
        <v>0</v>
      </c>
      <c r="N1190" s="196">
        <v>0</v>
      </c>
      <c r="O1190" s="196">
        <v>0</v>
      </c>
      <c r="P1190" s="196">
        <v>0</v>
      </c>
      <c r="Q1190" s="196">
        <v>0</v>
      </c>
      <c r="R1190" s="196">
        <v>0</v>
      </c>
      <c r="S1190" s="196">
        <v>0</v>
      </c>
      <c r="T1190" s="196">
        <v>0.29295000000000004</v>
      </c>
      <c r="U1190" s="196">
        <v>0</v>
      </c>
      <c r="V1190" s="196">
        <v>0</v>
      </c>
      <c r="W1190" s="196">
        <v>3.4950000000000092E-2</v>
      </c>
      <c r="X1190" s="196">
        <v>0</v>
      </c>
      <c r="Y1190" s="196">
        <v>0</v>
      </c>
      <c r="Z1190" s="196">
        <v>0</v>
      </c>
      <c r="AA1190" s="196">
        <v>0</v>
      </c>
      <c r="AB1190" s="196">
        <v>0.16704999999999998</v>
      </c>
      <c r="AC1190" s="196">
        <v>7.8600000000000003E-2</v>
      </c>
      <c r="AD1190" s="196">
        <v>0.10914999999999986</v>
      </c>
      <c r="AE1190" s="196">
        <v>0</v>
      </c>
      <c r="AF1190" s="272">
        <f t="shared" si="75"/>
        <v>1</v>
      </c>
      <c r="AG1190" s="196">
        <f t="shared" ref="AG1190:AG1253" si="76">SUM(S1190:AE1190)</f>
        <v>0.68269999999999997</v>
      </c>
    </row>
    <row r="1191" spans="1:33" s="23" customFormat="1" x14ac:dyDescent="0.25">
      <c r="A1191" s="1">
        <v>2001</v>
      </c>
      <c r="B1191" s="1" t="s">
        <v>21</v>
      </c>
      <c r="C1191" s="1" t="str">
        <f t="shared" si="73"/>
        <v>2001NL</v>
      </c>
      <c r="D1191" s="1" t="s">
        <v>56</v>
      </c>
      <c r="E1191" s="1" t="str">
        <f t="shared" si="74"/>
        <v>2001NLICI</v>
      </c>
      <c r="F1191" s="196">
        <v>0.13052</v>
      </c>
      <c r="G1191" s="196">
        <v>0.33701999999999999</v>
      </c>
      <c r="H1191" s="196">
        <v>0</v>
      </c>
      <c r="I1191" s="196">
        <v>2.8060000000000002E-2</v>
      </c>
      <c r="J1191" s="196">
        <v>0.12390000000000001</v>
      </c>
      <c r="K1191" s="196">
        <v>0</v>
      </c>
      <c r="L1191" s="196">
        <v>0</v>
      </c>
      <c r="M1191" s="196">
        <v>0</v>
      </c>
      <c r="N1191" s="196">
        <v>0</v>
      </c>
      <c r="O1191" s="196">
        <v>0</v>
      </c>
      <c r="P1191" s="196">
        <v>0</v>
      </c>
      <c r="Q1191" s="196">
        <v>0</v>
      </c>
      <c r="R1191" s="196">
        <v>0.12900999999999999</v>
      </c>
      <c r="S1191" s="196">
        <v>4.6010000000000002E-2</v>
      </c>
      <c r="T1191" s="196">
        <v>0</v>
      </c>
      <c r="U1191" s="196">
        <v>0.11186</v>
      </c>
      <c r="V1191" s="196">
        <v>0</v>
      </c>
      <c r="W1191" s="196">
        <v>4.9110000000000154E-2</v>
      </c>
      <c r="X1191" s="196">
        <v>2.5819999999999999E-2</v>
      </c>
      <c r="Y1191" s="197">
        <v>0</v>
      </c>
      <c r="Z1191" s="196">
        <v>0</v>
      </c>
      <c r="AA1191" s="196">
        <v>1.8689999999999998E-2</v>
      </c>
      <c r="AB1191" s="196">
        <v>0</v>
      </c>
      <c r="AC1191" s="196">
        <v>0</v>
      </c>
      <c r="AD1191" s="196">
        <v>0</v>
      </c>
      <c r="AE1191" s="196">
        <v>0</v>
      </c>
      <c r="AF1191" s="272">
        <f t="shared" si="75"/>
        <v>0.99999999999999989</v>
      </c>
      <c r="AG1191" s="196">
        <f t="shared" si="76"/>
        <v>0.25149000000000016</v>
      </c>
    </row>
    <row r="1192" spans="1:33" s="23" customFormat="1" x14ac:dyDescent="0.25">
      <c r="A1192" s="1">
        <v>2001</v>
      </c>
      <c r="B1192" s="1" t="s">
        <v>21</v>
      </c>
      <c r="C1192" s="1" t="str">
        <f t="shared" si="73"/>
        <v>2001NL</v>
      </c>
      <c r="D1192" s="1" t="s">
        <v>58</v>
      </c>
      <c r="E1192" s="1" t="str">
        <f t="shared" si="74"/>
        <v>2001NLResidential</v>
      </c>
      <c r="F1192" s="196">
        <v>0.21392</v>
      </c>
      <c r="G1192" s="196">
        <v>0.27800000000000002</v>
      </c>
      <c r="H1192" s="196">
        <v>0</v>
      </c>
      <c r="I1192" s="196">
        <v>0</v>
      </c>
      <c r="J1192" s="196">
        <v>0.20308000000000001</v>
      </c>
      <c r="K1192" s="196">
        <v>0</v>
      </c>
      <c r="L1192" s="196">
        <v>0</v>
      </c>
      <c r="M1192" s="196">
        <v>0</v>
      </c>
      <c r="N1192" s="196">
        <v>4.0999999999999995E-2</v>
      </c>
      <c r="O1192" s="196">
        <v>0</v>
      </c>
      <c r="P1192" s="196">
        <v>0</v>
      </c>
      <c r="Q1192" s="196">
        <v>5.5999999999999994E-2</v>
      </c>
      <c r="R1192" s="196">
        <v>0</v>
      </c>
      <c r="S1192" s="196">
        <v>0</v>
      </c>
      <c r="T1192" s="196">
        <v>0</v>
      </c>
      <c r="U1192" s="196">
        <v>9.8000000000000004E-2</v>
      </c>
      <c r="V1192" s="196">
        <v>0</v>
      </c>
      <c r="W1192" s="196">
        <v>4.5999999999999985E-2</v>
      </c>
      <c r="X1192" s="196">
        <v>3.1E-2</v>
      </c>
      <c r="Y1192" s="196">
        <v>0</v>
      </c>
      <c r="Z1192" s="196">
        <v>0</v>
      </c>
      <c r="AA1192" s="196">
        <v>3.3000000000000002E-2</v>
      </c>
      <c r="AB1192" s="196">
        <v>0</v>
      </c>
      <c r="AC1192" s="196">
        <v>0</v>
      </c>
      <c r="AD1192" s="196">
        <v>0</v>
      </c>
      <c r="AE1192" s="196">
        <v>0</v>
      </c>
      <c r="AF1192" s="272">
        <f t="shared" si="75"/>
        <v>1</v>
      </c>
      <c r="AG1192" s="196">
        <f t="shared" si="76"/>
        <v>0.20799999999999999</v>
      </c>
    </row>
    <row r="1193" spans="1:33" s="23" customFormat="1" x14ac:dyDescent="0.25">
      <c r="A1193" s="1">
        <v>2002</v>
      </c>
      <c r="B1193" s="1" t="s">
        <v>21</v>
      </c>
      <c r="C1193" s="1" t="str">
        <f t="shared" si="73"/>
        <v>2002NL</v>
      </c>
      <c r="D1193" s="1" t="s">
        <v>57</v>
      </c>
      <c r="E1193" s="1" t="str">
        <f t="shared" si="74"/>
        <v>2002NLC&amp;D</v>
      </c>
      <c r="F1193" s="196">
        <v>0</v>
      </c>
      <c r="G1193" s="196">
        <v>0.01</v>
      </c>
      <c r="H1193" s="196">
        <v>0</v>
      </c>
      <c r="I1193" s="196">
        <v>0.40299999999999997</v>
      </c>
      <c r="J1193" s="196">
        <v>0</v>
      </c>
      <c r="K1193" s="196">
        <v>0</v>
      </c>
      <c r="L1193" s="196">
        <v>0</v>
      </c>
      <c r="M1193" s="196">
        <v>0</v>
      </c>
      <c r="N1193" s="196">
        <v>1.3000000000000001E-2</v>
      </c>
      <c r="O1193" s="196">
        <v>0</v>
      </c>
      <c r="P1193" s="196">
        <v>0</v>
      </c>
      <c r="Q1193" s="196">
        <v>0</v>
      </c>
      <c r="R1193" s="196">
        <v>0</v>
      </c>
      <c r="S1193" s="196">
        <v>0</v>
      </c>
      <c r="T1193" s="196">
        <v>0</v>
      </c>
      <c r="U1193" s="196">
        <v>0</v>
      </c>
      <c r="V1193" s="196">
        <v>0</v>
      </c>
      <c r="W1193" s="196">
        <v>0</v>
      </c>
      <c r="X1193" s="196">
        <v>0</v>
      </c>
      <c r="Y1193" s="197">
        <v>0</v>
      </c>
      <c r="Z1193" s="196">
        <v>0</v>
      </c>
      <c r="AA1193" s="196">
        <v>0</v>
      </c>
      <c r="AB1193" s="196">
        <v>0</v>
      </c>
      <c r="AC1193" s="196">
        <v>0</v>
      </c>
      <c r="AD1193" s="196">
        <v>0.57399999999999995</v>
      </c>
      <c r="AE1193" s="196">
        <v>0</v>
      </c>
      <c r="AF1193" s="272">
        <f t="shared" si="75"/>
        <v>1</v>
      </c>
      <c r="AG1193" s="196">
        <f t="shared" si="76"/>
        <v>0.57399999999999995</v>
      </c>
    </row>
    <row r="1194" spans="1:33" s="23" customFormat="1" x14ac:dyDescent="0.25">
      <c r="A1194" s="1">
        <v>2002</v>
      </c>
      <c r="B1194" s="1" t="s">
        <v>21</v>
      </c>
      <c r="C1194" s="1" t="str">
        <f t="shared" si="73"/>
        <v>2002NL</v>
      </c>
      <c r="D1194" s="1" t="s">
        <v>56</v>
      </c>
      <c r="E1194" s="1" t="str">
        <f t="shared" si="74"/>
        <v>2002NLICI</v>
      </c>
      <c r="F1194" s="196">
        <v>0.151</v>
      </c>
      <c r="G1194" s="196">
        <v>0.376</v>
      </c>
      <c r="H1194" s="196">
        <v>0</v>
      </c>
      <c r="I1194" s="196">
        <v>0.113</v>
      </c>
      <c r="J1194" s="196">
        <v>3.7000000000000005E-2</v>
      </c>
      <c r="K1194" s="196">
        <v>5.0000000000000001E-3</v>
      </c>
      <c r="L1194" s="196">
        <v>0</v>
      </c>
      <c r="M1194" s="196">
        <v>1E-3</v>
      </c>
      <c r="N1194" s="196">
        <v>9.0000000000000011E-3</v>
      </c>
      <c r="O1194" s="196">
        <v>0</v>
      </c>
      <c r="P1194" s="196">
        <v>0</v>
      </c>
      <c r="Q1194" s="196">
        <v>0</v>
      </c>
      <c r="R1194" s="196">
        <v>7.8E-2</v>
      </c>
      <c r="S1194" s="196">
        <v>0</v>
      </c>
      <c r="T1194" s="196">
        <v>0</v>
      </c>
      <c r="U1194" s="196">
        <v>0</v>
      </c>
      <c r="V1194" s="196">
        <v>0</v>
      </c>
      <c r="W1194" s="196">
        <v>0</v>
      </c>
      <c r="X1194" s="196">
        <v>0</v>
      </c>
      <c r="Y1194" s="196">
        <v>0</v>
      </c>
      <c r="Z1194" s="196">
        <v>0</v>
      </c>
      <c r="AA1194" s="196">
        <v>0</v>
      </c>
      <c r="AB1194" s="196">
        <v>0</v>
      </c>
      <c r="AC1194" s="196">
        <v>0</v>
      </c>
      <c r="AD1194" s="196">
        <v>0.23</v>
      </c>
      <c r="AE1194" s="196">
        <v>0</v>
      </c>
      <c r="AF1194" s="272">
        <f t="shared" si="75"/>
        <v>1</v>
      </c>
      <c r="AG1194" s="196">
        <f t="shared" si="76"/>
        <v>0.23</v>
      </c>
    </row>
    <row r="1195" spans="1:33" s="23" customFormat="1" x14ac:dyDescent="0.25">
      <c r="A1195" s="1">
        <v>2002</v>
      </c>
      <c r="B1195" s="1" t="s">
        <v>21</v>
      </c>
      <c r="C1195" s="1" t="str">
        <f t="shared" si="73"/>
        <v>2002NL</v>
      </c>
      <c r="D1195" s="1" t="s">
        <v>58</v>
      </c>
      <c r="E1195" s="1" t="str">
        <f t="shared" si="74"/>
        <v>2002NLResidential</v>
      </c>
      <c r="F1195" s="196">
        <v>0.38200000000000001</v>
      </c>
      <c r="G1195" s="196">
        <v>0.18899999999999997</v>
      </c>
      <c r="H1195" s="196">
        <v>0</v>
      </c>
      <c r="I1195" s="196">
        <v>6.0000000000000001E-3</v>
      </c>
      <c r="J1195" s="196">
        <v>8.5999999999999993E-2</v>
      </c>
      <c r="K1195" s="196">
        <v>0.05</v>
      </c>
      <c r="L1195" s="196">
        <v>0</v>
      </c>
      <c r="M1195" s="196">
        <v>9.0000000000000011E-3</v>
      </c>
      <c r="N1195" s="196">
        <v>1.8000000000000002E-2</v>
      </c>
      <c r="O1195" s="196">
        <v>0</v>
      </c>
      <c r="P1195" s="196">
        <v>0</v>
      </c>
      <c r="Q1195" s="196">
        <v>0</v>
      </c>
      <c r="R1195" s="196">
        <v>0</v>
      </c>
      <c r="S1195" s="196">
        <v>0</v>
      </c>
      <c r="T1195" s="196">
        <v>0</v>
      </c>
      <c r="U1195" s="196">
        <v>0</v>
      </c>
      <c r="V1195" s="196">
        <v>0</v>
      </c>
      <c r="W1195" s="196">
        <v>0</v>
      </c>
      <c r="X1195" s="196">
        <v>0</v>
      </c>
      <c r="Y1195" s="196">
        <v>0</v>
      </c>
      <c r="Z1195" s="196">
        <v>0</v>
      </c>
      <c r="AA1195" s="196">
        <v>0</v>
      </c>
      <c r="AB1195" s="196">
        <v>0</v>
      </c>
      <c r="AC1195" s="196">
        <v>0</v>
      </c>
      <c r="AD1195" s="196">
        <v>0.26</v>
      </c>
      <c r="AE1195" s="196">
        <v>0</v>
      </c>
      <c r="AF1195" s="272">
        <f t="shared" si="75"/>
        <v>1</v>
      </c>
      <c r="AG1195" s="196">
        <f t="shared" si="76"/>
        <v>0.26</v>
      </c>
    </row>
    <row r="1196" spans="1:33" s="23" customFormat="1" x14ac:dyDescent="0.25">
      <c r="A1196" s="1">
        <v>2003</v>
      </c>
      <c r="B1196" s="1" t="s">
        <v>21</v>
      </c>
      <c r="C1196" s="1" t="str">
        <f t="shared" si="73"/>
        <v>2003NL</v>
      </c>
      <c r="D1196" s="1" t="s">
        <v>57</v>
      </c>
      <c r="E1196" s="1" t="str">
        <f t="shared" si="74"/>
        <v>2003NLC&amp;D</v>
      </c>
      <c r="F1196" s="196">
        <v>0</v>
      </c>
      <c r="G1196" s="196">
        <v>0.01</v>
      </c>
      <c r="H1196" s="196">
        <v>0</v>
      </c>
      <c r="I1196" s="196">
        <v>0.40299999999999997</v>
      </c>
      <c r="J1196" s="196">
        <v>0</v>
      </c>
      <c r="K1196" s="196">
        <v>0</v>
      </c>
      <c r="L1196" s="196">
        <v>0</v>
      </c>
      <c r="M1196" s="196">
        <v>0</v>
      </c>
      <c r="N1196" s="196">
        <v>1.3000000000000001E-2</v>
      </c>
      <c r="O1196" s="196">
        <v>0</v>
      </c>
      <c r="P1196" s="196">
        <v>0</v>
      </c>
      <c r="Q1196" s="196">
        <v>0</v>
      </c>
      <c r="R1196" s="196">
        <v>0</v>
      </c>
      <c r="S1196" s="196">
        <v>0</v>
      </c>
      <c r="T1196" s="196">
        <v>0</v>
      </c>
      <c r="U1196" s="196">
        <v>0</v>
      </c>
      <c r="V1196" s="196">
        <v>0</v>
      </c>
      <c r="W1196" s="196">
        <v>0</v>
      </c>
      <c r="X1196" s="196">
        <v>0</v>
      </c>
      <c r="Y1196" s="197">
        <v>0</v>
      </c>
      <c r="Z1196" s="196">
        <v>0</v>
      </c>
      <c r="AA1196" s="196">
        <v>0</v>
      </c>
      <c r="AB1196" s="196">
        <v>0</v>
      </c>
      <c r="AC1196" s="196">
        <v>0</v>
      </c>
      <c r="AD1196" s="196">
        <v>0.57399999999999995</v>
      </c>
      <c r="AE1196" s="196">
        <v>0</v>
      </c>
      <c r="AF1196" s="272">
        <f t="shared" si="75"/>
        <v>1</v>
      </c>
      <c r="AG1196" s="196">
        <f t="shared" si="76"/>
        <v>0.57399999999999995</v>
      </c>
    </row>
    <row r="1197" spans="1:33" s="23" customFormat="1" x14ac:dyDescent="0.25">
      <c r="A1197" s="1">
        <v>2003</v>
      </c>
      <c r="B1197" s="1" t="s">
        <v>21</v>
      </c>
      <c r="C1197" s="1" t="str">
        <f t="shared" si="73"/>
        <v>2003NL</v>
      </c>
      <c r="D1197" s="1" t="s">
        <v>56</v>
      </c>
      <c r="E1197" s="1" t="str">
        <f t="shared" si="74"/>
        <v>2003NLICI</v>
      </c>
      <c r="F1197" s="196">
        <v>0.151</v>
      </c>
      <c r="G1197" s="196">
        <v>0.376</v>
      </c>
      <c r="H1197" s="196">
        <v>0</v>
      </c>
      <c r="I1197" s="196">
        <v>0.113</v>
      </c>
      <c r="J1197" s="196">
        <v>3.7000000000000005E-2</v>
      </c>
      <c r="K1197" s="196">
        <v>5.0000000000000001E-3</v>
      </c>
      <c r="L1197" s="196">
        <v>0</v>
      </c>
      <c r="M1197" s="196">
        <v>1E-3</v>
      </c>
      <c r="N1197" s="196">
        <v>9.0000000000000011E-3</v>
      </c>
      <c r="O1197" s="196">
        <v>0</v>
      </c>
      <c r="P1197" s="196">
        <v>0</v>
      </c>
      <c r="Q1197" s="196">
        <v>0</v>
      </c>
      <c r="R1197" s="196">
        <v>7.8E-2</v>
      </c>
      <c r="S1197" s="196">
        <v>0</v>
      </c>
      <c r="T1197" s="196">
        <v>0</v>
      </c>
      <c r="U1197" s="196">
        <v>0</v>
      </c>
      <c r="V1197" s="196">
        <v>0</v>
      </c>
      <c r="W1197" s="196">
        <v>0</v>
      </c>
      <c r="X1197" s="196">
        <v>0</v>
      </c>
      <c r="Y1197" s="196">
        <v>0</v>
      </c>
      <c r="Z1197" s="196">
        <v>0</v>
      </c>
      <c r="AA1197" s="196">
        <v>0</v>
      </c>
      <c r="AB1197" s="196">
        <v>0</v>
      </c>
      <c r="AC1197" s="196">
        <v>0</v>
      </c>
      <c r="AD1197" s="196">
        <v>0.23</v>
      </c>
      <c r="AE1197" s="196">
        <v>0</v>
      </c>
      <c r="AF1197" s="272">
        <f t="shared" si="75"/>
        <v>1</v>
      </c>
      <c r="AG1197" s="196">
        <f t="shared" si="76"/>
        <v>0.23</v>
      </c>
    </row>
    <row r="1198" spans="1:33" s="23" customFormat="1" x14ac:dyDescent="0.25">
      <c r="A1198" s="1">
        <v>2003</v>
      </c>
      <c r="B1198" s="1" t="s">
        <v>21</v>
      </c>
      <c r="C1198" s="1" t="str">
        <f t="shared" si="73"/>
        <v>2003NL</v>
      </c>
      <c r="D1198" s="1" t="s">
        <v>58</v>
      </c>
      <c r="E1198" s="1" t="str">
        <f t="shared" si="74"/>
        <v>2003NLResidential</v>
      </c>
      <c r="F1198" s="196">
        <v>0.38200000000000001</v>
      </c>
      <c r="G1198" s="196">
        <v>0.18899999999999997</v>
      </c>
      <c r="H1198" s="196">
        <v>0</v>
      </c>
      <c r="I1198" s="196">
        <v>6.0000000000000001E-3</v>
      </c>
      <c r="J1198" s="196">
        <v>8.5999999999999993E-2</v>
      </c>
      <c r="K1198" s="196">
        <v>0.05</v>
      </c>
      <c r="L1198" s="196">
        <v>0</v>
      </c>
      <c r="M1198" s="196">
        <v>9.0000000000000011E-3</v>
      </c>
      <c r="N1198" s="196">
        <v>1.8000000000000002E-2</v>
      </c>
      <c r="O1198" s="196">
        <v>0</v>
      </c>
      <c r="P1198" s="196">
        <v>0</v>
      </c>
      <c r="Q1198" s="196">
        <v>0</v>
      </c>
      <c r="R1198" s="196">
        <v>0</v>
      </c>
      <c r="S1198" s="196">
        <v>0</v>
      </c>
      <c r="T1198" s="196">
        <v>0</v>
      </c>
      <c r="U1198" s="196">
        <v>0</v>
      </c>
      <c r="V1198" s="196">
        <v>0</v>
      </c>
      <c r="W1198" s="196">
        <v>0</v>
      </c>
      <c r="X1198" s="196">
        <v>0</v>
      </c>
      <c r="Y1198" s="196">
        <v>0</v>
      </c>
      <c r="Z1198" s="196">
        <v>0</v>
      </c>
      <c r="AA1198" s="196">
        <v>0</v>
      </c>
      <c r="AB1198" s="196">
        <v>0</v>
      </c>
      <c r="AC1198" s="196">
        <v>0</v>
      </c>
      <c r="AD1198" s="196">
        <v>0.26</v>
      </c>
      <c r="AE1198" s="196">
        <v>0</v>
      </c>
      <c r="AF1198" s="272">
        <f t="shared" si="75"/>
        <v>1</v>
      </c>
      <c r="AG1198" s="196">
        <f t="shared" si="76"/>
        <v>0.26</v>
      </c>
    </row>
    <row r="1199" spans="1:33" s="23" customFormat="1" x14ac:dyDescent="0.25">
      <c r="A1199" s="1">
        <v>2004</v>
      </c>
      <c r="B1199" s="1" t="s">
        <v>21</v>
      </c>
      <c r="C1199" s="1" t="str">
        <f t="shared" si="73"/>
        <v>2004NL</v>
      </c>
      <c r="D1199" s="1" t="s">
        <v>57</v>
      </c>
      <c r="E1199" s="1" t="str">
        <f t="shared" si="74"/>
        <v>2004NLC&amp;D</v>
      </c>
      <c r="F1199" s="196">
        <v>0</v>
      </c>
      <c r="G1199" s="196">
        <v>0.01</v>
      </c>
      <c r="H1199" s="196">
        <v>0</v>
      </c>
      <c r="I1199" s="196">
        <v>0.40299999999999997</v>
      </c>
      <c r="J1199" s="196">
        <v>0</v>
      </c>
      <c r="K1199" s="196">
        <v>0</v>
      </c>
      <c r="L1199" s="196">
        <v>0</v>
      </c>
      <c r="M1199" s="196">
        <v>0</v>
      </c>
      <c r="N1199" s="196">
        <v>1.3000000000000001E-2</v>
      </c>
      <c r="O1199" s="196">
        <v>0</v>
      </c>
      <c r="P1199" s="196">
        <v>0</v>
      </c>
      <c r="Q1199" s="196">
        <v>0</v>
      </c>
      <c r="R1199" s="196">
        <v>0</v>
      </c>
      <c r="S1199" s="196">
        <v>0</v>
      </c>
      <c r="T1199" s="196">
        <v>0</v>
      </c>
      <c r="U1199" s="196">
        <v>0</v>
      </c>
      <c r="V1199" s="196">
        <v>0</v>
      </c>
      <c r="W1199" s="196">
        <v>0</v>
      </c>
      <c r="X1199" s="196">
        <v>0</v>
      </c>
      <c r="Y1199" s="197">
        <v>0</v>
      </c>
      <c r="Z1199" s="196">
        <v>0</v>
      </c>
      <c r="AA1199" s="196">
        <v>0</v>
      </c>
      <c r="AB1199" s="196">
        <v>0</v>
      </c>
      <c r="AC1199" s="196">
        <v>0</v>
      </c>
      <c r="AD1199" s="196">
        <v>0.57399999999999995</v>
      </c>
      <c r="AE1199" s="196">
        <v>0</v>
      </c>
      <c r="AF1199" s="272">
        <f t="shared" si="75"/>
        <v>1</v>
      </c>
      <c r="AG1199" s="196">
        <f t="shared" si="76"/>
        <v>0.57399999999999995</v>
      </c>
    </row>
    <row r="1200" spans="1:33" s="23" customFormat="1" x14ac:dyDescent="0.25">
      <c r="A1200" s="1">
        <v>2004</v>
      </c>
      <c r="B1200" s="1" t="s">
        <v>21</v>
      </c>
      <c r="C1200" s="1" t="str">
        <f t="shared" si="73"/>
        <v>2004NL</v>
      </c>
      <c r="D1200" s="1" t="s">
        <v>56</v>
      </c>
      <c r="E1200" s="1" t="str">
        <f t="shared" si="74"/>
        <v>2004NLICI</v>
      </c>
      <c r="F1200" s="196">
        <v>0.151</v>
      </c>
      <c r="G1200" s="196">
        <v>0.376</v>
      </c>
      <c r="H1200" s="196">
        <v>0</v>
      </c>
      <c r="I1200" s="196">
        <v>0.113</v>
      </c>
      <c r="J1200" s="196">
        <v>3.7000000000000005E-2</v>
      </c>
      <c r="K1200" s="196">
        <v>5.0000000000000001E-3</v>
      </c>
      <c r="L1200" s="196">
        <v>0</v>
      </c>
      <c r="M1200" s="196">
        <v>1E-3</v>
      </c>
      <c r="N1200" s="196">
        <v>9.0000000000000011E-3</v>
      </c>
      <c r="O1200" s="196">
        <v>0</v>
      </c>
      <c r="P1200" s="196">
        <v>0</v>
      </c>
      <c r="Q1200" s="196">
        <v>0</v>
      </c>
      <c r="R1200" s="196">
        <v>7.8E-2</v>
      </c>
      <c r="S1200" s="196">
        <v>0</v>
      </c>
      <c r="T1200" s="196">
        <v>0</v>
      </c>
      <c r="U1200" s="196">
        <v>0</v>
      </c>
      <c r="V1200" s="196">
        <v>0</v>
      </c>
      <c r="W1200" s="196">
        <v>0</v>
      </c>
      <c r="X1200" s="196">
        <v>0</v>
      </c>
      <c r="Y1200" s="196">
        <v>0</v>
      </c>
      <c r="Z1200" s="196">
        <v>0</v>
      </c>
      <c r="AA1200" s="196">
        <v>0</v>
      </c>
      <c r="AB1200" s="196">
        <v>0</v>
      </c>
      <c r="AC1200" s="196">
        <v>0</v>
      </c>
      <c r="AD1200" s="196">
        <v>0.23</v>
      </c>
      <c r="AE1200" s="196">
        <v>0</v>
      </c>
      <c r="AF1200" s="272">
        <f t="shared" si="75"/>
        <v>1</v>
      </c>
      <c r="AG1200" s="196">
        <f t="shared" si="76"/>
        <v>0.23</v>
      </c>
    </row>
    <row r="1201" spans="1:33" s="23" customFormat="1" x14ac:dyDescent="0.25">
      <c r="A1201" s="1">
        <v>2004</v>
      </c>
      <c r="B1201" s="1" t="s">
        <v>21</v>
      </c>
      <c r="C1201" s="1" t="str">
        <f t="shared" si="73"/>
        <v>2004NL</v>
      </c>
      <c r="D1201" s="1" t="s">
        <v>58</v>
      </c>
      <c r="E1201" s="1" t="str">
        <f t="shared" si="74"/>
        <v>2004NLResidential</v>
      </c>
      <c r="F1201" s="196">
        <v>0.38200000000000001</v>
      </c>
      <c r="G1201" s="196">
        <v>0.18899999999999997</v>
      </c>
      <c r="H1201" s="196">
        <v>0</v>
      </c>
      <c r="I1201" s="196">
        <v>6.0000000000000001E-3</v>
      </c>
      <c r="J1201" s="196">
        <v>8.5999999999999993E-2</v>
      </c>
      <c r="K1201" s="196">
        <v>0.05</v>
      </c>
      <c r="L1201" s="196">
        <v>0</v>
      </c>
      <c r="M1201" s="196">
        <v>9.0000000000000011E-3</v>
      </c>
      <c r="N1201" s="196">
        <v>1.8000000000000002E-2</v>
      </c>
      <c r="O1201" s="196">
        <v>0</v>
      </c>
      <c r="P1201" s="196">
        <v>0</v>
      </c>
      <c r="Q1201" s="196">
        <v>0</v>
      </c>
      <c r="R1201" s="196">
        <v>0</v>
      </c>
      <c r="S1201" s="196">
        <v>0</v>
      </c>
      <c r="T1201" s="196">
        <v>0</v>
      </c>
      <c r="U1201" s="196">
        <v>0</v>
      </c>
      <c r="V1201" s="196">
        <v>0</v>
      </c>
      <c r="W1201" s="196">
        <v>0</v>
      </c>
      <c r="X1201" s="196">
        <v>0</v>
      </c>
      <c r="Y1201" s="196">
        <v>0</v>
      </c>
      <c r="Z1201" s="196">
        <v>0</v>
      </c>
      <c r="AA1201" s="196">
        <v>0</v>
      </c>
      <c r="AB1201" s="196">
        <v>0</v>
      </c>
      <c r="AC1201" s="196">
        <v>0</v>
      </c>
      <c r="AD1201" s="196">
        <v>0.26</v>
      </c>
      <c r="AE1201" s="196">
        <v>0</v>
      </c>
      <c r="AF1201" s="272">
        <f t="shared" si="75"/>
        <v>1</v>
      </c>
      <c r="AG1201" s="196">
        <f t="shared" si="76"/>
        <v>0.26</v>
      </c>
    </row>
    <row r="1202" spans="1:33" s="23" customFormat="1" x14ac:dyDescent="0.25">
      <c r="A1202" s="1">
        <v>2005</v>
      </c>
      <c r="B1202" s="1" t="s">
        <v>21</v>
      </c>
      <c r="C1202" s="1" t="str">
        <f t="shared" si="73"/>
        <v>2005NL</v>
      </c>
      <c r="D1202" s="1" t="s">
        <v>57</v>
      </c>
      <c r="E1202" s="1" t="str">
        <f t="shared" si="74"/>
        <v>2005NLC&amp;D</v>
      </c>
      <c r="F1202" s="196">
        <v>0</v>
      </c>
      <c r="G1202" s="196">
        <v>0.01</v>
      </c>
      <c r="H1202" s="196">
        <v>0</v>
      </c>
      <c r="I1202" s="196">
        <v>0.40299999999999997</v>
      </c>
      <c r="J1202" s="196">
        <v>0</v>
      </c>
      <c r="K1202" s="196">
        <v>0</v>
      </c>
      <c r="L1202" s="196">
        <v>0</v>
      </c>
      <c r="M1202" s="196">
        <v>0</v>
      </c>
      <c r="N1202" s="196">
        <v>1.3000000000000001E-2</v>
      </c>
      <c r="O1202" s="196">
        <v>0</v>
      </c>
      <c r="P1202" s="196">
        <v>0</v>
      </c>
      <c r="Q1202" s="196">
        <v>0</v>
      </c>
      <c r="R1202" s="196">
        <v>0</v>
      </c>
      <c r="S1202" s="196">
        <v>0</v>
      </c>
      <c r="T1202" s="196">
        <v>0</v>
      </c>
      <c r="U1202" s="196">
        <v>0</v>
      </c>
      <c r="V1202" s="196">
        <v>0</v>
      </c>
      <c r="W1202" s="196">
        <v>0</v>
      </c>
      <c r="X1202" s="196">
        <v>0</v>
      </c>
      <c r="Y1202" s="197">
        <v>0</v>
      </c>
      <c r="Z1202" s="196">
        <v>0</v>
      </c>
      <c r="AA1202" s="196">
        <v>0</v>
      </c>
      <c r="AB1202" s="196">
        <v>0</v>
      </c>
      <c r="AC1202" s="196">
        <v>0</v>
      </c>
      <c r="AD1202" s="196">
        <v>0.57399999999999995</v>
      </c>
      <c r="AE1202" s="196">
        <v>0</v>
      </c>
      <c r="AF1202" s="272">
        <f t="shared" si="75"/>
        <v>1</v>
      </c>
      <c r="AG1202" s="196">
        <f t="shared" si="76"/>
        <v>0.57399999999999995</v>
      </c>
    </row>
    <row r="1203" spans="1:33" s="23" customFormat="1" x14ac:dyDescent="0.25">
      <c r="A1203" s="1">
        <v>2005</v>
      </c>
      <c r="B1203" s="1" t="s">
        <v>21</v>
      </c>
      <c r="C1203" s="1" t="str">
        <f t="shared" si="73"/>
        <v>2005NL</v>
      </c>
      <c r="D1203" s="1" t="s">
        <v>56</v>
      </c>
      <c r="E1203" s="1" t="str">
        <f t="shared" si="74"/>
        <v>2005NLICI</v>
      </c>
      <c r="F1203" s="196">
        <v>0.151</v>
      </c>
      <c r="G1203" s="196">
        <v>0.376</v>
      </c>
      <c r="H1203" s="196">
        <v>0</v>
      </c>
      <c r="I1203" s="196">
        <v>0.113</v>
      </c>
      <c r="J1203" s="196">
        <v>3.7000000000000005E-2</v>
      </c>
      <c r="K1203" s="196">
        <v>5.0000000000000001E-3</v>
      </c>
      <c r="L1203" s="196">
        <v>0</v>
      </c>
      <c r="M1203" s="196">
        <v>1E-3</v>
      </c>
      <c r="N1203" s="196">
        <v>9.0000000000000011E-3</v>
      </c>
      <c r="O1203" s="196">
        <v>0</v>
      </c>
      <c r="P1203" s="196">
        <v>0</v>
      </c>
      <c r="Q1203" s="196">
        <v>0</v>
      </c>
      <c r="R1203" s="196">
        <v>7.8E-2</v>
      </c>
      <c r="S1203" s="196">
        <v>0</v>
      </c>
      <c r="T1203" s="196">
        <v>0</v>
      </c>
      <c r="U1203" s="196">
        <v>0</v>
      </c>
      <c r="V1203" s="196">
        <v>0</v>
      </c>
      <c r="W1203" s="196">
        <v>0</v>
      </c>
      <c r="X1203" s="196">
        <v>0</v>
      </c>
      <c r="Y1203" s="196">
        <v>0</v>
      </c>
      <c r="Z1203" s="196">
        <v>0</v>
      </c>
      <c r="AA1203" s="196">
        <v>0</v>
      </c>
      <c r="AB1203" s="196">
        <v>0</v>
      </c>
      <c r="AC1203" s="196">
        <v>0</v>
      </c>
      <c r="AD1203" s="196">
        <v>0.23</v>
      </c>
      <c r="AE1203" s="196">
        <v>0</v>
      </c>
      <c r="AF1203" s="272">
        <f t="shared" si="75"/>
        <v>1</v>
      </c>
      <c r="AG1203" s="196">
        <f t="shared" si="76"/>
        <v>0.23</v>
      </c>
    </row>
    <row r="1204" spans="1:33" s="23" customFormat="1" x14ac:dyDescent="0.25">
      <c r="A1204" s="1">
        <v>2005</v>
      </c>
      <c r="B1204" s="1" t="s">
        <v>21</v>
      </c>
      <c r="C1204" s="1" t="str">
        <f t="shared" si="73"/>
        <v>2005NL</v>
      </c>
      <c r="D1204" s="1" t="s">
        <v>58</v>
      </c>
      <c r="E1204" s="1" t="str">
        <f t="shared" si="74"/>
        <v>2005NLResidential</v>
      </c>
      <c r="F1204" s="196">
        <v>0.38200000000000001</v>
      </c>
      <c r="G1204" s="196">
        <v>0.18899999999999997</v>
      </c>
      <c r="H1204" s="196">
        <v>0</v>
      </c>
      <c r="I1204" s="196">
        <v>6.0000000000000001E-3</v>
      </c>
      <c r="J1204" s="196">
        <v>8.5999999999999993E-2</v>
      </c>
      <c r="K1204" s="196">
        <v>0.05</v>
      </c>
      <c r="L1204" s="196">
        <v>0</v>
      </c>
      <c r="M1204" s="196">
        <v>9.0000000000000011E-3</v>
      </c>
      <c r="N1204" s="196">
        <v>1.8000000000000002E-2</v>
      </c>
      <c r="O1204" s="196">
        <v>0</v>
      </c>
      <c r="P1204" s="196">
        <v>0</v>
      </c>
      <c r="Q1204" s="196">
        <v>0</v>
      </c>
      <c r="R1204" s="196">
        <v>0</v>
      </c>
      <c r="S1204" s="196">
        <v>0</v>
      </c>
      <c r="T1204" s="196">
        <v>0</v>
      </c>
      <c r="U1204" s="196">
        <v>0</v>
      </c>
      <c r="V1204" s="196">
        <v>0</v>
      </c>
      <c r="W1204" s="196">
        <v>0</v>
      </c>
      <c r="X1204" s="196">
        <v>0</v>
      </c>
      <c r="Y1204" s="196">
        <v>0</v>
      </c>
      <c r="Z1204" s="196">
        <v>0</v>
      </c>
      <c r="AA1204" s="196">
        <v>0</v>
      </c>
      <c r="AB1204" s="196">
        <v>0</v>
      </c>
      <c r="AC1204" s="196">
        <v>0</v>
      </c>
      <c r="AD1204" s="196">
        <v>0.26</v>
      </c>
      <c r="AE1204" s="196">
        <v>0</v>
      </c>
      <c r="AF1204" s="272">
        <f t="shared" si="75"/>
        <v>1</v>
      </c>
      <c r="AG1204" s="196">
        <f t="shared" si="76"/>
        <v>0.26</v>
      </c>
    </row>
    <row r="1205" spans="1:33" s="23" customFormat="1" x14ac:dyDescent="0.25">
      <c r="A1205" s="1">
        <v>2006</v>
      </c>
      <c r="B1205" s="1" t="s">
        <v>21</v>
      </c>
      <c r="C1205" s="1" t="str">
        <f t="shared" si="73"/>
        <v>2006NL</v>
      </c>
      <c r="D1205" s="1" t="s">
        <v>57</v>
      </c>
      <c r="E1205" s="1" t="str">
        <f t="shared" si="74"/>
        <v>2006NLC&amp;D</v>
      </c>
      <c r="F1205" s="196">
        <v>0</v>
      </c>
      <c r="G1205" s="196">
        <v>0.01</v>
      </c>
      <c r="H1205" s="196">
        <v>0</v>
      </c>
      <c r="I1205" s="196">
        <v>0.40299999999999997</v>
      </c>
      <c r="J1205" s="196">
        <v>0</v>
      </c>
      <c r="K1205" s="196">
        <v>0</v>
      </c>
      <c r="L1205" s="196">
        <v>0</v>
      </c>
      <c r="M1205" s="196">
        <v>0</v>
      </c>
      <c r="N1205" s="196">
        <v>1.3000000000000001E-2</v>
      </c>
      <c r="O1205" s="196">
        <v>0</v>
      </c>
      <c r="P1205" s="196">
        <v>0</v>
      </c>
      <c r="Q1205" s="196">
        <v>0</v>
      </c>
      <c r="R1205" s="196">
        <v>0</v>
      </c>
      <c r="S1205" s="196">
        <v>0</v>
      </c>
      <c r="T1205" s="196">
        <v>0</v>
      </c>
      <c r="U1205" s="196">
        <v>0</v>
      </c>
      <c r="V1205" s="196">
        <v>0</v>
      </c>
      <c r="W1205" s="196">
        <v>0</v>
      </c>
      <c r="X1205" s="196">
        <v>0</v>
      </c>
      <c r="Y1205" s="197">
        <v>0</v>
      </c>
      <c r="Z1205" s="196">
        <v>0</v>
      </c>
      <c r="AA1205" s="196">
        <v>0</v>
      </c>
      <c r="AB1205" s="196">
        <v>0</v>
      </c>
      <c r="AC1205" s="196">
        <v>0</v>
      </c>
      <c r="AD1205" s="196">
        <v>0.57399999999999995</v>
      </c>
      <c r="AE1205" s="196">
        <v>0</v>
      </c>
      <c r="AF1205" s="272">
        <f t="shared" si="75"/>
        <v>1</v>
      </c>
      <c r="AG1205" s="196">
        <f t="shared" si="76"/>
        <v>0.57399999999999995</v>
      </c>
    </row>
    <row r="1206" spans="1:33" s="23" customFormat="1" x14ac:dyDescent="0.25">
      <c r="A1206" s="1">
        <v>2006</v>
      </c>
      <c r="B1206" s="1" t="s">
        <v>21</v>
      </c>
      <c r="C1206" s="1" t="str">
        <f t="shared" si="73"/>
        <v>2006NL</v>
      </c>
      <c r="D1206" s="1" t="s">
        <v>56</v>
      </c>
      <c r="E1206" s="1" t="str">
        <f t="shared" si="74"/>
        <v>2006NLICI</v>
      </c>
      <c r="F1206" s="196">
        <v>0.151</v>
      </c>
      <c r="G1206" s="196">
        <v>0.376</v>
      </c>
      <c r="H1206" s="196">
        <v>0</v>
      </c>
      <c r="I1206" s="196">
        <v>0.113</v>
      </c>
      <c r="J1206" s="196">
        <v>3.7000000000000005E-2</v>
      </c>
      <c r="K1206" s="196">
        <v>5.0000000000000001E-3</v>
      </c>
      <c r="L1206" s="196">
        <v>0</v>
      </c>
      <c r="M1206" s="196">
        <v>1E-3</v>
      </c>
      <c r="N1206" s="196">
        <v>9.0000000000000011E-3</v>
      </c>
      <c r="O1206" s="196">
        <v>0</v>
      </c>
      <c r="P1206" s="196">
        <v>0</v>
      </c>
      <c r="Q1206" s="196">
        <v>0</v>
      </c>
      <c r="R1206" s="196">
        <v>7.8E-2</v>
      </c>
      <c r="S1206" s="196">
        <v>0</v>
      </c>
      <c r="T1206" s="196">
        <v>0</v>
      </c>
      <c r="U1206" s="196">
        <v>0</v>
      </c>
      <c r="V1206" s="196">
        <v>0</v>
      </c>
      <c r="W1206" s="196">
        <v>0</v>
      </c>
      <c r="X1206" s="196">
        <v>0</v>
      </c>
      <c r="Y1206" s="196">
        <v>0</v>
      </c>
      <c r="Z1206" s="196">
        <v>0</v>
      </c>
      <c r="AA1206" s="196">
        <v>0</v>
      </c>
      <c r="AB1206" s="196">
        <v>0</v>
      </c>
      <c r="AC1206" s="196">
        <v>0</v>
      </c>
      <c r="AD1206" s="196">
        <v>0.23</v>
      </c>
      <c r="AE1206" s="196">
        <v>0</v>
      </c>
      <c r="AF1206" s="272">
        <f t="shared" si="75"/>
        <v>1</v>
      </c>
      <c r="AG1206" s="196">
        <f t="shared" si="76"/>
        <v>0.23</v>
      </c>
    </row>
    <row r="1207" spans="1:33" s="23" customFormat="1" x14ac:dyDescent="0.25">
      <c r="A1207" s="1">
        <v>2006</v>
      </c>
      <c r="B1207" s="1" t="s">
        <v>21</v>
      </c>
      <c r="C1207" s="1" t="str">
        <f t="shared" si="73"/>
        <v>2006NL</v>
      </c>
      <c r="D1207" s="1" t="s">
        <v>58</v>
      </c>
      <c r="E1207" s="1" t="str">
        <f t="shared" si="74"/>
        <v>2006NLResidential</v>
      </c>
      <c r="F1207" s="196">
        <v>0.38200000000000001</v>
      </c>
      <c r="G1207" s="196">
        <v>0.18899999999999997</v>
      </c>
      <c r="H1207" s="196">
        <v>0</v>
      </c>
      <c r="I1207" s="196">
        <v>6.0000000000000001E-3</v>
      </c>
      <c r="J1207" s="196">
        <v>8.5999999999999993E-2</v>
      </c>
      <c r="K1207" s="196">
        <v>0.05</v>
      </c>
      <c r="L1207" s="196">
        <v>0</v>
      </c>
      <c r="M1207" s="196">
        <v>9.0000000000000011E-3</v>
      </c>
      <c r="N1207" s="196">
        <v>1.8000000000000002E-2</v>
      </c>
      <c r="O1207" s="196">
        <v>0</v>
      </c>
      <c r="P1207" s="196">
        <v>0</v>
      </c>
      <c r="Q1207" s="196">
        <v>0</v>
      </c>
      <c r="R1207" s="196">
        <v>0</v>
      </c>
      <c r="S1207" s="196">
        <v>0</v>
      </c>
      <c r="T1207" s="196">
        <v>0</v>
      </c>
      <c r="U1207" s="196">
        <v>0</v>
      </c>
      <c r="V1207" s="196">
        <v>0</v>
      </c>
      <c r="W1207" s="196">
        <v>0</v>
      </c>
      <c r="X1207" s="196">
        <v>0</v>
      </c>
      <c r="Y1207" s="196">
        <v>0</v>
      </c>
      <c r="Z1207" s="196">
        <v>0</v>
      </c>
      <c r="AA1207" s="196">
        <v>0</v>
      </c>
      <c r="AB1207" s="196">
        <v>0</v>
      </c>
      <c r="AC1207" s="196">
        <v>0</v>
      </c>
      <c r="AD1207" s="196">
        <v>0.26</v>
      </c>
      <c r="AE1207" s="196">
        <v>0</v>
      </c>
      <c r="AF1207" s="272">
        <f t="shared" si="75"/>
        <v>1</v>
      </c>
      <c r="AG1207" s="196">
        <f t="shared" si="76"/>
        <v>0.26</v>
      </c>
    </row>
    <row r="1208" spans="1:33" s="23" customFormat="1" x14ac:dyDescent="0.25">
      <c r="A1208" s="1">
        <v>2007</v>
      </c>
      <c r="B1208" s="1" t="s">
        <v>21</v>
      </c>
      <c r="C1208" s="1" t="str">
        <f t="shared" si="73"/>
        <v>2007NL</v>
      </c>
      <c r="D1208" s="1" t="s">
        <v>57</v>
      </c>
      <c r="E1208" s="1" t="str">
        <f t="shared" si="74"/>
        <v>2007NLC&amp;D</v>
      </c>
      <c r="F1208" s="196">
        <v>0</v>
      </c>
      <c r="G1208" s="196">
        <v>0.01</v>
      </c>
      <c r="H1208" s="196">
        <v>0</v>
      </c>
      <c r="I1208" s="196">
        <v>0.40299999999999997</v>
      </c>
      <c r="J1208" s="196">
        <v>0</v>
      </c>
      <c r="K1208" s="196">
        <v>0</v>
      </c>
      <c r="L1208" s="196">
        <v>0</v>
      </c>
      <c r="M1208" s="196">
        <v>0</v>
      </c>
      <c r="N1208" s="196">
        <v>1.3000000000000001E-2</v>
      </c>
      <c r="O1208" s="196">
        <v>0</v>
      </c>
      <c r="P1208" s="196">
        <v>0</v>
      </c>
      <c r="Q1208" s="196">
        <v>0</v>
      </c>
      <c r="R1208" s="196">
        <v>0</v>
      </c>
      <c r="S1208" s="196">
        <v>0</v>
      </c>
      <c r="T1208" s="196">
        <v>0</v>
      </c>
      <c r="U1208" s="196">
        <v>0</v>
      </c>
      <c r="V1208" s="196">
        <v>0</v>
      </c>
      <c r="W1208" s="196">
        <v>0</v>
      </c>
      <c r="X1208" s="196">
        <v>0</v>
      </c>
      <c r="Y1208" s="197">
        <v>0</v>
      </c>
      <c r="Z1208" s="196">
        <v>0</v>
      </c>
      <c r="AA1208" s="196">
        <v>0</v>
      </c>
      <c r="AB1208" s="196">
        <v>0</v>
      </c>
      <c r="AC1208" s="196">
        <v>0</v>
      </c>
      <c r="AD1208" s="196">
        <v>0.57399999999999995</v>
      </c>
      <c r="AE1208" s="196">
        <v>0</v>
      </c>
      <c r="AF1208" s="272">
        <f t="shared" si="75"/>
        <v>1</v>
      </c>
      <c r="AG1208" s="196">
        <f t="shared" si="76"/>
        <v>0.57399999999999995</v>
      </c>
    </row>
    <row r="1209" spans="1:33" s="23" customFormat="1" x14ac:dyDescent="0.25">
      <c r="A1209" s="1">
        <v>2007</v>
      </c>
      <c r="B1209" s="1" t="s">
        <v>21</v>
      </c>
      <c r="C1209" s="1" t="str">
        <f t="shared" si="73"/>
        <v>2007NL</v>
      </c>
      <c r="D1209" s="1" t="s">
        <v>56</v>
      </c>
      <c r="E1209" s="1" t="str">
        <f t="shared" si="74"/>
        <v>2007NLICI</v>
      </c>
      <c r="F1209" s="196">
        <v>0.151</v>
      </c>
      <c r="G1209" s="196">
        <v>0.376</v>
      </c>
      <c r="H1209" s="196">
        <v>0</v>
      </c>
      <c r="I1209" s="196">
        <v>0.113</v>
      </c>
      <c r="J1209" s="196">
        <v>3.7000000000000005E-2</v>
      </c>
      <c r="K1209" s="196">
        <v>5.0000000000000001E-3</v>
      </c>
      <c r="L1209" s="196">
        <v>0</v>
      </c>
      <c r="M1209" s="196">
        <v>1E-3</v>
      </c>
      <c r="N1209" s="196">
        <v>9.0000000000000011E-3</v>
      </c>
      <c r="O1209" s="196">
        <v>0</v>
      </c>
      <c r="P1209" s="196">
        <v>0</v>
      </c>
      <c r="Q1209" s="196">
        <v>0</v>
      </c>
      <c r="R1209" s="196">
        <v>7.8E-2</v>
      </c>
      <c r="S1209" s="196">
        <v>0</v>
      </c>
      <c r="T1209" s="196">
        <v>0</v>
      </c>
      <c r="U1209" s="196">
        <v>0</v>
      </c>
      <c r="V1209" s="196">
        <v>0</v>
      </c>
      <c r="W1209" s="196">
        <v>0</v>
      </c>
      <c r="X1209" s="196">
        <v>0</v>
      </c>
      <c r="Y1209" s="196">
        <v>0</v>
      </c>
      <c r="Z1209" s="196">
        <v>0</v>
      </c>
      <c r="AA1209" s="196">
        <v>0</v>
      </c>
      <c r="AB1209" s="196">
        <v>0</v>
      </c>
      <c r="AC1209" s="196">
        <v>0</v>
      </c>
      <c r="AD1209" s="196">
        <v>0.23</v>
      </c>
      <c r="AE1209" s="196">
        <v>0</v>
      </c>
      <c r="AF1209" s="272">
        <f t="shared" si="75"/>
        <v>1</v>
      </c>
      <c r="AG1209" s="196">
        <f t="shared" si="76"/>
        <v>0.23</v>
      </c>
    </row>
    <row r="1210" spans="1:33" s="23" customFormat="1" x14ac:dyDescent="0.25">
      <c r="A1210" s="1">
        <v>2007</v>
      </c>
      <c r="B1210" s="1" t="s">
        <v>21</v>
      </c>
      <c r="C1210" s="1" t="str">
        <f t="shared" si="73"/>
        <v>2007NL</v>
      </c>
      <c r="D1210" s="1" t="s">
        <v>58</v>
      </c>
      <c r="E1210" s="1" t="str">
        <f t="shared" si="74"/>
        <v>2007NLResidential</v>
      </c>
      <c r="F1210" s="196">
        <v>0.38200000000000001</v>
      </c>
      <c r="G1210" s="196">
        <v>0.18899999999999997</v>
      </c>
      <c r="H1210" s="196">
        <v>0</v>
      </c>
      <c r="I1210" s="196">
        <v>6.0000000000000001E-3</v>
      </c>
      <c r="J1210" s="196">
        <v>8.5999999999999993E-2</v>
      </c>
      <c r="K1210" s="196">
        <v>0.05</v>
      </c>
      <c r="L1210" s="196">
        <v>0</v>
      </c>
      <c r="M1210" s="196">
        <v>9.0000000000000011E-3</v>
      </c>
      <c r="N1210" s="196">
        <v>1.8000000000000002E-2</v>
      </c>
      <c r="O1210" s="196">
        <v>0</v>
      </c>
      <c r="P1210" s="196">
        <v>0</v>
      </c>
      <c r="Q1210" s="196">
        <v>0</v>
      </c>
      <c r="R1210" s="196">
        <v>0</v>
      </c>
      <c r="S1210" s="196">
        <v>0</v>
      </c>
      <c r="T1210" s="196">
        <v>0</v>
      </c>
      <c r="U1210" s="196">
        <v>0</v>
      </c>
      <c r="V1210" s="196">
        <v>0</v>
      </c>
      <c r="W1210" s="196">
        <v>0</v>
      </c>
      <c r="X1210" s="196">
        <v>0</v>
      </c>
      <c r="Y1210" s="196">
        <v>0</v>
      </c>
      <c r="Z1210" s="196">
        <v>0</v>
      </c>
      <c r="AA1210" s="196">
        <v>0</v>
      </c>
      <c r="AB1210" s="196">
        <v>0</v>
      </c>
      <c r="AC1210" s="196">
        <v>0</v>
      </c>
      <c r="AD1210" s="196">
        <v>0.26</v>
      </c>
      <c r="AE1210" s="196">
        <v>0</v>
      </c>
      <c r="AF1210" s="272">
        <f t="shared" si="75"/>
        <v>1</v>
      </c>
      <c r="AG1210" s="196">
        <f t="shared" si="76"/>
        <v>0.26</v>
      </c>
    </row>
    <row r="1211" spans="1:33" s="23" customFormat="1" x14ac:dyDescent="0.25">
      <c r="A1211" s="1">
        <v>2008</v>
      </c>
      <c r="B1211" s="1" t="s">
        <v>21</v>
      </c>
      <c r="C1211" s="1" t="str">
        <f t="shared" si="73"/>
        <v>2008NL</v>
      </c>
      <c r="D1211" s="1" t="s">
        <v>57</v>
      </c>
      <c r="E1211" s="1" t="str">
        <f t="shared" si="74"/>
        <v>2008NLC&amp;D</v>
      </c>
      <c r="F1211" s="196">
        <v>1.2800000000000001E-3</v>
      </c>
      <c r="G1211" s="196">
        <v>3.2799999999999999E-3</v>
      </c>
      <c r="H1211" s="196">
        <v>5.3100000000000005E-3</v>
      </c>
      <c r="I1211" s="196">
        <v>0.39866000000000001</v>
      </c>
      <c r="J1211" s="196">
        <v>2.5550000000000003E-2</v>
      </c>
      <c r="K1211" s="196">
        <v>8.8999999999999995E-4</v>
      </c>
      <c r="L1211" s="196">
        <v>4.6999999999999999E-4</v>
      </c>
      <c r="M1211" s="265">
        <v>4.2199999999999998E-3</v>
      </c>
      <c r="N1211" s="196">
        <v>8.43E-3</v>
      </c>
      <c r="O1211" s="196">
        <v>0</v>
      </c>
      <c r="P1211" s="196">
        <v>0</v>
      </c>
      <c r="Q1211" s="196">
        <v>0</v>
      </c>
      <c r="R1211" s="196">
        <v>0</v>
      </c>
      <c r="S1211" s="196">
        <v>0.43695999999999996</v>
      </c>
      <c r="T1211" s="196">
        <v>5.8179999999999996E-2</v>
      </c>
      <c r="U1211" s="196">
        <v>1.7230000000000002E-2</v>
      </c>
      <c r="V1211" s="196">
        <v>0</v>
      </c>
      <c r="W1211" s="196">
        <v>9.8400000000000154E-3</v>
      </c>
      <c r="X1211" s="196">
        <v>1.022E-2</v>
      </c>
      <c r="Y1211" s="196">
        <v>0</v>
      </c>
      <c r="Z1211" s="265">
        <v>8.0000000000000004E-4</v>
      </c>
      <c r="AA1211" s="196">
        <v>6.3899999999999998E-3</v>
      </c>
      <c r="AB1211" s="196">
        <v>0</v>
      </c>
      <c r="AC1211" s="196">
        <v>0</v>
      </c>
      <c r="AD1211" s="196">
        <v>0</v>
      </c>
      <c r="AE1211" s="196">
        <v>1.2290000000000001E-2</v>
      </c>
      <c r="AF1211" s="272">
        <f t="shared" si="75"/>
        <v>1</v>
      </c>
      <c r="AG1211" s="196">
        <f t="shared" si="76"/>
        <v>0.55191000000000012</v>
      </c>
    </row>
    <row r="1212" spans="1:33" s="23" customFormat="1" x14ac:dyDescent="0.25">
      <c r="A1212" s="1">
        <v>2008</v>
      </c>
      <c r="B1212" s="1" t="s">
        <v>21</v>
      </c>
      <c r="C1212" s="1" t="str">
        <f t="shared" si="73"/>
        <v>2008NL</v>
      </c>
      <c r="D1212" s="1" t="s">
        <v>56</v>
      </c>
      <c r="E1212" s="1" t="str">
        <f t="shared" si="74"/>
        <v>2008NLICI</v>
      </c>
      <c r="F1212" s="196">
        <v>7.578E-2</v>
      </c>
      <c r="G1212" s="196">
        <v>0.14846999999999999</v>
      </c>
      <c r="H1212" s="196">
        <v>0.10349999999999999</v>
      </c>
      <c r="I1212" s="196">
        <v>0.24123999999999998</v>
      </c>
      <c r="J1212" s="196">
        <v>7.3639999999999997E-2</v>
      </c>
      <c r="K1212" s="196">
        <v>6.11E-3</v>
      </c>
      <c r="L1212" s="196">
        <v>1.525E-2</v>
      </c>
      <c r="M1212" s="265">
        <v>2.1700000000000001E-3</v>
      </c>
      <c r="N1212" s="196">
        <v>1.4579999999999999E-2</v>
      </c>
      <c r="O1212" s="196">
        <v>0</v>
      </c>
      <c r="P1212" s="196">
        <v>0</v>
      </c>
      <c r="Q1212" s="196">
        <v>0</v>
      </c>
      <c r="R1212" s="196">
        <v>8.0990000000000006E-2</v>
      </c>
      <c r="S1212" s="196">
        <v>2.3269999999999999E-2</v>
      </c>
      <c r="T1212" s="196">
        <v>0</v>
      </c>
      <c r="U1212" s="196">
        <v>8.097E-2</v>
      </c>
      <c r="V1212" s="196">
        <v>0</v>
      </c>
      <c r="W1212" s="196">
        <v>6.1509999999999981E-2</v>
      </c>
      <c r="X1212" s="196">
        <v>7.7400000000000004E-3</v>
      </c>
      <c r="Y1212" s="196">
        <v>0</v>
      </c>
      <c r="Z1212" s="265">
        <v>1.634E-2</v>
      </c>
      <c r="AA1212" s="196">
        <v>1.0920000000000001E-2</v>
      </c>
      <c r="AB1212" s="196">
        <v>0</v>
      </c>
      <c r="AC1212" s="196">
        <v>0</v>
      </c>
      <c r="AD1212" s="196">
        <v>0</v>
      </c>
      <c r="AE1212" s="196">
        <v>3.7519999999999998E-2</v>
      </c>
      <c r="AF1212" s="272">
        <f t="shared" si="75"/>
        <v>1</v>
      </c>
      <c r="AG1212" s="196">
        <f t="shared" si="76"/>
        <v>0.23826999999999998</v>
      </c>
    </row>
    <row r="1213" spans="1:33" s="23" customFormat="1" x14ac:dyDescent="0.25">
      <c r="A1213" s="1">
        <v>2008</v>
      </c>
      <c r="B1213" s="1" t="s">
        <v>21</v>
      </c>
      <c r="C1213" s="1" t="str">
        <f t="shared" si="73"/>
        <v>2008NL</v>
      </c>
      <c r="D1213" s="1" t="s">
        <v>58</v>
      </c>
      <c r="E1213" s="1" t="str">
        <f t="shared" si="74"/>
        <v>2008NLResidential</v>
      </c>
      <c r="F1213" s="196">
        <v>0.37375000000000003</v>
      </c>
      <c r="G1213" s="196">
        <v>9.9000000000000005E-2</v>
      </c>
      <c r="H1213" s="196">
        <v>0.11063000000000001</v>
      </c>
      <c r="I1213" s="196">
        <v>7.3400000000000002E-3</v>
      </c>
      <c r="J1213" s="196">
        <v>0.12643000000000001</v>
      </c>
      <c r="K1213" s="196">
        <v>3.1480000000000001E-2</v>
      </c>
      <c r="L1213" s="196">
        <v>2.8530000000000003E-2</v>
      </c>
      <c r="M1213" s="265">
        <v>1.6500000000000001E-2</v>
      </c>
      <c r="N1213" s="196">
        <v>1.9179999999999999E-2</v>
      </c>
      <c r="O1213" s="196">
        <v>0</v>
      </c>
      <c r="P1213" s="196">
        <v>0</v>
      </c>
      <c r="Q1213" s="196">
        <v>7.3499999999999998E-3</v>
      </c>
      <c r="R1213" s="196">
        <v>0</v>
      </c>
      <c r="S1213" s="196">
        <v>1.0840000000000001E-2</v>
      </c>
      <c r="T1213" s="196">
        <v>0</v>
      </c>
      <c r="U1213" s="196">
        <v>9.3279999999999988E-2</v>
      </c>
      <c r="V1213" s="196">
        <v>0</v>
      </c>
      <c r="W1213" s="196">
        <v>2.532000000000003E-2</v>
      </c>
      <c r="X1213" s="196">
        <v>3.4790000000000001E-2</v>
      </c>
      <c r="Y1213" s="196">
        <v>0</v>
      </c>
      <c r="Z1213" s="265">
        <v>3.2200000000000002E-3</v>
      </c>
      <c r="AA1213" s="196">
        <v>6.9000000000000008E-4</v>
      </c>
      <c r="AB1213" s="196">
        <v>0</v>
      </c>
      <c r="AC1213" s="196">
        <v>0</v>
      </c>
      <c r="AD1213" s="196">
        <v>0</v>
      </c>
      <c r="AE1213" s="196">
        <v>1.167E-2</v>
      </c>
      <c r="AF1213" s="272">
        <f t="shared" si="75"/>
        <v>0.99999999999999989</v>
      </c>
      <c r="AG1213" s="196">
        <f t="shared" si="76"/>
        <v>0.17981000000000003</v>
      </c>
    </row>
    <row r="1214" spans="1:33" s="23" customFormat="1" x14ac:dyDescent="0.25">
      <c r="A1214" s="1">
        <v>2009</v>
      </c>
      <c r="B1214" s="1" t="s">
        <v>21</v>
      </c>
      <c r="C1214" s="1" t="str">
        <f t="shared" si="73"/>
        <v>2009NL</v>
      </c>
      <c r="D1214" s="1" t="s">
        <v>57</v>
      </c>
      <c r="E1214" s="1" t="str">
        <f t="shared" si="74"/>
        <v>2009NLC&amp;D</v>
      </c>
      <c r="F1214" s="196">
        <v>1.2800000000000001E-3</v>
      </c>
      <c r="G1214" s="196">
        <v>3.2799999999999999E-3</v>
      </c>
      <c r="H1214" s="196">
        <v>5.3100000000000005E-3</v>
      </c>
      <c r="I1214" s="196">
        <v>0.39866000000000001</v>
      </c>
      <c r="J1214" s="196">
        <v>2.5550000000000003E-2</v>
      </c>
      <c r="K1214" s="196">
        <v>8.8999999999999995E-4</v>
      </c>
      <c r="L1214" s="196">
        <v>4.6999999999999999E-4</v>
      </c>
      <c r="M1214" s="265">
        <v>4.2199999999999998E-3</v>
      </c>
      <c r="N1214" s="196">
        <v>8.43E-3</v>
      </c>
      <c r="O1214" s="196">
        <v>0</v>
      </c>
      <c r="P1214" s="196">
        <v>0</v>
      </c>
      <c r="Q1214" s="196">
        <v>0</v>
      </c>
      <c r="R1214" s="196">
        <v>0</v>
      </c>
      <c r="S1214" s="196">
        <v>0.43695999999999996</v>
      </c>
      <c r="T1214" s="196">
        <v>5.8179999999999996E-2</v>
      </c>
      <c r="U1214" s="196">
        <v>1.7230000000000002E-2</v>
      </c>
      <c r="V1214" s="196">
        <v>0</v>
      </c>
      <c r="W1214" s="196">
        <v>9.8400000000000154E-3</v>
      </c>
      <c r="X1214" s="196">
        <v>1.022E-2</v>
      </c>
      <c r="Y1214" s="196">
        <v>0</v>
      </c>
      <c r="Z1214" s="265">
        <v>8.0000000000000004E-4</v>
      </c>
      <c r="AA1214" s="196">
        <v>6.3899999999999998E-3</v>
      </c>
      <c r="AB1214" s="196">
        <v>0</v>
      </c>
      <c r="AC1214" s="196">
        <v>0</v>
      </c>
      <c r="AD1214" s="196">
        <v>0</v>
      </c>
      <c r="AE1214" s="196">
        <v>1.2290000000000001E-2</v>
      </c>
      <c r="AF1214" s="272">
        <f t="shared" si="75"/>
        <v>1</v>
      </c>
      <c r="AG1214" s="196">
        <f t="shared" si="76"/>
        <v>0.55191000000000012</v>
      </c>
    </row>
    <row r="1215" spans="1:33" s="23" customFormat="1" x14ac:dyDescent="0.25">
      <c r="A1215" s="1">
        <v>2009</v>
      </c>
      <c r="B1215" s="1" t="s">
        <v>21</v>
      </c>
      <c r="C1215" s="1" t="str">
        <f t="shared" si="73"/>
        <v>2009NL</v>
      </c>
      <c r="D1215" s="1" t="s">
        <v>56</v>
      </c>
      <c r="E1215" s="1" t="str">
        <f t="shared" si="74"/>
        <v>2009NLICI</v>
      </c>
      <c r="F1215" s="196">
        <v>7.578E-2</v>
      </c>
      <c r="G1215" s="196">
        <v>0.14846999999999999</v>
      </c>
      <c r="H1215" s="196">
        <v>0.10349999999999999</v>
      </c>
      <c r="I1215" s="196">
        <v>0.24123999999999998</v>
      </c>
      <c r="J1215" s="196">
        <v>7.3639999999999997E-2</v>
      </c>
      <c r="K1215" s="196">
        <v>6.11E-3</v>
      </c>
      <c r="L1215" s="196">
        <v>1.525E-2</v>
      </c>
      <c r="M1215" s="265">
        <v>2.1700000000000001E-3</v>
      </c>
      <c r="N1215" s="196">
        <v>1.4579999999999999E-2</v>
      </c>
      <c r="O1215" s="196">
        <v>0</v>
      </c>
      <c r="P1215" s="196">
        <v>0</v>
      </c>
      <c r="Q1215" s="196">
        <v>0</v>
      </c>
      <c r="R1215" s="196">
        <v>8.0990000000000006E-2</v>
      </c>
      <c r="S1215" s="196">
        <v>2.3269999999999999E-2</v>
      </c>
      <c r="T1215" s="196">
        <v>0</v>
      </c>
      <c r="U1215" s="196">
        <v>8.097E-2</v>
      </c>
      <c r="V1215" s="196">
        <v>0</v>
      </c>
      <c r="W1215" s="196">
        <v>6.1509999999999981E-2</v>
      </c>
      <c r="X1215" s="196">
        <v>7.7400000000000004E-3</v>
      </c>
      <c r="Y1215" s="196">
        <v>0</v>
      </c>
      <c r="Z1215" s="265">
        <v>1.634E-2</v>
      </c>
      <c r="AA1215" s="196">
        <v>1.0920000000000001E-2</v>
      </c>
      <c r="AB1215" s="196">
        <v>0</v>
      </c>
      <c r="AC1215" s="196">
        <v>0</v>
      </c>
      <c r="AD1215" s="196">
        <v>0</v>
      </c>
      <c r="AE1215" s="196">
        <v>3.7519999999999998E-2</v>
      </c>
      <c r="AF1215" s="272">
        <f t="shared" si="75"/>
        <v>1</v>
      </c>
      <c r="AG1215" s="196">
        <f t="shared" si="76"/>
        <v>0.23826999999999998</v>
      </c>
    </row>
    <row r="1216" spans="1:33" s="23" customFormat="1" x14ac:dyDescent="0.25">
      <c r="A1216" s="1">
        <v>2009</v>
      </c>
      <c r="B1216" s="1" t="s">
        <v>21</v>
      </c>
      <c r="C1216" s="1" t="str">
        <f t="shared" si="73"/>
        <v>2009NL</v>
      </c>
      <c r="D1216" s="1" t="s">
        <v>58</v>
      </c>
      <c r="E1216" s="1" t="str">
        <f t="shared" si="74"/>
        <v>2009NLResidential</v>
      </c>
      <c r="F1216" s="196">
        <v>0.37375000000000003</v>
      </c>
      <c r="G1216" s="196">
        <v>9.9000000000000005E-2</v>
      </c>
      <c r="H1216" s="196">
        <v>0.11063000000000001</v>
      </c>
      <c r="I1216" s="196">
        <v>7.3400000000000002E-3</v>
      </c>
      <c r="J1216" s="196">
        <v>0.12643000000000001</v>
      </c>
      <c r="K1216" s="196">
        <v>3.1480000000000001E-2</v>
      </c>
      <c r="L1216" s="196">
        <v>2.8530000000000003E-2</v>
      </c>
      <c r="M1216" s="265">
        <v>1.6500000000000001E-2</v>
      </c>
      <c r="N1216" s="196">
        <v>1.9179999999999999E-2</v>
      </c>
      <c r="O1216" s="196">
        <v>0</v>
      </c>
      <c r="P1216" s="196">
        <v>0</v>
      </c>
      <c r="Q1216" s="196">
        <v>7.3499999999999998E-3</v>
      </c>
      <c r="R1216" s="196">
        <v>0</v>
      </c>
      <c r="S1216" s="196">
        <v>1.0840000000000001E-2</v>
      </c>
      <c r="T1216" s="196">
        <v>0</v>
      </c>
      <c r="U1216" s="196">
        <v>9.3279999999999988E-2</v>
      </c>
      <c r="V1216" s="196">
        <v>0</v>
      </c>
      <c r="W1216" s="196">
        <v>2.532000000000003E-2</v>
      </c>
      <c r="X1216" s="196">
        <v>3.4790000000000001E-2</v>
      </c>
      <c r="Y1216" s="196">
        <v>0</v>
      </c>
      <c r="Z1216" s="265">
        <v>3.2200000000000002E-3</v>
      </c>
      <c r="AA1216" s="196">
        <v>6.9000000000000008E-4</v>
      </c>
      <c r="AB1216" s="196">
        <v>0</v>
      </c>
      <c r="AC1216" s="196">
        <v>0</v>
      </c>
      <c r="AD1216" s="196">
        <v>0</v>
      </c>
      <c r="AE1216" s="196">
        <v>1.167E-2</v>
      </c>
      <c r="AF1216" s="272">
        <f t="shared" si="75"/>
        <v>0.99999999999999989</v>
      </c>
      <c r="AG1216" s="196">
        <f t="shared" si="76"/>
        <v>0.17981000000000003</v>
      </c>
    </row>
    <row r="1217" spans="1:33" s="23" customFormat="1" x14ac:dyDescent="0.25">
      <c r="A1217" s="1">
        <v>2010</v>
      </c>
      <c r="B1217" s="1" t="s">
        <v>21</v>
      </c>
      <c r="C1217" s="1" t="str">
        <f t="shared" si="73"/>
        <v>2010NL</v>
      </c>
      <c r="D1217" s="1" t="s">
        <v>57</v>
      </c>
      <c r="E1217" s="1" t="str">
        <f t="shared" si="74"/>
        <v>2010NLC&amp;D</v>
      </c>
      <c r="F1217" s="196">
        <v>1.2800000000000001E-3</v>
      </c>
      <c r="G1217" s="196">
        <v>3.2799999999999999E-3</v>
      </c>
      <c r="H1217" s="196">
        <v>5.3100000000000005E-3</v>
      </c>
      <c r="I1217" s="196">
        <v>0.39866000000000001</v>
      </c>
      <c r="J1217" s="196">
        <v>2.5550000000000003E-2</v>
      </c>
      <c r="K1217" s="196">
        <v>8.8999999999999995E-4</v>
      </c>
      <c r="L1217" s="196">
        <v>4.6999999999999999E-4</v>
      </c>
      <c r="M1217" s="265">
        <v>4.2199999999999998E-3</v>
      </c>
      <c r="N1217" s="196">
        <v>8.43E-3</v>
      </c>
      <c r="O1217" s="196">
        <v>0</v>
      </c>
      <c r="P1217" s="196">
        <v>0</v>
      </c>
      <c r="Q1217" s="196">
        <v>0</v>
      </c>
      <c r="R1217" s="196">
        <v>0</v>
      </c>
      <c r="S1217" s="196">
        <v>0.43695999999999996</v>
      </c>
      <c r="T1217" s="196">
        <v>5.8179999999999996E-2</v>
      </c>
      <c r="U1217" s="196">
        <v>1.7230000000000002E-2</v>
      </c>
      <c r="V1217" s="196">
        <v>0</v>
      </c>
      <c r="W1217" s="196">
        <v>9.8400000000000154E-3</v>
      </c>
      <c r="X1217" s="196">
        <v>1.022E-2</v>
      </c>
      <c r="Y1217" s="196">
        <v>0</v>
      </c>
      <c r="Z1217" s="265">
        <v>8.0000000000000004E-4</v>
      </c>
      <c r="AA1217" s="196">
        <v>6.3899999999999998E-3</v>
      </c>
      <c r="AB1217" s="196">
        <v>0</v>
      </c>
      <c r="AC1217" s="196">
        <v>0</v>
      </c>
      <c r="AD1217" s="196">
        <v>0</v>
      </c>
      <c r="AE1217" s="196">
        <v>1.2290000000000001E-2</v>
      </c>
      <c r="AF1217" s="272">
        <f t="shared" si="75"/>
        <v>1</v>
      </c>
      <c r="AG1217" s="196">
        <f t="shared" si="76"/>
        <v>0.55191000000000012</v>
      </c>
    </row>
    <row r="1218" spans="1:33" s="23" customFormat="1" x14ac:dyDescent="0.25">
      <c r="A1218" s="1">
        <v>2010</v>
      </c>
      <c r="B1218" s="1" t="s">
        <v>21</v>
      </c>
      <c r="C1218" s="1" t="str">
        <f t="shared" ref="C1218:C1281" si="77">CONCATENATE(A1218,B1218)</f>
        <v>2010NL</v>
      </c>
      <c r="D1218" s="1" t="s">
        <v>56</v>
      </c>
      <c r="E1218" s="1" t="str">
        <f t="shared" ref="E1218:E1281" si="78">CONCATENATE(C1218,D1218)</f>
        <v>2010NLICI</v>
      </c>
      <c r="F1218" s="196">
        <v>7.578E-2</v>
      </c>
      <c r="G1218" s="196">
        <v>0.14846999999999999</v>
      </c>
      <c r="H1218" s="196">
        <v>0.10349999999999999</v>
      </c>
      <c r="I1218" s="196">
        <v>0.24123999999999998</v>
      </c>
      <c r="J1218" s="196">
        <v>7.3639999999999997E-2</v>
      </c>
      <c r="K1218" s="196">
        <v>6.11E-3</v>
      </c>
      <c r="L1218" s="196">
        <v>1.525E-2</v>
      </c>
      <c r="M1218" s="265">
        <v>2.1700000000000001E-3</v>
      </c>
      <c r="N1218" s="196">
        <v>1.4579999999999999E-2</v>
      </c>
      <c r="O1218" s="196">
        <v>0</v>
      </c>
      <c r="P1218" s="196">
        <v>0</v>
      </c>
      <c r="Q1218" s="196">
        <v>0</v>
      </c>
      <c r="R1218" s="196">
        <v>8.0990000000000006E-2</v>
      </c>
      <c r="S1218" s="196">
        <v>2.3269999999999999E-2</v>
      </c>
      <c r="T1218" s="196">
        <v>0</v>
      </c>
      <c r="U1218" s="196">
        <v>8.097E-2</v>
      </c>
      <c r="V1218" s="196">
        <v>0</v>
      </c>
      <c r="W1218" s="196">
        <v>6.1509999999999981E-2</v>
      </c>
      <c r="X1218" s="196">
        <v>7.7400000000000004E-3</v>
      </c>
      <c r="Y1218" s="196">
        <v>0</v>
      </c>
      <c r="Z1218" s="265">
        <v>1.634E-2</v>
      </c>
      <c r="AA1218" s="196">
        <v>1.0920000000000001E-2</v>
      </c>
      <c r="AB1218" s="196">
        <v>0</v>
      </c>
      <c r="AC1218" s="196">
        <v>0</v>
      </c>
      <c r="AD1218" s="196">
        <v>0</v>
      </c>
      <c r="AE1218" s="196">
        <v>3.7519999999999998E-2</v>
      </c>
      <c r="AF1218" s="272">
        <f t="shared" ref="AF1218:AF1281" si="79">+SUM(F1218:AE1218)</f>
        <v>1</v>
      </c>
      <c r="AG1218" s="196">
        <f t="shared" si="76"/>
        <v>0.23826999999999998</v>
      </c>
    </row>
    <row r="1219" spans="1:33" s="23" customFormat="1" x14ac:dyDescent="0.25">
      <c r="A1219" s="1">
        <v>2010</v>
      </c>
      <c r="B1219" s="1" t="s">
        <v>21</v>
      </c>
      <c r="C1219" s="1" t="str">
        <f t="shared" si="77"/>
        <v>2010NL</v>
      </c>
      <c r="D1219" s="1" t="s">
        <v>58</v>
      </c>
      <c r="E1219" s="1" t="str">
        <f t="shared" si="78"/>
        <v>2010NLResidential</v>
      </c>
      <c r="F1219" s="196">
        <v>0.37375000000000003</v>
      </c>
      <c r="G1219" s="196">
        <v>9.9000000000000005E-2</v>
      </c>
      <c r="H1219" s="196">
        <v>0.11063000000000001</v>
      </c>
      <c r="I1219" s="196">
        <v>7.3400000000000002E-3</v>
      </c>
      <c r="J1219" s="196">
        <v>0.12643000000000001</v>
      </c>
      <c r="K1219" s="196">
        <v>3.1480000000000001E-2</v>
      </c>
      <c r="L1219" s="196">
        <v>2.8530000000000003E-2</v>
      </c>
      <c r="M1219" s="265">
        <v>1.6500000000000001E-2</v>
      </c>
      <c r="N1219" s="196">
        <v>1.9179999999999999E-2</v>
      </c>
      <c r="O1219" s="196">
        <v>0</v>
      </c>
      <c r="P1219" s="196">
        <v>0</v>
      </c>
      <c r="Q1219" s="196">
        <v>7.3499999999999998E-3</v>
      </c>
      <c r="R1219" s="196">
        <v>0</v>
      </c>
      <c r="S1219" s="196">
        <v>1.0840000000000001E-2</v>
      </c>
      <c r="T1219" s="196">
        <v>0</v>
      </c>
      <c r="U1219" s="196">
        <v>9.3279999999999988E-2</v>
      </c>
      <c r="V1219" s="196">
        <v>0</v>
      </c>
      <c r="W1219" s="196">
        <v>2.532000000000003E-2</v>
      </c>
      <c r="X1219" s="196">
        <v>3.4790000000000001E-2</v>
      </c>
      <c r="Y1219" s="196">
        <v>0</v>
      </c>
      <c r="Z1219" s="265">
        <v>3.2200000000000002E-3</v>
      </c>
      <c r="AA1219" s="196">
        <v>6.9000000000000008E-4</v>
      </c>
      <c r="AB1219" s="196">
        <v>0</v>
      </c>
      <c r="AC1219" s="196">
        <v>0</v>
      </c>
      <c r="AD1219" s="196">
        <v>0</v>
      </c>
      <c r="AE1219" s="196">
        <v>1.167E-2</v>
      </c>
      <c r="AF1219" s="272">
        <f t="shared" si="79"/>
        <v>0.99999999999999989</v>
      </c>
      <c r="AG1219" s="196">
        <f t="shared" si="76"/>
        <v>0.17981000000000003</v>
      </c>
    </row>
    <row r="1220" spans="1:33" s="23" customFormat="1" x14ac:dyDescent="0.25">
      <c r="A1220" s="1">
        <v>2011</v>
      </c>
      <c r="B1220" s="1" t="s">
        <v>21</v>
      </c>
      <c r="C1220" s="1" t="str">
        <f t="shared" si="77"/>
        <v>2011NL</v>
      </c>
      <c r="D1220" s="1" t="s">
        <v>57</v>
      </c>
      <c r="E1220" s="1" t="str">
        <f t="shared" si="78"/>
        <v>2011NLC&amp;D</v>
      </c>
      <c r="F1220" s="196">
        <v>1.2800000000000001E-3</v>
      </c>
      <c r="G1220" s="196">
        <v>3.2799999999999999E-3</v>
      </c>
      <c r="H1220" s="196">
        <v>5.3100000000000005E-3</v>
      </c>
      <c r="I1220" s="196">
        <v>0.39866000000000001</v>
      </c>
      <c r="J1220" s="196">
        <v>2.5550000000000003E-2</v>
      </c>
      <c r="K1220" s="196">
        <v>8.8999999999999995E-4</v>
      </c>
      <c r="L1220" s="196">
        <v>4.6999999999999999E-4</v>
      </c>
      <c r="M1220" s="265">
        <v>4.2199999999999998E-3</v>
      </c>
      <c r="N1220" s="196">
        <v>8.43E-3</v>
      </c>
      <c r="O1220" s="196">
        <v>0</v>
      </c>
      <c r="P1220" s="196">
        <v>0</v>
      </c>
      <c r="Q1220" s="196">
        <v>0</v>
      </c>
      <c r="R1220" s="196">
        <v>0</v>
      </c>
      <c r="S1220" s="196">
        <v>0.43695999999999996</v>
      </c>
      <c r="T1220" s="196">
        <v>5.8179999999999996E-2</v>
      </c>
      <c r="U1220" s="196">
        <v>1.7230000000000002E-2</v>
      </c>
      <c r="V1220" s="196">
        <v>0</v>
      </c>
      <c r="W1220" s="196">
        <v>9.8400000000000154E-3</v>
      </c>
      <c r="X1220" s="196">
        <v>1.022E-2</v>
      </c>
      <c r="Y1220" s="196">
        <v>0</v>
      </c>
      <c r="Z1220" s="265">
        <v>8.0000000000000004E-4</v>
      </c>
      <c r="AA1220" s="196">
        <v>6.3899999999999998E-3</v>
      </c>
      <c r="AB1220" s="196">
        <v>0</v>
      </c>
      <c r="AC1220" s="196">
        <v>0</v>
      </c>
      <c r="AD1220" s="196">
        <v>0</v>
      </c>
      <c r="AE1220" s="196">
        <v>1.2290000000000001E-2</v>
      </c>
      <c r="AF1220" s="272">
        <f t="shared" si="79"/>
        <v>1</v>
      </c>
      <c r="AG1220" s="196">
        <f t="shared" si="76"/>
        <v>0.55191000000000012</v>
      </c>
    </row>
    <row r="1221" spans="1:33" s="23" customFormat="1" x14ac:dyDescent="0.25">
      <c r="A1221" s="1">
        <v>2011</v>
      </c>
      <c r="B1221" s="1" t="s">
        <v>21</v>
      </c>
      <c r="C1221" s="1" t="str">
        <f t="shared" si="77"/>
        <v>2011NL</v>
      </c>
      <c r="D1221" s="1" t="s">
        <v>56</v>
      </c>
      <c r="E1221" s="1" t="str">
        <f t="shared" si="78"/>
        <v>2011NLICI</v>
      </c>
      <c r="F1221" s="196">
        <v>7.578E-2</v>
      </c>
      <c r="G1221" s="196">
        <v>0.14846999999999999</v>
      </c>
      <c r="H1221" s="196">
        <v>0.10349999999999999</v>
      </c>
      <c r="I1221" s="196">
        <v>0.24123999999999998</v>
      </c>
      <c r="J1221" s="196">
        <v>7.3639999999999997E-2</v>
      </c>
      <c r="K1221" s="196">
        <v>6.11E-3</v>
      </c>
      <c r="L1221" s="196">
        <v>1.525E-2</v>
      </c>
      <c r="M1221" s="265">
        <v>2.1700000000000001E-3</v>
      </c>
      <c r="N1221" s="196">
        <v>1.4579999999999999E-2</v>
      </c>
      <c r="O1221" s="196">
        <v>0</v>
      </c>
      <c r="P1221" s="196">
        <v>0</v>
      </c>
      <c r="Q1221" s="196">
        <v>0</v>
      </c>
      <c r="R1221" s="196">
        <v>8.0990000000000006E-2</v>
      </c>
      <c r="S1221" s="196">
        <v>2.3269999999999999E-2</v>
      </c>
      <c r="T1221" s="196">
        <v>0</v>
      </c>
      <c r="U1221" s="196">
        <v>8.097E-2</v>
      </c>
      <c r="V1221" s="196">
        <v>0</v>
      </c>
      <c r="W1221" s="196">
        <v>6.1509999999999981E-2</v>
      </c>
      <c r="X1221" s="196">
        <v>7.7400000000000004E-3</v>
      </c>
      <c r="Y1221" s="196">
        <v>0</v>
      </c>
      <c r="Z1221" s="265">
        <v>1.634E-2</v>
      </c>
      <c r="AA1221" s="196">
        <v>1.0920000000000001E-2</v>
      </c>
      <c r="AB1221" s="196">
        <v>0</v>
      </c>
      <c r="AC1221" s="196">
        <v>0</v>
      </c>
      <c r="AD1221" s="196">
        <v>0</v>
      </c>
      <c r="AE1221" s="196">
        <v>3.7519999999999998E-2</v>
      </c>
      <c r="AF1221" s="272">
        <f t="shared" si="79"/>
        <v>1</v>
      </c>
      <c r="AG1221" s="196">
        <f t="shared" si="76"/>
        <v>0.23826999999999998</v>
      </c>
    </row>
    <row r="1222" spans="1:33" s="23" customFormat="1" x14ac:dyDescent="0.25">
      <c r="A1222" s="1">
        <v>2011</v>
      </c>
      <c r="B1222" s="1" t="s">
        <v>21</v>
      </c>
      <c r="C1222" s="1" t="str">
        <f t="shared" si="77"/>
        <v>2011NL</v>
      </c>
      <c r="D1222" s="1" t="s">
        <v>58</v>
      </c>
      <c r="E1222" s="1" t="str">
        <f t="shared" si="78"/>
        <v>2011NLResidential</v>
      </c>
      <c r="F1222" s="196">
        <v>0.37375000000000003</v>
      </c>
      <c r="G1222" s="196">
        <v>9.9000000000000005E-2</v>
      </c>
      <c r="H1222" s="196">
        <v>0.11063000000000001</v>
      </c>
      <c r="I1222" s="196">
        <v>7.3400000000000002E-3</v>
      </c>
      <c r="J1222" s="196">
        <v>0.12643000000000001</v>
      </c>
      <c r="K1222" s="196">
        <v>3.1480000000000001E-2</v>
      </c>
      <c r="L1222" s="196">
        <v>2.8530000000000003E-2</v>
      </c>
      <c r="M1222" s="265">
        <v>1.6500000000000001E-2</v>
      </c>
      <c r="N1222" s="196">
        <v>1.9179999999999999E-2</v>
      </c>
      <c r="O1222" s="196">
        <v>0</v>
      </c>
      <c r="P1222" s="196">
        <v>0</v>
      </c>
      <c r="Q1222" s="196">
        <v>7.3499999999999998E-3</v>
      </c>
      <c r="R1222" s="196">
        <v>0</v>
      </c>
      <c r="S1222" s="196">
        <v>1.0840000000000001E-2</v>
      </c>
      <c r="T1222" s="196">
        <v>0</v>
      </c>
      <c r="U1222" s="196">
        <v>9.3279999999999988E-2</v>
      </c>
      <c r="V1222" s="196">
        <v>0</v>
      </c>
      <c r="W1222" s="196">
        <v>2.532000000000003E-2</v>
      </c>
      <c r="X1222" s="196">
        <v>3.4790000000000001E-2</v>
      </c>
      <c r="Y1222" s="196">
        <v>0</v>
      </c>
      <c r="Z1222" s="265">
        <v>3.2200000000000002E-3</v>
      </c>
      <c r="AA1222" s="196">
        <v>6.9000000000000008E-4</v>
      </c>
      <c r="AB1222" s="196">
        <v>0</v>
      </c>
      <c r="AC1222" s="196">
        <v>0</v>
      </c>
      <c r="AD1222" s="196">
        <v>0</v>
      </c>
      <c r="AE1222" s="196">
        <v>1.167E-2</v>
      </c>
      <c r="AF1222" s="272">
        <f t="shared" si="79"/>
        <v>0.99999999999999989</v>
      </c>
      <c r="AG1222" s="196">
        <f t="shared" si="76"/>
        <v>0.17981000000000003</v>
      </c>
    </row>
    <row r="1223" spans="1:33" s="23" customFormat="1" x14ac:dyDescent="0.25">
      <c r="A1223" s="1">
        <v>2012</v>
      </c>
      <c r="B1223" s="1" t="s">
        <v>21</v>
      </c>
      <c r="C1223" s="1" t="str">
        <f t="shared" si="77"/>
        <v>2012NL</v>
      </c>
      <c r="D1223" s="1" t="s">
        <v>57</v>
      </c>
      <c r="E1223" s="1" t="str">
        <f t="shared" si="78"/>
        <v>2012NLC&amp;D</v>
      </c>
      <c r="F1223" s="196">
        <v>1.2800000000000001E-3</v>
      </c>
      <c r="G1223" s="196">
        <v>3.2799999999999999E-3</v>
      </c>
      <c r="H1223" s="196">
        <v>5.3100000000000005E-3</v>
      </c>
      <c r="I1223" s="196">
        <v>0.39866000000000001</v>
      </c>
      <c r="J1223" s="196">
        <v>2.5550000000000003E-2</v>
      </c>
      <c r="K1223" s="196">
        <v>8.8999999999999995E-4</v>
      </c>
      <c r="L1223" s="196">
        <v>4.6999999999999999E-4</v>
      </c>
      <c r="M1223" s="265">
        <v>4.2199999999999998E-3</v>
      </c>
      <c r="N1223" s="196">
        <v>8.43E-3</v>
      </c>
      <c r="O1223" s="196">
        <v>0</v>
      </c>
      <c r="P1223" s="196">
        <v>0</v>
      </c>
      <c r="Q1223" s="196">
        <v>0</v>
      </c>
      <c r="R1223" s="196">
        <v>0</v>
      </c>
      <c r="S1223" s="196">
        <v>0.43695999999999996</v>
      </c>
      <c r="T1223" s="196">
        <v>5.8179999999999996E-2</v>
      </c>
      <c r="U1223" s="196">
        <v>1.7230000000000002E-2</v>
      </c>
      <c r="V1223" s="196">
        <v>0</v>
      </c>
      <c r="W1223" s="196">
        <v>9.8400000000000154E-3</v>
      </c>
      <c r="X1223" s="196">
        <v>1.022E-2</v>
      </c>
      <c r="Y1223" s="196">
        <v>0</v>
      </c>
      <c r="Z1223" s="265">
        <v>8.0000000000000004E-4</v>
      </c>
      <c r="AA1223" s="196">
        <v>6.3899999999999998E-3</v>
      </c>
      <c r="AB1223" s="196">
        <v>0</v>
      </c>
      <c r="AC1223" s="196">
        <v>0</v>
      </c>
      <c r="AD1223" s="196">
        <v>0</v>
      </c>
      <c r="AE1223" s="196">
        <v>1.2290000000000001E-2</v>
      </c>
      <c r="AF1223" s="272">
        <f t="shared" si="79"/>
        <v>1</v>
      </c>
      <c r="AG1223" s="196">
        <f t="shared" si="76"/>
        <v>0.55191000000000012</v>
      </c>
    </row>
    <row r="1224" spans="1:33" s="23" customFormat="1" x14ac:dyDescent="0.25">
      <c r="A1224" s="1">
        <v>2012</v>
      </c>
      <c r="B1224" s="1" t="s">
        <v>21</v>
      </c>
      <c r="C1224" s="1" t="str">
        <f t="shared" si="77"/>
        <v>2012NL</v>
      </c>
      <c r="D1224" s="1" t="s">
        <v>56</v>
      </c>
      <c r="E1224" s="1" t="str">
        <f t="shared" si="78"/>
        <v>2012NLICI</v>
      </c>
      <c r="F1224" s="196">
        <v>7.578E-2</v>
      </c>
      <c r="G1224" s="196">
        <v>0.14846999999999999</v>
      </c>
      <c r="H1224" s="196">
        <v>0.10349999999999999</v>
      </c>
      <c r="I1224" s="196">
        <v>0.24123999999999998</v>
      </c>
      <c r="J1224" s="196">
        <v>7.3639999999999997E-2</v>
      </c>
      <c r="K1224" s="196">
        <v>6.11E-3</v>
      </c>
      <c r="L1224" s="196">
        <v>1.525E-2</v>
      </c>
      <c r="M1224" s="265">
        <v>2.1700000000000001E-3</v>
      </c>
      <c r="N1224" s="196">
        <v>1.4579999999999999E-2</v>
      </c>
      <c r="O1224" s="196">
        <v>0</v>
      </c>
      <c r="P1224" s="196">
        <v>0</v>
      </c>
      <c r="Q1224" s="196">
        <v>0</v>
      </c>
      <c r="R1224" s="196">
        <v>8.0990000000000006E-2</v>
      </c>
      <c r="S1224" s="196">
        <v>2.3269999999999999E-2</v>
      </c>
      <c r="T1224" s="196">
        <v>0</v>
      </c>
      <c r="U1224" s="196">
        <v>8.097E-2</v>
      </c>
      <c r="V1224" s="196">
        <v>0</v>
      </c>
      <c r="W1224" s="196">
        <v>6.1509999999999981E-2</v>
      </c>
      <c r="X1224" s="196">
        <v>7.7400000000000004E-3</v>
      </c>
      <c r="Y1224" s="196">
        <v>0</v>
      </c>
      <c r="Z1224" s="265">
        <v>1.634E-2</v>
      </c>
      <c r="AA1224" s="196">
        <v>1.0920000000000001E-2</v>
      </c>
      <c r="AB1224" s="196">
        <v>0</v>
      </c>
      <c r="AC1224" s="196">
        <v>0</v>
      </c>
      <c r="AD1224" s="196">
        <v>0</v>
      </c>
      <c r="AE1224" s="196">
        <v>3.7519999999999998E-2</v>
      </c>
      <c r="AF1224" s="272">
        <f t="shared" si="79"/>
        <v>1</v>
      </c>
      <c r="AG1224" s="196">
        <f t="shared" si="76"/>
        <v>0.23826999999999998</v>
      </c>
    </row>
    <row r="1225" spans="1:33" s="23" customFormat="1" x14ac:dyDescent="0.25">
      <c r="A1225" s="1">
        <v>2012</v>
      </c>
      <c r="B1225" s="1" t="s">
        <v>21</v>
      </c>
      <c r="C1225" s="1" t="str">
        <f t="shared" si="77"/>
        <v>2012NL</v>
      </c>
      <c r="D1225" s="1" t="s">
        <v>58</v>
      </c>
      <c r="E1225" s="1" t="str">
        <f t="shared" si="78"/>
        <v>2012NLResidential</v>
      </c>
      <c r="F1225" s="196">
        <v>0.37375000000000003</v>
      </c>
      <c r="G1225" s="196">
        <v>9.9000000000000005E-2</v>
      </c>
      <c r="H1225" s="196">
        <v>0.11063000000000001</v>
      </c>
      <c r="I1225" s="196">
        <v>7.3400000000000002E-3</v>
      </c>
      <c r="J1225" s="196">
        <v>0.12643000000000001</v>
      </c>
      <c r="K1225" s="196">
        <v>3.1480000000000001E-2</v>
      </c>
      <c r="L1225" s="196">
        <v>2.8530000000000003E-2</v>
      </c>
      <c r="M1225" s="265">
        <v>1.6500000000000001E-2</v>
      </c>
      <c r="N1225" s="196">
        <v>1.9179999999999999E-2</v>
      </c>
      <c r="O1225" s="196">
        <v>0</v>
      </c>
      <c r="P1225" s="196">
        <v>0</v>
      </c>
      <c r="Q1225" s="196">
        <v>7.3499999999999998E-3</v>
      </c>
      <c r="R1225" s="196">
        <v>0</v>
      </c>
      <c r="S1225" s="196">
        <v>1.0840000000000001E-2</v>
      </c>
      <c r="T1225" s="196">
        <v>0</v>
      </c>
      <c r="U1225" s="196">
        <v>9.3279999999999988E-2</v>
      </c>
      <c r="V1225" s="196">
        <v>0</v>
      </c>
      <c r="W1225" s="196">
        <v>2.532000000000003E-2</v>
      </c>
      <c r="X1225" s="196">
        <v>3.4790000000000001E-2</v>
      </c>
      <c r="Y1225" s="196">
        <v>0</v>
      </c>
      <c r="Z1225" s="265">
        <v>3.2200000000000002E-3</v>
      </c>
      <c r="AA1225" s="196">
        <v>6.9000000000000008E-4</v>
      </c>
      <c r="AB1225" s="196">
        <v>0</v>
      </c>
      <c r="AC1225" s="196">
        <v>0</v>
      </c>
      <c r="AD1225" s="196">
        <v>0</v>
      </c>
      <c r="AE1225" s="196">
        <v>1.167E-2</v>
      </c>
      <c r="AF1225" s="272">
        <f t="shared" si="79"/>
        <v>0.99999999999999989</v>
      </c>
      <c r="AG1225" s="196">
        <f t="shared" si="76"/>
        <v>0.17981000000000003</v>
      </c>
    </row>
    <row r="1226" spans="1:33" s="23" customFormat="1" x14ac:dyDescent="0.25">
      <c r="A1226" s="1">
        <v>2013</v>
      </c>
      <c r="B1226" s="1" t="s">
        <v>21</v>
      </c>
      <c r="C1226" s="1" t="str">
        <f t="shared" si="77"/>
        <v>2013NL</v>
      </c>
      <c r="D1226" s="1" t="s">
        <v>57</v>
      </c>
      <c r="E1226" s="1" t="str">
        <f t="shared" si="78"/>
        <v>2013NLC&amp;D</v>
      </c>
      <c r="F1226" s="196">
        <v>1.2800000000000001E-3</v>
      </c>
      <c r="G1226" s="196">
        <v>3.2799999999999999E-3</v>
      </c>
      <c r="H1226" s="196">
        <v>5.3100000000000005E-3</v>
      </c>
      <c r="I1226" s="196">
        <v>0.39866000000000001</v>
      </c>
      <c r="J1226" s="196">
        <v>2.5550000000000003E-2</v>
      </c>
      <c r="K1226" s="196">
        <v>8.8999999999999995E-4</v>
      </c>
      <c r="L1226" s="196">
        <v>4.6999999999999999E-4</v>
      </c>
      <c r="M1226" s="265">
        <v>4.2199999999999998E-3</v>
      </c>
      <c r="N1226" s="196">
        <v>8.43E-3</v>
      </c>
      <c r="O1226" s="196">
        <v>0</v>
      </c>
      <c r="P1226" s="196">
        <v>0</v>
      </c>
      <c r="Q1226" s="196">
        <v>0</v>
      </c>
      <c r="R1226" s="196">
        <v>0</v>
      </c>
      <c r="S1226" s="196">
        <v>0.43695999999999996</v>
      </c>
      <c r="T1226" s="196">
        <v>5.8179999999999996E-2</v>
      </c>
      <c r="U1226" s="196">
        <v>1.7230000000000002E-2</v>
      </c>
      <c r="V1226" s="196">
        <v>0</v>
      </c>
      <c r="W1226" s="196">
        <v>9.8400000000000154E-3</v>
      </c>
      <c r="X1226" s="196">
        <v>1.022E-2</v>
      </c>
      <c r="Y1226" s="196">
        <v>0</v>
      </c>
      <c r="Z1226" s="265">
        <v>8.0000000000000004E-4</v>
      </c>
      <c r="AA1226" s="196">
        <v>6.3899999999999998E-3</v>
      </c>
      <c r="AB1226" s="196">
        <v>0</v>
      </c>
      <c r="AC1226" s="196">
        <v>0</v>
      </c>
      <c r="AD1226" s="196">
        <v>0</v>
      </c>
      <c r="AE1226" s="196">
        <v>1.2290000000000001E-2</v>
      </c>
      <c r="AF1226" s="272">
        <f t="shared" si="79"/>
        <v>1</v>
      </c>
      <c r="AG1226" s="196">
        <f t="shared" si="76"/>
        <v>0.55191000000000012</v>
      </c>
    </row>
    <row r="1227" spans="1:33" s="23" customFormat="1" x14ac:dyDescent="0.25">
      <c r="A1227" s="1">
        <v>2013</v>
      </c>
      <c r="B1227" s="1" t="s">
        <v>21</v>
      </c>
      <c r="C1227" s="1" t="str">
        <f t="shared" si="77"/>
        <v>2013NL</v>
      </c>
      <c r="D1227" s="1" t="s">
        <v>56</v>
      </c>
      <c r="E1227" s="1" t="str">
        <f t="shared" si="78"/>
        <v>2013NLICI</v>
      </c>
      <c r="F1227" s="196">
        <v>7.578E-2</v>
      </c>
      <c r="G1227" s="196">
        <v>0.14846999999999999</v>
      </c>
      <c r="H1227" s="196">
        <v>0.10349999999999999</v>
      </c>
      <c r="I1227" s="196">
        <v>0.24123999999999998</v>
      </c>
      <c r="J1227" s="196">
        <v>7.3639999999999997E-2</v>
      </c>
      <c r="K1227" s="196">
        <v>6.11E-3</v>
      </c>
      <c r="L1227" s="196">
        <v>1.525E-2</v>
      </c>
      <c r="M1227" s="265">
        <v>2.1700000000000001E-3</v>
      </c>
      <c r="N1227" s="196">
        <v>1.4579999999999999E-2</v>
      </c>
      <c r="O1227" s="196">
        <v>0</v>
      </c>
      <c r="P1227" s="196">
        <v>0</v>
      </c>
      <c r="Q1227" s="196">
        <v>0</v>
      </c>
      <c r="R1227" s="196">
        <v>8.0990000000000006E-2</v>
      </c>
      <c r="S1227" s="196">
        <v>2.3269999999999999E-2</v>
      </c>
      <c r="T1227" s="196">
        <v>0</v>
      </c>
      <c r="U1227" s="196">
        <v>8.097E-2</v>
      </c>
      <c r="V1227" s="196">
        <v>0</v>
      </c>
      <c r="W1227" s="196">
        <v>6.1509999999999981E-2</v>
      </c>
      <c r="X1227" s="196">
        <v>7.7400000000000004E-3</v>
      </c>
      <c r="Y1227" s="196">
        <v>0</v>
      </c>
      <c r="Z1227" s="265">
        <v>1.634E-2</v>
      </c>
      <c r="AA1227" s="196">
        <v>1.0920000000000001E-2</v>
      </c>
      <c r="AB1227" s="196">
        <v>0</v>
      </c>
      <c r="AC1227" s="196">
        <v>0</v>
      </c>
      <c r="AD1227" s="196">
        <v>0</v>
      </c>
      <c r="AE1227" s="196">
        <v>3.7519999999999998E-2</v>
      </c>
      <c r="AF1227" s="272">
        <f t="shared" si="79"/>
        <v>1</v>
      </c>
      <c r="AG1227" s="196">
        <f t="shared" si="76"/>
        <v>0.23826999999999998</v>
      </c>
    </row>
    <row r="1228" spans="1:33" s="23" customFormat="1" x14ac:dyDescent="0.25">
      <c r="A1228" s="1">
        <v>2013</v>
      </c>
      <c r="B1228" s="1" t="s">
        <v>21</v>
      </c>
      <c r="C1228" s="1" t="str">
        <f t="shared" si="77"/>
        <v>2013NL</v>
      </c>
      <c r="D1228" s="1" t="s">
        <v>58</v>
      </c>
      <c r="E1228" s="1" t="str">
        <f t="shared" si="78"/>
        <v>2013NLResidential</v>
      </c>
      <c r="F1228" s="196">
        <v>0.37375000000000003</v>
      </c>
      <c r="G1228" s="196">
        <v>9.9000000000000005E-2</v>
      </c>
      <c r="H1228" s="196">
        <v>0.11063000000000001</v>
      </c>
      <c r="I1228" s="196">
        <v>7.3400000000000002E-3</v>
      </c>
      <c r="J1228" s="196">
        <v>0.12643000000000001</v>
      </c>
      <c r="K1228" s="196">
        <v>3.1480000000000001E-2</v>
      </c>
      <c r="L1228" s="196">
        <v>2.8530000000000003E-2</v>
      </c>
      <c r="M1228" s="265">
        <v>1.6500000000000001E-2</v>
      </c>
      <c r="N1228" s="196">
        <v>1.9179999999999999E-2</v>
      </c>
      <c r="O1228" s="196">
        <v>0</v>
      </c>
      <c r="P1228" s="196">
        <v>0</v>
      </c>
      <c r="Q1228" s="196">
        <v>7.3499999999999998E-3</v>
      </c>
      <c r="R1228" s="196">
        <v>0</v>
      </c>
      <c r="S1228" s="196">
        <v>1.0840000000000001E-2</v>
      </c>
      <c r="T1228" s="196">
        <v>0</v>
      </c>
      <c r="U1228" s="196">
        <v>9.3279999999999988E-2</v>
      </c>
      <c r="V1228" s="196">
        <v>0</v>
      </c>
      <c r="W1228" s="196">
        <v>2.532000000000003E-2</v>
      </c>
      <c r="X1228" s="196">
        <v>3.4790000000000001E-2</v>
      </c>
      <c r="Y1228" s="196">
        <v>0</v>
      </c>
      <c r="Z1228" s="265">
        <v>3.2200000000000002E-3</v>
      </c>
      <c r="AA1228" s="196">
        <v>6.9000000000000008E-4</v>
      </c>
      <c r="AB1228" s="196">
        <v>0</v>
      </c>
      <c r="AC1228" s="196">
        <v>0</v>
      </c>
      <c r="AD1228" s="196">
        <v>0</v>
      </c>
      <c r="AE1228" s="196">
        <v>1.167E-2</v>
      </c>
      <c r="AF1228" s="272">
        <f t="shared" si="79"/>
        <v>0.99999999999999989</v>
      </c>
      <c r="AG1228" s="196">
        <f t="shared" si="76"/>
        <v>0.17981000000000003</v>
      </c>
    </row>
    <row r="1229" spans="1:33" s="23" customFormat="1" x14ac:dyDescent="0.25">
      <c r="A1229" s="1">
        <v>2014</v>
      </c>
      <c r="B1229" s="1" t="s">
        <v>21</v>
      </c>
      <c r="C1229" s="1" t="str">
        <f t="shared" si="77"/>
        <v>2014NL</v>
      </c>
      <c r="D1229" s="1" t="s">
        <v>57</v>
      </c>
      <c r="E1229" s="1" t="str">
        <f t="shared" si="78"/>
        <v>2014NLC&amp;D</v>
      </c>
      <c r="F1229" s="196">
        <v>1.2800000000000001E-3</v>
      </c>
      <c r="G1229" s="196">
        <v>3.2799999999999999E-3</v>
      </c>
      <c r="H1229" s="196">
        <v>5.3100000000000005E-3</v>
      </c>
      <c r="I1229" s="196">
        <v>0.39866000000000001</v>
      </c>
      <c r="J1229" s="196">
        <v>2.5550000000000003E-2</v>
      </c>
      <c r="K1229" s="196">
        <v>8.8999999999999995E-4</v>
      </c>
      <c r="L1229" s="196">
        <v>4.6999999999999999E-4</v>
      </c>
      <c r="M1229" s="265">
        <v>4.2199999999999998E-3</v>
      </c>
      <c r="N1229" s="196">
        <v>8.43E-3</v>
      </c>
      <c r="O1229" s="196">
        <v>0</v>
      </c>
      <c r="P1229" s="196">
        <v>0</v>
      </c>
      <c r="Q1229" s="196">
        <v>0</v>
      </c>
      <c r="R1229" s="196">
        <v>0</v>
      </c>
      <c r="S1229" s="196">
        <v>0.43695999999999996</v>
      </c>
      <c r="T1229" s="196">
        <v>5.8179999999999996E-2</v>
      </c>
      <c r="U1229" s="196">
        <v>1.7230000000000002E-2</v>
      </c>
      <c r="V1229" s="196">
        <v>0</v>
      </c>
      <c r="W1229" s="196">
        <v>9.8400000000000154E-3</v>
      </c>
      <c r="X1229" s="196">
        <v>1.022E-2</v>
      </c>
      <c r="Y1229" s="196">
        <v>0</v>
      </c>
      <c r="Z1229" s="265">
        <v>8.0000000000000004E-4</v>
      </c>
      <c r="AA1229" s="196">
        <v>6.3899999999999998E-3</v>
      </c>
      <c r="AB1229" s="196">
        <v>0</v>
      </c>
      <c r="AC1229" s="196">
        <v>0</v>
      </c>
      <c r="AD1229" s="196">
        <v>0</v>
      </c>
      <c r="AE1229" s="196">
        <v>1.2290000000000001E-2</v>
      </c>
      <c r="AF1229" s="272">
        <f t="shared" si="79"/>
        <v>1</v>
      </c>
      <c r="AG1229" s="196">
        <f t="shared" si="76"/>
        <v>0.55191000000000012</v>
      </c>
    </row>
    <row r="1230" spans="1:33" s="23" customFormat="1" x14ac:dyDescent="0.25">
      <c r="A1230" s="1">
        <v>2014</v>
      </c>
      <c r="B1230" s="1" t="s">
        <v>21</v>
      </c>
      <c r="C1230" s="1" t="str">
        <f t="shared" si="77"/>
        <v>2014NL</v>
      </c>
      <c r="D1230" s="1" t="s">
        <v>56</v>
      </c>
      <c r="E1230" s="1" t="str">
        <f t="shared" si="78"/>
        <v>2014NLICI</v>
      </c>
      <c r="F1230" s="196">
        <v>7.578E-2</v>
      </c>
      <c r="G1230" s="196">
        <v>0.14846999999999999</v>
      </c>
      <c r="H1230" s="196">
        <v>0.10349999999999999</v>
      </c>
      <c r="I1230" s="196">
        <v>0.24123999999999998</v>
      </c>
      <c r="J1230" s="196">
        <v>7.3639999999999997E-2</v>
      </c>
      <c r="K1230" s="196">
        <v>6.11E-3</v>
      </c>
      <c r="L1230" s="196">
        <v>1.525E-2</v>
      </c>
      <c r="M1230" s="265">
        <v>2.1700000000000001E-3</v>
      </c>
      <c r="N1230" s="196">
        <v>1.4579999999999999E-2</v>
      </c>
      <c r="O1230" s="196">
        <v>0</v>
      </c>
      <c r="P1230" s="196">
        <v>0</v>
      </c>
      <c r="Q1230" s="196">
        <v>0</v>
      </c>
      <c r="R1230" s="196">
        <v>8.0990000000000006E-2</v>
      </c>
      <c r="S1230" s="196">
        <v>2.3269999999999999E-2</v>
      </c>
      <c r="T1230" s="196">
        <v>0</v>
      </c>
      <c r="U1230" s="196">
        <v>8.097E-2</v>
      </c>
      <c r="V1230" s="196">
        <v>0</v>
      </c>
      <c r="W1230" s="196">
        <v>6.1509999999999981E-2</v>
      </c>
      <c r="X1230" s="196">
        <v>7.7400000000000004E-3</v>
      </c>
      <c r="Y1230" s="196">
        <v>0</v>
      </c>
      <c r="Z1230" s="265">
        <v>1.634E-2</v>
      </c>
      <c r="AA1230" s="196">
        <v>1.0920000000000001E-2</v>
      </c>
      <c r="AB1230" s="196">
        <v>0</v>
      </c>
      <c r="AC1230" s="196">
        <v>0</v>
      </c>
      <c r="AD1230" s="196">
        <v>0</v>
      </c>
      <c r="AE1230" s="196">
        <v>3.7519999999999998E-2</v>
      </c>
      <c r="AF1230" s="272">
        <f t="shared" si="79"/>
        <v>1</v>
      </c>
      <c r="AG1230" s="196">
        <f t="shared" si="76"/>
        <v>0.23826999999999998</v>
      </c>
    </row>
    <row r="1231" spans="1:33" s="23" customFormat="1" x14ac:dyDescent="0.25">
      <c r="A1231" s="1">
        <v>2014</v>
      </c>
      <c r="B1231" s="1" t="s">
        <v>21</v>
      </c>
      <c r="C1231" s="1" t="str">
        <f t="shared" si="77"/>
        <v>2014NL</v>
      </c>
      <c r="D1231" s="1" t="s">
        <v>58</v>
      </c>
      <c r="E1231" s="1" t="str">
        <f t="shared" si="78"/>
        <v>2014NLResidential</v>
      </c>
      <c r="F1231" s="196">
        <v>0.37375000000000003</v>
      </c>
      <c r="G1231" s="196">
        <v>9.9000000000000005E-2</v>
      </c>
      <c r="H1231" s="196">
        <v>0.11063000000000001</v>
      </c>
      <c r="I1231" s="196">
        <v>7.3400000000000002E-3</v>
      </c>
      <c r="J1231" s="196">
        <v>0.12643000000000001</v>
      </c>
      <c r="K1231" s="196">
        <v>3.1480000000000001E-2</v>
      </c>
      <c r="L1231" s="196">
        <v>2.8530000000000003E-2</v>
      </c>
      <c r="M1231" s="265">
        <v>1.6500000000000001E-2</v>
      </c>
      <c r="N1231" s="196">
        <v>1.9179999999999999E-2</v>
      </c>
      <c r="O1231" s="196">
        <v>0</v>
      </c>
      <c r="P1231" s="196">
        <v>0</v>
      </c>
      <c r="Q1231" s="196">
        <v>7.3499999999999998E-3</v>
      </c>
      <c r="R1231" s="196">
        <v>0</v>
      </c>
      <c r="S1231" s="196">
        <v>1.0840000000000001E-2</v>
      </c>
      <c r="T1231" s="196">
        <v>0</v>
      </c>
      <c r="U1231" s="196">
        <v>9.3279999999999988E-2</v>
      </c>
      <c r="V1231" s="196">
        <v>0</v>
      </c>
      <c r="W1231" s="196">
        <v>2.532000000000003E-2</v>
      </c>
      <c r="X1231" s="196">
        <v>3.4790000000000001E-2</v>
      </c>
      <c r="Y1231" s="196">
        <v>0</v>
      </c>
      <c r="Z1231" s="265">
        <v>3.2200000000000002E-3</v>
      </c>
      <c r="AA1231" s="196">
        <v>6.9000000000000008E-4</v>
      </c>
      <c r="AB1231" s="196">
        <v>0</v>
      </c>
      <c r="AC1231" s="196">
        <v>0</v>
      </c>
      <c r="AD1231" s="196">
        <v>0</v>
      </c>
      <c r="AE1231" s="196">
        <v>1.167E-2</v>
      </c>
      <c r="AF1231" s="272">
        <f t="shared" si="79"/>
        <v>0.99999999999999989</v>
      </c>
      <c r="AG1231" s="196">
        <f t="shared" si="76"/>
        <v>0.17981000000000003</v>
      </c>
    </row>
    <row r="1232" spans="1:33" s="23" customFormat="1" x14ac:dyDescent="0.25">
      <c r="A1232" s="1">
        <v>2015</v>
      </c>
      <c r="B1232" s="1" t="s">
        <v>21</v>
      </c>
      <c r="C1232" s="1" t="str">
        <f t="shared" si="77"/>
        <v>2015NL</v>
      </c>
      <c r="D1232" s="1" t="s">
        <v>57</v>
      </c>
      <c r="E1232" s="1" t="str">
        <f t="shared" si="78"/>
        <v>2015NLC&amp;D</v>
      </c>
      <c r="F1232" s="196">
        <v>1.2800000000000001E-3</v>
      </c>
      <c r="G1232" s="196">
        <v>3.2799999999999999E-3</v>
      </c>
      <c r="H1232" s="196">
        <v>5.3100000000000005E-3</v>
      </c>
      <c r="I1232" s="196">
        <v>0.39866000000000001</v>
      </c>
      <c r="J1232" s="196">
        <v>2.5550000000000003E-2</v>
      </c>
      <c r="K1232" s="196">
        <v>8.8999999999999995E-4</v>
      </c>
      <c r="L1232" s="196">
        <v>4.6999999999999999E-4</v>
      </c>
      <c r="M1232" s="265">
        <v>4.2199999999999998E-3</v>
      </c>
      <c r="N1232" s="196">
        <v>8.43E-3</v>
      </c>
      <c r="O1232" s="196">
        <v>0</v>
      </c>
      <c r="P1232" s="196">
        <v>0</v>
      </c>
      <c r="Q1232" s="196">
        <v>0</v>
      </c>
      <c r="R1232" s="196">
        <v>0</v>
      </c>
      <c r="S1232" s="196">
        <v>0.43695999999999996</v>
      </c>
      <c r="T1232" s="196">
        <v>5.8179999999999996E-2</v>
      </c>
      <c r="U1232" s="196">
        <v>1.7230000000000002E-2</v>
      </c>
      <c r="V1232" s="196">
        <v>0</v>
      </c>
      <c r="W1232" s="196">
        <v>9.8400000000000154E-3</v>
      </c>
      <c r="X1232" s="196">
        <v>1.022E-2</v>
      </c>
      <c r="Y1232" s="196">
        <v>0</v>
      </c>
      <c r="Z1232" s="265">
        <v>8.0000000000000004E-4</v>
      </c>
      <c r="AA1232" s="196">
        <v>6.3899999999999998E-3</v>
      </c>
      <c r="AB1232" s="196">
        <v>0</v>
      </c>
      <c r="AC1232" s="196">
        <v>0</v>
      </c>
      <c r="AD1232" s="196">
        <v>0</v>
      </c>
      <c r="AE1232" s="196">
        <v>1.2290000000000001E-2</v>
      </c>
      <c r="AF1232" s="272">
        <f t="shared" si="79"/>
        <v>1</v>
      </c>
      <c r="AG1232" s="196">
        <f t="shared" si="76"/>
        <v>0.55191000000000012</v>
      </c>
    </row>
    <row r="1233" spans="1:33" s="23" customFormat="1" x14ac:dyDescent="0.25">
      <c r="A1233" s="1">
        <v>2015</v>
      </c>
      <c r="B1233" s="1" t="s">
        <v>21</v>
      </c>
      <c r="C1233" s="1" t="str">
        <f t="shared" si="77"/>
        <v>2015NL</v>
      </c>
      <c r="D1233" s="1" t="s">
        <v>56</v>
      </c>
      <c r="E1233" s="1" t="str">
        <f t="shared" si="78"/>
        <v>2015NLICI</v>
      </c>
      <c r="F1233" s="196">
        <v>7.578E-2</v>
      </c>
      <c r="G1233" s="196">
        <v>0.14846999999999999</v>
      </c>
      <c r="H1233" s="196">
        <v>0.10349999999999999</v>
      </c>
      <c r="I1233" s="196">
        <v>0.24123999999999998</v>
      </c>
      <c r="J1233" s="196">
        <v>7.3639999999999997E-2</v>
      </c>
      <c r="K1233" s="196">
        <v>6.11E-3</v>
      </c>
      <c r="L1233" s="196">
        <v>1.525E-2</v>
      </c>
      <c r="M1233" s="265">
        <v>2.1700000000000001E-3</v>
      </c>
      <c r="N1233" s="196">
        <v>1.4579999999999999E-2</v>
      </c>
      <c r="O1233" s="196">
        <v>0</v>
      </c>
      <c r="P1233" s="196">
        <v>0</v>
      </c>
      <c r="Q1233" s="196">
        <v>0</v>
      </c>
      <c r="R1233" s="196">
        <v>8.0990000000000006E-2</v>
      </c>
      <c r="S1233" s="196">
        <v>2.3269999999999999E-2</v>
      </c>
      <c r="T1233" s="196">
        <v>0</v>
      </c>
      <c r="U1233" s="196">
        <v>8.097E-2</v>
      </c>
      <c r="V1233" s="196">
        <v>0</v>
      </c>
      <c r="W1233" s="196">
        <v>6.1509999999999981E-2</v>
      </c>
      <c r="X1233" s="196">
        <v>7.7400000000000004E-3</v>
      </c>
      <c r="Y1233" s="196">
        <v>0</v>
      </c>
      <c r="Z1233" s="265">
        <v>1.634E-2</v>
      </c>
      <c r="AA1233" s="196">
        <v>1.0920000000000001E-2</v>
      </c>
      <c r="AB1233" s="196">
        <v>0</v>
      </c>
      <c r="AC1233" s="196">
        <v>0</v>
      </c>
      <c r="AD1233" s="196">
        <v>0</v>
      </c>
      <c r="AE1233" s="196">
        <v>3.7519999999999998E-2</v>
      </c>
      <c r="AF1233" s="272">
        <f t="shared" si="79"/>
        <v>1</v>
      </c>
      <c r="AG1233" s="196">
        <f t="shared" si="76"/>
        <v>0.23826999999999998</v>
      </c>
    </row>
    <row r="1234" spans="1:33" s="23" customFormat="1" x14ac:dyDescent="0.25">
      <c r="A1234" s="1">
        <v>2015</v>
      </c>
      <c r="B1234" s="1" t="s">
        <v>21</v>
      </c>
      <c r="C1234" s="1" t="str">
        <f t="shared" si="77"/>
        <v>2015NL</v>
      </c>
      <c r="D1234" s="1" t="s">
        <v>58</v>
      </c>
      <c r="E1234" s="1" t="str">
        <f t="shared" si="78"/>
        <v>2015NLResidential</v>
      </c>
      <c r="F1234" s="196">
        <v>0.37375000000000003</v>
      </c>
      <c r="G1234" s="196">
        <v>9.9000000000000005E-2</v>
      </c>
      <c r="H1234" s="196">
        <v>0.11063000000000001</v>
      </c>
      <c r="I1234" s="196">
        <v>7.3400000000000002E-3</v>
      </c>
      <c r="J1234" s="196">
        <v>0.12643000000000001</v>
      </c>
      <c r="K1234" s="196">
        <v>3.1480000000000001E-2</v>
      </c>
      <c r="L1234" s="196">
        <v>2.8530000000000003E-2</v>
      </c>
      <c r="M1234" s="265">
        <v>1.6500000000000001E-2</v>
      </c>
      <c r="N1234" s="196">
        <v>1.9179999999999999E-2</v>
      </c>
      <c r="O1234" s="196">
        <v>0</v>
      </c>
      <c r="P1234" s="196">
        <v>0</v>
      </c>
      <c r="Q1234" s="196">
        <v>7.3499999999999998E-3</v>
      </c>
      <c r="R1234" s="196">
        <v>0</v>
      </c>
      <c r="S1234" s="196">
        <v>1.0840000000000001E-2</v>
      </c>
      <c r="T1234" s="196">
        <v>0</v>
      </c>
      <c r="U1234" s="196">
        <v>9.3279999999999988E-2</v>
      </c>
      <c r="V1234" s="196">
        <v>0</v>
      </c>
      <c r="W1234" s="196">
        <v>2.532000000000003E-2</v>
      </c>
      <c r="X1234" s="196">
        <v>3.4790000000000001E-2</v>
      </c>
      <c r="Y1234" s="196">
        <v>0</v>
      </c>
      <c r="Z1234" s="265">
        <v>3.2200000000000002E-3</v>
      </c>
      <c r="AA1234" s="196">
        <v>6.9000000000000008E-4</v>
      </c>
      <c r="AB1234" s="196">
        <v>0</v>
      </c>
      <c r="AC1234" s="196">
        <v>0</v>
      </c>
      <c r="AD1234" s="196">
        <v>0</v>
      </c>
      <c r="AE1234" s="196">
        <v>1.167E-2</v>
      </c>
      <c r="AF1234" s="272">
        <f t="shared" si="79"/>
        <v>0.99999999999999989</v>
      </c>
      <c r="AG1234" s="196">
        <f t="shared" si="76"/>
        <v>0.17981000000000003</v>
      </c>
    </row>
    <row r="1235" spans="1:33" s="23" customFormat="1" x14ac:dyDescent="0.25">
      <c r="A1235" s="1">
        <v>2016</v>
      </c>
      <c r="B1235" s="1" t="s">
        <v>21</v>
      </c>
      <c r="C1235" s="1" t="str">
        <f t="shared" si="77"/>
        <v>2016NL</v>
      </c>
      <c r="D1235" s="1" t="s">
        <v>57</v>
      </c>
      <c r="E1235" s="1" t="str">
        <f t="shared" si="78"/>
        <v>2016NLC&amp;D</v>
      </c>
      <c r="F1235" s="196">
        <v>1.2800000000000001E-3</v>
      </c>
      <c r="G1235" s="196">
        <v>3.2799999999999999E-3</v>
      </c>
      <c r="H1235" s="196">
        <v>5.3100000000000005E-3</v>
      </c>
      <c r="I1235" s="196">
        <v>0.39866000000000001</v>
      </c>
      <c r="J1235" s="196">
        <v>2.5550000000000003E-2</v>
      </c>
      <c r="K1235" s="196">
        <v>8.8999999999999995E-4</v>
      </c>
      <c r="L1235" s="196">
        <v>4.6999999999999999E-4</v>
      </c>
      <c r="M1235" s="265">
        <v>4.2199999999999998E-3</v>
      </c>
      <c r="N1235" s="196">
        <v>8.43E-3</v>
      </c>
      <c r="O1235" s="196">
        <v>0</v>
      </c>
      <c r="P1235" s="196">
        <v>0</v>
      </c>
      <c r="Q1235" s="196">
        <v>0</v>
      </c>
      <c r="R1235" s="196">
        <v>0</v>
      </c>
      <c r="S1235" s="196">
        <v>0.43695999999999996</v>
      </c>
      <c r="T1235" s="196">
        <v>5.8179999999999996E-2</v>
      </c>
      <c r="U1235" s="196">
        <v>1.7230000000000002E-2</v>
      </c>
      <c r="V1235" s="196">
        <v>0</v>
      </c>
      <c r="W1235" s="196">
        <v>9.8400000000000154E-3</v>
      </c>
      <c r="X1235" s="196">
        <v>1.022E-2</v>
      </c>
      <c r="Y1235" s="197">
        <v>0</v>
      </c>
      <c r="Z1235" s="265">
        <v>8.0000000000000004E-4</v>
      </c>
      <c r="AA1235" s="196">
        <v>6.3899999999999998E-3</v>
      </c>
      <c r="AB1235" s="196">
        <v>0</v>
      </c>
      <c r="AC1235" s="196">
        <v>0</v>
      </c>
      <c r="AD1235" s="196">
        <v>0</v>
      </c>
      <c r="AE1235" s="196">
        <v>1.2290000000000001E-2</v>
      </c>
      <c r="AF1235" s="272">
        <f t="shared" si="79"/>
        <v>1</v>
      </c>
      <c r="AG1235" s="196">
        <f t="shared" si="76"/>
        <v>0.55191000000000012</v>
      </c>
    </row>
    <row r="1236" spans="1:33" s="23" customFormat="1" x14ac:dyDescent="0.25">
      <c r="A1236" s="1">
        <v>2016</v>
      </c>
      <c r="B1236" s="1" t="s">
        <v>21</v>
      </c>
      <c r="C1236" s="1" t="str">
        <f t="shared" si="77"/>
        <v>2016NL</v>
      </c>
      <c r="D1236" s="1" t="s">
        <v>56</v>
      </c>
      <c r="E1236" s="1" t="str">
        <f t="shared" si="78"/>
        <v>2016NLICI</v>
      </c>
      <c r="F1236" s="196">
        <v>7.578E-2</v>
      </c>
      <c r="G1236" s="196">
        <v>0.14846999999999999</v>
      </c>
      <c r="H1236" s="196">
        <v>0.10349999999999999</v>
      </c>
      <c r="I1236" s="196">
        <v>0.24123999999999998</v>
      </c>
      <c r="J1236" s="196">
        <v>7.3639999999999997E-2</v>
      </c>
      <c r="K1236" s="196">
        <v>6.11E-3</v>
      </c>
      <c r="L1236" s="196">
        <v>1.525E-2</v>
      </c>
      <c r="M1236" s="265">
        <v>2.1700000000000001E-3</v>
      </c>
      <c r="N1236" s="196">
        <v>1.4579999999999999E-2</v>
      </c>
      <c r="O1236" s="196">
        <v>0</v>
      </c>
      <c r="P1236" s="196">
        <v>0</v>
      </c>
      <c r="Q1236" s="196">
        <v>0</v>
      </c>
      <c r="R1236" s="196">
        <v>8.0990000000000006E-2</v>
      </c>
      <c r="S1236" s="196">
        <v>2.3269999999999999E-2</v>
      </c>
      <c r="T1236" s="196">
        <v>0</v>
      </c>
      <c r="U1236" s="196">
        <v>8.097E-2</v>
      </c>
      <c r="V1236" s="196">
        <v>0</v>
      </c>
      <c r="W1236" s="196">
        <v>6.1509999999999981E-2</v>
      </c>
      <c r="X1236" s="196">
        <v>7.7400000000000004E-3</v>
      </c>
      <c r="Y1236" s="196">
        <v>0</v>
      </c>
      <c r="Z1236" s="265">
        <v>1.634E-2</v>
      </c>
      <c r="AA1236" s="196">
        <v>1.0920000000000001E-2</v>
      </c>
      <c r="AB1236" s="196">
        <v>0</v>
      </c>
      <c r="AC1236" s="196">
        <v>0</v>
      </c>
      <c r="AD1236" s="196">
        <v>0</v>
      </c>
      <c r="AE1236" s="196">
        <v>3.7519999999999998E-2</v>
      </c>
      <c r="AF1236" s="272">
        <f t="shared" si="79"/>
        <v>1</v>
      </c>
      <c r="AG1236" s="196">
        <f t="shared" si="76"/>
        <v>0.23826999999999998</v>
      </c>
    </row>
    <row r="1237" spans="1:33" s="23" customFormat="1" x14ac:dyDescent="0.25">
      <c r="A1237" s="1">
        <v>2016</v>
      </c>
      <c r="B1237" s="1" t="s">
        <v>21</v>
      </c>
      <c r="C1237" s="1" t="str">
        <f t="shared" si="77"/>
        <v>2016NL</v>
      </c>
      <c r="D1237" s="1" t="s">
        <v>58</v>
      </c>
      <c r="E1237" s="1" t="str">
        <f t="shared" si="78"/>
        <v>2016NLResidential</v>
      </c>
      <c r="F1237" s="196">
        <v>0.37375000000000003</v>
      </c>
      <c r="G1237" s="196">
        <v>9.9000000000000005E-2</v>
      </c>
      <c r="H1237" s="196">
        <v>0.11063000000000001</v>
      </c>
      <c r="I1237" s="196">
        <v>7.3400000000000002E-3</v>
      </c>
      <c r="J1237" s="196">
        <v>0.12643000000000001</v>
      </c>
      <c r="K1237" s="196">
        <v>3.1480000000000001E-2</v>
      </c>
      <c r="L1237" s="196">
        <v>2.8530000000000003E-2</v>
      </c>
      <c r="M1237" s="265">
        <v>1.6500000000000001E-2</v>
      </c>
      <c r="N1237" s="196">
        <v>1.9179999999999999E-2</v>
      </c>
      <c r="O1237" s="196">
        <v>0</v>
      </c>
      <c r="P1237" s="196">
        <v>0</v>
      </c>
      <c r="Q1237" s="196">
        <v>7.3499999999999998E-3</v>
      </c>
      <c r="R1237" s="196">
        <v>0</v>
      </c>
      <c r="S1237" s="196">
        <v>1.0840000000000001E-2</v>
      </c>
      <c r="T1237" s="196">
        <v>0</v>
      </c>
      <c r="U1237" s="196">
        <v>9.3279999999999988E-2</v>
      </c>
      <c r="V1237" s="196">
        <v>0</v>
      </c>
      <c r="W1237" s="196">
        <v>2.532000000000003E-2</v>
      </c>
      <c r="X1237" s="196">
        <v>3.4790000000000001E-2</v>
      </c>
      <c r="Y1237" s="196">
        <v>0</v>
      </c>
      <c r="Z1237" s="265">
        <v>3.2200000000000002E-3</v>
      </c>
      <c r="AA1237" s="196">
        <v>6.9000000000000008E-4</v>
      </c>
      <c r="AB1237" s="196">
        <v>0</v>
      </c>
      <c r="AC1237" s="196">
        <v>0</v>
      </c>
      <c r="AD1237" s="196">
        <v>0</v>
      </c>
      <c r="AE1237" s="196">
        <v>1.167E-2</v>
      </c>
      <c r="AF1237" s="272">
        <f t="shared" si="79"/>
        <v>0.99999999999999989</v>
      </c>
      <c r="AG1237" s="196">
        <f t="shared" si="76"/>
        <v>0.17981000000000003</v>
      </c>
    </row>
    <row r="1238" spans="1:33" s="23" customFormat="1" x14ac:dyDescent="0.25">
      <c r="A1238" s="1">
        <v>2017</v>
      </c>
      <c r="B1238" s="1" t="s">
        <v>21</v>
      </c>
      <c r="C1238" s="1" t="str">
        <f t="shared" si="77"/>
        <v>2017NL</v>
      </c>
      <c r="D1238" s="1" t="s">
        <v>57</v>
      </c>
      <c r="E1238" s="1" t="str">
        <f t="shared" si="78"/>
        <v>2017NLC&amp;D</v>
      </c>
      <c r="F1238" s="196">
        <v>1.2800000000000001E-3</v>
      </c>
      <c r="G1238" s="196">
        <v>3.2799999999999999E-3</v>
      </c>
      <c r="H1238" s="196">
        <v>5.3100000000000005E-3</v>
      </c>
      <c r="I1238" s="196">
        <v>0.39866000000000001</v>
      </c>
      <c r="J1238" s="196">
        <v>2.5550000000000003E-2</v>
      </c>
      <c r="K1238" s="196">
        <v>8.8999999999999995E-4</v>
      </c>
      <c r="L1238" s="196">
        <v>4.6999999999999999E-4</v>
      </c>
      <c r="M1238" s="265">
        <v>4.2199999999999998E-3</v>
      </c>
      <c r="N1238" s="196">
        <v>8.43E-3</v>
      </c>
      <c r="O1238" s="196">
        <v>0</v>
      </c>
      <c r="P1238" s="196">
        <v>0</v>
      </c>
      <c r="Q1238" s="196">
        <v>0</v>
      </c>
      <c r="R1238" s="196">
        <v>0</v>
      </c>
      <c r="S1238" s="196">
        <v>0.43695999999999996</v>
      </c>
      <c r="T1238" s="196">
        <v>5.8179999999999996E-2</v>
      </c>
      <c r="U1238" s="196">
        <v>1.7230000000000002E-2</v>
      </c>
      <c r="V1238" s="196">
        <v>0</v>
      </c>
      <c r="W1238" s="196">
        <v>9.8400000000000154E-3</v>
      </c>
      <c r="X1238" s="196">
        <v>1.022E-2</v>
      </c>
      <c r="Y1238" s="196">
        <v>0</v>
      </c>
      <c r="Z1238" s="265">
        <v>8.0000000000000004E-4</v>
      </c>
      <c r="AA1238" s="196">
        <v>6.3899999999999998E-3</v>
      </c>
      <c r="AB1238" s="196">
        <v>0</v>
      </c>
      <c r="AC1238" s="196">
        <v>0</v>
      </c>
      <c r="AD1238" s="196">
        <v>0</v>
      </c>
      <c r="AE1238" s="196">
        <v>1.2290000000000001E-2</v>
      </c>
      <c r="AF1238" s="272">
        <f t="shared" si="79"/>
        <v>1</v>
      </c>
      <c r="AG1238" s="196">
        <f t="shared" si="76"/>
        <v>0.55191000000000012</v>
      </c>
    </row>
    <row r="1239" spans="1:33" s="23" customFormat="1" x14ac:dyDescent="0.25">
      <c r="A1239" s="1">
        <v>2017</v>
      </c>
      <c r="B1239" s="1" t="s">
        <v>21</v>
      </c>
      <c r="C1239" s="1" t="str">
        <f t="shared" si="77"/>
        <v>2017NL</v>
      </c>
      <c r="D1239" s="1" t="s">
        <v>56</v>
      </c>
      <c r="E1239" s="1" t="str">
        <f t="shared" si="78"/>
        <v>2017NLICI</v>
      </c>
      <c r="F1239" s="196">
        <v>7.578E-2</v>
      </c>
      <c r="G1239" s="196">
        <v>0.14846999999999999</v>
      </c>
      <c r="H1239" s="196">
        <v>0.10349999999999999</v>
      </c>
      <c r="I1239" s="196">
        <v>0.24123999999999998</v>
      </c>
      <c r="J1239" s="196">
        <v>7.3639999999999997E-2</v>
      </c>
      <c r="K1239" s="196">
        <v>6.11E-3</v>
      </c>
      <c r="L1239" s="196">
        <v>1.525E-2</v>
      </c>
      <c r="M1239" s="265">
        <v>2.1700000000000001E-3</v>
      </c>
      <c r="N1239" s="196">
        <v>1.4579999999999999E-2</v>
      </c>
      <c r="O1239" s="196">
        <v>0</v>
      </c>
      <c r="P1239" s="196">
        <v>0</v>
      </c>
      <c r="Q1239" s="196">
        <v>0</v>
      </c>
      <c r="R1239" s="196">
        <v>8.0990000000000006E-2</v>
      </c>
      <c r="S1239" s="196">
        <v>2.3269999999999999E-2</v>
      </c>
      <c r="T1239" s="196">
        <v>0</v>
      </c>
      <c r="U1239" s="196">
        <v>8.097E-2</v>
      </c>
      <c r="V1239" s="196">
        <v>0</v>
      </c>
      <c r="W1239" s="196">
        <v>6.1509999999999981E-2</v>
      </c>
      <c r="X1239" s="196">
        <v>7.7400000000000004E-3</v>
      </c>
      <c r="Y1239" s="196">
        <v>0</v>
      </c>
      <c r="Z1239" s="265">
        <v>1.634E-2</v>
      </c>
      <c r="AA1239" s="196">
        <v>1.0920000000000001E-2</v>
      </c>
      <c r="AB1239" s="196">
        <v>0</v>
      </c>
      <c r="AC1239" s="196">
        <v>0</v>
      </c>
      <c r="AD1239" s="196">
        <v>0</v>
      </c>
      <c r="AE1239" s="196">
        <v>3.7519999999999998E-2</v>
      </c>
      <c r="AF1239" s="272">
        <f t="shared" si="79"/>
        <v>1</v>
      </c>
      <c r="AG1239" s="196">
        <f t="shared" si="76"/>
        <v>0.23826999999999998</v>
      </c>
    </row>
    <row r="1240" spans="1:33" s="23" customFormat="1" x14ac:dyDescent="0.25">
      <c r="A1240" s="1">
        <v>2017</v>
      </c>
      <c r="B1240" s="1" t="s">
        <v>21</v>
      </c>
      <c r="C1240" s="1" t="str">
        <f t="shared" si="77"/>
        <v>2017NL</v>
      </c>
      <c r="D1240" s="1" t="s">
        <v>58</v>
      </c>
      <c r="E1240" s="1" t="str">
        <f t="shared" si="78"/>
        <v>2017NLResidential</v>
      </c>
      <c r="F1240" s="196">
        <v>0.37375000000000003</v>
      </c>
      <c r="G1240" s="196">
        <v>9.9000000000000005E-2</v>
      </c>
      <c r="H1240" s="196">
        <v>0.11063000000000001</v>
      </c>
      <c r="I1240" s="196">
        <v>7.3400000000000002E-3</v>
      </c>
      <c r="J1240" s="196">
        <v>0.12643000000000001</v>
      </c>
      <c r="K1240" s="196">
        <v>3.1480000000000001E-2</v>
      </c>
      <c r="L1240" s="196">
        <v>2.8530000000000003E-2</v>
      </c>
      <c r="M1240" s="265">
        <v>1.6500000000000001E-2</v>
      </c>
      <c r="N1240" s="196">
        <v>1.9179999999999999E-2</v>
      </c>
      <c r="O1240" s="196">
        <v>0</v>
      </c>
      <c r="P1240" s="196">
        <v>0</v>
      </c>
      <c r="Q1240" s="196">
        <v>7.3499999999999998E-3</v>
      </c>
      <c r="R1240" s="196">
        <v>0</v>
      </c>
      <c r="S1240" s="196">
        <v>1.0840000000000001E-2</v>
      </c>
      <c r="T1240" s="196">
        <v>0</v>
      </c>
      <c r="U1240" s="196">
        <v>9.3279999999999988E-2</v>
      </c>
      <c r="V1240" s="196">
        <v>0</v>
      </c>
      <c r="W1240" s="196">
        <v>2.532000000000003E-2</v>
      </c>
      <c r="X1240" s="196">
        <v>3.4790000000000001E-2</v>
      </c>
      <c r="Y1240" s="196">
        <v>0</v>
      </c>
      <c r="Z1240" s="265">
        <v>3.2200000000000002E-3</v>
      </c>
      <c r="AA1240" s="196">
        <v>6.9000000000000008E-4</v>
      </c>
      <c r="AB1240" s="196">
        <v>0</v>
      </c>
      <c r="AC1240" s="196">
        <v>0</v>
      </c>
      <c r="AD1240" s="196">
        <v>0</v>
      </c>
      <c r="AE1240" s="196">
        <v>1.167E-2</v>
      </c>
      <c r="AF1240" s="272">
        <f t="shared" si="79"/>
        <v>0.99999999999999989</v>
      </c>
      <c r="AG1240" s="196">
        <f t="shared" si="76"/>
        <v>0.17981000000000003</v>
      </c>
    </row>
    <row r="1241" spans="1:33" s="23" customFormat="1" x14ac:dyDescent="0.25">
      <c r="A1241" s="1">
        <v>2018</v>
      </c>
      <c r="B1241" s="1" t="s">
        <v>21</v>
      </c>
      <c r="C1241" s="1" t="str">
        <f t="shared" si="77"/>
        <v>2018NL</v>
      </c>
      <c r="D1241" s="1" t="s">
        <v>57</v>
      </c>
      <c r="E1241" s="1" t="str">
        <f t="shared" si="78"/>
        <v>2018NLC&amp;D</v>
      </c>
      <c r="F1241" s="196">
        <v>1.2800000000000001E-3</v>
      </c>
      <c r="G1241" s="196">
        <v>3.2799999999999999E-3</v>
      </c>
      <c r="H1241" s="196">
        <v>5.3100000000000005E-3</v>
      </c>
      <c r="I1241" s="196">
        <v>0.39866000000000001</v>
      </c>
      <c r="J1241" s="196">
        <v>2.5550000000000003E-2</v>
      </c>
      <c r="K1241" s="196">
        <v>8.8999999999999995E-4</v>
      </c>
      <c r="L1241" s="196">
        <v>4.6999999999999999E-4</v>
      </c>
      <c r="M1241" s="265">
        <v>4.2199999999999998E-3</v>
      </c>
      <c r="N1241" s="196">
        <v>8.43E-3</v>
      </c>
      <c r="O1241" s="196">
        <v>0</v>
      </c>
      <c r="P1241" s="196">
        <v>0</v>
      </c>
      <c r="Q1241" s="196">
        <v>0</v>
      </c>
      <c r="R1241" s="196">
        <v>0</v>
      </c>
      <c r="S1241" s="196">
        <v>0.43695999999999996</v>
      </c>
      <c r="T1241" s="196">
        <v>5.8179999999999996E-2</v>
      </c>
      <c r="U1241" s="196">
        <v>1.7230000000000002E-2</v>
      </c>
      <c r="V1241" s="196">
        <v>0</v>
      </c>
      <c r="W1241" s="196">
        <v>9.8400000000000154E-3</v>
      </c>
      <c r="X1241" s="196">
        <v>1.022E-2</v>
      </c>
      <c r="Y1241" s="196">
        <v>0</v>
      </c>
      <c r="Z1241" s="265">
        <v>8.0000000000000004E-4</v>
      </c>
      <c r="AA1241" s="196">
        <v>6.3899999999999998E-3</v>
      </c>
      <c r="AB1241" s="196">
        <v>0</v>
      </c>
      <c r="AC1241" s="196">
        <v>0</v>
      </c>
      <c r="AD1241" s="196">
        <v>0</v>
      </c>
      <c r="AE1241" s="196">
        <v>1.2290000000000001E-2</v>
      </c>
      <c r="AF1241" s="272">
        <f t="shared" si="79"/>
        <v>1</v>
      </c>
      <c r="AG1241" s="196">
        <f t="shared" si="76"/>
        <v>0.55191000000000012</v>
      </c>
    </row>
    <row r="1242" spans="1:33" s="23" customFormat="1" x14ac:dyDescent="0.25">
      <c r="A1242" s="1">
        <v>2018</v>
      </c>
      <c r="B1242" s="1" t="s">
        <v>21</v>
      </c>
      <c r="C1242" s="1" t="str">
        <f t="shared" si="77"/>
        <v>2018NL</v>
      </c>
      <c r="D1242" s="1" t="s">
        <v>56</v>
      </c>
      <c r="E1242" s="1" t="str">
        <f t="shared" si="78"/>
        <v>2018NLICI</v>
      </c>
      <c r="F1242" s="196">
        <v>7.578E-2</v>
      </c>
      <c r="G1242" s="196">
        <v>0.14846999999999999</v>
      </c>
      <c r="H1242" s="196">
        <v>0.10349999999999999</v>
      </c>
      <c r="I1242" s="196">
        <v>0.24123999999999998</v>
      </c>
      <c r="J1242" s="196">
        <v>7.3639999999999997E-2</v>
      </c>
      <c r="K1242" s="196">
        <v>6.11E-3</v>
      </c>
      <c r="L1242" s="196">
        <v>1.525E-2</v>
      </c>
      <c r="M1242" s="265">
        <v>2.1700000000000001E-3</v>
      </c>
      <c r="N1242" s="196">
        <v>1.4579999999999999E-2</v>
      </c>
      <c r="O1242" s="196">
        <v>0</v>
      </c>
      <c r="P1242" s="196">
        <v>0</v>
      </c>
      <c r="Q1242" s="196">
        <v>0</v>
      </c>
      <c r="R1242" s="196">
        <v>8.0990000000000006E-2</v>
      </c>
      <c r="S1242" s="196">
        <v>2.3269999999999999E-2</v>
      </c>
      <c r="T1242" s="196">
        <v>0</v>
      </c>
      <c r="U1242" s="196">
        <v>8.097E-2</v>
      </c>
      <c r="V1242" s="196">
        <v>0</v>
      </c>
      <c r="W1242" s="196">
        <v>6.1509999999999981E-2</v>
      </c>
      <c r="X1242" s="196">
        <v>7.7400000000000004E-3</v>
      </c>
      <c r="Y1242" s="196">
        <v>0</v>
      </c>
      <c r="Z1242" s="265">
        <v>1.634E-2</v>
      </c>
      <c r="AA1242" s="196">
        <v>1.0920000000000001E-2</v>
      </c>
      <c r="AB1242" s="196">
        <v>0</v>
      </c>
      <c r="AC1242" s="196">
        <v>0</v>
      </c>
      <c r="AD1242" s="196">
        <v>0</v>
      </c>
      <c r="AE1242" s="196">
        <v>3.7519999999999998E-2</v>
      </c>
      <c r="AF1242" s="272">
        <f t="shared" si="79"/>
        <v>1</v>
      </c>
      <c r="AG1242" s="196">
        <f t="shared" si="76"/>
        <v>0.23826999999999998</v>
      </c>
    </row>
    <row r="1243" spans="1:33" s="23" customFormat="1" x14ac:dyDescent="0.25">
      <c r="A1243" s="1">
        <v>2018</v>
      </c>
      <c r="B1243" s="1" t="s">
        <v>21</v>
      </c>
      <c r="C1243" s="1" t="str">
        <f t="shared" si="77"/>
        <v>2018NL</v>
      </c>
      <c r="D1243" s="1" t="s">
        <v>58</v>
      </c>
      <c r="E1243" s="1" t="str">
        <f t="shared" si="78"/>
        <v>2018NLResidential</v>
      </c>
      <c r="F1243" s="196">
        <v>0.37375000000000003</v>
      </c>
      <c r="G1243" s="196">
        <v>9.9000000000000005E-2</v>
      </c>
      <c r="H1243" s="196">
        <v>0.11063000000000001</v>
      </c>
      <c r="I1243" s="196">
        <v>7.3400000000000002E-3</v>
      </c>
      <c r="J1243" s="196">
        <v>0.12643000000000001</v>
      </c>
      <c r="K1243" s="196">
        <v>3.1480000000000001E-2</v>
      </c>
      <c r="L1243" s="196">
        <v>2.8530000000000003E-2</v>
      </c>
      <c r="M1243" s="265">
        <v>1.6500000000000001E-2</v>
      </c>
      <c r="N1243" s="196">
        <v>1.9179999999999999E-2</v>
      </c>
      <c r="O1243" s="196">
        <v>0</v>
      </c>
      <c r="P1243" s="196">
        <v>0</v>
      </c>
      <c r="Q1243" s="196">
        <v>7.3499999999999998E-3</v>
      </c>
      <c r="R1243" s="196">
        <v>0</v>
      </c>
      <c r="S1243" s="196">
        <v>1.0840000000000001E-2</v>
      </c>
      <c r="T1243" s="196">
        <v>0</v>
      </c>
      <c r="U1243" s="196">
        <v>9.3279999999999988E-2</v>
      </c>
      <c r="V1243" s="196">
        <v>0</v>
      </c>
      <c r="W1243" s="196">
        <v>2.532000000000003E-2</v>
      </c>
      <c r="X1243" s="196">
        <v>3.4790000000000001E-2</v>
      </c>
      <c r="Y1243" s="196">
        <v>0</v>
      </c>
      <c r="Z1243" s="265">
        <v>3.2200000000000002E-3</v>
      </c>
      <c r="AA1243" s="196">
        <v>6.9000000000000008E-4</v>
      </c>
      <c r="AB1243" s="196">
        <v>0</v>
      </c>
      <c r="AC1243" s="196">
        <v>0</v>
      </c>
      <c r="AD1243" s="196">
        <v>0</v>
      </c>
      <c r="AE1243" s="196">
        <v>1.167E-2</v>
      </c>
      <c r="AF1243" s="272">
        <f t="shared" si="79"/>
        <v>0.99999999999999989</v>
      </c>
      <c r="AG1243" s="196">
        <f t="shared" si="76"/>
        <v>0.17981000000000003</v>
      </c>
    </row>
    <row r="1244" spans="1:33" s="23" customFormat="1" x14ac:dyDescent="0.25">
      <c r="A1244" s="1">
        <v>2019</v>
      </c>
      <c r="B1244" s="1" t="s">
        <v>21</v>
      </c>
      <c r="C1244" s="1" t="str">
        <f t="shared" si="77"/>
        <v>2019NL</v>
      </c>
      <c r="D1244" s="1" t="s">
        <v>57</v>
      </c>
      <c r="E1244" s="1" t="str">
        <f t="shared" si="78"/>
        <v>2019NLC&amp;D</v>
      </c>
      <c r="F1244" s="196">
        <v>1.2800000000000001E-3</v>
      </c>
      <c r="G1244" s="196">
        <v>3.2799999999999999E-3</v>
      </c>
      <c r="H1244" s="196">
        <v>5.3100000000000005E-3</v>
      </c>
      <c r="I1244" s="196">
        <v>0.39866000000000001</v>
      </c>
      <c r="J1244" s="196">
        <v>2.5550000000000003E-2</v>
      </c>
      <c r="K1244" s="196">
        <v>8.8999999999999995E-4</v>
      </c>
      <c r="L1244" s="196">
        <v>4.6999999999999999E-4</v>
      </c>
      <c r="M1244" s="265">
        <v>4.2199999999999998E-3</v>
      </c>
      <c r="N1244" s="196">
        <v>8.43E-3</v>
      </c>
      <c r="O1244" s="196">
        <v>0</v>
      </c>
      <c r="P1244" s="196">
        <v>0</v>
      </c>
      <c r="Q1244" s="196">
        <v>0</v>
      </c>
      <c r="R1244" s="196">
        <v>0</v>
      </c>
      <c r="S1244" s="196">
        <v>0.43695999999999996</v>
      </c>
      <c r="T1244" s="196">
        <v>5.8179999999999996E-2</v>
      </c>
      <c r="U1244" s="196">
        <v>1.7230000000000002E-2</v>
      </c>
      <c r="V1244" s="196">
        <v>0</v>
      </c>
      <c r="W1244" s="196">
        <v>9.8400000000000154E-3</v>
      </c>
      <c r="X1244" s="196">
        <v>1.022E-2</v>
      </c>
      <c r="Y1244" s="196">
        <v>0</v>
      </c>
      <c r="Z1244" s="265">
        <v>8.0000000000000004E-4</v>
      </c>
      <c r="AA1244" s="196">
        <v>6.3899999999999998E-3</v>
      </c>
      <c r="AB1244" s="196">
        <v>0</v>
      </c>
      <c r="AC1244" s="196">
        <v>0</v>
      </c>
      <c r="AD1244" s="196">
        <v>0</v>
      </c>
      <c r="AE1244" s="196">
        <v>1.2290000000000001E-2</v>
      </c>
      <c r="AF1244" s="272">
        <f t="shared" si="79"/>
        <v>1</v>
      </c>
      <c r="AG1244" s="196">
        <f t="shared" si="76"/>
        <v>0.55191000000000012</v>
      </c>
    </row>
    <row r="1245" spans="1:33" s="23" customFormat="1" x14ac:dyDescent="0.25">
      <c r="A1245" s="1">
        <v>2019</v>
      </c>
      <c r="B1245" s="1" t="s">
        <v>21</v>
      </c>
      <c r="C1245" s="1" t="str">
        <f t="shared" si="77"/>
        <v>2019NL</v>
      </c>
      <c r="D1245" s="1" t="s">
        <v>56</v>
      </c>
      <c r="E1245" s="1" t="str">
        <f t="shared" si="78"/>
        <v>2019NLICI</v>
      </c>
      <c r="F1245" s="196">
        <v>7.578E-2</v>
      </c>
      <c r="G1245" s="196">
        <v>0.14846999999999999</v>
      </c>
      <c r="H1245" s="196">
        <v>0.10349999999999999</v>
      </c>
      <c r="I1245" s="196">
        <v>0.24123999999999998</v>
      </c>
      <c r="J1245" s="196">
        <v>7.3639999999999997E-2</v>
      </c>
      <c r="K1245" s="196">
        <v>6.11E-3</v>
      </c>
      <c r="L1245" s="196">
        <v>1.525E-2</v>
      </c>
      <c r="M1245" s="265">
        <v>2.1700000000000001E-3</v>
      </c>
      <c r="N1245" s="196">
        <v>1.4579999999999999E-2</v>
      </c>
      <c r="O1245" s="196">
        <v>0</v>
      </c>
      <c r="P1245" s="196">
        <v>0</v>
      </c>
      <c r="Q1245" s="196">
        <v>0</v>
      </c>
      <c r="R1245" s="196">
        <v>8.0990000000000006E-2</v>
      </c>
      <c r="S1245" s="196">
        <v>2.3269999999999999E-2</v>
      </c>
      <c r="T1245" s="196">
        <v>0</v>
      </c>
      <c r="U1245" s="196">
        <v>8.097E-2</v>
      </c>
      <c r="V1245" s="196">
        <v>0</v>
      </c>
      <c r="W1245" s="196">
        <v>6.1509999999999981E-2</v>
      </c>
      <c r="X1245" s="196">
        <v>7.7400000000000004E-3</v>
      </c>
      <c r="Y1245" s="196">
        <v>0</v>
      </c>
      <c r="Z1245" s="265">
        <v>1.634E-2</v>
      </c>
      <c r="AA1245" s="196">
        <v>1.0920000000000001E-2</v>
      </c>
      <c r="AB1245" s="196">
        <v>0</v>
      </c>
      <c r="AC1245" s="196">
        <v>0</v>
      </c>
      <c r="AD1245" s="196">
        <v>0</v>
      </c>
      <c r="AE1245" s="196">
        <v>3.7519999999999998E-2</v>
      </c>
      <c r="AF1245" s="272">
        <f t="shared" si="79"/>
        <v>1</v>
      </c>
      <c r="AG1245" s="196">
        <f t="shared" si="76"/>
        <v>0.23826999999999998</v>
      </c>
    </row>
    <row r="1246" spans="1:33" s="23" customFormat="1" x14ac:dyDescent="0.25">
      <c r="A1246" s="1">
        <v>2019</v>
      </c>
      <c r="B1246" s="1" t="s">
        <v>21</v>
      </c>
      <c r="C1246" s="1" t="str">
        <f t="shared" si="77"/>
        <v>2019NL</v>
      </c>
      <c r="D1246" s="1" t="s">
        <v>58</v>
      </c>
      <c r="E1246" s="1" t="str">
        <f t="shared" si="78"/>
        <v>2019NLResidential</v>
      </c>
      <c r="F1246" s="196">
        <v>0.37375000000000003</v>
      </c>
      <c r="G1246" s="196">
        <v>9.9000000000000005E-2</v>
      </c>
      <c r="H1246" s="196">
        <v>0.11063000000000001</v>
      </c>
      <c r="I1246" s="196">
        <v>7.3400000000000002E-3</v>
      </c>
      <c r="J1246" s="196">
        <v>0.12643000000000001</v>
      </c>
      <c r="K1246" s="196">
        <v>3.1480000000000001E-2</v>
      </c>
      <c r="L1246" s="196">
        <v>2.8530000000000003E-2</v>
      </c>
      <c r="M1246" s="265">
        <v>1.6500000000000001E-2</v>
      </c>
      <c r="N1246" s="196">
        <v>1.9179999999999999E-2</v>
      </c>
      <c r="O1246" s="196">
        <v>0</v>
      </c>
      <c r="P1246" s="196">
        <v>0</v>
      </c>
      <c r="Q1246" s="196">
        <v>7.3499999999999998E-3</v>
      </c>
      <c r="R1246" s="196">
        <v>0</v>
      </c>
      <c r="S1246" s="196">
        <v>1.0840000000000001E-2</v>
      </c>
      <c r="T1246" s="196">
        <v>0</v>
      </c>
      <c r="U1246" s="196">
        <v>9.3279999999999988E-2</v>
      </c>
      <c r="V1246" s="196">
        <v>0</v>
      </c>
      <c r="W1246" s="196">
        <v>2.532000000000003E-2</v>
      </c>
      <c r="X1246" s="196">
        <v>3.4790000000000001E-2</v>
      </c>
      <c r="Y1246" s="196">
        <v>0</v>
      </c>
      <c r="Z1246" s="265">
        <v>3.2200000000000002E-3</v>
      </c>
      <c r="AA1246" s="196">
        <v>6.9000000000000008E-4</v>
      </c>
      <c r="AB1246" s="196">
        <v>0</v>
      </c>
      <c r="AC1246" s="196">
        <v>0</v>
      </c>
      <c r="AD1246" s="196">
        <v>0</v>
      </c>
      <c r="AE1246" s="196">
        <v>1.167E-2</v>
      </c>
      <c r="AF1246" s="272">
        <f t="shared" si="79"/>
        <v>0.99999999999999989</v>
      </c>
      <c r="AG1246" s="196">
        <f t="shared" si="76"/>
        <v>0.17981000000000003</v>
      </c>
    </row>
    <row r="1247" spans="1:33" s="23" customFormat="1" x14ac:dyDescent="0.25">
      <c r="A1247" s="1">
        <v>2020</v>
      </c>
      <c r="B1247" s="1" t="s">
        <v>21</v>
      </c>
      <c r="C1247" s="1" t="str">
        <f t="shared" si="77"/>
        <v>2020NL</v>
      </c>
      <c r="D1247" s="1" t="s">
        <v>57</v>
      </c>
      <c r="E1247" s="1" t="str">
        <f t="shared" si="78"/>
        <v>2020NLC&amp;D</v>
      </c>
      <c r="F1247" s="196">
        <v>1.2800000000000001E-3</v>
      </c>
      <c r="G1247" s="196">
        <v>3.2799999999999999E-3</v>
      </c>
      <c r="H1247" s="196">
        <v>5.3100000000000005E-3</v>
      </c>
      <c r="I1247" s="196">
        <v>0.39866000000000001</v>
      </c>
      <c r="J1247" s="196">
        <v>2.5550000000000003E-2</v>
      </c>
      <c r="K1247" s="196">
        <v>8.8999999999999995E-4</v>
      </c>
      <c r="L1247" s="196">
        <v>4.6999999999999999E-4</v>
      </c>
      <c r="M1247" s="265">
        <v>4.2199999999999998E-3</v>
      </c>
      <c r="N1247" s="196">
        <v>8.43E-3</v>
      </c>
      <c r="O1247" s="196">
        <v>0</v>
      </c>
      <c r="P1247" s="196">
        <v>0</v>
      </c>
      <c r="Q1247" s="196">
        <v>0</v>
      </c>
      <c r="R1247" s="196">
        <v>0</v>
      </c>
      <c r="S1247" s="196">
        <v>0.43695999999999996</v>
      </c>
      <c r="T1247" s="196">
        <v>5.8179999999999996E-2</v>
      </c>
      <c r="U1247" s="196">
        <v>1.7230000000000002E-2</v>
      </c>
      <c r="V1247" s="196">
        <v>0</v>
      </c>
      <c r="W1247" s="196">
        <v>9.8400000000000154E-3</v>
      </c>
      <c r="X1247" s="196">
        <v>1.022E-2</v>
      </c>
      <c r="Y1247" s="196">
        <v>0</v>
      </c>
      <c r="Z1247" s="265">
        <v>8.0000000000000004E-4</v>
      </c>
      <c r="AA1247" s="196">
        <v>6.3899999999999998E-3</v>
      </c>
      <c r="AB1247" s="196">
        <v>0</v>
      </c>
      <c r="AC1247" s="196">
        <v>0</v>
      </c>
      <c r="AD1247" s="196">
        <v>0</v>
      </c>
      <c r="AE1247" s="196">
        <v>1.2290000000000001E-2</v>
      </c>
      <c r="AF1247" s="272">
        <f t="shared" si="79"/>
        <v>1</v>
      </c>
      <c r="AG1247" s="196">
        <f t="shared" si="76"/>
        <v>0.55191000000000012</v>
      </c>
    </row>
    <row r="1248" spans="1:33" s="23" customFormat="1" x14ac:dyDescent="0.25">
      <c r="A1248" s="1">
        <v>2020</v>
      </c>
      <c r="B1248" s="1" t="s">
        <v>21</v>
      </c>
      <c r="C1248" s="1" t="str">
        <f t="shared" si="77"/>
        <v>2020NL</v>
      </c>
      <c r="D1248" s="1" t="s">
        <v>56</v>
      </c>
      <c r="E1248" s="1" t="str">
        <f t="shared" si="78"/>
        <v>2020NLICI</v>
      </c>
      <c r="F1248" s="196">
        <v>7.578E-2</v>
      </c>
      <c r="G1248" s="196">
        <v>0.14846999999999999</v>
      </c>
      <c r="H1248" s="196">
        <v>0.10349999999999999</v>
      </c>
      <c r="I1248" s="196">
        <v>0.24123999999999998</v>
      </c>
      <c r="J1248" s="196">
        <v>7.3639999999999997E-2</v>
      </c>
      <c r="K1248" s="196">
        <v>6.11E-3</v>
      </c>
      <c r="L1248" s="196">
        <v>1.525E-2</v>
      </c>
      <c r="M1248" s="265">
        <v>2.1700000000000001E-3</v>
      </c>
      <c r="N1248" s="196">
        <v>1.4579999999999999E-2</v>
      </c>
      <c r="O1248" s="196">
        <v>0</v>
      </c>
      <c r="P1248" s="196">
        <v>0</v>
      </c>
      <c r="Q1248" s="196">
        <v>0</v>
      </c>
      <c r="R1248" s="196">
        <v>8.0990000000000006E-2</v>
      </c>
      <c r="S1248" s="196">
        <v>2.3269999999999999E-2</v>
      </c>
      <c r="T1248" s="196">
        <v>0</v>
      </c>
      <c r="U1248" s="196">
        <v>8.097E-2</v>
      </c>
      <c r="V1248" s="196">
        <v>0</v>
      </c>
      <c r="W1248" s="196">
        <v>6.1509999999999981E-2</v>
      </c>
      <c r="X1248" s="196">
        <v>7.7400000000000004E-3</v>
      </c>
      <c r="Y1248" s="196">
        <v>0</v>
      </c>
      <c r="Z1248" s="265">
        <v>1.634E-2</v>
      </c>
      <c r="AA1248" s="196">
        <v>1.0920000000000001E-2</v>
      </c>
      <c r="AB1248" s="196">
        <v>0</v>
      </c>
      <c r="AC1248" s="196">
        <v>0</v>
      </c>
      <c r="AD1248" s="196">
        <v>0</v>
      </c>
      <c r="AE1248" s="196">
        <v>3.7519999999999998E-2</v>
      </c>
      <c r="AF1248" s="272">
        <f t="shared" si="79"/>
        <v>1</v>
      </c>
      <c r="AG1248" s="196">
        <f t="shared" si="76"/>
        <v>0.23826999999999998</v>
      </c>
    </row>
    <row r="1249" spans="1:33" s="23" customFormat="1" x14ac:dyDescent="0.25">
      <c r="A1249" s="1">
        <v>2020</v>
      </c>
      <c r="B1249" s="1" t="s">
        <v>21</v>
      </c>
      <c r="C1249" s="1" t="str">
        <f t="shared" si="77"/>
        <v>2020NL</v>
      </c>
      <c r="D1249" s="1" t="s">
        <v>58</v>
      </c>
      <c r="E1249" s="1" t="str">
        <f t="shared" si="78"/>
        <v>2020NLResidential</v>
      </c>
      <c r="F1249" s="196">
        <v>0.37375000000000003</v>
      </c>
      <c r="G1249" s="196">
        <v>9.9000000000000005E-2</v>
      </c>
      <c r="H1249" s="196">
        <v>0.11063000000000001</v>
      </c>
      <c r="I1249" s="196">
        <v>7.3400000000000002E-3</v>
      </c>
      <c r="J1249" s="196">
        <v>0.12643000000000001</v>
      </c>
      <c r="K1249" s="196">
        <v>3.1480000000000001E-2</v>
      </c>
      <c r="L1249" s="196">
        <v>2.8530000000000003E-2</v>
      </c>
      <c r="M1249" s="265">
        <v>1.6500000000000001E-2</v>
      </c>
      <c r="N1249" s="196">
        <v>1.9179999999999999E-2</v>
      </c>
      <c r="O1249" s="196">
        <v>0</v>
      </c>
      <c r="P1249" s="196">
        <v>0</v>
      </c>
      <c r="Q1249" s="196">
        <v>7.3499999999999998E-3</v>
      </c>
      <c r="R1249" s="196">
        <v>0</v>
      </c>
      <c r="S1249" s="196">
        <v>1.0840000000000001E-2</v>
      </c>
      <c r="T1249" s="196">
        <v>0</v>
      </c>
      <c r="U1249" s="196">
        <v>9.3279999999999988E-2</v>
      </c>
      <c r="V1249" s="196">
        <v>0</v>
      </c>
      <c r="W1249" s="196">
        <v>2.532000000000003E-2</v>
      </c>
      <c r="X1249" s="196">
        <v>3.4790000000000001E-2</v>
      </c>
      <c r="Y1249" s="196">
        <v>0</v>
      </c>
      <c r="Z1249" s="265">
        <v>3.2200000000000002E-3</v>
      </c>
      <c r="AA1249" s="196">
        <v>6.9000000000000008E-4</v>
      </c>
      <c r="AB1249" s="196">
        <v>0</v>
      </c>
      <c r="AC1249" s="196">
        <v>0</v>
      </c>
      <c r="AD1249" s="196">
        <v>0</v>
      </c>
      <c r="AE1249" s="196">
        <v>1.167E-2</v>
      </c>
      <c r="AF1249" s="272">
        <f t="shared" si="79"/>
        <v>0.99999999999999989</v>
      </c>
      <c r="AG1249" s="196">
        <f t="shared" si="76"/>
        <v>0.17981000000000003</v>
      </c>
    </row>
    <row r="1250" spans="1:33" s="23" customFormat="1" x14ac:dyDescent="0.25">
      <c r="A1250" s="1">
        <v>2021</v>
      </c>
      <c r="B1250" s="1" t="s">
        <v>21</v>
      </c>
      <c r="C1250" s="1" t="str">
        <f t="shared" si="77"/>
        <v>2021NL</v>
      </c>
      <c r="D1250" s="1" t="s">
        <v>57</v>
      </c>
      <c r="E1250" s="1" t="str">
        <f t="shared" si="78"/>
        <v>2021NLC&amp;D</v>
      </c>
      <c r="F1250" s="196">
        <v>1.2800000000000001E-3</v>
      </c>
      <c r="G1250" s="196">
        <v>3.2799999999999999E-3</v>
      </c>
      <c r="H1250" s="196">
        <v>5.3100000000000005E-3</v>
      </c>
      <c r="I1250" s="196">
        <v>0.39866000000000001</v>
      </c>
      <c r="J1250" s="196">
        <v>2.5550000000000003E-2</v>
      </c>
      <c r="K1250" s="196">
        <v>8.8999999999999995E-4</v>
      </c>
      <c r="L1250" s="196">
        <v>4.6999999999999999E-4</v>
      </c>
      <c r="M1250" s="265">
        <v>4.2199999999999998E-3</v>
      </c>
      <c r="N1250" s="196">
        <v>8.43E-3</v>
      </c>
      <c r="O1250" s="196">
        <v>0</v>
      </c>
      <c r="P1250" s="196">
        <v>0</v>
      </c>
      <c r="Q1250" s="196">
        <v>0</v>
      </c>
      <c r="R1250" s="196">
        <v>0</v>
      </c>
      <c r="S1250" s="196">
        <v>0.43695999999999996</v>
      </c>
      <c r="T1250" s="196">
        <v>5.8179999999999996E-2</v>
      </c>
      <c r="U1250" s="196">
        <v>1.7230000000000002E-2</v>
      </c>
      <c r="V1250" s="196">
        <v>0</v>
      </c>
      <c r="W1250" s="196">
        <v>9.8400000000000154E-3</v>
      </c>
      <c r="X1250" s="196">
        <v>1.022E-2</v>
      </c>
      <c r="Y1250" s="196">
        <v>0</v>
      </c>
      <c r="Z1250" s="265">
        <v>8.0000000000000004E-4</v>
      </c>
      <c r="AA1250" s="196">
        <v>6.3899999999999998E-3</v>
      </c>
      <c r="AB1250" s="196">
        <v>0</v>
      </c>
      <c r="AC1250" s="196">
        <v>0</v>
      </c>
      <c r="AD1250" s="196">
        <v>0</v>
      </c>
      <c r="AE1250" s="196">
        <v>1.2290000000000001E-2</v>
      </c>
      <c r="AF1250" s="272">
        <f t="shared" si="79"/>
        <v>1</v>
      </c>
      <c r="AG1250" s="196">
        <f t="shared" si="76"/>
        <v>0.55191000000000012</v>
      </c>
    </row>
    <row r="1251" spans="1:33" s="23" customFormat="1" x14ac:dyDescent="0.25">
      <c r="A1251" s="1">
        <v>2021</v>
      </c>
      <c r="B1251" s="1" t="s">
        <v>21</v>
      </c>
      <c r="C1251" s="1" t="str">
        <f t="shared" si="77"/>
        <v>2021NL</v>
      </c>
      <c r="D1251" s="1" t="s">
        <v>56</v>
      </c>
      <c r="E1251" s="1" t="str">
        <f t="shared" si="78"/>
        <v>2021NLICI</v>
      </c>
      <c r="F1251" s="196">
        <v>0.16</v>
      </c>
      <c r="G1251" s="196">
        <v>0.20620000000000002</v>
      </c>
      <c r="H1251" s="196">
        <v>6.3700000000000007E-2</v>
      </c>
      <c r="I1251" s="196">
        <v>9.3329999999999996E-2</v>
      </c>
      <c r="J1251" s="196">
        <v>1.1299999999999999E-2</v>
      </c>
      <c r="K1251" s="196">
        <v>2.7719999999999998E-2</v>
      </c>
      <c r="L1251" s="196">
        <v>1.525E-2</v>
      </c>
      <c r="M1251" s="265">
        <v>1.089E-2</v>
      </c>
      <c r="N1251" s="196">
        <v>4.1329999999999999E-2</v>
      </c>
      <c r="O1251" s="196">
        <v>0</v>
      </c>
      <c r="P1251" s="196">
        <v>0</v>
      </c>
      <c r="Q1251" s="196">
        <v>0</v>
      </c>
      <c r="R1251" s="196">
        <v>4.6010000000000002E-2</v>
      </c>
      <c r="S1251" s="196">
        <v>4.376E-2</v>
      </c>
      <c r="T1251" s="196">
        <v>0</v>
      </c>
      <c r="U1251" s="196">
        <v>0.14269000000000001</v>
      </c>
      <c r="V1251" s="196">
        <v>0</v>
      </c>
      <c r="W1251" s="196">
        <v>5.2520000000000053E-2</v>
      </c>
      <c r="X1251" s="196">
        <v>1.414E-2</v>
      </c>
      <c r="Y1251" s="196">
        <v>0</v>
      </c>
      <c r="Z1251" s="265">
        <v>1.634E-2</v>
      </c>
      <c r="AA1251" s="196">
        <v>1.7299999999999999E-2</v>
      </c>
      <c r="AB1251" s="196">
        <v>0</v>
      </c>
      <c r="AC1251" s="196">
        <v>0</v>
      </c>
      <c r="AD1251" s="196">
        <v>0</v>
      </c>
      <c r="AE1251" s="196">
        <v>3.7519999999999998E-2</v>
      </c>
      <c r="AF1251" s="272">
        <f t="shared" si="79"/>
        <v>1</v>
      </c>
      <c r="AG1251" s="196">
        <f t="shared" si="76"/>
        <v>0.32427000000000006</v>
      </c>
    </row>
    <row r="1252" spans="1:33" s="23" customFormat="1" x14ac:dyDescent="0.25">
      <c r="A1252" s="1">
        <v>2021</v>
      </c>
      <c r="B1252" s="1" t="s">
        <v>21</v>
      </c>
      <c r="C1252" s="1" t="str">
        <f t="shared" si="77"/>
        <v>2021NL</v>
      </c>
      <c r="D1252" s="1" t="s">
        <v>58</v>
      </c>
      <c r="E1252" s="1" t="str">
        <f t="shared" si="78"/>
        <v>2021NLResidential</v>
      </c>
      <c r="F1252" s="196">
        <v>0.37375000000000003</v>
      </c>
      <c r="G1252" s="196">
        <v>9.9000000000000005E-2</v>
      </c>
      <c r="H1252" s="196">
        <v>0.11063000000000001</v>
      </c>
      <c r="I1252" s="196">
        <v>7.3400000000000002E-3</v>
      </c>
      <c r="J1252" s="196">
        <v>0.12643000000000001</v>
      </c>
      <c r="K1252" s="196">
        <v>3.1480000000000001E-2</v>
      </c>
      <c r="L1252" s="196">
        <v>2.8530000000000003E-2</v>
      </c>
      <c r="M1252" s="265">
        <v>1.6500000000000001E-2</v>
      </c>
      <c r="N1252" s="196">
        <v>1.9179999999999999E-2</v>
      </c>
      <c r="O1252" s="196">
        <v>0</v>
      </c>
      <c r="P1252" s="196">
        <v>0</v>
      </c>
      <c r="Q1252" s="196">
        <v>7.3499999999999998E-3</v>
      </c>
      <c r="R1252" s="196">
        <v>0</v>
      </c>
      <c r="S1252" s="196">
        <v>1.0840000000000001E-2</v>
      </c>
      <c r="T1252" s="196">
        <v>0</v>
      </c>
      <c r="U1252" s="196">
        <v>9.3279999999999988E-2</v>
      </c>
      <c r="V1252" s="196">
        <v>0</v>
      </c>
      <c r="W1252" s="196">
        <v>2.532000000000003E-2</v>
      </c>
      <c r="X1252" s="196">
        <v>3.4790000000000001E-2</v>
      </c>
      <c r="Y1252" s="196">
        <v>0</v>
      </c>
      <c r="Z1252" s="265">
        <v>3.2200000000000002E-3</v>
      </c>
      <c r="AA1252" s="196">
        <v>6.9000000000000008E-4</v>
      </c>
      <c r="AB1252" s="196">
        <v>0</v>
      </c>
      <c r="AC1252" s="196">
        <v>0</v>
      </c>
      <c r="AD1252" s="196">
        <v>0</v>
      </c>
      <c r="AE1252" s="196">
        <v>1.167E-2</v>
      </c>
      <c r="AF1252" s="272">
        <f t="shared" si="79"/>
        <v>0.99999999999999989</v>
      </c>
      <c r="AG1252" s="196">
        <f t="shared" si="76"/>
        <v>0.17981000000000003</v>
      </c>
    </row>
    <row r="1253" spans="1:33" s="23" customFormat="1" x14ac:dyDescent="0.25">
      <c r="A1253" s="1">
        <v>2022</v>
      </c>
      <c r="B1253" s="1" t="s">
        <v>21</v>
      </c>
      <c r="C1253" s="1" t="str">
        <f t="shared" si="77"/>
        <v>2022NL</v>
      </c>
      <c r="D1253" s="1" t="s">
        <v>57</v>
      </c>
      <c r="E1253" s="1" t="str">
        <f t="shared" si="78"/>
        <v>2022NLC&amp;D</v>
      </c>
      <c r="F1253" s="196">
        <v>1.2800000000000001E-3</v>
      </c>
      <c r="G1253" s="196">
        <v>3.2799999999999999E-3</v>
      </c>
      <c r="H1253" s="196">
        <v>5.3100000000000005E-3</v>
      </c>
      <c r="I1253" s="196">
        <v>0.39866000000000001</v>
      </c>
      <c r="J1253" s="196">
        <v>2.5550000000000003E-2</v>
      </c>
      <c r="K1253" s="196">
        <v>8.8999999999999995E-4</v>
      </c>
      <c r="L1253" s="196">
        <v>4.6999999999999999E-4</v>
      </c>
      <c r="M1253" s="265">
        <v>4.2199999999999998E-3</v>
      </c>
      <c r="N1253" s="196">
        <v>8.43E-3</v>
      </c>
      <c r="O1253" s="196">
        <v>0</v>
      </c>
      <c r="P1253" s="196">
        <v>0</v>
      </c>
      <c r="Q1253" s="196">
        <v>0</v>
      </c>
      <c r="R1253" s="196">
        <v>0</v>
      </c>
      <c r="S1253" s="196">
        <v>0.43695999999999996</v>
      </c>
      <c r="T1253" s="196">
        <v>5.8179999999999996E-2</v>
      </c>
      <c r="U1253" s="196">
        <v>1.7230000000000002E-2</v>
      </c>
      <c r="V1253" s="196">
        <v>0</v>
      </c>
      <c r="W1253" s="196">
        <v>9.8400000000000154E-3</v>
      </c>
      <c r="X1253" s="196">
        <v>1.022E-2</v>
      </c>
      <c r="Y1253" s="196">
        <v>0</v>
      </c>
      <c r="Z1253" s="265">
        <v>8.0000000000000004E-4</v>
      </c>
      <c r="AA1253" s="196">
        <v>6.3899999999999998E-3</v>
      </c>
      <c r="AB1253" s="196">
        <v>0</v>
      </c>
      <c r="AC1253" s="196">
        <v>0</v>
      </c>
      <c r="AD1253" s="196">
        <v>0</v>
      </c>
      <c r="AE1253" s="196">
        <v>1.2290000000000001E-2</v>
      </c>
      <c r="AF1253" s="272">
        <f t="shared" si="79"/>
        <v>1</v>
      </c>
      <c r="AG1253" s="196">
        <f t="shared" si="76"/>
        <v>0.55191000000000012</v>
      </c>
    </row>
    <row r="1254" spans="1:33" s="23" customFormat="1" x14ac:dyDescent="0.25">
      <c r="A1254" s="1">
        <v>2022</v>
      </c>
      <c r="B1254" s="1" t="s">
        <v>21</v>
      </c>
      <c r="C1254" s="1" t="str">
        <f t="shared" si="77"/>
        <v>2022NL</v>
      </c>
      <c r="D1254" s="1" t="s">
        <v>56</v>
      </c>
      <c r="E1254" s="1" t="str">
        <f t="shared" si="78"/>
        <v>2022NLICI</v>
      </c>
      <c r="F1254" s="196">
        <v>0.16</v>
      </c>
      <c r="G1254" s="196">
        <v>0.20620000000000002</v>
      </c>
      <c r="H1254" s="196">
        <v>6.3700000000000007E-2</v>
      </c>
      <c r="I1254" s="196">
        <v>9.3329999999999996E-2</v>
      </c>
      <c r="J1254" s="196">
        <v>1.1299999999999999E-2</v>
      </c>
      <c r="K1254" s="196">
        <v>2.7719999999999998E-2</v>
      </c>
      <c r="L1254" s="196">
        <v>1.525E-2</v>
      </c>
      <c r="M1254" s="265">
        <v>1.089E-2</v>
      </c>
      <c r="N1254" s="196">
        <v>4.1329999999999999E-2</v>
      </c>
      <c r="O1254" s="196">
        <v>0</v>
      </c>
      <c r="P1254" s="196">
        <v>0</v>
      </c>
      <c r="Q1254" s="196">
        <v>0</v>
      </c>
      <c r="R1254" s="196">
        <v>4.6010000000000002E-2</v>
      </c>
      <c r="S1254" s="196">
        <v>4.376E-2</v>
      </c>
      <c r="T1254" s="196">
        <v>0</v>
      </c>
      <c r="U1254" s="196">
        <v>0.14269000000000001</v>
      </c>
      <c r="V1254" s="196">
        <v>0</v>
      </c>
      <c r="W1254" s="196">
        <v>5.2520000000000053E-2</v>
      </c>
      <c r="X1254" s="196">
        <v>1.414E-2</v>
      </c>
      <c r="Y1254" s="196">
        <v>0</v>
      </c>
      <c r="Z1254" s="265">
        <v>1.634E-2</v>
      </c>
      <c r="AA1254" s="196">
        <v>1.7299999999999999E-2</v>
      </c>
      <c r="AB1254" s="196">
        <v>0</v>
      </c>
      <c r="AC1254" s="196">
        <v>0</v>
      </c>
      <c r="AD1254" s="196">
        <v>0</v>
      </c>
      <c r="AE1254" s="196">
        <v>3.7519999999999998E-2</v>
      </c>
      <c r="AF1254" s="272">
        <f t="shared" si="79"/>
        <v>1</v>
      </c>
      <c r="AG1254" s="196">
        <f t="shared" ref="AG1254:AG1317" si="80">SUM(S1254:AE1254)</f>
        <v>0.32427000000000006</v>
      </c>
    </row>
    <row r="1255" spans="1:33" s="23" customFormat="1" x14ac:dyDescent="0.25">
      <c r="A1255" s="1">
        <v>2022</v>
      </c>
      <c r="B1255" s="1" t="s">
        <v>21</v>
      </c>
      <c r="C1255" s="1" t="str">
        <f t="shared" si="77"/>
        <v>2022NL</v>
      </c>
      <c r="D1255" s="1" t="s">
        <v>58</v>
      </c>
      <c r="E1255" s="1" t="str">
        <f t="shared" si="78"/>
        <v>2022NLResidential</v>
      </c>
      <c r="F1255" s="196">
        <v>0.37375000000000003</v>
      </c>
      <c r="G1255" s="196">
        <v>9.9000000000000005E-2</v>
      </c>
      <c r="H1255" s="196">
        <v>0.11063000000000001</v>
      </c>
      <c r="I1255" s="196">
        <v>7.3400000000000002E-3</v>
      </c>
      <c r="J1255" s="196">
        <v>0.12643000000000001</v>
      </c>
      <c r="K1255" s="196">
        <v>3.1480000000000001E-2</v>
      </c>
      <c r="L1255" s="196">
        <v>2.8530000000000003E-2</v>
      </c>
      <c r="M1255" s="265">
        <v>1.6500000000000001E-2</v>
      </c>
      <c r="N1255" s="196">
        <v>1.9179999999999999E-2</v>
      </c>
      <c r="O1255" s="196">
        <v>0</v>
      </c>
      <c r="P1255" s="196">
        <v>0</v>
      </c>
      <c r="Q1255" s="196">
        <v>7.3499999999999998E-3</v>
      </c>
      <c r="R1255" s="196">
        <v>0</v>
      </c>
      <c r="S1255" s="196">
        <v>1.0840000000000001E-2</v>
      </c>
      <c r="T1255" s="196">
        <v>0</v>
      </c>
      <c r="U1255" s="196">
        <v>9.3279999999999988E-2</v>
      </c>
      <c r="V1255" s="196">
        <v>0</v>
      </c>
      <c r="W1255" s="196">
        <v>2.532000000000003E-2</v>
      </c>
      <c r="X1255" s="196">
        <v>3.4790000000000001E-2</v>
      </c>
      <c r="Y1255" s="196">
        <v>0</v>
      </c>
      <c r="Z1255" s="265">
        <v>3.2200000000000002E-3</v>
      </c>
      <c r="AA1255" s="196">
        <v>6.9000000000000008E-4</v>
      </c>
      <c r="AB1255" s="196">
        <v>0</v>
      </c>
      <c r="AC1255" s="196">
        <v>0</v>
      </c>
      <c r="AD1255" s="196">
        <v>0</v>
      </c>
      <c r="AE1255" s="196">
        <v>1.167E-2</v>
      </c>
      <c r="AF1255" s="272">
        <f t="shared" si="79"/>
        <v>0.99999999999999989</v>
      </c>
      <c r="AG1255" s="196">
        <f t="shared" si="80"/>
        <v>0.17981000000000003</v>
      </c>
    </row>
    <row r="1256" spans="1:33" s="23" customFormat="1" x14ac:dyDescent="0.25">
      <c r="A1256" s="1">
        <v>2023</v>
      </c>
      <c r="B1256" s="1" t="s">
        <v>21</v>
      </c>
      <c r="C1256" s="1" t="str">
        <f t="shared" si="77"/>
        <v>2023NL</v>
      </c>
      <c r="D1256" s="1" t="s">
        <v>57</v>
      </c>
      <c r="E1256" s="1" t="str">
        <f t="shared" si="78"/>
        <v>2023NLC&amp;D</v>
      </c>
      <c r="F1256" s="196">
        <v>1.2800000000000001E-3</v>
      </c>
      <c r="G1256" s="196">
        <v>3.2799999999999999E-3</v>
      </c>
      <c r="H1256" s="196">
        <v>5.3100000000000005E-3</v>
      </c>
      <c r="I1256" s="196">
        <v>0.39866000000000001</v>
      </c>
      <c r="J1256" s="196">
        <v>2.5550000000000003E-2</v>
      </c>
      <c r="K1256" s="196">
        <v>8.8999999999999995E-4</v>
      </c>
      <c r="L1256" s="196">
        <v>4.6999999999999999E-4</v>
      </c>
      <c r="M1256" s="265">
        <v>4.2199999999999998E-3</v>
      </c>
      <c r="N1256" s="196">
        <v>8.43E-3</v>
      </c>
      <c r="O1256" s="196">
        <v>0</v>
      </c>
      <c r="P1256" s="196">
        <v>0</v>
      </c>
      <c r="Q1256" s="196">
        <v>0</v>
      </c>
      <c r="R1256" s="196">
        <v>0</v>
      </c>
      <c r="S1256" s="196">
        <v>0.43695999999999996</v>
      </c>
      <c r="T1256" s="196">
        <v>5.8179999999999996E-2</v>
      </c>
      <c r="U1256" s="196">
        <v>1.7230000000000002E-2</v>
      </c>
      <c r="V1256" s="196">
        <v>0</v>
      </c>
      <c r="W1256" s="196">
        <v>9.8400000000000154E-3</v>
      </c>
      <c r="X1256" s="196">
        <v>1.022E-2</v>
      </c>
      <c r="Y1256" s="196">
        <v>0</v>
      </c>
      <c r="Z1256" s="265">
        <v>8.0000000000000004E-4</v>
      </c>
      <c r="AA1256" s="196">
        <v>6.3899999999999998E-3</v>
      </c>
      <c r="AB1256" s="196">
        <v>0</v>
      </c>
      <c r="AC1256" s="196">
        <v>0</v>
      </c>
      <c r="AD1256" s="196">
        <v>0</v>
      </c>
      <c r="AE1256" s="196">
        <v>1.2290000000000001E-2</v>
      </c>
      <c r="AF1256" s="272">
        <f t="shared" si="79"/>
        <v>1</v>
      </c>
      <c r="AG1256" s="196">
        <f t="shared" si="80"/>
        <v>0.55191000000000012</v>
      </c>
    </row>
    <row r="1257" spans="1:33" s="23" customFormat="1" x14ac:dyDescent="0.25">
      <c r="A1257" s="1">
        <v>2023</v>
      </c>
      <c r="B1257" s="1" t="s">
        <v>21</v>
      </c>
      <c r="C1257" s="1" t="str">
        <f t="shared" si="77"/>
        <v>2023NL</v>
      </c>
      <c r="D1257" s="1" t="s">
        <v>56</v>
      </c>
      <c r="E1257" s="1" t="str">
        <f t="shared" si="78"/>
        <v>2023NLICI</v>
      </c>
      <c r="F1257" s="196">
        <v>0.16</v>
      </c>
      <c r="G1257" s="196">
        <v>0.20620000000000002</v>
      </c>
      <c r="H1257" s="196">
        <v>6.3700000000000007E-2</v>
      </c>
      <c r="I1257" s="196">
        <v>9.3329999999999996E-2</v>
      </c>
      <c r="J1257" s="196">
        <v>1.1299999999999999E-2</v>
      </c>
      <c r="K1257" s="196">
        <v>2.7719999999999998E-2</v>
      </c>
      <c r="L1257" s="196">
        <v>1.525E-2</v>
      </c>
      <c r="M1257" s="265">
        <v>1.089E-2</v>
      </c>
      <c r="N1257" s="196">
        <v>4.1329999999999999E-2</v>
      </c>
      <c r="O1257" s="196">
        <v>0</v>
      </c>
      <c r="P1257" s="196">
        <v>0</v>
      </c>
      <c r="Q1257" s="196">
        <v>0</v>
      </c>
      <c r="R1257" s="196">
        <v>4.6010000000000002E-2</v>
      </c>
      <c r="S1257" s="196">
        <v>4.376E-2</v>
      </c>
      <c r="T1257" s="196">
        <v>0</v>
      </c>
      <c r="U1257" s="196">
        <v>0.14269000000000001</v>
      </c>
      <c r="V1257" s="196">
        <v>0</v>
      </c>
      <c r="W1257" s="196">
        <v>5.2520000000000053E-2</v>
      </c>
      <c r="X1257" s="196">
        <v>1.414E-2</v>
      </c>
      <c r="Y1257" s="196">
        <v>0</v>
      </c>
      <c r="Z1257" s="265">
        <v>1.634E-2</v>
      </c>
      <c r="AA1257" s="196">
        <v>1.7299999999999999E-2</v>
      </c>
      <c r="AB1257" s="196">
        <v>0</v>
      </c>
      <c r="AC1257" s="196">
        <v>0</v>
      </c>
      <c r="AD1257" s="196">
        <v>0</v>
      </c>
      <c r="AE1257" s="196">
        <v>3.7519999999999998E-2</v>
      </c>
      <c r="AF1257" s="272">
        <f t="shared" si="79"/>
        <v>1</v>
      </c>
      <c r="AG1257" s="196">
        <f t="shared" si="80"/>
        <v>0.32427000000000006</v>
      </c>
    </row>
    <row r="1258" spans="1:33" s="23" customFormat="1" x14ac:dyDescent="0.25">
      <c r="A1258" s="1">
        <v>2023</v>
      </c>
      <c r="B1258" s="1" t="s">
        <v>21</v>
      </c>
      <c r="C1258" s="1" t="str">
        <f t="shared" si="77"/>
        <v>2023NL</v>
      </c>
      <c r="D1258" s="1" t="s">
        <v>58</v>
      </c>
      <c r="E1258" s="1" t="str">
        <f t="shared" si="78"/>
        <v>2023NLResidential</v>
      </c>
      <c r="F1258" s="196">
        <v>0.37375000000000003</v>
      </c>
      <c r="G1258" s="196">
        <v>9.9000000000000005E-2</v>
      </c>
      <c r="H1258" s="196">
        <v>0.11063000000000001</v>
      </c>
      <c r="I1258" s="196">
        <v>7.3400000000000002E-3</v>
      </c>
      <c r="J1258" s="196">
        <v>0.12643000000000001</v>
      </c>
      <c r="K1258" s="196">
        <v>3.1480000000000001E-2</v>
      </c>
      <c r="L1258" s="196">
        <v>2.8530000000000003E-2</v>
      </c>
      <c r="M1258" s="265">
        <v>1.6500000000000001E-2</v>
      </c>
      <c r="N1258" s="196">
        <v>1.9179999999999999E-2</v>
      </c>
      <c r="O1258" s="196">
        <v>0</v>
      </c>
      <c r="P1258" s="196">
        <v>0</v>
      </c>
      <c r="Q1258" s="196">
        <v>7.3499999999999998E-3</v>
      </c>
      <c r="R1258" s="196">
        <v>0</v>
      </c>
      <c r="S1258" s="196">
        <v>1.0840000000000001E-2</v>
      </c>
      <c r="T1258" s="196">
        <v>0</v>
      </c>
      <c r="U1258" s="196">
        <v>9.3279999999999988E-2</v>
      </c>
      <c r="V1258" s="196">
        <v>0</v>
      </c>
      <c r="W1258" s="196">
        <v>2.532000000000003E-2</v>
      </c>
      <c r="X1258" s="196">
        <v>3.4790000000000001E-2</v>
      </c>
      <c r="Y1258" s="196">
        <v>0</v>
      </c>
      <c r="Z1258" s="265">
        <v>3.2200000000000002E-3</v>
      </c>
      <c r="AA1258" s="196">
        <v>6.9000000000000008E-4</v>
      </c>
      <c r="AB1258" s="196">
        <v>0</v>
      </c>
      <c r="AC1258" s="196">
        <v>0</v>
      </c>
      <c r="AD1258" s="196">
        <v>0</v>
      </c>
      <c r="AE1258" s="196">
        <v>1.167E-2</v>
      </c>
      <c r="AF1258" s="272">
        <f t="shared" si="79"/>
        <v>0.99999999999999989</v>
      </c>
      <c r="AG1258" s="196">
        <f t="shared" si="80"/>
        <v>0.17981000000000003</v>
      </c>
    </row>
    <row r="1259" spans="1:33" s="23" customFormat="1" x14ac:dyDescent="0.25">
      <c r="A1259" s="1">
        <v>2024</v>
      </c>
      <c r="B1259" s="1" t="s">
        <v>21</v>
      </c>
      <c r="C1259" s="1" t="str">
        <f t="shared" si="77"/>
        <v>2024NL</v>
      </c>
      <c r="D1259" s="1" t="s">
        <v>57</v>
      </c>
      <c r="E1259" s="1" t="str">
        <f t="shared" si="78"/>
        <v>2024NLC&amp;D</v>
      </c>
      <c r="F1259" s="196">
        <v>1.2800000000000001E-3</v>
      </c>
      <c r="G1259" s="196">
        <v>3.2799999999999999E-3</v>
      </c>
      <c r="H1259" s="196">
        <v>5.3100000000000005E-3</v>
      </c>
      <c r="I1259" s="196">
        <v>0.39866000000000001</v>
      </c>
      <c r="J1259" s="196">
        <v>2.5550000000000003E-2</v>
      </c>
      <c r="K1259" s="196">
        <v>8.8999999999999995E-4</v>
      </c>
      <c r="L1259" s="196">
        <v>4.6999999999999999E-4</v>
      </c>
      <c r="M1259" s="265">
        <v>4.2199999999999998E-3</v>
      </c>
      <c r="N1259" s="196">
        <v>8.43E-3</v>
      </c>
      <c r="O1259" s="196">
        <v>0</v>
      </c>
      <c r="P1259" s="196">
        <v>0</v>
      </c>
      <c r="Q1259" s="196">
        <v>0</v>
      </c>
      <c r="R1259" s="196">
        <v>0</v>
      </c>
      <c r="S1259" s="196">
        <v>0.43695999999999996</v>
      </c>
      <c r="T1259" s="196">
        <v>5.8179999999999996E-2</v>
      </c>
      <c r="U1259" s="196">
        <v>1.7230000000000002E-2</v>
      </c>
      <c r="V1259" s="196">
        <v>0</v>
      </c>
      <c r="W1259" s="196">
        <v>9.8400000000000154E-3</v>
      </c>
      <c r="X1259" s="196">
        <v>1.022E-2</v>
      </c>
      <c r="Y1259" s="196">
        <v>0</v>
      </c>
      <c r="Z1259" s="265">
        <v>8.0000000000000004E-4</v>
      </c>
      <c r="AA1259" s="196">
        <v>6.3899999999999998E-3</v>
      </c>
      <c r="AB1259" s="196">
        <v>0</v>
      </c>
      <c r="AC1259" s="196">
        <v>0</v>
      </c>
      <c r="AD1259" s="196">
        <v>0</v>
      </c>
      <c r="AE1259" s="196">
        <v>1.2290000000000001E-2</v>
      </c>
      <c r="AF1259" s="272">
        <f t="shared" si="79"/>
        <v>1</v>
      </c>
      <c r="AG1259" s="196">
        <f t="shared" si="80"/>
        <v>0.55191000000000012</v>
      </c>
    </row>
    <row r="1260" spans="1:33" s="23" customFormat="1" x14ac:dyDescent="0.25">
      <c r="A1260" s="1">
        <v>2024</v>
      </c>
      <c r="B1260" s="1" t="s">
        <v>21</v>
      </c>
      <c r="C1260" s="1" t="str">
        <f t="shared" si="77"/>
        <v>2024NL</v>
      </c>
      <c r="D1260" s="1" t="s">
        <v>56</v>
      </c>
      <c r="E1260" s="1" t="str">
        <f t="shared" si="78"/>
        <v>2024NLICI</v>
      </c>
      <c r="F1260" s="196">
        <v>0.16</v>
      </c>
      <c r="G1260" s="196">
        <v>0.20620000000000002</v>
      </c>
      <c r="H1260" s="196">
        <v>6.3700000000000007E-2</v>
      </c>
      <c r="I1260" s="196">
        <v>9.3329999999999996E-2</v>
      </c>
      <c r="J1260" s="196">
        <v>1.1299999999999999E-2</v>
      </c>
      <c r="K1260" s="196">
        <v>2.7719999999999998E-2</v>
      </c>
      <c r="L1260" s="196">
        <v>1.525E-2</v>
      </c>
      <c r="M1260" s="265">
        <v>1.089E-2</v>
      </c>
      <c r="N1260" s="196">
        <v>4.1329999999999999E-2</v>
      </c>
      <c r="O1260" s="196">
        <v>0</v>
      </c>
      <c r="P1260" s="196">
        <v>0</v>
      </c>
      <c r="Q1260" s="196">
        <v>0</v>
      </c>
      <c r="R1260" s="196">
        <v>4.6010000000000002E-2</v>
      </c>
      <c r="S1260" s="196">
        <v>4.376E-2</v>
      </c>
      <c r="T1260" s="196">
        <v>0</v>
      </c>
      <c r="U1260" s="196">
        <v>0.14269000000000001</v>
      </c>
      <c r="V1260" s="196">
        <v>0</v>
      </c>
      <c r="W1260" s="196">
        <v>5.2520000000000053E-2</v>
      </c>
      <c r="X1260" s="196">
        <v>1.414E-2</v>
      </c>
      <c r="Y1260" s="196">
        <v>0</v>
      </c>
      <c r="Z1260" s="265">
        <v>1.634E-2</v>
      </c>
      <c r="AA1260" s="196">
        <v>1.7299999999999999E-2</v>
      </c>
      <c r="AB1260" s="196">
        <v>0</v>
      </c>
      <c r="AC1260" s="196">
        <v>0</v>
      </c>
      <c r="AD1260" s="196">
        <v>0</v>
      </c>
      <c r="AE1260" s="196">
        <v>3.7519999999999998E-2</v>
      </c>
      <c r="AF1260" s="272">
        <f t="shared" si="79"/>
        <v>1</v>
      </c>
      <c r="AG1260" s="196">
        <f t="shared" si="80"/>
        <v>0.32427000000000006</v>
      </c>
    </row>
    <row r="1261" spans="1:33" s="23" customFormat="1" x14ac:dyDescent="0.25">
      <c r="A1261" s="1">
        <v>2024</v>
      </c>
      <c r="B1261" s="1" t="s">
        <v>21</v>
      </c>
      <c r="C1261" s="1" t="str">
        <f t="shared" si="77"/>
        <v>2024NL</v>
      </c>
      <c r="D1261" s="1" t="s">
        <v>58</v>
      </c>
      <c r="E1261" s="1" t="str">
        <f t="shared" si="78"/>
        <v>2024NLResidential</v>
      </c>
      <c r="F1261" s="196">
        <v>0.37375000000000003</v>
      </c>
      <c r="G1261" s="196">
        <v>9.9000000000000005E-2</v>
      </c>
      <c r="H1261" s="196">
        <v>0.11063000000000001</v>
      </c>
      <c r="I1261" s="196">
        <v>7.3400000000000002E-3</v>
      </c>
      <c r="J1261" s="196">
        <v>0.12643000000000001</v>
      </c>
      <c r="K1261" s="196">
        <v>3.1480000000000001E-2</v>
      </c>
      <c r="L1261" s="196">
        <v>2.8530000000000003E-2</v>
      </c>
      <c r="M1261" s="265">
        <v>1.6500000000000001E-2</v>
      </c>
      <c r="N1261" s="196">
        <v>1.9179999999999999E-2</v>
      </c>
      <c r="O1261" s="196">
        <v>0</v>
      </c>
      <c r="P1261" s="196">
        <v>0</v>
      </c>
      <c r="Q1261" s="196">
        <v>7.3499999999999998E-3</v>
      </c>
      <c r="R1261" s="196">
        <v>0</v>
      </c>
      <c r="S1261" s="196">
        <v>1.0840000000000001E-2</v>
      </c>
      <c r="T1261" s="196">
        <v>0</v>
      </c>
      <c r="U1261" s="196">
        <v>9.3279999999999988E-2</v>
      </c>
      <c r="V1261" s="196">
        <v>0</v>
      </c>
      <c r="W1261" s="196">
        <v>2.532000000000003E-2</v>
      </c>
      <c r="X1261" s="196">
        <v>3.4790000000000001E-2</v>
      </c>
      <c r="Y1261" s="196">
        <v>0</v>
      </c>
      <c r="Z1261" s="265">
        <v>3.2200000000000002E-3</v>
      </c>
      <c r="AA1261" s="196">
        <v>6.9000000000000008E-4</v>
      </c>
      <c r="AB1261" s="196">
        <v>0</v>
      </c>
      <c r="AC1261" s="196">
        <v>0</v>
      </c>
      <c r="AD1261" s="196">
        <v>0</v>
      </c>
      <c r="AE1261" s="196">
        <v>1.167E-2</v>
      </c>
      <c r="AF1261" s="272">
        <f t="shared" si="79"/>
        <v>0.99999999999999989</v>
      </c>
      <c r="AG1261" s="196">
        <f t="shared" si="80"/>
        <v>0.17981000000000003</v>
      </c>
    </row>
    <row r="1262" spans="1:33" s="23" customFormat="1" x14ac:dyDescent="0.25">
      <c r="A1262" s="1">
        <v>1941</v>
      </c>
      <c r="B1262" s="1" t="s">
        <v>22</v>
      </c>
      <c r="C1262" s="1" t="str">
        <f t="shared" si="77"/>
        <v>1941NS</v>
      </c>
      <c r="D1262" s="1" t="s">
        <v>57</v>
      </c>
      <c r="E1262" s="1" t="str">
        <f t="shared" si="78"/>
        <v>1941NSC&amp;D</v>
      </c>
      <c r="F1262" s="274">
        <v>0</v>
      </c>
      <c r="G1262" s="274">
        <v>1.0829999999999999E-2</v>
      </c>
      <c r="H1262" s="274">
        <v>0</v>
      </c>
      <c r="I1262" s="274">
        <v>0.31966</v>
      </c>
      <c r="J1262" s="274">
        <v>0</v>
      </c>
      <c r="K1262" s="274">
        <v>0</v>
      </c>
      <c r="L1262" s="274">
        <v>0</v>
      </c>
      <c r="M1262" s="274">
        <v>0</v>
      </c>
      <c r="N1262" s="274">
        <v>0</v>
      </c>
      <c r="O1262" s="274">
        <v>0</v>
      </c>
      <c r="P1262" s="274">
        <v>0</v>
      </c>
      <c r="Q1262" s="274">
        <v>0</v>
      </c>
      <c r="R1262" s="274">
        <v>0</v>
      </c>
      <c r="S1262" s="274">
        <v>0</v>
      </c>
      <c r="T1262" s="274">
        <v>0.29006999999999999</v>
      </c>
      <c r="U1262" s="274">
        <v>0</v>
      </c>
      <c r="V1262" s="274">
        <v>0</v>
      </c>
      <c r="W1262" s="274">
        <v>4.0879999999999972E-2</v>
      </c>
      <c r="X1262" s="274">
        <v>0</v>
      </c>
      <c r="Y1262" s="274">
        <v>0</v>
      </c>
      <c r="Z1262" s="274">
        <v>0</v>
      </c>
      <c r="AA1262" s="274">
        <v>0</v>
      </c>
      <c r="AB1262" s="274">
        <v>0.15045</v>
      </c>
      <c r="AC1262" s="274">
        <v>7.0800000000000002E-2</v>
      </c>
      <c r="AD1262" s="274">
        <v>0.11731000000000003</v>
      </c>
      <c r="AE1262" s="274">
        <v>0</v>
      </c>
      <c r="AF1262" s="272">
        <f t="shared" si="79"/>
        <v>1</v>
      </c>
      <c r="AG1262" s="196">
        <f t="shared" si="80"/>
        <v>0.66950999999999994</v>
      </c>
    </row>
    <row r="1263" spans="1:33" s="23" customFormat="1" x14ac:dyDescent="0.25">
      <c r="A1263" s="1">
        <v>1941</v>
      </c>
      <c r="B1263" s="1" t="s">
        <v>22</v>
      </c>
      <c r="C1263" s="1" t="str">
        <f t="shared" si="77"/>
        <v>1941NS</v>
      </c>
      <c r="D1263" s="1" t="s">
        <v>56</v>
      </c>
      <c r="E1263" s="1" t="str">
        <f t="shared" si="78"/>
        <v>1941NSICI</v>
      </c>
      <c r="F1263" s="196">
        <v>0.12182999999999999</v>
      </c>
      <c r="G1263" s="196">
        <v>0.4264</v>
      </c>
      <c r="H1263" s="196">
        <v>0</v>
      </c>
      <c r="I1263" s="196">
        <v>2.4369999999999999E-2</v>
      </c>
      <c r="J1263" s="196">
        <v>0.1066</v>
      </c>
      <c r="K1263" s="196">
        <v>0</v>
      </c>
      <c r="L1263" s="196">
        <v>0</v>
      </c>
      <c r="M1263" s="196">
        <v>3.0499999999999998E-3</v>
      </c>
      <c r="N1263" s="196">
        <v>6.0899999999999999E-3</v>
      </c>
      <c r="O1263" s="196">
        <v>4.061E-2</v>
      </c>
      <c r="P1263" s="196">
        <v>5.0599999999998979E-3</v>
      </c>
      <c r="Q1263" s="196">
        <v>0</v>
      </c>
      <c r="R1263" s="196">
        <v>0</v>
      </c>
      <c r="S1263" s="196">
        <v>1.0199999999999999E-3</v>
      </c>
      <c r="T1263" s="196">
        <v>0</v>
      </c>
      <c r="U1263" s="196">
        <v>7.11E-3</v>
      </c>
      <c r="V1263" s="196">
        <v>8.1200000000000005E-3</v>
      </c>
      <c r="W1263" s="196">
        <v>8.1220000000000001E-2</v>
      </c>
      <c r="X1263" s="196">
        <v>6.0909999999999999E-2</v>
      </c>
      <c r="Y1263" s="197">
        <v>0.10152</v>
      </c>
      <c r="Z1263" s="196">
        <v>6.0899999999999999E-3</v>
      </c>
      <c r="AA1263" s="196">
        <v>0</v>
      </c>
      <c r="AB1263" s="196">
        <v>0</v>
      </c>
      <c r="AC1263" s="196">
        <v>0</v>
      </c>
      <c r="AD1263" s="196">
        <v>0</v>
      </c>
      <c r="AE1263" s="196">
        <v>0</v>
      </c>
      <c r="AF1263" s="272">
        <f t="shared" si="79"/>
        <v>1</v>
      </c>
      <c r="AG1263" s="196">
        <f t="shared" si="80"/>
        <v>0.26599</v>
      </c>
    </row>
    <row r="1264" spans="1:33" s="23" customFormat="1" x14ac:dyDescent="0.25">
      <c r="A1264" s="1">
        <v>1941</v>
      </c>
      <c r="B1264" s="1" t="s">
        <v>22</v>
      </c>
      <c r="C1264" s="1" t="str">
        <f t="shared" si="77"/>
        <v>1941NS</v>
      </c>
      <c r="D1264" s="1" t="s">
        <v>58</v>
      </c>
      <c r="E1264" s="1" t="str">
        <f t="shared" si="78"/>
        <v>1941NSResidential</v>
      </c>
      <c r="F1264" s="196">
        <v>0.12182999999999999</v>
      </c>
      <c r="G1264" s="196">
        <v>0.4264</v>
      </c>
      <c r="H1264" s="196">
        <v>0</v>
      </c>
      <c r="I1264" s="196">
        <v>2.4369999999999999E-2</v>
      </c>
      <c r="J1264" s="196">
        <v>0.1066</v>
      </c>
      <c r="K1264" s="196">
        <v>0</v>
      </c>
      <c r="L1264" s="196">
        <v>0</v>
      </c>
      <c r="M1264" s="196">
        <v>3.0499999999999998E-3</v>
      </c>
      <c r="N1264" s="196">
        <v>6.0899999999999999E-3</v>
      </c>
      <c r="O1264" s="196">
        <v>4.061E-2</v>
      </c>
      <c r="P1264" s="196">
        <v>5.0599999999998979E-3</v>
      </c>
      <c r="Q1264" s="196">
        <v>0</v>
      </c>
      <c r="R1264" s="196">
        <v>0</v>
      </c>
      <c r="S1264" s="196">
        <v>1.0199999999999999E-3</v>
      </c>
      <c r="T1264" s="196">
        <v>0</v>
      </c>
      <c r="U1264" s="196">
        <v>7.11E-3</v>
      </c>
      <c r="V1264" s="196">
        <v>8.1200000000000005E-3</v>
      </c>
      <c r="W1264" s="196">
        <v>8.1220000000000001E-2</v>
      </c>
      <c r="X1264" s="196">
        <v>6.0909999999999999E-2</v>
      </c>
      <c r="Y1264" s="197">
        <v>0.10152</v>
      </c>
      <c r="Z1264" s="196">
        <v>6.0899999999999999E-3</v>
      </c>
      <c r="AA1264" s="196">
        <v>0</v>
      </c>
      <c r="AB1264" s="196">
        <v>0</v>
      </c>
      <c r="AC1264" s="196">
        <v>0</v>
      </c>
      <c r="AD1264" s="196">
        <v>0</v>
      </c>
      <c r="AE1264" s="196">
        <v>0</v>
      </c>
      <c r="AF1264" s="272">
        <f t="shared" si="79"/>
        <v>1</v>
      </c>
      <c r="AG1264" s="196">
        <f t="shared" si="80"/>
        <v>0.26599</v>
      </c>
    </row>
    <row r="1265" spans="1:33" s="23" customFormat="1" x14ac:dyDescent="0.25">
      <c r="A1265" s="1">
        <v>1942</v>
      </c>
      <c r="B1265" s="1" t="s">
        <v>22</v>
      </c>
      <c r="C1265" s="1" t="str">
        <f t="shared" si="77"/>
        <v>1942NS</v>
      </c>
      <c r="D1265" s="1" t="s">
        <v>57</v>
      </c>
      <c r="E1265" s="1" t="str">
        <f t="shared" si="78"/>
        <v>1942NSC&amp;D</v>
      </c>
      <c r="F1265" s="274">
        <v>0</v>
      </c>
      <c r="G1265" s="274">
        <v>1.0829999999999999E-2</v>
      </c>
      <c r="H1265" s="274">
        <v>0</v>
      </c>
      <c r="I1265" s="274">
        <v>0.31966</v>
      </c>
      <c r="J1265" s="274">
        <v>0</v>
      </c>
      <c r="K1265" s="274">
        <v>0</v>
      </c>
      <c r="L1265" s="274">
        <v>0</v>
      </c>
      <c r="M1265" s="274">
        <v>0</v>
      </c>
      <c r="N1265" s="274">
        <v>0</v>
      </c>
      <c r="O1265" s="274">
        <v>0</v>
      </c>
      <c r="P1265" s="274">
        <v>0</v>
      </c>
      <c r="Q1265" s="274">
        <v>0</v>
      </c>
      <c r="R1265" s="274">
        <v>0</v>
      </c>
      <c r="S1265" s="274">
        <v>0</v>
      </c>
      <c r="T1265" s="274">
        <v>0.29006999999999999</v>
      </c>
      <c r="U1265" s="274">
        <v>0</v>
      </c>
      <c r="V1265" s="274">
        <v>0</v>
      </c>
      <c r="W1265" s="274">
        <v>4.0879999999999972E-2</v>
      </c>
      <c r="X1265" s="274">
        <v>0</v>
      </c>
      <c r="Y1265" s="274">
        <v>0</v>
      </c>
      <c r="Z1265" s="274">
        <v>0</v>
      </c>
      <c r="AA1265" s="274">
        <v>0</v>
      </c>
      <c r="AB1265" s="274">
        <v>0.15045</v>
      </c>
      <c r="AC1265" s="274">
        <v>7.0800000000000002E-2</v>
      </c>
      <c r="AD1265" s="274">
        <v>0.11731000000000003</v>
      </c>
      <c r="AE1265" s="274">
        <v>0</v>
      </c>
      <c r="AF1265" s="272">
        <f t="shared" si="79"/>
        <v>1</v>
      </c>
      <c r="AG1265" s="196">
        <f t="shared" si="80"/>
        <v>0.66950999999999994</v>
      </c>
    </row>
    <row r="1266" spans="1:33" s="23" customFormat="1" x14ac:dyDescent="0.25">
      <c r="A1266" s="1">
        <v>1942</v>
      </c>
      <c r="B1266" s="1" t="s">
        <v>22</v>
      </c>
      <c r="C1266" s="1" t="str">
        <f t="shared" si="77"/>
        <v>1942NS</v>
      </c>
      <c r="D1266" s="1" t="s">
        <v>56</v>
      </c>
      <c r="E1266" s="1" t="str">
        <f t="shared" si="78"/>
        <v>1942NSICI</v>
      </c>
      <c r="F1266" s="196">
        <v>0.12182999999999999</v>
      </c>
      <c r="G1266" s="196">
        <v>0.4264</v>
      </c>
      <c r="H1266" s="196">
        <v>0</v>
      </c>
      <c r="I1266" s="196">
        <v>2.4369999999999999E-2</v>
      </c>
      <c r="J1266" s="196">
        <v>0.1066</v>
      </c>
      <c r="K1266" s="196">
        <v>0</v>
      </c>
      <c r="L1266" s="196">
        <v>0</v>
      </c>
      <c r="M1266" s="196">
        <v>3.0499999999999998E-3</v>
      </c>
      <c r="N1266" s="196">
        <v>6.0899999999999999E-3</v>
      </c>
      <c r="O1266" s="196">
        <v>4.061E-2</v>
      </c>
      <c r="P1266" s="196">
        <v>5.0599999999998979E-3</v>
      </c>
      <c r="Q1266" s="196">
        <v>0</v>
      </c>
      <c r="R1266" s="196">
        <v>0</v>
      </c>
      <c r="S1266" s="196">
        <v>1.0199999999999999E-3</v>
      </c>
      <c r="T1266" s="196">
        <v>0</v>
      </c>
      <c r="U1266" s="196">
        <v>7.11E-3</v>
      </c>
      <c r="V1266" s="196">
        <v>8.1200000000000005E-3</v>
      </c>
      <c r="W1266" s="196">
        <v>8.1220000000000001E-2</v>
      </c>
      <c r="X1266" s="196">
        <v>6.0909999999999999E-2</v>
      </c>
      <c r="Y1266" s="196">
        <v>0.10152</v>
      </c>
      <c r="Z1266" s="196">
        <v>6.0899999999999999E-3</v>
      </c>
      <c r="AA1266" s="196">
        <v>0</v>
      </c>
      <c r="AB1266" s="196">
        <v>0</v>
      </c>
      <c r="AC1266" s="196">
        <v>0</v>
      </c>
      <c r="AD1266" s="196">
        <v>0</v>
      </c>
      <c r="AE1266" s="196">
        <v>0</v>
      </c>
      <c r="AF1266" s="272">
        <f t="shared" si="79"/>
        <v>1</v>
      </c>
      <c r="AG1266" s="196">
        <f t="shared" si="80"/>
        <v>0.26599</v>
      </c>
    </row>
    <row r="1267" spans="1:33" s="23" customFormat="1" x14ac:dyDescent="0.25">
      <c r="A1267" s="1">
        <v>1942</v>
      </c>
      <c r="B1267" s="1" t="s">
        <v>22</v>
      </c>
      <c r="C1267" s="1" t="str">
        <f t="shared" si="77"/>
        <v>1942NS</v>
      </c>
      <c r="D1267" s="1" t="s">
        <v>58</v>
      </c>
      <c r="E1267" s="1" t="str">
        <f t="shared" si="78"/>
        <v>1942NSResidential</v>
      </c>
      <c r="F1267" s="196">
        <v>0.12182999999999999</v>
      </c>
      <c r="G1267" s="196">
        <v>0.4264</v>
      </c>
      <c r="H1267" s="196">
        <v>0</v>
      </c>
      <c r="I1267" s="196">
        <v>2.4369999999999999E-2</v>
      </c>
      <c r="J1267" s="196">
        <v>0.1066</v>
      </c>
      <c r="K1267" s="196">
        <v>0</v>
      </c>
      <c r="L1267" s="196">
        <v>0</v>
      </c>
      <c r="M1267" s="196">
        <v>3.0499999999999998E-3</v>
      </c>
      <c r="N1267" s="196">
        <v>6.0899999999999999E-3</v>
      </c>
      <c r="O1267" s="196">
        <v>4.061E-2</v>
      </c>
      <c r="P1267" s="196">
        <v>5.0599999999998979E-3</v>
      </c>
      <c r="Q1267" s="196">
        <v>0</v>
      </c>
      <c r="R1267" s="196">
        <v>0</v>
      </c>
      <c r="S1267" s="196">
        <v>1.0199999999999999E-3</v>
      </c>
      <c r="T1267" s="196">
        <v>0</v>
      </c>
      <c r="U1267" s="196">
        <v>7.11E-3</v>
      </c>
      <c r="V1267" s="196">
        <v>8.1200000000000005E-3</v>
      </c>
      <c r="W1267" s="196">
        <v>8.1220000000000001E-2</v>
      </c>
      <c r="X1267" s="196">
        <v>6.0909999999999999E-2</v>
      </c>
      <c r="Y1267" s="197">
        <v>0.10152</v>
      </c>
      <c r="Z1267" s="196">
        <v>6.0899999999999999E-3</v>
      </c>
      <c r="AA1267" s="196">
        <v>0</v>
      </c>
      <c r="AB1267" s="196">
        <v>0</v>
      </c>
      <c r="AC1267" s="196">
        <v>0</v>
      </c>
      <c r="AD1267" s="196">
        <v>0</v>
      </c>
      <c r="AE1267" s="196">
        <v>0</v>
      </c>
      <c r="AF1267" s="272">
        <f t="shared" si="79"/>
        <v>1</v>
      </c>
      <c r="AG1267" s="196">
        <f t="shared" si="80"/>
        <v>0.26599</v>
      </c>
    </row>
    <row r="1268" spans="1:33" s="23" customFormat="1" x14ac:dyDescent="0.25">
      <c r="A1268" s="1">
        <v>1943</v>
      </c>
      <c r="B1268" s="1" t="s">
        <v>22</v>
      </c>
      <c r="C1268" s="1" t="str">
        <f t="shared" si="77"/>
        <v>1943NS</v>
      </c>
      <c r="D1268" s="1" t="s">
        <v>57</v>
      </c>
      <c r="E1268" s="1" t="str">
        <f t="shared" si="78"/>
        <v>1943NSC&amp;D</v>
      </c>
      <c r="F1268" s="274">
        <v>0</v>
      </c>
      <c r="G1268" s="274">
        <v>1.0829999999999999E-2</v>
      </c>
      <c r="H1268" s="274">
        <v>0</v>
      </c>
      <c r="I1268" s="274">
        <v>0.31966</v>
      </c>
      <c r="J1268" s="274">
        <v>0</v>
      </c>
      <c r="K1268" s="274">
        <v>0</v>
      </c>
      <c r="L1268" s="274">
        <v>0</v>
      </c>
      <c r="M1268" s="274">
        <v>0</v>
      </c>
      <c r="N1268" s="274">
        <v>0</v>
      </c>
      <c r="O1268" s="274">
        <v>0</v>
      </c>
      <c r="P1268" s="274">
        <v>0</v>
      </c>
      <c r="Q1268" s="274">
        <v>0</v>
      </c>
      <c r="R1268" s="274">
        <v>0</v>
      </c>
      <c r="S1268" s="274">
        <v>0</v>
      </c>
      <c r="T1268" s="274">
        <v>0.29006999999999999</v>
      </c>
      <c r="U1268" s="274">
        <v>0</v>
      </c>
      <c r="V1268" s="274">
        <v>0</v>
      </c>
      <c r="W1268" s="274">
        <v>4.0879999999999972E-2</v>
      </c>
      <c r="X1268" s="274">
        <v>0</v>
      </c>
      <c r="Y1268" s="274">
        <v>0</v>
      </c>
      <c r="Z1268" s="274">
        <v>0</v>
      </c>
      <c r="AA1268" s="274">
        <v>0</v>
      </c>
      <c r="AB1268" s="274">
        <v>0.15045</v>
      </c>
      <c r="AC1268" s="274">
        <v>7.0800000000000002E-2</v>
      </c>
      <c r="AD1268" s="274">
        <v>0.11731000000000003</v>
      </c>
      <c r="AE1268" s="274">
        <v>0</v>
      </c>
      <c r="AF1268" s="272">
        <f t="shared" si="79"/>
        <v>1</v>
      </c>
      <c r="AG1268" s="196">
        <f t="shared" si="80"/>
        <v>0.66950999999999994</v>
      </c>
    </row>
    <row r="1269" spans="1:33" s="23" customFormat="1" x14ac:dyDescent="0.25">
      <c r="A1269" s="1">
        <v>1943</v>
      </c>
      <c r="B1269" s="1" t="s">
        <v>22</v>
      </c>
      <c r="C1269" s="1" t="str">
        <f t="shared" si="77"/>
        <v>1943NS</v>
      </c>
      <c r="D1269" s="1" t="s">
        <v>56</v>
      </c>
      <c r="E1269" s="1" t="str">
        <f t="shared" si="78"/>
        <v>1943NSICI</v>
      </c>
      <c r="F1269" s="196">
        <v>0.12182999999999999</v>
      </c>
      <c r="G1269" s="196">
        <v>0.4264</v>
      </c>
      <c r="H1269" s="196">
        <v>0</v>
      </c>
      <c r="I1269" s="196">
        <v>2.4369999999999999E-2</v>
      </c>
      <c r="J1269" s="196">
        <v>0.1066</v>
      </c>
      <c r="K1269" s="196">
        <v>0</v>
      </c>
      <c r="L1269" s="196">
        <v>0</v>
      </c>
      <c r="M1269" s="196">
        <v>3.0499999999999998E-3</v>
      </c>
      <c r="N1269" s="196">
        <v>6.0899999999999999E-3</v>
      </c>
      <c r="O1269" s="196">
        <v>4.061E-2</v>
      </c>
      <c r="P1269" s="196">
        <v>5.0599999999998979E-3</v>
      </c>
      <c r="Q1269" s="196">
        <v>0</v>
      </c>
      <c r="R1269" s="196">
        <v>0</v>
      </c>
      <c r="S1269" s="196">
        <v>1.0199999999999999E-3</v>
      </c>
      <c r="T1269" s="196">
        <v>0</v>
      </c>
      <c r="U1269" s="196">
        <v>7.11E-3</v>
      </c>
      <c r="V1269" s="196">
        <v>8.1200000000000005E-3</v>
      </c>
      <c r="W1269" s="196">
        <v>8.1220000000000001E-2</v>
      </c>
      <c r="X1269" s="196">
        <v>6.0909999999999999E-2</v>
      </c>
      <c r="Y1269" s="197">
        <v>0.10152</v>
      </c>
      <c r="Z1269" s="196">
        <v>6.0899999999999999E-3</v>
      </c>
      <c r="AA1269" s="196">
        <v>0</v>
      </c>
      <c r="AB1269" s="196">
        <v>0</v>
      </c>
      <c r="AC1269" s="196">
        <v>0</v>
      </c>
      <c r="AD1269" s="196">
        <v>0</v>
      </c>
      <c r="AE1269" s="196">
        <v>0</v>
      </c>
      <c r="AF1269" s="272">
        <f t="shared" si="79"/>
        <v>1</v>
      </c>
      <c r="AG1269" s="196">
        <f t="shared" si="80"/>
        <v>0.26599</v>
      </c>
    </row>
    <row r="1270" spans="1:33" s="23" customFormat="1" x14ac:dyDescent="0.25">
      <c r="A1270" s="1">
        <v>1943</v>
      </c>
      <c r="B1270" s="1" t="s">
        <v>22</v>
      </c>
      <c r="C1270" s="1" t="str">
        <f t="shared" si="77"/>
        <v>1943NS</v>
      </c>
      <c r="D1270" s="1" t="s">
        <v>58</v>
      </c>
      <c r="E1270" s="1" t="str">
        <f t="shared" si="78"/>
        <v>1943NSResidential</v>
      </c>
      <c r="F1270" s="196">
        <v>0.12182999999999999</v>
      </c>
      <c r="G1270" s="196">
        <v>0.4264</v>
      </c>
      <c r="H1270" s="196">
        <v>0</v>
      </c>
      <c r="I1270" s="196">
        <v>2.4369999999999999E-2</v>
      </c>
      <c r="J1270" s="196">
        <v>0.1066</v>
      </c>
      <c r="K1270" s="196">
        <v>0</v>
      </c>
      <c r="L1270" s="196">
        <v>0</v>
      </c>
      <c r="M1270" s="196">
        <v>3.0499999999999998E-3</v>
      </c>
      <c r="N1270" s="196">
        <v>6.0899999999999999E-3</v>
      </c>
      <c r="O1270" s="196">
        <v>4.061E-2</v>
      </c>
      <c r="P1270" s="196">
        <v>5.0599999999998979E-3</v>
      </c>
      <c r="Q1270" s="196">
        <v>0</v>
      </c>
      <c r="R1270" s="196">
        <v>0</v>
      </c>
      <c r="S1270" s="196">
        <v>1.0199999999999999E-3</v>
      </c>
      <c r="T1270" s="196">
        <v>0</v>
      </c>
      <c r="U1270" s="196">
        <v>7.11E-3</v>
      </c>
      <c r="V1270" s="196">
        <v>8.1200000000000005E-3</v>
      </c>
      <c r="W1270" s="196">
        <v>8.1220000000000001E-2</v>
      </c>
      <c r="X1270" s="196">
        <v>6.0909999999999999E-2</v>
      </c>
      <c r="Y1270" s="197">
        <v>0.10152</v>
      </c>
      <c r="Z1270" s="196">
        <v>6.0899999999999999E-3</v>
      </c>
      <c r="AA1270" s="196">
        <v>0</v>
      </c>
      <c r="AB1270" s="196">
        <v>0</v>
      </c>
      <c r="AC1270" s="196">
        <v>0</v>
      </c>
      <c r="AD1270" s="196">
        <v>0</v>
      </c>
      <c r="AE1270" s="196">
        <v>0</v>
      </c>
      <c r="AF1270" s="272">
        <f t="shared" si="79"/>
        <v>1</v>
      </c>
      <c r="AG1270" s="196">
        <f t="shared" si="80"/>
        <v>0.26599</v>
      </c>
    </row>
    <row r="1271" spans="1:33" s="23" customFormat="1" x14ac:dyDescent="0.25">
      <c r="A1271" s="1">
        <v>1944</v>
      </c>
      <c r="B1271" s="1" t="s">
        <v>22</v>
      </c>
      <c r="C1271" s="1" t="str">
        <f t="shared" si="77"/>
        <v>1944NS</v>
      </c>
      <c r="D1271" s="1" t="s">
        <v>57</v>
      </c>
      <c r="E1271" s="1" t="str">
        <f t="shared" si="78"/>
        <v>1944NSC&amp;D</v>
      </c>
      <c r="F1271" s="274">
        <v>0</v>
      </c>
      <c r="G1271" s="274">
        <v>1.0829999999999999E-2</v>
      </c>
      <c r="H1271" s="274">
        <v>0</v>
      </c>
      <c r="I1271" s="274">
        <v>0.31966</v>
      </c>
      <c r="J1271" s="274">
        <v>0</v>
      </c>
      <c r="K1271" s="274">
        <v>0</v>
      </c>
      <c r="L1271" s="274">
        <v>0</v>
      </c>
      <c r="M1271" s="274">
        <v>0</v>
      </c>
      <c r="N1271" s="274">
        <v>0</v>
      </c>
      <c r="O1271" s="274">
        <v>0</v>
      </c>
      <c r="P1271" s="274">
        <v>0</v>
      </c>
      <c r="Q1271" s="274">
        <v>0</v>
      </c>
      <c r="R1271" s="274">
        <v>0</v>
      </c>
      <c r="S1271" s="274">
        <v>0</v>
      </c>
      <c r="T1271" s="274">
        <v>0.29006999999999999</v>
      </c>
      <c r="U1271" s="274">
        <v>0</v>
      </c>
      <c r="V1271" s="274">
        <v>0</v>
      </c>
      <c r="W1271" s="274">
        <v>4.0879999999999972E-2</v>
      </c>
      <c r="X1271" s="274">
        <v>0</v>
      </c>
      <c r="Y1271" s="274">
        <v>0</v>
      </c>
      <c r="Z1271" s="274">
        <v>0</v>
      </c>
      <c r="AA1271" s="274">
        <v>0</v>
      </c>
      <c r="AB1271" s="274">
        <v>0.15045</v>
      </c>
      <c r="AC1271" s="274">
        <v>7.0800000000000002E-2</v>
      </c>
      <c r="AD1271" s="274">
        <v>0.11731000000000003</v>
      </c>
      <c r="AE1271" s="274">
        <v>0</v>
      </c>
      <c r="AF1271" s="272">
        <f t="shared" si="79"/>
        <v>1</v>
      </c>
      <c r="AG1271" s="196">
        <f t="shared" si="80"/>
        <v>0.66950999999999994</v>
      </c>
    </row>
    <row r="1272" spans="1:33" s="23" customFormat="1" x14ac:dyDescent="0.25">
      <c r="A1272" s="1">
        <v>1944</v>
      </c>
      <c r="B1272" s="1" t="s">
        <v>22</v>
      </c>
      <c r="C1272" s="1" t="str">
        <f t="shared" si="77"/>
        <v>1944NS</v>
      </c>
      <c r="D1272" s="1" t="s">
        <v>56</v>
      </c>
      <c r="E1272" s="1" t="str">
        <f t="shared" si="78"/>
        <v>1944NSICI</v>
      </c>
      <c r="F1272" s="196">
        <v>0.12182999999999999</v>
      </c>
      <c r="G1272" s="196">
        <v>0.4264</v>
      </c>
      <c r="H1272" s="196">
        <v>0</v>
      </c>
      <c r="I1272" s="196">
        <v>2.4369999999999999E-2</v>
      </c>
      <c r="J1272" s="196">
        <v>0.1066</v>
      </c>
      <c r="K1272" s="196">
        <v>0</v>
      </c>
      <c r="L1272" s="196">
        <v>0</v>
      </c>
      <c r="M1272" s="196">
        <v>3.0499999999999998E-3</v>
      </c>
      <c r="N1272" s="196">
        <v>6.0899999999999999E-3</v>
      </c>
      <c r="O1272" s="196">
        <v>4.061E-2</v>
      </c>
      <c r="P1272" s="196">
        <v>5.0599999999998979E-3</v>
      </c>
      <c r="Q1272" s="196">
        <v>0</v>
      </c>
      <c r="R1272" s="196">
        <v>0</v>
      </c>
      <c r="S1272" s="196">
        <v>1.0199999999999999E-3</v>
      </c>
      <c r="T1272" s="196">
        <v>0</v>
      </c>
      <c r="U1272" s="196">
        <v>7.11E-3</v>
      </c>
      <c r="V1272" s="196">
        <v>8.1200000000000005E-3</v>
      </c>
      <c r="W1272" s="196">
        <v>8.1220000000000001E-2</v>
      </c>
      <c r="X1272" s="196">
        <v>6.0909999999999999E-2</v>
      </c>
      <c r="Y1272" s="197">
        <v>0.10152</v>
      </c>
      <c r="Z1272" s="196">
        <v>6.0899999999999999E-3</v>
      </c>
      <c r="AA1272" s="196">
        <v>0</v>
      </c>
      <c r="AB1272" s="196">
        <v>0</v>
      </c>
      <c r="AC1272" s="196">
        <v>0</v>
      </c>
      <c r="AD1272" s="196">
        <v>0</v>
      </c>
      <c r="AE1272" s="196">
        <v>0</v>
      </c>
      <c r="AF1272" s="272">
        <f t="shared" si="79"/>
        <v>1</v>
      </c>
      <c r="AG1272" s="196">
        <f t="shared" si="80"/>
        <v>0.26599</v>
      </c>
    </row>
    <row r="1273" spans="1:33" s="23" customFormat="1" x14ac:dyDescent="0.25">
      <c r="A1273" s="1">
        <v>1944</v>
      </c>
      <c r="B1273" s="1" t="s">
        <v>22</v>
      </c>
      <c r="C1273" s="1" t="str">
        <f t="shared" si="77"/>
        <v>1944NS</v>
      </c>
      <c r="D1273" s="1" t="s">
        <v>58</v>
      </c>
      <c r="E1273" s="1" t="str">
        <f t="shared" si="78"/>
        <v>1944NSResidential</v>
      </c>
      <c r="F1273" s="196">
        <v>0.12182999999999999</v>
      </c>
      <c r="G1273" s="196">
        <v>0.4264</v>
      </c>
      <c r="H1273" s="196">
        <v>0</v>
      </c>
      <c r="I1273" s="196">
        <v>2.4369999999999999E-2</v>
      </c>
      <c r="J1273" s="196">
        <v>0.1066</v>
      </c>
      <c r="K1273" s="196">
        <v>0</v>
      </c>
      <c r="L1273" s="196">
        <v>0</v>
      </c>
      <c r="M1273" s="196">
        <v>3.0499999999999998E-3</v>
      </c>
      <c r="N1273" s="196">
        <v>6.0899999999999999E-3</v>
      </c>
      <c r="O1273" s="196">
        <v>4.061E-2</v>
      </c>
      <c r="P1273" s="196">
        <v>5.0599999999998979E-3</v>
      </c>
      <c r="Q1273" s="196">
        <v>0</v>
      </c>
      <c r="R1273" s="196">
        <v>0</v>
      </c>
      <c r="S1273" s="196">
        <v>1.0199999999999999E-3</v>
      </c>
      <c r="T1273" s="196">
        <v>0</v>
      </c>
      <c r="U1273" s="196">
        <v>7.11E-3</v>
      </c>
      <c r="V1273" s="196">
        <v>8.1200000000000005E-3</v>
      </c>
      <c r="W1273" s="196">
        <v>8.1220000000000001E-2</v>
      </c>
      <c r="X1273" s="196">
        <v>6.0909999999999999E-2</v>
      </c>
      <c r="Y1273" s="197">
        <v>0.10152</v>
      </c>
      <c r="Z1273" s="196">
        <v>6.0899999999999999E-3</v>
      </c>
      <c r="AA1273" s="196">
        <v>0</v>
      </c>
      <c r="AB1273" s="196">
        <v>0</v>
      </c>
      <c r="AC1273" s="196">
        <v>0</v>
      </c>
      <c r="AD1273" s="196">
        <v>0</v>
      </c>
      <c r="AE1273" s="196">
        <v>0</v>
      </c>
      <c r="AF1273" s="272">
        <f t="shared" si="79"/>
        <v>1</v>
      </c>
      <c r="AG1273" s="196">
        <f t="shared" si="80"/>
        <v>0.26599</v>
      </c>
    </row>
    <row r="1274" spans="1:33" s="23" customFormat="1" x14ac:dyDescent="0.25">
      <c r="A1274" s="1">
        <v>1945</v>
      </c>
      <c r="B1274" s="1" t="s">
        <v>22</v>
      </c>
      <c r="C1274" s="1" t="str">
        <f t="shared" si="77"/>
        <v>1945NS</v>
      </c>
      <c r="D1274" s="1" t="s">
        <v>57</v>
      </c>
      <c r="E1274" s="1" t="str">
        <f t="shared" si="78"/>
        <v>1945NSC&amp;D</v>
      </c>
      <c r="F1274" s="274">
        <v>0</v>
      </c>
      <c r="G1274" s="274">
        <v>1.0829999999999999E-2</v>
      </c>
      <c r="H1274" s="274">
        <v>0</v>
      </c>
      <c r="I1274" s="274">
        <v>0.31966</v>
      </c>
      <c r="J1274" s="274">
        <v>0</v>
      </c>
      <c r="K1274" s="274">
        <v>0</v>
      </c>
      <c r="L1274" s="274">
        <v>0</v>
      </c>
      <c r="M1274" s="274">
        <v>0</v>
      </c>
      <c r="N1274" s="274">
        <v>0</v>
      </c>
      <c r="O1274" s="274">
        <v>0</v>
      </c>
      <c r="P1274" s="274">
        <v>0</v>
      </c>
      <c r="Q1274" s="274">
        <v>0</v>
      </c>
      <c r="R1274" s="274">
        <v>0</v>
      </c>
      <c r="S1274" s="274">
        <v>0</v>
      </c>
      <c r="T1274" s="274">
        <v>0.29006999999999999</v>
      </c>
      <c r="U1274" s="274">
        <v>0</v>
      </c>
      <c r="V1274" s="274">
        <v>0</v>
      </c>
      <c r="W1274" s="274">
        <v>4.0879999999999972E-2</v>
      </c>
      <c r="X1274" s="274">
        <v>0</v>
      </c>
      <c r="Y1274" s="274">
        <v>0</v>
      </c>
      <c r="Z1274" s="274">
        <v>0</v>
      </c>
      <c r="AA1274" s="274">
        <v>0</v>
      </c>
      <c r="AB1274" s="274">
        <v>0.15045</v>
      </c>
      <c r="AC1274" s="274">
        <v>7.0800000000000002E-2</v>
      </c>
      <c r="AD1274" s="274">
        <v>0.11731000000000003</v>
      </c>
      <c r="AE1274" s="274">
        <v>0</v>
      </c>
      <c r="AF1274" s="272">
        <f t="shared" si="79"/>
        <v>1</v>
      </c>
      <c r="AG1274" s="196">
        <f t="shared" si="80"/>
        <v>0.66950999999999994</v>
      </c>
    </row>
    <row r="1275" spans="1:33" s="23" customFormat="1" x14ac:dyDescent="0.25">
      <c r="A1275" s="1">
        <v>1945</v>
      </c>
      <c r="B1275" s="1" t="s">
        <v>22</v>
      </c>
      <c r="C1275" s="1" t="str">
        <f t="shared" si="77"/>
        <v>1945NS</v>
      </c>
      <c r="D1275" s="1" t="s">
        <v>56</v>
      </c>
      <c r="E1275" s="1" t="str">
        <f t="shared" si="78"/>
        <v>1945NSICI</v>
      </c>
      <c r="F1275" s="196">
        <v>0.12182999999999999</v>
      </c>
      <c r="G1275" s="196">
        <v>0.4264</v>
      </c>
      <c r="H1275" s="196">
        <v>0</v>
      </c>
      <c r="I1275" s="196">
        <v>2.4369999999999999E-2</v>
      </c>
      <c r="J1275" s="196">
        <v>0.1066</v>
      </c>
      <c r="K1275" s="196">
        <v>0</v>
      </c>
      <c r="L1275" s="196">
        <v>0</v>
      </c>
      <c r="M1275" s="196">
        <v>3.0499999999999998E-3</v>
      </c>
      <c r="N1275" s="196">
        <v>6.0899999999999999E-3</v>
      </c>
      <c r="O1275" s="196">
        <v>4.061E-2</v>
      </c>
      <c r="P1275" s="196">
        <v>5.0599999999998979E-3</v>
      </c>
      <c r="Q1275" s="196">
        <v>0</v>
      </c>
      <c r="R1275" s="196">
        <v>0</v>
      </c>
      <c r="S1275" s="196">
        <v>1.0199999999999999E-3</v>
      </c>
      <c r="T1275" s="196">
        <v>0</v>
      </c>
      <c r="U1275" s="196">
        <v>7.11E-3</v>
      </c>
      <c r="V1275" s="196">
        <v>8.1200000000000005E-3</v>
      </c>
      <c r="W1275" s="196">
        <v>8.1220000000000001E-2</v>
      </c>
      <c r="X1275" s="196">
        <v>6.0909999999999999E-2</v>
      </c>
      <c r="Y1275" s="196">
        <v>0.10152</v>
      </c>
      <c r="Z1275" s="196">
        <v>6.0899999999999999E-3</v>
      </c>
      <c r="AA1275" s="196">
        <v>0</v>
      </c>
      <c r="AB1275" s="196">
        <v>0</v>
      </c>
      <c r="AC1275" s="196">
        <v>0</v>
      </c>
      <c r="AD1275" s="196">
        <v>0</v>
      </c>
      <c r="AE1275" s="196">
        <v>0</v>
      </c>
      <c r="AF1275" s="272">
        <f t="shared" si="79"/>
        <v>1</v>
      </c>
      <c r="AG1275" s="196">
        <f t="shared" si="80"/>
        <v>0.26599</v>
      </c>
    </row>
    <row r="1276" spans="1:33" s="23" customFormat="1" x14ac:dyDescent="0.25">
      <c r="A1276" s="1">
        <v>1945</v>
      </c>
      <c r="B1276" s="1" t="s">
        <v>22</v>
      </c>
      <c r="C1276" s="1" t="str">
        <f t="shared" si="77"/>
        <v>1945NS</v>
      </c>
      <c r="D1276" s="1" t="s">
        <v>58</v>
      </c>
      <c r="E1276" s="1" t="str">
        <f t="shared" si="78"/>
        <v>1945NSResidential</v>
      </c>
      <c r="F1276" s="196">
        <v>0.12182999999999999</v>
      </c>
      <c r="G1276" s="196">
        <v>0.4264</v>
      </c>
      <c r="H1276" s="196">
        <v>0</v>
      </c>
      <c r="I1276" s="196">
        <v>2.4369999999999999E-2</v>
      </c>
      <c r="J1276" s="196">
        <v>0.1066</v>
      </c>
      <c r="K1276" s="196">
        <v>0</v>
      </c>
      <c r="L1276" s="196">
        <v>0</v>
      </c>
      <c r="M1276" s="196">
        <v>3.0499999999999998E-3</v>
      </c>
      <c r="N1276" s="196">
        <v>6.0899999999999999E-3</v>
      </c>
      <c r="O1276" s="196">
        <v>4.061E-2</v>
      </c>
      <c r="P1276" s="196">
        <v>5.0599999999998979E-3</v>
      </c>
      <c r="Q1276" s="196">
        <v>0</v>
      </c>
      <c r="R1276" s="196">
        <v>0</v>
      </c>
      <c r="S1276" s="196">
        <v>1.0199999999999999E-3</v>
      </c>
      <c r="T1276" s="196">
        <v>0</v>
      </c>
      <c r="U1276" s="196">
        <v>7.11E-3</v>
      </c>
      <c r="V1276" s="196">
        <v>8.1200000000000005E-3</v>
      </c>
      <c r="W1276" s="196">
        <v>8.1220000000000001E-2</v>
      </c>
      <c r="X1276" s="196">
        <v>6.0909999999999999E-2</v>
      </c>
      <c r="Y1276" s="197">
        <v>0.10152</v>
      </c>
      <c r="Z1276" s="196">
        <v>6.0899999999999999E-3</v>
      </c>
      <c r="AA1276" s="196">
        <v>0</v>
      </c>
      <c r="AB1276" s="196">
        <v>0</v>
      </c>
      <c r="AC1276" s="196">
        <v>0</v>
      </c>
      <c r="AD1276" s="196">
        <v>0</v>
      </c>
      <c r="AE1276" s="196">
        <v>0</v>
      </c>
      <c r="AF1276" s="272">
        <f t="shared" si="79"/>
        <v>1</v>
      </c>
      <c r="AG1276" s="196">
        <f t="shared" si="80"/>
        <v>0.26599</v>
      </c>
    </row>
    <row r="1277" spans="1:33" s="23" customFormat="1" x14ac:dyDescent="0.25">
      <c r="A1277" s="1">
        <v>1946</v>
      </c>
      <c r="B1277" s="1" t="s">
        <v>22</v>
      </c>
      <c r="C1277" s="1" t="str">
        <f t="shared" si="77"/>
        <v>1946NS</v>
      </c>
      <c r="D1277" s="1" t="s">
        <v>57</v>
      </c>
      <c r="E1277" s="1" t="str">
        <f t="shared" si="78"/>
        <v>1946NSC&amp;D</v>
      </c>
      <c r="F1277" s="274">
        <v>0</v>
      </c>
      <c r="G1277" s="274">
        <v>1.0829999999999999E-2</v>
      </c>
      <c r="H1277" s="274">
        <v>0</v>
      </c>
      <c r="I1277" s="274">
        <v>0.31966</v>
      </c>
      <c r="J1277" s="274">
        <v>0</v>
      </c>
      <c r="K1277" s="274">
        <v>0</v>
      </c>
      <c r="L1277" s="274">
        <v>0</v>
      </c>
      <c r="M1277" s="274">
        <v>0</v>
      </c>
      <c r="N1277" s="274">
        <v>0</v>
      </c>
      <c r="O1277" s="274">
        <v>0</v>
      </c>
      <c r="P1277" s="274">
        <v>0</v>
      </c>
      <c r="Q1277" s="274">
        <v>0</v>
      </c>
      <c r="R1277" s="274">
        <v>0</v>
      </c>
      <c r="S1277" s="274">
        <v>0</v>
      </c>
      <c r="T1277" s="274">
        <v>0.29006999999999999</v>
      </c>
      <c r="U1277" s="274">
        <v>0</v>
      </c>
      <c r="V1277" s="274">
        <v>0</v>
      </c>
      <c r="W1277" s="274">
        <v>4.0879999999999972E-2</v>
      </c>
      <c r="X1277" s="274">
        <v>0</v>
      </c>
      <c r="Y1277" s="274">
        <v>0</v>
      </c>
      <c r="Z1277" s="274">
        <v>0</v>
      </c>
      <c r="AA1277" s="274">
        <v>0</v>
      </c>
      <c r="AB1277" s="274">
        <v>0.15045</v>
      </c>
      <c r="AC1277" s="274">
        <v>7.0800000000000002E-2</v>
      </c>
      <c r="AD1277" s="274">
        <v>0.11731000000000003</v>
      </c>
      <c r="AE1277" s="274">
        <v>0</v>
      </c>
      <c r="AF1277" s="272">
        <f t="shared" si="79"/>
        <v>1</v>
      </c>
      <c r="AG1277" s="196">
        <f t="shared" si="80"/>
        <v>0.66950999999999994</v>
      </c>
    </row>
    <row r="1278" spans="1:33" s="23" customFormat="1" x14ac:dyDescent="0.25">
      <c r="A1278" s="1">
        <v>1946</v>
      </c>
      <c r="B1278" s="1" t="s">
        <v>22</v>
      </c>
      <c r="C1278" s="1" t="str">
        <f t="shared" si="77"/>
        <v>1946NS</v>
      </c>
      <c r="D1278" s="1" t="s">
        <v>56</v>
      </c>
      <c r="E1278" s="1" t="str">
        <f t="shared" si="78"/>
        <v>1946NSICI</v>
      </c>
      <c r="F1278" s="196">
        <v>0.12182999999999999</v>
      </c>
      <c r="G1278" s="196">
        <v>0.4264</v>
      </c>
      <c r="H1278" s="196">
        <v>0</v>
      </c>
      <c r="I1278" s="196">
        <v>2.4369999999999999E-2</v>
      </c>
      <c r="J1278" s="196">
        <v>0.1066</v>
      </c>
      <c r="K1278" s="196">
        <v>0</v>
      </c>
      <c r="L1278" s="196">
        <v>0</v>
      </c>
      <c r="M1278" s="196">
        <v>3.0499999999999998E-3</v>
      </c>
      <c r="N1278" s="196">
        <v>6.0899999999999999E-3</v>
      </c>
      <c r="O1278" s="196">
        <v>4.061E-2</v>
      </c>
      <c r="P1278" s="196">
        <v>5.0599999999998979E-3</v>
      </c>
      <c r="Q1278" s="196">
        <v>0</v>
      </c>
      <c r="R1278" s="196">
        <v>0</v>
      </c>
      <c r="S1278" s="196">
        <v>1.0199999999999999E-3</v>
      </c>
      <c r="T1278" s="196">
        <v>0</v>
      </c>
      <c r="U1278" s="196">
        <v>7.11E-3</v>
      </c>
      <c r="V1278" s="196">
        <v>8.1200000000000005E-3</v>
      </c>
      <c r="W1278" s="196">
        <v>8.1220000000000001E-2</v>
      </c>
      <c r="X1278" s="196">
        <v>6.0909999999999999E-2</v>
      </c>
      <c r="Y1278" s="197">
        <v>0.10152</v>
      </c>
      <c r="Z1278" s="196">
        <v>6.0899999999999999E-3</v>
      </c>
      <c r="AA1278" s="196">
        <v>0</v>
      </c>
      <c r="AB1278" s="196">
        <v>0</v>
      </c>
      <c r="AC1278" s="196">
        <v>0</v>
      </c>
      <c r="AD1278" s="196">
        <v>0</v>
      </c>
      <c r="AE1278" s="196">
        <v>0</v>
      </c>
      <c r="AF1278" s="272">
        <f t="shared" si="79"/>
        <v>1</v>
      </c>
      <c r="AG1278" s="196">
        <f t="shared" si="80"/>
        <v>0.26599</v>
      </c>
    </row>
    <row r="1279" spans="1:33" s="23" customFormat="1" x14ac:dyDescent="0.25">
      <c r="A1279" s="1">
        <v>1946</v>
      </c>
      <c r="B1279" s="1" t="s">
        <v>22</v>
      </c>
      <c r="C1279" s="1" t="str">
        <f t="shared" si="77"/>
        <v>1946NS</v>
      </c>
      <c r="D1279" s="1" t="s">
        <v>58</v>
      </c>
      <c r="E1279" s="1" t="str">
        <f t="shared" si="78"/>
        <v>1946NSResidential</v>
      </c>
      <c r="F1279" s="196">
        <v>0.12182999999999999</v>
      </c>
      <c r="G1279" s="196">
        <v>0.4264</v>
      </c>
      <c r="H1279" s="196">
        <v>0</v>
      </c>
      <c r="I1279" s="196">
        <v>2.4369999999999999E-2</v>
      </c>
      <c r="J1279" s="196">
        <v>0.1066</v>
      </c>
      <c r="K1279" s="196">
        <v>0</v>
      </c>
      <c r="L1279" s="196">
        <v>0</v>
      </c>
      <c r="M1279" s="196">
        <v>3.0499999999999998E-3</v>
      </c>
      <c r="N1279" s="196">
        <v>6.0899999999999999E-3</v>
      </c>
      <c r="O1279" s="196">
        <v>4.061E-2</v>
      </c>
      <c r="P1279" s="196">
        <v>5.0599999999998979E-3</v>
      </c>
      <c r="Q1279" s="196">
        <v>0</v>
      </c>
      <c r="R1279" s="196">
        <v>0</v>
      </c>
      <c r="S1279" s="196">
        <v>1.0199999999999999E-3</v>
      </c>
      <c r="T1279" s="196">
        <v>0</v>
      </c>
      <c r="U1279" s="196">
        <v>7.11E-3</v>
      </c>
      <c r="V1279" s="196">
        <v>8.1200000000000005E-3</v>
      </c>
      <c r="W1279" s="196">
        <v>8.1220000000000001E-2</v>
      </c>
      <c r="X1279" s="196">
        <v>6.0909999999999999E-2</v>
      </c>
      <c r="Y1279" s="196">
        <v>0.10152</v>
      </c>
      <c r="Z1279" s="196">
        <v>6.0899999999999999E-3</v>
      </c>
      <c r="AA1279" s="196">
        <v>0</v>
      </c>
      <c r="AB1279" s="196">
        <v>0</v>
      </c>
      <c r="AC1279" s="196">
        <v>0</v>
      </c>
      <c r="AD1279" s="196">
        <v>0</v>
      </c>
      <c r="AE1279" s="196">
        <v>0</v>
      </c>
      <c r="AF1279" s="272">
        <f t="shared" si="79"/>
        <v>1</v>
      </c>
      <c r="AG1279" s="196">
        <f t="shared" si="80"/>
        <v>0.26599</v>
      </c>
    </row>
    <row r="1280" spans="1:33" s="23" customFormat="1" x14ac:dyDescent="0.25">
      <c r="A1280" s="1">
        <v>1947</v>
      </c>
      <c r="B1280" s="1" t="s">
        <v>22</v>
      </c>
      <c r="C1280" s="1" t="str">
        <f t="shared" si="77"/>
        <v>1947NS</v>
      </c>
      <c r="D1280" s="1" t="s">
        <v>57</v>
      </c>
      <c r="E1280" s="1" t="str">
        <f t="shared" si="78"/>
        <v>1947NSC&amp;D</v>
      </c>
      <c r="F1280" s="274">
        <v>0</v>
      </c>
      <c r="G1280" s="274">
        <v>1.0829999999999999E-2</v>
      </c>
      <c r="H1280" s="274">
        <v>0</v>
      </c>
      <c r="I1280" s="274">
        <v>0.31966</v>
      </c>
      <c r="J1280" s="274">
        <v>0</v>
      </c>
      <c r="K1280" s="274">
        <v>0</v>
      </c>
      <c r="L1280" s="274">
        <v>0</v>
      </c>
      <c r="M1280" s="274">
        <v>0</v>
      </c>
      <c r="N1280" s="274">
        <v>0</v>
      </c>
      <c r="O1280" s="274">
        <v>0</v>
      </c>
      <c r="P1280" s="274">
        <v>0</v>
      </c>
      <c r="Q1280" s="274">
        <v>0</v>
      </c>
      <c r="R1280" s="274">
        <v>0</v>
      </c>
      <c r="S1280" s="274">
        <v>0</v>
      </c>
      <c r="T1280" s="274">
        <v>0.29006999999999999</v>
      </c>
      <c r="U1280" s="274">
        <v>0</v>
      </c>
      <c r="V1280" s="274">
        <v>0</v>
      </c>
      <c r="W1280" s="274">
        <v>4.0879999999999972E-2</v>
      </c>
      <c r="X1280" s="274">
        <v>0</v>
      </c>
      <c r="Y1280" s="274">
        <v>0</v>
      </c>
      <c r="Z1280" s="274">
        <v>0</v>
      </c>
      <c r="AA1280" s="274">
        <v>0</v>
      </c>
      <c r="AB1280" s="274">
        <v>0.15045</v>
      </c>
      <c r="AC1280" s="274">
        <v>7.0800000000000002E-2</v>
      </c>
      <c r="AD1280" s="274">
        <v>0.11731000000000003</v>
      </c>
      <c r="AE1280" s="274">
        <v>0</v>
      </c>
      <c r="AF1280" s="272">
        <f t="shared" si="79"/>
        <v>1</v>
      </c>
      <c r="AG1280" s="196">
        <f t="shared" si="80"/>
        <v>0.66950999999999994</v>
      </c>
    </row>
    <row r="1281" spans="1:33" s="23" customFormat="1" x14ac:dyDescent="0.25">
      <c r="A1281" s="1">
        <v>1947</v>
      </c>
      <c r="B1281" s="1" t="s">
        <v>22</v>
      </c>
      <c r="C1281" s="1" t="str">
        <f t="shared" si="77"/>
        <v>1947NS</v>
      </c>
      <c r="D1281" s="1" t="s">
        <v>56</v>
      </c>
      <c r="E1281" s="1" t="str">
        <f t="shared" si="78"/>
        <v>1947NSICI</v>
      </c>
      <c r="F1281" s="196">
        <v>0.12182999999999999</v>
      </c>
      <c r="G1281" s="196">
        <v>0.4264</v>
      </c>
      <c r="H1281" s="196">
        <v>0</v>
      </c>
      <c r="I1281" s="196">
        <v>2.4369999999999999E-2</v>
      </c>
      <c r="J1281" s="196">
        <v>0.1066</v>
      </c>
      <c r="K1281" s="196">
        <v>0</v>
      </c>
      <c r="L1281" s="196">
        <v>0</v>
      </c>
      <c r="M1281" s="196">
        <v>3.0499999999999998E-3</v>
      </c>
      <c r="N1281" s="196">
        <v>6.0899999999999999E-3</v>
      </c>
      <c r="O1281" s="196">
        <v>4.061E-2</v>
      </c>
      <c r="P1281" s="196">
        <v>5.0599999999998979E-3</v>
      </c>
      <c r="Q1281" s="196">
        <v>0</v>
      </c>
      <c r="R1281" s="196">
        <v>0</v>
      </c>
      <c r="S1281" s="196">
        <v>1.0199999999999999E-3</v>
      </c>
      <c r="T1281" s="196">
        <v>0</v>
      </c>
      <c r="U1281" s="196">
        <v>7.11E-3</v>
      </c>
      <c r="V1281" s="196">
        <v>8.1200000000000005E-3</v>
      </c>
      <c r="W1281" s="196">
        <v>8.1220000000000001E-2</v>
      </c>
      <c r="X1281" s="196">
        <v>6.0909999999999999E-2</v>
      </c>
      <c r="Y1281" s="197">
        <v>0.10152</v>
      </c>
      <c r="Z1281" s="196">
        <v>6.0899999999999999E-3</v>
      </c>
      <c r="AA1281" s="196">
        <v>0</v>
      </c>
      <c r="AB1281" s="196">
        <v>0</v>
      </c>
      <c r="AC1281" s="196">
        <v>0</v>
      </c>
      <c r="AD1281" s="196">
        <v>0</v>
      </c>
      <c r="AE1281" s="196">
        <v>0</v>
      </c>
      <c r="AF1281" s="272">
        <f t="shared" si="79"/>
        <v>1</v>
      </c>
      <c r="AG1281" s="196">
        <f t="shared" si="80"/>
        <v>0.26599</v>
      </c>
    </row>
    <row r="1282" spans="1:33" s="23" customFormat="1" x14ac:dyDescent="0.25">
      <c r="A1282" s="1">
        <v>1947</v>
      </c>
      <c r="B1282" s="1" t="s">
        <v>22</v>
      </c>
      <c r="C1282" s="1" t="str">
        <f t="shared" ref="C1282:C1345" si="81">CONCATENATE(A1282,B1282)</f>
        <v>1947NS</v>
      </c>
      <c r="D1282" s="1" t="s">
        <v>58</v>
      </c>
      <c r="E1282" s="1" t="str">
        <f t="shared" ref="E1282:E1345" si="82">CONCATENATE(C1282,D1282)</f>
        <v>1947NSResidential</v>
      </c>
      <c r="F1282" s="196">
        <v>0.12182999999999999</v>
      </c>
      <c r="G1282" s="196">
        <v>0.4264</v>
      </c>
      <c r="H1282" s="196">
        <v>0</v>
      </c>
      <c r="I1282" s="196">
        <v>2.4369999999999999E-2</v>
      </c>
      <c r="J1282" s="196">
        <v>0.1066</v>
      </c>
      <c r="K1282" s="196">
        <v>0</v>
      </c>
      <c r="L1282" s="196">
        <v>0</v>
      </c>
      <c r="M1282" s="196">
        <v>3.0499999999999998E-3</v>
      </c>
      <c r="N1282" s="196">
        <v>6.0899999999999999E-3</v>
      </c>
      <c r="O1282" s="196">
        <v>4.061E-2</v>
      </c>
      <c r="P1282" s="196">
        <v>5.0599999999998979E-3</v>
      </c>
      <c r="Q1282" s="196">
        <v>0</v>
      </c>
      <c r="R1282" s="196">
        <v>0</v>
      </c>
      <c r="S1282" s="196">
        <v>1.0199999999999999E-3</v>
      </c>
      <c r="T1282" s="196">
        <v>0</v>
      </c>
      <c r="U1282" s="196">
        <v>7.11E-3</v>
      </c>
      <c r="V1282" s="196">
        <v>8.1200000000000005E-3</v>
      </c>
      <c r="W1282" s="196">
        <v>8.1220000000000001E-2</v>
      </c>
      <c r="X1282" s="196">
        <v>6.0909999999999999E-2</v>
      </c>
      <c r="Y1282" s="197">
        <v>0.10152</v>
      </c>
      <c r="Z1282" s="196">
        <v>6.0899999999999999E-3</v>
      </c>
      <c r="AA1282" s="196">
        <v>0</v>
      </c>
      <c r="AB1282" s="196">
        <v>0</v>
      </c>
      <c r="AC1282" s="196">
        <v>0</v>
      </c>
      <c r="AD1282" s="196">
        <v>0</v>
      </c>
      <c r="AE1282" s="196">
        <v>0</v>
      </c>
      <c r="AF1282" s="272">
        <f t="shared" ref="AF1282:AF1345" si="83">+SUM(F1282:AE1282)</f>
        <v>1</v>
      </c>
      <c r="AG1282" s="196">
        <f t="shared" si="80"/>
        <v>0.26599</v>
      </c>
    </row>
    <row r="1283" spans="1:33" s="23" customFormat="1" x14ac:dyDescent="0.25">
      <c r="A1283" s="1">
        <v>1948</v>
      </c>
      <c r="B1283" s="1" t="s">
        <v>22</v>
      </c>
      <c r="C1283" s="1" t="str">
        <f t="shared" si="81"/>
        <v>1948NS</v>
      </c>
      <c r="D1283" s="1" t="s">
        <v>57</v>
      </c>
      <c r="E1283" s="1" t="str">
        <f t="shared" si="82"/>
        <v>1948NSC&amp;D</v>
      </c>
      <c r="F1283" s="274">
        <v>0</v>
      </c>
      <c r="G1283" s="274">
        <v>1.0829999999999999E-2</v>
      </c>
      <c r="H1283" s="274">
        <v>0</v>
      </c>
      <c r="I1283" s="274">
        <v>0.31966</v>
      </c>
      <c r="J1283" s="274">
        <v>0</v>
      </c>
      <c r="K1283" s="274">
        <v>0</v>
      </c>
      <c r="L1283" s="274">
        <v>0</v>
      </c>
      <c r="M1283" s="274">
        <v>0</v>
      </c>
      <c r="N1283" s="274">
        <v>0</v>
      </c>
      <c r="O1283" s="274">
        <v>0</v>
      </c>
      <c r="P1283" s="274">
        <v>0</v>
      </c>
      <c r="Q1283" s="274">
        <v>0</v>
      </c>
      <c r="R1283" s="274">
        <v>0</v>
      </c>
      <c r="S1283" s="274">
        <v>0</v>
      </c>
      <c r="T1283" s="274">
        <v>0.29006999999999999</v>
      </c>
      <c r="U1283" s="274">
        <v>0</v>
      </c>
      <c r="V1283" s="274">
        <v>0</v>
      </c>
      <c r="W1283" s="274">
        <v>4.0879999999999972E-2</v>
      </c>
      <c r="X1283" s="274">
        <v>0</v>
      </c>
      <c r="Y1283" s="274">
        <v>0</v>
      </c>
      <c r="Z1283" s="274">
        <v>0</v>
      </c>
      <c r="AA1283" s="274">
        <v>0</v>
      </c>
      <c r="AB1283" s="274">
        <v>0.15045</v>
      </c>
      <c r="AC1283" s="274">
        <v>7.0800000000000002E-2</v>
      </c>
      <c r="AD1283" s="274">
        <v>0.11731000000000003</v>
      </c>
      <c r="AE1283" s="274">
        <v>0</v>
      </c>
      <c r="AF1283" s="272">
        <f t="shared" si="83"/>
        <v>1</v>
      </c>
      <c r="AG1283" s="196">
        <f t="shared" si="80"/>
        <v>0.66950999999999994</v>
      </c>
    </row>
    <row r="1284" spans="1:33" s="23" customFormat="1" x14ac:dyDescent="0.25">
      <c r="A1284" s="1">
        <v>1948</v>
      </c>
      <c r="B1284" s="1" t="s">
        <v>22</v>
      </c>
      <c r="C1284" s="1" t="str">
        <f t="shared" si="81"/>
        <v>1948NS</v>
      </c>
      <c r="D1284" s="1" t="s">
        <v>56</v>
      </c>
      <c r="E1284" s="1" t="str">
        <f t="shared" si="82"/>
        <v>1948NSICI</v>
      </c>
      <c r="F1284" s="196">
        <v>0.12182999999999999</v>
      </c>
      <c r="G1284" s="196">
        <v>0.4264</v>
      </c>
      <c r="H1284" s="196">
        <v>0</v>
      </c>
      <c r="I1284" s="196">
        <v>2.4369999999999999E-2</v>
      </c>
      <c r="J1284" s="196">
        <v>0.1066</v>
      </c>
      <c r="K1284" s="196">
        <v>0</v>
      </c>
      <c r="L1284" s="196">
        <v>0</v>
      </c>
      <c r="M1284" s="196">
        <v>3.0499999999999998E-3</v>
      </c>
      <c r="N1284" s="196">
        <v>6.0899999999999999E-3</v>
      </c>
      <c r="O1284" s="196">
        <v>4.061E-2</v>
      </c>
      <c r="P1284" s="196">
        <v>5.0599999999998979E-3</v>
      </c>
      <c r="Q1284" s="196">
        <v>0</v>
      </c>
      <c r="R1284" s="196">
        <v>0</v>
      </c>
      <c r="S1284" s="196">
        <v>1.0199999999999999E-3</v>
      </c>
      <c r="T1284" s="196">
        <v>0</v>
      </c>
      <c r="U1284" s="196">
        <v>7.11E-3</v>
      </c>
      <c r="V1284" s="196">
        <v>8.1200000000000005E-3</v>
      </c>
      <c r="W1284" s="196">
        <v>8.1220000000000001E-2</v>
      </c>
      <c r="X1284" s="196">
        <v>6.0909999999999999E-2</v>
      </c>
      <c r="Y1284" s="196">
        <v>0.10152</v>
      </c>
      <c r="Z1284" s="196">
        <v>6.0899999999999999E-3</v>
      </c>
      <c r="AA1284" s="196">
        <v>0</v>
      </c>
      <c r="AB1284" s="196">
        <v>0</v>
      </c>
      <c r="AC1284" s="196">
        <v>0</v>
      </c>
      <c r="AD1284" s="196">
        <v>0</v>
      </c>
      <c r="AE1284" s="196">
        <v>0</v>
      </c>
      <c r="AF1284" s="272">
        <f t="shared" si="83"/>
        <v>1</v>
      </c>
      <c r="AG1284" s="196">
        <f t="shared" si="80"/>
        <v>0.26599</v>
      </c>
    </row>
    <row r="1285" spans="1:33" s="23" customFormat="1" x14ac:dyDescent="0.25">
      <c r="A1285" s="1">
        <v>1948</v>
      </c>
      <c r="B1285" s="1" t="s">
        <v>22</v>
      </c>
      <c r="C1285" s="1" t="str">
        <f t="shared" si="81"/>
        <v>1948NS</v>
      </c>
      <c r="D1285" s="1" t="s">
        <v>58</v>
      </c>
      <c r="E1285" s="1" t="str">
        <f t="shared" si="82"/>
        <v>1948NSResidential</v>
      </c>
      <c r="F1285" s="196">
        <v>0.12182999999999999</v>
      </c>
      <c r="G1285" s="196">
        <v>0.4264</v>
      </c>
      <c r="H1285" s="196">
        <v>0</v>
      </c>
      <c r="I1285" s="196">
        <v>2.4369999999999999E-2</v>
      </c>
      <c r="J1285" s="196">
        <v>0.1066</v>
      </c>
      <c r="K1285" s="196">
        <v>0</v>
      </c>
      <c r="L1285" s="196">
        <v>0</v>
      </c>
      <c r="M1285" s="196">
        <v>3.0499999999999998E-3</v>
      </c>
      <c r="N1285" s="196">
        <v>6.0899999999999999E-3</v>
      </c>
      <c r="O1285" s="196">
        <v>4.061E-2</v>
      </c>
      <c r="P1285" s="196">
        <v>5.0599999999998979E-3</v>
      </c>
      <c r="Q1285" s="196">
        <v>0</v>
      </c>
      <c r="R1285" s="196">
        <v>0</v>
      </c>
      <c r="S1285" s="196">
        <v>1.0199999999999999E-3</v>
      </c>
      <c r="T1285" s="196">
        <v>0</v>
      </c>
      <c r="U1285" s="196">
        <v>7.11E-3</v>
      </c>
      <c r="V1285" s="196">
        <v>8.1200000000000005E-3</v>
      </c>
      <c r="W1285" s="196">
        <v>8.1220000000000001E-2</v>
      </c>
      <c r="X1285" s="196">
        <v>6.0909999999999999E-2</v>
      </c>
      <c r="Y1285" s="197">
        <v>0.10152</v>
      </c>
      <c r="Z1285" s="196">
        <v>6.0899999999999999E-3</v>
      </c>
      <c r="AA1285" s="196">
        <v>0</v>
      </c>
      <c r="AB1285" s="196">
        <v>0</v>
      </c>
      <c r="AC1285" s="196">
        <v>0</v>
      </c>
      <c r="AD1285" s="196">
        <v>0</v>
      </c>
      <c r="AE1285" s="196">
        <v>0</v>
      </c>
      <c r="AF1285" s="272">
        <f t="shared" si="83"/>
        <v>1</v>
      </c>
      <c r="AG1285" s="196">
        <f t="shared" si="80"/>
        <v>0.26599</v>
      </c>
    </row>
    <row r="1286" spans="1:33" s="23" customFormat="1" x14ac:dyDescent="0.25">
      <c r="A1286" s="1">
        <v>1949</v>
      </c>
      <c r="B1286" s="1" t="s">
        <v>22</v>
      </c>
      <c r="C1286" s="1" t="str">
        <f t="shared" si="81"/>
        <v>1949NS</v>
      </c>
      <c r="D1286" s="1" t="s">
        <v>57</v>
      </c>
      <c r="E1286" s="1" t="str">
        <f t="shared" si="82"/>
        <v>1949NSC&amp;D</v>
      </c>
      <c r="F1286" s="274">
        <v>0</v>
      </c>
      <c r="G1286" s="274">
        <v>1.0829999999999999E-2</v>
      </c>
      <c r="H1286" s="274">
        <v>0</v>
      </c>
      <c r="I1286" s="274">
        <v>0.31966</v>
      </c>
      <c r="J1286" s="274">
        <v>0</v>
      </c>
      <c r="K1286" s="274">
        <v>0</v>
      </c>
      <c r="L1286" s="274">
        <v>0</v>
      </c>
      <c r="M1286" s="274">
        <v>0</v>
      </c>
      <c r="N1286" s="274">
        <v>0</v>
      </c>
      <c r="O1286" s="274">
        <v>0</v>
      </c>
      <c r="P1286" s="274">
        <v>0</v>
      </c>
      <c r="Q1286" s="274">
        <v>0</v>
      </c>
      <c r="R1286" s="274">
        <v>0</v>
      </c>
      <c r="S1286" s="274">
        <v>0</v>
      </c>
      <c r="T1286" s="274">
        <v>0.29006999999999999</v>
      </c>
      <c r="U1286" s="274">
        <v>0</v>
      </c>
      <c r="V1286" s="274">
        <v>0</v>
      </c>
      <c r="W1286" s="274">
        <v>4.0879999999999972E-2</v>
      </c>
      <c r="X1286" s="274">
        <v>0</v>
      </c>
      <c r="Y1286" s="274">
        <v>0</v>
      </c>
      <c r="Z1286" s="274">
        <v>0</v>
      </c>
      <c r="AA1286" s="274">
        <v>0</v>
      </c>
      <c r="AB1286" s="274">
        <v>0.15045</v>
      </c>
      <c r="AC1286" s="274">
        <v>7.0800000000000002E-2</v>
      </c>
      <c r="AD1286" s="274">
        <v>0.11731000000000003</v>
      </c>
      <c r="AE1286" s="274">
        <v>0</v>
      </c>
      <c r="AF1286" s="272">
        <f t="shared" si="83"/>
        <v>1</v>
      </c>
      <c r="AG1286" s="196">
        <f t="shared" si="80"/>
        <v>0.66950999999999994</v>
      </c>
    </row>
    <row r="1287" spans="1:33" s="23" customFormat="1" x14ac:dyDescent="0.25">
      <c r="A1287" s="1">
        <v>1949</v>
      </c>
      <c r="B1287" s="1" t="s">
        <v>22</v>
      </c>
      <c r="C1287" s="1" t="str">
        <f t="shared" si="81"/>
        <v>1949NS</v>
      </c>
      <c r="D1287" s="1" t="s">
        <v>56</v>
      </c>
      <c r="E1287" s="1" t="str">
        <f t="shared" si="82"/>
        <v>1949NSICI</v>
      </c>
      <c r="F1287" s="196">
        <v>0.12182999999999999</v>
      </c>
      <c r="G1287" s="196">
        <v>0.4264</v>
      </c>
      <c r="H1287" s="196">
        <v>0</v>
      </c>
      <c r="I1287" s="196">
        <v>2.4369999999999999E-2</v>
      </c>
      <c r="J1287" s="196">
        <v>0.1066</v>
      </c>
      <c r="K1287" s="196">
        <v>0</v>
      </c>
      <c r="L1287" s="196">
        <v>0</v>
      </c>
      <c r="M1287" s="196">
        <v>3.0499999999999998E-3</v>
      </c>
      <c r="N1287" s="196">
        <v>6.0899999999999999E-3</v>
      </c>
      <c r="O1287" s="196">
        <v>4.061E-2</v>
      </c>
      <c r="P1287" s="196">
        <v>5.0599999999998979E-3</v>
      </c>
      <c r="Q1287" s="196">
        <v>0</v>
      </c>
      <c r="R1287" s="196">
        <v>0</v>
      </c>
      <c r="S1287" s="196">
        <v>1.0199999999999999E-3</v>
      </c>
      <c r="T1287" s="196">
        <v>0</v>
      </c>
      <c r="U1287" s="196">
        <v>7.11E-3</v>
      </c>
      <c r="V1287" s="196">
        <v>8.1200000000000005E-3</v>
      </c>
      <c r="W1287" s="196">
        <v>8.1220000000000001E-2</v>
      </c>
      <c r="X1287" s="196">
        <v>6.0909999999999999E-2</v>
      </c>
      <c r="Y1287" s="197">
        <v>0.10152</v>
      </c>
      <c r="Z1287" s="196">
        <v>6.0899999999999999E-3</v>
      </c>
      <c r="AA1287" s="196">
        <v>0</v>
      </c>
      <c r="AB1287" s="196">
        <v>0</v>
      </c>
      <c r="AC1287" s="196">
        <v>0</v>
      </c>
      <c r="AD1287" s="196">
        <v>0</v>
      </c>
      <c r="AE1287" s="196">
        <v>0</v>
      </c>
      <c r="AF1287" s="272">
        <f t="shared" si="83"/>
        <v>1</v>
      </c>
      <c r="AG1287" s="196">
        <f t="shared" si="80"/>
        <v>0.26599</v>
      </c>
    </row>
    <row r="1288" spans="1:33" s="23" customFormat="1" x14ac:dyDescent="0.25">
      <c r="A1288" s="1">
        <v>1949</v>
      </c>
      <c r="B1288" s="1" t="s">
        <v>22</v>
      </c>
      <c r="C1288" s="1" t="str">
        <f t="shared" si="81"/>
        <v>1949NS</v>
      </c>
      <c r="D1288" s="1" t="s">
        <v>58</v>
      </c>
      <c r="E1288" s="1" t="str">
        <f t="shared" si="82"/>
        <v>1949NSResidential</v>
      </c>
      <c r="F1288" s="196">
        <v>0.12182999999999999</v>
      </c>
      <c r="G1288" s="196">
        <v>0.4264</v>
      </c>
      <c r="H1288" s="196">
        <v>0</v>
      </c>
      <c r="I1288" s="196">
        <v>2.4369999999999999E-2</v>
      </c>
      <c r="J1288" s="196">
        <v>0.1066</v>
      </c>
      <c r="K1288" s="196">
        <v>0</v>
      </c>
      <c r="L1288" s="196">
        <v>0</v>
      </c>
      <c r="M1288" s="196">
        <v>3.0499999999999998E-3</v>
      </c>
      <c r="N1288" s="196">
        <v>6.0899999999999999E-3</v>
      </c>
      <c r="O1288" s="196">
        <v>4.061E-2</v>
      </c>
      <c r="P1288" s="196">
        <v>5.0599999999998979E-3</v>
      </c>
      <c r="Q1288" s="196">
        <v>0</v>
      </c>
      <c r="R1288" s="196">
        <v>0</v>
      </c>
      <c r="S1288" s="196">
        <v>1.0199999999999999E-3</v>
      </c>
      <c r="T1288" s="196">
        <v>0</v>
      </c>
      <c r="U1288" s="196">
        <v>7.11E-3</v>
      </c>
      <c r="V1288" s="196">
        <v>8.1200000000000005E-3</v>
      </c>
      <c r="W1288" s="196">
        <v>8.1220000000000001E-2</v>
      </c>
      <c r="X1288" s="196">
        <v>6.0909999999999999E-2</v>
      </c>
      <c r="Y1288" s="196">
        <v>0.10152</v>
      </c>
      <c r="Z1288" s="196">
        <v>6.0899999999999999E-3</v>
      </c>
      <c r="AA1288" s="196">
        <v>0</v>
      </c>
      <c r="AB1288" s="196">
        <v>0</v>
      </c>
      <c r="AC1288" s="196">
        <v>0</v>
      </c>
      <c r="AD1288" s="196">
        <v>0</v>
      </c>
      <c r="AE1288" s="196">
        <v>0</v>
      </c>
      <c r="AF1288" s="272">
        <f t="shared" si="83"/>
        <v>1</v>
      </c>
      <c r="AG1288" s="196">
        <f t="shared" si="80"/>
        <v>0.26599</v>
      </c>
    </row>
    <row r="1289" spans="1:33" s="23" customFormat="1" x14ac:dyDescent="0.25">
      <c r="A1289" s="1">
        <v>1950</v>
      </c>
      <c r="B1289" s="1" t="s">
        <v>22</v>
      </c>
      <c r="C1289" s="1" t="str">
        <f t="shared" si="81"/>
        <v>1950NS</v>
      </c>
      <c r="D1289" s="1" t="s">
        <v>57</v>
      </c>
      <c r="E1289" s="1" t="str">
        <f t="shared" si="82"/>
        <v>1950NSC&amp;D</v>
      </c>
      <c r="F1289" s="274">
        <v>0</v>
      </c>
      <c r="G1289" s="274">
        <v>1.0829999999999999E-2</v>
      </c>
      <c r="H1289" s="274">
        <v>0</v>
      </c>
      <c r="I1289" s="274">
        <v>0.31966</v>
      </c>
      <c r="J1289" s="274">
        <v>0</v>
      </c>
      <c r="K1289" s="274">
        <v>0</v>
      </c>
      <c r="L1289" s="274">
        <v>0</v>
      </c>
      <c r="M1289" s="274">
        <v>0</v>
      </c>
      <c r="N1289" s="274">
        <v>0</v>
      </c>
      <c r="O1289" s="274">
        <v>0</v>
      </c>
      <c r="P1289" s="274">
        <v>0</v>
      </c>
      <c r="Q1289" s="274">
        <v>0</v>
      </c>
      <c r="R1289" s="274">
        <v>0</v>
      </c>
      <c r="S1289" s="274">
        <v>0</v>
      </c>
      <c r="T1289" s="274">
        <v>0.29006999999999999</v>
      </c>
      <c r="U1289" s="274">
        <v>0</v>
      </c>
      <c r="V1289" s="274">
        <v>0</v>
      </c>
      <c r="W1289" s="274">
        <v>4.0879999999999972E-2</v>
      </c>
      <c r="X1289" s="274">
        <v>0</v>
      </c>
      <c r="Y1289" s="274">
        <v>0</v>
      </c>
      <c r="Z1289" s="274">
        <v>0</v>
      </c>
      <c r="AA1289" s="274">
        <v>0</v>
      </c>
      <c r="AB1289" s="274">
        <v>0.15045</v>
      </c>
      <c r="AC1289" s="274">
        <v>7.0800000000000002E-2</v>
      </c>
      <c r="AD1289" s="274">
        <v>0.11731000000000003</v>
      </c>
      <c r="AE1289" s="274">
        <v>0</v>
      </c>
      <c r="AF1289" s="272">
        <f t="shared" si="83"/>
        <v>1</v>
      </c>
      <c r="AG1289" s="196">
        <f t="shared" si="80"/>
        <v>0.66950999999999994</v>
      </c>
    </row>
    <row r="1290" spans="1:33" s="23" customFormat="1" x14ac:dyDescent="0.25">
      <c r="A1290" s="1">
        <v>1950</v>
      </c>
      <c r="B1290" s="1" t="s">
        <v>22</v>
      </c>
      <c r="C1290" s="1" t="str">
        <f t="shared" si="81"/>
        <v>1950NS</v>
      </c>
      <c r="D1290" s="1" t="s">
        <v>56</v>
      </c>
      <c r="E1290" s="1" t="str">
        <f t="shared" si="82"/>
        <v>1950NSICI</v>
      </c>
      <c r="F1290" s="196">
        <v>0.12182999999999999</v>
      </c>
      <c r="G1290" s="196">
        <v>0.4264</v>
      </c>
      <c r="H1290" s="196">
        <v>0</v>
      </c>
      <c r="I1290" s="196">
        <v>2.4369999999999999E-2</v>
      </c>
      <c r="J1290" s="196">
        <v>0.1066</v>
      </c>
      <c r="K1290" s="196">
        <v>0</v>
      </c>
      <c r="L1290" s="196">
        <v>0</v>
      </c>
      <c r="M1290" s="196">
        <v>3.0499999999999998E-3</v>
      </c>
      <c r="N1290" s="196">
        <v>6.0899999999999999E-3</v>
      </c>
      <c r="O1290" s="196">
        <v>4.061E-2</v>
      </c>
      <c r="P1290" s="196">
        <v>5.0599999999998979E-3</v>
      </c>
      <c r="Q1290" s="196">
        <v>0</v>
      </c>
      <c r="R1290" s="196">
        <v>0</v>
      </c>
      <c r="S1290" s="196">
        <v>1.0199999999999999E-3</v>
      </c>
      <c r="T1290" s="196">
        <v>0</v>
      </c>
      <c r="U1290" s="196">
        <v>7.11E-3</v>
      </c>
      <c r="V1290" s="196">
        <v>8.1200000000000005E-3</v>
      </c>
      <c r="W1290" s="196">
        <v>8.1220000000000001E-2</v>
      </c>
      <c r="X1290" s="196">
        <v>6.0909999999999999E-2</v>
      </c>
      <c r="Y1290" s="197">
        <v>0.10152</v>
      </c>
      <c r="Z1290" s="196">
        <v>6.0899999999999999E-3</v>
      </c>
      <c r="AA1290" s="196">
        <v>0</v>
      </c>
      <c r="AB1290" s="196">
        <v>0</v>
      </c>
      <c r="AC1290" s="196">
        <v>0</v>
      </c>
      <c r="AD1290" s="196">
        <v>0</v>
      </c>
      <c r="AE1290" s="196">
        <v>0</v>
      </c>
      <c r="AF1290" s="272">
        <f t="shared" si="83"/>
        <v>1</v>
      </c>
      <c r="AG1290" s="196">
        <f t="shared" si="80"/>
        <v>0.26599</v>
      </c>
    </row>
    <row r="1291" spans="1:33" s="23" customFormat="1" x14ac:dyDescent="0.25">
      <c r="A1291" s="1">
        <v>1950</v>
      </c>
      <c r="B1291" s="1" t="s">
        <v>22</v>
      </c>
      <c r="C1291" s="1" t="str">
        <f t="shared" si="81"/>
        <v>1950NS</v>
      </c>
      <c r="D1291" s="1" t="s">
        <v>58</v>
      </c>
      <c r="E1291" s="1" t="str">
        <f t="shared" si="82"/>
        <v>1950NSResidential</v>
      </c>
      <c r="F1291" s="196">
        <v>0.12182999999999999</v>
      </c>
      <c r="G1291" s="196">
        <v>0.4264</v>
      </c>
      <c r="H1291" s="196">
        <v>0</v>
      </c>
      <c r="I1291" s="196">
        <v>2.4369999999999999E-2</v>
      </c>
      <c r="J1291" s="196">
        <v>0.1066</v>
      </c>
      <c r="K1291" s="196">
        <v>0</v>
      </c>
      <c r="L1291" s="196">
        <v>0</v>
      </c>
      <c r="M1291" s="196">
        <v>3.0499999999999998E-3</v>
      </c>
      <c r="N1291" s="196">
        <v>6.0899999999999999E-3</v>
      </c>
      <c r="O1291" s="196">
        <v>4.061E-2</v>
      </c>
      <c r="P1291" s="196">
        <v>5.0599999999998979E-3</v>
      </c>
      <c r="Q1291" s="196">
        <v>0</v>
      </c>
      <c r="R1291" s="196">
        <v>0</v>
      </c>
      <c r="S1291" s="196">
        <v>1.0199999999999999E-3</v>
      </c>
      <c r="T1291" s="196">
        <v>0</v>
      </c>
      <c r="U1291" s="196">
        <v>7.11E-3</v>
      </c>
      <c r="V1291" s="196">
        <v>8.1200000000000005E-3</v>
      </c>
      <c r="W1291" s="196">
        <v>8.1220000000000001E-2</v>
      </c>
      <c r="X1291" s="196">
        <v>6.0909999999999999E-2</v>
      </c>
      <c r="Y1291" s="197">
        <v>0.10152</v>
      </c>
      <c r="Z1291" s="196">
        <v>6.0899999999999999E-3</v>
      </c>
      <c r="AA1291" s="196">
        <v>0</v>
      </c>
      <c r="AB1291" s="196">
        <v>0</v>
      </c>
      <c r="AC1291" s="196">
        <v>0</v>
      </c>
      <c r="AD1291" s="196">
        <v>0</v>
      </c>
      <c r="AE1291" s="196">
        <v>0</v>
      </c>
      <c r="AF1291" s="272">
        <f t="shared" si="83"/>
        <v>1</v>
      </c>
      <c r="AG1291" s="196">
        <f t="shared" si="80"/>
        <v>0.26599</v>
      </c>
    </row>
    <row r="1292" spans="1:33" s="23" customFormat="1" x14ac:dyDescent="0.25">
      <c r="A1292" s="1">
        <v>1951</v>
      </c>
      <c r="B1292" s="1" t="s">
        <v>22</v>
      </c>
      <c r="C1292" s="1" t="str">
        <f t="shared" si="81"/>
        <v>1951NS</v>
      </c>
      <c r="D1292" s="1" t="s">
        <v>57</v>
      </c>
      <c r="E1292" s="1" t="str">
        <f t="shared" si="82"/>
        <v>1951NSC&amp;D</v>
      </c>
      <c r="F1292" s="274">
        <v>0</v>
      </c>
      <c r="G1292" s="274">
        <v>1.0829999999999999E-2</v>
      </c>
      <c r="H1292" s="274">
        <v>0</v>
      </c>
      <c r="I1292" s="274">
        <v>0.31966</v>
      </c>
      <c r="J1292" s="274">
        <v>0</v>
      </c>
      <c r="K1292" s="274">
        <v>0</v>
      </c>
      <c r="L1292" s="274">
        <v>0</v>
      </c>
      <c r="M1292" s="274">
        <v>0</v>
      </c>
      <c r="N1292" s="274">
        <v>0</v>
      </c>
      <c r="O1292" s="274">
        <v>0</v>
      </c>
      <c r="P1292" s="274">
        <v>0</v>
      </c>
      <c r="Q1292" s="274">
        <v>0</v>
      </c>
      <c r="R1292" s="274">
        <v>0</v>
      </c>
      <c r="S1292" s="274">
        <v>0</v>
      </c>
      <c r="T1292" s="274">
        <v>0.29006999999999999</v>
      </c>
      <c r="U1292" s="274">
        <v>0</v>
      </c>
      <c r="V1292" s="274">
        <v>0</v>
      </c>
      <c r="W1292" s="274">
        <v>4.0879999999999972E-2</v>
      </c>
      <c r="X1292" s="274">
        <v>0</v>
      </c>
      <c r="Y1292" s="274">
        <v>0</v>
      </c>
      <c r="Z1292" s="274">
        <v>0</v>
      </c>
      <c r="AA1292" s="274">
        <v>0</v>
      </c>
      <c r="AB1292" s="274">
        <v>0.15045</v>
      </c>
      <c r="AC1292" s="274">
        <v>7.0800000000000002E-2</v>
      </c>
      <c r="AD1292" s="274">
        <v>0.11731000000000003</v>
      </c>
      <c r="AE1292" s="274">
        <v>0</v>
      </c>
      <c r="AF1292" s="272">
        <f t="shared" si="83"/>
        <v>1</v>
      </c>
      <c r="AG1292" s="196">
        <f t="shared" si="80"/>
        <v>0.66950999999999994</v>
      </c>
    </row>
    <row r="1293" spans="1:33" s="23" customFormat="1" x14ac:dyDescent="0.25">
      <c r="A1293" s="1">
        <v>1951</v>
      </c>
      <c r="B1293" s="1" t="s">
        <v>22</v>
      </c>
      <c r="C1293" s="1" t="str">
        <f t="shared" si="81"/>
        <v>1951NS</v>
      </c>
      <c r="D1293" s="1" t="s">
        <v>56</v>
      </c>
      <c r="E1293" s="1" t="str">
        <f t="shared" si="82"/>
        <v>1951NSICI</v>
      </c>
      <c r="F1293" s="196">
        <v>0.12182999999999999</v>
      </c>
      <c r="G1293" s="196">
        <v>0.4264</v>
      </c>
      <c r="H1293" s="196">
        <v>0</v>
      </c>
      <c r="I1293" s="196">
        <v>2.4369999999999999E-2</v>
      </c>
      <c r="J1293" s="196">
        <v>0.1066</v>
      </c>
      <c r="K1293" s="196">
        <v>0</v>
      </c>
      <c r="L1293" s="196">
        <v>0</v>
      </c>
      <c r="M1293" s="196">
        <v>3.0499999999999998E-3</v>
      </c>
      <c r="N1293" s="196">
        <v>6.0899999999999999E-3</v>
      </c>
      <c r="O1293" s="196">
        <v>4.061E-2</v>
      </c>
      <c r="P1293" s="196">
        <v>5.0599999999998979E-3</v>
      </c>
      <c r="Q1293" s="196">
        <v>0</v>
      </c>
      <c r="R1293" s="196">
        <v>0</v>
      </c>
      <c r="S1293" s="196">
        <v>1.0199999999999999E-3</v>
      </c>
      <c r="T1293" s="196">
        <v>0</v>
      </c>
      <c r="U1293" s="196">
        <v>7.11E-3</v>
      </c>
      <c r="V1293" s="196">
        <v>8.1200000000000005E-3</v>
      </c>
      <c r="W1293" s="196">
        <v>8.1220000000000001E-2</v>
      </c>
      <c r="X1293" s="196">
        <v>6.0909999999999999E-2</v>
      </c>
      <c r="Y1293" s="196">
        <v>0.10152</v>
      </c>
      <c r="Z1293" s="196">
        <v>6.0899999999999999E-3</v>
      </c>
      <c r="AA1293" s="196">
        <v>0</v>
      </c>
      <c r="AB1293" s="196">
        <v>0</v>
      </c>
      <c r="AC1293" s="196">
        <v>0</v>
      </c>
      <c r="AD1293" s="196">
        <v>0</v>
      </c>
      <c r="AE1293" s="196">
        <v>0</v>
      </c>
      <c r="AF1293" s="272">
        <f t="shared" si="83"/>
        <v>1</v>
      </c>
      <c r="AG1293" s="196">
        <f t="shared" si="80"/>
        <v>0.26599</v>
      </c>
    </row>
    <row r="1294" spans="1:33" s="23" customFormat="1" x14ac:dyDescent="0.25">
      <c r="A1294" s="1">
        <v>1951</v>
      </c>
      <c r="B1294" s="1" t="s">
        <v>22</v>
      </c>
      <c r="C1294" s="1" t="str">
        <f t="shared" si="81"/>
        <v>1951NS</v>
      </c>
      <c r="D1294" s="1" t="s">
        <v>58</v>
      </c>
      <c r="E1294" s="1" t="str">
        <f t="shared" si="82"/>
        <v>1951NSResidential</v>
      </c>
      <c r="F1294" s="196">
        <v>0.12182999999999999</v>
      </c>
      <c r="G1294" s="196">
        <v>0.4264</v>
      </c>
      <c r="H1294" s="196">
        <v>0</v>
      </c>
      <c r="I1294" s="196">
        <v>2.4369999999999999E-2</v>
      </c>
      <c r="J1294" s="196">
        <v>0.1066</v>
      </c>
      <c r="K1294" s="196">
        <v>0</v>
      </c>
      <c r="L1294" s="196">
        <v>0</v>
      </c>
      <c r="M1294" s="196">
        <v>3.0499999999999998E-3</v>
      </c>
      <c r="N1294" s="196">
        <v>6.0899999999999999E-3</v>
      </c>
      <c r="O1294" s="196">
        <v>4.061E-2</v>
      </c>
      <c r="P1294" s="196">
        <v>5.0599999999998979E-3</v>
      </c>
      <c r="Q1294" s="196">
        <v>0</v>
      </c>
      <c r="R1294" s="196">
        <v>0</v>
      </c>
      <c r="S1294" s="196">
        <v>1.0199999999999999E-3</v>
      </c>
      <c r="T1294" s="196">
        <v>0</v>
      </c>
      <c r="U1294" s="196">
        <v>7.11E-3</v>
      </c>
      <c r="V1294" s="196">
        <v>8.1200000000000005E-3</v>
      </c>
      <c r="W1294" s="196">
        <v>8.1220000000000001E-2</v>
      </c>
      <c r="X1294" s="196">
        <v>6.0909999999999999E-2</v>
      </c>
      <c r="Y1294" s="197">
        <v>0.10152</v>
      </c>
      <c r="Z1294" s="196">
        <v>6.0899999999999999E-3</v>
      </c>
      <c r="AA1294" s="196">
        <v>0</v>
      </c>
      <c r="AB1294" s="196">
        <v>0</v>
      </c>
      <c r="AC1294" s="196">
        <v>0</v>
      </c>
      <c r="AD1294" s="196">
        <v>0</v>
      </c>
      <c r="AE1294" s="196">
        <v>0</v>
      </c>
      <c r="AF1294" s="272">
        <f t="shared" si="83"/>
        <v>1</v>
      </c>
      <c r="AG1294" s="196">
        <f t="shared" si="80"/>
        <v>0.26599</v>
      </c>
    </row>
    <row r="1295" spans="1:33" s="23" customFormat="1" x14ac:dyDescent="0.25">
      <c r="A1295" s="1">
        <v>1952</v>
      </c>
      <c r="B1295" s="1" t="s">
        <v>22</v>
      </c>
      <c r="C1295" s="1" t="str">
        <f t="shared" si="81"/>
        <v>1952NS</v>
      </c>
      <c r="D1295" s="1" t="s">
        <v>57</v>
      </c>
      <c r="E1295" s="1" t="str">
        <f t="shared" si="82"/>
        <v>1952NSC&amp;D</v>
      </c>
      <c r="F1295" s="274">
        <v>0</v>
      </c>
      <c r="G1295" s="274">
        <v>1.0829999999999999E-2</v>
      </c>
      <c r="H1295" s="274">
        <v>0</v>
      </c>
      <c r="I1295" s="274">
        <v>0.31966</v>
      </c>
      <c r="J1295" s="274">
        <v>0</v>
      </c>
      <c r="K1295" s="274">
        <v>0</v>
      </c>
      <c r="L1295" s="274">
        <v>0</v>
      </c>
      <c r="M1295" s="274">
        <v>0</v>
      </c>
      <c r="N1295" s="274">
        <v>0</v>
      </c>
      <c r="O1295" s="274">
        <v>0</v>
      </c>
      <c r="P1295" s="274">
        <v>0</v>
      </c>
      <c r="Q1295" s="274">
        <v>0</v>
      </c>
      <c r="R1295" s="274">
        <v>0</v>
      </c>
      <c r="S1295" s="274">
        <v>0</v>
      </c>
      <c r="T1295" s="274">
        <v>0.29006999999999999</v>
      </c>
      <c r="U1295" s="274">
        <v>0</v>
      </c>
      <c r="V1295" s="274">
        <v>0</v>
      </c>
      <c r="W1295" s="274">
        <v>4.0879999999999972E-2</v>
      </c>
      <c r="X1295" s="274">
        <v>0</v>
      </c>
      <c r="Y1295" s="274">
        <v>0</v>
      </c>
      <c r="Z1295" s="274">
        <v>0</v>
      </c>
      <c r="AA1295" s="274">
        <v>0</v>
      </c>
      <c r="AB1295" s="274">
        <v>0.15045</v>
      </c>
      <c r="AC1295" s="274">
        <v>7.0800000000000002E-2</v>
      </c>
      <c r="AD1295" s="274">
        <v>0.11731000000000003</v>
      </c>
      <c r="AE1295" s="274">
        <v>0</v>
      </c>
      <c r="AF1295" s="272">
        <f t="shared" si="83"/>
        <v>1</v>
      </c>
      <c r="AG1295" s="196">
        <f t="shared" si="80"/>
        <v>0.66950999999999994</v>
      </c>
    </row>
    <row r="1296" spans="1:33" s="23" customFormat="1" x14ac:dyDescent="0.25">
      <c r="A1296" s="1">
        <v>1952</v>
      </c>
      <c r="B1296" s="1" t="s">
        <v>22</v>
      </c>
      <c r="C1296" s="1" t="str">
        <f t="shared" si="81"/>
        <v>1952NS</v>
      </c>
      <c r="D1296" s="1" t="s">
        <v>56</v>
      </c>
      <c r="E1296" s="1" t="str">
        <f t="shared" si="82"/>
        <v>1952NSICI</v>
      </c>
      <c r="F1296" s="196">
        <v>0.12182999999999999</v>
      </c>
      <c r="G1296" s="196">
        <v>0.4264</v>
      </c>
      <c r="H1296" s="196">
        <v>0</v>
      </c>
      <c r="I1296" s="196">
        <v>2.4369999999999999E-2</v>
      </c>
      <c r="J1296" s="196">
        <v>0.1066</v>
      </c>
      <c r="K1296" s="196">
        <v>0</v>
      </c>
      <c r="L1296" s="196">
        <v>0</v>
      </c>
      <c r="M1296" s="196">
        <v>3.0499999999999998E-3</v>
      </c>
      <c r="N1296" s="196">
        <v>6.0899999999999999E-3</v>
      </c>
      <c r="O1296" s="196">
        <v>4.061E-2</v>
      </c>
      <c r="P1296" s="196">
        <v>5.0599999999998979E-3</v>
      </c>
      <c r="Q1296" s="196">
        <v>0</v>
      </c>
      <c r="R1296" s="196">
        <v>0</v>
      </c>
      <c r="S1296" s="196">
        <v>1.0199999999999999E-3</v>
      </c>
      <c r="T1296" s="196">
        <v>0</v>
      </c>
      <c r="U1296" s="196">
        <v>7.11E-3</v>
      </c>
      <c r="V1296" s="196">
        <v>8.1200000000000005E-3</v>
      </c>
      <c r="W1296" s="196">
        <v>8.1220000000000001E-2</v>
      </c>
      <c r="X1296" s="196">
        <v>6.0909999999999999E-2</v>
      </c>
      <c r="Y1296" s="197">
        <v>0.10152</v>
      </c>
      <c r="Z1296" s="196">
        <v>6.0899999999999999E-3</v>
      </c>
      <c r="AA1296" s="196">
        <v>0</v>
      </c>
      <c r="AB1296" s="196">
        <v>0</v>
      </c>
      <c r="AC1296" s="196">
        <v>0</v>
      </c>
      <c r="AD1296" s="196">
        <v>0</v>
      </c>
      <c r="AE1296" s="196">
        <v>0</v>
      </c>
      <c r="AF1296" s="272">
        <f t="shared" si="83"/>
        <v>1</v>
      </c>
      <c r="AG1296" s="196">
        <f t="shared" si="80"/>
        <v>0.26599</v>
      </c>
    </row>
    <row r="1297" spans="1:33" s="23" customFormat="1" x14ac:dyDescent="0.25">
      <c r="A1297" s="1">
        <v>1952</v>
      </c>
      <c r="B1297" s="1" t="s">
        <v>22</v>
      </c>
      <c r="C1297" s="1" t="str">
        <f t="shared" si="81"/>
        <v>1952NS</v>
      </c>
      <c r="D1297" s="1" t="s">
        <v>58</v>
      </c>
      <c r="E1297" s="1" t="str">
        <f t="shared" si="82"/>
        <v>1952NSResidential</v>
      </c>
      <c r="F1297" s="196">
        <v>0.12182999999999999</v>
      </c>
      <c r="G1297" s="196">
        <v>0.4264</v>
      </c>
      <c r="H1297" s="196">
        <v>0</v>
      </c>
      <c r="I1297" s="196">
        <v>2.4369999999999999E-2</v>
      </c>
      <c r="J1297" s="196">
        <v>0.1066</v>
      </c>
      <c r="K1297" s="196">
        <v>0</v>
      </c>
      <c r="L1297" s="196">
        <v>0</v>
      </c>
      <c r="M1297" s="196">
        <v>3.0499999999999998E-3</v>
      </c>
      <c r="N1297" s="196">
        <v>6.0899999999999999E-3</v>
      </c>
      <c r="O1297" s="196">
        <v>4.061E-2</v>
      </c>
      <c r="P1297" s="196">
        <v>5.0599999999998979E-3</v>
      </c>
      <c r="Q1297" s="196">
        <v>0</v>
      </c>
      <c r="R1297" s="196">
        <v>0</v>
      </c>
      <c r="S1297" s="196">
        <v>1.0199999999999999E-3</v>
      </c>
      <c r="T1297" s="196">
        <v>0</v>
      </c>
      <c r="U1297" s="196">
        <v>7.11E-3</v>
      </c>
      <c r="V1297" s="196">
        <v>8.1200000000000005E-3</v>
      </c>
      <c r="W1297" s="196">
        <v>8.1220000000000001E-2</v>
      </c>
      <c r="X1297" s="196">
        <v>6.0909999999999999E-2</v>
      </c>
      <c r="Y1297" s="196">
        <v>0.10152</v>
      </c>
      <c r="Z1297" s="196">
        <v>6.0899999999999999E-3</v>
      </c>
      <c r="AA1297" s="196">
        <v>0</v>
      </c>
      <c r="AB1297" s="196">
        <v>0</v>
      </c>
      <c r="AC1297" s="196">
        <v>0</v>
      </c>
      <c r="AD1297" s="196">
        <v>0</v>
      </c>
      <c r="AE1297" s="196">
        <v>0</v>
      </c>
      <c r="AF1297" s="272">
        <f t="shared" si="83"/>
        <v>1</v>
      </c>
      <c r="AG1297" s="196">
        <f t="shared" si="80"/>
        <v>0.26599</v>
      </c>
    </row>
    <row r="1298" spans="1:33" s="23" customFormat="1" x14ac:dyDescent="0.25">
      <c r="A1298" s="1">
        <v>1953</v>
      </c>
      <c r="B1298" s="1" t="s">
        <v>22</v>
      </c>
      <c r="C1298" s="1" t="str">
        <f t="shared" si="81"/>
        <v>1953NS</v>
      </c>
      <c r="D1298" s="1" t="s">
        <v>57</v>
      </c>
      <c r="E1298" s="1" t="str">
        <f t="shared" si="82"/>
        <v>1953NSC&amp;D</v>
      </c>
      <c r="F1298" s="274">
        <v>0</v>
      </c>
      <c r="G1298" s="274">
        <v>1.0829999999999999E-2</v>
      </c>
      <c r="H1298" s="274">
        <v>0</v>
      </c>
      <c r="I1298" s="274">
        <v>0.31966</v>
      </c>
      <c r="J1298" s="274">
        <v>0</v>
      </c>
      <c r="K1298" s="274">
        <v>0</v>
      </c>
      <c r="L1298" s="274">
        <v>0</v>
      </c>
      <c r="M1298" s="274">
        <v>0</v>
      </c>
      <c r="N1298" s="274">
        <v>0</v>
      </c>
      <c r="O1298" s="274">
        <v>0</v>
      </c>
      <c r="P1298" s="274">
        <v>0</v>
      </c>
      <c r="Q1298" s="274">
        <v>0</v>
      </c>
      <c r="R1298" s="274">
        <v>0</v>
      </c>
      <c r="S1298" s="274">
        <v>0</v>
      </c>
      <c r="T1298" s="274">
        <v>0.29006999999999999</v>
      </c>
      <c r="U1298" s="274">
        <v>0</v>
      </c>
      <c r="V1298" s="274">
        <v>0</v>
      </c>
      <c r="W1298" s="274">
        <v>4.0879999999999972E-2</v>
      </c>
      <c r="X1298" s="274">
        <v>0</v>
      </c>
      <c r="Y1298" s="274">
        <v>0</v>
      </c>
      <c r="Z1298" s="274">
        <v>0</v>
      </c>
      <c r="AA1298" s="274">
        <v>0</v>
      </c>
      <c r="AB1298" s="274">
        <v>0.15045</v>
      </c>
      <c r="AC1298" s="274">
        <v>7.0800000000000002E-2</v>
      </c>
      <c r="AD1298" s="274">
        <v>0.11731000000000003</v>
      </c>
      <c r="AE1298" s="274">
        <v>0</v>
      </c>
      <c r="AF1298" s="272">
        <f t="shared" si="83"/>
        <v>1</v>
      </c>
      <c r="AG1298" s="196">
        <f t="shared" si="80"/>
        <v>0.66950999999999994</v>
      </c>
    </row>
    <row r="1299" spans="1:33" s="23" customFormat="1" x14ac:dyDescent="0.25">
      <c r="A1299" s="1">
        <v>1953</v>
      </c>
      <c r="B1299" s="1" t="s">
        <v>22</v>
      </c>
      <c r="C1299" s="1" t="str">
        <f t="shared" si="81"/>
        <v>1953NS</v>
      </c>
      <c r="D1299" s="1" t="s">
        <v>56</v>
      </c>
      <c r="E1299" s="1" t="str">
        <f t="shared" si="82"/>
        <v>1953NSICI</v>
      </c>
      <c r="F1299" s="196">
        <v>0.12182999999999999</v>
      </c>
      <c r="G1299" s="196">
        <v>0.4264</v>
      </c>
      <c r="H1299" s="196">
        <v>0</v>
      </c>
      <c r="I1299" s="196">
        <v>2.4369999999999999E-2</v>
      </c>
      <c r="J1299" s="196">
        <v>0.1066</v>
      </c>
      <c r="K1299" s="196">
        <v>0</v>
      </c>
      <c r="L1299" s="196">
        <v>0</v>
      </c>
      <c r="M1299" s="196">
        <v>3.0499999999999998E-3</v>
      </c>
      <c r="N1299" s="196">
        <v>6.0899999999999999E-3</v>
      </c>
      <c r="O1299" s="196">
        <v>4.061E-2</v>
      </c>
      <c r="P1299" s="196">
        <v>5.0599999999998979E-3</v>
      </c>
      <c r="Q1299" s="196">
        <v>0</v>
      </c>
      <c r="R1299" s="196">
        <v>0</v>
      </c>
      <c r="S1299" s="196">
        <v>1.0199999999999999E-3</v>
      </c>
      <c r="T1299" s="196">
        <v>0</v>
      </c>
      <c r="U1299" s="196">
        <v>7.11E-3</v>
      </c>
      <c r="V1299" s="196">
        <v>8.1200000000000005E-3</v>
      </c>
      <c r="W1299" s="196">
        <v>8.1220000000000001E-2</v>
      </c>
      <c r="X1299" s="196">
        <v>6.0909999999999999E-2</v>
      </c>
      <c r="Y1299" s="197">
        <v>0.10152</v>
      </c>
      <c r="Z1299" s="196">
        <v>6.0899999999999999E-3</v>
      </c>
      <c r="AA1299" s="196">
        <v>0</v>
      </c>
      <c r="AB1299" s="196">
        <v>0</v>
      </c>
      <c r="AC1299" s="196">
        <v>0</v>
      </c>
      <c r="AD1299" s="196">
        <v>0</v>
      </c>
      <c r="AE1299" s="196">
        <v>0</v>
      </c>
      <c r="AF1299" s="272">
        <f t="shared" si="83"/>
        <v>1</v>
      </c>
      <c r="AG1299" s="196">
        <f t="shared" si="80"/>
        <v>0.26599</v>
      </c>
    </row>
    <row r="1300" spans="1:33" s="23" customFormat="1" x14ac:dyDescent="0.25">
      <c r="A1300" s="1">
        <v>1953</v>
      </c>
      <c r="B1300" s="1" t="s">
        <v>22</v>
      </c>
      <c r="C1300" s="1" t="str">
        <f t="shared" si="81"/>
        <v>1953NS</v>
      </c>
      <c r="D1300" s="1" t="s">
        <v>58</v>
      </c>
      <c r="E1300" s="1" t="str">
        <f t="shared" si="82"/>
        <v>1953NSResidential</v>
      </c>
      <c r="F1300" s="196">
        <v>0.12182999999999999</v>
      </c>
      <c r="G1300" s="196">
        <v>0.4264</v>
      </c>
      <c r="H1300" s="196">
        <v>0</v>
      </c>
      <c r="I1300" s="196">
        <v>2.4369999999999999E-2</v>
      </c>
      <c r="J1300" s="196">
        <v>0.1066</v>
      </c>
      <c r="K1300" s="196">
        <v>0</v>
      </c>
      <c r="L1300" s="196">
        <v>0</v>
      </c>
      <c r="M1300" s="196">
        <v>3.0499999999999998E-3</v>
      </c>
      <c r="N1300" s="196">
        <v>6.0899999999999999E-3</v>
      </c>
      <c r="O1300" s="196">
        <v>4.061E-2</v>
      </c>
      <c r="P1300" s="196">
        <v>5.0599999999998979E-3</v>
      </c>
      <c r="Q1300" s="196">
        <v>0</v>
      </c>
      <c r="R1300" s="196">
        <v>0</v>
      </c>
      <c r="S1300" s="196">
        <v>1.0199999999999999E-3</v>
      </c>
      <c r="T1300" s="196">
        <v>0</v>
      </c>
      <c r="U1300" s="196">
        <v>7.11E-3</v>
      </c>
      <c r="V1300" s="196">
        <v>8.1200000000000005E-3</v>
      </c>
      <c r="W1300" s="196">
        <v>8.1220000000000001E-2</v>
      </c>
      <c r="X1300" s="196">
        <v>6.0909999999999999E-2</v>
      </c>
      <c r="Y1300" s="197">
        <v>0.10152</v>
      </c>
      <c r="Z1300" s="196">
        <v>6.0899999999999999E-3</v>
      </c>
      <c r="AA1300" s="196">
        <v>0</v>
      </c>
      <c r="AB1300" s="196">
        <v>0</v>
      </c>
      <c r="AC1300" s="196">
        <v>0</v>
      </c>
      <c r="AD1300" s="196">
        <v>0</v>
      </c>
      <c r="AE1300" s="196">
        <v>0</v>
      </c>
      <c r="AF1300" s="272">
        <f t="shared" si="83"/>
        <v>1</v>
      </c>
      <c r="AG1300" s="196">
        <f t="shared" si="80"/>
        <v>0.26599</v>
      </c>
    </row>
    <row r="1301" spans="1:33" s="23" customFormat="1" x14ac:dyDescent="0.25">
      <c r="A1301" s="1">
        <v>1954</v>
      </c>
      <c r="B1301" s="1" t="s">
        <v>22</v>
      </c>
      <c r="C1301" s="1" t="str">
        <f t="shared" si="81"/>
        <v>1954NS</v>
      </c>
      <c r="D1301" s="1" t="s">
        <v>57</v>
      </c>
      <c r="E1301" s="1" t="str">
        <f t="shared" si="82"/>
        <v>1954NSC&amp;D</v>
      </c>
      <c r="F1301" s="274">
        <v>0</v>
      </c>
      <c r="G1301" s="274">
        <v>1.0829999999999999E-2</v>
      </c>
      <c r="H1301" s="274">
        <v>0</v>
      </c>
      <c r="I1301" s="274">
        <v>0.31966</v>
      </c>
      <c r="J1301" s="274">
        <v>0</v>
      </c>
      <c r="K1301" s="274">
        <v>0</v>
      </c>
      <c r="L1301" s="274">
        <v>0</v>
      </c>
      <c r="M1301" s="274">
        <v>0</v>
      </c>
      <c r="N1301" s="274">
        <v>0</v>
      </c>
      <c r="O1301" s="274">
        <v>0</v>
      </c>
      <c r="P1301" s="274">
        <v>0</v>
      </c>
      <c r="Q1301" s="274">
        <v>0</v>
      </c>
      <c r="R1301" s="274">
        <v>0</v>
      </c>
      <c r="S1301" s="274">
        <v>0</v>
      </c>
      <c r="T1301" s="274">
        <v>0.29006999999999999</v>
      </c>
      <c r="U1301" s="274">
        <v>0</v>
      </c>
      <c r="V1301" s="274">
        <v>0</v>
      </c>
      <c r="W1301" s="274">
        <v>4.0879999999999972E-2</v>
      </c>
      <c r="X1301" s="274">
        <v>0</v>
      </c>
      <c r="Y1301" s="274">
        <v>0</v>
      </c>
      <c r="Z1301" s="274">
        <v>0</v>
      </c>
      <c r="AA1301" s="274">
        <v>0</v>
      </c>
      <c r="AB1301" s="274">
        <v>0.15045</v>
      </c>
      <c r="AC1301" s="274">
        <v>7.0800000000000002E-2</v>
      </c>
      <c r="AD1301" s="274">
        <v>0.11731000000000003</v>
      </c>
      <c r="AE1301" s="274">
        <v>0</v>
      </c>
      <c r="AF1301" s="272">
        <f t="shared" si="83"/>
        <v>1</v>
      </c>
      <c r="AG1301" s="196">
        <f t="shared" si="80"/>
        <v>0.66950999999999994</v>
      </c>
    </row>
    <row r="1302" spans="1:33" s="23" customFormat="1" x14ac:dyDescent="0.25">
      <c r="A1302" s="1">
        <v>1954</v>
      </c>
      <c r="B1302" s="1" t="s">
        <v>22</v>
      </c>
      <c r="C1302" s="1" t="str">
        <f t="shared" si="81"/>
        <v>1954NS</v>
      </c>
      <c r="D1302" s="1" t="s">
        <v>56</v>
      </c>
      <c r="E1302" s="1" t="str">
        <f t="shared" si="82"/>
        <v>1954NSICI</v>
      </c>
      <c r="F1302" s="196">
        <v>0.12182999999999999</v>
      </c>
      <c r="G1302" s="196">
        <v>0.4264</v>
      </c>
      <c r="H1302" s="196">
        <v>0</v>
      </c>
      <c r="I1302" s="196">
        <v>2.4369999999999999E-2</v>
      </c>
      <c r="J1302" s="196">
        <v>0.1066</v>
      </c>
      <c r="K1302" s="196">
        <v>0</v>
      </c>
      <c r="L1302" s="196">
        <v>0</v>
      </c>
      <c r="M1302" s="196">
        <v>3.0499999999999998E-3</v>
      </c>
      <c r="N1302" s="196">
        <v>6.0899999999999999E-3</v>
      </c>
      <c r="O1302" s="196">
        <v>4.061E-2</v>
      </c>
      <c r="P1302" s="196">
        <v>5.0599999999998979E-3</v>
      </c>
      <c r="Q1302" s="196">
        <v>0</v>
      </c>
      <c r="R1302" s="196">
        <v>0</v>
      </c>
      <c r="S1302" s="196">
        <v>1.0199999999999999E-3</v>
      </c>
      <c r="T1302" s="196">
        <v>0</v>
      </c>
      <c r="U1302" s="196">
        <v>7.11E-3</v>
      </c>
      <c r="V1302" s="196">
        <v>8.1200000000000005E-3</v>
      </c>
      <c r="W1302" s="196">
        <v>8.1220000000000001E-2</v>
      </c>
      <c r="X1302" s="196">
        <v>6.0909999999999999E-2</v>
      </c>
      <c r="Y1302" s="196">
        <v>0.10152</v>
      </c>
      <c r="Z1302" s="196">
        <v>6.0899999999999999E-3</v>
      </c>
      <c r="AA1302" s="196">
        <v>0</v>
      </c>
      <c r="AB1302" s="196">
        <v>0</v>
      </c>
      <c r="AC1302" s="196">
        <v>0</v>
      </c>
      <c r="AD1302" s="196">
        <v>0</v>
      </c>
      <c r="AE1302" s="196">
        <v>0</v>
      </c>
      <c r="AF1302" s="272">
        <f t="shared" si="83"/>
        <v>1</v>
      </c>
      <c r="AG1302" s="196">
        <f t="shared" si="80"/>
        <v>0.26599</v>
      </c>
    </row>
    <row r="1303" spans="1:33" s="23" customFormat="1" x14ac:dyDescent="0.25">
      <c r="A1303" s="1">
        <v>1954</v>
      </c>
      <c r="B1303" s="1" t="s">
        <v>22</v>
      </c>
      <c r="C1303" s="1" t="str">
        <f t="shared" si="81"/>
        <v>1954NS</v>
      </c>
      <c r="D1303" s="1" t="s">
        <v>58</v>
      </c>
      <c r="E1303" s="1" t="str">
        <f t="shared" si="82"/>
        <v>1954NSResidential</v>
      </c>
      <c r="F1303" s="196">
        <v>0.12182999999999999</v>
      </c>
      <c r="G1303" s="196">
        <v>0.4264</v>
      </c>
      <c r="H1303" s="196">
        <v>0</v>
      </c>
      <c r="I1303" s="196">
        <v>2.4369999999999999E-2</v>
      </c>
      <c r="J1303" s="196">
        <v>0.1066</v>
      </c>
      <c r="K1303" s="196">
        <v>0</v>
      </c>
      <c r="L1303" s="196">
        <v>0</v>
      </c>
      <c r="M1303" s="196">
        <v>3.0499999999999998E-3</v>
      </c>
      <c r="N1303" s="196">
        <v>6.0899999999999999E-3</v>
      </c>
      <c r="O1303" s="196">
        <v>4.061E-2</v>
      </c>
      <c r="P1303" s="196">
        <v>5.0599999999998979E-3</v>
      </c>
      <c r="Q1303" s="196">
        <v>0</v>
      </c>
      <c r="R1303" s="196">
        <v>0</v>
      </c>
      <c r="S1303" s="196">
        <v>1.0199999999999999E-3</v>
      </c>
      <c r="T1303" s="196">
        <v>0</v>
      </c>
      <c r="U1303" s="196">
        <v>7.11E-3</v>
      </c>
      <c r="V1303" s="196">
        <v>8.1200000000000005E-3</v>
      </c>
      <c r="W1303" s="196">
        <v>8.1220000000000001E-2</v>
      </c>
      <c r="X1303" s="196">
        <v>6.0909999999999999E-2</v>
      </c>
      <c r="Y1303" s="197">
        <v>0.10152</v>
      </c>
      <c r="Z1303" s="196">
        <v>6.0899999999999999E-3</v>
      </c>
      <c r="AA1303" s="196">
        <v>0</v>
      </c>
      <c r="AB1303" s="196">
        <v>0</v>
      </c>
      <c r="AC1303" s="196">
        <v>0</v>
      </c>
      <c r="AD1303" s="196">
        <v>0</v>
      </c>
      <c r="AE1303" s="196">
        <v>0</v>
      </c>
      <c r="AF1303" s="272">
        <f t="shared" si="83"/>
        <v>1</v>
      </c>
      <c r="AG1303" s="196">
        <f t="shared" si="80"/>
        <v>0.26599</v>
      </c>
    </row>
    <row r="1304" spans="1:33" s="23" customFormat="1" x14ac:dyDescent="0.25">
      <c r="A1304" s="1">
        <v>1955</v>
      </c>
      <c r="B1304" s="1" t="s">
        <v>22</v>
      </c>
      <c r="C1304" s="1" t="str">
        <f t="shared" si="81"/>
        <v>1955NS</v>
      </c>
      <c r="D1304" s="1" t="s">
        <v>57</v>
      </c>
      <c r="E1304" s="1" t="str">
        <f t="shared" si="82"/>
        <v>1955NSC&amp;D</v>
      </c>
      <c r="F1304" s="274">
        <v>0</v>
      </c>
      <c r="G1304" s="274">
        <v>1.0829999999999999E-2</v>
      </c>
      <c r="H1304" s="274">
        <v>0</v>
      </c>
      <c r="I1304" s="274">
        <v>0.31966</v>
      </c>
      <c r="J1304" s="274">
        <v>0</v>
      </c>
      <c r="K1304" s="274">
        <v>0</v>
      </c>
      <c r="L1304" s="274">
        <v>0</v>
      </c>
      <c r="M1304" s="274">
        <v>0</v>
      </c>
      <c r="N1304" s="274">
        <v>0</v>
      </c>
      <c r="O1304" s="274">
        <v>0</v>
      </c>
      <c r="P1304" s="274">
        <v>0</v>
      </c>
      <c r="Q1304" s="274">
        <v>0</v>
      </c>
      <c r="R1304" s="274">
        <v>0</v>
      </c>
      <c r="S1304" s="274">
        <v>0</v>
      </c>
      <c r="T1304" s="274">
        <v>0.29006999999999999</v>
      </c>
      <c r="U1304" s="274">
        <v>0</v>
      </c>
      <c r="V1304" s="274">
        <v>0</v>
      </c>
      <c r="W1304" s="274">
        <v>4.0879999999999972E-2</v>
      </c>
      <c r="X1304" s="274">
        <v>0</v>
      </c>
      <c r="Y1304" s="274">
        <v>0</v>
      </c>
      <c r="Z1304" s="274">
        <v>0</v>
      </c>
      <c r="AA1304" s="274">
        <v>0</v>
      </c>
      <c r="AB1304" s="274">
        <v>0.15045</v>
      </c>
      <c r="AC1304" s="274">
        <v>7.0800000000000002E-2</v>
      </c>
      <c r="AD1304" s="274">
        <v>0.11731000000000003</v>
      </c>
      <c r="AE1304" s="274">
        <v>0</v>
      </c>
      <c r="AF1304" s="272">
        <f t="shared" si="83"/>
        <v>1</v>
      </c>
      <c r="AG1304" s="196">
        <f t="shared" si="80"/>
        <v>0.66950999999999994</v>
      </c>
    </row>
    <row r="1305" spans="1:33" s="23" customFormat="1" x14ac:dyDescent="0.25">
      <c r="A1305" s="1">
        <v>1955</v>
      </c>
      <c r="B1305" s="1" t="s">
        <v>22</v>
      </c>
      <c r="C1305" s="1" t="str">
        <f t="shared" si="81"/>
        <v>1955NS</v>
      </c>
      <c r="D1305" s="1" t="s">
        <v>56</v>
      </c>
      <c r="E1305" s="1" t="str">
        <f t="shared" si="82"/>
        <v>1955NSICI</v>
      </c>
      <c r="F1305" s="196">
        <v>0.12182999999999999</v>
      </c>
      <c r="G1305" s="196">
        <v>0.4264</v>
      </c>
      <c r="H1305" s="196">
        <v>0</v>
      </c>
      <c r="I1305" s="196">
        <v>2.4369999999999999E-2</v>
      </c>
      <c r="J1305" s="196">
        <v>0.1066</v>
      </c>
      <c r="K1305" s="196">
        <v>0</v>
      </c>
      <c r="L1305" s="196">
        <v>0</v>
      </c>
      <c r="M1305" s="196">
        <v>3.0499999999999998E-3</v>
      </c>
      <c r="N1305" s="196">
        <v>6.0899999999999999E-3</v>
      </c>
      <c r="O1305" s="196">
        <v>4.061E-2</v>
      </c>
      <c r="P1305" s="196">
        <v>5.0599999999998979E-3</v>
      </c>
      <c r="Q1305" s="196">
        <v>0</v>
      </c>
      <c r="R1305" s="196">
        <v>0</v>
      </c>
      <c r="S1305" s="196">
        <v>1.0199999999999999E-3</v>
      </c>
      <c r="T1305" s="196">
        <v>0</v>
      </c>
      <c r="U1305" s="196">
        <v>7.11E-3</v>
      </c>
      <c r="V1305" s="196">
        <v>8.1200000000000005E-3</v>
      </c>
      <c r="W1305" s="196">
        <v>8.1220000000000001E-2</v>
      </c>
      <c r="X1305" s="196">
        <v>6.0909999999999999E-2</v>
      </c>
      <c r="Y1305" s="197">
        <v>0.10152</v>
      </c>
      <c r="Z1305" s="196">
        <v>6.0899999999999999E-3</v>
      </c>
      <c r="AA1305" s="196">
        <v>0</v>
      </c>
      <c r="AB1305" s="196">
        <v>0</v>
      </c>
      <c r="AC1305" s="196">
        <v>0</v>
      </c>
      <c r="AD1305" s="196">
        <v>0</v>
      </c>
      <c r="AE1305" s="196">
        <v>0</v>
      </c>
      <c r="AF1305" s="272">
        <f t="shared" si="83"/>
        <v>1</v>
      </c>
      <c r="AG1305" s="196">
        <f t="shared" si="80"/>
        <v>0.26599</v>
      </c>
    </row>
    <row r="1306" spans="1:33" s="23" customFormat="1" x14ac:dyDescent="0.25">
      <c r="A1306" s="1">
        <v>1955</v>
      </c>
      <c r="B1306" s="1" t="s">
        <v>22</v>
      </c>
      <c r="C1306" s="1" t="str">
        <f t="shared" si="81"/>
        <v>1955NS</v>
      </c>
      <c r="D1306" s="1" t="s">
        <v>58</v>
      </c>
      <c r="E1306" s="1" t="str">
        <f t="shared" si="82"/>
        <v>1955NSResidential</v>
      </c>
      <c r="F1306" s="196">
        <v>0.12182999999999999</v>
      </c>
      <c r="G1306" s="196">
        <v>0.4264</v>
      </c>
      <c r="H1306" s="196">
        <v>0</v>
      </c>
      <c r="I1306" s="196">
        <v>2.4369999999999999E-2</v>
      </c>
      <c r="J1306" s="196">
        <v>0.1066</v>
      </c>
      <c r="K1306" s="196">
        <v>0</v>
      </c>
      <c r="L1306" s="196">
        <v>0</v>
      </c>
      <c r="M1306" s="196">
        <v>3.0499999999999998E-3</v>
      </c>
      <c r="N1306" s="196">
        <v>6.0899999999999999E-3</v>
      </c>
      <c r="O1306" s="196">
        <v>4.061E-2</v>
      </c>
      <c r="P1306" s="196">
        <v>5.0599999999998979E-3</v>
      </c>
      <c r="Q1306" s="196">
        <v>0</v>
      </c>
      <c r="R1306" s="196">
        <v>0</v>
      </c>
      <c r="S1306" s="196">
        <v>1.0199999999999999E-3</v>
      </c>
      <c r="T1306" s="196">
        <v>0</v>
      </c>
      <c r="U1306" s="196">
        <v>7.11E-3</v>
      </c>
      <c r="V1306" s="196">
        <v>8.1200000000000005E-3</v>
      </c>
      <c r="W1306" s="196">
        <v>8.1220000000000001E-2</v>
      </c>
      <c r="X1306" s="196">
        <v>6.0909999999999999E-2</v>
      </c>
      <c r="Y1306" s="196">
        <v>0.10152</v>
      </c>
      <c r="Z1306" s="196">
        <v>6.0899999999999999E-3</v>
      </c>
      <c r="AA1306" s="196">
        <v>0</v>
      </c>
      <c r="AB1306" s="196">
        <v>0</v>
      </c>
      <c r="AC1306" s="196">
        <v>0</v>
      </c>
      <c r="AD1306" s="196">
        <v>0</v>
      </c>
      <c r="AE1306" s="196">
        <v>0</v>
      </c>
      <c r="AF1306" s="272">
        <f t="shared" si="83"/>
        <v>1</v>
      </c>
      <c r="AG1306" s="196">
        <f t="shared" si="80"/>
        <v>0.26599</v>
      </c>
    </row>
    <row r="1307" spans="1:33" s="23" customFormat="1" x14ac:dyDescent="0.25">
      <c r="A1307" s="1">
        <v>1956</v>
      </c>
      <c r="B1307" s="1" t="s">
        <v>22</v>
      </c>
      <c r="C1307" s="1" t="str">
        <f t="shared" si="81"/>
        <v>1956NS</v>
      </c>
      <c r="D1307" s="1" t="s">
        <v>57</v>
      </c>
      <c r="E1307" s="1" t="str">
        <f t="shared" si="82"/>
        <v>1956NSC&amp;D</v>
      </c>
      <c r="F1307" s="274">
        <v>0</v>
      </c>
      <c r="G1307" s="274">
        <v>1.0829999999999999E-2</v>
      </c>
      <c r="H1307" s="274">
        <v>0</v>
      </c>
      <c r="I1307" s="274">
        <v>0.31966</v>
      </c>
      <c r="J1307" s="274">
        <v>0</v>
      </c>
      <c r="K1307" s="274">
        <v>0</v>
      </c>
      <c r="L1307" s="274">
        <v>0</v>
      </c>
      <c r="M1307" s="274">
        <v>0</v>
      </c>
      <c r="N1307" s="274">
        <v>0</v>
      </c>
      <c r="O1307" s="274">
        <v>0</v>
      </c>
      <c r="P1307" s="274">
        <v>0</v>
      </c>
      <c r="Q1307" s="274">
        <v>0</v>
      </c>
      <c r="R1307" s="274">
        <v>0</v>
      </c>
      <c r="S1307" s="274">
        <v>0</v>
      </c>
      <c r="T1307" s="274">
        <v>0.29006999999999999</v>
      </c>
      <c r="U1307" s="274">
        <v>0</v>
      </c>
      <c r="V1307" s="274">
        <v>0</v>
      </c>
      <c r="W1307" s="274">
        <v>4.0879999999999972E-2</v>
      </c>
      <c r="X1307" s="274">
        <v>0</v>
      </c>
      <c r="Y1307" s="274">
        <v>0</v>
      </c>
      <c r="Z1307" s="274">
        <v>0</v>
      </c>
      <c r="AA1307" s="274">
        <v>0</v>
      </c>
      <c r="AB1307" s="274">
        <v>0.15045</v>
      </c>
      <c r="AC1307" s="274">
        <v>7.0800000000000002E-2</v>
      </c>
      <c r="AD1307" s="274">
        <v>0.11731000000000003</v>
      </c>
      <c r="AE1307" s="274">
        <v>0</v>
      </c>
      <c r="AF1307" s="272">
        <f t="shared" si="83"/>
        <v>1</v>
      </c>
      <c r="AG1307" s="196">
        <f t="shared" si="80"/>
        <v>0.66950999999999994</v>
      </c>
    </row>
    <row r="1308" spans="1:33" s="23" customFormat="1" x14ac:dyDescent="0.25">
      <c r="A1308" s="1">
        <v>1956</v>
      </c>
      <c r="B1308" s="1" t="s">
        <v>22</v>
      </c>
      <c r="C1308" s="1" t="str">
        <f t="shared" si="81"/>
        <v>1956NS</v>
      </c>
      <c r="D1308" s="1" t="s">
        <v>56</v>
      </c>
      <c r="E1308" s="1" t="str">
        <f t="shared" si="82"/>
        <v>1956NSICI</v>
      </c>
      <c r="F1308" s="196">
        <v>0.12182999999999999</v>
      </c>
      <c r="G1308" s="196">
        <v>0.4264</v>
      </c>
      <c r="H1308" s="196">
        <v>0</v>
      </c>
      <c r="I1308" s="196">
        <v>2.4369999999999999E-2</v>
      </c>
      <c r="J1308" s="196">
        <v>0.1066</v>
      </c>
      <c r="K1308" s="196">
        <v>0</v>
      </c>
      <c r="L1308" s="196">
        <v>0</v>
      </c>
      <c r="M1308" s="196">
        <v>3.0499999999999998E-3</v>
      </c>
      <c r="N1308" s="196">
        <v>6.0899999999999999E-3</v>
      </c>
      <c r="O1308" s="196">
        <v>4.061E-2</v>
      </c>
      <c r="P1308" s="196">
        <v>5.0599999999998979E-3</v>
      </c>
      <c r="Q1308" s="196">
        <v>0</v>
      </c>
      <c r="R1308" s="196">
        <v>0</v>
      </c>
      <c r="S1308" s="196">
        <v>1.0199999999999999E-3</v>
      </c>
      <c r="T1308" s="196">
        <v>0</v>
      </c>
      <c r="U1308" s="196">
        <v>7.11E-3</v>
      </c>
      <c r="V1308" s="196">
        <v>8.1200000000000005E-3</v>
      </c>
      <c r="W1308" s="196">
        <v>8.1220000000000001E-2</v>
      </c>
      <c r="X1308" s="196">
        <v>6.0909999999999999E-2</v>
      </c>
      <c r="Y1308" s="197">
        <v>0.10152</v>
      </c>
      <c r="Z1308" s="196">
        <v>6.0899999999999999E-3</v>
      </c>
      <c r="AA1308" s="196">
        <v>0</v>
      </c>
      <c r="AB1308" s="196">
        <v>0</v>
      </c>
      <c r="AC1308" s="196">
        <v>0</v>
      </c>
      <c r="AD1308" s="196">
        <v>0</v>
      </c>
      <c r="AE1308" s="196">
        <v>0</v>
      </c>
      <c r="AF1308" s="272">
        <f t="shared" si="83"/>
        <v>1</v>
      </c>
      <c r="AG1308" s="196">
        <f t="shared" si="80"/>
        <v>0.26599</v>
      </c>
    </row>
    <row r="1309" spans="1:33" s="23" customFormat="1" x14ac:dyDescent="0.25">
      <c r="A1309" s="1">
        <v>1956</v>
      </c>
      <c r="B1309" s="1" t="s">
        <v>22</v>
      </c>
      <c r="C1309" s="1" t="str">
        <f t="shared" si="81"/>
        <v>1956NS</v>
      </c>
      <c r="D1309" s="1" t="s">
        <v>58</v>
      </c>
      <c r="E1309" s="1" t="str">
        <f t="shared" si="82"/>
        <v>1956NSResidential</v>
      </c>
      <c r="F1309" s="196">
        <v>0.12182999999999999</v>
      </c>
      <c r="G1309" s="196">
        <v>0.4264</v>
      </c>
      <c r="H1309" s="196">
        <v>0</v>
      </c>
      <c r="I1309" s="196">
        <v>2.4369999999999999E-2</v>
      </c>
      <c r="J1309" s="196">
        <v>0.1066</v>
      </c>
      <c r="K1309" s="196">
        <v>0</v>
      </c>
      <c r="L1309" s="196">
        <v>0</v>
      </c>
      <c r="M1309" s="196">
        <v>3.0499999999999998E-3</v>
      </c>
      <c r="N1309" s="196">
        <v>6.0899999999999999E-3</v>
      </c>
      <c r="O1309" s="196">
        <v>4.061E-2</v>
      </c>
      <c r="P1309" s="196">
        <v>5.0599999999998979E-3</v>
      </c>
      <c r="Q1309" s="196">
        <v>0</v>
      </c>
      <c r="R1309" s="196">
        <v>0</v>
      </c>
      <c r="S1309" s="196">
        <v>1.0199999999999999E-3</v>
      </c>
      <c r="T1309" s="196">
        <v>0</v>
      </c>
      <c r="U1309" s="196">
        <v>7.11E-3</v>
      </c>
      <c r="V1309" s="196">
        <v>8.1200000000000005E-3</v>
      </c>
      <c r="W1309" s="196">
        <v>8.1220000000000001E-2</v>
      </c>
      <c r="X1309" s="196">
        <v>6.0909999999999999E-2</v>
      </c>
      <c r="Y1309" s="197">
        <v>0.10152</v>
      </c>
      <c r="Z1309" s="196">
        <v>6.0899999999999999E-3</v>
      </c>
      <c r="AA1309" s="196">
        <v>0</v>
      </c>
      <c r="AB1309" s="196">
        <v>0</v>
      </c>
      <c r="AC1309" s="196">
        <v>0</v>
      </c>
      <c r="AD1309" s="196">
        <v>0</v>
      </c>
      <c r="AE1309" s="196">
        <v>0</v>
      </c>
      <c r="AF1309" s="272">
        <f t="shared" si="83"/>
        <v>1</v>
      </c>
      <c r="AG1309" s="196">
        <f t="shared" si="80"/>
        <v>0.26599</v>
      </c>
    </row>
    <row r="1310" spans="1:33" s="23" customFormat="1" x14ac:dyDescent="0.25">
      <c r="A1310" s="1">
        <v>1957</v>
      </c>
      <c r="B1310" s="1" t="s">
        <v>22</v>
      </c>
      <c r="C1310" s="1" t="str">
        <f t="shared" si="81"/>
        <v>1957NS</v>
      </c>
      <c r="D1310" s="1" t="s">
        <v>57</v>
      </c>
      <c r="E1310" s="1" t="str">
        <f t="shared" si="82"/>
        <v>1957NSC&amp;D</v>
      </c>
      <c r="F1310" s="274">
        <v>0</v>
      </c>
      <c r="G1310" s="274">
        <v>1.0829999999999999E-2</v>
      </c>
      <c r="H1310" s="274">
        <v>0</v>
      </c>
      <c r="I1310" s="274">
        <v>0.31966</v>
      </c>
      <c r="J1310" s="274">
        <v>0</v>
      </c>
      <c r="K1310" s="274">
        <v>0</v>
      </c>
      <c r="L1310" s="274">
        <v>0</v>
      </c>
      <c r="M1310" s="274">
        <v>0</v>
      </c>
      <c r="N1310" s="274">
        <v>0</v>
      </c>
      <c r="O1310" s="274">
        <v>0</v>
      </c>
      <c r="P1310" s="274">
        <v>0</v>
      </c>
      <c r="Q1310" s="274">
        <v>0</v>
      </c>
      <c r="R1310" s="274">
        <v>0</v>
      </c>
      <c r="S1310" s="274">
        <v>0</v>
      </c>
      <c r="T1310" s="274">
        <v>0.29006999999999999</v>
      </c>
      <c r="U1310" s="274">
        <v>0</v>
      </c>
      <c r="V1310" s="274">
        <v>0</v>
      </c>
      <c r="W1310" s="274">
        <v>4.0879999999999972E-2</v>
      </c>
      <c r="X1310" s="274">
        <v>0</v>
      </c>
      <c r="Y1310" s="274">
        <v>0</v>
      </c>
      <c r="Z1310" s="274">
        <v>0</v>
      </c>
      <c r="AA1310" s="274">
        <v>0</v>
      </c>
      <c r="AB1310" s="274">
        <v>0.15045</v>
      </c>
      <c r="AC1310" s="274">
        <v>7.0800000000000002E-2</v>
      </c>
      <c r="AD1310" s="274">
        <v>0.11731000000000003</v>
      </c>
      <c r="AE1310" s="274">
        <v>0</v>
      </c>
      <c r="AF1310" s="272">
        <f t="shared" si="83"/>
        <v>1</v>
      </c>
      <c r="AG1310" s="196">
        <f t="shared" si="80"/>
        <v>0.66950999999999994</v>
      </c>
    </row>
    <row r="1311" spans="1:33" s="23" customFormat="1" x14ac:dyDescent="0.25">
      <c r="A1311" s="1">
        <v>1957</v>
      </c>
      <c r="B1311" s="1" t="s">
        <v>22</v>
      </c>
      <c r="C1311" s="1" t="str">
        <f t="shared" si="81"/>
        <v>1957NS</v>
      </c>
      <c r="D1311" s="1" t="s">
        <v>56</v>
      </c>
      <c r="E1311" s="1" t="str">
        <f t="shared" si="82"/>
        <v>1957NSICI</v>
      </c>
      <c r="F1311" s="196">
        <v>0.12182999999999999</v>
      </c>
      <c r="G1311" s="196">
        <v>0.4264</v>
      </c>
      <c r="H1311" s="196">
        <v>0</v>
      </c>
      <c r="I1311" s="196">
        <v>2.4369999999999999E-2</v>
      </c>
      <c r="J1311" s="196">
        <v>0.1066</v>
      </c>
      <c r="K1311" s="196">
        <v>0</v>
      </c>
      <c r="L1311" s="196">
        <v>0</v>
      </c>
      <c r="M1311" s="196">
        <v>3.0499999999999998E-3</v>
      </c>
      <c r="N1311" s="196">
        <v>6.0899999999999999E-3</v>
      </c>
      <c r="O1311" s="196">
        <v>4.061E-2</v>
      </c>
      <c r="P1311" s="196">
        <v>5.0599999999998979E-3</v>
      </c>
      <c r="Q1311" s="196">
        <v>0</v>
      </c>
      <c r="R1311" s="196">
        <v>0</v>
      </c>
      <c r="S1311" s="196">
        <v>1.0199999999999999E-3</v>
      </c>
      <c r="T1311" s="196">
        <v>0</v>
      </c>
      <c r="U1311" s="196">
        <v>7.11E-3</v>
      </c>
      <c r="V1311" s="196">
        <v>8.1200000000000005E-3</v>
      </c>
      <c r="W1311" s="196">
        <v>8.1220000000000001E-2</v>
      </c>
      <c r="X1311" s="196">
        <v>6.0909999999999999E-2</v>
      </c>
      <c r="Y1311" s="196">
        <v>0.10152</v>
      </c>
      <c r="Z1311" s="196">
        <v>6.0899999999999999E-3</v>
      </c>
      <c r="AA1311" s="196">
        <v>0</v>
      </c>
      <c r="AB1311" s="196">
        <v>0</v>
      </c>
      <c r="AC1311" s="196">
        <v>0</v>
      </c>
      <c r="AD1311" s="196">
        <v>0</v>
      </c>
      <c r="AE1311" s="196">
        <v>0</v>
      </c>
      <c r="AF1311" s="272">
        <f t="shared" si="83"/>
        <v>1</v>
      </c>
      <c r="AG1311" s="196">
        <f t="shared" si="80"/>
        <v>0.26599</v>
      </c>
    </row>
    <row r="1312" spans="1:33" s="23" customFormat="1" x14ac:dyDescent="0.25">
      <c r="A1312" s="1">
        <v>1957</v>
      </c>
      <c r="B1312" s="1" t="s">
        <v>22</v>
      </c>
      <c r="C1312" s="1" t="str">
        <f t="shared" si="81"/>
        <v>1957NS</v>
      </c>
      <c r="D1312" s="1" t="s">
        <v>58</v>
      </c>
      <c r="E1312" s="1" t="str">
        <f t="shared" si="82"/>
        <v>1957NSResidential</v>
      </c>
      <c r="F1312" s="196">
        <v>0.12182999999999999</v>
      </c>
      <c r="G1312" s="196">
        <v>0.4264</v>
      </c>
      <c r="H1312" s="196">
        <v>0</v>
      </c>
      <c r="I1312" s="196">
        <v>2.4369999999999999E-2</v>
      </c>
      <c r="J1312" s="196">
        <v>0.1066</v>
      </c>
      <c r="K1312" s="196">
        <v>0</v>
      </c>
      <c r="L1312" s="196">
        <v>0</v>
      </c>
      <c r="M1312" s="196">
        <v>3.0499999999999998E-3</v>
      </c>
      <c r="N1312" s="196">
        <v>6.0899999999999999E-3</v>
      </c>
      <c r="O1312" s="196">
        <v>4.061E-2</v>
      </c>
      <c r="P1312" s="196">
        <v>5.0599999999998979E-3</v>
      </c>
      <c r="Q1312" s="196">
        <v>0</v>
      </c>
      <c r="R1312" s="196">
        <v>0</v>
      </c>
      <c r="S1312" s="196">
        <v>1.0199999999999999E-3</v>
      </c>
      <c r="T1312" s="196">
        <v>0</v>
      </c>
      <c r="U1312" s="196">
        <v>7.11E-3</v>
      </c>
      <c r="V1312" s="196">
        <v>8.1200000000000005E-3</v>
      </c>
      <c r="W1312" s="196">
        <v>8.1220000000000001E-2</v>
      </c>
      <c r="X1312" s="196">
        <v>6.0909999999999999E-2</v>
      </c>
      <c r="Y1312" s="197">
        <v>0.10152</v>
      </c>
      <c r="Z1312" s="196">
        <v>6.0899999999999999E-3</v>
      </c>
      <c r="AA1312" s="196">
        <v>0</v>
      </c>
      <c r="AB1312" s="196">
        <v>0</v>
      </c>
      <c r="AC1312" s="196">
        <v>0</v>
      </c>
      <c r="AD1312" s="196">
        <v>0</v>
      </c>
      <c r="AE1312" s="196">
        <v>0</v>
      </c>
      <c r="AF1312" s="272">
        <f t="shared" si="83"/>
        <v>1</v>
      </c>
      <c r="AG1312" s="196">
        <f t="shared" si="80"/>
        <v>0.26599</v>
      </c>
    </row>
    <row r="1313" spans="1:33" s="23" customFormat="1" x14ac:dyDescent="0.25">
      <c r="A1313" s="1">
        <v>1958</v>
      </c>
      <c r="B1313" s="1" t="s">
        <v>22</v>
      </c>
      <c r="C1313" s="1" t="str">
        <f t="shared" si="81"/>
        <v>1958NS</v>
      </c>
      <c r="D1313" s="1" t="s">
        <v>57</v>
      </c>
      <c r="E1313" s="1" t="str">
        <f t="shared" si="82"/>
        <v>1958NSC&amp;D</v>
      </c>
      <c r="F1313" s="274">
        <v>0</v>
      </c>
      <c r="G1313" s="274">
        <v>1.0829999999999999E-2</v>
      </c>
      <c r="H1313" s="274">
        <v>0</v>
      </c>
      <c r="I1313" s="274">
        <v>0.31966</v>
      </c>
      <c r="J1313" s="274">
        <v>0</v>
      </c>
      <c r="K1313" s="274">
        <v>0</v>
      </c>
      <c r="L1313" s="274">
        <v>0</v>
      </c>
      <c r="M1313" s="274">
        <v>0</v>
      </c>
      <c r="N1313" s="274">
        <v>0</v>
      </c>
      <c r="O1313" s="274">
        <v>0</v>
      </c>
      <c r="P1313" s="274">
        <v>0</v>
      </c>
      <c r="Q1313" s="274">
        <v>0</v>
      </c>
      <c r="R1313" s="274">
        <v>0</v>
      </c>
      <c r="S1313" s="274">
        <v>0</v>
      </c>
      <c r="T1313" s="274">
        <v>0.29006999999999999</v>
      </c>
      <c r="U1313" s="274">
        <v>0</v>
      </c>
      <c r="V1313" s="274">
        <v>0</v>
      </c>
      <c r="W1313" s="274">
        <v>4.0879999999999972E-2</v>
      </c>
      <c r="X1313" s="274">
        <v>0</v>
      </c>
      <c r="Y1313" s="274">
        <v>0</v>
      </c>
      <c r="Z1313" s="274">
        <v>0</v>
      </c>
      <c r="AA1313" s="274">
        <v>0</v>
      </c>
      <c r="AB1313" s="274">
        <v>0.15045</v>
      </c>
      <c r="AC1313" s="274">
        <v>7.0800000000000002E-2</v>
      </c>
      <c r="AD1313" s="274">
        <v>0.11731000000000003</v>
      </c>
      <c r="AE1313" s="274">
        <v>0</v>
      </c>
      <c r="AF1313" s="272">
        <f t="shared" si="83"/>
        <v>1</v>
      </c>
      <c r="AG1313" s="196">
        <f t="shared" si="80"/>
        <v>0.66950999999999994</v>
      </c>
    </row>
    <row r="1314" spans="1:33" s="23" customFormat="1" x14ac:dyDescent="0.25">
      <c r="A1314" s="1">
        <v>1958</v>
      </c>
      <c r="B1314" s="1" t="s">
        <v>22</v>
      </c>
      <c r="C1314" s="1" t="str">
        <f t="shared" si="81"/>
        <v>1958NS</v>
      </c>
      <c r="D1314" s="1" t="s">
        <v>56</v>
      </c>
      <c r="E1314" s="1" t="str">
        <f t="shared" si="82"/>
        <v>1958NSICI</v>
      </c>
      <c r="F1314" s="196">
        <v>0.12182999999999999</v>
      </c>
      <c r="G1314" s="196">
        <v>0.4264</v>
      </c>
      <c r="H1314" s="196">
        <v>0</v>
      </c>
      <c r="I1314" s="196">
        <v>2.4369999999999999E-2</v>
      </c>
      <c r="J1314" s="196">
        <v>0.1066</v>
      </c>
      <c r="K1314" s="196">
        <v>0</v>
      </c>
      <c r="L1314" s="196">
        <v>0</v>
      </c>
      <c r="M1314" s="196">
        <v>3.0499999999999998E-3</v>
      </c>
      <c r="N1314" s="196">
        <v>6.0899999999999999E-3</v>
      </c>
      <c r="O1314" s="196">
        <v>4.061E-2</v>
      </c>
      <c r="P1314" s="196">
        <v>5.0599999999998979E-3</v>
      </c>
      <c r="Q1314" s="196">
        <v>0</v>
      </c>
      <c r="R1314" s="196">
        <v>0</v>
      </c>
      <c r="S1314" s="196">
        <v>1.0199999999999999E-3</v>
      </c>
      <c r="T1314" s="196">
        <v>0</v>
      </c>
      <c r="U1314" s="196">
        <v>7.11E-3</v>
      </c>
      <c r="V1314" s="196">
        <v>8.1200000000000005E-3</v>
      </c>
      <c r="W1314" s="196">
        <v>8.1220000000000001E-2</v>
      </c>
      <c r="X1314" s="196">
        <v>6.0909999999999999E-2</v>
      </c>
      <c r="Y1314" s="197">
        <v>0.10152</v>
      </c>
      <c r="Z1314" s="196">
        <v>6.0899999999999999E-3</v>
      </c>
      <c r="AA1314" s="196">
        <v>0</v>
      </c>
      <c r="AB1314" s="196">
        <v>0</v>
      </c>
      <c r="AC1314" s="196">
        <v>0</v>
      </c>
      <c r="AD1314" s="196">
        <v>0</v>
      </c>
      <c r="AE1314" s="196">
        <v>0</v>
      </c>
      <c r="AF1314" s="272">
        <f t="shared" si="83"/>
        <v>1</v>
      </c>
      <c r="AG1314" s="196">
        <f t="shared" si="80"/>
        <v>0.26599</v>
      </c>
    </row>
    <row r="1315" spans="1:33" s="23" customFormat="1" x14ac:dyDescent="0.25">
      <c r="A1315" s="1">
        <v>1958</v>
      </c>
      <c r="B1315" s="1" t="s">
        <v>22</v>
      </c>
      <c r="C1315" s="1" t="str">
        <f t="shared" si="81"/>
        <v>1958NS</v>
      </c>
      <c r="D1315" s="1" t="s">
        <v>58</v>
      </c>
      <c r="E1315" s="1" t="str">
        <f t="shared" si="82"/>
        <v>1958NSResidential</v>
      </c>
      <c r="F1315" s="196">
        <v>0.12182999999999999</v>
      </c>
      <c r="G1315" s="196">
        <v>0.4264</v>
      </c>
      <c r="H1315" s="196">
        <v>0</v>
      </c>
      <c r="I1315" s="196">
        <v>2.4369999999999999E-2</v>
      </c>
      <c r="J1315" s="196">
        <v>0.1066</v>
      </c>
      <c r="K1315" s="196">
        <v>0</v>
      </c>
      <c r="L1315" s="196">
        <v>0</v>
      </c>
      <c r="M1315" s="196">
        <v>3.0499999999999998E-3</v>
      </c>
      <c r="N1315" s="196">
        <v>6.0899999999999999E-3</v>
      </c>
      <c r="O1315" s="196">
        <v>4.061E-2</v>
      </c>
      <c r="P1315" s="196">
        <v>5.0599999999998979E-3</v>
      </c>
      <c r="Q1315" s="196">
        <v>0</v>
      </c>
      <c r="R1315" s="196">
        <v>0</v>
      </c>
      <c r="S1315" s="196">
        <v>1.0199999999999999E-3</v>
      </c>
      <c r="T1315" s="196">
        <v>0</v>
      </c>
      <c r="U1315" s="196">
        <v>7.11E-3</v>
      </c>
      <c r="V1315" s="196">
        <v>8.1200000000000005E-3</v>
      </c>
      <c r="W1315" s="196">
        <v>8.1220000000000001E-2</v>
      </c>
      <c r="X1315" s="196">
        <v>6.0909999999999999E-2</v>
      </c>
      <c r="Y1315" s="196">
        <v>0.10152</v>
      </c>
      <c r="Z1315" s="196">
        <v>6.0899999999999999E-3</v>
      </c>
      <c r="AA1315" s="196">
        <v>0</v>
      </c>
      <c r="AB1315" s="196">
        <v>0</v>
      </c>
      <c r="AC1315" s="196">
        <v>0</v>
      </c>
      <c r="AD1315" s="196">
        <v>0</v>
      </c>
      <c r="AE1315" s="196">
        <v>0</v>
      </c>
      <c r="AF1315" s="272">
        <f t="shared" si="83"/>
        <v>1</v>
      </c>
      <c r="AG1315" s="196">
        <f t="shared" si="80"/>
        <v>0.26599</v>
      </c>
    </row>
    <row r="1316" spans="1:33" s="23" customFormat="1" x14ac:dyDescent="0.25">
      <c r="A1316" s="1">
        <v>1959</v>
      </c>
      <c r="B1316" s="1" t="s">
        <v>22</v>
      </c>
      <c r="C1316" s="1" t="str">
        <f t="shared" si="81"/>
        <v>1959NS</v>
      </c>
      <c r="D1316" s="1" t="s">
        <v>57</v>
      </c>
      <c r="E1316" s="1" t="str">
        <f t="shared" si="82"/>
        <v>1959NSC&amp;D</v>
      </c>
      <c r="F1316" s="274">
        <v>0</v>
      </c>
      <c r="G1316" s="274">
        <v>1.0829999999999999E-2</v>
      </c>
      <c r="H1316" s="274">
        <v>0</v>
      </c>
      <c r="I1316" s="274">
        <v>0.31966</v>
      </c>
      <c r="J1316" s="274">
        <v>0</v>
      </c>
      <c r="K1316" s="274">
        <v>0</v>
      </c>
      <c r="L1316" s="274">
        <v>0</v>
      </c>
      <c r="M1316" s="274">
        <v>0</v>
      </c>
      <c r="N1316" s="274">
        <v>0</v>
      </c>
      <c r="O1316" s="274">
        <v>0</v>
      </c>
      <c r="P1316" s="274">
        <v>0</v>
      </c>
      <c r="Q1316" s="274">
        <v>0</v>
      </c>
      <c r="R1316" s="274">
        <v>0</v>
      </c>
      <c r="S1316" s="274">
        <v>0</v>
      </c>
      <c r="T1316" s="274">
        <v>0.29006999999999999</v>
      </c>
      <c r="U1316" s="274">
        <v>0</v>
      </c>
      <c r="V1316" s="274">
        <v>0</v>
      </c>
      <c r="W1316" s="274">
        <v>4.0879999999999972E-2</v>
      </c>
      <c r="X1316" s="274">
        <v>0</v>
      </c>
      <c r="Y1316" s="274">
        <v>0</v>
      </c>
      <c r="Z1316" s="274">
        <v>0</v>
      </c>
      <c r="AA1316" s="274">
        <v>0</v>
      </c>
      <c r="AB1316" s="274">
        <v>0.15045</v>
      </c>
      <c r="AC1316" s="274">
        <v>7.0800000000000002E-2</v>
      </c>
      <c r="AD1316" s="274">
        <v>0.11731000000000003</v>
      </c>
      <c r="AE1316" s="274">
        <v>0</v>
      </c>
      <c r="AF1316" s="272">
        <f t="shared" si="83"/>
        <v>1</v>
      </c>
      <c r="AG1316" s="196">
        <f t="shared" si="80"/>
        <v>0.66950999999999994</v>
      </c>
    </row>
    <row r="1317" spans="1:33" s="23" customFormat="1" x14ac:dyDescent="0.25">
      <c r="A1317" s="1">
        <v>1959</v>
      </c>
      <c r="B1317" s="1" t="s">
        <v>22</v>
      </c>
      <c r="C1317" s="1" t="str">
        <f t="shared" si="81"/>
        <v>1959NS</v>
      </c>
      <c r="D1317" s="1" t="s">
        <v>56</v>
      </c>
      <c r="E1317" s="1" t="str">
        <f t="shared" si="82"/>
        <v>1959NSICI</v>
      </c>
      <c r="F1317" s="196">
        <v>0.12182999999999999</v>
      </c>
      <c r="G1317" s="196">
        <v>0.4264</v>
      </c>
      <c r="H1317" s="196">
        <v>0</v>
      </c>
      <c r="I1317" s="196">
        <v>2.4369999999999999E-2</v>
      </c>
      <c r="J1317" s="196">
        <v>0.1066</v>
      </c>
      <c r="K1317" s="196">
        <v>0</v>
      </c>
      <c r="L1317" s="196">
        <v>0</v>
      </c>
      <c r="M1317" s="196">
        <v>3.0499999999999998E-3</v>
      </c>
      <c r="N1317" s="196">
        <v>6.0899999999999999E-3</v>
      </c>
      <c r="O1317" s="196">
        <v>4.061E-2</v>
      </c>
      <c r="P1317" s="196">
        <v>5.0599999999998979E-3</v>
      </c>
      <c r="Q1317" s="196">
        <v>0</v>
      </c>
      <c r="R1317" s="196">
        <v>0</v>
      </c>
      <c r="S1317" s="196">
        <v>1.0199999999999999E-3</v>
      </c>
      <c r="T1317" s="196">
        <v>0</v>
      </c>
      <c r="U1317" s="196">
        <v>7.11E-3</v>
      </c>
      <c r="V1317" s="196">
        <v>8.1200000000000005E-3</v>
      </c>
      <c r="W1317" s="196">
        <v>8.1220000000000001E-2</v>
      </c>
      <c r="X1317" s="196">
        <v>6.0909999999999999E-2</v>
      </c>
      <c r="Y1317" s="197">
        <v>0.10152</v>
      </c>
      <c r="Z1317" s="196">
        <v>6.0899999999999999E-3</v>
      </c>
      <c r="AA1317" s="196">
        <v>0</v>
      </c>
      <c r="AB1317" s="196">
        <v>0</v>
      </c>
      <c r="AC1317" s="196">
        <v>0</v>
      </c>
      <c r="AD1317" s="196">
        <v>0</v>
      </c>
      <c r="AE1317" s="196">
        <v>0</v>
      </c>
      <c r="AF1317" s="272">
        <f t="shared" si="83"/>
        <v>1</v>
      </c>
      <c r="AG1317" s="196">
        <f t="shared" si="80"/>
        <v>0.26599</v>
      </c>
    </row>
    <row r="1318" spans="1:33" s="23" customFormat="1" x14ac:dyDescent="0.25">
      <c r="A1318" s="1">
        <v>1959</v>
      </c>
      <c r="B1318" s="1" t="s">
        <v>22</v>
      </c>
      <c r="C1318" s="1" t="str">
        <f t="shared" si="81"/>
        <v>1959NS</v>
      </c>
      <c r="D1318" s="1" t="s">
        <v>58</v>
      </c>
      <c r="E1318" s="1" t="str">
        <f t="shared" si="82"/>
        <v>1959NSResidential</v>
      </c>
      <c r="F1318" s="196">
        <v>0.12182999999999999</v>
      </c>
      <c r="G1318" s="196">
        <v>0.4264</v>
      </c>
      <c r="H1318" s="196">
        <v>0</v>
      </c>
      <c r="I1318" s="196">
        <v>2.4369999999999999E-2</v>
      </c>
      <c r="J1318" s="196">
        <v>0.1066</v>
      </c>
      <c r="K1318" s="196">
        <v>0</v>
      </c>
      <c r="L1318" s="196">
        <v>0</v>
      </c>
      <c r="M1318" s="196">
        <v>3.0499999999999998E-3</v>
      </c>
      <c r="N1318" s="196">
        <v>6.0899999999999999E-3</v>
      </c>
      <c r="O1318" s="196">
        <v>4.061E-2</v>
      </c>
      <c r="P1318" s="196">
        <v>5.0599999999998979E-3</v>
      </c>
      <c r="Q1318" s="196">
        <v>0</v>
      </c>
      <c r="R1318" s="196">
        <v>0</v>
      </c>
      <c r="S1318" s="196">
        <v>1.0199999999999999E-3</v>
      </c>
      <c r="T1318" s="196">
        <v>0</v>
      </c>
      <c r="U1318" s="196">
        <v>7.11E-3</v>
      </c>
      <c r="V1318" s="196">
        <v>8.1200000000000005E-3</v>
      </c>
      <c r="W1318" s="196">
        <v>8.1220000000000001E-2</v>
      </c>
      <c r="X1318" s="196">
        <v>6.0909999999999999E-2</v>
      </c>
      <c r="Y1318" s="197">
        <v>0.10152</v>
      </c>
      <c r="Z1318" s="196">
        <v>6.0899999999999999E-3</v>
      </c>
      <c r="AA1318" s="196">
        <v>0</v>
      </c>
      <c r="AB1318" s="196">
        <v>0</v>
      </c>
      <c r="AC1318" s="196">
        <v>0</v>
      </c>
      <c r="AD1318" s="196">
        <v>0</v>
      </c>
      <c r="AE1318" s="196">
        <v>0</v>
      </c>
      <c r="AF1318" s="272">
        <f t="shared" si="83"/>
        <v>1</v>
      </c>
      <c r="AG1318" s="196">
        <f t="shared" ref="AG1318:AG1381" si="84">SUM(S1318:AE1318)</f>
        <v>0.26599</v>
      </c>
    </row>
    <row r="1319" spans="1:33" s="23" customFormat="1" x14ac:dyDescent="0.25">
      <c r="A1319" s="1">
        <v>1960</v>
      </c>
      <c r="B1319" s="1" t="s">
        <v>22</v>
      </c>
      <c r="C1319" s="1" t="str">
        <f t="shared" si="81"/>
        <v>1960NS</v>
      </c>
      <c r="D1319" s="1" t="s">
        <v>57</v>
      </c>
      <c r="E1319" s="1" t="str">
        <f t="shared" si="82"/>
        <v>1960NSC&amp;D</v>
      </c>
      <c r="F1319" s="274">
        <v>0</v>
      </c>
      <c r="G1319" s="274">
        <v>1.0829999999999999E-2</v>
      </c>
      <c r="H1319" s="274">
        <v>0</v>
      </c>
      <c r="I1319" s="274">
        <v>0.31966</v>
      </c>
      <c r="J1319" s="274">
        <v>0</v>
      </c>
      <c r="K1319" s="274">
        <v>0</v>
      </c>
      <c r="L1319" s="274">
        <v>0</v>
      </c>
      <c r="M1319" s="274">
        <v>0</v>
      </c>
      <c r="N1319" s="274">
        <v>0</v>
      </c>
      <c r="O1319" s="274">
        <v>0</v>
      </c>
      <c r="P1319" s="274">
        <v>0</v>
      </c>
      <c r="Q1319" s="274">
        <v>0</v>
      </c>
      <c r="R1319" s="274">
        <v>0</v>
      </c>
      <c r="S1319" s="274">
        <v>0</v>
      </c>
      <c r="T1319" s="274">
        <v>0.29006999999999999</v>
      </c>
      <c r="U1319" s="274">
        <v>0</v>
      </c>
      <c r="V1319" s="274">
        <v>0</v>
      </c>
      <c r="W1319" s="274">
        <v>4.0879999999999972E-2</v>
      </c>
      <c r="X1319" s="274">
        <v>0</v>
      </c>
      <c r="Y1319" s="274">
        <v>0</v>
      </c>
      <c r="Z1319" s="274">
        <v>0</v>
      </c>
      <c r="AA1319" s="274">
        <v>0</v>
      </c>
      <c r="AB1319" s="274">
        <v>0.15045</v>
      </c>
      <c r="AC1319" s="274">
        <v>7.0800000000000002E-2</v>
      </c>
      <c r="AD1319" s="274">
        <v>0.11731000000000003</v>
      </c>
      <c r="AE1319" s="274">
        <v>0</v>
      </c>
      <c r="AF1319" s="272">
        <f t="shared" si="83"/>
        <v>1</v>
      </c>
      <c r="AG1319" s="196">
        <f t="shared" si="84"/>
        <v>0.66950999999999994</v>
      </c>
    </row>
    <row r="1320" spans="1:33" s="23" customFormat="1" x14ac:dyDescent="0.25">
      <c r="A1320" s="1">
        <v>1960</v>
      </c>
      <c r="B1320" s="1" t="s">
        <v>22</v>
      </c>
      <c r="C1320" s="1" t="str">
        <f t="shared" si="81"/>
        <v>1960NS</v>
      </c>
      <c r="D1320" s="1" t="s">
        <v>56</v>
      </c>
      <c r="E1320" s="1" t="str">
        <f t="shared" si="82"/>
        <v>1960NSICI</v>
      </c>
      <c r="F1320" s="196">
        <v>0.12182999999999999</v>
      </c>
      <c r="G1320" s="196">
        <v>0.4264</v>
      </c>
      <c r="H1320" s="196">
        <v>0</v>
      </c>
      <c r="I1320" s="196">
        <v>2.4369999999999999E-2</v>
      </c>
      <c r="J1320" s="196">
        <v>0.1066</v>
      </c>
      <c r="K1320" s="196">
        <v>0</v>
      </c>
      <c r="L1320" s="196">
        <v>0</v>
      </c>
      <c r="M1320" s="196">
        <v>3.0499999999999998E-3</v>
      </c>
      <c r="N1320" s="196">
        <v>6.0899999999999999E-3</v>
      </c>
      <c r="O1320" s="196">
        <v>4.061E-2</v>
      </c>
      <c r="P1320" s="196">
        <v>5.0599999999998979E-3</v>
      </c>
      <c r="Q1320" s="196">
        <v>0</v>
      </c>
      <c r="R1320" s="196">
        <v>0</v>
      </c>
      <c r="S1320" s="196">
        <v>1.0199999999999999E-3</v>
      </c>
      <c r="T1320" s="196">
        <v>0</v>
      </c>
      <c r="U1320" s="196">
        <v>7.11E-3</v>
      </c>
      <c r="V1320" s="196">
        <v>8.1200000000000005E-3</v>
      </c>
      <c r="W1320" s="196">
        <v>8.1220000000000001E-2</v>
      </c>
      <c r="X1320" s="196">
        <v>6.0909999999999999E-2</v>
      </c>
      <c r="Y1320" s="197">
        <v>0.10152</v>
      </c>
      <c r="Z1320" s="196">
        <v>6.0899999999999999E-3</v>
      </c>
      <c r="AA1320" s="196">
        <v>0</v>
      </c>
      <c r="AB1320" s="196">
        <v>0</v>
      </c>
      <c r="AC1320" s="196">
        <v>0</v>
      </c>
      <c r="AD1320" s="196">
        <v>0</v>
      </c>
      <c r="AE1320" s="196">
        <v>0</v>
      </c>
      <c r="AF1320" s="272">
        <f t="shared" si="83"/>
        <v>1</v>
      </c>
      <c r="AG1320" s="196">
        <f t="shared" si="84"/>
        <v>0.26599</v>
      </c>
    </row>
    <row r="1321" spans="1:33" s="23" customFormat="1" x14ac:dyDescent="0.25">
      <c r="A1321" s="1">
        <v>1960</v>
      </c>
      <c r="B1321" s="1" t="s">
        <v>22</v>
      </c>
      <c r="C1321" s="1" t="str">
        <f t="shared" si="81"/>
        <v>1960NS</v>
      </c>
      <c r="D1321" s="1" t="s">
        <v>58</v>
      </c>
      <c r="E1321" s="1" t="str">
        <f t="shared" si="82"/>
        <v>1960NSResidential</v>
      </c>
      <c r="F1321" s="196">
        <v>0.12182999999999999</v>
      </c>
      <c r="G1321" s="196">
        <v>0.4264</v>
      </c>
      <c r="H1321" s="196">
        <v>0</v>
      </c>
      <c r="I1321" s="196">
        <v>2.4369999999999999E-2</v>
      </c>
      <c r="J1321" s="196">
        <v>0.1066</v>
      </c>
      <c r="K1321" s="196">
        <v>0</v>
      </c>
      <c r="L1321" s="196">
        <v>0</v>
      </c>
      <c r="M1321" s="196">
        <v>3.0499999999999998E-3</v>
      </c>
      <c r="N1321" s="196">
        <v>6.0899999999999999E-3</v>
      </c>
      <c r="O1321" s="196">
        <v>4.061E-2</v>
      </c>
      <c r="P1321" s="196">
        <v>5.0599999999998979E-3</v>
      </c>
      <c r="Q1321" s="196">
        <v>0</v>
      </c>
      <c r="R1321" s="196">
        <v>0</v>
      </c>
      <c r="S1321" s="196">
        <v>1.0199999999999999E-3</v>
      </c>
      <c r="T1321" s="196">
        <v>0</v>
      </c>
      <c r="U1321" s="196">
        <v>7.11E-3</v>
      </c>
      <c r="V1321" s="196">
        <v>8.1200000000000005E-3</v>
      </c>
      <c r="W1321" s="196">
        <v>8.1220000000000001E-2</v>
      </c>
      <c r="X1321" s="196">
        <v>6.0909999999999999E-2</v>
      </c>
      <c r="Y1321" s="197">
        <v>0.10152</v>
      </c>
      <c r="Z1321" s="196">
        <v>6.0899999999999999E-3</v>
      </c>
      <c r="AA1321" s="196">
        <v>0</v>
      </c>
      <c r="AB1321" s="196">
        <v>0</v>
      </c>
      <c r="AC1321" s="196">
        <v>0</v>
      </c>
      <c r="AD1321" s="196">
        <v>0</v>
      </c>
      <c r="AE1321" s="196">
        <v>0</v>
      </c>
      <c r="AF1321" s="272">
        <f t="shared" si="83"/>
        <v>1</v>
      </c>
      <c r="AG1321" s="196">
        <f t="shared" si="84"/>
        <v>0.26599</v>
      </c>
    </row>
    <row r="1322" spans="1:33" s="23" customFormat="1" x14ac:dyDescent="0.25">
      <c r="A1322" s="1">
        <v>1961</v>
      </c>
      <c r="B1322" s="1" t="s">
        <v>22</v>
      </c>
      <c r="C1322" s="1" t="str">
        <f t="shared" si="81"/>
        <v>1961NS</v>
      </c>
      <c r="D1322" s="1" t="s">
        <v>57</v>
      </c>
      <c r="E1322" s="1" t="str">
        <f t="shared" si="82"/>
        <v>1961NSC&amp;D</v>
      </c>
      <c r="F1322" s="274">
        <v>0</v>
      </c>
      <c r="G1322" s="274">
        <v>1.0829999999999999E-2</v>
      </c>
      <c r="H1322" s="274">
        <v>0</v>
      </c>
      <c r="I1322" s="274">
        <v>0.31966</v>
      </c>
      <c r="J1322" s="274">
        <v>0</v>
      </c>
      <c r="K1322" s="274">
        <v>0</v>
      </c>
      <c r="L1322" s="274">
        <v>0</v>
      </c>
      <c r="M1322" s="274">
        <v>0</v>
      </c>
      <c r="N1322" s="274">
        <v>0</v>
      </c>
      <c r="O1322" s="274">
        <v>0</v>
      </c>
      <c r="P1322" s="274">
        <v>0</v>
      </c>
      <c r="Q1322" s="274">
        <v>0</v>
      </c>
      <c r="R1322" s="274">
        <v>0</v>
      </c>
      <c r="S1322" s="274">
        <v>0</v>
      </c>
      <c r="T1322" s="274">
        <v>0.29006999999999999</v>
      </c>
      <c r="U1322" s="274">
        <v>0</v>
      </c>
      <c r="V1322" s="274">
        <v>0</v>
      </c>
      <c r="W1322" s="274">
        <v>4.0879999999999972E-2</v>
      </c>
      <c r="X1322" s="274">
        <v>0</v>
      </c>
      <c r="Y1322" s="274">
        <v>0</v>
      </c>
      <c r="Z1322" s="274">
        <v>0</v>
      </c>
      <c r="AA1322" s="274">
        <v>0</v>
      </c>
      <c r="AB1322" s="274">
        <v>0.15045</v>
      </c>
      <c r="AC1322" s="274">
        <v>7.0800000000000002E-2</v>
      </c>
      <c r="AD1322" s="274">
        <v>0.11731000000000003</v>
      </c>
      <c r="AE1322" s="274">
        <v>0</v>
      </c>
      <c r="AF1322" s="272">
        <f t="shared" si="83"/>
        <v>1</v>
      </c>
      <c r="AG1322" s="196">
        <f t="shared" si="84"/>
        <v>0.66950999999999994</v>
      </c>
    </row>
    <row r="1323" spans="1:33" s="23" customFormat="1" x14ac:dyDescent="0.25">
      <c r="A1323" s="1">
        <v>1961</v>
      </c>
      <c r="B1323" s="1" t="s">
        <v>22</v>
      </c>
      <c r="C1323" s="1" t="str">
        <f t="shared" si="81"/>
        <v>1961NS</v>
      </c>
      <c r="D1323" s="1" t="s">
        <v>56</v>
      </c>
      <c r="E1323" s="1" t="str">
        <f t="shared" si="82"/>
        <v>1961NSICI</v>
      </c>
      <c r="F1323" s="196">
        <v>0.12182999999999999</v>
      </c>
      <c r="G1323" s="196">
        <v>0.4264</v>
      </c>
      <c r="H1323" s="196">
        <v>0</v>
      </c>
      <c r="I1323" s="196">
        <v>2.4369999999999999E-2</v>
      </c>
      <c r="J1323" s="196">
        <v>0.1066</v>
      </c>
      <c r="K1323" s="196">
        <v>0</v>
      </c>
      <c r="L1323" s="196">
        <v>0</v>
      </c>
      <c r="M1323" s="196">
        <v>3.0499999999999998E-3</v>
      </c>
      <c r="N1323" s="196">
        <v>6.0899999999999999E-3</v>
      </c>
      <c r="O1323" s="196">
        <v>4.061E-2</v>
      </c>
      <c r="P1323" s="196">
        <v>5.0599999999998979E-3</v>
      </c>
      <c r="Q1323" s="196">
        <v>0</v>
      </c>
      <c r="R1323" s="196">
        <v>0</v>
      </c>
      <c r="S1323" s="196">
        <v>1.0199999999999999E-3</v>
      </c>
      <c r="T1323" s="196">
        <v>0</v>
      </c>
      <c r="U1323" s="196">
        <v>7.11E-3</v>
      </c>
      <c r="V1323" s="196">
        <v>8.1200000000000005E-3</v>
      </c>
      <c r="W1323" s="196">
        <v>8.1220000000000001E-2</v>
      </c>
      <c r="X1323" s="196">
        <v>6.0909999999999999E-2</v>
      </c>
      <c r="Y1323" s="197">
        <v>0.10152</v>
      </c>
      <c r="Z1323" s="196">
        <v>6.0899999999999999E-3</v>
      </c>
      <c r="AA1323" s="196">
        <v>0</v>
      </c>
      <c r="AB1323" s="196">
        <v>0</v>
      </c>
      <c r="AC1323" s="196">
        <v>0</v>
      </c>
      <c r="AD1323" s="196">
        <v>0</v>
      </c>
      <c r="AE1323" s="196">
        <v>0</v>
      </c>
      <c r="AF1323" s="272">
        <f t="shared" si="83"/>
        <v>1</v>
      </c>
      <c r="AG1323" s="196">
        <f t="shared" si="84"/>
        <v>0.26599</v>
      </c>
    </row>
    <row r="1324" spans="1:33" s="23" customFormat="1" x14ac:dyDescent="0.25">
      <c r="A1324" s="1">
        <v>1961</v>
      </c>
      <c r="B1324" s="1" t="s">
        <v>22</v>
      </c>
      <c r="C1324" s="1" t="str">
        <f t="shared" si="81"/>
        <v>1961NS</v>
      </c>
      <c r="D1324" s="1" t="s">
        <v>58</v>
      </c>
      <c r="E1324" s="1" t="str">
        <f t="shared" si="82"/>
        <v>1961NSResidential</v>
      </c>
      <c r="F1324" s="196">
        <v>0.12182999999999999</v>
      </c>
      <c r="G1324" s="196">
        <v>0.4264</v>
      </c>
      <c r="H1324" s="196">
        <v>0</v>
      </c>
      <c r="I1324" s="196">
        <v>2.4369999999999999E-2</v>
      </c>
      <c r="J1324" s="196">
        <v>0.1066</v>
      </c>
      <c r="K1324" s="196">
        <v>0</v>
      </c>
      <c r="L1324" s="196">
        <v>0</v>
      </c>
      <c r="M1324" s="196">
        <v>3.0499999999999998E-3</v>
      </c>
      <c r="N1324" s="196">
        <v>6.0899999999999999E-3</v>
      </c>
      <c r="O1324" s="196">
        <v>4.061E-2</v>
      </c>
      <c r="P1324" s="196">
        <v>5.0599999999998979E-3</v>
      </c>
      <c r="Q1324" s="196">
        <v>0</v>
      </c>
      <c r="R1324" s="196">
        <v>0</v>
      </c>
      <c r="S1324" s="196">
        <v>1.0199999999999999E-3</v>
      </c>
      <c r="T1324" s="196">
        <v>0</v>
      </c>
      <c r="U1324" s="196">
        <v>7.11E-3</v>
      </c>
      <c r="V1324" s="196">
        <v>8.1200000000000005E-3</v>
      </c>
      <c r="W1324" s="196">
        <v>8.1220000000000001E-2</v>
      </c>
      <c r="X1324" s="196">
        <v>6.0909999999999999E-2</v>
      </c>
      <c r="Y1324" s="196">
        <v>0.10152</v>
      </c>
      <c r="Z1324" s="196">
        <v>6.0899999999999999E-3</v>
      </c>
      <c r="AA1324" s="196">
        <v>0</v>
      </c>
      <c r="AB1324" s="196">
        <v>0</v>
      </c>
      <c r="AC1324" s="196">
        <v>0</v>
      </c>
      <c r="AD1324" s="196">
        <v>0</v>
      </c>
      <c r="AE1324" s="196">
        <v>0</v>
      </c>
      <c r="AF1324" s="272">
        <f t="shared" si="83"/>
        <v>1</v>
      </c>
      <c r="AG1324" s="196">
        <f t="shared" si="84"/>
        <v>0.26599</v>
      </c>
    </row>
    <row r="1325" spans="1:33" s="23" customFormat="1" x14ac:dyDescent="0.25">
      <c r="A1325" s="1">
        <v>1962</v>
      </c>
      <c r="B1325" s="1" t="s">
        <v>22</v>
      </c>
      <c r="C1325" s="1" t="str">
        <f t="shared" si="81"/>
        <v>1962NS</v>
      </c>
      <c r="D1325" s="1" t="s">
        <v>57</v>
      </c>
      <c r="E1325" s="1" t="str">
        <f t="shared" si="82"/>
        <v>1962NSC&amp;D</v>
      </c>
      <c r="F1325" s="274">
        <v>0</v>
      </c>
      <c r="G1325" s="274">
        <v>1.0829999999999999E-2</v>
      </c>
      <c r="H1325" s="274">
        <v>0</v>
      </c>
      <c r="I1325" s="274">
        <v>0.31966</v>
      </c>
      <c r="J1325" s="274">
        <v>0</v>
      </c>
      <c r="K1325" s="274">
        <v>0</v>
      </c>
      <c r="L1325" s="274">
        <v>0</v>
      </c>
      <c r="M1325" s="274">
        <v>0</v>
      </c>
      <c r="N1325" s="274">
        <v>0</v>
      </c>
      <c r="O1325" s="274">
        <v>0</v>
      </c>
      <c r="P1325" s="274">
        <v>0</v>
      </c>
      <c r="Q1325" s="274">
        <v>0</v>
      </c>
      <c r="R1325" s="274">
        <v>0</v>
      </c>
      <c r="S1325" s="274">
        <v>0</v>
      </c>
      <c r="T1325" s="274">
        <v>0.29006999999999999</v>
      </c>
      <c r="U1325" s="274">
        <v>0</v>
      </c>
      <c r="V1325" s="274">
        <v>0</v>
      </c>
      <c r="W1325" s="274">
        <v>4.0879999999999972E-2</v>
      </c>
      <c r="X1325" s="274">
        <v>0</v>
      </c>
      <c r="Y1325" s="274">
        <v>0</v>
      </c>
      <c r="Z1325" s="274">
        <v>0</v>
      </c>
      <c r="AA1325" s="274">
        <v>0</v>
      </c>
      <c r="AB1325" s="274">
        <v>0.15045</v>
      </c>
      <c r="AC1325" s="274">
        <v>7.0800000000000002E-2</v>
      </c>
      <c r="AD1325" s="274">
        <v>0.11731000000000003</v>
      </c>
      <c r="AE1325" s="274">
        <v>0</v>
      </c>
      <c r="AF1325" s="272">
        <f t="shared" si="83"/>
        <v>1</v>
      </c>
      <c r="AG1325" s="196">
        <f t="shared" si="84"/>
        <v>0.66950999999999994</v>
      </c>
    </row>
    <row r="1326" spans="1:33" s="23" customFormat="1" x14ac:dyDescent="0.25">
      <c r="A1326" s="1">
        <v>1962</v>
      </c>
      <c r="B1326" s="1" t="s">
        <v>22</v>
      </c>
      <c r="C1326" s="1" t="str">
        <f t="shared" si="81"/>
        <v>1962NS</v>
      </c>
      <c r="D1326" s="1" t="s">
        <v>56</v>
      </c>
      <c r="E1326" s="1" t="str">
        <f t="shared" si="82"/>
        <v>1962NSICI</v>
      </c>
      <c r="F1326" s="196">
        <v>0.12182999999999999</v>
      </c>
      <c r="G1326" s="196">
        <v>0.4264</v>
      </c>
      <c r="H1326" s="196">
        <v>0</v>
      </c>
      <c r="I1326" s="196">
        <v>2.4369999999999999E-2</v>
      </c>
      <c r="J1326" s="196">
        <v>0.1066</v>
      </c>
      <c r="K1326" s="196">
        <v>0</v>
      </c>
      <c r="L1326" s="196">
        <v>0</v>
      </c>
      <c r="M1326" s="196">
        <v>3.0499999999999998E-3</v>
      </c>
      <c r="N1326" s="196">
        <v>6.0899999999999999E-3</v>
      </c>
      <c r="O1326" s="196">
        <v>4.061E-2</v>
      </c>
      <c r="P1326" s="196">
        <v>5.0599999999998979E-3</v>
      </c>
      <c r="Q1326" s="196">
        <v>0</v>
      </c>
      <c r="R1326" s="196">
        <v>0</v>
      </c>
      <c r="S1326" s="196">
        <v>1.0199999999999999E-3</v>
      </c>
      <c r="T1326" s="196">
        <v>0</v>
      </c>
      <c r="U1326" s="196">
        <v>7.11E-3</v>
      </c>
      <c r="V1326" s="196">
        <v>8.1200000000000005E-3</v>
      </c>
      <c r="W1326" s="196">
        <v>8.1220000000000001E-2</v>
      </c>
      <c r="X1326" s="196">
        <v>6.0909999999999999E-2</v>
      </c>
      <c r="Y1326" s="197">
        <v>0.10152</v>
      </c>
      <c r="Z1326" s="196">
        <v>6.0899999999999999E-3</v>
      </c>
      <c r="AA1326" s="196">
        <v>0</v>
      </c>
      <c r="AB1326" s="196">
        <v>0</v>
      </c>
      <c r="AC1326" s="196">
        <v>0</v>
      </c>
      <c r="AD1326" s="196">
        <v>0</v>
      </c>
      <c r="AE1326" s="196">
        <v>0</v>
      </c>
      <c r="AF1326" s="272">
        <f t="shared" si="83"/>
        <v>1</v>
      </c>
      <c r="AG1326" s="196">
        <f t="shared" si="84"/>
        <v>0.26599</v>
      </c>
    </row>
    <row r="1327" spans="1:33" s="23" customFormat="1" x14ac:dyDescent="0.25">
      <c r="A1327" s="1">
        <v>1962</v>
      </c>
      <c r="B1327" s="1" t="s">
        <v>22</v>
      </c>
      <c r="C1327" s="1" t="str">
        <f t="shared" si="81"/>
        <v>1962NS</v>
      </c>
      <c r="D1327" s="1" t="s">
        <v>58</v>
      </c>
      <c r="E1327" s="1" t="str">
        <f t="shared" si="82"/>
        <v>1962NSResidential</v>
      </c>
      <c r="F1327" s="196">
        <v>0.12182999999999999</v>
      </c>
      <c r="G1327" s="196">
        <v>0.4264</v>
      </c>
      <c r="H1327" s="196">
        <v>0</v>
      </c>
      <c r="I1327" s="196">
        <v>2.4369999999999999E-2</v>
      </c>
      <c r="J1327" s="196">
        <v>0.1066</v>
      </c>
      <c r="K1327" s="196">
        <v>0</v>
      </c>
      <c r="L1327" s="196">
        <v>0</v>
      </c>
      <c r="M1327" s="196">
        <v>3.0499999999999998E-3</v>
      </c>
      <c r="N1327" s="196">
        <v>6.0899999999999999E-3</v>
      </c>
      <c r="O1327" s="196">
        <v>4.061E-2</v>
      </c>
      <c r="P1327" s="196">
        <v>5.0599999999998979E-3</v>
      </c>
      <c r="Q1327" s="196">
        <v>0</v>
      </c>
      <c r="R1327" s="196">
        <v>0</v>
      </c>
      <c r="S1327" s="196">
        <v>1.0199999999999999E-3</v>
      </c>
      <c r="T1327" s="196">
        <v>0</v>
      </c>
      <c r="U1327" s="196">
        <v>7.11E-3</v>
      </c>
      <c r="V1327" s="196">
        <v>8.1200000000000005E-3</v>
      </c>
      <c r="W1327" s="196">
        <v>8.1220000000000001E-2</v>
      </c>
      <c r="X1327" s="196">
        <v>6.0909999999999999E-2</v>
      </c>
      <c r="Y1327" s="197">
        <v>0.10152</v>
      </c>
      <c r="Z1327" s="196">
        <v>6.0899999999999999E-3</v>
      </c>
      <c r="AA1327" s="196">
        <v>0</v>
      </c>
      <c r="AB1327" s="196">
        <v>0</v>
      </c>
      <c r="AC1327" s="196">
        <v>0</v>
      </c>
      <c r="AD1327" s="196">
        <v>0</v>
      </c>
      <c r="AE1327" s="196">
        <v>0</v>
      </c>
      <c r="AF1327" s="272">
        <f t="shared" si="83"/>
        <v>1</v>
      </c>
      <c r="AG1327" s="196">
        <f t="shared" si="84"/>
        <v>0.26599</v>
      </c>
    </row>
    <row r="1328" spans="1:33" s="23" customFormat="1" x14ac:dyDescent="0.25">
      <c r="A1328" s="1">
        <v>1963</v>
      </c>
      <c r="B1328" s="1" t="s">
        <v>22</v>
      </c>
      <c r="C1328" s="1" t="str">
        <f t="shared" si="81"/>
        <v>1963NS</v>
      </c>
      <c r="D1328" s="1" t="s">
        <v>57</v>
      </c>
      <c r="E1328" s="1" t="str">
        <f t="shared" si="82"/>
        <v>1963NSC&amp;D</v>
      </c>
      <c r="F1328" s="274">
        <v>0</v>
      </c>
      <c r="G1328" s="274">
        <v>1.0829999999999999E-2</v>
      </c>
      <c r="H1328" s="274">
        <v>0</v>
      </c>
      <c r="I1328" s="274">
        <v>0.31966</v>
      </c>
      <c r="J1328" s="274">
        <v>0</v>
      </c>
      <c r="K1328" s="274">
        <v>0</v>
      </c>
      <c r="L1328" s="274">
        <v>0</v>
      </c>
      <c r="M1328" s="274">
        <v>0</v>
      </c>
      <c r="N1328" s="274">
        <v>0</v>
      </c>
      <c r="O1328" s="274">
        <v>0</v>
      </c>
      <c r="P1328" s="274">
        <v>0</v>
      </c>
      <c r="Q1328" s="274">
        <v>0</v>
      </c>
      <c r="R1328" s="274">
        <v>0</v>
      </c>
      <c r="S1328" s="274">
        <v>0</v>
      </c>
      <c r="T1328" s="274">
        <v>0.29006999999999999</v>
      </c>
      <c r="U1328" s="274">
        <v>0</v>
      </c>
      <c r="V1328" s="274">
        <v>0</v>
      </c>
      <c r="W1328" s="274">
        <v>4.0879999999999972E-2</v>
      </c>
      <c r="X1328" s="274">
        <v>0</v>
      </c>
      <c r="Y1328" s="274">
        <v>0</v>
      </c>
      <c r="Z1328" s="274">
        <v>0</v>
      </c>
      <c r="AA1328" s="274">
        <v>0</v>
      </c>
      <c r="AB1328" s="274">
        <v>0.15045</v>
      </c>
      <c r="AC1328" s="274">
        <v>7.0800000000000002E-2</v>
      </c>
      <c r="AD1328" s="274">
        <v>0.11731000000000003</v>
      </c>
      <c r="AE1328" s="274">
        <v>0</v>
      </c>
      <c r="AF1328" s="272">
        <f t="shared" si="83"/>
        <v>1</v>
      </c>
      <c r="AG1328" s="196">
        <f t="shared" si="84"/>
        <v>0.66950999999999994</v>
      </c>
    </row>
    <row r="1329" spans="1:33" s="23" customFormat="1" x14ac:dyDescent="0.25">
      <c r="A1329" s="1">
        <v>1963</v>
      </c>
      <c r="B1329" s="1" t="s">
        <v>22</v>
      </c>
      <c r="C1329" s="1" t="str">
        <f t="shared" si="81"/>
        <v>1963NS</v>
      </c>
      <c r="D1329" s="1" t="s">
        <v>56</v>
      </c>
      <c r="E1329" s="1" t="str">
        <f t="shared" si="82"/>
        <v>1963NSICI</v>
      </c>
      <c r="F1329" s="196">
        <v>0.12182999999999999</v>
      </c>
      <c r="G1329" s="196">
        <v>0.4264</v>
      </c>
      <c r="H1329" s="196">
        <v>0</v>
      </c>
      <c r="I1329" s="196">
        <v>2.4369999999999999E-2</v>
      </c>
      <c r="J1329" s="196">
        <v>0.1066</v>
      </c>
      <c r="K1329" s="196">
        <v>0</v>
      </c>
      <c r="L1329" s="196">
        <v>0</v>
      </c>
      <c r="M1329" s="196">
        <v>3.0499999999999998E-3</v>
      </c>
      <c r="N1329" s="196">
        <v>6.0899999999999999E-3</v>
      </c>
      <c r="O1329" s="196">
        <v>4.061E-2</v>
      </c>
      <c r="P1329" s="196">
        <v>5.0599999999998979E-3</v>
      </c>
      <c r="Q1329" s="196">
        <v>0</v>
      </c>
      <c r="R1329" s="196">
        <v>0</v>
      </c>
      <c r="S1329" s="196">
        <v>1.0199999999999999E-3</v>
      </c>
      <c r="T1329" s="196">
        <v>0</v>
      </c>
      <c r="U1329" s="196">
        <v>7.11E-3</v>
      </c>
      <c r="V1329" s="196">
        <v>8.1200000000000005E-3</v>
      </c>
      <c r="W1329" s="196">
        <v>8.1220000000000001E-2</v>
      </c>
      <c r="X1329" s="196">
        <v>6.0909999999999999E-2</v>
      </c>
      <c r="Y1329" s="197">
        <v>0.10152</v>
      </c>
      <c r="Z1329" s="196">
        <v>6.0899999999999999E-3</v>
      </c>
      <c r="AA1329" s="196">
        <v>0</v>
      </c>
      <c r="AB1329" s="196">
        <v>0</v>
      </c>
      <c r="AC1329" s="196">
        <v>0</v>
      </c>
      <c r="AD1329" s="196">
        <v>0</v>
      </c>
      <c r="AE1329" s="196">
        <v>0</v>
      </c>
      <c r="AF1329" s="272">
        <f t="shared" si="83"/>
        <v>1</v>
      </c>
      <c r="AG1329" s="196">
        <f t="shared" si="84"/>
        <v>0.26599</v>
      </c>
    </row>
    <row r="1330" spans="1:33" s="23" customFormat="1" x14ac:dyDescent="0.25">
      <c r="A1330" s="1">
        <v>1963</v>
      </c>
      <c r="B1330" s="1" t="s">
        <v>22</v>
      </c>
      <c r="C1330" s="1" t="str">
        <f t="shared" si="81"/>
        <v>1963NS</v>
      </c>
      <c r="D1330" s="1" t="s">
        <v>58</v>
      </c>
      <c r="E1330" s="1" t="str">
        <f t="shared" si="82"/>
        <v>1963NSResidential</v>
      </c>
      <c r="F1330" s="196">
        <v>0.12182999999999999</v>
      </c>
      <c r="G1330" s="196">
        <v>0.4264</v>
      </c>
      <c r="H1330" s="196">
        <v>0</v>
      </c>
      <c r="I1330" s="196">
        <v>2.4369999999999999E-2</v>
      </c>
      <c r="J1330" s="196">
        <v>0.1066</v>
      </c>
      <c r="K1330" s="196">
        <v>0</v>
      </c>
      <c r="L1330" s="196">
        <v>0</v>
      </c>
      <c r="M1330" s="196">
        <v>3.0499999999999998E-3</v>
      </c>
      <c r="N1330" s="196">
        <v>6.0899999999999999E-3</v>
      </c>
      <c r="O1330" s="196">
        <v>4.061E-2</v>
      </c>
      <c r="P1330" s="196">
        <v>5.0599999999998979E-3</v>
      </c>
      <c r="Q1330" s="196">
        <v>0</v>
      </c>
      <c r="R1330" s="196">
        <v>0</v>
      </c>
      <c r="S1330" s="196">
        <v>1.0199999999999999E-3</v>
      </c>
      <c r="T1330" s="196">
        <v>0</v>
      </c>
      <c r="U1330" s="196">
        <v>7.11E-3</v>
      </c>
      <c r="V1330" s="196">
        <v>8.1200000000000005E-3</v>
      </c>
      <c r="W1330" s="196">
        <v>8.1220000000000001E-2</v>
      </c>
      <c r="X1330" s="196">
        <v>6.0909999999999999E-2</v>
      </c>
      <c r="Y1330" s="197">
        <v>0.10152</v>
      </c>
      <c r="Z1330" s="196">
        <v>6.0899999999999999E-3</v>
      </c>
      <c r="AA1330" s="196">
        <v>0</v>
      </c>
      <c r="AB1330" s="196">
        <v>0</v>
      </c>
      <c r="AC1330" s="196">
        <v>0</v>
      </c>
      <c r="AD1330" s="196">
        <v>0</v>
      </c>
      <c r="AE1330" s="196">
        <v>0</v>
      </c>
      <c r="AF1330" s="272">
        <f t="shared" si="83"/>
        <v>1</v>
      </c>
      <c r="AG1330" s="196">
        <f t="shared" si="84"/>
        <v>0.26599</v>
      </c>
    </row>
    <row r="1331" spans="1:33" s="23" customFormat="1" x14ac:dyDescent="0.25">
      <c r="A1331" s="1">
        <v>1964</v>
      </c>
      <c r="B1331" s="1" t="s">
        <v>22</v>
      </c>
      <c r="C1331" s="1" t="str">
        <f t="shared" si="81"/>
        <v>1964NS</v>
      </c>
      <c r="D1331" s="1" t="s">
        <v>57</v>
      </c>
      <c r="E1331" s="1" t="str">
        <f t="shared" si="82"/>
        <v>1964NSC&amp;D</v>
      </c>
      <c r="F1331" s="274">
        <v>0</v>
      </c>
      <c r="G1331" s="274">
        <v>1.0829999999999999E-2</v>
      </c>
      <c r="H1331" s="274">
        <v>0</v>
      </c>
      <c r="I1331" s="274">
        <v>0.31966</v>
      </c>
      <c r="J1331" s="274">
        <v>0</v>
      </c>
      <c r="K1331" s="274">
        <v>0</v>
      </c>
      <c r="L1331" s="274">
        <v>0</v>
      </c>
      <c r="M1331" s="274">
        <v>0</v>
      </c>
      <c r="N1331" s="274">
        <v>0</v>
      </c>
      <c r="O1331" s="274">
        <v>0</v>
      </c>
      <c r="P1331" s="274">
        <v>0</v>
      </c>
      <c r="Q1331" s="274">
        <v>0</v>
      </c>
      <c r="R1331" s="274">
        <v>0</v>
      </c>
      <c r="S1331" s="274">
        <v>0</v>
      </c>
      <c r="T1331" s="274">
        <v>0.29006999999999999</v>
      </c>
      <c r="U1331" s="274">
        <v>0</v>
      </c>
      <c r="V1331" s="274">
        <v>0</v>
      </c>
      <c r="W1331" s="274">
        <v>4.0879999999999972E-2</v>
      </c>
      <c r="X1331" s="274">
        <v>0</v>
      </c>
      <c r="Y1331" s="274">
        <v>0</v>
      </c>
      <c r="Z1331" s="274">
        <v>0</v>
      </c>
      <c r="AA1331" s="274">
        <v>0</v>
      </c>
      <c r="AB1331" s="274">
        <v>0.15045</v>
      </c>
      <c r="AC1331" s="274">
        <v>7.0800000000000002E-2</v>
      </c>
      <c r="AD1331" s="274">
        <v>0.11731000000000003</v>
      </c>
      <c r="AE1331" s="274">
        <v>0</v>
      </c>
      <c r="AF1331" s="272">
        <f t="shared" si="83"/>
        <v>1</v>
      </c>
      <c r="AG1331" s="196">
        <f t="shared" si="84"/>
        <v>0.66950999999999994</v>
      </c>
    </row>
    <row r="1332" spans="1:33" s="23" customFormat="1" x14ac:dyDescent="0.25">
      <c r="A1332" s="1">
        <v>1964</v>
      </c>
      <c r="B1332" s="1" t="s">
        <v>22</v>
      </c>
      <c r="C1332" s="1" t="str">
        <f t="shared" si="81"/>
        <v>1964NS</v>
      </c>
      <c r="D1332" s="1" t="s">
        <v>56</v>
      </c>
      <c r="E1332" s="1" t="str">
        <f t="shared" si="82"/>
        <v>1964NSICI</v>
      </c>
      <c r="F1332" s="196">
        <v>0.12182999999999999</v>
      </c>
      <c r="G1332" s="196">
        <v>0.4264</v>
      </c>
      <c r="H1332" s="196">
        <v>0</v>
      </c>
      <c r="I1332" s="196">
        <v>2.4369999999999999E-2</v>
      </c>
      <c r="J1332" s="196">
        <v>0.1066</v>
      </c>
      <c r="K1332" s="196">
        <v>0</v>
      </c>
      <c r="L1332" s="196">
        <v>0</v>
      </c>
      <c r="M1332" s="196">
        <v>3.0499999999999998E-3</v>
      </c>
      <c r="N1332" s="196">
        <v>6.0899999999999999E-3</v>
      </c>
      <c r="O1332" s="196">
        <v>4.061E-2</v>
      </c>
      <c r="P1332" s="196">
        <v>5.0599999999998979E-3</v>
      </c>
      <c r="Q1332" s="196">
        <v>0</v>
      </c>
      <c r="R1332" s="196">
        <v>0</v>
      </c>
      <c r="S1332" s="196">
        <v>1.0199999999999999E-3</v>
      </c>
      <c r="T1332" s="196">
        <v>0</v>
      </c>
      <c r="U1332" s="196">
        <v>7.11E-3</v>
      </c>
      <c r="V1332" s="196">
        <v>8.1200000000000005E-3</v>
      </c>
      <c r="W1332" s="196">
        <v>8.1220000000000001E-2</v>
      </c>
      <c r="X1332" s="196">
        <v>6.0909999999999999E-2</v>
      </c>
      <c r="Y1332" s="197">
        <v>0.10152</v>
      </c>
      <c r="Z1332" s="196">
        <v>6.0899999999999999E-3</v>
      </c>
      <c r="AA1332" s="196">
        <v>0</v>
      </c>
      <c r="AB1332" s="196">
        <v>0</v>
      </c>
      <c r="AC1332" s="196">
        <v>0</v>
      </c>
      <c r="AD1332" s="196">
        <v>0</v>
      </c>
      <c r="AE1332" s="196">
        <v>0</v>
      </c>
      <c r="AF1332" s="272">
        <f t="shared" si="83"/>
        <v>1</v>
      </c>
      <c r="AG1332" s="196">
        <f t="shared" si="84"/>
        <v>0.26599</v>
      </c>
    </row>
    <row r="1333" spans="1:33" s="23" customFormat="1" x14ac:dyDescent="0.25">
      <c r="A1333" s="1">
        <v>1964</v>
      </c>
      <c r="B1333" s="1" t="s">
        <v>22</v>
      </c>
      <c r="C1333" s="1" t="str">
        <f t="shared" si="81"/>
        <v>1964NS</v>
      </c>
      <c r="D1333" s="1" t="s">
        <v>58</v>
      </c>
      <c r="E1333" s="1" t="str">
        <f t="shared" si="82"/>
        <v>1964NSResidential</v>
      </c>
      <c r="F1333" s="196">
        <v>0.12182999999999999</v>
      </c>
      <c r="G1333" s="196">
        <v>0.4264</v>
      </c>
      <c r="H1333" s="196">
        <v>0</v>
      </c>
      <c r="I1333" s="196">
        <v>2.4369999999999999E-2</v>
      </c>
      <c r="J1333" s="196">
        <v>0.1066</v>
      </c>
      <c r="K1333" s="196">
        <v>0</v>
      </c>
      <c r="L1333" s="196">
        <v>0</v>
      </c>
      <c r="M1333" s="196">
        <v>3.0499999999999998E-3</v>
      </c>
      <c r="N1333" s="196">
        <v>6.0899999999999999E-3</v>
      </c>
      <c r="O1333" s="196">
        <v>4.061E-2</v>
      </c>
      <c r="P1333" s="196">
        <v>5.0599999999998979E-3</v>
      </c>
      <c r="Q1333" s="196">
        <v>0</v>
      </c>
      <c r="R1333" s="196">
        <v>0</v>
      </c>
      <c r="S1333" s="196">
        <v>1.0199999999999999E-3</v>
      </c>
      <c r="T1333" s="196">
        <v>0</v>
      </c>
      <c r="U1333" s="196">
        <v>7.11E-3</v>
      </c>
      <c r="V1333" s="196">
        <v>8.1200000000000005E-3</v>
      </c>
      <c r="W1333" s="196">
        <v>8.1220000000000001E-2</v>
      </c>
      <c r="X1333" s="196">
        <v>6.0909999999999999E-2</v>
      </c>
      <c r="Y1333" s="197">
        <v>0.10152</v>
      </c>
      <c r="Z1333" s="196">
        <v>6.0899999999999999E-3</v>
      </c>
      <c r="AA1333" s="196">
        <v>0</v>
      </c>
      <c r="AB1333" s="196">
        <v>0</v>
      </c>
      <c r="AC1333" s="196">
        <v>0</v>
      </c>
      <c r="AD1333" s="196">
        <v>0</v>
      </c>
      <c r="AE1333" s="196">
        <v>0</v>
      </c>
      <c r="AF1333" s="272">
        <f t="shared" si="83"/>
        <v>1</v>
      </c>
      <c r="AG1333" s="196">
        <f t="shared" si="84"/>
        <v>0.26599</v>
      </c>
    </row>
    <row r="1334" spans="1:33" s="23" customFormat="1" x14ac:dyDescent="0.25">
      <c r="A1334" s="1">
        <v>1965</v>
      </c>
      <c r="B1334" s="1" t="s">
        <v>22</v>
      </c>
      <c r="C1334" s="1" t="str">
        <f t="shared" si="81"/>
        <v>1965NS</v>
      </c>
      <c r="D1334" s="1" t="s">
        <v>57</v>
      </c>
      <c r="E1334" s="1" t="str">
        <f t="shared" si="82"/>
        <v>1965NSC&amp;D</v>
      </c>
      <c r="F1334" s="274">
        <v>0</v>
      </c>
      <c r="G1334" s="274">
        <v>1.0829999999999999E-2</v>
      </c>
      <c r="H1334" s="274">
        <v>0</v>
      </c>
      <c r="I1334" s="274">
        <v>0.31966</v>
      </c>
      <c r="J1334" s="274">
        <v>0</v>
      </c>
      <c r="K1334" s="274">
        <v>0</v>
      </c>
      <c r="L1334" s="274">
        <v>0</v>
      </c>
      <c r="M1334" s="274">
        <v>0</v>
      </c>
      <c r="N1334" s="274">
        <v>0</v>
      </c>
      <c r="O1334" s="274">
        <v>0</v>
      </c>
      <c r="P1334" s="274">
        <v>0</v>
      </c>
      <c r="Q1334" s="274">
        <v>0</v>
      </c>
      <c r="R1334" s="274">
        <v>0</v>
      </c>
      <c r="S1334" s="274">
        <v>0</v>
      </c>
      <c r="T1334" s="274">
        <v>0.29006999999999999</v>
      </c>
      <c r="U1334" s="274">
        <v>0</v>
      </c>
      <c r="V1334" s="274">
        <v>0</v>
      </c>
      <c r="W1334" s="274">
        <v>4.0879999999999972E-2</v>
      </c>
      <c r="X1334" s="274">
        <v>0</v>
      </c>
      <c r="Y1334" s="274">
        <v>0</v>
      </c>
      <c r="Z1334" s="274">
        <v>0</v>
      </c>
      <c r="AA1334" s="274">
        <v>0</v>
      </c>
      <c r="AB1334" s="274">
        <v>0.15045</v>
      </c>
      <c r="AC1334" s="274">
        <v>7.0800000000000002E-2</v>
      </c>
      <c r="AD1334" s="274">
        <v>0.11731000000000003</v>
      </c>
      <c r="AE1334" s="274">
        <v>0</v>
      </c>
      <c r="AF1334" s="272">
        <f t="shared" si="83"/>
        <v>1</v>
      </c>
      <c r="AG1334" s="196">
        <f t="shared" si="84"/>
        <v>0.66950999999999994</v>
      </c>
    </row>
    <row r="1335" spans="1:33" s="23" customFormat="1" x14ac:dyDescent="0.25">
      <c r="A1335" s="1">
        <v>1965</v>
      </c>
      <c r="B1335" s="1" t="s">
        <v>22</v>
      </c>
      <c r="C1335" s="1" t="str">
        <f t="shared" si="81"/>
        <v>1965NS</v>
      </c>
      <c r="D1335" s="1" t="s">
        <v>56</v>
      </c>
      <c r="E1335" s="1" t="str">
        <f t="shared" si="82"/>
        <v>1965NSICI</v>
      </c>
      <c r="F1335" s="196">
        <v>0.12182999999999999</v>
      </c>
      <c r="G1335" s="196">
        <v>0.4264</v>
      </c>
      <c r="H1335" s="196">
        <v>0</v>
      </c>
      <c r="I1335" s="196">
        <v>2.4369999999999999E-2</v>
      </c>
      <c r="J1335" s="196">
        <v>0.1066</v>
      </c>
      <c r="K1335" s="196">
        <v>0</v>
      </c>
      <c r="L1335" s="196">
        <v>0</v>
      </c>
      <c r="M1335" s="196">
        <v>3.0499999999999998E-3</v>
      </c>
      <c r="N1335" s="196">
        <v>6.0899999999999999E-3</v>
      </c>
      <c r="O1335" s="196">
        <v>4.061E-2</v>
      </c>
      <c r="P1335" s="196">
        <v>5.0599999999998979E-3</v>
      </c>
      <c r="Q1335" s="196">
        <v>0</v>
      </c>
      <c r="R1335" s="196">
        <v>0</v>
      </c>
      <c r="S1335" s="196">
        <v>1.0199999999999999E-3</v>
      </c>
      <c r="T1335" s="196">
        <v>0</v>
      </c>
      <c r="U1335" s="196">
        <v>7.11E-3</v>
      </c>
      <c r="V1335" s="196">
        <v>8.1200000000000005E-3</v>
      </c>
      <c r="W1335" s="196">
        <v>8.1220000000000001E-2</v>
      </c>
      <c r="X1335" s="196">
        <v>6.0909999999999999E-2</v>
      </c>
      <c r="Y1335" s="197">
        <v>0.10152</v>
      </c>
      <c r="Z1335" s="196">
        <v>6.0899999999999999E-3</v>
      </c>
      <c r="AA1335" s="196">
        <v>0</v>
      </c>
      <c r="AB1335" s="196">
        <v>0</v>
      </c>
      <c r="AC1335" s="196">
        <v>0</v>
      </c>
      <c r="AD1335" s="196">
        <v>0</v>
      </c>
      <c r="AE1335" s="196">
        <v>0</v>
      </c>
      <c r="AF1335" s="272">
        <f t="shared" si="83"/>
        <v>1</v>
      </c>
      <c r="AG1335" s="196">
        <f t="shared" si="84"/>
        <v>0.26599</v>
      </c>
    </row>
    <row r="1336" spans="1:33" s="23" customFormat="1" x14ac:dyDescent="0.25">
      <c r="A1336" s="1">
        <v>1965</v>
      </c>
      <c r="B1336" s="1" t="s">
        <v>22</v>
      </c>
      <c r="C1336" s="1" t="str">
        <f t="shared" si="81"/>
        <v>1965NS</v>
      </c>
      <c r="D1336" s="1" t="s">
        <v>58</v>
      </c>
      <c r="E1336" s="1" t="str">
        <f t="shared" si="82"/>
        <v>1965NSResidential</v>
      </c>
      <c r="F1336" s="196">
        <v>0.12182999999999999</v>
      </c>
      <c r="G1336" s="196">
        <v>0.4264</v>
      </c>
      <c r="H1336" s="196">
        <v>0</v>
      </c>
      <c r="I1336" s="196">
        <v>2.4369999999999999E-2</v>
      </c>
      <c r="J1336" s="196">
        <v>0.1066</v>
      </c>
      <c r="K1336" s="196">
        <v>0</v>
      </c>
      <c r="L1336" s="196">
        <v>0</v>
      </c>
      <c r="M1336" s="196">
        <v>3.0499999999999998E-3</v>
      </c>
      <c r="N1336" s="196">
        <v>6.0899999999999999E-3</v>
      </c>
      <c r="O1336" s="196">
        <v>4.061E-2</v>
      </c>
      <c r="P1336" s="196">
        <v>5.0599999999998979E-3</v>
      </c>
      <c r="Q1336" s="196">
        <v>0</v>
      </c>
      <c r="R1336" s="196">
        <v>0</v>
      </c>
      <c r="S1336" s="196">
        <v>1.0199999999999999E-3</v>
      </c>
      <c r="T1336" s="196">
        <v>0</v>
      </c>
      <c r="U1336" s="196">
        <v>7.11E-3</v>
      </c>
      <c r="V1336" s="196">
        <v>8.1200000000000005E-3</v>
      </c>
      <c r="W1336" s="196">
        <v>8.1220000000000001E-2</v>
      </c>
      <c r="X1336" s="196">
        <v>6.0909999999999999E-2</v>
      </c>
      <c r="Y1336" s="197">
        <v>0.10152</v>
      </c>
      <c r="Z1336" s="196">
        <v>6.0899999999999999E-3</v>
      </c>
      <c r="AA1336" s="196">
        <v>0</v>
      </c>
      <c r="AB1336" s="196">
        <v>0</v>
      </c>
      <c r="AC1336" s="196">
        <v>0</v>
      </c>
      <c r="AD1336" s="196">
        <v>0</v>
      </c>
      <c r="AE1336" s="196">
        <v>0</v>
      </c>
      <c r="AF1336" s="272">
        <f t="shared" si="83"/>
        <v>1</v>
      </c>
      <c r="AG1336" s="196">
        <f t="shared" si="84"/>
        <v>0.26599</v>
      </c>
    </row>
    <row r="1337" spans="1:33" s="23" customFormat="1" x14ac:dyDescent="0.25">
      <c r="A1337" s="1">
        <v>1966</v>
      </c>
      <c r="B1337" s="1" t="s">
        <v>22</v>
      </c>
      <c r="C1337" s="1" t="str">
        <f t="shared" si="81"/>
        <v>1966NS</v>
      </c>
      <c r="D1337" s="1" t="s">
        <v>57</v>
      </c>
      <c r="E1337" s="1" t="str">
        <f t="shared" si="82"/>
        <v>1966NSC&amp;D</v>
      </c>
      <c r="F1337" s="274">
        <v>0</v>
      </c>
      <c r="G1337" s="274">
        <v>1.0829999999999999E-2</v>
      </c>
      <c r="H1337" s="274">
        <v>0</v>
      </c>
      <c r="I1337" s="274">
        <v>0.31966</v>
      </c>
      <c r="J1337" s="274">
        <v>0</v>
      </c>
      <c r="K1337" s="274">
        <v>0</v>
      </c>
      <c r="L1337" s="274">
        <v>0</v>
      </c>
      <c r="M1337" s="274">
        <v>0</v>
      </c>
      <c r="N1337" s="274">
        <v>0</v>
      </c>
      <c r="O1337" s="274">
        <v>0</v>
      </c>
      <c r="P1337" s="274">
        <v>0</v>
      </c>
      <c r="Q1337" s="274">
        <v>0</v>
      </c>
      <c r="R1337" s="274">
        <v>0</v>
      </c>
      <c r="S1337" s="274">
        <v>0</v>
      </c>
      <c r="T1337" s="274">
        <v>0.29006999999999999</v>
      </c>
      <c r="U1337" s="274">
        <v>0</v>
      </c>
      <c r="V1337" s="274">
        <v>0</v>
      </c>
      <c r="W1337" s="274">
        <v>4.0879999999999972E-2</v>
      </c>
      <c r="X1337" s="274">
        <v>0</v>
      </c>
      <c r="Y1337" s="274">
        <v>0</v>
      </c>
      <c r="Z1337" s="274">
        <v>0</v>
      </c>
      <c r="AA1337" s="274">
        <v>0</v>
      </c>
      <c r="AB1337" s="274">
        <v>0.15045</v>
      </c>
      <c r="AC1337" s="274">
        <v>7.0800000000000002E-2</v>
      </c>
      <c r="AD1337" s="274">
        <v>0.11731000000000003</v>
      </c>
      <c r="AE1337" s="274">
        <v>0</v>
      </c>
      <c r="AF1337" s="272">
        <f t="shared" si="83"/>
        <v>1</v>
      </c>
      <c r="AG1337" s="196">
        <f t="shared" si="84"/>
        <v>0.66950999999999994</v>
      </c>
    </row>
    <row r="1338" spans="1:33" s="23" customFormat="1" x14ac:dyDescent="0.25">
      <c r="A1338" s="1">
        <v>1966</v>
      </c>
      <c r="B1338" s="1" t="s">
        <v>22</v>
      </c>
      <c r="C1338" s="1" t="str">
        <f t="shared" si="81"/>
        <v>1966NS</v>
      </c>
      <c r="D1338" s="1" t="s">
        <v>56</v>
      </c>
      <c r="E1338" s="1" t="str">
        <f t="shared" si="82"/>
        <v>1966NSICI</v>
      </c>
      <c r="F1338" s="196">
        <v>0.12182999999999999</v>
      </c>
      <c r="G1338" s="196">
        <v>0.4264</v>
      </c>
      <c r="H1338" s="196">
        <v>0</v>
      </c>
      <c r="I1338" s="196">
        <v>2.4369999999999999E-2</v>
      </c>
      <c r="J1338" s="196">
        <v>0.1066</v>
      </c>
      <c r="K1338" s="196">
        <v>0</v>
      </c>
      <c r="L1338" s="196">
        <v>0</v>
      </c>
      <c r="M1338" s="196">
        <v>3.0499999999999998E-3</v>
      </c>
      <c r="N1338" s="196">
        <v>6.0899999999999999E-3</v>
      </c>
      <c r="O1338" s="196">
        <v>4.061E-2</v>
      </c>
      <c r="P1338" s="196">
        <v>5.0599999999998979E-3</v>
      </c>
      <c r="Q1338" s="196">
        <v>0</v>
      </c>
      <c r="R1338" s="196">
        <v>0</v>
      </c>
      <c r="S1338" s="196">
        <v>1.0199999999999999E-3</v>
      </c>
      <c r="T1338" s="196">
        <v>0</v>
      </c>
      <c r="U1338" s="196">
        <v>7.11E-3</v>
      </c>
      <c r="V1338" s="196">
        <v>8.1200000000000005E-3</v>
      </c>
      <c r="W1338" s="196">
        <v>8.1220000000000001E-2</v>
      </c>
      <c r="X1338" s="196">
        <v>6.0909999999999999E-2</v>
      </c>
      <c r="Y1338" s="197">
        <v>0.10152</v>
      </c>
      <c r="Z1338" s="196">
        <v>6.0899999999999999E-3</v>
      </c>
      <c r="AA1338" s="196">
        <v>0</v>
      </c>
      <c r="AB1338" s="196">
        <v>0</v>
      </c>
      <c r="AC1338" s="196">
        <v>0</v>
      </c>
      <c r="AD1338" s="196">
        <v>0</v>
      </c>
      <c r="AE1338" s="196">
        <v>0</v>
      </c>
      <c r="AF1338" s="272">
        <f t="shared" si="83"/>
        <v>1</v>
      </c>
      <c r="AG1338" s="196">
        <f t="shared" si="84"/>
        <v>0.26599</v>
      </c>
    </row>
    <row r="1339" spans="1:33" s="23" customFormat="1" x14ac:dyDescent="0.25">
      <c r="A1339" s="1">
        <v>1966</v>
      </c>
      <c r="B1339" s="1" t="s">
        <v>22</v>
      </c>
      <c r="C1339" s="1" t="str">
        <f t="shared" si="81"/>
        <v>1966NS</v>
      </c>
      <c r="D1339" s="1" t="s">
        <v>58</v>
      </c>
      <c r="E1339" s="1" t="str">
        <f t="shared" si="82"/>
        <v>1966NSResidential</v>
      </c>
      <c r="F1339" s="196">
        <v>0.12182999999999999</v>
      </c>
      <c r="G1339" s="196">
        <v>0.4264</v>
      </c>
      <c r="H1339" s="196">
        <v>0</v>
      </c>
      <c r="I1339" s="196">
        <v>2.4369999999999999E-2</v>
      </c>
      <c r="J1339" s="196">
        <v>0.1066</v>
      </c>
      <c r="K1339" s="196">
        <v>0</v>
      </c>
      <c r="L1339" s="196">
        <v>0</v>
      </c>
      <c r="M1339" s="196">
        <v>3.0499999999999998E-3</v>
      </c>
      <c r="N1339" s="196">
        <v>6.0899999999999999E-3</v>
      </c>
      <c r="O1339" s="196">
        <v>4.061E-2</v>
      </c>
      <c r="P1339" s="196">
        <v>5.0599999999998979E-3</v>
      </c>
      <c r="Q1339" s="196">
        <v>0</v>
      </c>
      <c r="R1339" s="196">
        <v>0</v>
      </c>
      <c r="S1339" s="196">
        <v>1.0199999999999999E-3</v>
      </c>
      <c r="T1339" s="196">
        <v>0</v>
      </c>
      <c r="U1339" s="196">
        <v>7.11E-3</v>
      </c>
      <c r="V1339" s="196">
        <v>8.1200000000000005E-3</v>
      </c>
      <c r="W1339" s="196">
        <v>8.1220000000000001E-2</v>
      </c>
      <c r="X1339" s="196">
        <v>6.0909999999999999E-2</v>
      </c>
      <c r="Y1339" s="197">
        <v>0.10152</v>
      </c>
      <c r="Z1339" s="196">
        <v>6.0899999999999999E-3</v>
      </c>
      <c r="AA1339" s="196">
        <v>0</v>
      </c>
      <c r="AB1339" s="196">
        <v>0</v>
      </c>
      <c r="AC1339" s="196">
        <v>0</v>
      </c>
      <c r="AD1339" s="196">
        <v>0</v>
      </c>
      <c r="AE1339" s="196">
        <v>0</v>
      </c>
      <c r="AF1339" s="272">
        <f t="shared" si="83"/>
        <v>1</v>
      </c>
      <c r="AG1339" s="196">
        <f t="shared" si="84"/>
        <v>0.26599</v>
      </c>
    </row>
    <row r="1340" spans="1:33" s="23" customFormat="1" x14ac:dyDescent="0.25">
      <c r="A1340" s="1">
        <v>1967</v>
      </c>
      <c r="B1340" s="1" t="s">
        <v>22</v>
      </c>
      <c r="C1340" s="1" t="str">
        <f t="shared" si="81"/>
        <v>1967NS</v>
      </c>
      <c r="D1340" s="1" t="s">
        <v>57</v>
      </c>
      <c r="E1340" s="1" t="str">
        <f t="shared" si="82"/>
        <v>1967NSC&amp;D</v>
      </c>
      <c r="F1340" s="274">
        <v>0</v>
      </c>
      <c r="G1340" s="274">
        <v>1.0829999999999999E-2</v>
      </c>
      <c r="H1340" s="274">
        <v>0</v>
      </c>
      <c r="I1340" s="274">
        <v>0.31966</v>
      </c>
      <c r="J1340" s="274">
        <v>0</v>
      </c>
      <c r="K1340" s="274">
        <v>0</v>
      </c>
      <c r="L1340" s="274">
        <v>0</v>
      </c>
      <c r="M1340" s="274">
        <v>0</v>
      </c>
      <c r="N1340" s="274">
        <v>0</v>
      </c>
      <c r="O1340" s="274">
        <v>0</v>
      </c>
      <c r="P1340" s="274">
        <v>0</v>
      </c>
      <c r="Q1340" s="274">
        <v>0</v>
      </c>
      <c r="R1340" s="274">
        <v>0</v>
      </c>
      <c r="S1340" s="274">
        <v>0</v>
      </c>
      <c r="T1340" s="274">
        <v>0.29006999999999999</v>
      </c>
      <c r="U1340" s="274">
        <v>0</v>
      </c>
      <c r="V1340" s="274">
        <v>0</v>
      </c>
      <c r="W1340" s="274">
        <v>4.0879999999999972E-2</v>
      </c>
      <c r="X1340" s="274">
        <v>0</v>
      </c>
      <c r="Y1340" s="274">
        <v>0</v>
      </c>
      <c r="Z1340" s="274">
        <v>0</v>
      </c>
      <c r="AA1340" s="274">
        <v>0</v>
      </c>
      <c r="AB1340" s="274">
        <v>0.15045</v>
      </c>
      <c r="AC1340" s="274">
        <v>7.0800000000000002E-2</v>
      </c>
      <c r="AD1340" s="274">
        <v>0.11731000000000003</v>
      </c>
      <c r="AE1340" s="274">
        <v>0</v>
      </c>
      <c r="AF1340" s="272">
        <f t="shared" si="83"/>
        <v>1</v>
      </c>
      <c r="AG1340" s="196">
        <f t="shared" si="84"/>
        <v>0.66950999999999994</v>
      </c>
    </row>
    <row r="1341" spans="1:33" s="23" customFormat="1" x14ac:dyDescent="0.25">
      <c r="A1341" s="1">
        <v>1967</v>
      </c>
      <c r="B1341" s="1" t="s">
        <v>22</v>
      </c>
      <c r="C1341" s="1" t="str">
        <f t="shared" si="81"/>
        <v>1967NS</v>
      </c>
      <c r="D1341" s="1" t="s">
        <v>56</v>
      </c>
      <c r="E1341" s="1" t="str">
        <f t="shared" si="82"/>
        <v>1967NSICI</v>
      </c>
      <c r="F1341" s="196">
        <v>0.12182999999999999</v>
      </c>
      <c r="G1341" s="196">
        <v>0.4264</v>
      </c>
      <c r="H1341" s="196">
        <v>0</v>
      </c>
      <c r="I1341" s="196">
        <v>2.4369999999999999E-2</v>
      </c>
      <c r="J1341" s="196">
        <v>0.1066</v>
      </c>
      <c r="K1341" s="196">
        <v>0</v>
      </c>
      <c r="L1341" s="196">
        <v>0</v>
      </c>
      <c r="M1341" s="196">
        <v>3.0499999999999998E-3</v>
      </c>
      <c r="N1341" s="196">
        <v>6.0899999999999999E-3</v>
      </c>
      <c r="O1341" s="196">
        <v>4.061E-2</v>
      </c>
      <c r="P1341" s="196">
        <v>5.0599999999998979E-3</v>
      </c>
      <c r="Q1341" s="196">
        <v>0</v>
      </c>
      <c r="R1341" s="196">
        <v>0</v>
      </c>
      <c r="S1341" s="196">
        <v>1.0199999999999999E-3</v>
      </c>
      <c r="T1341" s="196">
        <v>0</v>
      </c>
      <c r="U1341" s="196">
        <v>7.11E-3</v>
      </c>
      <c r="V1341" s="196">
        <v>8.1200000000000005E-3</v>
      </c>
      <c r="W1341" s="196">
        <v>8.1220000000000001E-2</v>
      </c>
      <c r="X1341" s="196">
        <v>6.0909999999999999E-2</v>
      </c>
      <c r="Y1341" s="197">
        <v>0.10152</v>
      </c>
      <c r="Z1341" s="196">
        <v>6.0899999999999999E-3</v>
      </c>
      <c r="AA1341" s="196">
        <v>0</v>
      </c>
      <c r="AB1341" s="196">
        <v>0</v>
      </c>
      <c r="AC1341" s="196">
        <v>0</v>
      </c>
      <c r="AD1341" s="196">
        <v>0</v>
      </c>
      <c r="AE1341" s="196">
        <v>0</v>
      </c>
      <c r="AF1341" s="272">
        <f t="shared" si="83"/>
        <v>1</v>
      </c>
      <c r="AG1341" s="196">
        <f t="shared" si="84"/>
        <v>0.26599</v>
      </c>
    </row>
    <row r="1342" spans="1:33" s="23" customFormat="1" x14ac:dyDescent="0.25">
      <c r="A1342" s="1">
        <v>1967</v>
      </c>
      <c r="B1342" s="1" t="s">
        <v>22</v>
      </c>
      <c r="C1342" s="1" t="str">
        <f t="shared" si="81"/>
        <v>1967NS</v>
      </c>
      <c r="D1342" s="1" t="s">
        <v>58</v>
      </c>
      <c r="E1342" s="1" t="str">
        <f t="shared" si="82"/>
        <v>1967NSResidential</v>
      </c>
      <c r="F1342" s="196">
        <v>0.12182999999999999</v>
      </c>
      <c r="G1342" s="196">
        <v>0.4264</v>
      </c>
      <c r="H1342" s="196">
        <v>0</v>
      </c>
      <c r="I1342" s="196">
        <v>2.4369999999999999E-2</v>
      </c>
      <c r="J1342" s="196">
        <v>0.1066</v>
      </c>
      <c r="K1342" s="196">
        <v>0</v>
      </c>
      <c r="L1342" s="196">
        <v>0</v>
      </c>
      <c r="M1342" s="196">
        <v>3.0499999999999998E-3</v>
      </c>
      <c r="N1342" s="196">
        <v>6.0899999999999999E-3</v>
      </c>
      <c r="O1342" s="196">
        <v>4.061E-2</v>
      </c>
      <c r="P1342" s="196">
        <v>5.0599999999998979E-3</v>
      </c>
      <c r="Q1342" s="196">
        <v>0</v>
      </c>
      <c r="R1342" s="196">
        <v>0</v>
      </c>
      <c r="S1342" s="196">
        <v>1.0199999999999999E-3</v>
      </c>
      <c r="T1342" s="196">
        <v>0</v>
      </c>
      <c r="U1342" s="196">
        <v>7.11E-3</v>
      </c>
      <c r="V1342" s="196">
        <v>8.1200000000000005E-3</v>
      </c>
      <c r="W1342" s="196">
        <v>8.1220000000000001E-2</v>
      </c>
      <c r="X1342" s="196">
        <v>6.0909999999999999E-2</v>
      </c>
      <c r="Y1342" s="197">
        <v>0.10152</v>
      </c>
      <c r="Z1342" s="196">
        <v>6.0899999999999999E-3</v>
      </c>
      <c r="AA1342" s="196">
        <v>0</v>
      </c>
      <c r="AB1342" s="196">
        <v>0</v>
      </c>
      <c r="AC1342" s="196">
        <v>0</v>
      </c>
      <c r="AD1342" s="196">
        <v>0</v>
      </c>
      <c r="AE1342" s="196">
        <v>0</v>
      </c>
      <c r="AF1342" s="272">
        <f t="shared" si="83"/>
        <v>1</v>
      </c>
      <c r="AG1342" s="196">
        <f t="shared" si="84"/>
        <v>0.26599</v>
      </c>
    </row>
    <row r="1343" spans="1:33" s="23" customFormat="1" x14ac:dyDescent="0.25">
      <c r="A1343" s="1">
        <v>1968</v>
      </c>
      <c r="B1343" s="1" t="s">
        <v>22</v>
      </c>
      <c r="C1343" s="1" t="str">
        <f t="shared" si="81"/>
        <v>1968NS</v>
      </c>
      <c r="D1343" s="1" t="s">
        <v>57</v>
      </c>
      <c r="E1343" s="1" t="str">
        <f t="shared" si="82"/>
        <v>1968NSC&amp;D</v>
      </c>
      <c r="F1343" s="274">
        <v>0</v>
      </c>
      <c r="G1343" s="274">
        <v>1.0829999999999999E-2</v>
      </c>
      <c r="H1343" s="274">
        <v>0</v>
      </c>
      <c r="I1343" s="274">
        <v>0.31966</v>
      </c>
      <c r="J1343" s="274">
        <v>0</v>
      </c>
      <c r="K1343" s="274">
        <v>0</v>
      </c>
      <c r="L1343" s="274">
        <v>0</v>
      </c>
      <c r="M1343" s="274">
        <v>0</v>
      </c>
      <c r="N1343" s="274">
        <v>0</v>
      </c>
      <c r="O1343" s="274">
        <v>0</v>
      </c>
      <c r="P1343" s="274">
        <v>0</v>
      </c>
      <c r="Q1343" s="274">
        <v>0</v>
      </c>
      <c r="R1343" s="274">
        <v>0</v>
      </c>
      <c r="S1343" s="274">
        <v>0</v>
      </c>
      <c r="T1343" s="274">
        <v>0.29006999999999999</v>
      </c>
      <c r="U1343" s="274">
        <v>0</v>
      </c>
      <c r="V1343" s="274">
        <v>0</v>
      </c>
      <c r="W1343" s="274">
        <v>4.0879999999999972E-2</v>
      </c>
      <c r="X1343" s="274">
        <v>0</v>
      </c>
      <c r="Y1343" s="274">
        <v>0</v>
      </c>
      <c r="Z1343" s="274">
        <v>0</v>
      </c>
      <c r="AA1343" s="274">
        <v>0</v>
      </c>
      <c r="AB1343" s="274">
        <v>0.15045</v>
      </c>
      <c r="AC1343" s="274">
        <v>7.0800000000000002E-2</v>
      </c>
      <c r="AD1343" s="274">
        <v>0.11731000000000003</v>
      </c>
      <c r="AE1343" s="274">
        <v>0</v>
      </c>
      <c r="AF1343" s="272">
        <f t="shared" si="83"/>
        <v>1</v>
      </c>
      <c r="AG1343" s="196">
        <f t="shared" si="84"/>
        <v>0.66950999999999994</v>
      </c>
    </row>
    <row r="1344" spans="1:33" s="23" customFormat="1" x14ac:dyDescent="0.25">
      <c r="A1344" s="1">
        <v>1968</v>
      </c>
      <c r="B1344" s="1" t="s">
        <v>22</v>
      </c>
      <c r="C1344" s="1" t="str">
        <f t="shared" si="81"/>
        <v>1968NS</v>
      </c>
      <c r="D1344" s="1" t="s">
        <v>56</v>
      </c>
      <c r="E1344" s="1" t="str">
        <f t="shared" si="82"/>
        <v>1968NSICI</v>
      </c>
      <c r="F1344" s="196">
        <v>0.12182999999999999</v>
      </c>
      <c r="G1344" s="196">
        <v>0.4264</v>
      </c>
      <c r="H1344" s="196">
        <v>0</v>
      </c>
      <c r="I1344" s="196">
        <v>2.4369999999999999E-2</v>
      </c>
      <c r="J1344" s="196">
        <v>0.1066</v>
      </c>
      <c r="K1344" s="196">
        <v>0</v>
      </c>
      <c r="L1344" s="196">
        <v>0</v>
      </c>
      <c r="M1344" s="196">
        <v>3.0499999999999998E-3</v>
      </c>
      <c r="N1344" s="196">
        <v>6.0899999999999999E-3</v>
      </c>
      <c r="O1344" s="196">
        <v>4.061E-2</v>
      </c>
      <c r="P1344" s="196">
        <v>5.0599999999998979E-3</v>
      </c>
      <c r="Q1344" s="196">
        <v>0</v>
      </c>
      <c r="R1344" s="196">
        <v>0</v>
      </c>
      <c r="S1344" s="196">
        <v>1.0199999999999999E-3</v>
      </c>
      <c r="T1344" s="196">
        <v>0</v>
      </c>
      <c r="U1344" s="196">
        <v>7.11E-3</v>
      </c>
      <c r="V1344" s="196">
        <v>8.1200000000000005E-3</v>
      </c>
      <c r="W1344" s="196">
        <v>8.1220000000000001E-2</v>
      </c>
      <c r="X1344" s="196">
        <v>6.0909999999999999E-2</v>
      </c>
      <c r="Y1344" s="197">
        <v>0.10152</v>
      </c>
      <c r="Z1344" s="196">
        <v>6.0899999999999999E-3</v>
      </c>
      <c r="AA1344" s="196">
        <v>0</v>
      </c>
      <c r="AB1344" s="196">
        <v>0</v>
      </c>
      <c r="AC1344" s="196">
        <v>0</v>
      </c>
      <c r="AD1344" s="196">
        <v>0</v>
      </c>
      <c r="AE1344" s="196">
        <v>0</v>
      </c>
      <c r="AF1344" s="272">
        <f t="shared" si="83"/>
        <v>1</v>
      </c>
      <c r="AG1344" s="196">
        <f t="shared" si="84"/>
        <v>0.26599</v>
      </c>
    </row>
    <row r="1345" spans="1:33" s="23" customFormat="1" x14ac:dyDescent="0.25">
      <c r="A1345" s="1">
        <v>1968</v>
      </c>
      <c r="B1345" s="1" t="s">
        <v>22</v>
      </c>
      <c r="C1345" s="1" t="str">
        <f t="shared" si="81"/>
        <v>1968NS</v>
      </c>
      <c r="D1345" s="1" t="s">
        <v>58</v>
      </c>
      <c r="E1345" s="1" t="str">
        <f t="shared" si="82"/>
        <v>1968NSResidential</v>
      </c>
      <c r="F1345" s="196">
        <v>0.12182999999999999</v>
      </c>
      <c r="G1345" s="196">
        <v>0.4264</v>
      </c>
      <c r="H1345" s="196">
        <v>0</v>
      </c>
      <c r="I1345" s="196">
        <v>2.4369999999999999E-2</v>
      </c>
      <c r="J1345" s="196">
        <v>0.1066</v>
      </c>
      <c r="K1345" s="196">
        <v>0</v>
      </c>
      <c r="L1345" s="196">
        <v>0</v>
      </c>
      <c r="M1345" s="196">
        <v>3.0499999999999998E-3</v>
      </c>
      <c r="N1345" s="196">
        <v>6.0899999999999999E-3</v>
      </c>
      <c r="O1345" s="196">
        <v>4.061E-2</v>
      </c>
      <c r="P1345" s="196">
        <v>5.0599999999998979E-3</v>
      </c>
      <c r="Q1345" s="196">
        <v>0</v>
      </c>
      <c r="R1345" s="196">
        <v>0</v>
      </c>
      <c r="S1345" s="196">
        <v>1.0199999999999999E-3</v>
      </c>
      <c r="T1345" s="196">
        <v>0</v>
      </c>
      <c r="U1345" s="196">
        <v>7.11E-3</v>
      </c>
      <c r="V1345" s="196">
        <v>8.1200000000000005E-3</v>
      </c>
      <c r="W1345" s="196">
        <v>8.1220000000000001E-2</v>
      </c>
      <c r="X1345" s="196">
        <v>6.0909999999999999E-2</v>
      </c>
      <c r="Y1345" s="197">
        <v>0.10152</v>
      </c>
      <c r="Z1345" s="196">
        <v>6.0899999999999999E-3</v>
      </c>
      <c r="AA1345" s="196">
        <v>0</v>
      </c>
      <c r="AB1345" s="196">
        <v>0</v>
      </c>
      <c r="AC1345" s="196">
        <v>0</v>
      </c>
      <c r="AD1345" s="196">
        <v>0</v>
      </c>
      <c r="AE1345" s="196">
        <v>0</v>
      </c>
      <c r="AF1345" s="272">
        <f t="shared" si="83"/>
        <v>1</v>
      </c>
      <c r="AG1345" s="196">
        <f t="shared" si="84"/>
        <v>0.26599</v>
      </c>
    </row>
    <row r="1346" spans="1:33" s="23" customFormat="1" x14ac:dyDescent="0.25">
      <c r="A1346" s="1">
        <v>1969</v>
      </c>
      <c r="B1346" s="1" t="s">
        <v>22</v>
      </c>
      <c r="C1346" s="1" t="str">
        <f t="shared" ref="C1346:C1409" si="85">CONCATENATE(A1346,B1346)</f>
        <v>1969NS</v>
      </c>
      <c r="D1346" s="1" t="s">
        <v>57</v>
      </c>
      <c r="E1346" s="1" t="str">
        <f t="shared" ref="E1346:E1409" si="86">CONCATENATE(C1346,D1346)</f>
        <v>1969NSC&amp;D</v>
      </c>
      <c r="F1346" s="274">
        <v>0</v>
      </c>
      <c r="G1346" s="274">
        <v>1.0829999999999999E-2</v>
      </c>
      <c r="H1346" s="274">
        <v>0</v>
      </c>
      <c r="I1346" s="274">
        <v>0.31966</v>
      </c>
      <c r="J1346" s="274">
        <v>0</v>
      </c>
      <c r="K1346" s="274">
        <v>0</v>
      </c>
      <c r="L1346" s="274">
        <v>0</v>
      </c>
      <c r="M1346" s="274">
        <v>0</v>
      </c>
      <c r="N1346" s="274">
        <v>0</v>
      </c>
      <c r="O1346" s="274">
        <v>0</v>
      </c>
      <c r="P1346" s="274">
        <v>0</v>
      </c>
      <c r="Q1346" s="274">
        <v>0</v>
      </c>
      <c r="R1346" s="274">
        <v>0</v>
      </c>
      <c r="S1346" s="274">
        <v>0</v>
      </c>
      <c r="T1346" s="274">
        <v>0.29006999999999999</v>
      </c>
      <c r="U1346" s="274">
        <v>0</v>
      </c>
      <c r="V1346" s="274">
        <v>0</v>
      </c>
      <c r="W1346" s="274">
        <v>4.0879999999999972E-2</v>
      </c>
      <c r="X1346" s="274">
        <v>0</v>
      </c>
      <c r="Y1346" s="274">
        <v>0</v>
      </c>
      <c r="Z1346" s="274">
        <v>0</v>
      </c>
      <c r="AA1346" s="274">
        <v>0</v>
      </c>
      <c r="AB1346" s="274">
        <v>0.15045</v>
      </c>
      <c r="AC1346" s="274">
        <v>7.0800000000000002E-2</v>
      </c>
      <c r="AD1346" s="274">
        <v>0.11731000000000003</v>
      </c>
      <c r="AE1346" s="274">
        <v>0</v>
      </c>
      <c r="AF1346" s="272">
        <f t="shared" ref="AF1346:AF1409" si="87">+SUM(F1346:AE1346)</f>
        <v>1</v>
      </c>
      <c r="AG1346" s="196">
        <f t="shared" si="84"/>
        <v>0.66950999999999994</v>
      </c>
    </row>
    <row r="1347" spans="1:33" s="23" customFormat="1" x14ac:dyDescent="0.25">
      <c r="A1347" s="1">
        <v>1969</v>
      </c>
      <c r="B1347" s="1" t="s">
        <v>22</v>
      </c>
      <c r="C1347" s="1" t="str">
        <f t="shared" si="85"/>
        <v>1969NS</v>
      </c>
      <c r="D1347" s="1" t="s">
        <v>56</v>
      </c>
      <c r="E1347" s="1" t="str">
        <f t="shared" si="86"/>
        <v>1969NSICI</v>
      </c>
      <c r="F1347" s="196">
        <v>0.12182999999999999</v>
      </c>
      <c r="G1347" s="196">
        <v>0.4264</v>
      </c>
      <c r="H1347" s="196">
        <v>0</v>
      </c>
      <c r="I1347" s="196">
        <v>2.4369999999999999E-2</v>
      </c>
      <c r="J1347" s="196">
        <v>0.1066</v>
      </c>
      <c r="K1347" s="196">
        <v>0</v>
      </c>
      <c r="L1347" s="196">
        <v>0</v>
      </c>
      <c r="M1347" s="196">
        <v>3.0499999999999998E-3</v>
      </c>
      <c r="N1347" s="196">
        <v>6.0899999999999999E-3</v>
      </c>
      <c r="O1347" s="196">
        <v>4.061E-2</v>
      </c>
      <c r="P1347" s="196">
        <v>5.0599999999998979E-3</v>
      </c>
      <c r="Q1347" s="196">
        <v>0</v>
      </c>
      <c r="R1347" s="196">
        <v>0</v>
      </c>
      <c r="S1347" s="196">
        <v>1.0199999999999999E-3</v>
      </c>
      <c r="T1347" s="196">
        <v>0</v>
      </c>
      <c r="U1347" s="196">
        <v>7.11E-3</v>
      </c>
      <c r="V1347" s="196">
        <v>8.1200000000000005E-3</v>
      </c>
      <c r="W1347" s="196">
        <v>8.1220000000000001E-2</v>
      </c>
      <c r="X1347" s="196">
        <v>6.0909999999999999E-2</v>
      </c>
      <c r="Y1347" s="197">
        <v>0.10152</v>
      </c>
      <c r="Z1347" s="196">
        <v>6.0899999999999999E-3</v>
      </c>
      <c r="AA1347" s="196">
        <v>0</v>
      </c>
      <c r="AB1347" s="196">
        <v>0</v>
      </c>
      <c r="AC1347" s="196">
        <v>0</v>
      </c>
      <c r="AD1347" s="196">
        <v>0</v>
      </c>
      <c r="AE1347" s="196">
        <v>0</v>
      </c>
      <c r="AF1347" s="272">
        <f t="shared" si="87"/>
        <v>1</v>
      </c>
      <c r="AG1347" s="196">
        <f t="shared" si="84"/>
        <v>0.26599</v>
      </c>
    </row>
    <row r="1348" spans="1:33" s="23" customFormat="1" x14ac:dyDescent="0.25">
      <c r="A1348" s="1">
        <v>1969</v>
      </c>
      <c r="B1348" s="1" t="s">
        <v>22</v>
      </c>
      <c r="C1348" s="1" t="str">
        <f t="shared" si="85"/>
        <v>1969NS</v>
      </c>
      <c r="D1348" s="1" t="s">
        <v>58</v>
      </c>
      <c r="E1348" s="1" t="str">
        <f t="shared" si="86"/>
        <v>1969NSResidential</v>
      </c>
      <c r="F1348" s="196">
        <v>0.12182999999999999</v>
      </c>
      <c r="G1348" s="196">
        <v>0.4264</v>
      </c>
      <c r="H1348" s="196">
        <v>0</v>
      </c>
      <c r="I1348" s="196">
        <v>2.4369999999999999E-2</v>
      </c>
      <c r="J1348" s="196">
        <v>0.1066</v>
      </c>
      <c r="K1348" s="196">
        <v>0</v>
      </c>
      <c r="L1348" s="196">
        <v>0</v>
      </c>
      <c r="M1348" s="196">
        <v>3.0499999999999998E-3</v>
      </c>
      <c r="N1348" s="196">
        <v>6.0899999999999999E-3</v>
      </c>
      <c r="O1348" s="196">
        <v>4.061E-2</v>
      </c>
      <c r="P1348" s="196">
        <v>5.0599999999998979E-3</v>
      </c>
      <c r="Q1348" s="196">
        <v>0</v>
      </c>
      <c r="R1348" s="196">
        <v>0</v>
      </c>
      <c r="S1348" s="196">
        <v>1.0199999999999999E-3</v>
      </c>
      <c r="T1348" s="196">
        <v>0</v>
      </c>
      <c r="U1348" s="196">
        <v>7.11E-3</v>
      </c>
      <c r="V1348" s="196">
        <v>8.1200000000000005E-3</v>
      </c>
      <c r="W1348" s="196">
        <v>8.1220000000000001E-2</v>
      </c>
      <c r="X1348" s="196">
        <v>6.0909999999999999E-2</v>
      </c>
      <c r="Y1348" s="197">
        <v>0.10152</v>
      </c>
      <c r="Z1348" s="196">
        <v>6.0899999999999999E-3</v>
      </c>
      <c r="AA1348" s="196">
        <v>0</v>
      </c>
      <c r="AB1348" s="196">
        <v>0</v>
      </c>
      <c r="AC1348" s="196">
        <v>0</v>
      </c>
      <c r="AD1348" s="196">
        <v>0</v>
      </c>
      <c r="AE1348" s="196">
        <v>0</v>
      </c>
      <c r="AF1348" s="272">
        <f t="shared" si="87"/>
        <v>1</v>
      </c>
      <c r="AG1348" s="196">
        <f t="shared" si="84"/>
        <v>0.26599</v>
      </c>
    </row>
    <row r="1349" spans="1:33" s="23" customFormat="1" x14ac:dyDescent="0.25">
      <c r="A1349" s="1">
        <v>1970</v>
      </c>
      <c r="B1349" s="1" t="s">
        <v>22</v>
      </c>
      <c r="C1349" s="1" t="str">
        <f t="shared" si="85"/>
        <v>1970NS</v>
      </c>
      <c r="D1349" s="1" t="s">
        <v>57</v>
      </c>
      <c r="E1349" s="1" t="str">
        <f t="shared" si="86"/>
        <v>1970NSC&amp;D</v>
      </c>
      <c r="F1349" s="274">
        <v>0</v>
      </c>
      <c r="G1349" s="274">
        <v>1.0829999999999999E-2</v>
      </c>
      <c r="H1349" s="274">
        <v>0</v>
      </c>
      <c r="I1349" s="274">
        <v>0.31966</v>
      </c>
      <c r="J1349" s="274">
        <v>0</v>
      </c>
      <c r="K1349" s="274">
        <v>0</v>
      </c>
      <c r="L1349" s="274">
        <v>0</v>
      </c>
      <c r="M1349" s="274">
        <v>0</v>
      </c>
      <c r="N1349" s="274">
        <v>0</v>
      </c>
      <c r="O1349" s="274">
        <v>0</v>
      </c>
      <c r="P1349" s="274">
        <v>0</v>
      </c>
      <c r="Q1349" s="274">
        <v>0</v>
      </c>
      <c r="R1349" s="274">
        <v>0</v>
      </c>
      <c r="S1349" s="274">
        <v>0</v>
      </c>
      <c r="T1349" s="274">
        <v>0.29006999999999999</v>
      </c>
      <c r="U1349" s="274">
        <v>0</v>
      </c>
      <c r="V1349" s="274">
        <v>0</v>
      </c>
      <c r="W1349" s="274">
        <v>4.0879999999999972E-2</v>
      </c>
      <c r="X1349" s="274">
        <v>0</v>
      </c>
      <c r="Y1349" s="274">
        <v>0</v>
      </c>
      <c r="Z1349" s="274">
        <v>0</v>
      </c>
      <c r="AA1349" s="274">
        <v>0</v>
      </c>
      <c r="AB1349" s="274">
        <v>0.15045</v>
      </c>
      <c r="AC1349" s="274">
        <v>7.0800000000000002E-2</v>
      </c>
      <c r="AD1349" s="274">
        <v>0.11731000000000003</v>
      </c>
      <c r="AE1349" s="274">
        <v>0</v>
      </c>
      <c r="AF1349" s="272">
        <f t="shared" si="87"/>
        <v>1</v>
      </c>
      <c r="AG1349" s="196">
        <f t="shared" si="84"/>
        <v>0.66950999999999994</v>
      </c>
    </row>
    <row r="1350" spans="1:33" s="23" customFormat="1" x14ac:dyDescent="0.25">
      <c r="A1350" s="1">
        <v>1970</v>
      </c>
      <c r="B1350" s="1" t="s">
        <v>22</v>
      </c>
      <c r="C1350" s="1" t="str">
        <f t="shared" si="85"/>
        <v>1970NS</v>
      </c>
      <c r="D1350" s="1" t="s">
        <v>56</v>
      </c>
      <c r="E1350" s="1" t="str">
        <f t="shared" si="86"/>
        <v>1970NSICI</v>
      </c>
      <c r="F1350" s="196">
        <v>0.12182999999999999</v>
      </c>
      <c r="G1350" s="196">
        <v>0.4264</v>
      </c>
      <c r="H1350" s="196">
        <v>0</v>
      </c>
      <c r="I1350" s="196">
        <v>2.4369999999999999E-2</v>
      </c>
      <c r="J1350" s="196">
        <v>0.1066</v>
      </c>
      <c r="K1350" s="196">
        <v>0</v>
      </c>
      <c r="L1350" s="196">
        <v>0</v>
      </c>
      <c r="M1350" s="196">
        <v>3.0499999999999998E-3</v>
      </c>
      <c r="N1350" s="196">
        <v>6.0899999999999999E-3</v>
      </c>
      <c r="O1350" s="196">
        <v>4.061E-2</v>
      </c>
      <c r="P1350" s="196">
        <v>5.0599999999998979E-3</v>
      </c>
      <c r="Q1350" s="196">
        <v>0</v>
      </c>
      <c r="R1350" s="196">
        <v>0</v>
      </c>
      <c r="S1350" s="196">
        <v>1.0199999999999999E-3</v>
      </c>
      <c r="T1350" s="196">
        <v>0</v>
      </c>
      <c r="U1350" s="196">
        <v>7.11E-3</v>
      </c>
      <c r="V1350" s="196">
        <v>8.1200000000000005E-3</v>
      </c>
      <c r="W1350" s="196">
        <v>8.1220000000000001E-2</v>
      </c>
      <c r="X1350" s="196">
        <v>6.0909999999999999E-2</v>
      </c>
      <c r="Y1350" s="197">
        <v>0.10152</v>
      </c>
      <c r="Z1350" s="196">
        <v>6.0899999999999999E-3</v>
      </c>
      <c r="AA1350" s="196">
        <v>0</v>
      </c>
      <c r="AB1350" s="196">
        <v>0</v>
      </c>
      <c r="AC1350" s="196">
        <v>0</v>
      </c>
      <c r="AD1350" s="196">
        <v>0</v>
      </c>
      <c r="AE1350" s="196">
        <v>0</v>
      </c>
      <c r="AF1350" s="272">
        <f t="shared" si="87"/>
        <v>1</v>
      </c>
      <c r="AG1350" s="196">
        <f t="shared" si="84"/>
        <v>0.26599</v>
      </c>
    </row>
    <row r="1351" spans="1:33" s="23" customFormat="1" x14ac:dyDescent="0.25">
      <c r="A1351" s="1">
        <v>1970</v>
      </c>
      <c r="B1351" s="1" t="s">
        <v>22</v>
      </c>
      <c r="C1351" s="1" t="str">
        <f t="shared" si="85"/>
        <v>1970NS</v>
      </c>
      <c r="D1351" s="1" t="s">
        <v>58</v>
      </c>
      <c r="E1351" s="1" t="str">
        <f t="shared" si="86"/>
        <v>1970NSResidential</v>
      </c>
      <c r="F1351" s="196">
        <v>0.12182999999999999</v>
      </c>
      <c r="G1351" s="196">
        <v>0.4264</v>
      </c>
      <c r="H1351" s="196">
        <v>0</v>
      </c>
      <c r="I1351" s="196">
        <v>2.4369999999999999E-2</v>
      </c>
      <c r="J1351" s="196">
        <v>0.1066</v>
      </c>
      <c r="K1351" s="196">
        <v>0</v>
      </c>
      <c r="L1351" s="196">
        <v>0</v>
      </c>
      <c r="M1351" s="196">
        <v>3.0499999999999998E-3</v>
      </c>
      <c r="N1351" s="196">
        <v>6.0899999999999999E-3</v>
      </c>
      <c r="O1351" s="196">
        <v>4.061E-2</v>
      </c>
      <c r="P1351" s="196">
        <v>5.0599999999998979E-3</v>
      </c>
      <c r="Q1351" s="196">
        <v>0</v>
      </c>
      <c r="R1351" s="196">
        <v>0</v>
      </c>
      <c r="S1351" s="196">
        <v>1.0199999999999999E-3</v>
      </c>
      <c r="T1351" s="196">
        <v>0</v>
      </c>
      <c r="U1351" s="196">
        <v>7.11E-3</v>
      </c>
      <c r="V1351" s="196">
        <v>8.1200000000000005E-3</v>
      </c>
      <c r="W1351" s="196">
        <v>8.1220000000000001E-2</v>
      </c>
      <c r="X1351" s="196">
        <v>6.0909999999999999E-2</v>
      </c>
      <c r="Y1351" s="197">
        <v>0.10152</v>
      </c>
      <c r="Z1351" s="196">
        <v>6.0899999999999999E-3</v>
      </c>
      <c r="AA1351" s="196">
        <v>0</v>
      </c>
      <c r="AB1351" s="196">
        <v>0</v>
      </c>
      <c r="AC1351" s="196">
        <v>0</v>
      </c>
      <c r="AD1351" s="196">
        <v>0</v>
      </c>
      <c r="AE1351" s="196">
        <v>0</v>
      </c>
      <c r="AF1351" s="272">
        <f t="shared" si="87"/>
        <v>1</v>
      </c>
      <c r="AG1351" s="196">
        <f t="shared" si="84"/>
        <v>0.26599</v>
      </c>
    </row>
    <row r="1352" spans="1:33" s="23" customFormat="1" x14ac:dyDescent="0.25">
      <c r="A1352" s="1">
        <v>1971</v>
      </c>
      <c r="B1352" s="1" t="s">
        <v>22</v>
      </c>
      <c r="C1352" s="1" t="str">
        <f t="shared" si="85"/>
        <v>1971NS</v>
      </c>
      <c r="D1352" s="1" t="s">
        <v>57</v>
      </c>
      <c r="E1352" s="1" t="str">
        <f t="shared" si="86"/>
        <v>1971NSC&amp;D</v>
      </c>
      <c r="F1352" s="274">
        <v>0</v>
      </c>
      <c r="G1352" s="274">
        <v>1.0829999999999999E-2</v>
      </c>
      <c r="H1352" s="274">
        <v>0</v>
      </c>
      <c r="I1352" s="274">
        <v>0.31966</v>
      </c>
      <c r="J1352" s="274">
        <v>0</v>
      </c>
      <c r="K1352" s="274">
        <v>0</v>
      </c>
      <c r="L1352" s="274">
        <v>0</v>
      </c>
      <c r="M1352" s="274">
        <v>0</v>
      </c>
      <c r="N1352" s="274">
        <v>0</v>
      </c>
      <c r="O1352" s="274">
        <v>0</v>
      </c>
      <c r="P1352" s="274">
        <v>0</v>
      </c>
      <c r="Q1352" s="274">
        <v>0</v>
      </c>
      <c r="R1352" s="274">
        <v>0</v>
      </c>
      <c r="S1352" s="274">
        <v>0</v>
      </c>
      <c r="T1352" s="274">
        <v>0.29006999999999999</v>
      </c>
      <c r="U1352" s="274">
        <v>0</v>
      </c>
      <c r="V1352" s="274">
        <v>0</v>
      </c>
      <c r="W1352" s="274">
        <v>4.0879999999999972E-2</v>
      </c>
      <c r="X1352" s="274">
        <v>0</v>
      </c>
      <c r="Y1352" s="274">
        <v>0</v>
      </c>
      <c r="Z1352" s="274">
        <v>0</v>
      </c>
      <c r="AA1352" s="274">
        <v>0</v>
      </c>
      <c r="AB1352" s="274">
        <v>0.15045</v>
      </c>
      <c r="AC1352" s="274">
        <v>7.0800000000000002E-2</v>
      </c>
      <c r="AD1352" s="274">
        <v>0.11731000000000003</v>
      </c>
      <c r="AE1352" s="274">
        <v>0</v>
      </c>
      <c r="AF1352" s="272">
        <f t="shared" si="87"/>
        <v>1</v>
      </c>
      <c r="AG1352" s="196">
        <f t="shared" si="84"/>
        <v>0.66950999999999994</v>
      </c>
    </row>
    <row r="1353" spans="1:33" s="23" customFormat="1" x14ac:dyDescent="0.25">
      <c r="A1353" s="1">
        <v>1971</v>
      </c>
      <c r="B1353" s="1" t="s">
        <v>22</v>
      </c>
      <c r="C1353" s="1" t="str">
        <f t="shared" si="85"/>
        <v>1971NS</v>
      </c>
      <c r="D1353" s="1" t="s">
        <v>56</v>
      </c>
      <c r="E1353" s="1" t="str">
        <f t="shared" si="86"/>
        <v>1971NSICI</v>
      </c>
      <c r="F1353" s="196">
        <v>0.12182999999999999</v>
      </c>
      <c r="G1353" s="196">
        <v>0.4264</v>
      </c>
      <c r="H1353" s="196">
        <v>0</v>
      </c>
      <c r="I1353" s="196">
        <v>2.4369999999999999E-2</v>
      </c>
      <c r="J1353" s="196">
        <v>0.1066</v>
      </c>
      <c r="K1353" s="196">
        <v>0</v>
      </c>
      <c r="L1353" s="196">
        <v>0</v>
      </c>
      <c r="M1353" s="196">
        <v>3.0499999999999998E-3</v>
      </c>
      <c r="N1353" s="196">
        <v>6.0899999999999999E-3</v>
      </c>
      <c r="O1353" s="196">
        <v>4.061E-2</v>
      </c>
      <c r="P1353" s="196">
        <v>5.0599999999998979E-3</v>
      </c>
      <c r="Q1353" s="196">
        <v>0</v>
      </c>
      <c r="R1353" s="196">
        <v>0</v>
      </c>
      <c r="S1353" s="196">
        <v>1.0199999999999999E-3</v>
      </c>
      <c r="T1353" s="196">
        <v>0</v>
      </c>
      <c r="U1353" s="196">
        <v>7.11E-3</v>
      </c>
      <c r="V1353" s="196">
        <v>8.1200000000000005E-3</v>
      </c>
      <c r="W1353" s="196">
        <v>8.1220000000000001E-2</v>
      </c>
      <c r="X1353" s="196">
        <v>6.0909999999999999E-2</v>
      </c>
      <c r="Y1353" s="197">
        <v>0.10152</v>
      </c>
      <c r="Z1353" s="196">
        <v>6.0899999999999999E-3</v>
      </c>
      <c r="AA1353" s="196">
        <v>0</v>
      </c>
      <c r="AB1353" s="196">
        <v>0</v>
      </c>
      <c r="AC1353" s="196">
        <v>0</v>
      </c>
      <c r="AD1353" s="196">
        <v>0</v>
      </c>
      <c r="AE1353" s="196">
        <v>0</v>
      </c>
      <c r="AF1353" s="272">
        <f t="shared" si="87"/>
        <v>1</v>
      </c>
      <c r="AG1353" s="196">
        <f t="shared" si="84"/>
        <v>0.26599</v>
      </c>
    </row>
    <row r="1354" spans="1:33" s="23" customFormat="1" x14ac:dyDescent="0.25">
      <c r="A1354" s="1">
        <v>1971</v>
      </c>
      <c r="B1354" s="1" t="s">
        <v>22</v>
      </c>
      <c r="C1354" s="1" t="str">
        <f t="shared" si="85"/>
        <v>1971NS</v>
      </c>
      <c r="D1354" s="1" t="s">
        <v>58</v>
      </c>
      <c r="E1354" s="1" t="str">
        <f t="shared" si="86"/>
        <v>1971NSResidential</v>
      </c>
      <c r="F1354" s="196">
        <v>0.12182999999999999</v>
      </c>
      <c r="G1354" s="196">
        <v>0.4264</v>
      </c>
      <c r="H1354" s="196">
        <v>0</v>
      </c>
      <c r="I1354" s="196">
        <v>2.4369999999999999E-2</v>
      </c>
      <c r="J1354" s="196">
        <v>0.1066</v>
      </c>
      <c r="K1354" s="196">
        <v>0</v>
      </c>
      <c r="L1354" s="196">
        <v>0</v>
      </c>
      <c r="M1354" s="196">
        <v>3.0499999999999998E-3</v>
      </c>
      <c r="N1354" s="196">
        <v>6.0899999999999999E-3</v>
      </c>
      <c r="O1354" s="196">
        <v>4.061E-2</v>
      </c>
      <c r="P1354" s="196">
        <v>5.0599999999998979E-3</v>
      </c>
      <c r="Q1354" s="196">
        <v>0</v>
      </c>
      <c r="R1354" s="196">
        <v>0</v>
      </c>
      <c r="S1354" s="196">
        <v>1.0199999999999999E-3</v>
      </c>
      <c r="T1354" s="196">
        <v>0</v>
      </c>
      <c r="U1354" s="196">
        <v>7.11E-3</v>
      </c>
      <c r="V1354" s="196">
        <v>8.1200000000000005E-3</v>
      </c>
      <c r="W1354" s="196">
        <v>8.1220000000000001E-2</v>
      </c>
      <c r="X1354" s="196">
        <v>6.0909999999999999E-2</v>
      </c>
      <c r="Y1354" s="197">
        <v>0.10152</v>
      </c>
      <c r="Z1354" s="196">
        <v>6.0899999999999999E-3</v>
      </c>
      <c r="AA1354" s="196">
        <v>0</v>
      </c>
      <c r="AB1354" s="196">
        <v>0</v>
      </c>
      <c r="AC1354" s="196">
        <v>0</v>
      </c>
      <c r="AD1354" s="196">
        <v>0</v>
      </c>
      <c r="AE1354" s="196">
        <v>0</v>
      </c>
      <c r="AF1354" s="272">
        <f t="shared" si="87"/>
        <v>1</v>
      </c>
      <c r="AG1354" s="196">
        <f t="shared" si="84"/>
        <v>0.26599</v>
      </c>
    </row>
    <row r="1355" spans="1:33" s="23" customFormat="1" x14ac:dyDescent="0.25">
      <c r="A1355" s="1">
        <v>1972</v>
      </c>
      <c r="B1355" s="1" t="s">
        <v>22</v>
      </c>
      <c r="C1355" s="1" t="str">
        <f t="shared" si="85"/>
        <v>1972NS</v>
      </c>
      <c r="D1355" s="1" t="s">
        <v>57</v>
      </c>
      <c r="E1355" s="1" t="str">
        <f t="shared" si="86"/>
        <v>1972NSC&amp;D</v>
      </c>
      <c r="F1355" s="274">
        <v>0</v>
      </c>
      <c r="G1355" s="274">
        <v>1.0829999999999999E-2</v>
      </c>
      <c r="H1355" s="274">
        <v>0</v>
      </c>
      <c r="I1355" s="274">
        <v>0.31966</v>
      </c>
      <c r="J1355" s="274">
        <v>0</v>
      </c>
      <c r="K1355" s="274">
        <v>0</v>
      </c>
      <c r="L1355" s="274">
        <v>0</v>
      </c>
      <c r="M1355" s="274">
        <v>0</v>
      </c>
      <c r="N1355" s="274">
        <v>0</v>
      </c>
      <c r="O1355" s="274">
        <v>0</v>
      </c>
      <c r="P1355" s="274">
        <v>0</v>
      </c>
      <c r="Q1355" s="274">
        <v>0</v>
      </c>
      <c r="R1355" s="274">
        <v>0</v>
      </c>
      <c r="S1355" s="274">
        <v>0</v>
      </c>
      <c r="T1355" s="274">
        <v>0.29006999999999999</v>
      </c>
      <c r="U1355" s="274">
        <v>0</v>
      </c>
      <c r="V1355" s="274">
        <v>0</v>
      </c>
      <c r="W1355" s="274">
        <v>4.0879999999999972E-2</v>
      </c>
      <c r="X1355" s="274">
        <v>0</v>
      </c>
      <c r="Y1355" s="274">
        <v>0</v>
      </c>
      <c r="Z1355" s="274">
        <v>0</v>
      </c>
      <c r="AA1355" s="274">
        <v>0</v>
      </c>
      <c r="AB1355" s="274">
        <v>0.15045</v>
      </c>
      <c r="AC1355" s="274">
        <v>7.0800000000000002E-2</v>
      </c>
      <c r="AD1355" s="274">
        <v>0.11731000000000003</v>
      </c>
      <c r="AE1355" s="274">
        <v>0</v>
      </c>
      <c r="AF1355" s="272">
        <f t="shared" si="87"/>
        <v>1</v>
      </c>
      <c r="AG1355" s="196">
        <f t="shared" si="84"/>
        <v>0.66950999999999994</v>
      </c>
    </row>
    <row r="1356" spans="1:33" s="23" customFormat="1" x14ac:dyDescent="0.25">
      <c r="A1356" s="1">
        <v>1972</v>
      </c>
      <c r="B1356" s="1" t="s">
        <v>22</v>
      </c>
      <c r="C1356" s="1" t="str">
        <f t="shared" si="85"/>
        <v>1972NS</v>
      </c>
      <c r="D1356" s="1" t="s">
        <v>56</v>
      </c>
      <c r="E1356" s="1" t="str">
        <f t="shared" si="86"/>
        <v>1972NSICI</v>
      </c>
      <c r="F1356" s="196">
        <v>0.12182999999999999</v>
      </c>
      <c r="G1356" s="196">
        <v>0.4264</v>
      </c>
      <c r="H1356" s="196">
        <v>0</v>
      </c>
      <c r="I1356" s="196">
        <v>2.4369999999999999E-2</v>
      </c>
      <c r="J1356" s="196">
        <v>0.1066</v>
      </c>
      <c r="K1356" s="196">
        <v>0</v>
      </c>
      <c r="L1356" s="196">
        <v>0</v>
      </c>
      <c r="M1356" s="196">
        <v>3.0499999999999998E-3</v>
      </c>
      <c r="N1356" s="196">
        <v>6.0899999999999999E-3</v>
      </c>
      <c r="O1356" s="196">
        <v>4.061E-2</v>
      </c>
      <c r="P1356" s="196">
        <v>5.0599999999998979E-3</v>
      </c>
      <c r="Q1356" s="196">
        <v>0</v>
      </c>
      <c r="R1356" s="196">
        <v>0</v>
      </c>
      <c r="S1356" s="196">
        <v>1.0199999999999999E-3</v>
      </c>
      <c r="T1356" s="196">
        <v>0</v>
      </c>
      <c r="U1356" s="196">
        <v>7.11E-3</v>
      </c>
      <c r="V1356" s="196">
        <v>8.1200000000000005E-3</v>
      </c>
      <c r="W1356" s="196">
        <v>8.1220000000000001E-2</v>
      </c>
      <c r="X1356" s="196">
        <v>6.0909999999999999E-2</v>
      </c>
      <c r="Y1356" s="197">
        <v>0.10152</v>
      </c>
      <c r="Z1356" s="196">
        <v>6.0899999999999999E-3</v>
      </c>
      <c r="AA1356" s="196">
        <v>0</v>
      </c>
      <c r="AB1356" s="196">
        <v>0</v>
      </c>
      <c r="AC1356" s="196">
        <v>0</v>
      </c>
      <c r="AD1356" s="196">
        <v>0</v>
      </c>
      <c r="AE1356" s="196">
        <v>0</v>
      </c>
      <c r="AF1356" s="272">
        <f t="shared" si="87"/>
        <v>1</v>
      </c>
      <c r="AG1356" s="196">
        <f t="shared" si="84"/>
        <v>0.26599</v>
      </c>
    </row>
    <row r="1357" spans="1:33" s="23" customFormat="1" x14ac:dyDescent="0.25">
      <c r="A1357" s="1">
        <v>1972</v>
      </c>
      <c r="B1357" s="1" t="s">
        <v>22</v>
      </c>
      <c r="C1357" s="1" t="str">
        <f t="shared" si="85"/>
        <v>1972NS</v>
      </c>
      <c r="D1357" s="1" t="s">
        <v>58</v>
      </c>
      <c r="E1357" s="1" t="str">
        <f t="shared" si="86"/>
        <v>1972NSResidential</v>
      </c>
      <c r="F1357" s="196">
        <v>0.12182999999999999</v>
      </c>
      <c r="G1357" s="196">
        <v>0.4264</v>
      </c>
      <c r="H1357" s="196">
        <v>0</v>
      </c>
      <c r="I1357" s="196">
        <v>2.4369999999999999E-2</v>
      </c>
      <c r="J1357" s="196">
        <v>0.1066</v>
      </c>
      <c r="K1357" s="196">
        <v>0</v>
      </c>
      <c r="L1357" s="196">
        <v>0</v>
      </c>
      <c r="M1357" s="196">
        <v>3.0499999999999998E-3</v>
      </c>
      <c r="N1357" s="196">
        <v>6.0899999999999999E-3</v>
      </c>
      <c r="O1357" s="196">
        <v>4.061E-2</v>
      </c>
      <c r="P1357" s="196">
        <v>5.0599999999998979E-3</v>
      </c>
      <c r="Q1357" s="196">
        <v>0</v>
      </c>
      <c r="R1357" s="196">
        <v>0</v>
      </c>
      <c r="S1357" s="196">
        <v>1.0199999999999999E-3</v>
      </c>
      <c r="T1357" s="196">
        <v>0</v>
      </c>
      <c r="U1357" s="196">
        <v>7.11E-3</v>
      </c>
      <c r="V1357" s="196">
        <v>8.1200000000000005E-3</v>
      </c>
      <c r="W1357" s="196">
        <v>8.1220000000000001E-2</v>
      </c>
      <c r="X1357" s="196">
        <v>6.0909999999999999E-2</v>
      </c>
      <c r="Y1357" s="197">
        <v>0.10152</v>
      </c>
      <c r="Z1357" s="196">
        <v>6.0899999999999999E-3</v>
      </c>
      <c r="AA1357" s="196">
        <v>0</v>
      </c>
      <c r="AB1357" s="196">
        <v>0</v>
      </c>
      <c r="AC1357" s="196">
        <v>0</v>
      </c>
      <c r="AD1357" s="196">
        <v>0</v>
      </c>
      <c r="AE1357" s="196">
        <v>0</v>
      </c>
      <c r="AF1357" s="272">
        <f t="shared" si="87"/>
        <v>1</v>
      </c>
      <c r="AG1357" s="196">
        <f t="shared" si="84"/>
        <v>0.26599</v>
      </c>
    </row>
    <row r="1358" spans="1:33" s="23" customFormat="1" x14ac:dyDescent="0.25">
      <c r="A1358" s="1">
        <v>1973</v>
      </c>
      <c r="B1358" s="1" t="s">
        <v>22</v>
      </c>
      <c r="C1358" s="1" t="str">
        <f t="shared" si="85"/>
        <v>1973NS</v>
      </c>
      <c r="D1358" s="1" t="s">
        <v>57</v>
      </c>
      <c r="E1358" s="1" t="str">
        <f t="shared" si="86"/>
        <v>1973NSC&amp;D</v>
      </c>
      <c r="F1358" s="274">
        <v>0</v>
      </c>
      <c r="G1358" s="274">
        <v>1.0829999999999999E-2</v>
      </c>
      <c r="H1358" s="274">
        <v>0</v>
      </c>
      <c r="I1358" s="274">
        <v>0.31966</v>
      </c>
      <c r="J1358" s="274">
        <v>0</v>
      </c>
      <c r="K1358" s="274">
        <v>0</v>
      </c>
      <c r="L1358" s="274">
        <v>0</v>
      </c>
      <c r="M1358" s="274">
        <v>0</v>
      </c>
      <c r="N1358" s="274">
        <v>0</v>
      </c>
      <c r="O1358" s="274">
        <v>0</v>
      </c>
      <c r="P1358" s="274">
        <v>0</v>
      </c>
      <c r="Q1358" s="274">
        <v>0</v>
      </c>
      <c r="R1358" s="274">
        <v>0</v>
      </c>
      <c r="S1358" s="274">
        <v>0</v>
      </c>
      <c r="T1358" s="274">
        <v>0.29006999999999999</v>
      </c>
      <c r="U1358" s="274">
        <v>0</v>
      </c>
      <c r="V1358" s="274">
        <v>0</v>
      </c>
      <c r="W1358" s="274">
        <v>4.0879999999999972E-2</v>
      </c>
      <c r="X1358" s="274">
        <v>0</v>
      </c>
      <c r="Y1358" s="274">
        <v>0</v>
      </c>
      <c r="Z1358" s="274">
        <v>0</v>
      </c>
      <c r="AA1358" s="274">
        <v>0</v>
      </c>
      <c r="AB1358" s="274">
        <v>0.15045</v>
      </c>
      <c r="AC1358" s="274">
        <v>7.0800000000000002E-2</v>
      </c>
      <c r="AD1358" s="274">
        <v>0.11731000000000003</v>
      </c>
      <c r="AE1358" s="274">
        <v>0</v>
      </c>
      <c r="AF1358" s="272">
        <f t="shared" si="87"/>
        <v>1</v>
      </c>
      <c r="AG1358" s="196">
        <f t="shared" si="84"/>
        <v>0.66950999999999994</v>
      </c>
    </row>
    <row r="1359" spans="1:33" s="23" customFormat="1" x14ac:dyDescent="0.25">
      <c r="A1359" s="1">
        <v>1973</v>
      </c>
      <c r="B1359" s="1" t="s">
        <v>22</v>
      </c>
      <c r="C1359" s="1" t="str">
        <f t="shared" si="85"/>
        <v>1973NS</v>
      </c>
      <c r="D1359" s="1" t="s">
        <v>56</v>
      </c>
      <c r="E1359" s="1" t="str">
        <f t="shared" si="86"/>
        <v>1973NSICI</v>
      </c>
      <c r="F1359" s="196">
        <v>0.12182999999999999</v>
      </c>
      <c r="G1359" s="196">
        <v>0.4264</v>
      </c>
      <c r="H1359" s="196">
        <v>0</v>
      </c>
      <c r="I1359" s="196">
        <v>2.4369999999999999E-2</v>
      </c>
      <c r="J1359" s="196">
        <v>0.1066</v>
      </c>
      <c r="K1359" s="196">
        <v>0</v>
      </c>
      <c r="L1359" s="196">
        <v>0</v>
      </c>
      <c r="M1359" s="196">
        <v>3.0499999999999998E-3</v>
      </c>
      <c r="N1359" s="196">
        <v>6.0899999999999999E-3</v>
      </c>
      <c r="O1359" s="196">
        <v>4.061E-2</v>
      </c>
      <c r="P1359" s="196">
        <v>5.0599999999998979E-3</v>
      </c>
      <c r="Q1359" s="196">
        <v>0</v>
      </c>
      <c r="R1359" s="196">
        <v>0</v>
      </c>
      <c r="S1359" s="196">
        <v>1.0199999999999999E-3</v>
      </c>
      <c r="T1359" s="196">
        <v>0</v>
      </c>
      <c r="U1359" s="196">
        <v>7.11E-3</v>
      </c>
      <c r="V1359" s="196">
        <v>8.1200000000000005E-3</v>
      </c>
      <c r="W1359" s="196">
        <v>8.1220000000000001E-2</v>
      </c>
      <c r="X1359" s="196">
        <v>6.0909999999999999E-2</v>
      </c>
      <c r="Y1359" s="197">
        <v>0.10152</v>
      </c>
      <c r="Z1359" s="196">
        <v>6.0899999999999999E-3</v>
      </c>
      <c r="AA1359" s="196">
        <v>0</v>
      </c>
      <c r="AB1359" s="196">
        <v>0</v>
      </c>
      <c r="AC1359" s="196">
        <v>0</v>
      </c>
      <c r="AD1359" s="196">
        <v>0</v>
      </c>
      <c r="AE1359" s="196">
        <v>0</v>
      </c>
      <c r="AF1359" s="272">
        <f t="shared" si="87"/>
        <v>1</v>
      </c>
      <c r="AG1359" s="196">
        <f t="shared" si="84"/>
        <v>0.26599</v>
      </c>
    </row>
    <row r="1360" spans="1:33" s="23" customFormat="1" x14ac:dyDescent="0.25">
      <c r="A1360" s="1">
        <v>1973</v>
      </c>
      <c r="B1360" s="1" t="s">
        <v>22</v>
      </c>
      <c r="C1360" s="1" t="str">
        <f t="shared" si="85"/>
        <v>1973NS</v>
      </c>
      <c r="D1360" s="1" t="s">
        <v>58</v>
      </c>
      <c r="E1360" s="1" t="str">
        <f t="shared" si="86"/>
        <v>1973NSResidential</v>
      </c>
      <c r="F1360" s="196">
        <v>0.12182999999999999</v>
      </c>
      <c r="G1360" s="196">
        <v>0.4264</v>
      </c>
      <c r="H1360" s="196">
        <v>0</v>
      </c>
      <c r="I1360" s="196">
        <v>2.4369999999999999E-2</v>
      </c>
      <c r="J1360" s="196">
        <v>0.1066</v>
      </c>
      <c r="K1360" s="196">
        <v>0</v>
      </c>
      <c r="L1360" s="196">
        <v>0</v>
      </c>
      <c r="M1360" s="196">
        <v>3.0499999999999998E-3</v>
      </c>
      <c r="N1360" s="196">
        <v>6.0899999999999999E-3</v>
      </c>
      <c r="O1360" s="196">
        <v>4.061E-2</v>
      </c>
      <c r="P1360" s="196">
        <v>5.0599999999998979E-3</v>
      </c>
      <c r="Q1360" s="196">
        <v>0</v>
      </c>
      <c r="R1360" s="196">
        <v>0</v>
      </c>
      <c r="S1360" s="196">
        <v>1.0199999999999999E-3</v>
      </c>
      <c r="T1360" s="196">
        <v>0</v>
      </c>
      <c r="U1360" s="196">
        <v>7.11E-3</v>
      </c>
      <c r="V1360" s="196">
        <v>8.1200000000000005E-3</v>
      </c>
      <c r="W1360" s="196">
        <v>8.1220000000000001E-2</v>
      </c>
      <c r="X1360" s="196">
        <v>6.0909999999999999E-2</v>
      </c>
      <c r="Y1360" s="197">
        <v>0.10152</v>
      </c>
      <c r="Z1360" s="196">
        <v>6.0899999999999999E-3</v>
      </c>
      <c r="AA1360" s="196">
        <v>0</v>
      </c>
      <c r="AB1360" s="196">
        <v>0</v>
      </c>
      <c r="AC1360" s="196">
        <v>0</v>
      </c>
      <c r="AD1360" s="196">
        <v>0</v>
      </c>
      <c r="AE1360" s="196">
        <v>0</v>
      </c>
      <c r="AF1360" s="272">
        <f t="shared" si="87"/>
        <v>1</v>
      </c>
      <c r="AG1360" s="196">
        <f t="shared" si="84"/>
        <v>0.26599</v>
      </c>
    </row>
    <row r="1361" spans="1:33" s="23" customFormat="1" x14ac:dyDescent="0.25">
      <c r="A1361" s="1">
        <v>1974</v>
      </c>
      <c r="B1361" s="1" t="s">
        <v>22</v>
      </c>
      <c r="C1361" s="1" t="str">
        <f t="shared" si="85"/>
        <v>1974NS</v>
      </c>
      <c r="D1361" s="1" t="s">
        <v>57</v>
      </c>
      <c r="E1361" s="1" t="str">
        <f t="shared" si="86"/>
        <v>1974NSC&amp;D</v>
      </c>
      <c r="F1361" s="274">
        <v>0</v>
      </c>
      <c r="G1361" s="274">
        <v>1.0829999999999999E-2</v>
      </c>
      <c r="H1361" s="274">
        <v>0</v>
      </c>
      <c r="I1361" s="274">
        <v>0.31966</v>
      </c>
      <c r="J1361" s="274">
        <v>0</v>
      </c>
      <c r="K1361" s="274">
        <v>0</v>
      </c>
      <c r="L1361" s="274">
        <v>0</v>
      </c>
      <c r="M1361" s="274">
        <v>0</v>
      </c>
      <c r="N1361" s="274">
        <v>0</v>
      </c>
      <c r="O1361" s="274">
        <v>0</v>
      </c>
      <c r="P1361" s="274">
        <v>0</v>
      </c>
      <c r="Q1361" s="274">
        <v>0</v>
      </c>
      <c r="R1361" s="274">
        <v>0</v>
      </c>
      <c r="S1361" s="274">
        <v>0</v>
      </c>
      <c r="T1361" s="274">
        <v>0.29006999999999999</v>
      </c>
      <c r="U1361" s="274">
        <v>0</v>
      </c>
      <c r="V1361" s="274">
        <v>0</v>
      </c>
      <c r="W1361" s="274">
        <v>4.0879999999999972E-2</v>
      </c>
      <c r="X1361" s="274">
        <v>0</v>
      </c>
      <c r="Y1361" s="274">
        <v>0</v>
      </c>
      <c r="Z1361" s="274">
        <v>0</v>
      </c>
      <c r="AA1361" s="274">
        <v>0</v>
      </c>
      <c r="AB1361" s="274">
        <v>0.15045</v>
      </c>
      <c r="AC1361" s="274">
        <v>7.0800000000000002E-2</v>
      </c>
      <c r="AD1361" s="274">
        <v>0.11731000000000003</v>
      </c>
      <c r="AE1361" s="274">
        <v>0</v>
      </c>
      <c r="AF1361" s="272">
        <f t="shared" si="87"/>
        <v>1</v>
      </c>
      <c r="AG1361" s="196">
        <f t="shared" si="84"/>
        <v>0.66950999999999994</v>
      </c>
    </row>
    <row r="1362" spans="1:33" s="23" customFormat="1" x14ac:dyDescent="0.25">
      <c r="A1362" s="1">
        <v>1974</v>
      </c>
      <c r="B1362" s="1" t="s">
        <v>22</v>
      </c>
      <c r="C1362" s="1" t="str">
        <f t="shared" si="85"/>
        <v>1974NS</v>
      </c>
      <c r="D1362" s="1" t="s">
        <v>56</v>
      </c>
      <c r="E1362" s="1" t="str">
        <f t="shared" si="86"/>
        <v>1974NSICI</v>
      </c>
      <c r="F1362" s="196">
        <v>0.12182999999999999</v>
      </c>
      <c r="G1362" s="196">
        <v>0.4264</v>
      </c>
      <c r="H1362" s="196">
        <v>0</v>
      </c>
      <c r="I1362" s="196">
        <v>2.4369999999999999E-2</v>
      </c>
      <c r="J1362" s="196">
        <v>0.1066</v>
      </c>
      <c r="K1362" s="196">
        <v>0</v>
      </c>
      <c r="L1362" s="196">
        <v>0</v>
      </c>
      <c r="M1362" s="196">
        <v>3.0499999999999998E-3</v>
      </c>
      <c r="N1362" s="196">
        <v>6.0899999999999999E-3</v>
      </c>
      <c r="O1362" s="196">
        <v>4.061E-2</v>
      </c>
      <c r="P1362" s="196">
        <v>5.0599999999998979E-3</v>
      </c>
      <c r="Q1362" s="196">
        <v>0</v>
      </c>
      <c r="R1362" s="196">
        <v>0</v>
      </c>
      <c r="S1362" s="196">
        <v>1.0199999999999999E-3</v>
      </c>
      <c r="T1362" s="196">
        <v>0</v>
      </c>
      <c r="U1362" s="196">
        <v>7.11E-3</v>
      </c>
      <c r="V1362" s="196">
        <v>8.1200000000000005E-3</v>
      </c>
      <c r="W1362" s="196">
        <v>8.1220000000000001E-2</v>
      </c>
      <c r="X1362" s="196">
        <v>6.0909999999999999E-2</v>
      </c>
      <c r="Y1362" s="197">
        <v>0.10152</v>
      </c>
      <c r="Z1362" s="196">
        <v>6.0899999999999999E-3</v>
      </c>
      <c r="AA1362" s="196">
        <v>0</v>
      </c>
      <c r="AB1362" s="196">
        <v>0</v>
      </c>
      <c r="AC1362" s="196">
        <v>0</v>
      </c>
      <c r="AD1362" s="196">
        <v>0</v>
      </c>
      <c r="AE1362" s="196">
        <v>0</v>
      </c>
      <c r="AF1362" s="272">
        <f t="shared" si="87"/>
        <v>1</v>
      </c>
      <c r="AG1362" s="196">
        <f t="shared" si="84"/>
        <v>0.26599</v>
      </c>
    </row>
    <row r="1363" spans="1:33" s="23" customFormat="1" x14ac:dyDescent="0.25">
      <c r="A1363" s="1">
        <v>1974</v>
      </c>
      <c r="B1363" s="1" t="s">
        <v>22</v>
      </c>
      <c r="C1363" s="1" t="str">
        <f t="shared" si="85"/>
        <v>1974NS</v>
      </c>
      <c r="D1363" s="1" t="s">
        <v>58</v>
      </c>
      <c r="E1363" s="1" t="str">
        <f t="shared" si="86"/>
        <v>1974NSResidential</v>
      </c>
      <c r="F1363" s="196">
        <v>0.12182999999999999</v>
      </c>
      <c r="G1363" s="196">
        <v>0.4264</v>
      </c>
      <c r="H1363" s="196">
        <v>0</v>
      </c>
      <c r="I1363" s="196">
        <v>2.4369999999999999E-2</v>
      </c>
      <c r="J1363" s="196">
        <v>0.1066</v>
      </c>
      <c r="K1363" s="196">
        <v>0</v>
      </c>
      <c r="L1363" s="196">
        <v>0</v>
      </c>
      <c r="M1363" s="196">
        <v>3.0499999999999998E-3</v>
      </c>
      <c r="N1363" s="196">
        <v>6.0899999999999999E-3</v>
      </c>
      <c r="O1363" s="196">
        <v>4.061E-2</v>
      </c>
      <c r="P1363" s="196">
        <v>5.0599999999998979E-3</v>
      </c>
      <c r="Q1363" s="196">
        <v>0</v>
      </c>
      <c r="R1363" s="196">
        <v>0</v>
      </c>
      <c r="S1363" s="196">
        <v>1.0199999999999999E-3</v>
      </c>
      <c r="T1363" s="196">
        <v>0</v>
      </c>
      <c r="U1363" s="196">
        <v>7.11E-3</v>
      </c>
      <c r="V1363" s="196">
        <v>8.1200000000000005E-3</v>
      </c>
      <c r="W1363" s="196">
        <v>8.1220000000000001E-2</v>
      </c>
      <c r="X1363" s="196">
        <v>6.0909999999999999E-2</v>
      </c>
      <c r="Y1363" s="197">
        <v>0.10152</v>
      </c>
      <c r="Z1363" s="196">
        <v>6.0899999999999999E-3</v>
      </c>
      <c r="AA1363" s="196">
        <v>0</v>
      </c>
      <c r="AB1363" s="196">
        <v>0</v>
      </c>
      <c r="AC1363" s="196">
        <v>0</v>
      </c>
      <c r="AD1363" s="196">
        <v>0</v>
      </c>
      <c r="AE1363" s="196">
        <v>0</v>
      </c>
      <c r="AF1363" s="272">
        <f t="shared" si="87"/>
        <v>1</v>
      </c>
      <c r="AG1363" s="196">
        <f t="shared" si="84"/>
        <v>0.26599</v>
      </c>
    </row>
    <row r="1364" spans="1:33" s="23" customFormat="1" x14ac:dyDescent="0.25">
      <c r="A1364" s="1">
        <v>1975</v>
      </c>
      <c r="B1364" s="1" t="s">
        <v>22</v>
      </c>
      <c r="C1364" s="1" t="str">
        <f t="shared" si="85"/>
        <v>1975NS</v>
      </c>
      <c r="D1364" s="1" t="s">
        <v>57</v>
      </c>
      <c r="E1364" s="1" t="str">
        <f t="shared" si="86"/>
        <v>1975NSC&amp;D</v>
      </c>
      <c r="F1364" s="274">
        <v>0</v>
      </c>
      <c r="G1364" s="274">
        <v>1.0829999999999999E-2</v>
      </c>
      <c r="H1364" s="274">
        <v>0</v>
      </c>
      <c r="I1364" s="274">
        <v>0.31966</v>
      </c>
      <c r="J1364" s="274">
        <v>0</v>
      </c>
      <c r="K1364" s="274">
        <v>0</v>
      </c>
      <c r="L1364" s="274">
        <v>0</v>
      </c>
      <c r="M1364" s="274">
        <v>0</v>
      </c>
      <c r="N1364" s="274">
        <v>0</v>
      </c>
      <c r="O1364" s="274">
        <v>0</v>
      </c>
      <c r="P1364" s="274">
        <v>0</v>
      </c>
      <c r="Q1364" s="274">
        <v>0</v>
      </c>
      <c r="R1364" s="274">
        <v>0</v>
      </c>
      <c r="S1364" s="274">
        <v>0</v>
      </c>
      <c r="T1364" s="274">
        <v>0.29006999999999999</v>
      </c>
      <c r="U1364" s="274">
        <v>0</v>
      </c>
      <c r="V1364" s="274">
        <v>0</v>
      </c>
      <c r="W1364" s="274">
        <v>4.0879999999999972E-2</v>
      </c>
      <c r="X1364" s="274">
        <v>0</v>
      </c>
      <c r="Y1364" s="274">
        <v>0</v>
      </c>
      <c r="Z1364" s="274">
        <v>0</v>
      </c>
      <c r="AA1364" s="274">
        <v>0</v>
      </c>
      <c r="AB1364" s="274">
        <v>0.15045</v>
      </c>
      <c r="AC1364" s="274">
        <v>7.0800000000000002E-2</v>
      </c>
      <c r="AD1364" s="274">
        <v>0.11731000000000003</v>
      </c>
      <c r="AE1364" s="274">
        <v>0</v>
      </c>
      <c r="AF1364" s="272">
        <f t="shared" si="87"/>
        <v>1</v>
      </c>
      <c r="AG1364" s="196">
        <f t="shared" si="84"/>
        <v>0.66950999999999994</v>
      </c>
    </row>
    <row r="1365" spans="1:33" s="23" customFormat="1" x14ac:dyDescent="0.25">
      <c r="A1365" s="1">
        <v>1975</v>
      </c>
      <c r="B1365" s="1" t="s">
        <v>22</v>
      </c>
      <c r="C1365" s="1" t="str">
        <f t="shared" si="85"/>
        <v>1975NS</v>
      </c>
      <c r="D1365" s="1" t="s">
        <v>56</v>
      </c>
      <c r="E1365" s="1" t="str">
        <f t="shared" si="86"/>
        <v>1975NSICI</v>
      </c>
      <c r="F1365" s="196">
        <v>0.12182999999999999</v>
      </c>
      <c r="G1365" s="196">
        <v>0.4264</v>
      </c>
      <c r="H1365" s="196">
        <v>0</v>
      </c>
      <c r="I1365" s="196">
        <v>2.4369999999999999E-2</v>
      </c>
      <c r="J1365" s="196">
        <v>0.1066</v>
      </c>
      <c r="K1365" s="196">
        <v>0</v>
      </c>
      <c r="L1365" s="196">
        <v>0</v>
      </c>
      <c r="M1365" s="196">
        <v>3.0499999999999998E-3</v>
      </c>
      <c r="N1365" s="196">
        <v>6.0899999999999999E-3</v>
      </c>
      <c r="O1365" s="196">
        <v>4.061E-2</v>
      </c>
      <c r="P1365" s="196">
        <v>5.0599999999998979E-3</v>
      </c>
      <c r="Q1365" s="196">
        <v>0</v>
      </c>
      <c r="R1365" s="196">
        <v>0</v>
      </c>
      <c r="S1365" s="196">
        <v>1.0199999999999999E-3</v>
      </c>
      <c r="T1365" s="196">
        <v>0</v>
      </c>
      <c r="U1365" s="196">
        <v>7.11E-3</v>
      </c>
      <c r="V1365" s="196">
        <v>8.1200000000000005E-3</v>
      </c>
      <c r="W1365" s="196">
        <v>8.1220000000000001E-2</v>
      </c>
      <c r="X1365" s="196">
        <v>6.0909999999999999E-2</v>
      </c>
      <c r="Y1365" s="197">
        <v>0.10152</v>
      </c>
      <c r="Z1365" s="196">
        <v>6.0899999999999999E-3</v>
      </c>
      <c r="AA1365" s="196">
        <v>0</v>
      </c>
      <c r="AB1365" s="196">
        <v>0</v>
      </c>
      <c r="AC1365" s="196">
        <v>0</v>
      </c>
      <c r="AD1365" s="196">
        <v>0</v>
      </c>
      <c r="AE1365" s="196">
        <v>0</v>
      </c>
      <c r="AF1365" s="272">
        <f t="shared" si="87"/>
        <v>1</v>
      </c>
      <c r="AG1365" s="196">
        <f t="shared" si="84"/>
        <v>0.26599</v>
      </c>
    </row>
    <row r="1366" spans="1:33" s="23" customFormat="1" x14ac:dyDescent="0.25">
      <c r="A1366" s="1">
        <v>1975</v>
      </c>
      <c r="B1366" s="1" t="s">
        <v>22</v>
      </c>
      <c r="C1366" s="1" t="str">
        <f t="shared" si="85"/>
        <v>1975NS</v>
      </c>
      <c r="D1366" s="1" t="s">
        <v>58</v>
      </c>
      <c r="E1366" s="1" t="str">
        <f t="shared" si="86"/>
        <v>1975NSResidential</v>
      </c>
      <c r="F1366" s="196">
        <v>0.12182999999999999</v>
      </c>
      <c r="G1366" s="196">
        <v>0.4264</v>
      </c>
      <c r="H1366" s="196">
        <v>0</v>
      </c>
      <c r="I1366" s="196">
        <v>2.4369999999999999E-2</v>
      </c>
      <c r="J1366" s="196">
        <v>0.1066</v>
      </c>
      <c r="K1366" s="196">
        <v>0</v>
      </c>
      <c r="L1366" s="196">
        <v>0</v>
      </c>
      <c r="M1366" s="196">
        <v>3.0499999999999998E-3</v>
      </c>
      <c r="N1366" s="196">
        <v>6.0899999999999999E-3</v>
      </c>
      <c r="O1366" s="196">
        <v>4.061E-2</v>
      </c>
      <c r="P1366" s="196">
        <v>5.0599999999998979E-3</v>
      </c>
      <c r="Q1366" s="196">
        <v>0</v>
      </c>
      <c r="R1366" s="196">
        <v>0</v>
      </c>
      <c r="S1366" s="196">
        <v>1.0199999999999999E-3</v>
      </c>
      <c r="T1366" s="196">
        <v>0</v>
      </c>
      <c r="U1366" s="196">
        <v>7.11E-3</v>
      </c>
      <c r="V1366" s="196">
        <v>8.1200000000000005E-3</v>
      </c>
      <c r="W1366" s="196">
        <v>8.1220000000000001E-2</v>
      </c>
      <c r="X1366" s="196">
        <v>6.0909999999999999E-2</v>
      </c>
      <c r="Y1366" s="197">
        <v>0.10152</v>
      </c>
      <c r="Z1366" s="196">
        <v>6.0899999999999999E-3</v>
      </c>
      <c r="AA1366" s="196">
        <v>0</v>
      </c>
      <c r="AB1366" s="196">
        <v>0</v>
      </c>
      <c r="AC1366" s="196">
        <v>0</v>
      </c>
      <c r="AD1366" s="196">
        <v>0</v>
      </c>
      <c r="AE1366" s="196">
        <v>0</v>
      </c>
      <c r="AF1366" s="272">
        <f t="shared" si="87"/>
        <v>1</v>
      </c>
      <c r="AG1366" s="196">
        <f t="shared" si="84"/>
        <v>0.26599</v>
      </c>
    </row>
    <row r="1367" spans="1:33" s="23" customFormat="1" x14ac:dyDescent="0.25">
      <c r="A1367" s="1">
        <v>1976</v>
      </c>
      <c r="B1367" s="1" t="s">
        <v>22</v>
      </c>
      <c r="C1367" s="1" t="str">
        <f t="shared" si="85"/>
        <v>1976NS</v>
      </c>
      <c r="D1367" s="1" t="s">
        <v>57</v>
      </c>
      <c r="E1367" s="1" t="str">
        <f t="shared" si="86"/>
        <v>1976NSC&amp;D</v>
      </c>
      <c r="F1367" s="274">
        <v>0</v>
      </c>
      <c r="G1367" s="274">
        <v>1.0829999999999999E-2</v>
      </c>
      <c r="H1367" s="274">
        <v>0</v>
      </c>
      <c r="I1367" s="274">
        <v>0.31966</v>
      </c>
      <c r="J1367" s="274">
        <v>0</v>
      </c>
      <c r="K1367" s="274">
        <v>0</v>
      </c>
      <c r="L1367" s="274">
        <v>0</v>
      </c>
      <c r="M1367" s="274">
        <v>0</v>
      </c>
      <c r="N1367" s="274">
        <v>0</v>
      </c>
      <c r="O1367" s="274">
        <v>0</v>
      </c>
      <c r="P1367" s="274">
        <v>0</v>
      </c>
      <c r="Q1367" s="274">
        <v>0</v>
      </c>
      <c r="R1367" s="274">
        <v>0</v>
      </c>
      <c r="S1367" s="274">
        <v>0</v>
      </c>
      <c r="T1367" s="274">
        <v>0.29006999999999999</v>
      </c>
      <c r="U1367" s="274">
        <v>0</v>
      </c>
      <c r="V1367" s="274">
        <v>0</v>
      </c>
      <c r="W1367" s="274">
        <v>4.0879999999999972E-2</v>
      </c>
      <c r="X1367" s="274">
        <v>0</v>
      </c>
      <c r="Y1367" s="274">
        <v>0</v>
      </c>
      <c r="Z1367" s="274">
        <v>0</v>
      </c>
      <c r="AA1367" s="274">
        <v>0</v>
      </c>
      <c r="AB1367" s="274">
        <v>0.15045</v>
      </c>
      <c r="AC1367" s="274">
        <v>7.0800000000000002E-2</v>
      </c>
      <c r="AD1367" s="274">
        <v>0.11731000000000003</v>
      </c>
      <c r="AE1367" s="274">
        <v>0</v>
      </c>
      <c r="AF1367" s="272">
        <f t="shared" si="87"/>
        <v>1</v>
      </c>
      <c r="AG1367" s="196">
        <f t="shared" si="84"/>
        <v>0.66950999999999994</v>
      </c>
    </row>
    <row r="1368" spans="1:33" s="23" customFormat="1" x14ac:dyDescent="0.25">
      <c r="A1368" s="1">
        <v>1976</v>
      </c>
      <c r="B1368" s="1" t="s">
        <v>22</v>
      </c>
      <c r="C1368" s="1" t="str">
        <f t="shared" si="85"/>
        <v>1976NS</v>
      </c>
      <c r="D1368" s="1" t="s">
        <v>56</v>
      </c>
      <c r="E1368" s="1" t="str">
        <f t="shared" si="86"/>
        <v>1976NSICI</v>
      </c>
      <c r="F1368" s="196">
        <v>0.11794</v>
      </c>
      <c r="G1368" s="196">
        <v>0.25036000000000003</v>
      </c>
      <c r="H1368" s="196">
        <v>0</v>
      </c>
      <c r="I1368" s="196">
        <v>3.0640000000000001E-2</v>
      </c>
      <c r="J1368" s="196">
        <v>0.11196</v>
      </c>
      <c r="K1368" s="196">
        <v>0</v>
      </c>
      <c r="L1368" s="196">
        <v>0</v>
      </c>
      <c r="M1368" s="196">
        <v>0</v>
      </c>
      <c r="N1368" s="196">
        <v>4.4240000000000002E-2</v>
      </c>
      <c r="O1368" s="196">
        <v>0</v>
      </c>
      <c r="P1368" s="196">
        <v>9.5299999999999968E-2</v>
      </c>
      <c r="Q1368" s="196">
        <v>0</v>
      </c>
      <c r="R1368" s="196">
        <v>0</v>
      </c>
      <c r="S1368" s="196">
        <v>0.12486999999999999</v>
      </c>
      <c r="T1368" s="196">
        <v>0</v>
      </c>
      <c r="U1368" s="196">
        <v>0.10765000000000001</v>
      </c>
      <c r="V1368" s="196">
        <v>0</v>
      </c>
      <c r="W1368" s="196">
        <v>5.8110000000000002E-2</v>
      </c>
      <c r="X1368" s="196">
        <v>1.7159999999999998E-2</v>
      </c>
      <c r="Y1368" s="197">
        <v>0</v>
      </c>
      <c r="Z1368" s="196">
        <v>0</v>
      </c>
      <c r="AA1368" s="196">
        <v>1.8009999999999998E-2</v>
      </c>
      <c r="AB1368" s="196">
        <v>1.6160000000000001E-2</v>
      </c>
      <c r="AC1368" s="196">
        <v>7.6E-3</v>
      </c>
      <c r="AD1368" s="196">
        <v>0</v>
      </c>
      <c r="AE1368" s="196">
        <v>0</v>
      </c>
      <c r="AF1368" s="272">
        <f t="shared" si="87"/>
        <v>0.99999999999999989</v>
      </c>
      <c r="AG1368" s="196">
        <f t="shared" si="84"/>
        <v>0.34955999999999998</v>
      </c>
    </row>
    <row r="1369" spans="1:33" s="23" customFormat="1" x14ac:dyDescent="0.25">
      <c r="A1369" s="1">
        <v>1976</v>
      </c>
      <c r="B1369" s="1" t="s">
        <v>22</v>
      </c>
      <c r="C1369" s="1" t="str">
        <f t="shared" si="85"/>
        <v>1976NS</v>
      </c>
      <c r="D1369" s="1" t="s">
        <v>58</v>
      </c>
      <c r="E1369" s="1" t="str">
        <f t="shared" si="86"/>
        <v>1976NSResidential</v>
      </c>
      <c r="F1369" s="196">
        <v>0.11794</v>
      </c>
      <c r="G1369" s="196">
        <v>0.25036000000000003</v>
      </c>
      <c r="H1369" s="196">
        <v>0</v>
      </c>
      <c r="I1369" s="196">
        <v>3.0640000000000001E-2</v>
      </c>
      <c r="J1369" s="196">
        <v>0.11196</v>
      </c>
      <c r="K1369" s="196">
        <v>0</v>
      </c>
      <c r="L1369" s="196">
        <v>0</v>
      </c>
      <c r="M1369" s="196">
        <v>0</v>
      </c>
      <c r="N1369" s="196">
        <v>4.4240000000000002E-2</v>
      </c>
      <c r="O1369" s="196">
        <v>0</v>
      </c>
      <c r="P1369" s="196">
        <v>9.5299999999999968E-2</v>
      </c>
      <c r="Q1369" s="196">
        <v>0</v>
      </c>
      <c r="R1369" s="196">
        <v>0</v>
      </c>
      <c r="S1369" s="196">
        <v>0.12486999999999999</v>
      </c>
      <c r="T1369" s="196">
        <v>0</v>
      </c>
      <c r="U1369" s="196">
        <v>0.10765000000000001</v>
      </c>
      <c r="V1369" s="196">
        <v>0</v>
      </c>
      <c r="W1369" s="196">
        <v>5.8110000000000002E-2</v>
      </c>
      <c r="X1369" s="196">
        <v>1.7159999999999998E-2</v>
      </c>
      <c r="Y1369" s="197">
        <v>0</v>
      </c>
      <c r="Z1369" s="196">
        <v>0</v>
      </c>
      <c r="AA1369" s="196">
        <v>1.8009999999999998E-2</v>
      </c>
      <c r="AB1369" s="196">
        <v>1.6160000000000001E-2</v>
      </c>
      <c r="AC1369" s="196">
        <v>7.6E-3</v>
      </c>
      <c r="AD1369" s="196">
        <v>0</v>
      </c>
      <c r="AE1369" s="196">
        <v>0</v>
      </c>
      <c r="AF1369" s="272">
        <f t="shared" si="87"/>
        <v>0.99999999999999989</v>
      </c>
      <c r="AG1369" s="196">
        <f t="shared" si="84"/>
        <v>0.34955999999999998</v>
      </c>
    </row>
    <row r="1370" spans="1:33" s="23" customFormat="1" x14ac:dyDescent="0.25">
      <c r="A1370" s="1">
        <v>1977</v>
      </c>
      <c r="B1370" s="1" t="s">
        <v>22</v>
      </c>
      <c r="C1370" s="1" t="str">
        <f t="shared" si="85"/>
        <v>1977NS</v>
      </c>
      <c r="D1370" s="1" t="s">
        <v>57</v>
      </c>
      <c r="E1370" s="1" t="str">
        <f t="shared" si="86"/>
        <v>1977NSC&amp;D</v>
      </c>
      <c r="F1370" s="274">
        <v>0</v>
      </c>
      <c r="G1370" s="274">
        <v>1.0829999999999999E-2</v>
      </c>
      <c r="H1370" s="274">
        <v>0</v>
      </c>
      <c r="I1370" s="274">
        <v>0.31966</v>
      </c>
      <c r="J1370" s="274">
        <v>0</v>
      </c>
      <c r="K1370" s="274">
        <v>0</v>
      </c>
      <c r="L1370" s="274">
        <v>0</v>
      </c>
      <c r="M1370" s="274">
        <v>0</v>
      </c>
      <c r="N1370" s="274">
        <v>0</v>
      </c>
      <c r="O1370" s="274">
        <v>0</v>
      </c>
      <c r="P1370" s="274">
        <v>0</v>
      </c>
      <c r="Q1370" s="274">
        <v>0</v>
      </c>
      <c r="R1370" s="274">
        <v>0</v>
      </c>
      <c r="S1370" s="274">
        <v>0</v>
      </c>
      <c r="T1370" s="274">
        <v>0.29006999999999999</v>
      </c>
      <c r="U1370" s="274">
        <v>0</v>
      </c>
      <c r="V1370" s="274">
        <v>0</v>
      </c>
      <c r="W1370" s="274">
        <v>4.0879999999999972E-2</v>
      </c>
      <c r="X1370" s="274">
        <v>0</v>
      </c>
      <c r="Y1370" s="274">
        <v>0</v>
      </c>
      <c r="Z1370" s="274">
        <v>0</v>
      </c>
      <c r="AA1370" s="274">
        <v>0</v>
      </c>
      <c r="AB1370" s="274">
        <v>0.15045</v>
      </c>
      <c r="AC1370" s="274">
        <v>7.0800000000000002E-2</v>
      </c>
      <c r="AD1370" s="274">
        <v>0.11731000000000003</v>
      </c>
      <c r="AE1370" s="274">
        <v>0</v>
      </c>
      <c r="AF1370" s="272">
        <f t="shared" si="87"/>
        <v>1</v>
      </c>
      <c r="AG1370" s="196">
        <f t="shared" si="84"/>
        <v>0.66950999999999994</v>
      </c>
    </row>
    <row r="1371" spans="1:33" s="23" customFormat="1" x14ac:dyDescent="0.25">
      <c r="A1371" s="1">
        <v>1977</v>
      </c>
      <c r="B1371" s="1" t="s">
        <v>22</v>
      </c>
      <c r="C1371" s="1" t="str">
        <f t="shared" si="85"/>
        <v>1977NS</v>
      </c>
      <c r="D1371" s="1" t="s">
        <v>56</v>
      </c>
      <c r="E1371" s="1" t="str">
        <f t="shared" si="86"/>
        <v>1977NSICI</v>
      </c>
      <c r="F1371" s="196">
        <v>0.11794</v>
      </c>
      <c r="G1371" s="196">
        <v>0.25036000000000003</v>
      </c>
      <c r="H1371" s="196">
        <v>0</v>
      </c>
      <c r="I1371" s="196">
        <v>3.0640000000000001E-2</v>
      </c>
      <c r="J1371" s="196">
        <v>0.11196</v>
      </c>
      <c r="K1371" s="196">
        <v>0</v>
      </c>
      <c r="L1371" s="196">
        <v>0</v>
      </c>
      <c r="M1371" s="196">
        <v>0</v>
      </c>
      <c r="N1371" s="196">
        <v>4.4240000000000002E-2</v>
      </c>
      <c r="O1371" s="196">
        <v>0</v>
      </c>
      <c r="P1371" s="196">
        <v>9.5299999999999968E-2</v>
      </c>
      <c r="Q1371" s="196">
        <v>0</v>
      </c>
      <c r="R1371" s="196">
        <v>0</v>
      </c>
      <c r="S1371" s="196">
        <v>0.12486999999999999</v>
      </c>
      <c r="T1371" s="196">
        <v>0</v>
      </c>
      <c r="U1371" s="196">
        <v>0.10765000000000001</v>
      </c>
      <c r="V1371" s="196">
        <v>0</v>
      </c>
      <c r="W1371" s="196">
        <v>5.8110000000000002E-2</v>
      </c>
      <c r="X1371" s="196">
        <v>1.7159999999999998E-2</v>
      </c>
      <c r="Y1371" s="197">
        <v>0</v>
      </c>
      <c r="Z1371" s="196">
        <v>0</v>
      </c>
      <c r="AA1371" s="196">
        <v>1.8009999999999998E-2</v>
      </c>
      <c r="AB1371" s="196">
        <v>1.6160000000000001E-2</v>
      </c>
      <c r="AC1371" s="196">
        <v>7.6E-3</v>
      </c>
      <c r="AD1371" s="196">
        <v>0</v>
      </c>
      <c r="AE1371" s="196">
        <v>0</v>
      </c>
      <c r="AF1371" s="272">
        <f t="shared" si="87"/>
        <v>0.99999999999999989</v>
      </c>
      <c r="AG1371" s="196">
        <f t="shared" si="84"/>
        <v>0.34955999999999998</v>
      </c>
    </row>
    <row r="1372" spans="1:33" s="23" customFormat="1" x14ac:dyDescent="0.25">
      <c r="A1372" s="1">
        <v>1977</v>
      </c>
      <c r="B1372" s="1" t="s">
        <v>22</v>
      </c>
      <c r="C1372" s="1" t="str">
        <f t="shared" si="85"/>
        <v>1977NS</v>
      </c>
      <c r="D1372" s="1" t="s">
        <v>58</v>
      </c>
      <c r="E1372" s="1" t="str">
        <f t="shared" si="86"/>
        <v>1977NSResidential</v>
      </c>
      <c r="F1372" s="196">
        <v>0.11794</v>
      </c>
      <c r="G1372" s="196">
        <v>0.25036000000000003</v>
      </c>
      <c r="H1372" s="196">
        <v>0</v>
      </c>
      <c r="I1372" s="196">
        <v>3.0640000000000001E-2</v>
      </c>
      <c r="J1372" s="196">
        <v>0.11196</v>
      </c>
      <c r="K1372" s="196">
        <v>0</v>
      </c>
      <c r="L1372" s="196">
        <v>0</v>
      </c>
      <c r="M1372" s="196">
        <v>0</v>
      </c>
      <c r="N1372" s="196">
        <v>4.4240000000000002E-2</v>
      </c>
      <c r="O1372" s="196">
        <v>0</v>
      </c>
      <c r="P1372" s="196">
        <v>9.5299999999999968E-2</v>
      </c>
      <c r="Q1372" s="196">
        <v>0</v>
      </c>
      <c r="R1372" s="196">
        <v>0</v>
      </c>
      <c r="S1372" s="196">
        <v>0.12486999999999999</v>
      </c>
      <c r="T1372" s="196">
        <v>0</v>
      </c>
      <c r="U1372" s="196">
        <v>0.10765000000000001</v>
      </c>
      <c r="V1372" s="196">
        <v>0</v>
      </c>
      <c r="W1372" s="196">
        <v>5.8110000000000002E-2</v>
      </c>
      <c r="X1372" s="196">
        <v>1.7159999999999998E-2</v>
      </c>
      <c r="Y1372" s="197">
        <v>0</v>
      </c>
      <c r="Z1372" s="196">
        <v>0</v>
      </c>
      <c r="AA1372" s="196">
        <v>1.8009999999999998E-2</v>
      </c>
      <c r="AB1372" s="196">
        <v>1.6160000000000001E-2</v>
      </c>
      <c r="AC1372" s="196">
        <v>7.6E-3</v>
      </c>
      <c r="AD1372" s="196">
        <v>0</v>
      </c>
      <c r="AE1372" s="196">
        <v>0</v>
      </c>
      <c r="AF1372" s="272">
        <f t="shared" si="87"/>
        <v>0.99999999999999989</v>
      </c>
      <c r="AG1372" s="196">
        <f t="shared" si="84"/>
        <v>0.34955999999999998</v>
      </c>
    </row>
    <row r="1373" spans="1:33" s="23" customFormat="1" x14ac:dyDescent="0.25">
      <c r="A1373" s="1">
        <v>1978</v>
      </c>
      <c r="B1373" s="1" t="s">
        <v>22</v>
      </c>
      <c r="C1373" s="1" t="str">
        <f t="shared" si="85"/>
        <v>1978NS</v>
      </c>
      <c r="D1373" s="1" t="s">
        <v>57</v>
      </c>
      <c r="E1373" s="1" t="str">
        <f t="shared" si="86"/>
        <v>1978NSC&amp;D</v>
      </c>
      <c r="F1373" s="274">
        <v>0</v>
      </c>
      <c r="G1373" s="274">
        <v>1.0829999999999999E-2</v>
      </c>
      <c r="H1373" s="274">
        <v>0</v>
      </c>
      <c r="I1373" s="274">
        <v>0.31966</v>
      </c>
      <c r="J1373" s="274">
        <v>0</v>
      </c>
      <c r="K1373" s="274">
        <v>0</v>
      </c>
      <c r="L1373" s="274">
        <v>0</v>
      </c>
      <c r="M1373" s="274">
        <v>0</v>
      </c>
      <c r="N1373" s="274">
        <v>0</v>
      </c>
      <c r="O1373" s="274">
        <v>0</v>
      </c>
      <c r="P1373" s="274">
        <v>0</v>
      </c>
      <c r="Q1373" s="274">
        <v>0</v>
      </c>
      <c r="R1373" s="274">
        <v>0</v>
      </c>
      <c r="S1373" s="274">
        <v>0</v>
      </c>
      <c r="T1373" s="274">
        <v>0.29006999999999999</v>
      </c>
      <c r="U1373" s="274">
        <v>0</v>
      </c>
      <c r="V1373" s="274">
        <v>0</v>
      </c>
      <c r="W1373" s="274">
        <v>4.0879999999999972E-2</v>
      </c>
      <c r="X1373" s="274">
        <v>0</v>
      </c>
      <c r="Y1373" s="274">
        <v>0</v>
      </c>
      <c r="Z1373" s="274">
        <v>0</v>
      </c>
      <c r="AA1373" s="274">
        <v>0</v>
      </c>
      <c r="AB1373" s="274">
        <v>0.15045</v>
      </c>
      <c r="AC1373" s="274">
        <v>7.0800000000000002E-2</v>
      </c>
      <c r="AD1373" s="274">
        <v>0.11731000000000003</v>
      </c>
      <c r="AE1373" s="274">
        <v>0</v>
      </c>
      <c r="AF1373" s="272">
        <f t="shared" si="87"/>
        <v>1</v>
      </c>
      <c r="AG1373" s="196">
        <f t="shared" si="84"/>
        <v>0.66950999999999994</v>
      </c>
    </row>
    <row r="1374" spans="1:33" s="23" customFormat="1" x14ac:dyDescent="0.25">
      <c r="A1374" s="1">
        <v>1978</v>
      </c>
      <c r="B1374" s="1" t="s">
        <v>22</v>
      </c>
      <c r="C1374" s="1" t="str">
        <f t="shared" si="85"/>
        <v>1978NS</v>
      </c>
      <c r="D1374" s="1" t="s">
        <v>56</v>
      </c>
      <c r="E1374" s="1" t="str">
        <f t="shared" si="86"/>
        <v>1978NSICI</v>
      </c>
      <c r="F1374" s="196">
        <v>0.11794</v>
      </c>
      <c r="G1374" s="196">
        <v>0.25036000000000003</v>
      </c>
      <c r="H1374" s="196">
        <v>0</v>
      </c>
      <c r="I1374" s="196">
        <v>3.0640000000000001E-2</v>
      </c>
      <c r="J1374" s="196">
        <v>0.11196</v>
      </c>
      <c r="K1374" s="196">
        <v>0</v>
      </c>
      <c r="L1374" s="196">
        <v>0</v>
      </c>
      <c r="M1374" s="196">
        <v>0</v>
      </c>
      <c r="N1374" s="196">
        <v>4.4240000000000002E-2</v>
      </c>
      <c r="O1374" s="196">
        <v>0</v>
      </c>
      <c r="P1374" s="196">
        <v>9.5299999999999968E-2</v>
      </c>
      <c r="Q1374" s="196">
        <v>0</v>
      </c>
      <c r="R1374" s="196">
        <v>0</v>
      </c>
      <c r="S1374" s="196">
        <v>0.12486999999999999</v>
      </c>
      <c r="T1374" s="196">
        <v>0</v>
      </c>
      <c r="U1374" s="196">
        <v>0.10765000000000001</v>
      </c>
      <c r="V1374" s="196">
        <v>0</v>
      </c>
      <c r="W1374" s="196">
        <v>5.8110000000000002E-2</v>
      </c>
      <c r="X1374" s="196">
        <v>1.7159999999999998E-2</v>
      </c>
      <c r="Y1374" s="197">
        <v>0</v>
      </c>
      <c r="Z1374" s="196">
        <v>0</v>
      </c>
      <c r="AA1374" s="196">
        <v>1.8009999999999998E-2</v>
      </c>
      <c r="AB1374" s="196">
        <v>1.6160000000000001E-2</v>
      </c>
      <c r="AC1374" s="196">
        <v>7.6E-3</v>
      </c>
      <c r="AD1374" s="196">
        <v>0</v>
      </c>
      <c r="AE1374" s="196">
        <v>0</v>
      </c>
      <c r="AF1374" s="272">
        <f t="shared" si="87"/>
        <v>0.99999999999999989</v>
      </c>
      <c r="AG1374" s="196">
        <f t="shared" si="84"/>
        <v>0.34955999999999998</v>
      </c>
    </row>
    <row r="1375" spans="1:33" s="23" customFormat="1" x14ac:dyDescent="0.25">
      <c r="A1375" s="1">
        <v>1978</v>
      </c>
      <c r="B1375" s="1" t="s">
        <v>22</v>
      </c>
      <c r="C1375" s="1" t="str">
        <f t="shared" si="85"/>
        <v>1978NS</v>
      </c>
      <c r="D1375" s="1" t="s">
        <v>58</v>
      </c>
      <c r="E1375" s="1" t="str">
        <f t="shared" si="86"/>
        <v>1978NSResidential</v>
      </c>
      <c r="F1375" s="196">
        <v>0.11794</v>
      </c>
      <c r="G1375" s="196">
        <v>0.25036000000000003</v>
      </c>
      <c r="H1375" s="196">
        <v>0</v>
      </c>
      <c r="I1375" s="196">
        <v>3.0640000000000001E-2</v>
      </c>
      <c r="J1375" s="196">
        <v>0.11196</v>
      </c>
      <c r="K1375" s="196">
        <v>0</v>
      </c>
      <c r="L1375" s="196">
        <v>0</v>
      </c>
      <c r="M1375" s="196">
        <v>0</v>
      </c>
      <c r="N1375" s="196">
        <v>4.4240000000000002E-2</v>
      </c>
      <c r="O1375" s="196">
        <v>0</v>
      </c>
      <c r="P1375" s="196">
        <v>9.5299999999999968E-2</v>
      </c>
      <c r="Q1375" s="196">
        <v>0</v>
      </c>
      <c r="R1375" s="196">
        <v>0</v>
      </c>
      <c r="S1375" s="196">
        <v>0.12486999999999999</v>
      </c>
      <c r="T1375" s="196">
        <v>0</v>
      </c>
      <c r="U1375" s="196">
        <v>0.10765000000000001</v>
      </c>
      <c r="V1375" s="196">
        <v>0</v>
      </c>
      <c r="W1375" s="196">
        <v>5.8110000000000002E-2</v>
      </c>
      <c r="X1375" s="196">
        <v>1.7159999999999998E-2</v>
      </c>
      <c r="Y1375" s="197">
        <v>0</v>
      </c>
      <c r="Z1375" s="196">
        <v>0</v>
      </c>
      <c r="AA1375" s="196">
        <v>1.8009999999999998E-2</v>
      </c>
      <c r="AB1375" s="196">
        <v>1.6160000000000001E-2</v>
      </c>
      <c r="AC1375" s="196">
        <v>7.6E-3</v>
      </c>
      <c r="AD1375" s="196">
        <v>0</v>
      </c>
      <c r="AE1375" s="196">
        <v>0</v>
      </c>
      <c r="AF1375" s="272">
        <f t="shared" si="87"/>
        <v>0.99999999999999989</v>
      </c>
      <c r="AG1375" s="196">
        <f t="shared" si="84"/>
        <v>0.34955999999999998</v>
      </c>
    </row>
    <row r="1376" spans="1:33" s="23" customFormat="1" x14ac:dyDescent="0.25">
      <c r="A1376" s="1">
        <v>1979</v>
      </c>
      <c r="B1376" s="1" t="s">
        <v>22</v>
      </c>
      <c r="C1376" s="1" t="str">
        <f t="shared" si="85"/>
        <v>1979NS</v>
      </c>
      <c r="D1376" s="1" t="s">
        <v>57</v>
      </c>
      <c r="E1376" s="1" t="str">
        <f t="shared" si="86"/>
        <v>1979NSC&amp;D</v>
      </c>
      <c r="F1376" s="274">
        <v>0</v>
      </c>
      <c r="G1376" s="274">
        <v>1.0829999999999999E-2</v>
      </c>
      <c r="H1376" s="274">
        <v>0</v>
      </c>
      <c r="I1376" s="274">
        <v>0.31966</v>
      </c>
      <c r="J1376" s="274">
        <v>0</v>
      </c>
      <c r="K1376" s="274">
        <v>0</v>
      </c>
      <c r="L1376" s="274">
        <v>0</v>
      </c>
      <c r="M1376" s="274">
        <v>0</v>
      </c>
      <c r="N1376" s="274">
        <v>0</v>
      </c>
      <c r="O1376" s="274">
        <v>0</v>
      </c>
      <c r="P1376" s="274">
        <v>0</v>
      </c>
      <c r="Q1376" s="274">
        <v>0</v>
      </c>
      <c r="R1376" s="274">
        <v>0</v>
      </c>
      <c r="S1376" s="274">
        <v>0</v>
      </c>
      <c r="T1376" s="274">
        <v>0.29006999999999999</v>
      </c>
      <c r="U1376" s="274">
        <v>0</v>
      </c>
      <c r="V1376" s="274">
        <v>0</v>
      </c>
      <c r="W1376" s="274">
        <v>4.0879999999999972E-2</v>
      </c>
      <c r="X1376" s="274">
        <v>0</v>
      </c>
      <c r="Y1376" s="274">
        <v>0</v>
      </c>
      <c r="Z1376" s="274">
        <v>0</v>
      </c>
      <c r="AA1376" s="274">
        <v>0</v>
      </c>
      <c r="AB1376" s="274">
        <v>0.15045</v>
      </c>
      <c r="AC1376" s="274">
        <v>7.0800000000000002E-2</v>
      </c>
      <c r="AD1376" s="274">
        <v>0.11731000000000003</v>
      </c>
      <c r="AE1376" s="274">
        <v>0</v>
      </c>
      <c r="AF1376" s="272">
        <f t="shared" si="87"/>
        <v>1</v>
      </c>
      <c r="AG1376" s="196">
        <f t="shared" si="84"/>
        <v>0.66950999999999994</v>
      </c>
    </row>
    <row r="1377" spans="1:33" s="23" customFormat="1" x14ac:dyDescent="0.25">
      <c r="A1377" s="1">
        <v>1979</v>
      </c>
      <c r="B1377" s="1" t="s">
        <v>22</v>
      </c>
      <c r="C1377" s="1" t="str">
        <f t="shared" si="85"/>
        <v>1979NS</v>
      </c>
      <c r="D1377" s="1" t="s">
        <v>56</v>
      </c>
      <c r="E1377" s="1" t="str">
        <f t="shared" si="86"/>
        <v>1979NSICI</v>
      </c>
      <c r="F1377" s="196">
        <v>0.11794</v>
      </c>
      <c r="G1377" s="196">
        <v>0.25036000000000003</v>
      </c>
      <c r="H1377" s="196">
        <v>0</v>
      </c>
      <c r="I1377" s="196">
        <v>3.0640000000000001E-2</v>
      </c>
      <c r="J1377" s="196">
        <v>0.11196</v>
      </c>
      <c r="K1377" s="196">
        <v>0</v>
      </c>
      <c r="L1377" s="196">
        <v>0</v>
      </c>
      <c r="M1377" s="196">
        <v>0</v>
      </c>
      <c r="N1377" s="196">
        <v>4.4240000000000002E-2</v>
      </c>
      <c r="O1377" s="196">
        <v>0</v>
      </c>
      <c r="P1377" s="196">
        <v>9.5299999999999968E-2</v>
      </c>
      <c r="Q1377" s="196">
        <v>0</v>
      </c>
      <c r="R1377" s="196">
        <v>0</v>
      </c>
      <c r="S1377" s="196">
        <v>0.12486999999999999</v>
      </c>
      <c r="T1377" s="196">
        <v>0</v>
      </c>
      <c r="U1377" s="196">
        <v>0.10765000000000001</v>
      </c>
      <c r="V1377" s="196">
        <v>0</v>
      </c>
      <c r="W1377" s="196">
        <v>5.8110000000000002E-2</v>
      </c>
      <c r="X1377" s="196">
        <v>1.7159999999999998E-2</v>
      </c>
      <c r="Y1377" s="197">
        <v>0</v>
      </c>
      <c r="Z1377" s="196">
        <v>0</v>
      </c>
      <c r="AA1377" s="196">
        <v>1.8009999999999998E-2</v>
      </c>
      <c r="AB1377" s="196">
        <v>1.6160000000000001E-2</v>
      </c>
      <c r="AC1377" s="196">
        <v>7.6E-3</v>
      </c>
      <c r="AD1377" s="196">
        <v>0</v>
      </c>
      <c r="AE1377" s="196">
        <v>0</v>
      </c>
      <c r="AF1377" s="272">
        <f t="shared" si="87"/>
        <v>0.99999999999999989</v>
      </c>
      <c r="AG1377" s="196">
        <f t="shared" si="84"/>
        <v>0.34955999999999998</v>
      </c>
    </row>
    <row r="1378" spans="1:33" s="23" customFormat="1" x14ac:dyDescent="0.25">
      <c r="A1378" s="1">
        <v>1979</v>
      </c>
      <c r="B1378" s="1" t="s">
        <v>22</v>
      </c>
      <c r="C1378" s="1" t="str">
        <f t="shared" si="85"/>
        <v>1979NS</v>
      </c>
      <c r="D1378" s="1" t="s">
        <v>58</v>
      </c>
      <c r="E1378" s="1" t="str">
        <f t="shared" si="86"/>
        <v>1979NSResidential</v>
      </c>
      <c r="F1378" s="196">
        <v>0.11794</v>
      </c>
      <c r="G1378" s="196">
        <v>0.25036000000000003</v>
      </c>
      <c r="H1378" s="196">
        <v>0</v>
      </c>
      <c r="I1378" s="196">
        <v>3.0640000000000001E-2</v>
      </c>
      <c r="J1378" s="196">
        <v>0.11196</v>
      </c>
      <c r="K1378" s="196">
        <v>0</v>
      </c>
      <c r="L1378" s="196">
        <v>0</v>
      </c>
      <c r="M1378" s="196">
        <v>0</v>
      </c>
      <c r="N1378" s="196">
        <v>4.4240000000000002E-2</v>
      </c>
      <c r="O1378" s="196">
        <v>0</v>
      </c>
      <c r="P1378" s="196">
        <v>9.5299999999999968E-2</v>
      </c>
      <c r="Q1378" s="196">
        <v>0</v>
      </c>
      <c r="R1378" s="196">
        <v>0</v>
      </c>
      <c r="S1378" s="196">
        <v>0.12486999999999999</v>
      </c>
      <c r="T1378" s="196">
        <v>0</v>
      </c>
      <c r="U1378" s="196">
        <v>0.10765000000000001</v>
      </c>
      <c r="V1378" s="196">
        <v>0</v>
      </c>
      <c r="W1378" s="196">
        <v>5.8110000000000002E-2</v>
      </c>
      <c r="X1378" s="196">
        <v>1.7159999999999998E-2</v>
      </c>
      <c r="Y1378" s="196">
        <v>0</v>
      </c>
      <c r="Z1378" s="196">
        <v>0</v>
      </c>
      <c r="AA1378" s="196">
        <v>1.8009999999999998E-2</v>
      </c>
      <c r="AB1378" s="196">
        <v>1.6160000000000001E-2</v>
      </c>
      <c r="AC1378" s="196">
        <v>7.6E-3</v>
      </c>
      <c r="AD1378" s="196">
        <v>0</v>
      </c>
      <c r="AE1378" s="196">
        <v>0</v>
      </c>
      <c r="AF1378" s="272">
        <f t="shared" si="87"/>
        <v>0.99999999999999989</v>
      </c>
      <c r="AG1378" s="196">
        <f t="shared" si="84"/>
        <v>0.34955999999999998</v>
      </c>
    </row>
    <row r="1379" spans="1:33" s="23" customFormat="1" x14ac:dyDescent="0.25">
      <c r="A1379" s="1">
        <v>1980</v>
      </c>
      <c r="B1379" s="1" t="s">
        <v>22</v>
      </c>
      <c r="C1379" s="1" t="str">
        <f t="shared" si="85"/>
        <v>1980NS</v>
      </c>
      <c r="D1379" s="1" t="s">
        <v>57</v>
      </c>
      <c r="E1379" s="1" t="str">
        <f t="shared" si="86"/>
        <v>1980NSC&amp;D</v>
      </c>
      <c r="F1379" s="274">
        <v>0</v>
      </c>
      <c r="G1379" s="274">
        <v>1.0829999999999999E-2</v>
      </c>
      <c r="H1379" s="274">
        <v>0</v>
      </c>
      <c r="I1379" s="274">
        <v>0.31966</v>
      </c>
      <c r="J1379" s="274">
        <v>0</v>
      </c>
      <c r="K1379" s="274">
        <v>0</v>
      </c>
      <c r="L1379" s="274">
        <v>0</v>
      </c>
      <c r="M1379" s="274">
        <v>0</v>
      </c>
      <c r="N1379" s="274">
        <v>0</v>
      </c>
      <c r="O1379" s="274">
        <v>0</v>
      </c>
      <c r="P1379" s="274">
        <v>0</v>
      </c>
      <c r="Q1379" s="274">
        <v>0</v>
      </c>
      <c r="R1379" s="274">
        <v>0</v>
      </c>
      <c r="S1379" s="274">
        <v>0</v>
      </c>
      <c r="T1379" s="274">
        <v>0.29006999999999999</v>
      </c>
      <c r="U1379" s="274">
        <v>0</v>
      </c>
      <c r="V1379" s="274">
        <v>0</v>
      </c>
      <c r="W1379" s="274">
        <v>4.0879999999999972E-2</v>
      </c>
      <c r="X1379" s="274">
        <v>0</v>
      </c>
      <c r="Y1379" s="274">
        <v>0</v>
      </c>
      <c r="Z1379" s="274">
        <v>0</v>
      </c>
      <c r="AA1379" s="274">
        <v>0</v>
      </c>
      <c r="AB1379" s="274">
        <v>0.15045</v>
      </c>
      <c r="AC1379" s="274">
        <v>7.0800000000000002E-2</v>
      </c>
      <c r="AD1379" s="274">
        <v>0.11731000000000003</v>
      </c>
      <c r="AE1379" s="274">
        <v>0</v>
      </c>
      <c r="AF1379" s="272">
        <f t="shared" si="87"/>
        <v>1</v>
      </c>
      <c r="AG1379" s="196">
        <f t="shared" si="84"/>
        <v>0.66950999999999994</v>
      </c>
    </row>
    <row r="1380" spans="1:33" s="23" customFormat="1" x14ac:dyDescent="0.25">
      <c r="A1380" s="1">
        <v>1980</v>
      </c>
      <c r="B1380" s="1" t="s">
        <v>22</v>
      </c>
      <c r="C1380" s="1" t="str">
        <f t="shared" si="85"/>
        <v>1980NS</v>
      </c>
      <c r="D1380" s="1" t="s">
        <v>56</v>
      </c>
      <c r="E1380" s="1" t="str">
        <f t="shared" si="86"/>
        <v>1980NSICI</v>
      </c>
      <c r="F1380" s="196">
        <v>0.11794</v>
      </c>
      <c r="G1380" s="196">
        <v>0.25036000000000003</v>
      </c>
      <c r="H1380" s="196">
        <v>0</v>
      </c>
      <c r="I1380" s="196">
        <v>3.0640000000000001E-2</v>
      </c>
      <c r="J1380" s="196">
        <v>0.11196</v>
      </c>
      <c r="K1380" s="196">
        <v>0</v>
      </c>
      <c r="L1380" s="196">
        <v>0</v>
      </c>
      <c r="M1380" s="196">
        <v>0</v>
      </c>
      <c r="N1380" s="196">
        <v>4.4240000000000002E-2</v>
      </c>
      <c r="O1380" s="196">
        <v>0</v>
      </c>
      <c r="P1380" s="196">
        <v>9.5299999999999968E-2</v>
      </c>
      <c r="Q1380" s="196">
        <v>0</v>
      </c>
      <c r="R1380" s="196">
        <v>0</v>
      </c>
      <c r="S1380" s="196">
        <v>0.12486999999999999</v>
      </c>
      <c r="T1380" s="196">
        <v>0</v>
      </c>
      <c r="U1380" s="196">
        <v>0.10765000000000001</v>
      </c>
      <c r="V1380" s="196">
        <v>0</v>
      </c>
      <c r="W1380" s="196">
        <v>5.8110000000000002E-2</v>
      </c>
      <c r="X1380" s="196">
        <v>1.7159999999999998E-2</v>
      </c>
      <c r="Y1380" s="197">
        <v>0</v>
      </c>
      <c r="Z1380" s="196">
        <v>0</v>
      </c>
      <c r="AA1380" s="196">
        <v>1.8009999999999998E-2</v>
      </c>
      <c r="AB1380" s="196">
        <v>1.6160000000000001E-2</v>
      </c>
      <c r="AC1380" s="196">
        <v>7.6E-3</v>
      </c>
      <c r="AD1380" s="196">
        <v>0</v>
      </c>
      <c r="AE1380" s="196">
        <v>0</v>
      </c>
      <c r="AF1380" s="272">
        <f t="shared" si="87"/>
        <v>0.99999999999999989</v>
      </c>
      <c r="AG1380" s="196">
        <f t="shared" si="84"/>
        <v>0.34955999999999998</v>
      </c>
    </row>
    <row r="1381" spans="1:33" s="23" customFormat="1" x14ac:dyDescent="0.25">
      <c r="A1381" s="1">
        <v>1980</v>
      </c>
      <c r="B1381" s="1" t="s">
        <v>22</v>
      </c>
      <c r="C1381" s="1" t="str">
        <f t="shared" si="85"/>
        <v>1980NS</v>
      </c>
      <c r="D1381" s="1" t="s">
        <v>58</v>
      </c>
      <c r="E1381" s="1" t="str">
        <f t="shared" si="86"/>
        <v>1980NSResidential</v>
      </c>
      <c r="F1381" s="196">
        <v>0.11794</v>
      </c>
      <c r="G1381" s="196">
        <v>0.25036000000000003</v>
      </c>
      <c r="H1381" s="196">
        <v>0</v>
      </c>
      <c r="I1381" s="196">
        <v>3.0640000000000001E-2</v>
      </c>
      <c r="J1381" s="196">
        <v>0.11196</v>
      </c>
      <c r="K1381" s="196">
        <v>0</v>
      </c>
      <c r="L1381" s="196">
        <v>0</v>
      </c>
      <c r="M1381" s="196">
        <v>0</v>
      </c>
      <c r="N1381" s="196">
        <v>4.4240000000000002E-2</v>
      </c>
      <c r="O1381" s="196">
        <v>0</v>
      </c>
      <c r="P1381" s="196">
        <v>9.5299999999999968E-2</v>
      </c>
      <c r="Q1381" s="196">
        <v>0</v>
      </c>
      <c r="R1381" s="196">
        <v>0</v>
      </c>
      <c r="S1381" s="196">
        <v>0.12486999999999999</v>
      </c>
      <c r="T1381" s="196">
        <v>0</v>
      </c>
      <c r="U1381" s="196">
        <v>0.10765000000000001</v>
      </c>
      <c r="V1381" s="196">
        <v>0</v>
      </c>
      <c r="W1381" s="196">
        <v>5.8110000000000002E-2</v>
      </c>
      <c r="X1381" s="196">
        <v>1.7159999999999998E-2</v>
      </c>
      <c r="Y1381" s="196">
        <v>0</v>
      </c>
      <c r="Z1381" s="196">
        <v>0</v>
      </c>
      <c r="AA1381" s="196">
        <v>1.8009999999999998E-2</v>
      </c>
      <c r="AB1381" s="196">
        <v>1.6160000000000001E-2</v>
      </c>
      <c r="AC1381" s="196">
        <v>7.6E-3</v>
      </c>
      <c r="AD1381" s="196">
        <v>0</v>
      </c>
      <c r="AE1381" s="196">
        <v>0</v>
      </c>
      <c r="AF1381" s="272">
        <f t="shared" si="87"/>
        <v>0.99999999999999989</v>
      </c>
      <c r="AG1381" s="196">
        <f t="shared" si="84"/>
        <v>0.34955999999999998</v>
      </c>
    </row>
    <row r="1382" spans="1:33" s="23" customFormat="1" x14ac:dyDescent="0.25">
      <c r="A1382" s="1">
        <v>1981</v>
      </c>
      <c r="B1382" s="1" t="s">
        <v>22</v>
      </c>
      <c r="C1382" s="1" t="str">
        <f t="shared" si="85"/>
        <v>1981NS</v>
      </c>
      <c r="D1382" s="1" t="s">
        <v>57</v>
      </c>
      <c r="E1382" s="1" t="str">
        <f t="shared" si="86"/>
        <v>1981NSC&amp;D</v>
      </c>
      <c r="F1382" s="274">
        <v>0</v>
      </c>
      <c r="G1382" s="274">
        <v>1.0829999999999999E-2</v>
      </c>
      <c r="H1382" s="274">
        <v>0</v>
      </c>
      <c r="I1382" s="274">
        <v>0.31966</v>
      </c>
      <c r="J1382" s="274">
        <v>0</v>
      </c>
      <c r="K1382" s="274">
        <v>0</v>
      </c>
      <c r="L1382" s="274">
        <v>0</v>
      </c>
      <c r="M1382" s="274">
        <v>0</v>
      </c>
      <c r="N1382" s="274">
        <v>0</v>
      </c>
      <c r="O1382" s="274">
        <v>0</v>
      </c>
      <c r="P1382" s="274">
        <v>0</v>
      </c>
      <c r="Q1382" s="274">
        <v>0</v>
      </c>
      <c r="R1382" s="274">
        <v>0</v>
      </c>
      <c r="S1382" s="274">
        <v>0</v>
      </c>
      <c r="T1382" s="274">
        <v>0.29006999999999999</v>
      </c>
      <c r="U1382" s="274">
        <v>0</v>
      </c>
      <c r="V1382" s="274">
        <v>0</v>
      </c>
      <c r="W1382" s="274">
        <v>4.0879999999999972E-2</v>
      </c>
      <c r="X1382" s="274">
        <v>0</v>
      </c>
      <c r="Y1382" s="274">
        <v>0</v>
      </c>
      <c r="Z1382" s="274">
        <v>0</v>
      </c>
      <c r="AA1382" s="274">
        <v>0</v>
      </c>
      <c r="AB1382" s="274">
        <v>0.15045</v>
      </c>
      <c r="AC1382" s="274">
        <v>7.0800000000000002E-2</v>
      </c>
      <c r="AD1382" s="274">
        <v>0.11731000000000003</v>
      </c>
      <c r="AE1382" s="274">
        <v>0</v>
      </c>
      <c r="AF1382" s="272">
        <f t="shared" si="87"/>
        <v>1</v>
      </c>
      <c r="AG1382" s="196">
        <f t="shared" ref="AG1382:AG1445" si="88">SUM(S1382:AE1382)</f>
        <v>0.66950999999999994</v>
      </c>
    </row>
    <row r="1383" spans="1:33" s="23" customFormat="1" x14ac:dyDescent="0.25">
      <c r="A1383" s="1">
        <v>1981</v>
      </c>
      <c r="B1383" s="1" t="s">
        <v>22</v>
      </c>
      <c r="C1383" s="1" t="str">
        <f t="shared" si="85"/>
        <v>1981NS</v>
      </c>
      <c r="D1383" s="1" t="s">
        <v>56</v>
      </c>
      <c r="E1383" s="1" t="str">
        <f t="shared" si="86"/>
        <v>1981NSICI</v>
      </c>
      <c r="F1383" s="196">
        <v>0.11794</v>
      </c>
      <c r="G1383" s="196">
        <v>0.25036000000000003</v>
      </c>
      <c r="H1383" s="196">
        <v>0</v>
      </c>
      <c r="I1383" s="196">
        <v>3.0640000000000001E-2</v>
      </c>
      <c r="J1383" s="196">
        <v>0.11196</v>
      </c>
      <c r="K1383" s="196">
        <v>0</v>
      </c>
      <c r="L1383" s="196">
        <v>0</v>
      </c>
      <c r="M1383" s="196">
        <v>0</v>
      </c>
      <c r="N1383" s="196">
        <v>4.4240000000000002E-2</v>
      </c>
      <c r="O1383" s="196">
        <v>0</v>
      </c>
      <c r="P1383" s="196">
        <v>9.5299999999999968E-2</v>
      </c>
      <c r="Q1383" s="196">
        <v>0</v>
      </c>
      <c r="R1383" s="196">
        <v>0</v>
      </c>
      <c r="S1383" s="196">
        <v>0.12486999999999999</v>
      </c>
      <c r="T1383" s="196">
        <v>0</v>
      </c>
      <c r="U1383" s="196">
        <v>0.10765000000000001</v>
      </c>
      <c r="V1383" s="196">
        <v>0</v>
      </c>
      <c r="W1383" s="196">
        <v>5.8110000000000002E-2</v>
      </c>
      <c r="X1383" s="196">
        <v>1.7159999999999998E-2</v>
      </c>
      <c r="Y1383" s="197">
        <v>0</v>
      </c>
      <c r="Z1383" s="196">
        <v>0</v>
      </c>
      <c r="AA1383" s="196">
        <v>1.8009999999999998E-2</v>
      </c>
      <c r="AB1383" s="196">
        <v>1.6160000000000001E-2</v>
      </c>
      <c r="AC1383" s="196">
        <v>7.6E-3</v>
      </c>
      <c r="AD1383" s="196">
        <v>0</v>
      </c>
      <c r="AE1383" s="196">
        <v>0</v>
      </c>
      <c r="AF1383" s="272">
        <f t="shared" si="87"/>
        <v>0.99999999999999989</v>
      </c>
      <c r="AG1383" s="196">
        <f t="shared" si="88"/>
        <v>0.34955999999999998</v>
      </c>
    </row>
    <row r="1384" spans="1:33" s="23" customFormat="1" x14ac:dyDescent="0.25">
      <c r="A1384" s="1">
        <v>1981</v>
      </c>
      <c r="B1384" s="1" t="s">
        <v>22</v>
      </c>
      <c r="C1384" s="1" t="str">
        <f t="shared" si="85"/>
        <v>1981NS</v>
      </c>
      <c r="D1384" s="1" t="s">
        <v>58</v>
      </c>
      <c r="E1384" s="1" t="str">
        <f t="shared" si="86"/>
        <v>1981NSResidential</v>
      </c>
      <c r="F1384" s="196">
        <v>0.11794</v>
      </c>
      <c r="G1384" s="196">
        <v>0.25036000000000003</v>
      </c>
      <c r="H1384" s="196">
        <v>0</v>
      </c>
      <c r="I1384" s="196">
        <v>3.0640000000000001E-2</v>
      </c>
      <c r="J1384" s="196">
        <v>0.11196</v>
      </c>
      <c r="K1384" s="196">
        <v>0</v>
      </c>
      <c r="L1384" s="196">
        <v>0</v>
      </c>
      <c r="M1384" s="196">
        <v>0</v>
      </c>
      <c r="N1384" s="196">
        <v>4.4240000000000002E-2</v>
      </c>
      <c r="O1384" s="196">
        <v>0</v>
      </c>
      <c r="P1384" s="196">
        <v>9.5299999999999968E-2</v>
      </c>
      <c r="Q1384" s="196">
        <v>0</v>
      </c>
      <c r="R1384" s="196">
        <v>0</v>
      </c>
      <c r="S1384" s="196">
        <v>0.12486999999999999</v>
      </c>
      <c r="T1384" s="196">
        <v>0</v>
      </c>
      <c r="U1384" s="196">
        <v>0.10765000000000001</v>
      </c>
      <c r="V1384" s="196">
        <v>0</v>
      </c>
      <c r="W1384" s="196">
        <v>5.8110000000000002E-2</v>
      </c>
      <c r="X1384" s="196">
        <v>1.7159999999999998E-2</v>
      </c>
      <c r="Y1384" s="196">
        <v>0</v>
      </c>
      <c r="Z1384" s="196">
        <v>0</v>
      </c>
      <c r="AA1384" s="196">
        <v>1.8009999999999998E-2</v>
      </c>
      <c r="AB1384" s="196">
        <v>1.6160000000000001E-2</v>
      </c>
      <c r="AC1384" s="196">
        <v>7.6E-3</v>
      </c>
      <c r="AD1384" s="196">
        <v>0</v>
      </c>
      <c r="AE1384" s="196">
        <v>0</v>
      </c>
      <c r="AF1384" s="272">
        <f t="shared" si="87"/>
        <v>0.99999999999999989</v>
      </c>
      <c r="AG1384" s="196">
        <f t="shared" si="88"/>
        <v>0.34955999999999998</v>
      </c>
    </row>
    <row r="1385" spans="1:33" s="23" customFormat="1" x14ac:dyDescent="0.25">
      <c r="A1385" s="1">
        <v>1982</v>
      </c>
      <c r="B1385" s="1" t="s">
        <v>22</v>
      </c>
      <c r="C1385" s="1" t="str">
        <f t="shared" si="85"/>
        <v>1982NS</v>
      </c>
      <c r="D1385" s="1" t="s">
        <v>57</v>
      </c>
      <c r="E1385" s="1" t="str">
        <f t="shared" si="86"/>
        <v>1982NSC&amp;D</v>
      </c>
      <c r="F1385" s="274">
        <v>0</v>
      </c>
      <c r="G1385" s="274">
        <v>1.0829999999999999E-2</v>
      </c>
      <c r="H1385" s="274">
        <v>0</v>
      </c>
      <c r="I1385" s="274">
        <v>0.31966</v>
      </c>
      <c r="J1385" s="274">
        <v>0</v>
      </c>
      <c r="K1385" s="274">
        <v>0</v>
      </c>
      <c r="L1385" s="274">
        <v>0</v>
      </c>
      <c r="M1385" s="274">
        <v>0</v>
      </c>
      <c r="N1385" s="274">
        <v>0</v>
      </c>
      <c r="O1385" s="274">
        <v>0</v>
      </c>
      <c r="P1385" s="274">
        <v>0</v>
      </c>
      <c r="Q1385" s="274">
        <v>0</v>
      </c>
      <c r="R1385" s="274">
        <v>0</v>
      </c>
      <c r="S1385" s="274">
        <v>0</v>
      </c>
      <c r="T1385" s="274">
        <v>0.29006999999999999</v>
      </c>
      <c r="U1385" s="274">
        <v>0</v>
      </c>
      <c r="V1385" s="274">
        <v>0</v>
      </c>
      <c r="W1385" s="274">
        <v>4.0879999999999972E-2</v>
      </c>
      <c r="X1385" s="274">
        <v>0</v>
      </c>
      <c r="Y1385" s="274">
        <v>0</v>
      </c>
      <c r="Z1385" s="274">
        <v>0</v>
      </c>
      <c r="AA1385" s="274">
        <v>0</v>
      </c>
      <c r="AB1385" s="274">
        <v>0.15045</v>
      </c>
      <c r="AC1385" s="274">
        <v>7.0800000000000002E-2</v>
      </c>
      <c r="AD1385" s="274">
        <v>0.11731000000000003</v>
      </c>
      <c r="AE1385" s="274">
        <v>0</v>
      </c>
      <c r="AF1385" s="272">
        <f t="shared" si="87"/>
        <v>1</v>
      </c>
      <c r="AG1385" s="196">
        <f t="shared" si="88"/>
        <v>0.66950999999999994</v>
      </c>
    </row>
    <row r="1386" spans="1:33" s="23" customFormat="1" x14ac:dyDescent="0.25">
      <c r="A1386" s="1">
        <v>1982</v>
      </c>
      <c r="B1386" s="1" t="s">
        <v>22</v>
      </c>
      <c r="C1386" s="1" t="str">
        <f t="shared" si="85"/>
        <v>1982NS</v>
      </c>
      <c r="D1386" s="1" t="s">
        <v>56</v>
      </c>
      <c r="E1386" s="1" t="str">
        <f t="shared" si="86"/>
        <v>1982NSICI</v>
      </c>
      <c r="F1386" s="196">
        <v>0.11794</v>
      </c>
      <c r="G1386" s="196">
        <v>0.25036000000000003</v>
      </c>
      <c r="H1386" s="196">
        <v>0</v>
      </c>
      <c r="I1386" s="196">
        <v>3.0640000000000001E-2</v>
      </c>
      <c r="J1386" s="196">
        <v>0.11196</v>
      </c>
      <c r="K1386" s="196">
        <v>0</v>
      </c>
      <c r="L1386" s="196">
        <v>0</v>
      </c>
      <c r="M1386" s="196">
        <v>0</v>
      </c>
      <c r="N1386" s="196">
        <v>4.4240000000000002E-2</v>
      </c>
      <c r="O1386" s="196">
        <v>0</v>
      </c>
      <c r="P1386" s="196">
        <v>9.5299999999999968E-2</v>
      </c>
      <c r="Q1386" s="196">
        <v>0</v>
      </c>
      <c r="R1386" s="196">
        <v>0</v>
      </c>
      <c r="S1386" s="196">
        <v>0.12486999999999999</v>
      </c>
      <c r="T1386" s="196">
        <v>0</v>
      </c>
      <c r="U1386" s="196">
        <v>0.10765000000000001</v>
      </c>
      <c r="V1386" s="196">
        <v>0</v>
      </c>
      <c r="W1386" s="196">
        <v>5.8110000000000002E-2</v>
      </c>
      <c r="X1386" s="196">
        <v>1.7159999999999998E-2</v>
      </c>
      <c r="Y1386" s="196">
        <v>0</v>
      </c>
      <c r="Z1386" s="196">
        <v>0</v>
      </c>
      <c r="AA1386" s="196">
        <v>1.8009999999999998E-2</v>
      </c>
      <c r="AB1386" s="196">
        <v>1.6160000000000001E-2</v>
      </c>
      <c r="AC1386" s="196">
        <v>7.6E-3</v>
      </c>
      <c r="AD1386" s="196">
        <v>0</v>
      </c>
      <c r="AE1386" s="196">
        <v>0</v>
      </c>
      <c r="AF1386" s="272">
        <f t="shared" si="87"/>
        <v>0.99999999999999989</v>
      </c>
      <c r="AG1386" s="196">
        <f t="shared" si="88"/>
        <v>0.34955999999999998</v>
      </c>
    </row>
    <row r="1387" spans="1:33" s="23" customFormat="1" x14ac:dyDescent="0.25">
      <c r="A1387" s="1">
        <v>1982</v>
      </c>
      <c r="B1387" s="1" t="s">
        <v>22</v>
      </c>
      <c r="C1387" s="1" t="str">
        <f t="shared" si="85"/>
        <v>1982NS</v>
      </c>
      <c r="D1387" s="1" t="s">
        <v>58</v>
      </c>
      <c r="E1387" s="1" t="str">
        <f t="shared" si="86"/>
        <v>1982NSResidential</v>
      </c>
      <c r="F1387" s="196">
        <v>0.11794</v>
      </c>
      <c r="G1387" s="196">
        <v>0.25036000000000003</v>
      </c>
      <c r="H1387" s="196">
        <v>0</v>
      </c>
      <c r="I1387" s="196">
        <v>3.0640000000000001E-2</v>
      </c>
      <c r="J1387" s="196">
        <v>0.11196</v>
      </c>
      <c r="K1387" s="196">
        <v>0</v>
      </c>
      <c r="L1387" s="196">
        <v>0</v>
      </c>
      <c r="M1387" s="196">
        <v>0</v>
      </c>
      <c r="N1387" s="196">
        <v>4.4240000000000002E-2</v>
      </c>
      <c r="O1387" s="196">
        <v>0</v>
      </c>
      <c r="P1387" s="196">
        <v>9.5299999999999968E-2</v>
      </c>
      <c r="Q1387" s="196">
        <v>0</v>
      </c>
      <c r="R1387" s="196">
        <v>0</v>
      </c>
      <c r="S1387" s="196">
        <v>0.12486999999999999</v>
      </c>
      <c r="T1387" s="196">
        <v>0</v>
      </c>
      <c r="U1387" s="196">
        <v>0.10765000000000001</v>
      </c>
      <c r="V1387" s="196">
        <v>0</v>
      </c>
      <c r="W1387" s="196">
        <v>5.8110000000000002E-2</v>
      </c>
      <c r="X1387" s="196">
        <v>1.7159999999999998E-2</v>
      </c>
      <c r="Y1387" s="196">
        <v>0</v>
      </c>
      <c r="Z1387" s="196">
        <v>0</v>
      </c>
      <c r="AA1387" s="196">
        <v>1.8009999999999998E-2</v>
      </c>
      <c r="AB1387" s="196">
        <v>1.6160000000000001E-2</v>
      </c>
      <c r="AC1387" s="196">
        <v>7.6E-3</v>
      </c>
      <c r="AD1387" s="196">
        <v>0</v>
      </c>
      <c r="AE1387" s="196">
        <v>0</v>
      </c>
      <c r="AF1387" s="272">
        <f t="shared" si="87"/>
        <v>0.99999999999999989</v>
      </c>
      <c r="AG1387" s="196">
        <f t="shared" si="88"/>
        <v>0.34955999999999998</v>
      </c>
    </row>
    <row r="1388" spans="1:33" s="23" customFormat="1" x14ac:dyDescent="0.25">
      <c r="A1388" s="1">
        <v>1983</v>
      </c>
      <c r="B1388" s="1" t="s">
        <v>22</v>
      </c>
      <c r="C1388" s="1" t="str">
        <f t="shared" si="85"/>
        <v>1983NS</v>
      </c>
      <c r="D1388" s="1" t="s">
        <v>57</v>
      </c>
      <c r="E1388" s="1" t="str">
        <f t="shared" si="86"/>
        <v>1983NSC&amp;D</v>
      </c>
      <c r="F1388" s="274">
        <v>0</v>
      </c>
      <c r="G1388" s="274">
        <v>1.0829999999999999E-2</v>
      </c>
      <c r="H1388" s="274">
        <v>0</v>
      </c>
      <c r="I1388" s="274">
        <v>0.31966</v>
      </c>
      <c r="J1388" s="274">
        <v>0</v>
      </c>
      <c r="K1388" s="274">
        <v>0</v>
      </c>
      <c r="L1388" s="274">
        <v>0</v>
      </c>
      <c r="M1388" s="274">
        <v>0</v>
      </c>
      <c r="N1388" s="274">
        <v>0</v>
      </c>
      <c r="O1388" s="274">
        <v>0</v>
      </c>
      <c r="P1388" s="274">
        <v>0</v>
      </c>
      <c r="Q1388" s="274">
        <v>0</v>
      </c>
      <c r="R1388" s="274">
        <v>0</v>
      </c>
      <c r="S1388" s="274">
        <v>0</v>
      </c>
      <c r="T1388" s="274">
        <v>0.29006999999999999</v>
      </c>
      <c r="U1388" s="274">
        <v>0</v>
      </c>
      <c r="V1388" s="274">
        <v>0</v>
      </c>
      <c r="W1388" s="274">
        <v>4.0879999999999972E-2</v>
      </c>
      <c r="X1388" s="274">
        <v>0</v>
      </c>
      <c r="Y1388" s="274">
        <v>0</v>
      </c>
      <c r="Z1388" s="274">
        <v>0</v>
      </c>
      <c r="AA1388" s="274">
        <v>0</v>
      </c>
      <c r="AB1388" s="274">
        <v>0.15045</v>
      </c>
      <c r="AC1388" s="274">
        <v>7.0800000000000002E-2</v>
      </c>
      <c r="AD1388" s="274">
        <v>0.11731000000000003</v>
      </c>
      <c r="AE1388" s="274">
        <v>0</v>
      </c>
      <c r="AF1388" s="272">
        <f t="shared" si="87"/>
        <v>1</v>
      </c>
      <c r="AG1388" s="196">
        <f t="shared" si="88"/>
        <v>0.66950999999999994</v>
      </c>
    </row>
    <row r="1389" spans="1:33" s="23" customFormat="1" x14ac:dyDescent="0.25">
      <c r="A1389" s="1">
        <v>1983</v>
      </c>
      <c r="B1389" s="1" t="s">
        <v>22</v>
      </c>
      <c r="C1389" s="1" t="str">
        <f t="shared" si="85"/>
        <v>1983NS</v>
      </c>
      <c r="D1389" s="1" t="s">
        <v>56</v>
      </c>
      <c r="E1389" s="1" t="str">
        <f t="shared" si="86"/>
        <v>1983NSICI</v>
      </c>
      <c r="F1389" s="196">
        <v>0.11794</v>
      </c>
      <c r="G1389" s="196">
        <v>0.25036000000000003</v>
      </c>
      <c r="H1389" s="196">
        <v>0</v>
      </c>
      <c r="I1389" s="196">
        <v>3.0640000000000001E-2</v>
      </c>
      <c r="J1389" s="196">
        <v>0.11196</v>
      </c>
      <c r="K1389" s="196">
        <v>0</v>
      </c>
      <c r="L1389" s="196">
        <v>0</v>
      </c>
      <c r="M1389" s="196">
        <v>0</v>
      </c>
      <c r="N1389" s="196">
        <v>4.4240000000000002E-2</v>
      </c>
      <c r="O1389" s="196">
        <v>0</v>
      </c>
      <c r="P1389" s="196">
        <v>9.5299999999999968E-2</v>
      </c>
      <c r="Q1389" s="196">
        <v>0</v>
      </c>
      <c r="R1389" s="196">
        <v>0</v>
      </c>
      <c r="S1389" s="196">
        <v>0.12486999999999999</v>
      </c>
      <c r="T1389" s="196">
        <v>0</v>
      </c>
      <c r="U1389" s="196">
        <v>0.10765000000000001</v>
      </c>
      <c r="V1389" s="196">
        <v>0</v>
      </c>
      <c r="W1389" s="196">
        <v>5.8110000000000002E-2</v>
      </c>
      <c r="X1389" s="196">
        <v>1.7159999999999998E-2</v>
      </c>
      <c r="Y1389" s="197">
        <v>0</v>
      </c>
      <c r="Z1389" s="196">
        <v>0</v>
      </c>
      <c r="AA1389" s="196">
        <v>1.8009999999999998E-2</v>
      </c>
      <c r="AB1389" s="196">
        <v>1.6160000000000001E-2</v>
      </c>
      <c r="AC1389" s="196">
        <v>7.6E-3</v>
      </c>
      <c r="AD1389" s="196">
        <v>0</v>
      </c>
      <c r="AE1389" s="196">
        <v>0</v>
      </c>
      <c r="AF1389" s="272">
        <f t="shared" si="87"/>
        <v>0.99999999999999989</v>
      </c>
      <c r="AG1389" s="196">
        <f t="shared" si="88"/>
        <v>0.34955999999999998</v>
      </c>
    </row>
    <row r="1390" spans="1:33" s="23" customFormat="1" x14ac:dyDescent="0.25">
      <c r="A1390" s="1">
        <v>1983</v>
      </c>
      <c r="B1390" s="1" t="s">
        <v>22</v>
      </c>
      <c r="C1390" s="1" t="str">
        <f t="shared" si="85"/>
        <v>1983NS</v>
      </c>
      <c r="D1390" s="1" t="s">
        <v>58</v>
      </c>
      <c r="E1390" s="1" t="str">
        <f t="shared" si="86"/>
        <v>1983NSResidential</v>
      </c>
      <c r="F1390" s="196">
        <v>0.11794</v>
      </c>
      <c r="G1390" s="196">
        <v>0.25036000000000003</v>
      </c>
      <c r="H1390" s="196">
        <v>0</v>
      </c>
      <c r="I1390" s="196">
        <v>3.0640000000000001E-2</v>
      </c>
      <c r="J1390" s="196">
        <v>0.11196</v>
      </c>
      <c r="K1390" s="196">
        <v>0</v>
      </c>
      <c r="L1390" s="196">
        <v>0</v>
      </c>
      <c r="M1390" s="196">
        <v>0</v>
      </c>
      <c r="N1390" s="196">
        <v>4.4240000000000002E-2</v>
      </c>
      <c r="O1390" s="196">
        <v>0</v>
      </c>
      <c r="P1390" s="196">
        <v>9.5299999999999968E-2</v>
      </c>
      <c r="Q1390" s="196">
        <v>0</v>
      </c>
      <c r="R1390" s="196">
        <v>0</v>
      </c>
      <c r="S1390" s="196">
        <v>0.12486999999999999</v>
      </c>
      <c r="T1390" s="196">
        <v>0</v>
      </c>
      <c r="U1390" s="196">
        <v>0.10765000000000001</v>
      </c>
      <c r="V1390" s="196">
        <v>0</v>
      </c>
      <c r="W1390" s="196">
        <v>5.8110000000000002E-2</v>
      </c>
      <c r="X1390" s="196">
        <v>1.7159999999999998E-2</v>
      </c>
      <c r="Y1390" s="196">
        <v>0</v>
      </c>
      <c r="Z1390" s="196">
        <v>0</v>
      </c>
      <c r="AA1390" s="196">
        <v>1.8009999999999998E-2</v>
      </c>
      <c r="AB1390" s="196">
        <v>1.6160000000000001E-2</v>
      </c>
      <c r="AC1390" s="196">
        <v>7.6E-3</v>
      </c>
      <c r="AD1390" s="196">
        <v>0</v>
      </c>
      <c r="AE1390" s="196">
        <v>0</v>
      </c>
      <c r="AF1390" s="272">
        <f t="shared" si="87"/>
        <v>0.99999999999999989</v>
      </c>
      <c r="AG1390" s="196">
        <f t="shared" si="88"/>
        <v>0.34955999999999998</v>
      </c>
    </row>
    <row r="1391" spans="1:33" s="23" customFormat="1" x14ac:dyDescent="0.25">
      <c r="A1391" s="1">
        <v>1984</v>
      </c>
      <c r="B1391" s="1" t="s">
        <v>22</v>
      </c>
      <c r="C1391" s="1" t="str">
        <f t="shared" si="85"/>
        <v>1984NS</v>
      </c>
      <c r="D1391" s="1" t="s">
        <v>57</v>
      </c>
      <c r="E1391" s="1" t="str">
        <f t="shared" si="86"/>
        <v>1984NSC&amp;D</v>
      </c>
      <c r="F1391" s="274">
        <v>0</v>
      </c>
      <c r="G1391" s="274">
        <v>1.0829999999999999E-2</v>
      </c>
      <c r="H1391" s="274">
        <v>0</v>
      </c>
      <c r="I1391" s="274">
        <v>0.31966</v>
      </c>
      <c r="J1391" s="274">
        <v>0</v>
      </c>
      <c r="K1391" s="274">
        <v>0</v>
      </c>
      <c r="L1391" s="274">
        <v>0</v>
      </c>
      <c r="M1391" s="274">
        <v>0</v>
      </c>
      <c r="N1391" s="274">
        <v>0</v>
      </c>
      <c r="O1391" s="274">
        <v>0</v>
      </c>
      <c r="P1391" s="274">
        <v>0</v>
      </c>
      <c r="Q1391" s="274">
        <v>0</v>
      </c>
      <c r="R1391" s="274">
        <v>0</v>
      </c>
      <c r="S1391" s="274">
        <v>0</v>
      </c>
      <c r="T1391" s="274">
        <v>0.29006999999999999</v>
      </c>
      <c r="U1391" s="274">
        <v>0</v>
      </c>
      <c r="V1391" s="274">
        <v>0</v>
      </c>
      <c r="W1391" s="274">
        <v>4.0879999999999972E-2</v>
      </c>
      <c r="X1391" s="274">
        <v>0</v>
      </c>
      <c r="Y1391" s="274">
        <v>0</v>
      </c>
      <c r="Z1391" s="274">
        <v>0</v>
      </c>
      <c r="AA1391" s="274">
        <v>0</v>
      </c>
      <c r="AB1391" s="274">
        <v>0.15045</v>
      </c>
      <c r="AC1391" s="274">
        <v>7.0800000000000002E-2</v>
      </c>
      <c r="AD1391" s="274">
        <v>0.11731000000000003</v>
      </c>
      <c r="AE1391" s="274">
        <v>0</v>
      </c>
      <c r="AF1391" s="272">
        <f t="shared" si="87"/>
        <v>1</v>
      </c>
      <c r="AG1391" s="196">
        <f t="shared" si="88"/>
        <v>0.66950999999999994</v>
      </c>
    </row>
    <row r="1392" spans="1:33" s="23" customFormat="1" x14ac:dyDescent="0.25">
      <c r="A1392" s="1">
        <v>1984</v>
      </c>
      <c r="B1392" s="1" t="s">
        <v>22</v>
      </c>
      <c r="C1392" s="1" t="str">
        <f t="shared" si="85"/>
        <v>1984NS</v>
      </c>
      <c r="D1392" s="1" t="s">
        <v>56</v>
      </c>
      <c r="E1392" s="1" t="str">
        <f t="shared" si="86"/>
        <v>1984NSICI</v>
      </c>
      <c r="F1392" s="196">
        <v>0.11794</v>
      </c>
      <c r="G1392" s="196">
        <v>0.25036000000000003</v>
      </c>
      <c r="H1392" s="196">
        <v>0</v>
      </c>
      <c r="I1392" s="196">
        <v>3.0640000000000001E-2</v>
      </c>
      <c r="J1392" s="196">
        <v>0.11196</v>
      </c>
      <c r="K1392" s="196">
        <v>0</v>
      </c>
      <c r="L1392" s="196">
        <v>0</v>
      </c>
      <c r="M1392" s="196">
        <v>0</v>
      </c>
      <c r="N1392" s="196">
        <v>4.4240000000000002E-2</v>
      </c>
      <c r="O1392" s="196">
        <v>0</v>
      </c>
      <c r="P1392" s="196">
        <v>9.5299999999999968E-2</v>
      </c>
      <c r="Q1392" s="196">
        <v>0</v>
      </c>
      <c r="R1392" s="196">
        <v>0</v>
      </c>
      <c r="S1392" s="196">
        <v>0.12486999999999999</v>
      </c>
      <c r="T1392" s="196">
        <v>0</v>
      </c>
      <c r="U1392" s="196">
        <v>0.10765000000000001</v>
      </c>
      <c r="V1392" s="196">
        <v>0</v>
      </c>
      <c r="W1392" s="196">
        <v>5.8110000000000002E-2</v>
      </c>
      <c r="X1392" s="196">
        <v>1.7159999999999998E-2</v>
      </c>
      <c r="Y1392" s="197">
        <v>0</v>
      </c>
      <c r="Z1392" s="196">
        <v>0</v>
      </c>
      <c r="AA1392" s="196">
        <v>1.8009999999999998E-2</v>
      </c>
      <c r="AB1392" s="196">
        <v>1.6160000000000001E-2</v>
      </c>
      <c r="AC1392" s="196">
        <v>7.6E-3</v>
      </c>
      <c r="AD1392" s="196">
        <v>0</v>
      </c>
      <c r="AE1392" s="196">
        <v>0</v>
      </c>
      <c r="AF1392" s="272">
        <f t="shared" si="87"/>
        <v>0.99999999999999989</v>
      </c>
      <c r="AG1392" s="196">
        <f t="shared" si="88"/>
        <v>0.34955999999999998</v>
      </c>
    </row>
    <row r="1393" spans="1:33" s="23" customFormat="1" x14ac:dyDescent="0.25">
      <c r="A1393" s="1">
        <v>1984</v>
      </c>
      <c r="B1393" s="1" t="s">
        <v>22</v>
      </c>
      <c r="C1393" s="1" t="str">
        <f t="shared" si="85"/>
        <v>1984NS</v>
      </c>
      <c r="D1393" s="1" t="s">
        <v>58</v>
      </c>
      <c r="E1393" s="1" t="str">
        <f t="shared" si="86"/>
        <v>1984NSResidential</v>
      </c>
      <c r="F1393" s="196">
        <v>0.11794</v>
      </c>
      <c r="G1393" s="196">
        <v>0.25036000000000003</v>
      </c>
      <c r="H1393" s="196">
        <v>0</v>
      </c>
      <c r="I1393" s="196">
        <v>3.0640000000000001E-2</v>
      </c>
      <c r="J1393" s="196">
        <v>0.11196</v>
      </c>
      <c r="K1393" s="196">
        <v>0</v>
      </c>
      <c r="L1393" s="196">
        <v>0</v>
      </c>
      <c r="M1393" s="196">
        <v>0</v>
      </c>
      <c r="N1393" s="196">
        <v>4.4240000000000002E-2</v>
      </c>
      <c r="O1393" s="196">
        <v>0</v>
      </c>
      <c r="P1393" s="196">
        <v>9.5299999999999968E-2</v>
      </c>
      <c r="Q1393" s="196">
        <v>0</v>
      </c>
      <c r="R1393" s="196">
        <v>0</v>
      </c>
      <c r="S1393" s="196">
        <v>0.12486999999999999</v>
      </c>
      <c r="T1393" s="196">
        <v>0</v>
      </c>
      <c r="U1393" s="196">
        <v>0.10765000000000001</v>
      </c>
      <c r="V1393" s="196">
        <v>0</v>
      </c>
      <c r="W1393" s="196">
        <v>5.8110000000000002E-2</v>
      </c>
      <c r="X1393" s="196">
        <v>1.7159999999999998E-2</v>
      </c>
      <c r="Y1393" s="196">
        <v>0</v>
      </c>
      <c r="Z1393" s="196">
        <v>0</v>
      </c>
      <c r="AA1393" s="196">
        <v>1.8009999999999998E-2</v>
      </c>
      <c r="AB1393" s="196">
        <v>1.6160000000000001E-2</v>
      </c>
      <c r="AC1393" s="196">
        <v>7.6E-3</v>
      </c>
      <c r="AD1393" s="196">
        <v>0</v>
      </c>
      <c r="AE1393" s="196">
        <v>0</v>
      </c>
      <c r="AF1393" s="272">
        <f t="shared" si="87"/>
        <v>0.99999999999999989</v>
      </c>
      <c r="AG1393" s="196">
        <f t="shared" si="88"/>
        <v>0.34955999999999998</v>
      </c>
    </row>
    <row r="1394" spans="1:33" s="23" customFormat="1" x14ac:dyDescent="0.25">
      <c r="A1394" s="1">
        <v>1985</v>
      </c>
      <c r="B1394" s="1" t="s">
        <v>22</v>
      </c>
      <c r="C1394" s="1" t="str">
        <f t="shared" si="85"/>
        <v>1985NS</v>
      </c>
      <c r="D1394" s="1" t="s">
        <v>57</v>
      </c>
      <c r="E1394" s="1" t="str">
        <f t="shared" si="86"/>
        <v>1985NSC&amp;D</v>
      </c>
      <c r="F1394" s="274">
        <v>0</v>
      </c>
      <c r="G1394" s="274">
        <v>1.0829999999999999E-2</v>
      </c>
      <c r="H1394" s="274">
        <v>0</v>
      </c>
      <c r="I1394" s="274">
        <v>0.31966</v>
      </c>
      <c r="J1394" s="274">
        <v>0</v>
      </c>
      <c r="K1394" s="274">
        <v>0</v>
      </c>
      <c r="L1394" s="274">
        <v>0</v>
      </c>
      <c r="M1394" s="274">
        <v>0</v>
      </c>
      <c r="N1394" s="274">
        <v>0</v>
      </c>
      <c r="O1394" s="274">
        <v>0</v>
      </c>
      <c r="P1394" s="274">
        <v>0</v>
      </c>
      <c r="Q1394" s="274">
        <v>0</v>
      </c>
      <c r="R1394" s="274">
        <v>0</v>
      </c>
      <c r="S1394" s="274">
        <v>0</v>
      </c>
      <c r="T1394" s="274">
        <v>0.29006999999999999</v>
      </c>
      <c r="U1394" s="274">
        <v>0</v>
      </c>
      <c r="V1394" s="274">
        <v>0</v>
      </c>
      <c r="W1394" s="274">
        <v>4.0879999999999972E-2</v>
      </c>
      <c r="X1394" s="274">
        <v>0</v>
      </c>
      <c r="Y1394" s="274">
        <v>0</v>
      </c>
      <c r="Z1394" s="274">
        <v>0</v>
      </c>
      <c r="AA1394" s="274">
        <v>0</v>
      </c>
      <c r="AB1394" s="274">
        <v>0.15045</v>
      </c>
      <c r="AC1394" s="274">
        <v>7.0800000000000002E-2</v>
      </c>
      <c r="AD1394" s="274">
        <v>0.11731000000000003</v>
      </c>
      <c r="AE1394" s="274">
        <v>0</v>
      </c>
      <c r="AF1394" s="272">
        <f t="shared" si="87"/>
        <v>1</v>
      </c>
      <c r="AG1394" s="196">
        <f t="shared" si="88"/>
        <v>0.66950999999999994</v>
      </c>
    </row>
    <row r="1395" spans="1:33" s="23" customFormat="1" x14ac:dyDescent="0.25">
      <c r="A1395" s="1">
        <v>1985</v>
      </c>
      <c r="B1395" s="1" t="s">
        <v>22</v>
      </c>
      <c r="C1395" s="1" t="str">
        <f t="shared" si="85"/>
        <v>1985NS</v>
      </c>
      <c r="D1395" s="1" t="s">
        <v>56</v>
      </c>
      <c r="E1395" s="1" t="str">
        <f t="shared" si="86"/>
        <v>1985NSICI</v>
      </c>
      <c r="F1395" s="196">
        <v>0.11794</v>
      </c>
      <c r="G1395" s="196">
        <v>0.25036000000000003</v>
      </c>
      <c r="H1395" s="196">
        <v>0</v>
      </c>
      <c r="I1395" s="196">
        <v>3.0640000000000001E-2</v>
      </c>
      <c r="J1395" s="196">
        <v>0.11196</v>
      </c>
      <c r="K1395" s="196">
        <v>0</v>
      </c>
      <c r="L1395" s="196">
        <v>0</v>
      </c>
      <c r="M1395" s="196">
        <v>0</v>
      </c>
      <c r="N1395" s="196">
        <v>4.4240000000000002E-2</v>
      </c>
      <c r="O1395" s="196">
        <v>0</v>
      </c>
      <c r="P1395" s="196">
        <v>9.5299999999999968E-2</v>
      </c>
      <c r="Q1395" s="196">
        <v>0</v>
      </c>
      <c r="R1395" s="196">
        <v>0</v>
      </c>
      <c r="S1395" s="196">
        <v>0.12486999999999999</v>
      </c>
      <c r="T1395" s="196">
        <v>0</v>
      </c>
      <c r="U1395" s="196">
        <v>0.10765000000000001</v>
      </c>
      <c r="V1395" s="196">
        <v>0</v>
      </c>
      <c r="W1395" s="196">
        <v>5.8110000000000002E-2</v>
      </c>
      <c r="X1395" s="196">
        <v>1.7159999999999998E-2</v>
      </c>
      <c r="Y1395" s="196">
        <v>0</v>
      </c>
      <c r="Z1395" s="196">
        <v>0</v>
      </c>
      <c r="AA1395" s="196">
        <v>1.8009999999999998E-2</v>
      </c>
      <c r="AB1395" s="196">
        <v>1.6160000000000001E-2</v>
      </c>
      <c r="AC1395" s="196">
        <v>7.6E-3</v>
      </c>
      <c r="AD1395" s="196">
        <v>0</v>
      </c>
      <c r="AE1395" s="196">
        <v>0</v>
      </c>
      <c r="AF1395" s="272">
        <f t="shared" si="87"/>
        <v>0.99999999999999989</v>
      </c>
      <c r="AG1395" s="196">
        <f t="shared" si="88"/>
        <v>0.34955999999999998</v>
      </c>
    </row>
    <row r="1396" spans="1:33" s="23" customFormat="1" x14ac:dyDescent="0.25">
      <c r="A1396" s="1">
        <v>1985</v>
      </c>
      <c r="B1396" s="1" t="s">
        <v>22</v>
      </c>
      <c r="C1396" s="1" t="str">
        <f t="shared" si="85"/>
        <v>1985NS</v>
      </c>
      <c r="D1396" s="1" t="s">
        <v>58</v>
      </c>
      <c r="E1396" s="1" t="str">
        <f t="shared" si="86"/>
        <v>1985NSResidential</v>
      </c>
      <c r="F1396" s="196">
        <v>0.11794</v>
      </c>
      <c r="G1396" s="196">
        <v>0.25036000000000003</v>
      </c>
      <c r="H1396" s="196">
        <v>0</v>
      </c>
      <c r="I1396" s="196">
        <v>3.0640000000000001E-2</v>
      </c>
      <c r="J1396" s="196">
        <v>0.11196</v>
      </c>
      <c r="K1396" s="196">
        <v>0</v>
      </c>
      <c r="L1396" s="196">
        <v>0</v>
      </c>
      <c r="M1396" s="196">
        <v>0</v>
      </c>
      <c r="N1396" s="196">
        <v>4.4240000000000002E-2</v>
      </c>
      <c r="O1396" s="196">
        <v>0</v>
      </c>
      <c r="P1396" s="196">
        <v>9.5299999999999968E-2</v>
      </c>
      <c r="Q1396" s="196">
        <v>0</v>
      </c>
      <c r="R1396" s="196">
        <v>0</v>
      </c>
      <c r="S1396" s="196">
        <v>0.12486999999999999</v>
      </c>
      <c r="T1396" s="196">
        <v>0</v>
      </c>
      <c r="U1396" s="196">
        <v>0.10765000000000001</v>
      </c>
      <c r="V1396" s="196">
        <v>0</v>
      </c>
      <c r="W1396" s="196">
        <v>5.8110000000000002E-2</v>
      </c>
      <c r="X1396" s="196">
        <v>1.7159999999999998E-2</v>
      </c>
      <c r="Y1396" s="197">
        <v>0</v>
      </c>
      <c r="Z1396" s="196">
        <v>0</v>
      </c>
      <c r="AA1396" s="196">
        <v>1.8009999999999998E-2</v>
      </c>
      <c r="AB1396" s="196">
        <v>1.6160000000000001E-2</v>
      </c>
      <c r="AC1396" s="196">
        <v>7.6E-3</v>
      </c>
      <c r="AD1396" s="196">
        <v>0</v>
      </c>
      <c r="AE1396" s="196">
        <v>0</v>
      </c>
      <c r="AF1396" s="272">
        <f t="shared" si="87"/>
        <v>0.99999999999999989</v>
      </c>
      <c r="AG1396" s="196">
        <f t="shared" si="88"/>
        <v>0.34955999999999998</v>
      </c>
    </row>
    <row r="1397" spans="1:33" s="23" customFormat="1" x14ac:dyDescent="0.25">
      <c r="A1397" s="1">
        <v>1986</v>
      </c>
      <c r="B1397" s="1" t="s">
        <v>22</v>
      </c>
      <c r="C1397" s="1" t="str">
        <f t="shared" si="85"/>
        <v>1986NS</v>
      </c>
      <c r="D1397" s="1" t="s">
        <v>57</v>
      </c>
      <c r="E1397" s="1" t="str">
        <f t="shared" si="86"/>
        <v>1986NSC&amp;D</v>
      </c>
      <c r="F1397" s="274">
        <v>0</v>
      </c>
      <c r="G1397" s="274">
        <v>1.0829999999999999E-2</v>
      </c>
      <c r="H1397" s="274">
        <v>0</v>
      </c>
      <c r="I1397" s="274">
        <v>0.31966</v>
      </c>
      <c r="J1397" s="274">
        <v>0</v>
      </c>
      <c r="K1397" s="274">
        <v>0</v>
      </c>
      <c r="L1397" s="274">
        <v>0</v>
      </c>
      <c r="M1397" s="274">
        <v>0</v>
      </c>
      <c r="N1397" s="274">
        <v>0</v>
      </c>
      <c r="O1397" s="274">
        <v>0</v>
      </c>
      <c r="P1397" s="274">
        <v>0</v>
      </c>
      <c r="Q1397" s="274">
        <v>0</v>
      </c>
      <c r="R1397" s="274">
        <v>0</v>
      </c>
      <c r="S1397" s="274">
        <v>0</v>
      </c>
      <c r="T1397" s="274">
        <v>0.29006999999999999</v>
      </c>
      <c r="U1397" s="274">
        <v>0</v>
      </c>
      <c r="V1397" s="274">
        <v>0</v>
      </c>
      <c r="W1397" s="274">
        <v>4.0879999999999972E-2</v>
      </c>
      <c r="X1397" s="274">
        <v>0</v>
      </c>
      <c r="Y1397" s="274">
        <v>0</v>
      </c>
      <c r="Z1397" s="274">
        <v>0</v>
      </c>
      <c r="AA1397" s="274">
        <v>0</v>
      </c>
      <c r="AB1397" s="274">
        <v>0.15045</v>
      </c>
      <c r="AC1397" s="274">
        <v>7.0800000000000002E-2</v>
      </c>
      <c r="AD1397" s="274">
        <v>0.11731000000000003</v>
      </c>
      <c r="AE1397" s="274">
        <v>0</v>
      </c>
      <c r="AF1397" s="272">
        <f t="shared" si="87"/>
        <v>1</v>
      </c>
      <c r="AG1397" s="196">
        <f t="shared" si="88"/>
        <v>0.66950999999999994</v>
      </c>
    </row>
    <row r="1398" spans="1:33" s="23" customFormat="1" x14ac:dyDescent="0.25">
      <c r="A1398" s="1">
        <v>1986</v>
      </c>
      <c r="B1398" s="1" t="s">
        <v>22</v>
      </c>
      <c r="C1398" s="1" t="str">
        <f t="shared" si="85"/>
        <v>1986NS</v>
      </c>
      <c r="D1398" s="1" t="s">
        <v>56</v>
      </c>
      <c r="E1398" s="1" t="str">
        <f t="shared" si="86"/>
        <v>1986NSICI</v>
      </c>
      <c r="F1398" s="196">
        <v>0.11794</v>
      </c>
      <c r="G1398" s="196">
        <v>0.25036000000000003</v>
      </c>
      <c r="H1398" s="196">
        <v>0</v>
      </c>
      <c r="I1398" s="196">
        <v>3.0640000000000001E-2</v>
      </c>
      <c r="J1398" s="196">
        <v>0.11196</v>
      </c>
      <c r="K1398" s="196">
        <v>0</v>
      </c>
      <c r="L1398" s="196">
        <v>0</v>
      </c>
      <c r="M1398" s="196">
        <v>0</v>
      </c>
      <c r="N1398" s="196">
        <v>4.4240000000000002E-2</v>
      </c>
      <c r="O1398" s="196">
        <v>0</v>
      </c>
      <c r="P1398" s="196">
        <v>9.5299999999999968E-2</v>
      </c>
      <c r="Q1398" s="196">
        <v>0</v>
      </c>
      <c r="R1398" s="196">
        <v>0</v>
      </c>
      <c r="S1398" s="196">
        <v>0.12486999999999999</v>
      </c>
      <c r="T1398" s="196">
        <v>0</v>
      </c>
      <c r="U1398" s="196">
        <v>0.10765000000000001</v>
      </c>
      <c r="V1398" s="196">
        <v>0</v>
      </c>
      <c r="W1398" s="196">
        <v>5.8110000000000002E-2</v>
      </c>
      <c r="X1398" s="196">
        <v>1.7159999999999998E-2</v>
      </c>
      <c r="Y1398" s="197">
        <v>0</v>
      </c>
      <c r="Z1398" s="196">
        <v>0</v>
      </c>
      <c r="AA1398" s="196">
        <v>1.8009999999999998E-2</v>
      </c>
      <c r="AB1398" s="196">
        <v>1.6160000000000001E-2</v>
      </c>
      <c r="AC1398" s="196">
        <v>7.6E-3</v>
      </c>
      <c r="AD1398" s="196">
        <v>0</v>
      </c>
      <c r="AE1398" s="196">
        <v>0</v>
      </c>
      <c r="AF1398" s="272">
        <f t="shared" si="87"/>
        <v>0.99999999999999989</v>
      </c>
      <c r="AG1398" s="196">
        <f t="shared" si="88"/>
        <v>0.34955999999999998</v>
      </c>
    </row>
    <row r="1399" spans="1:33" s="23" customFormat="1" x14ac:dyDescent="0.25">
      <c r="A1399" s="1">
        <v>1986</v>
      </c>
      <c r="B1399" s="1" t="s">
        <v>22</v>
      </c>
      <c r="C1399" s="1" t="str">
        <f t="shared" si="85"/>
        <v>1986NS</v>
      </c>
      <c r="D1399" s="1" t="s">
        <v>58</v>
      </c>
      <c r="E1399" s="1" t="str">
        <f t="shared" si="86"/>
        <v>1986NSResidential</v>
      </c>
      <c r="F1399" s="196">
        <v>0.11794</v>
      </c>
      <c r="G1399" s="196">
        <v>0.25036000000000003</v>
      </c>
      <c r="H1399" s="196">
        <v>0</v>
      </c>
      <c r="I1399" s="196">
        <v>3.0640000000000001E-2</v>
      </c>
      <c r="J1399" s="196">
        <v>0.11196</v>
      </c>
      <c r="K1399" s="196">
        <v>0</v>
      </c>
      <c r="L1399" s="196">
        <v>0</v>
      </c>
      <c r="M1399" s="196">
        <v>0</v>
      </c>
      <c r="N1399" s="196">
        <v>4.4240000000000002E-2</v>
      </c>
      <c r="O1399" s="196">
        <v>0</v>
      </c>
      <c r="P1399" s="196">
        <v>9.5299999999999968E-2</v>
      </c>
      <c r="Q1399" s="196">
        <v>0</v>
      </c>
      <c r="R1399" s="196">
        <v>0</v>
      </c>
      <c r="S1399" s="196">
        <v>0.12486999999999999</v>
      </c>
      <c r="T1399" s="196">
        <v>0</v>
      </c>
      <c r="U1399" s="196">
        <v>0.10765000000000001</v>
      </c>
      <c r="V1399" s="196">
        <v>0</v>
      </c>
      <c r="W1399" s="196">
        <v>5.8110000000000002E-2</v>
      </c>
      <c r="X1399" s="196">
        <v>1.7159999999999998E-2</v>
      </c>
      <c r="Y1399" s="197">
        <v>0</v>
      </c>
      <c r="Z1399" s="196">
        <v>0</v>
      </c>
      <c r="AA1399" s="196">
        <v>1.8009999999999998E-2</v>
      </c>
      <c r="AB1399" s="196">
        <v>1.6160000000000001E-2</v>
      </c>
      <c r="AC1399" s="196">
        <v>7.6E-3</v>
      </c>
      <c r="AD1399" s="196">
        <v>0</v>
      </c>
      <c r="AE1399" s="196">
        <v>0</v>
      </c>
      <c r="AF1399" s="272">
        <f t="shared" si="87"/>
        <v>0.99999999999999989</v>
      </c>
      <c r="AG1399" s="196">
        <f t="shared" si="88"/>
        <v>0.34955999999999998</v>
      </c>
    </row>
    <row r="1400" spans="1:33" s="23" customFormat="1" x14ac:dyDescent="0.25">
      <c r="A1400" s="1">
        <v>1987</v>
      </c>
      <c r="B1400" s="1" t="s">
        <v>22</v>
      </c>
      <c r="C1400" s="1" t="str">
        <f t="shared" si="85"/>
        <v>1987NS</v>
      </c>
      <c r="D1400" s="1" t="s">
        <v>57</v>
      </c>
      <c r="E1400" s="1" t="str">
        <f t="shared" si="86"/>
        <v>1987NSC&amp;D</v>
      </c>
      <c r="F1400" s="274">
        <v>0</v>
      </c>
      <c r="G1400" s="274">
        <v>1.0829999999999999E-2</v>
      </c>
      <c r="H1400" s="274">
        <v>0</v>
      </c>
      <c r="I1400" s="274">
        <v>0.31966</v>
      </c>
      <c r="J1400" s="274">
        <v>0</v>
      </c>
      <c r="K1400" s="274">
        <v>0</v>
      </c>
      <c r="L1400" s="274">
        <v>0</v>
      </c>
      <c r="M1400" s="274">
        <v>0</v>
      </c>
      <c r="N1400" s="274">
        <v>0</v>
      </c>
      <c r="O1400" s="274">
        <v>0</v>
      </c>
      <c r="P1400" s="274">
        <v>0</v>
      </c>
      <c r="Q1400" s="274">
        <v>0</v>
      </c>
      <c r="R1400" s="274">
        <v>0</v>
      </c>
      <c r="S1400" s="274">
        <v>0</v>
      </c>
      <c r="T1400" s="274">
        <v>0.29006999999999999</v>
      </c>
      <c r="U1400" s="274">
        <v>0</v>
      </c>
      <c r="V1400" s="274">
        <v>0</v>
      </c>
      <c r="W1400" s="274">
        <v>4.0879999999999972E-2</v>
      </c>
      <c r="X1400" s="274">
        <v>0</v>
      </c>
      <c r="Y1400" s="274">
        <v>0</v>
      </c>
      <c r="Z1400" s="274">
        <v>0</v>
      </c>
      <c r="AA1400" s="274">
        <v>0</v>
      </c>
      <c r="AB1400" s="274">
        <v>0.15045</v>
      </c>
      <c r="AC1400" s="274">
        <v>7.0800000000000002E-2</v>
      </c>
      <c r="AD1400" s="274">
        <v>0.11731000000000003</v>
      </c>
      <c r="AE1400" s="274">
        <v>0</v>
      </c>
      <c r="AF1400" s="272">
        <f t="shared" si="87"/>
        <v>1</v>
      </c>
      <c r="AG1400" s="196">
        <f t="shared" si="88"/>
        <v>0.66950999999999994</v>
      </c>
    </row>
    <row r="1401" spans="1:33" s="23" customFormat="1" x14ac:dyDescent="0.25">
      <c r="A1401" s="1">
        <v>1987</v>
      </c>
      <c r="B1401" s="1" t="s">
        <v>22</v>
      </c>
      <c r="C1401" s="1" t="str">
        <f t="shared" si="85"/>
        <v>1987NS</v>
      </c>
      <c r="D1401" s="1" t="s">
        <v>56</v>
      </c>
      <c r="E1401" s="1" t="str">
        <f t="shared" si="86"/>
        <v>1987NSICI</v>
      </c>
      <c r="F1401" s="196">
        <v>0.11794</v>
      </c>
      <c r="G1401" s="196">
        <v>0.25036000000000003</v>
      </c>
      <c r="H1401" s="196">
        <v>0</v>
      </c>
      <c r="I1401" s="196">
        <v>3.0640000000000001E-2</v>
      </c>
      <c r="J1401" s="196">
        <v>0.11196</v>
      </c>
      <c r="K1401" s="196">
        <v>0</v>
      </c>
      <c r="L1401" s="196">
        <v>0</v>
      </c>
      <c r="M1401" s="196">
        <v>0</v>
      </c>
      <c r="N1401" s="196">
        <v>4.4240000000000002E-2</v>
      </c>
      <c r="O1401" s="196">
        <v>0</v>
      </c>
      <c r="P1401" s="196">
        <v>9.5299999999999968E-2</v>
      </c>
      <c r="Q1401" s="196">
        <v>0</v>
      </c>
      <c r="R1401" s="196">
        <v>0</v>
      </c>
      <c r="S1401" s="196">
        <v>0.12486999999999999</v>
      </c>
      <c r="T1401" s="196">
        <v>0</v>
      </c>
      <c r="U1401" s="196">
        <v>0.10765000000000001</v>
      </c>
      <c r="V1401" s="196">
        <v>0</v>
      </c>
      <c r="W1401" s="196">
        <v>5.8110000000000002E-2</v>
      </c>
      <c r="X1401" s="196">
        <v>1.7159999999999998E-2</v>
      </c>
      <c r="Y1401" s="197">
        <v>0</v>
      </c>
      <c r="Z1401" s="196">
        <v>0</v>
      </c>
      <c r="AA1401" s="196">
        <v>1.8009999999999998E-2</v>
      </c>
      <c r="AB1401" s="196">
        <v>1.6160000000000001E-2</v>
      </c>
      <c r="AC1401" s="196">
        <v>7.6E-3</v>
      </c>
      <c r="AD1401" s="196">
        <v>0</v>
      </c>
      <c r="AE1401" s="196">
        <v>0</v>
      </c>
      <c r="AF1401" s="272">
        <f t="shared" si="87"/>
        <v>0.99999999999999989</v>
      </c>
      <c r="AG1401" s="196">
        <f t="shared" si="88"/>
        <v>0.34955999999999998</v>
      </c>
    </row>
    <row r="1402" spans="1:33" s="23" customFormat="1" x14ac:dyDescent="0.25">
      <c r="A1402" s="1">
        <v>1987</v>
      </c>
      <c r="B1402" s="1" t="s">
        <v>22</v>
      </c>
      <c r="C1402" s="1" t="str">
        <f t="shared" si="85"/>
        <v>1987NS</v>
      </c>
      <c r="D1402" s="1" t="s">
        <v>58</v>
      </c>
      <c r="E1402" s="1" t="str">
        <f t="shared" si="86"/>
        <v>1987NSResidential</v>
      </c>
      <c r="F1402" s="196">
        <v>0.11794</v>
      </c>
      <c r="G1402" s="196">
        <v>0.25036000000000003</v>
      </c>
      <c r="H1402" s="196">
        <v>0</v>
      </c>
      <c r="I1402" s="196">
        <v>3.0640000000000001E-2</v>
      </c>
      <c r="J1402" s="196">
        <v>0.11196</v>
      </c>
      <c r="K1402" s="196">
        <v>0</v>
      </c>
      <c r="L1402" s="196">
        <v>0</v>
      </c>
      <c r="M1402" s="196">
        <v>0</v>
      </c>
      <c r="N1402" s="196">
        <v>4.4240000000000002E-2</v>
      </c>
      <c r="O1402" s="196">
        <v>0</v>
      </c>
      <c r="P1402" s="196">
        <v>9.5299999999999968E-2</v>
      </c>
      <c r="Q1402" s="196">
        <v>0</v>
      </c>
      <c r="R1402" s="196">
        <v>0</v>
      </c>
      <c r="S1402" s="196">
        <v>0.12486999999999999</v>
      </c>
      <c r="T1402" s="196">
        <v>0</v>
      </c>
      <c r="U1402" s="196">
        <v>0.10765000000000001</v>
      </c>
      <c r="V1402" s="196">
        <v>0</v>
      </c>
      <c r="W1402" s="196">
        <v>5.8110000000000002E-2</v>
      </c>
      <c r="X1402" s="196">
        <v>1.7159999999999998E-2</v>
      </c>
      <c r="Y1402" s="196">
        <v>0</v>
      </c>
      <c r="Z1402" s="196">
        <v>0</v>
      </c>
      <c r="AA1402" s="196">
        <v>1.8009999999999998E-2</v>
      </c>
      <c r="AB1402" s="196">
        <v>1.6160000000000001E-2</v>
      </c>
      <c r="AC1402" s="196">
        <v>7.6E-3</v>
      </c>
      <c r="AD1402" s="196">
        <v>0</v>
      </c>
      <c r="AE1402" s="196">
        <v>0</v>
      </c>
      <c r="AF1402" s="272">
        <f t="shared" si="87"/>
        <v>0.99999999999999989</v>
      </c>
      <c r="AG1402" s="196">
        <f t="shared" si="88"/>
        <v>0.34955999999999998</v>
      </c>
    </row>
    <row r="1403" spans="1:33" s="23" customFormat="1" x14ac:dyDescent="0.25">
      <c r="A1403" s="1">
        <v>1988</v>
      </c>
      <c r="B1403" s="1" t="s">
        <v>22</v>
      </c>
      <c r="C1403" s="1" t="str">
        <f t="shared" si="85"/>
        <v>1988NS</v>
      </c>
      <c r="D1403" s="1" t="s">
        <v>57</v>
      </c>
      <c r="E1403" s="1" t="str">
        <f t="shared" si="86"/>
        <v>1988NSC&amp;D</v>
      </c>
      <c r="F1403" s="274">
        <v>0</v>
      </c>
      <c r="G1403" s="274">
        <v>1.0829999999999999E-2</v>
      </c>
      <c r="H1403" s="274">
        <v>0</v>
      </c>
      <c r="I1403" s="274">
        <v>0.31966</v>
      </c>
      <c r="J1403" s="274">
        <v>0</v>
      </c>
      <c r="K1403" s="274">
        <v>0</v>
      </c>
      <c r="L1403" s="274">
        <v>0</v>
      </c>
      <c r="M1403" s="274">
        <v>0</v>
      </c>
      <c r="N1403" s="274">
        <v>0</v>
      </c>
      <c r="O1403" s="274">
        <v>0</v>
      </c>
      <c r="P1403" s="274">
        <v>0</v>
      </c>
      <c r="Q1403" s="274">
        <v>0</v>
      </c>
      <c r="R1403" s="274">
        <v>0</v>
      </c>
      <c r="S1403" s="274">
        <v>0</v>
      </c>
      <c r="T1403" s="274">
        <v>0.29006999999999999</v>
      </c>
      <c r="U1403" s="274">
        <v>0</v>
      </c>
      <c r="V1403" s="274">
        <v>0</v>
      </c>
      <c r="W1403" s="274">
        <v>4.0879999999999972E-2</v>
      </c>
      <c r="X1403" s="274">
        <v>0</v>
      </c>
      <c r="Y1403" s="274">
        <v>0</v>
      </c>
      <c r="Z1403" s="274">
        <v>0</v>
      </c>
      <c r="AA1403" s="274">
        <v>0</v>
      </c>
      <c r="AB1403" s="274">
        <v>0.15045</v>
      </c>
      <c r="AC1403" s="274">
        <v>7.0800000000000002E-2</v>
      </c>
      <c r="AD1403" s="274">
        <v>0.11731000000000003</v>
      </c>
      <c r="AE1403" s="274">
        <v>0</v>
      </c>
      <c r="AF1403" s="272">
        <f t="shared" si="87"/>
        <v>1</v>
      </c>
      <c r="AG1403" s="196">
        <f t="shared" si="88"/>
        <v>0.66950999999999994</v>
      </c>
    </row>
    <row r="1404" spans="1:33" s="23" customFormat="1" x14ac:dyDescent="0.25">
      <c r="A1404" s="1">
        <v>1988</v>
      </c>
      <c r="B1404" s="1" t="s">
        <v>22</v>
      </c>
      <c r="C1404" s="1" t="str">
        <f t="shared" si="85"/>
        <v>1988NS</v>
      </c>
      <c r="D1404" s="1" t="s">
        <v>56</v>
      </c>
      <c r="E1404" s="1" t="str">
        <f t="shared" si="86"/>
        <v>1988NSICI</v>
      </c>
      <c r="F1404" s="196">
        <v>0.11794</v>
      </c>
      <c r="G1404" s="196">
        <v>0.25036000000000003</v>
      </c>
      <c r="H1404" s="196">
        <v>0</v>
      </c>
      <c r="I1404" s="196">
        <v>3.0640000000000001E-2</v>
      </c>
      <c r="J1404" s="196">
        <v>0.11196</v>
      </c>
      <c r="K1404" s="196">
        <v>0</v>
      </c>
      <c r="L1404" s="196">
        <v>0</v>
      </c>
      <c r="M1404" s="196">
        <v>0</v>
      </c>
      <c r="N1404" s="196">
        <v>4.4240000000000002E-2</v>
      </c>
      <c r="O1404" s="196">
        <v>0</v>
      </c>
      <c r="P1404" s="196">
        <v>9.5299999999999968E-2</v>
      </c>
      <c r="Q1404" s="196">
        <v>0</v>
      </c>
      <c r="R1404" s="196">
        <v>0</v>
      </c>
      <c r="S1404" s="196">
        <v>0.12486999999999999</v>
      </c>
      <c r="T1404" s="196">
        <v>0</v>
      </c>
      <c r="U1404" s="196">
        <v>0.10765000000000001</v>
      </c>
      <c r="V1404" s="196">
        <v>0</v>
      </c>
      <c r="W1404" s="196">
        <v>5.8110000000000002E-2</v>
      </c>
      <c r="X1404" s="196">
        <v>1.7159999999999998E-2</v>
      </c>
      <c r="Y1404" s="197">
        <v>0</v>
      </c>
      <c r="Z1404" s="196">
        <v>0</v>
      </c>
      <c r="AA1404" s="196">
        <v>1.8009999999999998E-2</v>
      </c>
      <c r="AB1404" s="196">
        <v>1.6160000000000001E-2</v>
      </c>
      <c r="AC1404" s="196">
        <v>7.6E-3</v>
      </c>
      <c r="AD1404" s="196">
        <v>0</v>
      </c>
      <c r="AE1404" s="196">
        <v>0</v>
      </c>
      <c r="AF1404" s="272">
        <f t="shared" si="87"/>
        <v>0.99999999999999989</v>
      </c>
      <c r="AG1404" s="196">
        <f t="shared" si="88"/>
        <v>0.34955999999999998</v>
      </c>
    </row>
    <row r="1405" spans="1:33" s="23" customFormat="1" x14ac:dyDescent="0.25">
      <c r="A1405" s="1">
        <v>1988</v>
      </c>
      <c r="B1405" s="1" t="s">
        <v>22</v>
      </c>
      <c r="C1405" s="1" t="str">
        <f t="shared" si="85"/>
        <v>1988NS</v>
      </c>
      <c r="D1405" s="1" t="s">
        <v>58</v>
      </c>
      <c r="E1405" s="1" t="str">
        <f t="shared" si="86"/>
        <v>1988NSResidential</v>
      </c>
      <c r="F1405" s="196">
        <v>0.11794</v>
      </c>
      <c r="G1405" s="196">
        <v>0.25036000000000003</v>
      </c>
      <c r="H1405" s="196">
        <v>0</v>
      </c>
      <c r="I1405" s="196">
        <v>3.0640000000000001E-2</v>
      </c>
      <c r="J1405" s="196">
        <v>0.11196</v>
      </c>
      <c r="K1405" s="196">
        <v>0</v>
      </c>
      <c r="L1405" s="196">
        <v>0</v>
      </c>
      <c r="M1405" s="196">
        <v>0</v>
      </c>
      <c r="N1405" s="196">
        <v>4.4240000000000002E-2</v>
      </c>
      <c r="O1405" s="196">
        <v>0</v>
      </c>
      <c r="P1405" s="196">
        <v>9.5299999999999968E-2</v>
      </c>
      <c r="Q1405" s="196">
        <v>0</v>
      </c>
      <c r="R1405" s="196">
        <v>0</v>
      </c>
      <c r="S1405" s="196">
        <v>0.12486999999999999</v>
      </c>
      <c r="T1405" s="196">
        <v>0</v>
      </c>
      <c r="U1405" s="196">
        <v>0.10765000000000001</v>
      </c>
      <c r="V1405" s="196">
        <v>0</v>
      </c>
      <c r="W1405" s="196">
        <v>5.8110000000000002E-2</v>
      </c>
      <c r="X1405" s="196">
        <v>1.7159999999999998E-2</v>
      </c>
      <c r="Y1405" s="197">
        <v>0</v>
      </c>
      <c r="Z1405" s="196">
        <v>0</v>
      </c>
      <c r="AA1405" s="196">
        <v>1.8009999999999998E-2</v>
      </c>
      <c r="AB1405" s="196">
        <v>1.6160000000000001E-2</v>
      </c>
      <c r="AC1405" s="196">
        <v>7.6E-3</v>
      </c>
      <c r="AD1405" s="196">
        <v>0</v>
      </c>
      <c r="AE1405" s="196">
        <v>0</v>
      </c>
      <c r="AF1405" s="272">
        <f t="shared" si="87"/>
        <v>0.99999999999999989</v>
      </c>
      <c r="AG1405" s="196">
        <f t="shared" si="88"/>
        <v>0.34955999999999998</v>
      </c>
    </row>
    <row r="1406" spans="1:33" s="23" customFormat="1" x14ac:dyDescent="0.25">
      <c r="A1406" s="1">
        <v>1989</v>
      </c>
      <c r="B1406" s="1" t="s">
        <v>22</v>
      </c>
      <c r="C1406" s="1" t="str">
        <f t="shared" si="85"/>
        <v>1989NS</v>
      </c>
      <c r="D1406" s="1" t="s">
        <v>57</v>
      </c>
      <c r="E1406" s="1" t="str">
        <f t="shared" si="86"/>
        <v>1989NSC&amp;D</v>
      </c>
      <c r="F1406" s="274">
        <v>0</v>
      </c>
      <c r="G1406" s="274">
        <v>1.0829999999999999E-2</v>
      </c>
      <c r="H1406" s="274">
        <v>0</v>
      </c>
      <c r="I1406" s="274">
        <v>0.31966</v>
      </c>
      <c r="J1406" s="274">
        <v>0</v>
      </c>
      <c r="K1406" s="274">
        <v>0</v>
      </c>
      <c r="L1406" s="274">
        <v>0</v>
      </c>
      <c r="M1406" s="274">
        <v>0</v>
      </c>
      <c r="N1406" s="274">
        <v>0</v>
      </c>
      <c r="O1406" s="274">
        <v>0</v>
      </c>
      <c r="P1406" s="274">
        <v>0</v>
      </c>
      <c r="Q1406" s="274">
        <v>0</v>
      </c>
      <c r="R1406" s="274">
        <v>0</v>
      </c>
      <c r="S1406" s="274">
        <v>0</v>
      </c>
      <c r="T1406" s="274">
        <v>0.29006999999999999</v>
      </c>
      <c r="U1406" s="274">
        <v>0</v>
      </c>
      <c r="V1406" s="274">
        <v>0</v>
      </c>
      <c r="W1406" s="274">
        <v>4.0879999999999972E-2</v>
      </c>
      <c r="X1406" s="274">
        <v>0</v>
      </c>
      <c r="Y1406" s="274">
        <v>0</v>
      </c>
      <c r="Z1406" s="274">
        <v>0</v>
      </c>
      <c r="AA1406" s="274">
        <v>0</v>
      </c>
      <c r="AB1406" s="274">
        <v>0.15045</v>
      </c>
      <c r="AC1406" s="274">
        <v>7.0800000000000002E-2</v>
      </c>
      <c r="AD1406" s="274">
        <v>0.11731000000000003</v>
      </c>
      <c r="AE1406" s="274">
        <v>0</v>
      </c>
      <c r="AF1406" s="272">
        <f t="shared" si="87"/>
        <v>1</v>
      </c>
      <c r="AG1406" s="196">
        <f t="shared" si="88"/>
        <v>0.66950999999999994</v>
      </c>
    </row>
    <row r="1407" spans="1:33" s="23" customFormat="1" x14ac:dyDescent="0.25">
      <c r="A1407" s="1">
        <v>1989</v>
      </c>
      <c r="B1407" s="1" t="s">
        <v>22</v>
      </c>
      <c r="C1407" s="1" t="str">
        <f t="shared" si="85"/>
        <v>1989NS</v>
      </c>
      <c r="D1407" s="1" t="s">
        <v>56</v>
      </c>
      <c r="E1407" s="1" t="str">
        <f t="shared" si="86"/>
        <v>1989NSICI</v>
      </c>
      <c r="F1407" s="196">
        <v>0.11794</v>
      </c>
      <c r="G1407" s="196">
        <v>0.25036000000000003</v>
      </c>
      <c r="H1407" s="196">
        <v>0</v>
      </c>
      <c r="I1407" s="196">
        <v>3.0640000000000001E-2</v>
      </c>
      <c r="J1407" s="196">
        <v>0.11196</v>
      </c>
      <c r="K1407" s="196">
        <v>0</v>
      </c>
      <c r="L1407" s="196">
        <v>0</v>
      </c>
      <c r="M1407" s="196">
        <v>0</v>
      </c>
      <c r="N1407" s="196">
        <v>4.4240000000000002E-2</v>
      </c>
      <c r="O1407" s="196">
        <v>0</v>
      </c>
      <c r="P1407" s="196">
        <v>9.5299999999999968E-2</v>
      </c>
      <c r="Q1407" s="196">
        <v>0</v>
      </c>
      <c r="R1407" s="196">
        <v>0</v>
      </c>
      <c r="S1407" s="196">
        <v>0.12486999999999999</v>
      </c>
      <c r="T1407" s="196">
        <v>0</v>
      </c>
      <c r="U1407" s="196">
        <v>0.10765000000000001</v>
      </c>
      <c r="V1407" s="196">
        <v>0</v>
      </c>
      <c r="W1407" s="196">
        <v>5.8110000000000002E-2</v>
      </c>
      <c r="X1407" s="196">
        <v>1.7159999999999998E-2</v>
      </c>
      <c r="Y1407" s="197">
        <v>0</v>
      </c>
      <c r="Z1407" s="196">
        <v>0</v>
      </c>
      <c r="AA1407" s="196">
        <v>1.8009999999999998E-2</v>
      </c>
      <c r="AB1407" s="196">
        <v>1.6160000000000001E-2</v>
      </c>
      <c r="AC1407" s="196">
        <v>7.6E-3</v>
      </c>
      <c r="AD1407" s="196">
        <v>0</v>
      </c>
      <c r="AE1407" s="196">
        <v>0</v>
      </c>
      <c r="AF1407" s="272">
        <f t="shared" si="87"/>
        <v>0.99999999999999989</v>
      </c>
      <c r="AG1407" s="196">
        <f t="shared" si="88"/>
        <v>0.34955999999999998</v>
      </c>
    </row>
    <row r="1408" spans="1:33" s="23" customFormat="1" x14ac:dyDescent="0.25">
      <c r="A1408" s="1">
        <v>1989</v>
      </c>
      <c r="B1408" s="1" t="s">
        <v>22</v>
      </c>
      <c r="C1408" s="1" t="str">
        <f t="shared" si="85"/>
        <v>1989NS</v>
      </c>
      <c r="D1408" s="1" t="s">
        <v>58</v>
      </c>
      <c r="E1408" s="1" t="str">
        <f t="shared" si="86"/>
        <v>1989NSResidential</v>
      </c>
      <c r="F1408" s="196">
        <v>0.11794</v>
      </c>
      <c r="G1408" s="196">
        <v>0.25036000000000003</v>
      </c>
      <c r="H1408" s="196">
        <v>0</v>
      </c>
      <c r="I1408" s="196">
        <v>3.0640000000000001E-2</v>
      </c>
      <c r="J1408" s="196">
        <v>0.11196</v>
      </c>
      <c r="K1408" s="196">
        <v>0</v>
      </c>
      <c r="L1408" s="196">
        <v>0</v>
      </c>
      <c r="M1408" s="196">
        <v>0</v>
      </c>
      <c r="N1408" s="196">
        <v>4.4240000000000002E-2</v>
      </c>
      <c r="O1408" s="196">
        <v>0</v>
      </c>
      <c r="P1408" s="196">
        <v>9.5299999999999968E-2</v>
      </c>
      <c r="Q1408" s="196">
        <v>0</v>
      </c>
      <c r="R1408" s="196">
        <v>0</v>
      </c>
      <c r="S1408" s="196">
        <v>0.12486999999999999</v>
      </c>
      <c r="T1408" s="196">
        <v>0</v>
      </c>
      <c r="U1408" s="196">
        <v>0.10765000000000001</v>
      </c>
      <c r="V1408" s="196">
        <v>0</v>
      </c>
      <c r="W1408" s="196">
        <v>5.8110000000000002E-2</v>
      </c>
      <c r="X1408" s="196">
        <v>1.7159999999999998E-2</v>
      </c>
      <c r="Y1408" s="197">
        <v>0</v>
      </c>
      <c r="Z1408" s="196">
        <v>0</v>
      </c>
      <c r="AA1408" s="196">
        <v>1.8009999999999998E-2</v>
      </c>
      <c r="AB1408" s="196">
        <v>1.6160000000000001E-2</v>
      </c>
      <c r="AC1408" s="196">
        <v>7.6E-3</v>
      </c>
      <c r="AD1408" s="196">
        <v>0</v>
      </c>
      <c r="AE1408" s="196">
        <v>0</v>
      </c>
      <c r="AF1408" s="272">
        <f t="shared" si="87"/>
        <v>0.99999999999999989</v>
      </c>
      <c r="AG1408" s="196">
        <f t="shared" si="88"/>
        <v>0.34955999999999998</v>
      </c>
    </row>
    <row r="1409" spans="1:33" s="23" customFormat="1" x14ac:dyDescent="0.25">
      <c r="A1409" s="1">
        <v>1990</v>
      </c>
      <c r="B1409" s="1" t="s">
        <v>22</v>
      </c>
      <c r="C1409" s="1" t="str">
        <f t="shared" si="85"/>
        <v>1990NS</v>
      </c>
      <c r="D1409" s="1" t="s">
        <v>57</v>
      </c>
      <c r="E1409" s="1" t="str">
        <f t="shared" si="86"/>
        <v>1990NSC&amp;D</v>
      </c>
      <c r="F1409" s="274">
        <v>0</v>
      </c>
      <c r="G1409" s="274">
        <v>1.0829999999999999E-2</v>
      </c>
      <c r="H1409" s="274">
        <v>0</v>
      </c>
      <c r="I1409" s="274">
        <v>0.31966</v>
      </c>
      <c r="J1409" s="274">
        <v>0</v>
      </c>
      <c r="K1409" s="274">
        <v>0</v>
      </c>
      <c r="L1409" s="274">
        <v>0</v>
      </c>
      <c r="M1409" s="274">
        <v>0</v>
      </c>
      <c r="N1409" s="274">
        <v>0</v>
      </c>
      <c r="O1409" s="274">
        <v>0</v>
      </c>
      <c r="P1409" s="274">
        <v>0</v>
      </c>
      <c r="Q1409" s="274">
        <v>0</v>
      </c>
      <c r="R1409" s="274">
        <v>0</v>
      </c>
      <c r="S1409" s="274">
        <v>0</v>
      </c>
      <c r="T1409" s="274">
        <v>0.29006999999999999</v>
      </c>
      <c r="U1409" s="274">
        <v>0</v>
      </c>
      <c r="V1409" s="274">
        <v>0</v>
      </c>
      <c r="W1409" s="274">
        <v>4.0879999999999972E-2</v>
      </c>
      <c r="X1409" s="274">
        <v>0</v>
      </c>
      <c r="Y1409" s="274">
        <v>0</v>
      </c>
      <c r="Z1409" s="274">
        <v>0</v>
      </c>
      <c r="AA1409" s="274">
        <v>0</v>
      </c>
      <c r="AB1409" s="274">
        <v>0.15045</v>
      </c>
      <c r="AC1409" s="274">
        <v>7.0800000000000002E-2</v>
      </c>
      <c r="AD1409" s="274">
        <v>0.11731000000000003</v>
      </c>
      <c r="AE1409" s="274">
        <v>0</v>
      </c>
      <c r="AF1409" s="272">
        <f t="shared" si="87"/>
        <v>1</v>
      </c>
      <c r="AG1409" s="196">
        <f t="shared" si="88"/>
        <v>0.66950999999999994</v>
      </c>
    </row>
    <row r="1410" spans="1:33" s="23" customFormat="1" x14ac:dyDescent="0.25">
      <c r="A1410" s="1">
        <v>1990</v>
      </c>
      <c r="B1410" s="1" t="s">
        <v>22</v>
      </c>
      <c r="C1410" s="1" t="str">
        <f t="shared" ref="C1410:C1473" si="89">CONCATENATE(A1410,B1410)</f>
        <v>1990NS</v>
      </c>
      <c r="D1410" s="1" t="s">
        <v>56</v>
      </c>
      <c r="E1410" s="1" t="str">
        <f t="shared" ref="E1410:E1473" si="90">CONCATENATE(C1410,D1410)</f>
        <v>1990NSICI</v>
      </c>
      <c r="F1410" s="196">
        <v>7.4980000000000005E-2</v>
      </c>
      <c r="G1410" s="196">
        <v>0.39029000000000003</v>
      </c>
      <c r="H1410" s="196">
        <v>0</v>
      </c>
      <c r="I1410" s="196">
        <v>0</v>
      </c>
      <c r="J1410" s="196">
        <v>7.1180000000000007E-2</v>
      </c>
      <c r="K1410" s="196">
        <v>0</v>
      </c>
      <c r="L1410" s="196">
        <v>0</v>
      </c>
      <c r="M1410" s="196">
        <v>0</v>
      </c>
      <c r="N1410" s="196">
        <v>3.5369999999999999E-2</v>
      </c>
      <c r="O1410" s="196">
        <v>0</v>
      </c>
      <c r="P1410" s="196">
        <v>0</v>
      </c>
      <c r="Q1410" s="196">
        <v>0</v>
      </c>
      <c r="R1410" s="196">
        <v>7.9740000000000005E-2</v>
      </c>
      <c r="S1410" s="196">
        <v>7.0720000000000005E-2</v>
      </c>
      <c r="T1410" s="196">
        <v>0</v>
      </c>
      <c r="U1410" s="196">
        <v>0.18254999999999999</v>
      </c>
      <c r="V1410" s="196">
        <v>0</v>
      </c>
      <c r="W1410" s="196">
        <v>5.7099999999999977E-2</v>
      </c>
      <c r="X1410" s="196">
        <v>1.873E-2</v>
      </c>
      <c r="Y1410" s="197">
        <v>0</v>
      </c>
      <c r="Z1410" s="196">
        <v>0</v>
      </c>
      <c r="AA1410" s="196">
        <v>1.934E-2</v>
      </c>
      <c r="AB1410" s="196">
        <v>0</v>
      </c>
      <c r="AC1410" s="196">
        <v>0</v>
      </c>
      <c r="AD1410" s="196">
        <v>0</v>
      </c>
      <c r="AE1410" s="196">
        <v>0</v>
      </c>
      <c r="AF1410" s="272">
        <f t="shared" ref="AF1410:AF1473" si="91">+SUM(F1410:AE1410)</f>
        <v>1</v>
      </c>
      <c r="AG1410" s="196">
        <f t="shared" si="88"/>
        <v>0.34844000000000003</v>
      </c>
    </row>
    <row r="1411" spans="1:33" s="23" customFormat="1" x14ac:dyDescent="0.25">
      <c r="A1411" s="1">
        <v>1990</v>
      </c>
      <c r="B1411" s="1" t="s">
        <v>22</v>
      </c>
      <c r="C1411" s="1" t="str">
        <f t="shared" si="89"/>
        <v>1990NS</v>
      </c>
      <c r="D1411" s="1" t="s">
        <v>58</v>
      </c>
      <c r="E1411" s="1" t="str">
        <f t="shared" si="90"/>
        <v>1990NSResidential</v>
      </c>
      <c r="F1411" s="196">
        <v>0.12315</v>
      </c>
      <c r="G1411" s="196">
        <v>0.21395</v>
      </c>
      <c r="H1411" s="196">
        <v>0</v>
      </c>
      <c r="I1411" s="196">
        <v>0</v>
      </c>
      <c r="J1411" s="196">
        <v>0.11691000000000001</v>
      </c>
      <c r="K1411" s="196">
        <v>0</v>
      </c>
      <c r="L1411" s="196">
        <v>0</v>
      </c>
      <c r="M1411" s="196">
        <v>0</v>
      </c>
      <c r="N1411" s="196">
        <v>0.10986000000000001</v>
      </c>
      <c r="O1411" s="196">
        <v>0</v>
      </c>
      <c r="P1411" s="196">
        <v>0</v>
      </c>
      <c r="Q1411" s="196">
        <v>0.13211000000000001</v>
      </c>
      <c r="R1411" s="196">
        <v>0</v>
      </c>
      <c r="S1411" s="196">
        <v>2.3849999999999996E-2</v>
      </c>
      <c r="T1411" s="196">
        <v>0</v>
      </c>
      <c r="U1411" s="196">
        <v>0.16449000000000003</v>
      </c>
      <c r="V1411" s="196">
        <v>0</v>
      </c>
      <c r="W1411" s="196">
        <v>5.461999999999978E-2</v>
      </c>
      <c r="X1411" s="196">
        <v>2.1110000000000004E-2</v>
      </c>
      <c r="Y1411" s="196">
        <v>0</v>
      </c>
      <c r="Z1411" s="196">
        <v>0</v>
      </c>
      <c r="AA1411" s="196">
        <v>3.9949999999999999E-2</v>
      </c>
      <c r="AB1411" s="196">
        <v>0</v>
      </c>
      <c r="AC1411" s="196">
        <v>0</v>
      </c>
      <c r="AD1411" s="196">
        <v>0</v>
      </c>
      <c r="AE1411" s="196">
        <v>0</v>
      </c>
      <c r="AF1411" s="272">
        <f t="shared" si="91"/>
        <v>0.99999999999999989</v>
      </c>
      <c r="AG1411" s="196">
        <f t="shared" si="88"/>
        <v>0.30401999999999979</v>
      </c>
    </row>
    <row r="1412" spans="1:33" s="23" customFormat="1" x14ac:dyDescent="0.25">
      <c r="A1412" s="1">
        <v>1991</v>
      </c>
      <c r="B1412" s="1" t="s">
        <v>22</v>
      </c>
      <c r="C1412" s="1" t="str">
        <f t="shared" si="89"/>
        <v>1991NS</v>
      </c>
      <c r="D1412" s="1" t="s">
        <v>57</v>
      </c>
      <c r="E1412" s="1" t="str">
        <f t="shared" si="90"/>
        <v>1991NSC&amp;D</v>
      </c>
      <c r="F1412" s="196">
        <v>0</v>
      </c>
      <c r="G1412" s="196">
        <v>1.3169999999999999E-2</v>
      </c>
      <c r="H1412" s="196">
        <v>0</v>
      </c>
      <c r="I1412" s="196">
        <v>0.34753000000000001</v>
      </c>
      <c r="J1412" s="196">
        <v>0</v>
      </c>
      <c r="K1412" s="196">
        <v>0</v>
      </c>
      <c r="L1412" s="196">
        <v>0</v>
      </c>
      <c r="M1412" s="196">
        <v>0</v>
      </c>
      <c r="N1412" s="196">
        <v>0</v>
      </c>
      <c r="O1412" s="196">
        <v>0</v>
      </c>
      <c r="P1412" s="196">
        <v>0</v>
      </c>
      <c r="Q1412" s="196">
        <v>0</v>
      </c>
      <c r="R1412" s="196">
        <v>0</v>
      </c>
      <c r="S1412" s="196">
        <v>0</v>
      </c>
      <c r="T1412" s="196">
        <v>0.32880999999999999</v>
      </c>
      <c r="U1412" s="196">
        <v>0</v>
      </c>
      <c r="V1412" s="196">
        <v>0</v>
      </c>
      <c r="W1412" s="196">
        <v>4.0959999999999941E-2</v>
      </c>
      <c r="X1412" s="196">
        <v>0</v>
      </c>
      <c r="Y1412" s="196">
        <v>0</v>
      </c>
      <c r="Z1412" s="196">
        <v>0</v>
      </c>
      <c r="AA1412" s="196">
        <v>0</v>
      </c>
      <c r="AB1412" s="196">
        <v>0.18328</v>
      </c>
      <c r="AC1412" s="196">
        <v>8.6249999999999993E-2</v>
      </c>
      <c r="AD1412" s="196">
        <v>0</v>
      </c>
      <c r="AE1412" s="196">
        <v>0</v>
      </c>
      <c r="AF1412" s="272">
        <f t="shared" si="91"/>
        <v>1</v>
      </c>
      <c r="AG1412" s="196">
        <f t="shared" si="88"/>
        <v>0.63929999999999998</v>
      </c>
    </row>
    <row r="1413" spans="1:33" s="23" customFormat="1" x14ac:dyDescent="0.25">
      <c r="A1413" s="1">
        <v>1991</v>
      </c>
      <c r="B1413" s="1" t="s">
        <v>22</v>
      </c>
      <c r="C1413" s="1" t="str">
        <f t="shared" si="89"/>
        <v>1991NS</v>
      </c>
      <c r="D1413" s="1" t="s">
        <v>56</v>
      </c>
      <c r="E1413" s="1" t="str">
        <f t="shared" si="90"/>
        <v>1991NSICI</v>
      </c>
      <c r="F1413" s="196">
        <v>7.4980000000000005E-2</v>
      </c>
      <c r="G1413" s="196">
        <v>0.39029000000000003</v>
      </c>
      <c r="H1413" s="196">
        <v>0</v>
      </c>
      <c r="I1413" s="196">
        <v>0</v>
      </c>
      <c r="J1413" s="196">
        <v>7.1180000000000007E-2</v>
      </c>
      <c r="K1413" s="196">
        <v>0</v>
      </c>
      <c r="L1413" s="196">
        <v>0</v>
      </c>
      <c r="M1413" s="196">
        <v>0</v>
      </c>
      <c r="N1413" s="196">
        <v>3.5369999999999999E-2</v>
      </c>
      <c r="O1413" s="196">
        <v>0</v>
      </c>
      <c r="P1413" s="196">
        <v>0</v>
      </c>
      <c r="Q1413" s="196">
        <v>0</v>
      </c>
      <c r="R1413" s="196">
        <v>7.9740000000000005E-2</v>
      </c>
      <c r="S1413" s="196">
        <v>7.0720000000000005E-2</v>
      </c>
      <c r="T1413" s="196">
        <v>0</v>
      </c>
      <c r="U1413" s="196">
        <v>0.18254999999999999</v>
      </c>
      <c r="V1413" s="196">
        <v>0</v>
      </c>
      <c r="W1413" s="196">
        <v>5.7099999999999977E-2</v>
      </c>
      <c r="X1413" s="196">
        <v>1.873E-2</v>
      </c>
      <c r="Y1413" s="197">
        <v>0</v>
      </c>
      <c r="Z1413" s="196">
        <v>0</v>
      </c>
      <c r="AA1413" s="196">
        <v>1.934E-2</v>
      </c>
      <c r="AB1413" s="196">
        <v>0</v>
      </c>
      <c r="AC1413" s="196">
        <v>0</v>
      </c>
      <c r="AD1413" s="196">
        <v>0</v>
      </c>
      <c r="AE1413" s="196">
        <v>0</v>
      </c>
      <c r="AF1413" s="272">
        <f t="shared" si="91"/>
        <v>1</v>
      </c>
      <c r="AG1413" s="196">
        <f t="shared" si="88"/>
        <v>0.34844000000000003</v>
      </c>
    </row>
    <row r="1414" spans="1:33" s="23" customFormat="1" x14ac:dyDescent="0.25">
      <c r="A1414" s="1">
        <v>1991</v>
      </c>
      <c r="B1414" s="1" t="s">
        <v>22</v>
      </c>
      <c r="C1414" s="1" t="str">
        <f t="shared" si="89"/>
        <v>1991NS</v>
      </c>
      <c r="D1414" s="1" t="s">
        <v>58</v>
      </c>
      <c r="E1414" s="1" t="str">
        <f t="shared" si="90"/>
        <v>1991NSResidential</v>
      </c>
      <c r="F1414" s="196">
        <v>0.12315</v>
      </c>
      <c r="G1414" s="196">
        <v>0.21395</v>
      </c>
      <c r="H1414" s="196">
        <v>0</v>
      </c>
      <c r="I1414" s="196">
        <v>0</v>
      </c>
      <c r="J1414" s="196">
        <v>0.11691000000000001</v>
      </c>
      <c r="K1414" s="196">
        <v>0</v>
      </c>
      <c r="L1414" s="196">
        <v>0</v>
      </c>
      <c r="M1414" s="196">
        <v>0</v>
      </c>
      <c r="N1414" s="196">
        <v>0.10986000000000001</v>
      </c>
      <c r="O1414" s="196">
        <v>0</v>
      </c>
      <c r="P1414" s="196">
        <v>0</v>
      </c>
      <c r="Q1414" s="196">
        <v>0.13211000000000001</v>
      </c>
      <c r="R1414" s="196">
        <v>0</v>
      </c>
      <c r="S1414" s="196">
        <v>2.3849999999999996E-2</v>
      </c>
      <c r="T1414" s="196">
        <v>0</v>
      </c>
      <c r="U1414" s="196">
        <v>0.16449000000000003</v>
      </c>
      <c r="V1414" s="196">
        <v>0</v>
      </c>
      <c r="W1414" s="196">
        <v>5.461999999999978E-2</v>
      </c>
      <c r="X1414" s="196">
        <v>2.1110000000000004E-2</v>
      </c>
      <c r="Y1414" s="196">
        <v>0</v>
      </c>
      <c r="Z1414" s="196">
        <v>0</v>
      </c>
      <c r="AA1414" s="196">
        <v>3.9949999999999999E-2</v>
      </c>
      <c r="AB1414" s="196">
        <v>0</v>
      </c>
      <c r="AC1414" s="196">
        <v>0</v>
      </c>
      <c r="AD1414" s="196">
        <v>0</v>
      </c>
      <c r="AE1414" s="196">
        <v>0</v>
      </c>
      <c r="AF1414" s="272">
        <f t="shared" si="91"/>
        <v>0.99999999999999989</v>
      </c>
      <c r="AG1414" s="196">
        <f t="shared" si="88"/>
        <v>0.30401999999999979</v>
      </c>
    </row>
    <row r="1415" spans="1:33" s="23" customFormat="1" x14ac:dyDescent="0.25">
      <c r="A1415" s="1">
        <v>1992</v>
      </c>
      <c r="B1415" s="1" t="s">
        <v>22</v>
      </c>
      <c r="C1415" s="1" t="str">
        <f t="shared" si="89"/>
        <v>1992NS</v>
      </c>
      <c r="D1415" s="1" t="s">
        <v>57</v>
      </c>
      <c r="E1415" s="1" t="str">
        <f t="shared" si="90"/>
        <v>1992NSC&amp;D</v>
      </c>
      <c r="F1415" s="196">
        <v>0</v>
      </c>
      <c r="G1415" s="196">
        <v>1.3169999999999999E-2</v>
      </c>
      <c r="H1415" s="196">
        <v>0</v>
      </c>
      <c r="I1415" s="196">
        <v>0.34753000000000001</v>
      </c>
      <c r="J1415" s="196">
        <v>0</v>
      </c>
      <c r="K1415" s="196">
        <v>0</v>
      </c>
      <c r="L1415" s="196">
        <v>0</v>
      </c>
      <c r="M1415" s="196">
        <v>0</v>
      </c>
      <c r="N1415" s="196">
        <v>0</v>
      </c>
      <c r="O1415" s="196">
        <v>0</v>
      </c>
      <c r="P1415" s="196">
        <v>0</v>
      </c>
      <c r="Q1415" s="196">
        <v>0</v>
      </c>
      <c r="R1415" s="196">
        <v>0</v>
      </c>
      <c r="S1415" s="196">
        <v>0</v>
      </c>
      <c r="T1415" s="196">
        <v>0.32880999999999999</v>
      </c>
      <c r="U1415" s="196">
        <v>0</v>
      </c>
      <c r="V1415" s="196">
        <v>0</v>
      </c>
      <c r="W1415" s="196">
        <v>4.0959999999999941E-2</v>
      </c>
      <c r="X1415" s="196">
        <v>0</v>
      </c>
      <c r="Y1415" s="196">
        <v>0</v>
      </c>
      <c r="Z1415" s="196">
        <v>0</v>
      </c>
      <c r="AA1415" s="196">
        <v>0</v>
      </c>
      <c r="AB1415" s="196">
        <v>0.18328</v>
      </c>
      <c r="AC1415" s="196">
        <v>8.6249999999999993E-2</v>
      </c>
      <c r="AD1415" s="196">
        <v>0</v>
      </c>
      <c r="AE1415" s="196">
        <v>0</v>
      </c>
      <c r="AF1415" s="272">
        <f t="shared" si="91"/>
        <v>1</v>
      </c>
      <c r="AG1415" s="196">
        <f t="shared" si="88"/>
        <v>0.63929999999999998</v>
      </c>
    </row>
    <row r="1416" spans="1:33" s="23" customFormat="1" x14ac:dyDescent="0.25">
      <c r="A1416" s="1">
        <v>1992</v>
      </c>
      <c r="B1416" s="1" t="s">
        <v>22</v>
      </c>
      <c r="C1416" s="1" t="str">
        <f t="shared" si="89"/>
        <v>1992NS</v>
      </c>
      <c r="D1416" s="1" t="s">
        <v>56</v>
      </c>
      <c r="E1416" s="1" t="str">
        <f t="shared" si="90"/>
        <v>1992NSICI</v>
      </c>
      <c r="F1416" s="196">
        <v>7.4980000000000005E-2</v>
      </c>
      <c r="G1416" s="196">
        <v>0.39029000000000003</v>
      </c>
      <c r="H1416" s="196">
        <v>0</v>
      </c>
      <c r="I1416" s="196">
        <v>0</v>
      </c>
      <c r="J1416" s="196">
        <v>7.1180000000000007E-2</v>
      </c>
      <c r="K1416" s="196">
        <v>0</v>
      </c>
      <c r="L1416" s="196">
        <v>0</v>
      </c>
      <c r="M1416" s="196">
        <v>0</v>
      </c>
      <c r="N1416" s="196">
        <v>3.5369999999999999E-2</v>
      </c>
      <c r="O1416" s="196">
        <v>0</v>
      </c>
      <c r="P1416" s="196">
        <v>0</v>
      </c>
      <c r="Q1416" s="196">
        <v>0</v>
      </c>
      <c r="R1416" s="196">
        <v>7.9740000000000005E-2</v>
      </c>
      <c r="S1416" s="196">
        <v>7.0720000000000005E-2</v>
      </c>
      <c r="T1416" s="196">
        <v>0</v>
      </c>
      <c r="U1416" s="196">
        <v>0.18254999999999999</v>
      </c>
      <c r="V1416" s="196">
        <v>0</v>
      </c>
      <c r="W1416" s="196">
        <v>5.7099999999999977E-2</v>
      </c>
      <c r="X1416" s="196">
        <v>1.873E-2</v>
      </c>
      <c r="Y1416" s="197">
        <v>0</v>
      </c>
      <c r="Z1416" s="196">
        <v>0</v>
      </c>
      <c r="AA1416" s="196">
        <v>1.934E-2</v>
      </c>
      <c r="AB1416" s="196">
        <v>0</v>
      </c>
      <c r="AC1416" s="196">
        <v>0</v>
      </c>
      <c r="AD1416" s="196">
        <v>0</v>
      </c>
      <c r="AE1416" s="196">
        <v>0</v>
      </c>
      <c r="AF1416" s="272">
        <f t="shared" si="91"/>
        <v>1</v>
      </c>
      <c r="AG1416" s="196">
        <f t="shared" si="88"/>
        <v>0.34844000000000003</v>
      </c>
    </row>
    <row r="1417" spans="1:33" s="23" customFormat="1" x14ac:dyDescent="0.25">
      <c r="A1417" s="1">
        <v>1992</v>
      </c>
      <c r="B1417" s="1" t="s">
        <v>22</v>
      </c>
      <c r="C1417" s="1" t="str">
        <f t="shared" si="89"/>
        <v>1992NS</v>
      </c>
      <c r="D1417" s="1" t="s">
        <v>58</v>
      </c>
      <c r="E1417" s="1" t="str">
        <f t="shared" si="90"/>
        <v>1992NSResidential</v>
      </c>
      <c r="F1417" s="196">
        <v>0.12315</v>
      </c>
      <c r="G1417" s="196">
        <v>0.21395</v>
      </c>
      <c r="H1417" s="196">
        <v>0</v>
      </c>
      <c r="I1417" s="196">
        <v>0</v>
      </c>
      <c r="J1417" s="196">
        <v>0.11691000000000001</v>
      </c>
      <c r="K1417" s="196">
        <v>0</v>
      </c>
      <c r="L1417" s="196">
        <v>0</v>
      </c>
      <c r="M1417" s="196">
        <v>0</v>
      </c>
      <c r="N1417" s="196">
        <v>0.10986000000000001</v>
      </c>
      <c r="O1417" s="196">
        <v>0</v>
      </c>
      <c r="P1417" s="196">
        <v>0</v>
      </c>
      <c r="Q1417" s="196">
        <v>0.13211000000000001</v>
      </c>
      <c r="R1417" s="196">
        <v>0</v>
      </c>
      <c r="S1417" s="196">
        <v>2.3849999999999996E-2</v>
      </c>
      <c r="T1417" s="196">
        <v>0</v>
      </c>
      <c r="U1417" s="196">
        <v>0.16449000000000003</v>
      </c>
      <c r="V1417" s="196">
        <v>0</v>
      </c>
      <c r="W1417" s="196">
        <v>5.461999999999978E-2</v>
      </c>
      <c r="X1417" s="196">
        <v>2.1110000000000004E-2</v>
      </c>
      <c r="Y1417" s="196">
        <v>0</v>
      </c>
      <c r="Z1417" s="196">
        <v>0</v>
      </c>
      <c r="AA1417" s="196">
        <v>3.9949999999999999E-2</v>
      </c>
      <c r="AB1417" s="196">
        <v>0</v>
      </c>
      <c r="AC1417" s="196">
        <v>0</v>
      </c>
      <c r="AD1417" s="196">
        <v>0</v>
      </c>
      <c r="AE1417" s="196">
        <v>0</v>
      </c>
      <c r="AF1417" s="272">
        <f t="shared" si="91"/>
        <v>0.99999999999999989</v>
      </c>
      <c r="AG1417" s="196">
        <f t="shared" si="88"/>
        <v>0.30401999999999979</v>
      </c>
    </row>
    <row r="1418" spans="1:33" s="23" customFormat="1" x14ac:dyDescent="0.25">
      <c r="A1418" s="1">
        <v>1993</v>
      </c>
      <c r="B1418" s="1" t="s">
        <v>22</v>
      </c>
      <c r="C1418" s="1" t="str">
        <f t="shared" si="89"/>
        <v>1993NS</v>
      </c>
      <c r="D1418" s="1" t="s">
        <v>57</v>
      </c>
      <c r="E1418" s="1" t="str">
        <f t="shared" si="90"/>
        <v>1993NSC&amp;D</v>
      </c>
      <c r="F1418" s="196">
        <v>0</v>
      </c>
      <c r="G1418" s="196">
        <v>1.3169999999999999E-2</v>
      </c>
      <c r="H1418" s="196">
        <v>0</v>
      </c>
      <c r="I1418" s="196">
        <v>0.34753000000000001</v>
      </c>
      <c r="J1418" s="196">
        <v>0</v>
      </c>
      <c r="K1418" s="196">
        <v>0</v>
      </c>
      <c r="L1418" s="196">
        <v>0</v>
      </c>
      <c r="M1418" s="196">
        <v>0</v>
      </c>
      <c r="N1418" s="196">
        <v>0</v>
      </c>
      <c r="O1418" s="196">
        <v>0</v>
      </c>
      <c r="P1418" s="196">
        <v>0</v>
      </c>
      <c r="Q1418" s="196">
        <v>0</v>
      </c>
      <c r="R1418" s="196">
        <v>0</v>
      </c>
      <c r="S1418" s="196">
        <v>0</v>
      </c>
      <c r="T1418" s="196">
        <v>0.32880999999999999</v>
      </c>
      <c r="U1418" s="196">
        <v>0</v>
      </c>
      <c r="V1418" s="196">
        <v>0</v>
      </c>
      <c r="W1418" s="196">
        <v>4.0959999999999941E-2</v>
      </c>
      <c r="X1418" s="196">
        <v>0</v>
      </c>
      <c r="Y1418" s="196">
        <v>0</v>
      </c>
      <c r="Z1418" s="196">
        <v>0</v>
      </c>
      <c r="AA1418" s="196">
        <v>0</v>
      </c>
      <c r="AB1418" s="196">
        <v>0.18328</v>
      </c>
      <c r="AC1418" s="196">
        <v>8.6249999999999993E-2</v>
      </c>
      <c r="AD1418" s="196">
        <v>0</v>
      </c>
      <c r="AE1418" s="196">
        <v>0</v>
      </c>
      <c r="AF1418" s="272">
        <f t="shared" si="91"/>
        <v>1</v>
      </c>
      <c r="AG1418" s="196">
        <f t="shared" si="88"/>
        <v>0.63929999999999998</v>
      </c>
    </row>
    <row r="1419" spans="1:33" s="23" customFormat="1" x14ac:dyDescent="0.25">
      <c r="A1419" s="1">
        <v>1993</v>
      </c>
      <c r="B1419" s="1" t="s">
        <v>22</v>
      </c>
      <c r="C1419" s="1" t="str">
        <f t="shared" si="89"/>
        <v>1993NS</v>
      </c>
      <c r="D1419" s="1" t="s">
        <v>56</v>
      </c>
      <c r="E1419" s="1" t="str">
        <f t="shared" si="90"/>
        <v>1993NSICI</v>
      </c>
      <c r="F1419" s="196">
        <v>7.4980000000000005E-2</v>
      </c>
      <c r="G1419" s="196">
        <v>0.39029000000000003</v>
      </c>
      <c r="H1419" s="196">
        <v>0</v>
      </c>
      <c r="I1419" s="196">
        <v>0</v>
      </c>
      <c r="J1419" s="196">
        <v>7.1180000000000007E-2</v>
      </c>
      <c r="K1419" s="196">
        <v>0</v>
      </c>
      <c r="L1419" s="196">
        <v>0</v>
      </c>
      <c r="M1419" s="196">
        <v>0</v>
      </c>
      <c r="N1419" s="196">
        <v>3.5369999999999999E-2</v>
      </c>
      <c r="O1419" s="196">
        <v>0</v>
      </c>
      <c r="P1419" s="196">
        <v>0</v>
      </c>
      <c r="Q1419" s="196">
        <v>0</v>
      </c>
      <c r="R1419" s="196">
        <v>7.9740000000000005E-2</v>
      </c>
      <c r="S1419" s="196">
        <v>7.0720000000000005E-2</v>
      </c>
      <c r="T1419" s="196">
        <v>0</v>
      </c>
      <c r="U1419" s="196">
        <v>0.18254999999999999</v>
      </c>
      <c r="V1419" s="196">
        <v>0</v>
      </c>
      <c r="W1419" s="196">
        <v>5.7099999999999977E-2</v>
      </c>
      <c r="X1419" s="196">
        <v>1.873E-2</v>
      </c>
      <c r="Y1419" s="197">
        <v>0</v>
      </c>
      <c r="Z1419" s="196">
        <v>0</v>
      </c>
      <c r="AA1419" s="196">
        <v>1.934E-2</v>
      </c>
      <c r="AB1419" s="196">
        <v>0</v>
      </c>
      <c r="AC1419" s="196">
        <v>0</v>
      </c>
      <c r="AD1419" s="196">
        <v>0</v>
      </c>
      <c r="AE1419" s="196">
        <v>0</v>
      </c>
      <c r="AF1419" s="272">
        <f t="shared" si="91"/>
        <v>1</v>
      </c>
      <c r="AG1419" s="196">
        <f t="shared" si="88"/>
        <v>0.34844000000000003</v>
      </c>
    </row>
    <row r="1420" spans="1:33" s="23" customFormat="1" x14ac:dyDescent="0.25">
      <c r="A1420" s="1">
        <v>1993</v>
      </c>
      <c r="B1420" s="1" t="s">
        <v>22</v>
      </c>
      <c r="C1420" s="1" t="str">
        <f t="shared" si="89"/>
        <v>1993NS</v>
      </c>
      <c r="D1420" s="1" t="s">
        <v>58</v>
      </c>
      <c r="E1420" s="1" t="str">
        <f t="shared" si="90"/>
        <v>1993NSResidential</v>
      </c>
      <c r="F1420" s="196">
        <v>0.12315</v>
      </c>
      <c r="G1420" s="196">
        <v>0.21395</v>
      </c>
      <c r="H1420" s="196">
        <v>0</v>
      </c>
      <c r="I1420" s="196">
        <v>0</v>
      </c>
      <c r="J1420" s="196">
        <v>0.11691000000000001</v>
      </c>
      <c r="K1420" s="196">
        <v>0</v>
      </c>
      <c r="L1420" s="196">
        <v>0</v>
      </c>
      <c r="M1420" s="196">
        <v>0</v>
      </c>
      <c r="N1420" s="196">
        <v>0.10986000000000001</v>
      </c>
      <c r="O1420" s="196">
        <v>0</v>
      </c>
      <c r="P1420" s="196">
        <v>0</v>
      </c>
      <c r="Q1420" s="196">
        <v>0.13211000000000001</v>
      </c>
      <c r="R1420" s="196">
        <v>0</v>
      </c>
      <c r="S1420" s="196">
        <v>2.3849999999999996E-2</v>
      </c>
      <c r="T1420" s="196">
        <v>0</v>
      </c>
      <c r="U1420" s="196">
        <v>0.16449000000000003</v>
      </c>
      <c r="V1420" s="196">
        <v>0</v>
      </c>
      <c r="W1420" s="196">
        <v>5.461999999999978E-2</v>
      </c>
      <c r="X1420" s="196">
        <v>2.1110000000000004E-2</v>
      </c>
      <c r="Y1420" s="196">
        <v>0</v>
      </c>
      <c r="Z1420" s="196">
        <v>0</v>
      </c>
      <c r="AA1420" s="196">
        <v>3.9949999999999999E-2</v>
      </c>
      <c r="AB1420" s="196">
        <v>0</v>
      </c>
      <c r="AC1420" s="196">
        <v>0</v>
      </c>
      <c r="AD1420" s="196">
        <v>0</v>
      </c>
      <c r="AE1420" s="196">
        <v>0</v>
      </c>
      <c r="AF1420" s="272">
        <f t="shared" si="91"/>
        <v>0.99999999999999989</v>
      </c>
      <c r="AG1420" s="196">
        <f t="shared" si="88"/>
        <v>0.30401999999999979</v>
      </c>
    </row>
    <row r="1421" spans="1:33" s="23" customFormat="1" x14ac:dyDescent="0.25">
      <c r="A1421" s="1">
        <v>1994</v>
      </c>
      <c r="B1421" s="1" t="s">
        <v>22</v>
      </c>
      <c r="C1421" s="1" t="str">
        <f t="shared" si="89"/>
        <v>1994NS</v>
      </c>
      <c r="D1421" s="1" t="s">
        <v>57</v>
      </c>
      <c r="E1421" s="1" t="str">
        <f t="shared" si="90"/>
        <v>1994NSC&amp;D</v>
      </c>
      <c r="F1421" s="196">
        <v>0</v>
      </c>
      <c r="G1421" s="196">
        <v>1.3169999999999999E-2</v>
      </c>
      <c r="H1421" s="196">
        <v>0</v>
      </c>
      <c r="I1421" s="196">
        <v>0.34753000000000001</v>
      </c>
      <c r="J1421" s="196">
        <v>0</v>
      </c>
      <c r="K1421" s="196">
        <v>0</v>
      </c>
      <c r="L1421" s="196">
        <v>0</v>
      </c>
      <c r="M1421" s="196">
        <v>0</v>
      </c>
      <c r="N1421" s="196">
        <v>0</v>
      </c>
      <c r="O1421" s="196">
        <v>0</v>
      </c>
      <c r="P1421" s="196">
        <v>0</v>
      </c>
      <c r="Q1421" s="196">
        <v>0</v>
      </c>
      <c r="R1421" s="196">
        <v>0</v>
      </c>
      <c r="S1421" s="196">
        <v>0</v>
      </c>
      <c r="T1421" s="196">
        <v>0.32880999999999999</v>
      </c>
      <c r="U1421" s="196">
        <v>0</v>
      </c>
      <c r="V1421" s="196">
        <v>0</v>
      </c>
      <c r="W1421" s="196">
        <v>4.0959999999999941E-2</v>
      </c>
      <c r="X1421" s="196">
        <v>0</v>
      </c>
      <c r="Y1421" s="196">
        <v>0</v>
      </c>
      <c r="Z1421" s="196">
        <v>0</v>
      </c>
      <c r="AA1421" s="196">
        <v>0</v>
      </c>
      <c r="AB1421" s="196">
        <v>0.18328</v>
      </c>
      <c r="AC1421" s="196">
        <v>8.6249999999999993E-2</v>
      </c>
      <c r="AD1421" s="196">
        <v>0</v>
      </c>
      <c r="AE1421" s="196">
        <v>0</v>
      </c>
      <c r="AF1421" s="272">
        <f t="shared" si="91"/>
        <v>1</v>
      </c>
      <c r="AG1421" s="196">
        <f t="shared" si="88"/>
        <v>0.63929999999999998</v>
      </c>
    </row>
    <row r="1422" spans="1:33" s="23" customFormat="1" x14ac:dyDescent="0.25">
      <c r="A1422" s="1">
        <v>1994</v>
      </c>
      <c r="B1422" s="1" t="s">
        <v>22</v>
      </c>
      <c r="C1422" s="1" t="str">
        <f t="shared" si="89"/>
        <v>1994NS</v>
      </c>
      <c r="D1422" s="1" t="s">
        <v>56</v>
      </c>
      <c r="E1422" s="1" t="str">
        <f t="shared" si="90"/>
        <v>1994NSICI</v>
      </c>
      <c r="F1422" s="196">
        <v>7.4980000000000005E-2</v>
      </c>
      <c r="G1422" s="196">
        <v>0.39029000000000003</v>
      </c>
      <c r="H1422" s="196">
        <v>0</v>
      </c>
      <c r="I1422" s="196">
        <v>0</v>
      </c>
      <c r="J1422" s="196">
        <v>7.1180000000000007E-2</v>
      </c>
      <c r="K1422" s="196">
        <v>0</v>
      </c>
      <c r="L1422" s="196">
        <v>0</v>
      </c>
      <c r="M1422" s="196">
        <v>0</v>
      </c>
      <c r="N1422" s="196">
        <v>3.5369999999999999E-2</v>
      </c>
      <c r="O1422" s="196">
        <v>0</v>
      </c>
      <c r="P1422" s="196">
        <v>0</v>
      </c>
      <c r="Q1422" s="196">
        <v>0</v>
      </c>
      <c r="R1422" s="196">
        <v>7.9740000000000005E-2</v>
      </c>
      <c r="S1422" s="196">
        <v>7.0720000000000005E-2</v>
      </c>
      <c r="T1422" s="196">
        <v>0</v>
      </c>
      <c r="U1422" s="196">
        <v>0.18254999999999999</v>
      </c>
      <c r="V1422" s="196">
        <v>0</v>
      </c>
      <c r="W1422" s="196">
        <v>5.7099999999999977E-2</v>
      </c>
      <c r="X1422" s="196">
        <v>1.873E-2</v>
      </c>
      <c r="Y1422" s="197">
        <v>0</v>
      </c>
      <c r="Z1422" s="196">
        <v>0</v>
      </c>
      <c r="AA1422" s="196">
        <v>1.934E-2</v>
      </c>
      <c r="AB1422" s="196">
        <v>0</v>
      </c>
      <c r="AC1422" s="196">
        <v>0</v>
      </c>
      <c r="AD1422" s="196">
        <v>0</v>
      </c>
      <c r="AE1422" s="196">
        <v>0</v>
      </c>
      <c r="AF1422" s="272">
        <f t="shared" si="91"/>
        <v>1</v>
      </c>
      <c r="AG1422" s="196">
        <f t="shared" si="88"/>
        <v>0.34844000000000003</v>
      </c>
    </row>
    <row r="1423" spans="1:33" s="23" customFormat="1" x14ac:dyDescent="0.25">
      <c r="A1423" s="1">
        <v>1994</v>
      </c>
      <c r="B1423" s="1" t="s">
        <v>22</v>
      </c>
      <c r="C1423" s="1" t="str">
        <f t="shared" si="89"/>
        <v>1994NS</v>
      </c>
      <c r="D1423" s="1" t="s">
        <v>58</v>
      </c>
      <c r="E1423" s="1" t="str">
        <f t="shared" si="90"/>
        <v>1994NSResidential</v>
      </c>
      <c r="F1423" s="196">
        <v>0.12315</v>
      </c>
      <c r="G1423" s="196">
        <v>0.21395</v>
      </c>
      <c r="H1423" s="196">
        <v>0</v>
      </c>
      <c r="I1423" s="196">
        <v>0</v>
      </c>
      <c r="J1423" s="196">
        <v>0.11691000000000001</v>
      </c>
      <c r="K1423" s="196">
        <v>0</v>
      </c>
      <c r="L1423" s="196">
        <v>0</v>
      </c>
      <c r="M1423" s="196">
        <v>0</v>
      </c>
      <c r="N1423" s="196">
        <v>0.10986000000000001</v>
      </c>
      <c r="O1423" s="196">
        <v>0</v>
      </c>
      <c r="P1423" s="196">
        <v>0</v>
      </c>
      <c r="Q1423" s="196">
        <v>0.13211000000000001</v>
      </c>
      <c r="R1423" s="196">
        <v>0</v>
      </c>
      <c r="S1423" s="196">
        <v>2.3849999999999996E-2</v>
      </c>
      <c r="T1423" s="196">
        <v>0</v>
      </c>
      <c r="U1423" s="196">
        <v>0.16449000000000003</v>
      </c>
      <c r="V1423" s="196">
        <v>0</v>
      </c>
      <c r="W1423" s="196">
        <v>5.461999999999978E-2</v>
      </c>
      <c r="X1423" s="196">
        <v>2.1110000000000004E-2</v>
      </c>
      <c r="Y1423" s="196">
        <v>0</v>
      </c>
      <c r="Z1423" s="196">
        <v>0</v>
      </c>
      <c r="AA1423" s="196">
        <v>3.9949999999999999E-2</v>
      </c>
      <c r="AB1423" s="196">
        <v>0</v>
      </c>
      <c r="AC1423" s="196">
        <v>0</v>
      </c>
      <c r="AD1423" s="196">
        <v>0</v>
      </c>
      <c r="AE1423" s="196">
        <v>0</v>
      </c>
      <c r="AF1423" s="272">
        <f t="shared" si="91"/>
        <v>0.99999999999999989</v>
      </c>
      <c r="AG1423" s="196">
        <f t="shared" si="88"/>
        <v>0.30401999999999979</v>
      </c>
    </row>
    <row r="1424" spans="1:33" s="23" customFormat="1" x14ac:dyDescent="0.25">
      <c r="A1424" s="1">
        <v>1995</v>
      </c>
      <c r="B1424" s="1" t="s">
        <v>22</v>
      </c>
      <c r="C1424" s="1" t="str">
        <f t="shared" si="89"/>
        <v>1995NS</v>
      </c>
      <c r="D1424" s="1" t="s">
        <v>57</v>
      </c>
      <c r="E1424" s="1" t="str">
        <f t="shared" si="90"/>
        <v>1995NSC&amp;D</v>
      </c>
      <c r="F1424" s="196">
        <v>0</v>
      </c>
      <c r="G1424" s="196">
        <v>1.3169999999999999E-2</v>
      </c>
      <c r="H1424" s="196">
        <v>0</v>
      </c>
      <c r="I1424" s="196">
        <v>0.34753000000000001</v>
      </c>
      <c r="J1424" s="196">
        <v>0</v>
      </c>
      <c r="K1424" s="196">
        <v>0</v>
      </c>
      <c r="L1424" s="196">
        <v>0</v>
      </c>
      <c r="M1424" s="196">
        <v>0</v>
      </c>
      <c r="N1424" s="196">
        <v>0</v>
      </c>
      <c r="O1424" s="196">
        <v>0</v>
      </c>
      <c r="P1424" s="196">
        <v>0</v>
      </c>
      <c r="Q1424" s="196">
        <v>0</v>
      </c>
      <c r="R1424" s="196">
        <v>0</v>
      </c>
      <c r="S1424" s="196">
        <v>0</v>
      </c>
      <c r="T1424" s="196">
        <v>0.32880999999999999</v>
      </c>
      <c r="U1424" s="196">
        <v>0</v>
      </c>
      <c r="V1424" s="196">
        <v>0</v>
      </c>
      <c r="W1424" s="196">
        <v>4.0959999999999941E-2</v>
      </c>
      <c r="X1424" s="196">
        <v>0</v>
      </c>
      <c r="Y1424" s="196">
        <v>0</v>
      </c>
      <c r="Z1424" s="196">
        <v>0</v>
      </c>
      <c r="AA1424" s="196">
        <v>0</v>
      </c>
      <c r="AB1424" s="196">
        <v>0.18328</v>
      </c>
      <c r="AC1424" s="196">
        <v>8.6249999999999993E-2</v>
      </c>
      <c r="AD1424" s="196">
        <v>0</v>
      </c>
      <c r="AE1424" s="196">
        <v>0</v>
      </c>
      <c r="AF1424" s="272">
        <f t="shared" si="91"/>
        <v>1</v>
      </c>
      <c r="AG1424" s="196">
        <f t="shared" si="88"/>
        <v>0.63929999999999998</v>
      </c>
    </row>
    <row r="1425" spans="1:33" s="23" customFormat="1" x14ac:dyDescent="0.25">
      <c r="A1425" s="1">
        <v>1995</v>
      </c>
      <c r="B1425" s="1" t="s">
        <v>22</v>
      </c>
      <c r="C1425" s="1" t="str">
        <f t="shared" si="89"/>
        <v>1995NS</v>
      </c>
      <c r="D1425" s="1" t="s">
        <v>56</v>
      </c>
      <c r="E1425" s="1" t="str">
        <f t="shared" si="90"/>
        <v>1995NSICI</v>
      </c>
      <c r="F1425" s="196">
        <v>7.4980000000000005E-2</v>
      </c>
      <c r="G1425" s="196">
        <v>0.39029000000000003</v>
      </c>
      <c r="H1425" s="196">
        <v>0</v>
      </c>
      <c r="I1425" s="196">
        <v>0</v>
      </c>
      <c r="J1425" s="196">
        <v>7.1180000000000007E-2</v>
      </c>
      <c r="K1425" s="196">
        <v>0</v>
      </c>
      <c r="L1425" s="196">
        <v>0</v>
      </c>
      <c r="M1425" s="196">
        <v>0</v>
      </c>
      <c r="N1425" s="196">
        <v>3.5369999999999999E-2</v>
      </c>
      <c r="O1425" s="196">
        <v>0</v>
      </c>
      <c r="P1425" s="196">
        <v>0</v>
      </c>
      <c r="Q1425" s="196">
        <v>0</v>
      </c>
      <c r="R1425" s="196">
        <v>7.9740000000000005E-2</v>
      </c>
      <c r="S1425" s="196">
        <v>7.0720000000000005E-2</v>
      </c>
      <c r="T1425" s="196">
        <v>0</v>
      </c>
      <c r="U1425" s="196">
        <v>0.18254999999999999</v>
      </c>
      <c r="V1425" s="196">
        <v>0</v>
      </c>
      <c r="W1425" s="196">
        <v>5.7099999999999977E-2</v>
      </c>
      <c r="X1425" s="196">
        <v>1.873E-2</v>
      </c>
      <c r="Y1425" s="197">
        <v>0</v>
      </c>
      <c r="Z1425" s="196">
        <v>0</v>
      </c>
      <c r="AA1425" s="196">
        <v>1.934E-2</v>
      </c>
      <c r="AB1425" s="196">
        <v>0</v>
      </c>
      <c r="AC1425" s="196">
        <v>0</v>
      </c>
      <c r="AD1425" s="196">
        <v>0</v>
      </c>
      <c r="AE1425" s="196">
        <v>0</v>
      </c>
      <c r="AF1425" s="272">
        <f t="shared" si="91"/>
        <v>1</v>
      </c>
      <c r="AG1425" s="196">
        <f t="shared" si="88"/>
        <v>0.34844000000000003</v>
      </c>
    </row>
    <row r="1426" spans="1:33" s="23" customFormat="1" x14ac:dyDescent="0.25">
      <c r="A1426" s="1">
        <v>1995</v>
      </c>
      <c r="B1426" s="1" t="s">
        <v>22</v>
      </c>
      <c r="C1426" s="1" t="str">
        <f t="shared" si="89"/>
        <v>1995NS</v>
      </c>
      <c r="D1426" s="1" t="s">
        <v>58</v>
      </c>
      <c r="E1426" s="1" t="str">
        <f t="shared" si="90"/>
        <v>1995NSResidential</v>
      </c>
      <c r="F1426" s="196">
        <v>0.12315</v>
      </c>
      <c r="G1426" s="196">
        <v>0.21395</v>
      </c>
      <c r="H1426" s="196">
        <v>0</v>
      </c>
      <c r="I1426" s="196">
        <v>0</v>
      </c>
      <c r="J1426" s="196">
        <v>0.11691000000000001</v>
      </c>
      <c r="K1426" s="196">
        <v>0</v>
      </c>
      <c r="L1426" s="196">
        <v>0</v>
      </c>
      <c r="M1426" s="196">
        <v>0</v>
      </c>
      <c r="N1426" s="196">
        <v>0.10986000000000001</v>
      </c>
      <c r="O1426" s="196">
        <v>0</v>
      </c>
      <c r="P1426" s="196">
        <v>0</v>
      </c>
      <c r="Q1426" s="196">
        <v>0.13211000000000001</v>
      </c>
      <c r="R1426" s="196">
        <v>0</v>
      </c>
      <c r="S1426" s="196">
        <v>2.3849999999999996E-2</v>
      </c>
      <c r="T1426" s="196">
        <v>0</v>
      </c>
      <c r="U1426" s="196">
        <v>0.16449000000000003</v>
      </c>
      <c r="V1426" s="196">
        <v>0</v>
      </c>
      <c r="W1426" s="196">
        <v>5.461999999999978E-2</v>
      </c>
      <c r="X1426" s="196">
        <v>2.1110000000000004E-2</v>
      </c>
      <c r="Y1426" s="196">
        <v>0</v>
      </c>
      <c r="Z1426" s="196">
        <v>0</v>
      </c>
      <c r="AA1426" s="196">
        <v>3.9949999999999999E-2</v>
      </c>
      <c r="AB1426" s="196">
        <v>0</v>
      </c>
      <c r="AC1426" s="196">
        <v>0</v>
      </c>
      <c r="AD1426" s="196">
        <v>0</v>
      </c>
      <c r="AE1426" s="196">
        <v>0</v>
      </c>
      <c r="AF1426" s="272">
        <f t="shared" si="91"/>
        <v>0.99999999999999989</v>
      </c>
      <c r="AG1426" s="196">
        <f t="shared" si="88"/>
        <v>0.30401999999999979</v>
      </c>
    </row>
    <row r="1427" spans="1:33" s="23" customFormat="1" x14ac:dyDescent="0.25">
      <c r="A1427" s="1">
        <v>1996</v>
      </c>
      <c r="B1427" s="1" t="s">
        <v>22</v>
      </c>
      <c r="C1427" s="1" t="str">
        <f t="shared" si="89"/>
        <v>1996NS</v>
      </c>
      <c r="D1427" s="1" t="s">
        <v>57</v>
      </c>
      <c r="E1427" s="1" t="str">
        <f t="shared" si="90"/>
        <v>1996NSC&amp;D</v>
      </c>
      <c r="F1427" s="196">
        <v>0</v>
      </c>
      <c r="G1427" s="196">
        <v>1.3169999999999999E-2</v>
      </c>
      <c r="H1427" s="196">
        <v>0</v>
      </c>
      <c r="I1427" s="196">
        <v>0.34753000000000001</v>
      </c>
      <c r="J1427" s="196">
        <v>0</v>
      </c>
      <c r="K1427" s="196">
        <v>0</v>
      </c>
      <c r="L1427" s="196">
        <v>0</v>
      </c>
      <c r="M1427" s="196">
        <v>0</v>
      </c>
      <c r="N1427" s="196">
        <v>0</v>
      </c>
      <c r="O1427" s="196">
        <v>0</v>
      </c>
      <c r="P1427" s="196">
        <v>0</v>
      </c>
      <c r="Q1427" s="196">
        <v>0</v>
      </c>
      <c r="R1427" s="196">
        <v>0</v>
      </c>
      <c r="S1427" s="196">
        <v>0</v>
      </c>
      <c r="T1427" s="196">
        <v>0.32880999999999999</v>
      </c>
      <c r="U1427" s="196">
        <v>0</v>
      </c>
      <c r="V1427" s="196">
        <v>0</v>
      </c>
      <c r="W1427" s="196">
        <v>4.0959999999999941E-2</v>
      </c>
      <c r="X1427" s="196">
        <v>0</v>
      </c>
      <c r="Y1427" s="196">
        <v>0</v>
      </c>
      <c r="Z1427" s="196">
        <v>0</v>
      </c>
      <c r="AA1427" s="196">
        <v>0</v>
      </c>
      <c r="AB1427" s="196">
        <v>0.18328</v>
      </c>
      <c r="AC1427" s="196">
        <v>8.6249999999999993E-2</v>
      </c>
      <c r="AD1427" s="196">
        <v>0</v>
      </c>
      <c r="AE1427" s="196">
        <v>0</v>
      </c>
      <c r="AF1427" s="272">
        <f t="shared" si="91"/>
        <v>1</v>
      </c>
      <c r="AG1427" s="196">
        <f t="shared" si="88"/>
        <v>0.63929999999999998</v>
      </c>
    </row>
    <row r="1428" spans="1:33" s="23" customFormat="1" x14ac:dyDescent="0.25">
      <c r="A1428" s="1">
        <v>1996</v>
      </c>
      <c r="B1428" s="1" t="s">
        <v>22</v>
      </c>
      <c r="C1428" s="1" t="str">
        <f t="shared" si="89"/>
        <v>1996NS</v>
      </c>
      <c r="D1428" s="1" t="s">
        <v>56</v>
      </c>
      <c r="E1428" s="1" t="str">
        <f t="shared" si="90"/>
        <v>1996NSICI</v>
      </c>
      <c r="F1428" s="196">
        <v>7.4980000000000005E-2</v>
      </c>
      <c r="G1428" s="196">
        <v>0.39029000000000003</v>
      </c>
      <c r="H1428" s="196">
        <v>0</v>
      </c>
      <c r="I1428" s="196">
        <v>0</v>
      </c>
      <c r="J1428" s="196">
        <v>7.1180000000000007E-2</v>
      </c>
      <c r="K1428" s="196">
        <v>0</v>
      </c>
      <c r="L1428" s="196">
        <v>0</v>
      </c>
      <c r="M1428" s="196">
        <v>0</v>
      </c>
      <c r="N1428" s="196">
        <v>3.5369999999999999E-2</v>
      </c>
      <c r="O1428" s="196">
        <v>0</v>
      </c>
      <c r="P1428" s="196">
        <v>0</v>
      </c>
      <c r="Q1428" s="196">
        <v>0</v>
      </c>
      <c r="R1428" s="196">
        <v>7.9740000000000005E-2</v>
      </c>
      <c r="S1428" s="196">
        <v>7.0720000000000005E-2</v>
      </c>
      <c r="T1428" s="196">
        <v>0</v>
      </c>
      <c r="U1428" s="196">
        <v>0.18254999999999999</v>
      </c>
      <c r="V1428" s="196">
        <v>0</v>
      </c>
      <c r="W1428" s="196">
        <v>5.7099999999999977E-2</v>
      </c>
      <c r="X1428" s="196">
        <v>1.873E-2</v>
      </c>
      <c r="Y1428" s="197">
        <v>0</v>
      </c>
      <c r="Z1428" s="196">
        <v>0</v>
      </c>
      <c r="AA1428" s="196">
        <v>1.934E-2</v>
      </c>
      <c r="AB1428" s="196">
        <v>0</v>
      </c>
      <c r="AC1428" s="196">
        <v>0</v>
      </c>
      <c r="AD1428" s="196">
        <v>0</v>
      </c>
      <c r="AE1428" s="196">
        <v>0</v>
      </c>
      <c r="AF1428" s="272">
        <f t="shared" si="91"/>
        <v>1</v>
      </c>
      <c r="AG1428" s="196">
        <f t="shared" si="88"/>
        <v>0.34844000000000003</v>
      </c>
    </row>
    <row r="1429" spans="1:33" s="23" customFormat="1" x14ac:dyDescent="0.25">
      <c r="A1429" s="1">
        <v>1996</v>
      </c>
      <c r="B1429" s="1" t="s">
        <v>22</v>
      </c>
      <c r="C1429" s="1" t="str">
        <f t="shared" si="89"/>
        <v>1996NS</v>
      </c>
      <c r="D1429" s="1" t="s">
        <v>58</v>
      </c>
      <c r="E1429" s="1" t="str">
        <f t="shared" si="90"/>
        <v>1996NSResidential</v>
      </c>
      <c r="F1429" s="196">
        <v>0.12315</v>
      </c>
      <c r="G1429" s="196">
        <v>0.21395</v>
      </c>
      <c r="H1429" s="196">
        <v>0</v>
      </c>
      <c r="I1429" s="196">
        <v>0</v>
      </c>
      <c r="J1429" s="196">
        <v>0.11691000000000001</v>
      </c>
      <c r="K1429" s="196">
        <v>0</v>
      </c>
      <c r="L1429" s="196">
        <v>0</v>
      </c>
      <c r="M1429" s="196">
        <v>0</v>
      </c>
      <c r="N1429" s="196">
        <v>0.10986000000000001</v>
      </c>
      <c r="O1429" s="196">
        <v>0</v>
      </c>
      <c r="P1429" s="196">
        <v>0</v>
      </c>
      <c r="Q1429" s="196">
        <v>0.13211000000000001</v>
      </c>
      <c r="R1429" s="196">
        <v>0</v>
      </c>
      <c r="S1429" s="196">
        <v>2.3849999999999996E-2</v>
      </c>
      <c r="T1429" s="196">
        <v>0</v>
      </c>
      <c r="U1429" s="196">
        <v>0.16449000000000003</v>
      </c>
      <c r="V1429" s="196">
        <v>0</v>
      </c>
      <c r="W1429" s="196">
        <v>5.461999999999978E-2</v>
      </c>
      <c r="X1429" s="196">
        <v>2.1110000000000004E-2</v>
      </c>
      <c r="Y1429" s="196">
        <v>0</v>
      </c>
      <c r="Z1429" s="196">
        <v>0</v>
      </c>
      <c r="AA1429" s="196">
        <v>3.9949999999999999E-2</v>
      </c>
      <c r="AB1429" s="196">
        <v>0</v>
      </c>
      <c r="AC1429" s="196">
        <v>0</v>
      </c>
      <c r="AD1429" s="196">
        <v>0</v>
      </c>
      <c r="AE1429" s="196">
        <v>0</v>
      </c>
      <c r="AF1429" s="272">
        <f t="shared" si="91"/>
        <v>0.99999999999999989</v>
      </c>
      <c r="AG1429" s="196">
        <f t="shared" si="88"/>
        <v>0.30401999999999979</v>
      </c>
    </row>
    <row r="1430" spans="1:33" s="23" customFormat="1" x14ac:dyDescent="0.25">
      <c r="A1430" s="1">
        <v>1997</v>
      </c>
      <c r="B1430" s="1" t="s">
        <v>22</v>
      </c>
      <c r="C1430" s="1" t="str">
        <f t="shared" si="89"/>
        <v>1997NS</v>
      </c>
      <c r="D1430" s="1" t="s">
        <v>57</v>
      </c>
      <c r="E1430" s="1" t="str">
        <f t="shared" si="90"/>
        <v>1997NSC&amp;D</v>
      </c>
      <c r="F1430" s="196">
        <v>0</v>
      </c>
      <c r="G1430" s="196">
        <v>1.3169999999999999E-2</v>
      </c>
      <c r="H1430" s="196">
        <v>0</v>
      </c>
      <c r="I1430" s="196">
        <v>0.34753000000000001</v>
      </c>
      <c r="J1430" s="196">
        <v>0</v>
      </c>
      <c r="K1430" s="196">
        <v>0</v>
      </c>
      <c r="L1430" s="196">
        <v>0</v>
      </c>
      <c r="M1430" s="196">
        <v>0</v>
      </c>
      <c r="N1430" s="196">
        <v>0</v>
      </c>
      <c r="O1430" s="196">
        <v>0</v>
      </c>
      <c r="P1430" s="196">
        <v>0</v>
      </c>
      <c r="Q1430" s="196">
        <v>0</v>
      </c>
      <c r="R1430" s="196">
        <v>0</v>
      </c>
      <c r="S1430" s="196">
        <v>0</v>
      </c>
      <c r="T1430" s="196">
        <v>0.32880999999999999</v>
      </c>
      <c r="U1430" s="196">
        <v>0</v>
      </c>
      <c r="V1430" s="196">
        <v>0</v>
      </c>
      <c r="W1430" s="196">
        <v>4.0959999999999941E-2</v>
      </c>
      <c r="X1430" s="196">
        <v>0</v>
      </c>
      <c r="Y1430" s="196">
        <v>0</v>
      </c>
      <c r="Z1430" s="196">
        <v>0</v>
      </c>
      <c r="AA1430" s="196">
        <v>0</v>
      </c>
      <c r="AB1430" s="196">
        <v>0.18328</v>
      </c>
      <c r="AC1430" s="196">
        <v>8.6249999999999993E-2</v>
      </c>
      <c r="AD1430" s="196">
        <v>0</v>
      </c>
      <c r="AE1430" s="196">
        <v>0</v>
      </c>
      <c r="AF1430" s="272">
        <f t="shared" si="91"/>
        <v>1</v>
      </c>
      <c r="AG1430" s="196">
        <f t="shared" si="88"/>
        <v>0.63929999999999998</v>
      </c>
    </row>
    <row r="1431" spans="1:33" s="23" customFormat="1" x14ac:dyDescent="0.25">
      <c r="A1431" s="1">
        <v>1997</v>
      </c>
      <c r="B1431" s="1" t="s">
        <v>22</v>
      </c>
      <c r="C1431" s="1" t="str">
        <f t="shared" si="89"/>
        <v>1997NS</v>
      </c>
      <c r="D1431" s="1" t="s">
        <v>56</v>
      </c>
      <c r="E1431" s="1" t="str">
        <f t="shared" si="90"/>
        <v>1997NSICI</v>
      </c>
      <c r="F1431" s="196">
        <v>7.4980000000000005E-2</v>
      </c>
      <c r="G1431" s="196">
        <v>0.39029000000000003</v>
      </c>
      <c r="H1431" s="196">
        <v>0</v>
      </c>
      <c r="I1431" s="196">
        <v>0</v>
      </c>
      <c r="J1431" s="196">
        <v>7.1180000000000007E-2</v>
      </c>
      <c r="K1431" s="196">
        <v>0</v>
      </c>
      <c r="L1431" s="196">
        <v>0</v>
      </c>
      <c r="M1431" s="196">
        <v>0</v>
      </c>
      <c r="N1431" s="196">
        <v>3.5369999999999999E-2</v>
      </c>
      <c r="O1431" s="196">
        <v>0</v>
      </c>
      <c r="P1431" s="196">
        <v>0</v>
      </c>
      <c r="Q1431" s="196">
        <v>0</v>
      </c>
      <c r="R1431" s="196">
        <v>7.9740000000000005E-2</v>
      </c>
      <c r="S1431" s="196">
        <v>7.0720000000000005E-2</v>
      </c>
      <c r="T1431" s="196">
        <v>0</v>
      </c>
      <c r="U1431" s="196">
        <v>0.18254999999999999</v>
      </c>
      <c r="V1431" s="196">
        <v>0</v>
      </c>
      <c r="W1431" s="196">
        <v>5.7099999999999977E-2</v>
      </c>
      <c r="X1431" s="196">
        <v>1.873E-2</v>
      </c>
      <c r="Y1431" s="197">
        <v>0</v>
      </c>
      <c r="Z1431" s="196">
        <v>0</v>
      </c>
      <c r="AA1431" s="196">
        <v>1.934E-2</v>
      </c>
      <c r="AB1431" s="196">
        <v>0</v>
      </c>
      <c r="AC1431" s="196">
        <v>0</v>
      </c>
      <c r="AD1431" s="196">
        <v>0</v>
      </c>
      <c r="AE1431" s="196">
        <v>0</v>
      </c>
      <c r="AF1431" s="272">
        <f t="shared" si="91"/>
        <v>1</v>
      </c>
      <c r="AG1431" s="196">
        <f t="shared" si="88"/>
        <v>0.34844000000000003</v>
      </c>
    </row>
    <row r="1432" spans="1:33" s="23" customFormat="1" x14ac:dyDescent="0.25">
      <c r="A1432" s="1">
        <v>1997</v>
      </c>
      <c r="B1432" s="1" t="s">
        <v>22</v>
      </c>
      <c r="C1432" s="1" t="str">
        <f t="shared" si="89"/>
        <v>1997NS</v>
      </c>
      <c r="D1432" s="1" t="s">
        <v>58</v>
      </c>
      <c r="E1432" s="1" t="str">
        <f t="shared" si="90"/>
        <v>1997NSResidential</v>
      </c>
      <c r="F1432" s="196">
        <v>0.12315</v>
      </c>
      <c r="G1432" s="196">
        <v>0.21395</v>
      </c>
      <c r="H1432" s="196">
        <v>0</v>
      </c>
      <c r="I1432" s="196">
        <v>0</v>
      </c>
      <c r="J1432" s="196">
        <v>0.11691000000000001</v>
      </c>
      <c r="K1432" s="196">
        <v>0</v>
      </c>
      <c r="L1432" s="196">
        <v>0</v>
      </c>
      <c r="M1432" s="196">
        <v>0</v>
      </c>
      <c r="N1432" s="196">
        <v>0.10986000000000001</v>
      </c>
      <c r="O1432" s="196">
        <v>0</v>
      </c>
      <c r="P1432" s="196">
        <v>0</v>
      </c>
      <c r="Q1432" s="196">
        <v>0.13211000000000001</v>
      </c>
      <c r="R1432" s="196">
        <v>0</v>
      </c>
      <c r="S1432" s="196">
        <v>2.3849999999999996E-2</v>
      </c>
      <c r="T1432" s="196">
        <v>0</v>
      </c>
      <c r="U1432" s="196">
        <v>0.16449000000000003</v>
      </c>
      <c r="V1432" s="196">
        <v>0</v>
      </c>
      <c r="W1432" s="196">
        <v>5.461999999999978E-2</v>
      </c>
      <c r="X1432" s="196">
        <v>2.1110000000000004E-2</v>
      </c>
      <c r="Y1432" s="196">
        <v>0</v>
      </c>
      <c r="Z1432" s="196">
        <v>0</v>
      </c>
      <c r="AA1432" s="196">
        <v>3.9949999999999999E-2</v>
      </c>
      <c r="AB1432" s="196">
        <v>0</v>
      </c>
      <c r="AC1432" s="196">
        <v>0</v>
      </c>
      <c r="AD1432" s="196">
        <v>0</v>
      </c>
      <c r="AE1432" s="196">
        <v>0</v>
      </c>
      <c r="AF1432" s="272">
        <f t="shared" si="91"/>
        <v>0.99999999999999989</v>
      </c>
      <c r="AG1432" s="196">
        <f t="shared" si="88"/>
        <v>0.30401999999999979</v>
      </c>
    </row>
    <row r="1433" spans="1:33" s="23" customFormat="1" x14ac:dyDescent="0.25">
      <c r="A1433" s="1">
        <v>1998</v>
      </c>
      <c r="B1433" s="1" t="s">
        <v>22</v>
      </c>
      <c r="C1433" s="1" t="str">
        <f t="shared" si="89"/>
        <v>1998NS</v>
      </c>
      <c r="D1433" s="1" t="s">
        <v>57</v>
      </c>
      <c r="E1433" s="1" t="str">
        <f t="shared" si="90"/>
        <v>1998NSC&amp;D</v>
      </c>
      <c r="F1433" s="196">
        <v>0</v>
      </c>
      <c r="G1433" s="196">
        <v>1.3169999999999999E-2</v>
      </c>
      <c r="H1433" s="196">
        <v>0</v>
      </c>
      <c r="I1433" s="196">
        <v>0.34753000000000001</v>
      </c>
      <c r="J1433" s="196">
        <v>0</v>
      </c>
      <c r="K1433" s="196">
        <v>0</v>
      </c>
      <c r="L1433" s="196">
        <v>0</v>
      </c>
      <c r="M1433" s="196">
        <v>0</v>
      </c>
      <c r="N1433" s="196">
        <v>0</v>
      </c>
      <c r="O1433" s="196">
        <v>0</v>
      </c>
      <c r="P1433" s="196">
        <v>0</v>
      </c>
      <c r="Q1433" s="196">
        <v>0</v>
      </c>
      <c r="R1433" s="196">
        <v>0</v>
      </c>
      <c r="S1433" s="196">
        <v>0</v>
      </c>
      <c r="T1433" s="196">
        <v>0.32880999999999999</v>
      </c>
      <c r="U1433" s="196">
        <v>0</v>
      </c>
      <c r="V1433" s="196">
        <v>0</v>
      </c>
      <c r="W1433" s="196">
        <v>4.0959999999999941E-2</v>
      </c>
      <c r="X1433" s="196">
        <v>0</v>
      </c>
      <c r="Y1433" s="196">
        <v>0</v>
      </c>
      <c r="Z1433" s="196">
        <v>0</v>
      </c>
      <c r="AA1433" s="196">
        <v>0</v>
      </c>
      <c r="AB1433" s="196">
        <v>0.18328</v>
      </c>
      <c r="AC1433" s="196">
        <v>8.6249999999999993E-2</v>
      </c>
      <c r="AD1433" s="196">
        <v>0</v>
      </c>
      <c r="AE1433" s="196">
        <v>0</v>
      </c>
      <c r="AF1433" s="272">
        <f t="shared" si="91"/>
        <v>1</v>
      </c>
      <c r="AG1433" s="196">
        <f t="shared" si="88"/>
        <v>0.63929999999999998</v>
      </c>
    </row>
    <row r="1434" spans="1:33" s="23" customFormat="1" x14ac:dyDescent="0.25">
      <c r="A1434" s="1">
        <v>1998</v>
      </c>
      <c r="B1434" s="1" t="s">
        <v>22</v>
      </c>
      <c r="C1434" s="1" t="str">
        <f t="shared" si="89"/>
        <v>1998NS</v>
      </c>
      <c r="D1434" s="1" t="s">
        <v>56</v>
      </c>
      <c r="E1434" s="1" t="str">
        <f t="shared" si="90"/>
        <v>1998NSICI</v>
      </c>
      <c r="F1434" s="196">
        <v>7.4980000000000005E-2</v>
      </c>
      <c r="G1434" s="196">
        <v>0.39029000000000003</v>
      </c>
      <c r="H1434" s="196">
        <v>0</v>
      </c>
      <c r="I1434" s="196">
        <v>0</v>
      </c>
      <c r="J1434" s="196">
        <v>7.1180000000000007E-2</v>
      </c>
      <c r="K1434" s="196">
        <v>0</v>
      </c>
      <c r="L1434" s="196">
        <v>0</v>
      </c>
      <c r="M1434" s="196">
        <v>0</v>
      </c>
      <c r="N1434" s="196">
        <v>3.5369999999999999E-2</v>
      </c>
      <c r="O1434" s="196">
        <v>0</v>
      </c>
      <c r="P1434" s="196">
        <v>0</v>
      </c>
      <c r="Q1434" s="196">
        <v>0</v>
      </c>
      <c r="R1434" s="196">
        <v>7.9740000000000005E-2</v>
      </c>
      <c r="S1434" s="196">
        <v>7.0720000000000005E-2</v>
      </c>
      <c r="T1434" s="196">
        <v>0</v>
      </c>
      <c r="U1434" s="196">
        <v>0.18254999999999999</v>
      </c>
      <c r="V1434" s="196">
        <v>0</v>
      </c>
      <c r="W1434" s="196">
        <v>5.7099999999999977E-2</v>
      </c>
      <c r="X1434" s="196">
        <v>1.873E-2</v>
      </c>
      <c r="Y1434" s="197">
        <v>0</v>
      </c>
      <c r="Z1434" s="196">
        <v>0</v>
      </c>
      <c r="AA1434" s="196">
        <v>1.934E-2</v>
      </c>
      <c r="AB1434" s="196">
        <v>0</v>
      </c>
      <c r="AC1434" s="196">
        <v>0</v>
      </c>
      <c r="AD1434" s="196">
        <v>0</v>
      </c>
      <c r="AE1434" s="196">
        <v>0</v>
      </c>
      <c r="AF1434" s="272">
        <f t="shared" si="91"/>
        <v>1</v>
      </c>
      <c r="AG1434" s="196">
        <f t="shared" si="88"/>
        <v>0.34844000000000003</v>
      </c>
    </row>
    <row r="1435" spans="1:33" s="23" customFormat="1" x14ac:dyDescent="0.25">
      <c r="A1435" s="1">
        <v>1998</v>
      </c>
      <c r="B1435" s="1" t="s">
        <v>22</v>
      </c>
      <c r="C1435" s="1" t="str">
        <f t="shared" si="89"/>
        <v>1998NS</v>
      </c>
      <c r="D1435" s="1" t="s">
        <v>58</v>
      </c>
      <c r="E1435" s="1" t="str">
        <f t="shared" si="90"/>
        <v>1998NSResidential</v>
      </c>
      <c r="F1435" s="196">
        <v>0.12315</v>
      </c>
      <c r="G1435" s="196">
        <v>0.21395</v>
      </c>
      <c r="H1435" s="196">
        <v>0</v>
      </c>
      <c r="I1435" s="196">
        <v>0</v>
      </c>
      <c r="J1435" s="196">
        <v>0.11691000000000001</v>
      </c>
      <c r="K1435" s="196">
        <v>0</v>
      </c>
      <c r="L1435" s="196">
        <v>0</v>
      </c>
      <c r="M1435" s="196">
        <v>0</v>
      </c>
      <c r="N1435" s="196">
        <v>0.10986000000000001</v>
      </c>
      <c r="O1435" s="196">
        <v>0</v>
      </c>
      <c r="P1435" s="196">
        <v>0</v>
      </c>
      <c r="Q1435" s="196">
        <v>0.13211000000000001</v>
      </c>
      <c r="R1435" s="196">
        <v>0</v>
      </c>
      <c r="S1435" s="196">
        <v>2.3849999999999996E-2</v>
      </c>
      <c r="T1435" s="196">
        <v>0</v>
      </c>
      <c r="U1435" s="196">
        <v>0.16449000000000003</v>
      </c>
      <c r="V1435" s="196">
        <v>0</v>
      </c>
      <c r="W1435" s="196">
        <v>5.461999999999978E-2</v>
      </c>
      <c r="X1435" s="196">
        <v>2.1110000000000004E-2</v>
      </c>
      <c r="Y1435" s="196">
        <v>0</v>
      </c>
      <c r="Z1435" s="196">
        <v>0</v>
      </c>
      <c r="AA1435" s="196">
        <v>3.9949999999999999E-2</v>
      </c>
      <c r="AB1435" s="196">
        <v>0</v>
      </c>
      <c r="AC1435" s="196">
        <v>0</v>
      </c>
      <c r="AD1435" s="196">
        <v>0</v>
      </c>
      <c r="AE1435" s="196">
        <v>0</v>
      </c>
      <c r="AF1435" s="272">
        <f t="shared" si="91"/>
        <v>0.99999999999999989</v>
      </c>
      <c r="AG1435" s="196">
        <f t="shared" si="88"/>
        <v>0.30401999999999979</v>
      </c>
    </row>
    <row r="1436" spans="1:33" s="23" customFormat="1" x14ac:dyDescent="0.25">
      <c r="A1436" s="1">
        <v>1999</v>
      </c>
      <c r="B1436" s="1" t="s">
        <v>22</v>
      </c>
      <c r="C1436" s="1" t="str">
        <f t="shared" si="89"/>
        <v>1999NS</v>
      </c>
      <c r="D1436" s="1" t="s">
        <v>57</v>
      </c>
      <c r="E1436" s="1" t="str">
        <f t="shared" si="90"/>
        <v>1999NSC&amp;D</v>
      </c>
      <c r="F1436" s="196">
        <v>0</v>
      </c>
      <c r="G1436" s="196">
        <v>1.3169999999999999E-2</v>
      </c>
      <c r="H1436" s="196">
        <v>0</v>
      </c>
      <c r="I1436" s="196">
        <v>0.34753000000000001</v>
      </c>
      <c r="J1436" s="196">
        <v>0</v>
      </c>
      <c r="K1436" s="196">
        <v>0</v>
      </c>
      <c r="L1436" s="196">
        <v>0</v>
      </c>
      <c r="M1436" s="196">
        <v>0</v>
      </c>
      <c r="N1436" s="196">
        <v>0</v>
      </c>
      <c r="O1436" s="196">
        <v>0</v>
      </c>
      <c r="P1436" s="196">
        <v>0</v>
      </c>
      <c r="Q1436" s="196">
        <v>0</v>
      </c>
      <c r="R1436" s="196">
        <v>0</v>
      </c>
      <c r="S1436" s="196">
        <v>0</v>
      </c>
      <c r="T1436" s="196">
        <v>0.32880999999999999</v>
      </c>
      <c r="U1436" s="196">
        <v>0</v>
      </c>
      <c r="V1436" s="196">
        <v>0</v>
      </c>
      <c r="W1436" s="196">
        <v>4.0959999999999941E-2</v>
      </c>
      <c r="X1436" s="196">
        <v>0</v>
      </c>
      <c r="Y1436" s="196">
        <v>0</v>
      </c>
      <c r="Z1436" s="196">
        <v>0</v>
      </c>
      <c r="AA1436" s="196">
        <v>0</v>
      </c>
      <c r="AB1436" s="196">
        <v>0.18328</v>
      </c>
      <c r="AC1436" s="196">
        <v>8.6249999999999993E-2</v>
      </c>
      <c r="AD1436" s="196">
        <v>0</v>
      </c>
      <c r="AE1436" s="196">
        <v>0</v>
      </c>
      <c r="AF1436" s="272">
        <f t="shared" si="91"/>
        <v>1</v>
      </c>
      <c r="AG1436" s="196">
        <f t="shared" si="88"/>
        <v>0.63929999999999998</v>
      </c>
    </row>
    <row r="1437" spans="1:33" s="23" customFormat="1" x14ac:dyDescent="0.25">
      <c r="A1437" s="1">
        <v>1999</v>
      </c>
      <c r="B1437" s="1" t="s">
        <v>22</v>
      </c>
      <c r="C1437" s="1" t="str">
        <f t="shared" si="89"/>
        <v>1999NS</v>
      </c>
      <c r="D1437" s="1" t="s">
        <v>56</v>
      </c>
      <c r="E1437" s="1" t="str">
        <f t="shared" si="90"/>
        <v>1999NSICI</v>
      </c>
      <c r="F1437" s="196">
        <v>7.4980000000000005E-2</v>
      </c>
      <c r="G1437" s="196">
        <v>0.39029000000000003</v>
      </c>
      <c r="H1437" s="196">
        <v>0</v>
      </c>
      <c r="I1437" s="196">
        <v>0</v>
      </c>
      <c r="J1437" s="196">
        <v>7.1180000000000007E-2</v>
      </c>
      <c r="K1437" s="196">
        <v>0</v>
      </c>
      <c r="L1437" s="196">
        <v>0</v>
      </c>
      <c r="M1437" s="196">
        <v>0</v>
      </c>
      <c r="N1437" s="196">
        <v>3.5369999999999999E-2</v>
      </c>
      <c r="O1437" s="196">
        <v>0</v>
      </c>
      <c r="P1437" s="196">
        <v>0</v>
      </c>
      <c r="Q1437" s="196">
        <v>0</v>
      </c>
      <c r="R1437" s="196">
        <v>7.9740000000000005E-2</v>
      </c>
      <c r="S1437" s="196">
        <v>7.0720000000000005E-2</v>
      </c>
      <c r="T1437" s="196">
        <v>0</v>
      </c>
      <c r="U1437" s="196">
        <v>0.18254999999999999</v>
      </c>
      <c r="V1437" s="196">
        <v>0</v>
      </c>
      <c r="W1437" s="196">
        <v>5.7099999999999977E-2</v>
      </c>
      <c r="X1437" s="196">
        <v>1.873E-2</v>
      </c>
      <c r="Y1437" s="197">
        <v>0</v>
      </c>
      <c r="Z1437" s="196">
        <v>0</v>
      </c>
      <c r="AA1437" s="196">
        <v>1.934E-2</v>
      </c>
      <c r="AB1437" s="196">
        <v>0</v>
      </c>
      <c r="AC1437" s="196">
        <v>0</v>
      </c>
      <c r="AD1437" s="196">
        <v>0</v>
      </c>
      <c r="AE1437" s="196">
        <v>0</v>
      </c>
      <c r="AF1437" s="272">
        <f t="shared" si="91"/>
        <v>1</v>
      </c>
      <c r="AG1437" s="196">
        <f t="shared" si="88"/>
        <v>0.34844000000000003</v>
      </c>
    </row>
    <row r="1438" spans="1:33" s="23" customFormat="1" x14ac:dyDescent="0.25">
      <c r="A1438" s="1">
        <v>1999</v>
      </c>
      <c r="B1438" s="1" t="s">
        <v>22</v>
      </c>
      <c r="C1438" s="1" t="str">
        <f t="shared" si="89"/>
        <v>1999NS</v>
      </c>
      <c r="D1438" s="1" t="s">
        <v>58</v>
      </c>
      <c r="E1438" s="1" t="str">
        <f t="shared" si="90"/>
        <v>1999NSResidential</v>
      </c>
      <c r="F1438" s="196">
        <v>0.12315</v>
      </c>
      <c r="G1438" s="196">
        <v>0.21395</v>
      </c>
      <c r="H1438" s="196">
        <v>0</v>
      </c>
      <c r="I1438" s="196">
        <v>0</v>
      </c>
      <c r="J1438" s="196">
        <v>0.11691000000000001</v>
      </c>
      <c r="K1438" s="196">
        <v>0</v>
      </c>
      <c r="L1438" s="196">
        <v>0</v>
      </c>
      <c r="M1438" s="196">
        <v>0</v>
      </c>
      <c r="N1438" s="196">
        <v>0.10986000000000001</v>
      </c>
      <c r="O1438" s="196">
        <v>0</v>
      </c>
      <c r="P1438" s="196">
        <v>0</v>
      </c>
      <c r="Q1438" s="196">
        <v>0.13211000000000001</v>
      </c>
      <c r="R1438" s="196">
        <v>0</v>
      </c>
      <c r="S1438" s="196">
        <v>2.3849999999999996E-2</v>
      </c>
      <c r="T1438" s="196">
        <v>0</v>
      </c>
      <c r="U1438" s="196">
        <v>0.16449000000000003</v>
      </c>
      <c r="V1438" s="196">
        <v>0</v>
      </c>
      <c r="W1438" s="196">
        <v>5.461999999999978E-2</v>
      </c>
      <c r="X1438" s="196">
        <v>2.1110000000000004E-2</v>
      </c>
      <c r="Y1438" s="196">
        <v>0</v>
      </c>
      <c r="Z1438" s="196">
        <v>0</v>
      </c>
      <c r="AA1438" s="196">
        <v>3.9949999999999999E-2</v>
      </c>
      <c r="AB1438" s="196">
        <v>0</v>
      </c>
      <c r="AC1438" s="196">
        <v>0</v>
      </c>
      <c r="AD1438" s="196">
        <v>0</v>
      </c>
      <c r="AE1438" s="196">
        <v>0</v>
      </c>
      <c r="AF1438" s="272">
        <f t="shared" si="91"/>
        <v>0.99999999999999989</v>
      </c>
      <c r="AG1438" s="196">
        <f t="shared" si="88"/>
        <v>0.30401999999999979</v>
      </c>
    </row>
    <row r="1439" spans="1:33" s="23" customFormat="1" x14ac:dyDescent="0.25">
      <c r="A1439" s="1">
        <v>2000</v>
      </c>
      <c r="B1439" s="1" t="s">
        <v>22</v>
      </c>
      <c r="C1439" s="1" t="str">
        <f t="shared" si="89"/>
        <v>2000NS</v>
      </c>
      <c r="D1439" s="1" t="s">
        <v>57</v>
      </c>
      <c r="E1439" s="1" t="str">
        <f t="shared" si="90"/>
        <v>2000NSC&amp;D</v>
      </c>
      <c r="F1439" s="196">
        <v>0</v>
      </c>
      <c r="G1439" s="196">
        <v>1.3169999999999999E-2</v>
      </c>
      <c r="H1439" s="196">
        <v>0</v>
      </c>
      <c r="I1439" s="196">
        <v>0.34753000000000001</v>
      </c>
      <c r="J1439" s="196">
        <v>0</v>
      </c>
      <c r="K1439" s="196">
        <v>0</v>
      </c>
      <c r="L1439" s="196">
        <v>0</v>
      </c>
      <c r="M1439" s="196">
        <v>0</v>
      </c>
      <c r="N1439" s="196">
        <v>0</v>
      </c>
      <c r="O1439" s="196">
        <v>0</v>
      </c>
      <c r="P1439" s="196">
        <v>0</v>
      </c>
      <c r="Q1439" s="196">
        <v>0</v>
      </c>
      <c r="R1439" s="196">
        <v>0</v>
      </c>
      <c r="S1439" s="196">
        <v>0</v>
      </c>
      <c r="T1439" s="196">
        <v>0.32880999999999999</v>
      </c>
      <c r="U1439" s="196">
        <v>0</v>
      </c>
      <c r="V1439" s="196">
        <v>0</v>
      </c>
      <c r="W1439" s="196">
        <v>4.0959999999999941E-2</v>
      </c>
      <c r="X1439" s="196">
        <v>0</v>
      </c>
      <c r="Y1439" s="196">
        <v>0</v>
      </c>
      <c r="Z1439" s="196">
        <v>0</v>
      </c>
      <c r="AA1439" s="196">
        <v>0</v>
      </c>
      <c r="AB1439" s="196">
        <v>0.18328</v>
      </c>
      <c r="AC1439" s="196">
        <v>8.6249999999999993E-2</v>
      </c>
      <c r="AD1439" s="196">
        <v>0</v>
      </c>
      <c r="AE1439" s="196">
        <v>0</v>
      </c>
      <c r="AF1439" s="272">
        <f t="shared" si="91"/>
        <v>1</v>
      </c>
      <c r="AG1439" s="196">
        <f t="shared" si="88"/>
        <v>0.63929999999999998</v>
      </c>
    </row>
    <row r="1440" spans="1:33" s="23" customFormat="1" x14ac:dyDescent="0.25">
      <c r="A1440" s="1">
        <v>2000</v>
      </c>
      <c r="B1440" s="1" t="s">
        <v>22</v>
      </c>
      <c r="C1440" s="1" t="str">
        <f t="shared" si="89"/>
        <v>2000NS</v>
      </c>
      <c r="D1440" s="1" t="s">
        <v>56</v>
      </c>
      <c r="E1440" s="1" t="str">
        <f t="shared" si="90"/>
        <v>2000NSICI</v>
      </c>
      <c r="F1440" s="196">
        <v>7.4980000000000005E-2</v>
      </c>
      <c r="G1440" s="196">
        <v>0.39029000000000003</v>
      </c>
      <c r="H1440" s="196">
        <v>0</v>
      </c>
      <c r="I1440" s="196">
        <v>0</v>
      </c>
      <c r="J1440" s="196">
        <v>7.1180000000000007E-2</v>
      </c>
      <c r="K1440" s="196">
        <v>0</v>
      </c>
      <c r="L1440" s="196">
        <v>0</v>
      </c>
      <c r="M1440" s="196">
        <v>0</v>
      </c>
      <c r="N1440" s="196">
        <v>3.5369999999999999E-2</v>
      </c>
      <c r="O1440" s="196">
        <v>0</v>
      </c>
      <c r="P1440" s="196">
        <v>0</v>
      </c>
      <c r="Q1440" s="196">
        <v>0</v>
      </c>
      <c r="R1440" s="196">
        <v>7.9740000000000005E-2</v>
      </c>
      <c r="S1440" s="196">
        <v>7.0720000000000005E-2</v>
      </c>
      <c r="T1440" s="196">
        <v>0</v>
      </c>
      <c r="U1440" s="196">
        <v>0.18254999999999999</v>
      </c>
      <c r="V1440" s="196">
        <v>0</v>
      </c>
      <c r="W1440" s="196">
        <v>5.7099999999999977E-2</v>
      </c>
      <c r="X1440" s="196">
        <v>1.873E-2</v>
      </c>
      <c r="Y1440" s="197">
        <v>0</v>
      </c>
      <c r="Z1440" s="196">
        <v>0</v>
      </c>
      <c r="AA1440" s="196">
        <v>1.934E-2</v>
      </c>
      <c r="AB1440" s="196">
        <v>0</v>
      </c>
      <c r="AC1440" s="196">
        <v>0</v>
      </c>
      <c r="AD1440" s="196">
        <v>0</v>
      </c>
      <c r="AE1440" s="196">
        <v>0</v>
      </c>
      <c r="AF1440" s="272">
        <f t="shared" si="91"/>
        <v>1</v>
      </c>
      <c r="AG1440" s="196">
        <f t="shared" si="88"/>
        <v>0.34844000000000003</v>
      </c>
    </row>
    <row r="1441" spans="1:33" s="23" customFormat="1" x14ac:dyDescent="0.25">
      <c r="A1441" s="1">
        <v>2000</v>
      </c>
      <c r="B1441" s="1" t="s">
        <v>22</v>
      </c>
      <c r="C1441" s="1" t="str">
        <f t="shared" si="89"/>
        <v>2000NS</v>
      </c>
      <c r="D1441" s="1" t="s">
        <v>58</v>
      </c>
      <c r="E1441" s="1" t="str">
        <f t="shared" si="90"/>
        <v>2000NSResidential</v>
      </c>
      <c r="F1441" s="196">
        <v>0.12315</v>
      </c>
      <c r="G1441" s="196">
        <v>0.21395</v>
      </c>
      <c r="H1441" s="196">
        <v>0</v>
      </c>
      <c r="I1441" s="196">
        <v>0</v>
      </c>
      <c r="J1441" s="196">
        <v>0.11691000000000001</v>
      </c>
      <c r="K1441" s="196">
        <v>0</v>
      </c>
      <c r="L1441" s="196">
        <v>0</v>
      </c>
      <c r="M1441" s="196">
        <v>0</v>
      </c>
      <c r="N1441" s="196">
        <v>0.10986000000000001</v>
      </c>
      <c r="O1441" s="196">
        <v>0</v>
      </c>
      <c r="P1441" s="196">
        <v>0</v>
      </c>
      <c r="Q1441" s="196">
        <v>0.13211000000000001</v>
      </c>
      <c r="R1441" s="196">
        <v>0</v>
      </c>
      <c r="S1441" s="196">
        <v>2.3849999999999996E-2</v>
      </c>
      <c r="T1441" s="196">
        <v>0</v>
      </c>
      <c r="U1441" s="196">
        <v>0.16449000000000003</v>
      </c>
      <c r="V1441" s="196">
        <v>0</v>
      </c>
      <c r="W1441" s="196">
        <v>5.461999999999978E-2</v>
      </c>
      <c r="X1441" s="196">
        <v>2.1110000000000004E-2</v>
      </c>
      <c r="Y1441" s="196">
        <v>0</v>
      </c>
      <c r="Z1441" s="196">
        <v>0</v>
      </c>
      <c r="AA1441" s="196">
        <v>3.9949999999999999E-2</v>
      </c>
      <c r="AB1441" s="196">
        <v>0</v>
      </c>
      <c r="AC1441" s="196">
        <v>0</v>
      </c>
      <c r="AD1441" s="196">
        <v>0</v>
      </c>
      <c r="AE1441" s="196">
        <v>0</v>
      </c>
      <c r="AF1441" s="272">
        <f t="shared" si="91"/>
        <v>0.99999999999999989</v>
      </c>
      <c r="AG1441" s="196">
        <f t="shared" si="88"/>
        <v>0.30401999999999979</v>
      </c>
    </row>
    <row r="1442" spans="1:33" s="23" customFormat="1" x14ac:dyDescent="0.25">
      <c r="A1442" s="1">
        <v>2001</v>
      </c>
      <c r="B1442" s="1" t="s">
        <v>22</v>
      </c>
      <c r="C1442" s="1" t="str">
        <f t="shared" si="89"/>
        <v>2001NS</v>
      </c>
      <c r="D1442" s="1" t="s">
        <v>57</v>
      </c>
      <c r="E1442" s="1" t="str">
        <f t="shared" si="90"/>
        <v>2001NSC&amp;D</v>
      </c>
      <c r="F1442" s="196">
        <v>0</v>
      </c>
      <c r="G1442" s="196">
        <v>1.3169999999999999E-2</v>
      </c>
      <c r="H1442" s="196">
        <v>0</v>
      </c>
      <c r="I1442" s="196">
        <v>0.34753000000000001</v>
      </c>
      <c r="J1442" s="196">
        <v>0</v>
      </c>
      <c r="K1442" s="196">
        <v>0</v>
      </c>
      <c r="L1442" s="196">
        <v>0</v>
      </c>
      <c r="M1442" s="196">
        <v>0</v>
      </c>
      <c r="N1442" s="196">
        <v>0</v>
      </c>
      <c r="O1442" s="196">
        <v>0</v>
      </c>
      <c r="P1442" s="196">
        <v>0</v>
      </c>
      <c r="Q1442" s="196">
        <v>0</v>
      </c>
      <c r="R1442" s="196">
        <v>0</v>
      </c>
      <c r="S1442" s="196">
        <v>0</v>
      </c>
      <c r="T1442" s="196">
        <v>0.32880999999999999</v>
      </c>
      <c r="U1442" s="196">
        <v>0</v>
      </c>
      <c r="V1442" s="196">
        <v>0</v>
      </c>
      <c r="W1442" s="196">
        <v>4.0959999999999941E-2</v>
      </c>
      <c r="X1442" s="196">
        <v>0</v>
      </c>
      <c r="Y1442" s="196">
        <v>0</v>
      </c>
      <c r="Z1442" s="196">
        <v>0</v>
      </c>
      <c r="AA1442" s="196">
        <v>0</v>
      </c>
      <c r="AB1442" s="196">
        <v>0.18328</v>
      </c>
      <c r="AC1442" s="196">
        <v>8.6249999999999993E-2</v>
      </c>
      <c r="AD1442" s="196">
        <v>0</v>
      </c>
      <c r="AE1442" s="196">
        <v>0</v>
      </c>
      <c r="AF1442" s="272">
        <f t="shared" si="91"/>
        <v>1</v>
      </c>
      <c r="AG1442" s="196">
        <f t="shared" si="88"/>
        <v>0.63929999999999998</v>
      </c>
    </row>
    <row r="1443" spans="1:33" s="23" customFormat="1" x14ac:dyDescent="0.25">
      <c r="A1443" s="1">
        <v>2001</v>
      </c>
      <c r="B1443" s="1" t="s">
        <v>22</v>
      </c>
      <c r="C1443" s="1" t="str">
        <f t="shared" si="89"/>
        <v>2001NS</v>
      </c>
      <c r="D1443" s="1" t="s">
        <v>56</v>
      </c>
      <c r="E1443" s="1" t="str">
        <f t="shared" si="90"/>
        <v>2001NSICI</v>
      </c>
      <c r="F1443" s="196">
        <v>7.4980000000000005E-2</v>
      </c>
      <c r="G1443" s="196">
        <v>0.39029000000000003</v>
      </c>
      <c r="H1443" s="196">
        <v>0</v>
      </c>
      <c r="I1443" s="196">
        <v>0</v>
      </c>
      <c r="J1443" s="196">
        <v>7.1180000000000007E-2</v>
      </c>
      <c r="K1443" s="196">
        <v>0</v>
      </c>
      <c r="L1443" s="196">
        <v>0</v>
      </c>
      <c r="M1443" s="196">
        <v>0</v>
      </c>
      <c r="N1443" s="196">
        <v>3.5369999999999999E-2</v>
      </c>
      <c r="O1443" s="196">
        <v>0</v>
      </c>
      <c r="P1443" s="196">
        <v>0</v>
      </c>
      <c r="Q1443" s="196">
        <v>0</v>
      </c>
      <c r="R1443" s="196">
        <v>7.9740000000000005E-2</v>
      </c>
      <c r="S1443" s="196">
        <v>7.0720000000000005E-2</v>
      </c>
      <c r="T1443" s="196">
        <v>0</v>
      </c>
      <c r="U1443" s="196">
        <v>0.18254999999999999</v>
      </c>
      <c r="V1443" s="196">
        <v>0</v>
      </c>
      <c r="W1443" s="196">
        <v>5.7099999999999977E-2</v>
      </c>
      <c r="X1443" s="196">
        <v>1.873E-2</v>
      </c>
      <c r="Y1443" s="197">
        <v>0</v>
      </c>
      <c r="Z1443" s="196">
        <v>0</v>
      </c>
      <c r="AA1443" s="196">
        <v>1.934E-2</v>
      </c>
      <c r="AB1443" s="196">
        <v>0</v>
      </c>
      <c r="AC1443" s="196">
        <v>0</v>
      </c>
      <c r="AD1443" s="196">
        <v>0</v>
      </c>
      <c r="AE1443" s="196">
        <v>0</v>
      </c>
      <c r="AF1443" s="272">
        <f t="shared" si="91"/>
        <v>1</v>
      </c>
      <c r="AG1443" s="196">
        <f t="shared" si="88"/>
        <v>0.34844000000000003</v>
      </c>
    </row>
    <row r="1444" spans="1:33" s="23" customFormat="1" x14ac:dyDescent="0.25">
      <c r="A1444" s="1">
        <v>2001</v>
      </c>
      <c r="B1444" s="1" t="s">
        <v>22</v>
      </c>
      <c r="C1444" s="1" t="str">
        <f t="shared" si="89"/>
        <v>2001NS</v>
      </c>
      <c r="D1444" s="1" t="s">
        <v>58</v>
      </c>
      <c r="E1444" s="1" t="str">
        <f t="shared" si="90"/>
        <v>2001NSResidential</v>
      </c>
      <c r="F1444" s="196">
        <v>0.12315</v>
      </c>
      <c r="G1444" s="196">
        <v>0.21395</v>
      </c>
      <c r="H1444" s="196">
        <v>0</v>
      </c>
      <c r="I1444" s="196">
        <v>0</v>
      </c>
      <c r="J1444" s="196">
        <v>0.11691000000000001</v>
      </c>
      <c r="K1444" s="196">
        <v>0</v>
      </c>
      <c r="L1444" s="196">
        <v>0</v>
      </c>
      <c r="M1444" s="196">
        <v>0</v>
      </c>
      <c r="N1444" s="196">
        <v>0.10986000000000001</v>
      </c>
      <c r="O1444" s="196">
        <v>0</v>
      </c>
      <c r="P1444" s="196">
        <v>0</v>
      </c>
      <c r="Q1444" s="196">
        <v>0.13211000000000001</v>
      </c>
      <c r="R1444" s="196">
        <v>0</v>
      </c>
      <c r="S1444" s="196">
        <v>2.3849999999999996E-2</v>
      </c>
      <c r="T1444" s="196">
        <v>0</v>
      </c>
      <c r="U1444" s="196">
        <v>0.16449000000000003</v>
      </c>
      <c r="V1444" s="196">
        <v>0</v>
      </c>
      <c r="W1444" s="196">
        <v>5.461999999999978E-2</v>
      </c>
      <c r="X1444" s="196">
        <v>2.1110000000000004E-2</v>
      </c>
      <c r="Y1444" s="196">
        <v>0</v>
      </c>
      <c r="Z1444" s="196">
        <v>0</v>
      </c>
      <c r="AA1444" s="196">
        <v>3.9949999999999999E-2</v>
      </c>
      <c r="AB1444" s="196">
        <v>0</v>
      </c>
      <c r="AC1444" s="196">
        <v>0</v>
      </c>
      <c r="AD1444" s="196">
        <v>0</v>
      </c>
      <c r="AE1444" s="196">
        <v>0</v>
      </c>
      <c r="AF1444" s="272">
        <f t="shared" si="91"/>
        <v>0.99999999999999989</v>
      </c>
      <c r="AG1444" s="196">
        <f t="shared" si="88"/>
        <v>0.30401999999999979</v>
      </c>
    </row>
    <row r="1445" spans="1:33" s="23" customFormat="1" x14ac:dyDescent="0.25">
      <c r="A1445" s="1">
        <v>2002</v>
      </c>
      <c r="B1445" s="1" t="s">
        <v>22</v>
      </c>
      <c r="C1445" s="1" t="str">
        <f t="shared" si="89"/>
        <v>2002NS</v>
      </c>
      <c r="D1445" s="1" t="s">
        <v>57</v>
      </c>
      <c r="E1445" s="1" t="str">
        <f t="shared" si="90"/>
        <v>2002NSC&amp;D</v>
      </c>
      <c r="F1445" s="196">
        <v>0</v>
      </c>
      <c r="G1445" s="196">
        <v>8.0000000000000002E-3</v>
      </c>
      <c r="H1445" s="196">
        <v>0</v>
      </c>
      <c r="I1445" s="196">
        <v>0.40200000000000002</v>
      </c>
      <c r="J1445" s="196">
        <v>0</v>
      </c>
      <c r="K1445" s="196">
        <v>0</v>
      </c>
      <c r="L1445" s="196">
        <v>0</v>
      </c>
      <c r="M1445" s="196">
        <v>0</v>
      </c>
      <c r="N1445" s="196">
        <v>1.2E-2</v>
      </c>
      <c r="O1445" s="196">
        <v>0</v>
      </c>
      <c r="P1445" s="196">
        <v>0</v>
      </c>
      <c r="Q1445" s="196">
        <v>0</v>
      </c>
      <c r="R1445" s="196">
        <v>0</v>
      </c>
      <c r="S1445" s="196">
        <v>0</v>
      </c>
      <c r="T1445" s="196">
        <v>0</v>
      </c>
      <c r="U1445" s="196">
        <v>0</v>
      </c>
      <c r="V1445" s="196">
        <v>0</v>
      </c>
      <c r="W1445" s="196">
        <v>0</v>
      </c>
      <c r="X1445" s="196">
        <v>0</v>
      </c>
      <c r="Y1445" s="197">
        <v>0</v>
      </c>
      <c r="Z1445" s="196">
        <v>0</v>
      </c>
      <c r="AA1445" s="196">
        <v>0</v>
      </c>
      <c r="AB1445" s="196">
        <v>0</v>
      </c>
      <c r="AC1445" s="196">
        <v>0</v>
      </c>
      <c r="AD1445" s="196">
        <v>0.57799999999999996</v>
      </c>
      <c r="AE1445" s="196">
        <v>0</v>
      </c>
      <c r="AF1445" s="272">
        <f t="shared" si="91"/>
        <v>1</v>
      </c>
      <c r="AG1445" s="196">
        <f t="shared" si="88"/>
        <v>0.57799999999999996</v>
      </c>
    </row>
    <row r="1446" spans="1:33" s="23" customFormat="1" x14ac:dyDescent="0.25">
      <c r="A1446" s="1">
        <v>2002</v>
      </c>
      <c r="B1446" s="1" t="s">
        <v>22</v>
      </c>
      <c r="C1446" s="1" t="str">
        <f t="shared" si="89"/>
        <v>2002NS</v>
      </c>
      <c r="D1446" s="1" t="s">
        <v>56</v>
      </c>
      <c r="E1446" s="1" t="str">
        <f t="shared" si="90"/>
        <v>2002NSICI</v>
      </c>
      <c r="F1446" s="196">
        <v>0.20800000000000002</v>
      </c>
      <c r="G1446" s="196">
        <v>0.08</v>
      </c>
      <c r="H1446" s="196">
        <v>0</v>
      </c>
      <c r="I1446" s="196">
        <v>0.113</v>
      </c>
      <c r="J1446" s="196">
        <v>5.2000000000000005E-2</v>
      </c>
      <c r="K1446" s="196">
        <v>5.0000000000000001E-3</v>
      </c>
      <c r="L1446" s="196">
        <v>0</v>
      </c>
      <c r="M1446" s="196">
        <v>1E-3</v>
      </c>
      <c r="N1446" s="196">
        <v>0.09</v>
      </c>
      <c r="O1446" s="196">
        <v>0</v>
      </c>
      <c r="P1446" s="196">
        <v>0</v>
      </c>
      <c r="Q1446" s="196">
        <v>0</v>
      </c>
      <c r="R1446" s="196">
        <v>0.13</v>
      </c>
      <c r="S1446" s="196">
        <v>0</v>
      </c>
      <c r="T1446" s="196">
        <v>0</v>
      </c>
      <c r="U1446" s="196">
        <v>0</v>
      </c>
      <c r="V1446" s="196">
        <v>0</v>
      </c>
      <c r="W1446" s="196">
        <v>0</v>
      </c>
      <c r="X1446" s="196">
        <v>0</v>
      </c>
      <c r="Y1446" s="196">
        <v>0</v>
      </c>
      <c r="Z1446" s="196">
        <v>0</v>
      </c>
      <c r="AA1446" s="196">
        <v>0</v>
      </c>
      <c r="AB1446" s="196">
        <v>0</v>
      </c>
      <c r="AC1446" s="196">
        <v>0</v>
      </c>
      <c r="AD1446" s="196">
        <v>0.32100000000000001</v>
      </c>
      <c r="AE1446" s="196">
        <v>0</v>
      </c>
      <c r="AF1446" s="272">
        <f t="shared" si="91"/>
        <v>1</v>
      </c>
      <c r="AG1446" s="196">
        <f t="shared" ref="AG1446:AG1509" si="92">SUM(S1446:AE1446)</f>
        <v>0.32100000000000001</v>
      </c>
    </row>
    <row r="1447" spans="1:33" s="23" customFormat="1" x14ac:dyDescent="0.25">
      <c r="A1447" s="1">
        <v>2002</v>
      </c>
      <c r="B1447" s="1" t="s">
        <v>22</v>
      </c>
      <c r="C1447" s="1" t="str">
        <f t="shared" si="89"/>
        <v>2002NS</v>
      </c>
      <c r="D1447" s="1" t="s">
        <v>58</v>
      </c>
      <c r="E1447" s="1" t="str">
        <f t="shared" si="90"/>
        <v>2002NSResidential</v>
      </c>
      <c r="F1447" s="196">
        <v>0.18600000000000003</v>
      </c>
      <c r="G1447" s="196">
        <v>0.09</v>
      </c>
      <c r="H1447" s="196">
        <v>0</v>
      </c>
      <c r="I1447" s="196">
        <v>6.0000000000000001E-3</v>
      </c>
      <c r="J1447" s="196">
        <v>4.4000000000000004E-2</v>
      </c>
      <c r="K1447" s="196">
        <v>0.05</v>
      </c>
      <c r="L1447" s="196">
        <v>0</v>
      </c>
      <c r="M1447" s="196">
        <v>9.0000000000000011E-3</v>
      </c>
      <c r="N1447" s="196">
        <v>0.18</v>
      </c>
      <c r="O1447" s="196">
        <v>0</v>
      </c>
      <c r="P1447" s="196">
        <v>0</v>
      </c>
      <c r="Q1447" s="196">
        <v>0</v>
      </c>
      <c r="R1447" s="196">
        <v>0</v>
      </c>
      <c r="S1447" s="196">
        <v>0</v>
      </c>
      <c r="T1447" s="196">
        <v>0</v>
      </c>
      <c r="U1447" s="196">
        <v>0</v>
      </c>
      <c r="V1447" s="196">
        <v>0</v>
      </c>
      <c r="W1447" s="196">
        <v>0</v>
      </c>
      <c r="X1447" s="196">
        <v>0</v>
      </c>
      <c r="Y1447" s="196">
        <v>0</v>
      </c>
      <c r="Z1447" s="196">
        <v>0</v>
      </c>
      <c r="AA1447" s="196">
        <v>0</v>
      </c>
      <c r="AB1447" s="196">
        <v>0</v>
      </c>
      <c r="AC1447" s="196">
        <v>0</v>
      </c>
      <c r="AD1447" s="196">
        <v>0.435</v>
      </c>
      <c r="AE1447" s="196">
        <v>0</v>
      </c>
      <c r="AF1447" s="272">
        <f t="shared" si="91"/>
        <v>1</v>
      </c>
      <c r="AG1447" s="196">
        <f t="shared" si="92"/>
        <v>0.435</v>
      </c>
    </row>
    <row r="1448" spans="1:33" s="23" customFormat="1" x14ac:dyDescent="0.25">
      <c r="A1448" s="1">
        <v>2003</v>
      </c>
      <c r="B1448" s="1" t="s">
        <v>22</v>
      </c>
      <c r="C1448" s="1" t="str">
        <f t="shared" si="89"/>
        <v>2003NS</v>
      </c>
      <c r="D1448" s="1" t="s">
        <v>57</v>
      </c>
      <c r="E1448" s="1" t="str">
        <f t="shared" si="90"/>
        <v>2003NSC&amp;D</v>
      </c>
      <c r="F1448" s="196">
        <v>0</v>
      </c>
      <c r="G1448" s="196">
        <v>8.0000000000000002E-3</v>
      </c>
      <c r="H1448" s="196">
        <v>0</v>
      </c>
      <c r="I1448" s="196">
        <v>0.40200000000000002</v>
      </c>
      <c r="J1448" s="196">
        <v>0</v>
      </c>
      <c r="K1448" s="196">
        <v>0</v>
      </c>
      <c r="L1448" s="196">
        <v>0</v>
      </c>
      <c r="M1448" s="196">
        <v>0</v>
      </c>
      <c r="N1448" s="196">
        <v>1.2E-2</v>
      </c>
      <c r="O1448" s="196">
        <v>0</v>
      </c>
      <c r="P1448" s="196">
        <v>0</v>
      </c>
      <c r="Q1448" s="196">
        <v>0</v>
      </c>
      <c r="R1448" s="196">
        <v>0</v>
      </c>
      <c r="S1448" s="196">
        <v>0</v>
      </c>
      <c r="T1448" s="196">
        <v>0</v>
      </c>
      <c r="U1448" s="196">
        <v>0</v>
      </c>
      <c r="V1448" s="196">
        <v>0</v>
      </c>
      <c r="W1448" s="196">
        <v>0</v>
      </c>
      <c r="X1448" s="196">
        <v>0</v>
      </c>
      <c r="Y1448" s="197">
        <v>0</v>
      </c>
      <c r="Z1448" s="196">
        <v>0</v>
      </c>
      <c r="AA1448" s="196">
        <v>0</v>
      </c>
      <c r="AB1448" s="196">
        <v>0</v>
      </c>
      <c r="AC1448" s="196">
        <v>0</v>
      </c>
      <c r="AD1448" s="196">
        <v>0.57799999999999996</v>
      </c>
      <c r="AE1448" s="196">
        <v>0</v>
      </c>
      <c r="AF1448" s="272">
        <f t="shared" si="91"/>
        <v>1</v>
      </c>
      <c r="AG1448" s="196">
        <f t="shared" si="92"/>
        <v>0.57799999999999996</v>
      </c>
    </row>
    <row r="1449" spans="1:33" s="23" customFormat="1" x14ac:dyDescent="0.25">
      <c r="A1449" s="1">
        <v>2003</v>
      </c>
      <c r="B1449" s="1" t="s">
        <v>22</v>
      </c>
      <c r="C1449" s="1" t="str">
        <f t="shared" si="89"/>
        <v>2003NS</v>
      </c>
      <c r="D1449" s="1" t="s">
        <v>56</v>
      </c>
      <c r="E1449" s="1" t="str">
        <f t="shared" si="90"/>
        <v>2003NSICI</v>
      </c>
      <c r="F1449" s="196">
        <v>0.20800000000000002</v>
      </c>
      <c r="G1449" s="196">
        <v>0.08</v>
      </c>
      <c r="H1449" s="196">
        <v>0</v>
      </c>
      <c r="I1449" s="196">
        <v>0.113</v>
      </c>
      <c r="J1449" s="196">
        <v>5.2000000000000005E-2</v>
      </c>
      <c r="K1449" s="196">
        <v>5.0000000000000001E-3</v>
      </c>
      <c r="L1449" s="196">
        <v>0</v>
      </c>
      <c r="M1449" s="196">
        <v>1E-3</v>
      </c>
      <c r="N1449" s="196">
        <v>0.09</v>
      </c>
      <c r="O1449" s="196">
        <v>0</v>
      </c>
      <c r="P1449" s="196">
        <v>0</v>
      </c>
      <c r="Q1449" s="196">
        <v>0</v>
      </c>
      <c r="R1449" s="196">
        <v>0.13</v>
      </c>
      <c r="S1449" s="196">
        <v>0</v>
      </c>
      <c r="T1449" s="196">
        <v>0</v>
      </c>
      <c r="U1449" s="196">
        <v>0</v>
      </c>
      <c r="V1449" s="196">
        <v>0</v>
      </c>
      <c r="W1449" s="196">
        <v>0</v>
      </c>
      <c r="X1449" s="196">
        <v>0</v>
      </c>
      <c r="Y1449" s="197">
        <v>0</v>
      </c>
      <c r="Z1449" s="196">
        <v>0</v>
      </c>
      <c r="AA1449" s="196">
        <v>0</v>
      </c>
      <c r="AB1449" s="196">
        <v>0</v>
      </c>
      <c r="AC1449" s="196">
        <v>0</v>
      </c>
      <c r="AD1449" s="196">
        <v>0.32100000000000001</v>
      </c>
      <c r="AE1449" s="196">
        <v>0</v>
      </c>
      <c r="AF1449" s="272">
        <f t="shared" si="91"/>
        <v>1</v>
      </c>
      <c r="AG1449" s="196">
        <f t="shared" si="92"/>
        <v>0.32100000000000001</v>
      </c>
    </row>
    <row r="1450" spans="1:33" s="23" customFormat="1" x14ac:dyDescent="0.25">
      <c r="A1450" s="1">
        <v>2003</v>
      </c>
      <c r="B1450" s="1" t="s">
        <v>22</v>
      </c>
      <c r="C1450" s="1" t="str">
        <f t="shared" si="89"/>
        <v>2003NS</v>
      </c>
      <c r="D1450" s="1" t="s">
        <v>58</v>
      </c>
      <c r="E1450" s="1" t="str">
        <f t="shared" si="90"/>
        <v>2003NSResidential</v>
      </c>
      <c r="F1450" s="196">
        <v>0.18600000000000003</v>
      </c>
      <c r="G1450" s="196">
        <v>0.09</v>
      </c>
      <c r="H1450" s="196">
        <v>0</v>
      </c>
      <c r="I1450" s="196">
        <v>6.0000000000000001E-3</v>
      </c>
      <c r="J1450" s="196">
        <v>4.4000000000000004E-2</v>
      </c>
      <c r="K1450" s="196">
        <v>0.05</v>
      </c>
      <c r="L1450" s="196">
        <v>0</v>
      </c>
      <c r="M1450" s="196">
        <v>9.0000000000000011E-3</v>
      </c>
      <c r="N1450" s="196">
        <v>0.18</v>
      </c>
      <c r="O1450" s="196">
        <v>0</v>
      </c>
      <c r="P1450" s="196">
        <v>0</v>
      </c>
      <c r="Q1450" s="196">
        <v>0</v>
      </c>
      <c r="R1450" s="196">
        <v>0</v>
      </c>
      <c r="S1450" s="196">
        <v>0</v>
      </c>
      <c r="T1450" s="196">
        <v>0</v>
      </c>
      <c r="U1450" s="196">
        <v>0</v>
      </c>
      <c r="V1450" s="196">
        <v>0</v>
      </c>
      <c r="W1450" s="196">
        <v>0</v>
      </c>
      <c r="X1450" s="196">
        <v>0</v>
      </c>
      <c r="Y1450" s="196">
        <v>0</v>
      </c>
      <c r="Z1450" s="196">
        <v>0</v>
      </c>
      <c r="AA1450" s="196">
        <v>0</v>
      </c>
      <c r="AB1450" s="196">
        <v>0</v>
      </c>
      <c r="AC1450" s="196">
        <v>0</v>
      </c>
      <c r="AD1450" s="196">
        <v>0.435</v>
      </c>
      <c r="AE1450" s="196">
        <v>0</v>
      </c>
      <c r="AF1450" s="272">
        <f t="shared" si="91"/>
        <v>1</v>
      </c>
      <c r="AG1450" s="196">
        <f t="shared" si="92"/>
        <v>0.435</v>
      </c>
    </row>
    <row r="1451" spans="1:33" s="23" customFormat="1" x14ac:dyDescent="0.25">
      <c r="A1451" s="1">
        <v>2004</v>
      </c>
      <c r="B1451" s="1" t="s">
        <v>22</v>
      </c>
      <c r="C1451" s="1" t="str">
        <f t="shared" si="89"/>
        <v>2004NS</v>
      </c>
      <c r="D1451" s="1" t="s">
        <v>57</v>
      </c>
      <c r="E1451" s="1" t="str">
        <f t="shared" si="90"/>
        <v>2004NSC&amp;D</v>
      </c>
      <c r="F1451" s="196">
        <v>0</v>
      </c>
      <c r="G1451" s="196">
        <v>8.0000000000000002E-3</v>
      </c>
      <c r="H1451" s="196">
        <v>0</v>
      </c>
      <c r="I1451" s="196">
        <v>0.40200000000000002</v>
      </c>
      <c r="J1451" s="196">
        <v>0</v>
      </c>
      <c r="K1451" s="196">
        <v>0</v>
      </c>
      <c r="L1451" s="196">
        <v>0</v>
      </c>
      <c r="M1451" s="196">
        <v>0</v>
      </c>
      <c r="N1451" s="196">
        <v>1.2E-2</v>
      </c>
      <c r="O1451" s="196">
        <v>0</v>
      </c>
      <c r="P1451" s="196">
        <v>0</v>
      </c>
      <c r="Q1451" s="196">
        <v>0</v>
      </c>
      <c r="R1451" s="196">
        <v>0</v>
      </c>
      <c r="S1451" s="196">
        <v>0</v>
      </c>
      <c r="T1451" s="196">
        <v>0</v>
      </c>
      <c r="U1451" s="196">
        <v>0</v>
      </c>
      <c r="V1451" s="196">
        <v>0</v>
      </c>
      <c r="W1451" s="196">
        <v>0</v>
      </c>
      <c r="X1451" s="196">
        <v>0</v>
      </c>
      <c r="Y1451" s="197">
        <v>0</v>
      </c>
      <c r="Z1451" s="196">
        <v>0</v>
      </c>
      <c r="AA1451" s="196">
        <v>0</v>
      </c>
      <c r="AB1451" s="196">
        <v>0</v>
      </c>
      <c r="AC1451" s="196">
        <v>0</v>
      </c>
      <c r="AD1451" s="196">
        <v>0.57799999999999996</v>
      </c>
      <c r="AE1451" s="196">
        <v>0</v>
      </c>
      <c r="AF1451" s="272">
        <f t="shared" si="91"/>
        <v>1</v>
      </c>
      <c r="AG1451" s="196">
        <f t="shared" si="92"/>
        <v>0.57799999999999996</v>
      </c>
    </row>
    <row r="1452" spans="1:33" s="23" customFormat="1" x14ac:dyDescent="0.25">
      <c r="A1452" s="1">
        <v>2004</v>
      </c>
      <c r="B1452" s="1" t="s">
        <v>22</v>
      </c>
      <c r="C1452" s="1" t="str">
        <f t="shared" si="89"/>
        <v>2004NS</v>
      </c>
      <c r="D1452" s="1" t="s">
        <v>56</v>
      </c>
      <c r="E1452" s="1" t="str">
        <f t="shared" si="90"/>
        <v>2004NSICI</v>
      </c>
      <c r="F1452" s="196">
        <v>0.20800000000000002</v>
      </c>
      <c r="G1452" s="196">
        <v>0.08</v>
      </c>
      <c r="H1452" s="196">
        <v>0</v>
      </c>
      <c r="I1452" s="196">
        <v>0.113</v>
      </c>
      <c r="J1452" s="196">
        <v>5.2000000000000005E-2</v>
      </c>
      <c r="K1452" s="196">
        <v>5.0000000000000001E-3</v>
      </c>
      <c r="L1452" s="196">
        <v>0</v>
      </c>
      <c r="M1452" s="196">
        <v>1E-3</v>
      </c>
      <c r="N1452" s="196">
        <v>0.09</v>
      </c>
      <c r="O1452" s="196">
        <v>0</v>
      </c>
      <c r="P1452" s="196">
        <v>0</v>
      </c>
      <c r="Q1452" s="196">
        <v>0</v>
      </c>
      <c r="R1452" s="196">
        <v>0.13</v>
      </c>
      <c r="S1452" s="196">
        <v>0</v>
      </c>
      <c r="T1452" s="196">
        <v>0</v>
      </c>
      <c r="U1452" s="196">
        <v>0</v>
      </c>
      <c r="V1452" s="196">
        <v>0</v>
      </c>
      <c r="W1452" s="196">
        <v>0</v>
      </c>
      <c r="X1452" s="196">
        <v>0</v>
      </c>
      <c r="Y1452" s="197">
        <v>0</v>
      </c>
      <c r="Z1452" s="196">
        <v>0</v>
      </c>
      <c r="AA1452" s="196">
        <v>0</v>
      </c>
      <c r="AB1452" s="196">
        <v>0</v>
      </c>
      <c r="AC1452" s="196">
        <v>0</v>
      </c>
      <c r="AD1452" s="196">
        <v>0.32100000000000001</v>
      </c>
      <c r="AE1452" s="196">
        <v>0</v>
      </c>
      <c r="AF1452" s="272">
        <f t="shared" si="91"/>
        <v>1</v>
      </c>
      <c r="AG1452" s="196">
        <f t="shared" si="92"/>
        <v>0.32100000000000001</v>
      </c>
    </row>
    <row r="1453" spans="1:33" s="23" customFormat="1" x14ac:dyDescent="0.25">
      <c r="A1453" s="1">
        <v>2004</v>
      </c>
      <c r="B1453" s="1" t="s">
        <v>22</v>
      </c>
      <c r="C1453" s="1" t="str">
        <f t="shared" si="89"/>
        <v>2004NS</v>
      </c>
      <c r="D1453" s="1" t="s">
        <v>58</v>
      </c>
      <c r="E1453" s="1" t="str">
        <f t="shared" si="90"/>
        <v>2004NSResidential</v>
      </c>
      <c r="F1453" s="196">
        <v>0.18600000000000003</v>
      </c>
      <c r="G1453" s="196">
        <v>0.09</v>
      </c>
      <c r="H1453" s="196">
        <v>0</v>
      </c>
      <c r="I1453" s="196">
        <v>6.0000000000000001E-3</v>
      </c>
      <c r="J1453" s="196">
        <v>4.4000000000000004E-2</v>
      </c>
      <c r="K1453" s="196">
        <v>0.05</v>
      </c>
      <c r="L1453" s="196">
        <v>0</v>
      </c>
      <c r="M1453" s="196">
        <v>9.0000000000000011E-3</v>
      </c>
      <c r="N1453" s="196">
        <v>0.18</v>
      </c>
      <c r="O1453" s="196">
        <v>0</v>
      </c>
      <c r="P1453" s="196">
        <v>0</v>
      </c>
      <c r="Q1453" s="196">
        <v>0</v>
      </c>
      <c r="R1453" s="196">
        <v>0</v>
      </c>
      <c r="S1453" s="196">
        <v>0</v>
      </c>
      <c r="T1453" s="196">
        <v>0</v>
      </c>
      <c r="U1453" s="196">
        <v>0</v>
      </c>
      <c r="V1453" s="196">
        <v>0</v>
      </c>
      <c r="W1453" s="196">
        <v>0</v>
      </c>
      <c r="X1453" s="196">
        <v>0</v>
      </c>
      <c r="Y1453" s="196">
        <v>0</v>
      </c>
      <c r="Z1453" s="196">
        <v>0</v>
      </c>
      <c r="AA1453" s="196">
        <v>0</v>
      </c>
      <c r="AB1453" s="196">
        <v>0</v>
      </c>
      <c r="AC1453" s="196">
        <v>0</v>
      </c>
      <c r="AD1453" s="196">
        <v>0.435</v>
      </c>
      <c r="AE1453" s="196">
        <v>0</v>
      </c>
      <c r="AF1453" s="272">
        <f t="shared" si="91"/>
        <v>1</v>
      </c>
      <c r="AG1453" s="196">
        <f t="shared" si="92"/>
        <v>0.435</v>
      </c>
    </row>
    <row r="1454" spans="1:33" s="23" customFormat="1" x14ac:dyDescent="0.25">
      <c r="A1454" s="1">
        <v>2005</v>
      </c>
      <c r="B1454" s="1" t="s">
        <v>22</v>
      </c>
      <c r="C1454" s="1" t="str">
        <f t="shared" si="89"/>
        <v>2005NS</v>
      </c>
      <c r="D1454" s="1" t="s">
        <v>57</v>
      </c>
      <c r="E1454" s="1" t="str">
        <f t="shared" si="90"/>
        <v>2005NSC&amp;D</v>
      </c>
      <c r="F1454" s="196">
        <v>0</v>
      </c>
      <c r="G1454" s="196">
        <v>8.0000000000000002E-3</v>
      </c>
      <c r="H1454" s="196">
        <v>0</v>
      </c>
      <c r="I1454" s="196">
        <v>0.40200000000000002</v>
      </c>
      <c r="J1454" s="196">
        <v>0</v>
      </c>
      <c r="K1454" s="196">
        <v>0</v>
      </c>
      <c r="L1454" s="196">
        <v>0</v>
      </c>
      <c r="M1454" s="196">
        <v>0</v>
      </c>
      <c r="N1454" s="196">
        <v>1.2E-2</v>
      </c>
      <c r="O1454" s="196">
        <v>0</v>
      </c>
      <c r="P1454" s="196">
        <v>0</v>
      </c>
      <c r="Q1454" s="196">
        <v>0</v>
      </c>
      <c r="R1454" s="196">
        <v>0</v>
      </c>
      <c r="S1454" s="196">
        <v>0</v>
      </c>
      <c r="T1454" s="196">
        <v>0</v>
      </c>
      <c r="U1454" s="196">
        <v>0</v>
      </c>
      <c r="V1454" s="196">
        <v>0</v>
      </c>
      <c r="W1454" s="196">
        <v>0</v>
      </c>
      <c r="X1454" s="196">
        <v>0</v>
      </c>
      <c r="Y1454" s="197">
        <v>0</v>
      </c>
      <c r="Z1454" s="196">
        <v>0</v>
      </c>
      <c r="AA1454" s="196">
        <v>0</v>
      </c>
      <c r="AB1454" s="196">
        <v>0</v>
      </c>
      <c r="AC1454" s="196">
        <v>0</v>
      </c>
      <c r="AD1454" s="196">
        <v>0.57799999999999996</v>
      </c>
      <c r="AE1454" s="196">
        <v>0</v>
      </c>
      <c r="AF1454" s="272">
        <f t="shared" si="91"/>
        <v>1</v>
      </c>
      <c r="AG1454" s="196">
        <f t="shared" si="92"/>
        <v>0.57799999999999996</v>
      </c>
    </row>
    <row r="1455" spans="1:33" s="23" customFormat="1" x14ac:dyDescent="0.25">
      <c r="A1455" s="1">
        <v>2005</v>
      </c>
      <c r="B1455" s="1" t="s">
        <v>22</v>
      </c>
      <c r="C1455" s="1" t="str">
        <f t="shared" si="89"/>
        <v>2005NS</v>
      </c>
      <c r="D1455" s="1" t="s">
        <v>56</v>
      </c>
      <c r="E1455" s="1" t="str">
        <f t="shared" si="90"/>
        <v>2005NSICI</v>
      </c>
      <c r="F1455" s="196">
        <v>0.20800000000000002</v>
      </c>
      <c r="G1455" s="196">
        <v>0.08</v>
      </c>
      <c r="H1455" s="196">
        <v>0</v>
      </c>
      <c r="I1455" s="196">
        <v>0.113</v>
      </c>
      <c r="J1455" s="196">
        <v>5.2000000000000005E-2</v>
      </c>
      <c r="K1455" s="196">
        <v>5.0000000000000001E-3</v>
      </c>
      <c r="L1455" s="196">
        <v>0</v>
      </c>
      <c r="M1455" s="196">
        <v>1E-3</v>
      </c>
      <c r="N1455" s="196">
        <v>0.09</v>
      </c>
      <c r="O1455" s="196">
        <v>0</v>
      </c>
      <c r="P1455" s="196">
        <v>0</v>
      </c>
      <c r="Q1455" s="196">
        <v>0</v>
      </c>
      <c r="R1455" s="196">
        <v>0.13</v>
      </c>
      <c r="S1455" s="196">
        <v>0</v>
      </c>
      <c r="T1455" s="196">
        <v>0</v>
      </c>
      <c r="U1455" s="196">
        <v>0</v>
      </c>
      <c r="V1455" s="196">
        <v>0</v>
      </c>
      <c r="W1455" s="196">
        <v>0</v>
      </c>
      <c r="X1455" s="196">
        <v>0</v>
      </c>
      <c r="Y1455" s="197">
        <v>0</v>
      </c>
      <c r="Z1455" s="196">
        <v>0</v>
      </c>
      <c r="AA1455" s="196">
        <v>0</v>
      </c>
      <c r="AB1455" s="196">
        <v>0</v>
      </c>
      <c r="AC1455" s="196">
        <v>0</v>
      </c>
      <c r="AD1455" s="196">
        <v>0.32100000000000001</v>
      </c>
      <c r="AE1455" s="196">
        <v>0</v>
      </c>
      <c r="AF1455" s="272">
        <f t="shared" si="91"/>
        <v>1</v>
      </c>
      <c r="AG1455" s="196">
        <f t="shared" si="92"/>
        <v>0.32100000000000001</v>
      </c>
    </row>
    <row r="1456" spans="1:33" s="23" customFormat="1" x14ac:dyDescent="0.25">
      <c r="A1456" s="1">
        <v>2005</v>
      </c>
      <c r="B1456" s="1" t="s">
        <v>22</v>
      </c>
      <c r="C1456" s="1" t="str">
        <f t="shared" si="89"/>
        <v>2005NS</v>
      </c>
      <c r="D1456" s="1" t="s">
        <v>58</v>
      </c>
      <c r="E1456" s="1" t="str">
        <f t="shared" si="90"/>
        <v>2005NSResidential</v>
      </c>
      <c r="F1456" s="196">
        <v>0.18600000000000003</v>
      </c>
      <c r="G1456" s="196">
        <v>0.09</v>
      </c>
      <c r="H1456" s="196">
        <v>0</v>
      </c>
      <c r="I1456" s="196">
        <v>6.0000000000000001E-3</v>
      </c>
      <c r="J1456" s="196">
        <v>4.4000000000000004E-2</v>
      </c>
      <c r="K1456" s="196">
        <v>0.05</v>
      </c>
      <c r="L1456" s="196">
        <v>0</v>
      </c>
      <c r="M1456" s="196">
        <v>9.0000000000000011E-3</v>
      </c>
      <c r="N1456" s="196">
        <v>0.18</v>
      </c>
      <c r="O1456" s="196">
        <v>0</v>
      </c>
      <c r="P1456" s="196">
        <v>0</v>
      </c>
      <c r="Q1456" s="196">
        <v>0</v>
      </c>
      <c r="R1456" s="196">
        <v>0</v>
      </c>
      <c r="S1456" s="196">
        <v>0</v>
      </c>
      <c r="T1456" s="196">
        <v>0</v>
      </c>
      <c r="U1456" s="196">
        <v>0</v>
      </c>
      <c r="V1456" s="196">
        <v>0</v>
      </c>
      <c r="W1456" s="196">
        <v>0</v>
      </c>
      <c r="X1456" s="196">
        <v>0</v>
      </c>
      <c r="Y1456" s="196">
        <v>0</v>
      </c>
      <c r="Z1456" s="196">
        <v>0</v>
      </c>
      <c r="AA1456" s="196">
        <v>0</v>
      </c>
      <c r="AB1456" s="196">
        <v>0</v>
      </c>
      <c r="AC1456" s="196">
        <v>0</v>
      </c>
      <c r="AD1456" s="196">
        <v>0.435</v>
      </c>
      <c r="AE1456" s="196">
        <v>0</v>
      </c>
      <c r="AF1456" s="272">
        <f t="shared" si="91"/>
        <v>1</v>
      </c>
      <c r="AG1456" s="196">
        <f t="shared" si="92"/>
        <v>0.435</v>
      </c>
    </row>
    <row r="1457" spans="1:33" s="23" customFormat="1" x14ac:dyDescent="0.25">
      <c r="A1457" s="1">
        <v>2006</v>
      </c>
      <c r="B1457" s="1" t="s">
        <v>22</v>
      </c>
      <c r="C1457" s="1" t="str">
        <f t="shared" si="89"/>
        <v>2006NS</v>
      </c>
      <c r="D1457" s="1" t="s">
        <v>57</v>
      </c>
      <c r="E1457" s="1" t="str">
        <f t="shared" si="90"/>
        <v>2006NSC&amp;D</v>
      </c>
      <c r="F1457" s="196">
        <v>0</v>
      </c>
      <c r="G1457" s="196">
        <v>8.0000000000000002E-3</v>
      </c>
      <c r="H1457" s="196">
        <v>0</v>
      </c>
      <c r="I1457" s="196">
        <v>0.40200000000000002</v>
      </c>
      <c r="J1457" s="196">
        <v>0</v>
      </c>
      <c r="K1457" s="196">
        <v>0</v>
      </c>
      <c r="L1457" s="196">
        <v>0</v>
      </c>
      <c r="M1457" s="196">
        <v>0</v>
      </c>
      <c r="N1457" s="196">
        <v>1.2E-2</v>
      </c>
      <c r="O1457" s="196">
        <v>0</v>
      </c>
      <c r="P1457" s="196">
        <v>0</v>
      </c>
      <c r="Q1457" s="196">
        <v>0</v>
      </c>
      <c r="R1457" s="196">
        <v>0</v>
      </c>
      <c r="S1457" s="196">
        <v>0</v>
      </c>
      <c r="T1457" s="196">
        <v>0</v>
      </c>
      <c r="U1457" s="196">
        <v>0</v>
      </c>
      <c r="V1457" s="196">
        <v>0</v>
      </c>
      <c r="W1457" s="196">
        <v>0</v>
      </c>
      <c r="X1457" s="196">
        <v>0</v>
      </c>
      <c r="Y1457" s="197">
        <v>0</v>
      </c>
      <c r="Z1457" s="196">
        <v>0</v>
      </c>
      <c r="AA1457" s="196">
        <v>0</v>
      </c>
      <c r="AB1457" s="196">
        <v>0</v>
      </c>
      <c r="AC1457" s="196">
        <v>0</v>
      </c>
      <c r="AD1457" s="196">
        <v>0.57799999999999996</v>
      </c>
      <c r="AE1457" s="196">
        <v>0</v>
      </c>
      <c r="AF1457" s="272">
        <f t="shared" si="91"/>
        <v>1</v>
      </c>
      <c r="AG1457" s="196">
        <f t="shared" si="92"/>
        <v>0.57799999999999996</v>
      </c>
    </row>
    <row r="1458" spans="1:33" s="23" customFormat="1" x14ac:dyDescent="0.25">
      <c r="A1458" s="1">
        <v>2006</v>
      </c>
      <c r="B1458" s="1" t="s">
        <v>22</v>
      </c>
      <c r="C1458" s="1" t="str">
        <f t="shared" si="89"/>
        <v>2006NS</v>
      </c>
      <c r="D1458" s="1" t="s">
        <v>56</v>
      </c>
      <c r="E1458" s="1" t="str">
        <f t="shared" si="90"/>
        <v>2006NSICI</v>
      </c>
      <c r="F1458" s="196">
        <v>0.20800000000000002</v>
      </c>
      <c r="G1458" s="196">
        <v>0.08</v>
      </c>
      <c r="H1458" s="196">
        <v>0</v>
      </c>
      <c r="I1458" s="196">
        <v>0.113</v>
      </c>
      <c r="J1458" s="196">
        <v>5.2000000000000005E-2</v>
      </c>
      <c r="K1458" s="196">
        <v>5.0000000000000001E-3</v>
      </c>
      <c r="L1458" s="196">
        <v>0</v>
      </c>
      <c r="M1458" s="196">
        <v>1E-3</v>
      </c>
      <c r="N1458" s="196">
        <v>0.09</v>
      </c>
      <c r="O1458" s="196">
        <v>0</v>
      </c>
      <c r="P1458" s="196">
        <v>0</v>
      </c>
      <c r="Q1458" s="196">
        <v>0</v>
      </c>
      <c r="R1458" s="196">
        <v>0.13</v>
      </c>
      <c r="S1458" s="196">
        <v>0</v>
      </c>
      <c r="T1458" s="196">
        <v>0</v>
      </c>
      <c r="U1458" s="196">
        <v>0</v>
      </c>
      <c r="V1458" s="196">
        <v>0</v>
      </c>
      <c r="W1458" s="196">
        <v>0</v>
      </c>
      <c r="X1458" s="196">
        <v>0</v>
      </c>
      <c r="Y1458" s="197">
        <v>0</v>
      </c>
      <c r="Z1458" s="196">
        <v>0</v>
      </c>
      <c r="AA1458" s="196">
        <v>0</v>
      </c>
      <c r="AB1458" s="196">
        <v>0</v>
      </c>
      <c r="AC1458" s="196">
        <v>0</v>
      </c>
      <c r="AD1458" s="196">
        <v>0.32100000000000001</v>
      </c>
      <c r="AE1458" s="196">
        <v>0</v>
      </c>
      <c r="AF1458" s="272">
        <f t="shared" si="91"/>
        <v>1</v>
      </c>
      <c r="AG1458" s="196">
        <f t="shared" si="92"/>
        <v>0.32100000000000001</v>
      </c>
    </row>
    <row r="1459" spans="1:33" s="23" customFormat="1" x14ac:dyDescent="0.25">
      <c r="A1459" s="1">
        <v>2006</v>
      </c>
      <c r="B1459" s="1" t="s">
        <v>22</v>
      </c>
      <c r="C1459" s="1" t="str">
        <f t="shared" si="89"/>
        <v>2006NS</v>
      </c>
      <c r="D1459" s="1" t="s">
        <v>58</v>
      </c>
      <c r="E1459" s="1" t="str">
        <f t="shared" si="90"/>
        <v>2006NSResidential</v>
      </c>
      <c r="F1459" s="196">
        <v>0.18600000000000003</v>
      </c>
      <c r="G1459" s="196">
        <v>0.09</v>
      </c>
      <c r="H1459" s="196">
        <v>0</v>
      </c>
      <c r="I1459" s="196">
        <v>6.0000000000000001E-3</v>
      </c>
      <c r="J1459" s="196">
        <v>4.4000000000000004E-2</v>
      </c>
      <c r="K1459" s="196">
        <v>0.05</v>
      </c>
      <c r="L1459" s="196">
        <v>0</v>
      </c>
      <c r="M1459" s="196">
        <v>9.0000000000000011E-3</v>
      </c>
      <c r="N1459" s="196">
        <v>0.18</v>
      </c>
      <c r="O1459" s="196">
        <v>0</v>
      </c>
      <c r="P1459" s="196">
        <v>0</v>
      </c>
      <c r="Q1459" s="196">
        <v>0</v>
      </c>
      <c r="R1459" s="196">
        <v>0</v>
      </c>
      <c r="S1459" s="196">
        <v>0</v>
      </c>
      <c r="T1459" s="196">
        <v>0</v>
      </c>
      <c r="U1459" s="196">
        <v>0</v>
      </c>
      <c r="V1459" s="196">
        <v>0</v>
      </c>
      <c r="W1459" s="196">
        <v>0</v>
      </c>
      <c r="X1459" s="196">
        <v>0</v>
      </c>
      <c r="Y1459" s="196">
        <v>0</v>
      </c>
      <c r="Z1459" s="196">
        <v>0</v>
      </c>
      <c r="AA1459" s="196">
        <v>0</v>
      </c>
      <c r="AB1459" s="196">
        <v>0</v>
      </c>
      <c r="AC1459" s="196">
        <v>0</v>
      </c>
      <c r="AD1459" s="196">
        <v>0.435</v>
      </c>
      <c r="AE1459" s="196">
        <v>0</v>
      </c>
      <c r="AF1459" s="272">
        <f t="shared" si="91"/>
        <v>1</v>
      </c>
      <c r="AG1459" s="196">
        <f t="shared" si="92"/>
        <v>0.435</v>
      </c>
    </row>
    <row r="1460" spans="1:33" s="23" customFormat="1" x14ac:dyDescent="0.25">
      <c r="A1460" s="1">
        <v>2007</v>
      </c>
      <c r="B1460" s="1" t="s">
        <v>22</v>
      </c>
      <c r="C1460" s="1" t="str">
        <f t="shared" si="89"/>
        <v>2007NS</v>
      </c>
      <c r="D1460" s="1" t="s">
        <v>57</v>
      </c>
      <c r="E1460" s="1" t="str">
        <f t="shared" si="90"/>
        <v>2007NSC&amp;D</v>
      </c>
      <c r="F1460" s="196">
        <v>0</v>
      </c>
      <c r="G1460" s="196">
        <v>8.0000000000000002E-3</v>
      </c>
      <c r="H1460" s="196">
        <v>0</v>
      </c>
      <c r="I1460" s="196">
        <v>0.40200000000000002</v>
      </c>
      <c r="J1460" s="196">
        <v>0</v>
      </c>
      <c r="K1460" s="196">
        <v>0</v>
      </c>
      <c r="L1460" s="196">
        <v>0</v>
      </c>
      <c r="M1460" s="196">
        <v>0</v>
      </c>
      <c r="N1460" s="196">
        <v>1.2E-2</v>
      </c>
      <c r="O1460" s="196">
        <v>0</v>
      </c>
      <c r="P1460" s="196">
        <v>0</v>
      </c>
      <c r="Q1460" s="196">
        <v>0</v>
      </c>
      <c r="R1460" s="196">
        <v>0</v>
      </c>
      <c r="S1460" s="196">
        <v>0</v>
      </c>
      <c r="T1460" s="196">
        <v>0</v>
      </c>
      <c r="U1460" s="196">
        <v>0</v>
      </c>
      <c r="V1460" s="196">
        <v>0</v>
      </c>
      <c r="W1460" s="196">
        <v>0</v>
      </c>
      <c r="X1460" s="196">
        <v>0</v>
      </c>
      <c r="Y1460" s="197">
        <v>0</v>
      </c>
      <c r="Z1460" s="196">
        <v>0</v>
      </c>
      <c r="AA1460" s="196">
        <v>0</v>
      </c>
      <c r="AB1460" s="196">
        <v>0</v>
      </c>
      <c r="AC1460" s="196">
        <v>0</v>
      </c>
      <c r="AD1460" s="196">
        <v>0.57799999999999996</v>
      </c>
      <c r="AE1460" s="196">
        <v>0</v>
      </c>
      <c r="AF1460" s="272">
        <f t="shared" si="91"/>
        <v>1</v>
      </c>
      <c r="AG1460" s="196">
        <f t="shared" si="92"/>
        <v>0.57799999999999996</v>
      </c>
    </row>
    <row r="1461" spans="1:33" s="23" customFormat="1" x14ac:dyDescent="0.25">
      <c r="A1461" s="1">
        <v>2007</v>
      </c>
      <c r="B1461" s="1" t="s">
        <v>22</v>
      </c>
      <c r="C1461" s="1" t="str">
        <f t="shared" si="89"/>
        <v>2007NS</v>
      </c>
      <c r="D1461" s="1" t="s">
        <v>56</v>
      </c>
      <c r="E1461" s="1" t="str">
        <f t="shared" si="90"/>
        <v>2007NSICI</v>
      </c>
      <c r="F1461" s="196">
        <v>0.20800000000000002</v>
      </c>
      <c r="G1461" s="196">
        <v>0.08</v>
      </c>
      <c r="H1461" s="196">
        <v>0</v>
      </c>
      <c r="I1461" s="196">
        <v>0.113</v>
      </c>
      <c r="J1461" s="196">
        <v>5.2000000000000005E-2</v>
      </c>
      <c r="K1461" s="196">
        <v>5.0000000000000001E-3</v>
      </c>
      <c r="L1461" s="196">
        <v>0</v>
      </c>
      <c r="M1461" s="196">
        <v>1E-3</v>
      </c>
      <c r="N1461" s="196">
        <v>0.09</v>
      </c>
      <c r="O1461" s="196">
        <v>0</v>
      </c>
      <c r="P1461" s="196">
        <v>0</v>
      </c>
      <c r="Q1461" s="196">
        <v>0</v>
      </c>
      <c r="R1461" s="196">
        <v>0.13</v>
      </c>
      <c r="S1461" s="196">
        <v>0</v>
      </c>
      <c r="T1461" s="196">
        <v>0</v>
      </c>
      <c r="U1461" s="196">
        <v>0</v>
      </c>
      <c r="V1461" s="196">
        <v>0</v>
      </c>
      <c r="W1461" s="196">
        <v>0</v>
      </c>
      <c r="X1461" s="196">
        <v>0</v>
      </c>
      <c r="Y1461" s="197">
        <v>0</v>
      </c>
      <c r="Z1461" s="196">
        <v>0</v>
      </c>
      <c r="AA1461" s="196">
        <v>0</v>
      </c>
      <c r="AB1461" s="196">
        <v>0</v>
      </c>
      <c r="AC1461" s="196">
        <v>0</v>
      </c>
      <c r="AD1461" s="196">
        <v>0.32100000000000001</v>
      </c>
      <c r="AE1461" s="196">
        <v>0</v>
      </c>
      <c r="AF1461" s="272">
        <f t="shared" si="91"/>
        <v>1</v>
      </c>
      <c r="AG1461" s="196">
        <f t="shared" si="92"/>
        <v>0.32100000000000001</v>
      </c>
    </row>
    <row r="1462" spans="1:33" s="23" customFormat="1" x14ac:dyDescent="0.25">
      <c r="A1462" s="1">
        <v>2007</v>
      </c>
      <c r="B1462" s="1" t="s">
        <v>22</v>
      </c>
      <c r="C1462" s="1" t="str">
        <f t="shared" si="89"/>
        <v>2007NS</v>
      </c>
      <c r="D1462" s="1" t="s">
        <v>58</v>
      </c>
      <c r="E1462" s="1" t="str">
        <f t="shared" si="90"/>
        <v>2007NSResidential</v>
      </c>
      <c r="F1462" s="196">
        <v>0.18600000000000003</v>
      </c>
      <c r="G1462" s="196">
        <v>0.09</v>
      </c>
      <c r="H1462" s="196">
        <v>0</v>
      </c>
      <c r="I1462" s="196">
        <v>6.0000000000000001E-3</v>
      </c>
      <c r="J1462" s="196">
        <v>4.4000000000000004E-2</v>
      </c>
      <c r="K1462" s="196">
        <v>0.05</v>
      </c>
      <c r="L1462" s="196">
        <v>0</v>
      </c>
      <c r="M1462" s="196">
        <v>9.0000000000000011E-3</v>
      </c>
      <c r="N1462" s="196">
        <v>0.18</v>
      </c>
      <c r="O1462" s="196">
        <v>0</v>
      </c>
      <c r="P1462" s="196">
        <v>0</v>
      </c>
      <c r="Q1462" s="196">
        <v>0</v>
      </c>
      <c r="R1462" s="196">
        <v>0</v>
      </c>
      <c r="S1462" s="196">
        <v>0</v>
      </c>
      <c r="T1462" s="196">
        <v>0</v>
      </c>
      <c r="U1462" s="196">
        <v>0</v>
      </c>
      <c r="V1462" s="196">
        <v>0</v>
      </c>
      <c r="W1462" s="196">
        <v>0</v>
      </c>
      <c r="X1462" s="196">
        <v>0</v>
      </c>
      <c r="Y1462" s="196">
        <v>0</v>
      </c>
      <c r="Z1462" s="196">
        <v>0</v>
      </c>
      <c r="AA1462" s="196">
        <v>0</v>
      </c>
      <c r="AB1462" s="196">
        <v>0</v>
      </c>
      <c r="AC1462" s="196">
        <v>0</v>
      </c>
      <c r="AD1462" s="196">
        <v>0.435</v>
      </c>
      <c r="AE1462" s="196">
        <v>0</v>
      </c>
      <c r="AF1462" s="272">
        <f t="shared" si="91"/>
        <v>1</v>
      </c>
      <c r="AG1462" s="196">
        <f t="shared" si="92"/>
        <v>0.435</v>
      </c>
    </row>
    <row r="1463" spans="1:33" s="23" customFormat="1" x14ac:dyDescent="0.25">
      <c r="A1463" s="1">
        <v>2008</v>
      </c>
      <c r="B1463" s="1" t="s">
        <v>22</v>
      </c>
      <c r="C1463" s="1" t="str">
        <f t="shared" si="89"/>
        <v>2008NS</v>
      </c>
      <c r="D1463" s="1" t="s">
        <v>57</v>
      </c>
      <c r="E1463" s="1" t="str">
        <f t="shared" si="90"/>
        <v>2008NSC&amp;D</v>
      </c>
      <c r="F1463" s="196">
        <v>1.2800000000000001E-3</v>
      </c>
      <c r="G1463" s="196">
        <v>3.2799999999999999E-3</v>
      </c>
      <c r="H1463" s="196">
        <v>5.3100000000000005E-3</v>
      </c>
      <c r="I1463" s="196">
        <v>0.39866000000000001</v>
      </c>
      <c r="J1463" s="196">
        <v>2.5550000000000003E-2</v>
      </c>
      <c r="K1463" s="196">
        <v>8.8999999999999995E-4</v>
      </c>
      <c r="L1463" s="196">
        <v>4.6999999999999999E-4</v>
      </c>
      <c r="M1463" s="265">
        <v>4.2199999999999998E-3</v>
      </c>
      <c r="N1463" s="196">
        <v>8.43E-3</v>
      </c>
      <c r="O1463" s="196">
        <v>0</v>
      </c>
      <c r="P1463" s="196">
        <v>0</v>
      </c>
      <c r="Q1463" s="196">
        <v>0</v>
      </c>
      <c r="R1463" s="196">
        <v>0</v>
      </c>
      <c r="S1463" s="196">
        <v>0.43695999999999996</v>
      </c>
      <c r="T1463" s="196">
        <v>5.8179999999999996E-2</v>
      </c>
      <c r="U1463" s="196">
        <v>1.7230000000000002E-2</v>
      </c>
      <c r="V1463" s="196">
        <v>0</v>
      </c>
      <c r="W1463" s="196">
        <v>9.8400000000000154E-3</v>
      </c>
      <c r="X1463" s="196">
        <v>1.022E-2</v>
      </c>
      <c r="Y1463" s="196">
        <v>0</v>
      </c>
      <c r="Z1463" s="265">
        <v>8.0000000000000004E-4</v>
      </c>
      <c r="AA1463" s="196">
        <v>6.3899999999999998E-3</v>
      </c>
      <c r="AB1463" s="196">
        <v>0</v>
      </c>
      <c r="AC1463" s="196">
        <v>0</v>
      </c>
      <c r="AD1463" s="196">
        <v>0</v>
      </c>
      <c r="AE1463" s="196">
        <v>1.2290000000000001E-2</v>
      </c>
      <c r="AF1463" s="272">
        <f t="shared" si="91"/>
        <v>1</v>
      </c>
      <c r="AG1463" s="196">
        <f t="shared" si="92"/>
        <v>0.55191000000000012</v>
      </c>
    </row>
    <row r="1464" spans="1:33" s="23" customFormat="1" x14ac:dyDescent="0.25">
      <c r="A1464" s="1">
        <v>2008</v>
      </c>
      <c r="B1464" s="1" t="s">
        <v>22</v>
      </c>
      <c r="C1464" s="1" t="str">
        <f t="shared" si="89"/>
        <v>2008NS</v>
      </c>
      <c r="D1464" s="1" t="s">
        <v>56</v>
      </c>
      <c r="E1464" s="1" t="str">
        <f t="shared" si="90"/>
        <v>2008NSICI</v>
      </c>
      <c r="F1464" s="196">
        <v>0.11038000000000001</v>
      </c>
      <c r="G1464" s="196">
        <v>0.18393999999999999</v>
      </c>
      <c r="H1464" s="196">
        <v>7.4749999999999997E-2</v>
      </c>
      <c r="I1464" s="196">
        <v>3.3820000000000003E-2</v>
      </c>
      <c r="J1464" s="196">
        <v>1.2110000000000001E-2</v>
      </c>
      <c r="K1464" s="196">
        <v>0.10759000000000001</v>
      </c>
      <c r="L1464" s="196">
        <v>2.9569999999999999E-2</v>
      </c>
      <c r="M1464" s="265">
        <v>4.3E-3</v>
      </c>
      <c r="N1464" s="196">
        <v>5.3689999999999995E-2</v>
      </c>
      <c r="O1464" s="196">
        <v>0</v>
      </c>
      <c r="P1464" s="196">
        <v>0</v>
      </c>
      <c r="Q1464" s="196">
        <v>0</v>
      </c>
      <c r="R1464" s="196">
        <v>2.027E-2</v>
      </c>
      <c r="S1464" s="196">
        <v>7.9669999999999991E-2</v>
      </c>
      <c r="T1464" s="196">
        <v>0</v>
      </c>
      <c r="U1464" s="196">
        <v>0.21482999999999999</v>
      </c>
      <c r="V1464" s="196">
        <v>0</v>
      </c>
      <c r="W1464" s="196">
        <v>3.5630000000000037E-2</v>
      </c>
      <c r="X1464" s="196">
        <v>1.4250000000000001E-2</v>
      </c>
      <c r="Y1464" s="196">
        <v>0</v>
      </c>
      <c r="Z1464" s="265">
        <v>5.7000000000000002E-3</v>
      </c>
      <c r="AA1464" s="196">
        <v>7.9000000000000008E-3</v>
      </c>
      <c r="AB1464" s="196">
        <v>0</v>
      </c>
      <c r="AC1464" s="196">
        <v>0</v>
      </c>
      <c r="AD1464" s="196">
        <v>0</v>
      </c>
      <c r="AE1464" s="196">
        <v>1.1599999999999999E-2</v>
      </c>
      <c r="AF1464" s="272">
        <f t="shared" si="91"/>
        <v>1</v>
      </c>
      <c r="AG1464" s="196">
        <f t="shared" si="92"/>
        <v>0.36958000000000002</v>
      </c>
    </row>
    <row r="1465" spans="1:33" s="23" customFormat="1" x14ac:dyDescent="0.25">
      <c r="A1465" s="1">
        <v>2008</v>
      </c>
      <c r="B1465" s="1" t="s">
        <v>22</v>
      </c>
      <c r="C1465" s="1" t="str">
        <f t="shared" si="89"/>
        <v>2008NS</v>
      </c>
      <c r="D1465" s="1" t="s">
        <v>58</v>
      </c>
      <c r="E1465" s="1" t="str">
        <f t="shared" si="90"/>
        <v>2008NSResidential</v>
      </c>
      <c r="F1465" s="196">
        <v>0.11964999999999999</v>
      </c>
      <c r="G1465" s="196">
        <v>0.12753</v>
      </c>
      <c r="H1465" s="196">
        <v>8.1029999999999991E-2</v>
      </c>
      <c r="I1465" s="196">
        <v>2.0950000000000003E-2</v>
      </c>
      <c r="J1465" s="196">
        <v>1.3129999999999999E-2</v>
      </c>
      <c r="K1465" s="196">
        <v>7.8609999999999999E-2</v>
      </c>
      <c r="L1465" s="196">
        <v>3.2059999999999998E-2</v>
      </c>
      <c r="M1465" s="265">
        <v>1.54E-2</v>
      </c>
      <c r="N1465" s="196">
        <v>0.11111</v>
      </c>
      <c r="O1465" s="196">
        <v>0</v>
      </c>
      <c r="P1465" s="196">
        <v>0</v>
      </c>
      <c r="Q1465" s="196">
        <v>2.5179999999999998E-2</v>
      </c>
      <c r="R1465" s="196">
        <v>0</v>
      </c>
      <c r="S1465" s="196">
        <v>4.9349999999999998E-2</v>
      </c>
      <c r="T1465" s="196">
        <v>0</v>
      </c>
      <c r="U1465" s="196">
        <v>0.23196000000000003</v>
      </c>
      <c r="V1465" s="196">
        <v>0</v>
      </c>
      <c r="W1465" s="196">
        <v>4.8109999999999903E-2</v>
      </c>
      <c r="X1465" s="196">
        <v>2.3429999999999999E-2</v>
      </c>
      <c r="Y1465" s="197">
        <v>0</v>
      </c>
      <c r="Z1465" s="265">
        <v>5.9999999999999995E-4</v>
      </c>
      <c r="AA1465" s="196">
        <v>1.2500000000000001E-2</v>
      </c>
      <c r="AB1465" s="196">
        <v>0</v>
      </c>
      <c r="AC1465" s="196">
        <v>0</v>
      </c>
      <c r="AD1465" s="196">
        <v>0</v>
      </c>
      <c r="AE1465" s="196">
        <v>9.3999999999999986E-3</v>
      </c>
      <c r="AF1465" s="272">
        <f t="shared" si="91"/>
        <v>0.99999999999999989</v>
      </c>
      <c r="AG1465" s="196">
        <f t="shared" si="92"/>
        <v>0.37534999999999996</v>
      </c>
    </row>
    <row r="1466" spans="1:33" s="23" customFormat="1" x14ac:dyDescent="0.25">
      <c r="A1466" s="1">
        <v>2009</v>
      </c>
      <c r="B1466" s="1" t="s">
        <v>22</v>
      </c>
      <c r="C1466" s="1" t="str">
        <f t="shared" si="89"/>
        <v>2009NS</v>
      </c>
      <c r="D1466" s="1" t="s">
        <v>57</v>
      </c>
      <c r="E1466" s="1" t="str">
        <f t="shared" si="90"/>
        <v>2009NSC&amp;D</v>
      </c>
      <c r="F1466" s="196">
        <v>1.2800000000000001E-3</v>
      </c>
      <c r="G1466" s="196">
        <v>3.2799999999999999E-3</v>
      </c>
      <c r="H1466" s="196">
        <v>5.3100000000000005E-3</v>
      </c>
      <c r="I1466" s="196">
        <v>0.39866000000000001</v>
      </c>
      <c r="J1466" s="196">
        <v>2.5550000000000003E-2</v>
      </c>
      <c r="K1466" s="196">
        <v>8.8999999999999995E-4</v>
      </c>
      <c r="L1466" s="196">
        <v>4.6999999999999999E-4</v>
      </c>
      <c r="M1466" s="265">
        <v>4.2199999999999998E-3</v>
      </c>
      <c r="N1466" s="196">
        <v>8.43E-3</v>
      </c>
      <c r="O1466" s="196">
        <v>0</v>
      </c>
      <c r="P1466" s="196">
        <v>0</v>
      </c>
      <c r="Q1466" s="196">
        <v>0</v>
      </c>
      <c r="R1466" s="196">
        <v>0</v>
      </c>
      <c r="S1466" s="196">
        <v>0.43695999999999996</v>
      </c>
      <c r="T1466" s="196">
        <v>5.8179999999999996E-2</v>
      </c>
      <c r="U1466" s="196">
        <v>1.7230000000000002E-2</v>
      </c>
      <c r="V1466" s="196">
        <v>0</v>
      </c>
      <c r="W1466" s="196">
        <v>9.8400000000000154E-3</v>
      </c>
      <c r="X1466" s="196">
        <v>1.022E-2</v>
      </c>
      <c r="Y1466" s="196">
        <v>0</v>
      </c>
      <c r="Z1466" s="265">
        <v>8.0000000000000004E-4</v>
      </c>
      <c r="AA1466" s="196">
        <v>6.3899999999999998E-3</v>
      </c>
      <c r="AB1466" s="196">
        <v>0</v>
      </c>
      <c r="AC1466" s="196">
        <v>0</v>
      </c>
      <c r="AD1466" s="196">
        <v>0</v>
      </c>
      <c r="AE1466" s="196">
        <v>1.2290000000000001E-2</v>
      </c>
      <c r="AF1466" s="272">
        <f t="shared" si="91"/>
        <v>1</v>
      </c>
      <c r="AG1466" s="196">
        <f t="shared" si="92"/>
        <v>0.55191000000000012</v>
      </c>
    </row>
    <row r="1467" spans="1:33" s="23" customFormat="1" x14ac:dyDescent="0.25">
      <c r="A1467" s="1">
        <v>2009</v>
      </c>
      <c r="B1467" s="1" t="s">
        <v>22</v>
      </c>
      <c r="C1467" s="1" t="str">
        <f t="shared" si="89"/>
        <v>2009NS</v>
      </c>
      <c r="D1467" s="1" t="s">
        <v>56</v>
      </c>
      <c r="E1467" s="1" t="str">
        <f t="shared" si="90"/>
        <v>2009NSICI</v>
      </c>
      <c r="F1467" s="196">
        <v>0.11038000000000001</v>
      </c>
      <c r="G1467" s="196">
        <v>0.18393999999999999</v>
      </c>
      <c r="H1467" s="196">
        <v>7.4749999999999997E-2</v>
      </c>
      <c r="I1467" s="196">
        <v>3.3820000000000003E-2</v>
      </c>
      <c r="J1467" s="196">
        <v>1.2110000000000001E-2</v>
      </c>
      <c r="K1467" s="196">
        <v>0.10759000000000001</v>
      </c>
      <c r="L1467" s="196">
        <v>2.9569999999999999E-2</v>
      </c>
      <c r="M1467" s="265">
        <v>4.3E-3</v>
      </c>
      <c r="N1467" s="196">
        <v>5.3689999999999995E-2</v>
      </c>
      <c r="O1467" s="196">
        <v>0</v>
      </c>
      <c r="P1467" s="196">
        <v>0</v>
      </c>
      <c r="Q1467" s="196">
        <v>0</v>
      </c>
      <c r="R1467" s="196">
        <v>2.027E-2</v>
      </c>
      <c r="S1467" s="196">
        <v>7.9669999999999991E-2</v>
      </c>
      <c r="T1467" s="196">
        <v>0</v>
      </c>
      <c r="U1467" s="196">
        <v>0.21482999999999999</v>
      </c>
      <c r="V1467" s="196">
        <v>0</v>
      </c>
      <c r="W1467" s="196">
        <v>3.5630000000000037E-2</v>
      </c>
      <c r="X1467" s="196">
        <v>1.4250000000000001E-2</v>
      </c>
      <c r="Y1467" s="197">
        <v>0</v>
      </c>
      <c r="Z1467" s="265">
        <v>5.7000000000000002E-3</v>
      </c>
      <c r="AA1467" s="196">
        <v>7.9000000000000008E-3</v>
      </c>
      <c r="AB1467" s="196">
        <v>0</v>
      </c>
      <c r="AC1467" s="196">
        <v>0</v>
      </c>
      <c r="AD1467" s="196">
        <v>0</v>
      </c>
      <c r="AE1467" s="196">
        <v>1.1599999999999999E-2</v>
      </c>
      <c r="AF1467" s="272">
        <f t="shared" si="91"/>
        <v>1</v>
      </c>
      <c r="AG1467" s="196">
        <f t="shared" si="92"/>
        <v>0.36958000000000002</v>
      </c>
    </row>
    <row r="1468" spans="1:33" s="23" customFormat="1" x14ac:dyDescent="0.25">
      <c r="A1468" s="1">
        <v>2009</v>
      </c>
      <c r="B1468" s="1" t="s">
        <v>22</v>
      </c>
      <c r="C1468" s="1" t="str">
        <f t="shared" si="89"/>
        <v>2009NS</v>
      </c>
      <c r="D1468" s="1" t="s">
        <v>58</v>
      </c>
      <c r="E1468" s="1" t="str">
        <f t="shared" si="90"/>
        <v>2009NSResidential</v>
      </c>
      <c r="F1468" s="196">
        <v>0.11964999999999999</v>
      </c>
      <c r="G1468" s="196">
        <v>0.12753</v>
      </c>
      <c r="H1468" s="196">
        <v>8.1029999999999991E-2</v>
      </c>
      <c r="I1468" s="196">
        <v>2.0950000000000003E-2</v>
      </c>
      <c r="J1468" s="196">
        <v>1.3129999999999999E-2</v>
      </c>
      <c r="K1468" s="196">
        <v>7.8609999999999999E-2</v>
      </c>
      <c r="L1468" s="196">
        <v>3.2059999999999998E-2</v>
      </c>
      <c r="M1468" s="265">
        <v>1.54E-2</v>
      </c>
      <c r="N1468" s="196">
        <v>0.11111</v>
      </c>
      <c r="O1468" s="196">
        <v>0</v>
      </c>
      <c r="P1468" s="196">
        <v>0</v>
      </c>
      <c r="Q1468" s="196">
        <v>2.5179999999999998E-2</v>
      </c>
      <c r="R1468" s="196">
        <v>0</v>
      </c>
      <c r="S1468" s="196">
        <v>4.9349999999999998E-2</v>
      </c>
      <c r="T1468" s="196">
        <v>0</v>
      </c>
      <c r="U1468" s="196">
        <v>0.23196000000000003</v>
      </c>
      <c r="V1468" s="196">
        <v>0</v>
      </c>
      <c r="W1468" s="196">
        <v>4.8109999999999903E-2</v>
      </c>
      <c r="X1468" s="196">
        <v>2.3429999999999999E-2</v>
      </c>
      <c r="Y1468" s="197">
        <v>0</v>
      </c>
      <c r="Z1468" s="265">
        <v>5.9999999999999995E-4</v>
      </c>
      <c r="AA1468" s="196">
        <v>1.2500000000000001E-2</v>
      </c>
      <c r="AB1468" s="196">
        <v>0</v>
      </c>
      <c r="AC1468" s="196">
        <v>0</v>
      </c>
      <c r="AD1468" s="196">
        <v>0</v>
      </c>
      <c r="AE1468" s="196">
        <v>9.3999999999999986E-3</v>
      </c>
      <c r="AF1468" s="272">
        <f t="shared" si="91"/>
        <v>0.99999999999999989</v>
      </c>
      <c r="AG1468" s="196">
        <f t="shared" si="92"/>
        <v>0.37534999999999996</v>
      </c>
    </row>
    <row r="1469" spans="1:33" s="23" customFormat="1" x14ac:dyDescent="0.25">
      <c r="A1469" s="1">
        <v>2010</v>
      </c>
      <c r="B1469" s="1" t="s">
        <v>22</v>
      </c>
      <c r="C1469" s="1" t="str">
        <f t="shared" si="89"/>
        <v>2010NS</v>
      </c>
      <c r="D1469" s="1" t="s">
        <v>57</v>
      </c>
      <c r="E1469" s="1" t="str">
        <f t="shared" si="90"/>
        <v>2010NSC&amp;D</v>
      </c>
      <c r="F1469" s="196">
        <v>1.2800000000000001E-3</v>
      </c>
      <c r="G1469" s="196">
        <v>3.2799999999999999E-3</v>
      </c>
      <c r="H1469" s="196">
        <v>5.3100000000000005E-3</v>
      </c>
      <c r="I1469" s="196">
        <v>0.39866000000000001</v>
      </c>
      <c r="J1469" s="196">
        <v>2.5550000000000003E-2</v>
      </c>
      <c r="K1469" s="196">
        <v>8.8999999999999995E-4</v>
      </c>
      <c r="L1469" s="196">
        <v>4.6999999999999999E-4</v>
      </c>
      <c r="M1469" s="265">
        <v>4.2199999999999998E-3</v>
      </c>
      <c r="N1469" s="196">
        <v>8.43E-3</v>
      </c>
      <c r="O1469" s="196">
        <v>0</v>
      </c>
      <c r="P1469" s="196">
        <v>0</v>
      </c>
      <c r="Q1469" s="196">
        <v>0</v>
      </c>
      <c r="R1469" s="196">
        <v>0</v>
      </c>
      <c r="S1469" s="196">
        <v>0.43695999999999996</v>
      </c>
      <c r="T1469" s="196">
        <v>5.8179999999999996E-2</v>
      </c>
      <c r="U1469" s="196">
        <v>1.7230000000000002E-2</v>
      </c>
      <c r="V1469" s="196">
        <v>0</v>
      </c>
      <c r="W1469" s="196">
        <v>9.8400000000000154E-3</v>
      </c>
      <c r="X1469" s="196">
        <v>1.022E-2</v>
      </c>
      <c r="Y1469" s="197">
        <v>0</v>
      </c>
      <c r="Z1469" s="265">
        <v>8.0000000000000004E-4</v>
      </c>
      <c r="AA1469" s="196">
        <v>6.3899999999999998E-3</v>
      </c>
      <c r="AB1469" s="196">
        <v>0</v>
      </c>
      <c r="AC1469" s="196">
        <v>0</v>
      </c>
      <c r="AD1469" s="196">
        <v>0</v>
      </c>
      <c r="AE1469" s="196">
        <v>1.2290000000000001E-2</v>
      </c>
      <c r="AF1469" s="272">
        <f t="shared" si="91"/>
        <v>1</v>
      </c>
      <c r="AG1469" s="196">
        <f t="shared" si="92"/>
        <v>0.55191000000000012</v>
      </c>
    </row>
    <row r="1470" spans="1:33" s="23" customFormat="1" x14ac:dyDescent="0.25">
      <c r="A1470" s="1">
        <v>2010</v>
      </c>
      <c r="B1470" s="1" t="s">
        <v>22</v>
      </c>
      <c r="C1470" s="1" t="str">
        <f t="shared" si="89"/>
        <v>2010NS</v>
      </c>
      <c r="D1470" s="1" t="s">
        <v>56</v>
      </c>
      <c r="E1470" s="1" t="str">
        <f t="shared" si="90"/>
        <v>2010NSICI</v>
      </c>
      <c r="F1470" s="196">
        <v>0.11038000000000001</v>
      </c>
      <c r="G1470" s="196">
        <v>0.18393999999999999</v>
      </c>
      <c r="H1470" s="196">
        <v>7.4749999999999997E-2</v>
      </c>
      <c r="I1470" s="196">
        <v>3.3820000000000003E-2</v>
      </c>
      <c r="J1470" s="196">
        <v>1.2110000000000001E-2</v>
      </c>
      <c r="K1470" s="196">
        <v>0.10759000000000001</v>
      </c>
      <c r="L1470" s="196">
        <v>2.9569999999999999E-2</v>
      </c>
      <c r="M1470" s="265">
        <v>4.3E-3</v>
      </c>
      <c r="N1470" s="196">
        <v>5.3689999999999995E-2</v>
      </c>
      <c r="O1470" s="196">
        <v>0</v>
      </c>
      <c r="P1470" s="196">
        <v>0</v>
      </c>
      <c r="Q1470" s="196">
        <v>0</v>
      </c>
      <c r="R1470" s="196">
        <v>2.027E-2</v>
      </c>
      <c r="S1470" s="196">
        <v>7.9669999999999991E-2</v>
      </c>
      <c r="T1470" s="196">
        <v>0</v>
      </c>
      <c r="U1470" s="196">
        <v>0.21482999999999999</v>
      </c>
      <c r="V1470" s="196">
        <v>0</v>
      </c>
      <c r="W1470" s="196">
        <v>3.5630000000000037E-2</v>
      </c>
      <c r="X1470" s="196">
        <v>1.4250000000000001E-2</v>
      </c>
      <c r="Y1470" s="196">
        <v>0</v>
      </c>
      <c r="Z1470" s="265">
        <v>5.7000000000000002E-3</v>
      </c>
      <c r="AA1470" s="196">
        <v>7.9000000000000008E-3</v>
      </c>
      <c r="AB1470" s="196">
        <v>0</v>
      </c>
      <c r="AC1470" s="196">
        <v>0</v>
      </c>
      <c r="AD1470" s="196">
        <v>0</v>
      </c>
      <c r="AE1470" s="196">
        <v>1.1599999999999999E-2</v>
      </c>
      <c r="AF1470" s="272">
        <f t="shared" si="91"/>
        <v>1</v>
      </c>
      <c r="AG1470" s="196">
        <f t="shared" si="92"/>
        <v>0.36958000000000002</v>
      </c>
    </row>
    <row r="1471" spans="1:33" s="23" customFormat="1" x14ac:dyDescent="0.25">
      <c r="A1471" s="1">
        <v>2010</v>
      </c>
      <c r="B1471" s="1" t="s">
        <v>22</v>
      </c>
      <c r="C1471" s="1" t="str">
        <f t="shared" si="89"/>
        <v>2010NS</v>
      </c>
      <c r="D1471" s="1" t="s">
        <v>58</v>
      </c>
      <c r="E1471" s="1" t="str">
        <f t="shared" si="90"/>
        <v>2010NSResidential</v>
      </c>
      <c r="F1471" s="196">
        <v>0.11964999999999999</v>
      </c>
      <c r="G1471" s="196">
        <v>0.12753</v>
      </c>
      <c r="H1471" s="196">
        <v>8.1029999999999991E-2</v>
      </c>
      <c r="I1471" s="196">
        <v>2.0950000000000003E-2</v>
      </c>
      <c r="J1471" s="196">
        <v>1.3129999999999999E-2</v>
      </c>
      <c r="K1471" s="196">
        <v>7.8609999999999999E-2</v>
      </c>
      <c r="L1471" s="196">
        <v>3.2059999999999998E-2</v>
      </c>
      <c r="M1471" s="265">
        <v>1.54E-2</v>
      </c>
      <c r="N1471" s="196">
        <v>0.11111</v>
      </c>
      <c r="O1471" s="196">
        <v>0</v>
      </c>
      <c r="P1471" s="196">
        <v>0</v>
      </c>
      <c r="Q1471" s="196">
        <v>2.5179999999999998E-2</v>
      </c>
      <c r="R1471" s="196">
        <v>0</v>
      </c>
      <c r="S1471" s="196">
        <v>4.9349999999999998E-2</v>
      </c>
      <c r="T1471" s="196">
        <v>0</v>
      </c>
      <c r="U1471" s="196">
        <v>0.23196000000000003</v>
      </c>
      <c r="V1471" s="196">
        <v>0</v>
      </c>
      <c r="W1471" s="196">
        <v>4.8109999999999903E-2</v>
      </c>
      <c r="X1471" s="196">
        <v>2.3429999999999999E-2</v>
      </c>
      <c r="Y1471" s="197">
        <v>0</v>
      </c>
      <c r="Z1471" s="265">
        <v>5.9999999999999995E-4</v>
      </c>
      <c r="AA1471" s="196">
        <v>1.2500000000000001E-2</v>
      </c>
      <c r="AB1471" s="196">
        <v>0</v>
      </c>
      <c r="AC1471" s="196">
        <v>0</v>
      </c>
      <c r="AD1471" s="196">
        <v>0</v>
      </c>
      <c r="AE1471" s="196">
        <v>9.3999999999999986E-3</v>
      </c>
      <c r="AF1471" s="272">
        <f t="shared" si="91"/>
        <v>0.99999999999999989</v>
      </c>
      <c r="AG1471" s="196">
        <f t="shared" si="92"/>
        <v>0.37534999999999996</v>
      </c>
    </row>
    <row r="1472" spans="1:33" s="23" customFormat="1" x14ac:dyDescent="0.25">
      <c r="A1472" s="1">
        <v>2011</v>
      </c>
      <c r="B1472" s="1" t="s">
        <v>22</v>
      </c>
      <c r="C1472" s="1" t="str">
        <f t="shared" si="89"/>
        <v>2011NS</v>
      </c>
      <c r="D1472" s="1" t="s">
        <v>57</v>
      </c>
      <c r="E1472" s="1" t="str">
        <f t="shared" si="90"/>
        <v>2011NSC&amp;D</v>
      </c>
      <c r="F1472" s="196">
        <v>1.2800000000000001E-3</v>
      </c>
      <c r="G1472" s="196">
        <v>3.2799999999999999E-3</v>
      </c>
      <c r="H1472" s="196">
        <v>5.3100000000000005E-3</v>
      </c>
      <c r="I1472" s="196">
        <v>0.39866000000000001</v>
      </c>
      <c r="J1472" s="196">
        <v>2.5550000000000003E-2</v>
      </c>
      <c r="K1472" s="196">
        <v>8.8999999999999995E-4</v>
      </c>
      <c r="L1472" s="196">
        <v>4.6999999999999999E-4</v>
      </c>
      <c r="M1472" s="265">
        <v>4.2199999999999998E-3</v>
      </c>
      <c r="N1472" s="196">
        <v>8.43E-3</v>
      </c>
      <c r="O1472" s="196">
        <v>0</v>
      </c>
      <c r="P1472" s="196">
        <v>0</v>
      </c>
      <c r="Q1472" s="196">
        <v>0</v>
      </c>
      <c r="R1472" s="196">
        <v>0</v>
      </c>
      <c r="S1472" s="196">
        <v>0.43695999999999996</v>
      </c>
      <c r="T1472" s="196">
        <v>5.8179999999999996E-2</v>
      </c>
      <c r="U1472" s="196">
        <v>1.7230000000000002E-2</v>
      </c>
      <c r="V1472" s="196">
        <v>0</v>
      </c>
      <c r="W1472" s="196">
        <v>9.8400000000000154E-3</v>
      </c>
      <c r="X1472" s="196">
        <v>1.022E-2</v>
      </c>
      <c r="Y1472" s="196">
        <v>0</v>
      </c>
      <c r="Z1472" s="265">
        <v>8.0000000000000004E-4</v>
      </c>
      <c r="AA1472" s="196">
        <v>6.3899999999999998E-3</v>
      </c>
      <c r="AB1472" s="196">
        <v>0</v>
      </c>
      <c r="AC1472" s="196">
        <v>0</v>
      </c>
      <c r="AD1472" s="196">
        <v>0</v>
      </c>
      <c r="AE1472" s="196">
        <v>1.2290000000000001E-2</v>
      </c>
      <c r="AF1472" s="272">
        <f t="shared" si="91"/>
        <v>1</v>
      </c>
      <c r="AG1472" s="196">
        <f t="shared" si="92"/>
        <v>0.55191000000000012</v>
      </c>
    </row>
    <row r="1473" spans="1:33" s="23" customFormat="1" x14ac:dyDescent="0.25">
      <c r="A1473" s="1">
        <v>2011</v>
      </c>
      <c r="B1473" s="1" t="s">
        <v>22</v>
      </c>
      <c r="C1473" s="1" t="str">
        <f t="shared" si="89"/>
        <v>2011NS</v>
      </c>
      <c r="D1473" s="1" t="s">
        <v>56</v>
      </c>
      <c r="E1473" s="1" t="str">
        <f t="shared" si="90"/>
        <v>2011NSICI</v>
      </c>
      <c r="F1473" s="196">
        <v>0.11038000000000001</v>
      </c>
      <c r="G1473" s="196">
        <v>0.18393999999999999</v>
      </c>
      <c r="H1473" s="196">
        <v>7.4749999999999997E-2</v>
      </c>
      <c r="I1473" s="196">
        <v>3.3820000000000003E-2</v>
      </c>
      <c r="J1473" s="196">
        <v>1.2110000000000001E-2</v>
      </c>
      <c r="K1473" s="196">
        <v>0.10759000000000001</v>
      </c>
      <c r="L1473" s="196">
        <v>2.9569999999999999E-2</v>
      </c>
      <c r="M1473" s="265">
        <v>4.3E-3</v>
      </c>
      <c r="N1473" s="196">
        <v>5.3689999999999995E-2</v>
      </c>
      <c r="O1473" s="196">
        <v>0</v>
      </c>
      <c r="P1473" s="196">
        <v>0</v>
      </c>
      <c r="Q1473" s="196">
        <v>0</v>
      </c>
      <c r="R1473" s="196">
        <v>2.027E-2</v>
      </c>
      <c r="S1473" s="196">
        <v>7.9669999999999991E-2</v>
      </c>
      <c r="T1473" s="196">
        <v>0</v>
      </c>
      <c r="U1473" s="196">
        <v>0.21482999999999999</v>
      </c>
      <c r="V1473" s="196">
        <v>0</v>
      </c>
      <c r="W1473" s="196">
        <v>3.5630000000000037E-2</v>
      </c>
      <c r="X1473" s="196">
        <v>1.4250000000000001E-2</v>
      </c>
      <c r="Y1473" s="196">
        <v>0</v>
      </c>
      <c r="Z1473" s="265">
        <v>5.7000000000000002E-3</v>
      </c>
      <c r="AA1473" s="196">
        <v>7.9000000000000008E-3</v>
      </c>
      <c r="AB1473" s="196">
        <v>0</v>
      </c>
      <c r="AC1473" s="196">
        <v>0</v>
      </c>
      <c r="AD1473" s="196">
        <v>0</v>
      </c>
      <c r="AE1473" s="196">
        <v>1.1599999999999999E-2</v>
      </c>
      <c r="AF1473" s="272">
        <f t="shared" si="91"/>
        <v>1</v>
      </c>
      <c r="AG1473" s="196">
        <f t="shared" si="92"/>
        <v>0.36958000000000002</v>
      </c>
    </row>
    <row r="1474" spans="1:33" s="23" customFormat="1" x14ac:dyDescent="0.25">
      <c r="A1474" s="1">
        <v>2011</v>
      </c>
      <c r="B1474" s="1" t="s">
        <v>22</v>
      </c>
      <c r="C1474" s="1" t="str">
        <f t="shared" ref="C1474:C1537" si="93">CONCATENATE(A1474,B1474)</f>
        <v>2011NS</v>
      </c>
      <c r="D1474" s="1" t="s">
        <v>58</v>
      </c>
      <c r="E1474" s="1" t="str">
        <f t="shared" ref="E1474:E1537" si="94">CONCATENATE(C1474,D1474)</f>
        <v>2011NSResidential</v>
      </c>
      <c r="F1474" s="196">
        <v>0.11964999999999999</v>
      </c>
      <c r="G1474" s="196">
        <v>0.12753</v>
      </c>
      <c r="H1474" s="196">
        <v>8.1029999999999991E-2</v>
      </c>
      <c r="I1474" s="196">
        <v>2.0950000000000003E-2</v>
      </c>
      <c r="J1474" s="196">
        <v>1.3129999999999999E-2</v>
      </c>
      <c r="K1474" s="196">
        <v>7.8609999999999999E-2</v>
      </c>
      <c r="L1474" s="196">
        <v>3.2059999999999998E-2</v>
      </c>
      <c r="M1474" s="265">
        <v>1.54E-2</v>
      </c>
      <c r="N1474" s="196">
        <v>0.11111</v>
      </c>
      <c r="O1474" s="196">
        <v>0</v>
      </c>
      <c r="P1474" s="196">
        <v>0</v>
      </c>
      <c r="Q1474" s="196">
        <v>2.5179999999999998E-2</v>
      </c>
      <c r="R1474" s="196">
        <v>0</v>
      </c>
      <c r="S1474" s="196">
        <v>4.9349999999999998E-2</v>
      </c>
      <c r="T1474" s="196">
        <v>0</v>
      </c>
      <c r="U1474" s="196">
        <v>0.23196000000000003</v>
      </c>
      <c r="V1474" s="196">
        <v>0</v>
      </c>
      <c r="W1474" s="196">
        <v>4.8109999999999903E-2</v>
      </c>
      <c r="X1474" s="196">
        <v>2.3429999999999999E-2</v>
      </c>
      <c r="Y1474" s="197">
        <v>0</v>
      </c>
      <c r="Z1474" s="265">
        <v>5.9999999999999995E-4</v>
      </c>
      <c r="AA1474" s="196">
        <v>1.2500000000000001E-2</v>
      </c>
      <c r="AB1474" s="196">
        <v>0</v>
      </c>
      <c r="AC1474" s="196">
        <v>0</v>
      </c>
      <c r="AD1474" s="196">
        <v>0</v>
      </c>
      <c r="AE1474" s="196">
        <v>9.3999999999999986E-3</v>
      </c>
      <c r="AF1474" s="272">
        <f t="shared" ref="AF1474:AF1537" si="95">+SUM(F1474:AE1474)</f>
        <v>0.99999999999999989</v>
      </c>
      <c r="AG1474" s="196">
        <f t="shared" si="92"/>
        <v>0.37534999999999996</v>
      </c>
    </row>
    <row r="1475" spans="1:33" s="23" customFormat="1" x14ac:dyDescent="0.25">
      <c r="A1475" s="1">
        <v>2012</v>
      </c>
      <c r="B1475" s="1" t="s">
        <v>22</v>
      </c>
      <c r="C1475" s="1" t="str">
        <f t="shared" si="93"/>
        <v>2012NS</v>
      </c>
      <c r="D1475" s="1" t="s">
        <v>57</v>
      </c>
      <c r="E1475" s="1" t="str">
        <f t="shared" si="94"/>
        <v>2012NSC&amp;D</v>
      </c>
      <c r="F1475" s="196">
        <v>1.2800000000000001E-3</v>
      </c>
      <c r="G1475" s="196">
        <v>3.2799999999999999E-3</v>
      </c>
      <c r="H1475" s="196">
        <v>5.3100000000000005E-3</v>
      </c>
      <c r="I1475" s="196">
        <v>0.39866000000000001</v>
      </c>
      <c r="J1475" s="196">
        <v>2.5550000000000003E-2</v>
      </c>
      <c r="K1475" s="196">
        <v>8.8999999999999995E-4</v>
      </c>
      <c r="L1475" s="196">
        <v>4.6999999999999999E-4</v>
      </c>
      <c r="M1475" s="265">
        <v>4.2199999999999998E-3</v>
      </c>
      <c r="N1475" s="196">
        <v>8.43E-3</v>
      </c>
      <c r="O1475" s="196">
        <v>0</v>
      </c>
      <c r="P1475" s="196">
        <v>0</v>
      </c>
      <c r="Q1475" s="196">
        <v>0</v>
      </c>
      <c r="R1475" s="196">
        <v>0</v>
      </c>
      <c r="S1475" s="196">
        <v>0.43695999999999996</v>
      </c>
      <c r="T1475" s="196">
        <v>5.8179999999999996E-2</v>
      </c>
      <c r="U1475" s="196">
        <v>1.7230000000000002E-2</v>
      </c>
      <c r="V1475" s="196">
        <v>0</v>
      </c>
      <c r="W1475" s="196">
        <v>9.8400000000000154E-3</v>
      </c>
      <c r="X1475" s="196">
        <v>1.022E-2</v>
      </c>
      <c r="Y1475" s="196">
        <v>0</v>
      </c>
      <c r="Z1475" s="265">
        <v>8.0000000000000004E-4</v>
      </c>
      <c r="AA1475" s="196">
        <v>6.3899999999999998E-3</v>
      </c>
      <c r="AB1475" s="196">
        <v>0</v>
      </c>
      <c r="AC1475" s="196">
        <v>0</v>
      </c>
      <c r="AD1475" s="196">
        <v>0</v>
      </c>
      <c r="AE1475" s="196">
        <v>1.2290000000000001E-2</v>
      </c>
      <c r="AF1475" s="272">
        <f t="shared" si="95"/>
        <v>1</v>
      </c>
      <c r="AG1475" s="196">
        <f t="shared" si="92"/>
        <v>0.55191000000000012</v>
      </c>
    </row>
    <row r="1476" spans="1:33" s="23" customFormat="1" x14ac:dyDescent="0.25">
      <c r="A1476" s="1">
        <v>2012</v>
      </c>
      <c r="B1476" s="1" t="s">
        <v>22</v>
      </c>
      <c r="C1476" s="1" t="str">
        <f t="shared" si="93"/>
        <v>2012NS</v>
      </c>
      <c r="D1476" s="1" t="s">
        <v>56</v>
      </c>
      <c r="E1476" s="1" t="str">
        <f t="shared" si="94"/>
        <v>2012NSICI</v>
      </c>
      <c r="F1476" s="196">
        <v>0.11038000000000001</v>
      </c>
      <c r="G1476" s="196">
        <v>0.18393999999999999</v>
      </c>
      <c r="H1476" s="196">
        <v>7.4749999999999997E-2</v>
      </c>
      <c r="I1476" s="196">
        <v>3.3820000000000003E-2</v>
      </c>
      <c r="J1476" s="196">
        <v>1.2110000000000001E-2</v>
      </c>
      <c r="K1476" s="196">
        <v>0.10759000000000001</v>
      </c>
      <c r="L1476" s="196">
        <v>2.9569999999999999E-2</v>
      </c>
      <c r="M1476" s="265">
        <v>4.3E-3</v>
      </c>
      <c r="N1476" s="196">
        <v>5.3689999999999995E-2</v>
      </c>
      <c r="O1476" s="196">
        <v>0</v>
      </c>
      <c r="P1476" s="196">
        <v>0</v>
      </c>
      <c r="Q1476" s="196">
        <v>0</v>
      </c>
      <c r="R1476" s="196">
        <v>2.027E-2</v>
      </c>
      <c r="S1476" s="196">
        <v>7.9669999999999991E-2</v>
      </c>
      <c r="T1476" s="196">
        <v>0</v>
      </c>
      <c r="U1476" s="196">
        <v>0.21482999999999999</v>
      </c>
      <c r="V1476" s="196">
        <v>0</v>
      </c>
      <c r="W1476" s="196">
        <v>3.5630000000000037E-2</v>
      </c>
      <c r="X1476" s="196">
        <v>1.4250000000000001E-2</v>
      </c>
      <c r="Y1476" s="197">
        <v>0</v>
      </c>
      <c r="Z1476" s="265">
        <v>5.7000000000000002E-3</v>
      </c>
      <c r="AA1476" s="196">
        <v>7.9000000000000008E-3</v>
      </c>
      <c r="AB1476" s="196">
        <v>0</v>
      </c>
      <c r="AC1476" s="196">
        <v>0</v>
      </c>
      <c r="AD1476" s="196">
        <v>0</v>
      </c>
      <c r="AE1476" s="196">
        <v>1.1599999999999999E-2</v>
      </c>
      <c r="AF1476" s="272">
        <f t="shared" si="95"/>
        <v>1</v>
      </c>
      <c r="AG1476" s="196">
        <f t="shared" si="92"/>
        <v>0.36958000000000002</v>
      </c>
    </row>
    <row r="1477" spans="1:33" s="23" customFormat="1" x14ac:dyDescent="0.25">
      <c r="A1477" s="1">
        <v>2012</v>
      </c>
      <c r="B1477" s="1" t="s">
        <v>22</v>
      </c>
      <c r="C1477" s="1" t="str">
        <f t="shared" si="93"/>
        <v>2012NS</v>
      </c>
      <c r="D1477" s="1" t="s">
        <v>58</v>
      </c>
      <c r="E1477" s="1" t="str">
        <f t="shared" si="94"/>
        <v>2012NSResidential</v>
      </c>
      <c r="F1477" s="196">
        <v>0.11964999999999999</v>
      </c>
      <c r="G1477" s="196">
        <v>0.12753</v>
      </c>
      <c r="H1477" s="196">
        <v>8.1029999999999991E-2</v>
      </c>
      <c r="I1477" s="196">
        <v>2.0950000000000003E-2</v>
      </c>
      <c r="J1477" s="196">
        <v>1.3129999999999999E-2</v>
      </c>
      <c r="K1477" s="196">
        <v>7.8609999999999999E-2</v>
      </c>
      <c r="L1477" s="196">
        <v>3.2059999999999998E-2</v>
      </c>
      <c r="M1477" s="265">
        <v>1.54E-2</v>
      </c>
      <c r="N1477" s="196">
        <v>0.11111</v>
      </c>
      <c r="O1477" s="196">
        <v>0</v>
      </c>
      <c r="P1477" s="196">
        <v>0</v>
      </c>
      <c r="Q1477" s="196">
        <v>2.5179999999999998E-2</v>
      </c>
      <c r="R1477" s="196">
        <v>0</v>
      </c>
      <c r="S1477" s="196">
        <v>4.9349999999999998E-2</v>
      </c>
      <c r="T1477" s="196">
        <v>0</v>
      </c>
      <c r="U1477" s="196">
        <v>0.23196000000000003</v>
      </c>
      <c r="V1477" s="196">
        <v>0</v>
      </c>
      <c r="W1477" s="196">
        <v>4.8109999999999903E-2</v>
      </c>
      <c r="X1477" s="196">
        <v>2.3429999999999999E-2</v>
      </c>
      <c r="Y1477" s="197">
        <v>0</v>
      </c>
      <c r="Z1477" s="265">
        <v>5.9999999999999995E-4</v>
      </c>
      <c r="AA1477" s="196">
        <v>1.2500000000000001E-2</v>
      </c>
      <c r="AB1477" s="196">
        <v>0</v>
      </c>
      <c r="AC1477" s="196">
        <v>0</v>
      </c>
      <c r="AD1477" s="196">
        <v>0</v>
      </c>
      <c r="AE1477" s="196">
        <v>9.3999999999999986E-3</v>
      </c>
      <c r="AF1477" s="272">
        <f t="shared" si="95"/>
        <v>0.99999999999999989</v>
      </c>
      <c r="AG1477" s="196">
        <f t="shared" si="92"/>
        <v>0.37534999999999996</v>
      </c>
    </row>
    <row r="1478" spans="1:33" s="23" customFormat="1" x14ac:dyDescent="0.25">
      <c r="A1478" s="1">
        <v>2013</v>
      </c>
      <c r="B1478" s="1" t="s">
        <v>22</v>
      </c>
      <c r="C1478" s="1" t="str">
        <f t="shared" si="93"/>
        <v>2013NS</v>
      </c>
      <c r="D1478" s="1" t="s">
        <v>57</v>
      </c>
      <c r="E1478" s="1" t="str">
        <f t="shared" si="94"/>
        <v>2013NSC&amp;D</v>
      </c>
      <c r="F1478" s="196">
        <v>1.2800000000000001E-3</v>
      </c>
      <c r="G1478" s="196">
        <v>3.2799999999999999E-3</v>
      </c>
      <c r="H1478" s="196">
        <v>5.3100000000000005E-3</v>
      </c>
      <c r="I1478" s="196">
        <v>0.39866000000000001</v>
      </c>
      <c r="J1478" s="196">
        <v>2.5550000000000003E-2</v>
      </c>
      <c r="K1478" s="196">
        <v>8.8999999999999995E-4</v>
      </c>
      <c r="L1478" s="196">
        <v>4.6999999999999999E-4</v>
      </c>
      <c r="M1478" s="265">
        <v>4.2199999999999998E-3</v>
      </c>
      <c r="N1478" s="196">
        <v>8.43E-3</v>
      </c>
      <c r="O1478" s="196">
        <v>0</v>
      </c>
      <c r="P1478" s="196">
        <v>0</v>
      </c>
      <c r="Q1478" s="196">
        <v>0</v>
      </c>
      <c r="R1478" s="196">
        <v>0</v>
      </c>
      <c r="S1478" s="196">
        <v>0.43695999999999996</v>
      </c>
      <c r="T1478" s="196">
        <v>5.8179999999999996E-2</v>
      </c>
      <c r="U1478" s="196">
        <v>1.7230000000000002E-2</v>
      </c>
      <c r="V1478" s="196">
        <v>0</v>
      </c>
      <c r="W1478" s="196">
        <v>9.8400000000000154E-3</v>
      </c>
      <c r="X1478" s="196">
        <v>1.022E-2</v>
      </c>
      <c r="Y1478" s="197">
        <v>0</v>
      </c>
      <c r="Z1478" s="265">
        <v>8.0000000000000004E-4</v>
      </c>
      <c r="AA1478" s="196">
        <v>6.3899999999999998E-3</v>
      </c>
      <c r="AB1478" s="196">
        <v>0</v>
      </c>
      <c r="AC1478" s="196">
        <v>0</v>
      </c>
      <c r="AD1478" s="196">
        <v>0</v>
      </c>
      <c r="AE1478" s="196">
        <v>1.2290000000000001E-2</v>
      </c>
      <c r="AF1478" s="272">
        <f t="shared" si="95"/>
        <v>1</v>
      </c>
      <c r="AG1478" s="196">
        <f t="shared" si="92"/>
        <v>0.55191000000000012</v>
      </c>
    </row>
    <row r="1479" spans="1:33" s="23" customFormat="1" x14ac:dyDescent="0.25">
      <c r="A1479" s="1">
        <v>2013</v>
      </c>
      <c r="B1479" s="1" t="s">
        <v>22</v>
      </c>
      <c r="C1479" s="1" t="str">
        <f t="shared" si="93"/>
        <v>2013NS</v>
      </c>
      <c r="D1479" s="1" t="s">
        <v>56</v>
      </c>
      <c r="E1479" s="1" t="str">
        <f t="shared" si="94"/>
        <v>2013NSICI</v>
      </c>
      <c r="F1479" s="196">
        <v>0.11038000000000001</v>
      </c>
      <c r="G1479" s="196">
        <v>0.18393999999999999</v>
      </c>
      <c r="H1479" s="196">
        <v>7.4749999999999997E-2</v>
      </c>
      <c r="I1479" s="196">
        <v>3.3820000000000003E-2</v>
      </c>
      <c r="J1479" s="196">
        <v>1.2110000000000001E-2</v>
      </c>
      <c r="K1479" s="196">
        <v>0.10759000000000001</v>
      </c>
      <c r="L1479" s="196">
        <v>2.9569999999999999E-2</v>
      </c>
      <c r="M1479" s="265">
        <v>4.3E-3</v>
      </c>
      <c r="N1479" s="196">
        <v>5.3689999999999995E-2</v>
      </c>
      <c r="O1479" s="196">
        <v>0</v>
      </c>
      <c r="P1479" s="196">
        <v>0</v>
      </c>
      <c r="Q1479" s="196">
        <v>0</v>
      </c>
      <c r="R1479" s="196">
        <v>2.027E-2</v>
      </c>
      <c r="S1479" s="196">
        <v>7.9669999999999991E-2</v>
      </c>
      <c r="T1479" s="196">
        <v>0</v>
      </c>
      <c r="U1479" s="196">
        <v>0.21482999999999999</v>
      </c>
      <c r="V1479" s="196">
        <v>0</v>
      </c>
      <c r="W1479" s="196">
        <v>3.5630000000000037E-2</v>
      </c>
      <c r="X1479" s="196">
        <v>1.4250000000000001E-2</v>
      </c>
      <c r="Y1479" s="196">
        <v>0</v>
      </c>
      <c r="Z1479" s="265">
        <v>5.7000000000000002E-3</v>
      </c>
      <c r="AA1479" s="196">
        <v>7.9000000000000008E-3</v>
      </c>
      <c r="AB1479" s="196">
        <v>0</v>
      </c>
      <c r="AC1479" s="196">
        <v>0</v>
      </c>
      <c r="AD1479" s="196">
        <v>0</v>
      </c>
      <c r="AE1479" s="196">
        <v>1.1599999999999999E-2</v>
      </c>
      <c r="AF1479" s="272">
        <f t="shared" si="95"/>
        <v>1</v>
      </c>
      <c r="AG1479" s="196">
        <f t="shared" si="92"/>
        <v>0.36958000000000002</v>
      </c>
    </row>
    <row r="1480" spans="1:33" s="23" customFormat="1" x14ac:dyDescent="0.25">
      <c r="A1480" s="1">
        <v>2013</v>
      </c>
      <c r="B1480" s="1" t="s">
        <v>22</v>
      </c>
      <c r="C1480" s="1" t="str">
        <f t="shared" si="93"/>
        <v>2013NS</v>
      </c>
      <c r="D1480" s="1" t="s">
        <v>58</v>
      </c>
      <c r="E1480" s="1" t="str">
        <f t="shared" si="94"/>
        <v>2013NSResidential</v>
      </c>
      <c r="F1480" s="196">
        <v>0.11964999999999999</v>
      </c>
      <c r="G1480" s="196">
        <v>0.12753</v>
      </c>
      <c r="H1480" s="196">
        <v>8.1029999999999991E-2</v>
      </c>
      <c r="I1480" s="196">
        <v>2.0950000000000003E-2</v>
      </c>
      <c r="J1480" s="196">
        <v>1.3129999999999999E-2</v>
      </c>
      <c r="K1480" s="196">
        <v>7.8609999999999999E-2</v>
      </c>
      <c r="L1480" s="196">
        <v>3.2059999999999998E-2</v>
      </c>
      <c r="M1480" s="265">
        <v>1.54E-2</v>
      </c>
      <c r="N1480" s="196">
        <v>0.11111</v>
      </c>
      <c r="O1480" s="196">
        <v>0</v>
      </c>
      <c r="P1480" s="196">
        <v>0</v>
      </c>
      <c r="Q1480" s="196">
        <v>2.5179999999999998E-2</v>
      </c>
      <c r="R1480" s="196">
        <v>0</v>
      </c>
      <c r="S1480" s="196">
        <v>4.9349999999999998E-2</v>
      </c>
      <c r="T1480" s="196">
        <v>0</v>
      </c>
      <c r="U1480" s="196">
        <v>0.23196000000000003</v>
      </c>
      <c r="V1480" s="196">
        <v>0</v>
      </c>
      <c r="W1480" s="196">
        <v>4.8109999999999903E-2</v>
      </c>
      <c r="X1480" s="196">
        <v>2.3429999999999999E-2</v>
      </c>
      <c r="Y1480" s="197">
        <v>0</v>
      </c>
      <c r="Z1480" s="265">
        <v>5.9999999999999995E-4</v>
      </c>
      <c r="AA1480" s="196">
        <v>1.2500000000000001E-2</v>
      </c>
      <c r="AB1480" s="196">
        <v>0</v>
      </c>
      <c r="AC1480" s="196">
        <v>0</v>
      </c>
      <c r="AD1480" s="196">
        <v>0</v>
      </c>
      <c r="AE1480" s="196">
        <v>9.3999999999999986E-3</v>
      </c>
      <c r="AF1480" s="272">
        <f t="shared" si="95"/>
        <v>0.99999999999999989</v>
      </c>
      <c r="AG1480" s="196">
        <f t="shared" si="92"/>
        <v>0.37534999999999996</v>
      </c>
    </row>
    <row r="1481" spans="1:33" s="23" customFormat="1" x14ac:dyDescent="0.25">
      <c r="A1481" s="1">
        <v>2014</v>
      </c>
      <c r="B1481" s="1" t="s">
        <v>22</v>
      </c>
      <c r="C1481" s="1" t="str">
        <f t="shared" si="93"/>
        <v>2014NS</v>
      </c>
      <c r="D1481" s="1" t="s">
        <v>57</v>
      </c>
      <c r="E1481" s="1" t="str">
        <f t="shared" si="94"/>
        <v>2014NSC&amp;D</v>
      </c>
      <c r="F1481" s="196">
        <v>1.2800000000000001E-3</v>
      </c>
      <c r="G1481" s="196">
        <v>3.2799999999999999E-3</v>
      </c>
      <c r="H1481" s="196">
        <v>5.3100000000000005E-3</v>
      </c>
      <c r="I1481" s="196">
        <v>0.39866000000000001</v>
      </c>
      <c r="J1481" s="196">
        <v>2.5550000000000003E-2</v>
      </c>
      <c r="K1481" s="196">
        <v>8.8999999999999995E-4</v>
      </c>
      <c r="L1481" s="196">
        <v>4.6999999999999999E-4</v>
      </c>
      <c r="M1481" s="265">
        <v>4.2199999999999998E-3</v>
      </c>
      <c r="N1481" s="196">
        <v>8.43E-3</v>
      </c>
      <c r="O1481" s="196">
        <v>0</v>
      </c>
      <c r="P1481" s="196">
        <v>0</v>
      </c>
      <c r="Q1481" s="196">
        <v>0</v>
      </c>
      <c r="R1481" s="196">
        <v>0</v>
      </c>
      <c r="S1481" s="196">
        <v>0.43695999999999996</v>
      </c>
      <c r="T1481" s="196">
        <v>5.8179999999999996E-2</v>
      </c>
      <c r="U1481" s="196">
        <v>1.7230000000000002E-2</v>
      </c>
      <c r="V1481" s="196">
        <v>0</v>
      </c>
      <c r="W1481" s="196">
        <v>9.8400000000000154E-3</v>
      </c>
      <c r="X1481" s="196">
        <v>1.022E-2</v>
      </c>
      <c r="Y1481" s="197">
        <v>0</v>
      </c>
      <c r="Z1481" s="265">
        <v>8.0000000000000004E-4</v>
      </c>
      <c r="AA1481" s="196">
        <v>6.3899999999999998E-3</v>
      </c>
      <c r="AB1481" s="196">
        <v>0</v>
      </c>
      <c r="AC1481" s="196">
        <v>0</v>
      </c>
      <c r="AD1481" s="196">
        <v>0</v>
      </c>
      <c r="AE1481" s="196">
        <v>1.2290000000000001E-2</v>
      </c>
      <c r="AF1481" s="272">
        <f t="shared" si="95"/>
        <v>1</v>
      </c>
      <c r="AG1481" s="196">
        <f t="shared" si="92"/>
        <v>0.55191000000000012</v>
      </c>
    </row>
    <row r="1482" spans="1:33" s="23" customFormat="1" x14ac:dyDescent="0.25">
      <c r="A1482" s="1">
        <v>2014</v>
      </c>
      <c r="B1482" s="1" t="s">
        <v>22</v>
      </c>
      <c r="C1482" s="1" t="str">
        <f t="shared" si="93"/>
        <v>2014NS</v>
      </c>
      <c r="D1482" s="1" t="s">
        <v>56</v>
      </c>
      <c r="E1482" s="1" t="str">
        <f t="shared" si="94"/>
        <v>2014NSICI</v>
      </c>
      <c r="F1482" s="196">
        <v>0.11038000000000001</v>
      </c>
      <c r="G1482" s="196">
        <v>0.18393999999999999</v>
      </c>
      <c r="H1482" s="196">
        <v>7.4749999999999997E-2</v>
      </c>
      <c r="I1482" s="196">
        <v>3.3820000000000003E-2</v>
      </c>
      <c r="J1482" s="196">
        <v>1.2110000000000001E-2</v>
      </c>
      <c r="K1482" s="196">
        <v>0.10759000000000001</v>
      </c>
      <c r="L1482" s="196">
        <v>2.9569999999999999E-2</v>
      </c>
      <c r="M1482" s="265">
        <v>4.3E-3</v>
      </c>
      <c r="N1482" s="196">
        <v>5.3689999999999995E-2</v>
      </c>
      <c r="O1482" s="196">
        <v>0</v>
      </c>
      <c r="P1482" s="196">
        <v>0</v>
      </c>
      <c r="Q1482" s="196">
        <v>0</v>
      </c>
      <c r="R1482" s="196">
        <v>2.027E-2</v>
      </c>
      <c r="S1482" s="196">
        <v>7.9669999999999991E-2</v>
      </c>
      <c r="T1482" s="196">
        <v>0</v>
      </c>
      <c r="U1482" s="196">
        <v>0.21482999999999999</v>
      </c>
      <c r="V1482" s="196">
        <v>0</v>
      </c>
      <c r="W1482" s="196">
        <v>3.5630000000000037E-2</v>
      </c>
      <c r="X1482" s="196">
        <v>1.4250000000000001E-2</v>
      </c>
      <c r="Y1482" s="196">
        <v>0</v>
      </c>
      <c r="Z1482" s="265">
        <v>5.7000000000000002E-3</v>
      </c>
      <c r="AA1482" s="196">
        <v>7.9000000000000008E-3</v>
      </c>
      <c r="AB1482" s="196">
        <v>0</v>
      </c>
      <c r="AC1482" s="196">
        <v>0</v>
      </c>
      <c r="AD1482" s="196">
        <v>0</v>
      </c>
      <c r="AE1482" s="196">
        <v>1.1599999999999999E-2</v>
      </c>
      <c r="AF1482" s="272">
        <f t="shared" si="95"/>
        <v>1</v>
      </c>
      <c r="AG1482" s="196">
        <f t="shared" si="92"/>
        <v>0.36958000000000002</v>
      </c>
    </row>
    <row r="1483" spans="1:33" s="23" customFormat="1" x14ac:dyDescent="0.25">
      <c r="A1483" s="1">
        <v>2014</v>
      </c>
      <c r="B1483" s="1" t="s">
        <v>22</v>
      </c>
      <c r="C1483" s="1" t="str">
        <f t="shared" si="93"/>
        <v>2014NS</v>
      </c>
      <c r="D1483" s="1" t="s">
        <v>58</v>
      </c>
      <c r="E1483" s="1" t="str">
        <f t="shared" si="94"/>
        <v>2014NSResidential</v>
      </c>
      <c r="F1483" s="196">
        <v>0.11964999999999999</v>
      </c>
      <c r="G1483" s="196">
        <v>0.12753</v>
      </c>
      <c r="H1483" s="196">
        <v>8.1029999999999991E-2</v>
      </c>
      <c r="I1483" s="196">
        <v>2.0950000000000003E-2</v>
      </c>
      <c r="J1483" s="196">
        <v>1.3129999999999999E-2</v>
      </c>
      <c r="K1483" s="196">
        <v>7.8609999999999999E-2</v>
      </c>
      <c r="L1483" s="196">
        <v>3.2059999999999998E-2</v>
      </c>
      <c r="M1483" s="265">
        <v>1.54E-2</v>
      </c>
      <c r="N1483" s="196">
        <v>0.11111</v>
      </c>
      <c r="O1483" s="196">
        <v>0</v>
      </c>
      <c r="P1483" s="196">
        <v>0</v>
      </c>
      <c r="Q1483" s="196">
        <v>2.5179999999999998E-2</v>
      </c>
      <c r="R1483" s="196">
        <v>0</v>
      </c>
      <c r="S1483" s="196">
        <v>4.9349999999999998E-2</v>
      </c>
      <c r="T1483" s="196">
        <v>0</v>
      </c>
      <c r="U1483" s="196">
        <v>0.23196000000000003</v>
      </c>
      <c r="V1483" s="196">
        <v>0</v>
      </c>
      <c r="W1483" s="196">
        <v>4.8109999999999903E-2</v>
      </c>
      <c r="X1483" s="196">
        <v>2.3429999999999999E-2</v>
      </c>
      <c r="Y1483" s="197">
        <v>0</v>
      </c>
      <c r="Z1483" s="265">
        <v>5.9999999999999995E-4</v>
      </c>
      <c r="AA1483" s="196">
        <v>1.2500000000000001E-2</v>
      </c>
      <c r="AB1483" s="196">
        <v>0</v>
      </c>
      <c r="AC1483" s="196">
        <v>0</v>
      </c>
      <c r="AD1483" s="196">
        <v>0</v>
      </c>
      <c r="AE1483" s="196">
        <v>9.3999999999999986E-3</v>
      </c>
      <c r="AF1483" s="272">
        <f t="shared" si="95"/>
        <v>0.99999999999999989</v>
      </c>
      <c r="AG1483" s="196">
        <f t="shared" si="92"/>
        <v>0.37534999999999996</v>
      </c>
    </row>
    <row r="1484" spans="1:33" s="23" customFormat="1" x14ac:dyDescent="0.25">
      <c r="A1484" s="1">
        <v>2015</v>
      </c>
      <c r="B1484" s="1" t="s">
        <v>22</v>
      </c>
      <c r="C1484" s="1" t="str">
        <f t="shared" si="93"/>
        <v>2015NS</v>
      </c>
      <c r="D1484" s="1" t="s">
        <v>57</v>
      </c>
      <c r="E1484" s="1" t="str">
        <f t="shared" si="94"/>
        <v>2015NSC&amp;D</v>
      </c>
      <c r="F1484" s="196">
        <v>1.2800000000000001E-3</v>
      </c>
      <c r="G1484" s="196">
        <v>3.2799999999999999E-3</v>
      </c>
      <c r="H1484" s="196">
        <v>5.3100000000000005E-3</v>
      </c>
      <c r="I1484" s="196">
        <v>0.39866000000000001</v>
      </c>
      <c r="J1484" s="196">
        <v>2.5550000000000003E-2</v>
      </c>
      <c r="K1484" s="196">
        <v>8.8999999999999995E-4</v>
      </c>
      <c r="L1484" s="196">
        <v>4.6999999999999999E-4</v>
      </c>
      <c r="M1484" s="265">
        <v>4.2199999999999998E-3</v>
      </c>
      <c r="N1484" s="196">
        <v>8.43E-3</v>
      </c>
      <c r="O1484" s="196">
        <v>0</v>
      </c>
      <c r="P1484" s="196">
        <v>0</v>
      </c>
      <c r="Q1484" s="196">
        <v>0</v>
      </c>
      <c r="R1484" s="196">
        <v>0</v>
      </c>
      <c r="S1484" s="196">
        <v>0.43695999999999996</v>
      </c>
      <c r="T1484" s="196">
        <v>5.8179999999999996E-2</v>
      </c>
      <c r="U1484" s="196">
        <v>1.7230000000000002E-2</v>
      </c>
      <c r="V1484" s="196">
        <v>0</v>
      </c>
      <c r="W1484" s="196">
        <v>9.8400000000000154E-3</v>
      </c>
      <c r="X1484" s="196">
        <v>1.022E-2</v>
      </c>
      <c r="Y1484" s="197">
        <v>0</v>
      </c>
      <c r="Z1484" s="265">
        <v>8.0000000000000004E-4</v>
      </c>
      <c r="AA1484" s="196">
        <v>6.3899999999999998E-3</v>
      </c>
      <c r="AB1484" s="196">
        <v>0</v>
      </c>
      <c r="AC1484" s="196">
        <v>0</v>
      </c>
      <c r="AD1484" s="196">
        <v>0</v>
      </c>
      <c r="AE1484" s="196">
        <v>1.2290000000000001E-2</v>
      </c>
      <c r="AF1484" s="272">
        <f t="shared" si="95"/>
        <v>1</v>
      </c>
      <c r="AG1484" s="196">
        <f t="shared" si="92"/>
        <v>0.55191000000000012</v>
      </c>
    </row>
    <row r="1485" spans="1:33" s="23" customFormat="1" x14ac:dyDescent="0.25">
      <c r="A1485" s="1">
        <v>2015</v>
      </c>
      <c r="B1485" s="1" t="s">
        <v>22</v>
      </c>
      <c r="C1485" s="1" t="str">
        <f t="shared" si="93"/>
        <v>2015NS</v>
      </c>
      <c r="D1485" s="1" t="s">
        <v>56</v>
      </c>
      <c r="E1485" s="1" t="str">
        <f t="shared" si="94"/>
        <v>2015NSICI</v>
      </c>
      <c r="F1485" s="196">
        <v>0.11038000000000001</v>
      </c>
      <c r="G1485" s="196">
        <v>0.18393999999999999</v>
      </c>
      <c r="H1485" s="196">
        <v>7.4749999999999997E-2</v>
      </c>
      <c r="I1485" s="196">
        <v>3.3820000000000003E-2</v>
      </c>
      <c r="J1485" s="196">
        <v>1.2110000000000001E-2</v>
      </c>
      <c r="K1485" s="196">
        <v>0.10759000000000001</v>
      </c>
      <c r="L1485" s="196">
        <v>2.9569999999999999E-2</v>
      </c>
      <c r="M1485" s="265">
        <v>4.3E-3</v>
      </c>
      <c r="N1485" s="196">
        <v>5.3689999999999995E-2</v>
      </c>
      <c r="O1485" s="196">
        <v>0</v>
      </c>
      <c r="P1485" s="196">
        <v>0</v>
      </c>
      <c r="Q1485" s="196">
        <v>0</v>
      </c>
      <c r="R1485" s="196">
        <v>2.027E-2</v>
      </c>
      <c r="S1485" s="196">
        <v>7.9669999999999991E-2</v>
      </c>
      <c r="T1485" s="196">
        <v>0</v>
      </c>
      <c r="U1485" s="196">
        <v>0.21482999999999999</v>
      </c>
      <c r="V1485" s="196">
        <v>0</v>
      </c>
      <c r="W1485" s="196">
        <v>3.5630000000000037E-2</v>
      </c>
      <c r="X1485" s="196">
        <v>1.4250000000000001E-2</v>
      </c>
      <c r="Y1485" s="197">
        <v>0</v>
      </c>
      <c r="Z1485" s="265">
        <v>5.7000000000000002E-3</v>
      </c>
      <c r="AA1485" s="196">
        <v>7.9000000000000008E-3</v>
      </c>
      <c r="AB1485" s="196">
        <v>0</v>
      </c>
      <c r="AC1485" s="196">
        <v>0</v>
      </c>
      <c r="AD1485" s="196">
        <v>0</v>
      </c>
      <c r="AE1485" s="196">
        <v>1.1599999999999999E-2</v>
      </c>
      <c r="AF1485" s="272">
        <f t="shared" si="95"/>
        <v>1</v>
      </c>
      <c r="AG1485" s="196">
        <f t="shared" si="92"/>
        <v>0.36958000000000002</v>
      </c>
    </row>
    <row r="1486" spans="1:33" s="23" customFormat="1" x14ac:dyDescent="0.25">
      <c r="A1486" s="1">
        <v>2015</v>
      </c>
      <c r="B1486" s="1" t="s">
        <v>22</v>
      </c>
      <c r="C1486" s="1" t="str">
        <f t="shared" si="93"/>
        <v>2015NS</v>
      </c>
      <c r="D1486" s="1" t="s">
        <v>58</v>
      </c>
      <c r="E1486" s="1" t="str">
        <f t="shared" si="94"/>
        <v>2015NSResidential</v>
      </c>
      <c r="F1486" s="196">
        <v>0.11964999999999999</v>
      </c>
      <c r="G1486" s="196">
        <v>0.12753</v>
      </c>
      <c r="H1486" s="196">
        <v>8.1029999999999991E-2</v>
      </c>
      <c r="I1486" s="196">
        <v>2.0950000000000003E-2</v>
      </c>
      <c r="J1486" s="196">
        <v>1.3129999999999999E-2</v>
      </c>
      <c r="K1486" s="196">
        <v>7.8609999999999999E-2</v>
      </c>
      <c r="L1486" s="196">
        <v>3.2059999999999998E-2</v>
      </c>
      <c r="M1486" s="265">
        <v>1.54E-2</v>
      </c>
      <c r="N1486" s="196">
        <v>0.11111</v>
      </c>
      <c r="O1486" s="196">
        <v>0</v>
      </c>
      <c r="P1486" s="196">
        <v>0</v>
      </c>
      <c r="Q1486" s="196">
        <v>2.5179999999999998E-2</v>
      </c>
      <c r="R1486" s="196">
        <v>0</v>
      </c>
      <c r="S1486" s="196">
        <v>4.9349999999999998E-2</v>
      </c>
      <c r="T1486" s="196">
        <v>0</v>
      </c>
      <c r="U1486" s="196">
        <v>0.23196000000000003</v>
      </c>
      <c r="V1486" s="196">
        <v>0</v>
      </c>
      <c r="W1486" s="196">
        <v>4.8109999999999903E-2</v>
      </c>
      <c r="X1486" s="196">
        <v>2.3429999999999999E-2</v>
      </c>
      <c r="Y1486" s="197">
        <v>0</v>
      </c>
      <c r="Z1486" s="265">
        <v>5.9999999999999995E-4</v>
      </c>
      <c r="AA1486" s="196">
        <v>1.2500000000000001E-2</v>
      </c>
      <c r="AB1486" s="196">
        <v>0</v>
      </c>
      <c r="AC1486" s="196">
        <v>0</v>
      </c>
      <c r="AD1486" s="196">
        <v>0</v>
      </c>
      <c r="AE1486" s="196">
        <v>9.3999999999999986E-3</v>
      </c>
      <c r="AF1486" s="272">
        <f t="shared" si="95"/>
        <v>0.99999999999999989</v>
      </c>
      <c r="AG1486" s="196">
        <f t="shared" si="92"/>
        <v>0.37534999999999996</v>
      </c>
    </row>
    <row r="1487" spans="1:33" s="23" customFormat="1" x14ac:dyDescent="0.25">
      <c r="A1487" s="1">
        <v>2016</v>
      </c>
      <c r="B1487" s="1" t="s">
        <v>22</v>
      </c>
      <c r="C1487" s="1" t="str">
        <f t="shared" si="93"/>
        <v>2016NS</v>
      </c>
      <c r="D1487" s="1" t="s">
        <v>57</v>
      </c>
      <c r="E1487" s="1" t="str">
        <f t="shared" si="94"/>
        <v>2016NSC&amp;D</v>
      </c>
      <c r="F1487" s="196">
        <v>1.2800000000000001E-3</v>
      </c>
      <c r="G1487" s="196">
        <v>3.2799999999999999E-3</v>
      </c>
      <c r="H1487" s="196">
        <v>5.3100000000000005E-3</v>
      </c>
      <c r="I1487" s="196">
        <v>0.39866000000000001</v>
      </c>
      <c r="J1487" s="196">
        <v>2.5550000000000003E-2</v>
      </c>
      <c r="K1487" s="196">
        <v>8.8999999999999995E-4</v>
      </c>
      <c r="L1487" s="196">
        <v>4.6999999999999999E-4</v>
      </c>
      <c r="M1487" s="265">
        <v>4.2199999999999998E-3</v>
      </c>
      <c r="N1487" s="196">
        <v>8.43E-3</v>
      </c>
      <c r="O1487" s="196">
        <v>0</v>
      </c>
      <c r="P1487" s="196">
        <v>0</v>
      </c>
      <c r="Q1487" s="196">
        <v>0</v>
      </c>
      <c r="R1487" s="196">
        <v>0</v>
      </c>
      <c r="S1487" s="196">
        <v>0.43695999999999996</v>
      </c>
      <c r="T1487" s="196">
        <v>5.8179999999999996E-2</v>
      </c>
      <c r="U1487" s="196">
        <v>1.7230000000000002E-2</v>
      </c>
      <c r="V1487" s="196">
        <v>0</v>
      </c>
      <c r="W1487" s="196">
        <v>9.8400000000000154E-3</v>
      </c>
      <c r="X1487" s="196">
        <v>1.022E-2</v>
      </c>
      <c r="Y1487" s="197">
        <v>0</v>
      </c>
      <c r="Z1487" s="265">
        <v>8.0000000000000004E-4</v>
      </c>
      <c r="AA1487" s="196">
        <v>6.3899999999999998E-3</v>
      </c>
      <c r="AB1487" s="196">
        <v>0</v>
      </c>
      <c r="AC1487" s="196">
        <v>0</v>
      </c>
      <c r="AD1487" s="196">
        <v>0</v>
      </c>
      <c r="AE1487" s="196">
        <v>1.2290000000000001E-2</v>
      </c>
      <c r="AF1487" s="272">
        <f t="shared" si="95"/>
        <v>1</v>
      </c>
      <c r="AG1487" s="196">
        <f t="shared" si="92"/>
        <v>0.55191000000000012</v>
      </c>
    </row>
    <row r="1488" spans="1:33" s="23" customFormat="1" x14ac:dyDescent="0.25">
      <c r="A1488" s="1">
        <v>2016</v>
      </c>
      <c r="B1488" s="1" t="s">
        <v>22</v>
      </c>
      <c r="C1488" s="1" t="str">
        <f t="shared" si="93"/>
        <v>2016NS</v>
      </c>
      <c r="D1488" s="1" t="s">
        <v>56</v>
      </c>
      <c r="E1488" s="1" t="str">
        <f t="shared" si="94"/>
        <v>2016NSICI</v>
      </c>
      <c r="F1488" s="196">
        <v>0.11038000000000001</v>
      </c>
      <c r="G1488" s="196">
        <v>0.18393999999999999</v>
      </c>
      <c r="H1488" s="196">
        <v>7.4749999999999997E-2</v>
      </c>
      <c r="I1488" s="196">
        <v>3.3820000000000003E-2</v>
      </c>
      <c r="J1488" s="196">
        <v>1.2110000000000001E-2</v>
      </c>
      <c r="K1488" s="196">
        <v>0.10759000000000001</v>
      </c>
      <c r="L1488" s="196">
        <v>2.9569999999999999E-2</v>
      </c>
      <c r="M1488" s="265">
        <v>4.3E-3</v>
      </c>
      <c r="N1488" s="196">
        <v>5.3689999999999995E-2</v>
      </c>
      <c r="O1488" s="196">
        <v>0</v>
      </c>
      <c r="P1488" s="196">
        <v>0</v>
      </c>
      <c r="Q1488" s="196">
        <v>0</v>
      </c>
      <c r="R1488" s="196">
        <v>2.027E-2</v>
      </c>
      <c r="S1488" s="196">
        <v>7.9669999999999991E-2</v>
      </c>
      <c r="T1488" s="196">
        <v>0</v>
      </c>
      <c r="U1488" s="196">
        <v>0.21482999999999999</v>
      </c>
      <c r="V1488" s="196">
        <v>0</v>
      </c>
      <c r="W1488" s="196">
        <v>3.5630000000000037E-2</v>
      </c>
      <c r="X1488" s="196">
        <v>1.4250000000000001E-2</v>
      </c>
      <c r="Y1488" s="196">
        <v>0</v>
      </c>
      <c r="Z1488" s="265">
        <v>5.7000000000000002E-3</v>
      </c>
      <c r="AA1488" s="196">
        <v>7.9000000000000008E-3</v>
      </c>
      <c r="AB1488" s="196">
        <v>0</v>
      </c>
      <c r="AC1488" s="196">
        <v>0</v>
      </c>
      <c r="AD1488" s="196">
        <v>0</v>
      </c>
      <c r="AE1488" s="196">
        <v>1.1599999999999999E-2</v>
      </c>
      <c r="AF1488" s="272">
        <f t="shared" si="95"/>
        <v>1</v>
      </c>
      <c r="AG1488" s="196">
        <f t="shared" si="92"/>
        <v>0.36958000000000002</v>
      </c>
    </row>
    <row r="1489" spans="1:33" s="23" customFormat="1" x14ac:dyDescent="0.25">
      <c r="A1489" s="1">
        <v>2016</v>
      </c>
      <c r="B1489" s="1" t="s">
        <v>22</v>
      </c>
      <c r="C1489" s="1" t="str">
        <f t="shared" si="93"/>
        <v>2016NS</v>
      </c>
      <c r="D1489" s="1" t="s">
        <v>58</v>
      </c>
      <c r="E1489" s="1" t="str">
        <f t="shared" si="94"/>
        <v>2016NSResidential</v>
      </c>
      <c r="F1489" s="196">
        <v>0.11964999999999999</v>
      </c>
      <c r="G1489" s="196">
        <v>0.12753</v>
      </c>
      <c r="H1489" s="196">
        <v>8.1029999999999991E-2</v>
      </c>
      <c r="I1489" s="196">
        <v>2.0950000000000003E-2</v>
      </c>
      <c r="J1489" s="196">
        <v>1.3129999999999999E-2</v>
      </c>
      <c r="K1489" s="196">
        <v>7.8609999999999999E-2</v>
      </c>
      <c r="L1489" s="196">
        <v>3.2059999999999998E-2</v>
      </c>
      <c r="M1489" s="265">
        <v>1.54E-2</v>
      </c>
      <c r="N1489" s="196">
        <v>0.11111</v>
      </c>
      <c r="O1489" s="196">
        <v>0</v>
      </c>
      <c r="P1489" s="196">
        <v>0</v>
      </c>
      <c r="Q1489" s="196">
        <v>2.5179999999999998E-2</v>
      </c>
      <c r="R1489" s="196">
        <v>0</v>
      </c>
      <c r="S1489" s="196">
        <v>4.9349999999999998E-2</v>
      </c>
      <c r="T1489" s="196">
        <v>0</v>
      </c>
      <c r="U1489" s="196">
        <v>0.23196000000000003</v>
      </c>
      <c r="V1489" s="196">
        <v>0</v>
      </c>
      <c r="W1489" s="196">
        <v>4.8109999999999903E-2</v>
      </c>
      <c r="X1489" s="196">
        <v>2.3429999999999999E-2</v>
      </c>
      <c r="Y1489" s="197">
        <v>0</v>
      </c>
      <c r="Z1489" s="265">
        <v>5.9999999999999995E-4</v>
      </c>
      <c r="AA1489" s="196">
        <v>1.2500000000000001E-2</v>
      </c>
      <c r="AB1489" s="196">
        <v>0</v>
      </c>
      <c r="AC1489" s="196">
        <v>0</v>
      </c>
      <c r="AD1489" s="196">
        <v>0</v>
      </c>
      <c r="AE1489" s="196">
        <v>9.3999999999999986E-3</v>
      </c>
      <c r="AF1489" s="272">
        <f t="shared" si="95"/>
        <v>0.99999999999999989</v>
      </c>
      <c r="AG1489" s="196">
        <f t="shared" si="92"/>
        <v>0.37534999999999996</v>
      </c>
    </row>
    <row r="1490" spans="1:33" s="23" customFormat="1" x14ac:dyDescent="0.25">
      <c r="A1490" s="1">
        <v>2017</v>
      </c>
      <c r="B1490" s="1" t="s">
        <v>22</v>
      </c>
      <c r="C1490" s="1" t="str">
        <f t="shared" si="93"/>
        <v>2017NS</v>
      </c>
      <c r="D1490" s="1" t="s">
        <v>57</v>
      </c>
      <c r="E1490" s="1" t="str">
        <f t="shared" si="94"/>
        <v>2017NSC&amp;D</v>
      </c>
      <c r="F1490" s="196">
        <v>1.2800000000000001E-3</v>
      </c>
      <c r="G1490" s="196">
        <v>3.2799999999999999E-3</v>
      </c>
      <c r="H1490" s="196">
        <v>5.3100000000000005E-3</v>
      </c>
      <c r="I1490" s="196">
        <v>0.39866000000000001</v>
      </c>
      <c r="J1490" s="196">
        <v>2.5550000000000003E-2</v>
      </c>
      <c r="K1490" s="196">
        <v>8.8999999999999995E-4</v>
      </c>
      <c r="L1490" s="196">
        <v>4.6999999999999999E-4</v>
      </c>
      <c r="M1490" s="265">
        <v>4.2199999999999998E-3</v>
      </c>
      <c r="N1490" s="196">
        <v>8.43E-3</v>
      </c>
      <c r="O1490" s="196">
        <v>0</v>
      </c>
      <c r="P1490" s="196">
        <v>0</v>
      </c>
      <c r="Q1490" s="196">
        <v>0</v>
      </c>
      <c r="R1490" s="196">
        <v>0</v>
      </c>
      <c r="S1490" s="196">
        <v>0.43695999999999996</v>
      </c>
      <c r="T1490" s="196">
        <v>5.8179999999999996E-2</v>
      </c>
      <c r="U1490" s="196">
        <v>1.7230000000000002E-2</v>
      </c>
      <c r="V1490" s="196">
        <v>0</v>
      </c>
      <c r="W1490" s="196">
        <v>9.8400000000000154E-3</v>
      </c>
      <c r="X1490" s="196">
        <v>1.022E-2</v>
      </c>
      <c r="Y1490" s="196">
        <v>0</v>
      </c>
      <c r="Z1490" s="265">
        <v>8.0000000000000004E-4</v>
      </c>
      <c r="AA1490" s="196">
        <v>6.3899999999999998E-3</v>
      </c>
      <c r="AB1490" s="196">
        <v>0</v>
      </c>
      <c r="AC1490" s="196">
        <v>0</v>
      </c>
      <c r="AD1490" s="196">
        <v>0</v>
      </c>
      <c r="AE1490" s="196">
        <v>1.2290000000000001E-2</v>
      </c>
      <c r="AF1490" s="272">
        <f t="shared" si="95"/>
        <v>1</v>
      </c>
      <c r="AG1490" s="196">
        <f t="shared" si="92"/>
        <v>0.55191000000000012</v>
      </c>
    </row>
    <row r="1491" spans="1:33" s="23" customFormat="1" x14ac:dyDescent="0.25">
      <c r="A1491" s="1">
        <v>2017</v>
      </c>
      <c r="B1491" s="1" t="s">
        <v>22</v>
      </c>
      <c r="C1491" s="1" t="str">
        <f t="shared" si="93"/>
        <v>2017NS</v>
      </c>
      <c r="D1491" s="1" t="s">
        <v>56</v>
      </c>
      <c r="E1491" s="1" t="str">
        <f t="shared" si="94"/>
        <v>2017NSICI</v>
      </c>
      <c r="F1491" s="196">
        <v>0.11038000000000001</v>
      </c>
      <c r="G1491" s="196">
        <v>0.18393999999999999</v>
      </c>
      <c r="H1491" s="196">
        <v>7.4749999999999997E-2</v>
      </c>
      <c r="I1491" s="196">
        <v>3.3820000000000003E-2</v>
      </c>
      <c r="J1491" s="196">
        <v>1.2110000000000001E-2</v>
      </c>
      <c r="K1491" s="196">
        <v>0.10759000000000001</v>
      </c>
      <c r="L1491" s="196">
        <v>2.9569999999999999E-2</v>
      </c>
      <c r="M1491" s="265">
        <v>4.3E-3</v>
      </c>
      <c r="N1491" s="196">
        <v>5.3689999999999995E-2</v>
      </c>
      <c r="O1491" s="196">
        <v>0</v>
      </c>
      <c r="P1491" s="196">
        <v>0</v>
      </c>
      <c r="Q1491" s="196">
        <v>0</v>
      </c>
      <c r="R1491" s="196">
        <v>2.027E-2</v>
      </c>
      <c r="S1491" s="196">
        <v>7.9669999999999991E-2</v>
      </c>
      <c r="T1491" s="196">
        <v>0</v>
      </c>
      <c r="U1491" s="196">
        <v>0.21482999999999999</v>
      </c>
      <c r="V1491" s="196">
        <v>0</v>
      </c>
      <c r="W1491" s="196">
        <v>3.5630000000000037E-2</v>
      </c>
      <c r="X1491" s="196">
        <v>1.4250000000000001E-2</v>
      </c>
      <c r="Y1491" s="196">
        <v>0</v>
      </c>
      <c r="Z1491" s="265">
        <v>5.7000000000000002E-3</v>
      </c>
      <c r="AA1491" s="196">
        <v>7.9000000000000008E-3</v>
      </c>
      <c r="AB1491" s="196">
        <v>0</v>
      </c>
      <c r="AC1491" s="196">
        <v>0</v>
      </c>
      <c r="AD1491" s="196">
        <v>0</v>
      </c>
      <c r="AE1491" s="196">
        <v>1.1599999999999999E-2</v>
      </c>
      <c r="AF1491" s="272">
        <f t="shared" si="95"/>
        <v>1</v>
      </c>
      <c r="AG1491" s="196">
        <f t="shared" si="92"/>
        <v>0.36958000000000002</v>
      </c>
    </row>
    <row r="1492" spans="1:33" s="23" customFormat="1" x14ac:dyDescent="0.25">
      <c r="A1492" s="1">
        <v>2017</v>
      </c>
      <c r="B1492" s="1" t="s">
        <v>22</v>
      </c>
      <c r="C1492" s="1" t="str">
        <f t="shared" si="93"/>
        <v>2017NS</v>
      </c>
      <c r="D1492" s="1" t="s">
        <v>58</v>
      </c>
      <c r="E1492" s="1" t="str">
        <f t="shared" si="94"/>
        <v>2017NSResidential</v>
      </c>
      <c r="F1492" s="196">
        <v>0.11964999999999999</v>
      </c>
      <c r="G1492" s="196">
        <v>0.12753</v>
      </c>
      <c r="H1492" s="196">
        <v>8.1029999999999991E-2</v>
      </c>
      <c r="I1492" s="196">
        <v>2.0950000000000003E-2</v>
      </c>
      <c r="J1492" s="196">
        <v>1.3129999999999999E-2</v>
      </c>
      <c r="K1492" s="196">
        <v>7.8609999999999999E-2</v>
      </c>
      <c r="L1492" s="196">
        <v>3.2059999999999998E-2</v>
      </c>
      <c r="M1492" s="265">
        <v>1.54E-2</v>
      </c>
      <c r="N1492" s="196">
        <v>0.11111</v>
      </c>
      <c r="O1492" s="196">
        <v>0</v>
      </c>
      <c r="P1492" s="196">
        <v>0</v>
      </c>
      <c r="Q1492" s="196">
        <v>2.5179999999999998E-2</v>
      </c>
      <c r="R1492" s="196">
        <v>0</v>
      </c>
      <c r="S1492" s="196">
        <v>4.9349999999999998E-2</v>
      </c>
      <c r="T1492" s="196">
        <v>0</v>
      </c>
      <c r="U1492" s="196">
        <v>0.23196000000000003</v>
      </c>
      <c r="V1492" s="196">
        <v>0</v>
      </c>
      <c r="W1492" s="196">
        <v>4.8109999999999903E-2</v>
      </c>
      <c r="X1492" s="196">
        <v>2.3429999999999999E-2</v>
      </c>
      <c r="Y1492" s="196">
        <v>0</v>
      </c>
      <c r="Z1492" s="265">
        <v>5.9999999999999995E-4</v>
      </c>
      <c r="AA1492" s="196">
        <v>1.2500000000000001E-2</v>
      </c>
      <c r="AB1492" s="196">
        <v>0</v>
      </c>
      <c r="AC1492" s="196">
        <v>0</v>
      </c>
      <c r="AD1492" s="196">
        <v>0</v>
      </c>
      <c r="AE1492" s="196">
        <v>9.3999999999999986E-3</v>
      </c>
      <c r="AF1492" s="272">
        <f t="shared" si="95"/>
        <v>0.99999999999999989</v>
      </c>
      <c r="AG1492" s="196">
        <f t="shared" si="92"/>
        <v>0.37534999999999996</v>
      </c>
    </row>
    <row r="1493" spans="1:33" s="23" customFormat="1" x14ac:dyDescent="0.25">
      <c r="A1493" s="1">
        <v>2018</v>
      </c>
      <c r="B1493" s="1" t="s">
        <v>22</v>
      </c>
      <c r="C1493" s="1" t="str">
        <f t="shared" si="93"/>
        <v>2018NS</v>
      </c>
      <c r="D1493" s="1" t="s">
        <v>57</v>
      </c>
      <c r="E1493" s="1" t="str">
        <f t="shared" si="94"/>
        <v>2018NSC&amp;D</v>
      </c>
      <c r="F1493" s="196">
        <v>1.2800000000000001E-3</v>
      </c>
      <c r="G1493" s="196">
        <v>3.2799999999999999E-3</v>
      </c>
      <c r="H1493" s="196">
        <v>5.3100000000000005E-3</v>
      </c>
      <c r="I1493" s="196">
        <v>0.39866000000000001</v>
      </c>
      <c r="J1493" s="196">
        <v>2.5550000000000003E-2</v>
      </c>
      <c r="K1493" s="196">
        <v>8.8999999999999995E-4</v>
      </c>
      <c r="L1493" s="196">
        <v>4.6999999999999999E-4</v>
      </c>
      <c r="M1493" s="265">
        <v>4.2199999999999998E-3</v>
      </c>
      <c r="N1493" s="196">
        <v>8.43E-3</v>
      </c>
      <c r="O1493" s="196">
        <v>0</v>
      </c>
      <c r="P1493" s="196">
        <v>0</v>
      </c>
      <c r="Q1493" s="196">
        <v>0</v>
      </c>
      <c r="R1493" s="196">
        <v>0</v>
      </c>
      <c r="S1493" s="196">
        <v>0.43695999999999996</v>
      </c>
      <c r="T1493" s="196">
        <v>5.8179999999999996E-2</v>
      </c>
      <c r="U1493" s="196">
        <v>1.7230000000000002E-2</v>
      </c>
      <c r="V1493" s="196">
        <v>0</v>
      </c>
      <c r="W1493" s="196">
        <v>9.8400000000000154E-3</v>
      </c>
      <c r="X1493" s="196">
        <v>1.022E-2</v>
      </c>
      <c r="Y1493" s="196">
        <v>0</v>
      </c>
      <c r="Z1493" s="265">
        <v>8.0000000000000004E-4</v>
      </c>
      <c r="AA1493" s="196">
        <v>6.3899999999999998E-3</v>
      </c>
      <c r="AB1493" s="196">
        <v>0</v>
      </c>
      <c r="AC1493" s="196">
        <v>0</v>
      </c>
      <c r="AD1493" s="196">
        <v>0</v>
      </c>
      <c r="AE1493" s="196">
        <v>1.2290000000000001E-2</v>
      </c>
      <c r="AF1493" s="272">
        <f t="shared" si="95"/>
        <v>1</v>
      </c>
      <c r="AG1493" s="196">
        <f t="shared" si="92"/>
        <v>0.55191000000000012</v>
      </c>
    </row>
    <row r="1494" spans="1:33" s="23" customFormat="1" x14ac:dyDescent="0.25">
      <c r="A1494" s="1">
        <v>2018</v>
      </c>
      <c r="B1494" s="1" t="s">
        <v>22</v>
      </c>
      <c r="C1494" s="1" t="str">
        <f t="shared" si="93"/>
        <v>2018NS</v>
      </c>
      <c r="D1494" s="1" t="s">
        <v>56</v>
      </c>
      <c r="E1494" s="1" t="str">
        <f t="shared" si="94"/>
        <v>2018NSICI</v>
      </c>
      <c r="F1494" s="196">
        <v>0.11038000000000001</v>
      </c>
      <c r="G1494" s="196">
        <v>0.18393999999999999</v>
      </c>
      <c r="H1494" s="196">
        <v>7.4749999999999997E-2</v>
      </c>
      <c r="I1494" s="196">
        <v>3.3820000000000003E-2</v>
      </c>
      <c r="J1494" s="196">
        <v>1.2110000000000001E-2</v>
      </c>
      <c r="K1494" s="196">
        <v>0.10759000000000001</v>
      </c>
      <c r="L1494" s="196">
        <v>2.9569999999999999E-2</v>
      </c>
      <c r="M1494" s="265">
        <v>4.3E-3</v>
      </c>
      <c r="N1494" s="196">
        <v>5.3689999999999995E-2</v>
      </c>
      <c r="O1494" s="196">
        <v>0</v>
      </c>
      <c r="P1494" s="196">
        <v>0</v>
      </c>
      <c r="Q1494" s="196">
        <v>0</v>
      </c>
      <c r="R1494" s="196">
        <v>2.027E-2</v>
      </c>
      <c r="S1494" s="196">
        <v>7.9669999999999991E-2</v>
      </c>
      <c r="T1494" s="196">
        <v>0</v>
      </c>
      <c r="U1494" s="196">
        <v>0.21482999999999999</v>
      </c>
      <c r="V1494" s="196">
        <v>0</v>
      </c>
      <c r="W1494" s="196">
        <v>3.5630000000000037E-2</v>
      </c>
      <c r="X1494" s="196">
        <v>1.4250000000000001E-2</v>
      </c>
      <c r="Y1494" s="196">
        <v>0</v>
      </c>
      <c r="Z1494" s="265">
        <v>5.7000000000000002E-3</v>
      </c>
      <c r="AA1494" s="196">
        <v>7.9000000000000008E-3</v>
      </c>
      <c r="AB1494" s="196">
        <v>0</v>
      </c>
      <c r="AC1494" s="196">
        <v>0</v>
      </c>
      <c r="AD1494" s="196">
        <v>0</v>
      </c>
      <c r="AE1494" s="196">
        <v>1.1599999999999999E-2</v>
      </c>
      <c r="AF1494" s="272">
        <f t="shared" si="95"/>
        <v>1</v>
      </c>
      <c r="AG1494" s="196">
        <f t="shared" si="92"/>
        <v>0.36958000000000002</v>
      </c>
    </row>
    <row r="1495" spans="1:33" s="23" customFormat="1" x14ac:dyDescent="0.25">
      <c r="A1495" s="1">
        <v>2018</v>
      </c>
      <c r="B1495" s="1" t="s">
        <v>22</v>
      </c>
      <c r="C1495" s="1" t="str">
        <f t="shared" si="93"/>
        <v>2018NS</v>
      </c>
      <c r="D1495" s="1" t="s">
        <v>58</v>
      </c>
      <c r="E1495" s="1" t="str">
        <f t="shared" si="94"/>
        <v>2018NSResidential</v>
      </c>
      <c r="F1495" s="196">
        <v>0.11964999999999999</v>
      </c>
      <c r="G1495" s="196">
        <v>0.12753</v>
      </c>
      <c r="H1495" s="196">
        <v>8.1029999999999991E-2</v>
      </c>
      <c r="I1495" s="196">
        <v>2.0950000000000003E-2</v>
      </c>
      <c r="J1495" s="196">
        <v>1.3129999999999999E-2</v>
      </c>
      <c r="K1495" s="196">
        <v>7.8609999999999999E-2</v>
      </c>
      <c r="L1495" s="196">
        <v>3.2059999999999998E-2</v>
      </c>
      <c r="M1495" s="265">
        <v>1.54E-2</v>
      </c>
      <c r="N1495" s="196">
        <v>0.11111</v>
      </c>
      <c r="O1495" s="196">
        <v>0</v>
      </c>
      <c r="P1495" s="196">
        <v>0</v>
      </c>
      <c r="Q1495" s="196">
        <v>2.5179999999999998E-2</v>
      </c>
      <c r="R1495" s="196">
        <v>0</v>
      </c>
      <c r="S1495" s="196">
        <v>4.9349999999999998E-2</v>
      </c>
      <c r="T1495" s="196">
        <v>0</v>
      </c>
      <c r="U1495" s="196">
        <v>0.23196000000000003</v>
      </c>
      <c r="V1495" s="196">
        <v>0</v>
      </c>
      <c r="W1495" s="196">
        <v>4.8109999999999903E-2</v>
      </c>
      <c r="X1495" s="196">
        <v>2.3429999999999999E-2</v>
      </c>
      <c r="Y1495" s="196">
        <v>0</v>
      </c>
      <c r="Z1495" s="265">
        <v>5.9999999999999995E-4</v>
      </c>
      <c r="AA1495" s="196">
        <v>1.2500000000000001E-2</v>
      </c>
      <c r="AB1495" s="196">
        <v>0</v>
      </c>
      <c r="AC1495" s="196">
        <v>0</v>
      </c>
      <c r="AD1495" s="196">
        <v>0</v>
      </c>
      <c r="AE1495" s="196">
        <v>9.3999999999999986E-3</v>
      </c>
      <c r="AF1495" s="272">
        <f t="shared" si="95"/>
        <v>0.99999999999999989</v>
      </c>
      <c r="AG1495" s="196">
        <f t="shared" si="92"/>
        <v>0.37534999999999996</v>
      </c>
    </row>
    <row r="1496" spans="1:33" s="23" customFormat="1" x14ac:dyDescent="0.25">
      <c r="A1496" s="1">
        <v>2019</v>
      </c>
      <c r="B1496" s="1" t="s">
        <v>22</v>
      </c>
      <c r="C1496" s="1" t="str">
        <f t="shared" si="93"/>
        <v>2019NS</v>
      </c>
      <c r="D1496" s="1" t="s">
        <v>57</v>
      </c>
      <c r="E1496" s="1" t="str">
        <f t="shared" si="94"/>
        <v>2019NSC&amp;D</v>
      </c>
      <c r="F1496" s="196">
        <v>1.2800000000000001E-3</v>
      </c>
      <c r="G1496" s="196">
        <v>3.2799999999999999E-3</v>
      </c>
      <c r="H1496" s="196">
        <v>5.3100000000000005E-3</v>
      </c>
      <c r="I1496" s="196">
        <v>0.39866000000000001</v>
      </c>
      <c r="J1496" s="196">
        <v>2.5550000000000003E-2</v>
      </c>
      <c r="K1496" s="196">
        <v>8.8999999999999995E-4</v>
      </c>
      <c r="L1496" s="196">
        <v>4.6999999999999999E-4</v>
      </c>
      <c r="M1496" s="265">
        <v>4.2199999999999998E-3</v>
      </c>
      <c r="N1496" s="196">
        <v>8.43E-3</v>
      </c>
      <c r="O1496" s="196">
        <v>0</v>
      </c>
      <c r="P1496" s="196">
        <v>0</v>
      </c>
      <c r="Q1496" s="196">
        <v>0</v>
      </c>
      <c r="R1496" s="196">
        <v>0</v>
      </c>
      <c r="S1496" s="196">
        <v>0.43695999999999996</v>
      </c>
      <c r="T1496" s="196">
        <v>5.8179999999999996E-2</v>
      </c>
      <c r="U1496" s="196">
        <v>1.7230000000000002E-2</v>
      </c>
      <c r="V1496" s="196">
        <v>0</v>
      </c>
      <c r="W1496" s="196">
        <v>9.8400000000000154E-3</v>
      </c>
      <c r="X1496" s="196">
        <v>1.022E-2</v>
      </c>
      <c r="Y1496" s="196">
        <v>0</v>
      </c>
      <c r="Z1496" s="265">
        <v>8.0000000000000004E-4</v>
      </c>
      <c r="AA1496" s="196">
        <v>6.3899999999999998E-3</v>
      </c>
      <c r="AB1496" s="196">
        <v>0</v>
      </c>
      <c r="AC1496" s="196">
        <v>0</v>
      </c>
      <c r="AD1496" s="196">
        <v>0</v>
      </c>
      <c r="AE1496" s="196">
        <v>1.2290000000000001E-2</v>
      </c>
      <c r="AF1496" s="272">
        <f t="shared" si="95"/>
        <v>1</v>
      </c>
      <c r="AG1496" s="196">
        <f t="shared" si="92"/>
        <v>0.55191000000000012</v>
      </c>
    </row>
    <row r="1497" spans="1:33" s="23" customFormat="1" x14ac:dyDescent="0.25">
      <c r="A1497" s="1">
        <v>2019</v>
      </c>
      <c r="B1497" s="1" t="s">
        <v>22</v>
      </c>
      <c r="C1497" s="1" t="str">
        <f t="shared" si="93"/>
        <v>2019NS</v>
      </c>
      <c r="D1497" s="1" t="s">
        <v>56</v>
      </c>
      <c r="E1497" s="1" t="str">
        <f t="shared" si="94"/>
        <v>2019NSICI</v>
      </c>
      <c r="F1497" s="196">
        <v>0.11038000000000001</v>
      </c>
      <c r="G1497" s="196">
        <v>0.18393999999999999</v>
      </c>
      <c r="H1497" s="196">
        <v>7.4749999999999997E-2</v>
      </c>
      <c r="I1497" s="196">
        <v>3.3820000000000003E-2</v>
      </c>
      <c r="J1497" s="196">
        <v>1.2110000000000001E-2</v>
      </c>
      <c r="K1497" s="196">
        <v>0.10759000000000001</v>
      </c>
      <c r="L1497" s="196">
        <v>2.9569999999999999E-2</v>
      </c>
      <c r="M1497" s="265">
        <v>4.3E-3</v>
      </c>
      <c r="N1497" s="196">
        <v>5.3689999999999995E-2</v>
      </c>
      <c r="O1497" s="196">
        <v>0</v>
      </c>
      <c r="P1497" s="196">
        <v>0</v>
      </c>
      <c r="Q1497" s="196">
        <v>0</v>
      </c>
      <c r="R1497" s="196">
        <v>2.027E-2</v>
      </c>
      <c r="S1497" s="196">
        <v>7.9669999999999991E-2</v>
      </c>
      <c r="T1497" s="196">
        <v>0</v>
      </c>
      <c r="U1497" s="196">
        <v>0.21482999999999999</v>
      </c>
      <c r="V1497" s="196">
        <v>0</v>
      </c>
      <c r="W1497" s="196">
        <v>3.5630000000000037E-2</v>
      </c>
      <c r="X1497" s="196">
        <v>1.4250000000000001E-2</v>
      </c>
      <c r="Y1497" s="196">
        <v>0</v>
      </c>
      <c r="Z1497" s="265">
        <v>5.7000000000000002E-3</v>
      </c>
      <c r="AA1497" s="196">
        <v>7.9000000000000008E-3</v>
      </c>
      <c r="AB1497" s="196">
        <v>0</v>
      </c>
      <c r="AC1497" s="196">
        <v>0</v>
      </c>
      <c r="AD1497" s="196">
        <v>0</v>
      </c>
      <c r="AE1497" s="196">
        <v>1.1599999999999999E-2</v>
      </c>
      <c r="AF1497" s="272">
        <f t="shared" si="95"/>
        <v>1</v>
      </c>
      <c r="AG1497" s="196">
        <f t="shared" si="92"/>
        <v>0.36958000000000002</v>
      </c>
    </row>
    <row r="1498" spans="1:33" s="23" customFormat="1" x14ac:dyDescent="0.25">
      <c r="A1498" s="1">
        <v>2019</v>
      </c>
      <c r="B1498" s="1" t="s">
        <v>22</v>
      </c>
      <c r="C1498" s="1" t="str">
        <f t="shared" si="93"/>
        <v>2019NS</v>
      </c>
      <c r="D1498" s="1" t="s">
        <v>58</v>
      </c>
      <c r="E1498" s="1" t="str">
        <f t="shared" si="94"/>
        <v>2019NSResidential</v>
      </c>
      <c r="F1498" s="196">
        <v>0.11964999999999999</v>
      </c>
      <c r="G1498" s="196">
        <v>0.12753</v>
      </c>
      <c r="H1498" s="196">
        <v>8.1029999999999991E-2</v>
      </c>
      <c r="I1498" s="196">
        <v>2.0950000000000003E-2</v>
      </c>
      <c r="J1498" s="196">
        <v>1.3129999999999999E-2</v>
      </c>
      <c r="K1498" s="196">
        <v>7.8609999999999999E-2</v>
      </c>
      <c r="L1498" s="196">
        <v>3.2059999999999998E-2</v>
      </c>
      <c r="M1498" s="265">
        <v>1.54E-2</v>
      </c>
      <c r="N1498" s="196">
        <v>0.11111</v>
      </c>
      <c r="O1498" s="196">
        <v>0</v>
      </c>
      <c r="P1498" s="196">
        <v>0</v>
      </c>
      <c r="Q1498" s="196">
        <v>2.5179999999999998E-2</v>
      </c>
      <c r="R1498" s="196">
        <v>0</v>
      </c>
      <c r="S1498" s="196">
        <v>4.9349999999999998E-2</v>
      </c>
      <c r="T1498" s="196">
        <v>0</v>
      </c>
      <c r="U1498" s="196">
        <v>0.23196000000000003</v>
      </c>
      <c r="V1498" s="196">
        <v>0</v>
      </c>
      <c r="W1498" s="196">
        <v>4.8109999999999903E-2</v>
      </c>
      <c r="X1498" s="196">
        <v>2.3429999999999999E-2</v>
      </c>
      <c r="Y1498" s="196">
        <v>0</v>
      </c>
      <c r="Z1498" s="265">
        <v>5.9999999999999995E-4</v>
      </c>
      <c r="AA1498" s="196">
        <v>1.2500000000000001E-2</v>
      </c>
      <c r="AB1498" s="196">
        <v>0</v>
      </c>
      <c r="AC1498" s="196">
        <v>0</v>
      </c>
      <c r="AD1498" s="196">
        <v>0</v>
      </c>
      <c r="AE1498" s="196">
        <v>9.3999999999999986E-3</v>
      </c>
      <c r="AF1498" s="272">
        <f t="shared" si="95"/>
        <v>0.99999999999999989</v>
      </c>
      <c r="AG1498" s="196">
        <f t="shared" si="92"/>
        <v>0.37534999999999996</v>
      </c>
    </row>
    <row r="1499" spans="1:33" s="23" customFormat="1" x14ac:dyDescent="0.25">
      <c r="A1499" s="1">
        <v>2020</v>
      </c>
      <c r="B1499" s="1" t="s">
        <v>22</v>
      </c>
      <c r="C1499" s="1" t="str">
        <f t="shared" si="93"/>
        <v>2020NS</v>
      </c>
      <c r="D1499" s="1" t="s">
        <v>57</v>
      </c>
      <c r="E1499" s="1" t="str">
        <f t="shared" si="94"/>
        <v>2020NSC&amp;D</v>
      </c>
      <c r="F1499" s="196">
        <v>1.2800000000000001E-3</v>
      </c>
      <c r="G1499" s="196">
        <v>3.2799999999999999E-3</v>
      </c>
      <c r="H1499" s="196">
        <v>5.3100000000000005E-3</v>
      </c>
      <c r="I1499" s="196">
        <v>0.39866000000000001</v>
      </c>
      <c r="J1499" s="196">
        <v>2.5550000000000003E-2</v>
      </c>
      <c r="K1499" s="196">
        <v>8.8999999999999995E-4</v>
      </c>
      <c r="L1499" s="196">
        <v>4.6999999999999999E-4</v>
      </c>
      <c r="M1499" s="265">
        <v>4.2199999999999998E-3</v>
      </c>
      <c r="N1499" s="196">
        <v>8.43E-3</v>
      </c>
      <c r="O1499" s="196">
        <v>0</v>
      </c>
      <c r="P1499" s="196">
        <v>0</v>
      </c>
      <c r="Q1499" s="196">
        <v>0</v>
      </c>
      <c r="R1499" s="196">
        <v>0</v>
      </c>
      <c r="S1499" s="196">
        <v>0.43695999999999996</v>
      </c>
      <c r="T1499" s="196">
        <v>5.8179999999999996E-2</v>
      </c>
      <c r="U1499" s="196">
        <v>1.7230000000000002E-2</v>
      </c>
      <c r="V1499" s="196">
        <v>0</v>
      </c>
      <c r="W1499" s="196">
        <v>9.8400000000000154E-3</v>
      </c>
      <c r="X1499" s="196">
        <v>1.022E-2</v>
      </c>
      <c r="Y1499" s="196">
        <v>0</v>
      </c>
      <c r="Z1499" s="265">
        <v>8.0000000000000004E-4</v>
      </c>
      <c r="AA1499" s="196">
        <v>6.3899999999999998E-3</v>
      </c>
      <c r="AB1499" s="196">
        <v>0</v>
      </c>
      <c r="AC1499" s="196">
        <v>0</v>
      </c>
      <c r="AD1499" s="196">
        <v>0</v>
      </c>
      <c r="AE1499" s="196">
        <v>1.2290000000000001E-2</v>
      </c>
      <c r="AF1499" s="272">
        <f t="shared" si="95"/>
        <v>1</v>
      </c>
      <c r="AG1499" s="196">
        <f t="shared" si="92"/>
        <v>0.55191000000000012</v>
      </c>
    </row>
    <row r="1500" spans="1:33" s="23" customFormat="1" x14ac:dyDescent="0.25">
      <c r="A1500" s="1">
        <v>2020</v>
      </c>
      <c r="B1500" s="1" t="s">
        <v>22</v>
      </c>
      <c r="C1500" s="1" t="str">
        <f t="shared" si="93"/>
        <v>2020NS</v>
      </c>
      <c r="D1500" s="1" t="s">
        <v>56</v>
      </c>
      <c r="E1500" s="1" t="str">
        <f t="shared" si="94"/>
        <v>2020NSICI</v>
      </c>
      <c r="F1500" s="196">
        <v>0.11038000000000001</v>
      </c>
      <c r="G1500" s="196">
        <v>0.18393999999999999</v>
      </c>
      <c r="H1500" s="196">
        <v>7.4749999999999997E-2</v>
      </c>
      <c r="I1500" s="196">
        <v>3.3820000000000003E-2</v>
      </c>
      <c r="J1500" s="196">
        <v>1.2110000000000001E-2</v>
      </c>
      <c r="K1500" s="196">
        <v>0.10759000000000001</v>
      </c>
      <c r="L1500" s="196">
        <v>2.9569999999999999E-2</v>
      </c>
      <c r="M1500" s="265">
        <v>4.3E-3</v>
      </c>
      <c r="N1500" s="196">
        <v>5.3689999999999995E-2</v>
      </c>
      <c r="O1500" s="196">
        <v>0</v>
      </c>
      <c r="P1500" s="196">
        <v>0</v>
      </c>
      <c r="Q1500" s="196">
        <v>0</v>
      </c>
      <c r="R1500" s="196">
        <v>2.027E-2</v>
      </c>
      <c r="S1500" s="196">
        <v>7.9669999999999991E-2</v>
      </c>
      <c r="T1500" s="196">
        <v>0</v>
      </c>
      <c r="U1500" s="196">
        <v>0.21482999999999999</v>
      </c>
      <c r="V1500" s="196">
        <v>0</v>
      </c>
      <c r="W1500" s="196">
        <v>3.5630000000000037E-2</v>
      </c>
      <c r="X1500" s="196">
        <v>1.4250000000000001E-2</v>
      </c>
      <c r="Y1500" s="196">
        <v>0</v>
      </c>
      <c r="Z1500" s="265">
        <v>5.7000000000000002E-3</v>
      </c>
      <c r="AA1500" s="196">
        <v>7.9000000000000008E-3</v>
      </c>
      <c r="AB1500" s="196">
        <v>0</v>
      </c>
      <c r="AC1500" s="196">
        <v>0</v>
      </c>
      <c r="AD1500" s="196">
        <v>0</v>
      </c>
      <c r="AE1500" s="196">
        <v>1.1599999999999999E-2</v>
      </c>
      <c r="AF1500" s="272">
        <f t="shared" si="95"/>
        <v>1</v>
      </c>
      <c r="AG1500" s="196">
        <f t="shared" si="92"/>
        <v>0.36958000000000002</v>
      </c>
    </row>
    <row r="1501" spans="1:33" s="23" customFormat="1" x14ac:dyDescent="0.25">
      <c r="A1501" s="1">
        <v>2020</v>
      </c>
      <c r="B1501" s="1" t="s">
        <v>22</v>
      </c>
      <c r="C1501" s="1" t="str">
        <f t="shared" si="93"/>
        <v>2020NS</v>
      </c>
      <c r="D1501" s="1" t="s">
        <v>58</v>
      </c>
      <c r="E1501" s="1" t="str">
        <f t="shared" si="94"/>
        <v>2020NSResidential</v>
      </c>
      <c r="F1501" s="196">
        <v>0.11964999999999999</v>
      </c>
      <c r="G1501" s="196">
        <v>0.12753</v>
      </c>
      <c r="H1501" s="196">
        <v>8.1029999999999991E-2</v>
      </c>
      <c r="I1501" s="196">
        <v>2.0950000000000003E-2</v>
      </c>
      <c r="J1501" s="196">
        <v>1.3129999999999999E-2</v>
      </c>
      <c r="K1501" s="196">
        <v>7.8609999999999999E-2</v>
      </c>
      <c r="L1501" s="196">
        <v>3.2059999999999998E-2</v>
      </c>
      <c r="M1501" s="265">
        <v>1.54E-2</v>
      </c>
      <c r="N1501" s="196">
        <v>0.11111</v>
      </c>
      <c r="O1501" s="196">
        <v>0</v>
      </c>
      <c r="P1501" s="196">
        <v>0</v>
      </c>
      <c r="Q1501" s="196">
        <v>2.5179999999999998E-2</v>
      </c>
      <c r="R1501" s="196">
        <v>0</v>
      </c>
      <c r="S1501" s="196">
        <v>4.9349999999999998E-2</v>
      </c>
      <c r="T1501" s="196">
        <v>0</v>
      </c>
      <c r="U1501" s="196">
        <v>0.23196000000000003</v>
      </c>
      <c r="V1501" s="196">
        <v>0</v>
      </c>
      <c r="W1501" s="196">
        <v>4.8109999999999903E-2</v>
      </c>
      <c r="X1501" s="196">
        <v>2.3429999999999999E-2</v>
      </c>
      <c r="Y1501" s="196">
        <v>0</v>
      </c>
      <c r="Z1501" s="265">
        <v>5.9999999999999995E-4</v>
      </c>
      <c r="AA1501" s="196">
        <v>1.2500000000000001E-2</v>
      </c>
      <c r="AB1501" s="196">
        <v>0</v>
      </c>
      <c r="AC1501" s="196">
        <v>0</v>
      </c>
      <c r="AD1501" s="196">
        <v>0</v>
      </c>
      <c r="AE1501" s="196">
        <v>9.3999999999999986E-3</v>
      </c>
      <c r="AF1501" s="272">
        <f t="shared" si="95"/>
        <v>0.99999999999999989</v>
      </c>
      <c r="AG1501" s="196">
        <f t="shared" si="92"/>
        <v>0.37534999999999996</v>
      </c>
    </row>
    <row r="1502" spans="1:33" s="23" customFormat="1" x14ac:dyDescent="0.25">
      <c r="A1502" s="1">
        <v>2021</v>
      </c>
      <c r="B1502" s="1" t="s">
        <v>22</v>
      </c>
      <c r="C1502" s="1" t="str">
        <f t="shared" si="93"/>
        <v>2021NS</v>
      </c>
      <c r="D1502" s="1" t="s">
        <v>57</v>
      </c>
      <c r="E1502" s="1" t="str">
        <f t="shared" si="94"/>
        <v>2021NSC&amp;D</v>
      </c>
      <c r="F1502" s="196">
        <v>1.2800000000000001E-3</v>
      </c>
      <c r="G1502" s="196">
        <v>3.2799999999999999E-3</v>
      </c>
      <c r="H1502" s="196">
        <v>5.3100000000000005E-3</v>
      </c>
      <c r="I1502" s="196">
        <v>0.39866000000000001</v>
      </c>
      <c r="J1502" s="196">
        <v>2.5550000000000003E-2</v>
      </c>
      <c r="K1502" s="196">
        <v>8.8999999999999995E-4</v>
      </c>
      <c r="L1502" s="196">
        <v>4.6999999999999999E-4</v>
      </c>
      <c r="M1502" s="265">
        <v>4.2199999999999998E-3</v>
      </c>
      <c r="N1502" s="196">
        <v>8.43E-3</v>
      </c>
      <c r="O1502" s="196">
        <v>0</v>
      </c>
      <c r="P1502" s="196">
        <v>0</v>
      </c>
      <c r="Q1502" s="196">
        <v>0</v>
      </c>
      <c r="R1502" s="196">
        <v>0</v>
      </c>
      <c r="S1502" s="196">
        <v>0.43695999999999996</v>
      </c>
      <c r="T1502" s="196">
        <v>5.8179999999999996E-2</v>
      </c>
      <c r="U1502" s="196">
        <v>1.7230000000000002E-2</v>
      </c>
      <c r="V1502" s="196">
        <v>0</v>
      </c>
      <c r="W1502" s="196">
        <v>9.8400000000000154E-3</v>
      </c>
      <c r="X1502" s="196">
        <v>1.022E-2</v>
      </c>
      <c r="Y1502" s="196">
        <v>0</v>
      </c>
      <c r="Z1502" s="265">
        <v>8.0000000000000004E-4</v>
      </c>
      <c r="AA1502" s="196">
        <v>6.3899999999999998E-3</v>
      </c>
      <c r="AB1502" s="196">
        <v>0</v>
      </c>
      <c r="AC1502" s="196">
        <v>0</v>
      </c>
      <c r="AD1502" s="196">
        <v>0</v>
      </c>
      <c r="AE1502" s="196">
        <v>1.2290000000000001E-2</v>
      </c>
      <c r="AF1502" s="272">
        <f t="shared" si="95"/>
        <v>1</v>
      </c>
      <c r="AG1502" s="196">
        <f t="shared" si="92"/>
        <v>0.55191000000000012</v>
      </c>
    </row>
    <row r="1503" spans="1:33" s="23" customFormat="1" x14ac:dyDescent="0.25">
      <c r="A1503" s="1">
        <v>2021</v>
      </c>
      <c r="B1503" s="1" t="s">
        <v>22</v>
      </c>
      <c r="C1503" s="1" t="str">
        <f t="shared" si="93"/>
        <v>2021NS</v>
      </c>
      <c r="D1503" s="1" t="s">
        <v>56</v>
      </c>
      <c r="E1503" s="1" t="str">
        <f t="shared" si="94"/>
        <v>2021NSICI</v>
      </c>
      <c r="F1503" s="196">
        <v>0.10551000000000001</v>
      </c>
      <c r="G1503" s="196">
        <v>0.23135999999999998</v>
      </c>
      <c r="H1503" s="196">
        <v>2.9270000000000001E-2</v>
      </c>
      <c r="I1503" s="196">
        <v>3.9689999999999996E-2</v>
      </c>
      <c r="J1503" s="196">
        <v>2.7959999999999999E-2</v>
      </c>
      <c r="K1503" s="196">
        <v>5.2080000000000001E-2</v>
      </c>
      <c r="L1503" s="196">
        <v>1.1000000000000001E-2</v>
      </c>
      <c r="M1503" s="265">
        <v>1.089E-2</v>
      </c>
      <c r="N1503" s="196">
        <v>0.17678000000000002</v>
      </c>
      <c r="O1503" s="196">
        <v>0</v>
      </c>
      <c r="P1503" s="196">
        <v>0</v>
      </c>
      <c r="Q1503" s="196">
        <v>0</v>
      </c>
      <c r="R1503" s="196">
        <v>6.0110000000000004E-2</v>
      </c>
      <c r="S1503" s="196">
        <v>2.3189999999999999E-2</v>
      </c>
      <c r="T1503" s="196">
        <v>0</v>
      </c>
      <c r="U1503" s="196">
        <v>0.15143999999999999</v>
      </c>
      <c r="V1503" s="196">
        <v>0</v>
      </c>
      <c r="W1503" s="196">
        <v>3.8259999999999898E-2</v>
      </c>
      <c r="X1503" s="196">
        <v>8.1100000000000009E-3</v>
      </c>
      <c r="Y1503" s="196">
        <v>0</v>
      </c>
      <c r="Z1503" s="265">
        <v>5.6100000000000004E-3</v>
      </c>
      <c r="AA1503" s="196">
        <v>8.7100000000000007E-3</v>
      </c>
      <c r="AB1503" s="196">
        <v>0</v>
      </c>
      <c r="AC1503" s="196">
        <v>0</v>
      </c>
      <c r="AD1503" s="196">
        <v>0</v>
      </c>
      <c r="AE1503" s="196">
        <v>2.0030000000000003E-2</v>
      </c>
      <c r="AF1503" s="272">
        <f t="shared" si="95"/>
        <v>0.99999999999999989</v>
      </c>
      <c r="AG1503" s="196">
        <f t="shared" si="92"/>
        <v>0.25534999999999991</v>
      </c>
    </row>
    <row r="1504" spans="1:33" s="23" customFormat="1" x14ac:dyDescent="0.25">
      <c r="A1504" s="1">
        <v>2021</v>
      </c>
      <c r="B1504" s="1" t="s">
        <v>22</v>
      </c>
      <c r="C1504" s="1" t="str">
        <f t="shared" si="93"/>
        <v>2021NS</v>
      </c>
      <c r="D1504" s="1" t="s">
        <v>58</v>
      </c>
      <c r="E1504" s="1" t="str">
        <f t="shared" si="94"/>
        <v>2021NSResidential</v>
      </c>
      <c r="F1504" s="196">
        <v>0.10986000000000001</v>
      </c>
      <c r="G1504" s="196">
        <v>0.16236999999999999</v>
      </c>
      <c r="H1504" s="196">
        <v>3.0750000000000003E-2</v>
      </c>
      <c r="I1504" s="196">
        <v>1.8089999999999998E-2</v>
      </c>
      <c r="J1504" s="196">
        <v>6.0699999999999999E-3</v>
      </c>
      <c r="K1504" s="196">
        <v>7.1160000000000001E-2</v>
      </c>
      <c r="L1504" s="196">
        <v>3.7830000000000003E-2</v>
      </c>
      <c r="M1504" s="265">
        <v>1.54E-2</v>
      </c>
      <c r="N1504" s="196">
        <v>0.18492</v>
      </c>
      <c r="O1504" s="196">
        <v>0</v>
      </c>
      <c r="P1504" s="196">
        <v>0</v>
      </c>
      <c r="Q1504" s="196">
        <v>6.2439999999999996E-2</v>
      </c>
      <c r="R1504" s="196">
        <v>0</v>
      </c>
      <c r="S1504" s="196">
        <v>5.2339999999999998E-2</v>
      </c>
      <c r="T1504" s="197">
        <v>0</v>
      </c>
      <c r="U1504" s="196">
        <v>0.17109000000000002</v>
      </c>
      <c r="V1504" s="196">
        <v>0</v>
      </c>
      <c r="W1504" s="196">
        <v>3.4979999999999969E-2</v>
      </c>
      <c r="X1504" s="196">
        <v>5.3100000000000005E-3</v>
      </c>
      <c r="Y1504" s="196">
        <v>0</v>
      </c>
      <c r="Z1504" s="265">
        <v>3.6099999999999999E-3</v>
      </c>
      <c r="AA1504" s="196">
        <v>1.103E-2</v>
      </c>
      <c r="AB1504" s="196">
        <v>0</v>
      </c>
      <c r="AC1504" s="196">
        <v>0</v>
      </c>
      <c r="AD1504" s="196">
        <v>0</v>
      </c>
      <c r="AE1504" s="196">
        <v>2.2749999999999999E-2</v>
      </c>
      <c r="AF1504" s="272">
        <f t="shared" si="95"/>
        <v>1</v>
      </c>
      <c r="AG1504" s="196">
        <f t="shared" si="92"/>
        <v>0.30110999999999993</v>
      </c>
    </row>
    <row r="1505" spans="1:33" s="23" customFormat="1" x14ac:dyDescent="0.25">
      <c r="A1505" s="1">
        <v>2022</v>
      </c>
      <c r="B1505" s="1" t="s">
        <v>22</v>
      </c>
      <c r="C1505" s="1" t="str">
        <f t="shared" si="93"/>
        <v>2022NS</v>
      </c>
      <c r="D1505" s="1" t="s">
        <v>57</v>
      </c>
      <c r="E1505" s="1" t="str">
        <f t="shared" si="94"/>
        <v>2022NSC&amp;D</v>
      </c>
      <c r="F1505" s="196">
        <v>1.2800000000000001E-3</v>
      </c>
      <c r="G1505" s="196">
        <v>3.2799999999999999E-3</v>
      </c>
      <c r="H1505" s="196">
        <v>5.3100000000000005E-3</v>
      </c>
      <c r="I1505" s="196">
        <v>0.39866000000000001</v>
      </c>
      <c r="J1505" s="196">
        <v>2.5550000000000003E-2</v>
      </c>
      <c r="K1505" s="196">
        <v>8.8999999999999995E-4</v>
      </c>
      <c r="L1505" s="196">
        <v>4.6999999999999999E-4</v>
      </c>
      <c r="M1505" s="265">
        <v>4.2199999999999998E-3</v>
      </c>
      <c r="N1505" s="196">
        <v>8.43E-3</v>
      </c>
      <c r="O1505" s="196">
        <v>0</v>
      </c>
      <c r="P1505" s="196">
        <v>0</v>
      </c>
      <c r="Q1505" s="196">
        <v>0</v>
      </c>
      <c r="R1505" s="196">
        <v>0</v>
      </c>
      <c r="S1505" s="196">
        <v>0.43695999999999996</v>
      </c>
      <c r="T1505" s="196">
        <v>5.8179999999999996E-2</v>
      </c>
      <c r="U1505" s="196">
        <v>1.7230000000000002E-2</v>
      </c>
      <c r="V1505" s="196">
        <v>0</v>
      </c>
      <c r="W1505" s="196">
        <v>9.8400000000000154E-3</v>
      </c>
      <c r="X1505" s="196">
        <v>1.022E-2</v>
      </c>
      <c r="Y1505" s="196">
        <v>0</v>
      </c>
      <c r="Z1505" s="265">
        <v>8.0000000000000004E-4</v>
      </c>
      <c r="AA1505" s="196">
        <v>6.3899999999999998E-3</v>
      </c>
      <c r="AB1505" s="196">
        <v>0</v>
      </c>
      <c r="AC1505" s="196">
        <v>0</v>
      </c>
      <c r="AD1505" s="196">
        <v>0</v>
      </c>
      <c r="AE1505" s="196">
        <v>1.2290000000000001E-2</v>
      </c>
      <c r="AF1505" s="272">
        <f t="shared" si="95"/>
        <v>1</v>
      </c>
      <c r="AG1505" s="196">
        <f t="shared" si="92"/>
        <v>0.55191000000000012</v>
      </c>
    </row>
    <row r="1506" spans="1:33" s="23" customFormat="1" x14ac:dyDescent="0.25">
      <c r="A1506" s="1">
        <v>2022</v>
      </c>
      <c r="B1506" s="1" t="s">
        <v>22</v>
      </c>
      <c r="C1506" s="1" t="str">
        <f t="shared" si="93"/>
        <v>2022NS</v>
      </c>
      <c r="D1506" s="1" t="s">
        <v>56</v>
      </c>
      <c r="E1506" s="1" t="str">
        <f t="shared" si="94"/>
        <v>2022NSICI</v>
      </c>
      <c r="F1506" s="196">
        <v>0.10551000000000001</v>
      </c>
      <c r="G1506" s="196">
        <v>0.23135999999999998</v>
      </c>
      <c r="H1506" s="196">
        <v>2.9270000000000001E-2</v>
      </c>
      <c r="I1506" s="196">
        <v>3.9689999999999996E-2</v>
      </c>
      <c r="J1506" s="196">
        <v>2.7959999999999999E-2</v>
      </c>
      <c r="K1506" s="196">
        <v>5.2080000000000001E-2</v>
      </c>
      <c r="L1506" s="196">
        <v>1.1000000000000001E-2</v>
      </c>
      <c r="M1506" s="265">
        <v>1.089E-2</v>
      </c>
      <c r="N1506" s="196">
        <v>0.17678000000000002</v>
      </c>
      <c r="O1506" s="196">
        <v>0</v>
      </c>
      <c r="P1506" s="196">
        <v>0</v>
      </c>
      <c r="Q1506" s="196">
        <v>0</v>
      </c>
      <c r="R1506" s="196">
        <v>6.0110000000000004E-2</v>
      </c>
      <c r="S1506" s="196">
        <v>2.3189999999999999E-2</v>
      </c>
      <c r="T1506" s="196">
        <v>0</v>
      </c>
      <c r="U1506" s="196">
        <v>0.15143999999999999</v>
      </c>
      <c r="V1506" s="196">
        <v>0</v>
      </c>
      <c r="W1506" s="196">
        <v>3.8259999999999898E-2</v>
      </c>
      <c r="X1506" s="196">
        <v>8.1100000000000009E-3</v>
      </c>
      <c r="Y1506" s="196">
        <v>0</v>
      </c>
      <c r="Z1506" s="265">
        <v>5.6100000000000004E-3</v>
      </c>
      <c r="AA1506" s="196">
        <v>8.7100000000000007E-3</v>
      </c>
      <c r="AB1506" s="196">
        <v>0</v>
      </c>
      <c r="AC1506" s="196">
        <v>0</v>
      </c>
      <c r="AD1506" s="196">
        <v>0</v>
      </c>
      <c r="AE1506" s="196">
        <v>2.0030000000000003E-2</v>
      </c>
      <c r="AF1506" s="272">
        <f t="shared" si="95"/>
        <v>0.99999999999999989</v>
      </c>
      <c r="AG1506" s="196">
        <f t="shared" si="92"/>
        <v>0.25534999999999991</v>
      </c>
    </row>
    <row r="1507" spans="1:33" s="23" customFormat="1" x14ac:dyDescent="0.25">
      <c r="A1507" s="1">
        <v>2022</v>
      </c>
      <c r="B1507" s="1" t="s">
        <v>22</v>
      </c>
      <c r="C1507" s="1" t="str">
        <f t="shared" si="93"/>
        <v>2022NS</v>
      </c>
      <c r="D1507" s="1" t="s">
        <v>58</v>
      </c>
      <c r="E1507" s="1" t="str">
        <f t="shared" si="94"/>
        <v>2022NSResidential</v>
      </c>
      <c r="F1507" s="196">
        <v>0.10986000000000001</v>
      </c>
      <c r="G1507" s="196">
        <v>0.16236999999999999</v>
      </c>
      <c r="H1507" s="196">
        <v>3.0750000000000003E-2</v>
      </c>
      <c r="I1507" s="196">
        <v>1.8089999999999998E-2</v>
      </c>
      <c r="J1507" s="196">
        <v>6.0699999999999999E-3</v>
      </c>
      <c r="K1507" s="196">
        <v>7.1160000000000001E-2</v>
      </c>
      <c r="L1507" s="196">
        <v>3.7830000000000003E-2</v>
      </c>
      <c r="M1507" s="265">
        <v>1.54E-2</v>
      </c>
      <c r="N1507" s="196">
        <v>0.18492</v>
      </c>
      <c r="O1507" s="196">
        <v>0</v>
      </c>
      <c r="P1507" s="196">
        <v>0</v>
      </c>
      <c r="Q1507" s="196">
        <v>6.2439999999999996E-2</v>
      </c>
      <c r="R1507" s="196">
        <v>0</v>
      </c>
      <c r="S1507" s="196">
        <v>5.2339999999999998E-2</v>
      </c>
      <c r="T1507" s="196">
        <v>0</v>
      </c>
      <c r="U1507" s="196">
        <v>0.17109000000000002</v>
      </c>
      <c r="V1507" s="196">
        <v>0</v>
      </c>
      <c r="W1507" s="196">
        <v>3.4979999999999969E-2</v>
      </c>
      <c r="X1507" s="196">
        <v>5.3100000000000005E-3</v>
      </c>
      <c r="Y1507" s="196">
        <v>0</v>
      </c>
      <c r="Z1507" s="265">
        <v>3.6099999999999999E-3</v>
      </c>
      <c r="AA1507" s="196">
        <v>1.103E-2</v>
      </c>
      <c r="AB1507" s="196">
        <v>0</v>
      </c>
      <c r="AC1507" s="196">
        <v>0</v>
      </c>
      <c r="AD1507" s="196">
        <v>0</v>
      </c>
      <c r="AE1507" s="196">
        <v>2.2749999999999999E-2</v>
      </c>
      <c r="AF1507" s="272">
        <f t="shared" si="95"/>
        <v>1</v>
      </c>
      <c r="AG1507" s="196">
        <f t="shared" si="92"/>
        <v>0.30110999999999993</v>
      </c>
    </row>
    <row r="1508" spans="1:33" s="23" customFormat="1" x14ac:dyDescent="0.25">
      <c r="A1508" s="1">
        <v>2023</v>
      </c>
      <c r="B1508" s="1" t="s">
        <v>22</v>
      </c>
      <c r="C1508" s="1" t="str">
        <f t="shared" si="93"/>
        <v>2023NS</v>
      </c>
      <c r="D1508" s="1" t="s">
        <v>57</v>
      </c>
      <c r="E1508" s="1" t="str">
        <f t="shared" si="94"/>
        <v>2023NSC&amp;D</v>
      </c>
      <c r="F1508" s="196">
        <v>1.2800000000000001E-3</v>
      </c>
      <c r="G1508" s="196">
        <v>3.2799999999999999E-3</v>
      </c>
      <c r="H1508" s="196">
        <v>5.3100000000000005E-3</v>
      </c>
      <c r="I1508" s="196">
        <v>0.39866000000000001</v>
      </c>
      <c r="J1508" s="196">
        <v>2.5550000000000003E-2</v>
      </c>
      <c r="K1508" s="196">
        <v>8.8999999999999995E-4</v>
      </c>
      <c r="L1508" s="196">
        <v>4.6999999999999999E-4</v>
      </c>
      <c r="M1508" s="265">
        <v>4.2199999999999998E-3</v>
      </c>
      <c r="N1508" s="196">
        <v>8.43E-3</v>
      </c>
      <c r="O1508" s="196">
        <v>0</v>
      </c>
      <c r="P1508" s="196">
        <v>0</v>
      </c>
      <c r="Q1508" s="196">
        <v>0</v>
      </c>
      <c r="R1508" s="196">
        <v>0</v>
      </c>
      <c r="S1508" s="196">
        <v>0.43695999999999996</v>
      </c>
      <c r="T1508" s="196">
        <v>5.8179999999999996E-2</v>
      </c>
      <c r="U1508" s="196">
        <v>1.7230000000000002E-2</v>
      </c>
      <c r="V1508" s="196">
        <v>0</v>
      </c>
      <c r="W1508" s="196">
        <v>9.8400000000000154E-3</v>
      </c>
      <c r="X1508" s="196">
        <v>1.022E-2</v>
      </c>
      <c r="Y1508" s="196">
        <v>0</v>
      </c>
      <c r="Z1508" s="265">
        <v>8.0000000000000004E-4</v>
      </c>
      <c r="AA1508" s="196">
        <v>6.3899999999999998E-3</v>
      </c>
      <c r="AB1508" s="196">
        <v>0</v>
      </c>
      <c r="AC1508" s="196">
        <v>0</v>
      </c>
      <c r="AD1508" s="196">
        <v>0</v>
      </c>
      <c r="AE1508" s="196">
        <v>1.2290000000000001E-2</v>
      </c>
      <c r="AF1508" s="272">
        <f t="shared" si="95"/>
        <v>1</v>
      </c>
      <c r="AG1508" s="196">
        <f t="shared" si="92"/>
        <v>0.55191000000000012</v>
      </c>
    </row>
    <row r="1509" spans="1:33" s="23" customFormat="1" x14ac:dyDescent="0.25">
      <c r="A1509" s="1">
        <v>2023</v>
      </c>
      <c r="B1509" s="1" t="s">
        <v>22</v>
      </c>
      <c r="C1509" s="1" t="str">
        <f t="shared" si="93"/>
        <v>2023NS</v>
      </c>
      <c r="D1509" s="1" t="s">
        <v>56</v>
      </c>
      <c r="E1509" s="1" t="str">
        <f t="shared" si="94"/>
        <v>2023NSICI</v>
      </c>
      <c r="F1509" s="196">
        <v>0.10551000000000001</v>
      </c>
      <c r="G1509" s="196">
        <v>0.23135999999999998</v>
      </c>
      <c r="H1509" s="196">
        <v>2.9270000000000001E-2</v>
      </c>
      <c r="I1509" s="196">
        <v>3.9689999999999996E-2</v>
      </c>
      <c r="J1509" s="196">
        <v>2.7959999999999999E-2</v>
      </c>
      <c r="K1509" s="196">
        <v>5.2080000000000001E-2</v>
      </c>
      <c r="L1509" s="196">
        <v>1.1000000000000001E-2</v>
      </c>
      <c r="M1509" s="265">
        <v>1.089E-2</v>
      </c>
      <c r="N1509" s="196">
        <v>0.17678000000000002</v>
      </c>
      <c r="O1509" s="196">
        <v>0</v>
      </c>
      <c r="P1509" s="196">
        <v>0</v>
      </c>
      <c r="Q1509" s="196">
        <v>0</v>
      </c>
      <c r="R1509" s="196">
        <v>6.0110000000000004E-2</v>
      </c>
      <c r="S1509" s="196">
        <v>2.3189999999999999E-2</v>
      </c>
      <c r="T1509" s="196">
        <v>0</v>
      </c>
      <c r="U1509" s="196">
        <v>0.15143999999999999</v>
      </c>
      <c r="V1509" s="196">
        <v>0</v>
      </c>
      <c r="W1509" s="196">
        <v>3.8259999999999898E-2</v>
      </c>
      <c r="X1509" s="196">
        <v>8.1100000000000009E-3</v>
      </c>
      <c r="Y1509" s="196">
        <v>0</v>
      </c>
      <c r="Z1509" s="265">
        <v>5.6100000000000004E-3</v>
      </c>
      <c r="AA1509" s="196">
        <v>8.7100000000000007E-3</v>
      </c>
      <c r="AB1509" s="196">
        <v>0</v>
      </c>
      <c r="AC1509" s="196">
        <v>0</v>
      </c>
      <c r="AD1509" s="196">
        <v>0</v>
      </c>
      <c r="AE1509" s="196">
        <v>2.0030000000000003E-2</v>
      </c>
      <c r="AF1509" s="272">
        <f t="shared" si="95"/>
        <v>0.99999999999999989</v>
      </c>
      <c r="AG1509" s="196">
        <f t="shared" si="92"/>
        <v>0.25534999999999991</v>
      </c>
    </row>
    <row r="1510" spans="1:33" s="23" customFormat="1" x14ac:dyDescent="0.25">
      <c r="A1510" s="1">
        <v>2023</v>
      </c>
      <c r="B1510" s="1" t="s">
        <v>22</v>
      </c>
      <c r="C1510" s="1" t="str">
        <f t="shared" si="93"/>
        <v>2023NS</v>
      </c>
      <c r="D1510" s="1" t="s">
        <v>58</v>
      </c>
      <c r="E1510" s="1" t="str">
        <f t="shared" si="94"/>
        <v>2023NSResidential</v>
      </c>
      <c r="F1510" s="196">
        <v>0.10986000000000001</v>
      </c>
      <c r="G1510" s="196">
        <v>0.16236999999999999</v>
      </c>
      <c r="H1510" s="196">
        <v>3.0750000000000003E-2</v>
      </c>
      <c r="I1510" s="196">
        <v>1.8089999999999998E-2</v>
      </c>
      <c r="J1510" s="196">
        <v>6.0699999999999999E-3</v>
      </c>
      <c r="K1510" s="196">
        <v>7.1160000000000001E-2</v>
      </c>
      <c r="L1510" s="196">
        <v>3.7830000000000003E-2</v>
      </c>
      <c r="M1510" s="265">
        <v>1.54E-2</v>
      </c>
      <c r="N1510" s="196">
        <v>0.18492</v>
      </c>
      <c r="O1510" s="196">
        <v>0</v>
      </c>
      <c r="P1510" s="196">
        <v>0</v>
      </c>
      <c r="Q1510" s="196">
        <v>6.2439999999999996E-2</v>
      </c>
      <c r="R1510" s="196">
        <v>0</v>
      </c>
      <c r="S1510" s="196">
        <v>5.2339999999999998E-2</v>
      </c>
      <c r="T1510" s="196">
        <v>0</v>
      </c>
      <c r="U1510" s="196">
        <v>0.17109000000000002</v>
      </c>
      <c r="V1510" s="196">
        <v>0</v>
      </c>
      <c r="W1510" s="196">
        <v>3.4979999999999969E-2</v>
      </c>
      <c r="X1510" s="196">
        <v>5.3100000000000005E-3</v>
      </c>
      <c r="Y1510" s="196">
        <v>0</v>
      </c>
      <c r="Z1510" s="265">
        <v>3.6099999999999999E-3</v>
      </c>
      <c r="AA1510" s="196">
        <v>1.103E-2</v>
      </c>
      <c r="AB1510" s="196">
        <v>0</v>
      </c>
      <c r="AC1510" s="196">
        <v>0</v>
      </c>
      <c r="AD1510" s="196">
        <v>0</v>
      </c>
      <c r="AE1510" s="196">
        <v>2.2749999999999999E-2</v>
      </c>
      <c r="AF1510" s="272">
        <f t="shared" si="95"/>
        <v>1</v>
      </c>
      <c r="AG1510" s="196">
        <f t="shared" ref="AG1510:AG1573" si="96">SUM(S1510:AE1510)</f>
        <v>0.30110999999999993</v>
      </c>
    </row>
    <row r="1511" spans="1:33" s="23" customFormat="1" x14ac:dyDescent="0.25">
      <c r="A1511" s="1">
        <v>2024</v>
      </c>
      <c r="B1511" s="1" t="s">
        <v>22</v>
      </c>
      <c r="C1511" s="1" t="str">
        <f t="shared" si="93"/>
        <v>2024NS</v>
      </c>
      <c r="D1511" s="1" t="s">
        <v>57</v>
      </c>
      <c r="E1511" s="1" t="str">
        <f t="shared" si="94"/>
        <v>2024NSC&amp;D</v>
      </c>
      <c r="F1511" s="196">
        <v>1.2800000000000001E-3</v>
      </c>
      <c r="G1511" s="196">
        <v>3.2799999999999999E-3</v>
      </c>
      <c r="H1511" s="196">
        <v>5.3100000000000005E-3</v>
      </c>
      <c r="I1511" s="196">
        <v>0.39866000000000001</v>
      </c>
      <c r="J1511" s="196">
        <v>2.5550000000000003E-2</v>
      </c>
      <c r="K1511" s="196">
        <v>8.8999999999999995E-4</v>
      </c>
      <c r="L1511" s="196">
        <v>4.6999999999999999E-4</v>
      </c>
      <c r="M1511" s="265">
        <v>4.2199999999999998E-3</v>
      </c>
      <c r="N1511" s="196">
        <v>8.43E-3</v>
      </c>
      <c r="O1511" s="196">
        <v>0</v>
      </c>
      <c r="P1511" s="196">
        <v>0</v>
      </c>
      <c r="Q1511" s="196">
        <v>0</v>
      </c>
      <c r="R1511" s="196">
        <v>0</v>
      </c>
      <c r="S1511" s="196">
        <v>0.43695999999999996</v>
      </c>
      <c r="T1511" s="196">
        <v>5.8179999999999996E-2</v>
      </c>
      <c r="U1511" s="196">
        <v>1.7230000000000002E-2</v>
      </c>
      <c r="V1511" s="196">
        <v>0</v>
      </c>
      <c r="W1511" s="196">
        <v>9.8400000000000154E-3</v>
      </c>
      <c r="X1511" s="196">
        <v>1.022E-2</v>
      </c>
      <c r="Y1511" s="196">
        <v>0</v>
      </c>
      <c r="Z1511" s="265">
        <v>8.0000000000000004E-4</v>
      </c>
      <c r="AA1511" s="196">
        <v>6.3899999999999998E-3</v>
      </c>
      <c r="AB1511" s="196">
        <v>0</v>
      </c>
      <c r="AC1511" s="196">
        <v>0</v>
      </c>
      <c r="AD1511" s="196">
        <v>0</v>
      </c>
      <c r="AE1511" s="196">
        <v>1.2290000000000001E-2</v>
      </c>
      <c r="AF1511" s="272">
        <f t="shared" si="95"/>
        <v>1</v>
      </c>
      <c r="AG1511" s="196">
        <f t="shared" si="96"/>
        <v>0.55191000000000012</v>
      </c>
    </row>
    <row r="1512" spans="1:33" s="23" customFormat="1" x14ac:dyDescent="0.25">
      <c r="A1512" s="1">
        <v>2024</v>
      </c>
      <c r="B1512" s="1" t="s">
        <v>22</v>
      </c>
      <c r="C1512" s="1" t="str">
        <f t="shared" si="93"/>
        <v>2024NS</v>
      </c>
      <c r="D1512" s="1" t="s">
        <v>56</v>
      </c>
      <c r="E1512" s="1" t="str">
        <f t="shared" si="94"/>
        <v>2024NSICI</v>
      </c>
      <c r="F1512" s="196">
        <v>0.10551000000000001</v>
      </c>
      <c r="G1512" s="196">
        <v>0.23135999999999998</v>
      </c>
      <c r="H1512" s="196">
        <v>2.9270000000000001E-2</v>
      </c>
      <c r="I1512" s="196">
        <v>3.9689999999999996E-2</v>
      </c>
      <c r="J1512" s="196">
        <v>2.7959999999999999E-2</v>
      </c>
      <c r="K1512" s="196">
        <v>5.2080000000000001E-2</v>
      </c>
      <c r="L1512" s="196">
        <v>1.1000000000000001E-2</v>
      </c>
      <c r="M1512" s="265">
        <v>1.089E-2</v>
      </c>
      <c r="N1512" s="196">
        <v>0.17678000000000002</v>
      </c>
      <c r="O1512" s="196">
        <v>0</v>
      </c>
      <c r="P1512" s="196">
        <v>0</v>
      </c>
      <c r="Q1512" s="196">
        <v>0</v>
      </c>
      <c r="R1512" s="196">
        <v>6.0110000000000004E-2</v>
      </c>
      <c r="S1512" s="196">
        <v>2.3189999999999999E-2</v>
      </c>
      <c r="T1512" s="196">
        <v>0</v>
      </c>
      <c r="U1512" s="196">
        <v>0.15143999999999999</v>
      </c>
      <c r="V1512" s="196">
        <v>0</v>
      </c>
      <c r="W1512" s="196">
        <v>3.8259999999999898E-2</v>
      </c>
      <c r="X1512" s="196">
        <v>8.1100000000000009E-3</v>
      </c>
      <c r="Y1512" s="196">
        <v>0</v>
      </c>
      <c r="Z1512" s="265">
        <v>5.6100000000000004E-3</v>
      </c>
      <c r="AA1512" s="196">
        <v>8.7100000000000007E-3</v>
      </c>
      <c r="AB1512" s="196">
        <v>0</v>
      </c>
      <c r="AC1512" s="196">
        <v>0</v>
      </c>
      <c r="AD1512" s="196">
        <v>0</v>
      </c>
      <c r="AE1512" s="196">
        <v>2.0030000000000003E-2</v>
      </c>
      <c r="AF1512" s="272">
        <f t="shared" si="95"/>
        <v>0.99999999999999989</v>
      </c>
      <c r="AG1512" s="196">
        <f t="shared" si="96"/>
        <v>0.25534999999999991</v>
      </c>
    </row>
    <row r="1513" spans="1:33" s="23" customFormat="1" x14ac:dyDescent="0.25">
      <c r="A1513" s="1">
        <v>2024</v>
      </c>
      <c r="B1513" s="1" t="s">
        <v>22</v>
      </c>
      <c r="C1513" s="1" t="str">
        <f t="shared" si="93"/>
        <v>2024NS</v>
      </c>
      <c r="D1513" s="1" t="s">
        <v>58</v>
      </c>
      <c r="E1513" s="1" t="str">
        <f t="shared" si="94"/>
        <v>2024NSResidential</v>
      </c>
      <c r="F1513" s="196">
        <v>0.10986000000000001</v>
      </c>
      <c r="G1513" s="196">
        <v>0.16236999999999999</v>
      </c>
      <c r="H1513" s="196">
        <v>3.0750000000000003E-2</v>
      </c>
      <c r="I1513" s="196">
        <v>1.8089999999999998E-2</v>
      </c>
      <c r="J1513" s="196">
        <v>6.0699999999999999E-3</v>
      </c>
      <c r="K1513" s="196">
        <v>7.1160000000000001E-2</v>
      </c>
      <c r="L1513" s="196">
        <v>3.7830000000000003E-2</v>
      </c>
      <c r="M1513" s="265">
        <v>1.54E-2</v>
      </c>
      <c r="N1513" s="196">
        <v>0.18492</v>
      </c>
      <c r="O1513" s="196">
        <v>0</v>
      </c>
      <c r="P1513" s="196">
        <v>0</v>
      </c>
      <c r="Q1513" s="196">
        <v>6.2439999999999996E-2</v>
      </c>
      <c r="R1513" s="196">
        <v>0</v>
      </c>
      <c r="S1513" s="196">
        <v>5.2339999999999998E-2</v>
      </c>
      <c r="T1513" s="196">
        <v>0</v>
      </c>
      <c r="U1513" s="196">
        <v>0.17109000000000002</v>
      </c>
      <c r="V1513" s="196">
        <v>0</v>
      </c>
      <c r="W1513" s="196">
        <v>3.4979999999999969E-2</v>
      </c>
      <c r="X1513" s="196">
        <v>5.3100000000000005E-3</v>
      </c>
      <c r="Y1513" s="196">
        <v>0</v>
      </c>
      <c r="Z1513" s="265">
        <v>3.6099999999999999E-3</v>
      </c>
      <c r="AA1513" s="196">
        <v>1.103E-2</v>
      </c>
      <c r="AB1513" s="196">
        <v>0</v>
      </c>
      <c r="AC1513" s="196">
        <v>0</v>
      </c>
      <c r="AD1513" s="196">
        <v>0</v>
      </c>
      <c r="AE1513" s="196">
        <v>2.2749999999999999E-2</v>
      </c>
      <c r="AF1513" s="272">
        <f t="shared" si="95"/>
        <v>1</v>
      </c>
      <c r="AG1513" s="196">
        <f t="shared" si="96"/>
        <v>0.30110999999999993</v>
      </c>
    </row>
    <row r="1514" spans="1:33" s="23" customFormat="1" x14ac:dyDescent="0.25">
      <c r="A1514" s="1">
        <v>1941</v>
      </c>
      <c r="B1514" s="1" t="s">
        <v>24</v>
      </c>
      <c r="C1514" s="1" t="str">
        <f t="shared" si="93"/>
        <v>1941NT</v>
      </c>
      <c r="D1514" s="1" t="s">
        <v>57</v>
      </c>
      <c r="E1514" s="1" t="str">
        <f t="shared" si="94"/>
        <v>1941NTC&amp;D</v>
      </c>
      <c r="F1514" s="274">
        <v>0</v>
      </c>
      <c r="G1514" s="274">
        <v>1.0829999999999999E-2</v>
      </c>
      <c r="H1514" s="274">
        <v>0</v>
      </c>
      <c r="I1514" s="274">
        <v>0.31966</v>
      </c>
      <c r="J1514" s="274">
        <v>0</v>
      </c>
      <c r="K1514" s="274">
        <v>0</v>
      </c>
      <c r="L1514" s="274">
        <v>0</v>
      </c>
      <c r="M1514" s="274">
        <v>0</v>
      </c>
      <c r="N1514" s="274">
        <v>0</v>
      </c>
      <c r="O1514" s="274">
        <v>0</v>
      </c>
      <c r="P1514" s="274">
        <v>0</v>
      </c>
      <c r="Q1514" s="274">
        <v>0</v>
      </c>
      <c r="R1514" s="274">
        <v>0</v>
      </c>
      <c r="S1514" s="274">
        <v>0</v>
      </c>
      <c r="T1514" s="274">
        <v>0.29006999999999999</v>
      </c>
      <c r="U1514" s="274">
        <v>0</v>
      </c>
      <c r="V1514" s="274">
        <v>0</v>
      </c>
      <c r="W1514" s="274">
        <v>4.0879999999999972E-2</v>
      </c>
      <c r="X1514" s="274">
        <v>0</v>
      </c>
      <c r="Y1514" s="274">
        <v>0</v>
      </c>
      <c r="Z1514" s="274">
        <v>0</v>
      </c>
      <c r="AA1514" s="274">
        <v>0</v>
      </c>
      <c r="AB1514" s="274">
        <v>0.15045</v>
      </c>
      <c r="AC1514" s="274">
        <v>7.0800000000000002E-2</v>
      </c>
      <c r="AD1514" s="274">
        <v>0.11731000000000003</v>
      </c>
      <c r="AE1514" s="274">
        <v>0</v>
      </c>
      <c r="AF1514" s="272">
        <f t="shared" si="95"/>
        <v>1</v>
      </c>
      <c r="AG1514" s="196">
        <f t="shared" si="96"/>
        <v>0.66950999999999994</v>
      </c>
    </row>
    <row r="1515" spans="1:33" s="23" customFormat="1" x14ac:dyDescent="0.25">
      <c r="A1515" s="1">
        <v>1941</v>
      </c>
      <c r="B1515" s="1" t="s">
        <v>24</v>
      </c>
      <c r="C1515" s="1" t="str">
        <f t="shared" si="93"/>
        <v>1941NT</v>
      </c>
      <c r="D1515" s="1" t="s">
        <v>56</v>
      </c>
      <c r="E1515" s="1" t="str">
        <f t="shared" si="94"/>
        <v>1941NTICI</v>
      </c>
      <c r="F1515" s="196">
        <v>0.12182999999999999</v>
      </c>
      <c r="G1515" s="196">
        <v>0.4264</v>
      </c>
      <c r="H1515" s="196">
        <v>0</v>
      </c>
      <c r="I1515" s="196">
        <v>2.4369999999999999E-2</v>
      </c>
      <c r="J1515" s="196">
        <v>0.1066</v>
      </c>
      <c r="K1515" s="196">
        <v>0</v>
      </c>
      <c r="L1515" s="196">
        <v>0</v>
      </c>
      <c r="M1515" s="196">
        <v>3.0499999999999998E-3</v>
      </c>
      <c r="N1515" s="196">
        <v>6.0899999999999999E-3</v>
      </c>
      <c r="O1515" s="196">
        <v>4.061E-2</v>
      </c>
      <c r="P1515" s="196">
        <v>5.0599999999998979E-3</v>
      </c>
      <c r="Q1515" s="196">
        <v>0</v>
      </c>
      <c r="R1515" s="196">
        <v>0</v>
      </c>
      <c r="S1515" s="196">
        <v>1.0199999999999999E-3</v>
      </c>
      <c r="T1515" s="196">
        <v>0</v>
      </c>
      <c r="U1515" s="196">
        <v>7.11E-3</v>
      </c>
      <c r="V1515" s="196">
        <v>8.1200000000000005E-3</v>
      </c>
      <c r="W1515" s="196">
        <v>8.1220000000000001E-2</v>
      </c>
      <c r="X1515" s="196">
        <v>6.0909999999999999E-2</v>
      </c>
      <c r="Y1515" s="196">
        <v>0.10152</v>
      </c>
      <c r="Z1515" s="196">
        <v>6.0899999999999999E-3</v>
      </c>
      <c r="AA1515" s="196">
        <v>0</v>
      </c>
      <c r="AB1515" s="196">
        <v>0</v>
      </c>
      <c r="AC1515" s="196">
        <v>0</v>
      </c>
      <c r="AD1515" s="196">
        <v>0</v>
      </c>
      <c r="AE1515" s="196">
        <v>0</v>
      </c>
      <c r="AF1515" s="272">
        <f t="shared" si="95"/>
        <v>1</v>
      </c>
      <c r="AG1515" s="196">
        <f t="shared" si="96"/>
        <v>0.26599</v>
      </c>
    </row>
    <row r="1516" spans="1:33" s="23" customFormat="1" x14ac:dyDescent="0.25">
      <c r="A1516" s="1">
        <v>1941</v>
      </c>
      <c r="B1516" s="1" t="s">
        <v>24</v>
      </c>
      <c r="C1516" s="1" t="str">
        <f t="shared" si="93"/>
        <v>1941NT</v>
      </c>
      <c r="D1516" s="1" t="s">
        <v>58</v>
      </c>
      <c r="E1516" s="1" t="str">
        <f t="shared" si="94"/>
        <v>1941NTResidential</v>
      </c>
      <c r="F1516" s="196">
        <v>0.12182999999999999</v>
      </c>
      <c r="G1516" s="196">
        <v>0.4264</v>
      </c>
      <c r="H1516" s="196">
        <v>0</v>
      </c>
      <c r="I1516" s="196">
        <v>2.4369999999999999E-2</v>
      </c>
      <c r="J1516" s="196">
        <v>0.1066</v>
      </c>
      <c r="K1516" s="196">
        <v>0</v>
      </c>
      <c r="L1516" s="196">
        <v>0</v>
      </c>
      <c r="M1516" s="196">
        <v>3.0499999999999998E-3</v>
      </c>
      <c r="N1516" s="196">
        <v>6.0899999999999999E-3</v>
      </c>
      <c r="O1516" s="196">
        <v>4.061E-2</v>
      </c>
      <c r="P1516" s="196">
        <v>5.0599999999998979E-3</v>
      </c>
      <c r="Q1516" s="196">
        <v>0</v>
      </c>
      <c r="R1516" s="196">
        <v>0</v>
      </c>
      <c r="S1516" s="196">
        <v>1.0199999999999999E-3</v>
      </c>
      <c r="T1516" s="196">
        <v>0</v>
      </c>
      <c r="U1516" s="196">
        <v>7.11E-3</v>
      </c>
      <c r="V1516" s="196">
        <v>8.1200000000000005E-3</v>
      </c>
      <c r="W1516" s="196">
        <v>8.1220000000000001E-2</v>
      </c>
      <c r="X1516" s="196">
        <v>6.0909999999999999E-2</v>
      </c>
      <c r="Y1516" s="196">
        <v>0.10152</v>
      </c>
      <c r="Z1516" s="196">
        <v>6.0899999999999999E-3</v>
      </c>
      <c r="AA1516" s="196">
        <v>0</v>
      </c>
      <c r="AB1516" s="196">
        <v>0</v>
      </c>
      <c r="AC1516" s="196">
        <v>0</v>
      </c>
      <c r="AD1516" s="196">
        <v>0</v>
      </c>
      <c r="AE1516" s="196">
        <v>0</v>
      </c>
      <c r="AF1516" s="272">
        <f t="shared" si="95"/>
        <v>1</v>
      </c>
      <c r="AG1516" s="196">
        <f t="shared" si="96"/>
        <v>0.26599</v>
      </c>
    </row>
    <row r="1517" spans="1:33" s="23" customFormat="1" x14ac:dyDescent="0.25">
      <c r="A1517" s="1">
        <v>1942</v>
      </c>
      <c r="B1517" s="1" t="s">
        <v>24</v>
      </c>
      <c r="C1517" s="1" t="str">
        <f t="shared" si="93"/>
        <v>1942NT</v>
      </c>
      <c r="D1517" s="1" t="s">
        <v>57</v>
      </c>
      <c r="E1517" s="1" t="str">
        <f t="shared" si="94"/>
        <v>1942NTC&amp;D</v>
      </c>
      <c r="F1517" s="274">
        <v>0</v>
      </c>
      <c r="G1517" s="274">
        <v>1.0829999999999999E-2</v>
      </c>
      <c r="H1517" s="274">
        <v>0</v>
      </c>
      <c r="I1517" s="274">
        <v>0.31966</v>
      </c>
      <c r="J1517" s="274">
        <v>0</v>
      </c>
      <c r="K1517" s="274">
        <v>0</v>
      </c>
      <c r="L1517" s="274">
        <v>0</v>
      </c>
      <c r="M1517" s="274">
        <v>0</v>
      </c>
      <c r="N1517" s="274">
        <v>0</v>
      </c>
      <c r="O1517" s="274">
        <v>0</v>
      </c>
      <c r="P1517" s="274">
        <v>0</v>
      </c>
      <c r="Q1517" s="274">
        <v>0</v>
      </c>
      <c r="R1517" s="274">
        <v>0</v>
      </c>
      <c r="S1517" s="274">
        <v>0</v>
      </c>
      <c r="T1517" s="274">
        <v>0.29006999999999999</v>
      </c>
      <c r="U1517" s="274">
        <v>0</v>
      </c>
      <c r="V1517" s="274">
        <v>0</v>
      </c>
      <c r="W1517" s="274">
        <v>4.0879999999999972E-2</v>
      </c>
      <c r="X1517" s="274">
        <v>0</v>
      </c>
      <c r="Y1517" s="274">
        <v>0</v>
      </c>
      <c r="Z1517" s="274">
        <v>0</v>
      </c>
      <c r="AA1517" s="274">
        <v>0</v>
      </c>
      <c r="AB1517" s="274">
        <v>0.15045</v>
      </c>
      <c r="AC1517" s="274">
        <v>7.0800000000000002E-2</v>
      </c>
      <c r="AD1517" s="274">
        <v>0.11731000000000003</v>
      </c>
      <c r="AE1517" s="274">
        <v>0</v>
      </c>
      <c r="AF1517" s="272">
        <f t="shared" si="95"/>
        <v>1</v>
      </c>
      <c r="AG1517" s="196">
        <f t="shared" si="96"/>
        <v>0.66950999999999994</v>
      </c>
    </row>
    <row r="1518" spans="1:33" s="23" customFormat="1" x14ac:dyDescent="0.25">
      <c r="A1518" s="1">
        <v>1942</v>
      </c>
      <c r="B1518" s="1" t="s">
        <v>24</v>
      </c>
      <c r="C1518" s="1" t="str">
        <f t="shared" si="93"/>
        <v>1942NT</v>
      </c>
      <c r="D1518" s="1" t="s">
        <v>56</v>
      </c>
      <c r="E1518" s="1" t="str">
        <f t="shared" si="94"/>
        <v>1942NTICI</v>
      </c>
      <c r="F1518" s="196">
        <v>0.12182999999999999</v>
      </c>
      <c r="G1518" s="196">
        <v>0.4264</v>
      </c>
      <c r="H1518" s="196">
        <v>0</v>
      </c>
      <c r="I1518" s="196">
        <v>2.4369999999999999E-2</v>
      </c>
      <c r="J1518" s="196">
        <v>0.1066</v>
      </c>
      <c r="K1518" s="196">
        <v>0</v>
      </c>
      <c r="L1518" s="196">
        <v>0</v>
      </c>
      <c r="M1518" s="196">
        <v>3.0499999999999998E-3</v>
      </c>
      <c r="N1518" s="196">
        <v>6.0899999999999999E-3</v>
      </c>
      <c r="O1518" s="196">
        <v>4.061E-2</v>
      </c>
      <c r="P1518" s="196">
        <v>5.0599999999998979E-3</v>
      </c>
      <c r="Q1518" s="196">
        <v>0</v>
      </c>
      <c r="R1518" s="196">
        <v>0</v>
      </c>
      <c r="S1518" s="196">
        <v>1.0199999999999999E-3</v>
      </c>
      <c r="T1518" s="196">
        <v>0</v>
      </c>
      <c r="U1518" s="196">
        <v>7.11E-3</v>
      </c>
      <c r="V1518" s="196">
        <v>8.1200000000000005E-3</v>
      </c>
      <c r="W1518" s="196">
        <v>8.1220000000000001E-2</v>
      </c>
      <c r="X1518" s="196">
        <v>6.0909999999999999E-2</v>
      </c>
      <c r="Y1518" s="197">
        <v>0.10152</v>
      </c>
      <c r="Z1518" s="196">
        <v>6.0899999999999999E-3</v>
      </c>
      <c r="AA1518" s="196">
        <v>0</v>
      </c>
      <c r="AB1518" s="196">
        <v>0</v>
      </c>
      <c r="AC1518" s="196">
        <v>0</v>
      </c>
      <c r="AD1518" s="196">
        <v>0</v>
      </c>
      <c r="AE1518" s="196">
        <v>0</v>
      </c>
      <c r="AF1518" s="272">
        <f t="shared" si="95"/>
        <v>1</v>
      </c>
      <c r="AG1518" s="196">
        <f t="shared" si="96"/>
        <v>0.26599</v>
      </c>
    </row>
    <row r="1519" spans="1:33" s="23" customFormat="1" x14ac:dyDescent="0.25">
      <c r="A1519" s="1">
        <v>1942</v>
      </c>
      <c r="B1519" s="1" t="s">
        <v>24</v>
      </c>
      <c r="C1519" s="1" t="str">
        <f t="shared" si="93"/>
        <v>1942NT</v>
      </c>
      <c r="D1519" s="1" t="s">
        <v>58</v>
      </c>
      <c r="E1519" s="1" t="str">
        <f t="shared" si="94"/>
        <v>1942NTResidential</v>
      </c>
      <c r="F1519" s="196">
        <v>0.12182999999999999</v>
      </c>
      <c r="G1519" s="196">
        <v>0.4264</v>
      </c>
      <c r="H1519" s="196">
        <v>0</v>
      </c>
      <c r="I1519" s="196">
        <v>2.4369999999999999E-2</v>
      </c>
      <c r="J1519" s="196">
        <v>0.1066</v>
      </c>
      <c r="K1519" s="196">
        <v>0</v>
      </c>
      <c r="L1519" s="196">
        <v>0</v>
      </c>
      <c r="M1519" s="196">
        <v>3.0499999999999998E-3</v>
      </c>
      <c r="N1519" s="196">
        <v>6.0899999999999999E-3</v>
      </c>
      <c r="O1519" s="196">
        <v>4.061E-2</v>
      </c>
      <c r="P1519" s="196">
        <v>5.0599999999998979E-3</v>
      </c>
      <c r="Q1519" s="196">
        <v>0</v>
      </c>
      <c r="R1519" s="196">
        <v>0</v>
      </c>
      <c r="S1519" s="196">
        <v>1.0199999999999999E-3</v>
      </c>
      <c r="T1519" s="196">
        <v>0</v>
      </c>
      <c r="U1519" s="196">
        <v>7.11E-3</v>
      </c>
      <c r="V1519" s="196">
        <v>8.1200000000000005E-3</v>
      </c>
      <c r="W1519" s="196">
        <v>8.1220000000000001E-2</v>
      </c>
      <c r="X1519" s="196">
        <v>6.0909999999999999E-2</v>
      </c>
      <c r="Y1519" s="196">
        <v>0.10152</v>
      </c>
      <c r="Z1519" s="196">
        <v>6.0899999999999999E-3</v>
      </c>
      <c r="AA1519" s="196">
        <v>0</v>
      </c>
      <c r="AB1519" s="196">
        <v>0</v>
      </c>
      <c r="AC1519" s="196">
        <v>0</v>
      </c>
      <c r="AD1519" s="196">
        <v>0</v>
      </c>
      <c r="AE1519" s="196">
        <v>0</v>
      </c>
      <c r="AF1519" s="272">
        <f t="shared" si="95"/>
        <v>1</v>
      </c>
      <c r="AG1519" s="196">
        <f t="shared" si="96"/>
        <v>0.26599</v>
      </c>
    </row>
    <row r="1520" spans="1:33" s="23" customFormat="1" x14ac:dyDescent="0.25">
      <c r="A1520" s="1">
        <v>1943</v>
      </c>
      <c r="B1520" s="1" t="s">
        <v>24</v>
      </c>
      <c r="C1520" s="1" t="str">
        <f t="shared" si="93"/>
        <v>1943NT</v>
      </c>
      <c r="D1520" s="1" t="s">
        <v>57</v>
      </c>
      <c r="E1520" s="1" t="str">
        <f t="shared" si="94"/>
        <v>1943NTC&amp;D</v>
      </c>
      <c r="F1520" s="274">
        <v>0</v>
      </c>
      <c r="G1520" s="274">
        <v>1.0829999999999999E-2</v>
      </c>
      <c r="H1520" s="274">
        <v>0</v>
      </c>
      <c r="I1520" s="274">
        <v>0.31966</v>
      </c>
      <c r="J1520" s="274">
        <v>0</v>
      </c>
      <c r="K1520" s="274">
        <v>0</v>
      </c>
      <c r="L1520" s="274">
        <v>0</v>
      </c>
      <c r="M1520" s="274">
        <v>0</v>
      </c>
      <c r="N1520" s="274">
        <v>0</v>
      </c>
      <c r="O1520" s="274">
        <v>0</v>
      </c>
      <c r="P1520" s="274">
        <v>0</v>
      </c>
      <c r="Q1520" s="274">
        <v>0</v>
      </c>
      <c r="R1520" s="274">
        <v>0</v>
      </c>
      <c r="S1520" s="274">
        <v>0</v>
      </c>
      <c r="T1520" s="274">
        <v>0.29006999999999999</v>
      </c>
      <c r="U1520" s="274">
        <v>0</v>
      </c>
      <c r="V1520" s="274">
        <v>0</v>
      </c>
      <c r="W1520" s="274">
        <v>4.0879999999999972E-2</v>
      </c>
      <c r="X1520" s="274">
        <v>0</v>
      </c>
      <c r="Y1520" s="274">
        <v>0</v>
      </c>
      <c r="Z1520" s="274">
        <v>0</v>
      </c>
      <c r="AA1520" s="274">
        <v>0</v>
      </c>
      <c r="AB1520" s="274">
        <v>0.15045</v>
      </c>
      <c r="AC1520" s="274">
        <v>7.0800000000000002E-2</v>
      </c>
      <c r="AD1520" s="274">
        <v>0.11731000000000003</v>
      </c>
      <c r="AE1520" s="274">
        <v>0</v>
      </c>
      <c r="AF1520" s="272">
        <f t="shared" si="95"/>
        <v>1</v>
      </c>
      <c r="AG1520" s="196">
        <f t="shared" si="96"/>
        <v>0.66950999999999994</v>
      </c>
    </row>
    <row r="1521" spans="1:33" s="23" customFormat="1" x14ac:dyDescent="0.25">
      <c r="A1521" s="1">
        <v>1943</v>
      </c>
      <c r="B1521" s="1" t="s">
        <v>24</v>
      </c>
      <c r="C1521" s="1" t="str">
        <f t="shared" si="93"/>
        <v>1943NT</v>
      </c>
      <c r="D1521" s="1" t="s">
        <v>56</v>
      </c>
      <c r="E1521" s="1" t="str">
        <f t="shared" si="94"/>
        <v>1943NTICI</v>
      </c>
      <c r="F1521" s="196">
        <v>0.12182999999999999</v>
      </c>
      <c r="G1521" s="196">
        <v>0.4264</v>
      </c>
      <c r="H1521" s="196">
        <v>0</v>
      </c>
      <c r="I1521" s="196">
        <v>2.4369999999999999E-2</v>
      </c>
      <c r="J1521" s="196">
        <v>0.1066</v>
      </c>
      <c r="K1521" s="196">
        <v>0</v>
      </c>
      <c r="L1521" s="196">
        <v>0</v>
      </c>
      <c r="M1521" s="196">
        <v>3.0499999999999998E-3</v>
      </c>
      <c r="N1521" s="196">
        <v>6.0899999999999999E-3</v>
      </c>
      <c r="O1521" s="196">
        <v>4.061E-2</v>
      </c>
      <c r="P1521" s="196">
        <v>5.0599999999998979E-3</v>
      </c>
      <c r="Q1521" s="196">
        <v>0</v>
      </c>
      <c r="R1521" s="196">
        <v>0</v>
      </c>
      <c r="S1521" s="196">
        <v>1.0199999999999999E-3</v>
      </c>
      <c r="T1521" s="196">
        <v>0</v>
      </c>
      <c r="U1521" s="196">
        <v>7.11E-3</v>
      </c>
      <c r="V1521" s="196">
        <v>8.1200000000000005E-3</v>
      </c>
      <c r="W1521" s="196">
        <v>8.1220000000000001E-2</v>
      </c>
      <c r="X1521" s="196">
        <v>6.0909999999999999E-2</v>
      </c>
      <c r="Y1521" s="197">
        <v>0.10152</v>
      </c>
      <c r="Z1521" s="196">
        <v>6.0899999999999999E-3</v>
      </c>
      <c r="AA1521" s="196">
        <v>0</v>
      </c>
      <c r="AB1521" s="196">
        <v>0</v>
      </c>
      <c r="AC1521" s="196">
        <v>0</v>
      </c>
      <c r="AD1521" s="196">
        <v>0</v>
      </c>
      <c r="AE1521" s="196">
        <v>0</v>
      </c>
      <c r="AF1521" s="272">
        <f t="shared" si="95"/>
        <v>1</v>
      </c>
      <c r="AG1521" s="196">
        <f t="shared" si="96"/>
        <v>0.26599</v>
      </c>
    </row>
    <row r="1522" spans="1:33" s="23" customFormat="1" x14ac:dyDescent="0.25">
      <c r="A1522" s="1">
        <v>1943</v>
      </c>
      <c r="B1522" s="1" t="s">
        <v>24</v>
      </c>
      <c r="C1522" s="1" t="str">
        <f t="shared" si="93"/>
        <v>1943NT</v>
      </c>
      <c r="D1522" s="1" t="s">
        <v>58</v>
      </c>
      <c r="E1522" s="1" t="str">
        <f t="shared" si="94"/>
        <v>1943NTResidential</v>
      </c>
      <c r="F1522" s="196">
        <v>0.12182999999999999</v>
      </c>
      <c r="G1522" s="196">
        <v>0.4264</v>
      </c>
      <c r="H1522" s="196">
        <v>0</v>
      </c>
      <c r="I1522" s="196">
        <v>2.4369999999999999E-2</v>
      </c>
      <c r="J1522" s="196">
        <v>0.1066</v>
      </c>
      <c r="K1522" s="196">
        <v>0</v>
      </c>
      <c r="L1522" s="196">
        <v>0</v>
      </c>
      <c r="M1522" s="196">
        <v>3.0499999999999998E-3</v>
      </c>
      <c r="N1522" s="196">
        <v>6.0899999999999999E-3</v>
      </c>
      <c r="O1522" s="196">
        <v>4.061E-2</v>
      </c>
      <c r="P1522" s="196">
        <v>5.0599999999998979E-3</v>
      </c>
      <c r="Q1522" s="196">
        <v>0</v>
      </c>
      <c r="R1522" s="196">
        <v>0</v>
      </c>
      <c r="S1522" s="196">
        <v>1.0199999999999999E-3</v>
      </c>
      <c r="T1522" s="196">
        <v>0</v>
      </c>
      <c r="U1522" s="196">
        <v>7.11E-3</v>
      </c>
      <c r="V1522" s="196">
        <v>8.1200000000000005E-3</v>
      </c>
      <c r="W1522" s="196">
        <v>8.1220000000000001E-2</v>
      </c>
      <c r="X1522" s="196">
        <v>6.0909999999999999E-2</v>
      </c>
      <c r="Y1522" s="197">
        <v>0.10152</v>
      </c>
      <c r="Z1522" s="196">
        <v>6.0899999999999999E-3</v>
      </c>
      <c r="AA1522" s="196">
        <v>0</v>
      </c>
      <c r="AB1522" s="196">
        <v>0</v>
      </c>
      <c r="AC1522" s="196">
        <v>0</v>
      </c>
      <c r="AD1522" s="196">
        <v>0</v>
      </c>
      <c r="AE1522" s="196">
        <v>0</v>
      </c>
      <c r="AF1522" s="272">
        <f t="shared" si="95"/>
        <v>1</v>
      </c>
      <c r="AG1522" s="196">
        <f t="shared" si="96"/>
        <v>0.26599</v>
      </c>
    </row>
    <row r="1523" spans="1:33" s="23" customFormat="1" x14ac:dyDescent="0.25">
      <c r="A1523" s="1">
        <v>1944</v>
      </c>
      <c r="B1523" s="1" t="s">
        <v>24</v>
      </c>
      <c r="C1523" s="1" t="str">
        <f t="shared" si="93"/>
        <v>1944NT</v>
      </c>
      <c r="D1523" s="1" t="s">
        <v>57</v>
      </c>
      <c r="E1523" s="1" t="str">
        <f t="shared" si="94"/>
        <v>1944NTC&amp;D</v>
      </c>
      <c r="F1523" s="274">
        <v>0</v>
      </c>
      <c r="G1523" s="274">
        <v>1.0829999999999999E-2</v>
      </c>
      <c r="H1523" s="274">
        <v>0</v>
      </c>
      <c r="I1523" s="274">
        <v>0.31966</v>
      </c>
      <c r="J1523" s="274">
        <v>0</v>
      </c>
      <c r="K1523" s="274">
        <v>0</v>
      </c>
      <c r="L1523" s="274">
        <v>0</v>
      </c>
      <c r="M1523" s="274">
        <v>0</v>
      </c>
      <c r="N1523" s="274">
        <v>0</v>
      </c>
      <c r="O1523" s="274">
        <v>0</v>
      </c>
      <c r="P1523" s="274">
        <v>0</v>
      </c>
      <c r="Q1523" s="274">
        <v>0</v>
      </c>
      <c r="R1523" s="274">
        <v>0</v>
      </c>
      <c r="S1523" s="274">
        <v>0</v>
      </c>
      <c r="T1523" s="274">
        <v>0.29006999999999999</v>
      </c>
      <c r="U1523" s="274">
        <v>0</v>
      </c>
      <c r="V1523" s="274">
        <v>0</v>
      </c>
      <c r="W1523" s="274">
        <v>4.0879999999999972E-2</v>
      </c>
      <c r="X1523" s="274">
        <v>0</v>
      </c>
      <c r="Y1523" s="274">
        <v>0</v>
      </c>
      <c r="Z1523" s="274">
        <v>0</v>
      </c>
      <c r="AA1523" s="274">
        <v>0</v>
      </c>
      <c r="AB1523" s="274">
        <v>0.15045</v>
      </c>
      <c r="AC1523" s="274">
        <v>7.0800000000000002E-2</v>
      </c>
      <c r="AD1523" s="274">
        <v>0.11731000000000003</v>
      </c>
      <c r="AE1523" s="274">
        <v>0</v>
      </c>
      <c r="AF1523" s="272">
        <f t="shared" si="95"/>
        <v>1</v>
      </c>
      <c r="AG1523" s="196">
        <f t="shared" si="96"/>
        <v>0.66950999999999994</v>
      </c>
    </row>
    <row r="1524" spans="1:33" s="23" customFormat="1" x14ac:dyDescent="0.25">
      <c r="A1524" s="1">
        <v>1944</v>
      </c>
      <c r="B1524" s="1" t="s">
        <v>24</v>
      </c>
      <c r="C1524" s="1" t="str">
        <f t="shared" si="93"/>
        <v>1944NT</v>
      </c>
      <c r="D1524" s="1" t="s">
        <v>56</v>
      </c>
      <c r="E1524" s="1" t="str">
        <f t="shared" si="94"/>
        <v>1944NTICI</v>
      </c>
      <c r="F1524" s="196">
        <v>0.12182999999999999</v>
      </c>
      <c r="G1524" s="196">
        <v>0.4264</v>
      </c>
      <c r="H1524" s="196">
        <v>0</v>
      </c>
      <c r="I1524" s="196">
        <v>2.4369999999999999E-2</v>
      </c>
      <c r="J1524" s="196">
        <v>0.1066</v>
      </c>
      <c r="K1524" s="196">
        <v>0</v>
      </c>
      <c r="L1524" s="196">
        <v>0</v>
      </c>
      <c r="M1524" s="196">
        <v>3.0499999999999998E-3</v>
      </c>
      <c r="N1524" s="196">
        <v>6.0899999999999999E-3</v>
      </c>
      <c r="O1524" s="196">
        <v>4.061E-2</v>
      </c>
      <c r="P1524" s="196">
        <v>5.0599999999998979E-3</v>
      </c>
      <c r="Q1524" s="196">
        <v>0</v>
      </c>
      <c r="R1524" s="196">
        <v>0</v>
      </c>
      <c r="S1524" s="196">
        <v>1.0199999999999999E-3</v>
      </c>
      <c r="T1524" s="196">
        <v>0</v>
      </c>
      <c r="U1524" s="196">
        <v>7.11E-3</v>
      </c>
      <c r="V1524" s="196">
        <v>8.1200000000000005E-3</v>
      </c>
      <c r="W1524" s="196">
        <v>8.1220000000000001E-2</v>
      </c>
      <c r="X1524" s="196">
        <v>6.0909999999999999E-2</v>
      </c>
      <c r="Y1524" s="196">
        <v>0.10152</v>
      </c>
      <c r="Z1524" s="196">
        <v>6.0899999999999999E-3</v>
      </c>
      <c r="AA1524" s="196">
        <v>0</v>
      </c>
      <c r="AB1524" s="196">
        <v>0</v>
      </c>
      <c r="AC1524" s="196">
        <v>0</v>
      </c>
      <c r="AD1524" s="196">
        <v>0</v>
      </c>
      <c r="AE1524" s="196">
        <v>0</v>
      </c>
      <c r="AF1524" s="272">
        <f t="shared" si="95"/>
        <v>1</v>
      </c>
      <c r="AG1524" s="196">
        <f t="shared" si="96"/>
        <v>0.26599</v>
      </c>
    </row>
    <row r="1525" spans="1:33" s="23" customFormat="1" x14ac:dyDescent="0.25">
      <c r="A1525" s="1">
        <v>1944</v>
      </c>
      <c r="B1525" s="1" t="s">
        <v>24</v>
      </c>
      <c r="C1525" s="1" t="str">
        <f t="shared" si="93"/>
        <v>1944NT</v>
      </c>
      <c r="D1525" s="1" t="s">
        <v>58</v>
      </c>
      <c r="E1525" s="1" t="str">
        <f t="shared" si="94"/>
        <v>1944NTResidential</v>
      </c>
      <c r="F1525" s="196">
        <v>0.12182999999999999</v>
      </c>
      <c r="G1525" s="196">
        <v>0.4264</v>
      </c>
      <c r="H1525" s="196">
        <v>0</v>
      </c>
      <c r="I1525" s="196">
        <v>2.4369999999999999E-2</v>
      </c>
      <c r="J1525" s="196">
        <v>0.1066</v>
      </c>
      <c r="K1525" s="196">
        <v>0</v>
      </c>
      <c r="L1525" s="196">
        <v>0</v>
      </c>
      <c r="M1525" s="196">
        <v>3.0499999999999998E-3</v>
      </c>
      <c r="N1525" s="196">
        <v>6.0899999999999999E-3</v>
      </c>
      <c r="O1525" s="196">
        <v>4.061E-2</v>
      </c>
      <c r="P1525" s="196">
        <v>5.0599999999998979E-3</v>
      </c>
      <c r="Q1525" s="196">
        <v>0</v>
      </c>
      <c r="R1525" s="196">
        <v>0</v>
      </c>
      <c r="S1525" s="196">
        <v>1.0199999999999999E-3</v>
      </c>
      <c r="T1525" s="196">
        <v>0</v>
      </c>
      <c r="U1525" s="196">
        <v>7.11E-3</v>
      </c>
      <c r="V1525" s="196">
        <v>8.1200000000000005E-3</v>
      </c>
      <c r="W1525" s="196">
        <v>8.1220000000000001E-2</v>
      </c>
      <c r="X1525" s="196">
        <v>6.0909999999999999E-2</v>
      </c>
      <c r="Y1525" s="197">
        <v>0.10152</v>
      </c>
      <c r="Z1525" s="196">
        <v>6.0899999999999999E-3</v>
      </c>
      <c r="AA1525" s="196">
        <v>0</v>
      </c>
      <c r="AB1525" s="196">
        <v>0</v>
      </c>
      <c r="AC1525" s="196">
        <v>0</v>
      </c>
      <c r="AD1525" s="196">
        <v>0</v>
      </c>
      <c r="AE1525" s="196">
        <v>0</v>
      </c>
      <c r="AF1525" s="272">
        <f t="shared" si="95"/>
        <v>1</v>
      </c>
      <c r="AG1525" s="196">
        <f t="shared" si="96"/>
        <v>0.26599</v>
      </c>
    </row>
    <row r="1526" spans="1:33" s="23" customFormat="1" x14ac:dyDescent="0.25">
      <c r="A1526" s="1">
        <v>1945</v>
      </c>
      <c r="B1526" s="1" t="s">
        <v>24</v>
      </c>
      <c r="C1526" s="1" t="str">
        <f t="shared" si="93"/>
        <v>1945NT</v>
      </c>
      <c r="D1526" s="1" t="s">
        <v>57</v>
      </c>
      <c r="E1526" s="1" t="str">
        <f t="shared" si="94"/>
        <v>1945NTC&amp;D</v>
      </c>
      <c r="F1526" s="274">
        <v>0</v>
      </c>
      <c r="G1526" s="274">
        <v>1.0829999999999999E-2</v>
      </c>
      <c r="H1526" s="274">
        <v>0</v>
      </c>
      <c r="I1526" s="274">
        <v>0.31966</v>
      </c>
      <c r="J1526" s="274">
        <v>0</v>
      </c>
      <c r="K1526" s="274">
        <v>0</v>
      </c>
      <c r="L1526" s="274">
        <v>0</v>
      </c>
      <c r="M1526" s="274">
        <v>0</v>
      </c>
      <c r="N1526" s="274">
        <v>0</v>
      </c>
      <c r="O1526" s="274">
        <v>0</v>
      </c>
      <c r="P1526" s="274">
        <v>0</v>
      </c>
      <c r="Q1526" s="274">
        <v>0</v>
      </c>
      <c r="R1526" s="274">
        <v>0</v>
      </c>
      <c r="S1526" s="274">
        <v>0</v>
      </c>
      <c r="T1526" s="274">
        <v>0.29006999999999999</v>
      </c>
      <c r="U1526" s="274">
        <v>0</v>
      </c>
      <c r="V1526" s="274">
        <v>0</v>
      </c>
      <c r="W1526" s="274">
        <v>4.0879999999999972E-2</v>
      </c>
      <c r="X1526" s="274">
        <v>0</v>
      </c>
      <c r="Y1526" s="274">
        <v>0</v>
      </c>
      <c r="Z1526" s="274">
        <v>0</v>
      </c>
      <c r="AA1526" s="274">
        <v>0</v>
      </c>
      <c r="AB1526" s="274">
        <v>0.15045</v>
      </c>
      <c r="AC1526" s="274">
        <v>7.0800000000000002E-2</v>
      </c>
      <c r="AD1526" s="274">
        <v>0.11731000000000003</v>
      </c>
      <c r="AE1526" s="274">
        <v>0</v>
      </c>
      <c r="AF1526" s="272">
        <f t="shared" si="95"/>
        <v>1</v>
      </c>
      <c r="AG1526" s="196">
        <f t="shared" si="96"/>
        <v>0.66950999999999994</v>
      </c>
    </row>
    <row r="1527" spans="1:33" s="23" customFormat="1" x14ac:dyDescent="0.25">
      <c r="A1527" s="1">
        <v>1945</v>
      </c>
      <c r="B1527" s="1" t="s">
        <v>24</v>
      </c>
      <c r="C1527" s="1" t="str">
        <f t="shared" si="93"/>
        <v>1945NT</v>
      </c>
      <c r="D1527" s="1" t="s">
        <v>56</v>
      </c>
      <c r="E1527" s="1" t="str">
        <f t="shared" si="94"/>
        <v>1945NTICI</v>
      </c>
      <c r="F1527" s="196">
        <v>0.12182999999999999</v>
      </c>
      <c r="G1527" s="196">
        <v>0.4264</v>
      </c>
      <c r="H1527" s="196">
        <v>0</v>
      </c>
      <c r="I1527" s="196">
        <v>2.4369999999999999E-2</v>
      </c>
      <c r="J1527" s="196">
        <v>0.1066</v>
      </c>
      <c r="K1527" s="196">
        <v>0</v>
      </c>
      <c r="L1527" s="196">
        <v>0</v>
      </c>
      <c r="M1527" s="196">
        <v>3.0499999999999998E-3</v>
      </c>
      <c r="N1527" s="196">
        <v>6.0899999999999999E-3</v>
      </c>
      <c r="O1527" s="196">
        <v>4.061E-2</v>
      </c>
      <c r="P1527" s="196">
        <v>5.0599999999998979E-3</v>
      </c>
      <c r="Q1527" s="196">
        <v>0</v>
      </c>
      <c r="R1527" s="196">
        <v>0</v>
      </c>
      <c r="S1527" s="196">
        <v>1.0199999999999999E-3</v>
      </c>
      <c r="T1527" s="196">
        <v>0</v>
      </c>
      <c r="U1527" s="196">
        <v>7.11E-3</v>
      </c>
      <c r="V1527" s="196">
        <v>8.1200000000000005E-3</v>
      </c>
      <c r="W1527" s="196">
        <v>8.1220000000000001E-2</v>
      </c>
      <c r="X1527" s="196">
        <v>6.0909999999999999E-2</v>
      </c>
      <c r="Y1527" s="197">
        <v>0.10152</v>
      </c>
      <c r="Z1527" s="196">
        <v>6.0899999999999999E-3</v>
      </c>
      <c r="AA1527" s="196">
        <v>0</v>
      </c>
      <c r="AB1527" s="196">
        <v>0</v>
      </c>
      <c r="AC1527" s="196">
        <v>0</v>
      </c>
      <c r="AD1527" s="196">
        <v>0</v>
      </c>
      <c r="AE1527" s="196">
        <v>0</v>
      </c>
      <c r="AF1527" s="272">
        <f t="shared" si="95"/>
        <v>1</v>
      </c>
      <c r="AG1527" s="196">
        <f t="shared" si="96"/>
        <v>0.26599</v>
      </c>
    </row>
    <row r="1528" spans="1:33" s="23" customFormat="1" x14ac:dyDescent="0.25">
      <c r="A1528" s="1">
        <v>1945</v>
      </c>
      <c r="B1528" s="1" t="s">
        <v>24</v>
      </c>
      <c r="C1528" s="1" t="str">
        <f t="shared" si="93"/>
        <v>1945NT</v>
      </c>
      <c r="D1528" s="1" t="s">
        <v>58</v>
      </c>
      <c r="E1528" s="1" t="str">
        <f t="shared" si="94"/>
        <v>1945NTResidential</v>
      </c>
      <c r="F1528" s="196">
        <v>0.12182999999999999</v>
      </c>
      <c r="G1528" s="196">
        <v>0.4264</v>
      </c>
      <c r="H1528" s="196">
        <v>0</v>
      </c>
      <c r="I1528" s="196">
        <v>2.4369999999999999E-2</v>
      </c>
      <c r="J1528" s="196">
        <v>0.1066</v>
      </c>
      <c r="K1528" s="196">
        <v>0</v>
      </c>
      <c r="L1528" s="196">
        <v>0</v>
      </c>
      <c r="M1528" s="196">
        <v>3.0499999999999998E-3</v>
      </c>
      <c r="N1528" s="196">
        <v>6.0899999999999999E-3</v>
      </c>
      <c r="O1528" s="196">
        <v>4.061E-2</v>
      </c>
      <c r="P1528" s="196">
        <v>5.0599999999998979E-3</v>
      </c>
      <c r="Q1528" s="196">
        <v>0</v>
      </c>
      <c r="R1528" s="196">
        <v>0</v>
      </c>
      <c r="S1528" s="196">
        <v>1.0199999999999999E-3</v>
      </c>
      <c r="T1528" s="196">
        <v>0</v>
      </c>
      <c r="U1528" s="196">
        <v>7.11E-3</v>
      </c>
      <c r="V1528" s="196">
        <v>8.1200000000000005E-3</v>
      </c>
      <c r="W1528" s="196">
        <v>8.1220000000000001E-2</v>
      </c>
      <c r="X1528" s="196">
        <v>6.0909999999999999E-2</v>
      </c>
      <c r="Y1528" s="197">
        <v>0.10152</v>
      </c>
      <c r="Z1528" s="196">
        <v>6.0899999999999999E-3</v>
      </c>
      <c r="AA1528" s="196">
        <v>0</v>
      </c>
      <c r="AB1528" s="196">
        <v>0</v>
      </c>
      <c r="AC1528" s="196">
        <v>0</v>
      </c>
      <c r="AD1528" s="196">
        <v>0</v>
      </c>
      <c r="AE1528" s="196">
        <v>0</v>
      </c>
      <c r="AF1528" s="272">
        <f t="shared" si="95"/>
        <v>1</v>
      </c>
      <c r="AG1528" s="196">
        <f t="shared" si="96"/>
        <v>0.26599</v>
      </c>
    </row>
    <row r="1529" spans="1:33" s="23" customFormat="1" x14ac:dyDescent="0.25">
      <c r="A1529" s="1">
        <v>1946</v>
      </c>
      <c r="B1529" s="1" t="s">
        <v>24</v>
      </c>
      <c r="C1529" s="1" t="str">
        <f t="shared" si="93"/>
        <v>1946NT</v>
      </c>
      <c r="D1529" s="1" t="s">
        <v>57</v>
      </c>
      <c r="E1529" s="1" t="str">
        <f t="shared" si="94"/>
        <v>1946NTC&amp;D</v>
      </c>
      <c r="F1529" s="274">
        <v>0</v>
      </c>
      <c r="G1529" s="274">
        <v>1.0829999999999999E-2</v>
      </c>
      <c r="H1529" s="274">
        <v>0</v>
      </c>
      <c r="I1529" s="274">
        <v>0.31966</v>
      </c>
      <c r="J1529" s="274">
        <v>0</v>
      </c>
      <c r="K1529" s="274">
        <v>0</v>
      </c>
      <c r="L1529" s="274">
        <v>0</v>
      </c>
      <c r="M1529" s="274">
        <v>0</v>
      </c>
      <c r="N1529" s="274">
        <v>0</v>
      </c>
      <c r="O1529" s="274">
        <v>0</v>
      </c>
      <c r="P1529" s="274">
        <v>0</v>
      </c>
      <c r="Q1529" s="274">
        <v>0</v>
      </c>
      <c r="R1529" s="274">
        <v>0</v>
      </c>
      <c r="S1529" s="274">
        <v>0</v>
      </c>
      <c r="T1529" s="274">
        <v>0.29006999999999999</v>
      </c>
      <c r="U1529" s="274">
        <v>0</v>
      </c>
      <c r="V1529" s="274">
        <v>0</v>
      </c>
      <c r="W1529" s="274">
        <v>4.0879999999999972E-2</v>
      </c>
      <c r="X1529" s="274">
        <v>0</v>
      </c>
      <c r="Y1529" s="274">
        <v>0</v>
      </c>
      <c r="Z1529" s="274">
        <v>0</v>
      </c>
      <c r="AA1529" s="274">
        <v>0</v>
      </c>
      <c r="AB1529" s="274">
        <v>0.15045</v>
      </c>
      <c r="AC1529" s="274">
        <v>7.0800000000000002E-2</v>
      </c>
      <c r="AD1529" s="274">
        <v>0.11731000000000003</v>
      </c>
      <c r="AE1529" s="274">
        <v>0</v>
      </c>
      <c r="AF1529" s="272">
        <f t="shared" si="95"/>
        <v>1</v>
      </c>
      <c r="AG1529" s="196">
        <f t="shared" si="96"/>
        <v>0.66950999999999994</v>
      </c>
    </row>
    <row r="1530" spans="1:33" s="23" customFormat="1" x14ac:dyDescent="0.25">
      <c r="A1530" s="1">
        <v>1946</v>
      </c>
      <c r="B1530" s="1" t="s">
        <v>24</v>
      </c>
      <c r="C1530" s="1" t="str">
        <f t="shared" si="93"/>
        <v>1946NT</v>
      </c>
      <c r="D1530" s="1" t="s">
        <v>56</v>
      </c>
      <c r="E1530" s="1" t="str">
        <f t="shared" si="94"/>
        <v>1946NTICI</v>
      </c>
      <c r="F1530" s="196">
        <v>0.12182999999999999</v>
      </c>
      <c r="G1530" s="196">
        <v>0.4264</v>
      </c>
      <c r="H1530" s="196">
        <v>0</v>
      </c>
      <c r="I1530" s="196">
        <v>2.4369999999999999E-2</v>
      </c>
      <c r="J1530" s="196">
        <v>0.1066</v>
      </c>
      <c r="K1530" s="196">
        <v>0</v>
      </c>
      <c r="L1530" s="196">
        <v>0</v>
      </c>
      <c r="M1530" s="196">
        <v>3.0499999999999998E-3</v>
      </c>
      <c r="N1530" s="196">
        <v>6.0899999999999999E-3</v>
      </c>
      <c r="O1530" s="196">
        <v>4.061E-2</v>
      </c>
      <c r="P1530" s="196">
        <v>5.0599999999998979E-3</v>
      </c>
      <c r="Q1530" s="196">
        <v>0</v>
      </c>
      <c r="R1530" s="196">
        <v>0</v>
      </c>
      <c r="S1530" s="196">
        <v>1.0199999999999999E-3</v>
      </c>
      <c r="T1530" s="196">
        <v>0</v>
      </c>
      <c r="U1530" s="196">
        <v>7.11E-3</v>
      </c>
      <c r="V1530" s="196">
        <v>8.1200000000000005E-3</v>
      </c>
      <c r="W1530" s="196">
        <v>8.1220000000000001E-2</v>
      </c>
      <c r="X1530" s="196">
        <v>6.0909999999999999E-2</v>
      </c>
      <c r="Y1530" s="197">
        <v>0.10152</v>
      </c>
      <c r="Z1530" s="196">
        <v>6.0899999999999999E-3</v>
      </c>
      <c r="AA1530" s="196">
        <v>0</v>
      </c>
      <c r="AB1530" s="196">
        <v>0</v>
      </c>
      <c r="AC1530" s="196">
        <v>0</v>
      </c>
      <c r="AD1530" s="196">
        <v>0</v>
      </c>
      <c r="AE1530" s="196">
        <v>0</v>
      </c>
      <c r="AF1530" s="272">
        <f t="shared" si="95"/>
        <v>1</v>
      </c>
      <c r="AG1530" s="196">
        <f t="shared" si="96"/>
        <v>0.26599</v>
      </c>
    </row>
    <row r="1531" spans="1:33" s="23" customFormat="1" x14ac:dyDescent="0.25">
      <c r="A1531" s="1">
        <v>1946</v>
      </c>
      <c r="B1531" s="1" t="s">
        <v>24</v>
      </c>
      <c r="C1531" s="1" t="str">
        <f t="shared" si="93"/>
        <v>1946NT</v>
      </c>
      <c r="D1531" s="1" t="s">
        <v>58</v>
      </c>
      <c r="E1531" s="1" t="str">
        <f t="shared" si="94"/>
        <v>1946NTResidential</v>
      </c>
      <c r="F1531" s="196">
        <v>0.12182999999999999</v>
      </c>
      <c r="G1531" s="196">
        <v>0.4264</v>
      </c>
      <c r="H1531" s="196">
        <v>0</v>
      </c>
      <c r="I1531" s="196">
        <v>2.4369999999999999E-2</v>
      </c>
      <c r="J1531" s="196">
        <v>0.1066</v>
      </c>
      <c r="K1531" s="196">
        <v>0</v>
      </c>
      <c r="L1531" s="196">
        <v>0</v>
      </c>
      <c r="M1531" s="196">
        <v>3.0499999999999998E-3</v>
      </c>
      <c r="N1531" s="196">
        <v>6.0899999999999999E-3</v>
      </c>
      <c r="O1531" s="196">
        <v>4.061E-2</v>
      </c>
      <c r="P1531" s="196">
        <v>5.0599999999998979E-3</v>
      </c>
      <c r="Q1531" s="196">
        <v>0</v>
      </c>
      <c r="R1531" s="196">
        <v>0</v>
      </c>
      <c r="S1531" s="196">
        <v>1.0199999999999999E-3</v>
      </c>
      <c r="T1531" s="196">
        <v>0</v>
      </c>
      <c r="U1531" s="196">
        <v>7.11E-3</v>
      </c>
      <c r="V1531" s="196">
        <v>8.1200000000000005E-3</v>
      </c>
      <c r="W1531" s="196">
        <v>8.1220000000000001E-2</v>
      </c>
      <c r="X1531" s="196">
        <v>6.0909999999999999E-2</v>
      </c>
      <c r="Y1531" s="197">
        <v>0.10152</v>
      </c>
      <c r="Z1531" s="196">
        <v>6.0899999999999999E-3</v>
      </c>
      <c r="AA1531" s="196">
        <v>0</v>
      </c>
      <c r="AB1531" s="196">
        <v>0</v>
      </c>
      <c r="AC1531" s="196">
        <v>0</v>
      </c>
      <c r="AD1531" s="196">
        <v>0</v>
      </c>
      <c r="AE1531" s="196">
        <v>0</v>
      </c>
      <c r="AF1531" s="272">
        <f t="shared" si="95"/>
        <v>1</v>
      </c>
      <c r="AG1531" s="196">
        <f t="shared" si="96"/>
        <v>0.26599</v>
      </c>
    </row>
    <row r="1532" spans="1:33" s="23" customFormat="1" x14ac:dyDescent="0.25">
      <c r="A1532" s="1">
        <v>1947</v>
      </c>
      <c r="B1532" s="1" t="s">
        <v>24</v>
      </c>
      <c r="C1532" s="1" t="str">
        <f t="shared" si="93"/>
        <v>1947NT</v>
      </c>
      <c r="D1532" s="1" t="s">
        <v>57</v>
      </c>
      <c r="E1532" s="1" t="str">
        <f t="shared" si="94"/>
        <v>1947NTC&amp;D</v>
      </c>
      <c r="F1532" s="274">
        <v>0</v>
      </c>
      <c r="G1532" s="274">
        <v>1.0829999999999999E-2</v>
      </c>
      <c r="H1532" s="274">
        <v>0</v>
      </c>
      <c r="I1532" s="274">
        <v>0.31966</v>
      </c>
      <c r="J1532" s="274">
        <v>0</v>
      </c>
      <c r="K1532" s="274">
        <v>0</v>
      </c>
      <c r="L1532" s="274">
        <v>0</v>
      </c>
      <c r="M1532" s="274">
        <v>0</v>
      </c>
      <c r="N1532" s="274">
        <v>0</v>
      </c>
      <c r="O1532" s="274">
        <v>0</v>
      </c>
      <c r="P1532" s="274">
        <v>0</v>
      </c>
      <c r="Q1532" s="274">
        <v>0</v>
      </c>
      <c r="R1532" s="274">
        <v>0</v>
      </c>
      <c r="S1532" s="274">
        <v>0</v>
      </c>
      <c r="T1532" s="274">
        <v>0.29006999999999999</v>
      </c>
      <c r="U1532" s="274">
        <v>0</v>
      </c>
      <c r="V1532" s="274">
        <v>0</v>
      </c>
      <c r="W1532" s="274">
        <v>4.0879999999999972E-2</v>
      </c>
      <c r="X1532" s="274">
        <v>0</v>
      </c>
      <c r="Y1532" s="274">
        <v>0</v>
      </c>
      <c r="Z1532" s="274">
        <v>0</v>
      </c>
      <c r="AA1532" s="274">
        <v>0</v>
      </c>
      <c r="AB1532" s="274">
        <v>0.15045</v>
      </c>
      <c r="AC1532" s="274">
        <v>7.0800000000000002E-2</v>
      </c>
      <c r="AD1532" s="274">
        <v>0.11731000000000003</v>
      </c>
      <c r="AE1532" s="274">
        <v>0</v>
      </c>
      <c r="AF1532" s="272">
        <f t="shared" si="95"/>
        <v>1</v>
      </c>
      <c r="AG1532" s="196">
        <f t="shared" si="96"/>
        <v>0.66950999999999994</v>
      </c>
    </row>
    <row r="1533" spans="1:33" s="23" customFormat="1" x14ac:dyDescent="0.25">
      <c r="A1533" s="1">
        <v>1947</v>
      </c>
      <c r="B1533" s="1" t="s">
        <v>24</v>
      </c>
      <c r="C1533" s="1" t="str">
        <f t="shared" si="93"/>
        <v>1947NT</v>
      </c>
      <c r="D1533" s="1" t="s">
        <v>56</v>
      </c>
      <c r="E1533" s="1" t="str">
        <f t="shared" si="94"/>
        <v>1947NTICI</v>
      </c>
      <c r="F1533" s="196">
        <v>0.12182999999999999</v>
      </c>
      <c r="G1533" s="196">
        <v>0.4264</v>
      </c>
      <c r="H1533" s="196">
        <v>0</v>
      </c>
      <c r="I1533" s="196">
        <v>2.4369999999999999E-2</v>
      </c>
      <c r="J1533" s="196">
        <v>0.1066</v>
      </c>
      <c r="K1533" s="196">
        <v>0</v>
      </c>
      <c r="L1533" s="196">
        <v>0</v>
      </c>
      <c r="M1533" s="196">
        <v>3.0499999999999998E-3</v>
      </c>
      <c r="N1533" s="196">
        <v>6.0899999999999999E-3</v>
      </c>
      <c r="O1533" s="196">
        <v>4.061E-2</v>
      </c>
      <c r="P1533" s="196">
        <v>5.0599999999998979E-3</v>
      </c>
      <c r="Q1533" s="196">
        <v>0</v>
      </c>
      <c r="R1533" s="196">
        <v>0</v>
      </c>
      <c r="S1533" s="196">
        <v>1.0199999999999999E-3</v>
      </c>
      <c r="T1533" s="196">
        <v>0</v>
      </c>
      <c r="U1533" s="196">
        <v>7.11E-3</v>
      </c>
      <c r="V1533" s="196">
        <v>8.1200000000000005E-3</v>
      </c>
      <c r="W1533" s="196">
        <v>8.1220000000000001E-2</v>
      </c>
      <c r="X1533" s="196">
        <v>6.0909999999999999E-2</v>
      </c>
      <c r="Y1533" s="196">
        <v>0.10152</v>
      </c>
      <c r="Z1533" s="196">
        <v>6.0899999999999999E-3</v>
      </c>
      <c r="AA1533" s="196">
        <v>0</v>
      </c>
      <c r="AB1533" s="196">
        <v>0</v>
      </c>
      <c r="AC1533" s="196">
        <v>0</v>
      </c>
      <c r="AD1533" s="196">
        <v>0</v>
      </c>
      <c r="AE1533" s="196">
        <v>0</v>
      </c>
      <c r="AF1533" s="272">
        <f t="shared" si="95"/>
        <v>1</v>
      </c>
      <c r="AG1533" s="196">
        <f t="shared" si="96"/>
        <v>0.26599</v>
      </c>
    </row>
    <row r="1534" spans="1:33" s="23" customFormat="1" x14ac:dyDescent="0.25">
      <c r="A1534" s="1">
        <v>1947</v>
      </c>
      <c r="B1534" s="1" t="s">
        <v>24</v>
      </c>
      <c r="C1534" s="1" t="str">
        <f t="shared" si="93"/>
        <v>1947NT</v>
      </c>
      <c r="D1534" s="1" t="s">
        <v>58</v>
      </c>
      <c r="E1534" s="1" t="str">
        <f t="shared" si="94"/>
        <v>1947NTResidential</v>
      </c>
      <c r="F1534" s="196">
        <v>0.12182999999999999</v>
      </c>
      <c r="G1534" s="196">
        <v>0.4264</v>
      </c>
      <c r="H1534" s="196">
        <v>0</v>
      </c>
      <c r="I1534" s="196">
        <v>2.4369999999999999E-2</v>
      </c>
      <c r="J1534" s="196">
        <v>0.1066</v>
      </c>
      <c r="K1534" s="196">
        <v>0</v>
      </c>
      <c r="L1534" s="196">
        <v>0</v>
      </c>
      <c r="M1534" s="196">
        <v>3.0499999999999998E-3</v>
      </c>
      <c r="N1534" s="196">
        <v>6.0899999999999999E-3</v>
      </c>
      <c r="O1534" s="196">
        <v>4.061E-2</v>
      </c>
      <c r="P1534" s="196">
        <v>5.0599999999998979E-3</v>
      </c>
      <c r="Q1534" s="196">
        <v>0</v>
      </c>
      <c r="R1534" s="196">
        <v>0</v>
      </c>
      <c r="S1534" s="196">
        <v>1.0199999999999999E-3</v>
      </c>
      <c r="T1534" s="196">
        <v>0</v>
      </c>
      <c r="U1534" s="196">
        <v>7.11E-3</v>
      </c>
      <c r="V1534" s="196">
        <v>8.1200000000000005E-3</v>
      </c>
      <c r="W1534" s="196">
        <v>8.1220000000000001E-2</v>
      </c>
      <c r="X1534" s="196">
        <v>6.0909999999999999E-2</v>
      </c>
      <c r="Y1534" s="197">
        <v>0.10152</v>
      </c>
      <c r="Z1534" s="196">
        <v>6.0899999999999999E-3</v>
      </c>
      <c r="AA1534" s="196">
        <v>0</v>
      </c>
      <c r="AB1534" s="196">
        <v>0</v>
      </c>
      <c r="AC1534" s="196">
        <v>0</v>
      </c>
      <c r="AD1534" s="196">
        <v>0</v>
      </c>
      <c r="AE1534" s="196">
        <v>0</v>
      </c>
      <c r="AF1534" s="272">
        <f t="shared" si="95"/>
        <v>1</v>
      </c>
      <c r="AG1534" s="196">
        <f t="shared" si="96"/>
        <v>0.26599</v>
      </c>
    </row>
    <row r="1535" spans="1:33" s="23" customFormat="1" x14ac:dyDescent="0.25">
      <c r="A1535" s="1">
        <v>1948</v>
      </c>
      <c r="B1535" s="1" t="s">
        <v>24</v>
      </c>
      <c r="C1535" s="1" t="str">
        <f t="shared" si="93"/>
        <v>1948NT</v>
      </c>
      <c r="D1535" s="1" t="s">
        <v>57</v>
      </c>
      <c r="E1535" s="1" t="str">
        <f t="shared" si="94"/>
        <v>1948NTC&amp;D</v>
      </c>
      <c r="F1535" s="274">
        <v>0</v>
      </c>
      <c r="G1535" s="274">
        <v>1.0829999999999999E-2</v>
      </c>
      <c r="H1535" s="274">
        <v>0</v>
      </c>
      <c r="I1535" s="274">
        <v>0.31966</v>
      </c>
      <c r="J1535" s="274">
        <v>0</v>
      </c>
      <c r="K1535" s="274">
        <v>0</v>
      </c>
      <c r="L1535" s="274">
        <v>0</v>
      </c>
      <c r="M1535" s="274">
        <v>0</v>
      </c>
      <c r="N1535" s="274">
        <v>0</v>
      </c>
      <c r="O1535" s="274">
        <v>0</v>
      </c>
      <c r="P1535" s="274">
        <v>0</v>
      </c>
      <c r="Q1535" s="274">
        <v>0</v>
      </c>
      <c r="R1535" s="274">
        <v>0</v>
      </c>
      <c r="S1535" s="274">
        <v>0</v>
      </c>
      <c r="T1535" s="274">
        <v>0.29006999999999999</v>
      </c>
      <c r="U1535" s="274">
        <v>0</v>
      </c>
      <c r="V1535" s="274">
        <v>0</v>
      </c>
      <c r="W1535" s="274">
        <v>4.0879999999999972E-2</v>
      </c>
      <c r="X1535" s="274">
        <v>0</v>
      </c>
      <c r="Y1535" s="274">
        <v>0</v>
      </c>
      <c r="Z1535" s="274">
        <v>0</v>
      </c>
      <c r="AA1535" s="274">
        <v>0</v>
      </c>
      <c r="AB1535" s="274">
        <v>0.15045</v>
      </c>
      <c r="AC1535" s="274">
        <v>7.0800000000000002E-2</v>
      </c>
      <c r="AD1535" s="274">
        <v>0.11731000000000003</v>
      </c>
      <c r="AE1535" s="274">
        <v>0</v>
      </c>
      <c r="AF1535" s="272">
        <f t="shared" si="95"/>
        <v>1</v>
      </c>
      <c r="AG1535" s="196">
        <f t="shared" si="96"/>
        <v>0.66950999999999994</v>
      </c>
    </row>
    <row r="1536" spans="1:33" s="23" customFormat="1" x14ac:dyDescent="0.25">
      <c r="A1536" s="1">
        <v>1948</v>
      </c>
      <c r="B1536" s="1" t="s">
        <v>24</v>
      </c>
      <c r="C1536" s="1" t="str">
        <f t="shared" si="93"/>
        <v>1948NT</v>
      </c>
      <c r="D1536" s="1" t="s">
        <v>56</v>
      </c>
      <c r="E1536" s="1" t="str">
        <f t="shared" si="94"/>
        <v>1948NTICI</v>
      </c>
      <c r="F1536" s="196">
        <v>0.12182999999999999</v>
      </c>
      <c r="G1536" s="196">
        <v>0.4264</v>
      </c>
      <c r="H1536" s="196">
        <v>0</v>
      </c>
      <c r="I1536" s="196">
        <v>2.4369999999999999E-2</v>
      </c>
      <c r="J1536" s="196">
        <v>0.1066</v>
      </c>
      <c r="K1536" s="196">
        <v>0</v>
      </c>
      <c r="L1536" s="196">
        <v>0</v>
      </c>
      <c r="M1536" s="196">
        <v>3.0499999999999998E-3</v>
      </c>
      <c r="N1536" s="196">
        <v>6.0899999999999999E-3</v>
      </c>
      <c r="O1536" s="196">
        <v>4.061E-2</v>
      </c>
      <c r="P1536" s="196">
        <v>5.0599999999998979E-3</v>
      </c>
      <c r="Q1536" s="196">
        <v>0</v>
      </c>
      <c r="R1536" s="196">
        <v>0</v>
      </c>
      <c r="S1536" s="196">
        <v>1.0199999999999999E-3</v>
      </c>
      <c r="T1536" s="196">
        <v>0</v>
      </c>
      <c r="U1536" s="196">
        <v>7.11E-3</v>
      </c>
      <c r="V1536" s="196">
        <v>8.1200000000000005E-3</v>
      </c>
      <c r="W1536" s="196">
        <v>8.1220000000000001E-2</v>
      </c>
      <c r="X1536" s="196">
        <v>6.0909999999999999E-2</v>
      </c>
      <c r="Y1536" s="197">
        <v>0.10152</v>
      </c>
      <c r="Z1536" s="196">
        <v>6.0899999999999999E-3</v>
      </c>
      <c r="AA1536" s="196">
        <v>0</v>
      </c>
      <c r="AB1536" s="196">
        <v>0</v>
      </c>
      <c r="AC1536" s="196">
        <v>0</v>
      </c>
      <c r="AD1536" s="196">
        <v>0</v>
      </c>
      <c r="AE1536" s="196">
        <v>0</v>
      </c>
      <c r="AF1536" s="272">
        <f t="shared" si="95"/>
        <v>1</v>
      </c>
      <c r="AG1536" s="196">
        <f t="shared" si="96"/>
        <v>0.26599</v>
      </c>
    </row>
    <row r="1537" spans="1:33" s="23" customFormat="1" x14ac:dyDescent="0.25">
      <c r="A1537" s="1">
        <v>1948</v>
      </c>
      <c r="B1537" s="1" t="s">
        <v>24</v>
      </c>
      <c r="C1537" s="1" t="str">
        <f t="shared" si="93"/>
        <v>1948NT</v>
      </c>
      <c r="D1537" s="1" t="s">
        <v>58</v>
      </c>
      <c r="E1537" s="1" t="str">
        <f t="shared" si="94"/>
        <v>1948NTResidential</v>
      </c>
      <c r="F1537" s="196">
        <v>0.12182999999999999</v>
      </c>
      <c r="G1537" s="196">
        <v>0.4264</v>
      </c>
      <c r="H1537" s="196">
        <v>0</v>
      </c>
      <c r="I1537" s="196">
        <v>2.4369999999999999E-2</v>
      </c>
      <c r="J1537" s="196">
        <v>0.1066</v>
      </c>
      <c r="K1537" s="196">
        <v>0</v>
      </c>
      <c r="L1537" s="196">
        <v>0</v>
      </c>
      <c r="M1537" s="196">
        <v>3.0499999999999998E-3</v>
      </c>
      <c r="N1537" s="196">
        <v>6.0899999999999999E-3</v>
      </c>
      <c r="O1537" s="196">
        <v>4.061E-2</v>
      </c>
      <c r="P1537" s="196">
        <v>5.0599999999998979E-3</v>
      </c>
      <c r="Q1537" s="196">
        <v>0</v>
      </c>
      <c r="R1537" s="196">
        <v>0</v>
      </c>
      <c r="S1537" s="196">
        <v>1.0199999999999999E-3</v>
      </c>
      <c r="T1537" s="196">
        <v>0</v>
      </c>
      <c r="U1537" s="196">
        <v>7.11E-3</v>
      </c>
      <c r="V1537" s="196">
        <v>8.1200000000000005E-3</v>
      </c>
      <c r="W1537" s="196">
        <v>8.1220000000000001E-2</v>
      </c>
      <c r="X1537" s="196">
        <v>6.0909999999999999E-2</v>
      </c>
      <c r="Y1537" s="197">
        <v>0.10152</v>
      </c>
      <c r="Z1537" s="196">
        <v>6.0899999999999999E-3</v>
      </c>
      <c r="AA1537" s="196">
        <v>0</v>
      </c>
      <c r="AB1537" s="196">
        <v>0</v>
      </c>
      <c r="AC1537" s="196">
        <v>0</v>
      </c>
      <c r="AD1537" s="196">
        <v>0</v>
      </c>
      <c r="AE1537" s="196">
        <v>0</v>
      </c>
      <c r="AF1537" s="272">
        <f t="shared" si="95"/>
        <v>1</v>
      </c>
      <c r="AG1537" s="196">
        <f t="shared" si="96"/>
        <v>0.26599</v>
      </c>
    </row>
    <row r="1538" spans="1:33" s="23" customFormat="1" x14ac:dyDescent="0.25">
      <c r="A1538" s="1">
        <v>1949</v>
      </c>
      <c r="B1538" s="1" t="s">
        <v>24</v>
      </c>
      <c r="C1538" s="1" t="str">
        <f t="shared" ref="C1538:C1601" si="97">CONCATENATE(A1538,B1538)</f>
        <v>1949NT</v>
      </c>
      <c r="D1538" s="1" t="s">
        <v>57</v>
      </c>
      <c r="E1538" s="1" t="str">
        <f t="shared" ref="E1538:E1601" si="98">CONCATENATE(C1538,D1538)</f>
        <v>1949NTC&amp;D</v>
      </c>
      <c r="F1538" s="274">
        <v>0</v>
      </c>
      <c r="G1538" s="274">
        <v>1.0829999999999999E-2</v>
      </c>
      <c r="H1538" s="274">
        <v>0</v>
      </c>
      <c r="I1538" s="274">
        <v>0.31966</v>
      </c>
      <c r="J1538" s="274">
        <v>0</v>
      </c>
      <c r="K1538" s="274">
        <v>0</v>
      </c>
      <c r="L1538" s="274">
        <v>0</v>
      </c>
      <c r="M1538" s="274">
        <v>0</v>
      </c>
      <c r="N1538" s="274">
        <v>0</v>
      </c>
      <c r="O1538" s="274">
        <v>0</v>
      </c>
      <c r="P1538" s="274">
        <v>0</v>
      </c>
      <c r="Q1538" s="274">
        <v>0</v>
      </c>
      <c r="R1538" s="274">
        <v>0</v>
      </c>
      <c r="S1538" s="274">
        <v>0</v>
      </c>
      <c r="T1538" s="274">
        <v>0.29006999999999999</v>
      </c>
      <c r="U1538" s="274">
        <v>0</v>
      </c>
      <c r="V1538" s="274">
        <v>0</v>
      </c>
      <c r="W1538" s="274">
        <v>4.0879999999999972E-2</v>
      </c>
      <c r="X1538" s="274">
        <v>0</v>
      </c>
      <c r="Y1538" s="274">
        <v>0</v>
      </c>
      <c r="Z1538" s="274">
        <v>0</v>
      </c>
      <c r="AA1538" s="274">
        <v>0</v>
      </c>
      <c r="AB1538" s="274">
        <v>0.15045</v>
      </c>
      <c r="AC1538" s="274">
        <v>7.0800000000000002E-2</v>
      </c>
      <c r="AD1538" s="274">
        <v>0.11731000000000003</v>
      </c>
      <c r="AE1538" s="274">
        <v>0</v>
      </c>
      <c r="AF1538" s="272">
        <f t="shared" ref="AF1538:AF1601" si="99">+SUM(F1538:AE1538)</f>
        <v>1</v>
      </c>
      <c r="AG1538" s="196">
        <f t="shared" si="96"/>
        <v>0.66950999999999994</v>
      </c>
    </row>
    <row r="1539" spans="1:33" s="23" customFormat="1" x14ac:dyDescent="0.25">
      <c r="A1539" s="1">
        <v>1949</v>
      </c>
      <c r="B1539" s="1" t="s">
        <v>24</v>
      </c>
      <c r="C1539" s="1" t="str">
        <f t="shared" si="97"/>
        <v>1949NT</v>
      </c>
      <c r="D1539" s="1" t="s">
        <v>56</v>
      </c>
      <c r="E1539" s="1" t="str">
        <f t="shared" si="98"/>
        <v>1949NTICI</v>
      </c>
      <c r="F1539" s="196">
        <v>0.12182999999999999</v>
      </c>
      <c r="G1539" s="196">
        <v>0.4264</v>
      </c>
      <c r="H1539" s="196">
        <v>0</v>
      </c>
      <c r="I1539" s="196">
        <v>2.4369999999999999E-2</v>
      </c>
      <c r="J1539" s="196">
        <v>0.1066</v>
      </c>
      <c r="K1539" s="196">
        <v>0</v>
      </c>
      <c r="L1539" s="196">
        <v>0</v>
      </c>
      <c r="M1539" s="196">
        <v>3.0499999999999998E-3</v>
      </c>
      <c r="N1539" s="196">
        <v>6.0899999999999999E-3</v>
      </c>
      <c r="O1539" s="196">
        <v>4.061E-2</v>
      </c>
      <c r="P1539" s="196">
        <v>5.0599999999998979E-3</v>
      </c>
      <c r="Q1539" s="196">
        <v>0</v>
      </c>
      <c r="R1539" s="196">
        <v>0</v>
      </c>
      <c r="S1539" s="196">
        <v>1.0199999999999999E-3</v>
      </c>
      <c r="T1539" s="196">
        <v>0</v>
      </c>
      <c r="U1539" s="196">
        <v>7.11E-3</v>
      </c>
      <c r="V1539" s="196">
        <v>8.1200000000000005E-3</v>
      </c>
      <c r="W1539" s="196">
        <v>8.1220000000000001E-2</v>
      </c>
      <c r="X1539" s="196">
        <v>6.0909999999999999E-2</v>
      </c>
      <c r="Y1539" s="196">
        <v>0.10152</v>
      </c>
      <c r="Z1539" s="196">
        <v>6.0899999999999999E-3</v>
      </c>
      <c r="AA1539" s="196">
        <v>0</v>
      </c>
      <c r="AB1539" s="196">
        <v>0</v>
      </c>
      <c r="AC1539" s="196">
        <v>0</v>
      </c>
      <c r="AD1539" s="196">
        <v>0</v>
      </c>
      <c r="AE1539" s="196">
        <v>0</v>
      </c>
      <c r="AF1539" s="272">
        <f t="shared" si="99"/>
        <v>1</v>
      </c>
      <c r="AG1539" s="196">
        <f t="shared" si="96"/>
        <v>0.26599</v>
      </c>
    </row>
    <row r="1540" spans="1:33" s="23" customFormat="1" x14ac:dyDescent="0.25">
      <c r="A1540" s="1">
        <v>1949</v>
      </c>
      <c r="B1540" s="1" t="s">
        <v>24</v>
      </c>
      <c r="C1540" s="1" t="str">
        <f t="shared" si="97"/>
        <v>1949NT</v>
      </c>
      <c r="D1540" s="1" t="s">
        <v>58</v>
      </c>
      <c r="E1540" s="1" t="str">
        <f t="shared" si="98"/>
        <v>1949NTResidential</v>
      </c>
      <c r="F1540" s="196">
        <v>0.12182999999999999</v>
      </c>
      <c r="G1540" s="196">
        <v>0.4264</v>
      </c>
      <c r="H1540" s="196">
        <v>0</v>
      </c>
      <c r="I1540" s="196">
        <v>2.4369999999999999E-2</v>
      </c>
      <c r="J1540" s="196">
        <v>0.1066</v>
      </c>
      <c r="K1540" s="196">
        <v>0</v>
      </c>
      <c r="L1540" s="196">
        <v>0</v>
      </c>
      <c r="M1540" s="196">
        <v>3.0499999999999998E-3</v>
      </c>
      <c r="N1540" s="196">
        <v>6.0899999999999999E-3</v>
      </c>
      <c r="O1540" s="196">
        <v>4.061E-2</v>
      </c>
      <c r="P1540" s="196">
        <v>5.0599999999998979E-3</v>
      </c>
      <c r="Q1540" s="196">
        <v>0</v>
      </c>
      <c r="R1540" s="196">
        <v>0</v>
      </c>
      <c r="S1540" s="196">
        <v>1.0199999999999999E-3</v>
      </c>
      <c r="T1540" s="196">
        <v>0</v>
      </c>
      <c r="U1540" s="196">
        <v>7.11E-3</v>
      </c>
      <c r="V1540" s="196">
        <v>8.1200000000000005E-3</v>
      </c>
      <c r="W1540" s="196">
        <v>8.1220000000000001E-2</v>
      </c>
      <c r="X1540" s="196">
        <v>6.0909999999999999E-2</v>
      </c>
      <c r="Y1540" s="197">
        <v>0.10152</v>
      </c>
      <c r="Z1540" s="196">
        <v>6.0899999999999999E-3</v>
      </c>
      <c r="AA1540" s="196">
        <v>0</v>
      </c>
      <c r="AB1540" s="196">
        <v>0</v>
      </c>
      <c r="AC1540" s="196">
        <v>0</v>
      </c>
      <c r="AD1540" s="196">
        <v>0</v>
      </c>
      <c r="AE1540" s="196">
        <v>0</v>
      </c>
      <c r="AF1540" s="272">
        <f t="shared" si="99"/>
        <v>1</v>
      </c>
      <c r="AG1540" s="196">
        <f t="shared" si="96"/>
        <v>0.26599</v>
      </c>
    </row>
    <row r="1541" spans="1:33" s="23" customFormat="1" x14ac:dyDescent="0.25">
      <c r="A1541" s="1">
        <v>1950</v>
      </c>
      <c r="B1541" s="1" t="s">
        <v>24</v>
      </c>
      <c r="C1541" s="1" t="str">
        <f t="shared" si="97"/>
        <v>1950NT</v>
      </c>
      <c r="D1541" s="1" t="s">
        <v>57</v>
      </c>
      <c r="E1541" s="1" t="str">
        <f t="shared" si="98"/>
        <v>1950NTC&amp;D</v>
      </c>
      <c r="F1541" s="274">
        <v>0</v>
      </c>
      <c r="G1541" s="274">
        <v>1.0829999999999999E-2</v>
      </c>
      <c r="H1541" s="274">
        <v>0</v>
      </c>
      <c r="I1541" s="274">
        <v>0.31966</v>
      </c>
      <c r="J1541" s="274">
        <v>0</v>
      </c>
      <c r="K1541" s="274">
        <v>0</v>
      </c>
      <c r="L1541" s="274">
        <v>0</v>
      </c>
      <c r="M1541" s="274">
        <v>0</v>
      </c>
      <c r="N1541" s="274">
        <v>0</v>
      </c>
      <c r="O1541" s="274">
        <v>0</v>
      </c>
      <c r="P1541" s="274">
        <v>0</v>
      </c>
      <c r="Q1541" s="274">
        <v>0</v>
      </c>
      <c r="R1541" s="274">
        <v>0</v>
      </c>
      <c r="S1541" s="274">
        <v>0</v>
      </c>
      <c r="T1541" s="274">
        <v>0.29006999999999999</v>
      </c>
      <c r="U1541" s="274">
        <v>0</v>
      </c>
      <c r="V1541" s="274">
        <v>0</v>
      </c>
      <c r="W1541" s="274">
        <v>4.0879999999999972E-2</v>
      </c>
      <c r="X1541" s="274">
        <v>0</v>
      </c>
      <c r="Y1541" s="274">
        <v>0</v>
      </c>
      <c r="Z1541" s="274">
        <v>0</v>
      </c>
      <c r="AA1541" s="274">
        <v>0</v>
      </c>
      <c r="AB1541" s="274">
        <v>0.15045</v>
      </c>
      <c r="AC1541" s="274">
        <v>7.0800000000000002E-2</v>
      </c>
      <c r="AD1541" s="274">
        <v>0.11731000000000003</v>
      </c>
      <c r="AE1541" s="274">
        <v>0</v>
      </c>
      <c r="AF1541" s="272">
        <f t="shared" si="99"/>
        <v>1</v>
      </c>
      <c r="AG1541" s="196">
        <f t="shared" si="96"/>
        <v>0.66950999999999994</v>
      </c>
    </row>
    <row r="1542" spans="1:33" s="23" customFormat="1" x14ac:dyDescent="0.25">
      <c r="A1542" s="1">
        <v>1950</v>
      </c>
      <c r="B1542" s="1" t="s">
        <v>24</v>
      </c>
      <c r="C1542" s="1" t="str">
        <f t="shared" si="97"/>
        <v>1950NT</v>
      </c>
      <c r="D1542" s="1" t="s">
        <v>56</v>
      </c>
      <c r="E1542" s="1" t="str">
        <f t="shared" si="98"/>
        <v>1950NTICI</v>
      </c>
      <c r="F1542" s="196">
        <v>0.12182999999999999</v>
      </c>
      <c r="G1542" s="196">
        <v>0.4264</v>
      </c>
      <c r="H1542" s="196">
        <v>0</v>
      </c>
      <c r="I1542" s="196">
        <v>2.4369999999999999E-2</v>
      </c>
      <c r="J1542" s="196">
        <v>0.1066</v>
      </c>
      <c r="K1542" s="196">
        <v>0</v>
      </c>
      <c r="L1542" s="196">
        <v>0</v>
      </c>
      <c r="M1542" s="196">
        <v>3.0499999999999998E-3</v>
      </c>
      <c r="N1542" s="196">
        <v>6.0899999999999999E-3</v>
      </c>
      <c r="O1542" s="196">
        <v>4.061E-2</v>
      </c>
      <c r="P1542" s="196">
        <v>5.0599999999998979E-3</v>
      </c>
      <c r="Q1542" s="196">
        <v>0</v>
      </c>
      <c r="R1542" s="196">
        <v>0</v>
      </c>
      <c r="S1542" s="196">
        <v>1.0199999999999999E-3</v>
      </c>
      <c r="T1542" s="196">
        <v>0</v>
      </c>
      <c r="U1542" s="196">
        <v>7.11E-3</v>
      </c>
      <c r="V1542" s="196">
        <v>8.1200000000000005E-3</v>
      </c>
      <c r="W1542" s="196">
        <v>8.1220000000000001E-2</v>
      </c>
      <c r="X1542" s="196">
        <v>6.0909999999999999E-2</v>
      </c>
      <c r="Y1542" s="196">
        <v>0.10152</v>
      </c>
      <c r="Z1542" s="196">
        <v>6.0899999999999999E-3</v>
      </c>
      <c r="AA1542" s="196">
        <v>0</v>
      </c>
      <c r="AB1542" s="196">
        <v>0</v>
      </c>
      <c r="AC1542" s="196">
        <v>0</v>
      </c>
      <c r="AD1542" s="196">
        <v>0</v>
      </c>
      <c r="AE1542" s="196">
        <v>0</v>
      </c>
      <c r="AF1542" s="272">
        <f t="shared" si="99"/>
        <v>1</v>
      </c>
      <c r="AG1542" s="196">
        <f t="shared" si="96"/>
        <v>0.26599</v>
      </c>
    </row>
    <row r="1543" spans="1:33" s="23" customFormat="1" x14ac:dyDescent="0.25">
      <c r="A1543" s="1">
        <v>1950</v>
      </c>
      <c r="B1543" s="1" t="s">
        <v>24</v>
      </c>
      <c r="C1543" s="1" t="str">
        <f t="shared" si="97"/>
        <v>1950NT</v>
      </c>
      <c r="D1543" s="1" t="s">
        <v>58</v>
      </c>
      <c r="E1543" s="1" t="str">
        <f t="shared" si="98"/>
        <v>1950NTResidential</v>
      </c>
      <c r="F1543" s="196">
        <v>0.12182999999999999</v>
      </c>
      <c r="G1543" s="196">
        <v>0.4264</v>
      </c>
      <c r="H1543" s="196">
        <v>0</v>
      </c>
      <c r="I1543" s="196">
        <v>2.4369999999999999E-2</v>
      </c>
      <c r="J1543" s="196">
        <v>0.1066</v>
      </c>
      <c r="K1543" s="196">
        <v>0</v>
      </c>
      <c r="L1543" s="196">
        <v>0</v>
      </c>
      <c r="M1543" s="196">
        <v>3.0499999999999998E-3</v>
      </c>
      <c r="N1543" s="196">
        <v>6.0899999999999999E-3</v>
      </c>
      <c r="O1543" s="196">
        <v>4.061E-2</v>
      </c>
      <c r="P1543" s="196">
        <v>5.0599999999998979E-3</v>
      </c>
      <c r="Q1543" s="196">
        <v>0</v>
      </c>
      <c r="R1543" s="196">
        <v>0</v>
      </c>
      <c r="S1543" s="196">
        <v>1.0199999999999999E-3</v>
      </c>
      <c r="T1543" s="196">
        <v>0</v>
      </c>
      <c r="U1543" s="196">
        <v>7.11E-3</v>
      </c>
      <c r="V1543" s="196">
        <v>8.1200000000000005E-3</v>
      </c>
      <c r="W1543" s="196">
        <v>8.1220000000000001E-2</v>
      </c>
      <c r="X1543" s="196">
        <v>6.0909999999999999E-2</v>
      </c>
      <c r="Y1543" s="197">
        <v>0.10152</v>
      </c>
      <c r="Z1543" s="196">
        <v>6.0899999999999999E-3</v>
      </c>
      <c r="AA1543" s="196">
        <v>0</v>
      </c>
      <c r="AB1543" s="196">
        <v>0</v>
      </c>
      <c r="AC1543" s="196">
        <v>0</v>
      </c>
      <c r="AD1543" s="196">
        <v>0</v>
      </c>
      <c r="AE1543" s="196">
        <v>0</v>
      </c>
      <c r="AF1543" s="272">
        <f t="shared" si="99"/>
        <v>1</v>
      </c>
      <c r="AG1543" s="196">
        <f t="shared" si="96"/>
        <v>0.26599</v>
      </c>
    </row>
    <row r="1544" spans="1:33" s="23" customFormat="1" x14ac:dyDescent="0.25">
      <c r="A1544" s="1">
        <v>1951</v>
      </c>
      <c r="B1544" s="1" t="s">
        <v>24</v>
      </c>
      <c r="C1544" s="1" t="str">
        <f t="shared" si="97"/>
        <v>1951NT</v>
      </c>
      <c r="D1544" s="1" t="s">
        <v>57</v>
      </c>
      <c r="E1544" s="1" t="str">
        <f t="shared" si="98"/>
        <v>1951NTC&amp;D</v>
      </c>
      <c r="F1544" s="274">
        <v>0</v>
      </c>
      <c r="G1544" s="274">
        <v>1.0829999999999999E-2</v>
      </c>
      <c r="H1544" s="274">
        <v>0</v>
      </c>
      <c r="I1544" s="274">
        <v>0.31966</v>
      </c>
      <c r="J1544" s="274">
        <v>0</v>
      </c>
      <c r="K1544" s="274">
        <v>0</v>
      </c>
      <c r="L1544" s="274">
        <v>0</v>
      </c>
      <c r="M1544" s="274">
        <v>0</v>
      </c>
      <c r="N1544" s="274">
        <v>0</v>
      </c>
      <c r="O1544" s="274">
        <v>0</v>
      </c>
      <c r="P1544" s="274">
        <v>0</v>
      </c>
      <c r="Q1544" s="274">
        <v>0</v>
      </c>
      <c r="R1544" s="274">
        <v>0</v>
      </c>
      <c r="S1544" s="274">
        <v>0</v>
      </c>
      <c r="T1544" s="274">
        <v>0.29006999999999999</v>
      </c>
      <c r="U1544" s="274">
        <v>0</v>
      </c>
      <c r="V1544" s="274">
        <v>0</v>
      </c>
      <c r="W1544" s="274">
        <v>4.0879999999999972E-2</v>
      </c>
      <c r="X1544" s="274">
        <v>0</v>
      </c>
      <c r="Y1544" s="274">
        <v>0</v>
      </c>
      <c r="Z1544" s="274">
        <v>0</v>
      </c>
      <c r="AA1544" s="274">
        <v>0</v>
      </c>
      <c r="AB1544" s="274">
        <v>0.15045</v>
      </c>
      <c r="AC1544" s="274">
        <v>7.0800000000000002E-2</v>
      </c>
      <c r="AD1544" s="274">
        <v>0.11731000000000003</v>
      </c>
      <c r="AE1544" s="274">
        <v>0</v>
      </c>
      <c r="AF1544" s="272">
        <f t="shared" si="99"/>
        <v>1</v>
      </c>
      <c r="AG1544" s="196">
        <f t="shared" si="96"/>
        <v>0.66950999999999994</v>
      </c>
    </row>
    <row r="1545" spans="1:33" s="23" customFormat="1" x14ac:dyDescent="0.25">
      <c r="A1545" s="1">
        <v>1951</v>
      </c>
      <c r="B1545" s="1" t="s">
        <v>24</v>
      </c>
      <c r="C1545" s="1" t="str">
        <f t="shared" si="97"/>
        <v>1951NT</v>
      </c>
      <c r="D1545" s="1" t="s">
        <v>56</v>
      </c>
      <c r="E1545" s="1" t="str">
        <f t="shared" si="98"/>
        <v>1951NTICI</v>
      </c>
      <c r="F1545" s="196">
        <v>0.12182999999999999</v>
      </c>
      <c r="G1545" s="196">
        <v>0.4264</v>
      </c>
      <c r="H1545" s="196">
        <v>0</v>
      </c>
      <c r="I1545" s="196">
        <v>2.4369999999999999E-2</v>
      </c>
      <c r="J1545" s="196">
        <v>0.1066</v>
      </c>
      <c r="K1545" s="196">
        <v>0</v>
      </c>
      <c r="L1545" s="196">
        <v>0</v>
      </c>
      <c r="M1545" s="196">
        <v>3.0499999999999998E-3</v>
      </c>
      <c r="N1545" s="196">
        <v>6.0899999999999999E-3</v>
      </c>
      <c r="O1545" s="196">
        <v>4.061E-2</v>
      </c>
      <c r="P1545" s="196">
        <v>5.0599999999998979E-3</v>
      </c>
      <c r="Q1545" s="196">
        <v>0</v>
      </c>
      <c r="R1545" s="196">
        <v>0</v>
      </c>
      <c r="S1545" s="196">
        <v>1.0199999999999999E-3</v>
      </c>
      <c r="T1545" s="196">
        <v>0</v>
      </c>
      <c r="U1545" s="196">
        <v>7.11E-3</v>
      </c>
      <c r="V1545" s="196">
        <v>8.1200000000000005E-3</v>
      </c>
      <c r="W1545" s="196">
        <v>8.1220000000000001E-2</v>
      </c>
      <c r="X1545" s="196">
        <v>6.0909999999999999E-2</v>
      </c>
      <c r="Y1545" s="197">
        <v>0.10152</v>
      </c>
      <c r="Z1545" s="196">
        <v>6.0899999999999999E-3</v>
      </c>
      <c r="AA1545" s="196">
        <v>0</v>
      </c>
      <c r="AB1545" s="196">
        <v>0</v>
      </c>
      <c r="AC1545" s="196">
        <v>0</v>
      </c>
      <c r="AD1545" s="196">
        <v>0</v>
      </c>
      <c r="AE1545" s="196">
        <v>0</v>
      </c>
      <c r="AF1545" s="272">
        <f t="shared" si="99"/>
        <v>1</v>
      </c>
      <c r="AG1545" s="196">
        <f t="shared" si="96"/>
        <v>0.26599</v>
      </c>
    </row>
    <row r="1546" spans="1:33" s="23" customFormat="1" x14ac:dyDescent="0.25">
      <c r="A1546" s="1">
        <v>1951</v>
      </c>
      <c r="B1546" s="1" t="s">
        <v>24</v>
      </c>
      <c r="C1546" s="1" t="str">
        <f t="shared" si="97"/>
        <v>1951NT</v>
      </c>
      <c r="D1546" s="1" t="s">
        <v>58</v>
      </c>
      <c r="E1546" s="1" t="str">
        <f t="shared" si="98"/>
        <v>1951NTResidential</v>
      </c>
      <c r="F1546" s="196">
        <v>0.12182999999999999</v>
      </c>
      <c r="G1546" s="196">
        <v>0.4264</v>
      </c>
      <c r="H1546" s="196">
        <v>0</v>
      </c>
      <c r="I1546" s="196">
        <v>2.4369999999999999E-2</v>
      </c>
      <c r="J1546" s="196">
        <v>0.1066</v>
      </c>
      <c r="K1546" s="196">
        <v>0</v>
      </c>
      <c r="L1546" s="196">
        <v>0</v>
      </c>
      <c r="M1546" s="196">
        <v>3.0499999999999998E-3</v>
      </c>
      <c r="N1546" s="196">
        <v>6.0899999999999999E-3</v>
      </c>
      <c r="O1546" s="196">
        <v>4.061E-2</v>
      </c>
      <c r="P1546" s="196">
        <v>5.0599999999998979E-3</v>
      </c>
      <c r="Q1546" s="196">
        <v>0</v>
      </c>
      <c r="R1546" s="196">
        <v>0</v>
      </c>
      <c r="S1546" s="196">
        <v>1.0199999999999999E-3</v>
      </c>
      <c r="T1546" s="196">
        <v>0</v>
      </c>
      <c r="U1546" s="196">
        <v>7.11E-3</v>
      </c>
      <c r="V1546" s="196">
        <v>8.1200000000000005E-3</v>
      </c>
      <c r="W1546" s="196">
        <v>8.1220000000000001E-2</v>
      </c>
      <c r="X1546" s="196">
        <v>6.0909999999999999E-2</v>
      </c>
      <c r="Y1546" s="197">
        <v>0.10152</v>
      </c>
      <c r="Z1546" s="196">
        <v>6.0899999999999999E-3</v>
      </c>
      <c r="AA1546" s="196">
        <v>0</v>
      </c>
      <c r="AB1546" s="196">
        <v>0</v>
      </c>
      <c r="AC1546" s="196">
        <v>0</v>
      </c>
      <c r="AD1546" s="196">
        <v>0</v>
      </c>
      <c r="AE1546" s="196">
        <v>0</v>
      </c>
      <c r="AF1546" s="272">
        <f t="shared" si="99"/>
        <v>1</v>
      </c>
      <c r="AG1546" s="196">
        <f t="shared" si="96"/>
        <v>0.26599</v>
      </c>
    </row>
    <row r="1547" spans="1:33" s="23" customFormat="1" x14ac:dyDescent="0.25">
      <c r="A1547" s="1">
        <v>1952</v>
      </c>
      <c r="B1547" s="1" t="s">
        <v>24</v>
      </c>
      <c r="C1547" s="1" t="str">
        <f t="shared" si="97"/>
        <v>1952NT</v>
      </c>
      <c r="D1547" s="1" t="s">
        <v>57</v>
      </c>
      <c r="E1547" s="1" t="str">
        <f t="shared" si="98"/>
        <v>1952NTC&amp;D</v>
      </c>
      <c r="F1547" s="274">
        <v>0</v>
      </c>
      <c r="G1547" s="274">
        <v>1.0829999999999999E-2</v>
      </c>
      <c r="H1547" s="274">
        <v>0</v>
      </c>
      <c r="I1547" s="274">
        <v>0.31966</v>
      </c>
      <c r="J1547" s="274">
        <v>0</v>
      </c>
      <c r="K1547" s="274">
        <v>0</v>
      </c>
      <c r="L1547" s="274">
        <v>0</v>
      </c>
      <c r="M1547" s="274">
        <v>0</v>
      </c>
      <c r="N1547" s="274">
        <v>0</v>
      </c>
      <c r="O1547" s="274">
        <v>0</v>
      </c>
      <c r="P1547" s="274">
        <v>0</v>
      </c>
      <c r="Q1547" s="274">
        <v>0</v>
      </c>
      <c r="R1547" s="274">
        <v>0</v>
      </c>
      <c r="S1547" s="274">
        <v>0</v>
      </c>
      <c r="T1547" s="274">
        <v>0.29006999999999999</v>
      </c>
      <c r="U1547" s="274">
        <v>0</v>
      </c>
      <c r="V1547" s="274">
        <v>0</v>
      </c>
      <c r="W1547" s="274">
        <v>4.0879999999999972E-2</v>
      </c>
      <c r="X1547" s="274">
        <v>0</v>
      </c>
      <c r="Y1547" s="274">
        <v>0</v>
      </c>
      <c r="Z1547" s="274">
        <v>0</v>
      </c>
      <c r="AA1547" s="274">
        <v>0</v>
      </c>
      <c r="AB1547" s="274">
        <v>0.15045</v>
      </c>
      <c r="AC1547" s="274">
        <v>7.0800000000000002E-2</v>
      </c>
      <c r="AD1547" s="274">
        <v>0.11731000000000003</v>
      </c>
      <c r="AE1547" s="274">
        <v>0</v>
      </c>
      <c r="AF1547" s="272">
        <f t="shared" si="99"/>
        <v>1</v>
      </c>
      <c r="AG1547" s="196">
        <f t="shared" si="96"/>
        <v>0.66950999999999994</v>
      </c>
    </row>
    <row r="1548" spans="1:33" s="23" customFormat="1" x14ac:dyDescent="0.25">
      <c r="A1548" s="1">
        <v>1952</v>
      </c>
      <c r="B1548" s="1" t="s">
        <v>24</v>
      </c>
      <c r="C1548" s="1" t="str">
        <f t="shared" si="97"/>
        <v>1952NT</v>
      </c>
      <c r="D1548" s="1" t="s">
        <v>56</v>
      </c>
      <c r="E1548" s="1" t="str">
        <f t="shared" si="98"/>
        <v>1952NTICI</v>
      </c>
      <c r="F1548" s="196">
        <v>0.12182999999999999</v>
      </c>
      <c r="G1548" s="196">
        <v>0.4264</v>
      </c>
      <c r="H1548" s="196">
        <v>0</v>
      </c>
      <c r="I1548" s="196">
        <v>2.4369999999999999E-2</v>
      </c>
      <c r="J1548" s="196">
        <v>0.1066</v>
      </c>
      <c r="K1548" s="196">
        <v>0</v>
      </c>
      <c r="L1548" s="196">
        <v>0</v>
      </c>
      <c r="M1548" s="196">
        <v>3.0499999999999998E-3</v>
      </c>
      <c r="N1548" s="196">
        <v>6.0899999999999999E-3</v>
      </c>
      <c r="O1548" s="196">
        <v>4.061E-2</v>
      </c>
      <c r="P1548" s="196">
        <v>5.0599999999998979E-3</v>
      </c>
      <c r="Q1548" s="196">
        <v>0</v>
      </c>
      <c r="R1548" s="196">
        <v>0</v>
      </c>
      <c r="S1548" s="196">
        <v>1.0199999999999999E-3</v>
      </c>
      <c r="T1548" s="196">
        <v>0</v>
      </c>
      <c r="U1548" s="196">
        <v>7.11E-3</v>
      </c>
      <c r="V1548" s="196">
        <v>8.1200000000000005E-3</v>
      </c>
      <c r="W1548" s="196">
        <v>8.1220000000000001E-2</v>
      </c>
      <c r="X1548" s="196">
        <v>6.0909999999999999E-2</v>
      </c>
      <c r="Y1548" s="197">
        <v>0.10152</v>
      </c>
      <c r="Z1548" s="196">
        <v>6.0899999999999999E-3</v>
      </c>
      <c r="AA1548" s="196">
        <v>0</v>
      </c>
      <c r="AB1548" s="196">
        <v>0</v>
      </c>
      <c r="AC1548" s="196">
        <v>0</v>
      </c>
      <c r="AD1548" s="196">
        <v>0</v>
      </c>
      <c r="AE1548" s="196">
        <v>0</v>
      </c>
      <c r="AF1548" s="272">
        <f t="shared" si="99"/>
        <v>1</v>
      </c>
      <c r="AG1548" s="196">
        <f t="shared" si="96"/>
        <v>0.26599</v>
      </c>
    </row>
    <row r="1549" spans="1:33" s="23" customFormat="1" x14ac:dyDescent="0.25">
      <c r="A1549" s="1">
        <v>1952</v>
      </c>
      <c r="B1549" s="1" t="s">
        <v>24</v>
      </c>
      <c r="C1549" s="1" t="str">
        <f t="shared" si="97"/>
        <v>1952NT</v>
      </c>
      <c r="D1549" s="1" t="s">
        <v>58</v>
      </c>
      <c r="E1549" s="1" t="str">
        <f t="shared" si="98"/>
        <v>1952NTResidential</v>
      </c>
      <c r="F1549" s="196">
        <v>0.12182999999999999</v>
      </c>
      <c r="G1549" s="196">
        <v>0.4264</v>
      </c>
      <c r="H1549" s="196">
        <v>0</v>
      </c>
      <c r="I1549" s="196">
        <v>2.4369999999999999E-2</v>
      </c>
      <c r="J1549" s="196">
        <v>0.1066</v>
      </c>
      <c r="K1549" s="196">
        <v>0</v>
      </c>
      <c r="L1549" s="196">
        <v>0</v>
      </c>
      <c r="M1549" s="196">
        <v>3.0499999999999998E-3</v>
      </c>
      <c r="N1549" s="196">
        <v>6.0899999999999999E-3</v>
      </c>
      <c r="O1549" s="196">
        <v>4.061E-2</v>
      </c>
      <c r="P1549" s="196">
        <v>5.0599999999998979E-3</v>
      </c>
      <c r="Q1549" s="196">
        <v>0</v>
      </c>
      <c r="R1549" s="196">
        <v>0</v>
      </c>
      <c r="S1549" s="196">
        <v>1.0199999999999999E-3</v>
      </c>
      <c r="T1549" s="196">
        <v>0</v>
      </c>
      <c r="U1549" s="196">
        <v>7.11E-3</v>
      </c>
      <c r="V1549" s="196">
        <v>8.1200000000000005E-3</v>
      </c>
      <c r="W1549" s="196">
        <v>8.1220000000000001E-2</v>
      </c>
      <c r="X1549" s="196">
        <v>6.0909999999999999E-2</v>
      </c>
      <c r="Y1549" s="197">
        <v>0.10152</v>
      </c>
      <c r="Z1549" s="196">
        <v>6.0899999999999999E-3</v>
      </c>
      <c r="AA1549" s="196">
        <v>0</v>
      </c>
      <c r="AB1549" s="196">
        <v>0</v>
      </c>
      <c r="AC1549" s="196">
        <v>0</v>
      </c>
      <c r="AD1549" s="196">
        <v>0</v>
      </c>
      <c r="AE1549" s="196">
        <v>0</v>
      </c>
      <c r="AF1549" s="272">
        <f t="shared" si="99"/>
        <v>1</v>
      </c>
      <c r="AG1549" s="196">
        <f t="shared" si="96"/>
        <v>0.26599</v>
      </c>
    </row>
    <row r="1550" spans="1:33" s="23" customFormat="1" x14ac:dyDescent="0.25">
      <c r="A1550" s="1">
        <v>1953</v>
      </c>
      <c r="B1550" s="1" t="s">
        <v>24</v>
      </c>
      <c r="C1550" s="1" t="str">
        <f t="shared" si="97"/>
        <v>1953NT</v>
      </c>
      <c r="D1550" s="1" t="s">
        <v>57</v>
      </c>
      <c r="E1550" s="1" t="str">
        <f t="shared" si="98"/>
        <v>1953NTC&amp;D</v>
      </c>
      <c r="F1550" s="274">
        <v>0</v>
      </c>
      <c r="G1550" s="274">
        <v>1.0829999999999999E-2</v>
      </c>
      <c r="H1550" s="274">
        <v>0</v>
      </c>
      <c r="I1550" s="274">
        <v>0.31966</v>
      </c>
      <c r="J1550" s="274">
        <v>0</v>
      </c>
      <c r="K1550" s="274">
        <v>0</v>
      </c>
      <c r="L1550" s="274">
        <v>0</v>
      </c>
      <c r="M1550" s="274">
        <v>0</v>
      </c>
      <c r="N1550" s="274">
        <v>0</v>
      </c>
      <c r="O1550" s="274">
        <v>0</v>
      </c>
      <c r="P1550" s="274">
        <v>0</v>
      </c>
      <c r="Q1550" s="274">
        <v>0</v>
      </c>
      <c r="R1550" s="274">
        <v>0</v>
      </c>
      <c r="S1550" s="274">
        <v>0</v>
      </c>
      <c r="T1550" s="274">
        <v>0.29006999999999999</v>
      </c>
      <c r="U1550" s="274">
        <v>0</v>
      </c>
      <c r="V1550" s="274">
        <v>0</v>
      </c>
      <c r="W1550" s="274">
        <v>4.0879999999999972E-2</v>
      </c>
      <c r="X1550" s="274">
        <v>0</v>
      </c>
      <c r="Y1550" s="274">
        <v>0</v>
      </c>
      <c r="Z1550" s="274">
        <v>0</v>
      </c>
      <c r="AA1550" s="274">
        <v>0</v>
      </c>
      <c r="AB1550" s="274">
        <v>0.15045</v>
      </c>
      <c r="AC1550" s="274">
        <v>7.0800000000000002E-2</v>
      </c>
      <c r="AD1550" s="274">
        <v>0.11731000000000003</v>
      </c>
      <c r="AE1550" s="274">
        <v>0</v>
      </c>
      <c r="AF1550" s="272">
        <f t="shared" si="99"/>
        <v>1</v>
      </c>
      <c r="AG1550" s="196">
        <f t="shared" si="96"/>
        <v>0.66950999999999994</v>
      </c>
    </row>
    <row r="1551" spans="1:33" s="23" customFormat="1" x14ac:dyDescent="0.25">
      <c r="A1551" s="1">
        <v>1953</v>
      </c>
      <c r="B1551" s="1" t="s">
        <v>24</v>
      </c>
      <c r="C1551" s="1" t="str">
        <f t="shared" si="97"/>
        <v>1953NT</v>
      </c>
      <c r="D1551" s="1" t="s">
        <v>56</v>
      </c>
      <c r="E1551" s="1" t="str">
        <f t="shared" si="98"/>
        <v>1953NTICI</v>
      </c>
      <c r="F1551" s="196">
        <v>0.12182999999999999</v>
      </c>
      <c r="G1551" s="196">
        <v>0.4264</v>
      </c>
      <c r="H1551" s="196">
        <v>0</v>
      </c>
      <c r="I1551" s="196">
        <v>2.4369999999999999E-2</v>
      </c>
      <c r="J1551" s="196">
        <v>0.1066</v>
      </c>
      <c r="K1551" s="196">
        <v>0</v>
      </c>
      <c r="L1551" s="196">
        <v>0</v>
      </c>
      <c r="M1551" s="196">
        <v>3.0499999999999998E-3</v>
      </c>
      <c r="N1551" s="196">
        <v>6.0899999999999999E-3</v>
      </c>
      <c r="O1551" s="196">
        <v>4.061E-2</v>
      </c>
      <c r="P1551" s="196">
        <v>5.0599999999998979E-3</v>
      </c>
      <c r="Q1551" s="196">
        <v>0</v>
      </c>
      <c r="R1551" s="196">
        <v>0</v>
      </c>
      <c r="S1551" s="196">
        <v>1.0199999999999999E-3</v>
      </c>
      <c r="T1551" s="196">
        <v>0</v>
      </c>
      <c r="U1551" s="196">
        <v>7.11E-3</v>
      </c>
      <c r="V1551" s="196">
        <v>8.1200000000000005E-3</v>
      </c>
      <c r="W1551" s="196">
        <v>8.1220000000000001E-2</v>
      </c>
      <c r="X1551" s="196">
        <v>6.0909999999999999E-2</v>
      </c>
      <c r="Y1551" s="196">
        <v>0.10152</v>
      </c>
      <c r="Z1551" s="196">
        <v>6.0899999999999999E-3</v>
      </c>
      <c r="AA1551" s="196">
        <v>0</v>
      </c>
      <c r="AB1551" s="196">
        <v>0</v>
      </c>
      <c r="AC1551" s="196">
        <v>0</v>
      </c>
      <c r="AD1551" s="196">
        <v>0</v>
      </c>
      <c r="AE1551" s="196">
        <v>0</v>
      </c>
      <c r="AF1551" s="272">
        <f t="shared" si="99"/>
        <v>1</v>
      </c>
      <c r="AG1551" s="196">
        <f t="shared" si="96"/>
        <v>0.26599</v>
      </c>
    </row>
    <row r="1552" spans="1:33" s="23" customFormat="1" x14ac:dyDescent="0.25">
      <c r="A1552" s="1">
        <v>1953</v>
      </c>
      <c r="B1552" s="1" t="s">
        <v>24</v>
      </c>
      <c r="C1552" s="1" t="str">
        <f t="shared" si="97"/>
        <v>1953NT</v>
      </c>
      <c r="D1552" s="1" t="s">
        <v>58</v>
      </c>
      <c r="E1552" s="1" t="str">
        <f t="shared" si="98"/>
        <v>1953NTResidential</v>
      </c>
      <c r="F1552" s="196">
        <v>0.12182999999999999</v>
      </c>
      <c r="G1552" s="196">
        <v>0.4264</v>
      </c>
      <c r="H1552" s="196">
        <v>0</v>
      </c>
      <c r="I1552" s="196">
        <v>2.4369999999999999E-2</v>
      </c>
      <c r="J1552" s="196">
        <v>0.1066</v>
      </c>
      <c r="K1552" s="196">
        <v>0</v>
      </c>
      <c r="L1552" s="196">
        <v>0</v>
      </c>
      <c r="M1552" s="196">
        <v>3.0499999999999998E-3</v>
      </c>
      <c r="N1552" s="196">
        <v>6.0899999999999999E-3</v>
      </c>
      <c r="O1552" s="196">
        <v>4.061E-2</v>
      </c>
      <c r="P1552" s="196">
        <v>5.0599999999998979E-3</v>
      </c>
      <c r="Q1552" s="196">
        <v>0</v>
      </c>
      <c r="R1552" s="196">
        <v>0</v>
      </c>
      <c r="S1552" s="196">
        <v>1.0199999999999999E-3</v>
      </c>
      <c r="T1552" s="196">
        <v>0</v>
      </c>
      <c r="U1552" s="196">
        <v>7.11E-3</v>
      </c>
      <c r="V1552" s="196">
        <v>8.1200000000000005E-3</v>
      </c>
      <c r="W1552" s="196">
        <v>8.1220000000000001E-2</v>
      </c>
      <c r="X1552" s="196">
        <v>6.0909999999999999E-2</v>
      </c>
      <c r="Y1552" s="196">
        <v>0.10152</v>
      </c>
      <c r="Z1552" s="196">
        <v>6.0899999999999999E-3</v>
      </c>
      <c r="AA1552" s="196">
        <v>0</v>
      </c>
      <c r="AB1552" s="196">
        <v>0</v>
      </c>
      <c r="AC1552" s="196">
        <v>0</v>
      </c>
      <c r="AD1552" s="196">
        <v>0</v>
      </c>
      <c r="AE1552" s="196">
        <v>0</v>
      </c>
      <c r="AF1552" s="272">
        <f t="shared" si="99"/>
        <v>1</v>
      </c>
      <c r="AG1552" s="196">
        <f t="shared" si="96"/>
        <v>0.26599</v>
      </c>
    </row>
    <row r="1553" spans="1:33" s="23" customFormat="1" x14ac:dyDescent="0.25">
      <c r="A1553" s="1">
        <v>1954</v>
      </c>
      <c r="B1553" s="1" t="s">
        <v>24</v>
      </c>
      <c r="C1553" s="1" t="str">
        <f t="shared" si="97"/>
        <v>1954NT</v>
      </c>
      <c r="D1553" s="1" t="s">
        <v>57</v>
      </c>
      <c r="E1553" s="1" t="str">
        <f t="shared" si="98"/>
        <v>1954NTC&amp;D</v>
      </c>
      <c r="F1553" s="274">
        <v>0</v>
      </c>
      <c r="G1553" s="274">
        <v>1.0829999999999999E-2</v>
      </c>
      <c r="H1553" s="274">
        <v>0</v>
      </c>
      <c r="I1553" s="274">
        <v>0.31966</v>
      </c>
      <c r="J1553" s="274">
        <v>0</v>
      </c>
      <c r="K1553" s="274">
        <v>0</v>
      </c>
      <c r="L1553" s="274">
        <v>0</v>
      </c>
      <c r="M1553" s="274">
        <v>0</v>
      </c>
      <c r="N1553" s="274">
        <v>0</v>
      </c>
      <c r="O1553" s="274">
        <v>0</v>
      </c>
      <c r="P1553" s="274">
        <v>0</v>
      </c>
      <c r="Q1553" s="274">
        <v>0</v>
      </c>
      <c r="R1553" s="274">
        <v>0</v>
      </c>
      <c r="S1553" s="274">
        <v>0</v>
      </c>
      <c r="T1553" s="274">
        <v>0.29006999999999999</v>
      </c>
      <c r="U1553" s="274">
        <v>0</v>
      </c>
      <c r="V1553" s="274">
        <v>0</v>
      </c>
      <c r="W1553" s="274">
        <v>4.0879999999999972E-2</v>
      </c>
      <c r="X1553" s="274">
        <v>0</v>
      </c>
      <c r="Y1553" s="274">
        <v>0</v>
      </c>
      <c r="Z1553" s="274">
        <v>0</v>
      </c>
      <c r="AA1553" s="274">
        <v>0</v>
      </c>
      <c r="AB1553" s="274">
        <v>0.15045</v>
      </c>
      <c r="AC1553" s="274">
        <v>7.0800000000000002E-2</v>
      </c>
      <c r="AD1553" s="274">
        <v>0.11731000000000003</v>
      </c>
      <c r="AE1553" s="274">
        <v>0</v>
      </c>
      <c r="AF1553" s="272">
        <f t="shared" si="99"/>
        <v>1</v>
      </c>
      <c r="AG1553" s="196">
        <f t="shared" si="96"/>
        <v>0.66950999999999994</v>
      </c>
    </row>
    <row r="1554" spans="1:33" s="23" customFormat="1" x14ac:dyDescent="0.25">
      <c r="A1554" s="1">
        <v>1954</v>
      </c>
      <c r="B1554" s="1" t="s">
        <v>24</v>
      </c>
      <c r="C1554" s="1" t="str">
        <f t="shared" si="97"/>
        <v>1954NT</v>
      </c>
      <c r="D1554" s="1" t="s">
        <v>56</v>
      </c>
      <c r="E1554" s="1" t="str">
        <f t="shared" si="98"/>
        <v>1954NTICI</v>
      </c>
      <c r="F1554" s="196">
        <v>0.12182999999999999</v>
      </c>
      <c r="G1554" s="196">
        <v>0.4264</v>
      </c>
      <c r="H1554" s="196">
        <v>0</v>
      </c>
      <c r="I1554" s="196">
        <v>2.4369999999999999E-2</v>
      </c>
      <c r="J1554" s="196">
        <v>0.1066</v>
      </c>
      <c r="K1554" s="196">
        <v>0</v>
      </c>
      <c r="L1554" s="196">
        <v>0</v>
      </c>
      <c r="M1554" s="196">
        <v>3.0499999999999998E-3</v>
      </c>
      <c r="N1554" s="196">
        <v>6.0899999999999999E-3</v>
      </c>
      <c r="O1554" s="196">
        <v>4.061E-2</v>
      </c>
      <c r="P1554" s="196">
        <v>5.0599999999998979E-3</v>
      </c>
      <c r="Q1554" s="196">
        <v>0</v>
      </c>
      <c r="R1554" s="196">
        <v>0</v>
      </c>
      <c r="S1554" s="196">
        <v>1.0199999999999999E-3</v>
      </c>
      <c r="T1554" s="196">
        <v>0</v>
      </c>
      <c r="U1554" s="196">
        <v>7.11E-3</v>
      </c>
      <c r="V1554" s="196">
        <v>8.1200000000000005E-3</v>
      </c>
      <c r="W1554" s="196">
        <v>8.1220000000000001E-2</v>
      </c>
      <c r="X1554" s="196">
        <v>6.0909999999999999E-2</v>
      </c>
      <c r="Y1554" s="196">
        <v>0.10152</v>
      </c>
      <c r="Z1554" s="196">
        <v>6.0899999999999999E-3</v>
      </c>
      <c r="AA1554" s="196">
        <v>0</v>
      </c>
      <c r="AB1554" s="196">
        <v>0</v>
      </c>
      <c r="AC1554" s="196">
        <v>0</v>
      </c>
      <c r="AD1554" s="196">
        <v>0</v>
      </c>
      <c r="AE1554" s="196">
        <v>0</v>
      </c>
      <c r="AF1554" s="272">
        <f t="shared" si="99"/>
        <v>1</v>
      </c>
      <c r="AG1554" s="196">
        <f t="shared" si="96"/>
        <v>0.26599</v>
      </c>
    </row>
    <row r="1555" spans="1:33" s="23" customFormat="1" x14ac:dyDescent="0.25">
      <c r="A1555" s="1">
        <v>1954</v>
      </c>
      <c r="B1555" s="1" t="s">
        <v>24</v>
      </c>
      <c r="C1555" s="1" t="str">
        <f t="shared" si="97"/>
        <v>1954NT</v>
      </c>
      <c r="D1555" s="1" t="s">
        <v>58</v>
      </c>
      <c r="E1555" s="1" t="str">
        <f t="shared" si="98"/>
        <v>1954NTResidential</v>
      </c>
      <c r="F1555" s="196">
        <v>0.12182999999999999</v>
      </c>
      <c r="G1555" s="196">
        <v>0.4264</v>
      </c>
      <c r="H1555" s="196">
        <v>0</v>
      </c>
      <c r="I1555" s="196">
        <v>2.4369999999999999E-2</v>
      </c>
      <c r="J1555" s="196">
        <v>0.1066</v>
      </c>
      <c r="K1555" s="196">
        <v>0</v>
      </c>
      <c r="L1555" s="196">
        <v>0</v>
      </c>
      <c r="M1555" s="196">
        <v>3.0499999999999998E-3</v>
      </c>
      <c r="N1555" s="196">
        <v>6.0899999999999999E-3</v>
      </c>
      <c r="O1555" s="196">
        <v>4.061E-2</v>
      </c>
      <c r="P1555" s="196">
        <v>5.0599999999998979E-3</v>
      </c>
      <c r="Q1555" s="196">
        <v>0</v>
      </c>
      <c r="R1555" s="196">
        <v>0</v>
      </c>
      <c r="S1555" s="196">
        <v>1.0199999999999999E-3</v>
      </c>
      <c r="T1555" s="196">
        <v>0</v>
      </c>
      <c r="U1555" s="196">
        <v>7.11E-3</v>
      </c>
      <c r="V1555" s="196">
        <v>8.1200000000000005E-3</v>
      </c>
      <c r="W1555" s="196">
        <v>8.1220000000000001E-2</v>
      </c>
      <c r="X1555" s="196">
        <v>6.0909999999999999E-2</v>
      </c>
      <c r="Y1555" s="196">
        <v>0.10152</v>
      </c>
      <c r="Z1555" s="196">
        <v>6.0899999999999999E-3</v>
      </c>
      <c r="AA1555" s="196">
        <v>0</v>
      </c>
      <c r="AB1555" s="196">
        <v>0</v>
      </c>
      <c r="AC1555" s="196">
        <v>0</v>
      </c>
      <c r="AD1555" s="196">
        <v>0</v>
      </c>
      <c r="AE1555" s="196">
        <v>0</v>
      </c>
      <c r="AF1555" s="272">
        <f t="shared" si="99"/>
        <v>1</v>
      </c>
      <c r="AG1555" s="196">
        <f t="shared" si="96"/>
        <v>0.26599</v>
      </c>
    </row>
    <row r="1556" spans="1:33" s="23" customFormat="1" x14ac:dyDescent="0.25">
      <c r="A1556" s="1">
        <v>1955</v>
      </c>
      <c r="B1556" s="1" t="s">
        <v>24</v>
      </c>
      <c r="C1556" s="1" t="str">
        <f t="shared" si="97"/>
        <v>1955NT</v>
      </c>
      <c r="D1556" s="1" t="s">
        <v>57</v>
      </c>
      <c r="E1556" s="1" t="str">
        <f t="shared" si="98"/>
        <v>1955NTC&amp;D</v>
      </c>
      <c r="F1556" s="274">
        <v>0</v>
      </c>
      <c r="G1556" s="274">
        <v>1.0829999999999999E-2</v>
      </c>
      <c r="H1556" s="274">
        <v>0</v>
      </c>
      <c r="I1556" s="274">
        <v>0.31966</v>
      </c>
      <c r="J1556" s="274">
        <v>0</v>
      </c>
      <c r="K1556" s="274">
        <v>0</v>
      </c>
      <c r="L1556" s="274">
        <v>0</v>
      </c>
      <c r="M1556" s="274">
        <v>0</v>
      </c>
      <c r="N1556" s="274">
        <v>0</v>
      </c>
      <c r="O1556" s="274">
        <v>0</v>
      </c>
      <c r="P1556" s="274">
        <v>0</v>
      </c>
      <c r="Q1556" s="274">
        <v>0</v>
      </c>
      <c r="R1556" s="274">
        <v>0</v>
      </c>
      <c r="S1556" s="274">
        <v>0</v>
      </c>
      <c r="T1556" s="274">
        <v>0.29006999999999999</v>
      </c>
      <c r="U1556" s="274">
        <v>0</v>
      </c>
      <c r="V1556" s="274">
        <v>0</v>
      </c>
      <c r="W1556" s="274">
        <v>4.0879999999999972E-2</v>
      </c>
      <c r="X1556" s="274">
        <v>0</v>
      </c>
      <c r="Y1556" s="274">
        <v>0</v>
      </c>
      <c r="Z1556" s="274">
        <v>0</v>
      </c>
      <c r="AA1556" s="274">
        <v>0</v>
      </c>
      <c r="AB1556" s="274">
        <v>0.15045</v>
      </c>
      <c r="AC1556" s="274">
        <v>7.0800000000000002E-2</v>
      </c>
      <c r="AD1556" s="274">
        <v>0.11731000000000003</v>
      </c>
      <c r="AE1556" s="274">
        <v>0</v>
      </c>
      <c r="AF1556" s="272">
        <f t="shared" si="99"/>
        <v>1</v>
      </c>
      <c r="AG1556" s="196">
        <f t="shared" si="96"/>
        <v>0.66950999999999994</v>
      </c>
    </row>
    <row r="1557" spans="1:33" s="23" customFormat="1" x14ac:dyDescent="0.25">
      <c r="A1557" s="1">
        <v>1955</v>
      </c>
      <c r="B1557" s="1" t="s">
        <v>24</v>
      </c>
      <c r="C1557" s="1" t="str">
        <f t="shared" si="97"/>
        <v>1955NT</v>
      </c>
      <c r="D1557" s="1" t="s">
        <v>56</v>
      </c>
      <c r="E1557" s="1" t="str">
        <f t="shared" si="98"/>
        <v>1955NTICI</v>
      </c>
      <c r="F1557" s="196">
        <v>0.12182999999999999</v>
      </c>
      <c r="G1557" s="196">
        <v>0.4264</v>
      </c>
      <c r="H1557" s="196">
        <v>0</v>
      </c>
      <c r="I1557" s="196">
        <v>2.4369999999999999E-2</v>
      </c>
      <c r="J1557" s="196">
        <v>0.1066</v>
      </c>
      <c r="K1557" s="196">
        <v>0</v>
      </c>
      <c r="L1557" s="196">
        <v>0</v>
      </c>
      <c r="M1557" s="196">
        <v>3.0499999999999998E-3</v>
      </c>
      <c r="N1557" s="196">
        <v>6.0899999999999999E-3</v>
      </c>
      <c r="O1557" s="196">
        <v>4.061E-2</v>
      </c>
      <c r="P1557" s="196">
        <v>5.0599999999998979E-3</v>
      </c>
      <c r="Q1557" s="196">
        <v>0</v>
      </c>
      <c r="R1557" s="196">
        <v>0</v>
      </c>
      <c r="S1557" s="196">
        <v>1.0199999999999999E-3</v>
      </c>
      <c r="T1557" s="196">
        <v>0</v>
      </c>
      <c r="U1557" s="196">
        <v>7.11E-3</v>
      </c>
      <c r="V1557" s="196">
        <v>8.1200000000000005E-3</v>
      </c>
      <c r="W1557" s="196">
        <v>8.1220000000000001E-2</v>
      </c>
      <c r="X1557" s="196">
        <v>6.0909999999999999E-2</v>
      </c>
      <c r="Y1557" s="196">
        <v>0.10152</v>
      </c>
      <c r="Z1557" s="196">
        <v>6.0899999999999999E-3</v>
      </c>
      <c r="AA1557" s="196">
        <v>0</v>
      </c>
      <c r="AB1557" s="196">
        <v>0</v>
      </c>
      <c r="AC1557" s="196">
        <v>0</v>
      </c>
      <c r="AD1557" s="196">
        <v>0</v>
      </c>
      <c r="AE1557" s="196">
        <v>0</v>
      </c>
      <c r="AF1557" s="272">
        <f t="shared" si="99"/>
        <v>1</v>
      </c>
      <c r="AG1557" s="196">
        <f t="shared" si="96"/>
        <v>0.26599</v>
      </c>
    </row>
    <row r="1558" spans="1:33" s="23" customFormat="1" x14ac:dyDescent="0.25">
      <c r="A1558" s="1">
        <v>1955</v>
      </c>
      <c r="B1558" s="1" t="s">
        <v>24</v>
      </c>
      <c r="C1558" s="1" t="str">
        <f t="shared" si="97"/>
        <v>1955NT</v>
      </c>
      <c r="D1558" s="1" t="s">
        <v>58</v>
      </c>
      <c r="E1558" s="1" t="str">
        <f t="shared" si="98"/>
        <v>1955NTResidential</v>
      </c>
      <c r="F1558" s="196">
        <v>0.12182999999999999</v>
      </c>
      <c r="G1558" s="196">
        <v>0.4264</v>
      </c>
      <c r="H1558" s="196">
        <v>0</v>
      </c>
      <c r="I1558" s="196">
        <v>2.4369999999999999E-2</v>
      </c>
      <c r="J1558" s="196">
        <v>0.1066</v>
      </c>
      <c r="K1558" s="196">
        <v>0</v>
      </c>
      <c r="L1558" s="196">
        <v>0</v>
      </c>
      <c r="M1558" s="196">
        <v>3.0499999999999998E-3</v>
      </c>
      <c r="N1558" s="196">
        <v>6.0899999999999999E-3</v>
      </c>
      <c r="O1558" s="196">
        <v>4.061E-2</v>
      </c>
      <c r="P1558" s="196">
        <v>5.0599999999998979E-3</v>
      </c>
      <c r="Q1558" s="196">
        <v>0</v>
      </c>
      <c r="R1558" s="196">
        <v>0</v>
      </c>
      <c r="S1558" s="196">
        <v>1.0199999999999999E-3</v>
      </c>
      <c r="T1558" s="196">
        <v>0</v>
      </c>
      <c r="U1558" s="196">
        <v>7.11E-3</v>
      </c>
      <c r="V1558" s="196">
        <v>8.1200000000000005E-3</v>
      </c>
      <c r="W1558" s="196">
        <v>8.1220000000000001E-2</v>
      </c>
      <c r="X1558" s="196">
        <v>6.0909999999999999E-2</v>
      </c>
      <c r="Y1558" s="197">
        <v>0.10152</v>
      </c>
      <c r="Z1558" s="196">
        <v>6.0899999999999999E-3</v>
      </c>
      <c r="AA1558" s="196">
        <v>0</v>
      </c>
      <c r="AB1558" s="196">
        <v>0</v>
      </c>
      <c r="AC1558" s="196">
        <v>0</v>
      </c>
      <c r="AD1558" s="196">
        <v>0</v>
      </c>
      <c r="AE1558" s="196">
        <v>0</v>
      </c>
      <c r="AF1558" s="272">
        <f t="shared" si="99"/>
        <v>1</v>
      </c>
      <c r="AG1558" s="196">
        <f t="shared" si="96"/>
        <v>0.26599</v>
      </c>
    </row>
    <row r="1559" spans="1:33" s="23" customFormat="1" x14ac:dyDescent="0.25">
      <c r="A1559" s="1">
        <v>1956</v>
      </c>
      <c r="B1559" s="1" t="s">
        <v>24</v>
      </c>
      <c r="C1559" s="1" t="str">
        <f t="shared" si="97"/>
        <v>1956NT</v>
      </c>
      <c r="D1559" s="1" t="s">
        <v>57</v>
      </c>
      <c r="E1559" s="1" t="str">
        <f t="shared" si="98"/>
        <v>1956NTC&amp;D</v>
      </c>
      <c r="F1559" s="274">
        <v>0</v>
      </c>
      <c r="G1559" s="274">
        <v>1.0829999999999999E-2</v>
      </c>
      <c r="H1559" s="274">
        <v>0</v>
      </c>
      <c r="I1559" s="274">
        <v>0.31966</v>
      </c>
      <c r="J1559" s="274">
        <v>0</v>
      </c>
      <c r="K1559" s="274">
        <v>0</v>
      </c>
      <c r="L1559" s="274">
        <v>0</v>
      </c>
      <c r="M1559" s="274">
        <v>0</v>
      </c>
      <c r="N1559" s="274">
        <v>0</v>
      </c>
      <c r="O1559" s="274">
        <v>0</v>
      </c>
      <c r="P1559" s="274">
        <v>0</v>
      </c>
      <c r="Q1559" s="274">
        <v>0</v>
      </c>
      <c r="R1559" s="274">
        <v>0</v>
      </c>
      <c r="S1559" s="274">
        <v>0</v>
      </c>
      <c r="T1559" s="274">
        <v>0.29006999999999999</v>
      </c>
      <c r="U1559" s="274">
        <v>0</v>
      </c>
      <c r="V1559" s="274">
        <v>0</v>
      </c>
      <c r="W1559" s="274">
        <v>4.0879999999999972E-2</v>
      </c>
      <c r="X1559" s="274">
        <v>0</v>
      </c>
      <c r="Y1559" s="274">
        <v>0</v>
      </c>
      <c r="Z1559" s="274">
        <v>0</v>
      </c>
      <c r="AA1559" s="274">
        <v>0</v>
      </c>
      <c r="AB1559" s="274">
        <v>0.15045</v>
      </c>
      <c r="AC1559" s="274">
        <v>7.0800000000000002E-2</v>
      </c>
      <c r="AD1559" s="274">
        <v>0.11731000000000003</v>
      </c>
      <c r="AE1559" s="274">
        <v>0</v>
      </c>
      <c r="AF1559" s="272">
        <f t="shared" si="99"/>
        <v>1</v>
      </c>
      <c r="AG1559" s="196">
        <f t="shared" si="96"/>
        <v>0.66950999999999994</v>
      </c>
    </row>
    <row r="1560" spans="1:33" s="23" customFormat="1" x14ac:dyDescent="0.25">
      <c r="A1560" s="1">
        <v>1956</v>
      </c>
      <c r="B1560" s="1" t="s">
        <v>24</v>
      </c>
      <c r="C1560" s="1" t="str">
        <f t="shared" si="97"/>
        <v>1956NT</v>
      </c>
      <c r="D1560" s="1" t="s">
        <v>56</v>
      </c>
      <c r="E1560" s="1" t="str">
        <f t="shared" si="98"/>
        <v>1956NTICI</v>
      </c>
      <c r="F1560" s="196">
        <v>0.12182999999999999</v>
      </c>
      <c r="G1560" s="196">
        <v>0.4264</v>
      </c>
      <c r="H1560" s="196">
        <v>0</v>
      </c>
      <c r="I1560" s="196">
        <v>2.4369999999999999E-2</v>
      </c>
      <c r="J1560" s="196">
        <v>0.1066</v>
      </c>
      <c r="K1560" s="196">
        <v>0</v>
      </c>
      <c r="L1560" s="196">
        <v>0</v>
      </c>
      <c r="M1560" s="196">
        <v>3.0499999999999998E-3</v>
      </c>
      <c r="N1560" s="196">
        <v>6.0899999999999999E-3</v>
      </c>
      <c r="O1560" s="196">
        <v>4.061E-2</v>
      </c>
      <c r="P1560" s="196">
        <v>5.0599999999998979E-3</v>
      </c>
      <c r="Q1560" s="196">
        <v>0</v>
      </c>
      <c r="R1560" s="196">
        <v>0</v>
      </c>
      <c r="S1560" s="196">
        <v>1.0199999999999999E-3</v>
      </c>
      <c r="T1560" s="196">
        <v>0</v>
      </c>
      <c r="U1560" s="196">
        <v>7.11E-3</v>
      </c>
      <c r="V1560" s="196">
        <v>8.1200000000000005E-3</v>
      </c>
      <c r="W1560" s="196">
        <v>8.1220000000000001E-2</v>
      </c>
      <c r="X1560" s="196">
        <v>6.0909999999999999E-2</v>
      </c>
      <c r="Y1560" s="196">
        <v>0.10152</v>
      </c>
      <c r="Z1560" s="196">
        <v>6.0899999999999999E-3</v>
      </c>
      <c r="AA1560" s="196">
        <v>0</v>
      </c>
      <c r="AB1560" s="196">
        <v>0</v>
      </c>
      <c r="AC1560" s="196">
        <v>0</v>
      </c>
      <c r="AD1560" s="196">
        <v>0</v>
      </c>
      <c r="AE1560" s="196">
        <v>0</v>
      </c>
      <c r="AF1560" s="272">
        <f t="shared" si="99"/>
        <v>1</v>
      </c>
      <c r="AG1560" s="196">
        <f t="shared" si="96"/>
        <v>0.26599</v>
      </c>
    </row>
    <row r="1561" spans="1:33" s="23" customFormat="1" x14ac:dyDescent="0.25">
      <c r="A1561" s="1">
        <v>1956</v>
      </c>
      <c r="B1561" s="1" t="s">
        <v>24</v>
      </c>
      <c r="C1561" s="1" t="str">
        <f t="shared" si="97"/>
        <v>1956NT</v>
      </c>
      <c r="D1561" s="1" t="s">
        <v>58</v>
      </c>
      <c r="E1561" s="1" t="str">
        <f t="shared" si="98"/>
        <v>1956NTResidential</v>
      </c>
      <c r="F1561" s="196">
        <v>0.12182999999999999</v>
      </c>
      <c r="G1561" s="196">
        <v>0.4264</v>
      </c>
      <c r="H1561" s="196">
        <v>0</v>
      </c>
      <c r="I1561" s="196">
        <v>2.4369999999999999E-2</v>
      </c>
      <c r="J1561" s="196">
        <v>0.1066</v>
      </c>
      <c r="K1561" s="196">
        <v>0</v>
      </c>
      <c r="L1561" s="196">
        <v>0</v>
      </c>
      <c r="M1561" s="196">
        <v>3.0499999999999998E-3</v>
      </c>
      <c r="N1561" s="196">
        <v>6.0899999999999999E-3</v>
      </c>
      <c r="O1561" s="196">
        <v>4.061E-2</v>
      </c>
      <c r="P1561" s="196">
        <v>5.0599999999998979E-3</v>
      </c>
      <c r="Q1561" s="196">
        <v>0</v>
      </c>
      <c r="R1561" s="196">
        <v>0</v>
      </c>
      <c r="S1561" s="196">
        <v>1.0199999999999999E-3</v>
      </c>
      <c r="T1561" s="196">
        <v>0</v>
      </c>
      <c r="U1561" s="196">
        <v>7.11E-3</v>
      </c>
      <c r="V1561" s="196">
        <v>8.1200000000000005E-3</v>
      </c>
      <c r="W1561" s="196">
        <v>8.1220000000000001E-2</v>
      </c>
      <c r="X1561" s="196">
        <v>6.0909999999999999E-2</v>
      </c>
      <c r="Y1561" s="196">
        <v>0.10152</v>
      </c>
      <c r="Z1561" s="196">
        <v>6.0899999999999999E-3</v>
      </c>
      <c r="AA1561" s="196">
        <v>0</v>
      </c>
      <c r="AB1561" s="196">
        <v>0</v>
      </c>
      <c r="AC1561" s="196">
        <v>0</v>
      </c>
      <c r="AD1561" s="196">
        <v>0</v>
      </c>
      <c r="AE1561" s="196">
        <v>0</v>
      </c>
      <c r="AF1561" s="272">
        <f t="shared" si="99"/>
        <v>1</v>
      </c>
      <c r="AG1561" s="196">
        <f t="shared" si="96"/>
        <v>0.26599</v>
      </c>
    </row>
    <row r="1562" spans="1:33" s="23" customFormat="1" x14ac:dyDescent="0.25">
      <c r="A1562" s="1">
        <v>1957</v>
      </c>
      <c r="B1562" s="1" t="s">
        <v>24</v>
      </c>
      <c r="C1562" s="1" t="str">
        <f t="shared" si="97"/>
        <v>1957NT</v>
      </c>
      <c r="D1562" s="1" t="s">
        <v>57</v>
      </c>
      <c r="E1562" s="1" t="str">
        <f t="shared" si="98"/>
        <v>1957NTC&amp;D</v>
      </c>
      <c r="F1562" s="274">
        <v>0</v>
      </c>
      <c r="G1562" s="274">
        <v>1.0829999999999999E-2</v>
      </c>
      <c r="H1562" s="274">
        <v>0</v>
      </c>
      <c r="I1562" s="274">
        <v>0.31966</v>
      </c>
      <c r="J1562" s="274">
        <v>0</v>
      </c>
      <c r="K1562" s="274">
        <v>0</v>
      </c>
      <c r="L1562" s="274">
        <v>0</v>
      </c>
      <c r="M1562" s="274">
        <v>0</v>
      </c>
      <c r="N1562" s="274">
        <v>0</v>
      </c>
      <c r="O1562" s="274">
        <v>0</v>
      </c>
      <c r="P1562" s="274">
        <v>0</v>
      </c>
      <c r="Q1562" s="274">
        <v>0</v>
      </c>
      <c r="R1562" s="274">
        <v>0</v>
      </c>
      <c r="S1562" s="274">
        <v>0</v>
      </c>
      <c r="T1562" s="274">
        <v>0.29006999999999999</v>
      </c>
      <c r="U1562" s="274">
        <v>0</v>
      </c>
      <c r="V1562" s="274">
        <v>0</v>
      </c>
      <c r="W1562" s="274">
        <v>4.0879999999999972E-2</v>
      </c>
      <c r="X1562" s="274">
        <v>0</v>
      </c>
      <c r="Y1562" s="274">
        <v>0</v>
      </c>
      <c r="Z1562" s="274">
        <v>0</v>
      </c>
      <c r="AA1562" s="274">
        <v>0</v>
      </c>
      <c r="AB1562" s="274">
        <v>0.15045</v>
      </c>
      <c r="AC1562" s="274">
        <v>7.0800000000000002E-2</v>
      </c>
      <c r="AD1562" s="274">
        <v>0.11731000000000003</v>
      </c>
      <c r="AE1562" s="274">
        <v>0</v>
      </c>
      <c r="AF1562" s="272">
        <f t="shared" si="99"/>
        <v>1</v>
      </c>
      <c r="AG1562" s="196">
        <f t="shared" si="96"/>
        <v>0.66950999999999994</v>
      </c>
    </row>
    <row r="1563" spans="1:33" s="23" customFormat="1" x14ac:dyDescent="0.25">
      <c r="A1563" s="1">
        <v>1957</v>
      </c>
      <c r="B1563" s="1" t="s">
        <v>24</v>
      </c>
      <c r="C1563" s="1" t="str">
        <f t="shared" si="97"/>
        <v>1957NT</v>
      </c>
      <c r="D1563" s="1" t="s">
        <v>56</v>
      </c>
      <c r="E1563" s="1" t="str">
        <f t="shared" si="98"/>
        <v>1957NTICI</v>
      </c>
      <c r="F1563" s="196">
        <v>0.12182999999999999</v>
      </c>
      <c r="G1563" s="196">
        <v>0.4264</v>
      </c>
      <c r="H1563" s="196">
        <v>0</v>
      </c>
      <c r="I1563" s="196">
        <v>2.4369999999999999E-2</v>
      </c>
      <c r="J1563" s="196">
        <v>0.1066</v>
      </c>
      <c r="K1563" s="196">
        <v>0</v>
      </c>
      <c r="L1563" s="196">
        <v>0</v>
      </c>
      <c r="M1563" s="196">
        <v>3.0499999999999998E-3</v>
      </c>
      <c r="N1563" s="196">
        <v>6.0899999999999999E-3</v>
      </c>
      <c r="O1563" s="196">
        <v>4.061E-2</v>
      </c>
      <c r="P1563" s="196">
        <v>5.0599999999998979E-3</v>
      </c>
      <c r="Q1563" s="196">
        <v>0</v>
      </c>
      <c r="R1563" s="196">
        <v>0</v>
      </c>
      <c r="S1563" s="196">
        <v>1.0199999999999999E-3</v>
      </c>
      <c r="T1563" s="196">
        <v>0</v>
      </c>
      <c r="U1563" s="196">
        <v>7.11E-3</v>
      </c>
      <c r="V1563" s="196">
        <v>8.1200000000000005E-3</v>
      </c>
      <c r="W1563" s="196">
        <v>8.1220000000000001E-2</v>
      </c>
      <c r="X1563" s="196">
        <v>6.0909999999999999E-2</v>
      </c>
      <c r="Y1563" s="196">
        <v>0.10152</v>
      </c>
      <c r="Z1563" s="196">
        <v>6.0899999999999999E-3</v>
      </c>
      <c r="AA1563" s="196">
        <v>0</v>
      </c>
      <c r="AB1563" s="196">
        <v>0</v>
      </c>
      <c r="AC1563" s="196">
        <v>0</v>
      </c>
      <c r="AD1563" s="196">
        <v>0</v>
      </c>
      <c r="AE1563" s="196">
        <v>0</v>
      </c>
      <c r="AF1563" s="272">
        <f t="shared" si="99"/>
        <v>1</v>
      </c>
      <c r="AG1563" s="196">
        <f t="shared" si="96"/>
        <v>0.26599</v>
      </c>
    </row>
    <row r="1564" spans="1:33" s="23" customFormat="1" x14ac:dyDescent="0.25">
      <c r="A1564" s="1">
        <v>1957</v>
      </c>
      <c r="B1564" s="1" t="s">
        <v>24</v>
      </c>
      <c r="C1564" s="1" t="str">
        <f t="shared" si="97"/>
        <v>1957NT</v>
      </c>
      <c r="D1564" s="1" t="s">
        <v>58</v>
      </c>
      <c r="E1564" s="1" t="str">
        <f t="shared" si="98"/>
        <v>1957NTResidential</v>
      </c>
      <c r="F1564" s="196">
        <v>0.12182999999999999</v>
      </c>
      <c r="G1564" s="196">
        <v>0.4264</v>
      </c>
      <c r="H1564" s="196">
        <v>0</v>
      </c>
      <c r="I1564" s="196">
        <v>2.4369999999999999E-2</v>
      </c>
      <c r="J1564" s="196">
        <v>0.1066</v>
      </c>
      <c r="K1564" s="196">
        <v>0</v>
      </c>
      <c r="L1564" s="196">
        <v>0</v>
      </c>
      <c r="M1564" s="196">
        <v>3.0499999999999998E-3</v>
      </c>
      <c r="N1564" s="196">
        <v>6.0899999999999999E-3</v>
      </c>
      <c r="O1564" s="196">
        <v>4.061E-2</v>
      </c>
      <c r="P1564" s="196">
        <v>5.0599999999998979E-3</v>
      </c>
      <c r="Q1564" s="196">
        <v>0</v>
      </c>
      <c r="R1564" s="196">
        <v>0</v>
      </c>
      <c r="S1564" s="196">
        <v>1.0199999999999999E-3</v>
      </c>
      <c r="T1564" s="196">
        <v>0</v>
      </c>
      <c r="U1564" s="196">
        <v>7.11E-3</v>
      </c>
      <c r="V1564" s="196">
        <v>8.1200000000000005E-3</v>
      </c>
      <c r="W1564" s="196">
        <v>8.1220000000000001E-2</v>
      </c>
      <c r="X1564" s="196">
        <v>6.0909999999999999E-2</v>
      </c>
      <c r="Y1564" s="196">
        <v>0.10152</v>
      </c>
      <c r="Z1564" s="196">
        <v>6.0899999999999999E-3</v>
      </c>
      <c r="AA1564" s="196">
        <v>0</v>
      </c>
      <c r="AB1564" s="196">
        <v>0</v>
      </c>
      <c r="AC1564" s="196">
        <v>0</v>
      </c>
      <c r="AD1564" s="196">
        <v>0</v>
      </c>
      <c r="AE1564" s="196">
        <v>0</v>
      </c>
      <c r="AF1564" s="272">
        <f t="shared" si="99"/>
        <v>1</v>
      </c>
      <c r="AG1564" s="196">
        <f t="shared" si="96"/>
        <v>0.26599</v>
      </c>
    </row>
    <row r="1565" spans="1:33" s="23" customFormat="1" x14ac:dyDescent="0.25">
      <c r="A1565" s="1">
        <v>1958</v>
      </c>
      <c r="B1565" s="1" t="s">
        <v>24</v>
      </c>
      <c r="C1565" s="1" t="str">
        <f t="shared" si="97"/>
        <v>1958NT</v>
      </c>
      <c r="D1565" s="1" t="s">
        <v>57</v>
      </c>
      <c r="E1565" s="1" t="str">
        <f t="shared" si="98"/>
        <v>1958NTC&amp;D</v>
      </c>
      <c r="F1565" s="274">
        <v>0</v>
      </c>
      <c r="G1565" s="274">
        <v>1.0829999999999999E-2</v>
      </c>
      <c r="H1565" s="274">
        <v>0</v>
      </c>
      <c r="I1565" s="274">
        <v>0.31966</v>
      </c>
      <c r="J1565" s="274">
        <v>0</v>
      </c>
      <c r="K1565" s="274">
        <v>0</v>
      </c>
      <c r="L1565" s="274">
        <v>0</v>
      </c>
      <c r="M1565" s="274">
        <v>0</v>
      </c>
      <c r="N1565" s="274">
        <v>0</v>
      </c>
      <c r="O1565" s="274">
        <v>0</v>
      </c>
      <c r="P1565" s="274">
        <v>0</v>
      </c>
      <c r="Q1565" s="274">
        <v>0</v>
      </c>
      <c r="R1565" s="274">
        <v>0</v>
      </c>
      <c r="S1565" s="274">
        <v>0</v>
      </c>
      <c r="T1565" s="274">
        <v>0.29006999999999999</v>
      </c>
      <c r="U1565" s="274">
        <v>0</v>
      </c>
      <c r="V1565" s="274">
        <v>0</v>
      </c>
      <c r="W1565" s="274">
        <v>4.0879999999999972E-2</v>
      </c>
      <c r="X1565" s="274">
        <v>0</v>
      </c>
      <c r="Y1565" s="274">
        <v>0</v>
      </c>
      <c r="Z1565" s="274">
        <v>0</v>
      </c>
      <c r="AA1565" s="274">
        <v>0</v>
      </c>
      <c r="AB1565" s="274">
        <v>0.15045</v>
      </c>
      <c r="AC1565" s="274">
        <v>7.0800000000000002E-2</v>
      </c>
      <c r="AD1565" s="274">
        <v>0.11731000000000003</v>
      </c>
      <c r="AE1565" s="274">
        <v>0</v>
      </c>
      <c r="AF1565" s="272">
        <f t="shared" si="99"/>
        <v>1</v>
      </c>
      <c r="AG1565" s="196">
        <f t="shared" si="96"/>
        <v>0.66950999999999994</v>
      </c>
    </row>
    <row r="1566" spans="1:33" s="23" customFormat="1" x14ac:dyDescent="0.25">
      <c r="A1566" s="1">
        <v>1958</v>
      </c>
      <c r="B1566" s="1" t="s">
        <v>24</v>
      </c>
      <c r="C1566" s="1" t="str">
        <f t="shared" si="97"/>
        <v>1958NT</v>
      </c>
      <c r="D1566" s="1" t="s">
        <v>56</v>
      </c>
      <c r="E1566" s="1" t="str">
        <f t="shared" si="98"/>
        <v>1958NTICI</v>
      </c>
      <c r="F1566" s="196">
        <v>0.12182999999999999</v>
      </c>
      <c r="G1566" s="196">
        <v>0.4264</v>
      </c>
      <c r="H1566" s="196">
        <v>0</v>
      </c>
      <c r="I1566" s="196">
        <v>2.4369999999999999E-2</v>
      </c>
      <c r="J1566" s="196">
        <v>0.1066</v>
      </c>
      <c r="K1566" s="196">
        <v>0</v>
      </c>
      <c r="L1566" s="196">
        <v>0</v>
      </c>
      <c r="M1566" s="196">
        <v>3.0499999999999998E-3</v>
      </c>
      <c r="N1566" s="196">
        <v>6.0899999999999999E-3</v>
      </c>
      <c r="O1566" s="196">
        <v>4.061E-2</v>
      </c>
      <c r="P1566" s="196">
        <v>5.0599999999998979E-3</v>
      </c>
      <c r="Q1566" s="196">
        <v>0</v>
      </c>
      <c r="R1566" s="196">
        <v>0</v>
      </c>
      <c r="S1566" s="196">
        <v>1.0199999999999999E-3</v>
      </c>
      <c r="T1566" s="196">
        <v>0</v>
      </c>
      <c r="U1566" s="196">
        <v>7.11E-3</v>
      </c>
      <c r="V1566" s="196">
        <v>8.1200000000000005E-3</v>
      </c>
      <c r="W1566" s="196">
        <v>8.1220000000000001E-2</v>
      </c>
      <c r="X1566" s="196">
        <v>6.0909999999999999E-2</v>
      </c>
      <c r="Y1566" s="196">
        <v>0.10152</v>
      </c>
      <c r="Z1566" s="196">
        <v>6.0899999999999999E-3</v>
      </c>
      <c r="AA1566" s="196">
        <v>0</v>
      </c>
      <c r="AB1566" s="196">
        <v>0</v>
      </c>
      <c r="AC1566" s="196">
        <v>0</v>
      </c>
      <c r="AD1566" s="196">
        <v>0</v>
      </c>
      <c r="AE1566" s="196">
        <v>0</v>
      </c>
      <c r="AF1566" s="272">
        <f t="shared" si="99"/>
        <v>1</v>
      </c>
      <c r="AG1566" s="196">
        <f t="shared" si="96"/>
        <v>0.26599</v>
      </c>
    </row>
    <row r="1567" spans="1:33" s="23" customFormat="1" x14ac:dyDescent="0.25">
      <c r="A1567" s="1">
        <v>1958</v>
      </c>
      <c r="B1567" s="1" t="s">
        <v>24</v>
      </c>
      <c r="C1567" s="1" t="str">
        <f t="shared" si="97"/>
        <v>1958NT</v>
      </c>
      <c r="D1567" s="1" t="s">
        <v>58</v>
      </c>
      <c r="E1567" s="1" t="str">
        <f t="shared" si="98"/>
        <v>1958NTResidential</v>
      </c>
      <c r="F1567" s="196">
        <v>0.12182999999999999</v>
      </c>
      <c r="G1567" s="196">
        <v>0.4264</v>
      </c>
      <c r="H1567" s="196">
        <v>0</v>
      </c>
      <c r="I1567" s="196">
        <v>2.4369999999999999E-2</v>
      </c>
      <c r="J1567" s="196">
        <v>0.1066</v>
      </c>
      <c r="K1567" s="196">
        <v>0</v>
      </c>
      <c r="L1567" s="196">
        <v>0</v>
      </c>
      <c r="M1567" s="196">
        <v>3.0499999999999998E-3</v>
      </c>
      <c r="N1567" s="196">
        <v>6.0899999999999999E-3</v>
      </c>
      <c r="O1567" s="196">
        <v>4.061E-2</v>
      </c>
      <c r="P1567" s="196">
        <v>5.0599999999998979E-3</v>
      </c>
      <c r="Q1567" s="196">
        <v>0</v>
      </c>
      <c r="R1567" s="196">
        <v>0</v>
      </c>
      <c r="S1567" s="196">
        <v>1.0199999999999999E-3</v>
      </c>
      <c r="T1567" s="196">
        <v>0</v>
      </c>
      <c r="U1567" s="196">
        <v>7.11E-3</v>
      </c>
      <c r="V1567" s="196">
        <v>8.1200000000000005E-3</v>
      </c>
      <c r="W1567" s="196">
        <v>8.1220000000000001E-2</v>
      </c>
      <c r="X1567" s="196">
        <v>6.0909999999999999E-2</v>
      </c>
      <c r="Y1567" s="196">
        <v>0.10152</v>
      </c>
      <c r="Z1567" s="196">
        <v>6.0899999999999999E-3</v>
      </c>
      <c r="AA1567" s="196">
        <v>0</v>
      </c>
      <c r="AB1567" s="196">
        <v>0</v>
      </c>
      <c r="AC1567" s="196">
        <v>0</v>
      </c>
      <c r="AD1567" s="196">
        <v>0</v>
      </c>
      <c r="AE1567" s="196">
        <v>0</v>
      </c>
      <c r="AF1567" s="272">
        <f t="shared" si="99"/>
        <v>1</v>
      </c>
      <c r="AG1567" s="196">
        <f t="shared" si="96"/>
        <v>0.26599</v>
      </c>
    </row>
    <row r="1568" spans="1:33" s="23" customFormat="1" x14ac:dyDescent="0.25">
      <c r="A1568" s="1">
        <v>1959</v>
      </c>
      <c r="B1568" s="1" t="s">
        <v>24</v>
      </c>
      <c r="C1568" s="1" t="str">
        <f t="shared" si="97"/>
        <v>1959NT</v>
      </c>
      <c r="D1568" s="1" t="s">
        <v>57</v>
      </c>
      <c r="E1568" s="1" t="str">
        <f t="shared" si="98"/>
        <v>1959NTC&amp;D</v>
      </c>
      <c r="F1568" s="274">
        <v>0</v>
      </c>
      <c r="G1568" s="274">
        <v>1.0829999999999999E-2</v>
      </c>
      <c r="H1568" s="274">
        <v>0</v>
      </c>
      <c r="I1568" s="274">
        <v>0.31966</v>
      </c>
      <c r="J1568" s="274">
        <v>0</v>
      </c>
      <c r="K1568" s="274">
        <v>0</v>
      </c>
      <c r="L1568" s="274">
        <v>0</v>
      </c>
      <c r="M1568" s="274">
        <v>0</v>
      </c>
      <c r="N1568" s="274">
        <v>0</v>
      </c>
      <c r="O1568" s="274">
        <v>0</v>
      </c>
      <c r="P1568" s="274">
        <v>0</v>
      </c>
      <c r="Q1568" s="274">
        <v>0</v>
      </c>
      <c r="R1568" s="274">
        <v>0</v>
      </c>
      <c r="S1568" s="274">
        <v>0</v>
      </c>
      <c r="T1568" s="274">
        <v>0.29006999999999999</v>
      </c>
      <c r="U1568" s="274">
        <v>0</v>
      </c>
      <c r="V1568" s="274">
        <v>0</v>
      </c>
      <c r="W1568" s="274">
        <v>4.0879999999999972E-2</v>
      </c>
      <c r="X1568" s="274">
        <v>0</v>
      </c>
      <c r="Y1568" s="274">
        <v>0</v>
      </c>
      <c r="Z1568" s="274">
        <v>0</v>
      </c>
      <c r="AA1568" s="274">
        <v>0</v>
      </c>
      <c r="AB1568" s="274">
        <v>0.15045</v>
      </c>
      <c r="AC1568" s="274">
        <v>7.0800000000000002E-2</v>
      </c>
      <c r="AD1568" s="274">
        <v>0.11731000000000003</v>
      </c>
      <c r="AE1568" s="274">
        <v>0</v>
      </c>
      <c r="AF1568" s="272">
        <f t="shared" si="99"/>
        <v>1</v>
      </c>
      <c r="AG1568" s="196">
        <f t="shared" si="96"/>
        <v>0.66950999999999994</v>
      </c>
    </row>
    <row r="1569" spans="1:33" s="23" customFormat="1" x14ac:dyDescent="0.25">
      <c r="A1569" s="1">
        <v>1959</v>
      </c>
      <c r="B1569" s="1" t="s">
        <v>24</v>
      </c>
      <c r="C1569" s="1" t="str">
        <f t="shared" si="97"/>
        <v>1959NT</v>
      </c>
      <c r="D1569" s="1" t="s">
        <v>56</v>
      </c>
      <c r="E1569" s="1" t="str">
        <f t="shared" si="98"/>
        <v>1959NTICI</v>
      </c>
      <c r="F1569" s="196">
        <v>0.12182999999999999</v>
      </c>
      <c r="G1569" s="196">
        <v>0.4264</v>
      </c>
      <c r="H1569" s="196">
        <v>0</v>
      </c>
      <c r="I1569" s="196">
        <v>2.4369999999999999E-2</v>
      </c>
      <c r="J1569" s="196">
        <v>0.1066</v>
      </c>
      <c r="K1569" s="196">
        <v>0</v>
      </c>
      <c r="L1569" s="196">
        <v>0</v>
      </c>
      <c r="M1569" s="196">
        <v>3.0499999999999998E-3</v>
      </c>
      <c r="N1569" s="196">
        <v>6.0899999999999999E-3</v>
      </c>
      <c r="O1569" s="196">
        <v>4.061E-2</v>
      </c>
      <c r="P1569" s="196">
        <v>5.0599999999998979E-3</v>
      </c>
      <c r="Q1569" s="196">
        <v>0</v>
      </c>
      <c r="R1569" s="196">
        <v>0</v>
      </c>
      <c r="S1569" s="196">
        <v>1.0199999999999999E-3</v>
      </c>
      <c r="T1569" s="196">
        <v>0</v>
      </c>
      <c r="U1569" s="196">
        <v>7.11E-3</v>
      </c>
      <c r="V1569" s="196">
        <v>8.1200000000000005E-3</v>
      </c>
      <c r="W1569" s="196">
        <v>8.1220000000000001E-2</v>
      </c>
      <c r="X1569" s="196">
        <v>6.0909999999999999E-2</v>
      </c>
      <c r="Y1569" s="196">
        <v>0.10152</v>
      </c>
      <c r="Z1569" s="196">
        <v>6.0899999999999999E-3</v>
      </c>
      <c r="AA1569" s="196">
        <v>0</v>
      </c>
      <c r="AB1569" s="196">
        <v>0</v>
      </c>
      <c r="AC1569" s="196">
        <v>0</v>
      </c>
      <c r="AD1569" s="196">
        <v>0</v>
      </c>
      <c r="AE1569" s="196">
        <v>0</v>
      </c>
      <c r="AF1569" s="272">
        <f t="shared" si="99"/>
        <v>1</v>
      </c>
      <c r="AG1569" s="196">
        <f t="shared" si="96"/>
        <v>0.26599</v>
      </c>
    </row>
    <row r="1570" spans="1:33" s="23" customFormat="1" x14ac:dyDescent="0.25">
      <c r="A1570" s="1">
        <v>1959</v>
      </c>
      <c r="B1570" s="1" t="s">
        <v>24</v>
      </c>
      <c r="C1570" s="1" t="str">
        <f t="shared" si="97"/>
        <v>1959NT</v>
      </c>
      <c r="D1570" s="1" t="s">
        <v>58</v>
      </c>
      <c r="E1570" s="1" t="str">
        <f t="shared" si="98"/>
        <v>1959NTResidential</v>
      </c>
      <c r="F1570" s="196">
        <v>0.12182999999999999</v>
      </c>
      <c r="G1570" s="196">
        <v>0.4264</v>
      </c>
      <c r="H1570" s="196">
        <v>0</v>
      </c>
      <c r="I1570" s="196">
        <v>2.4369999999999999E-2</v>
      </c>
      <c r="J1570" s="196">
        <v>0.1066</v>
      </c>
      <c r="K1570" s="196">
        <v>0</v>
      </c>
      <c r="L1570" s="196">
        <v>0</v>
      </c>
      <c r="M1570" s="196">
        <v>3.0499999999999998E-3</v>
      </c>
      <c r="N1570" s="196">
        <v>6.0899999999999999E-3</v>
      </c>
      <c r="O1570" s="196">
        <v>4.061E-2</v>
      </c>
      <c r="P1570" s="196">
        <v>5.0599999999998979E-3</v>
      </c>
      <c r="Q1570" s="196">
        <v>0</v>
      </c>
      <c r="R1570" s="196">
        <v>0</v>
      </c>
      <c r="S1570" s="196">
        <v>1.0199999999999999E-3</v>
      </c>
      <c r="T1570" s="196">
        <v>0</v>
      </c>
      <c r="U1570" s="196">
        <v>7.11E-3</v>
      </c>
      <c r="V1570" s="196">
        <v>8.1200000000000005E-3</v>
      </c>
      <c r="W1570" s="196">
        <v>8.1220000000000001E-2</v>
      </c>
      <c r="X1570" s="196">
        <v>6.0909999999999999E-2</v>
      </c>
      <c r="Y1570" s="196">
        <v>0.10152</v>
      </c>
      <c r="Z1570" s="196">
        <v>6.0899999999999999E-3</v>
      </c>
      <c r="AA1570" s="196">
        <v>0</v>
      </c>
      <c r="AB1570" s="196">
        <v>0</v>
      </c>
      <c r="AC1570" s="196">
        <v>0</v>
      </c>
      <c r="AD1570" s="196">
        <v>0</v>
      </c>
      <c r="AE1570" s="196">
        <v>0</v>
      </c>
      <c r="AF1570" s="272">
        <f t="shared" si="99"/>
        <v>1</v>
      </c>
      <c r="AG1570" s="196">
        <f t="shared" si="96"/>
        <v>0.26599</v>
      </c>
    </row>
    <row r="1571" spans="1:33" s="23" customFormat="1" x14ac:dyDescent="0.25">
      <c r="A1571" s="1">
        <v>1960</v>
      </c>
      <c r="B1571" s="1" t="s">
        <v>24</v>
      </c>
      <c r="C1571" s="1" t="str">
        <f t="shared" si="97"/>
        <v>1960NT</v>
      </c>
      <c r="D1571" s="1" t="s">
        <v>57</v>
      </c>
      <c r="E1571" s="1" t="str">
        <f t="shared" si="98"/>
        <v>1960NTC&amp;D</v>
      </c>
      <c r="F1571" s="274">
        <v>0</v>
      </c>
      <c r="G1571" s="274">
        <v>1.0829999999999999E-2</v>
      </c>
      <c r="H1571" s="274">
        <v>0</v>
      </c>
      <c r="I1571" s="274">
        <v>0.31966</v>
      </c>
      <c r="J1571" s="274">
        <v>0</v>
      </c>
      <c r="K1571" s="274">
        <v>0</v>
      </c>
      <c r="L1571" s="274">
        <v>0</v>
      </c>
      <c r="M1571" s="274">
        <v>0</v>
      </c>
      <c r="N1571" s="274">
        <v>0</v>
      </c>
      <c r="O1571" s="274">
        <v>0</v>
      </c>
      <c r="P1571" s="274">
        <v>0</v>
      </c>
      <c r="Q1571" s="274">
        <v>0</v>
      </c>
      <c r="R1571" s="274">
        <v>0</v>
      </c>
      <c r="S1571" s="274">
        <v>0</v>
      </c>
      <c r="T1571" s="274">
        <v>0.29006999999999999</v>
      </c>
      <c r="U1571" s="274">
        <v>0</v>
      </c>
      <c r="V1571" s="274">
        <v>0</v>
      </c>
      <c r="W1571" s="274">
        <v>4.0879999999999972E-2</v>
      </c>
      <c r="X1571" s="274">
        <v>0</v>
      </c>
      <c r="Y1571" s="274">
        <v>0</v>
      </c>
      <c r="Z1571" s="274">
        <v>0</v>
      </c>
      <c r="AA1571" s="274">
        <v>0</v>
      </c>
      <c r="AB1571" s="274">
        <v>0.15045</v>
      </c>
      <c r="AC1571" s="274">
        <v>7.0800000000000002E-2</v>
      </c>
      <c r="AD1571" s="274">
        <v>0.11731000000000003</v>
      </c>
      <c r="AE1571" s="274">
        <v>0</v>
      </c>
      <c r="AF1571" s="272">
        <f t="shared" si="99"/>
        <v>1</v>
      </c>
      <c r="AG1571" s="196">
        <f t="shared" si="96"/>
        <v>0.66950999999999994</v>
      </c>
    </row>
    <row r="1572" spans="1:33" s="23" customFormat="1" x14ac:dyDescent="0.25">
      <c r="A1572" s="1">
        <v>1960</v>
      </c>
      <c r="B1572" s="1" t="s">
        <v>24</v>
      </c>
      <c r="C1572" s="1" t="str">
        <f t="shared" si="97"/>
        <v>1960NT</v>
      </c>
      <c r="D1572" s="1" t="s">
        <v>56</v>
      </c>
      <c r="E1572" s="1" t="str">
        <f t="shared" si="98"/>
        <v>1960NTICI</v>
      </c>
      <c r="F1572" s="196">
        <v>0.12182999999999999</v>
      </c>
      <c r="G1572" s="196">
        <v>0.4264</v>
      </c>
      <c r="H1572" s="196">
        <v>0</v>
      </c>
      <c r="I1572" s="196">
        <v>2.4369999999999999E-2</v>
      </c>
      <c r="J1572" s="196">
        <v>0.1066</v>
      </c>
      <c r="K1572" s="196">
        <v>0</v>
      </c>
      <c r="L1572" s="196">
        <v>0</v>
      </c>
      <c r="M1572" s="196">
        <v>3.0499999999999998E-3</v>
      </c>
      <c r="N1572" s="196">
        <v>6.0899999999999999E-3</v>
      </c>
      <c r="O1572" s="196">
        <v>4.061E-2</v>
      </c>
      <c r="P1572" s="196">
        <v>5.0599999999998979E-3</v>
      </c>
      <c r="Q1572" s="196">
        <v>0</v>
      </c>
      <c r="R1572" s="196">
        <v>0</v>
      </c>
      <c r="S1572" s="196">
        <v>1.0199999999999999E-3</v>
      </c>
      <c r="T1572" s="196">
        <v>0</v>
      </c>
      <c r="U1572" s="196">
        <v>7.11E-3</v>
      </c>
      <c r="V1572" s="196">
        <v>8.1200000000000005E-3</v>
      </c>
      <c r="W1572" s="196">
        <v>8.1220000000000001E-2</v>
      </c>
      <c r="X1572" s="196">
        <v>6.0909999999999999E-2</v>
      </c>
      <c r="Y1572" s="196">
        <v>0.10152</v>
      </c>
      <c r="Z1572" s="196">
        <v>6.0899999999999999E-3</v>
      </c>
      <c r="AA1572" s="196">
        <v>0</v>
      </c>
      <c r="AB1572" s="196">
        <v>0</v>
      </c>
      <c r="AC1572" s="196">
        <v>0</v>
      </c>
      <c r="AD1572" s="196">
        <v>0</v>
      </c>
      <c r="AE1572" s="196">
        <v>0</v>
      </c>
      <c r="AF1572" s="272">
        <f t="shared" si="99"/>
        <v>1</v>
      </c>
      <c r="AG1572" s="196">
        <f t="shared" si="96"/>
        <v>0.26599</v>
      </c>
    </row>
    <row r="1573" spans="1:33" s="23" customFormat="1" x14ac:dyDescent="0.25">
      <c r="A1573" s="1">
        <v>1960</v>
      </c>
      <c r="B1573" s="1" t="s">
        <v>24</v>
      </c>
      <c r="C1573" s="1" t="str">
        <f t="shared" si="97"/>
        <v>1960NT</v>
      </c>
      <c r="D1573" s="1" t="s">
        <v>58</v>
      </c>
      <c r="E1573" s="1" t="str">
        <f t="shared" si="98"/>
        <v>1960NTResidential</v>
      </c>
      <c r="F1573" s="196">
        <v>0.12182999999999999</v>
      </c>
      <c r="G1573" s="196">
        <v>0.4264</v>
      </c>
      <c r="H1573" s="196">
        <v>0</v>
      </c>
      <c r="I1573" s="196">
        <v>2.4369999999999999E-2</v>
      </c>
      <c r="J1573" s="196">
        <v>0.1066</v>
      </c>
      <c r="K1573" s="196">
        <v>0</v>
      </c>
      <c r="L1573" s="196">
        <v>0</v>
      </c>
      <c r="M1573" s="196">
        <v>3.0499999999999998E-3</v>
      </c>
      <c r="N1573" s="196">
        <v>6.0899999999999999E-3</v>
      </c>
      <c r="O1573" s="196">
        <v>4.061E-2</v>
      </c>
      <c r="P1573" s="196">
        <v>5.0599999999998979E-3</v>
      </c>
      <c r="Q1573" s="196">
        <v>0</v>
      </c>
      <c r="R1573" s="196">
        <v>0</v>
      </c>
      <c r="S1573" s="196">
        <v>1.0199999999999999E-3</v>
      </c>
      <c r="T1573" s="196">
        <v>0</v>
      </c>
      <c r="U1573" s="196">
        <v>7.11E-3</v>
      </c>
      <c r="V1573" s="196">
        <v>8.1200000000000005E-3</v>
      </c>
      <c r="W1573" s="196">
        <v>8.1220000000000001E-2</v>
      </c>
      <c r="X1573" s="196">
        <v>6.0909999999999999E-2</v>
      </c>
      <c r="Y1573" s="196">
        <v>0.10152</v>
      </c>
      <c r="Z1573" s="196">
        <v>6.0899999999999999E-3</v>
      </c>
      <c r="AA1573" s="196">
        <v>0</v>
      </c>
      <c r="AB1573" s="196">
        <v>0</v>
      </c>
      <c r="AC1573" s="196">
        <v>0</v>
      </c>
      <c r="AD1573" s="196">
        <v>0</v>
      </c>
      <c r="AE1573" s="196">
        <v>0</v>
      </c>
      <c r="AF1573" s="272">
        <f t="shared" si="99"/>
        <v>1</v>
      </c>
      <c r="AG1573" s="196">
        <f t="shared" si="96"/>
        <v>0.26599</v>
      </c>
    </row>
    <row r="1574" spans="1:33" s="23" customFormat="1" x14ac:dyDescent="0.25">
      <c r="A1574" s="1">
        <v>1961</v>
      </c>
      <c r="B1574" s="1" t="s">
        <v>24</v>
      </c>
      <c r="C1574" s="1" t="str">
        <f t="shared" si="97"/>
        <v>1961NT</v>
      </c>
      <c r="D1574" s="1" t="s">
        <v>57</v>
      </c>
      <c r="E1574" s="1" t="str">
        <f t="shared" si="98"/>
        <v>1961NTC&amp;D</v>
      </c>
      <c r="F1574" s="274">
        <v>0</v>
      </c>
      <c r="G1574" s="274">
        <v>1.0829999999999999E-2</v>
      </c>
      <c r="H1574" s="274">
        <v>0</v>
      </c>
      <c r="I1574" s="274">
        <v>0.31966</v>
      </c>
      <c r="J1574" s="274">
        <v>0</v>
      </c>
      <c r="K1574" s="274">
        <v>0</v>
      </c>
      <c r="L1574" s="274">
        <v>0</v>
      </c>
      <c r="M1574" s="274">
        <v>0</v>
      </c>
      <c r="N1574" s="274">
        <v>0</v>
      </c>
      <c r="O1574" s="274">
        <v>0</v>
      </c>
      <c r="P1574" s="274">
        <v>0</v>
      </c>
      <c r="Q1574" s="274">
        <v>0</v>
      </c>
      <c r="R1574" s="274">
        <v>0</v>
      </c>
      <c r="S1574" s="274">
        <v>0</v>
      </c>
      <c r="T1574" s="274">
        <v>0.29006999999999999</v>
      </c>
      <c r="U1574" s="274">
        <v>0</v>
      </c>
      <c r="V1574" s="274">
        <v>0</v>
      </c>
      <c r="W1574" s="274">
        <v>4.0879999999999972E-2</v>
      </c>
      <c r="X1574" s="274">
        <v>0</v>
      </c>
      <c r="Y1574" s="274">
        <v>0</v>
      </c>
      <c r="Z1574" s="274">
        <v>0</v>
      </c>
      <c r="AA1574" s="274">
        <v>0</v>
      </c>
      <c r="AB1574" s="274">
        <v>0.15045</v>
      </c>
      <c r="AC1574" s="274">
        <v>7.0800000000000002E-2</v>
      </c>
      <c r="AD1574" s="274">
        <v>0.11731000000000003</v>
      </c>
      <c r="AE1574" s="274">
        <v>0</v>
      </c>
      <c r="AF1574" s="272">
        <f t="shared" si="99"/>
        <v>1</v>
      </c>
      <c r="AG1574" s="196">
        <f t="shared" ref="AG1574:AG1637" si="100">SUM(S1574:AE1574)</f>
        <v>0.66950999999999994</v>
      </c>
    </row>
    <row r="1575" spans="1:33" s="23" customFormat="1" x14ac:dyDescent="0.25">
      <c r="A1575" s="1">
        <v>1961</v>
      </c>
      <c r="B1575" s="1" t="s">
        <v>24</v>
      </c>
      <c r="C1575" s="1" t="str">
        <f t="shared" si="97"/>
        <v>1961NT</v>
      </c>
      <c r="D1575" s="1" t="s">
        <v>56</v>
      </c>
      <c r="E1575" s="1" t="str">
        <f t="shared" si="98"/>
        <v>1961NTICI</v>
      </c>
      <c r="F1575" s="196">
        <v>0.12182999999999999</v>
      </c>
      <c r="G1575" s="196">
        <v>0.4264</v>
      </c>
      <c r="H1575" s="196">
        <v>0</v>
      </c>
      <c r="I1575" s="196">
        <v>2.4369999999999999E-2</v>
      </c>
      <c r="J1575" s="196">
        <v>0.1066</v>
      </c>
      <c r="K1575" s="196">
        <v>0</v>
      </c>
      <c r="L1575" s="196">
        <v>0</v>
      </c>
      <c r="M1575" s="196">
        <v>3.0499999999999998E-3</v>
      </c>
      <c r="N1575" s="196">
        <v>6.0899999999999999E-3</v>
      </c>
      <c r="O1575" s="196">
        <v>4.061E-2</v>
      </c>
      <c r="P1575" s="196">
        <v>5.0599999999998979E-3</v>
      </c>
      <c r="Q1575" s="196">
        <v>0</v>
      </c>
      <c r="R1575" s="196">
        <v>0</v>
      </c>
      <c r="S1575" s="196">
        <v>1.0199999999999999E-3</v>
      </c>
      <c r="T1575" s="196">
        <v>0</v>
      </c>
      <c r="U1575" s="196">
        <v>7.11E-3</v>
      </c>
      <c r="V1575" s="196">
        <v>8.1200000000000005E-3</v>
      </c>
      <c r="W1575" s="196">
        <v>8.1220000000000001E-2</v>
      </c>
      <c r="X1575" s="196">
        <v>6.0909999999999999E-2</v>
      </c>
      <c r="Y1575" s="196">
        <v>0.10152</v>
      </c>
      <c r="Z1575" s="196">
        <v>6.0899999999999999E-3</v>
      </c>
      <c r="AA1575" s="196">
        <v>0</v>
      </c>
      <c r="AB1575" s="196">
        <v>0</v>
      </c>
      <c r="AC1575" s="196">
        <v>0</v>
      </c>
      <c r="AD1575" s="196">
        <v>0</v>
      </c>
      <c r="AE1575" s="196">
        <v>0</v>
      </c>
      <c r="AF1575" s="272">
        <f t="shared" si="99"/>
        <v>1</v>
      </c>
      <c r="AG1575" s="196">
        <f t="shared" si="100"/>
        <v>0.26599</v>
      </c>
    </row>
    <row r="1576" spans="1:33" s="23" customFormat="1" x14ac:dyDescent="0.25">
      <c r="A1576" s="1">
        <v>1961</v>
      </c>
      <c r="B1576" s="1" t="s">
        <v>24</v>
      </c>
      <c r="C1576" s="1" t="str">
        <f t="shared" si="97"/>
        <v>1961NT</v>
      </c>
      <c r="D1576" s="1" t="s">
        <v>58</v>
      </c>
      <c r="E1576" s="1" t="str">
        <f t="shared" si="98"/>
        <v>1961NTResidential</v>
      </c>
      <c r="F1576" s="196">
        <v>0.12182999999999999</v>
      </c>
      <c r="G1576" s="196">
        <v>0.4264</v>
      </c>
      <c r="H1576" s="196">
        <v>0</v>
      </c>
      <c r="I1576" s="196">
        <v>2.4369999999999999E-2</v>
      </c>
      <c r="J1576" s="196">
        <v>0.1066</v>
      </c>
      <c r="K1576" s="196">
        <v>0</v>
      </c>
      <c r="L1576" s="196">
        <v>0</v>
      </c>
      <c r="M1576" s="196">
        <v>3.0499999999999998E-3</v>
      </c>
      <c r="N1576" s="196">
        <v>6.0899999999999999E-3</v>
      </c>
      <c r="O1576" s="196">
        <v>4.061E-2</v>
      </c>
      <c r="P1576" s="196">
        <v>5.0599999999998979E-3</v>
      </c>
      <c r="Q1576" s="196">
        <v>0</v>
      </c>
      <c r="R1576" s="196">
        <v>0</v>
      </c>
      <c r="S1576" s="196">
        <v>1.0199999999999999E-3</v>
      </c>
      <c r="T1576" s="196">
        <v>0</v>
      </c>
      <c r="U1576" s="196">
        <v>7.11E-3</v>
      </c>
      <c r="V1576" s="196">
        <v>8.1200000000000005E-3</v>
      </c>
      <c r="W1576" s="196">
        <v>8.1220000000000001E-2</v>
      </c>
      <c r="X1576" s="196">
        <v>6.0909999999999999E-2</v>
      </c>
      <c r="Y1576" s="196">
        <v>0.10152</v>
      </c>
      <c r="Z1576" s="196">
        <v>6.0899999999999999E-3</v>
      </c>
      <c r="AA1576" s="196">
        <v>0</v>
      </c>
      <c r="AB1576" s="196">
        <v>0</v>
      </c>
      <c r="AC1576" s="196">
        <v>0</v>
      </c>
      <c r="AD1576" s="196">
        <v>0</v>
      </c>
      <c r="AE1576" s="196">
        <v>0</v>
      </c>
      <c r="AF1576" s="272">
        <f t="shared" si="99"/>
        <v>1</v>
      </c>
      <c r="AG1576" s="196">
        <f t="shared" si="100"/>
        <v>0.26599</v>
      </c>
    </row>
    <row r="1577" spans="1:33" s="23" customFormat="1" x14ac:dyDescent="0.25">
      <c r="A1577" s="1">
        <v>1962</v>
      </c>
      <c r="B1577" s="1" t="s">
        <v>24</v>
      </c>
      <c r="C1577" s="1" t="str">
        <f t="shared" si="97"/>
        <v>1962NT</v>
      </c>
      <c r="D1577" s="1" t="s">
        <v>57</v>
      </c>
      <c r="E1577" s="1" t="str">
        <f t="shared" si="98"/>
        <v>1962NTC&amp;D</v>
      </c>
      <c r="F1577" s="274">
        <v>0</v>
      </c>
      <c r="G1577" s="274">
        <v>1.0829999999999999E-2</v>
      </c>
      <c r="H1577" s="274">
        <v>0</v>
      </c>
      <c r="I1577" s="274">
        <v>0.31966</v>
      </c>
      <c r="J1577" s="274">
        <v>0</v>
      </c>
      <c r="K1577" s="274">
        <v>0</v>
      </c>
      <c r="L1577" s="274">
        <v>0</v>
      </c>
      <c r="M1577" s="274">
        <v>0</v>
      </c>
      <c r="N1577" s="274">
        <v>0</v>
      </c>
      <c r="O1577" s="274">
        <v>0</v>
      </c>
      <c r="P1577" s="274">
        <v>0</v>
      </c>
      <c r="Q1577" s="274">
        <v>0</v>
      </c>
      <c r="R1577" s="274">
        <v>0</v>
      </c>
      <c r="S1577" s="274">
        <v>0</v>
      </c>
      <c r="T1577" s="274">
        <v>0.29006999999999999</v>
      </c>
      <c r="U1577" s="274">
        <v>0</v>
      </c>
      <c r="V1577" s="274">
        <v>0</v>
      </c>
      <c r="W1577" s="274">
        <v>4.0879999999999972E-2</v>
      </c>
      <c r="X1577" s="274">
        <v>0</v>
      </c>
      <c r="Y1577" s="274">
        <v>0</v>
      </c>
      <c r="Z1577" s="274">
        <v>0</v>
      </c>
      <c r="AA1577" s="274">
        <v>0</v>
      </c>
      <c r="AB1577" s="274">
        <v>0.15045</v>
      </c>
      <c r="AC1577" s="274">
        <v>7.0800000000000002E-2</v>
      </c>
      <c r="AD1577" s="274">
        <v>0.11731000000000003</v>
      </c>
      <c r="AE1577" s="274">
        <v>0</v>
      </c>
      <c r="AF1577" s="272">
        <f t="shared" si="99"/>
        <v>1</v>
      </c>
      <c r="AG1577" s="196">
        <f t="shared" si="100"/>
        <v>0.66950999999999994</v>
      </c>
    </row>
    <row r="1578" spans="1:33" s="23" customFormat="1" x14ac:dyDescent="0.25">
      <c r="A1578" s="1">
        <v>1962</v>
      </c>
      <c r="B1578" s="1" t="s">
        <v>24</v>
      </c>
      <c r="C1578" s="1" t="str">
        <f t="shared" si="97"/>
        <v>1962NT</v>
      </c>
      <c r="D1578" s="1" t="s">
        <v>56</v>
      </c>
      <c r="E1578" s="1" t="str">
        <f t="shared" si="98"/>
        <v>1962NTICI</v>
      </c>
      <c r="F1578" s="196">
        <v>0.12182999999999999</v>
      </c>
      <c r="G1578" s="196">
        <v>0.4264</v>
      </c>
      <c r="H1578" s="196">
        <v>0</v>
      </c>
      <c r="I1578" s="196">
        <v>2.4369999999999999E-2</v>
      </c>
      <c r="J1578" s="196">
        <v>0.1066</v>
      </c>
      <c r="K1578" s="196">
        <v>0</v>
      </c>
      <c r="L1578" s="196">
        <v>0</v>
      </c>
      <c r="M1578" s="196">
        <v>3.0499999999999998E-3</v>
      </c>
      <c r="N1578" s="196">
        <v>6.0899999999999999E-3</v>
      </c>
      <c r="O1578" s="196">
        <v>4.061E-2</v>
      </c>
      <c r="P1578" s="196">
        <v>5.0599999999998979E-3</v>
      </c>
      <c r="Q1578" s="196">
        <v>0</v>
      </c>
      <c r="R1578" s="196">
        <v>0</v>
      </c>
      <c r="S1578" s="196">
        <v>1.0199999999999999E-3</v>
      </c>
      <c r="T1578" s="196">
        <v>0</v>
      </c>
      <c r="U1578" s="196">
        <v>7.11E-3</v>
      </c>
      <c r="V1578" s="196">
        <v>8.1200000000000005E-3</v>
      </c>
      <c r="W1578" s="196">
        <v>8.1220000000000001E-2</v>
      </c>
      <c r="X1578" s="196">
        <v>6.0909999999999999E-2</v>
      </c>
      <c r="Y1578" s="196">
        <v>0.10152</v>
      </c>
      <c r="Z1578" s="196">
        <v>6.0899999999999999E-3</v>
      </c>
      <c r="AA1578" s="196">
        <v>0</v>
      </c>
      <c r="AB1578" s="196">
        <v>0</v>
      </c>
      <c r="AC1578" s="196">
        <v>0</v>
      </c>
      <c r="AD1578" s="196">
        <v>0</v>
      </c>
      <c r="AE1578" s="196">
        <v>0</v>
      </c>
      <c r="AF1578" s="272">
        <f t="shared" si="99"/>
        <v>1</v>
      </c>
      <c r="AG1578" s="196">
        <f t="shared" si="100"/>
        <v>0.26599</v>
      </c>
    </row>
    <row r="1579" spans="1:33" s="23" customFormat="1" x14ac:dyDescent="0.25">
      <c r="A1579" s="1">
        <v>1962</v>
      </c>
      <c r="B1579" s="1" t="s">
        <v>24</v>
      </c>
      <c r="C1579" s="1" t="str">
        <f t="shared" si="97"/>
        <v>1962NT</v>
      </c>
      <c r="D1579" s="1" t="s">
        <v>58</v>
      </c>
      <c r="E1579" s="1" t="str">
        <f t="shared" si="98"/>
        <v>1962NTResidential</v>
      </c>
      <c r="F1579" s="196">
        <v>0.12182999999999999</v>
      </c>
      <c r="G1579" s="196">
        <v>0.4264</v>
      </c>
      <c r="H1579" s="196">
        <v>0</v>
      </c>
      <c r="I1579" s="196">
        <v>2.4369999999999999E-2</v>
      </c>
      <c r="J1579" s="196">
        <v>0.1066</v>
      </c>
      <c r="K1579" s="196">
        <v>0</v>
      </c>
      <c r="L1579" s="196">
        <v>0</v>
      </c>
      <c r="M1579" s="196">
        <v>3.0499999999999998E-3</v>
      </c>
      <c r="N1579" s="196">
        <v>6.0899999999999999E-3</v>
      </c>
      <c r="O1579" s="196">
        <v>4.061E-2</v>
      </c>
      <c r="P1579" s="196">
        <v>5.0599999999998979E-3</v>
      </c>
      <c r="Q1579" s="196">
        <v>0</v>
      </c>
      <c r="R1579" s="196">
        <v>0</v>
      </c>
      <c r="S1579" s="196">
        <v>1.0199999999999999E-3</v>
      </c>
      <c r="T1579" s="196">
        <v>0</v>
      </c>
      <c r="U1579" s="196">
        <v>7.11E-3</v>
      </c>
      <c r="V1579" s="196">
        <v>8.1200000000000005E-3</v>
      </c>
      <c r="W1579" s="196">
        <v>8.1220000000000001E-2</v>
      </c>
      <c r="X1579" s="196">
        <v>6.0909999999999999E-2</v>
      </c>
      <c r="Y1579" s="197">
        <v>0.10152</v>
      </c>
      <c r="Z1579" s="196">
        <v>6.0899999999999999E-3</v>
      </c>
      <c r="AA1579" s="196">
        <v>0</v>
      </c>
      <c r="AB1579" s="196">
        <v>0</v>
      </c>
      <c r="AC1579" s="196">
        <v>0</v>
      </c>
      <c r="AD1579" s="196">
        <v>0</v>
      </c>
      <c r="AE1579" s="196">
        <v>0</v>
      </c>
      <c r="AF1579" s="272">
        <f t="shared" si="99"/>
        <v>1</v>
      </c>
      <c r="AG1579" s="196">
        <f t="shared" si="100"/>
        <v>0.26599</v>
      </c>
    </row>
    <row r="1580" spans="1:33" s="23" customFormat="1" x14ac:dyDescent="0.25">
      <c r="A1580" s="1">
        <v>1963</v>
      </c>
      <c r="B1580" s="1" t="s">
        <v>24</v>
      </c>
      <c r="C1580" s="1" t="str">
        <f t="shared" si="97"/>
        <v>1963NT</v>
      </c>
      <c r="D1580" s="1" t="s">
        <v>57</v>
      </c>
      <c r="E1580" s="1" t="str">
        <f t="shared" si="98"/>
        <v>1963NTC&amp;D</v>
      </c>
      <c r="F1580" s="274">
        <v>0</v>
      </c>
      <c r="G1580" s="274">
        <v>1.0829999999999999E-2</v>
      </c>
      <c r="H1580" s="274">
        <v>0</v>
      </c>
      <c r="I1580" s="274">
        <v>0.31966</v>
      </c>
      <c r="J1580" s="274">
        <v>0</v>
      </c>
      <c r="K1580" s="274">
        <v>0</v>
      </c>
      <c r="L1580" s="274">
        <v>0</v>
      </c>
      <c r="M1580" s="274">
        <v>0</v>
      </c>
      <c r="N1580" s="274">
        <v>0</v>
      </c>
      <c r="O1580" s="274">
        <v>0</v>
      </c>
      <c r="P1580" s="274">
        <v>0</v>
      </c>
      <c r="Q1580" s="274">
        <v>0</v>
      </c>
      <c r="R1580" s="274">
        <v>0</v>
      </c>
      <c r="S1580" s="274">
        <v>0</v>
      </c>
      <c r="T1580" s="274">
        <v>0.29006999999999999</v>
      </c>
      <c r="U1580" s="274">
        <v>0</v>
      </c>
      <c r="V1580" s="274">
        <v>0</v>
      </c>
      <c r="W1580" s="274">
        <v>4.0879999999999972E-2</v>
      </c>
      <c r="X1580" s="274">
        <v>0</v>
      </c>
      <c r="Y1580" s="274">
        <v>0</v>
      </c>
      <c r="Z1580" s="274">
        <v>0</v>
      </c>
      <c r="AA1580" s="274">
        <v>0</v>
      </c>
      <c r="AB1580" s="274">
        <v>0.15045</v>
      </c>
      <c r="AC1580" s="274">
        <v>7.0800000000000002E-2</v>
      </c>
      <c r="AD1580" s="274">
        <v>0.11731000000000003</v>
      </c>
      <c r="AE1580" s="274">
        <v>0</v>
      </c>
      <c r="AF1580" s="272">
        <f t="shared" si="99"/>
        <v>1</v>
      </c>
      <c r="AG1580" s="196">
        <f t="shared" si="100"/>
        <v>0.66950999999999994</v>
      </c>
    </row>
    <row r="1581" spans="1:33" s="23" customFormat="1" x14ac:dyDescent="0.25">
      <c r="A1581" s="1">
        <v>1963</v>
      </c>
      <c r="B1581" s="1" t="s">
        <v>24</v>
      </c>
      <c r="C1581" s="1" t="str">
        <f t="shared" si="97"/>
        <v>1963NT</v>
      </c>
      <c r="D1581" s="1" t="s">
        <v>56</v>
      </c>
      <c r="E1581" s="1" t="str">
        <f t="shared" si="98"/>
        <v>1963NTICI</v>
      </c>
      <c r="F1581" s="196">
        <v>0.12182999999999999</v>
      </c>
      <c r="G1581" s="196">
        <v>0.4264</v>
      </c>
      <c r="H1581" s="196">
        <v>0</v>
      </c>
      <c r="I1581" s="196">
        <v>2.4369999999999999E-2</v>
      </c>
      <c r="J1581" s="196">
        <v>0.1066</v>
      </c>
      <c r="K1581" s="196">
        <v>0</v>
      </c>
      <c r="L1581" s="196">
        <v>0</v>
      </c>
      <c r="M1581" s="196">
        <v>3.0499999999999998E-3</v>
      </c>
      <c r="N1581" s="196">
        <v>6.0899999999999999E-3</v>
      </c>
      <c r="O1581" s="196">
        <v>4.061E-2</v>
      </c>
      <c r="P1581" s="196">
        <v>5.0599999999998979E-3</v>
      </c>
      <c r="Q1581" s="196">
        <v>0</v>
      </c>
      <c r="R1581" s="196">
        <v>0</v>
      </c>
      <c r="S1581" s="196">
        <v>1.0199999999999999E-3</v>
      </c>
      <c r="T1581" s="196">
        <v>0</v>
      </c>
      <c r="U1581" s="196">
        <v>7.11E-3</v>
      </c>
      <c r="V1581" s="196">
        <v>8.1200000000000005E-3</v>
      </c>
      <c r="W1581" s="196">
        <v>8.1220000000000001E-2</v>
      </c>
      <c r="X1581" s="196">
        <v>6.0909999999999999E-2</v>
      </c>
      <c r="Y1581" s="196">
        <v>0.10152</v>
      </c>
      <c r="Z1581" s="196">
        <v>6.0899999999999999E-3</v>
      </c>
      <c r="AA1581" s="196">
        <v>0</v>
      </c>
      <c r="AB1581" s="196">
        <v>0</v>
      </c>
      <c r="AC1581" s="196">
        <v>0</v>
      </c>
      <c r="AD1581" s="196">
        <v>0</v>
      </c>
      <c r="AE1581" s="196">
        <v>0</v>
      </c>
      <c r="AF1581" s="272">
        <f t="shared" si="99"/>
        <v>1</v>
      </c>
      <c r="AG1581" s="196">
        <f t="shared" si="100"/>
        <v>0.26599</v>
      </c>
    </row>
    <row r="1582" spans="1:33" s="23" customFormat="1" x14ac:dyDescent="0.25">
      <c r="A1582" s="1">
        <v>1963</v>
      </c>
      <c r="B1582" s="1" t="s">
        <v>24</v>
      </c>
      <c r="C1582" s="1" t="str">
        <f t="shared" si="97"/>
        <v>1963NT</v>
      </c>
      <c r="D1582" s="1" t="s">
        <v>58</v>
      </c>
      <c r="E1582" s="1" t="str">
        <f t="shared" si="98"/>
        <v>1963NTResidential</v>
      </c>
      <c r="F1582" s="196">
        <v>0.12182999999999999</v>
      </c>
      <c r="G1582" s="196">
        <v>0.4264</v>
      </c>
      <c r="H1582" s="196">
        <v>0</v>
      </c>
      <c r="I1582" s="196">
        <v>2.4369999999999999E-2</v>
      </c>
      <c r="J1582" s="196">
        <v>0.1066</v>
      </c>
      <c r="K1582" s="196">
        <v>0</v>
      </c>
      <c r="L1582" s="196">
        <v>0</v>
      </c>
      <c r="M1582" s="196">
        <v>3.0499999999999998E-3</v>
      </c>
      <c r="N1582" s="196">
        <v>6.0899999999999999E-3</v>
      </c>
      <c r="O1582" s="196">
        <v>4.061E-2</v>
      </c>
      <c r="P1582" s="196">
        <v>5.0599999999998979E-3</v>
      </c>
      <c r="Q1582" s="196">
        <v>0</v>
      </c>
      <c r="R1582" s="196">
        <v>0</v>
      </c>
      <c r="S1582" s="196">
        <v>1.0199999999999999E-3</v>
      </c>
      <c r="T1582" s="196">
        <v>0</v>
      </c>
      <c r="U1582" s="196">
        <v>7.11E-3</v>
      </c>
      <c r="V1582" s="196">
        <v>8.1200000000000005E-3</v>
      </c>
      <c r="W1582" s="196">
        <v>8.1220000000000001E-2</v>
      </c>
      <c r="X1582" s="196">
        <v>6.0909999999999999E-2</v>
      </c>
      <c r="Y1582" s="197">
        <v>0.10152</v>
      </c>
      <c r="Z1582" s="196">
        <v>6.0899999999999999E-3</v>
      </c>
      <c r="AA1582" s="196">
        <v>0</v>
      </c>
      <c r="AB1582" s="196">
        <v>0</v>
      </c>
      <c r="AC1582" s="196">
        <v>0</v>
      </c>
      <c r="AD1582" s="196">
        <v>0</v>
      </c>
      <c r="AE1582" s="196">
        <v>0</v>
      </c>
      <c r="AF1582" s="272">
        <f t="shared" si="99"/>
        <v>1</v>
      </c>
      <c r="AG1582" s="196">
        <f t="shared" si="100"/>
        <v>0.26599</v>
      </c>
    </row>
    <row r="1583" spans="1:33" s="23" customFormat="1" x14ac:dyDescent="0.25">
      <c r="A1583" s="1">
        <v>1964</v>
      </c>
      <c r="B1583" s="1" t="s">
        <v>24</v>
      </c>
      <c r="C1583" s="1" t="str">
        <f t="shared" si="97"/>
        <v>1964NT</v>
      </c>
      <c r="D1583" s="1" t="s">
        <v>57</v>
      </c>
      <c r="E1583" s="1" t="str">
        <f t="shared" si="98"/>
        <v>1964NTC&amp;D</v>
      </c>
      <c r="F1583" s="274">
        <v>0</v>
      </c>
      <c r="G1583" s="274">
        <v>1.0829999999999999E-2</v>
      </c>
      <c r="H1583" s="274">
        <v>0</v>
      </c>
      <c r="I1583" s="274">
        <v>0.31966</v>
      </c>
      <c r="J1583" s="274">
        <v>0</v>
      </c>
      <c r="K1583" s="274">
        <v>0</v>
      </c>
      <c r="L1583" s="274">
        <v>0</v>
      </c>
      <c r="M1583" s="274">
        <v>0</v>
      </c>
      <c r="N1583" s="274">
        <v>0</v>
      </c>
      <c r="O1583" s="274">
        <v>0</v>
      </c>
      <c r="P1583" s="274">
        <v>0</v>
      </c>
      <c r="Q1583" s="274">
        <v>0</v>
      </c>
      <c r="R1583" s="274">
        <v>0</v>
      </c>
      <c r="S1583" s="274">
        <v>0</v>
      </c>
      <c r="T1583" s="274">
        <v>0.29006999999999999</v>
      </c>
      <c r="U1583" s="274">
        <v>0</v>
      </c>
      <c r="V1583" s="274">
        <v>0</v>
      </c>
      <c r="W1583" s="274">
        <v>4.0879999999999972E-2</v>
      </c>
      <c r="X1583" s="274">
        <v>0</v>
      </c>
      <c r="Y1583" s="274">
        <v>0</v>
      </c>
      <c r="Z1583" s="274">
        <v>0</v>
      </c>
      <c r="AA1583" s="274">
        <v>0</v>
      </c>
      <c r="AB1583" s="274">
        <v>0.15045</v>
      </c>
      <c r="AC1583" s="274">
        <v>7.0800000000000002E-2</v>
      </c>
      <c r="AD1583" s="274">
        <v>0.11731000000000003</v>
      </c>
      <c r="AE1583" s="274">
        <v>0</v>
      </c>
      <c r="AF1583" s="272">
        <f t="shared" si="99"/>
        <v>1</v>
      </c>
      <c r="AG1583" s="196">
        <f t="shared" si="100"/>
        <v>0.66950999999999994</v>
      </c>
    </row>
    <row r="1584" spans="1:33" s="23" customFormat="1" x14ac:dyDescent="0.25">
      <c r="A1584" s="1">
        <v>1964</v>
      </c>
      <c r="B1584" s="1" t="s">
        <v>24</v>
      </c>
      <c r="C1584" s="1" t="str">
        <f t="shared" si="97"/>
        <v>1964NT</v>
      </c>
      <c r="D1584" s="1" t="s">
        <v>56</v>
      </c>
      <c r="E1584" s="1" t="str">
        <f t="shared" si="98"/>
        <v>1964NTICI</v>
      </c>
      <c r="F1584" s="196">
        <v>0.12182999999999999</v>
      </c>
      <c r="G1584" s="196">
        <v>0.4264</v>
      </c>
      <c r="H1584" s="196">
        <v>0</v>
      </c>
      <c r="I1584" s="196">
        <v>2.4369999999999999E-2</v>
      </c>
      <c r="J1584" s="196">
        <v>0.1066</v>
      </c>
      <c r="K1584" s="196">
        <v>0</v>
      </c>
      <c r="L1584" s="196">
        <v>0</v>
      </c>
      <c r="M1584" s="196">
        <v>3.0499999999999998E-3</v>
      </c>
      <c r="N1584" s="196">
        <v>6.0899999999999999E-3</v>
      </c>
      <c r="O1584" s="196">
        <v>4.061E-2</v>
      </c>
      <c r="P1584" s="196">
        <v>5.0599999999998979E-3</v>
      </c>
      <c r="Q1584" s="196">
        <v>0</v>
      </c>
      <c r="R1584" s="196">
        <v>0</v>
      </c>
      <c r="S1584" s="196">
        <v>1.0199999999999999E-3</v>
      </c>
      <c r="T1584" s="196">
        <v>0</v>
      </c>
      <c r="U1584" s="196">
        <v>7.11E-3</v>
      </c>
      <c r="V1584" s="196">
        <v>8.1200000000000005E-3</v>
      </c>
      <c r="W1584" s="196">
        <v>8.1220000000000001E-2</v>
      </c>
      <c r="X1584" s="196">
        <v>6.0909999999999999E-2</v>
      </c>
      <c r="Y1584" s="196">
        <v>0.10152</v>
      </c>
      <c r="Z1584" s="196">
        <v>6.0899999999999999E-3</v>
      </c>
      <c r="AA1584" s="196">
        <v>0</v>
      </c>
      <c r="AB1584" s="196">
        <v>0</v>
      </c>
      <c r="AC1584" s="196">
        <v>0</v>
      </c>
      <c r="AD1584" s="196">
        <v>0</v>
      </c>
      <c r="AE1584" s="196">
        <v>0</v>
      </c>
      <c r="AF1584" s="272">
        <f t="shared" si="99"/>
        <v>1</v>
      </c>
      <c r="AG1584" s="196">
        <f t="shared" si="100"/>
        <v>0.26599</v>
      </c>
    </row>
    <row r="1585" spans="1:33" s="23" customFormat="1" x14ac:dyDescent="0.25">
      <c r="A1585" s="1">
        <v>1964</v>
      </c>
      <c r="B1585" s="1" t="s">
        <v>24</v>
      </c>
      <c r="C1585" s="1" t="str">
        <f t="shared" si="97"/>
        <v>1964NT</v>
      </c>
      <c r="D1585" s="1" t="s">
        <v>58</v>
      </c>
      <c r="E1585" s="1" t="str">
        <f t="shared" si="98"/>
        <v>1964NTResidential</v>
      </c>
      <c r="F1585" s="196">
        <v>0.12182999999999999</v>
      </c>
      <c r="G1585" s="196">
        <v>0.4264</v>
      </c>
      <c r="H1585" s="196">
        <v>0</v>
      </c>
      <c r="I1585" s="196">
        <v>2.4369999999999999E-2</v>
      </c>
      <c r="J1585" s="196">
        <v>0.1066</v>
      </c>
      <c r="K1585" s="196">
        <v>0</v>
      </c>
      <c r="L1585" s="196">
        <v>0</v>
      </c>
      <c r="M1585" s="196">
        <v>3.0499999999999998E-3</v>
      </c>
      <c r="N1585" s="196">
        <v>6.0899999999999999E-3</v>
      </c>
      <c r="O1585" s="196">
        <v>4.061E-2</v>
      </c>
      <c r="P1585" s="196">
        <v>5.0599999999998979E-3</v>
      </c>
      <c r="Q1585" s="196">
        <v>0</v>
      </c>
      <c r="R1585" s="196">
        <v>0</v>
      </c>
      <c r="S1585" s="196">
        <v>1.0199999999999999E-3</v>
      </c>
      <c r="T1585" s="196">
        <v>0</v>
      </c>
      <c r="U1585" s="196">
        <v>7.11E-3</v>
      </c>
      <c r="V1585" s="196">
        <v>8.1200000000000005E-3</v>
      </c>
      <c r="W1585" s="196">
        <v>8.1220000000000001E-2</v>
      </c>
      <c r="X1585" s="196">
        <v>6.0909999999999999E-2</v>
      </c>
      <c r="Y1585" s="196">
        <v>0.10152</v>
      </c>
      <c r="Z1585" s="196">
        <v>6.0899999999999999E-3</v>
      </c>
      <c r="AA1585" s="196">
        <v>0</v>
      </c>
      <c r="AB1585" s="196">
        <v>0</v>
      </c>
      <c r="AC1585" s="196">
        <v>0</v>
      </c>
      <c r="AD1585" s="196">
        <v>0</v>
      </c>
      <c r="AE1585" s="196">
        <v>0</v>
      </c>
      <c r="AF1585" s="272">
        <f t="shared" si="99"/>
        <v>1</v>
      </c>
      <c r="AG1585" s="196">
        <f t="shared" si="100"/>
        <v>0.26599</v>
      </c>
    </row>
    <row r="1586" spans="1:33" s="23" customFormat="1" x14ac:dyDescent="0.25">
      <c r="A1586" s="1">
        <v>1965</v>
      </c>
      <c r="B1586" s="1" t="s">
        <v>24</v>
      </c>
      <c r="C1586" s="1" t="str">
        <f t="shared" si="97"/>
        <v>1965NT</v>
      </c>
      <c r="D1586" s="1" t="s">
        <v>57</v>
      </c>
      <c r="E1586" s="1" t="str">
        <f t="shared" si="98"/>
        <v>1965NTC&amp;D</v>
      </c>
      <c r="F1586" s="274">
        <v>0</v>
      </c>
      <c r="G1586" s="274">
        <v>1.0829999999999999E-2</v>
      </c>
      <c r="H1586" s="274">
        <v>0</v>
      </c>
      <c r="I1586" s="274">
        <v>0.31966</v>
      </c>
      <c r="J1586" s="274">
        <v>0</v>
      </c>
      <c r="K1586" s="274">
        <v>0</v>
      </c>
      <c r="L1586" s="274">
        <v>0</v>
      </c>
      <c r="M1586" s="274">
        <v>0</v>
      </c>
      <c r="N1586" s="274">
        <v>0</v>
      </c>
      <c r="O1586" s="274">
        <v>0</v>
      </c>
      <c r="P1586" s="274">
        <v>0</v>
      </c>
      <c r="Q1586" s="274">
        <v>0</v>
      </c>
      <c r="R1586" s="274">
        <v>0</v>
      </c>
      <c r="S1586" s="274">
        <v>0</v>
      </c>
      <c r="T1586" s="274">
        <v>0.29006999999999999</v>
      </c>
      <c r="U1586" s="274">
        <v>0</v>
      </c>
      <c r="V1586" s="274">
        <v>0</v>
      </c>
      <c r="W1586" s="274">
        <v>4.0879999999999972E-2</v>
      </c>
      <c r="X1586" s="274">
        <v>0</v>
      </c>
      <c r="Y1586" s="274">
        <v>0</v>
      </c>
      <c r="Z1586" s="274">
        <v>0</v>
      </c>
      <c r="AA1586" s="274">
        <v>0</v>
      </c>
      <c r="AB1586" s="274">
        <v>0.15045</v>
      </c>
      <c r="AC1586" s="274">
        <v>7.0800000000000002E-2</v>
      </c>
      <c r="AD1586" s="274">
        <v>0.11731000000000003</v>
      </c>
      <c r="AE1586" s="274">
        <v>0</v>
      </c>
      <c r="AF1586" s="272">
        <f t="shared" si="99"/>
        <v>1</v>
      </c>
      <c r="AG1586" s="196">
        <f t="shared" si="100"/>
        <v>0.66950999999999994</v>
      </c>
    </row>
    <row r="1587" spans="1:33" s="23" customFormat="1" x14ac:dyDescent="0.25">
      <c r="A1587" s="1">
        <v>1965</v>
      </c>
      <c r="B1587" s="1" t="s">
        <v>24</v>
      </c>
      <c r="C1587" s="1" t="str">
        <f t="shared" si="97"/>
        <v>1965NT</v>
      </c>
      <c r="D1587" s="1" t="s">
        <v>56</v>
      </c>
      <c r="E1587" s="1" t="str">
        <f t="shared" si="98"/>
        <v>1965NTICI</v>
      </c>
      <c r="F1587" s="196">
        <v>0.12182999999999999</v>
      </c>
      <c r="G1587" s="196">
        <v>0.4264</v>
      </c>
      <c r="H1587" s="196">
        <v>0</v>
      </c>
      <c r="I1587" s="196">
        <v>2.4369999999999999E-2</v>
      </c>
      <c r="J1587" s="196">
        <v>0.1066</v>
      </c>
      <c r="K1587" s="196">
        <v>0</v>
      </c>
      <c r="L1587" s="196">
        <v>0</v>
      </c>
      <c r="M1587" s="196">
        <v>3.0499999999999998E-3</v>
      </c>
      <c r="N1587" s="196">
        <v>6.0899999999999999E-3</v>
      </c>
      <c r="O1587" s="196">
        <v>4.061E-2</v>
      </c>
      <c r="P1587" s="196">
        <v>5.0599999999998979E-3</v>
      </c>
      <c r="Q1587" s="196">
        <v>0</v>
      </c>
      <c r="R1587" s="196">
        <v>0</v>
      </c>
      <c r="S1587" s="196">
        <v>1.0199999999999999E-3</v>
      </c>
      <c r="T1587" s="196">
        <v>0</v>
      </c>
      <c r="U1587" s="196">
        <v>7.11E-3</v>
      </c>
      <c r="V1587" s="196">
        <v>8.1200000000000005E-3</v>
      </c>
      <c r="W1587" s="196">
        <v>8.1220000000000001E-2</v>
      </c>
      <c r="X1587" s="196">
        <v>6.0909999999999999E-2</v>
      </c>
      <c r="Y1587" s="196">
        <v>0.10152</v>
      </c>
      <c r="Z1587" s="196">
        <v>6.0899999999999999E-3</v>
      </c>
      <c r="AA1587" s="196">
        <v>0</v>
      </c>
      <c r="AB1587" s="196">
        <v>0</v>
      </c>
      <c r="AC1587" s="196">
        <v>0</v>
      </c>
      <c r="AD1587" s="196">
        <v>0</v>
      </c>
      <c r="AE1587" s="196">
        <v>0</v>
      </c>
      <c r="AF1587" s="272">
        <f t="shared" si="99"/>
        <v>1</v>
      </c>
      <c r="AG1587" s="196">
        <f t="shared" si="100"/>
        <v>0.26599</v>
      </c>
    </row>
    <row r="1588" spans="1:33" s="23" customFormat="1" x14ac:dyDescent="0.25">
      <c r="A1588" s="1">
        <v>1965</v>
      </c>
      <c r="B1588" s="1" t="s">
        <v>24</v>
      </c>
      <c r="C1588" s="1" t="str">
        <f t="shared" si="97"/>
        <v>1965NT</v>
      </c>
      <c r="D1588" s="1" t="s">
        <v>58</v>
      </c>
      <c r="E1588" s="1" t="str">
        <f t="shared" si="98"/>
        <v>1965NTResidential</v>
      </c>
      <c r="F1588" s="196">
        <v>0.12182999999999999</v>
      </c>
      <c r="G1588" s="196">
        <v>0.4264</v>
      </c>
      <c r="H1588" s="196">
        <v>0</v>
      </c>
      <c r="I1588" s="196">
        <v>2.4369999999999999E-2</v>
      </c>
      <c r="J1588" s="196">
        <v>0.1066</v>
      </c>
      <c r="K1588" s="196">
        <v>0</v>
      </c>
      <c r="L1588" s="196">
        <v>0</v>
      </c>
      <c r="M1588" s="196">
        <v>3.0499999999999998E-3</v>
      </c>
      <c r="N1588" s="196">
        <v>6.0899999999999999E-3</v>
      </c>
      <c r="O1588" s="196">
        <v>4.061E-2</v>
      </c>
      <c r="P1588" s="196">
        <v>5.0599999999998979E-3</v>
      </c>
      <c r="Q1588" s="196">
        <v>0</v>
      </c>
      <c r="R1588" s="196">
        <v>0</v>
      </c>
      <c r="S1588" s="196">
        <v>1.0199999999999999E-3</v>
      </c>
      <c r="T1588" s="196">
        <v>0</v>
      </c>
      <c r="U1588" s="196">
        <v>7.11E-3</v>
      </c>
      <c r="V1588" s="196">
        <v>8.1200000000000005E-3</v>
      </c>
      <c r="W1588" s="196">
        <v>8.1220000000000001E-2</v>
      </c>
      <c r="X1588" s="196">
        <v>6.0909999999999999E-2</v>
      </c>
      <c r="Y1588" s="197">
        <v>0.10152</v>
      </c>
      <c r="Z1588" s="196">
        <v>6.0899999999999999E-3</v>
      </c>
      <c r="AA1588" s="196">
        <v>0</v>
      </c>
      <c r="AB1588" s="196">
        <v>0</v>
      </c>
      <c r="AC1588" s="196">
        <v>0</v>
      </c>
      <c r="AD1588" s="196">
        <v>0</v>
      </c>
      <c r="AE1588" s="196">
        <v>0</v>
      </c>
      <c r="AF1588" s="272">
        <f t="shared" si="99"/>
        <v>1</v>
      </c>
      <c r="AG1588" s="196">
        <f t="shared" si="100"/>
        <v>0.26599</v>
      </c>
    </row>
    <row r="1589" spans="1:33" s="23" customFormat="1" x14ac:dyDescent="0.25">
      <c r="A1589" s="1">
        <v>1966</v>
      </c>
      <c r="B1589" s="1" t="s">
        <v>24</v>
      </c>
      <c r="C1589" s="1" t="str">
        <f t="shared" si="97"/>
        <v>1966NT</v>
      </c>
      <c r="D1589" s="1" t="s">
        <v>57</v>
      </c>
      <c r="E1589" s="1" t="str">
        <f t="shared" si="98"/>
        <v>1966NTC&amp;D</v>
      </c>
      <c r="F1589" s="274">
        <v>0</v>
      </c>
      <c r="G1589" s="274">
        <v>1.0829999999999999E-2</v>
      </c>
      <c r="H1589" s="274">
        <v>0</v>
      </c>
      <c r="I1589" s="274">
        <v>0.31966</v>
      </c>
      <c r="J1589" s="274">
        <v>0</v>
      </c>
      <c r="K1589" s="274">
        <v>0</v>
      </c>
      <c r="L1589" s="274">
        <v>0</v>
      </c>
      <c r="M1589" s="274">
        <v>0</v>
      </c>
      <c r="N1589" s="274">
        <v>0</v>
      </c>
      <c r="O1589" s="274">
        <v>0</v>
      </c>
      <c r="P1589" s="274">
        <v>0</v>
      </c>
      <c r="Q1589" s="274">
        <v>0</v>
      </c>
      <c r="R1589" s="274">
        <v>0</v>
      </c>
      <c r="S1589" s="274">
        <v>0</v>
      </c>
      <c r="T1589" s="274">
        <v>0.29006999999999999</v>
      </c>
      <c r="U1589" s="274">
        <v>0</v>
      </c>
      <c r="V1589" s="274">
        <v>0</v>
      </c>
      <c r="W1589" s="274">
        <v>4.0879999999999972E-2</v>
      </c>
      <c r="X1589" s="274">
        <v>0</v>
      </c>
      <c r="Y1589" s="274">
        <v>0</v>
      </c>
      <c r="Z1589" s="274">
        <v>0</v>
      </c>
      <c r="AA1589" s="274">
        <v>0</v>
      </c>
      <c r="AB1589" s="274">
        <v>0.15045</v>
      </c>
      <c r="AC1589" s="274">
        <v>7.0800000000000002E-2</v>
      </c>
      <c r="AD1589" s="274">
        <v>0.11731000000000003</v>
      </c>
      <c r="AE1589" s="274">
        <v>0</v>
      </c>
      <c r="AF1589" s="272">
        <f t="shared" si="99"/>
        <v>1</v>
      </c>
      <c r="AG1589" s="196">
        <f t="shared" si="100"/>
        <v>0.66950999999999994</v>
      </c>
    </row>
    <row r="1590" spans="1:33" s="23" customFormat="1" x14ac:dyDescent="0.25">
      <c r="A1590" s="1">
        <v>1966</v>
      </c>
      <c r="B1590" s="1" t="s">
        <v>24</v>
      </c>
      <c r="C1590" s="1" t="str">
        <f t="shared" si="97"/>
        <v>1966NT</v>
      </c>
      <c r="D1590" s="1" t="s">
        <v>56</v>
      </c>
      <c r="E1590" s="1" t="str">
        <f t="shared" si="98"/>
        <v>1966NTICI</v>
      </c>
      <c r="F1590" s="196">
        <v>0.12182999999999999</v>
      </c>
      <c r="G1590" s="196">
        <v>0.4264</v>
      </c>
      <c r="H1590" s="196">
        <v>0</v>
      </c>
      <c r="I1590" s="196">
        <v>2.4369999999999999E-2</v>
      </c>
      <c r="J1590" s="196">
        <v>0.1066</v>
      </c>
      <c r="K1590" s="196">
        <v>0</v>
      </c>
      <c r="L1590" s="196">
        <v>0</v>
      </c>
      <c r="M1590" s="196">
        <v>3.0499999999999998E-3</v>
      </c>
      <c r="N1590" s="196">
        <v>6.0899999999999999E-3</v>
      </c>
      <c r="O1590" s="196">
        <v>4.061E-2</v>
      </c>
      <c r="P1590" s="196">
        <v>5.0599999999998979E-3</v>
      </c>
      <c r="Q1590" s="196">
        <v>0</v>
      </c>
      <c r="R1590" s="196">
        <v>0</v>
      </c>
      <c r="S1590" s="196">
        <v>1.0199999999999999E-3</v>
      </c>
      <c r="T1590" s="196">
        <v>0</v>
      </c>
      <c r="U1590" s="196">
        <v>7.11E-3</v>
      </c>
      <c r="V1590" s="196">
        <v>8.1200000000000005E-3</v>
      </c>
      <c r="W1590" s="196">
        <v>8.1220000000000001E-2</v>
      </c>
      <c r="X1590" s="196">
        <v>6.0909999999999999E-2</v>
      </c>
      <c r="Y1590" s="196">
        <v>0.10152</v>
      </c>
      <c r="Z1590" s="196">
        <v>6.0899999999999999E-3</v>
      </c>
      <c r="AA1590" s="196">
        <v>0</v>
      </c>
      <c r="AB1590" s="196">
        <v>0</v>
      </c>
      <c r="AC1590" s="196">
        <v>0</v>
      </c>
      <c r="AD1590" s="196">
        <v>0</v>
      </c>
      <c r="AE1590" s="196">
        <v>0</v>
      </c>
      <c r="AF1590" s="272">
        <f t="shared" si="99"/>
        <v>1</v>
      </c>
      <c r="AG1590" s="196">
        <f t="shared" si="100"/>
        <v>0.26599</v>
      </c>
    </row>
    <row r="1591" spans="1:33" s="23" customFormat="1" x14ac:dyDescent="0.25">
      <c r="A1591" s="1">
        <v>1966</v>
      </c>
      <c r="B1591" s="1" t="s">
        <v>24</v>
      </c>
      <c r="C1591" s="1" t="str">
        <f t="shared" si="97"/>
        <v>1966NT</v>
      </c>
      <c r="D1591" s="1" t="s">
        <v>58</v>
      </c>
      <c r="E1591" s="1" t="str">
        <f t="shared" si="98"/>
        <v>1966NTResidential</v>
      </c>
      <c r="F1591" s="196">
        <v>0.12182999999999999</v>
      </c>
      <c r="G1591" s="196">
        <v>0.4264</v>
      </c>
      <c r="H1591" s="196">
        <v>0</v>
      </c>
      <c r="I1591" s="196">
        <v>2.4369999999999999E-2</v>
      </c>
      <c r="J1591" s="196">
        <v>0.1066</v>
      </c>
      <c r="K1591" s="196">
        <v>0</v>
      </c>
      <c r="L1591" s="196">
        <v>0</v>
      </c>
      <c r="M1591" s="196">
        <v>3.0499999999999998E-3</v>
      </c>
      <c r="N1591" s="196">
        <v>6.0899999999999999E-3</v>
      </c>
      <c r="O1591" s="196">
        <v>4.061E-2</v>
      </c>
      <c r="P1591" s="196">
        <v>5.0599999999998979E-3</v>
      </c>
      <c r="Q1591" s="196">
        <v>0</v>
      </c>
      <c r="R1591" s="196">
        <v>0</v>
      </c>
      <c r="S1591" s="196">
        <v>1.0199999999999999E-3</v>
      </c>
      <c r="T1591" s="196">
        <v>0</v>
      </c>
      <c r="U1591" s="196">
        <v>7.11E-3</v>
      </c>
      <c r="V1591" s="196">
        <v>8.1200000000000005E-3</v>
      </c>
      <c r="W1591" s="196">
        <v>8.1220000000000001E-2</v>
      </c>
      <c r="X1591" s="196">
        <v>6.0909999999999999E-2</v>
      </c>
      <c r="Y1591" s="197">
        <v>0.10152</v>
      </c>
      <c r="Z1591" s="196">
        <v>6.0899999999999999E-3</v>
      </c>
      <c r="AA1591" s="196">
        <v>0</v>
      </c>
      <c r="AB1591" s="196">
        <v>0</v>
      </c>
      <c r="AC1591" s="196">
        <v>0</v>
      </c>
      <c r="AD1591" s="196">
        <v>0</v>
      </c>
      <c r="AE1591" s="196">
        <v>0</v>
      </c>
      <c r="AF1591" s="272">
        <f t="shared" si="99"/>
        <v>1</v>
      </c>
      <c r="AG1591" s="196">
        <f t="shared" si="100"/>
        <v>0.26599</v>
      </c>
    </row>
    <row r="1592" spans="1:33" s="23" customFormat="1" x14ac:dyDescent="0.25">
      <c r="A1592" s="1">
        <v>1967</v>
      </c>
      <c r="B1592" s="1" t="s">
        <v>24</v>
      </c>
      <c r="C1592" s="1" t="str">
        <f t="shared" si="97"/>
        <v>1967NT</v>
      </c>
      <c r="D1592" s="1" t="s">
        <v>57</v>
      </c>
      <c r="E1592" s="1" t="str">
        <f t="shared" si="98"/>
        <v>1967NTC&amp;D</v>
      </c>
      <c r="F1592" s="274">
        <v>0</v>
      </c>
      <c r="G1592" s="274">
        <v>1.0829999999999999E-2</v>
      </c>
      <c r="H1592" s="274">
        <v>0</v>
      </c>
      <c r="I1592" s="274">
        <v>0.31966</v>
      </c>
      <c r="J1592" s="274">
        <v>0</v>
      </c>
      <c r="K1592" s="274">
        <v>0</v>
      </c>
      <c r="L1592" s="274">
        <v>0</v>
      </c>
      <c r="M1592" s="274">
        <v>0</v>
      </c>
      <c r="N1592" s="274">
        <v>0</v>
      </c>
      <c r="O1592" s="274">
        <v>0</v>
      </c>
      <c r="P1592" s="274">
        <v>0</v>
      </c>
      <c r="Q1592" s="274">
        <v>0</v>
      </c>
      <c r="R1592" s="274">
        <v>0</v>
      </c>
      <c r="S1592" s="274">
        <v>0</v>
      </c>
      <c r="T1592" s="274">
        <v>0.29006999999999999</v>
      </c>
      <c r="U1592" s="274">
        <v>0</v>
      </c>
      <c r="V1592" s="274">
        <v>0</v>
      </c>
      <c r="W1592" s="274">
        <v>4.0879999999999972E-2</v>
      </c>
      <c r="X1592" s="274">
        <v>0</v>
      </c>
      <c r="Y1592" s="274">
        <v>0</v>
      </c>
      <c r="Z1592" s="274">
        <v>0</v>
      </c>
      <c r="AA1592" s="274">
        <v>0</v>
      </c>
      <c r="AB1592" s="274">
        <v>0.15045</v>
      </c>
      <c r="AC1592" s="274">
        <v>7.0800000000000002E-2</v>
      </c>
      <c r="AD1592" s="274">
        <v>0.11731000000000003</v>
      </c>
      <c r="AE1592" s="274">
        <v>0</v>
      </c>
      <c r="AF1592" s="272">
        <f t="shared" si="99"/>
        <v>1</v>
      </c>
      <c r="AG1592" s="196">
        <f t="shared" si="100"/>
        <v>0.66950999999999994</v>
      </c>
    </row>
    <row r="1593" spans="1:33" s="23" customFormat="1" x14ac:dyDescent="0.25">
      <c r="A1593" s="1">
        <v>1967</v>
      </c>
      <c r="B1593" s="1" t="s">
        <v>24</v>
      </c>
      <c r="C1593" s="1" t="str">
        <f t="shared" si="97"/>
        <v>1967NT</v>
      </c>
      <c r="D1593" s="1" t="s">
        <v>56</v>
      </c>
      <c r="E1593" s="1" t="str">
        <f t="shared" si="98"/>
        <v>1967NTICI</v>
      </c>
      <c r="F1593" s="196">
        <v>0.12182999999999999</v>
      </c>
      <c r="G1593" s="196">
        <v>0.4264</v>
      </c>
      <c r="H1593" s="196">
        <v>0</v>
      </c>
      <c r="I1593" s="196">
        <v>2.4369999999999999E-2</v>
      </c>
      <c r="J1593" s="196">
        <v>0.1066</v>
      </c>
      <c r="K1593" s="196">
        <v>0</v>
      </c>
      <c r="L1593" s="196">
        <v>0</v>
      </c>
      <c r="M1593" s="196">
        <v>3.0499999999999998E-3</v>
      </c>
      <c r="N1593" s="196">
        <v>6.0899999999999999E-3</v>
      </c>
      <c r="O1593" s="196">
        <v>4.061E-2</v>
      </c>
      <c r="P1593" s="196">
        <v>5.0599999999998979E-3</v>
      </c>
      <c r="Q1593" s="196">
        <v>0</v>
      </c>
      <c r="R1593" s="196">
        <v>0</v>
      </c>
      <c r="S1593" s="196">
        <v>1.0199999999999999E-3</v>
      </c>
      <c r="T1593" s="196">
        <v>0</v>
      </c>
      <c r="U1593" s="196">
        <v>7.11E-3</v>
      </c>
      <c r="V1593" s="196">
        <v>8.1200000000000005E-3</v>
      </c>
      <c r="W1593" s="196">
        <v>8.1220000000000001E-2</v>
      </c>
      <c r="X1593" s="196">
        <v>6.0909999999999999E-2</v>
      </c>
      <c r="Y1593" s="197">
        <v>0.10152</v>
      </c>
      <c r="Z1593" s="196">
        <v>6.0899999999999999E-3</v>
      </c>
      <c r="AA1593" s="196">
        <v>0</v>
      </c>
      <c r="AB1593" s="196">
        <v>0</v>
      </c>
      <c r="AC1593" s="196">
        <v>0</v>
      </c>
      <c r="AD1593" s="196">
        <v>0</v>
      </c>
      <c r="AE1593" s="196">
        <v>0</v>
      </c>
      <c r="AF1593" s="272">
        <f t="shared" si="99"/>
        <v>1</v>
      </c>
      <c r="AG1593" s="196">
        <f t="shared" si="100"/>
        <v>0.26599</v>
      </c>
    </row>
    <row r="1594" spans="1:33" s="23" customFormat="1" x14ac:dyDescent="0.25">
      <c r="A1594" s="1">
        <v>1967</v>
      </c>
      <c r="B1594" s="1" t="s">
        <v>24</v>
      </c>
      <c r="C1594" s="1" t="str">
        <f t="shared" si="97"/>
        <v>1967NT</v>
      </c>
      <c r="D1594" s="1" t="s">
        <v>58</v>
      </c>
      <c r="E1594" s="1" t="str">
        <f t="shared" si="98"/>
        <v>1967NTResidential</v>
      </c>
      <c r="F1594" s="196">
        <v>0.12182999999999999</v>
      </c>
      <c r="G1594" s="196">
        <v>0.4264</v>
      </c>
      <c r="H1594" s="196">
        <v>0</v>
      </c>
      <c r="I1594" s="196">
        <v>2.4369999999999999E-2</v>
      </c>
      <c r="J1594" s="196">
        <v>0.1066</v>
      </c>
      <c r="K1594" s="196">
        <v>0</v>
      </c>
      <c r="L1594" s="196">
        <v>0</v>
      </c>
      <c r="M1594" s="196">
        <v>3.0499999999999998E-3</v>
      </c>
      <c r="N1594" s="196">
        <v>6.0899999999999999E-3</v>
      </c>
      <c r="O1594" s="196">
        <v>4.061E-2</v>
      </c>
      <c r="P1594" s="196">
        <v>5.0599999999998979E-3</v>
      </c>
      <c r="Q1594" s="196">
        <v>0</v>
      </c>
      <c r="R1594" s="196">
        <v>0</v>
      </c>
      <c r="S1594" s="196">
        <v>1.0199999999999999E-3</v>
      </c>
      <c r="T1594" s="196">
        <v>0</v>
      </c>
      <c r="U1594" s="196">
        <v>7.11E-3</v>
      </c>
      <c r="V1594" s="196">
        <v>8.1200000000000005E-3</v>
      </c>
      <c r="W1594" s="196">
        <v>8.1220000000000001E-2</v>
      </c>
      <c r="X1594" s="196">
        <v>6.0909999999999999E-2</v>
      </c>
      <c r="Y1594" s="196">
        <v>0.10152</v>
      </c>
      <c r="Z1594" s="196">
        <v>6.0899999999999999E-3</v>
      </c>
      <c r="AA1594" s="196">
        <v>0</v>
      </c>
      <c r="AB1594" s="196">
        <v>0</v>
      </c>
      <c r="AC1594" s="196">
        <v>0</v>
      </c>
      <c r="AD1594" s="196">
        <v>0</v>
      </c>
      <c r="AE1594" s="196">
        <v>0</v>
      </c>
      <c r="AF1594" s="272">
        <f t="shared" si="99"/>
        <v>1</v>
      </c>
      <c r="AG1594" s="196">
        <f t="shared" si="100"/>
        <v>0.26599</v>
      </c>
    </row>
    <row r="1595" spans="1:33" s="23" customFormat="1" x14ac:dyDescent="0.25">
      <c r="A1595" s="1">
        <v>1968</v>
      </c>
      <c r="B1595" s="1" t="s">
        <v>24</v>
      </c>
      <c r="C1595" s="1" t="str">
        <f t="shared" si="97"/>
        <v>1968NT</v>
      </c>
      <c r="D1595" s="1" t="s">
        <v>57</v>
      </c>
      <c r="E1595" s="1" t="str">
        <f t="shared" si="98"/>
        <v>1968NTC&amp;D</v>
      </c>
      <c r="F1595" s="274">
        <v>0</v>
      </c>
      <c r="G1595" s="274">
        <v>1.0829999999999999E-2</v>
      </c>
      <c r="H1595" s="274">
        <v>0</v>
      </c>
      <c r="I1595" s="274">
        <v>0.31966</v>
      </c>
      <c r="J1595" s="274">
        <v>0</v>
      </c>
      <c r="K1595" s="274">
        <v>0</v>
      </c>
      <c r="L1595" s="274">
        <v>0</v>
      </c>
      <c r="M1595" s="274">
        <v>0</v>
      </c>
      <c r="N1595" s="274">
        <v>0</v>
      </c>
      <c r="O1595" s="274">
        <v>0</v>
      </c>
      <c r="P1595" s="274">
        <v>0</v>
      </c>
      <c r="Q1595" s="274">
        <v>0</v>
      </c>
      <c r="R1595" s="274">
        <v>0</v>
      </c>
      <c r="S1595" s="274">
        <v>0</v>
      </c>
      <c r="T1595" s="274">
        <v>0.29006999999999999</v>
      </c>
      <c r="U1595" s="274">
        <v>0</v>
      </c>
      <c r="V1595" s="274">
        <v>0</v>
      </c>
      <c r="W1595" s="274">
        <v>4.0879999999999972E-2</v>
      </c>
      <c r="X1595" s="274">
        <v>0</v>
      </c>
      <c r="Y1595" s="274">
        <v>0</v>
      </c>
      <c r="Z1595" s="274">
        <v>0</v>
      </c>
      <c r="AA1595" s="274">
        <v>0</v>
      </c>
      <c r="AB1595" s="274">
        <v>0.15045</v>
      </c>
      <c r="AC1595" s="274">
        <v>7.0800000000000002E-2</v>
      </c>
      <c r="AD1595" s="274">
        <v>0.11731000000000003</v>
      </c>
      <c r="AE1595" s="274">
        <v>0</v>
      </c>
      <c r="AF1595" s="272">
        <f t="shared" si="99"/>
        <v>1</v>
      </c>
      <c r="AG1595" s="196">
        <f t="shared" si="100"/>
        <v>0.66950999999999994</v>
      </c>
    </row>
    <row r="1596" spans="1:33" s="23" customFormat="1" x14ac:dyDescent="0.25">
      <c r="A1596" s="1">
        <v>1968</v>
      </c>
      <c r="B1596" s="1" t="s">
        <v>24</v>
      </c>
      <c r="C1596" s="1" t="str">
        <f t="shared" si="97"/>
        <v>1968NT</v>
      </c>
      <c r="D1596" s="1" t="s">
        <v>56</v>
      </c>
      <c r="E1596" s="1" t="str">
        <f t="shared" si="98"/>
        <v>1968NTICI</v>
      </c>
      <c r="F1596" s="196">
        <v>0.12182999999999999</v>
      </c>
      <c r="G1596" s="196">
        <v>0.4264</v>
      </c>
      <c r="H1596" s="196">
        <v>0</v>
      </c>
      <c r="I1596" s="196">
        <v>2.4369999999999999E-2</v>
      </c>
      <c r="J1596" s="196">
        <v>0.1066</v>
      </c>
      <c r="K1596" s="196">
        <v>0</v>
      </c>
      <c r="L1596" s="196">
        <v>0</v>
      </c>
      <c r="M1596" s="196">
        <v>3.0499999999999998E-3</v>
      </c>
      <c r="N1596" s="196">
        <v>6.0899999999999999E-3</v>
      </c>
      <c r="O1596" s="196">
        <v>4.061E-2</v>
      </c>
      <c r="P1596" s="196">
        <v>5.0599999999998979E-3</v>
      </c>
      <c r="Q1596" s="196">
        <v>0</v>
      </c>
      <c r="R1596" s="196">
        <v>0</v>
      </c>
      <c r="S1596" s="196">
        <v>1.0199999999999999E-3</v>
      </c>
      <c r="T1596" s="196">
        <v>0</v>
      </c>
      <c r="U1596" s="196">
        <v>7.11E-3</v>
      </c>
      <c r="V1596" s="196">
        <v>8.1200000000000005E-3</v>
      </c>
      <c r="W1596" s="196">
        <v>8.1220000000000001E-2</v>
      </c>
      <c r="X1596" s="196">
        <v>6.0909999999999999E-2</v>
      </c>
      <c r="Y1596" s="197">
        <v>0.10152</v>
      </c>
      <c r="Z1596" s="196">
        <v>6.0899999999999999E-3</v>
      </c>
      <c r="AA1596" s="196">
        <v>0</v>
      </c>
      <c r="AB1596" s="196">
        <v>0</v>
      </c>
      <c r="AC1596" s="196">
        <v>0</v>
      </c>
      <c r="AD1596" s="196">
        <v>0</v>
      </c>
      <c r="AE1596" s="196">
        <v>0</v>
      </c>
      <c r="AF1596" s="272">
        <f t="shared" si="99"/>
        <v>1</v>
      </c>
      <c r="AG1596" s="196">
        <f t="shared" si="100"/>
        <v>0.26599</v>
      </c>
    </row>
    <row r="1597" spans="1:33" s="23" customFormat="1" x14ac:dyDescent="0.25">
      <c r="A1597" s="1">
        <v>1968</v>
      </c>
      <c r="B1597" s="1" t="s">
        <v>24</v>
      </c>
      <c r="C1597" s="1" t="str">
        <f t="shared" si="97"/>
        <v>1968NT</v>
      </c>
      <c r="D1597" s="1" t="s">
        <v>58</v>
      </c>
      <c r="E1597" s="1" t="str">
        <f t="shared" si="98"/>
        <v>1968NTResidential</v>
      </c>
      <c r="F1597" s="196">
        <v>0.12182999999999999</v>
      </c>
      <c r="G1597" s="196">
        <v>0.4264</v>
      </c>
      <c r="H1597" s="196">
        <v>0</v>
      </c>
      <c r="I1597" s="196">
        <v>2.4369999999999999E-2</v>
      </c>
      <c r="J1597" s="196">
        <v>0.1066</v>
      </c>
      <c r="K1597" s="196">
        <v>0</v>
      </c>
      <c r="L1597" s="196">
        <v>0</v>
      </c>
      <c r="M1597" s="196">
        <v>3.0499999999999998E-3</v>
      </c>
      <c r="N1597" s="196">
        <v>6.0899999999999999E-3</v>
      </c>
      <c r="O1597" s="196">
        <v>4.061E-2</v>
      </c>
      <c r="P1597" s="196">
        <v>5.0599999999998979E-3</v>
      </c>
      <c r="Q1597" s="196">
        <v>0</v>
      </c>
      <c r="R1597" s="196">
        <v>0</v>
      </c>
      <c r="S1597" s="196">
        <v>1.0199999999999999E-3</v>
      </c>
      <c r="T1597" s="196">
        <v>0</v>
      </c>
      <c r="U1597" s="196">
        <v>7.11E-3</v>
      </c>
      <c r="V1597" s="196">
        <v>8.1200000000000005E-3</v>
      </c>
      <c r="W1597" s="196">
        <v>8.1220000000000001E-2</v>
      </c>
      <c r="X1597" s="196">
        <v>6.0909999999999999E-2</v>
      </c>
      <c r="Y1597" s="196">
        <v>0.10152</v>
      </c>
      <c r="Z1597" s="196">
        <v>6.0899999999999999E-3</v>
      </c>
      <c r="AA1597" s="196">
        <v>0</v>
      </c>
      <c r="AB1597" s="196">
        <v>0</v>
      </c>
      <c r="AC1597" s="196">
        <v>0</v>
      </c>
      <c r="AD1597" s="196">
        <v>0</v>
      </c>
      <c r="AE1597" s="196">
        <v>0</v>
      </c>
      <c r="AF1597" s="272">
        <f t="shared" si="99"/>
        <v>1</v>
      </c>
      <c r="AG1597" s="196">
        <f t="shared" si="100"/>
        <v>0.26599</v>
      </c>
    </row>
    <row r="1598" spans="1:33" s="23" customFormat="1" x14ac:dyDescent="0.25">
      <c r="A1598" s="1">
        <v>1969</v>
      </c>
      <c r="B1598" s="1" t="s">
        <v>24</v>
      </c>
      <c r="C1598" s="1" t="str">
        <f t="shared" si="97"/>
        <v>1969NT</v>
      </c>
      <c r="D1598" s="1" t="s">
        <v>57</v>
      </c>
      <c r="E1598" s="1" t="str">
        <f t="shared" si="98"/>
        <v>1969NTC&amp;D</v>
      </c>
      <c r="F1598" s="274">
        <v>0</v>
      </c>
      <c r="G1598" s="274">
        <v>1.0829999999999999E-2</v>
      </c>
      <c r="H1598" s="274">
        <v>0</v>
      </c>
      <c r="I1598" s="274">
        <v>0.31966</v>
      </c>
      <c r="J1598" s="274">
        <v>0</v>
      </c>
      <c r="K1598" s="274">
        <v>0</v>
      </c>
      <c r="L1598" s="274">
        <v>0</v>
      </c>
      <c r="M1598" s="274">
        <v>0</v>
      </c>
      <c r="N1598" s="274">
        <v>0</v>
      </c>
      <c r="O1598" s="274">
        <v>0</v>
      </c>
      <c r="P1598" s="274">
        <v>0</v>
      </c>
      <c r="Q1598" s="274">
        <v>0</v>
      </c>
      <c r="R1598" s="274">
        <v>0</v>
      </c>
      <c r="S1598" s="274">
        <v>0</v>
      </c>
      <c r="T1598" s="274">
        <v>0.29006999999999999</v>
      </c>
      <c r="U1598" s="274">
        <v>0</v>
      </c>
      <c r="V1598" s="274">
        <v>0</v>
      </c>
      <c r="W1598" s="274">
        <v>4.0879999999999972E-2</v>
      </c>
      <c r="X1598" s="274">
        <v>0</v>
      </c>
      <c r="Y1598" s="274">
        <v>0</v>
      </c>
      <c r="Z1598" s="274">
        <v>0</v>
      </c>
      <c r="AA1598" s="274">
        <v>0</v>
      </c>
      <c r="AB1598" s="274">
        <v>0.15045</v>
      </c>
      <c r="AC1598" s="274">
        <v>7.0800000000000002E-2</v>
      </c>
      <c r="AD1598" s="274">
        <v>0.11731000000000003</v>
      </c>
      <c r="AE1598" s="274">
        <v>0</v>
      </c>
      <c r="AF1598" s="272">
        <f t="shared" si="99"/>
        <v>1</v>
      </c>
      <c r="AG1598" s="196">
        <f t="shared" si="100"/>
        <v>0.66950999999999994</v>
      </c>
    </row>
    <row r="1599" spans="1:33" s="23" customFormat="1" x14ac:dyDescent="0.25">
      <c r="A1599" s="1">
        <v>1969</v>
      </c>
      <c r="B1599" s="1" t="s">
        <v>24</v>
      </c>
      <c r="C1599" s="1" t="str">
        <f t="shared" si="97"/>
        <v>1969NT</v>
      </c>
      <c r="D1599" s="1" t="s">
        <v>56</v>
      </c>
      <c r="E1599" s="1" t="str">
        <f t="shared" si="98"/>
        <v>1969NTICI</v>
      </c>
      <c r="F1599" s="196">
        <v>0.12182999999999999</v>
      </c>
      <c r="G1599" s="196">
        <v>0.4264</v>
      </c>
      <c r="H1599" s="196">
        <v>0</v>
      </c>
      <c r="I1599" s="196">
        <v>2.4369999999999999E-2</v>
      </c>
      <c r="J1599" s="196">
        <v>0.1066</v>
      </c>
      <c r="K1599" s="196">
        <v>0</v>
      </c>
      <c r="L1599" s="196">
        <v>0</v>
      </c>
      <c r="M1599" s="196">
        <v>3.0499999999999998E-3</v>
      </c>
      <c r="N1599" s="196">
        <v>6.0899999999999999E-3</v>
      </c>
      <c r="O1599" s="196">
        <v>4.061E-2</v>
      </c>
      <c r="P1599" s="196">
        <v>5.0599999999998979E-3</v>
      </c>
      <c r="Q1599" s="196">
        <v>0</v>
      </c>
      <c r="R1599" s="196">
        <v>0</v>
      </c>
      <c r="S1599" s="196">
        <v>1.0199999999999999E-3</v>
      </c>
      <c r="T1599" s="196">
        <v>0</v>
      </c>
      <c r="U1599" s="196">
        <v>7.11E-3</v>
      </c>
      <c r="V1599" s="196">
        <v>8.1200000000000005E-3</v>
      </c>
      <c r="W1599" s="196">
        <v>8.1220000000000001E-2</v>
      </c>
      <c r="X1599" s="196">
        <v>6.0909999999999999E-2</v>
      </c>
      <c r="Y1599" s="196">
        <v>0.10152</v>
      </c>
      <c r="Z1599" s="196">
        <v>6.0899999999999999E-3</v>
      </c>
      <c r="AA1599" s="196">
        <v>0</v>
      </c>
      <c r="AB1599" s="196">
        <v>0</v>
      </c>
      <c r="AC1599" s="196">
        <v>0</v>
      </c>
      <c r="AD1599" s="196">
        <v>0</v>
      </c>
      <c r="AE1599" s="196">
        <v>0</v>
      </c>
      <c r="AF1599" s="272">
        <f t="shared" si="99"/>
        <v>1</v>
      </c>
      <c r="AG1599" s="196">
        <f t="shared" si="100"/>
        <v>0.26599</v>
      </c>
    </row>
    <row r="1600" spans="1:33" s="23" customFormat="1" x14ac:dyDescent="0.25">
      <c r="A1600" s="1">
        <v>1969</v>
      </c>
      <c r="B1600" s="1" t="s">
        <v>24</v>
      </c>
      <c r="C1600" s="1" t="str">
        <f t="shared" si="97"/>
        <v>1969NT</v>
      </c>
      <c r="D1600" s="1" t="s">
        <v>58</v>
      </c>
      <c r="E1600" s="1" t="str">
        <f t="shared" si="98"/>
        <v>1969NTResidential</v>
      </c>
      <c r="F1600" s="196">
        <v>0.12182999999999999</v>
      </c>
      <c r="G1600" s="196">
        <v>0.4264</v>
      </c>
      <c r="H1600" s="196">
        <v>0</v>
      </c>
      <c r="I1600" s="196">
        <v>2.4369999999999999E-2</v>
      </c>
      <c r="J1600" s="196">
        <v>0.1066</v>
      </c>
      <c r="K1600" s="196">
        <v>0</v>
      </c>
      <c r="L1600" s="196">
        <v>0</v>
      </c>
      <c r="M1600" s="196">
        <v>3.0499999999999998E-3</v>
      </c>
      <c r="N1600" s="196">
        <v>6.0899999999999999E-3</v>
      </c>
      <c r="O1600" s="196">
        <v>4.061E-2</v>
      </c>
      <c r="P1600" s="196">
        <v>5.0599999999998979E-3</v>
      </c>
      <c r="Q1600" s="196">
        <v>0</v>
      </c>
      <c r="R1600" s="196">
        <v>0</v>
      </c>
      <c r="S1600" s="196">
        <v>1.0199999999999999E-3</v>
      </c>
      <c r="T1600" s="196">
        <v>0</v>
      </c>
      <c r="U1600" s="196">
        <v>7.11E-3</v>
      </c>
      <c r="V1600" s="196">
        <v>8.1200000000000005E-3</v>
      </c>
      <c r="W1600" s="196">
        <v>8.1220000000000001E-2</v>
      </c>
      <c r="X1600" s="196">
        <v>6.0909999999999999E-2</v>
      </c>
      <c r="Y1600" s="196">
        <v>0.10152</v>
      </c>
      <c r="Z1600" s="196">
        <v>6.0899999999999999E-3</v>
      </c>
      <c r="AA1600" s="196">
        <v>0</v>
      </c>
      <c r="AB1600" s="196">
        <v>0</v>
      </c>
      <c r="AC1600" s="196">
        <v>0</v>
      </c>
      <c r="AD1600" s="196">
        <v>0</v>
      </c>
      <c r="AE1600" s="196">
        <v>0</v>
      </c>
      <c r="AF1600" s="272">
        <f t="shared" si="99"/>
        <v>1</v>
      </c>
      <c r="AG1600" s="196">
        <f t="shared" si="100"/>
        <v>0.26599</v>
      </c>
    </row>
    <row r="1601" spans="1:33" s="23" customFormat="1" x14ac:dyDescent="0.25">
      <c r="A1601" s="1">
        <v>1970</v>
      </c>
      <c r="B1601" s="1" t="s">
        <v>24</v>
      </c>
      <c r="C1601" s="1" t="str">
        <f t="shared" si="97"/>
        <v>1970NT</v>
      </c>
      <c r="D1601" s="1" t="s">
        <v>57</v>
      </c>
      <c r="E1601" s="1" t="str">
        <f t="shared" si="98"/>
        <v>1970NTC&amp;D</v>
      </c>
      <c r="F1601" s="274">
        <v>0</v>
      </c>
      <c r="G1601" s="274">
        <v>1.0829999999999999E-2</v>
      </c>
      <c r="H1601" s="274">
        <v>0</v>
      </c>
      <c r="I1601" s="274">
        <v>0.31966</v>
      </c>
      <c r="J1601" s="274">
        <v>0</v>
      </c>
      <c r="K1601" s="274">
        <v>0</v>
      </c>
      <c r="L1601" s="274">
        <v>0</v>
      </c>
      <c r="M1601" s="274">
        <v>0</v>
      </c>
      <c r="N1601" s="274">
        <v>0</v>
      </c>
      <c r="O1601" s="274">
        <v>0</v>
      </c>
      <c r="P1601" s="274">
        <v>0</v>
      </c>
      <c r="Q1601" s="274">
        <v>0</v>
      </c>
      <c r="R1601" s="274">
        <v>0</v>
      </c>
      <c r="S1601" s="274">
        <v>0</v>
      </c>
      <c r="T1601" s="274">
        <v>0.29006999999999999</v>
      </c>
      <c r="U1601" s="274">
        <v>0</v>
      </c>
      <c r="V1601" s="274">
        <v>0</v>
      </c>
      <c r="W1601" s="274">
        <v>4.0879999999999972E-2</v>
      </c>
      <c r="X1601" s="274">
        <v>0</v>
      </c>
      <c r="Y1601" s="274">
        <v>0</v>
      </c>
      <c r="Z1601" s="274">
        <v>0</v>
      </c>
      <c r="AA1601" s="274">
        <v>0</v>
      </c>
      <c r="AB1601" s="274">
        <v>0.15045</v>
      </c>
      <c r="AC1601" s="274">
        <v>7.0800000000000002E-2</v>
      </c>
      <c r="AD1601" s="274">
        <v>0.11731000000000003</v>
      </c>
      <c r="AE1601" s="274">
        <v>0</v>
      </c>
      <c r="AF1601" s="272">
        <f t="shared" si="99"/>
        <v>1</v>
      </c>
      <c r="AG1601" s="196">
        <f t="shared" si="100"/>
        <v>0.66950999999999994</v>
      </c>
    </row>
    <row r="1602" spans="1:33" s="23" customFormat="1" x14ac:dyDescent="0.25">
      <c r="A1602" s="1">
        <v>1970</v>
      </c>
      <c r="B1602" s="1" t="s">
        <v>24</v>
      </c>
      <c r="C1602" s="1" t="str">
        <f t="shared" ref="C1602:C1665" si="101">CONCATENATE(A1602,B1602)</f>
        <v>1970NT</v>
      </c>
      <c r="D1602" s="1" t="s">
        <v>56</v>
      </c>
      <c r="E1602" s="1" t="str">
        <f t="shared" ref="E1602:E1665" si="102">CONCATENATE(C1602,D1602)</f>
        <v>1970NTICI</v>
      </c>
      <c r="F1602" s="196">
        <v>0.12182999999999999</v>
      </c>
      <c r="G1602" s="196">
        <v>0.4264</v>
      </c>
      <c r="H1602" s="196">
        <v>0</v>
      </c>
      <c r="I1602" s="196">
        <v>2.4369999999999999E-2</v>
      </c>
      <c r="J1602" s="196">
        <v>0.1066</v>
      </c>
      <c r="K1602" s="196">
        <v>0</v>
      </c>
      <c r="L1602" s="196">
        <v>0</v>
      </c>
      <c r="M1602" s="196">
        <v>3.0499999999999998E-3</v>
      </c>
      <c r="N1602" s="196">
        <v>6.0899999999999999E-3</v>
      </c>
      <c r="O1602" s="196">
        <v>4.061E-2</v>
      </c>
      <c r="P1602" s="196">
        <v>5.0599999999998979E-3</v>
      </c>
      <c r="Q1602" s="196">
        <v>0</v>
      </c>
      <c r="R1602" s="196">
        <v>0</v>
      </c>
      <c r="S1602" s="196">
        <v>1.0199999999999999E-3</v>
      </c>
      <c r="T1602" s="196">
        <v>0</v>
      </c>
      <c r="U1602" s="196">
        <v>7.11E-3</v>
      </c>
      <c r="V1602" s="196">
        <v>8.1200000000000005E-3</v>
      </c>
      <c r="W1602" s="196">
        <v>8.1220000000000001E-2</v>
      </c>
      <c r="X1602" s="196">
        <v>6.0909999999999999E-2</v>
      </c>
      <c r="Y1602" s="197">
        <v>0.10152</v>
      </c>
      <c r="Z1602" s="196">
        <v>6.0899999999999999E-3</v>
      </c>
      <c r="AA1602" s="196">
        <v>0</v>
      </c>
      <c r="AB1602" s="196">
        <v>0</v>
      </c>
      <c r="AC1602" s="196">
        <v>0</v>
      </c>
      <c r="AD1602" s="196">
        <v>0</v>
      </c>
      <c r="AE1602" s="196">
        <v>0</v>
      </c>
      <c r="AF1602" s="272">
        <f t="shared" ref="AF1602:AF1665" si="103">+SUM(F1602:AE1602)</f>
        <v>1</v>
      </c>
      <c r="AG1602" s="196">
        <f t="shared" si="100"/>
        <v>0.26599</v>
      </c>
    </row>
    <row r="1603" spans="1:33" s="23" customFormat="1" x14ac:dyDescent="0.25">
      <c r="A1603" s="1">
        <v>1970</v>
      </c>
      <c r="B1603" s="1" t="s">
        <v>24</v>
      </c>
      <c r="C1603" s="1" t="str">
        <f t="shared" si="101"/>
        <v>1970NT</v>
      </c>
      <c r="D1603" s="1" t="s">
        <v>58</v>
      </c>
      <c r="E1603" s="1" t="str">
        <f t="shared" si="102"/>
        <v>1970NTResidential</v>
      </c>
      <c r="F1603" s="196">
        <v>0.12182999999999999</v>
      </c>
      <c r="G1603" s="196">
        <v>0.4264</v>
      </c>
      <c r="H1603" s="196">
        <v>0</v>
      </c>
      <c r="I1603" s="196">
        <v>2.4369999999999999E-2</v>
      </c>
      <c r="J1603" s="196">
        <v>0.1066</v>
      </c>
      <c r="K1603" s="196">
        <v>0</v>
      </c>
      <c r="L1603" s="196">
        <v>0</v>
      </c>
      <c r="M1603" s="196">
        <v>3.0499999999999998E-3</v>
      </c>
      <c r="N1603" s="196">
        <v>6.0899999999999999E-3</v>
      </c>
      <c r="O1603" s="196">
        <v>4.061E-2</v>
      </c>
      <c r="P1603" s="196">
        <v>5.0599999999998979E-3</v>
      </c>
      <c r="Q1603" s="196">
        <v>0</v>
      </c>
      <c r="R1603" s="196">
        <v>0</v>
      </c>
      <c r="S1603" s="196">
        <v>1.0199999999999999E-3</v>
      </c>
      <c r="T1603" s="196">
        <v>0</v>
      </c>
      <c r="U1603" s="196">
        <v>7.11E-3</v>
      </c>
      <c r="V1603" s="196">
        <v>8.1200000000000005E-3</v>
      </c>
      <c r="W1603" s="196">
        <v>8.1220000000000001E-2</v>
      </c>
      <c r="X1603" s="196">
        <v>6.0909999999999999E-2</v>
      </c>
      <c r="Y1603" s="196">
        <v>0.10152</v>
      </c>
      <c r="Z1603" s="196">
        <v>6.0899999999999999E-3</v>
      </c>
      <c r="AA1603" s="196">
        <v>0</v>
      </c>
      <c r="AB1603" s="196">
        <v>0</v>
      </c>
      <c r="AC1603" s="196">
        <v>0</v>
      </c>
      <c r="AD1603" s="196">
        <v>0</v>
      </c>
      <c r="AE1603" s="196">
        <v>0</v>
      </c>
      <c r="AF1603" s="272">
        <f t="shared" si="103"/>
        <v>1</v>
      </c>
      <c r="AG1603" s="196">
        <f t="shared" si="100"/>
        <v>0.26599</v>
      </c>
    </row>
    <row r="1604" spans="1:33" s="23" customFormat="1" x14ac:dyDescent="0.25">
      <c r="A1604" s="1">
        <v>1971</v>
      </c>
      <c r="B1604" s="1" t="s">
        <v>24</v>
      </c>
      <c r="C1604" s="1" t="str">
        <f t="shared" si="101"/>
        <v>1971NT</v>
      </c>
      <c r="D1604" s="1" t="s">
        <v>57</v>
      </c>
      <c r="E1604" s="1" t="str">
        <f t="shared" si="102"/>
        <v>1971NTC&amp;D</v>
      </c>
      <c r="F1604" s="274">
        <v>0</v>
      </c>
      <c r="G1604" s="274">
        <v>1.0829999999999999E-2</v>
      </c>
      <c r="H1604" s="274">
        <v>0</v>
      </c>
      <c r="I1604" s="274">
        <v>0.31966</v>
      </c>
      <c r="J1604" s="274">
        <v>0</v>
      </c>
      <c r="K1604" s="274">
        <v>0</v>
      </c>
      <c r="L1604" s="274">
        <v>0</v>
      </c>
      <c r="M1604" s="274">
        <v>0</v>
      </c>
      <c r="N1604" s="274">
        <v>0</v>
      </c>
      <c r="O1604" s="274">
        <v>0</v>
      </c>
      <c r="P1604" s="274">
        <v>0</v>
      </c>
      <c r="Q1604" s="274">
        <v>0</v>
      </c>
      <c r="R1604" s="274">
        <v>0</v>
      </c>
      <c r="S1604" s="274">
        <v>0</v>
      </c>
      <c r="T1604" s="274">
        <v>0.29006999999999999</v>
      </c>
      <c r="U1604" s="274">
        <v>0</v>
      </c>
      <c r="V1604" s="274">
        <v>0</v>
      </c>
      <c r="W1604" s="274">
        <v>4.0879999999999972E-2</v>
      </c>
      <c r="X1604" s="274">
        <v>0</v>
      </c>
      <c r="Y1604" s="274">
        <v>0</v>
      </c>
      <c r="Z1604" s="274">
        <v>0</v>
      </c>
      <c r="AA1604" s="274">
        <v>0</v>
      </c>
      <c r="AB1604" s="274">
        <v>0.15045</v>
      </c>
      <c r="AC1604" s="274">
        <v>7.0800000000000002E-2</v>
      </c>
      <c r="AD1604" s="274">
        <v>0.11731000000000003</v>
      </c>
      <c r="AE1604" s="274">
        <v>0</v>
      </c>
      <c r="AF1604" s="272">
        <f t="shared" si="103"/>
        <v>1</v>
      </c>
      <c r="AG1604" s="196">
        <f t="shared" si="100"/>
        <v>0.66950999999999994</v>
      </c>
    </row>
    <row r="1605" spans="1:33" s="23" customFormat="1" x14ac:dyDescent="0.25">
      <c r="A1605" s="1">
        <v>1971</v>
      </c>
      <c r="B1605" s="1" t="s">
        <v>24</v>
      </c>
      <c r="C1605" s="1" t="str">
        <f t="shared" si="101"/>
        <v>1971NT</v>
      </c>
      <c r="D1605" s="1" t="s">
        <v>56</v>
      </c>
      <c r="E1605" s="1" t="str">
        <f t="shared" si="102"/>
        <v>1971NTICI</v>
      </c>
      <c r="F1605" s="196">
        <v>0.12182999999999999</v>
      </c>
      <c r="G1605" s="196">
        <v>0.4264</v>
      </c>
      <c r="H1605" s="196">
        <v>0</v>
      </c>
      <c r="I1605" s="196">
        <v>2.4369999999999999E-2</v>
      </c>
      <c r="J1605" s="196">
        <v>0.1066</v>
      </c>
      <c r="K1605" s="196">
        <v>0</v>
      </c>
      <c r="L1605" s="196">
        <v>0</v>
      </c>
      <c r="M1605" s="196">
        <v>3.0499999999999998E-3</v>
      </c>
      <c r="N1605" s="196">
        <v>6.0899999999999999E-3</v>
      </c>
      <c r="O1605" s="196">
        <v>4.061E-2</v>
      </c>
      <c r="P1605" s="196">
        <v>5.0599999999998979E-3</v>
      </c>
      <c r="Q1605" s="196">
        <v>0</v>
      </c>
      <c r="R1605" s="196">
        <v>0</v>
      </c>
      <c r="S1605" s="196">
        <v>1.0199999999999999E-3</v>
      </c>
      <c r="T1605" s="196">
        <v>0</v>
      </c>
      <c r="U1605" s="196">
        <v>7.11E-3</v>
      </c>
      <c r="V1605" s="196">
        <v>8.1200000000000005E-3</v>
      </c>
      <c r="W1605" s="196">
        <v>8.1220000000000001E-2</v>
      </c>
      <c r="X1605" s="196">
        <v>6.0909999999999999E-2</v>
      </c>
      <c r="Y1605" s="197">
        <v>0.10152</v>
      </c>
      <c r="Z1605" s="196">
        <v>6.0899999999999999E-3</v>
      </c>
      <c r="AA1605" s="196">
        <v>0</v>
      </c>
      <c r="AB1605" s="196">
        <v>0</v>
      </c>
      <c r="AC1605" s="196">
        <v>0</v>
      </c>
      <c r="AD1605" s="196">
        <v>0</v>
      </c>
      <c r="AE1605" s="196">
        <v>0</v>
      </c>
      <c r="AF1605" s="272">
        <f t="shared" si="103"/>
        <v>1</v>
      </c>
      <c r="AG1605" s="196">
        <f t="shared" si="100"/>
        <v>0.26599</v>
      </c>
    </row>
    <row r="1606" spans="1:33" s="23" customFormat="1" x14ac:dyDescent="0.25">
      <c r="A1606" s="1">
        <v>1971</v>
      </c>
      <c r="B1606" s="1" t="s">
        <v>24</v>
      </c>
      <c r="C1606" s="1" t="str">
        <f t="shared" si="101"/>
        <v>1971NT</v>
      </c>
      <c r="D1606" s="1" t="s">
        <v>58</v>
      </c>
      <c r="E1606" s="1" t="str">
        <f t="shared" si="102"/>
        <v>1971NTResidential</v>
      </c>
      <c r="F1606" s="196">
        <v>0.12182999999999999</v>
      </c>
      <c r="G1606" s="196">
        <v>0.4264</v>
      </c>
      <c r="H1606" s="196">
        <v>0</v>
      </c>
      <c r="I1606" s="196">
        <v>2.4369999999999999E-2</v>
      </c>
      <c r="J1606" s="196">
        <v>0.1066</v>
      </c>
      <c r="K1606" s="196">
        <v>0</v>
      </c>
      <c r="L1606" s="196">
        <v>0</v>
      </c>
      <c r="M1606" s="196">
        <v>3.0499999999999998E-3</v>
      </c>
      <c r="N1606" s="196">
        <v>6.0899999999999999E-3</v>
      </c>
      <c r="O1606" s="196">
        <v>4.061E-2</v>
      </c>
      <c r="P1606" s="196">
        <v>5.0599999999998979E-3</v>
      </c>
      <c r="Q1606" s="196">
        <v>0</v>
      </c>
      <c r="R1606" s="196">
        <v>0</v>
      </c>
      <c r="S1606" s="196">
        <v>1.0199999999999999E-3</v>
      </c>
      <c r="T1606" s="196">
        <v>0</v>
      </c>
      <c r="U1606" s="196">
        <v>7.11E-3</v>
      </c>
      <c r="V1606" s="196">
        <v>8.1200000000000005E-3</v>
      </c>
      <c r="W1606" s="196">
        <v>8.1220000000000001E-2</v>
      </c>
      <c r="X1606" s="196">
        <v>6.0909999999999999E-2</v>
      </c>
      <c r="Y1606" s="196">
        <v>0.10152</v>
      </c>
      <c r="Z1606" s="196">
        <v>6.0899999999999999E-3</v>
      </c>
      <c r="AA1606" s="196">
        <v>0</v>
      </c>
      <c r="AB1606" s="196">
        <v>0</v>
      </c>
      <c r="AC1606" s="196">
        <v>0</v>
      </c>
      <c r="AD1606" s="196">
        <v>0</v>
      </c>
      <c r="AE1606" s="196">
        <v>0</v>
      </c>
      <c r="AF1606" s="272">
        <f t="shared" si="103"/>
        <v>1</v>
      </c>
      <c r="AG1606" s="196">
        <f t="shared" si="100"/>
        <v>0.26599</v>
      </c>
    </row>
    <row r="1607" spans="1:33" s="23" customFormat="1" x14ac:dyDescent="0.25">
      <c r="A1607" s="1">
        <v>1972</v>
      </c>
      <c r="B1607" s="1" t="s">
        <v>24</v>
      </c>
      <c r="C1607" s="1" t="str">
        <f t="shared" si="101"/>
        <v>1972NT</v>
      </c>
      <c r="D1607" s="1" t="s">
        <v>57</v>
      </c>
      <c r="E1607" s="1" t="str">
        <f t="shared" si="102"/>
        <v>1972NTC&amp;D</v>
      </c>
      <c r="F1607" s="274">
        <v>0</v>
      </c>
      <c r="G1607" s="274">
        <v>1.0829999999999999E-2</v>
      </c>
      <c r="H1607" s="274">
        <v>0</v>
      </c>
      <c r="I1607" s="274">
        <v>0.31966</v>
      </c>
      <c r="J1607" s="274">
        <v>0</v>
      </c>
      <c r="K1607" s="274">
        <v>0</v>
      </c>
      <c r="L1607" s="274">
        <v>0</v>
      </c>
      <c r="M1607" s="274">
        <v>0</v>
      </c>
      <c r="N1607" s="274">
        <v>0</v>
      </c>
      <c r="O1607" s="274">
        <v>0</v>
      </c>
      <c r="P1607" s="274">
        <v>0</v>
      </c>
      <c r="Q1607" s="274">
        <v>0</v>
      </c>
      <c r="R1607" s="274">
        <v>0</v>
      </c>
      <c r="S1607" s="274">
        <v>0</v>
      </c>
      <c r="T1607" s="274">
        <v>0.29006999999999999</v>
      </c>
      <c r="U1607" s="274">
        <v>0</v>
      </c>
      <c r="V1607" s="274">
        <v>0</v>
      </c>
      <c r="W1607" s="274">
        <v>4.0879999999999972E-2</v>
      </c>
      <c r="X1607" s="274">
        <v>0</v>
      </c>
      <c r="Y1607" s="274">
        <v>0</v>
      </c>
      <c r="Z1607" s="274">
        <v>0</v>
      </c>
      <c r="AA1607" s="274">
        <v>0</v>
      </c>
      <c r="AB1607" s="274">
        <v>0.15045</v>
      </c>
      <c r="AC1607" s="274">
        <v>7.0800000000000002E-2</v>
      </c>
      <c r="AD1607" s="274">
        <v>0.11731000000000003</v>
      </c>
      <c r="AE1607" s="274">
        <v>0</v>
      </c>
      <c r="AF1607" s="272">
        <f t="shared" si="103"/>
        <v>1</v>
      </c>
      <c r="AG1607" s="196">
        <f t="shared" si="100"/>
        <v>0.66950999999999994</v>
      </c>
    </row>
    <row r="1608" spans="1:33" s="23" customFormat="1" x14ac:dyDescent="0.25">
      <c r="A1608" s="1">
        <v>1972</v>
      </c>
      <c r="B1608" s="1" t="s">
        <v>24</v>
      </c>
      <c r="C1608" s="1" t="str">
        <f t="shared" si="101"/>
        <v>1972NT</v>
      </c>
      <c r="D1608" s="1" t="s">
        <v>56</v>
      </c>
      <c r="E1608" s="1" t="str">
        <f t="shared" si="102"/>
        <v>1972NTICI</v>
      </c>
      <c r="F1608" s="196">
        <v>0.12182999999999999</v>
      </c>
      <c r="G1608" s="196">
        <v>0.4264</v>
      </c>
      <c r="H1608" s="196">
        <v>0</v>
      </c>
      <c r="I1608" s="196">
        <v>2.4369999999999999E-2</v>
      </c>
      <c r="J1608" s="196">
        <v>0.1066</v>
      </c>
      <c r="K1608" s="196">
        <v>0</v>
      </c>
      <c r="L1608" s="196">
        <v>0</v>
      </c>
      <c r="M1608" s="196">
        <v>3.0499999999999998E-3</v>
      </c>
      <c r="N1608" s="196">
        <v>6.0899999999999999E-3</v>
      </c>
      <c r="O1608" s="196">
        <v>4.061E-2</v>
      </c>
      <c r="P1608" s="196">
        <v>5.0599999999998979E-3</v>
      </c>
      <c r="Q1608" s="196">
        <v>0</v>
      </c>
      <c r="R1608" s="196">
        <v>0</v>
      </c>
      <c r="S1608" s="196">
        <v>1.0199999999999999E-3</v>
      </c>
      <c r="T1608" s="196">
        <v>0</v>
      </c>
      <c r="U1608" s="196">
        <v>7.11E-3</v>
      </c>
      <c r="V1608" s="196">
        <v>8.1200000000000005E-3</v>
      </c>
      <c r="W1608" s="196">
        <v>8.1220000000000001E-2</v>
      </c>
      <c r="X1608" s="196">
        <v>6.0909999999999999E-2</v>
      </c>
      <c r="Y1608" s="197">
        <v>0.10152</v>
      </c>
      <c r="Z1608" s="196">
        <v>6.0899999999999999E-3</v>
      </c>
      <c r="AA1608" s="196">
        <v>0</v>
      </c>
      <c r="AB1608" s="196">
        <v>0</v>
      </c>
      <c r="AC1608" s="196">
        <v>0</v>
      </c>
      <c r="AD1608" s="196">
        <v>0</v>
      </c>
      <c r="AE1608" s="196">
        <v>0</v>
      </c>
      <c r="AF1608" s="272">
        <f t="shared" si="103"/>
        <v>1</v>
      </c>
      <c r="AG1608" s="196">
        <f t="shared" si="100"/>
        <v>0.26599</v>
      </c>
    </row>
    <row r="1609" spans="1:33" s="23" customFormat="1" x14ac:dyDescent="0.25">
      <c r="A1609" s="1">
        <v>1972</v>
      </c>
      <c r="B1609" s="1" t="s">
        <v>24</v>
      </c>
      <c r="C1609" s="1" t="str">
        <f t="shared" si="101"/>
        <v>1972NT</v>
      </c>
      <c r="D1609" s="1" t="s">
        <v>58</v>
      </c>
      <c r="E1609" s="1" t="str">
        <f t="shared" si="102"/>
        <v>1972NTResidential</v>
      </c>
      <c r="F1609" s="196">
        <v>0.12182999999999999</v>
      </c>
      <c r="G1609" s="196">
        <v>0.4264</v>
      </c>
      <c r="H1609" s="196">
        <v>0</v>
      </c>
      <c r="I1609" s="196">
        <v>2.4369999999999999E-2</v>
      </c>
      <c r="J1609" s="196">
        <v>0.1066</v>
      </c>
      <c r="K1609" s="196">
        <v>0</v>
      </c>
      <c r="L1609" s="196">
        <v>0</v>
      </c>
      <c r="M1609" s="196">
        <v>3.0499999999999998E-3</v>
      </c>
      <c r="N1609" s="196">
        <v>6.0899999999999999E-3</v>
      </c>
      <c r="O1609" s="196">
        <v>4.061E-2</v>
      </c>
      <c r="P1609" s="196">
        <v>5.0599999999998979E-3</v>
      </c>
      <c r="Q1609" s="196">
        <v>0</v>
      </c>
      <c r="R1609" s="196">
        <v>0</v>
      </c>
      <c r="S1609" s="196">
        <v>1.0199999999999999E-3</v>
      </c>
      <c r="T1609" s="196">
        <v>0</v>
      </c>
      <c r="U1609" s="196">
        <v>7.11E-3</v>
      </c>
      <c r="V1609" s="196">
        <v>8.1200000000000005E-3</v>
      </c>
      <c r="W1609" s="196">
        <v>8.1220000000000001E-2</v>
      </c>
      <c r="X1609" s="196">
        <v>6.0909999999999999E-2</v>
      </c>
      <c r="Y1609" s="196">
        <v>0.10152</v>
      </c>
      <c r="Z1609" s="196">
        <v>6.0899999999999999E-3</v>
      </c>
      <c r="AA1609" s="196">
        <v>0</v>
      </c>
      <c r="AB1609" s="196">
        <v>0</v>
      </c>
      <c r="AC1609" s="196">
        <v>0</v>
      </c>
      <c r="AD1609" s="196">
        <v>0</v>
      </c>
      <c r="AE1609" s="196">
        <v>0</v>
      </c>
      <c r="AF1609" s="272">
        <f t="shared" si="103"/>
        <v>1</v>
      </c>
      <c r="AG1609" s="196">
        <f t="shared" si="100"/>
        <v>0.26599</v>
      </c>
    </row>
    <row r="1610" spans="1:33" s="23" customFormat="1" x14ac:dyDescent="0.25">
      <c r="A1610" s="1">
        <v>1973</v>
      </c>
      <c r="B1610" s="1" t="s">
        <v>24</v>
      </c>
      <c r="C1610" s="1" t="str">
        <f t="shared" si="101"/>
        <v>1973NT</v>
      </c>
      <c r="D1610" s="1" t="s">
        <v>57</v>
      </c>
      <c r="E1610" s="1" t="str">
        <f t="shared" si="102"/>
        <v>1973NTC&amp;D</v>
      </c>
      <c r="F1610" s="274">
        <v>0</v>
      </c>
      <c r="G1610" s="274">
        <v>1.0829999999999999E-2</v>
      </c>
      <c r="H1610" s="274">
        <v>0</v>
      </c>
      <c r="I1610" s="274">
        <v>0.31966</v>
      </c>
      <c r="J1610" s="274">
        <v>0</v>
      </c>
      <c r="K1610" s="274">
        <v>0</v>
      </c>
      <c r="L1610" s="274">
        <v>0</v>
      </c>
      <c r="M1610" s="274">
        <v>0</v>
      </c>
      <c r="N1610" s="274">
        <v>0</v>
      </c>
      <c r="O1610" s="274">
        <v>0</v>
      </c>
      <c r="P1610" s="274">
        <v>0</v>
      </c>
      <c r="Q1610" s="274">
        <v>0</v>
      </c>
      <c r="R1610" s="274">
        <v>0</v>
      </c>
      <c r="S1610" s="274">
        <v>0</v>
      </c>
      <c r="T1610" s="274">
        <v>0.29006999999999999</v>
      </c>
      <c r="U1610" s="274">
        <v>0</v>
      </c>
      <c r="V1610" s="274">
        <v>0</v>
      </c>
      <c r="W1610" s="274">
        <v>4.0879999999999972E-2</v>
      </c>
      <c r="X1610" s="274">
        <v>0</v>
      </c>
      <c r="Y1610" s="274">
        <v>0</v>
      </c>
      <c r="Z1610" s="274">
        <v>0</v>
      </c>
      <c r="AA1610" s="274">
        <v>0</v>
      </c>
      <c r="AB1610" s="274">
        <v>0.15045</v>
      </c>
      <c r="AC1610" s="274">
        <v>7.0800000000000002E-2</v>
      </c>
      <c r="AD1610" s="274">
        <v>0.11731000000000003</v>
      </c>
      <c r="AE1610" s="274">
        <v>0</v>
      </c>
      <c r="AF1610" s="272">
        <f t="shared" si="103"/>
        <v>1</v>
      </c>
      <c r="AG1610" s="196">
        <f t="shared" si="100"/>
        <v>0.66950999999999994</v>
      </c>
    </row>
    <row r="1611" spans="1:33" s="23" customFormat="1" x14ac:dyDescent="0.25">
      <c r="A1611" s="1">
        <v>1973</v>
      </c>
      <c r="B1611" s="1" t="s">
        <v>24</v>
      </c>
      <c r="C1611" s="1" t="str">
        <f t="shared" si="101"/>
        <v>1973NT</v>
      </c>
      <c r="D1611" s="1" t="s">
        <v>56</v>
      </c>
      <c r="E1611" s="1" t="str">
        <f t="shared" si="102"/>
        <v>1973NTICI</v>
      </c>
      <c r="F1611" s="196">
        <v>0.12182999999999999</v>
      </c>
      <c r="G1611" s="196">
        <v>0.4264</v>
      </c>
      <c r="H1611" s="196">
        <v>0</v>
      </c>
      <c r="I1611" s="196">
        <v>2.4369999999999999E-2</v>
      </c>
      <c r="J1611" s="196">
        <v>0.1066</v>
      </c>
      <c r="K1611" s="196">
        <v>0</v>
      </c>
      <c r="L1611" s="196">
        <v>0</v>
      </c>
      <c r="M1611" s="196">
        <v>3.0499999999999998E-3</v>
      </c>
      <c r="N1611" s="196">
        <v>6.0899999999999999E-3</v>
      </c>
      <c r="O1611" s="196">
        <v>4.061E-2</v>
      </c>
      <c r="P1611" s="196">
        <v>5.0599999999998979E-3</v>
      </c>
      <c r="Q1611" s="196">
        <v>0</v>
      </c>
      <c r="R1611" s="196">
        <v>0</v>
      </c>
      <c r="S1611" s="196">
        <v>1.0199999999999999E-3</v>
      </c>
      <c r="T1611" s="196">
        <v>0</v>
      </c>
      <c r="U1611" s="196">
        <v>7.11E-3</v>
      </c>
      <c r="V1611" s="196">
        <v>8.1200000000000005E-3</v>
      </c>
      <c r="W1611" s="196">
        <v>8.1220000000000001E-2</v>
      </c>
      <c r="X1611" s="196">
        <v>6.0909999999999999E-2</v>
      </c>
      <c r="Y1611" s="196">
        <v>0.10152</v>
      </c>
      <c r="Z1611" s="196">
        <v>6.0899999999999999E-3</v>
      </c>
      <c r="AA1611" s="196">
        <v>0</v>
      </c>
      <c r="AB1611" s="196">
        <v>0</v>
      </c>
      <c r="AC1611" s="196">
        <v>0</v>
      </c>
      <c r="AD1611" s="196">
        <v>0</v>
      </c>
      <c r="AE1611" s="196">
        <v>0</v>
      </c>
      <c r="AF1611" s="272">
        <f t="shared" si="103"/>
        <v>1</v>
      </c>
      <c r="AG1611" s="196">
        <f t="shared" si="100"/>
        <v>0.26599</v>
      </c>
    </row>
    <row r="1612" spans="1:33" s="23" customFormat="1" x14ac:dyDescent="0.25">
      <c r="A1612" s="1">
        <v>1973</v>
      </c>
      <c r="B1612" s="1" t="s">
        <v>24</v>
      </c>
      <c r="C1612" s="1" t="str">
        <f t="shared" si="101"/>
        <v>1973NT</v>
      </c>
      <c r="D1612" s="1" t="s">
        <v>58</v>
      </c>
      <c r="E1612" s="1" t="str">
        <f t="shared" si="102"/>
        <v>1973NTResidential</v>
      </c>
      <c r="F1612" s="196">
        <v>0.12182999999999999</v>
      </c>
      <c r="G1612" s="196">
        <v>0.4264</v>
      </c>
      <c r="H1612" s="196">
        <v>0</v>
      </c>
      <c r="I1612" s="196">
        <v>2.4369999999999999E-2</v>
      </c>
      <c r="J1612" s="196">
        <v>0.1066</v>
      </c>
      <c r="K1612" s="196">
        <v>0</v>
      </c>
      <c r="L1612" s="196">
        <v>0</v>
      </c>
      <c r="M1612" s="196">
        <v>3.0499999999999998E-3</v>
      </c>
      <c r="N1612" s="196">
        <v>6.0899999999999999E-3</v>
      </c>
      <c r="O1612" s="196">
        <v>4.061E-2</v>
      </c>
      <c r="P1612" s="196">
        <v>5.0599999999998979E-3</v>
      </c>
      <c r="Q1612" s="196">
        <v>0</v>
      </c>
      <c r="R1612" s="196">
        <v>0</v>
      </c>
      <c r="S1612" s="196">
        <v>1.0199999999999999E-3</v>
      </c>
      <c r="T1612" s="196">
        <v>0</v>
      </c>
      <c r="U1612" s="196">
        <v>7.11E-3</v>
      </c>
      <c r="V1612" s="196">
        <v>8.1200000000000005E-3</v>
      </c>
      <c r="W1612" s="196">
        <v>8.1220000000000001E-2</v>
      </c>
      <c r="X1612" s="196">
        <v>6.0909999999999999E-2</v>
      </c>
      <c r="Y1612" s="196">
        <v>0.10152</v>
      </c>
      <c r="Z1612" s="196">
        <v>6.0899999999999999E-3</v>
      </c>
      <c r="AA1612" s="196">
        <v>0</v>
      </c>
      <c r="AB1612" s="196">
        <v>0</v>
      </c>
      <c r="AC1612" s="196">
        <v>0</v>
      </c>
      <c r="AD1612" s="196">
        <v>0</v>
      </c>
      <c r="AE1612" s="196">
        <v>0</v>
      </c>
      <c r="AF1612" s="272">
        <f t="shared" si="103"/>
        <v>1</v>
      </c>
      <c r="AG1612" s="196">
        <f t="shared" si="100"/>
        <v>0.26599</v>
      </c>
    </row>
    <row r="1613" spans="1:33" s="23" customFormat="1" x14ac:dyDescent="0.25">
      <c r="A1613" s="1">
        <v>1974</v>
      </c>
      <c r="B1613" s="1" t="s">
        <v>24</v>
      </c>
      <c r="C1613" s="1" t="str">
        <f t="shared" si="101"/>
        <v>1974NT</v>
      </c>
      <c r="D1613" s="1" t="s">
        <v>57</v>
      </c>
      <c r="E1613" s="1" t="str">
        <f t="shared" si="102"/>
        <v>1974NTC&amp;D</v>
      </c>
      <c r="F1613" s="274">
        <v>0</v>
      </c>
      <c r="G1613" s="274">
        <v>1.0829999999999999E-2</v>
      </c>
      <c r="H1613" s="274">
        <v>0</v>
      </c>
      <c r="I1613" s="274">
        <v>0.31966</v>
      </c>
      <c r="J1613" s="274">
        <v>0</v>
      </c>
      <c r="K1613" s="274">
        <v>0</v>
      </c>
      <c r="L1613" s="274">
        <v>0</v>
      </c>
      <c r="M1613" s="274">
        <v>0</v>
      </c>
      <c r="N1613" s="274">
        <v>0</v>
      </c>
      <c r="O1613" s="274">
        <v>0</v>
      </c>
      <c r="P1613" s="274">
        <v>0</v>
      </c>
      <c r="Q1613" s="274">
        <v>0</v>
      </c>
      <c r="R1613" s="274">
        <v>0</v>
      </c>
      <c r="S1613" s="274">
        <v>0</v>
      </c>
      <c r="T1613" s="274">
        <v>0.29006999999999999</v>
      </c>
      <c r="U1613" s="274">
        <v>0</v>
      </c>
      <c r="V1613" s="274">
        <v>0</v>
      </c>
      <c r="W1613" s="274">
        <v>4.0879999999999972E-2</v>
      </c>
      <c r="X1613" s="274">
        <v>0</v>
      </c>
      <c r="Y1613" s="274">
        <v>0</v>
      </c>
      <c r="Z1613" s="274">
        <v>0</v>
      </c>
      <c r="AA1613" s="274">
        <v>0</v>
      </c>
      <c r="AB1613" s="274">
        <v>0.15045</v>
      </c>
      <c r="AC1613" s="274">
        <v>7.0800000000000002E-2</v>
      </c>
      <c r="AD1613" s="274">
        <v>0.11731000000000003</v>
      </c>
      <c r="AE1613" s="274">
        <v>0</v>
      </c>
      <c r="AF1613" s="272">
        <f t="shared" si="103"/>
        <v>1</v>
      </c>
      <c r="AG1613" s="196">
        <f t="shared" si="100"/>
        <v>0.66950999999999994</v>
      </c>
    </row>
    <row r="1614" spans="1:33" s="23" customFormat="1" x14ac:dyDescent="0.25">
      <c r="A1614" s="1">
        <v>1974</v>
      </c>
      <c r="B1614" s="1" t="s">
        <v>24</v>
      </c>
      <c r="C1614" s="1" t="str">
        <f t="shared" si="101"/>
        <v>1974NT</v>
      </c>
      <c r="D1614" s="1" t="s">
        <v>56</v>
      </c>
      <c r="E1614" s="1" t="str">
        <f t="shared" si="102"/>
        <v>1974NTICI</v>
      </c>
      <c r="F1614" s="196">
        <v>0.12182999999999999</v>
      </c>
      <c r="G1614" s="196">
        <v>0.4264</v>
      </c>
      <c r="H1614" s="196">
        <v>0</v>
      </c>
      <c r="I1614" s="196">
        <v>2.4369999999999999E-2</v>
      </c>
      <c r="J1614" s="196">
        <v>0.1066</v>
      </c>
      <c r="K1614" s="196">
        <v>0</v>
      </c>
      <c r="L1614" s="196">
        <v>0</v>
      </c>
      <c r="M1614" s="196">
        <v>3.0499999999999998E-3</v>
      </c>
      <c r="N1614" s="196">
        <v>6.0899999999999999E-3</v>
      </c>
      <c r="O1614" s="196">
        <v>4.061E-2</v>
      </c>
      <c r="P1614" s="196">
        <v>5.0599999999998979E-3</v>
      </c>
      <c r="Q1614" s="196">
        <v>0</v>
      </c>
      <c r="R1614" s="196">
        <v>0</v>
      </c>
      <c r="S1614" s="196">
        <v>1.0199999999999999E-3</v>
      </c>
      <c r="T1614" s="196">
        <v>0</v>
      </c>
      <c r="U1614" s="196">
        <v>7.11E-3</v>
      </c>
      <c r="V1614" s="196">
        <v>8.1200000000000005E-3</v>
      </c>
      <c r="W1614" s="196">
        <v>8.1220000000000001E-2</v>
      </c>
      <c r="X1614" s="196">
        <v>6.0909999999999999E-2</v>
      </c>
      <c r="Y1614" s="196">
        <v>0.10152</v>
      </c>
      <c r="Z1614" s="196">
        <v>6.0899999999999999E-3</v>
      </c>
      <c r="AA1614" s="196">
        <v>0</v>
      </c>
      <c r="AB1614" s="196">
        <v>0</v>
      </c>
      <c r="AC1614" s="196">
        <v>0</v>
      </c>
      <c r="AD1614" s="196">
        <v>0</v>
      </c>
      <c r="AE1614" s="196">
        <v>0</v>
      </c>
      <c r="AF1614" s="272">
        <f t="shared" si="103"/>
        <v>1</v>
      </c>
      <c r="AG1614" s="196">
        <f t="shared" si="100"/>
        <v>0.26599</v>
      </c>
    </row>
    <row r="1615" spans="1:33" s="23" customFormat="1" x14ac:dyDescent="0.25">
      <c r="A1615" s="1">
        <v>1974</v>
      </c>
      <c r="B1615" s="1" t="s">
        <v>24</v>
      </c>
      <c r="C1615" s="1" t="str">
        <f t="shared" si="101"/>
        <v>1974NT</v>
      </c>
      <c r="D1615" s="1" t="s">
        <v>58</v>
      </c>
      <c r="E1615" s="1" t="str">
        <f t="shared" si="102"/>
        <v>1974NTResidential</v>
      </c>
      <c r="F1615" s="196">
        <v>0.12182999999999999</v>
      </c>
      <c r="G1615" s="196">
        <v>0.4264</v>
      </c>
      <c r="H1615" s="196">
        <v>0</v>
      </c>
      <c r="I1615" s="196">
        <v>2.4369999999999999E-2</v>
      </c>
      <c r="J1615" s="196">
        <v>0.1066</v>
      </c>
      <c r="K1615" s="196">
        <v>0</v>
      </c>
      <c r="L1615" s="196">
        <v>0</v>
      </c>
      <c r="M1615" s="196">
        <v>3.0499999999999998E-3</v>
      </c>
      <c r="N1615" s="196">
        <v>6.0899999999999999E-3</v>
      </c>
      <c r="O1615" s="196">
        <v>4.061E-2</v>
      </c>
      <c r="P1615" s="196">
        <v>5.0599999999998979E-3</v>
      </c>
      <c r="Q1615" s="196">
        <v>0</v>
      </c>
      <c r="R1615" s="196">
        <v>0</v>
      </c>
      <c r="S1615" s="196">
        <v>1.0199999999999999E-3</v>
      </c>
      <c r="T1615" s="196">
        <v>0</v>
      </c>
      <c r="U1615" s="196">
        <v>7.11E-3</v>
      </c>
      <c r="V1615" s="196">
        <v>8.1200000000000005E-3</v>
      </c>
      <c r="W1615" s="196">
        <v>8.1220000000000001E-2</v>
      </c>
      <c r="X1615" s="196">
        <v>6.0909999999999999E-2</v>
      </c>
      <c r="Y1615" s="196">
        <v>0.10152</v>
      </c>
      <c r="Z1615" s="196">
        <v>6.0899999999999999E-3</v>
      </c>
      <c r="AA1615" s="196">
        <v>0</v>
      </c>
      <c r="AB1615" s="196">
        <v>0</v>
      </c>
      <c r="AC1615" s="196">
        <v>0</v>
      </c>
      <c r="AD1615" s="196">
        <v>0</v>
      </c>
      <c r="AE1615" s="196">
        <v>0</v>
      </c>
      <c r="AF1615" s="272">
        <f t="shared" si="103"/>
        <v>1</v>
      </c>
      <c r="AG1615" s="196">
        <f t="shared" si="100"/>
        <v>0.26599</v>
      </c>
    </row>
    <row r="1616" spans="1:33" s="23" customFormat="1" x14ac:dyDescent="0.25">
      <c r="A1616" s="1">
        <v>1975</v>
      </c>
      <c r="B1616" s="1" t="s">
        <v>24</v>
      </c>
      <c r="C1616" s="1" t="str">
        <f t="shared" si="101"/>
        <v>1975NT</v>
      </c>
      <c r="D1616" s="1" t="s">
        <v>57</v>
      </c>
      <c r="E1616" s="1" t="str">
        <f t="shared" si="102"/>
        <v>1975NTC&amp;D</v>
      </c>
      <c r="F1616" s="274">
        <v>0</v>
      </c>
      <c r="G1616" s="274">
        <v>1.0829999999999999E-2</v>
      </c>
      <c r="H1616" s="274">
        <v>0</v>
      </c>
      <c r="I1616" s="274">
        <v>0.31966</v>
      </c>
      <c r="J1616" s="274">
        <v>0</v>
      </c>
      <c r="K1616" s="274">
        <v>0</v>
      </c>
      <c r="L1616" s="274">
        <v>0</v>
      </c>
      <c r="M1616" s="274">
        <v>0</v>
      </c>
      <c r="N1616" s="274">
        <v>0</v>
      </c>
      <c r="O1616" s="274">
        <v>0</v>
      </c>
      <c r="P1616" s="274">
        <v>0</v>
      </c>
      <c r="Q1616" s="274">
        <v>0</v>
      </c>
      <c r="R1616" s="274">
        <v>0</v>
      </c>
      <c r="S1616" s="274">
        <v>0</v>
      </c>
      <c r="T1616" s="274">
        <v>0.29006999999999999</v>
      </c>
      <c r="U1616" s="274">
        <v>0</v>
      </c>
      <c r="V1616" s="274">
        <v>0</v>
      </c>
      <c r="W1616" s="274">
        <v>4.0879999999999972E-2</v>
      </c>
      <c r="X1616" s="274">
        <v>0</v>
      </c>
      <c r="Y1616" s="274">
        <v>0</v>
      </c>
      <c r="Z1616" s="274">
        <v>0</v>
      </c>
      <c r="AA1616" s="274">
        <v>0</v>
      </c>
      <c r="AB1616" s="274">
        <v>0.15045</v>
      </c>
      <c r="AC1616" s="274">
        <v>7.0800000000000002E-2</v>
      </c>
      <c r="AD1616" s="274">
        <v>0.11731000000000003</v>
      </c>
      <c r="AE1616" s="274">
        <v>0</v>
      </c>
      <c r="AF1616" s="272">
        <f t="shared" si="103"/>
        <v>1</v>
      </c>
      <c r="AG1616" s="196">
        <f t="shared" si="100"/>
        <v>0.66950999999999994</v>
      </c>
    </row>
    <row r="1617" spans="1:33" s="23" customFormat="1" x14ac:dyDescent="0.25">
      <c r="A1617" s="1">
        <v>1975</v>
      </c>
      <c r="B1617" s="1" t="s">
        <v>24</v>
      </c>
      <c r="C1617" s="1" t="str">
        <f t="shared" si="101"/>
        <v>1975NT</v>
      </c>
      <c r="D1617" s="1" t="s">
        <v>56</v>
      </c>
      <c r="E1617" s="1" t="str">
        <f t="shared" si="102"/>
        <v>1975NTICI</v>
      </c>
      <c r="F1617" s="196">
        <v>0.12182999999999999</v>
      </c>
      <c r="G1617" s="196">
        <v>0.4264</v>
      </c>
      <c r="H1617" s="196">
        <v>0</v>
      </c>
      <c r="I1617" s="196">
        <v>2.4369999999999999E-2</v>
      </c>
      <c r="J1617" s="196">
        <v>0.1066</v>
      </c>
      <c r="K1617" s="196">
        <v>0</v>
      </c>
      <c r="L1617" s="196">
        <v>0</v>
      </c>
      <c r="M1617" s="196">
        <v>3.0499999999999998E-3</v>
      </c>
      <c r="N1617" s="196">
        <v>6.0899999999999999E-3</v>
      </c>
      <c r="O1617" s="196">
        <v>4.061E-2</v>
      </c>
      <c r="P1617" s="196">
        <v>5.0599999999998979E-3</v>
      </c>
      <c r="Q1617" s="196">
        <v>0</v>
      </c>
      <c r="R1617" s="196">
        <v>0</v>
      </c>
      <c r="S1617" s="196">
        <v>1.0199999999999999E-3</v>
      </c>
      <c r="T1617" s="196">
        <v>0</v>
      </c>
      <c r="U1617" s="196">
        <v>7.11E-3</v>
      </c>
      <c r="V1617" s="196">
        <v>8.1200000000000005E-3</v>
      </c>
      <c r="W1617" s="196">
        <v>8.1220000000000001E-2</v>
      </c>
      <c r="X1617" s="196">
        <v>6.0909999999999999E-2</v>
      </c>
      <c r="Y1617" s="197">
        <v>0.10152</v>
      </c>
      <c r="Z1617" s="196">
        <v>6.0899999999999999E-3</v>
      </c>
      <c r="AA1617" s="196">
        <v>0</v>
      </c>
      <c r="AB1617" s="196">
        <v>0</v>
      </c>
      <c r="AC1617" s="196">
        <v>0</v>
      </c>
      <c r="AD1617" s="196">
        <v>0</v>
      </c>
      <c r="AE1617" s="196">
        <v>0</v>
      </c>
      <c r="AF1617" s="272">
        <f t="shared" si="103"/>
        <v>1</v>
      </c>
      <c r="AG1617" s="196">
        <f t="shared" si="100"/>
        <v>0.26599</v>
      </c>
    </row>
    <row r="1618" spans="1:33" s="23" customFormat="1" x14ac:dyDescent="0.25">
      <c r="A1618" s="1">
        <v>1975</v>
      </c>
      <c r="B1618" s="1" t="s">
        <v>24</v>
      </c>
      <c r="C1618" s="1" t="str">
        <f t="shared" si="101"/>
        <v>1975NT</v>
      </c>
      <c r="D1618" s="1" t="s">
        <v>58</v>
      </c>
      <c r="E1618" s="1" t="str">
        <f t="shared" si="102"/>
        <v>1975NTResidential</v>
      </c>
      <c r="F1618" s="196">
        <v>0.12182999999999999</v>
      </c>
      <c r="G1618" s="196">
        <v>0.4264</v>
      </c>
      <c r="H1618" s="196">
        <v>0</v>
      </c>
      <c r="I1618" s="196">
        <v>2.4369999999999999E-2</v>
      </c>
      <c r="J1618" s="196">
        <v>0.1066</v>
      </c>
      <c r="K1618" s="196">
        <v>0</v>
      </c>
      <c r="L1618" s="196">
        <v>0</v>
      </c>
      <c r="M1618" s="196">
        <v>3.0499999999999998E-3</v>
      </c>
      <c r="N1618" s="196">
        <v>6.0899999999999999E-3</v>
      </c>
      <c r="O1618" s="196">
        <v>4.061E-2</v>
      </c>
      <c r="P1618" s="196">
        <v>5.0599999999998979E-3</v>
      </c>
      <c r="Q1618" s="196">
        <v>0</v>
      </c>
      <c r="R1618" s="196">
        <v>0</v>
      </c>
      <c r="S1618" s="196">
        <v>1.0199999999999999E-3</v>
      </c>
      <c r="T1618" s="196">
        <v>0</v>
      </c>
      <c r="U1618" s="196">
        <v>7.11E-3</v>
      </c>
      <c r="V1618" s="196">
        <v>8.1200000000000005E-3</v>
      </c>
      <c r="W1618" s="196">
        <v>8.1220000000000001E-2</v>
      </c>
      <c r="X1618" s="196">
        <v>6.0909999999999999E-2</v>
      </c>
      <c r="Y1618" s="196">
        <v>0.10152</v>
      </c>
      <c r="Z1618" s="196">
        <v>6.0899999999999999E-3</v>
      </c>
      <c r="AA1618" s="196">
        <v>0</v>
      </c>
      <c r="AB1618" s="196">
        <v>0</v>
      </c>
      <c r="AC1618" s="196">
        <v>0</v>
      </c>
      <c r="AD1618" s="196">
        <v>0</v>
      </c>
      <c r="AE1618" s="196">
        <v>0</v>
      </c>
      <c r="AF1618" s="272">
        <f t="shared" si="103"/>
        <v>1</v>
      </c>
      <c r="AG1618" s="196">
        <f t="shared" si="100"/>
        <v>0.26599</v>
      </c>
    </row>
    <row r="1619" spans="1:33" s="23" customFormat="1" x14ac:dyDescent="0.25">
      <c r="A1619" s="1">
        <v>1976</v>
      </c>
      <c r="B1619" s="1" t="s">
        <v>24</v>
      </c>
      <c r="C1619" s="1" t="str">
        <f t="shared" si="101"/>
        <v>1976NT</v>
      </c>
      <c r="D1619" s="1" t="s">
        <v>57</v>
      </c>
      <c r="E1619" s="1" t="str">
        <f t="shared" si="102"/>
        <v>1976NTC&amp;D</v>
      </c>
      <c r="F1619" s="274">
        <v>0</v>
      </c>
      <c r="G1619" s="274">
        <v>1.0829999999999999E-2</v>
      </c>
      <c r="H1619" s="274">
        <v>0</v>
      </c>
      <c r="I1619" s="274">
        <v>0.31966</v>
      </c>
      <c r="J1619" s="274">
        <v>0</v>
      </c>
      <c r="K1619" s="274">
        <v>0</v>
      </c>
      <c r="L1619" s="274">
        <v>0</v>
      </c>
      <c r="M1619" s="274">
        <v>0</v>
      </c>
      <c r="N1619" s="274">
        <v>0</v>
      </c>
      <c r="O1619" s="274">
        <v>0</v>
      </c>
      <c r="P1619" s="274">
        <v>0</v>
      </c>
      <c r="Q1619" s="274">
        <v>0</v>
      </c>
      <c r="R1619" s="274">
        <v>0</v>
      </c>
      <c r="S1619" s="274">
        <v>0</v>
      </c>
      <c r="T1619" s="274">
        <v>0.29006999999999999</v>
      </c>
      <c r="U1619" s="274">
        <v>0</v>
      </c>
      <c r="V1619" s="274">
        <v>0</v>
      </c>
      <c r="W1619" s="274">
        <v>4.0879999999999972E-2</v>
      </c>
      <c r="X1619" s="274">
        <v>0</v>
      </c>
      <c r="Y1619" s="274">
        <v>0</v>
      </c>
      <c r="Z1619" s="274">
        <v>0</v>
      </c>
      <c r="AA1619" s="274">
        <v>0</v>
      </c>
      <c r="AB1619" s="274">
        <v>0.15045</v>
      </c>
      <c r="AC1619" s="274">
        <v>7.0800000000000002E-2</v>
      </c>
      <c r="AD1619" s="274">
        <v>0.11731000000000003</v>
      </c>
      <c r="AE1619" s="274">
        <v>0</v>
      </c>
      <c r="AF1619" s="272">
        <f t="shared" si="103"/>
        <v>1</v>
      </c>
      <c r="AG1619" s="196">
        <f t="shared" si="100"/>
        <v>0.66950999999999994</v>
      </c>
    </row>
    <row r="1620" spans="1:33" s="23" customFormat="1" x14ac:dyDescent="0.25">
      <c r="A1620" s="1">
        <v>1976</v>
      </c>
      <c r="B1620" s="1" t="s">
        <v>24</v>
      </c>
      <c r="C1620" s="1" t="str">
        <f t="shared" si="101"/>
        <v>1976NT</v>
      </c>
      <c r="D1620" s="1" t="s">
        <v>56</v>
      </c>
      <c r="E1620" s="1" t="str">
        <f t="shared" si="102"/>
        <v>1976NTICI</v>
      </c>
      <c r="F1620" s="282">
        <v>0.24475524475524399</v>
      </c>
      <c r="G1620" s="282">
        <v>0.45954045954045902</v>
      </c>
      <c r="H1620" s="282">
        <v>3.7962037962037898E-2</v>
      </c>
      <c r="I1620" s="282">
        <v>2.7972027972027899E-2</v>
      </c>
      <c r="J1620" s="282">
        <v>2.9970029970029901E-3</v>
      </c>
      <c r="K1620" s="282">
        <v>2.39760239760239E-2</v>
      </c>
      <c r="L1620" s="282"/>
      <c r="M1620" s="282">
        <v>1.9980019980019902E-3</v>
      </c>
      <c r="N1620" s="282">
        <v>5.9940059940059897E-3</v>
      </c>
      <c r="O1620" s="282"/>
      <c r="P1620" s="282"/>
      <c r="Q1620" s="282">
        <v>0</v>
      </c>
      <c r="R1620" s="282">
        <v>3.0969030969030899E-2</v>
      </c>
      <c r="S1620" s="282"/>
      <c r="T1620" s="282">
        <v>0</v>
      </c>
      <c r="U1620" s="282">
        <v>0.13186813186813101</v>
      </c>
      <c r="V1620" s="282"/>
      <c r="W1620" s="282">
        <v>1.09890109890109E-2</v>
      </c>
      <c r="X1620" s="282">
        <v>1.3986013986013899E-2</v>
      </c>
      <c r="Y1620" s="282"/>
      <c r="Z1620" s="282"/>
      <c r="AA1620" s="282">
        <v>4.9950049950049898E-3</v>
      </c>
      <c r="AB1620" s="282"/>
      <c r="AC1620" s="282"/>
      <c r="AD1620" s="282">
        <v>1.9980019980019902E-3</v>
      </c>
      <c r="AE1620" s="282"/>
      <c r="AF1620" s="272">
        <f t="shared" si="103"/>
        <v>0.99999999999999756</v>
      </c>
      <c r="AG1620" s="196">
        <f t="shared" si="100"/>
        <v>0.16383616383616278</v>
      </c>
    </row>
    <row r="1621" spans="1:33" s="23" customFormat="1" x14ac:dyDescent="0.25">
      <c r="A1621" s="1">
        <v>1976</v>
      </c>
      <c r="B1621" s="1" t="s">
        <v>24</v>
      </c>
      <c r="C1621" s="1" t="str">
        <f t="shared" si="101"/>
        <v>1976NT</v>
      </c>
      <c r="D1621" s="1" t="s">
        <v>58</v>
      </c>
      <c r="E1621" s="1" t="str">
        <f t="shared" si="102"/>
        <v>1976NTResidential</v>
      </c>
      <c r="F1621" s="282">
        <v>0.36810431293881601</v>
      </c>
      <c r="G1621" s="282">
        <v>0.17753259779337999</v>
      </c>
      <c r="H1621" s="282">
        <v>3.2096288866599799E-2</v>
      </c>
      <c r="I1621" s="282">
        <v>2.0060180541624801E-3</v>
      </c>
      <c r="J1621" s="282">
        <v>3.3099297893680997E-2</v>
      </c>
      <c r="K1621" s="282">
        <v>0.10631895687061101</v>
      </c>
      <c r="L1621" s="282"/>
      <c r="M1621" s="282"/>
      <c r="N1621" s="282">
        <v>1.7051153460381101E-2</v>
      </c>
      <c r="O1621" s="282"/>
      <c r="P1621" s="282"/>
      <c r="Q1621" s="282">
        <v>2.80842527582747E-2</v>
      </c>
      <c r="R1621" s="282">
        <v>0</v>
      </c>
      <c r="S1621" s="282"/>
      <c r="T1621" s="282">
        <v>0</v>
      </c>
      <c r="U1621" s="282">
        <v>0.15947843530591699</v>
      </c>
      <c r="V1621" s="282"/>
      <c r="W1621" s="282">
        <v>3.7111334002006002E-2</v>
      </c>
      <c r="X1621" s="282">
        <v>2.6078234704112298E-2</v>
      </c>
      <c r="Y1621" s="282"/>
      <c r="Z1621" s="282"/>
      <c r="AA1621" s="282"/>
      <c r="AB1621" s="282"/>
      <c r="AC1621" s="282"/>
      <c r="AD1621" s="282">
        <v>1.3039117352056101E-2</v>
      </c>
      <c r="AE1621" s="282"/>
      <c r="AF1621" s="272">
        <f t="shared" si="103"/>
        <v>0.99999999999999745</v>
      </c>
      <c r="AG1621" s="196">
        <f t="shared" si="100"/>
        <v>0.23570712136409139</v>
      </c>
    </row>
    <row r="1622" spans="1:33" s="23" customFormat="1" x14ac:dyDescent="0.25">
      <c r="A1622" s="1">
        <v>1977</v>
      </c>
      <c r="B1622" s="1" t="s">
        <v>24</v>
      </c>
      <c r="C1622" s="1" t="str">
        <f t="shared" si="101"/>
        <v>1977NT</v>
      </c>
      <c r="D1622" s="1" t="s">
        <v>57</v>
      </c>
      <c r="E1622" s="1" t="str">
        <f t="shared" si="102"/>
        <v>1977NTC&amp;D</v>
      </c>
      <c r="F1622" s="274">
        <v>0</v>
      </c>
      <c r="G1622" s="274">
        <v>1.0829999999999999E-2</v>
      </c>
      <c r="H1622" s="274">
        <v>0</v>
      </c>
      <c r="I1622" s="274">
        <v>0.31966</v>
      </c>
      <c r="J1622" s="274">
        <v>0</v>
      </c>
      <c r="K1622" s="274">
        <v>0</v>
      </c>
      <c r="L1622" s="274">
        <v>0</v>
      </c>
      <c r="M1622" s="274">
        <v>0</v>
      </c>
      <c r="N1622" s="274">
        <v>0</v>
      </c>
      <c r="O1622" s="274">
        <v>0</v>
      </c>
      <c r="P1622" s="274">
        <v>0</v>
      </c>
      <c r="Q1622" s="274">
        <v>0</v>
      </c>
      <c r="R1622" s="274">
        <v>0</v>
      </c>
      <c r="S1622" s="274">
        <v>0</v>
      </c>
      <c r="T1622" s="274">
        <v>0.29006999999999999</v>
      </c>
      <c r="U1622" s="274">
        <v>0</v>
      </c>
      <c r="V1622" s="274">
        <v>0</v>
      </c>
      <c r="W1622" s="274">
        <v>4.0879999999999972E-2</v>
      </c>
      <c r="X1622" s="274">
        <v>0</v>
      </c>
      <c r="Y1622" s="274">
        <v>0</v>
      </c>
      <c r="Z1622" s="274">
        <v>0</v>
      </c>
      <c r="AA1622" s="274">
        <v>0</v>
      </c>
      <c r="AB1622" s="274">
        <v>0.15045</v>
      </c>
      <c r="AC1622" s="274">
        <v>7.0800000000000002E-2</v>
      </c>
      <c r="AD1622" s="274">
        <v>0.11731000000000003</v>
      </c>
      <c r="AE1622" s="274">
        <v>0</v>
      </c>
      <c r="AF1622" s="272">
        <f t="shared" si="103"/>
        <v>1</v>
      </c>
      <c r="AG1622" s="196">
        <f t="shared" si="100"/>
        <v>0.66950999999999994</v>
      </c>
    </row>
    <row r="1623" spans="1:33" s="23" customFormat="1" x14ac:dyDescent="0.25">
      <c r="A1623" s="1">
        <v>1977</v>
      </c>
      <c r="B1623" s="1" t="s">
        <v>24</v>
      </c>
      <c r="C1623" s="1" t="str">
        <f t="shared" si="101"/>
        <v>1977NT</v>
      </c>
      <c r="D1623" s="1" t="s">
        <v>56</v>
      </c>
      <c r="E1623" s="1" t="str">
        <f t="shared" si="102"/>
        <v>1977NTICI</v>
      </c>
      <c r="F1623" s="282">
        <v>0.24475524475524399</v>
      </c>
      <c r="G1623" s="282">
        <v>0.45954045954045902</v>
      </c>
      <c r="H1623" s="282">
        <v>3.7962037962037898E-2</v>
      </c>
      <c r="I1623" s="282">
        <v>2.7972027972027899E-2</v>
      </c>
      <c r="J1623" s="282">
        <v>2.9970029970029901E-3</v>
      </c>
      <c r="K1623" s="282">
        <v>2.39760239760239E-2</v>
      </c>
      <c r="L1623" s="282"/>
      <c r="M1623" s="282">
        <v>1.9980019980019902E-3</v>
      </c>
      <c r="N1623" s="282">
        <v>5.9940059940059897E-3</v>
      </c>
      <c r="O1623" s="282"/>
      <c r="P1623" s="282"/>
      <c r="Q1623" s="282">
        <v>0</v>
      </c>
      <c r="R1623" s="282">
        <v>3.0969030969030899E-2</v>
      </c>
      <c r="S1623" s="282"/>
      <c r="T1623" s="282">
        <v>0</v>
      </c>
      <c r="U1623" s="282">
        <v>0.13186813186813101</v>
      </c>
      <c r="V1623" s="282"/>
      <c r="W1623" s="282">
        <v>1.09890109890109E-2</v>
      </c>
      <c r="X1623" s="282">
        <v>1.3986013986013899E-2</v>
      </c>
      <c r="Y1623" s="282"/>
      <c r="Z1623" s="282"/>
      <c r="AA1623" s="282">
        <v>4.9950049950049898E-3</v>
      </c>
      <c r="AB1623" s="282"/>
      <c r="AC1623" s="282"/>
      <c r="AD1623" s="282">
        <v>1.9980019980019902E-3</v>
      </c>
      <c r="AE1623" s="282"/>
      <c r="AF1623" s="272">
        <f t="shared" si="103"/>
        <v>0.99999999999999756</v>
      </c>
      <c r="AG1623" s="196">
        <f t="shared" si="100"/>
        <v>0.16383616383616278</v>
      </c>
    </row>
    <row r="1624" spans="1:33" s="23" customFormat="1" x14ac:dyDescent="0.25">
      <c r="A1624" s="1">
        <v>1977</v>
      </c>
      <c r="B1624" s="1" t="s">
        <v>24</v>
      </c>
      <c r="C1624" s="1" t="str">
        <f t="shared" si="101"/>
        <v>1977NT</v>
      </c>
      <c r="D1624" s="1" t="s">
        <v>58</v>
      </c>
      <c r="E1624" s="1" t="str">
        <f t="shared" si="102"/>
        <v>1977NTResidential</v>
      </c>
      <c r="F1624" s="282">
        <v>0.36810431293881601</v>
      </c>
      <c r="G1624" s="282">
        <v>0.17753259779337999</v>
      </c>
      <c r="H1624" s="282">
        <v>3.2096288866599799E-2</v>
      </c>
      <c r="I1624" s="282">
        <v>2.0060180541624801E-3</v>
      </c>
      <c r="J1624" s="282">
        <v>3.3099297893680997E-2</v>
      </c>
      <c r="K1624" s="282">
        <v>0.10631895687061101</v>
      </c>
      <c r="L1624" s="282"/>
      <c r="M1624" s="282"/>
      <c r="N1624" s="282">
        <v>1.7051153460381101E-2</v>
      </c>
      <c r="O1624" s="282"/>
      <c r="P1624" s="282"/>
      <c r="Q1624" s="282">
        <v>2.80842527582747E-2</v>
      </c>
      <c r="R1624" s="282">
        <v>0</v>
      </c>
      <c r="S1624" s="282"/>
      <c r="T1624" s="282">
        <v>0</v>
      </c>
      <c r="U1624" s="282">
        <v>0.15947843530591699</v>
      </c>
      <c r="V1624" s="282"/>
      <c r="W1624" s="282">
        <v>3.7111334002006002E-2</v>
      </c>
      <c r="X1624" s="282">
        <v>2.6078234704112298E-2</v>
      </c>
      <c r="Y1624" s="282"/>
      <c r="Z1624" s="282"/>
      <c r="AA1624" s="282"/>
      <c r="AB1624" s="282"/>
      <c r="AC1624" s="282"/>
      <c r="AD1624" s="282">
        <v>1.3039117352056101E-2</v>
      </c>
      <c r="AE1624" s="282"/>
      <c r="AF1624" s="272">
        <f t="shared" si="103"/>
        <v>0.99999999999999745</v>
      </c>
      <c r="AG1624" s="196">
        <f t="shared" si="100"/>
        <v>0.23570712136409139</v>
      </c>
    </row>
    <row r="1625" spans="1:33" s="23" customFormat="1" x14ac:dyDescent="0.25">
      <c r="A1625" s="1">
        <v>1978</v>
      </c>
      <c r="B1625" s="1" t="s">
        <v>24</v>
      </c>
      <c r="C1625" s="1" t="str">
        <f t="shared" si="101"/>
        <v>1978NT</v>
      </c>
      <c r="D1625" s="1" t="s">
        <v>57</v>
      </c>
      <c r="E1625" s="1" t="str">
        <f t="shared" si="102"/>
        <v>1978NTC&amp;D</v>
      </c>
      <c r="F1625" s="274">
        <v>0</v>
      </c>
      <c r="G1625" s="274">
        <v>1.0829999999999999E-2</v>
      </c>
      <c r="H1625" s="274">
        <v>0</v>
      </c>
      <c r="I1625" s="274">
        <v>0.31966</v>
      </c>
      <c r="J1625" s="274">
        <v>0</v>
      </c>
      <c r="K1625" s="274">
        <v>0</v>
      </c>
      <c r="L1625" s="274">
        <v>0</v>
      </c>
      <c r="M1625" s="274">
        <v>0</v>
      </c>
      <c r="N1625" s="274">
        <v>0</v>
      </c>
      <c r="O1625" s="274">
        <v>0</v>
      </c>
      <c r="P1625" s="274">
        <v>0</v>
      </c>
      <c r="Q1625" s="274">
        <v>0</v>
      </c>
      <c r="R1625" s="274">
        <v>0</v>
      </c>
      <c r="S1625" s="274">
        <v>0</v>
      </c>
      <c r="T1625" s="274">
        <v>0.29006999999999999</v>
      </c>
      <c r="U1625" s="274">
        <v>0</v>
      </c>
      <c r="V1625" s="274">
        <v>0</v>
      </c>
      <c r="W1625" s="274">
        <v>4.0879999999999972E-2</v>
      </c>
      <c r="X1625" s="274">
        <v>0</v>
      </c>
      <c r="Y1625" s="274">
        <v>0</v>
      </c>
      <c r="Z1625" s="274">
        <v>0</v>
      </c>
      <c r="AA1625" s="274">
        <v>0</v>
      </c>
      <c r="AB1625" s="274">
        <v>0.15045</v>
      </c>
      <c r="AC1625" s="274">
        <v>7.0800000000000002E-2</v>
      </c>
      <c r="AD1625" s="274">
        <v>0.11731000000000003</v>
      </c>
      <c r="AE1625" s="274">
        <v>0</v>
      </c>
      <c r="AF1625" s="272">
        <f t="shared" si="103"/>
        <v>1</v>
      </c>
      <c r="AG1625" s="196">
        <f t="shared" si="100"/>
        <v>0.66950999999999994</v>
      </c>
    </row>
    <row r="1626" spans="1:33" s="23" customFormat="1" x14ac:dyDescent="0.25">
      <c r="A1626" s="1">
        <v>1978</v>
      </c>
      <c r="B1626" s="1" t="s">
        <v>24</v>
      </c>
      <c r="C1626" s="1" t="str">
        <f t="shared" si="101"/>
        <v>1978NT</v>
      </c>
      <c r="D1626" s="1" t="s">
        <v>56</v>
      </c>
      <c r="E1626" s="1" t="str">
        <f t="shared" si="102"/>
        <v>1978NTICI</v>
      </c>
      <c r="F1626" s="282">
        <v>0.24475524475524399</v>
      </c>
      <c r="G1626" s="282">
        <v>0.45954045954045902</v>
      </c>
      <c r="H1626" s="282">
        <v>3.7962037962037898E-2</v>
      </c>
      <c r="I1626" s="282">
        <v>2.7972027972027899E-2</v>
      </c>
      <c r="J1626" s="282">
        <v>2.9970029970029901E-3</v>
      </c>
      <c r="K1626" s="282">
        <v>2.39760239760239E-2</v>
      </c>
      <c r="L1626" s="282"/>
      <c r="M1626" s="282">
        <v>1.9980019980019902E-3</v>
      </c>
      <c r="N1626" s="282">
        <v>5.9940059940059897E-3</v>
      </c>
      <c r="O1626" s="282"/>
      <c r="P1626" s="282"/>
      <c r="Q1626" s="282">
        <v>0</v>
      </c>
      <c r="R1626" s="282">
        <v>3.0969030969030899E-2</v>
      </c>
      <c r="S1626" s="282"/>
      <c r="T1626" s="282">
        <v>0</v>
      </c>
      <c r="U1626" s="282">
        <v>0.13186813186813101</v>
      </c>
      <c r="V1626" s="282"/>
      <c r="W1626" s="282">
        <v>1.09890109890109E-2</v>
      </c>
      <c r="X1626" s="282">
        <v>1.3986013986013899E-2</v>
      </c>
      <c r="Y1626" s="282"/>
      <c r="Z1626" s="282"/>
      <c r="AA1626" s="282">
        <v>4.9950049950049898E-3</v>
      </c>
      <c r="AB1626" s="282"/>
      <c r="AC1626" s="282"/>
      <c r="AD1626" s="282">
        <v>1.9980019980019902E-3</v>
      </c>
      <c r="AE1626" s="282"/>
      <c r="AF1626" s="272">
        <f t="shared" si="103"/>
        <v>0.99999999999999756</v>
      </c>
      <c r="AG1626" s="196">
        <f t="shared" si="100"/>
        <v>0.16383616383616278</v>
      </c>
    </row>
    <row r="1627" spans="1:33" s="23" customFormat="1" x14ac:dyDescent="0.25">
      <c r="A1627" s="1">
        <v>1978</v>
      </c>
      <c r="B1627" s="1" t="s">
        <v>24</v>
      </c>
      <c r="C1627" s="1" t="str">
        <f t="shared" si="101"/>
        <v>1978NT</v>
      </c>
      <c r="D1627" s="1" t="s">
        <v>58</v>
      </c>
      <c r="E1627" s="1" t="str">
        <f t="shared" si="102"/>
        <v>1978NTResidential</v>
      </c>
      <c r="F1627" s="282">
        <v>0.36810431293881601</v>
      </c>
      <c r="G1627" s="282">
        <v>0.17753259779337999</v>
      </c>
      <c r="H1627" s="282">
        <v>3.2096288866599799E-2</v>
      </c>
      <c r="I1627" s="282">
        <v>2.0060180541624801E-3</v>
      </c>
      <c r="J1627" s="282">
        <v>3.3099297893680997E-2</v>
      </c>
      <c r="K1627" s="282">
        <v>0.10631895687061101</v>
      </c>
      <c r="L1627" s="282"/>
      <c r="M1627" s="282"/>
      <c r="N1627" s="282">
        <v>1.7051153460381101E-2</v>
      </c>
      <c r="O1627" s="282"/>
      <c r="P1627" s="282"/>
      <c r="Q1627" s="282">
        <v>2.80842527582747E-2</v>
      </c>
      <c r="R1627" s="282">
        <v>0</v>
      </c>
      <c r="S1627" s="282"/>
      <c r="T1627" s="282">
        <v>0</v>
      </c>
      <c r="U1627" s="282">
        <v>0.15947843530591699</v>
      </c>
      <c r="V1627" s="282"/>
      <c r="W1627" s="282">
        <v>3.7111334002006002E-2</v>
      </c>
      <c r="X1627" s="282">
        <v>2.6078234704112298E-2</v>
      </c>
      <c r="Y1627" s="282"/>
      <c r="Z1627" s="282"/>
      <c r="AA1627" s="282"/>
      <c r="AB1627" s="282"/>
      <c r="AC1627" s="282"/>
      <c r="AD1627" s="282">
        <v>1.3039117352056101E-2</v>
      </c>
      <c r="AE1627" s="282"/>
      <c r="AF1627" s="272">
        <f t="shared" si="103"/>
        <v>0.99999999999999745</v>
      </c>
      <c r="AG1627" s="196">
        <f t="shared" si="100"/>
        <v>0.23570712136409139</v>
      </c>
    </row>
    <row r="1628" spans="1:33" s="23" customFormat="1" x14ac:dyDescent="0.25">
      <c r="A1628" s="1">
        <v>1979</v>
      </c>
      <c r="B1628" s="1" t="s">
        <v>24</v>
      </c>
      <c r="C1628" s="1" t="str">
        <f t="shared" si="101"/>
        <v>1979NT</v>
      </c>
      <c r="D1628" s="1" t="s">
        <v>57</v>
      </c>
      <c r="E1628" s="1" t="str">
        <f t="shared" si="102"/>
        <v>1979NTC&amp;D</v>
      </c>
      <c r="F1628" s="274">
        <v>0</v>
      </c>
      <c r="G1628" s="274">
        <v>1.0829999999999999E-2</v>
      </c>
      <c r="H1628" s="274">
        <v>0</v>
      </c>
      <c r="I1628" s="274">
        <v>0.31966</v>
      </c>
      <c r="J1628" s="274">
        <v>0</v>
      </c>
      <c r="K1628" s="274">
        <v>0</v>
      </c>
      <c r="L1628" s="274">
        <v>0</v>
      </c>
      <c r="M1628" s="274">
        <v>0</v>
      </c>
      <c r="N1628" s="274">
        <v>0</v>
      </c>
      <c r="O1628" s="274">
        <v>0</v>
      </c>
      <c r="P1628" s="274">
        <v>0</v>
      </c>
      <c r="Q1628" s="274">
        <v>0</v>
      </c>
      <c r="R1628" s="274">
        <v>0</v>
      </c>
      <c r="S1628" s="274">
        <v>0</v>
      </c>
      <c r="T1628" s="274">
        <v>0.29006999999999999</v>
      </c>
      <c r="U1628" s="274">
        <v>0</v>
      </c>
      <c r="V1628" s="274">
        <v>0</v>
      </c>
      <c r="W1628" s="274">
        <v>4.0879999999999972E-2</v>
      </c>
      <c r="X1628" s="274">
        <v>0</v>
      </c>
      <c r="Y1628" s="274">
        <v>0</v>
      </c>
      <c r="Z1628" s="274">
        <v>0</v>
      </c>
      <c r="AA1628" s="274">
        <v>0</v>
      </c>
      <c r="AB1628" s="274">
        <v>0.15045</v>
      </c>
      <c r="AC1628" s="274">
        <v>7.0800000000000002E-2</v>
      </c>
      <c r="AD1628" s="274">
        <v>0.11731000000000003</v>
      </c>
      <c r="AE1628" s="274">
        <v>0</v>
      </c>
      <c r="AF1628" s="272">
        <f t="shared" si="103"/>
        <v>1</v>
      </c>
      <c r="AG1628" s="196">
        <f t="shared" si="100"/>
        <v>0.66950999999999994</v>
      </c>
    </row>
    <row r="1629" spans="1:33" s="23" customFormat="1" x14ac:dyDescent="0.25">
      <c r="A1629" s="1">
        <v>1979</v>
      </c>
      <c r="B1629" s="1" t="s">
        <v>24</v>
      </c>
      <c r="C1629" s="1" t="str">
        <f t="shared" si="101"/>
        <v>1979NT</v>
      </c>
      <c r="D1629" s="1" t="s">
        <v>56</v>
      </c>
      <c r="E1629" s="1" t="str">
        <f t="shared" si="102"/>
        <v>1979NTICI</v>
      </c>
      <c r="F1629" s="282">
        <v>0.24475524475524399</v>
      </c>
      <c r="G1629" s="282">
        <v>0.45954045954045902</v>
      </c>
      <c r="H1629" s="282">
        <v>3.7962037962037898E-2</v>
      </c>
      <c r="I1629" s="282">
        <v>2.7972027972027899E-2</v>
      </c>
      <c r="J1629" s="282">
        <v>2.9970029970029901E-3</v>
      </c>
      <c r="K1629" s="282">
        <v>2.39760239760239E-2</v>
      </c>
      <c r="L1629" s="282"/>
      <c r="M1629" s="282">
        <v>1.9980019980019902E-3</v>
      </c>
      <c r="N1629" s="282">
        <v>5.9940059940059897E-3</v>
      </c>
      <c r="O1629" s="282"/>
      <c r="P1629" s="282"/>
      <c r="Q1629" s="282">
        <v>0</v>
      </c>
      <c r="R1629" s="282">
        <v>3.0969030969030899E-2</v>
      </c>
      <c r="S1629" s="282"/>
      <c r="T1629" s="282">
        <v>0</v>
      </c>
      <c r="U1629" s="282">
        <v>0.13186813186813101</v>
      </c>
      <c r="V1629" s="282"/>
      <c r="W1629" s="282">
        <v>1.09890109890109E-2</v>
      </c>
      <c r="X1629" s="282">
        <v>1.3986013986013899E-2</v>
      </c>
      <c r="Y1629" s="282"/>
      <c r="Z1629" s="282"/>
      <c r="AA1629" s="282">
        <v>4.9950049950049898E-3</v>
      </c>
      <c r="AB1629" s="282"/>
      <c r="AC1629" s="282"/>
      <c r="AD1629" s="282">
        <v>1.9980019980019902E-3</v>
      </c>
      <c r="AE1629" s="282"/>
      <c r="AF1629" s="272">
        <f t="shared" si="103"/>
        <v>0.99999999999999756</v>
      </c>
      <c r="AG1629" s="196">
        <f t="shared" si="100"/>
        <v>0.16383616383616278</v>
      </c>
    </row>
    <row r="1630" spans="1:33" s="23" customFormat="1" x14ac:dyDescent="0.25">
      <c r="A1630" s="1">
        <v>1979</v>
      </c>
      <c r="B1630" s="1" t="s">
        <v>24</v>
      </c>
      <c r="C1630" s="1" t="str">
        <f t="shared" si="101"/>
        <v>1979NT</v>
      </c>
      <c r="D1630" s="1" t="s">
        <v>58</v>
      </c>
      <c r="E1630" s="1" t="str">
        <f t="shared" si="102"/>
        <v>1979NTResidential</v>
      </c>
      <c r="F1630" s="282">
        <v>0.36810431293881601</v>
      </c>
      <c r="G1630" s="282">
        <v>0.17753259779337999</v>
      </c>
      <c r="H1630" s="282">
        <v>3.2096288866599799E-2</v>
      </c>
      <c r="I1630" s="282">
        <v>2.0060180541624801E-3</v>
      </c>
      <c r="J1630" s="282">
        <v>3.3099297893680997E-2</v>
      </c>
      <c r="K1630" s="282">
        <v>0.10631895687061101</v>
      </c>
      <c r="L1630" s="282"/>
      <c r="M1630" s="282"/>
      <c r="N1630" s="282">
        <v>1.7051153460381101E-2</v>
      </c>
      <c r="O1630" s="282"/>
      <c r="P1630" s="282"/>
      <c r="Q1630" s="282">
        <v>2.80842527582747E-2</v>
      </c>
      <c r="R1630" s="282">
        <v>0</v>
      </c>
      <c r="S1630" s="282"/>
      <c r="T1630" s="282">
        <v>0</v>
      </c>
      <c r="U1630" s="282">
        <v>0.15947843530591699</v>
      </c>
      <c r="V1630" s="282"/>
      <c r="W1630" s="282">
        <v>3.7111334002006002E-2</v>
      </c>
      <c r="X1630" s="282">
        <v>2.6078234704112298E-2</v>
      </c>
      <c r="Y1630" s="282"/>
      <c r="Z1630" s="282"/>
      <c r="AA1630" s="282"/>
      <c r="AB1630" s="282"/>
      <c r="AC1630" s="282"/>
      <c r="AD1630" s="282">
        <v>1.3039117352056101E-2</v>
      </c>
      <c r="AE1630" s="282"/>
      <c r="AF1630" s="272">
        <f t="shared" si="103"/>
        <v>0.99999999999999745</v>
      </c>
      <c r="AG1630" s="196">
        <f t="shared" si="100"/>
        <v>0.23570712136409139</v>
      </c>
    </row>
    <row r="1631" spans="1:33" s="23" customFormat="1" x14ac:dyDescent="0.25">
      <c r="A1631" s="1">
        <v>1980</v>
      </c>
      <c r="B1631" s="1" t="s">
        <v>24</v>
      </c>
      <c r="C1631" s="1" t="str">
        <f t="shared" si="101"/>
        <v>1980NT</v>
      </c>
      <c r="D1631" s="1" t="s">
        <v>57</v>
      </c>
      <c r="E1631" s="1" t="str">
        <f t="shared" si="102"/>
        <v>1980NTC&amp;D</v>
      </c>
      <c r="F1631" s="274">
        <v>0</v>
      </c>
      <c r="G1631" s="274">
        <v>1.0829999999999999E-2</v>
      </c>
      <c r="H1631" s="274">
        <v>0</v>
      </c>
      <c r="I1631" s="274">
        <v>0.31966</v>
      </c>
      <c r="J1631" s="274">
        <v>0</v>
      </c>
      <c r="K1631" s="274">
        <v>0</v>
      </c>
      <c r="L1631" s="274">
        <v>0</v>
      </c>
      <c r="M1631" s="274">
        <v>0</v>
      </c>
      <c r="N1631" s="274">
        <v>0</v>
      </c>
      <c r="O1631" s="274">
        <v>0</v>
      </c>
      <c r="P1631" s="274">
        <v>0</v>
      </c>
      <c r="Q1631" s="274">
        <v>0</v>
      </c>
      <c r="R1631" s="274">
        <v>0</v>
      </c>
      <c r="S1631" s="274">
        <v>0</v>
      </c>
      <c r="T1631" s="274">
        <v>0.29006999999999999</v>
      </c>
      <c r="U1631" s="274">
        <v>0</v>
      </c>
      <c r="V1631" s="274">
        <v>0</v>
      </c>
      <c r="W1631" s="274">
        <v>4.0879999999999972E-2</v>
      </c>
      <c r="X1631" s="274">
        <v>0</v>
      </c>
      <c r="Y1631" s="274">
        <v>0</v>
      </c>
      <c r="Z1631" s="274">
        <v>0</v>
      </c>
      <c r="AA1631" s="274">
        <v>0</v>
      </c>
      <c r="AB1631" s="274">
        <v>0.15045</v>
      </c>
      <c r="AC1631" s="274">
        <v>7.0800000000000002E-2</v>
      </c>
      <c r="AD1631" s="274">
        <v>0.11731000000000003</v>
      </c>
      <c r="AE1631" s="274">
        <v>0</v>
      </c>
      <c r="AF1631" s="272">
        <f t="shared" si="103"/>
        <v>1</v>
      </c>
      <c r="AG1631" s="196">
        <f t="shared" si="100"/>
        <v>0.66950999999999994</v>
      </c>
    </row>
    <row r="1632" spans="1:33" s="23" customFormat="1" x14ac:dyDescent="0.25">
      <c r="A1632" s="1">
        <v>1980</v>
      </c>
      <c r="B1632" s="1" t="s">
        <v>24</v>
      </c>
      <c r="C1632" s="1" t="str">
        <f t="shared" si="101"/>
        <v>1980NT</v>
      </c>
      <c r="D1632" s="1" t="s">
        <v>56</v>
      </c>
      <c r="E1632" s="1" t="str">
        <f t="shared" si="102"/>
        <v>1980NTICI</v>
      </c>
      <c r="F1632" s="282">
        <v>0.24475524475524399</v>
      </c>
      <c r="G1632" s="282">
        <v>0.45954045954045902</v>
      </c>
      <c r="H1632" s="282">
        <v>3.7962037962037898E-2</v>
      </c>
      <c r="I1632" s="282">
        <v>2.7972027972027899E-2</v>
      </c>
      <c r="J1632" s="282">
        <v>2.9970029970029901E-3</v>
      </c>
      <c r="K1632" s="282">
        <v>2.39760239760239E-2</v>
      </c>
      <c r="L1632" s="282"/>
      <c r="M1632" s="282">
        <v>1.9980019980019902E-3</v>
      </c>
      <c r="N1632" s="282">
        <v>5.9940059940059897E-3</v>
      </c>
      <c r="O1632" s="282"/>
      <c r="P1632" s="282"/>
      <c r="Q1632" s="282">
        <v>0</v>
      </c>
      <c r="R1632" s="282">
        <v>3.0969030969030899E-2</v>
      </c>
      <c r="S1632" s="282"/>
      <c r="T1632" s="282">
        <v>0</v>
      </c>
      <c r="U1632" s="282">
        <v>0.13186813186813101</v>
      </c>
      <c r="V1632" s="282"/>
      <c r="W1632" s="282">
        <v>1.09890109890109E-2</v>
      </c>
      <c r="X1632" s="282">
        <v>1.3986013986013899E-2</v>
      </c>
      <c r="Y1632" s="282"/>
      <c r="Z1632" s="282"/>
      <c r="AA1632" s="282">
        <v>4.9950049950049898E-3</v>
      </c>
      <c r="AB1632" s="282"/>
      <c r="AC1632" s="282"/>
      <c r="AD1632" s="282">
        <v>1.9980019980019902E-3</v>
      </c>
      <c r="AE1632" s="282"/>
      <c r="AF1632" s="272">
        <f t="shared" si="103"/>
        <v>0.99999999999999756</v>
      </c>
      <c r="AG1632" s="196">
        <f t="shared" si="100"/>
        <v>0.16383616383616278</v>
      </c>
    </row>
    <row r="1633" spans="1:33" s="23" customFormat="1" x14ac:dyDescent="0.25">
      <c r="A1633" s="1">
        <v>1980</v>
      </c>
      <c r="B1633" s="1" t="s">
        <v>24</v>
      </c>
      <c r="C1633" s="1" t="str">
        <f t="shared" si="101"/>
        <v>1980NT</v>
      </c>
      <c r="D1633" s="1" t="s">
        <v>58</v>
      </c>
      <c r="E1633" s="1" t="str">
        <f t="shared" si="102"/>
        <v>1980NTResidential</v>
      </c>
      <c r="F1633" s="282">
        <v>0.36810431293881601</v>
      </c>
      <c r="G1633" s="282">
        <v>0.17753259779337999</v>
      </c>
      <c r="H1633" s="282">
        <v>3.2096288866599799E-2</v>
      </c>
      <c r="I1633" s="282">
        <v>2.0060180541624801E-3</v>
      </c>
      <c r="J1633" s="282">
        <v>3.3099297893680997E-2</v>
      </c>
      <c r="K1633" s="282">
        <v>0.10631895687061101</v>
      </c>
      <c r="L1633" s="282"/>
      <c r="M1633" s="282"/>
      <c r="N1633" s="282">
        <v>1.7051153460381101E-2</v>
      </c>
      <c r="O1633" s="282"/>
      <c r="P1633" s="282"/>
      <c r="Q1633" s="282">
        <v>2.80842527582747E-2</v>
      </c>
      <c r="R1633" s="282">
        <v>0</v>
      </c>
      <c r="S1633" s="282"/>
      <c r="T1633" s="282">
        <v>0</v>
      </c>
      <c r="U1633" s="282">
        <v>0.15947843530591699</v>
      </c>
      <c r="V1633" s="282"/>
      <c r="W1633" s="282">
        <v>3.7111334002006002E-2</v>
      </c>
      <c r="X1633" s="282">
        <v>2.6078234704112298E-2</v>
      </c>
      <c r="Y1633" s="282"/>
      <c r="Z1633" s="282"/>
      <c r="AA1633" s="282"/>
      <c r="AB1633" s="282"/>
      <c r="AC1633" s="282"/>
      <c r="AD1633" s="282">
        <v>1.3039117352056101E-2</v>
      </c>
      <c r="AE1633" s="282"/>
      <c r="AF1633" s="272">
        <f t="shared" si="103"/>
        <v>0.99999999999999745</v>
      </c>
      <c r="AG1633" s="196">
        <f t="shared" si="100"/>
        <v>0.23570712136409139</v>
      </c>
    </row>
    <row r="1634" spans="1:33" s="23" customFormat="1" x14ac:dyDescent="0.25">
      <c r="A1634" s="1">
        <v>1981</v>
      </c>
      <c r="B1634" s="1" t="s">
        <v>24</v>
      </c>
      <c r="C1634" s="1" t="str">
        <f t="shared" si="101"/>
        <v>1981NT</v>
      </c>
      <c r="D1634" s="1" t="s">
        <v>57</v>
      </c>
      <c r="E1634" s="1" t="str">
        <f t="shared" si="102"/>
        <v>1981NTC&amp;D</v>
      </c>
      <c r="F1634" s="274">
        <v>0</v>
      </c>
      <c r="G1634" s="274">
        <v>1.0829999999999999E-2</v>
      </c>
      <c r="H1634" s="274">
        <v>0</v>
      </c>
      <c r="I1634" s="274">
        <v>0.31966</v>
      </c>
      <c r="J1634" s="274">
        <v>0</v>
      </c>
      <c r="K1634" s="274">
        <v>0</v>
      </c>
      <c r="L1634" s="274">
        <v>0</v>
      </c>
      <c r="M1634" s="274">
        <v>0</v>
      </c>
      <c r="N1634" s="274">
        <v>0</v>
      </c>
      <c r="O1634" s="274">
        <v>0</v>
      </c>
      <c r="P1634" s="274">
        <v>0</v>
      </c>
      <c r="Q1634" s="274">
        <v>0</v>
      </c>
      <c r="R1634" s="274">
        <v>0</v>
      </c>
      <c r="S1634" s="274">
        <v>0</v>
      </c>
      <c r="T1634" s="274">
        <v>0.29006999999999999</v>
      </c>
      <c r="U1634" s="274">
        <v>0</v>
      </c>
      <c r="V1634" s="274">
        <v>0</v>
      </c>
      <c r="W1634" s="274">
        <v>4.0879999999999972E-2</v>
      </c>
      <c r="X1634" s="274">
        <v>0</v>
      </c>
      <c r="Y1634" s="274">
        <v>0</v>
      </c>
      <c r="Z1634" s="274">
        <v>0</v>
      </c>
      <c r="AA1634" s="274">
        <v>0</v>
      </c>
      <c r="AB1634" s="274">
        <v>0.15045</v>
      </c>
      <c r="AC1634" s="274">
        <v>7.0800000000000002E-2</v>
      </c>
      <c r="AD1634" s="274">
        <v>0.11731000000000003</v>
      </c>
      <c r="AE1634" s="274">
        <v>0</v>
      </c>
      <c r="AF1634" s="272">
        <f t="shared" si="103"/>
        <v>1</v>
      </c>
      <c r="AG1634" s="196">
        <f t="shared" si="100"/>
        <v>0.66950999999999994</v>
      </c>
    </row>
    <row r="1635" spans="1:33" s="23" customFormat="1" x14ac:dyDescent="0.25">
      <c r="A1635" s="1">
        <v>1981</v>
      </c>
      <c r="B1635" s="1" t="s">
        <v>24</v>
      </c>
      <c r="C1635" s="1" t="str">
        <f t="shared" si="101"/>
        <v>1981NT</v>
      </c>
      <c r="D1635" s="1" t="s">
        <v>56</v>
      </c>
      <c r="E1635" s="1" t="str">
        <f t="shared" si="102"/>
        <v>1981NTICI</v>
      </c>
      <c r="F1635" s="282">
        <v>0.24475524475524399</v>
      </c>
      <c r="G1635" s="282">
        <v>0.45954045954045902</v>
      </c>
      <c r="H1635" s="282">
        <v>3.7962037962037898E-2</v>
      </c>
      <c r="I1635" s="282">
        <v>2.7972027972027899E-2</v>
      </c>
      <c r="J1635" s="282">
        <v>2.9970029970029901E-3</v>
      </c>
      <c r="K1635" s="282">
        <v>2.39760239760239E-2</v>
      </c>
      <c r="L1635" s="282"/>
      <c r="M1635" s="282">
        <v>1.9980019980019902E-3</v>
      </c>
      <c r="N1635" s="282">
        <v>5.9940059940059897E-3</v>
      </c>
      <c r="O1635" s="282"/>
      <c r="P1635" s="282"/>
      <c r="Q1635" s="282">
        <v>0</v>
      </c>
      <c r="R1635" s="282">
        <v>3.0969030969030899E-2</v>
      </c>
      <c r="S1635" s="282"/>
      <c r="T1635" s="282">
        <v>0</v>
      </c>
      <c r="U1635" s="282">
        <v>0.13186813186813101</v>
      </c>
      <c r="V1635" s="282"/>
      <c r="W1635" s="282">
        <v>1.09890109890109E-2</v>
      </c>
      <c r="X1635" s="282">
        <v>1.3986013986013899E-2</v>
      </c>
      <c r="Y1635" s="282"/>
      <c r="Z1635" s="282"/>
      <c r="AA1635" s="282">
        <v>4.9950049950049898E-3</v>
      </c>
      <c r="AB1635" s="282"/>
      <c r="AC1635" s="282"/>
      <c r="AD1635" s="282">
        <v>1.9980019980019902E-3</v>
      </c>
      <c r="AE1635" s="282"/>
      <c r="AF1635" s="272">
        <f t="shared" si="103"/>
        <v>0.99999999999999756</v>
      </c>
      <c r="AG1635" s="196">
        <f t="shared" si="100"/>
        <v>0.16383616383616278</v>
      </c>
    </row>
    <row r="1636" spans="1:33" s="23" customFormat="1" x14ac:dyDescent="0.25">
      <c r="A1636" s="1">
        <v>1981</v>
      </c>
      <c r="B1636" s="1" t="s">
        <v>24</v>
      </c>
      <c r="C1636" s="1" t="str">
        <f t="shared" si="101"/>
        <v>1981NT</v>
      </c>
      <c r="D1636" s="1" t="s">
        <v>58</v>
      </c>
      <c r="E1636" s="1" t="str">
        <f t="shared" si="102"/>
        <v>1981NTResidential</v>
      </c>
      <c r="F1636" s="282">
        <v>0.36810431293881601</v>
      </c>
      <c r="G1636" s="282">
        <v>0.17753259779337999</v>
      </c>
      <c r="H1636" s="282">
        <v>3.2096288866599799E-2</v>
      </c>
      <c r="I1636" s="282">
        <v>2.0060180541624801E-3</v>
      </c>
      <c r="J1636" s="282">
        <v>3.3099297893680997E-2</v>
      </c>
      <c r="K1636" s="282">
        <v>0.10631895687061101</v>
      </c>
      <c r="L1636" s="282"/>
      <c r="M1636" s="282"/>
      <c r="N1636" s="282">
        <v>1.7051153460381101E-2</v>
      </c>
      <c r="O1636" s="282"/>
      <c r="P1636" s="282"/>
      <c r="Q1636" s="282">
        <v>2.80842527582747E-2</v>
      </c>
      <c r="R1636" s="282">
        <v>0</v>
      </c>
      <c r="S1636" s="282"/>
      <c r="T1636" s="282">
        <v>0</v>
      </c>
      <c r="U1636" s="282">
        <v>0.15947843530591699</v>
      </c>
      <c r="V1636" s="282"/>
      <c r="W1636" s="282">
        <v>3.7111334002006002E-2</v>
      </c>
      <c r="X1636" s="282">
        <v>2.6078234704112298E-2</v>
      </c>
      <c r="Y1636" s="282"/>
      <c r="Z1636" s="282"/>
      <c r="AA1636" s="282"/>
      <c r="AB1636" s="282"/>
      <c r="AC1636" s="282"/>
      <c r="AD1636" s="282">
        <v>1.3039117352056101E-2</v>
      </c>
      <c r="AE1636" s="282"/>
      <c r="AF1636" s="272">
        <f t="shared" si="103"/>
        <v>0.99999999999999745</v>
      </c>
      <c r="AG1636" s="196">
        <f t="shared" si="100"/>
        <v>0.23570712136409139</v>
      </c>
    </row>
    <row r="1637" spans="1:33" s="23" customFormat="1" x14ac:dyDescent="0.25">
      <c r="A1637" s="1">
        <v>1982</v>
      </c>
      <c r="B1637" s="1" t="s">
        <v>24</v>
      </c>
      <c r="C1637" s="1" t="str">
        <f t="shared" si="101"/>
        <v>1982NT</v>
      </c>
      <c r="D1637" s="1" t="s">
        <v>57</v>
      </c>
      <c r="E1637" s="1" t="str">
        <f t="shared" si="102"/>
        <v>1982NTC&amp;D</v>
      </c>
      <c r="F1637" s="274">
        <v>0</v>
      </c>
      <c r="G1637" s="274">
        <v>1.0829999999999999E-2</v>
      </c>
      <c r="H1637" s="274">
        <v>0</v>
      </c>
      <c r="I1637" s="274">
        <v>0.31966</v>
      </c>
      <c r="J1637" s="274">
        <v>0</v>
      </c>
      <c r="K1637" s="274">
        <v>0</v>
      </c>
      <c r="L1637" s="274">
        <v>0</v>
      </c>
      <c r="M1637" s="274">
        <v>0</v>
      </c>
      <c r="N1637" s="274">
        <v>0</v>
      </c>
      <c r="O1637" s="274">
        <v>0</v>
      </c>
      <c r="P1637" s="274">
        <v>0</v>
      </c>
      <c r="Q1637" s="274">
        <v>0</v>
      </c>
      <c r="R1637" s="274">
        <v>0</v>
      </c>
      <c r="S1637" s="274">
        <v>0</v>
      </c>
      <c r="T1637" s="274">
        <v>0.29006999999999999</v>
      </c>
      <c r="U1637" s="274">
        <v>0</v>
      </c>
      <c r="V1637" s="274">
        <v>0</v>
      </c>
      <c r="W1637" s="274">
        <v>4.0879999999999972E-2</v>
      </c>
      <c r="X1637" s="274">
        <v>0</v>
      </c>
      <c r="Y1637" s="274">
        <v>0</v>
      </c>
      <c r="Z1637" s="274">
        <v>0</v>
      </c>
      <c r="AA1637" s="274">
        <v>0</v>
      </c>
      <c r="AB1637" s="274">
        <v>0.15045</v>
      </c>
      <c r="AC1637" s="274">
        <v>7.0800000000000002E-2</v>
      </c>
      <c r="AD1637" s="274">
        <v>0.11731000000000003</v>
      </c>
      <c r="AE1637" s="274">
        <v>0</v>
      </c>
      <c r="AF1637" s="272">
        <f t="shared" si="103"/>
        <v>1</v>
      </c>
      <c r="AG1637" s="196">
        <f t="shared" si="100"/>
        <v>0.66950999999999994</v>
      </c>
    </row>
    <row r="1638" spans="1:33" s="23" customFormat="1" x14ac:dyDescent="0.25">
      <c r="A1638" s="1">
        <v>1982</v>
      </c>
      <c r="B1638" s="1" t="s">
        <v>24</v>
      </c>
      <c r="C1638" s="1" t="str">
        <f t="shared" si="101"/>
        <v>1982NT</v>
      </c>
      <c r="D1638" s="1" t="s">
        <v>56</v>
      </c>
      <c r="E1638" s="1" t="str">
        <f t="shared" si="102"/>
        <v>1982NTICI</v>
      </c>
      <c r="F1638" s="282">
        <v>0.24475524475524399</v>
      </c>
      <c r="G1638" s="282">
        <v>0.45954045954045902</v>
      </c>
      <c r="H1638" s="282">
        <v>3.7962037962037898E-2</v>
      </c>
      <c r="I1638" s="282">
        <v>2.7972027972027899E-2</v>
      </c>
      <c r="J1638" s="282">
        <v>2.9970029970029901E-3</v>
      </c>
      <c r="K1638" s="282">
        <v>2.39760239760239E-2</v>
      </c>
      <c r="L1638" s="282"/>
      <c r="M1638" s="282">
        <v>1.9980019980019902E-3</v>
      </c>
      <c r="N1638" s="282">
        <v>5.9940059940059897E-3</v>
      </c>
      <c r="O1638" s="282"/>
      <c r="P1638" s="282"/>
      <c r="Q1638" s="282">
        <v>0</v>
      </c>
      <c r="R1638" s="282">
        <v>3.0969030969030899E-2</v>
      </c>
      <c r="S1638" s="282"/>
      <c r="T1638" s="282">
        <v>0</v>
      </c>
      <c r="U1638" s="282">
        <v>0.13186813186813101</v>
      </c>
      <c r="V1638" s="282"/>
      <c r="W1638" s="282">
        <v>1.09890109890109E-2</v>
      </c>
      <c r="X1638" s="282">
        <v>1.3986013986013899E-2</v>
      </c>
      <c r="Y1638" s="282"/>
      <c r="Z1638" s="282"/>
      <c r="AA1638" s="282">
        <v>4.9950049950049898E-3</v>
      </c>
      <c r="AB1638" s="282"/>
      <c r="AC1638" s="282"/>
      <c r="AD1638" s="282">
        <v>1.9980019980019902E-3</v>
      </c>
      <c r="AE1638" s="282"/>
      <c r="AF1638" s="272">
        <f t="shared" si="103"/>
        <v>0.99999999999999756</v>
      </c>
      <c r="AG1638" s="196">
        <f t="shared" ref="AG1638:AG1701" si="104">SUM(S1638:AE1638)</f>
        <v>0.16383616383616278</v>
      </c>
    </row>
    <row r="1639" spans="1:33" s="23" customFormat="1" x14ac:dyDescent="0.25">
      <c r="A1639" s="1">
        <v>1982</v>
      </c>
      <c r="B1639" s="1" t="s">
        <v>24</v>
      </c>
      <c r="C1639" s="1" t="str">
        <f t="shared" si="101"/>
        <v>1982NT</v>
      </c>
      <c r="D1639" s="1" t="s">
        <v>58</v>
      </c>
      <c r="E1639" s="1" t="str">
        <f t="shared" si="102"/>
        <v>1982NTResidential</v>
      </c>
      <c r="F1639" s="282">
        <v>0.36810431293881601</v>
      </c>
      <c r="G1639" s="282">
        <v>0.17753259779337999</v>
      </c>
      <c r="H1639" s="282">
        <v>3.2096288866599799E-2</v>
      </c>
      <c r="I1639" s="282">
        <v>2.0060180541624801E-3</v>
      </c>
      <c r="J1639" s="282">
        <v>3.3099297893680997E-2</v>
      </c>
      <c r="K1639" s="282">
        <v>0.10631895687061101</v>
      </c>
      <c r="L1639" s="282"/>
      <c r="M1639" s="282"/>
      <c r="N1639" s="282">
        <v>1.7051153460381101E-2</v>
      </c>
      <c r="O1639" s="282"/>
      <c r="P1639" s="282"/>
      <c r="Q1639" s="282">
        <v>2.80842527582747E-2</v>
      </c>
      <c r="R1639" s="282">
        <v>0</v>
      </c>
      <c r="S1639" s="282"/>
      <c r="T1639" s="282">
        <v>0</v>
      </c>
      <c r="U1639" s="282">
        <v>0.15947843530591699</v>
      </c>
      <c r="V1639" s="282"/>
      <c r="W1639" s="282">
        <v>3.7111334002006002E-2</v>
      </c>
      <c r="X1639" s="282">
        <v>2.6078234704112298E-2</v>
      </c>
      <c r="Y1639" s="282"/>
      <c r="Z1639" s="282"/>
      <c r="AA1639" s="282"/>
      <c r="AB1639" s="282"/>
      <c r="AC1639" s="282"/>
      <c r="AD1639" s="282">
        <v>1.3039117352056101E-2</v>
      </c>
      <c r="AE1639" s="282"/>
      <c r="AF1639" s="272">
        <f t="shared" si="103"/>
        <v>0.99999999999999745</v>
      </c>
      <c r="AG1639" s="196">
        <f t="shared" si="104"/>
        <v>0.23570712136409139</v>
      </c>
    </row>
    <row r="1640" spans="1:33" s="23" customFormat="1" x14ac:dyDescent="0.25">
      <c r="A1640" s="1">
        <v>1983</v>
      </c>
      <c r="B1640" s="1" t="s">
        <v>24</v>
      </c>
      <c r="C1640" s="1" t="str">
        <f t="shared" si="101"/>
        <v>1983NT</v>
      </c>
      <c r="D1640" s="1" t="s">
        <v>57</v>
      </c>
      <c r="E1640" s="1" t="str">
        <f t="shared" si="102"/>
        <v>1983NTC&amp;D</v>
      </c>
      <c r="F1640" s="274">
        <v>0</v>
      </c>
      <c r="G1640" s="274">
        <v>1.0829999999999999E-2</v>
      </c>
      <c r="H1640" s="274">
        <v>0</v>
      </c>
      <c r="I1640" s="274">
        <v>0.31966</v>
      </c>
      <c r="J1640" s="274">
        <v>0</v>
      </c>
      <c r="K1640" s="274">
        <v>0</v>
      </c>
      <c r="L1640" s="274">
        <v>0</v>
      </c>
      <c r="M1640" s="274">
        <v>0</v>
      </c>
      <c r="N1640" s="274">
        <v>0</v>
      </c>
      <c r="O1640" s="274">
        <v>0</v>
      </c>
      <c r="P1640" s="274">
        <v>0</v>
      </c>
      <c r="Q1640" s="274">
        <v>0</v>
      </c>
      <c r="R1640" s="274">
        <v>0</v>
      </c>
      <c r="S1640" s="274">
        <v>0</v>
      </c>
      <c r="T1640" s="274">
        <v>0.29006999999999999</v>
      </c>
      <c r="U1640" s="274">
        <v>0</v>
      </c>
      <c r="V1640" s="274">
        <v>0</v>
      </c>
      <c r="W1640" s="274">
        <v>4.0879999999999972E-2</v>
      </c>
      <c r="X1640" s="274">
        <v>0</v>
      </c>
      <c r="Y1640" s="274">
        <v>0</v>
      </c>
      <c r="Z1640" s="274">
        <v>0</v>
      </c>
      <c r="AA1640" s="274">
        <v>0</v>
      </c>
      <c r="AB1640" s="274">
        <v>0.15045</v>
      </c>
      <c r="AC1640" s="274">
        <v>7.0800000000000002E-2</v>
      </c>
      <c r="AD1640" s="274">
        <v>0.11731000000000003</v>
      </c>
      <c r="AE1640" s="274">
        <v>0</v>
      </c>
      <c r="AF1640" s="272">
        <f t="shared" si="103"/>
        <v>1</v>
      </c>
      <c r="AG1640" s="196">
        <f t="shared" si="104"/>
        <v>0.66950999999999994</v>
      </c>
    </row>
    <row r="1641" spans="1:33" s="23" customFormat="1" x14ac:dyDescent="0.25">
      <c r="A1641" s="1">
        <v>1983</v>
      </c>
      <c r="B1641" s="1" t="s">
        <v>24</v>
      </c>
      <c r="C1641" s="1" t="str">
        <f t="shared" si="101"/>
        <v>1983NT</v>
      </c>
      <c r="D1641" s="1" t="s">
        <v>56</v>
      </c>
      <c r="E1641" s="1" t="str">
        <f t="shared" si="102"/>
        <v>1983NTICI</v>
      </c>
      <c r="F1641" s="282">
        <v>0.24475524475524399</v>
      </c>
      <c r="G1641" s="282">
        <v>0.45954045954045902</v>
      </c>
      <c r="H1641" s="282">
        <v>3.7962037962037898E-2</v>
      </c>
      <c r="I1641" s="282">
        <v>2.7972027972027899E-2</v>
      </c>
      <c r="J1641" s="282">
        <v>2.9970029970029901E-3</v>
      </c>
      <c r="K1641" s="282">
        <v>2.39760239760239E-2</v>
      </c>
      <c r="L1641" s="282"/>
      <c r="M1641" s="282">
        <v>1.9980019980019902E-3</v>
      </c>
      <c r="N1641" s="282">
        <v>5.9940059940059897E-3</v>
      </c>
      <c r="O1641" s="282"/>
      <c r="P1641" s="282"/>
      <c r="Q1641" s="282">
        <v>0</v>
      </c>
      <c r="R1641" s="282">
        <v>3.0969030969030899E-2</v>
      </c>
      <c r="S1641" s="282"/>
      <c r="T1641" s="282">
        <v>0</v>
      </c>
      <c r="U1641" s="282">
        <v>0.13186813186813101</v>
      </c>
      <c r="V1641" s="282"/>
      <c r="W1641" s="282">
        <v>1.09890109890109E-2</v>
      </c>
      <c r="X1641" s="282">
        <v>1.3986013986013899E-2</v>
      </c>
      <c r="Y1641" s="282"/>
      <c r="Z1641" s="282"/>
      <c r="AA1641" s="282">
        <v>4.9950049950049898E-3</v>
      </c>
      <c r="AB1641" s="282"/>
      <c r="AC1641" s="282"/>
      <c r="AD1641" s="282">
        <v>1.9980019980019902E-3</v>
      </c>
      <c r="AE1641" s="282"/>
      <c r="AF1641" s="272">
        <f t="shared" si="103"/>
        <v>0.99999999999999756</v>
      </c>
      <c r="AG1641" s="196">
        <f t="shared" si="104"/>
        <v>0.16383616383616278</v>
      </c>
    </row>
    <row r="1642" spans="1:33" s="23" customFormat="1" x14ac:dyDescent="0.25">
      <c r="A1642" s="1">
        <v>1983</v>
      </c>
      <c r="B1642" s="1" t="s">
        <v>24</v>
      </c>
      <c r="C1642" s="1" t="str">
        <f t="shared" si="101"/>
        <v>1983NT</v>
      </c>
      <c r="D1642" s="1" t="s">
        <v>58</v>
      </c>
      <c r="E1642" s="1" t="str">
        <f t="shared" si="102"/>
        <v>1983NTResidential</v>
      </c>
      <c r="F1642" s="282">
        <v>0.36810431293881601</v>
      </c>
      <c r="G1642" s="282">
        <v>0.17753259779337999</v>
      </c>
      <c r="H1642" s="282">
        <v>3.2096288866599799E-2</v>
      </c>
      <c r="I1642" s="282">
        <v>2.0060180541624801E-3</v>
      </c>
      <c r="J1642" s="282">
        <v>3.3099297893680997E-2</v>
      </c>
      <c r="K1642" s="282">
        <v>0.10631895687061101</v>
      </c>
      <c r="L1642" s="282"/>
      <c r="M1642" s="282"/>
      <c r="N1642" s="282">
        <v>1.7051153460381101E-2</v>
      </c>
      <c r="O1642" s="282"/>
      <c r="P1642" s="282"/>
      <c r="Q1642" s="282">
        <v>2.80842527582747E-2</v>
      </c>
      <c r="R1642" s="282">
        <v>0</v>
      </c>
      <c r="S1642" s="282"/>
      <c r="T1642" s="282">
        <v>0</v>
      </c>
      <c r="U1642" s="282">
        <v>0.15947843530591699</v>
      </c>
      <c r="V1642" s="282"/>
      <c r="W1642" s="282">
        <v>3.7111334002006002E-2</v>
      </c>
      <c r="X1642" s="282">
        <v>2.6078234704112298E-2</v>
      </c>
      <c r="Y1642" s="282"/>
      <c r="Z1642" s="282"/>
      <c r="AA1642" s="282"/>
      <c r="AB1642" s="282"/>
      <c r="AC1642" s="282"/>
      <c r="AD1642" s="282">
        <v>1.3039117352056101E-2</v>
      </c>
      <c r="AE1642" s="282"/>
      <c r="AF1642" s="272">
        <f t="shared" si="103"/>
        <v>0.99999999999999745</v>
      </c>
      <c r="AG1642" s="196">
        <f t="shared" si="104"/>
        <v>0.23570712136409139</v>
      </c>
    </row>
    <row r="1643" spans="1:33" s="23" customFormat="1" x14ac:dyDescent="0.25">
      <c r="A1643" s="1">
        <v>1984</v>
      </c>
      <c r="B1643" s="1" t="s">
        <v>24</v>
      </c>
      <c r="C1643" s="1" t="str">
        <f t="shared" si="101"/>
        <v>1984NT</v>
      </c>
      <c r="D1643" s="1" t="s">
        <v>57</v>
      </c>
      <c r="E1643" s="1" t="str">
        <f t="shared" si="102"/>
        <v>1984NTC&amp;D</v>
      </c>
      <c r="F1643" s="274">
        <v>0</v>
      </c>
      <c r="G1643" s="274">
        <v>1.0829999999999999E-2</v>
      </c>
      <c r="H1643" s="274">
        <v>0</v>
      </c>
      <c r="I1643" s="274">
        <v>0.31966</v>
      </c>
      <c r="J1643" s="274">
        <v>0</v>
      </c>
      <c r="K1643" s="274">
        <v>0</v>
      </c>
      <c r="L1643" s="274">
        <v>0</v>
      </c>
      <c r="M1643" s="274">
        <v>0</v>
      </c>
      <c r="N1643" s="274">
        <v>0</v>
      </c>
      <c r="O1643" s="274">
        <v>0</v>
      </c>
      <c r="P1643" s="274">
        <v>0</v>
      </c>
      <c r="Q1643" s="274">
        <v>0</v>
      </c>
      <c r="R1643" s="274">
        <v>0</v>
      </c>
      <c r="S1643" s="274">
        <v>0</v>
      </c>
      <c r="T1643" s="274">
        <v>0.29006999999999999</v>
      </c>
      <c r="U1643" s="274">
        <v>0</v>
      </c>
      <c r="V1643" s="274">
        <v>0</v>
      </c>
      <c r="W1643" s="274">
        <v>4.0879999999999972E-2</v>
      </c>
      <c r="X1643" s="274">
        <v>0</v>
      </c>
      <c r="Y1643" s="274">
        <v>0</v>
      </c>
      <c r="Z1643" s="274">
        <v>0</v>
      </c>
      <c r="AA1643" s="274">
        <v>0</v>
      </c>
      <c r="AB1643" s="274">
        <v>0.15045</v>
      </c>
      <c r="AC1643" s="274">
        <v>7.0800000000000002E-2</v>
      </c>
      <c r="AD1643" s="274">
        <v>0.11731000000000003</v>
      </c>
      <c r="AE1643" s="274">
        <v>0</v>
      </c>
      <c r="AF1643" s="272">
        <f t="shared" si="103"/>
        <v>1</v>
      </c>
      <c r="AG1643" s="196">
        <f t="shared" si="104"/>
        <v>0.66950999999999994</v>
      </c>
    </row>
    <row r="1644" spans="1:33" s="23" customFormat="1" x14ac:dyDescent="0.25">
      <c r="A1644" s="1">
        <v>1984</v>
      </c>
      <c r="B1644" s="1" t="s">
        <v>24</v>
      </c>
      <c r="C1644" s="1" t="str">
        <f t="shared" si="101"/>
        <v>1984NT</v>
      </c>
      <c r="D1644" s="1" t="s">
        <v>56</v>
      </c>
      <c r="E1644" s="1" t="str">
        <f t="shared" si="102"/>
        <v>1984NTICI</v>
      </c>
      <c r="F1644" s="282">
        <v>0.24475524475524399</v>
      </c>
      <c r="G1644" s="282">
        <v>0.45954045954045902</v>
      </c>
      <c r="H1644" s="282">
        <v>3.7962037962037898E-2</v>
      </c>
      <c r="I1644" s="282">
        <v>2.7972027972027899E-2</v>
      </c>
      <c r="J1644" s="282">
        <v>2.9970029970029901E-3</v>
      </c>
      <c r="K1644" s="282">
        <v>2.39760239760239E-2</v>
      </c>
      <c r="L1644" s="282"/>
      <c r="M1644" s="282">
        <v>1.9980019980019902E-3</v>
      </c>
      <c r="N1644" s="282">
        <v>5.9940059940059897E-3</v>
      </c>
      <c r="O1644" s="282"/>
      <c r="P1644" s="282"/>
      <c r="Q1644" s="282">
        <v>0</v>
      </c>
      <c r="R1644" s="282">
        <v>3.0969030969030899E-2</v>
      </c>
      <c r="S1644" s="282"/>
      <c r="T1644" s="282">
        <v>0</v>
      </c>
      <c r="U1644" s="282">
        <v>0.13186813186813101</v>
      </c>
      <c r="V1644" s="282"/>
      <c r="W1644" s="282">
        <v>1.09890109890109E-2</v>
      </c>
      <c r="X1644" s="282">
        <v>1.3986013986013899E-2</v>
      </c>
      <c r="Y1644" s="282"/>
      <c r="Z1644" s="282"/>
      <c r="AA1644" s="282">
        <v>4.9950049950049898E-3</v>
      </c>
      <c r="AB1644" s="282"/>
      <c r="AC1644" s="282"/>
      <c r="AD1644" s="282">
        <v>1.9980019980019902E-3</v>
      </c>
      <c r="AE1644" s="282"/>
      <c r="AF1644" s="272">
        <f t="shared" si="103"/>
        <v>0.99999999999999756</v>
      </c>
      <c r="AG1644" s="196">
        <f t="shared" si="104"/>
        <v>0.16383616383616278</v>
      </c>
    </row>
    <row r="1645" spans="1:33" s="23" customFormat="1" x14ac:dyDescent="0.25">
      <c r="A1645" s="1">
        <v>1984</v>
      </c>
      <c r="B1645" s="1" t="s">
        <v>24</v>
      </c>
      <c r="C1645" s="1" t="str">
        <f t="shared" si="101"/>
        <v>1984NT</v>
      </c>
      <c r="D1645" s="1" t="s">
        <v>58</v>
      </c>
      <c r="E1645" s="1" t="str">
        <f t="shared" si="102"/>
        <v>1984NTResidential</v>
      </c>
      <c r="F1645" s="282">
        <v>0.36810431293881601</v>
      </c>
      <c r="G1645" s="282">
        <v>0.17753259779337999</v>
      </c>
      <c r="H1645" s="282">
        <v>3.2096288866599799E-2</v>
      </c>
      <c r="I1645" s="282">
        <v>2.0060180541624801E-3</v>
      </c>
      <c r="J1645" s="282">
        <v>3.3099297893680997E-2</v>
      </c>
      <c r="K1645" s="282">
        <v>0.10631895687061101</v>
      </c>
      <c r="L1645" s="282"/>
      <c r="M1645" s="282"/>
      <c r="N1645" s="282">
        <v>1.7051153460381101E-2</v>
      </c>
      <c r="O1645" s="282"/>
      <c r="P1645" s="282"/>
      <c r="Q1645" s="282">
        <v>2.80842527582747E-2</v>
      </c>
      <c r="R1645" s="282">
        <v>0</v>
      </c>
      <c r="S1645" s="282"/>
      <c r="T1645" s="282">
        <v>0</v>
      </c>
      <c r="U1645" s="282">
        <v>0.15947843530591699</v>
      </c>
      <c r="V1645" s="282"/>
      <c r="W1645" s="282">
        <v>3.7111334002006002E-2</v>
      </c>
      <c r="X1645" s="282">
        <v>2.6078234704112298E-2</v>
      </c>
      <c r="Y1645" s="282"/>
      <c r="Z1645" s="282"/>
      <c r="AA1645" s="282"/>
      <c r="AB1645" s="282"/>
      <c r="AC1645" s="282"/>
      <c r="AD1645" s="282">
        <v>1.3039117352056101E-2</v>
      </c>
      <c r="AE1645" s="282"/>
      <c r="AF1645" s="272">
        <f t="shared" si="103"/>
        <v>0.99999999999999745</v>
      </c>
      <c r="AG1645" s="196">
        <f t="shared" si="104"/>
        <v>0.23570712136409139</v>
      </c>
    </row>
    <row r="1646" spans="1:33" s="23" customFormat="1" x14ac:dyDescent="0.25">
      <c r="A1646" s="1">
        <v>1985</v>
      </c>
      <c r="B1646" s="1" t="s">
        <v>24</v>
      </c>
      <c r="C1646" s="1" t="str">
        <f t="shared" si="101"/>
        <v>1985NT</v>
      </c>
      <c r="D1646" s="1" t="s">
        <v>57</v>
      </c>
      <c r="E1646" s="1" t="str">
        <f t="shared" si="102"/>
        <v>1985NTC&amp;D</v>
      </c>
      <c r="F1646" s="274">
        <v>0</v>
      </c>
      <c r="G1646" s="274">
        <v>1.0829999999999999E-2</v>
      </c>
      <c r="H1646" s="274">
        <v>0</v>
      </c>
      <c r="I1646" s="274">
        <v>0.31966</v>
      </c>
      <c r="J1646" s="274">
        <v>0</v>
      </c>
      <c r="K1646" s="274">
        <v>0</v>
      </c>
      <c r="L1646" s="274">
        <v>0</v>
      </c>
      <c r="M1646" s="274">
        <v>0</v>
      </c>
      <c r="N1646" s="274">
        <v>0</v>
      </c>
      <c r="O1646" s="274">
        <v>0</v>
      </c>
      <c r="P1646" s="274">
        <v>0</v>
      </c>
      <c r="Q1646" s="274">
        <v>0</v>
      </c>
      <c r="R1646" s="274">
        <v>0</v>
      </c>
      <c r="S1646" s="274">
        <v>0</v>
      </c>
      <c r="T1646" s="274">
        <v>0.29006999999999999</v>
      </c>
      <c r="U1646" s="274">
        <v>0</v>
      </c>
      <c r="V1646" s="274">
        <v>0</v>
      </c>
      <c r="W1646" s="274">
        <v>4.0879999999999972E-2</v>
      </c>
      <c r="X1646" s="274">
        <v>0</v>
      </c>
      <c r="Y1646" s="274">
        <v>0</v>
      </c>
      <c r="Z1646" s="274">
        <v>0</v>
      </c>
      <c r="AA1646" s="274">
        <v>0</v>
      </c>
      <c r="AB1646" s="274">
        <v>0.15045</v>
      </c>
      <c r="AC1646" s="274">
        <v>7.0800000000000002E-2</v>
      </c>
      <c r="AD1646" s="274">
        <v>0.11731000000000003</v>
      </c>
      <c r="AE1646" s="274">
        <v>0</v>
      </c>
      <c r="AF1646" s="272">
        <f t="shared" si="103"/>
        <v>1</v>
      </c>
      <c r="AG1646" s="196">
        <f t="shared" si="104"/>
        <v>0.66950999999999994</v>
      </c>
    </row>
    <row r="1647" spans="1:33" s="23" customFormat="1" x14ac:dyDescent="0.25">
      <c r="A1647" s="1">
        <v>1985</v>
      </c>
      <c r="B1647" s="1" t="s">
        <v>24</v>
      </c>
      <c r="C1647" s="1" t="str">
        <f t="shared" si="101"/>
        <v>1985NT</v>
      </c>
      <c r="D1647" s="1" t="s">
        <v>56</v>
      </c>
      <c r="E1647" s="1" t="str">
        <f t="shared" si="102"/>
        <v>1985NTICI</v>
      </c>
      <c r="F1647" s="282">
        <v>0.24475524475524399</v>
      </c>
      <c r="G1647" s="282">
        <v>0.45954045954045902</v>
      </c>
      <c r="H1647" s="282">
        <v>3.7962037962037898E-2</v>
      </c>
      <c r="I1647" s="282">
        <v>2.7972027972027899E-2</v>
      </c>
      <c r="J1647" s="282">
        <v>2.9970029970029901E-3</v>
      </c>
      <c r="K1647" s="282">
        <v>2.39760239760239E-2</v>
      </c>
      <c r="L1647" s="282"/>
      <c r="M1647" s="282">
        <v>1.9980019980019902E-3</v>
      </c>
      <c r="N1647" s="282">
        <v>5.9940059940059897E-3</v>
      </c>
      <c r="O1647" s="282"/>
      <c r="P1647" s="282"/>
      <c r="Q1647" s="282">
        <v>0</v>
      </c>
      <c r="R1647" s="282">
        <v>3.0969030969030899E-2</v>
      </c>
      <c r="S1647" s="282"/>
      <c r="T1647" s="282">
        <v>0</v>
      </c>
      <c r="U1647" s="282">
        <v>0.13186813186813101</v>
      </c>
      <c r="V1647" s="282"/>
      <c r="W1647" s="282">
        <v>1.09890109890109E-2</v>
      </c>
      <c r="X1647" s="282">
        <v>1.3986013986013899E-2</v>
      </c>
      <c r="Y1647" s="282"/>
      <c r="Z1647" s="282"/>
      <c r="AA1647" s="282">
        <v>4.9950049950049898E-3</v>
      </c>
      <c r="AB1647" s="282"/>
      <c r="AC1647" s="282"/>
      <c r="AD1647" s="282">
        <v>1.9980019980019902E-3</v>
      </c>
      <c r="AE1647" s="282"/>
      <c r="AF1647" s="272">
        <f t="shared" si="103"/>
        <v>0.99999999999999756</v>
      </c>
      <c r="AG1647" s="196">
        <f t="shared" si="104"/>
        <v>0.16383616383616278</v>
      </c>
    </row>
    <row r="1648" spans="1:33" s="23" customFormat="1" x14ac:dyDescent="0.25">
      <c r="A1648" s="1">
        <v>1985</v>
      </c>
      <c r="B1648" s="1" t="s">
        <v>24</v>
      </c>
      <c r="C1648" s="1" t="str">
        <f t="shared" si="101"/>
        <v>1985NT</v>
      </c>
      <c r="D1648" s="1" t="s">
        <v>58</v>
      </c>
      <c r="E1648" s="1" t="str">
        <f t="shared" si="102"/>
        <v>1985NTResidential</v>
      </c>
      <c r="F1648" s="282">
        <v>0.36810431293881601</v>
      </c>
      <c r="G1648" s="282">
        <v>0.17753259779337999</v>
      </c>
      <c r="H1648" s="282">
        <v>3.2096288866599799E-2</v>
      </c>
      <c r="I1648" s="282">
        <v>2.0060180541624801E-3</v>
      </c>
      <c r="J1648" s="282">
        <v>3.3099297893680997E-2</v>
      </c>
      <c r="K1648" s="282">
        <v>0.10631895687061101</v>
      </c>
      <c r="L1648" s="282"/>
      <c r="M1648" s="282"/>
      <c r="N1648" s="282">
        <v>1.7051153460381101E-2</v>
      </c>
      <c r="O1648" s="282"/>
      <c r="P1648" s="282"/>
      <c r="Q1648" s="282">
        <v>2.80842527582747E-2</v>
      </c>
      <c r="R1648" s="282">
        <v>0</v>
      </c>
      <c r="S1648" s="282"/>
      <c r="T1648" s="282">
        <v>0</v>
      </c>
      <c r="U1648" s="282">
        <v>0.15947843530591699</v>
      </c>
      <c r="V1648" s="282"/>
      <c r="W1648" s="282">
        <v>3.7111334002006002E-2</v>
      </c>
      <c r="X1648" s="282">
        <v>2.6078234704112298E-2</v>
      </c>
      <c r="Y1648" s="282"/>
      <c r="Z1648" s="282"/>
      <c r="AA1648" s="282"/>
      <c r="AB1648" s="282"/>
      <c r="AC1648" s="282"/>
      <c r="AD1648" s="282">
        <v>1.3039117352056101E-2</v>
      </c>
      <c r="AE1648" s="282"/>
      <c r="AF1648" s="272">
        <f t="shared" si="103"/>
        <v>0.99999999999999745</v>
      </c>
      <c r="AG1648" s="196">
        <f t="shared" si="104"/>
        <v>0.23570712136409139</v>
      </c>
    </row>
    <row r="1649" spans="1:33" s="23" customFormat="1" x14ac:dyDescent="0.25">
      <c r="A1649" s="1">
        <v>1986</v>
      </c>
      <c r="B1649" s="1" t="s">
        <v>24</v>
      </c>
      <c r="C1649" s="1" t="str">
        <f t="shared" si="101"/>
        <v>1986NT</v>
      </c>
      <c r="D1649" s="1" t="s">
        <v>57</v>
      </c>
      <c r="E1649" s="1" t="str">
        <f t="shared" si="102"/>
        <v>1986NTC&amp;D</v>
      </c>
      <c r="F1649" s="274">
        <v>0</v>
      </c>
      <c r="G1649" s="274">
        <v>1.0829999999999999E-2</v>
      </c>
      <c r="H1649" s="274">
        <v>0</v>
      </c>
      <c r="I1649" s="274">
        <v>0.31966</v>
      </c>
      <c r="J1649" s="274">
        <v>0</v>
      </c>
      <c r="K1649" s="274">
        <v>0</v>
      </c>
      <c r="L1649" s="274">
        <v>0</v>
      </c>
      <c r="M1649" s="274">
        <v>0</v>
      </c>
      <c r="N1649" s="274">
        <v>0</v>
      </c>
      <c r="O1649" s="274">
        <v>0</v>
      </c>
      <c r="P1649" s="274">
        <v>0</v>
      </c>
      <c r="Q1649" s="274">
        <v>0</v>
      </c>
      <c r="R1649" s="274">
        <v>0</v>
      </c>
      <c r="S1649" s="274">
        <v>0</v>
      </c>
      <c r="T1649" s="274">
        <v>0.29006999999999999</v>
      </c>
      <c r="U1649" s="274">
        <v>0</v>
      </c>
      <c r="V1649" s="274">
        <v>0</v>
      </c>
      <c r="W1649" s="274">
        <v>4.0879999999999972E-2</v>
      </c>
      <c r="X1649" s="274">
        <v>0</v>
      </c>
      <c r="Y1649" s="274">
        <v>0</v>
      </c>
      <c r="Z1649" s="274">
        <v>0</v>
      </c>
      <c r="AA1649" s="274">
        <v>0</v>
      </c>
      <c r="AB1649" s="274">
        <v>0.15045</v>
      </c>
      <c r="AC1649" s="274">
        <v>7.0800000000000002E-2</v>
      </c>
      <c r="AD1649" s="274">
        <v>0.11731000000000003</v>
      </c>
      <c r="AE1649" s="274">
        <v>0</v>
      </c>
      <c r="AF1649" s="272">
        <f t="shared" si="103"/>
        <v>1</v>
      </c>
      <c r="AG1649" s="196">
        <f t="shared" si="104"/>
        <v>0.66950999999999994</v>
      </c>
    </row>
    <row r="1650" spans="1:33" s="23" customFormat="1" x14ac:dyDescent="0.25">
      <c r="A1650" s="1">
        <v>1986</v>
      </c>
      <c r="B1650" s="1" t="s">
        <v>24</v>
      </c>
      <c r="C1650" s="1" t="str">
        <f t="shared" si="101"/>
        <v>1986NT</v>
      </c>
      <c r="D1650" s="1" t="s">
        <v>56</v>
      </c>
      <c r="E1650" s="1" t="str">
        <f t="shared" si="102"/>
        <v>1986NTICI</v>
      </c>
      <c r="F1650" s="282">
        <v>0.24475524475524399</v>
      </c>
      <c r="G1650" s="282">
        <v>0.45954045954045902</v>
      </c>
      <c r="H1650" s="282">
        <v>3.7962037962037898E-2</v>
      </c>
      <c r="I1650" s="282">
        <v>2.7972027972027899E-2</v>
      </c>
      <c r="J1650" s="282">
        <v>2.9970029970029901E-3</v>
      </c>
      <c r="K1650" s="282">
        <v>2.39760239760239E-2</v>
      </c>
      <c r="L1650" s="282"/>
      <c r="M1650" s="282">
        <v>1.9980019980019902E-3</v>
      </c>
      <c r="N1650" s="282">
        <v>5.9940059940059897E-3</v>
      </c>
      <c r="O1650" s="282"/>
      <c r="P1650" s="282"/>
      <c r="Q1650" s="282">
        <v>0</v>
      </c>
      <c r="R1650" s="282">
        <v>3.0969030969030899E-2</v>
      </c>
      <c r="S1650" s="282"/>
      <c r="T1650" s="282">
        <v>0</v>
      </c>
      <c r="U1650" s="282">
        <v>0.13186813186813101</v>
      </c>
      <c r="V1650" s="282"/>
      <c r="W1650" s="282">
        <v>1.09890109890109E-2</v>
      </c>
      <c r="X1650" s="282">
        <v>1.3986013986013899E-2</v>
      </c>
      <c r="Y1650" s="282"/>
      <c r="Z1650" s="282"/>
      <c r="AA1650" s="282">
        <v>4.9950049950049898E-3</v>
      </c>
      <c r="AB1650" s="282"/>
      <c r="AC1650" s="282"/>
      <c r="AD1650" s="282">
        <v>1.9980019980019902E-3</v>
      </c>
      <c r="AE1650" s="282"/>
      <c r="AF1650" s="272">
        <f t="shared" si="103"/>
        <v>0.99999999999999756</v>
      </c>
      <c r="AG1650" s="196">
        <f t="shared" si="104"/>
        <v>0.16383616383616278</v>
      </c>
    </row>
    <row r="1651" spans="1:33" s="23" customFormat="1" x14ac:dyDescent="0.25">
      <c r="A1651" s="1">
        <v>1986</v>
      </c>
      <c r="B1651" s="1" t="s">
        <v>24</v>
      </c>
      <c r="C1651" s="1" t="str">
        <f t="shared" si="101"/>
        <v>1986NT</v>
      </c>
      <c r="D1651" s="1" t="s">
        <v>58</v>
      </c>
      <c r="E1651" s="1" t="str">
        <f t="shared" si="102"/>
        <v>1986NTResidential</v>
      </c>
      <c r="F1651" s="282">
        <v>0.36810431293881601</v>
      </c>
      <c r="G1651" s="282">
        <v>0.17753259779337999</v>
      </c>
      <c r="H1651" s="282">
        <v>3.2096288866599799E-2</v>
      </c>
      <c r="I1651" s="282">
        <v>2.0060180541624801E-3</v>
      </c>
      <c r="J1651" s="282">
        <v>3.3099297893680997E-2</v>
      </c>
      <c r="K1651" s="282">
        <v>0.10631895687061101</v>
      </c>
      <c r="L1651" s="282"/>
      <c r="M1651" s="282"/>
      <c r="N1651" s="282">
        <v>1.7051153460381101E-2</v>
      </c>
      <c r="O1651" s="282"/>
      <c r="P1651" s="282"/>
      <c r="Q1651" s="282">
        <v>2.80842527582747E-2</v>
      </c>
      <c r="R1651" s="282">
        <v>0</v>
      </c>
      <c r="S1651" s="282"/>
      <c r="T1651" s="282">
        <v>0</v>
      </c>
      <c r="U1651" s="282">
        <v>0.15947843530591699</v>
      </c>
      <c r="V1651" s="282"/>
      <c r="W1651" s="282">
        <v>3.7111334002006002E-2</v>
      </c>
      <c r="X1651" s="282">
        <v>2.6078234704112298E-2</v>
      </c>
      <c r="Y1651" s="282"/>
      <c r="Z1651" s="282"/>
      <c r="AA1651" s="282"/>
      <c r="AB1651" s="282"/>
      <c r="AC1651" s="282"/>
      <c r="AD1651" s="282">
        <v>1.3039117352056101E-2</v>
      </c>
      <c r="AE1651" s="282"/>
      <c r="AF1651" s="272">
        <f t="shared" si="103"/>
        <v>0.99999999999999745</v>
      </c>
      <c r="AG1651" s="196">
        <f t="shared" si="104"/>
        <v>0.23570712136409139</v>
      </c>
    </row>
    <row r="1652" spans="1:33" s="23" customFormat="1" x14ac:dyDescent="0.25">
      <c r="A1652" s="1">
        <v>1987</v>
      </c>
      <c r="B1652" s="1" t="s">
        <v>24</v>
      </c>
      <c r="C1652" s="1" t="str">
        <f t="shared" si="101"/>
        <v>1987NT</v>
      </c>
      <c r="D1652" s="1" t="s">
        <v>57</v>
      </c>
      <c r="E1652" s="1" t="str">
        <f t="shared" si="102"/>
        <v>1987NTC&amp;D</v>
      </c>
      <c r="F1652" s="274">
        <v>0</v>
      </c>
      <c r="G1652" s="274">
        <v>1.0829999999999999E-2</v>
      </c>
      <c r="H1652" s="274">
        <v>0</v>
      </c>
      <c r="I1652" s="274">
        <v>0.31966</v>
      </c>
      <c r="J1652" s="274">
        <v>0</v>
      </c>
      <c r="K1652" s="274">
        <v>0</v>
      </c>
      <c r="L1652" s="274">
        <v>0</v>
      </c>
      <c r="M1652" s="274">
        <v>0</v>
      </c>
      <c r="N1652" s="274">
        <v>0</v>
      </c>
      <c r="O1652" s="274">
        <v>0</v>
      </c>
      <c r="P1652" s="274">
        <v>0</v>
      </c>
      <c r="Q1652" s="274">
        <v>0</v>
      </c>
      <c r="R1652" s="274">
        <v>0</v>
      </c>
      <c r="S1652" s="274">
        <v>0</v>
      </c>
      <c r="T1652" s="274">
        <v>0.29006999999999999</v>
      </c>
      <c r="U1652" s="274">
        <v>0</v>
      </c>
      <c r="V1652" s="274">
        <v>0</v>
      </c>
      <c r="W1652" s="274">
        <v>4.0879999999999972E-2</v>
      </c>
      <c r="X1652" s="274">
        <v>0</v>
      </c>
      <c r="Y1652" s="274">
        <v>0</v>
      </c>
      <c r="Z1652" s="274">
        <v>0</v>
      </c>
      <c r="AA1652" s="274">
        <v>0</v>
      </c>
      <c r="AB1652" s="274">
        <v>0.15045</v>
      </c>
      <c r="AC1652" s="274">
        <v>7.0800000000000002E-2</v>
      </c>
      <c r="AD1652" s="274">
        <v>0.11731000000000003</v>
      </c>
      <c r="AE1652" s="274">
        <v>0</v>
      </c>
      <c r="AF1652" s="272">
        <f t="shared" si="103"/>
        <v>1</v>
      </c>
      <c r="AG1652" s="196">
        <f t="shared" si="104"/>
        <v>0.66950999999999994</v>
      </c>
    </row>
    <row r="1653" spans="1:33" s="23" customFormat="1" x14ac:dyDescent="0.25">
      <c r="A1653" s="1">
        <v>1987</v>
      </c>
      <c r="B1653" s="1" t="s">
        <v>24</v>
      </c>
      <c r="C1653" s="1" t="str">
        <f t="shared" si="101"/>
        <v>1987NT</v>
      </c>
      <c r="D1653" s="1" t="s">
        <v>56</v>
      </c>
      <c r="E1653" s="1" t="str">
        <f t="shared" si="102"/>
        <v>1987NTICI</v>
      </c>
      <c r="F1653" s="282">
        <v>0.24475524475524399</v>
      </c>
      <c r="G1653" s="282">
        <v>0.45954045954045902</v>
      </c>
      <c r="H1653" s="282">
        <v>3.7962037962037898E-2</v>
      </c>
      <c r="I1653" s="282">
        <v>2.7972027972027899E-2</v>
      </c>
      <c r="J1653" s="282">
        <v>2.9970029970029901E-3</v>
      </c>
      <c r="K1653" s="282">
        <v>2.39760239760239E-2</v>
      </c>
      <c r="L1653" s="282"/>
      <c r="M1653" s="282">
        <v>1.9980019980019902E-3</v>
      </c>
      <c r="N1653" s="282">
        <v>5.9940059940059897E-3</v>
      </c>
      <c r="O1653" s="282"/>
      <c r="P1653" s="282"/>
      <c r="Q1653" s="282">
        <v>0</v>
      </c>
      <c r="R1653" s="282">
        <v>3.0969030969030899E-2</v>
      </c>
      <c r="S1653" s="282"/>
      <c r="T1653" s="282">
        <v>0</v>
      </c>
      <c r="U1653" s="282">
        <v>0.13186813186813101</v>
      </c>
      <c r="V1653" s="282"/>
      <c r="W1653" s="282">
        <v>1.09890109890109E-2</v>
      </c>
      <c r="X1653" s="282">
        <v>1.3986013986013899E-2</v>
      </c>
      <c r="Y1653" s="282"/>
      <c r="Z1653" s="282"/>
      <c r="AA1653" s="282">
        <v>4.9950049950049898E-3</v>
      </c>
      <c r="AB1653" s="282"/>
      <c r="AC1653" s="282"/>
      <c r="AD1653" s="282">
        <v>1.9980019980019902E-3</v>
      </c>
      <c r="AE1653" s="282"/>
      <c r="AF1653" s="272">
        <f t="shared" si="103"/>
        <v>0.99999999999999756</v>
      </c>
      <c r="AG1653" s="196">
        <f t="shared" si="104"/>
        <v>0.16383616383616278</v>
      </c>
    </row>
    <row r="1654" spans="1:33" s="23" customFormat="1" x14ac:dyDescent="0.25">
      <c r="A1654" s="1">
        <v>1987</v>
      </c>
      <c r="B1654" s="1" t="s">
        <v>24</v>
      </c>
      <c r="C1654" s="1" t="str">
        <f t="shared" si="101"/>
        <v>1987NT</v>
      </c>
      <c r="D1654" s="1" t="s">
        <v>58</v>
      </c>
      <c r="E1654" s="1" t="str">
        <f t="shared" si="102"/>
        <v>1987NTResidential</v>
      </c>
      <c r="F1654" s="282">
        <v>0.36810431293881601</v>
      </c>
      <c r="G1654" s="282">
        <v>0.17753259779337999</v>
      </c>
      <c r="H1654" s="282">
        <v>3.2096288866599799E-2</v>
      </c>
      <c r="I1654" s="282">
        <v>2.0060180541624801E-3</v>
      </c>
      <c r="J1654" s="282">
        <v>3.3099297893680997E-2</v>
      </c>
      <c r="K1654" s="282">
        <v>0.10631895687061101</v>
      </c>
      <c r="L1654" s="282"/>
      <c r="M1654" s="282"/>
      <c r="N1654" s="282">
        <v>1.7051153460381101E-2</v>
      </c>
      <c r="O1654" s="282"/>
      <c r="P1654" s="282"/>
      <c r="Q1654" s="282">
        <v>2.80842527582747E-2</v>
      </c>
      <c r="R1654" s="282">
        <v>0</v>
      </c>
      <c r="S1654" s="282"/>
      <c r="T1654" s="282">
        <v>0</v>
      </c>
      <c r="U1654" s="282">
        <v>0.15947843530591699</v>
      </c>
      <c r="V1654" s="282"/>
      <c r="W1654" s="282">
        <v>3.7111334002006002E-2</v>
      </c>
      <c r="X1654" s="282">
        <v>2.6078234704112298E-2</v>
      </c>
      <c r="Y1654" s="282"/>
      <c r="Z1654" s="282"/>
      <c r="AA1654" s="282"/>
      <c r="AB1654" s="282"/>
      <c r="AC1654" s="282"/>
      <c r="AD1654" s="282">
        <v>1.3039117352056101E-2</v>
      </c>
      <c r="AE1654" s="282"/>
      <c r="AF1654" s="272">
        <f t="shared" si="103"/>
        <v>0.99999999999999745</v>
      </c>
      <c r="AG1654" s="196">
        <f t="shared" si="104"/>
        <v>0.23570712136409139</v>
      </c>
    </row>
    <row r="1655" spans="1:33" s="23" customFormat="1" x14ac:dyDescent="0.25">
      <c r="A1655" s="1">
        <v>1988</v>
      </c>
      <c r="B1655" s="1" t="s">
        <v>24</v>
      </c>
      <c r="C1655" s="1" t="str">
        <f t="shared" si="101"/>
        <v>1988NT</v>
      </c>
      <c r="D1655" s="1" t="s">
        <v>57</v>
      </c>
      <c r="E1655" s="1" t="str">
        <f t="shared" si="102"/>
        <v>1988NTC&amp;D</v>
      </c>
      <c r="F1655" s="274">
        <v>0</v>
      </c>
      <c r="G1655" s="274">
        <v>1.0829999999999999E-2</v>
      </c>
      <c r="H1655" s="274">
        <v>0</v>
      </c>
      <c r="I1655" s="274">
        <v>0.31966</v>
      </c>
      <c r="J1655" s="274">
        <v>0</v>
      </c>
      <c r="K1655" s="274">
        <v>0</v>
      </c>
      <c r="L1655" s="274">
        <v>0</v>
      </c>
      <c r="M1655" s="274">
        <v>0</v>
      </c>
      <c r="N1655" s="274">
        <v>0</v>
      </c>
      <c r="O1655" s="274">
        <v>0</v>
      </c>
      <c r="P1655" s="274">
        <v>0</v>
      </c>
      <c r="Q1655" s="274">
        <v>0</v>
      </c>
      <c r="R1655" s="274">
        <v>0</v>
      </c>
      <c r="S1655" s="274">
        <v>0</v>
      </c>
      <c r="T1655" s="274">
        <v>0.29006999999999999</v>
      </c>
      <c r="U1655" s="274">
        <v>0</v>
      </c>
      <c r="V1655" s="274">
        <v>0</v>
      </c>
      <c r="W1655" s="274">
        <v>4.0879999999999972E-2</v>
      </c>
      <c r="X1655" s="274">
        <v>0</v>
      </c>
      <c r="Y1655" s="274">
        <v>0</v>
      </c>
      <c r="Z1655" s="274">
        <v>0</v>
      </c>
      <c r="AA1655" s="274">
        <v>0</v>
      </c>
      <c r="AB1655" s="274">
        <v>0.15045</v>
      </c>
      <c r="AC1655" s="274">
        <v>7.0800000000000002E-2</v>
      </c>
      <c r="AD1655" s="274">
        <v>0.11731000000000003</v>
      </c>
      <c r="AE1655" s="274">
        <v>0</v>
      </c>
      <c r="AF1655" s="272">
        <f t="shared" si="103"/>
        <v>1</v>
      </c>
      <c r="AG1655" s="196">
        <f t="shared" si="104"/>
        <v>0.66950999999999994</v>
      </c>
    </row>
    <row r="1656" spans="1:33" s="23" customFormat="1" x14ac:dyDescent="0.25">
      <c r="A1656" s="1">
        <v>1988</v>
      </c>
      <c r="B1656" s="1" t="s">
        <v>24</v>
      </c>
      <c r="C1656" s="1" t="str">
        <f t="shared" si="101"/>
        <v>1988NT</v>
      </c>
      <c r="D1656" s="1" t="s">
        <v>56</v>
      </c>
      <c r="E1656" s="1" t="str">
        <f t="shared" si="102"/>
        <v>1988NTICI</v>
      </c>
      <c r="F1656" s="282">
        <v>0.24475524475524399</v>
      </c>
      <c r="G1656" s="282">
        <v>0.45954045954045902</v>
      </c>
      <c r="H1656" s="282">
        <v>3.7962037962037898E-2</v>
      </c>
      <c r="I1656" s="282">
        <v>2.7972027972027899E-2</v>
      </c>
      <c r="J1656" s="282">
        <v>2.9970029970029901E-3</v>
      </c>
      <c r="K1656" s="282">
        <v>2.39760239760239E-2</v>
      </c>
      <c r="L1656" s="282"/>
      <c r="M1656" s="282">
        <v>1.9980019980019902E-3</v>
      </c>
      <c r="N1656" s="282">
        <v>5.9940059940059897E-3</v>
      </c>
      <c r="O1656" s="282"/>
      <c r="P1656" s="282"/>
      <c r="Q1656" s="282">
        <v>0</v>
      </c>
      <c r="R1656" s="282">
        <v>3.0969030969030899E-2</v>
      </c>
      <c r="S1656" s="282"/>
      <c r="T1656" s="282">
        <v>0</v>
      </c>
      <c r="U1656" s="282">
        <v>0.13186813186813101</v>
      </c>
      <c r="V1656" s="282"/>
      <c r="W1656" s="282">
        <v>1.09890109890109E-2</v>
      </c>
      <c r="X1656" s="282">
        <v>1.3986013986013899E-2</v>
      </c>
      <c r="Y1656" s="282"/>
      <c r="Z1656" s="282"/>
      <c r="AA1656" s="282">
        <v>4.9950049950049898E-3</v>
      </c>
      <c r="AB1656" s="282"/>
      <c r="AC1656" s="282"/>
      <c r="AD1656" s="282">
        <v>1.9980019980019902E-3</v>
      </c>
      <c r="AE1656" s="282"/>
      <c r="AF1656" s="272">
        <f t="shared" si="103"/>
        <v>0.99999999999999756</v>
      </c>
      <c r="AG1656" s="196">
        <f t="shared" si="104"/>
        <v>0.16383616383616278</v>
      </c>
    </row>
    <row r="1657" spans="1:33" s="23" customFormat="1" x14ac:dyDescent="0.25">
      <c r="A1657" s="1">
        <v>1988</v>
      </c>
      <c r="B1657" s="1" t="s">
        <v>24</v>
      </c>
      <c r="C1657" s="1" t="str">
        <f t="shared" si="101"/>
        <v>1988NT</v>
      </c>
      <c r="D1657" s="1" t="s">
        <v>58</v>
      </c>
      <c r="E1657" s="1" t="str">
        <f t="shared" si="102"/>
        <v>1988NTResidential</v>
      </c>
      <c r="F1657" s="282">
        <v>0.36810431293881601</v>
      </c>
      <c r="G1657" s="282">
        <v>0.17753259779337999</v>
      </c>
      <c r="H1657" s="282">
        <v>3.2096288866599799E-2</v>
      </c>
      <c r="I1657" s="282">
        <v>2.0060180541624801E-3</v>
      </c>
      <c r="J1657" s="282">
        <v>3.3099297893680997E-2</v>
      </c>
      <c r="K1657" s="282">
        <v>0.10631895687061101</v>
      </c>
      <c r="L1657" s="282"/>
      <c r="M1657" s="282"/>
      <c r="N1657" s="282">
        <v>1.7051153460381101E-2</v>
      </c>
      <c r="O1657" s="282"/>
      <c r="P1657" s="282"/>
      <c r="Q1657" s="282">
        <v>2.80842527582747E-2</v>
      </c>
      <c r="R1657" s="282">
        <v>0</v>
      </c>
      <c r="S1657" s="282"/>
      <c r="T1657" s="282">
        <v>0</v>
      </c>
      <c r="U1657" s="282">
        <v>0.15947843530591699</v>
      </c>
      <c r="V1657" s="282"/>
      <c r="W1657" s="282">
        <v>3.7111334002006002E-2</v>
      </c>
      <c r="X1657" s="282">
        <v>2.6078234704112298E-2</v>
      </c>
      <c r="Y1657" s="282"/>
      <c r="Z1657" s="282"/>
      <c r="AA1657" s="282"/>
      <c r="AB1657" s="282"/>
      <c r="AC1657" s="282"/>
      <c r="AD1657" s="282">
        <v>1.3039117352056101E-2</v>
      </c>
      <c r="AE1657" s="282"/>
      <c r="AF1657" s="272">
        <f t="shared" si="103"/>
        <v>0.99999999999999745</v>
      </c>
      <c r="AG1657" s="196">
        <f t="shared" si="104"/>
        <v>0.23570712136409139</v>
      </c>
    </row>
    <row r="1658" spans="1:33" s="23" customFormat="1" x14ac:dyDescent="0.25">
      <c r="A1658" s="1">
        <v>1989</v>
      </c>
      <c r="B1658" s="1" t="s">
        <v>24</v>
      </c>
      <c r="C1658" s="1" t="str">
        <f t="shared" si="101"/>
        <v>1989NT</v>
      </c>
      <c r="D1658" s="1" t="s">
        <v>57</v>
      </c>
      <c r="E1658" s="1" t="str">
        <f t="shared" si="102"/>
        <v>1989NTC&amp;D</v>
      </c>
      <c r="F1658" s="274">
        <v>0</v>
      </c>
      <c r="G1658" s="274">
        <v>1.0829999999999999E-2</v>
      </c>
      <c r="H1658" s="274">
        <v>0</v>
      </c>
      <c r="I1658" s="274">
        <v>0.31966</v>
      </c>
      <c r="J1658" s="274">
        <v>0</v>
      </c>
      <c r="K1658" s="274">
        <v>0</v>
      </c>
      <c r="L1658" s="274">
        <v>0</v>
      </c>
      <c r="M1658" s="274">
        <v>0</v>
      </c>
      <c r="N1658" s="274">
        <v>0</v>
      </c>
      <c r="O1658" s="274">
        <v>0</v>
      </c>
      <c r="P1658" s="274">
        <v>0</v>
      </c>
      <c r="Q1658" s="274">
        <v>0</v>
      </c>
      <c r="R1658" s="274">
        <v>0</v>
      </c>
      <c r="S1658" s="274">
        <v>0</v>
      </c>
      <c r="T1658" s="274">
        <v>0.29006999999999999</v>
      </c>
      <c r="U1658" s="274">
        <v>0</v>
      </c>
      <c r="V1658" s="274">
        <v>0</v>
      </c>
      <c r="W1658" s="274">
        <v>4.0879999999999972E-2</v>
      </c>
      <c r="X1658" s="274">
        <v>0</v>
      </c>
      <c r="Y1658" s="274">
        <v>0</v>
      </c>
      <c r="Z1658" s="274">
        <v>0</v>
      </c>
      <c r="AA1658" s="274">
        <v>0</v>
      </c>
      <c r="AB1658" s="274">
        <v>0.15045</v>
      </c>
      <c r="AC1658" s="274">
        <v>7.0800000000000002E-2</v>
      </c>
      <c r="AD1658" s="274">
        <v>0.11731000000000003</v>
      </c>
      <c r="AE1658" s="274">
        <v>0</v>
      </c>
      <c r="AF1658" s="272">
        <f t="shared" si="103"/>
        <v>1</v>
      </c>
      <c r="AG1658" s="196">
        <f t="shared" si="104"/>
        <v>0.66950999999999994</v>
      </c>
    </row>
    <row r="1659" spans="1:33" s="23" customFormat="1" x14ac:dyDescent="0.25">
      <c r="A1659" s="1">
        <v>1989</v>
      </c>
      <c r="B1659" s="1" t="s">
        <v>24</v>
      </c>
      <c r="C1659" s="1" t="str">
        <f t="shared" si="101"/>
        <v>1989NT</v>
      </c>
      <c r="D1659" s="1" t="s">
        <v>56</v>
      </c>
      <c r="E1659" s="1" t="str">
        <f t="shared" si="102"/>
        <v>1989NTICI</v>
      </c>
      <c r="F1659" s="282">
        <v>0.24475524475524399</v>
      </c>
      <c r="G1659" s="282">
        <v>0.45954045954045902</v>
      </c>
      <c r="H1659" s="282">
        <v>3.7962037962037898E-2</v>
      </c>
      <c r="I1659" s="282">
        <v>2.7972027972027899E-2</v>
      </c>
      <c r="J1659" s="282">
        <v>2.9970029970029901E-3</v>
      </c>
      <c r="K1659" s="282">
        <v>2.39760239760239E-2</v>
      </c>
      <c r="L1659" s="282"/>
      <c r="M1659" s="282">
        <v>1.9980019980019902E-3</v>
      </c>
      <c r="N1659" s="282">
        <v>5.9940059940059897E-3</v>
      </c>
      <c r="O1659" s="282"/>
      <c r="P1659" s="282"/>
      <c r="Q1659" s="282">
        <v>0</v>
      </c>
      <c r="R1659" s="282">
        <v>3.0969030969030899E-2</v>
      </c>
      <c r="S1659" s="282"/>
      <c r="T1659" s="282">
        <v>0</v>
      </c>
      <c r="U1659" s="282">
        <v>0.13186813186813101</v>
      </c>
      <c r="V1659" s="282"/>
      <c r="W1659" s="282">
        <v>1.09890109890109E-2</v>
      </c>
      <c r="X1659" s="282">
        <v>1.3986013986013899E-2</v>
      </c>
      <c r="Y1659" s="282"/>
      <c r="Z1659" s="282"/>
      <c r="AA1659" s="282">
        <v>4.9950049950049898E-3</v>
      </c>
      <c r="AB1659" s="282"/>
      <c r="AC1659" s="282"/>
      <c r="AD1659" s="282">
        <v>1.9980019980019902E-3</v>
      </c>
      <c r="AE1659" s="282"/>
      <c r="AF1659" s="272">
        <f t="shared" si="103"/>
        <v>0.99999999999999756</v>
      </c>
      <c r="AG1659" s="196">
        <f t="shared" si="104"/>
        <v>0.16383616383616278</v>
      </c>
    </row>
    <row r="1660" spans="1:33" s="23" customFormat="1" x14ac:dyDescent="0.25">
      <c r="A1660" s="1">
        <v>1989</v>
      </c>
      <c r="B1660" s="1" t="s">
        <v>24</v>
      </c>
      <c r="C1660" s="1" t="str">
        <f t="shared" si="101"/>
        <v>1989NT</v>
      </c>
      <c r="D1660" s="1" t="s">
        <v>58</v>
      </c>
      <c r="E1660" s="1" t="str">
        <f t="shared" si="102"/>
        <v>1989NTResidential</v>
      </c>
      <c r="F1660" s="282">
        <v>0.36810431293881601</v>
      </c>
      <c r="G1660" s="282">
        <v>0.17753259779337999</v>
      </c>
      <c r="H1660" s="282">
        <v>3.2096288866599799E-2</v>
      </c>
      <c r="I1660" s="282">
        <v>2.0060180541624801E-3</v>
      </c>
      <c r="J1660" s="282">
        <v>3.3099297893680997E-2</v>
      </c>
      <c r="K1660" s="282">
        <v>0.10631895687061101</v>
      </c>
      <c r="L1660" s="282"/>
      <c r="M1660" s="282"/>
      <c r="N1660" s="282">
        <v>1.7051153460381101E-2</v>
      </c>
      <c r="O1660" s="282"/>
      <c r="P1660" s="282"/>
      <c r="Q1660" s="282">
        <v>2.80842527582747E-2</v>
      </c>
      <c r="R1660" s="282">
        <v>0</v>
      </c>
      <c r="S1660" s="282"/>
      <c r="T1660" s="282">
        <v>0</v>
      </c>
      <c r="U1660" s="282">
        <v>0.15947843530591699</v>
      </c>
      <c r="V1660" s="282"/>
      <c r="W1660" s="282">
        <v>3.7111334002006002E-2</v>
      </c>
      <c r="X1660" s="282">
        <v>2.6078234704112298E-2</v>
      </c>
      <c r="Y1660" s="282"/>
      <c r="Z1660" s="282"/>
      <c r="AA1660" s="282"/>
      <c r="AB1660" s="282"/>
      <c r="AC1660" s="282"/>
      <c r="AD1660" s="282">
        <v>1.3039117352056101E-2</v>
      </c>
      <c r="AE1660" s="282"/>
      <c r="AF1660" s="272">
        <f t="shared" si="103"/>
        <v>0.99999999999999745</v>
      </c>
      <c r="AG1660" s="196">
        <f t="shared" si="104"/>
        <v>0.23570712136409139</v>
      </c>
    </row>
    <row r="1661" spans="1:33" s="23" customFormat="1" x14ac:dyDescent="0.25">
      <c r="A1661" s="1">
        <v>1990</v>
      </c>
      <c r="B1661" s="1" t="s">
        <v>24</v>
      </c>
      <c r="C1661" s="1" t="str">
        <f t="shared" si="101"/>
        <v>1990NT</v>
      </c>
      <c r="D1661" s="1" t="s">
        <v>57</v>
      </c>
      <c r="E1661" s="1" t="str">
        <f t="shared" si="102"/>
        <v>1990NTC&amp;D</v>
      </c>
      <c r="F1661" s="274">
        <v>0</v>
      </c>
      <c r="G1661" s="274">
        <v>1.0829999999999999E-2</v>
      </c>
      <c r="H1661" s="274">
        <v>0</v>
      </c>
      <c r="I1661" s="274">
        <v>0.31966</v>
      </c>
      <c r="J1661" s="274">
        <v>0</v>
      </c>
      <c r="K1661" s="274">
        <v>0</v>
      </c>
      <c r="L1661" s="274">
        <v>0</v>
      </c>
      <c r="M1661" s="274">
        <v>0</v>
      </c>
      <c r="N1661" s="274">
        <v>0</v>
      </c>
      <c r="O1661" s="274">
        <v>0</v>
      </c>
      <c r="P1661" s="274">
        <v>0</v>
      </c>
      <c r="Q1661" s="274">
        <v>0</v>
      </c>
      <c r="R1661" s="274">
        <v>0</v>
      </c>
      <c r="S1661" s="274">
        <v>0</v>
      </c>
      <c r="T1661" s="274">
        <v>0.29006999999999999</v>
      </c>
      <c r="U1661" s="274">
        <v>0</v>
      </c>
      <c r="V1661" s="274">
        <v>0</v>
      </c>
      <c r="W1661" s="274">
        <v>4.0879999999999972E-2</v>
      </c>
      <c r="X1661" s="274">
        <v>0</v>
      </c>
      <c r="Y1661" s="274">
        <v>0</v>
      </c>
      <c r="Z1661" s="274">
        <v>0</v>
      </c>
      <c r="AA1661" s="274">
        <v>0</v>
      </c>
      <c r="AB1661" s="274">
        <v>0.15045</v>
      </c>
      <c r="AC1661" s="274">
        <v>7.0800000000000002E-2</v>
      </c>
      <c r="AD1661" s="274">
        <v>0.11731000000000003</v>
      </c>
      <c r="AE1661" s="274">
        <v>0</v>
      </c>
      <c r="AF1661" s="272">
        <f t="shared" si="103"/>
        <v>1</v>
      </c>
      <c r="AG1661" s="196">
        <f t="shared" si="104"/>
        <v>0.66950999999999994</v>
      </c>
    </row>
    <row r="1662" spans="1:33" s="23" customFormat="1" x14ac:dyDescent="0.25">
      <c r="A1662" s="1">
        <v>1990</v>
      </c>
      <c r="B1662" s="1" t="s">
        <v>24</v>
      </c>
      <c r="C1662" s="1" t="str">
        <f t="shared" si="101"/>
        <v>1990NT</v>
      </c>
      <c r="D1662" s="1" t="s">
        <v>56</v>
      </c>
      <c r="E1662" s="1" t="str">
        <f t="shared" si="102"/>
        <v>1990NTICI</v>
      </c>
      <c r="F1662" s="282">
        <v>0.24475524475524399</v>
      </c>
      <c r="G1662" s="282">
        <v>0.45954045954045902</v>
      </c>
      <c r="H1662" s="282">
        <v>3.7962037962037898E-2</v>
      </c>
      <c r="I1662" s="282">
        <v>2.7972027972027899E-2</v>
      </c>
      <c r="J1662" s="282">
        <v>2.9970029970029901E-3</v>
      </c>
      <c r="K1662" s="282">
        <v>2.39760239760239E-2</v>
      </c>
      <c r="L1662" s="282"/>
      <c r="M1662" s="282">
        <v>1.9980019980019902E-3</v>
      </c>
      <c r="N1662" s="282">
        <v>5.9940059940059897E-3</v>
      </c>
      <c r="O1662" s="282"/>
      <c r="P1662" s="282"/>
      <c r="Q1662" s="282">
        <v>0</v>
      </c>
      <c r="R1662" s="282">
        <v>3.0969030969030899E-2</v>
      </c>
      <c r="S1662" s="282"/>
      <c r="T1662" s="282">
        <v>0</v>
      </c>
      <c r="U1662" s="282">
        <v>0.13186813186813101</v>
      </c>
      <c r="V1662" s="282"/>
      <c r="W1662" s="282">
        <v>1.09890109890109E-2</v>
      </c>
      <c r="X1662" s="282">
        <v>1.3986013986013899E-2</v>
      </c>
      <c r="Y1662" s="282"/>
      <c r="Z1662" s="282"/>
      <c r="AA1662" s="282">
        <v>4.9950049950049898E-3</v>
      </c>
      <c r="AB1662" s="282"/>
      <c r="AC1662" s="282"/>
      <c r="AD1662" s="282">
        <v>1.9980019980019902E-3</v>
      </c>
      <c r="AE1662" s="282"/>
      <c r="AF1662" s="272">
        <f t="shared" si="103"/>
        <v>0.99999999999999756</v>
      </c>
      <c r="AG1662" s="196">
        <f t="shared" si="104"/>
        <v>0.16383616383616278</v>
      </c>
    </row>
    <row r="1663" spans="1:33" s="23" customFormat="1" x14ac:dyDescent="0.25">
      <c r="A1663" s="1">
        <v>1990</v>
      </c>
      <c r="B1663" s="1" t="s">
        <v>24</v>
      </c>
      <c r="C1663" s="1" t="str">
        <f t="shared" si="101"/>
        <v>1990NT</v>
      </c>
      <c r="D1663" s="1" t="s">
        <v>58</v>
      </c>
      <c r="E1663" s="1" t="str">
        <f t="shared" si="102"/>
        <v>1990NTResidential</v>
      </c>
      <c r="F1663" s="282">
        <v>0.36810431293881601</v>
      </c>
      <c r="G1663" s="282">
        <v>0.17753259779337999</v>
      </c>
      <c r="H1663" s="282">
        <v>3.2096288866599799E-2</v>
      </c>
      <c r="I1663" s="282">
        <v>2.0060180541624801E-3</v>
      </c>
      <c r="J1663" s="282">
        <v>3.3099297893680997E-2</v>
      </c>
      <c r="K1663" s="282">
        <v>0.10631895687061101</v>
      </c>
      <c r="L1663" s="282"/>
      <c r="M1663" s="282"/>
      <c r="N1663" s="282">
        <v>1.7051153460381101E-2</v>
      </c>
      <c r="O1663" s="282"/>
      <c r="P1663" s="282"/>
      <c r="Q1663" s="282">
        <v>2.80842527582747E-2</v>
      </c>
      <c r="R1663" s="282">
        <v>0</v>
      </c>
      <c r="S1663" s="282"/>
      <c r="T1663" s="282">
        <v>0</v>
      </c>
      <c r="U1663" s="282">
        <v>0.15947843530591699</v>
      </c>
      <c r="V1663" s="282"/>
      <c r="W1663" s="282">
        <v>3.7111334002006002E-2</v>
      </c>
      <c r="X1663" s="282">
        <v>2.6078234704112298E-2</v>
      </c>
      <c r="Y1663" s="282"/>
      <c r="Z1663" s="282"/>
      <c r="AA1663" s="282"/>
      <c r="AB1663" s="282"/>
      <c r="AC1663" s="282"/>
      <c r="AD1663" s="282">
        <v>1.3039117352056101E-2</v>
      </c>
      <c r="AE1663" s="282"/>
      <c r="AF1663" s="272">
        <f t="shared" si="103"/>
        <v>0.99999999999999745</v>
      </c>
      <c r="AG1663" s="196">
        <f t="shared" si="104"/>
        <v>0.23570712136409139</v>
      </c>
    </row>
    <row r="1664" spans="1:33" s="23" customFormat="1" x14ac:dyDescent="0.25">
      <c r="A1664" s="1">
        <v>1991</v>
      </c>
      <c r="B1664" s="1" t="s">
        <v>24</v>
      </c>
      <c r="C1664" s="1" t="str">
        <f t="shared" si="101"/>
        <v>1991NT</v>
      </c>
      <c r="D1664" s="1" t="s">
        <v>57</v>
      </c>
      <c r="E1664" s="1" t="str">
        <f t="shared" si="102"/>
        <v>1991NTC&amp;D</v>
      </c>
      <c r="F1664" s="196">
        <v>0</v>
      </c>
      <c r="G1664" s="196">
        <v>1.11E-2</v>
      </c>
      <c r="H1664" s="196">
        <v>0</v>
      </c>
      <c r="I1664" s="196">
        <v>0.31608000000000003</v>
      </c>
      <c r="J1664" s="196">
        <v>0</v>
      </c>
      <c r="K1664" s="196">
        <v>0</v>
      </c>
      <c r="L1664" s="196">
        <v>0</v>
      </c>
      <c r="M1664" s="196">
        <v>0</v>
      </c>
      <c r="N1664" s="196">
        <v>0</v>
      </c>
      <c r="O1664" s="196">
        <v>0</v>
      </c>
      <c r="P1664" s="196">
        <v>0</v>
      </c>
      <c r="Q1664" s="196">
        <v>0</v>
      </c>
      <c r="R1664" s="196">
        <v>0</v>
      </c>
      <c r="S1664" s="196">
        <v>0</v>
      </c>
      <c r="T1664" s="196">
        <v>0.29077999999999998</v>
      </c>
      <c r="U1664" s="196">
        <v>0</v>
      </c>
      <c r="V1664" s="196">
        <v>0</v>
      </c>
      <c r="W1664" s="196">
        <v>3.9359999999999951E-2</v>
      </c>
      <c r="X1664" s="196">
        <v>0</v>
      </c>
      <c r="Y1664" s="196">
        <v>0</v>
      </c>
      <c r="Z1664" s="196">
        <v>0</v>
      </c>
      <c r="AA1664" s="196">
        <v>0</v>
      </c>
      <c r="AB1664" s="196">
        <v>0.15462000000000001</v>
      </c>
      <c r="AC1664" s="196">
        <v>7.2789999999999994E-2</v>
      </c>
      <c r="AD1664" s="196">
        <v>0.11526999999999998</v>
      </c>
      <c r="AE1664" s="196">
        <v>0</v>
      </c>
      <c r="AF1664" s="272">
        <f t="shared" si="103"/>
        <v>1</v>
      </c>
      <c r="AG1664" s="196">
        <f t="shared" si="104"/>
        <v>0.67281999999999997</v>
      </c>
    </row>
    <row r="1665" spans="1:33" s="23" customFormat="1" x14ac:dyDescent="0.25">
      <c r="A1665" s="1">
        <v>1991</v>
      </c>
      <c r="B1665" s="1" t="s">
        <v>24</v>
      </c>
      <c r="C1665" s="1" t="str">
        <f t="shared" si="101"/>
        <v>1991NT</v>
      </c>
      <c r="D1665" s="1" t="s">
        <v>56</v>
      </c>
      <c r="E1665" s="1" t="str">
        <f t="shared" si="102"/>
        <v>1991NTICI</v>
      </c>
      <c r="F1665" s="282">
        <v>0.24475524475524399</v>
      </c>
      <c r="G1665" s="282">
        <v>0.45954045954045902</v>
      </c>
      <c r="H1665" s="282">
        <v>3.7962037962037898E-2</v>
      </c>
      <c r="I1665" s="282">
        <v>2.7972027972027899E-2</v>
      </c>
      <c r="J1665" s="282">
        <v>2.9970029970029901E-3</v>
      </c>
      <c r="K1665" s="282">
        <v>2.39760239760239E-2</v>
      </c>
      <c r="L1665" s="282"/>
      <c r="M1665" s="282">
        <v>1.9980019980019902E-3</v>
      </c>
      <c r="N1665" s="282">
        <v>5.9940059940059897E-3</v>
      </c>
      <c r="O1665" s="282"/>
      <c r="P1665" s="282"/>
      <c r="Q1665" s="282">
        <v>0</v>
      </c>
      <c r="R1665" s="282">
        <v>3.0969030969030899E-2</v>
      </c>
      <c r="S1665" s="282"/>
      <c r="T1665" s="282">
        <v>0</v>
      </c>
      <c r="U1665" s="282">
        <v>0.13186813186813101</v>
      </c>
      <c r="V1665" s="282"/>
      <c r="W1665" s="282">
        <v>1.09890109890109E-2</v>
      </c>
      <c r="X1665" s="282">
        <v>1.3986013986013899E-2</v>
      </c>
      <c r="Y1665" s="282"/>
      <c r="Z1665" s="282"/>
      <c r="AA1665" s="282">
        <v>4.9950049950049898E-3</v>
      </c>
      <c r="AB1665" s="282"/>
      <c r="AC1665" s="282"/>
      <c r="AD1665" s="282">
        <v>1.9980019980019902E-3</v>
      </c>
      <c r="AE1665" s="282"/>
      <c r="AF1665" s="272">
        <f t="shared" si="103"/>
        <v>0.99999999999999756</v>
      </c>
      <c r="AG1665" s="196">
        <f t="shared" si="104"/>
        <v>0.16383616383616278</v>
      </c>
    </row>
    <row r="1666" spans="1:33" s="23" customFormat="1" x14ac:dyDescent="0.25">
      <c r="A1666" s="1">
        <v>1991</v>
      </c>
      <c r="B1666" s="1" t="s">
        <v>24</v>
      </c>
      <c r="C1666" s="1" t="str">
        <f t="shared" ref="C1666:C1729" si="105">CONCATENATE(A1666,B1666)</f>
        <v>1991NT</v>
      </c>
      <c r="D1666" s="1" t="s">
        <v>58</v>
      </c>
      <c r="E1666" s="1" t="str">
        <f t="shared" ref="E1666:E1729" si="106">CONCATENATE(C1666,D1666)</f>
        <v>1991NTResidential</v>
      </c>
      <c r="F1666" s="282">
        <v>0.36810431293881601</v>
      </c>
      <c r="G1666" s="282">
        <v>0.17753259779337999</v>
      </c>
      <c r="H1666" s="282">
        <v>3.2096288866599799E-2</v>
      </c>
      <c r="I1666" s="282">
        <v>2.0060180541624801E-3</v>
      </c>
      <c r="J1666" s="282">
        <v>3.3099297893680997E-2</v>
      </c>
      <c r="K1666" s="282">
        <v>0.10631895687061101</v>
      </c>
      <c r="L1666" s="282"/>
      <c r="M1666" s="282"/>
      <c r="N1666" s="282">
        <v>1.7051153460381101E-2</v>
      </c>
      <c r="O1666" s="282"/>
      <c r="P1666" s="282"/>
      <c r="Q1666" s="282">
        <v>2.80842527582747E-2</v>
      </c>
      <c r="R1666" s="282">
        <v>0</v>
      </c>
      <c r="S1666" s="282"/>
      <c r="T1666" s="282">
        <v>0</v>
      </c>
      <c r="U1666" s="282">
        <v>0.15947843530591699</v>
      </c>
      <c r="V1666" s="282"/>
      <c r="W1666" s="282">
        <v>3.7111334002006002E-2</v>
      </c>
      <c r="X1666" s="282">
        <v>2.6078234704112298E-2</v>
      </c>
      <c r="Y1666" s="282"/>
      <c r="Z1666" s="282"/>
      <c r="AA1666" s="282"/>
      <c r="AB1666" s="282"/>
      <c r="AC1666" s="282"/>
      <c r="AD1666" s="282">
        <v>1.3039117352056101E-2</v>
      </c>
      <c r="AE1666" s="282"/>
      <c r="AF1666" s="272">
        <f t="shared" ref="AF1666:AF1729" si="107">+SUM(F1666:AE1666)</f>
        <v>0.99999999999999745</v>
      </c>
      <c r="AG1666" s="196">
        <f t="shared" si="104"/>
        <v>0.23570712136409139</v>
      </c>
    </row>
    <row r="1667" spans="1:33" s="23" customFormat="1" x14ac:dyDescent="0.25">
      <c r="A1667" s="1">
        <v>1992</v>
      </c>
      <c r="B1667" s="1" t="s">
        <v>24</v>
      </c>
      <c r="C1667" s="1" t="str">
        <f t="shared" si="105"/>
        <v>1992NT</v>
      </c>
      <c r="D1667" s="1" t="s">
        <v>57</v>
      </c>
      <c r="E1667" s="1" t="str">
        <f t="shared" si="106"/>
        <v>1992NTC&amp;D</v>
      </c>
      <c r="F1667" s="196">
        <v>0</v>
      </c>
      <c r="G1667" s="196">
        <v>1.11E-2</v>
      </c>
      <c r="H1667" s="196">
        <v>0</v>
      </c>
      <c r="I1667" s="196">
        <v>0.31608000000000003</v>
      </c>
      <c r="J1667" s="196">
        <v>0</v>
      </c>
      <c r="K1667" s="196">
        <v>0</v>
      </c>
      <c r="L1667" s="196">
        <v>0</v>
      </c>
      <c r="M1667" s="196">
        <v>0</v>
      </c>
      <c r="N1667" s="196">
        <v>0</v>
      </c>
      <c r="O1667" s="196">
        <v>0</v>
      </c>
      <c r="P1667" s="196">
        <v>0</v>
      </c>
      <c r="Q1667" s="196">
        <v>0</v>
      </c>
      <c r="R1667" s="196">
        <v>0</v>
      </c>
      <c r="S1667" s="196">
        <v>0</v>
      </c>
      <c r="T1667" s="196">
        <v>0.29077999999999998</v>
      </c>
      <c r="U1667" s="196">
        <v>0</v>
      </c>
      <c r="V1667" s="196">
        <v>0</v>
      </c>
      <c r="W1667" s="196">
        <v>3.9359999999999951E-2</v>
      </c>
      <c r="X1667" s="196">
        <v>0</v>
      </c>
      <c r="Y1667" s="196">
        <v>0</v>
      </c>
      <c r="Z1667" s="196">
        <v>0</v>
      </c>
      <c r="AA1667" s="196">
        <v>0</v>
      </c>
      <c r="AB1667" s="196">
        <v>0.15462000000000001</v>
      </c>
      <c r="AC1667" s="196">
        <v>7.2789999999999994E-2</v>
      </c>
      <c r="AD1667" s="196">
        <v>0.11526999999999998</v>
      </c>
      <c r="AE1667" s="196">
        <v>0</v>
      </c>
      <c r="AF1667" s="272">
        <f t="shared" si="107"/>
        <v>1</v>
      </c>
      <c r="AG1667" s="196">
        <f t="shared" si="104"/>
        <v>0.67281999999999997</v>
      </c>
    </row>
    <row r="1668" spans="1:33" s="23" customFormat="1" x14ac:dyDescent="0.25">
      <c r="A1668" s="1">
        <v>1992</v>
      </c>
      <c r="B1668" s="1" t="s">
        <v>24</v>
      </c>
      <c r="C1668" s="1" t="str">
        <f t="shared" si="105"/>
        <v>1992NT</v>
      </c>
      <c r="D1668" s="1" t="s">
        <v>56</v>
      </c>
      <c r="E1668" s="1" t="str">
        <f t="shared" si="106"/>
        <v>1992NTICI</v>
      </c>
      <c r="F1668" s="282">
        <v>0.24475524475524399</v>
      </c>
      <c r="G1668" s="282">
        <v>0.45954045954045902</v>
      </c>
      <c r="H1668" s="282">
        <v>3.7962037962037898E-2</v>
      </c>
      <c r="I1668" s="282">
        <v>2.7972027972027899E-2</v>
      </c>
      <c r="J1668" s="282">
        <v>2.9970029970029901E-3</v>
      </c>
      <c r="K1668" s="282">
        <v>2.39760239760239E-2</v>
      </c>
      <c r="L1668" s="282"/>
      <c r="M1668" s="282">
        <v>1.9980019980019902E-3</v>
      </c>
      <c r="N1668" s="282">
        <v>5.9940059940059897E-3</v>
      </c>
      <c r="O1668" s="282"/>
      <c r="P1668" s="282"/>
      <c r="Q1668" s="282">
        <v>0</v>
      </c>
      <c r="R1668" s="282">
        <v>3.0969030969030899E-2</v>
      </c>
      <c r="S1668" s="282"/>
      <c r="T1668" s="282">
        <v>0</v>
      </c>
      <c r="U1668" s="282">
        <v>0.13186813186813101</v>
      </c>
      <c r="V1668" s="282"/>
      <c r="W1668" s="282">
        <v>1.09890109890109E-2</v>
      </c>
      <c r="X1668" s="282">
        <v>1.3986013986013899E-2</v>
      </c>
      <c r="Y1668" s="282"/>
      <c r="Z1668" s="282"/>
      <c r="AA1668" s="282">
        <v>4.9950049950049898E-3</v>
      </c>
      <c r="AB1668" s="282"/>
      <c r="AC1668" s="282"/>
      <c r="AD1668" s="282">
        <v>1.9980019980019902E-3</v>
      </c>
      <c r="AE1668" s="282"/>
      <c r="AF1668" s="272">
        <f t="shared" si="107"/>
        <v>0.99999999999999756</v>
      </c>
      <c r="AG1668" s="196">
        <f t="shared" si="104"/>
        <v>0.16383616383616278</v>
      </c>
    </row>
    <row r="1669" spans="1:33" s="23" customFormat="1" x14ac:dyDescent="0.25">
      <c r="A1669" s="1">
        <v>1992</v>
      </c>
      <c r="B1669" s="1" t="s">
        <v>24</v>
      </c>
      <c r="C1669" s="1" t="str">
        <f t="shared" si="105"/>
        <v>1992NT</v>
      </c>
      <c r="D1669" s="1" t="s">
        <v>58</v>
      </c>
      <c r="E1669" s="1" t="str">
        <f t="shared" si="106"/>
        <v>1992NTResidential</v>
      </c>
      <c r="F1669" s="282">
        <v>0.36810431293881601</v>
      </c>
      <c r="G1669" s="282">
        <v>0.17753259779337999</v>
      </c>
      <c r="H1669" s="282">
        <v>3.2096288866599799E-2</v>
      </c>
      <c r="I1669" s="282">
        <v>2.0060180541624801E-3</v>
      </c>
      <c r="J1669" s="282">
        <v>3.3099297893680997E-2</v>
      </c>
      <c r="K1669" s="282">
        <v>0.10631895687061101</v>
      </c>
      <c r="L1669" s="282"/>
      <c r="M1669" s="282"/>
      <c r="N1669" s="282">
        <v>1.7051153460381101E-2</v>
      </c>
      <c r="O1669" s="282"/>
      <c r="P1669" s="282"/>
      <c r="Q1669" s="282">
        <v>2.80842527582747E-2</v>
      </c>
      <c r="R1669" s="282">
        <v>0</v>
      </c>
      <c r="S1669" s="282"/>
      <c r="T1669" s="282">
        <v>0</v>
      </c>
      <c r="U1669" s="282">
        <v>0.15947843530591699</v>
      </c>
      <c r="V1669" s="282"/>
      <c r="W1669" s="282">
        <v>3.7111334002006002E-2</v>
      </c>
      <c r="X1669" s="282">
        <v>2.6078234704112298E-2</v>
      </c>
      <c r="Y1669" s="282"/>
      <c r="Z1669" s="282"/>
      <c r="AA1669" s="282"/>
      <c r="AB1669" s="282"/>
      <c r="AC1669" s="282"/>
      <c r="AD1669" s="282">
        <v>1.3039117352056101E-2</v>
      </c>
      <c r="AE1669" s="282"/>
      <c r="AF1669" s="272">
        <f t="shared" si="107"/>
        <v>0.99999999999999745</v>
      </c>
      <c r="AG1669" s="196">
        <f t="shared" si="104"/>
        <v>0.23570712136409139</v>
      </c>
    </row>
    <row r="1670" spans="1:33" s="23" customFormat="1" x14ac:dyDescent="0.25">
      <c r="A1670" s="1">
        <v>1993</v>
      </c>
      <c r="B1670" s="1" t="s">
        <v>24</v>
      </c>
      <c r="C1670" s="1" t="str">
        <f t="shared" si="105"/>
        <v>1993NT</v>
      </c>
      <c r="D1670" s="1" t="s">
        <v>57</v>
      </c>
      <c r="E1670" s="1" t="str">
        <f t="shared" si="106"/>
        <v>1993NTC&amp;D</v>
      </c>
      <c r="F1670" s="196">
        <v>0</v>
      </c>
      <c r="G1670" s="196">
        <v>1.11E-2</v>
      </c>
      <c r="H1670" s="196">
        <v>0</v>
      </c>
      <c r="I1670" s="196">
        <v>0.31608000000000003</v>
      </c>
      <c r="J1670" s="196">
        <v>0</v>
      </c>
      <c r="K1670" s="196">
        <v>0</v>
      </c>
      <c r="L1670" s="196">
        <v>0</v>
      </c>
      <c r="M1670" s="196">
        <v>0</v>
      </c>
      <c r="N1670" s="196">
        <v>0</v>
      </c>
      <c r="O1670" s="196">
        <v>0</v>
      </c>
      <c r="P1670" s="196">
        <v>0</v>
      </c>
      <c r="Q1670" s="196">
        <v>0</v>
      </c>
      <c r="R1670" s="196">
        <v>0</v>
      </c>
      <c r="S1670" s="196">
        <v>0</v>
      </c>
      <c r="T1670" s="196">
        <v>0.29077999999999998</v>
      </c>
      <c r="U1670" s="196">
        <v>0</v>
      </c>
      <c r="V1670" s="196">
        <v>0</v>
      </c>
      <c r="W1670" s="196">
        <v>3.9359999999999951E-2</v>
      </c>
      <c r="X1670" s="196">
        <v>0</v>
      </c>
      <c r="Y1670" s="196">
        <v>0</v>
      </c>
      <c r="Z1670" s="196">
        <v>0</v>
      </c>
      <c r="AA1670" s="196">
        <v>0</v>
      </c>
      <c r="AB1670" s="196">
        <v>0.15462000000000001</v>
      </c>
      <c r="AC1670" s="196">
        <v>7.2789999999999994E-2</v>
      </c>
      <c r="AD1670" s="196">
        <v>0.11526999999999998</v>
      </c>
      <c r="AE1670" s="196">
        <v>0</v>
      </c>
      <c r="AF1670" s="272">
        <f t="shared" si="107"/>
        <v>1</v>
      </c>
      <c r="AG1670" s="196">
        <f t="shared" si="104"/>
        <v>0.67281999999999997</v>
      </c>
    </row>
    <row r="1671" spans="1:33" s="23" customFormat="1" x14ac:dyDescent="0.25">
      <c r="A1671" s="1">
        <v>1993</v>
      </c>
      <c r="B1671" s="1" t="s">
        <v>24</v>
      </c>
      <c r="C1671" s="1" t="str">
        <f t="shared" si="105"/>
        <v>1993NT</v>
      </c>
      <c r="D1671" s="1" t="s">
        <v>56</v>
      </c>
      <c r="E1671" s="1" t="str">
        <f t="shared" si="106"/>
        <v>1993NTICI</v>
      </c>
      <c r="F1671" s="282">
        <v>0.24475524475524399</v>
      </c>
      <c r="G1671" s="282">
        <v>0.45954045954045902</v>
      </c>
      <c r="H1671" s="282">
        <v>3.7962037962037898E-2</v>
      </c>
      <c r="I1671" s="282">
        <v>2.7972027972027899E-2</v>
      </c>
      <c r="J1671" s="282">
        <v>2.9970029970029901E-3</v>
      </c>
      <c r="K1671" s="282">
        <v>2.39760239760239E-2</v>
      </c>
      <c r="L1671" s="282"/>
      <c r="M1671" s="282">
        <v>1.9980019980019902E-3</v>
      </c>
      <c r="N1671" s="282">
        <v>5.9940059940059897E-3</v>
      </c>
      <c r="O1671" s="282"/>
      <c r="P1671" s="282"/>
      <c r="Q1671" s="282">
        <v>0</v>
      </c>
      <c r="R1671" s="282">
        <v>3.0969030969030899E-2</v>
      </c>
      <c r="S1671" s="282"/>
      <c r="T1671" s="282">
        <v>0</v>
      </c>
      <c r="U1671" s="282">
        <v>0.13186813186813101</v>
      </c>
      <c r="V1671" s="282"/>
      <c r="W1671" s="282">
        <v>1.09890109890109E-2</v>
      </c>
      <c r="X1671" s="282">
        <v>1.3986013986013899E-2</v>
      </c>
      <c r="Y1671" s="282"/>
      <c r="Z1671" s="282"/>
      <c r="AA1671" s="282">
        <v>4.9950049950049898E-3</v>
      </c>
      <c r="AB1671" s="282"/>
      <c r="AC1671" s="282"/>
      <c r="AD1671" s="282">
        <v>1.9980019980019902E-3</v>
      </c>
      <c r="AE1671" s="282"/>
      <c r="AF1671" s="272">
        <f t="shared" si="107"/>
        <v>0.99999999999999756</v>
      </c>
      <c r="AG1671" s="196">
        <f t="shared" si="104"/>
        <v>0.16383616383616278</v>
      </c>
    </row>
    <row r="1672" spans="1:33" s="23" customFormat="1" x14ac:dyDescent="0.25">
      <c r="A1672" s="1">
        <v>1993</v>
      </c>
      <c r="B1672" s="1" t="s">
        <v>24</v>
      </c>
      <c r="C1672" s="1" t="str">
        <f t="shared" si="105"/>
        <v>1993NT</v>
      </c>
      <c r="D1672" s="1" t="s">
        <v>58</v>
      </c>
      <c r="E1672" s="1" t="str">
        <f t="shared" si="106"/>
        <v>1993NTResidential</v>
      </c>
      <c r="F1672" s="282">
        <v>0.36810431293881601</v>
      </c>
      <c r="G1672" s="282">
        <v>0.17753259779337999</v>
      </c>
      <c r="H1672" s="282">
        <v>3.2096288866599799E-2</v>
      </c>
      <c r="I1672" s="282">
        <v>2.0060180541624801E-3</v>
      </c>
      <c r="J1672" s="282">
        <v>3.3099297893680997E-2</v>
      </c>
      <c r="K1672" s="282">
        <v>0.10631895687061101</v>
      </c>
      <c r="L1672" s="282"/>
      <c r="M1672" s="282"/>
      <c r="N1672" s="282">
        <v>1.7051153460381101E-2</v>
      </c>
      <c r="O1672" s="282"/>
      <c r="P1672" s="282"/>
      <c r="Q1672" s="282">
        <v>2.80842527582747E-2</v>
      </c>
      <c r="R1672" s="282">
        <v>0</v>
      </c>
      <c r="S1672" s="282"/>
      <c r="T1672" s="282">
        <v>0</v>
      </c>
      <c r="U1672" s="282">
        <v>0.15947843530591699</v>
      </c>
      <c r="V1672" s="282"/>
      <c r="W1672" s="282">
        <v>3.7111334002006002E-2</v>
      </c>
      <c r="X1672" s="282">
        <v>2.6078234704112298E-2</v>
      </c>
      <c r="Y1672" s="282"/>
      <c r="Z1672" s="282"/>
      <c r="AA1672" s="282"/>
      <c r="AB1672" s="282"/>
      <c r="AC1672" s="282"/>
      <c r="AD1672" s="282">
        <v>1.3039117352056101E-2</v>
      </c>
      <c r="AE1672" s="282"/>
      <c r="AF1672" s="272">
        <f t="shared" si="107"/>
        <v>0.99999999999999745</v>
      </c>
      <c r="AG1672" s="196">
        <f t="shared" si="104"/>
        <v>0.23570712136409139</v>
      </c>
    </row>
    <row r="1673" spans="1:33" s="23" customFormat="1" x14ac:dyDescent="0.25">
      <c r="A1673" s="1">
        <v>1994</v>
      </c>
      <c r="B1673" s="1" t="s">
        <v>24</v>
      </c>
      <c r="C1673" s="1" t="str">
        <f t="shared" si="105"/>
        <v>1994NT</v>
      </c>
      <c r="D1673" s="1" t="s">
        <v>57</v>
      </c>
      <c r="E1673" s="1" t="str">
        <f t="shared" si="106"/>
        <v>1994NTC&amp;D</v>
      </c>
      <c r="F1673" s="196">
        <v>0</v>
      </c>
      <c r="G1673" s="196">
        <v>1.11E-2</v>
      </c>
      <c r="H1673" s="196">
        <v>0</v>
      </c>
      <c r="I1673" s="196">
        <v>0.31608000000000003</v>
      </c>
      <c r="J1673" s="196">
        <v>0</v>
      </c>
      <c r="K1673" s="196">
        <v>0</v>
      </c>
      <c r="L1673" s="196">
        <v>0</v>
      </c>
      <c r="M1673" s="196">
        <v>0</v>
      </c>
      <c r="N1673" s="196">
        <v>0</v>
      </c>
      <c r="O1673" s="196">
        <v>0</v>
      </c>
      <c r="P1673" s="196">
        <v>0</v>
      </c>
      <c r="Q1673" s="196">
        <v>0</v>
      </c>
      <c r="R1673" s="196">
        <v>0</v>
      </c>
      <c r="S1673" s="196">
        <v>0</v>
      </c>
      <c r="T1673" s="196">
        <v>0.29077999999999998</v>
      </c>
      <c r="U1673" s="196">
        <v>0</v>
      </c>
      <c r="V1673" s="196">
        <v>0</v>
      </c>
      <c r="W1673" s="196">
        <v>3.9359999999999951E-2</v>
      </c>
      <c r="X1673" s="196">
        <v>0</v>
      </c>
      <c r="Y1673" s="196">
        <v>0</v>
      </c>
      <c r="Z1673" s="196">
        <v>0</v>
      </c>
      <c r="AA1673" s="196">
        <v>0</v>
      </c>
      <c r="AB1673" s="196">
        <v>0.15462000000000001</v>
      </c>
      <c r="AC1673" s="196">
        <v>7.2789999999999994E-2</v>
      </c>
      <c r="AD1673" s="196">
        <v>0.11526999999999998</v>
      </c>
      <c r="AE1673" s="196">
        <v>0</v>
      </c>
      <c r="AF1673" s="272">
        <f t="shared" si="107"/>
        <v>1</v>
      </c>
      <c r="AG1673" s="196">
        <f t="shared" si="104"/>
        <v>0.67281999999999997</v>
      </c>
    </row>
    <row r="1674" spans="1:33" s="23" customFormat="1" x14ac:dyDescent="0.25">
      <c r="A1674" s="1">
        <v>1994</v>
      </c>
      <c r="B1674" s="1" t="s">
        <v>24</v>
      </c>
      <c r="C1674" s="1" t="str">
        <f t="shared" si="105"/>
        <v>1994NT</v>
      </c>
      <c r="D1674" s="1" t="s">
        <v>56</v>
      </c>
      <c r="E1674" s="1" t="str">
        <f t="shared" si="106"/>
        <v>1994NTICI</v>
      </c>
      <c r="F1674" s="282">
        <v>0.24475524475524399</v>
      </c>
      <c r="G1674" s="282">
        <v>0.45954045954045902</v>
      </c>
      <c r="H1674" s="282">
        <v>3.7962037962037898E-2</v>
      </c>
      <c r="I1674" s="282">
        <v>2.7972027972027899E-2</v>
      </c>
      <c r="J1674" s="282">
        <v>2.9970029970029901E-3</v>
      </c>
      <c r="K1674" s="282">
        <v>2.39760239760239E-2</v>
      </c>
      <c r="L1674" s="282"/>
      <c r="M1674" s="282">
        <v>1.9980019980019902E-3</v>
      </c>
      <c r="N1674" s="282">
        <v>5.9940059940059897E-3</v>
      </c>
      <c r="O1674" s="282"/>
      <c r="P1674" s="282"/>
      <c r="Q1674" s="282">
        <v>0</v>
      </c>
      <c r="R1674" s="282">
        <v>3.0969030969030899E-2</v>
      </c>
      <c r="S1674" s="282"/>
      <c r="T1674" s="282">
        <v>0</v>
      </c>
      <c r="U1674" s="282">
        <v>0.13186813186813101</v>
      </c>
      <c r="V1674" s="282"/>
      <c r="W1674" s="282">
        <v>1.09890109890109E-2</v>
      </c>
      <c r="X1674" s="282">
        <v>1.3986013986013899E-2</v>
      </c>
      <c r="Y1674" s="282"/>
      <c r="Z1674" s="282"/>
      <c r="AA1674" s="282">
        <v>4.9950049950049898E-3</v>
      </c>
      <c r="AB1674" s="282"/>
      <c r="AC1674" s="282"/>
      <c r="AD1674" s="282">
        <v>1.9980019980019902E-3</v>
      </c>
      <c r="AE1674" s="282"/>
      <c r="AF1674" s="272">
        <f t="shared" si="107"/>
        <v>0.99999999999999756</v>
      </c>
      <c r="AG1674" s="196">
        <f t="shared" si="104"/>
        <v>0.16383616383616278</v>
      </c>
    </row>
    <row r="1675" spans="1:33" s="23" customFormat="1" x14ac:dyDescent="0.25">
      <c r="A1675" s="1">
        <v>1994</v>
      </c>
      <c r="B1675" s="1" t="s">
        <v>24</v>
      </c>
      <c r="C1675" s="1" t="str">
        <f t="shared" si="105"/>
        <v>1994NT</v>
      </c>
      <c r="D1675" s="1" t="s">
        <v>58</v>
      </c>
      <c r="E1675" s="1" t="str">
        <f t="shared" si="106"/>
        <v>1994NTResidential</v>
      </c>
      <c r="F1675" s="282">
        <v>0.36810431293881601</v>
      </c>
      <c r="G1675" s="282">
        <v>0.17753259779337999</v>
      </c>
      <c r="H1675" s="282">
        <v>3.2096288866599799E-2</v>
      </c>
      <c r="I1675" s="282">
        <v>2.0060180541624801E-3</v>
      </c>
      <c r="J1675" s="282">
        <v>3.3099297893680997E-2</v>
      </c>
      <c r="K1675" s="282">
        <v>0.10631895687061101</v>
      </c>
      <c r="L1675" s="282"/>
      <c r="M1675" s="282"/>
      <c r="N1675" s="282">
        <v>1.7051153460381101E-2</v>
      </c>
      <c r="O1675" s="282"/>
      <c r="P1675" s="282"/>
      <c r="Q1675" s="282">
        <v>2.80842527582747E-2</v>
      </c>
      <c r="R1675" s="282">
        <v>0</v>
      </c>
      <c r="S1675" s="282"/>
      <c r="T1675" s="282">
        <v>0</v>
      </c>
      <c r="U1675" s="282">
        <v>0.15947843530591699</v>
      </c>
      <c r="V1675" s="282"/>
      <c r="W1675" s="282">
        <v>3.7111334002006002E-2</v>
      </c>
      <c r="X1675" s="282">
        <v>2.6078234704112298E-2</v>
      </c>
      <c r="Y1675" s="282"/>
      <c r="Z1675" s="282"/>
      <c r="AA1675" s="282"/>
      <c r="AB1675" s="282"/>
      <c r="AC1675" s="282"/>
      <c r="AD1675" s="282">
        <v>1.3039117352056101E-2</v>
      </c>
      <c r="AE1675" s="282"/>
      <c r="AF1675" s="272">
        <f t="shared" si="107"/>
        <v>0.99999999999999745</v>
      </c>
      <c r="AG1675" s="196">
        <f t="shared" si="104"/>
        <v>0.23570712136409139</v>
      </c>
    </row>
    <row r="1676" spans="1:33" s="23" customFormat="1" x14ac:dyDescent="0.25">
      <c r="A1676" s="1">
        <v>1995</v>
      </c>
      <c r="B1676" s="1" t="s">
        <v>24</v>
      </c>
      <c r="C1676" s="1" t="str">
        <f t="shared" si="105"/>
        <v>1995NT</v>
      </c>
      <c r="D1676" s="1" t="s">
        <v>57</v>
      </c>
      <c r="E1676" s="1" t="str">
        <f t="shared" si="106"/>
        <v>1995NTC&amp;D</v>
      </c>
      <c r="F1676" s="196">
        <v>0</v>
      </c>
      <c r="G1676" s="196">
        <v>1.11E-2</v>
      </c>
      <c r="H1676" s="196">
        <v>0</v>
      </c>
      <c r="I1676" s="196">
        <v>0.31608000000000003</v>
      </c>
      <c r="J1676" s="196">
        <v>0</v>
      </c>
      <c r="K1676" s="196">
        <v>0</v>
      </c>
      <c r="L1676" s="196">
        <v>0</v>
      </c>
      <c r="M1676" s="196">
        <v>0</v>
      </c>
      <c r="N1676" s="196">
        <v>0</v>
      </c>
      <c r="O1676" s="196">
        <v>0</v>
      </c>
      <c r="P1676" s="196">
        <v>0</v>
      </c>
      <c r="Q1676" s="196">
        <v>0</v>
      </c>
      <c r="R1676" s="196">
        <v>0</v>
      </c>
      <c r="S1676" s="196">
        <v>0</v>
      </c>
      <c r="T1676" s="196">
        <v>0.29077999999999998</v>
      </c>
      <c r="U1676" s="196">
        <v>0</v>
      </c>
      <c r="V1676" s="196">
        <v>0</v>
      </c>
      <c r="W1676" s="196">
        <v>3.9359999999999951E-2</v>
      </c>
      <c r="X1676" s="196">
        <v>0</v>
      </c>
      <c r="Y1676" s="196">
        <v>0</v>
      </c>
      <c r="Z1676" s="196">
        <v>0</v>
      </c>
      <c r="AA1676" s="196">
        <v>0</v>
      </c>
      <c r="AB1676" s="196">
        <v>0.15462000000000001</v>
      </c>
      <c r="AC1676" s="196">
        <v>7.2789999999999994E-2</v>
      </c>
      <c r="AD1676" s="196">
        <v>0.11526999999999998</v>
      </c>
      <c r="AE1676" s="196">
        <v>0</v>
      </c>
      <c r="AF1676" s="272">
        <f t="shared" si="107"/>
        <v>1</v>
      </c>
      <c r="AG1676" s="196">
        <f t="shared" si="104"/>
        <v>0.67281999999999997</v>
      </c>
    </row>
    <row r="1677" spans="1:33" s="23" customFormat="1" x14ac:dyDescent="0.25">
      <c r="A1677" s="1">
        <v>1995</v>
      </c>
      <c r="B1677" s="1" t="s">
        <v>24</v>
      </c>
      <c r="C1677" s="1" t="str">
        <f t="shared" si="105"/>
        <v>1995NT</v>
      </c>
      <c r="D1677" s="1" t="s">
        <v>56</v>
      </c>
      <c r="E1677" s="1" t="str">
        <f t="shared" si="106"/>
        <v>1995NTICI</v>
      </c>
      <c r="F1677" s="282">
        <v>0.24475524475524399</v>
      </c>
      <c r="G1677" s="282">
        <v>0.45954045954045902</v>
      </c>
      <c r="H1677" s="282">
        <v>3.7962037962037898E-2</v>
      </c>
      <c r="I1677" s="282">
        <v>2.7972027972027899E-2</v>
      </c>
      <c r="J1677" s="282">
        <v>2.9970029970029901E-3</v>
      </c>
      <c r="K1677" s="282">
        <v>2.39760239760239E-2</v>
      </c>
      <c r="L1677" s="282"/>
      <c r="M1677" s="282">
        <v>1.9980019980019902E-3</v>
      </c>
      <c r="N1677" s="282">
        <v>5.9940059940059897E-3</v>
      </c>
      <c r="O1677" s="282"/>
      <c r="P1677" s="282"/>
      <c r="Q1677" s="282">
        <v>0</v>
      </c>
      <c r="R1677" s="282">
        <v>3.0969030969030899E-2</v>
      </c>
      <c r="S1677" s="282"/>
      <c r="T1677" s="282">
        <v>0</v>
      </c>
      <c r="U1677" s="282">
        <v>0.13186813186813101</v>
      </c>
      <c r="V1677" s="282"/>
      <c r="W1677" s="282">
        <v>1.09890109890109E-2</v>
      </c>
      <c r="X1677" s="282">
        <v>1.3986013986013899E-2</v>
      </c>
      <c r="Y1677" s="282"/>
      <c r="Z1677" s="282"/>
      <c r="AA1677" s="282">
        <v>4.9950049950049898E-3</v>
      </c>
      <c r="AB1677" s="282"/>
      <c r="AC1677" s="282"/>
      <c r="AD1677" s="282">
        <v>1.9980019980019902E-3</v>
      </c>
      <c r="AE1677" s="282"/>
      <c r="AF1677" s="272">
        <f t="shared" si="107"/>
        <v>0.99999999999999756</v>
      </c>
      <c r="AG1677" s="196">
        <f t="shared" si="104"/>
        <v>0.16383616383616278</v>
      </c>
    </row>
    <row r="1678" spans="1:33" s="23" customFormat="1" x14ac:dyDescent="0.25">
      <c r="A1678" s="1">
        <v>1995</v>
      </c>
      <c r="B1678" s="1" t="s">
        <v>24</v>
      </c>
      <c r="C1678" s="1" t="str">
        <f t="shared" si="105"/>
        <v>1995NT</v>
      </c>
      <c r="D1678" s="1" t="s">
        <v>58</v>
      </c>
      <c r="E1678" s="1" t="str">
        <f t="shared" si="106"/>
        <v>1995NTResidential</v>
      </c>
      <c r="F1678" s="282">
        <v>0.36810431293881601</v>
      </c>
      <c r="G1678" s="282">
        <v>0.17753259779337999</v>
      </c>
      <c r="H1678" s="282">
        <v>3.2096288866599799E-2</v>
      </c>
      <c r="I1678" s="282">
        <v>2.0060180541624801E-3</v>
      </c>
      <c r="J1678" s="282">
        <v>3.3099297893680997E-2</v>
      </c>
      <c r="K1678" s="282">
        <v>0.10631895687061101</v>
      </c>
      <c r="L1678" s="282"/>
      <c r="M1678" s="282"/>
      <c r="N1678" s="282">
        <v>1.7051153460381101E-2</v>
      </c>
      <c r="O1678" s="282"/>
      <c r="P1678" s="282"/>
      <c r="Q1678" s="282">
        <v>2.80842527582747E-2</v>
      </c>
      <c r="R1678" s="282">
        <v>0</v>
      </c>
      <c r="S1678" s="282"/>
      <c r="T1678" s="282">
        <v>0</v>
      </c>
      <c r="U1678" s="282">
        <v>0.15947843530591699</v>
      </c>
      <c r="V1678" s="282"/>
      <c r="W1678" s="282">
        <v>3.7111334002006002E-2</v>
      </c>
      <c r="X1678" s="282">
        <v>2.6078234704112298E-2</v>
      </c>
      <c r="Y1678" s="282"/>
      <c r="Z1678" s="282"/>
      <c r="AA1678" s="282"/>
      <c r="AB1678" s="282"/>
      <c r="AC1678" s="282"/>
      <c r="AD1678" s="282">
        <v>1.3039117352056101E-2</v>
      </c>
      <c r="AE1678" s="282"/>
      <c r="AF1678" s="272">
        <f t="shared" si="107"/>
        <v>0.99999999999999745</v>
      </c>
      <c r="AG1678" s="196">
        <f t="shared" si="104"/>
        <v>0.23570712136409139</v>
      </c>
    </row>
    <row r="1679" spans="1:33" s="23" customFormat="1" x14ac:dyDescent="0.25">
      <c r="A1679" s="1">
        <v>1996</v>
      </c>
      <c r="B1679" s="1" t="s">
        <v>24</v>
      </c>
      <c r="C1679" s="1" t="str">
        <f t="shared" si="105"/>
        <v>1996NT</v>
      </c>
      <c r="D1679" s="1" t="s">
        <v>57</v>
      </c>
      <c r="E1679" s="1" t="str">
        <f t="shared" si="106"/>
        <v>1996NTC&amp;D</v>
      </c>
      <c r="F1679" s="196">
        <v>0</v>
      </c>
      <c r="G1679" s="196">
        <v>1.11E-2</v>
      </c>
      <c r="H1679" s="196">
        <v>0</v>
      </c>
      <c r="I1679" s="196">
        <v>0.31608000000000003</v>
      </c>
      <c r="J1679" s="196">
        <v>0</v>
      </c>
      <c r="K1679" s="196">
        <v>0</v>
      </c>
      <c r="L1679" s="196">
        <v>0</v>
      </c>
      <c r="M1679" s="196">
        <v>0</v>
      </c>
      <c r="N1679" s="196">
        <v>0</v>
      </c>
      <c r="O1679" s="196">
        <v>0</v>
      </c>
      <c r="P1679" s="196">
        <v>0</v>
      </c>
      <c r="Q1679" s="196">
        <v>0</v>
      </c>
      <c r="R1679" s="196">
        <v>0</v>
      </c>
      <c r="S1679" s="196">
        <v>0</v>
      </c>
      <c r="T1679" s="196">
        <v>0.29077999999999998</v>
      </c>
      <c r="U1679" s="196">
        <v>0</v>
      </c>
      <c r="V1679" s="196">
        <v>0</v>
      </c>
      <c r="W1679" s="196">
        <v>3.9359999999999951E-2</v>
      </c>
      <c r="X1679" s="196">
        <v>0</v>
      </c>
      <c r="Y1679" s="196">
        <v>0</v>
      </c>
      <c r="Z1679" s="196">
        <v>0</v>
      </c>
      <c r="AA1679" s="196">
        <v>0</v>
      </c>
      <c r="AB1679" s="196">
        <v>0.15462000000000001</v>
      </c>
      <c r="AC1679" s="196">
        <v>7.2789999999999994E-2</v>
      </c>
      <c r="AD1679" s="196">
        <v>0.11526999999999998</v>
      </c>
      <c r="AE1679" s="196">
        <v>0</v>
      </c>
      <c r="AF1679" s="272">
        <f t="shared" si="107"/>
        <v>1</v>
      </c>
      <c r="AG1679" s="196">
        <f t="shared" si="104"/>
        <v>0.67281999999999997</v>
      </c>
    </row>
    <row r="1680" spans="1:33" s="23" customFormat="1" x14ac:dyDescent="0.25">
      <c r="A1680" s="1">
        <v>1996</v>
      </c>
      <c r="B1680" s="1" t="s">
        <v>24</v>
      </c>
      <c r="C1680" s="1" t="str">
        <f t="shared" si="105"/>
        <v>1996NT</v>
      </c>
      <c r="D1680" s="1" t="s">
        <v>56</v>
      </c>
      <c r="E1680" s="1" t="str">
        <f t="shared" si="106"/>
        <v>1996NTICI</v>
      </c>
      <c r="F1680" s="282">
        <v>0.24475524475524399</v>
      </c>
      <c r="G1680" s="282">
        <v>0.45954045954045902</v>
      </c>
      <c r="H1680" s="282">
        <v>3.7962037962037898E-2</v>
      </c>
      <c r="I1680" s="282">
        <v>2.7972027972027899E-2</v>
      </c>
      <c r="J1680" s="282">
        <v>2.9970029970029901E-3</v>
      </c>
      <c r="K1680" s="282">
        <v>2.39760239760239E-2</v>
      </c>
      <c r="L1680" s="282"/>
      <c r="M1680" s="282">
        <v>1.9980019980019902E-3</v>
      </c>
      <c r="N1680" s="282">
        <v>5.9940059940059897E-3</v>
      </c>
      <c r="O1680" s="282"/>
      <c r="P1680" s="282"/>
      <c r="Q1680" s="282">
        <v>0</v>
      </c>
      <c r="R1680" s="282">
        <v>3.0969030969030899E-2</v>
      </c>
      <c r="S1680" s="282"/>
      <c r="T1680" s="282">
        <v>0</v>
      </c>
      <c r="U1680" s="282">
        <v>0.13186813186813101</v>
      </c>
      <c r="V1680" s="282"/>
      <c r="W1680" s="282">
        <v>1.09890109890109E-2</v>
      </c>
      <c r="X1680" s="282">
        <v>1.3986013986013899E-2</v>
      </c>
      <c r="Y1680" s="282"/>
      <c r="Z1680" s="282"/>
      <c r="AA1680" s="282">
        <v>4.9950049950049898E-3</v>
      </c>
      <c r="AB1680" s="282"/>
      <c r="AC1680" s="282"/>
      <c r="AD1680" s="282">
        <v>1.9980019980019902E-3</v>
      </c>
      <c r="AE1680" s="282"/>
      <c r="AF1680" s="272">
        <f t="shared" si="107"/>
        <v>0.99999999999999756</v>
      </c>
      <c r="AG1680" s="196">
        <f t="shared" si="104"/>
        <v>0.16383616383616278</v>
      </c>
    </row>
    <row r="1681" spans="1:33" s="23" customFormat="1" x14ac:dyDescent="0.25">
      <c r="A1681" s="1">
        <v>1996</v>
      </c>
      <c r="B1681" s="1" t="s">
        <v>24</v>
      </c>
      <c r="C1681" s="1" t="str">
        <f t="shared" si="105"/>
        <v>1996NT</v>
      </c>
      <c r="D1681" s="1" t="s">
        <v>58</v>
      </c>
      <c r="E1681" s="1" t="str">
        <f t="shared" si="106"/>
        <v>1996NTResidential</v>
      </c>
      <c r="F1681" s="282">
        <v>0.36810431293881601</v>
      </c>
      <c r="G1681" s="282">
        <v>0.17753259779337999</v>
      </c>
      <c r="H1681" s="282">
        <v>3.2096288866599799E-2</v>
      </c>
      <c r="I1681" s="282">
        <v>2.0060180541624801E-3</v>
      </c>
      <c r="J1681" s="282">
        <v>3.3099297893680997E-2</v>
      </c>
      <c r="K1681" s="282">
        <v>0.10631895687061101</v>
      </c>
      <c r="L1681" s="282"/>
      <c r="M1681" s="282"/>
      <c r="N1681" s="282">
        <v>1.7051153460381101E-2</v>
      </c>
      <c r="O1681" s="282"/>
      <c r="P1681" s="282"/>
      <c r="Q1681" s="282">
        <v>2.80842527582747E-2</v>
      </c>
      <c r="R1681" s="282">
        <v>0</v>
      </c>
      <c r="S1681" s="282"/>
      <c r="T1681" s="282">
        <v>0</v>
      </c>
      <c r="U1681" s="282">
        <v>0.15947843530591699</v>
      </c>
      <c r="V1681" s="282"/>
      <c r="W1681" s="282">
        <v>3.7111334002006002E-2</v>
      </c>
      <c r="X1681" s="282">
        <v>2.6078234704112298E-2</v>
      </c>
      <c r="Y1681" s="282"/>
      <c r="Z1681" s="282"/>
      <c r="AA1681" s="282"/>
      <c r="AB1681" s="282"/>
      <c r="AC1681" s="282"/>
      <c r="AD1681" s="282">
        <v>1.3039117352056101E-2</v>
      </c>
      <c r="AE1681" s="282"/>
      <c r="AF1681" s="272">
        <f t="shared" si="107"/>
        <v>0.99999999999999745</v>
      </c>
      <c r="AG1681" s="196">
        <f t="shared" si="104"/>
        <v>0.23570712136409139</v>
      </c>
    </row>
    <row r="1682" spans="1:33" s="23" customFormat="1" x14ac:dyDescent="0.25">
      <c r="A1682" s="1">
        <v>1997</v>
      </c>
      <c r="B1682" s="1" t="s">
        <v>24</v>
      </c>
      <c r="C1682" s="1" t="str">
        <f t="shared" si="105"/>
        <v>1997NT</v>
      </c>
      <c r="D1682" s="1" t="s">
        <v>57</v>
      </c>
      <c r="E1682" s="1" t="str">
        <f t="shared" si="106"/>
        <v>1997NTC&amp;D</v>
      </c>
      <c r="F1682" s="196">
        <v>0</v>
      </c>
      <c r="G1682" s="196">
        <v>1.11E-2</v>
      </c>
      <c r="H1682" s="196">
        <v>0</v>
      </c>
      <c r="I1682" s="196">
        <v>0.31608000000000003</v>
      </c>
      <c r="J1682" s="196">
        <v>0</v>
      </c>
      <c r="K1682" s="196">
        <v>0</v>
      </c>
      <c r="L1682" s="196">
        <v>0</v>
      </c>
      <c r="M1682" s="196">
        <v>0</v>
      </c>
      <c r="N1682" s="196">
        <v>0</v>
      </c>
      <c r="O1682" s="196">
        <v>0</v>
      </c>
      <c r="P1682" s="196">
        <v>0</v>
      </c>
      <c r="Q1682" s="196">
        <v>0</v>
      </c>
      <c r="R1682" s="196">
        <v>0</v>
      </c>
      <c r="S1682" s="196">
        <v>0</v>
      </c>
      <c r="T1682" s="196">
        <v>0.29077999999999998</v>
      </c>
      <c r="U1682" s="196">
        <v>0</v>
      </c>
      <c r="V1682" s="196">
        <v>0</v>
      </c>
      <c r="W1682" s="196">
        <v>3.9359999999999951E-2</v>
      </c>
      <c r="X1682" s="196">
        <v>0</v>
      </c>
      <c r="Y1682" s="196">
        <v>0</v>
      </c>
      <c r="Z1682" s="196">
        <v>0</v>
      </c>
      <c r="AA1682" s="196">
        <v>0</v>
      </c>
      <c r="AB1682" s="196">
        <v>0.15462000000000001</v>
      </c>
      <c r="AC1682" s="196">
        <v>7.2789999999999994E-2</v>
      </c>
      <c r="AD1682" s="196">
        <v>0.11526999999999998</v>
      </c>
      <c r="AE1682" s="196">
        <v>0</v>
      </c>
      <c r="AF1682" s="272">
        <f t="shared" si="107"/>
        <v>1</v>
      </c>
      <c r="AG1682" s="196">
        <f t="shared" si="104"/>
        <v>0.67281999999999997</v>
      </c>
    </row>
    <row r="1683" spans="1:33" s="23" customFormat="1" x14ac:dyDescent="0.25">
      <c r="A1683" s="1">
        <v>1997</v>
      </c>
      <c r="B1683" s="1" t="s">
        <v>24</v>
      </c>
      <c r="C1683" s="1" t="str">
        <f t="shared" si="105"/>
        <v>1997NT</v>
      </c>
      <c r="D1683" s="1" t="s">
        <v>56</v>
      </c>
      <c r="E1683" s="1" t="str">
        <f t="shared" si="106"/>
        <v>1997NTICI</v>
      </c>
      <c r="F1683" s="282">
        <v>0.24475524475524399</v>
      </c>
      <c r="G1683" s="282">
        <v>0.45954045954045902</v>
      </c>
      <c r="H1683" s="282">
        <v>3.7962037962037898E-2</v>
      </c>
      <c r="I1683" s="282">
        <v>2.7972027972027899E-2</v>
      </c>
      <c r="J1683" s="282">
        <v>2.9970029970029901E-3</v>
      </c>
      <c r="K1683" s="282">
        <v>2.39760239760239E-2</v>
      </c>
      <c r="L1683" s="282"/>
      <c r="M1683" s="282">
        <v>1.9980019980019902E-3</v>
      </c>
      <c r="N1683" s="282">
        <v>5.9940059940059897E-3</v>
      </c>
      <c r="O1683" s="282"/>
      <c r="P1683" s="282"/>
      <c r="Q1683" s="282">
        <v>0</v>
      </c>
      <c r="R1683" s="282">
        <v>3.0969030969030899E-2</v>
      </c>
      <c r="S1683" s="282"/>
      <c r="T1683" s="282">
        <v>0</v>
      </c>
      <c r="U1683" s="282">
        <v>0.13186813186813101</v>
      </c>
      <c r="V1683" s="282"/>
      <c r="W1683" s="282">
        <v>1.09890109890109E-2</v>
      </c>
      <c r="X1683" s="282">
        <v>1.3986013986013899E-2</v>
      </c>
      <c r="Y1683" s="282"/>
      <c r="Z1683" s="282"/>
      <c r="AA1683" s="282">
        <v>4.9950049950049898E-3</v>
      </c>
      <c r="AB1683" s="282"/>
      <c r="AC1683" s="282"/>
      <c r="AD1683" s="282">
        <v>1.9980019980019902E-3</v>
      </c>
      <c r="AE1683" s="282"/>
      <c r="AF1683" s="272">
        <f t="shared" si="107"/>
        <v>0.99999999999999756</v>
      </c>
      <c r="AG1683" s="196">
        <f t="shared" si="104"/>
        <v>0.16383616383616278</v>
      </c>
    </row>
    <row r="1684" spans="1:33" s="23" customFormat="1" x14ac:dyDescent="0.25">
      <c r="A1684" s="1">
        <v>1997</v>
      </c>
      <c r="B1684" s="1" t="s">
        <v>24</v>
      </c>
      <c r="C1684" s="1" t="str">
        <f t="shared" si="105"/>
        <v>1997NT</v>
      </c>
      <c r="D1684" s="1" t="s">
        <v>58</v>
      </c>
      <c r="E1684" s="1" t="str">
        <f t="shared" si="106"/>
        <v>1997NTResidential</v>
      </c>
      <c r="F1684" s="282">
        <v>0.36810431293881601</v>
      </c>
      <c r="G1684" s="282">
        <v>0.17753259779337999</v>
      </c>
      <c r="H1684" s="282">
        <v>3.2096288866599799E-2</v>
      </c>
      <c r="I1684" s="282">
        <v>2.0060180541624801E-3</v>
      </c>
      <c r="J1684" s="282">
        <v>3.3099297893680997E-2</v>
      </c>
      <c r="K1684" s="282">
        <v>0.10631895687061101</v>
      </c>
      <c r="L1684" s="282"/>
      <c r="M1684" s="282"/>
      <c r="N1684" s="282">
        <v>1.7051153460381101E-2</v>
      </c>
      <c r="O1684" s="282"/>
      <c r="P1684" s="282"/>
      <c r="Q1684" s="282">
        <v>2.80842527582747E-2</v>
      </c>
      <c r="R1684" s="282">
        <v>0</v>
      </c>
      <c r="S1684" s="282"/>
      <c r="T1684" s="282">
        <v>0</v>
      </c>
      <c r="U1684" s="282">
        <v>0.15947843530591699</v>
      </c>
      <c r="V1684" s="282"/>
      <c r="W1684" s="282">
        <v>3.7111334002006002E-2</v>
      </c>
      <c r="X1684" s="282">
        <v>2.6078234704112298E-2</v>
      </c>
      <c r="Y1684" s="282"/>
      <c r="Z1684" s="282"/>
      <c r="AA1684" s="282"/>
      <c r="AB1684" s="282"/>
      <c r="AC1684" s="282"/>
      <c r="AD1684" s="282">
        <v>1.3039117352056101E-2</v>
      </c>
      <c r="AE1684" s="282"/>
      <c r="AF1684" s="272">
        <f t="shared" si="107"/>
        <v>0.99999999999999745</v>
      </c>
      <c r="AG1684" s="196">
        <f t="shared" si="104"/>
        <v>0.23570712136409139</v>
      </c>
    </row>
    <row r="1685" spans="1:33" s="23" customFormat="1" x14ac:dyDescent="0.25">
      <c r="A1685" s="1">
        <v>1998</v>
      </c>
      <c r="B1685" s="1" t="s">
        <v>24</v>
      </c>
      <c r="C1685" s="1" t="str">
        <f t="shared" si="105"/>
        <v>1998NT</v>
      </c>
      <c r="D1685" s="1" t="s">
        <v>57</v>
      </c>
      <c r="E1685" s="1" t="str">
        <f t="shared" si="106"/>
        <v>1998NTC&amp;D</v>
      </c>
      <c r="F1685" s="196">
        <v>0</v>
      </c>
      <c r="G1685" s="196">
        <v>1.11E-2</v>
      </c>
      <c r="H1685" s="196">
        <v>0</v>
      </c>
      <c r="I1685" s="196">
        <v>0.31608000000000003</v>
      </c>
      <c r="J1685" s="196">
        <v>0</v>
      </c>
      <c r="K1685" s="196">
        <v>0</v>
      </c>
      <c r="L1685" s="196">
        <v>0</v>
      </c>
      <c r="M1685" s="196">
        <v>0</v>
      </c>
      <c r="N1685" s="196">
        <v>0</v>
      </c>
      <c r="O1685" s="196">
        <v>0</v>
      </c>
      <c r="P1685" s="196">
        <v>0</v>
      </c>
      <c r="Q1685" s="196">
        <v>0</v>
      </c>
      <c r="R1685" s="196">
        <v>0</v>
      </c>
      <c r="S1685" s="196">
        <v>0</v>
      </c>
      <c r="T1685" s="196">
        <v>0.29077999999999998</v>
      </c>
      <c r="U1685" s="196">
        <v>0</v>
      </c>
      <c r="V1685" s="196">
        <v>0</v>
      </c>
      <c r="W1685" s="196">
        <v>3.9359999999999951E-2</v>
      </c>
      <c r="X1685" s="196">
        <v>0</v>
      </c>
      <c r="Y1685" s="196">
        <v>0</v>
      </c>
      <c r="Z1685" s="196">
        <v>0</v>
      </c>
      <c r="AA1685" s="196">
        <v>0</v>
      </c>
      <c r="AB1685" s="196">
        <v>0.15462000000000001</v>
      </c>
      <c r="AC1685" s="196">
        <v>7.2789999999999994E-2</v>
      </c>
      <c r="AD1685" s="196">
        <v>0.11526999999999998</v>
      </c>
      <c r="AE1685" s="196">
        <v>0</v>
      </c>
      <c r="AF1685" s="272">
        <f t="shared" si="107"/>
        <v>1</v>
      </c>
      <c r="AG1685" s="196">
        <f t="shared" si="104"/>
        <v>0.67281999999999997</v>
      </c>
    </row>
    <row r="1686" spans="1:33" s="23" customFormat="1" x14ac:dyDescent="0.25">
      <c r="A1686" s="1">
        <v>1998</v>
      </c>
      <c r="B1686" s="1" t="s">
        <v>24</v>
      </c>
      <c r="C1686" s="1" t="str">
        <f t="shared" si="105"/>
        <v>1998NT</v>
      </c>
      <c r="D1686" s="1" t="s">
        <v>56</v>
      </c>
      <c r="E1686" s="1" t="str">
        <f t="shared" si="106"/>
        <v>1998NTICI</v>
      </c>
      <c r="F1686" s="282">
        <v>0.24475524475524399</v>
      </c>
      <c r="G1686" s="282">
        <v>0.45954045954045902</v>
      </c>
      <c r="H1686" s="282">
        <v>3.7962037962037898E-2</v>
      </c>
      <c r="I1686" s="282">
        <v>2.7972027972027899E-2</v>
      </c>
      <c r="J1686" s="282">
        <v>2.9970029970029901E-3</v>
      </c>
      <c r="K1686" s="282">
        <v>2.39760239760239E-2</v>
      </c>
      <c r="L1686" s="282"/>
      <c r="M1686" s="282">
        <v>1.9980019980019902E-3</v>
      </c>
      <c r="N1686" s="282">
        <v>5.9940059940059897E-3</v>
      </c>
      <c r="O1686" s="282"/>
      <c r="P1686" s="282"/>
      <c r="Q1686" s="282">
        <v>0</v>
      </c>
      <c r="R1686" s="282">
        <v>3.0969030969030899E-2</v>
      </c>
      <c r="S1686" s="282"/>
      <c r="T1686" s="282">
        <v>0</v>
      </c>
      <c r="U1686" s="282">
        <v>0.13186813186813101</v>
      </c>
      <c r="V1686" s="282"/>
      <c r="W1686" s="282">
        <v>1.09890109890109E-2</v>
      </c>
      <c r="X1686" s="282">
        <v>1.3986013986013899E-2</v>
      </c>
      <c r="Y1686" s="282"/>
      <c r="Z1686" s="282"/>
      <c r="AA1686" s="282">
        <v>4.9950049950049898E-3</v>
      </c>
      <c r="AB1686" s="282"/>
      <c r="AC1686" s="282"/>
      <c r="AD1686" s="282">
        <v>1.9980019980019902E-3</v>
      </c>
      <c r="AE1686" s="282"/>
      <c r="AF1686" s="272">
        <f t="shared" si="107"/>
        <v>0.99999999999999756</v>
      </c>
      <c r="AG1686" s="196">
        <f t="shared" si="104"/>
        <v>0.16383616383616278</v>
      </c>
    </row>
    <row r="1687" spans="1:33" s="23" customFormat="1" x14ac:dyDescent="0.25">
      <c r="A1687" s="1">
        <v>1998</v>
      </c>
      <c r="B1687" s="1" t="s">
        <v>24</v>
      </c>
      <c r="C1687" s="1" t="str">
        <f t="shared" si="105"/>
        <v>1998NT</v>
      </c>
      <c r="D1687" s="1" t="s">
        <v>58</v>
      </c>
      <c r="E1687" s="1" t="str">
        <f t="shared" si="106"/>
        <v>1998NTResidential</v>
      </c>
      <c r="F1687" s="282">
        <v>0.36810431293881601</v>
      </c>
      <c r="G1687" s="282">
        <v>0.17753259779337999</v>
      </c>
      <c r="H1687" s="282">
        <v>3.2096288866599799E-2</v>
      </c>
      <c r="I1687" s="282">
        <v>2.0060180541624801E-3</v>
      </c>
      <c r="J1687" s="282">
        <v>3.3099297893680997E-2</v>
      </c>
      <c r="K1687" s="282">
        <v>0.10631895687061101</v>
      </c>
      <c r="L1687" s="282"/>
      <c r="M1687" s="282"/>
      <c r="N1687" s="282">
        <v>1.7051153460381101E-2</v>
      </c>
      <c r="O1687" s="282"/>
      <c r="P1687" s="282"/>
      <c r="Q1687" s="282">
        <v>2.80842527582747E-2</v>
      </c>
      <c r="R1687" s="282">
        <v>0</v>
      </c>
      <c r="S1687" s="282"/>
      <c r="T1687" s="282">
        <v>0</v>
      </c>
      <c r="U1687" s="282">
        <v>0.15947843530591699</v>
      </c>
      <c r="V1687" s="282"/>
      <c r="W1687" s="282">
        <v>3.7111334002006002E-2</v>
      </c>
      <c r="X1687" s="282">
        <v>2.6078234704112298E-2</v>
      </c>
      <c r="Y1687" s="282"/>
      <c r="Z1687" s="282"/>
      <c r="AA1687" s="282"/>
      <c r="AB1687" s="282"/>
      <c r="AC1687" s="282"/>
      <c r="AD1687" s="282">
        <v>1.3039117352056101E-2</v>
      </c>
      <c r="AE1687" s="282"/>
      <c r="AF1687" s="272">
        <f t="shared" si="107"/>
        <v>0.99999999999999745</v>
      </c>
      <c r="AG1687" s="196">
        <f t="shared" si="104"/>
        <v>0.23570712136409139</v>
      </c>
    </row>
    <row r="1688" spans="1:33" s="23" customFormat="1" x14ac:dyDescent="0.25">
      <c r="A1688" s="1">
        <v>1999</v>
      </c>
      <c r="B1688" s="1" t="s">
        <v>24</v>
      </c>
      <c r="C1688" s="1" t="str">
        <f t="shared" si="105"/>
        <v>1999NT</v>
      </c>
      <c r="D1688" s="1" t="s">
        <v>57</v>
      </c>
      <c r="E1688" s="1" t="str">
        <f t="shared" si="106"/>
        <v>1999NTC&amp;D</v>
      </c>
      <c r="F1688" s="196">
        <v>0</v>
      </c>
      <c r="G1688" s="196">
        <v>1.11E-2</v>
      </c>
      <c r="H1688" s="196">
        <v>0</v>
      </c>
      <c r="I1688" s="196">
        <v>0.31608000000000003</v>
      </c>
      <c r="J1688" s="196">
        <v>0</v>
      </c>
      <c r="K1688" s="196">
        <v>0</v>
      </c>
      <c r="L1688" s="196">
        <v>0</v>
      </c>
      <c r="M1688" s="196">
        <v>0</v>
      </c>
      <c r="N1688" s="196">
        <v>0</v>
      </c>
      <c r="O1688" s="196">
        <v>0</v>
      </c>
      <c r="P1688" s="196">
        <v>0</v>
      </c>
      <c r="Q1688" s="196">
        <v>0</v>
      </c>
      <c r="R1688" s="196">
        <v>0</v>
      </c>
      <c r="S1688" s="196">
        <v>0</v>
      </c>
      <c r="T1688" s="196">
        <v>0.29077999999999998</v>
      </c>
      <c r="U1688" s="196">
        <v>0</v>
      </c>
      <c r="V1688" s="196">
        <v>0</v>
      </c>
      <c r="W1688" s="196">
        <v>3.9359999999999951E-2</v>
      </c>
      <c r="X1688" s="196">
        <v>0</v>
      </c>
      <c r="Y1688" s="197">
        <v>0</v>
      </c>
      <c r="Z1688" s="196">
        <v>0</v>
      </c>
      <c r="AA1688" s="196">
        <v>0</v>
      </c>
      <c r="AB1688" s="196">
        <v>0.15462000000000001</v>
      </c>
      <c r="AC1688" s="196">
        <v>7.2789999999999994E-2</v>
      </c>
      <c r="AD1688" s="196">
        <v>0.11526999999999998</v>
      </c>
      <c r="AE1688" s="196">
        <v>0</v>
      </c>
      <c r="AF1688" s="272">
        <f t="shared" si="107"/>
        <v>1</v>
      </c>
      <c r="AG1688" s="196">
        <f t="shared" si="104"/>
        <v>0.67281999999999997</v>
      </c>
    </row>
    <row r="1689" spans="1:33" s="23" customFormat="1" x14ac:dyDescent="0.25">
      <c r="A1689" s="1">
        <v>1999</v>
      </c>
      <c r="B1689" s="1" t="s">
        <v>24</v>
      </c>
      <c r="C1689" s="1" t="str">
        <f t="shared" si="105"/>
        <v>1999NT</v>
      </c>
      <c r="D1689" s="1" t="s">
        <v>56</v>
      </c>
      <c r="E1689" s="1" t="str">
        <f t="shared" si="106"/>
        <v>1999NTICI</v>
      </c>
      <c r="F1689" s="282">
        <v>0.24475524475524399</v>
      </c>
      <c r="G1689" s="282">
        <v>0.45954045954045902</v>
      </c>
      <c r="H1689" s="282">
        <v>3.7962037962037898E-2</v>
      </c>
      <c r="I1689" s="282">
        <v>2.7972027972027899E-2</v>
      </c>
      <c r="J1689" s="282">
        <v>2.9970029970029901E-3</v>
      </c>
      <c r="K1689" s="282">
        <v>2.39760239760239E-2</v>
      </c>
      <c r="L1689" s="282"/>
      <c r="M1689" s="282">
        <v>1.9980019980019902E-3</v>
      </c>
      <c r="N1689" s="282">
        <v>5.9940059940059897E-3</v>
      </c>
      <c r="O1689" s="282"/>
      <c r="P1689" s="282"/>
      <c r="Q1689" s="282">
        <v>0</v>
      </c>
      <c r="R1689" s="282">
        <v>3.0969030969030899E-2</v>
      </c>
      <c r="S1689" s="282"/>
      <c r="T1689" s="282">
        <v>0</v>
      </c>
      <c r="U1689" s="282">
        <v>0.13186813186813101</v>
      </c>
      <c r="V1689" s="282"/>
      <c r="W1689" s="282">
        <v>1.09890109890109E-2</v>
      </c>
      <c r="X1689" s="282">
        <v>1.3986013986013899E-2</v>
      </c>
      <c r="Y1689" s="282"/>
      <c r="Z1689" s="282"/>
      <c r="AA1689" s="282">
        <v>4.9950049950049898E-3</v>
      </c>
      <c r="AB1689" s="282"/>
      <c r="AC1689" s="282"/>
      <c r="AD1689" s="282">
        <v>1.9980019980019902E-3</v>
      </c>
      <c r="AE1689" s="282"/>
      <c r="AF1689" s="272">
        <f t="shared" si="107"/>
        <v>0.99999999999999756</v>
      </c>
      <c r="AG1689" s="196">
        <f t="shared" si="104"/>
        <v>0.16383616383616278</v>
      </c>
    </row>
    <row r="1690" spans="1:33" s="23" customFormat="1" x14ac:dyDescent="0.25">
      <c r="A1690" s="1">
        <v>1999</v>
      </c>
      <c r="B1690" s="1" t="s">
        <v>24</v>
      </c>
      <c r="C1690" s="1" t="str">
        <f t="shared" si="105"/>
        <v>1999NT</v>
      </c>
      <c r="D1690" s="1" t="s">
        <v>58</v>
      </c>
      <c r="E1690" s="1" t="str">
        <f t="shared" si="106"/>
        <v>1999NTResidential</v>
      </c>
      <c r="F1690" s="282">
        <v>0.36810431293881601</v>
      </c>
      <c r="G1690" s="282">
        <v>0.17753259779337999</v>
      </c>
      <c r="H1690" s="282">
        <v>3.2096288866599799E-2</v>
      </c>
      <c r="I1690" s="282">
        <v>2.0060180541624801E-3</v>
      </c>
      <c r="J1690" s="282">
        <v>3.3099297893680997E-2</v>
      </c>
      <c r="K1690" s="282">
        <v>0.10631895687061101</v>
      </c>
      <c r="L1690" s="282"/>
      <c r="M1690" s="282"/>
      <c r="N1690" s="282">
        <v>1.7051153460381101E-2</v>
      </c>
      <c r="O1690" s="282"/>
      <c r="P1690" s="282"/>
      <c r="Q1690" s="282">
        <v>2.80842527582747E-2</v>
      </c>
      <c r="R1690" s="282">
        <v>0</v>
      </c>
      <c r="S1690" s="282"/>
      <c r="T1690" s="282">
        <v>0</v>
      </c>
      <c r="U1690" s="282">
        <v>0.15947843530591699</v>
      </c>
      <c r="V1690" s="282"/>
      <c r="W1690" s="282">
        <v>3.7111334002006002E-2</v>
      </c>
      <c r="X1690" s="282">
        <v>2.6078234704112298E-2</v>
      </c>
      <c r="Y1690" s="282"/>
      <c r="Z1690" s="282"/>
      <c r="AA1690" s="282"/>
      <c r="AB1690" s="282"/>
      <c r="AC1690" s="282"/>
      <c r="AD1690" s="282">
        <v>1.3039117352056101E-2</v>
      </c>
      <c r="AE1690" s="282"/>
      <c r="AF1690" s="272">
        <f t="shared" si="107"/>
        <v>0.99999999999999745</v>
      </c>
      <c r="AG1690" s="196">
        <f t="shared" si="104"/>
        <v>0.23570712136409139</v>
      </c>
    </row>
    <row r="1691" spans="1:33" s="23" customFormat="1" x14ac:dyDescent="0.25">
      <c r="A1691" s="1">
        <v>2000</v>
      </c>
      <c r="B1691" s="1" t="s">
        <v>24</v>
      </c>
      <c r="C1691" s="1" t="str">
        <f t="shared" si="105"/>
        <v>2000NT</v>
      </c>
      <c r="D1691" s="1" t="s">
        <v>57</v>
      </c>
      <c r="E1691" s="1" t="str">
        <f t="shared" si="106"/>
        <v>2000NTC&amp;D</v>
      </c>
      <c r="F1691" s="196">
        <v>0</v>
      </c>
      <c r="G1691" s="196">
        <v>1.11E-2</v>
      </c>
      <c r="H1691" s="196">
        <v>0</v>
      </c>
      <c r="I1691" s="196">
        <v>0.31608000000000003</v>
      </c>
      <c r="J1691" s="196">
        <v>0</v>
      </c>
      <c r="K1691" s="196">
        <v>0</v>
      </c>
      <c r="L1691" s="196">
        <v>0</v>
      </c>
      <c r="M1691" s="196">
        <v>0</v>
      </c>
      <c r="N1691" s="196">
        <v>0</v>
      </c>
      <c r="O1691" s="196">
        <v>0</v>
      </c>
      <c r="P1691" s="196">
        <v>0</v>
      </c>
      <c r="Q1691" s="196">
        <v>0</v>
      </c>
      <c r="R1691" s="196">
        <v>0</v>
      </c>
      <c r="S1691" s="196">
        <v>0</v>
      </c>
      <c r="T1691" s="196">
        <v>0.29077999999999998</v>
      </c>
      <c r="U1691" s="196">
        <v>0</v>
      </c>
      <c r="V1691" s="196">
        <v>0</v>
      </c>
      <c r="W1691" s="196">
        <v>3.9359999999999951E-2</v>
      </c>
      <c r="X1691" s="196">
        <v>0</v>
      </c>
      <c r="Y1691" s="197">
        <v>0</v>
      </c>
      <c r="Z1691" s="196">
        <v>0</v>
      </c>
      <c r="AA1691" s="196">
        <v>0</v>
      </c>
      <c r="AB1691" s="196">
        <v>0.15462000000000001</v>
      </c>
      <c r="AC1691" s="196">
        <v>7.2789999999999994E-2</v>
      </c>
      <c r="AD1691" s="196">
        <v>0.11526999999999998</v>
      </c>
      <c r="AE1691" s="196">
        <v>0</v>
      </c>
      <c r="AF1691" s="272">
        <f t="shared" si="107"/>
        <v>1</v>
      </c>
      <c r="AG1691" s="196">
        <f t="shared" si="104"/>
        <v>0.67281999999999997</v>
      </c>
    </row>
    <row r="1692" spans="1:33" s="23" customFormat="1" x14ac:dyDescent="0.25">
      <c r="A1692" s="1">
        <v>2000</v>
      </c>
      <c r="B1692" s="1" t="s">
        <v>24</v>
      </c>
      <c r="C1692" s="1" t="str">
        <f t="shared" si="105"/>
        <v>2000NT</v>
      </c>
      <c r="D1692" s="1" t="s">
        <v>56</v>
      </c>
      <c r="E1692" s="1" t="str">
        <f t="shared" si="106"/>
        <v>2000NTICI</v>
      </c>
      <c r="F1692" s="282">
        <v>0.24475524475524399</v>
      </c>
      <c r="G1692" s="282">
        <v>0.45954045954045902</v>
      </c>
      <c r="H1692" s="282">
        <v>3.7962037962037898E-2</v>
      </c>
      <c r="I1692" s="282">
        <v>2.7972027972027899E-2</v>
      </c>
      <c r="J1692" s="282">
        <v>2.9970029970029901E-3</v>
      </c>
      <c r="K1692" s="282">
        <v>2.39760239760239E-2</v>
      </c>
      <c r="L1692" s="282"/>
      <c r="M1692" s="282">
        <v>1.9980019980019902E-3</v>
      </c>
      <c r="N1692" s="282">
        <v>5.9940059940059897E-3</v>
      </c>
      <c r="O1692" s="282"/>
      <c r="P1692" s="282"/>
      <c r="Q1692" s="282">
        <v>0</v>
      </c>
      <c r="R1692" s="282">
        <v>3.0969030969030899E-2</v>
      </c>
      <c r="S1692" s="282"/>
      <c r="T1692" s="282">
        <v>0</v>
      </c>
      <c r="U1692" s="282">
        <v>0.13186813186813101</v>
      </c>
      <c r="V1692" s="282"/>
      <c r="W1692" s="282">
        <v>1.09890109890109E-2</v>
      </c>
      <c r="X1692" s="282">
        <v>1.3986013986013899E-2</v>
      </c>
      <c r="Y1692" s="282"/>
      <c r="Z1692" s="282"/>
      <c r="AA1692" s="282">
        <v>4.9950049950049898E-3</v>
      </c>
      <c r="AB1692" s="282"/>
      <c r="AC1692" s="282"/>
      <c r="AD1692" s="282">
        <v>1.9980019980019902E-3</v>
      </c>
      <c r="AE1692" s="282"/>
      <c r="AF1692" s="272">
        <f t="shared" si="107"/>
        <v>0.99999999999999756</v>
      </c>
      <c r="AG1692" s="196">
        <f t="shared" si="104"/>
        <v>0.16383616383616278</v>
      </c>
    </row>
    <row r="1693" spans="1:33" s="23" customFormat="1" x14ac:dyDescent="0.25">
      <c r="A1693" s="1">
        <v>2000</v>
      </c>
      <c r="B1693" s="1" t="s">
        <v>24</v>
      </c>
      <c r="C1693" s="1" t="str">
        <f t="shared" si="105"/>
        <v>2000NT</v>
      </c>
      <c r="D1693" s="1" t="s">
        <v>58</v>
      </c>
      <c r="E1693" s="1" t="str">
        <f t="shared" si="106"/>
        <v>2000NTResidential</v>
      </c>
      <c r="F1693" s="282">
        <v>0.36810431293881601</v>
      </c>
      <c r="G1693" s="282">
        <v>0.17753259779337999</v>
      </c>
      <c r="H1693" s="282">
        <v>3.2096288866599799E-2</v>
      </c>
      <c r="I1693" s="282">
        <v>2.0060180541624801E-3</v>
      </c>
      <c r="J1693" s="282">
        <v>3.3099297893680997E-2</v>
      </c>
      <c r="K1693" s="282">
        <v>0.10631895687061101</v>
      </c>
      <c r="L1693" s="282"/>
      <c r="M1693" s="282"/>
      <c r="N1693" s="282">
        <v>1.7051153460381101E-2</v>
      </c>
      <c r="O1693" s="282"/>
      <c r="P1693" s="282"/>
      <c r="Q1693" s="282">
        <v>2.80842527582747E-2</v>
      </c>
      <c r="R1693" s="282">
        <v>0</v>
      </c>
      <c r="S1693" s="282"/>
      <c r="T1693" s="282">
        <v>0</v>
      </c>
      <c r="U1693" s="282">
        <v>0.15947843530591699</v>
      </c>
      <c r="V1693" s="282"/>
      <c r="W1693" s="282">
        <v>3.7111334002006002E-2</v>
      </c>
      <c r="X1693" s="282">
        <v>2.6078234704112298E-2</v>
      </c>
      <c r="Y1693" s="282"/>
      <c r="Z1693" s="282"/>
      <c r="AA1693" s="282"/>
      <c r="AB1693" s="282"/>
      <c r="AC1693" s="282"/>
      <c r="AD1693" s="282">
        <v>1.3039117352056101E-2</v>
      </c>
      <c r="AE1693" s="282"/>
      <c r="AF1693" s="272">
        <f t="shared" si="107"/>
        <v>0.99999999999999745</v>
      </c>
      <c r="AG1693" s="196">
        <f t="shared" si="104"/>
        <v>0.23570712136409139</v>
      </c>
    </row>
    <row r="1694" spans="1:33" s="23" customFormat="1" x14ac:dyDescent="0.25">
      <c r="A1694" s="1">
        <v>2001</v>
      </c>
      <c r="B1694" s="1" t="s">
        <v>24</v>
      </c>
      <c r="C1694" s="1" t="str">
        <f t="shared" si="105"/>
        <v>2001NT</v>
      </c>
      <c r="D1694" s="1" t="s">
        <v>57</v>
      </c>
      <c r="E1694" s="1" t="str">
        <f t="shared" si="106"/>
        <v>2001NTC&amp;D</v>
      </c>
      <c r="F1694" s="196">
        <v>0</v>
      </c>
      <c r="G1694" s="196">
        <v>1.11E-2</v>
      </c>
      <c r="H1694" s="196">
        <v>0</v>
      </c>
      <c r="I1694" s="196">
        <v>0.31608000000000003</v>
      </c>
      <c r="J1694" s="196">
        <v>0</v>
      </c>
      <c r="K1694" s="196">
        <v>0</v>
      </c>
      <c r="L1694" s="196">
        <v>0</v>
      </c>
      <c r="M1694" s="196">
        <v>0</v>
      </c>
      <c r="N1694" s="196">
        <v>0</v>
      </c>
      <c r="O1694" s="196">
        <v>0</v>
      </c>
      <c r="P1694" s="196">
        <v>0</v>
      </c>
      <c r="Q1694" s="196">
        <v>0</v>
      </c>
      <c r="R1694" s="196">
        <v>0</v>
      </c>
      <c r="S1694" s="196">
        <v>0</v>
      </c>
      <c r="T1694" s="196">
        <v>0.29077999999999998</v>
      </c>
      <c r="U1694" s="196">
        <v>0</v>
      </c>
      <c r="V1694" s="196">
        <v>0</v>
      </c>
      <c r="W1694" s="196">
        <v>3.9359999999999951E-2</v>
      </c>
      <c r="X1694" s="196">
        <v>0</v>
      </c>
      <c r="Y1694" s="197">
        <v>0</v>
      </c>
      <c r="Z1694" s="196">
        <v>0</v>
      </c>
      <c r="AA1694" s="196">
        <v>0</v>
      </c>
      <c r="AB1694" s="196">
        <v>0.15462000000000001</v>
      </c>
      <c r="AC1694" s="196">
        <v>7.2789999999999994E-2</v>
      </c>
      <c r="AD1694" s="196">
        <v>0.11526999999999998</v>
      </c>
      <c r="AE1694" s="196">
        <v>0</v>
      </c>
      <c r="AF1694" s="272">
        <f t="shared" si="107"/>
        <v>1</v>
      </c>
      <c r="AG1694" s="196">
        <f t="shared" si="104"/>
        <v>0.67281999999999997</v>
      </c>
    </row>
    <row r="1695" spans="1:33" s="23" customFormat="1" x14ac:dyDescent="0.25">
      <c r="A1695" s="1">
        <v>2001</v>
      </c>
      <c r="B1695" s="1" t="s">
        <v>24</v>
      </c>
      <c r="C1695" s="1" t="str">
        <f t="shared" si="105"/>
        <v>2001NT</v>
      </c>
      <c r="D1695" s="1" t="s">
        <v>56</v>
      </c>
      <c r="E1695" s="1" t="str">
        <f t="shared" si="106"/>
        <v>2001NTICI</v>
      </c>
      <c r="F1695" s="282">
        <v>0.24475524475524399</v>
      </c>
      <c r="G1695" s="282">
        <v>0.45954045954045902</v>
      </c>
      <c r="H1695" s="282">
        <v>3.7962037962037898E-2</v>
      </c>
      <c r="I1695" s="282">
        <v>2.7972027972027899E-2</v>
      </c>
      <c r="J1695" s="282">
        <v>2.9970029970029901E-3</v>
      </c>
      <c r="K1695" s="282">
        <v>2.39760239760239E-2</v>
      </c>
      <c r="L1695" s="282"/>
      <c r="M1695" s="282">
        <v>1.9980019980019902E-3</v>
      </c>
      <c r="N1695" s="282">
        <v>5.9940059940059897E-3</v>
      </c>
      <c r="O1695" s="282"/>
      <c r="P1695" s="282"/>
      <c r="Q1695" s="282">
        <v>0</v>
      </c>
      <c r="R1695" s="282">
        <v>3.0969030969030899E-2</v>
      </c>
      <c r="S1695" s="282"/>
      <c r="T1695" s="282">
        <v>0</v>
      </c>
      <c r="U1695" s="282">
        <v>0.13186813186813101</v>
      </c>
      <c r="V1695" s="282"/>
      <c r="W1695" s="282">
        <v>1.09890109890109E-2</v>
      </c>
      <c r="X1695" s="282">
        <v>1.3986013986013899E-2</v>
      </c>
      <c r="Y1695" s="282"/>
      <c r="Z1695" s="282"/>
      <c r="AA1695" s="282">
        <v>4.9950049950049898E-3</v>
      </c>
      <c r="AB1695" s="282"/>
      <c r="AC1695" s="282"/>
      <c r="AD1695" s="282">
        <v>1.9980019980019902E-3</v>
      </c>
      <c r="AE1695" s="282"/>
      <c r="AF1695" s="272">
        <f t="shared" si="107"/>
        <v>0.99999999999999756</v>
      </c>
      <c r="AG1695" s="196">
        <f t="shared" si="104"/>
        <v>0.16383616383616278</v>
      </c>
    </row>
    <row r="1696" spans="1:33" s="23" customFormat="1" x14ac:dyDescent="0.25">
      <c r="A1696" s="1">
        <v>2001</v>
      </c>
      <c r="B1696" s="1" t="s">
        <v>24</v>
      </c>
      <c r="C1696" s="1" t="str">
        <f t="shared" si="105"/>
        <v>2001NT</v>
      </c>
      <c r="D1696" s="1" t="s">
        <v>58</v>
      </c>
      <c r="E1696" s="1" t="str">
        <f t="shared" si="106"/>
        <v>2001NTResidential</v>
      </c>
      <c r="F1696" s="282">
        <v>0.36810431293881601</v>
      </c>
      <c r="G1696" s="282">
        <v>0.17753259779337999</v>
      </c>
      <c r="H1696" s="282">
        <v>3.2096288866599799E-2</v>
      </c>
      <c r="I1696" s="282">
        <v>2.0060180541624801E-3</v>
      </c>
      <c r="J1696" s="282">
        <v>3.3099297893680997E-2</v>
      </c>
      <c r="K1696" s="282">
        <v>0.10631895687061101</v>
      </c>
      <c r="L1696" s="282"/>
      <c r="M1696" s="282"/>
      <c r="N1696" s="282">
        <v>1.7051153460381101E-2</v>
      </c>
      <c r="O1696" s="282"/>
      <c r="P1696" s="282"/>
      <c r="Q1696" s="282">
        <v>2.80842527582747E-2</v>
      </c>
      <c r="R1696" s="282">
        <v>0</v>
      </c>
      <c r="S1696" s="282"/>
      <c r="T1696" s="282">
        <v>0</v>
      </c>
      <c r="U1696" s="282">
        <v>0.15947843530591699</v>
      </c>
      <c r="V1696" s="282"/>
      <c r="W1696" s="282">
        <v>3.7111334002006002E-2</v>
      </c>
      <c r="X1696" s="282">
        <v>2.6078234704112298E-2</v>
      </c>
      <c r="Y1696" s="282"/>
      <c r="Z1696" s="282"/>
      <c r="AA1696" s="282"/>
      <c r="AB1696" s="282"/>
      <c r="AC1696" s="282"/>
      <c r="AD1696" s="282">
        <v>1.3039117352056101E-2</v>
      </c>
      <c r="AE1696" s="282"/>
      <c r="AF1696" s="272">
        <f t="shared" si="107"/>
        <v>0.99999999999999745</v>
      </c>
      <c r="AG1696" s="196">
        <f t="shared" si="104"/>
        <v>0.23570712136409139</v>
      </c>
    </row>
    <row r="1697" spans="1:33" s="23" customFormat="1" x14ac:dyDescent="0.25">
      <c r="A1697" s="1">
        <v>2002</v>
      </c>
      <c r="B1697" s="1" t="s">
        <v>24</v>
      </c>
      <c r="C1697" s="1" t="str">
        <f t="shared" si="105"/>
        <v>2002NT</v>
      </c>
      <c r="D1697" s="1" t="s">
        <v>57</v>
      </c>
      <c r="E1697" s="1" t="str">
        <f t="shared" si="106"/>
        <v>2002NTC&amp;D</v>
      </c>
      <c r="F1697" s="196">
        <v>0</v>
      </c>
      <c r="G1697" s="196">
        <v>9.0000000000000011E-3</v>
      </c>
      <c r="H1697" s="196">
        <v>0</v>
      </c>
      <c r="I1697" s="196">
        <v>0.40200000000000002</v>
      </c>
      <c r="J1697" s="196">
        <v>0</v>
      </c>
      <c r="K1697" s="196">
        <v>0</v>
      </c>
      <c r="L1697" s="196">
        <v>0</v>
      </c>
      <c r="M1697" s="196">
        <v>0</v>
      </c>
      <c r="N1697" s="196">
        <v>1.3000000000000001E-2</v>
      </c>
      <c r="O1697" s="196">
        <v>0</v>
      </c>
      <c r="P1697" s="196">
        <v>0</v>
      </c>
      <c r="Q1697" s="196">
        <v>0</v>
      </c>
      <c r="R1697" s="196">
        <v>0</v>
      </c>
      <c r="S1697" s="196">
        <v>0</v>
      </c>
      <c r="T1697" s="196">
        <v>0</v>
      </c>
      <c r="U1697" s="196">
        <v>0</v>
      </c>
      <c r="V1697" s="196">
        <v>0</v>
      </c>
      <c r="W1697" s="196">
        <v>0</v>
      </c>
      <c r="X1697" s="196">
        <v>0</v>
      </c>
      <c r="Y1697" s="196">
        <v>0</v>
      </c>
      <c r="Z1697" s="196">
        <v>0</v>
      </c>
      <c r="AA1697" s="196">
        <v>0</v>
      </c>
      <c r="AB1697" s="196">
        <v>0</v>
      </c>
      <c r="AC1697" s="196">
        <v>0</v>
      </c>
      <c r="AD1697" s="196">
        <v>0.57600000000000007</v>
      </c>
      <c r="AE1697" s="196">
        <v>0</v>
      </c>
      <c r="AF1697" s="272">
        <f t="shared" si="107"/>
        <v>1</v>
      </c>
      <c r="AG1697" s="196">
        <f t="shared" si="104"/>
        <v>0.57600000000000007</v>
      </c>
    </row>
    <row r="1698" spans="1:33" s="23" customFormat="1" x14ac:dyDescent="0.25">
      <c r="A1698" s="1">
        <v>2002</v>
      </c>
      <c r="B1698" s="1" t="s">
        <v>24</v>
      </c>
      <c r="C1698" s="1" t="str">
        <f t="shared" si="105"/>
        <v>2002NT</v>
      </c>
      <c r="D1698" s="1" t="s">
        <v>56</v>
      </c>
      <c r="E1698" s="1" t="str">
        <f t="shared" si="106"/>
        <v>2002NTICI</v>
      </c>
      <c r="F1698" s="282">
        <v>0.24475524475524399</v>
      </c>
      <c r="G1698" s="282">
        <v>0.45954045954045902</v>
      </c>
      <c r="H1698" s="282">
        <v>3.7962037962037898E-2</v>
      </c>
      <c r="I1698" s="282">
        <v>2.7972027972027899E-2</v>
      </c>
      <c r="J1698" s="282">
        <v>2.9970029970029901E-3</v>
      </c>
      <c r="K1698" s="282">
        <v>2.39760239760239E-2</v>
      </c>
      <c r="L1698" s="282"/>
      <c r="M1698" s="282">
        <v>1.9980019980019902E-3</v>
      </c>
      <c r="N1698" s="282">
        <v>5.9940059940059897E-3</v>
      </c>
      <c r="O1698" s="282"/>
      <c r="P1698" s="282"/>
      <c r="Q1698" s="282">
        <v>0</v>
      </c>
      <c r="R1698" s="282">
        <v>3.0969030969030899E-2</v>
      </c>
      <c r="S1698" s="282"/>
      <c r="T1698" s="282">
        <v>0</v>
      </c>
      <c r="U1698" s="282">
        <v>0.13186813186813101</v>
      </c>
      <c r="V1698" s="282"/>
      <c r="W1698" s="282">
        <v>1.09890109890109E-2</v>
      </c>
      <c r="X1698" s="282">
        <v>1.3986013986013899E-2</v>
      </c>
      <c r="Y1698" s="282"/>
      <c r="Z1698" s="282"/>
      <c r="AA1698" s="282">
        <v>4.9950049950049898E-3</v>
      </c>
      <c r="AB1698" s="282"/>
      <c r="AC1698" s="282"/>
      <c r="AD1698" s="282">
        <v>1.9980019980019902E-3</v>
      </c>
      <c r="AE1698" s="282"/>
      <c r="AF1698" s="272">
        <f t="shared" si="107"/>
        <v>0.99999999999999756</v>
      </c>
      <c r="AG1698" s="196">
        <f t="shared" si="104"/>
        <v>0.16383616383616278</v>
      </c>
    </row>
    <row r="1699" spans="1:33" s="23" customFormat="1" x14ac:dyDescent="0.25">
      <c r="A1699" s="1">
        <v>2002</v>
      </c>
      <c r="B1699" s="1" t="s">
        <v>24</v>
      </c>
      <c r="C1699" s="1" t="str">
        <f t="shared" si="105"/>
        <v>2002NT</v>
      </c>
      <c r="D1699" s="1" t="s">
        <v>58</v>
      </c>
      <c r="E1699" s="1" t="str">
        <f t="shared" si="106"/>
        <v>2002NTResidential</v>
      </c>
      <c r="F1699" s="282">
        <v>0.36810431293881601</v>
      </c>
      <c r="G1699" s="282">
        <v>0.17753259779337999</v>
      </c>
      <c r="H1699" s="282">
        <v>3.2096288866599799E-2</v>
      </c>
      <c r="I1699" s="282">
        <v>2.0060180541624801E-3</v>
      </c>
      <c r="J1699" s="282">
        <v>3.3099297893680997E-2</v>
      </c>
      <c r="K1699" s="282">
        <v>0.10631895687061101</v>
      </c>
      <c r="L1699" s="282"/>
      <c r="M1699" s="282"/>
      <c r="N1699" s="282">
        <v>1.7051153460381101E-2</v>
      </c>
      <c r="O1699" s="282"/>
      <c r="P1699" s="282"/>
      <c r="Q1699" s="282">
        <v>2.80842527582747E-2</v>
      </c>
      <c r="R1699" s="282">
        <v>0</v>
      </c>
      <c r="S1699" s="282"/>
      <c r="T1699" s="282">
        <v>0</v>
      </c>
      <c r="U1699" s="282">
        <v>0.15947843530591699</v>
      </c>
      <c r="V1699" s="282"/>
      <c r="W1699" s="282">
        <v>3.7111334002006002E-2</v>
      </c>
      <c r="X1699" s="282">
        <v>2.6078234704112298E-2</v>
      </c>
      <c r="Y1699" s="282"/>
      <c r="Z1699" s="282"/>
      <c r="AA1699" s="282"/>
      <c r="AB1699" s="282"/>
      <c r="AC1699" s="282"/>
      <c r="AD1699" s="282">
        <v>1.3039117352056101E-2</v>
      </c>
      <c r="AE1699" s="282"/>
      <c r="AF1699" s="272">
        <f t="shared" si="107"/>
        <v>0.99999999999999745</v>
      </c>
      <c r="AG1699" s="196">
        <f t="shared" si="104"/>
        <v>0.23570712136409139</v>
      </c>
    </row>
    <row r="1700" spans="1:33" s="23" customFormat="1" x14ac:dyDescent="0.25">
      <c r="A1700" s="1">
        <v>2003</v>
      </c>
      <c r="B1700" s="1" t="s">
        <v>24</v>
      </c>
      <c r="C1700" s="1" t="str">
        <f t="shared" si="105"/>
        <v>2003NT</v>
      </c>
      <c r="D1700" s="1" t="s">
        <v>57</v>
      </c>
      <c r="E1700" s="1" t="str">
        <f t="shared" si="106"/>
        <v>2003NTC&amp;D</v>
      </c>
      <c r="F1700" s="196">
        <v>0</v>
      </c>
      <c r="G1700" s="196">
        <v>9.0000000000000011E-3</v>
      </c>
      <c r="H1700" s="196">
        <v>0</v>
      </c>
      <c r="I1700" s="196">
        <v>0.40200000000000002</v>
      </c>
      <c r="J1700" s="196">
        <v>0</v>
      </c>
      <c r="K1700" s="196">
        <v>0</v>
      </c>
      <c r="L1700" s="196">
        <v>0</v>
      </c>
      <c r="M1700" s="196">
        <v>0</v>
      </c>
      <c r="N1700" s="196">
        <v>1.3000000000000001E-2</v>
      </c>
      <c r="O1700" s="196">
        <v>0</v>
      </c>
      <c r="P1700" s="196">
        <v>0</v>
      </c>
      <c r="Q1700" s="196">
        <v>0</v>
      </c>
      <c r="R1700" s="196">
        <v>0</v>
      </c>
      <c r="S1700" s="196">
        <v>0</v>
      </c>
      <c r="T1700" s="196">
        <v>0</v>
      </c>
      <c r="U1700" s="196">
        <v>0</v>
      </c>
      <c r="V1700" s="196">
        <v>0</v>
      </c>
      <c r="W1700" s="196">
        <v>0</v>
      </c>
      <c r="X1700" s="196">
        <v>0</v>
      </c>
      <c r="Y1700" s="196">
        <v>0</v>
      </c>
      <c r="Z1700" s="196">
        <v>0</v>
      </c>
      <c r="AA1700" s="196">
        <v>0</v>
      </c>
      <c r="AB1700" s="196">
        <v>0</v>
      </c>
      <c r="AC1700" s="196">
        <v>0</v>
      </c>
      <c r="AD1700" s="196">
        <v>0.57600000000000007</v>
      </c>
      <c r="AE1700" s="196">
        <v>0</v>
      </c>
      <c r="AF1700" s="272">
        <f t="shared" si="107"/>
        <v>1</v>
      </c>
      <c r="AG1700" s="196">
        <f t="shared" si="104"/>
        <v>0.57600000000000007</v>
      </c>
    </row>
    <row r="1701" spans="1:33" s="23" customFormat="1" x14ac:dyDescent="0.25">
      <c r="A1701" s="1">
        <v>2003</v>
      </c>
      <c r="B1701" s="1" t="s">
        <v>24</v>
      </c>
      <c r="C1701" s="1" t="str">
        <f t="shared" si="105"/>
        <v>2003NT</v>
      </c>
      <c r="D1701" s="1" t="s">
        <v>56</v>
      </c>
      <c r="E1701" s="1" t="str">
        <f t="shared" si="106"/>
        <v>2003NTICI</v>
      </c>
      <c r="F1701" s="282">
        <v>0.24475524475524399</v>
      </c>
      <c r="G1701" s="282">
        <v>0.45954045954045902</v>
      </c>
      <c r="H1701" s="282">
        <v>3.7962037962037898E-2</v>
      </c>
      <c r="I1701" s="282">
        <v>2.7972027972027899E-2</v>
      </c>
      <c r="J1701" s="282">
        <v>2.9970029970029901E-3</v>
      </c>
      <c r="K1701" s="282">
        <v>2.39760239760239E-2</v>
      </c>
      <c r="L1701" s="282"/>
      <c r="M1701" s="282">
        <v>1.9980019980019902E-3</v>
      </c>
      <c r="N1701" s="282">
        <v>5.9940059940059897E-3</v>
      </c>
      <c r="O1701" s="282"/>
      <c r="P1701" s="282"/>
      <c r="Q1701" s="282">
        <v>0</v>
      </c>
      <c r="R1701" s="282">
        <v>3.0969030969030899E-2</v>
      </c>
      <c r="S1701" s="282"/>
      <c r="T1701" s="282">
        <v>0</v>
      </c>
      <c r="U1701" s="282">
        <v>0.13186813186813101</v>
      </c>
      <c r="V1701" s="282"/>
      <c r="W1701" s="282">
        <v>1.09890109890109E-2</v>
      </c>
      <c r="X1701" s="282">
        <v>1.3986013986013899E-2</v>
      </c>
      <c r="Y1701" s="282"/>
      <c r="Z1701" s="282"/>
      <c r="AA1701" s="282">
        <v>4.9950049950049898E-3</v>
      </c>
      <c r="AB1701" s="282"/>
      <c r="AC1701" s="282"/>
      <c r="AD1701" s="282">
        <v>1.9980019980019902E-3</v>
      </c>
      <c r="AE1701" s="282"/>
      <c r="AF1701" s="272">
        <f t="shared" si="107"/>
        <v>0.99999999999999756</v>
      </c>
      <c r="AG1701" s="196">
        <f t="shared" si="104"/>
        <v>0.16383616383616278</v>
      </c>
    </row>
    <row r="1702" spans="1:33" s="23" customFormat="1" x14ac:dyDescent="0.25">
      <c r="A1702" s="1">
        <v>2003</v>
      </c>
      <c r="B1702" s="1" t="s">
        <v>24</v>
      </c>
      <c r="C1702" s="1" t="str">
        <f t="shared" si="105"/>
        <v>2003NT</v>
      </c>
      <c r="D1702" s="1" t="s">
        <v>58</v>
      </c>
      <c r="E1702" s="1" t="str">
        <f t="shared" si="106"/>
        <v>2003NTResidential</v>
      </c>
      <c r="F1702" s="282">
        <v>0.36810431293881601</v>
      </c>
      <c r="G1702" s="282">
        <v>0.17753259779337999</v>
      </c>
      <c r="H1702" s="282">
        <v>3.2096288866599799E-2</v>
      </c>
      <c r="I1702" s="282">
        <v>2.0060180541624801E-3</v>
      </c>
      <c r="J1702" s="282">
        <v>3.3099297893680997E-2</v>
      </c>
      <c r="K1702" s="282">
        <v>0.10631895687061101</v>
      </c>
      <c r="L1702" s="282"/>
      <c r="M1702" s="282"/>
      <c r="N1702" s="282">
        <v>1.7051153460381101E-2</v>
      </c>
      <c r="O1702" s="282"/>
      <c r="P1702" s="282"/>
      <c r="Q1702" s="282">
        <v>2.80842527582747E-2</v>
      </c>
      <c r="R1702" s="282">
        <v>0</v>
      </c>
      <c r="S1702" s="282"/>
      <c r="T1702" s="282">
        <v>0</v>
      </c>
      <c r="U1702" s="282">
        <v>0.15947843530591699</v>
      </c>
      <c r="V1702" s="282"/>
      <c r="W1702" s="282">
        <v>3.7111334002006002E-2</v>
      </c>
      <c r="X1702" s="282">
        <v>2.6078234704112298E-2</v>
      </c>
      <c r="Y1702" s="282"/>
      <c r="Z1702" s="282"/>
      <c r="AA1702" s="282"/>
      <c r="AB1702" s="282"/>
      <c r="AC1702" s="282"/>
      <c r="AD1702" s="282">
        <v>1.3039117352056101E-2</v>
      </c>
      <c r="AE1702" s="282"/>
      <c r="AF1702" s="272">
        <f t="shared" si="107"/>
        <v>0.99999999999999745</v>
      </c>
      <c r="AG1702" s="196">
        <f t="shared" ref="AG1702:AG1765" si="108">SUM(S1702:AE1702)</f>
        <v>0.23570712136409139</v>
      </c>
    </row>
    <row r="1703" spans="1:33" s="23" customFormat="1" x14ac:dyDescent="0.25">
      <c r="A1703" s="1">
        <v>2004</v>
      </c>
      <c r="B1703" s="1" t="s">
        <v>24</v>
      </c>
      <c r="C1703" s="1" t="str">
        <f t="shared" si="105"/>
        <v>2004NT</v>
      </c>
      <c r="D1703" s="1" t="s">
        <v>57</v>
      </c>
      <c r="E1703" s="1" t="str">
        <f t="shared" si="106"/>
        <v>2004NTC&amp;D</v>
      </c>
      <c r="F1703" s="196">
        <v>0</v>
      </c>
      <c r="G1703" s="196">
        <v>9.0000000000000011E-3</v>
      </c>
      <c r="H1703" s="196">
        <v>0</v>
      </c>
      <c r="I1703" s="196">
        <v>0.40200000000000002</v>
      </c>
      <c r="J1703" s="196">
        <v>0</v>
      </c>
      <c r="K1703" s="196">
        <v>0</v>
      </c>
      <c r="L1703" s="196">
        <v>0</v>
      </c>
      <c r="M1703" s="196">
        <v>0</v>
      </c>
      <c r="N1703" s="196">
        <v>1.3000000000000001E-2</v>
      </c>
      <c r="O1703" s="196">
        <v>0</v>
      </c>
      <c r="P1703" s="196">
        <v>0</v>
      </c>
      <c r="Q1703" s="196">
        <v>0</v>
      </c>
      <c r="R1703" s="196">
        <v>0</v>
      </c>
      <c r="S1703" s="196">
        <v>0</v>
      </c>
      <c r="T1703" s="196">
        <v>0</v>
      </c>
      <c r="U1703" s="196">
        <v>0</v>
      </c>
      <c r="V1703" s="196">
        <v>0</v>
      </c>
      <c r="W1703" s="196">
        <v>0</v>
      </c>
      <c r="X1703" s="196">
        <v>0</v>
      </c>
      <c r="Y1703" s="196">
        <v>0</v>
      </c>
      <c r="Z1703" s="196">
        <v>0</v>
      </c>
      <c r="AA1703" s="196">
        <v>0</v>
      </c>
      <c r="AB1703" s="196">
        <v>0</v>
      </c>
      <c r="AC1703" s="196">
        <v>0</v>
      </c>
      <c r="AD1703" s="196">
        <v>0.57600000000000007</v>
      </c>
      <c r="AE1703" s="196">
        <v>0</v>
      </c>
      <c r="AF1703" s="272">
        <f t="shared" si="107"/>
        <v>1</v>
      </c>
      <c r="AG1703" s="196">
        <f t="shared" si="108"/>
        <v>0.57600000000000007</v>
      </c>
    </row>
    <row r="1704" spans="1:33" s="23" customFormat="1" x14ac:dyDescent="0.25">
      <c r="A1704" s="1">
        <v>2004</v>
      </c>
      <c r="B1704" s="1" t="s">
        <v>24</v>
      </c>
      <c r="C1704" s="1" t="str">
        <f t="shared" si="105"/>
        <v>2004NT</v>
      </c>
      <c r="D1704" s="1" t="s">
        <v>56</v>
      </c>
      <c r="E1704" s="1" t="str">
        <f t="shared" si="106"/>
        <v>2004NTICI</v>
      </c>
      <c r="F1704" s="282">
        <v>0.24475524475524399</v>
      </c>
      <c r="G1704" s="282">
        <v>0.45954045954045902</v>
      </c>
      <c r="H1704" s="282">
        <v>3.7962037962037898E-2</v>
      </c>
      <c r="I1704" s="282">
        <v>2.7972027972027899E-2</v>
      </c>
      <c r="J1704" s="282">
        <v>2.9970029970029901E-3</v>
      </c>
      <c r="K1704" s="282">
        <v>2.39760239760239E-2</v>
      </c>
      <c r="L1704" s="282"/>
      <c r="M1704" s="282">
        <v>1.9980019980019902E-3</v>
      </c>
      <c r="N1704" s="282">
        <v>5.9940059940059897E-3</v>
      </c>
      <c r="O1704" s="282"/>
      <c r="P1704" s="282"/>
      <c r="Q1704" s="282">
        <v>0</v>
      </c>
      <c r="R1704" s="282">
        <v>3.0969030969030899E-2</v>
      </c>
      <c r="S1704" s="282"/>
      <c r="T1704" s="282">
        <v>0</v>
      </c>
      <c r="U1704" s="282">
        <v>0.13186813186813101</v>
      </c>
      <c r="V1704" s="282"/>
      <c r="W1704" s="282">
        <v>1.09890109890109E-2</v>
      </c>
      <c r="X1704" s="282">
        <v>1.3986013986013899E-2</v>
      </c>
      <c r="Y1704" s="282"/>
      <c r="Z1704" s="282"/>
      <c r="AA1704" s="282">
        <v>4.9950049950049898E-3</v>
      </c>
      <c r="AB1704" s="282"/>
      <c r="AC1704" s="282"/>
      <c r="AD1704" s="282">
        <v>1.9980019980019902E-3</v>
      </c>
      <c r="AE1704" s="282"/>
      <c r="AF1704" s="272">
        <f t="shared" si="107"/>
        <v>0.99999999999999756</v>
      </c>
      <c r="AG1704" s="196">
        <f t="shared" si="108"/>
        <v>0.16383616383616278</v>
      </c>
    </row>
    <row r="1705" spans="1:33" s="23" customFormat="1" x14ac:dyDescent="0.25">
      <c r="A1705" s="1">
        <v>2004</v>
      </c>
      <c r="B1705" s="1" t="s">
        <v>24</v>
      </c>
      <c r="C1705" s="1" t="str">
        <f t="shared" si="105"/>
        <v>2004NT</v>
      </c>
      <c r="D1705" s="1" t="s">
        <v>58</v>
      </c>
      <c r="E1705" s="1" t="str">
        <f t="shared" si="106"/>
        <v>2004NTResidential</v>
      </c>
      <c r="F1705" s="282">
        <v>0.36810431293881601</v>
      </c>
      <c r="G1705" s="282">
        <v>0.17753259779337999</v>
      </c>
      <c r="H1705" s="282">
        <v>3.2096288866599799E-2</v>
      </c>
      <c r="I1705" s="282">
        <v>2.0060180541624801E-3</v>
      </c>
      <c r="J1705" s="282">
        <v>3.3099297893680997E-2</v>
      </c>
      <c r="K1705" s="282">
        <v>0.10631895687061101</v>
      </c>
      <c r="L1705" s="282"/>
      <c r="M1705" s="282"/>
      <c r="N1705" s="282">
        <v>1.7051153460381101E-2</v>
      </c>
      <c r="O1705" s="282"/>
      <c r="P1705" s="282"/>
      <c r="Q1705" s="282">
        <v>2.80842527582747E-2</v>
      </c>
      <c r="R1705" s="282">
        <v>0</v>
      </c>
      <c r="S1705" s="282"/>
      <c r="T1705" s="282">
        <v>0</v>
      </c>
      <c r="U1705" s="282">
        <v>0.15947843530591699</v>
      </c>
      <c r="V1705" s="282"/>
      <c r="W1705" s="282">
        <v>3.7111334002006002E-2</v>
      </c>
      <c r="X1705" s="282">
        <v>2.6078234704112298E-2</v>
      </c>
      <c r="Y1705" s="282"/>
      <c r="Z1705" s="282"/>
      <c r="AA1705" s="282"/>
      <c r="AB1705" s="282"/>
      <c r="AC1705" s="282"/>
      <c r="AD1705" s="282">
        <v>1.3039117352056101E-2</v>
      </c>
      <c r="AE1705" s="282"/>
      <c r="AF1705" s="272">
        <f t="shared" si="107"/>
        <v>0.99999999999999745</v>
      </c>
      <c r="AG1705" s="196">
        <f t="shared" si="108"/>
        <v>0.23570712136409139</v>
      </c>
    </row>
    <row r="1706" spans="1:33" s="23" customFormat="1" x14ac:dyDescent="0.25">
      <c r="A1706" s="1">
        <v>2005</v>
      </c>
      <c r="B1706" s="1" t="s">
        <v>24</v>
      </c>
      <c r="C1706" s="1" t="str">
        <f t="shared" si="105"/>
        <v>2005NT</v>
      </c>
      <c r="D1706" s="1" t="s">
        <v>57</v>
      </c>
      <c r="E1706" s="1" t="str">
        <f t="shared" si="106"/>
        <v>2005NTC&amp;D</v>
      </c>
      <c r="F1706" s="196">
        <v>0</v>
      </c>
      <c r="G1706" s="196">
        <v>9.0000000000000011E-3</v>
      </c>
      <c r="H1706" s="196">
        <v>0</v>
      </c>
      <c r="I1706" s="196">
        <v>0.40200000000000002</v>
      </c>
      <c r="J1706" s="196">
        <v>0</v>
      </c>
      <c r="K1706" s="196">
        <v>0</v>
      </c>
      <c r="L1706" s="196">
        <v>0</v>
      </c>
      <c r="M1706" s="196">
        <v>0</v>
      </c>
      <c r="N1706" s="196">
        <v>1.3000000000000001E-2</v>
      </c>
      <c r="O1706" s="196">
        <v>0</v>
      </c>
      <c r="P1706" s="196">
        <v>0</v>
      </c>
      <c r="Q1706" s="196">
        <v>0</v>
      </c>
      <c r="R1706" s="196">
        <v>0</v>
      </c>
      <c r="S1706" s="196">
        <v>0</v>
      </c>
      <c r="T1706" s="196">
        <v>0</v>
      </c>
      <c r="U1706" s="196">
        <v>0</v>
      </c>
      <c r="V1706" s="196">
        <v>0</v>
      </c>
      <c r="W1706" s="196">
        <v>0</v>
      </c>
      <c r="X1706" s="196">
        <v>0</v>
      </c>
      <c r="Y1706" s="196">
        <v>0</v>
      </c>
      <c r="Z1706" s="196">
        <v>0</v>
      </c>
      <c r="AA1706" s="196">
        <v>0</v>
      </c>
      <c r="AB1706" s="196">
        <v>0</v>
      </c>
      <c r="AC1706" s="196">
        <v>0</v>
      </c>
      <c r="AD1706" s="196">
        <v>0.57600000000000007</v>
      </c>
      <c r="AE1706" s="196">
        <v>0</v>
      </c>
      <c r="AF1706" s="272">
        <f t="shared" si="107"/>
        <v>1</v>
      </c>
      <c r="AG1706" s="196">
        <f t="shared" si="108"/>
        <v>0.57600000000000007</v>
      </c>
    </row>
    <row r="1707" spans="1:33" s="23" customFormat="1" x14ac:dyDescent="0.25">
      <c r="A1707" s="1">
        <v>2005</v>
      </c>
      <c r="B1707" s="1" t="s">
        <v>24</v>
      </c>
      <c r="C1707" s="1" t="str">
        <f t="shared" si="105"/>
        <v>2005NT</v>
      </c>
      <c r="D1707" s="1" t="s">
        <v>56</v>
      </c>
      <c r="E1707" s="1" t="str">
        <f t="shared" si="106"/>
        <v>2005NTICI</v>
      </c>
      <c r="F1707" s="282">
        <v>0.24475524475524399</v>
      </c>
      <c r="G1707" s="282">
        <v>0.45954045954045902</v>
      </c>
      <c r="H1707" s="282">
        <v>3.7962037962037898E-2</v>
      </c>
      <c r="I1707" s="282">
        <v>2.7972027972027899E-2</v>
      </c>
      <c r="J1707" s="282">
        <v>2.9970029970029901E-3</v>
      </c>
      <c r="K1707" s="282">
        <v>2.39760239760239E-2</v>
      </c>
      <c r="L1707" s="282"/>
      <c r="M1707" s="282">
        <v>1.9980019980019902E-3</v>
      </c>
      <c r="N1707" s="282">
        <v>5.9940059940059897E-3</v>
      </c>
      <c r="O1707" s="282"/>
      <c r="P1707" s="282"/>
      <c r="Q1707" s="282">
        <v>0</v>
      </c>
      <c r="R1707" s="282">
        <v>3.0969030969030899E-2</v>
      </c>
      <c r="S1707" s="282"/>
      <c r="T1707" s="282">
        <v>0</v>
      </c>
      <c r="U1707" s="282">
        <v>0.13186813186813101</v>
      </c>
      <c r="V1707" s="282"/>
      <c r="W1707" s="282">
        <v>1.09890109890109E-2</v>
      </c>
      <c r="X1707" s="282">
        <v>1.3986013986013899E-2</v>
      </c>
      <c r="Y1707" s="282"/>
      <c r="Z1707" s="282"/>
      <c r="AA1707" s="282">
        <v>4.9950049950049898E-3</v>
      </c>
      <c r="AB1707" s="282"/>
      <c r="AC1707" s="282"/>
      <c r="AD1707" s="282">
        <v>1.9980019980019902E-3</v>
      </c>
      <c r="AE1707" s="282"/>
      <c r="AF1707" s="272">
        <f t="shared" si="107"/>
        <v>0.99999999999999756</v>
      </c>
      <c r="AG1707" s="196">
        <f t="shared" si="108"/>
        <v>0.16383616383616278</v>
      </c>
    </row>
    <row r="1708" spans="1:33" s="23" customFormat="1" x14ac:dyDescent="0.25">
      <c r="A1708" s="1">
        <v>2005</v>
      </c>
      <c r="B1708" s="1" t="s">
        <v>24</v>
      </c>
      <c r="C1708" s="1" t="str">
        <f t="shared" si="105"/>
        <v>2005NT</v>
      </c>
      <c r="D1708" s="1" t="s">
        <v>58</v>
      </c>
      <c r="E1708" s="1" t="str">
        <f t="shared" si="106"/>
        <v>2005NTResidential</v>
      </c>
      <c r="F1708" s="282">
        <v>0.36810431293881601</v>
      </c>
      <c r="G1708" s="282">
        <v>0.17753259779337999</v>
      </c>
      <c r="H1708" s="282">
        <v>3.2096288866599799E-2</v>
      </c>
      <c r="I1708" s="282">
        <v>2.0060180541624801E-3</v>
      </c>
      <c r="J1708" s="282">
        <v>3.3099297893680997E-2</v>
      </c>
      <c r="K1708" s="282">
        <v>0.10631895687061101</v>
      </c>
      <c r="L1708" s="282"/>
      <c r="M1708" s="282"/>
      <c r="N1708" s="282">
        <v>1.7051153460381101E-2</v>
      </c>
      <c r="O1708" s="282"/>
      <c r="P1708" s="282"/>
      <c r="Q1708" s="282">
        <v>2.80842527582747E-2</v>
      </c>
      <c r="R1708" s="282">
        <v>0</v>
      </c>
      <c r="S1708" s="282"/>
      <c r="T1708" s="282">
        <v>0</v>
      </c>
      <c r="U1708" s="282">
        <v>0.15947843530591699</v>
      </c>
      <c r="V1708" s="282"/>
      <c r="W1708" s="282">
        <v>3.7111334002006002E-2</v>
      </c>
      <c r="X1708" s="282">
        <v>2.6078234704112298E-2</v>
      </c>
      <c r="Y1708" s="282"/>
      <c r="Z1708" s="282"/>
      <c r="AA1708" s="282"/>
      <c r="AB1708" s="282"/>
      <c r="AC1708" s="282"/>
      <c r="AD1708" s="282">
        <v>1.3039117352056101E-2</v>
      </c>
      <c r="AE1708" s="282"/>
      <c r="AF1708" s="272">
        <f t="shared" si="107"/>
        <v>0.99999999999999745</v>
      </c>
      <c r="AG1708" s="196">
        <f t="shared" si="108"/>
        <v>0.23570712136409139</v>
      </c>
    </row>
    <row r="1709" spans="1:33" s="23" customFormat="1" x14ac:dyDescent="0.25">
      <c r="A1709" s="1">
        <v>2006</v>
      </c>
      <c r="B1709" s="1" t="s">
        <v>24</v>
      </c>
      <c r="C1709" s="1" t="str">
        <f t="shared" si="105"/>
        <v>2006NT</v>
      </c>
      <c r="D1709" s="1" t="s">
        <v>57</v>
      </c>
      <c r="E1709" s="1" t="str">
        <f t="shared" si="106"/>
        <v>2006NTC&amp;D</v>
      </c>
      <c r="F1709" s="196">
        <v>0</v>
      </c>
      <c r="G1709" s="196">
        <v>9.0000000000000011E-3</v>
      </c>
      <c r="H1709" s="196">
        <v>0</v>
      </c>
      <c r="I1709" s="196">
        <v>0.40200000000000002</v>
      </c>
      <c r="J1709" s="196">
        <v>0</v>
      </c>
      <c r="K1709" s="196">
        <v>0</v>
      </c>
      <c r="L1709" s="196">
        <v>0</v>
      </c>
      <c r="M1709" s="196">
        <v>0</v>
      </c>
      <c r="N1709" s="196">
        <v>1.3000000000000001E-2</v>
      </c>
      <c r="O1709" s="196">
        <v>0</v>
      </c>
      <c r="P1709" s="196">
        <v>0</v>
      </c>
      <c r="Q1709" s="196">
        <v>0</v>
      </c>
      <c r="R1709" s="196">
        <v>0</v>
      </c>
      <c r="S1709" s="196">
        <v>0</v>
      </c>
      <c r="T1709" s="196">
        <v>0</v>
      </c>
      <c r="U1709" s="196">
        <v>0</v>
      </c>
      <c r="V1709" s="196">
        <v>0</v>
      </c>
      <c r="W1709" s="196">
        <v>0</v>
      </c>
      <c r="X1709" s="196">
        <v>0</v>
      </c>
      <c r="Y1709" s="196">
        <v>0</v>
      </c>
      <c r="Z1709" s="196">
        <v>0</v>
      </c>
      <c r="AA1709" s="196">
        <v>0</v>
      </c>
      <c r="AB1709" s="196">
        <v>0</v>
      </c>
      <c r="AC1709" s="196">
        <v>0</v>
      </c>
      <c r="AD1709" s="196">
        <v>0.57600000000000007</v>
      </c>
      <c r="AE1709" s="196">
        <v>0</v>
      </c>
      <c r="AF1709" s="272">
        <f t="shared" si="107"/>
        <v>1</v>
      </c>
      <c r="AG1709" s="196">
        <f t="shared" si="108"/>
        <v>0.57600000000000007</v>
      </c>
    </row>
    <row r="1710" spans="1:33" s="23" customFormat="1" x14ac:dyDescent="0.25">
      <c r="A1710" s="1">
        <v>2006</v>
      </c>
      <c r="B1710" s="1" t="s">
        <v>24</v>
      </c>
      <c r="C1710" s="1" t="str">
        <f t="shared" si="105"/>
        <v>2006NT</v>
      </c>
      <c r="D1710" s="1" t="s">
        <v>56</v>
      </c>
      <c r="E1710" s="1" t="str">
        <f t="shared" si="106"/>
        <v>2006NTICI</v>
      </c>
      <c r="F1710" s="282">
        <v>0.24475524475524399</v>
      </c>
      <c r="G1710" s="282">
        <v>0.45954045954045902</v>
      </c>
      <c r="H1710" s="282">
        <v>3.7962037962037898E-2</v>
      </c>
      <c r="I1710" s="282">
        <v>2.7972027972027899E-2</v>
      </c>
      <c r="J1710" s="282">
        <v>2.9970029970029901E-3</v>
      </c>
      <c r="K1710" s="282">
        <v>2.39760239760239E-2</v>
      </c>
      <c r="L1710" s="282"/>
      <c r="M1710" s="282">
        <v>1.9980019980019902E-3</v>
      </c>
      <c r="N1710" s="282">
        <v>5.9940059940059897E-3</v>
      </c>
      <c r="O1710" s="282"/>
      <c r="P1710" s="282"/>
      <c r="Q1710" s="282">
        <v>0</v>
      </c>
      <c r="R1710" s="282">
        <v>3.0969030969030899E-2</v>
      </c>
      <c r="S1710" s="282"/>
      <c r="T1710" s="282">
        <v>0</v>
      </c>
      <c r="U1710" s="282">
        <v>0.13186813186813101</v>
      </c>
      <c r="V1710" s="282"/>
      <c r="W1710" s="282">
        <v>1.09890109890109E-2</v>
      </c>
      <c r="X1710" s="282">
        <v>1.3986013986013899E-2</v>
      </c>
      <c r="Y1710" s="282"/>
      <c r="Z1710" s="282"/>
      <c r="AA1710" s="282">
        <v>4.9950049950049898E-3</v>
      </c>
      <c r="AB1710" s="282"/>
      <c r="AC1710" s="282"/>
      <c r="AD1710" s="282">
        <v>1.9980019980019902E-3</v>
      </c>
      <c r="AE1710" s="282"/>
      <c r="AF1710" s="272">
        <f t="shared" si="107"/>
        <v>0.99999999999999756</v>
      </c>
      <c r="AG1710" s="196">
        <f t="shared" si="108"/>
        <v>0.16383616383616278</v>
      </c>
    </row>
    <row r="1711" spans="1:33" s="23" customFormat="1" x14ac:dyDescent="0.25">
      <c r="A1711" s="1">
        <v>2006</v>
      </c>
      <c r="B1711" s="1" t="s">
        <v>24</v>
      </c>
      <c r="C1711" s="1" t="str">
        <f t="shared" si="105"/>
        <v>2006NT</v>
      </c>
      <c r="D1711" s="1" t="s">
        <v>58</v>
      </c>
      <c r="E1711" s="1" t="str">
        <f t="shared" si="106"/>
        <v>2006NTResidential</v>
      </c>
      <c r="F1711" s="282">
        <v>0.36810431293881601</v>
      </c>
      <c r="G1711" s="282">
        <v>0.17753259779337999</v>
      </c>
      <c r="H1711" s="282">
        <v>3.2096288866599799E-2</v>
      </c>
      <c r="I1711" s="282">
        <v>2.0060180541624801E-3</v>
      </c>
      <c r="J1711" s="282">
        <v>3.3099297893680997E-2</v>
      </c>
      <c r="K1711" s="282">
        <v>0.10631895687061101</v>
      </c>
      <c r="L1711" s="282"/>
      <c r="M1711" s="282"/>
      <c r="N1711" s="282">
        <v>1.7051153460381101E-2</v>
      </c>
      <c r="O1711" s="282"/>
      <c r="P1711" s="282"/>
      <c r="Q1711" s="282">
        <v>2.80842527582747E-2</v>
      </c>
      <c r="R1711" s="282">
        <v>0</v>
      </c>
      <c r="S1711" s="282"/>
      <c r="T1711" s="282">
        <v>0</v>
      </c>
      <c r="U1711" s="282">
        <v>0.15947843530591699</v>
      </c>
      <c r="V1711" s="282"/>
      <c r="W1711" s="282">
        <v>3.7111334002006002E-2</v>
      </c>
      <c r="X1711" s="282">
        <v>2.6078234704112298E-2</v>
      </c>
      <c r="Y1711" s="282"/>
      <c r="Z1711" s="282"/>
      <c r="AA1711" s="282"/>
      <c r="AB1711" s="282"/>
      <c r="AC1711" s="282"/>
      <c r="AD1711" s="282">
        <v>1.3039117352056101E-2</v>
      </c>
      <c r="AE1711" s="282"/>
      <c r="AF1711" s="272">
        <f t="shared" si="107"/>
        <v>0.99999999999999745</v>
      </c>
      <c r="AG1711" s="196">
        <f t="shared" si="108"/>
        <v>0.23570712136409139</v>
      </c>
    </row>
    <row r="1712" spans="1:33" s="23" customFormat="1" x14ac:dyDescent="0.25">
      <c r="A1712" s="1">
        <v>2007</v>
      </c>
      <c r="B1712" s="1" t="s">
        <v>24</v>
      </c>
      <c r="C1712" s="1" t="str">
        <f t="shared" si="105"/>
        <v>2007NT</v>
      </c>
      <c r="D1712" s="1" t="s">
        <v>57</v>
      </c>
      <c r="E1712" s="1" t="str">
        <f t="shared" si="106"/>
        <v>2007NTC&amp;D</v>
      </c>
      <c r="F1712" s="196">
        <v>0</v>
      </c>
      <c r="G1712" s="196">
        <v>9.0000000000000011E-3</v>
      </c>
      <c r="H1712" s="196">
        <v>0</v>
      </c>
      <c r="I1712" s="196">
        <v>0.40200000000000002</v>
      </c>
      <c r="J1712" s="196">
        <v>0</v>
      </c>
      <c r="K1712" s="196">
        <v>0</v>
      </c>
      <c r="L1712" s="196">
        <v>0</v>
      </c>
      <c r="M1712" s="196">
        <v>0</v>
      </c>
      <c r="N1712" s="196">
        <v>1.3000000000000001E-2</v>
      </c>
      <c r="O1712" s="196">
        <v>0</v>
      </c>
      <c r="P1712" s="196">
        <v>0</v>
      </c>
      <c r="Q1712" s="196">
        <v>0</v>
      </c>
      <c r="R1712" s="196">
        <v>0</v>
      </c>
      <c r="S1712" s="196">
        <v>0</v>
      </c>
      <c r="T1712" s="196">
        <v>0</v>
      </c>
      <c r="U1712" s="196">
        <v>0</v>
      </c>
      <c r="V1712" s="196">
        <v>0</v>
      </c>
      <c r="W1712" s="196">
        <v>0</v>
      </c>
      <c r="X1712" s="196">
        <v>0</v>
      </c>
      <c r="Y1712" s="196">
        <v>0</v>
      </c>
      <c r="Z1712" s="196">
        <v>0</v>
      </c>
      <c r="AA1712" s="196">
        <v>0</v>
      </c>
      <c r="AB1712" s="196">
        <v>0</v>
      </c>
      <c r="AC1712" s="196">
        <v>0</v>
      </c>
      <c r="AD1712" s="196">
        <v>0.57600000000000007</v>
      </c>
      <c r="AE1712" s="196">
        <v>0</v>
      </c>
      <c r="AF1712" s="272">
        <f t="shared" si="107"/>
        <v>1</v>
      </c>
      <c r="AG1712" s="196">
        <f t="shared" si="108"/>
        <v>0.57600000000000007</v>
      </c>
    </row>
    <row r="1713" spans="1:33" s="23" customFormat="1" x14ac:dyDescent="0.25">
      <c r="A1713" s="1">
        <v>2007</v>
      </c>
      <c r="B1713" s="1" t="s">
        <v>24</v>
      </c>
      <c r="C1713" s="1" t="str">
        <f t="shared" si="105"/>
        <v>2007NT</v>
      </c>
      <c r="D1713" s="1" t="s">
        <v>56</v>
      </c>
      <c r="E1713" s="1" t="str">
        <f t="shared" si="106"/>
        <v>2007NTICI</v>
      </c>
      <c r="F1713" s="282">
        <v>0.24475524475524399</v>
      </c>
      <c r="G1713" s="282">
        <v>0.45954045954045902</v>
      </c>
      <c r="H1713" s="282">
        <v>3.7962037962037898E-2</v>
      </c>
      <c r="I1713" s="282">
        <v>2.7972027972027899E-2</v>
      </c>
      <c r="J1713" s="282">
        <v>2.9970029970029901E-3</v>
      </c>
      <c r="K1713" s="282">
        <v>2.39760239760239E-2</v>
      </c>
      <c r="L1713" s="282"/>
      <c r="M1713" s="282">
        <v>1.9980019980019902E-3</v>
      </c>
      <c r="N1713" s="282">
        <v>5.9940059940059897E-3</v>
      </c>
      <c r="O1713" s="282"/>
      <c r="P1713" s="282"/>
      <c r="Q1713" s="282">
        <v>0</v>
      </c>
      <c r="R1713" s="282">
        <v>3.0969030969030899E-2</v>
      </c>
      <c r="S1713" s="282"/>
      <c r="T1713" s="282">
        <v>0</v>
      </c>
      <c r="U1713" s="282">
        <v>0.13186813186813101</v>
      </c>
      <c r="V1713" s="282"/>
      <c r="W1713" s="282">
        <v>1.09890109890109E-2</v>
      </c>
      <c r="X1713" s="282">
        <v>1.3986013986013899E-2</v>
      </c>
      <c r="Y1713" s="282"/>
      <c r="Z1713" s="282"/>
      <c r="AA1713" s="282">
        <v>4.9950049950049898E-3</v>
      </c>
      <c r="AB1713" s="282"/>
      <c r="AC1713" s="282"/>
      <c r="AD1713" s="282">
        <v>1.9980019980019902E-3</v>
      </c>
      <c r="AE1713" s="282"/>
      <c r="AF1713" s="272">
        <f t="shared" si="107"/>
        <v>0.99999999999999756</v>
      </c>
      <c r="AG1713" s="196">
        <f t="shared" si="108"/>
        <v>0.16383616383616278</v>
      </c>
    </row>
    <row r="1714" spans="1:33" s="23" customFormat="1" x14ac:dyDescent="0.25">
      <c r="A1714" s="1">
        <v>2007</v>
      </c>
      <c r="B1714" s="1" t="s">
        <v>24</v>
      </c>
      <c r="C1714" s="1" t="str">
        <f t="shared" si="105"/>
        <v>2007NT</v>
      </c>
      <c r="D1714" s="1" t="s">
        <v>58</v>
      </c>
      <c r="E1714" s="1" t="str">
        <f t="shared" si="106"/>
        <v>2007NTResidential</v>
      </c>
      <c r="F1714" s="282">
        <v>0.36810431293881601</v>
      </c>
      <c r="G1714" s="282">
        <v>0.17753259779337999</v>
      </c>
      <c r="H1714" s="282">
        <v>3.2096288866599799E-2</v>
      </c>
      <c r="I1714" s="282">
        <v>2.0060180541624801E-3</v>
      </c>
      <c r="J1714" s="282">
        <v>3.3099297893680997E-2</v>
      </c>
      <c r="K1714" s="282">
        <v>0.10631895687061101</v>
      </c>
      <c r="L1714" s="282"/>
      <c r="M1714" s="282"/>
      <c r="N1714" s="282">
        <v>1.7051153460381101E-2</v>
      </c>
      <c r="O1714" s="282"/>
      <c r="P1714" s="282"/>
      <c r="Q1714" s="282">
        <v>2.80842527582747E-2</v>
      </c>
      <c r="R1714" s="282">
        <v>0</v>
      </c>
      <c r="S1714" s="282"/>
      <c r="T1714" s="282">
        <v>0</v>
      </c>
      <c r="U1714" s="282">
        <v>0.15947843530591699</v>
      </c>
      <c r="V1714" s="282"/>
      <c r="W1714" s="282">
        <v>3.7111334002006002E-2</v>
      </c>
      <c r="X1714" s="282">
        <v>2.6078234704112298E-2</v>
      </c>
      <c r="Y1714" s="282"/>
      <c r="Z1714" s="282"/>
      <c r="AA1714" s="282"/>
      <c r="AB1714" s="282"/>
      <c r="AC1714" s="282"/>
      <c r="AD1714" s="282">
        <v>1.3039117352056101E-2</v>
      </c>
      <c r="AE1714" s="282"/>
      <c r="AF1714" s="272">
        <f t="shared" si="107"/>
        <v>0.99999999999999745</v>
      </c>
      <c r="AG1714" s="196">
        <f t="shared" si="108"/>
        <v>0.23570712136409139</v>
      </c>
    </row>
    <row r="1715" spans="1:33" s="23" customFormat="1" x14ac:dyDescent="0.25">
      <c r="A1715" s="1">
        <v>2008</v>
      </c>
      <c r="B1715" s="1" t="s">
        <v>24</v>
      </c>
      <c r="C1715" s="1" t="str">
        <f t="shared" si="105"/>
        <v>2008NT</v>
      </c>
      <c r="D1715" s="1" t="s">
        <v>57</v>
      </c>
      <c r="E1715" s="1" t="str">
        <f t="shared" si="106"/>
        <v>2008NTC&amp;D</v>
      </c>
      <c r="F1715" s="196">
        <v>2.5000000000000001E-4</v>
      </c>
      <c r="G1715" s="196">
        <v>3.3900000000000002E-3</v>
      </c>
      <c r="H1715" s="196">
        <v>2.5000000000000001E-4</v>
      </c>
      <c r="I1715" s="196">
        <v>0.51572000000000007</v>
      </c>
      <c r="J1715" s="196">
        <v>1.2999999999999999E-4</v>
      </c>
      <c r="K1715" s="196">
        <v>2.0000000000000001E-4</v>
      </c>
      <c r="L1715" s="196">
        <v>1E-4</v>
      </c>
      <c r="M1715" s="265">
        <v>1.2999999999999999E-4</v>
      </c>
      <c r="N1715" s="196">
        <v>1.89E-3</v>
      </c>
      <c r="O1715" s="196">
        <v>0</v>
      </c>
      <c r="P1715" s="196">
        <v>0</v>
      </c>
      <c r="Q1715" s="196">
        <v>0</v>
      </c>
      <c r="R1715" s="196">
        <v>0</v>
      </c>
      <c r="S1715" s="196">
        <v>0.44664999999999999</v>
      </c>
      <c r="T1715" s="196">
        <v>1.3000000000000001E-2</v>
      </c>
      <c r="U1715" s="196">
        <v>5.1200000000000004E-3</v>
      </c>
      <c r="V1715" s="196">
        <v>0</v>
      </c>
      <c r="W1715" s="196">
        <v>9.060000000000127E-3</v>
      </c>
      <c r="X1715" s="196">
        <v>1.66E-3</v>
      </c>
      <c r="Y1715" s="197">
        <v>0</v>
      </c>
      <c r="Z1715" s="265">
        <v>1.8000000000000001E-4</v>
      </c>
      <c r="AA1715" s="196">
        <v>1.3900000000000002E-3</v>
      </c>
      <c r="AB1715" s="196">
        <v>0</v>
      </c>
      <c r="AC1715" s="196">
        <v>0</v>
      </c>
      <c r="AD1715" s="196">
        <v>0</v>
      </c>
      <c r="AE1715" s="196">
        <v>8.7999999999999992E-4</v>
      </c>
      <c r="AF1715" s="272">
        <f t="shared" si="107"/>
        <v>1</v>
      </c>
      <c r="AG1715" s="196">
        <f t="shared" si="108"/>
        <v>0.47794000000000014</v>
      </c>
    </row>
    <row r="1716" spans="1:33" s="23" customFormat="1" x14ac:dyDescent="0.25">
      <c r="A1716" s="1">
        <v>2008</v>
      </c>
      <c r="B1716" s="1" t="s">
        <v>24</v>
      </c>
      <c r="C1716" s="1" t="str">
        <f t="shared" si="105"/>
        <v>2008NT</v>
      </c>
      <c r="D1716" s="1" t="s">
        <v>56</v>
      </c>
      <c r="E1716" s="1" t="str">
        <f t="shared" si="106"/>
        <v>2008NTICI</v>
      </c>
      <c r="F1716" s="196">
        <v>0.31353999999999999</v>
      </c>
      <c r="G1716" s="196">
        <v>0.30375000000000002</v>
      </c>
      <c r="H1716" s="196">
        <v>9.2530000000000001E-2</v>
      </c>
      <c r="I1716" s="196">
        <v>4.018E-2</v>
      </c>
      <c r="J1716" s="196">
        <v>6.5799999999999999E-3</v>
      </c>
      <c r="K1716" s="196">
        <v>6.8000000000000005E-4</v>
      </c>
      <c r="L1716" s="196">
        <v>6.8000000000000005E-4</v>
      </c>
      <c r="M1716" s="265">
        <v>1.23E-2</v>
      </c>
      <c r="N1716" s="196">
        <v>2.4590000000000001E-2</v>
      </c>
      <c r="O1716" s="196">
        <v>0</v>
      </c>
      <c r="P1716" s="196">
        <v>0</v>
      </c>
      <c r="Q1716" s="196">
        <v>0</v>
      </c>
      <c r="R1716" s="196">
        <v>3.1269999999999999E-2</v>
      </c>
      <c r="S1716" s="196">
        <v>9.41E-3</v>
      </c>
      <c r="T1716" s="196">
        <v>0</v>
      </c>
      <c r="U1716" s="196">
        <v>0.13625999999999999</v>
      </c>
      <c r="V1716" s="196">
        <v>0</v>
      </c>
      <c r="W1716" s="196">
        <v>1.2559999999999977E-2</v>
      </c>
      <c r="X1716" s="196">
        <v>1.039E-2</v>
      </c>
      <c r="Y1716" s="196">
        <v>0</v>
      </c>
      <c r="Z1716" s="265">
        <v>2.8600000000000001E-3</v>
      </c>
      <c r="AA1716" s="196">
        <v>5.6000000000000006E-4</v>
      </c>
      <c r="AB1716" s="196">
        <v>0</v>
      </c>
      <c r="AC1716" s="196">
        <v>0</v>
      </c>
      <c r="AD1716" s="196">
        <v>0</v>
      </c>
      <c r="AE1716" s="196">
        <v>1.8599999999999999E-3</v>
      </c>
      <c r="AF1716" s="272">
        <f t="shared" si="107"/>
        <v>1</v>
      </c>
      <c r="AG1716" s="196">
        <f t="shared" si="108"/>
        <v>0.1739</v>
      </c>
    </row>
    <row r="1717" spans="1:33" s="23" customFormat="1" x14ac:dyDescent="0.25">
      <c r="A1717" s="1">
        <v>2008</v>
      </c>
      <c r="B1717" s="1" t="s">
        <v>24</v>
      </c>
      <c r="C1717" s="1" t="str">
        <f t="shared" si="105"/>
        <v>2008NT</v>
      </c>
      <c r="D1717" s="1" t="s">
        <v>58</v>
      </c>
      <c r="E1717" s="1" t="str">
        <f t="shared" si="106"/>
        <v>2008NTResidential</v>
      </c>
      <c r="F1717" s="196">
        <v>0.28008</v>
      </c>
      <c r="G1717" s="196">
        <v>0.12003999999999999</v>
      </c>
      <c r="H1717" s="196">
        <v>5.6950000000000001E-2</v>
      </c>
      <c r="I1717" s="196">
        <v>2.14E-3</v>
      </c>
      <c r="J1717" s="196">
        <v>4.1149999999999999E-2</v>
      </c>
      <c r="K1717" s="196">
        <v>6.4229999999999995E-2</v>
      </c>
      <c r="L1717" s="196">
        <v>6.4229999999999995E-2</v>
      </c>
      <c r="M1717" s="265">
        <v>1.8890000000000001E-2</v>
      </c>
      <c r="N1717" s="196">
        <v>3.7780000000000001E-2</v>
      </c>
      <c r="O1717" s="196">
        <v>0</v>
      </c>
      <c r="P1717" s="196">
        <v>0</v>
      </c>
      <c r="Q1717" s="196">
        <v>7.3529999999999998E-2</v>
      </c>
      <c r="R1717" s="196">
        <v>0</v>
      </c>
      <c r="S1717" s="196">
        <v>2.0100000000000001E-3</v>
      </c>
      <c r="T1717" s="196">
        <v>0</v>
      </c>
      <c r="U1717" s="196">
        <v>0.15682000000000001</v>
      </c>
      <c r="V1717" s="196">
        <v>0</v>
      </c>
      <c r="W1717" s="196">
        <v>3.7230000000000166E-2</v>
      </c>
      <c r="X1717" s="196">
        <v>2.8469999999999999E-2</v>
      </c>
      <c r="Y1717" s="197">
        <v>0</v>
      </c>
      <c r="Z1717" s="265">
        <v>1.1299999999999999E-3</v>
      </c>
      <c r="AA1717" s="196">
        <v>2.8100000000000004E-3</v>
      </c>
      <c r="AB1717" s="196">
        <v>0</v>
      </c>
      <c r="AC1717" s="196">
        <v>0</v>
      </c>
      <c r="AD1717" s="196">
        <v>0</v>
      </c>
      <c r="AE1717" s="196">
        <v>1.2509999999999999E-2</v>
      </c>
      <c r="AF1717" s="272">
        <f t="shared" si="107"/>
        <v>1</v>
      </c>
      <c r="AG1717" s="196">
        <f t="shared" si="108"/>
        <v>0.24098000000000017</v>
      </c>
    </row>
    <row r="1718" spans="1:33" s="23" customFormat="1" x14ac:dyDescent="0.25">
      <c r="A1718" s="1">
        <v>2009</v>
      </c>
      <c r="B1718" s="1" t="s">
        <v>24</v>
      </c>
      <c r="C1718" s="1" t="str">
        <f t="shared" si="105"/>
        <v>2009NT</v>
      </c>
      <c r="D1718" s="1" t="s">
        <v>57</v>
      </c>
      <c r="E1718" s="1" t="str">
        <f t="shared" si="106"/>
        <v>2009NTC&amp;D</v>
      </c>
      <c r="F1718" s="196">
        <v>2.5000000000000001E-4</v>
      </c>
      <c r="G1718" s="196">
        <v>3.3900000000000002E-3</v>
      </c>
      <c r="H1718" s="196">
        <v>2.5000000000000001E-4</v>
      </c>
      <c r="I1718" s="196">
        <v>0.51572000000000007</v>
      </c>
      <c r="J1718" s="196">
        <v>1.2999999999999999E-4</v>
      </c>
      <c r="K1718" s="196">
        <v>2.0000000000000001E-4</v>
      </c>
      <c r="L1718" s="196">
        <v>1E-4</v>
      </c>
      <c r="M1718" s="265">
        <v>1.2999999999999999E-4</v>
      </c>
      <c r="N1718" s="196">
        <v>1.89E-3</v>
      </c>
      <c r="O1718" s="196">
        <v>0</v>
      </c>
      <c r="P1718" s="196">
        <v>0</v>
      </c>
      <c r="Q1718" s="196">
        <v>0</v>
      </c>
      <c r="R1718" s="196">
        <v>0</v>
      </c>
      <c r="S1718" s="196">
        <v>0.44664999999999999</v>
      </c>
      <c r="T1718" s="196">
        <v>1.3000000000000001E-2</v>
      </c>
      <c r="U1718" s="196">
        <v>5.1200000000000004E-3</v>
      </c>
      <c r="V1718" s="196">
        <v>0</v>
      </c>
      <c r="W1718" s="196">
        <v>9.060000000000127E-3</v>
      </c>
      <c r="X1718" s="196">
        <v>1.66E-3</v>
      </c>
      <c r="Y1718" s="197">
        <v>0</v>
      </c>
      <c r="Z1718" s="265">
        <v>1.8000000000000001E-4</v>
      </c>
      <c r="AA1718" s="196">
        <v>1.3900000000000002E-3</v>
      </c>
      <c r="AB1718" s="196">
        <v>0</v>
      </c>
      <c r="AC1718" s="196">
        <v>0</v>
      </c>
      <c r="AD1718" s="196">
        <v>0</v>
      </c>
      <c r="AE1718" s="196">
        <v>8.7999999999999992E-4</v>
      </c>
      <c r="AF1718" s="272">
        <f t="shared" si="107"/>
        <v>1</v>
      </c>
      <c r="AG1718" s="196">
        <f t="shared" si="108"/>
        <v>0.47794000000000014</v>
      </c>
    </row>
    <row r="1719" spans="1:33" s="23" customFormat="1" x14ac:dyDescent="0.25">
      <c r="A1719" s="1">
        <v>2009</v>
      </c>
      <c r="B1719" s="1" t="s">
        <v>24</v>
      </c>
      <c r="C1719" s="1" t="str">
        <f t="shared" si="105"/>
        <v>2009NT</v>
      </c>
      <c r="D1719" s="1" t="s">
        <v>56</v>
      </c>
      <c r="E1719" s="1" t="str">
        <f t="shared" si="106"/>
        <v>2009NTICI</v>
      </c>
      <c r="F1719" s="196">
        <v>0.31353999999999999</v>
      </c>
      <c r="G1719" s="196">
        <v>0.30375000000000002</v>
      </c>
      <c r="H1719" s="196">
        <v>9.2530000000000001E-2</v>
      </c>
      <c r="I1719" s="196">
        <v>4.018E-2</v>
      </c>
      <c r="J1719" s="196">
        <v>6.5799999999999999E-3</v>
      </c>
      <c r="K1719" s="196">
        <v>6.8000000000000005E-4</v>
      </c>
      <c r="L1719" s="196">
        <v>6.8000000000000005E-4</v>
      </c>
      <c r="M1719" s="265">
        <v>1.23E-2</v>
      </c>
      <c r="N1719" s="196">
        <v>2.4590000000000001E-2</v>
      </c>
      <c r="O1719" s="196">
        <v>0</v>
      </c>
      <c r="P1719" s="196">
        <v>0</v>
      </c>
      <c r="Q1719" s="196">
        <v>0</v>
      </c>
      <c r="R1719" s="196">
        <v>3.1269999999999999E-2</v>
      </c>
      <c r="S1719" s="196">
        <v>9.41E-3</v>
      </c>
      <c r="T1719" s="196">
        <v>0</v>
      </c>
      <c r="U1719" s="196">
        <v>0.13625999999999999</v>
      </c>
      <c r="V1719" s="196">
        <v>0</v>
      </c>
      <c r="W1719" s="196">
        <v>1.2559999999999977E-2</v>
      </c>
      <c r="X1719" s="196">
        <v>1.039E-2</v>
      </c>
      <c r="Y1719" s="197">
        <v>0</v>
      </c>
      <c r="Z1719" s="265">
        <v>2.8600000000000001E-3</v>
      </c>
      <c r="AA1719" s="196">
        <v>5.6000000000000006E-4</v>
      </c>
      <c r="AB1719" s="196">
        <v>0</v>
      </c>
      <c r="AC1719" s="196">
        <v>0</v>
      </c>
      <c r="AD1719" s="196">
        <v>0</v>
      </c>
      <c r="AE1719" s="196">
        <v>1.8599999999999999E-3</v>
      </c>
      <c r="AF1719" s="272">
        <f t="shared" si="107"/>
        <v>1</v>
      </c>
      <c r="AG1719" s="196">
        <f t="shared" si="108"/>
        <v>0.1739</v>
      </c>
    </row>
    <row r="1720" spans="1:33" s="23" customFormat="1" x14ac:dyDescent="0.25">
      <c r="A1720" s="1">
        <v>2009</v>
      </c>
      <c r="B1720" s="1" t="s">
        <v>24</v>
      </c>
      <c r="C1720" s="1" t="str">
        <f t="shared" si="105"/>
        <v>2009NT</v>
      </c>
      <c r="D1720" s="1" t="s">
        <v>58</v>
      </c>
      <c r="E1720" s="1" t="str">
        <f t="shared" si="106"/>
        <v>2009NTResidential</v>
      </c>
      <c r="F1720" s="196">
        <v>0.28008</v>
      </c>
      <c r="G1720" s="196">
        <v>0.12003999999999999</v>
      </c>
      <c r="H1720" s="196">
        <v>5.6950000000000001E-2</v>
      </c>
      <c r="I1720" s="196">
        <v>2.14E-3</v>
      </c>
      <c r="J1720" s="196">
        <v>4.1149999999999999E-2</v>
      </c>
      <c r="K1720" s="196">
        <v>6.4229999999999995E-2</v>
      </c>
      <c r="L1720" s="196">
        <v>6.4229999999999995E-2</v>
      </c>
      <c r="M1720" s="265">
        <v>1.8890000000000001E-2</v>
      </c>
      <c r="N1720" s="196">
        <v>3.7780000000000001E-2</v>
      </c>
      <c r="O1720" s="196">
        <v>0</v>
      </c>
      <c r="P1720" s="196">
        <v>0</v>
      </c>
      <c r="Q1720" s="196">
        <v>7.3529999999999998E-2</v>
      </c>
      <c r="R1720" s="196">
        <v>0</v>
      </c>
      <c r="S1720" s="196">
        <v>2.0100000000000001E-3</v>
      </c>
      <c r="T1720" s="196">
        <v>0</v>
      </c>
      <c r="U1720" s="196">
        <v>0.15682000000000001</v>
      </c>
      <c r="V1720" s="196">
        <v>0</v>
      </c>
      <c r="W1720" s="196">
        <v>3.7230000000000166E-2</v>
      </c>
      <c r="X1720" s="196">
        <v>2.8469999999999999E-2</v>
      </c>
      <c r="Y1720" s="196">
        <v>0</v>
      </c>
      <c r="Z1720" s="265">
        <v>1.1299999999999999E-3</v>
      </c>
      <c r="AA1720" s="196">
        <v>2.8100000000000004E-3</v>
      </c>
      <c r="AB1720" s="196">
        <v>0</v>
      </c>
      <c r="AC1720" s="196">
        <v>0</v>
      </c>
      <c r="AD1720" s="196">
        <v>0</v>
      </c>
      <c r="AE1720" s="196">
        <v>1.2509999999999999E-2</v>
      </c>
      <c r="AF1720" s="272">
        <f t="shared" si="107"/>
        <v>1</v>
      </c>
      <c r="AG1720" s="196">
        <f t="shared" si="108"/>
        <v>0.24098000000000017</v>
      </c>
    </row>
    <row r="1721" spans="1:33" s="23" customFormat="1" x14ac:dyDescent="0.25">
      <c r="A1721" s="1">
        <v>2010</v>
      </c>
      <c r="B1721" s="1" t="s">
        <v>24</v>
      </c>
      <c r="C1721" s="1" t="str">
        <f t="shared" si="105"/>
        <v>2010NT</v>
      </c>
      <c r="D1721" s="1" t="s">
        <v>57</v>
      </c>
      <c r="E1721" s="1" t="str">
        <f t="shared" si="106"/>
        <v>2010NTC&amp;D</v>
      </c>
      <c r="F1721" s="196">
        <v>2.5000000000000001E-4</v>
      </c>
      <c r="G1721" s="196">
        <v>3.3900000000000002E-3</v>
      </c>
      <c r="H1721" s="196">
        <v>2.5000000000000001E-4</v>
      </c>
      <c r="I1721" s="196">
        <v>0.51572000000000007</v>
      </c>
      <c r="J1721" s="196">
        <v>1.2999999999999999E-4</v>
      </c>
      <c r="K1721" s="196">
        <v>2.0000000000000001E-4</v>
      </c>
      <c r="L1721" s="196">
        <v>1E-4</v>
      </c>
      <c r="M1721" s="265">
        <v>1.2999999999999999E-4</v>
      </c>
      <c r="N1721" s="196">
        <v>1.89E-3</v>
      </c>
      <c r="O1721" s="196">
        <v>0</v>
      </c>
      <c r="P1721" s="196">
        <v>0</v>
      </c>
      <c r="Q1721" s="196">
        <v>0</v>
      </c>
      <c r="R1721" s="196">
        <v>0</v>
      </c>
      <c r="S1721" s="196">
        <v>0.44664999999999999</v>
      </c>
      <c r="T1721" s="196">
        <v>1.3000000000000001E-2</v>
      </c>
      <c r="U1721" s="196">
        <v>5.1200000000000004E-3</v>
      </c>
      <c r="V1721" s="196">
        <v>0</v>
      </c>
      <c r="W1721" s="196">
        <v>9.060000000000127E-3</v>
      </c>
      <c r="X1721" s="196">
        <v>1.66E-3</v>
      </c>
      <c r="Y1721" s="197">
        <v>0</v>
      </c>
      <c r="Z1721" s="265">
        <v>1.8000000000000001E-4</v>
      </c>
      <c r="AA1721" s="196">
        <v>1.3900000000000002E-3</v>
      </c>
      <c r="AB1721" s="196">
        <v>0</v>
      </c>
      <c r="AC1721" s="196">
        <v>0</v>
      </c>
      <c r="AD1721" s="196">
        <v>0</v>
      </c>
      <c r="AE1721" s="196">
        <v>8.7999999999999992E-4</v>
      </c>
      <c r="AF1721" s="272">
        <f t="shared" si="107"/>
        <v>1</v>
      </c>
      <c r="AG1721" s="196">
        <f t="shared" si="108"/>
        <v>0.47794000000000014</v>
      </c>
    </row>
    <row r="1722" spans="1:33" s="23" customFormat="1" x14ac:dyDescent="0.25">
      <c r="A1722" s="1">
        <v>2010</v>
      </c>
      <c r="B1722" s="1" t="s">
        <v>24</v>
      </c>
      <c r="C1722" s="1" t="str">
        <f t="shared" si="105"/>
        <v>2010NT</v>
      </c>
      <c r="D1722" s="1" t="s">
        <v>56</v>
      </c>
      <c r="E1722" s="1" t="str">
        <f t="shared" si="106"/>
        <v>2010NTICI</v>
      </c>
      <c r="F1722" s="196">
        <v>0.31353999999999999</v>
      </c>
      <c r="G1722" s="196">
        <v>0.30375000000000002</v>
      </c>
      <c r="H1722" s="196">
        <v>9.2530000000000001E-2</v>
      </c>
      <c r="I1722" s="196">
        <v>4.018E-2</v>
      </c>
      <c r="J1722" s="196">
        <v>6.5799999999999999E-3</v>
      </c>
      <c r="K1722" s="196">
        <v>6.8000000000000005E-4</v>
      </c>
      <c r="L1722" s="196">
        <v>6.8000000000000005E-4</v>
      </c>
      <c r="M1722" s="265">
        <v>1.23E-2</v>
      </c>
      <c r="N1722" s="196">
        <v>2.4590000000000001E-2</v>
      </c>
      <c r="O1722" s="196">
        <v>0</v>
      </c>
      <c r="P1722" s="196">
        <v>0</v>
      </c>
      <c r="Q1722" s="196">
        <v>0</v>
      </c>
      <c r="R1722" s="196">
        <v>3.1269999999999999E-2</v>
      </c>
      <c r="S1722" s="196">
        <v>9.41E-3</v>
      </c>
      <c r="T1722" s="196">
        <v>0</v>
      </c>
      <c r="U1722" s="196">
        <v>0.13625999999999999</v>
      </c>
      <c r="V1722" s="196">
        <v>0</v>
      </c>
      <c r="W1722" s="196">
        <v>1.2559999999999977E-2</v>
      </c>
      <c r="X1722" s="196">
        <v>1.039E-2</v>
      </c>
      <c r="Y1722" s="197">
        <v>0</v>
      </c>
      <c r="Z1722" s="265">
        <v>2.8600000000000001E-3</v>
      </c>
      <c r="AA1722" s="196">
        <v>5.6000000000000006E-4</v>
      </c>
      <c r="AB1722" s="196">
        <v>0</v>
      </c>
      <c r="AC1722" s="196">
        <v>0</v>
      </c>
      <c r="AD1722" s="196">
        <v>0</v>
      </c>
      <c r="AE1722" s="196">
        <v>1.8599999999999999E-3</v>
      </c>
      <c r="AF1722" s="272">
        <f t="shared" si="107"/>
        <v>1</v>
      </c>
      <c r="AG1722" s="196">
        <f t="shared" si="108"/>
        <v>0.1739</v>
      </c>
    </row>
    <row r="1723" spans="1:33" s="23" customFormat="1" x14ac:dyDescent="0.25">
      <c r="A1723" s="1">
        <v>2010</v>
      </c>
      <c r="B1723" s="1" t="s">
        <v>24</v>
      </c>
      <c r="C1723" s="1" t="str">
        <f t="shared" si="105"/>
        <v>2010NT</v>
      </c>
      <c r="D1723" s="1" t="s">
        <v>58</v>
      </c>
      <c r="E1723" s="1" t="str">
        <f t="shared" si="106"/>
        <v>2010NTResidential</v>
      </c>
      <c r="F1723" s="196">
        <v>0.28008</v>
      </c>
      <c r="G1723" s="196">
        <v>0.12003999999999999</v>
      </c>
      <c r="H1723" s="196">
        <v>5.6950000000000001E-2</v>
      </c>
      <c r="I1723" s="196">
        <v>2.14E-3</v>
      </c>
      <c r="J1723" s="196">
        <v>4.1149999999999999E-2</v>
      </c>
      <c r="K1723" s="196">
        <v>6.4229999999999995E-2</v>
      </c>
      <c r="L1723" s="196">
        <v>6.4229999999999995E-2</v>
      </c>
      <c r="M1723" s="265">
        <v>1.8890000000000001E-2</v>
      </c>
      <c r="N1723" s="196">
        <v>3.7780000000000001E-2</v>
      </c>
      <c r="O1723" s="196">
        <v>0</v>
      </c>
      <c r="P1723" s="196">
        <v>0</v>
      </c>
      <c r="Q1723" s="196">
        <v>7.3529999999999998E-2</v>
      </c>
      <c r="R1723" s="196">
        <v>0</v>
      </c>
      <c r="S1723" s="196">
        <v>2.0100000000000001E-3</v>
      </c>
      <c r="T1723" s="196">
        <v>0</v>
      </c>
      <c r="U1723" s="196">
        <v>0.15682000000000001</v>
      </c>
      <c r="V1723" s="196">
        <v>0</v>
      </c>
      <c r="W1723" s="196">
        <v>3.7230000000000166E-2</v>
      </c>
      <c r="X1723" s="196">
        <v>2.8469999999999999E-2</v>
      </c>
      <c r="Y1723" s="197">
        <v>0</v>
      </c>
      <c r="Z1723" s="265">
        <v>1.1299999999999999E-3</v>
      </c>
      <c r="AA1723" s="196">
        <v>2.8100000000000004E-3</v>
      </c>
      <c r="AB1723" s="196">
        <v>0</v>
      </c>
      <c r="AC1723" s="196">
        <v>0</v>
      </c>
      <c r="AD1723" s="196">
        <v>0</v>
      </c>
      <c r="AE1723" s="196">
        <v>1.2509999999999999E-2</v>
      </c>
      <c r="AF1723" s="272">
        <f t="shared" si="107"/>
        <v>1</v>
      </c>
      <c r="AG1723" s="196">
        <f t="shared" si="108"/>
        <v>0.24098000000000017</v>
      </c>
    </row>
    <row r="1724" spans="1:33" s="23" customFormat="1" x14ac:dyDescent="0.25">
      <c r="A1724" s="1">
        <v>2011</v>
      </c>
      <c r="B1724" s="1" t="s">
        <v>24</v>
      </c>
      <c r="C1724" s="1" t="str">
        <f t="shared" si="105"/>
        <v>2011NT</v>
      </c>
      <c r="D1724" s="1" t="s">
        <v>57</v>
      </c>
      <c r="E1724" s="1" t="str">
        <f t="shared" si="106"/>
        <v>2011NTC&amp;D</v>
      </c>
      <c r="F1724" s="196">
        <v>2.5000000000000001E-4</v>
      </c>
      <c r="G1724" s="196">
        <v>3.3900000000000002E-3</v>
      </c>
      <c r="H1724" s="196">
        <v>2.5000000000000001E-4</v>
      </c>
      <c r="I1724" s="196">
        <v>0.51572000000000007</v>
      </c>
      <c r="J1724" s="196">
        <v>1.2999999999999999E-4</v>
      </c>
      <c r="K1724" s="196">
        <v>2.0000000000000001E-4</v>
      </c>
      <c r="L1724" s="196">
        <v>1E-4</v>
      </c>
      <c r="M1724" s="265">
        <v>1.2999999999999999E-4</v>
      </c>
      <c r="N1724" s="196">
        <v>1.89E-3</v>
      </c>
      <c r="O1724" s="196">
        <v>0</v>
      </c>
      <c r="P1724" s="196">
        <v>0</v>
      </c>
      <c r="Q1724" s="196">
        <v>0</v>
      </c>
      <c r="R1724" s="196">
        <v>0</v>
      </c>
      <c r="S1724" s="196">
        <v>0.44664999999999999</v>
      </c>
      <c r="T1724" s="196">
        <v>1.3000000000000001E-2</v>
      </c>
      <c r="U1724" s="196">
        <v>5.1200000000000004E-3</v>
      </c>
      <c r="V1724" s="196">
        <v>0</v>
      </c>
      <c r="W1724" s="196">
        <v>9.060000000000127E-3</v>
      </c>
      <c r="X1724" s="196">
        <v>1.66E-3</v>
      </c>
      <c r="Y1724" s="197">
        <v>0</v>
      </c>
      <c r="Z1724" s="265">
        <v>1.8000000000000001E-4</v>
      </c>
      <c r="AA1724" s="196">
        <v>1.3900000000000002E-3</v>
      </c>
      <c r="AB1724" s="196">
        <v>0</v>
      </c>
      <c r="AC1724" s="196">
        <v>0</v>
      </c>
      <c r="AD1724" s="196">
        <v>0</v>
      </c>
      <c r="AE1724" s="196">
        <v>8.7999999999999992E-4</v>
      </c>
      <c r="AF1724" s="272">
        <f t="shared" si="107"/>
        <v>1</v>
      </c>
      <c r="AG1724" s="196">
        <f t="shared" si="108"/>
        <v>0.47794000000000014</v>
      </c>
    </row>
    <row r="1725" spans="1:33" s="23" customFormat="1" x14ac:dyDescent="0.25">
      <c r="A1725" s="1">
        <v>2011</v>
      </c>
      <c r="B1725" s="1" t="s">
        <v>24</v>
      </c>
      <c r="C1725" s="1" t="str">
        <f t="shared" si="105"/>
        <v>2011NT</v>
      </c>
      <c r="D1725" s="1" t="s">
        <v>56</v>
      </c>
      <c r="E1725" s="1" t="str">
        <f t="shared" si="106"/>
        <v>2011NTICI</v>
      </c>
      <c r="F1725" s="196">
        <v>0.31353999999999999</v>
      </c>
      <c r="G1725" s="196">
        <v>0.30375000000000002</v>
      </c>
      <c r="H1725" s="196">
        <v>9.2530000000000001E-2</v>
      </c>
      <c r="I1725" s="196">
        <v>4.018E-2</v>
      </c>
      <c r="J1725" s="196">
        <v>6.5799999999999999E-3</v>
      </c>
      <c r="K1725" s="196">
        <v>6.8000000000000005E-4</v>
      </c>
      <c r="L1725" s="196">
        <v>6.8000000000000005E-4</v>
      </c>
      <c r="M1725" s="265">
        <v>1.23E-2</v>
      </c>
      <c r="N1725" s="196">
        <v>2.4590000000000001E-2</v>
      </c>
      <c r="O1725" s="196">
        <v>0</v>
      </c>
      <c r="P1725" s="196">
        <v>0</v>
      </c>
      <c r="Q1725" s="196">
        <v>0</v>
      </c>
      <c r="R1725" s="196">
        <v>3.1269999999999999E-2</v>
      </c>
      <c r="S1725" s="196">
        <v>9.41E-3</v>
      </c>
      <c r="T1725" s="196">
        <v>0</v>
      </c>
      <c r="U1725" s="196">
        <v>0.13625999999999999</v>
      </c>
      <c r="V1725" s="196">
        <v>0</v>
      </c>
      <c r="W1725" s="196">
        <v>1.2559999999999977E-2</v>
      </c>
      <c r="X1725" s="196">
        <v>1.039E-2</v>
      </c>
      <c r="Y1725" s="196">
        <v>0</v>
      </c>
      <c r="Z1725" s="265">
        <v>2.8600000000000001E-3</v>
      </c>
      <c r="AA1725" s="196">
        <v>5.6000000000000006E-4</v>
      </c>
      <c r="AB1725" s="196">
        <v>0</v>
      </c>
      <c r="AC1725" s="196">
        <v>0</v>
      </c>
      <c r="AD1725" s="196">
        <v>0</v>
      </c>
      <c r="AE1725" s="196">
        <v>1.8599999999999999E-3</v>
      </c>
      <c r="AF1725" s="272">
        <f t="shared" si="107"/>
        <v>1</v>
      </c>
      <c r="AG1725" s="196">
        <f t="shared" si="108"/>
        <v>0.1739</v>
      </c>
    </row>
    <row r="1726" spans="1:33" s="23" customFormat="1" x14ac:dyDescent="0.25">
      <c r="A1726" s="1">
        <v>2011</v>
      </c>
      <c r="B1726" s="1" t="s">
        <v>24</v>
      </c>
      <c r="C1726" s="1" t="str">
        <f t="shared" si="105"/>
        <v>2011NT</v>
      </c>
      <c r="D1726" s="1" t="s">
        <v>58</v>
      </c>
      <c r="E1726" s="1" t="str">
        <f t="shared" si="106"/>
        <v>2011NTResidential</v>
      </c>
      <c r="F1726" s="196">
        <v>0.28008</v>
      </c>
      <c r="G1726" s="196">
        <v>0.12003999999999999</v>
      </c>
      <c r="H1726" s="196">
        <v>5.6950000000000001E-2</v>
      </c>
      <c r="I1726" s="196">
        <v>2.14E-3</v>
      </c>
      <c r="J1726" s="196">
        <v>4.1149999999999999E-2</v>
      </c>
      <c r="K1726" s="196">
        <v>6.4229999999999995E-2</v>
      </c>
      <c r="L1726" s="196">
        <v>6.4229999999999995E-2</v>
      </c>
      <c r="M1726" s="265">
        <v>1.8890000000000001E-2</v>
      </c>
      <c r="N1726" s="196">
        <v>3.7780000000000001E-2</v>
      </c>
      <c r="O1726" s="196">
        <v>0</v>
      </c>
      <c r="P1726" s="196">
        <v>0</v>
      </c>
      <c r="Q1726" s="196">
        <v>7.3529999999999998E-2</v>
      </c>
      <c r="R1726" s="196">
        <v>0</v>
      </c>
      <c r="S1726" s="196">
        <v>2.0100000000000001E-3</v>
      </c>
      <c r="T1726" s="196">
        <v>0</v>
      </c>
      <c r="U1726" s="196">
        <v>0.15682000000000001</v>
      </c>
      <c r="V1726" s="196">
        <v>0</v>
      </c>
      <c r="W1726" s="196">
        <v>3.7230000000000166E-2</v>
      </c>
      <c r="X1726" s="196">
        <v>2.8469999999999999E-2</v>
      </c>
      <c r="Y1726" s="197">
        <v>0</v>
      </c>
      <c r="Z1726" s="265">
        <v>1.1299999999999999E-3</v>
      </c>
      <c r="AA1726" s="196">
        <v>2.8100000000000004E-3</v>
      </c>
      <c r="AB1726" s="196">
        <v>0</v>
      </c>
      <c r="AC1726" s="196">
        <v>0</v>
      </c>
      <c r="AD1726" s="196">
        <v>0</v>
      </c>
      <c r="AE1726" s="196">
        <v>1.2509999999999999E-2</v>
      </c>
      <c r="AF1726" s="272">
        <f t="shared" si="107"/>
        <v>1</v>
      </c>
      <c r="AG1726" s="196">
        <f t="shared" si="108"/>
        <v>0.24098000000000017</v>
      </c>
    </row>
    <row r="1727" spans="1:33" s="23" customFormat="1" x14ac:dyDescent="0.25">
      <c r="A1727" s="1">
        <v>2012</v>
      </c>
      <c r="B1727" s="1" t="s">
        <v>24</v>
      </c>
      <c r="C1727" s="1" t="str">
        <f t="shared" si="105"/>
        <v>2012NT</v>
      </c>
      <c r="D1727" s="1" t="s">
        <v>57</v>
      </c>
      <c r="E1727" s="1" t="str">
        <f t="shared" si="106"/>
        <v>2012NTC&amp;D</v>
      </c>
      <c r="F1727" s="196">
        <v>2.5000000000000001E-4</v>
      </c>
      <c r="G1727" s="196">
        <v>3.3900000000000002E-3</v>
      </c>
      <c r="H1727" s="196">
        <v>2.5000000000000001E-4</v>
      </c>
      <c r="I1727" s="196">
        <v>0.51572000000000007</v>
      </c>
      <c r="J1727" s="196">
        <v>1.2999999999999999E-4</v>
      </c>
      <c r="K1727" s="196">
        <v>2.0000000000000001E-4</v>
      </c>
      <c r="L1727" s="196">
        <v>1E-4</v>
      </c>
      <c r="M1727" s="265">
        <v>1.2999999999999999E-4</v>
      </c>
      <c r="N1727" s="196">
        <v>1.89E-3</v>
      </c>
      <c r="O1727" s="196">
        <v>0</v>
      </c>
      <c r="P1727" s="196">
        <v>0</v>
      </c>
      <c r="Q1727" s="196">
        <v>0</v>
      </c>
      <c r="R1727" s="196">
        <v>0</v>
      </c>
      <c r="S1727" s="196">
        <v>0.44664999999999999</v>
      </c>
      <c r="T1727" s="196">
        <v>1.3000000000000001E-2</v>
      </c>
      <c r="U1727" s="196">
        <v>5.1200000000000004E-3</v>
      </c>
      <c r="V1727" s="196">
        <v>0</v>
      </c>
      <c r="W1727" s="196">
        <v>9.060000000000127E-3</v>
      </c>
      <c r="X1727" s="196">
        <v>1.66E-3</v>
      </c>
      <c r="Y1727" s="197">
        <v>0</v>
      </c>
      <c r="Z1727" s="265">
        <v>1.8000000000000001E-4</v>
      </c>
      <c r="AA1727" s="196">
        <v>1.3900000000000002E-3</v>
      </c>
      <c r="AB1727" s="196">
        <v>0</v>
      </c>
      <c r="AC1727" s="196">
        <v>0</v>
      </c>
      <c r="AD1727" s="196">
        <v>0</v>
      </c>
      <c r="AE1727" s="196">
        <v>8.7999999999999992E-4</v>
      </c>
      <c r="AF1727" s="272">
        <f t="shared" si="107"/>
        <v>1</v>
      </c>
      <c r="AG1727" s="196">
        <f t="shared" si="108"/>
        <v>0.47794000000000014</v>
      </c>
    </row>
    <row r="1728" spans="1:33" s="23" customFormat="1" x14ac:dyDescent="0.25">
      <c r="A1728" s="1">
        <v>2012</v>
      </c>
      <c r="B1728" s="1" t="s">
        <v>24</v>
      </c>
      <c r="C1728" s="1" t="str">
        <f t="shared" si="105"/>
        <v>2012NT</v>
      </c>
      <c r="D1728" s="1" t="s">
        <v>56</v>
      </c>
      <c r="E1728" s="1" t="str">
        <f t="shared" si="106"/>
        <v>2012NTICI</v>
      </c>
      <c r="F1728" s="196">
        <v>0.31353999999999999</v>
      </c>
      <c r="G1728" s="196">
        <v>0.30375000000000002</v>
      </c>
      <c r="H1728" s="196">
        <v>9.2530000000000001E-2</v>
      </c>
      <c r="I1728" s="196">
        <v>4.018E-2</v>
      </c>
      <c r="J1728" s="196">
        <v>6.5799999999999999E-3</v>
      </c>
      <c r="K1728" s="196">
        <v>6.8000000000000005E-4</v>
      </c>
      <c r="L1728" s="196">
        <v>6.8000000000000005E-4</v>
      </c>
      <c r="M1728" s="265">
        <v>1.23E-2</v>
      </c>
      <c r="N1728" s="196">
        <v>2.4590000000000001E-2</v>
      </c>
      <c r="O1728" s="196">
        <v>0</v>
      </c>
      <c r="P1728" s="196">
        <v>0</v>
      </c>
      <c r="Q1728" s="196">
        <v>0</v>
      </c>
      <c r="R1728" s="196">
        <v>3.1269999999999999E-2</v>
      </c>
      <c r="S1728" s="196">
        <v>9.41E-3</v>
      </c>
      <c r="T1728" s="196">
        <v>0</v>
      </c>
      <c r="U1728" s="196">
        <v>0.13625999999999999</v>
      </c>
      <c r="V1728" s="196">
        <v>0</v>
      </c>
      <c r="W1728" s="196">
        <v>1.2559999999999977E-2</v>
      </c>
      <c r="X1728" s="196">
        <v>1.039E-2</v>
      </c>
      <c r="Y1728" s="196">
        <v>0</v>
      </c>
      <c r="Z1728" s="265">
        <v>2.8600000000000001E-3</v>
      </c>
      <c r="AA1728" s="196">
        <v>5.6000000000000006E-4</v>
      </c>
      <c r="AB1728" s="196">
        <v>0</v>
      </c>
      <c r="AC1728" s="196">
        <v>0</v>
      </c>
      <c r="AD1728" s="196">
        <v>0</v>
      </c>
      <c r="AE1728" s="196">
        <v>1.8599999999999999E-3</v>
      </c>
      <c r="AF1728" s="272">
        <f t="shared" si="107"/>
        <v>1</v>
      </c>
      <c r="AG1728" s="196">
        <f t="shared" si="108"/>
        <v>0.1739</v>
      </c>
    </row>
    <row r="1729" spans="1:33" s="23" customFormat="1" x14ac:dyDescent="0.25">
      <c r="A1729" s="1">
        <v>2012</v>
      </c>
      <c r="B1729" s="1" t="s">
        <v>24</v>
      </c>
      <c r="C1729" s="1" t="str">
        <f t="shared" si="105"/>
        <v>2012NT</v>
      </c>
      <c r="D1729" s="1" t="s">
        <v>58</v>
      </c>
      <c r="E1729" s="1" t="str">
        <f t="shared" si="106"/>
        <v>2012NTResidential</v>
      </c>
      <c r="F1729" s="196">
        <v>0.28008</v>
      </c>
      <c r="G1729" s="196">
        <v>0.12003999999999999</v>
      </c>
      <c r="H1729" s="196">
        <v>5.6950000000000001E-2</v>
      </c>
      <c r="I1729" s="196">
        <v>2.14E-3</v>
      </c>
      <c r="J1729" s="196">
        <v>4.1149999999999999E-2</v>
      </c>
      <c r="K1729" s="196">
        <v>6.4229999999999995E-2</v>
      </c>
      <c r="L1729" s="196">
        <v>6.4229999999999995E-2</v>
      </c>
      <c r="M1729" s="265">
        <v>1.8890000000000001E-2</v>
      </c>
      <c r="N1729" s="196">
        <v>3.7780000000000001E-2</v>
      </c>
      <c r="O1729" s="196">
        <v>0</v>
      </c>
      <c r="P1729" s="196">
        <v>0</v>
      </c>
      <c r="Q1729" s="196">
        <v>7.3529999999999998E-2</v>
      </c>
      <c r="R1729" s="196">
        <v>0</v>
      </c>
      <c r="S1729" s="196">
        <v>2.0100000000000001E-3</v>
      </c>
      <c r="T1729" s="196">
        <v>0</v>
      </c>
      <c r="U1729" s="196">
        <v>0.15682000000000001</v>
      </c>
      <c r="V1729" s="196">
        <v>0</v>
      </c>
      <c r="W1729" s="196">
        <v>3.7230000000000166E-2</v>
      </c>
      <c r="X1729" s="196">
        <v>2.8469999999999999E-2</v>
      </c>
      <c r="Y1729" s="196">
        <v>0</v>
      </c>
      <c r="Z1729" s="265">
        <v>1.1299999999999999E-3</v>
      </c>
      <c r="AA1729" s="196">
        <v>2.8100000000000004E-3</v>
      </c>
      <c r="AB1729" s="196">
        <v>0</v>
      </c>
      <c r="AC1729" s="196">
        <v>0</v>
      </c>
      <c r="AD1729" s="196">
        <v>0</v>
      </c>
      <c r="AE1729" s="196">
        <v>1.2509999999999999E-2</v>
      </c>
      <c r="AF1729" s="272">
        <f t="shared" si="107"/>
        <v>1</v>
      </c>
      <c r="AG1729" s="196">
        <f t="shared" si="108"/>
        <v>0.24098000000000017</v>
      </c>
    </row>
    <row r="1730" spans="1:33" s="23" customFormat="1" x14ac:dyDescent="0.25">
      <c r="A1730" s="1">
        <v>2013</v>
      </c>
      <c r="B1730" s="1" t="s">
        <v>24</v>
      </c>
      <c r="C1730" s="1" t="str">
        <f t="shared" ref="C1730:C1793" si="109">CONCATENATE(A1730,B1730)</f>
        <v>2013NT</v>
      </c>
      <c r="D1730" s="1" t="s">
        <v>57</v>
      </c>
      <c r="E1730" s="1" t="str">
        <f t="shared" ref="E1730:E1793" si="110">CONCATENATE(C1730,D1730)</f>
        <v>2013NTC&amp;D</v>
      </c>
      <c r="F1730" s="196">
        <v>2.5000000000000001E-4</v>
      </c>
      <c r="G1730" s="196">
        <v>3.3900000000000002E-3</v>
      </c>
      <c r="H1730" s="196">
        <v>2.5000000000000001E-4</v>
      </c>
      <c r="I1730" s="196">
        <v>0.51572000000000007</v>
      </c>
      <c r="J1730" s="196">
        <v>1.2999999999999999E-4</v>
      </c>
      <c r="K1730" s="196">
        <v>2.0000000000000001E-4</v>
      </c>
      <c r="L1730" s="196">
        <v>1E-4</v>
      </c>
      <c r="M1730" s="265">
        <v>1.2999999999999999E-4</v>
      </c>
      <c r="N1730" s="196">
        <v>1.89E-3</v>
      </c>
      <c r="O1730" s="196">
        <v>0</v>
      </c>
      <c r="P1730" s="196">
        <v>0</v>
      </c>
      <c r="Q1730" s="196">
        <v>0</v>
      </c>
      <c r="R1730" s="196">
        <v>0</v>
      </c>
      <c r="S1730" s="196">
        <v>0.44664999999999999</v>
      </c>
      <c r="T1730" s="196">
        <v>1.3000000000000001E-2</v>
      </c>
      <c r="U1730" s="196">
        <v>5.1200000000000004E-3</v>
      </c>
      <c r="V1730" s="196">
        <v>0</v>
      </c>
      <c r="W1730" s="196">
        <v>9.060000000000127E-3</v>
      </c>
      <c r="X1730" s="196">
        <v>1.66E-3</v>
      </c>
      <c r="Y1730" s="197">
        <v>0</v>
      </c>
      <c r="Z1730" s="265">
        <v>1.8000000000000001E-4</v>
      </c>
      <c r="AA1730" s="196">
        <v>1.3900000000000002E-3</v>
      </c>
      <c r="AB1730" s="196">
        <v>0</v>
      </c>
      <c r="AC1730" s="196">
        <v>0</v>
      </c>
      <c r="AD1730" s="196">
        <v>0</v>
      </c>
      <c r="AE1730" s="196">
        <v>8.7999999999999992E-4</v>
      </c>
      <c r="AF1730" s="272">
        <f t="shared" ref="AF1730:AF1793" si="111">+SUM(F1730:AE1730)</f>
        <v>1</v>
      </c>
      <c r="AG1730" s="196">
        <f t="shared" si="108"/>
        <v>0.47794000000000014</v>
      </c>
    </row>
    <row r="1731" spans="1:33" s="23" customFormat="1" x14ac:dyDescent="0.25">
      <c r="A1731" s="1">
        <v>2013</v>
      </c>
      <c r="B1731" s="1" t="s">
        <v>24</v>
      </c>
      <c r="C1731" s="1" t="str">
        <f t="shared" si="109"/>
        <v>2013NT</v>
      </c>
      <c r="D1731" s="1" t="s">
        <v>56</v>
      </c>
      <c r="E1731" s="1" t="str">
        <f t="shared" si="110"/>
        <v>2013NTICI</v>
      </c>
      <c r="F1731" s="196">
        <v>0.31353999999999999</v>
      </c>
      <c r="G1731" s="196">
        <v>0.30375000000000002</v>
      </c>
      <c r="H1731" s="196">
        <v>9.2530000000000001E-2</v>
      </c>
      <c r="I1731" s="196">
        <v>4.018E-2</v>
      </c>
      <c r="J1731" s="196">
        <v>6.5799999999999999E-3</v>
      </c>
      <c r="K1731" s="196">
        <v>6.8000000000000005E-4</v>
      </c>
      <c r="L1731" s="196">
        <v>6.8000000000000005E-4</v>
      </c>
      <c r="M1731" s="265">
        <v>1.23E-2</v>
      </c>
      <c r="N1731" s="196">
        <v>2.4590000000000001E-2</v>
      </c>
      <c r="O1731" s="196">
        <v>0</v>
      </c>
      <c r="P1731" s="196">
        <v>0</v>
      </c>
      <c r="Q1731" s="196">
        <v>0</v>
      </c>
      <c r="R1731" s="196">
        <v>3.1269999999999999E-2</v>
      </c>
      <c r="S1731" s="196">
        <v>9.41E-3</v>
      </c>
      <c r="T1731" s="196">
        <v>0</v>
      </c>
      <c r="U1731" s="196">
        <v>0.13625999999999999</v>
      </c>
      <c r="V1731" s="196">
        <v>0</v>
      </c>
      <c r="W1731" s="196">
        <v>1.2559999999999977E-2</v>
      </c>
      <c r="X1731" s="196">
        <v>1.039E-2</v>
      </c>
      <c r="Y1731" s="196">
        <v>0</v>
      </c>
      <c r="Z1731" s="265">
        <v>2.8600000000000001E-3</v>
      </c>
      <c r="AA1731" s="196">
        <v>5.6000000000000006E-4</v>
      </c>
      <c r="AB1731" s="196">
        <v>0</v>
      </c>
      <c r="AC1731" s="196">
        <v>0</v>
      </c>
      <c r="AD1731" s="196">
        <v>0</v>
      </c>
      <c r="AE1731" s="196">
        <v>1.8599999999999999E-3</v>
      </c>
      <c r="AF1731" s="272">
        <f t="shared" si="111"/>
        <v>1</v>
      </c>
      <c r="AG1731" s="196">
        <f t="shared" si="108"/>
        <v>0.1739</v>
      </c>
    </row>
    <row r="1732" spans="1:33" s="23" customFormat="1" x14ac:dyDescent="0.25">
      <c r="A1732" s="1">
        <v>2013</v>
      </c>
      <c r="B1732" s="1" t="s">
        <v>24</v>
      </c>
      <c r="C1732" s="1" t="str">
        <f t="shared" si="109"/>
        <v>2013NT</v>
      </c>
      <c r="D1732" s="1" t="s">
        <v>58</v>
      </c>
      <c r="E1732" s="1" t="str">
        <f t="shared" si="110"/>
        <v>2013NTResidential</v>
      </c>
      <c r="F1732" s="196">
        <v>0.28008</v>
      </c>
      <c r="G1732" s="196">
        <v>0.12003999999999999</v>
      </c>
      <c r="H1732" s="196">
        <v>5.6950000000000001E-2</v>
      </c>
      <c r="I1732" s="196">
        <v>2.14E-3</v>
      </c>
      <c r="J1732" s="196">
        <v>4.1149999999999999E-2</v>
      </c>
      <c r="K1732" s="196">
        <v>6.4229999999999995E-2</v>
      </c>
      <c r="L1732" s="196">
        <v>6.4229999999999995E-2</v>
      </c>
      <c r="M1732" s="265">
        <v>1.8890000000000001E-2</v>
      </c>
      <c r="N1732" s="196">
        <v>3.7780000000000001E-2</v>
      </c>
      <c r="O1732" s="196">
        <v>0</v>
      </c>
      <c r="P1732" s="196">
        <v>0</v>
      </c>
      <c r="Q1732" s="196">
        <v>7.3529999999999998E-2</v>
      </c>
      <c r="R1732" s="196">
        <v>0</v>
      </c>
      <c r="S1732" s="196">
        <v>2.0100000000000001E-3</v>
      </c>
      <c r="T1732" s="196">
        <v>0</v>
      </c>
      <c r="U1732" s="196">
        <v>0.15682000000000001</v>
      </c>
      <c r="V1732" s="196">
        <v>0</v>
      </c>
      <c r="W1732" s="196">
        <v>3.7230000000000166E-2</v>
      </c>
      <c r="X1732" s="196">
        <v>2.8469999999999999E-2</v>
      </c>
      <c r="Y1732" s="197">
        <v>0</v>
      </c>
      <c r="Z1732" s="265">
        <v>1.1299999999999999E-3</v>
      </c>
      <c r="AA1732" s="196">
        <v>2.8100000000000004E-3</v>
      </c>
      <c r="AB1732" s="196">
        <v>0</v>
      </c>
      <c r="AC1732" s="196">
        <v>0</v>
      </c>
      <c r="AD1732" s="196">
        <v>0</v>
      </c>
      <c r="AE1732" s="196">
        <v>1.2509999999999999E-2</v>
      </c>
      <c r="AF1732" s="272">
        <f t="shared" si="111"/>
        <v>1</v>
      </c>
      <c r="AG1732" s="196">
        <f t="shared" si="108"/>
        <v>0.24098000000000017</v>
      </c>
    </row>
    <row r="1733" spans="1:33" s="23" customFormat="1" x14ac:dyDescent="0.25">
      <c r="A1733" s="1">
        <v>2014</v>
      </c>
      <c r="B1733" s="1" t="s">
        <v>24</v>
      </c>
      <c r="C1733" s="1" t="str">
        <f t="shared" si="109"/>
        <v>2014NT</v>
      </c>
      <c r="D1733" s="1" t="s">
        <v>57</v>
      </c>
      <c r="E1733" s="1" t="str">
        <f t="shared" si="110"/>
        <v>2014NTC&amp;D</v>
      </c>
      <c r="F1733" s="196">
        <v>2.5000000000000001E-4</v>
      </c>
      <c r="G1733" s="196">
        <v>3.3900000000000002E-3</v>
      </c>
      <c r="H1733" s="196">
        <v>2.5000000000000001E-4</v>
      </c>
      <c r="I1733" s="196">
        <v>0.51572000000000007</v>
      </c>
      <c r="J1733" s="196">
        <v>1.2999999999999999E-4</v>
      </c>
      <c r="K1733" s="196">
        <v>2.0000000000000001E-4</v>
      </c>
      <c r="L1733" s="196">
        <v>1E-4</v>
      </c>
      <c r="M1733" s="265">
        <v>1.2999999999999999E-4</v>
      </c>
      <c r="N1733" s="196">
        <v>1.89E-3</v>
      </c>
      <c r="O1733" s="196">
        <v>0</v>
      </c>
      <c r="P1733" s="196">
        <v>0</v>
      </c>
      <c r="Q1733" s="196">
        <v>0</v>
      </c>
      <c r="R1733" s="196">
        <v>0</v>
      </c>
      <c r="S1733" s="196">
        <v>0.44664999999999999</v>
      </c>
      <c r="T1733" s="196">
        <v>1.3000000000000001E-2</v>
      </c>
      <c r="U1733" s="196">
        <v>5.1200000000000004E-3</v>
      </c>
      <c r="V1733" s="196">
        <v>0</v>
      </c>
      <c r="W1733" s="196">
        <v>9.060000000000127E-3</v>
      </c>
      <c r="X1733" s="196">
        <v>1.66E-3</v>
      </c>
      <c r="Y1733" s="197">
        <v>0</v>
      </c>
      <c r="Z1733" s="265">
        <v>1.8000000000000001E-4</v>
      </c>
      <c r="AA1733" s="196">
        <v>1.3900000000000002E-3</v>
      </c>
      <c r="AB1733" s="196">
        <v>0</v>
      </c>
      <c r="AC1733" s="196">
        <v>0</v>
      </c>
      <c r="AD1733" s="196">
        <v>0</v>
      </c>
      <c r="AE1733" s="196">
        <v>8.7999999999999992E-4</v>
      </c>
      <c r="AF1733" s="272">
        <f t="shared" si="111"/>
        <v>1</v>
      </c>
      <c r="AG1733" s="196">
        <f t="shared" si="108"/>
        <v>0.47794000000000014</v>
      </c>
    </row>
    <row r="1734" spans="1:33" s="23" customFormat="1" x14ac:dyDescent="0.25">
      <c r="A1734" s="1">
        <v>2014</v>
      </c>
      <c r="B1734" s="1" t="s">
        <v>24</v>
      </c>
      <c r="C1734" s="1" t="str">
        <f t="shared" si="109"/>
        <v>2014NT</v>
      </c>
      <c r="D1734" s="1" t="s">
        <v>56</v>
      </c>
      <c r="E1734" s="1" t="str">
        <f t="shared" si="110"/>
        <v>2014NTICI</v>
      </c>
      <c r="F1734" s="196">
        <v>0.31353999999999999</v>
      </c>
      <c r="G1734" s="196">
        <v>0.30375000000000002</v>
      </c>
      <c r="H1734" s="196">
        <v>9.2530000000000001E-2</v>
      </c>
      <c r="I1734" s="196">
        <v>4.018E-2</v>
      </c>
      <c r="J1734" s="196">
        <v>6.5799999999999999E-3</v>
      </c>
      <c r="K1734" s="196">
        <v>6.8000000000000005E-4</v>
      </c>
      <c r="L1734" s="196">
        <v>6.8000000000000005E-4</v>
      </c>
      <c r="M1734" s="265">
        <v>1.23E-2</v>
      </c>
      <c r="N1734" s="196">
        <v>2.4590000000000001E-2</v>
      </c>
      <c r="O1734" s="196">
        <v>0</v>
      </c>
      <c r="P1734" s="196">
        <v>0</v>
      </c>
      <c r="Q1734" s="196">
        <v>0</v>
      </c>
      <c r="R1734" s="196">
        <v>3.1269999999999999E-2</v>
      </c>
      <c r="S1734" s="196">
        <v>9.41E-3</v>
      </c>
      <c r="T1734" s="196">
        <v>0</v>
      </c>
      <c r="U1734" s="196">
        <v>0.13625999999999999</v>
      </c>
      <c r="V1734" s="196">
        <v>0</v>
      </c>
      <c r="W1734" s="196">
        <v>1.2559999999999977E-2</v>
      </c>
      <c r="X1734" s="196">
        <v>1.039E-2</v>
      </c>
      <c r="Y1734" s="196">
        <v>0</v>
      </c>
      <c r="Z1734" s="265">
        <v>2.8600000000000001E-3</v>
      </c>
      <c r="AA1734" s="196">
        <v>5.6000000000000006E-4</v>
      </c>
      <c r="AB1734" s="196">
        <v>0</v>
      </c>
      <c r="AC1734" s="196">
        <v>0</v>
      </c>
      <c r="AD1734" s="196">
        <v>0</v>
      </c>
      <c r="AE1734" s="196">
        <v>1.8599999999999999E-3</v>
      </c>
      <c r="AF1734" s="272">
        <f t="shared" si="111"/>
        <v>1</v>
      </c>
      <c r="AG1734" s="196">
        <f t="shared" si="108"/>
        <v>0.1739</v>
      </c>
    </row>
    <row r="1735" spans="1:33" s="23" customFormat="1" x14ac:dyDescent="0.25">
      <c r="A1735" s="1">
        <v>2014</v>
      </c>
      <c r="B1735" s="1" t="s">
        <v>24</v>
      </c>
      <c r="C1735" s="1" t="str">
        <f t="shared" si="109"/>
        <v>2014NT</v>
      </c>
      <c r="D1735" s="1" t="s">
        <v>58</v>
      </c>
      <c r="E1735" s="1" t="str">
        <f t="shared" si="110"/>
        <v>2014NTResidential</v>
      </c>
      <c r="F1735" s="196">
        <v>0.28008</v>
      </c>
      <c r="G1735" s="196">
        <v>0.12003999999999999</v>
      </c>
      <c r="H1735" s="196">
        <v>5.6950000000000001E-2</v>
      </c>
      <c r="I1735" s="196">
        <v>2.14E-3</v>
      </c>
      <c r="J1735" s="196">
        <v>4.1149999999999999E-2</v>
      </c>
      <c r="K1735" s="196">
        <v>6.4229999999999995E-2</v>
      </c>
      <c r="L1735" s="196">
        <v>6.4229999999999995E-2</v>
      </c>
      <c r="M1735" s="265">
        <v>1.8890000000000001E-2</v>
      </c>
      <c r="N1735" s="196">
        <v>3.7780000000000001E-2</v>
      </c>
      <c r="O1735" s="196">
        <v>0</v>
      </c>
      <c r="P1735" s="196">
        <v>0</v>
      </c>
      <c r="Q1735" s="196">
        <v>7.3529999999999998E-2</v>
      </c>
      <c r="R1735" s="196">
        <v>0</v>
      </c>
      <c r="S1735" s="196">
        <v>2.0100000000000001E-3</v>
      </c>
      <c r="T1735" s="196">
        <v>0</v>
      </c>
      <c r="U1735" s="196">
        <v>0.15682000000000001</v>
      </c>
      <c r="V1735" s="196">
        <v>0</v>
      </c>
      <c r="W1735" s="196">
        <v>3.7230000000000166E-2</v>
      </c>
      <c r="X1735" s="196">
        <v>2.8469999999999999E-2</v>
      </c>
      <c r="Y1735" s="197">
        <v>0</v>
      </c>
      <c r="Z1735" s="265">
        <v>1.1299999999999999E-3</v>
      </c>
      <c r="AA1735" s="196">
        <v>2.8100000000000004E-3</v>
      </c>
      <c r="AB1735" s="196">
        <v>0</v>
      </c>
      <c r="AC1735" s="196">
        <v>0</v>
      </c>
      <c r="AD1735" s="196">
        <v>0</v>
      </c>
      <c r="AE1735" s="196">
        <v>1.2509999999999999E-2</v>
      </c>
      <c r="AF1735" s="272">
        <f t="shared" si="111"/>
        <v>1</v>
      </c>
      <c r="AG1735" s="196">
        <f t="shared" si="108"/>
        <v>0.24098000000000017</v>
      </c>
    </row>
    <row r="1736" spans="1:33" s="23" customFormat="1" x14ac:dyDescent="0.25">
      <c r="A1736" s="1">
        <v>2015</v>
      </c>
      <c r="B1736" s="1" t="s">
        <v>24</v>
      </c>
      <c r="C1736" s="1" t="str">
        <f t="shared" si="109"/>
        <v>2015NT</v>
      </c>
      <c r="D1736" s="1" t="s">
        <v>57</v>
      </c>
      <c r="E1736" s="1" t="str">
        <f t="shared" si="110"/>
        <v>2015NTC&amp;D</v>
      </c>
      <c r="F1736" s="196">
        <v>2.5000000000000001E-4</v>
      </c>
      <c r="G1736" s="196">
        <v>3.3900000000000002E-3</v>
      </c>
      <c r="H1736" s="196">
        <v>2.5000000000000001E-4</v>
      </c>
      <c r="I1736" s="196">
        <v>0.51572000000000007</v>
      </c>
      <c r="J1736" s="196">
        <v>1.2999999999999999E-4</v>
      </c>
      <c r="K1736" s="196">
        <v>2.0000000000000001E-4</v>
      </c>
      <c r="L1736" s="196">
        <v>1E-4</v>
      </c>
      <c r="M1736" s="265">
        <v>1.2999999999999999E-4</v>
      </c>
      <c r="N1736" s="196">
        <v>1.89E-3</v>
      </c>
      <c r="O1736" s="196">
        <v>0</v>
      </c>
      <c r="P1736" s="196">
        <v>0</v>
      </c>
      <c r="Q1736" s="196">
        <v>0</v>
      </c>
      <c r="R1736" s="196">
        <v>0</v>
      </c>
      <c r="S1736" s="196">
        <v>0.44664999999999999</v>
      </c>
      <c r="T1736" s="196">
        <v>1.3000000000000001E-2</v>
      </c>
      <c r="U1736" s="196">
        <v>5.1200000000000004E-3</v>
      </c>
      <c r="V1736" s="196">
        <v>0</v>
      </c>
      <c r="W1736" s="196">
        <v>9.060000000000127E-3</v>
      </c>
      <c r="X1736" s="196">
        <v>1.66E-3</v>
      </c>
      <c r="Y1736" s="197">
        <v>0</v>
      </c>
      <c r="Z1736" s="265">
        <v>1.8000000000000001E-4</v>
      </c>
      <c r="AA1736" s="196">
        <v>1.3900000000000002E-3</v>
      </c>
      <c r="AB1736" s="196">
        <v>0</v>
      </c>
      <c r="AC1736" s="196">
        <v>0</v>
      </c>
      <c r="AD1736" s="196">
        <v>0</v>
      </c>
      <c r="AE1736" s="196">
        <v>8.7999999999999992E-4</v>
      </c>
      <c r="AF1736" s="272">
        <f t="shared" si="111"/>
        <v>1</v>
      </c>
      <c r="AG1736" s="196">
        <f t="shared" si="108"/>
        <v>0.47794000000000014</v>
      </c>
    </row>
    <row r="1737" spans="1:33" s="23" customFormat="1" x14ac:dyDescent="0.25">
      <c r="A1737" s="1">
        <v>2015</v>
      </c>
      <c r="B1737" s="1" t="s">
        <v>24</v>
      </c>
      <c r="C1737" s="1" t="str">
        <f t="shared" si="109"/>
        <v>2015NT</v>
      </c>
      <c r="D1737" s="1" t="s">
        <v>56</v>
      </c>
      <c r="E1737" s="1" t="str">
        <f t="shared" si="110"/>
        <v>2015NTICI</v>
      </c>
      <c r="F1737" s="196">
        <v>0.31353999999999999</v>
      </c>
      <c r="G1737" s="196">
        <v>0.30375000000000002</v>
      </c>
      <c r="H1737" s="196">
        <v>9.2530000000000001E-2</v>
      </c>
      <c r="I1737" s="196">
        <v>4.018E-2</v>
      </c>
      <c r="J1737" s="196">
        <v>6.5799999999999999E-3</v>
      </c>
      <c r="K1737" s="196">
        <v>6.8000000000000005E-4</v>
      </c>
      <c r="L1737" s="196">
        <v>6.8000000000000005E-4</v>
      </c>
      <c r="M1737" s="265">
        <v>1.23E-2</v>
      </c>
      <c r="N1737" s="196">
        <v>2.4590000000000001E-2</v>
      </c>
      <c r="O1737" s="196">
        <v>0</v>
      </c>
      <c r="P1737" s="196">
        <v>0</v>
      </c>
      <c r="Q1737" s="196">
        <v>0</v>
      </c>
      <c r="R1737" s="196">
        <v>3.1269999999999999E-2</v>
      </c>
      <c r="S1737" s="196">
        <v>9.41E-3</v>
      </c>
      <c r="T1737" s="196">
        <v>0</v>
      </c>
      <c r="U1737" s="196">
        <v>0.13625999999999999</v>
      </c>
      <c r="V1737" s="196">
        <v>0</v>
      </c>
      <c r="W1737" s="196">
        <v>1.2559999999999977E-2</v>
      </c>
      <c r="X1737" s="196">
        <v>1.039E-2</v>
      </c>
      <c r="Y1737" s="196">
        <v>0</v>
      </c>
      <c r="Z1737" s="265">
        <v>2.8600000000000001E-3</v>
      </c>
      <c r="AA1737" s="196">
        <v>5.6000000000000006E-4</v>
      </c>
      <c r="AB1737" s="196">
        <v>0</v>
      </c>
      <c r="AC1737" s="196">
        <v>0</v>
      </c>
      <c r="AD1737" s="196">
        <v>0</v>
      </c>
      <c r="AE1737" s="196">
        <v>1.8599999999999999E-3</v>
      </c>
      <c r="AF1737" s="272">
        <f t="shared" si="111"/>
        <v>1</v>
      </c>
      <c r="AG1737" s="196">
        <f t="shared" si="108"/>
        <v>0.1739</v>
      </c>
    </row>
    <row r="1738" spans="1:33" s="23" customFormat="1" x14ac:dyDescent="0.25">
      <c r="A1738" s="1">
        <v>2015</v>
      </c>
      <c r="B1738" s="1" t="s">
        <v>24</v>
      </c>
      <c r="C1738" s="1" t="str">
        <f t="shared" si="109"/>
        <v>2015NT</v>
      </c>
      <c r="D1738" s="1" t="s">
        <v>58</v>
      </c>
      <c r="E1738" s="1" t="str">
        <f t="shared" si="110"/>
        <v>2015NTResidential</v>
      </c>
      <c r="F1738" s="196">
        <v>0.28008</v>
      </c>
      <c r="G1738" s="196">
        <v>0.12003999999999999</v>
      </c>
      <c r="H1738" s="196">
        <v>5.6950000000000001E-2</v>
      </c>
      <c r="I1738" s="196">
        <v>2.14E-3</v>
      </c>
      <c r="J1738" s="196">
        <v>4.1149999999999999E-2</v>
      </c>
      <c r="K1738" s="196">
        <v>6.4229999999999995E-2</v>
      </c>
      <c r="L1738" s="196">
        <v>6.4229999999999995E-2</v>
      </c>
      <c r="M1738" s="265">
        <v>1.8890000000000001E-2</v>
      </c>
      <c r="N1738" s="196">
        <v>3.7780000000000001E-2</v>
      </c>
      <c r="O1738" s="196">
        <v>0</v>
      </c>
      <c r="P1738" s="196">
        <v>0</v>
      </c>
      <c r="Q1738" s="196">
        <v>7.3529999999999998E-2</v>
      </c>
      <c r="R1738" s="196">
        <v>0</v>
      </c>
      <c r="S1738" s="196">
        <v>2.0100000000000001E-3</v>
      </c>
      <c r="T1738" s="196">
        <v>0</v>
      </c>
      <c r="U1738" s="196">
        <v>0.15682000000000001</v>
      </c>
      <c r="V1738" s="196">
        <v>0</v>
      </c>
      <c r="W1738" s="196">
        <v>3.7230000000000166E-2</v>
      </c>
      <c r="X1738" s="196">
        <v>2.8469999999999999E-2</v>
      </c>
      <c r="Y1738" s="196">
        <v>0</v>
      </c>
      <c r="Z1738" s="265">
        <v>1.1299999999999999E-3</v>
      </c>
      <c r="AA1738" s="196">
        <v>2.8100000000000004E-3</v>
      </c>
      <c r="AB1738" s="196">
        <v>0</v>
      </c>
      <c r="AC1738" s="196">
        <v>0</v>
      </c>
      <c r="AD1738" s="196">
        <v>0</v>
      </c>
      <c r="AE1738" s="196">
        <v>1.2509999999999999E-2</v>
      </c>
      <c r="AF1738" s="272">
        <f t="shared" si="111"/>
        <v>1</v>
      </c>
      <c r="AG1738" s="196">
        <f t="shared" si="108"/>
        <v>0.24098000000000017</v>
      </c>
    </row>
    <row r="1739" spans="1:33" s="23" customFormat="1" x14ac:dyDescent="0.25">
      <c r="A1739" s="1">
        <v>2016</v>
      </c>
      <c r="B1739" s="1" t="s">
        <v>24</v>
      </c>
      <c r="C1739" s="1" t="str">
        <f t="shared" si="109"/>
        <v>2016NT</v>
      </c>
      <c r="D1739" s="1" t="s">
        <v>57</v>
      </c>
      <c r="E1739" s="1" t="str">
        <f t="shared" si="110"/>
        <v>2016NTC&amp;D</v>
      </c>
      <c r="F1739" s="196">
        <v>2.5000000000000001E-4</v>
      </c>
      <c r="G1739" s="196">
        <v>3.3900000000000002E-3</v>
      </c>
      <c r="H1739" s="196">
        <v>2.5000000000000001E-4</v>
      </c>
      <c r="I1739" s="196">
        <v>0.51572000000000007</v>
      </c>
      <c r="J1739" s="196">
        <v>1.2999999999999999E-4</v>
      </c>
      <c r="K1739" s="196">
        <v>2.0000000000000001E-4</v>
      </c>
      <c r="L1739" s="196">
        <v>1E-4</v>
      </c>
      <c r="M1739" s="265">
        <v>1.2999999999999999E-4</v>
      </c>
      <c r="N1739" s="196">
        <v>1.89E-3</v>
      </c>
      <c r="O1739" s="196">
        <v>0</v>
      </c>
      <c r="P1739" s="196">
        <v>0</v>
      </c>
      <c r="Q1739" s="196">
        <v>0</v>
      </c>
      <c r="R1739" s="196">
        <v>0</v>
      </c>
      <c r="S1739" s="196">
        <v>0.44664999999999999</v>
      </c>
      <c r="T1739" s="196">
        <v>1.3000000000000001E-2</v>
      </c>
      <c r="U1739" s="196">
        <v>5.1200000000000004E-3</v>
      </c>
      <c r="V1739" s="196">
        <v>0</v>
      </c>
      <c r="W1739" s="196">
        <v>9.060000000000127E-3</v>
      </c>
      <c r="X1739" s="196">
        <v>1.66E-3</v>
      </c>
      <c r="Y1739" s="197">
        <v>0</v>
      </c>
      <c r="Z1739" s="265">
        <v>1.8000000000000001E-4</v>
      </c>
      <c r="AA1739" s="196">
        <v>1.3900000000000002E-3</v>
      </c>
      <c r="AB1739" s="196">
        <v>0</v>
      </c>
      <c r="AC1739" s="196">
        <v>0</v>
      </c>
      <c r="AD1739" s="196">
        <v>0</v>
      </c>
      <c r="AE1739" s="196">
        <v>8.7999999999999992E-4</v>
      </c>
      <c r="AF1739" s="272">
        <f t="shared" si="111"/>
        <v>1</v>
      </c>
      <c r="AG1739" s="196">
        <f t="shared" si="108"/>
        <v>0.47794000000000014</v>
      </c>
    </row>
    <row r="1740" spans="1:33" s="23" customFormat="1" x14ac:dyDescent="0.25">
      <c r="A1740" s="1">
        <v>2016</v>
      </c>
      <c r="B1740" s="1" t="s">
        <v>24</v>
      </c>
      <c r="C1740" s="1" t="str">
        <f t="shared" si="109"/>
        <v>2016NT</v>
      </c>
      <c r="D1740" s="1" t="s">
        <v>56</v>
      </c>
      <c r="E1740" s="1" t="str">
        <f t="shared" si="110"/>
        <v>2016NTICI</v>
      </c>
      <c r="F1740" s="196">
        <v>0.31353999999999999</v>
      </c>
      <c r="G1740" s="196">
        <v>0.30375000000000002</v>
      </c>
      <c r="H1740" s="196">
        <v>9.2530000000000001E-2</v>
      </c>
      <c r="I1740" s="196">
        <v>4.018E-2</v>
      </c>
      <c r="J1740" s="196">
        <v>6.5799999999999999E-3</v>
      </c>
      <c r="K1740" s="196">
        <v>6.8000000000000005E-4</v>
      </c>
      <c r="L1740" s="196">
        <v>6.8000000000000005E-4</v>
      </c>
      <c r="M1740" s="265">
        <v>1.23E-2</v>
      </c>
      <c r="N1740" s="196">
        <v>2.4590000000000001E-2</v>
      </c>
      <c r="O1740" s="196">
        <v>0</v>
      </c>
      <c r="P1740" s="196">
        <v>0</v>
      </c>
      <c r="Q1740" s="196">
        <v>0</v>
      </c>
      <c r="R1740" s="196">
        <v>3.1269999999999999E-2</v>
      </c>
      <c r="S1740" s="196">
        <v>9.41E-3</v>
      </c>
      <c r="T1740" s="196">
        <v>0</v>
      </c>
      <c r="U1740" s="196">
        <v>0.13625999999999999</v>
      </c>
      <c r="V1740" s="196">
        <v>0</v>
      </c>
      <c r="W1740" s="196">
        <v>1.2559999999999977E-2</v>
      </c>
      <c r="X1740" s="196">
        <v>1.039E-2</v>
      </c>
      <c r="Y1740" s="196">
        <v>0</v>
      </c>
      <c r="Z1740" s="265">
        <v>2.8600000000000001E-3</v>
      </c>
      <c r="AA1740" s="196">
        <v>5.6000000000000006E-4</v>
      </c>
      <c r="AB1740" s="196">
        <v>0</v>
      </c>
      <c r="AC1740" s="196">
        <v>0</v>
      </c>
      <c r="AD1740" s="196">
        <v>0</v>
      </c>
      <c r="AE1740" s="196">
        <v>1.8599999999999999E-3</v>
      </c>
      <c r="AF1740" s="272">
        <f t="shared" si="111"/>
        <v>1</v>
      </c>
      <c r="AG1740" s="196">
        <f t="shared" si="108"/>
        <v>0.1739</v>
      </c>
    </row>
    <row r="1741" spans="1:33" s="23" customFormat="1" x14ac:dyDescent="0.25">
      <c r="A1741" s="1">
        <v>2016</v>
      </c>
      <c r="B1741" s="1" t="s">
        <v>24</v>
      </c>
      <c r="C1741" s="1" t="str">
        <f t="shared" si="109"/>
        <v>2016NT</v>
      </c>
      <c r="D1741" s="1" t="s">
        <v>58</v>
      </c>
      <c r="E1741" s="1" t="str">
        <f t="shared" si="110"/>
        <v>2016NTResidential</v>
      </c>
      <c r="F1741" s="196">
        <v>0.28008</v>
      </c>
      <c r="G1741" s="196">
        <v>0.12003999999999999</v>
      </c>
      <c r="H1741" s="196">
        <v>5.6950000000000001E-2</v>
      </c>
      <c r="I1741" s="196">
        <v>2.14E-3</v>
      </c>
      <c r="J1741" s="196">
        <v>4.1149999999999999E-2</v>
      </c>
      <c r="K1741" s="196">
        <v>6.4229999999999995E-2</v>
      </c>
      <c r="L1741" s="196">
        <v>6.4229999999999995E-2</v>
      </c>
      <c r="M1741" s="265">
        <v>1.8890000000000001E-2</v>
      </c>
      <c r="N1741" s="196">
        <v>3.7780000000000001E-2</v>
      </c>
      <c r="O1741" s="196">
        <v>0</v>
      </c>
      <c r="P1741" s="196">
        <v>0</v>
      </c>
      <c r="Q1741" s="196">
        <v>7.3529999999999998E-2</v>
      </c>
      <c r="R1741" s="196">
        <v>0</v>
      </c>
      <c r="S1741" s="196">
        <v>2.0100000000000001E-3</v>
      </c>
      <c r="T1741" s="196">
        <v>0</v>
      </c>
      <c r="U1741" s="196">
        <v>0.15682000000000001</v>
      </c>
      <c r="V1741" s="196">
        <v>0</v>
      </c>
      <c r="W1741" s="196">
        <v>3.7230000000000166E-2</v>
      </c>
      <c r="X1741" s="196">
        <v>2.8469999999999999E-2</v>
      </c>
      <c r="Y1741" s="197">
        <v>0</v>
      </c>
      <c r="Z1741" s="265">
        <v>1.1299999999999999E-3</v>
      </c>
      <c r="AA1741" s="196">
        <v>2.8100000000000004E-3</v>
      </c>
      <c r="AB1741" s="196">
        <v>0</v>
      </c>
      <c r="AC1741" s="196">
        <v>0</v>
      </c>
      <c r="AD1741" s="196">
        <v>0</v>
      </c>
      <c r="AE1741" s="196">
        <v>1.2509999999999999E-2</v>
      </c>
      <c r="AF1741" s="272">
        <f t="shared" si="111"/>
        <v>1</v>
      </c>
      <c r="AG1741" s="196">
        <f t="shared" si="108"/>
        <v>0.24098000000000017</v>
      </c>
    </row>
    <row r="1742" spans="1:33" s="23" customFormat="1" x14ac:dyDescent="0.25">
      <c r="A1742" s="1">
        <v>2017</v>
      </c>
      <c r="B1742" s="1" t="s">
        <v>24</v>
      </c>
      <c r="C1742" s="1" t="str">
        <f t="shared" si="109"/>
        <v>2017NT</v>
      </c>
      <c r="D1742" s="1" t="s">
        <v>57</v>
      </c>
      <c r="E1742" s="1" t="str">
        <f t="shared" si="110"/>
        <v>2017NTC&amp;D</v>
      </c>
      <c r="F1742" s="196">
        <v>2.5000000000000001E-4</v>
      </c>
      <c r="G1742" s="196">
        <v>3.3900000000000002E-3</v>
      </c>
      <c r="H1742" s="196">
        <v>2.5000000000000001E-4</v>
      </c>
      <c r="I1742" s="196">
        <v>0.51572000000000007</v>
      </c>
      <c r="J1742" s="196">
        <v>1.2999999999999999E-4</v>
      </c>
      <c r="K1742" s="196">
        <v>2.0000000000000001E-4</v>
      </c>
      <c r="L1742" s="196">
        <v>1E-4</v>
      </c>
      <c r="M1742" s="265">
        <v>1.2999999999999999E-4</v>
      </c>
      <c r="N1742" s="196">
        <v>1.89E-3</v>
      </c>
      <c r="O1742" s="196">
        <v>0</v>
      </c>
      <c r="P1742" s="196">
        <v>0</v>
      </c>
      <c r="Q1742" s="196">
        <v>0</v>
      </c>
      <c r="R1742" s="196">
        <v>0</v>
      </c>
      <c r="S1742" s="196">
        <v>0.44664999999999999</v>
      </c>
      <c r="T1742" s="196">
        <v>1.3000000000000001E-2</v>
      </c>
      <c r="U1742" s="196">
        <v>5.1200000000000004E-3</v>
      </c>
      <c r="V1742" s="196">
        <v>0</v>
      </c>
      <c r="W1742" s="196">
        <v>9.060000000000127E-3</v>
      </c>
      <c r="X1742" s="196">
        <v>1.66E-3</v>
      </c>
      <c r="Y1742" s="196">
        <v>0</v>
      </c>
      <c r="Z1742" s="265">
        <v>1.8000000000000001E-4</v>
      </c>
      <c r="AA1742" s="196">
        <v>1.3900000000000002E-3</v>
      </c>
      <c r="AB1742" s="196">
        <v>0</v>
      </c>
      <c r="AC1742" s="196">
        <v>0</v>
      </c>
      <c r="AD1742" s="196">
        <v>0</v>
      </c>
      <c r="AE1742" s="196">
        <v>8.7999999999999992E-4</v>
      </c>
      <c r="AF1742" s="272">
        <f t="shared" si="111"/>
        <v>1</v>
      </c>
      <c r="AG1742" s="196">
        <f t="shared" si="108"/>
        <v>0.47794000000000014</v>
      </c>
    </row>
    <row r="1743" spans="1:33" s="23" customFormat="1" x14ac:dyDescent="0.25">
      <c r="A1743" s="1">
        <v>2017</v>
      </c>
      <c r="B1743" s="1" t="s">
        <v>24</v>
      </c>
      <c r="C1743" s="1" t="str">
        <f t="shared" si="109"/>
        <v>2017NT</v>
      </c>
      <c r="D1743" s="1" t="s">
        <v>56</v>
      </c>
      <c r="E1743" s="1" t="str">
        <f t="shared" si="110"/>
        <v>2017NTICI</v>
      </c>
      <c r="F1743" s="196">
        <v>0.31353999999999999</v>
      </c>
      <c r="G1743" s="196">
        <v>0.30375000000000002</v>
      </c>
      <c r="H1743" s="196">
        <v>9.2530000000000001E-2</v>
      </c>
      <c r="I1743" s="196">
        <v>4.018E-2</v>
      </c>
      <c r="J1743" s="196">
        <v>6.5799999999999999E-3</v>
      </c>
      <c r="K1743" s="196">
        <v>6.8000000000000005E-4</v>
      </c>
      <c r="L1743" s="196">
        <v>6.8000000000000005E-4</v>
      </c>
      <c r="M1743" s="265">
        <v>1.23E-2</v>
      </c>
      <c r="N1743" s="196">
        <v>2.4590000000000001E-2</v>
      </c>
      <c r="O1743" s="196">
        <v>0</v>
      </c>
      <c r="P1743" s="196">
        <v>0</v>
      </c>
      <c r="Q1743" s="196">
        <v>0</v>
      </c>
      <c r="R1743" s="196">
        <v>3.1269999999999999E-2</v>
      </c>
      <c r="S1743" s="196">
        <v>9.41E-3</v>
      </c>
      <c r="T1743" s="196">
        <v>0</v>
      </c>
      <c r="U1743" s="196">
        <v>0.13625999999999999</v>
      </c>
      <c r="V1743" s="196">
        <v>0</v>
      </c>
      <c r="W1743" s="196">
        <v>1.2559999999999977E-2</v>
      </c>
      <c r="X1743" s="196">
        <v>1.039E-2</v>
      </c>
      <c r="Y1743" s="196">
        <v>0</v>
      </c>
      <c r="Z1743" s="265">
        <v>2.8600000000000001E-3</v>
      </c>
      <c r="AA1743" s="196">
        <v>5.6000000000000006E-4</v>
      </c>
      <c r="AB1743" s="196">
        <v>0</v>
      </c>
      <c r="AC1743" s="196">
        <v>0</v>
      </c>
      <c r="AD1743" s="196">
        <v>0</v>
      </c>
      <c r="AE1743" s="196">
        <v>1.8599999999999999E-3</v>
      </c>
      <c r="AF1743" s="272">
        <f t="shared" si="111"/>
        <v>1</v>
      </c>
      <c r="AG1743" s="196">
        <f t="shared" si="108"/>
        <v>0.1739</v>
      </c>
    </row>
    <row r="1744" spans="1:33" s="23" customFormat="1" x14ac:dyDescent="0.25">
      <c r="A1744" s="1">
        <v>2017</v>
      </c>
      <c r="B1744" s="1" t="s">
        <v>24</v>
      </c>
      <c r="C1744" s="1" t="str">
        <f t="shared" si="109"/>
        <v>2017NT</v>
      </c>
      <c r="D1744" s="1" t="s">
        <v>58</v>
      </c>
      <c r="E1744" s="1" t="str">
        <f t="shared" si="110"/>
        <v>2017NTResidential</v>
      </c>
      <c r="F1744" s="196">
        <v>0.28008</v>
      </c>
      <c r="G1744" s="196">
        <v>0.12003999999999999</v>
      </c>
      <c r="H1744" s="196">
        <v>5.6950000000000001E-2</v>
      </c>
      <c r="I1744" s="196">
        <v>2.14E-3</v>
      </c>
      <c r="J1744" s="196">
        <v>4.1149999999999999E-2</v>
      </c>
      <c r="K1744" s="196">
        <v>6.4229999999999995E-2</v>
      </c>
      <c r="L1744" s="196">
        <v>6.4229999999999995E-2</v>
      </c>
      <c r="M1744" s="265">
        <v>1.8890000000000001E-2</v>
      </c>
      <c r="N1744" s="196">
        <v>3.7780000000000001E-2</v>
      </c>
      <c r="O1744" s="196">
        <v>0</v>
      </c>
      <c r="P1744" s="196">
        <v>0</v>
      </c>
      <c r="Q1744" s="196">
        <v>7.3529999999999998E-2</v>
      </c>
      <c r="R1744" s="196">
        <v>0</v>
      </c>
      <c r="S1744" s="196">
        <v>2.0100000000000001E-3</v>
      </c>
      <c r="T1744" s="196">
        <v>0</v>
      </c>
      <c r="U1744" s="196">
        <v>0.15682000000000001</v>
      </c>
      <c r="V1744" s="196">
        <v>0</v>
      </c>
      <c r="W1744" s="196">
        <v>3.7230000000000166E-2</v>
      </c>
      <c r="X1744" s="196">
        <v>2.8469999999999999E-2</v>
      </c>
      <c r="Y1744" s="196">
        <v>0</v>
      </c>
      <c r="Z1744" s="265">
        <v>1.1299999999999999E-3</v>
      </c>
      <c r="AA1744" s="196">
        <v>2.8100000000000004E-3</v>
      </c>
      <c r="AB1744" s="196">
        <v>0</v>
      </c>
      <c r="AC1744" s="196">
        <v>0</v>
      </c>
      <c r="AD1744" s="196">
        <v>0</v>
      </c>
      <c r="AE1744" s="196">
        <v>1.2509999999999999E-2</v>
      </c>
      <c r="AF1744" s="272">
        <f t="shared" si="111"/>
        <v>1</v>
      </c>
      <c r="AG1744" s="196">
        <f t="shared" si="108"/>
        <v>0.24098000000000017</v>
      </c>
    </row>
    <row r="1745" spans="1:33" s="23" customFormat="1" x14ac:dyDescent="0.25">
      <c r="A1745" s="1">
        <v>2018</v>
      </c>
      <c r="B1745" s="1" t="s">
        <v>24</v>
      </c>
      <c r="C1745" s="1" t="str">
        <f t="shared" si="109"/>
        <v>2018NT</v>
      </c>
      <c r="D1745" s="1" t="s">
        <v>57</v>
      </c>
      <c r="E1745" s="1" t="str">
        <f t="shared" si="110"/>
        <v>2018NTC&amp;D</v>
      </c>
      <c r="F1745" s="196">
        <v>2.5000000000000001E-4</v>
      </c>
      <c r="G1745" s="196">
        <v>3.3900000000000002E-3</v>
      </c>
      <c r="H1745" s="196">
        <v>2.5000000000000001E-4</v>
      </c>
      <c r="I1745" s="196">
        <v>0.51572000000000007</v>
      </c>
      <c r="J1745" s="196">
        <v>1.2999999999999999E-4</v>
      </c>
      <c r="K1745" s="196">
        <v>2.0000000000000001E-4</v>
      </c>
      <c r="L1745" s="196">
        <v>1E-4</v>
      </c>
      <c r="M1745" s="265">
        <v>1.259850619312E-4</v>
      </c>
      <c r="N1745" s="196">
        <v>1.89E-3</v>
      </c>
      <c r="O1745" s="196">
        <v>0</v>
      </c>
      <c r="P1745" s="196">
        <v>0</v>
      </c>
      <c r="Q1745" s="196">
        <v>0</v>
      </c>
      <c r="R1745" s="196">
        <v>0</v>
      </c>
      <c r="S1745" s="196">
        <v>0.44664999999999999</v>
      </c>
      <c r="T1745" s="196">
        <v>1.3000000000000001E-2</v>
      </c>
      <c r="U1745" s="196">
        <v>5.1200000000000004E-3</v>
      </c>
      <c r="V1745" s="196">
        <v>0</v>
      </c>
      <c r="W1745" s="196">
        <v>9.0659017764482819E-3</v>
      </c>
      <c r="X1745" s="196">
        <v>1.66E-3</v>
      </c>
      <c r="Y1745" s="196">
        <v>0</v>
      </c>
      <c r="Z1745" s="265">
        <v>1.78113161620629E-4</v>
      </c>
      <c r="AA1745" s="196">
        <v>1.3900000000000002E-3</v>
      </c>
      <c r="AB1745" s="196">
        <v>0</v>
      </c>
      <c r="AC1745" s="196">
        <v>0</v>
      </c>
      <c r="AD1745" s="196">
        <v>0</v>
      </c>
      <c r="AE1745" s="196">
        <v>8.7999999999999992E-4</v>
      </c>
      <c r="AF1745" s="272">
        <f t="shared" si="111"/>
        <v>1</v>
      </c>
      <c r="AG1745" s="196">
        <f t="shared" si="108"/>
        <v>0.47794401493806893</v>
      </c>
    </row>
    <row r="1746" spans="1:33" s="23" customFormat="1" x14ac:dyDescent="0.25">
      <c r="A1746" s="1">
        <v>2018</v>
      </c>
      <c r="B1746" s="1" t="s">
        <v>24</v>
      </c>
      <c r="C1746" s="1" t="str">
        <f t="shared" si="109"/>
        <v>2018NT</v>
      </c>
      <c r="D1746" s="1" t="s">
        <v>56</v>
      </c>
      <c r="E1746" s="1" t="str">
        <f t="shared" si="110"/>
        <v>2018NTICI</v>
      </c>
      <c r="F1746" s="196">
        <v>0.31353999999999999</v>
      </c>
      <c r="G1746" s="196">
        <v>0.30375000000000002</v>
      </c>
      <c r="H1746" s="196">
        <v>9.2530000000000001E-2</v>
      </c>
      <c r="I1746" s="196">
        <v>4.018E-2</v>
      </c>
      <c r="J1746" s="196">
        <v>6.5799999999999999E-3</v>
      </c>
      <c r="K1746" s="196">
        <v>6.8000000000000005E-4</v>
      </c>
      <c r="L1746" s="196">
        <v>6.8000000000000005E-4</v>
      </c>
      <c r="M1746" s="265">
        <v>1.23E-2</v>
      </c>
      <c r="N1746" s="196">
        <v>2.4590000000000001E-2</v>
      </c>
      <c r="O1746" s="196">
        <v>0</v>
      </c>
      <c r="P1746" s="196">
        <v>0</v>
      </c>
      <c r="Q1746" s="196">
        <v>0</v>
      </c>
      <c r="R1746" s="196">
        <v>3.1269999999999999E-2</v>
      </c>
      <c r="S1746" s="196">
        <v>9.41E-3</v>
      </c>
      <c r="T1746" s="196">
        <v>0</v>
      </c>
      <c r="U1746" s="196">
        <v>0.13625999999999999</v>
      </c>
      <c r="V1746" s="196">
        <v>0</v>
      </c>
      <c r="W1746" s="196">
        <v>1.2559999999999977E-2</v>
      </c>
      <c r="X1746" s="196">
        <v>1.039E-2</v>
      </c>
      <c r="Y1746" s="196">
        <v>0</v>
      </c>
      <c r="Z1746" s="265">
        <v>2.8600000000000001E-3</v>
      </c>
      <c r="AA1746" s="196">
        <v>5.6000000000000006E-4</v>
      </c>
      <c r="AB1746" s="196">
        <v>0</v>
      </c>
      <c r="AC1746" s="196">
        <v>0</v>
      </c>
      <c r="AD1746" s="196">
        <v>0</v>
      </c>
      <c r="AE1746" s="196">
        <v>1.8599999999999999E-3</v>
      </c>
      <c r="AF1746" s="272">
        <f t="shared" si="111"/>
        <v>1</v>
      </c>
      <c r="AG1746" s="196">
        <f t="shared" si="108"/>
        <v>0.1739</v>
      </c>
    </row>
    <row r="1747" spans="1:33" s="23" customFormat="1" x14ac:dyDescent="0.25">
      <c r="A1747" s="1">
        <v>2018</v>
      </c>
      <c r="B1747" s="1" t="s">
        <v>24</v>
      </c>
      <c r="C1747" s="1" t="str">
        <f t="shared" si="109"/>
        <v>2018NT</v>
      </c>
      <c r="D1747" s="1" t="s">
        <v>58</v>
      </c>
      <c r="E1747" s="1" t="str">
        <f t="shared" si="110"/>
        <v>2018NTResidential</v>
      </c>
      <c r="F1747" s="196">
        <v>0.28008</v>
      </c>
      <c r="G1747" s="196">
        <v>0.12003999999999999</v>
      </c>
      <c r="H1747" s="196">
        <v>5.6950000000000001E-2</v>
      </c>
      <c r="I1747" s="196">
        <v>2.14E-3</v>
      </c>
      <c r="J1747" s="196">
        <v>4.1149999999999999E-2</v>
      </c>
      <c r="K1747" s="196">
        <v>6.4229999999999995E-2</v>
      </c>
      <c r="L1747" s="196">
        <v>6.4229999999999995E-2</v>
      </c>
      <c r="M1747" s="265">
        <v>1.8890000000000001E-2</v>
      </c>
      <c r="N1747" s="196">
        <v>3.7780000000000001E-2</v>
      </c>
      <c r="O1747" s="196">
        <v>0</v>
      </c>
      <c r="P1747" s="196">
        <v>0</v>
      </c>
      <c r="Q1747" s="196">
        <v>7.3529999999999998E-2</v>
      </c>
      <c r="R1747" s="196">
        <v>0</v>
      </c>
      <c r="S1747" s="196">
        <v>2.0100000000000001E-3</v>
      </c>
      <c r="T1747" s="196">
        <v>0</v>
      </c>
      <c r="U1747" s="196">
        <v>0.15682000000000001</v>
      </c>
      <c r="V1747" s="196">
        <v>0</v>
      </c>
      <c r="W1747" s="196">
        <v>3.7230000000000166E-2</v>
      </c>
      <c r="X1747" s="196">
        <v>2.8469999999999999E-2</v>
      </c>
      <c r="Y1747" s="196">
        <v>0</v>
      </c>
      <c r="Z1747" s="265">
        <v>1.1299999999999999E-3</v>
      </c>
      <c r="AA1747" s="196">
        <v>2.8100000000000004E-3</v>
      </c>
      <c r="AB1747" s="196">
        <v>0</v>
      </c>
      <c r="AC1747" s="196">
        <v>0</v>
      </c>
      <c r="AD1747" s="196">
        <v>0</v>
      </c>
      <c r="AE1747" s="196">
        <v>1.2509999999999999E-2</v>
      </c>
      <c r="AF1747" s="272">
        <f t="shared" si="111"/>
        <v>1</v>
      </c>
      <c r="AG1747" s="196">
        <f t="shared" si="108"/>
        <v>0.24098000000000017</v>
      </c>
    </row>
    <row r="1748" spans="1:33" s="23" customFormat="1" x14ac:dyDescent="0.25">
      <c r="A1748" s="1">
        <v>2019</v>
      </c>
      <c r="B1748" s="1" t="s">
        <v>24</v>
      </c>
      <c r="C1748" s="1" t="str">
        <f t="shared" si="109"/>
        <v>2019NT</v>
      </c>
      <c r="D1748" s="1" t="s">
        <v>57</v>
      </c>
      <c r="E1748" s="1" t="str">
        <f t="shared" si="110"/>
        <v>2019NTC&amp;D</v>
      </c>
      <c r="F1748" s="196">
        <v>2.5000000000000001E-4</v>
      </c>
      <c r="G1748" s="196">
        <v>3.3900000000000002E-3</v>
      </c>
      <c r="H1748" s="196">
        <v>2.5000000000000001E-4</v>
      </c>
      <c r="I1748" s="196">
        <v>0.51572000000000007</v>
      </c>
      <c r="J1748" s="196">
        <v>1.2999999999999999E-4</v>
      </c>
      <c r="K1748" s="196">
        <v>2.0000000000000001E-4</v>
      </c>
      <c r="L1748" s="196">
        <v>1E-4</v>
      </c>
      <c r="M1748" s="265">
        <v>1.259850619312E-4</v>
      </c>
      <c r="N1748" s="196">
        <v>1.89E-3</v>
      </c>
      <c r="O1748" s="196">
        <v>0</v>
      </c>
      <c r="P1748" s="196">
        <v>0</v>
      </c>
      <c r="Q1748" s="196">
        <v>0</v>
      </c>
      <c r="R1748" s="196">
        <v>0</v>
      </c>
      <c r="S1748" s="196">
        <v>0.44664999999999999</v>
      </c>
      <c r="T1748" s="196">
        <v>1.3000000000000001E-2</v>
      </c>
      <c r="U1748" s="196">
        <v>5.1200000000000004E-3</v>
      </c>
      <c r="V1748" s="196">
        <v>0</v>
      </c>
      <c r="W1748" s="196">
        <v>9.0659017764482819E-3</v>
      </c>
      <c r="X1748" s="196">
        <v>1.66E-3</v>
      </c>
      <c r="Y1748" s="196">
        <v>0</v>
      </c>
      <c r="Z1748" s="265">
        <v>1.78113161620629E-4</v>
      </c>
      <c r="AA1748" s="196">
        <v>1.3900000000000002E-3</v>
      </c>
      <c r="AB1748" s="196">
        <v>0</v>
      </c>
      <c r="AC1748" s="196">
        <v>0</v>
      </c>
      <c r="AD1748" s="196">
        <v>0</v>
      </c>
      <c r="AE1748" s="196">
        <v>8.7999999999999992E-4</v>
      </c>
      <c r="AF1748" s="272">
        <f t="shared" si="111"/>
        <v>1</v>
      </c>
      <c r="AG1748" s="196">
        <f t="shared" si="108"/>
        <v>0.47794401493806893</v>
      </c>
    </row>
    <row r="1749" spans="1:33" s="23" customFormat="1" x14ac:dyDescent="0.25">
      <c r="A1749" s="1">
        <v>2019</v>
      </c>
      <c r="B1749" s="1" t="s">
        <v>24</v>
      </c>
      <c r="C1749" s="1" t="str">
        <f t="shared" si="109"/>
        <v>2019NT</v>
      </c>
      <c r="D1749" s="1" t="s">
        <v>56</v>
      </c>
      <c r="E1749" s="1" t="str">
        <f t="shared" si="110"/>
        <v>2019NTICI</v>
      </c>
      <c r="F1749" s="196">
        <v>0.31353999999999999</v>
      </c>
      <c r="G1749" s="196">
        <v>0.30375000000000002</v>
      </c>
      <c r="H1749" s="196">
        <v>9.2530000000000001E-2</v>
      </c>
      <c r="I1749" s="196">
        <v>4.018E-2</v>
      </c>
      <c r="J1749" s="196">
        <v>6.5799999999999999E-3</v>
      </c>
      <c r="K1749" s="196">
        <v>6.8000000000000005E-4</v>
      </c>
      <c r="L1749" s="196">
        <v>6.8000000000000005E-4</v>
      </c>
      <c r="M1749" s="265">
        <v>1.23E-2</v>
      </c>
      <c r="N1749" s="196">
        <v>2.4590000000000001E-2</v>
      </c>
      <c r="O1749" s="196">
        <v>0</v>
      </c>
      <c r="P1749" s="196">
        <v>0</v>
      </c>
      <c r="Q1749" s="196">
        <v>0</v>
      </c>
      <c r="R1749" s="196">
        <v>3.1269999999999999E-2</v>
      </c>
      <c r="S1749" s="196">
        <v>9.41E-3</v>
      </c>
      <c r="T1749" s="196">
        <v>0</v>
      </c>
      <c r="U1749" s="196">
        <v>0.13625999999999999</v>
      </c>
      <c r="V1749" s="196">
        <v>0</v>
      </c>
      <c r="W1749" s="196">
        <v>1.2559999999999977E-2</v>
      </c>
      <c r="X1749" s="196">
        <v>1.039E-2</v>
      </c>
      <c r="Y1749" s="196">
        <v>0</v>
      </c>
      <c r="Z1749" s="265">
        <v>2.8600000000000001E-3</v>
      </c>
      <c r="AA1749" s="196">
        <v>5.6000000000000006E-4</v>
      </c>
      <c r="AB1749" s="196">
        <v>0</v>
      </c>
      <c r="AC1749" s="196">
        <v>0</v>
      </c>
      <c r="AD1749" s="196">
        <v>0</v>
      </c>
      <c r="AE1749" s="196">
        <v>1.8599999999999999E-3</v>
      </c>
      <c r="AF1749" s="272">
        <f t="shared" si="111"/>
        <v>1</v>
      </c>
      <c r="AG1749" s="196">
        <f t="shared" si="108"/>
        <v>0.1739</v>
      </c>
    </row>
    <row r="1750" spans="1:33" s="23" customFormat="1" x14ac:dyDescent="0.25">
      <c r="A1750" s="1">
        <v>2019</v>
      </c>
      <c r="B1750" s="1" t="s">
        <v>24</v>
      </c>
      <c r="C1750" s="1" t="str">
        <f t="shared" si="109"/>
        <v>2019NT</v>
      </c>
      <c r="D1750" s="1" t="s">
        <v>58</v>
      </c>
      <c r="E1750" s="1" t="str">
        <f t="shared" si="110"/>
        <v>2019NTResidential</v>
      </c>
      <c r="F1750" s="196">
        <v>0.28008</v>
      </c>
      <c r="G1750" s="196">
        <v>0.12003999999999999</v>
      </c>
      <c r="H1750" s="196">
        <v>5.6950000000000001E-2</v>
      </c>
      <c r="I1750" s="196">
        <v>2.14E-3</v>
      </c>
      <c r="J1750" s="196">
        <v>4.1149999999999999E-2</v>
      </c>
      <c r="K1750" s="196">
        <v>6.4229999999999995E-2</v>
      </c>
      <c r="L1750" s="196">
        <v>6.4229999999999995E-2</v>
      </c>
      <c r="M1750" s="265">
        <v>1.8890000000000001E-2</v>
      </c>
      <c r="N1750" s="196">
        <v>3.7780000000000001E-2</v>
      </c>
      <c r="O1750" s="196">
        <v>0</v>
      </c>
      <c r="P1750" s="196">
        <v>0</v>
      </c>
      <c r="Q1750" s="196">
        <v>7.3529999999999998E-2</v>
      </c>
      <c r="R1750" s="196">
        <v>0</v>
      </c>
      <c r="S1750" s="196">
        <v>2.0100000000000001E-3</v>
      </c>
      <c r="T1750" s="196">
        <v>0</v>
      </c>
      <c r="U1750" s="196">
        <v>0.15682000000000001</v>
      </c>
      <c r="V1750" s="196">
        <v>0</v>
      </c>
      <c r="W1750" s="196">
        <v>3.7230000000000166E-2</v>
      </c>
      <c r="X1750" s="196">
        <v>2.8469999999999999E-2</v>
      </c>
      <c r="Y1750" s="196">
        <v>0</v>
      </c>
      <c r="Z1750" s="265">
        <v>1.1299999999999999E-3</v>
      </c>
      <c r="AA1750" s="196">
        <v>2.8100000000000004E-3</v>
      </c>
      <c r="AB1750" s="196">
        <v>0</v>
      </c>
      <c r="AC1750" s="196">
        <v>0</v>
      </c>
      <c r="AD1750" s="196">
        <v>0</v>
      </c>
      <c r="AE1750" s="196">
        <v>1.2509999999999999E-2</v>
      </c>
      <c r="AF1750" s="272">
        <f t="shared" si="111"/>
        <v>1</v>
      </c>
      <c r="AG1750" s="196">
        <f t="shared" si="108"/>
        <v>0.24098000000000017</v>
      </c>
    </row>
    <row r="1751" spans="1:33" s="23" customFormat="1" x14ac:dyDescent="0.25">
      <c r="A1751" s="1">
        <v>2020</v>
      </c>
      <c r="B1751" s="1" t="s">
        <v>24</v>
      </c>
      <c r="C1751" s="1" t="str">
        <f t="shared" si="109"/>
        <v>2020NT</v>
      </c>
      <c r="D1751" s="1" t="s">
        <v>57</v>
      </c>
      <c r="E1751" s="1" t="str">
        <f t="shared" si="110"/>
        <v>2020NTC&amp;D</v>
      </c>
      <c r="F1751" s="196">
        <v>2.5000000000000001E-4</v>
      </c>
      <c r="G1751" s="196">
        <v>3.3900000000000002E-3</v>
      </c>
      <c r="H1751" s="196">
        <v>2.5000000000000001E-4</v>
      </c>
      <c r="I1751" s="196">
        <v>0.51572000000000007</v>
      </c>
      <c r="J1751" s="196">
        <v>1.2999999999999999E-4</v>
      </c>
      <c r="K1751" s="196">
        <v>2.0000000000000001E-4</v>
      </c>
      <c r="L1751" s="196">
        <v>1E-4</v>
      </c>
      <c r="M1751" s="265">
        <v>1.259850619312E-4</v>
      </c>
      <c r="N1751" s="196">
        <v>1.89E-3</v>
      </c>
      <c r="O1751" s="196">
        <v>0</v>
      </c>
      <c r="P1751" s="196">
        <v>0</v>
      </c>
      <c r="Q1751" s="196">
        <v>0</v>
      </c>
      <c r="R1751" s="196">
        <v>0</v>
      </c>
      <c r="S1751" s="196">
        <v>0.44664999999999999</v>
      </c>
      <c r="T1751" s="196">
        <v>1.3000000000000001E-2</v>
      </c>
      <c r="U1751" s="196">
        <v>5.1200000000000004E-3</v>
      </c>
      <c r="V1751" s="196">
        <v>0</v>
      </c>
      <c r="W1751" s="196">
        <v>9.0659017764482819E-3</v>
      </c>
      <c r="X1751" s="196">
        <v>1.66E-3</v>
      </c>
      <c r="Y1751" s="196">
        <v>0</v>
      </c>
      <c r="Z1751" s="265">
        <v>1.78113161620629E-4</v>
      </c>
      <c r="AA1751" s="196">
        <v>1.3900000000000002E-3</v>
      </c>
      <c r="AB1751" s="196">
        <v>0</v>
      </c>
      <c r="AC1751" s="196">
        <v>0</v>
      </c>
      <c r="AD1751" s="196">
        <v>0</v>
      </c>
      <c r="AE1751" s="196">
        <v>8.7999999999999992E-4</v>
      </c>
      <c r="AF1751" s="272">
        <f t="shared" si="111"/>
        <v>1</v>
      </c>
      <c r="AG1751" s="196">
        <f t="shared" si="108"/>
        <v>0.47794401493806893</v>
      </c>
    </row>
    <row r="1752" spans="1:33" s="23" customFormat="1" x14ac:dyDescent="0.25">
      <c r="A1752" s="1">
        <v>2020</v>
      </c>
      <c r="B1752" s="1" t="s">
        <v>24</v>
      </c>
      <c r="C1752" s="1" t="str">
        <f t="shared" si="109"/>
        <v>2020NT</v>
      </c>
      <c r="D1752" s="1" t="s">
        <v>56</v>
      </c>
      <c r="E1752" s="1" t="str">
        <f t="shared" si="110"/>
        <v>2020NTICI</v>
      </c>
      <c r="F1752" s="196">
        <v>0.31353999999999999</v>
      </c>
      <c r="G1752" s="196">
        <v>0.30375000000000002</v>
      </c>
      <c r="H1752" s="196">
        <v>9.2530000000000001E-2</v>
      </c>
      <c r="I1752" s="196">
        <v>4.018E-2</v>
      </c>
      <c r="J1752" s="196">
        <v>6.5799999999999999E-3</v>
      </c>
      <c r="K1752" s="196">
        <v>6.8000000000000005E-4</v>
      </c>
      <c r="L1752" s="196">
        <v>6.8000000000000005E-4</v>
      </c>
      <c r="M1752" s="265">
        <v>1.23E-2</v>
      </c>
      <c r="N1752" s="196">
        <v>2.4590000000000001E-2</v>
      </c>
      <c r="O1752" s="196">
        <v>0</v>
      </c>
      <c r="P1752" s="196">
        <v>0</v>
      </c>
      <c r="Q1752" s="196">
        <v>0</v>
      </c>
      <c r="R1752" s="196">
        <v>3.1269999999999999E-2</v>
      </c>
      <c r="S1752" s="196">
        <v>9.41E-3</v>
      </c>
      <c r="T1752" s="196">
        <v>0</v>
      </c>
      <c r="U1752" s="196">
        <v>0.13625999999999999</v>
      </c>
      <c r="V1752" s="196">
        <v>0</v>
      </c>
      <c r="W1752" s="196">
        <v>1.2559999999999977E-2</v>
      </c>
      <c r="X1752" s="196">
        <v>1.039E-2</v>
      </c>
      <c r="Y1752" s="196">
        <v>0</v>
      </c>
      <c r="Z1752" s="265">
        <v>2.8600000000000001E-3</v>
      </c>
      <c r="AA1752" s="196">
        <v>5.6000000000000006E-4</v>
      </c>
      <c r="AB1752" s="196">
        <v>0</v>
      </c>
      <c r="AC1752" s="196">
        <v>0</v>
      </c>
      <c r="AD1752" s="196">
        <v>0</v>
      </c>
      <c r="AE1752" s="196">
        <v>1.8599999999999999E-3</v>
      </c>
      <c r="AF1752" s="272">
        <f t="shared" si="111"/>
        <v>1</v>
      </c>
      <c r="AG1752" s="196">
        <f t="shared" si="108"/>
        <v>0.1739</v>
      </c>
    </row>
    <row r="1753" spans="1:33" s="23" customFormat="1" x14ac:dyDescent="0.25">
      <c r="A1753" s="1">
        <v>2020</v>
      </c>
      <c r="B1753" s="1" t="s">
        <v>24</v>
      </c>
      <c r="C1753" s="1" t="str">
        <f t="shared" si="109"/>
        <v>2020NT</v>
      </c>
      <c r="D1753" s="1" t="s">
        <v>58</v>
      </c>
      <c r="E1753" s="1" t="str">
        <f t="shared" si="110"/>
        <v>2020NTResidential</v>
      </c>
      <c r="F1753" s="196">
        <v>0.28008</v>
      </c>
      <c r="G1753" s="196">
        <v>0.12003999999999999</v>
      </c>
      <c r="H1753" s="196">
        <v>5.6950000000000001E-2</v>
      </c>
      <c r="I1753" s="196">
        <v>2.14E-3</v>
      </c>
      <c r="J1753" s="196">
        <v>4.1149999999999999E-2</v>
      </c>
      <c r="K1753" s="196">
        <v>6.4229999999999995E-2</v>
      </c>
      <c r="L1753" s="196">
        <v>6.4229999999999995E-2</v>
      </c>
      <c r="M1753" s="265">
        <v>1.8890000000000001E-2</v>
      </c>
      <c r="N1753" s="196">
        <v>3.7780000000000001E-2</v>
      </c>
      <c r="O1753" s="196">
        <v>0</v>
      </c>
      <c r="P1753" s="196">
        <v>0</v>
      </c>
      <c r="Q1753" s="196">
        <v>7.3529999999999998E-2</v>
      </c>
      <c r="R1753" s="196">
        <v>0</v>
      </c>
      <c r="S1753" s="196">
        <v>2.0100000000000001E-3</v>
      </c>
      <c r="T1753" s="196">
        <v>0</v>
      </c>
      <c r="U1753" s="196">
        <v>0.15682000000000001</v>
      </c>
      <c r="V1753" s="196">
        <v>0</v>
      </c>
      <c r="W1753" s="196">
        <v>3.7230000000000166E-2</v>
      </c>
      <c r="X1753" s="196">
        <v>2.8469999999999999E-2</v>
      </c>
      <c r="Y1753" s="196">
        <v>0</v>
      </c>
      <c r="Z1753" s="265">
        <v>1.1299999999999999E-3</v>
      </c>
      <c r="AA1753" s="196">
        <v>2.8100000000000004E-3</v>
      </c>
      <c r="AB1753" s="196">
        <v>0</v>
      </c>
      <c r="AC1753" s="196">
        <v>0</v>
      </c>
      <c r="AD1753" s="196">
        <v>0</v>
      </c>
      <c r="AE1753" s="196">
        <v>1.2509999999999999E-2</v>
      </c>
      <c r="AF1753" s="272">
        <f t="shared" si="111"/>
        <v>1</v>
      </c>
      <c r="AG1753" s="196">
        <f t="shared" si="108"/>
        <v>0.24098000000000017</v>
      </c>
    </row>
    <row r="1754" spans="1:33" s="23" customFormat="1" x14ac:dyDescent="0.25">
      <c r="A1754" s="1">
        <v>2021</v>
      </c>
      <c r="B1754" s="1" t="s">
        <v>24</v>
      </c>
      <c r="C1754" s="1" t="str">
        <f t="shared" si="109"/>
        <v>2021NT</v>
      </c>
      <c r="D1754" s="1" t="s">
        <v>57</v>
      </c>
      <c r="E1754" s="1" t="str">
        <f t="shared" si="110"/>
        <v>2021NTC&amp;D</v>
      </c>
      <c r="F1754" s="196">
        <v>2.5000000000000001E-4</v>
      </c>
      <c r="G1754" s="196">
        <v>3.3900000000000002E-3</v>
      </c>
      <c r="H1754" s="196">
        <v>2.5000000000000001E-4</v>
      </c>
      <c r="I1754" s="196">
        <v>0.51572000000000007</v>
      </c>
      <c r="J1754" s="196">
        <v>1.2999999999999999E-4</v>
      </c>
      <c r="K1754" s="196">
        <v>2.0000000000000001E-4</v>
      </c>
      <c r="L1754" s="196">
        <v>1E-4</v>
      </c>
      <c r="M1754" s="265">
        <v>1.2999999999999999E-4</v>
      </c>
      <c r="N1754" s="196">
        <v>1.89E-3</v>
      </c>
      <c r="O1754" s="196">
        <v>0</v>
      </c>
      <c r="P1754" s="196">
        <v>0</v>
      </c>
      <c r="Q1754" s="196">
        <v>0</v>
      </c>
      <c r="R1754" s="196">
        <v>0</v>
      </c>
      <c r="S1754" s="196">
        <v>0.44664999999999999</v>
      </c>
      <c r="T1754" s="196">
        <v>1.3000000000000001E-2</v>
      </c>
      <c r="U1754" s="196">
        <v>5.1200000000000004E-3</v>
      </c>
      <c r="V1754" s="196">
        <v>0</v>
      </c>
      <c r="W1754" s="196">
        <v>9.060000000000127E-3</v>
      </c>
      <c r="X1754" s="196">
        <v>1.66E-3</v>
      </c>
      <c r="Y1754" s="197">
        <v>0</v>
      </c>
      <c r="Z1754" s="265">
        <v>1.8000000000000001E-4</v>
      </c>
      <c r="AA1754" s="196">
        <v>1.3900000000000002E-3</v>
      </c>
      <c r="AB1754" s="196">
        <v>0</v>
      </c>
      <c r="AC1754" s="196">
        <v>0</v>
      </c>
      <c r="AD1754" s="196">
        <v>0</v>
      </c>
      <c r="AE1754" s="196">
        <v>8.7999999999999992E-4</v>
      </c>
      <c r="AF1754" s="272">
        <f t="shared" si="111"/>
        <v>1</v>
      </c>
      <c r="AG1754" s="196">
        <f t="shared" si="108"/>
        <v>0.47794000000000014</v>
      </c>
    </row>
    <row r="1755" spans="1:33" s="23" customFormat="1" x14ac:dyDescent="0.25">
      <c r="A1755" s="1">
        <v>2021</v>
      </c>
      <c r="B1755" s="1" t="s">
        <v>24</v>
      </c>
      <c r="C1755" s="1" t="str">
        <f t="shared" si="109"/>
        <v>2021NT</v>
      </c>
      <c r="D1755" s="1" t="s">
        <v>56</v>
      </c>
      <c r="E1755" s="1" t="str">
        <f t="shared" si="110"/>
        <v>2021NTICI</v>
      </c>
      <c r="F1755" s="196">
        <v>0.31353999999999999</v>
      </c>
      <c r="G1755" s="196">
        <v>0.30375000000000002</v>
      </c>
      <c r="H1755" s="196">
        <v>9.2530000000000001E-2</v>
      </c>
      <c r="I1755" s="196">
        <v>4.018E-2</v>
      </c>
      <c r="J1755" s="196">
        <v>6.5799999999999999E-3</v>
      </c>
      <c r="K1755" s="196">
        <v>6.8000000000000005E-4</v>
      </c>
      <c r="L1755" s="196">
        <v>6.8000000000000005E-4</v>
      </c>
      <c r="M1755" s="265">
        <v>1.23E-2</v>
      </c>
      <c r="N1755" s="196">
        <v>2.4590000000000001E-2</v>
      </c>
      <c r="O1755" s="196">
        <v>0</v>
      </c>
      <c r="P1755" s="196">
        <v>0</v>
      </c>
      <c r="Q1755" s="196">
        <v>0</v>
      </c>
      <c r="R1755" s="196">
        <v>3.1269999999999999E-2</v>
      </c>
      <c r="S1755" s="196">
        <v>9.41E-3</v>
      </c>
      <c r="T1755" s="196">
        <v>0</v>
      </c>
      <c r="U1755" s="196">
        <v>0.13625999999999999</v>
      </c>
      <c r="V1755" s="196">
        <v>0</v>
      </c>
      <c r="W1755" s="196">
        <v>1.2559999999999977E-2</v>
      </c>
      <c r="X1755" s="196">
        <v>1.039E-2</v>
      </c>
      <c r="Y1755" s="196">
        <v>0</v>
      </c>
      <c r="Z1755" s="265">
        <v>2.8600000000000001E-3</v>
      </c>
      <c r="AA1755" s="196">
        <v>5.6000000000000006E-4</v>
      </c>
      <c r="AB1755" s="196">
        <v>0</v>
      </c>
      <c r="AC1755" s="196">
        <v>0</v>
      </c>
      <c r="AD1755" s="196">
        <v>0</v>
      </c>
      <c r="AE1755" s="196">
        <v>1.8599999999999999E-3</v>
      </c>
      <c r="AF1755" s="272">
        <f t="shared" si="111"/>
        <v>1</v>
      </c>
      <c r="AG1755" s="196">
        <f t="shared" si="108"/>
        <v>0.1739</v>
      </c>
    </row>
    <row r="1756" spans="1:33" s="23" customFormat="1" x14ac:dyDescent="0.25">
      <c r="A1756" s="1">
        <v>2021</v>
      </c>
      <c r="B1756" s="1" t="s">
        <v>24</v>
      </c>
      <c r="C1756" s="1" t="str">
        <f t="shared" si="109"/>
        <v>2021NT</v>
      </c>
      <c r="D1756" s="1" t="s">
        <v>58</v>
      </c>
      <c r="E1756" s="1" t="str">
        <f t="shared" si="110"/>
        <v>2021NTResidential</v>
      </c>
      <c r="F1756" s="196">
        <v>0.28008</v>
      </c>
      <c r="G1756" s="196">
        <v>0.12003999999999999</v>
      </c>
      <c r="H1756" s="196">
        <v>5.6950000000000001E-2</v>
      </c>
      <c r="I1756" s="196">
        <v>2.14E-3</v>
      </c>
      <c r="J1756" s="196">
        <v>4.1149999999999999E-2</v>
      </c>
      <c r="K1756" s="196">
        <v>6.4229999999999995E-2</v>
      </c>
      <c r="L1756" s="196">
        <v>6.4229999999999995E-2</v>
      </c>
      <c r="M1756" s="265">
        <v>1.8890000000000001E-2</v>
      </c>
      <c r="N1756" s="196">
        <v>3.7780000000000001E-2</v>
      </c>
      <c r="O1756" s="196">
        <v>0</v>
      </c>
      <c r="P1756" s="196">
        <v>0</v>
      </c>
      <c r="Q1756" s="196">
        <v>7.3529999999999998E-2</v>
      </c>
      <c r="R1756" s="196">
        <v>0</v>
      </c>
      <c r="S1756" s="196">
        <v>2.0100000000000001E-3</v>
      </c>
      <c r="T1756" s="196">
        <v>0</v>
      </c>
      <c r="U1756" s="196">
        <v>0.15682000000000001</v>
      </c>
      <c r="V1756" s="196">
        <v>0</v>
      </c>
      <c r="W1756" s="196">
        <v>3.7230000000000166E-2</v>
      </c>
      <c r="X1756" s="196">
        <v>2.8469999999999999E-2</v>
      </c>
      <c r="Y1756" s="196">
        <v>0</v>
      </c>
      <c r="Z1756" s="265">
        <v>1.1299999999999999E-3</v>
      </c>
      <c r="AA1756" s="196">
        <v>2.8100000000000004E-3</v>
      </c>
      <c r="AB1756" s="196">
        <v>0</v>
      </c>
      <c r="AC1756" s="196">
        <v>0</v>
      </c>
      <c r="AD1756" s="196">
        <v>0</v>
      </c>
      <c r="AE1756" s="196">
        <v>1.2509999999999999E-2</v>
      </c>
      <c r="AF1756" s="272">
        <f t="shared" si="111"/>
        <v>1</v>
      </c>
      <c r="AG1756" s="196">
        <f t="shared" si="108"/>
        <v>0.24098000000000017</v>
      </c>
    </row>
    <row r="1757" spans="1:33" s="23" customFormat="1" x14ac:dyDescent="0.25">
      <c r="A1757" s="1">
        <v>2022</v>
      </c>
      <c r="B1757" s="1" t="s">
        <v>24</v>
      </c>
      <c r="C1757" s="1" t="str">
        <f t="shared" si="109"/>
        <v>2022NT</v>
      </c>
      <c r="D1757" s="1" t="s">
        <v>57</v>
      </c>
      <c r="E1757" s="1" t="str">
        <f t="shared" si="110"/>
        <v>2022NTC&amp;D</v>
      </c>
      <c r="F1757" s="196">
        <v>2.5000000000000001E-4</v>
      </c>
      <c r="G1757" s="196">
        <v>3.3900000000000002E-3</v>
      </c>
      <c r="H1757" s="196">
        <v>2.5000000000000001E-4</v>
      </c>
      <c r="I1757" s="196">
        <v>0.51572000000000007</v>
      </c>
      <c r="J1757" s="196">
        <v>1.2999999999999999E-4</v>
      </c>
      <c r="K1757" s="196">
        <v>2.0000000000000001E-4</v>
      </c>
      <c r="L1757" s="196">
        <v>1E-4</v>
      </c>
      <c r="M1757" s="265">
        <v>1.2999999999999999E-4</v>
      </c>
      <c r="N1757" s="196">
        <v>1.89E-3</v>
      </c>
      <c r="O1757" s="196">
        <v>0</v>
      </c>
      <c r="P1757" s="196">
        <v>0</v>
      </c>
      <c r="Q1757" s="196">
        <v>0</v>
      </c>
      <c r="R1757" s="196">
        <v>0</v>
      </c>
      <c r="S1757" s="196">
        <v>0.44664999999999999</v>
      </c>
      <c r="T1757" s="196">
        <v>1.3000000000000001E-2</v>
      </c>
      <c r="U1757" s="196">
        <v>5.1200000000000004E-3</v>
      </c>
      <c r="V1757" s="196">
        <v>0</v>
      </c>
      <c r="W1757" s="196">
        <v>9.060000000000127E-3</v>
      </c>
      <c r="X1757" s="196">
        <v>1.66E-3</v>
      </c>
      <c r="Y1757" s="197">
        <v>0</v>
      </c>
      <c r="Z1757" s="265">
        <v>1.8000000000000001E-4</v>
      </c>
      <c r="AA1757" s="196">
        <v>1.3900000000000002E-3</v>
      </c>
      <c r="AB1757" s="196">
        <v>0</v>
      </c>
      <c r="AC1757" s="196">
        <v>0</v>
      </c>
      <c r="AD1757" s="196">
        <v>0</v>
      </c>
      <c r="AE1757" s="196">
        <v>8.7999999999999992E-4</v>
      </c>
      <c r="AF1757" s="272">
        <f t="shared" si="111"/>
        <v>1</v>
      </c>
      <c r="AG1757" s="196">
        <f t="shared" si="108"/>
        <v>0.47794000000000014</v>
      </c>
    </row>
    <row r="1758" spans="1:33" s="23" customFormat="1" x14ac:dyDescent="0.25">
      <c r="A1758" s="1">
        <v>2022</v>
      </c>
      <c r="B1758" s="1" t="s">
        <v>24</v>
      </c>
      <c r="C1758" s="1" t="str">
        <f t="shared" si="109"/>
        <v>2022NT</v>
      </c>
      <c r="D1758" s="1" t="s">
        <v>56</v>
      </c>
      <c r="E1758" s="1" t="str">
        <f t="shared" si="110"/>
        <v>2022NTICI</v>
      </c>
      <c r="F1758" s="196">
        <v>0.31353999999999999</v>
      </c>
      <c r="G1758" s="196">
        <v>0.30375000000000002</v>
      </c>
      <c r="H1758" s="196">
        <v>9.2530000000000001E-2</v>
      </c>
      <c r="I1758" s="196">
        <v>4.018E-2</v>
      </c>
      <c r="J1758" s="196">
        <v>6.5799999999999999E-3</v>
      </c>
      <c r="K1758" s="196">
        <v>6.8000000000000005E-4</v>
      </c>
      <c r="L1758" s="196">
        <v>6.8000000000000005E-4</v>
      </c>
      <c r="M1758" s="265">
        <v>1.23E-2</v>
      </c>
      <c r="N1758" s="196">
        <v>2.4590000000000001E-2</v>
      </c>
      <c r="O1758" s="196">
        <v>0</v>
      </c>
      <c r="P1758" s="196">
        <v>0</v>
      </c>
      <c r="Q1758" s="196">
        <v>0</v>
      </c>
      <c r="R1758" s="196">
        <v>3.1269999999999999E-2</v>
      </c>
      <c r="S1758" s="196">
        <v>9.41E-3</v>
      </c>
      <c r="T1758" s="196">
        <v>0</v>
      </c>
      <c r="U1758" s="196">
        <v>0.13625999999999999</v>
      </c>
      <c r="V1758" s="196">
        <v>0</v>
      </c>
      <c r="W1758" s="196">
        <v>1.2559999999999977E-2</v>
      </c>
      <c r="X1758" s="196">
        <v>1.039E-2</v>
      </c>
      <c r="Y1758" s="196">
        <v>0</v>
      </c>
      <c r="Z1758" s="265">
        <v>2.8600000000000001E-3</v>
      </c>
      <c r="AA1758" s="196">
        <v>5.6000000000000006E-4</v>
      </c>
      <c r="AB1758" s="196">
        <v>0</v>
      </c>
      <c r="AC1758" s="196">
        <v>0</v>
      </c>
      <c r="AD1758" s="196">
        <v>0</v>
      </c>
      <c r="AE1758" s="196">
        <v>1.8599999999999999E-3</v>
      </c>
      <c r="AF1758" s="272">
        <f t="shared" si="111"/>
        <v>1</v>
      </c>
      <c r="AG1758" s="196">
        <f t="shared" si="108"/>
        <v>0.1739</v>
      </c>
    </row>
    <row r="1759" spans="1:33" s="23" customFormat="1" x14ac:dyDescent="0.25">
      <c r="A1759" s="1">
        <v>2022</v>
      </c>
      <c r="B1759" s="1" t="s">
        <v>24</v>
      </c>
      <c r="C1759" s="1" t="str">
        <f t="shared" si="109"/>
        <v>2022NT</v>
      </c>
      <c r="D1759" s="1" t="s">
        <v>58</v>
      </c>
      <c r="E1759" s="1" t="str">
        <f t="shared" si="110"/>
        <v>2022NTResidential</v>
      </c>
      <c r="F1759" s="196">
        <v>0.28008</v>
      </c>
      <c r="G1759" s="196">
        <v>0.12003999999999999</v>
      </c>
      <c r="H1759" s="196">
        <v>5.6950000000000001E-2</v>
      </c>
      <c r="I1759" s="196">
        <v>2.14E-3</v>
      </c>
      <c r="J1759" s="196">
        <v>4.1149999999999999E-2</v>
      </c>
      <c r="K1759" s="196">
        <v>6.4229999999999995E-2</v>
      </c>
      <c r="L1759" s="196">
        <v>6.4229999999999995E-2</v>
      </c>
      <c r="M1759" s="265">
        <v>1.8890000000000001E-2</v>
      </c>
      <c r="N1759" s="196">
        <v>3.7780000000000001E-2</v>
      </c>
      <c r="O1759" s="196">
        <v>0</v>
      </c>
      <c r="P1759" s="196">
        <v>0</v>
      </c>
      <c r="Q1759" s="196">
        <v>7.3529999999999998E-2</v>
      </c>
      <c r="R1759" s="196">
        <v>0</v>
      </c>
      <c r="S1759" s="196">
        <v>2.0100000000000001E-3</v>
      </c>
      <c r="T1759" s="196">
        <v>0</v>
      </c>
      <c r="U1759" s="196">
        <v>0.15682000000000001</v>
      </c>
      <c r="V1759" s="196">
        <v>0</v>
      </c>
      <c r="W1759" s="196">
        <v>3.7230000000000166E-2</v>
      </c>
      <c r="X1759" s="196">
        <v>2.8469999999999999E-2</v>
      </c>
      <c r="Y1759" s="196">
        <v>0</v>
      </c>
      <c r="Z1759" s="265">
        <v>1.1299999999999999E-3</v>
      </c>
      <c r="AA1759" s="196">
        <v>2.8100000000000004E-3</v>
      </c>
      <c r="AB1759" s="196">
        <v>0</v>
      </c>
      <c r="AC1759" s="196">
        <v>0</v>
      </c>
      <c r="AD1759" s="196">
        <v>0</v>
      </c>
      <c r="AE1759" s="196">
        <v>1.2509999999999999E-2</v>
      </c>
      <c r="AF1759" s="272">
        <f t="shared" si="111"/>
        <v>1</v>
      </c>
      <c r="AG1759" s="196">
        <f t="shared" si="108"/>
        <v>0.24098000000000017</v>
      </c>
    </row>
    <row r="1760" spans="1:33" s="23" customFormat="1" x14ac:dyDescent="0.25">
      <c r="A1760" s="1">
        <v>2023</v>
      </c>
      <c r="B1760" s="1" t="s">
        <v>24</v>
      </c>
      <c r="C1760" s="1" t="str">
        <f t="shared" si="109"/>
        <v>2023NT</v>
      </c>
      <c r="D1760" s="1" t="s">
        <v>57</v>
      </c>
      <c r="E1760" s="1" t="str">
        <f t="shared" si="110"/>
        <v>2023NTC&amp;D</v>
      </c>
      <c r="F1760" s="196">
        <v>2.5000000000000001E-4</v>
      </c>
      <c r="G1760" s="196">
        <v>3.3900000000000002E-3</v>
      </c>
      <c r="H1760" s="196">
        <v>2.5000000000000001E-4</v>
      </c>
      <c r="I1760" s="196">
        <v>0.51572000000000007</v>
      </c>
      <c r="J1760" s="196">
        <v>1.2999999999999999E-4</v>
      </c>
      <c r="K1760" s="196">
        <v>2.0000000000000001E-4</v>
      </c>
      <c r="L1760" s="196">
        <v>1E-4</v>
      </c>
      <c r="M1760" s="265">
        <v>1.2999999999999999E-4</v>
      </c>
      <c r="N1760" s="196">
        <v>1.89E-3</v>
      </c>
      <c r="O1760" s="196">
        <v>0</v>
      </c>
      <c r="P1760" s="196">
        <v>0</v>
      </c>
      <c r="Q1760" s="196">
        <v>0</v>
      </c>
      <c r="R1760" s="196">
        <v>0</v>
      </c>
      <c r="S1760" s="196">
        <v>0.44664999999999999</v>
      </c>
      <c r="T1760" s="196">
        <v>1.3000000000000001E-2</v>
      </c>
      <c r="U1760" s="196">
        <v>5.1200000000000004E-3</v>
      </c>
      <c r="V1760" s="196">
        <v>0</v>
      </c>
      <c r="W1760" s="196">
        <v>9.060000000000127E-3</v>
      </c>
      <c r="X1760" s="196">
        <v>1.66E-3</v>
      </c>
      <c r="Y1760" s="197">
        <v>0</v>
      </c>
      <c r="Z1760" s="265">
        <v>1.8000000000000001E-4</v>
      </c>
      <c r="AA1760" s="196">
        <v>1.3900000000000002E-3</v>
      </c>
      <c r="AB1760" s="196">
        <v>0</v>
      </c>
      <c r="AC1760" s="196">
        <v>0</v>
      </c>
      <c r="AD1760" s="196">
        <v>0</v>
      </c>
      <c r="AE1760" s="196">
        <v>8.7999999999999992E-4</v>
      </c>
      <c r="AF1760" s="272">
        <f t="shared" si="111"/>
        <v>1</v>
      </c>
      <c r="AG1760" s="196">
        <f t="shared" si="108"/>
        <v>0.47794000000000014</v>
      </c>
    </row>
    <row r="1761" spans="1:33" s="23" customFormat="1" x14ac:dyDescent="0.25">
      <c r="A1761" s="1">
        <v>2023</v>
      </c>
      <c r="B1761" s="1" t="s">
        <v>24</v>
      </c>
      <c r="C1761" s="1" t="str">
        <f t="shared" si="109"/>
        <v>2023NT</v>
      </c>
      <c r="D1761" s="1" t="s">
        <v>56</v>
      </c>
      <c r="E1761" s="1" t="str">
        <f t="shared" si="110"/>
        <v>2023NTICI</v>
      </c>
      <c r="F1761" s="196">
        <v>0.31353999999999999</v>
      </c>
      <c r="G1761" s="196">
        <v>0.30375000000000002</v>
      </c>
      <c r="H1761" s="196">
        <v>9.2530000000000001E-2</v>
      </c>
      <c r="I1761" s="196">
        <v>4.018E-2</v>
      </c>
      <c r="J1761" s="196">
        <v>6.5799999999999999E-3</v>
      </c>
      <c r="K1761" s="196">
        <v>6.8000000000000005E-4</v>
      </c>
      <c r="L1761" s="196">
        <v>6.8000000000000005E-4</v>
      </c>
      <c r="M1761" s="265">
        <v>1.23E-2</v>
      </c>
      <c r="N1761" s="196">
        <v>2.4590000000000001E-2</v>
      </c>
      <c r="O1761" s="196">
        <v>0</v>
      </c>
      <c r="P1761" s="196">
        <v>0</v>
      </c>
      <c r="Q1761" s="196">
        <v>0</v>
      </c>
      <c r="R1761" s="196">
        <v>3.1269999999999999E-2</v>
      </c>
      <c r="S1761" s="196">
        <v>9.41E-3</v>
      </c>
      <c r="T1761" s="196">
        <v>0</v>
      </c>
      <c r="U1761" s="196">
        <v>0.13625999999999999</v>
      </c>
      <c r="V1761" s="196">
        <v>0</v>
      </c>
      <c r="W1761" s="196">
        <v>1.2559999999999977E-2</v>
      </c>
      <c r="X1761" s="196">
        <v>1.039E-2</v>
      </c>
      <c r="Y1761" s="196">
        <v>0</v>
      </c>
      <c r="Z1761" s="265">
        <v>2.8600000000000001E-3</v>
      </c>
      <c r="AA1761" s="196">
        <v>5.6000000000000006E-4</v>
      </c>
      <c r="AB1761" s="196">
        <v>0</v>
      </c>
      <c r="AC1761" s="196">
        <v>0</v>
      </c>
      <c r="AD1761" s="196">
        <v>0</v>
      </c>
      <c r="AE1761" s="196">
        <v>1.8599999999999999E-3</v>
      </c>
      <c r="AF1761" s="272">
        <f t="shared" si="111"/>
        <v>1</v>
      </c>
      <c r="AG1761" s="196">
        <f t="shared" si="108"/>
        <v>0.1739</v>
      </c>
    </row>
    <row r="1762" spans="1:33" s="23" customFormat="1" x14ac:dyDescent="0.25">
      <c r="A1762" s="1">
        <v>2023</v>
      </c>
      <c r="B1762" s="1" t="s">
        <v>24</v>
      </c>
      <c r="C1762" s="1" t="str">
        <f t="shared" si="109"/>
        <v>2023NT</v>
      </c>
      <c r="D1762" s="1" t="s">
        <v>58</v>
      </c>
      <c r="E1762" s="1" t="str">
        <f t="shared" si="110"/>
        <v>2023NTResidential</v>
      </c>
      <c r="F1762" s="196">
        <v>0.28008</v>
      </c>
      <c r="G1762" s="196">
        <v>0.12003999999999999</v>
      </c>
      <c r="H1762" s="196">
        <v>5.6950000000000001E-2</v>
      </c>
      <c r="I1762" s="196">
        <v>2.14E-3</v>
      </c>
      <c r="J1762" s="196">
        <v>4.1149999999999999E-2</v>
      </c>
      <c r="K1762" s="196">
        <v>6.4229999999999995E-2</v>
      </c>
      <c r="L1762" s="196">
        <v>6.4229999999999995E-2</v>
      </c>
      <c r="M1762" s="265">
        <v>1.8890000000000001E-2</v>
      </c>
      <c r="N1762" s="196">
        <v>3.7780000000000001E-2</v>
      </c>
      <c r="O1762" s="196">
        <v>0</v>
      </c>
      <c r="P1762" s="196">
        <v>0</v>
      </c>
      <c r="Q1762" s="196">
        <v>7.3529999999999998E-2</v>
      </c>
      <c r="R1762" s="196">
        <v>0</v>
      </c>
      <c r="S1762" s="196">
        <v>2.0100000000000001E-3</v>
      </c>
      <c r="T1762" s="196">
        <v>0</v>
      </c>
      <c r="U1762" s="196">
        <v>0.15682000000000001</v>
      </c>
      <c r="V1762" s="196">
        <v>0</v>
      </c>
      <c r="W1762" s="196">
        <v>3.7230000000000166E-2</v>
      </c>
      <c r="X1762" s="196">
        <v>2.8469999999999999E-2</v>
      </c>
      <c r="Y1762" s="196">
        <v>0</v>
      </c>
      <c r="Z1762" s="265">
        <v>1.1299999999999999E-3</v>
      </c>
      <c r="AA1762" s="196">
        <v>2.8100000000000004E-3</v>
      </c>
      <c r="AB1762" s="196">
        <v>0</v>
      </c>
      <c r="AC1762" s="196">
        <v>0</v>
      </c>
      <c r="AD1762" s="196">
        <v>0</v>
      </c>
      <c r="AE1762" s="196">
        <v>1.2509999999999999E-2</v>
      </c>
      <c r="AF1762" s="272">
        <f t="shared" si="111"/>
        <v>1</v>
      </c>
      <c r="AG1762" s="196">
        <f t="shared" si="108"/>
        <v>0.24098000000000017</v>
      </c>
    </row>
    <row r="1763" spans="1:33" s="23" customFormat="1" x14ac:dyDescent="0.25">
      <c r="A1763" s="1">
        <v>2024</v>
      </c>
      <c r="B1763" s="1" t="s">
        <v>24</v>
      </c>
      <c r="C1763" s="1" t="str">
        <f t="shared" si="109"/>
        <v>2024NT</v>
      </c>
      <c r="D1763" s="1" t="s">
        <v>57</v>
      </c>
      <c r="E1763" s="1" t="str">
        <f t="shared" si="110"/>
        <v>2024NTC&amp;D</v>
      </c>
      <c r="F1763" s="196">
        <v>2.5000000000000001E-4</v>
      </c>
      <c r="G1763" s="196">
        <v>3.3900000000000002E-3</v>
      </c>
      <c r="H1763" s="196">
        <v>2.5000000000000001E-4</v>
      </c>
      <c r="I1763" s="196">
        <v>0.51572000000000007</v>
      </c>
      <c r="J1763" s="196">
        <v>1.2999999999999999E-4</v>
      </c>
      <c r="K1763" s="196">
        <v>2.0000000000000001E-4</v>
      </c>
      <c r="L1763" s="196">
        <v>1E-4</v>
      </c>
      <c r="M1763" s="265">
        <v>1.2999999999999999E-4</v>
      </c>
      <c r="N1763" s="196">
        <v>1.89E-3</v>
      </c>
      <c r="O1763" s="196">
        <v>0</v>
      </c>
      <c r="P1763" s="196">
        <v>0</v>
      </c>
      <c r="Q1763" s="196">
        <v>0</v>
      </c>
      <c r="R1763" s="196">
        <v>0</v>
      </c>
      <c r="S1763" s="196">
        <v>0.44664999999999999</v>
      </c>
      <c r="T1763" s="196">
        <v>1.3000000000000001E-2</v>
      </c>
      <c r="U1763" s="196">
        <v>5.1200000000000004E-3</v>
      </c>
      <c r="V1763" s="196">
        <v>0</v>
      </c>
      <c r="W1763" s="196">
        <v>9.060000000000127E-3</v>
      </c>
      <c r="X1763" s="196">
        <v>1.66E-3</v>
      </c>
      <c r="Y1763" s="197">
        <v>0</v>
      </c>
      <c r="Z1763" s="265">
        <v>1.8000000000000001E-4</v>
      </c>
      <c r="AA1763" s="196">
        <v>1.3900000000000002E-3</v>
      </c>
      <c r="AB1763" s="196">
        <v>0</v>
      </c>
      <c r="AC1763" s="196">
        <v>0</v>
      </c>
      <c r="AD1763" s="196">
        <v>0</v>
      </c>
      <c r="AE1763" s="196">
        <v>8.7999999999999992E-4</v>
      </c>
      <c r="AF1763" s="272">
        <f t="shared" si="111"/>
        <v>1</v>
      </c>
      <c r="AG1763" s="196">
        <f t="shared" si="108"/>
        <v>0.47794000000000014</v>
      </c>
    </row>
    <row r="1764" spans="1:33" s="23" customFormat="1" x14ac:dyDescent="0.25">
      <c r="A1764" s="1">
        <v>2024</v>
      </c>
      <c r="B1764" s="1" t="s">
        <v>24</v>
      </c>
      <c r="C1764" s="1" t="str">
        <f t="shared" si="109"/>
        <v>2024NT</v>
      </c>
      <c r="D1764" s="1" t="s">
        <v>56</v>
      </c>
      <c r="E1764" s="1" t="str">
        <f t="shared" si="110"/>
        <v>2024NTICI</v>
      </c>
      <c r="F1764" s="196">
        <v>0.31353999999999999</v>
      </c>
      <c r="G1764" s="196">
        <v>0.30375000000000002</v>
      </c>
      <c r="H1764" s="196">
        <v>9.2530000000000001E-2</v>
      </c>
      <c r="I1764" s="196">
        <v>4.018E-2</v>
      </c>
      <c r="J1764" s="196">
        <v>6.5799999999999999E-3</v>
      </c>
      <c r="K1764" s="196">
        <v>6.8000000000000005E-4</v>
      </c>
      <c r="L1764" s="196">
        <v>6.8000000000000005E-4</v>
      </c>
      <c r="M1764" s="265">
        <v>1.23E-2</v>
      </c>
      <c r="N1764" s="196">
        <v>2.4590000000000001E-2</v>
      </c>
      <c r="O1764" s="196">
        <v>0</v>
      </c>
      <c r="P1764" s="196">
        <v>0</v>
      </c>
      <c r="Q1764" s="196">
        <v>0</v>
      </c>
      <c r="R1764" s="196">
        <v>3.1269999999999999E-2</v>
      </c>
      <c r="S1764" s="196">
        <v>9.41E-3</v>
      </c>
      <c r="T1764" s="196">
        <v>0</v>
      </c>
      <c r="U1764" s="196">
        <v>0.13625999999999999</v>
      </c>
      <c r="V1764" s="196">
        <v>0</v>
      </c>
      <c r="W1764" s="196">
        <v>1.2559999999999977E-2</v>
      </c>
      <c r="X1764" s="196">
        <v>1.039E-2</v>
      </c>
      <c r="Y1764" s="196">
        <v>0</v>
      </c>
      <c r="Z1764" s="265">
        <v>2.8600000000000001E-3</v>
      </c>
      <c r="AA1764" s="196">
        <v>5.6000000000000006E-4</v>
      </c>
      <c r="AB1764" s="196">
        <v>0</v>
      </c>
      <c r="AC1764" s="196">
        <v>0</v>
      </c>
      <c r="AD1764" s="196">
        <v>0</v>
      </c>
      <c r="AE1764" s="196">
        <v>1.8599999999999999E-3</v>
      </c>
      <c r="AF1764" s="272">
        <f t="shared" si="111"/>
        <v>1</v>
      </c>
      <c r="AG1764" s="196">
        <f t="shared" si="108"/>
        <v>0.1739</v>
      </c>
    </row>
    <row r="1765" spans="1:33" s="23" customFormat="1" x14ac:dyDescent="0.25">
      <c r="A1765" s="1">
        <v>2024</v>
      </c>
      <c r="B1765" s="1" t="s">
        <v>24</v>
      </c>
      <c r="C1765" s="1" t="str">
        <f t="shared" si="109"/>
        <v>2024NT</v>
      </c>
      <c r="D1765" s="1" t="s">
        <v>58</v>
      </c>
      <c r="E1765" s="1" t="str">
        <f t="shared" si="110"/>
        <v>2024NTResidential</v>
      </c>
      <c r="F1765" s="196">
        <v>0.28008</v>
      </c>
      <c r="G1765" s="196">
        <v>0.12003999999999999</v>
      </c>
      <c r="H1765" s="196">
        <v>5.6950000000000001E-2</v>
      </c>
      <c r="I1765" s="196">
        <v>2.14E-3</v>
      </c>
      <c r="J1765" s="196">
        <v>4.1149999999999999E-2</v>
      </c>
      <c r="K1765" s="196">
        <v>6.4229999999999995E-2</v>
      </c>
      <c r="L1765" s="196">
        <v>6.4229999999999995E-2</v>
      </c>
      <c r="M1765" s="265">
        <v>1.8890000000000001E-2</v>
      </c>
      <c r="N1765" s="196">
        <v>3.7780000000000001E-2</v>
      </c>
      <c r="O1765" s="196">
        <v>0</v>
      </c>
      <c r="P1765" s="196">
        <v>0</v>
      </c>
      <c r="Q1765" s="196">
        <v>7.3529999999999998E-2</v>
      </c>
      <c r="R1765" s="196">
        <v>0</v>
      </c>
      <c r="S1765" s="196">
        <v>2.0100000000000001E-3</v>
      </c>
      <c r="T1765" s="196">
        <v>0</v>
      </c>
      <c r="U1765" s="196">
        <v>0.15682000000000001</v>
      </c>
      <c r="V1765" s="196">
        <v>0</v>
      </c>
      <c r="W1765" s="196">
        <v>3.7230000000000166E-2</v>
      </c>
      <c r="X1765" s="196">
        <v>2.8469999999999999E-2</v>
      </c>
      <c r="Y1765" s="196">
        <v>0</v>
      </c>
      <c r="Z1765" s="265">
        <v>1.1299999999999999E-3</v>
      </c>
      <c r="AA1765" s="196">
        <v>2.8100000000000004E-3</v>
      </c>
      <c r="AB1765" s="196">
        <v>0</v>
      </c>
      <c r="AC1765" s="196">
        <v>0</v>
      </c>
      <c r="AD1765" s="196">
        <v>0</v>
      </c>
      <c r="AE1765" s="196">
        <v>1.2509999999999999E-2</v>
      </c>
      <c r="AF1765" s="272">
        <f t="shared" si="111"/>
        <v>1</v>
      </c>
      <c r="AG1765" s="196">
        <f t="shared" si="108"/>
        <v>0.24098000000000017</v>
      </c>
    </row>
    <row r="1766" spans="1:33" s="23" customFormat="1" x14ac:dyDescent="0.25">
      <c r="A1766" s="1">
        <v>1941</v>
      </c>
      <c r="B1766" s="1" t="s">
        <v>25</v>
      </c>
      <c r="C1766" s="1" t="str">
        <f t="shared" si="109"/>
        <v>1941NU</v>
      </c>
      <c r="D1766" s="1" t="s">
        <v>57</v>
      </c>
      <c r="E1766" s="1" t="str">
        <f t="shared" si="110"/>
        <v>1941NUC&amp;D</v>
      </c>
      <c r="F1766" s="274">
        <v>0</v>
      </c>
      <c r="G1766" s="274">
        <v>1.0829999999999999E-2</v>
      </c>
      <c r="H1766" s="274">
        <v>0</v>
      </c>
      <c r="I1766" s="274">
        <v>0.31966</v>
      </c>
      <c r="J1766" s="274">
        <v>0</v>
      </c>
      <c r="K1766" s="274">
        <v>0</v>
      </c>
      <c r="L1766" s="274">
        <v>0</v>
      </c>
      <c r="M1766" s="274">
        <v>0</v>
      </c>
      <c r="N1766" s="274">
        <v>0</v>
      </c>
      <c r="O1766" s="274">
        <v>0</v>
      </c>
      <c r="P1766" s="274">
        <v>0</v>
      </c>
      <c r="Q1766" s="274">
        <v>0</v>
      </c>
      <c r="R1766" s="274">
        <v>0</v>
      </c>
      <c r="S1766" s="274">
        <v>0</v>
      </c>
      <c r="T1766" s="274">
        <v>0.29006999999999999</v>
      </c>
      <c r="U1766" s="274">
        <v>0</v>
      </c>
      <c r="V1766" s="274">
        <v>0</v>
      </c>
      <c r="W1766" s="274">
        <v>4.0879999999999972E-2</v>
      </c>
      <c r="X1766" s="274">
        <v>0</v>
      </c>
      <c r="Y1766" s="274">
        <v>0</v>
      </c>
      <c r="Z1766" s="274">
        <v>0</v>
      </c>
      <c r="AA1766" s="274">
        <v>0</v>
      </c>
      <c r="AB1766" s="274">
        <v>0.15045</v>
      </c>
      <c r="AC1766" s="274">
        <v>7.0800000000000002E-2</v>
      </c>
      <c r="AD1766" s="274">
        <v>0.11731000000000003</v>
      </c>
      <c r="AE1766" s="274">
        <v>0</v>
      </c>
      <c r="AF1766" s="272">
        <f t="shared" si="111"/>
        <v>1</v>
      </c>
      <c r="AG1766" s="196">
        <f t="shared" ref="AG1766:AG1829" si="112">SUM(S1766:AE1766)</f>
        <v>0.66950999999999994</v>
      </c>
    </row>
    <row r="1767" spans="1:33" s="23" customFormat="1" x14ac:dyDescent="0.25">
      <c r="A1767" s="1">
        <v>1941</v>
      </c>
      <c r="B1767" s="1" t="s">
        <v>25</v>
      </c>
      <c r="C1767" s="1" t="str">
        <f t="shared" si="109"/>
        <v>1941NU</v>
      </c>
      <c r="D1767" s="1" t="s">
        <v>56</v>
      </c>
      <c r="E1767" s="1" t="str">
        <f t="shared" si="110"/>
        <v>1941NUICI</v>
      </c>
      <c r="F1767" s="196">
        <v>0.12182999999999999</v>
      </c>
      <c r="G1767" s="196">
        <v>0.4264</v>
      </c>
      <c r="H1767" s="196">
        <v>0</v>
      </c>
      <c r="I1767" s="196">
        <v>2.4369999999999999E-2</v>
      </c>
      <c r="J1767" s="196">
        <v>0.1066</v>
      </c>
      <c r="K1767" s="196">
        <v>0</v>
      </c>
      <c r="L1767" s="196">
        <v>0</v>
      </c>
      <c r="M1767" s="196">
        <v>3.0499999999999998E-3</v>
      </c>
      <c r="N1767" s="196">
        <v>6.0899999999999999E-3</v>
      </c>
      <c r="O1767" s="196">
        <v>4.061E-2</v>
      </c>
      <c r="P1767" s="196">
        <v>5.0599999999998979E-3</v>
      </c>
      <c r="Q1767" s="196">
        <v>0</v>
      </c>
      <c r="R1767" s="196">
        <v>0</v>
      </c>
      <c r="S1767" s="196">
        <v>1.0199999999999999E-3</v>
      </c>
      <c r="T1767" s="196">
        <v>0</v>
      </c>
      <c r="U1767" s="196">
        <v>7.11E-3</v>
      </c>
      <c r="V1767" s="196">
        <v>8.1200000000000005E-3</v>
      </c>
      <c r="W1767" s="196">
        <v>8.1220000000000001E-2</v>
      </c>
      <c r="X1767" s="196">
        <v>6.0909999999999999E-2</v>
      </c>
      <c r="Y1767" s="197">
        <v>0.10152</v>
      </c>
      <c r="Z1767" s="196">
        <v>6.0899999999999999E-3</v>
      </c>
      <c r="AA1767" s="196">
        <v>0</v>
      </c>
      <c r="AB1767" s="196">
        <v>0</v>
      </c>
      <c r="AC1767" s="196">
        <v>0</v>
      </c>
      <c r="AD1767" s="196">
        <v>0</v>
      </c>
      <c r="AE1767" s="196">
        <v>0</v>
      </c>
      <c r="AF1767" s="272">
        <f t="shared" si="111"/>
        <v>1</v>
      </c>
      <c r="AG1767" s="196">
        <f t="shared" si="112"/>
        <v>0.26599</v>
      </c>
    </row>
    <row r="1768" spans="1:33" s="23" customFormat="1" x14ac:dyDescent="0.25">
      <c r="A1768" s="1">
        <v>1941</v>
      </c>
      <c r="B1768" s="1" t="s">
        <v>25</v>
      </c>
      <c r="C1768" s="1" t="str">
        <f t="shared" si="109"/>
        <v>1941NU</v>
      </c>
      <c r="D1768" s="1" t="s">
        <v>58</v>
      </c>
      <c r="E1768" s="1" t="str">
        <f t="shared" si="110"/>
        <v>1941NUResidential</v>
      </c>
      <c r="F1768" s="196">
        <v>0.12182999999999999</v>
      </c>
      <c r="G1768" s="196">
        <v>0.4264</v>
      </c>
      <c r="H1768" s="196">
        <v>0</v>
      </c>
      <c r="I1768" s="196">
        <v>2.4369999999999999E-2</v>
      </c>
      <c r="J1768" s="196">
        <v>0.1066</v>
      </c>
      <c r="K1768" s="196">
        <v>0</v>
      </c>
      <c r="L1768" s="196">
        <v>0</v>
      </c>
      <c r="M1768" s="196">
        <v>3.0499999999999998E-3</v>
      </c>
      <c r="N1768" s="196">
        <v>6.0899999999999999E-3</v>
      </c>
      <c r="O1768" s="196">
        <v>4.061E-2</v>
      </c>
      <c r="P1768" s="196">
        <v>5.0599999999998979E-3</v>
      </c>
      <c r="Q1768" s="196">
        <v>0</v>
      </c>
      <c r="R1768" s="196">
        <v>0</v>
      </c>
      <c r="S1768" s="196">
        <v>1.0199999999999999E-3</v>
      </c>
      <c r="T1768" s="196">
        <v>0</v>
      </c>
      <c r="U1768" s="196">
        <v>7.11E-3</v>
      </c>
      <c r="V1768" s="196">
        <v>8.1200000000000005E-3</v>
      </c>
      <c r="W1768" s="196">
        <v>8.1220000000000001E-2</v>
      </c>
      <c r="X1768" s="196">
        <v>6.0909999999999999E-2</v>
      </c>
      <c r="Y1768" s="196">
        <v>0.10152</v>
      </c>
      <c r="Z1768" s="196">
        <v>6.0899999999999999E-3</v>
      </c>
      <c r="AA1768" s="196">
        <v>0</v>
      </c>
      <c r="AB1768" s="196">
        <v>0</v>
      </c>
      <c r="AC1768" s="196">
        <v>0</v>
      </c>
      <c r="AD1768" s="196">
        <v>0</v>
      </c>
      <c r="AE1768" s="196">
        <v>0</v>
      </c>
      <c r="AF1768" s="272">
        <f t="shared" si="111"/>
        <v>1</v>
      </c>
      <c r="AG1768" s="196">
        <f t="shared" si="112"/>
        <v>0.26599</v>
      </c>
    </row>
    <row r="1769" spans="1:33" s="23" customFormat="1" x14ac:dyDescent="0.25">
      <c r="A1769" s="1">
        <v>1942</v>
      </c>
      <c r="B1769" s="1" t="s">
        <v>25</v>
      </c>
      <c r="C1769" s="1" t="str">
        <f t="shared" si="109"/>
        <v>1942NU</v>
      </c>
      <c r="D1769" s="1" t="s">
        <v>57</v>
      </c>
      <c r="E1769" s="1" t="str">
        <f t="shared" si="110"/>
        <v>1942NUC&amp;D</v>
      </c>
      <c r="F1769" s="274">
        <v>0</v>
      </c>
      <c r="G1769" s="274">
        <v>1.0829999999999999E-2</v>
      </c>
      <c r="H1769" s="274">
        <v>0</v>
      </c>
      <c r="I1769" s="274">
        <v>0.31966</v>
      </c>
      <c r="J1769" s="274">
        <v>0</v>
      </c>
      <c r="K1769" s="274">
        <v>0</v>
      </c>
      <c r="L1769" s="274">
        <v>0</v>
      </c>
      <c r="M1769" s="274">
        <v>0</v>
      </c>
      <c r="N1769" s="274">
        <v>0</v>
      </c>
      <c r="O1769" s="274">
        <v>0</v>
      </c>
      <c r="P1769" s="274">
        <v>0</v>
      </c>
      <c r="Q1769" s="274">
        <v>0</v>
      </c>
      <c r="R1769" s="274">
        <v>0</v>
      </c>
      <c r="S1769" s="274">
        <v>0</v>
      </c>
      <c r="T1769" s="274">
        <v>0.29006999999999999</v>
      </c>
      <c r="U1769" s="274">
        <v>0</v>
      </c>
      <c r="V1769" s="274">
        <v>0</v>
      </c>
      <c r="W1769" s="274">
        <v>4.0879999999999972E-2</v>
      </c>
      <c r="X1769" s="274">
        <v>0</v>
      </c>
      <c r="Y1769" s="274">
        <v>0</v>
      </c>
      <c r="Z1769" s="274">
        <v>0</v>
      </c>
      <c r="AA1769" s="274">
        <v>0</v>
      </c>
      <c r="AB1769" s="274">
        <v>0.15045</v>
      </c>
      <c r="AC1769" s="274">
        <v>7.0800000000000002E-2</v>
      </c>
      <c r="AD1769" s="274">
        <v>0.11731000000000003</v>
      </c>
      <c r="AE1769" s="274">
        <v>0</v>
      </c>
      <c r="AF1769" s="272">
        <f t="shared" si="111"/>
        <v>1</v>
      </c>
      <c r="AG1769" s="196">
        <f t="shared" si="112"/>
        <v>0.66950999999999994</v>
      </c>
    </row>
    <row r="1770" spans="1:33" s="23" customFormat="1" x14ac:dyDescent="0.25">
      <c r="A1770" s="1">
        <v>1942</v>
      </c>
      <c r="B1770" s="1" t="s">
        <v>25</v>
      </c>
      <c r="C1770" s="1" t="str">
        <f t="shared" si="109"/>
        <v>1942NU</v>
      </c>
      <c r="D1770" s="1" t="s">
        <v>56</v>
      </c>
      <c r="E1770" s="1" t="str">
        <f t="shared" si="110"/>
        <v>1942NUICI</v>
      </c>
      <c r="F1770" s="196">
        <v>0.12182999999999999</v>
      </c>
      <c r="G1770" s="196">
        <v>0.4264</v>
      </c>
      <c r="H1770" s="196">
        <v>0</v>
      </c>
      <c r="I1770" s="196">
        <v>2.4369999999999999E-2</v>
      </c>
      <c r="J1770" s="196">
        <v>0.1066</v>
      </c>
      <c r="K1770" s="196">
        <v>0</v>
      </c>
      <c r="L1770" s="196">
        <v>0</v>
      </c>
      <c r="M1770" s="196">
        <v>3.0499999999999998E-3</v>
      </c>
      <c r="N1770" s="196">
        <v>6.0899999999999999E-3</v>
      </c>
      <c r="O1770" s="196">
        <v>4.061E-2</v>
      </c>
      <c r="P1770" s="196">
        <v>5.0599999999998979E-3</v>
      </c>
      <c r="Q1770" s="196">
        <v>0</v>
      </c>
      <c r="R1770" s="196">
        <v>0</v>
      </c>
      <c r="S1770" s="196">
        <v>1.0199999999999999E-3</v>
      </c>
      <c r="T1770" s="196">
        <v>0</v>
      </c>
      <c r="U1770" s="196">
        <v>7.11E-3</v>
      </c>
      <c r="V1770" s="196">
        <v>8.1200000000000005E-3</v>
      </c>
      <c r="W1770" s="196">
        <v>8.1220000000000001E-2</v>
      </c>
      <c r="X1770" s="196">
        <v>6.0909999999999999E-2</v>
      </c>
      <c r="Y1770" s="196">
        <v>0.10152</v>
      </c>
      <c r="Z1770" s="196">
        <v>6.0899999999999999E-3</v>
      </c>
      <c r="AA1770" s="196">
        <v>0</v>
      </c>
      <c r="AB1770" s="196">
        <v>0</v>
      </c>
      <c r="AC1770" s="196">
        <v>0</v>
      </c>
      <c r="AD1770" s="196">
        <v>0</v>
      </c>
      <c r="AE1770" s="196">
        <v>0</v>
      </c>
      <c r="AF1770" s="272">
        <f t="shared" si="111"/>
        <v>1</v>
      </c>
      <c r="AG1770" s="196">
        <f t="shared" si="112"/>
        <v>0.26599</v>
      </c>
    </row>
    <row r="1771" spans="1:33" s="23" customFormat="1" x14ac:dyDescent="0.25">
      <c r="A1771" s="1">
        <v>1942</v>
      </c>
      <c r="B1771" s="1" t="s">
        <v>25</v>
      </c>
      <c r="C1771" s="1" t="str">
        <f t="shared" si="109"/>
        <v>1942NU</v>
      </c>
      <c r="D1771" s="1" t="s">
        <v>58</v>
      </c>
      <c r="E1771" s="1" t="str">
        <f t="shared" si="110"/>
        <v>1942NUResidential</v>
      </c>
      <c r="F1771" s="196">
        <v>0.12182999999999999</v>
      </c>
      <c r="G1771" s="196">
        <v>0.4264</v>
      </c>
      <c r="H1771" s="196">
        <v>0</v>
      </c>
      <c r="I1771" s="196">
        <v>2.4369999999999999E-2</v>
      </c>
      <c r="J1771" s="196">
        <v>0.1066</v>
      </c>
      <c r="K1771" s="196">
        <v>0</v>
      </c>
      <c r="L1771" s="196">
        <v>0</v>
      </c>
      <c r="M1771" s="196">
        <v>3.0499999999999998E-3</v>
      </c>
      <c r="N1771" s="196">
        <v>6.0899999999999999E-3</v>
      </c>
      <c r="O1771" s="196">
        <v>4.061E-2</v>
      </c>
      <c r="P1771" s="196">
        <v>5.0599999999998979E-3</v>
      </c>
      <c r="Q1771" s="196">
        <v>0</v>
      </c>
      <c r="R1771" s="196">
        <v>0</v>
      </c>
      <c r="S1771" s="196">
        <v>1.0199999999999999E-3</v>
      </c>
      <c r="T1771" s="196">
        <v>0</v>
      </c>
      <c r="U1771" s="196">
        <v>7.11E-3</v>
      </c>
      <c r="V1771" s="196">
        <v>8.1200000000000005E-3</v>
      </c>
      <c r="W1771" s="196">
        <v>8.1220000000000001E-2</v>
      </c>
      <c r="X1771" s="196">
        <v>6.0909999999999999E-2</v>
      </c>
      <c r="Y1771" s="196">
        <v>0.10152</v>
      </c>
      <c r="Z1771" s="196">
        <v>6.0899999999999999E-3</v>
      </c>
      <c r="AA1771" s="196">
        <v>0</v>
      </c>
      <c r="AB1771" s="196">
        <v>0</v>
      </c>
      <c r="AC1771" s="196">
        <v>0</v>
      </c>
      <c r="AD1771" s="196">
        <v>0</v>
      </c>
      <c r="AE1771" s="196">
        <v>0</v>
      </c>
      <c r="AF1771" s="272">
        <f t="shared" si="111"/>
        <v>1</v>
      </c>
      <c r="AG1771" s="196">
        <f t="shared" si="112"/>
        <v>0.26599</v>
      </c>
    </row>
    <row r="1772" spans="1:33" s="23" customFormat="1" x14ac:dyDescent="0.25">
      <c r="A1772" s="1">
        <v>1943</v>
      </c>
      <c r="B1772" s="1" t="s">
        <v>25</v>
      </c>
      <c r="C1772" s="1" t="str">
        <f t="shared" si="109"/>
        <v>1943NU</v>
      </c>
      <c r="D1772" s="1" t="s">
        <v>57</v>
      </c>
      <c r="E1772" s="1" t="str">
        <f t="shared" si="110"/>
        <v>1943NUC&amp;D</v>
      </c>
      <c r="F1772" s="274">
        <v>0</v>
      </c>
      <c r="G1772" s="274">
        <v>1.0829999999999999E-2</v>
      </c>
      <c r="H1772" s="274">
        <v>0</v>
      </c>
      <c r="I1772" s="274">
        <v>0.31966</v>
      </c>
      <c r="J1772" s="274">
        <v>0</v>
      </c>
      <c r="K1772" s="274">
        <v>0</v>
      </c>
      <c r="L1772" s="274">
        <v>0</v>
      </c>
      <c r="M1772" s="274">
        <v>0</v>
      </c>
      <c r="N1772" s="274">
        <v>0</v>
      </c>
      <c r="O1772" s="274">
        <v>0</v>
      </c>
      <c r="P1772" s="274">
        <v>0</v>
      </c>
      <c r="Q1772" s="274">
        <v>0</v>
      </c>
      <c r="R1772" s="274">
        <v>0</v>
      </c>
      <c r="S1772" s="274">
        <v>0</v>
      </c>
      <c r="T1772" s="274">
        <v>0.29006999999999999</v>
      </c>
      <c r="U1772" s="274">
        <v>0</v>
      </c>
      <c r="V1772" s="274">
        <v>0</v>
      </c>
      <c r="W1772" s="274">
        <v>4.0879999999999972E-2</v>
      </c>
      <c r="X1772" s="274">
        <v>0</v>
      </c>
      <c r="Y1772" s="274">
        <v>0</v>
      </c>
      <c r="Z1772" s="274">
        <v>0</v>
      </c>
      <c r="AA1772" s="274">
        <v>0</v>
      </c>
      <c r="AB1772" s="274">
        <v>0.15045</v>
      </c>
      <c r="AC1772" s="274">
        <v>7.0800000000000002E-2</v>
      </c>
      <c r="AD1772" s="274">
        <v>0.11731000000000003</v>
      </c>
      <c r="AE1772" s="274">
        <v>0</v>
      </c>
      <c r="AF1772" s="272">
        <f t="shared" si="111"/>
        <v>1</v>
      </c>
      <c r="AG1772" s="196">
        <f t="shared" si="112"/>
        <v>0.66950999999999994</v>
      </c>
    </row>
    <row r="1773" spans="1:33" s="23" customFormat="1" x14ac:dyDescent="0.25">
      <c r="A1773" s="1">
        <v>1943</v>
      </c>
      <c r="B1773" s="1" t="s">
        <v>25</v>
      </c>
      <c r="C1773" s="1" t="str">
        <f t="shared" si="109"/>
        <v>1943NU</v>
      </c>
      <c r="D1773" s="1" t="s">
        <v>56</v>
      </c>
      <c r="E1773" s="1" t="str">
        <f t="shared" si="110"/>
        <v>1943NUICI</v>
      </c>
      <c r="F1773" s="196">
        <v>0.12182999999999999</v>
      </c>
      <c r="G1773" s="196">
        <v>0.4264</v>
      </c>
      <c r="H1773" s="196">
        <v>0</v>
      </c>
      <c r="I1773" s="196">
        <v>2.4369999999999999E-2</v>
      </c>
      <c r="J1773" s="196">
        <v>0.1066</v>
      </c>
      <c r="K1773" s="196">
        <v>0</v>
      </c>
      <c r="L1773" s="196">
        <v>0</v>
      </c>
      <c r="M1773" s="196">
        <v>3.0499999999999998E-3</v>
      </c>
      <c r="N1773" s="196">
        <v>6.0899999999999999E-3</v>
      </c>
      <c r="O1773" s="196">
        <v>4.061E-2</v>
      </c>
      <c r="P1773" s="196">
        <v>5.0599999999998979E-3</v>
      </c>
      <c r="Q1773" s="196">
        <v>0</v>
      </c>
      <c r="R1773" s="196">
        <v>0</v>
      </c>
      <c r="S1773" s="196">
        <v>1.0199999999999999E-3</v>
      </c>
      <c r="T1773" s="196">
        <v>0</v>
      </c>
      <c r="U1773" s="196">
        <v>7.11E-3</v>
      </c>
      <c r="V1773" s="196">
        <v>8.1200000000000005E-3</v>
      </c>
      <c r="W1773" s="196">
        <v>8.1220000000000001E-2</v>
      </c>
      <c r="X1773" s="196">
        <v>6.0909999999999999E-2</v>
      </c>
      <c r="Y1773" s="197">
        <v>0.10152</v>
      </c>
      <c r="Z1773" s="196">
        <v>6.0899999999999999E-3</v>
      </c>
      <c r="AA1773" s="196">
        <v>0</v>
      </c>
      <c r="AB1773" s="196">
        <v>0</v>
      </c>
      <c r="AC1773" s="196">
        <v>0</v>
      </c>
      <c r="AD1773" s="196">
        <v>0</v>
      </c>
      <c r="AE1773" s="196">
        <v>0</v>
      </c>
      <c r="AF1773" s="272">
        <f t="shared" si="111"/>
        <v>1</v>
      </c>
      <c r="AG1773" s="196">
        <f t="shared" si="112"/>
        <v>0.26599</v>
      </c>
    </row>
    <row r="1774" spans="1:33" s="23" customFormat="1" x14ac:dyDescent="0.25">
      <c r="A1774" s="1">
        <v>1943</v>
      </c>
      <c r="B1774" s="1" t="s">
        <v>25</v>
      </c>
      <c r="C1774" s="1" t="str">
        <f t="shared" si="109"/>
        <v>1943NU</v>
      </c>
      <c r="D1774" s="1" t="s">
        <v>58</v>
      </c>
      <c r="E1774" s="1" t="str">
        <f t="shared" si="110"/>
        <v>1943NUResidential</v>
      </c>
      <c r="F1774" s="196">
        <v>0.12182999999999999</v>
      </c>
      <c r="G1774" s="196">
        <v>0.4264</v>
      </c>
      <c r="H1774" s="196">
        <v>0</v>
      </c>
      <c r="I1774" s="196">
        <v>2.4369999999999999E-2</v>
      </c>
      <c r="J1774" s="196">
        <v>0.1066</v>
      </c>
      <c r="K1774" s="196">
        <v>0</v>
      </c>
      <c r="L1774" s="196">
        <v>0</v>
      </c>
      <c r="M1774" s="196">
        <v>3.0499999999999998E-3</v>
      </c>
      <c r="N1774" s="196">
        <v>6.0899999999999999E-3</v>
      </c>
      <c r="O1774" s="196">
        <v>4.061E-2</v>
      </c>
      <c r="P1774" s="196">
        <v>5.0599999999998979E-3</v>
      </c>
      <c r="Q1774" s="196">
        <v>0</v>
      </c>
      <c r="R1774" s="196">
        <v>0</v>
      </c>
      <c r="S1774" s="196">
        <v>1.0199999999999999E-3</v>
      </c>
      <c r="T1774" s="196">
        <v>0</v>
      </c>
      <c r="U1774" s="196">
        <v>7.11E-3</v>
      </c>
      <c r="V1774" s="196">
        <v>8.1200000000000005E-3</v>
      </c>
      <c r="W1774" s="196">
        <v>8.1220000000000001E-2</v>
      </c>
      <c r="X1774" s="196">
        <v>6.0909999999999999E-2</v>
      </c>
      <c r="Y1774" s="196">
        <v>0.10152</v>
      </c>
      <c r="Z1774" s="196">
        <v>6.0899999999999999E-3</v>
      </c>
      <c r="AA1774" s="196">
        <v>0</v>
      </c>
      <c r="AB1774" s="196">
        <v>0</v>
      </c>
      <c r="AC1774" s="196">
        <v>0</v>
      </c>
      <c r="AD1774" s="196">
        <v>0</v>
      </c>
      <c r="AE1774" s="196">
        <v>0</v>
      </c>
      <c r="AF1774" s="272">
        <f t="shared" si="111"/>
        <v>1</v>
      </c>
      <c r="AG1774" s="196">
        <f t="shared" si="112"/>
        <v>0.26599</v>
      </c>
    </row>
    <row r="1775" spans="1:33" s="23" customFormat="1" x14ac:dyDescent="0.25">
      <c r="A1775" s="1">
        <v>1944</v>
      </c>
      <c r="B1775" s="1" t="s">
        <v>25</v>
      </c>
      <c r="C1775" s="1" t="str">
        <f t="shared" si="109"/>
        <v>1944NU</v>
      </c>
      <c r="D1775" s="1" t="s">
        <v>57</v>
      </c>
      <c r="E1775" s="1" t="str">
        <f t="shared" si="110"/>
        <v>1944NUC&amp;D</v>
      </c>
      <c r="F1775" s="274">
        <v>0</v>
      </c>
      <c r="G1775" s="274">
        <v>1.0829999999999999E-2</v>
      </c>
      <c r="H1775" s="274">
        <v>0</v>
      </c>
      <c r="I1775" s="274">
        <v>0.31966</v>
      </c>
      <c r="J1775" s="274">
        <v>0</v>
      </c>
      <c r="K1775" s="274">
        <v>0</v>
      </c>
      <c r="L1775" s="274">
        <v>0</v>
      </c>
      <c r="M1775" s="274">
        <v>0</v>
      </c>
      <c r="N1775" s="274">
        <v>0</v>
      </c>
      <c r="O1775" s="274">
        <v>0</v>
      </c>
      <c r="P1775" s="274">
        <v>0</v>
      </c>
      <c r="Q1775" s="274">
        <v>0</v>
      </c>
      <c r="R1775" s="274">
        <v>0</v>
      </c>
      <c r="S1775" s="274">
        <v>0</v>
      </c>
      <c r="T1775" s="274">
        <v>0.29006999999999999</v>
      </c>
      <c r="U1775" s="274">
        <v>0</v>
      </c>
      <c r="V1775" s="274">
        <v>0</v>
      </c>
      <c r="W1775" s="274">
        <v>4.0879999999999972E-2</v>
      </c>
      <c r="X1775" s="274">
        <v>0</v>
      </c>
      <c r="Y1775" s="274">
        <v>0</v>
      </c>
      <c r="Z1775" s="274">
        <v>0</v>
      </c>
      <c r="AA1775" s="274">
        <v>0</v>
      </c>
      <c r="AB1775" s="274">
        <v>0.15045</v>
      </c>
      <c r="AC1775" s="274">
        <v>7.0800000000000002E-2</v>
      </c>
      <c r="AD1775" s="274">
        <v>0.11731000000000003</v>
      </c>
      <c r="AE1775" s="274">
        <v>0</v>
      </c>
      <c r="AF1775" s="272">
        <f t="shared" si="111"/>
        <v>1</v>
      </c>
      <c r="AG1775" s="196">
        <f t="shared" si="112"/>
        <v>0.66950999999999994</v>
      </c>
    </row>
    <row r="1776" spans="1:33" s="23" customFormat="1" x14ac:dyDescent="0.25">
      <c r="A1776" s="1">
        <v>1944</v>
      </c>
      <c r="B1776" s="1" t="s">
        <v>25</v>
      </c>
      <c r="C1776" s="1" t="str">
        <f t="shared" si="109"/>
        <v>1944NU</v>
      </c>
      <c r="D1776" s="1" t="s">
        <v>56</v>
      </c>
      <c r="E1776" s="1" t="str">
        <f t="shared" si="110"/>
        <v>1944NUICI</v>
      </c>
      <c r="F1776" s="196">
        <v>0.12182999999999999</v>
      </c>
      <c r="G1776" s="196">
        <v>0.4264</v>
      </c>
      <c r="H1776" s="196">
        <v>0</v>
      </c>
      <c r="I1776" s="196">
        <v>2.4369999999999999E-2</v>
      </c>
      <c r="J1776" s="196">
        <v>0.1066</v>
      </c>
      <c r="K1776" s="196">
        <v>0</v>
      </c>
      <c r="L1776" s="196">
        <v>0</v>
      </c>
      <c r="M1776" s="196">
        <v>3.0499999999999998E-3</v>
      </c>
      <c r="N1776" s="196">
        <v>6.0899999999999999E-3</v>
      </c>
      <c r="O1776" s="196">
        <v>4.061E-2</v>
      </c>
      <c r="P1776" s="196">
        <v>5.0599999999998979E-3</v>
      </c>
      <c r="Q1776" s="196">
        <v>0</v>
      </c>
      <c r="R1776" s="196">
        <v>0</v>
      </c>
      <c r="S1776" s="196">
        <v>1.0199999999999999E-3</v>
      </c>
      <c r="T1776" s="196">
        <v>0</v>
      </c>
      <c r="U1776" s="196">
        <v>7.11E-3</v>
      </c>
      <c r="V1776" s="196">
        <v>8.1200000000000005E-3</v>
      </c>
      <c r="W1776" s="196">
        <v>8.1220000000000001E-2</v>
      </c>
      <c r="X1776" s="196">
        <v>6.0909999999999999E-2</v>
      </c>
      <c r="Y1776" s="196">
        <v>0.10152</v>
      </c>
      <c r="Z1776" s="196">
        <v>6.0899999999999999E-3</v>
      </c>
      <c r="AA1776" s="196">
        <v>0</v>
      </c>
      <c r="AB1776" s="196">
        <v>0</v>
      </c>
      <c r="AC1776" s="196">
        <v>0</v>
      </c>
      <c r="AD1776" s="196">
        <v>0</v>
      </c>
      <c r="AE1776" s="196">
        <v>0</v>
      </c>
      <c r="AF1776" s="272">
        <f t="shared" si="111"/>
        <v>1</v>
      </c>
      <c r="AG1776" s="196">
        <f t="shared" si="112"/>
        <v>0.26599</v>
      </c>
    </row>
    <row r="1777" spans="1:33" s="23" customFormat="1" x14ac:dyDescent="0.25">
      <c r="A1777" s="1">
        <v>1944</v>
      </c>
      <c r="B1777" s="1" t="s">
        <v>25</v>
      </c>
      <c r="C1777" s="1" t="str">
        <f t="shared" si="109"/>
        <v>1944NU</v>
      </c>
      <c r="D1777" s="1" t="s">
        <v>58</v>
      </c>
      <c r="E1777" s="1" t="str">
        <f t="shared" si="110"/>
        <v>1944NUResidential</v>
      </c>
      <c r="F1777" s="196">
        <v>0.12182999999999999</v>
      </c>
      <c r="G1777" s="196">
        <v>0.4264</v>
      </c>
      <c r="H1777" s="196">
        <v>0</v>
      </c>
      <c r="I1777" s="196">
        <v>2.4369999999999999E-2</v>
      </c>
      <c r="J1777" s="196">
        <v>0.1066</v>
      </c>
      <c r="K1777" s="196">
        <v>0</v>
      </c>
      <c r="L1777" s="196">
        <v>0</v>
      </c>
      <c r="M1777" s="196">
        <v>3.0499999999999998E-3</v>
      </c>
      <c r="N1777" s="196">
        <v>6.0899999999999999E-3</v>
      </c>
      <c r="O1777" s="196">
        <v>4.061E-2</v>
      </c>
      <c r="P1777" s="196">
        <v>5.0599999999998979E-3</v>
      </c>
      <c r="Q1777" s="196">
        <v>0</v>
      </c>
      <c r="R1777" s="196">
        <v>0</v>
      </c>
      <c r="S1777" s="196">
        <v>1.0199999999999999E-3</v>
      </c>
      <c r="T1777" s="196">
        <v>0</v>
      </c>
      <c r="U1777" s="196">
        <v>7.11E-3</v>
      </c>
      <c r="V1777" s="196">
        <v>8.1200000000000005E-3</v>
      </c>
      <c r="W1777" s="196">
        <v>8.1220000000000001E-2</v>
      </c>
      <c r="X1777" s="196">
        <v>6.0909999999999999E-2</v>
      </c>
      <c r="Y1777" s="196">
        <v>0.10152</v>
      </c>
      <c r="Z1777" s="196">
        <v>6.0899999999999999E-3</v>
      </c>
      <c r="AA1777" s="196">
        <v>0</v>
      </c>
      <c r="AB1777" s="196">
        <v>0</v>
      </c>
      <c r="AC1777" s="196">
        <v>0</v>
      </c>
      <c r="AD1777" s="196">
        <v>0</v>
      </c>
      <c r="AE1777" s="196">
        <v>0</v>
      </c>
      <c r="AF1777" s="272">
        <f t="shared" si="111"/>
        <v>1</v>
      </c>
      <c r="AG1777" s="196">
        <f t="shared" si="112"/>
        <v>0.26599</v>
      </c>
    </row>
    <row r="1778" spans="1:33" s="23" customFormat="1" x14ac:dyDescent="0.25">
      <c r="A1778" s="1">
        <v>1945</v>
      </c>
      <c r="B1778" s="1" t="s">
        <v>25</v>
      </c>
      <c r="C1778" s="1" t="str">
        <f t="shared" si="109"/>
        <v>1945NU</v>
      </c>
      <c r="D1778" s="1" t="s">
        <v>57</v>
      </c>
      <c r="E1778" s="1" t="str">
        <f t="shared" si="110"/>
        <v>1945NUC&amp;D</v>
      </c>
      <c r="F1778" s="274">
        <v>0</v>
      </c>
      <c r="G1778" s="274">
        <v>1.0829999999999999E-2</v>
      </c>
      <c r="H1778" s="274">
        <v>0</v>
      </c>
      <c r="I1778" s="274">
        <v>0.31966</v>
      </c>
      <c r="J1778" s="274">
        <v>0</v>
      </c>
      <c r="K1778" s="274">
        <v>0</v>
      </c>
      <c r="L1778" s="274">
        <v>0</v>
      </c>
      <c r="M1778" s="274">
        <v>0</v>
      </c>
      <c r="N1778" s="274">
        <v>0</v>
      </c>
      <c r="O1778" s="274">
        <v>0</v>
      </c>
      <c r="P1778" s="274">
        <v>0</v>
      </c>
      <c r="Q1778" s="274">
        <v>0</v>
      </c>
      <c r="R1778" s="274">
        <v>0</v>
      </c>
      <c r="S1778" s="274">
        <v>0</v>
      </c>
      <c r="T1778" s="274">
        <v>0.29006999999999999</v>
      </c>
      <c r="U1778" s="274">
        <v>0</v>
      </c>
      <c r="V1778" s="274">
        <v>0</v>
      </c>
      <c r="W1778" s="274">
        <v>4.0879999999999972E-2</v>
      </c>
      <c r="X1778" s="274">
        <v>0</v>
      </c>
      <c r="Y1778" s="274">
        <v>0</v>
      </c>
      <c r="Z1778" s="274">
        <v>0</v>
      </c>
      <c r="AA1778" s="274">
        <v>0</v>
      </c>
      <c r="AB1778" s="274">
        <v>0.15045</v>
      </c>
      <c r="AC1778" s="274">
        <v>7.0800000000000002E-2</v>
      </c>
      <c r="AD1778" s="274">
        <v>0.11731000000000003</v>
      </c>
      <c r="AE1778" s="274">
        <v>0</v>
      </c>
      <c r="AF1778" s="272">
        <f t="shared" si="111"/>
        <v>1</v>
      </c>
      <c r="AG1778" s="196">
        <f t="shared" si="112"/>
        <v>0.66950999999999994</v>
      </c>
    </row>
    <row r="1779" spans="1:33" s="23" customFormat="1" x14ac:dyDescent="0.25">
      <c r="A1779" s="1">
        <v>1945</v>
      </c>
      <c r="B1779" s="1" t="s">
        <v>25</v>
      </c>
      <c r="C1779" s="1" t="str">
        <f t="shared" si="109"/>
        <v>1945NU</v>
      </c>
      <c r="D1779" s="1" t="s">
        <v>56</v>
      </c>
      <c r="E1779" s="1" t="str">
        <f t="shared" si="110"/>
        <v>1945NUICI</v>
      </c>
      <c r="F1779" s="196">
        <v>0.12182999999999999</v>
      </c>
      <c r="G1779" s="196">
        <v>0.4264</v>
      </c>
      <c r="H1779" s="196">
        <v>0</v>
      </c>
      <c r="I1779" s="196">
        <v>2.4369999999999999E-2</v>
      </c>
      <c r="J1779" s="196">
        <v>0.1066</v>
      </c>
      <c r="K1779" s="196">
        <v>0</v>
      </c>
      <c r="L1779" s="196">
        <v>0</v>
      </c>
      <c r="M1779" s="196">
        <v>3.0499999999999998E-3</v>
      </c>
      <c r="N1779" s="196">
        <v>6.0899999999999999E-3</v>
      </c>
      <c r="O1779" s="196">
        <v>4.061E-2</v>
      </c>
      <c r="P1779" s="196">
        <v>5.0599999999998979E-3</v>
      </c>
      <c r="Q1779" s="196">
        <v>0</v>
      </c>
      <c r="R1779" s="196">
        <v>0</v>
      </c>
      <c r="S1779" s="196">
        <v>1.0199999999999999E-3</v>
      </c>
      <c r="T1779" s="196">
        <v>0</v>
      </c>
      <c r="U1779" s="196">
        <v>7.11E-3</v>
      </c>
      <c r="V1779" s="196">
        <v>8.1200000000000005E-3</v>
      </c>
      <c r="W1779" s="196">
        <v>8.1220000000000001E-2</v>
      </c>
      <c r="X1779" s="196">
        <v>6.0909999999999999E-2</v>
      </c>
      <c r="Y1779" s="197">
        <v>0.10152</v>
      </c>
      <c r="Z1779" s="196">
        <v>6.0899999999999999E-3</v>
      </c>
      <c r="AA1779" s="196">
        <v>0</v>
      </c>
      <c r="AB1779" s="196">
        <v>0</v>
      </c>
      <c r="AC1779" s="196">
        <v>0</v>
      </c>
      <c r="AD1779" s="196">
        <v>0</v>
      </c>
      <c r="AE1779" s="196">
        <v>0</v>
      </c>
      <c r="AF1779" s="272">
        <f t="shared" si="111"/>
        <v>1</v>
      </c>
      <c r="AG1779" s="196">
        <f t="shared" si="112"/>
        <v>0.26599</v>
      </c>
    </row>
    <row r="1780" spans="1:33" s="23" customFormat="1" x14ac:dyDescent="0.25">
      <c r="A1780" s="1">
        <v>1945</v>
      </c>
      <c r="B1780" s="1" t="s">
        <v>25</v>
      </c>
      <c r="C1780" s="1" t="str">
        <f t="shared" si="109"/>
        <v>1945NU</v>
      </c>
      <c r="D1780" s="1" t="s">
        <v>58</v>
      </c>
      <c r="E1780" s="1" t="str">
        <f t="shared" si="110"/>
        <v>1945NUResidential</v>
      </c>
      <c r="F1780" s="196">
        <v>0.12182999999999999</v>
      </c>
      <c r="G1780" s="196">
        <v>0.4264</v>
      </c>
      <c r="H1780" s="196">
        <v>0</v>
      </c>
      <c r="I1780" s="196">
        <v>2.4369999999999999E-2</v>
      </c>
      <c r="J1780" s="196">
        <v>0.1066</v>
      </c>
      <c r="K1780" s="196">
        <v>0</v>
      </c>
      <c r="L1780" s="196">
        <v>0</v>
      </c>
      <c r="M1780" s="196">
        <v>3.0499999999999998E-3</v>
      </c>
      <c r="N1780" s="196">
        <v>6.0899999999999999E-3</v>
      </c>
      <c r="O1780" s="196">
        <v>4.061E-2</v>
      </c>
      <c r="P1780" s="196">
        <v>5.0599999999998979E-3</v>
      </c>
      <c r="Q1780" s="196">
        <v>0</v>
      </c>
      <c r="R1780" s="196">
        <v>0</v>
      </c>
      <c r="S1780" s="196">
        <v>1.0199999999999999E-3</v>
      </c>
      <c r="T1780" s="196">
        <v>0</v>
      </c>
      <c r="U1780" s="196">
        <v>7.11E-3</v>
      </c>
      <c r="V1780" s="196">
        <v>8.1200000000000005E-3</v>
      </c>
      <c r="W1780" s="196">
        <v>8.1220000000000001E-2</v>
      </c>
      <c r="X1780" s="196">
        <v>6.0909999999999999E-2</v>
      </c>
      <c r="Y1780" s="196">
        <v>0.10152</v>
      </c>
      <c r="Z1780" s="196">
        <v>6.0899999999999999E-3</v>
      </c>
      <c r="AA1780" s="196">
        <v>0</v>
      </c>
      <c r="AB1780" s="196">
        <v>0</v>
      </c>
      <c r="AC1780" s="196">
        <v>0</v>
      </c>
      <c r="AD1780" s="196">
        <v>0</v>
      </c>
      <c r="AE1780" s="196">
        <v>0</v>
      </c>
      <c r="AF1780" s="272">
        <f t="shared" si="111"/>
        <v>1</v>
      </c>
      <c r="AG1780" s="196">
        <f t="shared" si="112"/>
        <v>0.26599</v>
      </c>
    </row>
    <row r="1781" spans="1:33" s="23" customFormat="1" x14ac:dyDescent="0.25">
      <c r="A1781" s="1">
        <v>1946</v>
      </c>
      <c r="B1781" s="1" t="s">
        <v>25</v>
      </c>
      <c r="C1781" s="1" t="str">
        <f t="shared" si="109"/>
        <v>1946NU</v>
      </c>
      <c r="D1781" s="1" t="s">
        <v>57</v>
      </c>
      <c r="E1781" s="1" t="str">
        <f t="shared" si="110"/>
        <v>1946NUC&amp;D</v>
      </c>
      <c r="F1781" s="274">
        <v>0</v>
      </c>
      <c r="G1781" s="274">
        <v>1.0829999999999999E-2</v>
      </c>
      <c r="H1781" s="274">
        <v>0</v>
      </c>
      <c r="I1781" s="274">
        <v>0.31966</v>
      </c>
      <c r="J1781" s="274">
        <v>0</v>
      </c>
      <c r="K1781" s="274">
        <v>0</v>
      </c>
      <c r="L1781" s="274">
        <v>0</v>
      </c>
      <c r="M1781" s="274">
        <v>0</v>
      </c>
      <c r="N1781" s="274">
        <v>0</v>
      </c>
      <c r="O1781" s="274">
        <v>0</v>
      </c>
      <c r="P1781" s="274">
        <v>0</v>
      </c>
      <c r="Q1781" s="274">
        <v>0</v>
      </c>
      <c r="R1781" s="274">
        <v>0</v>
      </c>
      <c r="S1781" s="274">
        <v>0</v>
      </c>
      <c r="T1781" s="274">
        <v>0.29006999999999999</v>
      </c>
      <c r="U1781" s="274">
        <v>0</v>
      </c>
      <c r="V1781" s="274">
        <v>0</v>
      </c>
      <c r="W1781" s="274">
        <v>4.0879999999999972E-2</v>
      </c>
      <c r="X1781" s="274">
        <v>0</v>
      </c>
      <c r="Y1781" s="274">
        <v>0</v>
      </c>
      <c r="Z1781" s="274">
        <v>0</v>
      </c>
      <c r="AA1781" s="274">
        <v>0</v>
      </c>
      <c r="AB1781" s="274">
        <v>0.15045</v>
      </c>
      <c r="AC1781" s="274">
        <v>7.0800000000000002E-2</v>
      </c>
      <c r="AD1781" s="274">
        <v>0.11731000000000003</v>
      </c>
      <c r="AE1781" s="274">
        <v>0</v>
      </c>
      <c r="AF1781" s="272">
        <f t="shared" si="111"/>
        <v>1</v>
      </c>
      <c r="AG1781" s="196">
        <f t="shared" si="112"/>
        <v>0.66950999999999994</v>
      </c>
    </row>
    <row r="1782" spans="1:33" s="23" customFormat="1" x14ac:dyDescent="0.25">
      <c r="A1782" s="1">
        <v>1946</v>
      </c>
      <c r="B1782" s="1" t="s">
        <v>25</v>
      </c>
      <c r="C1782" s="1" t="str">
        <f t="shared" si="109"/>
        <v>1946NU</v>
      </c>
      <c r="D1782" s="1" t="s">
        <v>56</v>
      </c>
      <c r="E1782" s="1" t="str">
        <f t="shared" si="110"/>
        <v>1946NUICI</v>
      </c>
      <c r="F1782" s="196">
        <v>0.12182999999999999</v>
      </c>
      <c r="G1782" s="196">
        <v>0.4264</v>
      </c>
      <c r="H1782" s="196">
        <v>0</v>
      </c>
      <c r="I1782" s="196">
        <v>2.4369999999999999E-2</v>
      </c>
      <c r="J1782" s="196">
        <v>0.1066</v>
      </c>
      <c r="K1782" s="196">
        <v>0</v>
      </c>
      <c r="L1782" s="196">
        <v>0</v>
      </c>
      <c r="M1782" s="196">
        <v>3.0499999999999998E-3</v>
      </c>
      <c r="N1782" s="196">
        <v>6.0899999999999999E-3</v>
      </c>
      <c r="O1782" s="196">
        <v>4.061E-2</v>
      </c>
      <c r="P1782" s="196">
        <v>5.0599999999998979E-3</v>
      </c>
      <c r="Q1782" s="196">
        <v>0</v>
      </c>
      <c r="R1782" s="196">
        <v>0</v>
      </c>
      <c r="S1782" s="196">
        <v>1.0199999999999999E-3</v>
      </c>
      <c r="T1782" s="196">
        <v>0</v>
      </c>
      <c r="U1782" s="196">
        <v>7.11E-3</v>
      </c>
      <c r="V1782" s="196">
        <v>8.1200000000000005E-3</v>
      </c>
      <c r="W1782" s="196">
        <v>8.1220000000000001E-2</v>
      </c>
      <c r="X1782" s="196">
        <v>6.0909999999999999E-2</v>
      </c>
      <c r="Y1782" s="196">
        <v>0.10152</v>
      </c>
      <c r="Z1782" s="196">
        <v>6.0899999999999999E-3</v>
      </c>
      <c r="AA1782" s="196">
        <v>0</v>
      </c>
      <c r="AB1782" s="196">
        <v>0</v>
      </c>
      <c r="AC1782" s="196">
        <v>0</v>
      </c>
      <c r="AD1782" s="196">
        <v>0</v>
      </c>
      <c r="AE1782" s="196">
        <v>0</v>
      </c>
      <c r="AF1782" s="272">
        <f t="shared" si="111"/>
        <v>1</v>
      </c>
      <c r="AG1782" s="196">
        <f t="shared" si="112"/>
        <v>0.26599</v>
      </c>
    </row>
    <row r="1783" spans="1:33" s="23" customFormat="1" x14ac:dyDescent="0.25">
      <c r="A1783" s="1">
        <v>1946</v>
      </c>
      <c r="B1783" s="1" t="s">
        <v>25</v>
      </c>
      <c r="C1783" s="1" t="str">
        <f t="shared" si="109"/>
        <v>1946NU</v>
      </c>
      <c r="D1783" s="1" t="s">
        <v>58</v>
      </c>
      <c r="E1783" s="1" t="str">
        <f t="shared" si="110"/>
        <v>1946NUResidential</v>
      </c>
      <c r="F1783" s="196">
        <v>0.12182999999999999</v>
      </c>
      <c r="G1783" s="196">
        <v>0.4264</v>
      </c>
      <c r="H1783" s="196">
        <v>0</v>
      </c>
      <c r="I1783" s="196">
        <v>2.4369999999999999E-2</v>
      </c>
      <c r="J1783" s="196">
        <v>0.1066</v>
      </c>
      <c r="K1783" s="196">
        <v>0</v>
      </c>
      <c r="L1783" s="196">
        <v>0</v>
      </c>
      <c r="M1783" s="196">
        <v>3.0499999999999998E-3</v>
      </c>
      <c r="N1783" s="196">
        <v>6.0899999999999999E-3</v>
      </c>
      <c r="O1783" s="196">
        <v>4.061E-2</v>
      </c>
      <c r="P1783" s="196">
        <v>5.0599999999998979E-3</v>
      </c>
      <c r="Q1783" s="196">
        <v>0</v>
      </c>
      <c r="R1783" s="196">
        <v>0</v>
      </c>
      <c r="S1783" s="196">
        <v>1.0199999999999999E-3</v>
      </c>
      <c r="T1783" s="196">
        <v>0</v>
      </c>
      <c r="U1783" s="196">
        <v>7.11E-3</v>
      </c>
      <c r="V1783" s="196">
        <v>8.1200000000000005E-3</v>
      </c>
      <c r="W1783" s="196">
        <v>8.1220000000000001E-2</v>
      </c>
      <c r="X1783" s="196">
        <v>6.0909999999999999E-2</v>
      </c>
      <c r="Y1783" s="196">
        <v>0.10152</v>
      </c>
      <c r="Z1783" s="196">
        <v>6.0899999999999999E-3</v>
      </c>
      <c r="AA1783" s="196">
        <v>0</v>
      </c>
      <c r="AB1783" s="196">
        <v>0</v>
      </c>
      <c r="AC1783" s="196">
        <v>0</v>
      </c>
      <c r="AD1783" s="196">
        <v>0</v>
      </c>
      <c r="AE1783" s="196">
        <v>0</v>
      </c>
      <c r="AF1783" s="272">
        <f t="shared" si="111"/>
        <v>1</v>
      </c>
      <c r="AG1783" s="196">
        <f t="shared" si="112"/>
        <v>0.26599</v>
      </c>
    </row>
    <row r="1784" spans="1:33" s="23" customFormat="1" x14ac:dyDescent="0.25">
      <c r="A1784" s="1">
        <v>1947</v>
      </c>
      <c r="B1784" s="1" t="s">
        <v>25</v>
      </c>
      <c r="C1784" s="1" t="str">
        <f t="shared" si="109"/>
        <v>1947NU</v>
      </c>
      <c r="D1784" s="1" t="s">
        <v>57</v>
      </c>
      <c r="E1784" s="1" t="str">
        <f t="shared" si="110"/>
        <v>1947NUC&amp;D</v>
      </c>
      <c r="F1784" s="274">
        <v>0</v>
      </c>
      <c r="G1784" s="274">
        <v>1.0829999999999999E-2</v>
      </c>
      <c r="H1784" s="274">
        <v>0</v>
      </c>
      <c r="I1784" s="274">
        <v>0.31966</v>
      </c>
      <c r="J1784" s="274">
        <v>0</v>
      </c>
      <c r="K1784" s="274">
        <v>0</v>
      </c>
      <c r="L1784" s="274">
        <v>0</v>
      </c>
      <c r="M1784" s="274">
        <v>0</v>
      </c>
      <c r="N1784" s="274">
        <v>0</v>
      </c>
      <c r="O1784" s="274">
        <v>0</v>
      </c>
      <c r="P1784" s="274">
        <v>0</v>
      </c>
      <c r="Q1784" s="274">
        <v>0</v>
      </c>
      <c r="R1784" s="274">
        <v>0</v>
      </c>
      <c r="S1784" s="274">
        <v>0</v>
      </c>
      <c r="T1784" s="274">
        <v>0.29006999999999999</v>
      </c>
      <c r="U1784" s="274">
        <v>0</v>
      </c>
      <c r="V1784" s="274">
        <v>0</v>
      </c>
      <c r="W1784" s="274">
        <v>4.0879999999999972E-2</v>
      </c>
      <c r="X1784" s="274">
        <v>0</v>
      </c>
      <c r="Y1784" s="274">
        <v>0</v>
      </c>
      <c r="Z1784" s="274">
        <v>0</v>
      </c>
      <c r="AA1784" s="274">
        <v>0</v>
      </c>
      <c r="AB1784" s="274">
        <v>0.15045</v>
      </c>
      <c r="AC1784" s="274">
        <v>7.0800000000000002E-2</v>
      </c>
      <c r="AD1784" s="274">
        <v>0.11731000000000003</v>
      </c>
      <c r="AE1784" s="274">
        <v>0</v>
      </c>
      <c r="AF1784" s="272">
        <f t="shared" si="111"/>
        <v>1</v>
      </c>
      <c r="AG1784" s="196">
        <f t="shared" si="112"/>
        <v>0.66950999999999994</v>
      </c>
    </row>
    <row r="1785" spans="1:33" s="23" customFormat="1" x14ac:dyDescent="0.25">
      <c r="A1785" s="1">
        <v>1947</v>
      </c>
      <c r="B1785" s="1" t="s">
        <v>25</v>
      </c>
      <c r="C1785" s="1" t="str">
        <f t="shared" si="109"/>
        <v>1947NU</v>
      </c>
      <c r="D1785" s="1" t="s">
        <v>56</v>
      </c>
      <c r="E1785" s="1" t="str">
        <f t="shared" si="110"/>
        <v>1947NUICI</v>
      </c>
      <c r="F1785" s="196">
        <v>0.12182999999999999</v>
      </c>
      <c r="G1785" s="196">
        <v>0.4264</v>
      </c>
      <c r="H1785" s="196">
        <v>0</v>
      </c>
      <c r="I1785" s="196">
        <v>2.4369999999999999E-2</v>
      </c>
      <c r="J1785" s="196">
        <v>0.1066</v>
      </c>
      <c r="K1785" s="196">
        <v>0</v>
      </c>
      <c r="L1785" s="196">
        <v>0</v>
      </c>
      <c r="M1785" s="196">
        <v>3.0499999999999998E-3</v>
      </c>
      <c r="N1785" s="196">
        <v>6.0899999999999999E-3</v>
      </c>
      <c r="O1785" s="196">
        <v>4.061E-2</v>
      </c>
      <c r="P1785" s="196">
        <v>5.0599999999998979E-3</v>
      </c>
      <c r="Q1785" s="196">
        <v>0</v>
      </c>
      <c r="R1785" s="196">
        <v>0</v>
      </c>
      <c r="S1785" s="196">
        <v>1.0199999999999999E-3</v>
      </c>
      <c r="T1785" s="196">
        <v>0</v>
      </c>
      <c r="U1785" s="196">
        <v>7.11E-3</v>
      </c>
      <c r="V1785" s="196">
        <v>8.1200000000000005E-3</v>
      </c>
      <c r="W1785" s="196">
        <v>8.1220000000000001E-2</v>
      </c>
      <c r="X1785" s="196">
        <v>6.0909999999999999E-2</v>
      </c>
      <c r="Y1785" s="196">
        <v>0.10152</v>
      </c>
      <c r="Z1785" s="196">
        <v>6.0899999999999999E-3</v>
      </c>
      <c r="AA1785" s="196">
        <v>0</v>
      </c>
      <c r="AB1785" s="196">
        <v>0</v>
      </c>
      <c r="AC1785" s="196">
        <v>0</v>
      </c>
      <c r="AD1785" s="196">
        <v>0</v>
      </c>
      <c r="AE1785" s="196">
        <v>0</v>
      </c>
      <c r="AF1785" s="272">
        <f t="shared" si="111"/>
        <v>1</v>
      </c>
      <c r="AG1785" s="196">
        <f t="shared" si="112"/>
        <v>0.26599</v>
      </c>
    </row>
    <row r="1786" spans="1:33" s="23" customFormat="1" x14ac:dyDescent="0.25">
      <c r="A1786" s="1">
        <v>1947</v>
      </c>
      <c r="B1786" s="1" t="s">
        <v>25</v>
      </c>
      <c r="C1786" s="1" t="str">
        <f t="shared" si="109"/>
        <v>1947NU</v>
      </c>
      <c r="D1786" s="1" t="s">
        <v>58</v>
      </c>
      <c r="E1786" s="1" t="str">
        <f t="shared" si="110"/>
        <v>1947NUResidential</v>
      </c>
      <c r="F1786" s="196">
        <v>0.12182999999999999</v>
      </c>
      <c r="G1786" s="196">
        <v>0.4264</v>
      </c>
      <c r="H1786" s="196">
        <v>0</v>
      </c>
      <c r="I1786" s="196">
        <v>2.4369999999999999E-2</v>
      </c>
      <c r="J1786" s="196">
        <v>0.1066</v>
      </c>
      <c r="K1786" s="196">
        <v>0</v>
      </c>
      <c r="L1786" s="196">
        <v>0</v>
      </c>
      <c r="M1786" s="196">
        <v>3.0499999999999998E-3</v>
      </c>
      <c r="N1786" s="196">
        <v>6.0899999999999999E-3</v>
      </c>
      <c r="O1786" s="196">
        <v>4.061E-2</v>
      </c>
      <c r="P1786" s="196">
        <v>5.0599999999998979E-3</v>
      </c>
      <c r="Q1786" s="196">
        <v>0</v>
      </c>
      <c r="R1786" s="196">
        <v>0</v>
      </c>
      <c r="S1786" s="196">
        <v>1.0199999999999999E-3</v>
      </c>
      <c r="T1786" s="196">
        <v>0</v>
      </c>
      <c r="U1786" s="196">
        <v>7.11E-3</v>
      </c>
      <c r="V1786" s="196">
        <v>8.1200000000000005E-3</v>
      </c>
      <c r="W1786" s="196">
        <v>8.1220000000000001E-2</v>
      </c>
      <c r="X1786" s="196">
        <v>6.0909999999999999E-2</v>
      </c>
      <c r="Y1786" s="196">
        <v>0.10152</v>
      </c>
      <c r="Z1786" s="196">
        <v>6.0899999999999999E-3</v>
      </c>
      <c r="AA1786" s="196">
        <v>0</v>
      </c>
      <c r="AB1786" s="196">
        <v>0</v>
      </c>
      <c r="AC1786" s="196">
        <v>0</v>
      </c>
      <c r="AD1786" s="196">
        <v>0</v>
      </c>
      <c r="AE1786" s="196">
        <v>0</v>
      </c>
      <c r="AF1786" s="272">
        <f t="shared" si="111"/>
        <v>1</v>
      </c>
      <c r="AG1786" s="196">
        <f t="shared" si="112"/>
        <v>0.26599</v>
      </c>
    </row>
    <row r="1787" spans="1:33" s="23" customFormat="1" x14ac:dyDescent="0.25">
      <c r="A1787" s="1">
        <v>1948</v>
      </c>
      <c r="B1787" s="1" t="s">
        <v>25</v>
      </c>
      <c r="C1787" s="1" t="str">
        <f t="shared" si="109"/>
        <v>1948NU</v>
      </c>
      <c r="D1787" s="1" t="s">
        <v>57</v>
      </c>
      <c r="E1787" s="1" t="str">
        <f t="shared" si="110"/>
        <v>1948NUC&amp;D</v>
      </c>
      <c r="F1787" s="274">
        <v>0</v>
      </c>
      <c r="G1787" s="274">
        <v>1.0829999999999999E-2</v>
      </c>
      <c r="H1787" s="274">
        <v>0</v>
      </c>
      <c r="I1787" s="274">
        <v>0.31966</v>
      </c>
      <c r="J1787" s="274">
        <v>0</v>
      </c>
      <c r="K1787" s="274">
        <v>0</v>
      </c>
      <c r="L1787" s="274">
        <v>0</v>
      </c>
      <c r="M1787" s="274">
        <v>0</v>
      </c>
      <c r="N1787" s="274">
        <v>0</v>
      </c>
      <c r="O1787" s="274">
        <v>0</v>
      </c>
      <c r="P1787" s="274">
        <v>0</v>
      </c>
      <c r="Q1787" s="274">
        <v>0</v>
      </c>
      <c r="R1787" s="274">
        <v>0</v>
      </c>
      <c r="S1787" s="274">
        <v>0</v>
      </c>
      <c r="T1787" s="274">
        <v>0.29006999999999999</v>
      </c>
      <c r="U1787" s="274">
        <v>0</v>
      </c>
      <c r="V1787" s="274">
        <v>0</v>
      </c>
      <c r="W1787" s="274">
        <v>4.0879999999999972E-2</v>
      </c>
      <c r="X1787" s="274">
        <v>0</v>
      </c>
      <c r="Y1787" s="274">
        <v>0</v>
      </c>
      <c r="Z1787" s="274">
        <v>0</v>
      </c>
      <c r="AA1787" s="274">
        <v>0</v>
      </c>
      <c r="AB1787" s="274">
        <v>0.15045</v>
      </c>
      <c r="AC1787" s="274">
        <v>7.0800000000000002E-2</v>
      </c>
      <c r="AD1787" s="274">
        <v>0.11731000000000003</v>
      </c>
      <c r="AE1787" s="274">
        <v>0</v>
      </c>
      <c r="AF1787" s="272">
        <f t="shared" si="111"/>
        <v>1</v>
      </c>
      <c r="AG1787" s="196">
        <f t="shared" si="112"/>
        <v>0.66950999999999994</v>
      </c>
    </row>
    <row r="1788" spans="1:33" s="23" customFormat="1" x14ac:dyDescent="0.25">
      <c r="A1788" s="1">
        <v>1948</v>
      </c>
      <c r="B1788" s="1" t="s">
        <v>25</v>
      </c>
      <c r="C1788" s="1" t="str">
        <f t="shared" si="109"/>
        <v>1948NU</v>
      </c>
      <c r="D1788" s="1" t="s">
        <v>56</v>
      </c>
      <c r="E1788" s="1" t="str">
        <f t="shared" si="110"/>
        <v>1948NUICI</v>
      </c>
      <c r="F1788" s="196">
        <v>0.12182999999999999</v>
      </c>
      <c r="G1788" s="196">
        <v>0.4264</v>
      </c>
      <c r="H1788" s="196">
        <v>0</v>
      </c>
      <c r="I1788" s="196">
        <v>2.4369999999999999E-2</v>
      </c>
      <c r="J1788" s="196">
        <v>0.1066</v>
      </c>
      <c r="K1788" s="196">
        <v>0</v>
      </c>
      <c r="L1788" s="196">
        <v>0</v>
      </c>
      <c r="M1788" s="196">
        <v>3.0499999999999998E-3</v>
      </c>
      <c r="N1788" s="196">
        <v>6.0899999999999999E-3</v>
      </c>
      <c r="O1788" s="196">
        <v>4.061E-2</v>
      </c>
      <c r="P1788" s="196">
        <v>5.0599999999998979E-3</v>
      </c>
      <c r="Q1788" s="196">
        <v>0</v>
      </c>
      <c r="R1788" s="196">
        <v>0</v>
      </c>
      <c r="S1788" s="196">
        <v>1.0199999999999999E-3</v>
      </c>
      <c r="T1788" s="196">
        <v>0</v>
      </c>
      <c r="U1788" s="196">
        <v>7.11E-3</v>
      </c>
      <c r="V1788" s="196">
        <v>8.1200000000000005E-3</v>
      </c>
      <c r="W1788" s="196">
        <v>8.1220000000000001E-2</v>
      </c>
      <c r="X1788" s="196">
        <v>6.0909999999999999E-2</v>
      </c>
      <c r="Y1788" s="197">
        <v>0.10152</v>
      </c>
      <c r="Z1788" s="196">
        <v>6.0899999999999999E-3</v>
      </c>
      <c r="AA1788" s="196">
        <v>0</v>
      </c>
      <c r="AB1788" s="196">
        <v>0</v>
      </c>
      <c r="AC1788" s="196">
        <v>0</v>
      </c>
      <c r="AD1788" s="196">
        <v>0</v>
      </c>
      <c r="AE1788" s="196">
        <v>0</v>
      </c>
      <c r="AF1788" s="272">
        <f t="shared" si="111"/>
        <v>1</v>
      </c>
      <c r="AG1788" s="196">
        <f t="shared" si="112"/>
        <v>0.26599</v>
      </c>
    </row>
    <row r="1789" spans="1:33" s="23" customFormat="1" x14ac:dyDescent="0.25">
      <c r="A1789" s="1">
        <v>1948</v>
      </c>
      <c r="B1789" s="1" t="s">
        <v>25</v>
      </c>
      <c r="C1789" s="1" t="str">
        <f t="shared" si="109"/>
        <v>1948NU</v>
      </c>
      <c r="D1789" s="1" t="s">
        <v>58</v>
      </c>
      <c r="E1789" s="1" t="str">
        <f t="shared" si="110"/>
        <v>1948NUResidential</v>
      </c>
      <c r="F1789" s="196">
        <v>0.12182999999999999</v>
      </c>
      <c r="G1789" s="196">
        <v>0.4264</v>
      </c>
      <c r="H1789" s="196">
        <v>0</v>
      </c>
      <c r="I1789" s="196">
        <v>2.4369999999999999E-2</v>
      </c>
      <c r="J1789" s="196">
        <v>0.1066</v>
      </c>
      <c r="K1789" s="196">
        <v>0</v>
      </c>
      <c r="L1789" s="196">
        <v>0</v>
      </c>
      <c r="M1789" s="196">
        <v>3.0499999999999998E-3</v>
      </c>
      <c r="N1789" s="196">
        <v>6.0899999999999999E-3</v>
      </c>
      <c r="O1789" s="196">
        <v>4.061E-2</v>
      </c>
      <c r="P1789" s="196">
        <v>5.0599999999998979E-3</v>
      </c>
      <c r="Q1789" s="196">
        <v>0</v>
      </c>
      <c r="R1789" s="196">
        <v>0</v>
      </c>
      <c r="S1789" s="196">
        <v>1.0199999999999999E-3</v>
      </c>
      <c r="T1789" s="196">
        <v>0</v>
      </c>
      <c r="U1789" s="196">
        <v>7.11E-3</v>
      </c>
      <c r="V1789" s="196">
        <v>8.1200000000000005E-3</v>
      </c>
      <c r="W1789" s="196">
        <v>8.1220000000000001E-2</v>
      </c>
      <c r="X1789" s="196">
        <v>6.0909999999999999E-2</v>
      </c>
      <c r="Y1789" s="196">
        <v>0.10152</v>
      </c>
      <c r="Z1789" s="196">
        <v>6.0899999999999999E-3</v>
      </c>
      <c r="AA1789" s="196">
        <v>0</v>
      </c>
      <c r="AB1789" s="196">
        <v>0</v>
      </c>
      <c r="AC1789" s="196">
        <v>0</v>
      </c>
      <c r="AD1789" s="196">
        <v>0</v>
      </c>
      <c r="AE1789" s="196">
        <v>0</v>
      </c>
      <c r="AF1789" s="272">
        <f t="shared" si="111"/>
        <v>1</v>
      </c>
      <c r="AG1789" s="196">
        <f t="shared" si="112"/>
        <v>0.26599</v>
      </c>
    </row>
    <row r="1790" spans="1:33" s="23" customFormat="1" x14ac:dyDescent="0.25">
      <c r="A1790" s="1">
        <v>1949</v>
      </c>
      <c r="B1790" s="1" t="s">
        <v>25</v>
      </c>
      <c r="C1790" s="1" t="str">
        <f t="shared" si="109"/>
        <v>1949NU</v>
      </c>
      <c r="D1790" s="1" t="s">
        <v>57</v>
      </c>
      <c r="E1790" s="1" t="str">
        <f t="shared" si="110"/>
        <v>1949NUC&amp;D</v>
      </c>
      <c r="F1790" s="274">
        <v>0</v>
      </c>
      <c r="G1790" s="274">
        <v>1.0829999999999999E-2</v>
      </c>
      <c r="H1790" s="274">
        <v>0</v>
      </c>
      <c r="I1790" s="274">
        <v>0.31966</v>
      </c>
      <c r="J1790" s="274">
        <v>0</v>
      </c>
      <c r="K1790" s="274">
        <v>0</v>
      </c>
      <c r="L1790" s="274">
        <v>0</v>
      </c>
      <c r="M1790" s="274">
        <v>0</v>
      </c>
      <c r="N1790" s="274">
        <v>0</v>
      </c>
      <c r="O1790" s="274">
        <v>0</v>
      </c>
      <c r="P1790" s="274">
        <v>0</v>
      </c>
      <c r="Q1790" s="274">
        <v>0</v>
      </c>
      <c r="R1790" s="274">
        <v>0</v>
      </c>
      <c r="S1790" s="274">
        <v>0</v>
      </c>
      <c r="T1790" s="274">
        <v>0.29006999999999999</v>
      </c>
      <c r="U1790" s="274">
        <v>0</v>
      </c>
      <c r="V1790" s="274">
        <v>0</v>
      </c>
      <c r="W1790" s="274">
        <v>4.0879999999999972E-2</v>
      </c>
      <c r="X1790" s="274">
        <v>0</v>
      </c>
      <c r="Y1790" s="274">
        <v>0</v>
      </c>
      <c r="Z1790" s="274">
        <v>0</v>
      </c>
      <c r="AA1790" s="274">
        <v>0</v>
      </c>
      <c r="AB1790" s="274">
        <v>0.15045</v>
      </c>
      <c r="AC1790" s="274">
        <v>7.0800000000000002E-2</v>
      </c>
      <c r="AD1790" s="274">
        <v>0.11731000000000003</v>
      </c>
      <c r="AE1790" s="274">
        <v>0</v>
      </c>
      <c r="AF1790" s="272">
        <f t="shared" si="111"/>
        <v>1</v>
      </c>
      <c r="AG1790" s="196">
        <f t="shared" si="112"/>
        <v>0.66950999999999994</v>
      </c>
    </row>
    <row r="1791" spans="1:33" s="23" customFormat="1" x14ac:dyDescent="0.25">
      <c r="A1791" s="1">
        <v>1949</v>
      </c>
      <c r="B1791" s="1" t="s">
        <v>25</v>
      </c>
      <c r="C1791" s="1" t="str">
        <f t="shared" si="109"/>
        <v>1949NU</v>
      </c>
      <c r="D1791" s="1" t="s">
        <v>56</v>
      </c>
      <c r="E1791" s="1" t="str">
        <f t="shared" si="110"/>
        <v>1949NUICI</v>
      </c>
      <c r="F1791" s="196">
        <v>0.12182999999999999</v>
      </c>
      <c r="G1791" s="196">
        <v>0.4264</v>
      </c>
      <c r="H1791" s="196">
        <v>0</v>
      </c>
      <c r="I1791" s="196">
        <v>2.4369999999999999E-2</v>
      </c>
      <c r="J1791" s="196">
        <v>0.1066</v>
      </c>
      <c r="K1791" s="196">
        <v>0</v>
      </c>
      <c r="L1791" s="196">
        <v>0</v>
      </c>
      <c r="M1791" s="196">
        <v>3.0499999999999998E-3</v>
      </c>
      <c r="N1791" s="196">
        <v>6.0899999999999999E-3</v>
      </c>
      <c r="O1791" s="196">
        <v>4.061E-2</v>
      </c>
      <c r="P1791" s="196">
        <v>5.0599999999998979E-3</v>
      </c>
      <c r="Q1791" s="196">
        <v>0</v>
      </c>
      <c r="R1791" s="196">
        <v>0</v>
      </c>
      <c r="S1791" s="196">
        <v>1.0199999999999999E-3</v>
      </c>
      <c r="T1791" s="196">
        <v>0</v>
      </c>
      <c r="U1791" s="196">
        <v>7.11E-3</v>
      </c>
      <c r="V1791" s="196">
        <v>8.1200000000000005E-3</v>
      </c>
      <c r="W1791" s="196">
        <v>8.1220000000000001E-2</v>
      </c>
      <c r="X1791" s="196">
        <v>6.0909999999999999E-2</v>
      </c>
      <c r="Y1791" s="196">
        <v>0.10152</v>
      </c>
      <c r="Z1791" s="196">
        <v>6.0899999999999999E-3</v>
      </c>
      <c r="AA1791" s="196">
        <v>0</v>
      </c>
      <c r="AB1791" s="196">
        <v>0</v>
      </c>
      <c r="AC1791" s="196">
        <v>0</v>
      </c>
      <c r="AD1791" s="196">
        <v>0</v>
      </c>
      <c r="AE1791" s="196">
        <v>0</v>
      </c>
      <c r="AF1791" s="272">
        <f t="shared" si="111"/>
        <v>1</v>
      </c>
      <c r="AG1791" s="196">
        <f t="shared" si="112"/>
        <v>0.26599</v>
      </c>
    </row>
    <row r="1792" spans="1:33" s="23" customFormat="1" x14ac:dyDescent="0.25">
      <c r="A1792" s="1">
        <v>1949</v>
      </c>
      <c r="B1792" s="1" t="s">
        <v>25</v>
      </c>
      <c r="C1792" s="1" t="str">
        <f t="shared" si="109"/>
        <v>1949NU</v>
      </c>
      <c r="D1792" s="1" t="s">
        <v>58</v>
      </c>
      <c r="E1792" s="1" t="str">
        <f t="shared" si="110"/>
        <v>1949NUResidential</v>
      </c>
      <c r="F1792" s="196">
        <v>0.12182999999999999</v>
      </c>
      <c r="G1792" s="196">
        <v>0.4264</v>
      </c>
      <c r="H1792" s="196">
        <v>0</v>
      </c>
      <c r="I1792" s="196">
        <v>2.4369999999999999E-2</v>
      </c>
      <c r="J1792" s="196">
        <v>0.1066</v>
      </c>
      <c r="K1792" s="196">
        <v>0</v>
      </c>
      <c r="L1792" s="196">
        <v>0</v>
      </c>
      <c r="M1792" s="196">
        <v>3.0499999999999998E-3</v>
      </c>
      <c r="N1792" s="196">
        <v>6.0899999999999999E-3</v>
      </c>
      <c r="O1792" s="196">
        <v>4.061E-2</v>
      </c>
      <c r="P1792" s="196">
        <v>5.0599999999998979E-3</v>
      </c>
      <c r="Q1792" s="196">
        <v>0</v>
      </c>
      <c r="R1792" s="196">
        <v>0</v>
      </c>
      <c r="S1792" s="196">
        <v>1.0199999999999999E-3</v>
      </c>
      <c r="T1792" s="196">
        <v>0</v>
      </c>
      <c r="U1792" s="196">
        <v>7.11E-3</v>
      </c>
      <c r="V1792" s="196">
        <v>8.1200000000000005E-3</v>
      </c>
      <c r="W1792" s="196">
        <v>8.1220000000000001E-2</v>
      </c>
      <c r="X1792" s="196">
        <v>6.0909999999999999E-2</v>
      </c>
      <c r="Y1792" s="197">
        <v>0.10152</v>
      </c>
      <c r="Z1792" s="196">
        <v>6.0899999999999999E-3</v>
      </c>
      <c r="AA1792" s="196">
        <v>0</v>
      </c>
      <c r="AB1792" s="196">
        <v>0</v>
      </c>
      <c r="AC1792" s="196">
        <v>0</v>
      </c>
      <c r="AD1792" s="196">
        <v>0</v>
      </c>
      <c r="AE1792" s="196">
        <v>0</v>
      </c>
      <c r="AF1792" s="272">
        <f t="shared" si="111"/>
        <v>1</v>
      </c>
      <c r="AG1792" s="196">
        <f t="shared" si="112"/>
        <v>0.26599</v>
      </c>
    </row>
    <row r="1793" spans="1:33" s="23" customFormat="1" x14ac:dyDescent="0.25">
      <c r="A1793" s="1">
        <v>1950</v>
      </c>
      <c r="B1793" s="1" t="s">
        <v>25</v>
      </c>
      <c r="C1793" s="1" t="str">
        <f t="shared" si="109"/>
        <v>1950NU</v>
      </c>
      <c r="D1793" s="1" t="s">
        <v>57</v>
      </c>
      <c r="E1793" s="1" t="str">
        <f t="shared" si="110"/>
        <v>1950NUC&amp;D</v>
      </c>
      <c r="F1793" s="274">
        <v>0</v>
      </c>
      <c r="G1793" s="274">
        <v>1.0829999999999999E-2</v>
      </c>
      <c r="H1793" s="274">
        <v>0</v>
      </c>
      <c r="I1793" s="274">
        <v>0.31966</v>
      </c>
      <c r="J1793" s="274">
        <v>0</v>
      </c>
      <c r="K1793" s="274">
        <v>0</v>
      </c>
      <c r="L1793" s="274">
        <v>0</v>
      </c>
      <c r="M1793" s="274">
        <v>0</v>
      </c>
      <c r="N1793" s="274">
        <v>0</v>
      </c>
      <c r="O1793" s="274">
        <v>0</v>
      </c>
      <c r="P1793" s="274">
        <v>0</v>
      </c>
      <c r="Q1793" s="274">
        <v>0</v>
      </c>
      <c r="R1793" s="274">
        <v>0</v>
      </c>
      <c r="S1793" s="274">
        <v>0</v>
      </c>
      <c r="T1793" s="274">
        <v>0.29006999999999999</v>
      </c>
      <c r="U1793" s="274">
        <v>0</v>
      </c>
      <c r="V1793" s="274">
        <v>0</v>
      </c>
      <c r="W1793" s="274">
        <v>4.0879999999999972E-2</v>
      </c>
      <c r="X1793" s="274">
        <v>0</v>
      </c>
      <c r="Y1793" s="274">
        <v>0</v>
      </c>
      <c r="Z1793" s="274">
        <v>0</v>
      </c>
      <c r="AA1793" s="274">
        <v>0</v>
      </c>
      <c r="AB1793" s="274">
        <v>0.15045</v>
      </c>
      <c r="AC1793" s="274">
        <v>7.0800000000000002E-2</v>
      </c>
      <c r="AD1793" s="274">
        <v>0.11731000000000003</v>
      </c>
      <c r="AE1793" s="274">
        <v>0</v>
      </c>
      <c r="AF1793" s="272">
        <f t="shared" si="111"/>
        <v>1</v>
      </c>
      <c r="AG1793" s="196">
        <f t="shared" si="112"/>
        <v>0.66950999999999994</v>
      </c>
    </row>
    <row r="1794" spans="1:33" s="23" customFormat="1" x14ac:dyDescent="0.25">
      <c r="A1794" s="1">
        <v>1950</v>
      </c>
      <c r="B1794" s="1" t="s">
        <v>25</v>
      </c>
      <c r="C1794" s="1" t="str">
        <f t="shared" ref="C1794:C1857" si="113">CONCATENATE(A1794,B1794)</f>
        <v>1950NU</v>
      </c>
      <c r="D1794" s="1" t="s">
        <v>56</v>
      </c>
      <c r="E1794" s="1" t="str">
        <f t="shared" ref="E1794:E1857" si="114">CONCATENATE(C1794,D1794)</f>
        <v>1950NUICI</v>
      </c>
      <c r="F1794" s="196">
        <v>0.12182999999999999</v>
      </c>
      <c r="G1794" s="196">
        <v>0.4264</v>
      </c>
      <c r="H1794" s="196">
        <v>0</v>
      </c>
      <c r="I1794" s="196">
        <v>2.4369999999999999E-2</v>
      </c>
      <c r="J1794" s="196">
        <v>0.1066</v>
      </c>
      <c r="K1794" s="196">
        <v>0</v>
      </c>
      <c r="L1794" s="196">
        <v>0</v>
      </c>
      <c r="M1794" s="196">
        <v>3.0499999999999998E-3</v>
      </c>
      <c r="N1794" s="196">
        <v>6.0899999999999999E-3</v>
      </c>
      <c r="O1794" s="196">
        <v>4.061E-2</v>
      </c>
      <c r="P1794" s="196">
        <v>5.0599999999998979E-3</v>
      </c>
      <c r="Q1794" s="196">
        <v>0</v>
      </c>
      <c r="R1794" s="196">
        <v>0</v>
      </c>
      <c r="S1794" s="196">
        <v>1.0199999999999999E-3</v>
      </c>
      <c r="T1794" s="196">
        <v>0</v>
      </c>
      <c r="U1794" s="196">
        <v>7.11E-3</v>
      </c>
      <c r="V1794" s="196">
        <v>8.1200000000000005E-3</v>
      </c>
      <c r="W1794" s="196">
        <v>8.1220000000000001E-2</v>
      </c>
      <c r="X1794" s="196">
        <v>6.0909999999999999E-2</v>
      </c>
      <c r="Y1794" s="196">
        <v>0.10152</v>
      </c>
      <c r="Z1794" s="196">
        <v>6.0899999999999999E-3</v>
      </c>
      <c r="AA1794" s="196">
        <v>0</v>
      </c>
      <c r="AB1794" s="196">
        <v>0</v>
      </c>
      <c r="AC1794" s="196">
        <v>0</v>
      </c>
      <c r="AD1794" s="196">
        <v>0</v>
      </c>
      <c r="AE1794" s="196">
        <v>0</v>
      </c>
      <c r="AF1794" s="272">
        <f t="shared" ref="AF1794:AF1857" si="115">+SUM(F1794:AE1794)</f>
        <v>1</v>
      </c>
      <c r="AG1794" s="196">
        <f t="shared" si="112"/>
        <v>0.26599</v>
      </c>
    </row>
    <row r="1795" spans="1:33" s="23" customFormat="1" x14ac:dyDescent="0.25">
      <c r="A1795" s="1">
        <v>1950</v>
      </c>
      <c r="B1795" s="1" t="s">
        <v>25</v>
      </c>
      <c r="C1795" s="1" t="str">
        <f t="shared" si="113"/>
        <v>1950NU</v>
      </c>
      <c r="D1795" s="1" t="s">
        <v>58</v>
      </c>
      <c r="E1795" s="1" t="str">
        <f t="shared" si="114"/>
        <v>1950NUResidential</v>
      </c>
      <c r="F1795" s="196">
        <v>0.12182999999999999</v>
      </c>
      <c r="G1795" s="196">
        <v>0.4264</v>
      </c>
      <c r="H1795" s="196">
        <v>0</v>
      </c>
      <c r="I1795" s="196">
        <v>2.4369999999999999E-2</v>
      </c>
      <c r="J1795" s="196">
        <v>0.1066</v>
      </c>
      <c r="K1795" s="196">
        <v>0</v>
      </c>
      <c r="L1795" s="196">
        <v>0</v>
      </c>
      <c r="M1795" s="196">
        <v>3.0499999999999998E-3</v>
      </c>
      <c r="N1795" s="196">
        <v>6.0899999999999999E-3</v>
      </c>
      <c r="O1795" s="196">
        <v>4.061E-2</v>
      </c>
      <c r="P1795" s="196">
        <v>5.0599999999998979E-3</v>
      </c>
      <c r="Q1795" s="196">
        <v>0</v>
      </c>
      <c r="R1795" s="196">
        <v>0</v>
      </c>
      <c r="S1795" s="196">
        <v>1.0199999999999999E-3</v>
      </c>
      <c r="T1795" s="196">
        <v>0</v>
      </c>
      <c r="U1795" s="196">
        <v>7.11E-3</v>
      </c>
      <c r="V1795" s="196">
        <v>8.1200000000000005E-3</v>
      </c>
      <c r="W1795" s="196">
        <v>8.1220000000000001E-2</v>
      </c>
      <c r="X1795" s="196">
        <v>6.0909999999999999E-2</v>
      </c>
      <c r="Y1795" s="196">
        <v>0.10152</v>
      </c>
      <c r="Z1795" s="196">
        <v>6.0899999999999999E-3</v>
      </c>
      <c r="AA1795" s="196">
        <v>0</v>
      </c>
      <c r="AB1795" s="196">
        <v>0</v>
      </c>
      <c r="AC1795" s="196">
        <v>0</v>
      </c>
      <c r="AD1795" s="196">
        <v>0</v>
      </c>
      <c r="AE1795" s="196">
        <v>0</v>
      </c>
      <c r="AF1795" s="272">
        <f t="shared" si="115"/>
        <v>1</v>
      </c>
      <c r="AG1795" s="196">
        <f t="shared" si="112"/>
        <v>0.26599</v>
      </c>
    </row>
    <row r="1796" spans="1:33" s="23" customFormat="1" x14ac:dyDescent="0.25">
      <c r="A1796" s="1">
        <v>1951</v>
      </c>
      <c r="B1796" s="1" t="s">
        <v>25</v>
      </c>
      <c r="C1796" s="1" t="str">
        <f t="shared" si="113"/>
        <v>1951NU</v>
      </c>
      <c r="D1796" s="1" t="s">
        <v>57</v>
      </c>
      <c r="E1796" s="1" t="str">
        <f t="shared" si="114"/>
        <v>1951NUC&amp;D</v>
      </c>
      <c r="F1796" s="274">
        <v>0</v>
      </c>
      <c r="G1796" s="274">
        <v>1.0829999999999999E-2</v>
      </c>
      <c r="H1796" s="274">
        <v>0</v>
      </c>
      <c r="I1796" s="274">
        <v>0.31966</v>
      </c>
      <c r="J1796" s="274">
        <v>0</v>
      </c>
      <c r="K1796" s="274">
        <v>0</v>
      </c>
      <c r="L1796" s="274">
        <v>0</v>
      </c>
      <c r="M1796" s="274">
        <v>0</v>
      </c>
      <c r="N1796" s="274">
        <v>0</v>
      </c>
      <c r="O1796" s="274">
        <v>0</v>
      </c>
      <c r="P1796" s="274">
        <v>0</v>
      </c>
      <c r="Q1796" s="274">
        <v>0</v>
      </c>
      <c r="R1796" s="274">
        <v>0</v>
      </c>
      <c r="S1796" s="274">
        <v>0</v>
      </c>
      <c r="T1796" s="274">
        <v>0.29006999999999999</v>
      </c>
      <c r="U1796" s="274">
        <v>0</v>
      </c>
      <c r="V1796" s="274">
        <v>0</v>
      </c>
      <c r="W1796" s="274">
        <v>4.0879999999999972E-2</v>
      </c>
      <c r="X1796" s="274">
        <v>0</v>
      </c>
      <c r="Y1796" s="274">
        <v>0</v>
      </c>
      <c r="Z1796" s="274">
        <v>0</v>
      </c>
      <c r="AA1796" s="274">
        <v>0</v>
      </c>
      <c r="AB1796" s="274">
        <v>0.15045</v>
      </c>
      <c r="AC1796" s="274">
        <v>7.0800000000000002E-2</v>
      </c>
      <c r="AD1796" s="274">
        <v>0.11731000000000003</v>
      </c>
      <c r="AE1796" s="274">
        <v>0</v>
      </c>
      <c r="AF1796" s="272">
        <f t="shared" si="115"/>
        <v>1</v>
      </c>
      <c r="AG1796" s="196">
        <f t="shared" si="112"/>
        <v>0.66950999999999994</v>
      </c>
    </row>
    <row r="1797" spans="1:33" s="23" customFormat="1" x14ac:dyDescent="0.25">
      <c r="A1797" s="1">
        <v>1951</v>
      </c>
      <c r="B1797" s="1" t="s">
        <v>25</v>
      </c>
      <c r="C1797" s="1" t="str">
        <f t="shared" si="113"/>
        <v>1951NU</v>
      </c>
      <c r="D1797" s="1" t="s">
        <v>56</v>
      </c>
      <c r="E1797" s="1" t="str">
        <f t="shared" si="114"/>
        <v>1951NUICI</v>
      </c>
      <c r="F1797" s="196">
        <v>0.12182999999999999</v>
      </c>
      <c r="G1797" s="196">
        <v>0.4264</v>
      </c>
      <c r="H1797" s="196">
        <v>0</v>
      </c>
      <c r="I1797" s="196">
        <v>2.4369999999999999E-2</v>
      </c>
      <c r="J1797" s="196">
        <v>0.1066</v>
      </c>
      <c r="K1797" s="196">
        <v>0</v>
      </c>
      <c r="L1797" s="196">
        <v>0</v>
      </c>
      <c r="M1797" s="196">
        <v>3.0499999999999998E-3</v>
      </c>
      <c r="N1797" s="196">
        <v>6.0899999999999999E-3</v>
      </c>
      <c r="O1797" s="196">
        <v>4.061E-2</v>
      </c>
      <c r="P1797" s="196">
        <v>5.0599999999998979E-3</v>
      </c>
      <c r="Q1797" s="196">
        <v>0</v>
      </c>
      <c r="R1797" s="196">
        <v>0</v>
      </c>
      <c r="S1797" s="196">
        <v>1.0199999999999999E-3</v>
      </c>
      <c r="T1797" s="196">
        <v>0</v>
      </c>
      <c r="U1797" s="196">
        <v>7.11E-3</v>
      </c>
      <c r="V1797" s="196">
        <v>8.1200000000000005E-3</v>
      </c>
      <c r="W1797" s="196">
        <v>8.1220000000000001E-2</v>
      </c>
      <c r="X1797" s="196">
        <v>6.0909999999999999E-2</v>
      </c>
      <c r="Y1797" s="197">
        <v>0.10152</v>
      </c>
      <c r="Z1797" s="196">
        <v>6.0899999999999999E-3</v>
      </c>
      <c r="AA1797" s="196">
        <v>0</v>
      </c>
      <c r="AB1797" s="196">
        <v>0</v>
      </c>
      <c r="AC1797" s="196">
        <v>0</v>
      </c>
      <c r="AD1797" s="196">
        <v>0</v>
      </c>
      <c r="AE1797" s="196">
        <v>0</v>
      </c>
      <c r="AF1797" s="272">
        <f t="shared" si="115"/>
        <v>1</v>
      </c>
      <c r="AG1797" s="196">
        <f t="shared" si="112"/>
        <v>0.26599</v>
      </c>
    </row>
    <row r="1798" spans="1:33" s="23" customFormat="1" x14ac:dyDescent="0.25">
      <c r="A1798" s="1">
        <v>1951</v>
      </c>
      <c r="B1798" s="1" t="s">
        <v>25</v>
      </c>
      <c r="C1798" s="1" t="str">
        <f t="shared" si="113"/>
        <v>1951NU</v>
      </c>
      <c r="D1798" s="1" t="s">
        <v>58</v>
      </c>
      <c r="E1798" s="1" t="str">
        <f t="shared" si="114"/>
        <v>1951NUResidential</v>
      </c>
      <c r="F1798" s="196">
        <v>0.12182999999999999</v>
      </c>
      <c r="G1798" s="196">
        <v>0.4264</v>
      </c>
      <c r="H1798" s="196">
        <v>0</v>
      </c>
      <c r="I1798" s="196">
        <v>2.4369999999999999E-2</v>
      </c>
      <c r="J1798" s="196">
        <v>0.1066</v>
      </c>
      <c r="K1798" s="196">
        <v>0</v>
      </c>
      <c r="L1798" s="196">
        <v>0</v>
      </c>
      <c r="M1798" s="196">
        <v>3.0499999999999998E-3</v>
      </c>
      <c r="N1798" s="196">
        <v>6.0899999999999999E-3</v>
      </c>
      <c r="O1798" s="196">
        <v>4.061E-2</v>
      </c>
      <c r="P1798" s="196">
        <v>5.0599999999998979E-3</v>
      </c>
      <c r="Q1798" s="196">
        <v>0</v>
      </c>
      <c r="R1798" s="196">
        <v>0</v>
      </c>
      <c r="S1798" s="196">
        <v>1.0199999999999999E-3</v>
      </c>
      <c r="T1798" s="196">
        <v>0</v>
      </c>
      <c r="U1798" s="196">
        <v>7.11E-3</v>
      </c>
      <c r="V1798" s="196">
        <v>8.1200000000000005E-3</v>
      </c>
      <c r="W1798" s="196">
        <v>8.1220000000000001E-2</v>
      </c>
      <c r="X1798" s="196">
        <v>6.0909999999999999E-2</v>
      </c>
      <c r="Y1798" s="196">
        <v>0.10152</v>
      </c>
      <c r="Z1798" s="196">
        <v>6.0899999999999999E-3</v>
      </c>
      <c r="AA1798" s="196">
        <v>0</v>
      </c>
      <c r="AB1798" s="196">
        <v>0</v>
      </c>
      <c r="AC1798" s="196">
        <v>0</v>
      </c>
      <c r="AD1798" s="196">
        <v>0</v>
      </c>
      <c r="AE1798" s="196">
        <v>0</v>
      </c>
      <c r="AF1798" s="272">
        <f t="shared" si="115"/>
        <v>1</v>
      </c>
      <c r="AG1798" s="196">
        <f t="shared" si="112"/>
        <v>0.26599</v>
      </c>
    </row>
    <row r="1799" spans="1:33" s="23" customFormat="1" x14ac:dyDescent="0.25">
      <c r="A1799" s="1">
        <v>1952</v>
      </c>
      <c r="B1799" s="1" t="s">
        <v>25</v>
      </c>
      <c r="C1799" s="1" t="str">
        <f t="shared" si="113"/>
        <v>1952NU</v>
      </c>
      <c r="D1799" s="1" t="s">
        <v>57</v>
      </c>
      <c r="E1799" s="1" t="str">
        <f t="shared" si="114"/>
        <v>1952NUC&amp;D</v>
      </c>
      <c r="F1799" s="274">
        <v>0</v>
      </c>
      <c r="G1799" s="274">
        <v>1.0829999999999999E-2</v>
      </c>
      <c r="H1799" s="274">
        <v>0</v>
      </c>
      <c r="I1799" s="274">
        <v>0.31966</v>
      </c>
      <c r="J1799" s="274">
        <v>0</v>
      </c>
      <c r="K1799" s="274">
        <v>0</v>
      </c>
      <c r="L1799" s="274">
        <v>0</v>
      </c>
      <c r="M1799" s="274">
        <v>0</v>
      </c>
      <c r="N1799" s="274">
        <v>0</v>
      </c>
      <c r="O1799" s="274">
        <v>0</v>
      </c>
      <c r="P1799" s="274">
        <v>0</v>
      </c>
      <c r="Q1799" s="274">
        <v>0</v>
      </c>
      <c r="R1799" s="274">
        <v>0</v>
      </c>
      <c r="S1799" s="274">
        <v>0</v>
      </c>
      <c r="T1799" s="274">
        <v>0.29006999999999999</v>
      </c>
      <c r="U1799" s="274">
        <v>0</v>
      </c>
      <c r="V1799" s="274">
        <v>0</v>
      </c>
      <c r="W1799" s="274">
        <v>4.0879999999999972E-2</v>
      </c>
      <c r="X1799" s="274">
        <v>0</v>
      </c>
      <c r="Y1799" s="274">
        <v>0</v>
      </c>
      <c r="Z1799" s="274">
        <v>0</v>
      </c>
      <c r="AA1799" s="274">
        <v>0</v>
      </c>
      <c r="AB1799" s="274">
        <v>0.15045</v>
      </c>
      <c r="AC1799" s="274">
        <v>7.0800000000000002E-2</v>
      </c>
      <c r="AD1799" s="274">
        <v>0.11731000000000003</v>
      </c>
      <c r="AE1799" s="274">
        <v>0</v>
      </c>
      <c r="AF1799" s="272">
        <f t="shared" si="115"/>
        <v>1</v>
      </c>
      <c r="AG1799" s="196">
        <f t="shared" si="112"/>
        <v>0.66950999999999994</v>
      </c>
    </row>
    <row r="1800" spans="1:33" s="23" customFormat="1" x14ac:dyDescent="0.25">
      <c r="A1800" s="1">
        <v>1952</v>
      </c>
      <c r="B1800" s="1" t="s">
        <v>25</v>
      </c>
      <c r="C1800" s="1" t="str">
        <f t="shared" si="113"/>
        <v>1952NU</v>
      </c>
      <c r="D1800" s="1" t="s">
        <v>56</v>
      </c>
      <c r="E1800" s="1" t="str">
        <f t="shared" si="114"/>
        <v>1952NUICI</v>
      </c>
      <c r="F1800" s="196">
        <v>0.12182999999999999</v>
      </c>
      <c r="G1800" s="196">
        <v>0.4264</v>
      </c>
      <c r="H1800" s="196">
        <v>0</v>
      </c>
      <c r="I1800" s="196">
        <v>2.4369999999999999E-2</v>
      </c>
      <c r="J1800" s="196">
        <v>0.1066</v>
      </c>
      <c r="K1800" s="196">
        <v>0</v>
      </c>
      <c r="L1800" s="196">
        <v>0</v>
      </c>
      <c r="M1800" s="196">
        <v>3.0499999999999998E-3</v>
      </c>
      <c r="N1800" s="196">
        <v>6.0899999999999999E-3</v>
      </c>
      <c r="O1800" s="196">
        <v>4.061E-2</v>
      </c>
      <c r="P1800" s="196">
        <v>5.0599999999998979E-3</v>
      </c>
      <c r="Q1800" s="196">
        <v>0</v>
      </c>
      <c r="R1800" s="196">
        <v>0</v>
      </c>
      <c r="S1800" s="196">
        <v>1.0199999999999999E-3</v>
      </c>
      <c r="T1800" s="196">
        <v>0</v>
      </c>
      <c r="U1800" s="196">
        <v>7.11E-3</v>
      </c>
      <c r="V1800" s="196">
        <v>8.1200000000000005E-3</v>
      </c>
      <c r="W1800" s="196">
        <v>8.1220000000000001E-2</v>
      </c>
      <c r="X1800" s="196">
        <v>6.0909999999999999E-2</v>
      </c>
      <c r="Y1800" s="196">
        <v>0.10152</v>
      </c>
      <c r="Z1800" s="196">
        <v>6.0899999999999999E-3</v>
      </c>
      <c r="AA1800" s="196">
        <v>0</v>
      </c>
      <c r="AB1800" s="196">
        <v>0</v>
      </c>
      <c r="AC1800" s="196">
        <v>0</v>
      </c>
      <c r="AD1800" s="196">
        <v>0</v>
      </c>
      <c r="AE1800" s="196">
        <v>0</v>
      </c>
      <c r="AF1800" s="272">
        <f t="shared" si="115"/>
        <v>1</v>
      </c>
      <c r="AG1800" s="196">
        <f t="shared" si="112"/>
        <v>0.26599</v>
      </c>
    </row>
    <row r="1801" spans="1:33" s="23" customFormat="1" x14ac:dyDescent="0.25">
      <c r="A1801" s="1">
        <v>1952</v>
      </c>
      <c r="B1801" s="1" t="s">
        <v>25</v>
      </c>
      <c r="C1801" s="1" t="str">
        <f t="shared" si="113"/>
        <v>1952NU</v>
      </c>
      <c r="D1801" s="1" t="s">
        <v>58</v>
      </c>
      <c r="E1801" s="1" t="str">
        <f t="shared" si="114"/>
        <v>1952NUResidential</v>
      </c>
      <c r="F1801" s="196">
        <v>0.12182999999999999</v>
      </c>
      <c r="G1801" s="196">
        <v>0.4264</v>
      </c>
      <c r="H1801" s="196">
        <v>0</v>
      </c>
      <c r="I1801" s="196">
        <v>2.4369999999999999E-2</v>
      </c>
      <c r="J1801" s="196">
        <v>0.1066</v>
      </c>
      <c r="K1801" s="196">
        <v>0</v>
      </c>
      <c r="L1801" s="196">
        <v>0</v>
      </c>
      <c r="M1801" s="196">
        <v>3.0499999999999998E-3</v>
      </c>
      <c r="N1801" s="196">
        <v>6.0899999999999999E-3</v>
      </c>
      <c r="O1801" s="196">
        <v>4.061E-2</v>
      </c>
      <c r="P1801" s="196">
        <v>5.0599999999998979E-3</v>
      </c>
      <c r="Q1801" s="196">
        <v>0</v>
      </c>
      <c r="R1801" s="196">
        <v>0</v>
      </c>
      <c r="S1801" s="196">
        <v>1.0199999999999999E-3</v>
      </c>
      <c r="T1801" s="196">
        <v>0</v>
      </c>
      <c r="U1801" s="196">
        <v>7.11E-3</v>
      </c>
      <c r="V1801" s="196">
        <v>8.1200000000000005E-3</v>
      </c>
      <c r="W1801" s="196">
        <v>8.1220000000000001E-2</v>
      </c>
      <c r="X1801" s="196">
        <v>6.0909999999999999E-2</v>
      </c>
      <c r="Y1801" s="197">
        <v>0.10152</v>
      </c>
      <c r="Z1801" s="196">
        <v>6.0899999999999999E-3</v>
      </c>
      <c r="AA1801" s="196">
        <v>0</v>
      </c>
      <c r="AB1801" s="196">
        <v>0</v>
      </c>
      <c r="AC1801" s="196">
        <v>0</v>
      </c>
      <c r="AD1801" s="196">
        <v>0</v>
      </c>
      <c r="AE1801" s="196">
        <v>0</v>
      </c>
      <c r="AF1801" s="272">
        <f t="shared" si="115"/>
        <v>1</v>
      </c>
      <c r="AG1801" s="196">
        <f t="shared" si="112"/>
        <v>0.26599</v>
      </c>
    </row>
    <row r="1802" spans="1:33" s="23" customFormat="1" x14ac:dyDescent="0.25">
      <c r="A1802" s="1">
        <v>1953</v>
      </c>
      <c r="B1802" s="1" t="s">
        <v>25</v>
      </c>
      <c r="C1802" s="1" t="str">
        <f t="shared" si="113"/>
        <v>1953NU</v>
      </c>
      <c r="D1802" s="1" t="s">
        <v>57</v>
      </c>
      <c r="E1802" s="1" t="str">
        <f t="shared" si="114"/>
        <v>1953NUC&amp;D</v>
      </c>
      <c r="F1802" s="274">
        <v>0</v>
      </c>
      <c r="G1802" s="274">
        <v>1.0829999999999999E-2</v>
      </c>
      <c r="H1802" s="274">
        <v>0</v>
      </c>
      <c r="I1802" s="274">
        <v>0.31966</v>
      </c>
      <c r="J1802" s="274">
        <v>0</v>
      </c>
      <c r="K1802" s="274">
        <v>0</v>
      </c>
      <c r="L1802" s="274">
        <v>0</v>
      </c>
      <c r="M1802" s="274">
        <v>0</v>
      </c>
      <c r="N1802" s="274">
        <v>0</v>
      </c>
      <c r="O1802" s="274">
        <v>0</v>
      </c>
      <c r="P1802" s="274">
        <v>0</v>
      </c>
      <c r="Q1802" s="274">
        <v>0</v>
      </c>
      <c r="R1802" s="274">
        <v>0</v>
      </c>
      <c r="S1802" s="274">
        <v>0</v>
      </c>
      <c r="T1802" s="274">
        <v>0.29006999999999999</v>
      </c>
      <c r="U1802" s="274">
        <v>0</v>
      </c>
      <c r="V1802" s="274">
        <v>0</v>
      </c>
      <c r="W1802" s="274">
        <v>4.0879999999999972E-2</v>
      </c>
      <c r="X1802" s="274">
        <v>0</v>
      </c>
      <c r="Y1802" s="274">
        <v>0</v>
      </c>
      <c r="Z1802" s="274">
        <v>0</v>
      </c>
      <c r="AA1802" s="274">
        <v>0</v>
      </c>
      <c r="AB1802" s="274">
        <v>0.15045</v>
      </c>
      <c r="AC1802" s="274">
        <v>7.0800000000000002E-2</v>
      </c>
      <c r="AD1802" s="274">
        <v>0.11731000000000003</v>
      </c>
      <c r="AE1802" s="274">
        <v>0</v>
      </c>
      <c r="AF1802" s="272">
        <f t="shared" si="115"/>
        <v>1</v>
      </c>
      <c r="AG1802" s="196">
        <f t="shared" si="112"/>
        <v>0.66950999999999994</v>
      </c>
    </row>
    <row r="1803" spans="1:33" s="23" customFormat="1" x14ac:dyDescent="0.25">
      <c r="A1803" s="1">
        <v>1953</v>
      </c>
      <c r="B1803" s="1" t="s">
        <v>25</v>
      </c>
      <c r="C1803" s="1" t="str">
        <f t="shared" si="113"/>
        <v>1953NU</v>
      </c>
      <c r="D1803" s="1" t="s">
        <v>56</v>
      </c>
      <c r="E1803" s="1" t="str">
        <f t="shared" si="114"/>
        <v>1953NUICI</v>
      </c>
      <c r="F1803" s="196">
        <v>0.12182999999999999</v>
      </c>
      <c r="G1803" s="196">
        <v>0.4264</v>
      </c>
      <c r="H1803" s="196">
        <v>0</v>
      </c>
      <c r="I1803" s="196">
        <v>2.4369999999999999E-2</v>
      </c>
      <c r="J1803" s="196">
        <v>0.1066</v>
      </c>
      <c r="K1803" s="196">
        <v>0</v>
      </c>
      <c r="L1803" s="196">
        <v>0</v>
      </c>
      <c r="M1803" s="196">
        <v>3.0499999999999998E-3</v>
      </c>
      <c r="N1803" s="196">
        <v>6.0899999999999999E-3</v>
      </c>
      <c r="O1803" s="196">
        <v>4.061E-2</v>
      </c>
      <c r="P1803" s="196">
        <v>5.0599999999998979E-3</v>
      </c>
      <c r="Q1803" s="196">
        <v>0</v>
      </c>
      <c r="R1803" s="196">
        <v>0</v>
      </c>
      <c r="S1803" s="196">
        <v>1.0199999999999999E-3</v>
      </c>
      <c r="T1803" s="196">
        <v>0</v>
      </c>
      <c r="U1803" s="196">
        <v>7.11E-3</v>
      </c>
      <c r="V1803" s="196">
        <v>8.1200000000000005E-3</v>
      </c>
      <c r="W1803" s="196">
        <v>8.1220000000000001E-2</v>
      </c>
      <c r="X1803" s="196">
        <v>6.0909999999999999E-2</v>
      </c>
      <c r="Y1803" s="196">
        <v>0.10152</v>
      </c>
      <c r="Z1803" s="196">
        <v>6.0899999999999999E-3</v>
      </c>
      <c r="AA1803" s="196">
        <v>0</v>
      </c>
      <c r="AB1803" s="196">
        <v>0</v>
      </c>
      <c r="AC1803" s="196">
        <v>0</v>
      </c>
      <c r="AD1803" s="196">
        <v>0</v>
      </c>
      <c r="AE1803" s="196">
        <v>0</v>
      </c>
      <c r="AF1803" s="272">
        <f t="shared" si="115"/>
        <v>1</v>
      </c>
      <c r="AG1803" s="196">
        <f t="shared" si="112"/>
        <v>0.26599</v>
      </c>
    </row>
    <row r="1804" spans="1:33" s="23" customFormat="1" x14ac:dyDescent="0.25">
      <c r="A1804" s="1">
        <v>1953</v>
      </c>
      <c r="B1804" s="1" t="s">
        <v>25</v>
      </c>
      <c r="C1804" s="1" t="str">
        <f t="shared" si="113"/>
        <v>1953NU</v>
      </c>
      <c r="D1804" s="1" t="s">
        <v>58</v>
      </c>
      <c r="E1804" s="1" t="str">
        <f t="shared" si="114"/>
        <v>1953NUResidential</v>
      </c>
      <c r="F1804" s="196">
        <v>0.12182999999999999</v>
      </c>
      <c r="G1804" s="196">
        <v>0.4264</v>
      </c>
      <c r="H1804" s="196">
        <v>0</v>
      </c>
      <c r="I1804" s="196">
        <v>2.4369999999999999E-2</v>
      </c>
      <c r="J1804" s="196">
        <v>0.1066</v>
      </c>
      <c r="K1804" s="196">
        <v>0</v>
      </c>
      <c r="L1804" s="196">
        <v>0</v>
      </c>
      <c r="M1804" s="196">
        <v>3.0499999999999998E-3</v>
      </c>
      <c r="N1804" s="196">
        <v>6.0899999999999999E-3</v>
      </c>
      <c r="O1804" s="196">
        <v>4.061E-2</v>
      </c>
      <c r="P1804" s="196">
        <v>5.0599999999998979E-3</v>
      </c>
      <c r="Q1804" s="196">
        <v>0</v>
      </c>
      <c r="R1804" s="196">
        <v>0</v>
      </c>
      <c r="S1804" s="196">
        <v>1.0199999999999999E-3</v>
      </c>
      <c r="T1804" s="196">
        <v>0</v>
      </c>
      <c r="U1804" s="196">
        <v>7.11E-3</v>
      </c>
      <c r="V1804" s="196">
        <v>8.1200000000000005E-3</v>
      </c>
      <c r="W1804" s="196">
        <v>8.1220000000000001E-2</v>
      </c>
      <c r="X1804" s="196">
        <v>6.0909999999999999E-2</v>
      </c>
      <c r="Y1804" s="196">
        <v>0.10152</v>
      </c>
      <c r="Z1804" s="196">
        <v>6.0899999999999999E-3</v>
      </c>
      <c r="AA1804" s="196">
        <v>0</v>
      </c>
      <c r="AB1804" s="196">
        <v>0</v>
      </c>
      <c r="AC1804" s="196">
        <v>0</v>
      </c>
      <c r="AD1804" s="196">
        <v>0</v>
      </c>
      <c r="AE1804" s="196">
        <v>0</v>
      </c>
      <c r="AF1804" s="272">
        <f t="shared" si="115"/>
        <v>1</v>
      </c>
      <c r="AG1804" s="196">
        <f t="shared" si="112"/>
        <v>0.26599</v>
      </c>
    </row>
    <row r="1805" spans="1:33" s="23" customFormat="1" x14ac:dyDescent="0.25">
      <c r="A1805" s="1">
        <v>1954</v>
      </c>
      <c r="B1805" s="1" t="s">
        <v>25</v>
      </c>
      <c r="C1805" s="1" t="str">
        <f t="shared" si="113"/>
        <v>1954NU</v>
      </c>
      <c r="D1805" s="1" t="s">
        <v>57</v>
      </c>
      <c r="E1805" s="1" t="str">
        <f t="shared" si="114"/>
        <v>1954NUC&amp;D</v>
      </c>
      <c r="F1805" s="274">
        <v>0</v>
      </c>
      <c r="G1805" s="274">
        <v>1.0829999999999999E-2</v>
      </c>
      <c r="H1805" s="274">
        <v>0</v>
      </c>
      <c r="I1805" s="274">
        <v>0.31966</v>
      </c>
      <c r="J1805" s="274">
        <v>0</v>
      </c>
      <c r="K1805" s="274">
        <v>0</v>
      </c>
      <c r="L1805" s="274">
        <v>0</v>
      </c>
      <c r="M1805" s="274">
        <v>0</v>
      </c>
      <c r="N1805" s="274">
        <v>0</v>
      </c>
      <c r="O1805" s="274">
        <v>0</v>
      </c>
      <c r="P1805" s="274">
        <v>0</v>
      </c>
      <c r="Q1805" s="274">
        <v>0</v>
      </c>
      <c r="R1805" s="274">
        <v>0</v>
      </c>
      <c r="S1805" s="274">
        <v>0</v>
      </c>
      <c r="T1805" s="274">
        <v>0.29006999999999999</v>
      </c>
      <c r="U1805" s="274">
        <v>0</v>
      </c>
      <c r="V1805" s="274">
        <v>0</v>
      </c>
      <c r="W1805" s="274">
        <v>4.0879999999999972E-2</v>
      </c>
      <c r="X1805" s="274">
        <v>0</v>
      </c>
      <c r="Y1805" s="274">
        <v>0</v>
      </c>
      <c r="Z1805" s="274">
        <v>0</v>
      </c>
      <c r="AA1805" s="274">
        <v>0</v>
      </c>
      <c r="AB1805" s="274">
        <v>0.15045</v>
      </c>
      <c r="AC1805" s="274">
        <v>7.0800000000000002E-2</v>
      </c>
      <c r="AD1805" s="274">
        <v>0.11731000000000003</v>
      </c>
      <c r="AE1805" s="274">
        <v>0</v>
      </c>
      <c r="AF1805" s="272">
        <f t="shared" si="115"/>
        <v>1</v>
      </c>
      <c r="AG1805" s="196">
        <f t="shared" si="112"/>
        <v>0.66950999999999994</v>
      </c>
    </row>
    <row r="1806" spans="1:33" s="23" customFormat="1" x14ac:dyDescent="0.25">
      <c r="A1806" s="1">
        <v>1954</v>
      </c>
      <c r="B1806" s="1" t="s">
        <v>25</v>
      </c>
      <c r="C1806" s="1" t="str">
        <f t="shared" si="113"/>
        <v>1954NU</v>
      </c>
      <c r="D1806" s="1" t="s">
        <v>56</v>
      </c>
      <c r="E1806" s="1" t="str">
        <f t="shared" si="114"/>
        <v>1954NUICI</v>
      </c>
      <c r="F1806" s="196">
        <v>0.12182999999999999</v>
      </c>
      <c r="G1806" s="196">
        <v>0.4264</v>
      </c>
      <c r="H1806" s="196">
        <v>0</v>
      </c>
      <c r="I1806" s="196">
        <v>2.4369999999999999E-2</v>
      </c>
      <c r="J1806" s="196">
        <v>0.1066</v>
      </c>
      <c r="K1806" s="196">
        <v>0</v>
      </c>
      <c r="L1806" s="196">
        <v>0</v>
      </c>
      <c r="M1806" s="196">
        <v>3.0499999999999998E-3</v>
      </c>
      <c r="N1806" s="196">
        <v>6.0899999999999999E-3</v>
      </c>
      <c r="O1806" s="196">
        <v>4.061E-2</v>
      </c>
      <c r="P1806" s="196">
        <v>5.0599999999998979E-3</v>
      </c>
      <c r="Q1806" s="196">
        <v>0</v>
      </c>
      <c r="R1806" s="196">
        <v>0</v>
      </c>
      <c r="S1806" s="196">
        <v>1.0199999999999999E-3</v>
      </c>
      <c r="T1806" s="196">
        <v>0</v>
      </c>
      <c r="U1806" s="196">
        <v>7.11E-3</v>
      </c>
      <c r="V1806" s="196">
        <v>8.1200000000000005E-3</v>
      </c>
      <c r="W1806" s="196">
        <v>8.1220000000000001E-2</v>
      </c>
      <c r="X1806" s="196">
        <v>6.0909999999999999E-2</v>
      </c>
      <c r="Y1806" s="197">
        <v>0.10152</v>
      </c>
      <c r="Z1806" s="196">
        <v>6.0899999999999999E-3</v>
      </c>
      <c r="AA1806" s="196">
        <v>0</v>
      </c>
      <c r="AB1806" s="196">
        <v>0</v>
      </c>
      <c r="AC1806" s="196">
        <v>0</v>
      </c>
      <c r="AD1806" s="196">
        <v>0</v>
      </c>
      <c r="AE1806" s="196">
        <v>0</v>
      </c>
      <c r="AF1806" s="272">
        <f t="shared" si="115"/>
        <v>1</v>
      </c>
      <c r="AG1806" s="196">
        <f t="shared" si="112"/>
        <v>0.26599</v>
      </c>
    </row>
    <row r="1807" spans="1:33" s="23" customFormat="1" x14ac:dyDescent="0.25">
      <c r="A1807" s="1">
        <v>1954</v>
      </c>
      <c r="B1807" s="1" t="s">
        <v>25</v>
      </c>
      <c r="C1807" s="1" t="str">
        <f t="shared" si="113"/>
        <v>1954NU</v>
      </c>
      <c r="D1807" s="1" t="s">
        <v>58</v>
      </c>
      <c r="E1807" s="1" t="str">
        <f t="shared" si="114"/>
        <v>1954NUResidential</v>
      </c>
      <c r="F1807" s="196">
        <v>0.12182999999999999</v>
      </c>
      <c r="G1807" s="196">
        <v>0.4264</v>
      </c>
      <c r="H1807" s="196">
        <v>0</v>
      </c>
      <c r="I1807" s="196">
        <v>2.4369999999999999E-2</v>
      </c>
      <c r="J1807" s="196">
        <v>0.1066</v>
      </c>
      <c r="K1807" s="196">
        <v>0</v>
      </c>
      <c r="L1807" s="196">
        <v>0</v>
      </c>
      <c r="M1807" s="196">
        <v>3.0499999999999998E-3</v>
      </c>
      <c r="N1807" s="196">
        <v>6.0899999999999999E-3</v>
      </c>
      <c r="O1807" s="196">
        <v>4.061E-2</v>
      </c>
      <c r="P1807" s="196">
        <v>5.0599999999998979E-3</v>
      </c>
      <c r="Q1807" s="196">
        <v>0</v>
      </c>
      <c r="R1807" s="196">
        <v>0</v>
      </c>
      <c r="S1807" s="196">
        <v>1.0199999999999999E-3</v>
      </c>
      <c r="T1807" s="196">
        <v>0</v>
      </c>
      <c r="U1807" s="196">
        <v>7.11E-3</v>
      </c>
      <c r="V1807" s="196">
        <v>8.1200000000000005E-3</v>
      </c>
      <c r="W1807" s="196">
        <v>8.1220000000000001E-2</v>
      </c>
      <c r="X1807" s="196">
        <v>6.0909999999999999E-2</v>
      </c>
      <c r="Y1807" s="196">
        <v>0.10152</v>
      </c>
      <c r="Z1807" s="196">
        <v>6.0899999999999999E-3</v>
      </c>
      <c r="AA1807" s="196">
        <v>0</v>
      </c>
      <c r="AB1807" s="196">
        <v>0</v>
      </c>
      <c r="AC1807" s="196">
        <v>0</v>
      </c>
      <c r="AD1807" s="196">
        <v>0</v>
      </c>
      <c r="AE1807" s="196">
        <v>0</v>
      </c>
      <c r="AF1807" s="272">
        <f t="shared" si="115"/>
        <v>1</v>
      </c>
      <c r="AG1807" s="196">
        <f t="shared" si="112"/>
        <v>0.26599</v>
      </c>
    </row>
    <row r="1808" spans="1:33" s="23" customFormat="1" x14ac:dyDescent="0.25">
      <c r="A1808" s="1">
        <v>1955</v>
      </c>
      <c r="B1808" s="1" t="s">
        <v>25</v>
      </c>
      <c r="C1808" s="1" t="str">
        <f t="shared" si="113"/>
        <v>1955NU</v>
      </c>
      <c r="D1808" s="1" t="s">
        <v>57</v>
      </c>
      <c r="E1808" s="1" t="str">
        <f t="shared" si="114"/>
        <v>1955NUC&amp;D</v>
      </c>
      <c r="F1808" s="274">
        <v>0</v>
      </c>
      <c r="G1808" s="274">
        <v>1.0829999999999999E-2</v>
      </c>
      <c r="H1808" s="274">
        <v>0</v>
      </c>
      <c r="I1808" s="274">
        <v>0.31966</v>
      </c>
      <c r="J1808" s="274">
        <v>0</v>
      </c>
      <c r="K1808" s="274">
        <v>0</v>
      </c>
      <c r="L1808" s="274">
        <v>0</v>
      </c>
      <c r="M1808" s="274">
        <v>0</v>
      </c>
      <c r="N1808" s="274">
        <v>0</v>
      </c>
      <c r="O1808" s="274">
        <v>0</v>
      </c>
      <c r="P1808" s="274">
        <v>0</v>
      </c>
      <c r="Q1808" s="274">
        <v>0</v>
      </c>
      <c r="R1808" s="274">
        <v>0</v>
      </c>
      <c r="S1808" s="274">
        <v>0</v>
      </c>
      <c r="T1808" s="274">
        <v>0.29006999999999999</v>
      </c>
      <c r="U1808" s="274">
        <v>0</v>
      </c>
      <c r="V1808" s="274">
        <v>0</v>
      </c>
      <c r="W1808" s="274">
        <v>4.0879999999999972E-2</v>
      </c>
      <c r="X1808" s="274">
        <v>0</v>
      </c>
      <c r="Y1808" s="274">
        <v>0</v>
      </c>
      <c r="Z1808" s="274">
        <v>0</v>
      </c>
      <c r="AA1808" s="274">
        <v>0</v>
      </c>
      <c r="AB1808" s="274">
        <v>0.15045</v>
      </c>
      <c r="AC1808" s="274">
        <v>7.0800000000000002E-2</v>
      </c>
      <c r="AD1808" s="274">
        <v>0.11731000000000003</v>
      </c>
      <c r="AE1808" s="274">
        <v>0</v>
      </c>
      <c r="AF1808" s="272">
        <f t="shared" si="115"/>
        <v>1</v>
      </c>
      <c r="AG1808" s="196">
        <f t="shared" si="112"/>
        <v>0.66950999999999994</v>
      </c>
    </row>
    <row r="1809" spans="1:33" s="23" customFormat="1" x14ac:dyDescent="0.25">
      <c r="A1809" s="1">
        <v>1955</v>
      </c>
      <c r="B1809" s="1" t="s">
        <v>25</v>
      </c>
      <c r="C1809" s="1" t="str">
        <f t="shared" si="113"/>
        <v>1955NU</v>
      </c>
      <c r="D1809" s="1" t="s">
        <v>56</v>
      </c>
      <c r="E1809" s="1" t="str">
        <f t="shared" si="114"/>
        <v>1955NUICI</v>
      </c>
      <c r="F1809" s="196">
        <v>0.12182999999999999</v>
      </c>
      <c r="G1809" s="196">
        <v>0.4264</v>
      </c>
      <c r="H1809" s="196">
        <v>0</v>
      </c>
      <c r="I1809" s="196">
        <v>2.4369999999999999E-2</v>
      </c>
      <c r="J1809" s="196">
        <v>0.1066</v>
      </c>
      <c r="K1809" s="196">
        <v>0</v>
      </c>
      <c r="L1809" s="196">
        <v>0</v>
      </c>
      <c r="M1809" s="196">
        <v>3.0499999999999998E-3</v>
      </c>
      <c r="N1809" s="196">
        <v>6.0899999999999999E-3</v>
      </c>
      <c r="O1809" s="196">
        <v>4.061E-2</v>
      </c>
      <c r="P1809" s="196">
        <v>5.0599999999998979E-3</v>
      </c>
      <c r="Q1809" s="196">
        <v>0</v>
      </c>
      <c r="R1809" s="196">
        <v>0</v>
      </c>
      <c r="S1809" s="196">
        <v>1.0199999999999999E-3</v>
      </c>
      <c r="T1809" s="196">
        <v>0</v>
      </c>
      <c r="U1809" s="196">
        <v>7.11E-3</v>
      </c>
      <c r="V1809" s="196">
        <v>8.1200000000000005E-3</v>
      </c>
      <c r="W1809" s="196">
        <v>8.1220000000000001E-2</v>
      </c>
      <c r="X1809" s="196">
        <v>6.0909999999999999E-2</v>
      </c>
      <c r="Y1809" s="196">
        <v>0.10152</v>
      </c>
      <c r="Z1809" s="196">
        <v>6.0899999999999999E-3</v>
      </c>
      <c r="AA1809" s="196">
        <v>0</v>
      </c>
      <c r="AB1809" s="196">
        <v>0</v>
      </c>
      <c r="AC1809" s="196">
        <v>0</v>
      </c>
      <c r="AD1809" s="196">
        <v>0</v>
      </c>
      <c r="AE1809" s="196">
        <v>0</v>
      </c>
      <c r="AF1809" s="272">
        <f t="shared" si="115"/>
        <v>1</v>
      </c>
      <c r="AG1809" s="196">
        <f t="shared" si="112"/>
        <v>0.26599</v>
      </c>
    </row>
    <row r="1810" spans="1:33" s="23" customFormat="1" x14ac:dyDescent="0.25">
      <c r="A1810" s="1">
        <v>1955</v>
      </c>
      <c r="B1810" s="1" t="s">
        <v>25</v>
      </c>
      <c r="C1810" s="1" t="str">
        <f t="shared" si="113"/>
        <v>1955NU</v>
      </c>
      <c r="D1810" s="1" t="s">
        <v>58</v>
      </c>
      <c r="E1810" s="1" t="str">
        <f t="shared" si="114"/>
        <v>1955NUResidential</v>
      </c>
      <c r="F1810" s="196">
        <v>0.12182999999999999</v>
      </c>
      <c r="G1810" s="196">
        <v>0.4264</v>
      </c>
      <c r="H1810" s="196">
        <v>0</v>
      </c>
      <c r="I1810" s="196">
        <v>2.4369999999999999E-2</v>
      </c>
      <c r="J1810" s="196">
        <v>0.1066</v>
      </c>
      <c r="K1810" s="196">
        <v>0</v>
      </c>
      <c r="L1810" s="196">
        <v>0</v>
      </c>
      <c r="M1810" s="196">
        <v>3.0499999999999998E-3</v>
      </c>
      <c r="N1810" s="196">
        <v>6.0899999999999999E-3</v>
      </c>
      <c r="O1810" s="196">
        <v>4.061E-2</v>
      </c>
      <c r="P1810" s="196">
        <v>5.0599999999998979E-3</v>
      </c>
      <c r="Q1810" s="196">
        <v>0</v>
      </c>
      <c r="R1810" s="196">
        <v>0</v>
      </c>
      <c r="S1810" s="196">
        <v>1.0199999999999999E-3</v>
      </c>
      <c r="T1810" s="196">
        <v>0</v>
      </c>
      <c r="U1810" s="196">
        <v>7.11E-3</v>
      </c>
      <c r="V1810" s="196">
        <v>8.1200000000000005E-3</v>
      </c>
      <c r="W1810" s="196">
        <v>8.1220000000000001E-2</v>
      </c>
      <c r="X1810" s="196">
        <v>6.0909999999999999E-2</v>
      </c>
      <c r="Y1810" s="197">
        <v>0.10152</v>
      </c>
      <c r="Z1810" s="196">
        <v>6.0899999999999999E-3</v>
      </c>
      <c r="AA1810" s="196">
        <v>0</v>
      </c>
      <c r="AB1810" s="196">
        <v>0</v>
      </c>
      <c r="AC1810" s="196">
        <v>0</v>
      </c>
      <c r="AD1810" s="196">
        <v>0</v>
      </c>
      <c r="AE1810" s="196">
        <v>0</v>
      </c>
      <c r="AF1810" s="272">
        <f t="shared" si="115"/>
        <v>1</v>
      </c>
      <c r="AG1810" s="196">
        <f t="shared" si="112"/>
        <v>0.26599</v>
      </c>
    </row>
    <row r="1811" spans="1:33" s="23" customFormat="1" x14ac:dyDescent="0.25">
      <c r="A1811" s="1">
        <v>1956</v>
      </c>
      <c r="B1811" s="1" t="s">
        <v>25</v>
      </c>
      <c r="C1811" s="1" t="str">
        <f t="shared" si="113"/>
        <v>1956NU</v>
      </c>
      <c r="D1811" s="1" t="s">
        <v>57</v>
      </c>
      <c r="E1811" s="1" t="str">
        <f t="shared" si="114"/>
        <v>1956NUC&amp;D</v>
      </c>
      <c r="F1811" s="274">
        <v>0</v>
      </c>
      <c r="G1811" s="274">
        <v>1.0829999999999999E-2</v>
      </c>
      <c r="H1811" s="274">
        <v>0</v>
      </c>
      <c r="I1811" s="274">
        <v>0.31966</v>
      </c>
      <c r="J1811" s="274">
        <v>0</v>
      </c>
      <c r="K1811" s="274">
        <v>0</v>
      </c>
      <c r="L1811" s="274">
        <v>0</v>
      </c>
      <c r="M1811" s="274">
        <v>0</v>
      </c>
      <c r="N1811" s="274">
        <v>0</v>
      </c>
      <c r="O1811" s="274">
        <v>0</v>
      </c>
      <c r="P1811" s="274">
        <v>0</v>
      </c>
      <c r="Q1811" s="274">
        <v>0</v>
      </c>
      <c r="R1811" s="274">
        <v>0</v>
      </c>
      <c r="S1811" s="274">
        <v>0</v>
      </c>
      <c r="T1811" s="274">
        <v>0.29006999999999999</v>
      </c>
      <c r="U1811" s="274">
        <v>0</v>
      </c>
      <c r="V1811" s="274">
        <v>0</v>
      </c>
      <c r="W1811" s="274">
        <v>4.0879999999999972E-2</v>
      </c>
      <c r="X1811" s="274">
        <v>0</v>
      </c>
      <c r="Y1811" s="274">
        <v>0</v>
      </c>
      <c r="Z1811" s="274">
        <v>0</v>
      </c>
      <c r="AA1811" s="274">
        <v>0</v>
      </c>
      <c r="AB1811" s="274">
        <v>0.15045</v>
      </c>
      <c r="AC1811" s="274">
        <v>7.0800000000000002E-2</v>
      </c>
      <c r="AD1811" s="274">
        <v>0.11731000000000003</v>
      </c>
      <c r="AE1811" s="274">
        <v>0</v>
      </c>
      <c r="AF1811" s="272">
        <f t="shared" si="115"/>
        <v>1</v>
      </c>
      <c r="AG1811" s="196">
        <f t="shared" si="112"/>
        <v>0.66950999999999994</v>
      </c>
    </row>
    <row r="1812" spans="1:33" s="23" customFormat="1" x14ac:dyDescent="0.25">
      <c r="A1812" s="1">
        <v>1956</v>
      </c>
      <c r="B1812" s="1" t="s">
        <v>25</v>
      </c>
      <c r="C1812" s="1" t="str">
        <f t="shared" si="113"/>
        <v>1956NU</v>
      </c>
      <c r="D1812" s="1" t="s">
        <v>56</v>
      </c>
      <c r="E1812" s="1" t="str">
        <f t="shared" si="114"/>
        <v>1956NUICI</v>
      </c>
      <c r="F1812" s="196">
        <v>0.12182999999999999</v>
      </c>
      <c r="G1812" s="196">
        <v>0.4264</v>
      </c>
      <c r="H1812" s="196">
        <v>0</v>
      </c>
      <c r="I1812" s="196">
        <v>2.4369999999999999E-2</v>
      </c>
      <c r="J1812" s="196">
        <v>0.1066</v>
      </c>
      <c r="K1812" s="196">
        <v>0</v>
      </c>
      <c r="L1812" s="196">
        <v>0</v>
      </c>
      <c r="M1812" s="196">
        <v>3.0499999999999998E-3</v>
      </c>
      <c r="N1812" s="196">
        <v>6.0899999999999999E-3</v>
      </c>
      <c r="O1812" s="196">
        <v>4.061E-2</v>
      </c>
      <c r="P1812" s="196">
        <v>5.0599999999998979E-3</v>
      </c>
      <c r="Q1812" s="196">
        <v>0</v>
      </c>
      <c r="R1812" s="196">
        <v>0</v>
      </c>
      <c r="S1812" s="196">
        <v>1.0199999999999999E-3</v>
      </c>
      <c r="T1812" s="196">
        <v>0</v>
      </c>
      <c r="U1812" s="196">
        <v>7.11E-3</v>
      </c>
      <c r="V1812" s="196">
        <v>8.1200000000000005E-3</v>
      </c>
      <c r="W1812" s="196">
        <v>8.1220000000000001E-2</v>
      </c>
      <c r="X1812" s="196">
        <v>6.0909999999999999E-2</v>
      </c>
      <c r="Y1812" s="196">
        <v>0.10152</v>
      </c>
      <c r="Z1812" s="196">
        <v>6.0899999999999999E-3</v>
      </c>
      <c r="AA1812" s="196">
        <v>0</v>
      </c>
      <c r="AB1812" s="196">
        <v>0</v>
      </c>
      <c r="AC1812" s="196">
        <v>0</v>
      </c>
      <c r="AD1812" s="196">
        <v>0</v>
      </c>
      <c r="AE1812" s="196">
        <v>0</v>
      </c>
      <c r="AF1812" s="272">
        <f t="shared" si="115"/>
        <v>1</v>
      </c>
      <c r="AG1812" s="196">
        <f t="shared" si="112"/>
        <v>0.26599</v>
      </c>
    </row>
    <row r="1813" spans="1:33" s="23" customFormat="1" x14ac:dyDescent="0.25">
      <c r="A1813" s="1">
        <v>1956</v>
      </c>
      <c r="B1813" s="1" t="s">
        <v>25</v>
      </c>
      <c r="C1813" s="1" t="str">
        <f t="shared" si="113"/>
        <v>1956NU</v>
      </c>
      <c r="D1813" s="1" t="s">
        <v>58</v>
      </c>
      <c r="E1813" s="1" t="str">
        <f t="shared" si="114"/>
        <v>1956NUResidential</v>
      </c>
      <c r="F1813" s="196">
        <v>0.12182999999999999</v>
      </c>
      <c r="G1813" s="196">
        <v>0.4264</v>
      </c>
      <c r="H1813" s="196">
        <v>0</v>
      </c>
      <c r="I1813" s="196">
        <v>2.4369999999999999E-2</v>
      </c>
      <c r="J1813" s="196">
        <v>0.1066</v>
      </c>
      <c r="K1813" s="196">
        <v>0</v>
      </c>
      <c r="L1813" s="196">
        <v>0</v>
      </c>
      <c r="M1813" s="196">
        <v>3.0499999999999998E-3</v>
      </c>
      <c r="N1813" s="196">
        <v>6.0899999999999999E-3</v>
      </c>
      <c r="O1813" s="196">
        <v>4.061E-2</v>
      </c>
      <c r="P1813" s="196">
        <v>5.0599999999998979E-3</v>
      </c>
      <c r="Q1813" s="196">
        <v>0</v>
      </c>
      <c r="R1813" s="196">
        <v>0</v>
      </c>
      <c r="S1813" s="196">
        <v>1.0199999999999999E-3</v>
      </c>
      <c r="T1813" s="196">
        <v>0</v>
      </c>
      <c r="U1813" s="196">
        <v>7.11E-3</v>
      </c>
      <c r="V1813" s="196">
        <v>8.1200000000000005E-3</v>
      </c>
      <c r="W1813" s="196">
        <v>8.1220000000000001E-2</v>
      </c>
      <c r="X1813" s="196">
        <v>6.0909999999999999E-2</v>
      </c>
      <c r="Y1813" s="196">
        <v>0.10152</v>
      </c>
      <c r="Z1813" s="196">
        <v>6.0899999999999999E-3</v>
      </c>
      <c r="AA1813" s="196">
        <v>0</v>
      </c>
      <c r="AB1813" s="196">
        <v>0</v>
      </c>
      <c r="AC1813" s="196">
        <v>0</v>
      </c>
      <c r="AD1813" s="196">
        <v>0</v>
      </c>
      <c r="AE1813" s="196">
        <v>0</v>
      </c>
      <c r="AF1813" s="272">
        <f t="shared" si="115"/>
        <v>1</v>
      </c>
      <c r="AG1813" s="196">
        <f t="shared" si="112"/>
        <v>0.26599</v>
      </c>
    </row>
    <row r="1814" spans="1:33" s="23" customFormat="1" x14ac:dyDescent="0.25">
      <c r="A1814" s="1">
        <v>1957</v>
      </c>
      <c r="B1814" s="1" t="s">
        <v>25</v>
      </c>
      <c r="C1814" s="1" t="str">
        <f t="shared" si="113"/>
        <v>1957NU</v>
      </c>
      <c r="D1814" s="1" t="s">
        <v>57</v>
      </c>
      <c r="E1814" s="1" t="str">
        <f t="shared" si="114"/>
        <v>1957NUC&amp;D</v>
      </c>
      <c r="F1814" s="274">
        <v>0</v>
      </c>
      <c r="G1814" s="274">
        <v>1.0829999999999999E-2</v>
      </c>
      <c r="H1814" s="274">
        <v>0</v>
      </c>
      <c r="I1814" s="274">
        <v>0.31966</v>
      </c>
      <c r="J1814" s="274">
        <v>0</v>
      </c>
      <c r="K1814" s="274">
        <v>0</v>
      </c>
      <c r="L1814" s="274">
        <v>0</v>
      </c>
      <c r="M1814" s="274">
        <v>0</v>
      </c>
      <c r="N1814" s="274">
        <v>0</v>
      </c>
      <c r="O1814" s="274">
        <v>0</v>
      </c>
      <c r="P1814" s="274">
        <v>0</v>
      </c>
      <c r="Q1814" s="274">
        <v>0</v>
      </c>
      <c r="R1814" s="274">
        <v>0</v>
      </c>
      <c r="S1814" s="274">
        <v>0</v>
      </c>
      <c r="T1814" s="274">
        <v>0.29006999999999999</v>
      </c>
      <c r="U1814" s="274">
        <v>0</v>
      </c>
      <c r="V1814" s="274">
        <v>0</v>
      </c>
      <c r="W1814" s="274">
        <v>4.0879999999999972E-2</v>
      </c>
      <c r="X1814" s="274">
        <v>0</v>
      </c>
      <c r="Y1814" s="274">
        <v>0</v>
      </c>
      <c r="Z1814" s="274">
        <v>0</v>
      </c>
      <c r="AA1814" s="274">
        <v>0</v>
      </c>
      <c r="AB1814" s="274">
        <v>0.15045</v>
      </c>
      <c r="AC1814" s="274">
        <v>7.0800000000000002E-2</v>
      </c>
      <c r="AD1814" s="274">
        <v>0.11731000000000003</v>
      </c>
      <c r="AE1814" s="274">
        <v>0</v>
      </c>
      <c r="AF1814" s="272">
        <f t="shared" si="115"/>
        <v>1</v>
      </c>
      <c r="AG1814" s="196">
        <f t="shared" si="112"/>
        <v>0.66950999999999994</v>
      </c>
    </row>
    <row r="1815" spans="1:33" s="23" customFormat="1" x14ac:dyDescent="0.25">
      <c r="A1815" s="1">
        <v>1957</v>
      </c>
      <c r="B1815" s="1" t="s">
        <v>25</v>
      </c>
      <c r="C1815" s="1" t="str">
        <f t="shared" si="113"/>
        <v>1957NU</v>
      </c>
      <c r="D1815" s="1" t="s">
        <v>56</v>
      </c>
      <c r="E1815" s="1" t="str">
        <f t="shared" si="114"/>
        <v>1957NUICI</v>
      </c>
      <c r="F1815" s="196">
        <v>0.12182999999999999</v>
      </c>
      <c r="G1815" s="196">
        <v>0.4264</v>
      </c>
      <c r="H1815" s="196">
        <v>0</v>
      </c>
      <c r="I1815" s="196">
        <v>2.4369999999999999E-2</v>
      </c>
      <c r="J1815" s="196">
        <v>0.1066</v>
      </c>
      <c r="K1815" s="196">
        <v>0</v>
      </c>
      <c r="L1815" s="196">
        <v>0</v>
      </c>
      <c r="M1815" s="196">
        <v>3.0499999999999998E-3</v>
      </c>
      <c r="N1815" s="196">
        <v>6.0899999999999999E-3</v>
      </c>
      <c r="O1815" s="196">
        <v>4.061E-2</v>
      </c>
      <c r="P1815" s="196">
        <v>5.0599999999998979E-3</v>
      </c>
      <c r="Q1815" s="196">
        <v>0</v>
      </c>
      <c r="R1815" s="196">
        <v>0</v>
      </c>
      <c r="S1815" s="196">
        <v>1.0199999999999999E-3</v>
      </c>
      <c r="T1815" s="196">
        <v>0</v>
      </c>
      <c r="U1815" s="196">
        <v>7.11E-3</v>
      </c>
      <c r="V1815" s="196">
        <v>8.1200000000000005E-3</v>
      </c>
      <c r="W1815" s="196">
        <v>8.1220000000000001E-2</v>
      </c>
      <c r="X1815" s="196">
        <v>6.0909999999999999E-2</v>
      </c>
      <c r="Y1815" s="197">
        <v>0.10152</v>
      </c>
      <c r="Z1815" s="196">
        <v>6.0899999999999999E-3</v>
      </c>
      <c r="AA1815" s="196">
        <v>0</v>
      </c>
      <c r="AB1815" s="196">
        <v>0</v>
      </c>
      <c r="AC1815" s="196">
        <v>0</v>
      </c>
      <c r="AD1815" s="196">
        <v>0</v>
      </c>
      <c r="AE1815" s="196">
        <v>0</v>
      </c>
      <c r="AF1815" s="272">
        <f t="shared" si="115"/>
        <v>1</v>
      </c>
      <c r="AG1815" s="196">
        <f t="shared" si="112"/>
        <v>0.26599</v>
      </c>
    </row>
    <row r="1816" spans="1:33" s="23" customFormat="1" x14ac:dyDescent="0.25">
      <c r="A1816" s="1">
        <v>1957</v>
      </c>
      <c r="B1816" s="1" t="s">
        <v>25</v>
      </c>
      <c r="C1816" s="1" t="str">
        <f t="shared" si="113"/>
        <v>1957NU</v>
      </c>
      <c r="D1816" s="1" t="s">
        <v>58</v>
      </c>
      <c r="E1816" s="1" t="str">
        <f t="shared" si="114"/>
        <v>1957NUResidential</v>
      </c>
      <c r="F1816" s="196">
        <v>0.12182999999999999</v>
      </c>
      <c r="G1816" s="196">
        <v>0.4264</v>
      </c>
      <c r="H1816" s="196">
        <v>0</v>
      </c>
      <c r="I1816" s="196">
        <v>2.4369999999999999E-2</v>
      </c>
      <c r="J1816" s="196">
        <v>0.1066</v>
      </c>
      <c r="K1816" s="196">
        <v>0</v>
      </c>
      <c r="L1816" s="196">
        <v>0</v>
      </c>
      <c r="M1816" s="196">
        <v>3.0499999999999998E-3</v>
      </c>
      <c r="N1816" s="196">
        <v>6.0899999999999999E-3</v>
      </c>
      <c r="O1816" s="196">
        <v>4.061E-2</v>
      </c>
      <c r="P1816" s="196">
        <v>5.0599999999998979E-3</v>
      </c>
      <c r="Q1816" s="196">
        <v>0</v>
      </c>
      <c r="R1816" s="196">
        <v>0</v>
      </c>
      <c r="S1816" s="196">
        <v>1.0199999999999999E-3</v>
      </c>
      <c r="T1816" s="196">
        <v>0</v>
      </c>
      <c r="U1816" s="196">
        <v>7.11E-3</v>
      </c>
      <c r="V1816" s="196">
        <v>8.1200000000000005E-3</v>
      </c>
      <c r="W1816" s="196">
        <v>8.1220000000000001E-2</v>
      </c>
      <c r="X1816" s="196">
        <v>6.0909999999999999E-2</v>
      </c>
      <c r="Y1816" s="196">
        <v>0.10152</v>
      </c>
      <c r="Z1816" s="196">
        <v>6.0899999999999999E-3</v>
      </c>
      <c r="AA1816" s="196">
        <v>0</v>
      </c>
      <c r="AB1816" s="196">
        <v>0</v>
      </c>
      <c r="AC1816" s="196">
        <v>0</v>
      </c>
      <c r="AD1816" s="196">
        <v>0</v>
      </c>
      <c r="AE1816" s="196">
        <v>0</v>
      </c>
      <c r="AF1816" s="272">
        <f t="shared" si="115"/>
        <v>1</v>
      </c>
      <c r="AG1816" s="196">
        <f t="shared" si="112"/>
        <v>0.26599</v>
      </c>
    </row>
    <row r="1817" spans="1:33" s="23" customFormat="1" x14ac:dyDescent="0.25">
      <c r="A1817" s="1">
        <v>1958</v>
      </c>
      <c r="B1817" s="1" t="s">
        <v>25</v>
      </c>
      <c r="C1817" s="1" t="str">
        <f t="shared" si="113"/>
        <v>1958NU</v>
      </c>
      <c r="D1817" s="1" t="s">
        <v>57</v>
      </c>
      <c r="E1817" s="1" t="str">
        <f t="shared" si="114"/>
        <v>1958NUC&amp;D</v>
      </c>
      <c r="F1817" s="274">
        <v>0</v>
      </c>
      <c r="G1817" s="274">
        <v>1.0829999999999999E-2</v>
      </c>
      <c r="H1817" s="274">
        <v>0</v>
      </c>
      <c r="I1817" s="274">
        <v>0.31966</v>
      </c>
      <c r="J1817" s="274">
        <v>0</v>
      </c>
      <c r="K1817" s="274">
        <v>0</v>
      </c>
      <c r="L1817" s="274">
        <v>0</v>
      </c>
      <c r="M1817" s="274">
        <v>0</v>
      </c>
      <c r="N1817" s="274">
        <v>0</v>
      </c>
      <c r="O1817" s="274">
        <v>0</v>
      </c>
      <c r="P1817" s="274">
        <v>0</v>
      </c>
      <c r="Q1817" s="274">
        <v>0</v>
      </c>
      <c r="R1817" s="274">
        <v>0</v>
      </c>
      <c r="S1817" s="274">
        <v>0</v>
      </c>
      <c r="T1817" s="274">
        <v>0.29006999999999999</v>
      </c>
      <c r="U1817" s="274">
        <v>0</v>
      </c>
      <c r="V1817" s="274">
        <v>0</v>
      </c>
      <c r="W1817" s="274">
        <v>4.0879999999999972E-2</v>
      </c>
      <c r="X1817" s="274">
        <v>0</v>
      </c>
      <c r="Y1817" s="274">
        <v>0</v>
      </c>
      <c r="Z1817" s="274">
        <v>0</v>
      </c>
      <c r="AA1817" s="274">
        <v>0</v>
      </c>
      <c r="AB1817" s="274">
        <v>0.15045</v>
      </c>
      <c r="AC1817" s="274">
        <v>7.0800000000000002E-2</v>
      </c>
      <c r="AD1817" s="274">
        <v>0.11731000000000003</v>
      </c>
      <c r="AE1817" s="274">
        <v>0</v>
      </c>
      <c r="AF1817" s="272">
        <f t="shared" si="115"/>
        <v>1</v>
      </c>
      <c r="AG1817" s="196">
        <f t="shared" si="112"/>
        <v>0.66950999999999994</v>
      </c>
    </row>
    <row r="1818" spans="1:33" s="23" customFormat="1" x14ac:dyDescent="0.25">
      <c r="A1818" s="1">
        <v>1958</v>
      </c>
      <c r="B1818" s="1" t="s">
        <v>25</v>
      </c>
      <c r="C1818" s="1" t="str">
        <f t="shared" si="113"/>
        <v>1958NU</v>
      </c>
      <c r="D1818" s="1" t="s">
        <v>56</v>
      </c>
      <c r="E1818" s="1" t="str">
        <f t="shared" si="114"/>
        <v>1958NUICI</v>
      </c>
      <c r="F1818" s="196">
        <v>0.12182999999999999</v>
      </c>
      <c r="G1818" s="196">
        <v>0.4264</v>
      </c>
      <c r="H1818" s="196">
        <v>0</v>
      </c>
      <c r="I1818" s="196">
        <v>2.4369999999999999E-2</v>
      </c>
      <c r="J1818" s="196">
        <v>0.1066</v>
      </c>
      <c r="K1818" s="196">
        <v>0</v>
      </c>
      <c r="L1818" s="196">
        <v>0</v>
      </c>
      <c r="M1818" s="196">
        <v>3.0499999999999998E-3</v>
      </c>
      <c r="N1818" s="196">
        <v>6.0899999999999999E-3</v>
      </c>
      <c r="O1818" s="196">
        <v>4.061E-2</v>
      </c>
      <c r="P1818" s="196">
        <v>5.0599999999998979E-3</v>
      </c>
      <c r="Q1818" s="196">
        <v>0</v>
      </c>
      <c r="R1818" s="196">
        <v>0</v>
      </c>
      <c r="S1818" s="196">
        <v>1.0199999999999999E-3</v>
      </c>
      <c r="T1818" s="196">
        <v>0</v>
      </c>
      <c r="U1818" s="196">
        <v>7.11E-3</v>
      </c>
      <c r="V1818" s="196">
        <v>8.1200000000000005E-3</v>
      </c>
      <c r="W1818" s="196">
        <v>8.1220000000000001E-2</v>
      </c>
      <c r="X1818" s="196">
        <v>6.0909999999999999E-2</v>
      </c>
      <c r="Y1818" s="196">
        <v>0.10152</v>
      </c>
      <c r="Z1818" s="196">
        <v>6.0899999999999999E-3</v>
      </c>
      <c r="AA1818" s="196">
        <v>0</v>
      </c>
      <c r="AB1818" s="196">
        <v>0</v>
      </c>
      <c r="AC1818" s="196">
        <v>0</v>
      </c>
      <c r="AD1818" s="196">
        <v>0</v>
      </c>
      <c r="AE1818" s="196">
        <v>0</v>
      </c>
      <c r="AF1818" s="272">
        <f t="shared" si="115"/>
        <v>1</v>
      </c>
      <c r="AG1818" s="196">
        <f t="shared" si="112"/>
        <v>0.26599</v>
      </c>
    </row>
    <row r="1819" spans="1:33" s="23" customFormat="1" x14ac:dyDescent="0.25">
      <c r="A1819" s="1">
        <v>1958</v>
      </c>
      <c r="B1819" s="1" t="s">
        <v>25</v>
      </c>
      <c r="C1819" s="1" t="str">
        <f t="shared" si="113"/>
        <v>1958NU</v>
      </c>
      <c r="D1819" s="1" t="s">
        <v>58</v>
      </c>
      <c r="E1819" s="1" t="str">
        <f t="shared" si="114"/>
        <v>1958NUResidential</v>
      </c>
      <c r="F1819" s="196">
        <v>0.12182999999999999</v>
      </c>
      <c r="G1819" s="196">
        <v>0.4264</v>
      </c>
      <c r="H1819" s="196">
        <v>0</v>
      </c>
      <c r="I1819" s="196">
        <v>2.4369999999999999E-2</v>
      </c>
      <c r="J1819" s="196">
        <v>0.1066</v>
      </c>
      <c r="K1819" s="196">
        <v>0</v>
      </c>
      <c r="L1819" s="196">
        <v>0</v>
      </c>
      <c r="M1819" s="196">
        <v>3.0499999999999998E-3</v>
      </c>
      <c r="N1819" s="196">
        <v>6.0899999999999999E-3</v>
      </c>
      <c r="O1819" s="196">
        <v>4.061E-2</v>
      </c>
      <c r="P1819" s="196">
        <v>5.0599999999998979E-3</v>
      </c>
      <c r="Q1819" s="196">
        <v>0</v>
      </c>
      <c r="R1819" s="196">
        <v>0</v>
      </c>
      <c r="S1819" s="196">
        <v>1.0199999999999999E-3</v>
      </c>
      <c r="T1819" s="196">
        <v>0</v>
      </c>
      <c r="U1819" s="196">
        <v>7.11E-3</v>
      </c>
      <c r="V1819" s="196">
        <v>8.1200000000000005E-3</v>
      </c>
      <c r="W1819" s="196">
        <v>8.1220000000000001E-2</v>
      </c>
      <c r="X1819" s="196">
        <v>6.0909999999999999E-2</v>
      </c>
      <c r="Y1819" s="197">
        <v>0.10152</v>
      </c>
      <c r="Z1819" s="196">
        <v>6.0899999999999999E-3</v>
      </c>
      <c r="AA1819" s="196">
        <v>0</v>
      </c>
      <c r="AB1819" s="196">
        <v>0</v>
      </c>
      <c r="AC1819" s="196">
        <v>0</v>
      </c>
      <c r="AD1819" s="196">
        <v>0</v>
      </c>
      <c r="AE1819" s="196">
        <v>0</v>
      </c>
      <c r="AF1819" s="272">
        <f t="shared" si="115"/>
        <v>1</v>
      </c>
      <c r="AG1819" s="196">
        <f t="shared" si="112"/>
        <v>0.26599</v>
      </c>
    </row>
    <row r="1820" spans="1:33" s="23" customFormat="1" x14ac:dyDescent="0.25">
      <c r="A1820" s="1">
        <v>1959</v>
      </c>
      <c r="B1820" s="1" t="s">
        <v>25</v>
      </c>
      <c r="C1820" s="1" t="str">
        <f t="shared" si="113"/>
        <v>1959NU</v>
      </c>
      <c r="D1820" s="1" t="s">
        <v>57</v>
      </c>
      <c r="E1820" s="1" t="str">
        <f t="shared" si="114"/>
        <v>1959NUC&amp;D</v>
      </c>
      <c r="F1820" s="274">
        <v>0</v>
      </c>
      <c r="G1820" s="274">
        <v>1.0829999999999999E-2</v>
      </c>
      <c r="H1820" s="274">
        <v>0</v>
      </c>
      <c r="I1820" s="274">
        <v>0.31966</v>
      </c>
      <c r="J1820" s="274">
        <v>0</v>
      </c>
      <c r="K1820" s="274">
        <v>0</v>
      </c>
      <c r="L1820" s="274">
        <v>0</v>
      </c>
      <c r="M1820" s="274">
        <v>0</v>
      </c>
      <c r="N1820" s="274">
        <v>0</v>
      </c>
      <c r="O1820" s="274">
        <v>0</v>
      </c>
      <c r="P1820" s="274">
        <v>0</v>
      </c>
      <c r="Q1820" s="274">
        <v>0</v>
      </c>
      <c r="R1820" s="274">
        <v>0</v>
      </c>
      <c r="S1820" s="274">
        <v>0</v>
      </c>
      <c r="T1820" s="274">
        <v>0.29006999999999999</v>
      </c>
      <c r="U1820" s="274">
        <v>0</v>
      </c>
      <c r="V1820" s="274">
        <v>0</v>
      </c>
      <c r="W1820" s="274">
        <v>4.0879999999999972E-2</v>
      </c>
      <c r="X1820" s="274">
        <v>0</v>
      </c>
      <c r="Y1820" s="274">
        <v>0</v>
      </c>
      <c r="Z1820" s="274">
        <v>0</v>
      </c>
      <c r="AA1820" s="274">
        <v>0</v>
      </c>
      <c r="AB1820" s="274">
        <v>0.15045</v>
      </c>
      <c r="AC1820" s="274">
        <v>7.0800000000000002E-2</v>
      </c>
      <c r="AD1820" s="274">
        <v>0.11731000000000003</v>
      </c>
      <c r="AE1820" s="274">
        <v>0</v>
      </c>
      <c r="AF1820" s="272">
        <f t="shared" si="115"/>
        <v>1</v>
      </c>
      <c r="AG1820" s="196">
        <f t="shared" si="112"/>
        <v>0.66950999999999994</v>
      </c>
    </row>
    <row r="1821" spans="1:33" s="23" customFormat="1" x14ac:dyDescent="0.25">
      <c r="A1821" s="1">
        <v>1959</v>
      </c>
      <c r="B1821" s="1" t="s">
        <v>25</v>
      </c>
      <c r="C1821" s="1" t="str">
        <f t="shared" si="113"/>
        <v>1959NU</v>
      </c>
      <c r="D1821" s="1" t="s">
        <v>56</v>
      </c>
      <c r="E1821" s="1" t="str">
        <f t="shared" si="114"/>
        <v>1959NUICI</v>
      </c>
      <c r="F1821" s="196">
        <v>0.12182999999999999</v>
      </c>
      <c r="G1821" s="196">
        <v>0.4264</v>
      </c>
      <c r="H1821" s="196">
        <v>0</v>
      </c>
      <c r="I1821" s="196">
        <v>2.4369999999999999E-2</v>
      </c>
      <c r="J1821" s="196">
        <v>0.1066</v>
      </c>
      <c r="K1821" s="196">
        <v>0</v>
      </c>
      <c r="L1821" s="196">
        <v>0</v>
      </c>
      <c r="M1821" s="196">
        <v>3.0499999999999998E-3</v>
      </c>
      <c r="N1821" s="196">
        <v>6.0899999999999999E-3</v>
      </c>
      <c r="O1821" s="196">
        <v>4.061E-2</v>
      </c>
      <c r="P1821" s="196">
        <v>5.0599999999998979E-3</v>
      </c>
      <c r="Q1821" s="196">
        <v>0</v>
      </c>
      <c r="R1821" s="196">
        <v>0</v>
      </c>
      <c r="S1821" s="196">
        <v>1.0199999999999999E-3</v>
      </c>
      <c r="T1821" s="196">
        <v>0</v>
      </c>
      <c r="U1821" s="196">
        <v>7.11E-3</v>
      </c>
      <c r="V1821" s="196">
        <v>8.1200000000000005E-3</v>
      </c>
      <c r="W1821" s="196">
        <v>8.1220000000000001E-2</v>
      </c>
      <c r="X1821" s="196">
        <v>6.0909999999999999E-2</v>
      </c>
      <c r="Y1821" s="196">
        <v>0.10152</v>
      </c>
      <c r="Z1821" s="196">
        <v>6.0899999999999999E-3</v>
      </c>
      <c r="AA1821" s="196">
        <v>0</v>
      </c>
      <c r="AB1821" s="196">
        <v>0</v>
      </c>
      <c r="AC1821" s="196">
        <v>0</v>
      </c>
      <c r="AD1821" s="196">
        <v>0</v>
      </c>
      <c r="AE1821" s="196">
        <v>0</v>
      </c>
      <c r="AF1821" s="272">
        <f t="shared" si="115"/>
        <v>1</v>
      </c>
      <c r="AG1821" s="196">
        <f t="shared" si="112"/>
        <v>0.26599</v>
      </c>
    </row>
    <row r="1822" spans="1:33" s="23" customFormat="1" x14ac:dyDescent="0.25">
      <c r="A1822" s="1">
        <v>1959</v>
      </c>
      <c r="B1822" s="1" t="s">
        <v>25</v>
      </c>
      <c r="C1822" s="1" t="str">
        <f t="shared" si="113"/>
        <v>1959NU</v>
      </c>
      <c r="D1822" s="1" t="s">
        <v>58</v>
      </c>
      <c r="E1822" s="1" t="str">
        <f t="shared" si="114"/>
        <v>1959NUResidential</v>
      </c>
      <c r="F1822" s="196">
        <v>0.12182999999999999</v>
      </c>
      <c r="G1822" s="196">
        <v>0.4264</v>
      </c>
      <c r="H1822" s="196">
        <v>0</v>
      </c>
      <c r="I1822" s="196">
        <v>2.4369999999999999E-2</v>
      </c>
      <c r="J1822" s="196">
        <v>0.1066</v>
      </c>
      <c r="K1822" s="196">
        <v>0</v>
      </c>
      <c r="L1822" s="196">
        <v>0</v>
      </c>
      <c r="M1822" s="196">
        <v>3.0499999999999998E-3</v>
      </c>
      <c r="N1822" s="196">
        <v>6.0899999999999999E-3</v>
      </c>
      <c r="O1822" s="196">
        <v>4.061E-2</v>
      </c>
      <c r="P1822" s="196">
        <v>5.0599999999998979E-3</v>
      </c>
      <c r="Q1822" s="196">
        <v>0</v>
      </c>
      <c r="R1822" s="196">
        <v>0</v>
      </c>
      <c r="S1822" s="196">
        <v>1.0199999999999999E-3</v>
      </c>
      <c r="T1822" s="196">
        <v>0</v>
      </c>
      <c r="U1822" s="196">
        <v>7.11E-3</v>
      </c>
      <c r="V1822" s="196">
        <v>8.1200000000000005E-3</v>
      </c>
      <c r="W1822" s="196">
        <v>8.1220000000000001E-2</v>
      </c>
      <c r="X1822" s="196">
        <v>6.0909999999999999E-2</v>
      </c>
      <c r="Y1822" s="196">
        <v>0.10152</v>
      </c>
      <c r="Z1822" s="196">
        <v>6.0899999999999999E-3</v>
      </c>
      <c r="AA1822" s="196">
        <v>0</v>
      </c>
      <c r="AB1822" s="196">
        <v>0</v>
      </c>
      <c r="AC1822" s="196">
        <v>0</v>
      </c>
      <c r="AD1822" s="196">
        <v>0</v>
      </c>
      <c r="AE1822" s="196">
        <v>0</v>
      </c>
      <c r="AF1822" s="272">
        <f t="shared" si="115"/>
        <v>1</v>
      </c>
      <c r="AG1822" s="196">
        <f t="shared" si="112"/>
        <v>0.26599</v>
      </c>
    </row>
    <row r="1823" spans="1:33" s="23" customFormat="1" x14ac:dyDescent="0.25">
      <c r="A1823" s="1">
        <v>1960</v>
      </c>
      <c r="B1823" s="1" t="s">
        <v>25</v>
      </c>
      <c r="C1823" s="1" t="str">
        <f t="shared" si="113"/>
        <v>1960NU</v>
      </c>
      <c r="D1823" s="1" t="s">
        <v>57</v>
      </c>
      <c r="E1823" s="1" t="str">
        <f t="shared" si="114"/>
        <v>1960NUC&amp;D</v>
      </c>
      <c r="F1823" s="274">
        <v>0</v>
      </c>
      <c r="G1823" s="274">
        <v>1.0829999999999999E-2</v>
      </c>
      <c r="H1823" s="274">
        <v>0</v>
      </c>
      <c r="I1823" s="274">
        <v>0.31966</v>
      </c>
      <c r="J1823" s="274">
        <v>0</v>
      </c>
      <c r="K1823" s="274">
        <v>0</v>
      </c>
      <c r="L1823" s="274">
        <v>0</v>
      </c>
      <c r="M1823" s="274">
        <v>0</v>
      </c>
      <c r="N1823" s="274">
        <v>0</v>
      </c>
      <c r="O1823" s="274">
        <v>0</v>
      </c>
      <c r="P1823" s="274">
        <v>0</v>
      </c>
      <c r="Q1823" s="274">
        <v>0</v>
      </c>
      <c r="R1823" s="274">
        <v>0</v>
      </c>
      <c r="S1823" s="274">
        <v>0</v>
      </c>
      <c r="T1823" s="274">
        <v>0.29006999999999999</v>
      </c>
      <c r="U1823" s="274">
        <v>0</v>
      </c>
      <c r="V1823" s="274">
        <v>0</v>
      </c>
      <c r="W1823" s="274">
        <v>4.0879999999999972E-2</v>
      </c>
      <c r="X1823" s="274">
        <v>0</v>
      </c>
      <c r="Y1823" s="274">
        <v>0</v>
      </c>
      <c r="Z1823" s="274">
        <v>0</v>
      </c>
      <c r="AA1823" s="274">
        <v>0</v>
      </c>
      <c r="AB1823" s="274">
        <v>0.15045</v>
      </c>
      <c r="AC1823" s="274">
        <v>7.0800000000000002E-2</v>
      </c>
      <c r="AD1823" s="274">
        <v>0.11731000000000003</v>
      </c>
      <c r="AE1823" s="274">
        <v>0</v>
      </c>
      <c r="AF1823" s="272">
        <f t="shared" si="115"/>
        <v>1</v>
      </c>
      <c r="AG1823" s="196">
        <f t="shared" si="112"/>
        <v>0.66950999999999994</v>
      </c>
    </row>
    <row r="1824" spans="1:33" s="23" customFormat="1" x14ac:dyDescent="0.25">
      <c r="A1824" s="1">
        <v>1960</v>
      </c>
      <c r="B1824" s="1" t="s">
        <v>25</v>
      </c>
      <c r="C1824" s="1" t="str">
        <f t="shared" si="113"/>
        <v>1960NU</v>
      </c>
      <c r="D1824" s="1" t="s">
        <v>56</v>
      </c>
      <c r="E1824" s="1" t="str">
        <f t="shared" si="114"/>
        <v>1960NUICI</v>
      </c>
      <c r="F1824" s="196">
        <v>0.12182999999999999</v>
      </c>
      <c r="G1824" s="196">
        <v>0.4264</v>
      </c>
      <c r="H1824" s="196">
        <v>0</v>
      </c>
      <c r="I1824" s="196">
        <v>2.4369999999999999E-2</v>
      </c>
      <c r="J1824" s="196">
        <v>0.1066</v>
      </c>
      <c r="K1824" s="196">
        <v>0</v>
      </c>
      <c r="L1824" s="196">
        <v>0</v>
      </c>
      <c r="M1824" s="196">
        <v>3.0499999999999998E-3</v>
      </c>
      <c r="N1824" s="196">
        <v>6.0899999999999999E-3</v>
      </c>
      <c r="O1824" s="196">
        <v>4.061E-2</v>
      </c>
      <c r="P1824" s="196">
        <v>5.0599999999998979E-3</v>
      </c>
      <c r="Q1824" s="196">
        <v>0</v>
      </c>
      <c r="R1824" s="196">
        <v>0</v>
      </c>
      <c r="S1824" s="196">
        <v>1.0199999999999999E-3</v>
      </c>
      <c r="T1824" s="196">
        <v>0</v>
      </c>
      <c r="U1824" s="196">
        <v>7.11E-3</v>
      </c>
      <c r="V1824" s="196">
        <v>8.1200000000000005E-3</v>
      </c>
      <c r="W1824" s="196">
        <v>8.1220000000000001E-2</v>
      </c>
      <c r="X1824" s="196">
        <v>6.0909999999999999E-2</v>
      </c>
      <c r="Y1824" s="197">
        <v>0.10152</v>
      </c>
      <c r="Z1824" s="196">
        <v>6.0899999999999999E-3</v>
      </c>
      <c r="AA1824" s="196">
        <v>0</v>
      </c>
      <c r="AB1824" s="196">
        <v>0</v>
      </c>
      <c r="AC1824" s="196">
        <v>0</v>
      </c>
      <c r="AD1824" s="196">
        <v>0</v>
      </c>
      <c r="AE1824" s="196">
        <v>0</v>
      </c>
      <c r="AF1824" s="272">
        <f t="shared" si="115"/>
        <v>1</v>
      </c>
      <c r="AG1824" s="196">
        <f t="shared" si="112"/>
        <v>0.26599</v>
      </c>
    </row>
    <row r="1825" spans="1:33" s="23" customFormat="1" x14ac:dyDescent="0.25">
      <c r="A1825" s="1">
        <v>1960</v>
      </c>
      <c r="B1825" s="1" t="s">
        <v>25</v>
      </c>
      <c r="C1825" s="1" t="str">
        <f t="shared" si="113"/>
        <v>1960NU</v>
      </c>
      <c r="D1825" s="1" t="s">
        <v>58</v>
      </c>
      <c r="E1825" s="1" t="str">
        <f t="shared" si="114"/>
        <v>1960NUResidential</v>
      </c>
      <c r="F1825" s="196">
        <v>0.12182999999999999</v>
      </c>
      <c r="G1825" s="196">
        <v>0.4264</v>
      </c>
      <c r="H1825" s="196">
        <v>0</v>
      </c>
      <c r="I1825" s="196">
        <v>2.4369999999999999E-2</v>
      </c>
      <c r="J1825" s="196">
        <v>0.1066</v>
      </c>
      <c r="K1825" s="196">
        <v>0</v>
      </c>
      <c r="L1825" s="196">
        <v>0</v>
      </c>
      <c r="M1825" s="196">
        <v>3.0499999999999998E-3</v>
      </c>
      <c r="N1825" s="196">
        <v>6.0899999999999999E-3</v>
      </c>
      <c r="O1825" s="196">
        <v>4.061E-2</v>
      </c>
      <c r="P1825" s="196">
        <v>5.0599999999998979E-3</v>
      </c>
      <c r="Q1825" s="196">
        <v>0</v>
      </c>
      <c r="R1825" s="196">
        <v>0</v>
      </c>
      <c r="S1825" s="196">
        <v>1.0199999999999999E-3</v>
      </c>
      <c r="T1825" s="196">
        <v>0</v>
      </c>
      <c r="U1825" s="196">
        <v>7.11E-3</v>
      </c>
      <c r="V1825" s="196">
        <v>8.1200000000000005E-3</v>
      </c>
      <c r="W1825" s="196">
        <v>8.1220000000000001E-2</v>
      </c>
      <c r="X1825" s="196">
        <v>6.0909999999999999E-2</v>
      </c>
      <c r="Y1825" s="196">
        <v>0.10152</v>
      </c>
      <c r="Z1825" s="196">
        <v>6.0899999999999999E-3</v>
      </c>
      <c r="AA1825" s="196">
        <v>0</v>
      </c>
      <c r="AB1825" s="196">
        <v>0</v>
      </c>
      <c r="AC1825" s="196">
        <v>0</v>
      </c>
      <c r="AD1825" s="196">
        <v>0</v>
      </c>
      <c r="AE1825" s="196">
        <v>0</v>
      </c>
      <c r="AF1825" s="272">
        <f t="shared" si="115"/>
        <v>1</v>
      </c>
      <c r="AG1825" s="196">
        <f t="shared" si="112"/>
        <v>0.26599</v>
      </c>
    </row>
    <row r="1826" spans="1:33" s="23" customFormat="1" x14ac:dyDescent="0.25">
      <c r="A1826" s="1">
        <v>1961</v>
      </c>
      <c r="B1826" s="1" t="s">
        <v>25</v>
      </c>
      <c r="C1826" s="1" t="str">
        <f t="shared" si="113"/>
        <v>1961NU</v>
      </c>
      <c r="D1826" s="1" t="s">
        <v>57</v>
      </c>
      <c r="E1826" s="1" t="str">
        <f t="shared" si="114"/>
        <v>1961NUC&amp;D</v>
      </c>
      <c r="F1826" s="274">
        <v>0</v>
      </c>
      <c r="G1826" s="274">
        <v>1.0829999999999999E-2</v>
      </c>
      <c r="H1826" s="274">
        <v>0</v>
      </c>
      <c r="I1826" s="274">
        <v>0.31966</v>
      </c>
      <c r="J1826" s="274">
        <v>0</v>
      </c>
      <c r="K1826" s="274">
        <v>0</v>
      </c>
      <c r="L1826" s="274">
        <v>0</v>
      </c>
      <c r="M1826" s="274">
        <v>0</v>
      </c>
      <c r="N1826" s="274">
        <v>0</v>
      </c>
      <c r="O1826" s="274">
        <v>0</v>
      </c>
      <c r="P1826" s="274">
        <v>0</v>
      </c>
      <c r="Q1826" s="274">
        <v>0</v>
      </c>
      <c r="R1826" s="274">
        <v>0</v>
      </c>
      <c r="S1826" s="274">
        <v>0</v>
      </c>
      <c r="T1826" s="274">
        <v>0.29006999999999999</v>
      </c>
      <c r="U1826" s="274">
        <v>0</v>
      </c>
      <c r="V1826" s="274">
        <v>0</v>
      </c>
      <c r="W1826" s="274">
        <v>4.0879999999999972E-2</v>
      </c>
      <c r="X1826" s="274">
        <v>0</v>
      </c>
      <c r="Y1826" s="274">
        <v>0</v>
      </c>
      <c r="Z1826" s="274">
        <v>0</v>
      </c>
      <c r="AA1826" s="274">
        <v>0</v>
      </c>
      <c r="AB1826" s="274">
        <v>0.15045</v>
      </c>
      <c r="AC1826" s="274">
        <v>7.0800000000000002E-2</v>
      </c>
      <c r="AD1826" s="274">
        <v>0.11731000000000003</v>
      </c>
      <c r="AE1826" s="274">
        <v>0</v>
      </c>
      <c r="AF1826" s="272">
        <f t="shared" si="115"/>
        <v>1</v>
      </c>
      <c r="AG1826" s="196">
        <f t="shared" si="112"/>
        <v>0.66950999999999994</v>
      </c>
    </row>
    <row r="1827" spans="1:33" s="23" customFormat="1" x14ac:dyDescent="0.25">
      <c r="A1827" s="1">
        <v>1961</v>
      </c>
      <c r="B1827" s="1" t="s">
        <v>25</v>
      </c>
      <c r="C1827" s="1" t="str">
        <f t="shared" si="113"/>
        <v>1961NU</v>
      </c>
      <c r="D1827" s="1" t="s">
        <v>56</v>
      </c>
      <c r="E1827" s="1" t="str">
        <f t="shared" si="114"/>
        <v>1961NUICI</v>
      </c>
      <c r="F1827" s="196">
        <v>0.12182999999999999</v>
      </c>
      <c r="G1827" s="196">
        <v>0.4264</v>
      </c>
      <c r="H1827" s="196">
        <v>0</v>
      </c>
      <c r="I1827" s="196">
        <v>2.4369999999999999E-2</v>
      </c>
      <c r="J1827" s="196">
        <v>0.1066</v>
      </c>
      <c r="K1827" s="196">
        <v>0</v>
      </c>
      <c r="L1827" s="196">
        <v>0</v>
      </c>
      <c r="M1827" s="196">
        <v>3.0499999999999998E-3</v>
      </c>
      <c r="N1827" s="196">
        <v>6.0899999999999999E-3</v>
      </c>
      <c r="O1827" s="196">
        <v>4.061E-2</v>
      </c>
      <c r="P1827" s="196">
        <v>5.0599999999998979E-3</v>
      </c>
      <c r="Q1827" s="196">
        <v>0</v>
      </c>
      <c r="R1827" s="196">
        <v>0</v>
      </c>
      <c r="S1827" s="196">
        <v>1.0199999999999999E-3</v>
      </c>
      <c r="T1827" s="196">
        <v>0</v>
      </c>
      <c r="U1827" s="196">
        <v>7.11E-3</v>
      </c>
      <c r="V1827" s="196">
        <v>8.1200000000000005E-3</v>
      </c>
      <c r="W1827" s="196">
        <v>8.1220000000000001E-2</v>
      </c>
      <c r="X1827" s="196">
        <v>6.0909999999999999E-2</v>
      </c>
      <c r="Y1827" s="196">
        <v>0.10152</v>
      </c>
      <c r="Z1827" s="196">
        <v>6.0899999999999999E-3</v>
      </c>
      <c r="AA1827" s="196">
        <v>0</v>
      </c>
      <c r="AB1827" s="196">
        <v>0</v>
      </c>
      <c r="AC1827" s="196">
        <v>0</v>
      </c>
      <c r="AD1827" s="196">
        <v>0</v>
      </c>
      <c r="AE1827" s="196">
        <v>0</v>
      </c>
      <c r="AF1827" s="272">
        <f t="shared" si="115"/>
        <v>1</v>
      </c>
      <c r="AG1827" s="196">
        <f t="shared" si="112"/>
        <v>0.26599</v>
      </c>
    </row>
    <row r="1828" spans="1:33" s="23" customFormat="1" x14ac:dyDescent="0.25">
      <c r="A1828" s="1">
        <v>1961</v>
      </c>
      <c r="B1828" s="1" t="s">
        <v>25</v>
      </c>
      <c r="C1828" s="1" t="str">
        <f t="shared" si="113"/>
        <v>1961NU</v>
      </c>
      <c r="D1828" s="1" t="s">
        <v>58</v>
      </c>
      <c r="E1828" s="1" t="str">
        <f t="shared" si="114"/>
        <v>1961NUResidential</v>
      </c>
      <c r="F1828" s="196">
        <v>0.12182999999999999</v>
      </c>
      <c r="G1828" s="196">
        <v>0.4264</v>
      </c>
      <c r="H1828" s="196">
        <v>0</v>
      </c>
      <c r="I1828" s="196">
        <v>2.4369999999999999E-2</v>
      </c>
      <c r="J1828" s="196">
        <v>0.1066</v>
      </c>
      <c r="K1828" s="196">
        <v>0</v>
      </c>
      <c r="L1828" s="196">
        <v>0</v>
      </c>
      <c r="M1828" s="196">
        <v>3.0499999999999998E-3</v>
      </c>
      <c r="N1828" s="196">
        <v>6.0899999999999999E-3</v>
      </c>
      <c r="O1828" s="196">
        <v>4.061E-2</v>
      </c>
      <c r="P1828" s="196">
        <v>5.0599999999998979E-3</v>
      </c>
      <c r="Q1828" s="196">
        <v>0</v>
      </c>
      <c r="R1828" s="196">
        <v>0</v>
      </c>
      <c r="S1828" s="196">
        <v>1.0199999999999999E-3</v>
      </c>
      <c r="T1828" s="196">
        <v>0</v>
      </c>
      <c r="U1828" s="196">
        <v>7.11E-3</v>
      </c>
      <c r="V1828" s="196">
        <v>8.1200000000000005E-3</v>
      </c>
      <c r="W1828" s="196">
        <v>8.1220000000000001E-2</v>
      </c>
      <c r="X1828" s="196">
        <v>6.0909999999999999E-2</v>
      </c>
      <c r="Y1828" s="197">
        <v>0.10152</v>
      </c>
      <c r="Z1828" s="196">
        <v>6.0899999999999999E-3</v>
      </c>
      <c r="AA1828" s="196">
        <v>0</v>
      </c>
      <c r="AB1828" s="196">
        <v>0</v>
      </c>
      <c r="AC1828" s="196">
        <v>0</v>
      </c>
      <c r="AD1828" s="196">
        <v>0</v>
      </c>
      <c r="AE1828" s="196">
        <v>0</v>
      </c>
      <c r="AF1828" s="272">
        <f t="shared" si="115"/>
        <v>1</v>
      </c>
      <c r="AG1828" s="196">
        <f t="shared" si="112"/>
        <v>0.26599</v>
      </c>
    </row>
    <row r="1829" spans="1:33" s="23" customFormat="1" x14ac:dyDescent="0.25">
      <c r="A1829" s="1">
        <v>1962</v>
      </c>
      <c r="B1829" s="1" t="s">
        <v>25</v>
      </c>
      <c r="C1829" s="1" t="str">
        <f t="shared" si="113"/>
        <v>1962NU</v>
      </c>
      <c r="D1829" s="1" t="s">
        <v>57</v>
      </c>
      <c r="E1829" s="1" t="str">
        <f t="shared" si="114"/>
        <v>1962NUC&amp;D</v>
      </c>
      <c r="F1829" s="274">
        <v>0</v>
      </c>
      <c r="G1829" s="274">
        <v>1.0829999999999999E-2</v>
      </c>
      <c r="H1829" s="274">
        <v>0</v>
      </c>
      <c r="I1829" s="274">
        <v>0.31966</v>
      </c>
      <c r="J1829" s="274">
        <v>0</v>
      </c>
      <c r="K1829" s="274">
        <v>0</v>
      </c>
      <c r="L1829" s="274">
        <v>0</v>
      </c>
      <c r="M1829" s="274">
        <v>0</v>
      </c>
      <c r="N1829" s="274">
        <v>0</v>
      </c>
      <c r="O1829" s="274">
        <v>0</v>
      </c>
      <c r="P1829" s="274">
        <v>0</v>
      </c>
      <c r="Q1829" s="274">
        <v>0</v>
      </c>
      <c r="R1829" s="274">
        <v>0</v>
      </c>
      <c r="S1829" s="274">
        <v>0</v>
      </c>
      <c r="T1829" s="274">
        <v>0.29006999999999999</v>
      </c>
      <c r="U1829" s="274">
        <v>0</v>
      </c>
      <c r="V1829" s="274">
        <v>0</v>
      </c>
      <c r="W1829" s="274">
        <v>4.0879999999999972E-2</v>
      </c>
      <c r="X1829" s="274">
        <v>0</v>
      </c>
      <c r="Y1829" s="274">
        <v>0</v>
      </c>
      <c r="Z1829" s="274">
        <v>0</v>
      </c>
      <c r="AA1829" s="274">
        <v>0</v>
      </c>
      <c r="AB1829" s="274">
        <v>0.15045</v>
      </c>
      <c r="AC1829" s="274">
        <v>7.0800000000000002E-2</v>
      </c>
      <c r="AD1829" s="274">
        <v>0.11731000000000003</v>
      </c>
      <c r="AE1829" s="274">
        <v>0</v>
      </c>
      <c r="AF1829" s="272">
        <f t="shared" si="115"/>
        <v>1</v>
      </c>
      <c r="AG1829" s="196">
        <f t="shared" si="112"/>
        <v>0.66950999999999994</v>
      </c>
    </row>
    <row r="1830" spans="1:33" s="23" customFormat="1" x14ac:dyDescent="0.25">
      <c r="A1830" s="1">
        <v>1962</v>
      </c>
      <c r="B1830" s="1" t="s">
        <v>25</v>
      </c>
      <c r="C1830" s="1" t="str">
        <f t="shared" si="113"/>
        <v>1962NU</v>
      </c>
      <c r="D1830" s="1" t="s">
        <v>56</v>
      </c>
      <c r="E1830" s="1" t="str">
        <f t="shared" si="114"/>
        <v>1962NUICI</v>
      </c>
      <c r="F1830" s="196">
        <v>0.12182999999999999</v>
      </c>
      <c r="G1830" s="196">
        <v>0.4264</v>
      </c>
      <c r="H1830" s="196">
        <v>0</v>
      </c>
      <c r="I1830" s="196">
        <v>2.4369999999999999E-2</v>
      </c>
      <c r="J1830" s="196">
        <v>0.1066</v>
      </c>
      <c r="K1830" s="196">
        <v>0</v>
      </c>
      <c r="L1830" s="196">
        <v>0</v>
      </c>
      <c r="M1830" s="196">
        <v>3.0499999999999998E-3</v>
      </c>
      <c r="N1830" s="196">
        <v>6.0899999999999999E-3</v>
      </c>
      <c r="O1830" s="196">
        <v>4.061E-2</v>
      </c>
      <c r="P1830" s="196">
        <v>5.0599999999998979E-3</v>
      </c>
      <c r="Q1830" s="196">
        <v>0</v>
      </c>
      <c r="R1830" s="196">
        <v>0</v>
      </c>
      <c r="S1830" s="196">
        <v>1.0199999999999999E-3</v>
      </c>
      <c r="T1830" s="196">
        <v>0</v>
      </c>
      <c r="U1830" s="196">
        <v>7.11E-3</v>
      </c>
      <c r="V1830" s="196">
        <v>8.1200000000000005E-3</v>
      </c>
      <c r="W1830" s="196">
        <v>8.1220000000000001E-2</v>
      </c>
      <c r="X1830" s="196">
        <v>6.0909999999999999E-2</v>
      </c>
      <c r="Y1830" s="196">
        <v>0.10152</v>
      </c>
      <c r="Z1830" s="196">
        <v>6.0899999999999999E-3</v>
      </c>
      <c r="AA1830" s="196">
        <v>0</v>
      </c>
      <c r="AB1830" s="196">
        <v>0</v>
      </c>
      <c r="AC1830" s="196">
        <v>0</v>
      </c>
      <c r="AD1830" s="196">
        <v>0</v>
      </c>
      <c r="AE1830" s="196">
        <v>0</v>
      </c>
      <c r="AF1830" s="272">
        <f t="shared" si="115"/>
        <v>1</v>
      </c>
      <c r="AG1830" s="196">
        <f t="shared" ref="AG1830:AG1893" si="116">SUM(S1830:AE1830)</f>
        <v>0.26599</v>
      </c>
    </row>
    <row r="1831" spans="1:33" s="23" customFormat="1" x14ac:dyDescent="0.25">
      <c r="A1831" s="1">
        <v>1962</v>
      </c>
      <c r="B1831" s="1" t="s">
        <v>25</v>
      </c>
      <c r="C1831" s="1" t="str">
        <f t="shared" si="113"/>
        <v>1962NU</v>
      </c>
      <c r="D1831" s="1" t="s">
        <v>58</v>
      </c>
      <c r="E1831" s="1" t="str">
        <f t="shared" si="114"/>
        <v>1962NUResidential</v>
      </c>
      <c r="F1831" s="196">
        <v>0.12182999999999999</v>
      </c>
      <c r="G1831" s="196">
        <v>0.4264</v>
      </c>
      <c r="H1831" s="196">
        <v>0</v>
      </c>
      <c r="I1831" s="196">
        <v>2.4369999999999999E-2</v>
      </c>
      <c r="J1831" s="196">
        <v>0.1066</v>
      </c>
      <c r="K1831" s="196">
        <v>0</v>
      </c>
      <c r="L1831" s="196">
        <v>0</v>
      </c>
      <c r="M1831" s="196">
        <v>3.0499999999999998E-3</v>
      </c>
      <c r="N1831" s="196">
        <v>6.0899999999999999E-3</v>
      </c>
      <c r="O1831" s="196">
        <v>4.061E-2</v>
      </c>
      <c r="P1831" s="196">
        <v>5.0599999999998979E-3</v>
      </c>
      <c r="Q1831" s="196">
        <v>0</v>
      </c>
      <c r="R1831" s="196">
        <v>0</v>
      </c>
      <c r="S1831" s="196">
        <v>1.0199999999999999E-3</v>
      </c>
      <c r="T1831" s="196">
        <v>0</v>
      </c>
      <c r="U1831" s="196">
        <v>7.11E-3</v>
      </c>
      <c r="V1831" s="196">
        <v>8.1200000000000005E-3</v>
      </c>
      <c r="W1831" s="196">
        <v>8.1220000000000001E-2</v>
      </c>
      <c r="X1831" s="196">
        <v>6.0909999999999999E-2</v>
      </c>
      <c r="Y1831" s="196">
        <v>0.10152</v>
      </c>
      <c r="Z1831" s="196">
        <v>6.0899999999999999E-3</v>
      </c>
      <c r="AA1831" s="196">
        <v>0</v>
      </c>
      <c r="AB1831" s="196">
        <v>0</v>
      </c>
      <c r="AC1831" s="196">
        <v>0</v>
      </c>
      <c r="AD1831" s="196">
        <v>0</v>
      </c>
      <c r="AE1831" s="196">
        <v>0</v>
      </c>
      <c r="AF1831" s="272">
        <f t="shared" si="115"/>
        <v>1</v>
      </c>
      <c r="AG1831" s="196">
        <f t="shared" si="116"/>
        <v>0.26599</v>
      </c>
    </row>
    <row r="1832" spans="1:33" s="23" customFormat="1" x14ac:dyDescent="0.25">
      <c r="A1832" s="1">
        <v>1963</v>
      </c>
      <c r="B1832" s="1" t="s">
        <v>25</v>
      </c>
      <c r="C1832" s="1" t="str">
        <f t="shared" si="113"/>
        <v>1963NU</v>
      </c>
      <c r="D1832" s="1" t="s">
        <v>57</v>
      </c>
      <c r="E1832" s="1" t="str">
        <f t="shared" si="114"/>
        <v>1963NUC&amp;D</v>
      </c>
      <c r="F1832" s="274">
        <v>0</v>
      </c>
      <c r="G1832" s="274">
        <v>1.0829999999999999E-2</v>
      </c>
      <c r="H1832" s="274">
        <v>0</v>
      </c>
      <c r="I1832" s="274">
        <v>0.31966</v>
      </c>
      <c r="J1832" s="274">
        <v>0</v>
      </c>
      <c r="K1832" s="274">
        <v>0</v>
      </c>
      <c r="L1832" s="274">
        <v>0</v>
      </c>
      <c r="M1832" s="274">
        <v>0</v>
      </c>
      <c r="N1832" s="274">
        <v>0</v>
      </c>
      <c r="O1832" s="274">
        <v>0</v>
      </c>
      <c r="P1832" s="274">
        <v>0</v>
      </c>
      <c r="Q1832" s="274">
        <v>0</v>
      </c>
      <c r="R1832" s="274">
        <v>0</v>
      </c>
      <c r="S1832" s="274">
        <v>0</v>
      </c>
      <c r="T1832" s="274">
        <v>0.29006999999999999</v>
      </c>
      <c r="U1832" s="274">
        <v>0</v>
      </c>
      <c r="V1832" s="274">
        <v>0</v>
      </c>
      <c r="W1832" s="274">
        <v>4.0879999999999972E-2</v>
      </c>
      <c r="X1832" s="274">
        <v>0</v>
      </c>
      <c r="Y1832" s="274">
        <v>0</v>
      </c>
      <c r="Z1832" s="274">
        <v>0</v>
      </c>
      <c r="AA1832" s="274">
        <v>0</v>
      </c>
      <c r="AB1832" s="274">
        <v>0.15045</v>
      </c>
      <c r="AC1832" s="274">
        <v>7.0800000000000002E-2</v>
      </c>
      <c r="AD1832" s="274">
        <v>0.11731000000000003</v>
      </c>
      <c r="AE1832" s="274">
        <v>0</v>
      </c>
      <c r="AF1832" s="272">
        <f t="shared" si="115"/>
        <v>1</v>
      </c>
      <c r="AG1832" s="196">
        <f t="shared" si="116"/>
        <v>0.66950999999999994</v>
      </c>
    </row>
    <row r="1833" spans="1:33" s="23" customFormat="1" x14ac:dyDescent="0.25">
      <c r="A1833" s="1">
        <v>1963</v>
      </c>
      <c r="B1833" s="1" t="s">
        <v>25</v>
      </c>
      <c r="C1833" s="1" t="str">
        <f t="shared" si="113"/>
        <v>1963NU</v>
      </c>
      <c r="D1833" s="1" t="s">
        <v>56</v>
      </c>
      <c r="E1833" s="1" t="str">
        <f t="shared" si="114"/>
        <v>1963NUICI</v>
      </c>
      <c r="F1833" s="196">
        <v>0.12182999999999999</v>
      </c>
      <c r="G1833" s="196">
        <v>0.4264</v>
      </c>
      <c r="H1833" s="196">
        <v>0</v>
      </c>
      <c r="I1833" s="196">
        <v>2.4369999999999999E-2</v>
      </c>
      <c r="J1833" s="196">
        <v>0.1066</v>
      </c>
      <c r="K1833" s="196">
        <v>0</v>
      </c>
      <c r="L1833" s="196">
        <v>0</v>
      </c>
      <c r="M1833" s="196">
        <v>3.0499999999999998E-3</v>
      </c>
      <c r="N1833" s="196">
        <v>6.0899999999999999E-3</v>
      </c>
      <c r="O1833" s="196">
        <v>4.061E-2</v>
      </c>
      <c r="P1833" s="196">
        <v>5.0599999999998979E-3</v>
      </c>
      <c r="Q1833" s="196">
        <v>0</v>
      </c>
      <c r="R1833" s="196">
        <v>0</v>
      </c>
      <c r="S1833" s="196">
        <v>1.0199999999999999E-3</v>
      </c>
      <c r="T1833" s="196">
        <v>0</v>
      </c>
      <c r="U1833" s="196">
        <v>7.11E-3</v>
      </c>
      <c r="V1833" s="196">
        <v>8.1200000000000005E-3</v>
      </c>
      <c r="W1833" s="196">
        <v>8.1220000000000001E-2</v>
      </c>
      <c r="X1833" s="196">
        <v>6.0909999999999999E-2</v>
      </c>
      <c r="Y1833" s="197">
        <v>0.10152</v>
      </c>
      <c r="Z1833" s="196">
        <v>6.0899999999999999E-3</v>
      </c>
      <c r="AA1833" s="196">
        <v>0</v>
      </c>
      <c r="AB1833" s="196">
        <v>0</v>
      </c>
      <c r="AC1833" s="196">
        <v>0</v>
      </c>
      <c r="AD1833" s="196">
        <v>0</v>
      </c>
      <c r="AE1833" s="196">
        <v>0</v>
      </c>
      <c r="AF1833" s="272">
        <f t="shared" si="115"/>
        <v>1</v>
      </c>
      <c r="AG1833" s="196">
        <f t="shared" si="116"/>
        <v>0.26599</v>
      </c>
    </row>
    <row r="1834" spans="1:33" s="23" customFormat="1" x14ac:dyDescent="0.25">
      <c r="A1834" s="1">
        <v>1963</v>
      </c>
      <c r="B1834" s="1" t="s">
        <v>25</v>
      </c>
      <c r="C1834" s="1" t="str">
        <f t="shared" si="113"/>
        <v>1963NU</v>
      </c>
      <c r="D1834" s="1" t="s">
        <v>58</v>
      </c>
      <c r="E1834" s="1" t="str">
        <f t="shared" si="114"/>
        <v>1963NUResidential</v>
      </c>
      <c r="F1834" s="196">
        <v>0.12182999999999999</v>
      </c>
      <c r="G1834" s="196">
        <v>0.4264</v>
      </c>
      <c r="H1834" s="196">
        <v>0</v>
      </c>
      <c r="I1834" s="196">
        <v>2.4369999999999999E-2</v>
      </c>
      <c r="J1834" s="196">
        <v>0.1066</v>
      </c>
      <c r="K1834" s="196">
        <v>0</v>
      </c>
      <c r="L1834" s="196">
        <v>0</v>
      </c>
      <c r="M1834" s="196">
        <v>3.0499999999999998E-3</v>
      </c>
      <c r="N1834" s="196">
        <v>6.0899999999999999E-3</v>
      </c>
      <c r="O1834" s="196">
        <v>4.061E-2</v>
      </c>
      <c r="P1834" s="196">
        <v>5.0599999999998979E-3</v>
      </c>
      <c r="Q1834" s="196">
        <v>0</v>
      </c>
      <c r="R1834" s="196">
        <v>0</v>
      </c>
      <c r="S1834" s="196">
        <v>1.0199999999999999E-3</v>
      </c>
      <c r="T1834" s="196">
        <v>0</v>
      </c>
      <c r="U1834" s="196">
        <v>7.11E-3</v>
      </c>
      <c r="V1834" s="196">
        <v>8.1200000000000005E-3</v>
      </c>
      <c r="W1834" s="196">
        <v>8.1220000000000001E-2</v>
      </c>
      <c r="X1834" s="196">
        <v>6.0909999999999999E-2</v>
      </c>
      <c r="Y1834" s="196">
        <v>0.10152</v>
      </c>
      <c r="Z1834" s="196">
        <v>6.0899999999999999E-3</v>
      </c>
      <c r="AA1834" s="196">
        <v>0</v>
      </c>
      <c r="AB1834" s="196">
        <v>0</v>
      </c>
      <c r="AC1834" s="196">
        <v>0</v>
      </c>
      <c r="AD1834" s="196">
        <v>0</v>
      </c>
      <c r="AE1834" s="196">
        <v>0</v>
      </c>
      <c r="AF1834" s="272">
        <f t="shared" si="115"/>
        <v>1</v>
      </c>
      <c r="AG1834" s="196">
        <f t="shared" si="116"/>
        <v>0.26599</v>
      </c>
    </row>
    <row r="1835" spans="1:33" s="23" customFormat="1" x14ac:dyDescent="0.25">
      <c r="A1835" s="1">
        <v>1964</v>
      </c>
      <c r="B1835" s="1" t="s">
        <v>25</v>
      </c>
      <c r="C1835" s="1" t="str">
        <f t="shared" si="113"/>
        <v>1964NU</v>
      </c>
      <c r="D1835" s="1" t="s">
        <v>57</v>
      </c>
      <c r="E1835" s="1" t="str">
        <f t="shared" si="114"/>
        <v>1964NUC&amp;D</v>
      </c>
      <c r="F1835" s="274">
        <v>0</v>
      </c>
      <c r="G1835" s="274">
        <v>1.0829999999999999E-2</v>
      </c>
      <c r="H1835" s="274">
        <v>0</v>
      </c>
      <c r="I1835" s="274">
        <v>0.31966</v>
      </c>
      <c r="J1835" s="274">
        <v>0</v>
      </c>
      <c r="K1835" s="274">
        <v>0</v>
      </c>
      <c r="L1835" s="274">
        <v>0</v>
      </c>
      <c r="M1835" s="274">
        <v>0</v>
      </c>
      <c r="N1835" s="274">
        <v>0</v>
      </c>
      <c r="O1835" s="274">
        <v>0</v>
      </c>
      <c r="P1835" s="274">
        <v>0</v>
      </c>
      <c r="Q1835" s="274">
        <v>0</v>
      </c>
      <c r="R1835" s="274">
        <v>0</v>
      </c>
      <c r="S1835" s="274">
        <v>0</v>
      </c>
      <c r="T1835" s="274">
        <v>0.29006999999999999</v>
      </c>
      <c r="U1835" s="274">
        <v>0</v>
      </c>
      <c r="V1835" s="274">
        <v>0</v>
      </c>
      <c r="W1835" s="274">
        <v>4.0879999999999972E-2</v>
      </c>
      <c r="X1835" s="274">
        <v>0</v>
      </c>
      <c r="Y1835" s="274">
        <v>0</v>
      </c>
      <c r="Z1835" s="274">
        <v>0</v>
      </c>
      <c r="AA1835" s="274">
        <v>0</v>
      </c>
      <c r="AB1835" s="274">
        <v>0.15045</v>
      </c>
      <c r="AC1835" s="274">
        <v>7.0800000000000002E-2</v>
      </c>
      <c r="AD1835" s="274">
        <v>0.11731000000000003</v>
      </c>
      <c r="AE1835" s="274">
        <v>0</v>
      </c>
      <c r="AF1835" s="272">
        <f t="shared" si="115"/>
        <v>1</v>
      </c>
      <c r="AG1835" s="196">
        <f t="shared" si="116"/>
        <v>0.66950999999999994</v>
      </c>
    </row>
    <row r="1836" spans="1:33" s="23" customFormat="1" x14ac:dyDescent="0.25">
      <c r="A1836" s="1">
        <v>1964</v>
      </c>
      <c r="B1836" s="1" t="s">
        <v>25</v>
      </c>
      <c r="C1836" s="1" t="str">
        <f t="shared" si="113"/>
        <v>1964NU</v>
      </c>
      <c r="D1836" s="1" t="s">
        <v>56</v>
      </c>
      <c r="E1836" s="1" t="str">
        <f t="shared" si="114"/>
        <v>1964NUICI</v>
      </c>
      <c r="F1836" s="196">
        <v>0.12182999999999999</v>
      </c>
      <c r="G1836" s="196">
        <v>0.4264</v>
      </c>
      <c r="H1836" s="196">
        <v>0</v>
      </c>
      <c r="I1836" s="196">
        <v>2.4369999999999999E-2</v>
      </c>
      <c r="J1836" s="196">
        <v>0.1066</v>
      </c>
      <c r="K1836" s="196">
        <v>0</v>
      </c>
      <c r="L1836" s="196">
        <v>0</v>
      </c>
      <c r="M1836" s="196">
        <v>3.0499999999999998E-3</v>
      </c>
      <c r="N1836" s="196">
        <v>6.0899999999999999E-3</v>
      </c>
      <c r="O1836" s="196">
        <v>4.061E-2</v>
      </c>
      <c r="P1836" s="196">
        <v>5.0599999999998979E-3</v>
      </c>
      <c r="Q1836" s="196">
        <v>0</v>
      </c>
      <c r="R1836" s="196">
        <v>0</v>
      </c>
      <c r="S1836" s="196">
        <v>1.0199999999999999E-3</v>
      </c>
      <c r="T1836" s="196">
        <v>0</v>
      </c>
      <c r="U1836" s="196">
        <v>7.11E-3</v>
      </c>
      <c r="V1836" s="196">
        <v>8.1200000000000005E-3</v>
      </c>
      <c r="W1836" s="196">
        <v>8.1220000000000001E-2</v>
      </c>
      <c r="X1836" s="196">
        <v>6.0909999999999999E-2</v>
      </c>
      <c r="Y1836" s="196">
        <v>0.10152</v>
      </c>
      <c r="Z1836" s="196">
        <v>6.0899999999999999E-3</v>
      </c>
      <c r="AA1836" s="196">
        <v>0</v>
      </c>
      <c r="AB1836" s="196">
        <v>0</v>
      </c>
      <c r="AC1836" s="196">
        <v>0</v>
      </c>
      <c r="AD1836" s="196">
        <v>0</v>
      </c>
      <c r="AE1836" s="196">
        <v>0</v>
      </c>
      <c r="AF1836" s="272">
        <f t="shared" si="115"/>
        <v>1</v>
      </c>
      <c r="AG1836" s="196">
        <f t="shared" si="116"/>
        <v>0.26599</v>
      </c>
    </row>
    <row r="1837" spans="1:33" s="23" customFormat="1" x14ac:dyDescent="0.25">
      <c r="A1837" s="1">
        <v>1964</v>
      </c>
      <c r="B1837" s="1" t="s">
        <v>25</v>
      </c>
      <c r="C1837" s="1" t="str">
        <f t="shared" si="113"/>
        <v>1964NU</v>
      </c>
      <c r="D1837" s="1" t="s">
        <v>58</v>
      </c>
      <c r="E1837" s="1" t="str">
        <f t="shared" si="114"/>
        <v>1964NUResidential</v>
      </c>
      <c r="F1837" s="196">
        <v>0.12182999999999999</v>
      </c>
      <c r="G1837" s="196">
        <v>0.4264</v>
      </c>
      <c r="H1837" s="196">
        <v>0</v>
      </c>
      <c r="I1837" s="196">
        <v>2.4369999999999999E-2</v>
      </c>
      <c r="J1837" s="196">
        <v>0.1066</v>
      </c>
      <c r="K1837" s="196">
        <v>0</v>
      </c>
      <c r="L1837" s="196">
        <v>0</v>
      </c>
      <c r="M1837" s="196">
        <v>3.0499999999999998E-3</v>
      </c>
      <c r="N1837" s="196">
        <v>6.0899999999999999E-3</v>
      </c>
      <c r="O1837" s="196">
        <v>4.061E-2</v>
      </c>
      <c r="P1837" s="196">
        <v>5.0599999999998979E-3</v>
      </c>
      <c r="Q1837" s="196">
        <v>0</v>
      </c>
      <c r="R1837" s="196">
        <v>0</v>
      </c>
      <c r="S1837" s="196">
        <v>1.0199999999999999E-3</v>
      </c>
      <c r="T1837" s="196">
        <v>0</v>
      </c>
      <c r="U1837" s="196">
        <v>7.11E-3</v>
      </c>
      <c r="V1837" s="196">
        <v>8.1200000000000005E-3</v>
      </c>
      <c r="W1837" s="196">
        <v>8.1220000000000001E-2</v>
      </c>
      <c r="X1837" s="196">
        <v>6.0909999999999999E-2</v>
      </c>
      <c r="Y1837" s="197">
        <v>0.10152</v>
      </c>
      <c r="Z1837" s="196">
        <v>6.0899999999999999E-3</v>
      </c>
      <c r="AA1837" s="196">
        <v>0</v>
      </c>
      <c r="AB1837" s="196">
        <v>0</v>
      </c>
      <c r="AC1837" s="196">
        <v>0</v>
      </c>
      <c r="AD1837" s="196">
        <v>0</v>
      </c>
      <c r="AE1837" s="196">
        <v>0</v>
      </c>
      <c r="AF1837" s="272">
        <f t="shared" si="115"/>
        <v>1</v>
      </c>
      <c r="AG1837" s="196">
        <f t="shared" si="116"/>
        <v>0.26599</v>
      </c>
    </row>
    <row r="1838" spans="1:33" s="23" customFormat="1" x14ac:dyDescent="0.25">
      <c r="A1838" s="1">
        <v>1965</v>
      </c>
      <c r="B1838" s="1" t="s">
        <v>25</v>
      </c>
      <c r="C1838" s="1" t="str">
        <f t="shared" si="113"/>
        <v>1965NU</v>
      </c>
      <c r="D1838" s="1" t="s">
        <v>57</v>
      </c>
      <c r="E1838" s="1" t="str">
        <f t="shared" si="114"/>
        <v>1965NUC&amp;D</v>
      </c>
      <c r="F1838" s="274">
        <v>0</v>
      </c>
      <c r="G1838" s="274">
        <v>1.0829999999999999E-2</v>
      </c>
      <c r="H1838" s="274">
        <v>0</v>
      </c>
      <c r="I1838" s="274">
        <v>0.31966</v>
      </c>
      <c r="J1838" s="274">
        <v>0</v>
      </c>
      <c r="K1838" s="274">
        <v>0</v>
      </c>
      <c r="L1838" s="274">
        <v>0</v>
      </c>
      <c r="M1838" s="274">
        <v>0</v>
      </c>
      <c r="N1838" s="274">
        <v>0</v>
      </c>
      <c r="O1838" s="274">
        <v>0</v>
      </c>
      <c r="P1838" s="274">
        <v>0</v>
      </c>
      <c r="Q1838" s="274">
        <v>0</v>
      </c>
      <c r="R1838" s="274">
        <v>0</v>
      </c>
      <c r="S1838" s="274">
        <v>0</v>
      </c>
      <c r="T1838" s="274">
        <v>0.29006999999999999</v>
      </c>
      <c r="U1838" s="274">
        <v>0</v>
      </c>
      <c r="V1838" s="274">
        <v>0</v>
      </c>
      <c r="W1838" s="274">
        <v>4.0879999999999972E-2</v>
      </c>
      <c r="X1838" s="274">
        <v>0</v>
      </c>
      <c r="Y1838" s="274">
        <v>0</v>
      </c>
      <c r="Z1838" s="274">
        <v>0</v>
      </c>
      <c r="AA1838" s="274">
        <v>0</v>
      </c>
      <c r="AB1838" s="274">
        <v>0.15045</v>
      </c>
      <c r="AC1838" s="274">
        <v>7.0800000000000002E-2</v>
      </c>
      <c r="AD1838" s="274">
        <v>0.11731000000000003</v>
      </c>
      <c r="AE1838" s="274">
        <v>0</v>
      </c>
      <c r="AF1838" s="272">
        <f t="shared" si="115"/>
        <v>1</v>
      </c>
      <c r="AG1838" s="196">
        <f t="shared" si="116"/>
        <v>0.66950999999999994</v>
      </c>
    </row>
    <row r="1839" spans="1:33" s="23" customFormat="1" x14ac:dyDescent="0.25">
      <c r="A1839" s="1">
        <v>1965</v>
      </c>
      <c r="B1839" s="1" t="s">
        <v>25</v>
      </c>
      <c r="C1839" s="1" t="str">
        <f t="shared" si="113"/>
        <v>1965NU</v>
      </c>
      <c r="D1839" s="1" t="s">
        <v>56</v>
      </c>
      <c r="E1839" s="1" t="str">
        <f t="shared" si="114"/>
        <v>1965NUICI</v>
      </c>
      <c r="F1839" s="196">
        <v>0.12182999999999999</v>
      </c>
      <c r="G1839" s="196">
        <v>0.4264</v>
      </c>
      <c r="H1839" s="196">
        <v>0</v>
      </c>
      <c r="I1839" s="196">
        <v>2.4369999999999999E-2</v>
      </c>
      <c r="J1839" s="196">
        <v>0.1066</v>
      </c>
      <c r="K1839" s="196">
        <v>0</v>
      </c>
      <c r="L1839" s="196">
        <v>0</v>
      </c>
      <c r="M1839" s="196">
        <v>3.0499999999999998E-3</v>
      </c>
      <c r="N1839" s="196">
        <v>6.0899999999999999E-3</v>
      </c>
      <c r="O1839" s="196">
        <v>4.061E-2</v>
      </c>
      <c r="P1839" s="196">
        <v>5.0599999999998979E-3</v>
      </c>
      <c r="Q1839" s="196">
        <v>0</v>
      </c>
      <c r="R1839" s="196">
        <v>0</v>
      </c>
      <c r="S1839" s="196">
        <v>1.0199999999999999E-3</v>
      </c>
      <c r="T1839" s="196">
        <v>0</v>
      </c>
      <c r="U1839" s="196">
        <v>7.11E-3</v>
      </c>
      <c r="V1839" s="196">
        <v>8.1200000000000005E-3</v>
      </c>
      <c r="W1839" s="196">
        <v>8.1220000000000001E-2</v>
      </c>
      <c r="X1839" s="196">
        <v>6.0909999999999999E-2</v>
      </c>
      <c r="Y1839" s="196">
        <v>0.10152</v>
      </c>
      <c r="Z1839" s="196">
        <v>6.0899999999999999E-3</v>
      </c>
      <c r="AA1839" s="196">
        <v>0</v>
      </c>
      <c r="AB1839" s="196">
        <v>0</v>
      </c>
      <c r="AC1839" s="196">
        <v>0</v>
      </c>
      <c r="AD1839" s="196">
        <v>0</v>
      </c>
      <c r="AE1839" s="196">
        <v>0</v>
      </c>
      <c r="AF1839" s="272">
        <f t="shared" si="115"/>
        <v>1</v>
      </c>
      <c r="AG1839" s="196">
        <f t="shared" si="116"/>
        <v>0.26599</v>
      </c>
    </row>
    <row r="1840" spans="1:33" s="23" customFormat="1" x14ac:dyDescent="0.25">
      <c r="A1840" s="1">
        <v>1965</v>
      </c>
      <c r="B1840" s="1" t="s">
        <v>25</v>
      </c>
      <c r="C1840" s="1" t="str">
        <f t="shared" si="113"/>
        <v>1965NU</v>
      </c>
      <c r="D1840" s="1" t="s">
        <v>58</v>
      </c>
      <c r="E1840" s="1" t="str">
        <f t="shared" si="114"/>
        <v>1965NUResidential</v>
      </c>
      <c r="F1840" s="196">
        <v>0.12182999999999999</v>
      </c>
      <c r="G1840" s="196">
        <v>0.4264</v>
      </c>
      <c r="H1840" s="196">
        <v>0</v>
      </c>
      <c r="I1840" s="196">
        <v>2.4369999999999999E-2</v>
      </c>
      <c r="J1840" s="196">
        <v>0.1066</v>
      </c>
      <c r="K1840" s="196">
        <v>0</v>
      </c>
      <c r="L1840" s="196">
        <v>0</v>
      </c>
      <c r="M1840" s="196">
        <v>3.0499999999999998E-3</v>
      </c>
      <c r="N1840" s="196">
        <v>6.0899999999999999E-3</v>
      </c>
      <c r="O1840" s="196">
        <v>4.061E-2</v>
      </c>
      <c r="P1840" s="196">
        <v>5.0599999999998979E-3</v>
      </c>
      <c r="Q1840" s="196">
        <v>0</v>
      </c>
      <c r="R1840" s="196">
        <v>0</v>
      </c>
      <c r="S1840" s="196">
        <v>1.0199999999999999E-3</v>
      </c>
      <c r="T1840" s="196">
        <v>0</v>
      </c>
      <c r="U1840" s="196">
        <v>7.11E-3</v>
      </c>
      <c r="V1840" s="196">
        <v>8.1200000000000005E-3</v>
      </c>
      <c r="W1840" s="196">
        <v>8.1220000000000001E-2</v>
      </c>
      <c r="X1840" s="196">
        <v>6.0909999999999999E-2</v>
      </c>
      <c r="Y1840" s="196">
        <v>0.10152</v>
      </c>
      <c r="Z1840" s="196">
        <v>6.0899999999999999E-3</v>
      </c>
      <c r="AA1840" s="196">
        <v>0</v>
      </c>
      <c r="AB1840" s="196">
        <v>0</v>
      </c>
      <c r="AC1840" s="196">
        <v>0</v>
      </c>
      <c r="AD1840" s="196">
        <v>0</v>
      </c>
      <c r="AE1840" s="196">
        <v>0</v>
      </c>
      <c r="AF1840" s="272">
        <f t="shared" si="115"/>
        <v>1</v>
      </c>
      <c r="AG1840" s="196">
        <f t="shared" si="116"/>
        <v>0.26599</v>
      </c>
    </row>
    <row r="1841" spans="1:33" s="23" customFormat="1" x14ac:dyDescent="0.25">
      <c r="A1841" s="1">
        <v>1966</v>
      </c>
      <c r="B1841" s="1" t="s">
        <v>25</v>
      </c>
      <c r="C1841" s="1" t="str">
        <f t="shared" si="113"/>
        <v>1966NU</v>
      </c>
      <c r="D1841" s="1" t="s">
        <v>57</v>
      </c>
      <c r="E1841" s="1" t="str">
        <f t="shared" si="114"/>
        <v>1966NUC&amp;D</v>
      </c>
      <c r="F1841" s="274">
        <v>0</v>
      </c>
      <c r="G1841" s="274">
        <v>1.0829999999999999E-2</v>
      </c>
      <c r="H1841" s="274">
        <v>0</v>
      </c>
      <c r="I1841" s="274">
        <v>0.31966</v>
      </c>
      <c r="J1841" s="274">
        <v>0</v>
      </c>
      <c r="K1841" s="274">
        <v>0</v>
      </c>
      <c r="L1841" s="274">
        <v>0</v>
      </c>
      <c r="M1841" s="274">
        <v>0</v>
      </c>
      <c r="N1841" s="274">
        <v>0</v>
      </c>
      <c r="O1841" s="274">
        <v>0</v>
      </c>
      <c r="P1841" s="274">
        <v>0</v>
      </c>
      <c r="Q1841" s="274">
        <v>0</v>
      </c>
      <c r="R1841" s="274">
        <v>0</v>
      </c>
      <c r="S1841" s="274">
        <v>0</v>
      </c>
      <c r="T1841" s="274">
        <v>0.29006999999999999</v>
      </c>
      <c r="U1841" s="274">
        <v>0</v>
      </c>
      <c r="V1841" s="274">
        <v>0</v>
      </c>
      <c r="W1841" s="274">
        <v>4.0879999999999972E-2</v>
      </c>
      <c r="X1841" s="274">
        <v>0</v>
      </c>
      <c r="Y1841" s="274">
        <v>0</v>
      </c>
      <c r="Z1841" s="274">
        <v>0</v>
      </c>
      <c r="AA1841" s="274">
        <v>0</v>
      </c>
      <c r="AB1841" s="274">
        <v>0.15045</v>
      </c>
      <c r="AC1841" s="274">
        <v>7.0800000000000002E-2</v>
      </c>
      <c r="AD1841" s="274">
        <v>0.11731000000000003</v>
      </c>
      <c r="AE1841" s="274">
        <v>0</v>
      </c>
      <c r="AF1841" s="272">
        <f t="shared" si="115"/>
        <v>1</v>
      </c>
      <c r="AG1841" s="196">
        <f t="shared" si="116"/>
        <v>0.66950999999999994</v>
      </c>
    </row>
    <row r="1842" spans="1:33" s="23" customFormat="1" x14ac:dyDescent="0.25">
      <c r="A1842" s="1">
        <v>1966</v>
      </c>
      <c r="B1842" s="1" t="s">
        <v>25</v>
      </c>
      <c r="C1842" s="1" t="str">
        <f t="shared" si="113"/>
        <v>1966NU</v>
      </c>
      <c r="D1842" s="1" t="s">
        <v>56</v>
      </c>
      <c r="E1842" s="1" t="str">
        <f t="shared" si="114"/>
        <v>1966NUICI</v>
      </c>
      <c r="F1842" s="196">
        <v>0.12182999999999999</v>
      </c>
      <c r="G1842" s="196">
        <v>0.4264</v>
      </c>
      <c r="H1842" s="196">
        <v>0</v>
      </c>
      <c r="I1842" s="196">
        <v>2.4369999999999999E-2</v>
      </c>
      <c r="J1842" s="196">
        <v>0.1066</v>
      </c>
      <c r="K1842" s="196">
        <v>0</v>
      </c>
      <c r="L1842" s="196">
        <v>0</v>
      </c>
      <c r="M1842" s="196">
        <v>3.0499999999999998E-3</v>
      </c>
      <c r="N1842" s="196">
        <v>6.0899999999999999E-3</v>
      </c>
      <c r="O1842" s="196">
        <v>4.061E-2</v>
      </c>
      <c r="P1842" s="196">
        <v>5.0599999999998979E-3</v>
      </c>
      <c r="Q1842" s="196">
        <v>0</v>
      </c>
      <c r="R1842" s="196">
        <v>0</v>
      </c>
      <c r="S1842" s="196">
        <v>1.0199999999999999E-3</v>
      </c>
      <c r="T1842" s="196">
        <v>0</v>
      </c>
      <c r="U1842" s="196">
        <v>7.11E-3</v>
      </c>
      <c r="V1842" s="196">
        <v>8.1200000000000005E-3</v>
      </c>
      <c r="W1842" s="196">
        <v>8.1220000000000001E-2</v>
      </c>
      <c r="X1842" s="196">
        <v>6.0909999999999999E-2</v>
      </c>
      <c r="Y1842" s="196">
        <v>0.10152</v>
      </c>
      <c r="Z1842" s="196">
        <v>6.0899999999999999E-3</v>
      </c>
      <c r="AA1842" s="196">
        <v>0</v>
      </c>
      <c r="AB1842" s="196">
        <v>0</v>
      </c>
      <c r="AC1842" s="196">
        <v>0</v>
      </c>
      <c r="AD1842" s="196">
        <v>0</v>
      </c>
      <c r="AE1842" s="196">
        <v>0</v>
      </c>
      <c r="AF1842" s="272">
        <f t="shared" si="115"/>
        <v>1</v>
      </c>
      <c r="AG1842" s="196">
        <f t="shared" si="116"/>
        <v>0.26599</v>
      </c>
    </row>
    <row r="1843" spans="1:33" s="23" customFormat="1" x14ac:dyDescent="0.25">
      <c r="A1843" s="1">
        <v>1966</v>
      </c>
      <c r="B1843" s="1" t="s">
        <v>25</v>
      </c>
      <c r="C1843" s="1" t="str">
        <f t="shared" si="113"/>
        <v>1966NU</v>
      </c>
      <c r="D1843" s="1" t="s">
        <v>58</v>
      </c>
      <c r="E1843" s="1" t="str">
        <f t="shared" si="114"/>
        <v>1966NUResidential</v>
      </c>
      <c r="F1843" s="196">
        <v>0.12182999999999999</v>
      </c>
      <c r="G1843" s="196">
        <v>0.4264</v>
      </c>
      <c r="H1843" s="196">
        <v>0</v>
      </c>
      <c r="I1843" s="196">
        <v>2.4369999999999999E-2</v>
      </c>
      <c r="J1843" s="196">
        <v>0.1066</v>
      </c>
      <c r="K1843" s="196">
        <v>0</v>
      </c>
      <c r="L1843" s="196">
        <v>0</v>
      </c>
      <c r="M1843" s="196">
        <v>3.0499999999999998E-3</v>
      </c>
      <c r="N1843" s="196">
        <v>6.0899999999999999E-3</v>
      </c>
      <c r="O1843" s="196">
        <v>4.061E-2</v>
      </c>
      <c r="P1843" s="196">
        <v>5.0599999999998979E-3</v>
      </c>
      <c r="Q1843" s="196">
        <v>0</v>
      </c>
      <c r="R1843" s="196">
        <v>0</v>
      </c>
      <c r="S1843" s="196">
        <v>1.0199999999999999E-3</v>
      </c>
      <c r="T1843" s="196">
        <v>0</v>
      </c>
      <c r="U1843" s="196">
        <v>7.11E-3</v>
      </c>
      <c r="V1843" s="196">
        <v>8.1200000000000005E-3</v>
      </c>
      <c r="W1843" s="196">
        <v>8.1220000000000001E-2</v>
      </c>
      <c r="X1843" s="196">
        <v>6.0909999999999999E-2</v>
      </c>
      <c r="Y1843" s="196">
        <v>0.10152</v>
      </c>
      <c r="Z1843" s="196">
        <v>6.0899999999999999E-3</v>
      </c>
      <c r="AA1843" s="196">
        <v>0</v>
      </c>
      <c r="AB1843" s="196">
        <v>0</v>
      </c>
      <c r="AC1843" s="196">
        <v>0</v>
      </c>
      <c r="AD1843" s="196">
        <v>0</v>
      </c>
      <c r="AE1843" s="196">
        <v>0</v>
      </c>
      <c r="AF1843" s="272">
        <f t="shared" si="115"/>
        <v>1</v>
      </c>
      <c r="AG1843" s="196">
        <f t="shared" si="116"/>
        <v>0.26599</v>
      </c>
    </row>
    <row r="1844" spans="1:33" s="23" customFormat="1" x14ac:dyDescent="0.25">
      <c r="A1844" s="1">
        <v>1967</v>
      </c>
      <c r="B1844" s="1" t="s">
        <v>25</v>
      </c>
      <c r="C1844" s="1" t="str">
        <f t="shared" si="113"/>
        <v>1967NU</v>
      </c>
      <c r="D1844" s="1" t="s">
        <v>57</v>
      </c>
      <c r="E1844" s="1" t="str">
        <f t="shared" si="114"/>
        <v>1967NUC&amp;D</v>
      </c>
      <c r="F1844" s="274">
        <v>0</v>
      </c>
      <c r="G1844" s="274">
        <v>1.0829999999999999E-2</v>
      </c>
      <c r="H1844" s="274">
        <v>0</v>
      </c>
      <c r="I1844" s="274">
        <v>0.31966</v>
      </c>
      <c r="J1844" s="274">
        <v>0</v>
      </c>
      <c r="K1844" s="274">
        <v>0</v>
      </c>
      <c r="L1844" s="274">
        <v>0</v>
      </c>
      <c r="M1844" s="274">
        <v>0</v>
      </c>
      <c r="N1844" s="274">
        <v>0</v>
      </c>
      <c r="O1844" s="274">
        <v>0</v>
      </c>
      <c r="P1844" s="274">
        <v>0</v>
      </c>
      <c r="Q1844" s="274">
        <v>0</v>
      </c>
      <c r="R1844" s="274">
        <v>0</v>
      </c>
      <c r="S1844" s="274">
        <v>0</v>
      </c>
      <c r="T1844" s="274">
        <v>0.29006999999999999</v>
      </c>
      <c r="U1844" s="274">
        <v>0</v>
      </c>
      <c r="V1844" s="274">
        <v>0</v>
      </c>
      <c r="W1844" s="274">
        <v>4.0879999999999972E-2</v>
      </c>
      <c r="X1844" s="274">
        <v>0</v>
      </c>
      <c r="Y1844" s="274">
        <v>0</v>
      </c>
      <c r="Z1844" s="274">
        <v>0</v>
      </c>
      <c r="AA1844" s="274">
        <v>0</v>
      </c>
      <c r="AB1844" s="274">
        <v>0.15045</v>
      </c>
      <c r="AC1844" s="274">
        <v>7.0800000000000002E-2</v>
      </c>
      <c r="AD1844" s="274">
        <v>0.11731000000000003</v>
      </c>
      <c r="AE1844" s="274">
        <v>0</v>
      </c>
      <c r="AF1844" s="272">
        <f t="shared" si="115"/>
        <v>1</v>
      </c>
      <c r="AG1844" s="196">
        <f t="shared" si="116"/>
        <v>0.66950999999999994</v>
      </c>
    </row>
    <row r="1845" spans="1:33" s="23" customFormat="1" x14ac:dyDescent="0.25">
      <c r="A1845" s="1">
        <v>1967</v>
      </c>
      <c r="B1845" s="1" t="s">
        <v>25</v>
      </c>
      <c r="C1845" s="1" t="str">
        <f t="shared" si="113"/>
        <v>1967NU</v>
      </c>
      <c r="D1845" s="1" t="s">
        <v>56</v>
      </c>
      <c r="E1845" s="1" t="str">
        <f t="shared" si="114"/>
        <v>1967NUICI</v>
      </c>
      <c r="F1845" s="196">
        <v>0.12182999999999999</v>
      </c>
      <c r="G1845" s="196">
        <v>0.4264</v>
      </c>
      <c r="H1845" s="196">
        <v>0</v>
      </c>
      <c r="I1845" s="196">
        <v>2.4369999999999999E-2</v>
      </c>
      <c r="J1845" s="196">
        <v>0.1066</v>
      </c>
      <c r="K1845" s="196">
        <v>0</v>
      </c>
      <c r="L1845" s="196">
        <v>0</v>
      </c>
      <c r="M1845" s="196">
        <v>3.0499999999999998E-3</v>
      </c>
      <c r="N1845" s="196">
        <v>6.0899999999999999E-3</v>
      </c>
      <c r="O1845" s="196">
        <v>4.061E-2</v>
      </c>
      <c r="P1845" s="196">
        <v>5.0599999999998979E-3</v>
      </c>
      <c r="Q1845" s="196">
        <v>0</v>
      </c>
      <c r="R1845" s="196">
        <v>0</v>
      </c>
      <c r="S1845" s="196">
        <v>1.0199999999999999E-3</v>
      </c>
      <c r="T1845" s="196">
        <v>0</v>
      </c>
      <c r="U1845" s="196">
        <v>7.11E-3</v>
      </c>
      <c r="V1845" s="196">
        <v>8.1200000000000005E-3</v>
      </c>
      <c r="W1845" s="196">
        <v>8.1220000000000001E-2</v>
      </c>
      <c r="X1845" s="196">
        <v>6.0909999999999999E-2</v>
      </c>
      <c r="Y1845" s="196">
        <v>0.10152</v>
      </c>
      <c r="Z1845" s="196">
        <v>6.0899999999999999E-3</v>
      </c>
      <c r="AA1845" s="196">
        <v>0</v>
      </c>
      <c r="AB1845" s="196">
        <v>0</v>
      </c>
      <c r="AC1845" s="196">
        <v>0</v>
      </c>
      <c r="AD1845" s="196">
        <v>0</v>
      </c>
      <c r="AE1845" s="196">
        <v>0</v>
      </c>
      <c r="AF1845" s="272">
        <f t="shared" si="115"/>
        <v>1</v>
      </c>
      <c r="AG1845" s="196">
        <f t="shared" si="116"/>
        <v>0.26599</v>
      </c>
    </row>
    <row r="1846" spans="1:33" s="23" customFormat="1" x14ac:dyDescent="0.25">
      <c r="A1846" s="1">
        <v>1967</v>
      </c>
      <c r="B1846" s="1" t="s">
        <v>25</v>
      </c>
      <c r="C1846" s="1" t="str">
        <f t="shared" si="113"/>
        <v>1967NU</v>
      </c>
      <c r="D1846" s="1" t="s">
        <v>58</v>
      </c>
      <c r="E1846" s="1" t="str">
        <f t="shared" si="114"/>
        <v>1967NUResidential</v>
      </c>
      <c r="F1846" s="196">
        <v>0.12182999999999999</v>
      </c>
      <c r="G1846" s="196">
        <v>0.4264</v>
      </c>
      <c r="H1846" s="196">
        <v>0</v>
      </c>
      <c r="I1846" s="196">
        <v>2.4369999999999999E-2</v>
      </c>
      <c r="J1846" s="196">
        <v>0.1066</v>
      </c>
      <c r="K1846" s="196">
        <v>0</v>
      </c>
      <c r="L1846" s="196">
        <v>0</v>
      </c>
      <c r="M1846" s="196">
        <v>3.0499999999999998E-3</v>
      </c>
      <c r="N1846" s="196">
        <v>6.0899999999999999E-3</v>
      </c>
      <c r="O1846" s="196">
        <v>4.061E-2</v>
      </c>
      <c r="P1846" s="196">
        <v>5.0599999999998979E-3</v>
      </c>
      <c r="Q1846" s="196">
        <v>0</v>
      </c>
      <c r="R1846" s="196">
        <v>0</v>
      </c>
      <c r="S1846" s="196">
        <v>1.0199999999999999E-3</v>
      </c>
      <c r="T1846" s="196">
        <v>0</v>
      </c>
      <c r="U1846" s="196">
        <v>7.11E-3</v>
      </c>
      <c r="V1846" s="196">
        <v>8.1200000000000005E-3</v>
      </c>
      <c r="W1846" s="196">
        <v>8.1220000000000001E-2</v>
      </c>
      <c r="X1846" s="196">
        <v>6.0909999999999999E-2</v>
      </c>
      <c r="Y1846" s="197">
        <v>0.10152</v>
      </c>
      <c r="Z1846" s="196">
        <v>6.0899999999999999E-3</v>
      </c>
      <c r="AA1846" s="196">
        <v>0</v>
      </c>
      <c r="AB1846" s="196">
        <v>0</v>
      </c>
      <c r="AC1846" s="196">
        <v>0</v>
      </c>
      <c r="AD1846" s="196">
        <v>0</v>
      </c>
      <c r="AE1846" s="196">
        <v>0</v>
      </c>
      <c r="AF1846" s="272">
        <f t="shared" si="115"/>
        <v>1</v>
      </c>
      <c r="AG1846" s="196">
        <f t="shared" si="116"/>
        <v>0.26599</v>
      </c>
    </row>
    <row r="1847" spans="1:33" s="23" customFormat="1" x14ac:dyDescent="0.25">
      <c r="A1847" s="1">
        <v>1968</v>
      </c>
      <c r="B1847" s="1" t="s">
        <v>25</v>
      </c>
      <c r="C1847" s="1" t="str">
        <f t="shared" si="113"/>
        <v>1968NU</v>
      </c>
      <c r="D1847" s="1" t="s">
        <v>57</v>
      </c>
      <c r="E1847" s="1" t="str">
        <f t="shared" si="114"/>
        <v>1968NUC&amp;D</v>
      </c>
      <c r="F1847" s="274">
        <v>0</v>
      </c>
      <c r="G1847" s="274">
        <v>1.0829999999999999E-2</v>
      </c>
      <c r="H1847" s="274">
        <v>0</v>
      </c>
      <c r="I1847" s="274">
        <v>0.31966</v>
      </c>
      <c r="J1847" s="274">
        <v>0</v>
      </c>
      <c r="K1847" s="274">
        <v>0</v>
      </c>
      <c r="L1847" s="274">
        <v>0</v>
      </c>
      <c r="M1847" s="274">
        <v>0</v>
      </c>
      <c r="N1847" s="274">
        <v>0</v>
      </c>
      <c r="O1847" s="274">
        <v>0</v>
      </c>
      <c r="P1847" s="274">
        <v>0</v>
      </c>
      <c r="Q1847" s="274">
        <v>0</v>
      </c>
      <c r="R1847" s="274">
        <v>0</v>
      </c>
      <c r="S1847" s="274">
        <v>0</v>
      </c>
      <c r="T1847" s="274">
        <v>0.29006999999999999</v>
      </c>
      <c r="U1847" s="274">
        <v>0</v>
      </c>
      <c r="V1847" s="274">
        <v>0</v>
      </c>
      <c r="W1847" s="274">
        <v>4.0879999999999972E-2</v>
      </c>
      <c r="X1847" s="274">
        <v>0</v>
      </c>
      <c r="Y1847" s="274">
        <v>0</v>
      </c>
      <c r="Z1847" s="274">
        <v>0</v>
      </c>
      <c r="AA1847" s="274">
        <v>0</v>
      </c>
      <c r="AB1847" s="274">
        <v>0.15045</v>
      </c>
      <c r="AC1847" s="274">
        <v>7.0800000000000002E-2</v>
      </c>
      <c r="AD1847" s="274">
        <v>0.11731000000000003</v>
      </c>
      <c r="AE1847" s="274">
        <v>0</v>
      </c>
      <c r="AF1847" s="272">
        <f t="shared" si="115"/>
        <v>1</v>
      </c>
      <c r="AG1847" s="196">
        <f t="shared" si="116"/>
        <v>0.66950999999999994</v>
      </c>
    </row>
    <row r="1848" spans="1:33" s="23" customFormat="1" x14ac:dyDescent="0.25">
      <c r="A1848" s="1">
        <v>1968</v>
      </c>
      <c r="B1848" s="1" t="s">
        <v>25</v>
      </c>
      <c r="C1848" s="1" t="str">
        <f t="shared" si="113"/>
        <v>1968NU</v>
      </c>
      <c r="D1848" s="1" t="s">
        <v>56</v>
      </c>
      <c r="E1848" s="1" t="str">
        <f t="shared" si="114"/>
        <v>1968NUICI</v>
      </c>
      <c r="F1848" s="196">
        <v>0.12182999999999999</v>
      </c>
      <c r="G1848" s="196">
        <v>0.4264</v>
      </c>
      <c r="H1848" s="196">
        <v>0</v>
      </c>
      <c r="I1848" s="196">
        <v>2.4369999999999999E-2</v>
      </c>
      <c r="J1848" s="196">
        <v>0.1066</v>
      </c>
      <c r="K1848" s="196">
        <v>0</v>
      </c>
      <c r="L1848" s="196">
        <v>0</v>
      </c>
      <c r="M1848" s="196">
        <v>3.0499999999999998E-3</v>
      </c>
      <c r="N1848" s="196">
        <v>6.0899999999999999E-3</v>
      </c>
      <c r="O1848" s="196">
        <v>4.061E-2</v>
      </c>
      <c r="P1848" s="196">
        <v>5.0599999999998979E-3</v>
      </c>
      <c r="Q1848" s="196">
        <v>0</v>
      </c>
      <c r="R1848" s="196">
        <v>0</v>
      </c>
      <c r="S1848" s="196">
        <v>1.0199999999999999E-3</v>
      </c>
      <c r="T1848" s="196">
        <v>0</v>
      </c>
      <c r="U1848" s="196">
        <v>7.11E-3</v>
      </c>
      <c r="V1848" s="196">
        <v>8.1200000000000005E-3</v>
      </c>
      <c r="W1848" s="196">
        <v>8.1220000000000001E-2</v>
      </c>
      <c r="X1848" s="196">
        <v>6.0909999999999999E-2</v>
      </c>
      <c r="Y1848" s="196">
        <v>0.10152</v>
      </c>
      <c r="Z1848" s="196">
        <v>6.0899999999999999E-3</v>
      </c>
      <c r="AA1848" s="196">
        <v>0</v>
      </c>
      <c r="AB1848" s="196">
        <v>0</v>
      </c>
      <c r="AC1848" s="196">
        <v>0</v>
      </c>
      <c r="AD1848" s="196">
        <v>0</v>
      </c>
      <c r="AE1848" s="196">
        <v>0</v>
      </c>
      <c r="AF1848" s="272">
        <f t="shared" si="115"/>
        <v>1</v>
      </c>
      <c r="AG1848" s="196">
        <f t="shared" si="116"/>
        <v>0.26599</v>
      </c>
    </row>
    <row r="1849" spans="1:33" s="23" customFormat="1" x14ac:dyDescent="0.25">
      <c r="A1849" s="1">
        <v>1968</v>
      </c>
      <c r="B1849" s="1" t="s">
        <v>25</v>
      </c>
      <c r="C1849" s="1" t="str">
        <f t="shared" si="113"/>
        <v>1968NU</v>
      </c>
      <c r="D1849" s="1" t="s">
        <v>58</v>
      </c>
      <c r="E1849" s="1" t="str">
        <f t="shared" si="114"/>
        <v>1968NUResidential</v>
      </c>
      <c r="F1849" s="196">
        <v>0.12182999999999999</v>
      </c>
      <c r="G1849" s="196">
        <v>0.4264</v>
      </c>
      <c r="H1849" s="196">
        <v>0</v>
      </c>
      <c r="I1849" s="196">
        <v>2.4369999999999999E-2</v>
      </c>
      <c r="J1849" s="196">
        <v>0.1066</v>
      </c>
      <c r="K1849" s="196">
        <v>0</v>
      </c>
      <c r="L1849" s="196">
        <v>0</v>
      </c>
      <c r="M1849" s="196">
        <v>3.0499999999999998E-3</v>
      </c>
      <c r="N1849" s="196">
        <v>6.0899999999999999E-3</v>
      </c>
      <c r="O1849" s="196">
        <v>4.061E-2</v>
      </c>
      <c r="P1849" s="196">
        <v>5.0599999999998979E-3</v>
      </c>
      <c r="Q1849" s="196">
        <v>0</v>
      </c>
      <c r="R1849" s="196">
        <v>0</v>
      </c>
      <c r="S1849" s="196">
        <v>1.0199999999999999E-3</v>
      </c>
      <c r="T1849" s="196">
        <v>0</v>
      </c>
      <c r="U1849" s="196">
        <v>7.11E-3</v>
      </c>
      <c r="V1849" s="196">
        <v>8.1200000000000005E-3</v>
      </c>
      <c r="W1849" s="196">
        <v>8.1220000000000001E-2</v>
      </c>
      <c r="X1849" s="196">
        <v>6.0909999999999999E-2</v>
      </c>
      <c r="Y1849" s="196">
        <v>0.10152</v>
      </c>
      <c r="Z1849" s="196">
        <v>6.0899999999999999E-3</v>
      </c>
      <c r="AA1849" s="196">
        <v>0</v>
      </c>
      <c r="AB1849" s="196">
        <v>0</v>
      </c>
      <c r="AC1849" s="196">
        <v>0</v>
      </c>
      <c r="AD1849" s="196">
        <v>0</v>
      </c>
      <c r="AE1849" s="196">
        <v>0</v>
      </c>
      <c r="AF1849" s="272">
        <f t="shared" si="115"/>
        <v>1</v>
      </c>
      <c r="AG1849" s="196">
        <f t="shared" si="116"/>
        <v>0.26599</v>
      </c>
    </row>
    <row r="1850" spans="1:33" s="23" customFormat="1" x14ac:dyDescent="0.25">
      <c r="A1850" s="1">
        <v>1969</v>
      </c>
      <c r="B1850" s="1" t="s">
        <v>25</v>
      </c>
      <c r="C1850" s="1" t="str">
        <f t="shared" si="113"/>
        <v>1969NU</v>
      </c>
      <c r="D1850" s="1" t="s">
        <v>57</v>
      </c>
      <c r="E1850" s="1" t="str">
        <f t="shared" si="114"/>
        <v>1969NUC&amp;D</v>
      </c>
      <c r="F1850" s="274">
        <v>0</v>
      </c>
      <c r="G1850" s="274">
        <v>1.0829999999999999E-2</v>
      </c>
      <c r="H1850" s="274">
        <v>0</v>
      </c>
      <c r="I1850" s="274">
        <v>0.31966</v>
      </c>
      <c r="J1850" s="274">
        <v>0</v>
      </c>
      <c r="K1850" s="274">
        <v>0</v>
      </c>
      <c r="L1850" s="274">
        <v>0</v>
      </c>
      <c r="M1850" s="274">
        <v>0</v>
      </c>
      <c r="N1850" s="274">
        <v>0</v>
      </c>
      <c r="O1850" s="274">
        <v>0</v>
      </c>
      <c r="P1850" s="274">
        <v>0</v>
      </c>
      <c r="Q1850" s="274">
        <v>0</v>
      </c>
      <c r="R1850" s="274">
        <v>0</v>
      </c>
      <c r="S1850" s="274">
        <v>0</v>
      </c>
      <c r="T1850" s="274">
        <v>0.29006999999999999</v>
      </c>
      <c r="U1850" s="274">
        <v>0</v>
      </c>
      <c r="V1850" s="274">
        <v>0</v>
      </c>
      <c r="W1850" s="274">
        <v>4.0879999999999972E-2</v>
      </c>
      <c r="X1850" s="274">
        <v>0</v>
      </c>
      <c r="Y1850" s="274">
        <v>0</v>
      </c>
      <c r="Z1850" s="274">
        <v>0</v>
      </c>
      <c r="AA1850" s="274">
        <v>0</v>
      </c>
      <c r="AB1850" s="274">
        <v>0.15045</v>
      </c>
      <c r="AC1850" s="274">
        <v>7.0800000000000002E-2</v>
      </c>
      <c r="AD1850" s="274">
        <v>0.11731000000000003</v>
      </c>
      <c r="AE1850" s="274">
        <v>0</v>
      </c>
      <c r="AF1850" s="272">
        <f t="shared" si="115"/>
        <v>1</v>
      </c>
      <c r="AG1850" s="196">
        <f t="shared" si="116"/>
        <v>0.66950999999999994</v>
      </c>
    </row>
    <row r="1851" spans="1:33" s="23" customFormat="1" x14ac:dyDescent="0.25">
      <c r="A1851" s="1">
        <v>1969</v>
      </c>
      <c r="B1851" s="1" t="s">
        <v>25</v>
      </c>
      <c r="C1851" s="1" t="str">
        <f t="shared" si="113"/>
        <v>1969NU</v>
      </c>
      <c r="D1851" s="1" t="s">
        <v>56</v>
      </c>
      <c r="E1851" s="1" t="str">
        <f t="shared" si="114"/>
        <v>1969NUICI</v>
      </c>
      <c r="F1851" s="196">
        <v>0.12182999999999999</v>
      </c>
      <c r="G1851" s="196">
        <v>0.4264</v>
      </c>
      <c r="H1851" s="196">
        <v>0</v>
      </c>
      <c r="I1851" s="196">
        <v>2.4369999999999999E-2</v>
      </c>
      <c r="J1851" s="196">
        <v>0.1066</v>
      </c>
      <c r="K1851" s="196">
        <v>0</v>
      </c>
      <c r="L1851" s="196">
        <v>0</v>
      </c>
      <c r="M1851" s="196">
        <v>3.0499999999999998E-3</v>
      </c>
      <c r="N1851" s="196">
        <v>6.0899999999999999E-3</v>
      </c>
      <c r="O1851" s="196">
        <v>4.061E-2</v>
      </c>
      <c r="P1851" s="196">
        <v>5.0599999999998979E-3</v>
      </c>
      <c r="Q1851" s="196">
        <v>0</v>
      </c>
      <c r="R1851" s="196">
        <v>0</v>
      </c>
      <c r="S1851" s="196">
        <v>1.0199999999999999E-3</v>
      </c>
      <c r="T1851" s="196">
        <v>0</v>
      </c>
      <c r="U1851" s="196">
        <v>7.11E-3</v>
      </c>
      <c r="V1851" s="196">
        <v>8.1200000000000005E-3</v>
      </c>
      <c r="W1851" s="196">
        <v>8.1220000000000001E-2</v>
      </c>
      <c r="X1851" s="196">
        <v>6.0909999999999999E-2</v>
      </c>
      <c r="Y1851" s="196">
        <v>0.10152</v>
      </c>
      <c r="Z1851" s="196">
        <v>6.0899999999999999E-3</v>
      </c>
      <c r="AA1851" s="196">
        <v>0</v>
      </c>
      <c r="AB1851" s="196">
        <v>0</v>
      </c>
      <c r="AC1851" s="196">
        <v>0</v>
      </c>
      <c r="AD1851" s="196">
        <v>0</v>
      </c>
      <c r="AE1851" s="196">
        <v>0</v>
      </c>
      <c r="AF1851" s="272">
        <f t="shared" si="115"/>
        <v>1</v>
      </c>
      <c r="AG1851" s="196">
        <f t="shared" si="116"/>
        <v>0.26599</v>
      </c>
    </row>
    <row r="1852" spans="1:33" s="23" customFormat="1" x14ac:dyDescent="0.25">
      <c r="A1852" s="1">
        <v>1969</v>
      </c>
      <c r="B1852" s="1" t="s">
        <v>25</v>
      </c>
      <c r="C1852" s="1" t="str">
        <f t="shared" si="113"/>
        <v>1969NU</v>
      </c>
      <c r="D1852" s="1" t="s">
        <v>58</v>
      </c>
      <c r="E1852" s="1" t="str">
        <f t="shared" si="114"/>
        <v>1969NUResidential</v>
      </c>
      <c r="F1852" s="196">
        <v>0.12182999999999999</v>
      </c>
      <c r="G1852" s="196">
        <v>0.4264</v>
      </c>
      <c r="H1852" s="196">
        <v>0</v>
      </c>
      <c r="I1852" s="196">
        <v>2.4369999999999999E-2</v>
      </c>
      <c r="J1852" s="196">
        <v>0.1066</v>
      </c>
      <c r="K1852" s="196">
        <v>0</v>
      </c>
      <c r="L1852" s="196">
        <v>0</v>
      </c>
      <c r="M1852" s="196">
        <v>3.0499999999999998E-3</v>
      </c>
      <c r="N1852" s="196">
        <v>6.0899999999999999E-3</v>
      </c>
      <c r="O1852" s="196">
        <v>4.061E-2</v>
      </c>
      <c r="P1852" s="196">
        <v>5.0599999999998979E-3</v>
      </c>
      <c r="Q1852" s="196">
        <v>0</v>
      </c>
      <c r="R1852" s="196">
        <v>0</v>
      </c>
      <c r="S1852" s="196">
        <v>1.0199999999999999E-3</v>
      </c>
      <c r="T1852" s="196">
        <v>0</v>
      </c>
      <c r="U1852" s="196">
        <v>7.11E-3</v>
      </c>
      <c r="V1852" s="196">
        <v>8.1200000000000005E-3</v>
      </c>
      <c r="W1852" s="196">
        <v>8.1220000000000001E-2</v>
      </c>
      <c r="X1852" s="196">
        <v>6.0909999999999999E-2</v>
      </c>
      <c r="Y1852" s="196">
        <v>0.10152</v>
      </c>
      <c r="Z1852" s="196">
        <v>6.0899999999999999E-3</v>
      </c>
      <c r="AA1852" s="196">
        <v>0</v>
      </c>
      <c r="AB1852" s="196">
        <v>0</v>
      </c>
      <c r="AC1852" s="196">
        <v>0</v>
      </c>
      <c r="AD1852" s="196">
        <v>0</v>
      </c>
      <c r="AE1852" s="196">
        <v>0</v>
      </c>
      <c r="AF1852" s="272">
        <f t="shared" si="115"/>
        <v>1</v>
      </c>
      <c r="AG1852" s="196">
        <f t="shared" si="116"/>
        <v>0.26599</v>
      </c>
    </row>
    <row r="1853" spans="1:33" s="23" customFormat="1" x14ac:dyDescent="0.25">
      <c r="A1853" s="1">
        <v>1970</v>
      </c>
      <c r="B1853" s="1" t="s">
        <v>25</v>
      </c>
      <c r="C1853" s="1" t="str">
        <f t="shared" si="113"/>
        <v>1970NU</v>
      </c>
      <c r="D1853" s="1" t="s">
        <v>57</v>
      </c>
      <c r="E1853" s="1" t="str">
        <f t="shared" si="114"/>
        <v>1970NUC&amp;D</v>
      </c>
      <c r="F1853" s="274">
        <v>0</v>
      </c>
      <c r="G1853" s="274">
        <v>1.0829999999999999E-2</v>
      </c>
      <c r="H1853" s="274">
        <v>0</v>
      </c>
      <c r="I1853" s="274">
        <v>0.31966</v>
      </c>
      <c r="J1853" s="274">
        <v>0</v>
      </c>
      <c r="K1853" s="274">
        <v>0</v>
      </c>
      <c r="L1853" s="274">
        <v>0</v>
      </c>
      <c r="M1853" s="274">
        <v>0</v>
      </c>
      <c r="N1853" s="274">
        <v>0</v>
      </c>
      <c r="O1853" s="274">
        <v>0</v>
      </c>
      <c r="P1853" s="274">
        <v>0</v>
      </c>
      <c r="Q1853" s="274">
        <v>0</v>
      </c>
      <c r="R1853" s="274">
        <v>0</v>
      </c>
      <c r="S1853" s="274">
        <v>0</v>
      </c>
      <c r="T1853" s="274">
        <v>0.29006999999999999</v>
      </c>
      <c r="U1853" s="274">
        <v>0</v>
      </c>
      <c r="V1853" s="274">
        <v>0</v>
      </c>
      <c r="W1853" s="274">
        <v>4.0879999999999972E-2</v>
      </c>
      <c r="X1853" s="274">
        <v>0</v>
      </c>
      <c r="Y1853" s="274">
        <v>0</v>
      </c>
      <c r="Z1853" s="274">
        <v>0</v>
      </c>
      <c r="AA1853" s="274">
        <v>0</v>
      </c>
      <c r="AB1853" s="274">
        <v>0.15045</v>
      </c>
      <c r="AC1853" s="274">
        <v>7.0800000000000002E-2</v>
      </c>
      <c r="AD1853" s="274">
        <v>0.11731000000000003</v>
      </c>
      <c r="AE1853" s="274">
        <v>0</v>
      </c>
      <c r="AF1853" s="272">
        <f t="shared" si="115"/>
        <v>1</v>
      </c>
      <c r="AG1853" s="196">
        <f t="shared" si="116"/>
        <v>0.66950999999999994</v>
      </c>
    </row>
    <row r="1854" spans="1:33" s="23" customFormat="1" x14ac:dyDescent="0.25">
      <c r="A1854" s="1">
        <v>1970</v>
      </c>
      <c r="B1854" s="1" t="s">
        <v>25</v>
      </c>
      <c r="C1854" s="1" t="str">
        <f t="shared" si="113"/>
        <v>1970NU</v>
      </c>
      <c r="D1854" s="1" t="s">
        <v>56</v>
      </c>
      <c r="E1854" s="1" t="str">
        <f t="shared" si="114"/>
        <v>1970NUICI</v>
      </c>
      <c r="F1854" s="196">
        <v>0.12182999999999999</v>
      </c>
      <c r="G1854" s="196">
        <v>0.4264</v>
      </c>
      <c r="H1854" s="196">
        <v>0</v>
      </c>
      <c r="I1854" s="196">
        <v>2.4369999999999999E-2</v>
      </c>
      <c r="J1854" s="196">
        <v>0.1066</v>
      </c>
      <c r="K1854" s="196">
        <v>0</v>
      </c>
      <c r="L1854" s="196">
        <v>0</v>
      </c>
      <c r="M1854" s="196">
        <v>3.0499999999999998E-3</v>
      </c>
      <c r="N1854" s="196">
        <v>6.0899999999999999E-3</v>
      </c>
      <c r="O1854" s="196">
        <v>4.061E-2</v>
      </c>
      <c r="P1854" s="196">
        <v>5.0599999999998979E-3</v>
      </c>
      <c r="Q1854" s="196">
        <v>0</v>
      </c>
      <c r="R1854" s="196">
        <v>0</v>
      </c>
      <c r="S1854" s="196">
        <v>1.0199999999999999E-3</v>
      </c>
      <c r="T1854" s="196">
        <v>0</v>
      </c>
      <c r="U1854" s="196">
        <v>7.11E-3</v>
      </c>
      <c r="V1854" s="196">
        <v>8.1200000000000005E-3</v>
      </c>
      <c r="W1854" s="196">
        <v>8.1220000000000001E-2</v>
      </c>
      <c r="X1854" s="196">
        <v>6.0909999999999999E-2</v>
      </c>
      <c r="Y1854" s="196">
        <v>0.10152</v>
      </c>
      <c r="Z1854" s="196">
        <v>6.0899999999999999E-3</v>
      </c>
      <c r="AA1854" s="196">
        <v>0</v>
      </c>
      <c r="AB1854" s="196">
        <v>0</v>
      </c>
      <c r="AC1854" s="196">
        <v>0</v>
      </c>
      <c r="AD1854" s="196">
        <v>0</v>
      </c>
      <c r="AE1854" s="196">
        <v>0</v>
      </c>
      <c r="AF1854" s="272">
        <f t="shared" si="115"/>
        <v>1</v>
      </c>
      <c r="AG1854" s="196">
        <f t="shared" si="116"/>
        <v>0.26599</v>
      </c>
    </row>
    <row r="1855" spans="1:33" s="23" customFormat="1" x14ac:dyDescent="0.25">
      <c r="A1855" s="1">
        <v>1970</v>
      </c>
      <c r="B1855" s="1" t="s">
        <v>25</v>
      </c>
      <c r="C1855" s="1" t="str">
        <f t="shared" si="113"/>
        <v>1970NU</v>
      </c>
      <c r="D1855" s="1" t="s">
        <v>58</v>
      </c>
      <c r="E1855" s="1" t="str">
        <f t="shared" si="114"/>
        <v>1970NUResidential</v>
      </c>
      <c r="F1855" s="196">
        <v>0.12182999999999999</v>
      </c>
      <c r="G1855" s="196">
        <v>0.4264</v>
      </c>
      <c r="H1855" s="196">
        <v>0</v>
      </c>
      <c r="I1855" s="196">
        <v>2.4369999999999999E-2</v>
      </c>
      <c r="J1855" s="196">
        <v>0.1066</v>
      </c>
      <c r="K1855" s="196">
        <v>0</v>
      </c>
      <c r="L1855" s="196">
        <v>0</v>
      </c>
      <c r="M1855" s="196">
        <v>3.0499999999999998E-3</v>
      </c>
      <c r="N1855" s="196">
        <v>6.0899999999999999E-3</v>
      </c>
      <c r="O1855" s="196">
        <v>4.061E-2</v>
      </c>
      <c r="P1855" s="196">
        <v>5.0599999999998979E-3</v>
      </c>
      <c r="Q1855" s="196">
        <v>0</v>
      </c>
      <c r="R1855" s="196">
        <v>0</v>
      </c>
      <c r="S1855" s="196">
        <v>1.0199999999999999E-3</v>
      </c>
      <c r="T1855" s="196">
        <v>0</v>
      </c>
      <c r="U1855" s="196">
        <v>7.11E-3</v>
      </c>
      <c r="V1855" s="196">
        <v>8.1200000000000005E-3</v>
      </c>
      <c r="W1855" s="196">
        <v>8.1220000000000001E-2</v>
      </c>
      <c r="X1855" s="196">
        <v>6.0909999999999999E-2</v>
      </c>
      <c r="Y1855" s="196">
        <v>0.10152</v>
      </c>
      <c r="Z1855" s="196">
        <v>6.0899999999999999E-3</v>
      </c>
      <c r="AA1855" s="196">
        <v>0</v>
      </c>
      <c r="AB1855" s="196">
        <v>0</v>
      </c>
      <c r="AC1855" s="196">
        <v>0</v>
      </c>
      <c r="AD1855" s="196">
        <v>0</v>
      </c>
      <c r="AE1855" s="196">
        <v>0</v>
      </c>
      <c r="AF1855" s="272">
        <f t="shared" si="115"/>
        <v>1</v>
      </c>
      <c r="AG1855" s="196">
        <f t="shared" si="116"/>
        <v>0.26599</v>
      </c>
    </row>
    <row r="1856" spans="1:33" s="23" customFormat="1" x14ac:dyDescent="0.25">
      <c r="A1856" s="1">
        <v>1971</v>
      </c>
      <c r="B1856" s="1" t="s">
        <v>25</v>
      </c>
      <c r="C1856" s="1" t="str">
        <f t="shared" si="113"/>
        <v>1971NU</v>
      </c>
      <c r="D1856" s="1" t="s">
        <v>57</v>
      </c>
      <c r="E1856" s="1" t="str">
        <f t="shared" si="114"/>
        <v>1971NUC&amp;D</v>
      </c>
      <c r="F1856" s="274">
        <v>0</v>
      </c>
      <c r="G1856" s="274">
        <v>1.0829999999999999E-2</v>
      </c>
      <c r="H1856" s="274">
        <v>0</v>
      </c>
      <c r="I1856" s="274">
        <v>0.31966</v>
      </c>
      <c r="J1856" s="274">
        <v>0</v>
      </c>
      <c r="K1856" s="274">
        <v>0</v>
      </c>
      <c r="L1856" s="274">
        <v>0</v>
      </c>
      <c r="M1856" s="274">
        <v>0</v>
      </c>
      <c r="N1856" s="274">
        <v>0</v>
      </c>
      <c r="O1856" s="274">
        <v>0</v>
      </c>
      <c r="P1856" s="274">
        <v>0</v>
      </c>
      <c r="Q1856" s="274">
        <v>0</v>
      </c>
      <c r="R1856" s="274">
        <v>0</v>
      </c>
      <c r="S1856" s="274">
        <v>0</v>
      </c>
      <c r="T1856" s="274">
        <v>0.29006999999999999</v>
      </c>
      <c r="U1856" s="274">
        <v>0</v>
      </c>
      <c r="V1856" s="274">
        <v>0</v>
      </c>
      <c r="W1856" s="274">
        <v>4.0879999999999972E-2</v>
      </c>
      <c r="X1856" s="274">
        <v>0</v>
      </c>
      <c r="Y1856" s="274">
        <v>0</v>
      </c>
      <c r="Z1856" s="274">
        <v>0</v>
      </c>
      <c r="AA1856" s="274">
        <v>0</v>
      </c>
      <c r="AB1856" s="274">
        <v>0.15045</v>
      </c>
      <c r="AC1856" s="274">
        <v>7.0800000000000002E-2</v>
      </c>
      <c r="AD1856" s="274">
        <v>0.11731000000000003</v>
      </c>
      <c r="AE1856" s="274">
        <v>0</v>
      </c>
      <c r="AF1856" s="272">
        <f t="shared" si="115"/>
        <v>1</v>
      </c>
      <c r="AG1856" s="196">
        <f t="shared" si="116"/>
        <v>0.66950999999999994</v>
      </c>
    </row>
    <row r="1857" spans="1:33" s="23" customFormat="1" x14ac:dyDescent="0.25">
      <c r="A1857" s="1">
        <v>1971</v>
      </c>
      <c r="B1857" s="1" t="s">
        <v>25</v>
      </c>
      <c r="C1857" s="1" t="str">
        <f t="shared" si="113"/>
        <v>1971NU</v>
      </c>
      <c r="D1857" s="1" t="s">
        <v>56</v>
      </c>
      <c r="E1857" s="1" t="str">
        <f t="shared" si="114"/>
        <v>1971NUICI</v>
      </c>
      <c r="F1857" s="196">
        <v>0.12182999999999999</v>
      </c>
      <c r="G1857" s="196">
        <v>0.4264</v>
      </c>
      <c r="H1857" s="196">
        <v>0</v>
      </c>
      <c r="I1857" s="196">
        <v>2.4369999999999999E-2</v>
      </c>
      <c r="J1857" s="196">
        <v>0.1066</v>
      </c>
      <c r="K1857" s="196">
        <v>0</v>
      </c>
      <c r="L1857" s="196">
        <v>0</v>
      </c>
      <c r="M1857" s="196">
        <v>3.0499999999999998E-3</v>
      </c>
      <c r="N1857" s="196">
        <v>6.0899999999999999E-3</v>
      </c>
      <c r="O1857" s="196">
        <v>4.061E-2</v>
      </c>
      <c r="P1857" s="196">
        <v>5.0599999999998979E-3</v>
      </c>
      <c r="Q1857" s="196">
        <v>0</v>
      </c>
      <c r="R1857" s="196">
        <v>0</v>
      </c>
      <c r="S1857" s="196">
        <v>1.0199999999999999E-3</v>
      </c>
      <c r="T1857" s="196">
        <v>0</v>
      </c>
      <c r="U1857" s="196">
        <v>7.11E-3</v>
      </c>
      <c r="V1857" s="196">
        <v>8.1200000000000005E-3</v>
      </c>
      <c r="W1857" s="196">
        <v>8.1220000000000001E-2</v>
      </c>
      <c r="X1857" s="196">
        <v>6.0909999999999999E-2</v>
      </c>
      <c r="Y1857" s="196">
        <v>0.10152</v>
      </c>
      <c r="Z1857" s="196">
        <v>6.0899999999999999E-3</v>
      </c>
      <c r="AA1857" s="196">
        <v>0</v>
      </c>
      <c r="AB1857" s="196">
        <v>0</v>
      </c>
      <c r="AC1857" s="196">
        <v>0</v>
      </c>
      <c r="AD1857" s="196">
        <v>0</v>
      </c>
      <c r="AE1857" s="196">
        <v>0</v>
      </c>
      <c r="AF1857" s="272">
        <f t="shared" si="115"/>
        <v>1</v>
      </c>
      <c r="AG1857" s="196">
        <f t="shared" si="116"/>
        <v>0.26599</v>
      </c>
    </row>
    <row r="1858" spans="1:33" s="23" customFormat="1" x14ac:dyDescent="0.25">
      <c r="A1858" s="1">
        <v>1971</v>
      </c>
      <c r="B1858" s="1" t="s">
        <v>25</v>
      </c>
      <c r="C1858" s="1" t="str">
        <f t="shared" ref="C1858:C1921" si="117">CONCATENATE(A1858,B1858)</f>
        <v>1971NU</v>
      </c>
      <c r="D1858" s="1" t="s">
        <v>58</v>
      </c>
      <c r="E1858" s="1" t="str">
        <f t="shared" ref="E1858:E1921" si="118">CONCATENATE(C1858,D1858)</f>
        <v>1971NUResidential</v>
      </c>
      <c r="F1858" s="196">
        <v>0.12182999999999999</v>
      </c>
      <c r="G1858" s="196">
        <v>0.4264</v>
      </c>
      <c r="H1858" s="196">
        <v>0</v>
      </c>
      <c r="I1858" s="196">
        <v>2.4369999999999999E-2</v>
      </c>
      <c r="J1858" s="196">
        <v>0.1066</v>
      </c>
      <c r="K1858" s="196">
        <v>0</v>
      </c>
      <c r="L1858" s="196">
        <v>0</v>
      </c>
      <c r="M1858" s="196">
        <v>3.0499999999999998E-3</v>
      </c>
      <c r="N1858" s="196">
        <v>6.0899999999999999E-3</v>
      </c>
      <c r="O1858" s="196">
        <v>4.061E-2</v>
      </c>
      <c r="P1858" s="196">
        <v>5.0599999999998979E-3</v>
      </c>
      <c r="Q1858" s="196">
        <v>0</v>
      </c>
      <c r="R1858" s="196">
        <v>0</v>
      </c>
      <c r="S1858" s="196">
        <v>1.0199999999999999E-3</v>
      </c>
      <c r="T1858" s="196">
        <v>0</v>
      </c>
      <c r="U1858" s="196">
        <v>7.11E-3</v>
      </c>
      <c r="V1858" s="196">
        <v>8.1200000000000005E-3</v>
      </c>
      <c r="W1858" s="196">
        <v>8.1220000000000001E-2</v>
      </c>
      <c r="X1858" s="196">
        <v>6.0909999999999999E-2</v>
      </c>
      <c r="Y1858" s="196">
        <v>0.10152</v>
      </c>
      <c r="Z1858" s="196">
        <v>6.0899999999999999E-3</v>
      </c>
      <c r="AA1858" s="196">
        <v>0</v>
      </c>
      <c r="AB1858" s="196">
        <v>0</v>
      </c>
      <c r="AC1858" s="196">
        <v>0</v>
      </c>
      <c r="AD1858" s="196">
        <v>0</v>
      </c>
      <c r="AE1858" s="196">
        <v>0</v>
      </c>
      <c r="AF1858" s="272">
        <f t="shared" ref="AF1858:AF1921" si="119">+SUM(F1858:AE1858)</f>
        <v>1</v>
      </c>
      <c r="AG1858" s="196">
        <f t="shared" si="116"/>
        <v>0.26599</v>
      </c>
    </row>
    <row r="1859" spans="1:33" s="23" customFormat="1" x14ac:dyDescent="0.25">
      <c r="A1859" s="1">
        <v>1972</v>
      </c>
      <c r="B1859" s="1" t="s">
        <v>25</v>
      </c>
      <c r="C1859" s="1" t="str">
        <f t="shared" si="117"/>
        <v>1972NU</v>
      </c>
      <c r="D1859" s="1" t="s">
        <v>57</v>
      </c>
      <c r="E1859" s="1" t="str">
        <f t="shared" si="118"/>
        <v>1972NUC&amp;D</v>
      </c>
      <c r="F1859" s="274">
        <v>0</v>
      </c>
      <c r="G1859" s="274">
        <v>1.0829999999999999E-2</v>
      </c>
      <c r="H1859" s="274">
        <v>0</v>
      </c>
      <c r="I1859" s="274">
        <v>0.31966</v>
      </c>
      <c r="J1859" s="274">
        <v>0</v>
      </c>
      <c r="K1859" s="274">
        <v>0</v>
      </c>
      <c r="L1859" s="274">
        <v>0</v>
      </c>
      <c r="M1859" s="274">
        <v>0</v>
      </c>
      <c r="N1859" s="274">
        <v>0</v>
      </c>
      <c r="O1859" s="274">
        <v>0</v>
      </c>
      <c r="P1859" s="274">
        <v>0</v>
      </c>
      <c r="Q1859" s="274">
        <v>0</v>
      </c>
      <c r="R1859" s="274">
        <v>0</v>
      </c>
      <c r="S1859" s="274">
        <v>0</v>
      </c>
      <c r="T1859" s="274">
        <v>0.29006999999999999</v>
      </c>
      <c r="U1859" s="274">
        <v>0</v>
      </c>
      <c r="V1859" s="274">
        <v>0</v>
      </c>
      <c r="W1859" s="274">
        <v>4.0879999999999972E-2</v>
      </c>
      <c r="X1859" s="274">
        <v>0</v>
      </c>
      <c r="Y1859" s="274">
        <v>0</v>
      </c>
      <c r="Z1859" s="274">
        <v>0</v>
      </c>
      <c r="AA1859" s="274">
        <v>0</v>
      </c>
      <c r="AB1859" s="274">
        <v>0.15045</v>
      </c>
      <c r="AC1859" s="274">
        <v>7.0800000000000002E-2</v>
      </c>
      <c r="AD1859" s="274">
        <v>0.11731000000000003</v>
      </c>
      <c r="AE1859" s="274">
        <v>0</v>
      </c>
      <c r="AF1859" s="272">
        <f t="shared" si="119"/>
        <v>1</v>
      </c>
      <c r="AG1859" s="196">
        <f t="shared" si="116"/>
        <v>0.66950999999999994</v>
      </c>
    </row>
    <row r="1860" spans="1:33" s="23" customFormat="1" x14ac:dyDescent="0.25">
      <c r="A1860" s="1">
        <v>1972</v>
      </c>
      <c r="B1860" s="1" t="s">
        <v>25</v>
      </c>
      <c r="C1860" s="1" t="str">
        <f t="shared" si="117"/>
        <v>1972NU</v>
      </c>
      <c r="D1860" s="1" t="s">
        <v>56</v>
      </c>
      <c r="E1860" s="1" t="str">
        <f t="shared" si="118"/>
        <v>1972NUICI</v>
      </c>
      <c r="F1860" s="196">
        <v>0.12182999999999999</v>
      </c>
      <c r="G1860" s="196">
        <v>0.4264</v>
      </c>
      <c r="H1860" s="196">
        <v>0</v>
      </c>
      <c r="I1860" s="196">
        <v>2.4369999999999999E-2</v>
      </c>
      <c r="J1860" s="196">
        <v>0.1066</v>
      </c>
      <c r="K1860" s="196">
        <v>0</v>
      </c>
      <c r="L1860" s="196">
        <v>0</v>
      </c>
      <c r="M1860" s="196">
        <v>3.0499999999999998E-3</v>
      </c>
      <c r="N1860" s="196">
        <v>6.0899999999999999E-3</v>
      </c>
      <c r="O1860" s="196">
        <v>4.061E-2</v>
      </c>
      <c r="P1860" s="196">
        <v>5.0599999999998979E-3</v>
      </c>
      <c r="Q1860" s="196">
        <v>0</v>
      </c>
      <c r="R1860" s="196">
        <v>0</v>
      </c>
      <c r="S1860" s="196">
        <v>1.0199999999999999E-3</v>
      </c>
      <c r="T1860" s="196">
        <v>0</v>
      </c>
      <c r="U1860" s="196">
        <v>7.11E-3</v>
      </c>
      <c r="V1860" s="196">
        <v>8.1200000000000005E-3</v>
      </c>
      <c r="W1860" s="196">
        <v>8.1220000000000001E-2</v>
      </c>
      <c r="X1860" s="196">
        <v>6.0909999999999999E-2</v>
      </c>
      <c r="Y1860" s="196">
        <v>0.10152</v>
      </c>
      <c r="Z1860" s="196">
        <v>6.0899999999999999E-3</v>
      </c>
      <c r="AA1860" s="196">
        <v>0</v>
      </c>
      <c r="AB1860" s="196">
        <v>0</v>
      </c>
      <c r="AC1860" s="196">
        <v>0</v>
      </c>
      <c r="AD1860" s="196">
        <v>0</v>
      </c>
      <c r="AE1860" s="196">
        <v>0</v>
      </c>
      <c r="AF1860" s="272">
        <f t="shared" si="119"/>
        <v>1</v>
      </c>
      <c r="AG1860" s="196">
        <f t="shared" si="116"/>
        <v>0.26599</v>
      </c>
    </row>
    <row r="1861" spans="1:33" s="23" customFormat="1" x14ac:dyDescent="0.25">
      <c r="A1861" s="1">
        <v>1972</v>
      </c>
      <c r="B1861" s="1" t="s">
        <v>25</v>
      </c>
      <c r="C1861" s="1" t="str">
        <f t="shared" si="117"/>
        <v>1972NU</v>
      </c>
      <c r="D1861" s="1" t="s">
        <v>58</v>
      </c>
      <c r="E1861" s="1" t="str">
        <f t="shared" si="118"/>
        <v>1972NUResidential</v>
      </c>
      <c r="F1861" s="196">
        <v>0.12182999999999999</v>
      </c>
      <c r="G1861" s="196">
        <v>0.4264</v>
      </c>
      <c r="H1861" s="196">
        <v>0</v>
      </c>
      <c r="I1861" s="196">
        <v>2.4369999999999999E-2</v>
      </c>
      <c r="J1861" s="196">
        <v>0.1066</v>
      </c>
      <c r="K1861" s="196">
        <v>0</v>
      </c>
      <c r="L1861" s="196">
        <v>0</v>
      </c>
      <c r="M1861" s="196">
        <v>3.0499999999999998E-3</v>
      </c>
      <c r="N1861" s="196">
        <v>6.0899999999999999E-3</v>
      </c>
      <c r="O1861" s="196">
        <v>4.061E-2</v>
      </c>
      <c r="P1861" s="196">
        <v>5.0599999999998979E-3</v>
      </c>
      <c r="Q1861" s="196">
        <v>0</v>
      </c>
      <c r="R1861" s="196">
        <v>0</v>
      </c>
      <c r="S1861" s="196">
        <v>1.0199999999999999E-3</v>
      </c>
      <c r="T1861" s="196">
        <v>0</v>
      </c>
      <c r="U1861" s="196">
        <v>7.11E-3</v>
      </c>
      <c r="V1861" s="196">
        <v>8.1200000000000005E-3</v>
      </c>
      <c r="W1861" s="196">
        <v>8.1220000000000001E-2</v>
      </c>
      <c r="X1861" s="196">
        <v>6.0909999999999999E-2</v>
      </c>
      <c r="Y1861" s="196">
        <v>0.10152</v>
      </c>
      <c r="Z1861" s="196">
        <v>6.0899999999999999E-3</v>
      </c>
      <c r="AA1861" s="196">
        <v>0</v>
      </c>
      <c r="AB1861" s="196">
        <v>0</v>
      </c>
      <c r="AC1861" s="196">
        <v>0</v>
      </c>
      <c r="AD1861" s="196">
        <v>0</v>
      </c>
      <c r="AE1861" s="196">
        <v>0</v>
      </c>
      <c r="AF1861" s="272">
        <f t="shared" si="119"/>
        <v>1</v>
      </c>
      <c r="AG1861" s="196">
        <f t="shared" si="116"/>
        <v>0.26599</v>
      </c>
    </row>
    <row r="1862" spans="1:33" s="23" customFormat="1" x14ac:dyDescent="0.25">
      <c r="A1862" s="1">
        <v>1973</v>
      </c>
      <c r="B1862" s="1" t="s">
        <v>25</v>
      </c>
      <c r="C1862" s="1" t="str">
        <f t="shared" si="117"/>
        <v>1973NU</v>
      </c>
      <c r="D1862" s="1" t="s">
        <v>57</v>
      </c>
      <c r="E1862" s="1" t="str">
        <f t="shared" si="118"/>
        <v>1973NUC&amp;D</v>
      </c>
      <c r="F1862" s="274">
        <v>0</v>
      </c>
      <c r="G1862" s="274">
        <v>1.0829999999999999E-2</v>
      </c>
      <c r="H1862" s="274">
        <v>0</v>
      </c>
      <c r="I1862" s="274">
        <v>0.31966</v>
      </c>
      <c r="J1862" s="274">
        <v>0</v>
      </c>
      <c r="K1862" s="274">
        <v>0</v>
      </c>
      <c r="L1862" s="274">
        <v>0</v>
      </c>
      <c r="M1862" s="274">
        <v>0</v>
      </c>
      <c r="N1862" s="274">
        <v>0</v>
      </c>
      <c r="O1862" s="274">
        <v>0</v>
      </c>
      <c r="P1862" s="274">
        <v>0</v>
      </c>
      <c r="Q1862" s="274">
        <v>0</v>
      </c>
      <c r="R1862" s="274">
        <v>0</v>
      </c>
      <c r="S1862" s="274">
        <v>0</v>
      </c>
      <c r="T1862" s="274">
        <v>0.29006999999999999</v>
      </c>
      <c r="U1862" s="274">
        <v>0</v>
      </c>
      <c r="V1862" s="274">
        <v>0</v>
      </c>
      <c r="W1862" s="274">
        <v>4.0879999999999972E-2</v>
      </c>
      <c r="X1862" s="274">
        <v>0</v>
      </c>
      <c r="Y1862" s="274">
        <v>0</v>
      </c>
      <c r="Z1862" s="274">
        <v>0</v>
      </c>
      <c r="AA1862" s="274">
        <v>0</v>
      </c>
      <c r="AB1862" s="274">
        <v>0.15045</v>
      </c>
      <c r="AC1862" s="274">
        <v>7.0800000000000002E-2</v>
      </c>
      <c r="AD1862" s="274">
        <v>0.11731000000000003</v>
      </c>
      <c r="AE1862" s="274">
        <v>0</v>
      </c>
      <c r="AF1862" s="272">
        <f t="shared" si="119"/>
        <v>1</v>
      </c>
      <c r="AG1862" s="196">
        <f t="shared" si="116"/>
        <v>0.66950999999999994</v>
      </c>
    </row>
    <row r="1863" spans="1:33" s="23" customFormat="1" x14ac:dyDescent="0.25">
      <c r="A1863" s="1">
        <v>1973</v>
      </c>
      <c r="B1863" s="1" t="s">
        <v>25</v>
      </c>
      <c r="C1863" s="1" t="str">
        <f t="shared" si="117"/>
        <v>1973NU</v>
      </c>
      <c r="D1863" s="1" t="s">
        <v>56</v>
      </c>
      <c r="E1863" s="1" t="str">
        <f t="shared" si="118"/>
        <v>1973NUICI</v>
      </c>
      <c r="F1863" s="196">
        <v>0.12182999999999999</v>
      </c>
      <c r="G1863" s="196">
        <v>0.4264</v>
      </c>
      <c r="H1863" s="196">
        <v>0</v>
      </c>
      <c r="I1863" s="196">
        <v>2.4369999999999999E-2</v>
      </c>
      <c r="J1863" s="196">
        <v>0.1066</v>
      </c>
      <c r="K1863" s="196">
        <v>0</v>
      </c>
      <c r="L1863" s="196">
        <v>0</v>
      </c>
      <c r="M1863" s="196">
        <v>3.0499999999999998E-3</v>
      </c>
      <c r="N1863" s="196">
        <v>6.0899999999999999E-3</v>
      </c>
      <c r="O1863" s="196">
        <v>4.061E-2</v>
      </c>
      <c r="P1863" s="196">
        <v>5.0599999999998979E-3</v>
      </c>
      <c r="Q1863" s="196">
        <v>0</v>
      </c>
      <c r="R1863" s="196">
        <v>0</v>
      </c>
      <c r="S1863" s="196">
        <v>1.0199999999999999E-3</v>
      </c>
      <c r="T1863" s="196">
        <v>0</v>
      </c>
      <c r="U1863" s="196">
        <v>7.11E-3</v>
      </c>
      <c r="V1863" s="196">
        <v>8.1200000000000005E-3</v>
      </c>
      <c r="W1863" s="196">
        <v>8.1220000000000001E-2</v>
      </c>
      <c r="X1863" s="196">
        <v>6.0909999999999999E-2</v>
      </c>
      <c r="Y1863" s="196">
        <v>0.10152</v>
      </c>
      <c r="Z1863" s="196">
        <v>6.0899999999999999E-3</v>
      </c>
      <c r="AA1863" s="196">
        <v>0</v>
      </c>
      <c r="AB1863" s="196">
        <v>0</v>
      </c>
      <c r="AC1863" s="196">
        <v>0</v>
      </c>
      <c r="AD1863" s="196">
        <v>0</v>
      </c>
      <c r="AE1863" s="196">
        <v>0</v>
      </c>
      <c r="AF1863" s="272">
        <f t="shared" si="119"/>
        <v>1</v>
      </c>
      <c r="AG1863" s="196">
        <f t="shared" si="116"/>
        <v>0.26599</v>
      </c>
    </row>
    <row r="1864" spans="1:33" s="23" customFormat="1" x14ac:dyDescent="0.25">
      <c r="A1864" s="1">
        <v>1973</v>
      </c>
      <c r="B1864" s="1" t="s">
        <v>25</v>
      </c>
      <c r="C1864" s="1" t="str">
        <f t="shared" si="117"/>
        <v>1973NU</v>
      </c>
      <c r="D1864" s="1" t="s">
        <v>58</v>
      </c>
      <c r="E1864" s="1" t="str">
        <f t="shared" si="118"/>
        <v>1973NUResidential</v>
      </c>
      <c r="F1864" s="196">
        <v>0.12182999999999999</v>
      </c>
      <c r="G1864" s="196">
        <v>0.4264</v>
      </c>
      <c r="H1864" s="196">
        <v>0</v>
      </c>
      <c r="I1864" s="196">
        <v>2.4369999999999999E-2</v>
      </c>
      <c r="J1864" s="196">
        <v>0.1066</v>
      </c>
      <c r="K1864" s="196">
        <v>0</v>
      </c>
      <c r="L1864" s="196">
        <v>0</v>
      </c>
      <c r="M1864" s="196">
        <v>3.0499999999999998E-3</v>
      </c>
      <c r="N1864" s="196">
        <v>6.0899999999999999E-3</v>
      </c>
      <c r="O1864" s="196">
        <v>4.061E-2</v>
      </c>
      <c r="P1864" s="196">
        <v>5.0599999999998979E-3</v>
      </c>
      <c r="Q1864" s="196">
        <v>0</v>
      </c>
      <c r="R1864" s="196">
        <v>0</v>
      </c>
      <c r="S1864" s="196">
        <v>1.0199999999999999E-3</v>
      </c>
      <c r="T1864" s="196">
        <v>0</v>
      </c>
      <c r="U1864" s="196">
        <v>7.11E-3</v>
      </c>
      <c r="V1864" s="196">
        <v>8.1200000000000005E-3</v>
      </c>
      <c r="W1864" s="196">
        <v>8.1220000000000001E-2</v>
      </c>
      <c r="X1864" s="196">
        <v>6.0909999999999999E-2</v>
      </c>
      <c r="Y1864" s="196">
        <v>0.10152</v>
      </c>
      <c r="Z1864" s="196">
        <v>6.0899999999999999E-3</v>
      </c>
      <c r="AA1864" s="196">
        <v>0</v>
      </c>
      <c r="AB1864" s="196">
        <v>0</v>
      </c>
      <c r="AC1864" s="196">
        <v>0</v>
      </c>
      <c r="AD1864" s="196">
        <v>0</v>
      </c>
      <c r="AE1864" s="196">
        <v>0</v>
      </c>
      <c r="AF1864" s="272">
        <f t="shared" si="119"/>
        <v>1</v>
      </c>
      <c r="AG1864" s="196">
        <f t="shared" si="116"/>
        <v>0.26599</v>
      </c>
    </row>
    <row r="1865" spans="1:33" s="23" customFormat="1" x14ac:dyDescent="0.25">
      <c r="A1865" s="1">
        <v>1974</v>
      </c>
      <c r="B1865" s="1" t="s">
        <v>25</v>
      </c>
      <c r="C1865" s="1" t="str">
        <f t="shared" si="117"/>
        <v>1974NU</v>
      </c>
      <c r="D1865" s="1" t="s">
        <v>57</v>
      </c>
      <c r="E1865" s="1" t="str">
        <f t="shared" si="118"/>
        <v>1974NUC&amp;D</v>
      </c>
      <c r="F1865" s="274">
        <v>0</v>
      </c>
      <c r="G1865" s="274">
        <v>1.0829999999999999E-2</v>
      </c>
      <c r="H1865" s="274">
        <v>0</v>
      </c>
      <c r="I1865" s="274">
        <v>0.31966</v>
      </c>
      <c r="J1865" s="274">
        <v>0</v>
      </c>
      <c r="K1865" s="274">
        <v>0</v>
      </c>
      <c r="L1865" s="274">
        <v>0</v>
      </c>
      <c r="M1865" s="274">
        <v>0</v>
      </c>
      <c r="N1865" s="274">
        <v>0</v>
      </c>
      <c r="O1865" s="274">
        <v>0</v>
      </c>
      <c r="P1865" s="274">
        <v>0</v>
      </c>
      <c r="Q1865" s="274">
        <v>0</v>
      </c>
      <c r="R1865" s="274">
        <v>0</v>
      </c>
      <c r="S1865" s="274">
        <v>0</v>
      </c>
      <c r="T1865" s="274">
        <v>0.29006999999999999</v>
      </c>
      <c r="U1865" s="274">
        <v>0</v>
      </c>
      <c r="V1865" s="274">
        <v>0</v>
      </c>
      <c r="W1865" s="274">
        <v>4.0879999999999972E-2</v>
      </c>
      <c r="X1865" s="274">
        <v>0</v>
      </c>
      <c r="Y1865" s="274">
        <v>0</v>
      </c>
      <c r="Z1865" s="274">
        <v>0</v>
      </c>
      <c r="AA1865" s="274">
        <v>0</v>
      </c>
      <c r="AB1865" s="274">
        <v>0.15045</v>
      </c>
      <c r="AC1865" s="274">
        <v>7.0800000000000002E-2</v>
      </c>
      <c r="AD1865" s="274">
        <v>0.11731000000000003</v>
      </c>
      <c r="AE1865" s="274">
        <v>0</v>
      </c>
      <c r="AF1865" s="272">
        <f t="shared" si="119"/>
        <v>1</v>
      </c>
      <c r="AG1865" s="196">
        <f t="shared" si="116"/>
        <v>0.66950999999999994</v>
      </c>
    </row>
    <row r="1866" spans="1:33" s="23" customFormat="1" x14ac:dyDescent="0.25">
      <c r="A1866" s="1">
        <v>1974</v>
      </c>
      <c r="B1866" s="1" t="s">
        <v>25</v>
      </c>
      <c r="C1866" s="1" t="str">
        <f t="shared" si="117"/>
        <v>1974NU</v>
      </c>
      <c r="D1866" s="1" t="s">
        <v>56</v>
      </c>
      <c r="E1866" s="1" t="str">
        <f t="shared" si="118"/>
        <v>1974NUICI</v>
      </c>
      <c r="F1866" s="196">
        <v>0.12182999999999999</v>
      </c>
      <c r="G1866" s="196">
        <v>0.4264</v>
      </c>
      <c r="H1866" s="196">
        <v>0</v>
      </c>
      <c r="I1866" s="196">
        <v>2.4369999999999999E-2</v>
      </c>
      <c r="J1866" s="196">
        <v>0.1066</v>
      </c>
      <c r="K1866" s="196">
        <v>0</v>
      </c>
      <c r="L1866" s="196">
        <v>0</v>
      </c>
      <c r="M1866" s="196">
        <v>3.0499999999999998E-3</v>
      </c>
      <c r="N1866" s="196">
        <v>6.0899999999999999E-3</v>
      </c>
      <c r="O1866" s="196">
        <v>4.061E-2</v>
      </c>
      <c r="P1866" s="196">
        <v>5.0599999999998979E-3</v>
      </c>
      <c r="Q1866" s="196">
        <v>0</v>
      </c>
      <c r="R1866" s="196">
        <v>0</v>
      </c>
      <c r="S1866" s="196">
        <v>1.0199999999999999E-3</v>
      </c>
      <c r="T1866" s="196">
        <v>0</v>
      </c>
      <c r="U1866" s="196">
        <v>7.11E-3</v>
      </c>
      <c r="V1866" s="196">
        <v>8.1200000000000005E-3</v>
      </c>
      <c r="W1866" s="196">
        <v>8.1220000000000001E-2</v>
      </c>
      <c r="X1866" s="196">
        <v>6.0909999999999999E-2</v>
      </c>
      <c r="Y1866" s="196">
        <v>0.10152</v>
      </c>
      <c r="Z1866" s="196">
        <v>6.0899999999999999E-3</v>
      </c>
      <c r="AA1866" s="196">
        <v>0</v>
      </c>
      <c r="AB1866" s="196">
        <v>0</v>
      </c>
      <c r="AC1866" s="196">
        <v>0</v>
      </c>
      <c r="AD1866" s="196">
        <v>0</v>
      </c>
      <c r="AE1866" s="196">
        <v>0</v>
      </c>
      <c r="AF1866" s="272">
        <f t="shared" si="119"/>
        <v>1</v>
      </c>
      <c r="AG1866" s="196">
        <f t="shared" si="116"/>
        <v>0.26599</v>
      </c>
    </row>
    <row r="1867" spans="1:33" s="23" customFormat="1" x14ac:dyDescent="0.25">
      <c r="A1867" s="1">
        <v>1974</v>
      </c>
      <c r="B1867" s="1" t="s">
        <v>25</v>
      </c>
      <c r="C1867" s="1" t="str">
        <f t="shared" si="117"/>
        <v>1974NU</v>
      </c>
      <c r="D1867" s="1" t="s">
        <v>58</v>
      </c>
      <c r="E1867" s="1" t="str">
        <f t="shared" si="118"/>
        <v>1974NUResidential</v>
      </c>
      <c r="F1867" s="196">
        <v>0.12182999999999999</v>
      </c>
      <c r="G1867" s="196">
        <v>0.4264</v>
      </c>
      <c r="H1867" s="196">
        <v>0</v>
      </c>
      <c r="I1867" s="196">
        <v>2.4369999999999999E-2</v>
      </c>
      <c r="J1867" s="196">
        <v>0.1066</v>
      </c>
      <c r="K1867" s="196">
        <v>0</v>
      </c>
      <c r="L1867" s="196">
        <v>0</v>
      </c>
      <c r="M1867" s="196">
        <v>3.0499999999999998E-3</v>
      </c>
      <c r="N1867" s="196">
        <v>6.0899999999999999E-3</v>
      </c>
      <c r="O1867" s="196">
        <v>4.061E-2</v>
      </c>
      <c r="P1867" s="196">
        <v>5.0599999999998979E-3</v>
      </c>
      <c r="Q1867" s="196">
        <v>0</v>
      </c>
      <c r="R1867" s="196">
        <v>0</v>
      </c>
      <c r="S1867" s="196">
        <v>1.0199999999999999E-3</v>
      </c>
      <c r="T1867" s="196">
        <v>0</v>
      </c>
      <c r="U1867" s="196">
        <v>7.11E-3</v>
      </c>
      <c r="V1867" s="196">
        <v>8.1200000000000005E-3</v>
      </c>
      <c r="W1867" s="196">
        <v>8.1220000000000001E-2</v>
      </c>
      <c r="X1867" s="196">
        <v>6.0909999999999999E-2</v>
      </c>
      <c r="Y1867" s="196">
        <v>0.10152</v>
      </c>
      <c r="Z1867" s="196">
        <v>6.0899999999999999E-3</v>
      </c>
      <c r="AA1867" s="196">
        <v>0</v>
      </c>
      <c r="AB1867" s="196">
        <v>0</v>
      </c>
      <c r="AC1867" s="196">
        <v>0</v>
      </c>
      <c r="AD1867" s="196">
        <v>0</v>
      </c>
      <c r="AE1867" s="196">
        <v>0</v>
      </c>
      <c r="AF1867" s="272">
        <f t="shared" si="119"/>
        <v>1</v>
      </c>
      <c r="AG1867" s="196">
        <f t="shared" si="116"/>
        <v>0.26599</v>
      </c>
    </row>
    <row r="1868" spans="1:33" s="23" customFormat="1" x14ac:dyDescent="0.25">
      <c r="A1868" s="1">
        <v>1975</v>
      </c>
      <c r="B1868" s="1" t="s">
        <v>25</v>
      </c>
      <c r="C1868" s="1" t="str">
        <f t="shared" si="117"/>
        <v>1975NU</v>
      </c>
      <c r="D1868" s="1" t="s">
        <v>57</v>
      </c>
      <c r="E1868" s="1" t="str">
        <f t="shared" si="118"/>
        <v>1975NUC&amp;D</v>
      </c>
      <c r="F1868" s="274">
        <v>0</v>
      </c>
      <c r="G1868" s="274">
        <v>1.0829999999999999E-2</v>
      </c>
      <c r="H1868" s="274">
        <v>0</v>
      </c>
      <c r="I1868" s="274">
        <v>0.31966</v>
      </c>
      <c r="J1868" s="274">
        <v>0</v>
      </c>
      <c r="K1868" s="274">
        <v>0</v>
      </c>
      <c r="L1868" s="274">
        <v>0</v>
      </c>
      <c r="M1868" s="274">
        <v>0</v>
      </c>
      <c r="N1868" s="274">
        <v>0</v>
      </c>
      <c r="O1868" s="274">
        <v>0</v>
      </c>
      <c r="P1868" s="274">
        <v>0</v>
      </c>
      <c r="Q1868" s="274">
        <v>0</v>
      </c>
      <c r="R1868" s="274">
        <v>0</v>
      </c>
      <c r="S1868" s="274">
        <v>0</v>
      </c>
      <c r="T1868" s="274">
        <v>0.29006999999999999</v>
      </c>
      <c r="U1868" s="274">
        <v>0</v>
      </c>
      <c r="V1868" s="274">
        <v>0</v>
      </c>
      <c r="W1868" s="274">
        <v>4.0879999999999972E-2</v>
      </c>
      <c r="X1868" s="274">
        <v>0</v>
      </c>
      <c r="Y1868" s="274">
        <v>0</v>
      </c>
      <c r="Z1868" s="274">
        <v>0</v>
      </c>
      <c r="AA1868" s="274">
        <v>0</v>
      </c>
      <c r="AB1868" s="274">
        <v>0.15045</v>
      </c>
      <c r="AC1868" s="274">
        <v>7.0800000000000002E-2</v>
      </c>
      <c r="AD1868" s="274">
        <v>0.11731000000000003</v>
      </c>
      <c r="AE1868" s="274">
        <v>0</v>
      </c>
      <c r="AF1868" s="272">
        <f t="shared" si="119"/>
        <v>1</v>
      </c>
      <c r="AG1868" s="196">
        <f t="shared" si="116"/>
        <v>0.66950999999999994</v>
      </c>
    </row>
    <row r="1869" spans="1:33" s="23" customFormat="1" x14ac:dyDescent="0.25">
      <c r="A1869" s="1">
        <v>1975</v>
      </c>
      <c r="B1869" s="1" t="s">
        <v>25</v>
      </c>
      <c r="C1869" s="1" t="str">
        <f t="shared" si="117"/>
        <v>1975NU</v>
      </c>
      <c r="D1869" s="1" t="s">
        <v>56</v>
      </c>
      <c r="E1869" s="1" t="str">
        <f t="shared" si="118"/>
        <v>1975NUICI</v>
      </c>
      <c r="F1869" s="196">
        <v>0.12182999999999999</v>
      </c>
      <c r="G1869" s="196">
        <v>0.4264</v>
      </c>
      <c r="H1869" s="196">
        <v>0</v>
      </c>
      <c r="I1869" s="196">
        <v>2.4369999999999999E-2</v>
      </c>
      <c r="J1869" s="196">
        <v>0.1066</v>
      </c>
      <c r="K1869" s="196">
        <v>0</v>
      </c>
      <c r="L1869" s="196">
        <v>0</v>
      </c>
      <c r="M1869" s="196">
        <v>3.0499999999999998E-3</v>
      </c>
      <c r="N1869" s="196">
        <v>6.0899999999999999E-3</v>
      </c>
      <c r="O1869" s="196">
        <v>4.061E-2</v>
      </c>
      <c r="P1869" s="196">
        <v>5.0599999999998979E-3</v>
      </c>
      <c r="Q1869" s="196">
        <v>0</v>
      </c>
      <c r="R1869" s="196">
        <v>0</v>
      </c>
      <c r="S1869" s="196">
        <v>1.0199999999999999E-3</v>
      </c>
      <c r="T1869" s="196">
        <v>0</v>
      </c>
      <c r="U1869" s="196">
        <v>7.11E-3</v>
      </c>
      <c r="V1869" s="196">
        <v>8.1200000000000005E-3</v>
      </c>
      <c r="W1869" s="196">
        <v>8.1220000000000001E-2</v>
      </c>
      <c r="X1869" s="196">
        <v>6.0909999999999999E-2</v>
      </c>
      <c r="Y1869" s="196">
        <v>0.10152</v>
      </c>
      <c r="Z1869" s="196">
        <v>6.0899999999999999E-3</v>
      </c>
      <c r="AA1869" s="196">
        <v>0</v>
      </c>
      <c r="AB1869" s="196">
        <v>0</v>
      </c>
      <c r="AC1869" s="196">
        <v>0</v>
      </c>
      <c r="AD1869" s="196">
        <v>0</v>
      </c>
      <c r="AE1869" s="196">
        <v>0</v>
      </c>
      <c r="AF1869" s="272">
        <f t="shared" si="119"/>
        <v>1</v>
      </c>
      <c r="AG1869" s="196">
        <f t="shared" si="116"/>
        <v>0.26599</v>
      </c>
    </row>
    <row r="1870" spans="1:33" s="23" customFormat="1" x14ac:dyDescent="0.25">
      <c r="A1870" s="1">
        <v>1975</v>
      </c>
      <c r="B1870" s="1" t="s">
        <v>25</v>
      </c>
      <c r="C1870" s="1" t="str">
        <f t="shared" si="117"/>
        <v>1975NU</v>
      </c>
      <c r="D1870" s="1" t="s">
        <v>58</v>
      </c>
      <c r="E1870" s="1" t="str">
        <f t="shared" si="118"/>
        <v>1975NUResidential</v>
      </c>
      <c r="F1870" s="196">
        <v>0.12182999999999999</v>
      </c>
      <c r="G1870" s="196">
        <v>0.4264</v>
      </c>
      <c r="H1870" s="196">
        <v>0</v>
      </c>
      <c r="I1870" s="196">
        <v>2.4369999999999999E-2</v>
      </c>
      <c r="J1870" s="196">
        <v>0.1066</v>
      </c>
      <c r="K1870" s="196">
        <v>0</v>
      </c>
      <c r="L1870" s="196">
        <v>0</v>
      </c>
      <c r="M1870" s="196">
        <v>3.0499999999999998E-3</v>
      </c>
      <c r="N1870" s="196">
        <v>6.0899999999999999E-3</v>
      </c>
      <c r="O1870" s="196">
        <v>4.061E-2</v>
      </c>
      <c r="P1870" s="196">
        <v>5.0599999999998979E-3</v>
      </c>
      <c r="Q1870" s="196">
        <v>0</v>
      </c>
      <c r="R1870" s="196">
        <v>0</v>
      </c>
      <c r="S1870" s="196">
        <v>1.0199999999999999E-3</v>
      </c>
      <c r="T1870" s="196">
        <v>0</v>
      </c>
      <c r="U1870" s="196">
        <v>7.11E-3</v>
      </c>
      <c r="V1870" s="196">
        <v>8.1200000000000005E-3</v>
      </c>
      <c r="W1870" s="196">
        <v>8.1220000000000001E-2</v>
      </c>
      <c r="X1870" s="196">
        <v>6.0909999999999999E-2</v>
      </c>
      <c r="Y1870" s="196">
        <v>0.10152</v>
      </c>
      <c r="Z1870" s="196">
        <v>6.0899999999999999E-3</v>
      </c>
      <c r="AA1870" s="196">
        <v>0</v>
      </c>
      <c r="AB1870" s="196">
        <v>0</v>
      </c>
      <c r="AC1870" s="196">
        <v>0</v>
      </c>
      <c r="AD1870" s="196">
        <v>0</v>
      </c>
      <c r="AE1870" s="196">
        <v>0</v>
      </c>
      <c r="AF1870" s="272">
        <f t="shared" si="119"/>
        <v>1</v>
      </c>
      <c r="AG1870" s="196">
        <f t="shared" si="116"/>
        <v>0.26599</v>
      </c>
    </row>
    <row r="1871" spans="1:33" s="23" customFormat="1" x14ac:dyDescent="0.25">
      <c r="A1871" s="1">
        <v>1976</v>
      </c>
      <c r="B1871" s="1" t="s">
        <v>25</v>
      </c>
      <c r="C1871" s="1" t="str">
        <f t="shared" si="117"/>
        <v>1976NU</v>
      </c>
      <c r="D1871" s="1" t="s">
        <v>57</v>
      </c>
      <c r="E1871" s="1" t="str">
        <f t="shared" si="118"/>
        <v>1976NUC&amp;D</v>
      </c>
      <c r="F1871" s="274">
        <v>0</v>
      </c>
      <c r="G1871" s="274">
        <v>1.0829999999999999E-2</v>
      </c>
      <c r="H1871" s="274">
        <v>0</v>
      </c>
      <c r="I1871" s="274">
        <v>0.31966</v>
      </c>
      <c r="J1871" s="274">
        <v>0</v>
      </c>
      <c r="K1871" s="274">
        <v>0</v>
      </c>
      <c r="L1871" s="274">
        <v>0</v>
      </c>
      <c r="M1871" s="274">
        <v>0</v>
      </c>
      <c r="N1871" s="274">
        <v>0</v>
      </c>
      <c r="O1871" s="274">
        <v>0</v>
      </c>
      <c r="P1871" s="274">
        <v>0</v>
      </c>
      <c r="Q1871" s="274">
        <v>0</v>
      </c>
      <c r="R1871" s="274">
        <v>0</v>
      </c>
      <c r="S1871" s="274">
        <v>0</v>
      </c>
      <c r="T1871" s="274">
        <v>0.29006999999999999</v>
      </c>
      <c r="U1871" s="274">
        <v>0</v>
      </c>
      <c r="V1871" s="274">
        <v>0</v>
      </c>
      <c r="W1871" s="274">
        <v>4.0879999999999972E-2</v>
      </c>
      <c r="X1871" s="274">
        <v>0</v>
      </c>
      <c r="Y1871" s="274">
        <v>0</v>
      </c>
      <c r="Z1871" s="274">
        <v>0</v>
      </c>
      <c r="AA1871" s="274">
        <v>0</v>
      </c>
      <c r="AB1871" s="274">
        <v>0.15045</v>
      </c>
      <c r="AC1871" s="274">
        <v>7.0800000000000002E-2</v>
      </c>
      <c r="AD1871" s="274">
        <v>0.11731000000000003</v>
      </c>
      <c r="AE1871" s="274">
        <v>0</v>
      </c>
      <c r="AF1871" s="272">
        <f t="shared" si="119"/>
        <v>1</v>
      </c>
      <c r="AG1871" s="196">
        <f t="shared" si="116"/>
        <v>0.66950999999999994</v>
      </c>
    </row>
    <row r="1872" spans="1:33" s="23" customFormat="1" x14ac:dyDescent="0.25">
      <c r="A1872" s="1">
        <v>1976</v>
      </c>
      <c r="B1872" s="1" t="s">
        <v>25</v>
      </c>
      <c r="C1872" s="1" t="str">
        <f t="shared" si="117"/>
        <v>1976NU</v>
      </c>
      <c r="D1872" s="1" t="s">
        <v>56</v>
      </c>
      <c r="E1872" s="1" t="str">
        <f t="shared" si="118"/>
        <v>1976NUICI</v>
      </c>
      <c r="F1872" s="196">
        <v>0.15509999999999999</v>
      </c>
      <c r="G1872" s="196">
        <v>0.23694999999999999</v>
      </c>
      <c r="H1872" s="196">
        <v>0</v>
      </c>
      <c r="I1872" s="196">
        <v>3.1099999999999999E-2</v>
      </c>
      <c r="J1872" s="196">
        <v>0.14724000000000001</v>
      </c>
      <c r="K1872" s="196">
        <v>0</v>
      </c>
      <c r="L1872" s="196">
        <v>0</v>
      </c>
      <c r="M1872" s="196">
        <v>0</v>
      </c>
      <c r="N1872" s="196">
        <v>0</v>
      </c>
      <c r="O1872" s="196">
        <v>0</v>
      </c>
      <c r="P1872" s="196">
        <v>0.12967999999999991</v>
      </c>
      <c r="Q1872" s="196">
        <v>0</v>
      </c>
      <c r="R1872" s="196">
        <v>0</v>
      </c>
      <c r="S1872" s="196">
        <v>3.6150000000000002E-2</v>
      </c>
      <c r="T1872" s="196">
        <v>0</v>
      </c>
      <c r="U1872" s="196">
        <v>0.13503000000000001</v>
      </c>
      <c r="V1872" s="196">
        <v>0</v>
      </c>
      <c r="W1872" s="196">
        <v>4.8490000000000005E-2</v>
      </c>
      <c r="X1872" s="196">
        <v>2.8210000000000002E-2</v>
      </c>
      <c r="Y1872" s="196">
        <v>0</v>
      </c>
      <c r="Z1872" s="196">
        <v>0</v>
      </c>
      <c r="AA1872" s="196">
        <v>1.8340000000000002E-2</v>
      </c>
      <c r="AB1872" s="196">
        <v>1.521E-2</v>
      </c>
      <c r="AC1872" s="196">
        <v>7.1599999999999997E-3</v>
      </c>
      <c r="AD1872" s="196">
        <v>1.1339999999999999E-2</v>
      </c>
      <c r="AE1872" s="196">
        <v>0</v>
      </c>
      <c r="AF1872" s="272">
        <f t="shared" si="119"/>
        <v>0.99999999999999989</v>
      </c>
      <c r="AG1872" s="196">
        <f t="shared" si="116"/>
        <v>0.29993000000000003</v>
      </c>
    </row>
    <row r="1873" spans="1:33" s="23" customFormat="1" x14ac:dyDescent="0.25">
      <c r="A1873" s="1">
        <v>1976</v>
      </c>
      <c r="B1873" s="1" t="s">
        <v>25</v>
      </c>
      <c r="C1873" s="1" t="str">
        <f t="shared" si="117"/>
        <v>1976NU</v>
      </c>
      <c r="D1873" s="1" t="s">
        <v>58</v>
      </c>
      <c r="E1873" s="1" t="str">
        <f t="shared" si="118"/>
        <v>1976NUResidential</v>
      </c>
      <c r="F1873" s="196">
        <v>0.15509999999999999</v>
      </c>
      <c r="G1873" s="196">
        <v>0.23694999999999999</v>
      </c>
      <c r="H1873" s="196">
        <v>0</v>
      </c>
      <c r="I1873" s="196">
        <v>3.1099999999999999E-2</v>
      </c>
      <c r="J1873" s="196">
        <v>0.14724000000000001</v>
      </c>
      <c r="K1873" s="196">
        <v>0</v>
      </c>
      <c r="L1873" s="196">
        <v>0</v>
      </c>
      <c r="M1873" s="196">
        <v>0</v>
      </c>
      <c r="N1873" s="196">
        <v>0</v>
      </c>
      <c r="O1873" s="196">
        <v>0</v>
      </c>
      <c r="P1873" s="196">
        <v>0.12967999999999991</v>
      </c>
      <c r="Q1873" s="196">
        <v>0</v>
      </c>
      <c r="R1873" s="196">
        <v>0</v>
      </c>
      <c r="S1873" s="196">
        <v>3.6150000000000002E-2</v>
      </c>
      <c r="T1873" s="196">
        <v>0</v>
      </c>
      <c r="U1873" s="196">
        <v>0.13503000000000001</v>
      </c>
      <c r="V1873" s="196">
        <v>0</v>
      </c>
      <c r="W1873" s="196">
        <v>4.8490000000000005E-2</v>
      </c>
      <c r="X1873" s="196">
        <v>2.8210000000000002E-2</v>
      </c>
      <c r="Y1873" s="197">
        <v>0</v>
      </c>
      <c r="Z1873" s="196">
        <v>0</v>
      </c>
      <c r="AA1873" s="196">
        <v>1.8340000000000002E-2</v>
      </c>
      <c r="AB1873" s="196">
        <v>1.521E-2</v>
      </c>
      <c r="AC1873" s="196">
        <v>7.1599999999999997E-3</v>
      </c>
      <c r="AD1873" s="196">
        <v>1.1339999999999999E-2</v>
      </c>
      <c r="AE1873" s="196">
        <v>0</v>
      </c>
      <c r="AF1873" s="272">
        <f t="shared" si="119"/>
        <v>0.99999999999999989</v>
      </c>
      <c r="AG1873" s="196">
        <f t="shared" si="116"/>
        <v>0.29993000000000003</v>
      </c>
    </row>
    <row r="1874" spans="1:33" s="23" customFormat="1" x14ac:dyDescent="0.25">
      <c r="A1874" s="1">
        <v>1977</v>
      </c>
      <c r="B1874" s="1" t="s">
        <v>25</v>
      </c>
      <c r="C1874" s="1" t="str">
        <f t="shared" si="117"/>
        <v>1977NU</v>
      </c>
      <c r="D1874" s="1" t="s">
        <v>57</v>
      </c>
      <c r="E1874" s="1" t="str">
        <f t="shared" si="118"/>
        <v>1977NUC&amp;D</v>
      </c>
      <c r="F1874" s="274">
        <v>0</v>
      </c>
      <c r="G1874" s="274">
        <v>1.0829999999999999E-2</v>
      </c>
      <c r="H1874" s="274">
        <v>0</v>
      </c>
      <c r="I1874" s="274">
        <v>0.31966</v>
      </c>
      <c r="J1874" s="274">
        <v>0</v>
      </c>
      <c r="K1874" s="274">
        <v>0</v>
      </c>
      <c r="L1874" s="274">
        <v>0</v>
      </c>
      <c r="M1874" s="274">
        <v>0</v>
      </c>
      <c r="N1874" s="274">
        <v>0</v>
      </c>
      <c r="O1874" s="274">
        <v>0</v>
      </c>
      <c r="P1874" s="274">
        <v>0</v>
      </c>
      <c r="Q1874" s="274">
        <v>0</v>
      </c>
      <c r="R1874" s="274">
        <v>0</v>
      </c>
      <c r="S1874" s="274">
        <v>0</v>
      </c>
      <c r="T1874" s="274">
        <v>0.29006999999999999</v>
      </c>
      <c r="U1874" s="274">
        <v>0</v>
      </c>
      <c r="V1874" s="274">
        <v>0</v>
      </c>
      <c r="W1874" s="274">
        <v>4.0879999999999972E-2</v>
      </c>
      <c r="X1874" s="274">
        <v>0</v>
      </c>
      <c r="Y1874" s="274">
        <v>0</v>
      </c>
      <c r="Z1874" s="274">
        <v>0</v>
      </c>
      <c r="AA1874" s="274">
        <v>0</v>
      </c>
      <c r="AB1874" s="274">
        <v>0.15045</v>
      </c>
      <c r="AC1874" s="274">
        <v>7.0800000000000002E-2</v>
      </c>
      <c r="AD1874" s="274">
        <v>0.11731000000000003</v>
      </c>
      <c r="AE1874" s="274">
        <v>0</v>
      </c>
      <c r="AF1874" s="272">
        <f t="shared" si="119"/>
        <v>1</v>
      </c>
      <c r="AG1874" s="196">
        <f t="shared" si="116"/>
        <v>0.66950999999999994</v>
      </c>
    </row>
    <row r="1875" spans="1:33" s="23" customFormat="1" x14ac:dyDescent="0.25">
      <c r="A1875" s="1">
        <v>1977</v>
      </c>
      <c r="B1875" s="1" t="s">
        <v>25</v>
      </c>
      <c r="C1875" s="1" t="str">
        <f t="shared" si="117"/>
        <v>1977NU</v>
      </c>
      <c r="D1875" s="1" t="s">
        <v>56</v>
      </c>
      <c r="E1875" s="1" t="str">
        <f t="shared" si="118"/>
        <v>1977NUICI</v>
      </c>
      <c r="F1875" s="196">
        <v>0.15509999999999999</v>
      </c>
      <c r="G1875" s="196">
        <v>0.23694999999999999</v>
      </c>
      <c r="H1875" s="196">
        <v>0</v>
      </c>
      <c r="I1875" s="196">
        <v>3.1099999999999999E-2</v>
      </c>
      <c r="J1875" s="196">
        <v>0.14724000000000001</v>
      </c>
      <c r="K1875" s="196">
        <v>0</v>
      </c>
      <c r="L1875" s="196">
        <v>0</v>
      </c>
      <c r="M1875" s="196">
        <v>0</v>
      </c>
      <c r="N1875" s="196">
        <v>0</v>
      </c>
      <c r="O1875" s="196">
        <v>0</v>
      </c>
      <c r="P1875" s="196">
        <v>0.12967999999999991</v>
      </c>
      <c r="Q1875" s="196">
        <v>0</v>
      </c>
      <c r="R1875" s="196">
        <v>0</v>
      </c>
      <c r="S1875" s="196">
        <v>3.6150000000000002E-2</v>
      </c>
      <c r="T1875" s="196">
        <v>0</v>
      </c>
      <c r="U1875" s="196">
        <v>0.13503000000000001</v>
      </c>
      <c r="V1875" s="196">
        <v>0</v>
      </c>
      <c r="W1875" s="196">
        <v>4.8490000000000005E-2</v>
      </c>
      <c r="X1875" s="196">
        <v>2.8210000000000002E-2</v>
      </c>
      <c r="Y1875" s="196">
        <v>0</v>
      </c>
      <c r="Z1875" s="196">
        <v>0</v>
      </c>
      <c r="AA1875" s="196">
        <v>1.8340000000000002E-2</v>
      </c>
      <c r="AB1875" s="196">
        <v>1.521E-2</v>
      </c>
      <c r="AC1875" s="196">
        <v>7.1599999999999997E-3</v>
      </c>
      <c r="AD1875" s="196">
        <v>1.1339999999999999E-2</v>
      </c>
      <c r="AE1875" s="196">
        <v>0</v>
      </c>
      <c r="AF1875" s="272">
        <f t="shared" si="119"/>
        <v>0.99999999999999989</v>
      </c>
      <c r="AG1875" s="196">
        <f t="shared" si="116"/>
        <v>0.29993000000000003</v>
      </c>
    </row>
    <row r="1876" spans="1:33" s="23" customFormat="1" x14ac:dyDescent="0.25">
      <c r="A1876" s="1">
        <v>1977</v>
      </c>
      <c r="B1876" s="1" t="s">
        <v>25</v>
      </c>
      <c r="C1876" s="1" t="str">
        <f t="shared" si="117"/>
        <v>1977NU</v>
      </c>
      <c r="D1876" s="1" t="s">
        <v>58</v>
      </c>
      <c r="E1876" s="1" t="str">
        <f t="shared" si="118"/>
        <v>1977NUResidential</v>
      </c>
      <c r="F1876" s="196">
        <v>0.15509999999999999</v>
      </c>
      <c r="G1876" s="196">
        <v>0.23694999999999999</v>
      </c>
      <c r="H1876" s="196">
        <v>0</v>
      </c>
      <c r="I1876" s="196">
        <v>3.1099999999999999E-2</v>
      </c>
      <c r="J1876" s="196">
        <v>0.14724000000000001</v>
      </c>
      <c r="K1876" s="196">
        <v>0</v>
      </c>
      <c r="L1876" s="196">
        <v>0</v>
      </c>
      <c r="M1876" s="196">
        <v>0</v>
      </c>
      <c r="N1876" s="196">
        <v>0</v>
      </c>
      <c r="O1876" s="196">
        <v>0</v>
      </c>
      <c r="P1876" s="196">
        <v>0.12967999999999991</v>
      </c>
      <c r="Q1876" s="196">
        <v>0</v>
      </c>
      <c r="R1876" s="196">
        <v>0</v>
      </c>
      <c r="S1876" s="196">
        <v>3.6150000000000002E-2</v>
      </c>
      <c r="T1876" s="196">
        <v>0</v>
      </c>
      <c r="U1876" s="196">
        <v>0.13503000000000001</v>
      </c>
      <c r="V1876" s="196">
        <v>0</v>
      </c>
      <c r="W1876" s="196">
        <v>4.8490000000000005E-2</v>
      </c>
      <c r="X1876" s="196">
        <v>2.8210000000000002E-2</v>
      </c>
      <c r="Y1876" s="196">
        <v>0</v>
      </c>
      <c r="Z1876" s="196">
        <v>0</v>
      </c>
      <c r="AA1876" s="196">
        <v>1.8340000000000002E-2</v>
      </c>
      <c r="AB1876" s="196">
        <v>1.521E-2</v>
      </c>
      <c r="AC1876" s="196">
        <v>7.1599999999999997E-3</v>
      </c>
      <c r="AD1876" s="196">
        <v>1.1339999999999999E-2</v>
      </c>
      <c r="AE1876" s="196">
        <v>0</v>
      </c>
      <c r="AF1876" s="272">
        <f t="shared" si="119"/>
        <v>0.99999999999999989</v>
      </c>
      <c r="AG1876" s="196">
        <f t="shared" si="116"/>
        <v>0.29993000000000003</v>
      </c>
    </row>
    <row r="1877" spans="1:33" s="23" customFormat="1" x14ac:dyDescent="0.25">
      <c r="A1877" s="1">
        <v>1978</v>
      </c>
      <c r="B1877" s="1" t="s">
        <v>25</v>
      </c>
      <c r="C1877" s="1" t="str">
        <f t="shared" si="117"/>
        <v>1978NU</v>
      </c>
      <c r="D1877" s="1" t="s">
        <v>57</v>
      </c>
      <c r="E1877" s="1" t="str">
        <f t="shared" si="118"/>
        <v>1978NUC&amp;D</v>
      </c>
      <c r="F1877" s="274">
        <v>0</v>
      </c>
      <c r="G1877" s="274">
        <v>1.0829999999999999E-2</v>
      </c>
      <c r="H1877" s="274">
        <v>0</v>
      </c>
      <c r="I1877" s="274">
        <v>0.31966</v>
      </c>
      <c r="J1877" s="274">
        <v>0</v>
      </c>
      <c r="K1877" s="274">
        <v>0</v>
      </c>
      <c r="L1877" s="274">
        <v>0</v>
      </c>
      <c r="M1877" s="274">
        <v>0</v>
      </c>
      <c r="N1877" s="274">
        <v>0</v>
      </c>
      <c r="O1877" s="274">
        <v>0</v>
      </c>
      <c r="P1877" s="274">
        <v>0</v>
      </c>
      <c r="Q1877" s="274">
        <v>0</v>
      </c>
      <c r="R1877" s="274">
        <v>0</v>
      </c>
      <c r="S1877" s="274">
        <v>0</v>
      </c>
      <c r="T1877" s="274">
        <v>0.29006999999999999</v>
      </c>
      <c r="U1877" s="274">
        <v>0</v>
      </c>
      <c r="V1877" s="274">
        <v>0</v>
      </c>
      <c r="W1877" s="274">
        <v>4.0879999999999972E-2</v>
      </c>
      <c r="X1877" s="274">
        <v>0</v>
      </c>
      <c r="Y1877" s="274">
        <v>0</v>
      </c>
      <c r="Z1877" s="274">
        <v>0</v>
      </c>
      <c r="AA1877" s="274">
        <v>0</v>
      </c>
      <c r="AB1877" s="274">
        <v>0.15045</v>
      </c>
      <c r="AC1877" s="274">
        <v>7.0800000000000002E-2</v>
      </c>
      <c r="AD1877" s="274">
        <v>0.11731000000000003</v>
      </c>
      <c r="AE1877" s="274">
        <v>0</v>
      </c>
      <c r="AF1877" s="272">
        <f t="shared" si="119"/>
        <v>1</v>
      </c>
      <c r="AG1877" s="196">
        <f t="shared" si="116"/>
        <v>0.66950999999999994</v>
      </c>
    </row>
    <row r="1878" spans="1:33" s="23" customFormat="1" x14ac:dyDescent="0.25">
      <c r="A1878" s="1">
        <v>1978</v>
      </c>
      <c r="B1878" s="1" t="s">
        <v>25</v>
      </c>
      <c r="C1878" s="1" t="str">
        <f t="shared" si="117"/>
        <v>1978NU</v>
      </c>
      <c r="D1878" s="1" t="s">
        <v>56</v>
      </c>
      <c r="E1878" s="1" t="str">
        <f t="shared" si="118"/>
        <v>1978NUICI</v>
      </c>
      <c r="F1878" s="196">
        <v>0.15509999999999999</v>
      </c>
      <c r="G1878" s="196">
        <v>0.23694999999999999</v>
      </c>
      <c r="H1878" s="196">
        <v>0</v>
      </c>
      <c r="I1878" s="196">
        <v>3.1099999999999999E-2</v>
      </c>
      <c r="J1878" s="196">
        <v>0.14724000000000001</v>
      </c>
      <c r="K1878" s="196">
        <v>0</v>
      </c>
      <c r="L1878" s="196">
        <v>0</v>
      </c>
      <c r="M1878" s="196">
        <v>0</v>
      </c>
      <c r="N1878" s="196">
        <v>0</v>
      </c>
      <c r="O1878" s="196">
        <v>0</v>
      </c>
      <c r="P1878" s="196">
        <v>0.12967999999999991</v>
      </c>
      <c r="Q1878" s="196">
        <v>0</v>
      </c>
      <c r="R1878" s="196">
        <v>0</v>
      </c>
      <c r="S1878" s="196">
        <v>3.6150000000000002E-2</v>
      </c>
      <c r="T1878" s="196">
        <v>0</v>
      </c>
      <c r="U1878" s="196">
        <v>0.13503000000000001</v>
      </c>
      <c r="V1878" s="196">
        <v>0</v>
      </c>
      <c r="W1878" s="196">
        <v>4.8490000000000005E-2</v>
      </c>
      <c r="X1878" s="196">
        <v>2.8210000000000002E-2</v>
      </c>
      <c r="Y1878" s="196">
        <v>0</v>
      </c>
      <c r="Z1878" s="196">
        <v>0</v>
      </c>
      <c r="AA1878" s="196">
        <v>1.8340000000000002E-2</v>
      </c>
      <c r="AB1878" s="196">
        <v>1.521E-2</v>
      </c>
      <c r="AC1878" s="196">
        <v>7.1599999999999997E-3</v>
      </c>
      <c r="AD1878" s="196">
        <v>1.1339999999999999E-2</v>
      </c>
      <c r="AE1878" s="196">
        <v>0</v>
      </c>
      <c r="AF1878" s="272">
        <f t="shared" si="119"/>
        <v>0.99999999999999989</v>
      </c>
      <c r="AG1878" s="196">
        <f t="shared" si="116"/>
        <v>0.29993000000000003</v>
      </c>
    </row>
    <row r="1879" spans="1:33" s="23" customFormat="1" x14ac:dyDescent="0.25">
      <c r="A1879" s="1">
        <v>1978</v>
      </c>
      <c r="B1879" s="1" t="s">
        <v>25</v>
      </c>
      <c r="C1879" s="1" t="str">
        <f t="shared" si="117"/>
        <v>1978NU</v>
      </c>
      <c r="D1879" s="1" t="s">
        <v>58</v>
      </c>
      <c r="E1879" s="1" t="str">
        <f t="shared" si="118"/>
        <v>1978NUResidential</v>
      </c>
      <c r="F1879" s="196">
        <v>0.15509999999999999</v>
      </c>
      <c r="G1879" s="196">
        <v>0.23694999999999999</v>
      </c>
      <c r="H1879" s="196">
        <v>0</v>
      </c>
      <c r="I1879" s="196">
        <v>3.1099999999999999E-2</v>
      </c>
      <c r="J1879" s="196">
        <v>0.14724000000000001</v>
      </c>
      <c r="K1879" s="196">
        <v>0</v>
      </c>
      <c r="L1879" s="196">
        <v>0</v>
      </c>
      <c r="M1879" s="196">
        <v>0</v>
      </c>
      <c r="N1879" s="196">
        <v>0</v>
      </c>
      <c r="O1879" s="196">
        <v>0</v>
      </c>
      <c r="P1879" s="196">
        <v>0.12967999999999991</v>
      </c>
      <c r="Q1879" s="196">
        <v>0</v>
      </c>
      <c r="R1879" s="196">
        <v>0</v>
      </c>
      <c r="S1879" s="196">
        <v>3.6150000000000002E-2</v>
      </c>
      <c r="T1879" s="196">
        <v>0</v>
      </c>
      <c r="U1879" s="196">
        <v>0.13503000000000001</v>
      </c>
      <c r="V1879" s="196">
        <v>0</v>
      </c>
      <c r="W1879" s="196">
        <v>4.8490000000000005E-2</v>
      </c>
      <c r="X1879" s="196">
        <v>2.8210000000000002E-2</v>
      </c>
      <c r="Y1879" s="197">
        <v>0</v>
      </c>
      <c r="Z1879" s="196">
        <v>0</v>
      </c>
      <c r="AA1879" s="196">
        <v>1.8340000000000002E-2</v>
      </c>
      <c r="AB1879" s="196">
        <v>1.521E-2</v>
      </c>
      <c r="AC1879" s="196">
        <v>7.1599999999999997E-3</v>
      </c>
      <c r="AD1879" s="196">
        <v>1.1339999999999999E-2</v>
      </c>
      <c r="AE1879" s="196">
        <v>0</v>
      </c>
      <c r="AF1879" s="272">
        <f t="shared" si="119"/>
        <v>0.99999999999999989</v>
      </c>
      <c r="AG1879" s="196">
        <f t="shared" si="116"/>
        <v>0.29993000000000003</v>
      </c>
    </row>
    <row r="1880" spans="1:33" s="23" customFormat="1" x14ac:dyDescent="0.25">
      <c r="A1880" s="1">
        <v>1979</v>
      </c>
      <c r="B1880" s="1" t="s">
        <v>25</v>
      </c>
      <c r="C1880" s="1" t="str">
        <f t="shared" si="117"/>
        <v>1979NU</v>
      </c>
      <c r="D1880" s="1" t="s">
        <v>57</v>
      </c>
      <c r="E1880" s="1" t="str">
        <f t="shared" si="118"/>
        <v>1979NUC&amp;D</v>
      </c>
      <c r="F1880" s="274">
        <v>0</v>
      </c>
      <c r="G1880" s="274">
        <v>1.0829999999999999E-2</v>
      </c>
      <c r="H1880" s="274">
        <v>0</v>
      </c>
      <c r="I1880" s="274">
        <v>0.31966</v>
      </c>
      <c r="J1880" s="274">
        <v>0</v>
      </c>
      <c r="K1880" s="274">
        <v>0</v>
      </c>
      <c r="L1880" s="274">
        <v>0</v>
      </c>
      <c r="M1880" s="274">
        <v>0</v>
      </c>
      <c r="N1880" s="274">
        <v>0</v>
      </c>
      <c r="O1880" s="274">
        <v>0</v>
      </c>
      <c r="P1880" s="274">
        <v>0</v>
      </c>
      <c r="Q1880" s="274">
        <v>0</v>
      </c>
      <c r="R1880" s="274">
        <v>0</v>
      </c>
      <c r="S1880" s="274">
        <v>0</v>
      </c>
      <c r="T1880" s="274">
        <v>0.29006999999999999</v>
      </c>
      <c r="U1880" s="274">
        <v>0</v>
      </c>
      <c r="V1880" s="274">
        <v>0</v>
      </c>
      <c r="W1880" s="274">
        <v>4.0879999999999972E-2</v>
      </c>
      <c r="X1880" s="274">
        <v>0</v>
      </c>
      <c r="Y1880" s="274">
        <v>0</v>
      </c>
      <c r="Z1880" s="274">
        <v>0</v>
      </c>
      <c r="AA1880" s="274">
        <v>0</v>
      </c>
      <c r="AB1880" s="274">
        <v>0.15045</v>
      </c>
      <c r="AC1880" s="274">
        <v>7.0800000000000002E-2</v>
      </c>
      <c r="AD1880" s="274">
        <v>0.11731000000000003</v>
      </c>
      <c r="AE1880" s="274">
        <v>0</v>
      </c>
      <c r="AF1880" s="272">
        <f t="shared" si="119"/>
        <v>1</v>
      </c>
      <c r="AG1880" s="196">
        <f t="shared" si="116"/>
        <v>0.66950999999999994</v>
      </c>
    </row>
    <row r="1881" spans="1:33" s="23" customFormat="1" x14ac:dyDescent="0.25">
      <c r="A1881" s="1">
        <v>1979</v>
      </c>
      <c r="B1881" s="1" t="s">
        <v>25</v>
      </c>
      <c r="C1881" s="1" t="str">
        <f t="shared" si="117"/>
        <v>1979NU</v>
      </c>
      <c r="D1881" s="1" t="s">
        <v>56</v>
      </c>
      <c r="E1881" s="1" t="str">
        <f t="shared" si="118"/>
        <v>1979NUICI</v>
      </c>
      <c r="F1881" s="196">
        <v>0.15509999999999999</v>
      </c>
      <c r="G1881" s="196">
        <v>0.23694999999999999</v>
      </c>
      <c r="H1881" s="196">
        <v>0</v>
      </c>
      <c r="I1881" s="196">
        <v>3.1099999999999999E-2</v>
      </c>
      <c r="J1881" s="196">
        <v>0.14724000000000001</v>
      </c>
      <c r="K1881" s="196">
        <v>0</v>
      </c>
      <c r="L1881" s="196">
        <v>0</v>
      </c>
      <c r="M1881" s="196">
        <v>0</v>
      </c>
      <c r="N1881" s="196">
        <v>0</v>
      </c>
      <c r="O1881" s="196">
        <v>0</v>
      </c>
      <c r="P1881" s="196">
        <v>0.12967999999999991</v>
      </c>
      <c r="Q1881" s="196">
        <v>0</v>
      </c>
      <c r="R1881" s="196">
        <v>0</v>
      </c>
      <c r="S1881" s="196">
        <v>3.6150000000000002E-2</v>
      </c>
      <c r="T1881" s="196">
        <v>0</v>
      </c>
      <c r="U1881" s="196">
        <v>0.13503000000000001</v>
      </c>
      <c r="V1881" s="196">
        <v>0</v>
      </c>
      <c r="W1881" s="196">
        <v>4.8490000000000005E-2</v>
      </c>
      <c r="X1881" s="196">
        <v>2.8210000000000002E-2</v>
      </c>
      <c r="Y1881" s="196">
        <v>0</v>
      </c>
      <c r="Z1881" s="196">
        <v>0</v>
      </c>
      <c r="AA1881" s="196">
        <v>1.8340000000000002E-2</v>
      </c>
      <c r="AB1881" s="196">
        <v>1.521E-2</v>
      </c>
      <c r="AC1881" s="196">
        <v>7.1599999999999997E-3</v>
      </c>
      <c r="AD1881" s="196">
        <v>1.1339999999999999E-2</v>
      </c>
      <c r="AE1881" s="196">
        <v>0</v>
      </c>
      <c r="AF1881" s="272">
        <f t="shared" si="119"/>
        <v>0.99999999999999989</v>
      </c>
      <c r="AG1881" s="196">
        <f t="shared" si="116"/>
        <v>0.29993000000000003</v>
      </c>
    </row>
    <row r="1882" spans="1:33" s="23" customFormat="1" x14ac:dyDescent="0.25">
      <c r="A1882" s="1">
        <v>1979</v>
      </c>
      <c r="B1882" s="1" t="s">
        <v>25</v>
      </c>
      <c r="C1882" s="1" t="str">
        <f t="shared" si="117"/>
        <v>1979NU</v>
      </c>
      <c r="D1882" s="1" t="s">
        <v>58</v>
      </c>
      <c r="E1882" s="1" t="str">
        <f t="shared" si="118"/>
        <v>1979NUResidential</v>
      </c>
      <c r="F1882" s="196">
        <v>0.15509999999999999</v>
      </c>
      <c r="G1882" s="196">
        <v>0.23694999999999999</v>
      </c>
      <c r="H1882" s="196">
        <v>0</v>
      </c>
      <c r="I1882" s="196">
        <v>3.1099999999999999E-2</v>
      </c>
      <c r="J1882" s="196">
        <v>0.14724000000000001</v>
      </c>
      <c r="K1882" s="196">
        <v>0</v>
      </c>
      <c r="L1882" s="196">
        <v>0</v>
      </c>
      <c r="M1882" s="196">
        <v>0</v>
      </c>
      <c r="N1882" s="196">
        <v>0</v>
      </c>
      <c r="O1882" s="196">
        <v>0</v>
      </c>
      <c r="P1882" s="196">
        <v>0.12967999999999991</v>
      </c>
      <c r="Q1882" s="196">
        <v>0</v>
      </c>
      <c r="R1882" s="196">
        <v>0</v>
      </c>
      <c r="S1882" s="196">
        <v>3.6150000000000002E-2</v>
      </c>
      <c r="T1882" s="196">
        <v>0</v>
      </c>
      <c r="U1882" s="196">
        <v>0.13503000000000001</v>
      </c>
      <c r="V1882" s="196">
        <v>0</v>
      </c>
      <c r="W1882" s="196">
        <v>4.8490000000000005E-2</v>
      </c>
      <c r="X1882" s="196">
        <v>2.8210000000000002E-2</v>
      </c>
      <c r="Y1882" s="196">
        <v>0</v>
      </c>
      <c r="Z1882" s="196">
        <v>0</v>
      </c>
      <c r="AA1882" s="196">
        <v>1.8340000000000002E-2</v>
      </c>
      <c r="AB1882" s="196">
        <v>1.521E-2</v>
      </c>
      <c r="AC1882" s="196">
        <v>7.1599999999999997E-3</v>
      </c>
      <c r="AD1882" s="196">
        <v>1.1339999999999999E-2</v>
      </c>
      <c r="AE1882" s="196">
        <v>0</v>
      </c>
      <c r="AF1882" s="272">
        <f t="shared" si="119"/>
        <v>0.99999999999999989</v>
      </c>
      <c r="AG1882" s="196">
        <f t="shared" si="116"/>
        <v>0.29993000000000003</v>
      </c>
    </row>
    <row r="1883" spans="1:33" s="23" customFormat="1" x14ac:dyDescent="0.25">
      <c r="A1883" s="1">
        <v>1980</v>
      </c>
      <c r="B1883" s="1" t="s">
        <v>25</v>
      </c>
      <c r="C1883" s="1" t="str">
        <f t="shared" si="117"/>
        <v>1980NU</v>
      </c>
      <c r="D1883" s="1" t="s">
        <v>57</v>
      </c>
      <c r="E1883" s="1" t="str">
        <f t="shared" si="118"/>
        <v>1980NUC&amp;D</v>
      </c>
      <c r="F1883" s="274">
        <v>0</v>
      </c>
      <c r="G1883" s="274">
        <v>1.0829999999999999E-2</v>
      </c>
      <c r="H1883" s="274">
        <v>0</v>
      </c>
      <c r="I1883" s="274">
        <v>0.31966</v>
      </c>
      <c r="J1883" s="274">
        <v>0</v>
      </c>
      <c r="K1883" s="274">
        <v>0</v>
      </c>
      <c r="L1883" s="274">
        <v>0</v>
      </c>
      <c r="M1883" s="274">
        <v>0</v>
      </c>
      <c r="N1883" s="274">
        <v>0</v>
      </c>
      <c r="O1883" s="274">
        <v>0</v>
      </c>
      <c r="P1883" s="274">
        <v>0</v>
      </c>
      <c r="Q1883" s="274">
        <v>0</v>
      </c>
      <c r="R1883" s="274">
        <v>0</v>
      </c>
      <c r="S1883" s="274">
        <v>0</v>
      </c>
      <c r="T1883" s="274">
        <v>0.29006999999999999</v>
      </c>
      <c r="U1883" s="274">
        <v>0</v>
      </c>
      <c r="V1883" s="274">
        <v>0</v>
      </c>
      <c r="W1883" s="274">
        <v>4.0879999999999972E-2</v>
      </c>
      <c r="X1883" s="274">
        <v>0</v>
      </c>
      <c r="Y1883" s="274">
        <v>0</v>
      </c>
      <c r="Z1883" s="274">
        <v>0</v>
      </c>
      <c r="AA1883" s="274">
        <v>0</v>
      </c>
      <c r="AB1883" s="274">
        <v>0.15045</v>
      </c>
      <c r="AC1883" s="274">
        <v>7.0800000000000002E-2</v>
      </c>
      <c r="AD1883" s="274">
        <v>0.11731000000000003</v>
      </c>
      <c r="AE1883" s="274">
        <v>0</v>
      </c>
      <c r="AF1883" s="272">
        <f t="shared" si="119"/>
        <v>1</v>
      </c>
      <c r="AG1883" s="196">
        <f t="shared" si="116"/>
        <v>0.66950999999999994</v>
      </c>
    </row>
    <row r="1884" spans="1:33" s="23" customFormat="1" x14ac:dyDescent="0.25">
      <c r="A1884" s="1">
        <v>1980</v>
      </c>
      <c r="B1884" s="1" t="s">
        <v>25</v>
      </c>
      <c r="C1884" s="1" t="str">
        <f t="shared" si="117"/>
        <v>1980NU</v>
      </c>
      <c r="D1884" s="1" t="s">
        <v>56</v>
      </c>
      <c r="E1884" s="1" t="str">
        <f t="shared" si="118"/>
        <v>1980NUICI</v>
      </c>
      <c r="F1884" s="196">
        <v>0.15509999999999999</v>
      </c>
      <c r="G1884" s="196">
        <v>0.23694999999999999</v>
      </c>
      <c r="H1884" s="196">
        <v>0</v>
      </c>
      <c r="I1884" s="196">
        <v>3.1099999999999999E-2</v>
      </c>
      <c r="J1884" s="196">
        <v>0.14724000000000001</v>
      </c>
      <c r="K1884" s="196">
        <v>0</v>
      </c>
      <c r="L1884" s="196">
        <v>0</v>
      </c>
      <c r="M1884" s="196">
        <v>0</v>
      </c>
      <c r="N1884" s="196">
        <v>0</v>
      </c>
      <c r="O1884" s="196">
        <v>0</v>
      </c>
      <c r="P1884" s="196">
        <v>0.12967999999999991</v>
      </c>
      <c r="Q1884" s="196">
        <v>0</v>
      </c>
      <c r="R1884" s="196">
        <v>0</v>
      </c>
      <c r="S1884" s="196">
        <v>3.6150000000000002E-2</v>
      </c>
      <c r="T1884" s="196">
        <v>0</v>
      </c>
      <c r="U1884" s="196">
        <v>0.13503000000000001</v>
      </c>
      <c r="V1884" s="196">
        <v>0</v>
      </c>
      <c r="W1884" s="196">
        <v>4.8490000000000005E-2</v>
      </c>
      <c r="X1884" s="196">
        <v>2.8210000000000002E-2</v>
      </c>
      <c r="Y1884" s="197">
        <v>0</v>
      </c>
      <c r="Z1884" s="196">
        <v>0</v>
      </c>
      <c r="AA1884" s="196">
        <v>1.8340000000000002E-2</v>
      </c>
      <c r="AB1884" s="196">
        <v>1.521E-2</v>
      </c>
      <c r="AC1884" s="196">
        <v>7.1599999999999997E-3</v>
      </c>
      <c r="AD1884" s="196">
        <v>1.1339999999999999E-2</v>
      </c>
      <c r="AE1884" s="196">
        <v>0</v>
      </c>
      <c r="AF1884" s="272">
        <f t="shared" si="119"/>
        <v>0.99999999999999989</v>
      </c>
      <c r="AG1884" s="196">
        <f t="shared" si="116"/>
        <v>0.29993000000000003</v>
      </c>
    </row>
    <row r="1885" spans="1:33" s="23" customFormat="1" x14ac:dyDescent="0.25">
      <c r="A1885" s="1">
        <v>1980</v>
      </c>
      <c r="B1885" s="1" t="s">
        <v>25</v>
      </c>
      <c r="C1885" s="1" t="str">
        <f t="shared" si="117"/>
        <v>1980NU</v>
      </c>
      <c r="D1885" s="1" t="s">
        <v>58</v>
      </c>
      <c r="E1885" s="1" t="str">
        <f t="shared" si="118"/>
        <v>1980NUResidential</v>
      </c>
      <c r="F1885" s="196">
        <v>0.15509999999999999</v>
      </c>
      <c r="G1885" s="196">
        <v>0.23694999999999999</v>
      </c>
      <c r="H1885" s="196">
        <v>0</v>
      </c>
      <c r="I1885" s="196">
        <v>3.1099999999999999E-2</v>
      </c>
      <c r="J1885" s="196">
        <v>0.14724000000000001</v>
      </c>
      <c r="K1885" s="196">
        <v>0</v>
      </c>
      <c r="L1885" s="196">
        <v>0</v>
      </c>
      <c r="M1885" s="196">
        <v>0</v>
      </c>
      <c r="N1885" s="196">
        <v>0</v>
      </c>
      <c r="O1885" s="196">
        <v>0</v>
      </c>
      <c r="P1885" s="196">
        <v>0.12967999999999991</v>
      </c>
      <c r="Q1885" s="196">
        <v>0</v>
      </c>
      <c r="R1885" s="196">
        <v>0</v>
      </c>
      <c r="S1885" s="196">
        <v>3.6150000000000002E-2</v>
      </c>
      <c r="T1885" s="196">
        <v>0</v>
      </c>
      <c r="U1885" s="196">
        <v>0.13503000000000001</v>
      </c>
      <c r="V1885" s="196">
        <v>0</v>
      </c>
      <c r="W1885" s="196">
        <v>4.8490000000000005E-2</v>
      </c>
      <c r="X1885" s="196">
        <v>2.8210000000000002E-2</v>
      </c>
      <c r="Y1885" s="196">
        <v>0</v>
      </c>
      <c r="Z1885" s="196">
        <v>0</v>
      </c>
      <c r="AA1885" s="196">
        <v>1.8340000000000002E-2</v>
      </c>
      <c r="AB1885" s="196">
        <v>1.521E-2</v>
      </c>
      <c r="AC1885" s="196">
        <v>7.1599999999999997E-3</v>
      </c>
      <c r="AD1885" s="196">
        <v>1.1339999999999999E-2</v>
      </c>
      <c r="AE1885" s="196">
        <v>0</v>
      </c>
      <c r="AF1885" s="272">
        <f t="shared" si="119"/>
        <v>0.99999999999999989</v>
      </c>
      <c r="AG1885" s="196">
        <f t="shared" si="116"/>
        <v>0.29993000000000003</v>
      </c>
    </row>
    <row r="1886" spans="1:33" s="23" customFormat="1" x14ac:dyDescent="0.25">
      <c r="A1886" s="1">
        <v>1981</v>
      </c>
      <c r="B1886" s="1" t="s">
        <v>25</v>
      </c>
      <c r="C1886" s="1" t="str">
        <f t="shared" si="117"/>
        <v>1981NU</v>
      </c>
      <c r="D1886" s="1" t="s">
        <v>57</v>
      </c>
      <c r="E1886" s="1" t="str">
        <f t="shared" si="118"/>
        <v>1981NUC&amp;D</v>
      </c>
      <c r="F1886" s="274">
        <v>0</v>
      </c>
      <c r="G1886" s="274">
        <v>1.0829999999999999E-2</v>
      </c>
      <c r="H1886" s="274">
        <v>0</v>
      </c>
      <c r="I1886" s="274">
        <v>0.31966</v>
      </c>
      <c r="J1886" s="274">
        <v>0</v>
      </c>
      <c r="K1886" s="274">
        <v>0</v>
      </c>
      <c r="L1886" s="274">
        <v>0</v>
      </c>
      <c r="M1886" s="274">
        <v>0</v>
      </c>
      <c r="N1886" s="274">
        <v>0</v>
      </c>
      <c r="O1886" s="274">
        <v>0</v>
      </c>
      <c r="P1886" s="274">
        <v>0</v>
      </c>
      <c r="Q1886" s="274">
        <v>0</v>
      </c>
      <c r="R1886" s="274">
        <v>0</v>
      </c>
      <c r="S1886" s="274">
        <v>0</v>
      </c>
      <c r="T1886" s="274">
        <v>0.29006999999999999</v>
      </c>
      <c r="U1886" s="274">
        <v>0</v>
      </c>
      <c r="V1886" s="274">
        <v>0</v>
      </c>
      <c r="W1886" s="274">
        <v>4.0879999999999972E-2</v>
      </c>
      <c r="X1886" s="274">
        <v>0</v>
      </c>
      <c r="Y1886" s="274">
        <v>0</v>
      </c>
      <c r="Z1886" s="274">
        <v>0</v>
      </c>
      <c r="AA1886" s="274">
        <v>0</v>
      </c>
      <c r="AB1886" s="274">
        <v>0.15045</v>
      </c>
      <c r="AC1886" s="274">
        <v>7.0800000000000002E-2</v>
      </c>
      <c r="AD1886" s="274">
        <v>0.11731000000000003</v>
      </c>
      <c r="AE1886" s="274">
        <v>0</v>
      </c>
      <c r="AF1886" s="272">
        <f t="shared" si="119"/>
        <v>1</v>
      </c>
      <c r="AG1886" s="196">
        <f t="shared" si="116"/>
        <v>0.66950999999999994</v>
      </c>
    </row>
    <row r="1887" spans="1:33" s="23" customFormat="1" x14ac:dyDescent="0.25">
      <c r="A1887" s="1">
        <v>1981</v>
      </c>
      <c r="B1887" s="1" t="s">
        <v>25</v>
      </c>
      <c r="C1887" s="1" t="str">
        <f t="shared" si="117"/>
        <v>1981NU</v>
      </c>
      <c r="D1887" s="1" t="s">
        <v>56</v>
      </c>
      <c r="E1887" s="1" t="str">
        <f t="shared" si="118"/>
        <v>1981NUICI</v>
      </c>
      <c r="F1887" s="196">
        <v>0.15509999999999999</v>
      </c>
      <c r="G1887" s="196">
        <v>0.23694999999999999</v>
      </c>
      <c r="H1887" s="196">
        <v>0</v>
      </c>
      <c r="I1887" s="196">
        <v>3.1099999999999999E-2</v>
      </c>
      <c r="J1887" s="196">
        <v>0.14724000000000001</v>
      </c>
      <c r="K1887" s="196">
        <v>0</v>
      </c>
      <c r="L1887" s="196">
        <v>0</v>
      </c>
      <c r="M1887" s="196">
        <v>0</v>
      </c>
      <c r="N1887" s="196">
        <v>0</v>
      </c>
      <c r="O1887" s="196">
        <v>0</v>
      </c>
      <c r="P1887" s="196">
        <v>0.12967999999999991</v>
      </c>
      <c r="Q1887" s="196">
        <v>0</v>
      </c>
      <c r="R1887" s="196">
        <v>0</v>
      </c>
      <c r="S1887" s="196">
        <v>3.6150000000000002E-2</v>
      </c>
      <c r="T1887" s="196">
        <v>0</v>
      </c>
      <c r="U1887" s="196">
        <v>0.13503000000000001</v>
      </c>
      <c r="V1887" s="196">
        <v>0</v>
      </c>
      <c r="W1887" s="196">
        <v>4.8490000000000005E-2</v>
      </c>
      <c r="X1887" s="196">
        <v>2.8210000000000002E-2</v>
      </c>
      <c r="Y1887" s="197">
        <v>0</v>
      </c>
      <c r="Z1887" s="196">
        <v>0</v>
      </c>
      <c r="AA1887" s="196">
        <v>1.8340000000000002E-2</v>
      </c>
      <c r="AB1887" s="196">
        <v>1.521E-2</v>
      </c>
      <c r="AC1887" s="196">
        <v>7.1599999999999997E-3</v>
      </c>
      <c r="AD1887" s="196">
        <v>1.1339999999999999E-2</v>
      </c>
      <c r="AE1887" s="196">
        <v>0</v>
      </c>
      <c r="AF1887" s="272">
        <f t="shared" si="119"/>
        <v>0.99999999999999989</v>
      </c>
      <c r="AG1887" s="196">
        <f t="shared" si="116"/>
        <v>0.29993000000000003</v>
      </c>
    </row>
    <row r="1888" spans="1:33" s="23" customFormat="1" x14ac:dyDescent="0.25">
      <c r="A1888" s="1">
        <v>1981</v>
      </c>
      <c r="B1888" s="1" t="s">
        <v>25</v>
      </c>
      <c r="C1888" s="1" t="str">
        <f t="shared" si="117"/>
        <v>1981NU</v>
      </c>
      <c r="D1888" s="1" t="s">
        <v>58</v>
      </c>
      <c r="E1888" s="1" t="str">
        <f t="shared" si="118"/>
        <v>1981NUResidential</v>
      </c>
      <c r="F1888" s="196">
        <v>0.15509999999999999</v>
      </c>
      <c r="G1888" s="196">
        <v>0.23694999999999999</v>
      </c>
      <c r="H1888" s="196">
        <v>0</v>
      </c>
      <c r="I1888" s="196">
        <v>3.1099999999999999E-2</v>
      </c>
      <c r="J1888" s="196">
        <v>0.14724000000000001</v>
      </c>
      <c r="K1888" s="196">
        <v>0</v>
      </c>
      <c r="L1888" s="196">
        <v>0</v>
      </c>
      <c r="M1888" s="196">
        <v>0</v>
      </c>
      <c r="N1888" s="196">
        <v>0</v>
      </c>
      <c r="O1888" s="196">
        <v>0</v>
      </c>
      <c r="P1888" s="196">
        <v>0.12967999999999991</v>
      </c>
      <c r="Q1888" s="196">
        <v>0</v>
      </c>
      <c r="R1888" s="196">
        <v>0</v>
      </c>
      <c r="S1888" s="196">
        <v>3.6150000000000002E-2</v>
      </c>
      <c r="T1888" s="196">
        <v>0</v>
      </c>
      <c r="U1888" s="196">
        <v>0.13503000000000001</v>
      </c>
      <c r="V1888" s="196">
        <v>0</v>
      </c>
      <c r="W1888" s="196">
        <v>4.8490000000000005E-2</v>
      </c>
      <c r="X1888" s="196">
        <v>2.8210000000000002E-2</v>
      </c>
      <c r="Y1888" s="197">
        <v>0</v>
      </c>
      <c r="Z1888" s="196">
        <v>0</v>
      </c>
      <c r="AA1888" s="196">
        <v>1.8340000000000002E-2</v>
      </c>
      <c r="AB1888" s="196">
        <v>1.521E-2</v>
      </c>
      <c r="AC1888" s="196">
        <v>7.1599999999999997E-3</v>
      </c>
      <c r="AD1888" s="196">
        <v>1.1339999999999999E-2</v>
      </c>
      <c r="AE1888" s="196">
        <v>0</v>
      </c>
      <c r="AF1888" s="272">
        <f t="shared" si="119"/>
        <v>0.99999999999999989</v>
      </c>
      <c r="AG1888" s="196">
        <f t="shared" si="116"/>
        <v>0.29993000000000003</v>
      </c>
    </row>
    <row r="1889" spans="1:33" s="23" customFormat="1" x14ac:dyDescent="0.25">
      <c r="A1889" s="1">
        <v>1982</v>
      </c>
      <c r="B1889" s="1" t="s">
        <v>25</v>
      </c>
      <c r="C1889" s="1" t="str">
        <f t="shared" si="117"/>
        <v>1982NU</v>
      </c>
      <c r="D1889" s="1" t="s">
        <v>57</v>
      </c>
      <c r="E1889" s="1" t="str">
        <f t="shared" si="118"/>
        <v>1982NUC&amp;D</v>
      </c>
      <c r="F1889" s="274">
        <v>0</v>
      </c>
      <c r="G1889" s="274">
        <v>1.0829999999999999E-2</v>
      </c>
      <c r="H1889" s="274">
        <v>0</v>
      </c>
      <c r="I1889" s="274">
        <v>0.31966</v>
      </c>
      <c r="J1889" s="274">
        <v>0</v>
      </c>
      <c r="K1889" s="274">
        <v>0</v>
      </c>
      <c r="L1889" s="274">
        <v>0</v>
      </c>
      <c r="M1889" s="274">
        <v>0</v>
      </c>
      <c r="N1889" s="274">
        <v>0</v>
      </c>
      <c r="O1889" s="274">
        <v>0</v>
      </c>
      <c r="P1889" s="274">
        <v>0</v>
      </c>
      <c r="Q1889" s="274">
        <v>0</v>
      </c>
      <c r="R1889" s="274">
        <v>0</v>
      </c>
      <c r="S1889" s="274">
        <v>0</v>
      </c>
      <c r="T1889" s="274">
        <v>0.29006999999999999</v>
      </c>
      <c r="U1889" s="274">
        <v>0</v>
      </c>
      <c r="V1889" s="274">
        <v>0</v>
      </c>
      <c r="W1889" s="274">
        <v>4.0879999999999972E-2</v>
      </c>
      <c r="X1889" s="274">
        <v>0</v>
      </c>
      <c r="Y1889" s="274">
        <v>0</v>
      </c>
      <c r="Z1889" s="274">
        <v>0</v>
      </c>
      <c r="AA1889" s="274">
        <v>0</v>
      </c>
      <c r="AB1889" s="274">
        <v>0.15045</v>
      </c>
      <c r="AC1889" s="274">
        <v>7.0800000000000002E-2</v>
      </c>
      <c r="AD1889" s="274">
        <v>0.11731000000000003</v>
      </c>
      <c r="AE1889" s="274">
        <v>0</v>
      </c>
      <c r="AF1889" s="272">
        <f t="shared" si="119"/>
        <v>1</v>
      </c>
      <c r="AG1889" s="196">
        <f t="shared" si="116"/>
        <v>0.66950999999999994</v>
      </c>
    </row>
    <row r="1890" spans="1:33" s="23" customFormat="1" x14ac:dyDescent="0.25">
      <c r="A1890" s="1">
        <v>1982</v>
      </c>
      <c r="B1890" s="1" t="s">
        <v>25</v>
      </c>
      <c r="C1890" s="1" t="str">
        <f t="shared" si="117"/>
        <v>1982NU</v>
      </c>
      <c r="D1890" s="1" t="s">
        <v>56</v>
      </c>
      <c r="E1890" s="1" t="str">
        <f t="shared" si="118"/>
        <v>1982NUICI</v>
      </c>
      <c r="F1890" s="196">
        <v>0.15509999999999999</v>
      </c>
      <c r="G1890" s="196">
        <v>0.23694999999999999</v>
      </c>
      <c r="H1890" s="196">
        <v>0</v>
      </c>
      <c r="I1890" s="196">
        <v>3.1099999999999999E-2</v>
      </c>
      <c r="J1890" s="196">
        <v>0.14724000000000001</v>
      </c>
      <c r="K1890" s="196">
        <v>0</v>
      </c>
      <c r="L1890" s="196">
        <v>0</v>
      </c>
      <c r="M1890" s="196">
        <v>0</v>
      </c>
      <c r="N1890" s="196">
        <v>0</v>
      </c>
      <c r="O1890" s="196">
        <v>0</v>
      </c>
      <c r="P1890" s="196">
        <v>0.12967999999999991</v>
      </c>
      <c r="Q1890" s="196">
        <v>0</v>
      </c>
      <c r="R1890" s="196">
        <v>0</v>
      </c>
      <c r="S1890" s="196">
        <v>3.6150000000000002E-2</v>
      </c>
      <c r="T1890" s="196">
        <v>0</v>
      </c>
      <c r="U1890" s="196">
        <v>0.13503000000000001</v>
      </c>
      <c r="V1890" s="196">
        <v>0</v>
      </c>
      <c r="W1890" s="196">
        <v>4.8490000000000005E-2</v>
      </c>
      <c r="X1890" s="196">
        <v>2.8210000000000002E-2</v>
      </c>
      <c r="Y1890" s="197">
        <v>0</v>
      </c>
      <c r="Z1890" s="196">
        <v>0</v>
      </c>
      <c r="AA1890" s="196">
        <v>1.8340000000000002E-2</v>
      </c>
      <c r="AB1890" s="196">
        <v>1.521E-2</v>
      </c>
      <c r="AC1890" s="196">
        <v>7.1599999999999997E-3</v>
      </c>
      <c r="AD1890" s="196">
        <v>1.1339999999999999E-2</v>
      </c>
      <c r="AE1890" s="196">
        <v>0</v>
      </c>
      <c r="AF1890" s="272">
        <f t="shared" si="119"/>
        <v>0.99999999999999989</v>
      </c>
      <c r="AG1890" s="196">
        <f t="shared" si="116"/>
        <v>0.29993000000000003</v>
      </c>
    </row>
    <row r="1891" spans="1:33" s="23" customFormat="1" x14ac:dyDescent="0.25">
      <c r="A1891" s="1">
        <v>1982</v>
      </c>
      <c r="B1891" s="1" t="s">
        <v>25</v>
      </c>
      <c r="C1891" s="1" t="str">
        <f t="shared" si="117"/>
        <v>1982NU</v>
      </c>
      <c r="D1891" s="1" t="s">
        <v>58</v>
      </c>
      <c r="E1891" s="1" t="str">
        <f t="shared" si="118"/>
        <v>1982NUResidential</v>
      </c>
      <c r="F1891" s="196">
        <v>0.15509999999999999</v>
      </c>
      <c r="G1891" s="196">
        <v>0.23694999999999999</v>
      </c>
      <c r="H1891" s="196">
        <v>0</v>
      </c>
      <c r="I1891" s="196">
        <v>3.1099999999999999E-2</v>
      </c>
      <c r="J1891" s="196">
        <v>0.14724000000000001</v>
      </c>
      <c r="K1891" s="196">
        <v>0</v>
      </c>
      <c r="L1891" s="196">
        <v>0</v>
      </c>
      <c r="M1891" s="196">
        <v>0</v>
      </c>
      <c r="N1891" s="196">
        <v>0</v>
      </c>
      <c r="O1891" s="196">
        <v>0</v>
      </c>
      <c r="P1891" s="196">
        <v>0.12967999999999991</v>
      </c>
      <c r="Q1891" s="196">
        <v>0</v>
      </c>
      <c r="R1891" s="196">
        <v>0</v>
      </c>
      <c r="S1891" s="196">
        <v>3.6150000000000002E-2</v>
      </c>
      <c r="T1891" s="196">
        <v>0</v>
      </c>
      <c r="U1891" s="196">
        <v>0.13503000000000001</v>
      </c>
      <c r="V1891" s="196">
        <v>0</v>
      </c>
      <c r="W1891" s="196">
        <v>4.8490000000000005E-2</v>
      </c>
      <c r="X1891" s="196">
        <v>2.8210000000000002E-2</v>
      </c>
      <c r="Y1891" s="196">
        <v>0</v>
      </c>
      <c r="Z1891" s="196">
        <v>0</v>
      </c>
      <c r="AA1891" s="196">
        <v>1.8340000000000002E-2</v>
      </c>
      <c r="AB1891" s="196">
        <v>1.521E-2</v>
      </c>
      <c r="AC1891" s="196">
        <v>7.1599999999999997E-3</v>
      </c>
      <c r="AD1891" s="196">
        <v>1.1339999999999999E-2</v>
      </c>
      <c r="AE1891" s="196">
        <v>0</v>
      </c>
      <c r="AF1891" s="272">
        <f t="shared" si="119"/>
        <v>0.99999999999999989</v>
      </c>
      <c r="AG1891" s="196">
        <f t="shared" si="116"/>
        <v>0.29993000000000003</v>
      </c>
    </row>
    <row r="1892" spans="1:33" s="23" customFormat="1" x14ac:dyDescent="0.25">
      <c r="A1892" s="1">
        <v>1983</v>
      </c>
      <c r="B1892" s="1" t="s">
        <v>25</v>
      </c>
      <c r="C1892" s="1" t="str">
        <f t="shared" si="117"/>
        <v>1983NU</v>
      </c>
      <c r="D1892" s="1" t="s">
        <v>57</v>
      </c>
      <c r="E1892" s="1" t="str">
        <f t="shared" si="118"/>
        <v>1983NUC&amp;D</v>
      </c>
      <c r="F1892" s="274">
        <v>0</v>
      </c>
      <c r="G1892" s="274">
        <v>1.0829999999999999E-2</v>
      </c>
      <c r="H1892" s="274">
        <v>0</v>
      </c>
      <c r="I1892" s="274">
        <v>0.31966</v>
      </c>
      <c r="J1892" s="274">
        <v>0</v>
      </c>
      <c r="K1892" s="274">
        <v>0</v>
      </c>
      <c r="L1892" s="274">
        <v>0</v>
      </c>
      <c r="M1892" s="274">
        <v>0</v>
      </c>
      <c r="N1892" s="274">
        <v>0</v>
      </c>
      <c r="O1892" s="274">
        <v>0</v>
      </c>
      <c r="P1892" s="274">
        <v>0</v>
      </c>
      <c r="Q1892" s="274">
        <v>0</v>
      </c>
      <c r="R1892" s="274">
        <v>0</v>
      </c>
      <c r="S1892" s="274">
        <v>0</v>
      </c>
      <c r="T1892" s="274">
        <v>0.29006999999999999</v>
      </c>
      <c r="U1892" s="274">
        <v>0</v>
      </c>
      <c r="V1892" s="274">
        <v>0</v>
      </c>
      <c r="W1892" s="274">
        <v>4.0879999999999972E-2</v>
      </c>
      <c r="X1892" s="274">
        <v>0</v>
      </c>
      <c r="Y1892" s="274">
        <v>0</v>
      </c>
      <c r="Z1892" s="274">
        <v>0</v>
      </c>
      <c r="AA1892" s="274">
        <v>0</v>
      </c>
      <c r="AB1892" s="274">
        <v>0.15045</v>
      </c>
      <c r="AC1892" s="274">
        <v>7.0800000000000002E-2</v>
      </c>
      <c r="AD1892" s="274">
        <v>0.11731000000000003</v>
      </c>
      <c r="AE1892" s="274">
        <v>0</v>
      </c>
      <c r="AF1892" s="272">
        <f t="shared" si="119"/>
        <v>1</v>
      </c>
      <c r="AG1892" s="196">
        <f t="shared" si="116"/>
        <v>0.66950999999999994</v>
      </c>
    </row>
    <row r="1893" spans="1:33" s="23" customFormat="1" x14ac:dyDescent="0.25">
      <c r="A1893" s="1">
        <v>1983</v>
      </c>
      <c r="B1893" s="1" t="s">
        <v>25</v>
      </c>
      <c r="C1893" s="1" t="str">
        <f t="shared" si="117"/>
        <v>1983NU</v>
      </c>
      <c r="D1893" s="1" t="s">
        <v>56</v>
      </c>
      <c r="E1893" s="1" t="str">
        <f t="shared" si="118"/>
        <v>1983NUICI</v>
      </c>
      <c r="F1893" s="196">
        <v>0.15509999999999999</v>
      </c>
      <c r="G1893" s="196">
        <v>0.23694999999999999</v>
      </c>
      <c r="H1893" s="196">
        <v>0</v>
      </c>
      <c r="I1893" s="196">
        <v>3.1099999999999999E-2</v>
      </c>
      <c r="J1893" s="196">
        <v>0.14724000000000001</v>
      </c>
      <c r="K1893" s="196">
        <v>0</v>
      </c>
      <c r="L1893" s="196">
        <v>0</v>
      </c>
      <c r="M1893" s="196">
        <v>0</v>
      </c>
      <c r="N1893" s="196">
        <v>0</v>
      </c>
      <c r="O1893" s="196">
        <v>0</v>
      </c>
      <c r="P1893" s="196">
        <v>0.12967999999999991</v>
      </c>
      <c r="Q1893" s="196">
        <v>0</v>
      </c>
      <c r="R1893" s="196">
        <v>0</v>
      </c>
      <c r="S1893" s="196">
        <v>3.6150000000000002E-2</v>
      </c>
      <c r="T1893" s="196">
        <v>0</v>
      </c>
      <c r="U1893" s="196">
        <v>0.13503000000000001</v>
      </c>
      <c r="V1893" s="196">
        <v>0</v>
      </c>
      <c r="W1893" s="196">
        <v>4.8490000000000005E-2</v>
      </c>
      <c r="X1893" s="196">
        <v>2.8210000000000002E-2</v>
      </c>
      <c r="Y1893" s="197">
        <v>0</v>
      </c>
      <c r="Z1893" s="196">
        <v>0</v>
      </c>
      <c r="AA1893" s="196">
        <v>1.8340000000000002E-2</v>
      </c>
      <c r="AB1893" s="196">
        <v>1.521E-2</v>
      </c>
      <c r="AC1893" s="196">
        <v>7.1599999999999997E-3</v>
      </c>
      <c r="AD1893" s="196">
        <v>1.1339999999999999E-2</v>
      </c>
      <c r="AE1893" s="196">
        <v>0</v>
      </c>
      <c r="AF1893" s="272">
        <f t="shared" si="119"/>
        <v>0.99999999999999989</v>
      </c>
      <c r="AG1893" s="196">
        <f t="shared" si="116"/>
        <v>0.29993000000000003</v>
      </c>
    </row>
    <row r="1894" spans="1:33" s="23" customFormat="1" x14ac:dyDescent="0.25">
      <c r="A1894" s="1">
        <v>1983</v>
      </c>
      <c r="B1894" s="1" t="s">
        <v>25</v>
      </c>
      <c r="C1894" s="1" t="str">
        <f t="shared" si="117"/>
        <v>1983NU</v>
      </c>
      <c r="D1894" s="1" t="s">
        <v>58</v>
      </c>
      <c r="E1894" s="1" t="str">
        <f t="shared" si="118"/>
        <v>1983NUResidential</v>
      </c>
      <c r="F1894" s="196">
        <v>0.15509999999999999</v>
      </c>
      <c r="G1894" s="196">
        <v>0.23694999999999999</v>
      </c>
      <c r="H1894" s="196">
        <v>0</v>
      </c>
      <c r="I1894" s="196">
        <v>3.1099999999999999E-2</v>
      </c>
      <c r="J1894" s="196">
        <v>0.14724000000000001</v>
      </c>
      <c r="K1894" s="196">
        <v>0</v>
      </c>
      <c r="L1894" s="196">
        <v>0</v>
      </c>
      <c r="M1894" s="196">
        <v>0</v>
      </c>
      <c r="N1894" s="196">
        <v>0</v>
      </c>
      <c r="O1894" s="196">
        <v>0</v>
      </c>
      <c r="P1894" s="196">
        <v>0.12967999999999991</v>
      </c>
      <c r="Q1894" s="196">
        <v>0</v>
      </c>
      <c r="R1894" s="196">
        <v>0</v>
      </c>
      <c r="S1894" s="196">
        <v>3.6150000000000002E-2</v>
      </c>
      <c r="T1894" s="196">
        <v>0</v>
      </c>
      <c r="U1894" s="196">
        <v>0.13503000000000001</v>
      </c>
      <c r="V1894" s="196">
        <v>0</v>
      </c>
      <c r="W1894" s="196">
        <v>4.8490000000000005E-2</v>
      </c>
      <c r="X1894" s="196">
        <v>2.8210000000000002E-2</v>
      </c>
      <c r="Y1894" s="196">
        <v>0</v>
      </c>
      <c r="Z1894" s="196">
        <v>0</v>
      </c>
      <c r="AA1894" s="196">
        <v>1.8340000000000002E-2</v>
      </c>
      <c r="AB1894" s="196">
        <v>1.521E-2</v>
      </c>
      <c r="AC1894" s="196">
        <v>7.1599999999999997E-3</v>
      </c>
      <c r="AD1894" s="196">
        <v>1.1339999999999999E-2</v>
      </c>
      <c r="AE1894" s="196">
        <v>0</v>
      </c>
      <c r="AF1894" s="272">
        <f t="shared" si="119"/>
        <v>0.99999999999999989</v>
      </c>
      <c r="AG1894" s="196">
        <f t="shared" ref="AG1894:AG1957" si="120">SUM(S1894:AE1894)</f>
        <v>0.29993000000000003</v>
      </c>
    </row>
    <row r="1895" spans="1:33" s="23" customFormat="1" x14ac:dyDescent="0.25">
      <c r="A1895" s="1">
        <v>1984</v>
      </c>
      <c r="B1895" s="1" t="s">
        <v>25</v>
      </c>
      <c r="C1895" s="1" t="str">
        <f t="shared" si="117"/>
        <v>1984NU</v>
      </c>
      <c r="D1895" s="1" t="s">
        <v>57</v>
      </c>
      <c r="E1895" s="1" t="str">
        <f t="shared" si="118"/>
        <v>1984NUC&amp;D</v>
      </c>
      <c r="F1895" s="274">
        <v>0</v>
      </c>
      <c r="G1895" s="274">
        <v>1.0829999999999999E-2</v>
      </c>
      <c r="H1895" s="274">
        <v>0</v>
      </c>
      <c r="I1895" s="274">
        <v>0.31966</v>
      </c>
      <c r="J1895" s="274">
        <v>0</v>
      </c>
      <c r="K1895" s="274">
        <v>0</v>
      </c>
      <c r="L1895" s="274">
        <v>0</v>
      </c>
      <c r="M1895" s="274">
        <v>0</v>
      </c>
      <c r="N1895" s="274">
        <v>0</v>
      </c>
      <c r="O1895" s="274">
        <v>0</v>
      </c>
      <c r="P1895" s="274">
        <v>0</v>
      </c>
      <c r="Q1895" s="274">
        <v>0</v>
      </c>
      <c r="R1895" s="274">
        <v>0</v>
      </c>
      <c r="S1895" s="274">
        <v>0</v>
      </c>
      <c r="T1895" s="274">
        <v>0.29006999999999999</v>
      </c>
      <c r="U1895" s="274">
        <v>0</v>
      </c>
      <c r="V1895" s="274">
        <v>0</v>
      </c>
      <c r="W1895" s="274">
        <v>4.0879999999999972E-2</v>
      </c>
      <c r="X1895" s="274">
        <v>0</v>
      </c>
      <c r="Y1895" s="274">
        <v>0</v>
      </c>
      <c r="Z1895" s="274">
        <v>0</v>
      </c>
      <c r="AA1895" s="274">
        <v>0</v>
      </c>
      <c r="AB1895" s="274">
        <v>0.15045</v>
      </c>
      <c r="AC1895" s="274">
        <v>7.0800000000000002E-2</v>
      </c>
      <c r="AD1895" s="274">
        <v>0.11731000000000003</v>
      </c>
      <c r="AE1895" s="274">
        <v>0</v>
      </c>
      <c r="AF1895" s="272">
        <f t="shared" si="119"/>
        <v>1</v>
      </c>
      <c r="AG1895" s="196">
        <f t="shared" si="120"/>
        <v>0.66950999999999994</v>
      </c>
    </row>
    <row r="1896" spans="1:33" s="23" customFormat="1" x14ac:dyDescent="0.25">
      <c r="A1896" s="1">
        <v>1984</v>
      </c>
      <c r="B1896" s="1" t="s">
        <v>25</v>
      </c>
      <c r="C1896" s="1" t="str">
        <f t="shared" si="117"/>
        <v>1984NU</v>
      </c>
      <c r="D1896" s="1" t="s">
        <v>56</v>
      </c>
      <c r="E1896" s="1" t="str">
        <f t="shared" si="118"/>
        <v>1984NUICI</v>
      </c>
      <c r="F1896" s="196">
        <v>0.15509999999999999</v>
      </c>
      <c r="G1896" s="196">
        <v>0.23694999999999999</v>
      </c>
      <c r="H1896" s="196">
        <v>0</v>
      </c>
      <c r="I1896" s="196">
        <v>3.1099999999999999E-2</v>
      </c>
      <c r="J1896" s="196">
        <v>0.14724000000000001</v>
      </c>
      <c r="K1896" s="196">
        <v>0</v>
      </c>
      <c r="L1896" s="196">
        <v>0</v>
      </c>
      <c r="M1896" s="196">
        <v>0</v>
      </c>
      <c r="N1896" s="196">
        <v>0</v>
      </c>
      <c r="O1896" s="196">
        <v>0</v>
      </c>
      <c r="P1896" s="196">
        <v>0.12967999999999991</v>
      </c>
      <c r="Q1896" s="196">
        <v>0</v>
      </c>
      <c r="R1896" s="196">
        <v>0</v>
      </c>
      <c r="S1896" s="196">
        <v>3.6150000000000002E-2</v>
      </c>
      <c r="T1896" s="196">
        <v>0</v>
      </c>
      <c r="U1896" s="196">
        <v>0.13503000000000001</v>
      </c>
      <c r="V1896" s="196">
        <v>0</v>
      </c>
      <c r="W1896" s="196">
        <v>4.8490000000000005E-2</v>
      </c>
      <c r="X1896" s="196">
        <v>2.8210000000000002E-2</v>
      </c>
      <c r="Y1896" s="197">
        <v>0</v>
      </c>
      <c r="Z1896" s="196">
        <v>0</v>
      </c>
      <c r="AA1896" s="196">
        <v>1.8340000000000002E-2</v>
      </c>
      <c r="AB1896" s="196">
        <v>1.521E-2</v>
      </c>
      <c r="AC1896" s="196">
        <v>7.1599999999999997E-3</v>
      </c>
      <c r="AD1896" s="196">
        <v>1.1339999999999999E-2</v>
      </c>
      <c r="AE1896" s="196">
        <v>0</v>
      </c>
      <c r="AF1896" s="272">
        <f t="shared" si="119"/>
        <v>0.99999999999999989</v>
      </c>
      <c r="AG1896" s="196">
        <f t="shared" si="120"/>
        <v>0.29993000000000003</v>
      </c>
    </row>
    <row r="1897" spans="1:33" s="23" customFormat="1" x14ac:dyDescent="0.25">
      <c r="A1897" s="1">
        <v>1984</v>
      </c>
      <c r="B1897" s="1" t="s">
        <v>25</v>
      </c>
      <c r="C1897" s="1" t="str">
        <f t="shared" si="117"/>
        <v>1984NU</v>
      </c>
      <c r="D1897" s="1" t="s">
        <v>58</v>
      </c>
      <c r="E1897" s="1" t="str">
        <f t="shared" si="118"/>
        <v>1984NUResidential</v>
      </c>
      <c r="F1897" s="196">
        <v>0.15509999999999999</v>
      </c>
      <c r="G1897" s="196">
        <v>0.23694999999999999</v>
      </c>
      <c r="H1897" s="196">
        <v>0</v>
      </c>
      <c r="I1897" s="196">
        <v>3.1099999999999999E-2</v>
      </c>
      <c r="J1897" s="196">
        <v>0.14724000000000001</v>
      </c>
      <c r="K1897" s="196">
        <v>0</v>
      </c>
      <c r="L1897" s="196">
        <v>0</v>
      </c>
      <c r="M1897" s="196">
        <v>0</v>
      </c>
      <c r="N1897" s="196">
        <v>0</v>
      </c>
      <c r="O1897" s="196">
        <v>0</v>
      </c>
      <c r="P1897" s="196">
        <v>0.12967999999999991</v>
      </c>
      <c r="Q1897" s="196">
        <v>0</v>
      </c>
      <c r="R1897" s="196">
        <v>0</v>
      </c>
      <c r="S1897" s="196">
        <v>3.6150000000000002E-2</v>
      </c>
      <c r="T1897" s="196">
        <v>0</v>
      </c>
      <c r="U1897" s="196">
        <v>0.13503000000000001</v>
      </c>
      <c r="V1897" s="196">
        <v>0</v>
      </c>
      <c r="W1897" s="196">
        <v>4.8490000000000005E-2</v>
      </c>
      <c r="X1897" s="196">
        <v>2.8210000000000002E-2</v>
      </c>
      <c r="Y1897" s="197">
        <v>0</v>
      </c>
      <c r="Z1897" s="196">
        <v>0</v>
      </c>
      <c r="AA1897" s="196">
        <v>1.8340000000000002E-2</v>
      </c>
      <c r="AB1897" s="196">
        <v>1.521E-2</v>
      </c>
      <c r="AC1897" s="196">
        <v>7.1599999999999997E-3</v>
      </c>
      <c r="AD1897" s="196">
        <v>1.1339999999999999E-2</v>
      </c>
      <c r="AE1897" s="196">
        <v>0</v>
      </c>
      <c r="AF1897" s="272">
        <f t="shared" si="119"/>
        <v>0.99999999999999989</v>
      </c>
      <c r="AG1897" s="196">
        <f t="shared" si="120"/>
        <v>0.29993000000000003</v>
      </c>
    </row>
    <row r="1898" spans="1:33" s="23" customFormat="1" x14ac:dyDescent="0.25">
      <c r="A1898" s="1">
        <v>1985</v>
      </c>
      <c r="B1898" s="1" t="s">
        <v>25</v>
      </c>
      <c r="C1898" s="1" t="str">
        <f t="shared" si="117"/>
        <v>1985NU</v>
      </c>
      <c r="D1898" s="1" t="s">
        <v>57</v>
      </c>
      <c r="E1898" s="1" t="str">
        <f t="shared" si="118"/>
        <v>1985NUC&amp;D</v>
      </c>
      <c r="F1898" s="274">
        <v>0</v>
      </c>
      <c r="G1898" s="274">
        <v>1.0829999999999999E-2</v>
      </c>
      <c r="H1898" s="274">
        <v>0</v>
      </c>
      <c r="I1898" s="274">
        <v>0.31966</v>
      </c>
      <c r="J1898" s="274">
        <v>0</v>
      </c>
      <c r="K1898" s="274">
        <v>0</v>
      </c>
      <c r="L1898" s="274">
        <v>0</v>
      </c>
      <c r="M1898" s="274">
        <v>0</v>
      </c>
      <c r="N1898" s="274">
        <v>0</v>
      </c>
      <c r="O1898" s="274">
        <v>0</v>
      </c>
      <c r="P1898" s="274">
        <v>0</v>
      </c>
      <c r="Q1898" s="274">
        <v>0</v>
      </c>
      <c r="R1898" s="274">
        <v>0</v>
      </c>
      <c r="S1898" s="274">
        <v>0</v>
      </c>
      <c r="T1898" s="274">
        <v>0.29006999999999999</v>
      </c>
      <c r="U1898" s="274">
        <v>0</v>
      </c>
      <c r="V1898" s="274">
        <v>0</v>
      </c>
      <c r="W1898" s="274">
        <v>4.0879999999999972E-2</v>
      </c>
      <c r="X1898" s="274">
        <v>0</v>
      </c>
      <c r="Y1898" s="274">
        <v>0</v>
      </c>
      <c r="Z1898" s="274">
        <v>0</v>
      </c>
      <c r="AA1898" s="274">
        <v>0</v>
      </c>
      <c r="AB1898" s="274">
        <v>0.15045</v>
      </c>
      <c r="AC1898" s="274">
        <v>7.0800000000000002E-2</v>
      </c>
      <c r="AD1898" s="274">
        <v>0.11731000000000003</v>
      </c>
      <c r="AE1898" s="274">
        <v>0</v>
      </c>
      <c r="AF1898" s="272">
        <f t="shared" si="119"/>
        <v>1</v>
      </c>
      <c r="AG1898" s="196">
        <f t="shared" si="120"/>
        <v>0.66950999999999994</v>
      </c>
    </row>
    <row r="1899" spans="1:33" s="23" customFormat="1" x14ac:dyDescent="0.25">
      <c r="A1899" s="1">
        <v>1985</v>
      </c>
      <c r="B1899" s="1" t="s">
        <v>25</v>
      </c>
      <c r="C1899" s="1" t="str">
        <f t="shared" si="117"/>
        <v>1985NU</v>
      </c>
      <c r="D1899" s="1" t="s">
        <v>56</v>
      </c>
      <c r="E1899" s="1" t="str">
        <f t="shared" si="118"/>
        <v>1985NUICI</v>
      </c>
      <c r="F1899" s="196">
        <v>0.15509999999999999</v>
      </c>
      <c r="G1899" s="196">
        <v>0.23694999999999999</v>
      </c>
      <c r="H1899" s="196">
        <v>0</v>
      </c>
      <c r="I1899" s="196">
        <v>3.1099999999999999E-2</v>
      </c>
      <c r="J1899" s="196">
        <v>0.14724000000000001</v>
      </c>
      <c r="K1899" s="196">
        <v>0</v>
      </c>
      <c r="L1899" s="196">
        <v>0</v>
      </c>
      <c r="M1899" s="196">
        <v>0</v>
      </c>
      <c r="N1899" s="196">
        <v>0</v>
      </c>
      <c r="O1899" s="196">
        <v>0</v>
      </c>
      <c r="P1899" s="196">
        <v>0.12967999999999991</v>
      </c>
      <c r="Q1899" s="196">
        <v>0</v>
      </c>
      <c r="R1899" s="196">
        <v>0</v>
      </c>
      <c r="S1899" s="196">
        <v>3.6150000000000002E-2</v>
      </c>
      <c r="T1899" s="196">
        <v>0</v>
      </c>
      <c r="U1899" s="196">
        <v>0.13503000000000001</v>
      </c>
      <c r="V1899" s="196">
        <v>0</v>
      </c>
      <c r="W1899" s="196">
        <v>4.8490000000000005E-2</v>
      </c>
      <c r="X1899" s="196">
        <v>2.8210000000000002E-2</v>
      </c>
      <c r="Y1899" s="197">
        <v>0</v>
      </c>
      <c r="Z1899" s="196">
        <v>0</v>
      </c>
      <c r="AA1899" s="196">
        <v>1.8340000000000002E-2</v>
      </c>
      <c r="AB1899" s="196">
        <v>1.521E-2</v>
      </c>
      <c r="AC1899" s="196">
        <v>7.1599999999999997E-3</v>
      </c>
      <c r="AD1899" s="196">
        <v>1.1339999999999999E-2</v>
      </c>
      <c r="AE1899" s="196">
        <v>0</v>
      </c>
      <c r="AF1899" s="272">
        <f t="shared" si="119"/>
        <v>0.99999999999999989</v>
      </c>
      <c r="AG1899" s="196">
        <f t="shared" si="120"/>
        <v>0.29993000000000003</v>
      </c>
    </row>
    <row r="1900" spans="1:33" s="23" customFormat="1" x14ac:dyDescent="0.25">
      <c r="A1900" s="1">
        <v>1985</v>
      </c>
      <c r="B1900" s="1" t="s">
        <v>25</v>
      </c>
      <c r="C1900" s="1" t="str">
        <f t="shared" si="117"/>
        <v>1985NU</v>
      </c>
      <c r="D1900" s="1" t="s">
        <v>58</v>
      </c>
      <c r="E1900" s="1" t="str">
        <f t="shared" si="118"/>
        <v>1985NUResidential</v>
      </c>
      <c r="F1900" s="196">
        <v>0.15509999999999999</v>
      </c>
      <c r="G1900" s="196">
        <v>0.23694999999999999</v>
      </c>
      <c r="H1900" s="196">
        <v>0</v>
      </c>
      <c r="I1900" s="196">
        <v>3.1099999999999999E-2</v>
      </c>
      <c r="J1900" s="196">
        <v>0.14724000000000001</v>
      </c>
      <c r="K1900" s="196">
        <v>0</v>
      </c>
      <c r="L1900" s="196">
        <v>0</v>
      </c>
      <c r="M1900" s="196">
        <v>0</v>
      </c>
      <c r="N1900" s="196">
        <v>0</v>
      </c>
      <c r="O1900" s="196">
        <v>0</v>
      </c>
      <c r="P1900" s="196">
        <v>0.12967999999999991</v>
      </c>
      <c r="Q1900" s="196">
        <v>0</v>
      </c>
      <c r="R1900" s="196">
        <v>0</v>
      </c>
      <c r="S1900" s="196">
        <v>3.6150000000000002E-2</v>
      </c>
      <c r="T1900" s="196">
        <v>0</v>
      </c>
      <c r="U1900" s="196">
        <v>0.13503000000000001</v>
      </c>
      <c r="V1900" s="196">
        <v>0</v>
      </c>
      <c r="W1900" s="196">
        <v>4.8490000000000005E-2</v>
      </c>
      <c r="X1900" s="196">
        <v>2.8210000000000002E-2</v>
      </c>
      <c r="Y1900" s="196">
        <v>0</v>
      </c>
      <c r="Z1900" s="196">
        <v>0</v>
      </c>
      <c r="AA1900" s="196">
        <v>1.8340000000000002E-2</v>
      </c>
      <c r="AB1900" s="196">
        <v>1.521E-2</v>
      </c>
      <c r="AC1900" s="196">
        <v>7.1599999999999997E-3</v>
      </c>
      <c r="AD1900" s="196">
        <v>1.1339999999999999E-2</v>
      </c>
      <c r="AE1900" s="196">
        <v>0</v>
      </c>
      <c r="AF1900" s="272">
        <f t="shared" si="119"/>
        <v>0.99999999999999989</v>
      </c>
      <c r="AG1900" s="196">
        <f t="shared" si="120"/>
        <v>0.29993000000000003</v>
      </c>
    </row>
    <row r="1901" spans="1:33" s="23" customFormat="1" x14ac:dyDescent="0.25">
      <c r="A1901" s="1">
        <v>1986</v>
      </c>
      <c r="B1901" s="1" t="s">
        <v>25</v>
      </c>
      <c r="C1901" s="1" t="str">
        <f t="shared" si="117"/>
        <v>1986NU</v>
      </c>
      <c r="D1901" s="1" t="s">
        <v>57</v>
      </c>
      <c r="E1901" s="1" t="str">
        <f t="shared" si="118"/>
        <v>1986NUC&amp;D</v>
      </c>
      <c r="F1901" s="274">
        <v>0</v>
      </c>
      <c r="G1901" s="274">
        <v>1.0829999999999999E-2</v>
      </c>
      <c r="H1901" s="274">
        <v>0</v>
      </c>
      <c r="I1901" s="274">
        <v>0.31966</v>
      </c>
      <c r="J1901" s="274">
        <v>0</v>
      </c>
      <c r="K1901" s="274">
        <v>0</v>
      </c>
      <c r="L1901" s="274">
        <v>0</v>
      </c>
      <c r="M1901" s="274">
        <v>0</v>
      </c>
      <c r="N1901" s="274">
        <v>0</v>
      </c>
      <c r="O1901" s="274">
        <v>0</v>
      </c>
      <c r="P1901" s="274">
        <v>0</v>
      </c>
      <c r="Q1901" s="274">
        <v>0</v>
      </c>
      <c r="R1901" s="274">
        <v>0</v>
      </c>
      <c r="S1901" s="274">
        <v>0</v>
      </c>
      <c r="T1901" s="274">
        <v>0.29006999999999999</v>
      </c>
      <c r="U1901" s="274">
        <v>0</v>
      </c>
      <c r="V1901" s="274">
        <v>0</v>
      </c>
      <c r="W1901" s="274">
        <v>4.0879999999999972E-2</v>
      </c>
      <c r="X1901" s="274">
        <v>0</v>
      </c>
      <c r="Y1901" s="274">
        <v>0</v>
      </c>
      <c r="Z1901" s="274">
        <v>0</v>
      </c>
      <c r="AA1901" s="274">
        <v>0</v>
      </c>
      <c r="AB1901" s="274">
        <v>0.15045</v>
      </c>
      <c r="AC1901" s="274">
        <v>7.0800000000000002E-2</v>
      </c>
      <c r="AD1901" s="274">
        <v>0.11731000000000003</v>
      </c>
      <c r="AE1901" s="274">
        <v>0</v>
      </c>
      <c r="AF1901" s="272">
        <f t="shared" si="119"/>
        <v>1</v>
      </c>
      <c r="AG1901" s="196">
        <f t="shared" si="120"/>
        <v>0.66950999999999994</v>
      </c>
    </row>
    <row r="1902" spans="1:33" s="23" customFormat="1" x14ac:dyDescent="0.25">
      <c r="A1902" s="1">
        <v>1986</v>
      </c>
      <c r="B1902" s="1" t="s">
        <v>25</v>
      </c>
      <c r="C1902" s="1" t="str">
        <f t="shared" si="117"/>
        <v>1986NU</v>
      </c>
      <c r="D1902" s="1" t="s">
        <v>56</v>
      </c>
      <c r="E1902" s="1" t="str">
        <f t="shared" si="118"/>
        <v>1986NUICI</v>
      </c>
      <c r="F1902" s="196">
        <v>0.15509999999999999</v>
      </c>
      <c r="G1902" s="196">
        <v>0.23694999999999999</v>
      </c>
      <c r="H1902" s="196">
        <v>0</v>
      </c>
      <c r="I1902" s="196">
        <v>3.1099999999999999E-2</v>
      </c>
      <c r="J1902" s="196">
        <v>0.14724000000000001</v>
      </c>
      <c r="K1902" s="196">
        <v>0</v>
      </c>
      <c r="L1902" s="196">
        <v>0</v>
      </c>
      <c r="M1902" s="196">
        <v>0</v>
      </c>
      <c r="N1902" s="196">
        <v>0</v>
      </c>
      <c r="O1902" s="196">
        <v>0</v>
      </c>
      <c r="P1902" s="196">
        <v>0.12967999999999991</v>
      </c>
      <c r="Q1902" s="196">
        <v>0</v>
      </c>
      <c r="R1902" s="196">
        <v>0</v>
      </c>
      <c r="S1902" s="196">
        <v>3.6150000000000002E-2</v>
      </c>
      <c r="T1902" s="196">
        <v>0</v>
      </c>
      <c r="U1902" s="196">
        <v>0.13503000000000001</v>
      </c>
      <c r="V1902" s="196">
        <v>0</v>
      </c>
      <c r="W1902" s="196">
        <v>4.8490000000000005E-2</v>
      </c>
      <c r="X1902" s="196">
        <v>2.8210000000000002E-2</v>
      </c>
      <c r="Y1902" s="197">
        <v>0</v>
      </c>
      <c r="Z1902" s="196">
        <v>0</v>
      </c>
      <c r="AA1902" s="196">
        <v>1.8340000000000002E-2</v>
      </c>
      <c r="AB1902" s="196">
        <v>1.521E-2</v>
      </c>
      <c r="AC1902" s="196">
        <v>7.1599999999999997E-3</v>
      </c>
      <c r="AD1902" s="196">
        <v>1.1339999999999999E-2</v>
      </c>
      <c r="AE1902" s="196">
        <v>0</v>
      </c>
      <c r="AF1902" s="272">
        <f t="shared" si="119"/>
        <v>0.99999999999999989</v>
      </c>
      <c r="AG1902" s="196">
        <f t="shared" si="120"/>
        <v>0.29993000000000003</v>
      </c>
    </row>
    <row r="1903" spans="1:33" s="23" customFormat="1" x14ac:dyDescent="0.25">
      <c r="A1903" s="1">
        <v>1986</v>
      </c>
      <c r="B1903" s="1" t="s">
        <v>25</v>
      </c>
      <c r="C1903" s="1" t="str">
        <f t="shared" si="117"/>
        <v>1986NU</v>
      </c>
      <c r="D1903" s="1" t="s">
        <v>58</v>
      </c>
      <c r="E1903" s="1" t="str">
        <f t="shared" si="118"/>
        <v>1986NUResidential</v>
      </c>
      <c r="F1903" s="196">
        <v>0.15509999999999999</v>
      </c>
      <c r="G1903" s="196">
        <v>0.23694999999999999</v>
      </c>
      <c r="H1903" s="196">
        <v>0</v>
      </c>
      <c r="I1903" s="196">
        <v>3.1099999999999999E-2</v>
      </c>
      <c r="J1903" s="196">
        <v>0.14724000000000001</v>
      </c>
      <c r="K1903" s="196">
        <v>0</v>
      </c>
      <c r="L1903" s="196">
        <v>0</v>
      </c>
      <c r="M1903" s="196">
        <v>0</v>
      </c>
      <c r="N1903" s="196">
        <v>0</v>
      </c>
      <c r="O1903" s="196">
        <v>0</v>
      </c>
      <c r="P1903" s="196">
        <v>0.12967999999999991</v>
      </c>
      <c r="Q1903" s="196">
        <v>0</v>
      </c>
      <c r="R1903" s="196">
        <v>0</v>
      </c>
      <c r="S1903" s="196">
        <v>3.6150000000000002E-2</v>
      </c>
      <c r="T1903" s="196">
        <v>0</v>
      </c>
      <c r="U1903" s="196">
        <v>0.13503000000000001</v>
      </c>
      <c r="V1903" s="196">
        <v>0</v>
      </c>
      <c r="W1903" s="196">
        <v>4.8490000000000005E-2</v>
      </c>
      <c r="X1903" s="196">
        <v>2.8210000000000002E-2</v>
      </c>
      <c r="Y1903" s="196">
        <v>0</v>
      </c>
      <c r="Z1903" s="196">
        <v>0</v>
      </c>
      <c r="AA1903" s="196">
        <v>1.8340000000000002E-2</v>
      </c>
      <c r="AB1903" s="196">
        <v>1.521E-2</v>
      </c>
      <c r="AC1903" s="196">
        <v>7.1599999999999997E-3</v>
      </c>
      <c r="AD1903" s="196">
        <v>1.1339999999999999E-2</v>
      </c>
      <c r="AE1903" s="196">
        <v>0</v>
      </c>
      <c r="AF1903" s="272">
        <f t="shared" si="119"/>
        <v>0.99999999999999989</v>
      </c>
      <c r="AG1903" s="196">
        <f t="shared" si="120"/>
        <v>0.29993000000000003</v>
      </c>
    </row>
    <row r="1904" spans="1:33" s="23" customFormat="1" x14ac:dyDescent="0.25">
      <c r="A1904" s="1">
        <v>1987</v>
      </c>
      <c r="B1904" s="1" t="s">
        <v>25</v>
      </c>
      <c r="C1904" s="1" t="str">
        <f t="shared" si="117"/>
        <v>1987NU</v>
      </c>
      <c r="D1904" s="1" t="s">
        <v>57</v>
      </c>
      <c r="E1904" s="1" t="str">
        <f t="shared" si="118"/>
        <v>1987NUC&amp;D</v>
      </c>
      <c r="F1904" s="274">
        <v>0</v>
      </c>
      <c r="G1904" s="274">
        <v>1.0829999999999999E-2</v>
      </c>
      <c r="H1904" s="274">
        <v>0</v>
      </c>
      <c r="I1904" s="274">
        <v>0.31966</v>
      </c>
      <c r="J1904" s="274">
        <v>0</v>
      </c>
      <c r="K1904" s="274">
        <v>0</v>
      </c>
      <c r="L1904" s="274">
        <v>0</v>
      </c>
      <c r="M1904" s="274">
        <v>0</v>
      </c>
      <c r="N1904" s="274">
        <v>0</v>
      </c>
      <c r="O1904" s="274">
        <v>0</v>
      </c>
      <c r="P1904" s="274">
        <v>0</v>
      </c>
      <c r="Q1904" s="274">
        <v>0</v>
      </c>
      <c r="R1904" s="274">
        <v>0</v>
      </c>
      <c r="S1904" s="274">
        <v>0</v>
      </c>
      <c r="T1904" s="274">
        <v>0.29006999999999999</v>
      </c>
      <c r="U1904" s="274">
        <v>0</v>
      </c>
      <c r="V1904" s="274">
        <v>0</v>
      </c>
      <c r="W1904" s="274">
        <v>4.0879999999999972E-2</v>
      </c>
      <c r="X1904" s="274">
        <v>0</v>
      </c>
      <c r="Y1904" s="274">
        <v>0</v>
      </c>
      <c r="Z1904" s="274">
        <v>0</v>
      </c>
      <c r="AA1904" s="274">
        <v>0</v>
      </c>
      <c r="AB1904" s="274">
        <v>0.15045</v>
      </c>
      <c r="AC1904" s="274">
        <v>7.0800000000000002E-2</v>
      </c>
      <c r="AD1904" s="274">
        <v>0.11731000000000003</v>
      </c>
      <c r="AE1904" s="274">
        <v>0</v>
      </c>
      <c r="AF1904" s="272">
        <f t="shared" si="119"/>
        <v>1</v>
      </c>
      <c r="AG1904" s="196">
        <f t="shared" si="120"/>
        <v>0.66950999999999994</v>
      </c>
    </row>
    <row r="1905" spans="1:33" s="23" customFormat="1" x14ac:dyDescent="0.25">
      <c r="A1905" s="1">
        <v>1987</v>
      </c>
      <c r="B1905" s="1" t="s">
        <v>25</v>
      </c>
      <c r="C1905" s="1" t="str">
        <f t="shared" si="117"/>
        <v>1987NU</v>
      </c>
      <c r="D1905" s="1" t="s">
        <v>56</v>
      </c>
      <c r="E1905" s="1" t="str">
        <f t="shared" si="118"/>
        <v>1987NUICI</v>
      </c>
      <c r="F1905" s="196">
        <v>0.15509999999999999</v>
      </c>
      <c r="G1905" s="196">
        <v>0.23694999999999999</v>
      </c>
      <c r="H1905" s="196">
        <v>0</v>
      </c>
      <c r="I1905" s="196">
        <v>3.1099999999999999E-2</v>
      </c>
      <c r="J1905" s="196">
        <v>0.14724000000000001</v>
      </c>
      <c r="K1905" s="196">
        <v>0</v>
      </c>
      <c r="L1905" s="196">
        <v>0</v>
      </c>
      <c r="M1905" s="196">
        <v>0</v>
      </c>
      <c r="N1905" s="196">
        <v>0</v>
      </c>
      <c r="O1905" s="196">
        <v>0</v>
      </c>
      <c r="P1905" s="196">
        <v>0.12967999999999991</v>
      </c>
      <c r="Q1905" s="196">
        <v>0</v>
      </c>
      <c r="R1905" s="196">
        <v>0</v>
      </c>
      <c r="S1905" s="196">
        <v>3.6150000000000002E-2</v>
      </c>
      <c r="T1905" s="196">
        <v>0</v>
      </c>
      <c r="U1905" s="196">
        <v>0.13503000000000001</v>
      </c>
      <c r="V1905" s="196">
        <v>0</v>
      </c>
      <c r="W1905" s="196">
        <v>4.8490000000000005E-2</v>
      </c>
      <c r="X1905" s="196">
        <v>2.8210000000000002E-2</v>
      </c>
      <c r="Y1905" s="197">
        <v>0</v>
      </c>
      <c r="Z1905" s="196">
        <v>0</v>
      </c>
      <c r="AA1905" s="196">
        <v>1.8340000000000002E-2</v>
      </c>
      <c r="AB1905" s="196">
        <v>1.521E-2</v>
      </c>
      <c r="AC1905" s="196">
        <v>7.1599999999999997E-3</v>
      </c>
      <c r="AD1905" s="196">
        <v>1.1339999999999999E-2</v>
      </c>
      <c r="AE1905" s="196">
        <v>0</v>
      </c>
      <c r="AF1905" s="272">
        <f t="shared" si="119"/>
        <v>0.99999999999999989</v>
      </c>
      <c r="AG1905" s="196">
        <f t="shared" si="120"/>
        <v>0.29993000000000003</v>
      </c>
    </row>
    <row r="1906" spans="1:33" s="23" customFormat="1" x14ac:dyDescent="0.25">
      <c r="A1906" s="1">
        <v>1987</v>
      </c>
      <c r="B1906" s="1" t="s">
        <v>25</v>
      </c>
      <c r="C1906" s="1" t="str">
        <f t="shared" si="117"/>
        <v>1987NU</v>
      </c>
      <c r="D1906" s="1" t="s">
        <v>58</v>
      </c>
      <c r="E1906" s="1" t="str">
        <f t="shared" si="118"/>
        <v>1987NUResidential</v>
      </c>
      <c r="F1906" s="196">
        <v>0.15509999999999999</v>
      </c>
      <c r="G1906" s="196">
        <v>0.23694999999999999</v>
      </c>
      <c r="H1906" s="196">
        <v>0</v>
      </c>
      <c r="I1906" s="196">
        <v>3.1099999999999999E-2</v>
      </c>
      <c r="J1906" s="196">
        <v>0.14724000000000001</v>
      </c>
      <c r="K1906" s="196">
        <v>0</v>
      </c>
      <c r="L1906" s="196">
        <v>0</v>
      </c>
      <c r="M1906" s="196">
        <v>0</v>
      </c>
      <c r="N1906" s="196">
        <v>0</v>
      </c>
      <c r="O1906" s="196">
        <v>0</v>
      </c>
      <c r="P1906" s="196">
        <v>0.12967999999999991</v>
      </c>
      <c r="Q1906" s="196">
        <v>0</v>
      </c>
      <c r="R1906" s="196">
        <v>0</v>
      </c>
      <c r="S1906" s="196">
        <v>3.6150000000000002E-2</v>
      </c>
      <c r="T1906" s="196">
        <v>0</v>
      </c>
      <c r="U1906" s="196">
        <v>0.13503000000000001</v>
      </c>
      <c r="V1906" s="196">
        <v>0</v>
      </c>
      <c r="W1906" s="196">
        <v>4.8490000000000005E-2</v>
      </c>
      <c r="X1906" s="196">
        <v>2.8210000000000002E-2</v>
      </c>
      <c r="Y1906" s="196">
        <v>0</v>
      </c>
      <c r="Z1906" s="196">
        <v>0</v>
      </c>
      <c r="AA1906" s="196">
        <v>1.8340000000000002E-2</v>
      </c>
      <c r="AB1906" s="196">
        <v>1.521E-2</v>
      </c>
      <c r="AC1906" s="196">
        <v>7.1599999999999997E-3</v>
      </c>
      <c r="AD1906" s="196">
        <v>1.1339999999999999E-2</v>
      </c>
      <c r="AE1906" s="196">
        <v>0</v>
      </c>
      <c r="AF1906" s="272">
        <f t="shared" si="119"/>
        <v>0.99999999999999989</v>
      </c>
      <c r="AG1906" s="196">
        <f t="shared" si="120"/>
        <v>0.29993000000000003</v>
      </c>
    </row>
    <row r="1907" spans="1:33" s="23" customFormat="1" x14ac:dyDescent="0.25">
      <c r="A1907" s="1">
        <v>1988</v>
      </c>
      <c r="B1907" s="1" t="s">
        <v>25</v>
      </c>
      <c r="C1907" s="1" t="str">
        <f t="shared" si="117"/>
        <v>1988NU</v>
      </c>
      <c r="D1907" s="1" t="s">
        <v>57</v>
      </c>
      <c r="E1907" s="1" t="str">
        <f t="shared" si="118"/>
        <v>1988NUC&amp;D</v>
      </c>
      <c r="F1907" s="274">
        <v>0</v>
      </c>
      <c r="G1907" s="274">
        <v>1.0829999999999999E-2</v>
      </c>
      <c r="H1907" s="274">
        <v>0</v>
      </c>
      <c r="I1907" s="274">
        <v>0.31966</v>
      </c>
      <c r="J1907" s="274">
        <v>0</v>
      </c>
      <c r="K1907" s="274">
        <v>0</v>
      </c>
      <c r="L1907" s="274">
        <v>0</v>
      </c>
      <c r="M1907" s="274">
        <v>0</v>
      </c>
      <c r="N1907" s="274">
        <v>0</v>
      </c>
      <c r="O1907" s="274">
        <v>0</v>
      </c>
      <c r="P1907" s="274">
        <v>0</v>
      </c>
      <c r="Q1907" s="274">
        <v>0</v>
      </c>
      <c r="R1907" s="274">
        <v>0</v>
      </c>
      <c r="S1907" s="274">
        <v>0</v>
      </c>
      <c r="T1907" s="274">
        <v>0.29006999999999999</v>
      </c>
      <c r="U1907" s="274">
        <v>0</v>
      </c>
      <c r="V1907" s="274">
        <v>0</v>
      </c>
      <c r="W1907" s="274">
        <v>4.0879999999999972E-2</v>
      </c>
      <c r="X1907" s="274">
        <v>0</v>
      </c>
      <c r="Y1907" s="274">
        <v>0</v>
      </c>
      <c r="Z1907" s="274">
        <v>0</v>
      </c>
      <c r="AA1907" s="274">
        <v>0</v>
      </c>
      <c r="AB1907" s="274">
        <v>0.15045</v>
      </c>
      <c r="AC1907" s="274">
        <v>7.0800000000000002E-2</v>
      </c>
      <c r="AD1907" s="274">
        <v>0.11731000000000003</v>
      </c>
      <c r="AE1907" s="274">
        <v>0</v>
      </c>
      <c r="AF1907" s="272">
        <f t="shared" si="119"/>
        <v>1</v>
      </c>
      <c r="AG1907" s="196">
        <f t="shared" si="120"/>
        <v>0.66950999999999994</v>
      </c>
    </row>
    <row r="1908" spans="1:33" s="23" customFormat="1" x14ac:dyDescent="0.25">
      <c r="A1908" s="1">
        <v>1988</v>
      </c>
      <c r="B1908" s="1" t="s">
        <v>25</v>
      </c>
      <c r="C1908" s="1" t="str">
        <f t="shared" si="117"/>
        <v>1988NU</v>
      </c>
      <c r="D1908" s="1" t="s">
        <v>56</v>
      </c>
      <c r="E1908" s="1" t="str">
        <f t="shared" si="118"/>
        <v>1988NUICI</v>
      </c>
      <c r="F1908" s="196">
        <v>0.15509999999999999</v>
      </c>
      <c r="G1908" s="196">
        <v>0.23694999999999999</v>
      </c>
      <c r="H1908" s="196">
        <v>0</v>
      </c>
      <c r="I1908" s="196">
        <v>3.1099999999999999E-2</v>
      </c>
      <c r="J1908" s="196">
        <v>0.14724000000000001</v>
      </c>
      <c r="K1908" s="196">
        <v>0</v>
      </c>
      <c r="L1908" s="196">
        <v>0</v>
      </c>
      <c r="M1908" s="196">
        <v>0</v>
      </c>
      <c r="N1908" s="196">
        <v>0</v>
      </c>
      <c r="O1908" s="196">
        <v>0</v>
      </c>
      <c r="P1908" s="196">
        <v>0.12967999999999991</v>
      </c>
      <c r="Q1908" s="196">
        <v>0</v>
      </c>
      <c r="R1908" s="196">
        <v>0</v>
      </c>
      <c r="S1908" s="196">
        <v>3.6150000000000002E-2</v>
      </c>
      <c r="T1908" s="196">
        <v>0</v>
      </c>
      <c r="U1908" s="196">
        <v>0.13503000000000001</v>
      </c>
      <c r="V1908" s="196">
        <v>0</v>
      </c>
      <c r="W1908" s="196">
        <v>4.8490000000000005E-2</v>
      </c>
      <c r="X1908" s="196">
        <v>2.8210000000000002E-2</v>
      </c>
      <c r="Y1908" s="197">
        <v>0</v>
      </c>
      <c r="Z1908" s="196">
        <v>0</v>
      </c>
      <c r="AA1908" s="196">
        <v>1.8340000000000002E-2</v>
      </c>
      <c r="AB1908" s="196">
        <v>1.521E-2</v>
      </c>
      <c r="AC1908" s="196">
        <v>7.1599999999999997E-3</v>
      </c>
      <c r="AD1908" s="196">
        <v>1.1339999999999999E-2</v>
      </c>
      <c r="AE1908" s="196">
        <v>0</v>
      </c>
      <c r="AF1908" s="272">
        <f t="shared" si="119"/>
        <v>0.99999999999999989</v>
      </c>
      <c r="AG1908" s="196">
        <f t="shared" si="120"/>
        <v>0.29993000000000003</v>
      </c>
    </row>
    <row r="1909" spans="1:33" s="23" customFormat="1" x14ac:dyDescent="0.25">
      <c r="A1909" s="1">
        <v>1988</v>
      </c>
      <c r="B1909" s="1" t="s">
        <v>25</v>
      </c>
      <c r="C1909" s="1" t="str">
        <f t="shared" si="117"/>
        <v>1988NU</v>
      </c>
      <c r="D1909" s="1" t="s">
        <v>58</v>
      </c>
      <c r="E1909" s="1" t="str">
        <f t="shared" si="118"/>
        <v>1988NUResidential</v>
      </c>
      <c r="F1909" s="196">
        <v>0.15509999999999999</v>
      </c>
      <c r="G1909" s="196">
        <v>0.23694999999999999</v>
      </c>
      <c r="H1909" s="196">
        <v>0</v>
      </c>
      <c r="I1909" s="196">
        <v>3.1099999999999999E-2</v>
      </c>
      <c r="J1909" s="196">
        <v>0.14724000000000001</v>
      </c>
      <c r="K1909" s="196">
        <v>0</v>
      </c>
      <c r="L1909" s="196">
        <v>0</v>
      </c>
      <c r="M1909" s="196">
        <v>0</v>
      </c>
      <c r="N1909" s="196">
        <v>0</v>
      </c>
      <c r="O1909" s="196">
        <v>0</v>
      </c>
      <c r="P1909" s="196">
        <v>0.12967999999999991</v>
      </c>
      <c r="Q1909" s="196">
        <v>0</v>
      </c>
      <c r="R1909" s="196">
        <v>0</v>
      </c>
      <c r="S1909" s="196">
        <v>3.6150000000000002E-2</v>
      </c>
      <c r="T1909" s="196">
        <v>0</v>
      </c>
      <c r="U1909" s="196">
        <v>0.13503000000000001</v>
      </c>
      <c r="V1909" s="196">
        <v>0</v>
      </c>
      <c r="W1909" s="196">
        <v>4.8490000000000005E-2</v>
      </c>
      <c r="X1909" s="196">
        <v>2.8210000000000002E-2</v>
      </c>
      <c r="Y1909" s="196">
        <v>0</v>
      </c>
      <c r="Z1909" s="196">
        <v>0</v>
      </c>
      <c r="AA1909" s="196">
        <v>1.8340000000000002E-2</v>
      </c>
      <c r="AB1909" s="196">
        <v>1.521E-2</v>
      </c>
      <c r="AC1909" s="196">
        <v>7.1599999999999997E-3</v>
      </c>
      <c r="AD1909" s="196">
        <v>1.1339999999999999E-2</v>
      </c>
      <c r="AE1909" s="196">
        <v>0</v>
      </c>
      <c r="AF1909" s="272">
        <f t="shared" si="119"/>
        <v>0.99999999999999989</v>
      </c>
      <c r="AG1909" s="196">
        <f t="shared" si="120"/>
        <v>0.29993000000000003</v>
      </c>
    </row>
    <row r="1910" spans="1:33" s="23" customFormat="1" x14ac:dyDescent="0.25">
      <c r="A1910" s="1">
        <v>1989</v>
      </c>
      <c r="B1910" s="1" t="s">
        <v>25</v>
      </c>
      <c r="C1910" s="1" t="str">
        <f t="shared" si="117"/>
        <v>1989NU</v>
      </c>
      <c r="D1910" s="1" t="s">
        <v>57</v>
      </c>
      <c r="E1910" s="1" t="str">
        <f t="shared" si="118"/>
        <v>1989NUC&amp;D</v>
      </c>
      <c r="F1910" s="274">
        <v>0</v>
      </c>
      <c r="G1910" s="274">
        <v>1.0829999999999999E-2</v>
      </c>
      <c r="H1910" s="274">
        <v>0</v>
      </c>
      <c r="I1910" s="274">
        <v>0.31966</v>
      </c>
      <c r="J1910" s="274">
        <v>0</v>
      </c>
      <c r="K1910" s="274">
        <v>0</v>
      </c>
      <c r="L1910" s="274">
        <v>0</v>
      </c>
      <c r="M1910" s="274">
        <v>0</v>
      </c>
      <c r="N1910" s="274">
        <v>0</v>
      </c>
      <c r="O1910" s="274">
        <v>0</v>
      </c>
      <c r="P1910" s="274">
        <v>0</v>
      </c>
      <c r="Q1910" s="274">
        <v>0</v>
      </c>
      <c r="R1910" s="274">
        <v>0</v>
      </c>
      <c r="S1910" s="274">
        <v>0</v>
      </c>
      <c r="T1910" s="274">
        <v>0.29006999999999999</v>
      </c>
      <c r="U1910" s="274">
        <v>0</v>
      </c>
      <c r="V1910" s="274">
        <v>0</v>
      </c>
      <c r="W1910" s="274">
        <v>4.0879999999999972E-2</v>
      </c>
      <c r="X1910" s="274">
        <v>0</v>
      </c>
      <c r="Y1910" s="274">
        <v>0</v>
      </c>
      <c r="Z1910" s="274">
        <v>0</v>
      </c>
      <c r="AA1910" s="274">
        <v>0</v>
      </c>
      <c r="AB1910" s="274">
        <v>0.15045</v>
      </c>
      <c r="AC1910" s="274">
        <v>7.0800000000000002E-2</v>
      </c>
      <c r="AD1910" s="274">
        <v>0.11731000000000003</v>
      </c>
      <c r="AE1910" s="274">
        <v>0</v>
      </c>
      <c r="AF1910" s="272">
        <f t="shared" si="119"/>
        <v>1</v>
      </c>
      <c r="AG1910" s="196">
        <f t="shared" si="120"/>
        <v>0.66950999999999994</v>
      </c>
    </row>
    <row r="1911" spans="1:33" s="23" customFormat="1" x14ac:dyDescent="0.25">
      <c r="A1911" s="1">
        <v>1989</v>
      </c>
      <c r="B1911" s="1" t="s">
        <v>25</v>
      </c>
      <c r="C1911" s="1" t="str">
        <f t="shared" si="117"/>
        <v>1989NU</v>
      </c>
      <c r="D1911" s="1" t="s">
        <v>56</v>
      </c>
      <c r="E1911" s="1" t="str">
        <f t="shared" si="118"/>
        <v>1989NUICI</v>
      </c>
      <c r="F1911" s="196">
        <v>0.15509999999999999</v>
      </c>
      <c r="G1911" s="196">
        <v>0.23694999999999999</v>
      </c>
      <c r="H1911" s="196">
        <v>0</v>
      </c>
      <c r="I1911" s="196">
        <v>3.1099999999999999E-2</v>
      </c>
      <c r="J1911" s="196">
        <v>0.14724000000000001</v>
      </c>
      <c r="K1911" s="196">
        <v>0</v>
      </c>
      <c r="L1911" s="196">
        <v>0</v>
      </c>
      <c r="M1911" s="196">
        <v>0</v>
      </c>
      <c r="N1911" s="196">
        <v>0</v>
      </c>
      <c r="O1911" s="196">
        <v>0</v>
      </c>
      <c r="P1911" s="196">
        <v>0.12967999999999991</v>
      </c>
      <c r="Q1911" s="196">
        <v>0</v>
      </c>
      <c r="R1911" s="196">
        <v>0</v>
      </c>
      <c r="S1911" s="196">
        <v>3.6150000000000002E-2</v>
      </c>
      <c r="T1911" s="196">
        <v>0</v>
      </c>
      <c r="U1911" s="196">
        <v>0.13503000000000001</v>
      </c>
      <c r="V1911" s="196">
        <v>0</v>
      </c>
      <c r="W1911" s="196">
        <v>4.8490000000000005E-2</v>
      </c>
      <c r="X1911" s="196">
        <v>2.8210000000000002E-2</v>
      </c>
      <c r="Y1911" s="197">
        <v>0</v>
      </c>
      <c r="Z1911" s="196">
        <v>0</v>
      </c>
      <c r="AA1911" s="196">
        <v>1.8340000000000002E-2</v>
      </c>
      <c r="AB1911" s="196">
        <v>1.521E-2</v>
      </c>
      <c r="AC1911" s="196">
        <v>7.1599999999999997E-3</v>
      </c>
      <c r="AD1911" s="196">
        <v>1.1339999999999999E-2</v>
      </c>
      <c r="AE1911" s="196">
        <v>0</v>
      </c>
      <c r="AF1911" s="272">
        <f t="shared" si="119"/>
        <v>0.99999999999999989</v>
      </c>
      <c r="AG1911" s="196">
        <f t="shared" si="120"/>
        <v>0.29993000000000003</v>
      </c>
    </row>
    <row r="1912" spans="1:33" s="23" customFormat="1" x14ac:dyDescent="0.25">
      <c r="A1912" s="1">
        <v>1989</v>
      </c>
      <c r="B1912" s="1" t="s">
        <v>25</v>
      </c>
      <c r="C1912" s="1" t="str">
        <f t="shared" si="117"/>
        <v>1989NU</v>
      </c>
      <c r="D1912" s="1" t="s">
        <v>58</v>
      </c>
      <c r="E1912" s="1" t="str">
        <f t="shared" si="118"/>
        <v>1989NUResidential</v>
      </c>
      <c r="F1912" s="196">
        <v>0.15509999999999999</v>
      </c>
      <c r="G1912" s="196">
        <v>0.23694999999999999</v>
      </c>
      <c r="H1912" s="196">
        <v>0</v>
      </c>
      <c r="I1912" s="196">
        <v>3.1099999999999999E-2</v>
      </c>
      <c r="J1912" s="196">
        <v>0.14724000000000001</v>
      </c>
      <c r="K1912" s="196">
        <v>0</v>
      </c>
      <c r="L1912" s="196">
        <v>0</v>
      </c>
      <c r="M1912" s="196">
        <v>0</v>
      </c>
      <c r="N1912" s="196">
        <v>0</v>
      </c>
      <c r="O1912" s="196">
        <v>0</v>
      </c>
      <c r="P1912" s="196">
        <v>0.12967999999999991</v>
      </c>
      <c r="Q1912" s="196">
        <v>0</v>
      </c>
      <c r="R1912" s="196">
        <v>0</v>
      </c>
      <c r="S1912" s="196">
        <v>3.6150000000000002E-2</v>
      </c>
      <c r="T1912" s="196">
        <v>0</v>
      </c>
      <c r="U1912" s="196">
        <v>0.13503000000000001</v>
      </c>
      <c r="V1912" s="196">
        <v>0</v>
      </c>
      <c r="W1912" s="196">
        <v>4.8490000000000005E-2</v>
      </c>
      <c r="X1912" s="196">
        <v>2.8210000000000002E-2</v>
      </c>
      <c r="Y1912" s="196">
        <v>0</v>
      </c>
      <c r="Z1912" s="196">
        <v>0</v>
      </c>
      <c r="AA1912" s="196">
        <v>1.8340000000000002E-2</v>
      </c>
      <c r="AB1912" s="196">
        <v>1.521E-2</v>
      </c>
      <c r="AC1912" s="196">
        <v>7.1599999999999997E-3</v>
      </c>
      <c r="AD1912" s="196">
        <v>1.1339999999999999E-2</v>
      </c>
      <c r="AE1912" s="196">
        <v>0</v>
      </c>
      <c r="AF1912" s="272">
        <f t="shared" si="119"/>
        <v>0.99999999999999989</v>
      </c>
      <c r="AG1912" s="196">
        <f t="shared" si="120"/>
        <v>0.29993000000000003</v>
      </c>
    </row>
    <row r="1913" spans="1:33" s="23" customFormat="1" x14ac:dyDescent="0.25">
      <c r="A1913" s="1">
        <v>1990</v>
      </c>
      <c r="B1913" s="1" t="s">
        <v>25</v>
      </c>
      <c r="C1913" s="1" t="str">
        <f t="shared" si="117"/>
        <v>1990NU</v>
      </c>
      <c r="D1913" s="1" t="s">
        <v>57</v>
      </c>
      <c r="E1913" s="1" t="str">
        <f t="shared" si="118"/>
        <v>1990NUC&amp;D</v>
      </c>
      <c r="F1913" s="274">
        <v>0</v>
      </c>
      <c r="G1913" s="274">
        <v>1.0829999999999999E-2</v>
      </c>
      <c r="H1913" s="274">
        <v>0</v>
      </c>
      <c r="I1913" s="274">
        <v>0.31966</v>
      </c>
      <c r="J1913" s="274">
        <v>0</v>
      </c>
      <c r="K1913" s="274">
        <v>0</v>
      </c>
      <c r="L1913" s="274">
        <v>0</v>
      </c>
      <c r="M1913" s="274">
        <v>0</v>
      </c>
      <c r="N1913" s="274">
        <v>0</v>
      </c>
      <c r="O1913" s="274">
        <v>0</v>
      </c>
      <c r="P1913" s="274">
        <v>0</v>
      </c>
      <c r="Q1913" s="274">
        <v>0</v>
      </c>
      <c r="R1913" s="274">
        <v>0</v>
      </c>
      <c r="S1913" s="274">
        <v>0</v>
      </c>
      <c r="T1913" s="274">
        <v>0.29006999999999999</v>
      </c>
      <c r="U1913" s="274">
        <v>0</v>
      </c>
      <c r="V1913" s="274">
        <v>0</v>
      </c>
      <c r="W1913" s="274">
        <v>4.0879999999999972E-2</v>
      </c>
      <c r="X1913" s="274">
        <v>0</v>
      </c>
      <c r="Y1913" s="274">
        <v>0</v>
      </c>
      <c r="Z1913" s="274">
        <v>0</v>
      </c>
      <c r="AA1913" s="274">
        <v>0</v>
      </c>
      <c r="AB1913" s="274">
        <v>0.15045</v>
      </c>
      <c r="AC1913" s="274">
        <v>7.0800000000000002E-2</v>
      </c>
      <c r="AD1913" s="274">
        <v>0.11731000000000003</v>
      </c>
      <c r="AE1913" s="274">
        <v>0</v>
      </c>
      <c r="AF1913" s="272">
        <f t="shared" si="119"/>
        <v>1</v>
      </c>
      <c r="AG1913" s="196">
        <f t="shared" si="120"/>
        <v>0.66950999999999994</v>
      </c>
    </row>
    <row r="1914" spans="1:33" s="23" customFormat="1" x14ac:dyDescent="0.25">
      <c r="A1914" s="1">
        <v>1990</v>
      </c>
      <c r="B1914" s="1" t="s">
        <v>25</v>
      </c>
      <c r="C1914" s="1" t="str">
        <f t="shared" si="117"/>
        <v>1990NU</v>
      </c>
      <c r="D1914" s="1" t="s">
        <v>56</v>
      </c>
      <c r="E1914" s="1" t="str">
        <f t="shared" si="118"/>
        <v>1990NUICI</v>
      </c>
      <c r="F1914" s="196">
        <v>0.18140000000000001</v>
      </c>
      <c r="G1914" s="196">
        <v>0.251</v>
      </c>
      <c r="H1914" s="196">
        <v>0</v>
      </c>
      <c r="I1914" s="196">
        <v>0</v>
      </c>
      <c r="J1914" s="196">
        <v>0.17219999999999999</v>
      </c>
      <c r="K1914" s="196">
        <v>0</v>
      </c>
      <c r="L1914" s="196">
        <v>0</v>
      </c>
      <c r="M1914" s="196">
        <v>0</v>
      </c>
      <c r="N1914" s="196">
        <v>0</v>
      </c>
      <c r="O1914" s="196">
        <v>0</v>
      </c>
      <c r="P1914" s="196">
        <v>0</v>
      </c>
      <c r="Q1914" s="196">
        <v>0</v>
      </c>
      <c r="R1914" s="196">
        <v>0.14351</v>
      </c>
      <c r="S1914" s="196">
        <v>3.4089999999999995E-2</v>
      </c>
      <c r="T1914" s="196">
        <v>0</v>
      </c>
      <c r="U1914" s="196">
        <v>0.11259999999999999</v>
      </c>
      <c r="V1914" s="196">
        <v>0</v>
      </c>
      <c r="W1914" s="196">
        <v>5.2599999999999959E-2</v>
      </c>
      <c r="X1914" s="196">
        <v>1.8000000000000002E-2</v>
      </c>
      <c r="Y1914" s="196">
        <v>0</v>
      </c>
      <c r="Z1914" s="196">
        <v>0</v>
      </c>
      <c r="AA1914" s="196">
        <v>3.4599999999999999E-2</v>
      </c>
      <c r="AB1914" s="196">
        <v>0</v>
      </c>
      <c r="AC1914" s="196">
        <v>0</v>
      </c>
      <c r="AD1914" s="196">
        <v>0</v>
      </c>
      <c r="AE1914" s="196">
        <v>0</v>
      </c>
      <c r="AF1914" s="272">
        <f t="shared" si="119"/>
        <v>1</v>
      </c>
      <c r="AG1914" s="196">
        <f t="shared" si="120"/>
        <v>0.25188999999999995</v>
      </c>
    </row>
    <row r="1915" spans="1:33" s="23" customFormat="1" x14ac:dyDescent="0.25">
      <c r="A1915" s="1">
        <v>1990</v>
      </c>
      <c r="B1915" s="1" t="s">
        <v>25</v>
      </c>
      <c r="C1915" s="1" t="str">
        <f t="shared" si="117"/>
        <v>1990NU</v>
      </c>
      <c r="D1915" s="1" t="s">
        <v>58</v>
      </c>
      <c r="E1915" s="1" t="str">
        <f t="shared" si="118"/>
        <v>1990NUResidential</v>
      </c>
      <c r="F1915" s="196">
        <v>0.19495000000000001</v>
      </c>
      <c r="G1915" s="196">
        <v>0.27582000000000001</v>
      </c>
      <c r="H1915" s="196">
        <v>0</v>
      </c>
      <c r="I1915" s="196">
        <v>0</v>
      </c>
      <c r="J1915" s="196">
        <v>0.18507000000000001</v>
      </c>
      <c r="K1915" s="196">
        <v>0</v>
      </c>
      <c r="L1915" s="196">
        <v>0</v>
      </c>
      <c r="M1915" s="196">
        <v>0</v>
      </c>
      <c r="N1915" s="196">
        <v>0</v>
      </c>
      <c r="O1915" s="196">
        <v>0</v>
      </c>
      <c r="P1915" s="196">
        <v>0</v>
      </c>
      <c r="Q1915" s="196">
        <v>9.0440000000000006E-2</v>
      </c>
      <c r="R1915" s="196">
        <v>0</v>
      </c>
      <c r="S1915" s="196">
        <v>6.0860000000000004E-2</v>
      </c>
      <c r="T1915" s="197">
        <v>0</v>
      </c>
      <c r="U1915" s="196">
        <v>8.7499999999999994E-2</v>
      </c>
      <c r="V1915" s="196">
        <v>0</v>
      </c>
      <c r="W1915" s="196">
        <v>4.5350000000000015E-2</v>
      </c>
      <c r="X1915" s="196">
        <v>5.4199999999999998E-2</v>
      </c>
      <c r="Y1915" s="196">
        <v>0</v>
      </c>
      <c r="Z1915" s="196">
        <v>0</v>
      </c>
      <c r="AA1915" s="196">
        <v>5.8099999999999992E-3</v>
      </c>
      <c r="AB1915" s="196">
        <v>0</v>
      </c>
      <c r="AC1915" s="196">
        <v>0</v>
      </c>
      <c r="AD1915" s="196">
        <v>0</v>
      </c>
      <c r="AE1915" s="196">
        <v>0</v>
      </c>
      <c r="AF1915" s="272">
        <f t="shared" si="119"/>
        <v>1</v>
      </c>
      <c r="AG1915" s="196">
        <f t="shared" si="120"/>
        <v>0.25372</v>
      </c>
    </row>
    <row r="1916" spans="1:33" s="23" customFormat="1" x14ac:dyDescent="0.25">
      <c r="A1916" s="1">
        <v>1991</v>
      </c>
      <c r="B1916" s="1" t="s">
        <v>25</v>
      </c>
      <c r="C1916" s="1" t="str">
        <f t="shared" si="117"/>
        <v>1991NU</v>
      </c>
      <c r="D1916" s="1" t="s">
        <v>57</v>
      </c>
      <c r="E1916" s="1" t="str">
        <f t="shared" si="118"/>
        <v>1991NUC&amp;D</v>
      </c>
      <c r="F1916" s="196">
        <v>0</v>
      </c>
      <c r="G1916" s="196">
        <v>1.11E-2</v>
      </c>
      <c r="H1916" s="196">
        <v>0</v>
      </c>
      <c r="I1916" s="196">
        <v>0.31608000000000003</v>
      </c>
      <c r="J1916" s="196">
        <v>0</v>
      </c>
      <c r="K1916" s="196">
        <v>0</v>
      </c>
      <c r="L1916" s="196">
        <v>0</v>
      </c>
      <c r="M1916" s="196">
        <v>0</v>
      </c>
      <c r="N1916" s="196">
        <v>0</v>
      </c>
      <c r="O1916" s="196">
        <v>0</v>
      </c>
      <c r="P1916" s="196">
        <v>0</v>
      </c>
      <c r="Q1916" s="196">
        <v>0</v>
      </c>
      <c r="R1916" s="196">
        <v>0</v>
      </c>
      <c r="S1916" s="196">
        <v>0</v>
      </c>
      <c r="T1916" s="196">
        <v>0.29077999999999998</v>
      </c>
      <c r="U1916" s="196">
        <v>0</v>
      </c>
      <c r="V1916" s="196">
        <v>0</v>
      </c>
      <c r="W1916" s="196">
        <v>3.9359999999999951E-2</v>
      </c>
      <c r="X1916" s="196">
        <v>0</v>
      </c>
      <c r="Y1916" s="197">
        <v>0</v>
      </c>
      <c r="Z1916" s="196">
        <v>0</v>
      </c>
      <c r="AA1916" s="196">
        <v>0</v>
      </c>
      <c r="AB1916" s="196">
        <v>0.15462000000000001</v>
      </c>
      <c r="AC1916" s="196">
        <v>7.2789999999999994E-2</v>
      </c>
      <c r="AD1916" s="196">
        <v>0.11526999999999998</v>
      </c>
      <c r="AE1916" s="196">
        <v>0</v>
      </c>
      <c r="AF1916" s="272">
        <f t="shared" si="119"/>
        <v>1</v>
      </c>
      <c r="AG1916" s="196">
        <f t="shared" si="120"/>
        <v>0.67281999999999997</v>
      </c>
    </row>
    <row r="1917" spans="1:33" s="23" customFormat="1" x14ac:dyDescent="0.25">
      <c r="A1917" s="1">
        <v>1991</v>
      </c>
      <c r="B1917" s="1" t="s">
        <v>25</v>
      </c>
      <c r="C1917" s="1" t="str">
        <f t="shared" si="117"/>
        <v>1991NU</v>
      </c>
      <c r="D1917" s="1" t="s">
        <v>56</v>
      </c>
      <c r="E1917" s="1" t="str">
        <f t="shared" si="118"/>
        <v>1991NUICI</v>
      </c>
      <c r="F1917" s="196">
        <v>0.18140000000000001</v>
      </c>
      <c r="G1917" s="196">
        <v>0.251</v>
      </c>
      <c r="H1917" s="196">
        <v>0</v>
      </c>
      <c r="I1917" s="196">
        <v>0</v>
      </c>
      <c r="J1917" s="196">
        <v>0.17219999999999999</v>
      </c>
      <c r="K1917" s="196">
        <v>0</v>
      </c>
      <c r="L1917" s="196">
        <v>0</v>
      </c>
      <c r="M1917" s="196">
        <v>0</v>
      </c>
      <c r="N1917" s="196">
        <v>0</v>
      </c>
      <c r="O1917" s="196">
        <v>0</v>
      </c>
      <c r="P1917" s="196">
        <v>0</v>
      </c>
      <c r="Q1917" s="196">
        <v>0</v>
      </c>
      <c r="R1917" s="196">
        <v>0.14351</v>
      </c>
      <c r="S1917" s="196">
        <v>3.4089999999999995E-2</v>
      </c>
      <c r="T1917" s="196">
        <v>0</v>
      </c>
      <c r="U1917" s="196">
        <v>0.11259999999999999</v>
      </c>
      <c r="V1917" s="196">
        <v>0</v>
      </c>
      <c r="W1917" s="196">
        <v>5.2599999999999959E-2</v>
      </c>
      <c r="X1917" s="196">
        <v>1.8000000000000002E-2</v>
      </c>
      <c r="Y1917" s="196">
        <v>0</v>
      </c>
      <c r="Z1917" s="196">
        <v>0</v>
      </c>
      <c r="AA1917" s="196">
        <v>3.4599999999999999E-2</v>
      </c>
      <c r="AB1917" s="196">
        <v>0</v>
      </c>
      <c r="AC1917" s="196">
        <v>0</v>
      </c>
      <c r="AD1917" s="196">
        <v>0</v>
      </c>
      <c r="AE1917" s="196">
        <v>0</v>
      </c>
      <c r="AF1917" s="272">
        <f t="shared" si="119"/>
        <v>1</v>
      </c>
      <c r="AG1917" s="196">
        <f t="shared" si="120"/>
        <v>0.25188999999999995</v>
      </c>
    </row>
    <row r="1918" spans="1:33" s="23" customFormat="1" x14ac:dyDescent="0.25">
      <c r="A1918" s="1">
        <v>1991</v>
      </c>
      <c r="B1918" s="1" t="s">
        <v>25</v>
      </c>
      <c r="C1918" s="1" t="str">
        <f t="shared" si="117"/>
        <v>1991NU</v>
      </c>
      <c r="D1918" s="1" t="s">
        <v>58</v>
      </c>
      <c r="E1918" s="1" t="str">
        <f t="shared" si="118"/>
        <v>1991NUResidential</v>
      </c>
      <c r="F1918" s="196">
        <v>0.19495000000000001</v>
      </c>
      <c r="G1918" s="196">
        <v>0.27582000000000001</v>
      </c>
      <c r="H1918" s="196">
        <v>0</v>
      </c>
      <c r="I1918" s="196">
        <v>0</v>
      </c>
      <c r="J1918" s="196">
        <v>0.18507000000000001</v>
      </c>
      <c r="K1918" s="196">
        <v>0</v>
      </c>
      <c r="L1918" s="196">
        <v>0</v>
      </c>
      <c r="M1918" s="196">
        <v>0</v>
      </c>
      <c r="N1918" s="196">
        <v>0</v>
      </c>
      <c r="O1918" s="196">
        <v>0</v>
      </c>
      <c r="P1918" s="196">
        <v>0</v>
      </c>
      <c r="Q1918" s="196">
        <v>9.0440000000000006E-2</v>
      </c>
      <c r="R1918" s="196">
        <v>0</v>
      </c>
      <c r="S1918" s="196">
        <v>6.0860000000000004E-2</v>
      </c>
      <c r="T1918" s="197">
        <v>0</v>
      </c>
      <c r="U1918" s="196">
        <v>8.7499999999999994E-2</v>
      </c>
      <c r="V1918" s="196">
        <v>0</v>
      </c>
      <c r="W1918" s="196">
        <v>4.5350000000000015E-2</v>
      </c>
      <c r="X1918" s="196">
        <v>5.4199999999999998E-2</v>
      </c>
      <c r="Y1918" s="196">
        <v>0</v>
      </c>
      <c r="Z1918" s="196">
        <v>0</v>
      </c>
      <c r="AA1918" s="196">
        <v>5.8099999999999992E-3</v>
      </c>
      <c r="AB1918" s="196">
        <v>0</v>
      </c>
      <c r="AC1918" s="196">
        <v>0</v>
      </c>
      <c r="AD1918" s="196">
        <v>0</v>
      </c>
      <c r="AE1918" s="196">
        <v>0</v>
      </c>
      <c r="AF1918" s="272">
        <f t="shared" si="119"/>
        <v>1</v>
      </c>
      <c r="AG1918" s="196">
        <f t="shared" si="120"/>
        <v>0.25372</v>
      </c>
    </row>
    <row r="1919" spans="1:33" s="23" customFormat="1" x14ac:dyDescent="0.25">
      <c r="A1919" s="1">
        <v>1992</v>
      </c>
      <c r="B1919" s="1" t="s">
        <v>25</v>
      </c>
      <c r="C1919" s="1" t="str">
        <f t="shared" si="117"/>
        <v>1992NU</v>
      </c>
      <c r="D1919" s="1" t="s">
        <v>57</v>
      </c>
      <c r="E1919" s="1" t="str">
        <f t="shared" si="118"/>
        <v>1992NUC&amp;D</v>
      </c>
      <c r="F1919" s="196">
        <v>0</v>
      </c>
      <c r="G1919" s="196">
        <v>1.11E-2</v>
      </c>
      <c r="H1919" s="196">
        <v>0</v>
      </c>
      <c r="I1919" s="196">
        <v>0.31608000000000003</v>
      </c>
      <c r="J1919" s="196">
        <v>0</v>
      </c>
      <c r="K1919" s="196">
        <v>0</v>
      </c>
      <c r="L1919" s="196">
        <v>0</v>
      </c>
      <c r="M1919" s="196">
        <v>0</v>
      </c>
      <c r="N1919" s="196">
        <v>0</v>
      </c>
      <c r="O1919" s="196">
        <v>0</v>
      </c>
      <c r="P1919" s="196">
        <v>0</v>
      </c>
      <c r="Q1919" s="196">
        <v>0</v>
      </c>
      <c r="R1919" s="196">
        <v>0</v>
      </c>
      <c r="S1919" s="196">
        <v>0</v>
      </c>
      <c r="T1919" s="196">
        <v>0.29077999999999998</v>
      </c>
      <c r="U1919" s="196">
        <v>0</v>
      </c>
      <c r="V1919" s="196">
        <v>0</v>
      </c>
      <c r="W1919" s="196">
        <v>3.9359999999999951E-2</v>
      </c>
      <c r="X1919" s="196">
        <v>0</v>
      </c>
      <c r="Y1919" s="197">
        <v>0</v>
      </c>
      <c r="Z1919" s="196">
        <v>0</v>
      </c>
      <c r="AA1919" s="196">
        <v>0</v>
      </c>
      <c r="AB1919" s="196">
        <v>0.15462000000000001</v>
      </c>
      <c r="AC1919" s="196">
        <v>7.2789999999999994E-2</v>
      </c>
      <c r="AD1919" s="196">
        <v>0.11526999999999998</v>
      </c>
      <c r="AE1919" s="196">
        <v>0</v>
      </c>
      <c r="AF1919" s="272">
        <f t="shared" si="119"/>
        <v>1</v>
      </c>
      <c r="AG1919" s="196">
        <f t="shared" si="120"/>
        <v>0.67281999999999997</v>
      </c>
    </row>
    <row r="1920" spans="1:33" s="23" customFormat="1" x14ac:dyDescent="0.25">
      <c r="A1920" s="1">
        <v>1992</v>
      </c>
      <c r="B1920" s="1" t="s">
        <v>25</v>
      </c>
      <c r="C1920" s="1" t="str">
        <f t="shared" si="117"/>
        <v>1992NU</v>
      </c>
      <c r="D1920" s="1" t="s">
        <v>56</v>
      </c>
      <c r="E1920" s="1" t="str">
        <f t="shared" si="118"/>
        <v>1992NUICI</v>
      </c>
      <c r="F1920" s="196">
        <v>0.18140000000000001</v>
      </c>
      <c r="G1920" s="196">
        <v>0.251</v>
      </c>
      <c r="H1920" s="196">
        <v>0</v>
      </c>
      <c r="I1920" s="196">
        <v>0</v>
      </c>
      <c r="J1920" s="196">
        <v>0.17219999999999999</v>
      </c>
      <c r="K1920" s="196">
        <v>0</v>
      </c>
      <c r="L1920" s="196">
        <v>0</v>
      </c>
      <c r="M1920" s="196">
        <v>0</v>
      </c>
      <c r="N1920" s="196">
        <v>0</v>
      </c>
      <c r="O1920" s="196">
        <v>0</v>
      </c>
      <c r="P1920" s="196">
        <v>0</v>
      </c>
      <c r="Q1920" s="196">
        <v>0</v>
      </c>
      <c r="R1920" s="196">
        <v>0.14351</v>
      </c>
      <c r="S1920" s="196">
        <v>3.4089999999999995E-2</v>
      </c>
      <c r="T1920" s="196">
        <v>0</v>
      </c>
      <c r="U1920" s="196">
        <v>0.11259999999999999</v>
      </c>
      <c r="V1920" s="196">
        <v>0</v>
      </c>
      <c r="W1920" s="196">
        <v>5.2599999999999959E-2</v>
      </c>
      <c r="X1920" s="196">
        <v>1.8000000000000002E-2</v>
      </c>
      <c r="Y1920" s="196">
        <v>0</v>
      </c>
      <c r="Z1920" s="196">
        <v>0</v>
      </c>
      <c r="AA1920" s="196">
        <v>3.4599999999999999E-2</v>
      </c>
      <c r="AB1920" s="196">
        <v>0</v>
      </c>
      <c r="AC1920" s="196">
        <v>0</v>
      </c>
      <c r="AD1920" s="196">
        <v>0</v>
      </c>
      <c r="AE1920" s="196">
        <v>0</v>
      </c>
      <c r="AF1920" s="272">
        <f t="shared" si="119"/>
        <v>1</v>
      </c>
      <c r="AG1920" s="196">
        <f t="shared" si="120"/>
        <v>0.25188999999999995</v>
      </c>
    </row>
    <row r="1921" spans="1:33" s="23" customFormat="1" x14ac:dyDescent="0.25">
      <c r="A1921" s="1">
        <v>1992</v>
      </c>
      <c r="B1921" s="1" t="s">
        <v>25</v>
      </c>
      <c r="C1921" s="1" t="str">
        <f t="shared" si="117"/>
        <v>1992NU</v>
      </c>
      <c r="D1921" s="1" t="s">
        <v>58</v>
      </c>
      <c r="E1921" s="1" t="str">
        <f t="shared" si="118"/>
        <v>1992NUResidential</v>
      </c>
      <c r="F1921" s="196">
        <v>0.19495000000000001</v>
      </c>
      <c r="G1921" s="196">
        <v>0.27582000000000001</v>
      </c>
      <c r="H1921" s="196">
        <v>0</v>
      </c>
      <c r="I1921" s="196">
        <v>0</v>
      </c>
      <c r="J1921" s="196">
        <v>0.18507000000000001</v>
      </c>
      <c r="K1921" s="196">
        <v>0</v>
      </c>
      <c r="L1921" s="196">
        <v>0</v>
      </c>
      <c r="M1921" s="196">
        <v>0</v>
      </c>
      <c r="N1921" s="196">
        <v>0</v>
      </c>
      <c r="O1921" s="196">
        <v>0</v>
      </c>
      <c r="P1921" s="196">
        <v>0</v>
      </c>
      <c r="Q1921" s="196">
        <v>9.0440000000000006E-2</v>
      </c>
      <c r="R1921" s="196">
        <v>0</v>
      </c>
      <c r="S1921" s="196">
        <v>6.0860000000000004E-2</v>
      </c>
      <c r="T1921" s="197">
        <v>0</v>
      </c>
      <c r="U1921" s="196">
        <v>8.7499999999999994E-2</v>
      </c>
      <c r="V1921" s="196">
        <v>0</v>
      </c>
      <c r="W1921" s="196">
        <v>4.5350000000000015E-2</v>
      </c>
      <c r="X1921" s="196">
        <v>5.4199999999999998E-2</v>
      </c>
      <c r="Y1921" s="196">
        <v>0</v>
      </c>
      <c r="Z1921" s="196">
        <v>0</v>
      </c>
      <c r="AA1921" s="196">
        <v>5.8099999999999992E-3</v>
      </c>
      <c r="AB1921" s="196">
        <v>0</v>
      </c>
      <c r="AC1921" s="196">
        <v>0</v>
      </c>
      <c r="AD1921" s="196">
        <v>0</v>
      </c>
      <c r="AE1921" s="196">
        <v>0</v>
      </c>
      <c r="AF1921" s="272">
        <f t="shared" si="119"/>
        <v>1</v>
      </c>
      <c r="AG1921" s="196">
        <f t="shared" si="120"/>
        <v>0.25372</v>
      </c>
    </row>
    <row r="1922" spans="1:33" s="23" customFormat="1" x14ac:dyDescent="0.25">
      <c r="A1922" s="1">
        <v>1993</v>
      </c>
      <c r="B1922" s="1" t="s">
        <v>25</v>
      </c>
      <c r="C1922" s="1" t="str">
        <f t="shared" ref="C1922:C1985" si="121">CONCATENATE(A1922,B1922)</f>
        <v>1993NU</v>
      </c>
      <c r="D1922" s="1" t="s">
        <v>57</v>
      </c>
      <c r="E1922" s="1" t="str">
        <f t="shared" ref="E1922:E1985" si="122">CONCATENATE(C1922,D1922)</f>
        <v>1993NUC&amp;D</v>
      </c>
      <c r="F1922" s="196">
        <v>0</v>
      </c>
      <c r="G1922" s="196">
        <v>1.11E-2</v>
      </c>
      <c r="H1922" s="196">
        <v>0</v>
      </c>
      <c r="I1922" s="196">
        <v>0.31608000000000003</v>
      </c>
      <c r="J1922" s="196">
        <v>0</v>
      </c>
      <c r="K1922" s="196">
        <v>0</v>
      </c>
      <c r="L1922" s="196">
        <v>0</v>
      </c>
      <c r="M1922" s="196">
        <v>0</v>
      </c>
      <c r="N1922" s="196">
        <v>0</v>
      </c>
      <c r="O1922" s="196">
        <v>0</v>
      </c>
      <c r="P1922" s="196">
        <v>0</v>
      </c>
      <c r="Q1922" s="196">
        <v>0</v>
      </c>
      <c r="R1922" s="196">
        <v>0</v>
      </c>
      <c r="S1922" s="196">
        <v>0</v>
      </c>
      <c r="T1922" s="196">
        <v>0.29077999999999998</v>
      </c>
      <c r="U1922" s="196">
        <v>0</v>
      </c>
      <c r="V1922" s="196">
        <v>0</v>
      </c>
      <c r="W1922" s="196">
        <v>3.9359999999999951E-2</v>
      </c>
      <c r="X1922" s="196">
        <v>0</v>
      </c>
      <c r="Y1922" s="197">
        <v>0</v>
      </c>
      <c r="Z1922" s="196">
        <v>0</v>
      </c>
      <c r="AA1922" s="196">
        <v>0</v>
      </c>
      <c r="AB1922" s="196">
        <v>0.15462000000000001</v>
      </c>
      <c r="AC1922" s="196">
        <v>7.2789999999999994E-2</v>
      </c>
      <c r="AD1922" s="196">
        <v>0.11526999999999998</v>
      </c>
      <c r="AE1922" s="196">
        <v>0</v>
      </c>
      <c r="AF1922" s="272">
        <f t="shared" ref="AF1922:AF1985" si="123">+SUM(F1922:AE1922)</f>
        <v>1</v>
      </c>
      <c r="AG1922" s="196">
        <f t="shared" si="120"/>
        <v>0.67281999999999997</v>
      </c>
    </row>
    <row r="1923" spans="1:33" s="23" customFormat="1" x14ac:dyDescent="0.25">
      <c r="A1923" s="1">
        <v>1993</v>
      </c>
      <c r="B1923" s="1" t="s">
        <v>25</v>
      </c>
      <c r="C1923" s="1" t="str">
        <f t="shared" si="121"/>
        <v>1993NU</v>
      </c>
      <c r="D1923" s="1" t="s">
        <v>56</v>
      </c>
      <c r="E1923" s="1" t="str">
        <f t="shared" si="122"/>
        <v>1993NUICI</v>
      </c>
      <c r="F1923" s="196">
        <v>0.18140000000000001</v>
      </c>
      <c r="G1923" s="196">
        <v>0.251</v>
      </c>
      <c r="H1923" s="196">
        <v>0</v>
      </c>
      <c r="I1923" s="196">
        <v>0</v>
      </c>
      <c r="J1923" s="196">
        <v>0.17219999999999999</v>
      </c>
      <c r="K1923" s="196">
        <v>0</v>
      </c>
      <c r="L1923" s="196">
        <v>0</v>
      </c>
      <c r="M1923" s="196">
        <v>0</v>
      </c>
      <c r="N1923" s="196">
        <v>0</v>
      </c>
      <c r="O1923" s="196">
        <v>0</v>
      </c>
      <c r="P1923" s="196">
        <v>0</v>
      </c>
      <c r="Q1923" s="196">
        <v>0</v>
      </c>
      <c r="R1923" s="196">
        <v>0.14351</v>
      </c>
      <c r="S1923" s="196">
        <v>3.4089999999999995E-2</v>
      </c>
      <c r="T1923" s="196">
        <v>0</v>
      </c>
      <c r="U1923" s="196">
        <v>0.11259999999999999</v>
      </c>
      <c r="V1923" s="196">
        <v>0</v>
      </c>
      <c r="W1923" s="196">
        <v>5.2599999999999959E-2</v>
      </c>
      <c r="X1923" s="196">
        <v>1.8000000000000002E-2</v>
      </c>
      <c r="Y1923" s="196">
        <v>0</v>
      </c>
      <c r="Z1923" s="196">
        <v>0</v>
      </c>
      <c r="AA1923" s="196">
        <v>3.4599999999999999E-2</v>
      </c>
      <c r="AB1923" s="196">
        <v>0</v>
      </c>
      <c r="AC1923" s="196">
        <v>0</v>
      </c>
      <c r="AD1923" s="196">
        <v>0</v>
      </c>
      <c r="AE1923" s="196">
        <v>0</v>
      </c>
      <c r="AF1923" s="272">
        <f t="shared" si="123"/>
        <v>1</v>
      </c>
      <c r="AG1923" s="196">
        <f t="shared" si="120"/>
        <v>0.25188999999999995</v>
      </c>
    </row>
    <row r="1924" spans="1:33" s="23" customFormat="1" x14ac:dyDescent="0.25">
      <c r="A1924" s="1">
        <v>1993</v>
      </c>
      <c r="B1924" s="1" t="s">
        <v>25</v>
      </c>
      <c r="C1924" s="1" t="str">
        <f t="shared" si="121"/>
        <v>1993NU</v>
      </c>
      <c r="D1924" s="1" t="s">
        <v>58</v>
      </c>
      <c r="E1924" s="1" t="str">
        <f t="shared" si="122"/>
        <v>1993NUResidential</v>
      </c>
      <c r="F1924" s="196">
        <v>0.19495000000000001</v>
      </c>
      <c r="G1924" s="196">
        <v>0.27582000000000001</v>
      </c>
      <c r="H1924" s="196">
        <v>0</v>
      </c>
      <c r="I1924" s="196">
        <v>0</v>
      </c>
      <c r="J1924" s="196">
        <v>0.18507000000000001</v>
      </c>
      <c r="K1924" s="196">
        <v>0</v>
      </c>
      <c r="L1924" s="196">
        <v>0</v>
      </c>
      <c r="M1924" s="196">
        <v>0</v>
      </c>
      <c r="N1924" s="196">
        <v>0</v>
      </c>
      <c r="O1924" s="196">
        <v>0</v>
      </c>
      <c r="P1924" s="196">
        <v>0</v>
      </c>
      <c r="Q1924" s="196">
        <v>9.0440000000000006E-2</v>
      </c>
      <c r="R1924" s="196">
        <v>0</v>
      </c>
      <c r="S1924" s="196">
        <v>6.0860000000000004E-2</v>
      </c>
      <c r="T1924" s="197">
        <v>0</v>
      </c>
      <c r="U1924" s="196">
        <v>8.7499999999999994E-2</v>
      </c>
      <c r="V1924" s="196">
        <v>0</v>
      </c>
      <c r="W1924" s="196">
        <v>4.5350000000000015E-2</v>
      </c>
      <c r="X1924" s="196">
        <v>5.4199999999999998E-2</v>
      </c>
      <c r="Y1924" s="196">
        <v>0</v>
      </c>
      <c r="Z1924" s="196">
        <v>0</v>
      </c>
      <c r="AA1924" s="196">
        <v>5.8099999999999992E-3</v>
      </c>
      <c r="AB1924" s="196">
        <v>0</v>
      </c>
      <c r="AC1924" s="196">
        <v>0</v>
      </c>
      <c r="AD1924" s="196">
        <v>0</v>
      </c>
      <c r="AE1924" s="196">
        <v>0</v>
      </c>
      <c r="AF1924" s="272">
        <f t="shared" si="123"/>
        <v>1</v>
      </c>
      <c r="AG1924" s="196">
        <f t="shared" si="120"/>
        <v>0.25372</v>
      </c>
    </row>
    <row r="1925" spans="1:33" s="23" customFormat="1" x14ac:dyDescent="0.25">
      <c r="A1925" s="1">
        <v>1994</v>
      </c>
      <c r="B1925" s="1" t="s">
        <v>25</v>
      </c>
      <c r="C1925" s="1" t="str">
        <f t="shared" si="121"/>
        <v>1994NU</v>
      </c>
      <c r="D1925" s="1" t="s">
        <v>57</v>
      </c>
      <c r="E1925" s="1" t="str">
        <f t="shared" si="122"/>
        <v>1994NUC&amp;D</v>
      </c>
      <c r="F1925" s="196">
        <v>0</v>
      </c>
      <c r="G1925" s="196">
        <v>1.11E-2</v>
      </c>
      <c r="H1925" s="196">
        <v>0</v>
      </c>
      <c r="I1925" s="196">
        <v>0.31608000000000003</v>
      </c>
      <c r="J1925" s="196">
        <v>0</v>
      </c>
      <c r="K1925" s="196">
        <v>0</v>
      </c>
      <c r="L1925" s="196">
        <v>0</v>
      </c>
      <c r="M1925" s="196">
        <v>0</v>
      </c>
      <c r="N1925" s="196">
        <v>0</v>
      </c>
      <c r="O1925" s="196">
        <v>0</v>
      </c>
      <c r="P1925" s="196">
        <v>0</v>
      </c>
      <c r="Q1925" s="196">
        <v>0</v>
      </c>
      <c r="R1925" s="196">
        <v>0</v>
      </c>
      <c r="S1925" s="196">
        <v>0</v>
      </c>
      <c r="T1925" s="196">
        <v>0.29077999999999998</v>
      </c>
      <c r="U1925" s="196">
        <v>0</v>
      </c>
      <c r="V1925" s="196">
        <v>0</v>
      </c>
      <c r="W1925" s="196">
        <v>3.9359999999999951E-2</v>
      </c>
      <c r="X1925" s="196">
        <v>0</v>
      </c>
      <c r="Y1925" s="197">
        <v>0</v>
      </c>
      <c r="Z1925" s="196">
        <v>0</v>
      </c>
      <c r="AA1925" s="196">
        <v>0</v>
      </c>
      <c r="AB1925" s="196">
        <v>0.15462000000000001</v>
      </c>
      <c r="AC1925" s="196">
        <v>7.2789999999999994E-2</v>
      </c>
      <c r="AD1925" s="196">
        <v>0.11526999999999998</v>
      </c>
      <c r="AE1925" s="196">
        <v>0</v>
      </c>
      <c r="AF1925" s="272">
        <f t="shared" si="123"/>
        <v>1</v>
      </c>
      <c r="AG1925" s="196">
        <f t="shared" si="120"/>
        <v>0.67281999999999997</v>
      </c>
    </row>
    <row r="1926" spans="1:33" s="23" customFormat="1" x14ac:dyDescent="0.25">
      <c r="A1926" s="1">
        <v>1994</v>
      </c>
      <c r="B1926" s="1" t="s">
        <v>25</v>
      </c>
      <c r="C1926" s="1" t="str">
        <f t="shared" si="121"/>
        <v>1994NU</v>
      </c>
      <c r="D1926" s="1" t="s">
        <v>56</v>
      </c>
      <c r="E1926" s="1" t="str">
        <f t="shared" si="122"/>
        <v>1994NUICI</v>
      </c>
      <c r="F1926" s="196">
        <v>0.18140000000000001</v>
      </c>
      <c r="G1926" s="196">
        <v>0.251</v>
      </c>
      <c r="H1926" s="196">
        <v>0</v>
      </c>
      <c r="I1926" s="196">
        <v>0</v>
      </c>
      <c r="J1926" s="196">
        <v>0.17219999999999999</v>
      </c>
      <c r="K1926" s="196">
        <v>0</v>
      </c>
      <c r="L1926" s="196">
        <v>0</v>
      </c>
      <c r="M1926" s="196">
        <v>0</v>
      </c>
      <c r="N1926" s="196">
        <v>0</v>
      </c>
      <c r="O1926" s="196">
        <v>0</v>
      </c>
      <c r="P1926" s="196">
        <v>0</v>
      </c>
      <c r="Q1926" s="196">
        <v>0</v>
      </c>
      <c r="R1926" s="196">
        <v>0.14351</v>
      </c>
      <c r="S1926" s="196">
        <v>3.4089999999999995E-2</v>
      </c>
      <c r="T1926" s="196">
        <v>0</v>
      </c>
      <c r="U1926" s="196">
        <v>0.11259999999999999</v>
      </c>
      <c r="V1926" s="196">
        <v>0</v>
      </c>
      <c r="W1926" s="196">
        <v>5.2599999999999959E-2</v>
      </c>
      <c r="X1926" s="196">
        <v>1.8000000000000002E-2</v>
      </c>
      <c r="Y1926" s="196">
        <v>0</v>
      </c>
      <c r="Z1926" s="196">
        <v>0</v>
      </c>
      <c r="AA1926" s="196">
        <v>3.4599999999999999E-2</v>
      </c>
      <c r="AB1926" s="196">
        <v>0</v>
      </c>
      <c r="AC1926" s="196">
        <v>0</v>
      </c>
      <c r="AD1926" s="196">
        <v>0</v>
      </c>
      <c r="AE1926" s="196">
        <v>0</v>
      </c>
      <c r="AF1926" s="272">
        <f t="shared" si="123"/>
        <v>1</v>
      </c>
      <c r="AG1926" s="196">
        <f t="shared" si="120"/>
        <v>0.25188999999999995</v>
      </c>
    </row>
    <row r="1927" spans="1:33" s="23" customFormat="1" x14ac:dyDescent="0.25">
      <c r="A1927" s="1">
        <v>1994</v>
      </c>
      <c r="B1927" s="1" t="s">
        <v>25</v>
      </c>
      <c r="C1927" s="1" t="str">
        <f t="shared" si="121"/>
        <v>1994NU</v>
      </c>
      <c r="D1927" s="1" t="s">
        <v>58</v>
      </c>
      <c r="E1927" s="1" t="str">
        <f t="shared" si="122"/>
        <v>1994NUResidential</v>
      </c>
      <c r="F1927" s="196">
        <v>0.19495000000000001</v>
      </c>
      <c r="G1927" s="196">
        <v>0.27582000000000001</v>
      </c>
      <c r="H1927" s="196">
        <v>0</v>
      </c>
      <c r="I1927" s="196">
        <v>0</v>
      </c>
      <c r="J1927" s="196">
        <v>0.18507000000000001</v>
      </c>
      <c r="K1927" s="196">
        <v>0</v>
      </c>
      <c r="L1927" s="196">
        <v>0</v>
      </c>
      <c r="M1927" s="196">
        <v>0</v>
      </c>
      <c r="N1927" s="196">
        <v>0</v>
      </c>
      <c r="O1927" s="196">
        <v>0</v>
      </c>
      <c r="P1927" s="196">
        <v>0</v>
      </c>
      <c r="Q1927" s="196">
        <v>9.0440000000000006E-2</v>
      </c>
      <c r="R1927" s="196">
        <v>0</v>
      </c>
      <c r="S1927" s="196">
        <v>6.0860000000000004E-2</v>
      </c>
      <c r="T1927" s="197">
        <v>0</v>
      </c>
      <c r="U1927" s="196">
        <v>8.7499999999999994E-2</v>
      </c>
      <c r="V1927" s="196">
        <v>0</v>
      </c>
      <c r="W1927" s="196">
        <v>4.5350000000000015E-2</v>
      </c>
      <c r="X1927" s="196">
        <v>5.4199999999999998E-2</v>
      </c>
      <c r="Y1927" s="196">
        <v>0</v>
      </c>
      <c r="Z1927" s="196">
        <v>0</v>
      </c>
      <c r="AA1927" s="196">
        <v>5.8099999999999992E-3</v>
      </c>
      <c r="AB1927" s="196">
        <v>0</v>
      </c>
      <c r="AC1927" s="196">
        <v>0</v>
      </c>
      <c r="AD1927" s="196">
        <v>0</v>
      </c>
      <c r="AE1927" s="196">
        <v>0</v>
      </c>
      <c r="AF1927" s="272">
        <f t="shared" si="123"/>
        <v>1</v>
      </c>
      <c r="AG1927" s="196">
        <f t="shared" si="120"/>
        <v>0.25372</v>
      </c>
    </row>
    <row r="1928" spans="1:33" s="23" customFormat="1" x14ac:dyDescent="0.25">
      <c r="A1928" s="1">
        <v>1995</v>
      </c>
      <c r="B1928" s="1" t="s">
        <v>25</v>
      </c>
      <c r="C1928" s="1" t="str">
        <f t="shared" si="121"/>
        <v>1995NU</v>
      </c>
      <c r="D1928" s="1" t="s">
        <v>57</v>
      </c>
      <c r="E1928" s="1" t="str">
        <f t="shared" si="122"/>
        <v>1995NUC&amp;D</v>
      </c>
      <c r="F1928" s="196">
        <v>0</v>
      </c>
      <c r="G1928" s="196">
        <v>1.11E-2</v>
      </c>
      <c r="H1928" s="196">
        <v>0</v>
      </c>
      <c r="I1928" s="196">
        <v>0.31608000000000003</v>
      </c>
      <c r="J1928" s="196">
        <v>0</v>
      </c>
      <c r="K1928" s="196">
        <v>0</v>
      </c>
      <c r="L1928" s="196">
        <v>0</v>
      </c>
      <c r="M1928" s="196">
        <v>0</v>
      </c>
      <c r="N1928" s="196">
        <v>0</v>
      </c>
      <c r="O1928" s="196">
        <v>0</v>
      </c>
      <c r="P1928" s="196">
        <v>0</v>
      </c>
      <c r="Q1928" s="196">
        <v>0</v>
      </c>
      <c r="R1928" s="196">
        <v>0</v>
      </c>
      <c r="S1928" s="196">
        <v>0</v>
      </c>
      <c r="T1928" s="196">
        <v>0.29077999999999998</v>
      </c>
      <c r="U1928" s="196">
        <v>0</v>
      </c>
      <c r="V1928" s="196">
        <v>0</v>
      </c>
      <c r="W1928" s="196">
        <v>3.9359999999999951E-2</v>
      </c>
      <c r="X1928" s="196">
        <v>0</v>
      </c>
      <c r="Y1928" s="197">
        <v>0</v>
      </c>
      <c r="Z1928" s="196">
        <v>0</v>
      </c>
      <c r="AA1928" s="196">
        <v>0</v>
      </c>
      <c r="AB1928" s="196">
        <v>0.15462000000000001</v>
      </c>
      <c r="AC1928" s="196">
        <v>7.2789999999999994E-2</v>
      </c>
      <c r="AD1928" s="196">
        <v>0.11526999999999998</v>
      </c>
      <c r="AE1928" s="196">
        <v>0</v>
      </c>
      <c r="AF1928" s="272">
        <f t="shared" si="123"/>
        <v>1</v>
      </c>
      <c r="AG1928" s="196">
        <f t="shared" si="120"/>
        <v>0.67281999999999997</v>
      </c>
    </row>
    <row r="1929" spans="1:33" s="23" customFormat="1" x14ac:dyDescent="0.25">
      <c r="A1929" s="1">
        <v>1995</v>
      </c>
      <c r="B1929" s="1" t="s">
        <v>25</v>
      </c>
      <c r="C1929" s="1" t="str">
        <f t="shared" si="121"/>
        <v>1995NU</v>
      </c>
      <c r="D1929" s="1" t="s">
        <v>56</v>
      </c>
      <c r="E1929" s="1" t="str">
        <f t="shared" si="122"/>
        <v>1995NUICI</v>
      </c>
      <c r="F1929" s="196">
        <v>0.18140000000000001</v>
      </c>
      <c r="G1929" s="196">
        <v>0.251</v>
      </c>
      <c r="H1929" s="196">
        <v>0</v>
      </c>
      <c r="I1929" s="196">
        <v>0</v>
      </c>
      <c r="J1929" s="196">
        <v>0.17219999999999999</v>
      </c>
      <c r="K1929" s="196">
        <v>0</v>
      </c>
      <c r="L1929" s="196">
        <v>0</v>
      </c>
      <c r="M1929" s="196">
        <v>0</v>
      </c>
      <c r="N1929" s="196">
        <v>0</v>
      </c>
      <c r="O1929" s="196">
        <v>0</v>
      </c>
      <c r="P1929" s="196">
        <v>0</v>
      </c>
      <c r="Q1929" s="196">
        <v>0</v>
      </c>
      <c r="R1929" s="196">
        <v>0.14351</v>
      </c>
      <c r="S1929" s="196">
        <v>3.4089999999999995E-2</v>
      </c>
      <c r="T1929" s="196">
        <v>0</v>
      </c>
      <c r="U1929" s="196">
        <v>0.11259999999999999</v>
      </c>
      <c r="V1929" s="196">
        <v>0</v>
      </c>
      <c r="W1929" s="196">
        <v>5.2599999999999959E-2</v>
      </c>
      <c r="X1929" s="196">
        <v>1.8000000000000002E-2</v>
      </c>
      <c r="Y1929" s="196">
        <v>0</v>
      </c>
      <c r="Z1929" s="196">
        <v>0</v>
      </c>
      <c r="AA1929" s="196">
        <v>3.4599999999999999E-2</v>
      </c>
      <c r="AB1929" s="196">
        <v>0</v>
      </c>
      <c r="AC1929" s="196">
        <v>0</v>
      </c>
      <c r="AD1929" s="196">
        <v>0</v>
      </c>
      <c r="AE1929" s="196">
        <v>0</v>
      </c>
      <c r="AF1929" s="272">
        <f t="shared" si="123"/>
        <v>1</v>
      </c>
      <c r="AG1929" s="196">
        <f t="shared" si="120"/>
        <v>0.25188999999999995</v>
      </c>
    </row>
    <row r="1930" spans="1:33" s="23" customFormat="1" x14ac:dyDescent="0.25">
      <c r="A1930" s="1">
        <v>1995</v>
      </c>
      <c r="B1930" s="1" t="s">
        <v>25</v>
      </c>
      <c r="C1930" s="1" t="str">
        <f t="shared" si="121"/>
        <v>1995NU</v>
      </c>
      <c r="D1930" s="1" t="s">
        <v>58</v>
      </c>
      <c r="E1930" s="1" t="str">
        <f t="shared" si="122"/>
        <v>1995NUResidential</v>
      </c>
      <c r="F1930" s="196">
        <v>0.19495000000000001</v>
      </c>
      <c r="G1930" s="196">
        <v>0.27582000000000001</v>
      </c>
      <c r="H1930" s="196">
        <v>0</v>
      </c>
      <c r="I1930" s="196">
        <v>0</v>
      </c>
      <c r="J1930" s="196">
        <v>0.18507000000000001</v>
      </c>
      <c r="K1930" s="196">
        <v>0</v>
      </c>
      <c r="L1930" s="196">
        <v>0</v>
      </c>
      <c r="M1930" s="196">
        <v>0</v>
      </c>
      <c r="N1930" s="196">
        <v>0</v>
      </c>
      <c r="O1930" s="196">
        <v>0</v>
      </c>
      <c r="P1930" s="196">
        <v>0</v>
      </c>
      <c r="Q1930" s="196">
        <v>9.0440000000000006E-2</v>
      </c>
      <c r="R1930" s="196">
        <v>0</v>
      </c>
      <c r="S1930" s="196">
        <v>6.0860000000000004E-2</v>
      </c>
      <c r="T1930" s="197">
        <v>0</v>
      </c>
      <c r="U1930" s="196">
        <v>8.7499999999999994E-2</v>
      </c>
      <c r="V1930" s="196">
        <v>0</v>
      </c>
      <c r="W1930" s="196">
        <v>4.5350000000000015E-2</v>
      </c>
      <c r="X1930" s="196">
        <v>5.4199999999999998E-2</v>
      </c>
      <c r="Y1930" s="196">
        <v>0</v>
      </c>
      <c r="Z1930" s="196">
        <v>0</v>
      </c>
      <c r="AA1930" s="196">
        <v>5.8099999999999992E-3</v>
      </c>
      <c r="AB1930" s="196">
        <v>0</v>
      </c>
      <c r="AC1930" s="196">
        <v>0</v>
      </c>
      <c r="AD1930" s="196">
        <v>0</v>
      </c>
      <c r="AE1930" s="196">
        <v>0</v>
      </c>
      <c r="AF1930" s="272">
        <f t="shared" si="123"/>
        <v>1</v>
      </c>
      <c r="AG1930" s="196">
        <f t="shared" si="120"/>
        <v>0.25372</v>
      </c>
    </row>
    <row r="1931" spans="1:33" s="23" customFormat="1" x14ac:dyDescent="0.25">
      <c r="A1931" s="1">
        <v>1996</v>
      </c>
      <c r="B1931" s="1" t="s">
        <v>25</v>
      </c>
      <c r="C1931" s="1" t="str">
        <f t="shared" si="121"/>
        <v>1996NU</v>
      </c>
      <c r="D1931" s="1" t="s">
        <v>57</v>
      </c>
      <c r="E1931" s="1" t="str">
        <f t="shared" si="122"/>
        <v>1996NUC&amp;D</v>
      </c>
      <c r="F1931" s="196">
        <v>0</v>
      </c>
      <c r="G1931" s="196">
        <v>1.11E-2</v>
      </c>
      <c r="H1931" s="196">
        <v>0</v>
      </c>
      <c r="I1931" s="196">
        <v>0.31608000000000003</v>
      </c>
      <c r="J1931" s="196">
        <v>0</v>
      </c>
      <c r="K1931" s="196">
        <v>0</v>
      </c>
      <c r="L1931" s="196">
        <v>0</v>
      </c>
      <c r="M1931" s="196">
        <v>0</v>
      </c>
      <c r="N1931" s="196">
        <v>0</v>
      </c>
      <c r="O1931" s="196">
        <v>0</v>
      </c>
      <c r="P1931" s="196">
        <v>0</v>
      </c>
      <c r="Q1931" s="196">
        <v>0</v>
      </c>
      <c r="R1931" s="196">
        <v>0</v>
      </c>
      <c r="S1931" s="196">
        <v>0</v>
      </c>
      <c r="T1931" s="196">
        <v>0.29077999999999998</v>
      </c>
      <c r="U1931" s="196">
        <v>0</v>
      </c>
      <c r="V1931" s="196">
        <v>0</v>
      </c>
      <c r="W1931" s="196">
        <v>3.9359999999999951E-2</v>
      </c>
      <c r="X1931" s="196">
        <v>0</v>
      </c>
      <c r="Y1931" s="196">
        <v>0</v>
      </c>
      <c r="Z1931" s="196">
        <v>0</v>
      </c>
      <c r="AA1931" s="196">
        <v>0</v>
      </c>
      <c r="AB1931" s="196">
        <v>0.15462000000000001</v>
      </c>
      <c r="AC1931" s="196">
        <v>7.2789999999999994E-2</v>
      </c>
      <c r="AD1931" s="196">
        <v>0.11526999999999998</v>
      </c>
      <c r="AE1931" s="196">
        <v>0</v>
      </c>
      <c r="AF1931" s="272">
        <f t="shared" si="123"/>
        <v>1</v>
      </c>
      <c r="AG1931" s="196">
        <f t="shared" si="120"/>
        <v>0.67281999999999997</v>
      </c>
    </row>
    <row r="1932" spans="1:33" s="23" customFormat="1" x14ac:dyDescent="0.25">
      <c r="A1932" s="1">
        <v>1996</v>
      </c>
      <c r="B1932" s="1" t="s">
        <v>25</v>
      </c>
      <c r="C1932" s="1" t="str">
        <f t="shared" si="121"/>
        <v>1996NU</v>
      </c>
      <c r="D1932" s="1" t="s">
        <v>56</v>
      </c>
      <c r="E1932" s="1" t="str">
        <f t="shared" si="122"/>
        <v>1996NUICI</v>
      </c>
      <c r="F1932" s="196">
        <v>0.18140000000000001</v>
      </c>
      <c r="G1932" s="196">
        <v>0.251</v>
      </c>
      <c r="H1932" s="196">
        <v>0</v>
      </c>
      <c r="I1932" s="196">
        <v>0</v>
      </c>
      <c r="J1932" s="196">
        <v>0.17219999999999999</v>
      </c>
      <c r="K1932" s="196">
        <v>0</v>
      </c>
      <c r="L1932" s="196">
        <v>0</v>
      </c>
      <c r="M1932" s="196">
        <v>0</v>
      </c>
      <c r="N1932" s="196">
        <v>0</v>
      </c>
      <c r="O1932" s="196">
        <v>0</v>
      </c>
      <c r="P1932" s="196">
        <v>0</v>
      </c>
      <c r="Q1932" s="196">
        <v>0</v>
      </c>
      <c r="R1932" s="196">
        <v>0.14351</v>
      </c>
      <c r="S1932" s="196">
        <v>3.4089999999999995E-2</v>
      </c>
      <c r="T1932" s="196">
        <v>0</v>
      </c>
      <c r="U1932" s="196">
        <v>0.11259999999999999</v>
      </c>
      <c r="V1932" s="196">
        <v>0</v>
      </c>
      <c r="W1932" s="196">
        <v>5.2599999999999959E-2</v>
      </c>
      <c r="X1932" s="196">
        <v>1.8000000000000002E-2</v>
      </c>
      <c r="Y1932" s="196">
        <v>0</v>
      </c>
      <c r="Z1932" s="196">
        <v>0</v>
      </c>
      <c r="AA1932" s="196">
        <v>3.4599999999999999E-2</v>
      </c>
      <c r="AB1932" s="196">
        <v>0</v>
      </c>
      <c r="AC1932" s="196">
        <v>0</v>
      </c>
      <c r="AD1932" s="196">
        <v>0</v>
      </c>
      <c r="AE1932" s="196">
        <v>0</v>
      </c>
      <c r="AF1932" s="272">
        <f t="shared" si="123"/>
        <v>1</v>
      </c>
      <c r="AG1932" s="196">
        <f t="shared" si="120"/>
        <v>0.25188999999999995</v>
      </c>
    </row>
    <row r="1933" spans="1:33" s="23" customFormat="1" x14ac:dyDescent="0.25">
      <c r="A1933" s="1">
        <v>1996</v>
      </c>
      <c r="B1933" s="1" t="s">
        <v>25</v>
      </c>
      <c r="C1933" s="1" t="str">
        <f t="shared" si="121"/>
        <v>1996NU</v>
      </c>
      <c r="D1933" s="1" t="s">
        <v>58</v>
      </c>
      <c r="E1933" s="1" t="str">
        <f t="shared" si="122"/>
        <v>1996NUResidential</v>
      </c>
      <c r="F1933" s="196">
        <v>0.19495000000000001</v>
      </c>
      <c r="G1933" s="196">
        <v>0.27582000000000001</v>
      </c>
      <c r="H1933" s="196">
        <v>0</v>
      </c>
      <c r="I1933" s="196">
        <v>0</v>
      </c>
      <c r="J1933" s="196">
        <v>0.18507000000000001</v>
      </c>
      <c r="K1933" s="196">
        <v>0</v>
      </c>
      <c r="L1933" s="196">
        <v>0</v>
      </c>
      <c r="M1933" s="196">
        <v>0</v>
      </c>
      <c r="N1933" s="196">
        <v>0</v>
      </c>
      <c r="O1933" s="196">
        <v>0</v>
      </c>
      <c r="P1933" s="196">
        <v>0</v>
      </c>
      <c r="Q1933" s="196">
        <v>9.0440000000000006E-2</v>
      </c>
      <c r="R1933" s="196">
        <v>0</v>
      </c>
      <c r="S1933" s="196">
        <v>6.0860000000000004E-2</v>
      </c>
      <c r="T1933" s="196">
        <v>0</v>
      </c>
      <c r="U1933" s="196">
        <v>8.7499999999999994E-2</v>
      </c>
      <c r="V1933" s="196">
        <v>0</v>
      </c>
      <c r="W1933" s="196">
        <v>4.5350000000000015E-2</v>
      </c>
      <c r="X1933" s="196">
        <v>5.4199999999999998E-2</v>
      </c>
      <c r="Y1933" s="196">
        <v>0</v>
      </c>
      <c r="Z1933" s="196">
        <v>0</v>
      </c>
      <c r="AA1933" s="196">
        <v>5.8099999999999992E-3</v>
      </c>
      <c r="AB1933" s="196">
        <v>0</v>
      </c>
      <c r="AC1933" s="196">
        <v>0</v>
      </c>
      <c r="AD1933" s="196">
        <v>0</v>
      </c>
      <c r="AE1933" s="196">
        <v>0</v>
      </c>
      <c r="AF1933" s="272">
        <f t="shared" si="123"/>
        <v>1</v>
      </c>
      <c r="AG1933" s="196">
        <f t="shared" si="120"/>
        <v>0.25372</v>
      </c>
    </row>
    <row r="1934" spans="1:33" s="23" customFormat="1" x14ac:dyDescent="0.25">
      <c r="A1934" s="1">
        <v>1997</v>
      </c>
      <c r="B1934" s="1" t="s">
        <v>25</v>
      </c>
      <c r="C1934" s="1" t="str">
        <f t="shared" si="121"/>
        <v>1997NU</v>
      </c>
      <c r="D1934" s="1" t="s">
        <v>57</v>
      </c>
      <c r="E1934" s="1" t="str">
        <f t="shared" si="122"/>
        <v>1997NUC&amp;D</v>
      </c>
      <c r="F1934" s="196">
        <v>0</v>
      </c>
      <c r="G1934" s="196">
        <v>1.11E-2</v>
      </c>
      <c r="H1934" s="196">
        <v>0</v>
      </c>
      <c r="I1934" s="196">
        <v>0.31608000000000003</v>
      </c>
      <c r="J1934" s="196">
        <v>0</v>
      </c>
      <c r="K1934" s="196">
        <v>0</v>
      </c>
      <c r="L1934" s="196">
        <v>0</v>
      </c>
      <c r="M1934" s="196">
        <v>0</v>
      </c>
      <c r="N1934" s="196">
        <v>0</v>
      </c>
      <c r="O1934" s="196">
        <v>0</v>
      </c>
      <c r="P1934" s="196">
        <v>0</v>
      </c>
      <c r="Q1934" s="196">
        <v>0</v>
      </c>
      <c r="R1934" s="196">
        <v>0</v>
      </c>
      <c r="S1934" s="196">
        <v>0</v>
      </c>
      <c r="T1934" s="196">
        <v>0.29077999999999998</v>
      </c>
      <c r="U1934" s="196">
        <v>0</v>
      </c>
      <c r="V1934" s="196">
        <v>0</v>
      </c>
      <c r="W1934" s="196">
        <v>3.9359999999999951E-2</v>
      </c>
      <c r="X1934" s="196">
        <v>0</v>
      </c>
      <c r="Y1934" s="196">
        <v>0</v>
      </c>
      <c r="Z1934" s="196">
        <v>0</v>
      </c>
      <c r="AA1934" s="196">
        <v>0</v>
      </c>
      <c r="AB1934" s="196">
        <v>0.15462000000000001</v>
      </c>
      <c r="AC1934" s="196">
        <v>7.2789999999999994E-2</v>
      </c>
      <c r="AD1934" s="196">
        <v>0.11526999999999998</v>
      </c>
      <c r="AE1934" s="196">
        <v>0</v>
      </c>
      <c r="AF1934" s="272">
        <f t="shared" si="123"/>
        <v>1</v>
      </c>
      <c r="AG1934" s="196">
        <f t="shared" si="120"/>
        <v>0.67281999999999997</v>
      </c>
    </row>
    <row r="1935" spans="1:33" s="23" customFormat="1" x14ac:dyDescent="0.25">
      <c r="A1935" s="1">
        <v>1997</v>
      </c>
      <c r="B1935" s="1" t="s">
        <v>25</v>
      </c>
      <c r="C1935" s="1" t="str">
        <f t="shared" si="121"/>
        <v>1997NU</v>
      </c>
      <c r="D1935" s="1" t="s">
        <v>56</v>
      </c>
      <c r="E1935" s="1" t="str">
        <f t="shared" si="122"/>
        <v>1997NUICI</v>
      </c>
      <c r="F1935" s="196">
        <v>0.18140000000000001</v>
      </c>
      <c r="G1935" s="196">
        <v>0.251</v>
      </c>
      <c r="H1935" s="196">
        <v>0</v>
      </c>
      <c r="I1935" s="196">
        <v>0</v>
      </c>
      <c r="J1935" s="196">
        <v>0.17219999999999999</v>
      </c>
      <c r="K1935" s="196">
        <v>0</v>
      </c>
      <c r="L1935" s="196">
        <v>0</v>
      </c>
      <c r="M1935" s="196">
        <v>0</v>
      </c>
      <c r="N1935" s="196">
        <v>0</v>
      </c>
      <c r="O1935" s="196">
        <v>0</v>
      </c>
      <c r="P1935" s="196">
        <v>0</v>
      </c>
      <c r="Q1935" s="196">
        <v>0</v>
      </c>
      <c r="R1935" s="196">
        <v>0.14351</v>
      </c>
      <c r="S1935" s="196">
        <v>3.4089999999999995E-2</v>
      </c>
      <c r="T1935" s="196">
        <v>0</v>
      </c>
      <c r="U1935" s="196">
        <v>0.11259999999999999</v>
      </c>
      <c r="V1935" s="196">
        <v>0</v>
      </c>
      <c r="W1935" s="196">
        <v>5.2599999999999959E-2</v>
      </c>
      <c r="X1935" s="196">
        <v>1.8000000000000002E-2</v>
      </c>
      <c r="Y1935" s="197">
        <v>0</v>
      </c>
      <c r="Z1935" s="196">
        <v>0</v>
      </c>
      <c r="AA1935" s="196">
        <v>3.4599999999999999E-2</v>
      </c>
      <c r="AB1935" s="196">
        <v>0</v>
      </c>
      <c r="AC1935" s="196">
        <v>0</v>
      </c>
      <c r="AD1935" s="196">
        <v>0</v>
      </c>
      <c r="AE1935" s="196">
        <v>0</v>
      </c>
      <c r="AF1935" s="272">
        <f t="shared" si="123"/>
        <v>1</v>
      </c>
      <c r="AG1935" s="196">
        <f t="shared" si="120"/>
        <v>0.25188999999999995</v>
      </c>
    </row>
    <row r="1936" spans="1:33" s="23" customFormat="1" x14ac:dyDescent="0.25">
      <c r="A1936" s="1">
        <v>1997</v>
      </c>
      <c r="B1936" s="1" t="s">
        <v>25</v>
      </c>
      <c r="C1936" s="1" t="str">
        <f t="shared" si="121"/>
        <v>1997NU</v>
      </c>
      <c r="D1936" s="1" t="s">
        <v>58</v>
      </c>
      <c r="E1936" s="1" t="str">
        <f t="shared" si="122"/>
        <v>1997NUResidential</v>
      </c>
      <c r="F1936" s="196">
        <v>0.19495000000000001</v>
      </c>
      <c r="G1936" s="196">
        <v>0.27582000000000001</v>
      </c>
      <c r="H1936" s="196">
        <v>0</v>
      </c>
      <c r="I1936" s="196">
        <v>0</v>
      </c>
      <c r="J1936" s="196">
        <v>0.18507000000000001</v>
      </c>
      <c r="K1936" s="196">
        <v>0</v>
      </c>
      <c r="L1936" s="196">
        <v>0</v>
      </c>
      <c r="M1936" s="196">
        <v>0</v>
      </c>
      <c r="N1936" s="196">
        <v>0</v>
      </c>
      <c r="O1936" s="196">
        <v>0</v>
      </c>
      <c r="P1936" s="196">
        <v>0</v>
      </c>
      <c r="Q1936" s="196">
        <v>9.0440000000000006E-2</v>
      </c>
      <c r="R1936" s="196">
        <v>0</v>
      </c>
      <c r="S1936" s="196">
        <v>6.0860000000000004E-2</v>
      </c>
      <c r="T1936" s="196">
        <v>0</v>
      </c>
      <c r="U1936" s="196">
        <v>8.7499999999999994E-2</v>
      </c>
      <c r="V1936" s="196">
        <v>0</v>
      </c>
      <c r="W1936" s="196">
        <v>4.5350000000000015E-2</v>
      </c>
      <c r="X1936" s="196">
        <v>5.4199999999999998E-2</v>
      </c>
      <c r="Y1936" s="196">
        <v>0</v>
      </c>
      <c r="Z1936" s="196">
        <v>0</v>
      </c>
      <c r="AA1936" s="196">
        <v>5.8099999999999992E-3</v>
      </c>
      <c r="AB1936" s="196">
        <v>0</v>
      </c>
      <c r="AC1936" s="196">
        <v>0</v>
      </c>
      <c r="AD1936" s="196">
        <v>0</v>
      </c>
      <c r="AE1936" s="196">
        <v>0</v>
      </c>
      <c r="AF1936" s="272">
        <f t="shared" si="123"/>
        <v>1</v>
      </c>
      <c r="AG1936" s="196">
        <f t="shared" si="120"/>
        <v>0.25372</v>
      </c>
    </row>
    <row r="1937" spans="1:33" s="23" customFormat="1" x14ac:dyDescent="0.25">
      <c r="A1937" s="1">
        <v>1998</v>
      </c>
      <c r="B1937" s="1" t="s">
        <v>25</v>
      </c>
      <c r="C1937" s="1" t="str">
        <f t="shared" si="121"/>
        <v>1998NU</v>
      </c>
      <c r="D1937" s="1" t="s">
        <v>57</v>
      </c>
      <c r="E1937" s="1" t="str">
        <f t="shared" si="122"/>
        <v>1998NUC&amp;D</v>
      </c>
      <c r="F1937" s="196">
        <v>0</v>
      </c>
      <c r="G1937" s="196">
        <v>1.11E-2</v>
      </c>
      <c r="H1937" s="196">
        <v>0</v>
      </c>
      <c r="I1937" s="196">
        <v>0.31608000000000003</v>
      </c>
      <c r="J1937" s="196">
        <v>0</v>
      </c>
      <c r="K1937" s="196">
        <v>0</v>
      </c>
      <c r="L1937" s="196">
        <v>0</v>
      </c>
      <c r="M1937" s="196">
        <v>0</v>
      </c>
      <c r="N1937" s="196">
        <v>0</v>
      </c>
      <c r="O1937" s="196">
        <v>0</v>
      </c>
      <c r="P1937" s="196">
        <v>0</v>
      </c>
      <c r="Q1937" s="196">
        <v>0</v>
      </c>
      <c r="R1937" s="196">
        <v>0</v>
      </c>
      <c r="S1937" s="196">
        <v>0</v>
      </c>
      <c r="T1937" s="196">
        <v>0.29077999999999998</v>
      </c>
      <c r="U1937" s="196">
        <v>0</v>
      </c>
      <c r="V1937" s="196">
        <v>0</v>
      </c>
      <c r="W1937" s="196">
        <v>3.9359999999999951E-2</v>
      </c>
      <c r="X1937" s="196">
        <v>0</v>
      </c>
      <c r="Y1937" s="196">
        <v>0</v>
      </c>
      <c r="Z1937" s="196">
        <v>0</v>
      </c>
      <c r="AA1937" s="196">
        <v>0</v>
      </c>
      <c r="AB1937" s="196">
        <v>0.15462000000000001</v>
      </c>
      <c r="AC1937" s="196">
        <v>7.2789999999999994E-2</v>
      </c>
      <c r="AD1937" s="196">
        <v>0.11526999999999998</v>
      </c>
      <c r="AE1937" s="196">
        <v>0</v>
      </c>
      <c r="AF1937" s="272">
        <f t="shared" si="123"/>
        <v>1</v>
      </c>
      <c r="AG1937" s="196">
        <f t="shared" si="120"/>
        <v>0.67281999999999997</v>
      </c>
    </row>
    <row r="1938" spans="1:33" s="23" customFormat="1" x14ac:dyDescent="0.25">
      <c r="A1938" s="1">
        <v>1998</v>
      </c>
      <c r="B1938" s="1" t="s">
        <v>25</v>
      </c>
      <c r="C1938" s="1" t="str">
        <f t="shared" si="121"/>
        <v>1998NU</v>
      </c>
      <c r="D1938" s="1" t="s">
        <v>56</v>
      </c>
      <c r="E1938" s="1" t="str">
        <f t="shared" si="122"/>
        <v>1998NUICI</v>
      </c>
      <c r="F1938" s="196">
        <v>0.18140000000000001</v>
      </c>
      <c r="G1938" s="196">
        <v>0.251</v>
      </c>
      <c r="H1938" s="196">
        <v>0</v>
      </c>
      <c r="I1938" s="196">
        <v>0</v>
      </c>
      <c r="J1938" s="196">
        <v>0.17219999999999999</v>
      </c>
      <c r="K1938" s="196">
        <v>0</v>
      </c>
      <c r="L1938" s="196">
        <v>0</v>
      </c>
      <c r="M1938" s="196">
        <v>0</v>
      </c>
      <c r="N1938" s="196">
        <v>0</v>
      </c>
      <c r="O1938" s="196">
        <v>0</v>
      </c>
      <c r="P1938" s="196">
        <v>0</v>
      </c>
      <c r="Q1938" s="196">
        <v>0</v>
      </c>
      <c r="R1938" s="196">
        <v>0.14351</v>
      </c>
      <c r="S1938" s="196">
        <v>3.4089999999999995E-2</v>
      </c>
      <c r="T1938" s="196">
        <v>0</v>
      </c>
      <c r="U1938" s="196">
        <v>0.11259999999999999</v>
      </c>
      <c r="V1938" s="196">
        <v>0</v>
      </c>
      <c r="W1938" s="196">
        <v>5.2599999999999959E-2</v>
      </c>
      <c r="X1938" s="196">
        <v>1.8000000000000002E-2</v>
      </c>
      <c r="Y1938" s="197">
        <v>0</v>
      </c>
      <c r="Z1938" s="196">
        <v>0</v>
      </c>
      <c r="AA1938" s="196">
        <v>3.4599999999999999E-2</v>
      </c>
      <c r="AB1938" s="196">
        <v>0</v>
      </c>
      <c r="AC1938" s="196">
        <v>0</v>
      </c>
      <c r="AD1938" s="196">
        <v>0</v>
      </c>
      <c r="AE1938" s="196">
        <v>0</v>
      </c>
      <c r="AF1938" s="272">
        <f t="shared" si="123"/>
        <v>1</v>
      </c>
      <c r="AG1938" s="196">
        <f t="shared" si="120"/>
        <v>0.25188999999999995</v>
      </c>
    </row>
    <row r="1939" spans="1:33" s="23" customFormat="1" x14ac:dyDescent="0.25">
      <c r="A1939" s="1">
        <v>1998</v>
      </c>
      <c r="B1939" s="1" t="s">
        <v>25</v>
      </c>
      <c r="C1939" s="1" t="str">
        <f t="shared" si="121"/>
        <v>1998NU</v>
      </c>
      <c r="D1939" s="1" t="s">
        <v>58</v>
      </c>
      <c r="E1939" s="1" t="str">
        <f t="shared" si="122"/>
        <v>1998NUResidential</v>
      </c>
      <c r="F1939" s="196">
        <v>0.19495000000000001</v>
      </c>
      <c r="G1939" s="196">
        <v>0.27582000000000001</v>
      </c>
      <c r="H1939" s="196">
        <v>0</v>
      </c>
      <c r="I1939" s="196">
        <v>0</v>
      </c>
      <c r="J1939" s="196">
        <v>0.18507000000000001</v>
      </c>
      <c r="K1939" s="196">
        <v>0</v>
      </c>
      <c r="L1939" s="196">
        <v>0</v>
      </c>
      <c r="M1939" s="196">
        <v>0</v>
      </c>
      <c r="N1939" s="196">
        <v>0</v>
      </c>
      <c r="O1939" s="196">
        <v>0</v>
      </c>
      <c r="P1939" s="196">
        <v>0</v>
      </c>
      <c r="Q1939" s="196">
        <v>9.0440000000000006E-2</v>
      </c>
      <c r="R1939" s="196">
        <v>0</v>
      </c>
      <c r="S1939" s="196">
        <v>6.0860000000000004E-2</v>
      </c>
      <c r="T1939" s="196">
        <v>0</v>
      </c>
      <c r="U1939" s="196">
        <v>8.7499999999999994E-2</v>
      </c>
      <c r="V1939" s="196">
        <v>0</v>
      </c>
      <c r="W1939" s="196">
        <v>4.5350000000000015E-2</v>
      </c>
      <c r="X1939" s="196">
        <v>5.4199999999999998E-2</v>
      </c>
      <c r="Y1939" s="196">
        <v>0</v>
      </c>
      <c r="Z1939" s="196">
        <v>0</v>
      </c>
      <c r="AA1939" s="196">
        <v>5.8099999999999992E-3</v>
      </c>
      <c r="AB1939" s="196">
        <v>0</v>
      </c>
      <c r="AC1939" s="196">
        <v>0</v>
      </c>
      <c r="AD1939" s="196">
        <v>0</v>
      </c>
      <c r="AE1939" s="196">
        <v>0</v>
      </c>
      <c r="AF1939" s="272">
        <f t="shared" si="123"/>
        <v>1</v>
      </c>
      <c r="AG1939" s="196">
        <f t="shared" si="120"/>
        <v>0.25372</v>
      </c>
    </row>
    <row r="1940" spans="1:33" s="23" customFormat="1" x14ac:dyDescent="0.25">
      <c r="A1940" s="1">
        <v>1999</v>
      </c>
      <c r="B1940" s="1" t="s">
        <v>25</v>
      </c>
      <c r="C1940" s="1" t="str">
        <f t="shared" si="121"/>
        <v>1999NU</v>
      </c>
      <c r="D1940" s="1" t="s">
        <v>57</v>
      </c>
      <c r="E1940" s="1" t="str">
        <f t="shared" si="122"/>
        <v>1999NUC&amp;D</v>
      </c>
      <c r="F1940" s="196">
        <v>0</v>
      </c>
      <c r="G1940" s="196">
        <v>1.11E-2</v>
      </c>
      <c r="H1940" s="196">
        <v>0</v>
      </c>
      <c r="I1940" s="196">
        <v>0.31608000000000003</v>
      </c>
      <c r="J1940" s="196">
        <v>0</v>
      </c>
      <c r="K1940" s="196">
        <v>0</v>
      </c>
      <c r="L1940" s="196">
        <v>0</v>
      </c>
      <c r="M1940" s="196">
        <v>0</v>
      </c>
      <c r="N1940" s="196">
        <v>0</v>
      </c>
      <c r="O1940" s="196">
        <v>0</v>
      </c>
      <c r="P1940" s="196">
        <v>0</v>
      </c>
      <c r="Q1940" s="196">
        <v>0</v>
      </c>
      <c r="R1940" s="196">
        <v>0</v>
      </c>
      <c r="S1940" s="196">
        <v>0</v>
      </c>
      <c r="T1940" s="196">
        <v>0.29077999999999998</v>
      </c>
      <c r="U1940" s="196">
        <v>0</v>
      </c>
      <c r="V1940" s="196">
        <v>0</v>
      </c>
      <c r="W1940" s="196">
        <v>3.9359999999999951E-2</v>
      </c>
      <c r="X1940" s="196">
        <v>0</v>
      </c>
      <c r="Y1940" s="196">
        <v>0</v>
      </c>
      <c r="Z1940" s="196">
        <v>0</v>
      </c>
      <c r="AA1940" s="196">
        <v>0</v>
      </c>
      <c r="AB1940" s="196">
        <v>0.15462000000000001</v>
      </c>
      <c r="AC1940" s="196">
        <v>7.2789999999999994E-2</v>
      </c>
      <c r="AD1940" s="196">
        <v>0.11526999999999998</v>
      </c>
      <c r="AE1940" s="196">
        <v>0</v>
      </c>
      <c r="AF1940" s="272">
        <f t="shared" si="123"/>
        <v>1</v>
      </c>
      <c r="AG1940" s="196">
        <f t="shared" si="120"/>
        <v>0.67281999999999997</v>
      </c>
    </row>
    <row r="1941" spans="1:33" s="23" customFormat="1" x14ac:dyDescent="0.25">
      <c r="A1941" s="1">
        <v>1999</v>
      </c>
      <c r="B1941" s="1" t="s">
        <v>25</v>
      </c>
      <c r="C1941" s="1" t="str">
        <f t="shared" si="121"/>
        <v>1999NU</v>
      </c>
      <c r="D1941" s="1" t="s">
        <v>56</v>
      </c>
      <c r="E1941" s="1" t="str">
        <f t="shared" si="122"/>
        <v>1999NUICI</v>
      </c>
      <c r="F1941" s="196">
        <v>0.18140000000000001</v>
      </c>
      <c r="G1941" s="196">
        <v>0.251</v>
      </c>
      <c r="H1941" s="196">
        <v>0</v>
      </c>
      <c r="I1941" s="196">
        <v>0</v>
      </c>
      <c r="J1941" s="196">
        <v>0.17219999999999999</v>
      </c>
      <c r="K1941" s="196">
        <v>0</v>
      </c>
      <c r="L1941" s="196">
        <v>0</v>
      </c>
      <c r="M1941" s="196">
        <v>0</v>
      </c>
      <c r="N1941" s="196">
        <v>0</v>
      </c>
      <c r="O1941" s="196">
        <v>0</v>
      </c>
      <c r="P1941" s="196">
        <v>0</v>
      </c>
      <c r="Q1941" s="196">
        <v>0</v>
      </c>
      <c r="R1941" s="196">
        <v>0.14351</v>
      </c>
      <c r="S1941" s="196">
        <v>3.4089999999999995E-2</v>
      </c>
      <c r="T1941" s="196">
        <v>0</v>
      </c>
      <c r="U1941" s="196">
        <v>0.11259999999999999</v>
      </c>
      <c r="V1941" s="196">
        <v>0</v>
      </c>
      <c r="W1941" s="196">
        <v>5.2599999999999959E-2</v>
      </c>
      <c r="X1941" s="196">
        <v>1.8000000000000002E-2</v>
      </c>
      <c r="Y1941" s="196">
        <v>0</v>
      </c>
      <c r="Z1941" s="196">
        <v>0</v>
      </c>
      <c r="AA1941" s="196">
        <v>3.4599999999999999E-2</v>
      </c>
      <c r="AB1941" s="196">
        <v>0</v>
      </c>
      <c r="AC1941" s="196">
        <v>0</v>
      </c>
      <c r="AD1941" s="196">
        <v>0</v>
      </c>
      <c r="AE1941" s="196">
        <v>0</v>
      </c>
      <c r="AF1941" s="272">
        <f t="shared" si="123"/>
        <v>1</v>
      </c>
      <c r="AG1941" s="196">
        <f t="shared" si="120"/>
        <v>0.25188999999999995</v>
      </c>
    </row>
    <row r="1942" spans="1:33" s="23" customFormat="1" x14ac:dyDescent="0.25">
      <c r="A1942" s="1">
        <v>1999</v>
      </c>
      <c r="B1942" s="1" t="s">
        <v>25</v>
      </c>
      <c r="C1942" s="1" t="str">
        <f t="shared" si="121"/>
        <v>1999NU</v>
      </c>
      <c r="D1942" s="1" t="s">
        <v>58</v>
      </c>
      <c r="E1942" s="1" t="str">
        <f t="shared" si="122"/>
        <v>1999NUResidential</v>
      </c>
      <c r="F1942" s="196">
        <v>0.19495000000000001</v>
      </c>
      <c r="G1942" s="196">
        <v>0.27582000000000001</v>
      </c>
      <c r="H1942" s="196">
        <v>0</v>
      </c>
      <c r="I1942" s="196">
        <v>0</v>
      </c>
      <c r="J1942" s="196">
        <v>0.18507000000000001</v>
      </c>
      <c r="K1942" s="196">
        <v>0</v>
      </c>
      <c r="L1942" s="196">
        <v>0</v>
      </c>
      <c r="M1942" s="196">
        <v>0</v>
      </c>
      <c r="N1942" s="196">
        <v>0</v>
      </c>
      <c r="O1942" s="196">
        <v>0</v>
      </c>
      <c r="P1942" s="196">
        <v>0</v>
      </c>
      <c r="Q1942" s="196">
        <v>9.0440000000000006E-2</v>
      </c>
      <c r="R1942" s="196">
        <v>0</v>
      </c>
      <c r="S1942" s="196">
        <v>6.0860000000000004E-2</v>
      </c>
      <c r="T1942" s="196">
        <v>0</v>
      </c>
      <c r="U1942" s="196">
        <v>8.7499999999999994E-2</v>
      </c>
      <c r="V1942" s="196">
        <v>0</v>
      </c>
      <c r="W1942" s="196">
        <v>4.5350000000000015E-2</v>
      </c>
      <c r="X1942" s="196">
        <v>5.4199999999999998E-2</v>
      </c>
      <c r="Y1942" s="196">
        <v>0</v>
      </c>
      <c r="Z1942" s="196">
        <v>0</v>
      </c>
      <c r="AA1942" s="196">
        <v>5.8099999999999992E-3</v>
      </c>
      <c r="AB1942" s="196">
        <v>0</v>
      </c>
      <c r="AC1942" s="196">
        <v>0</v>
      </c>
      <c r="AD1942" s="196">
        <v>0</v>
      </c>
      <c r="AE1942" s="196">
        <v>0</v>
      </c>
      <c r="AF1942" s="272">
        <f t="shared" si="123"/>
        <v>1</v>
      </c>
      <c r="AG1942" s="196">
        <f t="shared" si="120"/>
        <v>0.25372</v>
      </c>
    </row>
    <row r="1943" spans="1:33" s="23" customFormat="1" x14ac:dyDescent="0.25">
      <c r="A1943" s="1">
        <v>2000</v>
      </c>
      <c r="B1943" s="1" t="s">
        <v>25</v>
      </c>
      <c r="C1943" s="1" t="str">
        <f t="shared" si="121"/>
        <v>2000NU</v>
      </c>
      <c r="D1943" s="1" t="s">
        <v>57</v>
      </c>
      <c r="E1943" s="1" t="str">
        <f t="shared" si="122"/>
        <v>2000NUC&amp;D</v>
      </c>
      <c r="F1943" s="196">
        <v>0</v>
      </c>
      <c r="G1943" s="196">
        <v>1.11E-2</v>
      </c>
      <c r="H1943" s="196">
        <v>0</v>
      </c>
      <c r="I1943" s="196">
        <v>0.31608000000000003</v>
      </c>
      <c r="J1943" s="196">
        <v>0</v>
      </c>
      <c r="K1943" s="196">
        <v>0</v>
      </c>
      <c r="L1943" s="196">
        <v>0</v>
      </c>
      <c r="M1943" s="196">
        <v>0</v>
      </c>
      <c r="N1943" s="196">
        <v>0</v>
      </c>
      <c r="O1943" s="196">
        <v>0</v>
      </c>
      <c r="P1943" s="196">
        <v>0</v>
      </c>
      <c r="Q1943" s="196">
        <v>0</v>
      </c>
      <c r="R1943" s="196">
        <v>0</v>
      </c>
      <c r="S1943" s="196">
        <v>0</v>
      </c>
      <c r="T1943" s="196">
        <v>0.29077999999999998</v>
      </c>
      <c r="U1943" s="196">
        <v>0</v>
      </c>
      <c r="V1943" s="196">
        <v>0</v>
      </c>
      <c r="W1943" s="196">
        <v>3.9359999999999951E-2</v>
      </c>
      <c r="X1943" s="196">
        <v>0</v>
      </c>
      <c r="Y1943" s="196">
        <v>0</v>
      </c>
      <c r="Z1943" s="196">
        <v>0</v>
      </c>
      <c r="AA1943" s="196">
        <v>0</v>
      </c>
      <c r="AB1943" s="196">
        <v>0.15462000000000001</v>
      </c>
      <c r="AC1943" s="196">
        <v>7.2789999999999994E-2</v>
      </c>
      <c r="AD1943" s="196">
        <v>0.11526999999999998</v>
      </c>
      <c r="AE1943" s="196">
        <v>0</v>
      </c>
      <c r="AF1943" s="272">
        <f t="shared" si="123"/>
        <v>1</v>
      </c>
      <c r="AG1943" s="196">
        <f t="shared" si="120"/>
        <v>0.67281999999999997</v>
      </c>
    </row>
    <row r="1944" spans="1:33" s="23" customFormat="1" x14ac:dyDescent="0.25">
      <c r="A1944" s="1">
        <v>2000</v>
      </c>
      <c r="B1944" s="1" t="s">
        <v>25</v>
      </c>
      <c r="C1944" s="1" t="str">
        <f t="shared" si="121"/>
        <v>2000NU</v>
      </c>
      <c r="D1944" s="1" t="s">
        <v>56</v>
      </c>
      <c r="E1944" s="1" t="str">
        <f t="shared" si="122"/>
        <v>2000NUICI</v>
      </c>
      <c r="F1944" s="196">
        <v>0.18140000000000001</v>
      </c>
      <c r="G1944" s="196">
        <v>0.251</v>
      </c>
      <c r="H1944" s="196">
        <v>0</v>
      </c>
      <c r="I1944" s="196">
        <v>0</v>
      </c>
      <c r="J1944" s="196">
        <v>0.17219999999999999</v>
      </c>
      <c r="K1944" s="196">
        <v>0</v>
      </c>
      <c r="L1944" s="196">
        <v>0</v>
      </c>
      <c r="M1944" s="196">
        <v>0</v>
      </c>
      <c r="N1944" s="196">
        <v>0</v>
      </c>
      <c r="O1944" s="196">
        <v>0</v>
      </c>
      <c r="P1944" s="196">
        <v>0</v>
      </c>
      <c r="Q1944" s="196">
        <v>0</v>
      </c>
      <c r="R1944" s="196">
        <v>0.14351</v>
      </c>
      <c r="S1944" s="196">
        <v>3.4089999999999995E-2</v>
      </c>
      <c r="T1944" s="196">
        <v>0</v>
      </c>
      <c r="U1944" s="196">
        <v>0.11259999999999999</v>
      </c>
      <c r="V1944" s="196">
        <v>0</v>
      </c>
      <c r="W1944" s="196">
        <v>5.2599999999999959E-2</v>
      </c>
      <c r="X1944" s="196">
        <v>1.8000000000000002E-2</v>
      </c>
      <c r="Y1944" s="197">
        <v>0</v>
      </c>
      <c r="Z1944" s="196">
        <v>0</v>
      </c>
      <c r="AA1944" s="196">
        <v>3.4599999999999999E-2</v>
      </c>
      <c r="AB1944" s="196">
        <v>0</v>
      </c>
      <c r="AC1944" s="196">
        <v>0</v>
      </c>
      <c r="AD1944" s="196">
        <v>0</v>
      </c>
      <c r="AE1944" s="196">
        <v>0</v>
      </c>
      <c r="AF1944" s="272">
        <f t="shared" si="123"/>
        <v>1</v>
      </c>
      <c r="AG1944" s="196">
        <f t="shared" si="120"/>
        <v>0.25188999999999995</v>
      </c>
    </row>
    <row r="1945" spans="1:33" s="23" customFormat="1" x14ac:dyDescent="0.25">
      <c r="A1945" s="1">
        <v>2000</v>
      </c>
      <c r="B1945" s="1" t="s">
        <v>25</v>
      </c>
      <c r="C1945" s="1" t="str">
        <f t="shared" si="121"/>
        <v>2000NU</v>
      </c>
      <c r="D1945" s="1" t="s">
        <v>58</v>
      </c>
      <c r="E1945" s="1" t="str">
        <f t="shared" si="122"/>
        <v>2000NUResidential</v>
      </c>
      <c r="F1945" s="196">
        <v>0.19495000000000001</v>
      </c>
      <c r="G1945" s="196">
        <v>0.27582000000000001</v>
      </c>
      <c r="H1945" s="196">
        <v>0</v>
      </c>
      <c r="I1945" s="196">
        <v>0</v>
      </c>
      <c r="J1945" s="196">
        <v>0.18507000000000001</v>
      </c>
      <c r="K1945" s="196">
        <v>0</v>
      </c>
      <c r="L1945" s="196">
        <v>0</v>
      </c>
      <c r="M1945" s="196">
        <v>0</v>
      </c>
      <c r="N1945" s="196">
        <v>0</v>
      </c>
      <c r="O1945" s="196">
        <v>0</v>
      </c>
      <c r="P1945" s="196">
        <v>0</v>
      </c>
      <c r="Q1945" s="196">
        <v>9.0440000000000006E-2</v>
      </c>
      <c r="R1945" s="196">
        <v>0</v>
      </c>
      <c r="S1945" s="196">
        <v>6.0860000000000004E-2</v>
      </c>
      <c r="T1945" s="196">
        <v>0</v>
      </c>
      <c r="U1945" s="196">
        <v>8.7499999999999994E-2</v>
      </c>
      <c r="V1945" s="196">
        <v>0</v>
      </c>
      <c r="W1945" s="196">
        <v>4.5350000000000015E-2</v>
      </c>
      <c r="X1945" s="196">
        <v>5.4199999999999998E-2</v>
      </c>
      <c r="Y1945" s="196">
        <v>0</v>
      </c>
      <c r="Z1945" s="196">
        <v>0</v>
      </c>
      <c r="AA1945" s="196">
        <v>5.8099999999999992E-3</v>
      </c>
      <c r="AB1945" s="196">
        <v>0</v>
      </c>
      <c r="AC1945" s="196">
        <v>0</v>
      </c>
      <c r="AD1945" s="196">
        <v>0</v>
      </c>
      <c r="AE1945" s="196">
        <v>0</v>
      </c>
      <c r="AF1945" s="272">
        <f t="shared" si="123"/>
        <v>1</v>
      </c>
      <c r="AG1945" s="196">
        <f t="shared" si="120"/>
        <v>0.25372</v>
      </c>
    </row>
    <row r="1946" spans="1:33" s="23" customFormat="1" x14ac:dyDescent="0.25">
      <c r="A1946" s="1">
        <v>2001</v>
      </c>
      <c r="B1946" s="1" t="s">
        <v>25</v>
      </c>
      <c r="C1946" s="1" t="str">
        <f t="shared" si="121"/>
        <v>2001NU</v>
      </c>
      <c r="D1946" s="1" t="s">
        <v>57</v>
      </c>
      <c r="E1946" s="1" t="str">
        <f t="shared" si="122"/>
        <v>2001NUC&amp;D</v>
      </c>
      <c r="F1946" s="196">
        <v>0</v>
      </c>
      <c r="G1946" s="196">
        <v>1.11E-2</v>
      </c>
      <c r="H1946" s="196">
        <v>0</v>
      </c>
      <c r="I1946" s="196">
        <v>0.31608000000000003</v>
      </c>
      <c r="J1946" s="196">
        <v>0</v>
      </c>
      <c r="K1946" s="196">
        <v>0</v>
      </c>
      <c r="L1946" s="196">
        <v>0</v>
      </c>
      <c r="M1946" s="196">
        <v>0</v>
      </c>
      <c r="N1946" s="196">
        <v>0</v>
      </c>
      <c r="O1946" s="196">
        <v>0</v>
      </c>
      <c r="P1946" s="196">
        <v>0</v>
      </c>
      <c r="Q1946" s="196">
        <v>0</v>
      </c>
      <c r="R1946" s="196">
        <v>0</v>
      </c>
      <c r="S1946" s="196">
        <v>0</v>
      </c>
      <c r="T1946" s="196">
        <v>0.29077999999999998</v>
      </c>
      <c r="U1946" s="196">
        <v>0</v>
      </c>
      <c r="V1946" s="196">
        <v>0</v>
      </c>
      <c r="W1946" s="196">
        <v>3.9359999999999951E-2</v>
      </c>
      <c r="X1946" s="196">
        <v>0</v>
      </c>
      <c r="Y1946" s="196">
        <v>0</v>
      </c>
      <c r="Z1946" s="196">
        <v>0</v>
      </c>
      <c r="AA1946" s="196">
        <v>0</v>
      </c>
      <c r="AB1946" s="196">
        <v>0.15462000000000001</v>
      </c>
      <c r="AC1946" s="196">
        <v>7.2789999999999994E-2</v>
      </c>
      <c r="AD1946" s="196">
        <v>0.11526999999999998</v>
      </c>
      <c r="AE1946" s="196">
        <v>0</v>
      </c>
      <c r="AF1946" s="272">
        <f t="shared" si="123"/>
        <v>1</v>
      </c>
      <c r="AG1946" s="196">
        <f t="shared" si="120"/>
        <v>0.67281999999999997</v>
      </c>
    </row>
    <row r="1947" spans="1:33" s="23" customFormat="1" x14ac:dyDescent="0.25">
      <c r="A1947" s="1">
        <v>2001</v>
      </c>
      <c r="B1947" s="1" t="s">
        <v>25</v>
      </c>
      <c r="C1947" s="1" t="str">
        <f t="shared" si="121"/>
        <v>2001NU</v>
      </c>
      <c r="D1947" s="1" t="s">
        <v>56</v>
      </c>
      <c r="E1947" s="1" t="str">
        <f t="shared" si="122"/>
        <v>2001NUICI</v>
      </c>
      <c r="F1947" s="196">
        <v>0.18140000000000001</v>
      </c>
      <c r="G1947" s="196">
        <v>0.251</v>
      </c>
      <c r="H1947" s="196">
        <v>0</v>
      </c>
      <c r="I1947" s="196">
        <v>0</v>
      </c>
      <c r="J1947" s="196">
        <v>0.17219999999999999</v>
      </c>
      <c r="K1947" s="196">
        <v>0</v>
      </c>
      <c r="L1947" s="196">
        <v>0</v>
      </c>
      <c r="M1947" s="196">
        <v>0</v>
      </c>
      <c r="N1947" s="196">
        <v>0</v>
      </c>
      <c r="O1947" s="196">
        <v>0</v>
      </c>
      <c r="P1947" s="196">
        <v>0</v>
      </c>
      <c r="Q1947" s="196">
        <v>0</v>
      </c>
      <c r="R1947" s="196">
        <v>0.14351</v>
      </c>
      <c r="S1947" s="196">
        <v>3.4089999999999995E-2</v>
      </c>
      <c r="T1947" s="196">
        <v>0</v>
      </c>
      <c r="U1947" s="196">
        <v>0.11259999999999999</v>
      </c>
      <c r="V1947" s="196">
        <v>0</v>
      </c>
      <c r="W1947" s="196">
        <v>5.2599999999999959E-2</v>
      </c>
      <c r="X1947" s="196">
        <v>1.8000000000000002E-2</v>
      </c>
      <c r="Y1947" s="197">
        <v>0</v>
      </c>
      <c r="Z1947" s="196">
        <v>0</v>
      </c>
      <c r="AA1947" s="196">
        <v>3.4599999999999999E-2</v>
      </c>
      <c r="AB1947" s="196">
        <v>0</v>
      </c>
      <c r="AC1947" s="196">
        <v>0</v>
      </c>
      <c r="AD1947" s="196">
        <v>0</v>
      </c>
      <c r="AE1947" s="196">
        <v>0</v>
      </c>
      <c r="AF1947" s="272">
        <f t="shared" si="123"/>
        <v>1</v>
      </c>
      <c r="AG1947" s="196">
        <f t="shared" si="120"/>
        <v>0.25188999999999995</v>
      </c>
    </row>
    <row r="1948" spans="1:33" s="23" customFormat="1" x14ac:dyDescent="0.25">
      <c r="A1948" s="1">
        <v>2001</v>
      </c>
      <c r="B1948" s="1" t="s">
        <v>25</v>
      </c>
      <c r="C1948" s="1" t="str">
        <f t="shared" si="121"/>
        <v>2001NU</v>
      </c>
      <c r="D1948" s="1" t="s">
        <v>58</v>
      </c>
      <c r="E1948" s="1" t="str">
        <f t="shared" si="122"/>
        <v>2001NUResidential</v>
      </c>
      <c r="F1948" s="196">
        <v>0.19495000000000001</v>
      </c>
      <c r="G1948" s="196">
        <v>0.27582000000000001</v>
      </c>
      <c r="H1948" s="196">
        <v>0</v>
      </c>
      <c r="I1948" s="196">
        <v>0</v>
      </c>
      <c r="J1948" s="196">
        <v>0.18507000000000001</v>
      </c>
      <c r="K1948" s="196">
        <v>0</v>
      </c>
      <c r="L1948" s="196">
        <v>0</v>
      </c>
      <c r="M1948" s="196">
        <v>0</v>
      </c>
      <c r="N1948" s="196">
        <v>0</v>
      </c>
      <c r="O1948" s="196">
        <v>0</v>
      </c>
      <c r="P1948" s="196">
        <v>0</v>
      </c>
      <c r="Q1948" s="196">
        <v>9.0440000000000006E-2</v>
      </c>
      <c r="R1948" s="196">
        <v>0</v>
      </c>
      <c r="S1948" s="196">
        <v>6.0860000000000004E-2</v>
      </c>
      <c r="T1948" s="196">
        <v>0</v>
      </c>
      <c r="U1948" s="196">
        <v>8.7499999999999994E-2</v>
      </c>
      <c r="V1948" s="196">
        <v>0</v>
      </c>
      <c r="W1948" s="196">
        <v>4.5350000000000015E-2</v>
      </c>
      <c r="X1948" s="196">
        <v>5.4199999999999998E-2</v>
      </c>
      <c r="Y1948" s="196">
        <v>0</v>
      </c>
      <c r="Z1948" s="196">
        <v>0</v>
      </c>
      <c r="AA1948" s="196">
        <v>5.8099999999999992E-3</v>
      </c>
      <c r="AB1948" s="196">
        <v>0</v>
      </c>
      <c r="AC1948" s="196">
        <v>0</v>
      </c>
      <c r="AD1948" s="196">
        <v>0</v>
      </c>
      <c r="AE1948" s="196">
        <v>0</v>
      </c>
      <c r="AF1948" s="272">
        <f t="shared" si="123"/>
        <v>1</v>
      </c>
      <c r="AG1948" s="196">
        <f t="shared" si="120"/>
        <v>0.25372</v>
      </c>
    </row>
    <row r="1949" spans="1:33" s="23" customFormat="1" x14ac:dyDescent="0.25">
      <c r="A1949" s="1">
        <v>2002</v>
      </c>
      <c r="B1949" s="1" t="s">
        <v>25</v>
      </c>
      <c r="C1949" s="1" t="str">
        <f t="shared" si="121"/>
        <v>2002NU</v>
      </c>
      <c r="D1949" s="1" t="s">
        <v>57</v>
      </c>
      <c r="E1949" s="1" t="str">
        <f t="shared" si="122"/>
        <v>2002NUC&amp;D</v>
      </c>
      <c r="F1949" s="196">
        <v>0</v>
      </c>
      <c r="G1949" s="196">
        <v>9.0000000000000011E-3</v>
      </c>
      <c r="H1949" s="196">
        <v>0</v>
      </c>
      <c r="I1949" s="196">
        <v>0.40200000000000002</v>
      </c>
      <c r="J1949" s="196">
        <v>0</v>
      </c>
      <c r="K1949" s="196">
        <v>0</v>
      </c>
      <c r="L1949" s="196">
        <v>0</v>
      </c>
      <c r="M1949" s="196">
        <v>0</v>
      </c>
      <c r="N1949" s="196">
        <v>1.3000000000000001E-2</v>
      </c>
      <c r="O1949" s="196">
        <v>0</v>
      </c>
      <c r="P1949" s="196">
        <v>0</v>
      </c>
      <c r="Q1949" s="196">
        <v>0</v>
      </c>
      <c r="R1949" s="196">
        <v>0</v>
      </c>
      <c r="S1949" s="196">
        <v>0</v>
      </c>
      <c r="T1949" s="196">
        <v>0</v>
      </c>
      <c r="U1949" s="196">
        <v>0</v>
      </c>
      <c r="V1949" s="196">
        <v>0</v>
      </c>
      <c r="W1949" s="196">
        <v>0</v>
      </c>
      <c r="X1949" s="196">
        <v>0</v>
      </c>
      <c r="Y1949" s="196">
        <v>0</v>
      </c>
      <c r="Z1949" s="196">
        <v>0</v>
      </c>
      <c r="AA1949" s="196">
        <v>0</v>
      </c>
      <c r="AB1949" s="196">
        <v>0</v>
      </c>
      <c r="AC1949" s="196">
        <v>0</v>
      </c>
      <c r="AD1949" s="196">
        <v>0.57600000000000007</v>
      </c>
      <c r="AE1949" s="196">
        <v>0</v>
      </c>
      <c r="AF1949" s="272">
        <f t="shared" si="123"/>
        <v>1</v>
      </c>
      <c r="AG1949" s="196">
        <f t="shared" si="120"/>
        <v>0.57600000000000007</v>
      </c>
    </row>
    <row r="1950" spans="1:33" s="23" customFormat="1" x14ac:dyDescent="0.25">
      <c r="A1950" s="1">
        <v>2002</v>
      </c>
      <c r="B1950" s="1" t="s">
        <v>25</v>
      </c>
      <c r="C1950" s="1" t="str">
        <f t="shared" si="121"/>
        <v>2002NU</v>
      </c>
      <c r="D1950" s="1" t="s">
        <v>56</v>
      </c>
      <c r="E1950" s="1" t="str">
        <f t="shared" si="122"/>
        <v>2002NUICI</v>
      </c>
      <c r="F1950" s="196">
        <v>0.46399999999999997</v>
      </c>
      <c r="G1950" s="196">
        <v>0.22500000000000001</v>
      </c>
      <c r="H1950" s="196">
        <v>0</v>
      </c>
      <c r="I1950" s="196">
        <v>2E-3</v>
      </c>
      <c r="J1950" s="196">
        <v>4.2000000000000003E-2</v>
      </c>
      <c r="K1950" s="196">
        <v>2E-3</v>
      </c>
      <c r="L1950" s="196">
        <v>0</v>
      </c>
      <c r="M1950" s="196">
        <v>9.0000000000000011E-3</v>
      </c>
      <c r="N1950" s="196">
        <v>1.2E-2</v>
      </c>
      <c r="O1950" s="196">
        <v>0</v>
      </c>
      <c r="P1950" s="196">
        <v>0</v>
      </c>
      <c r="Q1950" s="196">
        <v>0</v>
      </c>
      <c r="R1950" s="196">
        <v>7.5999999999999998E-2</v>
      </c>
      <c r="S1950" s="196">
        <v>0</v>
      </c>
      <c r="T1950" s="196">
        <v>0</v>
      </c>
      <c r="U1950" s="196">
        <v>0</v>
      </c>
      <c r="V1950" s="196">
        <v>0</v>
      </c>
      <c r="W1950" s="196">
        <v>0</v>
      </c>
      <c r="X1950" s="196">
        <v>0</v>
      </c>
      <c r="Y1950" s="196">
        <v>0</v>
      </c>
      <c r="Z1950" s="196">
        <v>0</v>
      </c>
      <c r="AA1950" s="196">
        <v>0</v>
      </c>
      <c r="AB1950" s="196">
        <v>0</v>
      </c>
      <c r="AC1950" s="196">
        <v>0</v>
      </c>
      <c r="AD1950" s="196">
        <v>0.16800000000000001</v>
      </c>
      <c r="AE1950" s="196">
        <v>0</v>
      </c>
      <c r="AF1950" s="272">
        <f t="shared" si="123"/>
        <v>1</v>
      </c>
      <c r="AG1950" s="196">
        <f t="shared" si="120"/>
        <v>0.16800000000000001</v>
      </c>
    </row>
    <row r="1951" spans="1:33" s="23" customFormat="1" x14ac:dyDescent="0.25">
      <c r="A1951" s="1">
        <v>2002</v>
      </c>
      <c r="B1951" s="1" t="s">
        <v>25</v>
      </c>
      <c r="C1951" s="1" t="str">
        <f t="shared" si="121"/>
        <v>2002NU</v>
      </c>
      <c r="D1951" s="1" t="s">
        <v>58</v>
      </c>
      <c r="E1951" s="1" t="str">
        <f t="shared" si="122"/>
        <v>2002NUResidential</v>
      </c>
      <c r="F1951" s="196">
        <v>0.20800000000000002</v>
      </c>
      <c r="G1951" s="196">
        <v>0.13</v>
      </c>
      <c r="H1951" s="196">
        <v>0</v>
      </c>
      <c r="I1951" s="196">
        <v>0.14000000000000001</v>
      </c>
      <c r="J1951" s="196">
        <v>2E-3</v>
      </c>
      <c r="K1951" s="196">
        <v>0.01</v>
      </c>
      <c r="L1951" s="196">
        <v>0</v>
      </c>
      <c r="M1951" s="196">
        <v>6.9999999999999993E-3</v>
      </c>
      <c r="N1951" s="196">
        <v>0.04</v>
      </c>
      <c r="O1951" s="196">
        <v>0</v>
      </c>
      <c r="P1951" s="196">
        <v>0</v>
      </c>
      <c r="Q1951" s="196">
        <v>0</v>
      </c>
      <c r="R1951" s="196">
        <v>0</v>
      </c>
      <c r="S1951" s="196">
        <v>0</v>
      </c>
      <c r="T1951" s="196">
        <v>0</v>
      </c>
      <c r="U1951" s="196">
        <v>0</v>
      </c>
      <c r="V1951" s="196">
        <v>0</v>
      </c>
      <c r="W1951" s="196">
        <v>0</v>
      </c>
      <c r="X1951" s="196">
        <v>0</v>
      </c>
      <c r="Y1951" s="196">
        <v>0</v>
      </c>
      <c r="Z1951" s="196">
        <v>0</v>
      </c>
      <c r="AA1951" s="196">
        <v>0</v>
      </c>
      <c r="AB1951" s="196">
        <v>0</v>
      </c>
      <c r="AC1951" s="196">
        <v>0</v>
      </c>
      <c r="AD1951" s="196">
        <v>0.46299999999999997</v>
      </c>
      <c r="AE1951" s="196">
        <v>0</v>
      </c>
      <c r="AF1951" s="272">
        <f t="shared" si="123"/>
        <v>1</v>
      </c>
      <c r="AG1951" s="196">
        <f t="shared" si="120"/>
        <v>0.46299999999999997</v>
      </c>
    </row>
    <row r="1952" spans="1:33" s="23" customFormat="1" x14ac:dyDescent="0.25">
      <c r="A1952" s="1">
        <v>2003</v>
      </c>
      <c r="B1952" s="1" t="s">
        <v>25</v>
      </c>
      <c r="C1952" s="1" t="str">
        <f t="shared" si="121"/>
        <v>2003NU</v>
      </c>
      <c r="D1952" s="1" t="s">
        <v>57</v>
      </c>
      <c r="E1952" s="1" t="str">
        <f t="shared" si="122"/>
        <v>2003NUC&amp;D</v>
      </c>
      <c r="F1952" s="196">
        <v>0</v>
      </c>
      <c r="G1952" s="196">
        <v>9.0000000000000011E-3</v>
      </c>
      <c r="H1952" s="196">
        <v>0</v>
      </c>
      <c r="I1952" s="196">
        <v>0.40200000000000002</v>
      </c>
      <c r="J1952" s="196">
        <v>0</v>
      </c>
      <c r="K1952" s="196">
        <v>0</v>
      </c>
      <c r="L1952" s="196">
        <v>0</v>
      </c>
      <c r="M1952" s="196">
        <v>0</v>
      </c>
      <c r="N1952" s="196">
        <v>1.3000000000000001E-2</v>
      </c>
      <c r="O1952" s="196">
        <v>0</v>
      </c>
      <c r="P1952" s="196">
        <v>0</v>
      </c>
      <c r="Q1952" s="196">
        <v>0</v>
      </c>
      <c r="R1952" s="196">
        <v>0</v>
      </c>
      <c r="S1952" s="196">
        <v>0</v>
      </c>
      <c r="T1952" s="196">
        <v>0</v>
      </c>
      <c r="U1952" s="196">
        <v>0</v>
      </c>
      <c r="V1952" s="196">
        <v>0</v>
      </c>
      <c r="W1952" s="196">
        <v>0</v>
      </c>
      <c r="X1952" s="196">
        <v>0</v>
      </c>
      <c r="Y1952" s="196">
        <v>0</v>
      </c>
      <c r="Z1952" s="196">
        <v>0</v>
      </c>
      <c r="AA1952" s="196">
        <v>0</v>
      </c>
      <c r="AB1952" s="196">
        <v>0</v>
      </c>
      <c r="AC1952" s="196">
        <v>0</v>
      </c>
      <c r="AD1952" s="196">
        <v>0.57600000000000007</v>
      </c>
      <c r="AE1952" s="196">
        <v>0</v>
      </c>
      <c r="AF1952" s="272">
        <f t="shared" si="123"/>
        <v>1</v>
      </c>
      <c r="AG1952" s="196">
        <f t="shared" si="120"/>
        <v>0.57600000000000007</v>
      </c>
    </row>
    <row r="1953" spans="1:33" s="23" customFormat="1" x14ac:dyDescent="0.25">
      <c r="A1953" s="1">
        <v>2003</v>
      </c>
      <c r="B1953" s="1" t="s">
        <v>25</v>
      </c>
      <c r="C1953" s="1" t="str">
        <f t="shared" si="121"/>
        <v>2003NU</v>
      </c>
      <c r="D1953" s="1" t="s">
        <v>56</v>
      </c>
      <c r="E1953" s="1" t="str">
        <f t="shared" si="122"/>
        <v>2003NUICI</v>
      </c>
      <c r="F1953" s="196">
        <v>0.46399999999999997</v>
      </c>
      <c r="G1953" s="196">
        <v>0.22500000000000001</v>
      </c>
      <c r="H1953" s="196">
        <v>0</v>
      </c>
      <c r="I1953" s="196">
        <v>2E-3</v>
      </c>
      <c r="J1953" s="196">
        <v>4.2000000000000003E-2</v>
      </c>
      <c r="K1953" s="196">
        <v>2E-3</v>
      </c>
      <c r="L1953" s="196">
        <v>0</v>
      </c>
      <c r="M1953" s="196">
        <v>9.0000000000000011E-3</v>
      </c>
      <c r="N1953" s="196">
        <v>1.2E-2</v>
      </c>
      <c r="O1953" s="196">
        <v>0</v>
      </c>
      <c r="P1953" s="196">
        <v>0</v>
      </c>
      <c r="Q1953" s="196">
        <v>0</v>
      </c>
      <c r="R1953" s="196">
        <v>7.5999999999999998E-2</v>
      </c>
      <c r="S1953" s="196">
        <v>0</v>
      </c>
      <c r="T1953" s="196">
        <v>0</v>
      </c>
      <c r="U1953" s="196">
        <v>0</v>
      </c>
      <c r="V1953" s="196">
        <v>0</v>
      </c>
      <c r="W1953" s="196">
        <v>0</v>
      </c>
      <c r="X1953" s="196">
        <v>0</v>
      </c>
      <c r="Y1953" s="196">
        <v>0</v>
      </c>
      <c r="Z1953" s="196">
        <v>0</v>
      </c>
      <c r="AA1953" s="196">
        <v>0</v>
      </c>
      <c r="AB1953" s="196">
        <v>0</v>
      </c>
      <c r="AC1953" s="196">
        <v>0</v>
      </c>
      <c r="AD1953" s="196">
        <v>0.16800000000000001</v>
      </c>
      <c r="AE1953" s="196">
        <v>0</v>
      </c>
      <c r="AF1953" s="272">
        <f t="shared" si="123"/>
        <v>1</v>
      </c>
      <c r="AG1953" s="196">
        <f t="shared" si="120"/>
        <v>0.16800000000000001</v>
      </c>
    </row>
    <row r="1954" spans="1:33" s="23" customFormat="1" x14ac:dyDescent="0.25">
      <c r="A1954" s="1">
        <v>2003</v>
      </c>
      <c r="B1954" s="1" t="s">
        <v>25</v>
      </c>
      <c r="C1954" s="1" t="str">
        <f t="shared" si="121"/>
        <v>2003NU</v>
      </c>
      <c r="D1954" s="1" t="s">
        <v>58</v>
      </c>
      <c r="E1954" s="1" t="str">
        <f t="shared" si="122"/>
        <v>2003NUResidential</v>
      </c>
      <c r="F1954" s="196">
        <v>0.20800000000000002</v>
      </c>
      <c r="G1954" s="196">
        <v>0.13</v>
      </c>
      <c r="H1954" s="196">
        <v>0</v>
      </c>
      <c r="I1954" s="196">
        <v>0.14000000000000001</v>
      </c>
      <c r="J1954" s="196">
        <v>2E-3</v>
      </c>
      <c r="K1954" s="196">
        <v>0.01</v>
      </c>
      <c r="L1954" s="196">
        <v>0</v>
      </c>
      <c r="M1954" s="196">
        <v>6.9999999999999993E-3</v>
      </c>
      <c r="N1954" s="196">
        <v>0.04</v>
      </c>
      <c r="O1954" s="196">
        <v>0</v>
      </c>
      <c r="P1954" s="196">
        <v>0</v>
      </c>
      <c r="Q1954" s="196">
        <v>0</v>
      </c>
      <c r="R1954" s="196">
        <v>0</v>
      </c>
      <c r="S1954" s="196">
        <v>0</v>
      </c>
      <c r="T1954" s="196">
        <v>0</v>
      </c>
      <c r="U1954" s="196">
        <v>0</v>
      </c>
      <c r="V1954" s="196">
        <v>0</v>
      </c>
      <c r="W1954" s="196">
        <v>0</v>
      </c>
      <c r="X1954" s="196">
        <v>0</v>
      </c>
      <c r="Y1954" s="196">
        <v>0</v>
      </c>
      <c r="Z1954" s="196">
        <v>0</v>
      </c>
      <c r="AA1954" s="196">
        <v>0</v>
      </c>
      <c r="AB1954" s="196">
        <v>0</v>
      </c>
      <c r="AC1954" s="196">
        <v>0</v>
      </c>
      <c r="AD1954" s="196">
        <v>0.46299999999999997</v>
      </c>
      <c r="AE1954" s="196">
        <v>0</v>
      </c>
      <c r="AF1954" s="272">
        <f t="shared" si="123"/>
        <v>1</v>
      </c>
      <c r="AG1954" s="196">
        <f t="shared" si="120"/>
        <v>0.46299999999999997</v>
      </c>
    </row>
    <row r="1955" spans="1:33" s="23" customFormat="1" x14ac:dyDescent="0.25">
      <c r="A1955" s="1">
        <v>2004</v>
      </c>
      <c r="B1955" s="1" t="s">
        <v>25</v>
      </c>
      <c r="C1955" s="1" t="str">
        <f t="shared" si="121"/>
        <v>2004NU</v>
      </c>
      <c r="D1955" s="1" t="s">
        <v>57</v>
      </c>
      <c r="E1955" s="1" t="str">
        <f t="shared" si="122"/>
        <v>2004NUC&amp;D</v>
      </c>
      <c r="F1955" s="196">
        <v>0</v>
      </c>
      <c r="G1955" s="196">
        <v>9.0000000000000011E-3</v>
      </c>
      <c r="H1955" s="196">
        <v>0</v>
      </c>
      <c r="I1955" s="196">
        <v>0.40200000000000002</v>
      </c>
      <c r="J1955" s="196">
        <v>0</v>
      </c>
      <c r="K1955" s="196">
        <v>0</v>
      </c>
      <c r="L1955" s="196">
        <v>0</v>
      </c>
      <c r="M1955" s="196">
        <v>0</v>
      </c>
      <c r="N1955" s="196">
        <v>1.3000000000000001E-2</v>
      </c>
      <c r="O1955" s="196">
        <v>0</v>
      </c>
      <c r="P1955" s="196">
        <v>0</v>
      </c>
      <c r="Q1955" s="196">
        <v>0</v>
      </c>
      <c r="R1955" s="196">
        <v>0</v>
      </c>
      <c r="S1955" s="196">
        <v>0</v>
      </c>
      <c r="T1955" s="196">
        <v>0</v>
      </c>
      <c r="U1955" s="196">
        <v>0</v>
      </c>
      <c r="V1955" s="196">
        <v>0</v>
      </c>
      <c r="W1955" s="196">
        <v>0</v>
      </c>
      <c r="X1955" s="196">
        <v>0</v>
      </c>
      <c r="Y1955" s="196">
        <v>0</v>
      </c>
      <c r="Z1955" s="196">
        <v>0</v>
      </c>
      <c r="AA1955" s="196">
        <v>0</v>
      </c>
      <c r="AB1955" s="196">
        <v>0</v>
      </c>
      <c r="AC1955" s="196">
        <v>0</v>
      </c>
      <c r="AD1955" s="196">
        <v>0.57600000000000007</v>
      </c>
      <c r="AE1955" s="196">
        <v>0</v>
      </c>
      <c r="AF1955" s="272">
        <f t="shared" si="123"/>
        <v>1</v>
      </c>
      <c r="AG1955" s="196">
        <f t="shared" si="120"/>
        <v>0.57600000000000007</v>
      </c>
    </row>
    <row r="1956" spans="1:33" s="23" customFormat="1" x14ac:dyDescent="0.25">
      <c r="A1956" s="1">
        <v>2004</v>
      </c>
      <c r="B1956" s="1" t="s">
        <v>25</v>
      </c>
      <c r="C1956" s="1" t="str">
        <f t="shared" si="121"/>
        <v>2004NU</v>
      </c>
      <c r="D1956" s="1" t="s">
        <v>56</v>
      </c>
      <c r="E1956" s="1" t="str">
        <f t="shared" si="122"/>
        <v>2004NUICI</v>
      </c>
      <c r="F1956" s="196">
        <v>0.46399999999999997</v>
      </c>
      <c r="G1956" s="196">
        <v>0.22500000000000001</v>
      </c>
      <c r="H1956" s="196">
        <v>0</v>
      </c>
      <c r="I1956" s="196">
        <v>2E-3</v>
      </c>
      <c r="J1956" s="196">
        <v>4.2000000000000003E-2</v>
      </c>
      <c r="K1956" s="196">
        <v>2E-3</v>
      </c>
      <c r="L1956" s="196">
        <v>0</v>
      </c>
      <c r="M1956" s="196">
        <v>9.0000000000000011E-3</v>
      </c>
      <c r="N1956" s="196">
        <v>1.2E-2</v>
      </c>
      <c r="O1956" s="196">
        <v>0</v>
      </c>
      <c r="P1956" s="196">
        <v>0</v>
      </c>
      <c r="Q1956" s="196">
        <v>0</v>
      </c>
      <c r="R1956" s="196">
        <v>7.5999999999999998E-2</v>
      </c>
      <c r="S1956" s="196">
        <v>0</v>
      </c>
      <c r="T1956" s="196">
        <v>0</v>
      </c>
      <c r="U1956" s="196">
        <v>0</v>
      </c>
      <c r="V1956" s="196">
        <v>0</v>
      </c>
      <c r="W1956" s="196">
        <v>0</v>
      </c>
      <c r="X1956" s="196">
        <v>0</v>
      </c>
      <c r="Y1956" s="196">
        <v>0</v>
      </c>
      <c r="Z1956" s="196">
        <v>0</v>
      </c>
      <c r="AA1956" s="196">
        <v>0</v>
      </c>
      <c r="AB1956" s="196">
        <v>0</v>
      </c>
      <c r="AC1956" s="196">
        <v>0</v>
      </c>
      <c r="AD1956" s="196">
        <v>0.16800000000000001</v>
      </c>
      <c r="AE1956" s="196">
        <v>0</v>
      </c>
      <c r="AF1956" s="272">
        <f t="shared" si="123"/>
        <v>1</v>
      </c>
      <c r="AG1956" s="196">
        <f t="shared" si="120"/>
        <v>0.16800000000000001</v>
      </c>
    </row>
    <row r="1957" spans="1:33" s="23" customFormat="1" x14ac:dyDescent="0.25">
      <c r="A1957" s="1">
        <v>2004</v>
      </c>
      <c r="B1957" s="1" t="s">
        <v>25</v>
      </c>
      <c r="C1957" s="1" t="str">
        <f t="shared" si="121"/>
        <v>2004NU</v>
      </c>
      <c r="D1957" s="1" t="s">
        <v>58</v>
      </c>
      <c r="E1957" s="1" t="str">
        <f t="shared" si="122"/>
        <v>2004NUResidential</v>
      </c>
      <c r="F1957" s="196">
        <v>0.20800000000000002</v>
      </c>
      <c r="G1957" s="196">
        <v>0.13</v>
      </c>
      <c r="H1957" s="196">
        <v>0</v>
      </c>
      <c r="I1957" s="196">
        <v>0.14000000000000001</v>
      </c>
      <c r="J1957" s="196">
        <v>2E-3</v>
      </c>
      <c r="K1957" s="196">
        <v>0.01</v>
      </c>
      <c r="L1957" s="196">
        <v>0</v>
      </c>
      <c r="M1957" s="196">
        <v>6.9999999999999993E-3</v>
      </c>
      <c r="N1957" s="196">
        <v>0.04</v>
      </c>
      <c r="O1957" s="196">
        <v>0</v>
      </c>
      <c r="P1957" s="196">
        <v>0</v>
      </c>
      <c r="Q1957" s="196">
        <v>0</v>
      </c>
      <c r="R1957" s="196">
        <v>0</v>
      </c>
      <c r="S1957" s="196">
        <v>0</v>
      </c>
      <c r="T1957" s="196">
        <v>0</v>
      </c>
      <c r="U1957" s="196">
        <v>0</v>
      </c>
      <c r="V1957" s="196">
        <v>0</v>
      </c>
      <c r="W1957" s="196">
        <v>0</v>
      </c>
      <c r="X1957" s="196">
        <v>0</v>
      </c>
      <c r="Y1957" s="196">
        <v>0</v>
      </c>
      <c r="Z1957" s="196">
        <v>0</v>
      </c>
      <c r="AA1957" s="196">
        <v>0</v>
      </c>
      <c r="AB1957" s="196">
        <v>0</v>
      </c>
      <c r="AC1957" s="196">
        <v>0</v>
      </c>
      <c r="AD1957" s="196">
        <v>0.46299999999999997</v>
      </c>
      <c r="AE1957" s="196">
        <v>0</v>
      </c>
      <c r="AF1957" s="272">
        <f t="shared" si="123"/>
        <v>1</v>
      </c>
      <c r="AG1957" s="196">
        <f t="shared" si="120"/>
        <v>0.46299999999999997</v>
      </c>
    </row>
    <row r="1958" spans="1:33" s="23" customFormat="1" x14ac:dyDescent="0.25">
      <c r="A1958" s="1">
        <v>2005</v>
      </c>
      <c r="B1958" s="1" t="s">
        <v>25</v>
      </c>
      <c r="C1958" s="1" t="str">
        <f t="shared" si="121"/>
        <v>2005NU</v>
      </c>
      <c r="D1958" s="1" t="s">
        <v>57</v>
      </c>
      <c r="E1958" s="1" t="str">
        <f t="shared" si="122"/>
        <v>2005NUC&amp;D</v>
      </c>
      <c r="F1958" s="196">
        <v>0</v>
      </c>
      <c r="G1958" s="196">
        <v>9.0000000000000011E-3</v>
      </c>
      <c r="H1958" s="196">
        <v>0</v>
      </c>
      <c r="I1958" s="196">
        <v>0.40200000000000002</v>
      </c>
      <c r="J1958" s="196">
        <v>0</v>
      </c>
      <c r="K1958" s="196">
        <v>0</v>
      </c>
      <c r="L1958" s="196">
        <v>0</v>
      </c>
      <c r="M1958" s="196">
        <v>0</v>
      </c>
      <c r="N1958" s="196">
        <v>1.3000000000000001E-2</v>
      </c>
      <c r="O1958" s="196">
        <v>0</v>
      </c>
      <c r="P1958" s="196">
        <v>0</v>
      </c>
      <c r="Q1958" s="196">
        <v>0</v>
      </c>
      <c r="R1958" s="196">
        <v>0</v>
      </c>
      <c r="S1958" s="196">
        <v>0</v>
      </c>
      <c r="T1958" s="196">
        <v>0</v>
      </c>
      <c r="U1958" s="196">
        <v>0</v>
      </c>
      <c r="V1958" s="196">
        <v>0</v>
      </c>
      <c r="W1958" s="196">
        <v>0</v>
      </c>
      <c r="X1958" s="196">
        <v>0</v>
      </c>
      <c r="Y1958" s="196">
        <v>0</v>
      </c>
      <c r="Z1958" s="196">
        <v>0</v>
      </c>
      <c r="AA1958" s="196">
        <v>0</v>
      </c>
      <c r="AB1958" s="196">
        <v>0</v>
      </c>
      <c r="AC1958" s="196">
        <v>0</v>
      </c>
      <c r="AD1958" s="196">
        <v>0.57600000000000007</v>
      </c>
      <c r="AE1958" s="196">
        <v>0</v>
      </c>
      <c r="AF1958" s="272">
        <f t="shared" si="123"/>
        <v>1</v>
      </c>
      <c r="AG1958" s="196">
        <f t="shared" ref="AG1958:AG2021" si="124">SUM(S1958:AE1958)</f>
        <v>0.57600000000000007</v>
      </c>
    </row>
    <row r="1959" spans="1:33" s="23" customFormat="1" x14ac:dyDescent="0.25">
      <c r="A1959" s="1">
        <v>2005</v>
      </c>
      <c r="B1959" s="1" t="s">
        <v>25</v>
      </c>
      <c r="C1959" s="1" t="str">
        <f t="shared" si="121"/>
        <v>2005NU</v>
      </c>
      <c r="D1959" s="1" t="s">
        <v>56</v>
      </c>
      <c r="E1959" s="1" t="str">
        <f t="shared" si="122"/>
        <v>2005NUICI</v>
      </c>
      <c r="F1959" s="196">
        <v>0.46399999999999997</v>
      </c>
      <c r="G1959" s="196">
        <v>0.22500000000000001</v>
      </c>
      <c r="H1959" s="196">
        <v>0</v>
      </c>
      <c r="I1959" s="196">
        <v>2E-3</v>
      </c>
      <c r="J1959" s="196">
        <v>4.2000000000000003E-2</v>
      </c>
      <c r="K1959" s="196">
        <v>2E-3</v>
      </c>
      <c r="L1959" s="196">
        <v>0</v>
      </c>
      <c r="M1959" s="196">
        <v>9.0000000000000011E-3</v>
      </c>
      <c r="N1959" s="196">
        <v>1.2E-2</v>
      </c>
      <c r="O1959" s="196">
        <v>0</v>
      </c>
      <c r="P1959" s="196">
        <v>0</v>
      </c>
      <c r="Q1959" s="196">
        <v>0</v>
      </c>
      <c r="R1959" s="196">
        <v>7.5999999999999998E-2</v>
      </c>
      <c r="S1959" s="196">
        <v>0</v>
      </c>
      <c r="T1959" s="196">
        <v>0</v>
      </c>
      <c r="U1959" s="196">
        <v>0</v>
      </c>
      <c r="V1959" s="196">
        <v>0</v>
      </c>
      <c r="W1959" s="196">
        <v>0</v>
      </c>
      <c r="X1959" s="196">
        <v>0</v>
      </c>
      <c r="Y1959" s="196">
        <v>0</v>
      </c>
      <c r="Z1959" s="196">
        <v>0</v>
      </c>
      <c r="AA1959" s="196">
        <v>0</v>
      </c>
      <c r="AB1959" s="196">
        <v>0</v>
      </c>
      <c r="AC1959" s="196">
        <v>0</v>
      </c>
      <c r="AD1959" s="196">
        <v>0.16800000000000001</v>
      </c>
      <c r="AE1959" s="196">
        <v>0</v>
      </c>
      <c r="AF1959" s="272">
        <f t="shared" si="123"/>
        <v>1</v>
      </c>
      <c r="AG1959" s="196">
        <f t="shared" si="124"/>
        <v>0.16800000000000001</v>
      </c>
    </row>
    <row r="1960" spans="1:33" s="23" customFormat="1" x14ac:dyDescent="0.25">
      <c r="A1960" s="1">
        <v>2005</v>
      </c>
      <c r="B1960" s="1" t="s">
        <v>25</v>
      </c>
      <c r="C1960" s="1" t="str">
        <f t="shared" si="121"/>
        <v>2005NU</v>
      </c>
      <c r="D1960" s="1" t="s">
        <v>58</v>
      </c>
      <c r="E1960" s="1" t="str">
        <f t="shared" si="122"/>
        <v>2005NUResidential</v>
      </c>
      <c r="F1960" s="196">
        <v>0.20800000000000002</v>
      </c>
      <c r="G1960" s="196">
        <v>0.13</v>
      </c>
      <c r="H1960" s="196">
        <v>0</v>
      </c>
      <c r="I1960" s="196">
        <v>0.14000000000000001</v>
      </c>
      <c r="J1960" s="196">
        <v>2E-3</v>
      </c>
      <c r="K1960" s="196">
        <v>0.01</v>
      </c>
      <c r="L1960" s="196">
        <v>0</v>
      </c>
      <c r="M1960" s="196">
        <v>6.9999999999999993E-3</v>
      </c>
      <c r="N1960" s="196">
        <v>0.04</v>
      </c>
      <c r="O1960" s="196">
        <v>0</v>
      </c>
      <c r="P1960" s="196">
        <v>0</v>
      </c>
      <c r="Q1960" s="196">
        <v>0</v>
      </c>
      <c r="R1960" s="196">
        <v>0</v>
      </c>
      <c r="S1960" s="196">
        <v>0</v>
      </c>
      <c r="T1960" s="196">
        <v>0</v>
      </c>
      <c r="U1960" s="196">
        <v>0</v>
      </c>
      <c r="V1960" s="196">
        <v>0</v>
      </c>
      <c r="W1960" s="196">
        <v>0</v>
      </c>
      <c r="X1960" s="196">
        <v>0</v>
      </c>
      <c r="Y1960" s="196">
        <v>0</v>
      </c>
      <c r="Z1960" s="196">
        <v>0</v>
      </c>
      <c r="AA1960" s="196">
        <v>0</v>
      </c>
      <c r="AB1960" s="196">
        <v>0</v>
      </c>
      <c r="AC1960" s="196">
        <v>0</v>
      </c>
      <c r="AD1960" s="196">
        <v>0.46299999999999997</v>
      </c>
      <c r="AE1960" s="196">
        <v>0</v>
      </c>
      <c r="AF1960" s="272">
        <f t="shared" si="123"/>
        <v>1</v>
      </c>
      <c r="AG1960" s="196">
        <f t="shared" si="124"/>
        <v>0.46299999999999997</v>
      </c>
    </row>
    <row r="1961" spans="1:33" s="23" customFormat="1" x14ac:dyDescent="0.25">
      <c r="A1961" s="1">
        <v>2006</v>
      </c>
      <c r="B1961" s="1" t="s">
        <v>25</v>
      </c>
      <c r="C1961" s="1" t="str">
        <f t="shared" si="121"/>
        <v>2006NU</v>
      </c>
      <c r="D1961" s="1" t="s">
        <v>57</v>
      </c>
      <c r="E1961" s="1" t="str">
        <f t="shared" si="122"/>
        <v>2006NUC&amp;D</v>
      </c>
      <c r="F1961" s="196">
        <v>0</v>
      </c>
      <c r="G1961" s="196">
        <v>9.0000000000000011E-3</v>
      </c>
      <c r="H1961" s="196">
        <v>0</v>
      </c>
      <c r="I1961" s="196">
        <v>0.40200000000000002</v>
      </c>
      <c r="J1961" s="196">
        <v>0</v>
      </c>
      <c r="K1961" s="196">
        <v>0</v>
      </c>
      <c r="L1961" s="196">
        <v>0</v>
      </c>
      <c r="M1961" s="196">
        <v>0</v>
      </c>
      <c r="N1961" s="196">
        <v>1.3000000000000001E-2</v>
      </c>
      <c r="O1961" s="196">
        <v>0</v>
      </c>
      <c r="P1961" s="196">
        <v>0</v>
      </c>
      <c r="Q1961" s="196">
        <v>0</v>
      </c>
      <c r="R1961" s="196">
        <v>0</v>
      </c>
      <c r="S1961" s="196">
        <v>0</v>
      </c>
      <c r="T1961" s="196">
        <v>0</v>
      </c>
      <c r="U1961" s="196">
        <v>0</v>
      </c>
      <c r="V1961" s="196">
        <v>0</v>
      </c>
      <c r="W1961" s="196">
        <v>0</v>
      </c>
      <c r="X1961" s="196">
        <v>0</v>
      </c>
      <c r="Y1961" s="196">
        <v>0</v>
      </c>
      <c r="Z1961" s="196">
        <v>0</v>
      </c>
      <c r="AA1961" s="196">
        <v>0</v>
      </c>
      <c r="AB1961" s="196">
        <v>0</v>
      </c>
      <c r="AC1961" s="196">
        <v>0</v>
      </c>
      <c r="AD1961" s="196">
        <v>0.57600000000000007</v>
      </c>
      <c r="AE1961" s="196">
        <v>0</v>
      </c>
      <c r="AF1961" s="272">
        <f t="shared" si="123"/>
        <v>1</v>
      </c>
      <c r="AG1961" s="196">
        <f t="shared" si="124"/>
        <v>0.57600000000000007</v>
      </c>
    </row>
    <row r="1962" spans="1:33" s="23" customFormat="1" x14ac:dyDescent="0.25">
      <c r="A1962" s="1">
        <v>2006</v>
      </c>
      <c r="B1962" s="1" t="s">
        <v>25</v>
      </c>
      <c r="C1962" s="1" t="str">
        <f t="shared" si="121"/>
        <v>2006NU</v>
      </c>
      <c r="D1962" s="1" t="s">
        <v>56</v>
      </c>
      <c r="E1962" s="1" t="str">
        <f t="shared" si="122"/>
        <v>2006NUICI</v>
      </c>
      <c r="F1962" s="196">
        <v>0.46399999999999997</v>
      </c>
      <c r="G1962" s="196">
        <v>0.22500000000000001</v>
      </c>
      <c r="H1962" s="196">
        <v>0</v>
      </c>
      <c r="I1962" s="196">
        <v>2E-3</v>
      </c>
      <c r="J1962" s="196">
        <v>4.2000000000000003E-2</v>
      </c>
      <c r="K1962" s="196">
        <v>2E-3</v>
      </c>
      <c r="L1962" s="196">
        <v>0</v>
      </c>
      <c r="M1962" s="196">
        <v>9.0000000000000011E-3</v>
      </c>
      <c r="N1962" s="196">
        <v>1.2E-2</v>
      </c>
      <c r="O1962" s="196">
        <v>0</v>
      </c>
      <c r="P1962" s="196">
        <v>0</v>
      </c>
      <c r="Q1962" s="196">
        <v>0</v>
      </c>
      <c r="R1962" s="196">
        <v>7.5999999999999998E-2</v>
      </c>
      <c r="S1962" s="196">
        <v>0</v>
      </c>
      <c r="T1962" s="196">
        <v>0</v>
      </c>
      <c r="U1962" s="196">
        <v>0</v>
      </c>
      <c r="V1962" s="196">
        <v>0</v>
      </c>
      <c r="W1962" s="196">
        <v>0</v>
      </c>
      <c r="X1962" s="196">
        <v>0</v>
      </c>
      <c r="Y1962" s="196">
        <v>0</v>
      </c>
      <c r="Z1962" s="196">
        <v>0</v>
      </c>
      <c r="AA1962" s="196">
        <v>0</v>
      </c>
      <c r="AB1962" s="196">
        <v>0</v>
      </c>
      <c r="AC1962" s="196">
        <v>0</v>
      </c>
      <c r="AD1962" s="196">
        <v>0.16800000000000001</v>
      </c>
      <c r="AE1962" s="196">
        <v>0</v>
      </c>
      <c r="AF1962" s="272">
        <f t="shared" si="123"/>
        <v>1</v>
      </c>
      <c r="AG1962" s="196">
        <f t="shared" si="124"/>
        <v>0.16800000000000001</v>
      </c>
    </row>
    <row r="1963" spans="1:33" s="23" customFormat="1" x14ac:dyDescent="0.25">
      <c r="A1963" s="1">
        <v>2006</v>
      </c>
      <c r="B1963" s="1" t="s">
        <v>25</v>
      </c>
      <c r="C1963" s="1" t="str">
        <f t="shared" si="121"/>
        <v>2006NU</v>
      </c>
      <c r="D1963" s="1" t="s">
        <v>58</v>
      </c>
      <c r="E1963" s="1" t="str">
        <f t="shared" si="122"/>
        <v>2006NUResidential</v>
      </c>
      <c r="F1963" s="196">
        <v>0.20800000000000002</v>
      </c>
      <c r="G1963" s="196">
        <v>0.13</v>
      </c>
      <c r="H1963" s="196">
        <v>0</v>
      </c>
      <c r="I1963" s="196">
        <v>0.14000000000000001</v>
      </c>
      <c r="J1963" s="196">
        <v>2E-3</v>
      </c>
      <c r="K1963" s="196">
        <v>0.01</v>
      </c>
      <c r="L1963" s="196">
        <v>0</v>
      </c>
      <c r="M1963" s="196">
        <v>6.9999999999999993E-3</v>
      </c>
      <c r="N1963" s="196">
        <v>0.04</v>
      </c>
      <c r="O1963" s="196">
        <v>0</v>
      </c>
      <c r="P1963" s="196">
        <v>0</v>
      </c>
      <c r="Q1963" s="196">
        <v>0</v>
      </c>
      <c r="R1963" s="196">
        <v>0</v>
      </c>
      <c r="S1963" s="196">
        <v>0</v>
      </c>
      <c r="T1963" s="196">
        <v>0</v>
      </c>
      <c r="U1963" s="196">
        <v>0</v>
      </c>
      <c r="V1963" s="196">
        <v>0</v>
      </c>
      <c r="W1963" s="196">
        <v>0</v>
      </c>
      <c r="X1963" s="196">
        <v>0</v>
      </c>
      <c r="Y1963" s="196">
        <v>0</v>
      </c>
      <c r="Z1963" s="196">
        <v>0</v>
      </c>
      <c r="AA1963" s="196">
        <v>0</v>
      </c>
      <c r="AB1963" s="196">
        <v>0</v>
      </c>
      <c r="AC1963" s="196">
        <v>0</v>
      </c>
      <c r="AD1963" s="196">
        <v>0.46299999999999997</v>
      </c>
      <c r="AE1963" s="196">
        <v>0</v>
      </c>
      <c r="AF1963" s="272">
        <f t="shared" si="123"/>
        <v>1</v>
      </c>
      <c r="AG1963" s="196">
        <f t="shared" si="124"/>
        <v>0.46299999999999997</v>
      </c>
    </row>
    <row r="1964" spans="1:33" s="23" customFormat="1" x14ac:dyDescent="0.25">
      <c r="A1964" s="1">
        <v>2007</v>
      </c>
      <c r="B1964" s="1" t="s">
        <v>25</v>
      </c>
      <c r="C1964" s="1" t="str">
        <f t="shared" si="121"/>
        <v>2007NU</v>
      </c>
      <c r="D1964" s="1" t="s">
        <v>57</v>
      </c>
      <c r="E1964" s="1" t="str">
        <f t="shared" si="122"/>
        <v>2007NUC&amp;D</v>
      </c>
      <c r="F1964" s="196">
        <v>0</v>
      </c>
      <c r="G1964" s="196">
        <v>9.0000000000000011E-3</v>
      </c>
      <c r="H1964" s="196">
        <v>0</v>
      </c>
      <c r="I1964" s="196">
        <v>0.40200000000000002</v>
      </c>
      <c r="J1964" s="196">
        <v>0</v>
      </c>
      <c r="K1964" s="196">
        <v>0</v>
      </c>
      <c r="L1964" s="196">
        <v>0</v>
      </c>
      <c r="M1964" s="196">
        <v>0</v>
      </c>
      <c r="N1964" s="196">
        <v>1.3000000000000001E-2</v>
      </c>
      <c r="O1964" s="196">
        <v>0</v>
      </c>
      <c r="P1964" s="196">
        <v>0</v>
      </c>
      <c r="Q1964" s="196">
        <v>0</v>
      </c>
      <c r="R1964" s="196">
        <v>0</v>
      </c>
      <c r="S1964" s="196">
        <v>0</v>
      </c>
      <c r="T1964" s="196">
        <v>0</v>
      </c>
      <c r="U1964" s="196">
        <v>0</v>
      </c>
      <c r="V1964" s="196">
        <v>0</v>
      </c>
      <c r="W1964" s="196">
        <v>0</v>
      </c>
      <c r="X1964" s="196">
        <v>0</v>
      </c>
      <c r="Y1964" s="196">
        <v>0</v>
      </c>
      <c r="Z1964" s="196">
        <v>0</v>
      </c>
      <c r="AA1964" s="196">
        <v>0</v>
      </c>
      <c r="AB1964" s="196">
        <v>0</v>
      </c>
      <c r="AC1964" s="196">
        <v>0</v>
      </c>
      <c r="AD1964" s="196">
        <v>0.57600000000000007</v>
      </c>
      <c r="AE1964" s="196">
        <v>0</v>
      </c>
      <c r="AF1964" s="272">
        <f t="shared" si="123"/>
        <v>1</v>
      </c>
      <c r="AG1964" s="196">
        <f t="shared" si="124"/>
        <v>0.57600000000000007</v>
      </c>
    </row>
    <row r="1965" spans="1:33" s="23" customFormat="1" x14ac:dyDescent="0.25">
      <c r="A1965" s="1">
        <v>2007</v>
      </c>
      <c r="B1965" s="1" t="s">
        <v>25</v>
      </c>
      <c r="C1965" s="1" t="str">
        <f t="shared" si="121"/>
        <v>2007NU</v>
      </c>
      <c r="D1965" s="1" t="s">
        <v>56</v>
      </c>
      <c r="E1965" s="1" t="str">
        <f t="shared" si="122"/>
        <v>2007NUICI</v>
      </c>
      <c r="F1965" s="196">
        <v>0.46399999999999997</v>
      </c>
      <c r="G1965" s="196">
        <v>0.22500000000000001</v>
      </c>
      <c r="H1965" s="196">
        <v>0</v>
      </c>
      <c r="I1965" s="196">
        <v>2E-3</v>
      </c>
      <c r="J1965" s="196">
        <v>4.2000000000000003E-2</v>
      </c>
      <c r="K1965" s="196">
        <v>2E-3</v>
      </c>
      <c r="L1965" s="196">
        <v>0</v>
      </c>
      <c r="M1965" s="196">
        <v>9.0000000000000011E-3</v>
      </c>
      <c r="N1965" s="196">
        <v>1.2E-2</v>
      </c>
      <c r="O1965" s="196">
        <v>0</v>
      </c>
      <c r="P1965" s="196">
        <v>0</v>
      </c>
      <c r="Q1965" s="196">
        <v>0</v>
      </c>
      <c r="R1965" s="196">
        <v>7.5999999999999998E-2</v>
      </c>
      <c r="S1965" s="196">
        <v>0</v>
      </c>
      <c r="T1965" s="196">
        <v>0</v>
      </c>
      <c r="U1965" s="196">
        <v>0</v>
      </c>
      <c r="V1965" s="196">
        <v>0</v>
      </c>
      <c r="W1965" s="196">
        <v>0</v>
      </c>
      <c r="X1965" s="196">
        <v>0</v>
      </c>
      <c r="Y1965" s="196">
        <v>0</v>
      </c>
      <c r="Z1965" s="196">
        <v>0</v>
      </c>
      <c r="AA1965" s="196">
        <v>0</v>
      </c>
      <c r="AB1965" s="196">
        <v>0</v>
      </c>
      <c r="AC1965" s="196">
        <v>0</v>
      </c>
      <c r="AD1965" s="196">
        <v>0.16800000000000001</v>
      </c>
      <c r="AE1965" s="196">
        <v>0</v>
      </c>
      <c r="AF1965" s="272">
        <f t="shared" si="123"/>
        <v>1</v>
      </c>
      <c r="AG1965" s="196">
        <f t="shared" si="124"/>
        <v>0.16800000000000001</v>
      </c>
    </row>
    <row r="1966" spans="1:33" s="23" customFormat="1" x14ac:dyDescent="0.25">
      <c r="A1966" s="1">
        <v>2007</v>
      </c>
      <c r="B1966" s="1" t="s">
        <v>25</v>
      </c>
      <c r="C1966" s="1" t="str">
        <f t="shared" si="121"/>
        <v>2007NU</v>
      </c>
      <c r="D1966" s="1" t="s">
        <v>58</v>
      </c>
      <c r="E1966" s="1" t="str">
        <f t="shared" si="122"/>
        <v>2007NUResidential</v>
      </c>
      <c r="F1966" s="196">
        <v>0.20800000000000002</v>
      </c>
      <c r="G1966" s="196">
        <v>0.13</v>
      </c>
      <c r="H1966" s="196">
        <v>0</v>
      </c>
      <c r="I1966" s="196">
        <v>0.14000000000000001</v>
      </c>
      <c r="J1966" s="196">
        <v>2E-3</v>
      </c>
      <c r="K1966" s="196">
        <v>0.01</v>
      </c>
      <c r="L1966" s="196">
        <v>0</v>
      </c>
      <c r="M1966" s="196">
        <v>6.9999999999999993E-3</v>
      </c>
      <c r="N1966" s="196">
        <v>0.04</v>
      </c>
      <c r="O1966" s="196">
        <v>0</v>
      </c>
      <c r="P1966" s="196">
        <v>0</v>
      </c>
      <c r="Q1966" s="196">
        <v>0</v>
      </c>
      <c r="R1966" s="196">
        <v>0</v>
      </c>
      <c r="S1966" s="196">
        <v>0</v>
      </c>
      <c r="T1966" s="196">
        <v>0</v>
      </c>
      <c r="U1966" s="196">
        <v>0</v>
      </c>
      <c r="V1966" s="196">
        <v>0</v>
      </c>
      <c r="W1966" s="196">
        <v>0</v>
      </c>
      <c r="X1966" s="196">
        <v>0</v>
      </c>
      <c r="Y1966" s="196">
        <v>0</v>
      </c>
      <c r="Z1966" s="196">
        <v>0</v>
      </c>
      <c r="AA1966" s="196">
        <v>0</v>
      </c>
      <c r="AB1966" s="196">
        <v>0</v>
      </c>
      <c r="AC1966" s="196">
        <v>0</v>
      </c>
      <c r="AD1966" s="196">
        <v>0.46299999999999997</v>
      </c>
      <c r="AE1966" s="196">
        <v>0</v>
      </c>
      <c r="AF1966" s="272">
        <f t="shared" si="123"/>
        <v>1</v>
      </c>
      <c r="AG1966" s="196">
        <f t="shared" si="124"/>
        <v>0.46299999999999997</v>
      </c>
    </row>
    <row r="1967" spans="1:33" s="23" customFormat="1" x14ac:dyDescent="0.25">
      <c r="A1967" s="1">
        <v>2008</v>
      </c>
      <c r="B1967" s="1" t="s">
        <v>25</v>
      </c>
      <c r="C1967" s="1" t="str">
        <f t="shared" si="121"/>
        <v>2008NU</v>
      </c>
      <c r="D1967" s="1" t="s">
        <v>57</v>
      </c>
      <c r="E1967" s="1" t="str">
        <f t="shared" si="122"/>
        <v>2008NUC&amp;D</v>
      </c>
      <c r="F1967" s="196">
        <v>2.5000000000000001E-4</v>
      </c>
      <c r="G1967" s="196">
        <v>3.3900000000000002E-3</v>
      </c>
      <c r="H1967" s="196">
        <v>2.5000000000000001E-4</v>
      </c>
      <c r="I1967" s="196">
        <v>0.51572000000000007</v>
      </c>
      <c r="J1967" s="196">
        <v>1.2999999999999999E-4</v>
      </c>
      <c r="K1967" s="196">
        <v>2.0000000000000001E-4</v>
      </c>
      <c r="L1967" s="196">
        <v>1E-4</v>
      </c>
      <c r="M1967" s="265">
        <v>1.2999999999999999E-4</v>
      </c>
      <c r="N1967" s="196">
        <v>1.89E-3</v>
      </c>
      <c r="O1967" s="196">
        <v>0</v>
      </c>
      <c r="P1967" s="196">
        <v>0</v>
      </c>
      <c r="Q1967" s="196">
        <v>0</v>
      </c>
      <c r="R1967" s="196">
        <v>0</v>
      </c>
      <c r="S1967" s="196">
        <v>0.44664999999999999</v>
      </c>
      <c r="T1967" s="196">
        <v>1.3000000000000001E-2</v>
      </c>
      <c r="U1967" s="196">
        <v>5.1200000000000004E-3</v>
      </c>
      <c r="V1967" s="196">
        <v>0</v>
      </c>
      <c r="W1967" s="196">
        <v>9.060000000000127E-3</v>
      </c>
      <c r="X1967" s="196">
        <v>1.66E-3</v>
      </c>
      <c r="Y1967" s="197">
        <v>0</v>
      </c>
      <c r="Z1967" s="265">
        <v>1.8000000000000001E-4</v>
      </c>
      <c r="AA1967" s="196">
        <v>1.3900000000000002E-3</v>
      </c>
      <c r="AB1967" s="196">
        <v>0</v>
      </c>
      <c r="AC1967" s="196">
        <v>0</v>
      </c>
      <c r="AD1967" s="196">
        <v>0</v>
      </c>
      <c r="AE1967" s="196">
        <v>8.7999999999999992E-4</v>
      </c>
      <c r="AF1967" s="272">
        <f t="shared" si="123"/>
        <v>1</v>
      </c>
      <c r="AG1967" s="196">
        <f t="shared" si="124"/>
        <v>0.47794000000000014</v>
      </c>
    </row>
    <row r="1968" spans="1:33" s="23" customFormat="1" x14ac:dyDescent="0.25">
      <c r="A1968" s="1">
        <v>2008</v>
      </c>
      <c r="B1968" s="1" t="s">
        <v>25</v>
      </c>
      <c r="C1968" s="1" t="str">
        <f t="shared" si="121"/>
        <v>2008NU</v>
      </c>
      <c r="D1968" s="1" t="s">
        <v>56</v>
      </c>
      <c r="E1968" s="1" t="str">
        <f t="shared" si="122"/>
        <v>2008NUICI</v>
      </c>
      <c r="F1968" s="196">
        <v>0.40381</v>
      </c>
      <c r="G1968" s="196">
        <v>0.34569000000000005</v>
      </c>
      <c r="H1968" s="196">
        <v>5.1100000000000007E-2</v>
      </c>
      <c r="I1968" s="196">
        <v>9.0399999999999994E-3</v>
      </c>
      <c r="J1968" s="196">
        <v>1.48E-3</v>
      </c>
      <c r="K1968" s="196">
        <v>1.4999999999999999E-4</v>
      </c>
      <c r="L1968" s="196">
        <v>1.4999999999999999E-4</v>
      </c>
      <c r="M1968" s="265">
        <v>2.7699999999999999E-3</v>
      </c>
      <c r="N1968" s="196">
        <v>5.5300000000000002E-3</v>
      </c>
      <c r="O1968" s="196">
        <v>0</v>
      </c>
      <c r="P1968" s="196">
        <v>0</v>
      </c>
      <c r="Q1968" s="196">
        <v>0</v>
      </c>
      <c r="R1968" s="196">
        <v>7.0399999999999994E-3</v>
      </c>
      <c r="S1968" s="196">
        <v>2.1199999999999999E-3</v>
      </c>
      <c r="T1968" s="196">
        <v>0</v>
      </c>
      <c r="U1968" s="196">
        <v>7.3150000000000007E-2</v>
      </c>
      <c r="V1968" s="196">
        <v>0</v>
      </c>
      <c r="W1968" s="196">
        <v>1.5039999999999665E-2</v>
      </c>
      <c r="X1968" s="196">
        <v>8.1159999999999996E-2</v>
      </c>
      <c r="Y1968" s="196">
        <v>0</v>
      </c>
      <c r="Z1968" s="265">
        <v>6.4000000000000005E-4</v>
      </c>
      <c r="AA1968" s="196">
        <v>1.2999999999999999E-4</v>
      </c>
      <c r="AB1968" s="196">
        <v>0</v>
      </c>
      <c r="AC1968" s="196">
        <v>0</v>
      </c>
      <c r="AD1968" s="196">
        <v>0</v>
      </c>
      <c r="AE1968" s="196">
        <v>1E-3</v>
      </c>
      <c r="AF1968" s="272">
        <f t="shared" si="123"/>
        <v>1</v>
      </c>
      <c r="AG1968" s="196">
        <f t="shared" si="124"/>
        <v>0.17323999999999967</v>
      </c>
    </row>
    <row r="1969" spans="1:33" s="23" customFormat="1" x14ac:dyDescent="0.25">
      <c r="A1969" s="1">
        <v>2008</v>
      </c>
      <c r="B1969" s="1" t="s">
        <v>25</v>
      </c>
      <c r="C1969" s="1" t="str">
        <f t="shared" si="121"/>
        <v>2008NU</v>
      </c>
      <c r="D1969" s="1" t="s">
        <v>58</v>
      </c>
      <c r="E1969" s="1" t="str">
        <f t="shared" si="122"/>
        <v>2008NUResidential</v>
      </c>
      <c r="F1969" s="196">
        <v>0.27300000000000002</v>
      </c>
      <c r="G1969" s="196">
        <v>0.124</v>
      </c>
      <c r="H1969" s="196">
        <v>6.3E-2</v>
      </c>
      <c r="I1969" s="196">
        <v>5.0000000000000001E-3</v>
      </c>
      <c r="J1969" s="196">
        <v>4.2939999999999999E-2</v>
      </c>
      <c r="K1969" s="196">
        <v>6.7019999999999996E-2</v>
      </c>
      <c r="L1969" s="196">
        <v>6.7019999999999996E-2</v>
      </c>
      <c r="M1969" s="265">
        <v>1.9709999999999998E-2</v>
      </c>
      <c r="N1969" s="196">
        <v>3.9420000000000004E-2</v>
      </c>
      <c r="O1969" s="196">
        <v>0</v>
      </c>
      <c r="P1969" s="196">
        <v>0</v>
      </c>
      <c r="Q1969" s="196">
        <v>7.6730000000000007E-2</v>
      </c>
      <c r="R1969" s="196">
        <v>0</v>
      </c>
      <c r="S1969" s="196">
        <v>5.0000000000000001E-3</v>
      </c>
      <c r="T1969" s="196">
        <v>0</v>
      </c>
      <c r="U1969" s="196">
        <v>9.8000000000000004E-2</v>
      </c>
      <c r="V1969" s="196">
        <v>0</v>
      </c>
      <c r="W1969" s="196">
        <v>5.7980000000000038E-2</v>
      </c>
      <c r="X1969" s="196">
        <v>5.5E-2</v>
      </c>
      <c r="Y1969" s="197">
        <v>0</v>
      </c>
      <c r="Z1969" s="265">
        <v>1.1800000000000001E-3</v>
      </c>
      <c r="AA1969" s="196">
        <v>2E-3</v>
      </c>
      <c r="AB1969" s="196">
        <v>0</v>
      </c>
      <c r="AC1969" s="196">
        <v>0</v>
      </c>
      <c r="AD1969" s="196">
        <v>0</v>
      </c>
      <c r="AE1969" s="196">
        <v>3.0000000000000001E-3</v>
      </c>
      <c r="AF1969" s="272">
        <f t="shared" si="123"/>
        <v>1</v>
      </c>
      <c r="AG1969" s="196">
        <f t="shared" si="124"/>
        <v>0.22216000000000002</v>
      </c>
    </row>
    <row r="1970" spans="1:33" s="23" customFormat="1" x14ac:dyDescent="0.25">
      <c r="A1970" s="1">
        <v>2009</v>
      </c>
      <c r="B1970" s="1" t="s">
        <v>25</v>
      </c>
      <c r="C1970" s="1" t="str">
        <f t="shared" si="121"/>
        <v>2009NU</v>
      </c>
      <c r="D1970" s="1" t="s">
        <v>57</v>
      </c>
      <c r="E1970" s="1" t="str">
        <f t="shared" si="122"/>
        <v>2009NUC&amp;D</v>
      </c>
      <c r="F1970" s="196">
        <v>2.5000000000000001E-4</v>
      </c>
      <c r="G1970" s="196">
        <v>3.3900000000000002E-3</v>
      </c>
      <c r="H1970" s="196">
        <v>2.5000000000000001E-4</v>
      </c>
      <c r="I1970" s="196">
        <v>0.51572000000000007</v>
      </c>
      <c r="J1970" s="196">
        <v>1.2999999999999999E-4</v>
      </c>
      <c r="K1970" s="196">
        <v>2.0000000000000001E-4</v>
      </c>
      <c r="L1970" s="196">
        <v>1E-4</v>
      </c>
      <c r="M1970" s="265">
        <v>1.2999999999999999E-4</v>
      </c>
      <c r="N1970" s="196">
        <v>1.89E-3</v>
      </c>
      <c r="O1970" s="196">
        <v>0</v>
      </c>
      <c r="P1970" s="196">
        <v>0</v>
      </c>
      <c r="Q1970" s="196">
        <v>0</v>
      </c>
      <c r="R1970" s="196">
        <v>0</v>
      </c>
      <c r="S1970" s="196">
        <v>0.44664999999999999</v>
      </c>
      <c r="T1970" s="196">
        <v>1.3000000000000001E-2</v>
      </c>
      <c r="U1970" s="196">
        <v>5.1200000000000004E-3</v>
      </c>
      <c r="V1970" s="196">
        <v>0</v>
      </c>
      <c r="W1970" s="196">
        <v>9.060000000000127E-3</v>
      </c>
      <c r="X1970" s="196">
        <v>1.66E-3</v>
      </c>
      <c r="Y1970" s="197">
        <v>0</v>
      </c>
      <c r="Z1970" s="265">
        <v>1.8000000000000001E-4</v>
      </c>
      <c r="AA1970" s="196">
        <v>1.3900000000000002E-3</v>
      </c>
      <c r="AB1970" s="196">
        <v>0</v>
      </c>
      <c r="AC1970" s="196">
        <v>0</v>
      </c>
      <c r="AD1970" s="196">
        <v>0</v>
      </c>
      <c r="AE1970" s="196">
        <v>8.7999999999999992E-4</v>
      </c>
      <c r="AF1970" s="272">
        <f t="shared" si="123"/>
        <v>1</v>
      </c>
      <c r="AG1970" s="196">
        <f t="shared" si="124"/>
        <v>0.47794000000000014</v>
      </c>
    </row>
    <row r="1971" spans="1:33" s="23" customFormat="1" x14ac:dyDescent="0.25">
      <c r="A1971" s="1">
        <v>2009</v>
      </c>
      <c r="B1971" s="1" t="s">
        <v>25</v>
      </c>
      <c r="C1971" s="1" t="str">
        <f t="shared" si="121"/>
        <v>2009NU</v>
      </c>
      <c r="D1971" s="1" t="s">
        <v>56</v>
      </c>
      <c r="E1971" s="1" t="str">
        <f t="shared" si="122"/>
        <v>2009NUICI</v>
      </c>
      <c r="F1971" s="196">
        <v>0.40381</v>
      </c>
      <c r="G1971" s="196">
        <v>0.34569000000000005</v>
      </c>
      <c r="H1971" s="196">
        <v>5.1100000000000007E-2</v>
      </c>
      <c r="I1971" s="196">
        <v>9.0399999999999994E-3</v>
      </c>
      <c r="J1971" s="196">
        <v>1.48E-3</v>
      </c>
      <c r="K1971" s="196">
        <v>1.4999999999999999E-4</v>
      </c>
      <c r="L1971" s="196">
        <v>1.4999999999999999E-4</v>
      </c>
      <c r="M1971" s="265">
        <v>2.7699999999999999E-3</v>
      </c>
      <c r="N1971" s="196">
        <v>5.5300000000000002E-3</v>
      </c>
      <c r="O1971" s="196">
        <v>0</v>
      </c>
      <c r="P1971" s="196">
        <v>0</v>
      </c>
      <c r="Q1971" s="196">
        <v>0</v>
      </c>
      <c r="R1971" s="196">
        <v>7.0399999999999994E-3</v>
      </c>
      <c r="S1971" s="196">
        <v>2.1199999999999999E-3</v>
      </c>
      <c r="T1971" s="196">
        <v>0</v>
      </c>
      <c r="U1971" s="196">
        <v>7.3150000000000007E-2</v>
      </c>
      <c r="V1971" s="196">
        <v>0</v>
      </c>
      <c r="W1971" s="196">
        <v>1.5039999999999665E-2</v>
      </c>
      <c r="X1971" s="196">
        <v>8.1159999999999996E-2</v>
      </c>
      <c r="Y1971" s="196">
        <v>0</v>
      </c>
      <c r="Z1971" s="265">
        <v>6.4000000000000005E-4</v>
      </c>
      <c r="AA1971" s="196">
        <v>1.2999999999999999E-4</v>
      </c>
      <c r="AB1971" s="196">
        <v>0</v>
      </c>
      <c r="AC1971" s="196">
        <v>0</v>
      </c>
      <c r="AD1971" s="196">
        <v>0</v>
      </c>
      <c r="AE1971" s="196">
        <v>1E-3</v>
      </c>
      <c r="AF1971" s="272">
        <f t="shared" si="123"/>
        <v>1</v>
      </c>
      <c r="AG1971" s="196">
        <f t="shared" si="124"/>
        <v>0.17323999999999967</v>
      </c>
    </row>
    <row r="1972" spans="1:33" s="23" customFormat="1" x14ac:dyDescent="0.25">
      <c r="A1972" s="1">
        <v>2009</v>
      </c>
      <c r="B1972" s="1" t="s">
        <v>25</v>
      </c>
      <c r="C1972" s="1" t="str">
        <f t="shared" si="121"/>
        <v>2009NU</v>
      </c>
      <c r="D1972" s="1" t="s">
        <v>58</v>
      </c>
      <c r="E1972" s="1" t="str">
        <f t="shared" si="122"/>
        <v>2009NUResidential</v>
      </c>
      <c r="F1972" s="196">
        <v>0.27300000000000002</v>
      </c>
      <c r="G1972" s="196">
        <v>0.124</v>
      </c>
      <c r="H1972" s="196">
        <v>6.3E-2</v>
      </c>
      <c r="I1972" s="196">
        <v>5.0000000000000001E-3</v>
      </c>
      <c r="J1972" s="196">
        <v>4.2939999999999999E-2</v>
      </c>
      <c r="K1972" s="196">
        <v>6.7019999999999996E-2</v>
      </c>
      <c r="L1972" s="196">
        <v>6.7019999999999996E-2</v>
      </c>
      <c r="M1972" s="265">
        <v>1.9709999999999998E-2</v>
      </c>
      <c r="N1972" s="196">
        <v>3.9420000000000004E-2</v>
      </c>
      <c r="O1972" s="196">
        <v>0</v>
      </c>
      <c r="P1972" s="196">
        <v>0</v>
      </c>
      <c r="Q1972" s="196">
        <v>7.6730000000000007E-2</v>
      </c>
      <c r="R1972" s="196">
        <v>0</v>
      </c>
      <c r="S1972" s="196">
        <v>5.0000000000000001E-3</v>
      </c>
      <c r="T1972" s="196">
        <v>0</v>
      </c>
      <c r="U1972" s="196">
        <v>9.8000000000000004E-2</v>
      </c>
      <c r="V1972" s="196">
        <v>0</v>
      </c>
      <c r="W1972" s="196">
        <v>5.7980000000000038E-2</v>
      </c>
      <c r="X1972" s="196">
        <v>5.5E-2</v>
      </c>
      <c r="Y1972" s="197">
        <v>0</v>
      </c>
      <c r="Z1972" s="265">
        <v>1.1800000000000001E-3</v>
      </c>
      <c r="AA1972" s="196">
        <v>2E-3</v>
      </c>
      <c r="AB1972" s="196">
        <v>0</v>
      </c>
      <c r="AC1972" s="196">
        <v>0</v>
      </c>
      <c r="AD1972" s="196">
        <v>0</v>
      </c>
      <c r="AE1972" s="196">
        <v>3.0000000000000001E-3</v>
      </c>
      <c r="AF1972" s="272">
        <f t="shared" si="123"/>
        <v>1</v>
      </c>
      <c r="AG1972" s="196">
        <f t="shared" si="124"/>
        <v>0.22216000000000002</v>
      </c>
    </row>
    <row r="1973" spans="1:33" s="23" customFormat="1" x14ac:dyDescent="0.25">
      <c r="A1973" s="1">
        <v>2010</v>
      </c>
      <c r="B1973" s="1" t="s">
        <v>25</v>
      </c>
      <c r="C1973" s="1" t="str">
        <f t="shared" si="121"/>
        <v>2010NU</v>
      </c>
      <c r="D1973" s="1" t="s">
        <v>57</v>
      </c>
      <c r="E1973" s="1" t="str">
        <f t="shared" si="122"/>
        <v>2010NUC&amp;D</v>
      </c>
      <c r="F1973" s="196">
        <v>2.5000000000000001E-4</v>
      </c>
      <c r="G1973" s="196">
        <v>3.3900000000000002E-3</v>
      </c>
      <c r="H1973" s="196">
        <v>2.5000000000000001E-4</v>
      </c>
      <c r="I1973" s="196">
        <v>0.51572000000000007</v>
      </c>
      <c r="J1973" s="196">
        <v>1.2999999999999999E-4</v>
      </c>
      <c r="K1973" s="196">
        <v>2.0000000000000001E-4</v>
      </c>
      <c r="L1973" s="196">
        <v>1E-4</v>
      </c>
      <c r="M1973" s="265">
        <v>1.2999999999999999E-4</v>
      </c>
      <c r="N1973" s="196">
        <v>1.89E-3</v>
      </c>
      <c r="O1973" s="196">
        <v>0</v>
      </c>
      <c r="P1973" s="196">
        <v>0</v>
      </c>
      <c r="Q1973" s="196">
        <v>0</v>
      </c>
      <c r="R1973" s="196">
        <v>0</v>
      </c>
      <c r="S1973" s="196">
        <v>0.44664999999999999</v>
      </c>
      <c r="T1973" s="196">
        <v>1.3000000000000001E-2</v>
      </c>
      <c r="U1973" s="196">
        <v>5.1200000000000004E-3</v>
      </c>
      <c r="V1973" s="196">
        <v>0</v>
      </c>
      <c r="W1973" s="196">
        <v>9.060000000000127E-3</v>
      </c>
      <c r="X1973" s="196">
        <v>1.66E-3</v>
      </c>
      <c r="Y1973" s="197">
        <v>0</v>
      </c>
      <c r="Z1973" s="265">
        <v>1.8000000000000001E-4</v>
      </c>
      <c r="AA1973" s="196">
        <v>1.3900000000000002E-3</v>
      </c>
      <c r="AB1973" s="196">
        <v>0</v>
      </c>
      <c r="AC1973" s="196">
        <v>0</v>
      </c>
      <c r="AD1973" s="196">
        <v>0</v>
      </c>
      <c r="AE1973" s="196">
        <v>8.7999999999999992E-4</v>
      </c>
      <c r="AF1973" s="272">
        <f t="shared" si="123"/>
        <v>1</v>
      </c>
      <c r="AG1973" s="196">
        <f t="shared" si="124"/>
        <v>0.47794000000000014</v>
      </c>
    </row>
    <row r="1974" spans="1:33" s="23" customFormat="1" x14ac:dyDescent="0.25">
      <c r="A1974" s="1">
        <v>2010</v>
      </c>
      <c r="B1974" s="1" t="s">
        <v>25</v>
      </c>
      <c r="C1974" s="1" t="str">
        <f t="shared" si="121"/>
        <v>2010NU</v>
      </c>
      <c r="D1974" s="1" t="s">
        <v>56</v>
      </c>
      <c r="E1974" s="1" t="str">
        <f t="shared" si="122"/>
        <v>2010NUICI</v>
      </c>
      <c r="F1974" s="196">
        <v>0.40381</v>
      </c>
      <c r="G1974" s="196">
        <v>0.34569000000000005</v>
      </c>
      <c r="H1974" s="196">
        <v>5.1100000000000007E-2</v>
      </c>
      <c r="I1974" s="196">
        <v>9.0399999999999994E-3</v>
      </c>
      <c r="J1974" s="196">
        <v>1.48E-3</v>
      </c>
      <c r="K1974" s="196">
        <v>1.4999999999999999E-4</v>
      </c>
      <c r="L1974" s="196">
        <v>1.4999999999999999E-4</v>
      </c>
      <c r="M1974" s="265">
        <v>2.7699999999999999E-3</v>
      </c>
      <c r="N1974" s="196">
        <v>5.5300000000000002E-3</v>
      </c>
      <c r="O1974" s="196">
        <v>0</v>
      </c>
      <c r="P1974" s="196">
        <v>0</v>
      </c>
      <c r="Q1974" s="196">
        <v>0</v>
      </c>
      <c r="R1974" s="196">
        <v>7.0399999999999994E-3</v>
      </c>
      <c r="S1974" s="196">
        <v>2.1199999999999999E-3</v>
      </c>
      <c r="T1974" s="196">
        <v>0</v>
      </c>
      <c r="U1974" s="196">
        <v>7.3150000000000007E-2</v>
      </c>
      <c r="V1974" s="196">
        <v>0</v>
      </c>
      <c r="W1974" s="196">
        <v>1.5039999999999665E-2</v>
      </c>
      <c r="X1974" s="196">
        <v>8.1159999999999996E-2</v>
      </c>
      <c r="Y1974" s="196">
        <v>0</v>
      </c>
      <c r="Z1974" s="265">
        <v>6.4000000000000005E-4</v>
      </c>
      <c r="AA1974" s="196">
        <v>1.2999999999999999E-4</v>
      </c>
      <c r="AB1974" s="196">
        <v>0</v>
      </c>
      <c r="AC1974" s="196">
        <v>0</v>
      </c>
      <c r="AD1974" s="196">
        <v>0</v>
      </c>
      <c r="AE1974" s="196">
        <v>1E-3</v>
      </c>
      <c r="AF1974" s="272">
        <f t="shared" si="123"/>
        <v>1</v>
      </c>
      <c r="AG1974" s="196">
        <f t="shared" si="124"/>
        <v>0.17323999999999967</v>
      </c>
    </row>
    <row r="1975" spans="1:33" s="23" customFormat="1" x14ac:dyDescent="0.25">
      <c r="A1975" s="1">
        <v>2010</v>
      </c>
      <c r="B1975" s="1" t="s">
        <v>25</v>
      </c>
      <c r="C1975" s="1" t="str">
        <f t="shared" si="121"/>
        <v>2010NU</v>
      </c>
      <c r="D1975" s="1" t="s">
        <v>58</v>
      </c>
      <c r="E1975" s="1" t="str">
        <f t="shared" si="122"/>
        <v>2010NUResidential</v>
      </c>
      <c r="F1975" s="196">
        <v>0.27300000000000002</v>
      </c>
      <c r="G1975" s="196">
        <v>0.124</v>
      </c>
      <c r="H1975" s="196">
        <v>6.3E-2</v>
      </c>
      <c r="I1975" s="196">
        <v>5.0000000000000001E-3</v>
      </c>
      <c r="J1975" s="196">
        <v>4.2939999999999999E-2</v>
      </c>
      <c r="K1975" s="196">
        <v>6.7019999999999996E-2</v>
      </c>
      <c r="L1975" s="196">
        <v>6.7019999999999996E-2</v>
      </c>
      <c r="M1975" s="265">
        <v>1.9709999999999998E-2</v>
      </c>
      <c r="N1975" s="196">
        <v>3.9420000000000004E-2</v>
      </c>
      <c r="O1975" s="196">
        <v>0</v>
      </c>
      <c r="P1975" s="196">
        <v>0</v>
      </c>
      <c r="Q1975" s="196">
        <v>7.6730000000000007E-2</v>
      </c>
      <c r="R1975" s="196">
        <v>0</v>
      </c>
      <c r="S1975" s="196">
        <v>5.0000000000000001E-3</v>
      </c>
      <c r="T1975" s="196">
        <v>0</v>
      </c>
      <c r="U1975" s="196">
        <v>9.8000000000000004E-2</v>
      </c>
      <c r="V1975" s="196">
        <v>0</v>
      </c>
      <c r="W1975" s="196">
        <v>5.7980000000000038E-2</v>
      </c>
      <c r="X1975" s="196">
        <v>5.5E-2</v>
      </c>
      <c r="Y1975" s="197">
        <v>0</v>
      </c>
      <c r="Z1975" s="265">
        <v>1.1800000000000001E-3</v>
      </c>
      <c r="AA1975" s="196">
        <v>2E-3</v>
      </c>
      <c r="AB1975" s="196">
        <v>0</v>
      </c>
      <c r="AC1975" s="196">
        <v>0</v>
      </c>
      <c r="AD1975" s="196">
        <v>0</v>
      </c>
      <c r="AE1975" s="196">
        <v>3.0000000000000001E-3</v>
      </c>
      <c r="AF1975" s="272">
        <f t="shared" si="123"/>
        <v>1</v>
      </c>
      <c r="AG1975" s="196">
        <f t="shared" si="124"/>
        <v>0.22216000000000002</v>
      </c>
    </row>
    <row r="1976" spans="1:33" s="23" customFormat="1" x14ac:dyDescent="0.25">
      <c r="A1976" s="1">
        <v>2011</v>
      </c>
      <c r="B1976" s="1" t="s">
        <v>25</v>
      </c>
      <c r="C1976" s="1" t="str">
        <f t="shared" si="121"/>
        <v>2011NU</v>
      </c>
      <c r="D1976" s="1" t="s">
        <v>57</v>
      </c>
      <c r="E1976" s="1" t="str">
        <f t="shared" si="122"/>
        <v>2011NUC&amp;D</v>
      </c>
      <c r="F1976" s="196">
        <v>2.5000000000000001E-4</v>
      </c>
      <c r="G1976" s="196">
        <v>3.3900000000000002E-3</v>
      </c>
      <c r="H1976" s="196">
        <v>2.5000000000000001E-4</v>
      </c>
      <c r="I1976" s="196">
        <v>0.51572000000000007</v>
      </c>
      <c r="J1976" s="196">
        <v>1.2999999999999999E-4</v>
      </c>
      <c r="K1976" s="196">
        <v>2.0000000000000001E-4</v>
      </c>
      <c r="L1976" s="196">
        <v>1E-4</v>
      </c>
      <c r="M1976" s="265">
        <v>1.2999999999999999E-4</v>
      </c>
      <c r="N1976" s="196">
        <v>1.89E-3</v>
      </c>
      <c r="O1976" s="196">
        <v>0</v>
      </c>
      <c r="P1976" s="196">
        <v>0</v>
      </c>
      <c r="Q1976" s="196">
        <v>0</v>
      </c>
      <c r="R1976" s="196">
        <v>0</v>
      </c>
      <c r="S1976" s="196">
        <v>0.44664999999999999</v>
      </c>
      <c r="T1976" s="196">
        <v>1.3000000000000001E-2</v>
      </c>
      <c r="U1976" s="196">
        <v>5.1200000000000004E-3</v>
      </c>
      <c r="V1976" s="196">
        <v>0</v>
      </c>
      <c r="W1976" s="196">
        <v>9.060000000000127E-3</v>
      </c>
      <c r="X1976" s="196">
        <v>1.66E-3</v>
      </c>
      <c r="Y1976" s="196">
        <v>0</v>
      </c>
      <c r="Z1976" s="265">
        <v>1.8000000000000001E-4</v>
      </c>
      <c r="AA1976" s="196">
        <v>1.3900000000000002E-3</v>
      </c>
      <c r="AB1976" s="196">
        <v>0</v>
      </c>
      <c r="AC1976" s="196">
        <v>0</v>
      </c>
      <c r="AD1976" s="196">
        <v>0</v>
      </c>
      <c r="AE1976" s="196">
        <v>8.7999999999999992E-4</v>
      </c>
      <c r="AF1976" s="272">
        <f t="shared" si="123"/>
        <v>1</v>
      </c>
      <c r="AG1976" s="196">
        <f t="shared" si="124"/>
        <v>0.47794000000000014</v>
      </c>
    </row>
    <row r="1977" spans="1:33" s="23" customFormat="1" x14ac:dyDescent="0.25">
      <c r="A1977" s="1">
        <v>2011</v>
      </c>
      <c r="B1977" s="1" t="s">
        <v>25</v>
      </c>
      <c r="C1977" s="1" t="str">
        <f t="shared" si="121"/>
        <v>2011NU</v>
      </c>
      <c r="D1977" s="1" t="s">
        <v>56</v>
      </c>
      <c r="E1977" s="1" t="str">
        <f t="shared" si="122"/>
        <v>2011NUICI</v>
      </c>
      <c r="F1977" s="196">
        <v>0.40381</v>
      </c>
      <c r="G1977" s="196">
        <v>0.34569000000000005</v>
      </c>
      <c r="H1977" s="196">
        <v>5.1100000000000007E-2</v>
      </c>
      <c r="I1977" s="196">
        <v>9.0399999999999994E-3</v>
      </c>
      <c r="J1977" s="196">
        <v>1.48E-3</v>
      </c>
      <c r="K1977" s="196">
        <v>1.4999999999999999E-4</v>
      </c>
      <c r="L1977" s="196">
        <v>1.4999999999999999E-4</v>
      </c>
      <c r="M1977" s="265">
        <v>2.7699999999999999E-3</v>
      </c>
      <c r="N1977" s="196">
        <v>5.5300000000000002E-3</v>
      </c>
      <c r="O1977" s="196">
        <v>0</v>
      </c>
      <c r="P1977" s="196">
        <v>0</v>
      </c>
      <c r="Q1977" s="196">
        <v>0</v>
      </c>
      <c r="R1977" s="196">
        <v>7.0399999999999994E-3</v>
      </c>
      <c r="S1977" s="196">
        <v>2.1199999999999999E-3</v>
      </c>
      <c r="T1977" s="196">
        <v>0</v>
      </c>
      <c r="U1977" s="196">
        <v>7.3150000000000007E-2</v>
      </c>
      <c r="V1977" s="196">
        <v>0</v>
      </c>
      <c r="W1977" s="196">
        <v>1.5039999999999665E-2</v>
      </c>
      <c r="X1977" s="196">
        <v>8.1159999999999996E-2</v>
      </c>
      <c r="Y1977" s="196">
        <v>0</v>
      </c>
      <c r="Z1977" s="265">
        <v>6.4000000000000005E-4</v>
      </c>
      <c r="AA1977" s="196">
        <v>1.2999999999999999E-4</v>
      </c>
      <c r="AB1977" s="196">
        <v>0</v>
      </c>
      <c r="AC1977" s="196">
        <v>0</v>
      </c>
      <c r="AD1977" s="196">
        <v>0</v>
      </c>
      <c r="AE1977" s="196">
        <v>1E-3</v>
      </c>
      <c r="AF1977" s="272">
        <f t="shared" si="123"/>
        <v>1</v>
      </c>
      <c r="AG1977" s="196">
        <f t="shared" si="124"/>
        <v>0.17323999999999967</v>
      </c>
    </row>
    <row r="1978" spans="1:33" s="23" customFormat="1" x14ac:dyDescent="0.25">
      <c r="A1978" s="1">
        <v>2011</v>
      </c>
      <c r="B1978" s="1" t="s">
        <v>25</v>
      </c>
      <c r="C1978" s="1" t="str">
        <f t="shared" si="121"/>
        <v>2011NU</v>
      </c>
      <c r="D1978" s="1" t="s">
        <v>58</v>
      </c>
      <c r="E1978" s="1" t="str">
        <f t="shared" si="122"/>
        <v>2011NUResidential</v>
      </c>
      <c r="F1978" s="196">
        <v>0.27300000000000002</v>
      </c>
      <c r="G1978" s="196">
        <v>0.124</v>
      </c>
      <c r="H1978" s="196">
        <v>6.3E-2</v>
      </c>
      <c r="I1978" s="196">
        <v>5.0000000000000001E-3</v>
      </c>
      <c r="J1978" s="196">
        <v>4.2939999999999999E-2</v>
      </c>
      <c r="K1978" s="196">
        <v>6.7019999999999996E-2</v>
      </c>
      <c r="L1978" s="196">
        <v>6.7019999999999996E-2</v>
      </c>
      <c r="M1978" s="265">
        <v>1.9709999999999998E-2</v>
      </c>
      <c r="N1978" s="196">
        <v>3.9420000000000004E-2</v>
      </c>
      <c r="O1978" s="196">
        <v>0</v>
      </c>
      <c r="P1978" s="196">
        <v>0</v>
      </c>
      <c r="Q1978" s="196">
        <v>7.6730000000000007E-2</v>
      </c>
      <c r="R1978" s="196">
        <v>0</v>
      </c>
      <c r="S1978" s="196">
        <v>5.0000000000000001E-3</v>
      </c>
      <c r="T1978" s="196">
        <v>0</v>
      </c>
      <c r="U1978" s="196">
        <v>9.8000000000000004E-2</v>
      </c>
      <c r="V1978" s="196">
        <v>0</v>
      </c>
      <c r="W1978" s="196">
        <v>5.7980000000000038E-2</v>
      </c>
      <c r="X1978" s="196">
        <v>5.5E-2</v>
      </c>
      <c r="Y1978" s="197">
        <v>0</v>
      </c>
      <c r="Z1978" s="265">
        <v>1.1800000000000001E-3</v>
      </c>
      <c r="AA1978" s="196">
        <v>2E-3</v>
      </c>
      <c r="AB1978" s="196">
        <v>0</v>
      </c>
      <c r="AC1978" s="196">
        <v>0</v>
      </c>
      <c r="AD1978" s="196">
        <v>0</v>
      </c>
      <c r="AE1978" s="196">
        <v>3.0000000000000001E-3</v>
      </c>
      <c r="AF1978" s="272">
        <f t="shared" si="123"/>
        <v>1</v>
      </c>
      <c r="AG1978" s="196">
        <f t="shared" si="124"/>
        <v>0.22216000000000002</v>
      </c>
    </row>
    <row r="1979" spans="1:33" s="23" customFormat="1" x14ac:dyDescent="0.25">
      <c r="A1979" s="1">
        <v>2012</v>
      </c>
      <c r="B1979" s="1" t="s">
        <v>25</v>
      </c>
      <c r="C1979" s="1" t="str">
        <f t="shared" si="121"/>
        <v>2012NU</v>
      </c>
      <c r="D1979" s="1" t="s">
        <v>57</v>
      </c>
      <c r="E1979" s="1" t="str">
        <f t="shared" si="122"/>
        <v>2012NUC&amp;D</v>
      </c>
      <c r="F1979" s="196">
        <v>2.5000000000000001E-4</v>
      </c>
      <c r="G1979" s="196">
        <v>3.3900000000000002E-3</v>
      </c>
      <c r="H1979" s="196">
        <v>2.5000000000000001E-4</v>
      </c>
      <c r="I1979" s="196">
        <v>0.51572000000000007</v>
      </c>
      <c r="J1979" s="196">
        <v>1.2999999999999999E-4</v>
      </c>
      <c r="K1979" s="196">
        <v>2.0000000000000001E-4</v>
      </c>
      <c r="L1979" s="196">
        <v>1E-4</v>
      </c>
      <c r="M1979" s="265">
        <v>1.2999999999999999E-4</v>
      </c>
      <c r="N1979" s="196">
        <v>1.89E-3</v>
      </c>
      <c r="O1979" s="196">
        <v>0</v>
      </c>
      <c r="P1979" s="196">
        <v>0</v>
      </c>
      <c r="Q1979" s="196">
        <v>0</v>
      </c>
      <c r="R1979" s="196">
        <v>0</v>
      </c>
      <c r="S1979" s="196">
        <v>0.44664999999999999</v>
      </c>
      <c r="T1979" s="196">
        <v>1.3000000000000001E-2</v>
      </c>
      <c r="U1979" s="196">
        <v>5.1200000000000004E-3</v>
      </c>
      <c r="V1979" s="196">
        <v>0</v>
      </c>
      <c r="W1979" s="196">
        <v>9.060000000000127E-3</v>
      </c>
      <c r="X1979" s="196">
        <v>1.66E-3</v>
      </c>
      <c r="Y1979" s="196">
        <v>0</v>
      </c>
      <c r="Z1979" s="265">
        <v>1.8000000000000001E-4</v>
      </c>
      <c r="AA1979" s="196">
        <v>1.3900000000000002E-3</v>
      </c>
      <c r="AB1979" s="196">
        <v>0</v>
      </c>
      <c r="AC1979" s="196">
        <v>0</v>
      </c>
      <c r="AD1979" s="196">
        <v>0</v>
      </c>
      <c r="AE1979" s="196">
        <v>8.7999999999999992E-4</v>
      </c>
      <c r="AF1979" s="272">
        <f t="shared" si="123"/>
        <v>1</v>
      </c>
      <c r="AG1979" s="196">
        <f t="shared" si="124"/>
        <v>0.47794000000000014</v>
      </c>
    </row>
    <row r="1980" spans="1:33" s="23" customFormat="1" x14ac:dyDescent="0.25">
      <c r="A1980" s="1">
        <v>2012</v>
      </c>
      <c r="B1980" s="1" t="s">
        <v>25</v>
      </c>
      <c r="C1980" s="1" t="str">
        <f t="shared" si="121"/>
        <v>2012NU</v>
      </c>
      <c r="D1980" s="1" t="s">
        <v>56</v>
      </c>
      <c r="E1980" s="1" t="str">
        <f t="shared" si="122"/>
        <v>2012NUICI</v>
      </c>
      <c r="F1980" s="196">
        <v>0.40381</v>
      </c>
      <c r="G1980" s="196">
        <v>0.34569000000000005</v>
      </c>
      <c r="H1980" s="196">
        <v>5.1100000000000007E-2</v>
      </c>
      <c r="I1980" s="196">
        <v>9.0399999999999994E-3</v>
      </c>
      <c r="J1980" s="196">
        <v>1.48E-3</v>
      </c>
      <c r="K1980" s="196">
        <v>1.4999999999999999E-4</v>
      </c>
      <c r="L1980" s="196">
        <v>1.4999999999999999E-4</v>
      </c>
      <c r="M1980" s="265">
        <v>2.7699999999999999E-3</v>
      </c>
      <c r="N1980" s="196">
        <v>5.5300000000000002E-3</v>
      </c>
      <c r="O1980" s="196">
        <v>0</v>
      </c>
      <c r="P1980" s="196">
        <v>0</v>
      </c>
      <c r="Q1980" s="196">
        <v>0</v>
      </c>
      <c r="R1980" s="196">
        <v>7.0399999999999994E-3</v>
      </c>
      <c r="S1980" s="196">
        <v>2.1199999999999999E-3</v>
      </c>
      <c r="T1980" s="196">
        <v>0</v>
      </c>
      <c r="U1980" s="196">
        <v>7.3150000000000007E-2</v>
      </c>
      <c r="V1980" s="196">
        <v>0</v>
      </c>
      <c r="W1980" s="196">
        <v>1.5039999999999665E-2</v>
      </c>
      <c r="X1980" s="196">
        <v>8.1159999999999996E-2</v>
      </c>
      <c r="Y1980" s="196">
        <v>0</v>
      </c>
      <c r="Z1980" s="265">
        <v>6.4000000000000005E-4</v>
      </c>
      <c r="AA1980" s="196">
        <v>1.2999999999999999E-4</v>
      </c>
      <c r="AB1980" s="196">
        <v>0</v>
      </c>
      <c r="AC1980" s="196">
        <v>0</v>
      </c>
      <c r="AD1980" s="196">
        <v>0</v>
      </c>
      <c r="AE1980" s="196">
        <v>1E-3</v>
      </c>
      <c r="AF1980" s="272">
        <f t="shared" si="123"/>
        <v>1</v>
      </c>
      <c r="AG1980" s="196">
        <f t="shared" si="124"/>
        <v>0.17323999999999967</v>
      </c>
    </row>
    <row r="1981" spans="1:33" s="23" customFormat="1" x14ac:dyDescent="0.25">
      <c r="A1981" s="1">
        <v>2012</v>
      </c>
      <c r="B1981" s="1" t="s">
        <v>25</v>
      </c>
      <c r="C1981" s="1" t="str">
        <f t="shared" si="121"/>
        <v>2012NU</v>
      </c>
      <c r="D1981" s="1" t="s">
        <v>58</v>
      </c>
      <c r="E1981" s="1" t="str">
        <f t="shared" si="122"/>
        <v>2012NUResidential</v>
      </c>
      <c r="F1981" s="196">
        <v>0.27300000000000002</v>
      </c>
      <c r="G1981" s="196">
        <v>0.124</v>
      </c>
      <c r="H1981" s="196">
        <v>6.3E-2</v>
      </c>
      <c r="I1981" s="196">
        <v>5.0000000000000001E-3</v>
      </c>
      <c r="J1981" s="196">
        <v>4.2939999999999999E-2</v>
      </c>
      <c r="K1981" s="196">
        <v>6.7019999999999996E-2</v>
      </c>
      <c r="L1981" s="196">
        <v>6.7019999999999996E-2</v>
      </c>
      <c r="M1981" s="265">
        <v>1.9709999999999998E-2</v>
      </c>
      <c r="N1981" s="196">
        <v>3.9420000000000004E-2</v>
      </c>
      <c r="O1981" s="196">
        <v>0</v>
      </c>
      <c r="P1981" s="196">
        <v>0</v>
      </c>
      <c r="Q1981" s="196">
        <v>7.6730000000000007E-2</v>
      </c>
      <c r="R1981" s="196">
        <v>0</v>
      </c>
      <c r="S1981" s="196">
        <v>5.0000000000000001E-3</v>
      </c>
      <c r="T1981" s="196">
        <v>0</v>
      </c>
      <c r="U1981" s="196">
        <v>9.8000000000000004E-2</v>
      </c>
      <c r="V1981" s="196">
        <v>0</v>
      </c>
      <c r="W1981" s="196">
        <v>5.7980000000000038E-2</v>
      </c>
      <c r="X1981" s="196">
        <v>5.5E-2</v>
      </c>
      <c r="Y1981" s="197">
        <v>0</v>
      </c>
      <c r="Z1981" s="265">
        <v>1.1800000000000001E-3</v>
      </c>
      <c r="AA1981" s="196">
        <v>2E-3</v>
      </c>
      <c r="AB1981" s="196">
        <v>0</v>
      </c>
      <c r="AC1981" s="196">
        <v>0</v>
      </c>
      <c r="AD1981" s="196">
        <v>0</v>
      </c>
      <c r="AE1981" s="196">
        <v>3.0000000000000001E-3</v>
      </c>
      <c r="AF1981" s="272">
        <f t="shared" si="123"/>
        <v>1</v>
      </c>
      <c r="AG1981" s="196">
        <f t="shared" si="124"/>
        <v>0.22216000000000002</v>
      </c>
    </row>
    <row r="1982" spans="1:33" s="23" customFormat="1" x14ac:dyDescent="0.25">
      <c r="A1982" s="1">
        <v>2013</v>
      </c>
      <c r="B1982" s="1" t="s">
        <v>25</v>
      </c>
      <c r="C1982" s="1" t="str">
        <f t="shared" si="121"/>
        <v>2013NU</v>
      </c>
      <c r="D1982" s="1" t="s">
        <v>57</v>
      </c>
      <c r="E1982" s="1" t="str">
        <f t="shared" si="122"/>
        <v>2013NUC&amp;D</v>
      </c>
      <c r="F1982" s="196">
        <v>2.5000000000000001E-4</v>
      </c>
      <c r="G1982" s="196">
        <v>3.3900000000000002E-3</v>
      </c>
      <c r="H1982" s="196">
        <v>2.5000000000000001E-4</v>
      </c>
      <c r="I1982" s="196">
        <v>0.51572000000000007</v>
      </c>
      <c r="J1982" s="196">
        <v>1.2999999999999999E-4</v>
      </c>
      <c r="K1982" s="196">
        <v>2.0000000000000001E-4</v>
      </c>
      <c r="L1982" s="196">
        <v>1E-4</v>
      </c>
      <c r="M1982" s="265">
        <v>1.2999999999999999E-4</v>
      </c>
      <c r="N1982" s="196">
        <v>1.89E-3</v>
      </c>
      <c r="O1982" s="196">
        <v>0</v>
      </c>
      <c r="P1982" s="196">
        <v>0</v>
      </c>
      <c r="Q1982" s="196">
        <v>0</v>
      </c>
      <c r="R1982" s="196">
        <v>0</v>
      </c>
      <c r="S1982" s="196">
        <v>0.44664999999999999</v>
      </c>
      <c r="T1982" s="196">
        <v>1.3000000000000001E-2</v>
      </c>
      <c r="U1982" s="196">
        <v>5.1200000000000004E-3</v>
      </c>
      <c r="V1982" s="196">
        <v>0</v>
      </c>
      <c r="W1982" s="196">
        <v>9.060000000000127E-3</v>
      </c>
      <c r="X1982" s="196">
        <v>1.66E-3</v>
      </c>
      <c r="Y1982" s="196">
        <v>0</v>
      </c>
      <c r="Z1982" s="265">
        <v>1.8000000000000001E-4</v>
      </c>
      <c r="AA1982" s="196">
        <v>1.3900000000000002E-3</v>
      </c>
      <c r="AB1982" s="196">
        <v>0</v>
      </c>
      <c r="AC1982" s="196">
        <v>0</v>
      </c>
      <c r="AD1982" s="196">
        <v>0</v>
      </c>
      <c r="AE1982" s="196">
        <v>8.7999999999999992E-4</v>
      </c>
      <c r="AF1982" s="272">
        <f t="shared" si="123"/>
        <v>1</v>
      </c>
      <c r="AG1982" s="196">
        <f t="shared" si="124"/>
        <v>0.47794000000000014</v>
      </c>
    </row>
    <row r="1983" spans="1:33" s="23" customFormat="1" x14ac:dyDescent="0.25">
      <c r="A1983" s="1">
        <v>2013</v>
      </c>
      <c r="B1983" s="1" t="s">
        <v>25</v>
      </c>
      <c r="C1983" s="1" t="str">
        <f t="shared" si="121"/>
        <v>2013NU</v>
      </c>
      <c r="D1983" s="1" t="s">
        <v>56</v>
      </c>
      <c r="E1983" s="1" t="str">
        <f t="shared" si="122"/>
        <v>2013NUICI</v>
      </c>
      <c r="F1983" s="196">
        <v>0.40381</v>
      </c>
      <c r="G1983" s="196">
        <v>0.34569000000000005</v>
      </c>
      <c r="H1983" s="196">
        <v>5.1100000000000007E-2</v>
      </c>
      <c r="I1983" s="196">
        <v>9.0399999999999994E-3</v>
      </c>
      <c r="J1983" s="196">
        <v>1.48E-3</v>
      </c>
      <c r="K1983" s="196">
        <v>1.4999999999999999E-4</v>
      </c>
      <c r="L1983" s="196">
        <v>1.4999999999999999E-4</v>
      </c>
      <c r="M1983" s="265">
        <v>2.7699999999999999E-3</v>
      </c>
      <c r="N1983" s="196">
        <v>5.5300000000000002E-3</v>
      </c>
      <c r="O1983" s="196">
        <v>0</v>
      </c>
      <c r="P1983" s="196">
        <v>0</v>
      </c>
      <c r="Q1983" s="196">
        <v>0</v>
      </c>
      <c r="R1983" s="196">
        <v>7.0399999999999994E-3</v>
      </c>
      <c r="S1983" s="196">
        <v>2.1199999999999999E-3</v>
      </c>
      <c r="T1983" s="196">
        <v>0</v>
      </c>
      <c r="U1983" s="196">
        <v>7.3150000000000007E-2</v>
      </c>
      <c r="V1983" s="196">
        <v>0</v>
      </c>
      <c r="W1983" s="196">
        <v>1.5039999999999665E-2</v>
      </c>
      <c r="X1983" s="196">
        <v>8.1159999999999996E-2</v>
      </c>
      <c r="Y1983" s="196">
        <v>0</v>
      </c>
      <c r="Z1983" s="265">
        <v>6.4000000000000005E-4</v>
      </c>
      <c r="AA1983" s="196">
        <v>1.2999999999999999E-4</v>
      </c>
      <c r="AB1983" s="196">
        <v>0</v>
      </c>
      <c r="AC1983" s="196">
        <v>0</v>
      </c>
      <c r="AD1983" s="196">
        <v>0</v>
      </c>
      <c r="AE1983" s="196">
        <v>1E-3</v>
      </c>
      <c r="AF1983" s="272">
        <f t="shared" si="123"/>
        <v>1</v>
      </c>
      <c r="AG1983" s="196">
        <f t="shared" si="124"/>
        <v>0.17323999999999967</v>
      </c>
    </row>
    <row r="1984" spans="1:33" s="23" customFormat="1" x14ac:dyDescent="0.25">
      <c r="A1984" s="1">
        <v>2013</v>
      </c>
      <c r="B1984" s="1" t="s">
        <v>25</v>
      </c>
      <c r="C1984" s="1" t="str">
        <f t="shared" si="121"/>
        <v>2013NU</v>
      </c>
      <c r="D1984" s="1" t="s">
        <v>58</v>
      </c>
      <c r="E1984" s="1" t="str">
        <f t="shared" si="122"/>
        <v>2013NUResidential</v>
      </c>
      <c r="F1984" s="196">
        <v>0.27300000000000002</v>
      </c>
      <c r="G1984" s="196">
        <v>0.124</v>
      </c>
      <c r="H1984" s="196">
        <v>6.3E-2</v>
      </c>
      <c r="I1984" s="196">
        <v>5.0000000000000001E-3</v>
      </c>
      <c r="J1984" s="196">
        <v>4.2939999999999999E-2</v>
      </c>
      <c r="K1984" s="196">
        <v>6.7019999999999996E-2</v>
      </c>
      <c r="L1984" s="196">
        <v>6.7019999999999996E-2</v>
      </c>
      <c r="M1984" s="265">
        <v>1.9709999999999998E-2</v>
      </c>
      <c r="N1984" s="196">
        <v>3.9420000000000004E-2</v>
      </c>
      <c r="O1984" s="196">
        <v>0</v>
      </c>
      <c r="P1984" s="196">
        <v>0</v>
      </c>
      <c r="Q1984" s="196">
        <v>7.6730000000000007E-2</v>
      </c>
      <c r="R1984" s="196">
        <v>0</v>
      </c>
      <c r="S1984" s="196">
        <v>5.0000000000000001E-3</v>
      </c>
      <c r="T1984" s="196">
        <v>0</v>
      </c>
      <c r="U1984" s="196">
        <v>9.8000000000000004E-2</v>
      </c>
      <c r="V1984" s="196">
        <v>0</v>
      </c>
      <c r="W1984" s="196">
        <v>5.7980000000000038E-2</v>
      </c>
      <c r="X1984" s="196">
        <v>5.5E-2</v>
      </c>
      <c r="Y1984" s="197">
        <v>0</v>
      </c>
      <c r="Z1984" s="265">
        <v>1.1800000000000001E-3</v>
      </c>
      <c r="AA1984" s="196">
        <v>2E-3</v>
      </c>
      <c r="AB1984" s="196">
        <v>0</v>
      </c>
      <c r="AC1984" s="196">
        <v>0</v>
      </c>
      <c r="AD1984" s="196">
        <v>0</v>
      </c>
      <c r="AE1984" s="196">
        <v>3.0000000000000001E-3</v>
      </c>
      <c r="AF1984" s="272">
        <f t="shared" si="123"/>
        <v>1</v>
      </c>
      <c r="AG1984" s="196">
        <f t="shared" si="124"/>
        <v>0.22216000000000002</v>
      </c>
    </row>
    <row r="1985" spans="1:33" s="23" customFormat="1" x14ac:dyDescent="0.25">
      <c r="A1985" s="1">
        <v>2014</v>
      </c>
      <c r="B1985" s="1" t="s">
        <v>25</v>
      </c>
      <c r="C1985" s="1" t="str">
        <f t="shared" si="121"/>
        <v>2014NU</v>
      </c>
      <c r="D1985" s="1" t="s">
        <v>57</v>
      </c>
      <c r="E1985" s="1" t="str">
        <f t="shared" si="122"/>
        <v>2014NUC&amp;D</v>
      </c>
      <c r="F1985" s="196">
        <v>2.5000000000000001E-4</v>
      </c>
      <c r="G1985" s="196">
        <v>3.3900000000000002E-3</v>
      </c>
      <c r="H1985" s="196">
        <v>2.5000000000000001E-4</v>
      </c>
      <c r="I1985" s="196">
        <v>0.51572000000000007</v>
      </c>
      <c r="J1985" s="196">
        <v>1.2999999999999999E-4</v>
      </c>
      <c r="K1985" s="196">
        <v>2.0000000000000001E-4</v>
      </c>
      <c r="L1985" s="196">
        <v>1E-4</v>
      </c>
      <c r="M1985" s="265">
        <v>1.2999999999999999E-4</v>
      </c>
      <c r="N1985" s="196">
        <v>1.89E-3</v>
      </c>
      <c r="O1985" s="196">
        <v>0</v>
      </c>
      <c r="P1985" s="196">
        <v>0</v>
      </c>
      <c r="Q1985" s="196">
        <v>0</v>
      </c>
      <c r="R1985" s="196">
        <v>0</v>
      </c>
      <c r="S1985" s="196">
        <v>0.44664999999999999</v>
      </c>
      <c r="T1985" s="196">
        <v>1.3000000000000001E-2</v>
      </c>
      <c r="U1985" s="196">
        <v>5.1200000000000004E-3</v>
      </c>
      <c r="V1985" s="196">
        <v>0</v>
      </c>
      <c r="W1985" s="196">
        <v>9.060000000000127E-3</v>
      </c>
      <c r="X1985" s="196">
        <v>1.66E-3</v>
      </c>
      <c r="Y1985" s="196">
        <v>0</v>
      </c>
      <c r="Z1985" s="265">
        <v>1.8000000000000001E-4</v>
      </c>
      <c r="AA1985" s="196">
        <v>1.3900000000000002E-3</v>
      </c>
      <c r="AB1985" s="196">
        <v>0</v>
      </c>
      <c r="AC1985" s="196">
        <v>0</v>
      </c>
      <c r="AD1985" s="196">
        <v>0</v>
      </c>
      <c r="AE1985" s="196">
        <v>8.7999999999999992E-4</v>
      </c>
      <c r="AF1985" s="272">
        <f t="shared" si="123"/>
        <v>1</v>
      </c>
      <c r="AG1985" s="196">
        <f t="shared" si="124"/>
        <v>0.47794000000000014</v>
      </c>
    </row>
    <row r="1986" spans="1:33" s="23" customFormat="1" x14ac:dyDescent="0.25">
      <c r="A1986" s="1">
        <v>2014</v>
      </c>
      <c r="B1986" s="1" t="s">
        <v>25</v>
      </c>
      <c r="C1986" s="1" t="str">
        <f t="shared" ref="C1986:C2049" si="125">CONCATENATE(A1986,B1986)</f>
        <v>2014NU</v>
      </c>
      <c r="D1986" s="1" t="s">
        <v>56</v>
      </c>
      <c r="E1986" s="1" t="str">
        <f t="shared" ref="E1986:E2049" si="126">CONCATENATE(C1986,D1986)</f>
        <v>2014NUICI</v>
      </c>
      <c r="F1986" s="196">
        <v>0.40381</v>
      </c>
      <c r="G1986" s="196">
        <v>0.34569000000000005</v>
      </c>
      <c r="H1986" s="196">
        <v>5.1100000000000007E-2</v>
      </c>
      <c r="I1986" s="196">
        <v>9.0399999999999994E-3</v>
      </c>
      <c r="J1986" s="196">
        <v>1.48E-3</v>
      </c>
      <c r="K1986" s="196">
        <v>1.4999999999999999E-4</v>
      </c>
      <c r="L1986" s="196">
        <v>1.4999999999999999E-4</v>
      </c>
      <c r="M1986" s="265">
        <v>2.7699999999999999E-3</v>
      </c>
      <c r="N1986" s="196">
        <v>5.5300000000000002E-3</v>
      </c>
      <c r="O1986" s="196">
        <v>0</v>
      </c>
      <c r="P1986" s="196">
        <v>0</v>
      </c>
      <c r="Q1986" s="196">
        <v>0</v>
      </c>
      <c r="R1986" s="196">
        <v>7.0399999999999994E-3</v>
      </c>
      <c r="S1986" s="196">
        <v>2.1199999999999999E-3</v>
      </c>
      <c r="T1986" s="196">
        <v>0</v>
      </c>
      <c r="U1986" s="196">
        <v>7.3150000000000007E-2</v>
      </c>
      <c r="V1986" s="196">
        <v>0</v>
      </c>
      <c r="W1986" s="196">
        <v>1.5039999999999665E-2</v>
      </c>
      <c r="X1986" s="196">
        <v>8.1159999999999996E-2</v>
      </c>
      <c r="Y1986" s="196">
        <v>0</v>
      </c>
      <c r="Z1986" s="265">
        <v>6.4000000000000005E-4</v>
      </c>
      <c r="AA1986" s="196">
        <v>1.2999999999999999E-4</v>
      </c>
      <c r="AB1986" s="196">
        <v>0</v>
      </c>
      <c r="AC1986" s="196">
        <v>0</v>
      </c>
      <c r="AD1986" s="196">
        <v>0</v>
      </c>
      <c r="AE1986" s="196">
        <v>1E-3</v>
      </c>
      <c r="AF1986" s="272">
        <f t="shared" ref="AF1986:AF2049" si="127">+SUM(F1986:AE1986)</f>
        <v>1</v>
      </c>
      <c r="AG1986" s="196">
        <f t="shared" si="124"/>
        <v>0.17323999999999967</v>
      </c>
    </row>
    <row r="1987" spans="1:33" s="23" customFormat="1" x14ac:dyDescent="0.25">
      <c r="A1987" s="1">
        <v>2014</v>
      </c>
      <c r="B1987" s="1" t="s">
        <v>25</v>
      </c>
      <c r="C1987" s="1" t="str">
        <f t="shared" si="125"/>
        <v>2014NU</v>
      </c>
      <c r="D1987" s="1" t="s">
        <v>58</v>
      </c>
      <c r="E1987" s="1" t="str">
        <f t="shared" si="126"/>
        <v>2014NUResidential</v>
      </c>
      <c r="F1987" s="196">
        <v>0.27300000000000002</v>
      </c>
      <c r="G1987" s="196">
        <v>0.124</v>
      </c>
      <c r="H1987" s="196">
        <v>6.3E-2</v>
      </c>
      <c r="I1987" s="196">
        <v>5.0000000000000001E-3</v>
      </c>
      <c r="J1987" s="196">
        <v>4.2939999999999999E-2</v>
      </c>
      <c r="K1987" s="196">
        <v>6.7019999999999996E-2</v>
      </c>
      <c r="L1987" s="196">
        <v>6.7019999999999996E-2</v>
      </c>
      <c r="M1987" s="265">
        <v>1.9709999999999998E-2</v>
      </c>
      <c r="N1987" s="196">
        <v>3.9420000000000004E-2</v>
      </c>
      <c r="O1987" s="196">
        <v>0</v>
      </c>
      <c r="P1987" s="196">
        <v>0</v>
      </c>
      <c r="Q1987" s="196">
        <v>7.6730000000000007E-2</v>
      </c>
      <c r="R1987" s="196">
        <v>0</v>
      </c>
      <c r="S1987" s="196">
        <v>5.0000000000000001E-3</v>
      </c>
      <c r="T1987" s="196">
        <v>0</v>
      </c>
      <c r="U1987" s="196">
        <v>9.8000000000000004E-2</v>
      </c>
      <c r="V1987" s="196">
        <v>0</v>
      </c>
      <c r="W1987" s="196">
        <v>5.7980000000000038E-2</v>
      </c>
      <c r="X1987" s="196">
        <v>5.5E-2</v>
      </c>
      <c r="Y1987" s="197">
        <v>0</v>
      </c>
      <c r="Z1987" s="265">
        <v>1.1800000000000001E-3</v>
      </c>
      <c r="AA1987" s="196">
        <v>2E-3</v>
      </c>
      <c r="AB1987" s="196">
        <v>0</v>
      </c>
      <c r="AC1987" s="196">
        <v>0</v>
      </c>
      <c r="AD1987" s="196">
        <v>0</v>
      </c>
      <c r="AE1987" s="196">
        <v>3.0000000000000001E-3</v>
      </c>
      <c r="AF1987" s="272">
        <f t="shared" si="127"/>
        <v>1</v>
      </c>
      <c r="AG1987" s="196">
        <f t="shared" si="124"/>
        <v>0.22216000000000002</v>
      </c>
    </row>
    <row r="1988" spans="1:33" s="23" customFormat="1" x14ac:dyDescent="0.25">
      <c r="A1988" s="1">
        <v>2015</v>
      </c>
      <c r="B1988" s="1" t="s">
        <v>25</v>
      </c>
      <c r="C1988" s="1" t="str">
        <f t="shared" si="125"/>
        <v>2015NU</v>
      </c>
      <c r="D1988" s="1" t="s">
        <v>57</v>
      </c>
      <c r="E1988" s="1" t="str">
        <f t="shared" si="126"/>
        <v>2015NUC&amp;D</v>
      </c>
      <c r="F1988" s="196">
        <v>2.5000000000000001E-4</v>
      </c>
      <c r="G1988" s="196">
        <v>3.3900000000000002E-3</v>
      </c>
      <c r="H1988" s="196">
        <v>2.5000000000000001E-4</v>
      </c>
      <c r="I1988" s="196">
        <v>0.51572000000000007</v>
      </c>
      <c r="J1988" s="196">
        <v>1.2999999999999999E-4</v>
      </c>
      <c r="K1988" s="196">
        <v>2.0000000000000001E-4</v>
      </c>
      <c r="L1988" s="196">
        <v>1E-4</v>
      </c>
      <c r="M1988" s="265">
        <v>1.2999999999999999E-4</v>
      </c>
      <c r="N1988" s="196">
        <v>1.89E-3</v>
      </c>
      <c r="O1988" s="196">
        <v>0</v>
      </c>
      <c r="P1988" s="196">
        <v>0</v>
      </c>
      <c r="Q1988" s="196">
        <v>0</v>
      </c>
      <c r="R1988" s="196">
        <v>0</v>
      </c>
      <c r="S1988" s="196">
        <v>0.44664999999999999</v>
      </c>
      <c r="T1988" s="196">
        <v>1.3000000000000001E-2</v>
      </c>
      <c r="U1988" s="196">
        <v>5.1200000000000004E-3</v>
      </c>
      <c r="V1988" s="196">
        <v>0</v>
      </c>
      <c r="W1988" s="196">
        <v>9.060000000000127E-3</v>
      </c>
      <c r="X1988" s="196">
        <v>1.66E-3</v>
      </c>
      <c r="Y1988" s="196">
        <v>0</v>
      </c>
      <c r="Z1988" s="265">
        <v>1.8000000000000001E-4</v>
      </c>
      <c r="AA1988" s="196">
        <v>1.3900000000000002E-3</v>
      </c>
      <c r="AB1988" s="196">
        <v>0</v>
      </c>
      <c r="AC1988" s="196">
        <v>0</v>
      </c>
      <c r="AD1988" s="196">
        <v>0</v>
      </c>
      <c r="AE1988" s="196">
        <v>8.7999999999999992E-4</v>
      </c>
      <c r="AF1988" s="272">
        <f t="shared" si="127"/>
        <v>1</v>
      </c>
      <c r="AG1988" s="196">
        <f t="shared" si="124"/>
        <v>0.47794000000000014</v>
      </c>
    </row>
    <row r="1989" spans="1:33" s="23" customFormat="1" x14ac:dyDescent="0.25">
      <c r="A1989" s="1">
        <v>2015</v>
      </c>
      <c r="B1989" s="1" t="s">
        <v>25</v>
      </c>
      <c r="C1989" s="1" t="str">
        <f t="shared" si="125"/>
        <v>2015NU</v>
      </c>
      <c r="D1989" s="1" t="s">
        <v>56</v>
      </c>
      <c r="E1989" s="1" t="str">
        <f t="shared" si="126"/>
        <v>2015NUICI</v>
      </c>
      <c r="F1989" s="196">
        <v>0.40381</v>
      </c>
      <c r="G1989" s="196">
        <v>0.34569000000000005</v>
      </c>
      <c r="H1989" s="196">
        <v>5.1100000000000007E-2</v>
      </c>
      <c r="I1989" s="196">
        <v>9.0399999999999994E-3</v>
      </c>
      <c r="J1989" s="196">
        <v>1.48E-3</v>
      </c>
      <c r="K1989" s="196">
        <v>1.4999999999999999E-4</v>
      </c>
      <c r="L1989" s="196">
        <v>1.4999999999999999E-4</v>
      </c>
      <c r="M1989" s="265">
        <v>2.7699999999999999E-3</v>
      </c>
      <c r="N1989" s="196">
        <v>5.5300000000000002E-3</v>
      </c>
      <c r="O1989" s="196">
        <v>0</v>
      </c>
      <c r="P1989" s="196">
        <v>0</v>
      </c>
      <c r="Q1989" s="196">
        <v>0</v>
      </c>
      <c r="R1989" s="196">
        <v>7.0399999999999994E-3</v>
      </c>
      <c r="S1989" s="196">
        <v>2.1199999999999999E-3</v>
      </c>
      <c r="T1989" s="196">
        <v>0</v>
      </c>
      <c r="U1989" s="196">
        <v>7.3150000000000007E-2</v>
      </c>
      <c r="V1989" s="196">
        <v>0</v>
      </c>
      <c r="W1989" s="196">
        <v>1.5039999999999665E-2</v>
      </c>
      <c r="X1989" s="196">
        <v>8.1159999999999996E-2</v>
      </c>
      <c r="Y1989" s="196">
        <v>0</v>
      </c>
      <c r="Z1989" s="265">
        <v>6.4000000000000005E-4</v>
      </c>
      <c r="AA1989" s="196">
        <v>1.2999999999999999E-4</v>
      </c>
      <c r="AB1989" s="196">
        <v>0</v>
      </c>
      <c r="AC1989" s="196">
        <v>0</v>
      </c>
      <c r="AD1989" s="196">
        <v>0</v>
      </c>
      <c r="AE1989" s="196">
        <v>1E-3</v>
      </c>
      <c r="AF1989" s="272">
        <f t="shared" si="127"/>
        <v>1</v>
      </c>
      <c r="AG1989" s="196">
        <f t="shared" si="124"/>
        <v>0.17323999999999967</v>
      </c>
    </row>
    <row r="1990" spans="1:33" s="23" customFormat="1" x14ac:dyDescent="0.25">
      <c r="A1990" s="1">
        <v>2015</v>
      </c>
      <c r="B1990" s="1" t="s">
        <v>25</v>
      </c>
      <c r="C1990" s="1" t="str">
        <f t="shared" si="125"/>
        <v>2015NU</v>
      </c>
      <c r="D1990" s="1" t="s">
        <v>58</v>
      </c>
      <c r="E1990" s="1" t="str">
        <f t="shared" si="126"/>
        <v>2015NUResidential</v>
      </c>
      <c r="F1990" s="196">
        <v>0.27300000000000002</v>
      </c>
      <c r="G1990" s="196">
        <v>0.124</v>
      </c>
      <c r="H1990" s="196">
        <v>6.3E-2</v>
      </c>
      <c r="I1990" s="196">
        <v>5.0000000000000001E-3</v>
      </c>
      <c r="J1990" s="196">
        <v>4.2939999999999999E-2</v>
      </c>
      <c r="K1990" s="196">
        <v>6.7019999999999996E-2</v>
      </c>
      <c r="L1990" s="196">
        <v>6.7019999999999996E-2</v>
      </c>
      <c r="M1990" s="265">
        <v>1.9709999999999998E-2</v>
      </c>
      <c r="N1990" s="196">
        <v>3.9420000000000004E-2</v>
      </c>
      <c r="O1990" s="196">
        <v>0</v>
      </c>
      <c r="P1990" s="196">
        <v>0</v>
      </c>
      <c r="Q1990" s="196">
        <v>7.6730000000000007E-2</v>
      </c>
      <c r="R1990" s="196">
        <v>0</v>
      </c>
      <c r="S1990" s="196">
        <v>5.0000000000000001E-3</v>
      </c>
      <c r="T1990" s="196">
        <v>0</v>
      </c>
      <c r="U1990" s="196">
        <v>9.8000000000000004E-2</v>
      </c>
      <c r="V1990" s="196">
        <v>0</v>
      </c>
      <c r="W1990" s="196">
        <v>5.7980000000000038E-2</v>
      </c>
      <c r="X1990" s="196">
        <v>5.5E-2</v>
      </c>
      <c r="Y1990" s="197">
        <v>0</v>
      </c>
      <c r="Z1990" s="265">
        <v>1.1800000000000001E-3</v>
      </c>
      <c r="AA1990" s="196">
        <v>2E-3</v>
      </c>
      <c r="AB1990" s="196">
        <v>0</v>
      </c>
      <c r="AC1990" s="196">
        <v>0</v>
      </c>
      <c r="AD1990" s="196">
        <v>0</v>
      </c>
      <c r="AE1990" s="196">
        <v>3.0000000000000001E-3</v>
      </c>
      <c r="AF1990" s="272">
        <f t="shared" si="127"/>
        <v>1</v>
      </c>
      <c r="AG1990" s="196">
        <f t="shared" si="124"/>
        <v>0.22216000000000002</v>
      </c>
    </row>
    <row r="1991" spans="1:33" s="23" customFormat="1" x14ac:dyDescent="0.25">
      <c r="A1991" s="1">
        <v>2016</v>
      </c>
      <c r="B1991" s="1" t="s">
        <v>25</v>
      </c>
      <c r="C1991" s="1" t="str">
        <f t="shared" si="125"/>
        <v>2016NU</v>
      </c>
      <c r="D1991" s="1" t="s">
        <v>57</v>
      </c>
      <c r="E1991" s="1" t="str">
        <f t="shared" si="126"/>
        <v>2016NUC&amp;D</v>
      </c>
      <c r="F1991" s="196">
        <v>2.5000000000000001E-4</v>
      </c>
      <c r="G1991" s="196">
        <v>3.3900000000000002E-3</v>
      </c>
      <c r="H1991" s="196">
        <v>2.5000000000000001E-4</v>
      </c>
      <c r="I1991" s="196">
        <v>0.51572000000000007</v>
      </c>
      <c r="J1991" s="196">
        <v>1.2999999999999999E-4</v>
      </c>
      <c r="K1991" s="196">
        <v>2.0000000000000001E-4</v>
      </c>
      <c r="L1991" s="196">
        <v>1E-4</v>
      </c>
      <c r="M1991" s="265">
        <v>1.2999999999999999E-4</v>
      </c>
      <c r="N1991" s="196">
        <v>1.89E-3</v>
      </c>
      <c r="O1991" s="196">
        <v>0</v>
      </c>
      <c r="P1991" s="196">
        <v>0</v>
      </c>
      <c r="Q1991" s="196">
        <v>0</v>
      </c>
      <c r="R1991" s="196">
        <v>0</v>
      </c>
      <c r="S1991" s="196">
        <v>0.44664999999999999</v>
      </c>
      <c r="T1991" s="196">
        <v>1.3000000000000001E-2</v>
      </c>
      <c r="U1991" s="196">
        <v>5.1200000000000004E-3</v>
      </c>
      <c r="V1991" s="196">
        <v>0</v>
      </c>
      <c r="W1991" s="196">
        <v>9.060000000000127E-3</v>
      </c>
      <c r="X1991" s="196">
        <v>1.66E-3</v>
      </c>
      <c r="Y1991" s="196">
        <v>0</v>
      </c>
      <c r="Z1991" s="265">
        <v>1.8000000000000001E-4</v>
      </c>
      <c r="AA1991" s="196">
        <v>1.3900000000000002E-3</v>
      </c>
      <c r="AB1991" s="196">
        <v>0</v>
      </c>
      <c r="AC1991" s="196">
        <v>0</v>
      </c>
      <c r="AD1991" s="196">
        <v>0</v>
      </c>
      <c r="AE1991" s="196">
        <v>8.7999999999999992E-4</v>
      </c>
      <c r="AF1991" s="272">
        <f t="shared" si="127"/>
        <v>1</v>
      </c>
      <c r="AG1991" s="196">
        <f t="shared" si="124"/>
        <v>0.47794000000000014</v>
      </c>
    </row>
    <row r="1992" spans="1:33" s="23" customFormat="1" x14ac:dyDescent="0.25">
      <c r="A1992" s="1">
        <v>2016</v>
      </c>
      <c r="B1992" s="1" t="s">
        <v>25</v>
      </c>
      <c r="C1992" s="1" t="str">
        <f t="shared" si="125"/>
        <v>2016NU</v>
      </c>
      <c r="D1992" s="1" t="s">
        <v>56</v>
      </c>
      <c r="E1992" s="1" t="str">
        <f t="shared" si="126"/>
        <v>2016NUICI</v>
      </c>
      <c r="F1992" s="196">
        <v>0.40381</v>
      </c>
      <c r="G1992" s="196">
        <v>0.34569000000000005</v>
      </c>
      <c r="H1992" s="196">
        <v>5.1100000000000007E-2</v>
      </c>
      <c r="I1992" s="196">
        <v>9.0399999999999994E-3</v>
      </c>
      <c r="J1992" s="196">
        <v>1.48E-3</v>
      </c>
      <c r="K1992" s="196">
        <v>1.4999999999999999E-4</v>
      </c>
      <c r="L1992" s="196">
        <v>1.4999999999999999E-4</v>
      </c>
      <c r="M1992" s="265">
        <v>2.7699999999999999E-3</v>
      </c>
      <c r="N1992" s="196">
        <v>5.5300000000000002E-3</v>
      </c>
      <c r="O1992" s="196">
        <v>0</v>
      </c>
      <c r="P1992" s="196">
        <v>0</v>
      </c>
      <c r="Q1992" s="196">
        <v>0</v>
      </c>
      <c r="R1992" s="196">
        <v>7.0399999999999994E-3</v>
      </c>
      <c r="S1992" s="196">
        <v>2.1199999999999999E-3</v>
      </c>
      <c r="T1992" s="196">
        <v>0</v>
      </c>
      <c r="U1992" s="196">
        <v>7.3150000000000007E-2</v>
      </c>
      <c r="V1992" s="196">
        <v>0</v>
      </c>
      <c r="W1992" s="196">
        <v>1.5039999999999665E-2</v>
      </c>
      <c r="X1992" s="196">
        <v>8.1159999999999996E-2</v>
      </c>
      <c r="Y1992" s="196">
        <v>0</v>
      </c>
      <c r="Z1992" s="265">
        <v>6.4000000000000005E-4</v>
      </c>
      <c r="AA1992" s="196">
        <v>1.2999999999999999E-4</v>
      </c>
      <c r="AB1992" s="196">
        <v>0</v>
      </c>
      <c r="AC1992" s="196">
        <v>0</v>
      </c>
      <c r="AD1992" s="196">
        <v>0</v>
      </c>
      <c r="AE1992" s="196">
        <v>1E-3</v>
      </c>
      <c r="AF1992" s="272">
        <f t="shared" si="127"/>
        <v>1</v>
      </c>
      <c r="AG1992" s="196">
        <f t="shared" si="124"/>
        <v>0.17323999999999967</v>
      </c>
    </row>
    <row r="1993" spans="1:33" s="23" customFormat="1" x14ac:dyDescent="0.25">
      <c r="A1993" s="1">
        <v>2016</v>
      </c>
      <c r="B1993" s="1" t="s">
        <v>25</v>
      </c>
      <c r="C1993" s="1" t="str">
        <f t="shared" si="125"/>
        <v>2016NU</v>
      </c>
      <c r="D1993" s="1" t="s">
        <v>58</v>
      </c>
      <c r="E1993" s="1" t="str">
        <f t="shared" si="126"/>
        <v>2016NUResidential</v>
      </c>
      <c r="F1993" s="196">
        <v>0.27300000000000002</v>
      </c>
      <c r="G1993" s="196">
        <v>0.124</v>
      </c>
      <c r="H1993" s="196">
        <v>6.3E-2</v>
      </c>
      <c r="I1993" s="196">
        <v>5.0000000000000001E-3</v>
      </c>
      <c r="J1993" s="196">
        <v>4.2939999999999999E-2</v>
      </c>
      <c r="K1993" s="196">
        <v>6.7019999999999996E-2</v>
      </c>
      <c r="L1993" s="196">
        <v>6.7019999999999996E-2</v>
      </c>
      <c r="M1993" s="265">
        <v>1.9709999999999998E-2</v>
      </c>
      <c r="N1993" s="196">
        <v>3.9420000000000004E-2</v>
      </c>
      <c r="O1993" s="196">
        <v>0</v>
      </c>
      <c r="P1993" s="196">
        <v>0</v>
      </c>
      <c r="Q1993" s="196">
        <v>7.6730000000000007E-2</v>
      </c>
      <c r="R1993" s="196">
        <v>0</v>
      </c>
      <c r="S1993" s="196">
        <v>5.0000000000000001E-3</v>
      </c>
      <c r="T1993" s="196">
        <v>0</v>
      </c>
      <c r="U1993" s="196">
        <v>9.8000000000000004E-2</v>
      </c>
      <c r="V1993" s="196">
        <v>0</v>
      </c>
      <c r="W1993" s="196">
        <v>5.7980000000000038E-2</v>
      </c>
      <c r="X1993" s="196">
        <v>5.5E-2</v>
      </c>
      <c r="Y1993" s="197">
        <v>0</v>
      </c>
      <c r="Z1993" s="265">
        <v>1.1800000000000001E-3</v>
      </c>
      <c r="AA1993" s="196">
        <v>2E-3</v>
      </c>
      <c r="AB1993" s="196">
        <v>0</v>
      </c>
      <c r="AC1993" s="196">
        <v>0</v>
      </c>
      <c r="AD1993" s="196">
        <v>0</v>
      </c>
      <c r="AE1993" s="196">
        <v>3.0000000000000001E-3</v>
      </c>
      <c r="AF1993" s="272">
        <f t="shared" si="127"/>
        <v>1</v>
      </c>
      <c r="AG1993" s="196">
        <f t="shared" si="124"/>
        <v>0.22216000000000002</v>
      </c>
    </row>
    <row r="1994" spans="1:33" s="23" customFormat="1" x14ac:dyDescent="0.25">
      <c r="A1994" s="1">
        <v>2017</v>
      </c>
      <c r="B1994" s="1" t="s">
        <v>25</v>
      </c>
      <c r="C1994" s="1" t="str">
        <f t="shared" si="125"/>
        <v>2017NU</v>
      </c>
      <c r="D1994" s="1" t="s">
        <v>57</v>
      </c>
      <c r="E1994" s="1" t="str">
        <f t="shared" si="126"/>
        <v>2017NUC&amp;D</v>
      </c>
      <c r="F1994" s="196">
        <v>2.5000000000000001E-4</v>
      </c>
      <c r="G1994" s="196">
        <v>3.3900000000000002E-3</v>
      </c>
      <c r="H1994" s="196">
        <v>2.5000000000000001E-4</v>
      </c>
      <c r="I1994" s="196">
        <v>0.51572000000000007</v>
      </c>
      <c r="J1994" s="196">
        <v>1.2999999999999999E-4</v>
      </c>
      <c r="K1994" s="196">
        <v>2.0000000000000001E-4</v>
      </c>
      <c r="L1994" s="196">
        <v>1E-4</v>
      </c>
      <c r="M1994" s="265">
        <v>1.259850619312E-4</v>
      </c>
      <c r="N1994" s="196">
        <v>1.89E-3</v>
      </c>
      <c r="O1994" s="196">
        <v>0</v>
      </c>
      <c r="P1994" s="196">
        <v>0</v>
      </c>
      <c r="Q1994" s="196">
        <v>0</v>
      </c>
      <c r="R1994" s="196">
        <v>0</v>
      </c>
      <c r="S1994" s="196">
        <v>0.44664999999999999</v>
      </c>
      <c r="T1994" s="197">
        <v>1.3000000000000001E-2</v>
      </c>
      <c r="U1994" s="196">
        <v>5.1200000000000004E-3</v>
      </c>
      <c r="V1994" s="196">
        <v>0</v>
      </c>
      <c r="W1994" s="196">
        <v>9.0659017764482819E-3</v>
      </c>
      <c r="X1994" s="196">
        <v>1.66E-3</v>
      </c>
      <c r="Y1994" s="196">
        <v>0</v>
      </c>
      <c r="Z1994" s="265">
        <v>1.78113161620629E-4</v>
      </c>
      <c r="AA1994" s="196">
        <v>1.3900000000000002E-3</v>
      </c>
      <c r="AB1994" s="196">
        <v>0</v>
      </c>
      <c r="AC1994" s="196">
        <v>0</v>
      </c>
      <c r="AD1994" s="196">
        <v>0</v>
      </c>
      <c r="AE1994" s="196">
        <v>8.7999999999999992E-4</v>
      </c>
      <c r="AF1994" s="272">
        <f t="shared" si="127"/>
        <v>1</v>
      </c>
      <c r="AG1994" s="196">
        <f t="shared" si="124"/>
        <v>0.47794401493806893</v>
      </c>
    </row>
    <row r="1995" spans="1:33" s="23" customFormat="1" x14ac:dyDescent="0.25">
      <c r="A1995" s="1">
        <v>2017</v>
      </c>
      <c r="B1995" s="1" t="s">
        <v>25</v>
      </c>
      <c r="C1995" s="1" t="str">
        <f t="shared" si="125"/>
        <v>2017NU</v>
      </c>
      <c r="D1995" s="1" t="s">
        <v>56</v>
      </c>
      <c r="E1995" s="1" t="str">
        <f t="shared" si="126"/>
        <v>2017NUICI</v>
      </c>
      <c r="F1995" s="196">
        <v>0.40381</v>
      </c>
      <c r="G1995" s="196">
        <v>0.34569000000000005</v>
      </c>
      <c r="H1995" s="196">
        <v>5.1100000000000007E-2</v>
      </c>
      <c r="I1995" s="196">
        <v>9.0399999999999994E-3</v>
      </c>
      <c r="J1995" s="196">
        <v>1.48E-3</v>
      </c>
      <c r="K1995" s="196">
        <v>1.4999999999999999E-4</v>
      </c>
      <c r="L1995" s="196">
        <v>1.4999999999999999E-4</v>
      </c>
      <c r="M1995" s="265">
        <v>2.7699999999999999E-3</v>
      </c>
      <c r="N1995" s="196">
        <v>5.5300000000000002E-3</v>
      </c>
      <c r="O1995" s="196">
        <v>0</v>
      </c>
      <c r="P1995" s="196">
        <v>0</v>
      </c>
      <c r="Q1995" s="196">
        <v>0</v>
      </c>
      <c r="R1995" s="196">
        <v>7.0399999999999994E-3</v>
      </c>
      <c r="S1995" s="196">
        <v>2.1199999999999999E-3</v>
      </c>
      <c r="T1995" s="196">
        <v>0</v>
      </c>
      <c r="U1995" s="196">
        <v>7.3150000000000007E-2</v>
      </c>
      <c r="V1995" s="196">
        <v>0</v>
      </c>
      <c r="W1995" s="196">
        <v>1.5039999999999665E-2</v>
      </c>
      <c r="X1995" s="196">
        <v>8.1159999999999996E-2</v>
      </c>
      <c r="Y1995" s="196">
        <v>0</v>
      </c>
      <c r="Z1995" s="265">
        <v>6.4000000000000005E-4</v>
      </c>
      <c r="AA1995" s="196">
        <v>1.2999999999999999E-4</v>
      </c>
      <c r="AB1995" s="196">
        <v>0</v>
      </c>
      <c r="AC1995" s="196">
        <v>0</v>
      </c>
      <c r="AD1995" s="196">
        <v>0</v>
      </c>
      <c r="AE1995" s="196">
        <v>1E-3</v>
      </c>
      <c r="AF1995" s="272">
        <f t="shared" si="127"/>
        <v>1</v>
      </c>
      <c r="AG1995" s="196">
        <f t="shared" si="124"/>
        <v>0.17323999999999967</v>
      </c>
    </row>
    <row r="1996" spans="1:33" s="23" customFormat="1" x14ac:dyDescent="0.25">
      <c r="A1996" s="1">
        <v>2017</v>
      </c>
      <c r="B1996" s="1" t="s">
        <v>25</v>
      </c>
      <c r="C1996" s="1" t="str">
        <f t="shared" si="125"/>
        <v>2017NU</v>
      </c>
      <c r="D1996" s="1" t="s">
        <v>58</v>
      </c>
      <c r="E1996" s="1" t="str">
        <f t="shared" si="126"/>
        <v>2017NUResidential</v>
      </c>
      <c r="F1996" s="196">
        <v>0.27300000000000002</v>
      </c>
      <c r="G1996" s="196">
        <v>0.124</v>
      </c>
      <c r="H1996" s="196">
        <v>6.3E-2</v>
      </c>
      <c r="I1996" s="196">
        <v>5.0000000000000001E-3</v>
      </c>
      <c r="J1996" s="196">
        <v>4.2939999999999999E-2</v>
      </c>
      <c r="K1996" s="196">
        <v>6.7019999999999996E-2</v>
      </c>
      <c r="L1996" s="196">
        <v>6.7019999999999996E-2</v>
      </c>
      <c r="M1996" s="265">
        <v>1.9709999999999998E-2</v>
      </c>
      <c r="N1996" s="196">
        <v>3.9420000000000004E-2</v>
      </c>
      <c r="O1996" s="196">
        <v>0</v>
      </c>
      <c r="P1996" s="196">
        <v>0</v>
      </c>
      <c r="Q1996" s="196">
        <v>7.6730000000000007E-2</v>
      </c>
      <c r="R1996" s="196">
        <v>0</v>
      </c>
      <c r="S1996" s="196">
        <v>5.0000000000000001E-3</v>
      </c>
      <c r="T1996" s="196">
        <v>0</v>
      </c>
      <c r="U1996" s="196">
        <v>9.8000000000000004E-2</v>
      </c>
      <c r="V1996" s="196">
        <v>0</v>
      </c>
      <c r="W1996" s="196">
        <v>5.7980000000000038E-2</v>
      </c>
      <c r="X1996" s="196">
        <v>5.5E-2</v>
      </c>
      <c r="Y1996" s="196">
        <v>0</v>
      </c>
      <c r="Z1996" s="265">
        <v>1.1800000000000001E-3</v>
      </c>
      <c r="AA1996" s="196">
        <v>2E-3</v>
      </c>
      <c r="AB1996" s="196">
        <v>0</v>
      </c>
      <c r="AC1996" s="196">
        <v>0</v>
      </c>
      <c r="AD1996" s="196">
        <v>0</v>
      </c>
      <c r="AE1996" s="196">
        <v>3.0000000000000001E-3</v>
      </c>
      <c r="AF1996" s="272">
        <f t="shared" si="127"/>
        <v>1</v>
      </c>
      <c r="AG1996" s="196">
        <f t="shared" si="124"/>
        <v>0.22216000000000002</v>
      </c>
    </row>
    <row r="1997" spans="1:33" s="23" customFormat="1" x14ac:dyDescent="0.25">
      <c r="A1997" s="1">
        <v>2018</v>
      </c>
      <c r="B1997" s="1" t="s">
        <v>25</v>
      </c>
      <c r="C1997" s="1" t="str">
        <f t="shared" si="125"/>
        <v>2018NU</v>
      </c>
      <c r="D1997" s="1" t="s">
        <v>57</v>
      </c>
      <c r="E1997" s="1" t="str">
        <f t="shared" si="126"/>
        <v>2018NUC&amp;D</v>
      </c>
      <c r="F1997" s="196">
        <v>2.5000000000000001E-4</v>
      </c>
      <c r="G1997" s="196">
        <v>3.3900000000000002E-3</v>
      </c>
      <c r="H1997" s="196">
        <v>2.5000000000000001E-4</v>
      </c>
      <c r="I1997" s="196">
        <v>0.51572000000000007</v>
      </c>
      <c r="J1997" s="196">
        <v>1.2999999999999999E-4</v>
      </c>
      <c r="K1997" s="196">
        <v>2.0000000000000001E-4</v>
      </c>
      <c r="L1997" s="196">
        <v>1E-4</v>
      </c>
      <c r="M1997" s="265">
        <v>1.259850619312E-4</v>
      </c>
      <c r="N1997" s="196">
        <v>1.89E-3</v>
      </c>
      <c r="O1997" s="196">
        <v>0</v>
      </c>
      <c r="P1997" s="196">
        <v>0</v>
      </c>
      <c r="Q1997" s="196">
        <v>0</v>
      </c>
      <c r="R1997" s="196">
        <v>0</v>
      </c>
      <c r="S1997" s="196">
        <v>0.44664999999999999</v>
      </c>
      <c r="T1997" s="197">
        <v>1.3000000000000001E-2</v>
      </c>
      <c r="U1997" s="196">
        <v>5.1200000000000004E-3</v>
      </c>
      <c r="V1997" s="196">
        <v>0</v>
      </c>
      <c r="W1997" s="196">
        <v>9.0659017764482819E-3</v>
      </c>
      <c r="X1997" s="196">
        <v>1.66E-3</v>
      </c>
      <c r="Y1997" s="196">
        <v>0</v>
      </c>
      <c r="Z1997" s="265">
        <v>1.78113161620629E-4</v>
      </c>
      <c r="AA1997" s="196">
        <v>1.3900000000000002E-3</v>
      </c>
      <c r="AB1997" s="196">
        <v>0</v>
      </c>
      <c r="AC1997" s="196">
        <v>0</v>
      </c>
      <c r="AD1997" s="196">
        <v>0</v>
      </c>
      <c r="AE1997" s="196">
        <v>8.7999999999999992E-4</v>
      </c>
      <c r="AF1997" s="272">
        <f t="shared" si="127"/>
        <v>1</v>
      </c>
      <c r="AG1997" s="196">
        <f t="shared" si="124"/>
        <v>0.47794401493806893</v>
      </c>
    </row>
    <row r="1998" spans="1:33" s="23" customFormat="1" x14ac:dyDescent="0.25">
      <c r="A1998" s="1">
        <v>2018</v>
      </c>
      <c r="B1998" s="1" t="s">
        <v>25</v>
      </c>
      <c r="C1998" s="1" t="str">
        <f t="shared" si="125"/>
        <v>2018NU</v>
      </c>
      <c r="D1998" s="1" t="s">
        <v>56</v>
      </c>
      <c r="E1998" s="1" t="str">
        <f t="shared" si="126"/>
        <v>2018NUICI</v>
      </c>
      <c r="F1998" s="196">
        <v>0.40381</v>
      </c>
      <c r="G1998" s="196">
        <v>0.34569000000000005</v>
      </c>
      <c r="H1998" s="196">
        <v>5.1100000000000007E-2</v>
      </c>
      <c r="I1998" s="196">
        <v>9.0399999999999994E-3</v>
      </c>
      <c r="J1998" s="196">
        <v>1.48E-3</v>
      </c>
      <c r="K1998" s="196">
        <v>1.4999999999999999E-4</v>
      </c>
      <c r="L1998" s="196">
        <v>1.4999999999999999E-4</v>
      </c>
      <c r="M1998" s="265">
        <v>2.7699999999999999E-3</v>
      </c>
      <c r="N1998" s="196">
        <v>5.5300000000000002E-3</v>
      </c>
      <c r="O1998" s="196">
        <v>0</v>
      </c>
      <c r="P1998" s="196">
        <v>0</v>
      </c>
      <c r="Q1998" s="196">
        <v>0</v>
      </c>
      <c r="R1998" s="196">
        <v>7.0399999999999994E-3</v>
      </c>
      <c r="S1998" s="196">
        <v>2.1199999999999999E-3</v>
      </c>
      <c r="T1998" s="196">
        <v>0</v>
      </c>
      <c r="U1998" s="196">
        <v>7.3150000000000007E-2</v>
      </c>
      <c r="V1998" s="196">
        <v>0</v>
      </c>
      <c r="W1998" s="196">
        <v>1.5039999999999665E-2</v>
      </c>
      <c r="X1998" s="196">
        <v>8.1159999999999996E-2</v>
      </c>
      <c r="Y1998" s="196">
        <v>0</v>
      </c>
      <c r="Z1998" s="265">
        <v>6.4000000000000005E-4</v>
      </c>
      <c r="AA1998" s="196">
        <v>1.2999999999999999E-4</v>
      </c>
      <c r="AB1998" s="196">
        <v>0</v>
      </c>
      <c r="AC1998" s="196">
        <v>0</v>
      </c>
      <c r="AD1998" s="196">
        <v>0</v>
      </c>
      <c r="AE1998" s="196">
        <v>1E-3</v>
      </c>
      <c r="AF1998" s="272">
        <f t="shared" si="127"/>
        <v>1</v>
      </c>
      <c r="AG1998" s="196">
        <f t="shared" si="124"/>
        <v>0.17323999999999967</v>
      </c>
    </row>
    <row r="1999" spans="1:33" s="23" customFormat="1" x14ac:dyDescent="0.25">
      <c r="A1999" s="1">
        <v>2018</v>
      </c>
      <c r="B1999" s="1" t="s">
        <v>25</v>
      </c>
      <c r="C1999" s="1" t="str">
        <f t="shared" si="125"/>
        <v>2018NU</v>
      </c>
      <c r="D1999" s="1" t="s">
        <v>58</v>
      </c>
      <c r="E1999" s="1" t="str">
        <f t="shared" si="126"/>
        <v>2018NUResidential</v>
      </c>
      <c r="F1999" s="196">
        <v>0.27300000000000002</v>
      </c>
      <c r="G1999" s="196">
        <v>0.124</v>
      </c>
      <c r="H1999" s="196">
        <v>6.3E-2</v>
      </c>
      <c r="I1999" s="196">
        <v>5.0000000000000001E-3</v>
      </c>
      <c r="J1999" s="196">
        <v>4.2939999999999999E-2</v>
      </c>
      <c r="K1999" s="196">
        <v>6.7019999999999996E-2</v>
      </c>
      <c r="L1999" s="196">
        <v>6.7019999999999996E-2</v>
      </c>
      <c r="M1999" s="265">
        <v>1.9709999999999998E-2</v>
      </c>
      <c r="N1999" s="196">
        <v>3.9420000000000004E-2</v>
      </c>
      <c r="O1999" s="196">
        <v>0</v>
      </c>
      <c r="P1999" s="196">
        <v>0</v>
      </c>
      <c r="Q1999" s="196">
        <v>7.6730000000000007E-2</v>
      </c>
      <c r="R1999" s="196">
        <v>0</v>
      </c>
      <c r="S1999" s="196">
        <v>5.0000000000000001E-3</v>
      </c>
      <c r="T1999" s="196">
        <v>0</v>
      </c>
      <c r="U1999" s="196">
        <v>9.8000000000000004E-2</v>
      </c>
      <c r="V1999" s="196">
        <v>0</v>
      </c>
      <c r="W1999" s="196">
        <v>5.7980000000000038E-2</v>
      </c>
      <c r="X1999" s="196">
        <v>5.5E-2</v>
      </c>
      <c r="Y1999" s="196">
        <v>0</v>
      </c>
      <c r="Z1999" s="265">
        <v>1.1800000000000001E-3</v>
      </c>
      <c r="AA1999" s="196">
        <v>2E-3</v>
      </c>
      <c r="AB1999" s="196">
        <v>0</v>
      </c>
      <c r="AC1999" s="196">
        <v>0</v>
      </c>
      <c r="AD1999" s="196">
        <v>0</v>
      </c>
      <c r="AE1999" s="196">
        <v>3.0000000000000001E-3</v>
      </c>
      <c r="AF1999" s="272">
        <f t="shared" si="127"/>
        <v>1</v>
      </c>
      <c r="AG1999" s="196">
        <f t="shared" si="124"/>
        <v>0.22216000000000002</v>
      </c>
    </row>
    <row r="2000" spans="1:33" s="23" customFormat="1" x14ac:dyDescent="0.25">
      <c r="A2000" s="1">
        <v>2019</v>
      </c>
      <c r="B2000" s="1" t="s">
        <v>25</v>
      </c>
      <c r="C2000" s="1" t="str">
        <f t="shared" si="125"/>
        <v>2019NU</v>
      </c>
      <c r="D2000" s="1" t="s">
        <v>57</v>
      </c>
      <c r="E2000" s="1" t="str">
        <f t="shared" si="126"/>
        <v>2019NUC&amp;D</v>
      </c>
      <c r="F2000" s="196">
        <v>2.5000000000000001E-4</v>
      </c>
      <c r="G2000" s="196">
        <v>3.3900000000000002E-3</v>
      </c>
      <c r="H2000" s="196">
        <v>2.5000000000000001E-4</v>
      </c>
      <c r="I2000" s="196">
        <v>0.51572000000000007</v>
      </c>
      <c r="J2000" s="196">
        <v>1.2999999999999999E-4</v>
      </c>
      <c r="K2000" s="196">
        <v>2.0000000000000001E-4</v>
      </c>
      <c r="L2000" s="196">
        <v>1E-4</v>
      </c>
      <c r="M2000" s="265">
        <v>1.259850619312E-4</v>
      </c>
      <c r="N2000" s="196">
        <v>1.89E-3</v>
      </c>
      <c r="O2000" s="196">
        <v>0</v>
      </c>
      <c r="P2000" s="196">
        <v>0</v>
      </c>
      <c r="Q2000" s="196">
        <v>0</v>
      </c>
      <c r="R2000" s="196">
        <v>0</v>
      </c>
      <c r="S2000" s="196">
        <v>0.44664999999999999</v>
      </c>
      <c r="T2000" s="197">
        <v>1.3000000000000001E-2</v>
      </c>
      <c r="U2000" s="196">
        <v>5.1200000000000004E-3</v>
      </c>
      <c r="V2000" s="196">
        <v>0</v>
      </c>
      <c r="W2000" s="196">
        <v>9.0659017764482819E-3</v>
      </c>
      <c r="X2000" s="196">
        <v>1.66E-3</v>
      </c>
      <c r="Y2000" s="196">
        <v>0</v>
      </c>
      <c r="Z2000" s="265">
        <v>1.78113161620629E-4</v>
      </c>
      <c r="AA2000" s="196">
        <v>1.3900000000000002E-3</v>
      </c>
      <c r="AB2000" s="196">
        <v>0</v>
      </c>
      <c r="AC2000" s="196">
        <v>0</v>
      </c>
      <c r="AD2000" s="196">
        <v>0</v>
      </c>
      <c r="AE2000" s="196">
        <v>8.7999999999999992E-4</v>
      </c>
      <c r="AF2000" s="272">
        <f t="shared" si="127"/>
        <v>1</v>
      </c>
      <c r="AG2000" s="196">
        <f t="shared" si="124"/>
        <v>0.47794401493806893</v>
      </c>
    </row>
    <row r="2001" spans="1:33" s="23" customFormat="1" x14ac:dyDescent="0.25">
      <c r="A2001" s="1">
        <v>2019</v>
      </c>
      <c r="B2001" s="1" t="s">
        <v>25</v>
      </c>
      <c r="C2001" s="1" t="str">
        <f t="shared" si="125"/>
        <v>2019NU</v>
      </c>
      <c r="D2001" s="1" t="s">
        <v>56</v>
      </c>
      <c r="E2001" s="1" t="str">
        <f t="shared" si="126"/>
        <v>2019NUICI</v>
      </c>
      <c r="F2001" s="196">
        <v>0.40381</v>
      </c>
      <c r="G2001" s="196">
        <v>0.34569000000000005</v>
      </c>
      <c r="H2001" s="196">
        <v>5.1100000000000007E-2</v>
      </c>
      <c r="I2001" s="196">
        <v>9.0399999999999994E-3</v>
      </c>
      <c r="J2001" s="196">
        <v>1.48E-3</v>
      </c>
      <c r="K2001" s="196">
        <v>1.4999999999999999E-4</v>
      </c>
      <c r="L2001" s="196">
        <v>1.4999999999999999E-4</v>
      </c>
      <c r="M2001" s="265">
        <v>2.7699999999999999E-3</v>
      </c>
      <c r="N2001" s="196">
        <v>5.5300000000000002E-3</v>
      </c>
      <c r="O2001" s="196">
        <v>0</v>
      </c>
      <c r="P2001" s="196">
        <v>0</v>
      </c>
      <c r="Q2001" s="196">
        <v>0</v>
      </c>
      <c r="R2001" s="196">
        <v>7.0399999999999994E-3</v>
      </c>
      <c r="S2001" s="196">
        <v>2.1199999999999999E-3</v>
      </c>
      <c r="T2001" s="196">
        <v>0</v>
      </c>
      <c r="U2001" s="196">
        <v>7.3150000000000007E-2</v>
      </c>
      <c r="V2001" s="196">
        <v>0</v>
      </c>
      <c r="W2001" s="196">
        <v>1.5039999999999665E-2</v>
      </c>
      <c r="X2001" s="196">
        <v>8.1159999999999996E-2</v>
      </c>
      <c r="Y2001" s="196">
        <v>0</v>
      </c>
      <c r="Z2001" s="265">
        <v>6.4000000000000005E-4</v>
      </c>
      <c r="AA2001" s="196">
        <v>1.2999999999999999E-4</v>
      </c>
      <c r="AB2001" s="196">
        <v>0</v>
      </c>
      <c r="AC2001" s="196">
        <v>0</v>
      </c>
      <c r="AD2001" s="196">
        <v>0</v>
      </c>
      <c r="AE2001" s="196">
        <v>1E-3</v>
      </c>
      <c r="AF2001" s="272">
        <f t="shared" si="127"/>
        <v>1</v>
      </c>
      <c r="AG2001" s="196">
        <f t="shared" si="124"/>
        <v>0.17323999999999967</v>
      </c>
    </row>
    <row r="2002" spans="1:33" s="23" customFormat="1" x14ac:dyDescent="0.25">
      <c r="A2002" s="1">
        <v>2019</v>
      </c>
      <c r="B2002" s="1" t="s">
        <v>25</v>
      </c>
      <c r="C2002" s="1" t="str">
        <f t="shared" si="125"/>
        <v>2019NU</v>
      </c>
      <c r="D2002" s="1" t="s">
        <v>58</v>
      </c>
      <c r="E2002" s="1" t="str">
        <f t="shared" si="126"/>
        <v>2019NUResidential</v>
      </c>
      <c r="F2002" s="196">
        <v>0.27300000000000002</v>
      </c>
      <c r="G2002" s="196">
        <v>0.124</v>
      </c>
      <c r="H2002" s="196">
        <v>6.3E-2</v>
      </c>
      <c r="I2002" s="196">
        <v>5.0000000000000001E-3</v>
      </c>
      <c r="J2002" s="196">
        <v>4.2939999999999999E-2</v>
      </c>
      <c r="K2002" s="196">
        <v>6.7019999999999996E-2</v>
      </c>
      <c r="L2002" s="196">
        <v>6.7019999999999996E-2</v>
      </c>
      <c r="M2002" s="265">
        <v>1.9709999999999998E-2</v>
      </c>
      <c r="N2002" s="196">
        <v>3.9420000000000004E-2</v>
      </c>
      <c r="O2002" s="196">
        <v>0</v>
      </c>
      <c r="P2002" s="196">
        <v>0</v>
      </c>
      <c r="Q2002" s="196">
        <v>7.6730000000000007E-2</v>
      </c>
      <c r="R2002" s="196">
        <v>0</v>
      </c>
      <c r="S2002" s="196">
        <v>5.0000000000000001E-3</v>
      </c>
      <c r="T2002" s="196">
        <v>0</v>
      </c>
      <c r="U2002" s="196">
        <v>9.8000000000000004E-2</v>
      </c>
      <c r="V2002" s="196">
        <v>0</v>
      </c>
      <c r="W2002" s="196">
        <v>5.7980000000000038E-2</v>
      </c>
      <c r="X2002" s="196">
        <v>5.5E-2</v>
      </c>
      <c r="Y2002" s="196">
        <v>0</v>
      </c>
      <c r="Z2002" s="265">
        <v>1.1800000000000001E-3</v>
      </c>
      <c r="AA2002" s="196">
        <v>2E-3</v>
      </c>
      <c r="AB2002" s="196">
        <v>0</v>
      </c>
      <c r="AC2002" s="196">
        <v>0</v>
      </c>
      <c r="AD2002" s="196">
        <v>0</v>
      </c>
      <c r="AE2002" s="196">
        <v>3.0000000000000001E-3</v>
      </c>
      <c r="AF2002" s="272">
        <f t="shared" si="127"/>
        <v>1</v>
      </c>
      <c r="AG2002" s="196">
        <f t="shared" si="124"/>
        <v>0.22216000000000002</v>
      </c>
    </row>
    <row r="2003" spans="1:33" s="23" customFormat="1" x14ac:dyDescent="0.25">
      <c r="A2003" s="1">
        <v>2020</v>
      </c>
      <c r="B2003" s="1" t="s">
        <v>25</v>
      </c>
      <c r="C2003" s="1" t="str">
        <f t="shared" si="125"/>
        <v>2020NU</v>
      </c>
      <c r="D2003" s="1" t="s">
        <v>57</v>
      </c>
      <c r="E2003" s="1" t="str">
        <f t="shared" si="126"/>
        <v>2020NUC&amp;D</v>
      </c>
      <c r="F2003" s="196">
        <v>2.5000000000000001E-4</v>
      </c>
      <c r="G2003" s="196">
        <v>3.3900000000000002E-3</v>
      </c>
      <c r="H2003" s="196">
        <v>2.5000000000000001E-4</v>
      </c>
      <c r="I2003" s="196">
        <v>0.51572000000000007</v>
      </c>
      <c r="J2003" s="196">
        <v>1.2999999999999999E-4</v>
      </c>
      <c r="K2003" s="196">
        <v>2.0000000000000001E-4</v>
      </c>
      <c r="L2003" s="196">
        <v>1E-4</v>
      </c>
      <c r="M2003" s="265">
        <v>1.259850619312E-4</v>
      </c>
      <c r="N2003" s="196">
        <v>1.89E-3</v>
      </c>
      <c r="O2003" s="196">
        <v>0</v>
      </c>
      <c r="P2003" s="196">
        <v>0</v>
      </c>
      <c r="Q2003" s="196">
        <v>0</v>
      </c>
      <c r="R2003" s="196">
        <v>0</v>
      </c>
      <c r="S2003" s="196">
        <v>0.44664999999999999</v>
      </c>
      <c r="T2003" s="197">
        <v>1.3000000000000001E-2</v>
      </c>
      <c r="U2003" s="196">
        <v>5.1200000000000004E-3</v>
      </c>
      <c r="V2003" s="196">
        <v>0</v>
      </c>
      <c r="W2003" s="196">
        <v>9.0659017764482819E-3</v>
      </c>
      <c r="X2003" s="196">
        <v>1.66E-3</v>
      </c>
      <c r="Y2003" s="196">
        <v>0</v>
      </c>
      <c r="Z2003" s="265">
        <v>1.78113161620629E-4</v>
      </c>
      <c r="AA2003" s="196">
        <v>1.3900000000000002E-3</v>
      </c>
      <c r="AB2003" s="196">
        <v>0</v>
      </c>
      <c r="AC2003" s="196">
        <v>0</v>
      </c>
      <c r="AD2003" s="196">
        <v>0</v>
      </c>
      <c r="AE2003" s="196">
        <v>8.7999999999999992E-4</v>
      </c>
      <c r="AF2003" s="272">
        <f t="shared" si="127"/>
        <v>1</v>
      </c>
      <c r="AG2003" s="196">
        <f t="shared" si="124"/>
        <v>0.47794401493806893</v>
      </c>
    </row>
    <row r="2004" spans="1:33" s="23" customFormat="1" x14ac:dyDescent="0.25">
      <c r="A2004" s="1">
        <v>2020</v>
      </c>
      <c r="B2004" s="1" t="s">
        <v>25</v>
      </c>
      <c r="C2004" s="1" t="str">
        <f t="shared" si="125"/>
        <v>2020NU</v>
      </c>
      <c r="D2004" s="1" t="s">
        <v>56</v>
      </c>
      <c r="E2004" s="1" t="str">
        <f t="shared" si="126"/>
        <v>2020NUICI</v>
      </c>
      <c r="F2004" s="196">
        <v>0.40381</v>
      </c>
      <c r="G2004" s="196">
        <v>0.34569000000000005</v>
      </c>
      <c r="H2004" s="196">
        <v>5.1100000000000007E-2</v>
      </c>
      <c r="I2004" s="196">
        <v>9.0399999999999994E-3</v>
      </c>
      <c r="J2004" s="196">
        <v>1.48E-3</v>
      </c>
      <c r="K2004" s="196">
        <v>1.4999999999999999E-4</v>
      </c>
      <c r="L2004" s="196">
        <v>1.4999999999999999E-4</v>
      </c>
      <c r="M2004" s="265">
        <v>2.7699999999999999E-3</v>
      </c>
      <c r="N2004" s="196">
        <v>5.5300000000000002E-3</v>
      </c>
      <c r="O2004" s="196">
        <v>0</v>
      </c>
      <c r="P2004" s="196">
        <v>0</v>
      </c>
      <c r="Q2004" s="196">
        <v>0</v>
      </c>
      <c r="R2004" s="196">
        <v>7.0399999999999994E-3</v>
      </c>
      <c r="S2004" s="196">
        <v>2.1199999999999999E-3</v>
      </c>
      <c r="T2004" s="196">
        <v>0</v>
      </c>
      <c r="U2004" s="196">
        <v>7.3150000000000007E-2</v>
      </c>
      <c r="V2004" s="196">
        <v>0</v>
      </c>
      <c r="W2004" s="196">
        <v>1.5039999999999665E-2</v>
      </c>
      <c r="X2004" s="196">
        <v>8.1159999999999996E-2</v>
      </c>
      <c r="Y2004" s="196">
        <v>0</v>
      </c>
      <c r="Z2004" s="265">
        <v>6.4000000000000005E-4</v>
      </c>
      <c r="AA2004" s="196">
        <v>1.2999999999999999E-4</v>
      </c>
      <c r="AB2004" s="196">
        <v>0</v>
      </c>
      <c r="AC2004" s="196">
        <v>0</v>
      </c>
      <c r="AD2004" s="196">
        <v>0</v>
      </c>
      <c r="AE2004" s="196">
        <v>1E-3</v>
      </c>
      <c r="AF2004" s="272">
        <f t="shared" si="127"/>
        <v>1</v>
      </c>
      <c r="AG2004" s="196">
        <f t="shared" si="124"/>
        <v>0.17323999999999967</v>
      </c>
    </row>
    <row r="2005" spans="1:33" s="23" customFormat="1" x14ac:dyDescent="0.25">
      <c r="A2005" s="1">
        <v>2020</v>
      </c>
      <c r="B2005" s="1" t="s">
        <v>25</v>
      </c>
      <c r="C2005" s="1" t="str">
        <f t="shared" si="125"/>
        <v>2020NU</v>
      </c>
      <c r="D2005" s="1" t="s">
        <v>58</v>
      </c>
      <c r="E2005" s="1" t="str">
        <f t="shared" si="126"/>
        <v>2020NUResidential</v>
      </c>
      <c r="F2005" s="196">
        <v>0.27300000000000002</v>
      </c>
      <c r="G2005" s="196">
        <v>0.124</v>
      </c>
      <c r="H2005" s="196">
        <v>6.3E-2</v>
      </c>
      <c r="I2005" s="196">
        <v>5.0000000000000001E-3</v>
      </c>
      <c r="J2005" s="196">
        <v>4.2939999999999999E-2</v>
      </c>
      <c r="K2005" s="196">
        <v>6.7019999999999996E-2</v>
      </c>
      <c r="L2005" s="196">
        <v>6.7019999999999996E-2</v>
      </c>
      <c r="M2005" s="265">
        <v>1.9709999999999998E-2</v>
      </c>
      <c r="N2005" s="196">
        <v>3.9420000000000004E-2</v>
      </c>
      <c r="O2005" s="196">
        <v>0</v>
      </c>
      <c r="P2005" s="196">
        <v>0</v>
      </c>
      <c r="Q2005" s="196">
        <v>7.6730000000000007E-2</v>
      </c>
      <c r="R2005" s="196">
        <v>0</v>
      </c>
      <c r="S2005" s="196">
        <v>5.0000000000000001E-3</v>
      </c>
      <c r="T2005" s="196">
        <v>0</v>
      </c>
      <c r="U2005" s="196">
        <v>9.8000000000000004E-2</v>
      </c>
      <c r="V2005" s="196">
        <v>0</v>
      </c>
      <c r="W2005" s="196">
        <v>5.7980000000000038E-2</v>
      </c>
      <c r="X2005" s="196">
        <v>5.5E-2</v>
      </c>
      <c r="Y2005" s="196">
        <v>0</v>
      </c>
      <c r="Z2005" s="265">
        <v>1.1800000000000001E-3</v>
      </c>
      <c r="AA2005" s="196">
        <v>2E-3</v>
      </c>
      <c r="AB2005" s="196">
        <v>0</v>
      </c>
      <c r="AC2005" s="196">
        <v>0</v>
      </c>
      <c r="AD2005" s="196">
        <v>0</v>
      </c>
      <c r="AE2005" s="196">
        <v>3.0000000000000001E-3</v>
      </c>
      <c r="AF2005" s="272">
        <f t="shared" si="127"/>
        <v>1</v>
      </c>
      <c r="AG2005" s="196">
        <f t="shared" si="124"/>
        <v>0.22216000000000002</v>
      </c>
    </row>
    <row r="2006" spans="1:33" s="23" customFormat="1" x14ac:dyDescent="0.25">
      <c r="A2006" s="1">
        <v>2021</v>
      </c>
      <c r="B2006" s="1" t="s">
        <v>25</v>
      </c>
      <c r="C2006" s="1" t="str">
        <f t="shared" si="125"/>
        <v>2021NU</v>
      </c>
      <c r="D2006" s="1" t="s">
        <v>57</v>
      </c>
      <c r="E2006" s="1" t="str">
        <f t="shared" si="126"/>
        <v>2021NUC&amp;D</v>
      </c>
      <c r="F2006" s="196">
        <v>2.5000000000000001E-4</v>
      </c>
      <c r="G2006" s="196">
        <v>3.3900000000000002E-3</v>
      </c>
      <c r="H2006" s="196">
        <v>2.5000000000000001E-4</v>
      </c>
      <c r="I2006" s="196">
        <v>0.51572000000000007</v>
      </c>
      <c r="J2006" s="196">
        <v>1.2999999999999999E-4</v>
      </c>
      <c r="K2006" s="196">
        <v>2.0000000000000001E-4</v>
      </c>
      <c r="L2006" s="196">
        <v>1E-4</v>
      </c>
      <c r="M2006" s="265">
        <v>1.2999999999999999E-4</v>
      </c>
      <c r="N2006" s="196">
        <v>1.89E-3</v>
      </c>
      <c r="O2006" s="196">
        <v>0</v>
      </c>
      <c r="P2006" s="196">
        <v>0</v>
      </c>
      <c r="Q2006" s="196">
        <v>0</v>
      </c>
      <c r="R2006" s="196">
        <v>0</v>
      </c>
      <c r="S2006" s="196">
        <v>0.44664999999999999</v>
      </c>
      <c r="T2006" s="196">
        <v>1.3000000000000001E-2</v>
      </c>
      <c r="U2006" s="196">
        <v>5.1200000000000004E-3</v>
      </c>
      <c r="V2006" s="196">
        <v>0</v>
      </c>
      <c r="W2006" s="196">
        <v>9.060000000000127E-3</v>
      </c>
      <c r="X2006" s="196">
        <v>1.66E-3</v>
      </c>
      <c r="Y2006" s="197">
        <v>0</v>
      </c>
      <c r="Z2006" s="265">
        <v>1.8000000000000001E-4</v>
      </c>
      <c r="AA2006" s="196">
        <v>1.3900000000000002E-3</v>
      </c>
      <c r="AB2006" s="196">
        <v>0</v>
      </c>
      <c r="AC2006" s="196">
        <v>0</v>
      </c>
      <c r="AD2006" s="196">
        <v>0</v>
      </c>
      <c r="AE2006" s="196">
        <v>8.7999999999999992E-4</v>
      </c>
      <c r="AF2006" s="272">
        <f t="shared" si="127"/>
        <v>1</v>
      </c>
      <c r="AG2006" s="196">
        <f t="shared" si="124"/>
        <v>0.47794000000000014</v>
      </c>
    </row>
    <row r="2007" spans="1:33" s="23" customFormat="1" x14ac:dyDescent="0.25">
      <c r="A2007" s="1">
        <v>2021</v>
      </c>
      <c r="B2007" s="1" t="s">
        <v>25</v>
      </c>
      <c r="C2007" s="1" t="str">
        <f t="shared" si="125"/>
        <v>2021NU</v>
      </c>
      <c r="D2007" s="1" t="s">
        <v>56</v>
      </c>
      <c r="E2007" s="1" t="str">
        <f t="shared" si="126"/>
        <v>2021NUICI</v>
      </c>
      <c r="F2007" s="196">
        <v>0.40381</v>
      </c>
      <c r="G2007" s="196">
        <v>0.34569000000000005</v>
      </c>
      <c r="H2007" s="196">
        <v>5.1100000000000007E-2</v>
      </c>
      <c r="I2007" s="196">
        <v>9.0399999999999994E-3</v>
      </c>
      <c r="J2007" s="196">
        <v>1.48E-3</v>
      </c>
      <c r="K2007" s="196">
        <v>1.4999999999999999E-4</v>
      </c>
      <c r="L2007" s="196">
        <v>1.4999999999999999E-4</v>
      </c>
      <c r="M2007" s="265">
        <v>2.7699999999999999E-3</v>
      </c>
      <c r="N2007" s="196">
        <v>5.5300000000000002E-3</v>
      </c>
      <c r="O2007" s="196">
        <v>0</v>
      </c>
      <c r="P2007" s="196">
        <v>0</v>
      </c>
      <c r="Q2007" s="196">
        <v>0</v>
      </c>
      <c r="R2007" s="196">
        <v>7.0399999999999994E-3</v>
      </c>
      <c r="S2007" s="196">
        <v>2.1199999999999999E-3</v>
      </c>
      <c r="T2007" s="197">
        <v>0</v>
      </c>
      <c r="U2007" s="196">
        <v>7.3150000000000007E-2</v>
      </c>
      <c r="V2007" s="196">
        <v>0</v>
      </c>
      <c r="W2007" s="196">
        <v>1.5039999999999665E-2</v>
      </c>
      <c r="X2007" s="196">
        <v>8.1159999999999996E-2</v>
      </c>
      <c r="Y2007" s="196">
        <v>0</v>
      </c>
      <c r="Z2007" s="265">
        <v>6.4000000000000005E-4</v>
      </c>
      <c r="AA2007" s="196">
        <v>1.2999999999999999E-4</v>
      </c>
      <c r="AB2007" s="196">
        <v>0</v>
      </c>
      <c r="AC2007" s="196">
        <v>0</v>
      </c>
      <c r="AD2007" s="196">
        <v>0</v>
      </c>
      <c r="AE2007" s="196">
        <v>1E-3</v>
      </c>
      <c r="AF2007" s="272">
        <f t="shared" si="127"/>
        <v>1</v>
      </c>
      <c r="AG2007" s="196">
        <f t="shared" si="124"/>
        <v>0.17323999999999967</v>
      </c>
    </row>
    <row r="2008" spans="1:33" s="23" customFormat="1" x14ac:dyDescent="0.25">
      <c r="A2008" s="1">
        <v>2021</v>
      </c>
      <c r="B2008" s="1" t="s">
        <v>25</v>
      </c>
      <c r="C2008" s="1" t="str">
        <f t="shared" si="125"/>
        <v>2021NU</v>
      </c>
      <c r="D2008" s="1" t="s">
        <v>58</v>
      </c>
      <c r="E2008" s="1" t="str">
        <f t="shared" si="126"/>
        <v>2021NUResidential</v>
      </c>
      <c r="F2008" s="196">
        <v>0.27300000000000002</v>
      </c>
      <c r="G2008" s="196">
        <v>0.124</v>
      </c>
      <c r="H2008" s="196">
        <v>6.3E-2</v>
      </c>
      <c r="I2008" s="196">
        <v>5.0000000000000001E-3</v>
      </c>
      <c r="J2008" s="196">
        <v>4.2939999999999999E-2</v>
      </c>
      <c r="K2008" s="196">
        <v>6.7019999999999996E-2</v>
      </c>
      <c r="L2008" s="196">
        <v>6.7019999999999996E-2</v>
      </c>
      <c r="M2008" s="265">
        <v>1.9709999999999998E-2</v>
      </c>
      <c r="N2008" s="196">
        <v>3.9420000000000004E-2</v>
      </c>
      <c r="O2008" s="196">
        <v>0</v>
      </c>
      <c r="P2008" s="196">
        <v>0</v>
      </c>
      <c r="Q2008" s="196">
        <v>7.6730000000000007E-2</v>
      </c>
      <c r="R2008" s="196">
        <v>0</v>
      </c>
      <c r="S2008" s="196">
        <v>5.0000000000000001E-3</v>
      </c>
      <c r="T2008" s="196">
        <v>0</v>
      </c>
      <c r="U2008" s="196">
        <v>9.8000000000000004E-2</v>
      </c>
      <c r="V2008" s="196">
        <v>0</v>
      </c>
      <c r="W2008" s="196">
        <v>5.7980000000000038E-2</v>
      </c>
      <c r="X2008" s="196">
        <v>5.5E-2</v>
      </c>
      <c r="Y2008" s="196">
        <v>0</v>
      </c>
      <c r="Z2008" s="265">
        <v>1.1800000000000001E-3</v>
      </c>
      <c r="AA2008" s="196">
        <v>2E-3</v>
      </c>
      <c r="AB2008" s="196">
        <v>0</v>
      </c>
      <c r="AC2008" s="196">
        <v>0</v>
      </c>
      <c r="AD2008" s="196">
        <v>0</v>
      </c>
      <c r="AE2008" s="196">
        <v>3.0000000000000001E-3</v>
      </c>
      <c r="AF2008" s="272">
        <f t="shared" si="127"/>
        <v>1</v>
      </c>
      <c r="AG2008" s="196">
        <f t="shared" si="124"/>
        <v>0.22216000000000002</v>
      </c>
    </row>
    <row r="2009" spans="1:33" s="23" customFormat="1" x14ac:dyDescent="0.25">
      <c r="A2009" s="1">
        <v>2022</v>
      </c>
      <c r="B2009" s="1" t="s">
        <v>25</v>
      </c>
      <c r="C2009" s="1" t="str">
        <f t="shared" si="125"/>
        <v>2022NU</v>
      </c>
      <c r="D2009" s="1" t="s">
        <v>57</v>
      </c>
      <c r="E2009" s="1" t="str">
        <f t="shared" si="126"/>
        <v>2022NUC&amp;D</v>
      </c>
      <c r="F2009" s="196">
        <v>2.5000000000000001E-4</v>
      </c>
      <c r="G2009" s="196">
        <v>3.3900000000000002E-3</v>
      </c>
      <c r="H2009" s="196">
        <v>2.5000000000000001E-4</v>
      </c>
      <c r="I2009" s="196">
        <v>0.51572000000000007</v>
      </c>
      <c r="J2009" s="196">
        <v>1.2999999999999999E-4</v>
      </c>
      <c r="K2009" s="196">
        <v>2.0000000000000001E-4</v>
      </c>
      <c r="L2009" s="196">
        <v>1E-4</v>
      </c>
      <c r="M2009" s="265">
        <v>1.2999999999999999E-4</v>
      </c>
      <c r="N2009" s="196">
        <v>1.89E-3</v>
      </c>
      <c r="O2009" s="196">
        <v>0</v>
      </c>
      <c r="P2009" s="196">
        <v>0</v>
      </c>
      <c r="Q2009" s="196">
        <v>0</v>
      </c>
      <c r="R2009" s="196">
        <v>0</v>
      </c>
      <c r="S2009" s="196">
        <v>0.44664999999999999</v>
      </c>
      <c r="T2009" s="196">
        <v>1.3000000000000001E-2</v>
      </c>
      <c r="U2009" s="196">
        <v>5.1200000000000004E-3</v>
      </c>
      <c r="V2009" s="196">
        <v>0</v>
      </c>
      <c r="W2009" s="196">
        <v>9.060000000000127E-3</v>
      </c>
      <c r="X2009" s="196">
        <v>1.66E-3</v>
      </c>
      <c r="Y2009" s="197">
        <v>0</v>
      </c>
      <c r="Z2009" s="265">
        <v>1.8000000000000001E-4</v>
      </c>
      <c r="AA2009" s="196">
        <v>1.3900000000000002E-3</v>
      </c>
      <c r="AB2009" s="196">
        <v>0</v>
      </c>
      <c r="AC2009" s="196">
        <v>0</v>
      </c>
      <c r="AD2009" s="196">
        <v>0</v>
      </c>
      <c r="AE2009" s="196">
        <v>8.7999999999999992E-4</v>
      </c>
      <c r="AF2009" s="272">
        <f t="shared" si="127"/>
        <v>1</v>
      </c>
      <c r="AG2009" s="196">
        <f t="shared" si="124"/>
        <v>0.47794000000000014</v>
      </c>
    </row>
    <row r="2010" spans="1:33" s="23" customFormat="1" x14ac:dyDescent="0.25">
      <c r="A2010" s="1">
        <v>2022</v>
      </c>
      <c r="B2010" s="1" t="s">
        <v>25</v>
      </c>
      <c r="C2010" s="1" t="str">
        <f t="shared" si="125"/>
        <v>2022NU</v>
      </c>
      <c r="D2010" s="1" t="s">
        <v>56</v>
      </c>
      <c r="E2010" s="1" t="str">
        <f t="shared" si="126"/>
        <v>2022NUICI</v>
      </c>
      <c r="F2010" s="196">
        <v>0.40381</v>
      </c>
      <c r="G2010" s="196">
        <v>0.34569000000000005</v>
      </c>
      <c r="H2010" s="196">
        <v>5.1100000000000007E-2</v>
      </c>
      <c r="I2010" s="196">
        <v>9.0399999999999994E-3</v>
      </c>
      <c r="J2010" s="196">
        <v>1.48E-3</v>
      </c>
      <c r="K2010" s="196">
        <v>1.4999999999999999E-4</v>
      </c>
      <c r="L2010" s="196">
        <v>1.4999999999999999E-4</v>
      </c>
      <c r="M2010" s="265">
        <v>2.7699999999999999E-3</v>
      </c>
      <c r="N2010" s="196">
        <v>5.5300000000000002E-3</v>
      </c>
      <c r="O2010" s="196">
        <v>0</v>
      </c>
      <c r="P2010" s="196">
        <v>0</v>
      </c>
      <c r="Q2010" s="196">
        <v>0</v>
      </c>
      <c r="R2010" s="196">
        <v>7.0399999999999994E-3</v>
      </c>
      <c r="S2010" s="196">
        <v>2.1199999999999999E-3</v>
      </c>
      <c r="T2010" s="197">
        <v>0</v>
      </c>
      <c r="U2010" s="196">
        <v>7.3150000000000007E-2</v>
      </c>
      <c r="V2010" s="196">
        <v>0</v>
      </c>
      <c r="W2010" s="196">
        <v>1.5039999999999665E-2</v>
      </c>
      <c r="X2010" s="196">
        <v>8.1159999999999996E-2</v>
      </c>
      <c r="Y2010" s="196">
        <v>0</v>
      </c>
      <c r="Z2010" s="265">
        <v>6.4000000000000005E-4</v>
      </c>
      <c r="AA2010" s="196">
        <v>1.2999999999999999E-4</v>
      </c>
      <c r="AB2010" s="196">
        <v>0</v>
      </c>
      <c r="AC2010" s="196">
        <v>0</v>
      </c>
      <c r="AD2010" s="196">
        <v>0</v>
      </c>
      <c r="AE2010" s="196">
        <v>1E-3</v>
      </c>
      <c r="AF2010" s="272">
        <f t="shared" si="127"/>
        <v>1</v>
      </c>
      <c r="AG2010" s="196">
        <f t="shared" si="124"/>
        <v>0.17323999999999967</v>
      </c>
    </row>
    <row r="2011" spans="1:33" s="23" customFormat="1" x14ac:dyDescent="0.25">
      <c r="A2011" s="1">
        <v>2022</v>
      </c>
      <c r="B2011" s="1" t="s">
        <v>25</v>
      </c>
      <c r="C2011" s="1" t="str">
        <f t="shared" si="125"/>
        <v>2022NU</v>
      </c>
      <c r="D2011" s="1" t="s">
        <v>58</v>
      </c>
      <c r="E2011" s="1" t="str">
        <f t="shared" si="126"/>
        <v>2022NUResidential</v>
      </c>
      <c r="F2011" s="196">
        <v>0.27300000000000002</v>
      </c>
      <c r="G2011" s="196">
        <v>0.124</v>
      </c>
      <c r="H2011" s="196">
        <v>6.3E-2</v>
      </c>
      <c r="I2011" s="196">
        <v>5.0000000000000001E-3</v>
      </c>
      <c r="J2011" s="196">
        <v>4.2939999999999999E-2</v>
      </c>
      <c r="K2011" s="196">
        <v>6.7019999999999996E-2</v>
      </c>
      <c r="L2011" s="196">
        <v>6.7019999999999996E-2</v>
      </c>
      <c r="M2011" s="265">
        <v>1.9709999999999998E-2</v>
      </c>
      <c r="N2011" s="196">
        <v>3.9420000000000004E-2</v>
      </c>
      <c r="O2011" s="196">
        <v>0</v>
      </c>
      <c r="P2011" s="196">
        <v>0</v>
      </c>
      <c r="Q2011" s="196">
        <v>7.6730000000000007E-2</v>
      </c>
      <c r="R2011" s="196">
        <v>0</v>
      </c>
      <c r="S2011" s="196">
        <v>5.0000000000000001E-3</v>
      </c>
      <c r="T2011" s="196">
        <v>0</v>
      </c>
      <c r="U2011" s="196">
        <v>9.8000000000000004E-2</v>
      </c>
      <c r="V2011" s="196">
        <v>0</v>
      </c>
      <c r="W2011" s="196">
        <v>5.7980000000000038E-2</v>
      </c>
      <c r="X2011" s="196">
        <v>5.5E-2</v>
      </c>
      <c r="Y2011" s="196">
        <v>0</v>
      </c>
      <c r="Z2011" s="265">
        <v>1.1800000000000001E-3</v>
      </c>
      <c r="AA2011" s="196">
        <v>2E-3</v>
      </c>
      <c r="AB2011" s="196">
        <v>0</v>
      </c>
      <c r="AC2011" s="196">
        <v>0</v>
      </c>
      <c r="AD2011" s="196">
        <v>0</v>
      </c>
      <c r="AE2011" s="196">
        <v>3.0000000000000001E-3</v>
      </c>
      <c r="AF2011" s="272">
        <f t="shared" si="127"/>
        <v>1</v>
      </c>
      <c r="AG2011" s="196">
        <f t="shared" si="124"/>
        <v>0.22216000000000002</v>
      </c>
    </row>
    <row r="2012" spans="1:33" s="23" customFormat="1" x14ac:dyDescent="0.25">
      <c r="A2012" s="1">
        <v>2023</v>
      </c>
      <c r="B2012" s="1" t="s">
        <v>25</v>
      </c>
      <c r="C2012" s="1" t="str">
        <f t="shared" si="125"/>
        <v>2023NU</v>
      </c>
      <c r="D2012" s="1" t="s">
        <v>57</v>
      </c>
      <c r="E2012" s="1" t="str">
        <f t="shared" si="126"/>
        <v>2023NUC&amp;D</v>
      </c>
      <c r="F2012" s="196">
        <v>2.5000000000000001E-4</v>
      </c>
      <c r="G2012" s="196">
        <v>3.3900000000000002E-3</v>
      </c>
      <c r="H2012" s="196">
        <v>2.5000000000000001E-4</v>
      </c>
      <c r="I2012" s="196">
        <v>0.51572000000000007</v>
      </c>
      <c r="J2012" s="196">
        <v>1.2999999999999999E-4</v>
      </c>
      <c r="K2012" s="196">
        <v>2.0000000000000001E-4</v>
      </c>
      <c r="L2012" s="196">
        <v>1E-4</v>
      </c>
      <c r="M2012" s="265">
        <v>1.2999999999999999E-4</v>
      </c>
      <c r="N2012" s="196">
        <v>1.89E-3</v>
      </c>
      <c r="O2012" s="196">
        <v>0</v>
      </c>
      <c r="P2012" s="196">
        <v>0</v>
      </c>
      <c r="Q2012" s="196">
        <v>0</v>
      </c>
      <c r="R2012" s="196">
        <v>0</v>
      </c>
      <c r="S2012" s="196">
        <v>0.44664999999999999</v>
      </c>
      <c r="T2012" s="196">
        <v>1.3000000000000001E-2</v>
      </c>
      <c r="U2012" s="196">
        <v>5.1200000000000004E-3</v>
      </c>
      <c r="V2012" s="196">
        <v>0</v>
      </c>
      <c r="W2012" s="196">
        <v>9.060000000000127E-3</v>
      </c>
      <c r="X2012" s="196">
        <v>1.66E-3</v>
      </c>
      <c r="Y2012" s="197">
        <v>0</v>
      </c>
      <c r="Z2012" s="265">
        <v>1.8000000000000001E-4</v>
      </c>
      <c r="AA2012" s="196">
        <v>1.3900000000000002E-3</v>
      </c>
      <c r="AB2012" s="196">
        <v>0</v>
      </c>
      <c r="AC2012" s="196">
        <v>0</v>
      </c>
      <c r="AD2012" s="196">
        <v>0</v>
      </c>
      <c r="AE2012" s="196">
        <v>8.7999999999999992E-4</v>
      </c>
      <c r="AF2012" s="272">
        <f t="shared" si="127"/>
        <v>1</v>
      </c>
      <c r="AG2012" s="196">
        <f t="shared" si="124"/>
        <v>0.47794000000000014</v>
      </c>
    </row>
    <row r="2013" spans="1:33" s="23" customFormat="1" x14ac:dyDescent="0.25">
      <c r="A2013" s="1">
        <v>2023</v>
      </c>
      <c r="B2013" s="1" t="s">
        <v>25</v>
      </c>
      <c r="C2013" s="1" t="str">
        <f t="shared" si="125"/>
        <v>2023NU</v>
      </c>
      <c r="D2013" s="1" t="s">
        <v>56</v>
      </c>
      <c r="E2013" s="1" t="str">
        <f t="shared" si="126"/>
        <v>2023NUICI</v>
      </c>
      <c r="F2013" s="196">
        <v>0.40381</v>
      </c>
      <c r="G2013" s="196">
        <v>0.34569000000000005</v>
      </c>
      <c r="H2013" s="196">
        <v>5.1100000000000007E-2</v>
      </c>
      <c r="I2013" s="196">
        <v>9.0399999999999994E-3</v>
      </c>
      <c r="J2013" s="196">
        <v>1.48E-3</v>
      </c>
      <c r="K2013" s="196">
        <v>1.4999999999999999E-4</v>
      </c>
      <c r="L2013" s="196">
        <v>1.4999999999999999E-4</v>
      </c>
      <c r="M2013" s="265">
        <v>2.7699999999999999E-3</v>
      </c>
      <c r="N2013" s="196">
        <v>5.5300000000000002E-3</v>
      </c>
      <c r="O2013" s="196">
        <v>0</v>
      </c>
      <c r="P2013" s="196">
        <v>0</v>
      </c>
      <c r="Q2013" s="196">
        <v>0</v>
      </c>
      <c r="R2013" s="196">
        <v>7.0399999999999994E-3</v>
      </c>
      <c r="S2013" s="196">
        <v>2.1199999999999999E-3</v>
      </c>
      <c r="T2013" s="197">
        <v>0</v>
      </c>
      <c r="U2013" s="196">
        <v>7.3150000000000007E-2</v>
      </c>
      <c r="V2013" s="196">
        <v>0</v>
      </c>
      <c r="W2013" s="196">
        <v>1.5039999999999665E-2</v>
      </c>
      <c r="X2013" s="196">
        <v>8.1159999999999996E-2</v>
      </c>
      <c r="Y2013" s="196">
        <v>0</v>
      </c>
      <c r="Z2013" s="265">
        <v>6.4000000000000005E-4</v>
      </c>
      <c r="AA2013" s="196">
        <v>1.2999999999999999E-4</v>
      </c>
      <c r="AB2013" s="196">
        <v>0</v>
      </c>
      <c r="AC2013" s="196">
        <v>0</v>
      </c>
      <c r="AD2013" s="196">
        <v>0</v>
      </c>
      <c r="AE2013" s="196">
        <v>1E-3</v>
      </c>
      <c r="AF2013" s="272">
        <f t="shared" si="127"/>
        <v>1</v>
      </c>
      <c r="AG2013" s="196">
        <f t="shared" si="124"/>
        <v>0.17323999999999967</v>
      </c>
    </row>
    <row r="2014" spans="1:33" s="23" customFormat="1" x14ac:dyDescent="0.25">
      <c r="A2014" s="1">
        <v>2023</v>
      </c>
      <c r="B2014" s="1" t="s">
        <v>25</v>
      </c>
      <c r="C2014" s="1" t="str">
        <f t="shared" si="125"/>
        <v>2023NU</v>
      </c>
      <c r="D2014" s="1" t="s">
        <v>58</v>
      </c>
      <c r="E2014" s="1" t="str">
        <f t="shared" si="126"/>
        <v>2023NUResidential</v>
      </c>
      <c r="F2014" s="196">
        <v>0.27300000000000002</v>
      </c>
      <c r="G2014" s="196">
        <v>0.124</v>
      </c>
      <c r="H2014" s="196">
        <v>6.3E-2</v>
      </c>
      <c r="I2014" s="196">
        <v>5.0000000000000001E-3</v>
      </c>
      <c r="J2014" s="196">
        <v>4.2939999999999999E-2</v>
      </c>
      <c r="K2014" s="196">
        <v>6.7019999999999996E-2</v>
      </c>
      <c r="L2014" s="196">
        <v>6.7019999999999996E-2</v>
      </c>
      <c r="M2014" s="265">
        <v>1.9709999999999998E-2</v>
      </c>
      <c r="N2014" s="196">
        <v>3.9420000000000004E-2</v>
      </c>
      <c r="O2014" s="196">
        <v>0</v>
      </c>
      <c r="P2014" s="196">
        <v>0</v>
      </c>
      <c r="Q2014" s="196">
        <v>7.6730000000000007E-2</v>
      </c>
      <c r="R2014" s="196">
        <v>0</v>
      </c>
      <c r="S2014" s="196">
        <v>5.0000000000000001E-3</v>
      </c>
      <c r="T2014" s="196">
        <v>0</v>
      </c>
      <c r="U2014" s="196">
        <v>9.8000000000000004E-2</v>
      </c>
      <c r="V2014" s="196">
        <v>0</v>
      </c>
      <c r="W2014" s="196">
        <v>5.7980000000000038E-2</v>
      </c>
      <c r="X2014" s="196">
        <v>5.5E-2</v>
      </c>
      <c r="Y2014" s="196">
        <v>0</v>
      </c>
      <c r="Z2014" s="265">
        <v>1.1800000000000001E-3</v>
      </c>
      <c r="AA2014" s="196">
        <v>2E-3</v>
      </c>
      <c r="AB2014" s="196">
        <v>0</v>
      </c>
      <c r="AC2014" s="196">
        <v>0</v>
      </c>
      <c r="AD2014" s="196">
        <v>0</v>
      </c>
      <c r="AE2014" s="196">
        <v>3.0000000000000001E-3</v>
      </c>
      <c r="AF2014" s="272">
        <f t="shared" si="127"/>
        <v>1</v>
      </c>
      <c r="AG2014" s="196">
        <f t="shared" si="124"/>
        <v>0.22216000000000002</v>
      </c>
    </row>
    <row r="2015" spans="1:33" s="23" customFormat="1" x14ac:dyDescent="0.25">
      <c r="A2015" s="1">
        <v>2024</v>
      </c>
      <c r="B2015" s="1" t="s">
        <v>25</v>
      </c>
      <c r="C2015" s="1" t="str">
        <f t="shared" si="125"/>
        <v>2024NU</v>
      </c>
      <c r="D2015" s="1" t="s">
        <v>57</v>
      </c>
      <c r="E2015" s="1" t="str">
        <f t="shared" si="126"/>
        <v>2024NUC&amp;D</v>
      </c>
      <c r="F2015" s="196">
        <v>2.5000000000000001E-4</v>
      </c>
      <c r="G2015" s="196">
        <v>3.3900000000000002E-3</v>
      </c>
      <c r="H2015" s="196">
        <v>2.5000000000000001E-4</v>
      </c>
      <c r="I2015" s="196">
        <v>0.51572000000000007</v>
      </c>
      <c r="J2015" s="196">
        <v>1.2999999999999999E-4</v>
      </c>
      <c r="K2015" s="196">
        <v>2.0000000000000001E-4</v>
      </c>
      <c r="L2015" s="196">
        <v>1E-4</v>
      </c>
      <c r="M2015" s="265">
        <v>1.2999999999999999E-4</v>
      </c>
      <c r="N2015" s="196">
        <v>1.89E-3</v>
      </c>
      <c r="O2015" s="196">
        <v>0</v>
      </c>
      <c r="P2015" s="196">
        <v>0</v>
      </c>
      <c r="Q2015" s="196">
        <v>0</v>
      </c>
      <c r="R2015" s="196">
        <v>0</v>
      </c>
      <c r="S2015" s="196">
        <v>0.44664999999999999</v>
      </c>
      <c r="T2015" s="196">
        <v>1.3000000000000001E-2</v>
      </c>
      <c r="U2015" s="196">
        <v>5.1200000000000004E-3</v>
      </c>
      <c r="V2015" s="196">
        <v>0</v>
      </c>
      <c r="W2015" s="196">
        <v>9.060000000000127E-3</v>
      </c>
      <c r="X2015" s="196">
        <v>1.66E-3</v>
      </c>
      <c r="Y2015" s="197">
        <v>0</v>
      </c>
      <c r="Z2015" s="265">
        <v>1.8000000000000001E-4</v>
      </c>
      <c r="AA2015" s="196">
        <v>1.3900000000000002E-3</v>
      </c>
      <c r="AB2015" s="196">
        <v>0</v>
      </c>
      <c r="AC2015" s="196">
        <v>0</v>
      </c>
      <c r="AD2015" s="196">
        <v>0</v>
      </c>
      <c r="AE2015" s="196">
        <v>8.7999999999999992E-4</v>
      </c>
      <c r="AF2015" s="272">
        <f t="shared" si="127"/>
        <v>1</v>
      </c>
      <c r="AG2015" s="196">
        <f t="shared" si="124"/>
        <v>0.47794000000000014</v>
      </c>
    </row>
    <row r="2016" spans="1:33" s="23" customFormat="1" x14ac:dyDescent="0.25">
      <c r="A2016" s="1">
        <v>2024</v>
      </c>
      <c r="B2016" s="1" t="s">
        <v>25</v>
      </c>
      <c r="C2016" s="1" t="str">
        <f t="shared" si="125"/>
        <v>2024NU</v>
      </c>
      <c r="D2016" s="1" t="s">
        <v>56</v>
      </c>
      <c r="E2016" s="1" t="str">
        <f t="shared" si="126"/>
        <v>2024NUICI</v>
      </c>
      <c r="F2016" s="196">
        <v>0.40381</v>
      </c>
      <c r="G2016" s="196">
        <v>0.34569000000000005</v>
      </c>
      <c r="H2016" s="196">
        <v>5.1100000000000007E-2</v>
      </c>
      <c r="I2016" s="196">
        <v>9.0399999999999994E-3</v>
      </c>
      <c r="J2016" s="196">
        <v>1.48E-3</v>
      </c>
      <c r="K2016" s="196">
        <v>1.4999999999999999E-4</v>
      </c>
      <c r="L2016" s="196">
        <v>1.4999999999999999E-4</v>
      </c>
      <c r="M2016" s="265">
        <v>2.7699999999999999E-3</v>
      </c>
      <c r="N2016" s="196">
        <v>5.5300000000000002E-3</v>
      </c>
      <c r="O2016" s="196">
        <v>0</v>
      </c>
      <c r="P2016" s="196">
        <v>0</v>
      </c>
      <c r="Q2016" s="196">
        <v>0</v>
      </c>
      <c r="R2016" s="196">
        <v>7.0399999999999994E-3</v>
      </c>
      <c r="S2016" s="196">
        <v>2.1199999999999999E-3</v>
      </c>
      <c r="T2016" s="197">
        <v>0</v>
      </c>
      <c r="U2016" s="196">
        <v>7.3150000000000007E-2</v>
      </c>
      <c r="V2016" s="196">
        <v>0</v>
      </c>
      <c r="W2016" s="196">
        <v>1.5039999999999665E-2</v>
      </c>
      <c r="X2016" s="196">
        <v>8.1159999999999996E-2</v>
      </c>
      <c r="Y2016" s="196">
        <v>0</v>
      </c>
      <c r="Z2016" s="265">
        <v>6.4000000000000005E-4</v>
      </c>
      <c r="AA2016" s="196">
        <v>1.2999999999999999E-4</v>
      </c>
      <c r="AB2016" s="196">
        <v>0</v>
      </c>
      <c r="AC2016" s="196">
        <v>0</v>
      </c>
      <c r="AD2016" s="196">
        <v>0</v>
      </c>
      <c r="AE2016" s="196">
        <v>1E-3</v>
      </c>
      <c r="AF2016" s="272">
        <f t="shared" si="127"/>
        <v>1</v>
      </c>
      <c r="AG2016" s="196">
        <f t="shared" si="124"/>
        <v>0.17323999999999967</v>
      </c>
    </row>
    <row r="2017" spans="1:33" s="23" customFormat="1" x14ac:dyDescent="0.25">
      <c r="A2017" s="1">
        <v>2024</v>
      </c>
      <c r="B2017" s="1" t="s">
        <v>25</v>
      </c>
      <c r="C2017" s="1" t="str">
        <f t="shared" si="125"/>
        <v>2024NU</v>
      </c>
      <c r="D2017" s="1" t="s">
        <v>58</v>
      </c>
      <c r="E2017" s="1" t="str">
        <f t="shared" si="126"/>
        <v>2024NUResidential</v>
      </c>
      <c r="F2017" s="196">
        <v>0.27300000000000002</v>
      </c>
      <c r="G2017" s="196">
        <v>0.124</v>
      </c>
      <c r="H2017" s="196">
        <v>6.3E-2</v>
      </c>
      <c r="I2017" s="196">
        <v>5.0000000000000001E-3</v>
      </c>
      <c r="J2017" s="196">
        <v>4.2939999999999999E-2</v>
      </c>
      <c r="K2017" s="196">
        <v>6.7019999999999996E-2</v>
      </c>
      <c r="L2017" s="196">
        <v>6.7019999999999996E-2</v>
      </c>
      <c r="M2017" s="265">
        <v>1.9709999999999998E-2</v>
      </c>
      <c r="N2017" s="196">
        <v>3.9420000000000004E-2</v>
      </c>
      <c r="O2017" s="196">
        <v>0</v>
      </c>
      <c r="P2017" s="196">
        <v>0</v>
      </c>
      <c r="Q2017" s="196">
        <v>7.6730000000000007E-2</v>
      </c>
      <c r="R2017" s="196">
        <v>0</v>
      </c>
      <c r="S2017" s="196">
        <v>5.0000000000000001E-3</v>
      </c>
      <c r="T2017" s="196">
        <v>0</v>
      </c>
      <c r="U2017" s="196">
        <v>9.8000000000000004E-2</v>
      </c>
      <c r="V2017" s="196">
        <v>0</v>
      </c>
      <c r="W2017" s="196">
        <v>5.7980000000000038E-2</v>
      </c>
      <c r="X2017" s="196">
        <v>5.5E-2</v>
      </c>
      <c r="Y2017" s="196">
        <v>0</v>
      </c>
      <c r="Z2017" s="265">
        <v>1.1800000000000001E-3</v>
      </c>
      <c r="AA2017" s="196">
        <v>2E-3</v>
      </c>
      <c r="AB2017" s="196">
        <v>0</v>
      </c>
      <c r="AC2017" s="196">
        <v>0</v>
      </c>
      <c r="AD2017" s="196">
        <v>0</v>
      </c>
      <c r="AE2017" s="196">
        <v>3.0000000000000001E-3</v>
      </c>
      <c r="AF2017" s="272">
        <f t="shared" si="127"/>
        <v>1</v>
      </c>
      <c r="AG2017" s="196">
        <f t="shared" si="124"/>
        <v>0.22216000000000002</v>
      </c>
    </row>
    <row r="2018" spans="1:33" s="23" customFormat="1" x14ac:dyDescent="0.25">
      <c r="A2018" s="1">
        <v>1941</v>
      </c>
      <c r="B2018" s="1" t="s">
        <v>18</v>
      </c>
      <c r="C2018" s="1" t="str">
        <f t="shared" si="125"/>
        <v>1941ON</v>
      </c>
      <c r="D2018" s="1" t="s">
        <v>57</v>
      </c>
      <c r="E2018" s="1" t="str">
        <f t="shared" si="126"/>
        <v>1941ONC&amp;D</v>
      </c>
      <c r="F2018" s="274">
        <v>0</v>
      </c>
      <c r="G2018" s="274">
        <v>1.0829999999999999E-2</v>
      </c>
      <c r="H2018" s="274">
        <v>0</v>
      </c>
      <c r="I2018" s="274">
        <v>0.31966</v>
      </c>
      <c r="J2018" s="274">
        <v>0</v>
      </c>
      <c r="K2018" s="274">
        <v>0</v>
      </c>
      <c r="L2018" s="274">
        <v>0</v>
      </c>
      <c r="M2018" s="274">
        <v>0</v>
      </c>
      <c r="N2018" s="274">
        <v>0</v>
      </c>
      <c r="O2018" s="274">
        <v>0</v>
      </c>
      <c r="P2018" s="274">
        <v>0</v>
      </c>
      <c r="Q2018" s="274">
        <v>0</v>
      </c>
      <c r="R2018" s="274">
        <v>0</v>
      </c>
      <c r="S2018" s="274">
        <v>0</v>
      </c>
      <c r="T2018" s="274">
        <v>0.29006999999999999</v>
      </c>
      <c r="U2018" s="274">
        <v>0</v>
      </c>
      <c r="V2018" s="274">
        <v>0</v>
      </c>
      <c r="W2018" s="274">
        <v>4.0879999999999972E-2</v>
      </c>
      <c r="X2018" s="274">
        <v>0</v>
      </c>
      <c r="Y2018" s="274">
        <v>0</v>
      </c>
      <c r="Z2018" s="274">
        <v>0</v>
      </c>
      <c r="AA2018" s="274">
        <v>0</v>
      </c>
      <c r="AB2018" s="274">
        <v>0.15045</v>
      </c>
      <c r="AC2018" s="274">
        <v>7.0800000000000002E-2</v>
      </c>
      <c r="AD2018" s="274">
        <v>0.11731000000000003</v>
      </c>
      <c r="AE2018" s="274">
        <v>0</v>
      </c>
      <c r="AF2018" s="272">
        <f t="shared" si="127"/>
        <v>1</v>
      </c>
      <c r="AG2018" s="196">
        <f t="shared" si="124"/>
        <v>0.66950999999999994</v>
      </c>
    </row>
    <row r="2019" spans="1:33" s="23" customFormat="1" x14ac:dyDescent="0.25">
      <c r="A2019" s="1">
        <v>1941</v>
      </c>
      <c r="B2019" s="1" t="s">
        <v>18</v>
      </c>
      <c r="C2019" s="1" t="str">
        <f t="shared" si="125"/>
        <v>1941ON</v>
      </c>
      <c r="D2019" s="1" t="s">
        <v>56</v>
      </c>
      <c r="E2019" s="1" t="str">
        <f t="shared" si="126"/>
        <v>1941ONICI</v>
      </c>
      <c r="F2019" s="196">
        <v>0.12182999999999999</v>
      </c>
      <c r="G2019" s="196">
        <v>0.4264</v>
      </c>
      <c r="H2019" s="196">
        <v>0</v>
      </c>
      <c r="I2019" s="196">
        <v>2.4369999999999999E-2</v>
      </c>
      <c r="J2019" s="196">
        <v>0.1066</v>
      </c>
      <c r="K2019" s="196">
        <v>0</v>
      </c>
      <c r="L2019" s="196">
        <v>0</v>
      </c>
      <c r="M2019" s="196">
        <v>3.0499999999999998E-3</v>
      </c>
      <c r="N2019" s="196">
        <v>6.0899999999999999E-3</v>
      </c>
      <c r="O2019" s="196">
        <v>4.061E-2</v>
      </c>
      <c r="P2019" s="196">
        <v>5.0599999999998979E-3</v>
      </c>
      <c r="Q2019" s="196">
        <v>0</v>
      </c>
      <c r="R2019" s="196">
        <v>0</v>
      </c>
      <c r="S2019" s="196">
        <v>1.0199999999999999E-3</v>
      </c>
      <c r="T2019" s="196">
        <v>0</v>
      </c>
      <c r="U2019" s="196">
        <v>7.11E-3</v>
      </c>
      <c r="V2019" s="196">
        <v>8.1200000000000005E-3</v>
      </c>
      <c r="W2019" s="196">
        <v>8.1220000000000001E-2</v>
      </c>
      <c r="X2019" s="196">
        <v>6.0909999999999999E-2</v>
      </c>
      <c r="Y2019" s="196">
        <v>0.10152</v>
      </c>
      <c r="Z2019" s="196">
        <v>6.0899999999999999E-3</v>
      </c>
      <c r="AA2019" s="196">
        <v>0</v>
      </c>
      <c r="AB2019" s="196">
        <v>0</v>
      </c>
      <c r="AC2019" s="196">
        <v>0</v>
      </c>
      <c r="AD2019" s="196">
        <v>0</v>
      </c>
      <c r="AE2019" s="196">
        <v>0</v>
      </c>
      <c r="AF2019" s="272">
        <f t="shared" si="127"/>
        <v>1</v>
      </c>
      <c r="AG2019" s="196">
        <f t="shared" si="124"/>
        <v>0.26599</v>
      </c>
    </row>
    <row r="2020" spans="1:33" s="23" customFormat="1" x14ac:dyDescent="0.25">
      <c r="A2020" s="1">
        <v>1941</v>
      </c>
      <c r="B2020" s="1" t="s">
        <v>18</v>
      </c>
      <c r="C2020" s="1" t="str">
        <f t="shared" si="125"/>
        <v>1941ON</v>
      </c>
      <c r="D2020" s="1" t="s">
        <v>58</v>
      </c>
      <c r="E2020" s="1" t="str">
        <f t="shared" si="126"/>
        <v>1941ONResidential</v>
      </c>
      <c r="F2020" s="196">
        <v>0.12182999999999999</v>
      </c>
      <c r="G2020" s="196">
        <v>0.4264</v>
      </c>
      <c r="H2020" s="196">
        <v>0</v>
      </c>
      <c r="I2020" s="196">
        <v>2.4369999999999999E-2</v>
      </c>
      <c r="J2020" s="196">
        <v>0.1066</v>
      </c>
      <c r="K2020" s="196">
        <v>0</v>
      </c>
      <c r="L2020" s="196">
        <v>0</v>
      </c>
      <c r="M2020" s="196">
        <v>3.0499999999999998E-3</v>
      </c>
      <c r="N2020" s="196">
        <v>6.0899999999999999E-3</v>
      </c>
      <c r="O2020" s="196">
        <v>4.061E-2</v>
      </c>
      <c r="P2020" s="196">
        <v>5.0599999999998979E-3</v>
      </c>
      <c r="Q2020" s="196">
        <v>0</v>
      </c>
      <c r="R2020" s="196">
        <v>0</v>
      </c>
      <c r="S2020" s="196">
        <v>1.0199999999999999E-3</v>
      </c>
      <c r="T2020" s="196">
        <v>0</v>
      </c>
      <c r="U2020" s="196">
        <v>7.11E-3</v>
      </c>
      <c r="V2020" s="196">
        <v>8.1200000000000005E-3</v>
      </c>
      <c r="W2020" s="196">
        <v>8.1220000000000001E-2</v>
      </c>
      <c r="X2020" s="196">
        <v>6.0909999999999999E-2</v>
      </c>
      <c r="Y2020" s="196">
        <v>0.10152</v>
      </c>
      <c r="Z2020" s="196">
        <v>6.0899999999999999E-3</v>
      </c>
      <c r="AA2020" s="196">
        <v>0</v>
      </c>
      <c r="AB2020" s="196">
        <v>0</v>
      </c>
      <c r="AC2020" s="196">
        <v>0</v>
      </c>
      <c r="AD2020" s="196">
        <v>0</v>
      </c>
      <c r="AE2020" s="196">
        <v>0</v>
      </c>
      <c r="AF2020" s="272">
        <f t="shared" si="127"/>
        <v>1</v>
      </c>
      <c r="AG2020" s="196">
        <f t="shared" si="124"/>
        <v>0.26599</v>
      </c>
    </row>
    <row r="2021" spans="1:33" s="23" customFormat="1" x14ac:dyDescent="0.25">
      <c r="A2021" s="1">
        <v>1942</v>
      </c>
      <c r="B2021" s="1" t="s">
        <v>18</v>
      </c>
      <c r="C2021" s="1" t="str">
        <f t="shared" si="125"/>
        <v>1942ON</v>
      </c>
      <c r="D2021" s="1" t="s">
        <v>57</v>
      </c>
      <c r="E2021" s="1" t="str">
        <f t="shared" si="126"/>
        <v>1942ONC&amp;D</v>
      </c>
      <c r="F2021" s="274">
        <v>0</v>
      </c>
      <c r="G2021" s="274">
        <v>1.0829999999999999E-2</v>
      </c>
      <c r="H2021" s="274">
        <v>0</v>
      </c>
      <c r="I2021" s="274">
        <v>0.31966</v>
      </c>
      <c r="J2021" s="274">
        <v>0</v>
      </c>
      <c r="K2021" s="274">
        <v>0</v>
      </c>
      <c r="L2021" s="274">
        <v>0</v>
      </c>
      <c r="M2021" s="274">
        <v>0</v>
      </c>
      <c r="N2021" s="274">
        <v>0</v>
      </c>
      <c r="O2021" s="274">
        <v>0</v>
      </c>
      <c r="P2021" s="274">
        <v>0</v>
      </c>
      <c r="Q2021" s="274">
        <v>0</v>
      </c>
      <c r="R2021" s="274">
        <v>0</v>
      </c>
      <c r="S2021" s="274">
        <v>0</v>
      </c>
      <c r="T2021" s="274">
        <v>0.29006999999999999</v>
      </c>
      <c r="U2021" s="274">
        <v>0</v>
      </c>
      <c r="V2021" s="274">
        <v>0</v>
      </c>
      <c r="W2021" s="274">
        <v>4.0879999999999972E-2</v>
      </c>
      <c r="X2021" s="274">
        <v>0</v>
      </c>
      <c r="Y2021" s="274">
        <v>0</v>
      </c>
      <c r="Z2021" s="274">
        <v>0</v>
      </c>
      <c r="AA2021" s="274">
        <v>0</v>
      </c>
      <c r="AB2021" s="274">
        <v>0.15045</v>
      </c>
      <c r="AC2021" s="274">
        <v>7.0800000000000002E-2</v>
      </c>
      <c r="AD2021" s="274">
        <v>0.11731000000000003</v>
      </c>
      <c r="AE2021" s="274">
        <v>0</v>
      </c>
      <c r="AF2021" s="272">
        <f t="shared" si="127"/>
        <v>1</v>
      </c>
      <c r="AG2021" s="196">
        <f t="shared" si="124"/>
        <v>0.66950999999999994</v>
      </c>
    </row>
    <row r="2022" spans="1:33" s="23" customFormat="1" x14ac:dyDescent="0.25">
      <c r="A2022" s="1">
        <v>1942</v>
      </c>
      <c r="B2022" s="1" t="s">
        <v>18</v>
      </c>
      <c r="C2022" s="1" t="str">
        <f t="shared" si="125"/>
        <v>1942ON</v>
      </c>
      <c r="D2022" s="1" t="s">
        <v>56</v>
      </c>
      <c r="E2022" s="1" t="str">
        <f t="shared" si="126"/>
        <v>1942ONICI</v>
      </c>
      <c r="F2022" s="196">
        <v>0.12182999999999999</v>
      </c>
      <c r="G2022" s="196">
        <v>0.4264</v>
      </c>
      <c r="H2022" s="196">
        <v>0</v>
      </c>
      <c r="I2022" s="196">
        <v>2.4369999999999999E-2</v>
      </c>
      <c r="J2022" s="196">
        <v>0.1066</v>
      </c>
      <c r="K2022" s="196">
        <v>0</v>
      </c>
      <c r="L2022" s="196">
        <v>0</v>
      </c>
      <c r="M2022" s="196">
        <v>3.0499999999999998E-3</v>
      </c>
      <c r="N2022" s="196">
        <v>6.0899999999999999E-3</v>
      </c>
      <c r="O2022" s="196">
        <v>4.061E-2</v>
      </c>
      <c r="P2022" s="196">
        <v>5.0599999999998979E-3</v>
      </c>
      <c r="Q2022" s="196">
        <v>0</v>
      </c>
      <c r="R2022" s="196">
        <v>0</v>
      </c>
      <c r="S2022" s="196">
        <v>1.0199999999999999E-3</v>
      </c>
      <c r="T2022" s="196">
        <v>0</v>
      </c>
      <c r="U2022" s="196">
        <v>7.11E-3</v>
      </c>
      <c r="V2022" s="196">
        <v>8.1200000000000005E-3</v>
      </c>
      <c r="W2022" s="196">
        <v>8.1220000000000001E-2</v>
      </c>
      <c r="X2022" s="196">
        <v>6.0909999999999999E-2</v>
      </c>
      <c r="Y2022" s="196">
        <v>0.10152</v>
      </c>
      <c r="Z2022" s="196">
        <v>6.0899999999999999E-3</v>
      </c>
      <c r="AA2022" s="196">
        <v>0</v>
      </c>
      <c r="AB2022" s="196">
        <v>0</v>
      </c>
      <c r="AC2022" s="196">
        <v>0</v>
      </c>
      <c r="AD2022" s="196">
        <v>0</v>
      </c>
      <c r="AE2022" s="196">
        <v>0</v>
      </c>
      <c r="AF2022" s="272">
        <f t="shared" si="127"/>
        <v>1</v>
      </c>
      <c r="AG2022" s="196">
        <f t="shared" ref="AG2022:AG2085" si="128">SUM(S2022:AE2022)</f>
        <v>0.26599</v>
      </c>
    </row>
    <row r="2023" spans="1:33" s="23" customFormat="1" x14ac:dyDescent="0.25">
      <c r="A2023" s="1">
        <v>1942</v>
      </c>
      <c r="B2023" s="1" t="s">
        <v>18</v>
      </c>
      <c r="C2023" s="1" t="str">
        <f t="shared" si="125"/>
        <v>1942ON</v>
      </c>
      <c r="D2023" s="1" t="s">
        <v>58</v>
      </c>
      <c r="E2023" s="1" t="str">
        <f t="shared" si="126"/>
        <v>1942ONResidential</v>
      </c>
      <c r="F2023" s="196">
        <v>0.12182999999999999</v>
      </c>
      <c r="G2023" s="196">
        <v>0.4264</v>
      </c>
      <c r="H2023" s="196">
        <v>0</v>
      </c>
      <c r="I2023" s="196">
        <v>2.4369999999999999E-2</v>
      </c>
      <c r="J2023" s="196">
        <v>0.1066</v>
      </c>
      <c r="K2023" s="196">
        <v>0</v>
      </c>
      <c r="L2023" s="196">
        <v>0</v>
      </c>
      <c r="M2023" s="196">
        <v>3.0499999999999998E-3</v>
      </c>
      <c r="N2023" s="196">
        <v>6.0899999999999999E-3</v>
      </c>
      <c r="O2023" s="196">
        <v>4.061E-2</v>
      </c>
      <c r="P2023" s="196">
        <v>5.0599999999998979E-3</v>
      </c>
      <c r="Q2023" s="196">
        <v>0</v>
      </c>
      <c r="R2023" s="196">
        <v>0</v>
      </c>
      <c r="S2023" s="196">
        <v>1.0199999999999999E-3</v>
      </c>
      <c r="T2023" s="196">
        <v>0</v>
      </c>
      <c r="U2023" s="196">
        <v>7.11E-3</v>
      </c>
      <c r="V2023" s="196">
        <v>8.1200000000000005E-3</v>
      </c>
      <c r="W2023" s="196">
        <v>8.1220000000000001E-2</v>
      </c>
      <c r="X2023" s="196">
        <v>6.0909999999999999E-2</v>
      </c>
      <c r="Y2023" s="196">
        <v>0.10152</v>
      </c>
      <c r="Z2023" s="196">
        <v>6.0899999999999999E-3</v>
      </c>
      <c r="AA2023" s="196">
        <v>0</v>
      </c>
      <c r="AB2023" s="196">
        <v>0</v>
      </c>
      <c r="AC2023" s="196">
        <v>0</v>
      </c>
      <c r="AD2023" s="196">
        <v>0</v>
      </c>
      <c r="AE2023" s="196">
        <v>0</v>
      </c>
      <c r="AF2023" s="272">
        <f t="shared" si="127"/>
        <v>1</v>
      </c>
      <c r="AG2023" s="196">
        <f t="shared" si="128"/>
        <v>0.26599</v>
      </c>
    </row>
    <row r="2024" spans="1:33" s="23" customFormat="1" x14ac:dyDescent="0.25">
      <c r="A2024" s="1">
        <v>1943</v>
      </c>
      <c r="B2024" s="1" t="s">
        <v>18</v>
      </c>
      <c r="C2024" s="1" t="str">
        <f t="shared" si="125"/>
        <v>1943ON</v>
      </c>
      <c r="D2024" s="1" t="s">
        <v>57</v>
      </c>
      <c r="E2024" s="1" t="str">
        <f t="shared" si="126"/>
        <v>1943ONC&amp;D</v>
      </c>
      <c r="F2024" s="274">
        <v>0</v>
      </c>
      <c r="G2024" s="274">
        <v>1.0829999999999999E-2</v>
      </c>
      <c r="H2024" s="274">
        <v>0</v>
      </c>
      <c r="I2024" s="274">
        <v>0.31966</v>
      </c>
      <c r="J2024" s="274">
        <v>0</v>
      </c>
      <c r="K2024" s="274">
        <v>0</v>
      </c>
      <c r="L2024" s="274">
        <v>0</v>
      </c>
      <c r="M2024" s="274">
        <v>0</v>
      </c>
      <c r="N2024" s="274">
        <v>0</v>
      </c>
      <c r="O2024" s="274">
        <v>0</v>
      </c>
      <c r="P2024" s="274">
        <v>0</v>
      </c>
      <c r="Q2024" s="274">
        <v>0</v>
      </c>
      <c r="R2024" s="274">
        <v>0</v>
      </c>
      <c r="S2024" s="274">
        <v>0</v>
      </c>
      <c r="T2024" s="274">
        <v>0.29006999999999999</v>
      </c>
      <c r="U2024" s="274">
        <v>0</v>
      </c>
      <c r="V2024" s="274">
        <v>0</v>
      </c>
      <c r="W2024" s="274">
        <v>4.0879999999999972E-2</v>
      </c>
      <c r="X2024" s="274">
        <v>0</v>
      </c>
      <c r="Y2024" s="274">
        <v>0</v>
      </c>
      <c r="Z2024" s="274">
        <v>0</v>
      </c>
      <c r="AA2024" s="274">
        <v>0</v>
      </c>
      <c r="AB2024" s="274">
        <v>0.15045</v>
      </c>
      <c r="AC2024" s="274">
        <v>7.0800000000000002E-2</v>
      </c>
      <c r="AD2024" s="274">
        <v>0.11731000000000003</v>
      </c>
      <c r="AE2024" s="274">
        <v>0</v>
      </c>
      <c r="AF2024" s="272">
        <f t="shared" si="127"/>
        <v>1</v>
      </c>
      <c r="AG2024" s="196">
        <f t="shared" si="128"/>
        <v>0.66950999999999994</v>
      </c>
    </row>
    <row r="2025" spans="1:33" s="23" customFormat="1" x14ac:dyDescent="0.25">
      <c r="A2025" s="1">
        <v>1943</v>
      </c>
      <c r="B2025" s="1" t="s">
        <v>18</v>
      </c>
      <c r="C2025" s="1" t="str">
        <f t="shared" si="125"/>
        <v>1943ON</v>
      </c>
      <c r="D2025" s="1" t="s">
        <v>56</v>
      </c>
      <c r="E2025" s="1" t="str">
        <f t="shared" si="126"/>
        <v>1943ONICI</v>
      </c>
      <c r="F2025" s="196">
        <v>0.12182999999999999</v>
      </c>
      <c r="G2025" s="196">
        <v>0.4264</v>
      </c>
      <c r="H2025" s="196">
        <v>0</v>
      </c>
      <c r="I2025" s="196">
        <v>2.4369999999999999E-2</v>
      </c>
      <c r="J2025" s="196">
        <v>0.1066</v>
      </c>
      <c r="K2025" s="196">
        <v>0</v>
      </c>
      <c r="L2025" s="196">
        <v>0</v>
      </c>
      <c r="M2025" s="196">
        <v>3.0499999999999998E-3</v>
      </c>
      <c r="N2025" s="196">
        <v>6.0899999999999999E-3</v>
      </c>
      <c r="O2025" s="196">
        <v>4.061E-2</v>
      </c>
      <c r="P2025" s="196">
        <v>5.0599999999998979E-3</v>
      </c>
      <c r="Q2025" s="196">
        <v>0</v>
      </c>
      <c r="R2025" s="196">
        <v>0</v>
      </c>
      <c r="S2025" s="196">
        <v>1.0199999999999999E-3</v>
      </c>
      <c r="T2025" s="196">
        <v>0</v>
      </c>
      <c r="U2025" s="196">
        <v>7.11E-3</v>
      </c>
      <c r="V2025" s="196">
        <v>8.1200000000000005E-3</v>
      </c>
      <c r="W2025" s="196">
        <v>8.1220000000000001E-2</v>
      </c>
      <c r="X2025" s="196">
        <v>6.0909999999999999E-2</v>
      </c>
      <c r="Y2025" s="196">
        <v>0.10152</v>
      </c>
      <c r="Z2025" s="196">
        <v>6.0899999999999999E-3</v>
      </c>
      <c r="AA2025" s="196">
        <v>0</v>
      </c>
      <c r="AB2025" s="196">
        <v>0</v>
      </c>
      <c r="AC2025" s="196">
        <v>0</v>
      </c>
      <c r="AD2025" s="196">
        <v>0</v>
      </c>
      <c r="AE2025" s="196">
        <v>0</v>
      </c>
      <c r="AF2025" s="272">
        <f t="shared" si="127"/>
        <v>1</v>
      </c>
      <c r="AG2025" s="196">
        <f t="shared" si="128"/>
        <v>0.26599</v>
      </c>
    </row>
    <row r="2026" spans="1:33" s="23" customFormat="1" x14ac:dyDescent="0.25">
      <c r="A2026" s="1">
        <v>1943</v>
      </c>
      <c r="B2026" s="1" t="s">
        <v>18</v>
      </c>
      <c r="C2026" s="1" t="str">
        <f t="shared" si="125"/>
        <v>1943ON</v>
      </c>
      <c r="D2026" s="1" t="s">
        <v>58</v>
      </c>
      <c r="E2026" s="1" t="str">
        <f t="shared" si="126"/>
        <v>1943ONResidential</v>
      </c>
      <c r="F2026" s="196">
        <v>0.12182999999999999</v>
      </c>
      <c r="G2026" s="196">
        <v>0.4264</v>
      </c>
      <c r="H2026" s="196">
        <v>0</v>
      </c>
      <c r="I2026" s="196">
        <v>2.4369999999999999E-2</v>
      </c>
      <c r="J2026" s="196">
        <v>0.1066</v>
      </c>
      <c r="K2026" s="196">
        <v>0</v>
      </c>
      <c r="L2026" s="196">
        <v>0</v>
      </c>
      <c r="M2026" s="196">
        <v>3.0499999999999998E-3</v>
      </c>
      <c r="N2026" s="196">
        <v>6.0899999999999999E-3</v>
      </c>
      <c r="O2026" s="196">
        <v>4.061E-2</v>
      </c>
      <c r="P2026" s="196">
        <v>5.0599999999998979E-3</v>
      </c>
      <c r="Q2026" s="196">
        <v>0</v>
      </c>
      <c r="R2026" s="196">
        <v>0</v>
      </c>
      <c r="S2026" s="196">
        <v>1.0199999999999999E-3</v>
      </c>
      <c r="T2026" s="196">
        <v>0</v>
      </c>
      <c r="U2026" s="196">
        <v>7.11E-3</v>
      </c>
      <c r="V2026" s="196">
        <v>8.1200000000000005E-3</v>
      </c>
      <c r="W2026" s="196">
        <v>8.1220000000000001E-2</v>
      </c>
      <c r="X2026" s="196">
        <v>6.0909999999999999E-2</v>
      </c>
      <c r="Y2026" s="196">
        <v>0.10152</v>
      </c>
      <c r="Z2026" s="196">
        <v>6.0899999999999999E-3</v>
      </c>
      <c r="AA2026" s="196">
        <v>0</v>
      </c>
      <c r="AB2026" s="196">
        <v>0</v>
      </c>
      <c r="AC2026" s="196">
        <v>0</v>
      </c>
      <c r="AD2026" s="196">
        <v>0</v>
      </c>
      <c r="AE2026" s="196">
        <v>0</v>
      </c>
      <c r="AF2026" s="272">
        <f t="shared" si="127"/>
        <v>1</v>
      </c>
      <c r="AG2026" s="196">
        <f t="shared" si="128"/>
        <v>0.26599</v>
      </c>
    </row>
    <row r="2027" spans="1:33" s="23" customFormat="1" x14ac:dyDescent="0.25">
      <c r="A2027" s="1">
        <v>1944</v>
      </c>
      <c r="B2027" s="1" t="s">
        <v>18</v>
      </c>
      <c r="C2027" s="1" t="str">
        <f t="shared" si="125"/>
        <v>1944ON</v>
      </c>
      <c r="D2027" s="1" t="s">
        <v>57</v>
      </c>
      <c r="E2027" s="1" t="str">
        <f t="shared" si="126"/>
        <v>1944ONC&amp;D</v>
      </c>
      <c r="F2027" s="274">
        <v>0</v>
      </c>
      <c r="G2027" s="274">
        <v>1.0829999999999999E-2</v>
      </c>
      <c r="H2027" s="274">
        <v>0</v>
      </c>
      <c r="I2027" s="274">
        <v>0.31966</v>
      </c>
      <c r="J2027" s="274">
        <v>0</v>
      </c>
      <c r="K2027" s="274">
        <v>0</v>
      </c>
      <c r="L2027" s="274">
        <v>0</v>
      </c>
      <c r="M2027" s="274">
        <v>0</v>
      </c>
      <c r="N2027" s="274">
        <v>0</v>
      </c>
      <c r="O2027" s="274">
        <v>0</v>
      </c>
      <c r="P2027" s="274">
        <v>0</v>
      </c>
      <c r="Q2027" s="274">
        <v>0</v>
      </c>
      <c r="R2027" s="274">
        <v>0</v>
      </c>
      <c r="S2027" s="274">
        <v>0</v>
      </c>
      <c r="T2027" s="274">
        <v>0.29006999999999999</v>
      </c>
      <c r="U2027" s="274">
        <v>0</v>
      </c>
      <c r="V2027" s="274">
        <v>0</v>
      </c>
      <c r="W2027" s="274">
        <v>4.0879999999999972E-2</v>
      </c>
      <c r="X2027" s="274">
        <v>0</v>
      </c>
      <c r="Y2027" s="274">
        <v>0</v>
      </c>
      <c r="Z2027" s="274">
        <v>0</v>
      </c>
      <c r="AA2027" s="274">
        <v>0</v>
      </c>
      <c r="AB2027" s="274">
        <v>0.15045</v>
      </c>
      <c r="AC2027" s="274">
        <v>7.0800000000000002E-2</v>
      </c>
      <c r="AD2027" s="274">
        <v>0.11731000000000003</v>
      </c>
      <c r="AE2027" s="274">
        <v>0</v>
      </c>
      <c r="AF2027" s="272">
        <f t="shared" si="127"/>
        <v>1</v>
      </c>
      <c r="AG2027" s="196">
        <f t="shared" si="128"/>
        <v>0.66950999999999994</v>
      </c>
    </row>
    <row r="2028" spans="1:33" s="23" customFormat="1" x14ac:dyDescent="0.25">
      <c r="A2028" s="1">
        <v>1944</v>
      </c>
      <c r="B2028" s="1" t="s">
        <v>18</v>
      </c>
      <c r="C2028" s="1" t="str">
        <f t="shared" si="125"/>
        <v>1944ON</v>
      </c>
      <c r="D2028" s="1" t="s">
        <v>56</v>
      </c>
      <c r="E2028" s="1" t="str">
        <f t="shared" si="126"/>
        <v>1944ONICI</v>
      </c>
      <c r="F2028" s="196">
        <v>0.12182999999999999</v>
      </c>
      <c r="G2028" s="196">
        <v>0.4264</v>
      </c>
      <c r="H2028" s="196">
        <v>0</v>
      </c>
      <c r="I2028" s="196">
        <v>2.4369999999999999E-2</v>
      </c>
      <c r="J2028" s="196">
        <v>0.1066</v>
      </c>
      <c r="K2028" s="196">
        <v>0</v>
      </c>
      <c r="L2028" s="196">
        <v>0</v>
      </c>
      <c r="M2028" s="196">
        <v>3.0499999999999998E-3</v>
      </c>
      <c r="N2028" s="196">
        <v>6.0899999999999999E-3</v>
      </c>
      <c r="O2028" s="196">
        <v>4.061E-2</v>
      </c>
      <c r="P2028" s="196">
        <v>5.0599999999998979E-3</v>
      </c>
      <c r="Q2028" s="196">
        <v>0</v>
      </c>
      <c r="R2028" s="196">
        <v>0</v>
      </c>
      <c r="S2028" s="196">
        <v>1.0199999999999999E-3</v>
      </c>
      <c r="T2028" s="196">
        <v>0</v>
      </c>
      <c r="U2028" s="196">
        <v>7.11E-3</v>
      </c>
      <c r="V2028" s="196">
        <v>8.1200000000000005E-3</v>
      </c>
      <c r="W2028" s="196">
        <v>8.1220000000000001E-2</v>
      </c>
      <c r="X2028" s="196">
        <v>6.0909999999999999E-2</v>
      </c>
      <c r="Y2028" s="196">
        <v>0.10152</v>
      </c>
      <c r="Z2028" s="196">
        <v>6.0899999999999999E-3</v>
      </c>
      <c r="AA2028" s="196">
        <v>0</v>
      </c>
      <c r="AB2028" s="196">
        <v>0</v>
      </c>
      <c r="AC2028" s="196">
        <v>0</v>
      </c>
      <c r="AD2028" s="196">
        <v>0</v>
      </c>
      <c r="AE2028" s="196">
        <v>0</v>
      </c>
      <c r="AF2028" s="272">
        <f t="shared" si="127"/>
        <v>1</v>
      </c>
      <c r="AG2028" s="196">
        <f t="shared" si="128"/>
        <v>0.26599</v>
      </c>
    </row>
    <row r="2029" spans="1:33" s="23" customFormat="1" x14ac:dyDescent="0.25">
      <c r="A2029" s="1">
        <v>1944</v>
      </c>
      <c r="B2029" s="1" t="s">
        <v>18</v>
      </c>
      <c r="C2029" s="1" t="str">
        <f t="shared" si="125"/>
        <v>1944ON</v>
      </c>
      <c r="D2029" s="1" t="s">
        <v>58</v>
      </c>
      <c r="E2029" s="1" t="str">
        <f t="shared" si="126"/>
        <v>1944ONResidential</v>
      </c>
      <c r="F2029" s="196">
        <v>0.12182999999999999</v>
      </c>
      <c r="G2029" s="196">
        <v>0.4264</v>
      </c>
      <c r="H2029" s="196">
        <v>0</v>
      </c>
      <c r="I2029" s="196">
        <v>2.4369999999999999E-2</v>
      </c>
      <c r="J2029" s="196">
        <v>0.1066</v>
      </c>
      <c r="K2029" s="196">
        <v>0</v>
      </c>
      <c r="L2029" s="196">
        <v>0</v>
      </c>
      <c r="M2029" s="196">
        <v>3.0499999999999998E-3</v>
      </c>
      <c r="N2029" s="196">
        <v>6.0899999999999999E-3</v>
      </c>
      <c r="O2029" s="196">
        <v>4.061E-2</v>
      </c>
      <c r="P2029" s="196">
        <v>5.0599999999998979E-3</v>
      </c>
      <c r="Q2029" s="196">
        <v>0</v>
      </c>
      <c r="R2029" s="196">
        <v>0</v>
      </c>
      <c r="S2029" s="196">
        <v>1.0199999999999999E-3</v>
      </c>
      <c r="T2029" s="196">
        <v>0</v>
      </c>
      <c r="U2029" s="196">
        <v>7.11E-3</v>
      </c>
      <c r="V2029" s="196">
        <v>8.1200000000000005E-3</v>
      </c>
      <c r="W2029" s="196">
        <v>8.1220000000000001E-2</v>
      </c>
      <c r="X2029" s="196">
        <v>6.0909999999999999E-2</v>
      </c>
      <c r="Y2029" s="196">
        <v>0.10152</v>
      </c>
      <c r="Z2029" s="196">
        <v>6.0899999999999999E-3</v>
      </c>
      <c r="AA2029" s="196">
        <v>0</v>
      </c>
      <c r="AB2029" s="196">
        <v>0</v>
      </c>
      <c r="AC2029" s="196">
        <v>0</v>
      </c>
      <c r="AD2029" s="196">
        <v>0</v>
      </c>
      <c r="AE2029" s="196">
        <v>0</v>
      </c>
      <c r="AF2029" s="272">
        <f t="shared" si="127"/>
        <v>1</v>
      </c>
      <c r="AG2029" s="196">
        <f t="shared" si="128"/>
        <v>0.26599</v>
      </c>
    </row>
    <row r="2030" spans="1:33" s="23" customFormat="1" x14ac:dyDescent="0.25">
      <c r="A2030" s="1">
        <v>1945</v>
      </c>
      <c r="B2030" s="1" t="s">
        <v>18</v>
      </c>
      <c r="C2030" s="1" t="str">
        <f t="shared" si="125"/>
        <v>1945ON</v>
      </c>
      <c r="D2030" s="1" t="s">
        <v>57</v>
      </c>
      <c r="E2030" s="1" t="str">
        <f t="shared" si="126"/>
        <v>1945ONC&amp;D</v>
      </c>
      <c r="F2030" s="274">
        <v>0</v>
      </c>
      <c r="G2030" s="274">
        <v>1.0829999999999999E-2</v>
      </c>
      <c r="H2030" s="274">
        <v>0</v>
      </c>
      <c r="I2030" s="274">
        <v>0.31966</v>
      </c>
      <c r="J2030" s="274">
        <v>0</v>
      </c>
      <c r="K2030" s="274">
        <v>0</v>
      </c>
      <c r="L2030" s="274">
        <v>0</v>
      </c>
      <c r="M2030" s="274">
        <v>0</v>
      </c>
      <c r="N2030" s="274">
        <v>0</v>
      </c>
      <c r="O2030" s="274">
        <v>0</v>
      </c>
      <c r="P2030" s="274">
        <v>0</v>
      </c>
      <c r="Q2030" s="274">
        <v>0</v>
      </c>
      <c r="R2030" s="274">
        <v>0</v>
      </c>
      <c r="S2030" s="274">
        <v>0</v>
      </c>
      <c r="T2030" s="274">
        <v>0.29006999999999999</v>
      </c>
      <c r="U2030" s="274">
        <v>0</v>
      </c>
      <c r="V2030" s="274">
        <v>0</v>
      </c>
      <c r="W2030" s="274">
        <v>4.0879999999999972E-2</v>
      </c>
      <c r="X2030" s="274">
        <v>0</v>
      </c>
      <c r="Y2030" s="274">
        <v>0</v>
      </c>
      <c r="Z2030" s="274">
        <v>0</v>
      </c>
      <c r="AA2030" s="274">
        <v>0</v>
      </c>
      <c r="AB2030" s="274">
        <v>0.15045</v>
      </c>
      <c r="AC2030" s="274">
        <v>7.0800000000000002E-2</v>
      </c>
      <c r="AD2030" s="274">
        <v>0.11731000000000003</v>
      </c>
      <c r="AE2030" s="274">
        <v>0</v>
      </c>
      <c r="AF2030" s="272">
        <f t="shared" si="127"/>
        <v>1</v>
      </c>
      <c r="AG2030" s="196">
        <f t="shared" si="128"/>
        <v>0.66950999999999994</v>
      </c>
    </row>
    <row r="2031" spans="1:33" s="23" customFormat="1" x14ac:dyDescent="0.25">
      <c r="A2031" s="1">
        <v>1945</v>
      </c>
      <c r="B2031" s="1" t="s">
        <v>18</v>
      </c>
      <c r="C2031" s="1" t="str">
        <f t="shared" si="125"/>
        <v>1945ON</v>
      </c>
      <c r="D2031" s="1" t="s">
        <v>56</v>
      </c>
      <c r="E2031" s="1" t="str">
        <f t="shared" si="126"/>
        <v>1945ONICI</v>
      </c>
      <c r="F2031" s="196">
        <v>0.12182999999999999</v>
      </c>
      <c r="G2031" s="196">
        <v>0.4264</v>
      </c>
      <c r="H2031" s="196">
        <v>0</v>
      </c>
      <c r="I2031" s="196">
        <v>2.4369999999999999E-2</v>
      </c>
      <c r="J2031" s="196">
        <v>0.1066</v>
      </c>
      <c r="K2031" s="196">
        <v>0</v>
      </c>
      <c r="L2031" s="196">
        <v>0</v>
      </c>
      <c r="M2031" s="196">
        <v>3.0499999999999998E-3</v>
      </c>
      <c r="N2031" s="196">
        <v>6.0899999999999999E-3</v>
      </c>
      <c r="O2031" s="196">
        <v>4.061E-2</v>
      </c>
      <c r="P2031" s="196">
        <v>5.0599999999998979E-3</v>
      </c>
      <c r="Q2031" s="196">
        <v>0</v>
      </c>
      <c r="R2031" s="196">
        <v>0</v>
      </c>
      <c r="S2031" s="196">
        <v>1.0199999999999999E-3</v>
      </c>
      <c r="T2031" s="196">
        <v>0</v>
      </c>
      <c r="U2031" s="196">
        <v>7.11E-3</v>
      </c>
      <c r="V2031" s="196">
        <v>8.1200000000000005E-3</v>
      </c>
      <c r="W2031" s="196">
        <v>8.1220000000000001E-2</v>
      </c>
      <c r="X2031" s="196">
        <v>6.0909999999999999E-2</v>
      </c>
      <c r="Y2031" s="196">
        <v>0.10152</v>
      </c>
      <c r="Z2031" s="196">
        <v>6.0899999999999999E-3</v>
      </c>
      <c r="AA2031" s="196">
        <v>0</v>
      </c>
      <c r="AB2031" s="196">
        <v>0</v>
      </c>
      <c r="AC2031" s="196">
        <v>0</v>
      </c>
      <c r="AD2031" s="196">
        <v>0</v>
      </c>
      <c r="AE2031" s="196">
        <v>0</v>
      </c>
      <c r="AF2031" s="272">
        <f t="shared" si="127"/>
        <v>1</v>
      </c>
      <c r="AG2031" s="196">
        <f t="shared" si="128"/>
        <v>0.26599</v>
      </c>
    </row>
    <row r="2032" spans="1:33" s="23" customFormat="1" x14ac:dyDescent="0.25">
      <c r="A2032" s="1">
        <v>1945</v>
      </c>
      <c r="B2032" s="1" t="s">
        <v>18</v>
      </c>
      <c r="C2032" s="1" t="str">
        <f t="shared" si="125"/>
        <v>1945ON</v>
      </c>
      <c r="D2032" s="1" t="s">
        <v>58</v>
      </c>
      <c r="E2032" s="1" t="str">
        <f t="shared" si="126"/>
        <v>1945ONResidential</v>
      </c>
      <c r="F2032" s="196">
        <v>0.12182999999999999</v>
      </c>
      <c r="G2032" s="196">
        <v>0.4264</v>
      </c>
      <c r="H2032" s="196">
        <v>0</v>
      </c>
      <c r="I2032" s="196">
        <v>2.4369999999999999E-2</v>
      </c>
      <c r="J2032" s="196">
        <v>0.1066</v>
      </c>
      <c r="K2032" s="196">
        <v>0</v>
      </c>
      <c r="L2032" s="196">
        <v>0</v>
      </c>
      <c r="M2032" s="196">
        <v>3.0499999999999998E-3</v>
      </c>
      <c r="N2032" s="196">
        <v>6.0899999999999999E-3</v>
      </c>
      <c r="O2032" s="196">
        <v>4.061E-2</v>
      </c>
      <c r="P2032" s="196">
        <v>5.0599999999998979E-3</v>
      </c>
      <c r="Q2032" s="196">
        <v>0</v>
      </c>
      <c r="R2032" s="196">
        <v>0</v>
      </c>
      <c r="S2032" s="196">
        <v>1.0199999999999999E-3</v>
      </c>
      <c r="T2032" s="196">
        <v>0</v>
      </c>
      <c r="U2032" s="196">
        <v>7.11E-3</v>
      </c>
      <c r="V2032" s="196">
        <v>8.1200000000000005E-3</v>
      </c>
      <c r="W2032" s="196">
        <v>8.1220000000000001E-2</v>
      </c>
      <c r="X2032" s="196">
        <v>6.0909999999999999E-2</v>
      </c>
      <c r="Y2032" s="196">
        <v>0.10152</v>
      </c>
      <c r="Z2032" s="196">
        <v>6.0899999999999999E-3</v>
      </c>
      <c r="AA2032" s="196">
        <v>0</v>
      </c>
      <c r="AB2032" s="196">
        <v>0</v>
      </c>
      <c r="AC2032" s="196">
        <v>0</v>
      </c>
      <c r="AD2032" s="196">
        <v>0</v>
      </c>
      <c r="AE2032" s="196">
        <v>0</v>
      </c>
      <c r="AF2032" s="272">
        <f t="shared" si="127"/>
        <v>1</v>
      </c>
      <c r="AG2032" s="196">
        <f t="shared" si="128"/>
        <v>0.26599</v>
      </c>
    </row>
    <row r="2033" spans="1:33" s="23" customFormat="1" x14ac:dyDescent="0.25">
      <c r="A2033" s="1">
        <v>1946</v>
      </c>
      <c r="B2033" s="1" t="s">
        <v>18</v>
      </c>
      <c r="C2033" s="1" t="str">
        <f t="shared" si="125"/>
        <v>1946ON</v>
      </c>
      <c r="D2033" s="1" t="s">
        <v>57</v>
      </c>
      <c r="E2033" s="1" t="str">
        <f t="shared" si="126"/>
        <v>1946ONC&amp;D</v>
      </c>
      <c r="F2033" s="274">
        <v>0</v>
      </c>
      <c r="G2033" s="274">
        <v>1.0829999999999999E-2</v>
      </c>
      <c r="H2033" s="274">
        <v>0</v>
      </c>
      <c r="I2033" s="274">
        <v>0.31966</v>
      </c>
      <c r="J2033" s="274">
        <v>0</v>
      </c>
      <c r="K2033" s="274">
        <v>0</v>
      </c>
      <c r="L2033" s="274">
        <v>0</v>
      </c>
      <c r="M2033" s="274">
        <v>0</v>
      </c>
      <c r="N2033" s="274">
        <v>0</v>
      </c>
      <c r="O2033" s="274">
        <v>0</v>
      </c>
      <c r="P2033" s="274">
        <v>0</v>
      </c>
      <c r="Q2033" s="274">
        <v>0</v>
      </c>
      <c r="R2033" s="274">
        <v>0</v>
      </c>
      <c r="S2033" s="274">
        <v>0</v>
      </c>
      <c r="T2033" s="274">
        <v>0.29006999999999999</v>
      </c>
      <c r="U2033" s="274">
        <v>0</v>
      </c>
      <c r="V2033" s="274">
        <v>0</v>
      </c>
      <c r="W2033" s="274">
        <v>4.0879999999999972E-2</v>
      </c>
      <c r="X2033" s="274">
        <v>0</v>
      </c>
      <c r="Y2033" s="274">
        <v>0</v>
      </c>
      <c r="Z2033" s="274">
        <v>0</v>
      </c>
      <c r="AA2033" s="274">
        <v>0</v>
      </c>
      <c r="AB2033" s="274">
        <v>0.15045</v>
      </c>
      <c r="AC2033" s="274">
        <v>7.0800000000000002E-2</v>
      </c>
      <c r="AD2033" s="274">
        <v>0.11731000000000003</v>
      </c>
      <c r="AE2033" s="274">
        <v>0</v>
      </c>
      <c r="AF2033" s="272">
        <f t="shared" si="127"/>
        <v>1</v>
      </c>
      <c r="AG2033" s="196">
        <f t="shared" si="128"/>
        <v>0.66950999999999994</v>
      </c>
    </row>
    <row r="2034" spans="1:33" s="23" customFormat="1" x14ac:dyDescent="0.25">
      <c r="A2034" s="1">
        <v>1946</v>
      </c>
      <c r="B2034" s="1" t="s">
        <v>18</v>
      </c>
      <c r="C2034" s="1" t="str">
        <f t="shared" si="125"/>
        <v>1946ON</v>
      </c>
      <c r="D2034" s="1" t="s">
        <v>56</v>
      </c>
      <c r="E2034" s="1" t="str">
        <f t="shared" si="126"/>
        <v>1946ONICI</v>
      </c>
      <c r="F2034" s="196">
        <v>0.12182999999999999</v>
      </c>
      <c r="G2034" s="196">
        <v>0.4264</v>
      </c>
      <c r="H2034" s="196">
        <v>0</v>
      </c>
      <c r="I2034" s="196">
        <v>2.4369999999999999E-2</v>
      </c>
      <c r="J2034" s="196">
        <v>0.1066</v>
      </c>
      <c r="K2034" s="196">
        <v>0</v>
      </c>
      <c r="L2034" s="196">
        <v>0</v>
      </c>
      <c r="M2034" s="196">
        <v>3.0499999999999998E-3</v>
      </c>
      <c r="N2034" s="196">
        <v>6.0899999999999999E-3</v>
      </c>
      <c r="O2034" s="196">
        <v>4.061E-2</v>
      </c>
      <c r="P2034" s="196">
        <v>5.0599999999998979E-3</v>
      </c>
      <c r="Q2034" s="196">
        <v>0</v>
      </c>
      <c r="R2034" s="196">
        <v>0</v>
      </c>
      <c r="S2034" s="196">
        <v>1.0199999999999999E-3</v>
      </c>
      <c r="T2034" s="196">
        <v>0</v>
      </c>
      <c r="U2034" s="196">
        <v>7.11E-3</v>
      </c>
      <c r="V2034" s="196">
        <v>8.1200000000000005E-3</v>
      </c>
      <c r="W2034" s="196">
        <v>8.1220000000000001E-2</v>
      </c>
      <c r="X2034" s="196">
        <v>6.0909999999999999E-2</v>
      </c>
      <c r="Y2034" s="196">
        <v>0.10152</v>
      </c>
      <c r="Z2034" s="196">
        <v>6.0899999999999999E-3</v>
      </c>
      <c r="AA2034" s="196">
        <v>0</v>
      </c>
      <c r="AB2034" s="196">
        <v>0</v>
      </c>
      <c r="AC2034" s="196">
        <v>0</v>
      </c>
      <c r="AD2034" s="196">
        <v>0</v>
      </c>
      <c r="AE2034" s="196">
        <v>0</v>
      </c>
      <c r="AF2034" s="272">
        <f t="shared" si="127"/>
        <v>1</v>
      </c>
      <c r="AG2034" s="196">
        <f t="shared" si="128"/>
        <v>0.26599</v>
      </c>
    </row>
    <row r="2035" spans="1:33" s="23" customFormat="1" x14ac:dyDescent="0.25">
      <c r="A2035" s="1">
        <v>1946</v>
      </c>
      <c r="B2035" s="1" t="s">
        <v>18</v>
      </c>
      <c r="C2035" s="1" t="str">
        <f t="shared" si="125"/>
        <v>1946ON</v>
      </c>
      <c r="D2035" s="1" t="s">
        <v>58</v>
      </c>
      <c r="E2035" s="1" t="str">
        <f t="shared" si="126"/>
        <v>1946ONResidential</v>
      </c>
      <c r="F2035" s="196">
        <v>0.12182999999999999</v>
      </c>
      <c r="G2035" s="196">
        <v>0.4264</v>
      </c>
      <c r="H2035" s="196">
        <v>0</v>
      </c>
      <c r="I2035" s="196">
        <v>2.4369999999999999E-2</v>
      </c>
      <c r="J2035" s="196">
        <v>0.1066</v>
      </c>
      <c r="K2035" s="196">
        <v>0</v>
      </c>
      <c r="L2035" s="196">
        <v>0</v>
      </c>
      <c r="M2035" s="196">
        <v>3.0499999999999998E-3</v>
      </c>
      <c r="N2035" s="196">
        <v>6.0899999999999999E-3</v>
      </c>
      <c r="O2035" s="196">
        <v>4.061E-2</v>
      </c>
      <c r="P2035" s="196">
        <v>5.0599999999998979E-3</v>
      </c>
      <c r="Q2035" s="196">
        <v>0</v>
      </c>
      <c r="R2035" s="196">
        <v>0</v>
      </c>
      <c r="S2035" s="196">
        <v>1.0199999999999999E-3</v>
      </c>
      <c r="T2035" s="196">
        <v>0</v>
      </c>
      <c r="U2035" s="196">
        <v>7.11E-3</v>
      </c>
      <c r="V2035" s="196">
        <v>8.1200000000000005E-3</v>
      </c>
      <c r="W2035" s="196">
        <v>8.1220000000000001E-2</v>
      </c>
      <c r="X2035" s="196">
        <v>6.0909999999999999E-2</v>
      </c>
      <c r="Y2035" s="196">
        <v>0.10152</v>
      </c>
      <c r="Z2035" s="196">
        <v>6.0899999999999999E-3</v>
      </c>
      <c r="AA2035" s="196">
        <v>0</v>
      </c>
      <c r="AB2035" s="196">
        <v>0</v>
      </c>
      <c r="AC2035" s="196">
        <v>0</v>
      </c>
      <c r="AD2035" s="196">
        <v>0</v>
      </c>
      <c r="AE2035" s="196">
        <v>0</v>
      </c>
      <c r="AF2035" s="272">
        <f t="shared" si="127"/>
        <v>1</v>
      </c>
      <c r="AG2035" s="196">
        <f t="shared" si="128"/>
        <v>0.26599</v>
      </c>
    </row>
    <row r="2036" spans="1:33" s="23" customFormat="1" x14ac:dyDescent="0.25">
      <c r="A2036" s="1">
        <v>1947</v>
      </c>
      <c r="B2036" s="1" t="s">
        <v>18</v>
      </c>
      <c r="C2036" s="1" t="str">
        <f t="shared" si="125"/>
        <v>1947ON</v>
      </c>
      <c r="D2036" s="1" t="s">
        <v>57</v>
      </c>
      <c r="E2036" s="1" t="str">
        <f t="shared" si="126"/>
        <v>1947ONC&amp;D</v>
      </c>
      <c r="F2036" s="274">
        <v>0</v>
      </c>
      <c r="G2036" s="274">
        <v>1.0829999999999999E-2</v>
      </c>
      <c r="H2036" s="274">
        <v>0</v>
      </c>
      <c r="I2036" s="274">
        <v>0.31966</v>
      </c>
      <c r="J2036" s="274">
        <v>0</v>
      </c>
      <c r="K2036" s="274">
        <v>0</v>
      </c>
      <c r="L2036" s="274">
        <v>0</v>
      </c>
      <c r="M2036" s="274">
        <v>0</v>
      </c>
      <c r="N2036" s="274">
        <v>0</v>
      </c>
      <c r="O2036" s="274">
        <v>0</v>
      </c>
      <c r="P2036" s="274">
        <v>0</v>
      </c>
      <c r="Q2036" s="274">
        <v>0</v>
      </c>
      <c r="R2036" s="274">
        <v>0</v>
      </c>
      <c r="S2036" s="274">
        <v>0</v>
      </c>
      <c r="T2036" s="274">
        <v>0.29006999999999999</v>
      </c>
      <c r="U2036" s="274">
        <v>0</v>
      </c>
      <c r="V2036" s="274">
        <v>0</v>
      </c>
      <c r="W2036" s="274">
        <v>4.0879999999999972E-2</v>
      </c>
      <c r="X2036" s="274">
        <v>0</v>
      </c>
      <c r="Y2036" s="274">
        <v>0</v>
      </c>
      <c r="Z2036" s="274">
        <v>0</v>
      </c>
      <c r="AA2036" s="274">
        <v>0</v>
      </c>
      <c r="AB2036" s="274">
        <v>0.15045</v>
      </c>
      <c r="AC2036" s="274">
        <v>7.0800000000000002E-2</v>
      </c>
      <c r="AD2036" s="274">
        <v>0.11731000000000003</v>
      </c>
      <c r="AE2036" s="274">
        <v>0</v>
      </c>
      <c r="AF2036" s="272">
        <f t="shared" si="127"/>
        <v>1</v>
      </c>
      <c r="AG2036" s="196">
        <f t="shared" si="128"/>
        <v>0.66950999999999994</v>
      </c>
    </row>
    <row r="2037" spans="1:33" s="23" customFormat="1" x14ac:dyDescent="0.25">
      <c r="A2037" s="1">
        <v>1947</v>
      </c>
      <c r="B2037" s="1" t="s">
        <v>18</v>
      </c>
      <c r="C2037" s="1" t="str">
        <f t="shared" si="125"/>
        <v>1947ON</v>
      </c>
      <c r="D2037" s="1" t="s">
        <v>56</v>
      </c>
      <c r="E2037" s="1" t="str">
        <f t="shared" si="126"/>
        <v>1947ONICI</v>
      </c>
      <c r="F2037" s="196">
        <v>0.12182999999999999</v>
      </c>
      <c r="G2037" s="196">
        <v>0.4264</v>
      </c>
      <c r="H2037" s="196">
        <v>0</v>
      </c>
      <c r="I2037" s="196">
        <v>2.4369999999999999E-2</v>
      </c>
      <c r="J2037" s="196">
        <v>0.1066</v>
      </c>
      <c r="K2037" s="196">
        <v>0</v>
      </c>
      <c r="L2037" s="196">
        <v>0</v>
      </c>
      <c r="M2037" s="196">
        <v>3.0499999999999998E-3</v>
      </c>
      <c r="N2037" s="196">
        <v>6.0899999999999999E-3</v>
      </c>
      <c r="O2037" s="196">
        <v>4.061E-2</v>
      </c>
      <c r="P2037" s="196">
        <v>5.0599999999998979E-3</v>
      </c>
      <c r="Q2037" s="196">
        <v>0</v>
      </c>
      <c r="R2037" s="196">
        <v>0</v>
      </c>
      <c r="S2037" s="196">
        <v>1.0199999999999999E-3</v>
      </c>
      <c r="T2037" s="196">
        <v>0</v>
      </c>
      <c r="U2037" s="196">
        <v>7.11E-3</v>
      </c>
      <c r="V2037" s="196">
        <v>8.1200000000000005E-3</v>
      </c>
      <c r="W2037" s="196">
        <v>8.1220000000000001E-2</v>
      </c>
      <c r="X2037" s="196">
        <v>6.0909999999999999E-2</v>
      </c>
      <c r="Y2037" s="196">
        <v>0.10152</v>
      </c>
      <c r="Z2037" s="196">
        <v>6.0899999999999999E-3</v>
      </c>
      <c r="AA2037" s="196">
        <v>0</v>
      </c>
      <c r="AB2037" s="196">
        <v>0</v>
      </c>
      <c r="AC2037" s="196">
        <v>0</v>
      </c>
      <c r="AD2037" s="196">
        <v>0</v>
      </c>
      <c r="AE2037" s="196">
        <v>0</v>
      </c>
      <c r="AF2037" s="272">
        <f t="shared" si="127"/>
        <v>1</v>
      </c>
      <c r="AG2037" s="196">
        <f t="shared" si="128"/>
        <v>0.26599</v>
      </c>
    </row>
    <row r="2038" spans="1:33" s="23" customFormat="1" x14ac:dyDescent="0.25">
      <c r="A2038" s="1">
        <v>1947</v>
      </c>
      <c r="B2038" s="1" t="s">
        <v>18</v>
      </c>
      <c r="C2038" s="1" t="str">
        <f t="shared" si="125"/>
        <v>1947ON</v>
      </c>
      <c r="D2038" s="1" t="s">
        <v>58</v>
      </c>
      <c r="E2038" s="1" t="str">
        <f t="shared" si="126"/>
        <v>1947ONResidential</v>
      </c>
      <c r="F2038" s="196">
        <v>0.12182999999999999</v>
      </c>
      <c r="G2038" s="196">
        <v>0.4264</v>
      </c>
      <c r="H2038" s="196">
        <v>0</v>
      </c>
      <c r="I2038" s="196">
        <v>2.4369999999999999E-2</v>
      </c>
      <c r="J2038" s="196">
        <v>0.1066</v>
      </c>
      <c r="K2038" s="196">
        <v>0</v>
      </c>
      <c r="L2038" s="196">
        <v>0</v>
      </c>
      <c r="M2038" s="196">
        <v>3.0499999999999998E-3</v>
      </c>
      <c r="N2038" s="196">
        <v>6.0899999999999999E-3</v>
      </c>
      <c r="O2038" s="196">
        <v>4.061E-2</v>
      </c>
      <c r="P2038" s="196">
        <v>5.0599999999998979E-3</v>
      </c>
      <c r="Q2038" s="196">
        <v>0</v>
      </c>
      <c r="R2038" s="196">
        <v>0</v>
      </c>
      <c r="S2038" s="196">
        <v>1.0199999999999999E-3</v>
      </c>
      <c r="T2038" s="196">
        <v>0</v>
      </c>
      <c r="U2038" s="196">
        <v>7.11E-3</v>
      </c>
      <c r="V2038" s="196">
        <v>8.1200000000000005E-3</v>
      </c>
      <c r="W2038" s="196">
        <v>8.1220000000000001E-2</v>
      </c>
      <c r="X2038" s="196">
        <v>6.0909999999999999E-2</v>
      </c>
      <c r="Y2038" s="196">
        <v>0.10152</v>
      </c>
      <c r="Z2038" s="196">
        <v>6.0899999999999999E-3</v>
      </c>
      <c r="AA2038" s="196">
        <v>0</v>
      </c>
      <c r="AB2038" s="196">
        <v>0</v>
      </c>
      <c r="AC2038" s="196">
        <v>0</v>
      </c>
      <c r="AD2038" s="196">
        <v>0</v>
      </c>
      <c r="AE2038" s="196">
        <v>0</v>
      </c>
      <c r="AF2038" s="272">
        <f t="shared" si="127"/>
        <v>1</v>
      </c>
      <c r="AG2038" s="196">
        <f t="shared" si="128"/>
        <v>0.26599</v>
      </c>
    </row>
    <row r="2039" spans="1:33" s="23" customFormat="1" x14ac:dyDescent="0.25">
      <c r="A2039" s="1">
        <v>1948</v>
      </c>
      <c r="B2039" s="1" t="s">
        <v>18</v>
      </c>
      <c r="C2039" s="1" t="str">
        <f t="shared" si="125"/>
        <v>1948ON</v>
      </c>
      <c r="D2039" s="1" t="s">
        <v>57</v>
      </c>
      <c r="E2039" s="1" t="str">
        <f t="shared" si="126"/>
        <v>1948ONC&amp;D</v>
      </c>
      <c r="F2039" s="274">
        <v>0</v>
      </c>
      <c r="G2039" s="274">
        <v>1.0829999999999999E-2</v>
      </c>
      <c r="H2039" s="274">
        <v>0</v>
      </c>
      <c r="I2039" s="274">
        <v>0.31966</v>
      </c>
      <c r="J2039" s="274">
        <v>0</v>
      </c>
      <c r="K2039" s="274">
        <v>0</v>
      </c>
      <c r="L2039" s="274">
        <v>0</v>
      </c>
      <c r="M2039" s="274">
        <v>0</v>
      </c>
      <c r="N2039" s="274">
        <v>0</v>
      </c>
      <c r="O2039" s="274">
        <v>0</v>
      </c>
      <c r="P2039" s="274">
        <v>0</v>
      </c>
      <c r="Q2039" s="274">
        <v>0</v>
      </c>
      <c r="R2039" s="274">
        <v>0</v>
      </c>
      <c r="S2039" s="274">
        <v>0</v>
      </c>
      <c r="T2039" s="274">
        <v>0.29006999999999999</v>
      </c>
      <c r="U2039" s="274">
        <v>0</v>
      </c>
      <c r="V2039" s="274">
        <v>0</v>
      </c>
      <c r="W2039" s="274">
        <v>4.0879999999999972E-2</v>
      </c>
      <c r="X2039" s="274">
        <v>0</v>
      </c>
      <c r="Y2039" s="274">
        <v>0</v>
      </c>
      <c r="Z2039" s="274">
        <v>0</v>
      </c>
      <c r="AA2039" s="274">
        <v>0</v>
      </c>
      <c r="AB2039" s="274">
        <v>0.15045</v>
      </c>
      <c r="AC2039" s="274">
        <v>7.0800000000000002E-2</v>
      </c>
      <c r="AD2039" s="274">
        <v>0.11731000000000003</v>
      </c>
      <c r="AE2039" s="274">
        <v>0</v>
      </c>
      <c r="AF2039" s="272">
        <f t="shared" si="127"/>
        <v>1</v>
      </c>
      <c r="AG2039" s="196">
        <f t="shared" si="128"/>
        <v>0.66950999999999994</v>
      </c>
    </row>
    <row r="2040" spans="1:33" s="23" customFormat="1" x14ac:dyDescent="0.25">
      <c r="A2040" s="1">
        <v>1948</v>
      </c>
      <c r="B2040" s="1" t="s">
        <v>18</v>
      </c>
      <c r="C2040" s="1" t="str">
        <f t="shared" si="125"/>
        <v>1948ON</v>
      </c>
      <c r="D2040" s="1" t="s">
        <v>56</v>
      </c>
      <c r="E2040" s="1" t="str">
        <f t="shared" si="126"/>
        <v>1948ONICI</v>
      </c>
      <c r="F2040" s="196">
        <v>0.12182999999999999</v>
      </c>
      <c r="G2040" s="196">
        <v>0.4264</v>
      </c>
      <c r="H2040" s="196">
        <v>0</v>
      </c>
      <c r="I2040" s="196">
        <v>2.4369999999999999E-2</v>
      </c>
      <c r="J2040" s="196">
        <v>0.1066</v>
      </c>
      <c r="K2040" s="196">
        <v>0</v>
      </c>
      <c r="L2040" s="196">
        <v>0</v>
      </c>
      <c r="M2040" s="196">
        <v>3.0499999999999998E-3</v>
      </c>
      <c r="N2040" s="196">
        <v>6.0899999999999999E-3</v>
      </c>
      <c r="O2040" s="196">
        <v>4.061E-2</v>
      </c>
      <c r="P2040" s="196">
        <v>5.0599999999998979E-3</v>
      </c>
      <c r="Q2040" s="196">
        <v>0</v>
      </c>
      <c r="R2040" s="196">
        <v>0</v>
      </c>
      <c r="S2040" s="196">
        <v>1.0199999999999999E-3</v>
      </c>
      <c r="T2040" s="196">
        <v>0</v>
      </c>
      <c r="U2040" s="196">
        <v>7.11E-3</v>
      </c>
      <c r="V2040" s="196">
        <v>8.1200000000000005E-3</v>
      </c>
      <c r="W2040" s="196">
        <v>8.1220000000000001E-2</v>
      </c>
      <c r="X2040" s="196">
        <v>6.0909999999999999E-2</v>
      </c>
      <c r="Y2040" s="196">
        <v>0.10152</v>
      </c>
      <c r="Z2040" s="196">
        <v>6.0899999999999999E-3</v>
      </c>
      <c r="AA2040" s="196">
        <v>0</v>
      </c>
      <c r="AB2040" s="196">
        <v>0</v>
      </c>
      <c r="AC2040" s="196">
        <v>0</v>
      </c>
      <c r="AD2040" s="196">
        <v>0</v>
      </c>
      <c r="AE2040" s="196">
        <v>0</v>
      </c>
      <c r="AF2040" s="272">
        <f t="shared" si="127"/>
        <v>1</v>
      </c>
      <c r="AG2040" s="196">
        <f t="shared" si="128"/>
        <v>0.26599</v>
      </c>
    </row>
    <row r="2041" spans="1:33" s="23" customFormat="1" x14ac:dyDescent="0.25">
      <c r="A2041" s="1">
        <v>1948</v>
      </c>
      <c r="B2041" s="1" t="s">
        <v>18</v>
      </c>
      <c r="C2041" s="1" t="str">
        <f t="shared" si="125"/>
        <v>1948ON</v>
      </c>
      <c r="D2041" s="1" t="s">
        <v>58</v>
      </c>
      <c r="E2041" s="1" t="str">
        <f t="shared" si="126"/>
        <v>1948ONResidential</v>
      </c>
      <c r="F2041" s="196">
        <v>0.12182999999999999</v>
      </c>
      <c r="G2041" s="196">
        <v>0.4264</v>
      </c>
      <c r="H2041" s="196">
        <v>0</v>
      </c>
      <c r="I2041" s="196">
        <v>2.4369999999999999E-2</v>
      </c>
      <c r="J2041" s="196">
        <v>0.1066</v>
      </c>
      <c r="K2041" s="196">
        <v>0</v>
      </c>
      <c r="L2041" s="196">
        <v>0</v>
      </c>
      <c r="M2041" s="196">
        <v>3.0499999999999998E-3</v>
      </c>
      <c r="N2041" s="196">
        <v>6.0899999999999999E-3</v>
      </c>
      <c r="O2041" s="196">
        <v>4.061E-2</v>
      </c>
      <c r="P2041" s="196">
        <v>5.0599999999998979E-3</v>
      </c>
      <c r="Q2041" s="196">
        <v>0</v>
      </c>
      <c r="R2041" s="196">
        <v>0</v>
      </c>
      <c r="S2041" s="196">
        <v>1.0199999999999999E-3</v>
      </c>
      <c r="T2041" s="196">
        <v>0</v>
      </c>
      <c r="U2041" s="196">
        <v>7.11E-3</v>
      </c>
      <c r="V2041" s="196">
        <v>8.1200000000000005E-3</v>
      </c>
      <c r="W2041" s="196">
        <v>8.1220000000000001E-2</v>
      </c>
      <c r="X2041" s="196">
        <v>6.0909999999999999E-2</v>
      </c>
      <c r="Y2041" s="196">
        <v>0.10152</v>
      </c>
      <c r="Z2041" s="196">
        <v>6.0899999999999999E-3</v>
      </c>
      <c r="AA2041" s="196">
        <v>0</v>
      </c>
      <c r="AB2041" s="196">
        <v>0</v>
      </c>
      <c r="AC2041" s="196">
        <v>0</v>
      </c>
      <c r="AD2041" s="196">
        <v>0</v>
      </c>
      <c r="AE2041" s="196">
        <v>0</v>
      </c>
      <c r="AF2041" s="272">
        <f t="shared" si="127"/>
        <v>1</v>
      </c>
      <c r="AG2041" s="196">
        <f t="shared" si="128"/>
        <v>0.26599</v>
      </c>
    </row>
    <row r="2042" spans="1:33" s="23" customFormat="1" x14ac:dyDescent="0.25">
      <c r="A2042" s="1">
        <v>1949</v>
      </c>
      <c r="B2042" s="1" t="s">
        <v>18</v>
      </c>
      <c r="C2042" s="1" t="str">
        <f t="shared" si="125"/>
        <v>1949ON</v>
      </c>
      <c r="D2042" s="1" t="s">
        <v>57</v>
      </c>
      <c r="E2042" s="1" t="str">
        <f t="shared" si="126"/>
        <v>1949ONC&amp;D</v>
      </c>
      <c r="F2042" s="274">
        <v>0</v>
      </c>
      <c r="G2042" s="274">
        <v>1.0829999999999999E-2</v>
      </c>
      <c r="H2042" s="274">
        <v>0</v>
      </c>
      <c r="I2042" s="274">
        <v>0.31966</v>
      </c>
      <c r="J2042" s="274">
        <v>0</v>
      </c>
      <c r="K2042" s="274">
        <v>0</v>
      </c>
      <c r="L2042" s="274">
        <v>0</v>
      </c>
      <c r="M2042" s="274">
        <v>0</v>
      </c>
      <c r="N2042" s="274">
        <v>0</v>
      </c>
      <c r="O2042" s="274">
        <v>0</v>
      </c>
      <c r="P2042" s="274">
        <v>0</v>
      </c>
      <c r="Q2042" s="274">
        <v>0</v>
      </c>
      <c r="R2042" s="274">
        <v>0</v>
      </c>
      <c r="S2042" s="274">
        <v>0</v>
      </c>
      <c r="T2042" s="274">
        <v>0.29006999999999999</v>
      </c>
      <c r="U2042" s="274">
        <v>0</v>
      </c>
      <c r="V2042" s="274">
        <v>0</v>
      </c>
      <c r="W2042" s="274">
        <v>4.0879999999999972E-2</v>
      </c>
      <c r="X2042" s="274">
        <v>0</v>
      </c>
      <c r="Y2042" s="274">
        <v>0</v>
      </c>
      <c r="Z2042" s="274">
        <v>0</v>
      </c>
      <c r="AA2042" s="274">
        <v>0</v>
      </c>
      <c r="AB2042" s="274">
        <v>0.15045</v>
      </c>
      <c r="AC2042" s="274">
        <v>7.0800000000000002E-2</v>
      </c>
      <c r="AD2042" s="274">
        <v>0.11731000000000003</v>
      </c>
      <c r="AE2042" s="274">
        <v>0</v>
      </c>
      <c r="AF2042" s="272">
        <f t="shared" si="127"/>
        <v>1</v>
      </c>
      <c r="AG2042" s="196">
        <f t="shared" si="128"/>
        <v>0.66950999999999994</v>
      </c>
    </row>
    <row r="2043" spans="1:33" s="23" customFormat="1" x14ac:dyDescent="0.25">
      <c r="A2043" s="1">
        <v>1949</v>
      </c>
      <c r="B2043" s="1" t="s">
        <v>18</v>
      </c>
      <c r="C2043" s="1" t="str">
        <f t="shared" si="125"/>
        <v>1949ON</v>
      </c>
      <c r="D2043" s="1" t="s">
        <v>56</v>
      </c>
      <c r="E2043" s="1" t="str">
        <f t="shared" si="126"/>
        <v>1949ONICI</v>
      </c>
      <c r="F2043" s="196">
        <v>0.12182999999999999</v>
      </c>
      <c r="G2043" s="196">
        <v>0.4264</v>
      </c>
      <c r="H2043" s="196">
        <v>0</v>
      </c>
      <c r="I2043" s="196">
        <v>2.4369999999999999E-2</v>
      </c>
      <c r="J2043" s="196">
        <v>0.1066</v>
      </c>
      <c r="K2043" s="196">
        <v>0</v>
      </c>
      <c r="L2043" s="196">
        <v>0</v>
      </c>
      <c r="M2043" s="196">
        <v>3.0499999999999998E-3</v>
      </c>
      <c r="N2043" s="196">
        <v>6.0899999999999999E-3</v>
      </c>
      <c r="O2043" s="196">
        <v>4.061E-2</v>
      </c>
      <c r="P2043" s="196">
        <v>5.0599999999998979E-3</v>
      </c>
      <c r="Q2043" s="196">
        <v>0</v>
      </c>
      <c r="R2043" s="196">
        <v>0</v>
      </c>
      <c r="S2043" s="196">
        <v>1.0199999999999999E-3</v>
      </c>
      <c r="T2043" s="196">
        <v>0</v>
      </c>
      <c r="U2043" s="196">
        <v>7.11E-3</v>
      </c>
      <c r="V2043" s="196">
        <v>8.1200000000000005E-3</v>
      </c>
      <c r="W2043" s="196">
        <v>8.1220000000000001E-2</v>
      </c>
      <c r="X2043" s="196">
        <v>6.0909999999999999E-2</v>
      </c>
      <c r="Y2043" s="196">
        <v>0.10152</v>
      </c>
      <c r="Z2043" s="196">
        <v>6.0899999999999999E-3</v>
      </c>
      <c r="AA2043" s="196">
        <v>0</v>
      </c>
      <c r="AB2043" s="196">
        <v>0</v>
      </c>
      <c r="AC2043" s="196">
        <v>0</v>
      </c>
      <c r="AD2043" s="196">
        <v>0</v>
      </c>
      <c r="AE2043" s="196">
        <v>0</v>
      </c>
      <c r="AF2043" s="272">
        <f t="shared" si="127"/>
        <v>1</v>
      </c>
      <c r="AG2043" s="196">
        <f t="shared" si="128"/>
        <v>0.26599</v>
      </c>
    </row>
    <row r="2044" spans="1:33" s="23" customFormat="1" x14ac:dyDescent="0.25">
      <c r="A2044" s="1">
        <v>1949</v>
      </c>
      <c r="B2044" s="1" t="s">
        <v>18</v>
      </c>
      <c r="C2044" s="1" t="str">
        <f t="shared" si="125"/>
        <v>1949ON</v>
      </c>
      <c r="D2044" s="1" t="s">
        <v>58</v>
      </c>
      <c r="E2044" s="1" t="str">
        <f t="shared" si="126"/>
        <v>1949ONResidential</v>
      </c>
      <c r="F2044" s="196">
        <v>0.12182999999999999</v>
      </c>
      <c r="G2044" s="196">
        <v>0.4264</v>
      </c>
      <c r="H2044" s="196">
        <v>0</v>
      </c>
      <c r="I2044" s="196">
        <v>2.4369999999999999E-2</v>
      </c>
      <c r="J2044" s="196">
        <v>0.1066</v>
      </c>
      <c r="K2044" s="196">
        <v>0</v>
      </c>
      <c r="L2044" s="196">
        <v>0</v>
      </c>
      <c r="M2044" s="196">
        <v>3.0499999999999998E-3</v>
      </c>
      <c r="N2044" s="196">
        <v>6.0899999999999999E-3</v>
      </c>
      <c r="O2044" s="196">
        <v>4.061E-2</v>
      </c>
      <c r="P2044" s="196">
        <v>5.0599999999998979E-3</v>
      </c>
      <c r="Q2044" s="196">
        <v>0</v>
      </c>
      <c r="R2044" s="196">
        <v>0</v>
      </c>
      <c r="S2044" s="196">
        <v>1.0199999999999999E-3</v>
      </c>
      <c r="T2044" s="196">
        <v>0</v>
      </c>
      <c r="U2044" s="196">
        <v>7.11E-3</v>
      </c>
      <c r="V2044" s="196">
        <v>8.1200000000000005E-3</v>
      </c>
      <c r="W2044" s="196">
        <v>8.1220000000000001E-2</v>
      </c>
      <c r="X2044" s="196">
        <v>6.0909999999999999E-2</v>
      </c>
      <c r="Y2044" s="196">
        <v>0.10152</v>
      </c>
      <c r="Z2044" s="196">
        <v>6.0899999999999999E-3</v>
      </c>
      <c r="AA2044" s="196">
        <v>0</v>
      </c>
      <c r="AB2044" s="196">
        <v>0</v>
      </c>
      <c r="AC2044" s="196">
        <v>0</v>
      </c>
      <c r="AD2044" s="196">
        <v>0</v>
      </c>
      <c r="AE2044" s="196">
        <v>0</v>
      </c>
      <c r="AF2044" s="272">
        <f t="shared" si="127"/>
        <v>1</v>
      </c>
      <c r="AG2044" s="196">
        <f t="shared" si="128"/>
        <v>0.26599</v>
      </c>
    </row>
    <row r="2045" spans="1:33" s="23" customFormat="1" x14ac:dyDescent="0.25">
      <c r="A2045" s="1">
        <v>1950</v>
      </c>
      <c r="B2045" s="1" t="s">
        <v>18</v>
      </c>
      <c r="C2045" s="1" t="str">
        <f t="shared" si="125"/>
        <v>1950ON</v>
      </c>
      <c r="D2045" s="1" t="s">
        <v>57</v>
      </c>
      <c r="E2045" s="1" t="str">
        <f t="shared" si="126"/>
        <v>1950ONC&amp;D</v>
      </c>
      <c r="F2045" s="274">
        <v>0</v>
      </c>
      <c r="G2045" s="274">
        <v>1.0829999999999999E-2</v>
      </c>
      <c r="H2045" s="274">
        <v>0</v>
      </c>
      <c r="I2045" s="274">
        <v>0.31966</v>
      </c>
      <c r="J2045" s="274">
        <v>0</v>
      </c>
      <c r="K2045" s="274">
        <v>0</v>
      </c>
      <c r="L2045" s="274">
        <v>0</v>
      </c>
      <c r="M2045" s="274">
        <v>0</v>
      </c>
      <c r="N2045" s="274">
        <v>0</v>
      </c>
      <c r="O2045" s="274">
        <v>0</v>
      </c>
      <c r="P2045" s="274">
        <v>0</v>
      </c>
      <c r="Q2045" s="274">
        <v>0</v>
      </c>
      <c r="R2045" s="274">
        <v>0</v>
      </c>
      <c r="S2045" s="274">
        <v>0</v>
      </c>
      <c r="T2045" s="274">
        <v>0.29006999999999999</v>
      </c>
      <c r="U2045" s="274">
        <v>0</v>
      </c>
      <c r="V2045" s="274">
        <v>0</v>
      </c>
      <c r="W2045" s="274">
        <v>4.0879999999999972E-2</v>
      </c>
      <c r="X2045" s="274">
        <v>0</v>
      </c>
      <c r="Y2045" s="274">
        <v>0</v>
      </c>
      <c r="Z2045" s="274">
        <v>0</v>
      </c>
      <c r="AA2045" s="274">
        <v>0</v>
      </c>
      <c r="AB2045" s="274">
        <v>0.15045</v>
      </c>
      <c r="AC2045" s="274">
        <v>7.0800000000000002E-2</v>
      </c>
      <c r="AD2045" s="274">
        <v>0.11731000000000003</v>
      </c>
      <c r="AE2045" s="274">
        <v>0</v>
      </c>
      <c r="AF2045" s="272">
        <f t="shared" si="127"/>
        <v>1</v>
      </c>
      <c r="AG2045" s="196">
        <f t="shared" si="128"/>
        <v>0.66950999999999994</v>
      </c>
    </row>
    <row r="2046" spans="1:33" s="23" customFormat="1" x14ac:dyDescent="0.25">
      <c r="A2046" s="1">
        <v>1950</v>
      </c>
      <c r="B2046" s="1" t="s">
        <v>18</v>
      </c>
      <c r="C2046" s="1" t="str">
        <f t="shared" si="125"/>
        <v>1950ON</v>
      </c>
      <c r="D2046" s="1" t="s">
        <v>56</v>
      </c>
      <c r="E2046" s="1" t="str">
        <f t="shared" si="126"/>
        <v>1950ONICI</v>
      </c>
      <c r="F2046" s="196">
        <v>0.12182999999999999</v>
      </c>
      <c r="G2046" s="196">
        <v>0.4264</v>
      </c>
      <c r="H2046" s="196">
        <v>0</v>
      </c>
      <c r="I2046" s="196">
        <v>2.4369999999999999E-2</v>
      </c>
      <c r="J2046" s="196">
        <v>0.1066</v>
      </c>
      <c r="K2046" s="196">
        <v>0</v>
      </c>
      <c r="L2046" s="196">
        <v>0</v>
      </c>
      <c r="M2046" s="196">
        <v>3.0499999999999998E-3</v>
      </c>
      <c r="N2046" s="196">
        <v>6.0899999999999999E-3</v>
      </c>
      <c r="O2046" s="196">
        <v>4.061E-2</v>
      </c>
      <c r="P2046" s="196">
        <v>5.0599999999998979E-3</v>
      </c>
      <c r="Q2046" s="196">
        <v>0</v>
      </c>
      <c r="R2046" s="196">
        <v>0</v>
      </c>
      <c r="S2046" s="196">
        <v>1.0199999999999999E-3</v>
      </c>
      <c r="T2046" s="196">
        <v>0</v>
      </c>
      <c r="U2046" s="196">
        <v>7.11E-3</v>
      </c>
      <c r="V2046" s="196">
        <v>8.1200000000000005E-3</v>
      </c>
      <c r="W2046" s="196">
        <v>8.1220000000000001E-2</v>
      </c>
      <c r="X2046" s="196">
        <v>6.0909999999999999E-2</v>
      </c>
      <c r="Y2046" s="196">
        <v>0.10152</v>
      </c>
      <c r="Z2046" s="196">
        <v>6.0899999999999999E-3</v>
      </c>
      <c r="AA2046" s="196">
        <v>0</v>
      </c>
      <c r="AB2046" s="196">
        <v>0</v>
      </c>
      <c r="AC2046" s="196">
        <v>0</v>
      </c>
      <c r="AD2046" s="196">
        <v>0</v>
      </c>
      <c r="AE2046" s="196">
        <v>0</v>
      </c>
      <c r="AF2046" s="272">
        <f t="shared" si="127"/>
        <v>1</v>
      </c>
      <c r="AG2046" s="196">
        <f t="shared" si="128"/>
        <v>0.26599</v>
      </c>
    </row>
    <row r="2047" spans="1:33" s="23" customFormat="1" x14ac:dyDescent="0.25">
      <c r="A2047" s="1">
        <v>1950</v>
      </c>
      <c r="B2047" s="1" t="s">
        <v>18</v>
      </c>
      <c r="C2047" s="1" t="str">
        <f t="shared" si="125"/>
        <v>1950ON</v>
      </c>
      <c r="D2047" s="1" t="s">
        <v>58</v>
      </c>
      <c r="E2047" s="1" t="str">
        <f t="shared" si="126"/>
        <v>1950ONResidential</v>
      </c>
      <c r="F2047" s="196">
        <v>0.12182999999999999</v>
      </c>
      <c r="G2047" s="196">
        <v>0.4264</v>
      </c>
      <c r="H2047" s="196">
        <v>0</v>
      </c>
      <c r="I2047" s="196">
        <v>2.4369999999999999E-2</v>
      </c>
      <c r="J2047" s="196">
        <v>0.1066</v>
      </c>
      <c r="K2047" s="196">
        <v>0</v>
      </c>
      <c r="L2047" s="196">
        <v>0</v>
      </c>
      <c r="M2047" s="196">
        <v>3.0499999999999998E-3</v>
      </c>
      <c r="N2047" s="196">
        <v>6.0899999999999999E-3</v>
      </c>
      <c r="O2047" s="196">
        <v>4.061E-2</v>
      </c>
      <c r="P2047" s="196">
        <v>5.0599999999998979E-3</v>
      </c>
      <c r="Q2047" s="196">
        <v>0</v>
      </c>
      <c r="R2047" s="196">
        <v>0</v>
      </c>
      <c r="S2047" s="196">
        <v>1.0199999999999999E-3</v>
      </c>
      <c r="T2047" s="196">
        <v>0</v>
      </c>
      <c r="U2047" s="196">
        <v>7.11E-3</v>
      </c>
      <c r="V2047" s="196">
        <v>8.1200000000000005E-3</v>
      </c>
      <c r="W2047" s="196">
        <v>8.1220000000000001E-2</v>
      </c>
      <c r="X2047" s="196">
        <v>6.0909999999999999E-2</v>
      </c>
      <c r="Y2047" s="196">
        <v>0.10152</v>
      </c>
      <c r="Z2047" s="196">
        <v>6.0899999999999999E-3</v>
      </c>
      <c r="AA2047" s="196">
        <v>0</v>
      </c>
      <c r="AB2047" s="196">
        <v>0</v>
      </c>
      <c r="AC2047" s="196">
        <v>0</v>
      </c>
      <c r="AD2047" s="196">
        <v>0</v>
      </c>
      <c r="AE2047" s="196">
        <v>0</v>
      </c>
      <c r="AF2047" s="272">
        <f t="shared" si="127"/>
        <v>1</v>
      </c>
      <c r="AG2047" s="196">
        <f t="shared" si="128"/>
        <v>0.26599</v>
      </c>
    </row>
    <row r="2048" spans="1:33" s="23" customFormat="1" x14ac:dyDescent="0.25">
      <c r="A2048" s="1">
        <v>1951</v>
      </c>
      <c r="B2048" s="1" t="s">
        <v>18</v>
      </c>
      <c r="C2048" s="1" t="str">
        <f t="shared" si="125"/>
        <v>1951ON</v>
      </c>
      <c r="D2048" s="1" t="s">
        <v>57</v>
      </c>
      <c r="E2048" s="1" t="str">
        <f t="shared" si="126"/>
        <v>1951ONC&amp;D</v>
      </c>
      <c r="F2048" s="274">
        <v>0</v>
      </c>
      <c r="G2048" s="274">
        <v>1.0829999999999999E-2</v>
      </c>
      <c r="H2048" s="274">
        <v>0</v>
      </c>
      <c r="I2048" s="274">
        <v>0.31966</v>
      </c>
      <c r="J2048" s="274">
        <v>0</v>
      </c>
      <c r="K2048" s="274">
        <v>0</v>
      </c>
      <c r="L2048" s="274">
        <v>0</v>
      </c>
      <c r="M2048" s="274">
        <v>0</v>
      </c>
      <c r="N2048" s="274">
        <v>0</v>
      </c>
      <c r="O2048" s="274">
        <v>0</v>
      </c>
      <c r="P2048" s="274">
        <v>0</v>
      </c>
      <c r="Q2048" s="274">
        <v>0</v>
      </c>
      <c r="R2048" s="274">
        <v>0</v>
      </c>
      <c r="S2048" s="274">
        <v>0</v>
      </c>
      <c r="T2048" s="274">
        <v>0.29006999999999999</v>
      </c>
      <c r="U2048" s="274">
        <v>0</v>
      </c>
      <c r="V2048" s="274">
        <v>0</v>
      </c>
      <c r="W2048" s="274">
        <v>4.0879999999999972E-2</v>
      </c>
      <c r="X2048" s="274">
        <v>0</v>
      </c>
      <c r="Y2048" s="274">
        <v>0</v>
      </c>
      <c r="Z2048" s="274">
        <v>0</v>
      </c>
      <c r="AA2048" s="274">
        <v>0</v>
      </c>
      <c r="AB2048" s="274">
        <v>0.15045</v>
      </c>
      <c r="AC2048" s="274">
        <v>7.0800000000000002E-2</v>
      </c>
      <c r="AD2048" s="274">
        <v>0.11731000000000003</v>
      </c>
      <c r="AE2048" s="274">
        <v>0</v>
      </c>
      <c r="AF2048" s="272">
        <f t="shared" si="127"/>
        <v>1</v>
      </c>
      <c r="AG2048" s="196">
        <f t="shared" si="128"/>
        <v>0.66950999999999994</v>
      </c>
    </row>
    <row r="2049" spans="1:33" s="23" customFormat="1" x14ac:dyDescent="0.25">
      <c r="A2049" s="1">
        <v>1951</v>
      </c>
      <c r="B2049" s="1" t="s">
        <v>18</v>
      </c>
      <c r="C2049" s="1" t="str">
        <f t="shared" si="125"/>
        <v>1951ON</v>
      </c>
      <c r="D2049" s="1" t="s">
        <v>56</v>
      </c>
      <c r="E2049" s="1" t="str">
        <f t="shared" si="126"/>
        <v>1951ONICI</v>
      </c>
      <c r="F2049" s="196">
        <v>0.12182999999999999</v>
      </c>
      <c r="G2049" s="196">
        <v>0.4264</v>
      </c>
      <c r="H2049" s="196">
        <v>0</v>
      </c>
      <c r="I2049" s="196">
        <v>2.4369999999999999E-2</v>
      </c>
      <c r="J2049" s="196">
        <v>0.1066</v>
      </c>
      <c r="K2049" s="196">
        <v>0</v>
      </c>
      <c r="L2049" s="196">
        <v>0</v>
      </c>
      <c r="M2049" s="196">
        <v>3.0499999999999998E-3</v>
      </c>
      <c r="N2049" s="196">
        <v>6.0899999999999999E-3</v>
      </c>
      <c r="O2049" s="196">
        <v>4.061E-2</v>
      </c>
      <c r="P2049" s="196">
        <v>5.0599999999998979E-3</v>
      </c>
      <c r="Q2049" s="196">
        <v>0</v>
      </c>
      <c r="R2049" s="196">
        <v>0</v>
      </c>
      <c r="S2049" s="196">
        <v>1.0199999999999999E-3</v>
      </c>
      <c r="T2049" s="196">
        <v>0</v>
      </c>
      <c r="U2049" s="196">
        <v>7.11E-3</v>
      </c>
      <c r="V2049" s="196">
        <v>8.1200000000000005E-3</v>
      </c>
      <c r="W2049" s="196">
        <v>8.1220000000000001E-2</v>
      </c>
      <c r="X2049" s="196">
        <v>6.0909999999999999E-2</v>
      </c>
      <c r="Y2049" s="196">
        <v>0.10152</v>
      </c>
      <c r="Z2049" s="196">
        <v>6.0899999999999999E-3</v>
      </c>
      <c r="AA2049" s="196">
        <v>0</v>
      </c>
      <c r="AB2049" s="196">
        <v>0</v>
      </c>
      <c r="AC2049" s="196">
        <v>0</v>
      </c>
      <c r="AD2049" s="196">
        <v>0</v>
      </c>
      <c r="AE2049" s="196">
        <v>0</v>
      </c>
      <c r="AF2049" s="272">
        <f t="shared" si="127"/>
        <v>1</v>
      </c>
      <c r="AG2049" s="196">
        <f t="shared" si="128"/>
        <v>0.26599</v>
      </c>
    </row>
    <row r="2050" spans="1:33" s="23" customFormat="1" x14ac:dyDescent="0.25">
      <c r="A2050" s="1">
        <v>1951</v>
      </c>
      <c r="B2050" s="1" t="s">
        <v>18</v>
      </c>
      <c r="C2050" s="1" t="str">
        <f t="shared" ref="C2050:C2113" si="129">CONCATENATE(A2050,B2050)</f>
        <v>1951ON</v>
      </c>
      <c r="D2050" s="1" t="s">
        <v>58</v>
      </c>
      <c r="E2050" s="1" t="str">
        <f t="shared" ref="E2050:E2113" si="130">CONCATENATE(C2050,D2050)</f>
        <v>1951ONResidential</v>
      </c>
      <c r="F2050" s="196">
        <v>0.12182999999999999</v>
      </c>
      <c r="G2050" s="196">
        <v>0.4264</v>
      </c>
      <c r="H2050" s="196">
        <v>0</v>
      </c>
      <c r="I2050" s="196">
        <v>2.4369999999999999E-2</v>
      </c>
      <c r="J2050" s="196">
        <v>0.1066</v>
      </c>
      <c r="K2050" s="196">
        <v>0</v>
      </c>
      <c r="L2050" s="196">
        <v>0</v>
      </c>
      <c r="M2050" s="196">
        <v>3.0499999999999998E-3</v>
      </c>
      <c r="N2050" s="196">
        <v>6.0899999999999999E-3</v>
      </c>
      <c r="O2050" s="196">
        <v>4.061E-2</v>
      </c>
      <c r="P2050" s="196">
        <v>5.0599999999998979E-3</v>
      </c>
      <c r="Q2050" s="196">
        <v>0</v>
      </c>
      <c r="R2050" s="196">
        <v>0</v>
      </c>
      <c r="S2050" s="196">
        <v>1.0199999999999999E-3</v>
      </c>
      <c r="T2050" s="196">
        <v>0</v>
      </c>
      <c r="U2050" s="196">
        <v>7.11E-3</v>
      </c>
      <c r="V2050" s="196">
        <v>8.1200000000000005E-3</v>
      </c>
      <c r="W2050" s="196">
        <v>8.1220000000000001E-2</v>
      </c>
      <c r="X2050" s="196">
        <v>6.0909999999999999E-2</v>
      </c>
      <c r="Y2050" s="196">
        <v>0.10152</v>
      </c>
      <c r="Z2050" s="196">
        <v>6.0899999999999999E-3</v>
      </c>
      <c r="AA2050" s="196">
        <v>0</v>
      </c>
      <c r="AB2050" s="196">
        <v>0</v>
      </c>
      <c r="AC2050" s="196">
        <v>0</v>
      </c>
      <c r="AD2050" s="196">
        <v>0</v>
      </c>
      <c r="AE2050" s="196">
        <v>0</v>
      </c>
      <c r="AF2050" s="272">
        <f t="shared" ref="AF2050:AF2113" si="131">+SUM(F2050:AE2050)</f>
        <v>1</v>
      </c>
      <c r="AG2050" s="196">
        <f t="shared" si="128"/>
        <v>0.26599</v>
      </c>
    </row>
    <row r="2051" spans="1:33" s="23" customFormat="1" x14ac:dyDescent="0.25">
      <c r="A2051" s="1">
        <v>1952</v>
      </c>
      <c r="B2051" s="1" t="s">
        <v>18</v>
      </c>
      <c r="C2051" s="1" t="str">
        <f t="shared" si="129"/>
        <v>1952ON</v>
      </c>
      <c r="D2051" s="1" t="s">
        <v>57</v>
      </c>
      <c r="E2051" s="1" t="str">
        <f t="shared" si="130"/>
        <v>1952ONC&amp;D</v>
      </c>
      <c r="F2051" s="274">
        <v>0</v>
      </c>
      <c r="G2051" s="274">
        <v>1.0829999999999999E-2</v>
      </c>
      <c r="H2051" s="274">
        <v>0</v>
      </c>
      <c r="I2051" s="274">
        <v>0.31966</v>
      </c>
      <c r="J2051" s="274">
        <v>0</v>
      </c>
      <c r="K2051" s="274">
        <v>0</v>
      </c>
      <c r="L2051" s="274">
        <v>0</v>
      </c>
      <c r="M2051" s="274">
        <v>0</v>
      </c>
      <c r="N2051" s="274">
        <v>0</v>
      </c>
      <c r="O2051" s="274">
        <v>0</v>
      </c>
      <c r="P2051" s="274">
        <v>0</v>
      </c>
      <c r="Q2051" s="274">
        <v>0</v>
      </c>
      <c r="R2051" s="274">
        <v>0</v>
      </c>
      <c r="S2051" s="274">
        <v>0</v>
      </c>
      <c r="T2051" s="274">
        <v>0.29006999999999999</v>
      </c>
      <c r="U2051" s="274">
        <v>0</v>
      </c>
      <c r="V2051" s="274">
        <v>0</v>
      </c>
      <c r="W2051" s="274">
        <v>4.0879999999999972E-2</v>
      </c>
      <c r="X2051" s="274">
        <v>0</v>
      </c>
      <c r="Y2051" s="274">
        <v>0</v>
      </c>
      <c r="Z2051" s="274">
        <v>0</v>
      </c>
      <c r="AA2051" s="274">
        <v>0</v>
      </c>
      <c r="AB2051" s="274">
        <v>0.15045</v>
      </c>
      <c r="AC2051" s="274">
        <v>7.0800000000000002E-2</v>
      </c>
      <c r="AD2051" s="274">
        <v>0.11731000000000003</v>
      </c>
      <c r="AE2051" s="274">
        <v>0</v>
      </c>
      <c r="AF2051" s="272">
        <f t="shared" si="131"/>
        <v>1</v>
      </c>
      <c r="AG2051" s="196">
        <f t="shared" si="128"/>
        <v>0.66950999999999994</v>
      </c>
    </row>
    <row r="2052" spans="1:33" s="23" customFormat="1" x14ac:dyDescent="0.25">
      <c r="A2052" s="1">
        <v>1952</v>
      </c>
      <c r="B2052" s="1" t="s">
        <v>18</v>
      </c>
      <c r="C2052" s="1" t="str">
        <f t="shared" si="129"/>
        <v>1952ON</v>
      </c>
      <c r="D2052" s="1" t="s">
        <v>56</v>
      </c>
      <c r="E2052" s="1" t="str">
        <f t="shared" si="130"/>
        <v>1952ONICI</v>
      </c>
      <c r="F2052" s="196">
        <v>0.12182999999999999</v>
      </c>
      <c r="G2052" s="196">
        <v>0.4264</v>
      </c>
      <c r="H2052" s="196">
        <v>0</v>
      </c>
      <c r="I2052" s="196">
        <v>2.4369999999999999E-2</v>
      </c>
      <c r="J2052" s="196">
        <v>0.1066</v>
      </c>
      <c r="K2052" s="196">
        <v>0</v>
      </c>
      <c r="L2052" s="196">
        <v>0</v>
      </c>
      <c r="M2052" s="196">
        <v>3.0499999999999998E-3</v>
      </c>
      <c r="N2052" s="196">
        <v>6.0899999999999999E-3</v>
      </c>
      <c r="O2052" s="196">
        <v>4.061E-2</v>
      </c>
      <c r="P2052" s="196">
        <v>5.0599999999998979E-3</v>
      </c>
      <c r="Q2052" s="196">
        <v>0</v>
      </c>
      <c r="R2052" s="196">
        <v>0</v>
      </c>
      <c r="S2052" s="196">
        <v>1.0199999999999999E-3</v>
      </c>
      <c r="T2052" s="196">
        <v>0</v>
      </c>
      <c r="U2052" s="196">
        <v>7.11E-3</v>
      </c>
      <c r="V2052" s="196">
        <v>8.1200000000000005E-3</v>
      </c>
      <c r="W2052" s="196">
        <v>8.1220000000000001E-2</v>
      </c>
      <c r="X2052" s="196">
        <v>6.0909999999999999E-2</v>
      </c>
      <c r="Y2052" s="196">
        <v>0.10152</v>
      </c>
      <c r="Z2052" s="196">
        <v>6.0899999999999999E-3</v>
      </c>
      <c r="AA2052" s="196">
        <v>0</v>
      </c>
      <c r="AB2052" s="196">
        <v>0</v>
      </c>
      <c r="AC2052" s="196">
        <v>0</v>
      </c>
      <c r="AD2052" s="196">
        <v>0</v>
      </c>
      <c r="AE2052" s="196">
        <v>0</v>
      </c>
      <c r="AF2052" s="272">
        <f t="shared" si="131"/>
        <v>1</v>
      </c>
      <c r="AG2052" s="196">
        <f t="shared" si="128"/>
        <v>0.26599</v>
      </c>
    </row>
    <row r="2053" spans="1:33" s="23" customFormat="1" x14ac:dyDescent="0.25">
      <c r="A2053" s="1">
        <v>1952</v>
      </c>
      <c r="B2053" s="1" t="s">
        <v>18</v>
      </c>
      <c r="C2053" s="1" t="str">
        <f t="shared" si="129"/>
        <v>1952ON</v>
      </c>
      <c r="D2053" s="1" t="s">
        <v>58</v>
      </c>
      <c r="E2053" s="1" t="str">
        <f t="shared" si="130"/>
        <v>1952ONResidential</v>
      </c>
      <c r="F2053" s="196">
        <v>0.12182999999999999</v>
      </c>
      <c r="G2053" s="196">
        <v>0.4264</v>
      </c>
      <c r="H2053" s="196">
        <v>0</v>
      </c>
      <c r="I2053" s="196">
        <v>2.4369999999999999E-2</v>
      </c>
      <c r="J2053" s="196">
        <v>0.1066</v>
      </c>
      <c r="K2053" s="196">
        <v>0</v>
      </c>
      <c r="L2053" s="196">
        <v>0</v>
      </c>
      <c r="M2053" s="196">
        <v>3.0499999999999998E-3</v>
      </c>
      <c r="N2053" s="196">
        <v>6.0899999999999999E-3</v>
      </c>
      <c r="O2053" s="196">
        <v>4.061E-2</v>
      </c>
      <c r="P2053" s="196">
        <v>5.0599999999998979E-3</v>
      </c>
      <c r="Q2053" s="196">
        <v>0</v>
      </c>
      <c r="R2053" s="196">
        <v>0</v>
      </c>
      <c r="S2053" s="196">
        <v>1.0199999999999999E-3</v>
      </c>
      <c r="T2053" s="196">
        <v>0</v>
      </c>
      <c r="U2053" s="196">
        <v>7.11E-3</v>
      </c>
      <c r="V2053" s="196">
        <v>8.1200000000000005E-3</v>
      </c>
      <c r="W2053" s="196">
        <v>8.1220000000000001E-2</v>
      </c>
      <c r="X2053" s="196">
        <v>6.0909999999999999E-2</v>
      </c>
      <c r="Y2053" s="196">
        <v>0.10152</v>
      </c>
      <c r="Z2053" s="196">
        <v>6.0899999999999999E-3</v>
      </c>
      <c r="AA2053" s="196">
        <v>0</v>
      </c>
      <c r="AB2053" s="196">
        <v>0</v>
      </c>
      <c r="AC2053" s="196">
        <v>0</v>
      </c>
      <c r="AD2053" s="196">
        <v>0</v>
      </c>
      <c r="AE2053" s="196">
        <v>0</v>
      </c>
      <c r="AF2053" s="272">
        <f t="shared" si="131"/>
        <v>1</v>
      </c>
      <c r="AG2053" s="196">
        <f t="shared" si="128"/>
        <v>0.26599</v>
      </c>
    </row>
    <row r="2054" spans="1:33" s="23" customFormat="1" x14ac:dyDescent="0.25">
      <c r="A2054" s="1">
        <v>1953</v>
      </c>
      <c r="B2054" s="1" t="s">
        <v>18</v>
      </c>
      <c r="C2054" s="1" t="str">
        <f t="shared" si="129"/>
        <v>1953ON</v>
      </c>
      <c r="D2054" s="1" t="s">
        <v>57</v>
      </c>
      <c r="E2054" s="1" t="str">
        <f t="shared" si="130"/>
        <v>1953ONC&amp;D</v>
      </c>
      <c r="F2054" s="274">
        <v>0</v>
      </c>
      <c r="G2054" s="274">
        <v>1.0829999999999999E-2</v>
      </c>
      <c r="H2054" s="274">
        <v>0</v>
      </c>
      <c r="I2054" s="274">
        <v>0.31966</v>
      </c>
      <c r="J2054" s="274">
        <v>0</v>
      </c>
      <c r="K2054" s="274">
        <v>0</v>
      </c>
      <c r="L2054" s="274">
        <v>0</v>
      </c>
      <c r="M2054" s="274">
        <v>0</v>
      </c>
      <c r="N2054" s="274">
        <v>0</v>
      </c>
      <c r="O2054" s="274">
        <v>0</v>
      </c>
      <c r="P2054" s="274">
        <v>0</v>
      </c>
      <c r="Q2054" s="274">
        <v>0</v>
      </c>
      <c r="R2054" s="274">
        <v>0</v>
      </c>
      <c r="S2054" s="274">
        <v>0</v>
      </c>
      <c r="T2054" s="274">
        <v>0.29006999999999999</v>
      </c>
      <c r="U2054" s="274">
        <v>0</v>
      </c>
      <c r="V2054" s="274">
        <v>0</v>
      </c>
      <c r="W2054" s="274">
        <v>4.0879999999999972E-2</v>
      </c>
      <c r="X2054" s="274">
        <v>0</v>
      </c>
      <c r="Y2054" s="274">
        <v>0</v>
      </c>
      <c r="Z2054" s="274">
        <v>0</v>
      </c>
      <c r="AA2054" s="274">
        <v>0</v>
      </c>
      <c r="AB2054" s="274">
        <v>0.15045</v>
      </c>
      <c r="AC2054" s="274">
        <v>7.0800000000000002E-2</v>
      </c>
      <c r="AD2054" s="274">
        <v>0.11731000000000003</v>
      </c>
      <c r="AE2054" s="274">
        <v>0</v>
      </c>
      <c r="AF2054" s="272">
        <f t="shared" si="131"/>
        <v>1</v>
      </c>
      <c r="AG2054" s="196">
        <f t="shared" si="128"/>
        <v>0.66950999999999994</v>
      </c>
    </row>
    <row r="2055" spans="1:33" s="23" customFormat="1" x14ac:dyDescent="0.25">
      <c r="A2055" s="1">
        <v>1953</v>
      </c>
      <c r="B2055" s="1" t="s">
        <v>18</v>
      </c>
      <c r="C2055" s="1" t="str">
        <f t="shared" si="129"/>
        <v>1953ON</v>
      </c>
      <c r="D2055" s="1" t="s">
        <v>56</v>
      </c>
      <c r="E2055" s="1" t="str">
        <f t="shared" si="130"/>
        <v>1953ONICI</v>
      </c>
      <c r="F2055" s="196">
        <v>0.12182999999999999</v>
      </c>
      <c r="G2055" s="196">
        <v>0.4264</v>
      </c>
      <c r="H2055" s="196">
        <v>0</v>
      </c>
      <c r="I2055" s="196">
        <v>2.4369999999999999E-2</v>
      </c>
      <c r="J2055" s="196">
        <v>0.1066</v>
      </c>
      <c r="K2055" s="196">
        <v>0</v>
      </c>
      <c r="L2055" s="196">
        <v>0</v>
      </c>
      <c r="M2055" s="196">
        <v>3.0499999999999998E-3</v>
      </c>
      <c r="N2055" s="196">
        <v>6.0899999999999999E-3</v>
      </c>
      <c r="O2055" s="196">
        <v>4.061E-2</v>
      </c>
      <c r="P2055" s="196">
        <v>5.0599999999998979E-3</v>
      </c>
      <c r="Q2055" s="196">
        <v>0</v>
      </c>
      <c r="R2055" s="196">
        <v>0</v>
      </c>
      <c r="S2055" s="196">
        <v>1.0199999999999999E-3</v>
      </c>
      <c r="T2055" s="196">
        <v>0</v>
      </c>
      <c r="U2055" s="196">
        <v>7.11E-3</v>
      </c>
      <c r="V2055" s="196">
        <v>8.1200000000000005E-3</v>
      </c>
      <c r="W2055" s="196">
        <v>8.1220000000000001E-2</v>
      </c>
      <c r="X2055" s="196">
        <v>6.0909999999999999E-2</v>
      </c>
      <c r="Y2055" s="196">
        <v>0.10152</v>
      </c>
      <c r="Z2055" s="196">
        <v>6.0899999999999999E-3</v>
      </c>
      <c r="AA2055" s="196">
        <v>0</v>
      </c>
      <c r="AB2055" s="196">
        <v>0</v>
      </c>
      <c r="AC2055" s="196">
        <v>0</v>
      </c>
      <c r="AD2055" s="196">
        <v>0</v>
      </c>
      <c r="AE2055" s="196">
        <v>0</v>
      </c>
      <c r="AF2055" s="272">
        <f t="shared" si="131"/>
        <v>1</v>
      </c>
      <c r="AG2055" s="196">
        <f t="shared" si="128"/>
        <v>0.26599</v>
      </c>
    </row>
    <row r="2056" spans="1:33" s="23" customFormat="1" x14ac:dyDescent="0.25">
      <c r="A2056" s="1">
        <v>1953</v>
      </c>
      <c r="B2056" s="1" t="s">
        <v>18</v>
      </c>
      <c r="C2056" s="1" t="str">
        <f t="shared" si="129"/>
        <v>1953ON</v>
      </c>
      <c r="D2056" s="1" t="s">
        <v>58</v>
      </c>
      <c r="E2056" s="1" t="str">
        <f t="shared" si="130"/>
        <v>1953ONResidential</v>
      </c>
      <c r="F2056" s="196">
        <v>0.12182999999999999</v>
      </c>
      <c r="G2056" s="196">
        <v>0.4264</v>
      </c>
      <c r="H2056" s="196">
        <v>0</v>
      </c>
      <c r="I2056" s="196">
        <v>2.4369999999999999E-2</v>
      </c>
      <c r="J2056" s="196">
        <v>0.1066</v>
      </c>
      <c r="K2056" s="196">
        <v>0</v>
      </c>
      <c r="L2056" s="196">
        <v>0</v>
      </c>
      <c r="M2056" s="196">
        <v>3.0499999999999998E-3</v>
      </c>
      <c r="N2056" s="196">
        <v>6.0899999999999999E-3</v>
      </c>
      <c r="O2056" s="196">
        <v>4.061E-2</v>
      </c>
      <c r="P2056" s="196">
        <v>5.0599999999998979E-3</v>
      </c>
      <c r="Q2056" s="196">
        <v>0</v>
      </c>
      <c r="R2056" s="196">
        <v>0</v>
      </c>
      <c r="S2056" s="196">
        <v>1.0199999999999999E-3</v>
      </c>
      <c r="T2056" s="196">
        <v>0</v>
      </c>
      <c r="U2056" s="196">
        <v>7.11E-3</v>
      </c>
      <c r="V2056" s="196">
        <v>8.1200000000000005E-3</v>
      </c>
      <c r="W2056" s="196">
        <v>8.1220000000000001E-2</v>
      </c>
      <c r="X2056" s="196">
        <v>6.0909999999999999E-2</v>
      </c>
      <c r="Y2056" s="196">
        <v>0.10152</v>
      </c>
      <c r="Z2056" s="196">
        <v>6.0899999999999999E-3</v>
      </c>
      <c r="AA2056" s="196">
        <v>0</v>
      </c>
      <c r="AB2056" s="196">
        <v>0</v>
      </c>
      <c r="AC2056" s="196">
        <v>0</v>
      </c>
      <c r="AD2056" s="196">
        <v>0</v>
      </c>
      <c r="AE2056" s="196">
        <v>0</v>
      </c>
      <c r="AF2056" s="272">
        <f t="shared" si="131"/>
        <v>1</v>
      </c>
      <c r="AG2056" s="196">
        <f t="shared" si="128"/>
        <v>0.26599</v>
      </c>
    </row>
    <row r="2057" spans="1:33" s="23" customFormat="1" x14ac:dyDescent="0.25">
      <c r="A2057" s="1">
        <v>1954</v>
      </c>
      <c r="B2057" s="1" t="s">
        <v>18</v>
      </c>
      <c r="C2057" s="1" t="str">
        <f t="shared" si="129"/>
        <v>1954ON</v>
      </c>
      <c r="D2057" s="1" t="s">
        <v>57</v>
      </c>
      <c r="E2057" s="1" t="str">
        <f t="shared" si="130"/>
        <v>1954ONC&amp;D</v>
      </c>
      <c r="F2057" s="274">
        <v>0</v>
      </c>
      <c r="G2057" s="274">
        <v>1.0829999999999999E-2</v>
      </c>
      <c r="H2057" s="274">
        <v>0</v>
      </c>
      <c r="I2057" s="274">
        <v>0.31966</v>
      </c>
      <c r="J2057" s="274">
        <v>0</v>
      </c>
      <c r="K2057" s="274">
        <v>0</v>
      </c>
      <c r="L2057" s="274">
        <v>0</v>
      </c>
      <c r="M2057" s="274">
        <v>0</v>
      </c>
      <c r="N2057" s="274">
        <v>0</v>
      </c>
      <c r="O2057" s="274">
        <v>0</v>
      </c>
      <c r="P2057" s="274">
        <v>0</v>
      </c>
      <c r="Q2057" s="274">
        <v>0</v>
      </c>
      <c r="R2057" s="274">
        <v>0</v>
      </c>
      <c r="S2057" s="274">
        <v>0</v>
      </c>
      <c r="T2057" s="274">
        <v>0.29006999999999999</v>
      </c>
      <c r="U2057" s="274">
        <v>0</v>
      </c>
      <c r="V2057" s="274">
        <v>0</v>
      </c>
      <c r="W2057" s="274">
        <v>4.0879999999999972E-2</v>
      </c>
      <c r="X2057" s="274">
        <v>0</v>
      </c>
      <c r="Y2057" s="274">
        <v>0</v>
      </c>
      <c r="Z2057" s="274">
        <v>0</v>
      </c>
      <c r="AA2057" s="274">
        <v>0</v>
      </c>
      <c r="AB2057" s="274">
        <v>0.15045</v>
      </c>
      <c r="AC2057" s="274">
        <v>7.0800000000000002E-2</v>
      </c>
      <c r="AD2057" s="274">
        <v>0.11731000000000003</v>
      </c>
      <c r="AE2057" s="274">
        <v>0</v>
      </c>
      <c r="AF2057" s="272">
        <f t="shared" si="131"/>
        <v>1</v>
      </c>
      <c r="AG2057" s="196">
        <f t="shared" si="128"/>
        <v>0.66950999999999994</v>
      </c>
    </row>
    <row r="2058" spans="1:33" s="23" customFormat="1" x14ac:dyDescent="0.25">
      <c r="A2058" s="1">
        <v>1954</v>
      </c>
      <c r="B2058" s="1" t="s">
        <v>18</v>
      </c>
      <c r="C2058" s="1" t="str">
        <f t="shared" si="129"/>
        <v>1954ON</v>
      </c>
      <c r="D2058" s="1" t="s">
        <v>56</v>
      </c>
      <c r="E2058" s="1" t="str">
        <f t="shared" si="130"/>
        <v>1954ONICI</v>
      </c>
      <c r="F2058" s="196">
        <v>0.12182999999999999</v>
      </c>
      <c r="G2058" s="196">
        <v>0.4264</v>
      </c>
      <c r="H2058" s="196">
        <v>0</v>
      </c>
      <c r="I2058" s="196">
        <v>2.4369999999999999E-2</v>
      </c>
      <c r="J2058" s="196">
        <v>0.1066</v>
      </c>
      <c r="K2058" s="196">
        <v>0</v>
      </c>
      <c r="L2058" s="196">
        <v>0</v>
      </c>
      <c r="M2058" s="196">
        <v>3.0499999999999998E-3</v>
      </c>
      <c r="N2058" s="196">
        <v>6.0899999999999999E-3</v>
      </c>
      <c r="O2058" s="196">
        <v>4.061E-2</v>
      </c>
      <c r="P2058" s="196">
        <v>5.0599999999998979E-3</v>
      </c>
      <c r="Q2058" s="196">
        <v>0</v>
      </c>
      <c r="R2058" s="196">
        <v>0</v>
      </c>
      <c r="S2058" s="196">
        <v>1.0199999999999999E-3</v>
      </c>
      <c r="T2058" s="196">
        <v>0</v>
      </c>
      <c r="U2058" s="196">
        <v>7.11E-3</v>
      </c>
      <c r="V2058" s="196">
        <v>8.1200000000000005E-3</v>
      </c>
      <c r="W2058" s="196">
        <v>8.1220000000000001E-2</v>
      </c>
      <c r="X2058" s="196">
        <v>6.0909999999999999E-2</v>
      </c>
      <c r="Y2058" s="196">
        <v>0.10152</v>
      </c>
      <c r="Z2058" s="196">
        <v>6.0899999999999999E-3</v>
      </c>
      <c r="AA2058" s="196">
        <v>0</v>
      </c>
      <c r="AB2058" s="196">
        <v>0</v>
      </c>
      <c r="AC2058" s="196">
        <v>0</v>
      </c>
      <c r="AD2058" s="196">
        <v>0</v>
      </c>
      <c r="AE2058" s="196">
        <v>0</v>
      </c>
      <c r="AF2058" s="272">
        <f t="shared" si="131"/>
        <v>1</v>
      </c>
      <c r="AG2058" s="196">
        <f t="shared" si="128"/>
        <v>0.26599</v>
      </c>
    </row>
    <row r="2059" spans="1:33" s="23" customFormat="1" x14ac:dyDescent="0.25">
      <c r="A2059" s="1">
        <v>1954</v>
      </c>
      <c r="B2059" s="1" t="s">
        <v>18</v>
      </c>
      <c r="C2059" s="1" t="str">
        <f t="shared" si="129"/>
        <v>1954ON</v>
      </c>
      <c r="D2059" s="1" t="s">
        <v>58</v>
      </c>
      <c r="E2059" s="1" t="str">
        <f t="shared" si="130"/>
        <v>1954ONResidential</v>
      </c>
      <c r="F2059" s="196">
        <v>0.12182999999999999</v>
      </c>
      <c r="G2059" s="196">
        <v>0.4264</v>
      </c>
      <c r="H2059" s="196">
        <v>0</v>
      </c>
      <c r="I2059" s="196">
        <v>2.4369999999999999E-2</v>
      </c>
      <c r="J2059" s="196">
        <v>0.1066</v>
      </c>
      <c r="K2059" s="196">
        <v>0</v>
      </c>
      <c r="L2059" s="196">
        <v>0</v>
      </c>
      <c r="M2059" s="196">
        <v>3.0499999999999998E-3</v>
      </c>
      <c r="N2059" s="196">
        <v>6.0899999999999999E-3</v>
      </c>
      <c r="O2059" s="196">
        <v>4.061E-2</v>
      </c>
      <c r="P2059" s="196">
        <v>5.0599999999998979E-3</v>
      </c>
      <c r="Q2059" s="196">
        <v>0</v>
      </c>
      <c r="R2059" s="196">
        <v>0</v>
      </c>
      <c r="S2059" s="196">
        <v>1.0199999999999999E-3</v>
      </c>
      <c r="T2059" s="196">
        <v>0</v>
      </c>
      <c r="U2059" s="196">
        <v>7.11E-3</v>
      </c>
      <c r="V2059" s="196">
        <v>8.1200000000000005E-3</v>
      </c>
      <c r="W2059" s="196">
        <v>8.1220000000000001E-2</v>
      </c>
      <c r="X2059" s="196">
        <v>6.0909999999999999E-2</v>
      </c>
      <c r="Y2059" s="196">
        <v>0.10152</v>
      </c>
      <c r="Z2059" s="196">
        <v>6.0899999999999999E-3</v>
      </c>
      <c r="AA2059" s="196">
        <v>0</v>
      </c>
      <c r="AB2059" s="196">
        <v>0</v>
      </c>
      <c r="AC2059" s="196">
        <v>0</v>
      </c>
      <c r="AD2059" s="196">
        <v>0</v>
      </c>
      <c r="AE2059" s="196">
        <v>0</v>
      </c>
      <c r="AF2059" s="272">
        <f t="shared" si="131"/>
        <v>1</v>
      </c>
      <c r="AG2059" s="196">
        <f t="shared" si="128"/>
        <v>0.26599</v>
      </c>
    </row>
    <row r="2060" spans="1:33" s="23" customFormat="1" x14ac:dyDescent="0.25">
      <c r="A2060" s="1">
        <v>1955</v>
      </c>
      <c r="B2060" s="1" t="s">
        <v>18</v>
      </c>
      <c r="C2060" s="1" t="str">
        <f t="shared" si="129"/>
        <v>1955ON</v>
      </c>
      <c r="D2060" s="1" t="s">
        <v>57</v>
      </c>
      <c r="E2060" s="1" t="str">
        <f t="shared" si="130"/>
        <v>1955ONC&amp;D</v>
      </c>
      <c r="F2060" s="274">
        <v>0</v>
      </c>
      <c r="G2060" s="274">
        <v>1.0829999999999999E-2</v>
      </c>
      <c r="H2060" s="274">
        <v>0</v>
      </c>
      <c r="I2060" s="274">
        <v>0.31966</v>
      </c>
      <c r="J2060" s="274">
        <v>0</v>
      </c>
      <c r="K2060" s="274">
        <v>0</v>
      </c>
      <c r="L2060" s="274">
        <v>0</v>
      </c>
      <c r="M2060" s="274">
        <v>0</v>
      </c>
      <c r="N2060" s="274">
        <v>0</v>
      </c>
      <c r="O2060" s="274">
        <v>0</v>
      </c>
      <c r="P2060" s="274">
        <v>0</v>
      </c>
      <c r="Q2060" s="274">
        <v>0</v>
      </c>
      <c r="R2060" s="274">
        <v>0</v>
      </c>
      <c r="S2060" s="274">
        <v>0</v>
      </c>
      <c r="T2060" s="274">
        <v>0.29006999999999999</v>
      </c>
      <c r="U2060" s="274">
        <v>0</v>
      </c>
      <c r="V2060" s="274">
        <v>0</v>
      </c>
      <c r="W2060" s="274">
        <v>4.0879999999999972E-2</v>
      </c>
      <c r="X2060" s="274">
        <v>0</v>
      </c>
      <c r="Y2060" s="274">
        <v>0</v>
      </c>
      <c r="Z2060" s="274">
        <v>0</v>
      </c>
      <c r="AA2060" s="274">
        <v>0</v>
      </c>
      <c r="AB2060" s="274">
        <v>0.15045</v>
      </c>
      <c r="AC2060" s="274">
        <v>7.0800000000000002E-2</v>
      </c>
      <c r="AD2060" s="274">
        <v>0.11731000000000003</v>
      </c>
      <c r="AE2060" s="274">
        <v>0</v>
      </c>
      <c r="AF2060" s="272">
        <f t="shared" si="131"/>
        <v>1</v>
      </c>
      <c r="AG2060" s="196">
        <f t="shared" si="128"/>
        <v>0.66950999999999994</v>
      </c>
    </row>
    <row r="2061" spans="1:33" s="23" customFormat="1" x14ac:dyDescent="0.25">
      <c r="A2061" s="1">
        <v>1955</v>
      </c>
      <c r="B2061" s="1" t="s">
        <v>18</v>
      </c>
      <c r="C2061" s="1" t="str">
        <f t="shared" si="129"/>
        <v>1955ON</v>
      </c>
      <c r="D2061" s="1" t="s">
        <v>56</v>
      </c>
      <c r="E2061" s="1" t="str">
        <f t="shared" si="130"/>
        <v>1955ONICI</v>
      </c>
      <c r="F2061" s="196">
        <v>0.12182999999999999</v>
      </c>
      <c r="G2061" s="196">
        <v>0.4264</v>
      </c>
      <c r="H2061" s="196">
        <v>0</v>
      </c>
      <c r="I2061" s="196">
        <v>2.4369999999999999E-2</v>
      </c>
      <c r="J2061" s="196">
        <v>0.1066</v>
      </c>
      <c r="K2061" s="196">
        <v>0</v>
      </c>
      <c r="L2061" s="196">
        <v>0</v>
      </c>
      <c r="M2061" s="196">
        <v>3.0499999999999998E-3</v>
      </c>
      <c r="N2061" s="196">
        <v>6.0899999999999999E-3</v>
      </c>
      <c r="O2061" s="196">
        <v>4.061E-2</v>
      </c>
      <c r="P2061" s="196">
        <v>5.0599999999998979E-3</v>
      </c>
      <c r="Q2061" s="196">
        <v>0</v>
      </c>
      <c r="R2061" s="196">
        <v>0</v>
      </c>
      <c r="S2061" s="196">
        <v>1.0199999999999999E-3</v>
      </c>
      <c r="T2061" s="196">
        <v>0</v>
      </c>
      <c r="U2061" s="196">
        <v>7.11E-3</v>
      </c>
      <c r="V2061" s="196">
        <v>8.1200000000000005E-3</v>
      </c>
      <c r="W2061" s="196">
        <v>8.1220000000000001E-2</v>
      </c>
      <c r="X2061" s="196">
        <v>6.0909999999999999E-2</v>
      </c>
      <c r="Y2061" s="196">
        <v>0.10152</v>
      </c>
      <c r="Z2061" s="196">
        <v>6.0899999999999999E-3</v>
      </c>
      <c r="AA2061" s="196">
        <v>0</v>
      </c>
      <c r="AB2061" s="196">
        <v>0</v>
      </c>
      <c r="AC2061" s="196">
        <v>0</v>
      </c>
      <c r="AD2061" s="196">
        <v>0</v>
      </c>
      <c r="AE2061" s="196">
        <v>0</v>
      </c>
      <c r="AF2061" s="272">
        <f t="shared" si="131"/>
        <v>1</v>
      </c>
      <c r="AG2061" s="196">
        <f t="shared" si="128"/>
        <v>0.26599</v>
      </c>
    </row>
    <row r="2062" spans="1:33" s="23" customFormat="1" x14ac:dyDescent="0.25">
      <c r="A2062" s="1">
        <v>1955</v>
      </c>
      <c r="B2062" s="1" t="s">
        <v>18</v>
      </c>
      <c r="C2062" s="1" t="str">
        <f t="shared" si="129"/>
        <v>1955ON</v>
      </c>
      <c r="D2062" s="1" t="s">
        <v>58</v>
      </c>
      <c r="E2062" s="1" t="str">
        <f t="shared" si="130"/>
        <v>1955ONResidential</v>
      </c>
      <c r="F2062" s="196">
        <v>0.12182999999999999</v>
      </c>
      <c r="G2062" s="196">
        <v>0.4264</v>
      </c>
      <c r="H2062" s="196">
        <v>0</v>
      </c>
      <c r="I2062" s="196">
        <v>2.4369999999999999E-2</v>
      </c>
      <c r="J2062" s="196">
        <v>0.1066</v>
      </c>
      <c r="K2062" s="196">
        <v>0</v>
      </c>
      <c r="L2062" s="196">
        <v>0</v>
      </c>
      <c r="M2062" s="196">
        <v>3.0499999999999998E-3</v>
      </c>
      <c r="N2062" s="196">
        <v>6.0899999999999999E-3</v>
      </c>
      <c r="O2062" s="196">
        <v>4.061E-2</v>
      </c>
      <c r="P2062" s="196">
        <v>5.0599999999998979E-3</v>
      </c>
      <c r="Q2062" s="196">
        <v>0</v>
      </c>
      <c r="R2062" s="196">
        <v>0</v>
      </c>
      <c r="S2062" s="196">
        <v>1.0199999999999999E-3</v>
      </c>
      <c r="T2062" s="196">
        <v>0</v>
      </c>
      <c r="U2062" s="196">
        <v>7.11E-3</v>
      </c>
      <c r="V2062" s="196">
        <v>8.1200000000000005E-3</v>
      </c>
      <c r="W2062" s="196">
        <v>8.1220000000000001E-2</v>
      </c>
      <c r="X2062" s="196">
        <v>6.0909999999999999E-2</v>
      </c>
      <c r="Y2062" s="196">
        <v>0.10152</v>
      </c>
      <c r="Z2062" s="196">
        <v>6.0899999999999999E-3</v>
      </c>
      <c r="AA2062" s="196">
        <v>0</v>
      </c>
      <c r="AB2062" s="196">
        <v>0</v>
      </c>
      <c r="AC2062" s="196">
        <v>0</v>
      </c>
      <c r="AD2062" s="196">
        <v>0</v>
      </c>
      <c r="AE2062" s="196">
        <v>0</v>
      </c>
      <c r="AF2062" s="272">
        <f t="shared" si="131"/>
        <v>1</v>
      </c>
      <c r="AG2062" s="196">
        <f t="shared" si="128"/>
        <v>0.26599</v>
      </c>
    </row>
    <row r="2063" spans="1:33" s="23" customFormat="1" x14ac:dyDescent="0.25">
      <c r="A2063" s="1">
        <v>1956</v>
      </c>
      <c r="B2063" s="1" t="s">
        <v>18</v>
      </c>
      <c r="C2063" s="1" t="str">
        <f t="shared" si="129"/>
        <v>1956ON</v>
      </c>
      <c r="D2063" s="1" t="s">
        <v>57</v>
      </c>
      <c r="E2063" s="1" t="str">
        <f t="shared" si="130"/>
        <v>1956ONC&amp;D</v>
      </c>
      <c r="F2063" s="274">
        <v>0</v>
      </c>
      <c r="G2063" s="274">
        <v>1.0829999999999999E-2</v>
      </c>
      <c r="H2063" s="274">
        <v>0</v>
      </c>
      <c r="I2063" s="274">
        <v>0.31966</v>
      </c>
      <c r="J2063" s="274">
        <v>0</v>
      </c>
      <c r="K2063" s="274">
        <v>0</v>
      </c>
      <c r="L2063" s="274">
        <v>0</v>
      </c>
      <c r="M2063" s="274">
        <v>0</v>
      </c>
      <c r="N2063" s="274">
        <v>0</v>
      </c>
      <c r="O2063" s="274">
        <v>0</v>
      </c>
      <c r="P2063" s="274">
        <v>0</v>
      </c>
      <c r="Q2063" s="274">
        <v>0</v>
      </c>
      <c r="R2063" s="274">
        <v>0</v>
      </c>
      <c r="S2063" s="274">
        <v>0</v>
      </c>
      <c r="T2063" s="274">
        <v>0.29006999999999999</v>
      </c>
      <c r="U2063" s="274">
        <v>0</v>
      </c>
      <c r="V2063" s="274">
        <v>0</v>
      </c>
      <c r="W2063" s="274">
        <v>4.0879999999999972E-2</v>
      </c>
      <c r="X2063" s="274">
        <v>0</v>
      </c>
      <c r="Y2063" s="274">
        <v>0</v>
      </c>
      <c r="Z2063" s="274">
        <v>0</v>
      </c>
      <c r="AA2063" s="274">
        <v>0</v>
      </c>
      <c r="AB2063" s="274">
        <v>0.15045</v>
      </c>
      <c r="AC2063" s="274">
        <v>7.0800000000000002E-2</v>
      </c>
      <c r="AD2063" s="274">
        <v>0.11731000000000003</v>
      </c>
      <c r="AE2063" s="274">
        <v>0</v>
      </c>
      <c r="AF2063" s="272">
        <f t="shared" si="131"/>
        <v>1</v>
      </c>
      <c r="AG2063" s="196">
        <f t="shared" si="128"/>
        <v>0.66950999999999994</v>
      </c>
    </row>
    <row r="2064" spans="1:33" s="23" customFormat="1" x14ac:dyDescent="0.25">
      <c r="A2064" s="1">
        <v>1956</v>
      </c>
      <c r="B2064" s="1" t="s">
        <v>18</v>
      </c>
      <c r="C2064" s="1" t="str">
        <f t="shared" si="129"/>
        <v>1956ON</v>
      </c>
      <c r="D2064" s="1" t="s">
        <v>56</v>
      </c>
      <c r="E2064" s="1" t="str">
        <f t="shared" si="130"/>
        <v>1956ONICI</v>
      </c>
      <c r="F2064" s="196">
        <v>0.12182999999999999</v>
      </c>
      <c r="G2064" s="196">
        <v>0.4264</v>
      </c>
      <c r="H2064" s="196">
        <v>0</v>
      </c>
      <c r="I2064" s="196">
        <v>2.4369999999999999E-2</v>
      </c>
      <c r="J2064" s="196">
        <v>0.1066</v>
      </c>
      <c r="K2064" s="196">
        <v>0</v>
      </c>
      <c r="L2064" s="196">
        <v>0</v>
      </c>
      <c r="M2064" s="196">
        <v>3.0499999999999998E-3</v>
      </c>
      <c r="N2064" s="196">
        <v>6.0899999999999999E-3</v>
      </c>
      <c r="O2064" s="196">
        <v>4.061E-2</v>
      </c>
      <c r="P2064" s="196">
        <v>5.0599999999998979E-3</v>
      </c>
      <c r="Q2064" s="196">
        <v>0</v>
      </c>
      <c r="R2064" s="196">
        <v>0</v>
      </c>
      <c r="S2064" s="196">
        <v>1.0199999999999999E-3</v>
      </c>
      <c r="T2064" s="196">
        <v>0</v>
      </c>
      <c r="U2064" s="196">
        <v>7.11E-3</v>
      </c>
      <c r="V2064" s="196">
        <v>8.1200000000000005E-3</v>
      </c>
      <c r="W2064" s="196">
        <v>8.1220000000000001E-2</v>
      </c>
      <c r="X2064" s="196">
        <v>6.0909999999999999E-2</v>
      </c>
      <c r="Y2064" s="196">
        <v>0.10152</v>
      </c>
      <c r="Z2064" s="196">
        <v>6.0899999999999999E-3</v>
      </c>
      <c r="AA2064" s="196">
        <v>0</v>
      </c>
      <c r="AB2064" s="196">
        <v>0</v>
      </c>
      <c r="AC2064" s="196">
        <v>0</v>
      </c>
      <c r="AD2064" s="196">
        <v>0</v>
      </c>
      <c r="AE2064" s="196">
        <v>0</v>
      </c>
      <c r="AF2064" s="272">
        <f t="shared" si="131"/>
        <v>1</v>
      </c>
      <c r="AG2064" s="196">
        <f t="shared" si="128"/>
        <v>0.26599</v>
      </c>
    </row>
    <row r="2065" spans="1:33" s="23" customFormat="1" x14ac:dyDescent="0.25">
      <c r="A2065" s="1">
        <v>1956</v>
      </c>
      <c r="B2065" s="1" t="s">
        <v>18</v>
      </c>
      <c r="C2065" s="1" t="str">
        <f t="shared" si="129"/>
        <v>1956ON</v>
      </c>
      <c r="D2065" s="1" t="s">
        <v>58</v>
      </c>
      <c r="E2065" s="1" t="str">
        <f t="shared" si="130"/>
        <v>1956ONResidential</v>
      </c>
      <c r="F2065" s="196">
        <v>0.12182999999999999</v>
      </c>
      <c r="G2065" s="196">
        <v>0.4264</v>
      </c>
      <c r="H2065" s="196">
        <v>0</v>
      </c>
      <c r="I2065" s="196">
        <v>2.4369999999999999E-2</v>
      </c>
      <c r="J2065" s="196">
        <v>0.1066</v>
      </c>
      <c r="K2065" s="196">
        <v>0</v>
      </c>
      <c r="L2065" s="196">
        <v>0</v>
      </c>
      <c r="M2065" s="196">
        <v>3.0499999999999998E-3</v>
      </c>
      <c r="N2065" s="196">
        <v>6.0899999999999999E-3</v>
      </c>
      <c r="O2065" s="196">
        <v>4.061E-2</v>
      </c>
      <c r="P2065" s="196">
        <v>5.0599999999998979E-3</v>
      </c>
      <c r="Q2065" s="196">
        <v>0</v>
      </c>
      <c r="R2065" s="196">
        <v>0</v>
      </c>
      <c r="S2065" s="196">
        <v>1.0199999999999999E-3</v>
      </c>
      <c r="T2065" s="196">
        <v>0</v>
      </c>
      <c r="U2065" s="196">
        <v>7.11E-3</v>
      </c>
      <c r="V2065" s="196">
        <v>8.1200000000000005E-3</v>
      </c>
      <c r="W2065" s="196">
        <v>8.1220000000000001E-2</v>
      </c>
      <c r="X2065" s="196">
        <v>6.0909999999999999E-2</v>
      </c>
      <c r="Y2065" s="196">
        <v>0.10152</v>
      </c>
      <c r="Z2065" s="196">
        <v>6.0899999999999999E-3</v>
      </c>
      <c r="AA2065" s="196">
        <v>0</v>
      </c>
      <c r="AB2065" s="196">
        <v>0</v>
      </c>
      <c r="AC2065" s="196">
        <v>0</v>
      </c>
      <c r="AD2065" s="196">
        <v>0</v>
      </c>
      <c r="AE2065" s="196">
        <v>0</v>
      </c>
      <c r="AF2065" s="272">
        <f t="shared" si="131"/>
        <v>1</v>
      </c>
      <c r="AG2065" s="196">
        <f t="shared" si="128"/>
        <v>0.26599</v>
      </c>
    </row>
    <row r="2066" spans="1:33" s="23" customFormat="1" x14ac:dyDescent="0.25">
      <c r="A2066" s="1">
        <v>1957</v>
      </c>
      <c r="B2066" s="1" t="s">
        <v>18</v>
      </c>
      <c r="C2066" s="1" t="str">
        <f t="shared" si="129"/>
        <v>1957ON</v>
      </c>
      <c r="D2066" s="1" t="s">
        <v>57</v>
      </c>
      <c r="E2066" s="1" t="str">
        <f t="shared" si="130"/>
        <v>1957ONC&amp;D</v>
      </c>
      <c r="F2066" s="274">
        <v>0</v>
      </c>
      <c r="G2066" s="274">
        <v>1.0829999999999999E-2</v>
      </c>
      <c r="H2066" s="274">
        <v>0</v>
      </c>
      <c r="I2066" s="274">
        <v>0.31966</v>
      </c>
      <c r="J2066" s="274">
        <v>0</v>
      </c>
      <c r="K2066" s="274">
        <v>0</v>
      </c>
      <c r="L2066" s="274">
        <v>0</v>
      </c>
      <c r="M2066" s="274">
        <v>0</v>
      </c>
      <c r="N2066" s="274">
        <v>0</v>
      </c>
      <c r="O2066" s="274">
        <v>0</v>
      </c>
      <c r="P2066" s="274">
        <v>0</v>
      </c>
      <c r="Q2066" s="274">
        <v>0</v>
      </c>
      <c r="R2066" s="274">
        <v>0</v>
      </c>
      <c r="S2066" s="274">
        <v>0</v>
      </c>
      <c r="T2066" s="274">
        <v>0.29006999999999999</v>
      </c>
      <c r="U2066" s="274">
        <v>0</v>
      </c>
      <c r="V2066" s="274">
        <v>0</v>
      </c>
      <c r="W2066" s="274">
        <v>4.0879999999999972E-2</v>
      </c>
      <c r="X2066" s="274">
        <v>0</v>
      </c>
      <c r="Y2066" s="274">
        <v>0</v>
      </c>
      <c r="Z2066" s="274">
        <v>0</v>
      </c>
      <c r="AA2066" s="274">
        <v>0</v>
      </c>
      <c r="AB2066" s="274">
        <v>0.15045</v>
      </c>
      <c r="AC2066" s="274">
        <v>7.0800000000000002E-2</v>
      </c>
      <c r="AD2066" s="274">
        <v>0.11731000000000003</v>
      </c>
      <c r="AE2066" s="274">
        <v>0</v>
      </c>
      <c r="AF2066" s="272">
        <f t="shared" si="131"/>
        <v>1</v>
      </c>
      <c r="AG2066" s="196">
        <f t="shared" si="128"/>
        <v>0.66950999999999994</v>
      </c>
    </row>
    <row r="2067" spans="1:33" s="23" customFormat="1" x14ac:dyDescent="0.25">
      <c r="A2067" s="1">
        <v>1957</v>
      </c>
      <c r="B2067" s="1" t="s">
        <v>18</v>
      </c>
      <c r="C2067" s="1" t="str">
        <f t="shared" si="129"/>
        <v>1957ON</v>
      </c>
      <c r="D2067" s="1" t="s">
        <v>56</v>
      </c>
      <c r="E2067" s="1" t="str">
        <f t="shared" si="130"/>
        <v>1957ONICI</v>
      </c>
      <c r="F2067" s="196">
        <v>0.12182999999999999</v>
      </c>
      <c r="G2067" s="196">
        <v>0.4264</v>
      </c>
      <c r="H2067" s="196">
        <v>0</v>
      </c>
      <c r="I2067" s="196">
        <v>2.4369999999999999E-2</v>
      </c>
      <c r="J2067" s="196">
        <v>0.1066</v>
      </c>
      <c r="K2067" s="196">
        <v>0</v>
      </c>
      <c r="L2067" s="196">
        <v>0</v>
      </c>
      <c r="M2067" s="196">
        <v>3.0499999999999998E-3</v>
      </c>
      <c r="N2067" s="196">
        <v>6.0899999999999999E-3</v>
      </c>
      <c r="O2067" s="196">
        <v>4.061E-2</v>
      </c>
      <c r="P2067" s="196">
        <v>5.0599999999998979E-3</v>
      </c>
      <c r="Q2067" s="196">
        <v>0</v>
      </c>
      <c r="R2067" s="196">
        <v>0</v>
      </c>
      <c r="S2067" s="196">
        <v>1.0199999999999999E-3</v>
      </c>
      <c r="T2067" s="196">
        <v>0</v>
      </c>
      <c r="U2067" s="196">
        <v>7.11E-3</v>
      </c>
      <c r="V2067" s="196">
        <v>8.1200000000000005E-3</v>
      </c>
      <c r="W2067" s="196">
        <v>8.1220000000000001E-2</v>
      </c>
      <c r="X2067" s="196">
        <v>6.0909999999999999E-2</v>
      </c>
      <c r="Y2067" s="197">
        <v>0.10152</v>
      </c>
      <c r="Z2067" s="196">
        <v>6.0899999999999999E-3</v>
      </c>
      <c r="AA2067" s="196">
        <v>0</v>
      </c>
      <c r="AB2067" s="196">
        <v>0</v>
      </c>
      <c r="AC2067" s="196">
        <v>0</v>
      </c>
      <c r="AD2067" s="196">
        <v>0</v>
      </c>
      <c r="AE2067" s="196">
        <v>0</v>
      </c>
      <c r="AF2067" s="272">
        <f t="shared" si="131"/>
        <v>1</v>
      </c>
      <c r="AG2067" s="196">
        <f t="shared" si="128"/>
        <v>0.26599</v>
      </c>
    </row>
    <row r="2068" spans="1:33" s="23" customFormat="1" x14ac:dyDescent="0.25">
      <c r="A2068" s="1">
        <v>1957</v>
      </c>
      <c r="B2068" s="1" t="s">
        <v>18</v>
      </c>
      <c r="C2068" s="1" t="str">
        <f t="shared" si="129"/>
        <v>1957ON</v>
      </c>
      <c r="D2068" s="1" t="s">
        <v>58</v>
      </c>
      <c r="E2068" s="1" t="str">
        <f t="shared" si="130"/>
        <v>1957ONResidential</v>
      </c>
      <c r="F2068" s="196">
        <v>0.12182999999999999</v>
      </c>
      <c r="G2068" s="196">
        <v>0.4264</v>
      </c>
      <c r="H2068" s="196">
        <v>0</v>
      </c>
      <c r="I2068" s="196">
        <v>2.4369999999999999E-2</v>
      </c>
      <c r="J2068" s="196">
        <v>0.1066</v>
      </c>
      <c r="K2068" s="196">
        <v>0</v>
      </c>
      <c r="L2068" s="196">
        <v>0</v>
      </c>
      <c r="M2068" s="196">
        <v>3.0499999999999998E-3</v>
      </c>
      <c r="N2068" s="196">
        <v>6.0899999999999999E-3</v>
      </c>
      <c r="O2068" s="196">
        <v>4.061E-2</v>
      </c>
      <c r="P2068" s="196">
        <v>5.0599999999998979E-3</v>
      </c>
      <c r="Q2068" s="196">
        <v>0</v>
      </c>
      <c r="R2068" s="196">
        <v>0</v>
      </c>
      <c r="S2068" s="196">
        <v>1.0199999999999999E-3</v>
      </c>
      <c r="T2068" s="196">
        <v>0</v>
      </c>
      <c r="U2068" s="196">
        <v>7.11E-3</v>
      </c>
      <c r="V2068" s="196">
        <v>8.1200000000000005E-3</v>
      </c>
      <c r="W2068" s="196">
        <v>8.1220000000000001E-2</v>
      </c>
      <c r="X2068" s="196">
        <v>6.0909999999999999E-2</v>
      </c>
      <c r="Y2068" s="196">
        <v>0.10152</v>
      </c>
      <c r="Z2068" s="196">
        <v>6.0899999999999999E-3</v>
      </c>
      <c r="AA2068" s="196">
        <v>0</v>
      </c>
      <c r="AB2068" s="196">
        <v>0</v>
      </c>
      <c r="AC2068" s="196">
        <v>0</v>
      </c>
      <c r="AD2068" s="196">
        <v>0</v>
      </c>
      <c r="AE2068" s="196">
        <v>0</v>
      </c>
      <c r="AF2068" s="272">
        <f t="shared" si="131"/>
        <v>1</v>
      </c>
      <c r="AG2068" s="196">
        <f t="shared" si="128"/>
        <v>0.26599</v>
      </c>
    </row>
    <row r="2069" spans="1:33" s="23" customFormat="1" x14ac:dyDescent="0.25">
      <c r="A2069" s="1">
        <v>1958</v>
      </c>
      <c r="B2069" s="1" t="s">
        <v>18</v>
      </c>
      <c r="C2069" s="1" t="str">
        <f t="shared" si="129"/>
        <v>1958ON</v>
      </c>
      <c r="D2069" s="1" t="s">
        <v>57</v>
      </c>
      <c r="E2069" s="1" t="str">
        <f t="shared" si="130"/>
        <v>1958ONC&amp;D</v>
      </c>
      <c r="F2069" s="274">
        <v>0</v>
      </c>
      <c r="G2069" s="274">
        <v>1.0829999999999999E-2</v>
      </c>
      <c r="H2069" s="274">
        <v>0</v>
      </c>
      <c r="I2069" s="274">
        <v>0.31966</v>
      </c>
      <c r="J2069" s="274">
        <v>0</v>
      </c>
      <c r="K2069" s="274">
        <v>0</v>
      </c>
      <c r="L2069" s="274">
        <v>0</v>
      </c>
      <c r="M2069" s="274">
        <v>0</v>
      </c>
      <c r="N2069" s="274">
        <v>0</v>
      </c>
      <c r="O2069" s="274">
        <v>0</v>
      </c>
      <c r="P2069" s="274">
        <v>0</v>
      </c>
      <c r="Q2069" s="274">
        <v>0</v>
      </c>
      <c r="R2069" s="274">
        <v>0</v>
      </c>
      <c r="S2069" s="274">
        <v>0</v>
      </c>
      <c r="T2069" s="274">
        <v>0.29006999999999999</v>
      </c>
      <c r="U2069" s="274">
        <v>0</v>
      </c>
      <c r="V2069" s="274">
        <v>0</v>
      </c>
      <c r="W2069" s="274">
        <v>4.0879999999999972E-2</v>
      </c>
      <c r="X2069" s="274">
        <v>0</v>
      </c>
      <c r="Y2069" s="274">
        <v>0</v>
      </c>
      <c r="Z2069" s="274">
        <v>0</v>
      </c>
      <c r="AA2069" s="274">
        <v>0</v>
      </c>
      <c r="AB2069" s="274">
        <v>0.15045</v>
      </c>
      <c r="AC2069" s="274">
        <v>7.0800000000000002E-2</v>
      </c>
      <c r="AD2069" s="274">
        <v>0.11731000000000003</v>
      </c>
      <c r="AE2069" s="274">
        <v>0</v>
      </c>
      <c r="AF2069" s="272">
        <f t="shared" si="131"/>
        <v>1</v>
      </c>
      <c r="AG2069" s="196">
        <f t="shared" si="128"/>
        <v>0.66950999999999994</v>
      </c>
    </row>
    <row r="2070" spans="1:33" s="23" customFormat="1" x14ac:dyDescent="0.25">
      <c r="A2070" s="1">
        <v>1958</v>
      </c>
      <c r="B2070" s="1" t="s">
        <v>18</v>
      </c>
      <c r="C2070" s="1" t="str">
        <f t="shared" si="129"/>
        <v>1958ON</v>
      </c>
      <c r="D2070" s="1" t="s">
        <v>56</v>
      </c>
      <c r="E2070" s="1" t="str">
        <f t="shared" si="130"/>
        <v>1958ONICI</v>
      </c>
      <c r="F2070" s="196">
        <v>0.12182999999999999</v>
      </c>
      <c r="G2070" s="196">
        <v>0.4264</v>
      </c>
      <c r="H2070" s="196">
        <v>0</v>
      </c>
      <c r="I2070" s="196">
        <v>2.4369999999999999E-2</v>
      </c>
      <c r="J2070" s="196">
        <v>0.1066</v>
      </c>
      <c r="K2070" s="196">
        <v>0</v>
      </c>
      <c r="L2070" s="196">
        <v>0</v>
      </c>
      <c r="M2070" s="196">
        <v>3.0499999999999998E-3</v>
      </c>
      <c r="N2070" s="196">
        <v>6.0899999999999999E-3</v>
      </c>
      <c r="O2070" s="196">
        <v>4.061E-2</v>
      </c>
      <c r="P2070" s="196">
        <v>5.0599999999998979E-3</v>
      </c>
      <c r="Q2070" s="196">
        <v>0</v>
      </c>
      <c r="R2070" s="196">
        <v>0</v>
      </c>
      <c r="S2070" s="196">
        <v>1.0199999999999999E-3</v>
      </c>
      <c r="T2070" s="196">
        <v>0</v>
      </c>
      <c r="U2070" s="196">
        <v>7.11E-3</v>
      </c>
      <c r="V2070" s="196">
        <v>8.1200000000000005E-3</v>
      </c>
      <c r="W2070" s="196">
        <v>8.1220000000000001E-2</v>
      </c>
      <c r="X2070" s="196">
        <v>6.0909999999999999E-2</v>
      </c>
      <c r="Y2070" s="196">
        <v>0.10152</v>
      </c>
      <c r="Z2070" s="196">
        <v>6.0899999999999999E-3</v>
      </c>
      <c r="AA2070" s="196">
        <v>0</v>
      </c>
      <c r="AB2070" s="196">
        <v>0</v>
      </c>
      <c r="AC2070" s="196">
        <v>0</v>
      </c>
      <c r="AD2070" s="196">
        <v>0</v>
      </c>
      <c r="AE2070" s="196">
        <v>0</v>
      </c>
      <c r="AF2070" s="272">
        <f t="shared" si="131"/>
        <v>1</v>
      </c>
      <c r="AG2070" s="196">
        <f t="shared" si="128"/>
        <v>0.26599</v>
      </c>
    </row>
    <row r="2071" spans="1:33" s="23" customFormat="1" x14ac:dyDescent="0.25">
      <c r="A2071" s="1">
        <v>1958</v>
      </c>
      <c r="B2071" s="1" t="s">
        <v>18</v>
      </c>
      <c r="C2071" s="1" t="str">
        <f t="shared" si="129"/>
        <v>1958ON</v>
      </c>
      <c r="D2071" s="1" t="s">
        <v>58</v>
      </c>
      <c r="E2071" s="1" t="str">
        <f t="shared" si="130"/>
        <v>1958ONResidential</v>
      </c>
      <c r="F2071" s="196">
        <v>0.12182999999999999</v>
      </c>
      <c r="G2071" s="196">
        <v>0.4264</v>
      </c>
      <c r="H2071" s="196">
        <v>0</v>
      </c>
      <c r="I2071" s="196">
        <v>2.4369999999999999E-2</v>
      </c>
      <c r="J2071" s="196">
        <v>0.1066</v>
      </c>
      <c r="K2071" s="196">
        <v>0</v>
      </c>
      <c r="L2071" s="196">
        <v>0</v>
      </c>
      <c r="M2071" s="196">
        <v>3.0499999999999998E-3</v>
      </c>
      <c r="N2071" s="196">
        <v>6.0899999999999999E-3</v>
      </c>
      <c r="O2071" s="196">
        <v>4.061E-2</v>
      </c>
      <c r="P2071" s="196">
        <v>5.0599999999998979E-3</v>
      </c>
      <c r="Q2071" s="196">
        <v>0</v>
      </c>
      <c r="R2071" s="196">
        <v>0</v>
      </c>
      <c r="S2071" s="196">
        <v>1.0199999999999999E-3</v>
      </c>
      <c r="T2071" s="196">
        <v>0</v>
      </c>
      <c r="U2071" s="196">
        <v>7.11E-3</v>
      </c>
      <c r="V2071" s="196">
        <v>8.1200000000000005E-3</v>
      </c>
      <c r="W2071" s="196">
        <v>8.1220000000000001E-2</v>
      </c>
      <c r="X2071" s="196">
        <v>6.0909999999999999E-2</v>
      </c>
      <c r="Y2071" s="196">
        <v>0.10152</v>
      </c>
      <c r="Z2071" s="196">
        <v>6.0899999999999999E-3</v>
      </c>
      <c r="AA2071" s="196">
        <v>0</v>
      </c>
      <c r="AB2071" s="196">
        <v>0</v>
      </c>
      <c r="AC2071" s="196">
        <v>0</v>
      </c>
      <c r="AD2071" s="196">
        <v>0</v>
      </c>
      <c r="AE2071" s="196">
        <v>0</v>
      </c>
      <c r="AF2071" s="272">
        <f t="shared" si="131"/>
        <v>1</v>
      </c>
      <c r="AG2071" s="196">
        <f t="shared" si="128"/>
        <v>0.26599</v>
      </c>
    </row>
    <row r="2072" spans="1:33" s="23" customFormat="1" x14ac:dyDescent="0.25">
      <c r="A2072" s="1">
        <v>1959</v>
      </c>
      <c r="B2072" s="1" t="s">
        <v>18</v>
      </c>
      <c r="C2072" s="1" t="str">
        <f t="shared" si="129"/>
        <v>1959ON</v>
      </c>
      <c r="D2072" s="1" t="s">
        <v>57</v>
      </c>
      <c r="E2072" s="1" t="str">
        <f t="shared" si="130"/>
        <v>1959ONC&amp;D</v>
      </c>
      <c r="F2072" s="274">
        <v>0</v>
      </c>
      <c r="G2072" s="274">
        <v>1.0829999999999999E-2</v>
      </c>
      <c r="H2072" s="274">
        <v>0</v>
      </c>
      <c r="I2072" s="274">
        <v>0.31966</v>
      </c>
      <c r="J2072" s="274">
        <v>0</v>
      </c>
      <c r="K2072" s="274">
        <v>0</v>
      </c>
      <c r="L2072" s="274">
        <v>0</v>
      </c>
      <c r="M2072" s="274">
        <v>0</v>
      </c>
      <c r="N2072" s="274">
        <v>0</v>
      </c>
      <c r="O2072" s="274">
        <v>0</v>
      </c>
      <c r="P2072" s="274">
        <v>0</v>
      </c>
      <c r="Q2072" s="274">
        <v>0</v>
      </c>
      <c r="R2072" s="274">
        <v>0</v>
      </c>
      <c r="S2072" s="274">
        <v>0</v>
      </c>
      <c r="T2072" s="274">
        <v>0.29006999999999999</v>
      </c>
      <c r="U2072" s="274">
        <v>0</v>
      </c>
      <c r="V2072" s="274">
        <v>0</v>
      </c>
      <c r="W2072" s="274">
        <v>4.0879999999999972E-2</v>
      </c>
      <c r="X2072" s="274">
        <v>0</v>
      </c>
      <c r="Y2072" s="274">
        <v>0</v>
      </c>
      <c r="Z2072" s="274">
        <v>0</v>
      </c>
      <c r="AA2072" s="274">
        <v>0</v>
      </c>
      <c r="AB2072" s="274">
        <v>0.15045</v>
      </c>
      <c r="AC2072" s="274">
        <v>7.0800000000000002E-2</v>
      </c>
      <c r="AD2072" s="274">
        <v>0.11731000000000003</v>
      </c>
      <c r="AE2072" s="274">
        <v>0</v>
      </c>
      <c r="AF2072" s="272">
        <f t="shared" si="131"/>
        <v>1</v>
      </c>
      <c r="AG2072" s="196">
        <f t="shared" si="128"/>
        <v>0.66950999999999994</v>
      </c>
    </row>
    <row r="2073" spans="1:33" s="23" customFormat="1" x14ac:dyDescent="0.25">
      <c r="A2073" s="1">
        <v>1959</v>
      </c>
      <c r="B2073" s="1" t="s">
        <v>18</v>
      </c>
      <c r="C2073" s="1" t="str">
        <f t="shared" si="129"/>
        <v>1959ON</v>
      </c>
      <c r="D2073" s="1" t="s">
        <v>56</v>
      </c>
      <c r="E2073" s="1" t="str">
        <f t="shared" si="130"/>
        <v>1959ONICI</v>
      </c>
      <c r="F2073" s="196">
        <v>0.12182999999999999</v>
      </c>
      <c r="G2073" s="196">
        <v>0.4264</v>
      </c>
      <c r="H2073" s="196">
        <v>0</v>
      </c>
      <c r="I2073" s="196">
        <v>2.4369999999999999E-2</v>
      </c>
      <c r="J2073" s="196">
        <v>0.1066</v>
      </c>
      <c r="K2073" s="196">
        <v>0</v>
      </c>
      <c r="L2073" s="196">
        <v>0</v>
      </c>
      <c r="M2073" s="196">
        <v>3.0499999999999998E-3</v>
      </c>
      <c r="N2073" s="196">
        <v>6.0899999999999999E-3</v>
      </c>
      <c r="O2073" s="196">
        <v>4.061E-2</v>
      </c>
      <c r="P2073" s="196">
        <v>5.0599999999998979E-3</v>
      </c>
      <c r="Q2073" s="196">
        <v>0</v>
      </c>
      <c r="R2073" s="196">
        <v>0</v>
      </c>
      <c r="S2073" s="196">
        <v>1.0199999999999999E-3</v>
      </c>
      <c r="T2073" s="196">
        <v>0</v>
      </c>
      <c r="U2073" s="196">
        <v>7.11E-3</v>
      </c>
      <c r="V2073" s="196">
        <v>8.1200000000000005E-3</v>
      </c>
      <c r="W2073" s="196">
        <v>8.1220000000000001E-2</v>
      </c>
      <c r="X2073" s="196">
        <v>6.0909999999999999E-2</v>
      </c>
      <c r="Y2073" s="196">
        <v>0.10152</v>
      </c>
      <c r="Z2073" s="196">
        <v>6.0899999999999999E-3</v>
      </c>
      <c r="AA2073" s="196">
        <v>0</v>
      </c>
      <c r="AB2073" s="196">
        <v>0</v>
      </c>
      <c r="AC2073" s="196">
        <v>0</v>
      </c>
      <c r="AD2073" s="196">
        <v>0</v>
      </c>
      <c r="AE2073" s="196">
        <v>0</v>
      </c>
      <c r="AF2073" s="272">
        <f t="shared" si="131"/>
        <v>1</v>
      </c>
      <c r="AG2073" s="196">
        <f t="shared" si="128"/>
        <v>0.26599</v>
      </c>
    </row>
    <row r="2074" spans="1:33" s="23" customFormat="1" x14ac:dyDescent="0.25">
      <c r="A2074" s="1">
        <v>1959</v>
      </c>
      <c r="B2074" s="1" t="s">
        <v>18</v>
      </c>
      <c r="C2074" s="1" t="str">
        <f t="shared" si="129"/>
        <v>1959ON</v>
      </c>
      <c r="D2074" s="1" t="s">
        <v>58</v>
      </c>
      <c r="E2074" s="1" t="str">
        <f t="shared" si="130"/>
        <v>1959ONResidential</v>
      </c>
      <c r="F2074" s="196">
        <v>0.12182999999999999</v>
      </c>
      <c r="G2074" s="196">
        <v>0.4264</v>
      </c>
      <c r="H2074" s="196">
        <v>0</v>
      </c>
      <c r="I2074" s="196">
        <v>2.4369999999999999E-2</v>
      </c>
      <c r="J2074" s="196">
        <v>0.1066</v>
      </c>
      <c r="K2074" s="196">
        <v>0</v>
      </c>
      <c r="L2074" s="196">
        <v>0</v>
      </c>
      <c r="M2074" s="196">
        <v>3.0499999999999998E-3</v>
      </c>
      <c r="N2074" s="196">
        <v>6.0899999999999999E-3</v>
      </c>
      <c r="O2074" s="196">
        <v>4.061E-2</v>
      </c>
      <c r="P2074" s="196">
        <v>5.0599999999998979E-3</v>
      </c>
      <c r="Q2074" s="196">
        <v>0</v>
      </c>
      <c r="R2074" s="196">
        <v>0</v>
      </c>
      <c r="S2074" s="196">
        <v>1.0199999999999999E-3</v>
      </c>
      <c r="T2074" s="196">
        <v>0</v>
      </c>
      <c r="U2074" s="196">
        <v>7.11E-3</v>
      </c>
      <c r="V2074" s="196">
        <v>8.1200000000000005E-3</v>
      </c>
      <c r="W2074" s="196">
        <v>8.1220000000000001E-2</v>
      </c>
      <c r="X2074" s="196">
        <v>6.0909999999999999E-2</v>
      </c>
      <c r="Y2074" s="196">
        <v>0.10152</v>
      </c>
      <c r="Z2074" s="196">
        <v>6.0899999999999999E-3</v>
      </c>
      <c r="AA2074" s="196">
        <v>0</v>
      </c>
      <c r="AB2074" s="196">
        <v>0</v>
      </c>
      <c r="AC2074" s="196">
        <v>0</v>
      </c>
      <c r="AD2074" s="196">
        <v>0</v>
      </c>
      <c r="AE2074" s="196">
        <v>0</v>
      </c>
      <c r="AF2074" s="272">
        <f t="shared" si="131"/>
        <v>1</v>
      </c>
      <c r="AG2074" s="196">
        <f t="shared" si="128"/>
        <v>0.26599</v>
      </c>
    </row>
    <row r="2075" spans="1:33" s="23" customFormat="1" x14ac:dyDescent="0.25">
      <c r="A2075" s="1">
        <v>1960</v>
      </c>
      <c r="B2075" s="1" t="s">
        <v>18</v>
      </c>
      <c r="C2075" s="1" t="str">
        <f t="shared" si="129"/>
        <v>1960ON</v>
      </c>
      <c r="D2075" s="1" t="s">
        <v>57</v>
      </c>
      <c r="E2075" s="1" t="str">
        <f t="shared" si="130"/>
        <v>1960ONC&amp;D</v>
      </c>
      <c r="F2075" s="274">
        <v>0</v>
      </c>
      <c r="G2075" s="274">
        <v>1.0829999999999999E-2</v>
      </c>
      <c r="H2075" s="274">
        <v>0</v>
      </c>
      <c r="I2075" s="274">
        <v>0.31966</v>
      </c>
      <c r="J2075" s="274">
        <v>0</v>
      </c>
      <c r="K2075" s="274">
        <v>0</v>
      </c>
      <c r="L2075" s="274">
        <v>0</v>
      </c>
      <c r="M2075" s="274">
        <v>0</v>
      </c>
      <c r="N2075" s="274">
        <v>0</v>
      </c>
      <c r="O2075" s="274">
        <v>0</v>
      </c>
      <c r="P2075" s="274">
        <v>0</v>
      </c>
      <c r="Q2075" s="274">
        <v>0</v>
      </c>
      <c r="R2075" s="274">
        <v>0</v>
      </c>
      <c r="S2075" s="274">
        <v>0</v>
      </c>
      <c r="T2075" s="274">
        <v>0.29006999999999999</v>
      </c>
      <c r="U2075" s="274">
        <v>0</v>
      </c>
      <c r="V2075" s="274">
        <v>0</v>
      </c>
      <c r="W2075" s="274">
        <v>4.0879999999999972E-2</v>
      </c>
      <c r="X2075" s="274">
        <v>0</v>
      </c>
      <c r="Y2075" s="274">
        <v>0</v>
      </c>
      <c r="Z2075" s="274">
        <v>0</v>
      </c>
      <c r="AA2075" s="274">
        <v>0</v>
      </c>
      <c r="AB2075" s="274">
        <v>0.15045</v>
      </c>
      <c r="AC2075" s="274">
        <v>7.0800000000000002E-2</v>
      </c>
      <c r="AD2075" s="274">
        <v>0.11731000000000003</v>
      </c>
      <c r="AE2075" s="274">
        <v>0</v>
      </c>
      <c r="AF2075" s="272">
        <f t="shared" si="131"/>
        <v>1</v>
      </c>
      <c r="AG2075" s="196">
        <f t="shared" si="128"/>
        <v>0.66950999999999994</v>
      </c>
    </row>
    <row r="2076" spans="1:33" s="23" customFormat="1" x14ac:dyDescent="0.25">
      <c r="A2076" s="1">
        <v>1960</v>
      </c>
      <c r="B2076" s="1" t="s">
        <v>18</v>
      </c>
      <c r="C2076" s="1" t="str">
        <f t="shared" si="129"/>
        <v>1960ON</v>
      </c>
      <c r="D2076" s="1" t="s">
        <v>56</v>
      </c>
      <c r="E2076" s="1" t="str">
        <f t="shared" si="130"/>
        <v>1960ONICI</v>
      </c>
      <c r="F2076" s="196">
        <v>0.12182999999999999</v>
      </c>
      <c r="G2076" s="196">
        <v>0.4264</v>
      </c>
      <c r="H2076" s="196">
        <v>0</v>
      </c>
      <c r="I2076" s="196">
        <v>2.4369999999999999E-2</v>
      </c>
      <c r="J2076" s="196">
        <v>0.1066</v>
      </c>
      <c r="K2076" s="196">
        <v>0</v>
      </c>
      <c r="L2076" s="196">
        <v>0</v>
      </c>
      <c r="M2076" s="196">
        <v>3.0499999999999998E-3</v>
      </c>
      <c r="N2076" s="196">
        <v>6.0899999999999999E-3</v>
      </c>
      <c r="O2076" s="196">
        <v>4.061E-2</v>
      </c>
      <c r="P2076" s="196">
        <v>5.0599999999998979E-3</v>
      </c>
      <c r="Q2076" s="196">
        <v>0</v>
      </c>
      <c r="R2076" s="196">
        <v>0</v>
      </c>
      <c r="S2076" s="196">
        <v>1.0199999999999999E-3</v>
      </c>
      <c r="T2076" s="196">
        <v>0</v>
      </c>
      <c r="U2076" s="196">
        <v>7.11E-3</v>
      </c>
      <c r="V2076" s="196">
        <v>8.1200000000000005E-3</v>
      </c>
      <c r="W2076" s="196">
        <v>8.1220000000000001E-2</v>
      </c>
      <c r="X2076" s="196">
        <v>6.0909999999999999E-2</v>
      </c>
      <c r="Y2076" s="197">
        <v>0.10152</v>
      </c>
      <c r="Z2076" s="196">
        <v>6.0899999999999999E-3</v>
      </c>
      <c r="AA2076" s="196">
        <v>0</v>
      </c>
      <c r="AB2076" s="196">
        <v>0</v>
      </c>
      <c r="AC2076" s="196">
        <v>0</v>
      </c>
      <c r="AD2076" s="196">
        <v>0</v>
      </c>
      <c r="AE2076" s="196">
        <v>0</v>
      </c>
      <c r="AF2076" s="272">
        <f t="shared" si="131"/>
        <v>1</v>
      </c>
      <c r="AG2076" s="196">
        <f t="shared" si="128"/>
        <v>0.26599</v>
      </c>
    </row>
    <row r="2077" spans="1:33" s="23" customFormat="1" x14ac:dyDescent="0.25">
      <c r="A2077" s="1">
        <v>1960</v>
      </c>
      <c r="B2077" s="1" t="s">
        <v>18</v>
      </c>
      <c r="C2077" s="1" t="str">
        <f t="shared" si="129"/>
        <v>1960ON</v>
      </c>
      <c r="D2077" s="1" t="s">
        <v>58</v>
      </c>
      <c r="E2077" s="1" t="str">
        <f t="shared" si="130"/>
        <v>1960ONResidential</v>
      </c>
      <c r="F2077" s="196">
        <v>0.12182999999999999</v>
      </c>
      <c r="G2077" s="196">
        <v>0.4264</v>
      </c>
      <c r="H2077" s="196">
        <v>0</v>
      </c>
      <c r="I2077" s="196">
        <v>2.4369999999999999E-2</v>
      </c>
      <c r="J2077" s="196">
        <v>0.1066</v>
      </c>
      <c r="K2077" s="196">
        <v>0</v>
      </c>
      <c r="L2077" s="196">
        <v>0</v>
      </c>
      <c r="M2077" s="196">
        <v>3.0499999999999998E-3</v>
      </c>
      <c r="N2077" s="196">
        <v>6.0899999999999999E-3</v>
      </c>
      <c r="O2077" s="196">
        <v>4.061E-2</v>
      </c>
      <c r="P2077" s="196">
        <v>5.0599999999998979E-3</v>
      </c>
      <c r="Q2077" s="196">
        <v>0</v>
      </c>
      <c r="R2077" s="196">
        <v>0</v>
      </c>
      <c r="S2077" s="196">
        <v>1.0199999999999999E-3</v>
      </c>
      <c r="T2077" s="196">
        <v>0</v>
      </c>
      <c r="U2077" s="196">
        <v>7.11E-3</v>
      </c>
      <c r="V2077" s="196">
        <v>8.1200000000000005E-3</v>
      </c>
      <c r="W2077" s="196">
        <v>8.1220000000000001E-2</v>
      </c>
      <c r="X2077" s="196">
        <v>6.0909999999999999E-2</v>
      </c>
      <c r="Y2077" s="196">
        <v>0.10152</v>
      </c>
      <c r="Z2077" s="196">
        <v>6.0899999999999999E-3</v>
      </c>
      <c r="AA2077" s="196">
        <v>0</v>
      </c>
      <c r="AB2077" s="196">
        <v>0</v>
      </c>
      <c r="AC2077" s="196">
        <v>0</v>
      </c>
      <c r="AD2077" s="196">
        <v>0</v>
      </c>
      <c r="AE2077" s="196">
        <v>0</v>
      </c>
      <c r="AF2077" s="272">
        <f t="shared" si="131"/>
        <v>1</v>
      </c>
      <c r="AG2077" s="196">
        <f t="shared" si="128"/>
        <v>0.26599</v>
      </c>
    </row>
    <row r="2078" spans="1:33" s="23" customFormat="1" x14ac:dyDescent="0.25">
      <c r="A2078" s="1">
        <v>1961</v>
      </c>
      <c r="B2078" s="1" t="s">
        <v>18</v>
      </c>
      <c r="C2078" s="1" t="str">
        <f t="shared" si="129"/>
        <v>1961ON</v>
      </c>
      <c r="D2078" s="1" t="s">
        <v>57</v>
      </c>
      <c r="E2078" s="1" t="str">
        <f t="shared" si="130"/>
        <v>1961ONC&amp;D</v>
      </c>
      <c r="F2078" s="274">
        <v>0</v>
      </c>
      <c r="G2078" s="274">
        <v>1.0829999999999999E-2</v>
      </c>
      <c r="H2078" s="274">
        <v>0</v>
      </c>
      <c r="I2078" s="274">
        <v>0.31966</v>
      </c>
      <c r="J2078" s="274">
        <v>0</v>
      </c>
      <c r="K2078" s="274">
        <v>0</v>
      </c>
      <c r="L2078" s="274">
        <v>0</v>
      </c>
      <c r="M2078" s="274">
        <v>0</v>
      </c>
      <c r="N2078" s="274">
        <v>0</v>
      </c>
      <c r="O2078" s="274">
        <v>0</v>
      </c>
      <c r="P2078" s="274">
        <v>0</v>
      </c>
      <c r="Q2078" s="274">
        <v>0</v>
      </c>
      <c r="R2078" s="274">
        <v>0</v>
      </c>
      <c r="S2078" s="274">
        <v>0</v>
      </c>
      <c r="T2078" s="274">
        <v>0.29006999999999999</v>
      </c>
      <c r="U2078" s="274">
        <v>0</v>
      </c>
      <c r="V2078" s="274">
        <v>0</v>
      </c>
      <c r="W2078" s="274">
        <v>4.0879999999999972E-2</v>
      </c>
      <c r="X2078" s="274">
        <v>0</v>
      </c>
      <c r="Y2078" s="274">
        <v>0</v>
      </c>
      <c r="Z2078" s="274">
        <v>0</v>
      </c>
      <c r="AA2078" s="274">
        <v>0</v>
      </c>
      <c r="AB2078" s="274">
        <v>0.15045</v>
      </c>
      <c r="AC2078" s="274">
        <v>7.0800000000000002E-2</v>
      </c>
      <c r="AD2078" s="274">
        <v>0.11731000000000003</v>
      </c>
      <c r="AE2078" s="274">
        <v>0</v>
      </c>
      <c r="AF2078" s="272">
        <f t="shared" si="131"/>
        <v>1</v>
      </c>
      <c r="AG2078" s="196">
        <f t="shared" si="128"/>
        <v>0.66950999999999994</v>
      </c>
    </row>
    <row r="2079" spans="1:33" s="23" customFormat="1" x14ac:dyDescent="0.25">
      <c r="A2079" s="1">
        <v>1961</v>
      </c>
      <c r="B2079" s="1" t="s">
        <v>18</v>
      </c>
      <c r="C2079" s="1" t="str">
        <f t="shared" si="129"/>
        <v>1961ON</v>
      </c>
      <c r="D2079" s="1" t="s">
        <v>56</v>
      </c>
      <c r="E2079" s="1" t="str">
        <f t="shared" si="130"/>
        <v>1961ONICI</v>
      </c>
      <c r="F2079" s="196">
        <v>0.12182999999999999</v>
      </c>
      <c r="G2079" s="196">
        <v>0.4264</v>
      </c>
      <c r="H2079" s="196">
        <v>0</v>
      </c>
      <c r="I2079" s="196">
        <v>2.4369999999999999E-2</v>
      </c>
      <c r="J2079" s="196">
        <v>0.1066</v>
      </c>
      <c r="K2079" s="196">
        <v>0</v>
      </c>
      <c r="L2079" s="196">
        <v>0</v>
      </c>
      <c r="M2079" s="196">
        <v>3.0499999999999998E-3</v>
      </c>
      <c r="N2079" s="196">
        <v>6.0899999999999999E-3</v>
      </c>
      <c r="O2079" s="196">
        <v>4.061E-2</v>
      </c>
      <c r="P2079" s="196">
        <v>5.0599999999998979E-3</v>
      </c>
      <c r="Q2079" s="196">
        <v>0</v>
      </c>
      <c r="R2079" s="196">
        <v>0</v>
      </c>
      <c r="S2079" s="196">
        <v>1.0199999999999999E-3</v>
      </c>
      <c r="T2079" s="196">
        <v>0</v>
      </c>
      <c r="U2079" s="196">
        <v>7.11E-3</v>
      </c>
      <c r="V2079" s="196">
        <v>8.1200000000000005E-3</v>
      </c>
      <c r="W2079" s="196">
        <v>8.1220000000000001E-2</v>
      </c>
      <c r="X2079" s="196">
        <v>6.0909999999999999E-2</v>
      </c>
      <c r="Y2079" s="196">
        <v>0.10152</v>
      </c>
      <c r="Z2079" s="196">
        <v>6.0899999999999999E-3</v>
      </c>
      <c r="AA2079" s="196">
        <v>0</v>
      </c>
      <c r="AB2079" s="196">
        <v>0</v>
      </c>
      <c r="AC2079" s="196">
        <v>0</v>
      </c>
      <c r="AD2079" s="196">
        <v>0</v>
      </c>
      <c r="AE2079" s="196">
        <v>0</v>
      </c>
      <c r="AF2079" s="272">
        <f t="shared" si="131"/>
        <v>1</v>
      </c>
      <c r="AG2079" s="196">
        <f t="shared" si="128"/>
        <v>0.26599</v>
      </c>
    </row>
    <row r="2080" spans="1:33" s="23" customFormat="1" x14ac:dyDescent="0.25">
      <c r="A2080" s="1">
        <v>1961</v>
      </c>
      <c r="B2080" s="1" t="s">
        <v>18</v>
      </c>
      <c r="C2080" s="1" t="str">
        <f t="shared" si="129"/>
        <v>1961ON</v>
      </c>
      <c r="D2080" s="1" t="s">
        <v>58</v>
      </c>
      <c r="E2080" s="1" t="str">
        <f t="shared" si="130"/>
        <v>1961ONResidential</v>
      </c>
      <c r="F2080" s="196">
        <v>0.12182999999999999</v>
      </c>
      <c r="G2080" s="196">
        <v>0.4264</v>
      </c>
      <c r="H2080" s="196">
        <v>0</v>
      </c>
      <c r="I2080" s="196">
        <v>2.4369999999999999E-2</v>
      </c>
      <c r="J2080" s="196">
        <v>0.1066</v>
      </c>
      <c r="K2080" s="196">
        <v>0</v>
      </c>
      <c r="L2080" s="196">
        <v>0</v>
      </c>
      <c r="M2080" s="196">
        <v>3.0499999999999998E-3</v>
      </c>
      <c r="N2080" s="196">
        <v>6.0899999999999999E-3</v>
      </c>
      <c r="O2080" s="196">
        <v>4.061E-2</v>
      </c>
      <c r="P2080" s="196">
        <v>5.0599999999998979E-3</v>
      </c>
      <c r="Q2080" s="196">
        <v>0</v>
      </c>
      <c r="R2080" s="196">
        <v>0</v>
      </c>
      <c r="S2080" s="196">
        <v>1.0199999999999999E-3</v>
      </c>
      <c r="T2080" s="196">
        <v>0</v>
      </c>
      <c r="U2080" s="196">
        <v>7.11E-3</v>
      </c>
      <c r="V2080" s="196">
        <v>8.1200000000000005E-3</v>
      </c>
      <c r="W2080" s="196">
        <v>8.1220000000000001E-2</v>
      </c>
      <c r="X2080" s="196">
        <v>6.0909999999999999E-2</v>
      </c>
      <c r="Y2080" s="197">
        <v>0.10152</v>
      </c>
      <c r="Z2080" s="196">
        <v>6.0899999999999999E-3</v>
      </c>
      <c r="AA2080" s="196">
        <v>0</v>
      </c>
      <c r="AB2080" s="196">
        <v>0</v>
      </c>
      <c r="AC2080" s="196">
        <v>0</v>
      </c>
      <c r="AD2080" s="196">
        <v>0</v>
      </c>
      <c r="AE2080" s="196">
        <v>0</v>
      </c>
      <c r="AF2080" s="272">
        <f t="shared" si="131"/>
        <v>1</v>
      </c>
      <c r="AG2080" s="196">
        <f t="shared" si="128"/>
        <v>0.26599</v>
      </c>
    </row>
    <row r="2081" spans="1:33" s="23" customFormat="1" x14ac:dyDescent="0.25">
      <c r="A2081" s="1">
        <v>1962</v>
      </c>
      <c r="B2081" s="1" t="s">
        <v>18</v>
      </c>
      <c r="C2081" s="1" t="str">
        <f t="shared" si="129"/>
        <v>1962ON</v>
      </c>
      <c r="D2081" s="1" t="s">
        <v>57</v>
      </c>
      <c r="E2081" s="1" t="str">
        <f t="shared" si="130"/>
        <v>1962ONC&amp;D</v>
      </c>
      <c r="F2081" s="274">
        <v>0</v>
      </c>
      <c r="G2081" s="274">
        <v>1.0829999999999999E-2</v>
      </c>
      <c r="H2081" s="274">
        <v>0</v>
      </c>
      <c r="I2081" s="274">
        <v>0.31966</v>
      </c>
      <c r="J2081" s="274">
        <v>0</v>
      </c>
      <c r="K2081" s="274">
        <v>0</v>
      </c>
      <c r="L2081" s="274">
        <v>0</v>
      </c>
      <c r="M2081" s="274">
        <v>0</v>
      </c>
      <c r="N2081" s="274">
        <v>0</v>
      </c>
      <c r="O2081" s="274">
        <v>0</v>
      </c>
      <c r="P2081" s="274">
        <v>0</v>
      </c>
      <c r="Q2081" s="274">
        <v>0</v>
      </c>
      <c r="R2081" s="274">
        <v>0</v>
      </c>
      <c r="S2081" s="274">
        <v>0</v>
      </c>
      <c r="T2081" s="274">
        <v>0.29006999999999999</v>
      </c>
      <c r="U2081" s="274">
        <v>0</v>
      </c>
      <c r="V2081" s="274">
        <v>0</v>
      </c>
      <c r="W2081" s="274">
        <v>4.0879999999999972E-2</v>
      </c>
      <c r="X2081" s="274">
        <v>0</v>
      </c>
      <c r="Y2081" s="274">
        <v>0</v>
      </c>
      <c r="Z2081" s="274">
        <v>0</v>
      </c>
      <c r="AA2081" s="274">
        <v>0</v>
      </c>
      <c r="AB2081" s="274">
        <v>0.15045</v>
      </c>
      <c r="AC2081" s="274">
        <v>7.0800000000000002E-2</v>
      </c>
      <c r="AD2081" s="274">
        <v>0.11731000000000003</v>
      </c>
      <c r="AE2081" s="274">
        <v>0</v>
      </c>
      <c r="AF2081" s="272">
        <f t="shared" si="131"/>
        <v>1</v>
      </c>
      <c r="AG2081" s="196">
        <f t="shared" si="128"/>
        <v>0.66950999999999994</v>
      </c>
    </row>
    <row r="2082" spans="1:33" s="23" customFormat="1" x14ac:dyDescent="0.25">
      <c r="A2082" s="1">
        <v>1962</v>
      </c>
      <c r="B2082" s="1" t="s">
        <v>18</v>
      </c>
      <c r="C2082" s="1" t="str">
        <f t="shared" si="129"/>
        <v>1962ON</v>
      </c>
      <c r="D2082" s="1" t="s">
        <v>56</v>
      </c>
      <c r="E2082" s="1" t="str">
        <f t="shared" si="130"/>
        <v>1962ONICI</v>
      </c>
      <c r="F2082" s="196">
        <v>0.12182999999999999</v>
      </c>
      <c r="G2082" s="196">
        <v>0.4264</v>
      </c>
      <c r="H2082" s="196">
        <v>0</v>
      </c>
      <c r="I2082" s="196">
        <v>2.4369999999999999E-2</v>
      </c>
      <c r="J2082" s="196">
        <v>0.1066</v>
      </c>
      <c r="K2082" s="196">
        <v>0</v>
      </c>
      <c r="L2082" s="196">
        <v>0</v>
      </c>
      <c r="M2082" s="196">
        <v>3.0499999999999998E-3</v>
      </c>
      <c r="N2082" s="196">
        <v>6.0899999999999999E-3</v>
      </c>
      <c r="O2082" s="196">
        <v>4.061E-2</v>
      </c>
      <c r="P2082" s="196">
        <v>5.0599999999998979E-3</v>
      </c>
      <c r="Q2082" s="196">
        <v>0</v>
      </c>
      <c r="R2082" s="196">
        <v>0</v>
      </c>
      <c r="S2082" s="196">
        <v>1.0199999999999999E-3</v>
      </c>
      <c r="T2082" s="196">
        <v>0</v>
      </c>
      <c r="U2082" s="196">
        <v>7.11E-3</v>
      </c>
      <c r="V2082" s="196">
        <v>8.1200000000000005E-3</v>
      </c>
      <c r="W2082" s="196">
        <v>8.1220000000000001E-2</v>
      </c>
      <c r="X2082" s="196">
        <v>6.0909999999999999E-2</v>
      </c>
      <c r="Y2082" s="196">
        <v>0.10152</v>
      </c>
      <c r="Z2082" s="196">
        <v>6.0899999999999999E-3</v>
      </c>
      <c r="AA2082" s="196">
        <v>0</v>
      </c>
      <c r="AB2082" s="196">
        <v>0</v>
      </c>
      <c r="AC2082" s="196">
        <v>0</v>
      </c>
      <c r="AD2082" s="196">
        <v>0</v>
      </c>
      <c r="AE2082" s="196">
        <v>0</v>
      </c>
      <c r="AF2082" s="272">
        <f t="shared" si="131"/>
        <v>1</v>
      </c>
      <c r="AG2082" s="196">
        <f t="shared" si="128"/>
        <v>0.26599</v>
      </c>
    </row>
    <row r="2083" spans="1:33" s="23" customFormat="1" x14ac:dyDescent="0.25">
      <c r="A2083" s="1">
        <v>1962</v>
      </c>
      <c r="B2083" s="1" t="s">
        <v>18</v>
      </c>
      <c r="C2083" s="1" t="str">
        <f t="shared" si="129"/>
        <v>1962ON</v>
      </c>
      <c r="D2083" s="1" t="s">
        <v>58</v>
      </c>
      <c r="E2083" s="1" t="str">
        <f t="shared" si="130"/>
        <v>1962ONResidential</v>
      </c>
      <c r="F2083" s="196">
        <v>0.12182999999999999</v>
      </c>
      <c r="G2083" s="196">
        <v>0.4264</v>
      </c>
      <c r="H2083" s="196">
        <v>0</v>
      </c>
      <c r="I2083" s="196">
        <v>2.4369999999999999E-2</v>
      </c>
      <c r="J2083" s="196">
        <v>0.1066</v>
      </c>
      <c r="K2083" s="196">
        <v>0</v>
      </c>
      <c r="L2083" s="196">
        <v>0</v>
      </c>
      <c r="M2083" s="196">
        <v>3.0499999999999998E-3</v>
      </c>
      <c r="N2083" s="196">
        <v>6.0899999999999999E-3</v>
      </c>
      <c r="O2083" s="196">
        <v>4.061E-2</v>
      </c>
      <c r="P2083" s="196">
        <v>5.0599999999998979E-3</v>
      </c>
      <c r="Q2083" s="196">
        <v>0</v>
      </c>
      <c r="R2083" s="196">
        <v>0</v>
      </c>
      <c r="S2083" s="196">
        <v>1.0199999999999999E-3</v>
      </c>
      <c r="T2083" s="196">
        <v>0</v>
      </c>
      <c r="U2083" s="196">
        <v>7.11E-3</v>
      </c>
      <c r="V2083" s="196">
        <v>8.1200000000000005E-3</v>
      </c>
      <c r="W2083" s="196">
        <v>8.1220000000000001E-2</v>
      </c>
      <c r="X2083" s="196">
        <v>6.0909999999999999E-2</v>
      </c>
      <c r="Y2083" s="196">
        <v>0.10152</v>
      </c>
      <c r="Z2083" s="196">
        <v>6.0899999999999999E-3</v>
      </c>
      <c r="AA2083" s="196">
        <v>0</v>
      </c>
      <c r="AB2083" s="196">
        <v>0</v>
      </c>
      <c r="AC2083" s="196">
        <v>0</v>
      </c>
      <c r="AD2083" s="196">
        <v>0</v>
      </c>
      <c r="AE2083" s="196">
        <v>0</v>
      </c>
      <c r="AF2083" s="272">
        <f t="shared" si="131"/>
        <v>1</v>
      </c>
      <c r="AG2083" s="196">
        <f t="shared" si="128"/>
        <v>0.26599</v>
      </c>
    </row>
    <row r="2084" spans="1:33" s="23" customFormat="1" x14ac:dyDescent="0.25">
      <c r="A2084" s="1">
        <v>1963</v>
      </c>
      <c r="B2084" s="1" t="s">
        <v>18</v>
      </c>
      <c r="C2084" s="1" t="str">
        <f t="shared" si="129"/>
        <v>1963ON</v>
      </c>
      <c r="D2084" s="1" t="s">
        <v>57</v>
      </c>
      <c r="E2084" s="1" t="str">
        <f t="shared" si="130"/>
        <v>1963ONC&amp;D</v>
      </c>
      <c r="F2084" s="274">
        <v>0</v>
      </c>
      <c r="G2084" s="274">
        <v>1.0829999999999999E-2</v>
      </c>
      <c r="H2084" s="274">
        <v>0</v>
      </c>
      <c r="I2084" s="274">
        <v>0.31966</v>
      </c>
      <c r="J2084" s="274">
        <v>0</v>
      </c>
      <c r="K2084" s="274">
        <v>0</v>
      </c>
      <c r="L2084" s="274">
        <v>0</v>
      </c>
      <c r="M2084" s="274">
        <v>0</v>
      </c>
      <c r="N2084" s="274">
        <v>0</v>
      </c>
      <c r="O2084" s="274">
        <v>0</v>
      </c>
      <c r="P2084" s="274">
        <v>0</v>
      </c>
      <c r="Q2084" s="274">
        <v>0</v>
      </c>
      <c r="R2084" s="274">
        <v>0</v>
      </c>
      <c r="S2084" s="274">
        <v>0</v>
      </c>
      <c r="T2084" s="274">
        <v>0.29006999999999999</v>
      </c>
      <c r="U2084" s="274">
        <v>0</v>
      </c>
      <c r="V2084" s="274">
        <v>0</v>
      </c>
      <c r="W2084" s="274">
        <v>4.0879999999999972E-2</v>
      </c>
      <c r="X2084" s="274">
        <v>0</v>
      </c>
      <c r="Y2084" s="274">
        <v>0</v>
      </c>
      <c r="Z2084" s="274">
        <v>0</v>
      </c>
      <c r="AA2084" s="274">
        <v>0</v>
      </c>
      <c r="AB2084" s="274">
        <v>0.15045</v>
      </c>
      <c r="AC2084" s="274">
        <v>7.0800000000000002E-2</v>
      </c>
      <c r="AD2084" s="274">
        <v>0.11731000000000003</v>
      </c>
      <c r="AE2084" s="274">
        <v>0</v>
      </c>
      <c r="AF2084" s="272">
        <f t="shared" si="131"/>
        <v>1</v>
      </c>
      <c r="AG2084" s="196">
        <f t="shared" si="128"/>
        <v>0.66950999999999994</v>
      </c>
    </row>
    <row r="2085" spans="1:33" s="23" customFormat="1" x14ac:dyDescent="0.25">
      <c r="A2085" s="1">
        <v>1963</v>
      </c>
      <c r="B2085" s="1" t="s">
        <v>18</v>
      </c>
      <c r="C2085" s="1" t="str">
        <f t="shared" si="129"/>
        <v>1963ON</v>
      </c>
      <c r="D2085" s="1" t="s">
        <v>56</v>
      </c>
      <c r="E2085" s="1" t="str">
        <f t="shared" si="130"/>
        <v>1963ONICI</v>
      </c>
      <c r="F2085" s="196">
        <v>0.12182999999999999</v>
      </c>
      <c r="G2085" s="196">
        <v>0.4264</v>
      </c>
      <c r="H2085" s="196">
        <v>0</v>
      </c>
      <c r="I2085" s="196">
        <v>2.4369999999999999E-2</v>
      </c>
      <c r="J2085" s="196">
        <v>0.1066</v>
      </c>
      <c r="K2085" s="196">
        <v>0</v>
      </c>
      <c r="L2085" s="196">
        <v>0</v>
      </c>
      <c r="M2085" s="196">
        <v>3.0499999999999998E-3</v>
      </c>
      <c r="N2085" s="196">
        <v>6.0899999999999999E-3</v>
      </c>
      <c r="O2085" s="196">
        <v>4.061E-2</v>
      </c>
      <c r="P2085" s="196">
        <v>5.0599999999998979E-3</v>
      </c>
      <c r="Q2085" s="196">
        <v>0</v>
      </c>
      <c r="R2085" s="196">
        <v>0</v>
      </c>
      <c r="S2085" s="196">
        <v>1.0199999999999999E-3</v>
      </c>
      <c r="T2085" s="196">
        <v>0</v>
      </c>
      <c r="U2085" s="196">
        <v>7.11E-3</v>
      </c>
      <c r="V2085" s="196">
        <v>8.1200000000000005E-3</v>
      </c>
      <c r="W2085" s="196">
        <v>8.1220000000000001E-2</v>
      </c>
      <c r="X2085" s="196">
        <v>6.0909999999999999E-2</v>
      </c>
      <c r="Y2085" s="197">
        <v>0.10152</v>
      </c>
      <c r="Z2085" s="196">
        <v>6.0899999999999999E-3</v>
      </c>
      <c r="AA2085" s="196">
        <v>0</v>
      </c>
      <c r="AB2085" s="196">
        <v>0</v>
      </c>
      <c r="AC2085" s="196">
        <v>0</v>
      </c>
      <c r="AD2085" s="196">
        <v>0</v>
      </c>
      <c r="AE2085" s="196">
        <v>0</v>
      </c>
      <c r="AF2085" s="272">
        <f t="shared" si="131"/>
        <v>1</v>
      </c>
      <c r="AG2085" s="196">
        <f t="shared" si="128"/>
        <v>0.26599</v>
      </c>
    </row>
    <row r="2086" spans="1:33" s="23" customFormat="1" x14ac:dyDescent="0.25">
      <c r="A2086" s="1">
        <v>1963</v>
      </c>
      <c r="B2086" s="1" t="s">
        <v>18</v>
      </c>
      <c r="C2086" s="1" t="str">
        <f t="shared" si="129"/>
        <v>1963ON</v>
      </c>
      <c r="D2086" s="1" t="s">
        <v>58</v>
      </c>
      <c r="E2086" s="1" t="str">
        <f t="shared" si="130"/>
        <v>1963ONResidential</v>
      </c>
      <c r="F2086" s="196">
        <v>0.12182999999999999</v>
      </c>
      <c r="G2086" s="196">
        <v>0.4264</v>
      </c>
      <c r="H2086" s="196">
        <v>0</v>
      </c>
      <c r="I2086" s="196">
        <v>2.4369999999999999E-2</v>
      </c>
      <c r="J2086" s="196">
        <v>0.1066</v>
      </c>
      <c r="K2086" s="196">
        <v>0</v>
      </c>
      <c r="L2086" s="196">
        <v>0</v>
      </c>
      <c r="M2086" s="196">
        <v>3.0499999999999998E-3</v>
      </c>
      <c r="N2086" s="196">
        <v>6.0899999999999999E-3</v>
      </c>
      <c r="O2086" s="196">
        <v>4.061E-2</v>
      </c>
      <c r="P2086" s="196">
        <v>5.0599999999998979E-3</v>
      </c>
      <c r="Q2086" s="196">
        <v>0</v>
      </c>
      <c r="R2086" s="196">
        <v>0</v>
      </c>
      <c r="S2086" s="196">
        <v>1.0199999999999999E-3</v>
      </c>
      <c r="T2086" s="196">
        <v>0</v>
      </c>
      <c r="U2086" s="196">
        <v>7.11E-3</v>
      </c>
      <c r="V2086" s="196">
        <v>8.1200000000000005E-3</v>
      </c>
      <c r="W2086" s="196">
        <v>8.1220000000000001E-2</v>
      </c>
      <c r="X2086" s="196">
        <v>6.0909999999999999E-2</v>
      </c>
      <c r="Y2086" s="196">
        <v>0.10152</v>
      </c>
      <c r="Z2086" s="196">
        <v>6.0899999999999999E-3</v>
      </c>
      <c r="AA2086" s="196">
        <v>0</v>
      </c>
      <c r="AB2086" s="196">
        <v>0</v>
      </c>
      <c r="AC2086" s="196">
        <v>0</v>
      </c>
      <c r="AD2086" s="196">
        <v>0</v>
      </c>
      <c r="AE2086" s="196">
        <v>0</v>
      </c>
      <c r="AF2086" s="272">
        <f t="shared" si="131"/>
        <v>1</v>
      </c>
      <c r="AG2086" s="196">
        <f t="shared" ref="AG2086:AG2149" si="132">SUM(S2086:AE2086)</f>
        <v>0.26599</v>
      </c>
    </row>
    <row r="2087" spans="1:33" s="23" customFormat="1" x14ac:dyDescent="0.25">
      <c r="A2087" s="1">
        <v>1964</v>
      </c>
      <c r="B2087" s="1" t="s">
        <v>18</v>
      </c>
      <c r="C2087" s="1" t="str">
        <f t="shared" si="129"/>
        <v>1964ON</v>
      </c>
      <c r="D2087" s="1" t="s">
        <v>57</v>
      </c>
      <c r="E2087" s="1" t="str">
        <f t="shared" si="130"/>
        <v>1964ONC&amp;D</v>
      </c>
      <c r="F2087" s="274">
        <v>0</v>
      </c>
      <c r="G2087" s="274">
        <v>1.0829999999999999E-2</v>
      </c>
      <c r="H2087" s="274">
        <v>0</v>
      </c>
      <c r="I2087" s="274">
        <v>0.31966</v>
      </c>
      <c r="J2087" s="274">
        <v>0</v>
      </c>
      <c r="K2087" s="274">
        <v>0</v>
      </c>
      <c r="L2087" s="274">
        <v>0</v>
      </c>
      <c r="M2087" s="274">
        <v>0</v>
      </c>
      <c r="N2087" s="274">
        <v>0</v>
      </c>
      <c r="O2087" s="274">
        <v>0</v>
      </c>
      <c r="P2087" s="274">
        <v>0</v>
      </c>
      <c r="Q2087" s="274">
        <v>0</v>
      </c>
      <c r="R2087" s="274">
        <v>0</v>
      </c>
      <c r="S2087" s="274">
        <v>0</v>
      </c>
      <c r="T2087" s="274">
        <v>0.29006999999999999</v>
      </c>
      <c r="U2087" s="274">
        <v>0</v>
      </c>
      <c r="V2087" s="274">
        <v>0</v>
      </c>
      <c r="W2087" s="274">
        <v>4.0879999999999972E-2</v>
      </c>
      <c r="X2087" s="274">
        <v>0</v>
      </c>
      <c r="Y2087" s="274">
        <v>0</v>
      </c>
      <c r="Z2087" s="274">
        <v>0</v>
      </c>
      <c r="AA2087" s="274">
        <v>0</v>
      </c>
      <c r="AB2087" s="274">
        <v>0.15045</v>
      </c>
      <c r="AC2087" s="274">
        <v>7.0800000000000002E-2</v>
      </c>
      <c r="AD2087" s="274">
        <v>0.11731000000000003</v>
      </c>
      <c r="AE2087" s="274">
        <v>0</v>
      </c>
      <c r="AF2087" s="272">
        <f t="shared" si="131"/>
        <v>1</v>
      </c>
      <c r="AG2087" s="196">
        <f t="shared" si="132"/>
        <v>0.66950999999999994</v>
      </c>
    </row>
    <row r="2088" spans="1:33" s="23" customFormat="1" x14ac:dyDescent="0.25">
      <c r="A2088" s="1">
        <v>1964</v>
      </c>
      <c r="B2088" s="1" t="s">
        <v>18</v>
      </c>
      <c r="C2088" s="1" t="str">
        <f t="shared" si="129"/>
        <v>1964ON</v>
      </c>
      <c r="D2088" s="1" t="s">
        <v>56</v>
      </c>
      <c r="E2088" s="1" t="str">
        <f t="shared" si="130"/>
        <v>1964ONICI</v>
      </c>
      <c r="F2088" s="196">
        <v>0.12182999999999999</v>
      </c>
      <c r="G2088" s="196">
        <v>0.4264</v>
      </c>
      <c r="H2088" s="196">
        <v>0</v>
      </c>
      <c r="I2088" s="196">
        <v>2.4369999999999999E-2</v>
      </c>
      <c r="J2088" s="196">
        <v>0.1066</v>
      </c>
      <c r="K2088" s="196">
        <v>0</v>
      </c>
      <c r="L2088" s="196">
        <v>0</v>
      </c>
      <c r="M2088" s="196">
        <v>3.0499999999999998E-3</v>
      </c>
      <c r="N2088" s="196">
        <v>6.0899999999999999E-3</v>
      </c>
      <c r="O2088" s="196">
        <v>4.061E-2</v>
      </c>
      <c r="P2088" s="196">
        <v>5.0599999999998979E-3</v>
      </c>
      <c r="Q2088" s="196">
        <v>0</v>
      </c>
      <c r="R2088" s="196">
        <v>0</v>
      </c>
      <c r="S2088" s="196">
        <v>1.0199999999999999E-3</v>
      </c>
      <c r="T2088" s="196">
        <v>0</v>
      </c>
      <c r="U2088" s="196">
        <v>7.11E-3</v>
      </c>
      <c r="V2088" s="196">
        <v>8.1200000000000005E-3</v>
      </c>
      <c r="W2088" s="196">
        <v>8.1220000000000001E-2</v>
      </c>
      <c r="X2088" s="196">
        <v>6.0909999999999999E-2</v>
      </c>
      <c r="Y2088" s="196">
        <v>0.10152</v>
      </c>
      <c r="Z2088" s="196">
        <v>6.0899999999999999E-3</v>
      </c>
      <c r="AA2088" s="196">
        <v>0</v>
      </c>
      <c r="AB2088" s="196">
        <v>0</v>
      </c>
      <c r="AC2088" s="196">
        <v>0</v>
      </c>
      <c r="AD2088" s="196">
        <v>0</v>
      </c>
      <c r="AE2088" s="196">
        <v>0</v>
      </c>
      <c r="AF2088" s="272">
        <f t="shared" si="131"/>
        <v>1</v>
      </c>
      <c r="AG2088" s="196">
        <f t="shared" si="132"/>
        <v>0.26599</v>
      </c>
    </row>
    <row r="2089" spans="1:33" s="23" customFormat="1" x14ac:dyDescent="0.25">
      <c r="A2089" s="1">
        <v>1964</v>
      </c>
      <c r="B2089" s="1" t="s">
        <v>18</v>
      </c>
      <c r="C2089" s="1" t="str">
        <f t="shared" si="129"/>
        <v>1964ON</v>
      </c>
      <c r="D2089" s="1" t="s">
        <v>58</v>
      </c>
      <c r="E2089" s="1" t="str">
        <f t="shared" si="130"/>
        <v>1964ONResidential</v>
      </c>
      <c r="F2089" s="196">
        <v>0.12182999999999999</v>
      </c>
      <c r="G2089" s="196">
        <v>0.4264</v>
      </c>
      <c r="H2089" s="196">
        <v>0</v>
      </c>
      <c r="I2089" s="196">
        <v>2.4369999999999999E-2</v>
      </c>
      <c r="J2089" s="196">
        <v>0.1066</v>
      </c>
      <c r="K2089" s="196">
        <v>0</v>
      </c>
      <c r="L2089" s="196">
        <v>0</v>
      </c>
      <c r="M2089" s="196">
        <v>3.0499999999999998E-3</v>
      </c>
      <c r="N2089" s="196">
        <v>6.0899999999999999E-3</v>
      </c>
      <c r="O2089" s="196">
        <v>4.061E-2</v>
      </c>
      <c r="P2089" s="196">
        <v>5.0599999999998979E-3</v>
      </c>
      <c r="Q2089" s="196">
        <v>0</v>
      </c>
      <c r="R2089" s="196">
        <v>0</v>
      </c>
      <c r="S2089" s="196">
        <v>1.0199999999999999E-3</v>
      </c>
      <c r="T2089" s="196">
        <v>0</v>
      </c>
      <c r="U2089" s="196">
        <v>7.11E-3</v>
      </c>
      <c r="V2089" s="196">
        <v>8.1200000000000005E-3</v>
      </c>
      <c r="W2089" s="196">
        <v>8.1220000000000001E-2</v>
      </c>
      <c r="X2089" s="196">
        <v>6.0909999999999999E-2</v>
      </c>
      <c r="Y2089" s="197">
        <v>0.10152</v>
      </c>
      <c r="Z2089" s="196">
        <v>6.0899999999999999E-3</v>
      </c>
      <c r="AA2089" s="196">
        <v>0</v>
      </c>
      <c r="AB2089" s="196">
        <v>0</v>
      </c>
      <c r="AC2089" s="196">
        <v>0</v>
      </c>
      <c r="AD2089" s="196">
        <v>0</v>
      </c>
      <c r="AE2089" s="196">
        <v>0</v>
      </c>
      <c r="AF2089" s="272">
        <f t="shared" si="131"/>
        <v>1</v>
      </c>
      <c r="AG2089" s="196">
        <f t="shared" si="132"/>
        <v>0.26599</v>
      </c>
    </row>
    <row r="2090" spans="1:33" s="23" customFormat="1" x14ac:dyDescent="0.25">
      <c r="A2090" s="1">
        <v>1965</v>
      </c>
      <c r="B2090" s="1" t="s">
        <v>18</v>
      </c>
      <c r="C2090" s="1" t="str">
        <f t="shared" si="129"/>
        <v>1965ON</v>
      </c>
      <c r="D2090" s="1" t="s">
        <v>57</v>
      </c>
      <c r="E2090" s="1" t="str">
        <f t="shared" si="130"/>
        <v>1965ONC&amp;D</v>
      </c>
      <c r="F2090" s="274">
        <v>0</v>
      </c>
      <c r="G2090" s="274">
        <v>1.0829999999999999E-2</v>
      </c>
      <c r="H2090" s="274">
        <v>0</v>
      </c>
      <c r="I2090" s="274">
        <v>0.31966</v>
      </c>
      <c r="J2090" s="274">
        <v>0</v>
      </c>
      <c r="K2090" s="274">
        <v>0</v>
      </c>
      <c r="L2090" s="274">
        <v>0</v>
      </c>
      <c r="M2090" s="274">
        <v>0</v>
      </c>
      <c r="N2090" s="274">
        <v>0</v>
      </c>
      <c r="O2090" s="274">
        <v>0</v>
      </c>
      <c r="P2090" s="274">
        <v>0</v>
      </c>
      <c r="Q2090" s="274">
        <v>0</v>
      </c>
      <c r="R2090" s="274">
        <v>0</v>
      </c>
      <c r="S2090" s="274">
        <v>0</v>
      </c>
      <c r="T2090" s="274">
        <v>0.29006999999999999</v>
      </c>
      <c r="U2090" s="274">
        <v>0</v>
      </c>
      <c r="V2090" s="274">
        <v>0</v>
      </c>
      <c r="W2090" s="274">
        <v>4.0879999999999972E-2</v>
      </c>
      <c r="X2090" s="274">
        <v>0</v>
      </c>
      <c r="Y2090" s="274">
        <v>0</v>
      </c>
      <c r="Z2090" s="274">
        <v>0</v>
      </c>
      <c r="AA2090" s="274">
        <v>0</v>
      </c>
      <c r="AB2090" s="274">
        <v>0.15045</v>
      </c>
      <c r="AC2090" s="274">
        <v>7.0800000000000002E-2</v>
      </c>
      <c r="AD2090" s="274">
        <v>0.11731000000000003</v>
      </c>
      <c r="AE2090" s="274">
        <v>0</v>
      </c>
      <c r="AF2090" s="272">
        <f t="shared" si="131"/>
        <v>1</v>
      </c>
      <c r="AG2090" s="196">
        <f t="shared" si="132"/>
        <v>0.66950999999999994</v>
      </c>
    </row>
    <row r="2091" spans="1:33" s="23" customFormat="1" x14ac:dyDescent="0.25">
      <c r="A2091" s="1">
        <v>1965</v>
      </c>
      <c r="B2091" s="1" t="s">
        <v>18</v>
      </c>
      <c r="C2091" s="1" t="str">
        <f t="shared" si="129"/>
        <v>1965ON</v>
      </c>
      <c r="D2091" s="1" t="s">
        <v>56</v>
      </c>
      <c r="E2091" s="1" t="str">
        <f t="shared" si="130"/>
        <v>1965ONICI</v>
      </c>
      <c r="F2091" s="196">
        <v>0.12182999999999999</v>
      </c>
      <c r="G2091" s="196">
        <v>0.4264</v>
      </c>
      <c r="H2091" s="196">
        <v>0</v>
      </c>
      <c r="I2091" s="196">
        <v>2.4369999999999999E-2</v>
      </c>
      <c r="J2091" s="196">
        <v>0.1066</v>
      </c>
      <c r="K2091" s="196">
        <v>0</v>
      </c>
      <c r="L2091" s="196">
        <v>0</v>
      </c>
      <c r="M2091" s="196">
        <v>3.0499999999999998E-3</v>
      </c>
      <c r="N2091" s="196">
        <v>6.0899999999999999E-3</v>
      </c>
      <c r="O2091" s="196">
        <v>4.061E-2</v>
      </c>
      <c r="P2091" s="196">
        <v>5.0599999999998979E-3</v>
      </c>
      <c r="Q2091" s="196">
        <v>0</v>
      </c>
      <c r="R2091" s="196">
        <v>0</v>
      </c>
      <c r="S2091" s="196">
        <v>1.0199999999999999E-3</v>
      </c>
      <c r="T2091" s="196">
        <v>0</v>
      </c>
      <c r="U2091" s="196">
        <v>7.11E-3</v>
      </c>
      <c r="V2091" s="196">
        <v>8.1200000000000005E-3</v>
      </c>
      <c r="W2091" s="196">
        <v>8.1220000000000001E-2</v>
      </c>
      <c r="X2091" s="196">
        <v>6.0909999999999999E-2</v>
      </c>
      <c r="Y2091" s="196">
        <v>0.10152</v>
      </c>
      <c r="Z2091" s="196">
        <v>6.0899999999999999E-3</v>
      </c>
      <c r="AA2091" s="196">
        <v>0</v>
      </c>
      <c r="AB2091" s="196">
        <v>0</v>
      </c>
      <c r="AC2091" s="196">
        <v>0</v>
      </c>
      <c r="AD2091" s="196">
        <v>0</v>
      </c>
      <c r="AE2091" s="196">
        <v>0</v>
      </c>
      <c r="AF2091" s="272">
        <f t="shared" si="131"/>
        <v>1</v>
      </c>
      <c r="AG2091" s="196">
        <f t="shared" si="132"/>
        <v>0.26599</v>
      </c>
    </row>
    <row r="2092" spans="1:33" s="23" customFormat="1" x14ac:dyDescent="0.25">
      <c r="A2092" s="1">
        <v>1965</v>
      </c>
      <c r="B2092" s="1" t="s">
        <v>18</v>
      </c>
      <c r="C2092" s="1" t="str">
        <f t="shared" si="129"/>
        <v>1965ON</v>
      </c>
      <c r="D2092" s="1" t="s">
        <v>58</v>
      </c>
      <c r="E2092" s="1" t="str">
        <f t="shared" si="130"/>
        <v>1965ONResidential</v>
      </c>
      <c r="F2092" s="196">
        <v>0.12182999999999999</v>
      </c>
      <c r="G2092" s="196">
        <v>0.4264</v>
      </c>
      <c r="H2092" s="196">
        <v>0</v>
      </c>
      <c r="I2092" s="196">
        <v>2.4369999999999999E-2</v>
      </c>
      <c r="J2092" s="196">
        <v>0.1066</v>
      </c>
      <c r="K2092" s="196">
        <v>0</v>
      </c>
      <c r="L2092" s="196">
        <v>0</v>
      </c>
      <c r="M2092" s="196">
        <v>3.0499999999999998E-3</v>
      </c>
      <c r="N2092" s="196">
        <v>6.0899999999999999E-3</v>
      </c>
      <c r="O2092" s="196">
        <v>4.061E-2</v>
      </c>
      <c r="P2092" s="196">
        <v>5.0599999999998979E-3</v>
      </c>
      <c r="Q2092" s="196">
        <v>0</v>
      </c>
      <c r="R2092" s="196">
        <v>0</v>
      </c>
      <c r="S2092" s="196">
        <v>1.0199999999999999E-3</v>
      </c>
      <c r="T2092" s="196">
        <v>0</v>
      </c>
      <c r="U2092" s="196">
        <v>7.11E-3</v>
      </c>
      <c r="V2092" s="196">
        <v>8.1200000000000005E-3</v>
      </c>
      <c r="W2092" s="196">
        <v>8.1220000000000001E-2</v>
      </c>
      <c r="X2092" s="196">
        <v>6.0909999999999999E-2</v>
      </c>
      <c r="Y2092" s="197">
        <v>0.10152</v>
      </c>
      <c r="Z2092" s="196">
        <v>6.0899999999999999E-3</v>
      </c>
      <c r="AA2092" s="196">
        <v>0</v>
      </c>
      <c r="AB2092" s="196">
        <v>0</v>
      </c>
      <c r="AC2092" s="196">
        <v>0</v>
      </c>
      <c r="AD2092" s="196">
        <v>0</v>
      </c>
      <c r="AE2092" s="196">
        <v>0</v>
      </c>
      <c r="AF2092" s="272">
        <f t="shared" si="131"/>
        <v>1</v>
      </c>
      <c r="AG2092" s="196">
        <f t="shared" si="132"/>
        <v>0.26599</v>
      </c>
    </row>
    <row r="2093" spans="1:33" s="23" customFormat="1" x14ac:dyDescent="0.25">
      <c r="A2093" s="1">
        <v>1966</v>
      </c>
      <c r="B2093" s="1" t="s">
        <v>18</v>
      </c>
      <c r="C2093" s="1" t="str">
        <f t="shared" si="129"/>
        <v>1966ON</v>
      </c>
      <c r="D2093" s="1" t="s">
        <v>57</v>
      </c>
      <c r="E2093" s="1" t="str">
        <f t="shared" si="130"/>
        <v>1966ONC&amp;D</v>
      </c>
      <c r="F2093" s="274">
        <v>0</v>
      </c>
      <c r="G2093" s="274">
        <v>1.0829999999999999E-2</v>
      </c>
      <c r="H2093" s="274">
        <v>0</v>
      </c>
      <c r="I2093" s="274">
        <v>0.31966</v>
      </c>
      <c r="J2093" s="274">
        <v>0</v>
      </c>
      <c r="K2093" s="274">
        <v>0</v>
      </c>
      <c r="L2093" s="274">
        <v>0</v>
      </c>
      <c r="M2093" s="274">
        <v>0</v>
      </c>
      <c r="N2093" s="274">
        <v>0</v>
      </c>
      <c r="O2093" s="274">
        <v>0</v>
      </c>
      <c r="P2093" s="274">
        <v>0</v>
      </c>
      <c r="Q2093" s="274">
        <v>0</v>
      </c>
      <c r="R2093" s="274">
        <v>0</v>
      </c>
      <c r="S2093" s="274">
        <v>0</v>
      </c>
      <c r="T2093" s="274">
        <v>0.29006999999999999</v>
      </c>
      <c r="U2093" s="274">
        <v>0</v>
      </c>
      <c r="V2093" s="274">
        <v>0</v>
      </c>
      <c r="W2093" s="274">
        <v>4.0879999999999972E-2</v>
      </c>
      <c r="X2093" s="274">
        <v>0</v>
      </c>
      <c r="Y2093" s="274">
        <v>0</v>
      </c>
      <c r="Z2093" s="274">
        <v>0</v>
      </c>
      <c r="AA2093" s="274">
        <v>0</v>
      </c>
      <c r="AB2093" s="274">
        <v>0.15045</v>
      </c>
      <c r="AC2093" s="274">
        <v>7.0800000000000002E-2</v>
      </c>
      <c r="AD2093" s="274">
        <v>0.11731000000000003</v>
      </c>
      <c r="AE2093" s="274">
        <v>0</v>
      </c>
      <c r="AF2093" s="272">
        <f t="shared" si="131"/>
        <v>1</v>
      </c>
      <c r="AG2093" s="196">
        <f t="shared" si="132"/>
        <v>0.66950999999999994</v>
      </c>
    </row>
    <row r="2094" spans="1:33" s="23" customFormat="1" x14ac:dyDescent="0.25">
      <c r="A2094" s="1">
        <v>1966</v>
      </c>
      <c r="B2094" s="1" t="s">
        <v>18</v>
      </c>
      <c r="C2094" s="1" t="str">
        <f t="shared" si="129"/>
        <v>1966ON</v>
      </c>
      <c r="D2094" s="1" t="s">
        <v>56</v>
      </c>
      <c r="E2094" s="1" t="str">
        <f t="shared" si="130"/>
        <v>1966ONICI</v>
      </c>
      <c r="F2094" s="196">
        <v>0.12182999999999999</v>
      </c>
      <c r="G2094" s="196">
        <v>0.4264</v>
      </c>
      <c r="H2094" s="196">
        <v>0</v>
      </c>
      <c r="I2094" s="196">
        <v>2.4369999999999999E-2</v>
      </c>
      <c r="J2094" s="196">
        <v>0.1066</v>
      </c>
      <c r="K2094" s="196">
        <v>0</v>
      </c>
      <c r="L2094" s="196">
        <v>0</v>
      </c>
      <c r="M2094" s="196">
        <v>3.0499999999999998E-3</v>
      </c>
      <c r="N2094" s="196">
        <v>6.0899999999999999E-3</v>
      </c>
      <c r="O2094" s="196">
        <v>4.061E-2</v>
      </c>
      <c r="P2094" s="196">
        <v>5.0599999999998979E-3</v>
      </c>
      <c r="Q2094" s="196">
        <v>0</v>
      </c>
      <c r="R2094" s="196">
        <v>0</v>
      </c>
      <c r="S2094" s="196">
        <v>1.0199999999999999E-3</v>
      </c>
      <c r="T2094" s="196">
        <v>0</v>
      </c>
      <c r="U2094" s="196">
        <v>7.11E-3</v>
      </c>
      <c r="V2094" s="196">
        <v>8.1200000000000005E-3</v>
      </c>
      <c r="W2094" s="196">
        <v>8.1220000000000001E-2</v>
      </c>
      <c r="X2094" s="196">
        <v>6.0909999999999999E-2</v>
      </c>
      <c r="Y2094" s="197">
        <v>0.10152</v>
      </c>
      <c r="Z2094" s="196">
        <v>6.0899999999999999E-3</v>
      </c>
      <c r="AA2094" s="196">
        <v>0</v>
      </c>
      <c r="AB2094" s="196">
        <v>0</v>
      </c>
      <c r="AC2094" s="196">
        <v>0</v>
      </c>
      <c r="AD2094" s="196">
        <v>0</v>
      </c>
      <c r="AE2094" s="196">
        <v>0</v>
      </c>
      <c r="AF2094" s="272">
        <f t="shared" si="131"/>
        <v>1</v>
      </c>
      <c r="AG2094" s="196">
        <f t="shared" si="132"/>
        <v>0.26599</v>
      </c>
    </row>
    <row r="2095" spans="1:33" s="23" customFormat="1" x14ac:dyDescent="0.25">
      <c r="A2095" s="1">
        <v>1966</v>
      </c>
      <c r="B2095" s="1" t="s">
        <v>18</v>
      </c>
      <c r="C2095" s="1" t="str">
        <f t="shared" si="129"/>
        <v>1966ON</v>
      </c>
      <c r="D2095" s="1" t="s">
        <v>58</v>
      </c>
      <c r="E2095" s="1" t="str">
        <f t="shared" si="130"/>
        <v>1966ONResidential</v>
      </c>
      <c r="F2095" s="196">
        <v>0.12182999999999999</v>
      </c>
      <c r="G2095" s="196">
        <v>0.4264</v>
      </c>
      <c r="H2095" s="196">
        <v>0</v>
      </c>
      <c r="I2095" s="196">
        <v>2.4369999999999999E-2</v>
      </c>
      <c r="J2095" s="196">
        <v>0.1066</v>
      </c>
      <c r="K2095" s="196">
        <v>0</v>
      </c>
      <c r="L2095" s="196">
        <v>0</v>
      </c>
      <c r="M2095" s="196">
        <v>3.0499999999999998E-3</v>
      </c>
      <c r="N2095" s="196">
        <v>6.0899999999999999E-3</v>
      </c>
      <c r="O2095" s="196">
        <v>4.061E-2</v>
      </c>
      <c r="P2095" s="196">
        <v>5.0599999999998979E-3</v>
      </c>
      <c r="Q2095" s="196">
        <v>0</v>
      </c>
      <c r="R2095" s="196">
        <v>0</v>
      </c>
      <c r="S2095" s="196">
        <v>1.0199999999999999E-3</v>
      </c>
      <c r="T2095" s="196">
        <v>0</v>
      </c>
      <c r="U2095" s="196">
        <v>7.11E-3</v>
      </c>
      <c r="V2095" s="196">
        <v>8.1200000000000005E-3</v>
      </c>
      <c r="W2095" s="196">
        <v>8.1220000000000001E-2</v>
      </c>
      <c r="X2095" s="196">
        <v>6.0909999999999999E-2</v>
      </c>
      <c r="Y2095" s="196">
        <v>0.10152</v>
      </c>
      <c r="Z2095" s="196">
        <v>6.0899999999999999E-3</v>
      </c>
      <c r="AA2095" s="196">
        <v>0</v>
      </c>
      <c r="AB2095" s="196">
        <v>0</v>
      </c>
      <c r="AC2095" s="196">
        <v>0</v>
      </c>
      <c r="AD2095" s="196">
        <v>0</v>
      </c>
      <c r="AE2095" s="196">
        <v>0</v>
      </c>
      <c r="AF2095" s="272">
        <f t="shared" si="131"/>
        <v>1</v>
      </c>
      <c r="AG2095" s="196">
        <f t="shared" si="132"/>
        <v>0.26599</v>
      </c>
    </row>
    <row r="2096" spans="1:33" s="23" customFormat="1" x14ac:dyDescent="0.25">
      <c r="A2096" s="1">
        <v>1967</v>
      </c>
      <c r="B2096" s="1" t="s">
        <v>18</v>
      </c>
      <c r="C2096" s="1" t="str">
        <f t="shared" si="129"/>
        <v>1967ON</v>
      </c>
      <c r="D2096" s="1" t="s">
        <v>57</v>
      </c>
      <c r="E2096" s="1" t="str">
        <f t="shared" si="130"/>
        <v>1967ONC&amp;D</v>
      </c>
      <c r="F2096" s="274">
        <v>0</v>
      </c>
      <c r="G2096" s="274">
        <v>1.0829999999999999E-2</v>
      </c>
      <c r="H2096" s="274">
        <v>0</v>
      </c>
      <c r="I2096" s="274">
        <v>0.31966</v>
      </c>
      <c r="J2096" s="274">
        <v>0</v>
      </c>
      <c r="K2096" s="274">
        <v>0</v>
      </c>
      <c r="L2096" s="274">
        <v>0</v>
      </c>
      <c r="M2096" s="274">
        <v>0</v>
      </c>
      <c r="N2096" s="274">
        <v>0</v>
      </c>
      <c r="O2096" s="274">
        <v>0</v>
      </c>
      <c r="P2096" s="274">
        <v>0</v>
      </c>
      <c r="Q2096" s="274">
        <v>0</v>
      </c>
      <c r="R2096" s="274">
        <v>0</v>
      </c>
      <c r="S2096" s="274">
        <v>0</v>
      </c>
      <c r="T2096" s="274">
        <v>0.29006999999999999</v>
      </c>
      <c r="U2096" s="274">
        <v>0</v>
      </c>
      <c r="V2096" s="274">
        <v>0</v>
      </c>
      <c r="W2096" s="274">
        <v>4.0879999999999972E-2</v>
      </c>
      <c r="X2096" s="274">
        <v>0</v>
      </c>
      <c r="Y2096" s="274">
        <v>0</v>
      </c>
      <c r="Z2096" s="274">
        <v>0</v>
      </c>
      <c r="AA2096" s="274">
        <v>0</v>
      </c>
      <c r="AB2096" s="274">
        <v>0.15045</v>
      </c>
      <c r="AC2096" s="274">
        <v>7.0800000000000002E-2</v>
      </c>
      <c r="AD2096" s="274">
        <v>0.11731000000000003</v>
      </c>
      <c r="AE2096" s="274">
        <v>0</v>
      </c>
      <c r="AF2096" s="272">
        <f t="shared" si="131"/>
        <v>1</v>
      </c>
      <c r="AG2096" s="196">
        <f t="shared" si="132"/>
        <v>0.66950999999999994</v>
      </c>
    </row>
    <row r="2097" spans="1:33" s="23" customFormat="1" x14ac:dyDescent="0.25">
      <c r="A2097" s="1">
        <v>1967</v>
      </c>
      <c r="B2097" s="1" t="s">
        <v>18</v>
      </c>
      <c r="C2097" s="1" t="str">
        <f t="shared" si="129"/>
        <v>1967ON</v>
      </c>
      <c r="D2097" s="1" t="s">
        <v>56</v>
      </c>
      <c r="E2097" s="1" t="str">
        <f t="shared" si="130"/>
        <v>1967ONICI</v>
      </c>
      <c r="F2097" s="196">
        <v>0.12182999999999999</v>
      </c>
      <c r="G2097" s="196">
        <v>0.4264</v>
      </c>
      <c r="H2097" s="196">
        <v>0</v>
      </c>
      <c r="I2097" s="196">
        <v>2.4369999999999999E-2</v>
      </c>
      <c r="J2097" s="196">
        <v>0.1066</v>
      </c>
      <c r="K2097" s="196">
        <v>0</v>
      </c>
      <c r="L2097" s="196">
        <v>0</v>
      </c>
      <c r="M2097" s="196">
        <v>3.0499999999999998E-3</v>
      </c>
      <c r="N2097" s="196">
        <v>6.0899999999999999E-3</v>
      </c>
      <c r="O2097" s="196">
        <v>4.061E-2</v>
      </c>
      <c r="P2097" s="196">
        <v>5.0599999999998979E-3</v>
      </c>
      <c r="Q2097" s="196">
        <v>0</v>
      </c>
      <c r="R2097" s="196">
        <v>0</v>
      </c>
      <c r="S2097" s="196">
        <v>1.0199999999999999E-3</v>
      </c>
      <c r="T2097" s="196">
        <v>0</v>
      </c>
      <c r="U2097" s="196">
        <v>7.11E-3</v>
      </c>
      <c r="V2097" s="196">
        <v>8.1200000000000005E-3</v>
      </c>
      <c r="W2097" s="196">
        <v>8.1220000000000001E-2</v>
      </c>
      <c r="X2097" s="196">
        <v>6.0909999999999999E-2</v>
      </c>
      <c r="Y2097" s="196">
        <v>0.10152</v>
      </c>
      <c r="Z2097" s="196">
        <v>6.0899999999999999E-3</v>
      </c>
      <c r="AA2097" s="196">
        <v>0</v>
      </c>
      <c r="AB2097" s="196">
        <v>0</v>
      </c>
      <c r="AC2097" s="196">
        <v>0</v>
      </c>
      <c r="AD2097" s="196">
        <v>0</v>
      </c>
      <c r="AE2097" s="196">
        <v>0</v>
      </c>
      <c r="AF2097" s="272">
        <f t="shared" si="131"/>
        <v>1</v>
      </c>
      <c r="AG2097" s="196">
        <f t="shared" si="132"/>
        <v>0.26599</v>
      </c>
    </row>
    <row r="2098" spans="1:33" s="23" customFormat="1" x14ac:dyDescent="0.25">
      <c r="A2098" s="1">
        <v>1967</v>
      </c>
      <c r="B2098" s="1" t="s">
        <v>18</v>
      </c>
      <c r="C2098" s="1" t="str">
        <f t="shared" si="129"/>
        <v>1967ON</v>
      </c>
      <c r="D2098" s="1" t="s">
        <v>58</v>
      </c>
      <c r="E2098" s="1" t="str">
        <f t="shared" si="130"/>
        <v>1967ONResidential</v>
      </c>
      <c r="F2098" s="196">
        <v>0.12182999999999999</v>
      </c>
      <c r="G2098" s="196">
        <v>0.4264</v>
      </c>
      <c r="H2098" s="196">
        <v>0</v>
      </c>
      <c r="I2098" s="196">
        <v>2.4369999999999999E-2</v>
      </c>
      <c r="J2098" s="196">
        <v>0.1066</v>
      </c>
      <c r="K2098" s="196">
        <v>0</v>
      </c>
      <c r="L2098" s="196">
        <v>0</v>
      </c>
      <c r="M2098" s="196">
        <v>3.0499999999999998E-3</v>
      </c>
      <c r="N2098" s="196">
        <v>6.0899999999999999E-3</v>
      </c>
      <c r="O2098" s="196">
        <v>4.061E-2</v>
      </c>
      <c r="P2098" s="196">
        <v>5.0599999999998979E-3</v>
      </c>
      <c r="Q2098" s="196">
        <v>0</v>
      </c>
      <c r="R2098" s="196">
        <v>0</v>
      </c>
      <c r="S2098" s="196">
        <v>1.0199999999999999E-3</v>
      </c>
      <c r="T2098" s="196">
        <v>0</v>
      </c>
      <c r="U2098" s="196">
        <v>7.11E-3</v>
      </c>
      <c r="V2098" s="196">
        <v>8.1200000000000005E-3</v>
      </c>
      <c r="W2098" s="196">
        <v>8.1220000000000001E-2</v>
      </c>
      <c r="X2098" s="196">
        <v>6.0909999999999999E-2</v>
      </c>
      <c r="Y2098" s="197">
        <v>0.10152</v>
      </c>
      <c r="Z2098" s="196">
        <v>6.0899999999999999E-3</v>
      </c>
      <c r="AA2098" s="196">
        <v>0</v>
      </c>
      <c r="AB2098" s="196">
        <v>0</v>
      </c>
      <c r="AC2098" s="196">
        <v>0</v>
      </c>
      <c r="AD2098" s="196">
        <v>0</v>
      </c>
      <c r="AE2098" s="196">
        <v>0</v>
      </c>
      <c r="AF2098" s="272">
        <f t="shared" si="131"/>
        <v>1</v>
      </c>
      <c r="AG2098" s="196">
        <f t="shared" si="132"/>
        <v>0.26599</v>
      </c>
    </row>
    <row r="2099" spans="1:33" s="23" customFormat="1" x14ac:dyDescent="0.25">
      <c r="A2099" s="1">
        <v>1968</v>
      </c>
      <c r="B2099" s="1" t="s">
        <v>18</v>
      </c>
      <c r="C2099" s="1" t="str">
        <f t="shared" si="129"/>
        <v>1968ON</v>
      </c>
      <c r="D2099" s="1" t="s">
        <v>57</v>
      </c>
      <c r="E2099" s="1" t="str">
        <f t="shared" si="130"/>
        <v>1968ONC&amp;D</v>
      </c>
      <c r="F2099" s="274">
        <v>0</v>
      </c>
      <c r="G2099" s="274">
        <v>1.0829999999999999E-2</v>
      </c>
      <c r="H2099" s="274">
        <v>0</v>
      </c>
      <c r="I2099" s="274">
        <v>0.31966</v>
      </c>
      <c r="J2099" s="274">
        <v>0</v>
      </c>
      <c r="K2099" s="274">
        <v>0</v>
      </c>
      <c r="L2099" s="274">
        <v>0</v>
      </c>
      <c r="M2099" s="274">
        <v>0</v>
      </c>
      <c r="N2099" s="274">
        <v>0</v>
      </c>
      <c r="O2099" s="274">
        <v>0</v>
      </c>
      <c r="P2099" s="274">
        <v>0</v>
      </c>
      <c r="Q2099" s="274">
        <v>0</v>
      </c>
      <c r="R2099" s="274">
        <v>0</v>
      </c>
      <c r="S2099" s="274">
        <v>0</v>
      </c>
      <c r="T2099" s="274">
        <v>0.29006999999999999</v>
      </c>
      <c r="U2099" s="274">
        <v>0</v>
      </c>
      <c r="V2099" s="274">
        <v>0</v>
      </c>
      <c r="W2099" s="274">
        <v>4.0879999999999972E-2</v>
      </c>
      <c r="X2099" s="274">
        <v>0</v>
      </c>
      <c r="Y2099" s="274">
        <v>0</v>
      </c>
      <c r="Z2099" s="274">
        <v>0</v>
      </c>
      <c r="AA2099" s="274">
        <v>0</v>
      </c>
      <c r="AB2099" s="274">
        <v>0.15045</v>
      </c>
      <c r="AC2099" s="274">
        <v>7.0800000000000002E-2</v>
      </c>
      <c r="AD2099" s="274">
        <v>0.11731000000000003</v>
      </c>
      <c r="AE2099" s="274">
        <v>0</v>
      </c>
      <c r="AF2099" s="272">
        <f t="shared" si="131"/>
        <v>1</v>
      </c>
      <c r="AG2099" s="196">
        <f t="shared" si="132"/>
        <v>0.66950999999999994</v>
      </c>
    </row>
    <row r="2100" spans="1:33" s="23" customFormat="1" x14ac:dyDescent="0.25">
      <c r="A2100" s="1">
        <v>1968</v>
      </c>
      <c r="B2100" s="1" t="s">
        <v>18</v>
      </c>
      <c r="C2100" s="1" t="str">
        <f t="shared" si="129"/>
        <v>1968ON</v>
      </c>
      <c r="D2100" s="1" t="s">
        <v>56</v>
      </c>
      <c r="E2100" s="1" t="str">
        <f t="shared" si="130"/>
        <v>1968ONICI</v>
      </c>
      <c r="F2100" s="196">
        <v>0.12182999999999999</v>
      </c>
      <c r="G2100" s="196">
        <v>0.4264</v>
      </c>
      <c r="H2100" s="196">
        <v>0</v>
      </c>
      <c r="I2100" s="196">
        <v>2.4369999999999999E-2</v>
      </c>
      <c r="J2100" s="196">
        <v>0.1066</v>
      </c>
      <c r="K2100" s="196">
        <v>0</v>
      </c>
      <c r="L2100" s="196">
        <v>0</v>
      </c>
      <c r="M2100" s="196">
        <v>3.0499999999999998E-3</v>
      </c>
      <c r="N2100" s="196">
        <v>6.0899999999999999E-3</v>
      </c>
      <c r="O2100" s="196">
        <v>4.061E-2</v>
      </c>
      <c r="P2100" s="196">
        <v>5.0599999999998979E-3</v>
      </c>
      <c r="Q2100" s="196">
        <v>0</v>
      </c>
      <c r="R2100" s="196">
        <v>0</v>
      </c>
      <c r="S2100" s="196">
        <v>1.0199999999999999E-3</v>
      </c>
      <c r="T2100" s="196">
        <v>0</v>
      </c>
      <c r="U2100" s="196">
        <v>7.11E-3</v>
      </c>
      <c r="V2100" s="196">
        <v>8.1200000000000005E-3</v>
      </c>
      <c r="W2100" s="196">
        <v>8.1220000000000001E-2</v>
      </c>
      <c r="X2100" s="196">
        <v>6.0909999999999999E-2</v>
      </c>
      <c r="Y2100" s="196">
        <v>0.10152</v>
      </c>
      <c r="Z2100" s="196">
        <v>6.0899999999999999E-3</v>
      </c>
      <c r="AA2100" s="196">
        <v>0</v>
      </c>
      <c r="AB2100" s="196">
        <v>0</v>
      </c>
      <c r="AC2100" s="196">
        <v>0</v>
      </c>
      <c r="AD2100" s="196">
        <v>0</v>
      </c>
      <c r="AE2100" s="196">
        <v>0</v>
      </c>
      <c r="AF2100" s="272">
        <f t="shared" si="131"/>
        <v>1</v>
      </c>
      <c r="AG2100" s="196">
        <f t="shared" si="132"/>
        <v>0.26599</v>
      </c>
    </row>
    <row r="2101" spans="1:33" s="23" customFormat="1" x14ac:dyDescent="0.25">
      <c r="A2101" s="1">
        <v>1968</v>
      </c>
      <c r="B2101" s="1" t="s">
        <v>18</v>
      </c>
      <c r="C2101" s="1" t="str">
        <f t="shared" si="129"/>
        <v>1968ON</v>
      </c>
      <c r="D2101" s="1" t="s">
        <v>58</v>
      </c>
      <c r="E2101" s="1" t="str">
        <f t="shared" si="130"/>
        <v>1968ONResidential</v>
      </c>
      <c r="F2101" s="196">
        <v>0.12182999999999999</v>
      </c>
      <c r="G2101" s="196">
        <v>0.4264</v>
      </c>
      <c r="H2101" s="196">
        <v>0</v>
      </c>
      <c r="I2101" s="196">
        <v>2.4369999999999999E-2</v>
      </c>
      <c r="J2101" s="196">
        <v>0.1066</v>
      </c>
      <c r="K2101" s="196">
        <v>0</v>
      </c>
      <c r="L2101" s="196">
        <v>0</v>
      </c>
      <c r="M2101" s="196">
        <v>3.0499999999999998E-3</v>
      </c>
      <c r="N2101" s="196">
        <v>6.0899999999999999E-3</v>
      </c>
      <c r="O2101" s="196">
        <v>4.061E-2</v>
      </c>
      <c r="P2101" s="196">
        <v>5.0599999999998979E-3</v>
      </c>
      <c r="Q2101" s="196">
        <v>0</v>
      </c>
      <c r="R2101" s="196">
        <v>0</v>
      </c>
      <c r="S2101" s="196">
        <v>1.0199999999999999E-3</v>
      </c>
      <c r="T2101" s="196">
        <v>0</v>
      </c>
      <c r="U2101" s="196">
        <v>7.11E-3</v>
      </c>
      <c r="V2101" s="196">
        <v>8.1200000000000005E-3</v>
      </c>
      <c r="W2101" s="196">
        <v>8.1220000000000001E-2</v>
      </c>
      <c r="X2101" s="196">
        <v>6.0909999999999999E-2</v>
      </c>
      <c r="Y2101" s="197">
        <v>0.10152</v>
      </c>
      <c r="Z2101" s="196">
        <v>6.0899999999999999E-3</v>
      </c>
      <c r="AA2101" s="196">
        <v>0</v>
      </c>
      <c r="AB2101" s="196">
        <v>0</v>
      </c>
      <c r="AC2101" s="196">
        <v>0</v>
      </c>
      <c r="AD2101" s="196">
        <v>0</v>
      </c>
      <c r="AE2101" s="196">
        <v>0</v>
      </c>
      <c r="AF2101" s="272">
        <f t="shared" si="131"/>
        <v>1</v>
      </c>
      <c r="AG2101" s="196">
        <f t="shared" si="132"/>
        <v>0.26599</v>
      </c>
    </row>
    <row r="2102" spans="1:33" s="23" customFormat="1" x14ac:dyDescent="0.25">
      <c r="A2102" s="1">
        <v>1969</v>
      </c>
      <c r="B2102" s="1" t="s">
        <v>18</v>
      </c>
      <c r="C2102" s="1" t="str">
        <f t="shared" si="129"/>
        <v>1969ON</v>
      </c>
      <c r="D2102" s="1" t="s">
        <v>57</v>
      </c>
      <c r="E2102" s="1" t="str">
        <f t="shared" si="130"/>
        <v>1969ONC&amp;D</v>
      </c>
      <c r="F2102" s="274">
        <v>0</v>
      </c>
      <c r="G2102" s="274">
        <v>1.0829999999999999E-2</v>
      </c>
      <c r="H2102" s="274">
        <v>0</v>
      </c>
      <c r="I2102" s="274">
        <v>0.31966</v>
      </c>
      <c r="J2102" s="274">
        <v>0</v>
      </c>
      <c r="K2102" s="274">
        <v>0</v>
      </c>
      <c r="L2102" s="274">
        <v>0</v>
      </c>
      <c r="M2102" s="274">
        <v>0</v>
      </c>
      <c r="N2102" s="274">
        <v>0</v>
      </c>
      <c r="O2102" s="274">
        <v>0</v>
      </c>
      <c r="P2102" s="274">
        <v>0</v>
      </c>
      <c r="Q2102" s="274">
        <v>0</v>
      </c>
      <c r="R2102" s="274">
        <v>0</v>
      </c>
      <c r="S2102" s="274">
        <v>0</v>
      </c>
      <c r="T2102" s="274">
        <v>0.29006999999999999</v>
      </c>
      <c r="U2102" s="274">
        <v>0</v>
      </c>
      <c r="V2102" s="274">
        <v>0</v>
      </c>
      <c r="W2102" s="274">
        <v>4.0879999999999972E-2</v>
      </c>
      <c r="X2102" s="274">
        <v>0</v>
      </c>
      <c r="Y2102" s="274">
        <v>0</v>
      </c>
      <c r="Z2102" s="274">
        <v>0</v>
      </c>
      <c r="AA2102" s="274">
        <v>0</v>
      </c>
      <c r="AB2102" s="274">
        <v>0.15045</v>
      </c>
      <c r="AC2102" s="274">
        <v>7.0800000000000002E-2</v>
      </c>
      <c r="AD2102" s="274">
        <v>0.11731000000000003</v>
      </c>
      <c r="AE2102" s="274">
        <v>0</v>
      </c>
      <c r="AF2102" s="272">
        <f t="shared" si="131"/>
        <v>1</v>
      </c>
      <c r="AG2102" s="196">
        <f t="shared" si="132"/>
        <v>0.66950999999999994</v>
      </c>
    </row>
    <row r="2103" spans="1:33" s="23" customFormat="1" x14ac:dyDescent="0.25">
      <c r="A2103" s="1">
        <v>1969</v>
      </c>
      <c r="B2103" s="1" t="s">
        <v>18</v>
      </c>
      <c r="C2103" s="1" t="str">
        <f t="shared" si="129"/>
        <v>1969ON</v>
      </c>
      <c r="D2103" s="1" t="s">
        <v>56</v>
      </c>
      <c r="E2103" s="1" t="str">
        <f t="shared" si="130"/>
        <v>1969ONICI</v>
      </c>
      <c r="F2103" s="196">
        <v>0.12182999999999999</v>
      </c>
      <c r="G2103" s="196">
        <v>0.4264</v>
      </c>
      <c r="H2103" s="196">
        <v>0</v>
      </c>
      <c r="I2103" s="196">
        <v>2.4369999999999999E-2</v>
      </c>
      <c r="J2103" s="196">
        <v>0.1066</v>
      </c>
      <c r="K2103" s="196">
        <v>0</v>
      </c>
      <c r="L2103" s="196">
        <v>0</v>
      </c>
      <c r="M2103" s="196">
        <v>3.0499999999999998E-3</v>
      </c>
      <c r="N2103" s="196">
        <v>6.0899999999999999E-3</v>
      </c>
      <c r="O2103" s="196">
        <v>4.061E-2</v>
      </c>
      <c r="P2103" s="196">
        <v>5.0599999999998979E-3</v>
      </c>
      <c r="Q2103" s="196">
        <v>0</v>
      </c>
      <c r="R2103" s="196">
        <v>0</v>
      </c>
      <c r="S2103" s="196">
        <v>1.0199999999999999E-3</v>
      </c>
      <c r="T2103" s="196">
        <v>0</v>
      </c>
      <c r="U2103" s="196">
        <v>7.11E-3</v>
      </c>
      <c r="V2103" s="196">
        <v>8.1200000000000005E-3</v>
      </c>
      <c r="W2103" s="196">
        <v>8.1220000000000001E-2</v>
      </c>
      <c r="X2103" s="196">
        <v>6.0909999999999999E-2</v>
      </c>
      <c r="Y2103" s="197">
        <v>0.10152</v>
      </c>
      <c r="Z2103" s="196">
        <v>6.0899999999999999E-3</v>
      </c>
      <c r="AA2103" s="196">
        <v>0</v>
      </c>
      <c r="AB2103" s="196">
        <v>0</v>
      </c>
      <c r="AC2103" s="196">
        <v>0</v>
      </c>
      <c r="AD2103" s="196">
        <v>0</v>
      </c>
      <c r="AE2103" s="196">
        <v>0</v>
      </c>
      <c r="AF2103" s="272">
        <f t="shared" si="131"/>
        <v>1</v>
      </c>
      <c r="AG2103" s="196">
        <f t="shared" si="132"/>
        <v>0.26599</v>
      </c>
    </row>
    <row r="2104" spans="1:33" s="23" customFormat="1" x14ac:dyDescent="0.25">
      <c r="A2104" s="1">
        <v>1969</v>
      </c>
      <c r="B2104" s="1" t="s">
        <v>18</v>
      </c>
      <c r="C2104" s="1" t="str">
        <f t="shared" si="129"/>
        <v>1969ON</v>
      </c>
      <c r="D2104" s="1" t="s">
        <v>58</v>
      </c>
      <c r="E2104" s="1" t="str">
        <f t="shared" si="130"/>
        <v>1969ONResidential</v>
      </c>
      <c r="F2104" s="196">
        <v>0.12182999999999999</v>
      </c>
      <c r="G2104" s="196">
        <v>0.4264</v>
      </c>
      <c r="H2104" s="196">
        <v>0</v>
      </c>
      <c r="I2104" s="196">
        <v>2.4369999999999999E-2</v>
      </c>
      <c r="J2104" s="196">
        <v>0.1066</v>
      </c>
      <c r="K2104" s="196">
        <v>0</v>
      </c>
      <c r="L2104" s="196">
        <v>0</v>
      </c>
      <c r="M2104" s="196">
        <v>3.0499999999999998E-3</v>
      </c>
      <c r="N2104" s="196">
        <v>6.0899999999999999E-3</v>
      </c>
      <c r="O2104" s="196">
        <v>4.061E-2</v>
      </c>
      <c r="P2104" s="196">
        <v>5.0599999999998979E-3</v>
      </c>
      <c r="Q2104" s="196">
        <v>0</v>
      </c>
      <c r="R2104" s="196">
        <v>0</v>
      </c>
      <c r="S2104" s="196">
        <v>1.0199999999999999E-3</v>
      </c>
      <c r="T2104" s="196">
        <v>0</v>
      </c>
      <c r="U2104" s="196">
        <v>7.11E-3</v>
      </c>
      <c r="V2104" s="196">
        <v>8.1200000000000005E-3</v>
      </c>
      <c r="W2104" s="196">
        <v>8.1220000000000001E-2</v>
      </c>
      <c r="X2104" s="196">
        <v>6.0909999999999999E-2</v>
      </c>
      <c r="Y2104" s="196">
        <v>0.10152</v>
      </c>
      <c r="Z2104" s="196">
        <v>6.0899999999999999E-3</v>
      </c>
      <c r="AA2104" s="196">
        <v>0</v>
      </c>
      <c r="AB2104" s="196">
        <v>0</v>
      </c>
      <c r="AC2104" s="196">
        <v>0</v>
      </c>
      <c r="AD2104" s="196">
        <v>0</v>
      </c>
      <c r="AE2104" s="196">
        <v>0</v>
      </c>
      <c r="AF2104" s="272">
        <f t="shared" si="131"/>
        <v>1</v>
      </c>
      <c r="AG2104" s="196">
        <f t="shared" si="132"/>
        <v>0.26599</v>
      </c>
    </row>
    <row r="2105" spans="1:33" s="23" customFormat="1" x14ac:dyDescent="0.25">
      <c r="A2105" s="1">
        <v>1970</v>
      </c>
      <c r="B2105" s="1" t="s">
        <v>18</v>
      </c>
      <c r="C2105" s="1" t="str">
        <f t="shared" si="129"/>
        <v>1970ON</v>
      </c>
      <c r="D2105" s="1" t="s">
        <v>57</v>
      </c>
      <c r="E2105" s="1" t="str">
        <f t="shared" si="130"/>
        <v>1970ONC&amp;D</v>
      </c>
      <c r="F2105" s="274">
        <v>0</v>
      </c>
      <c r="G2105" s="274">
        <v>1.0829999999999999E-2</v>
      </c>
      <c r="H2105" s="274">
        <v>0</v>
      </c>
      <c r="I2105" s="274">
        <v>0.31966</v>
      </c>
      <c r="J2105" s="274">
        <v>0</v>
      </c>
      <c r="K2105" s="274">
        <v>0</v>
      </c>
      <c r="L2105" s="274">
        <v>0</v>
      </c>
      <c r="M2105" s="274">
        <v>0</v>
      </c>
      <c r="N2105" s="274">
        <v>0</v>
      </c>
      <c r="O2105" s="274">
        <v>0</v>
      </c>
      <c r="P2105" s="274">
        <v>0</v>
      </c>
      <c r="Q2105" s="274">
        <v>0</v>
      </c>
      <c r="R2105" s="274">
        <v>0</v>
      </c>
      <c r="S2105" s="274">
        <v>0</v>
      </c>
      <c r="T2105" s="274">
        <v>0.29006999999999999</v>
      </c>
      <c r="U2105" s="274">
        <v>0</v>
      </c>
      <c r="V2105" s="274">
        <v>0</v>
      </c>
      <c r="W2105" s="274">
        <v>4.0879999999999972E-2</v>
      </c>
      <c r="X2105" s="274">
        <v>0</v>
      </c>
      <c r="Y2105" s="274">
        <v>0</v>
      </c>
      <c r="Z2105" s="274">
        <v>0</v>
      </c>
      <c r="AA2105" s="274">
        <v>0</v>
      </c>
      <c r="AB2105" s="274">
        <v>0.15045</v>
      </c>
      <c r="AC2105" s="274">
        <v>7.0800000000000002E-2</v>
      </c>
      <c r="AD2105" s="274">
        <v>0.11731000000000003</v>
      </c>
      <c r="AE2105" s="274">
        <v>0</v>
      </c>
      <c r="AF2105" s="272">
        <f t="shared" si="131"/>
        <v>1</v>
      </c>
      <c r="AG2105" s="196">
        <f t="shared" si="132"/>
        <v>0.66950999999999994</v>
      </c>
    </row>
    <row r="2106" spans="1:33" s="23" customFormat="1" x14ac:dyDescent="0.25">
      <c r="A2106" s="1">
        <v>1970</v>
      </c>
      <c r="B2106" s="1" t="s">
        <v>18</v>
      </c>
      <c r="C2106" s="1" t="str">
        <f t="shared" si="129"/>
        <v>1970ON</v>
      </c>
      <c r="D2106" s="1" t="s">
        <v>56</v>
      </c>
      <c r="E2106" s="1" t="str">
        <f t="shared" si="130"/>
        <v>1970ONICI</v>
      </c>
      <c r="F2106" s="196">
        <v>0.12182999999999999</v>
      </c>
      <c r="G2106" s="196">
        <v>0.4264</v>
      </c>
      <c r="H2106" s="196">
        <v>0</v>
      </c>
      <c r="I2106" s="196">
        <v>2.4369999999999999E-2</v>
      </c>
      <c r="J2106" s="196">
        <v>0.1066</v>
      </c>
      <c r="K2106" s="196">
        <v>0</v>
      </c>
      <c r="L2106" s="196">
        <v>0</v>
      </c>
      <c r="M2106" s="196">
        <v>3.0499999999999998E-3</v>
      </c>
      <c r="N2106" s="196">
        <v>6.0899999999999999E-3</v>
      </c>
      <c r="O2106" s="196">
        <v>4.061E-2</v>
      </c>
      <c r="P2106" s="196">
        <v>5.0599999999998979E-3</v>
      </c>
      <c r="Q2106" s="196">
        <v>0</v>
      </c>
      <c r="R2106" s="196">
        <v>0</v>
      </c>
      <c r="S2106" s="196">
        <v>1.0199999999999999E-3</v>
      </c>
      <c r="T2106" s="196">
        <v>0</v>
      </c>
      <c r="U2106" s="196">
        <v>7.11E-3</v>
      </c>
      <c r="V2106" s="196">
        <v>8.1200000000000005E-3</v>
      </c>
      <c r="W2106" s="196">
        <v>8.1220000000000001E-2</v>
      </c>
      <c r="X2106" s="196">
        <v>6.0909999999999999E-2</v>
      </c>
      <c r="Y2106" s="196">
        <v>0.10152</v>
      </c>
      <c r="Z2106" s="196">
        <v>6.0899999999999999E-3</v>
      </c>
      <c r="AA2106" s="196">
        <v>0</v>
      </c>
      <c r="AB2106" s="196">
        <v>0</v>
      </c>
      <c r="AC2106" s="196">
        <v>0</v>
      </c>
      <c r="AD2106" s="196">
        <v>0</v>
      </c>
      <c r="AE2106" s="196">
        <v>0</v>
      </c>
      <c r="AF2106" s="272">
        <f t="shared" si="131"/>
        <v>1</v>
      </c>
      <c r="AG2106" s="196">
        <f t="shared" si="132"/>
        <v>0.26599</v>
      </c>
    </row>
    <row r="2107" spans="1:33" s="23" customFormat="1" x14ac:dyDescent="0.25">
      <c r="A2107" s="1">
        <v>1970</v>
      </c>
      <c r="B2107" s="1" t="s">
        <v>18</v>
      </c>
      <c r="C2107" s="1" t="str">
        <f t="shared" si="129"/>
        <v>1970ON</v>
      </c>
      <c r="D2107" s="1" t="s">
        <v>58</v>
      </c>
      <c r="E2107" s="1" t="str">
        <f t="shared" si="130"/>
        <v>1970ONResidential</v>
      </c>
      <c r="F2107" s="196">
        <v>0.12182999999999999</v>
      </c>
      <c r="G2107" s="196">
        <v>0.4264</v>
      </c>
      <c r="H2107" s="196">
        <v>0</v>
      </c>
      <c r="I2107" s="196">
        <v>2.4369999999999999E-2</v>
      </c>
      <c r="J2107" s="196">
        <v>0.1066</v>
      </c>
      <c r="K2107" s="196">
        <v>0</v>
      </c>
      <c r="L2107" s="196">
        <v>0</v>
      </c>
      <c r="M2107" s="196">
        <v>3.0499999999999998E-3</v>
      </c>
      <c r="N2107" s="196">
        <v>6.0899999999999999E-3</v>
      </c>
      <c r="O2107" s="196">
        <v>4.061E-2</v>
      </c>
      <c r="P2107" s="196">
        <v>5.0599999999998979E-3</v>
      </c>
      <c r="Q2107" s="196">
        <v>0</v>
      </c>
      <c r="R2107" s="196">
        <v>0</v>
      </c>
      <c r="S2107" s="196">
        <v>1.0199999999999999E-3</v>
      </c>
      <c r="T2107" s="196">
        <v>0</v>
      </c>
      <c r="U2107" s="196">
        <v>7.11E-3</v>
      </c>
      <c r="V2107" s="196">
        <v>8.1200000000000005E-3</v>
      </c>
      <c r="W2107" s="196">
        <v>8.1220000000000001E-2</v>
      </c>
      <c r="X2107" s="196">
        <v>6.0909999999999999E-2</v>
      </c>
      <c r="Y2107" s="197">
        <v>0.10152</v>
      </c>
      <c r="Z2107" s="196">
        <v>6.0899999999999999E-3</v>
      </c>
      <c r="AA2107" s="196">
        <v>0</v>
      </c>
      <c r="AB2107" s="196">
        <v>0</v>
      </c>
      <c r="AC2107" s="196">
        <v>0</v>
      </c>
      <c r="AD2107" s="196">
        <v>0</v>
      </c>
      <c r="AE2107" s="196">
        <v>0</v>
      </c>
      <c r="AF2107" s="272">
        <f t="shared" si="131"/>
        <v>1</v>
      </c>
      <c r="AG2107" s="196">
        <f t="shared" si="132"/>
        <v>0.26599</v>
      </c>
    </row>
    <row r="2108" spans="1:33" s="23" customFormat="1" x14ac:dyDescent="0.25">
      <c r="A2108" s="1">
        <v>1971</v>
      </c>
      <c r="B2108" s="1" t="s">
        <v>18</v>
      </c>
      <c r="C2108" s="1" t="str">
        <f t="shared" si="129"/>
        <v>1971ON</v>
      </c>
      <c r="D2108" s="1" t="s">
        <v>57</v>
      </c>
      <c r="E2108" s="1" t="str">
        <f t="shared" si="130"/>
        <v>1971ONC&amp;D</v>
      </c>
      <c r="F2108" s="274">
        <v>0</v>
      </c>
      <c r="G2108" s="274">
        <v>1.0829999999999999E-2</v>
      </c>
      <c r="H2108" s="274">
        <v>0</v>
      </c>
      <c r="I2108" s="274">
        <v>0.31966</v>
      </c>
      <c r="J2108" s="274">
        <v>0</v>
      </c>
      <c r="K2108" s="274">
        <v>0</v>
      </c>
      <c r="L2108" s="274">
        <v>0</v>
      </c>
      <c r="M2108" s="274">
        <v>0</v>
      </c>
      <c r="N2108" s="274">
        <v>0</v>
      </c>
      <c r="O2108" s="274">
        <v>0</v>
      </c>
      <c r="P2108" s="274">
        <v>0</v>
      </c>
      <c r="Q2108" s="274">
        <v>0</v>
      </c>
      <c r="R2108" s="274">
        <v>0</v>
      </c>
      <c r="S2108" s="274">
        <v>0</v>
      </c>
      <c r="T2108" s="274">
        <v>0.29006999999999999</v>
      </c>
      <c r="U2108" s="274">
        <v>0</v>
      </c>
      <c r="V2108" s="274">
        <v>0</v>
      </c>
      <c r="W2108" s="274">
        <v>4.0879999999999972E-2</v>
      </c>
      <c r="X2108" s="274">
        <v>0</v>
      </c>
      <c r="Y2108" s="274">
        <v>0</v>
      </c>
      <c r="Z2108" s="274">
        <v>0</v>
      </c>
      <c r="AA2108" s="274">
        <v>0</v>
      </c>
      <c r="AB2108" s="274">
        <v>0.15045</v>
      </c>
      <c r="AC2108" s="274">
        <v>7.0800000000000002E-2</v>
      </c>
      <c r="AD2108" s="274">
        <v>0.11731000000000003</v>
      </c>
      <c r="AE2108" s="274">
        <v>0</v>
      </c>
      <c r="AF2108" s="272">
        <f t="shared" si="131"/>
        <v>1</v>
      </c>
      <c r="AG2108" s="196">
        <f t="shared" si="132"/>
        <v>0.66950999999999994</v>
      </c>
    </row>
    <row r="2109" spans="1:33" s="23" customFormat="1" x14ac:dyDescent="0.25">
      <c r="A2109" s="1">
        <v>1971</v>
      </c>
      <c r="B2109" s="1" t="s">
        <v>18</v>
      </c>
      <c r="C2109" s="1" t="str">
        <f t="shared" si="129"/>
        <v>1971ON</v>
      </c>
      <c r="D2109" s="1" t="s">
        <v>56</v>
      </c>
      <c r="E2109" s="1" t="str">
        <f t="shared" si="130"/>
        <v>1971ONICI</v>
      </c>
      <c r="F2109" s="196">
        <v>0.12182999999999999</v>
      </c>
      <c r="G2109" s="196">
        <v>0.4264</v>
      </c>
      <c r="H2109" s="196">
        <v>0</v>
      </c>
      <c r="I2109" s="196">
        <v>2.4369999999999999E-2</v>
      </c>
      <c r="J2109" s="196">
        <v>0.1066</v>
      </c>
      <c r="K2109" s="196">
        <v>0</v>
      </c>
      <c r="L2109" s="196">
        <v>0</v>
      </c>
      <c r="M2109" s="196">
        <v>3.0499999999999998E-3</v>
      </c>
      <c r="N2109" s="196">
        <v>6.0899999999999999E-3</v>
      </c>
      <c r="O2109" s="196">
        <v>4.061E-2</v>
      </c>
      <c r="P2109" s="196">
        <v>5.0599999999998979E-3</v>
      </c>
      <c r="Q2109" s="196">
        <v>0</v>
      </c>
      <c r="R2109" s="196">
        <v>0</v>
      </c>
      <c r="S2109" s="196">
        <v>1.0199999999999999E-3</v>
      </c>
      <c r="T2109" s="196">
        <v>0</v>
      </c>
      <c r="U2109" s="196">
        <v>7.11E-3</v>
      </c>
      <c r="V2109" s="196">
        <v>8.1200000000000005E-3</v>
      </c>
      <c r="W2109" s="196">
        <v>8.1220000000000001E-2</v>
      </c>
      <c r="X2109" s="196">
        <v>6.0909999999999999E-2</v>
      </c>
      <c r="Y2109" s="196">
        <v>0.10152</v>
      </c>
      <c r="Z2109" s="196">
        <v>6.0899999999999999E-3</v>
      </c>
      <c r="AA2109" s="196">
        <v>0</v>
      </c>
      <c r="AB2109" s="196">
        <v>0</v>
      </c>
      <c r="AC2109" s="196">
        <v>0</v>
      </c>
      <c r="AD2109" s="196">
        <v>0</v>
      </c>
      <c r="AE2109" s="196">
        <v>0</v>
      </c>
      <c r="AF2109" s="272">
        <f t="shared" si="131"/>
        <v>1</v>
      </c>
      <c r="AG2109" s="196">
        <f t="shared" si="132"/>
        <v>0.26599</v>
      </c>
    </row>
    <row r="2110" spans="1:33" s="23" customFormat="1" x14ac:dyDescent="0.25">
      <c r="A2110" s="1">
        <v>1971</v>
      </c>
      <c r="B2110" s="1" t="s">
        <v>18</v>
      </c>
      <c r="C2110" s="1" t="str">
        <f t="shared" si="129"/>
        <v>1971ON</v>
      </c>
      <c r="D2110" s="1" t="s">
        <v>58</v>
      </c>
      <c r="E2110" s="1" t="str">
        <f t="shared" si="130"/>
        <v>1971ONResidential</v>
      </c>
      <c r="F2110" s="196">
        <v>0.12182999999999999</v>
      </c>
      <c r="G2110" s="196">
        <v>0.4264</v>
      </c>
      <c r="H2110" s="196">
        <v>0</v>
      </c>
      <c r="I2110" s="196">
        <v>2.4369999999999999E-2</v>
      </c>
      <c r="J2110" s="196">
        <v>0.1066</v>
      </c>
      <c r="K2110" s="196">
        <v>0</v>
      </c>
      <c r="L2110" s="196">
        <v>0</v>
      </c>
      <c r="M2110" s="196">
        <v>3.0499999999999998E-3</v>
      </c>
      <c r="N2110" s="196">
        <v>6.0899999999999999E-3</v>
      </c>
      <c r="O2110" s="196">
        <v>4.061E-2</v>
      </c>
      <c r="P2110" s="196">
        <v>5.0599999999998979E-3</v>
      </c>
      <c r="Q2110" s="196">
        <v>0</v>
      </c>
      <c r="R2110" s="196">
        <v>0</v>
      </c>
      <c r="S2110" s="196">
        <v>1.0199999999999999E-3</v>
      </c>
      <c r="T2110" s="196">
        <v>0</v>
      </c>
      <c r="U2110" s="196">
        <v>7.11E-3</v>
      </c>
      <c r="V2110" s="196">
        <v>8.1200000000000005E-3</v>
      </c>
      <c r="W2110" s="196">
        <v>8.1220000000000001E-2</v>
      </c>
      <c r="X2110" s="196">
        <v>6.0909999999999999E-2</v>
      </c>
      <c r="Y2110" s="196">
        <v>0.10152</v>
      </c>
      <c r="Z2110" s="196">
        <v>6.0899999999999999E-3</v>
      </c>
      <c r="AA2110" s="196">
        <v>0</v>
      </c>
      <c r="AB2110" s="196">
        <v>0</v>
      </c>
      <c r="AC2110" s="196">
        <v>0</v>
      </c>
      <c r="AD2110" s="196">
        <v>0</v>
      </c>
      <c r="AE2110" s="196">
        <v>0</v>
      </c>
      <c r="AF2110" s="272">
        <f t="shared" si="131"/>
        <v>1</v>
      </c>
      <c r="AG2110" s="196">
        <f t="shared" si="132"/>
        <v>0.26599</v>
      </c>
    </row>
    <row r="2111" spans="1:33" s="23" customFormat="1" x14ac:dyDescent="0.25">
      <c r="A2111" s="1">
        <v>1972</v>
      </c>
      <c r="B2111" s="1" t="s">
        <v>18</v>
      </c>
      <c r="C2111" s="1" t="str">
        <f t="shared" si="129"/>
        <v>1972ON</v>
      </c>
      <c r="D2111" s="1" t="s">
        <v>57</v>
      </c>
      <c r="E2111" s="1" t="str">
        <f t="shared" si="130"/>
        <v>1972ONC&amp;D</v>
      </c>
      <c r="F2111" s="274">
        <v>0</v>
      </c>
      <c r="G2111" s="274">
        <v>1.0829999999999999E-2</v>
      </c>
      <c r="H2111" s="274">
        <v>0</v>
      </c>
      <c r="I2111" s="274">
        <v>0.31966</v>
      </c>
      <c r="J2111" s="274">
        <v>0</v>
      </c>
      <c r="K2111" s="274">
        <v>0</v>
      </c>
      <c r="L2111" s="274">
        <v>0</v>
      </c>
      <c r="M2111" s="274">
        <v>0</v>
      </c>
      <c r="N2111" s="274">
        <v>0</v>
      </c>
      <c r="O2111" s="274">
        <v>0</v>
      </c>
      <c r="P2111" s="274">
        <v>0</v>
      </c>
      <c r="Q2111" s="274">
        <v>0</v>
      </c>
      <c r="R2111" s="274">
        <v>0</v>
      </c>
      <c r="S2111" s="274">
        <v>0</v>
      </c>
      <c r="T2111" s="274">
        <v>0.29006999999999999</v>
      </c>
      <c r="U2111" s="274">
        <v>0</v>
      </c>
      <c r="V2111" s="274">
        <v>0</v>
      </c>
      <c r="W2111" s="274">
        <v>4.0879999999999972E-2</v>
      </c>
      <c r="X2111" s="274">
        <v>0</v>
      </c>
      <c r="Y2111" s="274">
        <v>0</v>
      </c>
      <c r="Z2111" s="274">
        <v>0</v>
      </c>
      <c r="AA2111" s="274">
        <v>0</v>
      </c>
      <c r="AB2111" s="274">
        <v>0.15045</v>
      </c>
      <c r="AC2111" s="274">
        <v>7.0800000000000002E-2</v>
      </c>
      <c r="AD2111" s="274">
        <v>0.11731000000000003</v>
      </c>
      <c r="AE2111" s="274">
        <v>0</v>
      </c>
      <c r="AF2111" s="272">
        <f t="shared" si="131"/>
        <v>1</v>
      </c>
      <c r="AG2111" s="196">
        <f t="shared" si="132"/>
        <v>0.66950999999999994</v>
      </c>
    </row>
    <row r="2112" spans="1:33" s="23" customFormat="1" x14ac:dyDescent="0.25">
      <c r="A2112" s="1">
        <v>1972</v>
      </c>
      <c r="B2112" s="1" t="s">
        <v>18</v>
      </c>
      <c r="C2112" s="1" t="str">
        <f t="shared" si="129"/>
        <v>1972ON</v>
      </c>
      <c r="D2112" s="1" t="s">
        <v>56</v>
      </c>
      <c r="E2112" s="1" t="str">
        <f t="shared" si="130"/>
        <v>1972ONICI</v>
      </c>
      <c r="F2112" s="196">
        <v>0.12182999999999999</v>
      </c>
      <c r="G2112" s="196">
        <v>0.4264</v>
      </c>
      <c r="H2112" s="196">
        <v>0</v>
      </c>
      <c r="I2112" s="196">
        <v>2.4369999999999999E-2</v>
      </c>
      <c r="J2112" s="196">
        <v>0.1066</v>
      </c>
      <c r="K2112" s="196">
        <v>0</v>
      </c>
      <c r="L2112" s="196">
        <v>0</v>
      </c>
      <c r="M2112" s="196">
        <v>3.0499999999999998E-3</v>
      </c>
      <c r="N2112" s="196">
        <v>6.0899999999999999E-3</v>
      </c>
      <c r="O2112" s="196">
        <v>4.061E-2</v>
      </c>
      <c r="P2112" s="196">
        <v>5.0599999999998979E-3</v>
      </c>
      <c r="Q2112" s="196">
        <v>0</v>
      </c>
      <c r="R2112" s="196">
        <v>0</v>
      </c>
      <c r="S2112" s="196">
        <v>1.0199999999999999E-3</v>
      </c>
      <c r="T2112" s="196">
        <v>0</v>
      </c>
      <c r="U2112" s="196">
        <v>7.11E-3</v>
      </c>
      <c r="V2112" s="196">
        <v>8.1200000000000005E-3</v>
      </c>
      <c r="W2112" s="196">
        <v>8.1220000000000001E-2</v>
      </c>
      <c r="X2112" s="196">
        <v>6.0909999999999999E-2</v>
      </c>
      <c r="Y2112" s="197">
        <v>0.10152</v>
      </c>
      <c r="Z2112" s="196">
        <v>6.0899999999999999E-3</v>
      </c>
      <c r="AA2112" s="196">
        <v>0</v>
      </c>
      <c r="AB2112" s="196">
        <v>0</v>
      </c>
      <c r="AC2112" s="196">
        <v>0</v>
      </c>
      <c r="AD2112" s="196">
        <v>0</v>
      </c>
      <c r="AE2112" s="196">
        <v>0</v>
      </c>
      <c r="AF2112" s="272">
        <f t="shared" si="131"/>
        <v>1</v>
      </c>
      <c r="AG2112" s="196">
        <f t="shared" si="132"/>
        <v>0.26599</v>
      </c>
    </row>
    <row r="2113" spans="1:33" s="23" customFormat="1" x14ac:dyDescent="0.25">
      <c r="A2113" s="1">
        <v>1972</v>
      </c>
      <c r="B2113" s="1" t="s">
        <v>18</v>
      </c>
      <c r="C2113" s="1" t="str">
        <f t="shared" si="129"/>
        <v>1972ON</v>
      </c>
      <c r="D2113" s="1" t="s">
        <v>58</v>
      </c>
      <c r="E2113" s="1" t="str">
        <f t="shared" si="130"/>
        <v>1972ONResidential</v>
      </c>
      <c r="F2113" s="196">
        <v>0.12182999999999999</v>
      </c>
      <c r="G2113" s="196">
        <v>0.4264</v>
      </c>
      <c r="H2113" s="196">
        <v>0</v>
      </c>
      <c r="I2113" s="196">
        <v>2.4369999999999999E-2</v>
      </c>
      <c r="J2113" s="196">
        <v>0.1066</v>
      </c>
      <c r="K2113" s="196">
        <v>0</v>
      </c>
      <c r="L2113" s="196">
        <v>0</v>
      </c>
      <c r="M2113" s="196">
        <v>3.0499999999999998E-3</v>
      </c>
      <c r="N2113" s="196">
        <v>6.0899999999999999E-3</v>
      </c>
      <c r="O2113" s="196">
        <v>4.061E-2</v>
      </c>
      <c r="P2113" s="196">
        <v>5.0599999999998979E-3</v>
      </c>
      <c r="Q2113" s="196">
        <v>0</v>
      </c>
      <c r="R2113" s="196">
        <v>0</v>
      </c>
      <c r="S2113" s="196">
        <v>1.0199999999999999E-3</v>
      </c>
      <c r="T2113" s="196">
        <v>0</v>
      </c>
      <c r="U2113" s="196">
        <v>7.11E-3</v>
      </c>
      <c r="V2113" s="196">
        <v>8.1200000000000005E-3</v>
      </c>
      <c r="W2113" s="196">
        <v>8.1220000000000001E-2</v>
      </c>
      <c r="X2113" s="196">
        <v>6.0909999999999999E-2</v>
      </c>
      <c r="Y2113" s="196">
        <v>0.10152</v>
      </c>
      <c r="Z2113" s="196">
        <v>6.0899999999999999E-3</v>
      </c>
      <c r="AA2113" s="196">
        <v>0</v>
      </c>
      <c r="AB2113" s="196">
        <v>0</v>
      </c>
      <c r="AC2113" s="196">
        <v>0</v>
      </c>
      <c r="AD2113" s="196">
        <v>0</v>
      </c>
      <c r="AE2113" s="196">
        <v>0</v>
      </c>
      <c r="AF2113" s="272">
        <f t="shared" si="131"/>
        <v>1</v>
      </c>
      <c r="AG2113" s="196">
        <f t="shared" si="132"/>
        <v>0.26599</v>
      </c>
    </row>
    <row r="2114" spans="1:33" s="23" customFormat="1" x14ac:dyDescent="0.25">
      <c r="A2114" s="1">
        <v>1973</v>
      </c>
      <c r="B2114" s="1" t="s">
        <v>18</v>
      </c>
      <c r="C2114" s="1" t="str">
        <f t="shared" ref="C2114:C2177" si="133">CONCATENATE(A2114,B2114)</f>
        <v>1973ON</v>
      </c>
      <c r="D2114" s="1" t="s">
        <v>57</v>
      </c>
      <c r="E2114" s="1" t="str">
        <f t="shared" ref="E2114:E2177" si="134">CONCATENATE(C2114,D2114)</f>
        <v>1973ONC&amp;D</v>
      </c>
      <c r="F2114" s="274">
        <v>0</v>
      </c>
      <c r="G2114" s="274">
        <v>1.0829999999999999E-2</v>
      </c>
      <c r="H2114" s="274">
        <v>0</v>
      </c>
      <c r="I2114" s="274">
        <v>0.31966</v>
      </c>
      <c r="J2114" s="274">
        <v>0</v>
      </c>
      <c r="K2114" s="274">
        <v>0</v>
      </c>
      <c r="L2114" s="274">
        <v>0</v>
      </c>
      <c r="M2114" s="274">
        <v>0</v>
      </c>
      <c r="N2114" s="274">
        <v>0</v>
      </c>
      <c r="O2114" s="274">
        <v>0</v>
      </c>
      <c r="P2114" s="274">
        <v>0</v>
      </c>
      <c r="Q2114" s="274">
        <v>0</v>
      </c>
      <c r="R2114" s="274">
        <v>0</v>
      </c>
      <c r="S2114" s="274">
        <v>0</v>
      </c>
      <c r="T2114" s="274">
        <v>0.29006999999999999</v>
      </c>
      <c r="U2114" s="274">
        <v>0</v>
      </c>
      <c r="V2114" s="274">
        <v>0</v>
      </c>
      <c r="W2114" s="274">
        <v>4.0879999999999972E-2</v>
      </c>
      <c r="X2114" s="274">
        <v>0</v>
      </c>
      <c r="Y2114" s="274">
        <v>0</v>
      </c>
      <c r="Z2114" s="274">
        <v>0</v>
      </c>
      <c r="AA2114" s="274">
        <v>0</v>
      </c>
      <c r="AB2114" s="274">
        <v>0.15045</v>
      </c>
      <c r="AC2114" s="274">
        <v>7.0800000000000002E-2</v>
      </c>
      <c r="AD2114" s="274">
        <v>0.11731000000000003</v>
      </c>
      <c r="AE2114" s="274">
        <v>0</v>
      </c>
      <c r="AF2114" s="272">
        <f t="shared" ref="AF2114:AF2177" si="135">+SUM(F2114:AE2114)</f>
        <v>1</v>
      </c>
      <c r="AG2114" s="196">
        <f t="shared" si="132"/>
        <v>0.66950999999999994</v>
      </c>
    </row>
    <row r="2115" spans="1:33" s="23" customFormat="1" x14ac:dyDescent="0.25">
      <c r="A2115" s="1">
        <v>1973</v>
      </c>
      <c r="B2115" s="1" t="s">
        <v>18</v>
      </c>
      <c r="C2115" s="1" t="str">
        <f t="shared" si="133"/>
        <v>1973ON</v>
      </c>
      <c r="D2115" s="1" t="s">
        <v>56</v>
      </c>
      <c r="E2115" s="1" t="str">
        <f t="shared" si="134"/>
        <v>1973ONICI</v>
      </c>
      <c r="F2115" s="196">
        <v>0.12182999999999999</v>
      </c>
      <c r="G2115" s="196">
        <v>0.4264</v>
      </c>
      <c r="H2115" s="196">
        <v>0</v>
      </c>
      <c r="I2115" s="196">
        <v>2.4369999999999999E-2</v>
      </c>
      <c r="J2115" s="196">
        <v>0.1066</v>
      </c>
      <c r="K2115" s="196">
        <v>0</v>
      </c>
      <c r="L2115" s="196">
        <v>0</v>
      </c>
      <c r="M2115" s="196">
        <v>3.0499999999999998E-3</v>
      </c>
      <c r="N2115" s="196">
        <v>6.0899999999999999E-3</v>
      </c>
      <c r="O2115" s="196">
        <v>4.061E-2</v>
      </c>
      <c r="P2115" s="196">
        <v>5.0599999999998979E-3</v>
      </c>
      <c r="Q2115" s="196">
        <v>0</v>
      </c>
      <c r="R2115" s="196">
        <v>0</v>
      </c>
      <c r="S2115" s="196">
        <v>1.0199999999999999E-3</v>
      </c>
      <c r="T2115" s="196">
        <v>0</v>
      </c>
      <c r="U2115" s="196">
        <v>7.11E-3</v>
      </c>
      <c r="V2115" s="196">
        <v>8.1200000000000005E-3</v>
      </c>
      <c r="W2115" s="196">
        <v>8.1220000000000001E-2</v>
      </c>
      <c r="X2115" s="196">
        <v>6.0909999999999999E-2</v>
      </c>
      <c r="Y2115" s="196">
        <v>0.10152</v>
      </c>
      <c r="Z2115" s="196">
        <v>6.0899999999999999E-3</v>
      </c>
      <c r="AA2115" s="196">
        <v>0</v>
      </c>
      <c r="AB2115" s="196">
        <v>0</v>
      </c>
      <c r="AC2115" s="196">
        <v>0</v>
      </c>
      <c r="AD2115" s="196">
        <v>0</v>
      </c>
      <c r="AE2115" s="196">
        <v>0</v>
      </c>
      <c r="AF2115" s="272">
        <f t="shared" si="135"/>
        <v>1</v>
      </c>
      <c r="AG2115" s="196">
        <f t="shared" si="132"/>
        <v>0.26599</v>
      </c>
    </row>
    <row r="2116" spans="1:33" s="23" customFormat="1" x14ac:dyDescent="0.25">
      <c r="A2116" s="1">
        <v>1973</v>
      </c>
      <c r="B2116" s="1" t="s">
        <v>18</v>
      </c>
      <c r="C2116" s="1" t="str">
        <f t="shared" si="133"/>
        <v>1973ON</v>
      </c>
      <c r="D2116" s="1" t="s">
        <v>58</v>
      </c>
      <c r="E2116" s="1" t="str">
        <f t="shared" si="134"/>
        <v>1973ONResidential</v>
      </c>
      <c r="F2116" s="196">
        <v>0.12182999999999999</v>
      </c>
      <c r="G2116" s="196">
        <v>0.4264</v>
      </c>
      <c r="H2116" s="196">
        <v>0</v>
      </c>
      <c r="I2116" s="196">
        <v>2.4369999999999999E-2</v>
      </c>
      <c r="J2116" s="196">
        <v>0.1066</v>
      </c>
      <c r="K2116" s="196">
        <v>0</v>
      </c>
      <c r="L2116" s="196">
        <v>0</v>
      </c>
      <c r="M2116" s="196">
        <v>3.0499999999999998E-3</v>
      </c>
      <c r="N2116" s="196">
        <v>6.0899999999999999E-3</v>
      </c>
      <c r="O2116" s="196">
        <v>4.061E-2</v>
      </c>
      <c r="P2116" s="196">
        <v>5.0599999999998979E-3</v>
      </c>
      <c r="Q2116" s="196">
        <v>0</v>
      </c>
      <c r="R2116" s="196">
        <v>0</v>
      </c>
      <c r="S2116" s="196">
        <v>1.0199999999999999E-3</v>
      </c>
      <c r="T2116" s="196">
        <v>0</v>
      </c>
      <c r="U2116" s="196">
        <v>7.11E-3</v>
      </c>
      <c r="V2116" s="196">
        <v>8.1200000000000005E-3</v>
      </c>
      <c r="W2116" s="196">
        <v>8.1220000000000001E-2</v>
      </c>
      <c r="X2116" s="196">
        <v>6.0909999999999999E-2</v>
      </c>
      <c r="Y2116" s="197">
        <v>0.10152</v>
      </c>
      <c r="Z2116" s="196">
        <v>6.0899999999999999E-3</v>
      </c>
      <c r="AA2116" s="196">
        <v>0</v>
      </c>
      <c r="AB2116" s="196">
        <v>0</v>
      </c>
      <c r="AC2116" s="196">
        <v>0</v>
      </c>
      <c r="AD2116" s="196">
        <v>0</v>
      </c>
      <c r="AE2116" s="196">
        <v>0</v>
      </c>
      <c r="AF2116" s="272">
        <f t="shared" si="135"/>
        <v>1</v>
      </c>
      <c r="AG2116" s="196">
        <f t="shared" si="132"/>
        <v>0.26599</v>
      </c>
    </row>
    <row r="2117" spans="1:33" s="23" customFormat="1" x14ac:dyDescent="0.25">
      <c r="A2117" s="1">
        <v>1974</v>
      </c>
      <c r="B2117" s="1" t="s">
        <v>18</v>
      </c>
      <c r="C2117" s="1" t="str">
        <f t="shared" si="133"/>
        <v>1974ON</v>
      </c>
      <c r="D2117" s="1" t="s">
        <v>57</v>
      </c>
      <c r="E2117" s="1" t="str">
        <f t="shared" si="134"/>
        <v>1974ONC&amp;D</v>
      </c>
      <c r="F2117" s="274">
        <v>0</v>
      </c>
      <c r="G2117" s="274">
        <v>1.0829999999999999E-2</v>
      </c>
      <c r="H2117" s="274">
        <v>0</v>
      </c>
      <c r="I2117" s="274">
        <v>0.31966</v>
      </c>
      <c r="J2117" s="274">
        <v>0</v>
      </c>
      <c r="K2117" s="274">
        <v>0</v>
      </c>
      <c r="L2117" s="274">
        <v>0</v>
      </c>
      <c r="M2117" s="274">
        <v>0</v>
      </c>
      <c r="N2117" s="274">
        <v>0</v>
      </c>
      <c r="O2117" s="274">
        <v>0</v>
      </c>
      <c r="P2117" s="274">
        <v>0</v>
      </c>
      <c r="Q2117" s="274">
        <v>0</v>
      </c>
      <c r="R2117" s="274">
        <v>0</v>
      </c>
      <c r="S2117" s="274">
        <v>0</v>
      </c>
      <c r="T2117" s="274">
        <v>0.29006999999999999</v>
      </c>
      <c r="U2117" s="274">
        <v>0</v>
      </c>
      <c r="V2117" s="274">
        <v>0</v>
      </c>
      <c r="W2117" s="274">
        <v>4.0879999999999972E-2</v>
      </c>
      <c r="X2117" s="274">
        <v>0</v>
      </c>
      <c r="Y2117" s="274">
        <v>0</v>
      </c>
      <c r="Z2117" s="274">
        <v>0</v>
      </c>
      <c r="AA2117" s="274">
        <v>0</v>
      </c>
      <c r="AB2117" s="274">
        <v>0.15045</v>
      </c>
      <c r="AC2117" s="274">
        <v>7.0800000000000002E-2</v>
      </c>
      <c r="AD2117" s="274">
        <v>0.11731000000000003</v>
      </c>
      <c r="AE2117" s="274">
        <v>0</v>
      </c>
      <c r="AF2117" s="272">
        <f t="shared" si="135"/>
        <v>1</v>
      </c>
      <c r="AG2117" s="196">
        <f t="shared" si="132"/>
        <v>0.66950999999999994</v>
      </c>
    </row>
    <row r="2118" spans="1:33" s="23" customFormat="1" x14ac:dyDescent="0.25">
      <c r="A2118" s="1">
        <v>1974</v>
      </c>
      <c r="B2118" s="1" t="s">
        <v>18</v>
      </c>
      <c r="C2118" s="1" t="str">
        <f t="shared" si="133"/>
        <v>1974ON</v>
      </c>
      <c r="D2118" s="1" t="s">
        <v>56</v>
      </c>
      <c r="E2118" s="1" t="str">
        <f t="shared" si="134"/>
        <v>1974ONICI</v>
      </c>
      <c r="F2118" s="196">
        <v>0.12182999999999999</v>
      </c>
      <c r="G2118" s="196">
        <v>0.4264</v>
      </c>
      <c r="H2118" s="196">
        <v>0</v>
      </c>
      <c r="I2118" s="196">
        <v>2.4369999999999999E-2</v>
      </c>
      <c r="J2118" s="196">
        <v>0.1066</v>
      </c>
      <c r="K2118" s="196">
        <v>0</v>
      </c>
      <c r="L2118" s="196">
        <v>0</v>
      </c>
      <c r="M2118" s="196">
        <v>3.0499999999999998E-3</v>
      </c>
      <c r="N2118" s="196">
        <v>6.0899999999999999E-3</v>
      </c>
      <c r="O2118" s="196">
        <v>4.061E-2</v>
      </c>
      <c r="P2118" s="196">
        <v>5.0599999999998979E-3</v>
      </c>
      <c r="Q2118" s="196">
        <v>0</v>
      </c>
      <c r="R2118" s="196">
        <v>0</v>
      </c>
      <c r="S2118" s="196">
        <v>1.0199999999999999E-3</v>
      </c>
      <c r="T2118" s="196">
        <v>0</v>
      </c>
      <c r="U2118" s="196">
        <v>7.11E-3</v>
      </c>
      <c r="V2118" s="196">
        <v>8.1200000000000005E-3</v>
      </c>
      <c r="W2118" s="196">
        <v>8.1220000000000001E-2</v>
      </c>
      <c r="X2118" s="196">
        <v>6.0909999999999999E-2</v>
      </c>
      <c r="Y2118" s="196">
        <v>0.10152</v>
      </c>
      <c r="Z2118" s="196">
        <v>6.0899999999999999E-3</v>
      </c>
      <c r="AA2118" s="196">
        <v>0</v>
      </c>
      <c r="AB2118" s="196">
        <v>0</v>
      </c>
      <c r="AC2118" s="196">
        <v>0</v>
      </c>
      <c r="AD2118" s="196">
        <v>0</v>
      </c>
      <c r="AE2118" s="196">
        <v>0</v>
      </c>
      <c r="AF2118" s="272">
        <f t="shared" si="135"/>
        <v>1</v>
      </c>
      <c r="AG2118" s="196">
        <f t="shared" si="132"/>
        <v>0.26599</v>
      </c>
    </row>
    <row r="2119" spans="1:33" s="23" customFormat="1" x14ac:dyDescent="0.25">
      <c r="A2119" s="1">
        <v>1974</v>
      </c>
      <c r="B2119" s="1" t="s">
        <v>18</v>
      </c>
      <c r="C2119" s="1" t="str">
        <f t="shared" si="133"/>
        <v>1974ON</v>
      </c>
      <c r="D2119" s="1" t="s">
        <v>58</v>
      </c>
      <c r="E2119" s="1" t="str">
        <f t="shared" si="134"/>
        <v>1974ONResidential</v>
      </c>
      <c r="F2119" s="196">
        <v>0.12182999999999999</v>
      </c>
      <c r="G2119" s="196">
        <v>0.4264</v>
      </c>
      <c r="H2119" s="196">
        <v>0</v>
      </c>
      <c r="I2119" s="196">
        <v>2.4369999999999999E-2</v>
      </c>
      <c r="J2119" s="196">
        <v>0.1066</v>
      </c>
      <c r="K2119" s="196">
        <v>0</v>
      </c>
      <c r="L2119" s="196">
        <v>0</v>
      </c>
      <c r="M2119" s="196">
        <v>3.0499999999999998E-3</v>
      </c>
      <c r="N2119" s="196">
        <v>6.0899999999999999E-3</v>
      </c>
      <c r="O2119" s="196">
        <v>4.061E-2</v>
      </c>
      <c r="P2119" s="196">
        <v>5.0599999999998979E-3</v>
      </c>
      <c r="Q2119" s="196">
        <v>0</v>
      </c>
      <c r="R2119" s="196">
        <v>0</v>
      </c>
      <c r="S2119" s="196">
        <v>1.0199999999999999E-3</v>
      </c>
      <c r="T2119" s="196">
        <v>0</v>
      </c>
      <c r="U2119" s="196">
        <v>7.11E-3</v>
      </c>
      <c r="V2119" s="196">
        <v>8.1200000000000005E-3</v>
      </c>
      <c r="W2119" s="196">
        <v>8.1220000000000001E-2</v>
      </c>
      <c r="X2119" s="196">
        <v>6.0909999999999999E-2</v>
      </c>
      <c r="Y2119" s="196">
        <v>0.10152</v>
      </c>
      <c r="Z2119" s="196">
        <v>6.0899999999999999E-3</v>
      </c>
      <c r="AA2119" s="196">
        <v>0</v>
      </c>
      <c r="AB2119" s="196">
        <v>0</v>
      </c>
      <c r="AC2119" s="196">
        <v>0</v>
      </c>
      <c r="AD2119" s="196">
        <v>0</v>
      </c>
      <c r="AE2119" s="196">
        <v>0</v>
      </c>
      <c r="AF2119" s="272">
        <f t="shared" si="135"/>
        <v>1</v>
      </c>
      <c r="AG2119" s="196">
        <f t="shared" si="132"/>
        <v>0.26599</v>
      </c>
    </row>
    <row r="2120" spans="1:33" s="23" customFormat="1" x14ac:dyDescent="0.25">
      <c r="A2120" s="1">
        <v>1975</v>
      </c>
      <c r="B2120" s="1" t="s">
        <v>18</v>
      </c>
      <c r="C2120" s="1" t="str">
        <f t="shared" si="133"/>
        <v>1975ON</v>
      </c>
      <c r="D2120" s="1" t="s">
        <v>57</v>
      </c>
      <c r="E2120" s="1" t="str">
        <f t="shared" si="134"/>
        <v>1975ONC&amp;D</v>
      </c>
      <c r="F2120" s="274">
        <v>0</v>
      </c>
      <c r="G2120" s="274">
        <v>1.0829999999999999E-2</v>
      </c>
      <c r="H2120" s="274">
        <v>0</v>
      </c>
      <c r="I2120" s="274">
        <v>0.31966</v>
      </c>
      <c r="J2120" s="274">
        <v>0</v>
      </c>
      <c r="K2120" s="274">
        <v>0</v>
      </c>
      <c r="L2120" s="274">
        <v>0</v>
      </c>
      <c r="M2120" s="274">
        <v>0</v>
      </c>
      <c r="N2120" s="274">
        <v>0</v>
      </c>
      <c r="O2120" s="274">
        <v>0</v>
      </c>
      <c r="P2120" s="274">
        <v>0</v>
      </c>
      <c r="Q2120" s="274">
        <v>0</v>
      </c>
      <c r="R2120" s="274">
        <v>0</v>
      </c>
      <c r="S2120" s="274">
        <v>0</v>
      </c>
      <c r="T2120" s="274">
        <v>0.29006999999999999</v>
      </c>
      <c r="U2120" s="274">
        <v>0</v>
      </c>
      <c r="V2120" s="274">
        <v>0</v>
      </c>
      <c r="W2120" s="274">
        <v>4.0879999999999972E-2</v>
      </c>
      <c r="X2120" s="274">
        <v>0</v>
      </c>
      <c r="Y2120" s="274">
        <v>0</v>
      </c>
      <c r="Z2120" s="274">
        <v>0</v>
      </c>
      <c r="AA2120" s="274">
        <v>0</v>
      </c>
      <c r="AB2120" s="274">
        <v>0.15045</v>
      </c>
      <c r="AC2120" s="274">
        <v>7.0800000000000002E-2</v>
      </c>
      <c r="AD2120" s="274">
        <v>0.11731000000000003</v>
      </c>
      <c r="AE2120" s="274">
        <v>0</v>
      </c>
      <c r="AF2120" s="272">
        <f t="shared" si="135"/>
        <v>1</v>
      </c>
      <c r="AG2120" s="196">
        <f t="shared" si="132"/>
        <v>0.66950999999999994</v>
      </c>
    </row>
    <row r="2121" spans="1:33" s="23" customFormat="1" x14ac:dyDescent="0.25">
      <c r="A2121" s="1">
        <v>1975</v>
      </c>
      <c r="B2121" s="1" t="s">
        <v>18</v>
      </c>
      <c r="C2121" s="1" t="str">
        <f t="shared" si="133"/>
        <v>1975ON</v>
      </c>
      <c r="D2121" s="1" t="s">
        <v>56</v>
      </c>
      <c r="E2121" s="1" t="str">
        <f t="shared" si="134"/>
        <v>1975ONICI</v>
      </c>
      <c r="F2121" s="196">
        <v>0.12182999999999999</v>
      </c>
      <c r="G2121" s="196">
        <v>0.4264</v>
      </c>
      <c r="H2121" s="196">
        <v>0</v>
      </c>
      <c r="I2121" s="196">
        <v>2.4369999999999999E-2</v>
      </c>
      <c r="J2121" s="196">
        <v>0.1066</v>
      </c>
      <c r="K2121" s="196">
        <v>0</v>
      </c>
      <c r="L2121" s="196">
        <v>0</v>
      </c>
      <c r="M2121" s="196">
        <v>3.0499999999999998E-3</v>
      </c>
      <c r="N2121" s="196">
        <v>6.0899999999999999E-3</v>
      </c>
      <c r="O2121" s="196">
        <v>4.061E-2</v>
      </c>
      <c r="P2121" s="196">
        <v>5.0599999999998979E-3</v>
      </c>
      <c r="Q2121" s="196">
        <v>0</v>
      </c>
      <c r="R2121" s="196">
        <v>0</v>
      </c>
      <c r="S2121" s="196">
        <v>1.0199999999999999E-3</v>
      </c>
      <c r="T2121" s="196">
        <v>0</v>
      </c>
      <c r="U2121" s="196">
        <v>7.11E-3</v>
      </c>
      <c r="V2121" s="196">
        <v>8.1200000000000005E-3</v>
      </c>
      <c r="W2121" s="196">
        <v>8.1220000000000001E-2</v>
      </c>
      <c r="X2121" s="196">
        <v>6.0909999999999999E-2</v>
      </c>
      <c r="Y2121" s="197">
        <v>0.10152</v>
      </c>
      <c r="Z2121" s="196">
        <v>6.0899999999999999E-3</v>
      </c>
      <c r="AA2121" s="196">
        <v>0</v>
      </c>
      <c r="AB2121" s="196">
        <v>0</v>
      </c>
      <c r="AC2121" s="196">
        <v>0</v>
      </c>
      <c r="AD2121" s="196">
        <v>0</v>
      </c>
      <c r="AE2121" s="196">
        <v>0</v>
      </c>
      <c r="AF2121" s="272">
        <f t="shared" si="135"/>
        <v>1</v>
      </c>
      <c r="AG2121" s="196">
        <f t="shared" si="132"/>
        <v>0.26599</v>
      </c>
    </row>
    <row r="2122" spans="1:33" s="23" customFormat="1" x14ac:dyDescent="0.25">
      <c r="A2122" s="1">
        <v>1975</v>
      </c>
      <c r="B2122" s="1" t="s">
        <v>18</v>
      </c>
      <c r="C2122" s="1" t="str">
        <f t="shared" si="133"/>
        <v>1975ON</v>
      </c>
      <c r="D2122" s="1" t="s">
        <v>58</v>
      </c>
      <c r="E2122" s="1" t="str">
        <f t="shared" si="134"/>
        <v>1975ONResidential</v>
      </c>
      <c r="F2122" s="196">
        <v>0.12182999999999999</v>
      </c>
      <c r="G2122" s="196">
        <v>0.4264</v>
      </c>
      <c r="H2122" s="196">
        <v>0</v>
      </c>
      <c r="I2122" s="196">
        <v>2.4369999999999999E-2</v>
      </c>
      <c r="J2122" s="196">
        <v>0.1066</v>
      </c>
      <c r="K2122" s="196">
        <v>0</v>
      </c>
      <c r="L2122" s="196">
        <v>0</v>
      </c>
      <c r="M2122" s="196">
        <v>3.0499999999999998E-3</v>
      </c>
      <c r="N2122" s="196">
        <v>6.0899999999999999E-3</v>
      </c>
      <c r="O2122" s="196">
        <v>4.061E-2</v>
      </c>
      <c r="P2122" s="196">
        <v>5.0599999999998979E-3</v>
      </c>
      <c r="Q2122" s="196">
        <v>0</v>
      </c>
      <c r="R2122" s="196">
        <v>0</v>
      </c>
      <c r="S2122" s="196">
        <v>1.0199999999999999E-3</v>
      </c>
      <c r="T2122" s="196">
        <v>0</v>
      </c>
      <c r="U2122" s="196">
        <v>7.11E-3</v>
      </c>
      <c r="V2122" s="196">
        <v>8.1200000000000005E-3</v>
      </c>
      <c r="W2122" s="196">
        <v>8.1220000000000001E-2</v>
      </c>
      <c r="X2122" s="196">
        <v>6.0909999999999999E-2</v>
      </c>
      <c r="Y2122" s="196">
        <v>0.10152</v>
      </c>
      <c r="Z2122" s="196">
        <v>6.0899999999999999E-3</v>
      </c>
      <c r="AA2122" s="196">
        <v>0</v>
      </c>
      <c r="AB2122" s="196">
        <v>0</v>
      </c>
      <c r="AC2122" s="196">
        <v>0</v>
      </c>
      <c r="AD2122" s="196">
        <v>0</v>
      </c>
      <c r="AE2122" s="196">
        <v>0</v>
      </c>
      <c r="AF2122" s="272">
        <f t="shared" si="135"/>
        <v>1</v>
      </c>
      <c r="AG2122" s="196">
        <f t="shared" si="132"/>
        <v>0.26599</v>
      </c>
    </row>
    <row r="2123" spans="1:33" s="23" customFormat="1" x14ac:dyDescent="0.25">
      <c r="A2123" s="1">
        <v>1976</v>
      </c>
      <c r="B2123" s="1" t="s">
        <v>18</v>
      </c>
      <c r="C2123" s="1" t="str">
        <f t="shared" si="133"/>
        <v>1976ON</v>
      </c>
      <c r="D2123" s="1" t="s">
        <v>57</v>
      </c>
      <c r="E2123" s="1" t="str">
        <f t="shared" si="134"/>
        <v>1976ONC&amp;D</v>
      </c>
      <c r="F2123" s="274">
        <v>0</v>
      </c>
      <c r="G2123" s="274">
        <v>1.0829999999999999E-2</v>
      </c>
      <c r="H2123" s="274">
        <v>0</v>
      </c>
      <c r="I2123" s="274">
        <v>0.31966</v>
      </c>
      <c r="J2123" s="274">
        <v>0</v>
      </c>
      <c r="K2123" s="274">
        <v>0</v>
      </c>
      <c r="L2123" s="274">
        <v>0</v>
      </c>
      <c r="M2123" s="274">
        <v>0</v>
      </c>
      <c r="N2123" s="274">
        <v>0</v>
      </c>
      <c r="O2123" s="274">
        <v>0</v>
      </c>
      <c r="P2123" s="274">
        <v>0</v>
      </c>
      <c r="Q2123" s="274">
        <v>0</v>
      </c>
      <c r="R2123" s="274">
        <v>0</v>
      </c>
      <c r="S2123" s="274">
        <v>0</v>
      </c>
      <c r="T2123" s="274">
        <v>0.29006999999999999</v>
      </c>
      <c r="U2123" s="274">
        <v>0</v>
      </c>
      <c r="V2123" s="274">
        <v>0</v>
      </c>
      <c r="W2123" s="274">
        <v>4.0879999999999972E-2</v>
      </c>
      <c r="X2123" s="274">
        <v>0</v>
      </c>
      <c r="Y2123" s="274">
        <v>0</v>
      </c>
      <c r="Z2123" s="274">
        <v>0</v>
      </c>
      <c r="AA2123" s="274">
        <v>0</v>
      </c>
      <c r="AB2123" s="274">
        <v>0.15045</v>
      </c>
      <c r="AC2123" s="274">
        <v>7.0800000000000002E-2</v>
      </c>
      <c r="AD2123" s="274">
        <v>0.11731000000000003</v>
      </c>
      <c r="AE2123" s="274">
        <v>0</v>
      </c>
      <c r="AF2123" s="272">
        <f t="shared" si="135"/>
        <v>1</v>
      </c>
      <c r="AG2123" s="196">
        <f t="shared" si="132"/>
        <v>0.66950999999999994</v>
      </c>
    </row>
    <row r="2124" spans="1:33" s="23" customFormat="1" x14ac:dyDescent="0.25">
      <c r="A2124" s="1">
        <v>1976</v>
      </c>
      <c r="B2124" s="1" t="s">
        <v>18</v>
      </c>
      <c r="C2124" s="1" t="str">
        <f t="shared" si="133"/>
        <v>1976ON</v>
      </c>
      <c r="D2124" s="1" t="s">
        <v>56</v>
      </c>
      <c r="E2124" s="1" t="str">
        <f t="shared" si="134"/>
        <v>1976ONICI</v>
      </c>
      <c r="F2124" s="196">
        <v>0.11897000000000001</v>
      </c>
      <c r="G2124" s="196">
        <v>0.37048999999999999</v>
      </c>
      <c r="H2124" s="196">
        <v>0</v>
      </c>
      <c r="I2124" s="196">
        <v>5.5129999999999998E-2</v>
      </c>
      <c r="J2124" s="196">
        <v>0.11294</v>
      </c>
      <c r="K2124" s="196">
        <v>0</v>
      </c>
      <c r="L2124" s="196">
        <v>0</v>
      </c>
      <c r="M2124" s="196">
        <v>0</v>
      </c>
      <c r="N2124" s="196">
        <v>9.0699999999999999E-3</v>
      </c>
      <c r="O2124" s="196">
        <v>0</v>
      </c>
      <c r="P2124" s="196">
        <v>8.0669999999999881E-2</v>
      </c>
      <c r="Q2124" s="196">
        <v>0</v>
      </c>
      <c r="R2124" s="196">
        <v>0</v>
      </c>
      <c r="S2124" s="196">
        <v>3.2930000000000001E-2</v>
      </c>
      <c r="T2124" s="196">
        <v>0</v>
      </c>
      <c r="U2124" s="196">
        <v>7.8810000000000005E-2</v>
      </c>
      <c r="V2124" s="196">
        <v>0</v>
      </c>
      <c r="W2124" s="196">
        <v>6.6360000000000002E-2</v>
      </c>
      <c r="X2124" s="196">
        <v>4.1270000000000001E-2</v>
      </c>
      <c r="Y2124" s="196">
        <v>0</v>
      </c>
      <c r="Z2124" s="196">
        <v>0</v>
      </c>
      <c r="AA2124" s="196">
        <v>3.64E-3</v>
      </c>
      <c r="AB2124" s="196">
        <v>1.393E-2</v>
      </c>
      <c r="AC2124" s="196">
        <v>6.5500000000000003E-3</v>
      </c>
      <c r="AD2124" s="196">
        <v>9.2399999999999999E-3</v>
      </c>
      <c r="AE2124" s="196">
        <v>0</v>
      </c>
      <c r="AF2124" s="272">
        <f t="shared" si="135"/>
        <v>1</v>
      </c>
      <c r="AG2124" s="196">
        <f t="shared" si="132"/>
        <v>0.25273000000000001</v>
      </c>
    </row>
    <row r="2125" spans="1:33" s="23" customFormat="1" x14ac:dyDescent="0.25">
      <c r="A2125" s="1">
        <v>1976</v>
      </c>
      <c r="B2125" s="1" t="s">
        <v>18</v>
      </c>
      <c r="C2125" s="1" t="str">
        <f t="shared" si="133"/>
        <v>1976ON</v>
      </c>
      <c r="D2125" s="1" t="s">
        <v>58</v>
      </c>
      <c r="E2125" s="1" t="str">
        <f t="shared" si="134"/>
        <v>1976ONResidential</v>
      </c>
      <c r="F2125" s="196">
        <v>0.11897000000000001</v>
      </c>
      <c r="G2125" s="196">
        <v>0.37048999999999999</v>
      </c>
      <c r="H2125" s="196">
        <v>0</v>
      </c>
      <c r="I2125" s="196">
        <v>5.5129999999999998E-2</v>
      </c>
      <c r="J2125" s="196">
        <v>0.11294</v>
      </c>
      <c r="K2125" s="196">
        <v>0</v>
      </c>
      <c r="L2125" s="196">
        <v>0</v>
      </c>
      <c r="M2125" s="196">
        <v>0</v>
      </c>
      <c r="N2125" s="196">
        <v>9.0699999999999999E-3</v>
      </c>
      <c r="O2125" s="196">
        <v>0</v>
      </c>
      <c r="P2125" s="196">
        <v>8.0669999999999881E-2</v>
      </c>
      <c r="Q2125" s="196">
        <v>0</v>
      </c>
      <c r="R2125" s="196">
        <v>0</v>
      </c>
      <c r="S2125" s="196">
        <v>3.2930000000000001E-2</v>
      </c>
      <c r="T2125" s="196">
        <v>0</v>
      </c>
      <c r="U2125" s="196">
        <v>7.8810000000000005E-2</v>
      </c>
      <c r="V2125" s="196">
        <v>0</v>
      </c>
      <c r="W2125" s="196">
        <v>6.6360000000000002E-2</v>
      </c>
      <c r="X2125" s="196">
        <v>4.1270000000000001E-2</v>
      </c>
      <c r="Y2125" s="196">
        <v>0</v>
      </c>
      <c r="Z2125" s="196">
        <v>0</v>
      </c>
      <c r="AA2125" s="196">
        <v>3.64E-3</v>
      </c>
      <c r="AB2125" s="196">
        <v>1.393E-2</v>
      </c>
      <c r="AC2125" s="196">
        <v>6.5500000000000003E-3</v>
      </c>
      <c r="AD2125" s="196">
        <v>9.2399999999999999E-3</v>
      </c>
      <c r="AE2125" s="196">
        <v>0</v>
      </c>
      <c r="AF2125" s="272">
        <f t="shared" si="135"/>
        <v>1</v>
      </c>
      <c r="AG2125" s="196">
        <f t="shared" si="132"/>
        <v>0.25273000000000001</v>
      </c>
    </row>
    <row r="2126" spans="1:33" s="23" customFormat="1" x14ac:dyDescent="0.25">
      <c r="A2126" s="1">
        <v>1977</v>
      </c>
      <c r="B2126" s="1" t="s">
        <v>18</v>
      </c>
      <c r="C2126" s="1" t="str">
        <f t="shared" si="133"/>
        <v>1977ON</v>
      </c>
      <c r="D2126" s="1" t="s">
        <v>57</v>
      </c>
      <c r="E2126" s="1" t="str">
        <f t="shared" si="134"/>
        <v>1977ONC&amp;D</v>
      </c>
      <c r="F2126" s="274">
        <v>0</v>
      </c>
      <c r="G2126" s="274">
        <v>1.0829999999999999E-2</v>
      </c>
      <c r="H2126" s="274">
        <v>0</v>
      </c>
      <c r="I2126" s="274">
        <v>0.31966</v>
      </c>
      <c r="J2126" s="274">
        <v>0</v>
      </c>
      <c r="K2126" s="274">
        <v>0</v>
      </c>
      <c r="L2126" s="274">
        <v>0</v>
      </c>
      <c r="M2126" s="274">
        <v>0</v>
      </c>
      <c r="N2126" s="274">
        <v>0</v>
      </c>
      <c r="O2126" s="274">
        <v>0</v>
      </c>
      <c r="P2126" s="274">
        <v>0</v>
      </c>
      <c r="Q2126" s="274">
        <v>0</v>
      </c>
      <c r="R2126" s="274">
        <v>0</v>
      </c>
      <c r="S2126" s="274">
        <v>0</v>
      </c>
      <c r="T2126" s="274">
        <v>0.29006999999999999</v>
      </c>
      <c r="U2126" s="274">
        <v>0</v>
      </c>
      <c r="V2126" s="274">
        <v>0</v>
      </c>
      <c r="W2126" s="274">
        <v>4.0879999999999972E-2</v>
      </c>
      <c r="X2126" s="274">
        <v>0</v>
      </c>
      <c r="Y2126" s="274">
        <v>0</v>
      </c>
      <c r="Z2126" s="274">
        <v>0</v>
      </c>
      <c r="AA2126" s="274">
        <v>0</v>
      </c>
      <c r="AB2126" s="274">
        <v>0.15045</v>
      </c>
      <c r="AC2126" s="274">
        <v>7.0800000000000002E-2</v>
      </c>
      <c r="AD2126" s="274">
        <v>0.11731000000000003</v>
      </c>
      <c r="AE2126" s="274">
        <v>0</v>
      </c>
      <c r="AF2126" s="272">
        <f t="shared" si="135"/>
        <v>1</v>
      </c>
      <c r="AG2126" s="196">
        <f t="shared" si="132"/>
        <v>0.66950999999999994</v>
      </c>
    </row>
    <row r="2127" spans="1:33" s="23" customFormat="1" x14ac:dyDescent="0.25">
      <c r="A2127" s="1">
        <v>1977</v>
      </c>
      <c r="B2127" s="1" t="s">
        <v>18</v>
      </c>
      <c r="C2127" s="1" t="str">
        <f t="shared" si="133"/>
        <v>1977ON</v>
      </c>
      <c r="D2127" s="1" t="s">
        <v>56</v>
      </c>
      <c r="E2127" s="1" t="str">
        <f t="shared" si="134"/>
        <v>1977ONICI</v>
      </c>
      <c r="F2127" s="196">
        <v>0.11897000000000001</v>
      </c>
      <c r="G2127" s="196">
        <v>0.37048999999999999</v>
      </c>
      <c r="H2127" s="196">
        <v>0</v>
      </c>
      <c r="I2127" s="196">
        <v>5.5129999999999998E-2</v>
      </c>
      <c r="J2127" s="196">
        <v>0.11294</v>
      </c>
      <c r="K2127" s="196">
        <v>0</v>
      </c>
      <c r="L2127" s="196">
        <v>0</v>
      </c>
      <c r="M2127" s="196">
        <v>0</v>
      </c>
      <c r="N2127" s="196">
        <v>9.0699999999999999E-3</v>
      </c>
      <c r="O2127" s="196">
        <v>0</v>
      </c>
      <c r="P2127" s="196">
        <v>8.0669999999999881E-2</v>
      </c>
      <c r="Q2127" s="196">
        <v>0</v>
      </c>
      <c r="R2127" s="196">
        <v>0</v>
      </c>
      <c r="S2127" s="196">
        <v>3.2930000000000001E-2</v>
      </c>
      <c r="T2127" s="196">
        <v>0</v>
      </c>
      <c r="U2127" s="196">
        <v>7.8810000000000005E-2</v>
      </c>
      <c r="V2127" s="196">
        <v>0</v>
      </c>
      <c r="W2127" s="196">
        <v>6.6360000000000002E-2</v>
      </c>
      <c r="X2127" s="196">
        <v>4.1270000000000001E-2</v>
      </c>
      <c r="Y2127" s="197">
        <v>0</v>
      </c>
      <c r="Z2127" s="196">
        <v>0</v>
      </c>
      <c r="AA2127" s="196">
        <v>3.64E-3</v>
      </c>
      <c r="AB2127" s="196">
        <v>1.393E-2</v>
      </c>
      <c r="AC2127" s="196">
        <v>6.5500000000000003E-3</v>
      </c>
      <c r="AD2127" s="196">
        <v>9.2399999999999999E-3</v>
      </c>
      <c r="AE2127" s="196">
        <v>0</v>
      </c>
      <c r="AF2127" s="272">
        <f t="shared" si="135"/>
        <v>1</v>
      </c>
      <c r="AG2127" s="196">
        <f t="shared" si="132"/>
        <v>0.25273000000000001</v>
      </c>
    </row>
    <row r="2128" spans="1:33" s="23" customFormat="1" x14ac:dyDescent="0.25">
      <c r="A2128" s="1">
        <v>1977</v>
      </c>
      <c r="B2128" s="1" t="s">
        <v>18</v>
      </c>
      <c r="C2128" s="1" t="str">
        <f t="shared" si="133"/>
        <v>1977ON</v>
      </c>
      <c r="D2128" s="1" t="s">
        <v>58</v>
      </c>
      <c r="E2128" s="1" t="str">
        <f t="shared" si="134"/>
        <v>1977ONResidential</v>
      </c>
      <c r="F2128" s="196">
        <v>0.11897000000000001</v>
      </c>
      <c r="G2128" s="196">
        <v>0.37048999999999999</v>
      </c>
      <c r="H2128" s="196">
        <v>0</v>
      </c>
      <c r="I2128" s="196">
        <v>5.5129999999999998E-2</v>
      </c>
      <c r="J2128" s="196">
        <v>0.11294</v>
      </c>
      <c r="K2128" s="196">
        <v>0</v>
      </c>
      <c r="L2128" s="196">
        <v>0</v>
      </c>
      <c r="M2128" s="196">
        <v>0</v>
      </c>
      <c r="N2128" s="196">
        <v>9.0699999999999999E-3</v>
      </c>
      <c r="O2128" s="196">
        <v>0</v>
      </c>
      <c r="P2128" s="196">
        <v>8.0669999999999881E-2</v>
      </c>
      <c r="Q2128" s="196">
        <v>0</v>
      </c>
      <c r="R2128" s="196">
        <v>0</v>
      </c>
      <c r="S2128" s="196">
        <v>3.2930000000000001E-2</v>
      </c>
      <c r="T2128" s="196">
        <v>0</v>
      </c>
      <c r="U2128" s="196">
        <v>7.8810000000000005E-2</v>
      </c>
      <c r="V2128" s="196">
        <v>0</v>
      </c>
      <c r="W2128" s="196">
        <v>6.6360000000000002E-2</v>
      </c>
      <c r="X2128" s="196">
        <v>4.1270000000000001E-2</v>
      </c>
      <c r="Y2128" s="196">
        <v>0</v>
      </c>
      <c r="Z2128" s="196">
        <v>0</v>
      </c>
      <c r="AA2128" s="196">
        <v>3.64E-3</v>
      </c>
      <c r="AB2128" s="196">
        <v>1.393E-2</v>
      </c>
      <c r="AC2128" s="196">
        <v>6.5500000000000003E-3</v>
      </c>
      <c r="AD2128" s="196">
        <v>9.2399999999999999E-3</v>
      </c>
      <c r="AE2128" s="196">
        <v>0</v>
      </c>
      <c r="AF2128" s="272">
        <f t="shared" si="135"/>
        <v>1</v>
      </c>
      <c r="AG2128" s="196">
        <f t="shared" si="132"/>
        <v>0.25273000000000001</v>
      </c>
    </row>
    <row r="2129" spans="1:33" s="23" customFormat="1" x14ac:dyDescent="0.25">
      <c r="A2129" s="1">
        <v>1978</v>
      </c>
      <c r="B2129" s="1" t="s">
        <v>18</v>
      </c>
      <c r="C2129" s="1" t="str">
        <f t="shared" si="133"/>
        <v>1978ON</v>
      </c>
      <c r="D2129" s="1" t="s">
        <v>57</v>
      </c>
      <c r="E2129" s="1" t="str">
        <f t="shared" si="134"/>
        <v>1978ONC&amp;D</v>
      </c>
      <c r="F2129" s="274">
        <v>0</v>
      </c>
      <c r="G2129" s="274">
        <v>1.0829999999999999E-2</v>
      </c>
      <c r="H2129" s="274">
        <v>0</v>
      </c>
      <c r="I2129" s="274">
        <v>0.31966</v>
      </c>
      <c r="J2129" s="274">
        <v>0</v>
      </c>
      <c r="K2129" s="274">
        <v>0</v>
      </c>
      <c r="L2129" s="274">
        <v>0</v>
      </c>
      <c r="M2129" s="274">
        <v>0</v>
      </c>
      <c r="N2129" s="274">
        <v>0</v>
      </c>
      <c r="O2129" s="274">
        <v>0</v>
      </c>
      <c r="P2129" s="274">
        <v>0</v>
      </c>
      <c r="Q2129" s="274">
        <v>0</v>
      </c>
      <c r="R2129" s="274">
        <v>0</v>
      </c>
      <c r="S2129" s="274">
        <v>0</v>
      </c>
      <c r="T2129" s="274">
        <v>0.29006999999999999</v>
      </c>
      <c r="U2129" s="274">
        <v>0</v>
      </c>
      <c r="V2129" s="274">
        <v>0</v>
      </c>
      <c r="W2129" s="274">
        <v>4.0879999999999972E-2</v>
      </c>
      <c r="X2129" s="274">
        <v>0</v>
      </c>
      <c r="Y2129" s="274">
        <v>0</v>
      </c>
      <c r="Z2129" s="274">
        <v>0</v>
      </c>
      <c r="AA2129" s="274">
        <v>0</v>
      </c>
      <c r="AB2129" s="274">
        <v>0.15045</v>
      </c>
      <c r="AC2129" s="274">
        <v>7.0800000000000002E-2</v>
      </c>
      <c r="AD2129" s="274">
        <v>0.11731000000000003</v>
      </c>
      <c r="AE2129" s="274">
        <v>0</v>
      </c>
      <c r="AF2129" s="272">
        <f t="shared" si="135"/>
        <v>1</v>
      </c>
      <c r="AG2129" s="196">
        <f t="shared" si="132"/>
        <v>0.66950999999999994</v>
      </c>
    </row>
    <row r="2130" spans="1:33" s="23" customFormat="1" x14ac:dyDescent="0.25">
      <c r="A2130" s="1">
        <v>1978</v>
      </c>
      <c r="B2130" s="1" t="s">
        <v>18</v>
      </c>
      <c r="C2130" s="1" t="str">
        <f t="shared" si="133"/>
        <v>1978ON</v>
      </c>
      <c r="D2130" s="1" t="s">
        <v>56</v>
      </c>
      <c r="E2130" s="1" t="str">
        <f t="shared" si="134"/>
        <v>1978ONICI</v>
      </c>
      <c r="F2130" s="196">
        <v>0.11897000000000001</v>
      </c>
      <c r="G2130" s="196">
        <v>0.37048999999999999</v>
      </c>
      <c r="H2130" s="196">
        <v>0</v>
      </c>
      <c r="I2130" s="196">
        <v>5.5129999999999998E-2</v>
      </c>
      <c r="J2130" s="196">
        <v>0.11294</v>
      </c>
      <c r="K2130" s="196">
        <v>0</v>
      </c>
      <c r="L2130" s="196">
        <v>0</v>
      </c>
      <c r="M2130" s="196">
        <v>0</v>
      </c>
      <c r="N2130" s="196">
        <v>9.0699999999999999E-3</v>
      </c>
      <c r="O2130" s="196">
        <v>0</v>
      </c>
      <c r="P2130" s="196">
        <v>8.0669999999999881E-2</v>
      </c>
      <c r="Q2130" s="196">
        <v>0</v>
      </c>
      <c r="R2130" s="196">
        <v>0</v>
      </c>
      <c r="S2130" s="196">
        <v>3.2930000000000001E-2</v>
      </c>
      <c r="T2130" s="196">
        <v>0</v>
      </c>
      <c r="U2130" s="196">
        <v>7.8810000000000005E-2</v>
      </c>
      <c r="V2130" s="196">
        <v>0</v>
      </c>
      <c r="W2130" s="196">
        <v>6.6360000000000002E-2</v>
      </c>
      <c r="X2130" s="196">
        <v>4.1270000000000001E-2</v>
      </c>
      <c r="Y2130" s="196">
        <v>0</v>
      </c>
      <c r="Z2130" s="196">
        <v>0</v>
      </c>
      <c r="AA2130" s="196">
        <v>3.64E-3</v>
      </c>
      <c r="AB2130" s="196">
        <v>1.393E-2</v>
      </c>
      <c r="AC2130" s="196">
        <v>6.5500000000000003E-3</v>
      </c>
      <c r="AD2130" s="196">
        <v>9.2399999999999999E-3</v>
      </c>
      <c r="AE2130" s="196">
        <v>0</v>
      </c>
      <c r="AF2130" s="272">
        <f t="shared" si="135"/>
        <v>1</v>
      </c>
      <c r="AG2130" s="196">
        <f t="shared" si="132"/>
        <v>0.25273000000000001</v>
      </c>
    </row>
    <row r="2131" spans="1:33" s="23" customFormat="1" x14ac:dyDescent="0.25">
      <c r="A2131" s="1">
        <v>1978</v>
      </c>
      <c r="B2131" s="1" t="s">
        <v>18</v>
      </c>
      <c r="C2131" s="1" t="str">
        <f t="shared" si="133"/>
        <v>1978ON</v>
      </c>
      <c r="D2131" s="1" t="s">
        <v>58</v>
      </c>
      <c r="E2131" s="1" t="str">
        <f t="shared" si="134"/>
        <v>1978ONResidential</v>
      </c>
      <c r="F2131" s="196">
        <v>0.11897000000000001</v>
      </c>
      <c r="G2131" s="196">
        <v>0.37048999999999999</v>
      </c>
      <c r="H2131" s="196">
        <v>0</v>
      </c>
      <c r="I2131" s="196">
        <v>5.5129999999999998E-2</v>
      </c>
      <c r="J2131" s="196">
        <v>0.11294</v>
      </c>
      <c r="K2131" s="196">
        <v>0</v>
      </c>
      <c r="L2131" s="196">
        <v>0</v>
      </c>
      <c r="M2131" s="196">
        <v>0</v>
      </c>
      <c r="N2131" s="196">
        <v>9.0699999999999999E-3</v>
      </c>
      <c r="O2131" s="196">
        <v>0</v>
      </c>
      <c r="P2131" s="196">
        <v>8.0669999999999881E-2</v>
      </c>
      <c r="Q2131" s="196">
        <v>0</v>
      </c>
      <c r="R2131" s="196">
        <v>0</v>
      </c>
      <c r="S2131" s="196">
        <v>3.2930000000000001E-2</v>
      </c>
      <c r="T2131" s="196">
        <v>0</v>
      </c>
      <c r="U2131" s="196">
        <v>7.8810000000000005E-2</v>
      </c>
      <c r="V2131" s="196">
        <v>0</v>
      </c>
      <c r="W2131" s="196">
        <v>6.6360000000000002E-2</v>
      </c>
      <c r="X2131" s="196">
        <v>4.1270000000000001E-2</v>
      </c>
      <c r="Y2131" s="196">
        <v>0</v>
      </c>
      <c r="Z2131" s="196">
        <v>0</v>
      </c>
      <c r="AA2131" s="196">
        <v>3.64E-3</v>
      </c>
      <c r="AB2131" s="196">
        <v>1.393E-2</v>
      </c>
      <c r="AC2131" s="196">
        <v>6.5500000000000003E-3</v>
      </c>
      <c r="AD2131" s="196">
        <v>9.2399999999999999E-3</v>
      </c>
      <c r="AE2131" s="196">
        <v>0</v>
      </c>
      <c r="AF2131" s="272">
        <f t="shared" si="135"/>
        <v>1</v>
      </c>
      <c r="AG2131" s="196">
        <f t="shared" si="132"/>
        <v>0.25273000000000001</v>
      </c>
    </row>
    <row r="2132" spans="1:33" s="23" customFormat="1" x14ac:dyDescent="0.25">
      <c r="A2132" s="1">
        <v>1979</v>
      </c>
      <c r="B2132" s="1" t="s">
        <v>18</v>
      </c>
      <c r="C2132" s="1" t="str">
        <f t="shared" si="133"/>
        <v>1979ON</v>
      </c>
      <c r="D2132" s="1" t="s">
        <v>57</v>
      </c>
      <c r="E2132" s="1" t="str">
        <f t="shared" si="134"/>
        <v>1979ONC&amp;D</v>
      </c>
      <c r="F2132" s="274">
        <v>0</v>
      </c>
      <c r="G2132" s="274">
        <v>1.0829999999999999E-2</v>
      </c>
      <c r="H2132" s="274">
        <v>0</v>
      </c>
      <c r="I2132" s="274">
        <v>0.31966</v>
      </c>
      <c r="J2132" s="274">
        <v>0</v>
      </c>
      <c r="K2132" s="274">
        <v>0</v>
      </c>
      <c r="L2132" s="274">
        <v>0</v>
      </c>
      <c r="M2132" s="274">
        <v>0</v>
      </c>
      <c r="N2132" s="274">
        <v>0</v>
      </c>
      <c r="O2132" s="274">
        <v>0</v>
      </c>
      <c r="P2132" s="274">
        <v>0</v>
      </c>
      <c r="Q2132" s="274">
        <v>0</v>
      </c>
      <c r="R2132" s="274">
        <v>0</v>
      </c>
      <c r="S2132" s="274">
        <v>0</v>
      </c>
      <c r="T2132" s="274">
        <v>0.29006999999999999</v>
      </c>
      <c r="U2132" s="274">
        <v>0</v>
      </c>
      <c r="V2132" s="274">
        <v>0</v>
      </c>
      <c r="W2132" s="274">
        <v>4.0879999999999972E-2</v>
      </c>
      <c r="X2132" s="274">
        <v>0</v>
      </c>
      <c r="Y2132" s="274">
        <v>0</v>
      </c>
      <c r="Z2132" s="274">
        <v>0</v>
      </c>
      <c r="AA2132" s="274">
        <v>0</v>
      </c>
      <c r="AB2132" s="274">
        <v>0.15045</v>
      </c>
      <c r="AC2132" s="274">
        <v>7.0800000000000002E-2</v>
      </c>
      <c r="AD2132" s="274">
        <v>0.11731000000000003</v>
      </c>
      <c r="AE2132" s="274">
        <v>0</v>
      </c>
      <c r="AF2132" s="272">
        <f t="shared" si="135"/>
        <v>1</v>
      </c>
      <c r="AG2132" s="196">
        <f t="shared" si="132"/>
        <v>0.66950999999999994</v>
      </c>
    </row>
    <row r="2133" spans="1:33" s="23" customFormat="1" x14ac:dyDescent="0.25">
      <c r="A2133" s="1">
        <v>1979</v>
      </c>
      <c r="B2133" s="1" t="s">
        <v>18</v>
      </c>
      <c r="C2133" s="1" t="str">
        <f t="shared" si="133"/>
        <v>1979ON</v>
      </c>
      <c r="D2133" s="1" t="s">
        <v>56</v>
      </c>
      <c r="E2133" s="1" t="str">
        <f t="shared" si="134"/>
        <v>1979ONICI</v>
      </c>
      <c r="F2133" s="196">
        <v>0.11897000000000001</v>
      </c>
      <c r="G2133" s="196">
        <v>0.37048999999999999</v>
      </c>
      <c r="H2133" s="196">
        <v>0</v>
      </c>
      <c r="I2133" s="196">
        <v>5.5129999999999998E-2</v>
      </c>
      <c r="J2133" s="196">
        <v>0.11294</v>
      </c>
      <c r="K2133" s="196">
        <v>0</v>
      </c>
      <c r="L2133" s="196">
        <v>0</v>
      </c>
      <c r="M2133" s="196">
        <v>0</v>
      </c>
      <c r="N2133" s="196">
        <v>9.0699999999999999E-3</v>
      </c>
      <c r="O2133" s="196">
        <v>0</v>
      </c>
      <c r="P2133" s="196">
        <v>8.0669999999999881E-2</v>
      </c>
      <c r="Q2133" s="196">
        <v>0</v>
      </c>
      <c r="R2133" s="196">
        <v>0</v>
      </c>
      <c r="S2133" s="196">
        <v>3.2930000000000001E-2</v>
      </c>
      <c r="T2133" s="196">
        <v>0</v>
      </c>
      <c r="U2133" s="196">
        <v>7.8810000000000005E-2</v>
      </c>
      <c r="V2133" s="196">
        <v>0</v>
      </c>
      <c r="W2133" s="196">
        <v>6.6360000000000002E-2</v>
      </c>
      <c r="X2133" s="196">
        <v>4.1270000000000001E-2</v>
      </c>
      <c r="Y2133" s="196">
        <v>0</v>
      </c>
      <c r="Z2133" s="196">
        <v>0</v>
      </c>
      <c r="AA2133" s="196">
        <v>3.64E-3</v>
      </c>
      <c r="AB2133" s="196">
        <v>1.393E-2</v>
      </c>
      <c r="AC2133" s="196">
        <v>6.5500000000000003E-3</v>
      </c>
      <c r="AD2133" s="196">
        <v>9.2399999999999999E-3</v>
      </c>
      <c r="AE2133" s="196">
        <v>0</v>
      </c>
      <c r="AF2133" s="272">
        <f t="shared" si="135"/>
        <v>1</v>
      </c>
      <c r="AG2133" s="196">
        <f t="shared" si="132"/>
        <v>0.25273000000000001</v>
      </c>
    </row>
    <row r="2134" spans="1:33" s="23" customFormat="1" x14ac:dyDescent="0.25">
      <c r="A2134" s="1">
        <v>1979</v>
      </c>
      <c r="B2134" s="1" t="s">
        <v>18</v>
      </c>
      <c r="C2134" s="1" t="str">
        <f t="shared" si="133"/>
        <v>1979ON</v>
      </c>
      <c r="D2134" s="1" t="s">
        <v>58</v>
      </c>
      <c r="E2134" s="1" t="str">
        <f t="shared" si="134"/>
        <v>1979ONResidential</v>
      </c>
      <c r="F2134" s="196">
        <v>0.11897000000000001</v>
      </c>
      <c r="G2134" s="196">
        <v>0.37048999999999999</v>
      </c>
      <c r="H2134" s="196">
        <v>0</v>
      </c>
      <c r="I2134" s="196">
        <v>5.5129999999999998E-2</v>
      </c>
      <c r="J2134" s="196">
        <v>0.11294</v>
      </c>
      <c r="K2134" s="196">
        <v>0</v>
      </c>
      <c r="L2134" s="196">
        <v>0</v>
      </c>
      <c r="M2134" s="196">
        <v>0</v>
      </c>
      <c r="N2134" s="196">
        <v>9.0699999999999999E-3</v>
      </c>
      <c r="O2134" s="196">
        <v>0</v>
      </c>
      <c r="P2134" s="196">
        <v>8.0669999999999881E-2</v>
      </c>
      <c r="Q2134" s="196">
        <v>0</v>
      </c>
      <c r="R2134" s="196">
        <v>0</v>
      </c>
      <c r="S2134" s="196">
        <v>3.2930000000000001E-2</v>
      </c>
      <c r="T2134" s="196">
        <v>0</v>
      </c>
      <c r="U2134" s="196">
        <v>7.8810000000000005E-2</v>
      </c>
      <c r="V2134" s="196">
        <v>0</v>
      </c>
      <c r="W2134" s="196">
        <v>6.6360000000000002E-2</v>
      </c>
      <c r="X2134" s="196">
        <v>4.1270000000000001E-2</v>
      </c>
      <c r="Y2134" s="196">
        <v>0</v>
      </c>
      <c r="Z2134" s="196">
        <v>0</v>
      </c>
      <c r="AA2134" s="196">
        <v>3.64E-3</v>
      </c>
      <c r="AB2134" s="196">
        <v>1.393E-2</v>
      </c>
      <c r="AC2134" s="196">
        <v>6.5500000000000003E-3</v>
      </c>
      <c r="AD2134" s="196">
        <v>9.2399999999999999E-3</v>
      </c>
      <c r="AE2134" s="196">
        <v>0</v>
      </c>
      <c r="AF2134" s="272">
        <f t="shared" si="135"/>
        <v>1</v>
      </c>
      <c r="AG2134" s="196">
        <f t="shared" si="132"/>
        <v>0.25273000000000001</v>
      </c>
    </row>
    <row r="2135" spans="1:33" s="23" customFormat="1" x14ac:dyDescent="0.25">
      <c r="A2135" s="1">
        <v>1980</v>
      </c>
      <c r="B2135" s="1" t="s">
        <v>18</v>
      </c>
      <c r="C2135" s="1" t="str">
        <f t="shared" si="133"/>
        <v>1980ON</v>
      </c>
      <c r="D2135" s="1" t="s">
        <v>57</v>
      </c>
      <c r="E2135" s="1" t="str">
        <f t="shared" si="134"/>
        <v>1980ONC&amp;D</v>
      </c>
      <c r="F2135" s="274">
        <v>0</v>
      </c>
      <c r="G2135" s="274">
        <v>1.0829999999999999E-2</v>
      </c>
      <c r="H2135" s="274">
        <v>0</v>
      </c>
      <c r="I2135" s="274">
        <v>0.31966</v>
      </c>
      <c r="J2135" s="274">
        <v>0</v>
      </c>
      <c r="K2135" s="274">
        <v>0</v>
      </c>
      <c r="L2135" s="274">
        <v>0</v>
      </c>
      <c r="M2135" s="274">
        <v>0</v>
      </c>
      <c r="N2135" s="274">
        <v>0</v>
      </c>
      <c r="O2135" s="274">
        <v>0</v>
      </c>
      <c r="P2135" s="274">
        <v>0</v>
      </c>
      <c r="Q2135" s="274">
        <v>0</v>
      </c>
      <c r="R2135" s="274">
        <v>0</v>
      </c>
      <c r="S2135" s="274">
        <v>0</v>
      </c>
      <c r="T2135" s="274">
        <v>0.29006999999999999</v>
      </c>
      <c r="U2135" s="274">
        <v>0</v>
      </c>
      <c r="V2135" s="274">
        <v>0</v>
      </c>
      <c r="W2135" s="274">
        <v>4.0879999999999972E-2</v>
      </c>
      <c r="X2135" s="274">
        <v>0</v>
      </c>
      <c r="Y2135" s="274">
        <v>0</v>
      </c>
      <c r="Z2135" s="274">
        <v>0</v>
      </c>
      <c r="AA2135" s="274">
        <v>0</v>
      </c>
      <c r="AB2135" s="274">
        <v>0.15045</v>
      </c>
      <c r="AC2135" s="274">
        <v>7.0800000000000002E-2</v>
      </c>
      <c r="AD2135" s="274">
        <v>0.11731000000000003</v>
      </c>
      <c r="AE2135" s="274">
        <v>0</v>
      </c>
      <c r="AF2135" s="272">
        <f t="shared" si="135"/>
        <v>1</v>
      </c>
      <c r="AG2135" s="196">
        <f t="shared" si="132"/>
        <v>0.66950999999999994</v>
      </c>
    </row>
    <row r="2136" spans="1:33" s="23" customFormat="1" x14ac:dyDescent="0.25">
      <c r="A2136" s="1">
        <v>1980</v>
      </c>
      <c r="B2136" s="1" t="s">
        <v>18</v>
      </c>
      <c r="C2136" s="1" t="str">
        <f t="shared" si="133"/>
        <v>1980ON</v>
      </c>
      <c r="D2136" s="1" t="s">
        <v>56</v>
      </c>
      <c r="E2136" s="1" t="str">
        <f t="shared" si="134"/>
        <v>1980ONICI</v>
      </c>
      <c r="F2136" s="196">
        <v>0.11897000000000001</v>
      </c>
      <c r="G2136" s="196">
        <v>0.37048999999999999</v>
      </c>
      <c r="H2136" s="196">
        <v>0</v>
      </c>
      <c r="I2136" s="196">
        <v>5.5129999999999998E-2</v>
      </c>
      <c r="J2136" s="196">
        <v>0.11294</v>
      </c>
      <c r="K2136" s="196">
        <v>0</v>
      </c>
      <c r="L2136" s="196">
        <v>0</v>
      </c>
      <c r="M2136" s="196">
        <v>0</v>
      </c>
      <c r="N2136" s="196">
        <v>9.0699999999999999E-3</v>
      </c>
      <c r="O2136" s="196">
        <v>0</v>
      </c>
      <c r="P2136" s="196">
        <v>8.0669999999999881E-2</v>
      </c>
      <c r="Q2136" s="196">
        <v>0</v>
      </c>
      <c r="R2136" s="196">
        <v>0</v>
      </c>
      <c r="S2136" s="196">
        <v>3.2930000000000001E-2</v>
      </c>
      <c r="T2136" s="196">
        <v>0</v>
      </c>
      <c r="U2136" s="196">
        <v>7.8810000000000005E-2</v>
      </c>
      <c r="V2136" s="196">
        <v>0</v>
      </c>
      <c r="W2136" s="196">
        <v>6.6360000000000002E-2</v>
      </c>
      <c r="X2136" s="196">
        <v>4.1270000000000001E-2</v>
      </c>
      <c r="Y2136" s="197">
        <v>0</v>
      </c>
      <c r="Z2136" s="196">
        <v>0</v>
      </c>
      <c r="AA2136" s="196">
        <v>3.64E-3</v>
      </c>
      <c r="AB2136" s="196">
        <v>1.393E-2</v>
      </c>
      <c r="AC2136" s="196">
        <v>6.5500000000000003E-3</v>
      </c>
      <c r="AD2136" s="196">
        <v>9.2399999999999999E-3</v>
      </c>
      <c r="AE2136" s="196">
        <v>0</v>
      </c>
      <c r="AF2136" s="272">
        <f t="shared" si="135"/>
        <v>1</v>
      </c>
      <c r="AG2136" s="196">
        <f t="shared" si="132"/>
        <v>0.25273000000000001</v>
      </c>
    </row>
    <row r="2137" spans="1:33" s="23" customFormat="1" x14ac:dyDescent="0.25">
      <c r="A2137" s="1">
        <v>1980</v>
      </c>
      <c r="B2137" s="1" t="s">
        <v>18</v>
      </c>
      <c r="C2137" s="1" t="str">
        <f t="shared" si="133"/>
        <v>1980ON</v>
      </c>
      <c r="D2137" s="1" t="s">
        <v>58</v>
      </c>
      <c r="E2137" s="1" t="str">
        <f t="shared" si="134"/>
        <v>1980ONResidential</v>
      </c>
      <c r="F2137" s="196">
        <v>0.11897000000000001</v>
      </c>
      <c r="G2137" s="196">
        <v>0.37048999999999999</v>
      </c>
      <c r="H2137" s="196">
        <v>0</v>
      </c>
      <c r="I2137" s="196">
        <v>5.5129999999999998E-2</v>
      </c>
      <c r="J2137" s="196">
        <v>0.11294</v>
      </c>
      <c r="K2137" s="196">
        <v>0</v>
      </c>
      <c r="L2137" s="196">
        <v>0</v>
      </c>
      <c r="M2137" s="196">
        <v>0</v>
      </c>
      <c r="N2137" s="196">
        <v>9.0699999999999999E-3</v>
      </c>
      <c r="O2137" s="196">
        <v>0</v>
      </c>
      <c r="P2137" s="196">
        <v>8.0669999999999881E-2</v>
      </c>
      <c r="Q2137" s="196">
        <v>0</v>
      </c>
      <c r="R2137" s="196">
        <v>0</v>
      </c>
      <c r="S2137" s="196">
        <v>3.2930000000000001E-2</v>
      </c>
      <c r="T2137" s="196">
        <v>0</v>
      </c>
      <c r="U2137" s="196">
        <v>7.8810000000000005E-2</v>
      </c>
      <c r="V2137" s="196">
        <v>0</v>
      </c>
      <c r="W2137" s="196">
        <v>6.6360000000000002E-2</v>
      </c>
      <c r="X2137" s="196">
        <v>4.1270000000000001E-2</v>
      </c>
      <c r="Y2137" s="196">
        <v>0</v>
      </c>
      <c r="Z2137" s="196">
        <v>0</v>
      </c>
      <c r="AA2137" s="196">
        <v>3.64E-3</v>
      </c>
      <c r="AB2137" s="196">
        <v>1.393E-2</v>
      </c>
      <c r="AC2137" s="196">
        <v>6.5500000000000003E-3</v>
      </c>
      <c r="AD2137" s="196">
        <v>9.2399999999999999E-3</v>
      </c>
      <c r="AE2137" s="196">
        <v>0</v>
      </c>
      <c r="AF2137" s="272">
        <f t="shared" si="135"/>
        <v>1</v>
      </c>
      <c r="AG2137" s="196">
        <f t="shared" si="132"/>
        <v>0.25273000000000001</v>
      </c>
    </row>
    <row r="2138" spans="1:33" s="23" customFormat="1" x14ac:dyDescent="0.25">
      <c r="A2138" s="1">
        <v>1981</v>
      </c>
      <c r="B2138" s="1" t="s">
        <v>18</v>
      </c>
      <c r="C2138" s="1" t="str">
        <f t="shared" si="133"/>
        <v>1981ON</v>
      </c>
      <c r="D2138" s="1" t="s">
        <v>57</v>
      </c>
      <c r="E2138" s="1" t="str">
        <f t="shared" si="134"/>
        <v>1981ONC&amp;D</v>
      </c>
      <c r="F2138" s="274">
        <v>0</v>
      </c>
      <c r="G2138" s="274">
        <v>1.0829999999999999E-2</v>
      </c>
      <c r="H2138" s="274">
        <v>0</v>
      </c>
      <c r="I2138" s="274">
        <v>0.31966</v>
      </c>
      <c r="J2138" s="274">
        <v>0</v>
      </c>
      <c r="K2138" s="274">
        <v>0</v>
      </c>
      <c r="L2138" s="274">
        <v>0</v>
      </c>
      <c r="M2138" s="274">
        <v>0</v>
      </c>
      <c r="N2138" s="274">
        <v>0</v>
      </c>
      <c r="O2138" s="274">
        <v>0</v>
      </c>
      <c r="P2138" s="274">
        <v>0</v>
      </c>
      <c r="Q2138" s="274">
        <v>0</v>
      </c>
      <c r="R2138" s="274">
        <v>0</v>
      </c>
      <c r="S2138" s="274">
        <v>0</v>
      </c>
      <c r="T2138" s="274">
        <v>0.29006999999999999</v>
      </c>
      <c r="U2138" s="274">
        <v>0</v>
      </c>
      <c r="V2138" s="274">
        <v>0</v>
      </c>
      <c r="W2138" s="274">
        <v>4.0879999999999972E-2</v>
      </c>
      <c r="X2138" s="274">
        <v>0</v>
      </c>
      <c r="Y2138" s="274">
        <v>0</v>
      </c>
      <c r="Z2138" s="274">
        <v>0</v>
      </c>
      <c r="AA2138" s="274">
        <v>0</v>
      </c>
      <c r="AB2138" s="274">
        <v>0.15045</v>
      </c>
      <c r="AC2138" s="274">
        <v>7.0800000000000002E-2</v>
      </c>
      <c r="AD2138" s="274">
        <v>0.11731000000000003</v>
      </c>
      <c r="AE2138" s="274">
        <v>0</v>
      </c>
      <c r="AF2138" s="272">
        <f t="shared" si="135"/>
        <v>1</v>
      </c>
      <c r="AG2138" s="196">
        <f t="shared" si="132"/>
        <v>0.66950999999999994</v>
      </c>
    </row>
    <row r="2139" spans="1:33" s="23" customFormat="1" x14ac:dyDescent="0.25">
      <c r="A2139" s="1">
        <v>1981</v>
      </c>
      <c r="B2139" s="1" t="s">
        <v>18</v>
      </c>
      <c r="C2139" s="1" t="str">
        <f t="shared" si="133"/>
        <v>1981ON</v>
      </c>
      <c r="D2139" s="1" t="s">
        <v>56</v>
      </c>
      <c r="E2139" s="1" t="str">
        <f t="shared" si="134"/>
        <v>1981ONICI</v>
      </c>
      <c r="F2139" s="196">
        <v>0.11897000000000001</v>
      </c>
      <c r="G2139" s="196">
        <v>0.37048999999999999</v>
      </c>
      <c r="H2139" s="196">
        <v>0</v>
      </c>
      <c r="I2139" s="196">
        <v>5.5129999999999998E-2</v>
      </c>
      <c r="J2139" s="196">
        <v>0.11294</v>
      </c>
      <c r="K2139" s="196">
        <v>0</v>
      </c>
      <c r="L2139" s="196">
        <v>0</v>
      </c>
      <c r="M2139" s="196">
        <v>0</v>
      </c>
      <c r="N2139" s="196">
        <v>9.0699999999999999E-3</v>
      </c>
      <c r="O2139" s="196">
        <v>0</v>
      </c>
      <c r="P2139" s="196">
        <v>8.0669999999999881E-2</v>
      </c>
      <c r="Q2139" s="196">
        <v>0</v>
      </c>
      <c r="R2139" s="196">
        <v>0</v>
      </c>
      <c r="S2139" s="196">
        <v>3.2930000000000001E-2</v>
      </c>
      <c r="T2139" s="196">
        <v>0</v>
      </c>
      <c r="U2139" s="196">
        <v>7.8810000000000005E-2</v>
      </c>
      <c r="V2139" s="196">
        <v>0</v>
      </c>
      <c r="W2139" s="196">
        <v>6.6360000000000002E-2</v>
      </c>
      <c r="X2139" s="196">
        <v>4.1270000000000001E-2</v>
      </c>
      <c r="Y2139" s="196">
        <v>0</v>
      </c>
      <c r="Z2139" s="196">
        <v>0</v>
      </c>
      <c r="AA2139" s="196">
        <v>3.64E-3</v>
      </c>
      <c r="AB2139" s="196">
        <v>1.393E-2</v>
      </c>
      <c r="AC2139" s="196">
        <v>6.5500000000000003E-3</v>
      </c>
      <c r="AD2139" s="196">
        <v>9.2399999999999999E-3</v>
      </c>
      <c r="AE2139" s="196">
        <v>0</v>
      </c>
      <c r="AF2139" s="272">
        <f t="shared" si="135"/>
        <v>1</v>
      </c>
      <c r="AG2139" s="196">
        <f t="shared" si="132"/>
        <v>0.25273000000000001</v>
      </c>
    </row>
    <row r="2140" spans="1:33" s="23" customFormat="1" x14ac:dyDescent="0.25">
      <c r="A2140" s="1">
        <v>1981</v>
      </c>
      <c r="B2140" s="1" t="s">
        <v>18</v>
      </c>
      <c r="C2140" s="1" t="str">
        <f t="shared" si="133"/>
        <v>1981ON</v>
      </c>
      <c r="D2140" s="1" t="s">
        <v>58</v>
      </c>
      <c r="E2140" s="1" t="str">
        <f t="shared" si="134"/>
        <v>1981ONResidential</v>
      </c>
      <c r="F2140" s="196">
        <v>0.11897000000000001</v>
      </c>
      <c r="G2140" s="196">
        <v>0.37048999999999999</v>
      </c>
      <c r="H2140" s="196">
        <v>0</v>
      </c>
      <c r="I2140" s="196">
        <v>5.5129999999999998E-2</v>
      </c>
      <c r="J2140" s="196">
        <v>0.11294</v>
      </c>
      <c r="K2140" s="196">
        <v>0</v>
      </c>
      <c r="L2140" s="196">
        <v>0</v>
      </c>
      <c r="M2140" s="196">
        <v>0</v>
      </c>
      <c r="N2140" s="196">
        <v>9.0699999999999999E-3</v>
      </c>
      <c r="O2140" s="196">
        <v>0</v>
      </c>
      <c r="P2140" s="196">
        <v>8.0669999999999881E-2</v>
      </c>
      <c r="Q2140" s="196">
        <v>0</v>
      </c>
      <c r="R2140" s="196">
        <v>0</v>
      </c>
      <c r="S2140" s="196">
        <v>3.2930000000000001E-2</v>
      </c>
      <c r="T2140" s="196">
        <v>0</v>
      </c>
      <c r="U2140" s="196">
        <v>7.8810000000000005E-2</v>
      </c>
      <c r="V2140" s="196">
        <v>0</v>
      </c>
      <c r="W2140" s="196">
        <v>6.6360000000000002E-2</v>
      </c>
      <c r="X2140" s="196">
        <v>4.1270000000000001E-2</v>
      </c>
      <c r="Y2140" s="196">
        <v>0</v>
      </c>
      <c r="Z2140" s="196">
        <v>0</v>
      </c>
      <c r="AA2140" s="196">
        <v>3.64E-3</v>
      </c>
      <c r="AB2140" s="196">
        <v>1.393E-2</v>
      </c>
      <c r="AC2140" s="196">
        <v>6.5500000000000003E-3</v>
      </c>
      <c r="AD2140" s="196">
        <v>9.2399999999999999E-3</v>
      </c>
      <c r="AE2140" s="196">
        <v>0</v>
      </c>
      <c r="AF2140" s="272">
        <f t="shared" si="135"/>
        <v>1</v>
      </c>
      <c r="AG2140" s="196">
        <f t="shared" si="132"/>
        <v>0.25273000000000001</v>
      </c>
    </row>
    <row r="2141" spans="1:33" s="23" customFormat="1" x14ac:dyDescent="0.25">
      <c r="A2141" s="1">
        <v>1982</v>
      </c>
      <c r="B2141" s="1" t="s">
        <v>18</v>
      </c>
      <c r="C2141" s="1" t="str">
        <f t="shared" si="133"/>
        <v>1982ON</v>
      </c>
      <c r="D2141" s="1" t="s">
        <v>57</v>
      </c>
      <c r="E2141" s="1" t="str">
        <f t="shared" si="134"/>
        <v>1982ONC&amp;D</v>
      </c>
      <c r="F2141" s="274">
        <v>0</v>
      </c>
      <c r="G2141" s="274">
        <v>1.0829999999999999E-2</v>
      </c>
      <c r="H2141" s="274">
        <v>0</v>
      </c>
      <c r="I2141" s="274">
        <v>0.31966</v>
      </c>
      <c r="J2141" s="274">
        <v>0</v>
      </c>
      <c r="K2141" s="274">
        <v>0</v>
      </c>
      <c r="L2141" s="274">
        <v>0</v>
      </c>
      <c r="M2141" s="274">
        <v>0</v>
      </c>
      <c r="N2141" s="274">
        <v>0</v>
      </c>
      <c r="O2141" s="274">
        <v>0</v>
      </c>
      <c r="P2141" s="274">
        <v>0</v>
      </c>
      <c r="Q2141" s="274">
        <v>0</v>
      </c>
      <c r="R2141" s="274">
        <v>0</v>
      </c>
      <c r="S2141" s="274">
        <v>0</v>
      </c>
      <c r="T2141" s="274">
        <v>0.29006999999999999</v>
      </c>
      <c r="U2141" s="274">
        <v>0</v>
      </c>
      <c r="V2141" s="274">
        <v>0</v>
      </c>
      <c r="W2141" s="274">
        <v>4.0879999999999972E-2</v>
      </c>
      <c r="X2141" s="274">
        <v>0</v>
      </c>
      <c r="Y2141" s="274">
        <v>0</v>
      </c>
      <c r="Z2141" s="274">
        <v>0</v>
      </c>
      <c r="AA2141" s="274">
        <v>0</v>
      </c>
      <c r="AB2141" s="274">
        <v>0.15045</v>
      </c>
      <c r="AC2141" s="274">
        <v>7.0800000000000002E-2</v>
      </c>
      <c r="AD2141" s="274">
        <v>0.11731000000000003</v>
      </c>
      <c r="AE2141" s="274">
        <v>0</v>
      </c>
      <c r="AF2141" s="272">
        <f t="shared" si="135"/>
        <v>1</v>
      </c>
      <c r="AG2141" s="196">
        <f t="shared" si="132"/>
        <v>0.66950999999999994</v>
      </c>
    </row>
    <row r="2142" spans="1:33" s="23" customFormat="1" x14ac:dyDescent="0.25">
      <c r="A2142" s="1">
        <v>1982</v>
      </c>
      <c r="B2142" s="1" t="s">
        <v>18</v>
      </c>
      <c r="C2142" s="1" t="str">
        <f t="shared" si="133"/>
        <v>1982ON</v>
      </c>
      <c r="D2142" s="1" t="s">
        <v>56</v>
      </c>
      <c r="E2142" s="1" t="str">
        <f t="shared" si="134"/>
        <v>1982ONICI</v>
      </c>
      <c r="F2142" s="196">
        <v>0.11897000000000001</v>
      </c>
      <c r="G2142" s="196">
        <v>0.37048999999999999</v>
      </c>
      <c r="H2142" s="196">
        <v>0</v>
      </c>
      <c r="I2142" s="196">
        <v>5.5129999999999998E-2</v>
      </c>
      <c r="J2142" s="196">
        <v>0.11294</v>
      </c>
      <c r="K2142" s="196">
        <v>0</v>
      </c>
      <c r="L2142" s="196">
        <v>0</v>
      </c>
      <c r="M2142" s="196">
        <v>0</v>
      </c>
      <c r="N2142" s="196">
        <v>9.0699999999999999E-3</v>
      </c>
      <c r="O2142" s="196">
        <v>0</v>
      </c>
      <c r="P2142" s="196">
        <v>8.0669999999999881E-2</v>
      </c>
      <c r="Q2142" s="196">
        <v>0</v>
      </c>
      <c r="R2142" s="196">
        <v>0</v>
      </c>
      <c r="S2142" s="196">
        <v>3.2930000000000001E-2</v>
      </c>
      <c r="T2142" s="196">
        <v>0</v>
      </c>
      <c r="U2142" s="196">
        <v>7.8810000000000005E-2</v>
      </c>
      <c r="V2142" s="196">
        <v>0</v>
      </c>
      <c r="W2142" s="196">
        <v>6.6360000000000002E-2</v>
      </c>
      <c r="X2142" s="196">
        <v>4.1270000000000001E-2</v>
      </c>
      <c r="Y2142" s="196">
        <v>0</v>
      </c>
      <c r="Z2142" s="196">
        <v>0</v>
      </c>
      <c r="AA2142" s="196">
        <v>3.64E-3</v>
      </c>
      <c r="AB2142" s="196">
        <v>1.393E-2</v>
      </c>
      <c r="AC2142" s="196">
        <v>6.5500000000000003E-3</v>
      </c>
      <c r="AD2142" s="196">
        <v>9.2399999999999999E-3</v>
      </c>
      <c r="AE2142" s="196">
        <v>0</v>
      </c>
      <c r="AF2142" s="272">
        <f t="shared" si="135"/>
        <v>1</v>
      </c>
      <c r="AG2142" s="196">
        <f t="shared" si="132"/>
        <v>0.25273000000000001</v>
      </c>
    </row>
    <row r="2143" spans="1:33" s="23" customFormat="1" x14ac:dyDescent="0.25">
      <c r="A2143" s="1">
        <v>1982</v>
      </c>
      <c r="B2143" s="1" t="s">
        <v>18</v>
      </c>
      <c r="C2143" s="1" t="str">
        <f t="shared" si="133"/>
        <v>1982ON</v>
      </c>
      <c r="D2143" s="1" t="s">
        <v>58</v>
      </c>
      <c r="E2143" s="1" t="str">
        <f t="shared" si="134"/>
        <v>1982ONResidential</v>
      </c>
      <c r="F2143" s="196">
        <v>0.11897000000000001</v>
      </c>
      <c r="G2143" s="196">
        <v>0.37048999999999999</v>
      </c>
      <c r="H2143" s="196">
        <v>0</v>
      </c>
      <c r="I2143" s="196">
        <v>5.5129999999999998E-2</v>
      </c>
      <c r="J2143" s="196">
        <v>0.11294</v>
      </c>
      <c r="K2143" s="196">
        <v>0</v>
      </c>
      <c r="L2143" s="196">
        <v>0</v>
      </c>
      <c r="M2143" s="196">
        <v>0</v>
      </c>
      <c r="N2143" s="196">
        <v>9.0699999999999999E-3</v>
      </c>
      <c r="O2143" s="196">
        <v>0</v>
      </c>
      <c r="P2143" s="196">
        <v>8.0669999999999881E-2</v>
      </c>
      <c r="Q2143" s="196">
        <v>0</v>
      </c>
      <c r="R2143" s="196">
        <v>0</v>
      </c>
      <c r="S2143" s="196">
        <v>3.2930000000000001E-2</v>
      </c>
      <c r="T2143" s="196">
        <v>0</v>
      </c>
      <c r="U2143" s="196">
        <v>7.8810000000000005E-2</v>
      </c>
      <c r="V2143" s="196">
        <v>0</v>
      </c>
      <c r="W2143" s="196">
        <v>6.6360000000000002E-2</v>
      </c>
      <c r="X2143" s="196">
        <v>4.1270000000000001E-2</v>
      </c>
      <c r="Y2143" s="196">
        <v>0</v>
      </c>
      <c r="Z2143" s="196">
        <v>0</v>
      </c>
      <c r="AA2143" s="196">
        <v>3.64E-3</v>
      </c>
      <c r="AB2143" s="196">
        <v>1.393E-2</v>
      </c>
      <c r="AC2143" s="196">
        <v>6.5500000000000003E-3</v>
      </c>
      <c r="AD2143" s="196">
        <v>9.2399999999999999E-3</v>
      </c>
      <c r="AE2143" s="196">
        <v>0</v>
      </c>
      <c r="AF2143" s="272">
        <f t="shared" si="135"/>
        <v>1</v>
      </c>
      <c r="AG2143" s="196">
        <f t="shared" si="132"/>
        <v>0.25273000000000001</v>
      </c>
    </row>
    <row r="2144" spans="1:33" s="23" customFormat="1" x14ac:dyDescent="0.25">
      <c r="A2144" s="1">
        <v>1983</v>
      </c>
      <c r="B2144" s="1" t="s">
        <v>18</v>
      </c>
      <c r="C2144" s="1" t="str">
        <f t="shared" si="133"/>
        <v>1983ON</v>
      </c>
      <c r="D2144" s="1" t="s">
        <v>57</v>
      </c>
      <c r="E2144" s="1" t="str">
        <f t="shared" si="134"/>
        <v>1983ONC&amp;D</v>
      </c>
      <c r="F2144" s="274">
        <v>0</v>
      </c>
      <c r="G2144" s="274">
        <v>1.0829999999999999E-2</v>
      </c>
      <c r="H2144" s="274">
        <v>0</v>
      </c>
      <c r="I2144" s="274">
        <v>0.31966</v>
      </c>
      <c r="J2144" s="274">
        <v>0</v>
      </c>
      <c r="K2144" s="274">
        <v>0</v>
      </c>
      <c r="L2144" s="274">
        <v>0</v>
      </c>
      <c r="M2144" s="274">
        <v>0</v>
      </c>
      <c r="N2144" s="274">
        <v>0</v>
      </c>
      <c r="O2144" s="274">
        <v>0</v>
      </c>
      <c r="P2144" s="274">
        <v>0</v>
      </c>
      <c r="Q2144" s="274">
        <v>0</v>
      </c>
      <c r="R2144" s="274">
        <v>0</v>
      </c>
      <c r="S2144" s="274">
        <v>0</v>
      </c>
      <c r="T2144" s="274">
        <v>0.29006999999999999</v>
      </c>
      <c r="U2144" s="274">
        <v>0</v>
      </c>
      <c r="V2144" s="274">
        <v>0</v>
      </c>
      <c r="W2144" s="274">
        <v>4.0879999999999972E-2</v>
      </c>
      <c r="X2144" s="274">
        <v>0</v>
      </c>
      <c r="Y2144" s="274">
        <v>0</v>
      </c>
      <c r="Z2144" s="274">
        <v>0</v>
      </c>
      <c r="AA2144" s="274">
        <v>0</v>
      </c>
      <c r="AB2144" s="274">
        <v>0.15045</v>
      </c>
      <c r="AC2144" s="274">
        <v>7.0800000000000002E-2</v>
      </c>
      <c r="AD2144" s="274">
        <v>0.11731000000000003</v>
      </c>
      <c r="AE2144" s="274">
        <v>0</v>
      </c>
      <c r="AF2144" s="272">
        <f t="shared" si="135"/>
        <v>1</v>
      </c>
      <c r="AG2144" s="196">
        <f t="shared" si="132"/>
        <v>0.66950999999999994</v>
      </c>
    </row>
    <row r="2145" spans="1:33" s="23" customFormat="1" x14ac:dyDescent="0.25">
      <c r="A2145" s="1">
        <v>1983</v>
      </c>
      <c r="B2145" s="1" t="s">
        <v>18</v>
      </c>
      <c r="C2145" s="1" t="str">
        <f t="shared" si="133"/>
        <v>1983ON</v>
      </c>
      <c r="D2145" s="1" t="s">
        <v>56</v>
      </c>
      <c r="E2145" s="1" t="str">
        <f t="shared" si="134"/>
        <v>1983ONICI</v>
      </c>
      <c r="F2145" s="196">
        <v>0.11897000000000001</v>
      </c>
      <c r="G2145" s="196">
        <v>0.37048999999999999</v>
      </c>
      <c r="H2145" s="196">
        <v>0</v>
      </c>
      <c r="I2145" s="196">
        <v>5.5129999999999998E-2</v>
      </c>
      <c r="J2145" s="196">
        <v>0.11294</v>
      </c>
      <c r="K2145" s="196">
        <v>0</v>
      </c>
      <c r="L2145" s="196">
        <v>0</v>
      </c>
      <c r="M2145" s="196">
        <v>0</v>
      </c>
      <c r="N2145" s="196">
        <v>9.0699999999999999E-3</v>
      </c>
      <c r="O2145" s="196">
        <v>0</v>
      </c>
      <c r="P2145" s="196">
        <v>8.0669999999999881E-2</v>
      </c>
      <c r="Q2145" s="196">
        <v>0</v>
      </c>
      <c r="R2145" s="196">
        <v>0</v>
      </c>
      <c r="S2145" s="196">
        <v>3.2930000000000001E-2</v>
      </c>
      <c r="T2145" s="196">
        <v>0</v>
      </c>
      <c r="U2145" s="196">
        <v>7.8810000000000005E-2</v>
      </c>
      <c r="V2145" s="196">
        <v>0</v>
      </c>
      <c r="W2145" s="196">
        <v>6.6360000000000002E-2</v>
      </c>
      <c r="X2145" s="196">
        <v>4.1270000000000001E-2</v>
      </c>
      <c r="Y2145" s="196">
        <v>0</v>
      </c>
      <c r="Z2145" s="196">
        <v>0</v>
      </c>
      <c r="AA2145" s="196">
        <v>3.64E-3</v>
      </c>
      <c r="AB2145" s="196">
        <v>1.393E-2</v>
      </c>
      <c r="AC2145" s="196">
        <v>6.5500000000000003E-3</v>
      </c>
      <c r="AD2145" s="196">
        <v>9.2399999999999999E-3</v>
      </c>
      <c r="AE2145" s="196">
        <v>0</v>
      </c>
      <c r="AF2145" s="272">
        <f t="shared" si="135"/>
        <v>1</v>
      </c>
      <c r="AG2145" s="196">
        <f t="shared" si="132"/>
        <v>0.25273000000000001</v>
      </c>
    </row>
    <row r="2146" spans="1:33" s="23" customFormat="1" x14ac:dyDescent="0.25">
      <c r="A2146" s="1">
        <v>1983</v>
      </c>
      <c r="B2146" s="1" t="s">
        <v>18</v>
      </c>
      <c r="C2146" s="1" t="str">
        <f t="shared" si="133"/>
        <v>1983ON</v>
      </c>
      <c r="D2146" s="1" t="s">
        <v>58</v>
      </c>
      <c r="E2146" s="1" t="str">
        <f t="shared" si="134"/>
        <v>1983ONResidential</v>
      </c>
      <c r="F2146" s="196">
        <v>0.11897000000000001</v>
      </c>
      <c r="G2146" s="196">
        <v>0.37048999999999999</v>
      </c>
      <c r="H2146" s="196">
        <v>0</v>
      </c>
      <c r="I2146" s="196">
        <v>5.5129999999999998E-2</v>
      </c>
      <c r="J2146" s="196">
        <v>0.11294</v>
      </c>
      <c r="K2146" s="196">
        <v>0</v>
      </c>
      <c r="L2146" s="196">
        <v>0</v>
      </c>
      <c r="M2146" s="196">
        <v>0</v>
      </c>
      <c r="N2146" s="196">
        <v>9.0699999999999999E-3</v>
      </c>
      <c r="O2146" s="196">
        <v>0</v>
      </c>
      <c r="P2146" s="196">
        <v>8.0669999999999881E-2</v>
      </c>
      <c r="Q2146" s="196">
        <v>0</v>
      </c>
      <c r="R2146" s="196">
        <v>0</v>
      </c>
      <c r="S2146" s="196">
        <v>3.2930000000000001E-2</v>
      </c>
      <c r="T2146" s="196">
        <v>0</v>
      </c>
      <c r="U2146" s="196">
        <v>7.8810000000000005E-2</v>
      </c>
      <c r="V2146" s="196">
        <v>0</v>
      </c>
      <c r="W2146" s="196">
        <v>6.6360000000000002E-2</v>
      </c>
      <c r="X2146" s="196">
        <v>4.1270000000000001E-2</v>
      </c>
      <c r="Y2146" s="196">
        <v>0</v>
      </c>
      <c r="Z2146" s="196">
        <v>0</v>
      </c>
      <c r="AA2146" s="196">
        <v>3.64E-3</v>
      </c>
      <c r="AB2146" s="196">
        <v>1.393E-2</v>
      </c>
      <c r="AC2146" s="196">
        <v>6.5500000000000003E-3</v>
      </c>
      <c r="AD2146" s="196">
        <v>9.2399999999999999E-3</v>
      </c>
      <c r="AE2146" s="196">
        <v>0</v>
      </c>
      <c r="AF2146" s="272">
        <f t="shared" si="135"/>
        <v>1</v>
      </c>
      <c r="AG2146" s="196">
        <f t="shared" si="132"/>
        <v>0.25273000000000001</v>
      </c>
    </row>
    <row r="2147" spans="1:33" s="23" customFormat="1" x14ac:dyDescent="0.25">
      <c r="A2147" s="1">
        <v>1984</v>
      </c>
      <c r="B2147" s="1" t="s">
        <v>18</v>
      </c>
      <c r="C2147" s="1" t="str">
        <f t="shared" si="133"/>
        <v>1984ON</v>
      </c>
      <c r="D2147" s="1" t="s">
        <v>57</v>
      </c>
      <c r="E2147" s="1" t="str">
        <f t="shared" si="134"/>
        <v>1984ONC&amp;D</v>
      </c>
      <c r="F2147" s="274">
        <v>0</v>
      </c>
      <c r="G2147" s="274">
        <v>1.0829999999999999E-2</v>
      </c>
      <c r="H2147" s="274">
        <v>0</v>
      </c>
      <c r="I2147" s="274">
        <v>0.31966</v>
      </c>
      <c r="J2147" s="274">
        <v>0</v>
      </c>
      <c r="K2147" s="274">
        <v>0</v>
      </c>
      <c r="L2147" s="274">
        <v>0</v>
      </c>
      <c r="M2147" s="274">
        <v>0</v>
      </c>
      <c r="N2147" s="274">
        <v>0</v>
      </c>
      <c r="O2147" s="274">
        <v>0</v>
      </c>
      <c r="P2147" s="274">
        <v>0</v>
      </c>
      <c r="Q2147" s="274">
        <v>0</v>
      </c>
      <c r="R2147" s="274">
        <v>0</v>
      </c>
      <c r="S2147" s="274">
        <v>0</v>
      </c>
      <c r="T2147" s="274">
        <v>0.29006999999999999</v>
      </c>
      <c r="U2147" s="274">
        <v>0</v>
      </c>
      <c r="V2147" s="274">
        <v>0</v>
      </c>
      <c r="W2147" s="274">
        <v>4.0879999999999972E-2</v>
      </c>
      <c r="X2147" s="274">
        <v>0</v>
      </c>
      <c r="Y2147" s="274">
        <v>0</v>
      </c>
      <c r="Z2147" s="274">
        <v>0</v>
      </c>
      <c r="AA2147" s="274">
        <v>0</v>
      </c>
      <c r="AB2147" s="274">
        <v>0.15045</v>
      </c>
      <c r="AC2147" s="274">
        <v>7.0800000000000002E-2</v>
      </c>
      <c r="AD2147" s="274">
        <v>0.11731000000000003</v>
      </c>
      <c r="AE2147" s="274">
        <v>0</v>
      </c>
      <c r="AF2147" s="272">
        <f t="shared" si="135"/>
        <v>1</v>
      </c>
      <c r="AG2147" s="196">
        <f t="shared" si="132"/>
        <v>0.66950999999999994</v>
      </c>
    </row>
    <row r="2148" spans="1:33" s="23" customFormat="1" x14ac:dyDescent="0.25">
      <c r="A2148" s="1">
        <v>1984</v>
      </c>
      <c r="B2148" s="1" t="s">
        <v>18</v>
      </c>
      <c r="C2148" s="1" t="str">
        <f t="shared" si="133"/>
        <v>1984ON</v>
      </c>
      <c r="D2148" s="1" t="s">
        <v>56</v>
      </c>
      <c r="E2148" s="1" t="str">
        <f t="shared" si="134"/>
        <v>1984ONICI</v>
      </c>
      <c r="F2148" s="196">
        <v>0.11897000000000001</v>
      </c>
      <c r="G2148" s="196">
        <v>0.37048999999999999</v>
      </c>
      <c r="H2148" s="196">
        <v>0</v>
      </c>
      <c r="I2148" s="196">
        <v>5.5129999999999998E-2</v>
      </c>
      <c r="J2148" s="196">
        <v>0.11294</v>
      </c>
      <c r="K2148" s="196">
        <v>0</v>
      </c>
      <c r="L2148" s="196">
        <v>0</v>
      </c>
      <c r="M2148" s="196">
        <v>0</v>
      </c>
      <c r="N2148" s="196">
        <v>9.0699999999999999E-3</v>
      </c>
      <c r="O2148" s="196">
        <v>0</v>
      </c>
      <c r="P2148" s="196">
        <v>8.0669999999999881E-2</v>
      </c>
      <c r="Q2148" s="196">
        <v>0</v>
      </c>
      <c r="R2148" s="196">
        <v>0</v>
      </c>
      <c r="S2148" s="196">
        <v>3.2930000000000001E-2</v>
      </c>
      <c r="T2148" s="196">
        <v>0</v>
      </c>
      <c r="U2148" s="196">
        <v>7.8810000000000005E-2</v>
      </c>
      <c r="V2148" s="196">
        <v>0</v>
      </c>
      <c r="W2148" s="196">
        <v>6.6360000000000002E-2</v>
      </c>
      <c r="X2148" s="196">
        <v>4.1270000000000001E-2</v>
      </c>
      <c r="Y2148" s="196">
        <v>0</v>
      </c>
      <c r="Z2148" s="196">
        <v>0</v>
      </c>
      <c r="AA2148" s="196">
        <v>3.64E-3</v>
      </c>
      <c r="AB2148" s="196">
        <v>1.393E-2</v>
      </c>
      <c r="AC2148" s="196">
        <v>6.5500000000000003E-3</v>
      </c>
      <c r="AD2148" s="196">
        <v>9.2399999999999999E-3</v>
      </c>
      <c r="AE2148" s="196">
        <v>0</v>
      </c>
      <c r="AF2148" s="272">
        <f t="shared" si="135"/>
        <v>1</v>
      </c>
      <c r="AG2148" s="196">
        <f t="shared" si="132"/>
        <v>0.25273000000000001</v>
      </c>
    </row>
    <row r="2149" spans="1:33" s="23" customFormat="1" x14ac:dyDescent="0.25">
      <c r="A2149" s="1">
        <v>1984</v>
      </c>
      <c r="B2149" s="1" t="s">
        <v>18</v>
      </c>
      <c r="C2149" s="1" t="str">
        <f t="shared" si="133"/>
        <v>1984ON</v>
      </c>
      <c r="D2149" s="1" t="s">
        <v>58</v>
      </c>
      <c r="E2149" s="1" t="str">
        <f t="shared" si="134"/>
        <v>1984ONResidential</v>
      </c>
      <c r="F2149" s="196">
        <v>0.11897000000000001</v>
      </c>
      <c r="G2149" s="196">
        <v>0.37048999999999999</v>
      </c>
      <c r="H2149" s="196">
        <v>0</v>
      </c>
      <c r="I2149" s="196">
        <v>5.5129999999999998E-2</v>
      </c>
      <c r="J2149" s="196">
        <v>0.11294</v>
      </c>
      <c r="K2149" s="196">
        <v>0</v>
      </c>
      <c r="L2149" s="196">
        <v>0</v>
      </c>
      <c r="M2149" s="196">
        <v>0</v>
      </c>
      <c r="N2149" s="196">
        <v>9.0699999999999999E-3</v>
      </c>
      <c r="O2149" s="196">
        <v>0</v>
      </c>
      <c r="P2149" s="196">
        <v>8.0669999999999881E-2</v>
      </c>
      <c r="Q2149" s="196">
        <v>0</v>
      </c>
      <c r="R2149" s="196">
        <v>0</v>
      </c>
      <c r="S2149" s="196">
        <v>3.2930000000000001E-2</v>
      </c>
      <c r="T2149" s="196">
        <v>0</v>
      </c>
      <c r="U2149" s="196">
        <v>7.8810000000000005E-2</v>
      </c>
      <c r="V2149" s="196">
        <v>0</v>
      </c>
      <c r="W2149" s="196">
        <v>6.6360000000000002E-2</v>
      </c>
      <c r="X2149" s="196">
        <v>4.1270000000000001E-2</v>
      </c>
      <c r="Y2149" s="196">
        <v>0</v>
      </c>
      <c r="Z2149" s="196">
        <v>0</v>
      </c>
      <c r="AA2149" s="196">
        <v>3.64E-3</v>
      </c>
      <c r="AB2149" s="196">
        <v>1.393E-2</v>
      </c>
      <c r="AC2149" s="196">
        <v>6.5500000000000003E-3</v>
      </c>
      <c r="AD2149" s="196">
        <v>9.2399999999999999E-3</v>
      </c>
      <c r="AE2149" s="196">
        <v>0</v>
      </c>
      <c r="AF2149" s="272">
        <f t="shared" si="135"/>
        <v>1</v>
      </c>
      <c r="AG2149" s="196">
        <f t="shared" si="132"/>
        <v>0.25273000000000001</v>
      </c>
    </row>
    <row r="2150" spans="1:33" s="23" customFormat="1" x14ac:dyDescent="0.25">
      <c r="A2150" s="1">
        <v>1985</v>
      </c>
      <c r="B2150" s="1" t="s">
        <v>18</v>
      </c>
      <c r="C2150" s="1" t="str">
        <f t="shared" si="133"/>
        <v>1985ON</v>
      </c>
      <c r="D2150" s="1" t="s">
        <v>57</v>
      </c>
      <c r="E2150" s="1" t="str">
        <f t="shared" si="134"/>
        <v>1985ONC&amp;D</v>
      </c>
      <c r="F2150" s="274">
        <v>0</v>
      </c>
      <c r="G2150" s="274">
        <v>1.0829999999999999E-2</v>
      </c>
      <c r="H2150" s="274">
        <v>0</v>
      </c>
      <c r="I2150" s="274">
        <v>0.31966</v>
      </c>
      <c r="J2150" s="274">
        <v>0</v>
      </c>
      <c r="K2150" s="274">
        <v>0</v>
      </c>
      <c r="L2150" s="274">
        <v>0</v>
      </c>
      <c r="M2150" s="274">
        <v>0</v>
      </c>
      <c r="N2150" s="274">
        <v>0</v>
      </c>
      <c r="O2150" s="274">
        <v>0</v>
      </c>
      <c r="P2150" s="274">
        <v>0</v>
      </c>
      <c r="Q2150" s="274">
        <v>0</v>
      </c>
      <c r="R2150" s="274">
        <v>0</v>
      </c>
      <c r="S2150" s="274">
        <v>0</v>
      </c>
      <c r="T2150" s="274">
        <v>0.29006999999999999</v>
      </c>
      <c r="U2150" s="274">
        <v>0</v>
      </c>
      <c r="V2150" s="274">
        <v>0</v>
      </c>
      <c r="W2150" s="274">
        <v>4.0879999999999972E-2</v>
      </c>
      <c r="X2150" s="274">
        <v>0</v>
      </c>
      <c r="Y2150" s="274">
        <v>0</v>
      </c>
      <c r="Z2150" s="274">
        <v>0</v>
      </c>
      <c r="AA2150" s="274">
        <v>0</v>
      </c>
      <c r="AB2150" s="274">
        <v>0.15045</v>
      </c>
      <c r="AC2150" s="274">
        <v>7.0800000000000002E-2</v>
      </c>
      <c r="AD2150" s="274">
        <v>0.11731000000000003</v>
      </c>
      <c r="AE2150" s="274">
        <v>0</v>
      </c>
      <c r="AF2150" s="272">
        <f t="shared" si="135"/>
        <v>1</v>
      </c>
      <c r="AG2150" s="196">
        <f t="shared" ref="AG2150:AG2213" si="136">SUM(S2150:AE2150)</f>
        <v>0.66950999999999994</v>
      </c>
    </row>
    <row r="2151" spans="1:33" s="23" customFormat="1" x14ac:dyDescent="0.25">
      <c r="A2151" s="1">
        <v>1985</v>
      </c>
      <c r="B2151" s="1" t="s">
        <v>18</v>
      </c>
      <c r="C2151" s="1" t="str">
        <f t="shared" si="133"/>
        <v>1985ON</v>
      </c>
      <c r="D2151" s="1" t="s">
        <v>56</v>
      </c>
      <c r="E2151" s="1" t="str">
        <f t="shared" si="134"/>
        <v>1985ONICI</v>
      </c>
      <c r="F2151" s="196">
        <v>0.11897000000000001</v>
      </c>
      <c r="G2151" s="196">
        <v>0.37048999999999999</v>
      </c>
      <c r="H2151" s="196">
        <v>0</v>
      </c>
      <c r="I2151" s="196">
        <v>5.5129999999999998E-2</v>
      </c>
      <c r="J2151" s="196">
        <v>0.11294</v>
      </c>
      <c r="K2151" s="196">
        <v>0</v>
      </c>
      <c r="L2151" s="196">
        <v>0</v>
      </c>
      <c r="M2151" s="196">
        <v>0</v>
      </c>
      <c r="N2151" s="196">
        <v>9.0699999999999999E-3</v>
      </c>
      <c r="O2151" s="196">
        <v>0</v>
      </c>
      <c r="P2151" s="196">
        <v>8.0669999999999881E-2</v>
      </c>
      <c r="Q2151" s="196">
        <v>0</v>
      </c>
      <c r="R2151" s="196">
        <v>0</v>
      </c>
      <c r="S2151" s="196">
        <v>3.2930000000000001E-2</v>
      </c>
      <c r="T2151" s="196">
        <v>0</v>
      </c>
      <c r="U2151" s="196">
        <v>7.8810000000000005E-2</v>
      </c>
      <c r="V2151" s="196">
        <v>0</v>
      </c>
      <c r="W2151" s="196">
        <v>6.6360000000000002E-2</v>
      </c>
      <c r="X2151" s="196">
        <v>4.1270000000000001E-2</v>
      </c>
      <c r="Y2151" s="196">
        <v>0</v>
      </c>
      <c r="Z2151" s="196">
        <v>0</v>
      </c>
      <c r="AA2151" s="196">
        <v>3.64E-3</v>
      </c>
      <c r="AB2151" s="196">
        <v>1.393E-2</v>
      </c>
      <c r="AC2151" s="196">
        <v>6.5500000000000003E-3</v>
      </c>
      <c r="AD2151" s="196">
        <v>9.2399999999999999E-3</v>
      </c>
      <c r="AE2151" s="196">
        <v>0</v>
      </c>
      <c r="AF2151" s="272">
        <f t="shared" si="135"/>
        <v>1</v>
      </c>
      <c r="AG2151" s="196">
        <f t="shared" si="136"/>
        <v>0.25273000000000001</v>
      </c>
    </row>
    <row r="2152" spans="1:33" s="23" customFormat="1" x14ac:dyDescent="0.25">
      <c r="A2152" s="1">
        <v>1985</v>
      </c>
      <c r="B2152" s="1" t="s">
        <v>18</v>
      </c>
      <c r="C2152" s="1" t="str">
        <f t="shared" si="133"/>
        <v>1985ON</v>
      </c>
      <c r="D2152" s="1" t="s">
        <v>58</v>
      </c>
      <c r="E2152" s="1" t="str">
        <f t="shared" si="134"/>
        <v>1985ONResidential</v>
      </c>
      <c r="F2152" s="196">
        <v>0.11897000000000001</v>
      </c>
      <c r="G2152" s="196">
        <v>0.37048999999999999</v>
      </c>
      <c r="H2152" s="196">
        <v>0</v>
      </c>
      <c r="I2152" s="196">
        <v>5.5129999999999998E-2</v>
      </c>
      <c r="J2152" s="196">
        <v>0.11294</v>
      </c>
      <c r="K2152" s="196">
        <v>0</v>
      </c>
      <c r="L2152" s="196">
        <v>0</v>
      </c>
      <c r="M2152" s="196">
        <v>0</v>
      </c>
      <c r="N2152" s="196">
        <v>9.0699999999999999E-3</v>
      </c>
      <c r="O2152" s="196">
        <v>0</v>
      </c>
      <c r="P2152" s="196">
        <v>8.0669999999999881E-2</v>
      </c>
      <c r="Q2152" s="196">
        <v>0</v>
      </c>
      <c r="R2152" s="196">
        <v>0</v>
      </c>
      <c r="S2152" s="196">
        <v>3.2930000000000001E-2</v>
      </c>
      <c r="T2152" s="196">
        <v>0</v>
      </c>
      <c r="U2152" s="196">
        <v>7.8810000000000005E-2</v>
      </c>
      <c r="V2152" s="196">
        <v>0</v>
      </c>
      <c r="W2152" s="196">
        <v>6.6360000000000002E-2</v>
      </c>
      <c r="X2152" s="196">
        <v>4.1270000000000001E-2</v>
      </c>
      <c r="Y2152" s="196">
        <v>0</v>
      </c>
      <c r="Z2152" s="196">
        <v>0</v>
      </c>
      <c r="AA2152" s="196">
        <v>3.64E-3</v>
      </c>
      <c r="AB2152" s="196">
        <v>1.393E-2</v>
      </c>
      <c r="AC2152" s="196">
        <v>6.5500000000000003E-3</v>
      </c>
      <c r="AD2152" s="196">
        <v>9.2399999999999999E-3</v>
      </c>
      <c r="AE2152" s="196">
        <v>0</v>
      </c>
      <c r="AF2152" s="272">
        <f t="shared" si="135"/>
        <v>1</v>
      </c>
      <c r="AG2152" s="196">
        <f t="shared" si="136"/>
        <v>0.25273000000000001</v>
      </c>
    </row>
    <row r="2153" spans="1:33" s="23" customFormat="1" x14ac:dyDescent="0.25">
      <c r="A2153" s="1">
        <v>1986</v>
      </c>
      <c r="B2153" s="1" t="s">
        <v>18</v>
      </c>
      <c r="C2153" s="1" t="str">
        <f t="shared" si="133"/>
        <v>1986ON</v>
      </c>
      <c r="D2153" s="1" t="s">
        <v>57</v>
      </c>
      <c r="E2153" s="1" t="str">
        <f t="shared" si="134"/>
        <v>1986ONC&amp;D</v>
      </c>
      <c r="F2153" s="274">
        <v>0</v>
      </c>
      <c r="G2153" s="274">
        <v>1.0829999999999999E-2</v>
      </c>
      <c r="H2153" s="274">
        <v>0</v>
      </c>
      <c r="I2153" s="274">
        <v>0.31966</v>
      </c>
      <c r="J2153" s="274">
        <v>0</v>
      </c>
      <c r="K2153" s="274">
        <v>0</v>
      </c>
      <c r="L2153" s="274">
        <v>0</v>
      </c>
      <c r="M2153" s="274">
        <v>0</v>
      </c>
      <c r="N2153" s="274">
        <v>0</v>
      </c>
      <c r="O2153" s="274">
        <v>0</v>
      </c>
      <c r="P2153" s="274">
        <v>0</v>
      </c>
      <c r="Q2153" s="274">
        <v>0</v>
      </c>
      <c r="R2153" s="274">
        <v>0</v>
      </c>
      <c r="S2153" s="274">
        <v>0</v>
      </c>
      <c r="T2153" s="274">
        <v>0.29006999999999999</v>
      </c>
      <c r="U2153" s="274">
        <v>0</v>
      </c>
      <c r="V2153" s="274">
        <v>0</v>
      </c>
      <c r="W2153" s="274">
        <v>4.0879999999999972E-2</v>
      </c>
      <c r="X2153" s="274">
        <v>0</v>
      </c>
      <c r="Y2153" s="274">
        <v>0</v>
      </c>
      <c r="Z2153" s="274">
        <v>0</v>
      </c>
      <c r="AA2153" s="274">
        <v>0</v>
      </c>
      <c r="AB2153" s="274">
        <v>0.15045</v>
      </c>
      <c r="AC2153" s="274">
        <v>7.0800000000000002E-2</v>
      </c>
      <c r="AD2153" s="274">
        <v>0.11731000000000003</v>
      </c>
      <c r="AE2153" s="274">
        <v>0</v>
      </c>
      <c r="AF2153" s="272">
        <f t="shared" si="135"/>
        <v>1</v>
      </c>
      <c r="AG2153" s="196">
        <f t="shared" si="136"/>
        <v>0.66950999999999994</v>
      </c>
    </row>
    <row r="2154" spans="1:33" s="23" customFormat="1" x14ac:dyDescent="0.25">
      <c r="A2154" s="1">
        <v>1986</v>
      </c>
      <c r="B2154" s="1" t="s">
        <v>18</v>
      </c>
      <c r="C2154" s="1" t="str">
        <f t="shared" si="133"/>
        <v>1986ON</v>
      </c>
      <c r="D2154" s="1" t="s">
        <v>56</v>
      </c>
      <c r="E2154" s="1" t="str">
        <f t="shared" si="134"/>
        <v>1986ONICI</v>
      </c>
      <c r="F2154" s="196">
        <v>0.11897000000000001</v>
      </c>
      <c r="G2154" s="196">
        <v>0.37048999999999999</v>
      </c>
      <c r="H2154" s="196">
        <v>0</v>
      </c>
      <c r="I2154" s="196">
        <v>5.5129999999999998E-2</v>
      </c>
      <c r="J2154" s="196">
        <v>0.11294</v>
      </c>
      <c r="K2154" s="196">
        <v>0</v>
      </c>
      <c r="L2154" s="196">
        <v>0</v>
      </c>
      <c r="M2154" s="196">
        <v>0</v>
      </c>
      <c r="N2154" s="196">
        <v>9.0699999999999999E-3</v>
      </c>
      <c r="O2154" s="196">
        <v>0</v>
      </c>
      <c r="P2154" s="196">
        <v>8.0669999999999881E-2</v>
      </c>
      <c r="Q2154" s="196">
        <v>0</v>
      </c>
      <c r="R2154" s="196">
        <v>0</v>
      </c>
      <c r="S2154" s="196">
        <v>3.2930000000000001E-2</v>
      </c>
      <c r="T2154" s="196">
        <v>0</v>
      </c>
      <c r="U2154" s="196">
        <v>7.8810000000000005E-2</v>
      </c>
      <c r="V2154" s="196">
        <v>0</v>
      </c>
      <c r="W2154" s="196">
        <v>6.6360000000000002E-2</v>
      </c>
      <c r="X2154" s="196">
        <v>4.1270000000000001E-2</v>
      </c>
      <c r="Y2154" s="196">
        <v>0</v>
      </c>
      <c r="Z2154" s="196">
        <v>0</v>
      </c>
      <c r="AA2154" s="196">
        <v>3.64E-3</v>
      </c>
      <c r="AB2154" s="196">
        <v>1.393E-2</v>
      </c>
      <c r="AC2154" s="196">
        <v>6.5500000000000003E-3</v>
      </c>
      <c r="AD2154" s="196">
        <v>9.2399999999999999E-3</v>
      </c>
      <c r="AE2154" s="196">
        <v>0</v>
      </c>
      <c r="AF2154" s="272">
        <f t="shared" si="135"/>
        <v>1</v>
      </c>
      <c r="AG2154" s="196">
        <f t="shared" si="136"/>
        <v>0.25273000000000001</v>
      </c>
    </row>
    <row r="2155" spans="1:33" s="23" customFormat="1" x14ac:dyDescent="0.25">
      <c r="A2155" s="1">
        <v>1986</v>
      </c>
      <c r="B2155" s="1" t="s">
        <v>18</v>
      </c>
      <c r="C2155" s="1" t="str">
        <f t="shared" si="133"/>
        <v>1986ON</v>
      </c>
      <c r="D2155" s="1" t="s">
        <v>58</v>
      </c>
      <c r="E2155" s="1" t="str">
        <f t="shared" si="134"/>
        <v>1986ONResidential</v>
      </c>
      <c r="F2155" s="196">
        <v>0.11897000000000001</v>
      </c>
      <c r="G2155" s="196">
        <v>0.37048999999999999</v>
      </c>
      <c r="H2155" s="196">
        <v>0</v>
      </c>
      <c r="I2155" s="196">
        <v>5.5129999999999998E-2</v>
      </c>
      <c r="J2155" s="196">
        <v>0.11294</v>
      </c>
      <c r="K2155" s="196">
        <v>0</v>
      </c>
      <c r="L2155" s="196">
        <v>0</v>
      </c>
      <c r="M2155" s="196">
        <v>0</v>
      </c>
      <c r="N2155" s="196">
        <v>9.0699999999999999E-3</v>
      </c>
      <c r="O2155" s="196">
        <v>0</v>
      </c>
      <c r="P2155" s="196">
        <v>8.0669999999999881E-2</v>
      </c>
      <c r="Q2155" s="196">
        <v>0</v>
      </c>
      <c r="R2155" s="196">
        <v>0</v>
      </c>
      <c r="S2155" s="196">
        <v>3.2930000000000001E-2</v>
      </c>
      <c r="T2155" s="196">
        <v>0</v>
      </c>
      <c r="U2155" s="196">
        <v>7.8810000000000005E-2</v>
      </c>
      <c r="V2155" s="196">
        <v>0</v>
      </c>
      <c r="W2155" s="196">
        <v>6.6360000000000002E-2</v>
      </c>
      <c r="X2155" s="196">
        <v>4.1270000000000001E-2</v>
      </c>
      <c r="Y2155" s="196">
        <v>0</v>
      </c>
      <c r="Z2155" s="196">
        <v>0</v>
      </c>
      <c r="AA2155" s="196">
        <v>3.64E-3</v>
      </c>
      <c r="AB2155" s="196">
        <v>1.393E-2</v>
      </c>
      <c r="AC2155" s="196">
        <v>6.5500000000000003E-3</v>
      </c>
      <c r="AD2155" s="196">
        <v>9.2399999999999999E-3</v>
      </c>
      <c r="AE2155" s="196">
        <v>0</v>
      </c>
      <c r="AF2155" s="272">
        <f t="shared" si="135"/>
        <v>1</v>
      </c>
      <c r="AG2155" s="196">
        <f t="shared" si="136"/>
        <v>0.25273000000000001</v>
      </c>
    </row>
    <row r="2156" spans="1:33" s="23" customFormat="1" x14ac:dyDescent="0.25">
      <c r="A2156" s="1">
        <v>1987</v>
      </c>
      <c r="B2156" s="1" t="s">
        <v>18</v>
      </c>
      <c r="C2156" s="1" t="str">
        <f t="shared" si="133"/>
        <v>1987ON</v>
      </c>
      <c r="D2156" s="1" t="s">
        <v>57</v>
      </c>
      <c r="E2156" s="1" t="str">
        <f t="shared" si="134"/>
        <v>1987ONC&amp;D</v>
      </c>
      <c r="F2156" s="274">
        <v>0</v>
      </c>
      <c r="G2156" s="274">
        <v>1.0829999999999999E-2</v>
      </c>
      <c r="H2156" s="274">
        <v>0</v>
      </c>
      <c r="I2156" s="274">
        <v>0.31966</v>
      </c>
      <c r="J2156" s="274">
        <v>0</v>
      </c>
      <c r="K2156" s="274">
        <v>0</v>
      </c>
      <c r="L2156" s="274">
        <v>0</v>
      </c>
      <c r="M2156" s="274">
        <v>0</v>
      </c>
      <c r="N2156" s="274">
        <v>0</v>
      </c>
      <c r="O2156" s="274">
        <v>0</v>
      </c>
      <c r="P2156" s="274">
        <v>0</v>
      </c>
      <c r="Q2156" s="274">
        <v>0</v>
      </c>
      <c r="R2156" s="274">
        <v>0</v>
      </c>
      <c r="S2156" s="274">
        <v>0</v>
      </c>
      <c r="T2156" s="274">
        <v>0.29006999999999999</v>
      </c>
      <c r="U2156" s="274">
        <v>0</v>
      </c>
      <c r="V2156" s="274">
        <v>0</v>
      </c>
      <c r="W2156" s="274">
        <v>4.0879999999999972E-2</v>
      </c>
      <c r="X2156" s="274">
        <v>0</v>
      </c>
      <c r="Y2156" s="274">
        <v>0</v>
      </c>
      <c r="Z2156" s="274">
        <v>0</v>
      </c>
      <c r="AA2156" s="274">
        <v>0</v>
      </c>
      <c r="AB2156" s="274">
        <v>0.15045</v>
      </c>
      <c r="AC2156" s="274">
        <v>7.0800000000000002E-2</v>
      </c>
      <c r="AD2156" s="274">
        <v>0.11731000000000003</v>
      </c>
      <c r="AE2156" s="274">
        <v>0</v>
      </c>
      <c r="AF2156" s="272">
        <f t="shared" si="135"/>
        <v>1</v>
      </c>
      <c r="AG2156" s="196">
        <f t="shared" si="136"/>
        <v>0.66950999999999994</v>
      </c>
    </row>
    <row r="2157" spans="1:33" s="23" customFormat="1" x14ac:dyDescent="0.25">
      <c r="A2157" s="1">
        <v>1987</v>
      </c>
      <c r="B2157" s="1" t="s">
        <v>18</v>
      </c>
      <c r="C2157" s="1" t="str">
        <f t="shared" si="133"/>
        <v>1987ON</v>
      </c>
      <c r="D2157" s="1" t="s">
        <v>56</v>
      </c>
      <c r="E2157" s="1" t="str">
        <f t="shared" si="134"/>
        <v>1987ONICI</v>
      </c>
      <c r="F2157" s="196">
        <v>0.11897000000000001</v>
      </c>
      <c r="G2157" s="196">
        <v>0.37048999999999999</v>
      </c>
      <c r="H2157" s="196">
        <v>0</v>
      </c>
      <c r="I2157" s="196">
        <v>5.5129999999999998E-2</v>
      </c>
      <c r="J2157" s="196">
        <v>0.11294</v>
      </c>
      <c r="K2157" s="196">
        <v>0</v>
      </c>
      <c r="L2157" s="196">
        <v>0</v>
      </c>
      <c r="M2157" s="196">
        <v>0</v>
      </c>
      <c r="N2157" s="196">
        <v>9.0699999999999999E-3</v>
      </c>
      <c r="O2157" s="196">
        <v>0</v>
      </c>
      <c r="P2157" s="196">
        <v>8.0669999999999881E-2</v>
      </c>
      <c r="Q2157" s="196">
        <v>0</v>
      </c>
      <c r="R2157" s="196">
        <v>0</v>
      </c>
      <c r="S2157" s="196">
        <v>3.2930000000000001E-2</v>
      </c>
      <c r="T2157" s="196">
        <v>0</v>
      </c>
      <c r="U2157" s="196">
        <v>7.8810000000000005E-2</v>
      </c>
      <c r="V2157" s="196">
        <v>0</v>
      </c>
      <c r="W2157" s="196">
        <v>6.6360000000000002E-2</v>
      </c>
      <c r="X2157" s="196">
        <v>4.1270000000000001E-2</v>
      </c>
      <c r="Y2157" s="196">
        <v>0</v>
      </c>
      <c r="Z2157" s="196">
        <v>0</v>
      </c>
      <c r="AA2157" s="196">
        <v>3.64E-3</v>
      </c>
      <c r="AB2157" s="196">
        <v>1.393E-2</v>
      </c>
      <c r="AC2157" s="196">
        <v>6.5500000000000003E-3</v>
      </c>
      <c r="AD2157" s="196">
        <v>9.2399999999999999E-3</v>
      </c>
      <c r="AE2157" s="196">
        <v>0</v>
      </c>
      <c r="AF2157" s="272">
        <f t="shared" si="135"/>
        <v>1</v>
      </c>
      <c r="AG2157" s="196">
        <f t="shared" si="136"/>
        <v>0.25273000000000001</v>
      </c>
    </row>
    <row r="2158" spans="1:33" s="23" customFormat="1" x14ac:dyDescent="0.25">
      <c r="A2158" s="1">
        <v>1987</v>
      </c>
      <c r="B2158" s="1" t="s">
        <v>18</v>
      </c>
      <c r="C2158" s="1" t="str">
        <f t="shared" si="133"/>
        <v>1987ON</v>
      </c>
      <c r="D2158" s="1" t="s">
        <v>58</v>
      </c>
      <c r="E2158" s="1" t="str">
        <f t="shared" si="134"/>
        <v>1987ONResidential</v>
      </c>
      <c r="F2158" s="196">
        <v>0.11897000000000001</v>
      </c>
      <c r="G2158" s="196">
        <v>0.37048999999999999</v>
      </c>
      <c r="H2158" s="196">
        <v>0</v>
      </c>
      <c r="I2158" s="196">
        <v>5.5129999999999998E-2</v>
      </c>
      <c r="J2158" s="196">
        <v>0.11294</v>
      </c>
      <c r="K2158" s="196">
        <v>0</v>
      </c>
      <c r="L2158" s="196">
        <v>0</v>
      </c>
      <c r="M2158" s="196">
        <v>0</v>
      </c>
      <c r="N2158" s="196">
        <v>9.0699999999999999E-3</v>
      </c>
      <c r="O2158" s="196">
        <v>0</v>
      </c>
      <c r="P2158" s="196">
        <v>8.0669999999999881E-2</v>
      </c>
      <c r="Q2158" s="196">
        <v>0</v>
      </c>
      <c r="R2158" s="196">
        <v>0</v>
      </c>
      <c r="S2158" s="196">
        <v>3.2930000000000001E-2</v>
      </c>
      <c r="T2158" s="196">
        <v>0</v>
      </c>
      <c r="U2158" s="196">
        <v>7.8810000000000005E-2</v>
      </c>
      <c r="V2158" s="196">
        <v>0</v>
      </c>
      <c r="W2158" s="196">
        <v>6.6360000000000002E-2</v>
      </c>
      <c r="X2158" s="196">
        <v>4.1270000000000001E-2</v>
      </c>
      <c r="Y2158" s="197">
        <v>0</v>
      </c>
      <c r="Z2158" s="196">
        <v>0</v>
      </c>
      <c r="AA2158" s="196">
        <v>3.64E-3</v>
      </c>
      <c r="AB2158" s="196">
        <v>1.393E-2</v>
      </c>
      <c r="AC2158" s="196">
        <v>6.5500000000000003E-3</v>
      </c>
      <c r="AD2158" s="196">
        <v>9.2399999999999999E-3</v>
      </c>
      <c r="AE2158" s="196">
        <v>0</v>
      </c>
      <c r="AF2158" s="272">
        <f t="shared" si="135"/>
        <v>1</v>
      </c>
      <c r="AG2158" s="196">
        <f t="shared" si="136"/>
        <v>0.25273000000000001</v>
      </c>
    </row>
    <row r="2159" spans="1:33" s="23" customFormat="1" x14ac:dyDescent="0.25">
      <c r="A2159" s="1">
        <v>1988</v>
      </c>
      <c r="B2159" s="1" t="s">
        <v>18</v>
      </c>
      <c r="C2159" s="1" t="str">
        <f t="shared" si="133"/>
        <v>1988ON</v>
      </c>
      <c r="D2159" s="1" t="s">
        <v>57</v>
      </c>
      <c r="E2159" s="1" t="str">
        <f t="shared" si="134"/>
        <v>1988ONC&amp;D</v>
      </c>
      <c r="F2159" s="274">
        <v>0</v>
      </c>
      <c r="G2159" s="274">
        <v>1.0829999999999999E-2</v>
      </c>
      <c r="H2159" s="274">
        <v>0</v>
      </c>
      <c r="I2159" s="274">
        <v>0.31966</v>
      </c>
      <c r="J2159" s="274">
        <v>0</v>
      </c>
      <c r="K2159" s="274">
        <v>0</v>
      </c>
      <c r="L2159" s="274">
        <v>0</v>
      </c>
      <c r="M2159" s="274">
        <v>0</v>
      </c>
      <c r="N2159" s="274">
        <v>0</v>
      </c>
      <c r="O2159" s="274">
        <v>0</v>
      </c>
      <c r="P2159" s="274">
        <v>0</v>
      </c>
      <c r="Q2159" s="274">
        <v>0</v>
      </c>
      <c r="R2159" s="274">
        <v>0</v>
      </c>
      <c r="S2159" s="274">
        <v>0</v>
      </c>
      <c r="T2159" s="274">
        <v>0.29006999999999999</v>
      </c>
      <c r="U2159" s="274">
        <v>0</v>
      </c>
      <c r="V2159" s="274">
        <v>0</v>
      </c>
      <c r="W2159" s="274">
        <v>4.0879999999999972E-2</v>
      </c>
      <c r="X2159" s="274">
        <v>0</v>
      </c>
      <c r="Y2159" s="274">
        <v>0</v>
      </c>
      <c r="Z2159" s="274">
        <v>0</v>
      </c>
      <c r="AA2159" s="274">
        <v>0</v>
      </c>
      <c r="AB2159" s="274">
        <v>0.15045</v>
      </c>
      <c r="AC2159" s="274">
        <v>7.0800000000000002E-2</v>
      </c>
      <c r="AD2159" s="274">
        <v>0.11731000000000003</v>
      </c>
      <c r="AE2159" s="274">
        <v>0</v>
      </c>
      <c r="AF2159" s="272">
        <f t="shared" si="135"/>
        <v>1</v>
      </c>
      <c r="AG2159" s="196">
        <f t="shared" si="136"/>
        <v>0.66950999999999994</v>
      </c>
    </row>
    <row r="2160" spans="1:33" s="23" customFormat="1" x14ac:dyDescent="0.25">
      <c r="A2160" s="1">
        <v>1988</v>
      </c>
      <c r="B2160" s="1" t="s">
        <v>18</v>
      </c>
      <c r="C2160" s="1" t="str">
        <f t="shared" si="133"/>
        <v>1988ON</v>
      </c>
      <c r="D2160" s="1" t="s">
        <v>56</v>
      </c>
      <c r="E2160" s="1" t="str">
        <f t="shared" si="134"/>
        <v>1988ONICI</v>
      </c>
      <c r="F2160" s="196">
        <v>0.11897000000000001</v>
      </c>
      <c r="G2160" s="196">
        <v>0.37048999999999999</v>
      </c>
      <c r="H2160" s="196">
        <v>0</v>
      </c>
      <c r="I2160" s="196">
        <v>5.5129999999999998E-2</v>
      </c>
      <c r="J2160" s="196">
        <v>0.11294</v>
      </c>
      <c r="K2160" s="196">
        <v>0</v>
      </c>
      <c r="L2160" s="196">
        <v>0</v>
      </c>
      <c r="M2160" s="196">
        <v>0</v>
      </c>
      <c r="N2160" s="196">
        <v>9.0699999999999999E-3</v>
      </c>
      <c r="O2160" s="196">
        <v>0</v>
      </c>
      <c r="P2160" s="196">
        <v>8.0669999999999881E-2</v>
      </c>
      <c r="Q2160" s="196">
        <v>0</v>
      </c>
      <c r="R2160" s="196">
        <v>0</v>
      </c>
      <c r="S2160" s="196">
        <v>3.2930000000000001E-2</v>
      </c>
      <c r="T2160" s="196">
        <v>0</v>
      </c>
      <c r="U2160" s="196">
        <v>7.8810000000000005E-2</v>
      </c>
      <c r="V2160" s="196">
        <v>0</v>
      </c>
      <c r="W2160" s="196">
        <v>6.6360000000000002E-2</v>
      </c>
      <c r="X2160" s="196">
        <v>4.1270000000000001E-2</v>
      </c>
      <c r="Y2160" s="196">
        <v>0</v>
      </c>
      <c r="Z2160" s="196">
        <v>0</v>
      </c>
      <c r="AA2160" s="196">
        <v>3.64E-3</v>
      </c>
      <c r="AB2160" s="196">
        <v>1.393E-2</v>
      </c>
      <c r="AC2160" s="196">
        <v>6.5500000000000003E-3</v>
      </c>
      <c r="AD2160" s="196">
        <v>9.2399999999999999E-3</v>
      </c>
      <c r="AE2160" s="196">
        <v>0</v>
      </c>
      <c r="AF2160" s="272">
        <f t="shared" si="135"/>
        <v>1</v>
      </c>
      <c r="AG2160" s="196">
        <f t="shared" si="136"/>
        <v>0.25273000000000001</v>
      </c>
    </row>
    <row r="2161" spans="1:33" s="23" customFormat="1" x14ac:dyDescent="0.25">
      <c r="A2161" s="1">
        <v>1988</v>
      </c>
      <c r="B2161" s="1" t="s">
        <v>18</v>
      </c>
      <c r="C2161" s="1" t="str">
        <f t="shared" si="133"/>
        <v>1988ON</v>
      </c>
      <c r="D2161" s="1" t="s">
        <v>58</v>
      </c>
      <c r="E2161" s="1" t="str">
        <f t="shared" si="134"/>
        <v>1988ONResidential</v>
      </c>
      <c r="F2161" s="196">
        <v>0.11897000000000001</v>
      </c>
      <c r="G2161" s="196">
        <v>0.37048999999999999</v>
      </c>
      <c r="H2161" s="196">
        <v>0</v>
      </c>
      <c r="I2161" s="196">
        <v>5.5129999999999998E-2</v>
      </c>
      <c r="J2161" s="196">
        <v>0.11294</v>
      </c>
      <c r="K2161" s="196">
        <v>0</v>
      </c>
      <c r="L2161" s="196">
        <v>0</v>
      </c>
      <c r="M2161" s="196">
        <v>0</v>
      </c>
      <c r="N2161" s="196">
        <v>9.0699999999999999E-3</v>
      </c>
      <c r="O2161" s="196">
        <v>0</v>
      </c>
      <c r="P2161" s="196">
        <v>8.0669999999999881E-2</v>
      </c>
      <c r="Q2161" s="196">
        <v>0</v>
      </c>
      <c r="R2161" s="196">
        <v>0</v>
      </c>
      <c r="S2161" s="196">
        <v>3.2930000000000001E-2</v>
      </c>
      <c r="T2161" s="196">
        <v>0</v>
      </c>
      <c r="U2161" s="196">
        <v>7.8810000000000005E-2</v>
      </c>
      <c r="V2161" s="196">
        <v>0</v>
      </c>
      <c r="W2161" s="196">
        <v>6.6360000000000002E-2</v>
      </c>
      <c r="X2161" s="196">
        <v>4.1270000000000001E-2</v>
      </c>
      <c r="Y2161" s="196">
        <v>0</v>
      </c>
      <c r="Z2161" s="196">
        <v>0</v>
      </c>
      <c r="AA2161" s="196">
        <v>3.64E-3</v>
      </c>
      <c r="AB2161" s="196">
        <v>1.393E-2</v>
      </c>
      <c r="AC2161" s="196">
        <v>6.5500000000000003E-3</v>
      </c>
      <c r="AD2161" s="196">
        <v>9.2399999999999999E-3</v>
      </c>
      <c r="AE2161" s="196">
        <v>0</v>
      </c>
      <c r="AF2161" s="272">
        <f t="shared" si="135"/>
        <v>1</v>
      </c>
      <c r="AG2161" s="196">
        <f t="shared" si="136"/>
        <v>0.25273000000000001</v>
      </c>
    </row>
    <row r="2162" spans="1:33" s="23" customFormat="1" x14ac:dyDescent="0.25">
      <c r="A2162" s="1">
        <v>1989</v>
      </c>
      <c r="B2162" s="1" t="s">
        <v>18</v>
      </c>
      <c r="C2162" s="1" t="str">
        <f t="shared" si="133"/>
        <v>1989ON</v>
      </c>
      <c r="D2162" s="1" t="s">
        <v>57</v>
      </c>
      <c r="E2162" s="1" t="str">
        <f t="shared" si="134"/>
        <v>1989ONC&amp;D</v>
      </c>
      <c r="F2162" s="274">
        <v>0</v>
      </c>
      <c r="G2162" s="274">
        <v>1.0829999999999999E-2</v>
      </c>
      <c r="H2162" s="274">
        <v>0</v>
      </c>
      <c r="I2162" s="274">
        <v>0.31966</v>
      </c>
      <c r="J2162" s="274">
        <v>0</v>
      </c>
      <c r="K2162" s="274">
        <v>0</v>
      </c>
      <c r="L2162" s="274">
        <v>0</v>
      </c>
      <c r="M2162" s="274">
        <v>0</v>
      </c>
      <c r="N2162" s="274">
        <v>0</v>
      </c>
      <c r="O2162" s="274">
        <v>0</v>
      </c>
      <c r="P2162" s="274">
        <v>0</v>
      </c>
      <c r="Q2162" s="274">
        <v>0</v>
      </c>
      <c r="R2162" s="274">
        <v>0</v>
      </c>
      <c r="S2162" s="274">
        <v>0</v>
      </c>
      <c r="T2162" s="274">
        <v>0.29006999999999999</v>
      </c>
      <c r="U2162" s="274">
        <v>0</v>
      </c>
      <c r="V2162" s="274">
        <v>0</v>
      </c>
      <c r="W2162" s="274">
        <v>4.0879999999999972E-2</v>
      </c>
      <c r="X2162" s="274">
        <v>0</v>
      </c>
      <c r="Y2162" s="274">
        <v>0</v>
      </c>
      <c r="Z2162" s="274">
        <v>0</v>
      </c>
      <c r="AA2162" s="274">
        <v>0</v>
      </c>
      <c r="AB2162" s="274">
        <v>0.15045</v>
      </c>
      <c r="AC2162" s="274">
        <v>7.0800000000000002E-2</v>
      </c>
      <c r="AD2162" s="274">
        <v>0.11731000000000003</v>
      </c>
      <c r="AE2162" s="274">
        <v>0</v>
      </c>
      <c r="AF2162" s="272">
        <f t="shared" si="135"/>
        <v>1</v>
      </c>
      <c r="AG2162" s="196">
        <f t="shared" si="136"/>
        <v>0.66950999999999994</v>
      </c>
    </row>
    <row r="2163" spans="1:33" s="23" customFormat="1" x14ac:dyDescent="0.25">
      <c r="A2163" s="1">
        <v>1989</v>
      </c>
      <c r="B2163" s="1" t="s">
        <v>18</v>
      </c>
      <c r="C2163" s="1" t="str">
        <f t="shared" si="133"/>
        <v>1989ON</v>
      </c>
      <c r="D2163" s="1" t="s">
        <v>56</v>
      </c>
      <c r="E2163" s="1" t="str">
        <f t="shared" si="134"/>
        <v>1989ONICI</v>
      </c>
      <c r="F2163" s="196">
        <v>0.11897000000000001</v>
      </c>
      <c r="G2163" s="196">
        <v>0.37048999999999999</v>
      </c>
      <c r="H2163" s="196">
        <v>0</v>
      </c>
      <c r="I2163" s="196">
        <v>5.5129999999999998E-2</v>
      </c>
      <c r="J2163" s="196">
        <v>0.11294</v>
      </c>
      <c r="K2163" s="196">
        <v>0</v>
      </c>
      <c r="L2163" s="196">
        <v>0</v>
      </c>
      <c r="M2163" s="196">
        <v>0</v>
      </c>
      <c r="N2163" s="196">
        <v>9.0699999999999999E-3</v>
      </c>
      <c r="O2163" s="196">
        <v>0</v>
      </c>
      <c r="P2163" s="196">
        <v>8.0669999999999881E-2</v>
      </c>
      <c r="Q2163" s="196">
        <v>0</v>
      </c>
      <c r="R2163" s="196">
        <v>0</v>
      </c>
      <c r="S2163" s="196">
        <v>3.2930000000000001E-2</v>
      </c>
      <c r="T2163" s="196">
        <v>0</v>
      </c>
      <c r="U2163" s="196">
        <v>7.8810000000000005E-2</v>
      </c>
      <c r="V2163" s="196">
        <v>0</v>
      </c>
      <c r="W2163" s="196">
        <v>6.6360000000000002E-2</v>
      </c>
      <c r="X2163" s="196">
        <v>4.1270000000000001E-2</v>
      </c>
      <c r="Y2163" s="196">
        <v>0</v>
      </c>
      <c r="Z2163" s="196">
        <v>0</v>
      </c>
      <c r="AA2163" s="196">
        <v>3.64E-3</v>
      </c>
      <c r="AB2163" s="196">
        <v>1.393E-2</v>
      </c>
      <c r="AC2163" s="196">
        <v>6.5500000000000003E-3</v>
      </c>
      <c r="AD2163" s="196">
        <v>9.2399999999999999E-3</v>
      </c>
      <c r="AE2163" s="196">
        <v>0</v>
      </c>
      <c r="AF2163" s="272">
        <f t="shared" si="135"/>
        <v>1</v>
      </c>
      <c r="AG2163" s="196">
        <f t="shared" si="136"/>
        <v>0.25273000000000001</v>
      </c>
    </row>
    <row r="2164" spans="1:33" s="23" customFormat="1" x14ac:dyDescent="0.25">
      <c r="A2164" s="1">
        <v>1989</v>
      </c>
      <c r="B2164" s="1" t="s">
        <v>18</v>
      </c>
      <c r="C2164" s="1" t="str">
        <f t="shared" si="133"/>
        <v>1989ON</v>
      </c>
      <c r="D2164" s="1" t="s">
        <v>58</v>
      </c>
      <c r="E2164" s="1" t="str">
        <f t="shared" si="134"/>
        <v>1989ONResidential</v>
      </c>
      <c r="F2164" s="196">
        <v>0.11897000000000001</v>
      </c>
      <c r="G2164" s="196">
        <v>0.37048999999999999</v>
      </c>
      <c r="H2164" s="196">
        <v>0</v>
      </c>
      <c r="I2164" s="196">
        <v>5.5129999999999998E-2</v>
      </c>
      <c r="J2164" s="196">
        <v>0.11294</v>
      </c>
      <c r="K2164" s="196">
        <v>0</v>
      </c>
      <c r="L2164" s="196">
        <v>0</v>
      </c>
      <c r="M2164" s="196">
        <v>0</v>
      </c>
      <c r="N2164" s="196">
        <v>9.0699999999999999E-3</v>
      </c>
      <c r="O2164" s="196">
        <v>0</v>
      </c>
      <c r="P2164" s="196">
        <v>8.0669999999999881E-2</v>
      </c>
      <c r="Q2164" s="196">
        <v>0</v>
      </c>
      <c r="R2164" s="196">
        <v>0</v>
      </c>
      <c r="S2164" s="196">
        <v>3.2930000000000001E-2</v>
      </c>
      <c r="T2164" s="196">
        <v>0</v>
      </c>
      <c r="U2164" s="196">
        <v>7.8810000000000005E-2</v>
      </c>
      <c r="V2164" s="196">
        <v>0</v>
      </c>
      <c r="W2164" s="196">
        <v>6.6360000000000002E-2</v>
      </c>
      <c r="X2164" s="196">
        <v>4.1270000000000001E-2</v>
      </c>
      <c r="Y2164" s="196">
        <v>0</v>
      </c>
      <c r="Z2164" s="196">
        <v>0</v>
      </c>
      <c r="AA2164" s="196">
        <v>3.64E-3</v>
      </c>
      <c r="AB2164" s="196">
        <v>1.393E-2</v>
      </c>
      <c r="AC2164" s="196">
        <v>6.5500000000000003E-3</v>
      </c>
      <c r="AD2164" s="196">
        <v>9.2399999999999999E-3</v>
      </c>
      <c r="AE2164" s="196">
        <v>0</v>
      </c>
      <c r="AF2164" s="272">
        <f t="shared" si="135"/>
        <v>1</v>
      </c>
      <c r="AG2164" s="196">
        <f t="shared" si="136"/>
        <v>0.25273000000000001</v>
      </c>
    </row>
    <row r="2165" spans="1:33" s="23" customFormat="1" x14ac:dyDescent="0.25">
      <c r="A2165" s="1">
        <v>1990</v>
      </c>
      <c r="B2165" s="1" t="s">
        <v>18</v>
      </c>
      <c r="C2165" s="1" t="str">
        <f t="shared" si="133"/>
        <v>1990ON</v>
      </c>
      <c r="D2165" s="1" t="s">
        <v>57</v>
      </c>
      <c r="E2165" s="1" t="str">
        <f t="shared" si="134"/>
        <v>1990ONC&amp;D</v>
      </c>
      <c r="F2165" s="274">
        <v>0</v>
      </c>
      <c r="G2165" s="274">
        <v>1.0829999999999999E-2</v>
      </c>
      <c r="H2165" s="274">
        <v>0</v>
      </c>
      <c r="I2165" s="274">
        <v>0.31966</v>
      </c>
      <c r="J2165" s="274">
        <v>0</v>
      </c>
      <c r="K2165" s="274">
        <v>0</v>
      </c>
      <c r="L2165" s="274">
        <v>0</v>
      </c>
      <c r="M2165" s="274">
        <v>0</v>
      </c>
      <c r="N2165" s="274">
        <v>0</v>
      </c>
      <c r="O2165" s="274">
        <v>0</v>
      </c>
      <c r="P2165" s="274">
        <v>0</v>
      </c>
      <c r="Q2165" s="274">
        <v>0</v>
      </c>
      <c r="R2165" s="274">
        <v>0</v>
      </c>
      <c r="S2165" s="274">
        <v>0</v>
      </c>
      <c r="T2165" s="274">
        <v>0.29006999999999999</v>
      </c>
      <c r="U2165" s="274">
        <v>0</v>
      </c>
      <c r="V2165" s="274">
        <v>0</v>
      </c>
      <c r="W2165" s="274">
        <v>4.0879999999999972E-2</v>
      </c>
      <c r="X2165" s="274">
        <v>0</v>
      </c>
      <c r="Y2165" s="274">
        <v>0</v>
      </c>
      <c r="Z2165" s="274">
        <v>0</v>
      </c>
      <c r="AA2165" s="274">
        <v>0</v>
      </c>
      <c r="AB2165" s="274">
        <v>0.15045</v>
      </c>
      <c r="AC2165" s="274">
        <v>7.0800000000000002E-2</v>
      </c>
      <c r="AD2165" s="274">
        <v>0.11731000000000003</v>
      </c>
      <c r="AE2165" s="274">
        <v>0</v>
      </c>
      <c r="AF2165" s="272">
        <f t="shared" si="135"/>
        <v>1</v>
      </c>
      <c r="AG2165" s="196">
        <f t="shared" si="136"/>
        <v>0.66950999999999994</v>
      </c>
    </row>
    <row r="2166" spans="1:33" s="23" customFormat="1" x14ac:dyDescent="0.25">
      <c r="A2166" s="1">
        <v>1990</v>
      </c>
      <c r="B2166" s="1" t="s">
        <v>18</v>
      </c>
      <c r="C2166" s="1" t="str">
        <f t="shared" si="133"/>
        <v>1990ON</v>
      </c>
      <c r="D2166" s="1" t="s">
        <v>56</v>
      </c>
      <c r="E2166" s="1" t="str">
        <f t="shared" si="134"/>
        <v>1990ONICI</v>
      </c>
      <c r="F2166" s="196">
        <v>9.1590000000000005E-2</v>
      </c>
      <c r="G2166" s="196">
        <v>0.47141</v>
      </c>
      <c r="H2166" s="196">
        <v>0</v>
      </c>
      <c r="I2166" s="196">
        <v>6.8199999999999997E-2</v>
      </c>
      <c r="J2166" s="196">
        <v>8.695E-2</v>
      </c>
      <c r="K2166" s="196">
        <v>0</v>
      </c>
      <c r="L2166" s="196">
        <v>0</v>
      </c>
      <c r="M2166" s="196">
        <v>0</v>
      </c>
      <c r="N2166" s="196">
        <v>2.1059999999999999E-2</v>
      </c>
      <c r="O2166" s="196">
        <v>0</v>
      </c>
      <c r="P2166" s="196">
        <v>0</v>
      </c>
      <c r="Q2166" s="196">
        <v>0</v>
      </c>
      <c r="R2166" s="196">
        <v>2.5080000000000002E-2</v>
      </c>
      <c r="S2166" s="196">
        <v>3.3099999999999997E-2</v>
      </c>
      <c r="T2166" s="196">
        <v>0</v>
      </c>
      <c r="U2166" s="196">
        <v>0.11334</v>
      </c>
      <c r="V2166" s="196">
        <v>0</v>
      </c>
      <c r="W2166" s="196">
        <v>5.7170000000000075E-2</v>
      </c>
      <c r="X2166" s="196">
        <v>3.2099999999999997E-2</v>
      </c>
      <c r="Y2166" s="196">
        <v>0</v>
      </c>
      <c r="Z2166" s="196">
        <v>0</v>
      </c>
      <c r="AA2166" s="196">
        <v>0</v>
      </c>
      <c r="AB2166" s="196">
        <v>0</v>
      </c>
      <c r="AC2166" s="196">
        <v>0</v>
      </c>
      <c r="AD2166" s="196">
        <v>0</v>
      </c>
      <c r="AE2166" s="196">
        <v>0</v>
      </c>
      <c r="AF2166" s="272">
        <f t="shared" si="135"/>
        <v>1</v>
      </c>
      <c r="AG2166" s="196">
        <f t="shared" si="136"/>
        <v>0.23571000000000006</v>
      </c>
    </row>
    <row r="2167" spans="1:33" s="23" customFormat="1" x14ac:dyDescent="0.25">
      <c r="A2167" s="1">
        <v>1990</v>
      </c>
      <c r="B2167" s="1" t="s">
        <v>18</v>
      </c>
      <c r="C2167" s="1" t="str">
        <f t="shared" si="133"/>
        <v>1990ON</v>
      </c>
      <c r="D2167" s="1" t="s">
        <v>58</v>
      </c>
      <c r="E2167" s="1" t="str">
        <f t="shared" si="134"/>
        <v>1990ONResidential</v>
      </c>
      <c r="F2167" s="196">
        <v>0.23521</v>
      </c>
      <c r="G2167" s="196">
        <v>0.21167000000000002</v>
      </c>
      <c r="H2167" s="196">
        <v>0</v>
      </c>
      <c r="I2167" s="196">
        <v>0</v>
      </c>
      <c r="J2167" s="196">
        <v>0.22329000000000002</v>
      </c>
      <c r="K2167" s="196">
        <v>0</v>
      </c>
      <c r="L2167" s="196">
        <v>0</v>
      </c>
      <c r="M2167" s="196">
        <v>0</v>
      </c>
      <c r="N2167" s="196">
        <v>0</v>
      </c>
      <c r="O2167" s="196">
        <v>0</v>
      </c>
      <c r="P2167" s="196">
        <v>0</v>
      </c>
      <c r="Q2167" s="196">
        <v>0.14038</v>
      </c>
      <c r="R2167" s="196">
        <v>0</v>
      </c>
      <c r="S2167" s="196">
        <v>0</v>
      </c>
      <c r="T2167" s="196">
        <v>0</v>
      </c>
      <c r="U2167" s="196">
        <v>9.2810000000000004E-2</v>
      </c>
      <c r="V2167" s="196">
        <v>0</v>
      </c>
      <c r="W2167" s="196">
        <v>3.8169999999999836E-2</v>
      </c>
      <c r="X2167" s="196">
        <v>4.5710000000000001E-2</v>
      </c>
      <c r="Y2167" s="196">
        <v>0</v>
      </c>
      <c r="Z2167" s="196">
        <v>0</v>
      </c>
      <c r="AA2167" s="196">
        <v>1.2760000000000001E-2</v>
      </c>
      <c r="AB2167" s="196">
        <v>0</v>
      </c>
      <c r="AC2167" s="196">
        <v>0</v>
      </c>
      <c r="AD2167" s="196">
        <v>0</v>
      </c>
      <c r="AE2167" s="196">
        <v>0</v>
      </c>
      <c r="AF2167" s="272">
        <f t="shared" si="135"/>
        <v>1</v>
      </c>
      <c r="AG2167" s="196">
        <f t="shared" si="136"/>
        <v>0.18944999999999984</v>
      </c>
    </row>
    <row r="2168" spans="1:33" s="23" customFormat="1" x14ac:dyDescent="0.25">
      <c r="A2168" s="1">
        <v>1991</v>
      </c>
      <c r="B2168" s="1" t="s">
        <v>18</v>
      </c>
      <c r="C2168" s="1" t="str">
        <f t="shared" si="133"/>
        <v>1991ON</v>
      </c>
      <c r="D2168" s="1" t="s">
        <v>57</v>
      </c>
      <c r="E2168" s="1" t="str">
        <f t="shared" si="134"/>
        <v>1991ONC&amp;D</v>
      </c>
      <c r="F2168" s="196">
        <v>0</v>
      </c>
      <c r="G2168" s="196">
        <v>1.1890000000000001E-2</v>
      </c>
      <c r="H2168" s="196">
        <v>0</v>
      </c>
      <c r="I2168" s="196">
        <v>0.30648999999999998</v>
      </c>
      <c r="J2168" s="196">
        <v>0</v>
      </c>
      <c r="K2168" s="196">
        <v>0</v>
      </c>
      <c r="L2168" s="196">
        <v>0</v>
      </c>
      <c r="M2168" s="196">
        <v>0</v>
      </c>
      <c r="N2168" s="196">
        <v>0</v>
      </c>
      <c r="O2168" s="196">
        <v>0</v>
      </c>
      <c r="P2168" s="196">
        <v>0</v>
      </c>
      <c r="Q2168" s="196">
        <v>0</v>
      </c>
      <c r="R2168" s="196">
        <v>0</v>
      </c>
      <c r="S2168" s="196">
        <v>0</v>
      </c>
      <c r="T2168" s="196">
        <v>0.29272999999999999</v>
      </c>
      <c r="U2168" s="196">
        <v>0</v>
      </c>
      <c r="V2168" s="196">
        <v>0</v>
      </c>
      <c r="W2168" s="196">
        <v>3.5399999999999987E-2</v>
      </c>
      <c r="X2168" s="196">
        <v>0</v>
      </c>
      <c r="Y2168" s="196">
        <v>0</v>
      </c>
      <c r="Z2168" s="196">
        <v>0</v>
      </c>
      <c r="AA2168" s="196">
        <v>0</v>
      </c>
      <c r="AB2168" s="196">
        <v>0.16567000000000001</v>
      </c>
      <c r="AC2168" s="196">
        <v>7.7960000000000002E-2</v>
      </c>
      <c r="AD2168" s="196">
        <v>0.10985999999999996</v>
      </c>
      <c r="AE2168" s="196">
        <v>0</v>
      </c>
      <c r="AF2168" s="272">
        <f t="shared" si="135"/>
        <v>1</v>
      </c>
      <c r="AG2168" s="196">
        <f t="shared" si="136"/>
        <v>0.68162</v>
      </c>
    </row>
    <row r="2169" spans="1:33" s="23" customFormat="1" x14ac:dyDescent="0.25">
      <c r="A2169" s="1">
        <v>1991</v>
      </c>
      <c r="B2169" s="1" t="s">
        <v>18</v>
      </c>
      <c r="C2169" s="1" t="str">
        <f t="shared" si="133"/>
        <v>1991ON</v>
      </c>
      <c r="D2169" s="1" t="s">
        <v>56</v>
      </c>
      <c r="E2169" s="1" t="str">
        <f t="shared" si="134"/>
        <v>1991ONICI</v>
      </c>
      <c r="F2169" s="196">
        <v>9.1590000000000005E-2</v>
      </c>
      <c r="G2169" s="196">
        <v>0.47141</v>
      </c>
      <c r="H2169" s="196">
        <v>0</v>
      </c>
      <c r="I2169" s="196">
        <v>6.8199999999999997E-2</v>
      </c>
      <c r="J2169" s="196">
        <v>8.695E-2</v>
      </c>
      <c r="K2169" s="196">
        <v>0</v>
      </c>
      <c r="L2169" s="196">
        <v>0</v>
      </c>
      <c r="M2169" s="196">
        <v>0</v>
      </c>
      <c r="N2169" s="196">
        <v>2.1059999999999999E-2</v>
      </c>
      <c r="O2169" s="196">
        <v>0</v>
      </c>
      <c r="P2169" s="196">
        <v>0</v>
      </c>
      <c r="Q2169" s="196">
        <v>0</v>
      </c>
      <c r="R2169" s="196">
        <v>2.5080000000000002E-2</v>
      </c>
      <c r="S2169" s="196">
        <v>3.3099999999999997E-2</v>
      </c>
      <c r="T2169" s="196">
        <v>0</v>
      </c>
      <c r="U2169" s="196">
        <v>0.11334</v>
      </c>
      <c r="V2169" s="196">
        <v>0</v>
      </c>
      <c r="W2169" s="196">
        <v>5.7170000000000075E-2</v>
      </c>
      <c r="X2169" s="196">
        <v>3.2099999999999997E-2</v>
      </c>
      <c r="Y2169" s="196">
        <v>0</v>
      </c>
      <c r="Z2169" s="196">
        <v>0</v>
      </c>
      <c r="AA2169" s="196">
        <v>0</v>
      </c>
      <c r="AB2169" s="196">
        <v>0</v>
      </c>
      <c r="AC2169" s="196">
        <v>0</v>
      </c>
      <c r="AD2169" s="196">
        <v>0</v>
      </c>
      <c r="AE2169" s="196">
        <v>0</v>
      </c>
      <c r="AF2169" s="272">
        <f t="shared" si="135"/>
        <v>1</v>
      </c>
      <c r="AG2169" s="196">
        <f t="shared" si="136"/>
        <v>0.23571000000000006</v>
      </c>
    </row>
    <row r="2170" spans="1:33" s="23" customFormat="1" x14ac:dyDescent="0.25">
      <c r="A2170" s="1">
        <v>1991</v>
      </c>
      <c r="B2170" s="1" t="s">
        <v>18</v>
      </c>
      <c r="C2170" s="1" t="str">
        <f t="shared" si="133"/>
        <v>1991ON</v>
      </c>
      <c r="D2170" s="1" t="s">
        <v>58</v>
      </c>
      <c r="E2170" s="1" t="str">
        <f t="shared" si="134"/>
        <v>1991ONResidential</v>
      </c>
      <c r="F2170" s="196">
        <v>0.23521</v>
      </c>
      <c r="G2170" s="196">
        <v>0.21167000000000002</v>
      </c>
      <c r="H2170" s="196">
        <v>0</v>
      </c>
      <c r="I2170" s="196">
        <v>0</v>
      </c>
      <c r="J2170" s="196">
        <v>0.22329000000000002</v>
      </c>
      <c r="K2170" s="196">
        <v>0</v>
      </c>
      <c r="L2170" s="196">
        <v>0</v>
      </c>
      <c r="M2170" s="196">
        <v>0</v>
      </c>
      <c r="N2170" s="196">
        <v>0</v>
      </c>
      <c r="O2170" s="196">
        <v>0</v>
      </c>
      <c r="P2170" s="196">
        <v>0</v>
      </c>
      <c r="Q2170" s="196">
        <v>0.14038</v>
      </c>
      <c r="R2170" s="196">
        <v>0</v>
      </c>
      <c r="S2170" s="196">
        <v>0</v>
      </c>
      <c r="T2170" s="196">
        <v>0</v>
      </c>
      <c r="U2170" s="196">
        <v>9.2810000000000004E-2</v>
      </c>
      <c r="V2170" s="196">
        <v>0</v>
      </c>
      <c r="W2170" s="196">
        <v>3.8169999999999836E-2</v>
      </c>
      <c r="X2170" s="196">
        <v>4.5710000000000001E-2</v>
      </c>
      <c r="Y2170" s="196">
        <v>0</v>
      </c>
      <c r="Z2170" s="196">
        <v>0</v>
      </c>
      <c r="AA2170" s="196">
        <v>1.2760000000000001E-2</v>
      </c>
      <c r="AB2170" s="196">
        <v>0</v>
      </c>
      <c r="AC2170" s="196">
        <v>0</v>
      </c>
      <c r="AD2170" s="196">
        <v>0</v>
      </c>
      <c r="AE2170" s="196">
        <v>0</v>
      </c>
      <c r="AF2170" s="272">
        <f t="shared" si="135"/>
        <v>1</v>
      </c>
      <c r="AG2170" s="196">
        <f t="shared" si="136"/>
        <v>0.18944999999999984</v>
      </c>
    </row>
    <row r="2171" spans="1:33" s="23" customFormat="1" x14ac:dyDescent="0.25">
      <c r="A2171" s="1">
        <v>1992</v>
      </c>
      <c r="B2171" s="1" t="s">
        <v>18</v>
      </c>
      <c r="C2171" s="1" t="str">
        <f t="shared" si="133"/>
        <v>1992ON</v>
      </c>
      <c r="D2171" s="1" t="s">
        <v>57</v>
      </c>
      <c r="E2171" s="1" t="str">
        <f t="shared" si="134"/>
        <v>1992ONC&amp;D</v>
      </c>
      <c r="F2171" s="196">
        <v>0</v>
      </c>
      <c r="G2171" s="196">
        <v>1.1890000000000001E-2</v>
      </c>
      <c r="H2171" s="196">
        <v>0</v>
      </c>
      <c r="I2171" s="196">
        <v>0.30648999999999998</v>
      </c>
      <c r="J2171" s="196">
        <v>0</v>
      </c>
      <c r="K2171" s="196">
        <v>0</v>
      </c>
      <c r="L2171" s="196">
        <v>0</v>
      </c>
      <c r="M2171" s="196">
        <v>0</v>
      </c>
      <c r="N2171" s="196">
        <v>0</v>
      </c>
      <c r="O2171" s="196">
        <v>0</v>
      </c>
      <c r="P2171" s="196">
        <v>0</v>
      </c>
      <c r="Q2171" s="196">
        <v>0</v>
      </c>
      <c r="R2171" s="196">
        <v>0</v>
      </c>
      <c r="S2171" s="196">
        <v>0</v>
      </c>
      <c r="T2171" s="196">
        <v>0.29272999999999999</v>
      </c>
      <c r="U2171" s="196">
        <v>0</v>
      </c>
      <c r="V2171" s="196">
        <v>0</v>
      </c>
      <c r="W2171" s="196">
        <v>3.5399999999999987E-2</v>
      </c>
      <c r="X2171" s="196">
        <v>0</v>
      </c>
      <c r="Y2171" s="196">
        <v>0</v>
      </c>
      <c r="Z2171" s="196">
        <v>0</v>
      </c>
      <c r="AA2171" s="196">
        <v>0</v>
      </c>
      <c r="AB2171" s="196">
        <v>0.16567000000000001</v>
      </c>
      <c r="AC2171" s="196">
        <v>7.7960000000000002E-2</v>
      </c>
      <c r="AD2171" s="196">
        <v>0.10985999999999996</v>
      </c>
      <c r="AE2171" s="196">
        <v>0</v>
      </c>
      <c r="AF2171" s="272">
        <f t="shared" si="135"/>
        <v>1</v>
      </c>
      <c r="AG2171" s="196">
        <f t="shared" si="136"/>
        <v>0.68162</v>
      </c>
    </row>
    <row r="2172" spans="1:33" s="23" customFormat="1" x14ac:dyDescent="0.25">
      <c r="A2172" s="1">
        <v>1992</v>
      </c>
      <c r="B2172" s="1" t="s">
        <v>18</v>
      </c>
      <c r="C2172" s="1" t="str">
        <f t="shared" si="133"/>
        <v>1992ON</v>
      </c>
      <c r="D2172" s="1" t="s">
        <v>56</v>
      </c>
      <c r="E2172" s="1" t="str">
        <f t="shared" si="134"/>
        <v>1992ONICI</v>
      </c>
      <c r="F2172" s="196">
        <v>9.1590000000000005E-2</v>
      </c>
      <c r="G2172" s="196">
        <v>0.47141</v>
      </c>
      <c r="H2172" s="196">
        <v>0</v>
      </c>
      <c r="I2172" s="196">
        <v>6.8199999999999997E-2</v>
      </c>
      <c r="J2172" s="196">
        <v>8.695E-2</v>
      </c>
      <c r="K2172" s="196">
        <v>0</v>
      </c>
      <c r="L2172" s="196">
        <v>0</v>
      </c>
      <c r="M2172" s="196">
        <v>0</v>
      </c>
      <c r="N2172" s="196">
        <v>2.1059999999999999E-2</v>
      </c>
      <c r="O2172" s="196">
        <v>0</v>
      </c>
      <c r="P2172" s="196">
        <v>0</v>
      </c>
      <c r="Q2172" s="196">
        <v>0</v>
      </c>
      <c r="R2172" s="196">
        <v>2.5080000000000002E-2</v>
      </c>
      <c r="S2172" s="196">
        <v>3.3099999999999997E-2</v>
      </c>
      <c r="T2172" s="196">
        <v>0</v>
      </c>
      <c r="U2172" s="196">
        <v>0.11334</v>
      </c>
      <c r="V2172" s="196">
        <v>0</v>
      </c>
      <c r="W2172" s="196">
        <v>5.7170000000000075E-2</v>
      </c>
      <c r="X2172" s="196">
        <v>3.2099999999999997E-2</v>
      </c>
      <c r="Y2172" s="196">
        <v>0</v>
      </c>
      <c r="Z2172" s="196">
        <v>0</v>
      </c>
      <c r="AA2172" s="196">
        <v>0</v>
      </c>
      <c r="AB2172" s="196">
        <v>0</v>
      </c>
      <c r="AC2172" s="196">
        <v>0</v>
      </c>
      <c r="AD2172" s="196">
        <v>0</v>
      </c>
      <c r="AE2172" s="196">
        <v>0</v>
      </c>
      <c r="AF2172" s="272">
        <f t="shared" si="135"/>
        <v>1</v>
      </c>
      <c r="AG2172" s="196">
        <f t="shared" si="136"/>
        <v>0.23571000000000006</v>
      </c>
    </row>
    <row r="2173" spans="1:33" s="23" customFormat="1" x14ac:dyDescent="0.25">
      <c r="A2173" s="1">
        <v>1992</v>
      </c>
      <c r="B2173" s="1" t="s">
        <v>18</v>
      </c>
      <c r="C2173" s="1" t="str">
        <f t="shared" si="133"/>
        <v>1992ON</v>
      </c>
      <c r="D2173" s="1" t="s">
        <v>58</v>
      </c>
      <c r="E2173" s="1" t="str">
        <f t="shared" si="134"/>
        <v>1992ONResidential</v>
      </c>
      <c r="F2173" s="196">
        <v>0.23521</v>
      </c>
      <c r="G2173" s="196">
        <v>0.21167000000000002</v>
      </c>
      <c r="H2173" s="196">
        <v>0</v>
      </c>
      <c r="I2173" s="196">
        <v>0</v>
      </c>
      <c r="J2173" s="196">
        <v>0.22329000000000002</v>
      </c>
      <c r="K2173" s="196">
        <v>0</v>
      </c>
      <c r="L2173" s="196">
        <v>0</v>
      </c>
      <c r="M2173" s="196">
        <v>0</v>
      </c>
      <c r="N2173" s="196">
        <v>0</v>
      </c>
      <c r="O2173" s="196">
        <v>0</v>
      </c>
      <c r="P2173" s="196">
        <v>0</v>
      </c>
      <c r="Q2173" s="196">
        <v>0.14038</v>
      </c>
      <c r="R2173" s="196">
        <v>0</v>
      </c>
      <c r="S2173" s="196">
        <v>0</v>
      </c>
      <c r="T2173" s="196">
        <v>0</v>
      </c>
      <c r="U2173" s="196">
        <v>9.2810000000000004E-2</v>
      </c>
      <c r="V2173" s="196">
        <v>0</v>
      </c>
      <c r="W2173" s="196">
        <v>3.8169999999999836E-2</v>
      </c>
      <c r="X2173" s="196">
        <v>4.5710000000000001E-2</v>
      </c>
      <c r="Y2173" s="196">
        <v>0</v>
      </c>
      <c r="Z2173" s="196">
        <v>0</v>
      </c>
      <c r="AA2173" s="196">
        <v>1.2760000000000001E-2</v>
      </c>
      <c r="AB2173" s="196">
        <v>0</v>
      </c>
      <c r="AC2173" s="196">
        <v>0</v>
      </c>
      <c r="AD2173" s="196">
        <v>0</v>
      </c>
      <c r="AE2173" s="196">
        <v>0</v>
      </c>
      <c r="AF2173" s="272">
        <f t="shared" si="135"/>
        <v>1</v>
      </c>
      <c r="AG2173" s="196">
        <f t="shared" si="136"/>
        <v>0.18944999999999984</v>
      </c>
    </row>
    <row r="2174" spans="1:33" s="23" customFormat="1" x14ac:dyDescent="0.25">
      <c r="A2174" s="1">
        <v>1993</v>
      </c>
      <c r="B2174" s="1" t="s">
        <v>18</v>
      </c>
      <c r="C2174" s="1" t="str">
        <f t="shared" si="133"/>
        <v>1993ON</v>
      </c>
      <c r="D2174" s="1" t="s">
        <v>57</v>
      </c>
      <c r="E2174" s="1" t="str">
        <f t="shared" si="134"/>
        <v>1993ONC&amp;D</v>
      </c>
      <c r="F2174" s="196">
        <v>0</v>
      </c>
      <c r="G2174" s="196">
        <v>1.1890000000000001E-2</v>
      </c>
      <c r="H2174" s="196">
        <v>0</v>
      </c>
      <c r="I2174" s="196">
        <v>0.30648999999999998</v>
      </c>
      <c r="J2174" s="196">
        <v>0</v>
      </c>
      <c r="K2174" s="196">
        <v>0</v>
      </c>
      <c r="L2174" s="196">
        <v>0</v>
      </c>
      <c r="M2174" s="196">
        <v>0</v>
      </c>
      <c r="N2174" s="196">
        <v>0</v>
      </c>
      <c r="O2174" s="196">
        <v>0</v>
      </c>
      <c r="P2174" s="196">
        <v>0</v>
      </c>
      <c r="Q2174" s="196">
        <v>0</v>
      </c>
      <c r="R2174" s="196">
        <v>0</v>
      </c>
      <c r="S2174" s="196">
        <v>0</v>
      </c>
      <c r="T2174" s="196">
        <v>0.29272999999999999</v>
      </c>
      <c r="U2174" s="196">
        <v>0</v>
      </c>
      <c r="V2174" s="196">
        <v>0</v>
      </c>
      <c r="W2174" s="196">
        <v>3.5399999999999987E-2</v>
      </c>
      <c r="X2174" s="196">
        <v>0</v>
      </c>
      <c r="Y2174" s="196">
        <v>0</v>
      </c>
      <c r="Z2174" s="196">
        <v>0</v>
      </c>
      <c r="AA2174" s="196">
        <v>0</v>
      </c>
      <c r="AB2174" s="196">
        <v>0.16567000000000001</v>
      </c>
      <c r="AC2174" s="196">
        <v>7.7960000000000002E-2</v>
      </c>
      <c r="AD2174" s="196">
        <v>0.10985999999999996</v>
      </c>
      <c r="AE2174" s="196">
        <v>0</v>
      </c>
      <c r="AF2174" s="272">
        <f t="shared" si="135"/>
        <v>1</v>
      </c>
      <c r="AG2174" s="196">
        <f t="shared" si="136"/>
        <v>0.68162</v>
      </c>
    </row>
    <row r="2175" spans="1:33" s="23" customFormat="1" x14ac:dyDescent="0.25">
      <c r="A2175" s="1">
        <v>1993</v>
      </c>
      <c r="B2175" s="1" t="s">
        <v>18</v>
      </c>
      <c r="C2175" s="1" t="str">
        <f t="shared" si="133"/>
        <v>1993ON</v>
      </c>
      <c r="D2175" s="1" t="s">
        <v>56</v>
      </c>
      <c r="E2175" s="1" t="str">
        <f t="shared" si="134"/>
        <v>1993ONICI</v>
      </c>
      <c r="F2175" s="196">
        <v>9.1590000000000005E-2</v>
      </c>
      <c r="G2175" s="196">
        <v>0.47141</v>
      </c>
      <c r="H2175" s="196">
        <v>0</v>
      </c>
      <c r="I2175" s="196">
        <v>6.8199999999999997E-2</v>
      </c>
      <c r="J2175" s="196">
        <v>8.695E-2</v>
      </c>
      <c r="K2175" s="196">
        <v>0</v>
      </c>
      <c r="L2175" s="196">
        <v>0</v>
      </c>
      <c r="M2175" s="196">
        <v>0</v>
      </c>
      <c r="N2175" s="196">
        <v>2.1059999999999999E-2</v>
      </c>
      <c r="O2175" s="196">
        <v>0</v>
      </c>
      <c r="P2175" s="196">
        <v>0</v>
      </c>
      <c r="Q2175" s="196">
        <v>0</v>
      </c>
      <c r="R2175" s="196">
        <v>2.5080000000000002E-2</v>
      </c>
      <c r="S2175" s="196">
        <v>3.3099999999999997E-2</v>
      </c>
      <c r="T2175" s="196">
        <v>0</v>
      </c>
      <c r="U2175" s="196">
        <v>0.11334</v>
      </c>
      <c r="V2175" s="196">
        <v>0</v>
      </c>
      <c r="W2175" s="196">
        <v>5.7170000000000075E-2</v>
      </c>
      <c r="X2175" s="196">
        <v>3.2099999999999997E-2</v>
      </c>
      <c r="Y2175" s="196">
        <v>0</v>
      </c>
      <c r="Z2175" s="196">
        <v>0</v>
      </c>
      <c r="AA2175" s="196">
        <v>0</v>
      </c>
      <c r="AB2175" s="196">
        <v>0</v>
      </c>
      <c r="AC2175" s="196">
        <v>0</v>
      </c>
      <c r="AD2175" s="196">
        <v>0</v>
      </c>
      <c r="AE2175" s="196">
        <v>0</v>
      </c>
      <c r="AF2175" s="272">
        <f t="shared" si="135"/>
        <v>1</v>
      </c>
      <c r="AG2175" s="196">
        <f t="shared" si="136"/>
        <v>0.23571000000000006</v>
      </c>
    </row>
    <row r="2176" spans="1:33" s="23" customFormat="1" x14ac:dyDescent="0.25">
      <c r="A2176" s="1">
        <v>1993</v>
      </c>
      <c r="B2176" s="1" t="s">
        <v>18</v>
      </c>
      <c r="C2176" s="1" t="str">
        <f t="shared" si="133"/>
        <v>1993ON</v>
      </c>
      <c r="D2176" s="1" t="s">
        <v>58</v>
      </c>
      <c r="E2176" s="1" t="str">
        <f t="shared" si="134"/>
        <v>1993ONResidential</v>
      </c>
      <c r="F2176" s="196">
        <v>0.23521</v>
      </c>
      <c r="G2176" s="196">
        <v>0.21167000000000002</v>
      </c>
      <c r="H2176" s="196">
        <v>0</v>
      </c>
      <c r="I2176" s="196">
        <v>0</v>
      </c>
      <c r="J2176" s="196">
        <v>0.22329000000000002</v>
      </c>
      <c r="K2176" s="196">
        <v>0</v>
      </c>
      <c r="L2176" s="196">
        <v>0</v>
      </c>
      <c r="M2176" s="196">
        <v>0</v>
      </c>
      <c r="N2176" s="196">
        <v>0</v>
      </c>
      <c r="O2176" s="196">
        <v>0</v>
      </c>
      <c r="P2176" s="196">
        <v>0</v>
      </c>
      <c r="Q2176" s="196">
        <v>0.14038</v>
      </c>
      <c r="R2176" s="196">
        <v>0</v>
      </c>
      <c r="S2176" s="196">
        <v>0</v>
      </c>
      <c r="T2176" s="196">
        <v>0</v>
      </c>
      <c r="U2176" s="196">
        <v>9.2810000000000004E-2</v>
      </c>
      <c r="V2176" s="196">
        <v>0</v>
      </c>
      <c r="W2176" s="196">
        <v>3.8169999999999836E-2</v>
      </c>
      <c r="X2176" s="196">
        <v>4.5710000000000001E-2</v>
      </c>
      <c r="Y2176" s="196">
        <v>0</v>
      </c>
      <c r="Z2176" s="196">
        <v>0</v>
      </c>
      <c r="AA2176" s="196">
        <v>1.2760000000000001E-2</v>
      </c>
      <c r="AB2176" s="196">
        <v>0</v>
      </c>
      <c r="AC2176" s="196">
        <v>0</v>
      </c>
      <c r="AD2176" s="196">
        <v>0</v>
      </c>
      <c r="AE2176" s="196">
        <v>0</v>
      </c>
      <c r="AF2176" s="272">
        <f t="shared" si="135"/>
        <v>1</v>
      </c>
      <c r="AG2176" s="196">
        <f t="shared" si="136"/>
        <v>0.18944999999999984</v>
      </c>
    </row>
    <row r="2177" spans="1:33" s="23" customFormat="1" x14ac:dyDescent="0.25">
      <c r="A2177" s="1">
        <v>1994</v>
      </c>
      <c r="B2177" s="1" t="s">
        <v>18</v>
      </c>
      <c r="C2177" s="1" t="str">
        <f t="shared" si="133"/>
        <v>1994ON</v>
      </c>
      <c r="D2177" s="1" t="s">
        <v>57</v>
      </c>
      <c r="E2177" s="1" t="str">
        <f t="shared" si="134"/>
        <v>1994ONC&amp;D</v>
      </c>
      <c r="F2177" s="196">
        <v>0</v>
      </c>
      <c r="G2177" s="196">
        <v>1.1890000000000001E-2</v>
      </c>
      <c r="H2177" s="196">
        <v>0</v>
      </c>
      <c r="I2177" s="196">
        <v>0.30648999999999998</v>
      </c>
      <c r="J2177" s="196">
        <v>0</v>
      </c>
      <c r="K2177" s="196">
        <v>0</v>
      </c>
      <c r="L2177" s="196">
        <v>0</v>
      </c>
      <c r="M2177" s="196">
        <v>0</v>
      </c>
      <c r="N2177" s="196">
        <v>0</v>
      </c>
      <c r="O2177" s="196">
        <v>0</v>
      </c>
      <c r="P2177" s="196">
        <v>0</v>
      </c>
      <c r="Q2177" s="196">
        <v>0</v>
      </c>
      <c r="R2177" s="196">
        <v>0</v>
      </c>
      <c r="S2177" s="196">
        <v>0</v>
      </c>
      <c r="T2177" s="196">
        <v>0.29272999999999999</v>
      </c>
      <c r="U2177" s="196">
        <v>0</v>
      </c>
      <c r="V2177" s="196">
        <v>0</v>
      </c>
      <c r="W2177" s="196">
        <v>3.5399999999999987E-2</v>
      </c>
      <c r="X2177" s="196">
        <v>0</v>
      </c>
      <c r="Y2177" s="196">
        <v>0</v>
      </c>
      <c r="Z2177" s="196">
        <v>0</v>
      </c>
      <c r="AA2177" s="196">
        <v>0</v>
      </c>
      <c r="AB2177" s="196">
        <v>0.16567000000000001</v>
      </c>
      <c r="AC2177" s="196">
        <v>7.7960000000000002E-2</v>
      </c>
      <c r="AD2177" s="196">
        <v>0.10985999999999996</v>
      </c>
      <c r="AE2177" s="196">
        <v>0</v>
      </c>
      <c r="AF2177" s="272">
        <f t="shared" si="135"/>
        <v>1</v>
      </c>
      <c r="AG2177" s="196">
        <f t="shared" si="136"/>
        <v>0.68162</v>
      </c>
    </row>
    <row r="2178" spans="1:33" s="23" customFormat="1" x14ac:dyDescent="0.25">
      <c r="A2178" s="1">
        <v>1994</v>
      </c>
      <c r="B2178" s="1" t="s">
        <v>18</v>
      </c>
      <c r="C2178" s="1" t="str">
        <f t="shared" ref="C2178:C2241" si="137">CONCATENATE(A2178,B2178)</f>
        <v>1994ON</v>
      </c>
      <c r="D2178" s="1" t="s">
        <v>56</v>
      </c>
      <c r="E2178" s="1" t="str">
        <f t="shared" ref="E2178:E2241" si="138">CONCATENATE(C2178,D2178)</f>
        <v>1994ONICI</v>
      </c>
      <c r="F2178" s="196">
        <v>9.1590000000000005E-2</v>
      </c>
      <c r="G2178" s="196">
        <v>0.47141</v>
      </c>
      <c r="H2178" s="196">
        <v>0</v>
      </c>
      <c r="I2178" s="196">
        <v>6.8199999999999997E-2</v>
      </c>
      <c r="J2178" s="196">
        <v>8.695E-2</v>
      </c>
      <c r="K2178" s="196">
        <v>0</v>
      </c>
      <c r="L2178" s="196">
        <v>0</v>
      </c>
      <c r="M2178" s="196">
        <v>0</v>
      </c>
      <c r="N2178" s="196">
        <v>2.1059999999999999E-2</v>
      </c>
      <c r="O2178" s="196">
        <v>0</v>
      </c>
      <c r="P2178" s="196">
        <v>0</v>
      </c>
      <c r="Q2178" s="196">
        <v>0</v>
      </c>
      <c r="R2178" s="196">
        <v>2.5080000000000002E-2</v>
      </c>
      <c r="S2178" s="196">
        <v>3.3099999999999997E-2</v>
      </c>
      <c r="T2178" s="196">
        <v>0</v>
      </c>
      <c r="U2178" s="196">
        <v>0.11334</v>
      </c>
      <c r="V2178" s="196">
        <v>0</v>
      </c>
      <c r="W2178" s="196">
        <v>5.7170000000000075E-2</v>
      </c>
      <c r="X2178" s="196">
        <v>3.2099999999999997E-2</v>
      </c>
      <c r="Y2178" s="196">
        <v>0</v>
      </c>
      <c r="Z2178" s="196">
        <v>0</v>
      </c>
      <c r="AA2178" s="196">
        <v>0</v>
      </c>
      <c r="AB2178" s="196">
        <v>0</v>
      </c>
      <c r="AC2178" s="196">
        <v>0</v>
      </c>
      <c r="AD2178" s="196">
        <v>0</v>
      </c>
      <c r="AE2178" s="196">
        <v>0</v>
      </c>
      <c r="AF2178" s="272">
        <f t="shared" ref="AF2178:AF2241" si="139">+SUM(F2178:AE2178)</f>
        <v>1</v>
      </c>
      <c r="AG2178" s="196">
        <f t="shared" si="136"/>
        <v>0.23571000000000006</v>
      </c>
    </row>
    <row r="2179" spans="1:33" s="23" customFormat="1" x14ac:dyDescent="0.25">
      <c r="A2179" s="1">
        <v>1994</v>
      </c>
      <c r="B2179" s="1" t="s">
        <v>18</v>
      </c>
      <c r="C2179" s="1" t="str">
        <f t="shared" si="137"/>
        <v>1994ON</v>
      </c>
      <c r="D2179" s="1" t="s">
        <v>58</v>
      </c>
      <c r="E2179" s="1" t="str">
        <f t="shared" si="138"/>
        <v>1994ONResidential</v>
      </c>
      <c r="F2179" s="196">
        <v>0.23521</v>
      </c>
      <c r="G2179" s="196">
        <v>0.21167000000000002</v>
      </c>
      <c r="H2179" s="196">
        <v>0</v>
      </c>
      <c r="I2179" s="196">
        <v>0</v>
      </c>
      <c r="J2179" s="196">
        <v>0.22329000000000002</v>
      </c>
      <c r="K2179" s="196">
        <v>0</v>
      </c>
      <c r="L2179" s="196">
        <v>0</v>
      </c>
      <c r="M2179" s="196">
        <v>0</v>
      </c>
      <c r="N2179" s="196">
        <v>0</v>
      </c>
      <c r="O2179" s="196">
        <v>0</v>
      </c>
      <c r="P2179" s="196">
        <v>0</v>
      </c>
      <c r="Q2179" s="196">
        <v>0.14038</v>
      </c>
      <c r="R2179" s="196">
        <v>0</v>
      </c>
      <c r="S2179" s="196">
        <v>0</v>
      </c>
      <c r="T2179" s="196">
        <v>0</v>
      </c>
      <c r="U2179" s="196">
        <v>9.2810000000000004E-2</v>
      </c>
      <c r="V2179" s="196">
        <v>0</v>
      </c>
      <c r="W2179" s="196">
        <v>3.8169999999999836E-2</v>
      </c>
      <c r="X2179" s="196">
        <v>4.5710000000000001E-2</v>
      </c>
      <c r="Y2179" s="196">
        <v>0</v>
      </c>
      <c r="Z2179" s="196">
        <v>0</v>
      </c>
      <c r="AA2179" s="196">
        <v>1.2760000000000001E-2</v>
      </c>
      <c r="AB2179" s="196">
        <v>0</v>
      </c>
      <c r="AC2179" s="196">
        <v>0</v>
      </c>
      <c r="AD2179" s="196">
        <v>0</v>
      </c>
      <c r="AE2179" s="196">
        <v>0</v>
      </c>
      <c r="AF2179" s="272">
        <f t="shared" si="139"/>
        <v>1</v>
      </c>
      <c r="AG2179" s="196">
        <f t="shared" si="136"/>
        <v>0.18944999999999984</v>
      </c>
    </row>
    <row r="2180" spans="1:33" s="23" customFormat="1" x14ac:dyDescent="0.25">
      <c r="A2180" s="1">
        <v>1995</v>
      </c>
      <c r="B2180" s="1" t="s">
        <v>18</v>
      </c>
      <c r="C2180" s="1" t="str">
        <f t="shared" si="137"/>
        <v>1995ON</v>
      </c>
      <c r="D2180" s="1" t="s">
        <v>57</v>
      </c>
      <c r="E2180" s="1" t="str">
        <f t="shared" si="138"/>
        <v>1995ONC&amp;D</v>
      </c>
      <c r="F2180" s="196">
        <v>0</v>
      </c>
      <c r="G2180" s="196">
        <v>1.1890000000000001E-2</v>
      </c>
      <c r="H2180" s="196">
        <v>0</v>
      </c>
      <c r="I2180" s="196">
        <v>0.30648999999999998</v>
      </c>
      <c r="J2180" s="196">
        <v>0</v>
      </c>
      <c r="K2180" s="196">
        <v>0</v>
      </c>
      <c r="L2180" s="196">
        <v>0</v>
      </c>
      <c r="M2180" s="196">
        <v>0</v>
      </c>
      <c r="N2180" s="196">
        <v>0</v>
      </c>
      <c r="O2180" s="196">
        <v>0</v>
      </c>
      <c r="P2180" s="196">
        <v>0</v>
      </c>
      <c r="Q2180" s="196">
        <v>0</v>
      </c>
      <c r="R2180" s="196">
        <v>0</v>
      </c>
      <c r="S2180" s="196">
        <v>0</v>
      </c>
      <c r="T2180" s="196">
        <v>0.29272999999999999</v>
      </c>
      <c r="U2180" s="196">
        <v>0</v>
      </c>
      <c r="V2180" s="196">
        <v>0</v>
      </c>
      <c r="W2180" s="196">
        <v>3.5399999999999987E-2</v>
      </c>
      <c r="X2180" s="196">
        <v>0</v>
      </c>
      <c r="Y2180" s="196">
        <v>0</v>
      </c>
      <c r="Z2180" s="196">
        <v>0</v>
      </c>
      <c r="AA2180" s="196">
        <v>0</v>
      </c>
      <c r="AB2180" s="196">
        <v>0.16567000000000001</v>
      </c>
      <c r="AC2180" s="196">
        <v>7.7960000000000002E-2</v>
      </c>
      <c r="AD2180" s="196">
        <v>0.10985999999999996</v>
      </c>
      <c r="AE2180" s="196">
        <v>0</v>
      </c>
      <c r="AF2180" s="272">
        <f t="shared" si="139"/>
        <v>1</v>
      </c>
      <c r="AG2180" s="196">
        <f t="shared" si="136"/>
        <v>0.68162</v>
      </c>
    </row>
    <row r="2181" spans="1:33" s="23" customFormat="1" x14ac:dyDescent="0.25">
      <c r="A2181" s="1">
        <v>1995</v>
      </c>
      <c r="B2181" s="1" t="s">
        <v>18</v>
      </c>
      <c r="C2181" s="1" t="str">
        <f t="shared" si="137"/>
        <v>1995ON</v>
      </c>
      <c r="D2181" s="1" t="s">
        <v>56</v>
      </c>
      <c r="E2181" s="1" t="str">
        <f t="shared" si="138"/>
        <v>1995ONICI</v>
      </c>
      <c r="F2181" s="196">
        <v>9.1590000000000005E-2</v>
      </c>
      <c r="G2181" s="196">
        <v>0.47141</v>
      </c>
      <c r="H2181" s="196">
        <v>0</v>
      </c>
      <c r="I2181" s="196">
        <v>6.8199999999999997E-2</v>
      </c>
      <c r="J2181" s="196">
        <v>8.695E-2</v>
      </c>
      <c r="K2181" s="196">
        <v>0</v>
      </c>
      <c r="L2181" s="196">
        <v>0</v>
      </c>
      <c r="M2181" s="196">
        <v>0</v>
      </c>
      <c r="N2181" s="196">
        <v>2.1059999999999999E-2</v>
      </c>
      <c r="O2181" s="196">
        <v>0</v>
      </c>
      <c r="P2181" s="196">
        <v>0</v>
      </c>
      <c r="Q2181" s="196">
        <v>0</v>
      </c>
      <c r="R2181" s="196">
        <v>2.5080000000000002E-2</v>
      </c>
      <c r="S2181" s="196">
        <v>3.3099999999999997E-2</v>
      </c>
      <c r="T2181" s="196">
        <v>0</v>
      </c>
      <c r="U2181" s="196">
        <v>0.11334</v>
      </c>
      <c r="V2181" s="196">
        <v>0</v>
      </c>
      <c r="W2181" s="196">
        <v>5.7170000000000075E-2</v>
      </c>
      <c r="X2181" s="196">
        <v>3.2099999999999997E-2</v>
      </c>
      <c r="Y2181" s="196">
        <v>0</v>
      </c>
      <c r="Z2181" s="196">
        <v>0</v>
      </c>
      <c r="AA2181" s="196">
        <v>0</v>
      </c>
      <c r="AB2181" s="196">
        <v>0</v>
      </c>
      <c r="AC2181" s="196">
        <v>0</v>
      </c>
      <c r="AD2181" s="196">
        <v>0</v>
      </c>
      <c r="AE2181" s="196">
        <v>0</v>
      </c>
      <c r="AF2181" s="272">
        <f t="shared" si="139"/>
        <v>1</v>
      </c>
      <c r="AG2181" s="196">
        <f t="shared" si="136"/>
        <v>0.23571000000000006</v>
      </c>
    </row>
    <row r="2182" spans="1:33" s="23" customFormat="1" x14ac:dyDescent="0.25">
      <c r="A2182" s="1">
        <v>1995</v>
      </c>
      <c r="B2182" s="1" t="s">
        <v>18</v>
      </c>
      <c r="C2182" s="1" t="str">
        <f t="shared" si="137"/>
        <v>1995ON</v>
      </c>
      <c r="D2182" s="1" t="s">
        <v>58</v>
      </c>
      <c r="E2182" s="1" t="str">
        <f t="shared" si="138"/>
        <v>1995ONResidential</v>
      </c>
      <c r="F2182" s="196">
        <v>0.23521</v>
      </c>
      <c r="G2182" s="196">
        <v>0.21167000000000002</v>
      </c>
      <c r="H2182" s="196">
        <v>0</v>
      </c>
      <c r="I2182" s="196">
        <v>0</v>
      </c>
      <c r="J2182" s="196">
        <v>0.22329000000000002</v>
      </c>
      <c r="K2182" s="196">
        <v>0</v>
      </c>
      <c r="L2182" s="196">
        <v>0</v>
      </c>
      <c r="M2182" s="196">
        <v>0</v>
      </c>
      <c r="N2182" s="196">
        <v>0</v>
      </c>
      <c r="O2182" s="196">
        <v>0</v>
      </c>
      <c r="P2182" s="196">
        <v>0</v>
      </c>
      <c r="Q2182" s="196">
        <v>0.14038</v>
      </c>
      <c r="R2182" s="196">
        <v>0</v>
      </c>
      <c r="S2182" s="196">
        <v>0</v>
      </c>
      <c r="T2182" s="196">
        <v>0</v>
      </c>
      <c r="U2182" s="196">
        <v>9.2810000000000004E-2</v>
      </c>
      <c r="V2182" s="196">
        <v>0</v>
      </c>
      <c r="W2182" s="196">
        <v>3.8169999999999836E-2</v>
      </c>
      <c r="X2182" s="196">
        <v>4.5710000000000001E-2</v>
      </c>
      <c r="Y2182" s="196">
        <v>0</v>
      </c>
      <c r="Z2182" s="196">
        <v>0</v>
      </c>
      <c r="AA2182" s="196">
        <v>1.2760000000000001E-2</v>
      </c>
      <c r="AB2182" s="196">
        <v>0</v>
      </c>
      <c r="AC2182" s="196">
        <v>0</v>
      </c>
      <c r="AD2182" s="196">
        <v>0</v>
      </c>
      <c r="AE2182" s="196">
        <v>0</v>
      </c>
      <c r="AF2182" s="272">
        <f t="shared" si="139"/>
        <v>1</v>
      </c>
      <c r="AG2182" s="196">
        <f t="shared" si="136"/>
        <v>0.18944999999999984</v>
      </c>
    </row>
    <row r="2183" spans="1:33" s="23" customFormat="1" x14ac:dyDescent="0.25">
      <c r="A2183" s="1">
        <v>1996</v>
      </c>
      <c r="B2183" s="1" t="s">
        <v>18</v>
      </c>
      <c r="C2183" s="1" t="str">
        <f t="shared" si="137"/>
        <v>1996ON</v>
      </c>
      <c r="D2183" s="1" t="s">
        <v>57</v>
      </c>
      <c r="E2183" s="1" t="str">
        <f t="shared" si="138"/>
        <v>1996ONC&amp;D</v>
      </c>
      <c r="F2183" s="196">
        <v>0</v>
      </c>
      <c r="G2183" s="196">
        <v>1.1890000000000001E-2</v>
      </c>
      <c r="H2183" s="196">
        <v>0</v>
      </c>
      <c r="I2183" s="196">
        <v>0.30648999999999998</v>
      </c>
      <c r="J2183" s="196">
        <v>0</v>
      </c>
      <c r="K2183" s="196">
        <v>0</v>
      </c>
      <c r="L2183" s="196">
        <v>0</v>
      </c>
      <c r="M2183" s="196">
        <v>0</v>
      </c>
      <c r="N2183" s="196">
        <v>0</v>
      </c>
      <c r="O2183" s="196">
        <v>0</v>
      </c>
      <c r="P2183" s="196">
        <v>0</v>
      </c>
      <c r="Q2183" s="196">
        <v>0</v>
      </c>
      <c r="R2183" s="196">
        <v>0</v>
      </c>
      <c r="S2183" s="196">
        <v>0</v>
      </c>
      <c r="T2183" s="196">
        <v>0.29272999999999999</v>
      </c>
      <c r="U2183" s="196">
        <v>0</v>
      </c>
      <c r="V2183" s="196">
        <v>0</v>
      </c>
      <c r="W2183" s="196">
        <v>3.5399999999999987E-2</v>
      </c>
      <c r="X2183" s="196">
        <v>0</v>
      </c>
      <c r="Y2183" s="196">
        <v>0</v>
      </c>
      <c r="Z2183" s="196">
        <v>0</v>
      </c>
      <c r="AA2183" s="196">
        <v>0</v>
      </c>
      <c r="AB2183" s="196">
        <v>0.16567000000000001</v>
      </c>
      <c r="AC2183" s="196">
        <v>7.7960000000000002E-2</v>
      </c>
      <c r="AD2183" s="196">
        <v>0.10985999999999996</v>
      </c>
      <c r="AE2183" s="196">
        <v>0</v>
      </c>
      <c r="AF2183" s="272">
        <f t="shared" si="139"/>
        <v>1</v>
      </c>
      <c r="AG2183" s="196">
        <f t="shared" si="136"/>
        <v>0.68162</v>
      </c>
    </row>
    <row r="2184" spans="1:33" s="23" customFormat="1" x14ac:dyDescent="0.25">
      <c r="A2184" s="1">
        <v>1996</v>
      </c>
      <c r="B2184" s="1" t="s">
        <v>18</v>
      </c>
      <c r="C2184" s="1" t="str">
        <f t="shared" si="137"/>
        <v>1996ON</v>
      </c>
      <c r="D2184" s="1" t="s">
        <v>56</v>
      </c>
      <c r="E2184" s="1" t="str">
        <f t="shared" si="138"/>
        <v>1996ONICI</v>
      </c>
      <c r="F2184" s="196">
        <v>9.1590000000000005E-2</v>
      </c>
      <c r="G2184" s="196">
        <v>0.47141</v>
      </c>
      <c r="H2184" s="196">
        <v>0</v>
      </c>
      <c r="I2184" s="196">
        <v>6.8199999999999997E-2</v>
      </c>
      <c r="J2184" s="196">
        <v>8.695E-2</v>
      </c>
      <c r="K2184" s="196">
        <v>0</v>
      </c>
      <c r="L2184" s="196">
        <v>0</v>
      </c>
      <c r="M2184" s="196">
        <v>0</v>
      </c>
      <c r="N2184" s="196">
        <v>2.1059999999999999E-2</v>
      </c>
      <c r="O2184" s="196">
        <v>0</v>
      </c>
      <c r="P2184" s="196">
        <v>0</v>
      </c>
      <c r="Q2184" s="196">
        <v>0</v>
      </c>
      <c r="R2184" s="196">
        <v>2.5080000000000002E-2</v>
      </c>
      <c r="S2184" s="196">
        <v>3.3099999999999997E-2</v>
      </c>
      <c r="T2184" s="196">
        <v>0</v>
      </c>
      <c r="U2184" s="196">
        <v>0.11334</v>
      </c>
      <c r="V2184" s="196">
        <v>0</v>
      </c>
      <c r="W2184" s="196">
        <v>5.7170000000000075E-2</v>
      </c>
      <c r="X2184" s="196">
        <v>3.2099999999999997E-2</v>
      </c>
      <c r="Y2184" s="196">
        <v>0</v>
      </c>
      <c r="Z2184" s="196">
        <v>0</v>
      </c>
      <c r="AA2184" s="196">
        <v>0</v>
      </c>
      <c r="AB2184" s="196">
        <v>0</v>
      </c>
      <c r="AC2184" s="196">
        <v>0</v>
      </c>
      <c r="AD2184" s="196">
        <v>0</v>
      </c>
      <c r="AE2184" s="196">
        <v>0</v>
      </c>
      <c r="AF2184" s="272">
        <f t="shared" si="139"/>
        <v>1</v>
      </c>
      <c r="AG2184" s="196">
        <f t="shared" si="136"/>
        <v>0.23571000000000006</v>
      </c>
    </row>
    <row r="2185" spans="1:33" s="23" customFormat="1" x14ac:dyDescent="0.25">
      <c r="A2185" s="1">
        <v>1996</v>
      </c>
      <c r="B2185" s="1" t="s">
        <v>18</v>
      </c>
      <c r="C2185" s="1" t="str">
        <f t="shared" si="137"/>
        <v>1996ON</v>
      </c>
      <c r="D2185" s="1" t="s">
        <v>58</v>
      </c>
      <c r="E2185" s="1" t="str">
        <f t="shared" si="138"/>
        <v>1996ONResidential</v>
      </c>
      <c r="F2185" s="196">
        <v>0.23521</v>
      </c>
      <c r="G2185" s="196">
        <v>0.21167000000000002</v>
      </c>
      <c r="H2185" s="196">
        <v>0</v>
      </c>
      <c r="I2185" s="196">
        <v>0</v>
      </c>
      <c r="J2185" s="196">
        <v>0.22329000000000002</v>
      </c>
      <c r="K2185" s="196">
        <v>0</v>
      </c>
      <c r="L2185" s="196">
        <v>0</v>
      </c>
      <c r="M2185" s="196">
        <v>0</v>
      </c>
      <c r="N2185" s="196">
        <v>0</v>
      </c>
      <c r="O2185" s="196">
        <v>0</v>
      </c>
      <c r="P2185" s="196">
        <v>0</v>
      </c>
      <c r="Q2185" s="196">
        <v>0.14038</v>
      </c>
      <c r="R2185" s="196">
        <v>0</v>
      </c>
      <c r="S2185" s="196">
        <v>0</v>
      </c>
      <c r="T2185" s="196">
        <v>0</v>
      </c>
      <c r="U2185" s="196">
        <v>9.2810000000000004E-2</v>
      </c>
      <c r="V2185" s="196">
        <v>0</v>
      </c>
      <c r="W2185" s="196">
        <v>3.8169999999999836E-2</v>
      </c>
      <c r="X2185" s="196">
        <v>4.5710000000000001E-2</v>
      </c>
      <c r="Y2185" s="196">
        <v>0</v>
      </c>
      <c r="Z2185" s="196">
        <v>0</v>
      </c>
      <c r="AA2185" s="196">
        <v>1.2760000000000001E-2</v>
      </c>
      <c r="AB2185" s="196">
        <v>0</v>
      </c>
      <c r="AC2185" s="196">
        <v>0</v>
      </c>
      <c r="AD2185" s="196">
        <v>0</v>
      </c>
      <c r="AE2185" s="196">
        <v>0</v>
      </c>
      <c r="AF2185" s="272">
        <f t="shared" si="139"/>
        <v>1</v>
      </c>
      <c r="AG2185" s="196">
        <f t="shared" si="136"/>
        <v>0.18944999999999984</v>
      </c>
    </row>
    <row r="2186" spans="1:33" s="23" customFormat="1" x14ac:dyDescent="0.25">
      <c r="A2186" s="1">
        <v>1997</v>
      </c>
      <c r="B2186" s="1" t="s">
        <v>18</v>
      </c>
      <c r="C2186" s="1" t="str">
        <f t="shared" si="137"/>
        <v>1997ON</v>
      </c>
      <c r="D2186" s="1" t="s">
        <v>57</v>
      </c>
      <c r="E2186" s="1" t="str">
        <f t="shared" si="138"/>
        <v>1997ONC&amp;D</v>
      </c>
      <c r="F2186" s="196">
        <v>0</v>
      </c>
      <c r="G2186" s="196">
        <v>1.1890000000000001E-2</v>
      </c>
      <c r="H2186" s="196">
        <v>0</v>
      </c>
      <c r="I2186" s="196">
        <v>0.30648999999999998</v>
      </c>
      <c r="J2186" s="196">
        <v>0</v>
      </c>
      <c r="K2186" s="196">
        <v>0</v>
      </c>
      <c r="L2186" s="196">
        <v>0</v>
      </c>
      <c r="M2186" s="196">
        <v>0</v>
      </c>
      <c r="N2186" s="196">
        <v>0</v>
      </c>
      <c r="O2186" s="196">
        <v>0</v>
      </c>
      <c r="P2186" s="196">
        <v>0</v>
      </c>
      <c r="Q2186" s="196">
        <v>0</v>
      </c>
      <c r="R2186" s="196">
        <v>0</v>
      </c>
      <c r="S2186" s="196">
        <v>0</v>
      </c>
      <c r="T2186" s="196">
        <v>0.29272999999999999</v>
      </c>
      <c r="U2186" s="196">
        <v>0</v>
      </c>
      <c r="V2186" s="196">
        <v>0</v>
      </c>
      <c r="W2186" s="196">
        <v>3.5399999999999987E-2</v>
      </c>
      <c r="X2186" s="196">
        <v>0</v>
      </c>
      <c r="Y2186" s="196">
        <v>0</v>
      </c>
      <c r="Z2186" s="196">
        <v>0</v>
      </c>
      <c r="AA2186" s="196">
        <v>0</v>
      </c>
      <c r="AB2186" s="196">
        <v>0.16567000000000001</v>
      </c>
      <c r="AC2186" s="196">
        <v>7.7960000000000002E-2</v>
      </c>
      <c r="AD2186" s="196">
        <v>0.10985999999999996</v>
      </c>
      <c r="AE2186" s="196">
        <v>0</v>
      </c>
      <c r="AF2186" s="272">
        <f t="shared" si="139"/>
        <v>1</v>
      </c>
      <c r="AG2186" s="196">
        <f t="shared" si="136"/>
        <v>0.68162</v>
      </c>
    </row>
    <row r="2187" spans="1:33" s="23" customFormat="1" x14ac:dyDescent="0.25">
      <c r="A2187" s="1">
        <v>1997</v>
      </c>
      <c r="B2187" s="1" t="s">
        <v>18</v>
      </c>
      <c r="C2187" s="1" t="str">
        <f t="shared" si="137"/>
        <v>1997ON</v>
      </c>
      <c r="D2187" s="1" t="s">
        <v>56</v>
      </c>
      <c r="E2187" s="1" t="str">
        <f t="shared" si="138"/>
        <v>1997ONICI</v>
      </c>
      <c r="F2187" s="196">
        <v>9.1590000000000005E-2</v>
      </c>
      <c r="G2187" s="196">
        <v>0.47141</v>
      </c>
      <c r="H2187" s="196">
        <v>0</v>
      </c>
      <c r="I2187" s="196">
        <v>6.8199999999999997E-2</v>
      </c>
      <c r="J2187" s="196">
        <v>8.695E-2</v>
      </c>
      <c r="K2187" s="196">
        <v>0</v>
      </c>
      <c r="L2187" s="196">
        <v>0</v>
      </c>
      <c r="M2187" s="196">
        <v>0</v>
      </c>
      <c r="N2187" s="196">
        <v>2.1059999999999999E-2</v>
      </c>
      <c r="O2187" s="196">
        <v>0</v>
      </c>
      <c r="P2187" s="196">
        <v>0</v>
      </c>
      <c r="Q2187" s="196">
        <v>0</v>
      </c>
      <c r="R2187" s="196">
        <v>2.5080000000000002E-2</v>
      </c>
      <c r="S2187" s="196">
        <v>3.3099999999999997E-2</v>
      </c>
      <c r="T2187" s="196">
        <v>0</v>
      </c>
      <c r="U2187" s="196">
        <v>0.11334</v>
      </c>
      <c r="V2187" s="196">
        <v>0</v>
      </c>
      <c r="W2187" s="196">
        <v>5.7170000000000075E-2</v>
      </c>
      <c r="X2187" s="196">
        <v>3.2099999999999997E-2</v>
      </c>
      <c r="Y2187" s="196">
        <v>0</v>
      </c>
      <c r="Z2187" s="196">
        <v>0</v>
      </c>
      <c r="AA2187" s="196">
        <v>0</v>
      </c>
      <c r="AB2187" s="196">
        <v>0</v>
      </c>
      <c r="AC2187" s="196">
        <v>0</v>
      </c>
      <c r="AD2187" s="196">
        <v>0</v>
      </c>
      <c r="AE2187" s="196">
        <v>0</v>
      </c>
      <c r="AF2187" s="272">
        <f t="shared" si="139"/>
        <v>1</v>
      </c>
      <c r="AG2187" s="196">
        <f t="shared" si="136"/>
        <v>0.23571000000000006</v>
      </c>
    </row>
    <row r="2188" spans="1:33" s="23" customFormat="1" x14ac:dyDescent="0.25">
      <c r="A2188" s="1">
        <v>1997</v>
      </c>
      <c r="B2188" s="1" t="s">
        <v>18</v>
      </c>
      <c r="C2188" s="1" t="str">
        <f t="shared" si="137"/>
        <v>1997ON</v>
      </c>
      <c r="D2188" s="1" t="s">
        <v>58</v>
      </c>
      <c r="E2188" s="1" t="str">
        <f t="shared" si="138"/>
        <v>1997ONResidential</v>
      </c>
      <c r="F2188" s="196">
        <v>0.23521</v>
      </c>
      <c r="G2188" s="196">
        <v>0.21167000000000002</v>
      </c>
      <c r="H2188" s="196">
        <v>0</v>
      </c>
      <c r="I2188" s="196">
        <v>0</v>
      </c>
      <c r="J2188" s="196">
        <v>0.22329000000000002</v>
      </c>
      <c r="K2188" s="196">
        <v>0</v>
      </c>
      <c r="L2188" s="196">
        <v>0</v>
      </c>
      <c r="M2188" s="196">
        <v>0</v>
      </c>
      <c r="N2188" s="196">
        <v>0</v>
      </c>
      <c r="O2188" s="196">
        <v>0</v>
      </c>
      <c r="P2188" s="196">
        <v>0</v>
      </c>
      <c r="Q2188" s="196">
        <v>0.14038</v>
      </c>
      <c r="R2188" s="196">
        <v>0</v>
      </c>
      <c r="S2188" s="196">
        <v>0</v>
      </c>
      <c r="T2188" s="196">
        <v>0</v>
      </c>
      <c r="U2188" s="196">
        <v>9.2810000000000004E-2</v>
      </c>
      <c r="V2188" s="196">
        <v>0</v>
      </c>
      <c r="W2188" s="196">
        <v>3.8169999999999836E-2</v>
      </c>
      <c r="X2188" s="196">
        <v>4.5710000000000001E-2</v>
      </c>
      <c r="Y2188" s="196">
        <v>0</v>
      </c>
      <c r="Z2188" s="196">
        <v>0</v>
      </c>
      <c r="AA2188" s="196">
        <v>1.2760000000000001E-2</v>
      </c>
      <c r="AB2188" s="196">
        <v>0</v>
      </c>
      <c r="AC2188" s="196">
        <v>0</v>
      </c>
      <c r="AD2188" s="196">
        <v>0</v>
      </c>
      <c r="AE2188" s="196">
        <v>0</v>
      </c>
      <c r="AF2188" s="272">
        <f t="shared" si="139"/>
        <v>1</v>
      </c>
      <c r="AG2188" s="196">
        <f t="shared" si="136"/>
        <v>0.18944999999999984</v>
      </c>
    </row>
    <row r="2189" spans="1:33" s="23" customFormat="1" x14ac:dyDescent="0.25">
      <c r="A2189" s="1">
        <v>1998</v>
      </c>
      <c r="B2189" s="1" t="s">
        <v>18</v>
      </c>
      <c r="C2189" s="1" t="str">
        <f t="shared" si="137"/>
        <v>1998ON</v>
      </c>
      <c r="D2189" s="1" t="s">
        <v>57</v>
      </c>
      <c r="E2189" s="1" t="str">
        <f t="shared" si="138"/>
        <v>1998ONC&amp;D</v>
      </c>
      <c r="F2189" s="196">
        <v>0</v>
      </c>
      <c r="G2189" s="196">
        <v>1.1890000000000001E-2</v>
      </c>
      <c r="H2189" s="196">
        <v>0</v>
      </c>
      <c r="I2189" s="196">
        <v>0.30648999999999998</v>
      </c>
      <c r="J2189" s="196">
        <v>0</v>
      </c>
      <c r="K2189" s="196">
        <v>0</v>
      </c>
      <c r="L2189" s="196">
        <v>0</v>
      </c>
      <c r="M2189" s="196">
        <v>0</v>
      </c>
      <c r="N2189" s="196">
        <v>0</v>
      </c>
      <c r="O2189" s="196">
        <v>0</v>
      </c>
      <c r="P2189" s="196">
        <v>0</v>
      </c>
      <c r="Q2189" s="196">
        <v>0</v>
      </c>
      <c r="R2189" s="196">
        <v>0</v>
      </c>
      <c r="S2189" s="196">
        <v>0</v>
      </c>
      <c r="T2189" s="196">
        <v>0.29272999999999999</v>
      </c>
      <c r="U2189" s="196">
        <v>0</v>
      </c>
      <c r="V2189" s="196">
        <v>0</v>
      </c>
      <c r="W2189" s="196">
        <v>3.5399999999999987E-2</v>
      </c>
      <c r="X2189" s="196">
        <v>0</v>
      </c>
      <c r="Y2189" s="196">
        <v>0</v>
      </c>
      <c r="Z2189" s="196">
        <v>0</v>
      </c>
      <c r="AA2189" s="196">
        <v>0</v>
      </c>
      <c r="AB2189" s="196">
        <v>0.16567000000000001</v>
      </c>
      <c r="AC2189" s="196">
        <v>7.7960000000000002E-2</v>
      </c>
      <c r="AD2189" s="196">
        <v>0.10985999999999996</v>
      </c>
      <c r="AE2189" s="196">
        <v>0</v>
      </c>
      <c r="AF2189" s="272">
        <f t="shared" si="139"/>
        <v>1</v>
      </c>
      <c r="AG2189" s="196">
        <f t="shared" si="136"/>
        <v>0.68162</v>
      </c>
    </row>
    <row r="2190" spans="1:33" s="23" customFormat="1" x14ac:dyDescent="0.25">
      <c r="A2190" s="1">
        <v>1998</v>
      </c>
      <c r="B2190" s="1" t="s">
        <v>18</v>
      </c>
      <c r="C2190" s="1" t="str">
        <f t="shared" si="137"/>
        <v>1998ON</v>
      </c>
      <c r="D2190" s="1" t="s">
        <v>56</v>
      </c>
      <c r="E2190" s="1" t="str">
        <f t="shared" si="138"/>
        <v>1998ONICI</v>
      </c>
      <c r="F2190" s="196">
        <v>9.1590000000000005E-2</v>
      </c>
      <c r="G2190" s="196">
        <v>0.47141</v>
      </c>
      <c r="H2190" s="196">
        <v>0</v>
      </c>
      <c r="I2190" s="196">
        <v>6.8199999999999997E-2</v>
      </c>
      <c r="J2190" s="196">
        <v>8.695E-2</v>
      </c>
      <c r="K2190" s="196">
        <v>0</v>
      </c>
      <c r="L2190" s="196">
        <v>0</v>
      </c>
      <c r="M2190" s="196">
        <v>0</v>
      </c>
      <c r="N2190" s="196">
        <v>2.1059999999999999E-2</v>
      </c>
      <c r="O2190" s="196">
        <v>0</v>
      </c>
      <c r="P2190" s="196">
        <v>0</v>
      </c>
      <c r="Q2190" s="196">
        <v>0</v>
      </c>
      <c r="R2190" s="196">
        <v>2.5080000000000002E-2</v>
      </c>
      <c r="S2190" s="196">
        <v>3.3099999999999997E-2</v>
      </c>
      <c r="T2190" s="196">
        <v>0</v>
      </c>
      <c r="U2190" s="196">
        <v>0.11334</v>
      </c>
      <c r="V2190" s="196">
        <v>0</v>
      </c>
      <c r="W2190" s="196">
        <v>5.7170000000000075E-2</v>
      </c>
      <c r="X2190" s="196">
        <v>3.2099999999999997E-2</v>
      </c>
      <c r="Y2190" s="196">
        <v>0</v>
      </c>
      <c r="Z2190" s="196">
        <v>0</v>
      </c>
      <c r="AA2190" s="196">
        <v>0</v>
      </c>
      <c r="AB2190" s="196">
        <v>0</v>
      </c>
      <c r="AC2190" s="196">
        <v>0</v>
      </c>
      <c r="AD2190" s="196">
        <v>0</v>
      </c>
      <c r="AE2190" s="196">
        <v>0</v>
      </c>
      <c r="AF2190" s="272">
        <f t="shared" si="139"/>
        <v>1</v>
      </c>
      <c r="AG2190" s="196">
        <f t="shared" si="136"/>
        <v>0.23571000000000006</v>
      </c>
    </row>
    <row r="2191" spans="1:33" s="23" customFormat="1" x14ac:dyDescent="0.25">
      <c r="A2191" s="1">
        <v>1998</v>
      </c>
      <c r="B2191" s="1" t="s">
        <v>18</v>
      </c>
      <c r="C2191" s="1" t="str">
        <f t="shared" si="137"/>
        <v>1998ON</v>
      </c>
      <c r="D2191" s="1" t="s">
        <v>58</v>
      </c>
      <c r="E2191" s="1" t="str">
        <f t="shared" si="138"/>
        <v>1998ONResidential</v>
      </c>
      <c r="F2191" s="196">
        <v>0.23521</v>
      </c>
      <c r="G2191" s="196">
        <v>0.21167000000000002</v>
      </c>
      <c r="H2191" s="196">
        <v>0</v>
      </c>
      <c r="I2191" s="196">
        <v>0</v>
      </c>
      <c r="J2191" s="196">
        <v>0.22329000000000002</v>
      </c>
      <c r="K2191" s="196">
        <v>0</v>
      </c>
      <c r="L2191" s="196">
        <v>0</v>
      </c>
      <c r="M2191" s="196">
        <v>0</v>
      </c>
      <c r="N2191" s="196">
        <v>0</v>
      </c>
      <c r="O2191" s="196">
        <v>0</v>
      </c>
      <c r="P2191" s="196">
        <v>0</v>
      </c>
      <c r="Q2191" s="196">
        <v>0.14038</v>
      </c>
      <c r="R2191" s="196">
        <v>0</v>
      </c>
      <c r="S2191" s="196">
        <v>0</v>
      </c>
      <c r="T2191" s="196">
        <v>0</v>
      </c>
      <c r="U2191" s="196">
        <v>9.2810000000000004E-2</v>
      </c>
      <c r="V2191" s="196">
        <v>0</v>
      </c>
      <c r="W2191" s="196">
        <v>3.8169999999999836E-2</v>
      </c>
      <c r="X2191" s="196">
        <v>4.5710000000000001E-2</v>
      </c>
      <c r="Y2191" s="196">
        <v>0</v>
      </c>
      <c r="Z2191" s="196">
        <v>0</v>
      </c>
      <c r="AA2191" s="196">
        <v>1.2760000000000001E-2</v>
      </c>
      <c r="AB2191" s="196">
        <v>0</v>
      </c>
      <c r="AC2191" s="196">
        <v>0</v>
      </c>
      <c r="AD2191" s="196">
        <v>0</v>
      </c>
      <c r="AE2191" s="196">
        <v>0</v>
      </c>
      <c r="AF2191" s="272">
        <f t="shared" si="139"/>
        <v>1</v>
      </c>
      <c r="AG2191" s="196">
        <f t="shared" si="136"/>
        <v>0.18944999999999984</v>
      </c>
    </row>
    <row r="2192" spans="1:33" s="23" customFormat="1" x14ac:dyDescent="0.25">
      <c r="A2192" s="1">
        <v>1999</v>
      </c>
      <c r="B2192" s="1" t="s">
        <v>18</v>
      </c>
      <c r="C2192" s="1" t="str">
        <f t="shared" si="137"/>
        <v>1999ON</v>
      </c>
      <c r="D2192" s="1" t="s">
        <v>57</v>
      </c>
      <c r="E2192" s="1" t="str">
        <f t="shared" si="138"/>
        <v>1999ONC&amp;D</v>
      </c>
      <c r="F2192" s="196">
        <v>0</v>
      </c>
      <c r="G2192" s="196">
        <v>1.1890000000000001E-2</v>
      </c>
      <c r="H2192" s="196">
        <v>0</v>
      </c>
      <c r="I2192" s="196">
        <v>0.30648999999999998</v>
      </c>
      <c r="J2192" s="196">
        <v>0</v>
      </c>
      <c r="K2192" s="196">
        <v>0</v>
      </c>
      <c r="L2192" s="196">
        <v>0</v>
      </c>
      <c r="M2192" s="196">
        <v>0</v>
      </c>
      <c r="N2192" s="196">
        <v>0</v>
      </c>
      <c r="O2192" s="196">
        <v>0</v>
      </c>
      <c r="P2192" s="196">
        <v>0</v>
      </c>
      <c r="Q2192" s="196">
        <v>0</v>
      </c>
      <c r="R2192" s="196">
        <v>0</v>
      </c>
      <c r="S2192" s="196">
        <v>0</v>
      </c>
      <c r="T2192" s="196">
        <v>0.29272999999999999</v>
      </c>
      <c r="U2192" s="196">
        <v>0</v>
      </c>
      <c r="V2192" s="196">
        <v>0</v>
      </c>
      <c r="W2192" s="196">
        <v>3.5399999999999987E-2</v>
      </c>
      <c r="X2192" s="196">
        <v>0</v>
      </c>
      <c r="Y2192" s="196">
        <v>0</v>
      </c>
      <c r="Z2192" s="196">
        <v>0</v>
      </c>
      <c r="AA2192" s="196">
        <v>0</v>
      </c>
      <c r="AB2192" s="196">
        <v>0.16567000000000001</v>
      </c>
      <c r="AC2192" s="196">
        <v>7.7960000000000002E-2</v>
      </c>
      <c r="AD2192" s="196">
        <v>0.10985999999999996</v>
      </c>
      <c r="AE2192" s="196">
        <v>0</v>
      </c>
      <c r="AF2192" s="272">
        <f t="shared" si="139"/>
        <v>1</v>
      </c>
      <c r="AG2192" s="196">
        <f t="shared" si="136"/>
        <v>0.68162</v>
      </c>
    </row>
    <row r="2193" spans="1:33" s="23" customFormat="1" x14ac:dyDescent="0.25">
      <c r="A2193" s="1">
        <v>1999</v>
      </c>
      <c r="B2193" s="1" t="s">
        <v>18</v>
      </c>
      <c r="C2193" s="1" t="str">
        <f t="shared" si="137"/>
        <v>1999ON</v>
      </c>
      <c r="D2193" s="1" t="s">
        <v>56</v>
      </c>
      <c r="E2193" s="1" t="str">
        <f t="shared" si="138"/>
        <v>1999ONICI</v>
      </c>
      <c r="F2193" s="196">
        <v>9.1590000000000005E-2</v>
      </c>
      <c r="G2193" s="196">
        <v>0.47141</v>
      </c>
      <c r="H2193" s="196">
        <v>0</v>
      </c>
      <c r="I2193" s="196">
        <v>6.8199999999999997E-2</v>
      </c>
      <c r="J2193" s="196">
        <v>8.695E-2</v>
      </c>
      <c r="K2193" s="196">
        <v>0</v>
      </c>
      <c r="L2193" s="196">
        <v>0</v>
      </c>
      <c r="M2193" s="196">
        <v>0</v>
      </c>
      <c r="N2193" s="196">
        <v>2.1059999999999999E-2</v>
      </c>
      <c r="O2193" s="196">
        <v>0</v>
      </c>
      <c r="P2193" s="196">
        <v>0</v>
      </c>
      <c r="Q2193" s="196">
        <v>0</v>
      </c>
      <c r="R2193" s="196">
        <v>2.5080000000000002E-2</v>
      </c>
      <c r="S2193" s="196">
        <v>3.3099999999999997E-2</v>
      </c>
      <c r="T2193" s="196">
        <v>0</v>
      </c>
      <c r="U2193" s="196">
        <v>0.11334</v>
      </c>
      <c r="V2193" s="196">
        <v>0</v>
      </c>
      <c r="W2193" s="196">
        <v>5.7170000000000075E-2</v>
      </c>
      <c r="X2193" s="196">
        <v>3.2099999999999997E-2</v>
      </c>
      <c r="Y2193" s="196">
        <v>0</v>
      </c>
      <c r="Z2193" s="196">
        <v>0</v>
      </c>
      <c r="AA2193" s="196">
        <v>0</v>
      </c>
      <c r="AB2193" s="196">
        <v>0</v>
      </c>
      <c r="AC2193" s="196">
        <v>0</v>
      </c>
      <c r="AD2193" s="196">
        <v>0</v>
      </c>
      <c r="AE2193" s="196">
        <v>0</v>
      </c>
      <c r="AF2193" s="272">
        <f t="shared" si="139"/>
        <v>1</v>
      </c>
      <c r="AG2193" s="196">
        <f t="shared" si="136"/>
        <v>0.23571000000000006</v>
      </c>
    </row>
    <row r="2194" spans="1:33" s="23" customFormat="1" x14ac:dyDescent="0.25">
      <c r="A2194" s="1">
        <v>1999</v>
      </c>
      <c r="B2194" s="1" t="s">
        <v>18</v>
      </c>
      <c r="C2194" s="1" t="str">
        <f t="shared" si="137"/>
        <v>1999ON</v>
      </c>
      <c r="D2194" s="1" t="s">
        <v>58</v>
      </c>
      <c r="E2194" s="1" t="str">
        <f t="shared" si="138"/>
        <v>1999ONResidential</v>
      </c>
      <c r="F2194" s="196">
        <v>0.23521</v>
      </c>
      <c r="G2194" s="196">
        <v>0.21167000000000002</v>
      </c>
      <c r="H2194" s="196">
        <v>0</v>
      </c>
      <c r="I2194" s="196">
        <v>0</v>
      </c>
      <c r="J2194" s="196">
        <v>0.22329000000000002</v>
      </c>
      <c r="K2194" s="196">
        <v>0</v>
      </c>
      <c r="L2194" s="196">
        <v>0</v>
      </c>
      <c r="M2194" s="196">
        <v>0</v>
      </c>
      <c r="N2194" s="196">
        <v>0</v>
      </c>
      <c r="O2194" s="196">
        <v>0</v>
      </c>
      <c r="P2194" s="196">
        <v>0</v>
      </c>
      <c r="Q2194" s="196">
        <v>0.14038</v>
      </c>
      <c r="R2194" s="196">
        <v>0</v>
      </c>
      <c r="S2194" s="196">
        <v>0</v>
      </c>
      <c r="T2194" s="196">
        <v>0</v>
      </c>
      <c r="U2194" s="196">
        <v>9.2810000000000004E-2</v>
      </c>
      <c r="V2194" s="196">
        <v>0</v>
      </c>
      <c r="W2194" s="196">
        <v>3.8169999999999836E-2</v>
      </c>
      <c r="X2194" s="196">
        <v>4.5710000000000001E-2</v>
      </c>
      <c r="Y2194" s="196">
        <v>0</v>
      </c>
      <c r="Z2194" s="196">
        <v>0</v>
      </c>
      <c r="AA2194" s="196">
        <v>1.2760000000000001E-2</v>
      </c>
      <c r="AB2194" s="196">
        <v>0</v>
      </c>
      <c r="AC2194" s="196">
        <v>0</v>
      </c>
      <c r="AD2194" s="196">
        <v>0</v>
      </c>
      <c r="AE2194" s="196">
        <v>0</v>
      </c>
      <c r="AF2194" s="272">
        <f t="shared" si="139"/>
        <v>1</v>
      </c>
      <c r="AG2194" s="196">
        <f t="shared" si="136"/>
        <v>0.18944999999999984</v>
      </c>
    </row>
    <row r="2195" spans="1:33" s="23" customFormat="1" x14ac:dyDescent="0.25">
      <c r="A2195" s="1">
        <v>2000</v>
      </c>
      <c r="B2195" s="1" t="s">
        <v>18</v>
      </c>
      <c r="C2195" s="1" t="str">
        <f t="shared" si="137"/>
        <v>2000ON</v>
      </c>
      <c r="D2195" s="1" t="s">
        <v>57</v>
      </c>
      <c r="E2195" s="1" t="str">
        <f t="shared" si="138"/>
        <v>2000ONC&amp;D</v>
      </c>
      <c r="F2195" s="196">
        <v>0</v>
      </c>
      <c r="G2195" s="196">
        <v>1.1890000000000001E-2</v>
      </c>
      <c r="H2195" s="196">
        <v>0</v>
      </c>
      <c r="I2195" s="196">
        <v>0.30648999999999998</v>
      </c>
      <c r="J2195" s="196">
        <v>0</v>
      </c>
      <c r="K2195" s="196">
        <v>0</v>
      </c>
      <c r="L2195" s="196">
        <v>0</v>
      </c>
      <c r="M2195" s="196">
        <v>0</v>
      </c>
      <c r="N2195" s="196">
        <v>0</v>
      </c>
      <c r="O2195" s="196">
        <v>0</v>
      </c>
      <c r="P2195" s="196">
        <v>0</v>
      </c>
      <c r="Q2195" s="196">
        <v>0</v>
      </c>
      <c r="R2195" s="196">
        <v>0</v>
      </c>
      <c r="S2195" s="196">
        <v>0</v>
      </c>
      <c r="T2195" s="196">
        <v>0.29272999999999999</v>
      </c>
      <c r="U2195" s="196">
        <v>0</v>
      </c>
      <c r="V2195" s="196">
        <v>0</v>
      </c>
      <c r="W2195" s="196">
        <v>3.5399999999999987E-2</v>
      </c>
      <c r="X2195" s="196">
        <v>0</v>
      </c>
      <c r="Y2195" s="196">
        <v>0</v>
      </c>
      <c r="Z2195" s="196">
        <v>0</v>
      </c>
      <c r="AA2195" s="196">
        <v>0</v>
      </c>
      <c r="AB2195" s="196">
        <v>0.16567000000000001</v>
      </c>
      <c r="AC2195" s="196">
        <v>7.7960000000000002E-2</v>
      </c>
      <c r="AD2195" s="196">
        <v>0.10985999999999996</v>
      </c>
      <c r="AE2195" s="196">
        <v>0</v>
      </c>
      <c r="AF2195" s="272">
        <f t="shared" si="139"/>
        <v>1</v>
      </c>
      <c r="AG2195" s="196">
        <f t="shared" si="136"/>
        <v>0.68162</v>
      </c>
    </row>
    <row r="2196" spans="1:33" s="23" customFormat="1" x14ac:dyDescent="0.25">
      <c r="A2196" s="1">
        <v>2000</v>
      </c>
      <c r="B2196" s="1" t="s">
        <v>18</v>
      </c>
      <c r="C2196" s="1" t="str">
        <f t="shared" si="137"/>
        <v>2000ON</v>
      </c>
      <c r="D2196" s="1" t="s">
        <v>56</v>
      </c>
      <c r="E2196" s="1" t="str">
        <f t="shared" si="138"/>
        <v>2000ONICI</v>
      </c>
      <c r="F2196" s="196">
        <v>9.1590000000000005E-2</v>
      </c>
      <c r="G2196" s="196">
        <v>0.47141</v>
      </c>
      <c r="H2196" s="196">
        <v>0</v>
      </c>
      <c r="I2196" s="196">
        <v>6.8199999999999997E-2</v>
      </c>
      <c r="J2196" s="196">
        <v>8.695E-2</v>
      </c>
      <c r="K2196" s="196">
        <v>0</v>
      </c>
      <c r="L2196" s="196">
        <v>0</v>
      </c>
      <c r="M2196" s="196">
        <v>0</v>
      </c>
      <c r="N2196" s="196">
        <v>2.1059999999999999E-2</v>
      </c>
      <c r="O2196" s="196">
        <v>0</v>
      </c>
      <c r="P2196" s="196">
        <v>0</v>
      </c>
      <c r="Q2196" s="196">
        <v>0</v>
      </c>
      <c r="R2196" s="196">
        <v>2.5080000000000002E-2</v>
      </c>
      <c r="S2196" s="196">
        <v>3.3099999999999997E-2</v>
      </c>
      <c r="T2196" s="196">
        <v>0</v>
      </c>
      <c r="U2196" s="196">
        <v>0.11334</v>
      </c>
      <c r="V2196" s="196">
        <v>0</v>
      </c>
      <c r="W2196" s="196">
        <v>5.7170000000000075E-2</v>
      </c>
      <c r="X2196" s="196">
        <v>3.2099999999999997E-2</v>
      </c>
      <c r="Y2196" s="196">
        <v>0</v>
      </c>
      <c r="Z2196" s="196">
        <v>0</v>
      </c>
      <c r="AA2196" s="196">
        <v>0</v>
      </c>
      <c r="AB2196" s="196">
        <v>0</v>
      </c>
      <c r="AC2196" s="196">
        <v>0</v>
      </c>
      <c r="AD2196" s="196">
        <v>0</v>
      </c>
      <c r="AE2196" s="196">
        <v>0</v>
      </c>
      <c r="AF2196" s="272">
        <f t="shared" si="139"/>
        <v>1</v>
      </c>
      <c r="AG2196" s="196">
        <f t="shared" si="136"/>
        <v>0.23571000000000006</v>
      </c>
    </row>
    <row r="2197" spans="1:33" s="23" customFormat="1" x14ac:dyDescent="0.25">
      <c r="A2197" s="1">
        <v>2000</v>
      </c>
      <c r="B2197" s="1" t="s">
        <v>18</v>
      </c>
      <c r="C2197" s="1" t="str">
        <f t="shared" si="137"/>
        <v>2000ON</v>
      </c>
      <c r="D2197" s="1" t="s">
        <v>58</v>
      </c>
      <c r="E2197" s="1" t="str">
        <f t="shared" si="138"/>
        <v>2000ONResidential</v>
      </c>
      <c r="F2197" s="196">
        <v>0.23521</v>
      </c>
      <c r="G2197" s="196">
        <v>0.21167000000000002</v>
      </c>
      <c r="H2197" s="196">
        <v>0</v>
      </c>
      <c r="I2197" s="196">
        <v>0</v>
      </c>
      <c r="J2197" s="196">
        <v>0.22329000000000002</v>
      </c>
      <c r="K2197" s="196">
        <v>0</v>
      </c>
      <c r="L2197" s="196">
        <v>0</v>
      </c>
      <c r="M2197" s="196">
        <v>0</v>
      </c>
      <c r="N2197" s="196">
        <v>0</v>
      </c>
      <c r="O2197" s="196">
        <v>0</v>
      </c>
      <c r="P2197" s="196">
        <v>0</v>
      </c>
      <c r="Q2197" s="196">
        <v>0.14038</v>
      </c>
      <c r="R2197" s="196">
        <v>0</v>
      </c>
      <c r="S2197" s="196">
        <v>0</v>
      </c>
      <c r="T2197" s="196">
        <v>0</v>
      </c>
      <c r="U2197" s="196">
        <v>9.2810000000000004E-2</v>
      </c>
      <c r="V2197" s="196">
        <v>0</v>
      </c>
      <c r="W2197" s="196">
        <v>3.8169999999999836E-2</v>
      </c>
      <c r="X2197" s="196">
        <v>4.5710000000000001E-2</v>
      </c>
      <c r="Y2197" s="196">
        <v>0</v>
      </c>
      <c r="Z2197" s="196">
        <v>0</v>
      </c>
      <c r="AA2197" s="196">
        <v>1.2760000000000001E-2</v>
      </c>
      <c r="AB2197" s="196">
        <v>0</v>
      </c>
      <c r="AC2197" s="196">
        <v>0</v>
      </c>
      <c r="AD2197" s="196">
        <v>0</v>
      </c>
      <c r="AE2197" s="196">
        <v>0</v>
      </c>
      <c r="AF2197" s="272">
        <f t="shared" si="139"/>
        <v>1</v>
      </c>
      <c r="AG2197" s="196">
        <f t="shared" si="136"/>
        <v>0.18944999999999984</v>
      </c>
    </row>
    <row r="2198" spans="1:33" s="23" customFormat="1" x14ac:dyDescent="0.25">
      <c r="A2198" s="1">
        <v>2001</v>
      </c>
      <c r="B2198" s="1" t="s">
        <v>18</v>
      </c>
      <c r="C2198" s="1" t="str">
        <f t="shared" si="137"/>
        <v>2001ON</v>
      </c>
      <c r="D2198" s="1" t="s">
        <v>57</v>
      </c>
      <c r="E2198" s="1" t="str">
        <f t="shared" si="138"/>
        <v>2001ONC&amp;D</v>
      </c>
      <c r="F2198" s="196">
        <v>0</v>
      </c>
      <c r="G2198" s="196">
        <v>1.1890000000000001E-2</v>
      </c>
      <c r="H2198" s="196">
        <v>0</v>
      </c>
      <c r="I2198" s="196">
        <v>0.30648999999999998</v>
      </c>
      <c r="J2198" s="196">
        <v>0</v>
      </c>
      <c r="K2198" s="196">
        <v>0</v>
      </c>
      <c r="L2198" s="196">
        <v>0</v>
      </c>
      <c r="M2198" s="196">
        <v>0</v>
      </c>
      <c r="N2198" s="196">
        <v>0</v>
      </c>
      <c r="O2198" s="196">
        <v>0</v>
      </c>
      <c r="P2198" s="196">
        <v>0</v>
      </c>
      <c r="Q2198" s="196">
        <v>0</v>
      </c>
      <c r="R2198" s="196">
        <v>0</v>
      </c>
      <c r="S2198" s="196">
        <v>0</v>
      </c>
      <c r="T2198" s="196">
        <v>0.29272999999999999</v>
      </c>
      <c r="U2198" s="196">
        <v>0</v>
      </c>
      <c r="V2198" s="196">
        <v>0</v>
      </c>
      <c r="W2198" s="196">
        <v>3.5399999999999987E-2</v>
      </c>
      <c r="X2198" s="196">
        <v>0</v>
      </c>
      <c r="Y2198" s="196">
        <v>0</v>
      </c>
      <c r="Z2198" s="196">
        <v>0</v>
      </c>
      <c r="AA2198" s="196">
        <v>0</v>
      </c>
      <c r="AB2198" s="196">
        <v>0.16567000000000001</v>
      </c>
      <c r="AC2198" s="196">
        <v>7.7960000000000002E-2</v>
      </c>
      <c r="AD2198" s="196">
        <v>0.10985999999999996</v>
      </c>
      <c r="AE2198" s="196">
        <v>0</v>
      </c>
      <c r="AF2198" s="272">
        <f t="shared" si="139"/>
        <v>1</v>
      </c>
      <c r="AG2198" s="196">
        <f t="shared" si="136"/>
        <v>0.68162</v>
      </c>
    </row>
    <row r="2199" spans="1:33" s="23" customFormat="1" x14ac:dyDescent="0.25">
      <c r="A2199" s="1">
        <v>2001</v>
      </c>
      <c r="B2199" s="1" t="s">
        <v>18</v>
      </c>
      <c r="C2199" s="1" t="str">
        <f t="shared" si="137"/>
        <v>2001ON</v>
      </c>
      <c r="D2199" s="1" t="s">
        <v>56</v>
      </c>
      <c r="E2199" s="1" t="str">
        <f t="shared" si="138"/>
        <v>2001ONICI</v>
      </c>
      <c r="F2199" s="196">
        <v>9.1590000000000005E-2</v>
      </c>
      <c r="G2199" s="196">
        <v>0.47141</v>
      </c>
      <c r="H2199" s="196">
        <v>0</v>
      </c>
      <c r="I2199" s="196">
        <v>6.8199999999999997E-2</v>
      </c>
      <c r="J2199" s="196">
        <v>8.695E-2</v>
      </c>
      <c r="K2199" s="196">
        <v>0</v>
      </c>
      <c r="L2199" s="196">
        <v>0</v>
      </c>
      <c r="M2199" s="196">
        <v>0</v>
      </c>
      <c r="N2199" s="196">
        <v>2.1059999999999999E-2</v>
      </c>
      <c r="O2199" s="196">
        <v>0</v>
      </c>
      <c r="P2199" s="196">
        <v>0</v>
      </c>
      <c r="Q2199" s="196">
        <v>0</v>
      </c>
      <c r="R2199" s="196">
        <v>2.5080000000000002E-2</v>
      </c>
      <c r="S2199" s="196">
        <v>3.3099999999999997E-2</v>
      </c>
      <c r="T2199" s="196">
        <v>0</v>
      </c>
      <c r="U2199" s="196">
        <v>0.11334</v>
      </c>
      <c r="V2199" s="196">
        <v>0</v>
      </c>
      <c r="W2199" s="196">
        <v>5.7170000000000075E-2</v>
      </c>
      <c r="X2199" s="196">
        <v>3.2099999999999997E-2</v>
      </c>
      <c r="Y2199" s="196">
        <v>0</v>
      </c>
      <c r="Z2199" s="196">
        <v>0</v>
      </c>
      <c r="AA2199" s="196">
        <v>0</v>
      </c>
      <c r="AB2199" s="196">
        <v>0</v>
      </c>
      <c r="AC2199" s="196">
        <v>0</v>
      </c>
      <c r="AD2199" s="196">
        <v>0</v>
      </c>
      <c r="AE2199" s="196">
        <v>0</v>
      </c>
      <c r="AF2199" s="272">
        <f t="shared" si="139"/>
        <v>1</v>
      </c>
      <c r="AG2199" s="196">
        <f t="shared" si="136"/>
        <v>0.23571000000000006</v>
      </c>
    </row>
    <row r="2200" spans="1:33" s="23" customFormat="1" x14ac:dyDescent="0.25">
      <c r="A2200" s="1">
        <v>2001</v>
      </c>
      <c r="B2200" s="1" t="s">
        <v>18</v>
      </c>
      <c r="C2200" s="1" t="str">
        <f t="shared" si="137"/>
        <v>2001ON</v>
      </c>
      <c r="D2200" s="1" t="s">
        <v>58</v>
      </c>
      <c r="E2200" s="1" t="str">
        <f t="shared" si="138"/>
        <v>2001ONResidential</v>
      </c>
      <c r="F2200" s="196">
        <v>0.23521</v>
      </c>
      <c r="G2200" s="196">
        <v>0.21167000000000002</v>
      </c>
      <c r="H2200" s="196">
        <v>0</v>
      </c>
      <c r="I2200" s="196">
        <v>0</v>
      </c>
      <c r="J2200" s="196">
        <v>0.22329000000000002</v>
      </c>
      <c r="K2200" s="196">
        <v>0</v>
      </c>
      <c r="L2200" s="196">
        <v>0</v>
      </c>
      <c r="M2200" s="196">
        <v>0</v>
      </c>
      <c r="N2200" s="196">
        <v>0</v>
      </c>
      <c r="O2200" s="196">
        <v>0</v>
      </c>
      <c r="P2200" s="196">
        <v>0</v>
      </c>
      <c r="Q2200" s="196">
        <v>0.14038</v>
      </c>
      <c r="R2200" s="196">
        <v>0</v>
      </c>
      <c r="S2200" s="196">
        <v>0</v>
      </c>
      <c r="T2200" s="196">
        <v>0</v>
      </c>
      <c r="U2200" s="196">
        <v>9.2810000000000004E-2</v>
      </c>
      <c r="V2200" s="196">
        <v>0</v>
      </c>
      <c r="W2200" s="196">
        <v>3.8169999999999836E-2</v>
      </c>
      <c r="X2200" s="196">
        <v>4.5710000000000001E-2</v>
      </c>
      <c r="Y2200" s="196">
        <v>0</v>
      </c>
      <c r="Z2200" s="196">
        <v>0</v>
      </c>
      <c r="AA2200" s="196">
        <v>1.2760000000000001E-2</v>
      </c>
      <c r="AB2200" s="196">
        <v>0</v>
      </c>
      <c r="AC2200" s="196">
        <v>0</v>
      </c>
      <c r="AD2200" s="196">
        <v>0</v>
      </c>
      <c r="AE2200" s="196">
        <v>0</v>
      </c>
      <c r="AF2200" s="272">
        <f t="shared" si="139"/>
        <v>1</v>
      </c>
      <c r="AG2200" s="196">
        <f t="shared" si="136"/>
        <v>0.18944999999999984</v>
      </c>
    </row>
    <row r="2201" spans="1:33" s="23" customFormat="1" x14ac:dyDescent="0.25">
      <c r="A2201" s="1">
        <v>2002</v>
      </c>
      <c r="B2201" s="1" t="s">
        <v>18</v>
      </c>
      <c r="C2201" s="1" t="str">
        <f t="shared" si="137"/>
        <v>2002ON</v>
      </c>
      <c r="D2201" s="1" t="s">
        <v>57</v>
      </c>
      <c r="E2201" s="1" t="str">
        <f t="shared" si="138"/>
        <v>2002ONC&amp;D</v>
      </c>
      <c r="F2201" s="196">
        <v>0</v>
      </c>
      <c r="G2201" s="196">
        <v>9.0000000000000011E-3</v>
      </c>
      <c r="H2201" s="196">
        <v>0</v>
      </c>
      <c r="I2201" s="196">
        <v>0.40200000000000002</v>
      </c>
      <c r="J2201" s="196">
        <v>1E-3</v>
      </c>
      <c r="K2201" s="196">
        <v>0</v>
      </c>
      <c r="L2201" s="196">
        <v>0</v>
      </c>
      <c r="M2201" s="196">
        <v>0</v>
      </c>
      <c r="N2201" s="196">
        <v>1.3000000000000001E-2</v>
      </c>
      <c r="O2201" s="196">
        <v>0</v>
      </c>
      <c r="P2201" s="196">
        <v>0</v>
      </c>
      <c r="Q2201" s="196">
        <v>0</v>
      </c>
      <c r="R2201" s="196">
        <v>0</v>
      </c>
      <c r="S2201" s="196">
        <v>0</v>
      </c>
      <c r="T2201" s="196">
        <v>0</v>
      </c>
      <c r="U2201" s="196">
        <v>0</v>
      </c>
      <c r="V2201" s="196">
        <v>0</v>
      </c>
      <c r="W2201" s="196">
        <v>0</v>
      </c>
      <c r="X2201" s="196">
        <v>0</v>
      </c>
      <c r="Y2201" s="196">
        <v>0</v>
      </c>
      <c r="Z2201" s="196">
        <v>0</v>
      </c>
      <c r="AA2201" s="196">
        <v>0</v>
      </c>
      <c r="AB2201" s="196">
        <v>0</v>
      </c>
      <c r="AC2201" s="196">
        <v>0</v>
      </c>
      <c r="AD2201" s="196">
        <v>0.57499999999999996</v>
      </c>
      <c r="AE2201" s="196">
        <v>0</v>
      </c>
      <c r="AF2201" s="272">
        <f t="shared" si="139"/>
        <v>1</v>
      </c>
      <c r="AG2201" s="196">
        <f t="shared" si="136"/>
        <v>0.57499999999999996</v>
      </c>
    </row>
    <row r="2202" spans="1:33" s="23" customFormat="1" x14ac:dyDescent="0.25">
      <c r="A2202" s="1">
        <v>2002</v>
      </c>
      <c r="B2202" s="1" t="s">
        <v>18</v>
      </c>
      <c r="C2202" s="1" t="str">
        <f t="shared" si="137"/>
        <v>2002ON</v>
      </c>
      <c r="D2202" s="1" t="s">
        <v>56</v>
      </c>
      <c r="E2202" s="1" t="str">
        <f t="shared" si="138"/>
        <v>2002ONICI</v>
      </c>
      <c r="F2202" s="196">
        <v>0.11</v>
      </c>
      <c r="G2202" s="196">
        <v>0.45</v>
      </c>
      <c r="H2202" s="196">
        <v>0</v>
      </c>
      <c r="I2202" s="196">
        <v>0.08</v>
      </c>
      <c r="J2202" s="196">
        <v>0.02</v>
      </c>
      <c r="K2202" s="196">
        <v>1E-3</v>
      </c>
      <c r="L2202" s="196">
        <v>0</v>
      </c>
      <c r="M2202" s="196">
        <v>6.0000000000000001E-3</v>
      </c>
      <c r="N2202" s="196">
        <v>5.0000000000000001E-3</v>
      </c>
      <c r="O2202" s="196">
        <v>0</v>
      </c>
      <c r="P2202" s="196">
        <v>0</v>
      </c>
      <c r="Q2202" s="196">
        <v>0</v>
      </c>
      <c r="R2202" s="196">
        <v>0.08</v>
      </c>
      <c r="S2202" s="196">
        <v>0</v>
      </c>
      <c r="T2202" s="196">
        <v>0</v>
      </c>
      <c r="U2202" s="196">
        <v>0</v>
      </c>
      <c r="V2202" s="196">
        <v>0</v>
      </c>
      <c r="W2202" s="196">
        <v>0</v>
      </c>
      <c r="X2202" s="196">
        <v>0</v>
      </c>
      <c r="Y2202" s="196">
        <v>0</v>
      </c>
      <c r="Z2202" s="196">
        <v>0</v>
      </c>
      <c r="AA2202" s="196">
        <v>0</v>
      </c>
      <c r="AB2202" s="196">
        <v>0</v>
      </c>
      <c r="AC2202" s="196">
        <v>0</v>
      </c>
      <c r="AD2202" s="196">
        <v>0.248</v>
      </c>
      <c r="AE2202" s="196">
        <v>0</v>
      </c>
      <c r="AF2202" s="272">
        <f t="shared" si="139"/>
        <v>1</v>
      </c>
      <c r="AG2202" s="196">
        <f t="shared" si="136"/>
        <v>0.248</v>
      </c>
    </row>
    <row r="2203" spans="1:33" s="23" customFormat="1" x14ac:dyDescent="0.25">
      <c r="A2203" s="1">
        <v>2002</v>
      </c>
      <c r="B2203" s="1" t="s">
        <v>18</v>
      </c>
      <c r="C2203" s="1" t="str">
        <f t="shared" si="137"/>
        <v>2002ON</v>
      </c>
      <c r="D2203" s="1" t="s">
        <v>58</v>
      </c>
      <c r="E2203" s="1" t="str">
        <f t="shared" si="138"/>
        <v>2002ONResidential</v>
      </c>
      <c r="F2203" s="196">
        <v>0.23499999999999999</v>
      </c>
      <c r="G2203" s="196">
        <v>0.193</v>
      </c>
      <c r="H2203" s="196">
        <v>0</v>
      </c>
      <c r="I2203" s="196">
        <v>6.4000000000000001E-2</v>
      </c>
      <c r="J2203" s="196">
        <v>2.4E-2</v>
      </c>
      <c r="K2203" s="196">
        <v>2.7000000000000003E-2</v>
      </c>
      <c r="L2203" s="196">
        <v>0</v>
      </c>
      <c r="M2203" s="196">
        <v>4.0000000000000001E-3</v>
      </c>
      <c r="N2203" s="196">
        <v>3.6000000000000004E-2</v>
      </c>
      <c r="O2203" s="196">
        <v>0</v>
      </c>
      <c r="P2203" s="196">
        <v>0</v>
      </c>
      <c r="Q2203" s="196">
        <v>0</v>
      </c>
      <c r="R2203" s="196">
        <v>0</v>
      </c>
      <c r="S2203" s="196">
        <v>0</v>
      </c>
      <c r="T2203" s="196">
        <v>0</v>
      </c>
      <c r="U2203" s="196">
        <v>0</v>
      </c>
      <c r="V2203" s="196">
        <v>0</v>
      </c>
      <c r="W2203" s="196">
        <v>0</v>
      </c>
      <c r="X2203" s="196">
        <v>0</v>
      </c>
      <c r="Y2203" s="196">
        <v>0</v>
      </c>
      <c r="Z2203" s="196">
        <v>0</v>
      </c>
      <c r="AA2203" s="196">
        <v>0</v>
      </c>
      <c r="AB2203" s="196">
        <v>0</v>
      </c>
      <c r="AC2203" s="196">
        <v>0</v>
      </c>
      <c r="AD2203" s="196">
        <v>0.41700000000000004</v>
      </c>
      <c r="AE2203" s="196">
        <v>0</v>
      </c>
      <c r="AF2203" s="272">
        <f t="shared" si="139"/>
        <v>1</v>
      </c>
      <c r="AG2203" s="196">
        <f t="shared" si="136"/>
        <v>0.41700000000000004</v>
      </c>
    </row>
    <row r="2204" spans="1:33" s="23" customFormat="1" x14ac:dyDescent="0.25">
      <c r="A2204" s="1">
        <v>2003</v>
      </c>
      <c r="B2204" s="1" t="s">
        <v>18</v>
      </c>
      <c r="C2204" s="1" t="str">
        <f t="shared" si="137"/>
        <v>2003ON</v>
      </c>
      <c r="D2204" s="1" t="s">
        <v>57</v>
      </c>
      <c r="E2204" s="1" t="str">
        <f t="shared" si="138"/>
        <v>2003ONC&amp;D</v>
      </c>
      <c r="F2204" s="196">
        <v>0</v>
      </c>
      <c r="G2204" s="196">
        <v>9.0000000000000011E-3</v>
      </c>
      <c r="H2204" s="196">
        <v>0</v>
      </c>
      <c r="I2204" s="196">
        <v>0.40200000000000002</v>
      </c>
      <c r="J2204" s="196">
        <v>1E-3</v>
      </c>
      <c r="K2204" s="196">
        <v>0</v>
      </c>
      <c r="L2204" s="196">
        <v>0</v>
      </c>
      <c r="M2204" s="196">
        <v>0</v>
      </c>
      <c r="N2204" s="196">
        <v>1.3000000000000001E-2</v>
      </c>
      <c r="O2204" s="196">
        <v>0</v>
      </c>
      <c r="P2204" s="196">
        <v>0</v>
      </c>
      <c r="Q2204" s="196">
        <v>0</v>
      </c>
      <c r="R2204" s="196">
        <v>0</v>
      </c>
      <c r="S2204" s="196">
        <v>0</v>
      </c>
      <c r="T2204" s="196">
        <v>0</v>
      </c>
      <c r="U2204" s="196">
        <v>0</v>
      </c>
      <c r="V2204" s="196">
        <v>0</v>
      </c>
      <c r="W2204" s="196">
        <v>0</v>
      </c>
      <c r="X2204" s="196">
        <v>0</v>
      </c>
      <c r="Y2204" s="197">
        <v>0</v>
      </c>
      <c r="Z2204" s="196">
        <v>0</v>
      </c>
      <c r="AA2204" s="196">
        <v>0</v>
      </c>
      <c r="AB2204" s="196">
        <v>0</v>
      </c>
      <c r="AC2204" s="196">
        <v>0</v>
      </c>
      <c r="AD2204" s="196">
        <v>0.57499999999999996</v>
      </c>
      <c r="AE2204" s="196">
        <v>0</v>
      </c>
      <c r="AF2204" s="272">
        <f t="shared" si="139"/>
        <v>1</v>
      </c>
      <c r="AG2204" s="196">
        <f t="shared" si="136"/>
        <v>0.57499999999999996</v>
      </c>
    </row>
    <row r="2205" spans="1:33" s="23" customFormat="1" x14ac:dyDescent="0.25">
      <c r="A2205" s="1">
        <v>2003</v>
      </c>
      <c r="B2205" s="1" t="s">
        <v>18</v>
      </c>
      <c r="C2205" s="1" t="str">
        <f t="shared" si="137"/>
        <v>2003ON</v>
      </c>
      <c r="D2205" s="1" t="s">
        <v>56</v>
      </c>
      <c r="E2205" s="1" t="str">
        <f t="shared" si="138"/>
        <v>2003ONICI</v>
      </c>
      <c r="F2205" s="196">
        <v>0.11</v>
      </c>
      <c r="G2205" s="196">
        <v>0.45</v>
      </c>
      <c r="H2205" s="196">
        <v>0</v>
      </c>
      <c r="I2205" s="196">
        <v>0.08</v>
      </c>
      <c r="J2205" s="196">
        <v>0.02</v>
      </c>
      <c r="K2205" s="196">
        <v>1E-3</v>
      </c>
      <c r="L2205" s="196">
        <v>0</v>
      </c>
      <c r="M2205" s="196">
        <v>6.0000000000000001E-3</v>
      </c>
      <c r="N2205" s="196">
        <v>5.0000000000000001E-3</v>
      </c>
      <c r="O2205" s="196">
        <v>0</v>
      </c>
      <c r="P2205" s="196">
        <v>0</v>
      </c>
      <c r="Q2205" s="196">
        <v>0</v>
      </c>
      <c r="R2205" s="196">
        <v>0.08</v>
      </c>
      <c r="S2205" s="196">
        <v>0</v>
      </c>
      <c r="T2205" s="196">
        <v>0</v>
      </c>
      <c r="U2205" s="196">
        <v>0</v>
      </c>
      <c r="V2205" s="196">
        <v>0</v>
      </c>
      <c r="W2205" s="196">
        <v>0</v>
      </c>
      <c r="X2205" s="196">
        <v>0</v>
      </c>
      <c r="Y2205" s="196">
        <v>0</v>
      </c>
      <c r="Z2205" s="196">
        <v>0</v>
      </c>
      <c r="AA2205" s="196">
        <v>0</v>
      </c>
      <c r="AB2205" s="196">
        <v>0</v>
      </c>
      <c r="AC2205" s="196">
        <v>0</v>
      </c>
      <c r="AD2205" s="196">
        <v>0.248</v>
      </c>
      <c r="AE2205" s="196">
        <v>0</v>
      </c>
      <c r="AF2205" s="272">
        <f t="shared" si="139"/>
        <v>1</v>
      </c>
      <c r="AG2205" s="196">
        <f t="shared" si="136"/>
        <v>0.248</v>
      </c>
    </row>
    <row r="2206" spans="1:33" s="23" customFormat="1" x14ac:dyDescent="0.25">
      <c r="A2206" s="1">
        <v>2003</v>
      </c>
      <c r="B2206" s="1" t="s">
        <v>18</v>
      </c>
      <c r="C2206" s="1" t="str">
        <f t="shared" si="137"/>
        <v>2003ON</v>
      </c>
      <c r="D2206" s="1" t="s">
        <v>58</v>
      </c>
      <c r="E2206" s="1" t="str">
        <f t="shared" si="138"/>
        <v>2003ONResidential</v>
      </c>
      <c r="F2206" s="196">
        <v>0.23499999999999999</v>
      </c>
      <c r="G2206" s="196">
        <v>0.193</v>
      </c>
      <c r="H2206" s="196">
        <v>0</v>
      </c>
      <c r="I2206" s="196">
        <v>6.4000000000000001E-2</v>
      </c>
      <c r="J2206" s="196">
        <v>2.4E-2</v>
      </c>
      <c r="K2206" s="196">
        <v>2.7000000000000003E-2</v>
      </c>
      <c r="L2206" s="196">
        <v>0</v>
      </c>
      <c r="M2206" s="196">
        <v>4.0000000000000001E-3</v>
      </c>
      <c r="N2206" s="196">
        <v>3.6000000000000004E-2</v>
      </c>
      <c r="O2206" s="196">
        <v>0</v>
      </c>
      <c r="P2206" s="196">
        <v>0</v>
      </c>
      <c r="Q2206" s="196">
        <v>0</v>
      </c>
      <c r="R2206" s="196">
        <v>0</v>
      </c>
      <c r="S2206" s="196">
        <v>0</v>
      </c>
      <c r="T2206" s="196">
        <v>0</v>
      </c>
      <c r="U2206" s="196">
        <v>0</v>
      </c>
      <c r="V2206" s="196">
        <v>0</v>
      </c>
      <c r="W2206" s="196">
        <v>0</v>
      </c>
      <c r="X2206" s="196">
        <v>0</v>
      </c>
      <c r="Y2206" s="196">
        <v>0</v>
      </c>
      <c r="Z2206" s="196">
        <v>0</v>
      </c>
      <c r="AA2206" s="196">
        <v>0</v>
      </c>
      <c r="AB2206" s="196">
        <v>0</v>
      </c>
      <c r="AC2206" s="196">
        <v>0</v>
      </c>
      <c r="AD2206" s="196">
        <v>0.41700000000000004</v>
      </c>
      <c r="AE2206" s="196">
        <v>0</v>
      </c>
      <c r="AF2206" s="272">
        <f t="shared" si="139"/>
        <v>1</v>
      </c>
      <c r="AG2206" s="196">
        <f t="shared" si="136"/>
        <v>0.41700000000000004</v>
      </c>
    </row>
    <row r="2207" spans="1:33" s="23" customFormat="1" x14ac:dyDescent="0.25">
      <c r="A2207" s="1">
        <v>2004</v>
      </c>
      <c r="B2207" s="1" t="s">
        <v>18</v>
      </c>
      <c r="C2207" s="1" t="str">
        <f t="shared" si="137"/>
        <v>2004ON</v>
      </c>
      <c r="D2207" s="1" t="s">
        <v>57</v>
      </c>
      <c r="E2207" s="1" t="str">
        <f t="shared" si="138"/>
        <v>2004ONC&amp;D</v>
      </c>
      <c r="F2207" s="196">
        <v>0</v>
      </c>
      <c r="G2207" s="196">
        <v>9.0000000000000011E-3</v>
      </c>
      <c r="H2207" s="196">
        <v>0</v>
      </c>
      <c r="I2207" s="196">
        <v>0.40200000000000002</v>
      </c>
      <c r="J2207" s="196">
        <v>1E-3</v>
      </c>
      <c r="K2207" s="196">
        <v>0</v>
      </c>
      <c r="L2207" s="196">
        <v>0</v>
      </c>
      <c r="M2207" s="196">
        <v>0</v>
      </c>
      <c r="N2207" s="196">
        <v>1.3000000000000001E-2</v>
      </c>
      <c r="O2207" s="196">
        <v>0</v>
      </c>
      <c r="P2207" s="196">
        <v>0</v>
      </c>
      <c r="Q2207" s="196">
        <v>0</v>
      </c>
      <c r="R2207" s="196">
        <v>0</v>
      </c>
      <c r="S2207" s="196">
        <v>0</v>
      </c>
      <c r="T2207" s="196">
        <v>0</v>
      </c>
      <c r="U2207" s="196">
        <v>0</v>
      </c>
      <c r="V2207" s="196">
        <v>0</v>
      </c>
      <c r="W2207" s="196">
        <v>0</v>
      </c>
      <c r="X2207" s="196">
        <v>0</v>
      </c>
      <c r="Y2207" s="196">
        <v>0</v>
      </c>
      <c r="Z2207" s="196">
        <v>0</v>
      </c>
      <c r="AA2207" s="196">
        <v>0</v>
      </c>
      <c r="AB2207" s="196">
        <v>0</v>
      </c>
      <c r="AC2207" s="196">
        <v>0</v>
      </c>
      <c r="AD2207" s="196">
        <v>0.57499999999999996</v>
      </c>
      <c r="AE2207" s="196">
        <v>0</v>
      </c>
      <c r="AF2207" s="272">
        <f t="shared" si="139"/>
        <v>1</v>
      </c>
      <c r="AG2207" s="196">
        <f t="shared" si="136"/>
        <v>0.57499999999999996</v>
      </c>
    </row>
    <row r="2208" spans="1:33" s="23" customFormat="1" x14ac:dyDescent="0.25">
      <c r="A2208" s="1">
        <v>2004</v>
      </c>
      <c r="B2208" s="1" t="s">
        <v>18</v>
      </c>
      <c r="C2208" s="1" t="str">
        <f t="shared" si="137"/>
        <v>2004ON</v>
      </c>
      <c r="D2208" s="1" t="s">
        <v>56</v>
      </c>
      <c r="E2208" s="1" t="str">
        <f t="shared" si="138"/>
        <v>2004ONICI</v>
      </c>
      <c r="F2208" s="196">
        <v>0.11</v>
      </c>
      <c r="G2208" s="196">
        <v>0.45</v>
      </c>
      <c r="H2208" s="196">
        <v>0</v>
      </c>
      <c r="I2208" s="196">
        <v>0.08</v>
      </c>
      <c r="J2208" s="196">
        <v>0.02</v>
      </c>
      <c r="K2208" s="196">
        <v>1E-3</v>
      </c>
      <c r="L2208" s="196">
        <v>0</v>
      </c>
      <c r="M2208" s="196">
        <v>6.0000000000000001E-3</v>
      </c>
      <c r="N2208" s="196">
        <v>5.0000000000000001E-3</v>
      </c>
      <c r="O2208" s="196">
        <v>0</v>
      </c>
      <c r="P2208" s="196">
        <v>0</v>
      </c>
      <c r="Q2208" s="196">
        <v>0</v>
      </c>
      <c r="R2208" s="196">
        <v>0.08</v>
      </c>
      <c r="S2208" s="196">
        <v>0</v>
      </c>
      <c r="T2208" s="196">
        <v>0</v>
      </c>
      <c r="U2208" s="196">
        <v>0</v>
      </c>
      <c r="V2208" s="196">
        <v>0</v>
      </c>
      <c r="W2208" s="196">
        <v>0</v>
      </c>
      <c r="X2208" s="196">
        <v>0</v>
      </c>
      <c r="Y2208" s="196">
        <v>0</v>
      </c>
      <c r="Z2208" s="196">
        <v>0</v>
      </c>
      <c r="AA2208" s="196">
        <v>0</v>
      </c>
      <c r="AB2208" s="196">
        <v>0</v>
      </c>
      <c r="AC2208" s="196">
        <v>0</v>
      </c>
      <c r="AD2208" s="196">
        <v>0.248</v>
      </c>
      <c r="AE2208" s="196">
        <v>0</v>
      </c>
      <c r="AF2208" s="272">
        <f t="shared" si="139"/>
        <v>1</v>
      </c>
      <c r="AG2208" s="196">
        <f t="shared" si="136"/>
        <v>0.248</v>
      </c>
    </row>
    <row r="2209" spans="1:33" s="23" customFormat="1" x14ac:dyDescent="0.25">
      <c r="A2209" s="1">
        <v>2004</v>
      </c>
      <c r="B2209" s="1" t="s">
        <v>18</v>
      </c>
      <c r="C2209" s="1" t="str">
        <f t="shared" si="137"/>
        <v>2004ON</v>
      </c>
      <c r="D2209" s="1" t="s">
        <v>58</v>
      </c>
      <c r="E2209" s="1" t="str">
        <f t="shared" si="138"/>
        <v>2004ONResidential</v>
      </c>
      <c r="F2209" s="196">
        <v>0.23499999999999999</v>
      </c>
      <c r="G2209" s="196">
        <v>0.193</v>
      </c>
      <c r="H2209" s="196">
        <v>0</v>
      </c>
      <c r="I2209" s="196">
        <v>6.4000000000000001E-2</v>
      </c>
      <c r="J2209" s="196">
        <v>2.4E-2</v>
      </c>
      <c r="K2209" s="196">
        <v>2.7000000000000003E-2</v>
      </c>
      <c r="L2209" s="196">
        <v>0</v>
      </c>
      <c r="M2209" s="196">
        <v>4.0000000000000001E-3</v>
      </c>
      <c r="N2209" s="196">
        <v>3.6000000000000004E-2</v>
      </c>
      <c r="O2209" s="196">
        <v>0</v>
      </c>
      <c r="P2209" s="196">
        <v>0</v>
      </c>
      <c r="Q2209" s="196">
        <v>0</v>
      </c>
      <c r="R2209" s="196">
        <v>0</v>
      </c>
      <c r="S2209" s="196">
        <v>0</v>
      </c>
      <c r="T2209" s="196">
        <v>0</v>
      </c>
      <c r="U2209" s="196">
        <v>0</v>
      </c>
      <c r="V2209" s="196">
        <v>0</v>
      </c>
      <c r="W2209" s="196">
        <v>0</v>
      </c>
      <c r="X2209" s="196">
        <v>0</v>
      </c>
      <c r="Y2209" s="196">
        <v>0</v>
      </c>
      <c r="Z2209" s="196">
        <v>0</v>
      </c>
      <c r="AA2209" s="196">
        <v>0</v>
      </c>
      <c r="AB2209" s="196">
        <v>0</v>
      </c>
      <c r="AC2209" s="196">
        <v>0</v>
      </c>
      <c r="AD2209" s="196">
        <v>0.41700000000000004</v>
      </c>
      <c r="AE2209" s="196">
        <v>0</v>
      </c>
      <c r="AF2209" s="272">
        <f t="shared" si="139"/>
        <v>1</v>
      </c>
      <c r="AG2209" s="196">
        <f t="shared" si="136"/>
        <v>0.41700000000000004</v>
      </c>
    </row>
    <row r="2210" spans="1:33" s="23" customFormat="1" x14ac:dyDescent="0.25">
      <c r="A2210" s="1">
        <v>2005</v>
      </c>
      <c r="B2210" s="1" t="s">
        <v>18</v>
      </c>
      <c r="C2210" s="1" t="str">
        <f t="shared" si="137"/>
        <v>2005ON</v>
      </c>
      <c r="D2210" s="1" t="s">
        <v>57</v>
      </c>
      <c r="E2210" s="1" t="str">
        <f t="shared" si="138"/>
        <v>2005ONC&amp;D</v>
      </c>
      <c r="F2210" s="196">
        <v>0</v>
      </c>
      <c r="G2210" s="196">
        <v>9.0000000000000011E-3</v>
      </c>
      <c r="H2210" s="196">
        <v>0</v>
      </c>
      <c r="I2210" s="196">
        <v>0.40200000000000002</v>
      </c>
      <c r="J2210" s="196">
        <v>1E-3</v>
      </c>
      <c r="K2210" s="196">
        <v>0</v>
      </c>
      <c r="L2210" s="196">
        <v>0</v>
      </c>
      <c r="M2210" s="196">
        <v>0</v>
      </c>
      <c r="N2210" s="196">
        <v>1.3000000000000001E-2</v>
      </c>
      <c r="O2210" s="196">
        <v>0</v>
      </c>
      <c r="P2210" s="196">
        <v>0</v>
      </c>
      <c r="Q2210" s="196">
        <v>0</v>
      </c>
      <c r="R2210" s="196">
        <v>0</v>
      </c>
      <c r="S2210" s="196">
        <v>0</v>
      </c>
      <c r="T2210" s="196">
        <v>0</v>
      </c>
      <c r="U2210" s="196">
        <v>0</v>
      </c>
      <c r="V2210" s="196">
        <v>0</v>
      </c>
      <c r="W2210" s="196">
        <v>0</v>
      </c>
      <c r="X2210" s="196">
        <v>0</v>
      </c>
      <c r="Y2210" s="197">
        <v>0</v>
      </c>
      <c r="Z2210" s="196">
        <v>0</v>
      </c>
      <c r="AA2210" s="196">
        <v>0</v>
      </c>
      <c r="AB2210" s="196">
        <v>0</v>
      </c>
      <c r="AC2210" s="196">
        <v>0</v>
      </c>
      <c r="AD2210" s="196">
        <v>0.57499999999999996</v>
      </c>
      <c r="AE2210" s="196">
        <v>0</v>
      </c>
      <c r="AF2210" s="272">
        <f t="shared" si="139"/>
        <v>1</v>
      </c>
      <c r="AG2210" s="196">
        <f t="shared" si="136"/>
        <v>0.57499999999999996</v>
      </c>
    </row>
    <row r="2211" spans="1:33" s="23" customFormat="1" x14ac:dyDescent="0.25">
      <c r="A2211" s="1">
        <v>2005</v>
      </c>
      <c r="B2211" s="1" t="s">
        <v>18</v>
      </c>
      <c r="C2211" s="1" t="str">
        <f t="shared" si="137"/>
        <v>2005ON</v>
      </c>
      <c r="D2211" s="1" t="s">
        <v>56</v>
      </c>
      <c r="E2211" s="1" t="str">
        <f t="shared" si="138"/>
        <v>2005ONICI</v>
      </c>
      <c r="F2211" s="196">
        <v>0.11</v>
      </c>
      <c r="G2211" s="196">
        <v>0.45</v>
      </c>
      <c r="H2211" s="196">
        <v>0</v>
      </c>
      <c r="I2211" s="196">
        <v>0.08</v>
      </c>
      <c r="J2211" s="196">
        <v>0.02</v>
      </c>
      <c r="K2211" s="196">
        <v>1E-3</v>
      </c>
      <c r="L2211" s="196">
        <v>0</v>
      </c>
      <c r="M2211" s="196">
        <v>6.0000000000000001E-3</v>
      </c>
      <c r="N2211" s="196">
        <v>5.0000000000000001E-3</v>
      </c>
      <c r="O2211" s="196">
        <v>0</v>
      </c>
      <c r="P2211" s="196">
        <v>0</v>
      </c>
      <c r="Q2211" s="196">
        <v>0</v>
      </c>
      <c r="R2211" s="196">
        <v>0.08</v>
      </c>
      <c r="S2211" s="196">
        <v>0</v>
      </c>
      <c r="T2211" s="196">
        <v>0</v>
      </c>
      <c r="U2211" s="196">
        <v>0</v>
      </c>
      <c r="V2211" s="196">
        <v>0</v>
      </c>
      <c r="W2211" s="196">
        <v>0</v>
      </c>
      <c r="X2211" s="196">
        <v>0</v>
      </c>
      <c r="Y2211" s="196">
        <v>0</v>
      </c>
      <c r="Z2211" s="196">
        <v>0</v>
      </c>
      <c r="AA2211" s="196">
        <v>0</v>
      </c>
      <c r="AB2211" s="196">
        <v>0</v>
      </c>
      <c r="AC2211" s="196">
        <v>0</v>
      </c>
      <c r="AD2211" s="196">
        <v>0.248</v>
      </c>
      <c r="AE2211" s="196">
        <v>0</v>
      </c>
      <c r="AF2211" s="272">
        <f t="shared" si="139"/>
        <v>1</v>
      </c>
      <c r="AG2211" s="196">
        <f t="shared" si="136"/>
        <v>0.248</v>
      </c>
    </row>
    <row r="2212" spans="1:33" s="23" customFormat="1" x14ac:dyDescent="0.25">
      <c r="A2212" s="1">
        <v>2005</v>
      </c>
      <c r="B2212" s="1" t="s">
        <v>18</v>
      </c>
      <c r="C2212" s="1" t="str">
        <f t="shared" si="137"/>
        <v>2005ON</v>
      </c>
      <c r="D2212" s="1" t="s">
        <v>58</v>
      </c>
      <c r="E2212" s="1" t="str">
        <f t="shared" si="138"/>
        <v>2005ONResidential</v>
      </c>
      <c r="F2212" s="196">
        <v>0.23499999999999999</v>
      </c>
      <c r="G2212" s="196">
        <v>0.193</v>
      </c>
      <c r="H2212" s="196">
        <v>0</v>
      </c>
      <c r="I2212" s="196">
        <v>6.4000000000000001E-2</v>
      </c>
      <c r="J2212" s="196">
        <v>2.4E-2</v>
      </c>
      <c r="K2212" s="196">
        <v>2.7000000000000003E-2</v>
      </c>
      <c r="L2212" s="196">
        <v>0</v>
      </c>
      <c r="M2212" s="196">
        <v>4.0000000000000001E-3</v>
      </c>
      <c r="N2212" s="196">
        <v>3.6000000000000004E-2</v>
      </c>
      <c r="O2212" s="196">
        <v>0</v>
      </c>
      <c r="P2212" s="196">
        <v>0</v>
      </c>
      <c r="Q2212" s="196">
        <v>0</v>
      </c>
      <c r="R2212" s="196">
        <v>0</v>
      </c>
      <c r="S2212" s="196">
        <v>0</v>
      </c>
      <c r="T2212" s="196">
        <v>0</v>
      </c>
      <c r="U2212" s="196">
        <v>0</v>
      </c>
      <c r="V2212" s="196">
        <v>0</v>
      </c>
      <c r="W2212" s="196">
        <v>0</v>
      </c>
      <c r="X2212" s="196">
        <v>0</v>
      </c>
      <c r="Y2212" s="196">
        <v>0</v>
      </c>
      <c r="Z2212" s="196">
        <v>0</v>
      </c>
      <c r="AA2212" s="196">
        <v>0</v>
      </c>
      <c r="AB2212" s="196">
        <v>0</v>
      </c>
      <c r="AC2212" s="196">
        <v>0</v>
      </c>
      <c r="AD2212" s="196">
        <v>0.41700000000000004</v>
      </c>
      <c r="AE2212" s="196">
        <v>0</v>
      </c>
      <c r="AF2212" s="272">
        <f t="shared" si="139"/>
        <v>1</v>
      </c>
      <c r="AG2212" s="196">
        <f t="shared" si="136"/>
        <v>0.41700000000000004</v>
      </c>
    </row>
    <row r="2213" spans="1:33" s="23" customFormat="1" x14ac:dyDescent="0.25">
      <c r="A2213" s="1">
        <v>2006</v>
      </c>
      <c r="B2213" s="1" t="s">
        <v>18</v>
      </c>
      <c r="C2213" s="1" t="str">
        <f t="shared" si="137"/>
        <v>2006ON</v>
      </c>
      <c r="D2213" s="1" t="s">
        <v>57</v>
      </c>
      <c r="E2213" s="1" t="str">
        <f t="shared" si="138"/>
        <v>2006ONC&amp;D</v>
      </c>
      <c r="F2213" s="196">
        <v>0</v>
      </c>
      <c r="G2213" s="196">
        <v>9.0000000000000011E-3</v>
      </c>
      <c r="H2213" s="196">
        <v>0</v>
      </c>
      <c r="I2213" s="196">
        <v>0.40200000000000002</v>
      </c>
      <c r="J2213" s="196">
        <v>1E-3</v>
      </c>
      <c r="K2213" s="196">
        <v>0</v>
      </c>
      <c r="L2213" s="196">
        <v>0</v>
      </c>
      <c r="M2213" s="196">
        <v>0</v>
      </c>
      <c r="N2213" s="196">
        <v>1.3000000000000001E-2</v>
      </c>
      <c r="O2213" s="196">
        <v>0</v>
      </c>
      <c r="P2213" s="196">
        <v>0</v>
      </c>
      <c r="Q2213" s="196">
        <v>0</v>
      </c>
      <c r="R2213" s="196">
        <v>0</v>
      </c>
      <c r="S2213" s="196">
        <v>0</v>
      </c>
      <c r="T2213" s="196">
        <v>0</v>
      </c>
      <c r="U2213" s="196">
        <v>0</v>
      </c>
      <c r="V2213" s="196">
        <v>0</v>
      </c>
      <c r="W2213" s="196">
        <v>0</v>
      </c>
      <c r="X2213" s="196">
        <v>0</v>
      </c>
      <c r="Y2213" s="197">
        <v>0</v>
      </c>
      <c r="Z2213" s="196">
        <v>0</v>
      </c>
      <c r="AA2213" s="196">
        <v>0</v>
      </c>
      <c r="AB2213" s="196">
        <v>0</v>
      </c>
      <c r="AC2213" s="196">
        <v>0</v>
      </c>
      <c r="AD2213" s="196">
        <v>0.57499999999999996</v>
      </c>
      <c r="AE2213" s="196">
        <v>0</v>
      </c>
      <c r="AF2213" s="272">
        <f t="shared" si="139"/>
        <v>1</v>
      </c>
      <c r="AG2213" s="196">
        <f t="shared" si="136"/>
        <v>0.57499999999999996</v>
      </c>
    </row>
    <row r="2214" spans="1:33" s="23" customFormat="1" x14ac:dyDescent="0.25">
      <c r="A2214" s="1">
        <v>2006</v>
      </c>
      <c r="B2214" s="1" t="s">
        <v>18</v>
      </c>
      <c r="C2214" s="1" t="str">
        <f t="shared" si="137"/>
        <v>2006ON</v>
      </c>
      <c r="D2214" s="1" t="s">
        <v>56</v>
      </c>
      <c r="E2214" s="1" t="str">
        <f t="shared" si="138"/>
        <v>2006ONICI</v>
      </c>
      <c r="F2214" s="196">
        <v>0.11</v>
      </c>
      <c r="G2214" s="196">
        <v>0.45</v>
      </c>
      <c r="H2214" s="196">
        <v>0</v>
      </c>
      <c r="I2214" s="196">
        <v>0.08</v>
      </c>
      <c r="J2214" s="196">
        <v>0.02</v>
      </c>
      <c r="K2214" s="196">
        <v>1E-3</v>
      </c>
      <c r="L2214" s="196">
        <v>0</v>
      </c>
      <c r="M2214" s="196">
        <v>6.0000000000000001E-3</v>
      </c>
      <c r="N2214" s="196">
        <v>5.0000000000000001E-3</v>
      </c>
      <c r="O2214" s="196">
        <v>0</v>
      </c>
      <c r="P2214" s="196">
        <v>0</v>
      </c>
      <c r="Q2214" s="196">
        <v>0</v>
      </c>
      <c r="R2214" s="196">
        <v>0.08</v>
      </c>
      <c r="S2214" s="196">
        <v>0</v>
      </c>
      <c r="T2214" s="196">
        <v>0</v>
      </c>
      <c r="U2214" s="196">
        <v>0</v>
      </c>
      <c r="V2214" s="196">
        <v>0</v>
      </c>
      <c r="W2214" s="196">
        <v>0</v>
      </c>
      <c r="X2214" s="196">
        <v>0</v>
      </c>
      <c r="Y2214" s="196">
        <v>0</v>
      </c>
      <c r="Z2214" s="196">
        <v>0</v>
      </c>
      <c r="AA2214" s="196">
        <v>0</v>
      </c>
      <c r="AB2214" s="196">
        <v>0</v>
      </c>
      <c r="AC2214" s="196">
        <v>0</v>
      </c>
      <c r="AD2214" s="196">
        <v>0.248</v>
      </c>
      <c r="AE2214" s="196">
        <v>0</v>
      </c>
      <c r="AF2214" s="272">
        <f t="shared" si="139"/>
        <v>1</v>
      </c>
      <c r="AG2214" s="196">
        <f t="shared" ref="AG2214:AG2277" si="140">SUM(S2214:AE2214)</f>
        <v>0.248</v>
      </c>
    </row>
    <row r="2215" spans="1:33" s="23" customFormat="1" x14ac:dyDescent="0.25">
      <c r="A2215" s="1">
        <v>2006</v>
      </c>
      <c r="B2215" s="1" t="s">
        <v>18</v>
      </c>
      <c r="C2215" s="1" t="str">
        <f t="shared" si="137"/>
        <v>2006ON</v>
      </c>
      <c r="D2215" s="1" t="s">
        <v>58</v>
      </c>
      <c r="E2215" s="1" t="str">
        <f t="shared" si="138"/>
        <v>2006ONResidential</v>
      </c>
      <c r="F2215" s="196">
        <v>0.23499999999999999</v>
      </c>
      <c r="G2215" s="196">
        <v>0.193</v>
      </c>
      <c r="H2215" s="196">
        <v>0</v>
      </c>
      <c r="I2215" s="196">
        <v>6.4000000000000001E-2</v>
      </c>
      <c r="J2215" s="196">
        <v>2.4E-2</v>
      </c>
      <c r="K2215" s="196">
        <v>2.7000000000000003E-2</v>
      </c>
      <c r="L2215" s="196">
        <v>0</v>
      </c>
      <c r="M2215" s="196">
        <v>4.0000000000000001E-3</v>
      </c>
      <c r="N2215" s="196">
        <v>3.6000000000000004E-2</v>
      </c>
      <c r="O2215" s="196">
        <v>0</v>
      </c>
      <c r="P2215" s="196">
        <v>0</v>
      </c>
      <c r="Q2215" s="196">
        <v>0</v>
      </c>
      <c r="R2215" s="196">
        <v>0</v>
      </c>
      <c r="S2215" s="196">
        <v>0</v>
      </c>
      <c r="T2215" s="196">
        <v>0</v>
      </c>
      <c r="U2215" s="196">
        <v>0</v>
      </c>
      <c r="V2215" s="196">
        <v>0</v>
      </c>
      <c r="W2215" s="196">
        <v>0</v>
      </c>
      <c r="X2215" s="196">
        <v>0</v>
      </c>
      <c r="Y2215" s="196">
        <v>0</v>
      </c>
      <c r="Z2215" s="196">
        <v>0</v>
      </c>
      <c r="AA2215" s="196">
        <v>0</v>
      </c>
      <c r="AB2215" s="196">
        <v>0</v>
      </c>
      <c r="AC2215" s="196">
        <v>0</v>
      </c>
      <c r="AD2215" s="196">
        <v>0.41700000000000004</v>
      </c>
      <c r="AE2215" s="196">
        <v>0</v>
      </c>
      <c r="AF2215" s="272">
        <f t="shared" si="139"/>
        <v>1</v>
      </c>
      <c r="AG2215" s="196">
        <f t="shared" si="140"/>
        <v>0.41700000000000004</v>
      </c>
    </row>
    <row r="2216" spans="1:33" s="23" customFormat="1" x14ac:dyDescent="0.25">
      <c r="A2216" s="1">
        <v>2007</v>
      </c>
      <c r="B2216" s="1" t="s">
        <v>18</v>
      </c>
      <c r="C2216" s="1" t="str">
        <f t="shared" si="137"/>
        <v>2007ON</v>
      </c>
      <c r="D2216" s="1" t="s">
        <v>57</v>
      </c>
      <c r="E2216" s="1" t="str">
        <f t="shared" si="138"/>
        <v>2007ONC&amp;D</v>
      </c>
      <c r="F2216" s="196">
        <v>0</v>
      </c>
      <c r="G2216" s="196">
        <v>9.0000000000000011E-3</v>
      </c>
      <c r="H2216" s="196">
        <v>0</v>
      </c>
      <c r="I2216" s="196">
        <v>0.40200000000000002</v>
      </c>
      <c r="J2216" s="196">
        <v>1E-3</v>
      </c>
      <c r="K2216" s="196">
        <v>0</v>
      </c>
      <c r="L2216" s="196">
        <v>0</v>
      </c>
      <c r="M2216" s="196">
        <v>0</v>
      </c>
      <c r="N2216" s="196">
        <v>1.3000000000000001E-2</v>
      </c>
      <c r="O2216" s="196">
        <v>0</v>
      </c>
      <c r="P2216" s="196">
        <v>0</v>
      </c>
      <c r="Q2216" s="196">
        <v>0</v>
      </c>
      <c r="R2216" s="196">
        <v>0</v>
      </c>
      <c r="S2216" s="196">
        <v>0</v>
      </c>
      <c r="T2216" s="196">
        <v>0</v>
      </c>
      <c r="U2216" s="196">
        <v>0</v>
      </c>
      <c r="V2216" s="196">
        <v>0</v>
      </c>
      <c r="W2216" s="196">
        <v>0</v>
      </c>
      <c r="X2216" s="196">
        <v>0</v>
      </c>
      <c r="Y2216" s="197">
        <v>0</v>
      </c>
      <c r="Z2216" s="196">
        <v>0</v>
      </c>
      <c r="AA2216" s="196">
        <v>0</v>
      </c>
      <c r="AB2216" s="196">
        <v>0</v>
      </c>
      <c r="AC2216" s="196">
        <v>0</v>
      </c>
      <c r="AD2216" s="196">
        <v>0.57499999999999996</v>
      </c>
      <c r="AE2216" s="196">
        <v>0</v>
      </c>
      <c r="AF2216" s="272">
        <f t="shared" si="139"/>
        <v>1</v>
      </c>
      <c r="AG2216" s="196">
        <f t="shared" si="140"/>
        <v>0.57499999999999996</v>
      </c>
    </row>
    <row r="2217" spans="1:33" s="23" customFormat="1" x14ac:dyDescent="0.25">
      <c r="A2217" s="1">
        <v>2007</v>
      </c>
      <c r="B2217" s="1" t="s">
        <v>18</v>
      </c>
      <c r="C2217" s="1" t="str">
        <f t="shared" si="137"/>
        <v>2007ON</v>
      </c>
      <c r="D2217" s="1" t="s">
        <v>56</v>
      </c>
      <c r="E2217" s="1" t="str">
        <f t="shared" si="138"/>
        <v>2007ONICI</v>
      </c>
      <c r="F2217" s="196">
        <v>0.11</v>
      </c>
      <c r="G2217" s="196">
        <v>0.45</v>
      </c>
      <c r="H2217" s="196">
        <v>0</v>
      </c>
      <c r="I2217" s="196">
        <v>0.08</v>
      </c>
      <c r="J2217" s="196">
        <v>0.02</v>
      </c>
      <c r="K2217" s="196">
        <v>1E-3</v>
      </c>
      <c r="L2217" s="196">
        <v>0</v>
      </c>
      <c r="M2217" s="196">
        <v>6.0000000000000001E-3</v>
      </c>
      <c r="N2217" s="196">
        <v>5.0000000000000001E-3</v>
      </c>
      <c r="O2217" s="196">
        <v>0</v>
      </c>
      <c r="P2217" s="196">
        <v>0</v>
      </c>
      <c r="Q2217" s="196">
        <v>0</v>
      </c>
      <c r="R2217" s="196">
        <v>0.08</v>
      </c>
      <c r="S2217" s="196">
        <v>0</v>
      </c>
      <c r="T2217" s="196">
        <v>0</v>
      </c>
      <c r="U2217" s="196">
        <v>0</v>
      </c>
      <c r="V2217" s="196">
        <v>0</v>
      </c>
      <c r="W2217" s="196">
        <v>0</v>
      </c>
      <c r="X2217" s="196">
        <v>0</v>
      </c>
      <c r="Y2217" s="196">
        <v>0</v>
      </c>
      <c r="Z2217" s="196">
        <v>0</v>
      </c>
      <c r="AA2217" s="196">
        <v>0</v>
      </c>
      <c r="AB2217" s="196">
        <v>0</v>
      </c>
      <c r="AC2217" s="196">
        <v>0</v>
      </c>
      <c r="AD2217" s="196">
        <v>0.248</v>
      </c>
      <c r="AE2217" s="196">
        <v>0</v>
      </c>
      <c r="AF2217" s="272">
        <f t="shared" si="139"/>
        <v>1</v>
      </c>
      <c r="AG2217" s="196">
        <f t="shared" si="140"/>
        <v>0.248</v>
      </c>
    </row>
    <row r="2218" spans="1:33" s="23" customFormat="1" x14ac:dyDescent="0.25">
      <c r="A2218" s="1">
        <v>2007</v>
      </c>
      <c r="B2218" s="1" t="s">
        <v>18</v>
      </c>
      <c r="C2218" s="1" t="str">
        <f t="shared" si="137"/>
        <v>2007ON</v>
      </c>
      <c r="D2218" s="1" t="s">
        <v>58</v>
      </c>
      <c r="E2218" s="1" t="str">
        <f t="shared" si="138"/>
        <v>2007ONResidential</v>
      </c>
      <c r="F2218" s="196">
        <v>0.23499999999999999</v>
      </c>
      <c r="G2218" s="196">
        <v>0.193</v>
      </c>
      <c r="H2218" s="196">
        <v>0</v>
      </c>
      <c r="I2218" s="196">
        <v>6.4000000000000001E-2</v>
      </c>
      <c r="J2218" s="196">
        <v>2.4E-2</v>
      </c>
      <c r="K2218" s="196">
        <v>2.7000000000000003E-2</v>
      </c>
      <c r="L2218" s="196">
        <v>0</v>
      </c>
      <c r="M2218" s="196">
        <v>4.0000000000000001E-3</v>
      </c>
      <c r="N2218" s="196">
        <v>3.6000000000000004E-2</v>
      </c>
      <c r="O2218" s="196">
        <v>0</v>
      </c>
      <c r="P2218" s="196">
        <v>0</v>
      </c>
      <c r="Q2218" s="196">
        <v>0</v>
      </c>
      <c r="R2218" s="196">
        <v>0</v>
      </c>
      <c r="S2218" s="196">
        <v>0</v>
      </c>
      <c r="T2218" s="196">
        <v>0</v>
      </c>
      <c r="U2218" s="196">
        <v>0</v>
      </c>
      <c r="V2218" s="196">
        <v>0</v>
      </c>
      <c r="W2218" s="196">
        <v>0</v>
      </c>
      <c r="X2218" s="196">
        <v>0</v>
      </c>
      <c r="Y2218" s="196">
        <v>0</v>
      </c>
      <c r="Z2218" s="196">
        <v>0</v>
      </c>
      <c r="AA2218" s="196">
        <v>0</v>
      </c>
      <c r="AB2218" s="196">
        <v>0</v>
      </c>
      <c r="AC2218" s="196">
        <v>0</v>
      </c>
      <c r="AD2218" s="196">
        <v>0.41700000000000004</v>
      </c>
      <c r="AE2218" s="196">
        <v>0</v>
      </c>
      <c r="AF2218" s="272">
        <f t="shared" si="139"/>
        <v>1</v>
      </c>
      <c r="AG2218" s="196">
        <f t="shared" si="140"/>
        <v>0.41700000000000004</v>
      </c>
    </row>
    <row r="2219" spans="1:33" s="23" customFormat="1" x14ac:dyDescent="0.25">
      <c r="A2219" s="1">
        <v>2008</v>
      </c>
      <c r="B2219" s="1" t="s">
        <v>18</v>
      </c>
      <c r="C2219" s="1" t="str">
        <f t="shared" si="137"/>
        <v>2008ON</v>
      </c>
      <c r="D2219" s="1" t="s">
        <v>57</v>
      </c>
      <c r="E2219" s="1" t="str">
        <f t="shared" si="138"/>
        <v>2008ONC&amp;D</v>
      </c>
      <c r="F2219" s="196">
        <v>7.0000000000000007E-5</v>
      </c>
      <c r="G2219" s="196">
        <v>2.6360000000000001E-2</v>
      </c>
      <c r="H2219" s="196">
        <v>2.3499999999999997E-3</v>
      </c>
      <c r="I2219" s="196">
        <v>0.32945999999999998</v>
      </c>
      <c r="J2219" s="196">
        <v>1.3700000000000001E-3</v>
      </c>
      <c r="K2219" s="196">
        <v>3.8999999999999999E-4</v>
      </c>
      <c r="L2219" s="196">
        <v>2.1000000000000001E-4</v>
      </c>
      <c r="M2219" s="265">
        <v>1.8699999999999999E-3</v>
      </c>
      <c r="N2219" s="196">
        <v>9.8399999999999998E-3</v>
      </c>
      <c r="O2219" s="196">
        <v>0</v>
      </c>
      <c r="P2219" s="196">
        <v>0</v>
      </c>
      <c r="Q2219" s="196">
        <v>0</v>
      </c>
      <c r="R2219" s="196">
        <v>0</v>
      </c>
      <c r="S2219" s="196">
        <v>0.49707999999999997</v>
      </c>
      <c r="T2219" s="196">
        <v>3.0870000000000002E-2</v>
      </c>
      <c r="U2219" s="196">
        <v>2.7009999999999999E-2</v>
      </c>
      <c r="V2219" s="196">
        <v>0</v>
      </c>
      <c r="W2219" s="196">
        <v>5.6670000000000074E-2</v>
      </c>
      <c r="X2219" s="196">
        <v>3.0000000000000001E-5</v>
      </c>
      <c r="Y2219" s="196">
        <v>0</v>
      </c>
      <c r="Z2219" s="265">
        <v>3.5E-4</v>
      </c>
      <c r="AA2219" s="196">
        <v>1.0620000000000001E-2</v>
      </c>
      <c r="AB2219" s="196">
        <v>0</v>
      </c>
      <c r="AC2219" s="196">
        <v>0</v>
      </c>
      <c r="AD2219" s="196">
        <v>0</v>
      </c>
      <c r="AE2219" s="196">
        <v>5.45E-3</v>
      </c>
      <c r="AF2219" s="272">
        <f t="shared" si="139"/>
        <v>0.99999999999999989</v>
      </c>
      <c r="AG2219" s="196">
        <f t="shared" si="140"/>
        <v>0.62807999999999986</v>
      </c>
    </row>
    <row r="2220" spans="1:33" s="23" customFormat="1" x14ac:dyDescent="0.25">
      <c r="A2220" s="1">
        <v>2008</v>
      </c>
      <c r="B2220" s="1" t="s">
        <v>18</v>
      </c>
      <c r="C2220" s="1" t="str">
        <f t="shared" si="137"/>
        <v>2008ON</v>
      </c>
      <c r="D2220" s="1" t="s">
        <v>56</v>
      </c>
      <c r="E2220" s="1" t="str">
        <f t="shared" si="138"/>
        <v>2008ONICI</v>
      </c>
      <c r="F2220" s="196">
        <v>0.14943000000000001</v>
      </c>
      <c r="G2220" s="196">
        <v>0.18042000000000002</v>
      </c>
      <c r="H2220" s="196">
        <v>4.5970000000000004E-2</v>
      </c>
      <c r="I2220" s="196">
        <v>0.16039999999999999</v>
      </c>
      <c r="J2220" s="196">
        <v>3.3279999999999997E-2</v>
      </c>
      <c r="K2220" s="196">
        <v>2.8610000000000003E-2</v>
      </c>
      <c r="L2220" s="196">
        <v>1.319E-2</v>
      </c>
      <c r="M2220" s="265">
        <v>5.5399999999999998E-3</v>
      </c>
      <c r="N2220" s="196">
        <v>4.3609999999999996E-2</v>
      </c>
      <c r="O2220" s="196">
        <v>0</v>
      </c>
      <c r="P2220" s="196">
        <v>0</v>
      </c>
      <c r="Q2220" s="196">
        <v>0</v>
      </c>
      <c r="R2220" s="196">
        <v>6.5180000000000002E-2</v>
      </c>
      <c r="S2220" s="196">
        <v>7.7079999999999996E-2</v>
      </c>
      <c r="T2220" s="196">
        <v>0</v>
      </c>
      <c r="U2220" s="196">
        <v>0.12734999999999999</v>
      </c>
      <c r="V2220" s="196">
        <v>0</v>
      </c>
      <c r="W2220" s="196">
        <v>2.483999999999989E-2</v>
      </c>
      <c r="X2220" s="196">
        <v>1.0580000000000001E-2</v>
      </c>
      <c r="Y2220" s="196">
        <v>0</v>
      </c>
      <c r="Z2220" s="265">
        <v>1.2999999999999999E-2</v>
      </c>
      <c r="AA2220" s="196">
        <v>1.159E-2</v>
      </c>
      <c r="AB2220" s="196">
        <v>0</v>
      </c>
      <c r="AC2220" s="196">
        <v>0</v>
      </c>
      <c r="AD2220" s="196">
        <v>0</v>
      </c>
      <c r="AE2220" s="196">
        <v>9.9299999999999996E-3</v>
      </c>
      <c r="AF2220" s="272">
        <f t="shared" si="139"/>
        <v>1</v>
      </c>
      <c r="AG2220" s="196">
        <f t="shared" si="140"/>
        <v>0.27436999999999989</v>
      </c>
    </row>
    <row r="2221" spans="1:33" s="23" customFormat="1" x14ac:dyDescent="0.25">
      <c r="A2221" s="1">
        <v>2008</v>
      </c>
      <c r="B2221" s="1" t="s">
        <v>18</v>
      </c>
      <c r="C2221" s="1" t="str">
        <f t="shared" si="137"/>
        <v>2008ON</v>
      </c>
      <c r="D2221" s="1" t="s">
        <v>58</v>
      </c>
      <c r="E2221" s="1" t="str">
        <f t="shared" si="138"/>
        <v>2008ONResidential</v>
      </c>
      <c r="F2221" s="196">
        <v>0.29015000000000002</v>
      </c>
      <c r="G2221" s="196">
        <v>0.11288000000000001</v>
      </c>
      <c r="H2221" s="196">
        <v>4.9660000000000003E-2</v>
      </c>
      <c r="I2221" s="196">
        <v>2.0240000000000001E-2</v>
      </c>
      <c r="J2221" s="196">
        <v>2.2090000000000002E-2</v>
      </c>
      <c r="K2221" s="196">
        <v>6.1269999999999998E-2</v>
      </c>
      <c r="L2221" s="196">
        <v>8.0509999999999998E-2</v>
      </c>
      <c r="M2221" s="265">
        <v>7.4700000000000001E-3</v>
      </c>
      <c r="N2221" s="196">
        <v>4.0259999999999997E-2</v>
      </c>
      <c r="O2221" s="196">
        <v>0</v>
      </c>
      <c r="P2221" s="196">
        <v>0</v>
      </c>
      <c r="Q2221" s="196">
        <v>6.8970000000000004E-2</v>
      </c>
      <c r="R2221" s="196">
        <v>0</v>
      </c>
      <c r="S2221" s="196">
        <v>3.3769999999999994E-2</v>
      </c>
      <c r="T2221" s="196">
        <v>0</v>
      </c>
      <c r="U2221" s="196">
        <v>0.13699</v>
      </c>
      <c r="V2221" s="196">
        <v>0</v>
      </c>
      <c r="W2221" s="196">
        <v>2.6910000000000142E-2</v>
      </c>
      <c r="X2221" s="196">
        <v>2.1649999999999999E-2</v>
      </c>
      <c r="Y2221" s="197">
        <v>0</v>
      </c>
      <c r="Z2221" s="265">
        <v>3.0300000000000001E-3</v>
      </c>
      <c r="AA2221" s="196">
        <v>9.3400000000000011E-3</v>
      </c>
      <c r="AB2221" s="196">
        <v>0</v>
      </c>
      <c r="AC2221" s="196">
        <v>0</v>
      </c>
      <c r="AD2221" s="196">
        <v>0</v>
      </c>
      <c r="AE2221" s="196">
        <v>1.481E-2</v>
      </c>
      <c r="AF2221" s="272">
        <f t="shared" si="139"/>
        <v>0.99999999999999989</v>
      </c>
      <c r="AG2221" s="196">
        <f t="shared" si="140"/>
        <v>0.24650000000000011</v>
      </c>
    </row>
    <row r="2222" spans="1:33" s="23" customFormat="1" x14ac:dyDescent="0.25">
      <c r="A2222" s="1">
        <v>2009</v>
      </c>
      <c r="B2222" s="1" t="s">
        <v>18</v>
      </c>
      <c r="C2222" s="1" t="str">
        <f t="shared" si="137"/>
        <v>2009ON</v>
      </c>
      <c r="D2222" s="1" t="s">
        <v>57</v>
      </c>
      <c r="E2222" s="1" t="str">
        <f t="shared" si="138"/>
        <v>2009ONC&amp;D</v>
      </c>
      <c r="F2222" s="196">
        <v>7.0000000000000007E-5</v>
      </c>
      <c r="G2222" s="196">
        <v>2.6360000000000001E-2</v>
      </c>
      <c r="H2222" s="196">
        <v>2.3499999999999997E-3</v>
      </c>
      <c r="I2222" s="196">
        <v>0.32945999999999998</v>
      </c>
      <c r="J2222" s="196">
        <v>1.3700000000000001E-3</v>
      </c>
      <c r="K2222" s="196">
        <v>3.8999999999999999E-4</v>
      </c>
      <c r="L2222" s="196">
        <v>2.1000000000000001E-4</v>
      </c>
      <c r="M2222" s="265">
        <v>1.8699999999999999E-3</v>
      </c>
      <c r="N2222" s="196">
        <v>9.8399999999999998E-3</v>
      </c>
      <c r="O2222" s="196">
        <v>0</v>
      </c>
      <c r="P2222" s="196">
        <v>0</v>
      </c>
      <c r="Q2222" s="196">
        <v>0</v>
      </c>
      <c r="R2222" s="196">
        <v>0</v>
      </c>
      <c r="S2222" s="196">
        <v>0.49707999999999997</v>
      </c>
      <c r="T2222" s="196">
        <v>3.0870000000000002E-2</v>
      </c>
      <c r="U2222" s="196">
        <v>2.7009999999999999E-2</v>
      </c>
      <c r="V2222" s="196">
        <v>0</v>
      </c>
      <c r="W2222" s="196">
        <v>5.6670000000000074E-2</v>
      </c>
      <c r="X2222" s="196">
        <v>3.0000000000000001E-5</v>
      </c>
      <c r="Y2222" s="196">
        <v>0</v>
      </c>
      <c r="Z2222" s="265">
        <v>3.5E-4</v>
      </c>
      <c r="AA2222" s="196">
        <v>1.0620000000000001E-2</v>
      </c>
      <c r="AB2222" s="196">
        <v>0</v>
      </c>
      <c r="AC2222" s="196">
        <v>0</v>
      </c>
      <c r="AD2222" s="196">
        <v>0</v>
      </c>
      <c r="AE2222" s="196">
        <v>5.45E-3</v>
      </c>
      <c r="AF2222" s="272">
        <f t="shared" si="139"/>
        <v>0.99999999999999989</v>
      </c>
      <c r="AG2222" s="196">
        <f t="shared" si="140"/>
        <v>0.62807999999999986</v>
      </c>
    </row>
    <row r="2223" spans="1:33" s="23" customFormat="1" x14ac:dyDescent="0.25">
      <c r="A2223" s="1">
        <v>2009</v>
      </c>
      <c r="B2223" s="1" t="s">
        <v>18</v>
      </c>
      <c r="C2223" s="1" t="str">
        <f t="shared" si="137"/>
        <v>2009ON</v>
      </c>
      <c r="D2223" s="1" t="s">
        <v>56</v>
      </c>
      <c r="E2223" s="1" t="str">
        <f t="shared" si="138"/>
        <v>2009ONICI</v>
      </c>
      <c r="F2223" s="196">
        <v>0.14943000000000001</v>
      </c>
      <c r="G2223" s="196">
        <v>0.18042000000000002</v>
      </c>
      <c r="H2223" s="196">
        <v>4.5970000000000004E-2</v>
      </c>
      <c r="I2223" s="196">
        <v>0.16039999999999999</v>
      </c>
      <c r="J2223" s="196">
        <v>3.3279999999999997E-2</v>
      </c>
      <c r="K2223" s="196">
        <v>2.8610000000000003E-2</v>
      </c>
      <c r="L2223" s="196">
        <v>1.319E-2</v>
      </c>
      <c r="M2223" s="265">
        <v>5.5399999999999998E-3</v>
      </c>
      <c r="N2223" s="196">
        <v>4.3609999999999996E-2</v>
      </c>
      <c r="O2223" s="196">
        <v>0</v>
      </c>
      <c r="P2223" s="196">
        <v>0</v>
      </c>
      <c r="Q2223" s="196">
        <v>0</v>
      </c>
      <c r="R2223" s="196">
        <v>6.5180000000000002E-2</v>
      </c>
      <c r="S2223" s="196">
        <v>7.7079999999999996E-2</v>
      </c>
      <c r="T2223" s="196">
        <v>0</v>
      </c>
      <c r="U2223" s="196">
        <v>0.12734999999999999</v>
      </c>
      <c r="V2223" s="196">
        <v>0</v>
      </c>
      <c r="W2223" s="196">
        <v>2.483999999999989E-2</v>
      </c>
      <c r="X2223" s="196">
        <v>1.0580000000000001E-2</v>
      </c>
      <c r="Y2223" s="196">
        <v>0</v>
      </c>
      <c r="Z2223" s="265">
        <v>1.2999999999999999E-2</v>
      </c>
      <c r="AA2223" s="196">
        <v>1.159E-2</v>
      </c>
      <c r="AB2223" s="196">
        <v>0</v>
      </c>
      <c r="AC2223" s="196">
        <v>0</v>
      </c>
      <c r="AD2223" s="196">
        <v>0</v>
      </c>
      <c r="AE2223" s="196">
        <v>9.9299999999999996E-3</v>
      </c>
      <c r="AF2223" s="272">
        <f t="shared" si="139"/>
        <v>1</v>
      </c>
      <c r="AG2223" s="196">
        <f t="shared" si="140"/>
        <v>0.27436999999999989</v>
      </c>
    </row>
    <row r="2224" spans="1:33" s="23" customFormat="1" x14ac:dyDescent="0.25">
      <c r="A2224" s="1">
        <v>2009</v>
      </c>
      <c r="B2224" s="1" t="s">
        <v>18</v>
      </c>
      <c r="C2224" s="1" t="str">
        <f t="shared" si="137"/>
        <v>2009ON</v>
      </c>
      <c r="D2224" s="1" t="s">
        <v>58</v>
      </c>
      <c r="E2224" s="1" t="str">
        <f t="shared" si="138"/>
        <v>2009ONResidential</v>
      </c>
      <c r="F2224" s="196">
        <v>0.29015000000000002</v>
      </c>
      <c r="G2224" s="196">
        <v>0.11288000000000001</v>
      </c>
      <c r="H2224" s="196">
        <v>4.9660000000000003E-2</v>
      </c>
      <c r="I2224" s="196">
        <v>2.0240000000000001E-2</v>
      </c>
      <c r="J2224" s="196">
        <v>2.2090000000000002E-2</v>
      </c>
      <c r="K2224" s="196">
        <v>6.1269999999999998E-2</v>
      </c>
      <c r="L2224" s="196">
        <v>8.0509999999999998E-2</v>
      </c>
      <c r="M2224" s="265">
        <v>7.4700000000000001E-3</v>
      </c>
      <c r="N2224" s="196">
        <v>4.0259999999999997E-2</v>
      </c>
      <c r="O2224" s="196">
        <v>0</v>
      </c>
      <c r="P2224" s="196">
        <v>0</v>
      </c>
      <c r="Q2224" s="196">
        <v>6.8970000000000004E-2</v>
      </c>
      <c r="R2224" s="196">
        <v>0</v>
      </c>
      <c r="S2224" s="196">
        <v>3.3769999999999994E-2</v>
      </c>
      <c r="T2224" s="196">
        <v>0</v>
      </c>
      <c r="U2224" s="196">
        <v>0.13699</v>
      </c>
      <c r="V2224" s="196">
        <v>0</v>
      </c>
      <c r="W2224" s="196">
        <v>2.6910000000000142E-2</v>
      </c>
      <c r="X2224" s="196">
        <v>2.1649999999999999E-2</v>
      </c>
      <c r="Y2224" s="196">
        <v>0</v>
      </c>
      <c r="Z2224" s="265">
        <v>3.0300000000000001E-3</v>
      </c>
      <c r="AA2224" s="196">
        <v>9.3400000000000011E-3</v>
      </c>
      <c r="AB2224" s="196">
        <v>0</v>
      </c>
      <c r="AC2224" s="196">
        <v>0</v>
      </c>
      <c r="AD2224" s="196">
        <v>0</v>
      </c>
      <c r="AE2224" s="196">
        <v>1.481E-2</v>
      </c>
      <c r="AF2224" s="272">
        <f t="shared" si="139"/>
        <v>0.99999999999999989</v>
      </c>
      <c r="AG2224" s="196">
        <f t="shared" si="140"/>
        <v>0.24650000000000011</v>
      </c>
    </row>
    <row r="2225" spans="1:33" s="23" customFormat="1" x14ac:dyDescent="0.25">
      <c r="A2225" s="1">
        <v>2010</v>
      </c>
      <c r="B2225" s="1" t="s">
        <v>18</v>
      </c>
      <c r="C2225" s="1" t="str">
        <f t="shared" si="137"/>
        <v>2010ON</v>
      </c>
      <c r="D2225" s="1" t="s">
        <v>57</v>
      </c>
      <c r="E2225" s="1" t="str">
        <f t="shared" si="138"/>
        <v>2010ONC&amp;D</v>
      </c>
      <c r="F2225" s="196">
        <v>7.0000000000000007E-5</v>
      </c>
      <c r="G2225" s="196">
        <v>2.6360000000000001E-2</v>
      </c>
      <c r="H2225" s="196">
        <v>2.3499999999999997E-3</v>
      </c>
      <c r="I2225" s="196">
        <v>0.32945999999999998</v>
      </c>
      <c r="J2225" s="196">
        <v>1.3700000000000001E-3</v>
      </c>
      <c r="K2225" s="196">
        <v>3.8999999999999999E-4</v>
      </c>
      <c r="L2225" s="196">
        <v>2.1000000000000001E-4</v>
      </c>
      <c r="M2225" s="265">
        <v>1.8699999999999999E-3</v>
      </c>
      <c r="N2225" s="196">
        <v>9.8399999999999998E-3</v>
      </c>
      <c r="O2225" s="196">
        <v>0</v>
      </c>
      <c r="P2225" s="196">
        <v>0</v>
      </c>
      <c r="Q2225" s="196">
        <v>0</v>
      </c>
      <c r="R2225" s="196">
        <v>0</v>
      </c>
      <c r="S2225" s="196">
        <v>0.49707999999999997</v>
      </c>
      <c r="T2225" s="196">
        <v>3.0870000000000002E-2</v>
      </c>
      <c r="U2225" s="196">
        <v>2.7009999999999999E-2</v>
      </c>
      <c r="V2225" s="196">
        <v>0</v>
      </c>
      <c r="W2225" s="196">
        <v>5.6670000000000074E-2</v>
      </c>
      <c r="X2225" s="196">
        <v>3.0000000000000001E-5</v>
      </c>
      <c r="Y2225" s="196">
        <v>0</v>
      </c>
      <c r="Z2225" s="265">
        <v>3.5E-4</v>
      </c>
      <c r="AA2225" s="196">
        <v>1.0620000000000001E-2</v>
      </c>
      <c r="AB2225" s="196">
        <v>0</v>
      </c>
      <c r="AC2225" s="196">
        <v>0</v>
      </c>
      <c r="AD2225" s="196">
        <v>0</v>
      </c>
      <c r="AE2225" s="196">
        <v>5.45E-3</v>
      </c>
      <c r="AF2225" s="272">
        <f t="shared" si="139"/>
        <v>0.99999999999999989</v>
      </c>
      <c r="AG2225" s="196">
        <f t="shared" si="140"/>
        <v>0.62807999999999986</v>
      </c>
    </row>
    <row r="2226" spans="1:33" s="23" customFormat="1" x14ac:dyDescent="0.25">
      <c r="A2226" s="1">
        <v>2010</v>
      </c>
      <c r="B2226" s="1" t="s">
        <v>18</v>
      </c>
      <c r="C2226" s="1" t="str">
        <f t="shared" si="137"/>
        <v>2010ON</v>
      </c>
      <c r="D2226" s="1" t="s">
        <v>56</v>
      </c>
      <c r="E2226" s="1" t="str">
        <f t="shared" si="138"/>
        <v>2010ONICI</v>
      </c>
      <c r="F2226" s="196">
        <v>0.14943000000000001</v>
      </c>
      <c r="G2226" s="196">
        <v>0.18042000000000002</v>
      </c>
      <c r="H2226" s="196">
        <v>4.5970000000000004E-2</v>
      </c>
      <c r="I2226" s="196">
        <v>0.16039999999999999</v>
      </c>
      <c r="J2226" s="196">
        <v>3.3279999999999997E-2</v>
      </c>
      <c r="K2226" s="196">
        <v>2.8610000000000003E-2</v>
      </c>
      <c r="L2226" s="196">
        <v>1.319E-2</v>
      </c>
      <c r="M2226" s="265">
        <v>5.5399999999999998E-3</v>
      </c>
      <c r="N2226" s="196">
        <v>4.3609999999999996E-2</v>
      </c>
      <c r="O2226" s="196">
        <v>0</v>
      </c>
      <c r="P2226" s="196">
        <v>0</v>
      </c>
      <c r="Q2226" s="196">
        <v>0</v>
      </c>
      <c r="R2226" s="196">
        <v>6.5180000000000002E-2</v>
      </c>
      <c r="S2226" s="196">
        <v>7.7079999999999996E-2</v>
      </c>
      <c r="T2226" s="196">
        <v>0</v>
      </c>
      <c r="U2226" s="196">
        <v>0.12734999999999999</v>
      </c>
      <c r="V2226" s="196">
        <v>0</v>
      </c>
      <c r="W2226" s="196">
        <v>2.483999999999989E-2</v>
      </c>
      <c r="X2226" s="196">
        <v>1.0580000000000001E-2</v>
      </c>
      <c r="Y2226" s="196">
        <v>0</v>
      </c>
      <c r="Z2226" s="265">
        <v>1.2999999999999999E-2</v>
      </c>
      <c r="AA2226" s="196">
        <v>1.159E-2</v>
      </c>
      <c r="AB2226" s="196">
        <v>0</v>
      </c>
      <c r="AC2226" s="196">
        <v>0</v>
      </c>
      <c r="AD2226" s="196">
        <v>0</v>
      </c>
      <c r="AE2226" s="196">
        <v>9.9299999999999996E-3</v>
      </c>
      <c r="AF2226" s="272">
        <f t="shared" si="139"/>
        <v>1</v>
      </c>
      <c r="AG2226" s="196">
        <f t="shared" si="140"/>
        <v>0.27436999999999989</v>
      </c>
    </row>
    <row r="2227" spans="1:33" s="23" customFormat="1" x14ac:dyDescent="0.25">
      <c r="A2227" s="1">
        <v>2010</v>
      </c>
      <c r="B2227" s="1" t="s">
        <v>18</v>
      </c>
      <c r="C2227" s="1" t="str">
        <f t="shared" si="137"/>
        <v>2010ON</v>
      </c>
      <c r="D2227" s="1" t="s">
        <v>58</v>
      </c>
      <c r="E2227" s="1" t="str">
        <f t="shared" si="138"/>
        <v>2010ONResidential</v>
      </c>
      <c r="F2227" s="196">
        <v>0.29015000000000002</v>
      </c>
      <c r="G2227" s="196">
        <v>0.11288000000000001</v>
      </c>
      <c r="H2227" s="196">
        <v>4.9660000000000003E-2</v>
      </c>
      <c r="I2227" s="196">
        <v>2.0240000000000001E-2</v>
      </c>
      <c r="J2227" s="196">
        <v>2.2090000000000002E-2</v>
      </c>
      <c r="K2227" s="196">
        <v>6.1269999999999998E-2</v>
      </c>
      <c r="L2227" s="196">
        <v>8.0509999999999998E-2</v>
      </c>
      <c r="M2227" s="265">
        <v>7.4700000000000001E-3</v>
      </c>
      <c r="N2227" s="196">
        <v>4.0259999999999997E-2</v>
      </c>
      <c r="O2227" s="196">
        <v>0</v>
      </c>
      <c r="P2227" s="196">
        <v>0</v>
      </c>
      <c r="Q2227" s="196">
        <v>6.8970000000000004E-2</v>
      </c>
      <c r="R2227" s="196">
        <v>0</v>
      </c>
      <c r="S2227" s="196">
        <v>3.3769999999999994E-2</v>
      </c>
      <c r="T2227" s="196">
        <v>0</v>
      </c>
      <c r="U2227" s="196">
        <v>0.13699</v>
      </c>
      <c r="V2227" s="196">
        <v>0</v>
      </c>
      <c r="W2227" s="196">
        <v>2.6910000000000142E-2</v>
      </c>
      <c r="X2227" s="196">
        <v>2.1649999999999999E-2</v>
      </c>
      <c r="Y2227" s="197">
        <v>0</v>
      </c>
      <c r="Z2227" s="265">
        <v>3.0300000000000001E-3</v>
      </c>
      <c r="AA2227" s="196">
        <v>9.3400000000000011E-3</v>
      </c>
      <c r="AB2227" s="196">
        <v>0</v>
      </c>
      <c r="AC2227" s="196">
        <v>0</v>
      </c>
      <c r="AD2227" s="196">
        <v>0</v>
      </c>
      <c r="AE2227" s="196">
        <v>1.481E-2</v>
      </c>
      <c r="AF2227" s="272">
        <f t="shared" si="139"/>
        <v>0.99999999999999989</v>
      </c>
      <c r="AG2227" s="196">
        <f t="shared" si="140"/>
        <v>0.24650000000000011</v>
      </c>
    </row>
    <row r="2228" spans="1:33" s="23" customFormat="1" x14ac:dyDescent="0.25">
      <c r="A2228" s="1">
        <v>2011</v>
      </c>
      <c r="B2228" s="1" t="s">
        <v>18</v>
      </c>
      <c r="C2228" s="1" t="str">
        <f t="shared" si="137"/>
        <v>2011ON</v>
      </c>
      <c r="D2228" s="1" t="s">
        <v>57</v>
      </c>
      <c r="E2228" s="1" t="str">
        <f t="shared" si="138"/>
        <v>2011ONC&amp;D</v>
      </c>
      <c r="F2228" s="196">
        <v>7.0000000000000007E-5</v>
      </c>
      <c r="G2228" s="196">
        <v>2.6360000000000001E-2</v>
      </c>
      <c r="H2228" s="196">
        <v>2.3499999999999997E-3</v>
      </c>
      <c r="I2228" s="196">
        <v>0.32945999999999998</v>
      </c>
      <c r="J2228" s="196">
        <v>1.3700000000000001E-3</v>
      </c>
      <c r="K2228" s="196">
        <v>3.8999999999999999E-4</v>
      </c>
      <c r="L2228" s="196">
        <v>2.1000000000000001E-4</v>
      </c>
      <c r="M2228" s="265">
        <v>1.8699999999999999E-3</v>
      </c>
      <c r="N2228" s="196">
        <v>9.8399999999999998E-3</v>
      </c>
      <c r="O2228" s="196">
        <v>0</v>
      </c>
      <c r="P2228" s="196">
        <v>0</v>
      </c>
      <c r="Q2228" s="196">
        <v>0</v>
      </c>
      <c r="R2228" s="196">
        <v>0</v>
      </c>
      <c r="S2228" s="196">
        <v>0.49707999999999997</v>
      </c>
      <c r="T2228" s="196">
        <v>3.0870000000000002E-2</v>
      </c>
      <c r="U2228" s="196">
        <v>2.7009999999999999E-2</v>
      </c>
      <c r="V2228" s="196">
        <v>0</v>
      </c>
      <c r="W2228" s="196">
        <v>5.6670000000000074E-2</v>
      </c>
      <c r="X2228" s="196">
        <v>3.0000000000000001E-5</v>
      </c>
      <c r="Y2228" s="196">
        <v>0</v>
      </c>
      <c r="Z2228" s="265">
        <v>3.5E-4</v>
      </c>
      <c r="AA2228" s="196">
        <v>1.0620000000000001E-2</v>
      </c>
      <c r="AB2228" s="196">
        <v>0</v>
      </c>
      <c r="AC2228" s="196">
        <v>0</v>
      </c>
      <c r="AD2228" s="196">
        <v>0</v>
      </c>
      <c r="AE2228" s="196">
        <v>5.45E-3</v>
      </c>
      <c r="AF2228" s="272">
        <f t="shared" si="139"/>
        <v>0.99999999999999989</v>
      </c>
      <c r="AG2228" s="196">
        <f t="shared" si="140"/>
        <v>0.62807999999999986</v>
      </c>
    </row>
    <row r="2229" spans="1:33" s="23" customFormat="1" x14ac:dyDescent="0.25">
      <c r="A2229" s="1">
        <v>2011</v>
      </c>
      <c r="B2229" s="1" t="s">
        <v>18</v>
      </c>
      <c r="C2229" s="1" t="str">
        <f t="shared" si="137"/>
        <v>2011ON</v>
      </c>
      <c r="D2229" s="1" t="s">
        <v>56</v>
      </c>
      <c r="E2229" s="1" t="str">
        <f t="shared" si="138"/>
        <v>2011ONICI</v>
      </c>
      <c r="F2229" s="196">
        <v>0.14943000000000001</v>
      </c>
      <c r="G2229" s="196">
        <v>0.18042000000000002</v>
      </c>
      <c r="H2229" s="196">
        <v>4.5970000000000004E-2</v>
      </c>
      <c r="I2229" s="196">
        <v>0.16039999999999999</v>
      </c>
      <c r="J2229" s="196">
        <v>3.3279999999999997E-2</v>
      </c>
      <c r="K2229" s="196">
        <v>2.8610000000000003E-2</v>
      </c>
      <c r="L2229" s="196">
        <v>1.319E-2</v>
      </c>
      <c r="M2229" s="265">
        <v>5.5399999999999998E-3</v>
      </c>
      <c r="N2229" s="196">
        <v>4.3609999999999996E-2</v>
      </c>
      <c r="O2229" s="196">
        <v>0</v>
      </c>
      <c r="P2229" s="196">
        <v>0</v>
      </c>
      <c r="Q2229" s="196">
        <v>0</v>
      </c>
      <c r="R2229" s="196">
        <v>6.5180000000000002E-2</v>
      </c>
      <c r="S2229" s="196">
        <v>7.7079999999999996E-2</v>
      </c>
      <c r="T2229" s="196">
        <v>0</v>
      </c>
      <c r="U2229" s="196">
        <v>0.12734999999999999</v>
      </c>
      <c r="V2229" s="196">
        <v>0</v>
      </c>
      <c r="W2229" s="196">
        <v>2.483999999999989E-2</v>
      </c>
      <c r="X2229" s="196">
        <v>1.0580000000000001E-2</v>
      </c>
      <c r="Y2229" s="196">
        <v>0</v>
      </c>
      <c r="Z2229" s="265">
        <v>1.2999999999999999E-2</v>
      </c>
      <c r="AA2229" s="196">
        <v>1.159E-2</v>
      </c>
      <c r="AB2229" s="196">
        <v>0</v>
      </c>
      <c r="AC2229" s="196">
        <v>0</v>
      </c>
      <c r="AD2229" s="196">
        <v>0</v>
      </c>
      <c r="AE2229" s="196">
        <v>9.9299999999999996E-3</v>
      </c>
      <c r="AF2229" s="272">
        <f t="shared" si="139"/>
        <v>1</v>
      </c>
      <c r="AG2229" s="196">
        <f t="shared" si="140"/>
        <v>0.27436999999999989</v>
      </c>
    </row>
    <row r="2230" spans="1:33" s="23" customFormat="1" x14ac:dyDescent="0.25">
      <c r="A2230" s="1">
        <v>2011</v>
      </c>
      <c r="B2230" s="1" t="s">
        <v>18</v>
      </c>
      <c r="C2230" s="1" t="str">
        <f t="shared" si="137"/>
        <v>2011ON</v>
      </c>
      <c r="D2230" s="1" t="s">
        <v>58</v>
      </c>
      <c r="E2230" s="1" t="str">
        <f t="shared" si="138"/>
        <v>2011ONResidential</v>
      </c>
      <c r="F2230" s="196">
        <v>0.29015000000000002</v>
      </c>
      <c r="G2230" s="196">
        <v>0.11288000000000001</v>
      </c>
      <c r="H2230" s="196">
        <v>4.9660000000000003E-2</v>
      </c>
      <c r="I2230" s="196">
        <v>2.0240000000000001E-2</v>
      </c>
      <c r="J2230" s="196">
        <v>2.2090000000000002E-2</v>
      </c>
      <c r="K2230" s="196">
        <v>6.1269999999999998E-2</v>
      </c>
      <c r="L2230" s="196">
        <v>8.0509999999999998E-2</v>
      </c>
      <c r="M2230" s="265">
        <v>7.4700000000000001E-3</v>
      </c>
      <c r="N2230" s="196">
        <v>4.0259999999999997E-2</v>
      </c>
      <c r="O2230" s="196">
        <v>0</v>
      </c>
      <c r="P2230" s="196">
        <v>0</v>
      </c>
      <c r="Q2230" s="196">
        <v>6.8970000000000004E-2</v>
      </c>
      <c r="R2230" s="196">
        <v>0</v>
      </c>
      <c r="S2230" s="196">
        <v>3.3769999999999994E-2</v>
      </c>
      <c r="T2230" s="196">
        <v>0</v>
      </c>
      <c r="U2230" s="196">
        <v>0.13699</v>
      </c>
      <c r="V2230" s="196">
        <v>0</v>
      </c>
      <c r="W2230" s="196">
        <v>2.6910000000000142E-2</v>
      </c>
      <c r="X2230" s="196">
        <v>2.1649999999999999E-2</v>
      </c>
      <c r="Y2230" s="197">
        <v>0</v>
      </c>
      <c r="Z2230" s="265">
        <v>3.0300000000000001E-3</v>
      </c>
      <c r="AA2230" s="196">
        <v>9.3400000000000011E-3</v>
      </c>
      <c r="AB2230" s="196">
        <v>0</v>
      </c>
      <c r="AC2230" s="196">
        <v>0</v>
      </c>
      <c r="AD2230" s="196">
        <v>0</v>
      </c>
      <c r="AE2230" s="196">
        <v>1.481E-2</v>
      </c>
      <c r="AF2230" s="272">
        <f t="shared" si="139"/>
        <v>0.99999999999999989</v>
      </c>
      <c r="AG2230" s="196">
        <f t="shared" si="140"/>
        <v>0.24650000000000011</v>
      </c>
    </row>
    <row r="2231" spans="1:33" s="23" customFormat="1" x14ac:dyDescent="0.25">
      <c r="A2231" s="1">
        <v>2012</v>
      </c>
      <c r="B2231" s="1" t="s">
        <v>18</v>
      </c>
      <c r="C2231" s="1" t="str">
        <f t="shared" si="137"/>
        <v>2012ON</v>
      </c>
      <c r="D2231" s="1" t="s">
        <v>57</v>
      </c>
      <c r="E2231" s="1" t="str">
        <f t="shared" si="138"/>
        <v>2012ONC&amp;D</v>
      </c>
      <c r="F2231" s="196">
        <v>7.0000000000000007E-5</v>
      </c>
      <c r="G2231" s="196">
        <v>2.6360000000000001E-2</v>
      </c>
      <c r="H2231" s="196">
        <v>2.3499999999999997E-3</v>
      </c>
      <c r="I2231" s="196">
        <v>0.32945999999999998</v>
      </c>
      <c r="J2231" s="196">
        <v>1.3700000000000001E-3</v>
      </c>
      <c r="K2231" s="196">
        <v>3.8999999999999999E-4</v>
      </c>
      <c r="L2231" s="196">
        <v>2.1000000000000001E-4</v>
      </c>
      <c r="M2231" s="265">
        <v>1.8699999999999999E-3</v>
      </c>
      <c r="N2231" s="196">
        <v>9.8399999999999998E-3</v>
      </c>
      <c r="O2231" s="196">
        <v>0</v>
      </c>
      <c r="P2231" s="196">
        <v>0</v>
      </c>
      <c r="Q2231" s="196">
        <v>0</v>
      </c>
      <c r="R2231" s="196">
        <v>0</v>
      </c>
      <c r="S2231" s="196">
        <v>0.49707999999999997</v>
      </c>
      <c r="T2231" s="196">
        <v>3.0870000000000002E-2</v>
      </c>
      <c r="U2231" s="196">
        <v>2.7009999999999999E-2</v>
      </c>
      <c r="V2231" s="196">
        <v>0</v>
      </c>
      <c r="W2231" s="196">
        <v>5.6670000000000074E-2</v>
      </c>
      <c r="X2231" s="196">
        <v>3.0000000000000001E-5</v>
      </c>
      <c r="Y2231" s="196">
        <v>0</v>
      </c>
      <c r="Z2231" s="265">
        <v>3.5E-4</v>
      </c>
      <c r="AA2231" s="196">
        <v>1.0620000000000001E-2</v>
      </c>
      <c r="AB2231" s="196">
        <v>0</v>
      </c>
      <c r="AC2231" s="196">
        <v>0</v>
      </c>
      <c r="AD2231" s="196">
        <v>0</v>
      </c>
      <c r="AE2231" s="196">
        <v>5.45E-3</v>
      </c>
      <c r="AF2231" s="272">
        <f t="shared" si="139"/>
        <v>0.99999999999999989</v>
      </c>
      <c r="AG2231" s="196">
        <f t="shared" si="140"/>
        <v>0.62807999999999986</v>
      </c>
    </row>
    <row r="2232" spans="1:33" s="23" customFormat="1" x14ac:dyDescent="0.25">
      <c r="A2232" s="1">
        <v>2012</v>
      </c>
      <c r="B2232" s="1" t="s">
        <v>18</v>
      </c>
      <c r="C2232" s="1" t="str">
        <f t="shared" si="137"/>
        <v>2012ON</v>
      </c>
      <c r="D2232" s="1" t="s">
        <v>56</v>
      </c>
      <c r="E2232" s="1" t="str">
        <f t="shared" si="138"/>
        <v>2012ONICI</v>
      </c>
      <c r="F2232" s="196">
        <v>0.14943000000000001</v>
      </c>
      <c r="G2232" s="196">
        <v>0.18042000000000002</v>
      </c>
      <c r="H2232" s="196">
        <v>4.5970000000000004E-2</v>
      </c>
      <c r="I2232" s="196">
        <v>0.16039999999999999</v>
      </c>
      <c r="J2232" s="196">
        <v>3.3279999999999997E-2</v>
      </c>
      <c r="K2232" s="196">
        <v>2.8610000000000003E-2</v>
      </c>
      <c r="L2232" s="196">
        <v>1.319E-2</v>
      </c>
      <c r="M2232" s="265">
        <v>5.5399999999999998E-3</v>
      </c>
      <c r="N2232" s="196">
        <v>4.3609999999999996E-2</v>
      </c>
      <c r="O2232" s="196">
        <v>0</v>
      </c>
      <c r="P2232" s="196">
        <v>0</v>
      </c>
      <c r="Q2232" s="196">
        <v>0</v>
      </c>
      <c r="R2232" s="196">
        <v>6.5180000000000002E-2</v>
      </c>
      <c r="S2232" s="196">
        <v>7.7079999999999996E-2</v>
      </c>
      <c r="T2232" s="196">
        <v>0</v>
      </c>
      <c r="U2232" s="196">
        <v>0.12734999999999999</v>
      </c>
      <c r="V2232" s="196">
        <v>0</v>
      </c>
      <c r="W2232" s="196">
        <v>2.483999999999989E-2</v>
      </c>
      <c r="X2232" s="196">
        <v>1.0580000000000001E-2</v>
      </c>
      <c r="Y2232" s="196">
        <v>0</v>
      </c>
      <c r="Z2232" s="265">
        <v>1.2999999999999999E-2</v>
      </c>
      <c r="AA2232" s="196">
        <v>1.159E-2</v>
      </c>
      <c r="AB2232" s="196">
        <v>0</v>
      </c>
      <c r="AC2232" s="196">
        <v>0</v>
      </c>
      <c r="AD2232" s="196">
        <v>0</v>
      </c>
      <c r="AE2232" s="196">
        <v>9.9299999999999996E-3</v>
      </c>
      <c r="AF2232" s="272">
        <f t="shared" si="139"/>
        <v>1</v>
      </c>
      <c r="AG2232" s="196">
        <f t="shared" si="140"/>
        <v>0.27436999999999989</v>
      </c>
    </row>
    <row r="2233" spans="1:33" s="23" customFormat="1" x14ac:dyDescent="0.25">
      <c r="A2233" s="1">
        <v>2012</v>
      </c>
      <c r="B2233" s="1" t="s">
        <v>18</v>
      </c>
      <c r="C2233" s="1" t="str">
        <f t="shared" si="137"/>
        <v>2012ON</v>
      </c>
      <c r="D2233" s="1" t="s">
        <v>58</v>
      </c>
      <c r="E2233" s="1" t="str">
        <f t="shared" si="138"/>
        <v>2012ONResidential</v>
      </c>
      <c r="F2233" s="196">
        <v>0.29015000000000002</v>
      </c>
      <c r="G2233" s="196">
        <v>0.11288000000000001</v>
      </c>
      <c r="H2233" s="196">
        <v>4.9660000000000003E-2</v>
      </c>
      <c r="I2233" s="196">
        <v>2.0240000000000001E-2</v>
      </c>
      <c r="J2233" s="196">
        <v>2.2090000000000002E-2</v>
      </c>
      <c r="K2233" s="196">
        <v>6.1269999999999998E-2</v>
      </c>
      <c r="L2233" s="196">
        <v>8.0509999999999998E-2</v>
      </c>
      <c r="M2233" s="265">
        <v>7.4700000000000001E-3</v>
      </c>
      <c r="N2233" s="196">
        <v>4.0259999999999997E-2</v>
      </c>
      <c r="O2233" s="196">
        <v>0</v>
      </c>
      <c r="P2233" s="196">
        <v>0</v>
      </c>
      <c r="Q2233" s="196">
        <v>6.8970000000000004E-2</v>
      </c>
      <c r="R2233" s="196">
        <v>0</v>
      </c>
      <c r="S2233" s="196">
        <v>3.3769999999999994E-2</v>
      </c>
      <c r="T2233" s="196">
        <v>0</v>
      </c>
      <c r="U2233" s="196">
        <v>0.13699</v>
      </c>
      <c r="V2233" s="196">
        <v>0</v>
      </c>
      <c r="W2233" s="196">
        <v>2.6910000000000142E-2</v>
      </c>
      <c r="X2233" s="196">
        <v>2.1649999999999999E-2</v>
      </c>
      <c r="Y2233" s="196">
        <v>0</v>
      </c>
      <c r="Z2233" s="265">
        <v>3.0300000000000001E-3</v>
      </c>
      <c r="AA2233" s="196">
        <v>9.3400000000000011E-3</v>
      </c>
      <c r="AB2233" s="196">
        <v>0</v>
      </c>
      <c r="AC2233" s="196">
        <v>0</v>
      </c>
      <c r="AD2233" s="196">
        <v>0</v>
      </c>
      <c r="AE2233" s="196">
        <v>1.481E-2</v>
      </c>
      <c r="AF2233" s="272">
        <f t="shared" si="139"/>
        <v>0.99999999999999989</v>
      </c>
      <c r="AG2233" s="196">
        <f t="shared" si="140"/>
        <v>0.24650000000000011</v>
      </c>
    </row>
    <row r="2234" spans="1:33" s="23" customFormat="1" x14ac:dyDescent="0.25">
      <c r="A2234" s="1">
        <v>2013</v>
      </c>
      <c r="B2234" s="1" t="s">
        <v>18</v>
      </c>
      <c r="C2234" s="1" t="str">
        <f t="shared" si="137"/>
        <v>2013ON</v>
      </c>
      <c r="D2234" s="1" t="s">
        <v>57</v>
      </c>
      <c r="E2234" s="1" t="str">
        <f t="shared" si="138"/>
        <v>2013ONC&amp;D</v>
      </c>
      <c r="F2234" s="196">
        <v>7.0000000000000007E-5</v>
      </c>
      <c r="G2234" s="196">
        <v>2.6360000000000001E-2</v>
      </c>
      <c r="H2234" s="196">
        <v>2.3499999999999997E-3</v>
      </c>
      <c r="I2234" s="196">
        <v>0.32945999999999998</v>
      </c>
      <c r="J2234" s="196">
        <v>1.3700000000000001E-3</v>
      </c>
      <c r="K2234" s="196">
        <v>3.8999999999999999E-4</v>
      </c>
      <c r="L2234" s="196">
        <v>2.1000000000000001E-4</v>
      </c>
      <c r="M2234" s="265">
        <v>1.8699999999999999E-3</v>
      </c>
      <c r="N2234" s="196">
        <v>9.8399999999999998E-3</v>
      </c>
      <c r="O2234" s="196">
        <v>0</v>
      </c>
      <c r="P2234" s="196">
        <v>0</v>
      </c>
      <c r="Q2234" s="196">
        <v>0</v>
      </c>
      <c r="R2234" s="196">
        <v>0</v>
      </c>
      <c r="S2234" s="196">
        <v>0.49707999999999997</v>
      </c>
      <c r="T2234" s="196">
        <v>3.0870000000000002E-2</v>
      </c>
      <c r="U2234" s="196">
        <v>2.7009999999999999E-2</v>
      </c>
      <c r="V2234" s="196">
        <v>0</v>
      </c>
      <c r="W2234" s="196">
        <v>5.6670000000000074E-2</v>
      </c>
      <c r="X2234" s="196">
        <v>3.0000000000000001E-5</v>
      </c>
      <c r="Y2234" s="196">
        <v>0</v>
      </c>
      <c r="Z2234" s="265">
        <v>3.5E-4</v>
      </c>
      <c r="AA2234" s="196">
        <v>1.0620000000000001E-2</v>
      </c>
      <c r="AB2234" s="196">
        <v>0</v>
      </c>
      <c r="AC2234" s="196">
        <v>0</v>
      </c>
      <c r="AD2234" s="196">
        <v>0</v>
      </c>
      <c r="AE2234" s="196">
        <v>5.45E-3</v>
      </c>
      <c r="AF2234" s="272">
        <f t="shared" si="139"/>
        <v>0.99999999999999989</v>
      </c>
      <c r="AG2234" s="196">
        <f t="shared" si="140"/>
        <v>0.62807999999999986</v>
      </c>
    </row>
    <row r="2235" spans="1:33" s="23" customFormat="1" x14ac:dyDescent="0.25">
      <c r="A2235" s="1">
        <v>2013</v>
      </c>
      <c r="B2235" s="1" t="s">
        <v>18</v>
      </c>
      <c r="C2235" s="1" t="str">
        <f t="shared" si="137"/>
        <v>2013ON</v>
      </c>
      <c r="D2235" s="1" t="s">
        <v>56</v>
      </c>
      <c r="E2235" s="1" t="str">
        <f t="shared" si="138"/>
        <v>2013ONICI</v>
      </c>
      <c r="F2235" s="196">
        <v>0.14943000000000001</v>
      </c>
      <c r="G2235" s="196">
        <v>0.18042000000000002</v>
      </c>
      <c r="H2235" s="196">
        <v>4.5970000000000004E-2</v>
      </c>
      <c r="I2235" s="196">
        <v>0.16039999999999999</v>
      </c>
      <c r="J2235" s="196">
        <v>3.3279999999999997E-2</v>
      </c>
      <c r="K2235" s="196">
        <v>2.8610000000000003E-2</v>
      </c>
      <c r="L2235" s="196">
        <v>1.319E-2</v>
      </c>
      <c r="M2235" s="265">
        <v>5.5399999999999998E-3</v>
      </c>
      <c r="N2235" s="196">
        <v>4.3609999999999996E-2</v>
      </c>
      <c r="O2235" s="196">
        <v>0</v>
      </c>
      <c r="P2235" s="196">
        <v>0</v>
      </c>
      <c r="Q2235" s="196">
        <v>0</v>
      </c>
      <c r="R2235" s="196">
        <v>6.5180000000000002E-2</v>
      </c>
      <c r="S2235" s="196">
        <v>7.7079999999999996E-2</v>
      </c>
      <c r="T2235" s="196">
        <v>0</v>
      </c>
      <c r="U2235" s="196">
        <v>0.12734999999999999</v>
      </c>
      <c r="V2235" s="196">
        <v>0</v>
      </c>
      <c r="W2235" s="196">
        <v>2.483999999999989E-2</v>
      </c>
      <c r="X2235" s="196">
        <v>1.0580000000000001E-2</v>
      </c>
      <c r="Y2235" s="197">
        <v>0</v>
      </c>
      <c r="Z2235" s="265">
        <v>1.2999999999999999E-2</v>
      </c>
      <c r="AA2235" s="196">
        <v>1.159E-2</v>
      </c>
      <c r="AB2235" s="196">
        <v>0</v>
      </c>
      <c r="AC2235" s="196">
        <v>0</v>
      </c>
      <c r="AD2235" s="196">
        <v>0</v>
      </c>
      <c r="AE2235" s="196">
        <v>9.9299999999999996E-3</v>
      </c>
      <c r="AF2235" s="272">
        <f t="shared" si="139"/>
        <v>1</v>
      </c>
      <c r="AG2235" s="196">
        <f t="shared" si="140"/>
        <v>0.27436999999999989</v>
      </c>
    </row>
    <row r="2236" spans="1:33" s="23" customFormat="1" x14ac:dyDescent="0.25">
      <c r="A2236" s="1">
        <v>2013</v>
      </c>
      <c r="B2236" s="1" t="s">
        <v>18</v>
      </c>
      <c r="C2236" s="1" t="str">
        <f t="shared" si="137"/>
        <v>2013ON</v>
      </c>
      <c r="D2236" s="1" t="s">
        <v>58</v>
      </c>
      <c r="E2236" s="1" t="str">
        <f t="shared" si="138"/>
        <v>2013ONResidential</v>
      </c>
      <c r="F2236" s="196">
        <v>0.29015000000000002</v>
      </c>
      <c r="G2236" s="196">
        <v>0.11288000000000001</v>
      </c>
      <c r="H2236" s="196">
        <v>4.9660000000000003E-2</v>
      </c>
      <c r="I2236" s="196">
        <v>2.0240000000000001E-2</v>
      </c>
      <c r="J2236" s="196">
        <v>2.2090000000000002E-2</v>
      </c>
      <c r="K2236" s="196">
        <v>6.1269999999999998E-2</v>
      </c>
      <c r="L2236" s="196">
        <v>8.0509999999999998E-2</v>
      </c>
      <c r="M2236" s="265">
        <v>7.4700000000000001E-3</v>
      </c>
      <c r="N2236" s="196">
        <v>4.0259999999999997E-2</v>
      </c>
      <c r="O2236" s="196">
        <v>0</v>
      </c>
      <c r="P2236" s="196">
        <v>0</v>
      </c>
      <c r="Q2236" s="196">
        <v>6.8970000000000004E-2</v>
      </c>
      <c r="R2236" s="196">
        <v>0</v>
      </c>
      <c r="S2236" s="196">
        <v>3.3769999999999994E-2</v>
      </c>
      <c r="T2236" s="196">
        <v>0</v>
      </c>
      <c r="U2236" s="196">
        <v>0.13699</v>
      </c>
      <c r="V2236" s="196">
        <v>0</v>
      </c>
      <c r="W2236" s="196">
        <v>2.6910000000000142E-2</v>
      </c>
      <c r="X2236" s="196">
        <v>2.1649999999999999E-2</v>
      </c>
      <c r="Y2236" s="197">
        <v>0</v>
      </c>
      <c r="Z2236" s="265">
        <v>3.0300000000000001E-3</v>
      </c>
      <c r="AA2236" s="196">
        <v>9.3400000000000011E-3</v>
      </c>
      <c r="AB2236" s="196">
        <v>0</v>
      </c>
      <c r="AC2236" s="196">
        <v>0</v>
      </c>
      <c r="AD2236" s="196">
        <v>0</v>
      </c>
      <c r="AE2236" s="196">
        <v>1.481E-2</v>
      </c>
      <c r="AF2236" s="272">
        <f t="shared" si="139"/>
        <v>0.99999999999999989</v>
      </c>
      <c r="AG2236" s="196">
        <f t="shared" si="140"/>
        <v>0.24650000000000011</v>
      </c>
    </row>
    <row r="2237" spans="1:33" s="23" customFormat="1" x14ac:dyDescent="0.25">
      <c r="A2237" s="1">
        <v>2014</v>
      </c>
      <c r="B2237" s="1" t="s">
        <v>18</v>
      </c>
      <c r="C2237" s="1" t="str">
        <f t="shared" si="137"/>
        <v>2014ON</v>
      </c>
      <c r="D2237" s="1" t="s">
        <v>57</v>
      </c>
      <c r="E2237" s="1" t="str">
        <f t="shared" si="138"/>
        <v>2014ONC&amp;D</v>
      </c>
      <c r="F2237" s="196">
        <v>7.0000000000000007E-5</v>
      </c>
      <c r="G2237" s="196">
        <v>2.6360000000000001E-2</v>
      </c>
      <c r="H2237" s="196">
        <v>2.3499999999999997E-3</v>
      </c>
      <c r="I2237" s="196">
        <v>0.32945999999999998</v>
      </c>
      <c r="J2237" s="196">
        <v>1.3700000000000001E-3</v>
      </c>
      <c r="K2237" s="196">
        <v>3.8999999999999999E-4</v>
      </c>
      <c r="L2237" s="196">
        <v>2.1000000000000001E-4</v>
      </c>
      <c r="M2237" s="265">
        <v>1.8699999999999999E-3</v>
      </c>
      <c r="N2237" s="196">
        <v>9.8399999999999998E-3</v>
      </c>
      <c r="O2237" s="196">
        <v>0</v>
      </c>
      <c r="P2237" s="196">
        <v>0</v>
      </c>
      <c r="Q2237" s="196">
        <v>0</v>
      </c>
      <c r="R2237" s="196">
        <v>0</v>
      </c>
      <c r="S2237" s="196">
        <v>0.49707999999999997</v>
      </c>
      <c r="T2237" s="196">
        <v>3.0870000000000002E-2</v>
      </c>
      <c r="U2237" s="196">
        <v>2.7009999999999999E-2</v>
      </c>
      <c r="V2237" s="196">
        <v>0</v>
      </c>
      <c r="W2237" s="196">
        <v>5.6670000000000074E-2</v>
      </c>
      <c r="X2237" s="196">
        <v>3.0000000000000001E-5</v>
      </c>
      <c r="Y2237" s="197">
        <v>0</v>
      </c>
      <c r="Z2237" s="265">
        <v>3.5E-4</v>
      </c>
      <c r="AA2237" s="196">
        <v>1.0620000000000001E-2</v>
      </c>
      <c r="AB2237" s="196">
        <v>0</v>
      </c>
      <c r="AC2237" s="196">
        <v>0</v>
      </c>
      <c r="AD2237" s="196">
        <v>0</v>
      </c>
      <c r="AE2237" s="196">
        <v>5.45E-3</v>
      </c>
      <c r="AF2237" s="272">
        <f t="shared" si="139"/>
        <v>0.99999999999999989</v>
      </c>
      <c r="AG2237" s="196">
        <f t="shared" si="140"/>
        <v>0.62807999999999986</v>
      </c>
    </row>
    <row r="2238" spans="1:33" s="23" customFormat="1" x14ac:dyDescent="0.25">
      <c r="A2238" s="1">
        <v>2014</v>
      </c>
      <c r="B2238" s="1" t="s">
        <v>18</v>
      </c>
      <c r="C2238" s="1" t="str">
        <f t="shared" si="137"/>
        <v>2014ON</v>
      </c>
      <c r="D2238" s="1" t="s">
        <v>56</v>
      </c>
      <c r="E2238" s="1" t="str">
        <f t="shared" si="138"/>
        <v>2014ONICI</v>
      </c>
      <c r="F2238" s="196">
        <v>0.14943000000000001</v>
      </c>
      <c r="G2238" s="196">
        <v>0.18042000000000002</v>
      </c>
      <c r="H2238" s="196">
        <v>4.5970000000000004E-2</v>
      </c>
      <c r="I2238" s="196">
        <v>0.16039999999999999</v>
      </c>
      <c r="J2238" s="196">
        <v>3.3279999999999997E-2</v>
      </c>
      <c r="K2238" s="196">
        <v>2.8610000000000003E-2</v>
      </c>
      <c r="L2238" s="196">
        <v>1.319E-2</v>
      </c>
      <c r="M2238" s="265">
        <v>5.5399999999999998E-3</v>
      </c>
      <c r="N2238" s="196">
        <v>4.3609999999999996E-2</v>
      </c>
      <c r="O2238" s="196">
        <v>0</v>
      </c>
      <c r="P2238" s="196">
        <v>0</v>
      </c>
      <c r="Q2238" s="196">
        <v>0</v>
      </c>
      <c r="R2238" s="196">
        <v>6.5180000000000002E-2</v>
      </c>
      <c r="S2238" s="196">
        <v>7.7079999999999996E-2</v>
      </c>
      <c r="T2238" s="196">
        <v>0</v>
      </c>
      <c r="U2238" s="196">
        <v>0.12734999999999999</v>
      </c>
      <c r="V2238" s="196">
        <v>0</v>
      </c>
      <c r="W2238" s="196">
        <v>2.483999999999989E-2</v>
      </c>
      <c r="X2238" s="196">
        <v>1.0580000000000001E-2</v>
      </c>
      <c r="Y2238" s="196">
        <v>0</v>
      </c>
      <c r="Z2238" s="265">
        <v>1.2999999999999999E-2</v>
      </c>
      <c r="AA2238" s="196">
        <v>1.159E-2</v>
      </c>
      <c r="AB2238" s="196">
        <v>0</v>
      </c>
      <c r="AC2238" s="196">
        <v>0</v>
      </c>
      <c r="AD2238" s="196">
        <v>0</v>
      </c>
      <c r="AE2238" s="196">
        <v>9.9299999999999996E-3</v>
      </c>
      <c r="AF2238" s="272">
        <f t="shared" si="139"/>
        <v>1</v>
      </c>
      <c r="AG2238" s="196">
        <f t="shared" si="140"/>
        <v>0.27436999999999989</v>
      </c>
    </row>
    <row r="2239" spans="1:33" s="23" customFormat="1" x14ac:dyDescent="0.25">
      <c r="A2239" s="1">
        <v>2014</v>
      </c>
      <c r="B2239" s="1" t="s">
        <v>18</v>
      </c>
      <c r="C2239" s="1" t="str">
        <f t="shared" si="137"/>
        <v>2014ON</v>
      </c>
      <c r="D2239" s="1" t="s">
        <v>58</v>
      </c>
      <c r="E2239" s="1" t="str">
        <f t="shared" si="138"/>
        <v>2014ONResidential</v>
      </c>
      <c r="F2239" s="196">
        <v>0.29015000000000002</v>
      </c>
      <c r="G2239" s="196">
        <v>0.11288000000000001</v>
      </c>
      <c r="H2239" s="196">
        <v>4.9660000000000003E-2</v>
      </c>
      <c r="I2239" s="196">
        <v>2.0240000000000001E-2</v>
      </c>
      <c r="J2239" s="196">
        <v>2.2090000000000002E-2</v>
      </c>
      <c r="K2239" s="196">
        <v>6.1269999999999998E-2</v>
      </c>
      <c r="L2239" s="196">
        <v>8.0509999999999998E-2</v>
      </c>
      <c r="M2239" s="265">
        <v>7.4700000000000001E-3</v>
      </c>
      <c r="N2239" s="196">
        <v>4.0259999999999997E-2</v>
      </c>
      <c r="O2239" s="196">
        <v>0</v>
      </c>
      <c r="P2239" s="196">
        <v>0</v>
      </c>
      <c r="Q2239" s="196">
        <v>6.8970000000000004E-2</v>
      </c>
      <c r="R2239" s="196">
        <v>0</v>
      </c>
      <c r="S2239" s="196">
        <v>3.3769999999999994E-2</v>
      </c>
      <c r="T2239" s="196">
        <v>0</v>
      </c>
      <c r="U2239" s="196">
        <v>0.13699</v>
      </c>
      <c r="V2239" s="196">
        <v>0</v>
      </c>
      <c r="W2239" s="196">
        <v>2.6910000000000142E-2</v>
      </c>
      <c r="X2239" s="196">
        <v>2.1649999999999999E-2</v>
      </c>
      <c r="Y2239" s="197">
        <v>0</v>
      </c>
      <c r="Z2239" s="265">
        <v>3.0300000000000001E-3</v>
      </c>
      <c r="AA2239" s="196">
        <v>9.3400000000000011E-3</v>
      </c>
      <c r="AB2239" s="196">
        <v>0</v>
      </c>
      <c r="AC2239" s="196">
        <v>0</v>
      </c>
      <c r="AD2239" s="196">
        <v>0</v>
      </c>
      <c r="AE2239" s="196">
        <v>1.481E-2</v>
      </c>
      <c r="AF2239" s="272">
        <f t="shared" si="139"/>
        <v>0.99999999999999989</v>
      </c>
      <c r="AG2239" s="196">
        <f t="shared" si="140"/>
        <v>0.24650000000000011</v>
      </c>
    </row>
    <row r="2240" spans="1:33" s="23" customFormat="1" x14ac:dyDescent="0.25">
      <c r="A2240" s="1">
        <v>2015</v>
      </c>
      <c r="B2240" s="1" t="s">
        <v>18</v>
      </c>
      <c r="C2240" s="1" t="str">
        <f t="shared" si="137"/>
        <v>2015ON</v>
      </c>
      <c r="D2240" s="1" t="s">
        <v>57</v>
      </c>
      <c r="E2240" s="1" t="str">
        <f t="shared" si="138"/>
        <v>2015ONC&amp;D</v>
      </c>
      <c r="F2240" s="196">
        <v>7.0000000000000007E-5</v>
      </c>
      <c r="G2240" s="196">
        <v>2.6360000000000001E-2</v>
      </c>
      <c r="H2240" s="196">
        <v>2.3499999999999997E-3</v>
      </c>
      <c r="I2240" s="196">
        <v>0.32945999999999998</v>
      </c>
      <c r="J2240" s="196">
        <v>1.3700000000000001E-3</v>
      </c>
      <c r="K2240" s="196">
        <v>3.8999999999999999E-4</v>
      </c>
      <c r="L2240" s="196">
        <v>2.1000000000000001E-4</v>
      </c>
      <c r="M2240" s="265">
        <v>1.8699999999999999E-3</v>
      </c>
      <c r="N2240" s="196">
        <v>9.8399999999999998E-3</v>
      </c>
      <c r="O2240" s="196">
        <v>0</v>
      </c>
      <c r="P2240" s="196">
        <v>0</v>
      </c>
      <c r="Q2240" s="196">
        <v>0</v>
      </c>
      <c r="R2240" s="196">
        <v>0</v>
      </c>
      <c r="S2240" s="196">
        <v>0.49707999999999997</v>
      </c>
      <c r="T2240" s="196">
        <v>3.0870000000000002E-2</v>
      </c>
      <c r="U2240" s="196">
        <v>2.7009999999999999E-2</v>
      </c>
      <c r="V2240" s="196">
        <v>0</v>
      </c>
      <c r="W2240" s="196">
        <v>5.6670000000000074E-2</v>
      </c>
      <c r="X2240" s="196">
        <v>3.0000000000000001E-5</v>
      </c>
      <c r="Y2240" s="197">
        <v>0</v>
      </c>
      <c r="Z2240" s="265">
        <v>3.5E-4</v>
      </c>
      <c r="AA2240" s="196">
        <v>1.0620000000000001E-2</v>
      </c>
      <c r="AB2240" s="196">
        <v>0</v>
      </c>
      <c r="AC2240" s="196">
        <v>0</v>
      </c>
      <c r="AD2240" s="196">
        <v>0</v>
      </c>
      <c r="AE2240" s="196">
        <v>5.45E-3</v>
      </c>
      <c r="AF2240" s="272">
        <f t="shared" si="139"/>
        <v>0.99999999999999989</v>
      </c>
      <c r="AG2240" s="196">
        <f t="shared" si="140"/>
        <v>0.62807999999999986</v>
      </c>
    </row>
    <row r="2241" spans="1:33" s="23" customFormat="1" x14ac:dyDescent="0.25">
      <c r="A2241" s="1">
        <v>2015</v>
      </c>
      <c r="B2241" s="1" t="s">
        <v>18</v>
      </c>
      <c r="C2241" s="1" t="str">
        <f t="shared" si="137"/>
        <v>2015ON</v>
      </c>
      <c r="D2241" s="1" t="s">
        <v>56</v>
      </c>
      <c r="E2241" s="1" t="str">
        <f t="shared" si="138"/>
        <v>2015ONICI</v>
      </c>
      <c r="F2241" s="196">
        <v>0.14943000000000001</v>
      </c>
      <c r="G2241" s="196">
        <v>0.18042000000000002</v>
      </c>
      <c r="H2241" s="196">
        <v>4.5970000000000004E-2</v>
      </c>
      <c r="I2241" s="196">
        <v>0.16039999999999999</v>
      </c>
      <c r="J2241" s="196">
        <v>3.3279999999999997E-2</v>
      </c>
      <c r="K2241" s="196">
        <v>2.8610000000000003E-2</v>
      </c>
      <c r="L2241" s="196">
        <v>1.319E-2</v>
      </c>
      <c r="M2241" s="265">
        <v>5.5399999999999998E-3</v>
      </c>
      <c r="N2241" s="196">
        <v>4.3609999999999996E-2</v>
      </c>
      <c r="O2241" s="196">
        <v>0</v>
      </c>
      <c r="P2241" s="196">
        <v>0</v>
      </c>
      <c r="Q2241" s="196">
        <v>0</v>
      </c>
      <c r="R2241" s="196">
        <v>6.5180000000000002E-2</v>
      </c>
      <c r="S2241" s="196">
        <v>7.7079999999999996E-2</v>
      </c>
      <c r="T2241" s="196">
        <v>0</v>
      </c>
      <c r="U2241" s="196">
        <v>0.12734999999999999</v>
      </c>
      <c r="V2241" s="196">
        <v>0</v>
      </c>
      <c r="W2241" s="196">
        <v>2.483999999999989E-2</v>
      </c>
      <c r="X2241" s="196">
        <v>1.0580000000000001E-2</v>
      </c>
      <c r="Y2241" s="196">
        <v>0</v>
      </c>
      <c r="Z2241" s="265">
        <v>1.2999999999999999E-2</v>
      </c>
      <c r="AA2241" s="196">
        <v>1.159E-2</v>
      </c>
      <c r="AB2241" s="196">
        <v>0</v>
      </c>
      <c r="AC2241" s="196">
        <v>0</v>
      </c>
      <c r="AD2241" s="196">
        <v>0</v>
      </c>
      <c r="AE2241" s="196">
        <v>9.9299999999999996E-3</v>
      </c>
      <c r="AF2241" s="272">
        <f t="shared" si="139"/>
        <v>1</v>
      </c>
      <c r="AG2241" s="196">
        <f t="shared" si="140"/>
        <v>0.27436999999999989</v>
      </c>
    </row>
    <row r="2242" spans="1:33" s="23" customFormat="1" x14ac:dyDescent="0.25">
      <c r="A2242" s="1">
        <v>2015</v>
      </c>
      <c r="B2242" s="1" t="s">
        <v>18</v>
      </c>
      <c r="C2242" s="1" t="str">
        <f t="shared" ref="C2242:C2305" si="141">CONCATENATE(A2242,B2242)</f>
        <v>2015ON</v>
      </c>
      <c r="D2242" s="1" t="s">
        <v>58</v>
      </c>
      <c r="E2242" s="1" t="str">
        <f t="shared" ref="E2242:E2305" si="142">CONCATENATE(C2242,D2242)</f>
        <v>2015ONResidential</v>
      </c>
      <c r="F2242" s="196">
        <v>0.29015000000000002</v>
      </c>
      <c r="G2242" s="196">
        <v>0.11288000000000001</v>
      </c>
      <c r="H2242" s="196">
        <v>4.9660000000000003E-2</v>
      </c>
      <c r="I2242" s="196">
        <v>2.0240000000000001E-2</v>
      </c>
      <c r="J2242" s="196">
        <v>2.2090000000000002E-2</v>
      </c>
      <c r="K2242" s="196">
        <v>6.1269999999999998E-2</v>
      </c>
      <c r="L2242" s="196">
        <v>8.0509999999999998E-2</v>
      </c>
      <c r="M2242" s="265">
        <v>7.4700000000000001E-3</v>
      </c>
      <c r="N2242" s="196">
        <v>4.0259999999999997E-2</v>
      </c>
      <c r="O2242" s="196">
        <v>0</v>
      </c>
      <c r="P2242" s="196">
        <v>0</v>
      </c>
      <c r="Q2242" s="196">
        <v>6.8970000000000004E-2</v>
      </c>
      <c r="R2242" s="196">
        <v>0</v>
      </c>
      <c r="S2242" s="196">
        <v>3.3769999999999994E-2</v>
      </c>
      <c r="T2242" s="196">
        <v>0</v>
      </c>
      <c r="U2242" s="196">
        <v>0.13699</v>
      </c>
      <c r="V2242" s="196">
        <v>0</v>
      </c>
      <c r="W2242" s="196">
        <v>2.6910000000000142E-2</v>
      </c>
      <c r="X2242" s="196">
        <v>2.1649999999999999E-2</v>
      </c>
      <c r="Y2242" s="196">
        <v>0</v>
      </c>
      <c r="Z2242" s="265">
        <v>3.0300000000000001E-3</v>
      </c>
      <c r="AA2242" s="196">
        <v>9.3400000000000011E-3</v>
      </c>
      <c r="AB2242" s="196">
        <v>0</v>
      </c>
      <c r="AC2242" s="196">
        <v>0</v>
      </c>
      <c r="AD2242" s="196">
        <v>0</v>
      </c>
      <c r="AE2242" s="196">
        <v>1.481E-2</v>
      </c>
      <c r="AF2242" s="272">
        <f t="shared" ref="AF2242:AF2305" si="143">+SUM(F2242:AE2242)</f>
        <v>0.99999999999999989</v>
      </c>
      <c r="AG2242" s="196">
        <f t="shared" si="140"/>
        <v>0.24650000000000011</v>
      </c>
    </row>
    <row r="2243" spans="1:33" s="23" customFormat="1" x14ac:dyDescent="0.25">
      <c r="A2243" s="1">
        <v>2016</v>
      </c>
      <c r="B2243" s="1" t="s">
        <v>18</v>
      </c>
      <c r="C2243" s="1" t="str">
        <f t="shared" si="141"/>
        <v>2016ON</v>
      </c>
      <c r="D2243" s="1" t="s">
        <v>57</v>
      </c>
      <c r="E2243" s="1" t="str">
        <f t="shared" si="142"/>
        <v>2016ONC&amp;D</v>
      </c>
      <c r="F2243" s="196">
        <v>7.0000000000000007E-5</v>
      </c>
      <c r="G2243" s="196">
        <v>2.6360000000000001E-2</v>
      </c>
      <c r="H2243" s="196">
        <v>2.3499999999999997E-3</v>
      </c>
      <c r="I2243" s="196">
        <v>0.32945999999999998</v>
      </c>
      <c r="J2243" s="196">
        <v>1.3700000000000001E-3</v>
      </c>
      <c r="K2243" s="196">
        <v>3.8999999999999999E-4</v>
      </c>
      <c r="L2243" s="196">
        <v>2.1000000000000001E-4</v>
      </c>
      <c r="M2243" s="265">
        <v>1.8699999999999999E-3</v>
      </c>
      <c r="N2243" s="196">
        <v>9.8399999999999998E-3</v>
      </c>
      <c r="O2243" s="196">
        <v>0</v>
      </c>
      <c r="P2243" s="196">
        <v>0</v>
      </c>
      <c r="Q2243" s="196">
        <v>0</v>
      </c>
      <c r="R2243" s="196">
        <v>0</v>
      </c>
      <c r="S2243" s="196">
        <v>0.49707999999999997</v>
      </c>
      <c r="T2243" s="196">
        <v>3.0870000000000002E-2</v>
      </c>
      <c r="U2243" s="196">
        <v>2.7009999999999999E-2</v>
      </c>
      <c r="V2243" s="196">
        <v>0</v>
      </c>
      <c r="W2243" s="196">
        <v>5.6670000000000074E-2</v>
      </c>
      <c r="X2243" s="196">
        <v>3.0000000000000001E-5</v>
      </c>
      <c r="Y2243" s="197">
        <v>0</v>
      </c>
      <c r="Z2243" s="265">
        <v>3.5E-4</v>
      </c>
      <c r="AA2243" s="196">
        <v>1.0620000000000001E-2</v>
      </c>
      <c r="AB2243" s="196">
        <v>0</v>
      </c>
      <c r="AC2243" s="196">
        <v>0</v>
      </c>
      <c r="AD2243" s="196">
        <v>0</v>
      </c>
      <c r="AE2243" s="196">
        <v>5.45E-3</v>
      </c>
      <c r="AF2243" s="272">
        <f t="shared" si="143"/>
        <v>0.99999999999999989</v>
      </c>
      <c r="AG2243" s="196">
        <f t="shared" si="140"/>
        <v>0.62807999999999986</v>
      </c>
    </row>
    <row r="2244" spans="1:33" s="23" customFormat="1" x14ac:dyDescent="0.25">
      <c r="A2244" s="1">
        <v>2016</v>
      </c>
      <c r="B2244" s="1" t="s">
        <v>18</v>
      </c>
      <c r="C2244" s="1" t="str">
        <f t="shared" si="141"/>
        <v>2016ON</v>
      </c>
      <c r="D2244" s="1" t="s">
        <v>56</v>
      </c>
      <c r="E2244" s="1" t="str">
        <f t="shared" si="142"/>
        <v>2016ONICI</v>
      </c>
      <c r="F2244" s="196">
        <v>0.14943000000000001</v>
      </c>
      <c r="G2244" s="196">
        <v>0.18042000000000002</v>
      </c>
      <c r="H2244" s="196">
        <v>4.5970000000000004E-2</v>
      </c>
      <c r="I2244" s="196">
        <v>0.16039999999999999</v>
      </c>
      <c r="J2244" s="196">
        <v>3.3279999999999997E-2</v>
      </c>
      <c r="K2244" s="196">
        <v>2.8610000000000003E-2</v>
      </c>
      <c r="L2244" s="196">
        <v>1.319E-2</v>
      </c>
      <c r="M2244" s="265">
        <v>5.5399999999999998E-3</v>
      </c>
      <c r="N2244" s="196">
        <v>4.3609999999999996E-2</v>
      </c>
      <c r="O2244" s="196">
        <v>0</v>
      </c>
      <c r="P2244" s="196">
        <v>0</v>
      </c>
      <c r="Q2244" s="196">
        <v>0</v>
      </c>
      <c r="R2244" s="196">
        <v>6.5180000000000002E-2</v>
      </c>
      <c r="S2244" s="196">
        <v>7.7079999999999996E-2</v>
      </c>
      <c r="T2244" s="196">
        <v>0</v>
      </c>
      <c r="U2244" s="196">
        <v>0.12734999999999999</v>
      </c>
      <c r="V2244" s="196">
        <v>0</v>
      </c>
      <c r="W2244" s="196">
        <v>2.483999999999989E-2</v>
      </c>
      <c r="X2244" s="196">
        <v>1.0580000000000001E-2</v>
      </c>
      <c r="Y2244" s="197">
        <v>0</v>
      </c>
      <c r="Z2244" s="265">
        <v>1.2999999999999999E-2</v>
      </c>
      <c r="AA2244" s="196">
        <v>1.159E-2</v>
      </c>
      <c r="AB2244" s="196">
        <v>0</v>
      </c>
      <c r="AC2244" s="196">
        <v>0</v>
      </c>
      <c r="AD2244" s="196">
        <v>0</v>
      </c>
      <c r="AE2244" s="196">
        <v>9.9299999999999996E-3</v>
      </c>
      <c r="AF2244" s="272">
        <f t="shared" si="143"/>
        <v>1</v>
      </c>
      <c r="AG2244" s="196">
        <f t="shared" si="140"/>
        <v>0.27436999999999989</v>
      </c>
    </row>
    <row r="2245" spans="1:33" s="23" customFormat="1" x14ac:dyDescent="0.25">
      <c r="A2245" s="1">
        <v>2016</v>
      </c>
      <c r="B2245" s="1" t="s">
        <v>18</v>
      </c>
      <c r="C2245" s="1" t="str">
        <f t="shared" si="141"/>
        <v>2016ON</v>
      </c>
      <c r="D2245" s="1" t="s">
        <v>58</v>
      </c>
      <c r="E2245" s="1" t="str">
        <f t="shared" si="142"/>
        <v>2016ONResidential</v>
      </c>
      <c r="F2245" s="196">
        <v>0.29015000000000002</v>
      </c>
      <c r="G2245" s="196">
        <v>0.11288000000000001</v>
      </c>
      <c r="H2245" s="196">
        <v>4.9660000000000003E-2</v>
      </c>
      <c r="I2245" s="196">
        <v>2.0240000000000001E-2</v>
      </c>
      <c r="J2245" s="196">
        <v>2.2090000000000002E-2</v>
      </c>
      <c r="K2245" s="196">
        <v>6.1269999999999998E-2</v>
      </c>
      <c r="L2245" s="196">
        <v>8.0509999999999998E-2</v>
      </c>
      <c r="M2245" s="265">
        <v>7.4700000000000001E-3</v>
      </c>
      <c r="N2245" s="196">
        <v>4.0259999999999997E-2</v>
      </c>
      <c r="O2245" s="196">
        <v>0</v>
      </c>
      <c r="P2245" s="196">
        <v>0</v>
      </c>
      <c r="Q2245" s="196">
        <v>6.8970000000000004E-2</v>
      </c>
      <c r="R2245" s="196">
        <v>0</v>
      </c>
      <c r="S2245" s="196">
        <v>3.3769999999999994E-2</v>
      </c>
      <c r="T2245" s="196">
        <v>0</v>
      </c>
      <c r="U2245" s="196">
        <v>0.13699</v>
      </c>
      <c r="V2245" s="196">
        <v>0</v>
      </c>
      <c r="W2245" s="196">
        <v>2.6910000000000142E-2</v>
      </c>
      <c r="X2245" s="196">
        <v>2.1649999999999999E-2</v>
      </c>
      <c r="Y2245" s="197">
        <v>0</v>
      </c>
      <c r="Z2245" s="265">
        <v>3.0300000000000001E-3</v>
      </c>
      <c r="AA2245" s="196">
        <v>9.3400000000000011E-3</v>
      </c>
      <c r="AB2245" s="196">
        <v>0</v>
      </c>
      <c r="AC2245" s="196">
        <v>0</v>
      </c>
      <c r="AD2245" s="196">
        <v>0</v>
      </c>
      <c r="AE2245" s="196">
        <v>1.481E-2</v>
      </c>
      <c r="AF2245" s="272">
        <f t="shared" si="143"/>
        <v>0.99999999999999989</v>
      </c>
      <c r="AG2245" s="196">
        <f t="shared" si="140"/>
        <v>0.24650000000000011</v>
      </c>
    </row>
    <row r="2246" spans="1:33" s="23" customFormat="1" x14ac:dyDescent="0.25">
      <c r="A2246" s="1">
        <v>2017</v>
      </c>
      <c r="B2246" s="1" t="s">
        <v>18</v>
      </c>
      <c r="C2246" s="1" t="str">
        <f t="shared" si="141"/>
        <v>2017ON</v>
      </c>
      <c r="D2246" s="1" t="s">
        <v>57</v>
      </c>
      <c r="E2246" s="1" t="str">
        <f t="shared" si="142"/>
        <v>2017ONC&amp;D</v>
      </c>
      <c r="F2246" s="196">
        <v>7.0000000000000007E-5</v>
      </c>
      <c r="G2246" s="196">
        <v>2.6360000000000001E-2</v>
      </c>
      <c r="H2246" s="196">
        <v>2.3499999999999997E-3</v>
      </c>
      <c r="I2246" s="196">
        <v>0.32945999999999998</v>
      </c>
      <c r="J2246" s="196">
        <v>1.3700000000000001E-3</v>
      </c>
      <c r="K2246" s="196">
        <v>3.8999999999999999E-4</v>
      </c>
      <c r="L2246" s="196">
        <v>2.1000000000000001E-4</v>
      </c>
      <c r="M2246" s="265">
        <v>1.8699999999999999E-3</v>
      </c>
      <c r="N2246" s="196">
        <v>9.8399999999999998E-3</v>
      </c>
      <c r="O2246" s="196">
        <v>0</v>
      </c>
      <c r="P2246" s="196">
        <v>0</v>
      </c>
      <c r="Q2246" s="196">
        <v>0</v>
      </c>
      <c r="R2246" s="196">
        <v>0</v>
      </c>
      <c r="S2246" s="196">
        <v>0.49707999999999997</v>
      </c>
      <c r="T2246" s="196">
        <v>3.0870000000000002E-2</v>
      </c>
      <c r="U2246" s="196">
        <v>2.7009999999999999E-2</v>
      </c>
      <c r="V2246" s="196">
        <v>0</v>
      </c>
      <c r="W2246" s="196">
        <v>5.6670000000000074E-2</v>
      </c>
      <c r="X2246" s="196">
        <v>3.0000000000000001E-5</v>
      </c>
      <c r="Y2246" s="197">
        <v>0</v>
      </c>
      <c r="Z2246" s="265">
        <v>3.5E-4</v>
      </c>
      <c r="AA2246" s="196">
        <v>1.0620000000000001E-2</v>
      </c>
      <c r="AB2246" s="196">
        <v>0</v>
      </c>
      <c r="AC2246" s="196">
        <v>0</v>
      </c>
      <c r="AD2246" s="196">
        <v>0</v>
      </c>
      <c r="AE2246" s="196">
        <v>5.45E-3</v>
      </c>
      <c r="AF2246" s="272">
        <f t="shared" si="143"/>
        <v>0.99999999999999989</v>
      </c>
      <c r="AG2246" s="196">
        <f t="shared" si="140"/>
        <v>0.62807999999999986</v>
      </c>
    </row>
    <row r="2247" spans="1:33" s="23" customFormat="1" x14ac:dyDescent="0.25">
      <c r="A2247" s="1">
        <v>2017</v>
      </c>
      <c r="B2247" s="1" t="s">
        <v>18</v>
      </c>
      <c r="C2247" s="1" t="str">
        <f t="shared" si="141"/>
        <v>2017ON</v>
      </c>
      <c r="D2247" s="1" t="s">
        <v>56</v>
      </c>
      <c r="E2247" s="1" t="str">
        <f t="shared" si="142"/>
        <v>2017ONICI</v>
      </c>
      <c r="F2247" s="196">
        <v>0.14943000000000001</v>
      </c>
      <c r="G2247" s="196">
        <v>0.18042000000000002</v>
      </c>
      <c r="H2247" s="196">
        <v>4.5970000000000004E-2</v>
      </c>
      <c r="I2247" s="196">
        <v>0.16039999999999999</v>
      </c>
      <c r="J2247" s="196">
        <v>3.3279999999999997E-2</v>
      </c>
      <c r="K2247" s="196">
        <v>2.8610000000000003E-2</v>
      </c>
      <c r="L2247" s="196">
        <v>1.319E-2</v>
      </c>
      <c r="M2247" s="265">
        <v>5.5399999999999998E-3</v>
      </c>
      <c r="N2247" s="196">
        <v>4.3609999999999996E-2</v>
      </c>
      <c r="O2247" s="196">
        <v>0</v>
      </c>
      <c r="P2247" s="196">
        <v>0</v>
      </c>
      <c r="Q2247" s="196">
        <v>0</v>
      </c>
      <c r="R2247" s="196">
        <v>6.5180000000000002E-2</v>
      </c>
      <c r="S2247" s="196">
        <v>7.7079999999999996E-2</v>
      </c>
      <c r="T2247" s="196">
        <v>0</v>
      </c>
      <c r="U2247" s="196">
        <v>0.12734999999999999</v>
      </c>
      <c r="V2247" s="196">
        <v>0</v>
      </c>
      <c r="W2247" s="196">
        <v>2.483999999999989E-2</v>
      </c>
      <c r="X2247" s="196">
        <v>1.0580000000000001E-2</v>
      </c>
      <c r="Y2247" s="196">
        <v>0</v>
      </c>
      <c r="Z2247" s="265">
        <v>1.2999999999999999E-2</v>
      </c>
      <c r="AA2247" s="196">
        <v>1.159E-2</v>
      </c>
      <c r="AB2247" s="196">
        <v>0</v>
      </c>
      <c r="AC2247" s="196">
        <v>0</v>
      </c>
      <c r="AD2247" s="196">
        <v>0</v>
      </c>
      <c r="AE2247" s="196">
        <v>9.9299999999999996E-3</v>
      </c>
      <c r="AF2247" s="272">
        <f t="shared" si="143"/>
        <v>1</v>
      </c>
      <c r="AG2247" s="196">
        <f t="shared" si="140"/>
        <v>0.27436999999999989</v>
      </c>
    </row>
    <row r="2248" spans="1:33" s="23" customFormat="1" x14ac:dyDescent="0.25">
      <c r="A2248" s="1">
        <v>2017</v>
      </c>
      <c r="B2248" s="1" t="s">
        <v>18</v>
      </c>
      <c r="C2248" s="1" t="str">
        <f t="shared" si="141"/>
        <v>2017ON</v>
      </c>
      <c r="D2248" s="1" t="s">
        <v>58</v>
      </c>
      <c r="E2248" s="1" t="str">
        <f t="shared" si="142"/>
        <v>2017ONResidential</v>
      </c>
      <c r="F2248" s="196">
        <v>0.27939000000000003</v>
      </c>
      <c r="G2248" s="196">
        <v>8.1720000000000001E-2</v>
      </c>
      <c r="H2248" s="196">
        <v>5.2639999999999999E-2</v>
      </c>
      <c r="I2248" s="196">
        <v>1.4790000000000001E-2</v>
      </c>
      <c r="J2248" s="196">
        <v>1.9259999999999999E-2</v>
      </c>
      <c r="K2248" s="196">
        <v>8.7910000000000002E-2</v>
      </c>
      <c r="L2248" s="196">
        <v>8.5459999999999994E-2</v>
      </c>
      <c r="M2248" s="265">
        <v>7.7000000000000002E-3</v>
      </c>
      <c r="N2248" s="196">
        <v>4.5810000000000003E-2</v>
      </c>
      <c r="O2248" s="196">
        <v>0</v>
      </c>
      <c r="P2248" s="196">
        <v>0</v>
      </c>
      <c r="Q2248" s="196">
        <v>9.2189999999999994E-2</v>
      </c>
      <c r="R2248" s="196">
        <v>0</v>
      </c>
      <c r="S2248" s="196">
        <v>3.9640000000000002E-2</v>
      </c>
      <c r="T2248" s="196">
        <v>0</v>
      </c>
      <c r="U2248" s="196">
        <v>0.13242999999999999</v>
      </c>
      <c r="V2248" s="196">
        <v>0</v>
      </c>
      <c r="W2248" s="196">
        <v>2.4509999999999893E-2</v>
      </c>
      <c r="X2248" s="196">
        <v>1.9550000000000001E-2</v>
      </c>
      <c r="Y2248" s="196">
        <v>0</v>
      </c>
      <c r="Z2248" s="265">
        <v>3.46E-3</v>
      </c>
      <c r="AA2248" s="196">
        <v>3.15E-3</v>
      </c>
      <c r="AB2248" s="196">
        <v>0</v>
      </c>
      <c r="AC2248" s="196">
        <v>0</v>
      </c>
      <c r="AD2248" s="196">
        <v>0</v>
      </c>
      <c r="AE2248" s="196">
        <v>1.039E-2</v>
      </c>
      <c r="AF2248" s="272">
        <f t="shared" si="143"/>
        <v>1</v>
      </c>
      <c r="AG2248" s="196">
        <f t="shared" si="140"/>
        <v>0.23312999999999989</v>
      </c>
    </row>
    <row r="2249" spans="1:33" s="23" customFormat="1" x14ac:dyDescent="0.25">
      <c r="A2249" s="1">
        <v>2018</v>
      </c>
      <c r="B2249" s="1" t="s">
        <v>18</v>
      </c>
      <c r="C2249" s="1" t="str">
        <f t="shared" si="141"/>
        <v>2018ON</v>
      </c>
      <c r="D2249" s="1" t="s">
        <v>57</v>
      </c>
      <c r="E2249" s="1" t="str">
        <f t="shared" si="142"/>
        <v>2018ONC&amp;D</v>
      </c>
      <c r="F2249" s="196">
        <v>7.0000000000000007E-5</v>
      </c>
      <c r="G2249" s="196">
        <v>2.6360000000000001E-2</v>
      </c>
      <c r="H2249" s="196">
        <v>2.3499999999999997E-3</v>
      </c>
      <c r="I2249" s="196">
        <v>0.32945999999999998</v>
      </c>
      <c r="J2249" s="196">
        <v>1.3700000000000001E-3</v>
      </c>
      <c r="K2249" s="196">
        <v>3.8999999999999999E-4</v>
      </c>
      <c r="L2249" s="196">
        <v>2.1000000000000001E-4</v>
      </c>
      <c r="M2249" s="265">
        <v>1.8699999999999999E-3</v>
      </c>
      <c r="N2249" s="196">
        <v>9.8399999999999998E-3</v>
      </c>
      <c r="O2249" s="196">
        <v>0</v>
      </c>
      <c r="P2249" s="196">
        <v>0</v>
      </c>
      <c r="Q2249" s="196">
        <v>0</v>
      </c>
      <c r="R2249" s="196">
        <v>0</v>
      </c>
      <c r="S2249" s="196">
        <v>0.49707999999999997</v>
      </c>
      <c r="T2249" s="196">
        <v>3.0870000000000002E-2</v>
      </c>
      <c r="U2249" s="196">
        <v>2.7009999999999999E-2</v>
      </c>
      <c r="V2249" s="196">
        <v>0</v>
      </c>
      <c r="W2249" s="196">
        <v>5.6670000000000074E-2</v>
      </c>
      <c r="X2249" s="196">
        <v>3.0000000000000001E-5</v>
      </c>
      <c r="Y2249" s="197">
        <v>0</v>
      </c>
      <c r="Z2249" s="265">
        <v>3.5E-4</v>
      </c>
      <c r="AA2249" s="196">
        <v>1.0620000000000001E-2</v>
      </c>
      <c r="AB2249" s="196">
        <v>0</v>
      </c>
      <c r="AC2249" s="196">
        <v>0</v>
      </c>
      <c r="AD2249" s="196">
        <v>0</v>
      </c>
      <c r="AE2249" s="196">
        <v>5.45E-3</v>
      </c>
      <c r="AF2249" s="272">
        <f t="shared" si="143"/>
        <v>0.99999999999999989</v>
      </c>
      <c r="AG2249" s="196">
        <f t="shared" si="140"/>
        <v>0.62807999999999986</v>
      </c>
    </row>
    <row r="2250" spans="1:33" s="23" customFormat="1" x14ac:dyDescent="0.25">
      <c r="A2250" s="1">
        <v>2018</v>
      </c>
      <c r="B2250" s="1" t="s">
        <v>18</v>
      </c>
      <c r="C2250" s="1" t="str">
        <f t="shared" si="141"/>
        <v>2018ON</v>
      </c>
      <c r="D2250" s="1" t="s">
        <v>56</v>
      </c>
      <c r="E2250" s="1" t="str">
        <f t="shared" si="142"/>
        <v>2018ONICI</v>
      </c>
      <c r="F2250" s="196">
        <v>0.14943000000000001</v>
      </c>
      <c r="G2250" s="196">
        <v>0.18042000000000002</v>
      </c>
      <c r="H2250" s="196">
        <v>4.5970000000000004E-2</v>
      </c>
      <c r="I2250" s="196">
        <v>0.16039999999999999</v>
      </c>
      <c r="J2250" s="196">
        <v>3.3279999999999997E-2</v>
      </c>
      <c r="K2250" s="196">
        <v>2.8610000000000003E-2</v>
      </c>
      <c r="L2250" s="196">
        <v>1.319E-2</v>
      </c>
      <c r="M2250" s="265">
        <v>5.5399999999999998E-3</v>
      </c>
      <c r="N2250" s="196">
        <v>4.3609999999999996E-2</v>
      </c>
      <c r="O2250" s="196">
        <v>0</v>
      </c>
      <c r="P2250" s="196">
        <v>0</v>
      </c>
      <c r="Q2250" s="196">
        <v>0</v>
      </c>
      <c r="R2250" s="196">
        <v>6.5180000000000002E-2</v>
      </c>
      <c r="S2250" s="196">
        <v>7.7079999999999996E-2</v>
      </c>
      <c r="T2250" s="196">
        <v>0</v>
      </c>
      <c r="U2250" s="196">
        <v>0.12734999999999999</v>
      </c>
      <c r="V2250" s="196">
        <v>0</v>
      </c>
      <c r="W2250" s="196">
        <v>2.483999999999989E-2</v>
      </c>
      <c r="X2250" s="196">
        <v>1.0580000000000001E-2</v>
      </c>
      <c r="Y2250" s="196">
        <v>0</v>
      </c>
      <c r="Z2250" s="265">
        <v>1.2999999999999999E-2</v>
      </c>
      <c r="AA2250" s="196">
        <v>1.159E-2</v>
      </c>
      <c r="AB2250" s="196">
        <v>0</v>
      </c>
      <c r="AC2250" s="196">
        <v>0</v>
      </c>
      <c r="AD2250" s="196">
        <v>0</v>
      </c>
      <c r="AE2250" s="196">
        <v>9.9299999999999996E-3</v>
      </c>
      <c r="AF2250" s="272">
        <f t="shared" si="143"/>
        <v>1</v>
      </c>
      <c r="AG2250" s="196">
        <f t="shared" si="140"/>
        <v>0.27436999999999989</v>
      </c>
    </row>
    <row r="2251" spans="1:33" s="23" customFormat="1" x14ac:dyDescent="0.25">
      <c r="A2251" s="1">
        <v>2018</v>
      </c>
      <c r="B2251" s="1" t="s">
        <v>18</v>
      </c>
      <c r="C2251" s="1" t="str">
        <f t="shared" si="141"/>
        <v>2018ON</v>
      </c>
      <c r="D2251" s="1" t="s">
        <v>58</v>
      </c>
      <c r="E2251" s="1" t="str">
        <f t="shared" si="142"/>
        <v>2018ONResidential</v>
      </c>
      <c r="F2251" s="196">
        <v>0.27939000000000003</v>
      </c>
      <c r="G2251" s="196">
        <v>8.1720000000000001E-2</v>
      </c>
      <c r="H2251" s="196">
        <v>5.2639999999999999E-2</v>
      </c>
      <c r="I2251" s="196">
        <v>1.4790000000000001E-2</v>
      </c>
      <c r="J2251" s="196">
        <v>1.9259999999999999E-2</v>
      </c>
      <c r="K2251" s="196">
        <v>8.7910000000000002E-2</v>
      </c>
      <c r="L2251" s="196">
        <v>8.5459999999999994E-2</v>
      </c>
      <c r="M2251" s="265">
        <v>7.7000000000000002E-3</v>
      </c>
      <c r="N2251" s="196">
        <v>4.5810000000000003E-2</v>
      </c>
      <c r="O2251" s="196">
        <v>0</v>
      </c>
      <c r="P2251" s="196">
        <v>0</v>
      </c>
      <c r="Q2251" s="196">
        <v>9.2189999999999994E-2</v>
      </c>
      <c r="R2251" s="196">
        <v>0</v>
      </c>
      <c r="S2251" s="196">
        <v>3.9640000000000002E-2</v>
      </c>
      <c r="T2251" s="196">
        <v>0</v>
      </c>
      <c r="U2251" s="196">
        <v>0.13242999999999999</v>
      </c>
      <c r="V2251" s="196">
        <v>0</v>
      </c>
      <c r="W2251" s="196">
        <v>2.4509999999999893E-2</v>
      </c>
      <c r="X2251" s="196">
        <v>1.9550000000000001E-2</v>
      </c>
      <c r="Y2251" s="196">
        <v>0</v>
      </c>
      <c r="Z2251" s="265">
        <v>3.46E-3</v>
      </c>
      <c r="AA2251" s="196">
        <v>3.15E-3</v>
      </c>
      <c r="AB2251" s="196">
        <v>0</v>
      </c>
      <c r="AC2251" s="196">
        <v>0</v>
      </c>
      <c r="AD2251" s="196">
        <v>0</v>
      </c>
      <c r="AE2251" s="196">
        <v>1.039E-2</v>
      </c>
      <c r="AF2251" s="272">
        <f t="shared" si="143"/>
        <v>1</v>
      </c>
      <c r="AG2251" s="196">
        <f t="shared" si="140"/>
        <v>0.23312999999999989</v>
      </c>
    </row>
    <row r="2252" spans="1:33" s="23" customFormat="1" x14ac:dyDescent="0.25">
      <c r="A2252" s="1">
        <v>2019</v>
      </c>
      <c r="B2252" s="1" t="s">
        <v>18</v>
      </c>
      <c r="C2252" s="1" t="str">
        <f t="shared" si="141"/>
        <v>2019ON</v>
      </c>
      <c r="D2252" s="1" t="s">
        <v>57</v>
      </c>
      <c r="E2252" s="1" t="str">
        <f t="shared" si="142"/>
        <v>2019ONC&amp;D</v>
      </c>
      <c r="F2252" s="196">
        <v>7.0000000000000007E-5</v>
      </c>
      <c r="G2252" s="196">
        <v>2.6360000000000001E-2</v>
      </c>
      <c r="H2252" s="196">
        <v>2.3499999999999997E-3</v>
      </c>
      <c r="I2252" s="196">
        <v>0.32945999999999998</v>
      </c>
      <c r="J2252" s="196">
        <v>1.3700000000000001E-3</v>
      </c>
      <c r="K2252" s="196">
        <v>3.8999999999999999E-4</v>
      </c>
      <c r="L2252" s="196">
        <v>2.1000000000000001E-4</v>
      </c>
      <c r="M2252" s="265">
        <v>1.8699999999999999E-3</v>
      </c>
      <c r="N2252" s="196">
        <v>9.8399999999999998E-3</v>
      </c>
      <c r="O2252" s="196">
        <v>0</v>
      </c>
      <c r="P2252" s="196">
        <v>0</v>
      </c>
      <c r="Q2252" s="196">
        <v>0</v>
      </c>
      <c r="R2252" s="196">
        <v>0</v>
      </c>
      <c r="S2252" s="196">
        <v>0.49707999999999997</v>
      </c>
      <c r="T2252" s="196">
        <v>3.0870000000000002E-2</v>
      </c>
      <c r="U2252" s="196">
        <v>2.7009999999999999E-2</v>
      </c>
      <c r="V2252" s="196">
        <v>0</v>
      </c>
      <c r="W2252" s="196">
        <v>5.6670000000000074E-2</v>
      </c>
      <c r="X2252" s="196">
        <v>3.0000000000000001E-5</v>
      </c>
      <c r="Y2252" s="197">
        <v>0</v>
      </c>
      <c r="Z2252" s="265">
        <v>3.5E-4</v>
      </c>
      <c r="AA2252" s="196">
        <v>1.0620000000000001E-2</v>
      </c>
      <c r="AB2252" s="196">
        <v>0</v>
      </c>
      <c r="AC2252" s="196">
        <v>0</v>
      </c>
      <c r="AD2252" s="196">
        <v>0</v>
      </c>
      <c r="AE2252" s="196">
        <v>5.45E-3</v>
      </c>
      <c r="AF2252" s="272">
        <f t="shared" si="143"/>
        <v>0.99999999999999989</v>
      </c>
      <c r="AG2252" s="196">
        <f t="shared" si="140"/>
        <v>0.62807999999999986</v>
      </c>
    </row>
    <row r="2253" spans="1:33" s="23" customFormat="1" x14ac:dyDescent="0.25">
      <c r="A2253" s="1">
        <v>2019</v>
      </c>
      <c r="B2253" s="1" t="s">
        <v>18</v>
      </c>
      <c r="C2253" s="1" t="str">
        <f t="shared" si="141"/>
        <v>2019ON</v>
      </c>
      <c r="D2253" s="1" t="s">
        <v>56</v>
      </c>
      <c r="E2253" s="1" t="str">
        <f t="shared" si="142"/>
        <v>2019ONICI</v>
      </c>
      <c r="F2253" s="196">
        <v>0.14943000000000001</v>
      </c>
      <c r="G2253" s="196">
        <v>0.18042000000000002</v>
      </c>
      <c r="H2253" s="196">
        <v>4.5970000000000004E-2</v>
      </c>
      <c r="I2253" s="196">
        <v>0.16039999999999999</v>
      </c>
      <c r="J2253" s="196">
        <v>3.3279999999999997E-2</v>
      </c>
      <c r="K2253" s="196">
        <v>2.8610000000000003E-2</v>
      </c>
      <c r="L2253" s="196">
        <v>1.319E-2</v>
      </c>
      <c r="M2253" s="265">
        <v>5.5399999999999998E-3</v>
      </c>
      <c r="N2253" s="196">
        <v>4.3609999999999996E-2</v>
      </c>
      <c r="O2253" s="196">
        <v>0</v>
      </c>
      <c r="P2253" s="196">
        <v>0</v>
      </c>
      <c r="Q2253" s="196">
        <v>0</v>
      </c>
      <c r="R2253" s="196">
        <v>6.5180000000000002E-2</v>
      </c>
      <c r="S2253" s="196">
        <v>7.7079999999999996E-2</v>
      </c>
      <c r="T2253" s="196">
        <v>0</v>
      </c>
      <c r="U2253" s="196">
        <v>0.12734999999999999</v>
      </c>
      <c r="V2253" s="196">
        <v>0</v>
      </c>
      <c r="W2253" s="196">
        <v>2.483999999999989E-2</v>
      </c>
      <c r="X2253" s="196">
        <v>1.0580000000000001E-2</v>
      </c>
      <c r="Y2253" s="196">
        <v>0</v>
      </c>
      <c r="Z2253" s="265">
        <v>1.2999999999999999E-2</v>
      </c>
      <c r="AA2253" s="196">
        <v>1.159E-2</v>
      </c>
      <c r="AB2253" s="196">
        <v>0</v>
      </c>
      <c r="AC2253" s="196">
        <v>0</v>
      </c>
      <c r="AD2253" s="196">
        <v>0</v>
      </c>
      <c r="AE2253" s="196">
        <v>9.9299999999999996E-3</v>
      </c>
      <c r="AF2253" s="272">
        <f t="shared" si="143"/>
        <v>1</v>
      </c>
      <c r="AG2253" s="196">
        <f t="shared" si="140"/>
        <v>0.27436999999999989</v>
      </c>
    </row>
    <row r="2254" spans="1:33" s="23" customFormat="1" x14ac:dyDescent="0.25">
      <c r="A2254" s="1">
        <v>2019</v>
      </c>
      <c r="B2254" s="1" t="s">
        <v>18</v>
      </c>
      <c r="C2254" s="1" t="str">
        <f t="shared" si="141"/>
        <v>2019ON</v>
      </c>
      <c r="D2254" s="1" t="s">
        <v>58</v>
      </c>
      <c r="E2254" s="1" t="str">
        <f t="shared" si="142"/>
        <v>2019ONResidential</v>
      </c>
      <c r="F2254" s="196">
        <v>0.27939000000000003</v>
      </c>
      <c r="G2254" s="196">
        <v>8.1720000000000001E-2</v>
      </c>
      <c r="H2254" s="196">
        <v>5.2639999999999999E-2</v>
      </c>
      <c r="I2254" s="196">
        <v>1.4790000000000001E-2</v>
      </c>
      <c r="J2254" s="196">
        <v>1.9259999999999999E-2</v>
      </c>
      <c r="K2254" s="196">
        <v>8.7910000000000002E-2</v>
      </c>
      <c r="L2254" s="196">
        <v>8.5459999999999994E-2</v>
      </c>
      <c r="M2254" s="265">
        <v>7.7000000000000002E-3</v>
      </c>
      <c r="N2254" s="196">
        <v>4.5810000000000003E-2</v>
      </c>
      <c r="O2254" s="196">
        <v>0</v>
      </c>
      <c r="P2254" s="196">
        <v>0</v>
      </c>
      <c r="Q2254" s="196">
        <v>9.2189999999999994E-2</v>
      </c>
      <c r="R2254" s="196">
        <v>0</v>
      </c>
      <c r="S2254" s="196">
        <v>3.9640000000000002E-2</v>
      </c>
      <c r="T2254" s="196">
        <v>0</v>
      </c>
      <c r="U2254" s="196">
        <v>0.13242999999999999</v>
      </c>
      <c r="V2254" s="196">
        <v>0</v>
      </c>
      <c r="W2254" s="196">
        <v>2.4509999999999893E-2</v>
      </c>
      <c r="X2254" s="196">
        <v>1.9550000000000001E-2</v>
      </c>
      <c r="Y2254" s="196">
        <v>0</v>
      </c>
      <c r="Z2254" s="265">
        <v>3.46E-3</v>
      </c>
      <c r="AA2254" s="196">
        <v>3.15E-3</v>
      </c>
      <c r="AB2254" s="196">
        <v>0</v>
      </c>
      <c r="AC2254" s="196">
        <v>0</v>
      </c>
      <c r="AD2254" s="196">
        <v>0</v>
      </c>
      <c r="AE2254" s="196">
        <v>1.039E-2</v>
      </c>
      <c r="AF2254" s="272">
        <f t="shared" si="143"/>
        <v>1</v>
      </c>
      <c r="AG2254" s="196">
        <f t="shared" si="140"/>
        <v>0.23312999999999989</v>
      </c>
    </row>
    <row r="2255" spans="1:33" s="23" customFormat="1" x14ac:dyDescent="0.25">
      <c r="A2255" s="1">
        <v>2020</v>
      </c>
      <c r="B2255" s="1" t="s">
        <v>18</v>
      </c>
      <c r="C2255" s="1" t="str">
        <f t="shared" si="141"/>
        <v>2020ON</v>
      </c>
      <c r="D2255" s="1" t="s">
        <v>57</v>
      </c>
      <c r="E2255" s="1" t="str">
        <f t="shared" si="142"/>
        <v>2020ONC&amp;D</v>
      </c>
      <c r="F2255" s="196">
        <v>7.0000000000000007E-5</v>
      </c>
      <c r="G2255" s="196">
        <v>2.6360000000000001E-2</v>
      </c>
      <c r="H2255" s="196">
        <v>2.3499999999999997E-3</v>
      </c>
      <c r="I2255" s="196">
        <v>0.32945999999999998</v>
      </c>
      <c r="J2255" s="196">
        <v>1.3700000000000001E-3</v>
      </c>
      <c r="K2255" s="196">
        <v>3.8999999999999999E-4</v>
      </c>
      <c r="L2255" s="196">
        <v>2.1000000000000001E-4</v>
      </c>
      <c r="M2255" s="265">
        <v>1.8699999999999999E-3</v>
      </c>
      <c r="N2255" s="196">
        <v>9.8399999999999998E-3</v>
      </c>
      <c r="O2255" s="196">
        <v>0</v>
      </c>
      <c r="P2255" s="196">
        <v>0</v>
      </c>
      <c r="Q2255" s="196">
        <v>0</v>
      </c>
      <c r="R2255" s="196">
        <v>0</v>
      </c>
      <c r="S2255" s="196">
        <v>0.49707999999999997</v>
      </c>
      <c r="T2255" s="196">
        <v>3.0870000000000002E-2</v>
      </c>
      <c r="U2255" s="196">
        <v>2.7009999999999999E-2</v>
      </c>
      <c r="V2255" s="196">
        <v>0</v>
      </c>
      <c r="W2255" s="196">
        <v>5.6670000000000074E-2</v>
      </c>
      <c r="X2255" s="196">
        <v>3.0000000000000001E-5</v>
      </c>
      <c r="Y2255" s="197">
        <v>0</v>
      </c>
      <c r="Z2255" s="265">
        <v>3.5E-4</v>
      </c>
      <c r="AA2255" s="196">
        <v>1.0620000000000001E-2</v>
      </c>
      <c r="AB2255" s="196">
        <v>0</v>
      </c>
      <c r="AC2255" s="196">
        <v>0</v>
      </c>
      <c r="AD2255" s="196">
        <v>0</v>
      </c>
      <c r="AE2255" s="196">
        <v>5.45E-3</v>
      </c>
      <c r="AF2255" s="272">
        <f t="shared" si="143"/>
        <v>0.99999999999999989</v>
      </c>
      <c r="AG2255" s="196">
        <f t="shared" si="140"/>
        <v>0.62807999999999986</v>
      </c>
    </row>
    <row r="2256" spans="1:33" s="23" customFormat="1" x14ac:dyDescent="0.25">
      <c r="A2256" s="1">
        <v>2020</v>
      </c>
      <c r="B2256" s="1" t="s">
        <v>18</v>
      </c>
      <c r="C2256" s="1" t="str">
        <f t="shared" si="141"/>
        <v>2020ON</v>
      </c>
      <c r="D2256" s="1" t="s">
        <v>56</v>
      </c>
      <c r="E2256" s="1" t="str">
        <f t="shared" si="142"/>
        <v>2020ONICI</v>
      </c>
      <c r="F2256" s="196">
        <v>0.14943000000000001</v>
      </c>
      <c r="G2256" s="196">
        <v>0.18042000000000002</v>
      </c>
      <c r="H2256" s="196">
        <v>4.5970000000000004E-2</v>
      </c>
      <c r="I2256" s="196">
        <v>0.16039999999999999</v>
      </c>
      <c r="J2256" s="196">
        <v>3.3279999999999997E-2</v>
      </c>
      <c r="K2256" s="196">
        <v>2.8610000000000003E-2</v>
      </c>
      <c r="L2256" s="196">
        <v>1.319E-2</v>
      </c>
      <c r="M2256" s="265">
        <v>5.5399999999999998E-3</v>
      </c>
      <c r="N2256" s="196">
        <v>4.3609999999999996E-2</v>
      </c>
      <c r="O2256" s="196">
        <v>0</v>
      </c>
      <c r="P2256" s="196">
        <v>0</v>
      </c>
      <c r="Q2256" s="196">
        <v>0</v>
      </c>
      <c r="R2256" s="196">
        <v>6.5180000000000002E-2</v>
      </c>
      <c r="S2256" s="196">
        <v>7.7079999999999996E-2</v>
      </c>
      <c r="T2256" s="196">
        <v>0</v>
      </c>
      <c r="U2256" s="196">
        <v>0.12734999999999999</v>
      </c>
      <c r="V2256" s="196">
        <v>0</v>
      </c>
      <c r="W2256" s="196">
        <v>2.483999999999989E-2</v>
      </c>
      <c r="X2256" s="196">
        <v>1.0580000000000001E-2</v>
      </c>
      <c r="Y2256" s="196">
        <v>0</v>
      </c>
      <c r="Z2256" s="265">
        <v>1.2999999999999999E-2</v>
      </c>
      <c r="AA2256" s="196">
        <v>1.159E-2</v>
      </c>
      <c r="AB2256" s="196">
        <v>0</v>
      </c>
      <c r="AC2256" s="196">
        <v>0</v>
      </c>
      <c r="AD2256" s="196">
        <v>0</v>
      </c>
      <c r="AE2256" s="196">
        <v>9.9299999999999996E-3</v>
      </c>
      <c r="AF2256" s="272">
        <f t="shared" si="143"/>
        <v>1</v>
      </c>
      <c r="AG2256" s="196">
        <f t="shared" si="140"/>
        <v>0.27436999999999989</v>
      </c>
    </row>
    <row r="2257" spans="1:33" s="23" customFormat="1" x14ac:dyDescent="0.25">
      <c r="A2257" s="1">
        <v>2020</v>
      </c>
      <c r="B2257" s="1" t="s">
        <v>18</v>
      </c>
      <c r="C2257" s="1" t="str">
        <f t="shared" si="141"/>
        <v>2020ON</v>
      </c>
      <c r="D2257" s="1" t="s">
        <v>58</v>
      </c>
      <c r="E2257" s="1" t="str">
        <f t="shared" si="142"/>
        <v>2020ONResidential</v>
      </c>
      <c r="F2257" s="196">
        <v>0.27939000000000003</v>
      </c>
      <c r="G2257" s="196">
        <v>8.1720000000000001E-2</v>
      </c>
      <c r="H2257" s="196">
        <v>5.2639999999999999E-2</v>
      </c>
      <c r="I2257" s="196">
        <v>1.4790000000000001E-2</v>
      </c>
      <c r="J2257" s="196">
        <v>1.9259999999999999E-2</v>
      </c>
      <c r="K2257" s="196">
        <v>8.7910000000000002E-2</v>
      </c>
      <c r="L2257" s="196">
        <v>8.5459999999999994E-2</v>
      </c>
      <c r="M2257" s="265">
        <v>7.7000000000000002E-3</v>
      </c>
      <c r="N2257" s="196">
        <v>4.5810000000000003E-2</v>
      </c>
      <c r="O2257" s="196">
        <v>0</v>
      </c>
      <c r="P2257" s="196">
        <v>0</v>
      </c>
      <c r="Q2257" s="196">
        <v>9.2189999999999994E-2</v>
      </c>
      <c r="R2257" s="196">
        <v>0</v>
      </c>
      <c r="S2257" s="196">
        <v>3.9640000000000002E-2</v>
      </c>
      <c r="T2257" s="196">
        <v>0</v>
      </c>
      <c r="U2257" s="196">
        <v>0.13242999999999999</v>
      </c>
      <c r="V2257" s="196">
        <v>0</v>
      </c>
      <c r="W2257" s="196">
        <v>2.4509999999999893E-2</v>
      </c>
      <c r="X2257" s="196">
        <v>1.9550000000000001E-2</v>
      </c>
      <c r="Y2257" s="196">
        <v>0</v>
      </c>
      <c r="Z2257" s="265">
        <v>3.46E-3</v>
      </c>
      <c r="AA2257" s="196">
        <v>3.15E-3</v>
      </c>
      <c r="AB2257" s="196">
        <v>0</v>
      </c>
      <c r="AC2257" s="196">
        <v>0</v>
      </c>
      <c r="AD2257" s="196">
        <v>0</v>
      </c>
      <c r="AE2257" s="196">
        <v>1.039E-2</v>
      </c>
      <c r="AF2257" s="272">
        <f t="shared" si="143"/>
        <v>1</v>
      </c>
      <c r="AG2257" s="196">
        <f t="shared" si="140"/>
        <v>0.23312999999999989</v>
      </c>
    </row>
    <row r="2258" spans="1:33" s="23" customFormat="1" x14ac:dyDescent="0.25">
      <c r="A2258" s="1">
        <v>2021</v>
      </c>
      <c r="B2258" s="1" t="s">
        <v>18</v>
      </c>
      <c r="C2258" s="1" t="str">
        <f t="shared" si="141"/>
        <v>2021ON</v>
      </c>
      <c r="D2258" s="1" t="s">
        <v>57</v>
      </c>
      <c r="E2258" s="1" t="str">
        <f t="shared" si="142"/>
        <v>2021ONC&amp;D</v>
      </c>
      <c r="F2258" s="196">
        <v>9.8999999999999999E-4</v>
      </c>
      <c r="G2258" s="196">
        <v>4.5499999999999999E-2</v>
      </c>
      <c r="H2258" s="196">
        <v>4.1099999999999999E-3</v>
      </c>
      <c r="I2258" s="196">
        <v>0.36204999999999998</v>
      </c>
      <c r="J2258" s="196">
        <v>1.9779999999999999E-2</v>
      </c>
      <c r="K2258" s="196">
        <v>6.9000000000000008E-4</v>
      </c>
      <c r="L2258" s="196">
        <v>3.5999999999999997E-4</v>
      </c>
      <c r="M2258" s="265">
        <v>3.2599999999999999E-3</v>
      </c>
      <c r="N2258" s="196">
        <v>6.5300000000000002E-3</v>
      </c>
      <c r="O2258" s="196">
        <v>0</v>
      </c>
      <c r="P2258" s="196">
        <v>0</v>
      </c>
      <c r="Q2258" s="196">
        <v>0</v>
      </c>
      <c r="R2258" s="196">
        <v>0</v>
      </c>
      <c r="S2258" s="196">
        <v>0.33831000000000006</v>
      </c>
      <c r="T2258" s="196">
        <v>4.505E-2</v>
      </c>
      <c r="U2258" s="196">
        <v>6.4299999999999996E-2</v>
      </c>
      <c r="V2258" s="196">
        <v>0</v>
      </c>
      <c r="W2258" s="196">
        <v>8.6079999999999893E-2</v>
      </c>
      <c r="X2258" s="196">
        <v>7.9100000000000004E-3</v>
      </c>
      <c r="Y2258" s="197">
        <v>0</v>
      </c>
      <c r="Z2258" s="265">
        <v>6.2E-4</v>
      </c>
      <c r="AA2258" s="196">
        <v>4.9499999999999995E-3</v>
      </c>
      <c r="AB2258" s="196">
        <v>0</v>
      </c>
      <c r="AC2258" s="196">
        <v>0</v>
      </c>
      <c r="AD2258" s="196">
        <v>0</v>
      </c>
      <c r="AE2258" s="196">
        <v>9.5099999999999994E-3</v>
      </c>
      <c r="AF2258" s="272">
        <f t="shared" si="143"/>
        <v>1</v>
      </c>
      <c r="AG2258" s="196">
        <f t="shared" si="140"/>
        <v>0.55672999999999995</v>
      </c>
    </row>
    <row r="2259" spans="1:33" s="23" customFormat="1" x14ac:dyDescent="0.25">
      <c r="A2259" s="1">
        <v>2021</v>
      </c>
      <c r="B2259" s="1" t="s">
        <v>18</v>
      </c>
      <c r="C2259" s="1" t="str">
        <f t="shared" si="141"/>
        <v>2021ON</v>
      </c>
      <c r="D2259" s="1" t="s">
        <v>56</v>
      </c>
      <c r="E2259" s="1" t="str">
        <f t="shared" si="142"/>
        <v>2021ONICI</v>
      </c>
      <c r="F2259" s="196">
        <v>0.12215999999999999</v>
      </c>
      <c r="G2259" s="196">
        <v>0.17280999999999999</v>
      </c>
      <c r="H2259" s="196">
        <v>2.98E-2</v>
      </c>
      <c r="I2259" s="196">
        <v>0.15593000000000001</v>
      </c>
      <c r="J2259" s="196">
        <v>2.7810000000000001E-2</v>
      </c>
      <c r="K2259" s="196">
        <v>3.0190000000000002E-2</v>
      </c>
      <c r="L2259" s="196">
        <v>1.3509999999999999E-2</v>
      </c>
      <c r="M2259" s="265">
        <v>9.5300000000000003E-3</v>
      </c>
      <c r="N2259" s="196">
        <v>4.759E-2</v>
      </c>
      <c r="O2259" s="196">
        <v>0</v>
      </c>
      <c r="P2259" s="196">
        <v>0</v>
      </c>
      <c r="Q2259" s="196">
        <v>0</v>
      </c>
      <c r="R2259" s="196">
        <v>8.831E-2</v>
      </c>
      <c r="S2259" s="196">
        <v>5.9589999999999997E-2</v>
      </c>
      <c r="T2259" s="196">
        <v>0</v>
      </c>
      <c r="U2259" s="196">
        <v>0.13705999999999999</v>
      </c>
      <c r="V2259" s="196">
        <v>0</v>
      </c>
      <c r="W2259" s="196">
        <v>5.3979999999999861E-2</v>
      </c>
      <c r="X2259" s="196">
        <v>1.788E-2</v>
      </c>
      <c r="Y2259" s="196">
        <v>0</v>
      </c>
      <c r="Z2259" s="265">
        <v>1.2999999999999999E-2</v>
      </c>
      <c r="AA2259" s="196">
        <v>1.0920000000000001E-2</v>
      </c>
      <c r="AB2259" s="196">
        <v>0</v>
      </c>
      <c r="AC2259" s="196">
        <v>0</v>
      </c>
      <c r="AD2259" s="196">
        <v>0</v>
      </c>
      <c r="AE2259" s="196">
        <v>9.9299999999999996E-3</v>
      </c>
      <c r="AF2259" s="272">
        <f t="shared" si="143"/>
        <v>1</v>
      </c>
      <c r="AG2259" s="196">
        <f t="shared" si="140"/>
        <v>0.30235999999999985</v>
      </c>
    </row>
    <row r="2260" spans="1:33" s="23" customFormat="1" x14ac:dyDescent="0.25">
      <c r="A2260" s="1">
        <v>2021</v>
      </c>
      <c r="B2260" s="1" t="s">
        <v>18</v>
      </c>
      <c r="C2260" s="1" t="str">
        <f t="shared" si="141"/>
        <v>2021ON</v>
      </c>
      <c r="D2260" s="1" t="s">
        <v>58</v>
      </c>
      <c r="E2260" s="1" t="str">
        <f t="shared" si="142"/>
        <v>2021ONResidential</v>
      </c>
      <c r="F2260" s="196">
        <v>0.25524000000000002</v>
      </c>
      <c r="G2260" s="196">
        <v>9.5420000000000005E-2</v>
      </c>
      <c r="H2260" s="196">
        <v>5.8200000000000002E-2</v>
      </c>
      <c r="I2260" s="196">
        <v>2.0830000000000001E-2</v>
      </c>
      <c r="J2260" s="196">
        <v>3.1829999999999997E-2</v>
      </c>
      <c r="K2260" s="196">
        <v>9.6549999999999997E-2</v>
      </c>
      <c r="L2260" s="196">
        <v>6.3579999999999998E-2</v>
      </c>
      <c r="M2260" s="265">
        <v>6.96E-3</v>
      </c>
      <c r="N2260" s="196">
        <v>4.027E-2</v>
      </c>
      <c r="O2260" s="196">
        <v>0</v>
      </c>
      <c r="P2260" s="196">
        <v>0</v>
      </c>
      <c r="Q2260" s="196">
        <v>8.1930000000000003E-2</v>
      </c>
      <c r="R2260" s="196">
        <v>0</v>
      </c>
      <c r="S2260" s="196">
        <v>2.4670000000000001E-2</v>
      </c>
      <c r="T2260" s="196">
        <v>0</v>
      </c>
      <c r="U2260" s="196">
        <v>0.14188999999999999</v>
      </c>
      <c r="V2260" s="196">
        <v>0</v>
      </c>
      <c r="W2260" s="196">
        <v>3.0310000000000094E-2</v>
      </c>
      <c r="X2260" s="196">
        <v>3.0430000000000002E-2</v>
      </c>
      <c r="Y2260" s="197">
        <v>0</v>
      </c>
      <c r="Z2260" s="265">
        <v>1.6800000000000001E-3</v>
      </c>
      <c r="AA2260" s="196">
        <v>9.0000000000000011E-3</v>
      </c>
      <c r="AB2260" s="196">
        <v>0</v>
      </c>
      <c r="AC2260" s="196">
        <v>0</v>
      </c>
      <c r="AD2260" s="196">
        <v>0</v>
      </c>
      <c r="AE2260" s="196">
        <v>1.1209999999999999E-2</v>
      </c>
      <c r="AF2260" s="272">
        <f t="shared" si="143"/>
        <v>1</v>
      </c>
      <c r="AG2260" s="196">
        <f t="shared" si="140"/>
        <v>0.24919000000000008</v>
      </c>
    </row>
    <row r="2261" spans="1:33" s="23" customFormat="1" x14ac:dyDescent="0.25">
      <c r="A2261" s="1">
        <v>2022</v>
      </c>
      <c r="B2261" s="1" t="s">
        <v>18</v>
      </c>
      <c r="C2261" s="1" t="str">
        <f t="shared" si="141"/>
        <v>2022ON</v>
      </c>
      <c r="D2261" s="1" t="s">
        <v>57</v>
      </c>
      <c r="E2261" s="1" t="str">
        <f t="shared" si="142"/>
        <v>2022ONC&amp;D</v>
      </c>
      <c r="F2261" s="196">
        <v>9.8999999999999999E-4</v>
      </c>
      <c r="G2261" s="196">
        <v>4.5499999999999999E-2</v>
      </c>
      <c r="H2261" s="196">
        <v>4.1099999999999999E-3</v>
      </c>
      <c r="I2261" s="196">
        <v>0.36204999999999998</v>
      </c>
      <c r="J2261" s="196">
        <v>1.9779999999999999E-2</v>
      </c>
      <c r="K2261" s="196">
        <v>6.9000000000000008E-4</v>
      </c>
      <c r="L2261" s="196">
        <v>3.5999999999999997E-4</v>
      </c>
      <c r="M2261" s="265">
        <v>3.2599999999999999E-3</v>
      </c>
      <c r="N2261" s="196">
        <v>6.5300000000000002E-3</v>
      </c>
      <c r="O2261" s="196">
        <v>0</v>
      </c>
      <c r="P2261" s="196">
        <v>0</v>
      </c>
      <c r="Q2261" s="196">
        <v>0</v>
      </c>
      <c r="R2261" s="196">
        <v>0</v>
      </c>
      <c r="S2261" s="196">
        <v>0.33831000000000006</v>
      </c>
      <c r="T2261" s="196">
        <v>4.505E-2</v>
      </c>
      <c r="U2261" s="196">
        <v>6.4299999999999996E-2</v>
      </c>
      <c r="V2261" s="196">
        <v>0</v>
      </c>
      <c r="W2261" s="196">
        <v>8.6079999999999893E-2</v>
      </c>
      <c r="X2261" s="196">
        <v>7.9100000000000004E-3</v>
      </c>
      <c r="Y2261" s="197">
        <v>0</v>
      </c>
      <c r="Z2261" s="265">
        <v>6.2E-4</v>
      </c>
      <c r="AA2261" s="196">
        <v>4.9499999999999995E-3</v>
      </c>
      <c r="AB2261" s="196">
        <v>0</v>
      </c>
      <c r="AC2261" s="196">
        <v>0</v>
      </c>
      <c r="AD2261" s="196">
        <v>0</v>
      </c>
      <c r="AE2261" s="196">
        <v>9.5099999999999994E-3</v>
      </c>
      <c r="AF2261" s="272">
        <f t="shared" si="143"/>
        <v>1</v>
      </c>
      <c r="AG2261" s="196">
        <f t="shared" si="140"/>
        <v>0.55672999999999995</v>
      </c>
    </row>
    <row r="2262" spans="1:33" s="23" customFormat="1" x14ac:dyDescent="0.25">
      <c r="A2262" s="1">
        <v>2022</v>
      </c>
      <c r="B2262" s="1" t="s">
        <v>18</v>
      </c>
      <c r="C2262" s="1" t="str">
        <f t="shared" si="141"/>
        <v>2022ON</v>
      </c>
      <c r="D2262" s="1" t="s">
        <v>56</v>
      </c>
      <c r="E2262" s="1" t="str">
        <f t="shared" si="142"/>
        <v>2022ONICI</v>
      </c>
      <c r="F2262" s="196">
        <v>0.12215999999999999</v>
      </c>
      <c r="G2262" s="196">
        <v>0.17280999999999999</v>
      </c>
      <c r="H2262" s="196">
        <v>2.98E-2</v>
      </c>
      <c r="I2262" s="196">
        <v>0.15593000000000001</v>
      </c>
      <c r="J2262" s="196">
        <v>2.7810000000000001E-2</v>
      </c>
      <c r="K2262" s="196">
        <v>3.0190000000000002E-2</v>
      </c>
      <c r="L2262" s="196">
        <v>1.3509999999999999E-2</v>
      </c>
      <c r="M2262" s="265">
        <v>9.5300000000000003E-3</v>
      </c>
      <c r="N2262" s="196">
        <v>4.759E-2</v>
      </c>
      <c r="O2262" s="196">
        <v>0</v>
      </c>
      <c r="P2262" s="196">
        <v>0</v>
      </c>
      <c r="Q2262" s="196">
        <v>0</v>
      </c>
      <c r="R2262" s="196">
        <v>8.831E-2</v>
      </c>
      <c r="S2262" s="196">
        <v>5.9589999999999997E-2</v>
      </c>
      <c r="T2262" s="196">
        <v>0</v>
      </c>
      <c r="U2262" s="196">
        <v>0.13705999999999999</v>
      </c>
      <c r="V2262" s="196">
        <v>0</v>
      </c>
      <c r="W2262" s="196">
        <v>5.3979999999999861E-2</v>
      </c>
      <c r="X2262" s="196">
        <v>1.788E-2</v>
      </c>
      <c r="Y2262" s="196">
        <v>0</v>
      </c>
      <c r="Z2262" s="265">
        <v>1.2999999999999999E-2</v>
      </c>
      <c r="AA2262" s="196">
        <v>1.0920000000000001E-2</v>
      </c>
      <c r="AB2262" s="196">
        <v>0</v>
      </c>
      <c r="AC2262" s="196">
        <v>0</v>
      </c>
      <c r="AD2262" s="196">
        <v>0</v>
      </c>
      <c r="AE2262" s="196">
        <v>9.9299999999999996E-3</v>
      </c>
      <c r="AF2262" s="272">
        <f t="shared" si="143"/>
        <v>1</v>
      </c>
      <c r="AG2262" s="196">
        <f t="shared" si="140"/>
        <v>0.30235999999999985</v>
      </c>
    </row>
    <row r="2263" spans="1:33" s="23" customFormat="1" x14ac:dyDescent="0.25">
      <c r="A2263" s="1">
        <v>2022</v>
      </c>
      <c r="B2263" s="1" t="s">
        <v>18</v>
      </c>
      <c r="C2263" s="1" t="str">
        <f t="shared" si="141"/>
        <v>2022ON</v>
      </c>
      <c r="D2263" s="1" t="s">
        <v>58</v>
      </c>
      <c r="E2263" s="1" t="str">
        <f t="shared" si="142"/>
        <v>2022ONResidential</v>
      </c>
      <c r="F2263" s="196">
        <v>0.25524000000000002</v>
      </c>
      <c r="G2263" s="196">
        <v>9.5420000000000005E-2</v>
      </c>
      <c r="H2263" s="196">
        <v>5.8200000000000002E-2</v>
      </c>
      <c r="I2263" s="196">
        <v>2.0830000000000001E-2</v>
      </c>
      <c r="J2263" s="196">
        <v>3.1829999999999997E-2</v>
      </c>
      <c r="K2263" s="196">
        <v>9.6549999999999997E-2</v>
      </c>
      <c r="L2263" s="196">
        <v>6.3579999999999998E-2</v>
      </c>
      <c r="M2263" s="265">
        <v>6.96E-3</v>
      </c>
      <c r="N2263" s="196">
        <v>4.027E-2</v>
      </c>
      <c r="O2263" s="196">
        <v>0</v>
      </c>
      <c r="P2263" s="196">
        <v>0</v>
      </c>
      <c r="Q2263" s="196">
        <v>8.1930000000000003E-2</v>
      </c>
      <c r="R2263" s="196">
        <v>0</v>
      </c>
      <c r="S2263" s="196">
        <v>2.4670000000000001E-2</v>
      </c>
      <c r="T2263" s="196">
        <v>0</v>
      </c>
      <c r="U2263" s="196">
        <v>0.14188999999999999</v>
      </c>
      <c r="V2263" s="196">
        <v>0</v>
      </c>
      <c r="W2263" s="196">
        <v>3.0310000000000094E-2</v>
      </c>
      <c r="X2263" s="196">
        <v>3.0430000000000002E-2</v>
      </c>
      <c r="Y2263" s="197">
        <v>0</v>
      </c>
      <c r="Z2263" s="265">
        <v>1.6800000000000001E-3</v>
      </c>
      <c r="AA2263" s="196">
        <v>9.0000000000000011E-3</v>
      </c>
      <c r="AB2263" s="196">
        <v>0</v>
      </c>
      <c r="AC2263" s="196">
        <v>0</v>
      </c>
      <c r="AD2263" s="196">
        <v>0</v>
      </c>
      <c r="AE2263" s="196">
        <v>1.1209999999999999E-2</v>
      </c>
      <c r="AF2263" s="272">
        <f t="shared" si="143"/>
        <v>1</v>
      </c>
      <c r="AG2263" s="196">
        <f t="shared" si="140"/>
        <v>0.24919000000000008</v>
      </c>
    </row>
    <row r="2264" spans="1:33" s="23" customFormat="1" x14ac:dyDescent="0.25">
      <c r="A2264" s="1">
        <v>2023</v>
      </c>
      <c r="B2264" s="1" t="s">
        <v>18</v>
      </c>
      <c r="C2264" s="1" t="str">
        <f t="shared" si="141"/>
        <v>2023ON</v>
      </c>
      <c r="D2264" s="1" t="s">
        <v>57</v>
      </c>
      <c r="E2264" s="1" t="str">
        <f t="shared" si="142"/>
        <v>2023ONC&amp;D</v>
      </c>
      <c r="F2264" s="196">
        <v>9.8999999999999999E-4</v>
      </c>
      <c r="G2264" s="196">
        <v>4.5499999999999999E-2</v>
      </c>
      <c r="H2264" s="196">
        <v>4.1099999999999999E-3</v>
      </c>
      <c r="I2264" s="196">
        <v>0.36204999999999998</v>
      </c>
      <c r="J2264" s="196">
        <v>1.9779999999999999E-2</v>
      </c>
      <c r="K2264" s="196">
        <v>6.9000000000000008E-4</v>
      </c>
      <c r="L2264" s="196">
        <v>3.5999999999999997E-4</v>
      </c>
      <c r="M2264" s="265">
        <v>3.2599999999999999E-3</v>
      </c>
      <c r="N2264" s="196">
        <v>6.5300000000000002E-3</v>
      </c>
      <c r="O2264" s="196">
        <v>0</v>
      </c>
      <c r="P2264" s="196">
        <v>0</v>
      </c>
      <c r="Q2264" s="196">
        <v>0</v>
      </c>
      <c r="R2264" s="196">
        <v>0</v>
      </c>
      <c r="S2264" s="196">
        <v>0.33831000000000006</v>
      </c>
      <c r="T2264" s="196">
        <v>4.505E-2</v>
      </c>
      <c r="U2264" s="196">
        <v>6.4299999999999996E-2</v>
      </c>
      <c r="V2264" s="196">
        <v>0</v>
      </c>
      <c r="W2264" s="196">
        <v>8.6079999999999893E-2</v>
      </c>
      <c r="X2264" s="196">
        <v>7.9100000000000004E-3</v>
      </c>
      <c r="Y2264" s="197">
        <v>0</v>
      </c>
      <c r="Z2264" s="265">
        <v>6.2E-4</v>
      </c>
      <c r="AA2264" s="196">
        <v>4.9499999999999995E-3</v>
      </c>
      <c r="AB2264" s="196">
        <v>0</v>
      </c>
      <c r="AC2264" s="196">
        <v>0</v>
      </c>
      <c r="AD2264" s="196">
        <v>0</v>
      </c>
      <c r="AE2264" s="196">
        <v>9.5099999999999994E-3</v>
      </c>
      <c r="AF2264" s="272">
        <f t="shared" si="143"/>
        <v>1</v>
      </c>
      <c r="AG2264" s="196">
        <f t="shared" si="140"/>
        <v>0.55672999999999995</v>
      </c>
    </row>
    <row r="2265" spans="1:33" s="23" customFormat="1" x14ac:dyDescent="0.25">
      <c r="A2265" s="1">
        <v>2023</v>
      </c>
      <c r="B2265" s="1" t="s">
        <v>18</v>
      </c>
      <c r="C2265" s="1" t="str">
        <f t="shared" si="141"/>
        <v>2023ON</v>
      </c>
      <c r="D2265" s="1" t="s">
        <v>56</v>
      </c>
      <c r="E2265" s="1" t="str">
        <f t="shared" si="142"/>
        <v>2023ONICI</v>
      </c>
      <c r="F2265" s="196">
        <v>0.12215999999999999</v>
      </c>
      <c r="G2265" s="196">
        <v>0.17280999999999999</v>
      </c>
      <c r="H2265" s="196">
        <v>2.98E-2</v>
      </c>
      <c r="I2265" s="196">
        <v>0.15593000000000001</v>
      </c>
      <c r="J2265" s="196">
        <v>2.7810000000000001E-2</v>
      </c>
      <c r="K2265" s="196">
        <v>3.0190000000000002E-2</v>
      </c>
      <c r="L2265" s="196">
        <v>1.3509999999999999E-2</v>
      </c>
      <c r="M2265" s="265">
        <v>9.5300000000000003E-3</v>
      </c>
      <c r="N2265" s="196">
        <v>4.759E-2</v>
      </c>
      <c r="O2265" s="196">
        <v>0</v>
      </c>
      <c r="P2265" s="196">
        <v>0</v>
      </c>
      <c r="Q2265" s="196">
        <v>0</v>
      </c>
      <c r="R2265" s="196">
        <v>8.831E-2</v>
      </c>
      <c r="S2265" s="196">
        <v>5.9589999999999997E-2</v>
      </c>
      <c r="T2265" s="196">
        <v>0</v>
      </c>
      <c r="U2265" s="196">
        <v>0.13705999999999999</v>
      </c>
      <c r="V2265" s="196">
        <v>0</v>
      </c>
      <c r="W2265" s="196">
        <v>5.3979999999999861E-2</v>
      </c>
      <c r="X2265" s="196">
        <v>1.788E-2</v>
      </c>
      <c r="Y2265" s="197">
        <v>0</v>
      </c>
      <c r="Z2265" s="265">
        <v>1.2999999999999999E-2</v>
      </c>
      <c r="AA2265" s="196">
        <v>1.0920000000000001E-2</v>
      </c>
      <c r="AB2265" s="196">
        <v>0</v>
      </c>
      <c r="AC2265" s="196">
        <v>0</v>
      </c>
      <c r="AD2265" s="196">
        <v>0</v>
      </c>
      <c r="AE2265" s="196">
        <v>9.9299999999999996E-3</v>
      </c>
      <c r="AF2265" s="272">
        <f t="shared" si="143"/>
        <v>1</v>
      </c>
      <c r="AG2265" s="196">
        <f t="shared" si="140"/>
        <v>0.30235999999999985</v>
      </c>
    </row>
    <row r="2266" spans="1:33" s="23" customFormat="1" x14ac:dyDescent="0.25">
      <c r="A2266" s="1">
        <v>2023</v>
      </c>
      <c r="B2266" s="1" t="s">
        <v>18</v>
      </c>
      <c r="C2266" s="1" t="str">
        <f t="shared" si="141"/>
        <v>2023ON</v>
      </c>
      <c r="D2266" s="1" t="s">
        <v>58</v>
      </c>
      <c r="E2266" s="1" t="str">
        <f t="shared" si="142"/>
        <v>2023ONResidential</v>
      </c>
      <c r="F2266" s="196">
        <v>0.25524000000000002</v>
      </c>
      <c r="G2266" s="196">
        <v>9.5420000000000005E-2</v>
      </c>
      <c r="H2266" s="196">
        <v>5.8200000000000002E-2</v>
      </c>
      <c r="I2266" s="196">
        <v>2.0830000000000001E-2</v>
      </c>
      <c r="J2266" s="196">
        <v>3.1829999999999997E-2</v>
      </c>
      <c r="K2266" s="196">
        <v>9.6549999999999997E-2</v>
      </c>
      <c r="L2266" s="196">
        <v>6.3579999999999998E-2</v>
      </c>
      <c r="M2266" s="265">
        <v>6.96E-3</v>
      </c>
      <c r="N2266" s="196">
        <v>4.027E-2</v>
      </c>
      <c r="O2266" s="196">
        <v>0</v>
      </c>
      <c r="P2266" s="196">
        <v>0</v>
      </c>
      <c r="Q2266" s="196">
        <v>8.1930000000000003E-2</v>
      </c>
      <c r="R2266" s="196">
        <v>0</v>
      </c>
      <c r="S2266" s="196">
        <v>2.4670000000000001E-2</v>
      </c>
      <c r="T2266" s="196">
        <v>0</v>
      </c>
      <c r="U2266" s="196">
        <v>0.14188999999999999</v>
      </c>
      <c r="V2266" s="196">
        <v>0</v>
      </c>
      <c r="W2266" s="196">
        <v>3.0310000000000094E-2</v>
      </c>
      <c r="X2266" s="196">
        <v>3.0430000000000002E-2</v>
      </c>
      <c r="Y2266" s="197">
        <v>0</v>
      </c>
      <c r="Z2266" s="265">
        <v>1.6800000000000001E-3</v>
      </c>
      <c r="AA2266" s="196">
        <v>9.0000000000000011E-3</v>
      </c>
      <c r="AB2266" s="196">
        <v>0</v>
      </c>
      <c r="AC2266" s="196">
        <v>0</v>
      </c>
      <c r="AD2266" s="196">
        <v>0</v>
      </c>
      <c r="AE2266" s="196">
        <v>1.1209999999999999E-2</v>
      </c>
      <c r="AF2266" s="272">
        <f t="shared" si="143"/>
        <v>1</v>
      </c>
      <c r="AG2266" s="196">
        <f t="shared" si="140"/>
        <v>0.24919000000000008</v>
      </c>
    </row>
    <row r="2267" spans="1:33" s="23" customFormat="1" x14ac:dyDescent="0.25">
      <c r="A2267" s="1">
        <v>2024</v>
      </c>
      <c r="B2267" s="1" t="s">
        <v>18</v>
      </c>
      <c r="C2267" s="1" t="str">
        <f t="shared" si="141"/>
        <v>2024ON</v>
      </c>
      <c r="D2267" s="1" t="s">
        <v>57</v>
      </c>
      <c r="E2267" s="1" t="str">
        <f t="shared" si="142"/>
        <v>2024ONC&amp;D</v>
      </c>
      <c r="F2267" s="196">
        <v>9.8999999999999999E-4</v>
      </c>
      <c r="G2267" s="196">
        <v>4.5499999999999999E-2</v>
      </c>
      <c r="H2267" s="196">
        <v>4.1099999999999999E-3</v>
      </c>
      <c r="I2267" s="196">
        <v>0.36204999999999998</v>
      </c>
      <c r="J2267" s="196">
        <v>1.9779999999999999E-2</v>
      </c>
      <c r="K2267" s="196">
        <v>6.9000000000000008E-4</v>
      </c>
      <c r="L2267" s="196">
        <v>3.5999999999999997E-4</v>
      </c>
      <c r="M2267" s="265">
        <v>3.2599999999999999E-3</v>
      </c>
      <c r="N2267" s="196">
        <v>6.5300000000000002E-3</v>
      </c>
      <c r="O2267" s="196">
        <v>0</v>
      </c>
      <c r="P2267" s="196">
        <v>0</v>
      </c>
      <c r="Q2267" s="196">
        <v>0</v>
      </c>
      <c r="R2267" s="196">
        <v>0</v>
      </c>
      <c r="S2267" s="196">
        <v>0.33831000000000006</v>
      </c>
      <c r="T2267" s="196">
        <v>4.505E-2</v>
      </c>
      <c r="U2267" s="196">
        <v>6.4299999999999996E-2</v>
      </c>
      <c r="V2267" s="196">
        <v>0</v>
      </c>
      <c r="W2267" s="196">
        <v>8.6079999999999893E-2</v>
      </c>
      <c r="X2267" s="196">
        <v>7.9100000000000004E-3</v>
      </c>
      <c r="Y2267" s="197">
        <v>0</v>
      </c>
      <c r="Z2267" s="265">
        <v>6.2E-4</v>
      </c>
      <c r="AA2267" s="196">
        <v>4.9499999999999995E-3</v>
      </c>
      <c r="AB2267" s="196">
        <v>0</v>
      </c>
      <c r="AC2267" s="196">
        <v>0</v>
      </c>
      <c r="AD2267" s="196">
        <v>0</v>
      </c>
      <c r="AE2267" s="196">
        <v>9.5099999999999994E-3</v>
      </c>
      <c r="AF2267" s="272">
        <f t="shared" si="143"/>
        <v>1</v>
      </c>
      <c r="AG2267" s="196">
        <f t="shared" si="140"/>
        <v>0.55672999999999995</v>
      </c>
    </row>
    <row r="2268" spans="1:33" s="23" customFormat="1" x14ac:dyDescent="0.25">
      <c r="A2268" s="1">
        <v>2024</v>
      </c>
      <c r="B2268" s="1" t="s">
        <v>18</v>
      </c>
      <c r="C2268" s="1" t="str">
        <f t="shared" si="141"/>
        <v>2024ON</v>
      </c>
      <c r="D2268" s="1" t="s">
        <v>56</v>
      </c>
      <c r="E2268" s="1" t="str">
        <f t="shared" si="142"/>
        <v>2024ONICI</v>
      </c>
      <c r="F2268" s="196">
        <v>0.12215999999999999</v>
      </c>
      <c r="G2268" s="196">
        <v>0.17280999999999999</v>
      </c>
      <c r="H2268" s="196">
        <v>2.98E-2</v>
      </c>
      <c r="I2268" s="196">
        <v>0.15593000000000001</v>
      </c>
      <c r="J2268" s="196">
        <v>2.7810000000000001E-2</v>
      </c>
      <c r="K2268" s="196">
        <v>3.0190000000000002E-2</v>
      </c>
      <c r="L2268" s="196">
        <v>1.3509999999999999E-2</v>
      </c>
      <c r="M2268" s="265">
        <v>9.5300000000000003E-3</v>
      </c>
      <c r="N2268" s="196">
        <v>4.759E-2</v>
      </c>
      <c r="O2268" s="196">
        <v>0</v>
      </c>
      <c r="P2268" s="196">
        <v>0</v>
      </c>
      <c r="Q2268" s="196">
        <v>0</v>
      </c>
      <c r="R2268" s="196">
        <v>8.831E-2</v>
      </c>
      <c r="S2268" s="196">
        <v>5.9589999999999997E-2</v>
      </c>
      <c r="T2268" s="196">
        <v>0</v>
      </c>
      <c r="U2268" s="196">
        <v>0.13705999999999999</v>
      </c>
      <c r="V2268" s="196">
        <v>0</v>
      </c>
      <c r="W2268" s="196">
        <v>5.3979999999999861E-2</v>
      </c>
      <c r="X2268" s="196">
        <v>1.788E-2</v>
      </c>
      <c r="Y2268" s="197">
        <v>0</v>
      </c>
      <c r="Z2268" s="265">
        <v>1.2999999999999999E-2</v>
      </c>
      <c r="AA2268" s="196">
        <v>1.0920000000000001E-2</v>
      </c>
      <c r="AB2268" s="196">
        <v>0</v>
      </c>
      <c r="AC2268" s="196">
        <v>0</v>
      </c>
      <c r="AD2268" s="196">
        <v>0</v>
      </c>
      <c r="AE2268" s="196">
        <v>9.9299999999999996E-3</v>
      </c>
      <c r="AF2268" s="272">
        <f t="shared" si="143"/>
        <v>1</v>
      </c>
      <c r="AG2268" s="196">
        <f t="shared" si="140"/>
        <v>0.30235999999999985</v>
      </c>
    </row>
    <row r="2269" spans="1:33" s="23" customFormat="1" x14ac:dyDescent="0.25">
      <c r="A2269" s="1">
        <v>2024</v>
      </c>
      <c r="B2269" s="1" t="s">
        <v>18</v>
      </c>
      <c r="C2269" s="1" t="str">
        <f t="shared" si="141"/>
        <v>2024ON</v>
      </c>
      <c r="D2269" s="1" t="s">
        <v>58</v>
      </c>
      <c r="E2269" s="1" t="str">
        <f t="shared" si="142"/>
        <v>2024ONResidential</v>
      </c>
      <c r="F2269" s="196">
        <v>0.25524000000000002</v>
      </c>
      <c r="G2269" s="196">
        <v>9.5420000000000005E-2</v>
      </c>
      <c r="H2269" s="196">
        <v>5.8200000000000002E-2</v>
      </c>
      <c r="I2269" s="196">
        <v>2.0830000000000001E-2</v>
      </c>
      <c r="J2269" s="196">
        <v>3.1829999999999997E-2</v>
      </c>
      <c r="K2269" s="196">
        <v>9.6549999999999997E-2</v>
      </c>
      <c r="L2269" s="196">
        <v>6.3579999999999998E-2</v>
      </c>
      <c r="M2269" s="265">
        <v>6.96E-3</v>
      </c>
      <c r="N2269" s="196">
        <v>4.027E-2</v>
      </c>
      <c r="O2269" s="196">
        <v>0</v>
      </c>
      <c r="P2269" s="196">
        <v>0</v>
      </c>
      <c r="Q2269" s="196">
        <v>8.1930000000000003E-2</v>
      </c>
      <c r="R2269" s="196">
        <v>0</v>
      </c>
      <c r="S2269" s="196">
        <v>2.4670000000000001E-2</v>
      </c>
      <c r="T2269" s="196">
        <v>0</v>
      </c>
      <c r="U2269" s="196">
        <v>0.14188999999999999</v>
      </c>
      <c r="V2269" s="196">
        <v>0</v>
      </c>
      <c r="W2269" s="196">
        <v>3.0310000000000094E-2</v>
      </c>
      <c r="X2269" s="196">
        <v>3.0430000000000002E-2</v>
      </c>
      <c r="Y2269" s="197">
        <v>0</v>
      </c>
      <c r="Z2269" s="265">
        <v>1.6800000000000001E-3</v>
      </c>
      <c r="AA2269" s="196">
        <v>9.0000000000000011E-3</v>
      </c>
      <c r="AB2269" s="196">
        <v>0</v>
      </c>
      <c r="AC2269" s="196">
        <v>0</v>
      </c>
      <c r="AD2269" s="196">
        <v>0</v>
      </c>
      <c r="AE2269" s="196">
        <v>1.1209999999999999E-2</v>
      </c>
      <c r="AF2269" s="272">
        <f t="shared" si="143"/>
        <v>1</v>
      </c>
      <c r="AG2269" s="196">
        <f t="shared" si="140"/>
        <v>0.24919000000000008</v>
      </c>
    </row>
    <row r="2270" spans="1:33" s="23" customFormat="1" x14ac:dyDescent="0.25">
      <c r="A2270" s="1">
        <v>1941</v>
      </c>
      <c r="B2270" s="1" t="s">
        <v>23</v>
      </c>
      <c r="C2270" s="1" t="str">
        <f t="shared" si="141"/>
        <v>1941PE</v>
      </c>
      <c r="D2270" s="1" t="s">
        <v>57</v>
      </c>
      <c r="E2270" s="1" t="str">
        <f t="shared" si="142"/>
        <v>1941PEC&amp;D</v>
      </c>
      <c r="F2270" s="274">
        <v>0</v>
      </c>
      <c r="G2270" s="274">
        <v>1.0829999999999999E-2</v>
      </c>
      <c r="H2270" s="274">
        <v>0</v>
      </c>
      <c r="I2270" s="274">
        <v>0.31966</v>
      </c>
      <c r="J2270" s="274">
        <v>0</v>
      </c>
      <c r="K2270" s="274">
        <v>0</v>
      </c>
      <c r="L2270" s="274">
        <v>0</v>
      </c>
      <c r="M2270" s="274">
        <v>0</v>
      </c>
      <c r="N2270" s="274">
        <v>0</v>
      </c>
      <c r="O2270" s="274">
        <v>0</v>
      </c>
      <c r="P2270" s="274">
        <v>0</v>
      </c>
      <c r="Q2270" s="274">
        <v>0</v>
      </c>
      <c r="R2270" s="274">
        <v>0</v>
      </c>
      <c r="S2270" s="274">
        <v>0</v>
      </c>
      <c r="T2270" s="274">
        <v>0.29006999999999999</v>
      </c>
      <c r="U2270" s="274">
        <v>0</v>
      </c>
      <c r="V2270" s="274">
        <v>0</v>
      </c>
      <c r="W2270" s="274">
        <v>4.0879999999999972E-2</v>
      </c>
      <c r="X2270" s="274">
        <v>0</v>
      </c>
      <c r="Y2270" s="274">
        <v>0</v>
      </c>
      <c r="Z2270" s="274">
        <v>0</v>
      </c>
      <c r="AA2270" s="274">
        <v>0</v>
      </c>
      <c r="AB2270" s="274">
        <v>0.15045</v>
      </c>
      <c r="AC2270" s="274">
        <v>7.0800000000000002E-2</v>
      </c>
      <c r="AD2270" s="274">
        <v>0.11731000000000003</v>
      </c>
      <c r="AE2270" s="274">
        <v>0</v>
      </c>
      <c r="AF2270" s="272">
        <f t="shared" si="143"/>
        <v>1</v>
      </c>
      <c r="AG2270" s="196">
        <f t="shared" si="140"/>
        <v>0.66950999999999994</v>
      </c>
    </row>
    <row r="2271" spans="1:33" s="23" customFormat="1" x14ac:dyDescent="0.25">
      <c r="A2271" s="1">
        <v>1941</v>
      </c>
      <c r="B2271" s="1" t="s">
        <v>23</v>
      </c>
      <c r="C2271" s="1" t="str">
        <f t="shared" si="141"/>
        <v>1941PE</v>
      </c>
      <c r="D2271" s="1" t="s">
        <v>56</v>
      </c>
      <c r="E2271" s="1" t="str">
        <f t="shared" si="142"/>
        <v>1941PEICI</v>
      </c>
      <c r="F2271" s="196">
        <v>0.12182999999999999</v>
      </c>
      <c r="G2271" s="196">
        <v>0.4264</v>
      </c>
      <c r="H2271" s="196">
        <v>0</v>
      </c>
      <c r="I2271" s="196">
        <v>2.4369999999999999E-2</v>
      </c>
      <c r="J2271" s="196">
        <v>0.1066</v>
      </c>
      <c r="K2271" s="196">
        <v>0</v>
      </c>
      <c r="L2271" s="196">
        <v>0</v>
      </c>
      <c r="M2271" s="196">
        <v>3.0499999999999998E-3</v>
      </c>
      <c r="N2271" s="196">
        <v>6.0899999999999999E-3</v>
      </c>
      <c r="O2271" s="196">
        <v>4.061E-2</v>
      </c>
      <c r="P2271" s="196">
        <v>5.0599999999998979E-3</v>
      </c>
      <c r="Q2271" s="196">
        <v>0</v>
      </c>
      <c r="R2271" s="196">
        <v>0</v>
      </c>
      <c r="S2271" s="196">
        <v>1.0199999999999999E-3</v>
      </c>
      <c r="T2271" s="196">
        <v>0</v>
      </c>
      <c r="U2271" s="196">
        <v>7.11E-3</v>
      </c>
      <c r="V2271" s="196">
        <v>8.1200000000000005E-3</v>
      </c>
      <c r="W2271" s="196">
        <v>8.1220000000000001E-2</v>
      </c>
      <c r="X2271" s="196">
        <v>6.0909999999999999E-2</v>
      </c>
      <c r="Y2271" s="197">
        <v>0.10152</v>
      </c>
      <c r="Z2271" s="196">
        <v>6.0899999999999999E-3</v>
      </c>
      <c r="AA2271" s="196">
        <v>0</v>
      </c>
      <c r="AB2271" s="196">
        <v>0</v>
      </c>
      <c r="AC2271" s="196">
        <v>0</v>
      </c>
      <c r="AD2271" s="196">
        <v>0</v>
      </c>
      <c r="AE2271" s="196">
        <v>0</v>
      </c>
      <c r="AF2271" s="272">
        <f t="shared" si="143"/>
        <v>1</v>
      </c>
      <c r="AG2271" s="196">
        <f t="shared" si="140"/>
        <v>0.26599</v>
      </c>
    </row>
    <row r="2272" spans="1:33" s="23" customFormat="1" x14ac:dyDescent="0.25">
      <c r="A2272" s="1">
        <v>1941</v>
      </c>
      <c r="B2272" s="1" t="s">
        <v>23</v>
      </c>
      <c r="C2272" s="1" t="str">
        <f t="shared" si="141"/>
        <v>1941PE</v>
      </c>
      <c r="D2272" s="1" t="s">
        <v>58</v>
      </c>
      <c r="E2272" s="1" t="str">
        <f t="shared" si="142"/>
        <v>1941PEResidential</v>
      </c>
      <c r="F2272" s="196">
        <v>0.12182999999999999</v>
      </c>
      <c r="G2272" s="196">
        <v>0.4264</v>
      </c>
      <c r="H2272" s="196">
        <v>0</v>
      </c>
      <c r="I2272" s="196">
        <v>2.4369999999999999E-2</v>
      </c>
      <c r="J2272" s="196">
        <v>0.1066</v>
      </c>
      <c r="K2272" s="196">
        <v>0</v>
      </c>
      <c r="L2272" s="196">
        <v>0</v>
      </c>
      <c r="M2272" s="196">
        <v>3.0499999999999998E-3</v>
      </c>
      <c r="N2272" s="196">
        <v>6.0899999999999999E-3</v>
      </c>
      <c r="O2272" s="196">
        <v>4.061E-2</v>
      </c>
      <c r="P2272" s="196">
        <v>5.0599999999998979E-3</v>
      </c>
      <c r="Q2272" s="196">
        <v>0</v>
      </c>
      <c r="R2272" s="196">
        <v>0</v>
      </c>
      <c r="S2272" s="196">
        <v>1.0199999999999999E-3</v>
      </c>
      <c r="T2272" s="196">
        <v>0</v>
      </c>
      <c r="U2272" s="196">
        <v>7.11E-3</v>
      </c>
      <c r="V2272" s="196">
        <v>8.1200000000000005E-3</v>
      </c>
      <c r="W2272" s="196">
        <v>8.1220000000000001E-2</v>
      </c>
      <c r="X2272" s="196">
        <v>6.0909999999999999E-2</v>
      </c>
      <c r="Y2272" s="196">
        <v>0.10152</v>
      </c>
      <c r="Z2272" s="196">
        <v>6.0899999999999999E-3</v>
      </c>
      <c r="AA2272" s="196">
        <v>0</v>
      </c>
      <c r="AB2272" s="196">
        <v>0</v>
      </c>
      <c r="AC2272" s="196">
        <v>0</v>
      </c>
      <c r="AD2272" s="196">
        <v>0</v>
      </c>
      <c r="AE2272" s="196">
        <v>0</v>
      </c>
      <c r="AF2272" s="272">
        <f t="shared" si="143"/>
        <v>1</v>
      </c>
      <c r="AG2272" s="196">
        <f t="shared" si="140"/>
        <v>0.26599</v>
      </c>
    </row>
    <row r="2273" spans="1:33" s="23" customFormat="1" x14ac:dyDescent="0.25">
      <c r="A2273" s="1">
        <v>1942</v>
      </c>
      <c r="B2273" s="1" t="s">
        <v>23</v>
      </c>
      <c r="C2273" s="1" t="str">
        <f t="shared" si="141"/>
        <v>1942PE</v>
      </c>
      <c r="D2273" s="1" t="s">
        <v>57</v>
      </c>
      <c r="E2273" s="1" t="str">
        <f t="shared" si="142"/>
        <v>1942PEC&amp;D</v>
      </c>
      <c r="F2273" s="274">
        <v>0</v>
      </c>
      <c r="G2273" s="274">
        <v>1.0829999999999999E-2</v>
      </c>
      <c r="H2273" s="274">
        <v>0</v>
      </c>
      <c r="I2273" s="274">
        <v>0.31966</v>
      </c>
      <c r="J2273" s="274">
        <v>0</v>
      </c>
      <c r="K2273" s="274">
        <v>0</v>
      </c>
      <c r="L2273" s="274">
        <v>0</v>
      </c>
      <c r="M2273" s="274">
        <v>0</v>
      </c>
      <c r="N2273" s="274">
        <v>0</v>
      </c>
      <c r="O2273" s="274">
        <v>0</v>
      </c>
      <c r="P2273" s="274">
        <v>0</v>
      </c>
      <c r="Q2273" s="274">
        <v>0</v>
      </c>
      <c r="R2273" s="274">
        <v>0</v>
      </c>
      <c r="S2273" s="274">
        <v>0</v>
      </c>
      <c r="T2273" s="274">
        <v>0.29006999999999999</v>
      </c>
      <c r="U2273" s="274">
        <v>0</v>
      </c>
      <c r="V2273" s="274">
        <v>0</v>
      </c>
      <c r="W2273" s="274">
        <v>4.0879999999999972E-2</v>
      </c>
      <c r="X2273" s="274">
        <v>0</v>
      </c>
      <c r="Y2273" s="274">
        <v>0</v>
      </c>
      <c r="Z2273" s="274">
        <v>0</v>
      </c>
      <c r="AA2273" s="274">
        <v>0</v>
      </c>
      <c r="AB2273" s="274">
        <v>0.15045</v>
      </c>
      <c r="AC2273" s="274">
        <v>7.0800000000000002E-2</v>
      </c>
      <c r="AD2273" s="274">
        <v>0.11731000000000003</v>
      </c>
      <c r="AE2273" s="274">
        <v>0</v>
      </c>
      <c r="AF2273" s="272">
        <f t="shared" si="143"/>
        <v>1</v>
      </c>
      <c r="AG2273" s="196">
        <f t="shared" si="140"/>
        <v>0.66950999999999994</v>
      </c>
    </row>
    <row r="2274" spans="1:33" s="23" customFormat="1" x14ac:dyDescent="0.25">
      <c r="A2274" s="1">
        <v>1942</v>
      </c>
      <c r="B2274" s="1" t="s">
        <v>23</v>
      </c>
      <c r="C2274" s="1" t="str">
        <f t="shared" si="141"/>
        <v>1942PE</v>
      </c>
      <c r="D2274" s="1" t="s">
        <v>56</v>
      </c>
      <c r="E2274" s="1" t="str">
        <f t="shared" si="142"/>
        <v>1942PEICI</v>
      </c>
      <c r="F2274" s="196">
        <v>0.12182999999999999</v>
      </c>
      <c r="G2274" s="196">
        <v>0.4264</v>
      </c>
      <c r="H2274" s="196">
        <v>0</v>
      </c>
      <c r="I2274" s="196">
        <v>2.4369999999999999E-2</v>
      </c>
      <c r="J2274" s="196">
        <v>0.1066</v>
      </c>
      <c r="K2274" s="196">
        <v>0</v>
      </c>
      <c r="L2274" s="196">
        <v>0</v>
      </c>
      <c r="M2274" s="196">
        <v>3.0499999999999998E-3</v>
      </c>
      <c r="N2274" s="196">
        <v>6.0899999999999999E-3</v>
      </c>
      <c r="O2274" s="196">
        <v>4.061E-2</v>
      </c>
      <c r="P2274" s="196">
        <v>5.0599999999998979E-3</v>
      </c>
      <c r="Q2274" s="196">
        <v>0</v>
      </c>
      <c r="R2274" s="196">
        <v>0</v>
      </c>
      <c r="S2274" s="196">
        <v>1.0199999999999999E-3</v>
      </c>
      <c r="T2274" s="196">
        <v>0</v>
      </c>
      <c r="U2274" s="196">
        <v>7.11E-3</v>
      </c>
      <c r="V2274" s="196">
        <v>8.1200000000000005E-3</v>
      </c>
      <c r="W2274" s="196">
        <v>8.1220000000000001E-2</v>
      </c>
      <c r="X2274" s="196">
        <v>6.0909999999999999E-2</v>
      </c>
      <c r="Y2274" s="197">
        <v>0.10152</v>
      </c>
      <c r="Z2274" s="196">
        <v>6.0899999999999999E-3</v>
      </c>
      <c r="AA2274" s="196">
        <v>0</v>
      </c>
      <c r="AB2274" s="196">
        <v>0</v>
      </c>
      <c r="AC2274" s="196">
        <v>0</v>
      </c>
      <c r="AD2274" s="196">
        <v>0</v>
      </c>
      <c r="AE2274" s="196">
        <v>0</v>
      </c>
      <c r="AF2274" s="272">
        <f t="shared" si="143"/>
        <v>1</v>
      </c>
      <c r="AG2274" s="196">
        <f t="shared" si="140"/>
        <v>0.26599</v>
      </c>
    </row>
    <row r="2275" spans="1:33" s="23" customFormat="1" x14ac:dyDescent="0.25">
      <c r="A2275" s="1">
        <v>1942</v>
      </c>
      <c r="B2275" s="1" t="s">
        <v>23</v>
      </c>
      <c r="C2275" s="1" t="str">
        <f t="shared" si="141"/>
        <v>1942PE</v>
      </c>
      <c r="D2275" s="1" t="s">
        <v>58</v>
      </c>
      <c r="E2275" s="1" t="str">
        <f t="shared" si="142"/>
        <v>1942PEResidential</v>
      </c>
      <c r="F2275" s="196">
        <v>0.12182999999999999</v>
      </c>
      <c r="G2275" s="196">
        <v>0.4264</v>
      </c>
      <c r="H2275" s="196">
        <v>0</v>
      </c>
      <c r="I2275" s="196">
        <v>2.4369999999999999E-2</v>
      </c>
      <c r="J2275" s="196">
        <v>0.1066</v>
      </c>
      <c r="K2275" s="196">
        <v>0</v>
      </c>
      <c r="L2275" s="196">
        <v>0</v>
      </c>
      <c r="M2275" s="196">
        <v>3.0499999999999998E-3</v>
      </c>
      <c r="N2275" s="196">
        <v>6.0899999999999999E-3</v>
      </c>
      <c r="O2275" s="196">
        <v>4.061E-2</v>
      </c>
      <c r="P2275" s="196">
        <v>5.0599999999998979E-3</v>
      </c>
      <c r="Q2275" s="196">
        <v>0</v>
      </c>
      <c r="R2275" s="196">
        <v>0</v>
      </c>
      <c r="S2275" s="196">
        <v>1.0199999999999999E-3</v>
      </c>
      <c r="T2275" s="196">
        <v>0</v>
      </c>
      <c r="U2275" s="196">
        <v>7.11E-3</v>
      </c>
      <c r="V2275" s="196">
        <v>8.1200000000000005E-3</v>
      </c>
      <c r="W2275" s="196">
        <v>8.1220000000000001E-2</v>
      </c>
      <c r="X2275" s="196">
        <v>6.0909999999999999E-2</v>
      </c>
      <c r="Y2275" s="196">
        <v>0.10152</v>
      </c>
      <c r="Z2275" s="196">
        <v>6.0899999999999999E-3</v>
      </c>
      <c r="AA2275" s="196">
        <v>0</v>
      </c>
      <c r="AB2275" s="196">
        <v>0</v>
      </c>
      <c r="AC2275" s="196">
        <v>0</v>
      </c>
      <c r="AD2275" s="196">
        <v>0</v>
      </c>
      <c r="AE2275" s="196">
        <v>0</v>
      </c>
      <c r="AF2275" s="272">
        <f t="shared" si="143"/>
        <v>1</v>
      </c>
      <c r="AG2275" s="196">
        <f t="shared" si="140"/>
        <v>0.26599</v>
      </c>
    </row>
    <row r="2276" spans="1:33" s="23" customFormat="1" x14ac:dyDescent="0.25">
      <c r="A2276" s="1">
        <v>1943</v>
      </c>
      <c r="B2276" s="1" t="s">
        <v>23</v>
      </c>
      <c r="C2276" s="1" t="str">
        <f t="shared" si="141"/>
        <v>1943PE</v>
      </c>
      <c r="D2276" s="1" t="s">
        <v>57</v>
      </c>
      <c r="E2276" s="1" t="str">
        <f t="shared" si="142"/>
        <v>1943PEC&amp;D</v>
      </c>
      <c r="F2276" s="274">
        <v>0</v>
      </c>
      <c r="G2276" s="274">
        <v>1.0829999999999999E-2</v>
      </c>
      <c r="H2276" s="274">
        <v>0</v>
      </c>
      <c r="I2276" s="274">
        <v>0.31966</v>
      </c>
      <c r="J2276" s="274">
        <v>0</v>
      </c>
      <c r="K2276" s="274">
        <v>0</v>
      </c>
      <c r="L2276" s="274">
        <v>0</v>
      </c>
      <c r="M2276" s="274">
        <v>0</v>
      </c>
      <c r="N2276" s="274">
        <v>0</v>
      </c>
      <c r="O2276" s="274">
        <v>0</v>
      </c>
      <c r="P2276" s="274">
        <v>0</v>
      </c>
      <c r="Q2276" s="274">
        <v>0</v>
      </c>
      <c r="R2276" s="274">
        <v>0</v>
      </c>
      <c r="S2276" s="274">
        <v>0</v>
      </c>
      <c r="T2276" s="274">
        <v>0.29006999999999999</v>
      </c>
      <c r="U2276" s="274">
        <v>0</v>
      </c>
      <c r="V2276" s="274">
        <v>0</v>
      </c>
      <c r="W2276" s="274">
        <v>4.0879999999999972E-2</v>
      </c>
      <c r="X2276" s="274">
        <v>0</v>
      </c>
      <c r="Y2276" s="274">
        <v>0</v>
      </c>
      <c r="Z2276" s="274">
        <v>0</v>
      </c>
      <c r="AA2276" s="274">
        <v>0</v>
      </c>
      <c r="AB2276" s="274">
        <v>0.15045</v>
      </c>
      <c r="AC2276" s="274">
        <v>7.0800000000000002E-2</v>
      </c>
      <c r="AD2276" s="274">
        <v>0.11731000000000003</v>
      </c>
      <c r="AE2276" s="274">
        <v>0</v>
      </c>
      <c r="AF2276" s="272">
        <f t="shared" si="143"/>
        <v>1</v>
      </c>
      <c r="AG2276" s="196">
        <f t="shared" si="140"/>
        <v>0.66950999999999994</v>
      </c>
    </row>
    <row r="2277" spans="1:33" s="23" customFormat="1" x14ac:dyDescent="0.25">
      <c r="A2277" s="1">
        <v>1943</v>
      </c>
      <c r="B2277" s="1" t="s">
        <v>23</v>
      </c>
      <c r="C2277" s="1" t="str">
        <f t="shared" si="141"/>
        <v>1943PE</v>
      </c>
      <c r="D2277" s="1" t="s">
        <v>56</v>
      </c>
      <c r="E2277" s="1" t="str">
        <f t="shared" si="142"/>
        <v>1943PEICI</v>
      </c>
      <c r="F2277" s="196">
        <v>0.12182999999999999</v>
      </c>
      <c r="G2277" s="196">
        <v>0.4264</v>
      </c>
      <c r="H2277" s="196">
        <v>0</v>
      </c>
      <c r="I2277" s="196">
        <v>2.4369999999999999E-2</v>
      </c>
      <c r="J2277" s="196">
        <v>0.1066</v>
      </c>
      <c r="K2277" s="196">
        <v>0</v>
      </c>
      <c r="L2277" s="196">
        <v>0</v>
      </c>
      <c r="M2277" s="196">
        <v>3.0499999999999998E-3</v>
      </c>
      <c r="N2277" s="196">
        <v>6.0899999999999999E-3</v>
      </c>
      <c r="O2277" s="196">
        <v>4.061E-2</v>
      </c>
      <c r="P2277" s="196">
        <v>5.0599999999998979E-3</v>
      </c>
      <c r="Q2277" s="196">
        <v>0</v>
      </c>
      <c r="R2277" s="196">
        <v>0</v>
      </c>
      <c r="S2277" s="196">
        <v>1.0199999999999999E-3</v>
      </c>
      <c r="T2277" s="196">
        <v>0</v>
      </c>
      <c r="U2277" s="196">
        <v>7.11E-3</v>
      </c>
      <c r="V2277" s="196">
        <v>8.1200000000000005E-3</v>
      </c>
      <c r="W2277" s="196">
        <v>8.1220000000000001E-2</v>
      </c>
      <c r="X2277" s="196">
        <v>6.0909999999999999E-2</v>
      </c>
      <c r="Y2277" s="196">
        <v>0.10152</v>
      </c>
      <c r="Z2277" s="196">
        <v>6.0899999999999999E-3</v>
      </c>
      <c r="AA2277" s="196">
        <v>0</v>
      </c>
      <c r="AB2277" s="196">
        <v>0</v>
      </c>
      <c r="AC2277" s="196">
        <v>0</v>
      </c>
      <c r="AD2277" s="196">
        <v>0</v>
      </c>
      <c r="AE2277" s="196">
        <v>0</v>
      </c>
      <c r="AF2277" s="272">
        <f t="shared" si="143"/>
        <v>1</v>
      </c>
      <c r="AG2277" s="196">
        <f t="shared" si="140"/>
        <v>0.26599</v>
      </c>
    </row>
    <row r="2278" spans="1:33" s="23" customFormat="1" x14ac:dyDescent="0.25">
      <c r="A2278" s="1">
        <v>1943</v>
      </c>
      <c r="B2278" s="1" t="s">
        <v>23</v>
      </c>
      <c r="C2278" s="1" t="str">
        <f t="shared" si="141"/>
        <v>1943PE</v>
      </c>
      <c r="D2278" s="1" t="s">
        <v>58</v>
      </c>
      <c r="E2278" s="1" t="str">
        <f t="shared" si="142"/>
        <v>1943PEResidential</v>
      </c>
      <c r="F2278" s="196">
        <v>0.12182999999999999</v>
      </c>
      <c r="G2278" s="196">
        <v>0.4264</v>
      </c>
      <c r="H2278" s="196">
        <v>0</v>
      </c>
      <c r="I2278" s="196">
        <v>2.4369999999999999E-2</v>
      </c>
      <c r="J2278" s="196">
        <v>0.1066</v>
      </c>
      <c r="K2278" s="196">
        <v>0</v>
      </c>
      <c r="L2278" s="196">
        <v>0</v>
      </c>
      <c r="M2278" s="196">
        <v>3.0499999999999998E-3</v>
      </c>
      <c r="N2278" s="196">
        <v>6.0899999999999999E-3</v>
      </c>
      <c r="O2278" s="196">
        <v>4.061E-2</v>
      </c>
      <c r="P2278" s="196">
        <v>5.0599999999998979E-3</v>
      </c>
      <c r="Q2278" s="196">
        <v>0</v>
      </c>
      <c r="R2278" s="196">
        <v>0</v>
      </c>
      <c r="S2278" s="196">
        <v>1.0199999999999999E-3</v>
      </c>
      <c r="T2278" s="196">
        <v>0</v>
      </c>
      <c r="U2278" s="196">
        <v>7.11E-3</v>
      </c>
      <c r="V2278" s="196">
        <v>8.1200000000000005E-3</v>
      </c>
      <c r="W2278" s="196">
        <v>8.1220000000000001E-2</v>
      </c>
      <c r="X2278" s="196">
        <v>6.0909999999999999E-2</v>
      </c>
      <c r="Y2278" s="197">
        <v>0.10152</v>
      </c>
      <c r="Z2278" s="196">
        <v>6.0899999999999999E-3</v>
      </c>
      <c r="AA2278" s="196">
        <v>0</v>
      </c>
      <c r="AB2278" s="196">
        <v>0</v>
      </c>
      <c r="AC2278" s="196">
        <v>0</v>
      </c>
      <c r="AD2278" s="196">
        <v>0</v>
      </c>
      <c r="AE2278" s="196">
        <v>0</v>
      </c>
      <c r="AF2278" s="272">
        <f t="shared" si="143"/>
        <v>1</v>
      </c>
      <c r="AG2278" s="196">
        <f t="shared" ref="AG2278:AG2341" si="144">SUM(S2278:AE2278)</f>
        <v>0.26599</v>
      </c>
    </row>
    <row r="2279" spans="1:33" s="23" customFormat="1" x14ac:dyDescent="0.25">
      <c r="A2279" s="1">
        <v>1944</v>
      </c>
      <c r="B2279" s="1" t="s">
        <v>23</v>
      </c>
      <c r="C2279" s="1" t="str">
        <f t="shared" si="141"/>
        <v>1944PE</v>
      </c>
      <c r="D2279" s="1" t="s">
        <v>57</v>
      </c>
      <c r="E2279" s="1" t="str">
        <f t="shared" si="142"/>
        <v>1944PEC&amp;D</v>
      </c>
      <c r="F2279" s="274">
        <v>0</v>
      </c>
      <c r="G2279" s="274">
        <v>1.0829999999999999E-2</v>
      </c>
      <c r="H2279" s="274">
        <v>0</v>
      </c>
      <c r="I2279" s="274">
        <v>0.31966</v>
      </c>
      <c r="J2279" s="274">
        <v>0</v>
      </c>
      <c r="K2279" s="274">
        <v>0</v>
      </c>
      <c r="L2279" s="274">
        <v>0</v>
      </c>
      <c r="M2279" s="274">
        <v>0</v>
      </c>
      <c r="N2279" s="274">
        <v>0</v>
      </c>
      <c r="O2279" s="274">
        <v>0</v>
      </c>
      <c r="P2279" s="274">
        <v>0</v>
      </c>
      <c r="Q2279" s="274">
        <v>0</v>
      </c>
      <c r="R2279" s="274">
        <v>0</v>
      </c>
      <c r="S2279" s="274">
        <v>0</v>
      </c>
      <c r="T2279" s="274">
        <v>0.29006999999999999</v>
      </c>
      <c r="U2279" s="274">
        <v>0</v>
      </c>
      <c r="V2279" s="274">
        <v>0</v>
      </c>
      <c r="W2279" s="274">
        <v>4.0879999999999972E-2</v>
      </c>
      <c r="X2279" s="274">
        <v>0</v>
      </c>
      <c r="Y2279" s="274">
        <v>0</v>
      </c>
      <c r="Z2279" s="274">
        <v>0</v>
      </c>
      <c r="AA2279" s="274">
        <v>0</v>
      </c>
      <c r="AB2279" s="274">
        <v>0.15045</v>
      </c>
      <c r="AC2279" s="274">
        <v>7.0800000000000002E-2</v>
      </c>
      <c r="AD2279" s="274">
        <v>0.11731000000000003</v>
      </c>
      <c r="AE2279" s="274">
        <v>0</v>
      </c>
      <c r="AF2279" s="272">
        <f t="shared" si="143"/>
        <v>1</v>
      </c>
      <c r="AG2279" s="196">
        <f t="shared" si="144"/>
        <v>0.66950999999999994</v>
      </c>
    </row>
    <row r="2280" spans="1:33" s="23" customFormat="1" x14ac:dyDescent="0.25">
      <c r="A2280" s="1">
        <v>1944</v>
      </c>
      <c r="B2280" s="1" t="s">
        <v>23</v>
      </c>
      <c r="C2280" s="1" t="str">
        <f t="shared" si="141"/>
        <v>1944PE</v>
      </c>
      <c r="D2280" s="1" t="s">
        <v>56</v>
      </c>
      <c r="E2280" s="1" t="str">
        <f t="shared" si="142"/>
        <v>1944PEICI</v>
      </c>
      <c r="F2280" s="196">
        <v>0.12182999999999999</v>
      </c>
      <c r="G2280" s="196">
        <v>0.4264</v>
      </c>
      <c r="H2280" s="196">
        <v>0</v>
      </c>
      <c r="I2280" s="196">
        <v>2.4369999999999999E-2</v>
      </c>
      <c r="J2280" s="196">
        <v>0.1066</v>
      </c>
      <c r="K2280" s="196">
        <v>0</v>
      </c>
      <c r="L2280" s="196">
        <v>0</v>
      </c>
      <c r="M2280" s="196">
        <v>3.0499999999999998E-3</v>
      </c>
      <c r="N2280" s="196">
        <v>6.0899999999999999E-3</v>
      </c>
      <c r="O2280" s="196">
        <v>4.061E-2</v>
      </c>
      <c r="P2280" s="196">
        <v>5.0599999999998979E-3</v>
      </c>
      <c r="Q2280" s="196">
        <v>0</v>
      </c>
      <c r="R2280" s="196">
        <v>0</v>
      </c>
      <c r="S2280" s="196">
        <v>1.0199999999999999E-3</v>
      </c>
      <c r="T2280" s="196">
        <v>0</v>
      </c>
      <c r="U2280" s="196">
        <v>7.11E-3</v>
      </c>
      <c r="V2280" s="196">
        <v>8.1200000000000005E-3</v>
      </c>
      <c r="W2280" s="196">
        <v>8.1220000000000001E-2</v>
      </c>
      <c r="X2280" s="196">
        <v>6.0909999999999999E-2</v>
      </c>
      <c r="Y2280" s="196">
        <v>0.10152</v>
      </c>
      <c r="Z2280" s="196">
        <v>6.0899999999999999E-3</v>
      </c>
      <c r="AA2280" s="196">
        <v>0</v>
      </c>
      <c r="AB2280" s="196">
        <v>0</v>
      </c>
      <c r="AC2280" s="196">
        <v>0</v>
      </c>
      <c r="AD2280" s="196">
        <v>0</v>
      </c>
      <c r="AE2280" s="196">
        <v>0</v>
      </c>
      <c r="AF2280" s="272">
        <f t="shared" si="143"/>
        <v>1</v>
      </c>
      <c r="AG2280" s="196">
        <f t="shared" si="144"/>
        <v>0.26599</v>
      </c>
    </row>
    <row r="2281" spans="1:33" s="23" customFormat="1" x14ac:dyDescent="0.25">
      <c r="A2281" s="1">
        <v>1944</v>
      </c>
      <c r="B2281" s="1" t="s">
        <v>23</v>
      </c>
      <c r="C2281" s="1" t="str">
        <f t="shared" si="141"/>
        <v>1944PE</v>
      </c>
      <c r="D2281" s="1" t="s">
        <v>58</v>
      </c>
      <c r="E2281" s="1" t="str">
        <f t="shared" si="142"/>
        <v>1944PEResidential</v>
      </c>
      <c r="F2281" s="196">
        <v>0.12182999999999999</v>
      </c>
      <c r="G2281" s="196">
        <v>0.4264</v>
      </c>
      <c r="H2281" s="196">
        <v>0</v>
      </c>
      <c r="I2281" s="196">
        <v>2.4369999999999999E-2</v>
      </c>
      <c r="J2281" s="196">
        <v>0.1066</v>
      </c>
      <c r="K2281" s="196">
        <v>0</v>
      </c>
      <c r="L2281" s="196">
        <v>0</v>
      </c>
      <c r="M2281" s="196">
        <v>3.0499999999999998E-3</v>
      </c>
      <c r="N2281" s="196">
        <v>6.0899999999999999E-3</v>
      </c>
      <c r="O2281" s="196">
        <v>4.061E-2</v>
      </c>
      <c r="P2281" s="196">
        <v>5.0599999999998979E-3</v>
      </c>
      <c r="Q2281" s="196">
        <v>0</v>
      </c>
      <c r="R2281" s="196">
        <v>0</v>
      </c>
      <c r="S2281" s="196">
        <v>1.0199999999999999E-3</v>
      </c>
      <c r="T2281" s="196">
        <v>0</v>
      </c>
      <c r="U2281" s="196">
        <v>7.11E-3</v>
      </c>
      <c r="V2281" s="196">
        <v>8.1200000000000005E-3</v>
      </c>
      <c r="W2281" s="196">
        <v>8.1220000000000001E-2</v>
      </c>
      <c r="X2281" s="196">
        <v>6.0909999999999999E-2</v>
      </c>
      <c r="Y2281" s="196">
        <v>0.10152</v>
      </c>
      <c r="Z2281" s="196">
        <v>6.0899999999999999E-3</v>
      </c>
      <c r="AA2281" s="196">
        <v>0</v>
      </c>
      <c r="AB2281" s="196">
        <v>0</v>
      </c>
      <c r="AC2281" s="196">
        <v>0</v>
      </c>
      <c r="AD2281" s="196">
        <v>0</v>
      </c>
      <c r="AE2281" s="196">
        <v>0</v>
      </c>
      <c r="AF2281" s="272">
        <f t="shared" si="143"/>
        <v>1</v>
      </c>
      <c r="AG2281" s="196">
        <f t="shared" si="144"/>
        <v>0.26599</v>
      </c>
    </row>
    <row r="2282" spans="1:33" s="23" customFormat="1" x14ac:dyDescent="0.25">
      <c r="A2282" s="1">
        <v>1945</v>
      </c>
      <c r="B2282" s="1" t="s">
        <v>23</v>
      </c>
      <c r="C2282" s="1" t="str">
        <f t="shared" si="141"/>
        <v>1945PE</v>
      </c>
      <c r="D2282" s="1" t="s">
        <v>57</v>
      </c>
      <c r="E2282" s="1" t="str">
        <f t="shared" si="142"/>
        <v>1945PEC&amp;D</v>
      </c>
      <c r="F2282" s="274">
        <v>0</v>
      </c>
      <c r="G2282" s="274">
        <v>1.0829999999999999E-2</v>
      </c>
      <c r="H2282" s="274">
        <v>0</v>
      </c>
      <c r="I2282" s="274">
        <v>0.31966</v>
      </c>
      <c r="J2282" s="274">
        <v>0</v>
      </c>
      <c r="K2282" s="274">
        <v>0</v>
      </c>
      <c r="L2282" s="274">
        <v>0</v>
      </c>
      <c r="M2282" s="274">
        <v>0</v>
      </c>
      <c r="N2282" s="274">
        <v>0</v>
      </c>
      <c r="O2282" s="274">
        <v>0</v>
      </c>
      <c r="P2282" s="274">
        <v>0</v>
      </c>
      <c r="Q2282" s="274">
        <v>0</v>
      </c>
      <c r="R2282" s="274">
        <v>0</v>
      </c>
      <c r="S2282" s="274">
        <v>0</v>
      </c>
      <c r="T2282" s="274">
        <v>0.29006999999999999</v>
      </c>
      <c r="U2282" s="274">
        <v>0</v>
      </c>
      <c r="V2282" s="274">
        <v>0</v>
      </c>
      <c r="W2282" s="274">
        <v>4.0879999999999972E-2</v>
      </c>
      <c r="X2282" s="274">
        <v>0</v>
      </c>
      <c r="Y2282" s="274">
        <v>0</v>
      </c>
      <c r="Z2282" s="274">
        <v>0</v>
      </c>
      <c r="AA2282" s="274">
        <v>0</v>
      </c>
      <c r="AB2282" s="274">
        <v>0.15045</v>
      </c>
      <c r="AC2282" s="274">
        <v>7.0800000000000002E-2</v>
      </c>
      <c r="AD2282" s="274">
        <v>0.11731000000000003</v>
      </c>
      <c r="AE2282" s="274">
        <v>0</v>
      </c>
      <c r="AF2282" s="272">
        <f t="shared" si="143"/>
        <v>1</v>
      </c>
      <c r="AG2282" s="196">
        <f t="shared" si="144"/>
        <v>0.66950999999999994</v>
      </c>
    </row>
    <row r="2283" spans="1:33" s="23" customFormat="1" x14ac:dyDescent="0.25">
      <c r="A2283" s="1">
        <v>1945</v>
      </c>
      <c r="B2283" s="1" t="s">
        <v>23</v>
      </c>
      <c r="C2283" s="1" t="str">
        <f t="shared" si="141"/>
        <v>1945PE</v>
      </c>
      <c r="D2283" s="1" t="s">
        <v>56</v>
      </c>
      <c r="E2283" s="1" t="str">
        <f t="shared" si="142"/>
        <v>1945PEICI</v>
      </c>
      <c r="F2283" s="196">
        <v>0.12182999999999999</v>
      </c>
      <c r="G2283" s="196">
        <v>0.4264</v>
      </c>
      <c r="H2283" s="196">
        <v>0</v>
      </c>
      <c r="I2283" s="196">
        <v>2.4369999999999999E-2</v>
      </c>
      <c r="J2283" s="196">
        <v>0.1066</v>
      </c>
      <c r="K2283" s="196">
        <v>0</v>
      </c>
      <c r="L2283" s="196">
        <v>0</v>
      </c>
      <c r="M2283" s="196">
        <v>3.0499999999999998E-3</v>
      </c>
      <c r="N2283" s="196">
        <v>6.0899999999999999E-3</v>
      </c>
      <c r="O2283" s="196">
        <v>4.061E-2</v>
      </c>
      <c r="P2283" s="196">
        <v>5.0599999999998979E-3</v>
      </c>
      <c r="Q2283" s="196">
        <v>0</v>
      </c>
      <c r="R2283" s="196">
        <v>0</v>
      </c>
      <c r="S2283" s="196">
        <v>1.0199999999999999E-3</v>
      </c>
      <c r="T2283" s="196">
        <v>0</v>
      </c>
      <c r="U2283" s="196">
        <v>7.11E-3</v>
      </c>
      <c r="V2283" s="196">
        <v>8.1200000000000005E-3</v>
      </c>
      <c r="W2283" s="196">
        <v>8.1220000000000001E-2</v>
      </c>
      <c r="X2283" s="196">
        <v>6.0909999999999999E-2</v>
      </c>
      <c r="Y2283" s="197">
        <v>0.10152</v>
      </c>
      <c r="Z2283" s="196">
        <v>6.0899999999999999E-3</v>
      </c>
      <c r="AA2283" s="196">
        <v>0</v>
      </c>
      <c r="AB2283" s="196">
        <v>0</v>
      </c>
      <c r="AC2283" s="196">
        <v>0</v>
      </c>
      <c r="AD2283" s="196">
        <v>0</v>
      </c>
      <c r="AE2283" s="196">
        <v>0</v>
      </c>
      <c r="AF2283" s="272">
        <f t="shared" si="143"/>
        <v>1</v>
      </c>
      <c r="AG2283" s="196">
        <f t="shared" si="144"/>
        <v>0.26599</v>
      </c>
    </row>
    <row r="2284" spans="1:33" s="23" customFormat="1" x14ac:dyDescent="0.25">
      <c r="A2284" s="1">
        <v>1945</v>
      </c>
      <c r="B2284" s="1" t="s">
        <v>23</v>
      </c>
      <c r="C2284" s="1" t="str">
        <f t="shared" si="141"/>
        <v>1945PE</v>
      </c>
      <c r="D2284" s="1" t="s">
        <v>58</v>
      </c>
      <c r="E2284" s="1" t="str">
        <f t="shared" si="142"/>
        <v>1945PEResidential</v>
      </c>
      <c r="F2284" s="196">
        <v>0.12182999999999999</v>
      </c>
      <c r="G2284" s="196">
        <v>0.4264</v>
      </c>
      <c r="H2284" s="196">
        <v>0</v>
      </c>
      <c r="I2284" s="196">
        <v>2.4369999999999999E-2</v>
      </c>
      <c r="J2284" s="196">
        <v>0.1066</v>
      </c>
      <c r="K2284" s="196">
        <v>0</v>
      </c>
      <c r="L2284" s="196">
        <v>0</v>
      </c>
      <c r="M2284" s="196">
        <v>3.0499999999999998E-3</v>
      </c>
      <c r="N2284" s="196">
        <v>6.0899999999999999E-3</v>
      </c>
      <c r="O2284" s="196">
        <v>4.061E-2</v>
      </c>
      <c r="P2284" s="196">
        <v>5.0599999999998979E-3</v>
      </c>
      <c r="Q2284" s="196">
        <v>0</v>
      </c>
      <c r="R2284" s="196">
        <v>0</v>
      </c>
      <c r="S2284" s="196">
        <v>1.0199999999999999E-3</v>
      </c>
      <c r="T2284" s="196">
        <v>0</v>
      </c>
      <c r="U2284" s="196">
        <v>7.11E-3</v>
      </c>
      <c r="V2284" s="196">
        <v>8.1200000000000005E-3</v>
      </c>
      <c r="W2284" s="196">
        <v>8.1220000000000001E-2</v>
      </c>
      <c r="X2284" s="196">
        <v>6.0909999999999999E-2</v>
      </c>
      <c r="Y2284" s="196">
        <v>0.10152</v>
      </c>
      <c r="Z2284" s="196">
        <v>6.0899999999999999E-3</v>
      </c>
      <c r="AA2284" s="196">
        <v>0</v>
      </c>
      <c r="AB2284" s="196">
        <v>0</v>
      </c>
      <c r="AC2284" s="196">
        <v>0</v>
      </c>
      <c r="AD2284" s="196">
        <v>0</v>
      </c>
      <c r="AE2284" s="196">
        <v>0</v>
      </c>
      <c r="AF2284" s="272">
        <f t="shared" si="143"/>
        <v>1</v>
      </c>
      <c r="AG2284" s="196">
        <f t="shared" si="144"/>
        <v>0.26599</v>
      </c>
    </row>
    <row r="2285" spans="1:33" s="23" customFormat="1" x14ac:dyDescent="0.25">
      <c r="A2285" s="1">
        <v>1946</v>
      </c>
      <c r="B2285" s="1" t="s">
        <v>23</v>
      </c>
      <c r="C2285" s="1" t="str">
        <f t="shared" si="141"/>
        <v>1946PE</v>
      </c>
      <c r="D2285" s="1" t="s">
        <v>57</v>
      </c>
      <c r="E2285" s="1" t="str">
        <f t="shared" si="142"/>
        <v>1946PEC&amp;D</v>
      </c>
      <c r="F2285" s="274">
        <v>0</v>
      </c>
      <c r="G2285" s="274">
        <v>1.0829999999999999E-2</v>
      </c>
      <c r="H2285" s="274">
        <v>0</v>
      </c>
      <c r="I2285" s="274">
        <v>0.31966</v>
      </c>
      <c r="J2285" s="274">
        <v>0</v>
      </c>
      <c r="K2285" s="274">
        <v>0</v>
      </c>
      <c r="L2285" s="274">
        <v>0</v>
      </c>
      <c r="M2285" s="274">
        <v>0</v>
      </c>
      <c r="N2285" s="274">
        <v>0</v>
      </c>
      <c r="O2285" s="274">
        <v>0</v>
      </c>
      <c r="P2285" s="274">
        <v>0</v>
      </c>
      <c r="Q2285" s="274">
        <v>0</v>
      </c>
      <c r="R2285" s="274">
        <v>0</v>
      </c>
      <c r="S2285" s="274">
        <v>0</v>
      </c>
      <c r="T2285" s="274">
        <v>0.29006999999999999</v>
      </c>
      <c r="U2285" s="274">
        <v>0</v>
      </c>
      <c r="V2285" s="274">
        <v>0</v>
      </c>
      <c r="W2285" s="274">
        <v>4.0879999999999972E-2</v>
      </c>
      <c r="X2285" s="274">
        <v>0</v>
      </c>
      <c r="Y2285" s="274">
        <v>0</v>
      </c>
      <c r="Z2285" s="274">
        <v>0</v>
      </c>
      <c r="AA2285" s="274">
        <v>0</v>
      </c>
      <c r="AB2285" s="274">
        <v>0.15045</v>
      </c>
      <c r="AC2285" s="274">
        <v>7.0800000000000002E-2</v>
      </c>
      <c r="AD2285" s="274">
        <v>0.11731000000000003</v>
      </c>
      <c r="AE2285" s="274">
        <v>0</v>
      </c>
      <c r="AF2285" s="272">
        <f t="shared" si="143"/>
        <v>1</v>
      </c>
      <c r="AG2285" s="196">
        <f t="shared" si="144"/>
        <v>0.66950999999999994</v>
      </c>
    </row>
    <row r="2286" spans="1:33" s="23" customFormat="1" x14ac:dyDescent="0.25">
      <c r="A2286" s="1">
        <v>1946</v>
      </c>
      <c r="B2286" s="1" t="s">
        <v>23</v>
      </c>
      <c r="C2286" s="1" t="str">
        <f t="shared" si="141"/>
        <v>1946PE</v>
      </c>
      <c r="D2286" s="1" t="s">
        <v>56</v>
      </c>
      <c r="E2286" s="1" t="str">
        <f t="shared" si="142"/>
        <v>1946PEICI</v>
      </c>
      <c r="F2286" s="196">
        <v>0.12182999999999999</v>
      </c>
      <c r="G2286" s="196">
        <v>0.4264</v>
      </c>
      <c r="H2286" s="196">
        <v>0</v>
      </c>
      <c r="I2286" s="196">
        <v>2.4369999999999999E-2</v>
      </c>
      <c r="J2286" s="196">
        <v>0.1066</v>
      </c>
      <c r="K2286" s="196">
        <v>0</v>
      </c>
      <c r="L2286" s="196">
        <v>0</v>
      </c>
      <c r="M2286" s="196">
        <v>3.0499999999999998E-3</v>
      </c>
      <c r="N2286" s="196">
        <v>6.0899999999999999E-3</v>
      </c>
      <c r="O2286" s="196">
        <v>4.061E-2</v>
      </c>
      <c r="P2286" s="196">
        <v>5.0599999999998979E-3</v>
      </c>
      <c r="Q2286" s="196">
        <v>0</v>
      </c>
      <c r="R2286" s="196">
        <v>0</v>
      </c>
      <c r="S2286" s="196">
        <v>1.0199999999999999E-3</v>
      </c>
      <c r="T2286" s="196">
        <v>0</v>
      </c>
      <c r="U2286" s="196">
        <v>7.11E-3</v>
      </c>
      <c r="V2286" s="196">
        <v>8.1200000000000005E-3</v>
      </c>
      <c r="W2286" s="196">
        <v>8.1220000000000001E-2</v>
      </c>
      <c r="X2286" s="196">
        <v>6.0909999999999999E-2</v>
      </c>
      <c r="Y2286" s="196">
        <v>0.10152</v>
      </c>
      <c r="Z2286" s="196">
        <v>6.0899999999999999E-3</v>
      </c>
      <c r="AA2286" s="196">
        <v>0</v>
      </c>
      <c r="AB2286" s="196">
        <v>0</v>
      </c>
      <c r="AC2286" s="196">
        <v>0</v>
      </c>
      <c r="AD2286" s="196">
        <v>0</v>
      </c>
      <c r="AE2286" s="196">
        <v>0</v>
      </c>
      <c r="AF2286" s="272">
        <f t="shared" si="143"/>
        <v>1</v>
      </c>
      <c r="AG2286" s="196">
        <f t="shared" si="144"/>
        <v>0.26599</v>
      </c>
    </row>
    <row r="2287" spans="1:33" s="23" customFormat="1" x14ac:dyDescent="0.25">
      <c r="A2287" s="1">
        <v>1946</v>
      </c>
      <c r="B2287" s="1" t="s">
        <v>23</v>
      </c>
      <c r="C2287" s="1" t="str">
        <f t="shared" si="141"/>
        <v>1946PE</v>
      </c>
      <c r="D2287" s="1" t="s">
        <v>58</v>
      </c>
      <c r="E2287" s="1" t="str">
        <f t="shared" si="142"/>
        <v>1946PEResidential</v>
      </c>
      <c r="F2287" s="196">
        <v>0.12182999999999999</v>
      </c>
      <c r="G2287" s="196">
        <v>0.4264</v>
      </c>
      <c r="H2287" s="196">
        <v>0</v>
      </c>
      <c r="I2287" s="196">
        <v>2.4369999999999999E-2</v>
      </c>
      <c r="J2287" s="196">
        <v>0.1066</v>
      </c>
      <c r="K2287" s="196">
        <v>0</v>
      </c>
      <c r="L2287" s="196">
        <v>0</v>
      </c>
      <c r="M2287" s="196">
        <v>3.0499999999999998E-3</v>
      </c>
      <c r="N2287" s="196">
        <v>6.0899999999999999E-3</v>
      </c>
      <c r="O2287" s="196">
        <v>4.061E-2</v>
      </c>
      <c r="P2287" s="196">
        <v>5.0599999999998979E-3</v>
      </c>
      <c r="Q2287" s="196">
        <v>0</v>
      </c>
      <c r="R2287" s="196">
        <v>0</v>
      </c>
      <c r="S2287" s="196">
        <v>1.0199999999999999E-3</v>
      </c>
      <c r="T2287" s="196">
        <v>0</v>
      </c>
      <c r="U2287" s="196">
        <v>7.11E-3</v>
      </c>
      <c r="V2287" s="196">
        <v>8.1200000000000005E-3</v>
      </c>
      <c r="W2287" s="196">
        <v>8.1220000000000001E-2</v>
      </c>
      <c r="X2287" s="196">
        <v>6.0909999999999999E-2</v>
      </c>
      <c r="Y2287" s="197">
        <v>0.10152</v>
      </c>
      <c r="Z2287" s="196">
        <v>6.0899999999999999E-3</v>
      </c>
      <c r="AA2287" s="196">
        <v>0</v>
      </c>
      <c r="AB2287" s="196">
        <v>0</v>
      </c>
      <c r="AC2287" s="196">
        <v>0</v>
      </c>
      <c r="AD2287" s="196">
        <v>0</v>
      </c>
      <c r="AE2287" s="196">
        <v>0</v>
      </c>
      <c r="AF2287" s="272">
        <f t="shared" si="143"/>
        <v>1</v>
      </c>
      <c r="AG2287" s="196">
        <f t="shared" si="144"/>
        <v>0.26599</v>
      </c>
    </row>
    <row r="2288" spans="1:33" s="23" customFormat="1" x14ac:dyDescent="0.25">
      <c r="A2288" s="1">
        <v>1947</v>
      </c>
      <c r="B2288" s="1" t="s">
        <v>23</v>
      </c>
      <c r="C2288" s="1" t="str">
        <f t="shared" si="141"/>
        <v>1947PE</v>
      </c>
      <c r="D2288" s="1" t="s">
        <v>57</v>
      </c>
      <c r="E2288" s="1" t="str">
        <f t="shared" si="142"/>
        <v>1947PEC&amp;D</v>
      </c>
      <c r="F2288" s="274">
        <v>0</v>
      </c>
      <c r="G2288" s="274">
        <v>1.0829999999999999E-2</v>
      </c>
      <c r="H2288" s="274">
        <v>0</v>
      </c>
      <c r="I2288" s="274">
        <v>0.31966</v>
      </c>
      <c r="J2288" s="274">
        <v>0</v>
      </c>
      <c r="K2288" s="274">
        <v>0</v>
      </c>
      <c r="L2288" s="274">
        <v>0</v>
      </c>
      <c r="M2288" s="274">
        <v>0</v>
      </c>
      <c r="N2288" s="274">
        <v>0</v>
      </c>
      <c r="O2288" s="274">
        <v>0</v>
      </c>
      <c r="P2288" s="274">
        <v>0</v>
      </c>
      <c r="Q2288" s="274">
        <v>0</v>
      </c>
      <c r="R2288" s="274">
        <v>0</v>
      </c>
      <c r="S2288" s="274">
        <v>0</v>
      </c>
      <c r="T2288" s="274">
        <v>0.29006999999999999</v>
      </c>
      <c r="U2288" s="274">
        <v>0</v>
      </c>
      <c r="V2288" s="274">
        <v>0</v>
      </c>
      <c r="W2288" s="274">
        <v>4.0879999999999972E-2</v>
      </c>
      <c r="X2288" s="274">
        <v>0</v>
      </c>
      <c r="Y2288" s="274">
        <v>0</v>
      </c>
      <c r="Z2288" s="274">
        <v>0</v>
      </c>
      <c r="AA2288" s="274">
        <v>0</v>
      </c>
      <c r="AB2288" s="274">
        <v>0.15045</v>
      </c>
      <c r="AC2288" s="274">
        <v>7.0800000000000002E-2</v>
      </c>
      <c r="AD2288" s="274">
        <v>0.11731000000000003</v>
      </c>
      <c r="AE2288" s="274">
        <v>0</v>
      </c>
      <c r="AF2288" s="272">
        <f t="shared" si="143"/>
        <v>1</v>
      </c>
      <c r="AG2288" s="196">
        <f t="shared" si="144"/>
        <v>0.66950999999999994</v>
      </c>
    </row>
    <row r="2289" spans="1:33" s="23" customFormat="1" x14ac:dyDescent="0.25">
      <c r="A2289" s="1">
        <v>1947</v>
      </c>
      <c r="B2289" s="1" t="s">
        <v>23</v>
      </c>
      <c r="C2289" s="1" t="str">
        <f t="shared" si="141"/>
        <v>1947PE</v>
      </c>
      <c r="D2289" s="1" t="s">
        <v>56</v>
      </c>
      <c r="E2289" s="1" t="str">
        <f t="shared" si="142"/>
        <v>1947PEICI</v>
      </c>
      <c r="F2289" s="196">
        <v>0.12182999999999999</v>
      </c>
      <c r="G2289" s="196">
        <v>0.4264</v>
      </c>
      <c r="H2289" s="196">
        <v>0</v>
      </c>
      <c r="I2289" s="196">
        <v>2.4369999999999999E-2</v>
      </c>
      <c r="J2289" s="196">
        <v>0.1066</v>
      </c>
      <c r="K2289" s="196">
        <v>0</v>
      </c>
      <c r="L2289" s="196">
        <v>0</v>
      </c>
      <c r="M2289" s="196">
        <v>3.0499999999999998E-3</v>
      </c>
      <c r="N2289" s="196">
        <v>6.0899999999999999E-3</v>
      </c>
      <c r="O2289" s="196">
        <v>4.061E-2</v>
      </c>
      <c r="P2289" s="196">
        <v>5.0599999999998979E-3</v>
      </c>
      <c r="Q2289" s="196">
        <v>0</v>
      </c>
      <c r="R2289" s="196">
        <v>0</v>
      </c>
      <c r="S2289" s="196">
        <v>1.0199999999999999E-3</v>
      </c>
      <c r="T2289" s="196">
        <v>0</v>
      </c>
      <c r="U2289" s="196">
        <v>7.11E-3</v>
      </c>
      <c r="V2289" s="196">
        <v>8.1200000000000005E-3</v>
      </c>
      <c r="W2289" s="196">
        <v>8.1220000000000001E-2</v>
      </c>
      <c r="X2289" s="196">
        <v>6.0909999999999999E-2</v>
      </c>
      <c r="Y2289" s="196">
        <v>0.10152</v>
      </c>
      <c r="Z2289" s="196">
        <v>6.0899999999999999E-3</v>
      </c>
      <c r="AA2289" s="196">
        <v>0</v>
      </c>
      <c r="AB2289" s="196">
        <v>0</v>
      </c>
      <c r="AC2289" s="196">
        <v>0</v>
      </c>
      <c r="AD2289" s="196">
        <v>0</v>
      </c>
      <c r="AE2289" s="196">
        <v>0</v>
      </c>
      <c r="AF2289" s="272">
        <f t="shared" si="143"/>
        <v>1</v>
      </c>
      <c r="AG2289" s="196">
        <f t="shared" si="144"/>
        <v>0.26599</v>
      </c>
    </row>
    <row r="2290" spans="1:33" s="23" customFormat="1" x14ac:dyDescent="0.25">
      <c r="A2290" s="1">
        <v>1947</v>
      </c>
      <c r="B2290" s="1" t="s">
        <v>23</v>
      </c>
      <c r="C2290" s="1" t="str">
        <f t="shared" si="141"/>
        <v>1947PE</v>
      </c>
      <c r="D2290" s="1" t="s">
        <v>58</v>
      </c>
      <c r="E2290" s="1" t="str">
        <f t="shared" si="142"/>
        <v>1947PEResidential</v>
      </c>
      <c r="F2290" s="196">
        <v>0.12182999999999999</v>
      </c>
      <c r="G2290" s="196">
        <v>0.4264</v>
      </c>
      <c r="H2290" s="196">
        <v>0</v>
      </c>
      <c r="I2290" s="196">
        <v>2.4369999999999999E-2</v>
      </c>
      <c r="J2290" s="196">
        <v>0.1066</v>
      </c>
      <c r="K2290" s="196">
        <v>0</v>
      </c>
      <c r="L2290" s="196">
        <v>0</v>
      </c>
      <c r="M2290" s="196">
        <v>3.0499999999999998E-3</v>
      </c>
      <c r="N2290" s="196">
        <v>6.0899999999999999E-3</v>
      </c>
      <c r="O2290" s="196">
        <v>4.061E-2</v>
      </c>
      <c r="P2290" s="196">
        <v>5.0599999999998979E-3</v>
      </c>
      <c r="Q2290" s="196">
        <v>0</v>
      </c>
      <c r="R2290" s="196">
        <v>0</v>
      </c>
      <c r="S2290" s="196">
        <v>1.0199999999999999E-3</v>
      </c>
      <c r="T2290" s="196">
        <v>0</v>
      </c>
      <c r="U2290" s="196">
        <v>7.11E-3</v>
      </c>
      <c r="V2290" s="196">
        <v>8.1200000000000005E-3</v>
      </c>
      <c r="W2290" s="196">
        <v>8.1220000000000001E-2</v>
      </c>
      <c r="X2290" s="196">
        <v>6.0909999999999999E-2</v>
      </c>
      <c r="Y2290" s="196">
        <v>0.10152</v>
      </c>
      <c r="Z2290" s="196">
        <v>6.0899999999999999E-3</v>
      </c>
      <c r="AA2290" s="196">
        <v>0</v>
      </c>
      <c r="AB2290" s="196">
        <v>0</v>
      </c>
      <c r="AC2290" s="196">
        <v>0</v>
      </c>
      <c r="AD2290" s="196">
        <v>0</v>
      </c>
      <c r="AE2290" s="196">
        <v>0</v>
      </c>
      <c r="AF2290" s="272">
        <f t="shared" si="143"/>
        <v>1</v>
      </c>
      <c r="AG2290" s="196">
        <f t="shared" si="144"/>
        <v>0.26599</v>
      </c>
    </row>
    <row r="2291" spans="1:33" s="23" customFormat="1" x14ac:dyDescent="0.25">
      <c r="A2291" s="1">
        <v>1948</v>
      </c>
      <c r="B2291" s="1" t="s">
        <v>23</v>
      </c>
      <c r="C2291" s="1" t="str">
        <f t="shared" si="141"/>
        <v>1948PE</v>
      </c>
      <c r="D2291" s="1" t="s">
        <v>57</v>
      </c>
      <c r="E2291" s="1" t="str">
        <f t="shared" si="142"/>
        <v>1948PEC&amp;D</v>
      </c>
      <c r="F2291" s="274">
        <v>0</v>
      </c>
      <c r="G2291" s="274">
        <v>1.0829999999999999E-2</v>
      </c>
      <c r="H2291" s="274">
        <v>0</v>
      </c>
      <c r="I2291" s="274">
        <v>0.31966</v>
      </c>
      <c r="J2291" s="274">
        <v>0</v>
      </c>
      <c r="K2291" s="274">
        <v>0</v>
      </c>
      <c r="L2291" s="274">
        <v>0</v>
      </c>
      <c r="M2291" s="274">
        <v>0</v>
      </c>
      <c r="N2291" s="274">
        <v>0</v>
      </c>
      <c r="O2291" s="274">
        <v>0</v>
      </c>
      <c r="P2291" s="274">
        <v>0</v>
      </c>
      <c r="Q2291" s="274">
        <v>0</v>
      </c>
      <c r="R2291" s="274">
        <v>0</v>
      </c>
      <c r="S2291" s="274">
        <v>0</v>
      </c>
      <c r="T2291" s="274">
        <v>0.29006999999999999</v>
      </c>
      <c r="U2291" s="274">
        <v>0</v>
      </c>
      <c r="V2291" s="274">
        <v>0</v>
      </c>
      <c r="W2291" s="274">
        <v>4.0879999999999972E-2</v>
      </c>
      <c r="X2291" s="274">
        <v>0</v>
      </c>
      <c r="Y2291" s="274">
        <v>0</v>
      </c>
      <c r="Z2291" s="274">
        <v>0</v>
      </c>
      <c r="AA2291" s="274">
        <v>0</v>
      </c>
      <c r="AB2291" s="274">
        <v>0.15045</v>
      </c>
      <c r="AC2291" s="274">
        <v>7.0800000000000002E-2</v>
      </c>
      <c r="AD2291" s="274">
        <v>0.11731000000000003</v>
      </c>
      <c r="AE2291" s="274">
        <v>0</v>
      </c>
      <c r="AF2291" s="272">
        <f t="shared" si="143"/>
        <v>1</v>
      </c>
      <c r="AG2291" s="196">
        <f t="shared" si="144"/>
        <v>0.66950999999999994</v>
      </c>
    </row>
    <row r="2292" spans="1:33" s="23" customFormat="1" x14ac:dyDescent="0.25">
      <c r="A2292" s="1">
        <v>1948</v>
      </c>
      <c r="B2292" s="1" t="s">
        <v>23</v>
      </c>
      <c r="C2292" s="1" t="str">
        <f t="shared" si="141"/>
        <v>1948PE</v>
      </c>
      <c r="D2292" s="1" t="s">
        <v>56</v>
      </c>
      <c r="E2292" s="1" t="str">
        <f t="shared" si="142"/>
        <v>1948PEICI</v>
      </c>
      <c r="F2292" s="196">
        <v>0.12182999999999999</v>
      </c>
      <c r="G2292" s="196">
        <v>0.4264</v>
      </c>
      <c r="H2292" s="196">
        <v>0</v>
      </c>
      <c r="I2292" s="196">
        <v>2.4369999999999999E-2</v>
      </c>
      <c r="J2292" s="196">
        <v>0.1066</v>
      </c>
      <c r="K2292" s="196">
        <v>0</v>
      </c>
      <c r="L2292" s="196">
        <v>0</v>
      </c>
      <c r="M2292" s="196">
        <v>3.0499999999999998E-3</v>
      </c>
      <c r="N2292" s="196">
        <v>6.0899999999999999E-3</v>
      </c>
      <c r="O2292" s="196">
        <v>4.061E-2</v>
      </c>
      <c r="P2292" s="196">
        <v>5.0599999999998979E-3</v>
      </c>
      <c r="Q2292" s="196">
        <v>0</v>
      </c>
      <c r="R2292" s="196">
        <v>0</v>
      </c>
      <c r="S2292" s="196">
        <v>1.0199999999999999E-3</v>
      </c>
      <c r="T2292" s="196">
        <v>0</v>
      </c>
      <c r="U2292" s="196">
        <v>7.11E-3</v>
      </c>
      <c r="V2292" s="196">
        <v>8.1200000000000005E-3</v>
      </c>
      <c r="W2292" s="196">
        <v>8.1220000000000001E-2</v>
      </c>
      <c r="X2292" s="196">
        <v>6.0909999999999999E-2</v>
      </c>
      <c r="Y2292" s="197">
        <v>0.10152</v>
      </c>
      <c r="Z2292" s="196">
        <v>6.0899999999999999E-3</v>
      </c>
      <c r="AA2292" s="196">
        <v>0</v>
      </c>
      <c r="AB2292" s="196">
        <v>0</v>
      </c>
      <c r="AC2292" s="196">
        <v>0</v>
      </c>
      <c r="AD2292" s="196">
        <v>0</v>
      </c>
      <c r="AE2292" s="196">
        <v>0</v>
      </c>
      <c r="AF2292" s="272">
        <f t="shared" si="143"/>
        <v>1</v>
      </c>
      <c r="AG2292" s="196">
        <f t="shared" si="144"/>
        <v>0.26599</v>
      </c>
    </row>
    <row r="2293" spans="1:33" s="23" customFormat="1" x14ac:dyDescent="0.25">
      <c r="A2293" s="1">
        <v>1948</v>
      </c>
      <c r="B2293" s="1" t="s">
        <v>23</v>
      </c>
      <c r="C2293" s="1" t="str">
        <f t="shared" si="141"/>
        <v>1948PE</v>
      </c>
      <c r="D2293" s="1" t="s">
        <v>58</v>
      </c>
      <c r="E2293" s="1" t="str">
        <f t="shared" si="142"/>
        <v>1948PEResidential</v>
      </c>
      <c r="F2293" s="196">
        <v>0.12182999999999999</v>
      </c>
      <c r="G2293" s="196">
        <v>0.4264</v>
      </c>
      <c r="H2293" s="196">
        <v>0</v>
      </c>
      <c r="I2293" s="196">
        <v>2.4369999999999999E-2</v>
      </c>
      <c r="J2293" s="196">
        <v>0.1066</v>
      </c>
      <c r="K2293" s="196">
        <v>0</v>
      </c>
      <c r="L2293" s="196">
        <v>0</v>
      </c>
      <c r="M2293" s="196">
        <v>3.0499999999999998E-3</v>
      </c>
      <c r="N2293" s="196">
        <v>6.0899999999999999E-3</v>
      </c>
      <c r="O2293" s="196">
        <v>4.061E-2</v>
      </c>
      <c r="P2293" s="196">
        <v>5.0599999999998979E-3</v>
      </c>
      <c r="Q2293" s="196">
        <v>0</v>
      </c>
      <c r="R2293" s="196">
        <v>0</v>
      </c>
      <c r="S2293" s="196">
        <v>1.0199999999999999E-3</v>
      </c>
      <c r="T2293" s="196">
        <v>0</v>
      </c>
      <c r="U2293" s="196">
        <v>7.11E-3</v>
      </c>
      <c r="V2293" s="196">
        <v>8.1200000000000005E-3</v>
      </c>
      <c r="W2293" s="196">
        <v>8.1220000000000001E-2</v>
      </c>
      <c r="X2293" s="196">
        <v>6.0909999999999999E-2</v>
      </c>
      <c r="Y2293" s="196">
        <v>0.10152</v>
      </c>
      <c r="Z2293" s="196">
        <v>6.0899999999999999E-3</v>
      </c>
      <c r="AA2293" s="196">
        <v>0</v>
      </c>
      <c r="AB2293" s="196">
        <v>0</v>
      </c>
      <c r="AC2293" s="196">
        <v>0</v>
      </c>
      <c r="AD2293" s="196">
        <v>0</v>
      </c>
      <c r="AE2293" s="196">
        <v>0</v>
      </c>
      <c r="AF2293" s="272">
        <f t="shared" si="143"/>
        <v>1</v>
      </c>
      <c r="AG2293" s="196">
        <f t="shared" si="144"/>
        <v>0.26599</v>
      </c>
    </row>
    <row r="2294" spans="1:33" s="23" customFormat="1" x14ac:dyDescent="0.25">
      <c r="A2294" s="1">
        <v>1949</v>
      </c>
      <c r="B2294" s="1" t="s">
        <v>23</v>
      </c>
      <c r="C2294" s="1" t="str">
        <f t="shared" si="141"/>
        <v>1949PE</v>
      </c>
      <c r="D2294" s="1" t="s">
        <v>57</v>
      </c>
      <c r="E2294" s="1" t="str">
        <f t="shared" si="142"/>
        <v>1949PEC&amp;D</v>
      </c>
      <c r="F2294" s="274">
        <v>0</v>
      </c>
      <c r="G2294" s="274">
        <v>1.0829999999999999E-2</v>
      </c>
      <c r="H2294" s="274">
        <v>0</v>
      </c>
      <c r="I2294" s="274">
        <v>0.31966</v>
      </c>
      <c r="J2294" s="274">
        <v>0</v>
      </c>
      <c r="K2294" s="274">
        <v>0</v>
      </c>
      <c r="L2294" s="274">
        <v>0</v>
      </c>
      <c r="M2294" s="274">
        <v>0</v>
      </c>
      <c r="N2294" s="274">
        <v>0</v>
      </c>
      <c r="O2294" s="274">
        <v>0</v>
      </c>
      <c r="P2294" s="274">
        <v>0</v>
      </c>
      <c r="Q2294" s="274">
        <v>0</v>
      </c>
      <c r="R2294" s="274">
        <v>0</v>
      </c>
      <c r="S2294" s="274">
        <v>0</v>
      </c>
      <c r="T2294" s="274">
        <v>0.29006999999999999</v>
      </c>
      <c r="U2294" s="274">
        <v>0</v>
      </c>
      <c r="V2294" s="274">
        <v>0</v>
      </c>
      <c r="W2294" s="274">
        <v>4.0879999999999972E-2</v>
      </c>
      <c r="X2294" s="274">
        <v>0</v>
      </c>
      <c r="Y2294" s="274">
        <v>0</v>
      </c>
      <c r="Z2294" s="274">
        <v>0</v>
      </c>
      <c r="AA2294" s="274">
        <v>0</v>
      </c>
      <c r="AB2294" s="274">
        <v>0.15045</v>
      </c>
      <c r="AC2294" s="274">
        <v>7.0800000000000002E-2</v>
      </c>
      <c r="AD2294" s="274">
        <v>0.11731000000000003</v>
      </c>
      <c r="AE2294" s="274">
        <v>0</v>
      </c>
      <c r="AF2294" s="272">
        <f t="shared" si="143"/>
        <v>1</v>
      </c>
      <c r="AG2294" s="196">
        <f t="shared" si="144"/>
        <v>0.66950999999999994</v>
      </c>
    </row>
    <row r="2295" spans="1:33" s="23" customFormat="1" x14ac:dyDescent="0.25">
      <c r="A2295" s="1">
        <v>1949</v>
      </c>
      <c r="B2295" s="1" t="s">
        <v>23</v>
      </c>
      <c r="C2295" s="1" t="str">
        <f t="shared" si="141"/>
        <v>1949PE</v>
      </c>
      <c r="D2295" s="1" t="s">
        <v>56</v>
      </c>
      <c r="E2295" s="1" t="str">
        <f t="shared" si="142"/>
        <v>1949PEICI</v>
      </c>
      <c r="F2295" s="196">
        <v>0.12182999999999999</v>
      </c>
      <c r="G2295" s="196">
        <v>0.4264</v>
      </c>
      <c r="H2295" s="196">
        <v>0</v>
      </c>
      <c r="I2295" s="196">
        <v>2.4369999999999999E-2</v>
      </c>
      <c r="J2295" s="196">
        <v>0.1066</v>
      </c>
      <c r="K2295" s="196">
        <v>0</v>
      </c>
      <c r="L2295" s="196">
        <v>0</v>
      </c>
      <c r="M2295" s="196">
        <v>3.0499999999999998E-3</v>
      </c>
      <c r="N2295" s="196">
        <v>6.0899999999999999E-3</v>
      </c>
      <c r="O2295" s="196">
        <v>4.061E-2</v>
      </c>
      <c r="P2295" s="196">
        <v>5.0599999999998979E-3</v>
      </c>
      <c r="Q2295" s="196">
        <v>0</v>
      </c>
      <c r="R2295" s="196">
        <v>0</v>
      </c>
      <c r="S2295" s="196">
        <v>1.0199999999999999E-3</v>
      </c>
      <c r="T2295" s="196">
        <v>0</v>
      </c>
      <c r="U2295" s="196">
        <v>7.11E-3</v>
      </c>
      <c r="V2295" s="196">
        <v>8.1200000000000005E-3</v>
      </c>
      <c r="W2295" s="196">
        <v>8.1220000000000001E-2</v>
      </c>
      <c r="X2295" s="196">
        <v>6.0909999999999999E-2</v>
      </c>
      <c r="Y2295" s="196">
        <v>0.10152</v>
      </c>
      <c r="Z2295" s="196">
        <v>6.0899999999999999E-3</v>
      </c>
      <c r="AA2295" s="196">
        <v>0</v>
      </c>
      <c r="AB2295" s="196">
        <v>0</v>
      </c>
      <c r="AC2295" s="196">
        <v>0</v>
      </c>
      <c r="AD2295" s="196">
        <v>0</v>
      </c>
      <c r="AE2295" s="196">
        <v>0</v>
      </c>
      <c r="AF2295" s="272">
        <f t="shared" si="143"/>
        <v>1</v>
      </c>
      <c r="AG2295" s="196">
        <f t="shared" si="144"/>
        <v>0.26599</v>
      </c>
    </row>
    <row r="2296" spans="1:33" s="23" customFormat="1" x14ac:dyDescent="0.25">
      <c r="A2296" s="1">
        <v>1949</v>
      </c>
      <c r="B2296" s="1" t="s">
        <v>23</v>
      </c>
      <c r="C2296" s="1" t="str">
        <f t="shared" si="141"/>
        <v>1949PE</v>
      </c>
      <c r="D2296" s="1" t="s">
        <v>58</v>
      </c>
      <c r="E2296" s="1" t="str">
        <f t="shared" si="142"/>
        <v>1949PEResidential</v>
      </c>
      <c r="F2296" s="196">
        <v>0.12182999999999999</v>
      </c>
      <c r="G2296" s="196">
        <v>0.4264</v>
      </c>
      <c r="H2296" s="196">
        <v>0</v>
      </c>
      <c r="I2296" s="196">
        <v>2.4369999999999999E-2</v>
      </c>
      <c r="J2296" s="196">
        <v>0.1066</v>
      </c>
      <c r="K2296" s="196">
        <v>0</v>
      </c>
      <c r="L2296" s="196">
        <v>0</v>
      </c>
      <c r="M2296" s="196">
        <v>3.0499999999999998E-3</v>
      </c>
      <c r="N2296" s="196">
        <v>6.0899999999999999E-3</v>
      </c>
      <c r="O2296" s="196">
        <v>4.061E-2</v>
      </c>
      <c r="P2296" s="196">
        <v>5.0599999999998979E-3</v>
      </c>
      <c r="Q2296" s="196">
        <v>0</v>
      </c>
      <c r="R2296" s="196">
        <v>0</v>
      </c>
      <c r="S2296" s="196">
        <v>1.0199999999999999E-3</v>
      </c>
      <c r="T2296" s="196">
        <v>0</v>
      </c>
      <c r="U2296" s="196">
        <v>7.11E-3</v>
      </c>
      <c r="V2296" s="196">
        <v>8.1200000000000005E-3</v>
      </c>
      <c r="W2296" s="196">
        <v>8.1220000000000001E-2</v>
      </c>
      <c r="X2296" s="196">
        <v>6.0909999999999999E-2</v>
      </c>
      <c r="Y2296" s="197">
        <v>0.10152</v>
      </c>
      <c r="Z2296" s="196">
        <v>6.0899999999999999E-3</v>
      </c>
      <c r="AA2296" s="196">
        <v>0</v>
      </c>
      <c r="AB2296" s="196">
        <v>0</v>
      </c>
      <c r="AC2296" s="196">
        <v>0</v>
      </c>
      <c r="AD2296" s="196">
        <v>0</v>
      </c>
      <c r="AE2296" s="196">
        <v>0</v>
      </c>
      <c r="AF2296" s="272">
        <f t="shared" si="143"/>
        <v>1</v>
      </c>
      <c r="AG2296" s="196">
        <f t="shared" si="144"/>
        <v>0.26599</v>
      </c>
    </row>
    <row r="2297" spans="1:33" s="23" customFormat="1" x14ac:dyDescent="0.25">
      <c r="A2297" s="1">
        <v>1950</v>
      </c>
      <c r="B2297" s="1" t="s">
        <v>23</v>
      </c>
      <c r="C2297" s="1" t="str">
        <f t="shared" si="141"/>
        <v>1950PE</v>
      </c>
      <c r="D2297" s="1" t="s">
        <v>57</v>
      </c>
      <c r="E2297" s="1" t="str">
        <f t="shared" si="142"/>
        <v>1950PEC&amp;D</v>
      </c>
      <c r="F2297" s="274">
        <v>0</v>
      </c>
      <c r="G2297" s="274">
        <v>1.0829999999999999E-2</v>
      </c>
      <c r="H2297" s="274">
        <v>0</v>
      </c>
      <c r="I2297" s="274">
        <v>0.31966</v>
      </c>
      <c r="J2297" s="274">
        <v>0</v>
      </c>
      <c r="K2297" s="274">
        <v>0</v>
      </c>
      <c r="L2297" s="274">
        <v>0</v>
      </c>
      <c r="M2297" s="274">
        <v>0</v>
      </c>
      <c r="N2297" s="274">
        <v>0</v>
      </c>
      <c r="O2297" s="274">
        <v>0</v>
      </c>
      <c r="P2297" s="274">
        <v>0</v>
      </c>
      <c r="Q2297" s="274">
        <v>0</v>
      </c>
      <c r="R2297" s="274">
        <v>0</v>
      </c>
      <c r="S2297" s="274">
        <v>0</v>
      </c>
      <c r="T2297" s="274">
        <v>0.29006999999999999</v>
      </c>
      <c r="U2297" s="274">
        <v>0</v>
      </c>
      <c r="V2297" s="274">
        <v>0</v>
      </c>
      <c r="W2297" s="274">
        <v>4.0879999999999972E-2</v>
      </c>
      <c r="X2297" s="274">
        <v>0</v>
      </c>
      <c r="Y2297" s="274">
        <v>0</v>
      </c>
      <c r="Z2297" s="274">
        <v>0</v>
      </c>
      <c r="AA2297" s="274">
        <v>0</v>
      </c>
      <c r="AB2297" s="274">
        <v>0.15045</v>
      </c>
      <c r="AC2297" s="274">
        <v>7.0800000000000002E-2</v>
      </c>
      <c r="AD2297" s="274">
        <v>0.11731000000000003</v>
      </c>
      <c r="AE2297" s="274">
        <v>0</v>
      </c>
      <c r="AF2297" s="272">
        <f t="shared" si="143"/>
        <v>1</v>
      </c>
      <c r="AG2297" s="196">
        <f t="shared" si="144"/>
        <v>0.66950999999999994</v>
      </c>
    </row>
    <row r="2298" spans="1:33" s="23" customFormat="1" x14ac:dyDescent="0.25">
      <c r="A2298" s="1">
        <v>1950</v>
      </c>
      <c r="B2298" s="1" t="s">
        <v>23</v>
      </c>
      <c r="C2298" s="1" t="str">
        <f t="shared" si="141"/>
        <v>1950PE</v>
      </c>
      <c r="D2298" s="1" t="s">
        <v>56</v>
      </c>
      <c r="E2298" s="1" t="str">
        <f t="shared" si="142"/>
        <v>1950PEICI</v>
      </c>
      <c r="F2298" s="196">
        <v>0.12182999999999999</v>
      </c>
      <c r="G2298" s="196">
        <v>0.4264</v>
      </c>
      <c r="H2298" s="196">
        <v>0</v>
      </c>
      <c r="I2298" s="196">
        <v>2.4369999999999999E-2</v>
      </c>
      <c r="J2298" s="196">
        <v>0.1066</v>
      </c>
      <c r="K2298" s="196">
        <v>0</v>
      </c>
      <c r="L2298" s="196">
        <v>0</v>
      </c>
      <c r="M2298" s="196">
        <v>3.0499999999999998E-3</v>
      </c>
      <c r="N2298" s="196">
        <v>6.0899999999999999E-3</v>
      </c>
      <c r="O2298" s="196">
        <v>4.061E-2</v>
      </c>
      <c r="P2298" s="196">
        <v>5.0599999999998979E-3</v>
      </c>
      <c r="Q2298" s="196">
        <v>0</v>
      </c>
      <c r="R2298" s="196">
        <v>0</v>
      </c>
      <c r="S2298" s="196">
        <v>1.0199999999999999E-3</v>
      </c>
      <c r="T2298" s="196">
        <v>0</v>
      </c>
      <c r="U2298" s="196">
        <v>7.11E-3</v>
      </c>
      <c r="V2298" s="196">
        <v>8.1200000000000005E-3</v>
      </c>
      <c r="W2298" s="196">
        <v>8.1220000000000001E-2</v>
      </c>
      <c r="X2298" s="196">
        <v>6.0909999999999999E-2</v>
      </c>
      <c r="Y2298" s="196">
        <v>0.10152</v>
      </c>
      <c r="Z2298" s="196">
        <v>6.0899999999999999E-3</v>
      </c>
      <c r="AA2298" s="196">
        <v>0</v>
      </c>
      <c r="AB2298" s="196">
        <v>0</v>
      </c>
      <c r="AC2298" s="196">
        <v>0</v>
      </c>
      <c r="AD2298" s="196">
        <v>0</v>
      </c>
      <c r="AE2298" s="196">
        <v>0</v>
      </c>
      <c r="AF2298" s="272">
        <f t="shared" si="143"/>
        <v>1</v>
      </c>
      <c r="AG2298" s="196">
        <f t="shared" si="144"/>
        <v>0.26599</v>
      </c>
    </row>
    <row r="2299" spans="1:33" s="23" customFormat="1" x14ac:dyDescent="0.25">
      <c r="A2299" s="1">
        <v>1950</v>
      </c>
      <c r="B2299" s="1" t="s">
        <v>23</v>
      </c>
      <c r="C2299" s="1" t="str">
        <f t="shared" si="141"/>
        <v>1950PE</v>
      </c>
      <c r="D2299" s="1" t="s">
        <v>58</v>
      </c>
      <c r="E2299" s="1" t="str">
        <f t="shared" si="142"/>
        <v>1950PEResidential</v>
      </c>
      <c r="F2299" s="196">
        <v>0.12182999999999999</v>
      </c>
      <c r="G2299" s="196">
        <v>0.4264</v>
      </c>
      <c r="H2299" s="196">
        <v>0</v>
      </c>
      <c r="I2299" s="196">
        <v>2.4369999999999999E-2</v>
      </c>
      <c r="J2299" s="196">
        <v>0.1066</v>
      </c>
      <c r="K2299" s="196">
        <v>0</v>
      </c>
      <c r="L2299" s="196">
        <v>0</v>
      </c>
      <c r="M2299" s="196">
        <v>3.0499999999999998E-3</v>
      </c>
      <c r="N2299" s="196">
        <v>6.0899999999999999E-3</v>
      </c>
      <c r="O2299" s="196">
        <v>4.061E-2</v>
      </c>
      <c r="P2299" s="196">
        <v>5.0599999999998979E-3</v>
      </c>
      <c r="Q2299" s="196">
        <v>0</v>
      </c>
      <c r="R2299" s="196">
        <v>0</v>
      </c>
      <c r="S2299" s="196">
        <v>1.0199999999999999E-3</v>
      </c>
      <c r="T2299" s="196">
        <v>0</v>
      </c>
      <c r="U2299" s="196">
        <v>7.11E-3</v>
      </c>
      <c r="V2299" s="196">
        <v>8.1200000000000005E-3</v>
      </c>
      <c r="W2299" s="196">
        <v>8.1220000000000001E-2</v>
      </c>
      <c r="X2299" s="196">
        <v>6.0909999999999999E-2</v>
      </c>
      <c r="Y2299" s="196">
        <v>0.10152</v>
      </c>
      <c r="Z2299" s="196">
        <v>6.0899999999999999E-3</v>
      </c>
      <c r="AA2299" s="196">
        <v>0</v>
      </c>
      <c r="AB2299" s="196">
        <v>0</v>
      </c>
      <c r="AC2299" s="196">
        <v>0</v>
      </c>
      <c r="AD2299" s="196">
        <v>0</v>
      </c>
      <c r="AE2299" s="196">
        <v>0</v>
      </c>
      <c r="AF2299" s="272">
        <f t="shared" si="143"/>
        <v>1</v>
      </c>
      <c r="AG2299" s="196">
        <f t="shared" si="144"/>
        <v>0.26599</v>
      </c>
    </row>
    <row r="2300" spans="1:33" s="23" customFormat="1" x14ac:dyDescent="0.25">
      <c r="A2300" s="1">
        <v>1951</v>
      </c>
      <c r="B2300" s="1" t="s">
        <v>23</v>
      </c>
      <c r="C2300" s="1" t="str">
        <f t="shared" si="141"/>
        <v>1951PE</v>
      </c>
      <c r="D2300" s="1" t="s">
        <v>57</v>
      </c>
      <c r="E2300" s="1" t="str">
        <f t="shared" si="142"/>
        <v>1951PEC&amp;D</v>
      </c>
      <c r="F2300" s="274">
        <v>0</v>
      </c>
      <c r="G2300" s="274">
        <v>1.0829999999999999E-2</v>
      </c>
      <c r="H2300" s="274">
        <v>0</v>
      </c>
      <c r="I2300" s="274">
        <v>0.31966</v>
      </c>
      <c r="J2300" s="274">
        <v>0</v>
      </c>
      <c r="K2300" s="274">
        <v>0</v>
      </c>
      <c r="L2300" s="274">
        <v>0</v>
      </c>
      <c r="M2300" s="274">
        <v>0</v>
      </c>
      <c r="N2300" s="274">
        <v>0</v>
      </c>
      <c r="O2300" s="274">
        <v>0</v>
      </c>
      <c r="P2300" s="274">
        <v>0</v>
      </c>
      <c r="Q2300" s="274">
        <v>0</v>
      </c>
      <c r="R2300" s="274">
        <v>0</v>
      </c>
      <c r="S2300" s="274">
        <v>0</v>
      </c>
      <c r="T2300" s="274">
        <v>0.29006999999999999</v>
      </c>
      <c r="U2300" s="274">
        <v>0</v>
      </c>
      <c r="V2300" s="274">
        <v>0</v>
      </c>
      <c r="W2300" s="274">
        <v>4.0879999999999972E-2</v>
      </c>
      <c r="X2300" s="274">
        <v>0</v>
      </c>
      <c r="Y2300" s="274">
        <v>0</v>
      </c>
      <c r="Z2300" s="274">
        <v>0</v>
      </c>
      <c r="AA2300" s="274">
        <v>0</v>
      </c>
      <c r="AB2300" s="274">
        <v>0.15045</v>
      </c>
      <c r="AC2300" s="274">
        <v>7.0800000000000002E-2</v>
      </c>
      <c r="AD2300" s="274">
        <v>0.11731000000000003</v>
      </c>
      <c r="AE2300" s="274">
        <v>0</v>
      </c>
      <c r="AF2300" s="272">
        <f t="shared" si="143"/>
        <v>1</v>
      </c>
      <c r="AG2300" s="196">
        <f t="shared" si="144"/>
        <v>0.66950999999999994</v>
      </c>
    </row>
    <row r="2301" spans="1:33" s="23" customFormat="1" x14ac:dyDescent="0.25">
      <c r="A2301" s="1">
        <v>1951</v>
      </c>
      <c r="B2301" s="1" t="s">
        <v>23</v>
      </c>
      <c r="C2301" s="1" t="str">
        <f t="shared" si="141"/>
        <v>1951PE</v>
      </c>
      <c r="D2301" s="1" t="s">
        <v>56</v>
      </c>
      <c r="E2301" s="1" t="str">
        <f t="shared" si="142"/>
        <v>1951PEICI</v>
      </c>
      <c r="F2301" s="196">
        <v>0.12182999999999999</v>
      </c>
      <c r="G2301" s="196">
        <v>0.4264</v>
      </c>
      <c r="H2301" s="196">
        <v>0</v>
      </c>
      <c r="I2301" s="196">
        <v>2.4369999999999999E-2</v>
      </c>
      <c r="J2301" s="196">
        <v>0.1066</v>
      </c>
      <c r="K2301" s="196">
        <v>0</v>
      </c>
      <c r="L2301" s="196">
        <v>0</v>
      </c>
      <c r="M2301" s="196">
        <v>3.0499999999999998E-3</v>
      </c>
      <c r="N2301" s="196">
        <v>6.0899999999999999E-3</v>
      </c>
      <c r="O2301" s="196">
        <v>4.061E-2</v>
      </c>
      <c r="P2301" s="196">
        <v>5.0599999999998979E-3</v>
      </c>
      <c r="Q2301" s="196">
        <v>0</v>
      </c>
      <c r="R2301" s="196">
        <v>0</v>
      </c>
      <c r="S2301" s="196">
        <v>1.0199999999999999E-3</v>
      </c>
      <c r="T2301" s="196">
        <v>0</v>
      </c>
      <c r="U2301" s="196">
        <v>7.11E-3</v>
      </c>
      <c r="V2301" s="196">
        <v>8.1200000000000005E-3</v>
      </c>
      <c r="W2301" s="196">
        <v>8.1220000000000001E-2</v>
      </c>
      <c r="X2301" s="196">
        <v>6.0909999999999999E-2</v>
      </c>
      <c r="Y2301" s="196">
        <v>0.10152</v>
      </c>
      <c r="Z2301" s="196">
        <v>6.0899999999999999E-3</v>
      </c>
      <c r="AA2301" s="196">
        <v>0</v>
      </c>
      <c r="AB2301" s="196">
        <v>0</v>
      </c>
      <c r="AC2301" s="196">
        <v>0</v>
      </c>
      <c r="AD2301" s="196">
        <v>0</v>
      </c>
      <c r="AE2301" s="196">
        <v>0</v>
      </c>
      <c r="AF2301" s="272">
        <f t="shared" si="143"/>
        <v>1</v>
      </c>
      <c r="AG2301" s="196">
        <f t="shared" si="144"/>
        <v>0.26599</v>
      </c>
    </row>
    <row r="2302" spans="1:33" s="23" customFormat="1" x14ac:dyDescent="0.25">
      <c r="A2302" s="1">
        <v>1951</v>
      </c>
      <c r="B2302" s="1" t="s">
        <v>23</v>
      </c>
      <c r="C2302" s="1" t="str">
        <f t="shared" si="141"/>
        <v>1951PE</v>
      </c>
      <c r="D2302" s="1" t="s">
        <v>58</v>
      </c>
      <c r="E2302" s="1" t="str">
        <f t="shared" si="142"/>
        <v>1951PEResidential</v>
      </c>
      <c r="F2302" s="196">
        <v>0.12182999999999999</v>
      </c>
      <c r="G2302" s="196">
        <v>0.4264</v>
      </c>
      <c r="H2302" s="196">
        <v>0</v>
      </c>
      <c r="I2302" s="196">
        <v>2.4369999999999999E-2</v>
      </c>
      <c r="J2302" s="196">
        <v>0.1066</v>
      </c>
      <c r="K2302" s="196">
        <v>0</v>
      </c>
      <c r="L2302" s="196">
        <v>0</v>
      </c>
      <c r="M2302" s="196">
        <v>3.0499999999999998E-3</v>
      </c>
      <c r="N2302" s="196">
        <v>6.0899999999999999E-3</v>
      </c>
      <c r="O2302" s="196">
        <v>4.061E-2</v>
      </c>
      <c r="P2302" s="196">
        <v>5.0599999999998979E-3</v>
      </c>
      <c r="Q2302" s="196">
        <v>0</v>
      </c>
      <c r="R2302" s="196">
        <v>0</v>
      </c>
      <c r="S2302" s="196">
        <v>1.0199999999999999E-3</v>
      </c>
      <c r="T2302" s="196">
        <v>0</v>
      </c>
      <c r="U2302" s="196">
        <v>7.11E-3</v>
      </c>
      <c r="V2302" s="196">
        <v>8.1200000000000005E-3</v>
      </c>
      <c r="W2302" s="196">
        <v>8.1220000000000001E-2</v>
      </c>
      <c r="X2302" s="196">
        <v>6.0909999999999999E-2</v>
      </c>
      <c r="Y2302" s="196">
        <v>0.10152</v>
      </c>
      <c r="Z2302" s="196">
        <v>6.0899999999999999E-3</v>
      </c>
      <c r="AA2302" s="196">
        <v>0</v>
      </c>
      <c r="AB2302" s="196">
        <v>0</v>
      </c>
      <c r="AC2302" s="196">
        <v>0</v>
      </c>
      <c r="AD2302" s="196">
        <v>0</v>
      </c>
      <c r="AE2302" s="196">
        <v>0</v>
      </c>
      <c r="AF2302" s="272">
        <f t="shared" si="143"/>
        <v>1</v>
      </c>
      <c r="AG2302" s="196">
        <f t="shared" si="144"/>
        <v>0.26599</v>
      </c>
    </row>
    <row r="2303" spans="1:33" s="23" customFormat="1" x14ac:dyDescent="0.25">
      <c r="A2303" s="1">
        <v>1952</v>
      </c>
      <c r="B2303" s="1" t="s">
        <v>23</v>
      </c>
      <c r="C2303" s="1" t="str">
        <f t="shared" si="141"/>
        <v>1952PE</v>
      </c>
      <c r="D2303" s="1" t="s">
        <v>57</v>
      </c>
      <c r="E2303" s="1" t="str">
        <f t="shared" si="142"/>
        <v>1952PEC&amp;D</v>
      </c>
      <c r="F2303" s="274">
        <v>0</v>
      </c>
      <c r="G2303" s="274">
        <v>1.0829999999999999E-2</v>
      </c>
      <c r="H2303" s="274">
        <v>0</v>
      </c>
      <c r="I2303" s="274">
        <v>0.31966</v>
      </c>
      <c r="J2303" s="274">
        <v>0</v>
      </c>
      <c r="K2303" s="274">
        <v>0</v>
      </c>
      <c r="L2303" s="274">
        <v>0</v>
      </c>
      <c r="M2303" s="274">
        <v>0</v>
      </c>
      <c r="N2303" s="274">
        <v>0</v>
      </c>
      <c r="O2303" s="274">
        <v>0</v>
      </c>
      <c r="P2303" s="274">
        <v>0</v>
      </c>
      <c r="Q2303" s="274">
        <v>0</v>
      </c>
      <c r="R2303" s="274">
        <v>0</v>
      </c>
      <c r="S2303" s="274">
        <v>0</v>
      </c>
      <c r="T2303" s="274">
        <v>0.29006999999999999</v>
      </c>
      <c r="U2303" s="274">
        <v>0</v>
      </c>
      <c r="V2303" s="274">
        <v>0</v>
      </c>
      <c r="W2303" s="274">
        <v>4.0879999999999972E-2</v>
      </c>
      <c r="X2303" s="274">
        <v>0</v>
      </c>
      <c r="Y2303" s="274">
        <v>0</v>
      </c>
      <c r="Z2303" s="274">
        <v>0</v>
      </c>
      <c r="AA2303" s="274">
        <v>0</v>
      </c>
      <c r="AB2303" s="274">
        <v>0.15045</v>
      </c>
      <c r="AC2303" s="274">
        <v>7.0800000000000002E-2</v>
      </c>
      <c r="AD2303" s="274">
        <v>0.11731000000000003</v>
      </c>
      <c r="AE2303" s="274">
        <v>0</v>
      </c>
      <c r="AF2303" s="272">
        <f t="shared" si="143"/>
        <v>1</v>
      </c>
      <c r="AG2303" s="196">
        <f t="shared" si="144"/>
        <v>0.66950999999999994</v>
      </c>
    </row>
    <row r="2304" spans="1:33" s="23" customFormat="1" x14ac:dyDescent="0.25">
      <c r="A2304" s="1">
        <v>1952</v>
      </c>
      <c r="B2304" s="1" t="s">
        <v>23</v>
      </c>
      <c r="C2304" s="1" t="str">
        <f t="shared" si="141"/>
        <v>1952PE</v>
      </c>
      <c r="D2304" s="1" t="s">
        <v>56</v>
      </c>
      <c r="E2304" s="1" t="str">
        <f t="shared" si="142"/>
        <v>1952PEICI</v>
      </c>
      <c r="F2304" s="196">
        <v>0.12182999999999999</v>
      </c>
      <c r="G2304" s="196">
        <v>0.4264</v>
      </c>
      <c r="H2304" s="196">
        <v>0</v>
      </c>
      <c r="I2304" s="196">
        <v>2.4369999999999999E-2</v>
      </c>
      <c r="J2304" s="196">
        <v>0.1066</v>
      </c>
      <c r="K2304" s="196">
        <v>0</v>
      </c>
      <c r="L2304" s="196">
        <v>0</v>
      </c>
      <c r="M2304" s="196">
        <v>3.0499999999999998E-3</v>
      </c>
      <c r="N2304" s="196">
        <v>6.0899999999999999E-3</v>
      </c>
      <c r="O2304" s="196">
        <v>4.061E-2</v>
      </c>
      <c r="P2304" s="196">
        <v>5.0599999999998979E-3</v>
      </c>
      <c r="Q2304" s="196">
        <v>0</v>
      </c>
      <c r="R2304" s="196">
        <v>0</v>
      </c>
      <c r="S2304" s="196">
        <v>1.0199999999999999E-3</v>
      </c>
      <c r="T2304" s="197">
        <v>0</v>
      </c>
      <c r="U2304" s="196">
        <v>7.11E-3</v>
      </c>
      <c r="V2304" s="196">
        <v>8.1200000000000005E-3</v>
      </c>
      <c r="W2304" s="196">
        <v>8.1220000000000001E-2</v>
      </c>
      <c r="X2304" s="196">
        <v>6.0909999999999999E-2</v>
      </c>
      <c r="Y2304" s="196">
        <v>0.10152</v>
      </c>
      <c r="Z2304" s="196">
        <v>6.0899999999999999E-3</v>
      </c>
      <c r="AA2304" s="196">
        <v>0</v>
      </c>
      <c r="AB2304" s="196">
        <v>0</v>
      </c>
      <c r="AC2304" s="196">
        <v>0</v>
      </c>
      <c r="AD2304" s="196">
        <v>0</v>
      </c>
      <c r="AE2304" s="196">
        <v>0</v>
      </c>
      <c r="AF2304" s="272">
        <f t="shared" si="143"/>
        <v>1</v>
      </c>
      <c r="AG2304" s="196">
        <f t="shared" si="144"/>
        <v>0.26599</v>
      </c>
    </row>
    <row r="2305" spans="1:33" s="23" customFormat="1" x14ac:dyDescent="0.25">
      <c r="A2305" s="1">
        <v>1952</v>
      </c>
      <c r="B2305" s="1" t="s">
        <v>23</v>
      </c>
      <c r="C2305" s="1" t="str">
        <f t="shared" si="141"/>
        <v>1952PE</v>
      </c>
      <c r="D2305" s="1" t="s">
        <v>58</v>
      </c>
      <c r="E2305" s="1" t="str">
        <f t="shared" si="142"/>
        <v>1952PEResidential</v>
      </c>
      <c r="F2305" s="196">
        <v>0.12182999999999999</v>
      </c>
      <c r="G2305" s="196">
        <v>0.4264</v>
      </c>
      <c r="H2305" s="196">
        <v>0</v>
      </c>
      <c r="I2305" s="196">
        <v>2.4369999999999999E-2</v>
      </c>
      <c r="J2305" s="196">
        <v>0.1066</v>
      </c>
      <c r="K2305" s="196">
        <v>0</v>
      </c>
      <c r="L2305" s="196">
        <v>0</v>
      </c>
      <c r="M2305" s="196">
        <v>3.0499999999999998E-3</v>
      </c>
      <c r="N2305" s="196">
        <v>6.0899999999999999E-3</v>
      </c>
      <c r="O2305" s="196">
        <v>4.061E-2</v>
      </c>
      <c r="P2305" s="196">
        <v>5.0599999999998979E-3</v>
      </c>
      <c r="Q2305" s="196">
        <v>0</v>
      </c>
      <c r="R2305" s="196">
        <v>0</v>
      </c>
      <c r="S2305" s="196">
        <v>1.0199999999999999E-3</v>
      </c>
      <c r="T2305" s="196">
        <v>0</v>
      </c>
      <c r="U2305" s="196">
        <v>7.11E-3</v>
      </c>
      <c r="V2305" s="196">
        <v>8.1200000000000005E-3</v>
      </c>
      <c r="W2305" s="196">
        <v>8.1220000000000001E-2</v>
      </c>
      <c r="X2305" s="196">
        <v>6.0909999999999999E-2</v>
      </c>
      <c r="Y2305" s="197">
        <v>0.10152</v>
      </c>
      <c r="Z2305" s="196">
        <v>6.0899999999999999E-3</v>
      </c>
      <c r="AA2305" s="196">
        <v>0</v>
      </c>
      <c r="AB2305" s="196">
        <v>0</v>
      </c>
      <c r="AC2305" s="196">
        <v>0</v>
      </c>
      <c r="AD2305" s="196">
        <v>0</v>
      </c>
      <c r="AE2305" s="196">
        <v>0</v>
      </c>
      <c r="AF2305" s="272">
        <f t="shared" si="143"/>
        <v>1</v>
      </c>
      <c r="AG2305" s="196">
        <f t="shared" si="144"/>
        <v>0.26599</v>
      </c>
    </row>
    <row r="2306" spans="1:33" s="23" customFormat="1" x14ac:dyDescent="0.25">
      <c r="A2306" s="1">
        <v>1953</v>
      </c>
      <c r="B2306" s="1" t="s">
        <v>23</v>
      </c>
      <c r="C2306" s="1" t="str">
        <f t="shared" ref="C2306:C2369" si="145">CONCATENATE(A2306,B2306)</f>
        <v>1953PE</v>
      </c>
      <c r="D2306" s="1" t="s">
        <v>57</v>
      </c>
      <c r="E2306" s="1" t="str">
        <f t="shared" ref="E2306:E2369" si="146">CONCATENATE(C2306,D2306)</f>
        <v>1953PEC&amp;D</v>
      </c>
      <c r="F2306" s="274">
        <v>0</v>
      </c>
      <c r="G2306" s="274">
        <v>1.0829999999999999E-2</v>
      </c>
      <c r="H2306" s="274">
        <v>0</v>
      </c>
      <c r="I2306" s="274">
        <v>0.31966</v>
      </c>
      <c r="J2306" s="274">
        <v>0</v>
      </c>
      <c r="K2306" s="274">
        <v>0</v>
      </c>
      <c r="L2306" s="274">
        <v>0</v>
      </c>
      <c r="M2306" s="274">
        <v>0</v>
      </c>
      <c r="N2306" s="274">
        <v>0</v>
      </c>
      <c r="O2306" s="274">
        <v>0</v>
      </c>
      <c r="P2306" s="274">
        <v>0</v>
      </c>
      <c r="Q2306" s="274">
        <v>0</v>
      </c>
      <c r="R2306" s="274">
        <v>0</v>
      </c>
      <c r="S2306" s="274">
        <v>0</v>
      </c>
      <c r="T2306" s="274">
        <v>0.29006999999999999</v>
      </c>
      <c r="U2306" s="274">
        <v>0</v>
      </c>
      <c r="V2306" s="274">
        <v>0</v>
      </c>
      <c r="W2306" s="274">
        <v>4.0879999999999972E-2</v>
      </c>
      <c r="X2306" s="274">
        <v>0</v>
      </c>
      <c r="Y2306" s="274">
        <v>0</v>
      </c>
      <c r="Z2306" s="274">
        <v>0</v>
      </c>
      <c r="AA2306" s="274">
        <v>0</v>
      </c>
      <c r="AB2306" s="274">
        <v>0.15045</v>
      </c>
      <c r="AC2306" s="274">
        <v>7.0800000000000002E-2</v>
      </c>
      <c r="AD2306" s="274">
        <v>0.11731000000000003</v>
      </c>
      <c r="AE2306" s="274">
        <v>0</v>
      </c>
      <c r="AF2306" s="272">
        <f t="shared" ref="AF2306:AF2369" si="147">+SUM(F2306:AE2306)</f>
        <v>1</v>
      </c>
      <c r="AG2306" s="196">
        <f t="shared" si="144"/>
        <v>0.66950999999999994</v>
      </c>
    </row>
    <row r="2307" spans="1:33" s="23" customFormat="1" x14ac:dyDescent="0.25">
      <c r="A2307" s="1">
        <v>1953</v>
      </c>
      <c r="B2307" s="1" t="s">
        <v>23</v>
      </c>
      <c r="C2307" s="1" t="str">
        <f t="shared" si="145"/>
        <v>1953PE</v>
      </c>
      <c r="D2307" s="1" t="s">
        <v>56</v>
      </c>
      <c r="E2307" s="1" t="str">
        <f t="shared" si="146"/>
        <v>1953PEICI</v>
      </c>
      <c r="F2307" s="196">
        <v>0.12182999999999999</v>
      </c>
      <c r="G2307" s="196">
        <v>0.4264</v>
      </c>
      <c r="H2307" s="196">
        <v>0</v>
      </c>
      <c r="I2307" s="196">
        <v>2.4369999999999999E-2</v>
      </c>
      <c r="J2307" s="196">
        <v>0.1066</v>
      </c>
      <c r="K2307" s="196">
        <v>0</v>
      </c>
      <c r="L2307" s="196">
        <v>0</v>
      </c>
      <c r="M2307" s="196">
        <v>3.0499999999999998E-3</v>
      </c>
      <c r="N2307" s="196">
        <v>6.0899999999999999E-3</v>
      </c>
      <c r="O2307" s="196">
        <v>4.061E-2</v>
      </c>
      <c r="P2307" s="196">
        <v>5.0599999999998979E-3</v>
      </c>
      <c r="Q2307" s="196">
        <v>0</v>
      </c>
      <c r="R2307" s="196">
        <v>0</v>
      </c>
      <c r="S2307" s="196">
        <v>1.0199999999999999E-3</v>
      </c>
      <c r="T2307" s="197">
        <v>0</v>
      </c>
      <c r="U2307" s="196">
        <v>7.11E-3</v>
      </c>
      <c r="V2307" s="196">
        <v>8.1200000000000005E-3</v>
      </c>
      <c r="W2307" s="196">
        <v>8.1220000000000001E-2</v>
      </c>
      <c r="X2307" s="196">
        <v>6.0909999999999999E-2</v>
      </c>
      <c r="Y2307" s="196">
        <v>0.10152</v>
      </c>
      <c r="Z2307" s="196">
        <v>6.0899999999999999E-3</v>
      </c>
      <c r="AA2307" s="196">
        <v>0</v>
      </c>
      <c r="AB2307" s="196">
        <v>0</v>
      </c>
      <c r="AC2307" s="196">
        <v>0</v>
      </c>
      <c r="AD2307" s="196">
        <v>0</v>
      </c>
      <c r="AE2307" s="196">
        <v>0</v>
      </c>
      <c r="AF2307" s="272">
        <f t="shared" si="147"/>
        <v>1</v>
      </c>
      <c r="AG2307" s="196">
        <f t="shared" si="144"/>
        <v>0.26599</v>
      </c>
    </row>
    <row r="2308" spans="1:33" s="23" customFormat="1" x14ac:dyDescent="0.25">
      <c r="A2308" s="1">
        <v>1953</v>
      </c>
      <c r="B2308" s="1" t="s">
        <v>23</v>
      </c>
      <c r="C2308" s="1" t="str">
        <f t="shared" si="145"/>
        <v>1953PE</v>
      </c>
      <c r="D2308" s="1" t="s">
        <v>58</v>
      </c>
      <c r="E2308" s="1" t="str">
        <f t="shared" si="146"/>
        <v>1953PEResidential</v>
      </c>
      <c r="F2308" s="196">
        <v>0.12182999999999999</v>
      </c>
      <c r="G2308" s="196">
        <v>0.4264</v>
      </c>
      <c r="H2308" s="196">
        <v>0</v>
      </c>
      <c r="I2308" s="196">
        <v>2.4369999999999999E-2</v>
      </c>
      <c r="J2308" s="196">
        <v>0.1066</v>
      </c>
      <c r="K2308" s="196">
        <v>0</v>
      </c>
      <c r="L2308" s="196">
        <v>0</v>
      </c>
      <c r="M2308" s="196">
        <v>3.0499999999999998E-3</v>
      </c>
      <c r="N2308" s="196">
        <v>6.0899999999999999E-3</v>
      </c>
      <c r="O2308" s="196">
        <v>4.061E-2</v>
      </c>
      <c r="P2308" s="196">
        <v>5.0599999999998979E-3</v>
      </c>
      <c r="Q2308" s="196">
        <v>0</v>
      </c>
      <c r="R2308" s="196">
        <v>0</v>
      </c>
      <c r="S2308" s="196">
        <v>1.0199999999999999E-3</v>
      </c>
      <c r="T2308" s="196">
        <v>0</v>
      </c>
      <c r="U2308" s="196">
        <v>7.11E-3</v>
      </c>
      <c r="V2308" s="196">
        <v>8.1200000000000005E-3</v>
      </c>
      <c r="W2308" s="196">
        <v>8.1220000000000001E-2</v>
      </c>
      <c r="X2308" s="196">
        <v>6.0909999999999999E-2</v>
      </c>
      <c r="Y2308" s="196">
        <v>0.10152</v>
      </c>
      <c r="Z2308" s="196">
        <v>6.0899999999999999E-3</v>
      </c>
      <c r="AA2308" s="196">
        <v>0</v>
      </c>
      <c r="AB2308" s="196">
        <v>0</v>
      </c>
      <c r="AC2308" s="196">
        <v>0</v>
      </c>
      <c r="AD2308" s="196">
        <v>0</v>
      </c>
      <c r="AE2308" s="196">
        <v>0</v>
      </c>
      <c r="AF2308" s="272">
        <f t="shared" si="147"/>
        <v>1</v>
      </c>
      <c r="AG2308" s="196">
        <f t="shared" si="144"/>
        <v>0.26599</v>
      </c>
    </row>
    <row r="2309" spans="1:33" s="23" customFormat="1" x14ac:dyDescent="0.25">
      <c r="A2309" s="1">
        <v>1954</v>
      </c>
      <c r="B2309" s="1" t="s">
        <v>23</v>
      </c>
      <c r="C2309" s="1" t="str">
        <f t="shared" si="145"/>
        <v>1954PE</v>
      </c>
      <c r="D2309" s="1" t="s">
        <v>57</v>
      </c>
      <c r="E2309" s="1" t="str">
        <f t="shared" si="146"/>
        <v>1954PEC&amp;D</v>
      </c>
      <c r="F2309" s="274">
        <v>0</v>
      </c>
      <c r="G2309" s="274">
        <v>1.0829999999999999E-2</v>
      </c>
      <c r="H2309" s="274">
        <v>0</v>
      </c>
      <c r="I2309" s="274">
        <v>0.31966</v>
      </c>
      <c r="J2309" s="274">
        <v>0</v>
      </c>
      <c r="K2309" s="274">
        <v>0</v>
      </c>
      <c r="L2309" s="274">
        <v>0</v>
      </c>
      <c r="M2309" s="274">
        <v>0</v>
      </c>
      <c r="N2309" s="274">
        <v>0</v>
      </c>
      <c r="O2309" s="274">
        <v>0</v>
      </c>
      <c r="P2309" s="274">
        <v>0</v>
      </c>
      <c r="Q2309" s="274">
        <v>0</v>
      </c>
      <c r="R2309" s="274">
        <v>0</v>
      </c>
      <c r="S2309" s="274">
        <v>0</v>
      </c>
      <c r="T2309" s="274">
        <v>0.29006999999999999</v>
      </c>
      <c r="U2309" s="274">
        <v>0</v>
      </c>
      <c r="V2309" s="274">
        <v>0</v>
      </c>
      <c r="W2309" s="274">
        <v>4.0879999999999972E-2</v>
      </c>
      <c r="X2309" s="274">
        <v>0</v>
      </c>
      <c r="Y2309" s="274">
        <v>0</v>
      </c>
      <c r="Z2309" s="274">
        <v>0</v>
      </c>
      <c r="AA2309" s="274">
        <v>0</v>
      </c>
      <c r="AB2309" s="274">
        <v>0.15045</v>
      </c>
      <c r="AC2309" s="274">
        <v>7.0800000000000002E-2</v>
      </c>
      <c r="AD2309" s="274">
        <v>0.11731000000000003</v>
      </c>
      <c r="AE2309" s="274">
        <v>0</v>
      </c>
      <c r="AF2309" s="272">
        <f t="shared" si="147"/>
        <v>1</v>
      </c>
      <c r="AG2309" s="196">
        <f t="shared" si="144"/>
        <v>0.66950999999999994</v>
      </c>
    </row>
    <row r="2310" spans="1:33" s="23" customFormat="1" x14ac:dyDescent="0.25">
      <c r="A2310" s="1">
        <v>1954</v>
      </c>
      <c r="B2310" s="1" t="s">
        <v>23</v>
      </c>
      <c r="C2310" s="1" t="str">
        <f t="shared" si="145"/>
        <v>1954PE</v>
      </c>
      <c r="D2310" s="1" t="s">
        <v>56</v>
      </c>
      <c r="E2310" s="1" t="str">
        <f t="shared" si="146"/>
        <v>1954PEICI</v>
      </c>
      <c r="F2310" s="196">
        <v>0.12182999999999999</v>
      </c>
      <c r="G2310" s="196">
        <v>0.4264</v>
      </c>
      <c r="H2310" s="196">
        <v>0</v>
      </c>
      <c r="I2310" s="196">
        <v>2.4369999999999999E-2</v>
      </c>
      <c r="J2310" s="196">
        <v>0.1066</v>
      </c>
      <c r="K2310" s="196">
        <v>0</v>
      </c>
      <c r="L2310" s="196">
        <v>0</v>
      </c>
      <c r="M2310" s="196">
        <v>3.0499999999999998E-3</v>
      </c>
      <c r="N2310" s="196">
        <v>6.0899999999999999E-3</v>
      </c>
      <c r="O2310" s="196">
        <v>4.061E-2</v>
      </c>
      <c r="P2310" s="196">
        <v>5.0599999999998979E-3</v>
      </c>
      <c r="Q2310" s="196">
        <v>0</v>
      </c>
      <c r="R2310" s="196">
        <v>0</v>
      </c>
      <c r="S2310" s="196">
        <v>1.0199999999999999E-3</v>
      </c>
      <c r="T2310" s="196">
        <v>0</v>
      </c>
      <c r="U2310" s="196">
        <v>7.11E-3</v>
      </c>
      <c r="V2310" s="196">
        <v>8.1200000000000005E-3</v>
      </c>
      <c r="W2310" s="196">
        <v>8.1220000000000001E-2</v>
      </c>
      <c r="X2310" s="196">
        <v>6.0909999999999999E-2</v>
      </c>
      <c r="Y2310" s="196">
        <v>0.10152</v>
      </c>
      <c r="Z2310" s="196">
        <v>6.0899999999999999E-3</v>
      </c>
      <c r="AA2310" s="196">
        <v>0</v>
      </c>
      <c r="AB2310" s="196">
        <v>0</v>
      </c>
      <c r="AC2310" s="196">
        <v>0</v>
      </c>
      <c r="AD2310" s="196">
        <v>0</v>
      </c>
      <c r="AE2310" s="196">
        <v>0</v>
      </c>
      <c r="AF2310" s="272">
        <f t="shared" si="147"/>
        <v>1</v>
      </c>
      <c r="AG2310" s="196">
        <f t="shared" si="144"/>
        <v>0.26599</v>
      </c>
    </row>
    <row r="2311" spans="1:33" s="23" customFormat="1" x14ac:dyDescent="0.25">
      <c r="A2311" s="1">
        <v>1954</v>
      </c>
      <c r="B2311" s="1" t="s">
        <v>23</v>
      </c>
      <c r="C2311" s="1" t="str">
        <f t="shared" si="145"/>
        <v>1954PE</v>
      </c>
      <c r="D2311" s="1" t="s">
        <v>58</v>
      </c>
      <c r="E2311" s="1" t="str">
        <f t="shared" si="146"/>
        <v>1954PEResidential</v>
      </c>
      <c r="F2311" s="196">
        <v>0.12182999999999999</v>
      </c>
      <c r="G2311" s="196">
        <v>0.4264</v>
      </c>
      <c r="H2311" s="196">
        <v>0</v>
      </c>
      <c r="I2311" s="196">
        <v>2.4369999999999999E-2</v>
      </c>
      <c r="J2311" s="196">
        <v>0.1066</v>
      </c>
      <c r="K2311" s="196">
        <v>0</v>
      </c>
      <c r="L2311" s="196">
        <v>0</v>
      </c>
      <c r="M2311" s="196">
        <v>3.0499999999999998E-3</v>
      </c>
      <c r="N2311" s="196">
        <v>6.0899999999999999E-3</v>
      </c>
      <c r="O2311" s="196">
        <v>4.061E-2</v>
      </c>
      <c r="P2311" s="196">
        <v>5.0599999999998979E-3</v>
      </c>
      <c r="Q2311" s="196">
        <v>0</v>
      </c>
      <c r="R2311" s="196">
        <v>0</v>
      </c>
      <c r="S2311" s="196">
        <v>1.0199999999999999E-3</v>
      </c>
      <c r="T2311" s="196">
        <v>0</v>
      </c>
      <c r="U2311" s="196">
        <v>7.11E-3</v>
      </c>
      <c r="V2311" s="196">
        <v>8.1200000000000005E-3</v>
      </c>
      <c r="W2311" s="196">
        <v>8.1220000000000001E-2</v>
      </c>
      <c r="X2311" s="196">
        <v>6.0909999999999999E-2</v>
      </c>
      <c r="Y2311" s="196">
        <v>0.10152</v>
      </c>
      <c r="Z2311" s="196">
        <v>6.0899999999999999E-3</v>
      </c>
      <c r="AA2311" s="196">
        <v>0</v>
      </c>
      <c r="AB2311" s="196">
        <v>0</v>
      </c>
      <c r="AC2311" s="196">
        <v>0</v>
      </c>
      <c r="AD2311" s="196">
        <v>0</v>
      </c>
      <c r="AE2311" s="196">
        <v>0</v>
      </c>
      <c r="AF2311" s="272">
        <f t="shared" si="147"/>
        <v>1</v>
      </c>
      <c r="AG2311" s="196">
        <f t="shared" si="144"/>
        <v>0.26599</v>
      </c>
    </row>
    <row r="2312" spans="1:33" s="23" customFormat="1" x14ac:dyDescent="0.25">
      <c r="A2312" s="1">
        <v>1955</v>
      </c>
      <c r="B2312" s="1" t="s">
        <v>23</v>
      </c>
      <c r="C2312" s="1" t="str">
        <f t="shared" si="145"/>
        <v>1955PE</v>
      </c>
      <c r="D2312" s="1" t="s">
        <v>57</v>
      </c>
      <c r="E2312" s="1" t="str">
        <f t="shared" si="146"/>
        <v>1955PEC&amp;D</v>
      </c>
      <c r="F2312" s="274">
        <v>0</v>
      </c>
      <c r="G2312" s="274">
        <v>1.0829999999999999E-2</v>
      </c>
      <c r="H2312" s="274">
        <v>0</v>
      </c>
      <c r="I2312" s="274">
        <v>0.31966</v>
      </c>
      <c r="J2312" s="274">
        <v>0</v>
      </c>
      <c r="K2312" s="274">
        <v>0</v>
      </c>
      <c r="L2312" s="274">
        <v>0</v>
      </c>
      <c r="M2312" s="274">
        <v>0</v>
      </c>
      <c r="N2312" s="274">
        <v>0</v>
      </c>
      <c r="O2312" s="274">
        <v>0</v>
      </c>
      <c r="P2312" s="274">
        <v>0</v>
      </c>
      <c r="Q2312" s="274">
        <v>0</v>
      </c>
      <c r="R2312" s="274">
        <v>0</v>
      </c>
      <c r="S2312" s="274">
        <v>0</v>
      </c>
      <c r="T2312" s="274">
        <v>0.29006999999999999</v>
      </c>
      <c r="U2312" s="274">
        <v>0</v>
      </c>
      <c r="V2312" s="274">
        <v>0</v>
      </c>
      <c r="W2312" s="274">
        <v>4.0879999999999972E-2</v>
      </c>
      <c r="X2312" s="274">
        <v>0</v>
      </c>
      <c r="Y2312" s="274">
        <v>0</v>
      </c>
      <c r="Z2312" s="274">
        <v>0</v>
      </c>
      <c r="AA2312" s="274">
        <v>0</v>
      </c>
      <c r="AB2312" s="274">
        <v>0.15045</v>
      </c>
      <c r="AC2312" s="274">
        <v>7.0800000000000002E-2</v>
      </c>
      <c r="AD2312" s="274">
        <v>0.11731000000000003</v>
      </c>
      <c r="AE2312" s="274">
        <v>0</v>
      </c>
      <c r="AF2312" s="272">
        <f t="shared" si="147"/>
        <v>1</v>
      </c>
      <c r="AG2312" s="196">
        <f t="shared" si="144"/>
        <v>0.66950999999999994</v>
      </c>
    </row>
    <row r="2313" spans="1:33" s="23" customFormat="1" x14ac:dyDescent="0.25">
      <c r="A2313" s="1">
        <v>1955</v>
      </c>
      <c r="B2313" s="1" t="s">
        <v>23</v>
      </c>
      <c r="C2313" s="1" t="str">
        <f t="shared" si="145"/>
        <v>1955PE</v>
      </c>
      <c r="D2313" s="1" t="s">
        <v>56</v>
      </c>
      <c r="E2313" s="1" t="str">
        <f t="shared" si="146"/>
        <v>1955PEICI</v>
      </c>
      <c r="F2313" s="196">
        <v>0.12182999999999999</v>
      </c>
      <c r="G2313" s="196">
        <v>0.4264</v>
      </c>
      <c r="H2313" s="196">
        <v>0</v>
      </c>
      <c r="I2313" s="196">
        <v>2.4369999999999999E-2</v>
      </c>
      <c r="J2313" s="196">
        <v>0.1066</v>
      </c>
      <c r="K2313" s="196">
        <v>0</v>
      </c>
      <c r="L2313" s="196">
        <v>0</v>
      </c>
      <c r="M2313" s="196">
        <v>3.0499999999999998E-3</v>
      </c>
      <c r="N2313" s="196">
        <v>6.0899999999999999E-3</v>
      </c>
      <c r="O2313" s="196">
        <v>4.061E-2</v>
      </c>
      <c r="P2313" s="196">
        <v>5.0599999999998979E-3</v>
      </c>
      <c r="Q2313" s="196">
        <v>0</v>
      </c>
      <c r="R2313" s="196">
        <v>0</v>
      </c>
      <c r="S2313" s="196">
        <v>1.0199999999999999E-3</v>
      </c>
      <c r="T2313" s="197">
        <v>0</v>
      </c>
      <c r="U2313" s="196">
        <v>7.11E-3</v>
      </c>
      <c r="V2313" s="196">
        <v>8.1200000000000005E-3</v>
      </c>
      <c r="W2313" s="196">
        <v>8.1220000000000001E-2</v>
      </c>
      <c r="X2313" s="196">
        <v>6.0909999999999999E-2</v>
      </c>
      <c r="Y2313" s="196">
        <v>0.10152</v>
      </c>
      <c r="Z2313" s="196">
        <v>6.0899999999999999E-3</v>
      </c>
      <c r="AA2313" s="196">
        <v>0</v>
      </c>
      <c r="AB2313" s="196">
        <v>0</v>
      </c>
      <c r="AC2313" s="196">
        <v>0</v>
      </c>
      <c r="AD2313" s="196">
        <v>0</v>
      </c>
      <c r="AE2313" s="196">
        <v>0</v>
      </c>
      <c r="AF2313" s="272">
        <f t="shared" si="147"/>
        <v>1</v>
      </c>
      <c r="AG2313" s="196">
        <f t="shared" si="144"/>
        <v>0.26599</v>
      </c>
    </row>
    <row r="2314" spans="1:33" s="23" customFormat="1" x14ac:dyDescent="0.25">
      <c r="A2314" s="1">
        <v>1955</v>
      </c>
      <c r="B2314" s="1" t="s">
        <v>23</v>
      </c>
      <c r="C2314" s="1" t="str">
        <f t="shared" si="145"/>
        <v>1955PE</v>
      </c>
      <c r="D2314" s="1" t="s">
        <v>58</v>
      </c>
      <c r="E2314" s="1" t="str">
        <f t="shared" si="146"/>
        <v>1955PEResidential</v>
      </c>
      <c r="F2314" s="196">
        <v>0.12182999999999999</v>
      </c>
      <c r="G2314" s="196">
        <v>0.4264</v>
      </c>
      <c r="H2314" s="196">
        <v>0</v>
      </c>
      <c r="I2314" s="196">
        <v>2.4369999999999999E-2</v>
      </c>
      <c r="J2314" s="196">
        <v>0.1066</v>
      </c>
      <c r="K2314" s="196">
        <v>0</v>
      </c>
      <c r="L2314" s="196">
        <v>0</v>
      </c>
      <c r="M2314" s="196">
        <v>3.0499999999999998E-3</v>
      </c>
      <c r="N2314" s="196">
        <v>6.0899999999999999E-3</v>
      </c>
      <c r="O2314" s="196">
        <v>4.061E-2</v>
      </c>
      <c r="P2314" s="196">
        <v>5.0599999999998979E-3</v>
      </c>
      <c r="Q2314" s="196">
        <v>0</v>
      </c>
      <c r="R2314" s="196">
        <v>0</v>
      </c>
      <c r="S2314" s="196">
        <v>1.0199999999999999E-3</v>
      </c>
      <c r="T2314" s="196">
        <v>0</v>
      </c>
      <c r="U2314" s="196">
        <v>7.11E-3</v>
      </c>
      <c r="V2314" s="196">
        <v>8.1200000000000005E-3</v>
      </c>
      <c r="W2314" s="196">
        <v>8.1220000000000001E-2</v>
      </c>
      <c r="X2314" s="196">
        <v>6.0909999999999999E-2</v>
      </c>
      <c r="Y2314" s="196">
        <v>0.10152</v>
      </c>
      <c r="Z2314" s="196">
        <v>6.0899999999999999E-3</v>
      </c>
      <c r="AA2314" s="196">
        <v>0</v>
      </c>
      <c r="AB2314" s="196">
        <v>0</v>
      </c>
      <c r="AC2314" s="196">
        <v>0</v>
      </c>
      <c r="AD2314" s="196">
        <v>0</v>
      </c>
      <c r="AE2314" s="196">
        <v>0</v>
      </c>
      <c r="AF2314" s="272">
        <f t="shared" si="147"/>
        <v>1</v>
      </c>
      <c r="AG2314" s="196">
        <f t="shared" si="144"/>
        <v>0.26599</v>
      </c>
    </row>
    <row r="2315" spans="1:33" s="23" customFormat="1" x14ac:dyDescent="0.25">
      <c r="A2315" s="1">
        <v>1956</v>
      </c>
      <c r="B2315" s="1" t="s">
        <v>23</v>
      </c>
      <c r="C2315" s="1" t="str">
        <f t="shared" si="145"/>
        <v>1956PE</v>
      </c>
      <c r="D2315" s="1" t="s">
        <v>57</v>
      </c>
      <c r="E2315" s="1" t="str">
        <f t="shared" si="146"/>
        <v>1956PEC&amp;D</v>
      </c>
      <c r="F2315" s="274">
        <v>0</v>
      </c>
      <c r="G2315" s="274">
        <v>1.0829999999999999E-2</v>
      </c>
      <c r="H2315" s="274">
        <v>0</v>
      </c>
      <c r="I2315" s="274">
        <v>0.31966</v>
      </c>
      <c r="J2315" s="274">
        <v>0</v>
      </c>
      <c r="K2315" s="274">
        <v>0</v>
      </c>
      <c r="L2315" s="274">
        <v>0</v>
      </c>
      <c r="M2315" s="274">
        <v>0</v>
      </c>
      <c r="N2315" s="274">
        <v>0</v>
      </c>
      <c r="O2315" s="274">
        <v>0</v>
      </c>
      <c r="P2315" s="274">
        <v>0</v>
      </c>
      <c r="Q2315" s="274">
        <v>0</v>
      </c>
      <c r="R2315" s="274">
        <v>0</v>
      </c>
      <c r="S2315" s="274">
        <v>0</v>
      </c>
      <c r="T2315" s="274">
        <v>0.29006999999999999</v>
      </c>
      <c r="U2315" s="274">
        <v>0</v>
      </c>
      <c r="V2315" s="274">
        <v>0</v>
      </c>
      <c r="W2315" s="274">
        <v>4.0879999999999972E-2</v>
      </c>
      <c r="X2315" s="274">
        <v>0</v>
      </c>
      <c r="Y2315" s="274">
        <v>0</v>
      </c>
      <c r="Z2315" s="274">
        <v>0</v>
      </c>
      <c r="AA2315" s="274">
        <v>0</v>
      </c>
      <c r="AB2315" s="274">
        <v>0.15045</v>
      </c>
      <c r="AC2315" s="274">
        <v>7.0800000000000002E-2</v>
      </c>
      <c r="AD2315" s="274">
        <v>0.11731000000000003</v>
      </c>
      <c r="AE2315" s="274">
        <v>0</v>
      </c>
      <c r="AF2315" s="272">
        <f t="shared" si="147"/>
        <v>1</v>
      </c>
      <c r="AG2315" s="196">
        <f t="shared" si="144"/>
        <v>0.66950999999999994</v>
      </c>
    </row>
    <row r="2316" spans="1:33" s="23" customFormat="1" x14ac:dyDescent="0.25">
      <c r="A2316" s="1">
        <v>1956</v>
      </c>
      <c r="B2316" s="1" t="s">
        <v>23</v>
      </c>
      <c r="C2316" s="1" t="str">
        <f t="shared" si="145"/>
        <v>1956PE</v>
      </c>
      <c r="D2316" s="1" t="s">
        <v>56</v>
      </c>
      <c r="E2316" s="1" t="str">
        <f t="shared" si="146"/>
        <v>1956PEICI</v>
      </c>
      <c r="F2316" s="196">
        <v>0.12182999999999999</v>
      </c>
      <c r="G2316" s="196">
        <v>0.4264</v>
      </c>
      <c r="H2316" s="196">
        <v>0</v>
      </c>
      <c r="I2316" s="196">
        <v>2.4369999999999999E-2</v>
      </c>
      <c r="J2316" s="196">
        <v>0.1066</v>
      </c>
      <c r="K2316" s="196">
        <v>0</v>
      </c>
      <c r="L2316" s="196">
        <v>0</v>
      </c>
      <c r="M2316" s="196">
        <v>3.0499999999999998E-3</v>
      </c>
      <c r="N2316" s="196">
        <v>6.0899999999999999E-3</v>
      </c>
      <c r="O2316" s="196">
        <v>4.061E-2</v>
      </c>
      <c r="P2316" s="196">
        <v>5.0599999999998979E-3</v>
      </c>
      <c r="Q2316" s="196">
        <v>0</v>
      </c>
      <c r="R2316" s="196">
        <v>0</v>
      </c>
      <c r="S2316" s="196">
        <v>1.0199999999999999E-3</v>
      </c>
      <c r="T2316" s="197">
        <v>0</v>
      </c>
      <c r="U2316" s="196">
        <v>7.11E-3</v>
      </c>
      <c r="V2316" s="196">
        <v>8.1200000000000005E-3</v>
      </c>
      <c r="W2316" s="196">
        <v>8.1220000000000001E-2</v>
      </c>
      <c r="X2316" s="196">
        <v>6.0909999999999999E-2</v>
      </c>
      <c r="Y2316" s="196">
        <v>0.10152</v>
      </c>
      <c r="Z2316" s="196">
        <v>6.0899999999999999E-3</v>
      </c>
      <c r="AA2316" s="196">
        <v>0</v>
      </c>
      <c r="AB2316" s="196">
        <v>0</v>
      </c>
      <c r="AC2316" s="196">
        <v>0</v>
      </c>
      <c r="AD2316" s="196">
        <v>0</v>
      </c>
      <c r="AE2316" s="196">
        <v>0</v>
      </c>
      <c r="AF2316" s="272">
        <f t="shared" si="147"/>
        <v>1</v>
      </c>
      <c r="AG2316" s="196">
        <f t="shared" si="144"/>
        <v>0.26599</v>
      </c>
    </row>
    <row r="2317" spans="1:33" s="23" customFormat="1" x14ac:dyDescent="0.25">
      <c r="A2317" s="1">
        <v>1956</v>
      </c>
      <c r="B2317" s="1" t="s">
        <v>23</v>
      </c>
      <c r="C2317" s="1" t="str">
        <f t="shared" si="145"/>
        <v>1956PE</v>
      </c>
      <c r="D2317" s="1" t="s">
        <v>58</v>
      </c>
      <c r="E2317" s="1" t="str">
        <f t="shared" si="146"/>
        <v>1956PEResidential</v>
      </c>
      <c r="F2317" s="196">
        <v>0.12182999999999999</v>
      </c>
      <c r="G2317" s="196">
        <v>0.4264</v>
      </c>
      <c r="H2317" s="196">
        <v>0</v>
      </c>
      <c r="I2317" s="196">
        <v>2.4369999999999999E-2</v>
      </c>
      <c r="J2317" s="196">
        <v>0.1066</v>
      </c>
      <c r="K2317" s="196">
        <v>0</v>
      </c>
      <c r="L2317" s="196">
        <v>0</v>
      </c>
      <c r="M2317" s="196">
        <v>3.0499999999999998E-3</v>
      </c>
      <c r="N2317" s="196">
        <v>6.0899999999999999E-3</v>
      </c>
      <c r="O2317" s="196">
        <v>4.061E-2</v>
      </c>
      <c r="P2317" s="196">
        <v>5.0599999999998979E-3</v>
      </c>
      <c r="Q2317" s="196">
        <v>0</v>
      </c>
      <c r="R2317" s="196">
        <v>0</v>
      </c>
      <c r="S2317" s="196">
        <v>1.0199999999999999E-3</v>
      </c>
      <c r="T2317" s="196">
        <v>0</v>
      </c>
      <c r="U2317" s="196">
        <v>7.11E-3</v>
      </c>
      <c r="V2317" s="196">
        <v>8.1200000000000005E-3</v>
      </c>
      <c r="W2317" s="196">
        <v>8.1220000000000001E-2</v>
      </c>
      <c r="X2317" s="196">
        <v>6.0909999999999999E-2</v>
      </c>
      <c r="Y2317" s="196">
        <v>0.10152</v>
      </c>
      <c r="Z2317" s="196">
        <v>6.0899999999999999E-3</v>
      </c>
      <c r="AA2317" s="196">
        <v>0</v>
      </c>
      <c r="AB2317" s="196">
        <v>0</v>
      </c>
      <c r="AC2317" s="196">
        <v>0</v>
      </c>
      <c r="AD2317" s="196">
        <v>0</v>
      </c>
      <c r="AE2317" s="196">
        <v>0</v>
      </c>
      <c r="AF2317" s="272">
        <f t="shared" si="147"/>
        <v>1</v>
      </c>
      <c r="AG2317" s="196">
        <f t="shared" si="144"/>
        <v>0.26599</v>
      </c>
    </row>
    <row r="2318" spans="1:33" s="23" customFormat="1" x14ac:dyDescent="0.25">
      <c r="A2318" s="1">
        <v>1957</v>
      </c>
      <c r="B2318" s="1" t="s">
        <v>23</v>
      </c>
      <c r="C2318" s="1" t="str">
        <f t="shared" si="145"/>
        <v>1957PE</v>
      </c>
      <c r="D2318" s="1" t="s">
        <v>57</v>
      </c>
      <c r="E2318" s="1" t="str">
        <f t="shared" si="146"/>
        <v>1957PEC&amp;D</v>
      </c>
      <c r="F2318" s="274">
        <v>0</v>
      </c>
      <c r="G2318" s="274">
        <v>1.0829999999999999E-2</v>
      </c>
      <c r="H2318" s="274">
        <v>0</v>
      </c>
      <c r="I2318" s="274">
        <v>0.31966</v>
      </c>
      <c r="J2318" s="274">
        <v>0</v>
      </c>
      <c r="K2318" s="274">
        <v>0</v>
      </c>
      <c r="L2318" s="274">
        <v>0</v>
      </c>
      <c r="M2318" s="274">
        <v>0</v>
      </c>
      <c r="N2318" s="274">
        <v>0</v>
      </c>
      <c r="O2318" s="274">
        <v>0</v>
      </c>
      <c r="P2318" s="274">
        <v>0</v>
      </c>
      <c r="Q2318" s="274">
        <v>0</v>
      </c>
      <c r="R2318" s="274">
        <v>0</v>
      </c>
      <c r="S2318" s="274">
        <v>0</v>
      </c>
      <c r="T2318" s="274">
        <v>0.29006999999999999</v>
      </c>
      <c r="U2318" s="274">
        <v>0</v>
      </c>
      <c r="V2318" s="274">
        <v>0</v>
      </c>
      <c r="W2318" s="274">
        <v>4.0879999999999972E-2</v>
      </c>
      <c r="X2318" s="274">
        <v>0</v>
      </c>
      <c r="Y2318" s="274">
        <v>0</v>
      </c>
      <c r="Z2318" s="274">
        <v>0</v>
      </c>
      <c r="AA2318" s="274">
        <v>0</v>
      </c>
      <c r="AB2318" s="274">
        <v>0.15045</v>
      </c>
      <c r="AC2318" s="274">
        <v>7.0800000000000002E-2</v>
      </c>
      <c r="AD2318" s="274">
        <v>0.11731000000000003</v>
      </c>
      <c r="AE2318" s="274">
        <v>0</v>
      </c>
      <c r="AF2318" s="272">
        <f t="shared" si="147"/>
        <v>1</v>
      </c>
      <c r="AG2318" s="196">
        <f t="shared" si="144"/>
        <v>0.66950999999999994</v>
      </c>
    </row>
    <row r="2319" spans="1:33" s="23" customFormat="1" x14ac:dyDescent="0.25">
      <c r="A2319" s="1">
        <v>1957</v>
      </c>
      <c r="B2319" s="1" t="s">
        <v>23</v>
      </c>
      <c r="C2319" s="1" t="str">
        <f t="shared" si="145"/>
        <v>1957PE</v>
      </c>
      <c r="D2319" s="1" t="s">
        <v>56</v>
      </c>
      <c r="E2319" s="1" t="str">
        <f t="shared" si="146"/>
        <v>1957PEICI</v>
      </c>
      <c r="F2319" s="196">
        <v>0.12182999999999999</v>
      </c>
      <c r="G2319" s="196">
        <v>0.4264</v>
      </c>
      <c r="H2319" s="196">
        <v>0</v>
      </c>
      <c r="I2319" s="196">
        <v>2.4369999999999999E-2</v>
      </c>
      <c r="J2319" s="196">
        <v>0.1066</v>
      </c>
      <c r="K2319" s="196">
        <v>0</v>
      </c>
      <c r="L2319" s="196">
        <v>0</v>
      </c>
      <c r="M2319" s="196">
        <v>3.0499999999999998E-3</v>
      </c>
      <c r="N2319" s="196">
        <v>6.0899999999999999E-3</v>
      </c>
      <c r="O2319" s="196">
        <v>4.061E-2</v>
      </c>
      <c r="P2319" s="196">
        <v>5.0599999999998979E-3</v>
      </c>
      <c r="Q2319" s="196">
        <v>0</v>
      </c>
      <c r="R2319" s="196">
        <v>0</v>
      </c>
      <c r="S2319" s="196">
        <v>1.0199999999999999E-3</v>
      </c>
      <c r="T2319" s="196">
        <v>0</v>
      </c>
      <c r="U2319" s="196">
        <v>7.11E-3</v>
      </c>
      <c r="V2319" s="196">
        <v>8.1200000000000005E-3</v>
      </c>
      <c r="W2319" s="196">
        <v>8.1220000000000001E-2</v>
      </c>
      <c r="X2319" s="196">
        <v>6.0909999999999999E-2</v>
      </c>
      <c r="Y2319" s="196">
        <v>0.10152</v>
      </c>
      <c r="Z2319" s="196">
        <v>6.0899999999999999E-3</v>
      </c>
      <c r="AA2319" s="196">
        <v>0</v>
      </c>
      <c r="AB2319" s="196">
        <v>0</v>
      </c>
      <c r="AC2319" s="196">
        <v>0</v>
      </c>
      <c r="AD2319" s="196">
        <v>0</v>
      </c>
      <c r="AE2319" s="196">
        <v>0</v>
      </c>
      <c r="AF2319" s="272">
        <f t="shared" si="147"/>
        <v>1</v>
      </c>
      <c r="AG2319" s="196">
        <f t="shared" si="144"/>
        <v>0.26599</v>
      </c>
    </row>
    <row r="2320" spans="1:33" s="23" customFormat="1" x14ac:dyDescent="0.25">
      <c r="A2320" s="1">
        <v>1957</v>
      </c>
      <c r="B2320" s="1" t="s">
        <v>23</v>
      </c>
      <c r="C2320" s="1" t="str">
        <f t="shared" si="145"/>
        <v>1957PE</v>
      </c>
      <c r="D2320" s="1" t="s">
        <v>58</v>
      </c>
      <c r="E2320" s="1" t="str">
        <f t="shared" si="146"/>
        <v>1957PEResidential</v>
      </c>
      <c r="F2320" s="196">
        <v>0.12182999999999999</v>
      </c>
      <c r="G2320" s="196">
        <v>0.4264</v>
      </c>
      <c r="H2320" s="196">
        <v>0</v>
      </c>
      <c r="I2320" s="196">
        <v>2.4369999999999999E-2</v>
      </c>
      <c r="J2320" s="196">
        <v>0.1066</v>
      </c>
      <c r="K2320" s="196">
        <v>0</v>
      </c>
      <c r="L2320" s="196">
        <v>0</v>
      </c>
      <c r="M2320" s="196">
        <v>3.0499999999999998E-3</v>
      </c>
      <c r="N2320" s="196">
        <v>6.0899999999999999E-3</v>
      </c>
      <c r="O2320" s="196">
        <v>4.061E-2</v>
      </c>
      <c r="P2320" s="196">
        <v>5.0599999999998979E-3</v>
      </c>
      <c r="Q2320" s="196">
        <v>0</v>
      </c>
      <c r="R2320" s="196">
        <v>0</v>
      </c>
      <c r="S2320" s="196">
        <v>1.0199999999999999E-3</v>
      </c>
      <c r="T2320" s="196">
        <v>0</v>
      </c>
      <c r="U2320" s="196">
        <v>7.11E-3</v>
      </c>
      <c r="V2320" s="196">
        <v>8.1200000000000005E-3</v>
      </c>
      <c r="W2320" s="196">
        <v>8.1220000000000001E-2</v>
      </c>
      <c r="X2320" s="196">
        <v>6.0909999999999999E-2</v>
      </c>
      <c r="Y2320" s="196">
        <v>0.10152</v>
      </c>
      <c r="Z2320" s="196">
        <v>6.0899999999999999E-3</v>
      </c>
      <c r="AA2320" s="196">
        <v>0</v>
      </c>
      <c r="AB2320" s="196">
        <v>0</v>
      </c>
      <c r="AC2320" s="196">
        <v>0</v>
      </c>
      <c r="AD2320" s="196">
        <v>0</v>
      </c>
      <c r="AE2320" s="196">
        <v>0</v>
      </c>
      <c r="AF2320" s="272">
        <f t="shared" si="147"/>
        <v>1</v>
      </c>
      <c r="AG2320" s="196">
        <f t="shared" si="144"/>
        <v>0.26599</v>
      </c>
    </row>
    <row r="2321" spans="1:33" s="23" customFormat="1" x14ac:dyDescent="0.25">
      <c r="A2321" s="1">
        <v>1958</v>
      </c>
      <c r="B2321" s="1" t="s">
        <v>23</v>
      </c>
      <c r="C2321" s="1" t="str">
        <f t="shared" si="145"/>
        <v>1958PE</v>
      </c>
      <c r="D2321" s="1" t="s">
        <v>57</v>
      </c>
      <c r="E2321" s="1" t="str">
        <f t="shared" si="146"/>
        <v>1958PEC&amp;D</v>
      </c>
      <c r="F2321" s="274">
        <v>0</v>
      </c>
      <c r="G2321" s="274">
        <v>1.0829999999999999E-2</v>
      </c>
      <c r="H2321" s="274">
        <v>0</v>
      </c>
      <c r="I2321" s="274">
        <v>0.31966</v>
      </c>
      <c r="J2321" s="274">
        <v>0</v>
      </c>
      <c r="K2321" s="274">
        <v>0</v>
      </c>
      <c r="L2321" s="274">
        <v>0</v>
      </c>
      <c r="M2321" s="274">
        <v>0</v>
      </c>
      <c r="N2321" s="274">
        <v>0</v>
      </c>
      <c r="O2321" s="274">
        <v>0</v>
      </c>
      <c r="P2321" s="274">
        <v>0</v>
      </c>
      <c r="Q2321" s="274">
        <v>0</v>
      </c>
      <c r="R2321" s="274">
        <v>0</v>
      </c>
      <c r="S2321" s="274">
        <v>0</v>
      </c>
      <c r="T2321" s="274">
        <v>0.29006999999999999</v>
      </c>
      <c r="U2321" s="274">
        <v>0</v>
      </c>
      <c r="V2321" s="274">
        <v>0</v>
      </c>
      <c r="W2321" s="274">
        <v>4.0879999999999972E-2</v>
      </c>
      <c r="X2321" s="274">
        <v>0</v>
      </c>
      <c r="Y2321" s="274">
        <v>0</v>
      </c>
      <c r="Z2321" s="274">
        <v>0</v>
      </c>
      <c r="AA2321" s="274">
        <v>0</v>
      </c>
      <c r="AB2321" s="274">
        <v>0.15045</v>
      </c>
      <c r="AC2321" s="274">
        <v>7.0800000000000002E-2</v>
      </c>
      <c r="AD2321" s="274">
        <v>0.11731000000000003</v>
      </c>
      <c r="AE2321" s="274">
        <v>0</v>
      </c>
      <c r="AF2321" s="272">
        <f t="shared" si="147"/>
        <v>1</v>
      </c>
      <c r="AG2321" s="196">
        <f t="shared" si="144"/>
        <v>0.66950999999999994</v>
      </c>
    </row>
    <row r="2322" spans="1:33" s="23" customFormat="1" x14ac:dyDescent="0.25">
      <c r="A2322" s="1">
        <v>1958</v>
      </c>
      <c r="B2322" s="1" t="s">
        <v>23</v>
      </c>
      <c r="C2322" s="1" t="str">
        <f t="shared" si="145"/>
        <v>1958PE</v>
      </c>
      <c r="D2322" s="1" t="s">
        <v>56</v>
      </c>
      <c r="E2322" s="1" t="str">
        <f t="shared" si="146"/>
        <v>1958PEICI</v>
      </c>
      <c r="F2322" s="196">
        <v>0.12182999999999999</v>
      </c>
      <c r="G2322" s="196">
        <v>0.4264</v>
      </c>
      <c r="H2322" s="196">
        <v>0</v>
      </c>
      <c r="I2322" s="196">
        <v>2.4369999999999999E-2</v>
      </c>
      <c r="J2322" s="196">
        <v>0.1066</v>
      </c>
      <c r="K2322" s="196">
        <v>0</v>
      </c>
      <c r="L2322" s="196">
        <v>0</v>
      </c>
      <c r="M2322" s="196">
        <v>3.0499999999999998E-3</v>
      </c>
      <c r="N2322" s="196">
        <v>6.0899999999999999E-3</v>
      </c>
      <c r="O2322" s="196">
        <v>4.061E-2</v>
      </c>
      <c r="P2322" s="196">
        <v>5.0599999999998979E-3</v>
      </c>
      <c r="Q2322" s="196">
        <v>0</v>
      </c>
      <c r="R2322" s="196">
        <v>0</v>
      </c>
      <c r="S2322" s="196">
        <v>1.0199999999999999E-3</v>
      </c>
      <c r="T2322" s="197">
        <v>0</v>
      </c>
      <c r="U2322" s="196">
        <v>7.11E-3</v>
      </c>
      <c r="V2322" s="196">
        <v>8.1200000000000005E-3</v>
      </c>
      <c r="W2322" s="196">
        <v>8.1220000000000001E-2</v>
      </c>
      <c r="X2322" s="196">
        <v>6.0909999999999999E-2</v>
      </c>
      <c r="Y2322" s="196">
        <v>0.10152</v>
      </c>
      <c r="Z2322" s="196">
        <v>6.0899999999999999E-3</v>
      </c>
      <c r="AA2322" s="196">
        <v>0</v>
      </c>
      <c r="AB2322" s="196">
        <v>0</v>
      </c>
      <c r="AC2322" s="196">
        <v>0</v>
      </c>
      <c r="AD2322" s="196">
        <v>0</v>
      </c>
      <c r="AE2322" s="196">
        <v>0</v>
      </c>
      <c r="AF2322" s="272">
        <f t="shared" si="147"/>
        <v>1</v>
      </c>
      <c r="AG2322" s="196">
        <f t="shared" si="144"/>
        <v>0.26599</v>
      </c>
    </row>
    <row r="2323" spans="1:33" s="23" customFormat="1" x14ac:dyDescent="0.25">
      <c r="A2323" s="1">
        <v>1958</v>
      </c>
      <c r="B2323" s="1" t="s">
        <v>23</v>
      </c>
      <c r="C2323" s="1" t="str">
        <f t="shared" si="145"/>
        <v>1958PE</v>
      </c>
      <c r="D2323" s="1" t="s">
        <v>58</v>
      </c>
      <c r="E2323" s="1" t="str">
        <f t="shared" si="146"/>
        <v>1958PEResidential</v>
      </c>
      <c r="F2323" s="196">
        <v>0.12182999999999999</v>
      </c>
      <c r="G2323" s="196">
        <v>0.4264</v>
      </c>
      <c r="H2323" s="196">
        <v>0</v>
      </c>
      <c r="I2323" s="196">
        <v>2.4369999999999999E-2</v>
      </c>
      <c r="J2323" s="196">
        <v>0.1066</v>
      </c>
      <c r="K2323" s="196">
        <v>0</v>
      </c>
      <c r="L2323" s="196">
        <v>0</v>
      </c>
      <c r="M2323" s="196">
        <v>3.0499999999999998E-3</v>
      </c>
      <c r="N2323" s="196">
        <v>6.0899999999999999E-3</v>
      </c>
      <c r="O2323" s="196">
        <v>4.061E-2</v>
      </c>
      <c r="P2323" s="196">
        <v>5.0599999999998979E-3</v>
      </c>
      <c r="Q2323" s="196">
        <v>0</v>
      </c>
      <c r="R2323" s="196">
        <v>0</v>
      </c>
      <c r="S2323" s="196">
        <v>1.0199999999999999E-3</v>
      </c>
      <c r="T2323" s="196">
        <v>0</v>
      </c>
      <c r="U2323" s="196">
        <v>7.11E-3</v>
      </c>
      <c r="V2323" s="196">
        <v>8.1200000000000005E-3</v>
      </c>
      <c r="W2323" s="196">
        <v>8.1220000000000001E-2</v>
      </c>
      <c r="X2323" s="196">
        <v>6.0909999999999999E-2</v>
      </c>
      <c r="Y2323" s="196">
        <v>0.10152</v>
      </c>
      <c r="Z2323" s="196">
        <v>6.0899999999999999E-3</v>
      </c>
      <c r="AA2323" s="196">
        <v>0</v>
      </c>
      <c r="AB2323" s="196">
        <v>0</v>
      </c>
      <c r="AC2323" s="196">
        <v>0</v>
      </c>
      <c r="AD2323" s="196">
        <v>0</v>
      </c>
      <c r="AE2323" s="196">
        <v>0</v>
      </c>
      <c r="AF2323" s="272">
        <f t="shared" si="147"/>
        <v>1</v>
      </c>
      <c r="AG2323" s="196">
        <f t="shared" si="144"/>
        <v>0.26599</v>
      </c>
    </row>
    <row r="2324" spans="1:33" s="23" customFormat="1" x14ac:dyDescent="0.25">
      <c r="A2324" s="1">
        <v>1959</v>
      </c>
      <c r="B2324" s="1" t="s">
        <v>23</v>
      </c>
      <c r="C2324" s="1" t="str">
        <f t="shared" si="145"/>
        <v>1959PE</v>
      </c>
      <c r="D2324" s="1" t="s">
        <v>57</v>
      </c>
      <c r="E2324" s="1" t="str">
        <f t="shared" si="146"/>
        <v>1959PEC&amp;D</v>
      </c>
      <c r="F2324" s="274">
        <v>0</v>
      </c>
      <c r="G2324" s="274">
        <v>1.0829999999999999E-2</v>
      </c>
      <c r="H2324" s="274">
        <v>0</v>
      </c>
      <c r="I2324" s="274">
        <v>0.31966</v>
      </c>
      <c r="J2324" s="274">
        <v>0</v>
      </c>
      <c r="K2324" s="274">
        <v>0</v>
      </c>
      <c r="L2324" s="274">
        <v>0</v>
      </c>
      <c r="M2324" s="274">
        <v>0</v>
      </c>
      <c r="N2324" s="274">
        <v>0</v>
      </c>
      <c r="O2324" s="274">
        <v>0</v>
      </c>
      <c r="P2324" s="274">
        <v>0</v>
      </c>
      <c r="Q2324" s="274">
        <v>0</v>
      </c>
      <c r="R2324" s="274">
        <v>0</v>
      </c>
      <c r="S2324" s="274">
        <v>0</v>
      </c>
      <c r="T2324" s="274">
        <v>0.29006999999999999</v>
      </c>
      <c r="U2324" s="274">
        <v>0</v>
      </c>
      <c r="V2324" s="274">
        <v>0</v>
      </c>
      <c r="W2324" s="274">
        <v>4.0879999999999972E-2</v>
      </c>
      <c r="X2324" s="274">
        <v>0</v>
      </c>
      <c r="Y2324" s="274">
        <v>0</v>
      </c>
      <c r="Z2324" s="274">
        <v>0</v>
      </c>
      <c r="AA2324" s="274">
        <v>0</v>
      </c>
      <c r="AB2324" s="274">
        <v>0.15045</v>
      </c>
      <c r="AC2324" s="274">
        <v>7.0800000000000002E-2</v>
      </c>
      <c r="AD2324" s="274">
        <v>0.11731000000000003</v>
      </c>
      <c r="AE2324" s="274">
        <v>0</v>
      </c>
      <c r="AF2324" s="272">
        <f t="shared" si="147"/>
        <v>1</v>
      </c>
      <c r="AG2324" s="196">
        <f t="shared" si="144"/>
        <v>0.66950999999999994</v>
      </c>
    </row>
    <row r="2325" spans="1:33" s="23" customFormat="1" x14ac:dyDescent="0.25">
      <c r="A2325" s="1">
        <v>1959</v>
      </c>
      <c r="B2325" s="1" t="s">
        <v>23</v>
      </c>
      <c r="C2325" s="1" t="str">
        <f t="shared" si="145"/>
        <v>1959PE</v>
      </c>
      <c r="D2325" s="1" t="s">
        <v>56</v>
      </c>
      <c r="E2325" s="1" t="str">
        <f t="shared" si="146"/>
        <v>1959PEICI</v>
      </c>
      <c r="F2325" s="196">
        <v>0.12182999999999999</v>
      </c>
      <c r="G2325" s="196">
        <v>0.4264</v>
      </c>
      <c r="H2325" s="196">
        <v>0</v>
      </c>
      <c r="I2325" s="196">
        <v>2.4369999999999999E-2</v>
      </c>
      <c r="J2325" s="196">
        <v>0.1066</v>
      </c>
      <c r="K2325" s="196">
        <v>0</v>
      </c>
      <c r="L2325" s="196">
        <v>0</v>
      </c>
      <c r="M2325" s="196">
        <v>3.0499999999999998E-3</v>
      </c>
      <c r="N2325" s="196">
        <v>6.0899999999999999E-3</v>
      </c>
      <c r="O2325" s="196">
        <v>4.061E-2</v>
      </c>
      <c r="P2325" s="196">
        <v>5.0599999999998979E-3</v>
      </c>
      <c r="Q2325" s="196">
        <v>0</v>
      </c>
      <c r="R2325" s="196">
        <v>0</v>
      </c>
      <c r="S2325" s="196">
        <v>1.0199999999999999E-3</v>
      </c>
      <c r="T2325" s="197">
        <v>0</v>
      </c>
      <c r="U2325" s="196">
        <v>7.11E-3</v>
      </c>
      <c r="V2325" s="196">
        <v>8.1200000000000005E-3</v>
      </c>
      <c r="W2325" s="196">
        <v>8.1220000000000001E-2</v>
      </c>
      <c r="X2325" s="196">
        <v>6.0909999999999999E-2</v>
      </c>
      <c r="Y2325" s="196">
        <v>0.10152</v>
      </c>
      <c r="Z2325" s="196">
        <v>6.0899999999999999E-3</v>
      </c>
      <c r="AA2325" s="196">
        <v>0</v>
      </c>
      <c r="AB2325" s="196">
        <v>0</v>
      </c>
      <c r="AC2325" s="196">
        <v>0</v>
      </c>
      <c r="AD2325" s="196">
        <v>0</v>
      </c>
      <c r="AE2325" s="196">
        <v>0</v>
      </c>
      <c r="AF2325" s="272">
        <f t="shared" si="147"/>
        <v>1</v>
      </c>
      <c r="AG2325" s="196">
        <f t="shared" si="144"/>
        <v>0.26599</v>
      </c>
    </row>
    <row r="2326" spans="1:33" s="23" customFormat="1" x14ac:dyDescent="0.25">
      <c r="A2326" s="1">
        <v>1959</v>
      </c>
      <c r="B2326" s="1" t="s">
        <v>23</v>
      </c>
      <c r="C2326" s="1" t="str">
        <f t="shared" si="145"/>
        <v>1959PE</v>
      </c>
      <c r="D2326" s="1" t="s">
        <v>58</v>
      </c>
      <c r="E2326" s="1" t="str">
        <f t="shared" si="146"/>
        <v>1959PEResidential</v>
      </c>
      <c r="F2326" s="196">
        <v>0.12182999999999999</v>
      </c>
      <c r="G2326" s="196">
        <v>0.4264</v>
      </c>
      <c r="H2326" s="196">
        <v>0</v>
      </c>
      <c r="I2326" s="196">
        <v>2.4369999999999999E-2</v>
      </c>
      <c r="J2326" s="196">
        <v>0.1066</v>
      </c>
      <c r="K2326" s="196">
        <v>0</v>
      </c>
      <c r="L2326" s="196">
        <v>0</v>
      </c>
      <c r="M2326" s="196">
        <v>3.0499999999999998E-3</v>
      </c>
      <c r="N2326" s="196">
        <v>6.0899999999999999E-3</v>
      </c>
      <c r="O2326" s="196">
        <v>4.061E-2</v>
      </c>
      <c r="P2326" s="196">
        <v>5.0599999999998979E-3</v>
      </c>
      <c r="Q2326" s="196">
        <v>0</v>
      </c>
      <c r="R2326" s="196">
        <v>0</v>
      </c>
      <c r="S2326" s="196">
        <v>1.0199999999999999E-3</v>
      </c>
      <c r="T2326" s="196">
        <v>0</v>
      </c>
      <c r="U2326" s="196">
        <v>7.11E-3</v>
      </c>
      <c r="V2326" s="196">
        <v>8.1200000000000005E-3</v>
      </c>
      <c r="W2326" s="196">
        <v>8.1220000000000001E-2</v>
      </c>
      <c r="X2326" s="196">
        <v>6.0909999999999999E-2</v>
      </c>
      <c r="Y2326" s="196">
        <v>0.10152</v>
      </c>
      <c r="Z2326" s="196">
        <v>6.0899999999999999E-3</v>
      </c>
      <c r="AA2326" s="196">
        <v>0</v>
      </c>
      <c r="AB2326" s="196">
        <v>0</v>
      </c>
      <c r="AC2326" s="196">
        <v>0</v>
      </c>
      <c r="AD2326" s="196">
        <v>0</v>
      </c>
      <c r="AE2326" s="196">
        <v>0</v>
      </c>
      <c r="AF2326" s="272">
        <f t="shared" si="147"/>
        <v>1</v>
      </c>
      <c r="AG2326" s="196">
        <f t="shared" si="144"/>
        <v>0.26599</v>
      </c>
    </row>
    <row r="2327" spans="1:33" s="23" customFormat="1" x14ac:dyDescent="0.25">
      <c r="A2327" s="1">
        <v>1960</v>
      </c>
      <c r="B2327" s="1" t="s">
        <v>23</v>
      </c>
      <c r="C2327" s="1" t="str">
        <f t="shared" si="145"/>
        <v>1960PE</v>
      </c>
      <c r="D2327" s="1" t="s">
        <v>57</v>
      </c>
      <c r="E2327" s="1" t="str">
        <f t="shared" si="146"/>
        <v>1960PEC&amp;D</v>
      </c>
      <c r="F2327" s="274">
        <v>0</v>
      </c>
      <c r="G2327" s="274">
        <v>1.0829999999999999E-2</v>
      </c>
      <c r="H2327" s="274">
        <v>0</v>
      </c>
      <c r="I2327" s="274">
        <v>0.31966</v>
      </c>
      <c r="J2327" s="274">
        <v>0</v>
      </c>
      <c r="K2327" s="274">
        <v>0</v>
      </c>
      <c r="L2327" s="274">
        <v>0</v>
      </c>
      <c r="M2327" s="274">
        <v>0</v>
      </c>
      <c r="N2327" s="274">
        <v>0</v>
      </c>
      <c r="O2327" s="274">
        <v>0</v>
      </c>
      <c r="P2327" s="274">
        <v>0</v>
      </c>
      <c r="Q2327" s="274">
        <v>0</v>
      </c>
      <c r="R2327" s="274">
        <v>0</v>
      </c>
      <c r="S2327" s="274">
        <v>0</v>
      </c>
      <c r="T2327" s="274">
        <v>0.29006999999999999</v>
      </c>
      <c r="U2327" s="274">
        <v>0</v>
      </c>
      <c r="V2327" s="274">
        <v>0</v>
      </c>
      <c r="W2327" s="274">
        <v>4.0879999999999972E-2</v>
      </c>
      <c r="X2327" s="274">
        <v>0</v>
      </c>
      <c r="Y2327" s="274">
        <v>0</v>
      </c>
      <c r="Z2327" s="274">
        <v>0</v>
      </c>
      <c r="AA2327" s="274">
        <v>0</v>
      </c>
      <c r="AB2327" s="274">
        <v>0.15045</v>
      </c>
      <c r="AC2327" s="274">
        <v>7.0800000000000002E-2</v>
      </c>
      <c r="AD2327" s="274">
        <v>0.11731000000000003</v>
      </c>
      <c r="AE2327" s="274">
        <v>0</v>
      </c>
      <c r="AF2327" s="272">
        <f t="shared" si="147"/>
        <v>1</v>
      </c>
      <c r="AG2327" s="196">
        <f t="shared" si="144"/>
        <v>0.66950999999999994</v>
      </c>
    </row>
    <row r="2328" spans="1:33" s="23" customFormat="1" x14ac:dyDescent="0.25">
      <c r="A2328" s="1">
        <v>1960</v>
      </c>
      <c r="B2328" s="1" t="s">
        <v>23</v>
      </c>
      <c r="C2328" s="1" t="str">
        <f t="shared" si="145"/>
        <v>1960PE</v>
      </c>
      <c r="D2328" s="1" t="s">
        <v>56</v>
      </c>
      <c r="E2328" s="1" t="str">
        <f t="shared" si="146"/>
        <v>1960PEICI</v>
      </c>
      <c r="F2328" s="196">
        <v>0.12182999999999999</v>
      </c>
      <c r="G2328" s="196">
        <v>0.4264</v>
      </c>
      <c r="H2328" s="196">
        <v>0</v>
      </c>
      <c r="I2328" s="196">
        <v>2.4369999999999999E-2</v>
      </c>
      <c r="J2328" s="196">
        <v>0.1066</v>
      </c>
      <c r="K2328" s="196">
        <v>0</v>
      </c>
      <c r="L2328" s="196">
        <v>0</v>
      </c>
      <c r="M2328" s="196">
        <v>3.0499999999999998E-3</v>
      </c>
      <c r="N2328" s="196">
        <v>6.0899999999999999E-3</v>
      </c>
      <c r="O2328" s="196">
        <v>4.061E-2</v>
      </c>
      <c r="P2328" s="196">
        <v>5.0599999999998979E-3</v>
      </c>
      <c r="Q2328" s="196">
        <v>0</v>
      </c>
      <c r="R2328" s="196">
        <v>0</v>
      </c>
      <c r="S2328" s="196">
        <v>1.0199999999999999E-3</v>
      </c>
      <c r="T2328" s="196">
        <v>0</v>
      </c>
      <c r="U2328" s="196">
        <v>7.11E-3</v>
      </c>
      <c r="V2328" s="196">
        <v>8.1200000000000005E-3</v>
      </c>
      <c r="W2328" s="196">
        <v>8.1220000000000001E-2</v>
      </c>
      <c r="X2328" s="196">
        <v>6.0909999999999999E-2</v>
      </c>
      <c r="Y2328" s="196">
        <v>0.10152</v>
      </c>
      <c r="Z2328" s="196">
        <v>6.0899999999999999E-3</v>
      </c>
      <c r="AA2328" s="196">
        <v>0</v>
      </c>
      <c r="AB2328" s="196">
        <v>0</v>
      </c>
      <c r="AC2328" s="196">
        <v>0</v>
      </c>
      <c r="AD2328" s="196">
        <v>0</v>
      </c>
      <c r="AE2328" s="196">
        <v>0</v>
      </c>
      <c r="AF2328" s="272">
        <f t="shared" si="147"/>
        <v>1</v>
      </c>
      <c r="AG2328" s="196">
        <f t="shared" si="144"/>
        <v>0.26599</v>
      </c>
    </row>
    <row r="2329" spans="1:33" s="23" customFormat="1" x14ac:dyDescent="0.25">
      <c r="A2329" s="1">
        <v>1960</v>
      </c>
      <c r="B2329" s="1" t="s">
        <v>23</v>
      </c>
      <c r="C2329" s="1" t="str">
        <f t="shared" si="145"/>
        <v>1960PE</v>
      </c>
      <c r="D2329" s="1" t="s">
        <v>58</v>
      </c>
      <c r="E2329" s="1" t="str">
        <f t="shared" si="146"/>
        <v>1960PEResidential</v>
      </c>
      <c r="F2329" s="196">
        <v>0.12182999999999999</v>
      </c>
      <c r="G2329" s="196">
        <v>0.4264</v>
      </c>
      <c r="H2329" s="196">
        <v>0</v>
      </c>
      <c r="I2329" s="196">
        <v>2.4369999999999999E-2</v>
      </c>
      <c r="J2329" s="196">
        <v>0.1066</v>
      </c>
      <c r="K2329" s="196">
        <v>0</v>
      </c>
      <c r="L2329" s="196">
        <v>0</v>
      </c>
      <c r="M2329" s="196">
        <v>3.0499999999999998E-3</v>
      </c>
      <c r="N2329" s="196">
        <v>6.0899999999999999E-3</v>
      </c>
      <c r="O2329" s="196">
        <v>4.061E-2</v>
      </c>
      <c r="P2329" s="196">
        <v>5.0599999999998979E-3</v>
      </c>
      <c r="Q2329" s="196">
        <v>0</v>
      </c>
      <c r="R2329" s="196">
        <v>0</v>
      </c>
      <c r="S2329" s="196">
        <v>1.0199999999999999E-3</v>
      </c>
      <c r="T2329" s="196">
        <v>0</v>
      </c>
      <c r="U2329" s="196">
        <v>7.11E-3</v>
      </c>
      <c r="V2329" s="196">
        <v>8.1200000000000005E-3</v>
      </c>
      <c r="W2329" s="196">
        <v>8.1220000000000001E-2</v>
      </c>
      <c r="X2329" s="196">
        <v>6.0909999999999999E-2</v>
      </c>
      <c r="Y2329" s="196">
        <v>0.10152</v>
      </c>
      <c r="Z2329" s="196">
        <v>6.0899999999999999E-3</v>
      </c>
      <c r="AA2329" s="196">
        <v>0</v>
      </c>
      <c r="AB2329" s="196">
        <v>0</v>
      </c>
      <c r="AC2329" s="196">
        <v>0</v>
      </c>
      <c r="AD2329" s="196">
        <v>0</v>
      </c>
      <c r="AE2329" s="196">
        <v>0</v>
      </c>
      <c r="AF2329" s="272">
        <f t="shared" si="147"/>
        <v>1</v>
      </c>
      <c r="AG2329" s="196">
        <f t="shared" si="144"/>
        <v>0.26599</v>
      </c>
    </row>
    <row r="2330" spans="1:33" s="23" customFormat="1" x14ac:dyDescent="0.25">
      <c r="A2330" s="1">
        <v>1961</v>
      </c>
      <c r="B2330" s="1" t="s">
        <v>23</v>
      </c>
      <c r="C2330" s="1" t="str">
        <f t="shared" si="145"/>
        <v>1961PE</v>
      </c>
      <c r="D2330" s="1" t="s">
        <v>57</v>
      </c>
      <c r="E2330" s="1" t="str">
        <f t="shared" si="146"/>
        <v>1961PEC&amp;D</v>
      </c>
      <c r="F2330" s="274">
        <v>0</v>
      </c>
      <c r="G2330" s="274">
        <v>1.0829999999999999E-2</v>
      </c>
      <c r="H2330" s="274">
        <v>0</v>
      </c>
      <c r="I2330" s="274">
        <v>0.31966</v>
      </c>
      <c r="J2330" s="274">
        <v>0</v>
      </c>
      <c r="K2330" s="274">
        <v>0</v>
      </c>
      <c r="L2330" s="274">
        <v>0</v>
      </c>
      <c r="M2330" s="274">
        <v>0</v>
      </c>
      <c r="N2330" s="274">
        <v>0</v>
      </c>
      <c r="O2330" s="274">
        <v>0</v>
      </c>
      <c r="P2330" s="274">
        <v>0</v>
      </c>
      <c r="Q2330" s="274">
        <v>0</v>
      </c>
      <c r="R2330" s="274">
        <v>0</v>
      </c>
      <c r="S2330" s="274">
        <v>0</v>
      </c>
      <c r="T2330" s="274">
        <v>0.29006999999999999</v>
      </c>
      <c r="U2330" s="274">
        <v>0</v>
      </c>
      <c r="V2330" s="274">
        <v>0</v>
      </c>
      <c r="W2330" s="274">
        <v>4.0879999999999972E-2</v>
      </c>
      <c r="X2330" s="274">
        <v>0</v>
      </c>
      <c r="Y2330" s="274">
        <v>0</v>
      </c>
      <c r="Z2330" s="274">
        <v>0</v>
      </c>
      <c r="AA2330" s="274">
        <v>0</v>
      </c>
      <c r="AB2330" s="274">
        <v>0.15045</v>
      </c>
      <c r="AC2330" s="274">
        <v>7.0800000000000002E-2</v>
      </c>
      <c r="AD2330" s="274">
        <v>0.11731000000000003</v>
      </c>
      <c r="AE2330" s="274">
        <v>0</v>
      </c>
      <c r="AF2330" s="272">
        <f t="shared" si="147"/>
        <v>1</v>
      </c>
      <c r="AG2330" s="196">
        <f t="shared" si="144"/>
        <v>0.66950999999999994</v>
      </c>
    </row>
    <row r="2331" spans="1:33" s="23" customFormat="1" x14ac:dyDescent="0.25">
      <c r="A2331" s="1">
        <v>1961</v>
      </c>
      <c r="B2331" s="1" t="s">
        <v>23</v>
      </c>
      <c r="C2331" s="1" t="str">
        <f t="shared" si="145"/>
        <v>1961PE</v>
      </c>
      <c r="D2331" s="1" t="s">
        <v>56</v>
      </c>
      <c r="E2331" s="1" t="str">
        <f t="shared" si="146"/>
        <v>1961PEICI</v>
      </c>
      <c r="F2331" s="196">
        <v>0.12182999999999999</v>
      </c>
      <c r="G2331" s="196">
        <v>0.4264</v>
      </c>
      <c r="H2331" s="196">
        <v>0</v>
      </c>
      <c r="I2331" s="196">
        <v>2.4369999999999999E-2</v>
      </c>
      <c r="J2331" s="196">
        <v>0.1066</v>
      </c>
      <c r="K2331" s="196">
        <v>0</v>
      </c>
      <c r="L2331" s="196">
        <v>0</v>
      </c>
      <c r="M2331" s="196">
        <v>3.0499999999999998E-3</v>
      </c>
      <c r="N2331" s="196">
        <v>6.0899999999999999E-3</v>
      </c>
      <c r="O2331" s="196">
        <v>4.061E-2</v>
      </c>
      <c r="P2331" s="196">
        <v>5.0599999999998979E-3</v>
      </c>
      <c r="Q2331" s="196">
        <v>0</v>
      </c>
      <c r="R2331" s="196">
        <v>0</v>
      </c>
      <c r="S2331" s="196">
        <v>1.0199999999999999E-3</v>
      </c>
      <c r="T2331" s="196">
        <v>0</v>
      </c>
      <c r="U2331" s="196">
        <v>7.11E-3</v>
      </c>
      <c r="V2331" s="196">
        <v>8.1200000000000005E-3</v>
      </c>
      <c r="W2331" s="196">
        <v>8.1220000000000001E-2</v>
      </c>
      <c r="X2331" s="196">
        <v>6.0909999999999999E-2</v>
      </c>
      <c r="Y2331" s="196">
        <v>0.10152</v>
      </c>
      <c r="Z2331" s="196">
        <v>6.0899999999999999E-3</v>
      </c>
      <c r="AA2331" s="196">
        <v>0</v>
      </c>
      <c r="AB2331" s="196">
        <v>0</v>
      </c>
      <c r="AC2331" s="196">
        <v>0</v>
      </c>
      <c r="AD2331" s="196">
        <v>0</v>
      </c>
      <c r="AE2331" s="196">
        <v>0</v>
      </c>
      <c r="AF2331" s="272">
        <f t="shared" si="147"/>
        <v>1</v>
      </c>
      <c r="AG2331" s="196">
        <f t="shared" si="144"/>
        <v>0.26599</v>
      </c>
    </row>
    <row r="2332" spans="1:33" s="23" customFormat="1" x14ac:dyDescent="0.25">
      <c r="A2332" s="1">
        <v>1961</v>
      </c>
      <c r="B2332" s="1" t="s">
        <v>23</v>
      </c>
      <c r="C2332" s="1" t="str">
        <f t="shared" si="145"/>
        <v>1961PE</v>
      </c>
      <c r="D2332" s="1" t="s">
        <v>58</v>
      </c>
      <c r="E2332" s="1" t="str">
        <f t="shared" si="146"/>
        <v>1961PEResidential</v>
      </c>
      <c r="F2332" s="196">
        <v>0.12182999999999999</v>
      </c>
      <c r="G2332" s="196">
        <v>0.4264</v>
      </c>
      <c r="H2332" s="196">
        <v>0</v>
      </c>
      <c r="I2332" s="196">
        <v>2.4369999999999999E-2</v>
      </c>
      <c r="J2332" s="196">
        <v>0.1066</v>
      </c>
      <c r="K2332" s="196">
        <v>0</v>
      </c>
      <c r="L2332" s="196">
        <v>0</v>
      </c>
      <c r="M2332" s="196">
        <v>3.0499999999999998E-3</v>
      </c>
      <c r="N2332" s="196">
        <v>6.0899999999999999E-3</v>
      </c>
      <c r="O2332" s="196">
        <v>4.061E-2</v>
      </c>
      <c r="P2332" s="196">
        <v>5.0599999999998979E-3</v>
      </c>
      <c r="Q2332" s="196">
        <v>0</v>
      </c>
      <c r="R2332" s="196">
        <v>0</v>
      </c>
      <c r="S2332" s="196">
        <v>1.0199999999999999E-3</v>
      </c>
      <c r="T2332" s="196">
        <v>0</v>
      </c>
      <c r="U2332" s="196">
        <v>7.11E-3</v>
      </c>
      <c r="V2332" s="196">
        <v>8.1200000000000005E-3</v>
      </c>
      <c r="W2332" s="196">
        <v>8.1220000000000001E-2</v>
      </c>
      <c r="X2332" s="196">
        <v>6.0909999999999999E-2</v>
      </c>
      <c r="Y2332" s="196">
        <v>0.10152</v>
      </c>
      <c r="Z2332" s="196">
        <v>6.0899999999999999E-3</v>
      </c>
      <c r="AA2332" s="196">
        <v>0</v>
      </c>
      <c r="AB2332" s="196">
        <v>0</v>
      </c>
      <c r="AC2332" s="196">
        <v>0</v>
      </c>
      <c r="AD2332" s="196">
        <v>0</v>
      </c>
      <c r="AE2332" s="196">
        <v>0</v>
      </c>
      <c r="AF2332" s="272">
        <f t="shared" si="147"/>
        <v>1</v>
      </c>
      <c r="AG2332" s="196">
        <f t="shared" si="144"/>
        <v>0.26599</v>
      </c>
    </row>
    <row r="2333" spans="1:33" s="23" customFormat="1" x14ac:dyDescent="0.25">
      <c r="A2333" s="1">
        <v>1962</v>
      </c>
      <c r="B2333" s="1" t="s">
        <v>23</v>
      </c>
      <c r="C2333" s="1" t="str">
        <f t="shared" si="145"/>
        <v>1962PE</v>
      </c>
      <c r="D2333" s="1" t="s">
        <v>57</v>
      </c>
      <c r="E2333" s="1" t="str">
        <f t="shared" si="146"/>
        <v>1962PEC&amp;D</v>
      </c>
      <c r="F2333" s="274">
        <v>0</v>
      </c>
      <c r="G2333" s="274">
        <v>1.0829999999999999E-2</v>
      </c>
      <c r="H2333" s="274">
        <v>0</v>
      </c>
      <c r="I2333" s="274">
        <v>0.31966</v>
      </c>
      <c r="J2333" s="274">
        <v>0</v>
      </c>
      <c r="K2333" s="274">
        <v>0</v>
      </c>
      <c r="L2333" s="274">
        <v>0</v>
      </c>
      <c r="M2333" s="274">
        <v>0</v>
      </c>
      <c r="N2333" s="274">
        <v>0</v>
      </c>
      <c r="O2333" s="274">
        <v>0</v>
      </c>
      <c r="P2333" s="274">
        <v>0</v>
      </c>
      <c r="Q2333" s="274">
        <v>0</v>
      </c>
      <c r="R2333" s="274">
        <v>0</v>
      </c>
      <c r="S2333" s="274">
        <v>0</v>
      </c>
      <c r="T2333" s="274">
        <v>0.29006999999999999</v>
      </c>
      <c r="U2333" s="274">
        <v>0</v>
      </c>
      <c r="V2333" s="274">
        <v>0</v>
      </c>
      <c r="W2333" s="274">
        <v>4.0879999999999972E-2</v>
      </c>
      <c r="X2333" s="274">
        <v>0</v>
      </c>
      <c r="Y2333" s="274">
        <v>0</v>
      </c>
      <c r="Z2333" s="274">
        <v>0</v>
      </c>
      <c r="AA2333" s="274">
        <v>0</v>
      </c>
      <c r="AB2333" s="274">
        <v>0.15045</v>
      </c>
      <c r="AC2333" s="274">
        <v>7.0800000000000002E-2</v>
      </c>
      <c r="AD2333" s="274">
        <v>0.11731000000000003</v>
      </c>
      <c r="AE2333" s="274">
        <v>0</v>
      </c>
      <c r="AF2333" s="272">
        <f t="shared" si="147"/>
        <v>1</v>
      </c>
      <c r="AG2333" s="196">
        <f t="shared" si="144"/>
        <v>0.66950999999999994</v>
      </c>
    </row>
    <row r="2334" spans="1:33" s="23" customFormat="1" x14ac:dyDescent="0.25">
      <c r="A2334" s="1">
        <v>1962</v>
      </c>
      <c r="B2334" s="1" t="s">
        <v>23</v>
      </c>
      <c r="C2334" s="1" t="str">
        <f t="shared" si="145"/>
        <v>1962PE</v>
      </c>
      <c r="D2334" s="1" t="s">
        <v>56</v>
      </c>
      <c r="E2334" s="1" t="str">
        <f t="shared" si="146"/>
        <v>1962PEICI</v>
      </c>
      <c r="F2334" s="196">
        <v>0.12182999999999999</v>
      </c>
      <c r="G2334" s="196">
        <v>0.4264</v>
      </c>
      <c r="H2334" s="196">
        <v>0</v>
      </c>
      <c r="I2334" s="196">
        <v>2.4369999999999999E-2</v>
      </c>
      <c r="J2334" s="196">
        <v>0.1066</v>
      </c>
      <c r="K2334" s="196">
        <v>0</v>
      </c>
      <c r="L2334" s="196">
        <v>0</v>
      </c>
      <c r="M2334" s="196">
        <v>3.0499999999999998E-3</v>
      </c>
      <c r="N2334" s="196">
        <v>6.0899999999999999E-3</v>
      </c>
      <c r="O2334" s="196">
        <v>4.061E-2</v>
      </c>
      <c r="P2334" s="196">
        <v>5.0599999999998979E-3</v>
      </c>
      <c r="Q2334" s="196">
        <v>0</v>
      </c>
      <c r="R2334" s="196">
        <v>0</v>
      </c>
      <c r="S2334" s="196">
        <v>1.0199999999999999E-3</v>
      </c>
      <c r="T2334" s="196">
        <v>0</v>
      </c>
      <c r="U2334" s="196">
        <v>7.11E-3</v>
      </c>
      <c r="V2334" s="196">
        <v>8.1200000000000005E-3</v>
      </c>
      <c r="W2334" s="196">
        <v>8.1220000000000001E-2</v>
      </c>
      <c r="X2334" s="196">
        <v>6.0909999999999999E-2</v>
      </c>
      <c r="Y2334" s="196">
        <v>0.10152</v>
      </c>
      <c r="Z2334" s="196">
        <v>6.0899999999999999E-3</v>
      </c>
      <c r="AA2334" s="196">
        <v>0</v>
      </c>
      <c r="AB2334" s="196">
        <v>0</v>
      </c>
      <c r="AC2334" s="196">
        <v>0</v>
      </c>
      <c r="AD2334" s="196">
        <v>0</v>
      </c>
      <c r="AE2334" s="196">
        <v>0</v>
      </c>
      <c r="AF2334" s="272">
        <f t="shared" si="147"/>
        <v>1</v>
      </c>
      <c r="AG2334" s="196">
        <f t="shared" si="144"/>
        <v>0.26599</v>
      </c>
    </row>
    <row r="2335" spans="1:33" s="23" customFormat="1" x14ac:dyDescent="0.25">
      <c r="A2335" s="1">
        <v>1962</v>
      </c>
      <c r="B2335" s="1" t="s">
        <v>23</v>
      </c>
      <c r="C2335" s="1" t="str">
        <f t="shared" si="145"/>
        <v>1962PE</v>
      </c>
      <c r="D2335" s="1" t="s">
        <v>58</v>
      </c>
      <c r="E2335" s="1" t="str">
        <f t="shared" si="146"/>
        <v>1962PEResidential</v>
      </c>
      <c r="F2335" s="196">
        <v>0.12182999999999999</v>
      </c>
      <c r="G2335" s="196">
        <v>0.4264</v>
      </c>
      <c r="H2335" s="196">
        <v>0</v>
      </c>
      <c r="I2335" s="196">
        <v>2.4369999999999999E-2</v>
      </c>
      <c r="J2335" s="196">
        <v>0.1066</v>
      </c>
      <c r="K2335" s="196">
        <v>0</v>
      </c>
      <c r="L2335" s="196">
        <v>0</v>
      </c>
      <c r="M2335" s="196">
        <v>3.0499999999999998E-3</v>
      </c>
      <c r="N2335" s="196">
        <v>6.0899999999999999E-3</v>
      </c>
      <c r="O2335" s="196">
        <v>4.061E-2</v>
      </c>
      <c r="P2335" s="196">
        <v>5.0599999999998979E-3</v>
      </c>
      <c r="Q2335" s="196">
        <v>0</v>
      </c>
      <c r="R2335" s="196">
        <v>0</v>
      </c>
      <c r="S2335" s="196">
        <v>1.0199999999999999E-3</v>
      </c>
      <c r="T2335" s="196">
        <v>0</v>
      </c>
      <c r="U2335" s="196">
        <v>7.11E-3</v>
      </c>
      <c r="V2335" s="196">
        <v>8.1200000000000005E-3</v>
      </c>
      <c r="W2335" s="196">
        <v>8.1220000000000001E-2</v>
      </c>
      <c r="X2335" s="196">
        <v>6.0909999999999999E-2</v>
      </c>
      <c r="Y2335" s="196">
        <v>0.10152</v>
      </c>
      <c r="Z2335" s="196">
        <v>6.0899999999999999E-3</v>
      </c>
      <c r="AA2335" s="196">
        <v>0</v>
      </c>
      <c r="AB2335" s="196">
        <v>0</v>
      </c>
      <c r="AC2335" s="196">
        <v>0</v>
      </c>
      <c r="AD2335" s="196">
        <v>0</v>
      </c>
      <c r="AE2335" s="196">
        <v>0</v>
      </c>
      <c r="AF2335" s="272">
        <f t="shared" si="147"/>
        <v>1</v>
      </c>
      <c r="AG2335" s="196">
        <f t="shared" si="144"/>
        <v>0.26599</v>
      </c>
    </row>
    <row r="2336" spans="1:33" s="23" customFormat="1" x14ac:dyDescent="0.25">
      <c r="A2336" s="1">
        <v>1963</v>
      </c>
      <c r="B2336" s="1" t="s">
        <v>23</v>
      </c>
      <c r="C2336" s="1" t="str">
        <f t="shared" si="145"/>
        <v>1963PE</v>
      </c>
      <c r="D2336" s="1" t="s">
        <v>57</v>
      </c>
      <c r="E2336" s="1" t="str">
        <f t="shared" si="146"/>
        <v>1963PEC&amp;D</v>
      </c>
      <c r="F2336" s="274">
        <v>0</v>
      </c>
      <c r="G2336" s="274">
        <v>1.0829999999999999E-2</v>
      </c>
      <c r="H2336" s="274">
        <v>0</v>
      </c>
      <c r="I2336" s="274">
        <v>0.31966</v>
      </c>
      <c r="J2336" s="274">
        <v>0</v>
      </c>
      <c r="K2336" s="274">
        <v>0</v>
      </c>
      <c r="L2336" s="274">
        <v>0</v>
      </c>
      <c r="M2336" s="274">
        <v>0</v>
      </c>
      <c r="N2336" s="274">
        <v>0</v>
      </c>
      <c r="O2336" s="274">
        <v>0</v>
      </c>
      <c r="P2336" s="274">
        <v>0</v>
      </c>
      <c r="Q2336" s="274">
        <v>0</v>
      </c>
      <c r="R2336" s="274">
        <v>0</v>
      </c>
      <c r="S2336" s="274">
        <v>0</v>
      </c>
      <c r="T2336" s="274">
        <v>0.29006999999999999</v>
      </c>
      <c r="U2336" s="274">
        <v>0</v>
      </c>
      <c r="V2336" s="274">
        <v>0</v>
      </c>
      <c r="W2336" s="274">
        <v>4.0879999999999972E-2</v>
      </c>
      <c r="X2336" s="274">
        <v>0</v>
      </c>
      <c r="Y2336" s="274">
        <v>0</v>
      </c>
      <c r="Z2336" s="274">
        <v>0</v>
      </c>
      <c r="AA2336" s="274">
        <v>0</v>
      </c>
      <c r="AB2336" s="274">
        <v>0.15045</v>
      </c>
      <c r="AC2336" s="274">
        <v>7.0800000000000002E-2</v>
      </c>
      <c r="AD2336" s="274">
        <v>0.11731000000000003</v>
      </c>
      <c r="AE2336" s="274">
        <v>0</v>
      </c>
      <c r="AF2336" s="272">
        <f t="shared" si="147"/>
        <v>1</v>
      </c>
      <c r="AG2336" s="196">
        <f t="shared" si="144"/>
        <v>0.66950999999999994</v>
      </c>
    </row>
    <row r="2337" spans="1:33" s="23" customFormat="1" x14ac:dyDescent="0.25">
      <c r="A2337" s="1">
        <v>1963</v>
      </c>
      <c r="B2337" s="1" t="s">
        <v>23</v>
      </c>
      <c r="C2337" s="1" t="str">
        <f t="shared" si="145"/>
        <v>1963PE</v>
      </c>
      <c r="D2337" s="1" t="s">
        <v>56</v>
      </c>
      <c r="E2337" s="1" t="str">
        <f t="shared" si="146"/>
        <v>1963PEICI</v>
      </c>
      <c r="F2337" s="196">
        <v>0.12182999999999999</v>
      </c>
      <c r="G2337" s="196">
        <v>0.4264</v>
      </c>
      <c r="H2337" s="196">
        <v>0</v>
      </c>
      <c r="I2337" s="196">
        <v>2.4369999999999999E-2</v>
      </c>
      <c r="J2337" s="196">
        <v>0.1066</v>
      </c>
      <c r="K2337" s="196">
        <v>0</v>
      </c>
      <c r="L2337" s="196">
        <v>0</v>
      </c>
      <c r="M2337" s="196">
        <v>3.0499999999999998E-3</v>
      </c>
      <c r="N2337" s="196">
        <v>6.0899999999999999E-3</v>
      </c>
      <c r="O2337" s="196">
        <v>4.061E-2</v>
      </c>
      <c r="P2337" s="196">
        <v>5.0599999999998979E-3</v>
      </c>
      <c r="Q2337" s="196">
        <v>0</v>
      </c>
      <c r="R2337" s="196">
        <v>0</v>
      </c>
      <c r="S2337" s="196">
        <v>1.0199999999999999E-3</v>
      </c>
      <c r="T2337" s="196">
        <v>0</v>
      </c>
      <c r="U2337" s="196">
        <v>7.11E-3</v>
      </c>
      <c r="V2337" s="196">
        <v>8.1200000000000005E-3</v>
      </c>
      <c r="W2337" s="196">
        <v>8.1220000000000001E-2</v>
      </c>
      <c r="X2337" s="196">
        <v>6.0909999999999999E-2</v>
      </c>
      <c r="Y2337" s="196">
        <v>0.10152</v>
      </c>
      <c r="Z2337" s="196">
        <v>6.0899999999999999E-3</v>
      </c>
      <c r="AA2337" s="196">
        <v>0</v>
      </c>
      <c r="AB2337" s="196">
        <v>0</v>
      </c>
      <c r="AC2337" s="196">
        <v>0</v>
      </c>
      <c r="AD2337" s="196">
        <v>0</v>
      </c>
      <c r="AE2337" s="196">
        <v>0</v>
      </c>
      <c r="AF2337" s="272">
        <f t="shared" si="147"/>
        <v>1</v>
      </c>
      <c r="AG2337" s="196">
        <f t="shared" si="144"/>
        <v>0.26599</v>
      </c>
    </row>
    <row r="2338" spans="1:33" s="23" customFormat="1" x14ac:dyDescent="0.25">
      <c r="A2338" s="1">
        <v>1963</v>
      </c>
      <c r="B2338" s="1" t="s">
        <v>23</v>
      </c>
      <c r="C2338" s="1" t="str">
        <f t="shared" si="145"/>
        <v>1963PE</v>
      </c>
      <c r="D2338" s="1" t="s">
        <v>58</v>
      </c>
      <c r="E2338" s="1" t="str">
        <f t="shared" si="146"/>
        <v>1963PEResidential</v>
      </c>
      <c r="F2338" s="196">
        <v>0.12182999999999999</v>
      </c>
      <c r="G2338" s="196">
        <v>0.4264</v>
      </c>
      <c r="H2338" s="196">
        <v>0</v>
      </c>
      <c r="I2338" s="196">
        <v>2.4369999999999999E-2</v>
      </c>
      <c r="J2338" s="196">
        <v>0.1066</v>
      </c>
      <c r="K2338" s="196">
        <v>0</v>
      </c>
      <c r="L2338" s="196">
        <v>0</v>
      </c>
      <c r="M2338" s="196">
        <v>3.0499999999999998E-3</v>
      </c>
      <c r="N2338" s="196">
        <v>6.0899999999999999E-3</v>
      </c>
      <c r="O2338" s="196">
        <v>4.061E-2</v>
      </c>
      <c r="P2338" s="196">
        <v>5.0599999999998979E-3</v>
      </c>
      <c r="Q2338" s="196">
        <v>0</v>
      </c>
      <c r="R2338" s="196">
        <v>0</v>
      </c>
      <c r="S2338" s="196">
        <v>1.0199999999999999E-3</v>
      </c>
      <c r="T2338" s="196">
        <v>0</v>
      </c>
      <c r="U2338" s="196">
        <v>7.11E-3</v>
      </c>
      <c r="V2338" s="196">
        <v>8.1200000000000005E-3</v>
      </c>
      <c r="W2338" s="196">
        <v>8.1220000000000001E-2</v>
      </c>
      <c r="X2338" s="196">
        <v>6.0909999999999999E-2</v>
      </c>
      <c r="Y2338" s="196">
        <v>0.10152</v>
      </c>
      <c r="Z2338" s="196">
        <v>6.0899999999999999E-3</v>
      </c>
      <c r="AA2338" s="196">
        <v>0</v>
      </c>
      <c r="AB2338" s="196">
        <v>0</v>
      </c>
      <c r="AC2338" s="196">
        <v>0</v>
      </c>
      <c r="AD2338" s="196">
        <v>0</v>
      </c>
      <c r="AE2338" s="196">
        <v>0</v>
      </c>
      <c r="AF2338" s="272">
        <f t="shared" si="147"/>
        <v>1</v>
      </c>
      <c r="AG2338" s="196">
        <f t="shared" si="144"/>
        <v>0.26599</v>
      </c>
    </row>
    <row r="2339" spans="1:33" s="23" customFormat="1" x14ac:dyDescent="0.25">
      <c r="A2339" s="1">
        <v>1964</v>
      </c>
      <c r="B2339" s="1" t="s">
        <v>23</v>
      </c>
      <c r="C2339" s="1" t="str">
        <f t="shared" si="145"/>
        <v>1964PE</v>
      </c>
      <c r="D2339" s="1" t="s">
        <v>57</v>
      </c>
      <c r="E2339" s="1" t="str">
        <f t="shared" si="146"/>
        <v>1964PEC&amp;D</v>
      </c>
      <c r="F2339" s="274">
        <v>0</v>
      </c>
      <c r="G2339" s="274">
        <v>1.0829999999999999E-2</v>
      </c>
      <c r="H2339" s="274">
        <v>0</v>
      </c>
      <c r="I2339" s="274">
        <v>0.31966</v>
      </c>
      <c r="J2339" s="274">
        <v>0</v>
      </c>
      <c r="K2339" s="274">
        <v>0</v>
      </c>
      <c r="L2339" s="274">
        <v>0</v>
      </c>
      <c r="M2339" s="274">
        <v>0</v>
      </c>
      <c r="N2339" s="274">
        <v>0</v>
      </c>
      <c r="O2339" s="274">
        <v>0</v>
      </c>
      <c r="P2339" s="274">
        <v>0</v>
      </c>
      <c r="Q2339" s="274">
        <v>0</v>
      </c>
      <c r="R2339" s="274">
        <v>0</v>
      </c>
      <c r="S2339" s="274">
        <v>0</v>
      </c>
      <c r="T2339" s="274">
        <v>0.29006999999999999</v>
      </c>
      <c r="U2339" s="274">
        <v>0</v>
      </c>
      <c r="V2339" s="274">
        <v>0</v>
      </c>
      <c r="W2339" s="274">
        <v>4.0879999999999972E-2</v>
      </c>
      <c r="X2339" s="274">
        <v>0</v>
      </c>
      <c r="Y2339" s="274">
        <v>0</v>
      </c>
      <c r="Z2339" s="274">
        <v>0</v>
      </c>
      <c r="AA2339" s="274">
        <v>0</v>
      </c>
      <c r="AB2339" s="274">
        <v>0.15045</v>
      </c>
      <c r="AC2339" s="274">
        <v>7.0800000000000002E-2</v>
      </c>
      <c r="AD2339" s="274">
        <v>0.11731000000000003</v>
      </c>
      <c r="AE2339" s="274">
        <v>0</v>
      </c>
      <c r="AF2339" s="272">
        <f t="shared" si="147"/>
        <v>1</v>
      </c>
      <c r="AG2339" s="196">
        <f t="shared" si="144"/>
        <v>0.66950999999999994</v>
      </c>
    </row>
    <row r="2340" spans="1:33" s="23" customFormat="1" x14ac:dyDescent="0.25">
      <c r="A2340" s="1">
        <v>1964</v>
      </c>
      <c r="B2340" s="1" t="s">
        <v>23</v>
      </c>
      <c r="C2340" s="1" t="str">
        <f t="shared" si="145"/>
        <v>1964PE</v>
      </c>
      <c r="D2340" s="1" t="s">
        <v>56</v>
      </c>
      <c r="E2340" s="1" t="str">
        <f t="shared" si="146"/>
        <v>1964PEICI</v>
      </c>
      <c r="F2340" s="196">
        <v>0.12182999999999999</v>
      </c>
      <c r="G2340" s="196">
        <v>0.4264</v>
      </c>
      <c r="H2340" s="196">
        <v>0</v>
      </c>
      <c r="I2340" s="196">
        <v>2.4369999999999999E-2</v>
      </c>
      <c r="J2340" s="196">
        <v>0.1066</v>
      </c>
      <c r="K2340" s="196">
        <v>0</v>
      </c>
      <c r="L2340" s="196">
        <v>0</v>
      </c>
      <c r="M2340" s="196">
        <v>3.0499999999999998E-3</v>
      </c>
      <c r="N2340" s="196">
        <v>6.0899999999999999E-3</v>
      </c>
      <c r="O2340" s="196">
        <v>4.061E-2</v>
      </c>
      <c r="P2340" s="196">
        <v>5.0599999999998979E-3</v>
      </c>
      <c r="Q2340" s="196">
        <v>0</v>
      </c>
      <c r="R2340" s="196">
        <v>0</v>
      </c>
      <c r="S2340" s="196">
        <v>1.0199999999999999E-3</v>
      </c>
      <c r="T2340" s="196">
        <v>0</v>
      </c>
      <c r="U2340" s="196">
        <v>7.11E-3</v>
      </c>
      <c r="V2340" s="196">
        <v>8.1200000000000005E-3</v>
      </c>
      <c r="W2340" s="196">
        <v>8.1220000000000001E-2</v>
      </c>
      <c r="X2340" s="196">
        <v>6.0909999999999999E-2</v>
      </c>
      <c r="Y2340" s="196">
        <v>0.10152</v>
      </c>
      <c r="Z2340" s="196">
        <v>6.0899999999999999E-3</v>
      </c>
      <c r="AA2340" s="196">
        <v>0</v>
      </c>
      <c r="AB2340" s="196">
        <v>0</v>
      </c>
      <c r="AC2340" s="196">
        <v>0</v>
      </c>
      <c r="AD2340" s="196">
        <v>0</v>
      </c>
      <c r="AE2340" s="196">
        <v>0</v>
      </c>
      <c r="AF2340" s="272">
        <f t="shared" si="147"/>
        <v>1</v>
      </c>
      <c r="AG2340" s="196">
        <f t="shared" si="144"/>
        <v>0.26599</v>
      </c>
    </row>
    <row r="2341" spans="1:33" s="23" customFormat="1" x14ac:dyDescent="0.25">
      <c r="A2341" s="1">
        <v>1964</v>
      </c>
      <c r="B2341" s="1" t="s">
        <v>23</v>
      </c>
      <c r="C2341" s="1" t="str">
        <f t="shared" si="145"/>
        <v>1964PE</v>
      </c>
      <c r="D2341" s="1" t="s">
        <v>58</v>
      </c>
      <c r="E2341" s="1" t="str">
        <f t="shared" si="146"/>
        <v>1964PEResidential</v>
      </c>
      <c r="F2341" s="196">
        <v>0.12182999999999999</v>
      </c>
      <c r="G2341" s="196">
        <v>0.4264</v>
      </c>
      <c r="H2341" s="196">
        <v>0</v>
      </c>
      <c r="I2341" s="196">
        <v>2.4369999999999999E-2</v>
      </c>
      <c r="J2341" s="196">
        <v>0.1066</v>
      </c>
      <c r="K2341" s="196">
        <v>0</v>
      </c>
      <c r="L2341" s="196">
        <v>0</v>
      </c>
      <c r="M2341" s="196">
        <v>3.0499999999999998E-3</v>
      </c>
      <c r="N2341" s="196">
        <v>6.0899999999999999E-3</v>
      </c>
      <c r="O2341" s="196">
        <v>4.061E-2</v>
      </c>
      <c r="P2341" s="196">
        <v>5.0599999999998979E-3</v>
      </c>
      <c r="Q2341" s="196">
        <v>0</v>
      </c>
      <c r="R2341" s="196">
        <v>0</v>
      </c>
      <c r="S2341" s="196">
        <v>1.0199999999999999E-3</v>
      </c>
      <c r="T2341" s="196">
        <v>0</v>
      </c>
      <c r="U2341" s="196">
        <v>7.11E-3</v>
      </c>
      <c r="V2341" s="196">
        <v>8.1200000000000005E-3</v>
      </c>
      <c r="W2341" s="196">
        <v>8.1220000000000001E-2</v>
      </c>
      <c r="X2341" s="196">
        <v>6.0909999999999999E-2</v>
      </c>
      <c r="Y2341" s="196">
        <v>0.10152</v>
      </c>
      <c r="Z2341" s="196">
        <v>6.0899999999999999E-3</v>
      </c>
      <c r="AA2341" s="196">
        <v>0</v>
      </c>
      <c r="AB2341" s="196">
        <v>0</v>
      </c>
      <c r="AC2341" s="196">
        <v>0</v>
      </c>
      <c r="AD2341" s="196">
        <v>0</v>
      </c>
      <c r="AE2341" s="196">
        <v>0</v>
      </c>
      <c r="AF2341" s="272">
        <f t="shared" si="147"/>
        <v>1</v>
      </c>
      <c r="AG2341" s="196">
        <f t="shared" si="144"/>
        <v>0.26599</v>
      </c>
    </row>
    <row r="2342" spans="1:33" s="23" customFormat="1" x14ac:dyDescent="0.25">
      <c r="A2342" s="1">
        <v>1965</v>
      </c>
      <c r="B2342" s="1" t="s">
        <v>23</v>
      </c>
      <c r="C2342" s="1" t="str">
        <f t="shared" si="145"/>
        <v>1965PE</v>
      </c>
      <c r="D2342" s="1" t="s">
        <v>57</v>
      </c>
      <c r="E2342" s="1" t="str">
        <f t="shared" si="146"/>
        <v>1965PEC&amp;D</v>
      </c>
      <c r="F2342" s="274">
        <v>0</v>
      </c>
      <c r="G2342" s="274">
        <v>1.0829999999999999E-2</v>
      </c>
      <c r="H2342" s="274">
        <v>0</v>
      </c>
      <c r="I2342" s="274">
        <v>0.31966</v>
      </c>
      <c r="J2342" s="274">
        <v>0</v>
      </c>
      <c r="K2342" s="274">
        <v>0</v>
      </c>
      <c r="L2342" s="274">
        <v>0</v>
      </c>
      <c r="M2342" s="274">
        <v>0</v>
      </c>
      <c r="N2342" s="274">
        <v>0</v>
      </c>
      <c r="O2342" s="274">
        <v>0</v>
      </c>
      <c r="P2342" s="274">
        <v>0</v>
      </c>
      <c r="Q2342" s="274">
        <v>0</v>
      </c>
      <c r="R2342" s="274">
        <v>0</v>
      </c>
      <c r="S2342" s="274">
        <v>0</v>
      </c>
      <c r="T2342" s="274">
        <v>0.29006999999999999</v>
      </c>
      <c r="U2342" s="274">
        <v>0</v>
      </c>
      <c r="V2342" s="274">
        <v>0</v>
      </c>
      <c r="W2342" s="274">
        <v>4.0879999999999972E-2</v>
      </c>
      <c r="X2342" s="274">
        <v>0</v>
      </c>
      <c r="Y2342" s="274">
        <v>0</v>
      </c>
      <c r="Z2342" s="274">
        <v>0</v>
      </c>
      <c r="AA2342" s="274">
        <v>0</v>
      </c>
      <c r="AB2342" s="274">
        <v>0.15045</v>
      </c>
      <c r="AC2342" s="274">
        <v>7.0800000000000002E-2</v>
      </c>
      <c r="AD2342" s="274">
        <v>0.11731000000000003</v>
      </c>
      <c r="AE2342" s="274">
        <v>0</v>
      </c>
      <c r="AF2342" s="272">
        <f t="shared" si="147"/>
        <v>1</v>
      </c>
      <c r="AG2342" s="196">
        <f t="shared" ref="AG2342:AG2405" si="148">SUM(S2342:AE2342)</f>
        <v>0.66950999999999994</v>
      </c>
    </row>
    <row r="2343" spans="1:33" s="23" customFormat="1" x14ac:dyDescent="0.25">
      <c r="A2343" s="1">
        <v>1965</v>
      </c>
      <c r="B2343" s="1" t="s">
        <v>23</v>
      </c>
      <c r="C2343" s="1" t="str">
        <f t="shared" si="145"/>
        <v>1965PE</v>
      </c>
      <c r="D2343" s="1" t="s">
        <v>56</v>
      </c>
      <c r="E2343" s="1" t="str">
        <f t="shared" si="146"/>
        <v>1965PEICI</v>
      </c>
      <c r="F2343" s="196">
        <v>0.12182999999999999</v>
      </c>
      <c r="G2343" s="196">
        <v>0.4264</v>
      </c>
      <c r="H2343" s="196">
        <v>0</v>
      </c>
      <c r="I2343" s="196">
        <v>2.4369999999999999E-2</v>
      </c>
      <c r="J2343" s="196">
        <v>0.1066</v>
      </c>
      <c r="K2343" s="196">
        <v>0</v>
      </c>
      <c r="L2343" s="196">
        <v>0</v>
      </c>
      <c r="M2343" s="196">
        <v>3.0499999999999998E-3</v>
      </c>
      <c r="N2343" s="196">
        <v>6.0899999999999999E-3</v>
      </c>
      <c r="O2343" s="196">
        <v>4.061E-2</v>
      </c>
      <c r="P2343" s="196">
        <v>5.0599999999998979E-3</v>
      </c>
      <c r="Q2343" s="196">
        <v>0</v>
      </c>
      <c r="R2343" s="196">
        <v>0</v>
      </c>
      <c r="S2343" s="196">
        <v>1.0199999999999999E-3</v>
      </c>
      <c r="T2343" s="196">
        <v>0</v>
      </c>
      <c r="U2343" s="196">
        <v>7.11E-3</v>
      </c>
      <c r="V2343" s="196">
        <v>8.1200000000000005E-3</v>
      </c>
      <c r="W2343" s="196">
        <v>8.1220000000000001E-2</v>
      </c>
      <c r="X2343" s="196">
        <v>6.0909999999999999E-2</v>
      </c>
      <c r="Y2343" s="196">
        <v>0.10152</v>
      </c>
      <c r="Z2343" s="196">
        <v>6.0899999999999999E-3</v>
      </c>
      <c r="AA2343" s="196">
        <v>0</v>
      </c>
      <c r="AB2343" s="196">
        <v>0</v>
      </c>
      <c r="AC2343" s="196">
        <v>0</v>
      </c>
      <c r="AD2343" s="196">
        <v>0</v>
      </c>
      <c r="AE2343" s="196">
        <v>0</v>
      </c>
      <c r="AF2343" s="272">
        <f t="shared" si="147"/>
        <v>1</v>
      </c>
      <c r="AG2343" s="196">
        <f t="shared" si="148"/>
        <v>0.26599</v>
      </c>
    </row>
    <row r="2344" spans="1:33" s="23" customFormat="1" x14ac:dyDescent="0.25">
      <c r="A2344" s="1">
        <v>1965</v>
      </c>
      <c r="B2344" s="1" t="s">
        <v>23</v>
      </c>
      <c r="C2344" s="1" t="str">
        <f t="shared" si="145"/>
        <v>1965PE</v>
      </c>
      <c r="D2344" s="1" t="s">
        <v>58</v>
      </c>
      <c r="E2344" s="1" t="str">
        <f t="shared" si="146"/>
        <v>1965PEResidential</v>
      </c>
      <c r="F2344" s="196">
        <v>0.12182999999999999</v>
      </c>
      <c r="G2344" s="196">
        <v>0.4264</v>
      </c>
      <c r="H2344" s="196">
        <v>0</v>
      </c>
      <c r="I2344" s="196">
        <v>2.4369999999999999E-2</v>
      </c>
      <c r="J2344" s="196">
        <v>0.1066</v>
      </c>
      <c r="K2344" s="196">
        <v>0</v>
      </c>
      <c r="L2344" s="196">
        <v>0</v>
      </c>
      <c r="M2344" s="196">
        <v>3.0499999999999998E-3</v>
      </c>
      <c r="N2344" s="196">
        <v>6.0899999999999999E-3</v>
      </c>
      <c r="O2344" s="196">
        <v>4.061E-2</v>
      </c>
      <c r="P2344" s="196">
        <v>5.0599999999998979E-3</v>
      </c>
      <c r="Q2344" s="196">
        <v>0</v>
      </c>
      <c r="R2344" s="196">
        <v>0</v>
      </c>
      <c r="S2344" s="196">
        <v>1.0199999999999999E-3</v>
      </c>
      <c r="T2344" s="196">
        <v>0</v>
      </c>
      <c r="U2344" s="196">
        <v>7.11E-3</v>
      </c>
      <c r="V2344" s="196">
        <v>8.1200000000000005E-3</v>
      </c>
      <c r="W2344" s="196">
        <v>8.1220000000000001E-2</v>
      </c>
      <c r="X2344" s="196">
        <v>6.0909999999999999E-2</v>
      </c>
      <c r="Y2344" s="196">
        <v>0.10152</v>
      </c>
      <c r="Z2344" s="196">
        <v>6.0899999999999999E-3</v>
      </c>
      <c r="AA2344" s="196">
        <v>0</v>
      </c>
      <c r="AB2344" s="196">
        <v>0</v>
      </c>
      <c r="AC2344" s="196">
        <v>0</v>
      </c>
      <c r="AD2344" s="196">
        <v>0</v>
      </c>
      <c r="AE2344" s="196">
        <v>0</v>
      </c>
      <c r="AF2344" s="272">
        <f t="shared" si="147"/>
        <v>1</v>
      </c>
      <c r="AG2344" s="196">
        <f t="shared" si="148"/>
        <v>0.26599</v>
      </c>
    </row>
    <row r="2345" spans="1:33" s="23" customFormat="1" x14ac:dyDescent="0.25">
      <c r="A2345" s="1">
        <v>1966</v>
      </c>
      <c r="B2345" s="1" t="s">
        <v>23</v>
      </c>
      <c r="C2345" s="1" t="str">
        <f t="shared" si="145"/>
        <v>1966PE</v>
      </c>
      <c r="D2345" s="1" t="s">
        <v>57</v>
      </c>
      <c r="E2345" s="1" t="str">
        <f t="shared" si="146"/>
        <v>1966PEC&amp;D</v>
      </c>
      <c r="F2345" s="274">
        <v>0</v>
      </c>
      <c r="G2345" s="274">
        <v>1.0829999999999999E-2</v>
      </c>
      <c r="H2345" s="274">
        <v>0</v>
      </c>
      <c r="I2345" s="274">
        <v>0.31966</v>
      </c>
      <c r="J2345" s="274">
        <v>0</v>
      </c>
      <c r="K2345" s="274">
        <v>0</v>
      </c>
      <c r="L2345" s="274">
        <v>0</v>
      </c>
      <c r="M2345" s="274">
        <v>0</v>
      </c>
      <c r="N2345" s="274">
        <v>0</v>
      </c>
      <c r="O2345" s="274">
        <v>0</v>
      </c>
      <c r="P2345" s="274">
        <v>0</v>
      </c>
      <c r="Q2345" s="274">
        <v>0</v>
      </c>
      <c r="R2345" s="274">
        <v>0</v>
      </c>
      <c r="S2345" s="274">
        <v>0</v>
      </c>
      <c r="T2345" s="274">
        <v>0.29006999999999999</v>
      </c>
      <c r="U2345" s="274">
        <v>0</v>
      </c>
      <c r="V2345" s="274">
        <v>0</v>
      </c>
      <c r="W2345" s="274">
        <v>4.0879999999999972E-2</v>
      </c>
      <c r="X2345" s="274">
        <v>0</v>
      </c>
      <c r="Y2345" s="274">
        <v>0</v>
      </c>
      <c r="Z2345" s="274">
        <v>0</v>
      </c>
      <c r="AA2345" s="274">
        <v>0</v>
      </c>
      <c r="AB2345" s="274">
        <v>0.15045</v>
      </c>
      <c r="AC2345" s="274">
        <v>7.0800000000000002E-2</v>
      </c>
      <c r="AD2345" s="274">
        <v>0.11731000000000003</v>
      </c>
      <c r="AE2345" s="274">
        <v>0</v>
      </c>
      <c r="AF2345" s="272">
        <f t="shared" si="147"/>
        <v>1</v>
      </c>
      <c r="AG2345" s="196">
        <f t="shared" si="148"/>
        <v>0.66950999999999994</v>
      </c>
    </row>
    <row r="2346" spans="1:33" s="23" customFormat="1" x14ac:dyDescent="0.25">
      <c r="A2346" s="1">
        <v>1966</v>
      </c>
      <c r="B2346" s="1" t="s">
        <v>23</v>
      </c>
      <c r="C2346" s="1" t="str">
        <f t="shared" si="145"/>
        <v>1966PE</v>
      </c>
      <c r="D2346" s="1" t="s">
        <v>56</v>
      </c>
      <c r="E2346" s="1" t="str">
        <f t="shared" si="146"/>
        <v>1966PEICI</v>
      </c>
      <c r="F2346" s="196">
        <v>0.12182999999999999</v>
      </c>
      <c r="G2346" s="196">
        <v>0.4264</v>
      </c>
      <c r="H2346" s="196">
        <v>0</v>
      </c>
      <c r="I2346" s="196">
        <v>2.4369999999999999E-2</v>
      </c>
      <c r="J2346" s="196">
        <v>0.1066</v>
      </c>
      <c r="K2346" s="196">
        <v>0</v>
      </c>
      <c r="L2346" s="196">
        <v>0</v>
      </c>
      <c r="M2346" s="196">
        <v>3.0499999999999998E-3</v>
      </c>
      <c r="N2346" s="196">
        <v>6.0899999999999999E-3</v>
      </c>
      <c r="O2346" s="196">
        <v>4.061E-2</v>
      </c>
      <c r="P2346" s="196">
        <v>5.0599999999998979E-3</v>
      </c>
      <c r="Q2346" s="196">
        <v>0</v>
      </c>
      <c r="R2346" s="196">
        <v>0</v>
      </c>
      <c r="S2346" s="196">
        <v>1.0199999999999999E-3</v>
      </c>
      <c r="T2346" s="196">
        <v>0</v>
      </c>
      <c r="U2346" s="196">
        <v>7.11E-3</v>
      </c>
      <c r="V2346" s="196">
        <v>8.1200000000000005E-3</v>
      </c>
      <c r="W2346" s="196">
        <v>8.1220000000000001E-2</v>
      </c>
      <c r="X2346" s="196">
        <v>6.0909999999999999E-2</v>
      </c>
      <c r="Y2346" s="196">
        <v>0.10152</v>
      </c>
      <c r="Z2346" s="196">
        <v>6.0899999999999999E-3</v>
      </c>
      <c r="AA2346" s="196">
        <v>0</v>
      </c>
      <c r="AB2346" s="196">
        <v>0</v>
      </c>
      <c r="AC2346" s="196">
        <v>0</v>
      </c>
      <c r="AD2346" s="196">
        <v>0</v>
      </c>
      <c r="AE2346" s="196">
        <v>0</v>
      </c>
      <c r="AF2346" s="272">
        <f t="shared" si="147"/>
        <v>1</v>
      </c>
      <c r="AG2346" s="196">
        <f t="shared" si="148"/>
        <v>0.26599</v>
      </c>
    </row>
    <row r="2347" spans="1:33" s="23" customFormat="1" x14ac:dyDescent="0.25">
      <c r="A2347" s="1">
        <v>1966</v>
      </c>
      <c r="B2347" s="1" t="s">
        <v>23</v>
      </c>
      <c r="C2347" s="1" t="str">
        <f t="shared" si="145"/>
        <v>1966PE</v>
      </c>
      <c r="D2347" s="1" t="s">
        <v>58</v>
      </c>
      <c r="E2347" s="1" t="str">
        <f t="shared" si="146"/>
        <v>1966PEResidential</v>
      </c>
      <c r="F2347" s="196">
        <v>0.12182999999999999</v>
      </c>
      <c r="G2347" s="196">
        <v>0.4264</v>
      </c>
      <c r="H2347" s="196">
        <v>0</v>
      </c>
      <c r="I2347" s="196">
        <v>2.4369999999999999E-2</v>
      </c>
      <c r="J2347" s="196">
        <v>0.1066</v>
      </c>
      <c r="K2347" s="196">
        <v>0</v>
      </c>
      <c r="L2347" s="196">
        <v>0</v>
      </c>
      <c r="M2347" s="196">
        <v>3.0499999999999998E-3</v>
      </c>
      <c r="N2347" s="196">
        <v>6.0899999999999999E-3</v>
      </c>
      <c r="O2347" s="196">
        <v>4.061E-2</v>
      </c>
      <c r="P2347" s="196">
        <v>5.0599999999998979E-3</v>
      </c>
      <c r="Q2347" s="196">
        <v>0</v>
      </c>
      <c r="R2347" s="196">
        <v>0</v>
      </c>
      <c r="S2347" s="196">
        <v>1.0199999999999999E-3</v>
      </c>
      <c r="T2347" s="196">
        <v>0</v>
      </c>
      <c r="U2347" s="196">
        <v>7.11E-3</v>
      </c>
      <c r="V2347" s="196">
        <v>8.1200000000000005E-3</v>
      </c>
      <c r="W2347" s="196">
        <v>8.1220000000000001E-2</v>
      </c>
      <c r="X2347" s="196">
        <v>6.0909999999999999E-2</v>
      </c>
      <c r="Y2347" s="196">
        <v>0.10152</v>
      </c>
      <c r="Z2347" s="196">
        <v>6.0899999999999999E-3</v>
      </c>
      <c r="AA2347" s="196">
        <v>0</v>
      </c>
      <c r="AB2347" s="196">
        <v>0</v>
      </c>
      <c r="AC2347" s="196">
        <v>0</v>
      </c>
      <c r="AD2347" s="196">
        <v>0</v>
      </c>
      <c r="AE2347" s="196">
        <v>0</v>
      </c>
      <c r="AF2347" s="272">
        <f t="shared" si="147"/>
        <v>1</v>
      </c>
      <c r="AG2347" s="196">
        <f t="shared" si="148"/>
        <v>0.26599</v>
      </c>
    </row>
    <row r="2348" spans="1:33" s="23" customFormat="1" x14ac:dyDescent="0.25">
      <c r="A2348" s="1">
        <v>1967</v>
      </c>
      <c r="B2348" s="1" t="s">
        <v>23</v>
      </c>
      <c r="C2348" s="1" t="str">
        <f t="shared" si="145"/>
        <v>1967PE</v>
      </c>
      <c r="D2348" s="1" t="s">
        <v>57</v>
      </c>
      <c r="E2348" s="1" t="str">
        <f t="shared" si="146"/>
        <v>1967PEC&amp;D</v>
      </c>
      <c r="F2348" s="274">
        <v>0</v>
      </c>
      <c r="G2348" s="274">
        <v>1.0829999999999999E-2</v>
      </c>
      <c r="H2348" s="274">
        <v>0</v>
      </c>
      <c r="I2348" s="274">
        <v>0.31966</v>
      </c>
      <c r="J2348" s="274">
        <v>0</v>
      </c>
      <c r="K2348" s="274">
        <v>0</v>
      </c>
      <c r="L2348" s="274">
        <v>0</v>
      </c>
      <c r="M2348" s="274">
        <v>0</v>
      </c>
      <c r="N2348" s="274">
        <v>0</v>
      </c>
      <c r="O2348" s="274">
        <v>0</v>
      </c>
      <c r="P2348" s="274">
        <v>0</v>
      </c>
      <c r="Q2348" s="274">
        <v>0</v>
      </c>
      <c r="R2348" s="274">
        <v>0</v>
      </c>
      <c r="S2348" s="274">
        <v>0</v>
      </c>
      <c r="T2348" s="274">
        <v>0.29006999999999999</v>
      </c>
      <c r="U2348" s="274">
        <v>0</v>
      </c>
      <c r="V2348" s="274">
        <v>0</v>
      </c>
      <c r="W2348" s="274">
        <v>4.0879999999999972E-2</v>
      </c>
      <c r="X2348" s="274">
        <v>0</v>
      </c>
      <c r="Y2348" s="274">
        <v>0</v>
      </c>
      <c r="Z2348" s="274">
        <v>0</v>
      </c>
      <c r="AA2348" s="274">
        <v>0</v>
      </c>
      <c r="AB2348" s="274">
        <v>0.15045</v>
      </c>
      <c r="AC2348" s="274">
        <v>7.0800000000000002E-2</v>
      </c>
      <c r="AD2348" s="274">
        <v>0.11731000000000003</v>
      </c>
      <c r="AE2348" s="274">
        <v>0</v>
      </c>
      <c r="AF2348" s="272">
        <f t="shared" si="147"/>
        <v>1</v>
      </c>
      <c r="AG2348" s="196">
        <f t="shared" si="148"/>
        <v>0.66950999999999994</v>
      </c>
    </row>
    <row r="2349" spans="1:33" s="23" customFormat="1" x14ac:dyDescent="0.25">
      <c r="A2349" s="1">
        <v>1967</v>
      </c>
      <c r="B2349" s="1" t="s">
        <v>23</v>
      </c>
      <c r="C2349" s="1" t="str">
        <f t="shared" si="145"/>
        <v>1967PE</v>
      </c>
      <c r="D2349" s="1" t="s">
        <v>56</v>
      </c>
      <c r="E2349" s="1" t="str">
        <f t="shared" si="146"/>
        <v>1967PEICI</v>
      </c>
      <c r="F2349" s="196">
        <v>0.12182999999999999</v>
      </c>
      <c r="G2349" s="196">
        <v>0.4264</v>
      </c>
      <c r="H2349" s="196">
        <v>0</v>
      </c>
      <c r="I2349" s="196">
        <v>2.4369999999999999E-2</v>
      </c>
      <c r="J2349" s="196">
        <v>0.1066</v>
      </c>
      <c r="K2349" s="196">
        <v>0</v>
      </c>
      <c r="L2349" s="196">
        <v>0</v>
      </c>
      <c r="M2349" s="196">
        <v>3.0499999999999998E-3</v>
      </c>
      <c r="N2349" s="196">
        <v>6.0899999999999999E-3</v>
      </c>
      <c r="O2349" s="196">
        <v>4.061E-2</v>
      </c>
      <c r="P2349" s="196">
        <v>5.0599999999998979E-3</v>
      </c>
      <c r="Q2349" s="196">
        <v>0</v>
      </c>
      <c r="R2349" s="196">
        <v>0</v>
      </c>
      <c r="S2349" s="196">
        <v>1.0199999999999999E-3</v>
      </c>
      <c r="T2349" s="196">
        <v>0</v>
      </c>
      <c r="U2349" s="196">
        <v>7.11E-3</v>
      </c>
      <c r="V2349" s="196">
        <v>8.1200000000000005E-3</v>
      </c>
      <c r="W2349" s="196">
        <v>8.1220000000000001E-2</v>
      </c>
      <c r="X2349" s="196">
        <v>6.0909999999999999E-2</v>
      </c>
      <c r="Y2349" s="196">
        <v>0.10152</v>
      </c>
      <c r="Z2349" s="196">
        <v>6.0899999999999999E-3</v>
      </c>
      <c r="AA2349" s="196">
        <v>0</v>
      </c>
      <c r="AB2349" s="196">
        <v>0</v>
      </c>
      <c r="AC2349" s="196">
        <v>0</v>
      </c>
      <c r="AD2349" s="196">
        <v>0</v>
      </c>
      <c r="AE2349" s="196">
        <v>0</v>
      </c>
      <c r="AF2349" s="272">
        <f t="shared" si="147"/>
        <v>1</v>
      </c>
      <c r="AG2349" s="196">
        <f t="shared" si="148"/>
        <v>0.26599</v>
      </c>
    </row>
    <row r="2350" spans="1:33" s="23" customFormat="1" x14ac:dyDescent="0.25">
      <c r="A2350" s="1">
        <v>1967</v>
      </c>
      <c r="B2350" s="1" t="s">
        <v>23</v>
      </c>
      <c r="C2350" s="1" t="str">
        <f t="shared" si="145"/>
        <v>1967PE</v>
      </c>
      <c r="D2350" s="1" t="s">
        <v>58</v>
      </c>
      <c r="E2350" s="1" t="str">
        <f t="shared" si="146"/>
        <v>1967PEResidential</v>
      </c>
      <c r="F2350" s="196">
        <v>0.12182999999999999</v>
      </c>
      <c r="G2350" s="196">
        <v>0.4264</v>
      </c>
      <c r="H2350" s="196">
        <v>0</v>
      </c>
      <c r="I2350" s="196">
        <v>2.4369999999999999E-2</v>
      </c>
      <c r="J2350" s="196">
        <v>0.1066</v>
      </c>
      <c r="K2350" s="196">
        <v>0</v>
      </c>
      <c r="L2350" s="196">
        <v>0</v>
      </c>
      <c r="M2350" s="196">
        <v>3.0499999999999998E-3</v>
      </c>
      <c r="N2350" s="196">
        <v>6.0899999999999999E-3</v>
      </c>
      <c r="O2350" s="196">
        <v>4.061E-2</v>
      </c>
      <c r="P2350" s="196">
        <v>5.0599999999998979E-3</v>
      </c>
      <c r="Q2350" s="196">
        <v>0</v>
      </c>
      <c r="R2350" s="196">
        <v>0</v>
      </c>
      <c r="S2350" s="196">
        <v>1.0199999999999999E-3</v>
      </c>
      <c r="T2350" s="196">
        <v>0</v>
      </c>
      <c r="U2350" s="196">
        <v>7.11E-3</v>
      </c>
      <c r="V2350" s="196">
        <v>8.1200000000000005E-3</v>
      </c>
      <c r="W2350" s="196">
        <v>8.1220000000000001E-2</v>
      </c>
      <c r="X2350" s="196">
        <v>6.0909999999999999E-2</v>
      </c>
      <c r="Y2350" s="196">
        <v>0.10152</v>
      </c>
      <c r="Z2350" s="196">
        <v>6.0899999999999999E-3</v>
      </c>
      <c r="AA2350" s="196">
        <v>0</v>
      </c>
      <c r="AB2350" s="196">
        <v>0</v>
      </c>
      <c r="AC2350" s="196">
        <v>0</v>
      </c>
      <c r="AD2350" s="196">
        <v>0</v>
      </c>
      <c r="AE2350" s="196">
        <v>0</v>
      </c>
      <c r="AF2350" s="272">
        <f t="shared" si="147"/>
        <v>1</v>
      </c>
      <c r="AG2350" s="196">
        <f t="shared" si="148"/>
        <v>0.26599</v>
      </c>
    </row>
    <row r="2351" spans="1:33" s="23" customFormat="1" x14ac:dyDescent="0.25">
      <c r="A2351" s="1">
        <v>1968</v>
      </c>
      <c r="B2351" s="1" t="s">
        <v>23</v>
      </c>
      <c r="C2351" s="1" t="str">
        <f t="shared" si="145"/>
        <v>1968PE</v>
      </c>
      <c r="D2351" s="1" t="s">
        <v>57</v>
      </c>
      <c r="E2351" s="1" t="str">
        <f t="shared" si="146"/>
        <v>1968PEC&amp;D</v>
      </c>
      <c r="F2351" s="274">
        <v>0</v>
      </c>
      <c r="G2351" s="274">
        <v>1.0829999999999999E-2</v>
      </c>
      <c r="H2351" s="274">
        <v>0</v>
      </c>
      <c r="I2351" s="274">
        <v>0.31966</v>
      </c>
      <c r="J2351" s="274">
        <v>0</v>
      </c>
      <c r="K2351" s="274">
        <v>0</v>
      </c>
      <c r="L2351" s="274">
        <v>0</v>
      </c>
      <c r="M2351" s="274">
        <v>0</v>
      </c>
      <c r="N2351" s="274">
        <v>0</v>
      </c>
      <c r="O2351" s="274">
        <v>0</v>
      </c>
      <c r="P2351" s="274">
        <v>0</v>
      </c>
      <c r="Q2351" s="274">
        <v>0</v>
      </c>
      <c r="R2351" s="274">
        <v>0</v>
      </c>
      <c r="S2351" s="274">
        <v>0</v>
      </c>
      <c r="T2351" s="274">
        <v>0.29006999999999999</v>
      </c>
      <c r="U2351" s="274">
        <v>0</v>
      </c>
      <c r="V2351" s="274">
        <v>0</v>
      </c>
      <c r="W2351" s="274">
        <v>4.0879999999999972E-2</v>
      </c>
      <c r="X2351" s="274">
        <v>0</v>
      </c>
      <c r="Y2351" s="274">
        <v>0</v>
      </c>
      <c r="Z2351" s="274">
        <v>0</v>
      </c>
      <c r="AA2351" s="274">
        <v>0</v>
      </c>
      <c r="AB2351" s="274">
        <v>0.15045</v>
      </c>
      <c r="AC2351" s="274">
        <v>7.0800000000000002E-2</v>
      </c>
      <c r="AD2351" s="274">
        <v>0.11731000000000003</v>
      </c>
      <c r="AE2351" s="274">
        <v>0</v>
      </c>
      <c r="AF2351" s="272">
        <f t="shared" si="147"/>
        <v>1</v>
      </c>
      <c r="AG2351" s="196">
        <f t="shared" si="148"/>
        <v>0.66950999999999994</v>
      </c>
    </row>
    <row r="2352" spans="1:33" s="23" customFormat="1" x14ac:dyDescent="0.25">
      <c r="A2352" s="1">
        <v>1968</v>
      </c>
      <c r="B2352" s="1" t="s">
        <v>23</v>
      </c>
      <c r="C2352" s="1" t="str">
        <f t="shared" si="145"/>
        <v>1968PE</v>
      </c>
      <c r="D2352" s="1" t="s">
        <v>56</v>
      </c>
      <c r="E2352" s="1" t="str">
        <f t="shared" si="146"/>
        <v>1968PEICI</v>
      </c>
      <c r="F2352" s="196">
        <v>0.12182999999999999</v>
      </c>
      <c r="G2352" s="196">
        <v>0.4264</v>
      </c>
      <c r="H2352" s="196">
        <v>0</v>
      </c>
      <c r="I2352" s="196">
        <v>2.4369999999999999E-2</v>
      </c>
      <c r="J2352" s="196">
        <v>0.1066</v>
      </c>
      <c r="K2352" s="196">
        <v>0</v>
      </c>
      <c r="L2352" s="196">
        <v>0</v>
      </c>
      <c r="M2352" s="196">
        <v>3.0499999999999998E-3</v>
      </c>
      <c r="N2352" s="196">
        <v>6.0899999999999999E-3</v>
      </c>
      <c r="O2352" s="196">
        <v>4.061E-2</v>
      </c>
      <c r="P2352" s="196">
        <v>5.0599999999998979E-3</v>
      </c>
      <c r="Q2352" s="196">
        <v>0</v>
      </c>
      <c r="R2352" s="196">
        <v>0</v>
      </c>
      <c r="S2352" s="196">
        <v>1.0199999999999999E-3</v>
      </c>
      <c r="T2352" s="196">
        <v>0</v>
      </c>
      <c r="U2352" s="196">
        <v>7.11E-3</v>
      </c>
      <c r="V2352" s="196">
        <v>8.1200000000000005E-3</v>
      </c>
      <c r="W2352" s="196">
        <v>8.1220000000000001E-2</v>
      </c>
      <c r="X2352" s="196">
        <v>6.0909999999999999E-2</v>
      </c>
      <c r="Y2352" s="196">
        <v>0.10152</v>
      </c>
      <c r="Z2352" s="196">
        <v>6.0899999999999999E-3</v>
      </c>
      <c r="AA2352" s="196">
        <v>0</v>
      </c>
      <c r="AB2352" s="196">
        <v>0</v>
      </c>
      <c r="AC2352" s="196">
        <v>0</v>
      </c>
      <c r="AD2352" s="196">
        <v>0</v>
      </c>
      <c r="AE2352" s="196">
        <v>0</v>
      </c>
      <c r="AF2352" s="272">
        <f t="shared" si="147"/>
        <v>1</v>
      </c>
      <c r="AG2352" s="196">
        <f t="shared" si="148"/>
        <v>0.26599</v>
      </c>
    </row>
    <row r="2353" spans="1:33" s="23" customFormat="1" x14ac:dyDescent="0.25">
      <c r="A2353" s="1">
        <v>1968</v>
      </c>
      <c r="B2353" s="1" t="s">
        <v>23</v>
      </c>
      <c r="C2353" s="1" t="str">
        <f t="shared" si="145"/>
        <v>1968PE</v>
      </c>
      <c r="D2353" s="1" t="s">
        <v>58</v>
      </c>
      <c r="E2353" s="1" t="str">
        <f t="shared" si="146"/>
        <v>1968PEResidential</v>
      </c>
      <c r="F2353" s="196">
        <v>0.12182999999999999</v>
      </c>
      <c r="G2353" s="196">
        <v>0.4264</v>
      </c>
      <c r="H2353" s="196">
        <v>0</v>
      </c>
      <c r="I2353" s="196">
        <v>2.4369999999999999E-2</v>
      </c>
      <c r="J2353" s="196">
        <v>0.1066</v>
      </c>
      <c r="K2353" s="196">
        <v>0</v>
      </c>
      <c r="L2353" s="196">
        <v>0</v>
      </c>
      <c r="M2353" s="196">
        <v>3.0499999999999998E-3</v>
      </c>
      <c r="N2353" s="196">
        <v>6.0899999999999999E-3</v>
      </c>
      <c r="O2353" s="196">
        <v>4.061E-2</v>
      </c>
      <c r="P2353" s="196">
        <v>5.0599999999998979E-3</v>
      </c>
      <c r="Q2353" s="196">
        <v>0</v>
      </c>
      <c r="R2353" s="196">
        <v>0</v>
      </c>
      <c r="S2353" s="196">
        <v>1.0199999999999999E-3</v>
      </c>
      <c r="T2353" s="196">
        <v>0</v>
      </c>
      <c r="U2353" s="196">
        <v>7.11E-3</v>
      </c>
      <c r="V2353" s="196">
        <v>8.1200000000000005E-3</v>
      </c>
      <c r="W2353" s="196">
        <v>8.1220000000000001E-2</v>
      </c>
      <c r="X2353" s="196">
        <v>6.0909999999999999E-2</v>
      </c>
      <c r="Y2353" s="196">
        <v>0.10152</v>
      </c>
      <c r="Z2353" s="196">
        <v>6.0899999999999999E-3</v>
      </c>
      <c r="AA2353" s="196">
        <v>0</v>
      </c>
      <c r="AB2353" s="196">
        <v>0</v>
      </c>
      <c r="AC2353" s="196">
        <v>0</v>
      </c>
      <c r="AD2353" s="196">
        <v>0</v>
      </c>
      <c r="AE2353" s="196">
        <v>0</v>
      </c>
      <c r="AF2353" s="272">
        <f t="shared" si="147"/>
        <v>1</v>
      </c>
      <c r="AG2353" s="196">
        <f t="shared" si="148"/>
        <v>0.26599</v>
      </c>
    </row>
    <row r="2354" spans="1:33" s="23" customFormat="1" x14ac:dyDescent="0.25">
      <c r="A2354" s="1">
        <v>1969</v>
      </c>
      <c r="B2354" s="1" t="s">
        <v>23</v>
      </c>
      <c r="C2354" s="1" t="str">
        <f t="shared" si="145"/>
        <v>1969PE</v>
      </c>
      <c r="D2354" s="1" t="s">
        <v>57</v>
      </c>
      <c r="E2354" s="1" t="str">
        <f t="shared" si="146"/>
        <v>1969PEC&amp;D</v>
      </c>
      <c r="F2354" s="274">
        <v>0</v>
      </c>
      <c r="G2354" s="274">
        <v>1.0829999999999999E-2</v>
      </c>
      <c r="H2354" s="274">
        <v>0</v>
      </c>
      <c r="I2354" s="274">
        <v>0.31966</v>
      </c>
      <c r="J2354" s="274">
        <v>0</v>
      </c>
      <c r="K2354" s="274">
        <v>0</v>
      </c>
      <c r="L2354" s="274">
        <v>0</v>
      </c>
      <c r="M2354" s="274">
        <v>0</v>
      </c>
      <c r="N2354" s="274">
        <v>0</v>
      </c>
      <c r="O2354" s="274">
        <v>0</v>
      </c>
      <c r="P2354" s="274">
        <v>0</v>
      </c>
      <c r="Q2354" s="274">
        <v>0</v>
      </c>
      <c r="R2354" s="274">
        <v>0</v>
      </c>
      <c r="S2354" s="274">
        <v>0</v>
      </c>
      <c r="T2354" s="274">
        <v>0.29006999999999999</v>
      </c>
      <c r="U2354" s="274">
        <v>0</v>
      </c>
      <c r="V2354" s="274">
        <v>0</v>
      </c>
      <c r="W2354" s="274">
        <v>4.0879999999999972E-2</v>
      </c>
      <c r="X2354" s="274">
        <v>0</v>
      </c>
      <c r="Y2354" s="274">
        <v>0</v>
      </c>
      <c r="Z2354" s="274">
        <v>0</v>
      </c>
      <c r="AA2354" s="274">
        <v>0</v>
      </c>
      <c r="AB2354" s="274">
        <v>0.15045</v>
      </c>
      <c r="AC2354" s="274">
        <v>7.0800000000000002E-2</v>
      </c>
      <c r="AD2354" s="274">
        <v>0.11731000000000003</v>
      </c>
      <c r="AE2354" s="274">
        <v>0</v>
      </c>
      <c r="AF2354" s="272">
        <f t="shared" si="147"/>
        <v>1</v>
      </c>
      <c r="AG2354" s="196">
        <f t="shared" si="148"/>
        <v>0.66950999999999994</v>
      </c>
    </row>
    <row r="2355" spans="1:33" s="23" customFormat="1" x14ac:dyDescent="0.25">
      <c r="A2355" s="1">
        <v>1969</v>
      </c>
      <c r="B2355" s="1" t="s">
        <v>23</v>
      </c>
      <c r="C2355" s="1" t="str">
        <f t="shared" si="145"/>
        <v>1969PE</v>
      </c>
      <c r="D2355" s="1" t="s">
        <v>56</v>
      </c>
      <c r="E2355" s="1" t="str">
        <f t="shared" si="146"/>
        <v>1969PEICI</v>
      </c>
      <c r="F2355" s="196">
        <v>0.12182999999999999</v>
      </c>
      <c r="G2355" s="196">
        <v>0.4264</v>
      </c>
      <c r="H2355" s="196">
        <v>0</v>
      </c>
      <c r="I2355" s="196">
        <v>2.4369999999999999E-2</v>
      </c>
      <c r="J2355" s="196">
        <v>0.1066</v>
      </c>
      <c r="K2355" s="196">
        <v>0</v>
      </c>
      <c r="L2355" s="196">
        <v>0</v>
      </c>
      <c r="M2355" s="196">
        <v>3.0499999999999998E-3</v>
      </c>
      <c r="N2355" s="196">
        <v>6.0899999999999999E-3</v>
      </c>
      <c r="O2355" s="196">
        <v>4.061E-2</v>
      </c>
      <c r="P2355" s="196">
        <v>5.0599999999998979E-3</v>
      </c>
      <c r="Q2355" s="196">
        <v>0</v>
      </c>
      <c r="R2355" s="196">
        <v>0</v>
      </c>
      <c r="S2355" s="196">
        <v>1.0199999999999999E-3</v>
      </c>
      <c r="T2355" s="196">
        <v>0</v>
      </c>
      <c r="U2355" s="196">
        <v>7.11E-3</v>
      </c>
      <c r="V2355" s="196">
        <v>8.1200000000000005E-3</v>
      </c>
      <c r="W2355" s="196">
        <v>8.1220000000000001E-2</v>
      </c>
      <c r="X2355" s="196">
        <v>6.0909999999999999E-2</v>
      </c>
      <c r="Y2355" s="197">
        <v>0.10152</v>
      </c>
      <c r="Z2355" s="196">
        <v>6.0899999999999999E-3</v>
      </c>
      <c r="AA2355" s="196">
        <v>0</v>
      </c>
      <c r="AB2355" s="196">
        <v>0</v>
      </c>
      <c r="AC2355" s="196">
        <v>0</v>
      </c>
      <c r="AD2355" s="196">
        <v>0</v>
      </c>
      <c r="AE2355" s="196">
        <v>0</v>
      </c>
      <c r="AF2355" s="272">
        <f t="shared" si="147"/>
        <v>1</v>
      </c>
      <c r="AG2355" s="196">
        <f t="shared" si="148"/>
        <v>0.26599</v>
      </c>
    </row>
    <row r="2356" spans="1:33" s="23" customFormat="1" x14ac:dyDescent="0.25">
      <c r="A2356" s="1">
        <v>1969</v>
      </c>
      <c r="B2356" s="1" t="s">
        <v>23</v>
      </c>
      <c r="C2356" s="1" t="str">
        <f t="shared" si="145"/>
        <v>1969PE</v>
      </c>
      <c r="D2356" s="1" t="s">
        <v>58</v>
      </c>
      <c r="E2356" s="1" t="str">
        <f t="shared" si="146"/>
        <v>1969PEResidential</v>
      </c>
      <c r="F2356" s="196">
        <v>0.12182999999999999</v>
      </c>
      <c r="G2356" s="196">
        <v>0.4264</v>
      </c>
      <c r="H2356" s="196">
        <v>0</v>
      </c>
      <c r="I2356" s="196">
        <v>2.4369999999999999E-2</v>
      </c>
      <c r="J2356" s="196">
        <v>0.1066</v>
      </c>
      <c r="K2356" s="196">
        <v>0</v>
      </c>
      <c r="L2356" s="196">
        <v>0</v>
      </c>
      <c r="M2356" s="196">
        <v>3.0499999999999998E-3</v>
      </c>
      <c r="N2356" s="196">
        <v>6.0899999999999999E-3</v>
      </c>
      <c r="O2356" s="196">
        <v>4.061E-2</v>
      </c>
      <c r="P2356" s="196">
        <v>5.0599999999998979E-3</v>
      </c>
      <c r="Q2356" s="196">
        <v>0</v>
      </c>
      <c r="R2356" s="196">
        <v>0</v>
      </c>
      <c r="S2356" s="196">
        <v>1.0199999999999999E-3</v>
      </c>
      <c r="T2356" s="196">
        <v>0</v>
      </c>
      <c r="U2356" s="196">
        <v>7.11E-3</v>
      </c>
      <c r="V2356" s="196">
        <v>8.1200000000000005E-3</v>
      </c>
      <c r="W2356" s="196">
        <v>8.1220000000000001E-2</v>
      </c>
      <c r="X2356" s="196">
        <v>6.0909999999999999E-2</v>
      </c>
      <c r="Y2356" s="196">
        <v>0.10152</v>
      </c>
      <c r="Z2356" s="196">
        <v>6.0899999999999999E-3</v>
      </c>
      <c r="AA2356" s="196">
        <v>0</v>
      </c>
      <c r="AB2356" s="196">
        <v>0</v>
      </c>
      <c r="AC2356" s="196">
        <v>0</v>
      </c>
      <c r="AD2356" s="196">
        <v>0</v>
      </c>
      <c r="AE2356" s="196">
        <v>0</v>
      </c>
      <c r="AF2356" s="272">
        <f t="shared" si="147"/>
        <v>1</v>
      </c>
      <c r="AG2356" s="196">
        <f t="shared" si="148"/>
        <v>0.26599</v>
      </c>
    </row>
    <row r="2357" spans="1:33" s="23" customFormat="1" x14ac:dyDescent="0.25">
      <c r="A2357" s="1">
        <v>1970</v>
      </c>
      <c r="B2357" s="1" t="s">
        <v>23</v>
      </c>
      <c r="C2357" s="1" t="str">
        <f t="shared" si="145"/>
        <v>1970PE</v>
      </c>
      <c r="D2357" s="1" t="s">
        <v>57</v>
      </c>
      <c r="E2357" s="1" t="str">
        <f t="shared" si="146"/>
        <v>1970PEC&amp;D</v>
      </c>
      <c r="F2357" s="274">
        <v>0</v>
      </c>
      <c r="G2357" s="274">
        <v>1.0829999999999999E-2</v>
      </c>
      <c r="H2357" s="274">
        <v>0</v>
      </c>
      <c r="I2357" s="274">
        <v>0.31966</v>
      </c>
      <c r="J2357" s="274">
        <v>0</v>
      </c>
      <c r="K2357" s="274">
        <v>0</v>
      </c>
      <c r="L2357" s="274">
        <v>0</v>
      </c>
      <c r="M2357" s="274">
        <v>0</v>
      </c>
      <c r="N2357" s="274">
        <v>0</v>
      </c>
      <c r="O2357" s="274">
        <v>0</v>
      </c>
      <c r="P2357" s="274">
        <v>0</v>
      </c>
      <c r="Q2357" s="274">
        <v>0</v>
      </c>
      <c r="R2357" s="274">
        <v>0</v>
      </c>
      <c r="S2357" s="274">
        <v>0</v>
      </c>
      <c r="T2357" s="274">
        <v>0.29006999999999999</v>
      </c>
      <c r="U2357" s="274">
        <v>0</v>
      </c>
      <c r="V2357" s="274">
        <v>0</v>
      </c>
      <c r="W2357" s="274">
        <v>4.0879999999999972E-2</v>
      </c>
      <c r="X2357" s="274">
        <v>0</v>
      </c>
      <c r="Y2357" s="274">
        <v>0</v>
      </c>
      <c r="Z2357" s="274">
        <v>0</v>
      </c>
      <c r="AA2357" s="274">
        <v>0</v>
      </c>
      <c r="AB2357" s="274">
        <v>0.15045</v>
      </c>
      <c r="AC2357" s="274">
        <v>7.0800000000000002E-2</v>
      </c>
      <c r="AD2357" s="274">
        <v>0.11731000000000003</v>
      </c>
      <c r="AE2357" s="274">
        <v>0</v>
      </c>
      <c r="AF2357" s="272">
        <f t="shared" si="147"/>
        <v>1</v>
      </c>
      <c r="AG2357" s="196">
        <f t="shared" si="148"/>
        <v>0.66950999999999994</v>
      </c>
    </row>
    <row r="2358" spans="1:33" s="23" customFormat="1" x14ac:dyDescent="0.25">
      <c r="A2358" s="1">
        <v>1970</v>
      </c>
      <c r="B2358" s="1" t="s">
        <v>23</v>
      </c>
      <c r="C2358" s="1" t="str">
        <f t="shared" si="145"/>
        <v>1970PE</v>
      </c>
      <c r="D2358" s="1" t="s">
        <v>56</v>
      </c>
      <c r="E2358" s="1" t="str">
        <f t="shared" si="146"/>
        <v>1970PEICI</v>
      </c>
      <c r="F2358" s="196">
        <v>0.12182999999999999</v>
      </c>
      <c r="G2358" s="196">
        <v>0.4264</v>
      </c>
      <c r="H2358" s="196">
        <v>0</v>
      </c>
      <c r="I2358" s="196">
        <v>2.4369999999999999E-2</v>
      </c>
      <c r="J2358" s="196">
        <v>0.1066</v>
      </c>
      <c r="K2358" s="196">
        <v>0</v>
      </c>
      <c r="L2358" s="196">
        <v>0</v>
      </c>
      <c r="M2358" s="196">
        <v>3.0499999999999998E-3</v>
      </c>
      <c r="N2358" s="196">
        <v>6.0899999999999999E-3</v>
      </c>
      <c r="O2358" s="196">
        <v>4.061E-2</v>
      </c>
      <c r="P2358" s="196">
        <v>5.0599999999998979E-3</v>
      </c>
      <c r="Q2358" s="196">
        <v>0</v>
      </c>
      <c r="R2358" s="196">
        <v>0</v>
      </c>
      <c r="S2358" s="196">
        <v>1.0199999999999999E-3</v>
      </c>
      <c r="T2358" s="196">
        <v>0</v>
      </c>
      <c r="U2358" s="196">
        <v>7.11E-3</v>
      </c>
      <c r="V2358" s="196">
        <v>8.1200000000000005E-3</v>
      </c>
      <c r="W2358" s="196">
        <v>8.1220000000000001E-2</v>
      </c>
      <c r="X2358" s="196">
        <v>6.0909999999999999E-2</v>
      </c>
      <c r="Y2358" s="196">
        <v>0.10152</v>
      </c>
      <c r="Z2358" s="196">
        <v>6.0899999999999999E-3</v>
      </c>
      <c r="AA2358" s="196">
        <v>0</v>
      </c>
      <c r="AB2358" s="196">
        <v>0</v>
      </c>
      <c r="AC2358" s="196">
        <v>0</v>
      </c>
      <c r="AD2358" s="196">
        <v>0</v>
      </c>
      <c r="AE2358" s="196">
        <v>0</v>
      </c>
      <c r="AF2358" s="272">
        <f t="shared" si="147"/>
        <v>1</v>
      </c>
      <c r="AG2358" s="196">
        <f t="shared" si="148"/>
        <v>0.26599</v>
      </c>
    </row>
    <row r="2359" spans="1:33" s="23" customFormat="1" x14ac:dyDescent="0.25">
      <c r="A2359" s="1">
        <v>1970</v>
      </c>
      <c r="B2359" s="1" t="s">
        <v>23</v>
      </c>
      <c r="C2359" s="1" t="str">
        <f t="shared" si="145"/>
        <v>1970PE</v>
      </c>
      <c r="D2359" s="1" t="s">
        <v>58</v>
      </c>
      <c r="E2359" s="1" t="str">
        <f t="shared" si="146"/>
        <v>1970PEResidential</v>
      </c>
      <c r="F2359" s="196">
        <v>0.12182999999999999</v>
      </c>
      <c r="G2359" s="196">
        <v>0.4264</v>
      </c>
      <c r="H2359" s="196">
        <v>0</v>
      </c>
      <c r="I2359" s="196">
        <v>2.4369999999999999E-2</v>
      </c>
      <c r="J2359" s="196">
        <v>0.1066</v>
      </c>
      <c r="K2359" s="196">
        <v>0</v>
      </c>
      <c r="L2359" s="196">
        <v>0</v>
      </c>
      <c r="M2359" s="196">
        <v>3.0499999999999998E-3</v>
      </c>
      <c r="N2359" s="196">
        <v>6.0899999999999999E-3</v>
      </c>
      <c r="O2359" s="196">
        <v>4.061E-2</v>
      </c>
      <c r="P2359" s="196">
        <v>5.0599999999998979E-3</v>
      </c>
      <c r="Q2359" s="196">
        <v>0</v>
      </c>
      <c r="R2359" s="196">
        <v>0</v>
      </c>
      <c r="S2359" s="196">
        <v>1.0199999999999999E-3</v>
      </c>
      <c r="T2359" s="196">
        <v>0</v>
      </c>
      <c r="U2359" s="196">
        <v>7.11E-3</v>
      </c>
      <c r="V2359" s="196">
        <v>8.1200000000000005E-3</v>
      </c>
      <c r="W2359" s="196">
        <v>8.1220000000000001E-2</v>
      </c>
      <c r="X2359" s="196">
        <v>6.0909999999999999E-2</v>
      </c>
      <c r="Y2359" s="196">
        <v>0.10152</v>
      </c>
      <c r="Z2359" s="196">
        <v>6.0899999999999999E-3</v>
      </c>
      <c r="AA2359" s="196">
        <v>0</v>
      </c>
      <c r="AB2359" s="196">
        <v>0</v>
      </c>
      <c r="AC2359" s="196">
        <v>0</v>
      </c>
      <c r="AD2359" s="196">
        <v>0</v>
      </c>
      <c r="AE2359" s="196">
        <v>0</v>
      </c>
      <c r="AF2359" s="272">
        <f t="shared" si="147"/>
        <v>1</v>
      </c>
      <c r="AG2359" s="196">
        <f t="shared" si="148"/>
        <v>0.26599</v>
      </c>
    </row>
    <row r="2360" spans="1:33" s="23" customFormat="1" x14ac:dyDescent="0.25">
      <c r="A2360" s="1">
        <v>1971</v>
      </c>
      <c r="B2360" s="1" t="s">
        <v>23</v>
      </c>
      <c r="C2360" s="1" t="str">
        <f t="shared" si="145"/>
        <v>1971PE</v>
      </c>
      <c r="D2360" s="1" t="s">
        <v>57</v>
      </c>
      <c r="E2360" s="1" t="str">
        <f t="shared" si="146"/>
        <v>1971PEC&amp;D</v>
      </c>
      <c r="F2360" s="274">
        <v>0</v>
      </c>
      <c r="G2360" s="274">
        <v>1.0829999999999999E-2</v>
      </c>
      <c r="H2360" s="274">
        <v>0</v>
      </c>
      <c r="I2360" s="274">
        <v>0.31966</v>
      </c>
      <c r="J2360" s="274">
        <v>0</v>
      </c>
      <c r="K2360" s="274">
        <v>0</v>
      </c>
      <c r="L2360" s="274">
        <v>0</v>
      </c>
      <c r="M2360" s="274">
        <v>0</v>
      </c>
      <c r="N2360" s="274">
        <v>0</v>
      </c>
      <c r="O2360" s="274">
        <v>0</v>
      </c>
      <c r="P2360" s="274">
        <v>0</v>
      </c>
      <c r="Q2360" s="274">
        <v>0</v>
      </c>
      <c r="R2360" s="274">
        <v>0</v>
      </c>
      <c r="S2360" s="274">
        <v>0</v>
      </c>
      <c r="T2360" s="274">
        <v>0.29006999999999999</v>
      </c>
      <c r="U2360" s="274">
        <v>0</v>
      </c>
      <c r="V2360" s="274">
        <v>0</v>
      </c>
      <c r="W2360" s="274">
        <v>4.0879999999999972E-2</v>
      </c>
      <c r="X2360" s="274">
        <v>0</v>
      </c>
      <c r="Y2360" s="274">
        <v>0</v>
      </c>
      <c r="Z2360" s="274">
        <v>0</v>
      </c>
      <c r="AA2360" s="274">
        <v>0</v>
      </c>
      <c r="AB2360" s="274">
        <v>0.15045</v>
      </c>
      <c r="AC2360" s="274">
        <v>7.0800000000000002E-2</v>
      </c>
      <c r="AD2360" s="274">
        <v>0.11731000000000003</v>
      </c>
      <c r="AE2360" s="274">
        <v>0</v>
      </c>
      <c r="AF2360" s="272">
        <f t="shared" si="147"/>
        <v>1</v>
      </c>
      <c r="AG2360" s="196">
        <f t="shared" si="148"/>
        <v>0.66950999999999994</v>
      </c>
    </row>
    <row r="2361" spans="1:33" s="23" customFormat="1" x14ac:dyDescent="0.25">
      <c r="A2361" s="1">
        <v>1971</v>
      </c>
      <c r="B2361" s="1" t="s">
        <v>23</v>
      </c>
      <c r="C2361" s="1" t="str">
        <f t="shared" si="145"/>
        <v>1971PE</v>
      </c>
      <c r="D2361" s="1" t="s">
        <v>56</v>
      </c>
      <c r="E2361" s="1" t="str">
        <f t="shared" si="146"/>
        <v>1971PEICI</v>
      </c>
      <c r="F2361" s="196">
        <v>0.12182999999999999</v>
      </c>
      <c r="G2361" s="196">
        <v>0.4264</v>
      </c>
      <c r="H2361" s="196">
        <v>0</v>
      </c>
      <c r="I2361" s="196">
        <v>2.4369999999999999E-2</v>
      </c>
      <c r="J2361" s="196">
        <v>0.1066</v>
      </c>
      <c r="K2361" s="196">
        <v>0</v>
      </c>
      <c r="L2361" s="196">
        <v>0</v>
      </c>
      <c r="M2361" s="196">
        <v>3.0499999999999998E-3</v>
      </c>
      <c r="N2361" s="196">
        <v>6.0899999999999999E-3</v>
      </c>
      <c r="O2361" s="196">
        <v>4.061E-2</v>
      </c>
      <c r="P2361" s="196">
        <v>5.0599999999998979E-3</v>
      </c>
      <c r="Q2361" s="196">
        <v>0</v>
      </c>
      <c r="R2361" s="196">
        <v>0</v>
      </c>
      <c r="S2361" s="196">
        <v>1.0199999999999999E-3</v>
      </c>
      <c r="T2361" s="196">
        <v>0</v>
      </c>
      <c r="U2361" s="196">
        <v>7.11E-3</v>
      </c>
      <c r="V2361" s="196">
        <v>8.1200000000000005E-3</v>
      </c>
      <c r="W2361" s="196">
        <v>8.1220000000000001E-2</v>
      </c>
      <c r="X2361" s="196">
        <v>6.0909999999999999E-2</v>
      </c>
      <c r="Y2361" s="196">
        <v>0.10152</v>
      </c>
      <c r="Z2361" s="196">
        <v>6.0899999999999999E-3</v>
      </c>
      <c r="AA2361" s="196">
        <v>0</v>
      </c>
      <c r="AB2361" s="196">
        <v>0</v>
      </c>
      <c r="AC2361" s="196">
        <v>0</v>
      </c>
      <c r="AD2361" s="196">
        <v>0</v>
      </c>
      <c r="AE2361" s="196">
        <v>0</v>
      </c>
      <c r="AF2361" s="272">
        <f t="shared" si="147"/>
        <v>1</v>
      </c>
      <c r="AG2361" s="196">
        <f t="shared" si="148"/>
        <v>0.26599</v>
      </c>
    </row>
    <row r="2362" spans="1:33" s="23" customFormat="1" x14ac:dyDescent="0.25">
      <c r="A2362" s="1">
        <v>1971</v>
      </c>
      <c r="B2362" s="1" t="s">
        <v>23</v>
      </c>
      <c r="C2362" s="1" t="str">
        <f t="shared" si="145"/>
        <v>1971PE</v>
      </c>
      <c r="D2362" s="1" t="s">
        <v>58</v>
      </c>
      <c r="E2362" s="1" t="str">
        <f t="shared" si="146"/>
        <v>1971PEResidential</v>
      </c>
      <c r="F2362" s="196">
        <v>0.12182999999999999</v>
      </c>
      <c r="G2362" s="196">
        <v>0.4264</v>
      </c>
      <c r="H2362" s="196">
        <v>0</v>
      </c>
      <c r="I2362" s="196">
        <v>2.4369999999999999E-2</v>
      </c>
      <c r="J2362" s="196">
        <v>0.1066</v>
      </c>
      <c r="K2362" s="196">
        <v>0</v>
      </c>
      <c r="L2362" s="196">
        <v>0</v>
      </c>
      <c r="M2362" s="196">
        <v>3.0499999999999998E-3</v>
      </c>
      <c r="N2362" s="196">
        <v>6.0899999999999999E-3</v>
      </c>
      <c r="O2362" s="196">
        <v>4.061E-2</v>
      </c>
      <c r="P2362" s="196">
        <v>5.0599999999998979E-3</v>
      </c>
      <c r="Q2362" s="196">
        <v>0</v>
      </c>
      <c r="R2362" s="196">
        <v>0</v>
      </c>
      <c r="S2362" s="196">
        <v>1.0199999999999999E-3</v>
      </c>
      <c r="T2362" s="196">
        <v>0</v>
      </c>
      <c r="U2362" s="196">
        <v>7.11E-3</v>
      </c>
      <c r="V2362" s="196">
        <v>8.1200000000000005E-3</v>
      </c>
      <c r="W2362" s="196">
        <v>8.1220000000000001E-2</v>
      </c>
      <c r="X2362" s="196">
        <v>6.0909999999999999E-2</v>
      </c>
      <c r="Y2362" s="196">
        <v>0.10152</v>
      </c>
      <c r="Z2362" s="196">
        <v>6.0899999999999999E-3</v>
      </c>
      <c r="AA2362" s="196">
        <v>0</v>
      </c>
      <c r="AB2362" s="196">
        <v>0</v>
      </c>
      <c r="AC2362" s="196">
        <v>0</v>
      </c>
      <c r="AD2362" s="196">
        <v>0</v>
      </c>
      <c r="AE2362" s="196">
        <v>0</v>
      </c>
      <c r="AF2362" s="272">
        <f t="shared" si="147"/>
        <v>1</v>
      </c>
      <c r="AG2362" s="196">
        <f t="shared" si="148"/>
        <v>0.26599</v>
      </c>
    </row>
    <row r="2363" spans="1:33" s="23" customFormat="1" x14ac:dyDescent="0.25">
      <c r="A2363" s="1">
        <v>1972</v>
      </c>
      <c r="B2363" s="1" t="s">
        <v>23</v>
      </c>
      <c r="C2363" s="1" t="str">
        <f t="shared" si="145"/>
        <v>1972PE</v>
      </c>
      <c r="D2363" s="1" t="s">
        <v>57</v>
      </c>
      <c r="E2363" s="1" t="str">
        <f t="shared" si="146"/>
        <v>1972PEC&amp;D</v>
      </c>
      <c r="F2363" s="274">
        <v>0</v>
      </c>
      <c r="G2363" s="274">
        <v>1.0829999999999999E-2</v>
      </c>
      <c r="H2363" s="274">
        <v>0</v>
      </c>
      <c r="I2363" s="274">
        <v>0.31966</v>
      </c>
      <c r="J2363" s="274">
        <v>0</v>
      </c>
      <c r="K2363" s="274">
        <v>0</v>
      </c>
      <c r="L2363" s="274">
        <v>0</v>
      </c>
      <c r="M2363" s="274">
        <v>0</v>
      </c>
      <c r="N2363" s="274">
        <v>0</v>
      </c>
      <c r="O2363" s="274">
        <v>0</v>
      </c>
      <c r="P2363" s="274">
        <v>0</v>
      </c>
      <c r="Q2363" s="274">
        <v>0</v>
      </c>
      <c r="R2363" s="274">
        <v>0</v>
      </c>
      <c r="S2363" s="274">
        <v>0</v>
      </c>
      <c r="T2363" s="274">
        <v>0.29006999999999999</v>
      </c>
      <c r="U2363" s="274">
        <v>0</v>
      </c>
      <c r="V2363" s="274">
        <v>0</v>
      </c>
      <c r="W2363" s="274">
        <v>4.0879999999999972E-2</v>
      </c>
      <c r="X2363" s="274">
        <v>0</v>
      </c>
      <c r="Y2363" s="274">
        <v>0</v>
      </c>
      <c r="Z2363" s="274">
        <v>0</v>
      </c>
      <c r="AA2363" s="274">
        <v>0</v>
      </c>
      <c r="AB2363" s="274">
        <v>0.15045</v>
      </c>
      <c r="AC2363" s="274">
        <v>7.0800000000000002E-2</v>
      </c>
      <c r="AD2363" s="274">
        <v>0.11731000000000003</v>
      </c>
      <c r="AE2363" s="274">
        <v>0</v>
      </c>
      <c r="AF2363" s="272">
        <f t="shared" si="147"/>
        <v>1</v>
      </c>
      <c r="AG2363" s="196">
        <f t="shared" si="148"/>
        <v>0.66950999999999994</v>
      </c>
    </row>
    <row r="2364" spans="1:33" s="23" customFormat="1" x14ac:dyDescent="0.25">
      <c r="A2364" s="1">
        <v>1972</v>
      </c>
      <c r="B2364" s="1" t="s">
        <v>23</v>
      </c>
      <c r="C2364" s="1" t="str">
        <f t="shared" si="145"/>
        <v>1972PE</v>
      </c>
      <c r="D2364" s="1" t="s">
        <v>56</v>
      </c>
      <c r="E2364" s="1" t="str">
        <f t="shared" si="146"/>
        <v>1972PEICI</v>
      </c>
      <c r="F2364" s="196">
        <v>0.12182999999999999</v>
      </c>
      <c r="G2364" s="196">
        <v>0.4264</v>
      </c>
      <c r="H2364" s="196">
        <v>0</v>
      </c>
      <c r="I2364" s="196">
        <v>2.4369999999999999E-2</v>
      </c>
      <c r="J2364" s="196">
        <v>0.1066</v>
      </c>
      <c r="K2364" s="196">
        <v>0</v>
      </c>
      <c r="L2364" s="196">
        <v>0</v>
      </c>
      <c r="M2364" s="196">
        <v>3.0499999999999998E-3</v>
      </c>
      <c r="N2364" s="196">
        <v>6.0899999999999999E-3</v>
      </c>
      <c r="O2364" s="196">
        <v>4.061E-2</v>
      </c>
      <c r="P2364" s="196">
        <v>5.0599999999998979E-3</v>
      </c>
      <c r="Q2364" s="196">
        <v>0</v>
      </c>
      <c r="R2364" s="196">
        <v>0</v>
      </c>
      <c r="S2364" s="196">
        <v>1.0199999999999999E-3</v>
      </c>
      <c r="T2364" s="196">
        <v>0</v>
      </c>
      <c r="U2364" s="196">
        <v>7.11E-3</v>
      </c>
      <c r="V2364" s="196">
        <v>8.1200000000000005E-3</v>
      </c>
      <c r="W2364" s="196">
        <v>8.1220000000000001E-2</v>
      </c>
      <c r="X2364" s="196">
        <v>6.0909999999999999E-2</v>
      </c>
      <c r="Y2364" s="197">
        <v>0.10152</v>
      </c>
      <c r="Z2364" s="196">
        <v>6.0899999999999999E-3</v>
      </c>
      <c r="AA2364" s="196">
        <v>0</v>
      </c>
      <c r="AB2364" s="196">
        <v>0</v>
      </c>
      <c r="AC2364" s="196">
        <v>0</v>
      </c>
      <c r="AD2364" s="196">
        <v>0</v>
      </c>
      <c r="AE2364" s="196">
        <v>0</v>
      </c>
      <c r="AF2364" s="272">
        <f t="shared" si="147"/>
        <v>1</v>
      </c>
      <c r="AG2364" s="196">
        <f t="shared" si="148"/>
        <v>0.26599</v>
      </c>
    </row>
    <row r="2365" spans="1:33" s="23" customFormat="1" x14ac:dyDescent="0.25">
      <c r="A2365" s="1">
        <v>1972</v>
      </c>
      <c r="B2365" s="1" t="s">
        <v>23</v>
      </c>
      <c r="C2365" s="1" t="str">
        <f t="shared" si="145"/>
        <v>1972PE</v>
      </c>
      <c r="D2365" s="1" t="s">
        <v>58</v>
      </c>
      <c r="E2365" s="1" t="str">
        <f t="shared" si="146"/>
        <v>1972PEResidential</v>
      </c>
      <c r="F2365" s="196">
        <v>0.12182999999999999</v>
      </c>
      <c r="G2365" s="196">
        <v>0.4264</v>
      </c>
      <c r="H2365" s="196">
        <v>0</v>
      </c>
      <c r="I2365" s="196">
        <v>2.4369999999999999E-2</v>
      </c>
      <c r="J2365" s="196">
        <v>0.1066</v>
      </c>
      <c r="K2365" s="196">
        <v>0</v>
      </c>
      <c r="L2365" s="196">
        <v>0</v>
      </c>
      <c r="M2365" s="196">
        <v>3.0499999999999998E-3</v>
      </c>
      <c r="N2365" s="196">
        <v>6.0899999999999999E-3</v>
      </c>
      <c r="O2365" s="196">
        <v>4.061E-2</v>
      </c>
      <c r="P2365" s="196">
        <v>5.0599999999998979E-3</v>
      </c>
      <c r="Q2365" s="196">
        <v>0</v>
      </c>
      <c r="R2365" s="196">
        <v>0</v>
      </c>
      <c r="S2365" s="196">
        <v>1.0199999999999999E-3</v>
      </c>
      <c r="T2365" s="196">
        <v>0</v>
      </c>
      <c r="U2365" s="196">
        <v>7.11E-3</v>
      </c>
      <c r="V2365" s="196">
        <v>8.1200000000000005E-3</v>
      </c>
      <c r="W2365" s="196">
        <v>8.1220000000000001E-2</v>
      </c>
      <c r="X2365" s="196">
        <v>6.0909999999999999E-2</v>
      </c>
      <c r="Y2365" s="196">
        <v>0.10152</v>
      </c>
      <c r="Z2365" s="196">
        <v>6.0899999999999999E-3</v>
      </c>
      <c r="AA2365" s="196">
        <v>0</v>
      </c>
      <c r="AB2365" s="196">
        <v>0</v>
      </c>
      <c r="AC2365" s="196">
        <v>0</v>
      </c>
      <c r="AD2365" s="196">
        <v>0</v>
      </c>
      <c r="AE2365" s="196">
        <v>0</v>
      </c>
      <c r="AF2365" s="272">
        <f t="shared" si="147"/>
        <v>1</v>
      </c>
      <c r="AG2365" s="196">
        <f t="shared" si="148"/>
        <v>0.26599</v>
      </c>
    </row>
    <row r="2366" spans="1:33" s="23" customFormat="1" x14ac:dyDescent="0.25">
      <c r="A2366" s="1">
        <v>1973</v>
      </c>
      <c r="B2366" s="1" t="s">
        <v>23</v>
      </c>
      <c r="C2366" s="1" t="str">
        <f t="shared" si="145"/>
        <v>1973PE</v>
      </c>
      <c r="D2366" s="1" t="s">
        <v>57</v>
      </c>
      <c r="E2366" s="1" t="str">
        <f t="shared" si="146"/>
        <v>1973PEC&amp;D</v>
      </c>
      <c r="F2366" s="274">
        <v>0</v>
      </c>
      <c r="G2366" s="274">
        <v>1.0829999999999999E-2</v>
      </c>
      <c r="H2366" s="274">
        <v>0</v>
      </c>
      <c r="I2366" s="274">
        <v>0.31966</v>
      </c>
      <c r="J2366" s="274">
        <v>0</v>
      </c>
      <c r="K2366" s="274">
        <v>0</v>
      </c>
      <c r="L2366" s="274">
        <v>0</v>
      </c>
      <c r="M2366" s="274">
        <v>0</v>
      </c>
      <c r="N2366" s="274">
        <v>0</v>
      </c>
      <c r="O2366" s="274">
        <v>0</v>
      </c>
      <c r="P2366" s="274">
        <v>0</v>
      </c>
      <c r="Q2366" s="274">
        <v>0</v>
      </c>
      <c r="R2366" s="274">
        <v>0</v>
      </c>
      <c r="S2366" s="274">
        <v>0</v>
      </c>
      <c r="T2366" s="274">
        <v>0.29006999999999999</v>
      </c>
      <c r="U2366" s="274">
        <v>0</v>
      </c>
      <c r="V2366" s="274">
        <v>0</v>
      </c>
      <c r="W2366" s="274">
        <v>4.0879999999999972E-2</v>
      </c>
      <c r="X2366" s="274">
        <v>0</v>
      </c>
      <c r="Y2366" s="274">
        <v>0</v>
      </c>
      <c r="Z2366" s="274">
        <v>0</v>
      </c>
      <c r="AA2366" s="274">
        <v>0</v>
      </c>
      <c r="AB2366" s="274">
        <v>0.15045</v>
      </c>
      <c r="AC2366" s="274">
        <v>7.0800000000000002E-2</v>
      </c>
      <c r="AD2366" s="274">
        <v>0.11731000000000003</v>
      </c>
      <c r="AE2366" s="274">
        <v>0</v>
      </c>
      <c r="AF2366" s="272">
        <f t="shared" si="147"/>
        <v>1</v>
      </c>
      <c r="AG2366" s="196">
        <f t="shared" si="148"/>
        <v>0.66950999999999994</v>
      </c>
    </row>
    <row r="2367" spans="1:33" s="23" customFormat="1" x14ac:dyDescent="0.25">
      <c r="A2367" s="1">
        <v>1973</v>
      </c>
      <c r="B2367" s="1" t="s">
        <v>23</v>
      </c>
      <c r="C2367" s="1" t="str">
        <f t="shared" si="145"/>
        <v>1973PE</v>
      </c>
      <c r="D2367" s="1" t="s">
        <v>56</v>
      </c>
      <c r="E2367" s="1" t="str">
        <f t="shared" si="146"/>
        <v>1973PEICI</v>
      </c>
      <c r="F2367" s="196">
        <v>0.12182999999999999</v>
      </c>
      <c r="G2367" s="196">
        <v>0.4264</v>
      </c>
      <c r="H2367" s="196">
        <v>0</v>
      </c>
      <c r="I2367" s="196">
        <v>2.4369999999999999E-2</v>
      </c>
      <c r="J2367" s="196">
        <v>0.1066</v>
      </c>
      <c r="K2367" s="196">
        <v>0</v>
      </c>
      <c r="L2367" s="196">
        <v>0</v>
      </c>
      <c r="M2367" s="196">
        <v>3.0499999999999998E-3</v>
      </c>
      <c r="N2367" s="196">
        <v>6.0899999999999999E-3</v>
      </c>
      <c r="O2367" s="196">
        <v>4.061E-2</v>
      </c>
      <c r="P2367" s="196">
        <v>5.0599999999998979E-3</v>
      </c>
      <c r="Q2367" s="196">
        <v>0</v>
      </c>
      <c r="R2367" s="196">
        <v>0</v>
      </c>
      <c r="S2367" s="196">
        <v>1.0199999999999999E-3</v>
      </c>
      <c r="T2367" s="196">
        <v>0</v>
      </c>
      <c r="U2367" s="196">
        <v>7.11E-3</v>
      </c>
      <c r="V2367" s="196">
        <v>8.1200000000000005E-3</v>
      </c>
      <c r="W2367" s="196">
        <v>8.1220000000000001E-2</v>
      </c>
      <c r="X2367" s="196">
        <v>6.0909999999999999E-2</v>
      </c>
      <c r="Y2367" s="196">
        <v>0.10152</v>
      </c>
      <c r="Z2367" s="196">
        <v>6.0899999999999999E-3</v>
      </c>
      <c r="AA2367" s="196">
        <v>0</v>
      </c>
      <c r="AB2367" s="196">
        <v>0</v>
      </c>
      <c r="AC2367" s="196">
        <v>0</v>
      </c>
      <c r="AD2367" s="196">
        <v>0</v>
      </c>
      <c r="AE2367" s="196">
        <v>0</v>
      </c>
      <c r="AF2367" s="272">
        <f t="shared" si="147"/>
        <v>1</v>
      </c>
      <c r="AG2367" s="196">
        <f t="shared" si="148"/>
        <v>0.26599</v>
      </c>
    </row>
    <row r="2368" spans="1:33" s="23" customFormat="1" x14ac:dyDescent="0.25">
      <c r="A2368" s="1">
        <v>1973</v>
      </c>
      <c r="B2368" s="1" t="s">
        <v>23</v>
      </c>
      <c r="C2368" s="1" t="str">
        <f t="shared" si="145"/>
        <v>1973PE</v>
      </c>
      <c r="D2368" s="1" t="s">
        <v>58</v>
      </c>
      <c r="E2368" s="1" t="str">
        <f t="shared" si="146"/>
        <v>1973PEResidential</v>
      </c>
      <c r="F2368" s="196">
        <v>0.12182999999999999</v>
      </c>
      <c r="G2368" s="196">
        <v>0.4264</v>
      </c>
      <c r="H2368" s="196">
        <v>0</v>
      </c>
      <c r="I2368" s="196">
        <v>2.4369999999999999E-2</v>
      </c>
      <c r="J2368" s="196">
        <v>0.1066</v>
      </c>
      <c r="K2368" s="196">
        <v>0</v>
      </c>
      <c r="L2368" s="196">
        <v>0</v>
      </c>
      <c r="M2368" s="196">
        <v>3.0499999999999998E-3</v>
      </c>
      <c r="N2368" s="196">
        <v>6.0899999999999999E-3</v>
      </c>
      <c r="O2368" s="196">
        <v>4.061E-2</v>
      </c>
      <c r="P2368" s="196">
        <v>5.0599999999998979E-3</v>
      </c>
      <c r="Q2368" s="196">
        <v>0</v>
      </c>
      <c r="R2368" s="196">
        <v>0</v>
      </c>
      <c r="S2368" s="196">
        <v>1.0199999999999999E-3</v>
      </c>
      <c r="T2368" s="196">
        <v>0</v>
      </c>
      <c r="U2368" s="196">
        <v>7.11E-3</v>
      </c>
      <c r="V2368" s="196">
        <v>8.1200000000000005E-3</v>
      </c>
      <c r="W2368" s="196">
        <v>8.1220000000000001E-2</v>
      </c>
      <c r="X2368" s="196">
        <v>6.0909999999999999E-2</v>
      </c>
      <c r="Y2368" s="197">
        <v>0.10152</v>
      </c>
      <c r="Z2368" s="196">
        <v>6.0899999999999999E-3</v>
      </c>
      <c r="AA2368" s="196">
        <v>0</v>
      </c>
      <c r="AB2368" s="196">
        <v>0</v>
      </c>
      <c r="AC2368" s="196">
        <v>0</v>
      </c>
      <c r="AD2368" s="196">
        <v>0</v>
      </c>
      <c r="AE2368" s="196">
        <v>0</v>
      </c>
      <c r="AF2368" s="272">
        <f t="shared" si="147"/>
        <v>1</v>
      </c>
      <c r="AG2368" s="196">
        <f t="shared" si="148"/>
        <v>0.26599</v>
      </c>
    </row>
    <row r="2369" spans="1:33" s="23" customFormat="1" x14ac:dyDescent="0.25">
      <c r="A2369" s="1">
        <v>1974</v>
      </c>
      <c r="B2369" s="1" t="s">
        <v>23</v>
      </c>
      <c r="C2369" s="1" t="str">
        <f t="shared" si="145"/>
        <v>1974PE</v>
      </c>
      <c r="D2369" s="1" t="s">
        <v>57</v>
      </c>
      <c r="E2369" s="1" t="str">
        <f t="shared" si="146"/>
        <v>1974PEC&amp;D</v>
      </c>
      <c r="F2369" s="274">
        <v>0</v>
      </c>
      <c r="G2369" s="274">
        <v>1.0829999999999999E-2</v>
      </c>
      <c r="H2369" s="274">
        <v>0</v>
      </c>
      <c r="I2369" s="274">
        <v>0.31966</v>
      </c>
      <c r="J2369" s="274">
        <v>0</v>
      </c>
      <c r="K2369" s="274">
        <v>0</v>
      </c>
      <c r="L2369" s="274">
        <v>0</v>
      </c>
      <c r="M2369" s="274">
        <v>0</v>
      </c>
      <c r="N2369" s="274">
        <v>0</v>
      </c>
      <c r="O2369" s="274">
        <v>0</v>
      </c>
      <c r="P2369" s="274">
        <v>0</v>
      </c>
      <c r="Q2369" s="274">
        <v>0</v>
      </c>
      <c r="R2369" s="274">
        <v>0</v>
      </c>
      <c r="S2369" s="274">
        <v>0</v>
      </c>
      <c r="T2369" s="274">
        <v>0.29006999999999999</v>
      </c>
      <c r="U2369" s="274">
        <v>0</v>
      </c>
      <c r="V2369" s="274">
        <v>0</v>
      </c>
      <c r="W2369" s="274">
        <v>4.0879999999999972E-2</v>
      </c>
      <c r="X2369" s="274">
        <v>0</v>
      </c>
      <c r="Y2369" s="274">
        <v>0</v>
      </c>
      <c r="Z2369" s="274">
        <v>0</v>
      </c>
      <c r="AA2369" s="274">
        <v>0</v>
      </c>
      <c r="AB2369" s="274">
        <v>0.15045</v>
      </c>
      <c r="AC2369" s="274">
        <v>7.0800000000000002E-2</v>
      </c>
      <c r="AD2369" s="274">
        <v>0.11731000000000003</v>
      </c>
      <c r="AE2369" s="274">
        <v>0</v>
      </c>
      <c r="AF2369" s="272">
        <f t="shared" si="147"/>
        <v>1</v>
      </c>
      <c r="AG2369" s="196">
        <f t="shared" si="148"/>
        <v>0.66950999999999994</v>
      </c>
    </row>
    <row r="2370" spans="1:33" s="23" customFormat="1" x14ac:dyDescent="0.25">
      <c r="A2370" s="1">
        <v>1974</v>
      </c>
      <c r="B2370" s="1" t="s">
        <v>23</v>
      </c>
      <c r="C2370" s="1" t="str">
        <f t="shared" ref="C2370:C2433" si="149">CONCATENATE(A2370,B2370)</f>
        <v>1974PE</v>
      </c>
      <c r="D2370" s="1" t="s">
        <v>56</v>
      </c>
      <c r="E2370" s="1" t="str">
        <f t="shared" ref="E2370:E2433" si="150">CONCATENATE(C2370,D2370)</f>
        <v>1974PEICI</v>
      </c>
      <c r="F2370" s="196">
        <v>0.12182999999999999</v>
      </c>
      <c r="G2370" s="196">
        <v>0.4264</v>
      </c>
      <c r="H2370" s="196">
        <v>0</v>
      </c>
      <c r="I2370" s="196">
        <v>2.4369999999999999E-2</v>
      </c>
      <c r="J2370" s="196">
        <v>0.1066</v>
      </c>
      <c r="K2370" s="196">
        <v>0</v>
      </c>
      <c r="L2370" s="196">
        <v>0</v>
      </c>
      <c r="M2370" s="196">
        <v>3.0499999999999998E-3</v>
      </c>
      <c r="N2370" s="196">
        <v>6.0899999999999999E-3</v>
      </c>
      <c r="O2370" s="196">
        <v>4.061E-2</v>
      </c>
      <c r="P2370" s="196">
        <v>5.0599999999998979E-3</v>
      </c>
      <c r="Q2370" s="196">
        <v>0</v>
      </c>
      <c r="R2370" s="196">
        <v>0</v>
      </c>
      <c r="S2370" s="196">
        <v>1.0199999999999999E-3</v>
      </c>
      <c r="T2370" s="196">
        <v>0</v>
      </c>
      <c r="U2370" s="196">
        <v>7.11E-3</v>
      </c>
      <c r="V2370" s="196">
        <v>8.1200000000000005E-3</v>
      </c>
      <c r="W2370" s="196">
        <v>8.1220000000000001E-2</v>
      </c>
      <c r="X2370" s="196">
        <v>6.0909999999999999E-2</v>
      </c>
      <c r="Y2370" s="196">
        <v>0.10152</v>
      </c>
      <c r="Z2370" s="196">
        <v>6.0899999999999999E-3</v>
      </c>
      <c r="AA2370" s="196">
        <v>0</v>
      </c>
      <c r="AB2370" s="196">
        <v>0</v>
      </c>
      <c r="AC2370" s="196">
        <v>0</v>
      </c>
      <c r="AD2370" s="196">
        <v>0</v>
      </c>
      <c r="AE2370" s="196">
        <v>0</v>
      </c>
      <c r="AF2370" s="272">
        <f t="shared" ref="AF2370:AF2433" si="151">+SUM(F2370:AE2370)</f>
        <v>1</v>
      </c>
      <c r="AG2370" s="196">
        <f t="shared" si="148"/>
        <v>0.26599</v>
      </c>
    </row>
    <row r="2371" spans="1:33" s="23" customFormat="1" x14ac:dyDescent="0.25">
      <c r="A2371" s="1">
        <v>1974</v>
      </c>
      <c r="B2371" s="1" t="s">
        <v>23</v>
      </c>
      <c r="C2371" s="1" t="str">
        <f t="shared" si="149"/>
        <v>1974PE</v>
      </c>
      <c r="D2371" s="1" t="s">
        <v>58</v>
      </c>
      <c r="E2371" s="1" t="str">
        <f t="shared" si="150"/>
        <v>1974PEResidential</v>
      </c>
      <c r="F2371" s="196">
        <v>0.12182999999999999</v>
      </c>
      <c r="G2371" s="196">
        <v>0.4264</v>
      </c>
      <c r="H2371" s="196">
        <v>0</v>
      </c>
      <c r="I2371" s="196">
        <v>2.4369999999999999E-2</v>
      </c>
      <c r="J2371" s="196">
        <v>0.1066</v>
      </c>
      <c r="K2371" s="196">
        <v>0</v>
      </c>
      <c r="L2371" s="196">
        <v>0</v>
      </c>
      <c r="M2371" s="196">
        <v>3.0499999999999998E-3</v>
      </c>
      <c r="N2371" s="196">
        <v>6.0899999999999999E-3</v>
      </c>
      <c r="O2371" s="196">
        <v>4.061E-2</v>
      </c>
      <c r="P2371" s="196">
        <v>5.0599999999998979E-3</v>
      </c>
      <c r="Q2371" s="196">
        <v>0</v>
      </c>
      <c r="R2371" s="196">
        <v>0</v>
      </c>
      <c r="S2371" s="196">
        <v>1.0199999999999999E-3</v>
      </c>
      <c r="T2371" s="196">
        <v>0</v>
      </c>
      <c r="U2371" s="196">
        <v>7.11E-3</v>
      </c>
      <c r="V2371" s="196">
        <v>8.1200000000000005E-3</v>
      </c>
      <c r="W2371" s="196">
        <v>8.1220000000000001E-2</v>
      </c>
      <c r="X2371" s="196">
        <v>6.0909999999999999E-2</v>
      </c>
      <c r="Y2371" s="196">
        <v>0.10152</v>
      </c>
      <c r="Z2371" s="196">
        <v>6.0899999999999999E-3</v>
      </c>
      <c r="AA2371" s="196">
        <v>0</v>
      </c>
      <c r="AB2371" s="196">
        <v>0</v>
      </c>
      <c r="AC2371" s="196">
        <v>0</v>
      </c>
      <c r="AD2371" s="196">
        <v>0</v>
      </c>
      <c r="AE2371" s="196">
        <v>0</v>
      </c>
      <c r="AF2371" s="272">
        <f t="shared" si="151"/>
        <v>1</v>
      </c>
      <c r="AG2371" s="196">
        <f t="shared" si="148"/>
        <v>0.26599</v>
      </c>
    </row>
    <row r="2372" spans="1:33" s="23" customFormat="1" x14ac:dyDescent="0.25">
      <c r="A2372" s="1">
        <v>1975</v>
      </c>
      <c r="B2372" s="1" t="s">
        <v>23</v>
      </c>
      <c r="C2372" s="1" t="str">
        <f t="shared" si="149"/>
        <v>1975PE</v>
      </c>
      <c r="D2372" s="1" t="s">
        <v>57</v>
      </c>
      <c r="E2372" s="1" t="str">
        <f t="shared" si="150"/>
        <v>1975PEC&amp;D</v>
      </c>
      <c r="F2372" s="274">
        <v>0</v>
      </c>
      <c r="G2372" s="274">
        <v>1.0829999999999999E-2</v>
      </c>
      <c r="H2372" s="274">
        <v>0</v>
      </c>
      <c r="I2372" s="274">
        <v>0.31966</v>
      </c>
      <c r="J2372" s="274">
        <v>0</v>
      </c>
      <c r="K2372" s="274">
        <v>0</v>
      </c>
      <c r="L2372" s="274">
        <v>0</v>
      </c>
      <c r="M2372" s="274">
        <v>0</v>
      </c>
      <c r="N2372" s="274">
        <v>0</v>
      </c>
      <c r="O2372" s="274">
        <v>0</v>
      </c>
      <c r="P2372" s="274">
        <v>0</v>
      </c>
      <c r="Q2372" s="274">
        <v>0</v>
      </c>
      <c r="R2372" s="274">
        <v>0</v>
      </c>
      <c r="S2372" s="274">
        <v>0</v>
      </c>
      <c r="T2372" s="274">
        <v>0.29006999999999999</v>
      </c>
      <c r="U2372" s="274">
        <v>0</v>
      </c>
      <c r="V2372" s="274">
        <v>0</v>
      </c>
      <c r="W2372" s="274">
        <v>4.0879999999999972E-2</v>
      </c>
      <c r="X2372" s="274">
        <v>0</v>
      </c>
      <c r="Y2372" s="274">
        <v>0</v>
      </c>
      <c r="Z2372" s="274">
        <v>0</v>
      </c>
      <c r="AA2372" s="274">
        <v>0</v>
      </c>
      <c r="AB2372" s="274">
        <v>0.15045</v>
      </c>
      <c r="AC2372" s="274">
        <v>7.0800000000000002E-2</v>
      </c>
      <c r="AD2372" s="274">
        <v>0.11731000000000003</v>
      </c>
      <c r="AE2372" s="274">
        <v>0</v>
      </c>
      <c r="AF2372" s="272">
        <f t="shared" si="151"/>
        <v>1</v>
      </c>
      <c r="AG2372" s="196">
        <f t="shared" si="148"/>
        <v>0.66950999999999994</v>
      </c>
    </row>
    <row r="2373" spans="1:33" s="23" customFormat="1" x14ac:dyDescent="0.25">
      <c r="A2373" s="1">
        <v>1975</v>
      </c>
      <c r="B2373" s="1" t="s">
        <v>23</v>
      </c>
      <c r="C2373" s="1" t="str">
        <f t="shared" si="149"/>
        <v>1975PE</v>
      </c>
      <c r="D2373" s="1" t="s">
        <v>56</v>
      </c>
      <c r="E2373" s="1" t="str">
        <f t="shared" si="150"/>
        <v>1975PEICI</v>
      </c>
      <c r="F2373" s="196">
        <v>0.12182999999999999</v>
      </c>
      <c r="G2373" s="196">
        <v>0.4264</v>
      </c>
      <c r="H2373" s="196">
        <v>0</v>
      </c>
      <c r="I2373" s="196">
        <v>2.4369999999999999E-2</v>
      </c>
      <c r="J2373" s="196">
        <v>0.1066</v>
      </c>
      <c r="K2373" s="196">
        <v>0</v>
      </c>
      <c r="L2373" s="196">
        <v>0</v>
      </c>
      <c r="M2373" s="196">
        <v>3.0499999999999998E-3</v>
      </c>
      <c r="N2373" s="196">
        <v>6.0899999999999999E-3</v>
      </c>
      <c r="O2373" s="196">
        <v>4.061E-2</v>
      </c>
      <c r="P2373" s="196">
        <v>5.0599999999998979E-3</v>
      </c>
      <c r="Q2373" s="196">
        <v>0</v>
      </c>
      <c r="R2373" s="196">
        <v>0</v>
      </c>
      <c r="S2373" s="196">
        <v>1.0199999999999999E-3</v>
      </c>
      <c r="T2373" s="196">
        <v>0</v>
      </c>
      <c r="U2373" s="196">
        <v>7.11E-3</v>
      </c>
      <c r="V2373" s="196">
        <v>8.1200000000000005E-3</v>
      </c>
      <c r="W2373" s="196">
        <v>8.1220000000000001E-2</v>
      </c>
      <c r="X2373" s="196">
        <v>6.0909999999999999E-2</v>
      </c>
      <c r="Y2373" s="197">
        <v>0.10152</v>
      </c>
      <c r="Z2373" s="196">
        <v>6.0899999999999999E-3</v>
      </c>
      <c r="AA2373" s="196">
        <v>0</v>
      </c>
      <c r="AB2373" s="196">
        <v>0</v>
      </c>
      <c r="AC2373" s="196">
        <v>0</v>
      </c>
      <c r="AD2373" s="196">
        <v>0</v>
      </c>
      <c r="AE2373" s="196">
        <v>0</v>
      </c>
      <c r="AF2373" s="272">
        <f t="shared" si="151"/>
        <v>1</v>
      </c>
      <c r="AG2373" s="196">
        <f t="shared" si="148"/>
        <v>0.26599</v>
      </c>
    </row>
    <row r="2374" spans="1:33" s="23" customFormat="1" x14ac:dyDescent="0.25">
      <c r="A2374" s="1">
        <v>1975</v>
      </c>
      <c r="B2374" s="1" t="s">
        <v>23</v>
      </c>
      <c r="C2374" s="1" t="str">
        <f t="shared" si="149"/>
        <v>1975PE</v>
      </c>
      <c r="D2374" s="1" t="s">
        <v>58</v>
      </c>
      <c r="E2374" s="1" t="str">
        <f t="shared" si="150"/>
        <v>1975PEResidential</v>
      </c>
      <c r="F2374" s="196">
        <v>0.12182999999999999</v>
      </c>
      <c r="G2374" s="196">
        <v>0.4264</v>
      </c>
      <c r="H2374" s="196">
        <v>0</v>
      </c>
      <c r="I2374" s="196">
        <v>2.4369999999999999E-2</v>
      </c>
      <c r="J2374" s="196">
        <v>0.1066</v>
      </c>
      <c r="K2374" s="196">
        <v>0</v>
      </c>
      <c r="L2374" s="196">
        <v>0</v>
      </c>
      <c r="M2374" s="196">
        <v>3.0499999999999998E-3</v>
      </c>
      <c r="N2374" s="196">
        <v>6.0899999999999999E-3</v>
      </c>
      <c r="O2374" s="196">
        <v>4.061E-2</v>
      </c>
      <c r="P2374" s="196">
        <v>5.0599999999998979E-3</v>
      </c>
      <c r="Q2374" s="196">
        <v>0</v>
      </c>
      <c r="R2374" s="196">
        <v>0</v>
      </c>
      <c r="S2374" s="196">
        <v>1.0199999999999999E-3</v>
      </c>
      <c r="T2374" s="196">
        <v>0</v>
      </c>
      <c r="U2374" s="196">
        <v>7.11E-3</v>
      </c>
      <c r="V2374" s="196">
        <v>8.1200000000000005E-3</v>
      </c>
      <c r="W2374" s="196">
        <v>8.1220000000000001E-2</v>
      </c>
      <c r="X2374" s="196">
        <v>6.0909999999999999E-2</v>
      </c>
      <c r="Y2374" s="196">
        <v>0.10152</v>
      </c>
      <c r="Z2374" s="196">
        <v>6.0899999999999999E-3</v>
      </c>
      <c r="AA2374" s="196">
        <v>0</v>
      </c>
      <c r="AB2374" s="196">
        <v>0</v>
      </c>
      <c r="AC2374" s="196">
        <v>0</v>
      </c>
      <c r="AD2374" s="196">
        <v>0</v>
      </c>
      <c r="AE2374" s="196">
        <v>0</v>
      </c>
      <c r="AF2374" s="272">
        <f t="shared" si="151"/>
        <v>1</v>
      </c>
      <c r="AG2374" s="196">
        <f t="shared" si="148"/>
        <v>0.26599</v>
      </c>
    </row>
    <row r="2375" spans="1:33" s="23" customFormat="1" x14ac:dyDescent="0.25">
      <c r="A2375" s="1">
        <v>1976</v>
      </c>
      <c r="B2375" s="1" t="s">
        <v>23</v>
      </c>
      <c r="C2375" s="1" t="str">
        <f t="shared" si="149"/>
        <v>1976PE</v>
      </c>
      <c r="D2375" s="1" t="s">
        <v>57</v>
      </c>
      <c r="E2375" s="1" t="str">
        <f t="shared" si="150"/>
        <v>1976PEC&amp;D</v>
      </c>
      <c r="F2375" s="274">
        <v>0</v>
      </c>
      <c r="G2375" s="274">
        <v>1.0829999999999999E-2</v>
      </c>
      <c r="H2375" s="274">
        <v>0</v>
      </c>
      <c r="I2375" s="274">
        <v>0.31966</v>
      </c>
      <c r="J2375" s="274">
        <v>0</v>
      </c>
      <c r="K2375" s="274">
        <v>0</v>
      </c>
      <c r="L2375" s="274">
        <v>0</v>
      </c>
      <c r="M2375" s="274">
        <v>0</v>
      </c>
      <c r="N2375" s="274">
        <v>0</v>
      </c>
      <c r="O2375" s="274">
        <v>0</v>
      </c>
      <c r="P2375" s="274">
        <v>0</v>
      </c>
      <c r="Q2375" s="274">
        <v>0</v>
      </c>
      <c r="R2375" s="274">
        <v>0</v>
      </c>
      <c r="S2375" s="274">
        <v>0</v>
      </c>
      <c r="T2375" s="274">
        <v>0.29006999999999999</v>
      </c>
      <c r="U2375" s="274">
        <v>0</v>
      </c>
      <c r="V2375" s="274">
        <v>0</v>
      </c>
      <c r="W2375" s="274">
        <v>4.0879999999999972E-2</v>
      </c>
      <c r="X2375" s="274">
        <v>0</v>
      </c>
      <c r="Y2375" s="274">
        <v>0</v>
      </c>
      <c r="Z2375" s="274">
        <v>0</v>
      </c>
      <c r="AA2375" s="274">
        <v>0</v>
      </c>
      <c r="AB2375" s="274">
        <v>0.15045</v>
      </c>
      <c r="AC2375" s="274">
        <v>7.0800000000000002E-2</v>
      </c>
      <c r="AD2375" s="274">
        <v>0.11731000000000003</v>
      </c>
      <c r="AE2375" s="274">
        <v>0</v>
      </c>
      <c r="AF2375" s="272">
        <f t="shared" si="151"/>
        <v>1</v>
      </c>
      <c r="AG2375" s="196">
        <f t="shared" si="148"/>
        <v>0.66950999999999994</v>
      </c>
    </row>
    <row r="2376" spans="1:33" s="23" customFormat="1" x14ac:dyDescent="0.25">
      <c r="A2376" s="1">
        <v>1976</v>
      </c>
      <c r="B2376" s="1" t="s">
        <v>23</v>
      </c>
      <c r="C2376" s="1" t="str">
        <f t="shared" si="149"/>
        <v>1976PE</v>
      </c>
      <c r="D2376" s="1" t="s">
        <v>56</v>
      </c>
      <c r="E2376" s="1" t="str">
        <f t="shared" si="150"/>
        <v>1976PEICI</v>
      </c>
      <c r="F2376" s="196">
        <v>6.5180000000000002E-2</v>
      </c>
      <c r="G2376" s="196">
        <v>0.21603999999999998</v>
      </c>
      <c r="H2376" s="196">
        <v>0</v>
      </c>
      <c r="I2376" s="196">
        <v>3.6339999999999997E-2</v>
      </c>
      <c r="J2376" s="196">
        <v>6.1879999999999998E-2</v>
      </c>
      <c r="K2376" s="196">
        <v>0</v>
      </c>
      <c r="L2376" s="196">
        <v>0</v>
      </c>
      <c r="M2376" s="196">
        <v>0</v>
      </c>
      <c r="N2376" s="196">
        <v>4.5380000000000004E-2</v>
      </c>
      <c r="O2376" s="196">
        <v>0</v>
      </c>
      <c r="P2376" s="196">
        <v>0.10408999999999996</v>
      </c>
      <c r="Q2376" s="196">
        <v>0</v>
      </c>
      <c r="R2376" s="196">
        <v>0</v>
      </c>
      <c r="S2376" s="196">
        <v>2.6280000000000001E-2</v>
      </c>
      <c r="T2376" s="196">
        <v>0</v>
      </c>
      <c r="U2376" s="196">
        <v>0.12734999999999999</v>
      </c>
      <c r="V2376" s="196">
        <v>0</v>
      </c>
      <c r="W2376" s="196">
        <v>0.22370999999999999</v>
      </c>
      <c r="X2376" s="196">
        <v>3.4189999999999998E-2</v>
      </c>
      <c r="Y2376" s="196">
        <v>0</v>
      </c>
      <c r="Z2376" s="196">
        <v>0</v>
      </c>
      <c r="AA2376" s="196">
        <v>1.7819999999999999E-2</v>
      </c>
      <c r="AB2376" s="196">
        <v>1.9519999999999999E-2</v>
      </c>
      <c r="AC2376" s="196">
        <v>9.1800000000000007E-3</v>
      </c>
      <c r="AD2376" s="196">
        <v>1.3040000000000001E-2</v>
      </c>
      <c r="AE2376" s="196">
        <v>0</v>
      </c>
      <c r="AF2376" s="272">
        <f t="shared" si="151"/>
        <v>0.99999999999999989</v>
      </c>
      <c r="AG2376" s="196">
        <f t="shared" si="148"/>
        <v>0.47109000000000001</v>
      </c>
    </row>
    <row r="2377" spans="1:33" s="23" customFormat="1" x14ac:dyDescent="0.25">
      <c r="A2377" s="1">
        <v>1976</v>
      </c>
      <c r="B2377" s="1" t="s">
        <v>23</v>
      </c>
      <c r="C2377" s="1" t="str">
        <f t="shared" si="149"/>
        <v>1976PE</v>
      </c>
      <c r="D2377" s="1" t="s">
        <v>58</v>
      </c>
      <c r="E2377" s="1" t="str">
        <f t="shared" si="150"/>
        <v>1976PEResidential</v>
      </c>
      <c r="F2377" s="196">
        <v>6.5180000000000002E-2</v>
      </c>
      <c r="G2377" s="196">
        <v>0.21603999999999998</v>
      </c>
      <c r="H2377" s="196">
        <v>0</v>
      </c>
      <c r="I2377" s="196">
        <v>3.6339999999999997E-2</v>
      </c>
      <c r="J2377" s="196">
        <v>6.1879999999999998E-2</v>
      </c>
      <c r="K2377" s="196">
        <v>0</v>
      </c>
      <c r="L2377" s="196">
        <v>0</v>
      </c>
      <c r="M2377" s="196">
        <v>0</v>
      </c>
      <c r="N2377" s="196">
        <v>4.5380000000000004E-2</v>
      </c>
      <c r="O2377" s="196">
        <v>0</v>
      </c>
      <c r="P2377" s="196">
        <v>0.10408999999999996</v>
      </c>
      <c r="Q2377" s="196">
        <v>0</v>
      </c>
      <c r="R2377" s="196">
        <v>0</v>
      </c>
      <c r="S2377" s="196">
        <v>2.6280000000000001E-2</v>
      </c>
      <c r="T2377" s="196">
        <v>0</v>
      </c>
      <c r="U2377" s="196">
        <v>0.12734999999999999</v>
      </c>
      <c r="V2377" s="196">
        <v>0</v>
      </c>
      <c r="W2377" s="196">
        <v>0.22370999999999999</v>
      </c>
      <c r="X2377" s="196">
        <v>3.4189999999999998E-2</v>
      </c>
      <c r="Y2377" s="197">
        <v>0</v>
      </c>
      <c r="Z2377" s="196">
        <v>0</v>
      </c>
      <c r="AA2377" s="196">
        <v>1.7819999999999999E-2</v>
      </c>
      <c r="AB2377" s="196">
        <v>1.9519999999999999E-2</v>
      </c>
      <c r="AC2377" s="196">
        <v>9.1800000000000007E-3</v>
      </c>
      <c r="AD2377" s="196">
        <v>1.3040000000000001E-2</v>
      </c>
      <c r="AE2377" s="196">
        <v>0</v>
      </c>
      <c r="AF2377" s="272">
        <f t="shared" si="151"/>
        <v>0.99999999999999989</v>
      </c>
      <c r="AG2377" s="196">
        <f t="shared" si="148"/>
        <v>0.47109000000000001</v>
      </c>
    </row>
    <row r="2378" spans="1:33" s="23" customFormat="1" x14ac:dyDescent="0.25">
      <c r="A2378" s="1">
        <v>1977</v>
      </c>
      <c r="B2378" s="1" t="s">
        <v>23</v>
      </c>
      <c r="C2378" s="1" t="str">
        <f t="shared" si="149"/>
        <v>1977PE</v>
      </c>
      <c r="D2378" s="1" t="s">
        <v>57</v>
      </c>
      <c r="E2378" s="1" t="str">
        <f t="shared" si="150"/>
        <v>1977PEC&amp;D</v>
      </c>
      <c r="F2378" s="274">
        <v>0</v>
      </c>
      <c r="G2378" s="274">
        <v>1.0829999999999999E-2</v>
      </c>
      <c r="H2378" s="274">
        <v>0</v>
      </c>
      <c r="I2378" s="274">
        <v>0.31966</v>
      </c>
      <c r="J2378" s="274">
        <v>0</v>
      </c>
      <c r="K2378" s="274">
        <v>0</v>
      </c>
      <c r="L2378" s="274">
        <v>0</v>
      </c>
      <c r="M2378" s="274">
        <v>0</v>
      </c>
      <c r="N2378" s="274">
        <v>0</v>
      </c>
      <c r="O2378" s="274">
        <v>0</v>
      </c>
      <c r="P2378" s="274">
        <v>0</v>
      </c>
      <c r="Q2378" s="274">
        <v>0</v>
      </c>
      <c r="R2378" s="274">
        <v>0</v>
      </c>
      <c r="S2378" s="274">
        <v>0</v>
      </c>
      <c r="T2378" s="274">
        <v>0.29006999999999999</v>
      </c>
      <c r="U2378" s="274">
        <v>0</v>
      </c>
      <c r="V2378" s="274">
        <v>0</v>
      </c>
      <c r="W2378" s="274">
        <v>4.0879999999999972E-2</v>
      </c>
      <c r="X2378" s="274">
        <v>0</v>
      </c>
      <c r="Y2378" s="274">
        <v>0</v>
      </c>
      <c r="Z2378" s="274">
        <v>0</v>
      </c>
      <c r="AA2378" s="274">
        <v>0</v>
      </c>
      <c r="AB2378" s="274">
        <v>0.15045</v>
      </c>
      <c r="AC2378" s="274">
        <v>7.0800000000000002E-2</v>
      </c>
      <c r="AD2378" s="274">
        <v>0.11731000000000003</v>
      </c>
      <c r="AE2378" s="274">
        <v>0</v>
      </c>
      <c r="AF2378" s="272">
        <f t="shared" si="151"/>
        <v>1</v>
      </c>
      <c r="AG2378" s="196">
        <f t="shared" si="148"/>
        <v>0.66950999999999994</v>
      </c>
    </row>
    <row r="2379" spans="1:33" s="23" customFormat="1" x14ac:dyDescent="0.25">
      <c r="A2379" s="1">
        <v>1977</v>
      </c>
      <c r="B2379" s="1" t="s">
        <v>23</v>
      </c>
      <c r="C2379" s="1" t="str">
        <f t="shared" si="149"/>
        <v>1977PE</v>
      </c>
      <c r="D2379" s="1" t="s">
        <v>56</v>
      </c>
      <c r="E2379" s="1" t="str">
        <f t="shared" si="150"/>
        <v>1977PEICI</v>
      </c>
      <c r="F2379" s="196">
        <v>6.5180000000000002E-2</v>
      </c>
      <c r="G2379" s="196">
        <v>0.21603999999999998</v>
      </c>
      <c r="H2379" s="196">
        <v>0</v>
      </c>
      <c r="I2379" s="196">
        <v>3.6339999999999997E-2</v>
      </c>
      <c r="J2379" s="196">
        <v>6.1879999999999998E-2</v>
      </c>
      <c r="K2379" s="196">
        <v>0</v>
      </c>
      <c r="L2379" s="196">
        <v>0</v>
      </c>
      <c r="M2379" s="196">
        <v>0</v>
      </c>
      <c r="N2379" s="196">
        <v>4.5380000000000004E-2</v>
      </c>
      <c r="O2379" s="196">
        <v>0</v>
      </c>
      <c r="P2379" s="196">
        <v>0.10408999999999996</v>
      </c>
      <c r="Q2379" s="196">
        <v>0</v>
      </c>
      <c r="R2379" s="196">
        <v>0</v>
      </c>
      <c r="S2379" s="196">
        <v>2.6280000000000001E-2</v>
      </c>
      <c r="T2379" s="196">
        <v>0</v>
      </c>
      <c r="U2379" s="196">
        <v>0.12734999999999999</v>
      </c>
      <c r="V2379" s="196">
        <v>0</v>
      </c>
      <c r="W2379" s="196">
        <v>0.22370999999999999</v>
      </c>
      <c r="X2379" s="196">
        <v>3.4189999999999998E-2</v>
      </c>
      <c r="Y2379" s="196">
        <v>0</v>
      </c>
      <c r="Z2379" s="196">
        <v>0</v>
      </c>
      <c r="AA2379" s="196">
        <v>1.7819999999999999E-2</v>
      </c>
      <c r="AB2379" s="196">
        <v>1.9519999999999999E-2</v>
      </c>
      <c r="AC2379" s="196">
        <v>9.1800000000000007E-3</v>
      </c>
      <c r="AD2379" s="196">
        <v>1.3040000000000001E-2</v>
      </c>
      <c r="AE2379" s="196">
        <v>0</v>
      </c>
      <c r="AF2379" s="272">
        <f t="shared" si="151"/>
        <v>0.99999999999999989</v>
      </c>
      <c r="AG2379" s="196">
        <f t="shared" si="148"/>
        <v>0.47109000000000001</v>
      </c>
    </row>
    <row r="2380" spans="1:33" s="23" customFormat="1" x14ac:dyDescent="0.25">
      <c r="A2380" s="1">
        <v>1977</v>
      </c>
      <c r="B2380" s="1" t="s">
        <v>23</v>
      </c>
      <c r="C2380" s="1" t="str">
        <f t="shared" si="149"/>
        <v>1977PE</v>
      </c>
      <c r="D2380" s="1" t="s">
        <v>58</v>
      </c>
      <c r="E2380" s="1" t="str">
        <f t="shared" si="150"/>
        <v>1977PEResidential</v>
      </c>
      <c r="F2380" s="196">
        <v>6.5180000000000002E-2</v>
      </c>
      <c r="G2380" s="196">
        <v>0.21603999999999998</v>
      </c>
      <c r="H2380" s="196">
        <v>0</v>
      </c>
      <c r="I2380" s="196">
        <v>3.6339999999999997E-2</v>
      </c>
      <c r="J2380" s="196">
        <v>6.1879999999999998E-2</v>
      </c>
      <c r="K2380" s="196">
        <v>0</v>
      </c>
      <c r="L2380" s="196">
        <v>0</v>
      </c>
      <c r="M2380" s="196">
        <v>0</v>
      </c>
      <c r="N2380" s="196">
        <v>4.5380000000000004E-2</v>
      </c>
      <c r="O2380" s="196">
        <v>0</v>
      </c>
      <c r="P2380" s="196">
        <v>0.10408999999999996</v>
      </c>
      <c r="Q2380" s="196">
        <v>0</v>
      </c>
      <c r="R2380" s="196">
        <v>0</v>
      </c>
      <c r="S2380" s="196">
        <v>2.6280000000000001E-2</v>
      </c>
      <c r="T2380" s="196">
        <v>0</v>
      </c>
      <c r="U2380" s="196">
        <v>0.12734999999999999</v>
      </c>
      <c r="V2380" s="196">
        <v>0</v>
      </c>
      <c r="W2380" s="196">
        <v>0.22370999999999999</v>
      </c>
      <c r="X2380" s="196">
        <v>3.4189999999999998E-2</v>
      </c>
      <c r="Y2380" s="197">
        <v>0</v>
      </c>
      <c r="Z2380" s="196">
        <v>0</v>
      </c>
      <c r="AA2380" s="196">
        <v>1.7819999999999999E-2</v>
      </c>
      <c r="AB2380" s="196">
        <v>1.9519999999999999E-2</v>
      </c>
      <c r="AC2380" s="196">
        <v>9.1800000000000007E-3</v>
      </c>
      <c r="AD2380" s="196">
        <v>1.3040000000000001E-2</v>
      </c>
      <c r="AE2380" s="196">
        <v>0</v>
      </c>
      <c r="AF2380" s="272">
        <f t="shared" si="151"/>
        <v>0.99999999999999989</v>
      </c>
      <c r="AG2380" s="196">
        <f t="shared" si="148"/>
        <v>0.47109000000000001</v>
      </c>
    </row>
    <row r="2381" spans="1:33" s="23" customFormat="1" x14ac:dyDescent="0.25">
      <c r="A2381" s="1">
        <v>1978</v>
      </c>
      <c r="B2381" s="1" t="s">
        <v>23</v>
      </c>
      <c r="C2381" s="1" t="str">
        <f t="shared" si="149"/>
        <v>1978PE</v>
      </c>
      <c r="D2381" s="1" t="s">
        <v>57</v>
      </c>
      <c r="E2381" s="1" t="str">
        <f t="shared" si="150"/>
        <v>1978PEC&amp;D</v>
      </c>
      <c r="F2381" s="274">
        <v>0</v>
      </c>
      <c r="G2381" s="274">
        <v>1.0829999999999999E-2</v>
      </c>
      <c r="H2381" s="274">
        <v>0</v>
      </c>
      <c r="I2381" s="274">
        <v>0.31966</v>
      </c>
      <c r="J2381" s="274">
        <v>0</v>
      </c>
      <c r="K2381" s="274">
        <v>0</v>
      </c>
      <c r="L2381" s="274">
        <v>0</v>
      </c>
      <c r="M2381" s="274">
        <v>0</v>
      </c>
      <c r="N2381" s="274">
        <v>0</v>
      </c>
      <c r="O2381" s="274">
        <v>0</v>
      </c>
      <c r="P2381" s="274">
        <v>0</v>
      </c>
      <c r="Q2381" s="274">
        <v>0</v>
      </c>
      <c r="R2381" s="274">
        <v>0</v>
      </c>
      <c r="S2381" s="274">
        <v>0</v>
      </c>
      <c r="T2381" s="274">
        <v>0.29006999999999999</v>
      </c>
      <c r="U2381" s="274">
        <v>0</v>
      </c>
      <c r="V2381" s="274">
        <v>0</v>
      </c>
      <c r="W2381" s="274">
        <v>4.0879999999999972E-2</v>
      </c>
      <c r="X2381" s="274">
        <v>0</v>
      </c>
      <c r="Y2381" s="274">
        <v>0</v>
      </c>
      <c r="Z2381" s="274">
        <v>0</v>
      </c>
      <c r="AA2381" s="274">
        <v>0</v>
      </c>
      <c r="AB2381" s="274">
        <v>0.15045</v>
      </c>
      <c r="AC2381" s="274">
        <v>7.0800000000000002E-2</v>
      </c>
      <c r="AD2381" s="274">
        <v>0.11731000000000003</v>
      </c>
      <c r="AE2381" s="274">
        <v>0</v>
      </c>
      <c r="AF2381" s="272">
        <f t="shared" si="151"/>
        <v>1</v>
      </c>
      <c r="AG2381" s="196">
        <f t="shared" si="148"/>
        <v>0.66950999999999994</v>
      </c>
    </row>
    <row r="2382" spans="1:33" s="23" customFormat="1" x14ac:dyDescent="0.25">
      <c r="A2382" s="1">
        <v>1978</v>
      </c>
      <c r="B2382" s="1" t="s">
        <v>23</v>
      </c>
      <c r="C2382" s="1" t="str">
        <f t="shared" si="149"/>
        <v>1978PE</v>
      </c>
      <c r="D2382" s="1" t="s">
        <v>56</v>
      </c>
      <c r="E2382" s="1" t="str">
        <f t="shared" si="150"/>
        <v>1978PEICI</v>
      </c>
      <c r="F2382" s="196">
        <v>6.5180000000000002E-2</v>
      </c>
      <c r="G2382" s="196">
        <v>0.21603999999999998</v>
      </c>
      <c r="H2382" s="196">
        <v>0</v>
      </c>
      <c r="I2382" s="196">
        <v>3.6339999999999997E-2</v>
      </c>
      <c r="J2382" s="196">
        <v>6.1879999999999998E-2</v>
      </c>
      <c r="K2382" s="196">
        <v>0</v>
      </c>
      <c r="L2382" s="196">
        <v>0</v>
      </c>
      <c r="M2382" s="196">
        <v>0</v>
      </c>
      <c r="N2382" s="196">
        <v>4.5380000000000004E-2</v>
      </c>
      <c r="O2382" s="196">
        <v>0</v>
      </c>
      <c r="P2382" s="196">
        <v>0.10408999999999996</v>
      </c>
      <c r="Q2382" s="196">
        <v>0</v>
      </c>
      <c r="R2382" s="196">
        <v>0</v>
      </c>
      <c r="S2382" s="196">
        <v>2.6280000000000001E-2</v>
      </c>
      <c r="T2382" s="196">
        <v>0</v>
      </c>
      <c r="U2382" s="196">
        <v>0.12734999999999999</v>
      </c>
      <c r="V2382" s="196">
        <v>0</v>
      </c>
      <c r="W2382" s="196">
        <v>0.22370999999999999</v>
      </c>
      <c r="X2382" s="196">
        <v>3.4189999999999998E-2</v>
      </c>
      <c r="Y2382" s="196">
        <v>0</v>
      </c>
      <c r="Z2382" s="196">
        <v>0</v>
      </c>
      <c r="AA2382" s="196">
        <v>1.7819999999999999E-2</v>
      </c>
      <c r="AB2382" s="196">
        <v>1.9519999999999999E-2</v>
      </c>
      <c r="AC2382" s="196">
        <v>9.1800000000000007E-3</v>
      </c>
      <c r="AD2382" s="196">
        <v>1.3040000000000001E-2</v>
      </c>
      <c r="AE2382" s="196">
        <v>0</v>
      </c>
      <c r="AF2382" s="272">
        <f t="shared" si="151"/>
        <v>0.99999999999999989</v>
      </c>
      <c r="AG2382" s="196">
        <f t="shared" si="148"/>
        <v>0.47109000000000001</v>
      </c>
    </row>
    <row r="2383" spans="1:33" s="23" customFormat="1" x14ac:dyDescent="0.25">
      <c r="A2383" s="1">
        <v>1978</v>
      </c>
      <c r="B2383" s="1" t="s">
        <v>23</v>
      </c>
      <c r="C2383" s="1" t="str">
        <f t="shared" si="149"/>
        <v>1978PE</v>
      </c>
      <c r="D2383" s="1" t="s">
        <v>58</v>
      </c>
      <c r="E2383" s="1" t="str">
        <f t="shared" si="150"/>
        <v>1978PEResidential</v>
      </c>
      <c r="F2383" s="196">
        <v>6.5180000000000002E-2</v>
      </c>
      <c r="G2383" s="196">
        <v>0.21603999999999998</v>
      </c>
      <c r="H2383" s="196">
        <v>0</v>
      </c>
      <c r="I2383" s="196">
        <v>3.6339999999999997E-2</v>
      </c>
      <c r="J2383" s="196">
        <v>6.1879999999999998E-2</v>
      </c>
      <c r="K2383" s="196">
        <v>0</v>
      </c>
      <c r="L2383" s="196">
        <v>0</v>
      </c>
      <c r="M2383" s="196">
        <v>0</v>
      </c>
      <c r="N2383" s="196">
        <v>4.5380000000000004E-2</v>
      </c>
      <c r="O2383" s="196">
        <v>0</v>
      </c>
      <c r="P2383" s="196">
        <v>0.10408999999999996</v>
      </c>
      <c r="Q2383" s="196">
        <v>0</v>
      </c>
      <c r="R2383" s="196">
        <v>0</v>
      </c>
      <c r="S2383" s="196">
        <v>2.6280000000000001E-2</v>
      </c>
      <c r="T2383" s="196">
        <v>0</v>
      </c>
      <c r="U2383" s="196">
        <v>0.12734999999999999</v>
      </c>
      <c r="V2383" s="196">
        <v>0</v>
      </c>
      <c r="W2383" s="196">
        <v>0.22370999999999999</v>
      </c>
      <c r="X2383" s="196">
        <v>3.4189999999999998E-2</v>
      </c>
      <c r="Y2383" s="197">
        <v>0</v>
      </c>
      <c r="Z2383" s="196">
        <v>0</v>
      </c>
      <c r="AA2383" s="196">
        <v>1.7819999999999999E-2</v>
      </c>
      <c r="AB2383" s="196">
        <v>1.9519999999999999E-2</v>
      </c>
      <c r="AC2383" s="196">
        <v>9.1800000000000007E-3</v>
      </c>
      <c r="AD2383" s="196">
        <v>1.3040000000000001E-2</v>
      </c>
      <c r="AE2383" s="196">
        <v>0</v>
      </c>
      <c r="AF2383" s="272">
        <f t="shared" si="151"/>
        <v>0.99999999999999989</v>
      </c>
      <c r="AG2383" s="196">
        <f t="shared" si="148"/>
        <v>0.47109000000000001</v>
      </c>
    </row>
    <row r="2384" spans="1:33" s="23" customFormat="1" x14ac:dyDescent="0.25">
      <c r="A2384" s="1">
        <v>1979</v>
      </c>
      <c r="B2384" s="1" t="s">
        <v>23</v>
      </c>
      <c r="C2384" s="1" t="str">
        <f t="shared" si="149"/>
        <v>1979PE</v>
      </c>
      <c r="D2384" s="1" t="s">
        <v>57</v>
      </c>
      <c r="E2384" s="1" t="str">
        <f t="shared" si="150"/>
        <v>1979PEC&amp;D</v>
      </c>
      <c r="F2384" s="274">
        <v>0</v>
      </c>
      <c r="G2384" s="274">
        <v>1.0829999999999999E-2</v>
      </c>
      <c r="H2384" s="274">
        <v>0</v>
      </c>
      <c r="I2384" s="274">
        <v>0.31966</v>
      </c>
      <c r="J2384" s="274">
        <v>0</v>
      </c>
      <c r="K2384" s="274">
        <v>0</v>
      </c>
      <c r="L2384" s="274">
        <v>0</v>
      </c>
      <c r="M2384" s="274">
        <v>0</v>
      </c>
      <c r="N2384" s="274">
        <v>0</v>
      </c>
      <c r="O2384" s="274">
        <v>0</v>
      </c>
      <c r="P2384" s="274">
        <v>0</v>
      </c>
      <c r="Q2384" s="274">
        <v>0</v>
      </c>
      <c r="R2384" s="274">
        <v>0</v>
      </c>
      <c r="S2384" s="274">
        <v>0</v>
      </c>
      <c r="T2384" s="274">
        <v>0.29006999999999999</v>
      </c>
      <c r="U2384" s="274">
        <v>0</v>
      </c>
      <c r="V2384" s="274">
        <v>0</v>
      </c>
      <c r="W2384" s="274">
        <v>4.0879999999999972E-2</v>
      </c>
      <c r="X2384" s="274">
        <v>0</v>
      </c>
      <c r="Y2384" s="274">
        <v>0</v>
      </c>
      <c r="Z2384" s="274">
        <v>0</v>
      </c>
      <c r="AA2384" s="274">
        <v>0</v>
      </c>
      <c r="AB2384" s="274">
        <v>0.15045</v>
      </c>
      <c r="AC2384" s="274">
        <v>7.0800000000000002E-2</v>
      </c>
      <c r="AD2384" s="274">
        <v>0.11731000000000003</v>
      </c>
      <c r="AE2384" s="274">
        <v>0</v>
      </c>
      <c r="AF2384" s="272">
        <f t="shared" si="151"/>
        <v>1</v>
      </c>
      <c r="AG2384" s="196">
        <f t="shared" si="148"/>
        <v>0.66950999999999994</v>
      </c>
    </row>
    <row r="2385" spans="1:33" s="23" customFormat="1" x14ac:dyDescent="0.25">
      <c r="A2385" s="1">
        <v>1979</v>
      </c>
      <c r="B2385" s="1" t="s">
        <v>23</v>
      </c>
      <c r="C2385" s="1" t="str">
        <f t="shared" si="149"/>
        <v>1979PE</v>
      </c>
      <c r="D2385" s="1" t="s">
        <v>56</v>
      </c>
      <c r="E2385" s="1" t="str">
        <f t="shared" si="150"/>
        <v>1979PEICI</v>
      </c>
      <c r="F2385" s="196">
        <v>6.5180000000000002E-2</v>
      </c>
      <c r="G2385" s="196">
        <v>0.21603999999999998</v>
      </c>
      <c r="H2385" s="196">
        <v>0</v>
      </c>
      <c r="I2385" s="196">
        <v>3.6339999999999997E-2</v>
      </c>
      <c r="J2385" s="196">
        <v>6.1879999999999998E-2</v>
      </c>
      <c r="K2385" s="196">
        <v>0</v>
      </c>
      <c r="L2385" s="196">
        <v>0</v>
      </c>
      <c r="M2385" s="196">
        <v>0</v>
      </c>
      <c r="N2385" s="196">
        <v>4.5380000000000004E-2</v>
      </c>
      <c r="O2385" s="196">
        <v>0</v>
      </c>
      <c r="P2385" s="196">
        <v>0.10408999999999996</v>
      </c>
      <c r="Q2385" s="196">
        <v>0</v>
      </c>
      <c r="R2385" s="196">
        <v>0</v>
      </c>
      <c r="S2385" s="196">
        <v>2.6280000000000001E-2</v>
      </c>
      <c r="T2385" s="196">
        <v>0</v>
      </c>
      <c r="U2385" s="196">
        <v>0.12734999999999999</v>
      </c>
      <c r="V2385" s="196">
        <v>0</v>
      </c>
      <c r="W2385" s="196">
        <v>0.22370999999999999</v>
      </c>
      <c r="X2385" s="196">
        <v>3.4189999999999998E-2</v>
      </c>
      <c r="Y2385" s="196">
        <v>0</v>
      </c>
      <c r="Z2385" s="196">
        <v>0</v>
      </c>
      <c r="AA2385" s="196">
        <v>1.7819999999999999E-2</v>
      </c>
      <c r="AB2385" s="196">
        <v>1.9519999999999999E-2</v>
      </c>
      <c r="AC2385" s="196">
        <v>9.1800000000000007E-3</v>
      </c>
      <c r="AD2385" s="196">
        <v>1.3040000000000001E-2</v>
      </c>
      <c r="AE2385" s="196">
        <v>0</v>
      </c>
      <c r="AF2385" s="272">
        <f t="shared" si="151"/>
        <v>0.99999999999999989</v>
      </c>
      <c r="AG2385" s="196">
        <f t="shared" si="148"/>
        <v>0.47109000000000001</v>
      </c>
    </row>
    <row r="2386" spans="1:33" s="23" customFormat="1" x14ac:dyDescent="0.25">
      <c r="A2386" s="1">
        <v>1979</v>
      </c>
      <c r="B2386" s="1" t="s">
        <v>23</v>
      </c>
      <c r="C2386" s="1" t="str">
        <f t="shared" si="149"/>
        <v>1979PE</v>
      </c>
      <c r="D2386" s="1" t="s">
        <v>58</v>
      </c>
      <c r="E2386" s="1" t="str">
        <f t="shared" si="150"/>
        <v>1979PEResidential</v>
      </c>
      <c r="F2386" s="196">
        <v>6.5180000000000002E-2</v>
      </c>
      <c r="G2386" s="196">
        <v>0.21603999999999998</v>
      </c>
      <c r="H2386" s="196">
        <v>0</v>
      </c>
      <c r="I2386" s="196">
        <v>3.6339999999999997E-2</v>
      </c>
      <c r="J2386" s="196">
        <v>6.1879999999999998E-2</v>
      </c>
      <c r="K2386" s="196">
        <v>0</v>
      </c>
      <c r="L2386" s="196">
        <v>0</v>
      </c>
      <c r="M2386" s="196">
        <v>0</v>
      </c>
      <c r="N2386" s="196">
        <v>4.5380000000000004E-2</v>
      </c>
      <c r="O2386" s="196">
        <v>0</v>
      </c>
      <c r="P2386" s="196">
        <v>0.10408999999999996</v>
      </c>
      <c r="Q2386" s="196">
        <v>0</v>
      </c>
      <c r="R2386" s="196">
        <v>0</v>
      </c>
      <c r="S2386" s="196">
        <v>2.6280000000000001E-2</v>
      </c>
      <c r="T2386" s="196">
        <v>0</v>
      </c>
      <c r="U2386" s="196">
        <v>0.12734999999999999</v>
      </c>
      <c r="V2386" s="196">
        <v>0</v>
      </c>
      <c r="W2386" s="196">
        <v>0.22370999999999999</v>
      </c>
      <c r="X2386" s="196">
        <v>3.4189999999999998E-2</v>
      </c>
      <c r="Y2386" s="197">
        <v>0</v>
      </c>
      <c r="Z2386" s="196">
        <v>0</v>
      </c>
      <c r="AA2386" s="196">
        <v>1.7819999999999999E-2</v>
      </c>
      <c r="AB2386" s="196">
        <v>1.9519999999999999E-2</v>
      </c>
      <c r="AC2386" s="196">
        <v>9.1800000000000007E-3</v>
      </c>
      <c r="AD2386" s="196">
        <v>1.3040000000000001E-2</v>
      </c>
      <c r="AE2386" s="196">
        <v>0</v>
      </c>
      <c r="AF2386" s="272">
        <f t="shared" si="151"/>
        <v>0.99999999999999989</v>
      </c>
      <c r="AG2386" s="196">
        <f t="shared" si="148"/>
        <v>0.47109000000000001</v>
      </c>
    </row>
    <row r="2387" spans="1:33" s="23" customFormat="1" x14ac:dyDescent="0.25">
      <c r="A2387" s="1">
        <v>1980</v>
      </c>
      <c r="B2387" s="1" t="s">
        <v>23</v>
      </c>
      <c r="C2387" s="1" t="str">
        <f t="shared" si="149"/>
        <v>1980PE</v>
      </c>
      <c r="D2387" s="1" t="s">
        <v>57</v>
      </c>
      <c r="E2387" s="1" t="str">
        <f t="shared" si="150"/>
        <v>1980PEC&amp;D</v>
      </c>
      <c r="F2387" s="274">
        <v>0</v>
      </c>
      <c r="G2387" s="274">
        <v>1.0829999999999999E-2</v>
      </c>
      <c r="H2387" s="274">
        <v>0</v>
      </c>
      <c r="I2387" s="274">
        <v>0.31966</v>
      </c>
      <c r="J2387" s="274">
        <v>0</v>
      </c>
      <c r="K2387" s="274">
        <v>0</v>
      </c>
      <c r="L2387" s="274">
        <v>0</v>
      </c>
      <c r="M2387" s="274">
        <v>0</v>
      </c>
      <c r="N2387" s="274">
        <v>0</v>
      </c>
      <c r="O2387" s="274">
        <v>0</v>
      </c>
      <c r="P2387" s="274">
        <v>0</v>
      </c>
      <c r="Q2387" s="274">
        <v>0</v>
      </c>
      <c r="R2387" s="274">
        <v>0</v>
      </c>
      <c r="S2387" s="274">
        <v>0</v>
      </c>
      <c r="T2387" s="274">
        <v>0.29006999999999999</v>
      </c>
      <c r="U2387" s="274">
        <v>0</v>
      </c>
      <c r="V2387" s="274">
        <v>0</v>
      </c>
      <c r="W2387" s="274">
        <v>4.0879999999999972E-2</v>
      </c>
      <c r="X2387" s="274">
        <v>0</v>
      </c>
      <c r="Y2387" s="274">
        <v>0</v>
      </c>
      <c r="Z2387" s="274">
        <v>0</v>
      </c>
      <c r="AA2387" s="274">
        <v>0</v>
      </c>
      <c r="AB2387" s="274">
        <v>0.15045</v>
      </c>
      <c r="AC2387" s="274">
        <v>7.0800000000000002E-2</v>
      </c>
      <c r="AD2387" s="274">
        <v>0.11731000000000003</v>
      </c>
      <c r="AE2387" s="274">
        <v>0</v>
      </c>
      <c r="AF2387" s="272">
        <f t="shared" si="151"/>
        <v>1</v>
      </c>
      <c r="AG2387" s="196">
        <f t="shared" si="148"/>
        <v>0.66950999999999994</v>
      </c>
    </row>
    <row r="2388" spans="1:33" s="23" customFormat="1" x14ac:dyDescent="0.25">
      <c r="A2388" s="1">
        <v>1980</v>
      </c>
      <c r="B2388" s="1" t="s">
        <v>23</v>
      </c>
      <c r="C2388" s="1" t="str">
        <f t="shared" si="149"/>
        <v>1980PE</v>
      </c>
      <c r="D2388" s="1" t="s">
        <v>56</v>
      </c>
      <c r="E2388" s="1" t="str">
        <f t="shared" si="150"/>
        <v>1980PEICI</v>
      </c>
      <c r="F2388" s="196">
        <v>6.5180000000000002E-2</v>
      </c>
      <c r="G2388" s="196">
        <v>0.21603999999999998</v>
      </c>
      <c r="H2388" s="196">
        <v>0</v>
      </c>
      <c r="I2388" s="196">
        <v>3.6339999999999997E-2</v>
      </c>
      <c r="J2388" s="196">
        <v>6.1879999999999998E-2</v>
      </c>
      <c r="K2388" s="196">
        <v>0</v>
      </c>
      <c r="L2388" s="196">
        <v>0</v>
      </c>
      <c r="M2388" s="196">
        <v>0</v>
      </c>
      <c r="N2388" s="196">
        <v>4.5380000000000004E-2</v>
      </c>
      <c r="O2388" s="196">
        <v>0</v>
      </c>
      <c r="P2388" s="196">
        <v>0.10408999999999996</v>
      </c>
      <c r="Q2388" s="196">
        <v>0</v>
      </c>
      <c r="R2388" s="196">
        <v>0</v>
      </c>
      <c r="S2388" s="196">
        <v>2.6280000000000001E-2</v>
      </c>
      <c r="T2388" s="196">
        <v>0</v>
      </c>
      <c r="U2388" s="196">
        <v>0.12734999999999999</v>
      </c>
      <c r="V2388" s="196">
        <v>0</v>
      </c>
      <c r="W2388" s="196">
        <v>0.22370999999999999</v>
      </c>
      <c r="X2388" s="196">
        <v>3.4189999999999998E-2</v>
      </c>
      <c r="Y2388" s="196">
        <v>0</v>
      </c>
      <c r="Z2388" s="196">
        <v>0</v>
      </c>
      <c r="AA2388" s="196">
        <v>1.7819999999999999E-2</v>
      </c>
      <c r="AB2388" s="196">
        <v>1.9519999999999999E-2</v>
      </c>
      <c r="AC2388" s="196">
        <v>9.1800000000000007E-3</v>
      </c>
      <c r="AD2388" s="196">
        <v>1.3040000000000001E-2</v>
      </c>
      <c r="AE2388" s="196">
        <v>0</v>
      </c>
      <c r="AF2388" s="272">
        <f t="shared" si="151"/>
        <v>0.99999999999999989</v>
      </c>
      <c r="AG2388" s="196">
        <f t="shared" si="148"/>
        <v>0.47109000000000001</v>
      </c>
    </row>
    <row r="2389" spans="1:33" s="23" customFormat="1" x14ac:dyDescent="0.25">
      <c r="A2389" s="1">
        <v>1980</v>
      </c>
      <c r="B2389" s="1" t="s">
        <v>23</v>
      </c>
      <c r="C2389" s="1" t="str">
        <f t="shared" si="149"/>
        <v>1980PE</v>
      </c>
      <c r="D2389" s="1" t="s">
        <v>58</v>
      </c>
      <c r="E2389" s="1" t="str">
        <f t="shared" si="150"/>
        <v>1980PEResidential</v>
      </c>
      <c r="F2389" s="196">
        <v>6.5180000000000002E-2</v>
      </c>
      <c r="G2389" s="196">
        <v>0.21603999999999998</v>
      </c>
      <c r="H2389" s="196">
        <v>0</v>
      </c>
      <c r="I2389" s="196">
        <v>3.6339999999999997E-2</v>
      </c>
      <c r="J2389" s="196">
        <v>6.1879999999999998E-2</v>
      </c>
      <c r="K2389" s="196">
        <v>0</v>
      </c>
      <c r="L2389" s="196">
        <v>0</v>
      </c>
      <c r="M2389" s="196">
        <v>0</v>
      </c>
      <c r="N2389" s="196">
        <v>4.5380000000000004E-2</v>
      </c>
      <c r="O2389" s="196">
        <v>0</v>
      </c>
      <c r="P2389" s="196">
        <v>0.10408999999999996</v>
      </c>
      <c r="Q2389" s="196">
        <v>0</v>
      </c>
      <c r="R2389" s="196">
        <v>0</v>
      </c>
      <c r="S2389" s="196">
        <v>2.6280000000000001E-2</v>
      </c>
      <c r="T2389" s="196">
        <v>0</v>
      </c>
      <c r="U2389" s="196">
        <v>0.12734999999999999</v>
      </c>
      <c r="V2389" s="196">
        <v>0</v>
      </c>
      <c r="W2389" s="196">
        <v>0.22370999999999999</v>
      </c>
      <c r="X2389" s="196">
        <v>3.4189999999999998E-2</v>
      </c>
      <c r="Y2389" s="197">
        <v>0</v>
      </c>
      <c r="Z2389" s="196">
        <v>0</v>
      </c>
      <c r="AA2389" s="196">
        <v>1.7819999999999999E-2</v>
      </c>
      <c r="AB2389" s="196">
        <v>1.9519999999999999E-2</v>
      </c>
      <c r="AC2389" s="196">
        <v>9.1800000000000007E-3</v>
      </c>
      <c r="AD2389" s="196">
        <v>1.3040000000000001E-2</v>
      </c>
      <c r="AE2389" s="196">
        <v>0</v>
      </c>
      <c r="AF2389" s="272">
        <f t="shared" si="151"/>
        <v>0.99999999999999989</v>
      </c>
      <c r="AG2389" s="196">
        <f t="shared" si="148"/>
        <v>0.47109000000000001</v>
      </c>
    </row>
    <row r="2390" spans="1:33" s="23" customFormat="1" x14ac:dyDescent="0.25">
      <c r="A2390" s="1">
        <v>1981</v>
      </c>
      <c r="B2390" s="1" t="s">
        <v>23</v>
      </c>
      <c r="C2390" s="1" t="str">
        <f t="shared" si="149"/>
        <v>1981PE</v>
      </c>
      <c r="D2390" s="1" t="s">
        <v>57</v>
      </c>
      <c r="E2390" s="1" t="str">
        <f t="shared" si="150"/>
        <v>1981PEC&amp;D</v>
      </c>
      <c r="F2390" s="274">
        <v>0</v>
      </c>
      <c r="G2390" s="274">
        <v>1.0829999999999999E-2</v>
      </c>
      <c r="H2390" s="274">
        <v>0</v>
      </c>
      <c r="I2390" s="274">
        <v>0.31966</v>
      </c>
      <c r="J2390" s="274">
        <v>0</v>
      </c>
      <c r="K2390" s="274">
        <v>0</v>
      </c>
      <c r="L2390" s="274">
        <v>0</v>
      </c>
      <c r="M2390" s="274">
        <v>0</v>
      </c>
      <c r="N2390" s="274">
        <v>0</v>
      </c>
      <c r="O2390" s="274">
        <v>0</v>
      </c>
      <c r="P2390" s="274">
        <v>0</v>
      </c>
      <c r="Q2390" s="274">
        <v>0</v>
      </c>
      <c r="R2390" s="274">
        <v>0</v>
      </c>
      <c r="S2390" s="274">
        <v>0</v>
      </c>
      <c r="T2390" s="274">
        <v>0.29006999999999999</v>
      </c>
      <c r="U2390" s="274">
        <v>0</v>
      </c>
      <c r="V2390" s="274">
        <v>0</v>
      </c>
      <c r="W2390" s="274">
        <v>4.0879999999999972E-2</v>
      </c>
      <c r="X2390" s="274">
        <v>0</v>
      </c>
      <c r="Y2390" s="274">
        <v>0</v>
      </c>
      <c r="Z2390" s="274">
        <v>0</v>
      </c>
      <c r="AA2390" s="274">
        <v>0</v>
      </c>
      <c r="AB2390" s="274">
        <v>0.15045</v>
      </c>
      <c r="AC2390" s="274">
        <v>7.0800000000000002E-2</v>
      </c>
      <c r="AD2390" s="274">
        <v>0.11731000000000003</v>
      </c>
      <c r="AE2390" s="274">
        <v>0</v>
      </c>
      <c r="AF2390" s="272">
        <f t="shared" si="151"/>
        <v>1</v>
      </c>
      <c r="AG2390" s="196">
        <f t="shared" si="148"/>
        <v>0.66950999999999994</v>
      </c>
    </row>
    <row r="2391" spans="1:33" s="23" customFormat="1" x14ac:dyDescent="0.25">
      <c r="A2391" s="1">
        <v>1981</v>
      </c>
      <c r="B2391" s="1" t="s">
        <v>23</v>
      </c>
      <c r="C2391" s="1" t="str">
        <f t="shared" si="149"/>
        <v>1981PE</v>
      </c>
      <c r="D2391" s="1" t="s">
        <v>56</v>
      </c>
      <c r="E2391" s="1" t="str">
        <f t="shared" si="150"/>
        <v>1981PEICI</v>
      </c>
      <c r="F2391" s="196">
        <v>6.5180000000000002E-2</v>
      </c>
      <c r="G2391" s="196">
        <v>0.21603999999999998</v>
      </c>
      <c r="H2391" s="196">
        <v>0</v>
      </c>
      <c r="I2391" s="196">
        <v>3.6339999999999997E-2</v>
      </c>
      <c r="J2391" s="196">
        <v>6.1879999999999998E-2</v>
      </c>
      <c r="K2391" s="196">
        <v>0</v>
      </c>
      <c r="L2391" s="196">
        <v>0</v>
      </c>
      <c r="M2391" s="196">
        <v>0</v>
      </c>
      <c r="N2391" s="196">
        <v>4.5380000000000004E-2</v>
      </c>
      <c r="O2391" s="196">
        <v>0</v>
      </c>
      <c r="P2391" s="196">
        <v>0.10408999999999996</v>
      </c>
      <c r="Q2391" s="196">
        <v>0</v>
      </c>
      <c r="R2391" s="196">
        <v>0</v>
      </c>
      <c r="S2391" s="196">
        <v>2.6280000000000001E-2</v>
      </c>
      <c r="T2391" s="196">
        <v>0</v>
      </c>
      <c r="U2391" s="196">
        <v>0.12734999999999999</v>
      </c>
      <c r="V2391" s="196">
        <v>0</v>
      </c>
      <c r="W2391" s="196">
        <v>0.22370999999999999</v>
      </c>
      <c r="X2391" s="196">
        <v>3.4189999999999998E-2</v>
      </c>
      <c r="Y2391" s="196">
        <v>0</v>
      </c>
      <c r="Z2391" s="196">
        <v>0</v>
      </c>
      <c r="AA2391" s="196">
        <v>1.7819999999999999E-2</v>
      </c>
      <c r="AB2391" s="196">
        <v>1.9519999999999999E-2</v>
      </c>
      <c r="AC2391" s="196">
        <v>9.1800000000000007E-3</v>
      </c>
      <c r="AD2391" s="196">
        <v>1.3040000000000001E-2</v>
      </c>
      <c r="AE2391" s="196">
        <v>0</v>
      </c>
      <c r="AF2391" s="272">
        <f t="shared" si="151"/>
        <v>0.99999999999999989</v>
      </c>
      <c r="AG2391" s="196">
        <f t="shared" si="148"/>
        <v>0.47109000000000001</v>
      </c>
    </row>
    <row r="2392" spans="1:33" s="23" customFormat="1" x14ac:dyDescent="0.25">
      <c r="A2392" s="1">
        <v>1981</v>
      </c>
      <c r="B2392" s="1" t="s">
        <v>23</v>
      </c>
      <c r="C2392" s="1" t="str">
        <f t="shared" si="149"/>
        <v>1981PE</v>
      </c>
      <c r="D2392" s="1" t="s">
        <v>58</v>
      </c>
      <c r="E2392" s="1" t="str">
        <f t="shared" si="150"/>
        <v>1981PEResidential</v>
      </c>
      <c r="F2392" s="196">
        <v>6.5180000000000002E-2</v>
      </c>
      <c r="G2392" s="196">
        <v>0.21603999999999998</v>
      </c>
      <c r="H2392" s="196">
        <v>0</v>
      </c>
      <c r="I2392" s="196">
        <v>3.6339999999999997E-2</v>
      </c>
      <c r="J2392" s="196">
        <v>6.1879999999999998E-2</v>
      </c>
      <c r="K2392" s="196">
        <v>0</v>
      </c>
      <c r="L2392" s="196">
        <v>0</v>
      </c>
      <c r="M2392" s="196">
        <v>0</v>
      </c>
      <c r="N2392" s="196">
        <v>4.5380000000000004E-2</v>
      </c>
      <c r="O2392" s="196">
        <v>0</v>
      </c>
      <c r="P2392" s="196">
        <v>0.10408999999999996</v>
      </c>
      <c r="Q2392" s="196">
        <v>0</v>
      </c>
      <c r="R2392" s="196">
        <v>0</v>
      </c>
      <c r="S2392" s="196">
        <v>2.6280000000000001E-2</v>
      </c>
      <c r="T2392" s="196">
        <v>0</v>
      </c>
      <c r="U2392" s="196">
        <v>0.12734999999999999</v>
      </c>
      <c r="V2392" s="196">
        <v>0</v>
      </c>
      <c r="W2392" s="196">
        <v>0.22370999999999999</v>
      </c>
      <c r="X2392" s="196">
        <v>3.4189999999999998E-2</v>
      </c>
      <c r="Y2392" s="197">
        <v>0</v>
      </c>
      <c r="Z2392" s="196">
        <v>0</v>
      </c>
      <c r="AA2392" s="196">
        <v>1.7819999999999999E-2</v>
      </c>
      <c r="AB2392" s="196">
        <v>1.9519999999999999E-2</v>
      </c>
      <c r="AC2392" s="196">
        <v>9.1800000000000007E-3</v>
      </c>
      <c r="AD2392" s="196">
        <v>1.3040000000000001E-2</v>
      </c>
      <c r="AE2392" s="196">
        <v>0</v>
      </c>
      <c r="AF2392" s="272">
        <f t="shared" si="151"/>
        <v>0.99999999999999989</v>
      </c>
      <c r="AG2392" s="196">
        <f t="shared" si="148"/>
        <v>0.47109000000000001</v>
      </c>
    </row>
    <row r="2393" spans="1:33" s="23" customFormat="1" x14ac:dyDescent="0.25">
      <c r="A2393" s="1">
        <v>1982</v>
      </c>
      <c r="B2393" s="1" t="s">
        <v>23</v>
      </c>
      <c r="C2393" s="1" t="str">
        <f t="shared" si="149"/>
        <v>1982PE</v>
      </c>
      <c r="D2393" s="1" t="s">
        <v>57</v>
      </c>
      <c r="E2393" s="1" t="str">
        <f t="shared" si="150"/>
        <v>1982PEC&amp;D</v>
      </c>
      <c r="F2393" s="274">
        <v>0</v>
      </c>
      <c r="G2393" s="274">
        <v>1.0829999999999999E-2</v>
      </c>
      <c r="H2393" s="274">
        <v>0</v>
      </c>
      <c r="I2393" s="274">
        <v>0.31966</v>
      </c>
      <c r="J2393" s="274">
        <v>0</v>
      </c>
      <c r="K2393" s="274">
        <v>0</v>
      </c>
      <c r="L2393" s="274">
        <v>0</v>
      </c>
      <c r="M2393" s="274">
        <v>0</v>
      </c>
      <c r="N2393" s="274">
        <v>0</v>
      </c>
      <c r="O2393" s="274">
        <v>0</v>
      </c>
      <c r="P2393" s="274">
        <v>0</v>
      </c>
      <c r="Q2393" s="274">
        <v>0</v>
      </c>
      <c r="R2393" s="274">
        <v>0</v>
      </c>
      <c r="S2393" s="274">
        <v>0</v>
      </c>
      <c r="T2393" s="274">
        <v>0.29006999999999999</v>
      </c>
      <c r="U2393" s="274">
        <v>0</v>
      </c>
      <c r="V2393" s="274">
        <v>0</v>
      </c>
      <c r="W2393" s="274">
        <v>4.0879999999999972E-2</v>
      </c>
      <c r="X2393" s="274">
        <v>0</v>
      </c>
      <c r="Y2393" s="274">
        <v>0</v>
      </c>
      <c r="Z2393" s="274">
        <v>0</v>
      </c>
      <c r="AA2393" s="274">
        <v>0</v>
      </c>
      <c r="AB2393" s="274">
        <v>0.15045</v>
      </c>
      <c r="AC2393" s="274">
        <v>7.0800000000000002E-2</v>
      </c>
      <c r="AD2393" s="274">
        <v>0.11731000000000003</v>
      </c>
      <c r="AE2393" s="274">
        <v>0</v>
      </c>
      <c r="AF2393" s="272">
        <f t="shared" si="151"/>
        <v>1</v>
      </c>
      <c r="AG2393" s="196">
        <f t="shared" si="148"/>
        <v>0.66950999999999994</v>
      </c>
    </row>
    <row r="2394" spans="1:33" s="23" customFormat="1" x14ac:dyDescent="0.25">
      <c r="A2394" s="1">
        <v>1982</v>
      </c>
      <c r="B2394" s="1" t="s">
        <v>23</v>
      </c>
      <c r="C2394" s="1" t="str">
        <f t="shared" si="149"/>
        <v>1982PE</v>
      </c>
      <c r="D2394" s="1" t="s">
        <v>56</v>
      </c>
      <c r="E2394" s="1" t="str">
        <f t="shared" si="150"/>
        <v>1982PEICI</v>
      </c>
      <c r="F2394" s="196">
        <v>6.5180000000000002E-2</v>
      </c>
      <c r="G2394" s="196">
        <v>0.21603999999999998</v>
      </c>
      <c r="H2394" s="196">
        <v>0</v>
      </c>
      <c r="I2394" s="196">
        <v>3.6339999999999997E-2</v>
      </c>
      <c r="J2394" s="196">
        <v>6.1879999999999998E-2</v>
      </c>
      <c r="K2394" s="196">
        <v>0</v>
      </c>
      <c r="L2394" s="196">
        <v>0</v>
      </c>
      <c r="M2394" s="196">
        <v>0</v>
      </c>
      <c r="N2394" s="196">
        <v>4.5380000000000004E-2</v>
      </c>
      <c r="O2394" s="196">
        <v>0</v>
      </c>
      <c r="P2394" s="196">
        <v>0.10408999999999996</v>
      </c>
      <c r="Q2394" s="196">
        <v>0</v>
      </c>
      <c r="R2394" s="196">
        <v>0</v>
      </c>
      <c r="S2394" s="196">
        <v>2.6280000000000001E-2</v>
      </c>
      <c r="T2394" s="196">
        <v>0</v>
      </c>
      <c r="U2394" s="196">
        <v>0.12734999999999999</v>
      </c>
      <c r="V2394" s="196">
        <v>0</v>
      </c>
      <c r="W2394" s="196">
        <v>0.22370999999999999</v>
      </c>
      <c r="X2394" s="196">
        <v>3.4189999999999998E-2</v>
      </c>
      <c r="Y2394" s="196">
        <v>0</v>
      </c>
      <c r="Z2394" s="196">
        <v>0</v>
      </c>
      <c r="AA2394" s="196">
        <v>1.7819999999999999E-2</v>
      </c>
      <c r="AB2394" s="196">
        <v>1.9519999999999999E-2</v>
      </c>
      <c r="AC2394" s="196">
        <v>9.1800000000000007E-3</v>
      </c>
      <c r="AD2394" s="196">
        <v>1.3040000000000001E-2</v>
      </c>
      <c r="AE2394" s="196">
        <v>0</v>
      </c>
      <c r="AF2394" s="272">
        <f t="shared" si="151"/>
        <v>0.99999999999999989</v>
      </c>
      <c r="AG2394" s="196">
        <f t="shared" si="148"/>
        <v>0.47109000000000001</v>
      </c>
    </row>
    <row r="2395" spans="1:33" s="23" customFormat="1" x14ac:dyDescent="0.25">
      <c r="A2395" s="1">
        <v>1982</v>
      </c>
      <c r="B2395" s="1" t="s">
        <v>23</v>
      </c>
      <c r="C2395" s="1" t="str">
        <f t="shared" si="149"/>
        <v>1982PE</v>
      </c>
      <c r="D2395" s="1" t="s">
        <v>58</v>
      </c>
      <c r="E2395" s="1" t="str">
        <f t="shared" si="150"/>
        <v>1982PEResidential</v>
      </c>
      <c r="F2395" s="196">
        <v>6.5180000000000002E-2</v>
      </c>
      <c r="G2395" s="196">
        <v>0.21603999999999998</v>
      </c>
      <c r="H2395" s="196">
        <v>0</v>
      </c>
      <c r="I2395" s="196">
        <v>3.6339999999999997E-2</v>
      </c>
      <c r="J2395" s="196">
        <v>6.1879999999999998E-2</v>
      </c>
      <c r="K2395" s="196">
        <v>0</v>
      </c>
      <c r="L2395" s="196">
        <v>0</v>
      </c>
      <c r="M2395" s="196">
        <v>0</v>
      </c>
      <c r="N2395" s="196">
        <v>4.5380000000000004E-2</v>
      </c>
      <c r="O2395" s="196">
        <v>0</v>
      </c>
      <c r="P2395" s="196">
        <v>0.10408999999999996</v>
      </c>
      <c r="Q2395" s="196">
        <v>0</v>
      </c>
      <c r="R2395" s="196">
        <v>0</v>
      </c>
      <c r="S2395" s="196">
        <v>2.6280000000000001E-2</v>
      </c>
      <c r="T2395" s="196">
        <v>0</v>
      </c>
      <c r="U2395" s="196">
        <v>0.12734999999999999</v>
      </c>
      <c r="V2395" s="196">
        <v>0</v>
      </c>
      <c r="W2395" s="196">
        <v>0.22370999999999999</v>
      </c>
      <c r="X2395" s="196">
        <v>3.4189999999999998E-2</v>
      </c>
      <c r="Y2395" s="197">
        <v>0</v>
      </c>
      <c r="Z2395" s="196">
        <v>0</v>
      </c>
      <c r="AA2395" s="196">
        <v>1.7819999999999999E-2</v>
      </c>
      <c r="AB2395" s="196">
        <v>1.9519999999999999E-2</v>
      </c>
      <c r="AC2395" s="196">
        <v>9.1800000000000007E-3</v>
      </c>
      <c r="AD2395" s="196">
        <v>1.3040000000000001E-2</v>
      </c>
      <c r="AE2395" s="196">
        <v>0</v>
      </c>
      <c r="AF2395" s="272">
        <f t="shared" si="151"/>
        <v>0.99999999999999989</v>
      </c>
      <c r="AG2395" s="196">
        <f t="shared" si="148"/>
        <v>0.47109000000000001</v>
      </c>
    </row>
    <row r="2396" spans="1:33" s="23" customFormat="1" x14ac:dyDescent="0.25">
      <c r="A2396" s="1">
        <v>1983</v>
      </c>
      <c r="B2396" s="1" t="s">
        <v>23</v>
      </c>
      <c r="C2396" s="1" t="str">
        <f t="shared" si="149"/>
        <v>1983PE</v>
      </c>
      <c r="D2396" s="1" t="s">
        <v>57</v>
      </c>
      <c r="E2396" s="1" t="str">
        <f t="shared" si="150"/>
        <v>1983PEC&amp;D</v>
      </c>
      <c r="F2396" s="274">
        <v>0</v>
      </c>
      <c r="G2396" s="274">
        <v>1.0829999999999999E-2</v>
      </c>
      <c r="H2396" s="274">
        <v>0</v>
      </c>
      <c r="I2396" s="274">
        <v>0.31966</v>
      </c>
      <c r="J2396" s="274">
        <v>0</v>
      </c>
      <c r="K2396" s="274">
        <v>0</v>
      </c>
      <c r="L2396" s="274">
        <v>0</v>
      </c>
      <c r="M2396" s="274">
        <v>0</v>
      </c>
      <c r="N2396" s="274">
        <v>0</v>
      </c>
      <c r="O2396" s="274">
        <v>0</v>
      </c>
      <c r="P2396" s="274">
        <v>0</v>
      </c>
      <c r="Q2396" s="274">
        <v>0</v>
      </c>
      <c r="R2396" s="274">
        <v>0</v>
      </c>
      <c r="S2396" s="274">
        <v>0</v>
      </c>
      <c r="T2396" s="274">
        <v>0.29006999999999999</v>
      </c>
      <c r="U2396" s="274">
        <v>0</v>
      </c>
      <c r="V2396" s="274">
        <v>0</v>
      </c>
      <c r="W2396" s="274">
        <v>4.0879999999999972E-2</v>
      </c>
      <c r="X2396" s="274">
        <v>0</v>
      </c>
      <c r="Y2396" s="274">
        <v>0</v>
      </c>
      <c r="Z2396" s="274">
        <v>0</v>
      </c>
      <c r="AA2396" s="274">
        <v>0</v>
      </c>
      <c r="AB2396" s="274">
        <v>0.15045</v>
      </c>
      <c r="AC2396" s="274">
        <v>7.0800000000000002E-2</v>
      </c>
      <c r="AD2396" s="274">
        <v>0.11731000000000003</v>
      </c>
      <c r="AE2396" s="274">
        <v>0</v>
      </c>
      <c r="AF2396" s="272">
        <f t="shared" si="151"/>
        <v>1</v>
      </c>
      <c r="AG2396" s="196">
        <f t="shared" si="148"/>
        <v>0.66950999999999994</v>
      </c>
    </row>
    <row r="2397" spans="1:33" s="23" customFormat="1" x14ac:dyDescent="0.25">
      <c r="A2397" s="1">
        <v>1983</v>
      </c>
      <c r="B2397" s="1" t="s">
        <v>23</v>
      </c>
      <c r="C2397" s="1" t="str">
        <f t="shared" si="149"/>
        <v>1983PE</v>
      </c>
      <c r="D2397" s="1" t="s">
        <v>56</v>
      </c>
      <c r="E2397" s="1" t="str">
        <f t="shared" si="150"/>
        <v>1983PEICI</v>
      </c>
      <c r="F2397" s="196">
        <v>6.5180000000000002E-2</v>
      </c>
      <c r="G2397" s="196">
        <v>0.21603999999999998</v>
      </c>
      <c r="H2397" s="196">
        <v>0</v>
      </c>
      <c r="I2397" s="196">
        <v>3.6339999999999997E-2</v>
      </c>
      <c r="J2397" s="196">
        <v>6.1879999999999998E-2</v>
      </c>
      <c r="K2397" s="196">
        <v>0</v>
      </c>
      <c r="L2397" s="196">
        <v>0</v>
      </c>
      <c r="M2397" s="196">
        <v>0</v>
      </c>
      <c r="N2397" s="196">
        <v>4.5380000000000004E-2</v>
      </c>
      <c r="O2397" s="196">
        <v>0</v>
      </c>
      <c r="P2397" s="196">
        <v>0.10408999999999996</v>
      </c>
      <c r="Q2397" s="196">
        <v>0</v>
      </c>
      <c r="R2397" s="196">
        <v>0</v>
      </c>
      <c r="S2397" s="196">
        <v>2.6280000000000001E-2</v>
      </c>
      <c r="T2397" s="196">
        <v>0</v>
      </c>
      <c r="U2397" s="196">
        <v>0.12734999999999999</v>
      </c>
      <c r="V2397" s="196">
        <v>0</v>
      </c>
      <c r="W2397" s="196">
        <v>0.22370999999999999</v>
      </c>
      <c r="X2397" s="196">
        <v>3.4189999999999998E-2</v>
      </c>
      <c r="Y2397" s="196">
        <v>0</v>
      </c>
      <c r="Z2397" s="196">
        <v>0</v>
      </c>
      <c r="AA2397" s="196">
        <v>1.7819999999999999E-2</v>
      </c>
      <c r="AB2397" s="196">
        <v>1.9519999999999999E-2</v>
      </c>
      <c r="AC2397" s="196">
        <v>9.1800000000000007E-3</v>
      </c>
      <c r="AD2397" s="196">
        <v>1.3040000000000001E-2</v>
      </c>
      <c r="AE2397" s="196">
        <v>0</v>
      </c>
      <c r="AF2397" s="272">
        <f t="shared" si="151"/>
        <v>0.99999999999999989</v>
      </c>
      <c r="AG2397" s="196">
        <f t="shared" si="148"/>
        <v>0.47109000000000001</v>
      </c>
    </row>
    <row r="2398" spans="1:33" s="23" customFormat="1" x14ac:dyDescent="0.25">
      <c r="A2398" s="1">
        <v>1983</v>
      </c>
      <c r="B2398" s="1" t="s">
        <v>23</v>
      </c>
      <c r="C2398" s="1" t="str">
        <f t="shared" si="149"/>
        <v>1983PE</v>
      </c>
      <c r="D2398" s="1" t="s">
        <v>58</v>
      </c>
      <c r="E2398" s="1" t="str">
        <f t="shared" si="150"/>
        <v>1983PEResidential</v>
      </c>
      <c r="F2398" s="196">
        <v>6.5180000000000002E-2</v>
      </c>
      <c r="G2398" s="196">
        <v>0.21603999999999998</v>
      </c>
      <c r="H2398" s="196">
        <v>0</v>
      </c>
      <c r="I2398" s="196">
        <v>3.6339999999999997E-2</v>
      </c>
      <c r="J2398" s="196">
        <v>6.1879999999999998E-2</v>
      </c>
      <c r="K2398" s="196">
        <v>0</v>
      </c>
      <c r="L2398" s="196">
        <v>0</v>
      </c>
      <c r="M2398" s="196">
        <v>0</v>
      </c>
      <c r="N2398" s="196">
        <v>4.5380000000000004E-2</v>
      </c>
      <c r="O2398" s="196">
        <v>0</v>
      </c>
      <c r="P2398" s="196">
        <v>0.10408999999999996</v>
      </c>
      <c r="Q2398" s="196">
        <v>0</v>
      </c>
      <c r="R2398" s="196">
        <v>0</v>
      </c>
      <c r="S2398" s="196">
        <v>2.6280000000000001E-2</v>
      </c>
      <c r="T2398" s="196">
        <v>0</v>
      </c>
      <c r="U2398" s="196">
        <v>0.12734999999999999</v>
      </c>
      <c r="V2398" s="196">
        <v>0</v>
      </c>
      <c r="W2398" s="196">
        <v>0.22370999999999999</v>
      </c>
      <c r="X2398" s="196">
        <v>3.4189999999999998E-2</v>
      </c>
      <c r="Y2398" s="197">
        <v>0</v>
      </c>
      <c r="Z2398" s="196">
        <v>0</v>
      </c>
      <c r="AA2398" s="196">
        <v>1.7819999999999999E-2</v>
      </c>
      <c r="AB2398" s="196">
        <v>1.9519999999999999E-2</v>
      </c>
      <c r="AC2398" s="196">
        <v>9.1800000000000007E-3</v>
      </c>
      <c r="AD2398" s="196">
        <v>1.3040000000000001E-2</v>
      </c>
      <c r="AE2398" s="196">
        <v>0</v>
      </c>
      <c r="AF2398" s="272">
        <f t="shared" si="151"/>
        <v>0.99999999999999989</v>
      </c>
      <c r="AG2398" s="196">
        <f t="shared" si="148"/>
        <v>0.47109000000000001</v>
      </c>
    </row>
    <row r="2399" spans="1:33" s="23" customFormat="1" x14ac:dyDescent="0.25">
      <c r="A2399" s="1">
        <v>1984</v>
      </c>
      <c r="B2399" s="1" t="s">
        <v>23</v>
      </c>
      <c r="C2399" s="1" t="str">
        <f t="shared" si="149"/>
        <v>1984PE</v>
      </c>
      <c r="D2399" s="1" t="s">
        <v>57</v>
      </c>
      <c r="E2399" s="1" t="str">
        <f t="shared" si="150"/>
        <v>1984PEC&amp;D</v>
      </c>
      <c r="F2399" s="274">
        <v>0</v>
      </c>
      <c r="G2399" s="274">
        <v>1.0829999999999999E-2</v>
      </c>
      <c r="H2399" s="274">
        <v>0</v>
      </c>
      <c r="I2399" s="274">
        <v>0.31966</v>
      </c>
      <c r="J2399" s="274">
        <v>0</v>
      </c>
      <c r="K2399" s="274">
        <v>0</v>
      </c>
      <c r="L2399" s="274">
        <v>0</v>
      </c>
      <c r="M2399" s="274">
        <v>0</v>
      </c>
      <c r="N2399" s="274">
        <v>0</v>
      </c>
      <c r="O2399" s="274">
        <v>0</v>
      </c>
      <c r="P2399" s="274">
        <v>0</v>
      </c>
      <c r="Q2399" s="274">
        <v>0</v>
      </c>
      <c r="R2399" s="274">
        <v>0</v>
      </c>
      <c r="S2399" s="274">
        <v>0</v>
      </c>
      <c r="T2399" s="274">
        <v>0.29006999999999999</v>
      </c>
      <c r="U2399" s="274">
        <v>0</v>
      </c>
      <c r="V2399" s="274">
        <v>0</v>
      </c>
      <c r="W2399" s="274">
        <v>4.0879999999999972E-2</v>
      </c>
      <c r="X2399" s="274">
        <v>0</v>
      </c>
      <c r="Y2399" s="274">
        <v>0</v>
      </c>
      <c r="Z2399" s="274">
        <v>0</v>
      </c>
      <c r="AA2399" s="274">
        <v>0</v>
      </c>
      <c r="AB2399" s="274">
        <v>0.15045</v>
      </c>
      <c r="AC2399" s="274">
        <v>7.0800000000000002E-2</v>
      </c>
      <c r="AD2399" s="274">
        <v>0.11731000000000003</v>
      </c>
      <c r="AE2399" s="274">
        <v>0</v>
      </c>
      <c r="AF2399" s="272">
        <f t="shared" si="151"/>
        <v>1</v>
      </c>
      <c r="AG2399" s="196">
        <f t="shared" si="148"/>
        <v>0.66950999999999994</v>
      </c>
    </row>
    <row r="2400" spans="1:33" s="23" customFormat="1" x14ac:dyDescent="0.25">
      <c r="A2400" s="1">
        <v>1984</v>
      </c>
      <c r="B2400" s="1" t="s">
        <v>23</v>
      </c>
      <c r="C2400" s="1" t="str">
        <f t="shared" si="149"/>
        <v>1984PE</v>
      </c>
      <c r="D2400" s="1" t="s">
        <v>56</v>
      </c>
      <c r="E2400" s="1" t="str">
        <f t="shared" si="150"/>
        <v>1984PEICI</v>
      </c>
      <c r="F2400" s="196">
        <v>6.5180000000000002E-2</v>
      </c>
      <c r="G2400" s="196">
        <v>0.21603999999999998</v>
      </c>
      <c r="H2400" s="196">
        <v>0</v>
      </c>
      <c r="I2400" s="196">
        <v>3.6339999999999997E-2</v>
      </c>
      <c r="J2400" s="196">
        <v>6.1879999999999998E-2</v>
      </c>
      <c r="K2400" s="196">
        <v>0</v>
      </c>
      <c r="L2400" s="196">
        <v>0</v>
      </c>
      <c r="M2400" s="196">
        <v>0</v>
      </c>
      <c r="N2400" s="196">
        <v>4.5380000000000004E-2</v>
      </c>
      <c r="O2400" s="196">
        <v>0</v>
      </c>
      <c r="P2400" s="196">
        <v>0.10408999999999996</v>
      </c>
      <c r="Q2400" s="196">
        <v>0</v>
      </c>
      <c r="R2400" s="196">
        <v>0</v>
      </c>
      <c r="S2400" s="196">
        <v>2.6280000000000001E-2</v>
      </c>
      <c r="T2400" s="196">
        <v>0</v>
      </c>
      <c r="U2400" s="196">
        <v>0.12734999999999999</v>
      </c>
      <c r="V2400" s="196">
        <v>0</v>
      </c>
      <c r="W2400" s="196">
        <v>0.22370999999999999</v>
      </c>
      <c r="X2400" s="196">
        <v>3.4189999999999998E-2</v>
      </c>
      <c r="Y2400" s="196">
        <v>0</v>
      </c>
      <c r="Z2400" s="196">
        <v>0</v>
      </c>
      <c r="AA2400" s="196">
        <v>1.7819999999999999E-2</v>
      </c>
      <c r="AB2400" s="196">
        <v>1.9519999999999999E-2</v>
      </c>
      <c r="AC2400" s="196">
        <v>9.1800000000000007E-3</v>
      </c>
      <c r="AD2400" s="196">
        <v>1.3040000000000001E-2</v>
      </c>
      <c r="AE2400" s="196">
        <v>0</v>
      </c>
      <c r="AF2400" s="272">
        <f t="shared" si="151"/>
        <v>0.99999999999999989</v>
      </c>
      <c r="AG2400" s="196">
        <f t="shared" si="148"/>
        <v>0.47109000000000001</v>
      </c>
    </row>
    <row r="2401" spans="1:33" s="23" customFormat="1" x14ac:dyDescent="0.25">
      <c r="A2401" s="1">
        <v>1984</v>
      </c>
      <c r="B2401" s="1" t="s">
        <v>23</v>
      </c>
      <c r="C2401" s="1" t="str">
        <f t="shared" si="149"/>
        <v>1984PE</v>
      </c>
      <c r="D2401" s="1" t="s">
        <v>58</v>
      </c>
      <c r="E2401" s="1" t="str">
        <f t="shared" si="150"/>
        <v>1984PEResidential</v>
      </c>
      <c r="F2401" s="196">
        <v>6.5180000000000002E-2</v>
      </c>
      <c r="G2401" s="196">
        <v>0.21603999999999998</v>
      </c>
      <c r="H2401" s="196">
        <v>0</v>
      </c>
      <c r="I2401" s="196">
        <v>3.6339999999999997E-2</v>
      </c>
      <c r="J2401" s="196">
        <v>6.1879999999999998E-2</v>
      </c>
      <c r="K2401" s="196">
        <v>0</v>
      </c>
      <c r="L2401" s="196">
        <v>0</v>
      </c>
      <c r="M2401" s="196">
        <v>0</v>
      </c>
      <c r="N2401" s="196">
        <v>4.5380000000000004E-2</v>
      </c>
      <c r="O2401" s="196">
        <v>0</v>
      </c>
      <c r="P2401" s="196">
        <v>0.10408999999999996</v>
      </c>
      <c r="Q2401" s="196">
        <v>0</v>
      </c>
      <c r="R2401" s="196">
        <v>0</v>
      </c>
      <c r="S2401" s="196">
        <v>2.6280000000000001E-2</v>
      </c>
      <c r="T2401" s="196">
        <v>0</v>
      </c>
      <c r="U2401" s="196">
        <v>0.12734999999999999</v>
      </c>
      <c r="V2401" s="196">
        <v>0</v>
      </c>
      <c r="W2401" s="196">
        <v>0.22370999999999999</v>
      </c>
      <c r="X2401" s="196">
        <v>3.4189999999999998E-2</v>
      </c>
      <c r="Y2401" s="197">
        <v>0</v>
      </c>
      <c r="Z2401" s="196">
        <v>0</v>
      </c>
      <c r="AA2401" s="196">
        <v>1.7819999999999999E-2</v>
      </c>
      <c r="AB2401" s="196">
        <v>1.9519999999999999E-2</v>
      </c>
      <c r="AC2401" s="196">
        <v>9.1800000000000007E-3</v>
      </c>
      <c r="AD2401" s="196">
        <v>1.3040000000000001E-2</v>
      </c>
      <c r="AE2401" s="196">
        <v>0</v>
      </c>
      <c r="AF2401" s="272">
        <f t="shared" si="151"/>
        <v>0.99999999999999989</v>
      </c>
      <c r="AG2401" s="196">
        <f t="shared" si="148"/>
        <v>0.47109000000000001</v>
      </c>
    </row>
    <row r="2402" spans="1:33" s="23" customFormat="1" x14ac:dyDescent="0.25">
      <c r="A2402" s="1">
        <v>1985</v>
      </c>
      <c r="B2402" s="1" t="s">
        <v>23</v>
      </c>
      <c r="C2402" s="1" t="str">
        <f t="shared" si="149"/>
        <v>1985PE</v>
      </c>
      <c r="D2402" s="1" t="s">
        <v>57</v>
      </c>
      <c r="E2402" s="1" t="str">
        <f t="shared" si="150"/>
        <v>1985PEC&amp;D</v>
      </c>
      <c r="F2402" s="274">
        <v>0</v>
      </c>
      <c r="G2402" s="274">
        <v>1.0829999999999999E-2</v>
      </c>
      <c r="H2402" s="274">
        <v>0</v>
      </c>
      <c r="I2402" s="274">
        <v>0.31966</v>
      </c>
      <c r="J2402" s="274">
        <v>0</v>
      </c>
      <c r="K2402" s="274">
        <v>0</v>
      </c>
      <c r="L2402" s="274">
        <v>0</v>
      </c>
      <c r="M2402" s="274">
        <v>0</v>
      </c>
      <c r="N2402" s="274">
        <v>0</v>
      </c>
      <c r="O2402" s="274">
        <v>0</v>
      </c>
      <c r="P2402" s="274">
        <v>0</v>
      </c>
      <c r="Q2402" s="274">
        <v>0</v>
      </c>
      <c r="R2402" s="274">
        <v>0</v>
      </c>
      <c r="S2402" s="274">
        <v>0</v>
      </c>
      <c r="T2402" s="274">
        <v>0.29006999999999999</v>
      </c>
      <c r="U2402" s="274">
        <v>0</v>
      </c>
      <c r="V2402" s="274">
        <v>0</v>
      </c>
      <c r="W2402" s="274">
        <v>4.0879999999999972E-2</v>
      </c>
      <c r="X2402" s="274">
        <v>0</v>
      </c>
      <c r="Y2402" s="274">
        <v>0</v>
      </c>
      <c r="Z2402" s="274">
        <v>0</v>
      </c>
      <c r="AA2402" s="274">
        <v>0</v>
      </c>
      <c r="AB2402" s="274">
        <v>0.15045</v>
      </c>
      <c r="AC2402" s="274">
        <v>7.0800000000000002E-2</v>
      </c>
      <c r="AD2402" s="274">
        <v>0.11731000000000003</v>
      </c>
      <c r="AE2402" s="274">
        <v>0</v>
      </c>
      <c r="AF2402" s="272">
        <f t="shared" si="151"/>
        <v>1</v>
      </c>
      <c r="AG2402" s="196">
        <f t="shared" si="148"/>
        <v>0.66950999999999994</v>
      </c>
    </row>
    <row r="2403" spans="1:33" s="23" customFormat="1" x14ac:dyDescent="0.25">
      <c r="A2403" s="1">
        <v>1985</v>
      </c>
      <c r="B2403" s="1" t="s">
        <v>23</v>
      </c>
      <c r="C2403" s="1" t="str">
        <f t="shared" si="149"/>
        <v>1985PE</v>
      </c>
      <c r="D2403" s="1" t="s">
        <v>56</v>
      </c>
      <c r="E2403" s="1" t="str">
        <f t="shared" si="150"/>
        <v>1985PEICI</v>
      </c>
      <c r="F2403" s="196">
        <v>6.5180000000000002E-2</v>
      </c>
      <c r="G2403" s="196">
        <v>0.21603999999999998</v>
      </c>
      <c r="H2403" s="196">
        <v>0</v>
      </c>
      <c r="I2403" s="196">
        <v>3.6339999999999997E-2</v>
      </c>
      <c r="J2403" s="196">
        <v>6.1879999999999998E-2</v>
      </c>
      <c r="K2403" s="196">
        <v>0</v>
      </c>
      <c r="L2403" s="196">
        <v>0</v>
      </c>
      <c r="M2403" s="196">
        <v>0</v>
      </c>
      <c r="N2403" s="196">
        <v>4.5380000000000004E-2</v>
      </c>
      <c r="O2403" s="196">
        <v>0</v>
      </c>
      <c r="P2403" s="196">
        <v>0.10408999999999996</v>
      </c>
      <c r="Q2403" s="196">
        <v>0</v>
      </c>
      <c r="R2403" s="196">
        <v>0</v>
      </c>
      <c r="S2403" s="196">
        <v>2.6280000000000001E-2</v>
      </c>
      <c r="T2403" s="196">
        <v>0</v>
      </c>
      <c r="U2403" s="196">
        <v>0.12734999999999999</v>
      </c>
      <c r="V2403" s="196">
        <v>0</v>
      </c>
      <c r="W2403" s="196">
        <v>0.22370999999999999</v>
      </c>
      <c r="X2403" s="196">
        <v>3.4189999999999998E-2</v>
      </c>
      <c r="Y2403" s="196">
        <v>0</v>
      </c>
      <c r="Z2403" s="196">
        <v>0</v>
      </c>
      <c r="AA2403" s="196">
        <v>1.7819999999999999E-2</v>
      </c>
      <c r="AB2403" s="196">
        <v>1.9519999999999999E-2</v>
      </c>
      <c r="AC2403" s="196">
        <v>9.1800000000000007E-3</v>
      </c>
      <c r="AD2403" s="196">
        <v>1.3040000000000001E-2</v>
      </c>
      <c r="AE2403" s="196">
        <v>0</v>
      </c>
      <c r="AF2403" s="272">
        <f t="shared" si="151"/>
        <v>0.99999999999999989</v>
      </c>
      <c r="AG2403" s="196">
        <f t="shared" si="148"/>
        <v>0.47109000000000001</v>
      </c>
    </row>
    <row r="2404" spans="1:33" s="23" customFormat="1" x14ac:dyDescent="0.25">
      <c r="A2404" s="1">
        <v>1985</v>
      </c>
      <c r="B2404" s="1" t="s">
        <v>23</v>
      </c>
      <c r="C2404" s="1" t="str">
        <f t="shared" si="149"/>
        <v>1985PE</v>
      </c>
      <c r="D2404" s="1" t="s">
        <v>58</v>
      </c>
      <c r="E2404" s="1" t="str">
        <f t="shared" si="150"/>
        <v>1985PEResidential</v>
      </c>
      <c r="F2404" s="196">
        <v>6.5180000000000002E-2</v>
      </c>
      <c r="G2404" s="196">
        <v>0.21603999999999998</v>
      </c>
      <c r="H2404" s="196">
        <v>0</v>
      </c>
      <c r="I2404" s="196">
        <v>3.6339999999999997E-2</v>
      </c>
      <c r="J2404" s="196">
        <v>6.1879999999999998E-2</v>
      </c>
      <c r="K2404" s="196">
        <v>0</v>
      </c>
      <c r="L2404" s="196">
        <v>0</v>
      </c>
      <c r="M2404" s="196">
        <v>0</v>
      </c>
      <c r="N2404" s="196">
        <v>4.5380000000000004E-2</v>
      </c>
      <c r="O2404" s="196">
        <v>0</v>
      </c>
      <c r="P2404" s="196">
        <v>0.10408999999999996</v>
      </c>
      <c r="Q2404" s="196">
        <v>0</v>
      </c>
      <c r="R2404" s="196">
        <v>0</v>
      </c>
      <c r="S2404" s="196">
        <v>2.6280000000000001E-2</v>
      </c>
      <c r="T2404" s="196">
        <v>0</v>
      </c>
      <c r="U2404" s="196">
        <v>0.12734999999999999</v>
      </c>
      <c r="V2404" s="196">
        <v>0</v>
      </c>
      <c r="W2404" s="196">
        <v>0.22370999999999999</v>
      </c>
      <c r="X2404" s="196">
        <v>3.4189999999999998E-2</v>
      </c>
      <c r="Y2404" s="197">
        <v>0</v>
      </c>
      <c r="Z2404" s="196">
        <v>0</v>
      </c>
      <c r="AA2404" s="196">
        <v>1.7819999999999999E-2</v>
      </c>
      <c r="AB2404" s="196">
        <v>1.9519999999999999E-2</v>
      </c>
      <c r="AC2404" s="196">
        <v>9.1800000000000007E-3</v>
      </c>
      <c r="AD2404" s="196">
        <v>1.3040000000000001E-2</v>
      </c>
      <c r="AE2404" s="196">
        <v>0</v>
      </c>
      <c r="AF2404" s="272">
        <f t="shared" si="151"/>
        <v>0.99999999999999989</v>
      </c>
      <c r="AG2404" s="196">
        <f t="shared" si="148"/>
        <v>0.47109000000000001</v>
      </c>
    </row>
    <row r="2405" spans="1:33" s="23" customFormat="1" x14ac:dyDescent="0.25">
      <c r="A2405" s="1">
        <v>1986</v>
      </c>
      <c r="B2405" s="1" t="s">
        <v>23</v>
      </c>
      <c r="C2405" s="1" t="str">
        <f t="shared" si="149"/>
        <v>1986PE</v>
      </c>
      <c r="D2405" s="1" t="s">
        <v>57</v>
      </c>
      <c r="E2405" s="1" t="str">
        <f t="shared" si="150"/>
        <v>1986PEC&amp;D</v>
      </c>
      <c r="F2405" s="274">
        <v>0</v>
      </c>
      <c r="G2405" s="274">
        <v>1.0829999999999999E-2</v>
      </c>
      <c r="H2405" s="274">
        <v>0</v>
      </c>
      <c r="I2405" s="274">
        <v>0.31966</v>
      </c>
      <c r="J2405" s="274">
        <v>0</v>
      </c>
      <c r="K2405" s="274">
        <v>0</v>
      </c>
      <c r="L2405" s="274">
        <v>0</v>
      </c>
      <c r="M2405" s="274">
        <v>0</v>
      </c>
      <c r="N2405" s="274">
        <v>0</v>
      </c>
      <c r="O2405" s="274">
        <v>0</v>
      </c>
      <c r="P2405" s="274">
        <v>0</v>
      </c>
      <c r="Q2405" s="274">
        <v>0</v>
      </c>
      <c r="R2405" s="274">
        <v>0</v>
      </c>
      <c r="S2405" s="274">
        <v>0</v>
      </c>
      <c r="T2405" s="274">
        <v>0.29006999999999999</v>
      </c>
      <c r="U2405" s="274">
        <v>0</v>
      </c>
      <c r="V2405" s="274">
        <v>0</v>
      </c>
      <c r="W2405" s="274">
        <v>4.0879999999999972E-2</v>
      </c>
      <c r="X2405" s="274">
        <v>0</v>
      </c>
      <c r="Y2405" s="274">
        <v>0</v>
      </c>
      <c r="Z2405" s="274">
        <v>0</v>
      </c>
      <c r="AA2405" s="274">
        <v>0</v>
      </c>
      <c r="AB2405" s="274">
        <v>0.15045</v>
      </c>
      <c r="AC2405" s="274">
        <v>7.0800000000000002E-2</v>
      </c>
      <c r="AD2405" s="274">
        <v>0.11731000000000003</v>
      </c>
      <c r="AE2405" s="274">
        <v>0</v>
      </c>
      <c r="AF2405" s="272">
        <f t="shared" si="151"/>
        <v>1</v>
      </c>
      <c r="AG2405" s="196">
        <f t="shared" si="148"/>
        <v>0.66950999999999994</v>
      </c>
    </row>
    <row r="2406" spans="1:33" s="23" customFormat="1" x14ac:dyDescent="0.25">
      <c r="A2406" s="1">
        <v>1986</v>
      </c>
      <c r="B2406" s="1" t="s">
        <v>23</v>
      </c>
      <c r="C2406" s="1" t="str">
        <f t="shared" si="149"/>
        <v>1986PE</v>
      </c>
      <c r="D2406" s="1" t="s">
        <v>56</v>
      </c>
      <c r="E2406" s="1" t="str">
        <f t="shared" si="150"/>
        <v>1986PEICI</v>
      </c>
      <c r="F2406" s="196">
        <v>6.5180000000000002E-2</v>
      </c>
      <c r="G2406" s="196">
        <v>0.21603999999999998</v>
      </c>
      <c r="H2406" s="196">
        <v>0</v>
      </c>
      <c r="I2406" s="196">
        <v>3.6339999999999997E-2</v>
      </c>
      <c r="J2406" s="196">
        <v>6.1879999999999998E-2</v>
      </c>
      <c r="K2406" s="196">
        <v>0</v>
      </c>
      <c r="L2406" s="196">
        <v>0</v>
      </c>
      <c r="M2406" s="196">
        <v>0</v>
      </c>
      <c r="N2406" s="196">
        <v>4.5380000000000004E-2</v>
      </c>
      <c r="O2406" s="196">
        <v>0</v>
      </c>
      <c r="P2406" s="196">
        <v>0.10408999999999996</v>
      </c>
      <c r="Q2406" s="196">
        <v>0</v>
      </c>
      <c r="R2406" s="196">
        <v>0</v>
      </c>
      <c r="S2406" s="196">
        <v>2.6280000000000001E-2</v>
      </c>
      <c r="T2406" s="196">
        <v>0</v>
      </c>
      <c r="U2406" s="196">
        <v>0.12734999999999999</v>
      </c>
      <c r="V2406" s="196">
        <v>0</v>
      </c>
      <c r="W2406" s="196">
        <v>0.22370999999999999</v>
      </c>
      <c r="X2406" s="196">
        <v>3.4189999999999998E-2</v>
      </c>
      <c r="Y2406" s="196">
        <v>0</v>
      </c>
      <c r="Z2406" s="196">
        <v>0</v>
      </c>
      <c r="AA2406" s="196">
        <v>1.7819999999999999E-2</v>
      </c>
      <c r="AB2406" s="196">
        <v>1.9519999999999999E-2</v>
      </c>
      <c r="AC2406" s="196">
        <v>9.1800000000000007E-3</v>
      </c>
      <c r="AD2406" s="196">
        <v>1.3040000000000001E-2</v>
      </c>
      <c r="AE2406" s="196">
        <v>0</v>
      </c>
      <c r="AF2406" s="272">
        <f t="shared" si="151"/>
        <v>0.99999999999999989</v>
      </c>
      <c r="AG2406" s="196">
        <f t="shared" ref="AG2406:AG2469" si="152">SUM(S2406:AE2406)</f>
        <v>0.47109000000000001</v>
      </c>
    </row>
    <row r="2407" spans="1:33" s="23" customFormat="1" x14ac:dyDescent="0.25">
      <c r="A2407" s="1">
        <v>1986</v>
      </c>
      <c r="B2407" s="1" t="s">
        <v>23</v>
      </c>
      <c r="C2407" s="1" t="str">
        <f t="shared" si="149"/>
        <v>1986PE</v>
      </c>
      <c r="D2407" s="1" t="s">
        <v>58</v>
      </c>
      <c r="E2407" s="1" t="str">
        <f t="shared" si="150"/>
        <v>1986PEResidential</v>
      </c>
      <c r="F2407" s="196">
        <v>6.5180000000000002E-2</v>
      </c>
      <c r="G2407" s="196">
        <v>0.21603999999999998</v>
      </c>
      <c r="H2407" s="196">
        <v>0</v>
      </c>
      <c r="I2407" s="196">
        <v>3.6339999999999997E-2</v>
      </c>
      <c r="J2407" s="196">
        <v>6.1879999999999998E-2</v>
      </c>
      <c r="K2407" s="196">
        <v>0</v>
      </c>
      <c r="L2407" s="196">
        <v>0</v>
      </c>
      <c r="M2407" s="196">
        <v>0</v>
      </c>
      <c r="N2407" s="196">
        <v>4.5380000000000004E-2</v>
      </c>
      <c r="O2407" s="196">
        <v>0</v>
      </c>
      <c r="P2407" s="196">
        <v>0.10408999999999996</v>
      </c>
      <c r="Q2407" s="196">
        <v>0</v>
      </c>
      <c r="R2407" s="196">
        <v>0</v>
      </c>
      <c r="S2407" s="196">
        <v>2.6280000000000001E-2</v>
      </c>
      <c r="T2407" s="196">
        <v>0</v>
      </c>
      <c r="U2407" s="196">
        <v>0.12734999999999999</v>
      </c>
      <c r="V2407" s="196">
        <v>0</v>
      </c>
      <c r="W2407" s="196">
        <v>0.22370999999999999</v>
      </c>
      <c r="X2407" s="196">
        <v>3.4189999999999998E-2</v>
      </c>
      <c r="Y2407" s="197">
        <v>0</v>
      </c>
      <c r="Z2407" s="196">
        <v>0</v>
      </c>
      <c r="AA2407" s="196">
        <v>1.7819999999999999E-2</v>
      </c>
      <c r="AB2407" s="196">
        <v>1.9519999999999999E-2</v>
      </c>
      <c r="AC2407" s="196">
        <v>9.1800000000000007E-3</v>
      </c>
      <c r="AD2407" s="196">
        <v>1.3040000000000001E-2</v>
      </c>
      <c r="AE2407" s="196">
        <v>0</v>
      </c>
      <c r="AF2407" s="272">
        <f t="shared" si="151"/>
        <v>0.99999999999999989</v>
      </c>
      <c r="AG2407" s="196">
        <f t="shared" si="152"/>
        <v>0.47109000000000001</v>
      </c>
    </row>
    <row r="2408" spans="1:33" s="23" customFormat="1" x14ac:dyDescent="0.25">
      <c r="A2408" s="1">
        <v>1987</v>
      </c>
      <c r="B2408" s="1" t="s">
        <v>23</v>
      </c>
      <c r="C2408" s="1" t="str">
        <f t="shared" si="149"/>
        <v>1987PE</v>
      </c>
      <c r="D2408" s="1" t="s">
        <v>57</v>
      </c>
      <c r="E2408" s="1" t="str">
        <f t="shared" si="150"/>
        <v>1987PEC&amp;D</v>
      </c>
      <c r="F2408" s="274">
        <v>0</v>
      </c>
      <c r="G2408" s="274">
        <v>1.0829999999999999E-2</v>
      </c>
      <c r="H2408" s="274">
        <v>0</v>
      </c>
      <c r="I2408" s="274">
        <v>0.31966</v>
      </c>
      <c r="J2408" s="274">
        <v>0</v>
      </c>
      <c r="K2408" s="274">
        <v>0</v>
      </c>
      <c r="L2408" s="274">
        <v>0</v>
      </c>
      <c r="M2408" s="274">
        <v>0</v>
      </c>
      <c r="N2408" s="274">
        <v>0</v>
      </c>
      <c r="O2408" s="274">
        <v>0</v>
      </c>
      <c r="P2408" s="274">
        <v>0</v>
      </c>
      <c r="Q2408" s="274">
        <v>0</v>
      </c>
      <c r="R2408" s="274">
        <v>0</v>
      </c>
      <c r="S2408" s="274">
        <v>0</v>
      </c>
      <c r="T2408" s="274">
        <v>0.29006999999999999</v>
      </c>
      <c r="U2408" s="274">
        <v>0</v>
      </c>
      <c r="V2408" s="274">
        <v>0</v>
      </c>
      <c r="W2408" s="274">
        <v>4.0879999999999972E-2</v>
      </c>
      <c r="X2408" s="274">
        <v>0</v>
      </c>
      <c r="Y2408" s="274">
        <v>0</v>
      </c>
      <c r="Z2408" s="274">
        <v>0</v>
      </c>
      <c r="AA2408" s="274">
        <v>0</v>
      </c>
      <c r="AB2408" s="274">
        <v>0.15045</v>
      </c>
      <c r="AC2408" s="274">
        <v>7.0800000000000002E-2</v>
      </c>
      <c r="AD2408" s="274">
        <v>0.11731000000000003</v>
      </c>
      <c r="AE2408" s="274">
        <v>0</v>
      </c>
      <c r="AF2408" s="272">
        <f t="shared" si="151"/>
        <v>1</v>
      </c>
      <c r="AG2408" s="196">
        <f t="shared" si="152"/>
        <v>0.66950999999999994</v>
      </c>
    </row>
    <row r="2409" spans="1:33" s="23" customFormat="1" x14ac:dyDescent="0.25">
      <c r="A2409" s="1">
        <v>1987</v>
      </c>
      <c r="B2409" s="1" t="s">
        <v>23</v>
      </c>
      <c r="C2409" s="1" t="str">
        <f t="shared" si="149"/>
        <v>1987PE</v>
      </c>
      <c r="D2409" s="1" t="s">
        <v>56</v>
      </c>
      <c r="E2409" s="1" t="str">
        <f t="shared" si="150"/>
        <v>1987PEICI</v>
      </c>
      <c r="F2409" s="196">
        <v>6.5180000000000002E-2</v>
      </c>
      <c r="G2409" s="196">
        <v>0.21603999999999998</v>
      </c>
      <c r="H2409" s="196">
        <v>0</v>
      </c>
      <c r="I2409" s="196">
        <v>3.6339999999999997E-2</v>
      </c>
      <c r="J2409" s="196">
        <v>6.1879999999999998E-2</v>
      </c>
      <c r="K2409" s="196">
        <v>0</v>
      </c>
      <c r="L2409" s="196">
        <v>0</v>
      </c>
      <c r="M2409" s="196">
        <v>0</v>
      </c>
      <c r="N2409" s="196">
        <v>4.5380000000000004E-2</v>
      </c>
      <c r="O2409" s="196">
        <v>0</v>
      </c>
      <c r="P2409" s="196">
        <v>0.10408999999999996</v>
      </c>
      <c r="Q2409" s="196">
        <v>0</v>
      </c>
      <c r="R2409" s="196">
        <v>0</v>
      </c>
      <c r="S2409" s="196">
        <v>2.6280000000000001E-2</v>
      </c>
      <c r="T2409" s="196">
        <v>0</v>
      </c>
      <c r="U2409" s="196">
        <v>0.12734999999999999</v>
      </c>
      <c r="V2409" s="196">
        <v>0</v>
      </c>
      <c r="W2409" s="196">
        <v>0.22370999999999999</v>
      </c>
      <c r="X2409" s="196">
        <v>3.4189999999999998E-2</v>
      </c>
      <c r="Y2409" s="196">
        <v>0</v>
      </c>
      <c r="Z2409" s="196">
        <v>0</v>
      </c>
      <c r="AA2409" s="196">
        <v>1.7819999999999999E-2</v>
      </c>
      <c r="AB2409" s="196">
        <v>1.9519999999999999E-2</v>
      </c>
      <c r="AC2409" s="196">
        <v>9.1800000000000007E-3</v>
      </c>
      <c r="AD2409" s="196">
        <v>1.3040000000000001E-2</v>
      </c>
      <c r="AE2409" s="196">
        <v>0</v>
      </c>
      <c r="AF2409" s="272">
        <f t="shared" si="151"/>
        <v>0.99999999999999989</v>
      </c>
      <c r="AG2409" s="196">
        <f t="shared" si="152"/>
        <v>0.47109000000000001</v>
      </c>
    </row>
    <row r="2410" spans="1:33" s="23" customFormat="1" x14ac:dyDescent="0.25">
      <c r="A2410" s="1">
        <v>1987</v>
      </c>
      <c r="B2410" s="1" t="s">
        <v>23</v>
      </c>
      <c r="C2410" s="1" t="str">
        <f t="shared" si="149"/>
        <v>1987PE</v>
      </c>
      <c r="D2410" s="1" t="s">
        <v>58</v>
      </c>
      <c r="E2410" s="1" t="str">
        <f t="shared" si="150"/>
        <v>1987PEResidential</v>
      </c>
      <c r="F2410" s="196">
        <v>6.5180000000000002E-2</v>
      </c>
      <c r="G2410" s="196">
        <v>0.21603999999999998</v>
      </c>
      <c r="H2410" s="196">
        <v>0</v>
      </c>
      <c r="I2410" s="196">
        <v>3.6339999999999997E-2</v>
      </c>
      <c r="J2410" s="196">
        <v>6.1879999999999998E-2</v>
      </c>
      <c r="K2410" s="196">
        <v>0</v>
      </c>
      <c r="L2410" s="196">
        <v>0</v>
      </c>
      <c r="M2410" s="196">
        <v>0</v>
      </c>
      <c r="N2410" s="196">
        <v>4.5380000000000004E-2</v>
      </c>
      <c r="O2410" s="196">
        <v>0</v>
      </c>
      <c r="P2410" s="196">
        <v>0.10408999999999996</v>
      </c>
      <c r="Q2410" s="196">
        <v>0</v>
      </c>
      <c r="R2410" s="196">
        <v>0</v>
      </c>
      <c r="S2410" s="196">
        <v>2.6280000000000001E-2</v>
      </c>
      <c r="T2410" s="196">
        <v>0</v>
      </c>
      <c r="U2410" s="196">
        <v>0.12734999999999999</v>
      </c>
      <c r="V2410" s="196">
        <v>0</v>
      </c>
      <c r="W2410" s="196">
        <v>0.22370999999999999</v>
      </c>
      <c r="X2410" s="196">
        <v>3.4189999999999998E-2</v>
      </c>
      <c r="Y2410" s="197">
        <v>0</v>
      </c>
      <c r="Z2410" s="196">
        <v>0</v>
      </c>
      <c r="AA2410" s="196">
        <v>1.7819999999999999E-2</v>
      </c>
      <c r="AB2410" s="196">
        <v>1.9519999999999999E-2</v>
      </c>
      <c r="AC2410" s="196">
        <v>9.1800000000000007E-3</v>
      </c>
      <c r="AD2410" s="196">
        <v>1.3040000000000001E-2</v>
      </c>
      <c r="AE2410" s="196">
        <v>0</v>
      </c>
      <c r="AF2410" s="272">
        <f t="shared" si="151"/>
        <v>0.99999999999999989</v>
      </c>
      <c r="AG2410" s="196">
        <f t="shared" si="152"/>
        <v>0.47109000000000001</v>
      </c>
    </row>
    <row r="2411" spans="1:33" s="23" customFormat="1" x14ac:dyDescent="0.25">
      <c r="A2411" s="1">
        <v>1988</v>
      </c>
      <c r="B2411" s="1" t="s">
        <v>23</v>
      </c>
      <c r="C2411" s="1" t="str">
        <f t="shared" si="149"/>
        <v>1988PE</v>
      </c>
      <c r="D2411" s="1" t="s">
        <v>57</v>
      </c>
      <c r="E2411" s="1" t="str">
        <f t="shared" si="150"/>
        <v>1988PEC&amp;D</v>
      </c>
      <c r="F2411" s="274">
        <v>0</v>
      </c>
      <c r="G2411" s="274">
        <v>1.0829999999999999E-2</v>
      </c>
      <c r="H2411" s="274">
        <v>0</v>
      </c>
      <c r="I2411" s="274">
        <v>0.31966</v>
      </c>
      <c r="J2411" s="274">
        <v>0</v>
      </c>
      <c r="K2411" s="274">
        <v>0</v>
      </c>
      <c r="L2411" s="274">
        <v>0</v>
      </c>
      <c r="M2411" s="274">
        <v>0</v>
      </c>
      <c r="N2411" s="274">
        <v>0</v>
      </c>
      <c r="O2411" s="274">
        <v>0</v>
      </c>
      <c r="P2411" s="274">
        <v>0</v>
      </c>
      <c r="Q2411" s="274">
        <v>0</v>
      </c>
      <c r="R2411" s="274">
        <v>0</v>
      </c>
      <c r="S2411" s="274">
        <v>0</v>
      </c>
      <c r="T2411" s="274">
        <v>0.29006999999999999</v>
      </c>
      <c r="U2411" s="274">
        <v>0</v>
      </c>
      <c r="V2411" s="274">
        <v>0</v>
      </c>
      <c r="W2411" s="274">
        <v>4.0879999999999972E-2</v>
      </c>
      <c r="X2411" s="274">
        <v>0</v>
      </c>
      <c r="Y2411" s="274">
        <v>0</v>
      </c>
      <c r="Z2411" s="274">
        <v>0</v>
      </c>
      <c r="AA2411" s="274">
        <v>0</v>
      </c>
      <c r="AB2411" s="274">
        <v>0.15045</v>
      </c>
      <c r="AC2411" s="274">
        <v>7.0800000000000002E-2</v>
      </c>
      <c r="AD2411" s="274">
        <v>0.11731000000000003</v>
      </c>
      <c r="AE2411" s="274">
        <v>0</v>
      </c>
      <c r="AF2411" s="272">
        <f t="shared" si="151"/>
        <v>1</v>
      </c>
      <c r="AG2411" s="196">
        <f t="shared" si="152"/>
        <v>0.66950999999999994</v>
      </c>
    </row>
    <row r="2412" spans="1:33" s="23" customFormat="1" x14ac:dyDescent="0.25">
      <c r="A2412" s="1">
        <v>1988</v>
      </c>
      <c r="B2412" s="1" t="s">
        <v>23</v>
      </c>
      <c r="C2412" s="1" t="str">
        <f t="shared" si="149"/>
        <v>1988PE</v>
      </c>
      <c r="D2412" s="1" t="s">
        <v>56</v>
      </c>
      <c r="E2412" s="1" t="str">
        <f t="shared" si="150"/>
        <v>1988PEICI</v>
      </c>
      <c r="F2412" s="196">
        <v>6.5180000000000002E-2</v>
      </c>
      <c r="G2412" s="196">
        <v>0.21603999999999998</v>
      </c>
      <c r="H2412" s="196">
        <v>0</v>
      </c>
      <c r="I2412" s="196">
        <v>3.6339999999999997E-2</v>
      </c>
      <c r="J2412" s="196">
        <v>6.1879999999999998E-2</v>
      </c>
      <c r="K2412" s="196">
        <v>0</v>
      </c>
      <c r="L2412" s="196">
        <v>0</v>
      </c>
      <c r="M2412" s="196">
        <v>0</v>
      </c>
      <c r="N2412" s="196">
        <v>4.5380000000000004E-2</v>
      </c>
      <c r="O2412" s="196">
        <v>0</v>
      </c>
      <c r="P2412" s="196">
        <v>0.10408999999999996</v>
      </c>
      <c r="Q2412" s="196">
        <v>0</v>
      </c>
      <c r="R2412" s="196">
        <v>0</v>
      </c>
      <c r="S2412" s="196">
        <v>2.6280000000000001E-2</v>
      </c>
      <c r="T2412" s="196">
        <v>0</v>
      </c>
      <c r="U2412" s="196">
        <v>0.12734999999999999</v>
      </c>
      <c r="V2412" s="196">
        <v>0</v>
      </c>
      <c r="W2412" s="196">
        <v>0.22370999999999999</v>
      </c>
      <c r="X2412" s="196">
        <v>3.4189999999999998E-2</v>
      </c>
      <c r="Y2412" s="196">
        <v>0</v>
      </c>
      <c r="Z2412" s="196">
        <v>0</v>
      </c>
      <c r="AA2412" s="196">
        <v>1.7819999999999999E-2</v>
      </c>
      <c r="AB2412" s="196">
        <v>1.9519999999999999E-2</v>
      </c>
      <c r="AC2412" s="196">
        <v>9.1800000000000007E-3</v>
      </c>
      <c r="AD2412" s="196">
        <v>1.3040000000000001E-2</v>
      </c>
      <c r="AE2412" s="196">
        <v>0</v>
      </c>
      <c r="AF2412" s="272">
        <f t="shared" si="151"/>
        <v>0.99999999999999989</v>
      </c>
      <c r="AG2412" s="196">
        <f t="shared" si="152"/>
        <v>0.47109000000000001</v>
      </c>
    </row>
    <row r="2413" spans="1:33" s="23" customFormat="1" x14ac:dyDescent="0.25">
      <c r="A2413" s="1">
        <v>1988</v>
      </c>
      <c r="B2413" s="1" t="s">
        <v>23</v>
      </c>
      <c r="C2413" s="1" t="str">
        <f t="shared" si="149"/>
        <v>1988PE</v>
      </c>
      <c r="D2413" s="1" t="s">
        <v>58</v>
      </c>
      <c r="E2413" s="1" t="str">
        <f t="shared" si="150"/>
        <v>1988PEResidential</v>
      </c>
      <c r="F2413" s="196">
        <v>6.5180000000000002E-2</v>
      </c>
      <c r="G2413" s="196">
        <v>0.21603999999999998</v>
      </c>
      <c r="H2413" s="196">
        <v>0</v>
      </c>
      <c r="I2413" s="196">
        <v>3.6339999999999997E-2</v>
      </c>
      <c r="J2413" s="196">
        <v>6.1879999999999998E-2</v>
      </c>
      <c r="K2413" s="196">
        <v>0</v>
      </c>
      <c r="L2413" s="196">
        <v>0</v>
      </c>
      <c r="M2413" s="196">
        <v>0</v>
      </c>
      <c r="N2413" s="196">
        <v>4.5380000000000004E-2</v>
      </c>
      <c r="O2413" s="196">
        <v>0</v>
      </c>
      <c r="P2413" s="196">
        <v>0.10408999999999996</v>
      </c>
      <c r="Q2413" s="196">
        <v>0</v>
      </c>
      <c r="R2413" s="196">
        <v>0</v>
      </c>
      <c r="S2413" s="196">
        <v>2.6280000000000001E-2</v>
      </c>
      <c r="T2413" s="196">
        <v>0</v>
      </c>
      <c r="U2413" s="196">
        <v>0.12734999999999999</v>
      </c>
      <c r="V2413" s="196">
        <v>0</v>
      </c>
      <c r="W2413" s="196">
        <v>0.22370999999999999</v>
      </c>
      <c r="X2413" s="196">
        <v>3.4189999999999998E-2</v>
      </c>
      <c r="Y2413" s="196">
        <v>0</v>
      </c>
      <c r="Z2413" s="196">
        <v>0</v>
      </c>
      <c r="AA2413" s="196">
        <v>1.7819999999999999E-2</v>
      </c>
      <c r="AB2413" s="196">
        <v>1.9519999999999999E-2</v>
      </c>
      <c r="AC2413" s="196">
        <v>9.1800000000000007E-3</v>
      </c>
      <c r="AD2413" s="196">
        <v>1.3040000000000001E-2</v>
      </c>
      <c r="AE2413" s="196">
        <v>0</v>
      </c>
      <c r="AF2413" s="272">
        <f t="shared" si="151"/>
        <v>0.99999999999999989</v>
      </c>
      <c r="AG2413" s="196">
        <f t="shared" si="152"/>
        <v>0.47109000000000001</v>
      </c>
    </row>
    <row r="2414" spans="1:33" s="23" customFormat="1" x14ac:dyDescent="0.25">
      <c r="A2414" s="1">
        <v>1989</v>
      </c>
      <c r="B2414" s="1" t="s">
        <v>23</v>
      </c>
      <c r="C2414" s="1" t="str">
        <f t="shared" si="149"/>
        <v>1989PE</v>
      </c>
      <c r="D2414" s="1" t="s">
        <v>57</v>
      </c>
      <c r="E2414" s="1" t="str">
        <f t="shared" si="150"/>
        <v>1989PEC&amp;D</v>
      </c>
      <c r="F2414" s="274">
        <v>0</v>
      </c>
      <c r="G2414" s="274">
        <v>1.0829999999999999E-2</v>
      </c>
      <c r="H2414" s="274">
        <v>0</v>
      </c>
      <c r="I2414" s="274">
        <v>0.31966</v>
      </c>
      <c r="J2414" s="274">
        <v>0</v>
      </c>
      <c r="K2414" s="274">
        <v>0</v>
      </c>
      <c r="L2414" s="274">
        <v>0</v>
      </c>
      <c r="M2414" s="274">
        <v>0</v>
      </c>
      <c r="N2414" s="274">
        <v>0</v>
      </c>
      <c r="O2414" s="274">
        <v>0</v>
      </c>
      <c r="P2414" s="274">
        <v>0</v>
      </c>
      <c r="Q2414" s="274">
        <v>0</v>
      </c>
      <c r="R2414" s="274">
        <v>0</v>
      </c>
      <c r="S2414" s="274">
        <v>0</v>
      </c>
      <c r="T2414" s="274">
        <v>0.29006999999999999</v>
      </c>
      <c r="U2414" s="274">
        <v>0</v>
      </c>
      <c r="V2414" s="274">
        <v>0</v>
      </c>
      <c r="W2414" s="274">
        <v>4.0879999999999972E-2</v>
      </c>
      <c r="X2414" s="274">
        <v>0</v>
      </c>
      <c r="Y2414" s="274">
        <v>0</v>
      </c>
      <c r="Z2414" s="274">
        <v>0</v>
      </c>
      <c r="AA2414" s="274">
        <v>0</v>
      </c>
      <c r="AB2414" s="274">
        <v>0.15045</v>
      </c>
      <c r="AC2414" s="274">
        <v>7.0800000000000002E-2</v>
      </c>
      <c r="AD2414" s="274">
        <v>0.11731000000000003</v>
      </c>
      <c r="AE2414" s="274">
        <v>0</v>
      </c>
      <c r="AF2414" s="272">
        <f t="shared" si="151"/>
        <v>1</v>
      </c>
      <c r="AG2414" s="196">
        <f t="shared" si="152"/>
        <v>0.66950999999999994</v>
      </c>
    </row>
    <row r="2415" spans="1:33" s="23" customFormat="1" x14ac:dyDescent="0.25">
      <c r="A2415" s="1">
        <v>1989</v>
      </c>
      <c r="B2415" s="1" t="s">
        <v>23</v>
      </c>
      <c r="C2415" s="1" t="str">
        <f t="shared" si="149"/>
        <v>1989PE</v>
      </c>
      <c r="D2415" s="1" t="s">
        <v>56</v>
      </c>
      <c r="E2415" s="1" t="str">
        <f t="shared" si="150"/>
        <v>1989PEICI</v>
      </c>
      <c r="F2415" s="196">
        <v>6.5180000000000002E-2</v>
      </c>
      <c r="G2415" s="196">
        <v>0.21603999999999998</v>
      </c>
      <c r="H2415" s="196">
        <v>0</v>
      </c>
      <c r="I2415" s="196">
        <v>3.6339999999999997E-2</v>
      </c>
      <c r="J2415" s="196">
        <v>6.1879999999999998E-2</v>
      </c>
      <c r="K2415" s="196">
        <v>0</v>
      </c>
      <c r="L2415" s="196">
        <v>0</v>
      </c>
      <c r="M2415" s="196">
        <v>0</v>
      </c>
      <c r="N2415" s="196">
        <v>4.5380000000000004E-2</v>
      </c>
      <c r="O2415" s="196">
        <v>0</v>
      </c>
      <c r="P2415" s="196">
        <v>0.10408999999999996</v>
      </c>
      <c r="Q2415" s="196">
        <v>0</v>
      </c>
      <c r="R2415" s="196">
        <v>0</v>
      </c>
      <c r="S2415" s="196">
        <v>2.6280000000000001E-2</v>
      </c>
      <c r="T2415" s="196">
        <v>0</v>
      </c>
      <c r="U2415" s="196">
        <v>0.12734999999999999</v>
      </c>
      <c r="V2415" s="196">
        <v>0</v>
      </c>
      <c r="W2415" s="196">
        <v>0.22370999999999999</v>
      </c>
      <c r="X2415" s="196">
        <v>3.4189999999999998E-2</v>
      </c>
      <c r="Y2415" s="196">
        <v>0</v>
      </c>
      <c r="Z2415" s="196">
        <v>0</v>
      </c>
      <c r="AA2415" s="196">
        <v>1.7819999999999999E-2</v>
      </c>
      <c r="AB2415" s="196">
        <v>1.9519999999999999E-2</v>
      </c>
      <c r="AC2415" s="196">
        <v>9.1800000000000007E-3</v>
      </c>
      <c r="AD2415" s="196">
        <v>1.3040000000000001E-2</v>
      </c>
      <c r="AE2415" s="196">
        <v>0</v>
      </c>
      <c r="AF2415" s="272">
        <f t="shared" si="151"/>
        <v>0.99999999999999989</v>
      </c>
      <c r="AG2415" s="196">
        <f t="shared" si="152"/>
        <v>0.47109000000000001</v>
      </c>
    </row>
    <row r="2416" spans="1:33" s="23" customFormat="1" x14ac:dyDescent="0.25">
      <c r="A2416" s="1">
        <v>1989</v>
      </c>
      <c r="B2416" s="1" t="s">
        <v>23</v>
      </c>
      <c r="C2416" s="1" t="str">
        <f t="shared" si="149"/>
        <v>1989PE</v>
      </c>
      <c r="D2416" s="1" t="s">
        <v>58</v>
      </c>
      <c r="E2416" s="1" t="str">
        <f t="shared" si="150"/>
        <v>1989PEResidential</v>
      </c>
      <c r="F2416" s="196">
        <v>6.5180000000000002E-2</v>
      </c>
      <c r="G2416" s="196">
        <v>0.21603999999999998</v>
      </c>
      <c r="H2416" s="196">
        <v>0</v>
      </c>
      <c r="I2416" s="196">
        <v>3.6339999999999997E-2</v>
      </c>
      <c r="J2416" s="196">
        <v>6.1879999999999998E-2</v>
      </c>
      <c r="K2416" s="196">
        <v>0</v>
      </c>
      <c r="L2416" s="196">
        <v>0</v>
      </c>
      <c r="M2416" s="196">
        <v>0</v>
      </c>
      <c r="N2416" s="196">
        <v>4.5380000000000004E-2</v>
      </c>
      <c r="O2416" s="196">
        <v>0</v>
      </c>
      <c r="P2416" s="196">
        <v>0.10408999999999996</v>
      </c>
      <c r="Q2416" s="196">
        <v>0</v>
      </c>
      <c r="R2416" s="196">
        <v>0</v>
      </c>
      <c r="S2416" s="196">
        <v>2.6280000000000001E-2</v>
      </c>
      <c r="T2416" s="196">
        <v>0</v>
      </c>
      <c r="U2416" s="196">
        <v>0.12734999999999999</v>
      </c>
      <c r="V2416" s="196">
        <v>0</v>
      </c>
      <c r="W2416" s="196">
        <v>0.22370999999999999</v>
      </c>
      <c r="X2416" s="196">
        <v>3.4189999999999998E-2</v>
      </c>
      <c r="Y2416" s="196">
        <v>0</v>
      </c>
      <c r="Z2416" s="196">
        <v>0</v>
      </c>
      <c r="AA2416" s="196">
        <v>1.7819999999999999E-2</v>
      </c>
      <c r="AB2416" s="196">
        <v>1.9519999999999999E-2</v>
      </c>
      <c r="AC2416" s="196">
        <v>9.1800000000000007E-3</v>
      </c>
      <c r="AD2416" s="196">
        <v>1.3040000000000001E-2</v>
      </c>
      <c r="AE2416" s="196">
        <v>0</v>
      </c>
      <c r="AF2416" s="272">
        <f t="shared" si="151"/>
        <v>0.99999999999999989</v>
      </c>
      <c r="AG2416" s="196">
        <f t="shared" si="152"/>
        <v>0.47109000000000001</v>
      </c>
    </row>
    <row r="2417" spans="1:33" s="23" customFormat="1" x14ac:dyDescent="0.25">
      <c r="A2417" s="1">
        <v>1990</v>
      </c>
      <c r="B2417" s="1" t="s">
        <v>23</v>
      </c>
      <c r="C2417" s="1" t="str">
        <f t="shared" si="149"/>
        <v>1990PE</v>
      </c>
      <c r="D2417" s="1" t="s">
        <v>57</v>
      </c>
      <c r="E2417" s="1" t="str">
        <f t="shared" si="150"/>
        <v>1990PEC&amp;D</v>
      </c>
      <c r="F2417" s="274">
        <v>0</v>
      </c>
      <c r="G2417" s="274">
        <v>1.0829999999999999E-2</v>
      </c>
      <c r="H2417" s="274">
        <v>0</v>
      </c>
      <c r="I2417" s="274">
        <v>0.31966</v>
      </c>
      <c r="J2417" s="274">
        <v>0</v>
      </c>
      <c r="K2417" s="274">
        <v>0</v>
      </c>
      <c r="L2417" s="274">
        <v>0</v>
      </c>
      <c r="M2417" s="274">
        <v>0</v>
      </c>
      <c r="N2417" s="274">
        <v>0</v>
      </c>
      <c r="O2417" s="274">
        <v>0</v>
      </c>
      <c r="P2417" s="274">
        <v>0</v>
      </c>
      <c r="Q2417" s="274">
        <v>0</v>
      </c>
      <c r="R2417" s="274">
        <v>0</v>
      </c>
      <c r="S2417" s="274">
        <v>0</v>
      </c>
      <c r="T2417" s="274">
        <v>0.29006999999999999</v>
      </c>
      <c r="U2417" s="274">
        <v>0</v>
      </c>
      <c r="V2417" s="274">
        <v>0</v>
      </c>
      <c r="W2417" s="274">
        <v>4.0879999999999972E-2</v>
      </c>
      <c r="X2417" s="274">
        <v>0</v>
      </c>
      <c r="Y2417" s="274">
        <v>0</v>
      </c>
      <c r="Z2417" s="274">
        <v>0</v>
      </c>
      <c r="AA2417" s="274">
        <v>0</v>
      </c>
      <c r="AB2417" s="274">
        <v>0.15045</v>
      </c>
      <c r="AC2417" s="274">
        <v>7.0800000000000002E-2</v>
      </c>
      <c r="AD2417" s="274">
        <v>0.11731000000000003</v>
      </c>
      <c r="AE2417" s="274">
        <v>0</v>
      </c>
      <c r="AF2417" s="272">
        <f t="shared" si="151"/>
        <v>1</v>
      </c>
      <c r="AG2417" s="196">
        <f t="shared" si="152"/>
        <v>0.66950999999999994</v>
      </c>
    </row>
    <row r="2418" spans="1:33" s="23" customFormat="1" x14ac:dyDescent="0.25">
      <c r="A2418" s="1">
        <v>1990</v>
      </c>
      <c r="B2418" s="1" t="s">
        <v>23</v>
      </c>
      <c r="C2418" s="1" t="str">
        <f t="shared" si="149"/>
        <v>1990PE</v>
      </c>
      <c r="D2418" s="1" t="s">
        <v>56</v>
      </c>
      <c r="E2418" s="1" t="str">
        <f t="shared" si="150"/>
        <v>1990PEICI</v>
      </c>
      <c r="F2418" s="196">
        <v>6.6559999999999994E-2</v>
      </c>
      <c r="G2418" s="196">
        <v>0.42206000000000005</v>
      </c>
      <c r="H2418" s="196">
        <v>0</v>
      </c>
      <c r="I2418" s="196">
        <v>0</v>
      </c>
      <c r="J2418" s="196">
        <v>6.3189999999999996E-2</v>
      </c>
      <c r="K2418" s="196">
        <v>0</v>
      </c>
      <c r="L2418" s="196">
        <v>0</v>
      </c>
      <c r="M2418" s="196">
        <v>0</v>
      </c>
      <c r="N2418" s="196">
        <v>2.5990000000000003E-2</v>
      </c>
      <c r="O2418" s="196">
        <v>0</v>
      </c>
      <c r="P2418" s="196">
        <v>0</v>
      </c>
      <c r="Q2418" s="196">
        <v>0</v>
      </c>
      <c r="R2418" s="196">
        <v>7.6589999999999991E-2</v>
      </c>
      <c r="S2418" s="196">
        <v>5.6210000000000003E-2</v>
      </c>
      <c r="T2418" s="196">
        <v>0</v>
      </c>
      <c r="U2418" s="196">
        <v>0.19825999999999999</v>
      </c>
      <c r="V2418" s="196">
        <v>0</v>
      </c>
      <c r="W2418" s="196">
        <v>5.7640000000000108E-2</v>
      </c>
      <c r="X2418" s="196">
        <v>1.558E-2</v>
      </c>
      <c r="Y2418" s="197">
        <v>0</v>
      </c>
      <c r="Z2418" s="196">
        <v>0</v>
      </c>
      <c r="AA2418" s="196">
        <v>1.7920000000000002E-2</v>
      </c>
      <c r="AB2418" s="196">
        <v>0</v>
      </c>
      <c r="AC2418" s="196">
        <v>0</v>
      </c>
      <c r="AD2418" s="196">
        <v>0</v>
      </c>
      <c r="AE2418" s="196">
        <v>0</v>
      </c>
      <c r="AF2418" s="272">
        <f t="shared" si="151"/>
        <v>1.0000000000000002</v>
      </c>
      <c r="AG2418" s="196">
        <f t="shared" si="152"/>
        <v>0.34561000000000008</v>
      </c>
    </row>
    <row r="2419" spans="1:33" s="23" customFormat="1" x14ac:dyDescent="0.25">
      <c r="A2419" s="1">
        <v>1990</v>
      </c>
      <c r="B2419" s="1" t="s">
        <v>23</v>
      </c>
      <c r="C2419" s="1" t="str">
        <f t="shared" si="149"/>
        <v>1990PE</v>
      </c>
      <c r="D2419" s="1" t="s">
        <v>58</v>
      </c>
      <c r="E2419" s="1" t="str">
        <f t="shared" si="150"/>
        <v>1990PEResidential</v>
      </c>
      <c r="F2419" s="196">
        <v>8.9789999999999995E-2</v>
      </c>
      <c r="G2419" s="196">
        <v>0.23135999999999998</v>
      </c>
      <c r="H2419" s="196">
        <v>0</v>
      </c>
      <c r="I2419" s="196">
        <v>0</v>
      </c>
      <c r="J2419" s="196">
        <v>8.5239999999999996E-2</v>
      </c>
      <c r="K2419" s="196">
        <v>0</v>
      </c>
      <c r="L2419" s="196">
        <v>0</v>
      </c>
      <c r="M2419" s="196">
        <v>0</v>
      </c>
      <c r="N2419" s="196">
        <v>0.11867000000000001</v>
      </c>
      <c r="O2419" s="196">
        <v>0</v>
      </c>
      <c r="P2419" s="196">
        <v>0</v>
      </c>
      <c r="Q2419" s="196">
        <v>0.15038000000000001</v>
      </c>
      <c r="R2419" s="196">
        <v>0</v>
      </c>
      <c r="S2419" s="196">
        <v>3.3349999999999998E-2</v>
      </c>
      <c r="T2419" s="196">
        <v>0</v>
      </c>
      <c r="U2419" s="196">
        <v>0.17178000000000002</v>
      </c>
      <c r="V2419" s="196">
        <v>0</v>
      </c>
      <c r="W2419" s="196">
        <v>4.9639999999999934E-2</v>
      </c>
      <c r="X2419" s="196">
        <v>2.9750000000000002E-2</v>
      </c>
      <c r="Y2419" s="197">
        <v>0</v>
      </c>
      <c r="Z2419" s="196">
        <v>0</v>
      </c>
      <c r="AA2419" s="196">
        <v>4.0039999999999992E-2</v>
      </c>
      <c r="AB2419" s="196">
        <v>0</v>
      </c>
      <c r="AC2419" s="196">
        <v>0</v>
      </c>
      <c r="AD2419" s="196">
        <v>0</v>
      </c>
      <c r="AE2419" s="196">
        <v>0</v>
      </c>
      <c r="AF2419" s="272">
        <f t="shared" si="151"/>
        <v>1</v>
      </c>
      <c r="AG2419" s="196">
        <f t="shared" si="152"/>
        <v>0.32455999999999996</v>
      </c>
    </row>
    <row r="2420" spans="1:33" s="23" customFormat="1" x14ac:dyDescent="0.25">
      <c r="A2420" s="1">
        <v>1991</v>
      </c>
      <c r="B2420" s="1" t="s">
        <v>23</v>
      </c>
      <c r="C2420" s="1" t="str">
        <f t="shared" si="149"/>
        <v>1991PE</v>
      </c>
      <c r="D2420" s="1" t="s">
        <v>57</v>
      </c>
      <c r="E2420" s="1" t="str">
        <f t="shared" si="150"/>
        <v>1991PEC&amp;D</v>
      </c>
      <c r="F2420" s="196">
        <v>0</v>
      </c>
      <c r="G2420" s="196">
        <v>1.1819999999999999E-2</v>
      </c>
      <c r="H2420" s="196">
        <v>0</v>
      </c>
      <c r="I2420" s="196">
        <v>0.30710999999999999</v>
      </c>
      <c r="J2420" s="196">
        <v>0</v>
      </c>
      <c r="K2420" s="196">
        <v>0</v>
      </c>
      <c r="L2420" s="196">
        <v>0</v>
      </c>
      <c r="M2420" s="196">
        <v>0</v>
      </c>
      <c r="N2420" s="196">
        <v>0</v>
      </c>
      <c r="O2420" s="196">
        <v>0</v>
      </c>
      <c r="P2420" s="196">
        <v>0</v>
      </c>
      <c r="Q2420" s="196">
        <v>0</v>
      </c>
      <c r="R2420" s="196">
        <v>0</v>
      </c>
      <c r="S2420" s="196">
        <v>0</v>
      </c>
      <c r="T2420" s="196">
        <v>0.29258000000000001</v>
      </c>
      <c r="U2420" s="196">
        <v>0</v>
      </c>
      <c r="V2420" s="196">
        <v>0</v>
      </c>
      <c r="W2420" s="196">
        <v>3.5709999999999908E-2</v>
      </c>
      <c r="X2420" s="196">
        <v>0</v>
      </c>
      <c r="Y2420" s="196">
        <v>0</v>
      </c>
      <c r="Z2420" s="196">
        <v>0</v>
      </c>
      <c r="AA2420" s="196">
        <v>0</v>
      </c>
      <c r="AB2420" s="196">
        <v>0.16497000000000001</v>
      </c>
      <c r="AC2420" s="196">
        <v>7.7630000000000005E-2</v>
      </c>
      <c r="AD2420" s="196">
        <v>0.11018000000000006</v>
      </c>
      <c r="AE2420" s="196">
        <v>0</v>
      </c>
      <c r="AF2420" s="272">
        <f t="shared" si="151"/>
        <v>1</v>
      </c>
      <c r="AG2420" s="196">
        <f t="shared" si="152"/>
        <v>0.68106999999999995</v>
      </c>
    </row>
    <row r="2421" spans="1:33" s="23" customFormat="1" x14ac:dyDescent="0.25">
      <c r="A2421" s="1">
        <v>1991</v>
      </c>
      <c r="B2421" s="1" t="s">
        <v>23</v>
      </c>
      <c r="C2421" s="1" t="str">
        <f t="shared" si="149"/>
        <v>1991PE</v>
      </c>
      <c r="D2421" s="1" t="s">
        <v>56</v>
      </c>
      <c r="E2421" s="1" t="str">
        <f t="shared" si="150"/>
        <v>1991PEICI</v>
      </c>
      <c r="F2421" s="196">
        <v>6.6559999999999994E-2</v>
      </c>
      <c r="G2421" s="196">
        <v>0.42206000000000005</v>
      </c>
      <c r="H2421" s="196">
        <v>0</v>
      </c>
      <c r="I2421" s="196">
        <v>0</v>
      </c>
      <c r="J2421" s="196">
        <v>6.3189999999999996E-2</v>
      </c>
      <c r="K2421" s="196">
        <v>0</v>
      </c>
      <c r="L2421" s="196">
        <v>0</v>
      </c>
      <c r="M2421" s="196">
        <v>0</v>
      </c>
      <c r="N2421" s="196">
        <v>2.5990000000000003E-2</v>
      </c>
      <c r="O2421" s="196">
        <v>0</v>
      </c>
      <c r="P2421" s="196">
        <v>0</v>
      </c>
      <c r="Q2421" s="196">
        <v>0</v>
      </c>
      <c r="R2421" s="196">
        <v>7.6589999999999991E-2</v>
      </c>
      <c r="S2421" s="196">
        <v>5.6210000000000003E-2</v>
      </c>
      <c r="T2421" s="196">
        <v>0</v>
      </c>
      <c r="U2421" s="196">
        <v>0.19825999999999999</v>
      </c>
      <c r="V2421" s="196">
        <v>0</v>
      </c>
      <c r="W2421" s="196">
        <v>5.7640000000000108E-2</v>
      </c>
      <c r="X2421" s="196">
        <v>1.558E-2</v>
      </c>
      <c r="Y2421" s="197">
        <v>0</v>
      </c>
      <c r="Z2421" s="196">
        <v>0</v>
      </c>
      <c r="AA2421" s="196">
        <v>1.7920000000000002E-2</v>
      </c>
      <c r="AB2421" s="196">
        <v>0</v>
      </c>
      <c r="AC2421" s="196">
        <v>0</v>
      </c>
      <c r="AD2421" s="196">
        <v>0</v>
      </c>
      <c r="AE2421" s="196">
        <v>0</v>
      </c>
      <c r="AF2421" s="272">
        <f t="shared" si="151"/>
        <v>1.0000000000000002</v>
      </c>
      <c r="AG2421" s="196">
        <f t="shared" si="152"/>
        <v>0.34561000000000008</v>
      </c>
    </row>
    <row r="2422" spans="1:33" s="23" customFormat="1" x14ac:dyDescent="0.25">
      <c r="A2422" s="1">
        <v>1991</v>
      </c>
      <c r="B2422" s="1" t="s">
        <v>23</v>
      </c>
      <c r="C2422" s="1" t="str">
        <f t="shared" si="149"/>
        <v>1991PE</v>
      </c>
      <c r="D2422" s="1" t="s">
        <v>58</v>
      </c>
      <c r="E2422" s="1" t="str">
        <f t="shared" si="150"/>
        <v>1991PEResidential</v>
      </c>
      <c r="F2422" s="196">
        <v>8.9789999999999995E-2</v>
      </c>
      <c r="G2422" s="196">
        <v>0.23135999999999998</v>
      </c>
      <c r="H2422" s="196">
        <v>0</v>
      </c>
      <c r="I2422" s="196">
        <v>0</v>
      </c>
      <c r="J2422" s="196">
        <v>8.5239999999999996E-2</v>
      </c>
      <c r="K2422" s="196">
        <v>0</v>
      </c>
      <c r="L2422" s="196">
        <v>0</v>
      </c>
      <c r="M2422" s="196">
        <v>0</v>
      </c>
      <c r="N2422" s="196">
        <v>0.11867000000000001</v>
      </c>
      <c r="O2422" s="196">
        <v>0</v>
      </c>
      <c r="P2422" s="196">
        <v>0</v>
      </c>
      <c r="Q2422" s="196">
        <v>0.15038000000000001</v>
      </c>
      <c r="R2422" s="196">
        <v>0</v>
      </c>
      <c r="S2422" s="196">
        <v>3.3349999999999998E-2</v>
      </c>
      <c r="T2422" s="196">
        <v>0</v>
      </c>
      <c r="U2422" s="196">
        <v>0.17178000000000002</v>
      </c>
      <c r="V2422" s="196">
        <v>0</v>
      </c>
      <c r="W2422" s="196">
        <v>4.9639999999999934E-2</v>
      </c>
      <c r="X2422" s="196">
        <v>2.9750000000000002E-2</v>
      </c>
      <c r="Y2422" s="197">
        <v>0</v>
      </c>
      <c r="Z2422" s="196">
        <v>0</v>
      </c>
      <c r="AA2422" s="196">
        <v>4.0039999999999992E-2</v>
      </c>
      <c r="AB2422" s="196">
        <v>0</v>
      </c>
      <c r="AC2422" s="196">
        <v>0</v>
      </c>
      <c r="AD2422" s="196">
        <v>0</v>
      </c>
      <c r="AE2422" s="196">
        <v>0</v>
      </c>
      <c r="AF2422" s="272">
        <f t="shared" si="151"/>
        <v>1</v>
      </c>
      <c r="AG2422" s="196">
        <f t="shared" si="152"/>
        <v>0.32455999999999996</v>
      </c>
    </row>
    <row r="2423" spans="1:33" s="23" customFormat="1" x14ac:dyDescent="0.25">
      <c r="A2423" s="1">
        <v>1992</v>
      </c>
      <c r="B2423" s="1" t="s">
        <v>23</v>
      </c>
      <c r="C2423" s="1" t="str">
        <f t="shared" si="149"/>
        <v>1992PE</v>
      </c>
      <c r="D2423" s="1" t="s">
        <v>57</v>
      </c>
      <c r="E2423" s="1" t="str">
        <f t="shared" si="150"/>
        <v>1992PEC&amp;D</v>
      </c>
      <c r="F2423" s="196">
        <v>0</v>
      </c>
      <c r="G2423" s="196">
        <v>1.1819999999999999E-2</v>
      </c>
      <c r="H2423" s="196">
        <v>0</v>
      </c>
      <c r="I2423" s="196">
        <v>0.30710999999999999</v>
      </c>
      <c r="J2423" s="196">
        <v>0</v>
      </c>
      <c r="K2423" s="196">
        <v>0</v>
      </c>
      <c r="L2423" s="196">
        <v>0</v>
      </c>
      <c r="M2423" s="196">
        <v>0</v>
      </c>
      <c r="N2423" s="196">
        <v>0</v>
      </c>
      <c r="O2423" s="196">
        <v>0</v>
      </c>
      <c r="P2423" s="196">
        <v>0</v>
      </c>
      <c r="Q2423" s="196">
        <v>0</v>
      </c>
      <c r="R2423" s="196">
        <v>0</v>
      </c>
      <c r="S2423" s="196">
        <v>0</v>
      </c>
      <c r="T2423" s="196">
        <v>0.29258000000000001</v>
      </c>
      <c r="U2423" s="196">
        <v>0</v>
      </c>
      <c r="V2423" s="196">
        <v>0</v>
      </c>
      <c r="W2423" s="196">
        <v>3.5709999999999908E-2</v>
      </c>
      <c r="X2423" s="196">
        <v>0</v>
      </c>
      <c r="Y2423" s="196">
        <v>0</v>
      </c>
      <c r="Z2423" s="196">
        <v>0</v>
      </c>
      <c r="AA2423" s="196">
        <v>0</v>
      </c>
      <c r="AB2423" s="196">
        <v>0.16497000000000001</v>
      </c>
      <c r="AC2423" s="196">
        <v>7.7630000000000005E-2</v>
      </c>
      <c r="AD2423" s="196">
        <v>0.11018000000000006</v>
      </c>
      <c r="AE2423" s="196">
        <v>0</v>
      </c>
      <c r="AF2423" s="272">
        <f t="shared" si="151"/>
        <v>1</v>
      </c>
      <c r="AG2423" s="196">
        <f t="shared" si="152"/>
        <v>0.68106999999999995</v>
      </c>
    </row>
    <row r="2424" spans="1:33" s="23" customFormat="1" x14ac:dyDescent="0.25">
      <c r="A2424" s="1">
        <v>1992</v>
      </c>
      <c r="B2424" s="1" t="s">
        <v>23</v>
      </c>
      <c r="C2424" s="1" t="str">
        <f t="shared" si="149"/>
        <v>1992PE</v>
      </c>
      <c r="D2424" s="1" t="s">
        <v>56</v>
      </c>
      <c r="E2424" s="1" t="str">
        <f t="shared" si="150"/>
        <v>1992PEICI</v>
      </c>
      <c r="F2424" s="196">
        <v>6.6559999999999994E-2</v>
      </c>
      <c r="G2424" s="196">
        <v>0.42206000000000005</v>
      </c>
      <c r="H2424" s="196">
        <v>0</v>
      </c>
      <c r="I2424" s="196">
        <v>0</v>
      </c>
      <c r="J2424" s="196">
        <v>6.3189999999999996E-2</v>
      </c>
      <c r="K2424" s="196">
        <v>0</v>
      </c>
      <c r="L2424" s="196">
        <v>0</v>
      </c>
      <c r="M2424" s="196">
        <v>0</v>
      </c>
      <c r="N2424" s="196">
        <v>2.5990000000000003E-2</v>
      </c>
      <c r="O2424" s="196">
        <v>0</v>
      </c>
      <c r="P2424" s="196">
        <v>0</v>
      </c>
      <c r="Q2424" s="196">
        <v>0</v>
      </c>
      <c r="R2424" s="196">
        <v>7.6589999999999991E-2</v>
      </c>
      <c r="S2424" s="196">
        <v>5.6210000000000003E-2</v>
      </c>
      <c r="T2424" s="196">
        <v>0</v>
      </c>
      <c r="U2424" s="196">
        <v>0.19825999999999999</v>
      </c>
      <c r="V2424" s="196">
        <v>0</v>
      </c>
      <c r="W2424" s="196">
        <v>5.7640000000000108E-2</v>
      </c>
      <c r="X2424" s="196">
        <v>1.558E-2</v>
      </c>
      <c r="Y2424" s="197">
        <v>0</v>
      </c>
      <c r="Z2424" s="196">
        <v>0</v>
      </c>
      <c r="AA2424" s="196">
        <v>1.7920000000000002E-2</v>
      </c>
      <c r="AB2424" s="196">
        <v>0</v>
      </c>
      <c r="AC2424" s="196">
        <v>0</v>
      </c>
      <c r="AD2424" s="196">
        <v>0</v>
      </c>
      <c r="AE2424" s="196">
        <v>0</v>
      </c>
      <c r="AF2424" s="272">
        <f t="shared" si="151"/>
        <v>1.0000000000000002</v>
      </c>
      <c r="AG2424" s="196">
        <f t="shared" si="152"/>
        <v>0.34561000000000008</v>
      </c>
    </row>
    <row r="2425" spans="1:33" s="23" customFormat="1" x14ac:dyDescent="0.25">
      <c r="A2425" s="1">
        <v>1992</v>
      </c>
      <c r="B2425" s="1" t="s">
        <v>23</v>
      </c>
      <c r="C2425" s="1" t="str">
        <f t="shared" si="149"/>
        <v>1992PE</v>
      </c>
      <c r="D2425" s="1" t="s">
        <v>58</v>
      </c>
      <c r="E2425" s="1" t="str">
        <f t="shared" si="150"/>
        <v>1992PEResidential</v>
      </c>
      <c r="F2425" s="196">
        <v>8.9789999999999995E-2</v>
      </c>
      <c r="G2425" s="196">
        <v>0.23135999999999998</v>
      </c>
      <c r="H2425" s="196">
        <v>0</v>
      </c>
      <c r="I2425" s="196">
        <v>0</v>
      </c>
      <c r="J2425" s="196">
        <v>8.5239999999999996E-2</v>
      </c>
      <c r="K2425" s="196">
        <v>0</v>
      </c>
      <c r="L2425" s="196">
        <v>0</v>
      </c>
      <c r="M2425" s="196">
        <v>0</v>
      </c>
      <c r="N2425" s="196">
        <v>0.11867000000000001</v>
      </c>
      <c r="O2425" s="196">
        <v>0</v>
      </c>
      <c r="P2425" s="196">
        <v>0</v>
      </c>
      <c r="Q2425" s="196">
        <v>0.15038000000000001</v>
      </c>
      <c r="R2425" s="196">
        <v>0</v>
      </c>
      <c r="S2425" s="196">
        <v>3.3349999999999998E-2</v>
      </c>
      <c r="T2425" s="196">
        <v>0</v>
      </c>
      <c r="U2425" s="196">
        <v>0.17178000000000002</v>
      </c>
      <c r="V2425" s="196">
        <v>0</v>
      </c>
      <c r="W2425" s="196">
        <v>4.9639999999999934E-2</v>
      </c>
      <c r="X2425" s="196">
        <v>2.9750000000000002E-2</v>
      </c>
      <c r="Y2425" s="197">
        <v>0</v>
      </c>
      <c r="Z2425" s="196">
        <v>0</v>
      </c>
      <c r="AA2425" s="196">
        <v>4.0039999999999992E-2</v>
      </c>
      <c r="AB2425" s="196">
        <v>0</v>
      </c>
      <c r="AC2425" s="196">
        <v>0</v>
      </c>
      <c r="AD2425" s="196">
        <v>0</v>
      </c>
      <c r="AE2425" s="196">
        <v>0</v>
      </c>
      <c r="AF2425" s="272">
        <f t="shared" si="151"/>
        <v>1</v>
      </c>
      <c r="AG2425" s="196">
        <f t="shared" si="152"/>
        <v>0.32455999999999996</v>
      </c>
    </row>
    <row r="2426" spans="1:33" s="23" customFormat="1" x14ac:dyDescent="0.25">
      <c r="A2426" s="1">
        <v>1993</v>
      </c>
      <c r="B2426" s="1" t="s">
        <v>23</v>
      </c>
      <c r="C2426" s="1" t="str">
        <f t="shared" si="149"/>
        <v>1993PE</v>
      </c>
      <c r="D2426" s="1" t="s">
        <v>57</v>
      </c>
      <c r="E2426" s="1" t="str">
        <f t="shared" si="150"/>
        <v>1993PEC&amp;D</v>
      </c>
      <c r="F2426" s="196">
        <v>0</v>
      </c>
      <c r="G2426" s="196">
        <v>1.1819999999999999E-2</v>
      </c>
      <c r="H2426" s="196">
        <v>0</v>
      </c>
      <c r="I2426" s="196">
        <v>0.30710999999999999</v>
      </c>
      <c r="J2426" s="196">
        <v>0</v>
      </c>
      <c r="K2426" s="196">
        <v>0</v>
      </c>
      <c r="L2426" s="196">
        <v>0</v>
      </c>
      <c r="M2426" s="196">
        <v>0</v>
      </c>
      <c r="N2426" s="196">
        <v>0</v>
      </c>
      <c r="O2426" s="196">
        <v>0</v>
      </c>
      <c r="P2426" s="196">
        <v>0</v>
      </c>
      <c r="Q2426" s="196">
        <v>0</v>
      </c>
      <c r="R2426" s="196">
        <v>0</v>
      </c>
      <c r="S2426" s="196">
        <v>0</v>
      </c>
      <c r="T2426" s="196">
        <v>0.29258000000000001</v>
      </c>
      <c r="U2426" s="196">
        <v>0</v>
      </c>
      <c r="V2426" s="196">
        <v>0</v>
      </c>
      <c r="W2426" s="196">
        <v>3.5709999999999908E-2</v>
      </c>
      <c r="X2426" s="196">
        <v>0</v>
      </c>
      <c r="Y2426" s="196">
        <v>0</v>
      </c>
      <c r="Z2426" s="196">
        <v>0</v>
      </c>
      <c r="AA2426" s="196">
        <v>0</v>
      </c>
      <c r="AB2426" s="196">
        <v>0.16497000000000001</v>
      </c>
      <c r="AC2426" s="196">
        <v>7.7630000000000005E-2</v>
      </c>
      <c r="AD2426" s="196">
        <v>0.11018000000000006</v>
      </c>
      <c r="AE2426" s="196">
        <v>0</v>
      </c>
      <c r="AF2426" s="272">
        <f t="shared" si="151"/>
        <v>1</v>
      </c>
      <c r="AG2426" s="196">
        <f t="shared" si="152"/>
        <v>0.68106999999999995</v>
      </c>
    </row>
    <row r="2427" spans="1:33" s="23" customFormat="1" x14ac:dyDescent="0.25">
      <c r="A2427" s="1">
        <v>1993</v>
      </c>
      <c r="B2427" s="1" t="s">
        <v>23</v>
      </c>
      <c r="C2427" s="1" t="str">
        <f t="shared" si="149"/>
        <v>1993PE</v>
      </c>
      <c r="D2427" s="1" t="s">
        <v>56</v>
      </c>
      <c r="E2427" s="1" t="str">
        <f t="shared" si="150"/>
        <v>1993PEICI</v>
      </c>
      <c r="F2427" s="196">
        <v>6.6559999999999994E-2</v>
      </c>
      <c r="G2427" s="196">
        <v>0.42206000000000005</v>
      </c>
      <c r="H2427" s="196">
        <v>0</v>
      </c>
      <c r="I2427" s="196">
        <v>0</v>
      </c>
      <c r="J2427" s="196">
        <v>6.3189999999999996E-2</v>
      </c>
      <c r="K2427" s="196">
        <v>0</v>
      </c>
      <c r="L2427" s="196">
        <v>0</v>
      </c>
      <c r="M2427" s="196">
        <v>0</v>
      </c>
      <c r="N2427" s="196">
        <v>2.5990000000000003E-2</v>
      </c>
      <c r="O2427" s="196">
        <v>0</v>
      </c>
      <c r="P2427" s="196">
        <v>0</v>
      </c>
      <c r="Q2427" s="196">
        <v>0</v>
      </c>
      <c r="R2427" s="196">
        <v>7.6589999999999991E-2</v>
      </c>
      <c r="S2427" s="196">
        <v>5.6210000000000003E-2</v>
      </c>
      <c r="T2427" s="196">
        <v>0</v>
      </c>
      <c r="U2427" s="196">
        <v>0.19825999999999999</v>
      </c>
      <c r="V2427" s="196">
        <v>0</v>
      </c>
      <c r="W2427" s="196">
        <v>5.7640000000000108E-2</v>
      </c>
      <c r="X2427" s="196">
        <v>1.558E-2</v>
      </c>
      <c r="Y2427" s="197">
        <v>0</v>
      </c>
      <c r="Z2427" s="196">
        <v>0</v>
      </c>
      <c r="AA2427" s="196">
        <v>1.7920000000000002E-2</v>
      </c>
      <c r="AB2427" s="196">
        <v>0</v>
      </c>
      <c r="AC2427" s="196">
        <v>0</v>
      </c>
      <c r="AD2427" s="196">
        <v>0</v>
      </c>
      <c r="AE2427" s="196">
        <v>0</v>
      </c>
      <c r="AF2427" s="272">
        <f t="shared" si="151"/>
        <v>1.0000000000000002</v>
      </c>
      <c r="AG2427" s="196">
        <f t="shared" si="152"/>
        <v>0.34561000000000008</v>
      </c>
    </row>
    <row r="2428" spans="1:33" s="23" customFormat="1" x14ac:dyDescent="0.25">
      <c r="A2428" s="1">
        <v>1993</v>
      </c>
      <c r="B2428" s="1" t="s">
        <v>23</v>
      </c>
      <c r="C2428" s="1" t="str">
        <f t="shared" si="149"/>
        <v>1993PE</v>
      </c>
      <c r="D2428" s="1" t="s">
        <v>58</v>
      </c>
      <c r="E2428" s="1" t="str">
        <f t="shared" si="150"/>
        <v>1993PEResidential</v>
      </c>
      <c r="F2428" s="196">
        <v>8.9789999999999995E-2</v>
      </c>
      <c r="G2428" s="196">
        <v>0.23135999999999998</v>
      </c>
      <c r="H2428" s="196">
        <v>0</v>
      </c>
      <c r="I2428" s="196">
        <v>0</v>
      </c>
      <c r="J2428" s="196">
        <v>8.5239999999999996E-2</v>
      </c>
      <c r="K2428" s="196">
        <v>0</v>
      </c>
      <c r="L2428" s="196">
        <v>0</v>
      </c>
      <c r="M2428" s="196">
        <v>0</v>
      </c>
      <c r="N2428" s="196">
        <v>0.11867000000000001</v>
      </c>
      <c r="O2428" s="196">
        <v>0</v>
      </c>
      <c r="P2428" s="196">
        <v>0</v>
      </c>
      <c r="Q2428" s="196">
        <v>0.15038000000000001</v>
      </c>
      <c r="R2428" s="196">
        <v>0</v>
      </c>
      <c r="S2428" s="196">
        <v>3.3349999999999998E-2</v>
      </c>
      <c r="T2428" s="196">
        <v>0</v>
      </c>
      <c r="U2428" s="196">
        <v>0.17178000000000002</v>
      </c>
      <c r="V2428" s="196">
        <v>0</v>
      </c>
      <c r="W2428" s="196">
        <v>4.9639999999999934E-2</v>
      </c>
      <c r="X2428" s="196">
        <v>2.9750000000000002E-2</v>
      </c>
      <c r="Y2428" s="197">
        <v>0</v>
      </c>
      <c r="Z2428" s="196">
        <v>0</v>
      </c>
      <c r="AA2428" s="196">
        <v>4.0039999999999992E-2</v>
      </c>
      <c r="AB2428" s="196">
        <v>0</v>
      </c>
      <c r="AC2428" s="196">
        <v>0</v>
      </c>
      <c r="AD2428" s="196">
        <v>0</v>
      </c>
      <c r="AE2428" s="196">
        <v>0</v>
      </c>
      <c r="AF2428" s="272">
        <f t="shared" si="151"/>
        <v>1</v>
      </c>
      <c r="AG2428" s="196">
        <f t="shared" si="152"/>
        <v>0.32455999999999996</v>
      </c>
    </row>
    <row r="2429" spans="1:33" s="23" customFormat="1" x14ac:dyDescent="0.25">
      <c r="A2429" s="1">
        <v>1994</v>
      </c>
      <c r="B2429" s="1" t="s">
        <v>23</v>
      </c>
      <c r="C2429" s="1" t="str">
        <f t="shared" si="149"/>
        <v>1994PE</v>
      </c>
      <c r="D2429" s="1" t="s">
        <v>57</v>
      </c>
      <c r="E2429" s="1" t="str">
        <f t="shared" si="150"/>
        <v>1994PEC&amp;D</v>
      </c>
      <c r="F2429" s="196">
        <v>0</v>
      </c>
      <c r="G2429" s="196">
        <v>1.1819999999999999E-2</v>
      </c>
      <c r="H2429" s="196">
        <v>0</v>
      </c>
      <c r="I2429" s="196">
        <v>0.30710999999999999</v>
      </c>
      <c r="J2429" s="196">
        <v>0</v>
      </c>
      <c r="K2429" s="196">
        <v>0</v>
      </c>
      <c r="L2429" s="196">
        <v>0</v>
      </c>
      <c r="M2429" s="196">
        <v>0</v>
      </c>
      <c r="N2429" s="196">
        <v>0</v>
      </c>
      <c r="O2429" s="196">
        <v>0</v>
      </c>
      <c r="P2429" s="196">
        <v>0</v>
      </c>
      <c r="Q2429" s="196">
        <v>0</v>
      </c>
      <c r="R2429" s="196">
        <v>0</v>
      </c>
      <c r="S2429" s="196">
        <v>0</v>
      </c>
      <c r="T2429" s="196">
        <v>0.29258000000000001</v>
      </c>
      <c r="U2429" s="196">
        <v>0</v>
      </c>
      <c r="V2429" s="196">
        <v>0</v>
      </c>
      <c r="W2429" s="196">
        <v>3.5709999999999908E-2</v>
      </c>
      <c r="X2429" s="196">
        <v>0</v>
      </c>
      <c r="Y2429" s="196">
        <v>0</v>
      </c>
      <c r="Z2429" s="196">
        <v>0</v>
      </c>
      <c r="AA2429" s="196">
        <v>0</v>
      </c>
      <c r="AB2429" s="196">
        <v>0.16497000000000001</v>
      </c>
      <c r="AC2429" s="196">
        <v>7.7630000000000005E-2</v>
      </c>
      <c r="AD2429" s="196">
        <v>0.11018000000000006</v>
      </c>
      <c r="AE2429" s="196">
        <v>0</v>
      </c>
      <c r="AF2429" s="272">
        <f t="shared" si="151"/>
        <v>1</v>
      </c>
      <c r="AG2429" s="196">
        <f t="shared" si="152"/>
        <v>0.68106999999999995</v>
      </c>
    </row>
    <row r="2430" spans="1:33" s="23" customFormat="1" x14ac:dyDescent="0.25">
      <c r="A2430" s="1">
        <v>1994</v>
      </c>
      <c r="B2430" s="1" t="s">
        <v>23</v>
      </c>
      <c r="C2430" s="1" t="str">
        <f t="shared" si="149"/>
        <v>1994PE</v>
      </c>
      <c r="D2430" s="1" t="s">
        <v>56</v>
      </c>
      <c r="E2430" s="1" t="str">
        <f t="shared" si="150"/>
        <v>1994PEICI</v>
      </c>
      <c r="F2430" s="196">
        <v>6.6559999999999994E-2</v>
      </c>
      <c r="G2430" s="196">
        <v>0.42206000000000005</v>
      </c>
      <c r="H2430" s="196">
        <v>0</v>
      </c>
      <c r="I2430" s="196">
        <v>0</v>
      </c>
      <c r="J2430" s="196">
        <v>6.3189999999999996E-2</v>
      </c>
      <c r="K2430" s="196">
        <v>0</v>
      </c>
      <c r="L2430" s="196">
        <v>0</v>
      </c>
      <c r="M2430" s="196">
        <v>0</v>
      </c>
      <c r="N2430" s="196">
        <v>2.5990000000000003E-2</v>
      </c>
      <c r="O2430" s="196">
        <v>0</v>
      </c>
      <c r="P2430" s="196">
        <v>0</v>
      </c>
      <c r="Q2430" s="196">
        <v>0</v>
      </c>
      <c r="R2430" s="196">
        <v>7.6589999999999991E-2</v>
      </c>
      <c r="S2430" s="196">
        <v>5.6210000000000003E-2</v>
      </c>
      <c r="T2430" s="196">
        <v>0</v>
      </c>
      <c r="U2430" s="196">
        <v>0.19825999999999999</v>
      </c>
      <c r="V2430" s="196">
        <v>0</v>
      </c>
      <c r="W2430" s="196">
        <v>5.7640000000000108E-2</v>
      </c>
      <c r="X2430" s="196">
        <v>1.558E-2</v>
      </c>
      <c r="Y2430" s="197">
        <v>0</v>
      </c>
      <c r="Z2430" s="196">
        <v>0</v>
      </c>
      <c r="AA2430" s="196">
        <v>1.7920000000000002E-2</v>
      </c>
      <c r="AB2430" s="196">
        <v>0</v>
      </c>
      <c r="AC2430" s="196">
        <v>0</v>
      </c>
      <c r="AD2430" s="196">
        <v>0</v>
      </c>
      <c r="AE2430" s="196">
        <v>0</v>
      </c>
      <c r="AF2430" s="272">
        <f t="shared" si="151"/>
        <v>1.0000000000000002</v>
      </c>
      <c r="AG2430" s="196">
        <f t="shared" si="152"/>
        <v>0.34561000000000008</v>
      </c>
    </row>
    <row r="2431" spans="1:33" s="23" customFormat="1" x14ac:dyDescent="0.25">
      <c r="A2431" s="1">
        <v>1994</v>
      </c>
      <c r="B2431" s="1" t="s">
        <v>23</v>
      </c>
      <c r="C2431" s="1" t="str">
        <f t="shared" si="149"/>
        <v>1994PE</v>
      </c>
      <c r="D2431" s="1" t="s">
        <v>58</v>
      </c>
      <c r="E2431" s="1" t="str">
        <f t="shared" si="150"/>
        <v>1994PEResidential</v>
      </c>
      <c r="F2431" s="196">
        <v>8.9789999999999995E-2</v>
      </c>
      <c r="G2431" s="196">
        <v>0.23135999999999998</v>
      </c>
      <c r="H2431" s="196">
        <v>0</v>
      </c>
      <c r="I2431" s="196">
        <v>0</v>
      </c>
      <c r="J2431" s="196">
        <v>8.5239999999999996E-2</v>
      </c>
      <c r="K2431" s="196">
        <v>0</v>
      </c>
      <c r="L2431" s="196">
        <v>0</v>
      </c>
      <c r="M2431" s="196">
        <v>0</v>
      </c>
      <c r="N2431" s="196">
        <v>0.11867000000000001</v>
      </c>
      <c r="O2431" s="196">
        <v>0</v>
      </c>
      <c r="P2431" s="196">
        <v>0</v>
      </c>
      <c r="Q2431" s="196">
        <v>0.15038000000000001</v>
      </c>
      <c r="R2431" s="196">
        <v>0</v>
      </c>
      <c r="S2431" s="196">
        <v>3.3349999999999998E-2</v>
      </c>
      <c r="T2431" s="196">
        <v>0</v>
      </c>
      <c r="U2431" s="196">
        <v>0.17178000000000002</v>
      </c>
      <c r="V2431" s="196">
        <v>0</v>
      </c>
      <c r="W2431" s="196">
        <v>4.9639999999999934E-2</v>
      </c>
      <c r="X2431" s="196">
        <v>2.9750000000000002E-2</v>
      </c>
      <c r="Y2431" s="197">
        <v>0</v>
      </c>
      <c r="Z2431" s="196">
        <v>0</v>
      </c>
      <c r="AA2431" s="196">
        <v>4.0039999999999992E-2</v>
      </c>
      <c r="AB2431" s="196">
        <v>0</v>
      </c>
      <c r="AC2431" s="196">
        <v>0</v>
      </c>
      <c r="AD2431" s="196">
        <v>0</v>
      </c>
      <c r="AE2431" s="196">
        <v>0</v>
      </c>
      <c r="AF2431" s="272">
        <f t="shared" si="151"/>
        <v>1</v>
      </c>
      <c r="AG2431" s="196">
        <f t="shared" si="152"/>
        <v>0.32455999999999996</v>
      </c>
    </row>
    <row r="2432" spans="1:33" s="23" customFormat="1" x14ac:dyDescent="0.25">
      <c r="A2432" s="1">
        <v>1995</v>
      </c>
      <c r="B2432" s="1" t="s">
        <v>23</v>
      </c>
      <c r="C2432" s="1" t="str">
        <f t="shared" si="149"/>
        <v>1995PE</v>
      </c>
      <c r="D2432" s="1" t="s">
        <v>57</v>
      </c>
      <c r="E2432" s="1" t="str">
        <f t="shared" si="150"/>
        <v>1995PEC&amp;D</v>
      </c>
      <c r="F2432" s="196">
        <v>0</v>
      </c>
      <c r="G2432" s="196">
        <v>1.1819999999999999E-2</v>
      </c>
      <c r="H2432" s="196">
        <v>0</v>
      </c>
      <c r="I2432" s="196">
        <v>0.30710999999999999</v>
      </c>
      <c r="J2432" s="196">
        <v>0</v>
      </c>
      <c r="K2432" s="196">
        <v>0</v>
      </c>
      <c r="L2432" s="196">
        <v>0</v>
      </c>
      <c r="M2432" s="196">
        <v>0</v>
      </c>
      <c r="N2432" s="196">
        <v>0</v>
      </c>
      <c r="O2432" s="196">
        <v>0</v>
      </c>
      <c r="P2432" s="196">
        <v>0</v>
      </c>
      <c r="Q2432" s="196">
        <v>0</v>
      </c>
      <c r="R2432" s="196">
        <v>0</v>
      </c>
      <c r="S2432" s="196">
        <v>0</v>
      </c>
      <c r="T2432" s="196">
        <v>0.29258000000000001</v>
      </c>
      <c r="U2432" s="196">
        <v>0</v>
      </c>
      <c r="V2432" s="196">
        <v>0</v>
      </c>
      <c r="W2432" s="196">
        <v>3.5709999999999908E-2</v>
      </c>
      <c r="X2432" s="196">
        <v>0</v>
      </c>
      <c r="Y2432" s="196">
        <v>0</v>
      </c>
      <c r="Z2432" s="196">
        <v>0</v>
      </c>
      <c r="AA2432" s="196">
        <v>0</v>
      </c>
      <c r="AB2432" s="196">
        <v>0.16497000000000001</v>
      </c>
      <c r="AC2432" s="196">
        <v>7.7630000000000005E-2</v>
      </c>
      <c r="AD2432" s="196">
        <v>0.11018000000000006</v>
      </c>
      <c r="AE2432" s="196">
        <v>0</v>
      </c>
      <c r="AF2432" s="272">
        <f t="shared" si="151"/>
        <v>1</v>
      </c>
      <c r="AG2432" s="196">
        <f t="shared" si="152"/>
        <v>0.68106999999999995</v>
      </c>
    </row>
    <row r="2433" spans="1:33" s="23" customFormat="1" x14ac:dyDescent="0.25">
      <c r="A2433" s="1">
        <v>1995</v>
      </c>
      <c r="B2433" s="1" t="s">
        <v>23</v>
      </c>
      <c r="C2433" s="1" t="str">
        <f t="shared" si="149"/>
        <v>1995PE</v>
      </c>
      <c r="D2433" s="1" t="s">
        <v>56</v>
      </c>
      <c r="E2433" s="1" t="str">
        <f t="shared" si="150"/>
        <v>1995PEICI</v>
      </c>
      <c r="F2433" s="196">
        <v>6.6559999999999994E-2</v>
      </c>
      <c r="G2433" s="196">
        <v>0.42206000000000005</v>
      </c>
      <c r="H2433" s="196">
        <v>0</v>
      </c>
      <c r="I2433" s="196">
        <v>0</v>
      </c>
      <c r="J2433" s="196">
        <v>6.3189999999999996E-2</v>
      </c>
      <c r="K2433" s="196">
        <v>0</v>
      </c>
      <c r="L2433" s="196">
        <v>0</v>
      </c>
      <c r="M2433" s="196">
        <v>0</v>
      </c>
      <c r="N2433" s="196">
        <v>2.5990000000000003E-2</v>
      </c>
      <c r="O2433" s="196">
        <v>0</v>
      </c>
      <c r="P2433" s="196">
        <v>0</v>
      </c>
      <c r="Q2433" s="196">
        <v>0</v>
      </c>
      <c r="R2433" s="196">
        <v>7.6589999999999991E-2</v>
      </c>
      <c r="S2433" s="196">
        <v>5.6210000000000003E-2</v>
      </c>
      <c r="T2433" s="196">
        <v>0</v>
      </c>
      <c r="U2433" s="196">
        <v>0.19825999999999999</v>
      </c>
      <c r="V2433" s="196">
        <v>0</v>
      </c>
      <c r="W2433" s="196">
        <v>5.7640000000000108E-2</v>
      </c>
      <c r="X2433" s="196">
        <v>1.558E-2</v>
      </c>
      <c r="Y2433" s="197">
        <v>0</v>
      </c>
      <c r="Z2433" s="196">
        <v>0</v>
      </c>
      <c r="AA2433" s="196">
        <v>1.7920000000000002E-2</v>
      </c>
      <c r="AB2433" s="196">
        <v>0</v>
      </c>
      <c r="AC2433" s="196">
        <v>0</v>
      </c>
      <c r="AD2433" s="196">
        <v>0</v>
      </c>
      <c r="AE2433" s="196">
        <v>0</v>
      </c>
      <c r="AF2433" s="272">
        <f t="shared" si="151"/>
        <v>1.0000000000000002</v>
      </c>
      <c r="AG2433" s="196">
        <f t="shared" si="152"/>
        <v>0.34561000000000008</v>
      </c>
    </row>
    <row r="2434" spans="1:33" s="23" customFormat="1" x14ac:dyDescent="0.25">
      <c r="A2434" s="1">
        <v>1995</v>
      </c>
      <c r="B2434" s="1" t="s">
        <v>23</v>
      </c>
      <c r="C2434" s="1" t="str">
        <f t="shared" ref="C2434:C2497" si="153">CONCATENATE(A2434,B2434)</f>
        <v>1995PE</v>
      </c>
      <c r="D2434" s="1" t="s">
        <v>58</v>
      </c>
      <c r="E2434" s="1" t="str">
        <f t="shared" ref="E2434:E2497" si="154">CONCATENATE(C2434,D2434)</f>
        <v>1995PEResidential</v>
      </c>
      <c r="F2434" s="196">
        <v>8.9789999999999995E-2</v>
      </c>
      <c r="G2434" s="196">
        <v>0.23135999999999998</v>
      </c>
      <c r="H2434" s="196">
        <v>0</v>
      </c>
      <c r="I2434" s="196">
        <v>0</v>
      </c>
      <c r="J2434" s="196">
        <v>8.5239999999999996E-2</v>
      </c>
      <c r="K2434" s="196">
        <v>0</v>
      </c>
      <c r="L2434" s="196">
        <v>0</v>
      </c>
      <c r="M2434" s="196">
        <v>0</v>
      </c>
      <c r="N2434" s="196">
        <v>0.11867000000000001</v>
      </c>
      <c r="O2434" s="196">
        <v>0</v>
      </c>
      <c r="P2434" s="196">
        <v>0</v>
      </c>
      <c r="Q2434" s="196">
        <v>0.15038000000000001</v>
      </c>
      <c r="R2434" s="196">
        <v>0</v>
      </c>
      <c r="S2434" s="196">
        <v>3.3349999999999998E-2</v>
      </c>
      <c r="T2434" s="196">
        <v>0</v>
      </c>
      <c r="U2434" s="196">
        <v>0.17178000000000002</v>
      </c>
      <c r="V2434" s="196">
        <v>0</v>
      </c>
      <c r="W2434" s="196">
        <v>4.9639999999999934E-2</v>
      </c>
      <c r="X2434" s="196">
        <v>2.9750000000000002E-2</v>
      </c>
      <c r="Y2434" s="197">
        <v>0</v>
      </c>
      <c r="Z2434" s="196">
        <v>0</v>
      </c>
      <c r="AA2434" s="196">
        <v>4.0039999999999992E-2</v>
      </c>
      <c r="AB2434" s="196">
        <v>0</v>
      </c>
      <c r="AC2434" s="196">
        <v>0</v>
      </c>
      <c r="AD2434" s="196">
        <v>0</v>
      </c>
      <c r="AE2434" s="196">
        <v>0</v>
      </c>
      <c r="AF2434" s="272">
        <f t="shared" ref="AF2434:AF2497" si="155">+SUM(F2434:AE2434)</f>
        <v>1</v>
      </c>
      <c r="AG2434" s="196">
        <f t="shared" si="152"/>
        <v>0.32455999999999996</v>
      </c>
    </row>
    <row r="2435" spans="1:33" s="23" customFormat="1" x14ac:dyDescent="0.25">
      <c r="A2435" s="1">
        <v>1996</v>
      </c>
      <c r="B2435" s="1" t="s">
        <v>23</v>
      </c>
      <c r="C2435" s="1" t="str">
        <f t="shared" si="153"/>
        <v>1996PE</v>
      </c>
      <c r="D2435" s="1" t="s">
        <v>57</v>
      </c>
      <c r="E2435" s="1" t="str">
        <f t="shared" si="154"/>
        <v>1996PEC&amp;D</v>
      </c>
      <c r="F2435" s="196">
        <v>0</v>
      </c>
      <c r="G2435" s="196">
        <v>1.1819999999999999E-2</v>
      </c>
      <c r="H2435" s="196">
        <v>0</v>
      </c>
      <c r="I2435" s="196">
        <v>0.30710999999999999</v>
      </c>
      <c r="J2435" s="196">
        <v>0</v>
      </c>
      <c r="K2435" s="196">
        <v>0</v>
      </c>
      <c r="L2435" s="196">
        <v>0</v>
      </c>
      <c r="M2435" s="196">
        <v>0</v>
      </c>
      <c r="N2435" s="196">
        <v>0</v>
      </c>
      <c r="O2435" s="196">
        <v>0</v>
      </c>
      <c r="P2435" s="196">
        <v>0</v>
      </c>
      <c r="Q2435" s="196">
        <v>0</v>
      </c>
      <c r="R2435" s="196">
        <v>0</v>
      </c>
      <c r="S2435" s="196">
        <v>0</v>
      </c>
      <c r="T2435" s="196">
        <v>0.29258000000000001</v>
      </c>
      <c r="U2435" s="196">
        <v>0</v>
      </c>
      <c r="V2435" s="196">
        <v>0</v>
      </c>
      <c r="W2435" s="196">
        <v>3.5709999999999908E-2</v>
      </c>
      <c r="X2435" s="196">
        <v>0</v>
      </c>
      <c r="Y2435" s="196">
        <v>0</v>
      </c>
      <c r="Z2435" s="196">
        <v>0</v>
      </c>
      <c r="AA2435" s="196">
        <v>0</v>
      </c>
      <c r="AB2435" s="196">
        <v>0.16497000000000001</v>
      </c>
      <c r="AC2435" s="196">
        <v>7.7630000000000005E-2</v>
      </c>
      <c r="AD2435" s="196">
        <v>0.11018000000000006</v>
      </c>
      <c r="AE2435" s="196">
        <v>0</v>
      </c>
      <c r="AF2435" s="272">
        <f t="shared" si="155"/>
        <v>1</v>
      </c>
      <c r="AG2435" s="196">
        <f t="shared" si="152"/>
        <v>0.68106999999999995</v>
      </c>
    </row>
    <row r="2436" spans="1:33" s="23" customFormat="1" x14ac:dyDescent="0.25">
      <c r="A2436" s="1">
        <v>1996</v>
      </c>
      <c r="B2436" s="1" t="s">
        <v>23</v>
      </c>
      <c r="C2436" s="1" t="str">
        <f t="shared" si="153"/>
        <v>1996PE</v>
      </c>
      <c r="D2436" s="1" t="s">
        <v>56</v>
      </c>
      <c r="E2436" s="1" t="str">
        <f t="shared" si="154"/>
        <v>1996PEICI</v>
      </c>
      <c r="F2436" s="196">
        <v>6.6559999999999994E-2</v>
      </c>
      <c r="G2436" s="196">
        <v>0.42206000000000005</v>
      </c>
      <c r="H2436" s="196">
        <v>0</v>
      </c>
      <c r="I2436" s="196">
        <v>0</v>
      </c>
      <c r="J2436" s="196">
        <v>6.3189999999999996E-2</v>
      </c>
      <c r="K2436" s="196">
        <v>0</v>
      </c>
      <c r="L2436" s="196">
        <v>0</v>
      </c>
      <c r="M2436" s="196">
        <v>0</v>
      </c>
      <c r="N2436" s="196">
        <v>2.5990000000000003E-2</v>
      </c>
      <c r="O2436" s="196">
        <v>0</v>
      </c>
      <c r="P2436" s="196">
        <v>0</v>
      </c>
      <c r="Q2436" s="196">
        <v>0</v>
      </c>
      <c r="R2436" s="196">
        <v>7.6589999999999991E-2</v>
      </c>
      <c r="S2436" s="196">
        <v>5.6210000000000003E-2</v>
      </c>
      <c r="T2436" s="196">
        <v>0</v>
      </c>
      <c r="U2436" s="196">
        <v>0.19825999999999999</v>
      </c>
      <c r="V2436" s="196">
        <v>0</v>
      </c>
      <c r="W2436" s="196">
        <v>5.7640000000000108E-2</v>
      </c>
      <c r="X2436" s="196">
        <v>1.558E-2</v>
      </c>
      <c r="Y2436" s="197">
        <v>0</v>
      </c>
      <c r="Z2436" s="196">
        <v>0</v>
      </c>
      <c r="AA2436" s="196">
        <v>1.7920000000000002E-2</v>
      </c>
      <c r="AB2436" s="196">
        <v>0</v>
      </c>
      <c r="AC2436" s="196">
        <v>0</v>
      </c>
      <c r="AD2436" s="196">
        <v>0</v>
      </c>
      <c r="AE2436" s="196">
        <v>0</v>
      </c>
      <c r="AF2436" s="272">
        <f t="shared" si="155"/>
        <v>1.0000000000000002</v>
      </c>
      <c r="AG2436" s="196">
        <f t="shared" si="152"/>
        <v>0.34561000000000008</v>
      </c>
    </row>
    <row r="2437" spans="1:33" s="23" customFormat="1" x14ac:dyDescent="0.25">
      <c r="A2437" s="1">
        <v>1996</v>
      </c>
      <c r="B2437" s="1" t="s">
        <v>23</v>
      </c>
      <c r="C2437" s="1" t="str">
        <f t="shared" si="153"/>
        <v>1996PE</v>
      </c>
      <c r="D2437" s="1" t="s">
        <v>58</v>
      </c>
      <c r="E2437" s="1" t="str">
        <f t="shared" si="154"/>
        <v>1996PEResidential</v>
      </c>
      <c r="F2437" s="196">
        <v>8.9789999999999995E-2</v>
      </c>
      <c r="G2437" s="196">
        <v>0.23135999999999998</v>
      </c>
      <c r="H2437" s="196">
        <v>0</v>
      </c>
      <c r="I2437" s="196">
        <v>0</v>
      </c>
      <c r="J2437" s="196">
        <v>8.5239999999999996E-2</v>
      </c>
      <c r="K2437" s="196">
        <v>0</v>
      </c>
      <c r="L2437" s="196">
        <v>0</v>
      </c>
      <c r="M2437" s="196">
        <v>0</v>
      </c>
      <c r="N2437" s="196">
        <v>0.11867000000000001</v>
      </c>
      <c r="O2437" s="196">
        <v>0</v>
      </c>
      <c r="P2437" s="196">
        <v>0</v>
      </c>
      <c r="Q2437" s="196">
        <v>0.15038000000000001</v>
      </c>
      <c r="R2437" s="196">
        <v>0</v>
      </c>
      <c r="S2437" s="196">
        <v>3.3349999999999998E-2</v>
      </c>
      <c r="T2437" s="196">
        <v>0</v>
      </c>
      <c r="U2437" s="196">
        <v>0.17178000000000002</v>
      </c>
      <c r="V2437" s="196">
        <v>0</v>
      </c>
      <c r="W2437" s="196">
        <v>4.9639999999999934E-2</v>
      </c>
      <c r="X2437" s="196">
        <v>2.9750000000000002E-2</v>
      </c>
      <c r="Y2437" s="197">
        <v>0</v>
      </c>
      <c r="Z2437" s="196">
        <v>0</v>
      </c>
      <c r="AA2437" s="196">
        <v>4.0039999999999992E-2</v>
      </c>
      <c r="AB2437" s="196">
        <v>0</v>
      </c>
      <c r="AC2437" s="196">
        <v>0</v>
      </c>
      <c r="AD2437" s="196">
        <v>0</v>
      </c>
      <c r="AE2437" s="196">
        <v>0</v>
      </c>
      <c r="AF2437" s="272">
        <f t="shared" si="155"/>
        <v>1</v>
      </c>
      <c r="AG2437" s="196">
        <f t="shared" si="152"/>
        <v>0.32455999999999996</v>
      </c>
    </row>
    <row r="2438" spans="1:33" s="23" customFormat="1" x14ac:dyDescent="0.25">
      <c r="A2438" s="1">
        <v>1997</v>
      </c>
      <c r="B2438" s="1" t="s">
        <v>23</v>
      </c>
      <c r="C2438" s="1" t="str">
        <f t="shared" si="153"/>
        <v>1997PE</v>
      </c>
      <c r="D2438" s="1" t="s">
        <v>57</v>
      </c>
      <c r="E2438" s="1" t="str">
        <f t="shared" si="154"/>
        <v>1997PEC&amp;D</v>
      </c>
      <c r="F2438" s="196">
        <v>0</v>
      </c>
      <c r="G2438" s="196">
        <v>1.1819999999999999E-2</v>
      </c>
      <c r="H2438" s="196">
        <v>0</v>
      </c>
      <c r="I2438" s="196">
        <v>0.30710999999999999</v>
      </c>
      <c r="J2438" s="196">
        <v>0</v>
      </c>
      <c r="K2438" s="196">
        <v>0</v>
      </c>
      <c r="L2438" s="196">
        <v>0</v>
      </c>
      <c r="M2438" s="196">
        <v>0</v>
      </c>
      <c r="N2438" s="196">
        <v>0</v>
      </c>
      <c r="O2438" s="196">
        <v>0</v>
      </c>
      <c r="P2438" s="196">
        <v>0</v>
      </c>
      <c r="Q2438" s="196">
        <v>0</v>
      </c>
      <c r="R2438" s="196">
        <v>0</v>
      </c>
      <c r="S2438" s="196">
        <v>0</v>
      </c>
      <c r="T2438" s="196">
        <v>0.29258000000000001</v>
      </c>
      <c r="U2438" s="196">
        <v>0</v>
      </c>
      <c r="V2438" s="196">
        <v>0</v>
      </c>
      <c r="W2438" s="196">
        <v>3.5709999999999908E-2</v>
      </c>
      <c r="X2438" s="196">
        <v>0</v>
      </c>
      <c r="Y2438" s="196">
        <v>0</v>
      </c>
      <c r="Z2438" s="196">
        <v>0</v>
      </c>
      <c r="AA2438" s="196">
        <v>0</v>
      </c>
      <c r="AB2438" s="196">
        <v>0.16497000000000001</v>
      </c>
      <c r="AC2438" s="196">
        <v>7.7630000000000005E-2</v>
      </c>
      <c r="AD2438" s="196">
        <v>0.11018000000000006</v>
      </c>
      <c r="AE2438" s="196">
        <v>0</v>
      </c>
      <c r="AF2438" s="272">
        <f t="shared" si="155"/>
        <v>1</v>
      </c>
      <c r="AG2438" s="196">
        <f t="shared" si="152"/>
        <v>0.68106999999999995</v>
      </c>
    </row>
    <row r="2439" spans="1:33" s="23" customFormat="1" x14ac:dyDescent="0.25">
      <c r="A2439" s="1">
        <v>1997</v>
      </c>
      <c r="B2439" s="1" t="s">
        <v>23</v>
      </c>
      <c r="C2439" s="1" t="str">
        <f t="shared" si="153"/>
        <v>1997PE</v>
      </c>
      <c r="D2439" s="1" t="s">
        <v>56</v>
      </c>
      <c r="E2439" s="1" t="str">
        <f t="shared" si="154"/>
        <v>1997PEICI</v>
      </c>
      <c r="F2439" s="196">
        <v>6.6559999999999994E-2</v>
      </c>
      <c r="G2439" s="196">
        <v>0.42206000000000005</v>
      </c>
      <c r="H2439" s="196">
        <v>0</v>
      </c>
      <c r="I2439" s="196">
        <v>0</v>
      </c>
      <c r="J2439" s="196">
        <v>6.3189999999999996E-2</v>
      </c>
      <c r="K2439" s="196">
        <v>0</v>
      </c>
      <c r="L2439" s="196">
        <v>0</v>
      </c>
      <c r="M2439" s="196">
        <v>0</v>
      </c>
      <c r="N2439" s="196">
        <v>2.5990000000000003E-2</v>
      </c>
      <c r="O2439" s="196">
        <v>0</v>
      </c>
      <c r="P2439" s="196">
        <v>0</v>
      </c>
      <c r="Q2439" s="196">
        <v>0</v>
      </c>
      <c r="R2439" s="196">
        <v>7.6589999999999991E-2</v>
      </c>
      <c r="S2439" s="196">
        <v>5.6210000000000003E-2</v>
      </c>
      <c r="T2439" s="196">
        <v>0</v>
      </c>
      <c r="U2439" s="196">
        <v>0.19825999999999999</v>
      </c>
      <c r="V2439" s="196">
        <v>0</v>
      </c>
      <c r="W2439" s="196">
        <v>5.7640000000000108E-2</v>
      </c>
      <c r="X2439" s="196">
        <v>1.558E-2</v>
      </c>
      <c r="Y2439" s="197">
        <v>0</v>
      </c>
      <c r="Z2439" s="196">
        <v>0</v>
      </c>
      <c r="AA2439" s="196">
        <v>1.7920000000000002E-2</v>
      </c>
      <c r="AB2439" s="196">
        <v>0</v>
      </c>
      <c r="AC2439" s="196">
        <v>0</v>
      </c>
      <c r="AD2439" s="196">
        <v>0</v>
      </c>
      <c r="AE2439" s="196">
        <v>0</v>
      </c>
      <c r="AF2439" s="272">
        <f t="shared" si="155"/>
        <v>1.0000000000000002</v>
      </c>
      <c r="AG2439" s="196">
        <f t="shared" si="152"/>
        <v>0.34561000000000008</v>
      </c>
    </row>
    <row r="2440" spans="1:33" s="23" customFormat="1" x14ac:dyDescent="0.25">
      <c r="A2440" s="1">
        <v>1997</v>
      </c>
      <c r="B2440" s="1" t="s">
        <v>23</v>
      </c>
      <c r="C2440" s="1" t="str">
        <f t="shared" si="153"/>
        <v>1997PE</v>
      </c>
      <c r="D2440" s="1" t="s">
        <v>58</v>
      </c>
      <c r="E2440" s="1" t="str">
        <f t="shared" si="154"/>
        <v>1997PEResidential</v>
      </c>
      <c r="F2440" s="196">
        <v>8.9789999999999995E-2</v>
      </c>
      <c r="G2440" s="196">
        <v>0.23135999999999998</v>
      </c>
      <c r="H2440" s="196">
        <v>0</v>
      </c>
      <c r="I2440" s="196">
        <v>0</v>
      </c>
      <c r="J2440" s="196">
        <v>8.5239999999999996E-2</v>
      </c>
      <c r="K2440" s="196">
        <v>0</v>
      </c>
      <c r="L2440" s="196">
        <v>0</v>
      </c>
      <c r="M2440" s="196">
        <v>0</v>
      </c>
      <c r="N2440" s="196">
        <v>0.11867000000000001</v>
      </c>
      <c r="O2440" s="196">
        <v>0</v>
      </c>
      <c r="P2440" s="196">
        <v>0</v>
      </c>
      <c r="Q2440" s="196">
        <v>0.15038000000000001</v>
      </c>
      <c r="R2440" s="196">
        <v>0</v>
      </c>
      <c r="S2440" s="196">
        <v>3.3349999999999998E-2</v>
      </c>
      <c r="T2440" s="196">
        <v>0</v>
      </c>
      <c r="U2440" s="196">
        <v>0.17178000000000002</v>
      </c>
      <c r="V2440" s="196">
        <v>0</v>
      </c>
      <c r="W2440" s="196">
        <v>4.9639999999999934E-2</v>
      </c>
      <c r="X2440" s="196">
        <v>2.9750000000000002E-2</v>
      </c>
      <c r="Y2440" s="197">
        <v>0</v>
      </c>
      <c r="Z2440" s="196">
        <v>0</v>
      </c>
      <c r="AA2440" s="196">
        <v>4.0039999999999992E-2</v>
      </c>
      <c r="AB2440" s="196">
        <v>0</v>
      </c>
      <c r="AC2440" s="196">
        <v>0</v>
      </c>
      <c r="AD2440" s="196">
        <v>0</v>
      </c>
      <c r="AE2440" s="196">
        <v>0</v>
      </c>
      <c r="AF2440" s="272">
        <f t="shared" si="155"/>
        <v>1</v>
      </c>
      <c r="AG2440" s="196">
        <f t="shared" si="152"/>
        <v>0.32455999999999996</v>
      </c>
    </row>
    <row r="2441" spans="1:33" s="23" customFormat="1" x14ac:dyDescent="0.25">
      <c r="A2441" s="1">
        <v>1998</v>
      </c>
      <c r="B2441" s="1" t="s">
        <v>23</v>
      </c>
      <c r="C2441" s="1" t="str">
        <f t="shared" si="153"/>
        <v>1998PE</v>
      </c>
      <c r="D2441" s="1" t="s">
        <v>57</v>
      </c>
      <c r="E2441" s="1" t="str">
        <f t="shared" si="154"/>
        <v>1998PEC&amp;D</v>
      </c>
      <c r="F2441" s="196">
        <v>0</v>
      </c>
      <c r="G2441" s="196">
        <v>1.1819999999999999E-2</v>
      </c>
      <c r="H2441" s="196">
        <v>0</v>
      </c>
      <c r="I2441" s="196">
        <v>0.30710999999999999</v>
      </c>
      <c r="J2441" s="196">
        <v>0</v>
      </c>
      <c r="K2441" s="196">
        <v>0</v>
      </c>
      <c r="L2441" s="196">
        <v>0</v>
      </c>
      <c r="M2441" s="196">
        <v>0</v>
      </c>
      <c r="N2441" s="196">
        <v>0</v>
      </c>
      <c r="O2441" s="196">
        <v>0</v>
      </c>
      <c r="P2441" s="196">
        <v>0</v>
      </c>
      <c r="Q2441" s="196">
        <v>0</v>
      </c>
      <c r="R2441" s="196">
        <v>0</v>
      </c>
      <c r="S2441" s="196">
        <v>0</v>
      </c>
      <c r="T2441" s="196">
        <v>0.29258000000000001</v>
      </c>
      <c r="U2441" s="196">
        <v>0</v>
      </c>
      <c r="V2441" s="196">
        <v>0</v>
      </c>
      <c r="W2441" s="196">
        <v>3.5709999999999908E-2</v>
      </c>
      <c r="X2441" s="196">
        <v>0</v>
      </c>
      <c r="Y2441" s="196">
        <v>0</v>
      </c>
      <c r="Z2441" s="196">
        <v>0</v>
      </c>
      <c r="AA2441" s="196">
        <v>0</v>
      </c>
      <c r="AB2441" s="196">
        <v>0.16497000000000001</v>
      </c>
      <c r="AC2441" s="196">
        <v>7.7630000000000005E-2</v>
      </c>
      <c r="AD2441" s="196">
        <v>0.11018000000000006</v>
      </c>
      <c r="AE2441" s="196">
        <v>0</v>
      </c>
      <c r="AF2441" s="272">
        <f t="shared" si="155"/>
        <v>1</v>
      </c>
      <c r="AG2441" s="196">
        <f t="shared" si="152"/>
        <v>0.68106999999999995</v>
      </c>
    </row>
    <row r="2442" spans="1:33" s="23" customFormat="1" x14ac:dyDescent="0.25">
      <c r="A2442" s="1">
        <v>1998</v>
      </c>
      <c r="B2442" s="1" t="s">
        <v>23</v>
      </c>
      <c r="C2442" s="1" t="str">
        <f t="shared" si="153"/>
        <v>1998PE</v>
      </c>
      <c r="D2442" s="1" t="s">
        <v>56</v>
      </c>
      <c r="E2442" s="1" t="str">
        <f t="shared" si="154"/>
        <v>1998PEICI</v>
      </c>
      <c r="F2442" s="196">
        <v>6.6559999999999994E-2</v>
      </c>
      <c r="G2442" s="196">
        <v>0.42206000000000005</v>
      </c>
      <c r="H2442" s="196">
        <v>0</v>
      </c>
      <c r="I2442" s="196">
        <v>0</v>
      </c>
      <c r="J2442" s="196">
        <v>6.3189999999999996E-2</v>
      </c>
      <c r="K2442" s="196">
        <v>0</v>
      </c>
      <c r="L2442" s="196">
        <v>0</v>
      </c>
      <c r="M2442" s="196">
        <v>0</v>
      </c>
      <c r="N2442" s="196">
        <v>2.5990000000000003E-2</v>
      </c>
      <c r="O2442" s="196">
        <v>0</v>
      </c>
      <c r="P2442" s="196">
        <v>0</v>
      </c>
      <c r="Q2442" s="196">
        <v>0</v>
      </c>
      <c r="R2442" s="196">
        <v>7.6589999999999991E-2</v>
      </c>
      <c r="S2442" s="196">
        <v>5.6210000000000003E-2</v>
      </c>
      <c r="T2442" s="196">
        <v>0</v>
      </c>
      <c r="U2442" s="196">
        <v>0.19825999999999999</v>
      </c>
      <c r="V2442" s="196">
        <v>0</v>
      </c>
      <c r="W2442" s="196">
        <v>5.7640000000000108E-2</v>
      </c>
      <c r="X2442" s="196">
        <v>1.558E-2</v>
      </c>
      <c r="Y2442" s="197">
        <v>0</v>
      </c>
      <c r="Z2442" s="196">
        <v>0</v>
      </c>
      <c r="AA2442" s="196">
        <v>1.7920000000000002E-2</v>
      </c>
      <c r="AB2442" s="196">
        <v>0</v>
      </c>
      <c r="AC2442" s="196">
        <v>0</v>
      </c>
      <c r="AD2442" s="196">
        <v>0</v>
      </c>
      <c r="AE2442" s="196">
        <v>0</v>
      </c>
      <c r="AF2442" s="272">
        <f t="shared" si="155"/>
        <v>1.0000000000000002</v>
      </c>
      <c r="AG2442" s="196">
        <f t="shared" si="152"/>
        <v>0.34561000000000008</v>
      </c>
    </row>
    <row r="2443" spans="1:33" s="23" customFormat="1" x14ac:dyDescent="0.25">
      <c r="A2443" s="1">
        <v>1998</v>
      </c>
      <c r="B2443" s="1" t="s">
        <v>23</v>
      </c>
      <c r="C2443" s="1" t="str">
        <f t="shared" si="153"/>
        <v>1998PE</v>
      </c>
      <c r="D2443" s="1" t="s">
        <v>58</v>
      </c>
      <c r="E2443" s="1" t="str">
        <f t="shared" si="154"/>
        <v>1998PEResidential</v>
      </c>
      <c r="F2443" s="196">
        <v>8.9789999999999995E-2</v>
      </c>
      <c r="G2443" s="196">
        <v>0.23135999999999998</v>
      </c>
      <c r="H2443" s="196">
        <v>0</v>
      </c>
      <c r="I2443" s="196">
        <v>0</v>
      </c>
      <c r="J2443" s="196">
        <v>8.5239999999999996E-2</v>
      </c>
      <c r="K2443" s="196">
        <v>0</v>
      </c>
      <c r="L2443" s="196">
        <v>0</v>
      </c>
      <c r="M2443" s="196">
        <v>0</v>
      </c>
      <c r="N2443" s="196">
        <v>0.11867000000000001</v>
      </c>
      <c r="O2443" s="196">
        <v>0</v>
      </c>
      <c r="P2443" s="196">
        <v>0</v>
      </c>
      <c r="Q2443" s="196">
        <v>0.15038000000000001</v>
      </c>
      <c r="R2443" s="196">
        <v>0</v>
      </c>
      <c r="S2443" s="196">
        <v>3.3349999999999998E-2</v>
      </c>
      <c r="T2443" s="196">
        <v>0</v>
      </c>
      <c r="U2443" s="196">
        <v>0.17178000000000002</v>
      </c>
      <c r="V2443" s="196">
        <v>0</v>
      </c>
      <c r="W2443" s="196">
        <v>4.9639999999999934E-2</v>
      </c>
      <c r="X2443" s="196">
        <v>2.9750000000000002E-2</v>
      </c>
      <c r="Y2443" s="197">
        <v>0</v>
      </c>
      <c r="Z2443" s="196">
        <v>0</v>
      </c>
      <c r="AA2443" s="196">
        <v>4.0039999999999992E-2</v>
      </c>
      <c r="AB2443" s="196">
        <v>0</v>
      </c>
      <c r="AC2443" s="196">
        <v>0</v>
      </c>
      <c r="AD2443" s="196">
        <v>0</v>
      </c>
      <c r="AE2443" s="196">
        <v>0</v>
      </c>
      <c r="AF2443" s="272">
        <f t="shared" si="155"/>
        <v>1</v>
      </c>
      <c r="AG2443" s="196">
        <f t="shared" si="152"/>
        <v>0.32455999999999996</v>
      </c>
    </row>
    <row r="2444" spans="1:33" s="23" customFormat="1" x14ac:dyDescent="0.25">
      <c r="A2444" s="1">
        <v>1999</v>
      </c>
      <c r="B2444" s="1" t="s">
        <v>23</v>
      </c>
      <c r="C2444" s="1" t="str">
        <f t="shared" si="153"/>
        <v>1999PE</v>
      </c>
      <c r="D2444" s="1" t="s">
        <v>57</v>
      </c>
      <c r="E2444" s="1" t="str">
        <f t="shared" si="154"/>
        <v>1999PEC&amp;D</v>
      </c>
      <c r="F2444" s="196">
        <v>0</v>
      </c>
      <c r="G2444" s="196">
        <v>1.1819999999999999E-2</v>
      </c>
      <c r="H2444" s="196">
        <v>0</v>
      </c>
      <c r="I2444" s="196">
        <v>0.30710999999999999</v>
      </c>
      <c r="J2444" s="196">
        <v>0</v>
      </c>
      <c r="K2444" s="196">
        <v>0</v>
      </c>
      <c r="L2444" s="196">
        <v>0</v>
      </c>
      <c r="M2444" s="196">
        <v>0</v>
      </c>
      <c r="N2444" s="196">
        <v>0</v>
      </c>
      <c r="O2444" s="196">
        <v>0</v>
      </c>
      <c r="P2444" s="196">
        <v>0</v>
      </c>
      <c r="Q2444" s="196">
        <v>0</v>
      </c>
      <c r="R2444" s="196">
        <v>0</v>
      </c>
      <c r="S2444" s="196">
        <v>0</v>
      </c>
      <c r="T2444" s="196">
        <v>0.29258000000000001</v>
      </c>
      <c r="U2444" s="196">
        <v>0</v>
      </c>
      <c r="V2444" s="196">
        <v>0</v>
      </c>
      <c r="W2444" s="196">
        <v>3.5709999999999908E-2</v>
      </c>
      <c r="X2444" s="196">
        <v>0</v>
      </c>
      <c r="Y2444" s="196">
        <v>0</v>
      </c>
      <c r="Z2444" s="196">
        <v>0</v>
      </c>
      <c r="AA2444" s="196">
        <v>0</v>
      </c>
      <c r="AB2444" s="196">
        <v>0.16497000000000001</v>
      </c>
      <c r="AC2444" s="196">
        <v>7.7630000000000005E-2</v>
      </c>
      <c r="AD2444" s="196">
        <v>0.11018000000000006</v>
      </c>
      <c r="AE2444" s="196">
        <v>0</v>
      </c>
      <c r="AF2444" s="272">
        <f t="shared" si="155"/>
        <v>1</v>
      </c>
      <c r="AG2444" s="196">
        <f t="shared" si="152"/>
        <v>0.68106999999999995</v>
      </c>
    </row>
    <row r="2445" spans="1:33" s="23" customFormat="1" x14ac:dyDescent="0.25">
      <c r="A2445" s="1">
        <v>1999</v>
      </c>
      <c r="B2445" s="1" t="s">
        <v>23</v>
      </c>
      <c r="C2445" s="1" t="str">
        <f t="shared" si="153"/>
        <v>1999PE</v>
      </c>
      <c r="D2445" s="1" t="s">
        <v>56</v>
      </c>
      <c r="E2445" s="1" t="str">
        <f t="shared" si="154"/>
        <v>1999PEICI</v>
      </c>
      <c r="F2445" s="196">
        <v>6.6559999999999994E-2</v>
      </c>
      <c r="G2445" s="196">
        <v>0.42206000000000005</v>
      </c>
      <c r="H2445" s="196">
        <v>0</v>
      </c>
      <c r="I2445" s="196">
        <v>0</v>
      </c>
      <c r="J2445" s="196">
        <v>6.3189999999999996E-2</v>
      </c>
      <c r="K2445" s="196">
        <v>0</v>
      </c>
      <c r="L2445" s="196">
        <v>0</v>
      </c>
      <c r="M2445" s="196">
        <v>0</v>
      </c>
      <c r="N2445" s="196">
        <v>2.5990000000000003E-2</v>
      </c>
      <c r="O2445" s="196">
        <v>0</v>
      </c>
      <c r="P2445" s="196">
        <v>0</v>
      </c>
      <c r="Q2445" s="196">
        <v>0</v>
      </c>
      <c r="R2445" s="196">
        <v>7.6589999999999991E-2</v>
      </c>
      <c r="S2445" s="196">
        <v>5.6210000000000003E-2</v>
      </c>
      <c r="T2445" s="196">
        <v>0</v>
      </c>
      <c r="U2445" s="196">
        <v>0.19825999999999999</v>
      </c>
      <c r="V2445" s="196">
        <v>0</v>
      </c>
      <c r="W2445" s="196">
        <v>5.7640000000000108E-2</v>
      </c>
      <c r="X2445" s="196">
        <v>1.558E-2</v>
      </c>
      <c r="Y2445" s="197">
        <v>0</v>
      </c>
      <c r="Z2445" s="196">
        <v>0</v>
      </c>
      <c r="AA2445" s="196">
        <v>1.7920000000000002E-2</v>
      </c>
      <c r="AB2445" s="196">
        <v>0</v>
      </c>
      <c r="AC2445" s="196">
        <v>0</v>
      </c>
      <c r="AD2445" s="196">
        <v>0</v>
      </c>
      <c r="AE2445" s="196">
        <v>0</v>
      </c>
      <c r="AF2445" s="272">
        <f t="shared" si="155"/>
        <v>1.0000000000000002</v>
      </c>
      <c r="AG2445" s="196">
        <f t="shared" si="152"/>
        <v>0.34561000000000008</v>
      </c>
    </row>
    <row r="2446" spans="1:33" s="23" customFormat="1" x14ac:dyDescent="0.25">
      <c r="A2446" s="1">
        <v>1999</v>
      </c>
      <c r="B2446" s="1" t="s">
        <v>23</v>
      </c>
      <c r="C2446" s="1" t="str">
        <f t="shared" si="153"/>
        <v>1999PE</v>
      </c>
      <c r="D2446" s="1" t="s">
        <v>58</v>
      </c>
      <c r="E2446" s="1" t="str">
        <f t="shared" si="154"/>
        <v>1999PEResidential</v>
      </c>
      <c r="F2446" s="196">
        <v>8.9789999999999995E-2</v>
      </c>
      <c r="G2446" s="196">
        <v>0.23135999999999998</v>
      </c>
      <c r="H2446" s="196">
        <v>0</v>
      </c>
      <c r="I2446" s="196">
        <v>0</v>
      </c>
      <c r="J2446" s="196">
        <v>8.5239999999999996E-2</v>
      </c>
      <c r="K2446" s="196">
        <v>0</v>
      </c>
      <c r="L2446" s="196">
        <v>0</v>
      </c>
      <c r="M2446" s="196">
        <v>0</v>
      </c>
      <c r="N2446" s="196">
        <v>0.11867000000000001</v>
      </c>
      <c r="O2446" s="196">
        <v>0</v>
      </c>
      <c r="P2446" s="196">
        <v>0</v>
      </c>
      <c r="Q2446" s="196">
        <v>0.15038000000000001</v>
      </c>
      <c r="R2446" s="196">
        <v>0</v>
      </c>
      <c r="S2446" s="196">
        <v>3.3349999999999998E-2</v>
      </c>
      <c r="T2446" s="196">
        <v>0</v>
      </c>
      <c r="U2446" s="196">
        <v>0.17178000000000002</v>
      </c>
      <c r="V2446" s="196">
        <v>0</v>
      </c>
      <c r="W2446" s="196">
        <v>4.9639999999999934E-2</v>
      </c>
      <c r="X2446" s="196">
        <v>2.9750000000000002E-2</v>
      </c>
      <c r="Y2446" s="197">
        <v>0</v>
      </c>
      <c r="Z2446" s="196">
        <v>0</v>
      </c>
      <c r="AA2446" s="196">
        <v>4.0039999999999992E-2</v>
      </c>
      <c r="AB2446" s="196">
        <v>0</v>
      </c>
      <c r="AC2446" s="196">
        <v>0</v>
      </c>
      <c r="AD2446" s="196">
        <v>0</v>
      </c>
      <c r="AE2446" s="196">
        <v>0</v>
      </c>
      <c r="AF2446" s="272">
        <f t="shared" si="155"/>
        <v>1</v>
      </c>
      <c r="AG2446" s="196">
        <f t="shared" si="152"/>
        <v>0.32455999999999996</v>
      </c>
    </row>
    <row r="2447" spans="1:33" s="23" customFormat="1" x14ac:dyDescent="0.25">
      <c r="A2447" s="1">
        <v>2000</v>
      </c>
      <c r="B2447" s="1" t="s">
        <v>23</v>
      </c>
      <c r="C2447" s="1" t="str">
        <f t="shared" si="153"/>
        <v>2000PE</v>
      </c>
      <c r="D2447" s="1" t="s">
        <v>57</v>
      </c>
      <c r="E2447" s="1" t="str">
        <f t="shared" si="154"/>
        <v>2000PEC&amp;D</v>
      </c>
      <c r="F2447" s="196">
        <v>0</v>
      </c>
      <c r="G2447" s="196">
        <v>1.1819999999999999E-2</v>
      </c>
      <c r="H2447" s="196">
        <v>0</v>
      </c>
      <c r="I2447" s="196">
        <v>0.30710999999999999</v>
      </c>
      <c r="J2447" s="196">
        <v>0</v>
      </c>
      <c r="K2447" s="196">
        <v>0</v>
      </c>
      <c r="L2447" s="196">
        <v>0</v>
      </c>
      <c r="M2447" s="196">
        <v>0</v>
      </c>
      <c r="N2447" s="196">
        <v>0</v>
      </c>
      <c r="O2447" s="196">
        <v>0</v>
      </c>
      <c r="P2447" s="196">
        <v>0</v>
      </c>
      <c r="Q2447" s="196">
        <v>0</v>
      </c>
      <c r="R2447" s="196">
        <v>0</v>
      </c>
      <c r="S2447" s="196">
        <v>0</v>
      </c>
      <c r="T2447" s="196">
        <v>0.29258000000000001</v>
      </c>
      <c r="U2447" s="196">
        <v>0</v>
      </c>
      <c r="V2447" s="196">
        <v>0</v>
      </c>
      <c r="W2447" s="196">
        <v>3.5709999999999908E-2</v>
      </c>
      <c r="X2447" s="196">
        <v>0</v>
      </c>
      <c r="Y2447" s="196">
        <v>0</v>
      </c>
      <c r="Z2447" s="196">
        <v>0</v>
      </c>
      <c r="AA2447" s="196">
        <v>0</v>
      </c>
      <c r="AB2447" s="196">
        <v>0.16497000000000001</v>
      </c>
      <c r="AC2447" s="196">
        <v>7.7630000000000005E-2</v>
      </c>
      <c r="AD2447" s="196">
        <v>0.11018000000000006</v>
      </c>
      <c r="AE2447" s="196">
        <v>0</v>
      </c>
      <c r="AF2447" s="272">
        <f t="shared" si="155"/>
        <v>1</v>
      </c>
      <c r="AG2447" s="196">
        <f t="shared" si="152"/>
        <v>0.68106999999999995</v>
      </c>
    </row>
    <row r="2448" spans="1:33" s="23" customFormat="1" x14ac:dyDescent="0.25">
      <c r="A2448" s="1">
        <v>2000</v>
      </c>
      <c r="B2448" s="1" t="s">
        <v>23</v>
      </c>
      <c r="C2448" s="1" t="str">
        <f t="shared" si="153"/>
        <v>2000PE</v>
      </c>
      <c r="D2448" s="1" t="s">
        <v>56</v>
      </c>
      <c r="E2448" s="1" t="str">
        <f t="shared" si="154"/>
        <v>2000PEICI</v>
      </c>
      <c r="F2448" s="196">
        <v>6.6559999999999994E-2</v>
      </c>
      <c r="G2448" s="196">
        <v>0.42206000000000005</v>
      </c>
      <c r="H2448" s="196">
        <v>0</v>
      </c>
      <c r="I2448" s="196">
        <v>0</v>
      </c>
      <c r="J2448" s="196">
        <v>6.3189999999999996E-2</v>
      </c>
      <c r="K2448" s="196">
        <v>0</v>
      </c>
      <c r="L2448" s="196">
        <v>0</v>
      </c>
      <c r="M2448" s="196">
        <v>0</v>
      </c>
      <c r="N2448" s="196">
        <v>2.5990000000000003E-2</v>
      </c>
      <c r="O2448" s="196">
        <v>0</v>
      </c>
      <c r="P2448" s="196">
        <v>0</v>
      </c>
      <c r="Q2448" s="196">
        <v>0</v>
      </c>
      <c r="R2448" s="196">
        <v>7.6589999999999991E-2</v>
      </c>
      <c r="S2448" s="196">
        <v>5.6210000000000003E-2</v>
      </c>
      <c r="T2448" s="196">
        <v>0</v>
      </c>
      <c r="U2448" s="196">
        <v>0.19825999999999999</v>
      </c>
      <c r="V2448" s="196">
        <v>0</v>
      </c>
      <c r="W2448" s="196">
        <v>5.7640000000000108E-2</v>
      </c>
      <c r="X2448" s="196">
        <v>1.558E-2</v>
      </c>
      <c r="Y2448" s="197">
        <v>0</v>
      </c>
      <c r="Z2448" s="196">
        <v>0</v>
      </c>
      <c r="AA2448" s="196">
        <v>1.7920000000000002E-2</v>
      </c>
      <c r="AB2448" s="196">
        <v>0</v>
      </c>
      <c r="AC2448" s="196">
        <v>0</v>
      </c>
      <c r="AD2448" s="196">
        <v>0</v>
      </c>
      <c r="AE2448" s="196">
        <v>0</v>
      </c>
      <c r="AF2448" s="272">
        <f t="shared" si="155"/>
        <v>1.0000000000000002</v>
      </c>
      <c r="AG2448" s="196">
        <f t="shared" si="152"/>
        <v>0.34561000000000008</v>
      </c>
    </row>
    <row r="2449" spans="1:33" s="23" customFormat="1" x14ac:dyDescent="0.25">
      <c r="A2449" s="1">
        <v>2000</v>
      </c>
      <c r="B2449" s="1" t="s">
        <v>23</v>
      </c>
      <c r="C2449" s="1" t="str">
        <f t="shared" si="153"/>
        <v>2000PE</v>
      </c>
      <c r="D2449" s="1" t="s">
        <v>58</v>
      </c>
      <c r="E2449" s="1" t="str">
        <f t="shared" si="154"/>
        <v>2000PEResidential</v>
      </c>
      <c r="F2449" s="196">
        <v>8.9789999999999995E-2</v>
      </c>
      <c r="G2449" s="196">
        <v>0.23135999999999998</v>
      </c>
      <c r="H2449" s="196">
        <v>0</v>
      </c>
      <c r="I2449" s="196">
        <v>0</v>
      </c>
      <c r="J2449" s="196">
        <v>8.5239999999999996E-2</v>
      </c>
      <c r="K2449" s="196">
        <v>0</v>
      </c>
      <c r="L2449" s="196">
        <v>0</v>
      </c>
      <c r="M2449" s="196">
        <v>0</v>
      </c>
      <c r="N2449" s="196">
        <v>0.11867000000000001</v>
      </c>
      <c r="O2449" s="196">
        <v>0</v>
      </c>
      <c r="P2449" s="196">
        <v>0</v>
      </c>
      <c r="Q2449" s="196">
        <v>0.15038000000000001</v>
      </c>
      <c r="R2449" s="196">
        <v>0</v>
      </c>
      <c r="S2449" s="196">
        <v>3.3349999999999998E-2</v>
      </c>
      <c r="T2449" s="196">
        <v>0</v>
      </c>
      <c r="U2449" s="196">
        <v>0.17178000000000002</v>
      </c>
      <c r="V2449" s="196">
        <v>0</v>
      </c>
      <c r="W2449" s="196">
        <v>4.9639999999999934E-2</v>
      </c>
      <c r="X2449" s="196">
        <v>2.9750000000000002E-2</v>
      </c>
      <c r="Y2449" s="197">
        <v>0</v>
      </c>
      <c r="Z2449" s="196">
        <v>0</v>
      </c>
      <c r="AA2449" s="196">
        <v>4.0039999999999992E-2</v>
      </c>
      <c r="AB2449" s="196">
        <v>0</v>
      </c>
      <c r="AC2449" s="196">
        <v>0</v>
      </c>
      <c r="AD2449" s="196">
        <v>0</v>
      </c>
      <c r="AE2449" s="196">
        <v>0</v>
      </c>
      <c r="AF2449" s="272">
        <f t="shared" si="155"/>
        <v>1</v>
      </c>
      <c r="AG2449" s="196">
        <f t="shared" si="152"/>
        <v>0.32455999999999996</v>
      </c>
    </row>
    <row r="2450" spans="1:33" s="23" customFormat="1" x14ac:dyDescent="0.25">
      <c r="A2450" s="1">
        <v>2001</v>
      </c>
      <c r="B2450" s="1" t="s">
        <v>23</v>
      </c>
      <c r="C2450" s="1" t="str">
        <f t="shared" si="153"/>
        <v>2001PE</v>
      </c>
      <c r="D2450" s="1" t="s">
        <v>57</v>
      </c>
      <c r="E2450" s="1" t="str">
        <f t="shared" si="154"/>
        <v>2001PEC&amp;D</v>
      </c>
      <c r="F2450" s="196">
        <v>0</v>
      </c>
      <c r="G2450" s="196">
        <v>1.1819999999999999E-2</v>
      </c>
      <c r="H2450" s="196">
        <v>0</v>
      </c>
      <c r="I2450" s="196">
        <v>0.30710999999999999</v>
      </c>
      <c r="J2450" s="196">
        <v>0</v>
      </c>
      <c r="K2450" s="196">
        <v>0</v>
      </c>
      <c r="L2450" s="196">
        <v>0</v>
      </c>
      <c r="M2450" s="196">
        <v>0</v>
      </c>
      <c r="N2450" s="196">
        <v>0</v>
      </c>
      <c r="O2450" s="196">
        <v>0</v>
      </c>
      <c r="P2450" s="196">
        <v>0</v>
      </c>
      <c r="Q2450" s="196">
        <v>0</v>
      </c>
      <c r="R2450" s="196">
        <v>0</v>
      </c>
      <c r="S2450" s="196">
        <v>0</v>
      </c>
      <c r="T2450" s="196">
        <v>0.29258000000000001</v>
      </c>
      <c r="U2450" s="196">
        <v>0</v>
      </c>
      <c r="V2450" s="196">
        <v>0</v>
      </c>
      <c r="W2450" s="196">
        <v>3.5709999999999908E-2</v>
      </c>
      <c r="X2450" s="196">
        <v>0</v>
      </c>
      <c r="Y2450" s="196">
        <v>0</v>
      </c>
      <c r="Z2450" s="196">
        <v>0</v>
      </c>
      <c r="AA2450" s="196">
        <v>0</v>
      </c>
      <c r="AB2450" s="196">
        <v>0.16497000000000001</v>
      </c>
      <c r="AC2450" s="196">
        <v>7.7630000000000005E-2</v>
      </c>
      <c r="AD2450" s="196">
        <v>0.11018000000000006</v>
      </c>
      <c r="AE2450" s="196">
        <v>0</v>
      </c>
      <c r="AF2450" s="272">
        <f t="shared" si="155"/>
        <v>1</v>
      </c>
      <c r="AG2450" s="196">
        <f t="shared" si="152"/>
        <v>0.68106999999999995</v>
      </c>
    </row>
    <row r="2451" spans="1:33" s="23" customFormat="1" x14ac:dyDescent="0.25">
      <c r="A2451" s="1">
        <v>2001</v>
      </c>
      <c r="B2451" s="1" t="s">
        <v>23</v>
      </c>
      <c r="C2451" s="1" t="str">
        <f t="shared" si="153"/>
        <v>2001PE</v>
      </c>
      <c r="D2451" s="1" t="s">
        <v>56</v>
      </c>
      <c r="E2451" s="1" t="str">
        <f t="shared" si="154"/>
        <v>2001PEICI</v>
      </c>
      <c r="F2451" s="196">
        <v>6.6559999999999994E-2</v>
      </c>
      <c r="G2451" s="196">
        <v>0.42206000000000005</v>
      </c>
      <c r="H2451" s="196">
        <v>0</v>
      </c>
      <c r="I2451" s="196">
        <v>0</v>
      </c>
      <c r="J2451" s="196">
        <v>6.3189999999999996E-2</v>
      </c>
      <c r="K2451" s="196">
        <v>0</v>
      </c>
      <c r="L2451" s="196">
        <v>0</v>
      </c>
      <c r="M2451" s="196">
        <v>0</v>
      </c>
      <c r="N2451" s="196">
        <v>2.5990000000000003E-2</v>
      </c>
      <c r="O2451" s="196">
        <v>0</v>
      </c>
      <c r="P2451" s="196">
        <v>0</v>
      </c>
      <c r="Q2451" s="196">
        <v>0</v>
      </c>
      <c r="R2451" s="196">
        <v>7.6589999999999991E-2</v>
      </c>
      <c r="S2451" s="196">
        <v>5.6210000000000003E-2</v>
      </c>
      <c r="T2451" s="196">
        <v>0</v>
      </c>
      <c r="U2451" s="196">
        <v>0.19825999999999999</v>
      </c>
      <c r="V2451" s="196">
        <v>0</v>
      </c>
      <c r="W2451" s="196">
        <v>5.7640000000000108E-2</v>
      </c>
      <c r="X2451" s="196">
        <v>1.558E-2</v>
      </c>
      <c r="Y2451" s="197">
        <v>0</v>
      </c>
      <c r="Z2451" s="196">
        <v>0</v>
      </c>
      <c r="AA2451" s="196">
        <v>1.7920000000000002E-2</v>
      </c>
      <c r="AB2451" s="196">
        <v>0</v>
      </c>
      <c r="AC2451" s="196">
        <v>0</v>
      </c>
      <c r="AD2451" s="196">
        <v>0</v>
      </c>
      <c r="AE2451" s="196">
        <v>0</v>
      </c>
      <c r="AF2451" s="272">
        <f t="shared" si="155"/>
        <v>1.0000000000000002</v>
      </c>
      <c r="AG2451" s="196">
        <f t="shared" si="152"/>
        <v>0.34561000000000008</v>
      </c>
    </row>
    <row r="2452" spans="1:33" s="23" customFormat="1" x14ac:dyDescent="0.25">
      <c r="A2452" s="1">
        <v>2001</v>
      </c>
      <c r="B2452" s="1" t="s">
        <v>23</v>
      </c>
      <c r="C2452" s="1" t="str">
        <f t="shared" si="153"/>
        <v>2001PE</v>
      </c>
      <c r="D2452" s="1" t="s">
        <v>58</v>
      </c>
      <c r="E2452" s="1" t="str">
        <f t="shared" si="154"/>
        <v>2001PEResidential</v>
      </c>
      <c r="F2452" s="196">
        <v>8.9789999999999995E-2</v>
      </c>
      <c r="G2452" s="196">
        <v>0.23135999999999998</v>
      </c>
      <c r="H2452" s="196">
        <v>0</v>
      </c>
      <c r="I2452" s="196">
        <v>0</v>
      </c>
      <c r="J2452" s="196">
        <v>8.5239999999999996E-2</v>
      </c>
      <c r="K2452" s="196">
        <v>0</v>
      </c>
      <c r="L2452" s="196">
        <v>0</v>
      </c>
      <c r="M2452" s="196">
        <v>0</v>
      </c>
      <c r="N2452" s="196">
        <v>0.11867000000000001</v>
      </c>
      <c r="O2452" s="196">
        <v>0</v>
      </c>
      <c r="P2452" s="196">
        <v>0</v>
      </c>
      <c r="Q2452" s="196">
        <v>0.15038000000000001</v>
      </c>
      <c r="R2452" s="196">
        <v>0</v>
      </c>
      <c r="S2452" s="196">
        <v>3.3349999999999998E-2</v>
      </c>
      <c r="T2452" s="196">
        <v>0</v>
      </c>
      <c r="U2452" s="196">
        <v>0.17178000000000002</v>
      </c>
      <c r="V2452" s="196">
        <v>0</v>
      </c>
      <c r="W2452" s="196">
        <v>4.9639999999999934E-2</v>
      </c>
      <c r="X2452" s="196">
        <v>2.9750000000000002E-2</v>
      </c>
      <c r="Y2452" s="196">
        <v>0</v>
      </c>
      <c r="Z2452" s="196">
        <v>0</v>
      </c>
      <c r="AA2452" s="196">
        <v>4.0039999999999992E-2</v>
      </c>
      <c r="AB2452" s="196">
        <v>0</v>
      </c>
      <c r="AC2452" s="196">
        <v>0</v>
      </c>
      <c r="AD2452" s="196">
        <v>0</v>
      </c>
      <c r="AE2452" s="196">
        <v>0</v>
      </c>
      <c r="AF2452" s="272">
        <f t="shared" si="155"/>
        <v>1</v>
      </c>
      <c r="AG2452" s="196">
        <f t="shared" si="152"/>
        <v>0.32455999999999996</v>
      </c>
    </row>
    <row r="2453" spans="1:33" s="23" customFormat="1" x14ac:dyDescent="0.25">
      <c r="A2453" s="1">
        <v>2002</v>
      </c>
      <c r="B2453" s="1" t="s">
        <v>23</v>
      </c>
      <c r="C2453" s="1" t="str">
        <f t="shared" si="153"/>
        <v>2002PE</v>
      </c>
      <c r="D2453" s="1" t="s">
        <v>57</v>
      </c>
      <c r="E2453" s="1" t="str">
        <f t="shared" si="154"/>
        <v>2002PEC&amp;D</v>
      </c>
      <c r="F2453" s="196">
        <v>0</v>
      </c>
      <c r="G2453" s="196">
        <v>9.0000000000000011E-3</v>
      </c>
      <c r="H2453" s="196">
        <v>0</v>
      </c>
      <c r="I2453" s="196">
        <v>0.40299999999999997</v>
      </c>
      <c r="J2453" s="196">
        <v>0</v>
      </c>
      <c r="K2453" s="196">
        <v>0</v>
      </c>
      <c r="L2453" s="196">
        <v>0</v>
      </c>
      <c r="M2453" s="196">
        <v>0</v>
      </c>
      <c r="N2453" s="196">
        <v>1.3000000000000001E-2</v>
      </c>
      <c r="O2453" s="196">
        <v>0</v>
      </c>
      <c r="P2453" s="196">
        <v>0</v>
      </c>
      <c r="Q2453" s="196">
        <v>0</v>
      </c>
      <c r="R2453" s="196">
        <v>0</v>
      </c>
      <c r="S2453" s="196">
        <v>0</v>
      </c>
      <c r="T2453" s="196">
        <v>0</v>
      </c>
      <c r="U2453" s="196">
        <v>0</v>
      </c>
      <c r="V2453" s="196">
        <v>0</v>
      </c>
      <c r="W2453" s="196">
        <v>0</v>
      </c>
      <c r="X2453" s="196">
        <v>0</v>
      </c>
      <c r="Y2453" s="196">
        <v>0</v>
      </c>
      <c r="Z2453" s="196">
        <v>0</v>
      </c>
      <c r="AA2453" s="196">
        <v>0</v>
      </c>
      <c r="AB2453" s="196">
        <v>0</v>
      </c>
      <c r="AC2453" s="196">
        <v>0</v>
      </c>
      <c r="AD2453" s="196">
        <v>0.57499999999999996</v>
      </c>
      <c r="AE2453" s="196">
        <v>0</v>
      </c>
      <c r="AF2453" s="272">
        <f t="shared" si="155"/>
        <v>1</v>
      </c>
      <c r="AG2453" s="196">
        <f t="shared" si="152"/>
        <v>0.57499999999999996</v>
      </c>
    </row>
    <row r="2454" spans="1:33" s="23" customFormat="1" x14ac:dyDescent="0.25">
      <c r="A2454" s="1">
        <v>2002</v>
      </c>
      <c r="B2454" s="1" t="s">
        <v>23</v>
      </c>
      <c r="C2454" s="1" t="str">
        <f t="shared" si="153"/>
        <v>2002PE</v>
      </c>
      <c r="D2454" s="1" t="s">
        <v>56</v>
      </c>
      <c r="E2454" s="1" t="str">
        <f t="shared" si="154"/>
        <v>2002PEICI</v>
      </c>
      <c r="F2454" s="196">
        <v>0.151</v>
      </c>
      <c r="G2454" s="196">
        <v>0.08</v>
      </c>
      <c r="H2454" s="196">
        <v>0</v>
      </c>
      <c r="I2454" s="196">
        <v>0.113</v>
      </c>
      <c r="J2454" s="196">
        <v>3.7000000000000005E-2</v>
      </c>
      <c r="K2454" s="196">
        <v>5.0000000000000001E-3</v>
      </c>
      <c r="L2454" s="196">
        <v>0</v>
      </c>
      <c r="M2454" s="196">
        <v>1E-3</v>
      </c>
      <c r="N2454" s="196">
        <v>0.09</v>
      </c>
      <c r="O2454" s="196">
        <v>0</v>
      </c>
      <c r="P2454" s="196">
        <v>0</v>
      </c>
      <c r="Q2454" s="196">
        <v>0</v>
      </c>
      <c r="R2454" s="196">
        <v>0.13</v>
      </c>
      <c r="S2454" s="196">
        <v>0</v>
      </c>
      <c r="T2454" s="196">
        <v>0</v>
      </c>
      <c r="U2454" s="196">
        <v>0</v>
      </c>
      <c r="V2454" s="196">
        <v>0</v>
      </c>
      <c r="W2454" s="196">
        <v>0</v>
      </c>
      <c r="X2454" s="196">
        <v>0</v>
      </c>
      <c r="Y2454" s="196">
        <v>0</v>
      </c>
      <c r="Z2454" s="196">
        <v>0</v>
      </c>
      <c r="AA2454" s="196">
        <v>0</v>
      </c>
      <c r="AB2454" s="196">
        <v>0</v>
      </c>
      <c r="AC2454" s="196">
        <v>0</v>
      </c>
      <c r="AD2454" s="196">
        <v>0.39299999999999996</v>
      </c>
      <c r="AE2454" s="196">
        <v>0</v>
      </c>
      <c r="AF2454" s="272">
        <f t="shared" si="155"/>
        <v>1</v>
      </c>
      <c r="AG2454" s="196">
        <f t="shared" si="152"/>
        <v>0.39299999999999996</v>
      </c>
    </row>
    <row r="2455" spans="1:33" s="23" customFormat="1" x14ac:dyDescent="0.25">
      <c r="A2455" s="1">
        <v>2002</v>
      </c>
      <c r="B2455" s="1" t="s">
        <v>23</v>
      </c>
      <c r="C2455" s="1" t="str">
        <f t="shared" si="153"/>
        <v>2002PE</v>
      </c>
      <c r="D2455" s="1" t="s">
        <v>58</v>
      </c>
      <c r="E2455" s="1" t="str">
        <f t="shared" si="154"/>
        <v>2002PEResidential</v>
      </c>
      <c r="F2455" s="196">
        <v>0.38200000000000001</v>
      </c>
      <c r="G2455" s="196">
        <v>0.09</v>
      </c>
      <c r="H2455" s="196">
        <v>0</v>
      </c>
      <c r="I2455" s="196">
        <v>6.0000000000000001E-3</v>
      </c>
      <c r="J2455" s="196">
        <v>8.5999999999999993E-2</v>
      </c>
      <c r="K2455" s="196">
        <v>0.05</v>
      </c>
      <c r="L2455" s="196">
        <v>0</v>
      </c>
      <c r="M2455" s="196">
        <v>9.0000000000000011E-3</v>
      </c>
      <c r="N2455" s="196">
        <v>0.18</v>
      </c>
      <c r="O2455" s="196">
        <v>0</v>
      </c>
      <c r="P2455" s="196">
        <v>0</v>
      </c>
      <c r="Q2455" s="196">
        <v>0</v>
      </c>
      <c r="R2455" s="196">
        <v>0</v>
      </c>
      <c r="S2455" s="196">
        <v>0</v>
      </c>
      <c r="T2455" s="196">
        <v>0</v>
      </c>
      <c r="U2455" s="196">
        <v>0</v>
      </c>
      <c r="V2455" s="196">
        <v>0</v>
      </c>
      <c r="W2455" s="196">
        <v>0</v>
      </c>
      <c r="X2455" s="196">
        <v>0</v>
      </c>
      <c r="Y2455" s="196">
        <v>0</v>
      </c>
      <c r="Z2455" s="196">
        <v>0</v>
      </c>
      <c r="AA2455" s="196">
        <v>0</v>
      </c>
      <c r="AB2455" s="196">
        <v>0</v>
      </c>
      <c r="AC2455" s="196">
        <v>0</v>
      </c>
      <c r="AD2455" s="196">
        <v>0.19699999999999998</v>
      </c>
      <c r="AE2455" s="196">
        <v>0</v>
      </c>
      <c r="AF2455" s="272">
        <f t="shared" si="155"/>
        <v>0.99999999999999989</v>
      </c>
      <c r="AG2455" s="196">
        <f t="shared" si="152"/>
        <v>0.19699999999999998</v>
      </c>
    </row>
    <row r="2456" spans="1:33" s="23" customFormat="1" x14ac:dyDescent="0.25">
      <c r="A2456" s="1">
        <v>2003</v>
      </c>
      <c r="B2456" s="1" t="s">
        <v>23</v>
      </c>
      <c r="C2456" s="1" t="str">
        <f t="shared" si="153"/>
        <v>2003PE</v>
      </c>
      <c r="D2456" s="1" t="s">
        <v>57</v>
      </c>
      <c r="E2456" s="1" t="str">
        <f t="shared" si="154"/>
        <v>2003PEC&amp;D</v>
      </c>
      <c r="F2456" s="196">
        <v>0</v>
      </c>
      <c r="G2456" s="196">
        <v>9.0000000000000011E-3</v>
      </c>
      <c r="H2456" s="196">
        <v>0</v>
      </c>
      <c r="I2456" s="196">
        <v>0.40299999999999997</v>
      </c>
      <c r="J2456" s="196">
        <v>0</v>
      </c>
      <c r="K2456" s="196">
        <v>0</v>
      </c>
      <c r="L2456" s="196">
        <v>0</v>
      </c>
      <c r="M2456" s="196">
        <v>0</v>
      </c>
      <c r="N2456" s="196">
        <v>1.3000000000000001E-2</v>
      </c>
      <c r="O2456" s="196">
        <v>0</v>
      </c>
      <c r="P2456" s="196">
        <v>0</v>
      </c>
      <c r="Q2456" s="196">
        <v>0</v>
      </c>
      <c r="R2456" s="196">
        <v>0</v>
      </c>
      <c r="S2456" s="196">
        <v>0</v>
      </c>
      <c r="T2456" s="196">
        <v>0</v>
      </c>
      <c r="U2456" s="196">
        <v>0</v>
      </c>
      <c r="V2456" s="196">
        <v>0</v>
      </c>
      <c r="W2456" s="196">
        <v>0</v>
      </c>
      <c r="X2456" s="196">
        <v>0</v>
      </c>
      <c r="Y2456" s="196">
        <v>0</v>
      </c>
      <c r="Z2456" s="196">
        <v>0</v>
      </c>
      <c r="AA2456" s="196">
        <v>0</v>
      </c>
      <c r="AB2456" s="196">
        <v>0</v>
      </c>
      <c r="AC2456" s="196">
        <v>0</v>
      </c>
      <c r="AD2456" s="196">
        <v>0.57499999999999996</v>
      </c>
      <c r="AE2456" s="196">
        <v>0</v>
      </c>
      <c r="AF2456" s="272">
        <f t="shared" si="155"/>
        <v>1</v>
      </c>
      <c r="AG2456" s="196">
        <f t="shared" si="152"/>
        <v>0.57499999999999996</v>
      </c>
    </row>
    <row r="2457" spans="1:33" s="23" customFormat="1" x14ac:dyDescent="0.25">
      <c r="A2457" s="1">
        <v>2003</v>
      </c>
      <c r="B2457" s="1" t="s">
        <v>23</v>
      </c>
      <c r="C2457" s="1" t="str">
        <f t="shared" si="153"/>
        <v>2003PE</v>
      </c>
      <c r="D2457" s="1" t="s">
        <v>56</v>
      </c>
      <c r="E2457" s="1" t="str">
        <f t="shared" si="154"/>
        <v>2003PEICI</v>
      </c>
      <c r="F2457" s="196">
        <v>0.151</v>
      </c>
      <c r="G2457" s="196">
        <v>0.08</v>
      </c>
      <c r="H2457" s="196">
        <v>0</v>
      </c>
      <c r="I2457" s="196">
        <v>0.113</v>
      </c>
      <c r="J2457" s="196">
        <v>3.7000000000000005E-2</v>
      </c>
      <c r="K2457" s="196">
        <v>5.0000000000000001E-3</v>
      </c>
      <c r="L2457" s="196">
        <v>0</v>
      </c>
      <c r="M2457" s="196">
        <v>1E-3</v>
      </c>
      <c r="N2457" s="196">
        <v>0.09</v>
      </c>
      <c r="O2457" s="196">
        <v>0</v>
      </c>
      <c r="P2457" s="196">
        <v>0</v>
      </c>
      <c r="Q2457" s="196">
        <v>0</v>
      </c>
      <c r="R2457" s="196">
        <v>0.13</v>
      </c>
      <c r="S2457" s="196">
        <v>0</v>
      </c>
      <c r="T2457" s="196">
        <v>0</v>
      </c>
      <c r="U2457" s="196">
        <v>0</v>
      </c>
      <c r="V2457" s="196">
        <v>0</v>
      </c>
      <c r="W2457" s="196">
        <v>0</v>
      </c>
      <c r="X2457" s="196">
        <v>0</v>
      </c>
      <c r="Y2457" s="196">
        <v>0</v>
      </c>
      <c r="Z2457" s="196">
        <v>0</v>
      </c>
      <c r="AA2457" s="196">
        <v>0</v>
      </c>
      <c r="AB2457" s="196">
        <v>0</v>
      </c>
      <c r="AC2457" s="196">
        <v>0</v>
      </c>
      <c r="AD2457" s="196">
        <v>0.39299999999999996</v>
      </c>
      <c r="AE2457" s="196">
        <v>0</v>
      </c>
      <c r="AF2457" s="272">
        <f t="shared" si="155"/>
        <v>1</v>
      </c>
      <c r="AG2457" s="196">
        <f t="shared" si="152"/>
        <v>0.39299999999999996</v>
      </c>
    </row>
    <row r="2458" spans="1:33" s="23" customFormat="1" x14ac:dyDescent="0.25">
      <c r="A2458" s="1">
        <v>2003</v>
      </c>
      <c r="B2458" s="1" t="s">
        <v>23</v>
      </c>
      <c r="C2458" s="1" t="str">
        <f t="shared" si="153"/>
        <v>2003PE</v>
      </c>
      <c r="D2458" s="1" t="s">
        <v>58</v>
      </c>
      <c r="E2458" s="1" t="str">
        <f t="shared" si="154"/>
        <v>2003PEResidential</v>
      </c>
      <c r="F2458" s="196">
        <v>0.38200000000000001</v>
      </c>
      <c r="G2458" s="196">
        <v>0.09</v>
      </c>
      <c r="H2458" s="196">
        <v>0</v>
      </c>
      <c r="I2458" s="196">
        <v>6.0000000000000001E-3</v>
      </c>
      <c r="J2458" s="196">
        <v>8.5999999999999993E-2</v>
      </c>
      <c r="K2458" s="196">
        <v>0.05</v>
      </c>
      <c r="L2458" s="196">
        <v>0</v>
      </c>
      <c r="M2458" s="196">
        <v>9.0000000000000011E-3</v>
      </c>
      <c r="N2458" s="196">
        <v>0.18</v>
      </c>
      <c r="O2458" s="196">
        <v>0</v>
      </c>
      <c r="P2458" s="196">
        <v>0</v>
      </c>
      <c r="Q2458" s="196">
        <v>0</v>
      </c>
      <c r="R2458" s="196">
        <v>0</v>
      </c>
      <c r="S2458" s="196">
        <v>0</v>
      </c>
      <c r="T2458" s="196">
        <v>0</v>
      </c>
      <c r="U2458" s="196">
        <v>0</v>
      </c>
      <c r="V2458" s="196">
        <v>0</v>
      </c>
      <c r="W2458" s="196">
        <v>0</v>
      </c>
      <c r="X2458" s="196">
        <v>0</v>
      </c>
      <c r="Y2458" s="196">
        <v>0</v>
      </c>
      <c r="Z2458" s="196">
        <v>0</v>
      </c>
      <c r="AA2458" s="196">
        <v>0</v>
      </c>
      <c r="AB2458" s="196">
        <v>0</v>
      </c>
      <c r="AC2458" s="196">
        <v>0</v>
      </c>
      <c r="AD2458" s="196">
        <v>0.19699999999999998</v>
      </c>
      <c r="AE2458" s="196">
        <v>0</v>
      </c>
      <c r="AF2458" s="272">
        <f t="shared" si="155"/>
        <v>0.99999999999999989</v>
      </c>
      <c r="AG2458" s="196">
        <f t="shared" si="152"/>
        <v>0.19699999999999998</v>
      </c>
    </row>
    <row r="2459" spans="1:33" s="23" customFormat="1" x14ac:dyDescent="0.25">
      <c r="A2459" s="1">
        <v>2004</v>
      </c>
      <c r="B2459" s="1" t="s">
        <v>23</v>
      </c>
      <c r="C2459" s="1" t="str">
        <f t="shared" si="153"/>
        <v>2004PE</v>
      </c>
      <c r="D2459" s="1" t="s">
        <v>57</v>
      </c>
      <c r="E2459" s="1" t="str">
        <f t="shared" si="154"/>
        <v>2004PEC&amp;D</v>
      </c>
      <c r="F2459" s="196">
        <v>0</v>
      </c>
      <c r="G2459" s="196">
        <v>9.0000000000000011E-3</v>
      </c>
      <c r="H2459" s="196">
        <v>0</v>
      </c>
      <c r="I2459" s="196">
        <v>0.40299999999999997</v>
      </c>
      <c r="J2459" s="196">
        <v>0</v>
      </c>
      <c r="K2459" s="196">
        <v>0</v>
      </c>
      <c r="L2459" s="196">
        <v>0</v>
      </c>
      <c r="M2459" s="196">
        <v>0</v>
      </c>
      <c r="N2459" s="196">
        <v>1.3000000000000001E-2</v>
      </c>
      <c r="O2459" s="196">
        <v>0</v>
      </c>
      <c r="P2459" s="196">
        <v>0</v>
      </c>
      <c r="Q2459" s="196">
        <v>0</v>
      </c>
      <c r="R2459" s="196">
        <v>0</v>
      </c>
      <c r="S2459" s="196">
        <v>0</v>
      </c>
      <c r="T2459" s="196">
        <v>0</v>
      </c>
      <c r="U2459" s="196">
        <v>0</v>
      </c>
      <c r="V2459" s="196">
        <v>0</v>
      </c>
      <c r="W2459" s="196">
        <v>0</v>
      </c>
      <c r="X2459" s="196">
        <v>0</v>
      </c>
      <c r="Y2459" s="196">
        <v>0</v>
      </c>
      <c r="Z2459" s="196">
        <v>0</v>
      </c>
      <c r="AA2459" s="196">
        <v>0</v>
      </c>
      <c r="AB2459" s="196">
        <v>0</v>
      </c>
      <c r="AC2459" s="196">
        <v>0</v>
      </c>
      <c r="AD2459" s="196">
        <v>0.57499999999999996</v>
      </c>
      <c r="AE2459" s="196">
        <v>0</v>
      </c>
      <c r="AF2459" s="272">
        <f t="shared" si="155"/>
        <v>1</v>
      </c>
      <c r="AG2459" s="196">
        <f t="shared" si="152"/>
        <v>0.57499999999999996</v>
      </c>
    </row>
    <row r="2460" spans="1:33" s="23" customFormat="1" x14ac:dyDescent="0.25">
      <c r="A2460" s="1">
        <v>2004</v>
      </c>
      <c r="B2460" s="1" t="s">
        <v>23</v>
      </c>
      <c r="C2460" s="1" t="str">
        <f t="shared" si="153"/>
        <v>2004PE</v>
      </c>
      <c r="D2460" s="1" t="s">
        <v>56</v>
      </c>
      <c r="E2460" s="1" t="str">
        <f t="shared" si="154"/>
        <v>2004PEICI</v>
      </c>
      <c r="F2460" s="196">
        <v>0.151</v>
      </c>
      <c r="G2460" s="196">
        <v>0.08</v>
      </c>
      <c r="H2460" s="196">
        <v>0</v>
      </c>
      <c r="I2460" s="196">
        <v>0.113</v>
      </c>
      <c r="J2460" s="196">
        <v>3.7000000000000005E-2</v>
      </c>
      <c r="K2460" s="196">
        <v>5.0000000000000001E-3</v>
      </c>
      <c r="L2460" s="196">
        <v>0</v>
      </c>
      <c r="M2460" s="196">
        <v>1E-3</v>
      </c>
      <c r="N2460" s="196">
        <v>0.09</v>
      </c>
      <c r="O2460" s="196">
        <v>0</v>
      </c>
      <c r="P2460" s="196">
        <v>0</v>
      </c>
      <c r="Q2460" s="196">
        <v>0</v>
      </c>
      <c r="R2460" s="196">
        <v>0.13</v>
      </c>
      <c r="S2460" s="196">
        <v>0</v>
      </c>
      <c r="T2460" s="196">
        <v>0</v>
      </c>
      <c r="U2460" s="196">
        <v>0</v>
      </c>
      <c r="V2460" s="196">
        <v>0</v>
      </c>
      <c r="W2460" s="196">
        <v>0</v>
      </c>
      <c r="X2460" s="196">
        <v>0</v>
      </c>
      <c r="Y2460" s="196">
        <v>0</v>
      </c>
      <c r="Z2460" s="196">
        <v>0</v>
      </c>
      <c r="AA2460" s="196">
        <v>0</v>
      </c>
      <c r="AB2460" s="196">
        <v>0</v>
      </c>
      <c r="AC2460" s="196">
        <v>0</v>
      </c>
      <c r="AD2460" s="196">
        <v>0.39299999999999996</v>
      </c>
      <c r="AE2460" s="196">
        <v>0</v>
      </c>
      <c r="AF2460" s="272">
        <f t="shared" si="155"/>
        <v>1</v>
      </c>
      <c r="AG2460" s="196">
        <f t="shared" si="152"/>
        <v>0.39299999999999996</v>
      </c>
    </row>
    <row r="2461" spans="1:33" s="23" customFormat="1" x14ac:dyDescent="0.25">
      <c r="A2461" s="1">
        <v>2004</v>
      </c>
      <c r="B2461" s="1" t="s">
        <v>23</v>
      </c>
      <c r="C2461" s="1" t="str">
        <f t="shared" si="153"/>
        <v>2004PE</v>
      </c>
      <c r="D2461" s="1" t="s">
        <v>58</v>
      </c>
      <c r="E2461" s="1" t="str">
        <f t="shared" si="154"/>
        <v>2004PEResidential</v>
      </c>
      <c r="F2461" s="196">
        <v>0.38200000000000001</v>
      </c>
      <c r="G2461" s="196">
        <v>0.09</v>
      </c>
      <c r="H2461" s="196">
        <v>0</v>
      </c>
      <c r="I2461" s="196">
        <v>6.0000000000000001E-3</v>
      </c>
      <c r="J2461" s="196">
        <v>8.5999999999999993E-2</v>
      </c>
      <c r="K2461" s="196">
        <v>0.05</v>
      </c>
      <c r="L2461" s="196">
        <v>0</v>
      </c>
      <c r="M2461" s="196">
        <v>9.0000000000000011E-3</v>
      </c>
      <c r="N2461" s="196">
        <v>0.18</v>
      </c>
      <c r="O2461" s="196">
        <v>0</v>
      </c>
      <c r="P2461" s="196">
        <v>0</v>
      </c>
      <c r="Q2461" s="196">
        <v>0</v>
      </c>
      <c r="R2461" s="196">
        <v>0</v>
      </c>
      <c r="S2461" s="196">
        <v>0</v>
      </c>
      <c r="T2461" s="196">
        <v>0</v>
      </c>
      <c r="U2461" s="196">
        <v>0</v>
      </c>
      <c r="V2461" s="196">
        <v>0</v>
      </c>
      <c r="W2461" s="196">
        <v>0</v>
      </c>
      <c r="X2461" s="196">
        <v>0</v>
      </c>
      <c r="Y2461" s="196">
        <v>0</v>
      </c>
      <c r="Z2461" s="196">
        <v>0</v>
      </c>
      <c r="AA2461" s="196">
        <v>0</v>
      </c>
      <c r="AB2461" s="196">
        <v>0</v>
      </c>
      <c r="AC2461" s="196">
        <v>0</v>
      </c>
      <c r="AD2461" s="196">
        <v>0.19699999999999998</v>
      </c>
      <c r="AE2461" s="196">
        <v>0</v>
      </c>
      <c r="AF2461" s="272">
        <f t="shared" si="155"/>
        <v>0.99999999999999989</v>
      </c>
      <c r="AG2461" s="196">
        <f t="shared" si="152"/>
        <v>0.19699999999999998</v>
      </c>
    </row>
    <row r="2462" spans="1:33" s="23" customFormat="1" x14ac:dyDescent="0.25">
      <c r="A2462" s="1">
        <v>2005</v>
      </c>
      <c r="B2462" s="1" t="s">
        <v>23</v>
      </c>
      <c r="C2462" s="1" t="str">
        <f t="shared" si="153"/>
        <v>2005PE</v>
      </c>
      <c r="D2462" s="1" t="s">
        <v>57</v>
      </c>
      <c r="E2462" s="1" t="str">
        <f t="shared" si="154"/>
        <v>2005PEC&amp;D</v>
      </c>
      <c r="F2462" s="196">
        <v>0</v>
      </c>
      <c r="G2462" s="196">
        <v>9.0000000000000011E-3</v>
      </c>
      <c r="H2462" s="196">
        <v>0</v>
      </c>
      <c r="I2462" s="196">
        <v>0.40299999999999997</v>
      </c>
      <c r="J2462" s="196">
        <v>0</v>
      </c>
      <c r="K2462" s="196">
        <v>0</v>
      </c>
      <c r="L2462" s="196">
        <v>0</v>
      </c>
      <c r="M2462" s="196">
        <v>0</v>
      </c>
      <c r="N2462" s="196">
        <v>1.3000000000000001E-2</v>
      </c>
      <c r="O2462" s="196">
        <v>0</v>
      </c>
      <c r="P2462" s="196">
        <v>0</v>
      </c>
      <c r="Q2462" s="196">
        <v>0</v>
      </c>
      <c r="R2462" s="196">
        <v>0</v>
      </c>
      <c r="S2462" s="196">
        <v>0</v>
      </c>
      <c r="T2462" s="196">
        <v>0</v>
      </c>
      <c r="U2462" s="196">
        <v>0</v>
      </c>
      <c r="V2462" s="196">
        <v>0</v>
      </c>
      <c r="W2462" s="196">
        <v>0</v>
      </c>
      <c r="X2462" s="196">
        <v>0</v>
      </c>
      <c r="Y2462" s="196">
        <v>0</v>
      </c>
      <c r="Z2462" s="196">
        <v>0</v>
      </c>
      <c r="AA2462" s="196">
        <v>0</v>
      </c>
      <c r="AB2462" s="196">
        <v>0</v>
      </c>
      <c r="AC2462" s="196">
        <v>0</v>
      </c>
      <c r="AD2462" s="196">
        <v>0.57499999999999996</v>
      </c>
      <c r="AE2462" s="196">
        <v>0</v>
      </c>
      <c r="AF2462" s="272">
        <f t="shared" si="155"/>
        <v>1</v>
      </c>
      <c r="AG2462" s="196">
        <f t="shared" si="152"/>
        <v>0.57499999999999996</v>
      </c>
    </row>
    <row r="2463" spans="1:33" s="23" customFormat="1" x14ac:dyDescent="0.25">
      <c r="A2463" s="1">
        <v>2005</v>
      </c>
      <c r="B2463" s="1" t="s">
        <v>23</v>
      </c>
      <c r="C2463" s="1" t="str">
        <f t="shared" si="153"/>
        <v>2005PE</v>
      </c>
      <c r="D2463" s="1" t="s">
        <v>56</v>
      </c>
      <c r="E2463" s="1" t="str">
        <f t="shared" si="154"/>
        <v>2005PEICI</v>
      </c>
      <c r="F2463" s="196">
        <v>0.151</v>
      </c>
      <c r="G2463" s="196">
        <v>0.08</v>
      </c>
      <c r="H2463" s="196">
        <v>0</v>
      </c>
      <c r="I2463" s="196">
        <v>0.113</v>
      </c>
      <c r="J2463" s="196">
        <v>3.7000000000000005E-2</v>
      </c>
      <c r="K2463" s="196">
        <v>5.0000000000000001E-3</v>
      </c>
      <c r="L2463" s="196">
        <v>0</v>
      </c>
      <c r="M2463" s="196">
        <v>1E-3</v>
      </c>
      <c r="N2463" s="196">
        <v>0.09</v>
      </c>
      <c r="O2463" s="196">
        <v>0</v>
      </c>
      <c r="P2463" s="196">
        <v>0</v>
      </c>
      <c r="Q2463" s="196">
        <v>0</v>
      </c>
      <c r="R2463" s="196">
        <v>0.13</v>
      </c>
      <c r="S2463" s="196">
        <v>0</v>
      </c>
      <c r="T2463" s="196">
        <v>0</v>
      </c>
      <c r="U2463" s="196">
        <v>0</v>
      </c>
      <c r="V2463" s="196">
        <v>0</v>
      </c>
      <c r="W2463" s="196">
        <v>0</v>
      </c>
      <c r="X2463" s="196">
        <v>0</v>
      </c>
      <c r="Y2463" s="196">
        <v>0</v>
      </c>
      <c r="Z2463" s="196">
        <v>0</v>
      </c>
      <c r="AA2463" s="196">
        <v>0</v>
      </c>
      <c r="AB2463" s="196">
        <v>0</v>
      </c>
      <c r="AC2463" s="196">
        <v>0</v>
      </c>
      <c r="AD2463" s="196">
        <v>0.39299999999999996</v>
      </c>
      <c r="AE2463" s="196">
        <v>0</v>
      </c>
      <c r="AF2463" s="272">
        <f t="shared" si="155"/>
        <v>1</v>
      </c>
      <c r="AG2463" s="196">
        <f t="shared" si="152"/>
        <v>0.39299999999999996</v>
      </c>
    </row>
    <row r="2464" spans="1:33" s="23" customFormat="1" x14ac:dyDescent="0.25">
      <c r="A2464" s="1">
        <v>2005</v>
      </c>
      <c r="B2464" s="1" t="s">
        <v>23</v>
      </c>
      <c r="C2464" s="1" t="str">
        <f t="shared" si="153"/>
        <v>2005PE</v>
      </c>
      <c r="D2464" s="1" t="s">
        <v>58</v>
      </c>
      <c r="E2464" s="1" t="str">
        <f t="shared" si="154"/>
        <v>2005PEResidential</v>
      </c>
      <c r="F2464" s="196">
        <v>0.38200000000000001</v>
      </c>
      <c r="G2464" s="196">
        <v>0.09</v>
      </c>
      <c r="H2464" s="196">
        <v>0</v>
      </c>
      <c r="I2464" s="196">
        <v>6.0000000000000001E-3</v>
      </c>
      <c r="J2464" s="196">
        <v>8.5999999999999993E-2</v>
      </c>
      <c r="K2464" s="196">
        <v>0.05</v>
      </c>
      <c r="L2464" s="196">
        <v>0</v>
      </c>
      <c r="M2464" s="196">
        <v>9.0000000000000011E-3</v>
      </c>
      <c r="N2464" s="196">
        <v>0.18</v>
      </c>
      <c r="O2464" s="196">
        <v>0</v>
      </c>
      <c r="P2464" s="196">
        <v>0</v>
      </c>
      <c r="Q2464" s="196">
        <v>0</v>
      </c>
      <c r="R2464" s="196">
        <v>0</v>
      </c>
      <c r="S2464" s="196">
        <v>0</v>
      </c>
      <c r="T2464" s="196">
        <v>0</v>
      </c>
      <c r="U2464" s="196">
        <v>0</v>
      </c>
      <c r="V2464" s="196">
        <v>0</v>
      </c>
      <c r="W2464" s="196">
        <v>0</v>
      </c>
      <c r="X2464" s="196">
        <v>0</v>
      </c>
      <c r="Y2464" s="196">
        <v>0</v>
      </c>
      <c r="Z2464" s="196">
        <v>0</v>
      </c>
      <c r="AA2464" s="196">
        <v>0</v>
      </c>
      <c r="AB2464" s="196">
        <v>0</v>
      </c>
      <c r="AC2464" s="196">
        <v>0</v>
      </c>
      <c r="AD2464" s="196">
        <v>0.19699999999999998</v>
      </c>
      <c r="AE2464" s="196">
        <v>0</v>
      </c>
      <c r="AF2464" s="272">
        <f t="shared" si="155"/>
        <v>0.99999999999999989</v>
      </c>
      <c r="AG2464" s="196">
        <f t="shared" si="152"/>
        <v>0.19699999999999998</v>
      </c>
    </row>
    <row r="2465" spans="1:33" s="23" customFormat="1" x14ac:dyDescent="0.25">
      <c r="A2465" s="1">
        <v>2006</v>
      </c>
      <c r="B2465" s="1" t="s">
        <v>23</v>
      </c>
      <c r="C2465" s="1" t="str">
        <f t="shared" si="153"/>
        <v>2006PE</v>
      </c>
      <c r="D2465" s="1" t="s">
        <v>57</v>
      </c>
      <c r="E2465" s="1" t="str">
        <f t="shared" si="154"/>
        <v>2006PEC&amp;D</v>
      </c>
      <c r="F2465" s="196">
        <v>0</v>
      </c>
      <c r="G2465" s="196">
        <v>9.0000000000000011E-3</v>
      </c>
      <c r="H2465" s="196">
        <v>0</v>
      </c>
      <c r="I2465" s="196">
        <v>0.40299999999999997</v>
      </c>
      <c r="J2465" s="196">
        <v>0</v>
      </c>
      <c r="K2465" s="196">
        <v>0</v>
      </c>
      <c r="L2465" s="196">
        <v>0</v>
      </c>
      <c r="M2465" s="196">
        <v>0</v>
      </c>
      <c r="N2465" s="196">
        <v>1.3000000000000001E-2</v>
      </c>
      <c r="O2465" s="196">
        <v>0</v>
      </c>
      <c r="P2465" s="196">
        <v>0</v>
      </c>
      <c r="Q2465" s="196">
        <v>0</v>
      </c>
      <c r="R2465" s="196">
        <v>0</v>
      </c>
      <c r="S2465" s="196">
        <v>0</v>
      </c>
      <c r="T2465" s="196">
        <v>0</v>
      </c>
      <c r="U2465" s="196">
        <v>0</v>
      </c>
      <c r="V2465" s="196">
        <v>0</v>
      </c>
      <c r="W2465" s="196">
        <v>0</v>
      </c>
      <c r="X2465" s="196">
        <v>0</v>
      </c>
      <c r="Y2465" s="196">
        <v>0</v>
      </c>
      <c r="Z2465" s="196">
        <v>0</v>
      </c>
      <c r="AA2465" s="196">
        <v>0</v>
      </c>
      <c r="AB2465" s="196">
        <v>0</v>
      </c>
      <c r="AC2465" s="196">
        <v>0</v>
      </c>
      <c r="AD2465" s="196">
        <v>0.57499999999999996</v>
      </c>
      <c r="AE2465" s="196">
        <v>0</v>
      </c>
      <c r="AF2465" s="272">
        <f t="shared" si="155"/>
        <v>1</v>
      </c>
      <c r="AG2465" s="196">
        <f t="shared" si="152"/>
        <v>0.57499999999999996</v>
      </c>
    </row>
    <row r="2466" spans="1:33" s="23" customFormat="1" x14ac:dyDescent="0.25">
      <c r="A2466" s="1">
        <v>2006</v>
      </c>
      <c r="B2466" s="1" t="s">
        <v>23</v>
      </c>
      <c r="C2466" s="1" t="str">
        <f t="shared" si="153"/>
        <v>2006PE</v>
      </c>
      <c r="D2466" s="1" t="s">
        <v>56</v>
      </c>
      <c r="E2466" s="1" t="str">
        <f t="shared" si="154"/>
        <v>2006PEICI</v>
      </c>
      <c r="F2466" s="196">
        <v>0.151</v>
      </c>
      <c r="G2466" s="196">
        <v>0.08</v>
      </c>
      <c r="H2466" s="196">
        <v>0</v>
      </c>
      <c r="I2466" s="196">
        <v>0.113</v>
      </c>
      <c r="J2466" s="196">
        <v>3.7000000000000005E-2</v>
      </c>
      <c r="K2466" s="196">
        <v>5.0000000000000001E-3</v>
      </c>
      <c r="L2466" s="196">
        <v>0</v>
      </c>
      <c r="M2466" s="196">
        <v>1E-3</v>
      </c>
      <c r="N2466" s="196">
        <v>0.09</v>
      </c>
      <c r="O2466" s="196">
        <v>0</v>
      </c>
      <c r="P2466" s="196">
        <v>0</v>
      </c>
      <c r="Q2466" s="196">
        <v>0</v>
      </c>
      <c r="R2466" s="196">
        <v>0.13</v>
      </c>
      <c r="S2466" s="196">
        <v>0</v>
      </c>
      <c r="T2466" s="196">
        <v>0</v>
      </c>
      <c r="U2466" s="196">
        <v>0</v>
      </c>
      <c r="V2466" s="196">
        <v>0</v>
      </c>
      <c r="W2466" s="196">
        <v>0</v>
      </c>
      <c r="X2466" s="196">
        <v>0</v>
      </c>
      <c r="Y2466" s="197">
        <v>0</v>
      </c>
      <c r="Z2466" s="196">
        <v>0</v>
      </c>
      <c r="AA2466" s="196">
        <v>0</v>
      </c>
      <c r="AB2466" s="196">
        <v>0</v>
      </c>
      <c r="AC2466" s="196">
        <v>0</v>
      </c>
      <c r="AD2466" s="196">
        <v>0.39299999999999996</v>
      </c>
      <c r="AE2466" s="196">
        <v>0</v>
      </c>
      <c r="AF2466" s="272">
        <f t="shared" si="155"/>
        <v>1</v>
      </c>
      <c r="AG2466" s="196">
        <f t="shared" si="152"/>
        <v>0.39299999999999996</v>
      </c>
    </row>
    <row r="2467" spans="1:33" s="23" customFormat="1" x14ac:dyDescent="0.25">
      <c r="A2467" s="1">
        <v>2006</v>
      </c>
      <c r="B2467" s="1" t="s">
        <v>23</v>
      </c>
      <c r="C2467" s="1" t="str">
        <f t="shared" si="153"/>
        <v>2006PE</v>
      </c>
      <c r="D2467" s="1" t="s">
        <v>58</v>
      </c>
      <c r="E2467" s="1" t="str">
        <f t="shared" si="154"/>
        <v>2006PEResidential</v>
      </c>
      <c r="F2467" s="196">
        <v>0.38200000000000001</v>
      </c>
      <c r="G2467" s="196">
        <v>0.09</v>
      </c>
      <c r="H2467" s="196">
        <v>0</v>
      </c>
      <c r="I2467" s="196">
        <v>6.0000000000000001E-3</v>
      </c>
      <c r="J2467" s="196">
        <v>8.5999999999999993E-2</v>
      </c>
      <c r="K2467" s="196">
        <v>0.05</v>
      </c>
      <c r="L2467" s="196">
        <v>0</v>
      </c>
      <c r="M2467" s="196">
        <v>9.0000000000000011E-3</v>
      </c>
      <c r="N2467" s="196">
        <v>0.18</v>
      </c>
      <c r="O2467" s="196">
        <v>0</v>
      </c>
      <c r="P2467" s="196">
        <v>0</v>
      </c>
      <c r="Q2467" s="196">
        <v>0</v>
      </c>
      <c r="R2467" s="196">
        <v>0</v>
      </c>
      <c r="S2467" s="196">
        <v>0</v>
      </c>
      <c r="T2467" s="196">
        <v>0</v>
      </c>
      <c r="U2467" s="196">
        <v>0</v>
      </c>
      <c r="V2467" s="196">
        <v>0</v>
      </c>
      <c r="W2467" s="196">
        <v>0</v>
      </c>
      <c r="X2467" s="196">
        <v>0</v>
      </c>
      <c r="Y2467" s="196">
        <v>0</v>
      </c>
      <c r="Z2467" s="196">
        <v>0</v>
      </c>
      <c r="AA2467" s="196">
        <v>0</v>
      </c>
      <c r="AB2467" s="196">
        <v>0</v>
      </c>
      <c r="AC2467" s="196">
        <v>0</v>
      </c>
      <c r="AD2467" s="196">
        <v>0.19699999999999998</v>
      </c>
      <c r="AE2467" s="196">
        <v>0</v>
      </c>
      <c r="AF2467" s="272">
        <f t="shared" si="155"/>
        <v>0.99999999999999989</v>
      </c>
      <c r="AG2467" s="196">
        <f t="shared" si="152"/>
        <v>0.19699999999999998</v>
      </c>
    </row>
    <row r="2468" spans="1:33" s="23" customFormat="1" x14ac:dyDescent="0.25">
      <c r="A2468" s="1">
        <v>2007</v>
      </c>
      <c r="B2468" s="1" t="s">
        <v>23</v>
      </c>
      <c r="C2468" s="1" t="str">
        <f t="shared" si="153"/>
        <v>2007PE</v>
      </c>
      <c r="D2468" s="1" t="s">
        <v>57</v>
      </c>
      <c r="E2468" s="1" t="str">
        <f t="shared" si="154"/>
        <v>2007PEC&amp;D</v>
      </c>
      <c r="F2468" s="196">
        <v>0</v>
      </c>
      <c r="G2468" s="196">
        <v>9.0000000000000011E-3</v>
      </c>
      <c r="H2468" s="196">
        <v>0</v>
      </c>
      <c r="I2468" s="196">
        <v>0.40299999999999997</v>
      </c>
      <c r="J2468" s="196">
        <v>0</v>
      </c>
      <c r="K2468" s="196">
        <v>0</v>
      </c>
      <c r="L2468" s="196">
        <v>0</v>
      </c>
      <c r="M2468" s="196">
        <v>0</v>
      </c>
      <c r="N2468" s="196">
        <v>1.3000000000000001E-2</v>
      </c>
      <c r="O2468" s="196">
        <v>0</v>
      </c>
      <c r="P2468" s="196">
        <v>0</v>
      </c>
      <c r="Q2468" s="196">
        <v>0</v>
      </c>
      <c r="R2468" s="196">
        <v>0</v>
      </c>
      <c r="S2468" s="196">
        <v>0</v>
      </c>
      <c r="T2468" s="196">
        <v>0</v>
      </c>
      <c r="U2468" s="196">
        <v>0</v>
      </c>
      <c r="V2468" s="196">
        <v>0</v>
      </c>
      <c r="W2468" s="196">
        <v>0</v>
      </c>
      <c r="X2468" s="196">
        <v>0</v>
      </c>
      <c r="Y2468" s="196">
        <v>0</v>
      </c>
      <c r="Z2468" s="196">
        <v>0</v>
      </c>
      <c r="AA2468" s="196">
        <v>0</v>
      </c>
      <c r="AB2468" s="196">
        <v>0</v>
      </c>
      <c r="AC2468" s="196">
        <v>0</v>
      </c>
      <c r="AD2468" s="196">
        <v>0.57499999999999996</v>
      </c>
      <c r="AE2468" s="196">
        <v>0</v>
      </c>
      <c r="AF2468" s="272">
        <f t="shared" si="155"/>
        <v>1</v>
      </c>
      <c r="AG2468" s="196">
        <f t="shared" si="152"/>
        <v>0.57499999999999996</v>
      </c>
    </row>
    <row r="2469" spans="1:33" s="23" customFormat="1" x14ac:dyDescent="0.25">
      <c r="A2469" s="1">
        <v>2007</v>
      </c>
      <c r="B2469" s="1" t="s">
        <v>23</v>
      </c>
      <c r="C2469" s="1" t="str">
        <f t="shared" si="153"/>
        <v>2007PE</v>
      </c>
      <c r="D2469" s="1" t="s">
        <v>56</v>
      </c>
      <c r="E2469" s="1" t="str">
        <f t="shared" si="154"/>
        <v>2007PEICI</v>
      </c>
      <c r="F2469" s="196">
        <v>0.151</v>
      </c>
      <c r="G2469" s="196">
        <v>0.08</v>
      </c>
      <c r="H2469" s="196">
        <v>0</v>
      </c>
      <c r="I2469" s="196">
        <v>0.113</v>
      </c>
      <c r="J2469" s="196">
        <v>3.7000000000000005E-2</v>
      </c>
      <c r="K2469" s="196">
        <v>5.0000000000000001E-3</v>
      </c>
      <c r="L2469" s="196">
        <v>0</v>
      </c>
      <c r="M2469" s="196">
        <v>1E-3</v>
      </c>
      <c r="N2469" s="196">
        <v>0.09</v>
      </c>
      <c r="O2469" s="196">
        <v>0</v>
      </c>
      <c r="P2469" s="196">
        <v>0</v>
      </c>
      <c r="Q2469" s="196">
        <v>0</v>
      </c>
      <c r="R2469" s="196">
        <v>0.13</v>
      </c>
      <c r="S2469" s="196">
        <v>0</v>
      </c>
      <c r="T2469" s="196">
        <v>0</v>
      </c>
      <c r="U2469" s="196">
        <v>0</v>
      </c>
      <c r="V2469" s="196">
        <v>0</v>
      </c>
      <c r="W2469" s="196">
        <v>0</v>
      </c>
      <c r="X2469" s="196">
        <v>0</v>
      </c>
      <c r="Y2469" s="197">
        <v>0</v>
      </c>
      <c r="Z2469" s="196">
        <v>0</v>
      </c>
      <c r="AA2469" s="196">
        <v>0</v>
      </c>
      <c r="AB2469" s="196">
        <v>0</v>
      </c>
      <c r="AC2469" s="196">
        <v>0</v>
      </c>
      <c r="AD2469" s="196">
        <v>0.39299999999999996</v>
      </c>
      <c r="AE2469" s="196">
        <v>0</v>
      </c>
      <c r="AF2469" s="272">
        <f t="shared" si="155"/>
        <v>1</v>
      </c>
      <c r="AG2469" s="196">
        <f t="shared" si="152"/>
        <v>0.39299999999999996</v>
      </c>
    </row>
    <row r="2470" spans="1:33" s="23" customFormat="1" x14ac:dyDescent="0.25">
      <c r="A2470" s="1">
        <v>2007</v>
      </c>
      <c r="B2470" s="1" t="s">
        <v>23</v>
      </c>
      <c r="C2470" s="1" t="str">
        <f t="shared" si="153"/>
        <v>2007PE</v>
      </c>
      <c r="D2470" s="1" t="s">
        <v>58</v>
      </c>
      <c r="E2470" s="1" t="str">
        <f t="shared" si="154"/>
        <v>2007PEResidential</v>
      </c>
      <c r="F2470" s="196">
        <v>0.38200000000000001</v>
      </c>
      <c r="G2470" s="196">
        <v>0.09</v>
      </c>
      <c r="H2470" s="196">
        <v>0</v>
      </c>
      <c r="I2470" s="196">
        <v>6.0000000000000001E-3</v>
      </c>
      <c r="J2470" s="196">
        <v>8.5999999999999993E-2</v>
      </c>
      <c r="K2470" s="196">
        <v>0.05</v>
      </c>
      <c r="L2470" s="196">
        <v>0</v>
      </c>
      <c r="M2470" s="196">
        <v>9.0000000000000011E-3</v>
      </c>
      <c r="N2470" s="196">
        <v>0.18</v>
      </c>
      <c r="O2470" s="196">
        <v>0</v>
      </c>
      <c r="P2470" s="196">
        <v>0</v>
      </c>
      <c r="Q2470" s="196">
        <v>0</v>
      </c>
      <c r="R2470" s="196">
        <v>0</v>
      </c>
      <c r="S2470" s="196">
        <v>0</v>
      </c>
      <c r="T2470" s="196">
        <v>0</v>
      </c>
      <c r="U2470" s="196">
        <v>0</v>
      </c>
      <c r="V2470" s="196">
        <v>0</v>
      </c>
      <c r="W2470" s="196">
        <v>0</v>
      </c>
      <c r="X2470" s="196">
        <v>0</v>
      </c>
      <c r="Y2470" s="196">
        <v>0</v>
      </c>
      <c r="Z2470" s="196">
        <v>0</v>
      </c>
      <c r="AA2470" s="196">
        <v>0</v>
      </c>
      <c r="AB2470" s="196">
        <v>0</v>
      </c>
      <c r="AC2470" s="196">
        <v>0</v>
      </c>
      <c r="AD2470" s="196">
        <v>0.19699999999999998</v>
      </c>
      <c r="AE2470" s="196">
        <v>0</v>
      </c>
      <c r="AF2470" s="272">
        <f t="shared" si="155"/>
        <v>0.99999999999999989</v>
      </c>
      <c r="AG2470" s="196">
        <f t="shared" ref="AG2470:AG2533" si="156">SUM(S2470:AE2470)</f>
        <v>0.19699999999999998</v>
      </c>
    </row>
    <row r="2471" spans="1:33" s="23" customFormat="1" x14ac:dyDescent="0.25">
      <c r="A2471" s="1">
        <v>2008</v>
      </c>
      <c r="B2471" s="1" t="s">
        <v>23</v>
      </c>
      <c r="C2471" s="1" t="str">
        <f t="shared" si="153"/>
        <v>2008PE</v>
      </c>
      <c r="D2471" s="1" t="s">
        <v>57</v>
      </c>
      <c r="E2471" s="1" t="str">
        <f t="shared" si="154"/>
        <v>2008PEC&amp;D</v>
      </c>
      <c r="F2471" s="196">
        <v>1.2800000000000001E-3</v>
      </c>
      <c r="G2471" s="196">
        <v>3.2799999999999999E-3</v>
      </c>
      <c r="H2471" s="196">
        <v>5.3100000000000005E-3</v>
      </c>
      <c r="I2471" s="196">
        <v>0.39866000000000001</v>
      </c>
      <c r="J2471" s="196">
        <v>2.5550000000000003E-2</v>
      </c>
      <c r="K2471" s="196">
        <v>8.8999999999999995E-4</v>
      </c>
      <c r="L2471" s="196">
        <v>4.6999999999999999E-4</v>
      </c>
      <c r="M2471" s="265">
        <v>4.2199999999999998E-3</v>
      </c>
      <c r="N2471" s="196">
        <v>8.43E-3</v>
      </c>
      <c r="O2471" s="196">
        <v>0</v>
      </c>
      <c r="P2471" s="196">
        <v>0</v>
      </c>
      <c r="Q2471" s="196">
        <v>0</v>
      </c>
      <c r="R2471" s="196">
        <v>0</v>
      </c>
      <c r="S2471" s="196">
        <v>0.43695999999999996</v>
      </c>
      <c r="T2471" s="196">
        <v>5.8179999999999996E-2</v>
      </c>
      <c r="U2471" s="196">
        <v>1.7230000000000002E-2</v>
      </c>
      <c r="V2471" s="196">
        <v>0</v>
      </c>
      <c r="W2471" s="196">
        <v>9.8400000000000154E-3</v>
      </c>
      <c r="X2471" s="196">
        <v>1.022E-2</v>
      </c>
      <c r="Y2471" s="197">
        <v>0</v>
      </c>
      <c r="Z2471" s="265">
        <v>8.0000000000000004E-4</v>
      </c>
      <c r="AA2471" s="196">
        <v>6.3899999999999998E-3</v>
      </c>
      <c r="AB2471" s="196">
        <v>0</v>
      </c>
      <c r="AC2471" s="196">
        <v>0</v>
      </c>
      <c r="AD2471" s="196">
        <v>0</v>
      </c>
      <c r="AE2471" s="196">
        <v>1.2290000000000001E-2</v>
      </c>
      <c r="AF2471" s="272">
        <f t="shared" si="155"/>
        <v>1</v>
      </c>
      <c r="AG2471" s="196">
        <f t="shared" si="156"/>
        <v>0.55191000000000012</v>
      </c>
    </row>
    <row r="2472" spans="1:33" s="23" customFormat="1" x14ac:dyDescent="0.25">
      <c r="A2472" s="1">
        <v>2008</v>
      </c>
      <c r="B2472" s="1" t="s">
        <v>23</v>
      </c>
      <c r="C2472" s="1" t="str">
        <f t="shared" si="153"/>
        <v>2008PE</v>
      </c>
      <c r="D2472" s="1" t="s">
        <v>56</v>
      </c>
      <c r="E2472" s="1" t="str">
        <f t="shared" si="154"/>
        <v>2008PEICI</v>
      </c>
      <c r="F2472" s="196">
        <v>0.11038000000000001</v>
      </c>
      <c r="G2472" s="196">
        <v>0.18393999999999999</v>
      </c>
      <c r="H2472" s="196">
        <v>7.4749999999999997E-2</v>
      </c>
      <c r="I2472" s="196">
        <v>3.3820000000000003E-2</v>
      </c>
      <c r="J2472" s="196">
        <v>1.2110000000000001E-2</v>
      </c>
      <c r="K2472" s="196">
        <v>0.10759000000000001</v>
      </c>
      <c r="L2472" s="196">
        <v>2.9569999999999999E-2</v>
      </c>
      <c r="M2472" s="265">
        <v>4.3E-3</v>
      </c>
      <c r="N2472" s="196">
        <v>5.3689999999999995E-2</v>
      </c>
      <c r="O2472" s="196">
        <v>0</v>
      </c>
      <c r="P2472" s="196">
        <v>0</v>
      </c>
      <c r="Q2472" s="196">
        <v>0</v>
      </c>
      <c r="R2472" s="196">
        <v>2.027E-2</v>
      </c>
      <c r="S2472" s="196">
        <v>7.9669999999999991E-2</v>
      </c>
      <c r="T2472" s="196">
        <v>0</v>
      </c>
      <c r="U2472" s="196">
        <v>0.21482999999999999</v>
      </c>
      <c r="V2472" s="196">
        <v>0</v>
      </c>
      <c r="W2472" s="196">
        <v>3.5630000000000037E-2</v>
      </c>
      <c r="X2472" s="196">
        <v>1.4250000000000001E-2</v>
      </c>
      <c r="Y2472" s="196">
        <v>0</v>
      </c>
      <c r="Z2472" s="265">
        <v>5.7000000000000002E-3</v>
      </c>
      <c r="AA2472" s="196">
        <v>7.9000000000000008E-3</v>
      </c>
      <c r="AB2472" s="196">
        <v>0</v>
      </c>
      <c r="AC2472" s="196">
        <v>0</v>
      </c>
      <c r="AD2472" s="196">
        <v>0</v>
      </c>
      <c r="AE2472" s="196">
        <v>1.1599999999999999E-2</v>
      </c>
      <c r="AF2472" s="272">
        <f t="shared" si="155"/>
        <v>1</v>
      </c>
      <c r="AG2472" s="196">
        <f t="shared" si="156"/>
        <v>0.36958000000000002</v>
      </c>
    </row>
    <row r="2473" spans="1:33" s="23" customFormat="1" x14ac:dyDescent="0.25">
      <c r="A2473" s="1">
        <v>2008</v>
      </c>
      <c r="B2473" s="1" t="s">
        <v>23</v>
      </c>
      <c r="C2473" s="1" t="str">
        <f t="shared" si="153"/>
        <v>2008PE</v>
      </c>
      <c r="D2473" s="1" t="s">
        <v>58</v>
      </c>
      <c r="E2473" s="1" t="str">
        <f t="shared" si="154"/>
        <v>2008PEResidential</v>
      </c>
      <c r="F2473" s="196">
        <v>0.11964999999999999</v>
      </c>
      <c r="G2473" s="196">
        <v>0.12753</v>
      </c>
      <c r="H2473" s="196">
        <v>8.1029999999999991E-2</v>
      </c>
      <c r="I2473" s="196">
        <v>2.0950000000000003E-2</v>
      </c>
      <c r="J2473" s="196">
        <v>1.3129999999999999E-2</v>
      </c>
      <c r="K2473" s="196">
        <v>7.8609999999999999E-2</v>
      </c>
      <c r="L2473" s="196">
        <v>3.2059999999999998E-2</v>
      </c>
      <c r="M2473" s="265">
        <v>1.54E-2</v>
      </c>
      <c r="N2473" s="196">
        <v>0.11111</v>
      </c>
      <c r="O2473" s="196">
        <v>0</v>
      </c>
      <c r="P2473" s="196">
        <v>0</v>
      </c>
      <c r="Q2473" s="196">
        <v>2.5179999999999998E-2</v>
      </c>
      <c r="R2473" s="196">
        <v>0</v>
      </c>
      <c r="S2473" s="196">
        <v>4.9349999999999998E-2</v>
      </c>
      <c r="T2473" s="196">
        <v>0</v>
      </c>
      <c r="U2473" s="196">
        <v>0.23196000000000003</v>
      </c>
      <c r="V2473" s="196">
        <v>0</v>
      </c>
      <c r="W2473" s="196">
        <v>4.8109999999999903E-2</v>
      </c>
      <c r="X2473" s="196">
        <v>2.3429999999999999E-2</v>
      </c>
      <c r="Y2473" s="197">
        <v>0</v>
      </c>
      <c r="Z2473" s="265">
        <v>5.9999999999999995E-4</v>
      </c>
      <c r="AA2473" s="196">
        <v>1.2500000000000001E-2</v>
      </c>
      <c r="AB2473" s="196">
        <v>0</v>
      </c>
      <c r="AC2473" s="196">
        <v>0</v>
      </c>
      <c r="AD2473" s="196">
        <v>0</v>
      </c>
      <c r="AE2473" s="196">
        <v>9.3999999999999986E-3</v>
      </c>
      <c r="AF2473" s="272">
        <f t="shared" si="155"/>
        <v>0.99999999999999989</v>
      </c>
      <c r="AG2473" s="196">
        <f t="shared" si="156"/>
        <v>0.37534999999999996</v>
      </c>
    </row>
    <row r="2474" spans="1:33" s="23" customFormat="1" x14ac:dyDescent="0.25">
      <c r="A2474" s="1">
        <v>2009</v>
      </c>
      <c r="B2474" s="1" t="s">
        <v>23</v>
      </c>
      <c r="C2474" s="1" t="str">
        <f t="shared" si="153"/>
        <v>2009PE</v>
      </c>
      <c r="D2474" s="1" t="s">
        <v>57</v>
      </c>
      <c r="E2474" s="1" t="str">
        <f t="shared" si="154"/>
        <v>2009PEC&amp;D</v>
      </c>
      <c r="F2474" s="196">
        <v>1.2800000000000001E-3</v>
      </c>
      <c r="G2474" s="196">
        <v>3.2799999999999999E-3</v>
      </c>
      <c r="H2474" s="196">
        <v>5.3100000000000005E-3</v>
      </c>
      <c r="I2474" s="196">
        <v>0.39866000000000001</v>
      </c>
      <c r="J2474" s="196">
        <v>2.5550000000000003E-2</v>
      </c>
      <c r="K2474" s="196">
        <v>8.8999999999999995E-4</v>
      </c>
      <c r="L2474" s="196">
        <v>4.6999999999999999E-4</v>
      </c>
      <c r="M2474" s="265">
        <v>4.2199999999999998E-3</v>
      </c>
      <c r="N2474" s="196">
        <v>8.43E-3</v>
      </c>
      <c r="O2474" s="196">
        <v>0</v>
      </c>
      <c r="P2474" s="196">
        <v>0</v>
      </c>
      <c r="Q2474" s="196">
        <v>0</v>
      </c>
      <c r="R2474" s="196">
        <v>0</v>
      </c>
      <c r="S2474" s="196">
        <v>0.43695999999999996</v>
      </c>
      <c r="T2474" s="196">
        <v>5.8179999999999996E-2</v>
      </c>
      <c r="U2474" s="196">
        <v>1.7230000000000002E-2</v>
      </c>
      <c r="V2474" s="196">
        <v>0</v>
      </c>
      <c r="W2474" s="196">
        <v>9.8400000000000154E-3</v>
      </c>
      <c r="X2474" s="196">
        <v>1.022E-2</v>
      </c>
      <c r="Y2474" s="197">
        <v>0</v>
      </c>
      <c r="Z2474" s="265">
        <v>8.0000000000000004E-4</v>
      </c>
      <c r="AA2474" s="196">
        <v>6.3899999999999998E-3</v>
      </c>
      <c r="AB2474" s="196">
        <v>0</v>
      </c>
      <c r="AC2474" s="196">
        <v>0</v>
      </c>
      <c r="AD2474" s="196">
        <v>0</v>
      </c>
      <c r="AE2474" s="196">
        <v>1.2290000000000001E-2</v>
      </c>
      <c r="AF2474" s="272">
        <f t="shared" si="155"/>
        <v>1</v>
      </c>
      <c r="AG2474" s="196">
        <f t="shared" si="156"/>
        <v>0.55191000000000012</v>
      </c>
    </row>
    <row r="2475" spans="1:33" s="23" customFormat="1" x14ac:dyDescent="0.25">
      <c r="A2475" s="1">
        <v>2009</v>
      </c>
      <c r="B2475" s="1" t="s">
        <v>23</v>
      </c>
      <c r="C2475" s="1" t="str">
        <f t="shared" si="153"/>
        <v>2009PE</v>
      </c>
      <c r="D2475" s="1" t="s">
        <v>56</v>
      </c>
      <c r="E2475" s="1" t="str">
        <f t="shared" si="154"/>
        <v>2009PEICI</v>
      </c>
      <c r="F2475" s="196">
        <v>0.11038000000000001</v>
      </c>
      <c r="G2475" s="196">
        <v>0.18393999999999999</v>
      </c>
      <c r="H2475" s="196">
        <v>7.4749999999999997E-2</v>
      </c>
      <c r="I2475" s="196">
        <v>3.3820000000000003E-2</v>
      </c>
      <c r="J2475" s="196">
        <v>1.2110000000000001E-2</v>
      </c>
      <c r="K2475" s="196">
        <v>0.10759000000000001</v>
      </c>
      <c r="L2475" s="196">
        <v>2.9569999999999999E-2</v>
      </c>
      <c r="M2475" s="265">
        <v>4.3E-3</v>
      </c>
      <c r="N2475" s="196">
        <v>5.3689999999999995E-2</v>
      </c>
      <c r="O2475" s="196">
        <v>0</v>
      </c>
      <c r="P2475" s="196">
        <v>0</v>
      </c>
      <c r="Q2475" s="196">
        <v>0</v>
      </c>
      <c r="R2475" s="196">
        <v>2.027E-2</v>
      </c>
      <c r="S2475" s="196">
        <v>7.9669999999999991E-2</v>
      </c>
      <c r="T2475" s="196">
        <v>0</v>
      </c>
      <c r="U2475" s="196">
        <v>0.21482999999999999</v>
      </c>
      <c r="V2475" s="196">
        <v>0</v>
      </c>
      <c r="W2475" s="196">
        <v>3.5630000000000037E-2</v>
      </c>
      <c r="X2475" s="196">
        <v>1.4250000000000001E-2</v>
      </c>
      <c r="Y2475" s="196">
        <v>0</v>
      </c>
      <c r="Z2475" s="265">
        <v>5.7000000000000002E-3</v>
      </c>
      <c r="AA2475" s="196">
        <v>7.9000000000000008E-3</v>
      </c>
      <c r="AB2475" s="196">
        <v>0</v>
      </c>
      <c r="AC2475" s="196">
        <v>0</v>
      </c>
      <c r="AD2475" s="196">
        <v>0</v>
      </c>
      <c r="AE2475" s="196">
        <v>1.1599999999999999E-2</v>
      </c>
      <c r="AF2475" s="272">
        <f t="shared" si="155"/>
        <v>1</v>
      </c>
      <c r="AG2475" s="196">
        <f t="shared" si="156"/>
        <v>0.36958000000000002</v>
      </c>
    </row>
    <row r="2476" spans="1:33" s="23" customFormat="1" x14ac:dyDescent="0.25">
      <c r="A2476" s="1">
        <v>2009</v>
      </c>
      <c r="B2476" s="1" t="s">
        <v>23</v>
      </c>
      <c r="C2476" s="1" t="str">
        <f t="shared" si="153"/>
        <v>2009PE</v>
      </c>
      <c r="D2476" s="1" t="s">
        <v>58</v>
      </c>
      <c r="E2476" s="1" t="str">
        <f t="shared" si="154"/>
        <v>2009PEResidential</v>
      </c>
      <c r="F2476" s="196">
        <v>0.11964999999999999</v>
      </c>
      <c r="G2476" s="196">
        <v>0.12753</v>
      </c>
      <c r="H2476" s="196">
        <v>8.1029999999999991E-2</v>
      </c>
      <c r="I2476" s="196">
        <v>2.0950000000000003E-2</v>
      </c>
      <c r="J2476" s="196">
        <v>1.3129999999999999E-2</v>
      </c>
      <c r="K2476" s="196">
        <v>7.8609999999999999E-2</v>
      </c>
      <c r="L2476" s="196">
        <v>3.2059999999999998E-2</v>
      </c>
      <c r="M2476" s="265">
        <v>1.54E-2</v>
      </c>
      <c r="N2476" s="196">
        <v>0.11111</v>
      </c>
      <c r="O2476" s="196">
        <v>0</v>
      </c>
      <c r="P2476" s="196">
        <v>0</v>
      </c>
      <c r="Q2476" s="196">
        <v>2.5179999999999998E-2</v>
      </c>
      <c r="R2476" s="196">
        <v>0</v>
      </c>
      <c r="S2476" s="196">
        <v>4.9349999999999998E-2</v>
      </c>
      <c r="T2476" s="196">
        <v>0</v>
      </c>
      <c r="U2476" s="196">
        <v>0.23196000000000003</v>
      </c>
      <c r="V2476" s="196">
        <v>0</v>
      </c>
      <c r="W2476" s="196">
        <v>4.8109999999999903E-2</v>
      </c>
      <c r="X2476" s="196">
        <v>2.3429999999999999E-2</v>
      </c>
      <c r="Y2476" s="197">
        <v>0</v>
      </c>
      <c r="Z2476" s="265">
        <v>5.9999999999999995E-4</v>
      </c>
      <c r="AA2476" s="196">
        <v>1.2500000000000001E-2</v>
      </c>
      <c r="AB2476" s="196">
        <v>0</v>
      </c>
      <c r="AC2476" s="196">
        <v>0</v>
      </c>
      <c r="AD2476" s="196">
        <v>0</v>
      </c>
      <c r="AE2476" s="196">
        <v>9.3999999999999986E-3</v>
      </c>
      <c r="AF2476" s="272">
        <f t="shared" si="155"/>
        <v>0.99999999999999989</v>
      </c>
      <c r="AG2476" s="196">
        <f t="shared" si="156"/>
        <v>0.37534999999999996</v>
      </c>
    </row>
    <row r="2477" spans="1:33" s="23" customFormat="1" x14ac:dyDescent="0.25">
      <c r="A2477" s="1">
        <v>2010</v>
      </c>
      <c r="B2477" s="1" t="s">
        <v>23</v>
      </c>
      <c r="C2477" s="1" t="str">
        <f t="shared" si="153"/>
        <v>2010PE</v>
      </c>
      <c r="D2477" s="1" t="s">
        <v>57</v>
      </c>
      <c r="E2477" s="1" t="str">
        <f t="shared" si="154"/>
        <v>2010PEC&amp;D</v>
      </c>
      <c r="F2477" s="196">
        <v>1.2800000000000001E-3</v>
      </c>
      <c r="G2477" s="196">
        <v>3.2799999999999999E-3</v>
      </c>
      <c r="H2477" s="196">
        <v>5.3100000000000005E-3</v>
      </c>
      <c r="I2477" s="196">
        <v>0.39866000000000001</v>
      </c>
      <c r="J2477" s="196">
        <v>2.5550000000000003E-2</v>
      </c>
      <c r="K2477" s="196">
        <v>8.8999999999999995E-4</v>
      </c>
      <c r="L2477" s="196">
        <v>4.6999999999999999E-4</v>
      </c>
      <c r="M2477" s="265">
        <v>4.2199999999999998E-3</v>
      </c>
      <c r="N2477" s="196">
        <v>8.43E-3</v>
      </c>
      <c r="O2477" s="196">
        <v>0</v>
      </c>
      <c r="P2477" s="196">
        <v>0</v>
      </c>
      <c r="Q2477" s="196">
        <v>0</v>
      </c>
      <c r="R2477" s="196">
        <v>0</v>
      </c>
      <c r="S2477" s="196">
        <v>0.43695999999999996</v>
      </c>
      <c r="T2477" s="196">
        <v>5.8179999999999996E-2</v>
      </c>
      <c r="U2477" s="196">
        <v>1.7230000000000002E-2</v>
      </c>
      <c r="V2477" s="196">
        <v>0</v>
      </c>
      <c r="W2477" s="196">
        <v>9.8400000000000154E-3</v>
      </c>
      <c r="X2477" s="196">
        <v>1.022E-2</v>
      </c>
      <c r="Y2477" s="197">
        <v>0</v>
      </c>
      <c r="Z2477" s="265">
        <v>8.0000000000000004E-4</v>
      </c>
      <c r="AA2477" s="196">
        <v>6.3899999999999998E-3</v>
      </c>
      <c r="AB2477" s="196">
        <v>0</v>
      </c>
      <c r="AC2477" s="196">
        <v>0</v>
      </c>
      <c r="AD2477" s="196">
        <v>0</v>
      </c>
      <c r="AE2477" s="196">
        <v>1.2290000000000001E-2</v>
      </c>
      <c r="AF2477" s="272">
        <f t="shared" si="155"/>
        <v>1</v>
      </c>
      <c r="AG2477" s="196">
        <f t="shared" si="156"/>
        <v>0.55191000000000012</v>
      </c>
    </row>
    <row r="2478" spans="1:33" s="23" customFormat="1" x14ac:dyDescent="0.25">
      <c r="A2478" s="1">
        <v>2010</v>
      </c>
      <c r="B2478" s="1" t="s">
        <v>23</v>
      </c>
      <c r="C2478" s="1" t="str">
        <f t="shared" si="153"/>
        <v>2010PE</v>
      </c>
      <c r="D2478" s="1" t="s">
        <v>56</v>
      </c>
      <c r="E2478" s="1" t="str">
        <f t="shared" si="154"/>
        <v>2010PEICI</v>
      </c>
      <c r="F2478" s="196">
        <v>0.11038000000000001</v>
      </c>
      <c r="G2478" s="196">
        <v>0.18393999999999999</v>
      </c>
      <c r="H2478" s="196">
        <v>7.4749999999999997E-2</v>
      </c>
      <c r="I2478" s="196">
        <v>3.3820000000000003E-2</v>
      </c>
      <c r="J2478" s="196">
        <v>1.2110000000000001E-2</v>
      </c>
      <c r="K2478" s="196">
        <v>0.10759000000000001</v>
      </c>
      <c r="L2478" s="196">
        <v>2.9569999999999999E-2</v>
      </c>
      <c r="M2478" s="265">
        <v>4.3E-3</v>
      </c>
      <c r="N2478" s="196">
        <v>5.3689999999999995E-2</v>
      </c>
      <c r="O2478" s="196">
        <v>0</v>
      </c>
      <c r="P2478" s="196">
        <v>0</v>
      </c>
      <c r="Q2478" s="196">
        <v>0</v>
      </c>
      <c r="R2478" s="196">
        <v>2.027E-2</v>
      </c>
      <c r="S2478" s="196">
        <v>7.9669999999999991E-2</v>
      </c>
      <c r="T2478" s="196">
        <v>0</v>
      </c>
      <c r="U2478" s="196">
        <v>0.21482999999999999</v>
      </c>
      <c r="V2478" s="196">
        <v>0</v>
      </c>
      <c r="W2478" s="196">
        <v>3.5630000000000037E-2</v>
      </c>
      <c r="X2478" s="196">
        <v>1.4250000000000001E-2</v>
      </c>
      <c r="Y2478" s="196">
        <v>0</v>
      </c>
      <c r="Z2478" s="265">
        <v>5.7000000000000002E-3</v>
      </c>
      <c r="AA2478" s="196">
        <v>7.9000000000000008E-3</v>
      </c>
      <c r="AB2478" s="196">
        <v>0</v>
      </c>
      <c r="AC2478" s="196">
        <v>0</v>
      </c>
      <c r="AD2478" s="196">
        <v>0</v>
      </c>
      <c r="AE2478" s="196">
        <v>1.1599999999999999E-2</v>
      </c>
      <c r="AF2478" s="272">
        <f t="shared" si="155"/>
        <v>1</v>
      </c>
      <c r="AG2478" s="196">
        <f t="shared" si="156"/>
        <v>0.36958000000000002</v>
      </c>
    </row>
    <row r="2479" spans="1:33" x14ac:dyDescent="0.25">
      <c r="A2479" s="1">
        <v>2010</v>
      </c>
      <c r="B2479" s="1" t="s">
        <v>23</v>
      </c>
      <c r="C2479" s="1" t="str">
        <f t="shared" si="153"/>
        <v>2010PE</v>
      </c>
      <c r="D2479" s="1" t="s">
        <v>58</v>
      </c>
      <c r="E2479" s="1" t="str">
        <f t="shared" si="154"/>
        <v>2010PEResidential</v>
      </c>
      <c r="F2479" s="196">
        <v>0.11964999999999999</v>
      </c>
      <c r="G2479" s="196">
        <v>0.12753</v>
      </c>
      <c r="H2479" s="196">
        <v>8.1029999999999991E-2</v>
      </c>
      <c r="I2479" s="196">
        <v>2.0950000000000003E-2</v>
      </c>
      <c r="J2479" s="196">
        <v>1.3129999999999999E-2</v>
      </c>
      <c r="K2479" s="196">
        <v>7.8609999999999999E-2</v>
      </c>
      <c r="L2479" s="196">
        <v>3.2059999999999998E-2</v>
      </c>
      <c r="M2479" s="265">
        <v>1.54E-2</v>
      </c>
      <c r="N2479" s="196">
        <v>0.11111</v>
      </c>
      <c r="O2479" s="196">
        <v>0</v>
      </c>
      <c r="P2479" s="196">
        <v>0</v>
      </c>
      <c r="Q2479" s="196">
        <v>2.5179999999999998E-2</v>
      </c>
      <c r="R2479" s="196">
        <v>0</v>
      </c>
      <c r="S2479" s="196">
        <v>4.9349999999999998E-2</v>
      </c>
      <c r="T2479" s="196">
        <v>0</v>
      </c>
      <c r="U2479" s="196">
        <v>0.23196000000000003</v>
      </c>
      <c r="V2479" s="196">
        <v>0</v>
      </c>
      <c r="W2479" s="196">
        <v>4.8109999999999903E-2</v>
      </c>
      <c r="X2479" s="196">
        <v>2.3429999999999999E-2</v>
      </c>
      <c r="Y2479" s="197">
        <v>0</v>
      </c>
      <c r="Z2479" s="265">
        <v>5.9999999999999995E-4</v>
      </c>
      <c r="AA2479" s="196">
        <v>1.2500000000000001E-2</v>
      </c>
      <c r="AB2479" s="196">
        <v>0</v>
      </c>
      <c r="AC2479" s="196">
        <v>0</v>
      </c>
      <c r="AD2479" s="196">
        <v>0</v>
      </c>
      <c r="AE2479" s="196">
        <v>9.3999999999999986E-3</v>
      </c>
      <c r="AF2479" s="272">
        <f t="shared" si="155"/>
        <v>0.99999999999999989</v>
      </c>
      <c r="AG2479" s="196">
        <f t="shared" si="156"/>
        <v>0.37534999999999996</v>
      </c>
    </row>
    <row r="2480" spans="1:33" x14ac:dyDescent="0.25">
      <c r="A2480" s="1">
        <v>2011</v>
      </c>
      <c r="B2480" s="1" t="s">
        <v>23</v>
      </c>
      <c r="C2480" s="1" t="str">
        <f t="shared" si="153"/>
        <v>2011PE</v>
      </c>
      <c r="D2480" s="1" t="s">
        <v>57</v>
      </c>
      <c r="E2480" s="1" t="str">
        <f t="shared" si="154"/>
        <v>2011PEC&amp;D</v>
      </c>
      <c r="F2480" s="196">
        <v>1.2800000000000001E-3</v>
      </c>
      <c r="G2480" s="196">
        <v>3.2799999999999999E-3</v>
      </c>
      <c r="H2480" s="196">
        <v>5.3100000000000005E-3</v>
      </c>
      <c r="I2480" s="196">
        <v>0.39866000000000001</v>
      </c>
      <c r="J2480" s="196">
        <v>2.5550000000000003E-2</v>
      </c>
      <c r="K2480" s="196">
        <v>8.8999999999999995E-4</v>
      </c>
      <c r="L2480" s="196">
        <v>4.6999999999999999E-4</v>
      </c>
      <c r="M2480" s="265">
        <v>4.2199999999999998E-3</v>
      </c>
      <c r="N2480" s="196">
        <v>8.43E-3</v>
      </c>
      <c r="O2480" s="196">
        <v>0</v>
      </c>
      <c r="P2480" s="196">
        <v>0</v>
      </c>
      <c r="Q2480" s="196">
        <v>0</v>
      </c>
      <c r="R2480" s="196">
        <v>0</v>
      </c>
      <c r="S2480" s="196">
        <v>0.43695999999999996</v>
      </c>
      <c r="T2480" s="196">
        <v>5.8179999999999996E-2</v>
      </c>
      <c r="U2480" s="196">
        <v>1.7230000000000002E-2</v>
      </c>
      <c r="V2480" s="196">
        <v>0</v>
      </c>
      <c r="W2480" s="196">
        <v>9.8400000000000154E-3</v>
      </c>
      <c r="X2480" s="196">
        <v>1.022E-2</v>
      </c>
      <c r="Y2480" s="197">
        <v>0</v>
      </c>
      <c r="Z2480" s="265">
        <v>8.0000000000000004E-4</v>
      </c>
      <c r="AA2480" s="196">
        <v>6.3899999999999998E-3</v>
      </c>
      <c r="AB2480" s="196">
        <v>0</v>
      </c>
      <c r="AC2480" s="196">
        <v>0</v>
      </c>
      <c r="AD2480" s="196">
        <v>0</v>
      </c>
      <c r="AE2480" s="196">
        <v>1.2290000000000001E-2</v>
      </c>
      <c r="AF2480" s="272">
        <f t="shared" si="155"/>
        <v>1</v>
      </c>
      <c r="AG2480" s="196">
        <f t="shared" si="156"/>
        <v>0.55191000000000012</v>
      </c>
    </row>
    <row r="2481" spans="1:33" x14ac:dyDescent="0.25">
      <c r="A2481" s="1">
        <v>2011</v>
      </c>
      <c r="B2481" s="1" t="s">
        <v>23</v>
      </c>
      <c r="C2481" s="1" t="str">
        <f t="shared" si="153"/>
        <v>2011PE</v>
      </c>
      <c r="D2481" s="1" t="s">
        <v>56</v>
      </c>
      <c r="E2481" s="1" t="str">
        <f t="shared" si="154"/>
        <v>2011PEICI</v>
      </c>
      <c r="F2481" s="196">
        <v>0.11038000000000001</v>
      </c>
      <c r="G2481" s="196">
        <v>0.18393999999999999</v>
      </c>
      <c r="H2481" s="196">
        <v>7.4749999999999997E-2</v>
      </c>
      <c r="I2481" s="196">
        <v>3.3820000000000003E-2</v>
      </c>
      <c r="J2481" s="196">
        <v>1.2110000000000001E-2</v>
      </c>
      <c r="K2481" s="196">
        <v>0.10759000000000001</v>
      </c>
      <c r="L2481" s="196">
        <v>2.9569999999999999E-2</v>
      </c>
      <c r="M2481" s="265">
        <v>4.3E-3</v>
      </c>
      <c r="N2481" s="196">
        <v>5.3689999999999995E-2</v>
      </c>
      <c r="O2481" s="196">
        <v>0</v>
      </c>
      <c r="P2481" s="196">
        <v>0</v>
      </c>
      <c r="Q2481" s="196">
        <v>0</v>
      </c>
      <c r="R2481" s="196">
        <v>2.027E-2</v>
      </c>
      <c r="S2481" s="196">
        <v>7.9669999999999991E-2</v>
      </c>
      <c r="T2481" s="196">
        <v>0</v>
      </c>
      <c r="U2481" s="196">
        <v>0.21482999999999999</v>
      </c>
      <c r="V2481" s="196">
        <v>0</v>
      </c>
      <c r="W2481" s="196">
        <v>3.5630000000000037E-2</v>
      </c>
      <c r="X2481" s="196">
        <v>1.4250000000000001E-2</v>
      </c>
      <c r="Y2481" s="196">
        <v>0</v>
      </c>
      <c r="Z2481" s="265">
        <v>5.7000000000000002E-3</v>
      </c>
      <c r="AA2481" s="196">
        <v>7.9000000000000008E-3</v>
      </c>
      <c r="AB2481" s="196">
        <v>0</v>
      </c>
      <c r="AC2481" s="196">
        <v>0</v>
      </c>
      <c r="AD2481" s="196">
        <v>0</v>
      </c>
      <c r="AE2481" s="196">
        <v>1.1599999999999999E-2</v>
      </c>
      <c r="AF2481" s="272">
        <f t="shared" si="155"/>
        <v>1</v>
      </c>
      <c r="AG2481" s="196">
        <f t="shared" si="156"/>
        <v>0.36958000000000002</v>
      </c>
    </row>
    <row r="2482" spans="1:33" x14ac:dyDescent="0.25">
      <c r="A2482" s="1">
        <v>2011</v>
      </c>
      <c r="B2482" s="1" t="s">
        <v>23</v>
      </c>
      <c r="C2482" s="1" t="str">
        <f t="shared" si="153"/>
        <v>2011PE</v>
      </c>
      <c r="D2482" s="1" t="s">
        <v>58</v>
      </c>
      <c r="E2482" s="1" t="str">
        <f t="shared" si="154"/>
        <v>2011PEResidential</v>
      </c>
      <c r="F2482" s="196">
        <v>0.11964999999999999</v>
      </c>
      <c r="G2482" s="196">
        <v>0.12753</v>
      </c>
      <c r="H2482" s="196">
        <v>8.1029999999999991E-2</v>
      </c>
      <c r="I2482" s="196">
        <v>2.0950000000000003E-2</v>
      </c>
      <c r="J2482" s="196">
        <v>1.3129999999999999E-2</v>
      </c>
      <c r="K2482" s="196">
        <v>7.8609999999999999E-2</v>
      </c>
      <c r="L2482" s="196">
        <v>3.2059999999999998E-2</v>
      </c>
      <c r="M2482" s="265">
        <v>1.54E-2</v>
      </c>
      <c r="N2482" s="196">
        <v>0.11111</v>
      </c>
      <c r="O2482" s="196">
        <v>0</v>
      </c>
      <c r="P2482" s="196">
        <v>0</v>
      </c>
      <c r="Q2482" s="196">
        <v>2.5179999999999998E-2</v>
      </c>
      <c r="R2482" s="196">
        <v>0</v>
      </c>
      <c r="S2482" s="196">
        <v>4.9349999999999998E-2</v>
      </c>
      <c r="T2482" s="196">
        <v>0</v>
      </c>
      <c r="U2482" s="196">
        <v>0.23196000000000003</v>
      </c>
      <c r="V2482" s="196">
        <v>0</v>
      </c>
      <c r="W2482" s="196">
        <v>4.8109999999999903E-2</v>
      </c>
      <c r="X2482" s="196">
        <v>2.3429999999999999E-2</v>
      </c>
      <c r="Y2482" s="197">
        <v>0</v>
      </c>
      <c r="Z2482" s="265">
        <v>5.9999999999999995E-4</v>
      </c>
      <c r="AA2482" s="196">
        <v>1.2500000000000001E-2</v>
      </c>
      <c r="AB2482" s="196">
        <v>0</v>
      </c>
      <c r="AC2482" s="196">
        <v>0</v>
      </c>
      <c r="AD2482" s="196">
        <v>0</v>
      </c>
      <c r="AE2482" s="196">
        <v>9.3999999999999986E-3</v>
      </c>
      <c r="AF2482" s="272">
        <f t="shared" si="155"/>
        <v>0.99999999999999989</v>
      </c>
      <c r="AG2482" s="196">
        <f t="shared" si="156"/>
        <v>0.37534999999999996</v>
      </c>
    </row>
    <row r="2483" spans="1:33" x14ac:dyDescent="0.25">
      <c r="A2483" s="1">
        <v>2012</v>
      </c>
      <c r="B2483" s="1" t="s">
        <v>23</v>
      </c>
      <c r="C2483" s="1" t="str">
        <f t="shared" si="153"/>
        <v>2012PE</v>
      </c>
      <c r="D2483" s="1" t="s">
        <v>57</v>
      </c>
      <c r="E2483" s="1" t="str">
        <f t="shared" si="154"/>
        <v>2012PEC&amp;D</v>
      </c>
      <c r="F2483" s="196">
        <v>1.2800000000000001E-3</v>
      </c>
      <c r="G2483" s="196">
        <v>3.2799999999999999E-3</v>
      </c>
      <c r="H2483" s="196">
        <v>5.3100000000000005E-3</v>
      </c>
      <c r="I2483" s="196">
        <v>0.39866000000000001</v>
      </c>
      <c r="J2483" s="196">
        <v>2.5550000000000003E-2</v>
      </c>
      <c r="K2483" s="196">
        <v>8.8999999999999995E-4</v>
      </c>
      <c r="L2483" s="196">
        <v>4.6999999999999999E-4</v>
      </c>
      <c r="M2483" s="265">
        <v>4.2199999999999998E-3</v>
      </c>
      <c r="N2483" s="196">
        <v>8.43E-3</v>
      </c>
      <c r="O2483" s="196">
        <v>0</v>
      </c>
      <c r="P2483" s="196">
        <v>0</v>
      </c>
      <c r="Q2483" s="196">
        <v>0</v>
      </c>
      <c r="R2483" s="196">
        <v>0</v>
      </c>
      <c r="S2483" s="196">
        <v>0.43695999999999996</v>
      </c>
      <c r="T2483" s="196">
        <v>5.8179999999999996E-2</v>
      </c>
      <c r="U2483" s="196">
        <v>1.7230000000000002E-2</v>
      </c>
      <c r="V2483" s="196">
        <v>0</v>
      </c>
      <c r="W2483" s="196">
        <v>9.8400000000000154E-3</v>
      </c>
      <c r="X2483" s="196">
        <v>1.022E-2</v>
      </c>
      <c r="Y2483" s="197">
        <v>0</v>
      </c>
      <c r="Z2483" s="265">
        <v>8.0000000000000004E-4</v>
      </c>
      <c r="AA2483" s="196">
        <v>6.3899999999999998E-3</v>
      </c>
      <c r="AB2483" s="196">
        <v>0</v>
      </c>
      <c r="AC2483" s="196">
        <v>0</v>
      </c>
      <c r="AD2483" s="196">
        <v>0</v>
      </c>
      <c r="AE2483" s="196">
        <v>1.2290000000000001E-2</v>
      </c>
      <c r="AF2483" s="272">
        <f t="shared" si="155"/>
        <v>1</v>
      </c>
      <c r="AG2483" s="196">
        <f t="shared" si="156"/>
        <v>0.55191000000000012</v>
      </c>
    </row>
    <row r="2484" spans="1:33" x14ac:dyDescent="0.25">
      <c r="A2484" s="1">
        <v>2012</v>
      </c>
      <c r="B2484" s="1" t="s">
        <v>23</v>
      </c>
      <c r="C2484" s="1" t="str">
        <f t="shared" si="153"/>
        <v>2012PE</v>
      </c>
      <c r="D2484" s="1" t="s">
        <v>56</v>
      </c>
      <c r="E2484" s="1" t="str">
        <f t="shared" si="154"/>
        <v>2012PEICI</v>
      </c>
      <c r="F2484" s="196">
        <v>0.11038000000000001</v>
      </c>
      <c r="G2484" s="196">
        <v>0.18393999999999999</v>
      </c>
      <c r="H2484" s="196">
        <v>7.4749999999999997E-2</v>
      </c>
      <c r="I2484" s="196">
        <v>3.3820000000000003E-2</v>
      </c>
      <c r="J2484" s="196">
        <v>1.2110000000000001E-2</v>
      </c>
      <c r="K2484" s="196">
        <v>0.10759000000000001</v>
      </c>
      <c r="L2484" s="196">
        <v>2.9569999999999999E-2</v>
      </c>
      <c r="M2484" s="265">
        <v>4.3E-3</v>
      </c>
      <c r="N2484" s="196">
        <v>5.3689999999999995E-2</v>
      </c>
      <c r="O2484" s="196">
        <v>0</v>
      </c>
      <c r="P2484" s="196">
        <v>0</v>
      </c>
      <c r="Q2484" s="196">
        <v>0</v>
      </c>
      <c r="R2484" s="196">
        <v>2.027E-2</v>
      </c>
      <c r="S2484" s="196">
        <v>7.9669999999999991E-2</v>
      </c>
      <c r="T2484" s="196">
        <v>0</v>
      </c>
      <c r="U2484" s="196">
        <v>0.21482999999999999</v>
      </c>
      <c r="V2484" s="196">
        <v>0</v>
      </c>
      <c r="W2484" s="196">
        <v>3.5630000000000037E-2</v>
      </c>
      <c r="X2484" s="196">
        <v>1.4250000000000001E-2</v>
      </c>
      <c r="Y2484" s="196">
        <v>0</v>
      </c>
      <c r="Z2484" s="265">
        <v>5.7000000000000002E-3</v>
      </c>
      <c r="AA2484" s="196">
        <v>7.9000000000000008E-3</v>
      </c>
      <c r="AB2484" s="196">
        <v>0</v>
      </c>
      <c r="AC2484" s="196">
        <v>0</v>
      </c>
      <c r="AD2484" s="196">
        <v>0</v>
      </c>
      <c r="AE2484" s="196">
        <v>1.1599999999999999E-2</v>
      </c>
      <c r="AF2484" s="272">
        <f t="shared" si="155"/>
        <v>1</v>
      </c>
      <c r="AG2484" s="196">
        <f t="shared" si="156"/>
        <v>0.36958000000000002</v>
      </c>
    </row>
    <row r="2485" spans="1:33" x14ac:dyDescent="0.25">
      <c r="A2485" s="1">
        <v>2012</v>
      </c>
      <c r="B2485" s="1" t="s">
        <v>23</v>
      </c>
      <c r="C2485" s="1" t="str">
        <f t="shared" si="153"/>
        <v>2012PE</v>
      </c>
      <c r="D2485" s="1" t="s">
        <v>58</v>
      </c>
      <c r="E2485" s="1" t="str">
        <f t="shared" si="154"/>
        <v>2012PEResidential</v>
      </c>
      <c r="F2485" s="196">
        <v>0.11964999999999999</v>
      </c>
      <c r="G2485" s="196">
        <v>0.12753</v>
      </c>
      <c r="H2485" s="196">
        <v>8.1029999999999991E-2</v>
      </c>
      <c r="I2485" s="196">
        <v>2.0950000000000003E-2</v>
      </c>
      <c r="J2485" s="196">
        <v>1.3129999999999999E-2</v>
      </c>
      <c r="K2485" s="196">
        <v>7.8609999999999999E-2</v>
      </c>
      <c r="L2485" s="196">
        <v>3.2059999999999998E-2</v>
      </c>
      <c r="M2485" s="265">
        <v>1.54E-2</v>
      </c>
      <c r="N2485" s="196">
        <v>0.11111</v>
      </c>
      <c r="O2485" s="196">
        <v>0</v>
      </c>
      <c r="P2485" s="196">
        <v>0</v>
      </c>
      <c r="Q2485" s="196">
        <v>2.5179999999999998E-2</v>
      </c>
      <c r="R2485" s="196">
        <v>0</v>
      </c>
      <c r="S2485" s="196">
        <v>4.9349999999999998E-2</v>
      </c>
      <c r="T2485" s="196">
        <v>0</v>
      </c>
      <c r="U2485" s="196">
        <v>0.23196000000000003</v>
      </c>
      <c r="V2485" s="196">
        <v>0</v>
      </c>
      <c r="W2485" s="196">
        <v>4.8109999999999903E-2</v>
      </c>
      <c r="X2485" s="196">
        <v>2.3429999999999999E-2</v>
      </c>
      <c r="Y2485" s="197">
        <v>0</v>
      </c>
      <c r="Z2485" s="265">
        <v>5.9999999999999995E-4</v>
      </c>
      <c r="AA2485" s="196">
        <v>1.2500000000000001E-2</v>
      </c>
      <c r="AB2485" s="196">
        <v>0</v>
      </c>
      <c r="AC2485" s="196">
        <v>0</v>
      </c>
      <c r="AD2485" s="196">
        <v>0</v>
      </c>
      <c r="AE2485" s="196">
        <v>9.3999999999999986E-3</v>
      </c>
      <c r="AF2485" s="272">
        <f t="shared" si="155"/>
        <v>0.99999999999999989</v>
      </c>
      <c r="AG2485" s="196">
        <f t="shared" si="156"/>
        <v>0.37534999999999996</v>
      </c>
    </row>
    <row r="2486" spans="1:33" x14ac:dyDescent="0.25">
      <c r="A2486" s="1">
        <v>2013</v>
      </c>
      <c r="B2486" s="1" t="s">
        <v>23</v>
      </c>
      <c r="C2486" s="1" t="str">
        <f t="shared" si="153"/>
        <v>2013PE</v>
      </c>
      <c r="D2486" s="1" t="s">
        <v>57</v>
      </c>
      <c r="E2486" s="1" t="str">
        <f t="shared" si="154"/>
        <v>2013PEC&amp;D</v>
      </c>
      <c r="F2486" s="196">
        <v>1.2800000000000001E-3</v>
      </c>
      <c r="G2486" s="196">
        <v>3.2799999999999999E-3</v>
      </c>
      <c r="H2486" s="196">
        <v>5.3100000000000005E-3</v>
      </c>
      <c r="I2486" s="196">
        <v>0.39866000000000001</v>
      </c>
      <c r="J2486" s="196">
        <v>2.5550000000000003E-2</v>
      </c>
      <c r="K2486" s="196">
        <v>8.8999999999999995E-4</v>
      </c>
      <c r="L2486" s="196">
        <v>4.6999999999999999E-4</v>
      </c>
      <c r="M2486" s="265">
        <v>4.2199999999999998E-3</v>
      </c>
      <c r="N2486" s="196">
        <v>8.43E-3</v>
      </c>
      <c r="O2486" s="196">
        <v>0</v>
      </c>
      <c r="P2486" s="196">
        <v>0</v>
      </c>
      <c r="Q2486" s="196">
        <v>0</v>
      </c>
      <c r="R2486" s="196">
        <v>0</v>
      </c>
      <c r="S2486" s="196">
        <v>0.43695999999999996</v>
      </c>
      <c r="T2486" s="196">
        <v>5.8179999999999996E-2</v>
      </c>
      <c r="U2486" s="196">
        <v>1.7230000000000002E-2</v>
      </c>
      <c r="V2486" s="196">
        <v>0</v>
      </c>
      <c r="W2486" s="196">
        <v>9.8400000000000154E-3</v>
      </c>
      <c r="X2486" s="196">
        <v>1.022E-2</v>
      </c>
      <c r="Y2486" s="197">
        <v>0</v>
      </c>
      <c r="Z2486" s="265">
        <v>8.0000000000000004E-4</v>
      </c>
      <c r="AA2486" s="196">
        <v>6.3899999999999998E-3</v>
      </c>
      <c r="AB2486" s="196">
        <v>0</v>
      </c>
      <c r="AC2486" s="196">
        <v>0</v>
      </c>
      <c r="AD2486" s="196">
        <v>0</v>
      </c>
      <c r="AE2486" s="196">
        <v>1.2290000000000001E-2</v>
      </c>
      <c r="AF2486" s="272">
        <f t="shared" si="155"/>
        <v>1</v>
      </c>
      <c r="AG2486" s="196">
        <f t="shared" si="156"/>
        <v>0.55191000000000012</v>
      </c>
    </row>
    <row r="2487" spans="1:33" x14ac:dyDescent="0.25">
      <c r="A2487" s="1">
        <v>2013</v>
      </c>
      <c r="B2487" s="1" t="s">
        <v>23</v>
      </c>
      <c r="C2487" s="1" t="str">
        <f t="shared" si="153"/>
        <v>2013PE</v>
      </c>
      <c r="D2487" s="1" t="s">
        <v>56</v>
      </c>
      <c r="E2487" s="1" t="str">
        <f t="shared" si="154"/>
        <v>2013PEICI</v>
      </c>
      <c r="F2487" s="196">
        <v>0.11038000000000001</v>
      </c>
      <c r="G2487" s="196">
        <v>0.18393999999999999</v>
      </c>
      <c r="H2487" s="196">
        <v>7.4749999999999997E-2</v>
      </c>
      <c r="I2487" s="196">
        <v>3.3820000000000003E-2</v>
      </c>
      <c r="J2487" s="196">
        <v>1.2110000000000001E-2</v>
      </c>
      <c r="K2487" s="196">
        <v>0.10759000000000001</v>
      </c>
      <c r="L2487" s="196">
        <v>2.9569999999999999E-2</v>
      </c>
      <c r="M2487" s="265">
        <v>4.3E-3</v>
      </c>
      <c r="N2487" s="196">
        <v>5.3689999999999995E-2</v>
      </c>
      <c r="O2487" s="196">
        <v>0</v>
      </c>
      <c r="P2487" s="196">
        <v>0</v>
      </c>
      <c r="Q2487" s="196">
        <v>0</v>
      </c>
      <c r="R2487" s="196">
        <v>2.027E-2</v>
      </c>
      <c r="S2487" s="196">
        <v>7.9669999999999991E-2</v>
      </c>
      <c r="T2487" s="196">
        <v>0</v>
      </c>
      <c r="U2487" s="196">
        <v>0.21482999999999999</v>
      </c>
      <c r="V2487" s="196">
        <v>0</v>
      </c>
      <c r="W2487" s="196">
        <v>3.5630000000000037E-2</v>
      </c>
      <c r="X2487" s="196">
        <v>1.4250000000000001E-2</v>
      </c>
      <c r="Y2487" s="196">
        <v>0</v>
      </c>
      <c r="Z2487" s="265">
        <v>5.7000000000000002E-3</v>
      </c>
      <c r="AA2487" s="196">
        <v>7.9000000000000008E-3</v>
      </c>
      <c r="AB2487" s="196">
        <v>0</v>
      </c>
      <c r="AC2487" s="196">
        <v>0</v>
      </c>
      <c r="AD2487" s="196">
        <v>0</v>
      </c>
      <c r="AE2487" s="196">
        <v>1.1599999999999999E-2</v>
      </c>
      <c r="AF2487" s="272">
        <f t="shared" si="155"/>
        <v>1</v>
      </c>
      <c r="AG2487" s="196">
        <f t="shared" si="156"/>
        <v>0.36958000000000002</v>
      </c>
    </row>
    <row r="2488" spans="1:33" x14ac:dyDescent="0.25">
      <c r="A2488" s="1">
        <v>2013</v>
      </c>
      <c r="B2488" s="1" t="s">
        <v>23</v>
      </c>
      <c r="C2488" s="1" t="str">
        <f t="shared" si="153"/>
        <v>2013PE</v>
      </c>
      <c r="D2488" s="1" t="s">
        <v>58</v>
      </c>
      <c r="E2488" s="1" t="str">
        <f t="shared" si="154"/>
        <v>2013PEResidential</v>
      </c>
      <c r="F2488" s="196">
        <v>0.11964999999999999</v>
      </c>
      <c r="G2488" s="196">
        <v>0.12753</v>
      </c>
      <c r="H2488" s="196">
        <v>8.1029999999999991E-2</v>
      </c>
      <c r="I2488" s="196">
        <v>2.0950000000000003E-2</v>
      </c>
      <c r="J2488" s="196">
        <v>1.3129999999999999E-2</v>
      </c>
      <c r="K2488" s="196">
        <v>7.8609999999999999E-2</v>
      </c>
      <c r="L2488" s="196">
        <v>3.2059999999999998E-2</v>
      </c>
      <c r="M2488" s="265">
        <v>1.54E-2</v>
      </c>
      <c r="N2488" s="196">
        <v>0.11111</v>
      </c>
      <c r="O2488" s="196">
        <v>0</v>
      </c>
      <c r="P2488" s="196">
        <v>0</v>
      </c>
      <c r="Q2488" s="196">
        <v>2.5179999999999998E-2</v>
      </c>
      <c r="R2488" s="196">
        <v>0</v>
      </c>
      <c r="S2488" s="196">
        <v>4.9349999999999998E-2</v>
      </c>
      <c r="T2488" s="196">
        <v>0</v>
      </c>
      <c r="U2488" s="196">
        <v>0.23196000000000003</v>
      </c>
      <c r="V2488" s="196">
        <v>0</v>
      </c>
      <c r="W2488" s="196">
        <v>4.8109999999999903E-2</v>
      </c>
      <c r="X2488" s="196">
        <v>2.3429999999999999E-2</v>
      </c>
      <c r="Y2488" s="197">
        <v>0</v>
      </c>
      <c r="Z2488" s="265">
        <v>5.9999999999999995E-4</v>
      </c>
      <c r="AA2488" s="196">
        <v>1.2500000000000001E-2</v>
      </c>
      <c r="AB2488" s="196">
        <v>0</v>
      </c>
      <c r="AC2488" s="196">
        <v>0</v>
      </c>
      <c r="AD2488" s="196">
        <v>0</v>
      </c>
      <c r="AE2488" s="196">
        <v>9.3999999999999986E-3</v>
      </c>
      <c r="AF2488" s="272">
        <f t="shared" si="155"/>
        <v>0.99999999999999989</v>
      </c>
      <c r="AG2488" s="196">
        <f t="shared" si="156"/>
        <v>0.37534999999999996</v>
      </c>
    </row>
    <row r="2489" spans="1:33" x14ac:dyDescent="0.25">
      <c r="A2489" s="1">
        <v>2014</v>
      </c>
      <c r="B2489" s="1" t="s">
        <v>23</v>
      </c>
      <c r="C2489" s="1" t="str">
        <f t="shared" si="153"/>
        <v>2014PE</v>
      </c>
      <c r="D2489" s="1" t="s">
        <v>57</v>
      </c>
      <c r="E2489" s="1" t="str">
        <f t="shared" si="154"/>
        <v>2014PEC&amp;D</v>
      </c>
      <c r="F2489" s="196">
        <v>1.2800000000000001E-3</v>
      </c>
      <c r="G2489" s="196">
        <v>3.2799999999999999E-3</v>
      </c>
      <c r="H2489" s="196">
        <v>5.3100000000000005E-3</v>
      </c>
      <c r="I2489" s="196">
        <v>0.39866000000000001</v>
      </c>
      <c r="J2489" s="196">
        <v>2.5550000000000003E-2</v>
      </c>
      <c r="K2489" s="196">
        <v>8.8999999999999995E-4</v>
      </c>
      <c r="L2489" s="196">
        <v>4.6999999999999999E-4</v>
      </c>
      <c r="M2489" s="265">
        <v>4.2199999999999998E-3</v>
      </c>
      <c r="N2489" s="196">
        <v>8.43E-3</v>
      </c>
      <c r="O2489" s="196">
        <v>0</v>
      </c>
      <c r="P2489" s="196">
        <v>0</v>
      </c>
      <c r="Q2489" s="196">
        <v>0</v>
      </c>
      <c r="R2489" s="196">
        <v>0</v>
      </c>
      <c r="S2489" s="196">
        <v>0.43695999999999996</v>
      </c>
      <c r="T2489" s="196">
        <v>5.8179999999999996E-2</v>
      </c>
      <c r="U2489" s="196">
        <v>1.7230000000000002E-2</v>
      </c>
      <c r="V2489" s="196">
        <v>0</v>
      </c>
      <c r="W2489" s="196">
        <v>9.8400000000000154E-3</v>
      </c>
      <c r="X2489" s="196">
        <v>1.022E-2</v>
      </c>
      <c r="Y2489" s="197">
        <v>0</v>
      </c>
      <c r="Z2489" s="265">
        <v>8.0000000000000004E-4</v>
      </c>
      <c r="AA2489" s="196">
        <v>6.3899999999999998E-3</v>
      </c>
      <c r="AB2489" s="196">
        <v>0</v>
      </c>
      <c r="AC2489" s="196">
        <v>0</v>
      </c>
      <c r="AD2489" s="196">
        <v>0</v>
      </c>
      <c r="AE2489" s="196">
        <v>1.2290000000000001E-2</v>
      </c>
      <c r="AF2489" s="272">
        <f t="shared" si="155"/>
        <v>1</v>
      </c>
      <c r="AG2489" s="196">
        <f t="shared" si="156"/>
        <v>0.55191000000000012</v>
      </c>
    </row>
    <row r="2490" spans="1:33" x14ac:dyDescent="0.25">
      <c r="A2490" s="1">
        <v>2014</v>
      </c>
      <c r="B2490" s="1" t="s">
        <v>23</v>
      </c>
      <c r="C2490" s="1" t="str">
        <f t="shared" si="153"/>
        <v>2014PE</v>
      </c>
      <c r="D2490" s="1" t="s">
        <v>56</v>
      </c>
      <c r="E2490" s="1" t="str">
        <f t="shared" si="154"/>
        <v>2014PEICI</v>
      </c>
      <c r="F2490" s="196">
        <v>0.11038000000000001</v>
      </c>
      <c r="G2490" s="196">
        <v>0.18393999999999999</v>
      </c>
      <c r="H2490" s="196">
        <v>7.4749999999999997E-2</v>
      </c>
      <c r="I2490" s="196">
        <v>3.3820000000000003E-2</v>
      </c>
      <c r="J2490" s="196">
        <v>1.2110000000000001E-2</v>
      </c>
      <c r="K2490" s="196">
        <v>0.10759000000000001</v>
      </c>
      <c r="L2490" s="196">
        <v>2.9569999999999999E-2</v>
      </c>
      <c r="M2490" s="265">
        <v>4.3E-3</v>
      </c>
      <c r="N2490" s="196">
        <v>5.3689999999999995E-2</v>
      </c>
      <c r="O2490" s="196">
        <v>0</v>
      </c>
      <c r="P2490" s="196">
        <v>0</v>
      </c>
      <c r="Q2490" s="196">
        <v>0</v>
      </c>
      <c r="R2490" s="196">
        <v>2.027E-2</v>
      </c>
      <c r="S2490" s="196">
        <v>7.9669999999999991E-2</v>
      </c>
      <c r="T2490" s="196">
        <v>0</v>
      </c>
      <c r="U2490" s="196">
        <v>0.21482999999999999</v>
      </c>
      <c r="V2490" s="196">
        <v>0</v>
      </c>
      <c r="W2490" s="196">
        <v>3.5630000000000037E-2</v>
      </c>
      <c r="X2490" s="196">
        <v>1.4250000000000001E-2</v>
      </c>
      <c r="Y2490" s="196">
        <v>0</v>
      </c>
      <c r="Z2490" s="265">
        <v>5.7000000000000002E-3</v>
      </c>
      <c r="AA2490" s="196">
        <v>7.9000000000000008E-3</v>
      </c>
      <c r="AB2490" s="196">
        <v>0</v>
      </c>
      <c r="AC2490" s="196">
        <v>0</v>
      </c>
      <c r="AD2490" s="196">
        <v>0</v>
      </c>
      <c r="AE2490" s="196">
        <v>1.1599999999999999E-2</v>
      </c>
      <c r="AF2490" s="272">
        <f t="shared" si="155"/>
        <v>1</v>
      </c>
      <c r="AG2490" s="196">
        <f t="shared" si="156"/>
        <v>0.36958000000000002</v>
      </c>
    </row>
    <row r="2491" spans="1:33" x14ac:dyDescent="0.25">
      <c r="A2491" s="1">
        <v>2014</v>
      </c>
      <c r="B2491" s="1" t="s">
        <v>23</v>
      </c>
      <c r="C2491" s="1" t="str">
        <f t="shared" si="153"/>
        <v>2014PE</v>
      </c>
      <c r="D2491" s="1" t="s">
        <v>58</v>
      </c>
      <c r="E2491" s="1" t="str">
        <f t="shared" si="154"/>
        <v>2014PEResidential</v>
      </c>
      <c r="F2491" s="196">
        <v>0.11964999999999999</v>
      </c>
      <c r="G2491" s="196">
        <v>0.12753</v>
      </c>
      <c r="H2491" s="196">
        <v>8.1029999999999991E-2</v>
      </c>
      <c r="I2491" s="196">
        <v>2.0950000000000003E-2</v>
      </c>
      <c r="J2491" s="196">
        <v>1.3129999999999999E-2</v>
      </c>
      <c r="K2491" s="196">
        <v>7.8609999999999999E-2</v>
      </c>
      <c r="L2491" s="196">
        <v>3.2059999999999998E-2</v>
      </c>
      <c r="M2491" s="265">
        <v>1.54E-2</v>
      </c>
      <c r="N2491" s="196">
        <v>0.11111</v>
      </c>
      <c r="O2491" s="196">
        <v>0</v>
      </c>
      <c r="P2491" s="196">
        <v>0</v>
      </c>
      <c r="Q2491" s="196">
        <v>2.5179999999999998E-2</v>
      </c>
      <c r="R2491" s="196">
        <v>0</v>
      </c>
      <c r="S2491" s="196">
        <v>4.9349999999999998E-2</v>
      </c>
      <c r="T2491" s="196">
        <v>0</v>
      </c>
      <c r="U2491" s="196">
        <v>0.23196000000000003</v>
      </c>
      <c r="V2491" s="196">
        <v>0</v>
      </c>
      <c r="W2491" s="196">
        <v>4.8109999999999903E-2</v>
      </c>
      <c r="X2491" s="196">
        <v>2.3429999999999999E-2</v>
      </c>
      <c r="Y2491" s="196">
        <v>0</v>
      </c>
      <c r="Z2491" s="265">
        <v>5.9999999999999995E-4</v>
      </c>
      <c r="AA2491" s="196">
        <v>1.2500000000000001E-2</v>
      </c>
      <c r="AB2491" s="196">
        <v>0</v>
      </c>
      <c r="AC2491" s="196">
        <v>0</v>
      </c>
      <c r="AD2491" s="196">
        <v>0</v>
      </c>
      <c r="AE2491" s="196">
        <v>9.3999999999999986E-3</v>
      </c>
      <c r="AF2491" s="272">
        <f t="shared" si="155"/>
        <v>0.99999999999999989</v>
      </c>
      <c r="AG2491" s="196">
        <f t="shared" si="156"/>
        <v>0.37534999999999996</v>
      </c>
    </row>
    <row r="2492" spans="1:33" x14ac:dyDescent="0.25">
      <c r="A2492" s="1">
        <v>2015</v>
      </c>
      <c r="B2492" s="1" t="s">
        <v>23</v>
      </c>
      <c r="C2492" s="1" t="str">
        <f t="shared" si="153"/>
        <v>2015PE</v>
      </c>
      <c r="D2492" s="1" t="s">
        <v>57</v>
      </c>
      <c r="E2492" s="1" t="str">
        <f t="shared" si="154"/>
        <v>2015PEC&amp;D</v>
      </c>
      <c r="F2492" s="196">
        <v>1.2800000000000001E-3</v>
      </c>
      <c r="G2492" s="196">
        <v>3.2799999999999999E-3</v>
      </c>
      <c r="H2492" s="196">
        <v>5.3100000000000005E-3</v>
      </c>
      <c r="I2492" s="196">
        <v>0.39866000000000001</v>
      </c>
      <c r="J2492" s="196">
        <v>2.5550000000000003E-2</v>
      </c>
      <c r="K2492" s="196">
        <v>8.8999999999999995E-4</v>
      </c>
      <c r="L2492" s="196">
        <v>4.6999999999999999E-4</v>
      </c>
      <c r="M2492" s="265">
        <v>4.2199999999999998E-3</v>
      </c>
      <c r="N2492" s="196">
        <v>8.43E-3</v>
      </c>
      <c r="O2492" s="196">
        <v>0</v>
      </c>
      <c r="P2492" s="196">
        <v>0</v>
      </c>
      <c r="Q2492" s="196">
        <v>0</v>
      </c>
      <c r="R2492" s="196">
        <v>0</v>
      </c>
      <c r="S2492" s="196">
        <v>0.43695999999999996</v>
      </c>
      <c r="T2492" s="196">
        <v>5.8179999999999996E-2</v>
      </c>
      <c r="U2492" s="196">
        <v>1.7230000000000002E-2</v>
      </c>
      <c r="V2492" s="196">
        <v>0</v>
      </c>
      <c r="W2492" s="196">
        <v>9.8400000000000154E-3</v>
      </c>
      <c r="X2492" s="196">
        <v>1.022E-2</v>
      </c>
      <c r="Y2492" s="197">
        <v>0</v>
      </c>
      <c r="Z2492" s="265">
        <v>8.0000000000000004E-4</v>
      </c>
      <c r="AA2492" s="196">
        <v>6.3899999999999998E-3</v>
      </c>
      <c r="AB2492" s="196">
        <v>0</v>
      </c>
      <c r="AC2492" s="196">
        <v>0</v>
      </c>
      <c r="AD2492" s="196">
        <v>0</v>
      </c>
      <c r="AE2492" s="196">
        <v>1.2290000000000001E-2</v>
      </c>
      <c r="AF2492" s="272">
        <f t="shared" si="155"/>
        <v>1</v>
      </c>
      <c r="AG2492" s="196">
        <f t="shared" si="156"/>
        <v>0.55191000000000012</v>
      </c>
    </row>
    <row r="2493" spans="1:33" x14ac:dyDescent="0.25">
      <c r="A2493" s="1">
        <v>2015</v>
      </c>
      <c r="B2493" s="1" t="s">
        <v>23</v>
      </c>
      <c r="C2493" s="1" t="str">
        <f t="shared" si="153"/>
        <v>2015PE</v>
      </c>
      <c r="D2493" s="1" t="s">
        <v>56</v>
      </c>
      <c r="E2493" s="1" t="str">
        <f t="shared" si="154"/>
        <v>2015PEICI</v>
      </c>
      <c r="F2493" s="196">
        <v>0.11038000000000001</v>
      </c>
      <c r="G2493" s="196">
        <v>0.18393999999999999</v>
      </c>
      <c r="H2493" s="196">
        <v>7.4749999999999997E-2</v>
      </c>
      <c r="I2493" s="196">
        <v>3.3820000000000003E-2</v>
      </c>
      <c r="J2493" s="196">
        <v>1.2110000000000001E-2</v>
      </c>
      <c r="K2493" s="196">
        <v>0.10759000000000001</v>
      </c>
      <c r="L2493" s="196">
        <v>2.9569999999999999E-2</v>
      </c>
      <c r="M2493" s="265">
        <v>4.3E-3</v>
      </c>
      <c r="N2493" s="196">
        <v>5.3689999999999995E-2</v>
      </c>
      <c r="O2493" s="196">
        <v>0</v>
      </c>
      <c r="P2493" s="196">
        <v>0</v>
      </c>
      <c r="Q2493" s="196">
        <v>0</v>
      </c>
      <c r="R2493" s="196">
        <v>2.027E-2</v>
      </c>
      <c r="S2493" s="196">
        <v>7.9669999999999991E-2</v>
      </c>
      <c r="T2493" s="196">
        <v>0</v>
      </c>
      <c r="U2493" s="196">
        <v>0.21482999999999999</v>
      </c>
      <c r="V2493" s="196">
        <v>0</v>
      </c>
      <c r="W2493" s="196">
        <v>3.5630000000000037E-2</v>
      </c>
      <c r="X2493" s="196">
        <v>1.4250000000000001E-2</v>
      </c>
      <c r="Y2493" s="196">
        <v>0</v>
      </c>
      <c r="Z2493" s="265">
        <v>5.7000000000000002E-3</v>
      </c>
      <c r="AA2493" s="196">
        <v>7.9000000000000008E-3</v>
      </c>
      <c r="AB2493" s="196">
        <v>0</v>
      </c>
      <c r="AC2493" s="196">
        <v>0</v>
      </c>
      <c r="AD2493" s="196">
        <v>0</v>
      </c>
      <c r="AE2493" s="196">
        <v>1.1599999999999999E-2</v>
      </c>
      <c r="AF2493" s="272">
        <f t="shared" si="155"/>
        <v>1</v>
      </c>
      <c r="AG2493" s="196">
        <f t="shared" si="156"/>
        <v>0.36958000000000002</v>
      </c>
    </row>
    <row r="2494" spans="1:33" x14ac:dyDescent="0.25">
      <c r="A2494" s="1">
        <v>2015</v>
      </c>
      <c r="B2494" s="1" t="s">
        <v>23</v>
      </c>
      <c r="C2494" s="1" t="str">
        <f t="shared" si="153"/>
        <v>2015PE</v>
      </c>
      <c r="D2494" s="1" t="s">
        <v>58</v>
      </c>
      <c r="E2494" s="1" t="str">
        <f t="shared" si="154"/>
        <v>2015PEResidential</v>
      </c>
      <c r="F2494" s="196">
        <v>0.11964999999999999</v>
      </c>
      <c r="G2494" s="196">
        <v>0.12753</v>
      </c>
      <c r="H2494" s="196">
        <v>8.1029999999999991E-2</v>
      </c>
      <c r="I2494" s="196">
        <v>2.0950000000000003E-2</v>
      </c>
      <c r="J2494" s="196">
        <v>1.3129999999999999E-2</v>
      </c>
      <c r="K2494" s="196">
        <v>7.8609999999999999E-2</v>
      </c>
      <c r="L2494" s="196">
        <v>3.2059999999999998E-2</v>
      </c>
      <c r="M2494" s="265">
        <v>1.54E-2</v>
      </c>
      <c r="N2494" s="196">
        <v>0.11111</v>
      </c>
      <c r="O2494" s="196">
        <v>0</v>
      </c>
      <c r="P2494" s="196">
        <v>0</v>
      </c>
      <c r="Q2494" s="196">
        <v>2.5179999999999998E-2</v>
      </c>
      <c r="R2494" s="196">
        <v>0</v>
      </c>
      <c r="S2494" s="196">
        <v>4.9349999999999998E-2</v>
      </c>
      <c r="T2494" s="196">
        <v>0</v>
      </c>
      <c r="U2494" s="196">
        <v>0.23196000000000003</v>
      </c>
      <c r="V2494" s="196">
        <v>0</v>
      </c>
      <c r="W2494" s="196">
        <v>4.8109999999999903E-2</v>
      </c>
      <c r="X2494" s="196">
        <v>2.3429999999999999E-2</v>
      </c>
      <c r="Y2494" s="196">
        <v>0</v>
      </c>
      <c r="Z2494" s="265">
        <v>5.9999999999999995E-4</v>
      </c>
      <c r="AA2494" s="196">
        <v>1.2500000000000001E-2</v>
      </c>
      <c r="AB2494" s="196">
        <v>0</v>
      </c>
      <c r="AC2494" s="196">
        <v>0</v>
      </c>
      <c r="AD2494" s="196">
        <v>0</v>
      </c>
      <c r="AE2494" s="196">
        <v>9.3999999999999986E-3</v>
      </c>
      <c r="AF2494" s="272">
        <f t="shared" si="155"/>
        <v>0.99999999999999989</v>
      </c>
      <c r="AG2494" s="196">
        <f t="shared" si="156"/>
        <v>0.37534999999999996</v>
      </c>
    </row>
    <row r="2495" spans="1:33" x14ac:dyDescent="0.25">
      <c r="A2495" s="1">
        <v>2016</v>
      </c>
      <c r="B2495" s="1" t="s">
        <v>23</v>
      </c>
      <c r="C2495" s="1" t="str">
        <f t="shared" si="153"/>
        <v>2016PE</v>
      </c>
      <c r="D2495" s="1" t="s">
        <v>57</v>
      </c>
      <c r="E2495" s="1" t="str">
        <f t="shared" si="154"/>
        <v>2016PEC&amp;D</v>
      </c>
      <c r="F2495" s="196">
        <v>1.2800000000000001E-3</v>
      </c>
      <c r="G2495" s="196">
        <v>3.2799999999999999E-3</v>
      </c>
      <c r="H2495" s="196">
        <v>5.3100000000000005E-3</v>
      </c>
      <c r="I2495" s="196">
        <v>0.39866000000000001</v>
      </c>
      <c r="J2495" s="196">
        <v>2.5550000000000003E-2</v>
      </c>
      <c r="K2495" s="196">
        <v>8.8999999999999995E-4</v>
      </c>
      <c r="L2495" s="196">
        <v>4.6999999999999999E-4</v>
      </c>
      <c r="M2495" s="265">
        <v>4.2199999999999998E-3</v>
      </c>
      <c r="N2495" s="196">
        <v>8.43E-3</v>
      </c>
      <c r="O2495" s="196">
        <v>0</v>
      </c>
      <c r="P2495" s="196">
        <v>0</v>
      </c>
      <c r="Q2495" s="196">
        <v>0</v>
      </c>
      <c r="R2495" s="196">
        <v>0</v>
      </c>
      <c r="S2495" s="196">
        <v>0.43695999999999996</v>
      </c>
      <c r="T2495" s="196">
        <v>5.8179999999999996E-2</v>
      </c>
      <c r="U2495" s="196">
        <v>1.7230000000000002E-2</v>
      </c>
      <c r="V2495" s="196">
        <v>0</v>
      </c>
      <c r="W2495" s="196">
        <v>9.8400000000000154E-3</v>
      </c>
      <c r="X2495" s="196">
        <v>1.022E-2</v>
      </c>
      <c r="Y2495" s="197">
        <v>0</v>
      </c>
      <c r="Z2495" s="265">
        <v>8.0000000000000004E-4</v>
      </c>
      <c r="AA2495" s="196">
        <v>6.3899999999999998E-3</v>
      </c>
      <c r="AB2495" s="196">
        <v>0</v>
      </c>
      <c r="AC2495" s="196">
        <v>0</v>
      </c>
      <c r="AD2495" s="196">
        <v>0</v>
      </c>
      <c r="AE2495" s="196">
        <v>1.2290000000000001E-2</v>
      </c>
      <c r="AF2495" s="272">
        <f t="shared" si="155"/>
        <v>1</v>
      </c>
      <c r="AG2495" s="196">
        <f t="shared" si="156"/>
        <v>0.55191000000000012</v>
      </c>
    </row>
    <row r="2496" spans="1:33" x14ac:dyDescent="0.25">
      <c r="A2496" s="1">
        <v>2016</v>
      </c>
      <c r="B2496" s="1" t="s">
        <v>23</v>
      </c>
      <c r="C2496" s="1" t="str">
        <f t="shared" si="153"/>
        <v>2016PE</v>
      </c>
      <c r="D2496" s="1" t="s">
        <v>56</v>
      </c>
      <c r="E2496" s="1" t="str">
        <f t="shared" si="154"/>
        <v>2016PEICI</v>
      </c>
      <c r="F2496" s="196">
        <v>0.11038000000000001</v>
      </c>
      <c r="G2496" s="196">
        <v>0.18393999999999999</v>
      </c>
      <c r="H2496" s="196">
        <v>7.4749999999999997E-2</v>
      </c>
      <c r="I2496" s="196">
        <v>3.3820000000000003E-2</v>
      </c>
      <c r="J2496" s="196">
        <v>1.2110000000000001E-2</v>
      </c>
      <c r="K2496" s="196">
        <v>0.10759000000000001</v>
      </c>
      <c r="L2496" s="196">
        <v>2.9569999999999999E-2</v>
      </c>
      <c r="M2496" s="265">
        <v>4.3E-3</v>
      </c>
      <c r="N2496" s="196">
        <v>5.3689999999999995E-2</v>
      </c>
      <c r="O2496" s="196">
        <v>0</v>
      </c>
      <c r="P2496" s="196">
        <v>0</v>
      </c>
      <c r="Q2496" s="196">
        <v>0</v>
      </c>
      <c r="R2496" s="196">
        <v>2.027E-2</v>
      </c>
      <c r="S2496" s="196">
        <v>7.9669999999999991E-2</v>
      </c>
      <c r="T2496" s="196">
        <v>0</v>
      </c>
      <c r="U2496" s="196">
        <v>0.21482999999999999</v>
      </c>
      <c r="V2496" s="196">
        <v>0</v>
      </c>
      <c r="W2496" s="196">
        <v>3.5630000000000037E-2</v>
      </c>
      <c r="X2496" s="196">
        <v>1.4250000000000001E-2</v>
      </c>
      <c r="Y2496" s="196">
        <v>0</v>
      </c>
      <c r="Z2496" s="265">
        <v>5.7000000000000002E-3</v>
      </c>
      <c r="AA2496" s="196">
        <v>7.9000000000000008E-3</v>
      </c>
      <c r="AB2496" s="196">
        <v>0</v>
      </c>
      <c r="AC2496" s="196">
        <v>0</v>
      </c>
      <c r="AD2496" s="196">
        <v>0</v>
      </c>
      <c r="AE2496" s="196">
        <v>1.1599999999999999E-2</v>
      </c>
      <c r="AF2496" s="272">
        <f t="shared" si="155"/>
        <v>1</v>
      </c>
      <c r="AG2496" s="196">
        <f t="shared" si="156"/>
        <v>0.36958000000000002</v>
      </c>
    </row>
    <row r="2497" spans="1:33" x14ac:dyDescent="0.25">
      <c r="A2497" s="1">
        <v>2016</v>
      </c>
      <c r="B2497" s="1" t="s">
        <v>23</v>
      </c>
      <c r="C2497" s="1" t="str">
        <f t="shared" si="153"/>
        <v>2016PE</v>
      </c>
      <c r="D2497" s="1" t="s">
        <v>58</v>
      </c>
      <c r="E2497" s="1" t="str">
        <f t="shared" si="154"/>
        <v>2016PEResidential</v>
      </c>
      <c r="F2497" s="196">
        <v>0.11964999999999999</v>
      </c>
      <c r="G2497" s="196">
        <v>0.12753</v>
      </c>
      <c r="H2497" s="196">
        <v>8.1029999999999991E-2</v>
      </c>
      <c r="I2497" s="196">
        <v>2.0950000000000003E-2</v>
      </c>
      <c r="J2497" s="196">
        <v>1.3129999999999999E-2</v>
      </c>
      <c r="K2497" s="196">
        <v>7.8609999999999999E-2</v>
      </c>
      <c r="L2497" s="196">
        <v>3.2059999999999998E-2</v>
      </c>
      <c r="M2497" s="265">
        <v>1.54E-2</v>
      </c>
      <c r="N2497" s="196">
        <v>0.11111</v>
      </c>
      <c r="O2497" s="196">
        <v>0</v>
      </c>
      <c r="P2497" s="196">
        <v>0</v>
      </c>
      <c r="Q2497" s="196">
        <v>2.5179999999999998E-2</v>
      </c>
      <c r="R2497" s="196">
        <v>0</v>
      </c>
      <c r="S2497" s="196">
        <v>4.9349999999999998E-2</v>
      </c>
      <c r="T2497" s="196">
        <v>0</v>
      </c>
      <c r="U2497" s="196">
        <v>0.23196000000000003</v>
      </c>
      <c r="V2497" s="196">
        <v>0</v>
      </c>
      <c r="W2497" s="196">
        <v>4.8109999999999903E-2</v>
      </c>
      <c r="X2497" s="196">
        <v>2.3429999999999999E-2</v>
      </c>
      <c r="Y2497" s="196">
        <v>0</v>
      </c>
      <c r="Z2497" s="265">
        <v>5.9999999999999995E-4</v>
      </c>
      <c r="AA2497" s="196">
        <v>1.2500000000000001E-2</v>
      </c>
      <c r="AB2497" s="196">
        <v>0</v>
      </c>
      <c r="AC2497" s="196">
        <v>0</v>
      </c>
      <c r="AD2497" s="196">
        <v>0</v>
      </c>
      <c r="AE2497" s="196">
        <v>9.3999999999999986E-3</v>
      </c>
      <c r="AF2497" s="272">
        <f t="shared" si="155"/>
        <v>0.99999999999999989</v>
      </c>
      <c r="AG2497" s="196">
        <f t="shared" si="156"/>
        <v>0.37534999999999996</v>
      </c>
    </row>
    <row r="2498" spans="1:33" x14ac:dyDescent="0.25">
      <c r="A2498" s="1">
        <v>2017</v>
      </c>
      <c r="B2498" s="1" t="s">
        <v>23</v>
      </c>
      <c r="C2498" s="1" t="str">
        <f t="shared" ref="C2498:C2561" si="157">CONCATENATE(A2498,B2498)</f>
        <v>2017PE</v>
      </c>
      <c r="D2498" s="1" t="s">
        <v>57</v>
      </c>
      <c r="E2498" s="1" t="str">
        <f t="shared" ref="E2498:E2561" si="158">CONCATENATE(C2498,D2498)</f>
        <v>2017PEC&amp;D</v>
      </c>
      <c r="F2498" s="196">
        <v>1.2800000000000001E-3</v>
      </c>
      <c r="G2498" s="196">
        <v>3.2799999999999999E-3</v>
      </c>
      <c r="H2498" s="196">
        <v>5.3100000000000005E-3</v>
      </c>
      <c r="I2498" s="196">
        <v>0.39866000000000001</v>
      </c>
      <c r="J2498" s="196">
        <v>2.5550000000000003E-2</v>
      </c>
      <c r="K2498" s="196">
        <v>8.8999999999999995E-4</v>
      </c>
      <c r="L2498" s="196">
        <v>4.6999999999999999E-4</v>
      </c>
      <c r="M2498" s="265">
        <v>4.2199999999999998E-3</v>
      </c>
      <c r="N2498" s="196">
        <v>8.43E-3</v>
      </c>
      <c r="O2498" s="196">
        <v>0</v>
      </c>
      <c r="P2498" s="196">
        <v>0</v>
      </c>
      <c r="Q2498" s="196">
        <v>0</v>
      </c>
      <c r="R2498" s="196">
        <v>0</v>
      </c>
      <c r="S2498" s="196">
        <v>0.43695999999999996</v>
      </c>
      <c r="T2498" s="196">
        <v>5.8179999999999996E-2</v>
      </c>
      <c r="U2498" s="196">
        <v>1.7230000000000002E-2</v>
      </c>
      <c r="V2498" s="196">
        <v>0</v>
      </c>
      <c r="W2498" s="196">
        <v>9.8400000000000154E-3</v>
      </c>
      <c r="X2498" s="196">
        <v>1.022E-2</v>
      </c>
      <c r="Y2498" s="196">
        <v>0</v>
      </c>
      <c r="Z2498" s="265">
        <v>8.0000000000000004E-4</v>
      </c>
      <c r="AA2498" s="196">
        <v>6.3899999999999998E-3</v>
      </c>
      <c r="AB2498" s="196">
        <v>0</v>
      </c>
      <c r="AC2498" s="196">
        <v>0</v>
      </c>
      <c r="AD2498" s="196">
        <v>0</v>
      </c>
      <c r="AE2498" s="196">
        <v>1.2290000000000001E-2</v>
      </c>
      <c r="AF2498" s="272">
        <f t="shared" ref="AF2498:AF2561" si="159">+SUM(F2498:AE2498)</f>
        <v>1</v>
      </c>
      <c r="AG2498" s="196">
        <f t="shared" si="156"/>
        <v>0.55191000000000012</v>
      </c>
    </row>
    <row r="2499" spans="1:33" x14ac:dyDescent="0.25">
      <c r="A2499" s="1">
        <v>2017</v>
      </c>
      <c r="B2499" s="1" t="s">
        <v>23</v>
      </c>
      <c r="C2499" s="1" t="str">
        <f t="shared" si="157"/>
        <v>2017PE</v>
      </c>
      <c r="D2499" s="1" t="s">
        <v>56</v>
      </c>
      <c r="E2499" s="1" t="str">
        <f t="shared" si="158"/>
        <v>2017PEICI</v>
      </c>
      <c r="F2499" s="196">
        <v>0.11038000000000001</v>
      </c>
      <c r="G2499" s="196">
        <v>0.18393999999999999</v>
      </c>
      <c r="H2499" s="196">
        <v>7.4749999999999997E-2</v>
      </c>
      <c r="I2499" s="196">
        <v>3.3820000000000003E-2</v>
      </c>
      <c r="J2499" s="196">
        <v>1.2110000000000001E-2</v>
      </c>
      <c r="K2499" s="196">
        <v>0.10759000000000001</v>
      </c>
      <c r="L2499" s="196">
        <v>2.9569999999999999E-2</v>
      </c>
      <c r="M2499" s="265">
        <v>4.3E-3</v>
      </c>
      <c r="N2499" s="196">
        <v>5.3689999999999995E-2</v>
      </c>
      <c r="O2499" s="196">
        <v>0</v>
      </c>
      <c r="P2499" s="196">
        <v>0</v>
      </c>
      <c r="Q2499" s="196">
        <v>0</v>
      </c>
      <c r="R2499" s="196">
        <v>2.027E-2</v>
      </c>
      <c r="S2499" s="196">
        <v>7.9669999999999991E-2</v>
      </c>
      <c r="T2499" s="196">
        <v>0</v>
      </c>
      <c r="U2499" s="196">
        <v>0.21482999999999999</v>
      </c>
      <c r="V2499" s="196">
        <v>0</v>
      </c>
      <c r="W2499" s="196">
        <v>3.5630000000000037E-2</v>
      </c>
      <c r="X2499" s="196">
        <v>1.4250000000000001E-2</v>
      </c>
      <c r="Y2499" s="196">
        <v>0</v>
      </c>
      <c r="Z2499" s="265">
        <v>5.7000000000000002E-3</v>
      </c>
      <c r="AA2499" s="196">
        <v>7.9000000000000008E-3</v>
      </c>
      <c r="AB2499" s="196">
        <v>0</v>
      </c>
      <c r="AC2499" s="196">
        <v>0</v>
      </c>
      <c r="AD2499" s="196">
        <v>0</v>
      </c>
      <c r="AE2499" s="196">
        <v>1.1599999999999999E-2</v>
      </c>
      <c r="AF2499" s="272">
        <f t="shared" si="159"/>
        <v>1</v>
      </c>
      <c r="AG2499" s="196">
        <f t="shared" si="156"/>
        <v>0.36958000000000002</v>
      </c>
    </row>
    <row r="2500" spans="1:33" x14ac:dyDescent="0.25">
      <c r="A2500" s="1">
        <v>2017</v>
      </c>
      <c r="B2500" s="1" t="s">
        <v>23</v>
      </c>
      <c r="C2500" s="1" t="str">
        <f t="shared" si="157"/>
        <v>2017PE</v>
      </c>
      <c r="D2500" s="1" t="s">
        <v>58</v>
      </c>
      <c r="E2500" s="1" t="str">
        <f t="shared" si="158"/>
        <v>2017PEResidential</v>
      </c>
      <c r="F2500" s="196">
        <v>0.11964999999999999</v>
      </c>
      <c r="G2500" s="196">
        <v>0.12753</v>
      </c>
      <c r="H2500" s="196">
        <v>8.1029999999999991E-2</v>
      </c>
      <c r="I2500" s="196">
        <v>2.0950000000000003E-2</v>
      </c>
      <c r="J2500" s="196">
        <v>1.3129999999999999E-2</v>
      </c>
      <c r="K2500" s="196">
        <v>7.8609999999999999E-2</v>
      </c>
      <c r="L2500" s="196">
        <v>3.2059999999999998E-2</v>
      </c>
      <c r="M2500" s="265">
        <v>1.54E-2</v>
      </c>
      <c r="N2500" s="196">
        <v>0.11111</v>
      </c>
      <c r="O2500" s="196">
        <v>0</v>
      </c>
      <c r="P2500" s="196">
        <v>0</v>
      </c>
      <c r="Q2500" s="196">
        <v>2.5179999999999998E-2</v>
      </c>
      <c r="R2500" s="196">
        <v>0</v>
      </c>
      <c r="S2500" s="196">
        <v>4.9349999999999998E-2</v>
      </c>
      <c r="T2500" s="196">
        <v>0</v>
      </c>
      <c r="U2500" s="196">
        <v>0.23196000000000003</v>
      </c>
      <c r="V2500" s="196">
        <v>0</v>
      </c>
      <c r="W2500" s="196">
        <v>4.8109999999999903E-2</v>
      </c>
      <c r="X2500" s="196">
        <v>2.3429999999999999E-2</v>
      </c>
      <c r="Y2500" s="196">
        <v>0</v>
      </c>
      <c r="Z2500" s="265">
        <v>5.9999999999999995E-4</v>
      </c>
      <c r="AA2500" s="196">
        <v>1.2500000000000001E-2</v>
      </c>
      <c r="AB2500" s="196">
        <v>0</v>
      </c>
      <c r="AC2500" s="196">
        <v>0</v>
      </c>
      <c r="AD2500" s="196">
        <v>0</v>
      </c>
      <c r="AE2500" s="196">
        <v>9.3999999999999986E-3</v>
      </c>
      <c r="AF2500" s="272">
        <f t="shared" si="159"/>
        <v>0.99999999999999989</v>
      </c>
      <c r="AG2500" s="196">
        <f t="shared" si="156"/>
        <v>0.37534999999999996</v>
      </c>
    </row>
    <row r="2501" spans="1:33" x14ac:dyDescent="0.25">
      <c r="A2501" s="1">
        <v>2018</v>
      </c>
      <c r="B2501" s="1" t="s">
        <v>23</v>
      </c>
      <c r="C2501" s="1" t="str">
        <f t="shared" si="157"/>
        <v>2018PE</v>
      </c>
      <c r="D2501" s="1" t="s">
        <v>57</v>
      </c>
      <c r="E2501" s="1" t="str">
        <f t="shared" si="158"/>
        <v>2018PEC&amp;D</v>
      </c>
      <c r="F2501" s="196">
        <v>1.2800000000000001E-3</v>
      </c>
      <c r="G2501" s="196">
        <v>3.2799999999999999E-3</v>
      </c>
      <c r="H2501" s="196">
        <v>5.3100000000000005E-3</v>
      </c>
      <c r="I2501" s="196">
        <v>0.39866000000000001</v>
      </c>
      <c r="J2501" s="196">
        <v>2.5550000000000003E-2</v>
      </c>
      <c r="K2501" s="196">
        <v>8.8999999999999995E-4</v>
      </c>
      <c r="L2501" s="196">
        <v>4.6999999999999999E-4</v>
      </c>
      <c r="M2501" s="265">
        <v>4.2199999999999998E-3</v>
      </c>
      <c r="N2501" s="196">
        <v>8.43E-3</v>
      </c>
      <c r="O2501" s="196">
        <v>0</v>
      </c>
      <c r="P2501" s="196">
        <v>0</v>
      </c>
      <c r="Q2501" s="196">
        <v>0</v>
      </c>
      <c r="R2501" s="196">
        <v>0</v>
      </c>
      <c r="S2501" s="196">
        <v>0.43695999999999996</v>
      </c>
      <c r="T2501" s="196">
        <v>5.8179999999999996E-2</v>
      </c>
      <c r="U2501" s="196">
        <v>1.7230000000000002E-2</v>
      </c>
      <c r="V2501" s="196">
        <v>0</v>
      </c>
      <c r="W2501" s="196">
        <v>9.8400000000000154E-3</v>
      </c>
      <c r="X2501" s="196">
        <v>1.022E-2</v>
      </c>
      <c r="Y2501" s="196">
        <v>0</v>
      </c>
      <c r="Z2501" s="265">
        <v>8.0000000000000004E-4</v>
      </c>
      <c r="AA2501" s="196">
        <v>6.3899999999999998E-3</v>
      </c>
      <c r="AB2501" s="196">
        <v>0</v>
      </c>
      <c r="AC2501" s="196">
        <v>0</v>
      </c>
      <c r="AD2501" s="196">
        <v>0</v>
      </c>
      <c r="AE2501" s="196">
        <v>1.2290000000000001E-2</v>
      </c>
      <c r="AF2501" s="272">
        <f t="shared" si="159"/>
        <v>1</v>
      </c>
      <c r="AG2501" s="196">
        <f t="shared" si="156"/>
        <v>0.55191000000000012</v>
      </c>
    </row>
    <row r="2502" spans="1:33" x14ac:dyDescent="0.25">
      <c r="A2502" s="1">
        <v>2018</v>
      </c>
      <c r="B2502" s="1" t="s">
        <v>23</v>
      </c>
      <c r="C2502" s="1" t="str">
        <f t="shared" si="157"/>
        <v>2018PE</v>
      </c>
      <c r="D2502" s="1" t="s">
        <v>56</v>
      </c>
      <c r="E2502" s="1" t="str">
        <f t="shared" si="158"/>
        <v>2018PEICI</v>
      </c>
      <c r="F2502" s="196">
        <v>0.11038000000000001</v>
      </c>
      <c r="G2502" s="196">
        <v>0.18393999999999999</v>
      </c>
      <c r="H2502" s="196">
        <v>7.4749999999999997E-2</v>
      </c>
      <c r="I2502" s="196">
        <v>3.3820000000000003E-2</v>
      </c>
      <c r="J2502" s="196">
        <v>1.2110000000000001E-2</v>
      </c>
      <c r="K2502" s="196">
        <v>0.10759000000000001</v>
      </c>
      <c r="L2502" s="196">
        <v>2.9569999999999999E-2</v>
      </c>
      <c r="M2502" s="265">
        <v>4.3E-3</v>
      </c>
      <c r="N2502" s="196">
        <v>5.3689999999999995E-2</v>
      </c>
      <c r="O2502" s="196">
        <v>0</v>
      </c>
      <c r="P2502" s="196">
        <v>0</v>
      </c>
      <c r="Q2502" s="196">
        <v>0</v>
      </c>
      <c r="R2502" s="196">
        <v>2.027E-2</v>
      </c>
      <c r="S2502" s="196">
        <v>7.9669999999999991E-2</v>
      </c>
      <c r="T2502" s="196">
        <v>0</v>
      </c>
      <c r="U2502" s="196">
        <v>0.21482999999999999</v>
      </c>
      <c r="V2502" s="196">
        <v>0</v>
      </c>
      <c r="W2502" s="196">
        <v>3.5630000000000037E-2</v>
      </c>
      <c r="X2502" s="196">
        <v>1.4250000000000001E-2</v>
      </c>
      <c r="Y2502" s="196">
        <v>0</v>
      </c>
      <c r="Z2502" s="265">
        <v>5.7000000000000002E-3</v>
      </c>
      <c r="AA2502" s="196">
        <v>7.9000000000000008E-3</v>
      </c>
      <c r="AB2502" s="196">
        <v>0</v>
      </c>
      <c r="AC2502" s="196">
        <v>0</v>
      </c>
      <c r="AD2502" s="196">
        <v>0</v>
      </c>
      <c r="AE2502" s="196">
        <v>1.1599999999999999E-2</v>
      </c>
      <c r="AF2502" s="272">
        <f t="shared" si="159"/>
        <v>1</v>
      </c>
      <c r="AG2502" s="196">
        <f t="shared" si="156"/>
        <v>0.36958000000000002</v>
      </c>
    </row>
    <row r="2503" spans="1:33" x14ac:dyDescent="0.25">
      <c r="A2503" s="1">
        <v>2018</v>
      </c>
      <c r="B2503" s="1" t="s">
        <v>23</v>
      </c>
      <c r="C2503" s="1" t="str">
        <f t="shared" si="157"/>
        <v>2018PE</v>
      </c>
      <c r="D2503" s="1" t="s">
        <v>58</v>
      </c>
      <c r="E2503" s="1" t="str">
        <f t="shared" si="158"/>
        <v>2018PEResidential</v>
      </c>
      <c r="F2503" s="196">
        <v>0.11964999999999999</v>
      </c>
      <c r="G2503" s="196">
        <v>0.12753</v>
      </c>
      <c r="H2503" s="196">
        <v>8.1029999999999991E-2</v>
      </c>
      <c r="I2503" s="196">
        <v>2.0950000000000003E-2</v>
      </c>
      <c r="J2503" s="196">
        <v>1.3129999999999999E-2</v>
      </c>
      <c r="K2503" s="196">
        <v>7.8609999999999999E-2</v>
      </c>
      <c r="L2503" s="196">
        <v>3.2059999999999998E-2</v>
      </c>
      <c r="M2503" s="265">
        <v>1.54E-2</v>
      </c>
      <c r="N2503" s="196">
        <v>0.11111</v>
      </c>
      <c r="O2503" s="196">
        <v>0</v>
      </c>
      <c r="P2503" s="196">
        <v>0</v>
      </c>
      <c r="Q2503" s="196">
        <v>2.5179999999999998E-2</v>
      </c>
      <c r="R2503" s="196">
        <v>0</v>
      </c>
      <c r="S2503" s="196">
        <v>4.9349999999999998E-2</v>
      </c>
      <c r="T2503" s="196">
        <v>0</v>
      </c>
      <c r="U2503" s="196">
        <v>0.23196000000000003</v>
      </c>
      <c r="V2503" s="196">
        <v>0</v>
      </c>
      <c r="W2503" s="196">
        <v>4.8109999999999903E-2</v>
      </c>
      <c r="X2503" s="196">
        <v>2.3429999999999999E-2</v>
      </c>
      <c r="Y2503" s="196">
        <v>0</v>
      </c>
      <c r="Z2503" s="265">
        <v>5.9999999999999995E-4</v>
      </c>
      <c r="AA2503" s="196">
        <v>1.2500000000000001E-2</v>
      </c>
      <c r="AB2503" s="196">
        <v>0</v>
      </c>
      <c r="AC2503" s="196">
        <v>0</v>
      </c>
      <c r="AD2503" s="196">
        <v>0</v>
      </c>
      <c r="AE2503" s="196">
        <v>9.3999999999999986E-3</v>
      </c>
      <c r="AF2503" s="272">
        <f t="shared" si="159"/>
        <v>0.99999999999999989</v>
      </c>
      <c r="AG2503" s="196">
        <f t="shared" si="156"/>
        <v>0.37534999999999996</v>
      </c>
    </row>
    <row r="2504" spans="1:33" x14ac:dyDescent="0.25">
      <c r="A2504" s="1">
        <v>2019</v>
      </c>
      <c r="B2504" s="1" t="s">
        <v>23</v>
      </c>
      <c r="C2504" s="1" t="str">
        <f t="shared" si="157"/>
        <v>2019PE</v>
      </c>
      <c r="D2504" s="1" t="s">
        <v>57</v>
      </c>
      <c r="E2504" s="1" t="str">
        <f t="shared" si="158"/>
        <v>2019PEC&amp;D</v>
      </c>
      <c r="F2504" s="196">
        <v>1.2800000000000001E-3</v>
      </c>
      <c r="G2504" s="196">
        <v>3.2799999999999999E-3</v>
      </c>
      <c r="H2504" s="196">
        <v>5.3100000000000005E-3</v>
      </c>
      <c r="I2504" s="196">
        <v>0.39866000000000001</v>
      </c>
      <c r="J2504" s="196">
        <v>2.5550000000000003E-2</v>
      </c>
      <c r="K2504" s="196">
        <v>8.8999999999999995E-4</v>
      </c>
      <c r="L2504" s="196">
        <v>4.6999999999999999E-4</v>
      </c>
      <c r="M2504" s="265">
        <v>4.2199999999999998E-3</v>
      </c>
      <c r="N2504" s="196">
        <v>8.43E-3</v>
      </c>
      <c r="O2504" s="196">
        <v>0</v>
      </c>
      <c r="P2504" s="196">
        <v>0</v>
      </c>
      <c r="Q2504" s="196">
        <v>0</v>
      </c>
      <c r="R2504" s="196">
        <v>0</v>
      </c>
      <c r="S2504" s="196">
        <v>0.43695999999999996</v>
      </c>
      <c r="T2504" s="196">
        <v>5.8179999999999996E-2</v>
      </c>
      <c r="U2504" s="196">
        <v>1.7230000000000002E-2</v>
      </c>
      <c r="V2504" s="196">
        <v>0</v>
      </c>
      <c r="W2504" s="196">
        <v>9.8400000000000154E-3</v>
      </c>
      <c r="X2504" s="196">
        <v>1.022E-2</v>
      </c>
      <c r="Y2504" s="196">
        <v>0</v>
      </c>
      <c r="Z2504" s="265">
        <v>8.0000000000000004E-4</v>
      </c>
      <c r="AA2504" s="196">
        <v>6.3899999999999998E-3</v>
      </c>
      <c r="AB2504" s="196">
        <v>0</v>
      </c>
      <c r="AC2504" s="196">
        <v>0</v>
      </c>
      <c r="AD2504" s="196">
        <v>0</v>
      </c>
      <c r="AE2504" s="196">
        <v>1.2290000000000001E-2</v>
      </c>
      <c r="AF2504" s="272">
        <f t="shared" si="159"/>
        <v>1</v>
      </c>
      <c r="AG2504" s="196">
        <f t="shared" si="156"/>
        <v>0.55191000000000012</v>
      </c>
    </row>
    <row r="2505" spans="1:33" x14ac:dyDescent="0.25">
      <c r="A2505" s="1">
        <v>2019</v>
      </c>
      <c r="B2505" s="1" t="s">
        <v>23</v>
      </c>
      <c r="C2505" s="1" t="str">
        <f t="shared" si="157"/>
        <v>2019PE</v>
      </c>
      <c r="D2505" s="1" t="s">
        <v>56</v>
      </c>
      <c r="E2505" s="1" t="str">
        <f t="shared" si="158"/>
        <v>2019PEICI</v>
      </c>
      <c r="F2505" s="196">
        <v>0.11038000000000001</v>
      </c>
      <c r="G2505" s="196">
        <v>0.18393999999999999</v>
      </c>
      <c r="H2505" s="196">
        <v>7.4749999999999997E-2</v>
      </c>
      <c r="I2505" s="196">
        <v>3.3820000000000003E-2</v>
      </c>
      <c r="J2505" s="196">
        <v>1.2110000000000001E-2</v>
      </c>
      <c r="K2505" s="196">
        <v>0.10759000000000001</v>
      </c>
      <c r="L2505" s="196">
        <v>2.9569999999999999E-2</v>
      </c>
      <c r="M2505" s="265">
        <v>4.3E-3</v>
      </c>
      <c r="N2505" s="196">
        <v>5.3689999999999995E-2</v>
      </c>
      <c r="O2505" s="196">
        <v>0</v>
      </c>
      <c r="P2505" s="196">
        <v>0</v>
      </c>
      <c r="Q2505" s="196">
        <v>0</v>
      </c>
      <c r="R2505" s="196">
        <v>2.027E-2</v>
      </c>
      <c r="S2505" s="196">
        <v>7.9669999999999991E-2</v>
      </c>
      <c r="T2505" s="196">
        <v>0</v>
      </c>
      <c r="U2505" s="196">
        <v>0.21482999999999999</v>
      </c>
      <c r="V2505" s="196">
        <v>0</v>
      </c>
      <c r="W2505" s="196">
        <v>3.5630000000000037E-2</v>
      </c>
      <c r="X2505" s="196">
        <v>1.4250000000000001E-2</v>
      </c>
      <c r="Y2505" s="196">
        <v>0</v>
      </c>
      <c r="Z2505" s="265">
        <v>5.7000000000000002E-3</v>
      </c>
      <c r="AA2505" s="196">
        <v>7.9000000000000008E-3</v>
      </c>
      <c r="AB2505" s="196">
        <v>0</v>
      </c>
      <c r="AC2505" s="196">
        <v>0</v>
      </c>
      <c r="AD2505" s="196">
        <v>0</v>
      </c>
      <c r="AE2505" s="196">
        <v>1.1599999999999999E-2</v>
      </c>
      <c r="AF2505" s="272">
        <f t="shared" si="159"/>
        <v>1</v>
      </c>
      <c r="AG2505" s="196">
        <f t="shared" si="156"/>
        <v>0.36958000000000002</v>
      </c>
    </row>
    <row r="2506" spans="1:33" x14ac:dyDescent="0.25">
      <c r="A2506" s="1">
        <v>2019</v>
      </c>
      <c r="B2506" s="1" t="s">
        <v>23</v>
      </c>
      <c r="C2506" s="1" t="str">
        <f t="shared" si="157"/>
        <v>2019PE</v>
      </c>
      <c r="D2506" s="1" t="s">
        <v>58</v>
      </c>
      <c r="E2506" s="1" t="str">
        <f t="shared" si="158"/>
        <v>2019PEResidential</v>
      </c>
      <c r="F2506" s="196">
        <v>0.11964999999999999</v>
      </c>
      <c r="G2506" s="196">
        <v>0.12753</v>
      </c>
      <c r="H2506" s="196">
        <v>8.1029999999999991E-2</v>
      </c>
      <c r="I2506" s="196">
        <v>2.0950000000000003E-2</v>
      </c>
      <c r="J2506" s="196">
        <v>1.3129999999999999E-2</v>
      </c>
      <c r="K2506" s="196">
        <v>7.8609999999999999E-2</v>
      </c>
      <c r="L2506" s="196">
        <v>3.2059999999999998E-2</v>
      </c>
      <c r="M2506" s="265">
        <v>1.54E-2</v>
      </c>
      <c r="N2506" s="196">
        <v>0.11111</v>
      </c>
      <c r="O2506" s="196">
        <v>0</v>
      </c>
      <c r="P2506" s="196">
        <v>0</v>
      </c>
      <c r="Q2506" s="196">
        <v>2.5179999999999998E-2</v>
      </c>
      <c r="R2506" s="196">
        <v>0</v>
      </c>
      <c r="S2506" s="196">
        <v>4.9349999999999998E-2</v>
      </c>
      <c r="T2506" s="196">
        <v>0</v>
      </c>
      <c r="U2506" s="196">
        <v>0.23196000000000003</v>
      </c>
      <c r="V2506" s="196">
        <v>0</v>
      </c>
      <c r="W2506" s="196">
        <v>4.8109999999999903E-2</v>
      </c>
      <c r="X2506" s="196">
        <v>2.3429999999999999E-2</v>
      </c>
      <c r="Y2506" s="196">
        <v>0</v>
      </c>
      <c r="Z2506" s="265">
        <v>5.9999999999999995E-4</v>
      </c>
      <c r="AA2506" s="196">
        <v>1.2500000000000001E-2</v>
      </c>
      <c r="AB2506" s="196">
        <v>0</v>
      </c>
      <c r="AC2506" s="196">
        <v>0</v>
      </c>
      <c r="AD2506" s="196">
        <v>0</v>
      </c>
      <c r="AE2506" s="196">
        <v>9.3999999999999986E-3</v>
      </c>
      <c r="AF2506" s="272">
        <f t="shared" si="159"/>
        <v>0.99999999999999989</v>
      </c>
      <c r="AG2506" s="196">
        <f t="shared" si="156"/>
        <v>0.37534999999999996</v>
      </c>
    </row>
    <row r="2507" spans="1:33" x14ac:dyDescent="0.25">
      <c r="A2507" s="1">
        <v>2020</v>
      </c>
      <c r="B2507" s="1" t="s">
        <v>23</v>
      </c>
      <c r="C2507" s="1" t="str">
        <f t="shared" si="157"/>
        <v>2020PE</v>
      </c>
      <c r="D2507" s="1" t="s">
        <v>57</v>
      </c>
      <c r="E2507" s="1" t="str">
        <f t="shared" si="158"/>
        <v>2020PEC&amp;D</v>
      </c>
      <c r="F2507" s="196">
        <v>1.2800000000000001E-3</v>
      </c>
      <c r="G2507" s="196">
        <v>3.2799999999999999E-3</v>
      </c>
      <c r="H2507" s="196">
        <v>5.3100000000000005E-3</v>
      </c>
      <c r="I2507" s="196">
        <v>0.39866000000000001</v>
      </c>
      <c r="J2507" s="196">
        <v>2.5550000000000003E-2</v>
      </c>
      <c r="K2507" s="196">
        <v>8.8999999999999995E-4</v>
      </c>
      <c r="L2507" s="196">
        <v>4.6999999999999999E-4</v>
      </c>
      <c r="M2507" s="265">
        <v>4.2199999999999998E-3</v>
      </c>
      <c r="N2507" s="196">
        <v>8.43E-3</v>
      </c>
      <c r="O2507" s="196">
        <v>0</v>
      </c>
      <c r="P2507" s="196">
        <v>0</v>
      </c>
      <c r="Q2507" s="196">
        <v>0</v>
      </c>
      <c r="R2507" s="196">
        <v>0</v>
      </c>
      <c r="S2507" s="196">
        <v>0.43695999999999996</v>
      </c>
      <c r="T2507" s="196">
        <v>5.8179999999999996E-2</v>
      </c>
      <c r="U2507" s="196">
        <v>1.7230000000000002E-2</v>
      </c>
      <c r="V2507" s="196">
        <v>0</v>
      </c>
      <c r="W2507" s="196">
        <v>9.8400000000000154E-3</v>
      </c>
      <c r="X2507" s="196">
        <v>1.022E-2</v>
      </c>
      <c r="Y2507" s="196">
        <v>0</v>
      </c>
      <c r="Z2507" s="265">
        <v>8.0000000000000004E-4</v>
      </c>
      <c r="AA2507" s="196">
        <v>6.3899999999999998E-3</v>
      </c>
      <c r="AB2507" s="196">
        <v>0</v>
      </c>
      <c r="AC2507" s="196">
        <v>0</v>
      </c>
      <c r="AD2507" s="196">
        <v>0</v>
      </c>
      <c r="AE2507" s="196">
        <v>1.2290000000000001E-2</v>
      </c>
      <c r="AF2507" s="272">
        <f t="shared" si="159"/>
        <v>1</v>
      </c>
      <c r="AG2507" s="196">
        <f t="shared" si="156"/>
        <v>0.55191000000000012</v>
      </c>
    </row>
    <row r="2508" spans="1:33" x14ac:dyDescent="0.25">
      <c r="A2508" s="1">
        <v>2020</v>
      </c>
      <c r="B2508" s="1" t="s">
        <v>23</v>
      </c>
      <c r="C2508" s="1" t="str">
        <f t="shared" si="157"/>
        <v>2020PE</v>
      </c>
      <c r="D2508" s="1" t="s">
        <v>56</v>
      </c>
      <c r="E2508" s="1" t="str">
        <f t="shared" si="158"/>
        <v>2020PEICI</v>
      </c>
      <c r="F2508" s="196">
        <v>0.11038000000000001</v>
      </c>
      <c r="G2508" s="196">
        <v>0.18393999999999999</v>
      </c>
      <c r="H2508" s="196">
        <v>7.4749999999999997E-2</v>
      </c>
      <c r="I2508" s="196">
        <v>3.3820000000000003E-2</v>
      </c>
      <c r="J2508" s="196">
        <v>1.2110000000000001E-2</v>
      </c>
      <c r="K2508" s="196">
        <v>0.10759000000000001</v>
      </c>
      <c r="L2508" s="196">
        <v>2.9569999999999999E-2</v>
      </c>
      <c r="M2508" s="265">
        <v>4.3E-3</v>
      </c>
      <c r="N2508" s="196">
        <v>5.3689999999999995E-2</v>
      </c>
      <c r="O2508" s="196">
        <v>0</v>
      </c>
      <c r="P2508" s="196">
        <v>0</v>
      </c>
      <c r="Q2508" s="196">
        <v>0</v>
      </c>
      <c r="R2508" s="196">
        <v>2.027E-2</v>
      </c>
      <c r="S2508" s="196">
        <v>7.9669999999999991E-2</v>
      </c>
      <c r="T2508" s="196">
        <v>0</v>
      </c>
      <c r="U2508" s="196">
        <v>0.21482999999999999</v>
      </c>
      <c r="V2508" s="196">
        <v>0</v>
      </c>
      <c r="W2508" s="196">
        <v>3.5630000000000037E-2</v>
      </c>
      <c r="X2508" s="196">
        <v>1.4250000000000001E-2</v>
      </c>
      <c r="Y2508" s="196">
        <v>0</v>
      </c>
      <c r="Z2508" s="265">
        <v>5.7000000000000002E-3</v>
      </c>
      <c r="AA2508" s="196">
        <v>7.9000000000000008E-3</v>
      </c>
      <c r="AB2508" s="196">
        <v>0</v>
      </c>
      <c r="AC2508" s="196">
        <v>0</v>
      </c>
      <c r="AD2508" s="196">
        <v>0</v>
      </c>
      <c r="AE2508" s="196">
        <v>1.1599999999999999E-2</v>
      </c>
      <c r="AF2508" s="272">
        <f t="shared" si="159"/>
        <v>1</v>
      </c>
      <c r="AG2508" s="196">
        <f t="shared" si="156"/>
        <v>0.36958000000000002</v>
      </c>
    </row>
    <row r="2509" spans="1:33" x14ac:dyDescent="0.25">
      <c r="A2509" s="1">
        <v>2020</v>
      </c>
      <c r="B2509" s="1" t="s">
        <v>23</v>
      </c>
      <c r="C2509" s="1" t="str">
        <f t="shared" si="157"/>
        <v>2020PE</v>
      </c>
      <c r="D2509" s="1" t="s">
        <v>58</v>
      </c>
      <c r="E2509" s="1" t="str">
        <f t="shared" si="158"/>
        <v>2020PEResidential</v>
      </c>
      <c r="F2509" s="196">
        <v>0.11964999999999999</v>
      </c>
      <c r="G2509" s="196">
        <v>0.12753</v>
      </c>
      <c r="H2509" s="196">
        <v>8.1029999999999991E-2</v>
      </c>
      <c r="I2509" s="196">
        <v>2.0950000000000003E-2</v>
      </c>
      <c r="J2509" s="196">
        <v>1.3129999999999999E-2</v>
      </c>
      <c r="K2509" s="196">
        <v>7.8609999999999999E-2</v>
      </c>
      <c r="L2509" s="196">
        <v>3.2059999999999998E-2</v>
      </c>
      <c r="M2509" s="265">
        <v>1.54E-2</v>
      </c>
      <c r="N2509" s="196">
        <v>0.11111</v>
      </c>
      <c r="O2509" s="196">
        <v>0</v>
      </c>
      <c r="P2509" s="196">
        <v>0</v>
      </c>
      <c r="Q2509" s="196">
        <v>2.5179999999999998E-2</v>
      </c>
      <c r="R2509" s="196">
        <v>0</v>
      </c>
      <c r="S2509" s="196">
        <v>4.9349999999999998E-2</v>
      </c>
      <c r="T2509" s="196">
        <v>0</v>
      </c>
      <c r="U2509" s="196">
        <v>0.23196000000000003</v>
      </c>
      <c r="V2509" s="196">
        <v>0</v>
      </c>
      <c r="W2509" s="196">
        <v>4.8109999999999903E-2</v>
      </c>
      <c r="X2509" s="196">
        <v>2.3429999999999999E-2</v>
      </c>
      <c r="Y2509" s="196">
        <v>0</v>
      </c>
      <c r="Z2509" s="265">
        <v>5.9999999999999995E-4</v>
      </c>
      <c r="AA2509" s="196">
        <v>1.2500000000000001E-2</v>
      </c>
      <c r="AB2509" s="196">
        <v>0</v>
      </c>
      <c r="AC2509" s="196">
        <v>0</v>
      </c>
      <c r="AD2509" s="196">
        <v>0</v>
      </c>
      <c r="AE2509" s="196">
        <v>9.3999999999999986E-3</v>
      </c>
      <c r="AF2509" s="272">
        <f t="shared" si="159"/>
        <v>0.99999999999999989</v>
      </c>
      <c r="AG2509" s="196">
        <f t="shared" si="156"/>
        <v>0.37534999999999996</v>
      </c>
    </row>
    <row r="2510" spans="1:33" x14ac:dyDescent="0.25">
      <c r="A2510" s="1">
        <v>2021</v>
      </c>
      <c r="B2510" s="1" t="s">
        <v>23</v>
      </c>
      <c r="C2510" s="1" t="str">
        <f t="shared" si="157"/>
        <v>2021PE</v>
      </c>
      <c r="D2510" s="1" t="s">
        <v>57</v>
      </c>
      <c r="E2510" s="1" t="str">
        <f t="shared" si="158"/>
        <v>2021PEC&amp;D</v>
      </c>
      <c r="F2510" s="196">
        <v>1.2800000000000001E-3</v>
      </c>
      <c r="G2510" s="196">
        <v>3.2799999999999999E-3</v>
      </c>
      <c r="H2510" s="196">
        <v>5.3100000000000005E-3</v>
      </c>
      <c r="I2510" s="196">
        <v>0.39866000000000001</v>
      </c>
      <c r="J2510" s="196">
        <v>2.5550000000000003E-2</v>
      </c>
      <c r="K2510" s="196">
        <v>8.8999999999999995E-4</v>
      </c>
      <c r="L2510" s="196">
        <v>4.6999999999999999E-4</v>
      </c>
      <c r="M2510" s="265">
        <v>4.2199999999999998E-3</v>
      </c>
      <c r="N2510" s="196">
        <v>8.43E-3</v>
      </c>
      <c r="O2510" s="196">
        <v>0</v>
      </c>
      <c r="P2510" s="196">
        <v>0</v>
      </c>
      <c r="Q2510" s="196">
        <v>0</v>
      </c>
      <c r="R2510" s="196">
        <v>0</v>
      </c>
      <c r="S2510" s="196">
        <v>0.43695999999999996</v>
      </c>
      <c r="T2510" s="196">
        <v>5.8179999999999996E-2</v>
      </c>
      <c r="U2510" s="196">
        <v>1.7230000000000002E-2</v>
      </c>
      <c r="V2510" s="196">
        <v>0</v>
      </c>
      <c r="W2510" s="196">
        <v>9.8400000000000154E-3</v>
      </c>
      <c r="X2510" s="196">
        <v>1.022E-2</v>
      </c>
      <c r="Y2510" s="196">
        <v>0</v>
      </c>
      <c r="Z2510" s="265">
        <v>8.0000000000000004E-4</v>
      </c>
      <c r="AA2510" s="196">
        <v>6.3899999999999998E-3</v>
      </c>
      <c r="AB2510" s="196">
        <v>0</v>
      </c>
      <c r="AC2510" s="196">
        <v>0</v>
      </c>
      <c r="AD2510" s="196">
        <v>0</v>
      </c>
      <c r="AE2510" s="196">
        <v>1.2290000000000001E-2</v>
      </c>
      <c r="AF2510" s="272">
        <f t="shared" si="159"/>
        <v>1</v>
      </c>
      <c r="AG2510" s="196">
        <f t="shared" si="156"/>
        <v>0.55191000000000012</v>
      </c>
    </row>
    <row r="2511" spans="1:33" x14ac:dyDescent="0.25">
      <c r="A2511" s="1">
        <v>2021</v>
      </c>
      <c r="B2511" s="1" t="s">
        <v>23</v>
      </c>
      <c r="C2511" s="1" t="str">
        <f t="shared" si="157"/>
        <v>2021PE</v>
      </c>
      <c r="D2511" s="1" t="s">
        <v>56</v>
      </c>
      <c r="E2511" s="1" t="str">
        <f t="shared" si="158"/>
        <v>2021PEICI</v>
      </c>
      <c r="F2511" s="196">
        <v>0.10551000000000001</v>
      </c>
      <c r="G2511" s="196">
        <v>0.23135999999999998</v>
      </c>
      <c r="H2511" s="196">
        <v>2.9270000000000001E-2</v>
      </c>
      <c r="I2511" s="196">
        <v>3.9689999999999996E-2</v>
      </c>
      <c r="J2511" s="196">
        <v>2.7959999999999999E-2</v>
      </c>
      <c r="K2511" s="196">
        <v>5.2080000000000001E-2</v>
      </c>
      <c r="L2511" s="196">
        <v>1.1000000000000001E-2</v>
      </c>
      <c r="M2511" s="265">
        <v>1.089E-2</v>
      </c>
      <c r="N2511" s="196">
        <v>0.17678000000000002</v>
      </c>
      <c r="O2511" s="196">
        <v>0</v>
      </c>
      <c r="P2511" s="196">
        <v>0</v>
      </c>
      <c r="Q2511" s="196">
        <v>0</v>
      </c>
      <c r="R2511" s="196">
        <v>6.0110000000000004E-2</v>
      </c>
      <c r="S2511" s="196">
        <v>2.3189999999999999E-2</v>
      </c>
      <c r="T2511" s="196">
        <v>0</v>
      </c>
      <c r="U2511" s="196">
        <v>0.15143999999999999</v>
      </c>
      <c r="V2511" s="196">
        <v>0</v>
      </c>
      <c r="W2511" s="196">
        <v>3.8259999999999898E-2</v>
      </c>
      <c r="X2511" s="196">
        <v>8.1100000000000009E-3</v>
      </c>
      <c r="Y2511" s="196">
        <v>0</v>
      </c>
      <c r="Z2511" s="265">
        <v>5.6100000000000004E-3</v>
      </c>
      <c r="AA2511" s="196">
        <v>8.7100000000000007E-3</v>
      </c>
      <c r="AB2511" s="196">
        <v>0</v>
      </c>
      <c r="AC2511" s="196">
        <v>0</v>
      </c>
      <c r="AD2511" s="196">
        <v>0</v>
      </c>
      <c r="AE2511" s="196">
        <v>2.0030000000000003E-2</v>
      </c>
      <c r="AF2511" s="272">
        <f t="shared" si="159"/>
        <v>0.99999999999999989</v>
      </c>
      <c r="AG2511" s="196">
        <f t="shared" si="156"/>
        <v>0.25534999999999991</v>
      </c>
    </row>
    <row r="2512" spans="1:33" x14ac:dyDescent="0.25">
      <c r="A2512" s="1">
        <v>2021</v>
      </c>
      <c r="B2512" s="1" t="s">
        <v>23</v>
      </c>
      <c r="C2512" s="1" t="str">
        <f t="shared" si="157"/>
        <v>2021PE</v>
      </c>
      <c r="D2512" s="1" t="s">
        <v>58</v>
      </c>
      <c r="E2512" s="1" t="str">
        <f t="shared" si="158"/>
        <v>2021PEResidential</v>
      </c>
      <c r="F2512" s="196">
        <v>0.10986000000000001</v>
      </c>
      <c r="G2512" s="196">
        <v>0.16236999999999999</v>
      </c>
      <c r="H2512" s="196">
        <v>3.0750000000000003E-2</v>
      </c>
      <c r="I2512" s="196">
        <v>1.8089999999999998E-2</v>
      </c>
      <c r="J2512" s="196">
        <v>6.0699999999999999E-3</v>
      </c>
      <c r="K2512" s="196">
        <v>7.1160000000000001E-2</v>
      </c>
      <c r="L2512" s="196">
        <v>3.7830000000000003E-2</v>
      </c>
      <c r="M2512" s="265">
        <v>1.54E-2</v>
      </c>
      <c r="N2512" s="196">
        <v>0.18492</v>
      </c>
      <c r="O2512" s="196">
        <v>0</v>
      </c>
      <c r="P2512" s="196">
        <v>0</v>
      </c>
      <c r="Q2512" s="196">
        <v>6.2439999999999996E-2</v>
      </c>
      <c r="R2512" s="196">
        <v>0</v>
      </c>
      <c r="S2512" s="196">
        <v>5.2339999999999998E-2</v>
      </c>
      <c r="T2512" s="196">
        <v>0</v>
      </c>
      <c r="U2512" s="196">
        <v>0.17109000000000002</v>
      </c>
      <c r="V2512" s="196">
        <v>0</v>
      </c>
      <c r="W2512" s="196">
        <v>3.4979999999999969E-2</v>
      </c>
      <c r="X2512" s="196">
        <v>5.3100000000000005E-3</v>
      </c>
      <c r="Y2512" s="196">
        <v>0</v>
      </c>
      <c r="Z2512" s="265">
        <v>3.6099999999999999E-3</v>
      </c>
      <c r="AA2512" s="196">
        <v>1.103E-2</v>
      </c>
      <c r="AB2512" s="196">
        <v>0</v>
      </c>
      <c r="AC2512" s="196">
        <v>0</v>
      </c>
      <c r="AD2512" s="196">
        <v>0</v>
      </c>
      <c r="AE2512" s="196">
        <v>2.2749999999999999E-2</v>
      </c>
      <c r="AF2512" s="272">
        <f t="shared" si="159"/>
        <v>1</v>
      </c>
      <c r="AG2512" s="196">
        <f t="shared" si="156"/>
        <v>0.30110999999999993</v>
      </c>
    </row>
    <row r="2513" spans="1:33" x14ac:dyDescent="0.25">
      <c r="A2513" s="1">
        <v>2022</v>
      </c>
      <c r="B2513" s="1" t="s">
        <v>23</v>
      </c>
      <c r="C2513" s="1" t="str">
        <f t="shared" si="157"/>
        <v>2022PE</v>
      </c>
      <c r="D2513" s="1" t="s">
        <v>57</v>
      </c>
      <c r="E2513" s="1" t="str">
        <f t="shared" si="158"/>
        <v>2022PEC&amp;D</v>
      </c>
      <c r="F2513" s="196">
        <v>1.2800000000000001E-3</v>
      </c>
      <c r="G2513" s="196">
        <v>3.2799999999999999E-3</v>
      </c>
      <c r="H2513" s="196">
        <v>5.3100000000000005E-3</v>
      </c>
      <c r="I2513" s="196">
        <v>0.39866000000000001</v>
      </c>
      <c r="J2513" s="196">
        <v>2.5550000000000003E-2</v>
      </c>
      <c r="K2513" s="196">
        <v>8.8999999999999995E-4</v>
      </c>
      <c r="L2513" s="196">
        <v>4.6999999999999999E-4</v>
      </c>
      <c r="M2513" s="265">
        <v>4.2199999999999998E-3</v>
      </c>
      <c r="N2513" s="196">
        <v>8.43E-3</v>
      </c>
      <c r="O2513" s="196">
        <v>0</v>
      </c>
      <c r="P2513" s="196">
        <v>0</v>
      </c>
      <c r="Q2513" s="196">
        <v>0</v>
      </c>
      <c r="R2513" s="196">
        <v>0</v>
      </c>
      <c r="S2513" s="196">
        <v>0.43695999999999996</v>
      </c>
      <c r="T2513" s="196">
        <v>5.8179999999999996E-2</v>
      </c>
      <c r="U2513" s="196">
        <v>1.7230000000000002E-2</v>
      </c>
      <c r="V2513" s="196">
        <v>0</v>
      </c>
      <c r="W2513" s="196">
        <v>9.8400000000000154E-3</v>
      </c>
      <c r="X2513" s="196">
        <v>1.022E-2</v>
      </c>
      <c r="Y2513" s="196">
        <v>0</v>
      </c>
      <c r="Z2513" s="265">
        <v>8.0000000000000004E-4</v>
      </c>
      <c r="AA2513" s="196">
        <v>6.3899999999999998E-3</v>
      </c>
      <c r="AB2513" s="196">
        <v>0</v>
      </c>
      <c r="AC2513" s="196">
        <v>0</v>
      </c>
      <c r="AD2513" s="196">
        <v>0</v>
      </c>
      <c r="AE2513" s="196">
        <v>1.2290000000000001E-2</v>
      </c>
      <c r="AF2513" s="272">
        <f t="shared" si="159"/>
        <v>1</v>
      </c>
      <c r="AG2513" s="196">
        <f t="shared" si="156"/>
        <v>0.55191000000000012</v>
      </c>
    </row>
    <row r="2514" spans="1:33" x14ac:dyDescent="0.25">
      <c r="A2514" s="1">
        <v>2022</v>
      </c>
      <c r="B2514" s="1" t="s">
        <v>23</v>
      </c>
      <c r="C2514" s="1" t="str">
        <f t="shared" si="157"/>
        <v>2022PE</v>
      </c>
      <c r="D2514" s="1" t="s">
        <v>56</v>
      </c>
      <c r="E2514" s="1" t="str">
        <f t="shared" si="158"/>
        <v>2022PEICI</v>
      </c>
      <c r="F2514" s="196">
        <v>0.10551000000000001</v>
      </c>
      <c r="G2514" s="196">
        <v>0.23135999999999998</v>
      </c>
      <c r="H2514" s="196">
        <v>2.9270000000000001E-2</v>
      </c>
      <c r="I2514" s="196">
        <v>3.9689999999999996E-2</v>
      </c>
      <c r="J2514" s="196">
        <v>2.7959999999999999E-2</v>
      </c>
      <c r="K2514" s="196">
        <v>5.2080000000000001E-2</v>
      </c>
      <c r="L2514" s="196">
        <v>1.1000000000000001E-2</v>
      </c>
      <c r="M2514" s="265">
        <v>1.089E-2</v>
      </c>
      <c r="N2514" s="196">
        <v>0.17678000000000002</v>
      </c>
      <c r="O2514" s="196">
        <v>0</v>
      </c>
      <c r="P2514" s="196">
        <v>0</v>
      </c>
      <c r="Q2514" s="196">
        <v>0</v>
      </c>
      <c r="R2514" s="196">
        <v>6.0110000000000004E-2</v>
      </c>
      <c r="S2514" s="196">
        <v>2.3189999999999999E-2</v>
      </c>
      <c r="T2514" s="196">
        <v>0</v>
      </c>
      <c r="U2514" s="196">
        <v>0.15143999999999999</v>
      </c>
      <c r="V2514" s="196">
        <v>0</v>
      </c>
      <c r="W2514" s="196">
        <v>3.8259999999999898E-2</v>
      </c>
      <c r="X2514" s="196">
        <v>8.1100000000000009E-3</v>
      </c>
      <c r="Y2514" s="196">
        <v>0</v>
      </c>
      <c r="Z2514" s="265">
        <v>5.6100000000000004E-3</v>
      </c>
      <c r="AA2514" s="196">
        <v>8.7100000000000007E-3</v>
      </c>
      <c r="AB2514" s="196">
        <v>0</v>
      </c>
      <c r="AC2514" s="196">
        <v>0</v>
      </c>
      <c r="AD2514" s="196">
        <v>0</v>
      </c>
      <c r="AE2514" s="196">
        <v>2.0030000000000003E-2</v>
      </c>
      <c r="AF2514" s="272">
        <f t="shared" si="159"/>
        <v>0.99999999999999989</v>
      </c>
      <c r="AG2514" s="196">
        <f t="shared" si="156"/>
        <v>0.25534999999999991</v>
      </c>
    </row>
    <row r="2515" spans="1:33" x14ac:dyDescent="0.25">
      <c r="A2515" s="1">
        <v>2022</v>
      </c>
      <c r="B2515" s="1" t="s">
        <v>23</v>
      </c>
      <c r="C2515" s="1" t="str">
        <f t="shared" si="157"/>
        <v>2022PE</v>
      </c>
      <c r="D2515" s="1" t="s">
        <v>58</v>
      </c>
      <c r="E2515" s="1" t="str">
        <f t="shared" si="158"/>
        <v>2022PEResidential</v>
      </c>
      <c r="F2515" s="196">
        <v>0.10986000000000001</v>
      </c>
      <c r="G2515" s="196">
        <v>0.16236999999999999</v>
      </c>
      <c r="H2515" s="196">
        <v>3.0750000000000003E-2</v>
      </c>
      <c r="I2515" s="196">
        <v>1.8089999999999998E-2</v>
      </c>
      <c r="J2515" s="196">
        <v>6.0699999999999999E-3</v>
      </c>
      <c r="K2515" s="196">
        <v>7.1160000000000001E-2</v>
      </c>
      <c r="L2515" s="196">
        <v>3.7830000000000003E-2</v>
      </c>
      <c r="M2515" s="265">
        <v>1.54E-2</v>
      </c>
      <c r="N2515" s="196">
        <v>0.18492</v>
      </c>
      <c r="O2515" s="196">
        <v>0</v>
      </c>
      <c r="P2515" s="196">
        <v>0</v>
      </c>
      <c r="Q2515" s="196">
        <v>6.2439999999999996E-2</v>
      </c>
      <c r="R2515" s="196">
        <v>0</v>
      </c>
      <c r="S2515" s="196">
        <v>5.2339999999999998E-2</v>
      </c>
      <c r="T2515" s="196">
        <v>0</v>
      </c>
      <c r="U2515" s="196">
        <v>0.17109000000000002</v>
      </c>
      <c r="V2515" s="196">
        <v>0</v>
      </c>
      <c r="W2515" s="196">
        <v>3.4979999999999969E-2</v>
      </c>
      <c r="X2515" s="196">
        <v>5.3100000000000005E-3</v>
      </c>
      <c r="Y2515" s="196">
        <v>0</v>
      </c>
      <c r="Z2515" s="265">
        <v>3.6099999999999999E-3</v>
      </c>
      <c r="AA2515" s="196">
        <v>1.103E-2</v>
      </c>
      <c r="AB2515" s="196">
        <v>0</v>
      </c>
      <c r="AC2515" s="196">
        <v>0</v>
      </c>
      <c r="AD2515" s="196">
        <v>0</v>
      </c>
      <c r="AE2515" s="196">
        <v>2.2749999999999999E-2</v>
      </c>
      <c r="AF2515" s="272">
        <f t="shared" si="159"/>
        <v>1</v>
      </c>
      <c r="AG2515" s="196">
        <f t="shared" si="156"/>
        <v>0.30110999999999993</v>
      </c>
    </row>
    <row r="2516" spans="1:33" x14ac:dyDescent="0.25">
      <c r="A2516" s="1">
        <v>2023</v>
      </c>
      <c r="B2516" s="1" t="s">
        <v>23</v>
      </c>
      <c r="C2516" s="1" t="str">
        <f t="shared" si="157"/>
        <v>2023PE</v>
      </c>
      <c r="D2516" s="1" t="s">
        <v>57</v>
      </c>
      <c r="E2516" s="1" t="str">
        <f t="shared" si="158"/>
        <v>2023PEC&amp;D</v>
      </c>
      <c r="F2516" s="196">
        <v>1.2800000000000001E-3</v>
      </c>
      <c r="G2516" s="196">
        <v>3.2799999999999999E-3</v>
      </c>
      <c r="H2516" s="196">
        <v>5.3100000000000005E-3</v>
      </c>
      <c r="I2516" s="196">
        <v>0.39866000000000001</v>
      </c>
      <c r="J2516" s="196">
        <v>2.5550000000000003E-2</v>
      </c>
      <c r="K2516" s="196">
        <v>8.8999999999999995E-4</v>
      </c>
      <c r="L2516" s="196">
        <v>4.6999999999999999E-4</v>
      </c>
      <c r="M2516" s="265">
        <v>4.2199999999999998E-3</v>
      </c>
      <c r="N2516" s="196">
        <v>8.43E-3</v>
      </c>
      <c r="O2516" s="196">
        <v>0</v>
      </c>
      <c r="P2516" s="196">
        <v>0</v>
      </c>
      <c r="Q2516" s="196">
        <v>0</v>
      </c>
      <c r="R2516" s="196">
        <v>0</v>
      </c>
      <c r="S2516" s="196">
        <v>0.43695999999999996</v>
      </c>
      <c r="T2516" s="196">
        <v>5.8179999999999996E-2</v>
      </c>
      <c r="U2516" s="196">
        <v>1.7230000000000002E-2</v>
      </c>
      <c r="V2516" s="196">
        <v>0</v>
      </c>
      <c r="W2516" s="196">
        <v>9.8400000000000154E-3</v>
      </c>
      <c r="X2516" s="196">
        <v>1.022E-2</v>
      </c>
      <c r="Y2516" s="196">
        <v>0</v>
      </c>
      <c r="Z2516" s="265">
        <v>8.0000000000000004E-4</v>
      </c>
      <c r="AA2516" s="196">
        <v>6.3899999999999998E-3</v>
      </c>
      <c r="AB2516" s="196">
        <v>0</v>
      </c>
      <c r="AC2516" s="196">
        <v>0</v>
      </c>
      <c r="AD2516" s="196">
        <v>0</v>
      </c>
      <c r="AE2516" s="196">
        <v>1.2290000000000001E-2</v>
      </c>
      <c r="AF2516" s="272">
        <f t="shared" si="159"/>
        <v>1</v>
      </c>
      <c r="AG2516" s="196">
        <f t="shared" si="156"/>
        <v>0.55191000000000012</v>
      </c>
    </row>
    <row r="2517" spans="1:33" x14ac:dyDescent="0.25">
      <c r="A2517" s="1">
        <v>2023</v>
      </c>
      <c r="B2517" s="1" t="s">
        <v>23</v>
      </c>
      <c r="C2517" s="1" t="str">
        <f t="shared" si="157"/>
        <v>2023PE</v>
      </c>
      <c r="D2517" s="1" t="s">
        <v>56</v>
      </c>
      <c r="E2517" s="1" t="str">
        <f t="shared" si="158"/>
        <v>2023PEICI</v>
      </c>
      <c r="F2517" s="196">
        <v>0.10551000000000001</v>
      </c>
      <c r="G2517" s="196">
        <v>0.23135999999999998</v>
      </c>
      <c r="H2517" s="196">
        <v>2.9270000000000001E-2</v>
      </c>
      <c r="I2517" s="196">
        <v>3.9689999999999996E-2</v>
      </c>
      <c r="J2517" s="196">
        <v>2.7959999999999999E-2</v>
      </c>
      <c r="K2517" s="196">
        <v>5.2080000000000001E-2</v>
      </c>
      <c r="L2517" s="196">
        <v>1.1000000000000001E-2</v>
      </c>
      <c r="M2517" s="265">
        <v>1.089E-2</v>
      </c>
      <c r="N2517" s="196">
        <v>0.17678000000000002</v>
      </c>
      <c r="O2517" s="196">
        <v>0</v>
      </c>
      <c r="P2517" s="196">
        <v>0</v>
      </c>
      <c r="Q2517" s="196">
        <v>0</v>
      </c>
      <c r="R2517" s="196">
        <v>6.0110000000000004E-2</v>
      </c>
      <c r="S2517" s="196">
        <v>2.3189999999999999E-2</v>
      </c>
      <c r="T2517" s="196">
        <v>0</v>
      </c>
      <c r="U2517" s="196">
        <v>0.15143999999999999</v>
      </c>
      <c r="V2517" s="196">
        <v>0</v>
      </c>
      <c r="W2517" s="196">
        <v>3.8259999999999898E-2</v>
      </c>
      <c r="X2517" s="196">
        <v>8.1100000000000009E-3</v>
      </c>
      <c r="Y2517" s="196">
        <v>0</v>
      </c>
      <c r="Z2517" s="265">
        <v>5.6100000000000004E-3</v>
      </c>
      <c r="AA2517" s="196">
        <v>8.7100000000000007E-3</v>
      </c>
      <c r="AB2517" s="196">
        <v>0</v>
      </c>
      <c r="AC2517" s="196">
        <v>0</v>
      </c>
      <c r="AD2517" s="196">
        <v>0</v>
      </c>
      <c r="AE2517" s="196">
        <v>2.0030000000000003E-2</v>
      </c>
      <c r="AF2517" s="272">
        <f t="shared" si="159"/>
        <v>0.99999999999999989</v>
      </c>
      <c r="AG2517" s="196">
        <f t="shared" si="156"/>
        <v>0.25534999999999991</v>
      </c>
    </row>
    <row r="2518" spans="1:33" x14ac:dyDescent="0.25">
      <c r="A2518" s="1">
        <v>2023</v>
      </c>
      <c r="B2518" s="1" t="s">
        <v>23</v>
      </c>
      <c r="C2518" s="1" t="str">
        <f t="shared" si="157"/>
        <v>2023PE</v>
      </c>
      <c r="D2518" s="1" t="s">
        <v>58</v>
      </c>
      <c r="E2518" s="1" t="str">
        <f t="shared" si="158"/>
        <v>2023PEResidential</v>
      </c>
      <c r="F2518" s="196">
        <v>0.10986000000000001</v>
      </c>
      <c r="G2518" s="196">
        <v>0.16236999999999999</v>
      </c>
      <c r="H2518" s="196">
        <v>3.0750000000000003E-2</v>
      </c>
      <c r="I2518" s="196">
        <v>1.8089999999999998E-2</v>
      </c>
      <c r="J2518" s="196">
        <v>6.0699999999999999E-3</v>
      </c>
      <c r="K2518" s="196">
        <v>7.1160000000000001E-2</v>
      </c>
      <c r="L2518" s="196">
        <v>3.7830000000000003E-2</v>
      </c>
      <c r="M2518" s="265">
        <v>1.54E-2</v>
      </c>
      <c r="N2518" s="196">
        <v>0.18492</v>
      </c>
      <c r="O2518" s="196">
        <v>0</v>
      </c>
      <c r="P2518" s="196">
        <v>0</v>
      </c>
      <c r="Q2518" s="196">
        <v>6.2439999999999996E-2</v>
      </c>
      <c r="R2518" s="196">
        <v>0</v>
      </c>
      <c r="S2518" s="196">
        <v>5.2339999999999998E-2</v>
      </c>
      <c r="T2518" s="196">
        <v>0</v>
      </c>
      <c r="U2518" s="196">
        <v>0.17109000000000002</v>
      </c>
      <c r="V2518" s="196">
        <v>0</v>
      </c>
      <c r="W2518" s="196">
        <v>3.4979999999999969E-2</v>
      </c>
      <c r="X2518" s="196">
        <v>5.3100000000000005E-3</v>
      </c>
      <c r="Y2518" s="196">
        <v>0</v>
      </c>
      <c r="Z2518" s="265">
        <v>3.6099999999999999E-3</v>
      </c>
      <c r="AA2518" s="196">
        <v>1.103E-2</v>
      </c>
      <c r="AB2518" s="196">
        <v>0</v>
      </c>
      <c r="AC2518" s="196">
        <v>0</v>
      </c>
      <c r="AD2518" s="196">
        <v>0</v>
      </c>
      <c r="AE2518" s="196">
        <v>2.2749999999999999E-2</v>
      </c>
      <c r="AF2518" s="272">
        <f t="shared" si="159"/>
        <v>1</v>
      </c>
      <c r="AG2518" s="196">
        <f t="shared" si="156"/>
        <v>0.30110999999999993</v>
      </c>
    </row>
    <row r="2519" spans="1:33" x14ac:dyDescent="0.25">
      <c r="A2519" s="1">
        <v>2024</v>
      </c>
      <c r="B2519" s="1" t="s">
        <v>23</v>
      </c>
      <c r="C2519" s="1" t="str">
        <f t="shared" si="157"/>
        <v>2024PE</v>
      </c>
      <c r="D2519" s="1" t="s">
        <v>57</v>
      </c>
      <c r="E2519" s="1" t="str">
        <f t="shared" si="158"/>
        <v>2024PEC&amp;D</v>
      </c>
      <c r="F2519" s="196">
        <v>1.2800000000000001E-3</v>
      </c>
      <c r="G2519" s="196">
        <v>3.2799999999999999E-3</v>
      </c>
      <c r="H2519" s="196">
        <v>5.3100000000000005E-3</v>
      </c>
      <c r="I2519" s="196">
        <v>0.39866000000000001</v>
      </c>
      <c r="J2519" s="196">
        <v>2.5550000000000003E-2</v>
      </c>
      <c r="K2519" s="196">
        <v>8.8999999999999995E-4</v>
      </c>
      <c r="L2519" s="196">
        <v>4.6999999999999999E-4</v>
      </c>
      <c r="M2519" s="265">
        <v>4.2199999999999998E-3</v>
      </c>
      <c r="N2519" s="196">
        <v>8.43E-3</v>
      </c>
      <c r="O2519" s="196">
        <v>0</v>
      </c>
      <c r="P2519" s="196">
        <v>0</v>
      </c>
      <c r="Q2519" s="196">
        <v>0</v>
      </c>
      <c r="R2519" s="196">
        <v>0</v>
      </c>
      <c r="S2519" s="196">
        <v>0.43695999999999996</v>
      </c>
      <c r="T2519" s="196">
        <v>5.8179999999999996E-2</v>
      </c>
      <c r="U2519" s="196">
        <v>1.7230000000000002E-2</v>
      </c>
      <c r="V2519" s="196">
        <v>0</v>
      </c>
      <c r="W2519" s="196">
        <v>9.8400000000000154E-3</v>
      </c>
      <c r="X2519" s="196">
        <v>1.022E-2</v>
      </c>
      <c r="Y2519" s="197">
        <v>0</v>
      </c>
      <c r="Z2519" s="265">
        <v>8.0000000000000004E-4</v>
      </c>
      <c r="AA2519" s="196">
        <v>6.3899999999999998E-3</v>
      </c>
      <c r="AB2519" s="196">
        <v>0</v>
      </c>
      <c r="AC2519" s="196">
        <v>0</v>
      </c>
      <c r="AD2519" s="196">
        <v>0</v>
      </c>
      <c r="AE2519" s="196">
        <v>1.2290000000000001E-2</v>
      </c>
      <c r="AF2519" s="272">
        <f t="shared" si="159"/>
        <v>1</v>
      </c>
      <c r="AG2519" s="196">
        <f t="shared" si="156"/>
        <v>0.55191000000000012</v>
      </c>
    </row>
    <row r="2520" spans="1:33" x14ac:dyDescent="0.25">
      <c r="A2520" s="1">
        <v>2024</v>
      </c>
      <c r="B2520" s="1" t="s">
        <v>23</v>
      </c>
      <c r="C2520" s="1" t="str">
        <f t="shared" si="157"/>
        <v>2024PE</v>
      </c>
      <c r="D2520" s="1" t="s">
        <v>56</v>
      </c>
      <c r="E2520" s="1" t="str">
        <f t="shared" si="158"/>
        <v>2024PEICI</v>
      </c>
      <c r="F2520" s="196">
        <v>0.10551000000000001</v>
      </c>
      <c r="G2520" s="196">
        <v>0.23135999999999998</v>
      </c>
      <c r="H2520" s="196">
        <v>2.9270000000000001E-2</v>
      </c>
      <c r="I2520" s="196">
        <v>3.9689999999999996E-2</v>
      </c>
      <c r="J2520" s="196">
        <v>2.7959999999999999E-2</v>
      </c>
      <c r="K2520" s="196">
        <v>5.2080000000000001E-2</v>
      </c>
      <c r="L2520" s="196">
        <v>1.1000000000000001E-2</v>
      </c>
      <c r="M2520" s="265">
        <v>1.089E-2</v>
      </c>
      <c r="N2520" s="196">
        <v>0.17678000000000002</v>
      </c>
      <c r="O2520" s="196">
        <v>0</v>
      </c>
      <c r="P2520" s="196">
        <v>0</v>
      </c>
      <c r="Q2520" s="196">
        <v>0</v>
      </c>
      <c r="R2520" s="196">
        <v>6.0110000000000004E-2</v>
      </c>
      <c r="S2520" s="196">
        <v>2.3189999999999999E-2</v>
      </c>
      <c r="T2520" s="196">
        <v>0</v>
      </c>
      <c r="U2520" s="196">
        <v>0.15143999999999999</v>
      </c>
      <c r="V2520" s="196">
        <v>0</v>
      </c>
      <c r="W2520" s="196">
        <v>3.8259999999999898E-2</v>
      </c>
      <c r="X2520" s="196">
        <v>8.1100000000000009E-3</v>
      </c>
      <c r="Y2520" s="196">
        <v>0</v>
      </c>
      <c r="Z2520" s="265">
        <v>5.6100000000000004E-3</v>
      </c>
      <c r="AA2520" s="196">
        <v>8.7100000000000007E-3</v>
      </c>
      <c r="AB2520" s="196">
        <v>0</v>
      </c>
      <c r="AC2520" s="196">
        <v>0</v>
      </c>
      <c r="AD2520" s="196">
        <v>0</v>
      </c>
      <c r="AE2520" s="196">
        <v>2.0030000000000003E-2</v>
      </c>
      <c r="AF2520" s="272">
        <f t="shared" si="159"/>
        <v>0.99999999999999989</v>
      </c>
      <c r="AG2520" s="196">
        <f t="shared" si="156"/>
        <v>0.25534999999999991</v>
      </c>
    </row>
    <row r="2521" spans="1:33" x14ac:dyDescent="0.25">
      <c r="A2521" s="1">
        <v>2024</v>
      </c>
      <c r="B2521" s="1" t="s">
        <v>23</v>
      </c>
      <c r="C2521" s="1" t="str">
        <f t="shared" si="157"/>
        <v>2024PE</v>
      </c>
      <c r="D2521" s="1" t="s">
        <v>58</v>
      </c>
      <c r="E2521" s="1" t="str">
        <f t="shared" si="158"/>
        <v>2024PEResidential</v>
      </c>
      <c r="F2521" s="196">
        <v>0.10986000000000001</v>
      </c>
      <c r="G2521" s="196">
        <v>0.16236999999999999</v>
      </c>
      <c r="H2521" s="196">
        <v>3.0750000000000003E-2</v>
      </c>
      <c r="I2521" s="196">
        <v>1.8089999999999998E-2</v>
      </c>
      <c r="J2521" s="196">
        <v>6.0699999999999999E-3</v>
      </c>
      <c r="K2521" s="196">
        <v>7.1160000000000001E-2</v>
      </c>
      <c r="L2521" s="196">
        <v>3.7830000000000003E-2</v>
      </c>
      <c r="M2521" s="265">
        <v>1.54E-2</v>
      </c>
      <c r="N2521" s="196">
        <v>0.18492</v>
      </c>
      <c r="O2521" s="196">
        <v>0</v>
      </c>
      <c r="P2521" s="196">
        <v>0</v>
      </c>
      <c r="Q2521" s="196">
        <v>6.2439999999999996E-2</v>
      </c>
      <c r="R2521" s="196">
        <v>0</v>
      </c>
      <c r="S2521" s="196">
        <v>5.2339999999999998E-2</v>
      </c>
      <c r="T2521" s="196">
        <v>0</v>
      </c>
      <c r="U2521" s="196">
        <v>0.17109000000000002</v>
      </c>
      <c r="V2521" s="196">
        <v>0</v>
      </c>
      <c r="W2521" s="196">
        <v>3.4979999999999969E-2</v>
      </c>
      <c r="X2521" s="196">
        <v>5.3100000000000005E-3</v>
      </c>
      <c r="Y2521" s="196">
        <v>0</v>
      </c>
      <c r="Z2521" s="265">
        <v>3.6099999999999999E-3</v>
      </c>
      <c r="AA2521" s="196">
        <v>1.103E-2</v>
      </c>
      <c r="AB2521" s="196">
        <v>0</v>
      </c>
      <c r="AC2521" s="196">
        <v>0</v>
      </c>
      <c r="AD2521" s="196">
        <v>0</v>
      </c>
      <c r="AE2521" s="196">
        <v>2.2749999999999999E-2</v>
      </c>
      <c r="AF2521" s="272">
        <f t="shared" si="159"/>
        <v>1</v>
      </c>
      <c r="AG2521" s="196">
        <f t="shared" si="156"/>
        <v>0.30110999999999993</v>
      </c>
    </row>
    <row r="2522" spans="1:33" x14ac:dyDescent="0.25">
      <c r="A2522" s="1">
        <v>1941</v>
      </c>
      <c r="B2522" s="1" t="s">
        <v>19</v>
      </c>
      <c r="C2522" s="1" t="str">
        <f t="shared" si="157"/>
        <v>1941QC</v>
      </c>
      <c r="D2522" s="1" t="s">
        <v>57</v>
      </c>
      <c r="E2522" s="1" t="str">
        <f t="shared" si="158"/>
        <v>1941QCC&amp;D</v>
      </c>
      <c r="F2522" s="274">
        <v>0</v>
      </c>
      <c r="G2522" s="274">
        <v>1.0829999999999999E-2</v>
      </c>
      <c r="H2522" s="274">
        <v>0</v>
      </c>
      <c r="I2522" s="274">
        <v>0.31966</v>
      </c>
      <c r="J2522" s="274">
        <v>0</v>
      </c>
      <c r="K2522" s="274">
        <v>0</v>
      </c>
      <c r="L2522" s="274">
        <v>0</v>
      </c>
      <c r="M2522" s="274">
        <v>0</v>
      </c>
      <c r="N2522" s="274">
        <v>0</v>
      </c>
      <c r="O2522" s="274">
        <v>0</v>
      </c>
      <c r="P2522" s="274">
        <v>0</v>
      </c>
      <c r="Q2522" s="274">
        <v>0</v>
      </c>
      <c r="R2522" s="274">
        <v>0</v>
      </c>
      <c r="S2522" s="274">
        <v>0</v>
      </c>
      <c r="T2522" s="274">
        <v>0.29006999999999999</v>
      </c>
      <c r="U2522" s="274">
        <v>0</v>
      </c>
      <c r="V2522" s="274">
        <v>0</v>
      </c>
      <c r="W2522" s="274">
        <v>4.0879999999999972E-2</v>
      </c>
      <c r="X2522" s="274">
        <v>0</v>
      </c>
      <c r="Y2522" s="274">
        <v>0</v>
      </c>
      <c r="Z2522" s="274">
        <v>0</v>
      </c>
      <c r="AA2522" s="274">
        <v>0</v>
      </c>
      <c r="AB2522" s="274">
        <v>0.15045</v>
      </c>
      <c r="AC2522" s="274">
        <v>7.0800000000000002E-2</v>
      </c>
      <c r="AD2522" s="274">
        <v>0.11731000000000003</v>
      </c>
      <c r="AE2522" s="274">
        <v>0</v>
      </c>
      <c r="AF2522" s="272">
        <f t="shared" si="159"/>
        <v>1</v>
      </c>
      <c r="AG2522" s="196">
        <f t="shared" si="156"/>
        <v>0.66950999999999994</v>
      </c>
    </row>
    <row r="2523" spans="1:33" x14ac:dyDescent="0.25">
      <c r="A2523" s="1">
        <v>1941</v>
      </c>
      <c r="B2523" s="1" t="s">
        <v>19</v>
      </c>
      <c r="C2523" s="1" t="str">
        <f t="shared" si="157"/>
        <v>1941QC</v>
      </c>
      <c r="D2523" s="1" t="s">
        <v>56</v>
      </c>
      <c r="E2523" s="1" t="str">
        <f t="shared" si="158"/>
        <v>1941QCICI</v>
      </c>
      <c r="F2523" s="196">
        <v>0.12182999999999999</v>
      </c>
      <c r="G2523" s="196">
        <v>0.4264</v>
      </c>
      <c r="H2523" s="196">
        <v>0</v>
      </c>
      <c r="I2523" s="196">
        <v>2.4369999999999999E-2</v>
      </c>
      <c r="J2523" s="196">
        <v>0.1066</v>
      </c>
      <c r="K2523" s="196">
        <v>0</v>
      </c>
      <c r="L2523" s="196">
        <v>0</v>
      </c>
      <c r="M2523" s="196">
        <v>3.0499999999999998E-3</v>
      </c>
      <c r="N2523" s="196">
        <v>6.0899999999999999E-3</v>
      </c>
      <c r="O2523" s="196">
        <v>4.061E-2</v>
      </c>
      <c r="P2523" s="196">
        <v>5.0599999999998979E-3</v>
      </c>
      <c r="Q2523" s="196">
        <v>0</v>
      </c>
      <c r="R2523" s="196">
        <v>0</v>
      </c>
      <c r="S2523" s="196">
        <v>1.0199999999999999E-3</v>
      </c>
      <c r="T2523" s="196">
        <v>0</v>
      </c>
      <c r="U2523" s="196">
        <v>7.11E-3</v>
      </c>
      <c r="V2523" s="196">
        <v>8.1200000000000005E-3</v>
      </c>
      <c r="W2523" s="196">
        <v>8.1220000000000001E-2</v>
      </c>
      <c r="X2523" s="196">
        <v>6.0909999999999999E-2</v>
      </c>
      <c r="Y2523" s="197">
        <v>0.10152</v>
      </c>
      <c r="Z2523" s="196">
        <v>6.0899999999999999E-3</v>
      </c>
      <c r="AA2523" s="196">
        <v>0</v>
      </c>
      <c r="AB2523" s="196">
        <v>0</v>
      </c>
      <c r="AC2523" s="196">
        <v>0</v>
      </c>
      <c r="AD2523" s="196">
        <v>0</v>
      </c>
      <c r="AE2523" s="196">
        <v>0</v>
      </c>
      <c r="AF2523" s="272">
        <f t="shared" si="159"/>
        <v>1</v>
      </c>
      <c r="AG2523" s="196">
        <f t="shared" si="156"/>
        <v>0.26599</v>
      </c>
    </row>
    <row r="2524" spans="1:33" x14ac:dyDescent="0.25">
      <c r="A2524" s="1">
        <v>1941</v>
      </c>
      <c r="B2524" s="1" t="s">
        <v>19</v>
      </c>
      <c r="C2524" s="1" t="str">
        <f t="shared" si="157"/>
        <v>1941QC</v>
      </c>
      <c r="D2524" s="1" t="s">
        <v>58</v>
      </c>
      <c r="E2524" s="1" t="str">
        <f t="shared" si="158"/>
        <v>1941QCResidential</v>
      </c>
      <c r="F2524" s="196">
        <v>0.12182999999999999</v>
      </c>
      <c r="G2524" s="196">
        <v>0.4264</v>
      </c>
      <c r="H2524" s="196">
        <v>0</v>
      </c>
      <c r="I2524" s="196">
        <v>2.4369999999999999E-2</v>
      </c>
      <c r="J2524" s="196">
        <v>0.1066</v>
      </c>
      <c r="K2524" s="196">
        <v>0</v>
      </c>
      <c r="L2524" s="196">
        <v>0</v>
      </c>
      <c r="M2524" s="196">
        <v>3.0499999999999998E-3</v>
      </c>
      <c r="N2524" s="196">
        <v>6.0899999999999999E-3</v>
      </c>
      <c r="O2524" s="196">
        <v>4.061E-2</v>
      </c>
      <c r="P2524" s="196">
        <v>5.0599999999998979E-3</v>
      </c>
      <c r="Q2524" s="196">
        <v>0</v>
      </c>
      <c r="R2524" s="196">
        <v>0</v>
      </c>
      <c r="S2524" s="196">
        <v>1.0199999999999999E-3</v>
      </c>
      <c r="T2524" s="196">
        <v>0</v>
      </c>
      <c r="U2524" s="196">
        <v>7.11E-3</v>
      </c>
      <c r="V2524" s="196">
        <v>8.1200000000000005E-3</v>
      </c>
      <c r="W2524" s="196">
        <v>8.1220000000000001E-2</v>
      </c>
      <c r="X2524" s="196">
        <v>6.0909999999999999E-2</v>
      </c>
      <c r="Y2524" s="197">
        <v>0.10152</v>
      </c>
      <c r="Z2524" s="196">
        <v>6.0899999999999999E-3</v>
      </c>
      <c r="AA2524" s="196">
        <v>0</v>
      </c>
      <c r="AB2524" s="196">
        <v>0</v>
      </c>
      <c r="AC2524" s="196">
        <v>0</v>
      </c>
      <c r="AD2524" s="196">
        <v>0</v>
      </c>
      <c r="AE2524" s="196">
        <v>0</v>
      </c>
      <c r="AF2524" s="272">
        <f t="shared" si="159"/>
        <v>1</v>
      </c>
      <c r="AG2524" s="196">
        <f t="shared" si="156"/>
        <v>0.26599</v>
      </c>
    </row>
    <row r="2525" spans="1:33" x14ac:dyDescent="0.25">
      <c r="A2525" s="1">
        <v>1942</v>
      </c>
      <c r="B2525" s="1" t="s">
        <v>19</v>
      </c>
      <c r="C2525" s="1" t="str">
        <f t="shared" si="157"/>
        <v>1942QC</v>
      </c>
      <c r="D2525" s="1" t="s">
        <v>57</v>
      </c>
      <c r="E2525" s="1" t="str">
        <f t="shared" si="158"/>
        <v>1942QCC&amp;D</v>
      </c>
      <c r="F2525" s="274">
        <v>0</v>
      </c>
      <c r="G2525" s="274">
        <v>1.0829999999999999E-2</v>
      </c>
      <c r="H2525" s="274">
        <v>0</v>
      </c>
      <c r="I2525" s="274">
        <v>0.31966</v>
      </c>
      <c r="J2525" s="274">
        <v>0</v>
      </c>
      <c r="K2525" s="274">
        <v>0</v>
      </c>
      <c r="L2525" s="274">
        <v>0</v>
      </c>
      <c r="M2525" s="274">
        <v>0</v>
      </c>
      <c r="N2525" s="274">
        <v>0</v>
      </c>
      <c r="O2525" s="274">
        <v>0</v>
      </c>
      <c r="P2525" s="274">
        <v>0</v>
      </c>
      <c r="Q2525" s="274">
        <v>0</v>
      </c>
      <c r="R2525" s="274">
        <v>0</v>
      </c>
      <c r="S2525" s="274">
        <v>0</v>
      </c>
      <c r="T2525" s="274">
        <v>0.29006999999999999</v>
      </c>
      <c r="U2525" s="274">
        <v>0</v>
      </c>
      <c r="V2525" s="274">
        <v>0</v>
      </c>
      <c r="W2525" s="274">
        <v>4.0879999999999972E-2</v>
      </c>
      <c r="X2525" s="274">
        <v>0</v>
      </c>
      <c r="Y2525" s="274">
        <v>0</v>
      </c>
      <c r="Z2525" s="274">
        <v>0</v>
      </c>
      <c r="AA2525" s="274">
        <v>0</v>
      </c>
      <c r="AB2525" s="274">
        <v>0.15045</v>
      </c>
      <c r="AC2525" s="274">
        <v>7.0800000000000002E-2</v>
      </c>
      <c r="AD2525" s="274">
        <v>0.11731000000000003</v>
      </c>
      <c r="AE2525" s="274">
        <v>0</v>
      </c>
      <c r="AF2525" s="272">
        <f t="shared" si="159"/>
        <v>1</v>
      </c>
      <c r="AG2525" s="196">
        <f t="shared" si="156"/>
        <v>0.66950999999999994</v>
      </c>
    </row>
    <row r="2526" spans="1:33" x14ac:dyDescent="0.25">
      <c r="A2526" s="1">
        <v>1942</v>
      </c>
      <c r="B2526" s="1" t="s">
        <v>19</v>
      </c>
      <c r="C2526" s="1" t="str">
        <f t="shared" si="157"/>
        <v>1942QC</v>
      </c>
      <c r="D2526" s="1" t="s">
        <v>56</v>
      </c>
      <c r="E2526" s="1" t="str">
        <f t="shared" si="158"/>
        <v>1942QCICI</v>
      </c>
      <c r="F2526" s="196">
        <v>0.12182999999999999</v>
      </c>
      <c r="G2526" s="196">
        <v>0.4264</v>
      </c>
      <c r="H2526" s="196">
        <v>0</v>
      </c>
      <c r="I2526" s="196">
        <v>2.4369999999999999E-2</v>
      </c>
      <c r="J2526" s="196">
        <v>0.1066</v>
      </c>
      <c r="K2526" s="196">
        <v>0</v>
      </c>
      <c r="L2526" s="196">
        <v>0</v>
      </c>
      <c r="M2526" s="196">
        <v>3.0499999999999998E-3</v>
      </c>
      <c r="N2526" s="196">
        <v>6.0899999999999999E-3</v>
      </c>
      <c r="O2526" s="196">
        <v>4.061E-2</v>
      </c>
      <c r="P2526" s="196">
        <v>5.0599999999998979E-3</v>
      </c>
      <c r="Q2526" s="196">
        <v>0</v>
      </c>
      <c r="R2526" s="196">
        <v>0</v>
      </c>
      <c r="S2526" s="196">
        <v>1.0199999999999999E-3</v>
      </c>
      <c r="T2526" s="196">
        <v>0</v>
      </c>
      <c r="U2526" s="196">
        <v>7.11E-3</v>
      </c>
      <c r="V2526" s="196">
        <v>8.1200000000000005E-3</v>
      </c>
      <c r="W2526" s="196">
        <v>8.1220000000000001E-2</v>
      </c>
      <c r="X2526" s="196">
        <v>6.0909999999999999E-2</v>
      </c>
      <c r="Y2526" s="197">
        <v>0.10152</v>
      </c>
      <c r="Z2526" s="196">
        <v>6.0899999999999999E-3</v>
      </c>
      <c r="AA2526" s="196">
        <v>0</v>
      </c>
      <c r="AB2526" s="196">
        <v>0</v>
      </c>
      <c r="AC2526" s="196">
        <v>0</v>
      </c>
      <c r="AD2526" s="196">
        <v>0</v>
      </c>
      <c r="AE2526" s="196">
        <v>0</v>
      </c>
      <c r="AF2526" s="272">
        <f t="shared" si="159"/>
        <v>1</v>
      </c>
      <c r="AG2526" s="196">
        <f t="shared" si="156"/>
        <v>0.26599</v>
      </c>
    </row>
    <row r="2527" spans="1:33" x14ac:dyDescent="0.25">
      <c r="A2527" s="1">
        <v>1942</v>
      </c>
      <c r="B2527" s="1" t="s">
        <v>19</v>
      </c>
      <c r="C2527" s="1" t="str">
        <f t="shared" si="157"/>
        <v>1942QC</v>
      </c>
      <c r="D2527" s="1" t="s">
        <v>58</v>
      </c>
      <c r="E2527" s="1" t="str">
        <f t="shared" si="158"/>
        <v>1942QCResidential</v>
      </c>
      <c r="F2527" s="196">
        <v>0.12182999999999999</v>
      </c>
      <c r="G2527" s="196">
        <v>0.4264</v>
      </c>
      <c r="H2527" s="196">
        <v>0</v>
      </c>
      <c r="I2527" s="196">
        <v>2.4369999999999999E-2</v>
      </c>
      <c r="J2527" s="196">
        <v>0.1066</v>
      </c>
      <c r="K2527" s="196">
        <v>0</v>
      </c>
      <c r="L2527" s="196">
        <v>0</v>
      </c>
      <c r="M2527" s="196">
        <v>3.0499999999999998E-3</v>
      </c>
      <c r="N2527" s="196">
        <v>6.0899999999999999E-3</v>
      </c>
      <c r="O2527" s="196">
        <v>4.061E-2</v>
      </c>
      <c r="P2527" s="196">
        <v>5.0599999999998979E-3</v>
      </c>
      <c r="Q2527" s="196">
        <v>0</v>
      </c>
      <c r="R2527" s="196">
        <v>0</v>
      </c>
      <c r="S2527" s="196">
        <v>1.0199999999999999E-3</v>
      </c>
      <c r="T2527" s="196">
        <v>0</v>
      </c>
      <c r="U2527" s="196">
        <v>7.11E-3</v>
      </c>
      <c r="V2527" s="196">
        <v>8.1200000000000005E-3</v>
      </c>
      <c r="W2527" s="196">
        <v>8.1220000000000001E-2</v>
      </c>
      <c r="X2527" s="196">
        <v>6.0909999999999999E-2</v>
      </c>
      <c r="Y2527" s="197">
        <v>0.10152</v>
      </c>
      <c r="Z2527" s="196">
        <v>6.0899999999999999E-3</v>
      </c>
      <c r="AA2527" s="196">
        <v>0</v>
      </c>
      <c r="AB2527" s="196">
        <v>0</v>
      </c>
      <c r="AC2527" s="196">
        <v>0</v>
      </c>
      <c r="AD2527" s="196">
        <v>0</v>
      </c>
      <c r="AE2527" s="196">
        <v>0</v>
      </c>
      <c r="AF2527" s="272">
        <f t="shared" si="159"/>
        <v>1</v>
      </c>
      <c r="AG2527" s="196">
        <f t="shared" si="156"/>
        <v>0.26599</v>
      </c>
    </row>
    <row r="2528" spans="1:33" x14ac:dyDescent="0.25">
      <c r="A2528" s="1">
        <v>1943</v>
      </c>
      <c r="B2528" s="1" t="s">
        <v>19</v>
      </c>
      <c r="C2528" s="1" t="str">
        <f t="shared" si="157"/>
        <v>1943QC</v>
      </c>
      <c r="D2528" s="1" t="s">
        <v>57</v>
      </c>
      <c r="E2528" s="1" t="str">
        <f t="shared" si="158"/>
        <v>1943QCC&amp;D</v>
      </c>
      <c r="F2528" s="274">
        <v>0</v>
      </c>
      <c r="G2528" s="274">
        <v>1.0829999999999999E-2</v>
      </c>
      <c r="H2528" s="274">
        <v>0</v>
      </c>
      <c r="I2528" s="274">
        <v>0.31966</v>
      </c>
      <c r="J2528" s="274">
        <v>0</v>
      </c>
      <c r="K2528" s="274">
        <v>0</v>
      </c>
      <c r="L2528" s="274">
        <v>0</v>
      </c>
      <c r="M2528" s="274">
        <v>0</v>
      </c>
      <c r="N2528" s="274">
        <v>0</v>
      </c>
      <c r="O2528" s="274">
        <v>0</v>
      </c>
      <c r="P2528" s="274">
        <v>0</v>
      </c>
      <c r="Q2528" s="274">
        <v>0</v>
      </c>
      <c r="R2528" s="274">
        <v>0</v>
      </c>
      <c r="S2528" s="274">
        <v>0</v>
      </c>
      <c r="T2528" s="274">
        <v>0.29006999999999999</v>
      </c>
      <c r="U2528" s="274">
        <v>0</v>
      </c>
      <c r="V2528" s="274">
        <v>0</v>
      </c>
      <c r="W2528" s="274">
        <v>4.0879999999999972E-2</v>
      </c>
      <c r="X2528" s="274">
        <v>0</v>
      </c>
      <c r="Y2528" s="274">
        <v>0</v>
      </c>
      <c r="Z2528" s="274">
        <v>0</v>
      </c>
      <c r="AA2528" s="274">
        <v>0</v>
      </c>
      <c r="AB2528" s="274">
        <v>0.15045</v>
      </c>
      <c r="AC2528" s="274">
        <v>7.0800000000000002E-2</v>
      </c>
      <c r="AD2528" s="274">
        <v>0.11731000000000003</v>
      </c>
      <c r="AE2528" s="274">
        <v>0</v>
      </c>
      <c r="AF2528" s="272">
        <f t="shared" si="159"/>
        <v>1</v>
      </c>
      <c r="AG2528" s="196">
        <f t="shared" si="156"/>
        <v>0.66950999999999994</v>
      </c>
    </row>
    <row r="2529" spans="1:33" x14ac:dyDescent="0.25">
      <c r="A2529" s="1">
        <v>1943</v>
      </c>
      <c r="B2529" s="1" t="s">
        <v>19</v>
      </c>
      <c r="C2529" s="1" t="str">
        <f t="shared" si="157"/>
        <v>1943QC</v>
      </c>
      <c r="D2529" s="1" t="s">
        <v>56</v>
      </c>
      <c r="E2529" s="1" t="str">
        <f t="shared" si="158"/>
        <v>1943QCICI</v>
      </c>
      <c r="F2529" s="196">
        <v>0.12182999999999999</v>
      </c>
      <c r="G2529" s="196">
        <v>0.4264</v>
      </c>
      <c r="H2529" s="196">
        <v>0</v>
      </c>
      <c r="I2529" s="196">
        <v>2.4369999999999999E-2</v>
      </c>
      <c r="J2529" s="196">
        <v>0.1066</v>
      </c>
      <c r="K2529" s="196">
        <v>0</v>
      </c>
      <c r="L2529" s="196">
        <v>0</v>
      </c>
      <c r="M2529" s="196">
        <v>3.0499999999999998E-3</v>
      </c>
      <c r="N2529" s="196">
        <v>6.0899999999999999E-3</v>
      </c>
      <c r="O2529" s="196">
        <v>4.061E-2</v>
      </c>
      <c r="P2529" s="196">
        <v>5.0599999999998979E-3</v>
      </c>
      <c r="Q2529" s="196">
        <v>0</v>
      </c>
      <c r="R2529" s="196">
        <v>0</v>
      </c>
      <c r="S2529" s="196">
        <v>1.0199999999999999E-3</v>
      </c>
      <c r="T2529" s="196">
        <v>0</v>
      </c>
      <c r="U2529" s="196">
        <v>7.11E-3</v>
      </c>
      <c r="V2529" s="196">
        <v>8.1200000000000005E-3</v>
      </c>
      <c r="W2529" s="196">
        <v>8.1220000000000001E-2</v>
      </c>
      <c r="X2529" s="196">
        <v>6.0909999999999999E-2</v>
      </c>
      <c r="Y2529" s="197">
        <v>0.10152</v>
      </c>
      <c r="Z2529" s="196">
        <v>6.0899999999999999E-3</v>
      </c>
      <c r="AA2529" s="196">
        <v>0</v>
      </c>
      <c r="AB2529" s="196">
        <v>0</v>
      </c>
      <c r="AC2529" s="196">
        <v>0</v>
      </c>
      <c r="AD2529" s="196">
        <v>0</v>
      </c>
      <c r="AE2529" s="196">
        <v>0</v>
      </c>
      <c r="AF2529" s="272">
        <f t="shared" si="159"/>
        <v>1</v>
      </c>
      <c r="AG2529" s="196">
        <f t="shared" si="156"/>
        <v>0.26599</v>
      </c>
    </row>
    <row r="2530" spans="1:33" x14ac:dyDescent="0.25">
      <c r="A2530" s="1">
        <v>1943</v>
      </c>
      <c r="B2530" s="1" t="s">
        <v>19</v>
      </c>
      <c r="C2530" s="1" t="str">
        <f t="shared" si="157"/>
        <v>1943QC</v>
      </c>
      <c r="D2530" s="1" t="s">
        <v>58</v>
      </c>
      <c r="E2530" s="1" t="str">
        <f t="shared" si="158"/>
        <v>1943QCResidential</v>
      </c>
      <c r="F2530" s="196">
        <v>0.12182999999999999</v>
      </c>
      <c r="G2530" s="196">
        <v>0.4264</v>
      </c>
      <c r="H2530" s="196">
        <v>0</v>
      </c>
      <c r="I2530" s="196">
        <v>2.4369999999999999E-2</v>
      </c>
      <c r="J2530" s="196">
        <v>0.1066</v>
      </c>
      <c r="K2530" s="196">
        <v>0</v>
      </c>
      <c r="L2530" s="196">
        <v>0</v>
      </c>
      <c r="M2530" s="196">
        <v>3.0499999999999998E-3</v>
      </c>
      <c r="N2530" s="196">
        <v>6.0899999999999999E-3</v>
      </c>
      <c r="O2530" s="196">
        <v>4.061E-2</v>
      </c>
      <c r="P2530" s="196">
        <v>5.0599999999998979E-3</v>
      </c>
      <c r="Q2530" s="196">
        <v>0</v>
      </c>
      <c r="R2530" s="196">
        <v>0</v>
      </c>
      <c r="S2530" s="196">
        <v>1.0199999999999999E-3</v>
      </c>
      <c r="T2530" s="196">
        <v>0</v>
      </c>
      <c r="U2530" s="196">
        <v>7.11E-3</v>
      </c>
      <c r="V2530" s="196">
        <v>8.1200000000000005E-3</v>
      </c>
      <c r="W2530" s="196">
        <v>8.1220000000000001E-2</v>
      </c>
      <c r="X2530" s="196">
        <v>6.0909999999999999E-2</v>
      </c>
      <c r="Y2530" s="196">
        <v>0.10152</v>
      </c>
      <c r="Z2530" s="196">
        <v>6.0899999999999999E-3</v>
      </c>
      <c r="AA2530" s="196">
        <v>0</v>
      </c>
      <c r="AB2530" s="196">
        <v>0</v>
      </c>
      <c r="AC2530" s="196">
        <v>0</v>
      </c>
      <c r="AD2530" s="196">
        <v>0</v>
      </c>
      <c r="AE2530" s="196">
        <v>0</v>
      </c>
      <c r="AF2530" s="272">
        <f t="shared" si="159"/>
        <v>1</v>
      </c>
      <c r="AG2530" s="196">
        <f t="shared" si="156"/>
        <v>0.26599</v>
      </c>
    </row>
    <row r="2531" spans="1:33" x14ac:dyDescent="0.25">
      <c r="A2531" s="1">
        <v>1944</v>
      </c>
      <c r="B2531" s="1" t="s">
        <v>19</v>
      </c>
      <c r="C2531" s="1" t="str">
        <f t="shared" si="157"/>
        <v>1944QC</v>
      </c>
      <c r="D2531" s="1" t="s">
        <v>57</v>
      </c>
      <c r="E2531" s="1" t="str">
        <f t="shared" si="158"/>
        <v>1944QCC&amp;D</v>
      </c>
      <c r="F2531" s="274">
        <v>0</v>
      </c>
      <c r="G2531" s="274">
        <v>1.0829999999999999E-2</v>
      </c>
      <c r="H2531" s="274">
        <v>0</v>
      </c>
      <c r="I2531" s="274">
        <v>0.31966</v>
      </c>
      <c r="J2531" s="274">
        <v>0</v>
      </c>
      <c r="K2531" s="274">
        <v>0</v>
      </c>
      <c r="L2531" s="274">
        <v>0</v>
      </c>
      <c r="M2531" s="274">
        <v>0</v>
      </c>
      <c r="N2531" s="274">
        <v>0</v>
      </c>
      <c r="O2531" s="274">
        <v>0</v>
      </c>
      <c r="P2531" s="274">
        <v>0</v>
      </c>
      <c r="Q2531" s="274">
        <v>0</v>
      </c>
      <c r="R2531" s="274">
        <v>0</v>
      </c>
      <c r="S2531" s="274">
        <v>0</v>
      </c>
      <c r="T2531" s="274">
        <v>0.29006999999999999</v>
      </c>
      <c r="U2531" s="274">
        <v>0</v>
      </c>
      <c r="V2531" s="274">
        <v>0</v>
      </c>
      <c r="W2531" s="274">
        <v>4.0879999999999972E-2</v>
      </c>
      <c r="X2531" s="274">
        <v>0</v>
      </c>
      <c r="Y2531" s="274">
        <v>0</v>
      </c>
      <c r="Z2531" s="274">
        <v>0</v>
      </c>
      <c r="AA2531" s="274">
        <v>0</v>
      </c>
      <c r="AB2531" s="274">
        <v>0.15045</v>
      </c>
      <c r="AC2531" s="274">
        <v>7.0800000000000002E-2</v>
      </c>
      <c r="AD2531" s="274">
        <v>0.11731000000000003</v>
      </c>
      <c r="AE2531" s="274">
        <v>0</v>
      </c>
      <c r="AF2531" s="272">
        <f t="shared" si="159"/>
        <v>1</v>
      </c>
      <c r="AG2531" s="196">
        <f t="shared" si="156"/>
        <v>0.66950999999999994</v>
      </c>
    </row>
    <row r="2532" spans="1:33" x14ac:dyDescent="0.25">
      <c r="A2532" s="1">
        <v>1944</v>
      </c>
      <c r="B2532" s="1" t="s">
        <v>19</v>
      </c>
      <c r="C2532" s="1" t="str">
        <f t="shared" si="157"/>
        <v>1944QC</v>
      </c>
      <c r="D2532" s="1" t="s">
        <v>56</v>
      </c>
      <c r="E2532" s="1" t="str">
        <f t="shared" si="158"/>
        <v>1944QCICI</v>
      </c>
      <c r="F2532" s="196">
        <v>0.12182999999999999</v>
      </c>
      <c r="G2532" s="196">
        <v>0.4264</v>
      </c>
      <c r="H2532" s="196">
        <v>0</v>
      </c>
      <c r="I2532" s="196">
        <v>2.4369999999999999E-2</v>
      </c>
      <c r="J2532" s="196">
        <v>0.1066</v>
      </c>
      <c r="K2532" s="196">
        <v>0</v>
      </c>
      <c r="L2532" s="196">
        <v>0</v>
      </c>
      <c r="M2532" s="196">
        <v>3.0499999999999998E-3</v>
      </c>
      <c r="N2532" s="196">
        <v>6.0899999999999999E-3</v>
      </c>
      <c r="O2532" s="196">
        <v>4.061E-2</v>
      </c>
      <c r="P2532" s="196">
        <v>5.0599999999998979E-3</v>
      </c>
      <c r="Q2532" s="196">
        <v>0</v>
      </c>
      <c r="R2532" s="196">
        <v>0</v>
      </c>
      <c r="S2532" s="196">
        <v>1.0199999999999999E-3</v>
      </c>
      <c r="T2532" s="196">
        <v>0</v>
      </c>
      <c r="U2532" s="196">
        <v>7.11E-3</v>
      </c>
      <c r="V2532" s="196">
        <v>8.1200000000000005E-3</v>
      </c>
      <c r="W2532" s="196">
        <v>8.1220000000000001E-2</v>
      </c>
      <c r="X2532" s="196">
        <v>6.0909999999999999E-2</v>
      </c>
      <c r="Y2532" s="197">
        <v>0.10152</v>
      </c>
      <c r="Z2532" s="196">
        <v>6.0899999999999999E-3</v>
      </c>
      <c r="AA2532" s="196">
        <v>0</v>
      </c>
      <c r="AB2532" s="196">
        <v>0</v>
      </c>
      <c r="AC2532" s="196">
        <v>0</v>
      </c>
      <c r="AD2532" s="196">
        <v>0</v>
      </c>
      <c r="AE2532" s="196">
        <v>0</v>
      </c>
      <c r="AF2532" s="272">
        <f t="shared" si="159"/>
        <v>1</v>
      </c>
      <c r="AG2532" s="196">
        <f t="shared" si="156"/>
        <v>0.26599</v>
      </c>
    </row>
    <row r="2533" spans="1:33" x14ac:dyDescent="0.25">
      <c r="A2533" s="1">
        <v>1944</v>
      </c>
      <c r="B2533" s="1" t="s">
        <v>19</v>
      </c>
      <c r="C2533" s="1" t="str">
        <f t="shared" si="157"/>
        <v>1944QC</v>
      </c>
      <c r="D2533" s="1" t="s">
        <v>58</v>
      </c>
      <c r="E2533" s="1" t="str">
        <f t="shared" si="158"/>
        <v>1944QCResidential</v>
      </c>
      <c r="F2533" s="196">
        <v>0.12182999999999999</v>
      </c>
      <c r="G2533" s="196">
        <v>0.4264</v>
      </c>
      <c r="H2533" s="196">
        <v>0</v>
      </c>
      <c r="I2533" s="196">
        <v>2.4369999999999999E-2</v>
      </c>
      <c r="J2533" s="196">
        <v>0.1066</v>
      </c>
      <c r="K2533" s="196">
        <v>0</v>
      </c>
      <c r="L2533" s="196">
        <v>0</v>
      </c>
      <c r="M2533" s="196">
        <v>3.0499999999999998E-3</v>
      </c>
      <c r="N2533" s="196">
        <v>6.0899999999999999E-3</v>
      </c>
      <c r="O2533" s="196">
        <v>4.061E-2</v>
      </c>
      <c r="P2533" s="196">
        <v>5.0599999999998979E-3</v>
      </c>
      <c r="Q2533" s="196">
        <v>0</v>
      </c>
      <c r="R2533" s="196">
        <v>0</v>
      </c>
      <c r="S2533" s="196">
        <v>1.0199999999999999E-3</v>
      </c>
      <c r="T2533" s="196">
        <v>0</v>
      </c>
      <c r="U2533" s="196">
        <v>7.11E-3</v>
      </c>
      <c r="V2533" s="196">
        <v>8.1200000000000005E-3</v>
      </c>
      <c r="W2533" s="196">
        <v>8.1220000000000001E-2</v>
      </c>
      <c r="X2533" s="196">
        <v>6.0909999999999999E-2</v>
      </c>
      <c r="Y2533" s="197">
        <v>0.10152</v>
      </c>
      <c r="Z2533" s="196">
        <v>6.0899999999999999E-3</v>
      </c>
      <c r="AA2533" s="196">
        <v>0</v>
      </c>
      <c r="AB2533" s="196">
        <v>0</v>
      </c>
      <c r="AC2533" s="196">
        <v>0</v>
      </c>
      <c r="AD2533" s="196">
        <v>0</v>
      </c>
      <c r="AE2533" s="196">
        <v>0</v>
      </c>
      <c r="AF2533" s="272">
        <f t="shared" si="159"/>
        <v>1</v>
      </c>
      <c r="AG2533" s="196">
        <f t="shared" si="156"/>
        <v>0.26599</v>
      </c>
    </row>
    <row r="2534" spans="1:33" x14ac:dyDescent="0.25">
      <c r="A2534" s="1">
        <v>1945</v>
      </c>
      <c r="B2534" s="1" t="s">
        <v>19</v>
      </c>
      <c r="C2534" s="1" t="str">
        <f t="shared" si="157"/>
        <v>1945QC</v>
      </c>
      <c r="D2534" s="1" t="s">
        <v>57</v>
      </c>
      <c r="E2534" s="1" t="str">
        <f t="shared" si="158"/>
        <v>1945QCC&amp;D</v>
      </c>
      <c r="F2534" s="274">
        <v>0</v>
      </c>
      <c r="G2534" s="274">
        <v>1.0829999999999999E-2</v>
      </c>
      <c r="H2534" s="274">
        <v>0</v>
      </c>
      <c r="I2534" s="274">
        <v>0.31966</v>
      </c>
      <c r="J2534" s="274">
        <v>0</v>
      </c>
      <c r="K2534" s="274">
        <v>0</v>
      </c>
      <c r="L2534" s="274">
        <v>0</v>
      </c>
      <c r="M2534" s="274">
        <v>0</v>
      </c>
      <c r="N2534" s="274">
        <v>0</v>
      </c>
      <c r="O2534" s="274">
        <v>0</v>
      </c>
      <c r="P2534" s="274">
        <v>0</v>
      </c>
      <c r="Q2534" s="274">
        <v>0</v>
      </c>
      <c r="R2534" s="274">
        <v>0</v>
      </c>
      <c r="S2534" s="274">
        <v>0</v>
      </c>
      <c r="T2534" s="274">
        <v>0.29006999999999999</v>
      </c>
      <c r="U2534" s="274">
        <v>0</v>
      </c>
      <c r="V2534" s="274">
        <v>0</v>
      </c>
      <c r="W2534" s="274">
        <v>4.0879999999999972E-2</v>
      </c>
      <c r="X2534" s="274">
        <v>0</v>
      </c>
      <c r="Y2534" s="274">
        <v>0</v>
      </c>
      <c r="Z2534" s="274">
        <v>0</v>
      </c>
      <c r="AA2534" s="274">
        <v>0</v>
      </c>
      <c r="AB2534" s="274">
        <v>0.15045</v>
      </c>
      <c r="AC2534" s="274">
        <v>7.0800000000000002E-2</v>
      </c>
      <c r="AD2534" s="274">
        <v>0.11731000000000003</v>
      </c>
      <c r="AE2534" s="274">
        <v>0</v>
      </c>
      <c r="AF2534" s="272">
        <f t="shared" si="159"/>
        <v>1</v>
      </c>
      <c r="AG2534" s="196">
        <f t="shared" ref="AG2534:AG2597" si="160">SUM(S2534:AE2534)</f>
        <v>0.66950999999999994</v>
      </c>
    </row>
    <row r="2535" spans="1:33" x14ac:dyDescent="0.25">
      <c r="A2535" s="1">
        <v>1945</v>
      </c>
      <c r="B2535" s="1" t="s">
        <v>19</v>
      </c>
      <c r="C2535" s="1" t="str">
        <f t="shared" si="157"/>
        <v>1945QC</v>
      </c>
      <c r="D2535" s="1" t="s">
        <v>56</v>
      </c>
      <c r="E2535" s="1" t="str">
        <f t="shared" si="158"/>
        <v>1945QCICI</v>
      </c>
      <c r="F2535" s="196">
        <v>0.12182999999999999</v>
      </c>
      <c r="G2535" s="196">
        <v>0.4264</v>
      </c>
      <c r="H2535" s="196">
        <v>0</v>
      </c>
      <c r="I2535" s="196">
        <v>2.4369999999999999E-2</v>
      </c>
      <c r="J2535" s="196">
        <v>0.1066</v>
      </c>
      <c r="K2535" s="196">
        <v>0</v>
      </c>
      <c r="L2535" s="196">
        <v>0</v>
      </c>
      <c r="M2535" s="196">
        <v>3.0499999999999998E-3</v>
      </c>
      <c r="N2535" s="196">
        <v>6.0899999999999999E-3</v>
      </c>
      <c r="O2535" s="196">
        <v>4.061E-2</v>
      </c>
      <c r="P2535" s="196">
        <v>5.0599999999998979E-3</v>
      </c>
      <c r="Q2535" s="196">
        <v>0</v>
      </c>
      <c r="R2535" s="196">
        <v>0</v>
      </c>
      <c r="S2535" s="196">
        <v>1.0199999999999999E-3</v>
      </c>
      <c r="T2535" s="196">
        <v>0</v>
      </c>
      <c r="U2535" s="196">
        <v>7.11E-3</v>
      </c>
      <c r="V2535" s="196">
        <v>8.1200000000000005E-3</v>
      </c>
      <c r="W2535" s="196">
        <v>8.1220000000000001E-2</v>
      </c>
      <c r="X2535" s="196">
        <v>6.0909999999999999E-2</v>
      </c>
      <c r="Y2535" s="197">
        <v>0.10152</v>
      </c>
      <c r="Z2535" s="196">
        <v>6.0899999999999999E-3</v>
      </c>
      <c r="AA2535" s="196">
        <v>0</v>
      </c>
      <c r="AB2535" s="196">
        <v>0</v>
      </c>
      <c r="AC2535" s="196">
        <v>0</v>
      </c>
      <c r="AD2535" s="196">
        <v>0</v>
      </c>
      <c r="AE2535" s="196">
        <v>0</v>
      </c>
      <c r="AF2535" s="272">
        <f t="shared" si="159"/>
        <v>1</v>
      </c>
      <c r="AG2535" s="196">
        <f t="shared" si="160"/>
        <v>0.26599</v>
      </c>
    </row>
    <row r="2536" spans="1:33" x14ac:dyDescent="0.25">
      <c r="A2536" s="1">
        <v>1945</v>
      </c>
      <c r="B2536" s="1" t="s">
        <v>19</v>
      </c>
      <c r="C2536" s="1" t="str">
        <f t="shared" si="157"/>
        <v>1945QC</v>
      </c>
      <c r="D2536" s="1" t="s">
        <v>58</v>
      </c>
      <c r="E2536" s="1" t="str">
        <f t="shared" si="158"/>
        <v>1945QCResidential</v>
      </c>
      <c r="F2536" s="196">
        <v>0.12182999999999999</v>
      </c>
      <c r="G2536" s="196">
        <v>0.4264</v>
      </c>
      <c r="H2536" s="196">
        <v>0</v>
      </c>
      <c r="I2536" s="196">
        <v>2.4369999999999999E-2</v>
      </c>
      <c r="J2536" s="196">
        <v>0.1066</v>
      </c>
      <c r="K2536" s="196">
        <v>0</v>
      </c>
      <c r="L2536" s="196">
        <v>0</v>
      </c>
      <c r="M2536" s="196">
        <v>3.0499999999999998E-3</v>
      </c>
      <c r="N2536" s="196">
        <v>6.0899999999999999E-3</v>
      </c>
      <c r="O2536" s="196">
        <v>4.061E-2</v>
      </c>
      <c r="P2536" s="196">
        <v>5.0599999999998979E-3</v>
      </c>
      <c r="Q2536" s="196">
        <v>0</v>
      </c>
      <c r="R2536" s="196">
        <v>0</v>
      </c>
      <c r="S2536" s="196">
        <v>1.0199999999999999E-3</v>
      </c>
      <c r="T2536" s="196">
        <v>0</v>
      </c>
      <c r="U2536" s="196">
        <v>7.11E-3</v>
      </c>
      <c r="V2536" s="196">
        <v>8.1200000000000005E-3</v>
      </c>
      <c r="W2536" s="196">
        <v>8.1220000000000001E-2</v>
      </c>
      <c r="X2536" s="196">
        <v>6.0909999999999999E-2</v>
      </c>
      <c r="Y2536" s="197">
        <v>0.10152</v>
      </c>
      <c r="Z2536" s="196">
        <v>6.0899999999999999E-3</v>
      </c>
      <c r="AA2536" s="196">
        <v>0</v>
      </c>
      <c r="AB2536" s="196">
        <v>0</v>
      </c>
      <c r="AC2536" s="196">
        <v>0</v>
      </c>
      <c r="AD2536" s="196">
        <v>0</v>
      </c>
      <c r="AE2536" s="196">
        <v>0</v>
      </c>
      <c r="AF2536" s="272">
        <f t="shared" si="159"/>
        <v>1</v>
      </c>
      <c r="AG2536" s="196">
        <f t="shared" si="160"/>
        <v>0.26599</v>
      </c>
    </row>
    <row r="2537" spans="1:33" x14ac:dyDescent="0.25">
      <c r="A2537" s="1">
        <v>1946</v>
      </c>
      <c r="B2537" s="1" t="s">
        <v>19</v>
      </c>
      <c r="C2537" s="1" t="str">
        <f t="shared" si="157"/>
        <v>1946QC</v>
      </c>
      <c r="D2537" s="1" t="s">
        <v>57</v>
      </c>
      <c r="E2537" s="1" t="str">
        <f t="shared" si="158"/>
        <v>1946QCC&amp;D</v>
      </c>
      <c r="F2537" s="274">
        <v>0</v>
      </c>
      <c r="G2537" s="274">
        <v>1.0829999999999999E-2</v>
      </c>
      <c r="H2537" s="274">
        <v>0</v>
      </c>
      <c r="I2537" s="274">
        <v>0.31966</v>
      </c>
      <c r="J2537" s="274">
        <v>0</v>
      </c>
      <c r="K2537" s="274">
        <v>0</v>
      </c>
      <c r="L2537" s="274">
        <v>0</v>
      </c>
      <c r="M2537" s="274">
        <v>0</v>
      </c>
      <c r="N2537" s="274">
        <v>0</v>
      </c>
      <c r="O2537" s="274">
        <v>0</v>
      </c>
      <c r="P2537" s="274">
        <v>0</v>
      </c>
      <c r="Q2537" s="274">
        <v>0</v>
      </c>
      <c r="R2537" s="274">
        <v>0</v>
      </c>
      <c r="S2537" s="274">
        <v>0</v>
      </c>
      <c r="T2537" s="274">
        <v>0.29006999999999999</v>
      </c>
      <c r="U2537" s="274">
        <v>0</v>
      </c>
      <c r="V2537" s="274">
        <v>0</v>
      </c>
      <c r="W2537" s="274">
        <v>4.0879999999999972E-2</v>
      </c>
      <c r="X2537" s="274">
        <v>0</v>
      </c>
      <c r="Y2537" s="274">
        <v>0</v>
      </c>
      <c r="Z2537" s="274">
        <v>0</v>
      </c>
      <c r="AA2537" s="274">
        <v>0</v>
      </c>
      <c r="AB2537" s="274">
        <v>0.15045</v>
      </c>
      <c r="AC2537" s="274">
        <v>7.0800000000000002E-2</v>
      </c>
      <c r="AD2537" s="274">
        <v>0.11731000000000003</v>
      </c>
      <c r="AE2537" s="274">
        <v>0</v>
      </c>
      <c r="AF2537" s="272">
        <f t="shared" si="159"/>
        <v>1</v>
      </c>
      <c r="AG2537" s="196">
        <f t="shared" si="160"/>
        <v>0.66950999999999994</v>
      </c>
    </row>
    <row r="2538" spans="1:33" x14ac:dyDescent="0.25">
      <c r="A2538" s="1">
        <v>1946</v>
      </c>
      <c r="B2538" s="1" t="s">
        <v>19</v>
      </c>
      <c r="C2538" s="1" t="str">
        <f t="shared" si="157"/>
        <v>1946QC</v>
      </c>
      <c r="D2538" s="1" t="s">
        <v>56</v>
      </c>
      <c r="E2538" s="1" t="str">
        <f t="shared" si="158"/>
        <v>1946QCICI</v>
      </c>
      <c r="F2538" s="196">
        <v>0.12182999999999999</v>
      </c>
      <c r="G2538" s="196">
        <v>0.4264</v>
      </c>
      <c r="H2538" s="196">
        <v>0</v>
      </c>
      <c r="I2538" s="196">
        <v>2.4369999999999999E-2</v>
      </c>
      <c r="J2538" s="196">
        <v>0.1066</v>
      </c>
      <c r="K2538" s="196">
        <v>0</v>
      </c>
      <c r="L2538" s="196">
        <v>0</v>
      </c>
      <c r="M2538" s="196">
        <v>3.0499999999999998E-3</v>
      </c>
      <c r="N2538" s="196">
        <v>6.0899999999999999E-3</v>
      </c>
      <c r="O2538" s="196">
        <v>4.061E-2</v>
      </c>
      <c r="P2538" s="196">
        <v>5.0599999999998979E-3</v>
      </c>
      <c r="Q2538" s="196">
        <v>0</v>
      </c>
      <c r="R2538" s="196">
        <v>0</v>
      </c>
      <c r="S2538" s="196">
        <v>1.0199999999999999E-3</v>
      </c>
      <c r="T2538" s="196">
        <v>0</v>
      </c>
      <c r="U2538" s="196">
        <v>7.11E-3</v>
      </c>
      <c r="V2538" s="196">
        <v>8.1200000000000005E-3</v>
      </c>
      <c r="W2538" s="196">
        <v>8.1220000000000001E-2</v>
      </c>
      <c r="X2538" s="196">
        <v>6.0909999999999999E-2</v>
      </c>
      <c r="Y2538" s="197">
        <v>0.10152</v>
      </c>
      <c r="Z2538" s="196">
        <v>6.0899999999999999E-3</v>
      </c>
      <c r="AA2538" s="196">
        <v>0</v>
      </c>
      <c r="AB2538" s="196">
        <v>0</v>
      </c>
      <c r="AC2538" s="196">
        <v>0</v>
      </c>
      <c r="AD2538" s="196">
        <v>0</v>
      </c>
      <c r="AE2538" s="196">
        <v>0</v>
      </c>
      <c r="AF2538" s="272">
        <f t="shared" si="159"/>
        <v>1</v>
      </c>
      <c r="AG2538" s="196">
        <f t="shared" si="160"/>
        <v>0.26599</v>
      </c>
    </row>
    <row r="2539" spans="1:33" x14ac:dyDescent="0.25">
      <c r="A2539" s="1">
        <v>1946</v>
      </c>
      <c r="B2539" s="1" t="s">
        <v>19</v>
      </c>
      <c r="C2539" s="1" t="str">
        <f t="shared" si="157"/>
        <v>1946QC</v>
      </c>
      <c r="D2539" s="1" t="s">
        <v>58</v>
      </c>
      <c r="E2539" s="1" t="str">
        <f t="shared" si="158"/>
        <v>1946QCResidential</v>
      </c>
      <c r="F2539" s="196">
        <v>0.12182999999999999</v>
      </c>
      <c r="G2539" s="196">
        <v>0.4264</v>
      </c>
      <c r="H2539" s="196">
        <v>0</v>
      </c>
      <c r="I2539" s="196">
        <v>2.4369999999999999E-2</v>
      </c>
      <c r="J2539" s="196">
        <v>0.1066</v>
      </c>
      <c r="K2539" s="196">
        <v>0</v>
      </c>
      <c r="L2539" s="196">
        <v>0</v>
      </c>
      <c r="M2539" s="196">
        <v>3.0499999999999998E-3</v>
      </c>
      <c r="N2539" s="196">
        <v>6.0899999999999999E-3</v>
      </c>
      <c r="O2539" s="196">
        <v>4.061E-2</v>
      </c>
      <c r="P2539" s="196">
        <v>5.0599999999998979E-3</v>
      </c>
      <c r="Q2539" s="196">
        <v>0</v>
      </c>
      <c r="R2539" s="196">
        <v>0</v>
      </c>
      <c r="S2539" s="196">
        <v>1.0199999999999999E-3</v>
      </c>
      <c r="T2539" s="196">
        <v>0</v>
      </c>
      <c r="U2539" s="196">
        <v>7.11E-3</v>
      </c>
      <c r="V2539" s="196">
        <v>8.1200000000000005E-3</v>
      </c>
      <c r="W2539" s="196">
        <v>8.1220000000000001E-2</v>
      </c>
      <c r="X2539" s="196">
        <v>6.0909999999999999E-2</v>
      </c>
      <c r="Y2539" s="197">
        <v>0.10152</v>
      </c>
      <c r="Z2539" s="196">
        <v>6.0899999999999999E-3</v>
      </c>
      <c r="AA2539" s="196">
        <v>0</v>
      </c>
      <c r="AB2539" s="196">
        <v>0</v>
      </c>
      <c r="AC2539" s="196">
        <v>0</v>
      </c>
      <c r="AD2539" s="196">
        <v>0</v>
      </c>
      <c r="AE2539" s="196">
        <v>0</v>
      </c>
      <c r="AF2539" s="272">
        <f t="shared" si="159"/>
        <v>1</v>
      </c>
      <c r="AG2539" s="196">
        <f t="shared" si="160"/>
        <v>0.26599</v>
      </c>
    </row>
    <row r="2540" spans="1:33" x14ac:dyDescent="0.25">
      <c r="A2540" s="1">
        <v>1947</v>
      </c>
      <c r="B2540" s="1" t="s">
        <v>19</v>
      </c>
      <c r="C2540" s="1" t="str">
        <f t="shared" si="157"/>
        <v>1947QC</v>
      </c>
      <c r="D2540" s="1" t="s">
        <v>57</v>
      </c>
      <c r="E2540" s="1" t="str">
        <f t="shared" si="158"/>
        <v>1947QCC&amp;D</v>
      </c>
      <c r="F2540" s="274">
        <v>0</v>
      </c>
      <c r="G2540" s="274">
        <v>1.0829999999999999E-2</v>
      </c>
      <c r="H2540" s="274">
        <v>0</v>
      </c>
      <c r="I2540" s="274">
        <v>0.31966</v>
      </c>
      <c r="J2540" s="274">
        <v>0</v>
      </c>
      <c r="K2540" s="274">
        <v>0</v>
      </c>
      <c r="L2540" s="274">
        <v>0</v>
      </c>
      <c r="M2540" s="274">
        <v>0</v>
      </c>
      <c r="N2540" s="274">
        <v>0</v>
      </c>
      <c r="O2540" s="274">
        <v>0</v>
      </c>
      <c r="P2540" s="274">
        <v>0</v>
      </c>
      <c r="Q2540" s="274">
        <v>0</v>
      </c>
      <c r="R2540" s="274">
        <v>0</v>
      </c>
      <c r="S2540" s="274">
        <v>0</v>
      </c>
      <c r="T2540" s="274">
        <v>0.29006999999999999</v>
      </c>
      <c r="U2540" s="274">
        <v>0</v>
      </c>
      <c r="V2540" s="274">
        <v>0</v>
      </c>
      <c r="W2540" s="274">
        <v>4.0879999999999972E-2</v>
      </c>
      <c r="X2540" s="274">
        <v>0</v>
      </c>
      <c r="Y2540" s="274">
        <v>0</v>
      </c>
      <c r="Z2540" s="274">
        <v>0</v>
      </c>
      <c r="AA2540" s="274">
        <v>0</v>
      </c>
      <c r="AB2540" s="274">
        <v>0.15045</v>
      </c>
      <c r="AC2540" s="274">
        <v>7.0800000000000002E-2</v>
      </c>
      <c r="AD2540" s="274">
        <v>0.11731000000000003</v>
      </c>
      <c r="AE2540" s="274">
        <v>0</v>
      </c>
      <c r="AF2540" s="272">
        <f t="shared" si="159"/>
        <v>1</v>
      </c>
      <c r="AG2540" s="196">
        <f t="shared" si="160"/>
        <v>0.66950999999999994</v>
      </c>
    </row>
    <row r="2541" spans="1:33" x14ac:dyDescent="0.25">
      <c r="A2541" s="1">
        <v>1947</v>
      </c>
      <c r="B2541" s="1" t="s">
        <v>19</v>
      </c>
      <c r="C2541" s="1" t="str">
        <f t="shared" si="157"/>
        <v>1947QC</v>
      </c>
      <c r="D2541" s="1" t="s">
        <v>56</v>
      </c>
      <c r="E2541" s="1" t="str">
        <f t="shared" si="158"/>
        <v>1947QCICI</v>
      </c>
      <c r="F2541" s="196">
        <v>0.12182999999999999</v>
      </c>
      <c r="G2541" s="196">
        <v>0.4264</v>
      </c>
      <c r="H2541" s="196">
        <v>0</v>
      </c>
      <c r="I2541" s="196">
        <v>2.4369999999999999E-2</v>
      </c>
      <c r="J2541" s="196">
        <v>0.1066</v>
      </c>
      <c r="K2541" s="196">
        <v>0</v>
      </c>
      <c r="L2541" s="196">
        <v>0</v>
      </c>
      <c r="M2541" s="196">
        <v>3.0499999999999998E-3</v>
      </c>
      <c r="N2541" s="196">
        <v>6.0899999999999999E-3</v>
      </c>
      <c r="O2541" s="196">
        <v>4.061E-2</v>
      </c>
      <c r="P2541" s="196">
        <v>5.0599999999998979E-3</v>
      </c>
      <c r="Q2541" s="196">
        <v>0</v>
      </c>
      <c r="R2541" s="196">
        <v>0</v>
      </c>
      <c r="S2541" s="196">
        <v>1.0199999999999999E-3</v>
      </c>
      <c r="T2541" s="196">
        <v>0</v>
      </c>
      <c r="U2541" s="196">
        <v>7.11E-3</v>
      </c>
      <c r="V2541" s="196">
        <v>8.1200000000000005E-3</v>
      </c>
      <c r="W2541" s="196">
        <v>8.1220000000000001E-2</v>
      </c>
      <c r="X2541" s="196">
        <v>6.0909999999999999E-2</v>
      </c>
      <c r="Y2541" s="197">
        <v>0.10152</v>
      </c>
      <c r="Z2541" s="196">
        <v>6.0899999999999999E-3</v>
      </c>
      <c r="AA2541" s="196">
        <v>0</v>
      </c>
      <c r="AB2541" s="196">
        <v>0</v>
      </c>
      <c r="AC2541" s="196">
        <v>0</v>
      </c>
      <c r="AD2541" s="196">
        <v>0</v>
      </c>
      <c r="AE2541" s="196">
        <v>0</v>
      </c>
      <c r="AF2541" s="272">
        <f t="shared" si="159"/>
        <v>1</v>
      </c>
      <c r="AG2541" s="196">
        <f t="shared" si="160"/>
        <v>0.26599</v>
      </c>
    </row>
    <row r="2542" spans="1:33" x14ac:dyDescent="0.25">
      <c r="A2542" s="1">
        <v>1947</v>
      </c>
      <c r="B2542" s="1" t="s">
        <v>19</v>
      </c>
      <c r="C2542" s="1" t="str">
        <f t="shared" si="157"/>
        <v>1947QC</v>
      </c>
      <c r="D2542" s="1" t="s">
        <v>58</v>
      </c>
      <c r="E2542" s="1" t="str">
        <f t="shared" si="158"/>
        <v>1947QCResidential</v>
      </c>
      <c r="F2542" s="196">
        <v>0.12182999999999999</v>
      </c>
      <c r="G2542" s="196">
        <v>0.4264</v>
      </c>
      <c r="H2542" s="196">
        <v>0</v>
      </c>
      <c r="I2542" s="196">
        <v>2.4369999999999999E-2</v>
      </c>
      <c r="J2542" s="196">
        <v>0.1066</v>
      </c>
      <c r="K2542" s="196">
        <v>0</v>
      </c>
      <c r="L2542" s="196">
        <v>0</v>
      </c>
      <c r="M2542" s="196">
        <v>3.0499999999999998E-3</v>
      </c>
      <c r="N2542" s="196">
        <v>6.0899999999999999E-3</v>
      </c>
      <c r="O2542" s="196">
        <v>4.061E-2</v>
      </c>
      <c r="P2542" s="196">
        <v>5.0599999999998979E-3</v>
      </c>
      <c r="Q2542" s="196">
        <v>0</v>
      </c>
      <c r="R2542" s="196">
        <v>0</v>
      </c>
      <c r="S2542" s="196">
        <v>1.0199999999999999E-3</v>
      </c>
      <c r="T2542" s="196">
        <v>0</v>
      </c>
      <c r="U2542" s="196">
        <v>7.11E-3</v>
      </c>
      <c r="V2542" s="196">
        <v>8.1200000000000005E-3</v>
      </c>
      <c r="W2542" s="196">
        <v>8.1220000000000001E-2</v>
      </c>
      <c r="X2542" s="196">
        <v>6.0909999999999999E-2</v>
      </c>
      <c r="Y2542" s="197">
        <v>0.10152</v>
      </c>
      <c r="Z2542" s="196">
        <v>6.0899999999999999E-3</v>
      </c>
      <c r="AA2542" s="196">
        <v>0</v>
      </c>
      <c r="AB2542" s="196">
        <v>0</v>
      </c>
      <c r="AC2542" s="196">
        <v>0</v>
      </c>
      <c r="AD2542" s="196">
        <v>0</v>
      </c>
      <c r="AE2542" s="196">
        <v>0</v>
      </c>
      <c r="AF2542" s="272">
        <f t="shared" si="159"/>
        <v>1</v>
      </c>
      <c r="AG2542" s="196">
        <f t="shared" si="160"/>
        <v>0.26599</v>
      </c>
    </row>
    <row r="2543" spans="1:33" x14ac:dyDescent="0.25">
      <c r="A2543" s="1">
        <v>1948</v>
      </c>
      <c r="B2543" s="1" t="s">
        <v>19</v>
      </c>
      <c r="C2543" s="1" t="str">
        <f t="shared" si="157"/>
        <v>1948QC</v>
      </c>
      <c r="D2543" s="1" t="s">
        <v>57</v>
      </c>
      <c r="E2543" s="1" t="str">
        <f t="shared" si="158"/>
        <v>1948QCC&amp;D</v>
      </c>
      <c r="F2543" s="274">
        <v>0</v>
      </c>
      <c r="G2543" s="274">
        <v>1.0829999999999999E-2</v>
      </c>
      <c r="H2543" s="274">
        <v>0</v>
      </c>
      <c r="I2543" s="274">
        <v>0.31966</v>
      </c>
      <c r="J2543" s="274">
        <v>0</v>
      </c>
      <c r="K2543" s="274">
        <v>0</v>
      </c>
      <c r="L2543" s="274">
        <v>0</v>
      </c>
      <c r="M2543" s="274">
        <v>0</v>
      </c>
      <c r="N2543" s="274">
        <v>0</v>
      </c>
      <c r="O2543" s="274">
        <v>0</v>
      </c>
      <c r="P2543" s="274">
        <v>0</v>
      </c>
      <c r="Q2543" s="274">
        <v>0</v>
      </c>
      <c r="R2543" s="274">
        <v>0</v>
      </c>
      <c r="S2543" s="274">
        <v>0</v>
      </c>
      <c r="T2543" s="274">
        <v>0.29006999999999999</v>
      </c>
      <c r="U2543" s="274">
        <v>0</v>
      </c>
      <c r="V2543" s="274">
        <v>0</v>
      </c>
      <c r="W2543" s="274">
        <v>4.0879999999999972E-2</v>
      </c>
      <c r="X2543" s="274">
        <v>0</v>
      </c>
      <c r="Y2543" s="274">
        <v>0</v>
      </c>
      <c r="Z2543" s="274">
        <v>0</v>
      </c>
      <c r="AA2543" s="274">
        <v>0</v>
      </c>
      <c r="AB2543" s="274">
        <v>0.15045</v>
      </c>
      <c r="AC2543" s="274">
        <v>7.0800000000000002E-2</v>
      </c>
      <c r="AD2543" s="274">
        <v>0.11731000000000003</v>
      </c>
      <c r="AE2543" s="274">
        <v>0</v>
      </c>
      <c r="AF2543" s="272">
        <f t="shared" si="159"/>
        <v>1</v>
      </c>
      <c r="AG2543" s="196">
        <f t="shared" si="160"/>
        <v>0.66950999999999994</v>
      </c>
    </row>
    <row r="2544" spans="1:33" x14ac:dyDescent="0.25">
      <c r="A2544" s="1">
        <v>1948</v>
      </c>
      <c r="B2544" s="1" t="s">
        <v>19</v>
      </c>
      <c r="C2544" s="1" t="str">
        <f t="shared" si="157"/>
        <v>1948QC</v>
      </c>
      <c r="D2544" s="1" t="s">
        <v>56</v>
      </c>
      <c r="E2544" s="1" t="str">
        <f t="shared" si="158"/>
        <v>1948QCICI</v>
      </c>
      <c r="F2544" s="196">
        <v>0.12182999999999999</v>
      </c>
      <c r="G2544" s="196">
        <v>0.4264</v>
      </c>
      <c r="H2544" s="196">
        <v>0</v>
      </c>
      <c r="I2544" s="196">
        <v>2.4369999999999999E-2</v>
      </c>
      <c r="J2544" s="196">
        <v>0.1066</v>
      </c>
      <c r="K2544" s="196">
        <v>0</v>
      </c>
      <c r="L2544" s="196">
        <v>0</v>
      </c>
      <c r="M2544" s="196">
        <v>3.0499999999999998E-3</v>
      </c>
      <c r="N2544" s="196">
        <v>6.0899999999999999E-3</v>
      </c>
      <c r="O2544" s="196">
        <v>4.061E-2</v>
      </c>
      <c r="P2544" s="196">
        <v>5.0599999999998979E-3</v>
      </c>
      <c r="Q2544" s="196">
        <v>0</v>
      </c>
      <c r="R2544" s="196">
        <v>0</v>
      </c>
      <c r="S2544" s="196">
        <v>1.0199999999999999E-3</v>
      </c>
      <c r="T2544" s="196">
        <v>0</v>
      </c>
      <c r="U2544" s="196">
        <v>7.11E-3</v>
      </c>
      <c r="V2544" s="196">
        <v>8.1200000000000005E-3</v>
      </c>
      <c r="W2544" s="196">
        <v>8.1220000000000001E-2</v>
      </c>
      <c r="X2544" s="196">
        <v>6.0909999999999999E-2</v>
      </c>
      <c r="Y2544" s="197">
        <v>0.10152</v>
      </c>
      <c r="Z2544" s="196">
        <v>6.0899999999999999E-3</v>
      </c>
      <c r="AA2544" s="196">
        <v>0</v>
      </c>
      <c r="AB2544" s="196">
        <v>0</v>
      </c>
      <c r="AC2544" s="196">
        <v>0</v>
      </c>
      <c r="AD2544" s="196">
        <v>0</v>
      </c>
      <c r="AE2544" s="196">
        <v>0</v>
      </c>
      <c r="AF2544" s="272">
        <f t="shared" si="159"/>
        <v>1</v>
      </c>
      <c r="AG2544" s="196">
        <f t="shared" si="160"/>
        <v>0.26599</v>
      </c>
    </row>
    <row r="2545" spans="1:33" x14ac:dyDescent="0.25">
      <c r="A2545" s="1">
        <v>1948</v>
      </c>
      <c r="B2545" s="1" t="s">
        <v>19</v>
      </c>
      <c r="C2545" s="1" t="str">
        <f t="shared" si="157"/>
        <v>1948QC</v>
      </c>
      <c r="D2545" s="1" t="s">
        <v>58</v>
      </c>
      <c r="E2545" s="1" t="str">
        <f t="shared" si="158"/>
        <v>1948QCResidential</v>
      </c>
      <c r="F2545" s="196">
        <v>0.12182999999999999</v>
      </c>
      <c r="G2545" s="196">
        <v>0.4264</v>
      </c>
      <c r="H2545" s="196">
        <v>0</v>
      </c>
      <c r="I2545" s="196">
        <v>2.4369999999999999E-2</v>
      </c>
      <c r="J2545" s="196">
        <v>0.1066</v>
      </c>
      <c r="K2545" s="196">
        <v>0</v>
      </c>
      <c r="L2545" s="196">
        <v>0</v>
      </c>
      <c r="M2545" s="196">
        <v>3.0499999999999998E-3</v>
      </c>
      <c r="N2545" s="196">
        <v>6.0899999999999999E-3</v>
      </c>
      <c r="O2545" s="196">
        <v>4.061E-2</v>
      </c>
      <c r="P2545" s="196">
        <v>5.0599999999998979E-3</v>
      </c>
      <c r="Q2545" s="196">
        <v>0</v>
      </c>
      <c r="R2545" s="196">
        <v>0</v>
      </c>
      <c r="S2545" s="196">
        <v>1.0199999999999999E-3</v>
      </c>
      <c r="T2545" s="196">
        <v>0</v>
      </c>
      <c r="U2545" s="196">
        <v>7.11E-3</v>
      </c>
      <c r="V2545" s="196">
        <v>8.1200000000000005E-3</v>
      </c>
      <c r="W2545" s="196">
        <v>8.1220000000000001E-2</v>
      </c>
      <c r="X2545" s="196">
        <v>6.0909999999999999E-2</v>
      </c>
      <c r="Y2545" s="197">
        <v>0.10152</v>
      </c>
      <c r="Z2545" s="196">
        <v>6.0899999999999999E-3</v>
      </c>
      <c r="AA2545" s="196">
        <v>0</v>
      </c>
      <c r="AB2545" s="196">
        <v>0</v>
      </c>
      <c r="AC2545" s="196">
        <v>0</v>
      </c>
      <c r="AD2545" s="196">
        <v>0</v>
      </c>
      <c r="AE2545" s="196">
        <v>0</v>
      </c>
      <c r="AF2545" s="272">
        <f t="shared" si="159"/>
        <v>1</v>
      </c>
      <c r="AG2545" s="196">
        <f t="shared" si="160"/>
        <v>0.26599</v>
      </c>
    </row>
    <row r="2546" spans="1:33" x14ac:dyDescent="0.25">
      <c r="A2546" s="1">
        <v>1949</v>
      </c>
      <c r="B2546" s="1" t="s">
        <v>19</v>
      </c>
      <c r="C2546" s="1" t="str">
        <f t="shared" si="157"/>
        <v>1949QC</v>
      </c>
      <c r="D2546" s="1" t="s">
        <v>57</v>
      </c>
      <c r="E2546" s="1" t="str">
        <f t="shared" si="158"/>
        <v>1949QCC&amp;D</v>
      </c>
      <c r="F2546" s="274">
        <v>0</v>
      </c>
      <c r="G2546" s="274">
        <v>1.0829999999999999E-2</v>
      </c>
      <c r="H2546" s="274">
        <v>0</v>
      </c>
      <c r="I2546" s="274">
        <v>0.31966</v>
      </c>
      <c r="J2546" s="274">
        <v>0</v>
      </c>
      <c r="K2546" s="274">
        <v>0</v>
      </c>
      <c r="L2546" s="274">
        <v>0</v>
      </c>
      <c r="M2546" s="274">
        <v>0</v>
      </c>
      <c r="N2546" s="274">
        <v>0</v>
      </c>
      <c r="O2546" s="274">
        <v>0</v>
      </c>
      <c r="P2546" s="274">
        <v>0</v>
      </c>
      <c r="Q2546" s="274">
        <v>0</v>
      </c>
      <c r="R2546" s="274">
        <v>0</v>
      </c>
      <c r="S2546" s="274">
        <v>0</v>
      </c>
      <c r="T2546" s="274">
        <v>0.29006999999999999</v>
      </c>
      <c r="U2546" s="274">
        <v>0</v>
      </c>
      <c r="V2546" s="274">
        <v>0</v>
      </c>
      <c r="W2546" s="274">
        <v>4.0879999999999972E-2</v>
      </c>
      <c r="X2546" s="274">
        <v>0</v>
      </c>
      <c r="Y2546" s="274">
        <v>0</v>
      </c>
      <c r="Z2546" s="274">
        <v>0</v>
      </c>
      <c r="AA2546" s="274">
        <v>0</v>
      </c>
      <c r="AB2546" s="274">
        <v>0.15045</v>
      </c>
      <c r="AC2546" s="274">
        <v>7.0800000000000002E-2</v>
      </c>
      <c r="AD2546" s="274">
        <v>0.11731000000000003</v>
      </c>
      <c r="AE2546" s="274">
        <v>0</v>
      </c>
      <c r="AF2546" s="272">
        <f t="shared" si="159"/>
        <v>1</v>
      </c>
      <c r="AG2546" s="196">
        <f t="shared" si="160"/>
        <v>0.66950999999999994</v>
      </c>
    </row>
    <row r="2547" spans="1:33" x14ac:dyDescent="0.25">
      <c r="A2547" s="1">
        <v>1949</v>
      </c>
      <c r="B2547" s="1" t="s">
        <v>19</v>
      </c>
      <c r="C2547" s="1" t="str">
        <f t="shared" si="157"/>
        <v>1949QC</v>
      </c>
      <c r="D2547" s="1" t="s">
        <v>56</v>
      </c>
      <c r="E2547" s="1" t="str">
        <f t="shared" si="158"/>
        <v>1949QCICI</v>
      </c>
      <c r="F2547" s="196">
        <v>0.12182999999999999</v>
      </c>
      <c r="G2547" s="196">
        <v>0.4264</v>
      </c>
      <c r="H2547" s="196">
        <v>0</v>
      </c>
      <c r="I2547" s="196">
        <v>2.4369999999999999E-2</v>
      </c>
      <c r="J2547" s="196">
        <v>0.1066</v>
      </c>
      <c r="K2547" s="196">
        <v>0</v>
      </c>
      <c r="L2547" s="196">
        <v>0</v>
      </c>
      <c r="M2547" s="196">
        <v>3.0499999999999998E-3</v>
      </c>
      <c r="N2547" s="196">
        <v>6.0899999999999999E-3</v>
      </c>
      <c r="O2547" s="196">
        <v>4.061E-2</v>
      </c>
      <c r="P2547" s="196">
        <v>5.0599999999998979E-3</v>
      </c>
      <c r="Q2547" s="196">
        <v>0</v>
      </c>
      <c r="R2547" s="196">
        <v>0</v>
      </c>
      <c r="S2547" s="196">
        <v>1.0199999999999999E-3</v>
      </c>
      <c r="T2547" s="196">
        <v>0</v>
      </c>
      <c r="U2547" s="196">
        <v>7.11E-3</v>
      </c>
      <c r="V2547" s="196">
        <v>8.1200000000000005E-3</v>
      </c>
      <c r="W2547" s="196">
        <v>8.1220000000000001E-2</v>
      </c>
      <c r="X2547" s="196">
        <v>6.0909999999999999E-2</v>
      </c>
      <c r="Y2547" s="197">
        <v>0.10152</v>
      </c>
      <c r="Z2547" s="196">
        <v>6.0899999999999999E-3</v>
      </c>
      <c r="AA2547" s="196">
        <v>0</v>
      </c>
      <c r="AB2547" s="196">
        <v>0</v>
      </c>
      <c r="AC2547" s="196">
        <v>0</v>
      </c>
      <c r="AD2547" s="196">
        <v>0</v>
      </c>
      <c r="AE2547" s="196">
        <v>0</v>
      </c>
      <c r="AF2547" s="272">
        <f t="shared" si="159"/>
        <v>1</v>
      </c>
      <c r="AG2547" s="196">
        <f t="shared" si="160"/>
        <v>0.26599</v>
      </c>
    </row>
    <row r="2548" spans="1:33" x14ac:dyDescent="0.25">
      <c r="A2548" s="1">
        <v>1949</v>
      </c>
      <c r="B2548" s="1" t="s">
        <v>19</v>
      </c>
      <c r="C2548" s="1" t="str">
        <f t="shared" si="157"/>
        <v>1949QC</v>
      </c>
      <c r="D2548" s="1" t="s">
        <v>58</v>
      </c>
      <c r="E2548" s="1" t="str">
        <f t="shared" si="158"/>
        <v>1949QCResidential</v>
      </c>
      <c r="F2548" s="196">
        <v>0.12182999999999999</v>
      </c>
      <c r="G2548" s="196">
        <v>0.4264</v>
      </c>
      <c r="H2548" s="196">
        <v>0</v>
      </c>
      <c r="I2548" s="196">
        <v>2.4369999999999999E-2</v>
      </c>
      <c r="J2548" s="196">
        <v>0.1066</v>
      </c>
      <c r="K2548" s="196">
        <v>0</v>
      </c>
      <c r="L2548" s="196">
        <v>0</v>
      </c>
      <c r="M2548" s="196">
        <v>3.0499999999999998E-3</v>
      </c>
      <c r="N2548" s="196">
        <v>6.0899999999999999E-3</v>
      </c>
      <c r="O2548" s="196">
        <v>4.061E-2</v>
      </c>
      <c r="P2548" s="196">
        <v>5.0599999999998979E-3</v>
      </c>
      <c r="Q2548" s="196">
        <v>0</v>
      </c>
      <c r="R2548" s="196">
        <v>0</v>
      </c>
      <c r="S2548" s="196">
        <v>1.0199999999999999E-3</v>
      </c>
      <c r="T2548" s="196">
        <v>0</v>
      </c>
      <c r="U2548" s="196">
        <v>7.11E-3</v>
      </c>
      <c r="V2548" s="196">
        <v>8.1200000000000005E-3</v>
      </c>
      <c r="W2548" s="196">
        <v>8.1220000000000001E-2</v>
      </c>
      <c r="X2548" s="196">
        <v>6.0909999999999999E-2</v>
      </c>
      <c r="Y2548" s="197">
        <v>0.10152</v>
      </c>
      <c r="Z2548" s="196">
        <v>6.0899999999999999E-3</v>
      </c>
      <c r="AA2548" s="196">
        <v>0</v>
      </c>
      <c r="AB2548" s="196">
        <v>0</v>
      </c>
      <c r="AC2548" s="196">
        <v>0</v>
      </c>
      <c r="AD2548" s="196">
        <v>0</v>
      </c>
      <c r="AE2548" s="196">
        <v>0</v>
      </c>
      <c r="AF2548" s="272">
        <f t="shared" si="159"/>
        <v>1</v>
      </c>
      <c r="AG2548" s="196">
        <f t="shared" si="160"/>
        <v>0.26599</v>
      </c>
    </row>
    <row r="2549" spans="1:33" x14ac:dyDescent="0.25">
      <c r="A2549" s="1">
        <v>1950</v>
      </c>
      <c r="B2549" s="1" t="s">
        <v>19</v>
      </c>
      <c r="C2549" s="1" t="str">
        <f t="shared" si="157"/>
        <v>1950QC</v>
      </c>
      <c r="D2549" s="1" t="s">
        <v>57</v>
      </c>
      <c r="E2549" s="1" t="str">
        <f t="shared" si="158"/>
        <v>1950QCC&amp;D</v>
      </c>
      <c r="F2549" s="274">
        <v>0</v>
      </c>
      <c r="G2549" s="274">
        <v>1.0829999999999999E-2</v>
      </c>
      <c r="H2549" s="274">
        <v>0</v>
      </c>
      <c r="I2549" s="274">
        <v>0.31966</v>
      </c>
      <c r="J2549" s="274">
        <v>0</v>
      </c>
      <c r="K2549" s="274">
        <v>0</v>
      </c>
      <c r="L2549" s="274">
        <v>0</v>
      </c>
      <c r="M2549" s="274">
        <v>0</v>
      </c>
      <c r="N2549" s="274">
        <v>0</v>
      </c>
      <c r="O2549" s="274">
        <v>0</v>
      </c>
      <c r="P2549" s="274">
        <v>0</v>
      </c>
      <c r="Q2549" s="274">
        <v>0</v>
      </c>
      <c r="R2549" s="274">
        <v>0</v>
      </c>
      <c r="S2549" s="274">
        <v>0</v>
      </c>
      <c r="T2549" s="274">
        <v>0.29006999999999999</v>
      </c>
      <c r="U2549" s="274">
        <v>0</v>
      </c>
      <c r="V2549" s="274">
        <v>0</v>
      </c>
      <c r="W2549" s="274">
        <v>4.0879999999999972E-2</v>
      </c>
      <c r="X2549" s="274">
        <v>0</v>
      </c>
      <c r="Y2549" s="274">
        <v>0</v>
      </c>
      <c r="Z2549" s="274">
        <v>0</v>
      </c>
      <c r="AA2549" s="274">
        <v>0</v>
      </c>
      <c r="AB2549" s="274">
        <v>0.15045</v>
      </c>
      <c r="AC2549" s="274">
        <v>7.0800000000000002E-2</v>
      </c>
      <c r="AD2549" s="274">
        <v>0.11731000000000003</v>
      </c>
      <c r="AE2549" s="274">
        <v>0</v>
      </c>
      <c r="AF2549" s="272">
        <f t="shared" si="159"/>
        <v>1</v>
      </c>
      <c r="AG2549" s="196">
        <f t="shared" si="160"/>
        <v>0.66950999999999994</v>
      </c>
    </row>
    <row r="2550" spans="1:33" x14ac:dyDescent="0.25">
      <c r="A2550" s="1">
        <v>1950</v>
      </c>
      <c r="B2550" s="1" t="s">
        <v>19</v>
      </c>
      <c r="C2550" s="1" t="str">
        <f t="shared" si="157"/>
        <v>1950QC</v>
      </c>
      <c r="D2550" s="1" t="s">
        <v>56</v>
      </c>
      <c r="E2550" s="1" t="str">
        <f t="shared" si="158"/>
        <v>1950QCICI</v>
      </c>
      <c r="F2550" s="196">
        <v>0.12182999999999999</v>
      </c>
      <c r="G2550" s="196">
        <v>0.4264</v>
      </c>
      <c r="H2550" s="196">
        <v>0</v>
      </c>
      <c r="I2550" s="196">
        <v>2.4369999999999999E-2</v>
      </c>
      <c r="J2550" s="196">
        <v>0.1066</v>
      </c>
      <c r="K2550" s="196">
        <v>0</v>
      </c>
      <c r="L2550" s="196">
        <v>0</v>
      </c>
      <c r="M2550" s="196">
        <v>3.0499999999999998E-3</v>
      </c>
      <c r="N2550" s="196">
        <v>6.0899999999999999E-3</v>
      </c>
      <c r="O2550" s="196">
        <v>4.061E-2</v>
      </c>
      <c r="P2550" s="196">
        <v>5.0599999999998979E-3</v>
      </c>
      <c r="Q2550" s="196">
        <v>0</v>
      </c>
      <c r="R2550" s="196">
        <v>0</v>
      </c>
      <c r="S2550" s="196">
        <v>1.0199999999999999E-3</v>
      </c>
      <c r="T2550" s="196">
        <v>0</v>
      </c>
      <c r="U2550" s="196">
        <v>7.11E-3</v>
      </c>
      <c r="V2550" s="196">
        <v>8.1200000000000005E-3</v>
      </c>
      <c r="W2550" s="196">
        <v>8.1220000000000001E-2</v>
      </c>
      <c r="X2550" s="196">
        <v>6.0909999999999999E-2</v>
      </c>
      <c r="Y2550" s="197">
        <v>0.10152</v>
      </c>
      <c r="Z2550" s="196">
        <v>6.0899999999999999E-3</v>
      </c>
      <c r="AA2550" s="196">
        <v>0</v>
      </c>
      <c r="AB2550" s="196">
        <v>0</v>
      </c>
      <c r="AC2550" s="196">
        <v>0</v>
      </c>
      <c r="AD2550" s="196">
        <v>0</v>
      </c>
      <c r="AE2550" s="196">
        <v>0</v>
      </c>
      <c r="AF2550" s="272">
        <f t="shared" si="159"/>
        <v>1</v>
      </c>
      <c r="AG2550" s="196">
        <f t="shared" si="160"/>
        <v>0.26599</v>
      </c>
    </row>
    <row r="2551" spans="1:33" x14ac:dyDescent="0.25">
      <c r="A2551" s="1">
        <v>1950</v>
      </c>
      <c r="B2551" s="1" t="s">
        <v>19</v>
      </c>
      <c r="C2551" s="1" t="str">
        <f t="shared" si="157"/>
        <v>1950QC</v>
      </c>
      <c r="D2551" s="1" t="s">
        <v>58</v>
      </c>
      <c r="E2551" s="1" t="str">
        <f t="shared" si="158"/>
        <v>1950QCResidential</v>
      </c>
      <c r="F2551" s="196">
        <v>0.12182999999999999</v>
      </c>
      <c r="G2551" s="196">
        <v>0.4264</v>
      </c>
      <c r="H2551" s="196">
        <v>0</v>
      </c>
      <c r="I2551" s="196">
        <v>2.4369999999999999E-2</v>
      </c>
      <c r="J2551" s="196">
        <v>0.1066</v>
      </c>
      <c r="K2551" s="196">
        <v>0</v>
      </c>
      <c r="L2551" s="196">
        <v>0</v>
      </c>
      <c r="M2551" s="196">
        <v>3.0499999999999998E-3</v>
      </c>
      <c r="N2551" s="196">
        <v>6.0899999999999999E-3</v>
      </c>
      <c r="O2551" s="196">
        <v>4.061E-2</v>
      </c>
      <c r="P2551" s="196">
        <v>5.0599999999998979E-3</v>
      </c>
      <c r="Q2551" s="196">
        <v>0</v>
      </c>
      <c r="R2551" s="196">
        <v>0</v>
      </c>
      <c r="S2551" s="196">
        <v>1.0199999999999999E-3</v>
      </c>
      <c r="T2551" s="196">
        <v>0</v>
      </c>
      <c r="U2551" s="196">
        <v>7.11E-3</v>
      </c>
      <c r="V2551" s="196">
        <v>8.1200000000000005E-3</v>
      </c>
      <c r="W2551" s="196">
        <v>8.1220000000000001E-2</v>
      </c>
      <c r="X2551" s="196">
        <v>6.0909999999999999E-2</v>
      </c>
      <c r="Y2551" s="197">
        <v>0.10152</v>
      </c>
      <c r="Z2551" s="196">
        <v>6.0899999999999999E-3</v>
      </c>
      <c r="AA2551" s="196">
        <v>0</v>
      </c>
      <c r="AB2551" s="196">
        <v>0</v>
      </c>
      <c r="AC2551" s="196">
        <v>0</v>
      </c>
      <c r="AD2551" s="196">
        <v>0</v>
      </c>
      <c r="AE2551" s="196">
        <v>0</v>
      </c>
      <c r="AF2551" s="272">
        <f t="shared" si="159"/>
        <v>1</v>
      </c>
      <c r="AG2551" s="196">
        <f t="shared" si="160"/>
        <v>0.26599</v>
      </c>
    </row>
    <row r="2552" spans="1:33" x14ac:dyDescent="0.25">
      <c r="A2552" s="1">
        <v>1951</v>
      </c>
      <c r="B2552" s="1" t="s">
        <v>19</v>
      </c>
      <c r="C2552" s="1" t="str">
        <f t="shared" si="157"/>
        <v>1951QC</v>
      </c>
      <c r="D2552" s="1" t="s">
        <v>57</v>
      </c>
      <c r="E2552" s="1" t="str">
        <f t="shared" si="158"/>
        <v>1951QCC&amp;D</v>
      </c>
      <c r="F2552" s="274">
        <v>0</v>
      </c>
      <c r="G2552" s="274">
        <v>1.0829999999999999E-2</v>
      </c>
      <c r="H2552" s="274">
        <v>0</v>
      </c>
      <c r="I2552" s="274">
        <v>0.31966</v>
      </c>
      <c r="J2552" s="274">
        <v>0</v>
      </c>
      <c r="K2552" s="274">
        <v>0</v>
      </c>
      <c r="L2552" s="274">
        <v>0</v>
      </c>
      <c r="M2552" s="274">
        <v>0</v>
      </c>
      <c r="N2552" s="274">
        <v>0</v>
      </c>
      <c r="O2552" s="274">
        <v>0</v>
      </c>
      <c r="P2552" s="274">
        <v>0</v>
      </c>
      <c r="Q2552" s="274">
        <v>0</v>
      </c>
      <c r="R2552" s="274">
        <v>0</v>
      </c>
      <c r="S2552" s="274">
        <v>0</v>
      </c>
      <c r="T2552" s="274">
        <v>0.29006999999999999</v>
      </c>
      <c r="U2552" s="274">
        <v>0</v>
      </c>
      <c r="V2552" s="274">
        <v>0</v>
      </c>
      <c r="W2552" s="274">
        <v>4.0879999999999972E-2</v>
      </c>
      <c r="X2552" s="274">
        <v>0</v>
      </c>
      <c r="Y2552" s="274">
        <v>0</v>
      </c>
      <c r="Z2552" s="274">
        <v>0</v>
      </c>
      <c r="AA2552" s="274">
        <v>0</v>
      </c>
      <c r="AB2552" s="274">
        <v>0.15045</v>
      </c>
      <c r="AC2552" s="274">
        <v>7.0800000000000002E-2</v>
      </c>
      <c r="AD2552" s="274">
        <v>0.11731000000000003</v>
      </c>
      <c r="AE2552" s="274">
        <v>0</v>
      </c>
      <c r="AF2552" s="272">
        <f t="shared" si="159"/>
        <v>1</v>
      </c>
      <c r="AG2552" s="196">
        <f t="shared" si="160"/>
        <v>0.66950999999999994</v>
      </c>
    </row>
    <row r="2553" spans="1:33" x14ac:dyDescent="0.25">
      <c r="A2553" s="1">
        <v>1951</v>
      </c>
      <c r="B2553" s="1" t="s">
        <v>19</v>
      </c>
      <c r="C2553" s="1" t="str">
        <f t="shared" si="157"/>
        <v>1951QC</v>
      </c>
      <c r="D2553" s="1" t="s">
        <v>56</v>
      </c>
      <c r="E2553" s="1" t="str">
        <f t="shared" si="158"/>
        <v>1951QCICI</v>
      </c>
      <c r="F2553" s="196">
        <v>0.12182999999999999</v>
      </c>
      <c r="G2553" s="196">
        <v>0.4264</v>
      </c>
      <c r="H2553" s="196">
        <v>0</v>
      </c>
      <c r="I2553" s="196">
        <v>2.4369999999999999E-2</v>
      </c>
      <c r="J2553" s="196">
        <v>0.1066</v>
      </c>
      <c r="K2553" s="196">
        <v>0</v>
      </c>
      <c r="L2553" s="196">
        <v>0</v>
      </c>
      <c r="M2553" s="196">
        <v>3.0499999999999998E-3</v>
      </c>
      <c r="N2553" s="196">
        <v>6.0899999999999999E-3</v>
      </c>
      <c r="O2553" s="196">
        <v>4.061E-2</v>
      </c>
      <c r="P2553" s="196">
        <v>5.0599999999998979E-3</v>
      </c>
      <c r="Q2553" s="196">
        <v>0</v>
      </c>
      <c r="R2553" s="196">
        <v>0</v>
      </c>
      <c r="S2553" s="196">
        <v>1.0199999999999999E-3</v>
      </c>
      <c r="T2553" s="196">
        <v>0</v>
      </c>
      <c r="U2553" s="196">
        <v>7.11E-3</v>
      </c>
      <c r="V2553" s="196">
        <v>8.1200000000000005E-3</v>
      </c>
      <c r="W2553" s="196">
        <v>8.1220000000000001E-2</v>
      </c>
      <c r="X2553" s="196">
        <v>6.0909999999999999E-2</v>
      </c>
      <c r="Y2553" s="197">
        <v>0.10152</v>
      </c>
      <c r="Z2553" s="196">
        <v>6.0899999999999999E-3</v>
      </c>
      <c r="AA2553" s="196">
        <v>0</v>
      </c>
      <c r="AB2553" s="196">
        <v>0</v>
      </c>
      <c r="AC2553" s="196">
        <v>0</v>
      </c>
      <c r="AD2553" s="196">
        <v>0</v>
      </c>
      <c r="AE2553" s="196">
        <v>0</v>
      </c>
      <c r="AF2553" s="272">
        <f t="shared" si="159"/>
        <v>1</v>
      </c>
      <c r="AG2553" s="196">
        <f t="shared" si="160"/>
        <v>0.26599</v>
      </c>
    </row>
    <row r="2554" spans="1:33" x14ac:dyDescent="0.25">
      <c r="A2554" s="1">
        <v>1951</v>
      </c>
      <c r="B2554" s="1" t="s">
        <v>19</v>
      </c>
      <c r="C2554" s="1" t="str">
        <f t="shared" si="157"/>
        <v>1951QC</v>
      </c>
      <c r="D2554" s="1" t="s">
        <v>58</v>
      </c>
      <c r="E2554" s="1" t="str">
        <f t="shared" si="158"/>
        <v>1951QCResidential</v>
      </c>
      <c r="F2554" s="196">
        <v>0.12182999999999999</v>
      </c>
      <c r="G2554" s="196">
        <v>0.4264</v>
      </c>
      <c r="H2554" s="196">
        <v>0</v>
      </c>
      <c r="I2554" s="196">
        <v>2.4369999999999999E-2</v>
      </c>
      <c r="J2554" s="196">
        <v>0.1066</v>
      </c>
      <c r="K2554" s="196">
        <v>0</v>
      </c>
      <c r="L2554" s="196">
        <v>0</v>
      </c>
      <c r="M2554" s="196">
        <v>3.0499999999999998E-3</v>
      </c>
      <c r="N2554" s="196">
        <v>6.0899999999999999E-3</v>
      </c>
      <c r="O2554" s="196">
        <v>4.061E-2</v>
      </c>
      <c r="P2554" s="196">
        <v>5.0599999999998979E-3</v>
      </c>
      <c r="Q2554" s="196">
        <v>0</v>
      </c>
      <c r="R2554" s="196">
        <v>0</v>
      </c>
      <c r="S2554" s="196">
        <v>1.0199999999999999E-3</v>
      </c>
      <c r="T2554" s="196">
        <v>0</v>
      </c>
      <c r="U2554" s="196">
        <v>7.11E-3</v>
      </c>
      <c r="V2554" s="196">
        <v>8.1200000000000005E-3</v>
      </c>
      <c r="W2554" s="196">
        <v>8.1220000000000001E-2</v>
      </c>
      <c r="X2554" s="196">
        <v>6.0909999999999999E-2</v>
      </c>
      <c r="Y2554" s="197">
        <v>0.10152</v>
      </c>
      <c r="Z2554" s="196">
        <v>6.0899999999999999E-3</v>
      </c>
      <c r="AA2554" s="196">
        <v>0</v>
      </c>
      <c r="AB2554" s="196">
        <v>0</v>
      </c>
      <c r="AC2554" s="196">
        <v>0</v>
      </c>
      <c r="AD2554" s="196">
        <v>0</v>
      </c>
      <c r="AE2554" s="196">
        <v>0</v>
      </c>
      <c r="AF2554" s="272">
        <f t="shared" si="159"/>
        <v>1</v>
      </c>
      <c r="AG2554" s="196">
        <f t="shared" si="160"/>
        <v>0.26599</v>
      </c>
    </row>
    <row r="2555" spans="1:33" x14ac:dyDescent="0.25">
      <c r="A2555" s="1">
        <v>1952</v>
      </c>
      <c r="B2555" s="1" t="s">
        <v>19</v>
      </c>
      <c r="C2555" s="1" t="str">
        <f t="shared" si="157"/>
        <v>1952QC</v>
      </c>
      <c r="D2555" s="1" t="s">
        <v>57</v>
      </c>
      <c r="E2555" s="1" t="str">
        <f t="shared" si="158"/>
        <v>1952QCC&amp;D</v>
      </c>
      <c r="F2555" s="274">
        <v>0</v>
      </c>
      <c r="G2555" s="274">
        <v>1.0829999999999999E-2</v>
      </c>
      <c r="H2555" s="274">
        <v>0</v>
      </c>
      <c r="I2555" s="274">
        <v>0.31966</v>
      </c>
      <c r="J2555" s="274">
        <v>0</v>
      </c>
      <c r="K2555" s="274">
        <v>0</v>
      </c>
      <c r="L2555" s="274">
        <v>0</v>
      </c>
      <c r="M2555" s="274">
        <v>0</v>
      </c>
      <c r="N2555" s="274">
        <v>0</v>
      </c>
      <c r="O2555" s="274">
        <v>0</v>
      </c>
      <c r="P2555" s="274">
        <v>0</v>
      </c>
      <c r="Q2555" s="274">
        <v>0</v>
      </c>
      <c r="R2555" s="274">
        <v>0</v>
      </c>
      <c r="S2555" s="274">
        <v>0</v>
      </c>
      <c r="T2555" s="274">
        <v>0.29006999999999999</v>
      </c>
      <c r="U2555" s="274">
        <v>0</v>
      </c>
      <c r="V2555" s="274">
        <v>0</v>
      </c>
      <c r="W2555" s="274">
        <v>4.0879999999999972E-2</v>
      </c>
      <c r="X2555" s="274">
        <v>0</v>
      </c>
      <c r="Y2555" s="274">
        <v>0</v>
      </c>
      <c r="Z2555" s="274">
        <v>0</v>
      </c>
      <c r="AA2555" s="274">
        <v>0</v>
      </c>
      <c r="AB2555" s="274">
        <v>0.15045</v>
      </c>
      <c r="AC2555" s="274">
        <v>7.0800000000000002E-2</v>
      </c>
      <c r="AD2555" s="274">
        <v>0.11731000000000003</v>
      </c>
      <c r="AE2555" s="274">
        <v>0</v>
      </c>
      <c r="AF2555" s="272">
        <f t="shared" si="159"/>
        <v>1</v>
      </c>
      <c r="AG2555" s="196">
        <f t="shared" si="160"/>
        <v>0.66950999999999994</v>
      </c>
    </row>
    <row r="2556" spans="1:33" x14ac:dyDescent="0.25">
      <c r="A2556" s="1">
        <v>1952</v>
      </c>
      <c r="B2556" s="1" t="s">
        <v>19</v>
      </c>
      <c r="C2556" s="1" t="str">
        <f t="shared" si="157"/>
        <v>1952QC</v>
      </c>
      <c r="D2556" s="1" t="s">
        <v>56</v>
      </c>
      <c r="E2556" s="1" t="str">
        <f t="shared" si="158"/>
        <v>1952QCICI</v>
      </c>
      <c r="F2556" s="196">
        <v>0.12182999999999999</v>
      </c>
      <c r="G2556" s="196">
        <v>0.4264</v>
      </c>
      <c r="H2556" s="196">
        <v>0</v>
      </c>
      <c r="I2556" s="196">
        <v>2.4369999999999999E-2</v>
      </c>
      <c r="J2556" s="196">
        <v>0.1066</v>
      </c>
      <c r="K2556" s="196">
        <v>0</v>
      </c>
      <c r="L2556" s="196">
        <v>0</v>
      </c>
      <c r="M2556" s="196">
        <v>3.0499999999999998E-3</v>
      </c>
      <c r="N2556" s="196">
        <v>6.0899999999999999E-3</v>
      </c>
      <c r="O2556" s="196">
        <v>4.061E-2</v>
      </c>
      <c r="P2556" s="196">
        <v>5.0599999999998979E-3</v>
      </c>
      <c r="Q2556" s="196">
        <v>0</v>
      </c>
      <c r="R2556" s="196">
        <v>0</v>
      </c>
      <c r="S2556" s="196">
        <v>1.0199999999999999E-3</v>
      </c>
      <c r="T2556" s="196">
        <v>0</v>
      </c>
      <c r="U2556" s="196">
        <v>7.11E-3</v>
      </c>
      <c r="V2556" s="196">
        <v>8.1200000000000005E-3</v>
      </c>
      <c r="W2556" s="196">
        <v>8.1220000000000001E-2</v>
      </c>
      <c r="X2556" s="196">
        <v>6.0909999999999999E-2</v>
      </c>
      <c r="Y2556" s="197">
        <v>0.10152</v>
      </c>
      <c r="Z2556" s="196">
        <v>6.0899999999999999E-3</v>
      </c>
      <c r="AA2556" s="196">
        <v>0</v>
      </c>
      <c r="AB2556" s="196">
        <v>0</v>
      </c>
      <c r="AC2556" s="196">
        <v>0</v>
      </c>
      <c r="AD2556" s="196">
        <v>0</v>
      </c>
      <c r="AE2556" s="196">
        <v>0</v>
      </c>
      <c r="AF2556" s="272">
        <f t="shared" si="159"/>
        <v>1</v>
      </c>
      <c r="AG2556" s="196">
        <f t="shared" si="160"/>
        <v>0.26599</v>
      </c>
    </row>
    <row r="2557" spans="1:33" x14ac:dyDescent="0.25">
      <c r="A2557" s="1">
        <v>1952</v>
      </c>
      <c r="B2557" s="1" t="s">
        <v>19</v>
      </c>
      <c r="C2557" s="1" t="str">
        <f t="shared" si="157"/>
        <v>1952QC</v>
      </c>
      <c r="D2557" s="1" t="s">
        <v>58</v>
      </c>
      <c r="E2557" s="1" t="str">
        <f t="shared" si="158"/>
        <v>1952QCResidential</v>
      </c>
      <c r="F2557" s="196">
        <v>0.12182999999999999</v>
      </c>
      <c r="G2557" s="196">
        <v>0.4264</v>
      </c>
      <c r="H2557" s="196">
        <v>0</v>
      </c>
      <c r="I2557" s="196">
        <v>2.4369999999999999E-2</v>
      </c>
      <c r="J2557" s="196">
        <v>0.1066</v>
      </c>
      <c r="K2557" s="196">
        <v>0</v>
      </c>
      <c r="L2557" s="196">
        <v>0</v>
      </c>
      <c r="M2557" s="196">
        <v>3.0499999999999998E-3</v>
      </c>
      <c r="N2557" s="196">
        <v>6.0899999999999999E-3</v>
      </c>
      <c r="O2557" s="196">
        <v>4.061E-2</v>
      </c>
      <c r="P2557" s="196">
        <v>5.0599999999998979E-3</v>
      </c>
      <c r="Q2557" s="196">
        <v>0</v>
      </c>
      <c r="R2557" s="196">
        <v>0</v>
      </c>
      <c r="S2557" s="196">
        <v>1.0199999999999999E-3</v>
      </c>
      <c r="T2557" s="196">
        <v>0</v>
      </c>
      <c r="U2557" s="196">
        <v>7.11E-3</v>
      </c>
      <c r="V2557" s="196">
        <v>8.1200000000000005E-3</v>
      </c>
      <c r="W2557" s="196">
        <v>8.1220000000000001E-2</v>
      </c>
      <c r="X2557" s="196">
        <v>6.0909999999999999E-2</v>
      </c>
      <c r="Y2557" s="197">
        <v>0.10152</v>
      </c>
      <c r="Z2557" s="196">
        <v>6.0899999999999999E-3</v>
      </c>
      <c r="AA2557" s="196">
        <v>0</v>
      </c>
      <c r="AB2557" s="196">
        <v>0</v>
      </c>
      <c r="AC2557" s="196">
        <v>0</v>
      </c>
      <c r="AD2557" s="196">
        <v>0</v>
      </c>
      <c r="AE2557" s="196">
        <v>0</v>
      </c>
      <c r="AF2557" s="272">
        <f t="shared" si="159"/>
        <v>1</v>
      </c>
      <c r="AG2557" s="196">
        <f t="shared" si="160"/>
        <v>0.26599</v>
      </c>
    </row>
    <row r="2558" spans="1:33" x14ac:dyDescent="0.25">
      <c r="A2558" s="1">
        <v>1953</v>
      </c>
      <c r="B2558" s="1" t="s">
        <v>19</v>
      </c>
      <c r="C2558" s="1" t="str">
        <f t="shared" si="157"/>
        <v>1953QC</v>
      </c>
      <c r="D2558" s="1" t="s">
        <v>57</v>
      </c>
      <c r="E2558" s="1" t="str">
        <f t="shared" si="158"/>
        <v>1953QCC&amp;D</v>
      </c>
      <c r="F2558" s="274">
        <v>0</v>
      </c>
      <c r="G2558" s="274">
        <v>1.0829999999999999E-2</v>
      </c>
      <c r="H2558" s="274">
        <v>0</v>
      </c>
      <c r="I2558" s="274">
        <v>0.31966</v>
      </c>
      <c r="J2558" s="274">
        <v>0</v>
      </c>
      <c r="K2558" s="274">
        <v>0</v>
      </c>
      <c r="L2558" s="274">
        <v>0</v>
      </c>
      <c r="M2558" s="274">
        <v>0</v>
      </c>
      <c r="N2558" s="274">
        <v>0</v>
      </c>
      <c r="O2558" s="274">
        <v>0</v>
      </c>
      <c r="P2558" s="274">
        <v>0</v>
      </c>
      <c r="Q2558" s="274">
        <v>0</v>
      </c>
      <c r="R2558" s="274">
        <v>0</v>
      </c>
      <c r="S2558" s="274">
        <v>0</v>
      </c>
      <c r="T2558" s="274">
        <v>0.29006999999999999</v>
      </c>
      <c r="U2558" s="274">
        <v>0</v>
      </c>
      <c r="V2558" s="274">
        <v>0</v>
      </c>
      <c r="W2558" s="274">
        <v>4.0879999999999972E-2</v>
      </c>
      <c r="X2558" s="274">
        <v>0</v>
      </c>
      <c r="Y2558" s="274">
        <v>0</v>
      </c>
      <c r="Z2558" s="274">
        <v>0</v>
      </c>
      <c r="AA2558" s="274">
        <v>0</v>
      </c>
      <c r="AB2558" s="274">
        <v>0.15045</v>
      </c>
      <c r="AC2558" s="274">
        <v>7.0800000000000002E-2</v>
      </c>
      <c r="AD2558" s="274">
        <v>0.11731000000000003</v>
      </c>
      <c r="AE2558" s="274">
        <v>0</v>
      </c>
      <c r="AF2558" s="272">
        <f t="shared" si="159"/>
        <v>1</v>
      </c>
      <c r="AG2558" s="196">
        <f t="shared" si="160"/>
        <v>0.66950999999999994</v>
      </c>
    </row>
    <row r="2559" spans="1:33" x14ac:dyDescent="0.25">
      <c r="A2559" s="1">
        <v>1953</v>
      </c>
      <c r="B2559" s="1" t="s">
        <v>19</v>
      </c>
      <c r="C2559" s="1" t="str">
        <f t="shared" si="157"/>
        <v>1953QC</v>
      </c>
      <c r="D2559" s="1" t="s">
        <v>56</v>
      </c>
      <c r="E2559" s="1" t="str">
        <f t="shared" si="158"/>
        <v>1953QCICI</v>
      </c>
      <c r="F2559" s="196">
        <v>0.12182999999999999</v>
      </c>
      <c r="G2559" s="196">
        <v>0.4264</v>
      </c>
      <c r="H2559" s="196">
        <v>0</v>
      </c>
      <c r="I2559" s="196">
        <v>2.4369999999999999E-2</v>
      </c>
      <c r="J2559" s="196">
        <v>0.1066</v>
      </c>
      <c r="K2559" s="196">
        <v>0</v>
      </c>
      <c r="L2559" s="196">
        <v>0</v>
      </c>
      <c r="M2559" s="196">
        <v>3.0499999999999998E-3</v>
      </c>
      <c r="N2559" s="196">
        <v>6.0899999999999999E-3</v>
      </c>
      <c r="O2559" s="196">
        <v>4.061E-2</v>
      </c>
      <c r="P2559" s="196">
        <v>5.0599999999998979E-3</v>
      </c>
      <c r="Q2559" s="196">
        <v>0</v>
      </c>
      <c r="R2559" s="196">
        <v>0</v>
      </c>
      <c r="S2559" s="196">
        <v>1.0199999999999999E-3</v>
      </c>
      <c r="T2559" s="196">
        <v>0</v>
      </c>
      <c r="U2559" s="196">
        <v>7.11E-3</v>
      </c>
      <c r="V2559" s="196">
        <v>8.1200000000000005E-3</v>
      </c>
      <c r="W2559" s="196">
        <v>8.1220000000000001E-2</v>
      </c>
      <c r="X2559" s="196">
        <v>6.0909999999999999E-2</v>
      </c>
      <c r="Y2559" s="197">
        <v>0.10152</v>
      </c>
      <c r="Z2559" s="196">
        <v>6.0899999999999999E-3</v>
      </c>
      <c r="AA2559" s="196">
        <v>0</v>
      </c>
      <c r="AB2559" s="196">
        <v>0</v>
      </c>
      <c r="AC2559" s="196">
        <v>0</v>
      </c>
      <c r="AD2559" s="196">
        <v>0</v>
      </c>
      <c r="AE2559" s="196">
        <v>0</v>
      </c>
      <c r="AF2559" s="272">
        <f t="shared" si="159"/>
        <v>1</v>
      </c>
      <c r="AG2559" s="196">
        <f t="shared" si="160"/>
        <v>0.26599</v>
      </c>
    </row>
    <row r="2560" spans="1:33" x14ac:dyDescent="0.25">
      <c r="A2560" s="1">
        <v>1953</v>
      </c>
      <c r="B2560" s="1" t="s">
        <v>19</v>
      </c>
      <c r="C2560" s="1" t="str">
        <f t="shared" si="157"/>
        <v>1953QC</v>
      </c>
      <c r="D2560" s="1" t="s">
        <v>58</v>
      </c>
      <c r="E2560" s="1" t="str">
        <f t="shared" si="158"/>
        <v>1953QCResidential</v>
      </c>
      <c r="F2560" s="196">
        <v>0.12182999999999999</v>
      </c>
      <c r="G2560" s="196">
        <v>0.4264</v>
      </c>
      <c r="H2560" s="196">
        <v>0</v>
      </c>
      <c r="I2560" s="196">
        <v>2.4369999999999999E-2</v>
      </c>
      <c r="J2560" s="196">
        <v>0.1066</v>
      </c>
      <c r="K2560" s="196">
        <v>0</v>
      </c>
      <c r="L2560" s="196">
        <v>0</v>
      </c>
      <c r="M2560" s="196">
        <v>3.0499999999999998E-3</v>
      </c>
      <c r="N2560" s="196">
        <v>6.0899999999999999E-3</v>
      </c>
      <c r="O2560" s="196">
        <v>4.061E-2</v>
      </c>
      <c r="P2560" s="196">
        <v>5.0599999999998979E-3</v>
      </c>
      <c r="Q2560" s="196">
        <v>0</v>
      </c>
      <c r="R2560" s="196">
        <v>0</v>
      </c>
      <c r="S2560" s="196">
        <v>1.0199999999999999E-3</v>
      </c>
      <c r="T2560" s="196">
        <v>0</v>
      </c>
      <c r="U2560" s="196">
        <v>7.11E-3</v>
      </c>
      <c r="V2560" s="196">
        <v>8.1200000000000005E-3</v>
      </c>
      <c r="W2560" s="196">
        <v>8.1220000000000001E-2</v>
      </c>
      <c r="X2560" s="196">
        <v>6.0909999999999999E-2</v>
      </c>
      <c r="Y2560" s="197">
        <v>0.10152</v>
      </c>
      <c r="Z2560" s="196">
        <v>6.0899999999999999E-3</v>
      </c>
      <c r="AA2560" s="196">
        <v>0</v>
      </c>
      <c r="AB2560" s="196">
        <v>0</v>
      </c>
      <c r="AC2560" s="196">
        <v>0</v>
      </c>
      <c r="AD2560" s="196">
        <v>0</v>
      </c>
      <c r="AE2560" s="196">
        <v>0</v>
      </c>
      <c r="AF2560" s="272">
        <f t="shared" si="159"/>
        <v>1</v>
      </c>
      <c r="AG2560" s="196">
        <f t="shared" si="160"/>
        <v>0.26599</v>
      </c>
    </row>
    <row r="2561" spans="1:33" x14ac:dyDescent="0.25">
      <c r="A2561" s="1">
        <v>1954</v>
      </c>
      <c r="B2561" s="1" t="s">
        <v>19</v>
      </c>
      <c r="C2561" s="1" t="str">
        <f t="shared" si="157"/>
        <v>1954QC</v>
      </c>
      <c r="D2561" s="1" t="s">
        <v>57</v>
      </c>
      <c r="E2561" s="1" t="str">
        <f t="shared" si="158"/>
        <v>1954QCC&amp;D</v>
      </c>
      <c r="F2561" s="274">
        <v>0</v>
      </c>
      <c r="G2561" s="274">
        <v>1.0829999999999999E-2</v>
      </c>
      <c r="H2561" s="274">
        <v>0</v>
      </c>
      <c r="I2561" s="274">
        <v>0.31966</v>
      </c>
      <c r="J2561" s="274">
        <v>0</v>
      </c>
      <c r="K2561" s="274">
        <v>0</v>
      </c>
      <c r="L2561" s="274">
        <v>0</v>
      </c>
      <c r="M2561" s="274">
        <v>0</v>
      </c>
      <c r="N2561" s="274">
        <v>0</v>
      </c>
      <c r="O2561" s="274">
        <v>0</v>
      </c>
      <c r="P2561" s="274">
        <v>0</v>
      </c>
      <c r="Q2561" s="274">
        <v>0</v>
      </c>
      <c r="R2561" s="274">
        <v>0</v>
      </c>
      <c r="S2561" s="274">
        <v>0</v>
      </c>
      <c r="T2561" s="274">
        <v>0.29006999999999999</v>
      </c>
      <c r="U2561" s="274">
        <v>0</v>
      </c>
      <c r="V2561" s="274">
        <v>0</v>
      </c>
      <c r="W2561" s="274">
        <v>4.0879999999999972E-2</v>
      </c>
      <c r="X2561" s="274">
        <v>0</v>
      </c>
      <c r="Y2561" s="274">
        <v>0</v>
      </c>
      <c r="Z2561" s="274">
        <v>0</v>
      </c>
      <c r="AA2561" s="274">
        <v>0</v>
      </c>
      <c r="AB2561" s="274">
        <v>0.15045</v>
      </c>
      <c r="AC2561" s="274">
        <v>7.0800000000000002E-2</v>
      </c>
      <c r="AD2561" s="274">
        <v>0.11731000000000003</v>
      </c>
      <c r="AE2561" s="274">
        <v>0</v>
      </c>
      <c r="AF2561" s="272">
        <f t="shared" si="159"/>
        <v>1</v>
      </c>
      <c r="AG2561" s="196">
        <f t="shared" si="160"/>
        <v>0.66950999999999994</v>
      </c>
    </row>
    <row r="2562" spans="1:33" x14ac:dyDescent="0.25">
      <c r="A2562" s="1">
        <v>1954</v>
      </c>
      <c r="B2562" s="1" t="s">
        <v>19</v>
      </c>
      <c r="C2562" s="1" t="str">
        <f t="shared" ref="C2562:C2625" si="161">CONCATENATE(A2562,B2562)</f>
        <v>1954QC</v>
      </c>
      <c r="D2562" s="1" t="s">
        <v>56</v>
      </c>
      <c r="E2562" s="1" t="str">
        <f t="shared" ref="E2562:E2625" si="162">CONCATENATE(C2562,D2562)</f>
        <v>1954QCICI</v>
      </c>
      <c r="F2562" s="196">
        <v>0.12182999999999999</v>
      </c>
      <c r="G2562" s="196">
        <v>0.4264</v>
      </c>
      <c r="H2562" s="196">
        <v>0</v>
      </c>
      <c r="I2562" s="196">
        <v>2.4369999999999999E-2</v>
      </c>
      <c r="J2562" s="196">
        <v>0.1066</v>
      </c>
      <c r="K2562" s="196">
        <v>0</v>
      </c>
      <c r="L2562" s="196">
        <v>0</v>
      </c>
      <c r="M2562" s="196">
        <v>3.0499999999999998E-3</v>
      </c>
      <c r="N2562" s="196">
        <v>6.0899999999999999E-3</v>
      </c>
      <c r="O2562" s="196">
        <v>4.061E-2</v>
      </c>
      <c r="P2562" s="196">
        <v>5.0599999999998979E-3</v>
      </c>
      <c r="Q2562" s="196">
        <v>0</v>
      </c>
      <c r="R2562" s="196">
        <v>0</v>
      </c>
      <c r="S2562" s="196">
        <v>1.0199999999999999E-3</v>
      </c>
      <c r="T2562" s="196">
        <v>0</v>
      </c>
      <c r="U2562" s="196">
        <v>7.11E-3</v>
      </c>
      <c r="V2562" s="196">
        <v>8.1200000000000005E-3</v>
      </c>
      <c r="W2562" s="196">
        <v>8.1220000000000001E-2</v>
      </c>
      <c r="X2562" s="196">
        <v>6.0909999999999999E-2</v>
      </c>
      <c r="Y2562" s="197">
        <v>0.10152</v>
      </c>
      <c r="Z2562" s="196">
        <v>6.0899999999999999E-3</v>
      </c>
      <c r="AA2562" s="196">
        <v>0</v>
      </c>
      <c r="AB2562" s="196">
        <v>0</v>
      </c>
      <c r="AC2562" s="196">
        <v>0</v>
      </c>
      <c r="AD2562" s="196">
        <v>0</v>
      </c>
      <c r="AE2562" s="196">
        <v>0</v>
      </c>
      <c r="AF2562" s="272">
        <f t="shared" ref="AF2562:AF2625" si="163">+SUM(F2562:AE2562)</f>
        <v>1</v>
      </c>
      <c r="AG2562" s="196">
        <f t="shared" si="160"/>
        <v>0.26599</v>
      </c>
    </row>
    <row r="2563" spans="1:33" x14ac:dyDescent="0.25">
      <c r="A2563" s="1">
        <v>1954</v>
      </c>
      <c r="B2563" s="1" t="s">
        <v>19</v>
      </c>
      <c r="C2563" s="1" t="str">
        <f t="shared" si="161"/>
        <v>1954QC</v>
      </c>
      <c r="D2563" s="1" t="s">
        <v>58</v>
      </c>
      <c r="E2563" s="1" t="str">
        <f t="shared" si="162"/>
        <v>1954QCResidential</v>
      </c>
      <c r="F2563" s="196">
        <v>0.12182999999999999</v>
      </c>
      <c r="G2563" s="196">
        <v>0.4264</v>
      </c>
      <c r="H2563" s="196">
        <v>0</v>
      </c>
      <c r="I2563" s="196">
        <v>2.4369999999999999E-2</v>
      </c>
      <c r="J2563" s="196">
        <v>0.1066</v>
      </c>
      <c r="K2563" s="196">
        <v>0</v>
      </c>
      <c r="L2563" s="196">
        <v>0</v>
      </c>
      <c r="M2563" s="196">
        <v>3.0499999999999998E-3</v>
      </c>
      <c r="N2563" s="196">
        <v>6.0899999999999999E-3</v>
      </c>
      <c r="O2563" s="196">
        <v>4.061E-2</v>
      </c>
      <c r="P2563" s="196">
        <v>5.0599999999998979E-3</v>
      </c>
      <c r="Q2563" s="196">
        <v>0</v>
      </c>
      <c r="R2563" s="196">
        <v>0</v>
      </c>
      <c r="S2563" s="196">
        <v>1.0199999999999999E-3</v>
      </c>
      <c r="T2563" s="196">
        <v>0</v>
      </c>
      <c r="U2563" s="196">
        <v>7.11E-3</v>
      </c>
      <c r="V2563" s="196">
        <v>8.1200000000000005E-3</v>
      </c>
      <c r="W2563" s="196">
        <v>8.1220000000000001E-2</v>
      </c>
      <c r="X2563" s="196">
        <v>6.0909999999999999E-2</v>
      </c>
      <c r="Y2563" s="197">
        <v>0.10152</v>
      </c>
      <c r="Z2563" s="196">
        <v>6.0899999999999999E-3</v>
      </c>
      <c r="AA2563" s="196">
        <v>0</v>
      </c>
      <c r="AB2563" s="196">
        <v>0</v>
      </c>
      <c r="AC2563" s="196">
        <v>0</v>
      </c>
      <c r="AD2563" s="196">
        <v>0</v>
      </c>
      <c r="AE2563" s="196">
        <v>0</v>
      </c>
      <c r="AF2563" s="272">
        <f t="shared" si="163"/>
        <v>1</v>
      </c>
      <c r="AG2563" s="196">
        <f t="shared" si="160"/>
        <v>0.26599</v>
      </c>
    </row>
    <row r="2564" spans="1:33" x14ac:dyDescent="0.25">
      <c r="A2564" s="1">
        <v>1955</v>
      </c>
      <c r="B2564" s="1" t="s">
        <v>19</v>
      </c>
      <c r="C2564" s="1" t="str">
        <f t="shared" si="161"/>
        <v>1955QC</v>
      </c>
      <c r="D2564" s="1" t="s">
        <v>57</v>
      </c>
      <c r="E2564" s="1" t="str">
        <f t="shared" si="162"/>
        <v>1955QCC&amp;D</v>
      </c>
      <c r="F2564" s="274">
        <v>0</v>
      </c>
      <c r="G2564" s="274">
        <v>1.0829999999999999E-2</v>
      </c>
      <c r="H2564" s="274">
        <v>0</v>
      </c>
      <c r="I2564" s="274">
        <v>0.31966</v>
      </c>
      <c r="J2564" s="274">
        <v>0</v>
      </c>
      <c r="K2564" s="274">
        <v>0</v>
      </c>
      <c r="L2564" s="274">
        <v>0</v>
      </c>
      <c r="M2564" s="274">
        <v>0</v>
      </c>
      <c r="N2564" s="274">
        <v>0</v>
      </c>
      <c r="O2564" s="274">
        <v>0</v>
      </c>
      <c r="P2564" s="274">
        <v>0</v>
      </c>
      <c r="Q2564" s="274">
        <v>0</v>
      </c>
      <c r="R2564" s="274">
        <v>0</v>
      </c>
      <c r="S2564" s="274">
        <v>0</v>
      </c>
      <c r="T2564" s="274">
        <v>0.29006999999999999</v>
      </c>
      <c r="U2564" s="274">
        <v>0</v>
      </c>
      <c r="V2564" s="274">
        <v>0</v>
      </c>
      <c r="W2564" s="274">
        <v>4.0879999999999972E-2</v>
      </c>
      <c r="X2564" s="274">
        <v>0</v>
      </c>
      <c r="Y2564" s="274">
        <v>0</v>
      </c>
      <c r="Z2564" s="274">
        <v>0</v>
      </c>
      <c r="AA2564" s="274">
        <v>0</v>
      </c>
      <c r="AB2564" s="274">
        <v>0.15045</v>
      </c>
      <c r="AC2564" s="274">
        <v>7.0800000000000002E-2</v>
      </c>
      <c r="AD2564" s="274">
        <v>0.11731000000000003</v>
      </c>
      <c r="AE2564" s="274">
        <v>0</v>
      </c>
      <c r="AF2564" s="272">
        <f t="shared" si="163"/>
        <v>1</v>
      </c>
      <c r="AG2564" s="196">
        <f t="shared" si="160"/>
        <v>0.66950999999999994</v>
      </c>
    </row>
    <row r="2565" spans="1:33" x14ac:dyDescent="0.25">
      <c r="A2565" s="1">
        <v>1955</v>
      </c>
      <c r="B2565" s="1" t="s">
        <v>19</v>
      </c>
      <c r="C2565" s="1" t="str">
        <f t="shared" si="161"/>
        <v>1955QC</v>
      </c>
      <c r="D2565" s="1" t="s">
        <v>56</v>
      </c>
      <c r="E2565" s="1" t="str">
        <f t="shared" si="162"/>
        <v>1955QCICI</v>
      </c>
      <c r="F2565" s="196">
        <v>0.12182999999999999</v>
      </c>
      <c r="G2565" s="196">
        <v>0.4264</v>
      </c>
      <c r="H2565" s="196">
        <v>0</v>
      </c>
      <c r="I2565" s="196">
        <v>2.4369999999999999E-2</v>
      </c>
      <c r="J2565" s="196">
        <v>0.1066</v>
      </c>
      <c r="K2565" s="196">
        <v>0</v>
      </c>
      <c r="L2565" s="196">
        <v>0</v>
      </c>
      <c r="M2565" s="196">
        <v>3.0499999999999998E-3</v>
      </c>
      <c r="N2565" s="196">
        <v>6.0899999999999999E-3</v>
      </c>
      <c r="O2565" s="196">
        <v>4.061E-2</v>
      </c>
      <c r="P2565" s="196">
        <v>5.0599999999998979E-3</v>
      </c>
      <c r="Q2565" s="196">
        <v>0</v>
      </c>
      <c r="R2565" s="196">
        <v>0</v>
      </c>
      <c r="S2565" s="196">
        <v>1.0199999999999999E-3</v>
      </c>
      <c r="T2565" s="196">
        <v>0</v>
      </c>
      <c r="U2565" s="196">
        <v>7.11E-3</v>
      </c>
      <c r="V2565" s="196">
        <v>8.1200000000000005E-3</v>
      </c>
      <c r="W2565" s="196">
        <v>8.1220000000000001E-2</v>
      </c>
      <c r="X2565" s="196">
        <v>6.0909999999999999E-2</v>
      </c>
      <c r="Y2565" s="197">
        <v>0.10152</v>
      </c>
      <c r="Z2565" s="196">
        <v>6.0899999999999999E-3</v>
      </c>
      <c r="AA2565" s="196">
        <v>0</v>
      </c>
      <c r="AB2565" s="196">
        <v>0</v>
      </c>
      <c r="AC2565" s="196">
        <v>0</v>
      </c>
      <c r="AD2565" s="196">
        <v>0</v>
      </c>
      <c r="AE2565" s="196">
        <v>0</v>
      </c>
      <c r="AF2565" s="272">
        <f t="shared" si="163"/>
        <v>1</v>
      </c>
      <c r="AG2565" s="196">
        <f t="shared" si="160"/>
        <v>0.26599</v>
      </c>
    </row>
    <row r="2566" spans="1:33" x14ac:dyDescent="0.25">
      <c r="A2566" s="1">
        <v>1955</v>
      </c>
      <c r="B2566" s="1" t="s">
        <v>19</v>
      </c>
      <c r="C2566" s="1" t="str">
        <f t="shared" si="161"/>
        <v>1955QC</v>
      </c>
      <c r="D2566" s="1" t="s">
        <v>58</v>
      </c>
      <c r="E2566" s="1" t="str">
        <f t="shared" si="162"/>
        <v>1955QCResidential</v>
      </c>
      <c r="F2566" s="196">
        <v>0.12182999999999999</v>
      </c>
      <c r="G2566" s="196">
        <v>0.4264</v>
      </c>
      <c r="H2566" s="196">
        <v>0</v>
      </c>
      <c r="I2566" s="196">
        <v>2.4369999999999999E-2</v>
      </c>
      <c r="J2566" s="196">
        <v>0.1066</v>
      </c>
      <c r="K2566" s="196">
        <v>0</v>
      </c>
      <c r="L2566" s="196">
        <v>0</v>
      </c>
      <c r="M2566" s="196">
        <v>3.0499999999999998E-3</v>
      </c>
      <c r="N2566" s="196">
        <v>6.0899999999999999E-3</v>
      </c>
      <c r="O2566" s="196">
        <v>4.061E-2</v>
      </c>
      <c r="P2566" s="196">
        <v>5.0599999999998979E-3</v>
      </c>
      <c r="Q2566" s="196">
        <v>0</v>
      </c>
      <c r="R2566" s="196">
        <v>0</v>
      </c>
      <c r="S2566" s="196">
        <v>1.0199999999999999E-3</v>
      </c>
      <c r="T2566" s="196">
        <v>0</v>
      </c>
      <c r="U2566" s="196">
        <v>7.11E-3</v>
      </c>
      <c r="V2566" s="196">
        <v>8.1200000000000005E-3</v>
      </c>
      <c r="W2566" s="196">
        <v>8.1220000000000001E-2</v>
      </c>
      <c r="X2566" s="196">
        <v>6.0909999999999999E-2</v>
      </c>
      <c r="Y2566" s="197">
        <v>0.10152</v>
      </c>
      <c r="Z2566" s="196">
        <v>6.0899999999999999E-3</v>
      </c>
      <c r="AA2566" s="196">
        <v>0</v>
      </c>
      <c r="AB2566" s="196">
        <v>0</v>
      </c>
      <c r="AC2566" s="196">
        <v>0</v>
      </c>
      <c r="AD2566" s="196">
        <v>0</v>
      </c>
      <c r="AE2566" s="196">
        <v>0</v>
      </c>
      <c r="AF2566" s="272">
        <f t="shared" si="163"/>
        <v>1</v>
      </c>
      <c r="AG2566" s="196">
        <f t="shared" si="160"/>
        <v>0.26599</v>
      </c>
    </row>
    <row r="2567" spans="1:33" x14ac:dyDescent="0.25">
      <c r="A2567" s="1">
        <v>1956</v>
      </c>
      <c r="B2567" s="1" t="s">
        <v>19</v>
      </c>
      <c r="C2567" s="1" t="str">
        <f t="shared" si="161"/>
        <v>1956QC</v>
      </c>
      <c r="D2567" s="1" t="s">
        <v>57</v>
      </c>
      <c r="E2567" s="1" t="str">
        <f t="shared" si="162"/>
        <v>1956QCC&amp;D</v>
      </c>
      <c r="F2567" s="274">
        <v>0</v>
      </c>
      <c r="G2567" s="274">
        <v>1.0829999999999999E-2</v>
      </c>
      <c r="H2567" s="274">
        <v>0</v>
      </c>
      <c r="I2567" s="274">
        <v>0.31966</v>
      </c>
      <c r="J2567" s="274">
        <v>0</v>
      </c>
      <c r="K2567" s="274">
        <v>0</v>
      </c>
      <c r="L2567" s="274">
        <v>0</v>
      </c>
      <c r="M2567" s="274">
        <v>0</v>
      </c>
      <c r="N2567" s="274">
        <v>0</v>
      </c>
      <c r="O2567" s="274">
        <v>0</v>
      </c>
      <c r="P2567" s="274">
        <v>0</v>
      </c>
      <c r="Q2567" s="274">
        <v>0</v>
      </c>
      <c r="R2567" s="274">
        <v>0</v>
      </c>
      <c r="S2567" s="274">
        <v>0</v>
      </c>
      <c r="T2567" s="274">
        <v>0.29006999999999999</v>
      </c>
      <c r="U2567" s="274">
        <v>0</v>
      </c>
      <c r="V2567" s="274">
        <v>0</v>
      </c>
      <c r="W2567" s="274">
        <v>4.0879999999999972E-2</v>
      </c>
      <c r="X2567" s="274">
        <v>0</v>
      </c>
      <c r="Y2567" s="274">
        <v>0</v>
      </c>
      <c r="Z2567" s="274">
        <v>0</v>
      </c>
      <c r="AA2567" s="274">
        <v>0</v>
      </c>
      <c r="AB2567" s="274">
        <v>0.15045</v>
      </c>
      <c r="AC2567" s="274">
        <v>7.0800000000000002E-2</v>
      </c>
      <c r="AD2567" s="274">
        <v>0.11731000000000003</v>
      </c>
      <c r="AE2567" s="274">
        <v>0</v>
      </c>
      <c r="AF2567" s="272">
        <f t="shared" si="163"/>
        <v>1</v>
      </c>
      <c r="AG2567" s="196">
        <f t="shared" si="160"/>
        <v>0.66950999999999994</v>
      </c>
    </row>
    <row r="2568" spans="1:33" x14ac:dyDescent="0.25">
      <c r="A2568" s="1">
        <v>1956</v>
      </c>
      <c r="B2568" s="1" t="s">
        <v>19</v>
      </c>
      <c r="C2568" s="1" t="str">
        <f t="shared" si="161"/>
        <v>1956QC</v>
      </c>
      <c r="D2568" s="1" t="s">
        <v>56</v>
      </c>
      <c r="E2568" s="1" t="str">
        <f t="shared" si="162"/>
        <v>1956QCICI</v>
      </c>
      <c r="F2568" s="196">
        <v>0.12182999999999999</v>
      </c>
      <c r="G2568" s="196">
        <v>0.4264</v>
      </c>
      <c r="H2568" s="196">
        <v>0</v>
      </c>
      <c r="I2568" s="196">
        <v>2.4369999999999999E-2</v>
      </c>
      <c r="J2568" s="196">
        <v>0.1066</v>
      </c>
      <c r="K2568" s="196">
        <v>0</v>
      </c>
      <c r="L2568" s="196">
        <v>0</v>
      </c>
      <c r="M2568" s="196">
        <v>3.0499999999999998E-3</v>
      </c>
      <c r="N2568" s="196">
        <v>6.0899999999999999E-3</v>
      </c>
      <c r="O2568" s="196">
        <v>4.061E-2</v>
      </c>
      <c r="P2568" s="196">
        <v>5.0599999999998979E-3</v>
      </c>
      <c r="Q2568" s="196">
        <v>0</v>
      </c>
      <c r="R2568" s="196">
        <v>0</v>
      </c>
      <c r="S2568" s="196">
        <v>1.0199999999999999E-3</v>
      </c>
      <c r="T2568" s="196">
        <v>0</v>
      </c>
      <c r="U2568" s="196">
        <v>7.11E-3</v>
      </c>
      <c r="V2568" s="196">
        <v>8.1200000000000005E-3</v>
      </c>
      <c r="W2568" s="196">
        <v>8.1220000000000001E-2</v>
      </c>
      <c r="X2568" s="196">
        <v>6.0909999999999999E-2</v>
      </c>
      <c r="Y2568" s="197">
        <v>0.10152</v>
      </c>
      <c r="Z2568" s="196">
        <v>6.0899999999999999E-3</v>
      </c>
      <c r="AA2568" s="196">
        <v>0</v>
      </c>
      <c r="AB2568" s="196">
        <v>0</v>
      </c>
      <c r="AC2568" s="196">
        <v>0</v>
      </c>
      <c r="AD2568" s="196">
        <v>0</v>
      </c>
      <c r="AE2568" s="196">
        <v>0</v>
      </c>
      <c r="AF2568" s="272">
        <f t="shared" si="163"/>
        <v>1</v>
      </c>
      <c r="AG2568" s="196">
        <f t="shared" si="160"/>
        <v>0.26599</v>
      </c>
    </row>
    <row r="2569" spans="1:33" x14ac:dyDescent="0.25">
      <c r="A2569" s="1">
        <v>1956</v>
      </c>
      <c r="B2569" s="1" t="s">
        <v>19</v>
      </c>
      <c r="C2569" s="1" t="str">
        <f t="shared" si="161"/>
        <v>1956QC</v>
      </c>
      <c r="D2569" s="1" t="s">
        <v>58</v>
      </c>
      <c r="E2569" s="1" t="str">
        <f t="shared" si="162"/>
        <v>1956QCResidential</v>
      </c>
      <c r="F2569" s="196">
        <v>0.12182999999999999</v>
      </c>
      <c r="G2569" s="196">
        <v>0.4264</v>
      </c>
      <c r="H2569" s="196">
        <v>0</v>
      </c>
      <c r="I2569" s="196">
        <v>2.4369999999999999E-2</v>
      </c>
      <c r="J2569" s="196">
        <v>0.1066</v>
      </c>
      <c r="K2569" s="196">
        <v>0</v>
      </c>
      <c r="L2569" s="196">
        <v>0</v>
      </c>
      <c r="M2569" s="196">
        <v>3.0499999999999998E-3</v>
      </c>
      <c r="N2569" s="196">
        <v>6.0899999999999999E-3</v>
      </c>
      <c r="O2569" s="196">
        <v>4.061E-2</v>
      </c>
      <c r="P2569" s="196">
        <v>5.0599999999998979E-3</v>
      </c>
      <c r="Q2569" s="196">
        <v>0</v>
      </c>
      <c r="R2569" s="196">
        <v>0</v>
      </c>
      <c r="S2569" s="196">
        <v>1.0199999999999999E-3</v>
      </c>
      <c r="T2569" s="196">
        <v>0</v>
      </c>
      <c r="U2569" s="196">
        <v>7.11E-3</v>
      </c>
      <c r="V2569" s="196">
        <v>8.1200000000000005E-3</v>
      </c>
      <c r="W2569" s="196">
        <v>8.1220000000000001E-2</v>
      </c>
      <c r="X2569" s="196">
        <v>6.0909999999999999E-2</v>
      </c>
      <c r="Y2569" s="197">
        <v>0.10152</v>
      </c>
      <c r="Z2569" s="196">
        <v>6.0899999999999999E-3</v>
      </c>
      <c r="AA2569" s="196">
        <v>0</v>
      </c>
      <c r="AB2569" s="196">
        <v>0</v>
      </c>
      <c r="AC2569" s="196">
        <v>0</v>
      </c>
      <c r="AD2569" s="196">
        <v>0</v>
      </c>
      <c r="AE2569" s="196">
        <v>0</v>
      </c>
      <c r="AF2569" s="272">
        <f t="shared" si="163"/>
        <v>1</v>
      </c>
      <c r="AG2569" s="196">
        <f t="shared" si="160"/>
        <v>0.26599</v>
      </c>
    </row>
    <row r="2570" spans="1:33" x14ac:dyDescent="0.25">
      <c r="A2570" s="1">
        <v>1957</v>
      </c>
      <c r="B2570" s="1" t="s">
        <v>19</v>
      </c>
      <c r="C2570" s="1" t="str">
        <f t="shared" si="161"/>
        <v>1957QC</v>
      </c>
      <c r="D2570" s="1" t="s">
        <v>57</v>
      </c>
      <c r="E2570" s="1" t="str">
        <f t="shared" si="162"/>
        <v>1957QCC&amp;D</v>
      </c>
      <c r="F2570" s="274">
        <v>0</v>
      </c>
      <c r="G2570" s="274">
        <v>1.0829999999999999E-2</v>
      </c>
      <c r="H2570" s="274">
        <v>0</v>
      </c>
      <c r="I2570" s="274">
        <v>0.31966</v>
      </c>
      <c r="J2570" s="274">
        <v>0</v>
      </c>
      <c r="K2570" s="274">
        <v>0</v>
      </c>
      <c r="L2570" s="274">
        <v>0</v>
      </c>
      <c r="M2570" s="274">
        <v>0</v>
      </c>
      <c r="N2570" s="274">
        <v>0</v>
      </c>
      <c r="O2570" s="274">
        <v>0</v>
      </c>
      <c r="P2570" s="274">
        <v>0</v>
      </c>
      <c r="Q2570" s="274">
        <v>0</v>
      </c>
      <c r="R2570" s="274">
        <v>0</v>
      </c>
      <c r="S2570" s="274">
        <v>0</v>
      </c>
      <c r="T2570" s="274">
        <v>0.29006999999999999</v>
      </c>
      <c r="U2570" s="274">
        <v>0</v>
      </c>
      <c r="V2570" s="274">
        <v>0</v>
      </c>
      <c r="W2570" s="274">
        <v>4.0879999999999972E-2</v>
      </c>
      <c r="X2570" s="274">
        <v>0</v>
      </c>
      <c r="Y2570" s="274">
        <v>0</v>
      </c>
      <c r="Z2570" s="274">
        <v>0</v>
      </c>
      <c r="AA2570" s="274">
        <v>0</v>
      </c>
      <c r="AB2570" s="274">
        <v>0.15045</v>
      </c>
      <c r="AC2570" s="274">
        <v>7.0800000000000002E-2</v>
      </c>
      <c r="AD2570" s="274">
        <v>0.11731000000000003</v>
      </c>
      <c r="AE2570" s="274">
        <v>0</v>
      </c>
      <c r="AF2570" s="272">
        <f t="shared" si="163"/>
        <v>1</v>
      </c>
      <c r="AG2570" s="196">
        <f t="shared" si="160"/>
        <v>0.66950999999999994</v>
      </c>
    </row>
    <row r="2571" spans="1:33" x14ac:dyDescent="0.25">
      <c r="A2571" s="1">
        <v>1957</v>
      </c>
      <c r="B2571" s="1" t="s">
        <v>19</v>
      </c>
      <c r="C2571" s="1" t="str">
        <f t="shared" si="161"/>
        <v>1957QC</v>
      </c>
      <c r="D2571" s="1" t="s">
        <v>56</v>
      </c>
      <c r="E2571" s="1" t="str">
        <f t="shared" si="162"/>
        <v>1957QCICI</v>
      </c>
      <c r="F2571" s="196">
        <v>0.12182999999999999</v>
      </c>
      <c r="G2571" s="196">
        <v>0.4264</v>
      </c>
      <c r="H2571" s="196">
        <v>0</v>
      </c>
      <c r="I2571" s="196">
        <v>2.4369999999999999E-2</v>
      </c>
      <c r="J2571" s="196">
        <v>0.1066</v>
      </c>
      <c r="K2571" s="196">
        <v>0</v>
      </c>
      <c r="L2571" s="196">
        <v>0</v>
      </c>
      <c r="M2571" s="196">
        <v>3.0499999999999998E-3</v>
      </c>
      <c r="N2571" s="196">
        <v>6.0899999999999999E-3</v>
      </c>
      <c r="O2571" s="196">
        <v>4.061E-2</v>
      </c>
      <c r="P2571" s="196">
        <v>5.0599999999998979E-3</v>
      </c>
      <c r="Q2571" s="196">
        <v>0</v>
      </c>
      <c r="R2571" s="196">
        <v>0</v>
      </c>
      <c r="S2571" s="196">
        <v>1.0199999999999999E-3</v>
      </c>
      <c r="T2571" s="196">
        <v>0</v>
      </c>
      <c r="U2571" s="196">
        <v>7.11E-3</v>
      </c>
      <c r="V2571" s="196">
        <v>8.1200000000000005E-3</v>
      </c>
      <c r="W2571" s="196">
        <v>8.1220000000000001E-2</v>
      </c>
      <c r="X2571" s="196">
        <v>6.0909999999999999E-2</v>
      </c>
      <c r="Y2571" s="197">
        <v>0.10152</v>
      </c>
      <c r="Z2571" s="196">
        <v>6.0899999999999999E-3</v>
      </c>
      <c r="AA2571" s="196">
        <v>0</v>
      </c>
      <c r="AB2571" s="196">
        <v>0</v>
      </c>
      <c r="AC2571" s="196">
        <v>0</v>
      </c>
      <c r="AD2571" s="196">
        <v>0</v>
      </c>
      <c r="AE2571" s="196">
        <v>0</v>
      </c>
      <c r="AF2571" s="272">
        <f t="shared" si="163"/>
        <v>1</v>
      </c>
      <c r="AG2571" s="196">
        <f t="shared" si="160"/>
        <v>0.26599</v>
      </c>
    </row>
    <row r="2572" spans="1:33" x14ac:dyDescent="0.25">
      <c r="A2572" s="1">
        <v>1957</v>
      </c>
      <c r="B2572" s="1" t="s">
        <v>19</v>
      </c>
      <c r="C2572" s="1" t="str">
        <f t="shared" si="161"/>
        <v>1957QC</v>
      </c>
      <c r="D2572" s="1" t="s">
        <v>58</v>
      </c>
      <c r="E2572" s="1" t="str">
        <f t="shared" si="162"/>
        <v>1957QCResidential</v>
      </c>
      <c r="F2572" s="196">
        <v>0.12182999999999999</v>
      </c>
      <c r="G2572" s="196">
        <v>0.4264</v>
      </c>
      <c r="H2572" s="196">
        <v>0</v>
      </c>
      <c r="I2572" s="196">
        <v>2.4369999999999999E-2</v>
      </c>
      <c r="J2572" s="196">
        <v>0.1066</v>
      </c>
      <c r="K2572" s="196">
        <v>0</v>
      </c>
      <c r="L2572" s="196">
        <v>0</v>
      </c>
      <c r="M2572" s="196">
        <v>3.0499999999999998E-3</v>
      </c>
      <c r="N2572" s="196">
        <v>6.0899999999999999E-3</v>
      </c>
      <c r="O2572" s="196">
        <v>4.061E-2</v>
      </c>
      <c r="P2572" s="196">
        <v>5.0599999999998979E-3</v>
      </c>
      <c r="Q2572" s="196">
        <v>0</v>
      </c>
      <c r="R2572" s="196">
        <v>0</v>
      </c>
      <c r="S2572" s="196">
        <v>1.0199999999999999E-3</v>
      </c>
      <c r="T2572" s="196">
        <v>0</v>
      </c>
      <c r="U2572" s="196">
        <v>7.11E-3</v>
      </c>
      <c r="V2572" s="196">
        <v>8.1200000000000005E-3</v>
      </c>
      <c r="W2572" s="196">
        <v>8.1220000000000001E-2</v>
      </c>
      <c r="X2572" s="196">
        <v>6.0909999999999999E-2</v>
      </c>
      <c r="Y2572" s="197">
        <v>0.10152</v>
      </c>
      <c r="Z2572" s="196">
        <v>6.0899999999999999E-3</v>
      </c>
      <c r="AA2572" s="196">
        <v>0</v>
      </c>
      <c r="AB2572" s="196">
        <v>0</v>
      </c>
      <c r="AC2572" s="196">
        <v>0</v>
      </c>
      <c r="AD2572" s="196">
        <v>0</v>
      </c>
      <c r="AE2572" s="196">
        <v>0</v>
      </c>
      <c r="AF2572" s="272">
        <f t="shared" si="163"/>
        <v>1</v>
      </c>
      <c r="AG2572" s="196">
        <f t="shared" si="160"/>
        <v>0.26599</v>
      </c>
    </row>
    <row r="2573" spans="1:33" x14ac:dyDescent="0.25">
      <c r="A2573" s="1">
        <v>1958</v>
      </c>
      <c r="B2573" s="1" t="s">
        <v>19</v>
      </c>
      <c r="C2573" s="1" t="str">
        <f t="shared" si="161"/>
        <v>1958QC</v>
      </c>
      <c r="D2573" s="1" t="s">
        <v>57</v>
      </c>
      <c r="E2573" s="1" t="str">
        <f t="shared" si="162"/>
        <v>1958QCC&amp;D</v>
      </c>
      <c r="F2573" s="274">
        <v>0</v>
      </c>
      <c r="G2573" s="274">
        <v>1.0829999999999999E-2</v>
      </c>
      <c r="H2573" s="274">
        <v>0</v>
      </c>
      <c r="I2573" s="274">
        <v>0.31966</v>
      </c>
      <c r="J2573" s="274">
        <v>0</v>
      </c>
      <c r="K2573" s="274">
        <v>0</v>
      </c>
      <c r="L2573" s="274">
        <v>0</v>
      </c>
      <c r="M2573" s="274">
        <v>0</v>
      </c>
      <c r="N2573" s="274">
        <v>0</v>
      </c>
      <c r="O2573" s="274">
        <v>0</v>
      </c>
      <c r="P2573" s="274">
        <v>0</v>
      </c>
      <c r="Q2573" s="274">
        <v>0</v>
      </c>
      <c r="R2573" s="274">
        <v>0</v>
      </c>
      <c r="S2573" s="274">
        <v>0</v>
      </c>
      <c r="T2573" s="274">
        <v>0.29006999999999999</v>
      </c>
      <c r="U2573" s="274">
        <v>0</v>
      </c>
      <c r="V2573" s="274">
        <v>0</v>
      </c>
      <c r="W2573" s="274">
        <v>4.0879999999999972E-2</v>
      </c>
      <c r="X2573" s="274">
        <v>0</v>
      </c>
      <c r="Y2573" s="274">
        <v>0</v>
      </c>
      <c r="Z2573" s="274">
        <v>0</v>
      </c>
      <c r="AA2573" s="274">
        <v>0</v>
      </c>
      <c r="AB2573" s="274">
        <v>0.15045</v>
      </c>
      <c r="AC2573" s="274">
        <v>7.0800000000000002E-2</v>
      </c>
      <c r="AD2573" s="274">
        <v>0.11731000000000003</v>
      </c>
      <c r="AE2573" s="274">
        <v>0</v>
      </c>
      <c r="AF2573" s="272">
        <f t="shared" si="163"/>
        <v>1</v>
      </c>
      <c r="AG2573" s="196">
        <f t="shared" si="160"/>
        <v>0.66950999999999994</v>
      </c>
    </row>
    <row r="2574" spans="1:33" x14ac:dyDescent="0.25">
      <c r="A2574" s="1">
        <v>1958</v>
      </c>
      <c r="B2574" s="1" t="s">
        <v>19</v>
      </c>
      <c r="C2574" s="1" t="str">
        <f t="shared" si="161"/>
        <v>1958QC</v>
      </c>
      <c r="D2574" s="1" t="s">
        <v>56</v>
      </c>
      <c r="E2574" s="1" t="str">
        <f t="shared" si="162"/>
        <v>1958QCICI</v>
      </c>
      <c r="F2574" s="196">
        <v>0.12182999999999999</v>
      </c>
      <c r="G2574" s="196">
        <v>0.4264</v>
      </c>
      <c r="H2574" s="196">
        <v>0</v>
      </c>
      <c r="I2574" s="196">
        <v>2.4369999999999999E-2</v>
      </c>
      <c r="J2574" s="196">
        <v>0.1066</v>
      </c>
      <c r="K2574" s="196">
        <v>0</v>
      </c>
      <c r="L2574" s="196">
        <v>0</v>
      </c>
      <c r="M2574" s="196">
        <v>3.0499999999999998E-3</v>
      </c>
      <c r="N2574" s="196">
        <v>6.0899999999999999E-3</v>
      </c>
      <c r="O2574" s="196">
        <v>4.061E-2</v>
      </c>
      <c r="P2574" s="196">
        <v>5.0599999999998979E-3</v>
      </c>
      <c r="Q2574" s="196">
        <v>0</v>
      </c>
      <c r="R2574" s="196">
        <v>0</v>
      </c>
      <c r="S2574" s="196">
        <v>1.0199999999999999E-3</v>
      </c>
      <c r="T2574" s="196">
        <v>0</v>
      </c>
      <c r="U2574" s="196">
        <v>7.11E-3</v>
      </c>
      <c r="V2574" s="196">
        <v>8.1200000000000005E-3</v>
      </c>
      <c r="W2574" s="196">
        <v>8.1220000000000001E-2</v>
      </c>
      <c r="X2574" s="196">
        <v>6.0909999999999999E-2</v>
      </c>
      <c r="Y2574" s="197">
        <v>0.10152</v>
      </c>
      <c r="Z2574" s="196">
        <v>6.0899999999999999E-3</v>
      </c>
      <c r="AA2574" s="196">
        <v>0</v>
      </c>
      <c r="AB2574" s="196">
        <v>0</v>
      </c>
      <c r="AC2574" s="196">
        <v>0</v>
      </c>
      <c r="AD2574" s="196">
        <v>0</v>
      </c>
      <c r="AE2574" s="196">
        <v>0</v>
      </c>
      <c r="AF2574" s="272">
        <f t="shared" si="163"/>
        <v>1</v>
      </c>
      <c r="AG2574" s="196">
        <f t="shared" si="160"/>
        <v>0.26599</v>
      </c>
    </row>
    <row r="2575" spans="1:33" x14ac:dyDescent="0.25">
      <c r="A2575" s="1">
        <v>1958</v>
      </c>
      <c r="B2575" s="1" t="s">
        <v>19</v>
      </c>
      <c r="C2575" s="1" t="str">
        <f t="shared" si="161"/>
        <v>1958QC</v>
      </c>
      <c r="D2575" s="1" t="s">
        <v>58</v>
      </c>
      <c r="E2575" s="1" t="str">
        <f t="shared" si="162"/>
        <v>1958QCResidential</v>
      </c>
      <c r="F2575" s="196">
        <v>0.12182999999999999</v>
      </c>
      <c r="G2575" s="196">
        <v>0.4264</v>
      </c>
      <c r="H2575" s="196">
        <v>0</v>
      </c>
      <c r="I2575" s="196">
        <v>2.4369999999999999E-2</v>
      </c>
      <c r="J2575" s="196">
        <v>0.1066</v>
      </c>
      <c r="K2575" s="196">
        <v>0</v>
      </c>
      <c r="L2575" s="196">
        <v>0</v>
      </c>
      <c r="M2575" s="196">
        <v>3.0499999999999998E-3</v>
      </c>
      <c r="N2575" s="196">
        <v>6.0899999999999999E-3</v>
      </c>
      <c r="O2575" s="196">
        <v>4.061E-2</v>
      </c>
      <c r="P2575" s="196">
        <v>5.0599999999998979E-3</v>
      </c>
      <c r="Q2575" s="196">
        <v>0</v>
      </c>
      <c r="R2575" s="196">
        <v>0</v>
      </c>
      <c r="S2575" s="196">
        <v>1.0199999999999999E-3</v>
      </c>
      <c r="T2575" s="196">
        <v>0</v>
      </c>
      <c r="U2575" s="196">
        <v>7.11E-3</v>
      </c>
      <c r="V2575" s="196">
        <v>8.1200000000000005E-3</v>
      </c>
      <c r="W2575" s="196">
        <v>8.1220000000000001E-2</v>
      </c>
      <c r="X2575" s="196">
        <v>6.0909999999999999E-2</v>
      </c>
      <c r="Y2575" s="197">
        <v>0.10152</v>
      </c>
      <c r="Z2575" s="196">
        <v>6.0899999999999999E-3</v>
      </c>
      <c r="AA2575" s="196">
        <v>0</v>
      </c>
      <c r="AB2575" s="196">
        <v>0</v>
      </c>
      <c r="AC2575" s="196">
        <v>0</v>
      </c>
      <c r="AD2575" s="196">
        <v>0</v>
      </c>
      <c r="AE2575" s="196">
        <v>0</v>
      </c>
      <c r="AF2575" s="272">
        <f t="shared" si="163"/>
        <v>1</v>
      </c>
      <c r="AG2575" s="196">
        <f t="shared" si="160"/>
        <v>0.26599</v>
      </c>
    </row>
    <row r="2576" spans="1:33" x14ac:dyDescent="0.25">
      <c r="A2576" s="1">
        <v>1959</v>
      </c>
      <c r="B2576" s="1" t="s">
        <v>19</v>
      </c>
      <c r="C2576" s="1" t="str">
        <f t="shared" si="161"/>
        <v>1959QC</v>
      </c>
      <c r="D2576" s="1" t="s">
        <v>57</v>
      </c>
      <c r="E2576" s="1" t="str">
        <f t="shared" si="162"/>
        <v>1959QCC&amp;D</v>
      </c>
      <c r="F2576" s="274">
        <v>0</v>
      </c>
      <c r="G2576" s="274">
        <v>1.0829999999999999E-2</v>
      </c>
      <c r="H2576" s="274">
        <v>0</v>
      </c>
      <c r="I2576" s="274">
        <v>0.31966</v>
      </c>
      <c r="J2576" s="274">
        <v>0</v>
      </c>
      <c r="K2576" s="274">
        <v>0</v>
      </c>
      <c r="L2576" s="274">
        <v>0</v>
      </c>
      <c r="M2576" s="274">
        <v>0</v>
      </c>
      <c r="N2576" s="274">
        <v>0</v>
      </c>
      <c r="O2576" s="274">
        <v>0</v>
      </c>
      <c r="P2576" s="274">
        <v>0</v>
      </c>
      <c r="Q2576" s="274">
        <v>0</v>
      </c>
      <c r="R2576" s="274">
        <v>0</v>
      </c>
      <c r="S2576" s="274">
        <v>0</v>
      </c>
      <c r="T2576" s="274">
        <v>0.29006999999999999</v>
      </c>
      <c r="U2576" s="274">
        <v>0</v>
      </c>
      <c r="V2576" s="274">
        <v>0</v>
      </c>
      <c r="W2576" s="274">
        <v>4.0879999999999972E-2</v>
      </c>
      <c r="X2576" s="274">
        <v>0</v>
      </c>
      <c r="Y2576" s="274">
        <v>0</v>
      </c>
      <c r="Z2576" s="274">
        <v>0</v>
      </c>
      <c r="AA2576" s="274">
        <v>0</v>
      </c>
      <c r="AB2576" s="274">
        <v>0.15045</v>
      </c>
      <c r="AC2576" s="274">
        <v>7.0800000000000002E-2</v>
      </c>
      <c r="AD2576" s="274">
        <v>0.11731000000000003</v>
      </c>
      <c r="AE2576" s="274">
        <v>0</v>
      </c>
      <c r="AF2576" s="272">
        <f t="shared" si="163"/>
        <v>1</v>
      </c>
      <c r="AG2576" s="196">
        <f t="shared" si="160"/>
        <v>0.66950999999999994</v>
      </c>
    </row>
    <row r="2577" spans="1:33" x14ac:dyDescent="0.25">
      <c r="A2577" s="1">
        <v>1959</v>
      </c>
      <c r="B2577" s="1" t="s">
        <v>19</v>
      </c>
      <c r="C2577" s="1" t="str">
        <f t="shared" si="161"/>
        <v>1959QC</v>
      </c>
      <c r="D2577" s="1" t="s">
        <v>56</v>
      </c>
      <c r="E2577" s="1" t="str">
        <f t="shared" si="162"/>
        <v>1959QCICI</v>
      </c>
      <c r="F2577" s="196">
        <v>0.12182999999999999</v>
      </c>
      <c r="G2577" s="196">
        <v>0.4264</v>
      </c>
      <c r="H2577" s="196">
        <v>0</v>
      </c>
      <c r="I2577" s="196">
        <v>2.4369999999999999E-2</v>
      </c>
      <c r="J2577" s="196">
        <v>0.1066</v>
      </c>
      <c r="K2577" s="196">
        <v>0</v>
      </c>
      <c r="L2577" s="196">
        <v>0</v>
      </c>
      <c r="M2577" s="196">
        <v>3.0499999999999998E-3</v>
      </c>
      <c r="N2577" s="196">
        <v>6.0899999999999999E-3</v>
      </c>
      <c r="O2577" s="196">
        <v>4.061E-2</v>
      </c>
      <c r="P2577" s="196">
        <v>5.0599999999998979E-3</v>
      </c>
      <c r="Q2577" s="196">
        <v>0</v>
      </c>
      <c r="R2577" s="196">
        <v>0</v>
      </c>
      <c r="S2577" s="196">
        <v>1.0199999999999999E-3</v>
      </c>
      <c r="T2577" s="196">
        <v>0</v>
      </c>
      <c r="U2577" s="196">
        <v>7.11E-3</v>
      </c>
      <c r="V2577" s="196">
        <v>8.1200000000000005E-3</v>
      </c>
      <c r="W2577" s="196">
        <v>8.1220000000000001E-2</v>
      </c>
      <c r="X2577" s="196">
        <v>6.0909999999999999E-2</v>
      </c>
      <c r="Y2577" s="197">
        <v>0.10152</v>
      </c>
      <c r="Z2577" s="196">
        <v>6.0899999999999999E-3</v>
      </c>
      <c r="AA2577" s="196">
        <v>0</v>
      </c>
      <c r="AB2577" s="196">
        <v>0</v>
      </c>
      <c r="AC2577" s="196">
        <v>0</v>
      </c>
      <c r="AD2577" s="196">
        <v>0</v>
      </c>
      <c r="AE2577" s="196">
        <v>0</v>
      </c>
      <c r="AF2577" s="272">
        <f t="shared" si="163"/>
        <v>1</v>
      </c>
      <c r="AG2577" s="196">
        <f t="shared" si="160"/>
        <v>0.26599</v>
      </c>
    </row>
    <row r="2578" spans="1:33" x14ac:dyDescent="0.25">
      <c r="A2578" s="1">
        <v>1959</v>
      </c>
      <c r="B2578" s="1" t="s">
        <v>19</v>
      </c>
      <c r="C2578" s="1" t="str">
        <f t="shared" si="161"/>
        <v>1959QC</v>
      </c>
      <c r="D2578" s="1" t="s">
        <v>58</v>
      </c>
      <c r="E2578" s="1" t="str">
        <f t="shared" si="162"/>
        <v>1959QCResidential</v>
      </c>
      <c r="F2578" s="196">
        <v>0.12182999999999999</v>
      </c>
      <c r="G2578" s="196">
        <v>0.4264</v>
      </c>
      <c r="H2578" s="196">
        <v>0</v>
      </c>
      <c r="I2578" s="196">
        <v>2.4369999999999999E-2</v>
      </c>
      <c r="J2578" s="196">
        <v>0.1066</v>
      </c>
      <c r="K2578" s="196">
        <v>0</v>
      </c>
      <c r="L2578" s="196">
        <v>0</v>
      </c>
      <c r="M2578" s="196">
        <v>3.0499999999999998E-3</v>
      </c>
      <c r="N2578" s="196">
        <v>6.0899999999999999E-3</v>
      </c>
      <c r="O2578" s="196">
        <v>4.061E-2</v>
      </c>
      <c r="P2578" s="196">
        <v>5.0599999999998979E-3</v>
      </c>
      <c r="Q2578" s="196">
        <v>0</v>
      </c>
      <c r="R2578" s="196">
        <v>0</v>
      </c>
      <c r="S2578" s="196">
        <v>1.0199999999999999E-3</v>
      </c>
      <c r="T2578" s="196">
        <v>0</v>
      </c>
      <c r="U2578" s="196">
        <v>7.11E-3</v>
      </c>
      <c r="V2578" s="196">
        <v>8.1200000000000005E-3</v>
      </c>
      <c r="W2578" s="196">
        <v>8.1220000000000001E-2</v>
      </c>
      <c r="X2578" s="196">
        <v>6.0909999999999999E-2</v>
      </c>
      <c r="Y2578" s="197">
        <v>0.10152</v>
      </c>
      <c r="Z2578" s="196">
        <v>6.0899999999999999E-3</v>
      </c>
      <c r="AA2578" s="196">
        <v>0</v>
      </c>
      <c r="AB2578" s="196">
        <v>0</v>
      </c>
      <c r="AC2578" s="196">
        <v>0</v>
      </c>
      <c r="AD2578" s="196">
        <v>0</v>
      </c>
      <c r="AE2578" s="196">
        <v>0</v>
      </c>
      <c r="AF2578" s="272">
        <f t="shared" si="163"/>
        <v>1</v>
      </c>
      <c r="AG2578" s="196">
        <f t="shared" si="160"/>
        <v>0.26599</v>
      </c>
    </row>
    <row r="2579" spans="1:33" x14ac:dyDescent="0.25">
      <c r="A2579" s="1">
        <v>1960</v>
      </c>
      <c r="B2579" s="1" t="s">
        <v>19</v>
      </c>
      <c r="C2579" s="1" t="str">
        <f t="shared" si="161"/>
        <v>1960QC</v>
      </c>
      <c r="D2579" s="1" t="s">
        <v>57</v>
      </c>
      <c r="E2579" s="1" t="str">
        <f t="shared" si="162"/>
        <v>1960QCC&amp;D</v>
      </c>
      <c r="F2579" s="274">
        <v>0</v>
      </c>
      <c r="G2579" s="274">
        <v>1.0829999999999999E-2</v>
      </c>
      <c r="H2579" s="274">
        <v>0</v>
      </c>
      <c r="I2579" s="274">
        <v>0.31966</v>
      </c>
      <c r="J2579" s="274">
        <v>0</v>
      </c>
      <c r="K2579" s="274">
        <v>0</v>
      </c>
      <c r="L2579" s="274">
        <v>0</v>
      </c>
      <c r="M2579" s="274">
        <v>0</v>
      </c>
      <c r="N2579" s="274">
        <v>0</v>
      </c>
      <c r="O2579" s="274">
        <v>0</v>
      </c>
      <c r="P2579" s="274">
        <v>0</v>
      </c>
      <c r="Q2579" s="274">
        <v>0</v>
      </c>
      <c r="R2579" s="274">
        <v>0</v>
      </c>
      <c r="S2579" s="274">
        <v>0</v>
      </c>
      <c r="T2579" s="274">
        <v>0.29006999999999999</v>
      </c>
      <c r="U2579" s="274">
        <v>0</v>
      </c>
      <c r="V2579" s="274">
        <v>0</v>
      </c>
      <c r="W2579" s="274">
        <v>4.0879999999999972E-2</v>
      </c>
      <c r="X2579" s="274">
        <v>0</v>
      </c>
      <c r="Y2579" s="274">
        <v>0</v>
      </c>
      <c r="Z2579" s="274">
        <v>0</v>
      </c>
      <c r="AA2579" s="274">
        <v>0</v>
      </c>
      <c r="AB2579" s="274">
        <v>0.15045</v>
      </c>
      <c r="AC2579" s="274">
        <v>7.0800000000000002E-2</v>
      </c>
      <c r="AD2579" s="274">
        <v>0.11731000000000003</v>
      </c>
      <c r="AE2579" s="274">
        <v>0</v>
      </c>
      <c r="AF2579" s="272">
        <f t="shared" si="163"/>
        <v>1</v>
      </c>
      <c r="AG2579" s="196">
        <f t="shared" si="160"/>
        <v>0.66950999999999994</v>
      </c>
    </row>
    <row r="2580" spans="1:33" x14ac:dyDescent="0.25">
      <c r="A2580" s="1">
        <v>1960</v>
      </c>
      <c r="B2580" s="1" t="s">
        <v>19</v>
      </c>
      <c r="C2580" s="1" t="str">
        <f t="shared" si="161"/>
        <v>1960QC</v>
      </c>
      <c r="D2580" s="1" t="s">
        <v>56</v>
      </c>
      <c r="E2580" s="1" t="str">
        <f t="shared" si="162"/>
        <v>1960QCICI</v>
      </c>
      <c r="F2580" s="196">
        <v>0.12182999999999999</v>
      </c>
      <c r="G2580" s="196">
        <v>0.4264</v>
      </c>
      <c r="H2580" s="196">
        <v>0</v>
      </c>
      <c r="I2580" s="196">
        <v>2.4369999999999999E-2</v>
      </c>
      <c r="J2580" s="196">
        <v>0.1066</v>
      </c>
      <c r="K2580" s="196">
        <v>0</v>
      </c>
      <c r="L2580" s="196">
        <v>0</v>
      </c>
      <c r="M2580" s="196">
        <v>3.0499999999999998E-3</v>
      </c>
      <c r="N2580" s="196">
        <v>6.0899999999999999E-3</v>
      </c>
      <c r="O2580" s="196">
        <v>4.061E-2</v>
      </c>
      <c r="P2580" s="196">
        <v>5.0599999999998979E-3</v>
      </c>
      <c r="Q2580" s="196">
        <v>0</v>
      </c>
      <c r="R2580" s="196">
        <v>0</v>
      </c>
      <c r="S2580" s="196">
        <v>1.0199999999999999E-3</v>
      </c>
      <c r="T2580" s="196">
        <v>0</v>
      </c>
      <c r="U2580" s="196">
        <v>7.11E-3</v>
      </c>
      <c r="V2580" s="196">
        <v>8.1200000000000005E-3</v>
      </c>
      <c r="W2580" s="196">
        <v>8.1220000000000001E-2</v>
      </c>
      <c r="X2580" s="196">
        <v>6.0909999999999999E-2</v>
      </c>
      <c r="Y2580" s="197">
        <v>0.10152</v>
      </c>
      <c r="Z2580" s="196">
        <v>6.0899999999999999E-3</v>
      </c>
      <c r="AA2580" s="196">
        <v>0</v>
      </c>
      <c r="AB2580" s="196">
        <v>0</v>
      </c>
      <c r="AC2580" s="196">
        <v>0</v>
      </c>
      <c r="AD2580" s="196">
        <v>0</v>
      </c>
      <c r="AE2580" s="196">
        <v>0</v>
      </c>
      <c r="AF2580" s="272">
        <f t="shared" si="163"/>
        <v>1</v>
      </c>
      <c r="AG2580" s="196">
        <f t="shared" si="160"/>
        <v>0.26599</v>
      </c>
    </row>
    <row r="2581" spans="1:33" x14ac:dyDescent="0.25">
      <c r="A2581" s="1">
        <v>1960</v>
      </c>
      <c r="B2581" s="1" t="s">
        <v>19</v>
      </c>
      <c r="C2581" s="1" t="str">
        <f t="shared" si="161"/>
        <v>1960QC</v>
      </c>
      <c r="D2581" s="1" t="s">
        <v>58</v>
      </c>
      <c r="E2581" s="1" t="str">
        <f t="shared" si="162"/>
        <v>1960QCResidential</v>
      </c>
      <c r="F2581" s="196">
        <v>0.12182999999999999</v>
      </c>
      <c r="G2581" s="196">
        <v>0.4264</v>
      </c>
      <c r="H2581" s="196">
        <v>0</v>
      </c>
      <c r="I2581" s="196">
        <v>2.4369999999999999E-2</v>
      </c>
      <c r="J2581" s="196">
        <v>0.1066</v>
      </c>
      <c r="K2581" s="196">
        <v>0</v>
      </c>
      <c r="L2581" s="196">
        <v>0</v>
      </c>
      <c r="M2581" s="196">
        <v>3.0499999999999998E-3</v>
      </c>
      <c r="N2581" s="196">
        <v>6.0899999999999999E-3</v>
      </c>
      <c r="O2581" s="196">
        <v>4.061E-2</v>
      </c>
      <c r="P2581" s="196">
        <v>5.0599999999998979E-3</v>
      </c>
      <c r="Q2581" s="196">
        <v>0</v>
      </c>
      <c r="R2581" s="196">
        <v>0</v>
      </c>
      <c r="S2581" s="196">
        <v>1.0199999999999999E-3</v>
      </c>
      <c r="T2581" s="196">
        <v>0</v>
      </c>
      <c r="U2581" s="196">
        <v>7.11E-3</v>
      </c>
      <c r="V2581" s="196">
        <v>8.1200000000000005E-3</v>
      </c>
      <c r="W2581" s="196">
        <v>8.1220000000000001E-2</v>
      </c>
      <c r="X2581" s="196">
        <v>6.0909999999999999E-2</v>
      </c>
      <c r="Y2581" s="197">
        <v>0.10152</v>
      </c>
      <c r="Z2581" s="196">
        <v>6.0899999999999999E-3</v>
      </c>
      <c r="AA2581" s="196">
        <v>0</v>
      </c>
      <c r="AB2581" s="196">
        <v>0</v>
      </c>
      <c r="AC2581" s="196">
        <v>0</v>
      </c>
      <c r="AD2581" s="196">
        <v>0</v>
      </c>
      <c r="AE2581" s="196">
        <v>0</v>
      </c>
      <c r="AF2581" s="272">
        <f t="shared" si="163"/>
        <v>1</v>
      </c>
      <c r="AG2581" s="196">
        <f t="shared" si="160"/>
        <v>0.26599</v>
      </c>
    </row>
    <row r="2582" spans="1:33" x14ac:dyDescent="0.25">
      <c r="A2582" s="1">
        <v>1961</v>
      </c>
      <c r="B2582" s="1" t="s">
        <v>19</v>
      </c>
      <c r="C2582" s="1" t="str">
        <f t="shared" si="161"/>
        <v>1961QC</v>
      </c>
      <c r="D2582" s="1" t="s">
        <v>57</v>
      </c>
      <c r="E2582" s="1" t="str">
        <f t="shared" si="162"/>
        <v>1961QCC&amp;D</v>
      </c>
      <c r="F2582" s="274">
        <v>0</v>
      </c>
      <c r="G2582" s="274">
        <v>1.0829999999999999E-2</v>
      </c>
      <c r="H2582" s="274">
        <v>0</v>
      </c>
      <c r="I2582" s="274">
        <v>0.31966</v>
      </c>
      <c r="J2582" s="274">
        <v>0</v>
      </c>
      <c r="K2582" s="274">
        <v>0</v>
      </c>
      <c r="L2582" s="274">
        <v>0</v>
      </c>
      <c r="M2582" s="274">
        <v>0</v>
      </c>
      <c r="N2582" s="274">
        <v>0</v>
      </c>
      <c r="O2582" s="274">
        <v>0</v>
      </c>
      <c r="P2582" s="274">
        <v>0</v>
      </c>
      <c r="Q2582" s="274">
        <v>0</v>
      </c>
      <c r="R2582" s="274">
        <v>0</v>
      </c>
      <c r="S2582" s="274">
        <v>0</v>
      </c>
      <c r="T2582" s="274">
        <v>0.29006999999999999</v>
      </c>
      <c r="U2582" s="274">
        <v>0</v>
      </c>
      <c r="V2582" s="274">
        <v>0</v>
      </c>
      <c r="W2582" s="274">
        <v>4.0879999999999972E-2</v>
      </c>
      <c r="X2582" s="274">
        <v>0</v>
      </c>
      <c r="Y2582" s="274">
        <v>0</v>
      </c>
      <c r="Z2582" s="274">
        <v>0</v>
      </c>
      <c r="AA2582" s="274">
        <v>0</v>
      </c>
      <c r="AB2582" s="274">
        <v>0.15045</v>
      </c>
      <c r="AC2582" s="274">
        <v>7.0800000000000002E-2</v>
      </c>
      <c r="AD2582" s="274">
        <v>0.11731000000000003</v>
      </c>
      <c r="AE2582" s="274">
        <v>0</v>
      </c>
      <c r="AF2582" s="272">
        <f t="shared" si="163"/>
        <v>1</v>
      </c>
      <c r="AG2582" s="196">
        <f t="shared" si="160"/>
        <v>0.66950999999999994</v>
      </c>
    </row>
    <row r="2583" spans="1:33" x14ac:dyDescent="0.25">
      <c r="A2583" s="1">
        <v>1961</v>
      </c>
      <c r="B2583" s="1" t="s">
        <v>19</v>
      </c>
      <c r="C2583" s="1" t="str">
        <f t="shared" si="161"/>
        <v>1961QC</v>
      </c>
      <c r="D2583" s="1" t="s">
        <v>56</v>
      </c>
      <c r="E2583" s="1" t="str">
        <f t="shared" si="162"/>
        <v>1961QCICI</v>
      </c>
      <c r="F2583" s="196">
        <v>0.12182999999999999</v>
      </c>
      <c r="G2583" s="196">
        <v>0.4264</v>
      </c>
      <c r="H2583" s="196">
        <v>0</v>
      </c>
      <c r="I2583" s="196">
        <v>2.4369999999999999E-2</v>
      </c>
      <c r="J2583" s="196">
        <v>0.1066</v>
      </c>
      <c r="K2583" s="196">
        <v>0</v>
      </c>
      <c r="L2583" s="196">
        <v>0</v>
      </c>
      <c r="M2583" s="196">
        <v>3.0499999999999998E-3</v>
      </c>
      <c r="N2583" s="196">
        <v>6.0899999999999999E-3</v>
      </c>
      <c r="O2583" s="196">
        <v>4.061E-2</v>
      </c>
      <c r="P2583" s="196">
        <v>5.0599999999998979E-3</v>
      </c>
      <c r="Q2583" s="196">
        <v>0</v>
      </c>
      <c r="R2583" s="196">
        <v>0</v>
      </c>
      <c r="S2583" s="196">
        <v>1.0199999999999999E-3</v>
      </c>
      <c r="T2583" s="196">
        <v>0</v>
      </c>
      <c r="U2583" s="196">
        <v>7.11E-3</v>
      </c>
      <c r="V2583" s="196">
        <v>8.1200000000000005E-3</v>
      </c>
      <c r="W2583" s="196">
        <v>8.1220000000000001E-2</v>
      </c>
      <c r="X2583" s="196">
        <v>6.0909999999999999E-2</v>
      </c>
      <c r="Y2583" s="196">
        <v>0.10152</v>
      </c>
      <c r="Z2583" s="196">
        <v>6.0899999999999999E-3</v>
      </c>
      <c r="AA2583" s="196">
        <v>0</v>
      </c>
      <c r="AB2583" s="196">
        <v>0</v>
      </c>
      <c r="AC2583" s="196">
        <v>0</v>
      </c>
      <c r="AD2583" s="196">
        <v>0</v>
      </c>
      <c r="AE2583" s="196">
        <v>0</v>
      </c>
      <c r="AF2583" s="272">
        <f t="shared" si="163"/>
        <v>1</v>
      </c>
      <c r="AG2583" s="196">
        <f t="shared" si="160"/>
        <v>0.26599</v>
      </c>
    </row>
    <row r="2584" spans="1:33" x14ac:dyDescent="0.25">
      <c r="A2584" s="1">
        <v>1961</v>
      </c>
      <c r="B2584" s="1" t="s">
        <v>19</v>
      </c>
      <c r="C2584" s="1" t="str">
        <f t="shared" si="161"/>
        <v>1961QC</v>
      </c>
      <c r="D2584" s="1" t="s">
        <v>58</v>
      </c>
      <c r="E2584" s="1" t="str">
        <f t="shared" si="162"/>
        <v>1961QCResidential</v>
      </c>
      <c r="F2584" s="196">
        <v>0.12182999999999999</v>
      </c>
      <c r="G2584" s="196">
        <v>0.4264</v>
      </c>
      <c r="H2584" s="196">
        <v>0</v>
      </c>
      <c r="I2584" s="196">
        <v>2.4369999999999999E-2</v>
      </c>
      <c r="J2584" s="196">
        <v>0.1066</v>
      </c>
      <c r="K2584" s="196">
        <v>0</v>
      </c>
      <c r="L2584" s="196">
        <v>0</v>
      </c>
      <c r="M2584" s="196">
        <v>3.0499999999999998E-3</v>
      </c>
      <c r="N2584" s="196">
        <v>6.0899999999999999E-3</v>
      </c>
      <c r="O2584" s="196">
        <v>4.061E-2</v>
      </c>
      <c r="P2584" s="196">
        <v>5.0599999999998979E-3</v>
      </c>
      <c r="Q2584" s="196">
        <v>0</v>
      </c>
      <c r="R2584" s="196">
        <v>0</v>
      </c>
      <c r="S2584" s="196">
        <v>1.0199999999999999E-3</v>
      </c>
      <c r="T2584" s="196">
        <v>0</v>
      </c>
      <c r="U2584" s="196">
        <v>7.11E-3</v>
      </c>
      <c r="V2584" s="196">
        <v>8.1200000000000005E-3</v>
      </c>
      <c r="W2584" s="196">
        <v>8.1220000000000001E-2</v>
      </c>
      <c r="X2584" s="196">
        <v>6.0909999999999999E-2</v>
      </c>
      <c r="Y2584" s="197">
        <v>0.10152</v>
      </c>
      <c r="Z2584" s="196">
        <v>6.0899999999999999E-3</v>
      </c>
      <c r="AA2584" s="196">
        <v>0</v>
      </c>
      <c r="AB2584" s="196">
        <v>0</v>
      </c>
      <c r="AC2584" s="196">
        <v>0</v>
      </c>
      <c r="AD2584" s="196">
        <v>0</v>
      </c>
      <c r="AE2584" s="196">
        <v>0</v>
      </c>
      <c r="AF2584" s="272">
        <f t="shared" si="163"/>
        <v>1</v>
      </c>
      <c r="AG2584" s="196">
        <f t="shared" si="160"/>
        <v>0.26599</v>
      </c>
    </row>
    <row r="2585" spans="1:33" x14ac:dyDescent="0.25">
      <c r="A2585" s="1">
        <v>1962</v>
      </c>
      <c r="B2585" s="1" t="s">
        <v>19</v>
      </c>
      <c r="C2585" s="1" t="str">
        <f t="shared" si="161"/>
        <v>1962QC</v>
      </c>
      <c r="D2585" s="1" t="s">
        <v>57</v>
      </c>
      <c r="E2585" s="1" t="str">
        <f t="shared" si="162"/>
        <v>1962QCC&amp;D</v>
      </c>
      <c r="F2585" s="274">
        <v>0</v>
      </c>
      <c r="G2585" s="274">
        <v>1.0829999999999999E-2</v>
      </c>
      <c r="H2585" s="274">
        <v>0</v>
      </c>
      <c r="I2585" s="274">
        <v>0.31966</v>
      </c>
      <c r="J2585" s="274">
        <v>0</v>
      </c>
      <c r="K2585" s="274">
        <v>0</v>
      </c>
      <c r="L2585" s="274">
        <v>0</v>
      </c>
      <c r="M2585" s="274">
        <v>0</v>
      </c>
      <c r="N2585" s="274">
        <v>0</v>
      </c>
      <c r="O2585" s="274">
        <v>0</v>
      </c>
      <c r="P2585" s="274">
        <v>0</v>
      </c>
      <c r="Q2585" s="274">
        <v>0</v>
      </c>
      <c r="R2585" s="274">
        <v>0</v>
      </c>
      <c r="S2585" s="274">
        <v>0</v>
      </c>
      <c r="T2585" s="274">
        <v>0.29006999999999999</v>
      </c>
      <c r="U2585" s="274">
        <v>0</v>
      </c>
      <c r="V2585" s="274">
        <v>0</v>
      </c>
      <c r="W2585" s="274">
        <v>4.0879999999999972E-2</v>
      </c>
      <c r="X2585" s="274">
        <v>0</v>
      </c>
      <c r="Y2585" s="274">
        <v>0</v>
      </c>
      <c r="Z2585" s="274">
        <v>0</v>
      </c>
      <c r="AA2585" s="274">
        <v>0</v>
      </c>
      <c r="AB2585" s="274">
        <v>0.15045</v>
      </c>
      <c r="AC2585" s="274">
        <v>7.0800000000000002E-2</v>
      </c>
      <c r="AD2585" s="274">
        <v>0.11731000000000003</v>
      </c>
      <c r="AE2585" s="274">
        <v>0</v>
      </c>
      <c r="AF2585" s="272">
        <f t="shared" si="163"/>
        <v>1</v>
      </c>
      <c r="AG2585" s="196">
        <f t="shared" si="160"/>
        <v>0.66950999999999994</v>
      </c>
    </row>
    <row r="2586" spans="1:33" x14ac:dyDescent="0.25">
      <c r="A2586" s="1">
        <v>1962</v>
      </c>
      <c r="B2586" s="1" t="s">
        <v>19</v>
      </c>
      <c r="C2586" s="1" t="str">
        <f t="shared" si="161"/>
        <v>1962QC</v>
      </c>
      <c r="D2586" s="1" t="s">
        <v>56</v>
      </c>
      <c r="E2586" s="1" t="str">
        <f t="shared" si="162"/>
        <v>1962QCICI</v>
      </c>
      <c r="F2586" s="196">
        <v>0.12182999999999999</v>
      </c>
      <c r="G2586" s="196">
        <v>0.4264</v>
      </c>
      <c r="H2586" s="196">
        <v>0</v>
      </c>
      <c r="I2586" s="196">
        <v>2.4369999999999999E-2</v>
      </c>
      <c r="J2586" s="196">
        <v>0.1066</v>
      </c>
      <c r="K2586" s="196">
        <v>0</v>
      </c>
      <c r="L2586" s="196">
        <v>0</v>
      </c>
      <c r="M2586" s="196">
        <v>3.0499999999999998E-3</v>
      </c>
      <c r="N2586" s="196">
        <v>6.0899999999999999E-3</v>
      </c>
      <c r="O2586" s="196">
        <v>4.061E-2</v>
      </c>
      <c r="P2586" s="196">
        <v>5.0599999999998979E-3</v>
      </c>
      <c r="Q2586" s="196">
        <v>0</v>
      </c>
      <c r="R2586" s="196">
        <v>0</v>
      </c>
      <c r="S2586" s="196">
        <v>1.0199999999999999E-3</v>
      </c>
      <c r="T2586" s="196">
        <v>0</v>
      </c>
      <c r="U2586" s="196">
        <v>7.11E-3</v>
      </c>
      <c r="V2586" s="196">
        <v>8.1200000000000005E-3</v>
      </c>
      <c r="W2586" s="196">
        <v>8.1220000000000001E-2</v>
      </c>
      <c r="X2586" s="196">
        <v>6.0909999999999999E-2</v>
      </c>
      <c r="Y2586" s="197">
        <v>0.10152</v>
      </c>
      <c r="Z2586" s="196">
        <v>6.0899999999999999E-3</v>
      </c>
      <c r="AA2586" s="196">
        <v>0</v>
      </c>
      <c r="AB2586" s="196">
        <v>0</v>
      </c>
      <c r="AC2586" s="196">
        <v>0</v>
      </c>
      <c r="AD2586" s="196">
        <v>0</v>
      </c>
      <c r="AE2586" s="196">
        <v>0</v>
      </c>
      <c r="AF2586" s="272">
        <f t="shared" si="163"/>
        <v>1</v>
      </c>
      <c r="AG2586" s="196">
        <f t="shared" si="160"/>
        <v>0.26599</v>
      </c>
    </row>
    <row r="2587" spans="1:33" x14ac:dyDescent="0.25">
      <c r="A2587" s="1">
        <v>1962</v>
      </c>
      <c r="B2587" s="1" t="s">
        <v>19</v>
      </c>
      <c r="C2587" s="1" t="str">
        <f t="shared" si="161"/>
        <v>1962QC</v>
      </c>
      <c r="D2587" s="1" t="s">
        <v>58</v>
      </c>
      <c r="E2587" s="1" t="str">
        <f t="shared" si="162"/>
        <v>1962QCResidential</v>
      </c>
      <c r="F2587" s="196">
        <v>0.12182999999999999</v>
      </c>
      <c r="G2587" s="196">
        <v>0.4264</v>
      </c>
      <c r="H2587" s="196">
        <v>0</v>
      </c>
      <c r="I2587" s="196">
        <v>2.4369999999999999E-2</v>
      </c>
      <c r="J2587" s="196">
        <v>0.1066</v>
      </c>
      <c r="K2587" s="196">
        <v>0</v>
      </c>
      <c r="L2587" s="196">
        <v>0</v>
      </c>
      <c r="M2587" s="196">
        <v>3.0499999999999998E-3</v>
      </c>
      <c r="N2587" s="196">
        <v>6.0899999999999999E-3</v>
      </c>
      <c r="O2587" s="196">
        <v>4.061E-2</v>
      </c>
      <c r="P2587" s="196">
        <v>5.0599999999998979E-3</v>
      </c>
      <c r="Q2587" s="196">
        <v>0</v>
      </c>
      <c r="R2587" s="196">
        <v>0</v>
      </c>
      <c r="S2587" s="196">
        <v>1.0199999999999999E-3</v>
      </c>
      <c r="T2587" s="196">
        <v>0</v>
      </c>
      <c r="U2587" s="196">
        <v>7.11E-3</v>
      </c>
      <c r="V2587" s="196">
        <v>8.1200000000000005E-3</v>
      </c>
      <c r="W2587" s="196">
        <v>8.1220000000000001E-2</v>
      </c>
      <c r="X2587" s="196">
        <v>6.0909999999999999E-2</v>
      </c>
      <c r="Y2587" s="197">
        <v>0.10152</v>
      </c>
      <c r="Z2587" s="196">
        <v>6.0899999999999999E-3</v>
      </c>
      <c r="AA2587" s="196">
        <v>0</v>
      </c>
      <c r="AB2587" s="196">
        <v>0</v>
      </c>
      <c r="AC2587" s="196">
        <v>0</v>
      </c>
      <c r="AD2587" s="196">
        <v>0</v>
      </c>
      <c r="AE2587" s="196">
        <v>0</v>
      </c>
      <c r="AF2587" s="272">
        <f t="shared" si="163"/>
        <v>1</v>
      </c>
      <c r="AG2587" s="196">
        <f t="shared" si="160"/>
        <v>0.26599</v>
      </c>
    </row>
    <row r="2588" spans="1:33" x14ac:dyDescent="0.25">
      <c r="A2588" s="1">
        <v>1963</v>
      </c>
      <c r="B2588" s="1" t="s">
        <v>19</v>
      </c>
      <c r="C2588" s="1" t="str">
        <f t="shared" si="161"/>
        <v>1963QC</v>
      </c>
      <c r="D2588" s="1" t="s">
        <v>57</v>
      </c>
      <c r="E2588" s="1" t="str">
        <f t="shared" si="162"/>
        <v>1963QCC&amp;D</v>
      </c>
      <c r="F2588" s="274">
        <v>0</v>
      </c>
      <c r="G2588" s="274">
        <v>1.0829999999999999E-2</v>
      </c>
      <c r="H2588" s="274">
        <v>0</v>
      </c>
      <c r="I2588" s="274">
        <v>0.31966</v>
      </c>
      <c r="J2588" s="274">
        <v>0</v>
      </c>
      <c r="K2588" s="274">
        <v>0</v>
      </c>
      <c r="L2588" s="274">
        <v>0</v>
      </c>
      <c r="M2588" s="274">
        <v>0</v>
      </c>
      <c r="N2588" s="274">
        <v>0</v>
      </c>
      <c r="O2588" s="274">
        <v>0</v>
      </c>
      <c r="P2588" s="274">
        <v>0</v>
      </c>
      <c r="Q2588" s="274">
        <v>0</v>
      </c>
      <c r="R2588" s="274">
        <v>0</v>
      </c>
      <c r="S2588" s="274">
        <v>0</v>
      </c>
      <c r="T2588" s="274">
        <v>0.29006999999999999</v>
      </c>
      <c r="U2588" s="274">
        <v>0</v>
      </c>
      <c r="V2588" s="274">
        <v>0</v>
      </c>
      <c r="W2588" s="274">
        <v>4.0879999999999972E-2</v>
      </c>
      <c r="X2588" s="274">
        <v>0</v>
      </c>
      <c r="Y2588" s="274">
        <v>0</v>
      </c>
      <c r="Z2588" s="274">
        <v>0</v>
      </c>
      <c r="AA2588" s="274">
        <v>0</v>
      </c>
      <c r="AB2588" s="274">
        <v>0.15045</v>
      </c>
      <c r="AC2588" s="274">
        <v>7.0800000000000002E-2</v>
      </c>
      <c r="AD2588" s="274">
        <v>0.11731000000000003</v>
      </c>
      <c r="AE2588" s="274">
        <v>0</v>
      </c>
      <c r="AF2588" s="272">
        <f t="shared" si="163"/>
        <v>1</v>
      </c>
      <c r="AG2588" s="196">
        <f t="shared" si="160"/>
        <v>0.66950999999999994</v>
      </c>
    </row>
    <row r="2589" spans="1:33" x14ac:dyDescent="0.25">
      <c r="A2589" s="1">
        <v>1963</v>
      </c>
      <c r="B2589" s="1" t="s">
        <v>19</v>
      </c>
      <c r="C2589" s="1" t="str">
        <f t="shared" si="161"/>
        <v>1963QC</v>
      </c>
      <c r="D2589" s="1" t="s">
        <v>56</v>
      </c>
      <c r="E2589" s="1" t="str">
        <f t="shared" si="162"/>
        <v>1963QCICI</v>
      </c>
      <c r="F2589" s="196">
        <v>0.12182999999999999</v>
      </c>
      <c r="G2589" s="196">
        <v>0.4264</v>
      </c>
      <c r="H2589" s="196">
        <v>0</v>
      </c>
      <c r="I2589" s="196">
        <v>2.4369999999999999E-2</v>
      </c>
      <c r="J2589" s="196">
        <v>0.1066</v>
      </c>
      <c r="K2589" s="196">
        <v>0</v>
      </c>
      <c r="L2589" s="196">
        <v>0</v>
      </c>
      <c r="M2589" s="196">
        <v>3.0499999999999998E-3</v>
      </c>
      <c r="N2589" s="196">
        <v>6.0899999999999999E-3</v>
      </c>
      <c r="O2589" s="196">
        <v>4.061E-2</v>
      </c>
      <c r="P2589" s="196">
        <v>5.0599999999998979E-3</v>
      </c>
      <c r="Q2589" s="196">
        <v>0</v>
      </c>
      <c r="R2589" s="196">
        <v>0</v>
      </c>
      <c r="S2589" s="196">
        <v>1.0199999999999999E-3</v>
      </c>
      <c r="T2589" s="196">
        <v>0</v>
      </c>
      <c r="U2589" s="196">
        <v>7.11E-3</v>
      </c>
      <c r="V2589" s="196">
        <v>8.1200000000000005E-3</v>
      </c>
      <c r="W2589" s="196">
        <v>8.1220000000000001E-2</v>
      </c>
      <c r="X2589" s="196">
        <v>6.0909999999999999E-2</v>
      </c>
      <c r="Y2589" s="196">
        <v>0.10152</v>
      </c>
      <c r="Z2589" s="196">
        <v>6.0899999999999999E-3</v>
      </c>
      <c r="AA2589" s="196">
        <v>0</v>
      </c>
      <c r="AB2589" s="196">
        <v>0</v>
      </c>
      <c r="AC2589" s="196">
        <v>0</v>
      </c>
      <c r="AD2589" s="196">
        <v>0</v>
      </c>
      <c r="AE2589" s="196">
        <v>0</v>
      </c>
      <c r="AF2589" s="272">
        <f t="shared" si="163"/>
        <v>1</v>
      </c>
      <c r="AG2589" s="196">
        <f t="shared" si="160"/>
        <v>0.26599</v>
      </c>
    </row>
    <row r="2590" spans="1:33" x14ac:dyDescent="0.25">
      <c r="A2590" s="1">
        <v>1963</v>
      </c>
      <c r="B2590" s="1" t="s">
        <v>19</v>
      </c>
      <c r="C2590" s="1" t="str">
        <f t="shared" si="161"/>
        <v>1963QC</v>
      </c>
      <c r="D2590" s="1" t="s">
        <v>58</v>
      </c>
      <c r="E2590" s="1" t="str">
        <f t="shared" si="162"/>
        <v>1963QCResidential</v>
      </c>
      <c r="F2590" s="196">
        <v>0.12182999999999999</v>
      </c>
      <c r="G2590" s="196">
        <v>0.4264</v>
      </c>
      <c r="H2590" s="196">
        <v>0</v>
      </c>
      <c r="I2590" s="196">
        <v>2.4369999999999999E-2</v>
      </c>
      <c r="J2590" s="196">
        <v>0.1066</v>
      </c>
      <c r="K2590" s="196">
        <v>0</v>
      </c>
      <c r="L2590" s="196">
        <v>0</v>
      </c>
      <c r="M2590" s="196">
        <v>3.0499999999999998E-3</v>
      </c>
      <c r="N2590" s="196">
        <v>6.0899999999999999E-3</v>
      </c>
      <c r="O2590" s="196">
        <v>4.061E-2</v>
      </c>
      <c r="P2590" s="196">
        <v>5.0599999999998979E-3</v>
      </c>
      <c r="Q2590" s="196">
        <v>0</v>
      </c>
      <c r="R2590" s="196">
        <v>0</v>
      </c>
      <c r="S2590" s="196">
        <v>1.0199999999999999E-3</v>
      </c>
      <c r="T2590" s="196">
        <v>0</v>
      </c>
      <c r="U2590" s="196">
        <v>7.11E-3</v>
      </c>
      <c r="V2590" s="196">
        <v>8.1200000000000005E-3</v>
      </c>
      <c r="W2590" s="196">
        <v>8.1220000000000001E-2</v>
      </c>
      <c r="X2590" s="196">
        <v>6.0909999999999999E-2</v>
      </c>
      <c r="Y2590" s="197">
        <v>0.10152</v>
      </c>
      <c r="Z2590" s="196">
        <v>6.0899999999999999E-3</v>
      </c>
      <c r="AA2590" s="196">
        <v>0</v>
      </c>
      <c r="AB2590" s="196">
        <v>0</v>
      </c>
      <c r="AC2590" s="196">
        <v>0</v>
      </c>
      <c r="AD2590" s="196">
        <v>0</v>
      </c>
      <c r="AE2590" s="196">
        <v>0</v>
      </c>
      <c r="AF2590" s="272">
        <f t="shared" si="163"/>
        <v>1</v>
      </c>
      <c r="AG2590" s="196">
        <f t="shared" si="160"/>
        <v>0.26599</v>
      </c>
    </row>
    <row r="2591" spans="1:33" x14ac:dyDescent="0.25">
      <c r="A2591" s="1">
        <v>1964</v>
      </c>
      <c r="B2591" s="1" t="s">
        <v>19</v>
      </c>
      <c r="C2591" s="1" t="str">
        <f t="shared" si="161"/>
        <v>1964QC</v>
      </c>
      <c r="D2591" s="1" t="s">
        <v>57</v>
      </c>
      <c r="E2591" s="1" t="str">
        <f t="shared" si="162"/>
        <v>1964QCC&amp;D</v>
      </c>
      <c r="F2591" s="274">
        <v>0</v>
      </c>
      <c r="G2591" s="274">
        <v>1.0829999999999999E-2</v>
      </c>
      <c r="H2591" s="274">
        <v>0</v>
      </c>
      <c r="I2591" s="274">
        <v>0.31966</v>
      </c>
      <c r="J2591" s="274">
        <v>0</v>
      </c>
      <c r="K2591" s="274">
        <v>0</v>
      </c>
      <c r="L2591" s="274">
        <v>0</v>
      </c>
      <c r="M2591" s="274">
        <v>0</v>
      </c>
      <c r="N2591" s="274">
        <v>0</v>
      </c>
      <c r="O2591" s="274">
        <v>0</v>
      </c>
      <c r="P2591" s="274">
        <v>0</v>
      </c>
      <c r="Q2591" s="274">
        <v>0</v>
      </c>
      <c r="R2591" s="274">
        <v>0</v>
      </c>
      <c r="S2591" s="274">
        <v>0</v>
      </c>
      <c r="T2591" s="274">
        <v>0.29006999999999999</v>
      </c>
      <c r="U2591" s="274">
        <v>0</v>
      </c>
      <c r="V2591" s="274">
        <v>0</v>
      </c>
      <c r="W2591" s="274">
        <v>4.0879999999999972E-2</v>
      </c>
      <c r="X2591" s="274">
        <v>0</v>
      </c>
      <c r="Y2591" s="274">
        <v>0</v>
      </c>
      <c r="Z2591" s="274">
        <v>0</v>
      </c>
      <c r="AA2591" s="274">
        <v>0</v>
      </c>
      <c r="AB2591" s="274">
        <v>0.15045</v>
      </c>
      <c r="AC2591" s="274">
        <v>7.0800000000000002E-2</v>
      </c>
      <c r="AD2591" s="274">
        <v>0.11731000000000003</v>
      </c>
      <c r="AE2591" s="274">
        <v>0</v>
      </c>
      <c r="AF2591" s="272">
        <f t="shared" si="163"/>
        <v>1</v>
      </c>
      <c r="AG2591" s="196">
        <f t="shared" si="160"/>
        <v>0.66950999999999994</v>
      </c>
    </row>
    <row r="2592" spans="1:33" x14ac:dyDescent="0.25">
      <c r="A2592" s="1">
        <v>1964</v>
      </c>
      <c r="B2592" s="1" t="s">
        <v>19</v>
      </c>
      <c r="C2592" s="1" t="str">
        <f t="shared" si="161"/>
        <v>1964QC</v>
      </c>
      <c r="D2592" s="1" t="s">
        <v>56</v>
      </c>
      <c r="E2592" s="1" t="str">
        <f t="shared" si="162"/>
        <v>1964QCICI</v>
      </c>
      <c r="F2592" s="196">
        <v>0.12182999999999999</v>
      </c>
      <c r="G2592" s="196">
        <v>0.4264</v>
      </c>
      <c r="H2592" s="196">
        <v>0</v>
      </c>
      <c r="I2592" s="196">
        <v>2.4369999999999999E-2</v>
      </c>
      <c r="J2592" s="196">
        <v>0.1066</v>
      </c>
      <c r="K2592" s="196">
        <v>0</v>
      </c>
      <c r="L2592" s="196">
        <v>0</v>
      </c>
      <c r="M2592" s="196">
        <v>3.0499999999999998E-3</v>
      </c>
      <c r="N2592" s="196">
        <v>6.0899999999999999E-3</v>
      </c>
      <c r="O2592" s="196">
        <v>4.061E-2</v>
      </c>
      <c r="P2592" s="196">
        <v>5.0599999999998979E-3</v>
      </c>
      <c r="Q2592" s="196">
        <v>0</v>
      </c>
      <c r="R2592" s="196">
        <v>0</v>
      </c>
      <c r="S2592" s="196">
        <v>1.0199999999999999E-3</v>
      </c>
      <c r="T2592" s="196">
        <v>0</v>
      </c>
      <c r="U2592" s="196">
        <v>7.11E-3</v>
      </c>
      <c r="V2592" s="196">
        <v>8.1200000000000005E-3</v>
      </c>
      <c r="W2592" s="196">
        <v>8.1220000000000001E-2</v>
      </c>
      <c r="X2592" s="196">
        <v>6.0909999999999999E-2</v>
      </c>
      <c r="Y2592" s="197">
        <v>0.10152</v>
      </c>
      <c r="Z2592" s="196">
        <v>6.0899999999999999E-3</v>
      </c>
      <c r="AA2592" s="196">
        <v>0</v>
      </c>
      <c r="AB2592" s="196">
        <v>0</v>
      </c>
      <c r="AC2592" s="196">
        <v>0</v>
      </c>
      <c r="AD2592" s="196">
        <v>0</v>
      </c>
      <c r="AE2592" s="196">
        <v>0</v>
      </c>
      <c r="AF2592" s="272">
        <f t="shared" si="163"/>
        <v>1</v>
      </c>
      <c r="AG2592" s="196">
        <f t="shared" si="160"/>
        <v>0.26599</v>
      </c>
    </row>
    <row r="2593" spans="1:33" x14ac:dyDescent="0.25">
      <c r="A2593" s="1">
        <v>1964</v>
      </c>
      <c r="B2593" s="1" t="s">
        <v>19</v>
      </c>
      <c r="C2593" s="1" t="str">
        <f t="shared" si="161"/>
        <v>1964QC</v>
      </c>
      <c r="D2593" s="1" t="s">
        <v>58</v>
      </c>
      <c r="E2593" s="1" t="str">
        <f t="shared" si="162"/>
        <v>1964QCResidential</v>
      </c>
      <c r="F2593" s="196">
        <v>0.12182999999999999</v>
      </c>
      <c r="G2593" s="196">
        <v>0.4264</v>
      </c>
      <c r="H2593" s="196">
        <v>0</v>
      </c>
      <c r="I2593" s="196">
        <v>2.4369999999999999E-2</v>
      </c>
      <c r="J2593" s="196">
        <v>0.1066</v>
      </c>
      <c r="K2593" s="196">
        <v>0</v>
      </c>
      <c r="L2593" s="196">
        <v>0</v>
      </c>
      <c r="M2593" s="196">
        <v>3.0499999999999998E-3</v>
      </c>
      <c r="N2593" s="196">
        <v>6.0899999999999999E-3</v>
      </c>
      <c r="O2593" s="196">
        <v>4.061E-2</v>
      </c>
      <c r="P2593" s="196">
        <v>5.0599999999998979E-3</v>
      </c>
      <c r="Q2593" s="196">
        <v>0</v>
      </c>
      <c r="R2593" s="196">
        <v>0</v>
      </c>
      <c r="S2593" s="196">
        <v>1.0199999999999999E-3</v>
      </c>
      <c r="T2593" s="196">
        <v>0</v>
      </c>
      <c r="U2593" s="196">
        <v>7.11E-3</v>
      </c>
      <c r="V2593" s="196">
        <v>8.1200000000000005E-3</v>
      </c>
      <c r="W2593" s="196">
        <v>8.1220000000000001E-2</v>
      </c>
      <c r="X2593" s="196">
        <v>6.0909999999999999E-2</v>
      </c>
      <c r="Y2593" s="197">
        <v>0.10152</v>
      </c>
      <c r="Z2593" s="196">
        <v>6.0899999999999999E-3</v>
      </c>
      <c r="AA2593" s="196">
        <v>0</v>
      </c>
      <c r="AB2593" s="196">
        <v>0</v>
      </c>
      <c r="AC2593" s="196">
        <v>0</v>
      </c>
      <c r="AD2593" s="196">
        <v>0</v>
      </c>
      <c r="AE2593" s="196">
        <v>0</v>
      </c>
      <c r="AF2593" s="272">
        <f t="shared" si="163"/>
        <v>1</v>
      </c>
      <c r="AG2593" s="196">
        <f t="shared" si="160"/>
        <v>0.26599</v>
      </c>
    </row>
    <row r="2594" spans="1:33" x14ac:dyDescent="0.25">
      <c r="A2594" s="1">
        <v>1965</v>
      </c>
      <c r="B2594" s="1" t="s">
        <v>19</v>
      </c>
      <c r="C2594" s="1" t="str">
        <f t="shared" si="161"/>
        <v>1965QC</v>
      </c>
      <c r="D2594" s="1" t="s">
        <v>57</v>
      </c>
      <c r="E2594" s="1" t="str">
        <f t="shared" si="162"/>
        <v>1965QCC&amp;D</v>
      </c>
      <c r="F2594" s="274">
        <v>0</v>
      </c>
      <c r="G2594" s="274">
        <v>1.0829999999999999E-2</v>
      </c>
      <c r="H2594" s="274">
        <v>0</v>
      </c>
      <c r="I2594" s="274">
        <v>0.31966</v>
      </c>
      <c r="J2594" s="274">
        <v>0</v>
      </c>
      <c r="K2594" s="274">
        <v>0</v>
      </c>
      <c r="L2594" s="274">
        <v>0</v>
      </c>
      <c r="M2594" s="274">
        <v>0</v>
      </c>
      <c r="N2594" s="274">
        <v>0</v>
      </c>
      <c r="O2594" s="274">
        <v>0</v>
      </c>
      <c r="P2594" s="274">
        <v>0</v>
      </c>
      <c r="Q2594" s="274">
        <v>0</v>
      </c>
      <c r="R2594" s="274">
        <v>0</v>
      </c>
      <c r="S2594" s="274">
        <v>0</v>
      </c>
      <c r="T2594" s="274">
        <v>0.29006999999999999</v>
      </c>
      <c r="U2594" s="274">
        <v>0</v>
      </c>
      <c r="V2594" s="274">
        <v>0</v>
      </c>
      <c r="W2594" s="274">
        <v>4.0879999999999972E-2</v>
      </c>
      <c r="X2594" s="274">
        <v>0</v>
      </c>
      <c r="Y2594" s="274">
        <v>0</v>
      </c>
      <c r="Z2594" s="274">
        <v>0</v>
      </c>
      <c r="AA2594" s="274">
        <v>0</v>
      </c>
      <c r="AB2594" s="274">
        <v>0.15045</v>
      </c>
      <c r="AC2594" s="274">
        <v>7.0800000000000002E-2</v>
      </c>
      <c r="AD2594" s="274">
        <v>0.11731000000000003</v>
      </c>
      <c r="AE2594" s="274">
        <v>0</v>
      </c>
      <c r="AF2594" s="272">
        <f t="shared" si="163"/>
        <v>1</v>
      </c>
      <c r="AG2594" s="196">
        <f t="shared" si="160"/>
        <v>0.66950999999999994</v>
      </c>
    </row>
    <row r="2595" spans="1:33" x14ac:dyDescent="0.25">
      <c r="A2595" s="1">
        <v>1965</v>
      </c>
      <c r="B2595" s="1" t="s">
        <v>19</v>
      </c>
      <c r="C2595" s="1" t="str">
        <f t="shared" si="161"/>
        <v>1965QC</v>
      </c>
      <c r="D2595" s="1" t="s">
        <v>56</v>
      </c>
      <c r="E2595" s="1" t="str">
        <f t="shared" si="162"/>
        <v>1965QCICI</v>
      </c>
      <c r="F2595" s="196">
        <v>0.12182999999999999</v>
      </c>
      <c r="G2595" s="196">
        <v>0.4264</v>
      </c>
      <c r="H2595" s="196">
        <v>0</v>
      </c>
      <c r="I2595" s="196">
        <v>2.4369999999999999E-2</v>
      </c>
      <c r="J2595" s="196">
        <v>0.1066</v>
      </c>
      <c r="K2595" s="196">
        <v>0</v>
      </c>
      <c r="L2595" s="196">
        <v>0</v>
      </c>
      <c r="M2595" s="196">
        <v>3.0499999999999998E-3</v>
      </c>
      <c r="N2595" s="196">
        <v>6.0899999999999999E-3</v>
      </c>
      <c r="O2595" s="196">
        <v>4.061E-2</v>
      </c>
      <c r="P2595" s="196">
        <v>5.0599999999998979E-3</v>
      </c>
      <c r="Q2595" s="196">
        <v>0</v>
      </c>
      <c r="R2595" s="196">
        <v>0</v>
      </c>
      <c r="S2595" s="196">
        <v>1.0199999999999999E-3</v>
      </c>
      <c r="T2595" s="196">
        <v>0</v>
      </c>
      <c r="U2595" s="196">
        <v>7.11E-3</v>
      </c>
      <c r="V2595" s="196">
        <v>8.1200000000000005E-3</v>
      </c>
      <c r="W2595" s="196">
        <v>8.1220000000000001E-2</v>
      </c>
      <c r="X2595" s="196">
        <v>6.0909999999999999E-2</v>
      </c>
      <c r="Y2595" s="197">
        <v>0.10152</v>
      </c>
      <c r="Z2595" s="196">
        <v>6.0899999999999999E-3</v>
      </c>
      <c r="AA2595" s="196">
        <v>0</v>
      </c>
      <c r="AB2595" s="196">
        <v>0</v>
      </c>
      <c r="AC2595" s="196">
        <v>0</v>
      </c>
      <c r="AD2595" s="196">
        <v>0</v>
      </c>
      <c r="AE2595" s="196">
        <v>0</v>
      </c>
      <c r="AF2595" s="272">
        <f t="shared" si="163"/>
        <v>1</v>
      </c>
      <c r="AG2595" s="196">
        <f t="shared" si="160"/>
        <v>0.26599</v>
      </c>
    </row>
    <row r="2596" spans="1:33" x14ac:dyDescent="0.25">
      <c r="A2596" s="1">
        <v>1965</v>
      </c>
      <c r="B2596" s="1" t="s">
        <v>19</v>
      </c>
      <c r="C2596" s="1" t="str">
        <f t="shared" si="161"/>
        <v>1965QC</v>
      </c>
      <c r="D2596" s="1" t="s">
        <v>58</v>
      </c>
      <c r="E2596" s="1" t="str">
        <f t="shared" si="162"/>
        <v>1965QCResidential</v>
      </c>
      <c r="F2596" s="196">
        <v>0.12182999999999999</v>
      </c>
      <c r="G2596" s="196">
        <v>0.4264</v>
      </c>
      <c r="H2596" s="196">
        <v>0</v>
      </c>
      <c r="I2596" s="196">
        <v>2.4369999999999999E-2</v>
      </c>
      <c r="J2596" s="196">
        <v>0.1066</v>
      </c>
      <c r="K2596" s="196">
        <v>0</v>
      </c>
      <c r="L2596" s="196">
        <v>0</v>
      </c>
      <c r="M2596" s="196">
        <v>3.0499999999999998E-3</v>
      </c>
      <c r="N2596" s="196">
        <v>6.0899999999999999E-3</v>
      </c>
      <c r="O2596" s="196">
        <v>4.061E-2</v>
      </c>
      <c r="P2596" s="196">
        <v>5.0599999999998979E-3</v>
      </c>
      <c r="Q2596" s="196">
        <v>0</v>
      </c>
      <c r="R2596" s="196">
        <v>0</v>
      </c>
      <c r="S2596" s="196">
        <v>1.0199999999999999E-3</v>
      </c>
      <c r="T2596" s="196">
        <v>0</v>
      </c>
      <c r="U2596" s="196">
        <v>7.11E-3</v>
      </c>
      <c r="V2596" s="196">
        <v>8.1200000000000005E-3</v>
      </c>
      <c r="W2596" s="196">
        <v>8.1220000000000001E-2</v>
      </c>
      <c r="X2596" s="196">
        <v>6.0909999999999999E-2</v>
      </c>
      <c r="Y2596" s="197">
        <v>0.10152</v>
      </c>
      <c r="Z2596" s="196">
        <v>6.0899999999999999E-3</v>
      </c>
      <c r="AA2596" s="196">
        <v>0</v>
      </c>
      <c r="AB2596" s="196">
        <v>0</v>
      </c>
      <c r="AC2596" s="196">
        <v>0</v>
      </c>
      <c r="AD2596" s="196">
        <v>0</v>
      </c>
      <c r="AE2596" s="196">
        <v>0</v>
      </c>
      <c r="AF2596" s="272">
        <f t="shared" si="163"/>
        <v>1</v>
      </c>
      <c r="AG2596" s="196">
        <f t="shared" si="160"/>
        <v>0.26599</v>
      </c>
    </row>
    <row r="2597" spans="1:33" x14ac:dyDescent="0.25">
      <c r="A2597" s="1">
        <v>1966</v>
      </c>
      <c r="B2597" s="1" t="s">
        <v>19</v>
      </c>
      <c r="C2597" s="1" t="str">
        <f t="shared" si="161"/>
        <v>1966QC</v>
      </c>
      <c r="D2597" s="1" t="s">
        <v>57</v>
      </c>
      <c r="E2597" s="1" t="str">
        <f t="shared" si="162"/>
        <v>1966QCC&amp;D</v>
      </c>
      <c r="F2597" s="274">
        <v>0</v>
      </c>
      <c r="G2597" s="274">
        <v>1.0829999999999999E-2</v>
      </c>
      <c r="H2597" s="274">
        <v>0</v>
      </c>
      <c r="I2597" s="274">
        <v>0.31966</v>
      </c>
      <c r="J2597" s="274">
        <v>0</v>
      </c>
      <c r="K2597" s="274">
        <v>0</v>
      </c>
      <c r="L2597" s="274">
        <v>0</v>
      </c>
      <c r="M2597" s="274">
        <v>0</v>
      </c>
      <c r="N2597" s="274">
        <v>0</v>
      </c>
      <c r="O2597" s="274">
        <v>0</v>
      </c>
      <c r="P2597" s="274">
        <v>0</v>
      </c>
      <c r="Q2597" s="274">
        <v>0</v>
      </c>
      <c r="R2597" s="274">
        <v>0</v>
      </c>
      <c r="S2597" s="274">
        <v>0</v>
      </c>
      <c r="T2597" s="274">
        <v>0.29006999999999999</v>
      </c>
      <c r="U2597" s="274">
        <v>0</v>
      </c>
      <c r="V2597" s="274">
        <v>0</v>
      </c>
      <c r="W2597" s="274">
        <v>4.0879999999999972E-2</v>
      </c>
      <c r="X2597" s="274">
        <v>0</v>
      </c>
      <c r="Y2597" s="274">
        <v>0</v>
      </c>
      <c r="Z2597" s="274">
        <v>0</v>
      </c>
      <c r="AA2597" s="274">
        <v>0</v>
      </c>
      <c r="AB2597" s="274">
        <v>0.15045</v>
      </c>
      <c r="AC2597" s="274">
        <v>7.0800000000000002E-2</v>
      </c>
      <c r="AD2597" s="274">
        <v>0.11731000000000003</v>
      </c>
      <c r="AE2597" s="274">
        <v>0</v>
      </c>
      <c r="AF2597" s="272">
        <f t="shared" si="163"/>
        <v>1</v>
      </c>
      <c r="AG2597" s="196">
        <f t="shared" si="160"/>
        <v>0.66950999999999994</v>
      </c>
    </row>
    <row r="2598" spans="1:33" x14ac:dyDescent="0.25">
      <c r="A2598" s="1">
        <v>1966</v>
      </c>
      <c r="B2598" s="1" t="s">
        <v>19</v>
      </c>
      <c r="C2598" s="1" t="str">
        <f t="shared" si="161"/>
        <v>1966QC</v>
      </c>
      <c r="D2598" s="1" t="s">
        <v>56</v>
      </c>
      <c r="E2598" s="1" t="str">
        <f t="shared" si="162"/>
        <v>1966QCICI</v>
      </c>
      <c r="F2598" s="196">
        <v>0.12182999999999999</v>
      </c>
      <c r="G2598" s="196">
        <v>0.4264</v>
      </c>
      <c r="H2598" s="196">
        <v>0</v>
      </c>
      <c r="I2598" s="196">
        <v>2.4369999999999999E-2</v>
      </c>
      <c r="J2598" s="196">
        <v>0.1066</v>
      </c>
      <c r="K2598" s="196">
        <v>0</v>
      </c>
      <c r="L2598" s="196">
        <v>0</v>
      </c>
      <c r="M2598" s="196">
        <v>3.0499999999999998E-3</v>
      </c>
      <c r="N2598" s="196">
        <v>6.0899999999999999E-3</v>
      </c>
      <c r="O2598" s="196">
        <v>4.061E-2</v>
      </c>
      <c r="P2598" s="196">
        <v>5.0599999999998979E-3</v>
      </c>
      <c r="Q2598" s="196">
        <v>0</v>
      </c>
      <c r="R2598" s="196">
        <v>0</v>
      </c>
      <c r="S2598" s="196">
        <v>1.0199999999999999E-3</v>
      </c>
      <c r="T2598" s="196">
        <v>0</v>
      </c>
      <c r="U2598" s="196">
        <v>7.11E-3</v>
      </c>
      <c r="V2598" s="196">
        <v>8.1200000000000005E-3</v>
      </c>
      <c r="W2598" s="196">
        <v>8.1220000000000001E-2</v>
      </c>
      <c r="X2598" s="196">
        <v>6.0909999999999999E-2</v>
      </c>
      <c r="Y2598" s="196">
        <v>0.10152</v>
      </c>
      <c r="Z2598" s="196">
        <v>6.0899999999999999E-3</v>
      </c>
      <c r="AA2598" s="196">
        <v>0</v>
      </c>
      <c r="AB2598" s="196">
        <v>0</v>
      </c>
      <c r="AC2598" s="196">
        <v>0</v>
      </c>
      <c r="AD2598" s="196">
        <v>0</v>
      </c>
      <c r="AE2598" s="196">
        <v>0</v>
      </c>
      <c r="AF2598" s="272">
        <f t="shared" si="163"/>
        <v>1</v>
      </c>
      <c r="AG2598" s="196">
        <f t="shared" ref="AG2598:AG2661" si="164">SUM(S2598:AE2598)</f>
        <v>0.26599</v>
      </c>
    </row>
    <row r="2599" spans="1:33" x14ac:dyDescent="0.25">
      <c r="A2599" s="1">
        <v>1966</v>
      </c>
      <c r="B2599" s="1" t="s">
        <v>19</v>
      </c>
      <c r="C2599" s="1" t="str">
        <f t="shared" si="161"/>
        <v>1966QC</v>
      </c>
      <c r="D2599" s="1" t="s">
        <v>58</v>
      </c>
      <c r="E2599" s="1" t="str">
        <f t="shared" si="162"/>
        <v>1966QCResidential</v>
      </c>
      <c r="F2599" s="196">
        <v>0.12182999999999999</v>
      </c>
      <c r="G2599" s="196">
        <v>0.4264</v>
      </c>
      <c r="H2599" s="196">
        <v>0</v>
      </c>
      <c r="I2599" s="196">
        <v>2.4369999999999999E-2</v>
      </c>
      <c r="J2599" s="196">
        <v>0.1066</v>
      </c>
      <c r="K2599" s="196">
        <v>0</v>
      </c>
      <c r="L2599" s="196">
        <v>0</v>
      </c>
      <c r="M2599" s="196">
        <v>3.0499999999999998E-3</v>
      </c>
      <c r="N2599" s="196">
        <v>6.0899999999999999E-3</v>
      </c>
      <c r="O2599" s="196">
        <v>4.061E-2</v>
      </c>
      <c r="P2599" s="196">
        <v>5.0599999999998979E-3</v>
      </c>
      <c r="Q2599" s="196">
        <v>0</v>
      </c>
      <c r="R2599" s="196">
        <v>0</v>
      </c>
      <c r="S2599" s="196">
        <v>1.0199999999999999E-3</v>
      </c>
      <c r="T2599" s="196">
        <v>0</v>
      </c>
      <c r="U2599" s="196">
        <v>7.11E-3</v>
      </c>
      <c r="V2599" s="196">
        <v>8.1200000000000005E-3</v>
      </c>
      <c r="W2599" s="196">
        <v>8.1220000000000001E-2</v>
      </c>
      <c r="X2599" s="196">
        <v>6.0909999999999999E-2</v>
      </c>
      <c r="Y2599" s="197">
        <v>0.10152</v>
      </c>
      <c r="Z2599" s="196">
        <v>6.0899999999999999E-3</v>
      </c>
      <c r="AA2599" s="196">
        <v>0</v>
      </c>
      <c r="AB2599" s="196">
        <v>0</v>
      </c>
      <c r="AC2599" s="196">
        <v>0</v>
      </c>
      <c r="AD2599" s="196">
        <v>0</v>
      </c>
      <c r="AE2599" s="196">
        <v>0</v>
      </c>
      <c r="AF2599" s="272">
        <f t="shared" si="163"/>
        <v>1</v>
      </c>
      <c r="AG2599" s="196">
        <f t="shared" si="164"/>
        <v>0.26599</v>
      </c>
    </row>
    <row r="2600" spans="1:33" x14ac:dyDescent="0.25">
      <c r="A2600" s="1">
        <v>1967</v>
      </c>
      <c r="B2600" s="1" t="s">
        <v>19</v>
      </c>
      <c r="C2600" s="1" t="str">
        <f t="shared" si="161"/>
        <v>1967QC</v>
      </c>
      <c r="D2600" s="1" t="s">
        <v>57</v>
      </c>
      <c r="E2600" s="1" t="str">
        <f t="shared" si="162"/>
        <v>1967QCC&amp;D</v>
      </c>
      <c r="F2600" s="274">
        <v>0</v>
      </c>
      <c r="G2600" s="274">
        <v>1.0829999999999999E-2</v>
      </c>
      <c r="H2600" s="274">
        <v>0</v>
      </c>
      <c r="I2600" s="274">
        <v>0.31966</v>
      </c>
      <c r="J2600" s="274">
        <v>0</v>
      </c>
      <c r="K2600" s="274">
        <v>0</v>
      </c>
      <c r="L2600" s="274">
        <v>0</v>
      </c>
      <c r="M2600" s="274">
        <v>0</v>
      </c>
      <c r="N2600" s="274">
        <v>0</v>
      </c>
      <c r="O2600" s="274">
        <v>0</v>
      </c>
      <c r="P2600" s="274">
        <v>0</v>
      </c>
      <c r="Q2600" s="274">
        <v>0</v>
      </c>
      <c r="R2600" s="274">
        <v>0</v>
      </c>
      <c r="S2600" s="274">
        <v>0</v>
      </c>
      <c r="T2600" s="274">
        <v>0.29006999999999999</v>
      </c>
      <c r="U2600" s="274">
        <v>0</v>
      </c>
      <c r="V2600" s="274">
        <v>0</v>
      </c>
      <c r="W2600" s="274">
        <v>4.0879999999999972E-2</v>
      </c>
      <c r="X2600" s="274">
        <v>0</v>
      </c>
      <c r="Y2600" s="274">
        <v>0</v>
      </c>
      <c r="Z2600" s="274">
        <v>0</v>
      </c>
      <c r="AA2600" s="274">
        <v>0</v>
      </c>
      <c r="AB2600" s="274">
        <v>0.15045</v>
      </c>
      <c r="AC2600" s="274">
        <v>7.0800000000000002E-2</v>
      </c>
      <c r="AD2600" s="274">
        <v>0.11731000000000003</v>
      </c>
      <c r="AE2600" s="274">
        <v>0</v>
      </c>
      <c r="AF2600" s="272">
        <f t="shared" si="163"/>
        <v>1</v>
      </c>
      <c r="AG2600" s="196">
        <f t="shared" si="164"/>
        <v>0.66950999999999994</v>
      </c>
    </row>
    <row r="2601" spans="1:33" x14ac:dyDescent="0.25">
      <c r="A2601" s="1">
        <v>1967</v>
      </c>
      <c r="B2601" s="1" t="s">
        <v>19</v>
      </c>
      <c r="C2601" s="1" t="str">
        <f t="shared" si="161"/>
        <v>1967QC</v>
      </c>
      <c r="D2601" s="1" t="s">
        <v>56</v>
      </c>
      <c r="E2601" s="1" t="str">
        <f t="shared" si="162"/>
        <v>1967QCICI</v>
      </c>
      <c r="F2601" s="196">
        <v>0.12182999999999999</v>
      </c>
      <c r="G2601" s="196">
        <v>0.4264</v>
      </c>
      <c r="H2601" s="196">
        <v>0</v>
      </c>
      <c r="I2601" s="196">
        <v>2.4369999999999999E-2</v>
      </c>
      <c r="J2601" s="196">
        <v>0.1066</v>
      </c>
      <c r="K2601" s="196">
        <v>0</v>
      </c>
      <c r="L2601" s="196">
        <v>0</v>
      </c>
      <c r="M2601" s="196">
        <v>3.0499999999999998E-3</v>
      </c>
      <c r="N2601" s="196">
        <v>6.0899999999999999E-3</v>
      </c>
      <c r="O2601" s="196">
        <v>4.061E-2</v>
      </c>
      <c r="P2601" s="196">
        <v>5.0599999999998979E-3</v>
      </c>
      <c r="Q2601" s="196">
        <v>0</v>
      </c>
      <c r="R2601" s="196">
        <v>0</v>
      </c>
      <c r="S2601" s="196">
        <v>1.0199999999999999E-3</v>
      </c>
      <c r="T2601" s="196">
        <v>0</v>
      </c>
      <c r="U2601" s="196">
        <v>7.11E-3</v>
      </c>
      <c r="V2601" s="196">
        <v>8.1200000000000005E-3</v>
      </c>
      <c r="W2601" s="196">
        <v>8.1220000000000001E-2</v>
      </c>
      <c r="X2601" s="196">
        <v>6.0909999999999999E-2</v>
      </c>
      <c r="Y2601" s="197">
        <v>0.10152</v>
      </c>
      <c r="Z2601" s="196">
        <v>6.0899999999999999E-3</v>
      </c>
      <c r="AA2601" s="196">
        <v>0</v>
      </c>
      <c r="AB2601" s="196">
        <v>0</v>
      </c>
      <c r="AC2601" s="196">
        <v>0</v>
      </c>
      <c r="AD2601" s="196">
        <v>0</v>
      </c>
      <c r="AE2601" s="196">
        <v>0</v>
      </c>
      <c r="AF2601" s="272">
        <f t="shared" si="163"/>
        <v>1</v>
      </c>
      <c r="AG2601" s="196">
        <f t="shared" si="164"/>
        <v>0.26599</v>
      </c>
    </row>
    <row r="2602" spans="1:33" x14ac:dyDescent="0.25">
      <c r="A2602" s="1">
        <v>1967</v>
      </c>
      <c r="B2602" s="1" t="s">
        <v>19</v>
      </c>
      <c r="C2602" s="1" t="str">
        <f t="shared" si="161"/>
        <v>1967QC</v>
      </c>
      <c r="D2602" s="1" t="s">
        <v>58</v>
      </c>
      <c r="E2602" s="1" t="str">
        <f t="shared" si="162"/>
        <v>1967QCResidential</v>
      </c>
      <c r="F2602" s="196">
        <v>0.12182999999999999</v>
      </c>
      <c r="G2602" s="196">
        <v>0.4264</v>
      </c>
      <c r="H2602" s="196">
        <v>0</v>
      </c>
      <c r="I2602" s="196">
        <v>2.4369999999999999E-2</v>
      </c>
      <c r="J2602" s="196">
        <v>0.1066</v>
      </c>
      <c r="K2602" s="196">
        <v>0</v>
      </c>
      <c r="L2602" s="196">
        <v>0</v>
      </c>
      <c r="M2602" s="196">
        <v>3.0499999999999998E-3</v>
      </c>
      <c r="N2602" s="196">
        <v>6.0899999999999999E-3</v>
      </c>
      <c r="O2602" s="196">
        <v>4.061E-2</v>
      </c>
      <c r="P2602" s="196">
        <v>5.0599999999998979E-3</v>
      </c>
      <c r="Q2602" s="196">
        <v>0</v>
      </c>
      <c r="R2602" s="196">
        <v>0</v>
      </c>
      <c r="S2602" s="196">
        <v>1.0199999999999999E-3</v>
      </c>
      <c r="T2602" s="196">
        <v>0</v>
      </c>
      <c r="U2602" s="196">
        <v>7.11E-3</v>
      </c>
      <c r="V2602" s="196">
        <v>8.1200000000000005E-3</v>
      </c>
      <c r="W2602" s="196">
        <v>8.1220000000000001E-2</v>
      </c>
      <c r="X2602" s="196">
        <v>6.0909999999999999E-2</v>
      </c>
      <c r="Y2602" s="196">
        <v>0.10152</v>
      </c>
      <c r="Z2602" s="196">
        <v>6.0899999999999999E-3</v>
      </c>
      <c r="AA2602" s="196">
        <v>0</v>
      </c>
      <c r="AB2602" s="196">
        <v>0</v>
      </c>
      <c r="AC2602" s="196">
        <v>0</v>
      </c>
      <c r="AD2602" s="196">
        <v>0</v>
      </c>
      <c r="AE2602" s="196">
        <v>0</v>
      </c>
      <c r="AF2602" s="272">
        <f t="shared" si="163"/>
        <v>1</v>
      </c>
      <c r="AG2602" s="196">
        <f t="shared" si="164"/>
        <v>0.26599</v>
      </c>
    </row>
    <row r="2603" spans="1:33" x14ac:dyDescent="0.25">
      <c r="A2603" s="1">
        <v>1968</v>
      </c>
      <c r="B2603" s="1" t="s">
        <v>19</v>
      </c>
      <c r="C2603" s="1" t="str">
        <f t="shared" si="161"/>
        <v>1968QC</v>
      </c>
      <c r="D2603" s="1" t="s">
        <v>57</v>
      </c>
      <c r="E2603" s="1" t="str">
        <f t="shared" si="162"/>
        <v>1968QCC&amp;D</v>
      </c>
      <c r="F2603" s="274">
        <v>0</v>
      </c>
      <c r="G2603" s="274">
        <v>1.0829999999999999E-2</v>
      </c>
      <c r="H2603" s="274">
        <v>0</v>
      </c>
      <c r="I2603" s="274">
        <v>0.31966</v>
      </c>
      <c r="J2603" s="274">
        <v>0</v>
      </c>
      <c r="K2603" s="274">
        <v>0</v>
      </c>
      <c r="L2603" s="274">
        <v>0</v>
      </c>
      <c r="M2603" s="274">
        <v>0</v>
      </c>
      <c r="N2603" s="274">
        <v>0</v>
      </c>
      <c r="O2603" s="274">
        <v>0</v>
      </c>
      <c r="P2603" s="274">
        <v>0</v>
      </c>
      <c r="Q2603" s="274">
        <v>0</v>
      </c>
      <c r="R2603" s="274">
        <v>0</v>
      </c>
      <c r="S2603" s="274">
        <v>0</v>
      </c>
      <c r="T2603" s="274">
        <v>0.29006999999999999</v>
      </c>
      <c r="U2603" s="274">
        <v>0</v>
      </c>
      <c r="V2603" s="274">
        <v>0</v>
      </c>
      <c r="W2603" s="274">
        <v>4.0879999999999972E-2</v>
      </c>
      <c r="X2603" s="274">
        <v>0</v>
      </c>
      <c r="Y2603" s="274">
        <v>0</v>
      </c>
      <c r="Z2603" s="274">
        <v>0</v>
      </c>
      <c r="AA2603" s="274">
        <v>0</v>
      </c>
      <c r="AB2603" s="274">
        <v>0.15045</v>
      </c>
      <c r="AC2603" s="274">
        <v>7.0800000000000002E-2</v>
      </c>
      <c r="AD2603" s="274">
        <v>0.11731000000000003</v>
      </c>
      <c r="AE2603" s="274">
        <v>0</v>
      </c>
      <c r="AF2603" s="272">
        <f t="shared" si="163"/>
        <v>1</v>
      </c>
      <c r="AG2603" s="196">
        <f t="shared" si="164"/>
        <v>0.66950999999999994</v>
      </c>
    </row>
    <row r="2604" spans="1:33" x14ac:dyDescent="0.25">
      <c r="A2604" s="1">
        <v>1968</v>
      </c>
      <c r="B2604" s="1" t="s">
        <v>19</v>
      </c>
      <c r="C2604" s="1" t="str">
        <f t="shared" si="161"/>
        <v>1968QC</v>
      </c>
      <c r="D2604" s="1" t="s">
        <v>56</v>
      </c>
      <c r="E2604" s="1" t="str">
        <f t="shared" si="162"/>
        <v>1968QCICI</v>
      </c>
      <c r="F2604" s="196">
        <v>0.12182999999999999</v>
      </c>
      <c r="G2604" s="196">
        <v>0.4264</v>
      </c>
      <c r="H2604" s="196">
        <v>0</v>
      </c>
      <c r="I2604" s="196">
        <v>2.4369999999999999E-2</v>
      </c>
      <c r="J2604" s="196">
        <v>0.1066</v>
      </c>
      <c r="K2604" s="196">
        <v>0</v>
      </c>
      <c r="L2604" s="196">
        <v>0</v>
      </c>
      <c r="M2604" s="196">
        <v>3.0499999999999998E-3</v>
      </c>
      <c r="N2604" s="196">
        <v>6.0899999999999999E-3</v>
      </c>
      <c r="O2604" s="196">
        <v>4.061E-2</v>
      </c>
      <c r="P2604" s="196">
        <v>5.0599999999998979E-3</v>
      </c>
      <c r="Q2604" s="196">
        <v>0</v>
      </c>
      <c r="R2604" s="196">
        <v>0</v>
      </c>
      <c r="S2604" s="196">
        <v>1.0199999999999999E-3</v>
      </c>
      <c r="T2604" s="196">
        <v>0</v>
      </c>
      <c r="U2604" s="196">
        <v>7.11E-3</v>
      </c>
      <c r="V2604" s="196">
        <v>8.1200000000000005E-3</v>
      </c>
      <c r="W2604" s="196">
        <v>8.1220000000000001E-2</v>
      </c>
      <c r="X2604" s="196">
        <v>6.0909999999999999E-2</v>
      </c>
      <c r="Y2604" s="197">
        <v>0.10152</v>
      </c>
      <c r="Z2604" s="196">
        <v>6.0899999999999999E-3</v>
      </c>
      <c r="AA2604" s="196">
        <v>0</v>
      </c>
      <c r="AB2604" s="196">
        <v>0</v>
      </c>
      <c r="AC2604" s="196">
        <v>0</v>
      </c>
      <c r="AD2604" s="196">
        <v>0</v>
      </c>
      <c r="AE2604" s="196">
        <v>0</v>
      </c>
      <c r="AF2604" s="272">
        <f t="shared" si="163"/>
        <v>1</v>
      </c>
      <c r="AG2604" s="196">
        <f t="shared" si="164"/>
        <v>0.26599</v>
      </c>
    </row>
    <row r="2605" spans="1:33" x14ac:dyDescent="0.25">
      <c r="A2605" s="1">
        <v>1968</v>
      </c>
      <c r="B2605" s="1" t="s">
        <v>19</v>
      </c>
      <c r="C2605" s="1" t="str">
        <f t="shared" si="161"/>
        <v>1968QC</v>
      </c>
      <c r="D2605" s="1" t="s">
        <v>58</v>
      </c>
      <c r="E2605" s="1" t="str">
        <f t="shared" si="162"/>
        <v>1968QCResidential</v>
      </c>
      <c r="F2605" s="196">
        <v>0.12182999999999999</v>
      </c>
      <c r="G2605" s="196">
        <v>0.4264</v>
      </c>
      <c r="H2605" s="196">
        <v>0</v>
      </c>
      <c r="I2605" s="196">
        <v>2.4369999999999999E-2</v>
      </c>
      <c r="J2605" s="196">
        <v>0.1066</v>
      </c>
      <c r="K2605" s="196">
        <v>0</v>
      </c>
      <c r="L2605" s="196">
        <v>0</v>
      </c>
      <c r="M2605" s="196">
        <v>3.0499999999999998E-3</v>
      </c>
      <c r="N2605" s="196">
        <v>6.0899999999999999E-3</v>
      </c>
      <c r="O2605" s="196">
        <v>4.061E-2</v>
      </c>
      <c r="P2605" s="196">
        <v>5.0599999999998979E-3</v>
      </c>
      <c r="Q2605" s="196">
        <v>0</v>
      </c>
      <c r="R2605" s="196">
        <v>0</v>
      </c>
      <c r="S2605" s="196">
        <v>1.0199999999999999E-3</v>
      </c>
      <c r="T2605" s="196">
        <v>0</v>
      </c>
      <c r="U2605" s="196">
        <v>7.11E-3</v>
      </c>
      <c r="V2605" s="196">
        <v>8.1200000000000005E-3</v>
      </c>
      <c r="W2605" s="196">
        <v>8.1220000000000001E-2</v>
      </c>
      <c r="X2605" s="196">
        <v>6.0909999999999999E-2</v>
      </c>
      <c r="Y2605" s="196">
        <v>0.10152</v>
      </c>
      <c r="Z2605" s="196">
        <v>6.0899999999999999E-3</v>
      </c>
      <c r="AA2605" s="196">
        <v>0</v>
      </c>
      <c r="AB2605" s="196">
        <v>0</v>
      </c>
      <c r="AC2605" s="196">
        <v>0</v>
      </c>
      <c r="AD2605" s="196">
        <v>0</v>
      </c>
      <c r="AE2605" s="196">
        <v>0</v>
      </c>
      <c r="AF2605" s="272">
        <f t="shared" si="163"/>
        <v>1</v>
      </c>
      <c r="AG2605" s="196">
        <f t="shared" si="164"/>
        <v>0.26599</v>
      </c>
    </row>
    <row r="2606" spans="1:33" x14ac:dyDescent="0.25">
      <c r="A2606" s="1">
        <v>1969</v>
      </c>
      <c r="B2606" s="1" t="s">
        <v>19</v>
      </c>
      <c r="C2606" s="1" t="str">
        <f t="shared" si="161"/>
        <v>1969QC</v>
      </c>
      <c r="D2606" s="1" t="s">
        <v>57</v>
      </c>
      <c r="E2606" s="1" t="str">
        <f t="shared" si="162"/>
        <v>1969QCC&amp;D</v>
      </c>
      <c r="F2606" s="274">
        <v>0</v>
      </c>
      <c r="G2606" s="274">
        <v>1.0829999999999999E-2</v>
      </c>
      <c r="H2606" s="274">
        <v>0</v>
      </c>
      <c r="I2606" s="274">
        <v>0.31966</v>
      </c>
      <c r="J2606" s="274">
        <v>0</v>
      </c>
      <c r="K2606" s="274">
        <v>0</v>
      </c>
      <c r="L2606" s="274">
        <v>0</v>
      </c>
      <c r="M2606" s="274">
        <v>0</v>
      </c>
      <c r="N2606" s="274">
        <v>0</v>
      </c>
      <c r="O2606" s="274">
        <v>0</v>
      </c>
      <c r="P2606" s="274">
        <v>0</v>
      </c>
      <c r="Q2606" s="274">
        <v>0</v>
      </c>
      <c r="R2606" s="274">
        <v>0</v>
      </c>
      <c r="S2606" s="274">
        <v>0</v>
      </c>
      <c r="T2606" s="274">
        <v>0.29006999999999999</v>
      </c>
      <c r="U2606" s="274">
        <v>0</v>
      </c>
      <c r="V2606" s="274">
        <v>0</v>
      </c>
      <c r="W2606" s="274">
        <v>4.0879999999999972E-2</v>
      </c>
      <c r="X2606" s="274">
        <v>0</v>
      </c>
      <c r="Y2606" s="274">
        <v>0</v>
      </c>
      <c r="Z2606" s="274">
        <v>0</v>
      </c>
      <c r="AA2606" s="274">
        <v>0</v>
      </c>
      <c r="AB2606" s="274">
        <v>0.15045</v>
      </c>
      <c r="AC2606" s="274">
        <v>7.0800000000000002E-2</v>
      </c>
      <c r="AD2606" s="274">
        <v>0.11731000000000003</v>
      </c>
      <c r="AE2606" s="274">
        <v>0</v>
      </c>
      <c r="AF2606" s="272">
        <f t="shared" si="163"/>
        <v>1</v>
      </c>
      <c r="AG2606" s="196">
        <f t="shared" si="164"/>
        <v>0.66950999999999994</v>
      </c>
    </row>
    <row r="2607" spans="1:33" x14ac:dyDescent="0.25">
      <c r="A2607" s="1">
        <v>1969</v>
      </c>
      <c r="B2607" s="1" t="s">
        <v>19</v>
      </c>
      <c r="C2607" s="1" t="str">
        <f t="shared" si="161"/>
        <v>1969QC</v>
      </c>
      <c r="D2607" s="1" t="s">
        <v>56</v>
      </c>
      <c r="E2607" s="1" t="str">
        <f t="shared" si="162"/>
        <v>1969QCICI</v>
      </c>
      <c r="F2607" s="196">
        <v>0.12182999999999999</v>
      </c>
      <c r="G2607" s="196">
        <v>0.4264</v>
      </c>
      <c r="H2607" s="196">
        <v>0</v>
      </c>
      <c r="I2607" s="196">
        <v>2.4369999999999999E-2</v>
      </c>
      <c r="J2607" s="196">
        <v>0.1066</v>
      </c>
      <c r="K2607" s="196">
        <v>0</v>
      </c>
      <c r="L2607" s="196">
        <v>0</v>
      </c>
      <c r="M2607" s="196">
        <v>3.0499999999999998E-3</v>
      </c>
      <c r="N2607" s="196">
        <v>6.0899999999999999E-3</v>
      </c>
      <c r="O2607" s="196">
        <v>4.061E-2</v>
      </c>
      <c r="P2607" s="196">
        <v>5.0599999999998979E-3</v>
      </c>
      <c r="Q2607" s="196">
        <v>0</v>
      </c>
      <c r="R2607" s="196">
        <v>0</v>
      </c>
      <c r="S2607" s="196">
        <v>1.0199999999999999E-3</v>
      </c>
      <c r="T2607" s="196">
        <v>0</v>
      </c>
      <c r="U2607" s="196">
        <v>7.11E-3</v>
      </c>
      <c r="V2607" s="196">
        <v>8.1200000000000005E-3</v>
      </c>
      <c r="W2607" s="196">
        <v>8.1220000000000001E-2</v>
      </c>
      <c r="X2607" s="196">
        <v>6.0909999999999999E-2</v>
      </c>
      <c r="Y2607" s="196">
        <v>0.10152</v>
      </c>
      <c r="Z2607" s="196">
        <v>6.0899999999999999E-3</v>
      </c>
      <c r="AA2607" s="196">
        <v>0</v>
      </c>
      <c r="AB2607" s="196">
        <v>0</v>
      </c>
      <c r="AC2607" s="196">
        <v>0</v>
      </c>
      <c r="AD2607" s="196">
        <v>0</v>
      </c>
      <c r="AE2607" s="196">
        <v>0</v>
      </c>
      <c r="AF2607" s="272">
        <f t="shared" si="163"/>
        <v>1</v>
      </c>
      <c r="AG2607" s="196">
        <f t="shared" si="164"/>
        <v>0.26599</v>
      </c>
    </row>
    <row r="2608" spans="1:33" x14ac:dyDescent="0.25">
      <c r="A2608" s="1">
        <v>1969</v>
      </c>
      <c r="B2608" s="1" t="s">
        <v>19</v>
      </c>
      <c r="C2608" s="1" t="str">
        <f t="shared" si="161"/>
        <v>1969QC</v>
      </c>
      <c r="D2608" s="1" t="s">
        <v>58</v>
      </c>
      <c r="E2608" s="1" t="str">
        <f t="shared" si="162"/>
        <v>1969QCResidential</v>
      </c>
      <c r="F2608" s="196">
        <v>0.12182999999999999</v>
      </c>
      <c r="G2608" s="196">
        <v>0.4264</v>
      </c>
      <c r="H2608" s="196">
        <v>0</v>
      </c>
      <c r="I2608" s="196">
        <v>2.4369999999999999E-2</v>
      </c>
      <c r="J2608" s="196">
        <v>0.1066</v>
      </c>
      <c r="K2608" s="196">
        <v>0</v>
      </c>
      <c r="L2608" s="196">
        <v>0</v>
      </c>
      <c r="M2608" s="196">
        <v>3.0499999999999998E-3</v>
      </c>
      <c r="N2608" s="196">
        <v>6.0899999999999999E-3</v>
      </c>
      <c r="O2608" s="196">
        <v>4.061E-2</v>
      </c>
      <c r="P2608" s="196">
        <v>5.0599999999998979E-3</v>
      </c>
      <c r="Q2608" s="196">
        <v>0</v>
      </c>
      <c r="R2608" s="196">
        <v>0</v>
      </c>
      <c r="S2608" s="196">
        <v>1.0199999999999999E-3</v>
      </c>
      <c r="T2608" s="196">
        <v>0</v>
      </c>
      <c r="U2608" s="196">
        <v>7.11E-3</v>
      </c>
      <c r="V2608" s="196">
        <v>8.1200000000000005E-3</v>
      </c>
      <c r="W2608" s="196">
        <v>8.1220000000000001E-2</v>
      </c>
      <c r="X2608" s="196">
        <v>6.0909999999999999E-2</v>
      </c>
      <c r="Y2608" s="196">
        <v>0.10152</v>
      </c>
      <c r="Z2608" s="196">
        <v>6.0899999999999999E-3</v>
      </c>
      <c r="AA2608" s="196">
        <v>0</v>
      </c>
      <c r="AB2608" s="196">
        <v>0</v>
      </c>
      <c r="AC2608" s="196">
        <v>0</v>
      </c>
      <c r="AD2608" s="196">
        <v>0</v>
      </c>
      <c r="AE2608" s="196">
        <v>0</v>
      </c>
      <c r="AF2608" s="272">
        <f t="shared" si="163"/>
        <v>1</v>
      </c>
      <c r="AG2608" s="196">
        <f t="shared" si="164"/>
        <v>0.26599</v>
      </c>
    </row>
    <row r="2609" spans="1:33" x14ac:dyDescent="0.25">
      <c r="A2609" s="1">
        <v>1970</v>
      </c>
      <c r="B2609" s="1" t="s">
        <v>19</v>
      </c>
      <c r="C2609" s="1" t="str">
        <f t="shared" si="161"/>
        <v>1970QC</v>
      </c>
      <c r="D2609" s="1" t="s">
        <v>57</v>
      </c>
      <c r="E2609" s="1" t="str">
        <f t="shared" si="162"/>
        <v>1970QCC&amp;D</v>
      </c>
      <c r="F2609" s="274">
        <v>0</v>
      </c>
      <c r="G2609" s="274">
        <v>1.0829999999999999E-2</v>
      </c>
      <c r="H2609" s="274">
        <v>0</v>
      </c>
      <c r="I2609" s="274">
        <v>0.31966</v>
      </c>
      <c r="J2609" s="274">
        <v>0</v>
      </c>
      <c r="K2609" s="274">
        <v>0</v>
      </c>
      <c r="L2609" s="274">
        <v>0</v>
      </c>
      <c r="M2609" s="274">
        <v>0</v>
      </c>
      <c r="N2609" s="274">
        <v>0</v>
      </c>
      <c r="O2609" s="274">
        <v>0</v>
      </c>
      <c r="P2609" s="274">
        <v>0</v>
      </c>
      <c r="Q2609" s="274">
        <v>0</v>
      </c>
      <c r="R2609" s="274">
        <v>0</v>
      </c>
      <c r="S2609" s="274">
        <v>0</v>
      </c>
      <c r="T2609" s="274">
        <v>0.29006999999999999</v>
      </c>
      <c r="U2609" s="274">
        <v>0</v>
      </c>
      <c r="V2609" s="274">
        <v>0</v>
      </c>
      <c r="W2609" s="274">
        <v>4.0879999999999972E-2</v>
      </c>
      <c r="X2609" s="274">
        <v>0</v>
      </c>
      <c r="Y2609" s="274">
        <v>0</v>
      </c>
      <c r="Z2609" s="274">
        <v>0</v>
      </c>
      <c r="AA2609" s="274">
        <v>0</v>
      </c>
      <c r="AB2609" s="274">
        <v>0.15045</v>
      </c>
      <c r="AC2609" s="274">
        <v>7.0800000000000002E-2</v>
      </c>
      <c r="AD2609" s="274">
        <v>0.11731000000000003</v>
      </c>
      <c r="AE2609" s="274">
        <v>0</v>
      </c>
      <c r="AF2609" s="272">
        <f t="shared" si="163"/>
        <v>1</v>
      </c>
      <c r="AG2609" s="196">
        <f t="shared" si="164"/>
        <v>0.66950999999999994</v>
      </c>
    </row>
    <row r="2610" spans="1:33" x14ac:dyDescent="0.25">
      <c r="A2610" s="1">
        <v>1970</v>
      </c>
      <c r="B2610" s="1" t="s">
        <v>19</v>
      </c>
      <c r="C2610" s="1" t="str">
        <f t="shared" si="161"/>
        <v>1970QC</v>
      </c>
      <c r="D2610" s="1" t="s">
        <v>56</v>
      </c>
      <c r="E2610" s="1" t="str">
        <f t="shared" si="162"/>
        <v>1970QCICI</v>
      </c>
      <c r="F2610" s="196">
        <v>0.12182999999999999</v>
      </c>
      <c r="G2610" s="196">
        <v>0.4264</v>
      </c>
      <c r="H2610" s="196">
        <v>0</v>
      </c>
      <c r="I2610" s="196">
        <v>2.4369999999999999E-2</v>
      </c>
      <c r="J2610" s="196">
        <v>0.1066</v>
      </c>
      <c r="K2610" s="196">
        <v>0</v>
      </c>
      <c r="L2610" s="196">
        <v>0</v>
      </c>
      <c r="M2610" s="196">
        <v>3.0499999999999998E-3</v>
      </c>
      <c r="N2610" s="196">
        <v>6.0899999999999999E-3</v>
      </c>
      <c r="O2610" s="196">
        <v>4.061E-2</v>
      </c>
      <c r="P2610" s="196">
        <v>5.0599999999998979E-3</v>
      </c>
      <c r="Q2610" s="196">
        <v>0</v>
      </c>
      <c r="R2610" s="196">
        <v>0</v>
      </c>
      <c r="S2610" s="196">
        <v>1.0199999999999999E-3</v>
      </c>
      <c r="T2610" s="196">
        <v>0</v>
      </c>
      <c r="U2610" s="196">
        <v>7.11E-3</v>
      </c>
      <c r="V2610" s="196">
        <v>8.1200000000000005E-3</v>
      </c>
      <c r="W2610" s="196">
        <v>8.1220000000000001E-2</v>
      </c>
      <c r="X2610" s="196">
        <v>6.0909999999999999E-2</v>
      </c>
      <c r="Y2610" s="197">
        <v>0.10152</v>
      </c>
      <c r="Z2610" s="196">
        <v>6.0899999999999999E-3</v>
      </c>
      <c r="AA2610" s="196">
        <v>0</v>
      </c>
      <c r="AB2610" s="196">
        <v>0</v>
      </c>
      <c r="AC2610" s="196">
        <v>0</v>
      </c>
      <c r="AD2610" s="196">
        <v>0</v>
      </c>
      <c r="AE2610" s="196">
        <v>0</v>
      </c>
      <c r="AF2610" s="272">
        <f t="shared" si="163"/>
        <v>1</v>
      </c>
      <c r="AG2610" s="196">
        <f t="shared" si="164"/>
        <v>0.26599</v>
      </c>
    </row>
    <row r="2611" spans="1:33" x14ac:dyDescent="0.25">
      <c r="A2611" s="1">
        <v>1970</v>
      </c>
      <c r="B2611" s="1" t="s">
        <v>19</v>
      </c>
      <c r="C2611" s="1" t="str">
        <f t="shared" si="161"/>
        <v>1970QC</v>
      </c>
      <c r="D2611" s="1" t="s">
        <v>58</v>
      </c>
      <c r="E2611" s="1" t="str">
        <f t="shared" si="162"/>
        <v>1970QCResidential</v>
      </c>
      <c r="F2611" s="196">
        <v>0.12182999999999999</v>
      </c>
      <c r="G2611" s="196">
        <v>0.4264</v>
      </c>
      <c r="H2611" s="196">
        <v>0</v>
      </c>
      <c r="I2611" s="196">
        <v>2.4369999999999999E-2</v>
      </c>
      <c r="J2611" s="196">
        <v>0.1066</v>
      </c>
      <c r="K2611" s="196">
        <v>0</v>
      </c>
      <c r="L2611" s="196">
        <v>0</v>
      </c>
      <c r="M2611" s="196">
        <v>3.0499999999999998E-3</v>
      </c>
      <c r="N2611" s="196">
        <v>6.0899999999999999E-3</v>
      </c>
      <c r="O2611" s="196">
        <v>4.061E-2</v>
      </c>
      <c r="P2611" s="196">
        <v>5.0599999999998979E-3</v>
      </c>
      <c r="Q2611" s="196">
        <v>0</v>
      </c>
      <c r="R2611" s="196">
        <v>0</v>
      </c>
      <c r="S2611" s="196">
        <v>1.0199999999999999E-3</v>
      </c>
      <c r="T2611" s="196">
        <v>0</v>
      </c>
      <c r="U2611" s="196">
        <v>7.11E-3</v>
      </c>
      <c r="V2611" s="196">
        <v>8.1200000000000005E-3</v>
      </c>
      <c r="W2611" s="196">
        <v>8.1220000000000001E-2</v>
      </c>
      <c r="X2611" s="196">
        <v>6.0909999999999999E-2</v>
      </c>
      <c r="Y2611" s="196">
        <v>0.10152</v>
      </c>
      <c r="Z2611" s="196">
        <v>6.0899999999999999E-3</v>
      </c>
      <c r="AA2611" s="196">
        <v>0</v>
      </c>
      <c r="AB2611" s="196">
        <v>0</v>
      </c>
      <c r="AC2611" s="196">
        <v>0</v>
      </c>
      <c r="AD2611" s="196">
        <v>0</v>
      </c>
      <c r="AE2611" s="196">
        <v>0</v>
      </c>
      <c r="AF2611" s="272">
        <f t="shared" si="163"/>
        <v>1</v>
      </c>
      <c r="AG2611" s="196">
        <f t="shared" si="164"/>
        <v>0.26599</v>
      </c>
    </row>
    <row r="2612" spans="1:33" x14ac:dyDescent="0.25">
      <c r="A2612" s="1">
        <v>1971</v>
      </c>
      <c r="B2612" s="1" t="s">
        <v>19</v>
      </c>
      <c r="C2612" s="1" t="str">
        <f t="shared" si="161"/>
        <v>1971QC</v>
      </c>
      <c r="D2612" s="1" t="s">
        <v>57</v>
      </c>
      <c r="E2612" s="1" t="str">
        <f t="shared" si="162"/>
        <v>1971QCC&amp;D</v>
      </c>
      <c r="F2612" s="274">
        <v>0</v>
      </c>
      <c r="G2612" s="274">
        <v>1.0829999999999999E-2</v>
      </c>
      <c r="H2612" s="274">
        <v>0</v>
      </c>
      <c r="I2612" s="274">
        <v>0.31966</v>
      </c>
      <c r="J2612" s="274">
        <v>0</v>
      </c>
      <c r="K2612" s="274">
        <v>0</v>
      </c>
      <c r="L2612" s="274">
        <v>0</v>
      </c>
      <c r="M2612" s="274">
        <v>0</v>
      </c>
      <c r="N2612" s="274">
        <v>0</v>
      </c>
      <c r="O2612" s="274">
        <v>0</v>
      </c>
      <c r="P2612" s="274">
        <v>0</v>
      </c>
      <c r="Q2612" s="274">
        <v>0</v>
      </c>
      <c r="R2612" s="274">
        <v>0</v>
      </c>
      <c r="S2612" s="274">
        <v>0</v>
      </c>
      <c r="T2612" s="274">
        <v>0.29006999999999999</v>
      </c>
      <c r="U2612" s="274">
        <v>0</v>
      </c>
      <c r="V2612" s="274">
        <v>0</v>
      </c>
      <c r="W2612" s="274">
        <v>4.0879999999999972E-2</v>
      </c>
      <c r="X2612" s="274">
        <v>0</v>
      </c>
      <c r="Y2612" s="274">
        <v>0</v>
      </c>
      <c r="Z2612" s="274">
        <v>0</v>
      </c>
      <c r="AA2612" s="274">
        <v>0</v>
      </c>
      <c r="AB2612" s="274">
        <v>0.15045</v>
      </c>
      <c r="AC2612" s="274">
        <v>7.0800000000000002E-2</v>
      </c>
      <c r="AD2612" s="274">
        <v>0.11731000000000003</v>
      </c>
      <c r="AE2612" s="274">
        <v>0</v>
      </c>
      <c r="AF2612" s="272">
        <f t="shared" si="163"/>
        <v>1</v>
      </c>
      <c r="AG2612" s="196">
        <f t="shared" si="164"/>
        <v>0.66950999999999994</v>
      </c>
    </row>
    <row r="2613" spans="1:33" x14ac:dyDescent="0.25">
      <c r="A2613" s="1">
        <v>1971</v>
      </c>
      <c r="B2613" s="1" t="s">
        <v>19</v>
      </c>
      <c r="C2613" s="1" t="str">
        <f t="shared" si="161"/>
        <v>1971QC</v>
      </c>
      <c r="D2613" s="1" t="s">
        <v>56</v>
      </c>
      <c r="E2613" s="1" t="str">
        <f t="shared" si="162"/>
        <v>1971QCICI</v>
      </c>
      <c r="F2613" s="196">
        <v>0.12182999999999999</v>
      </c>
      <c r="G2613" s="196">
        <v>0.4264</v>
      </c>
      <c r="H2613" s="196">
        <v>0</v>
      </c>
      <c r="I2613" s="196">
        <v>2.4369999999999999E-2</v>
      </c>
      <c r="J2613" s="196">
        <v>0.1066</v>
      </c>
      <c r="K2613" s="196">
        <v>0</v>
      </c>
      <c r="L2613" s="196">
        <v>0</v>
      </c>
      <c r="M2613" s="196">
        <v>3.0499999999999998E-3</v>
      </c>
      <c r="N2613" s="196">
        <v>6.0899999999999999E-3</v>
      </c>
      <c r="O2613" s="196">
        <v>4.061E-2</v>
      </c>
      <c r="P2613" s="196">
        <v>5.0599999999998979E-3</v>
      </c>
      <c r="Q2613" s="196">
        <v>0</v>
      </c>
      <c r="R2613" s="196">
        <v>0</v>
      </c>
      <c r="S2613" s="196">
        <v>1.0199999999999999E-3</v>
      </c>
      <c r="T2613" s="196">
        <v>0</v>
      </c>
      <c r="U2613" s="196">
        <v>7.11E-3</v>
      </c>
      <c r="V2613" s="196">
        <v>8.1200000000000005E-3</v>
      </c>
      <c r="W2613" s="196">
        <v>8.1220000000000001E-2</v>
      </c>
      <c r="X2613" s="196">
        <v>6.0909999999999999E-2</v>
      </c>
      <c r="Y2613" s="197">
        <v>0.10152</v>
      </c>
      <c r="Z2613" s="196">
        <v>6.0899999999999999E-3</v>
      </c>
      <c r="AA2613" s="196">
        <v>0</v>
      </c>
      <c r="AB2613" s="196">
        <v>0</v>
      </c>
      <c r="AC2613" s="196">
        <v>0</v>
      </c>
      <c r="AD2613" s="196">
        <v>0</v>
      </c>
      <c r="AE2613" s="196">
        <v>0</v>
      </c>
      <c r="AF2613" s="272">
        <f t="shared" si="163"/>
        <v>1</v>
      </c>
      <c r="AG2613" s="196">
        <f t="shared" si="164"/>
        <v>0.26599</v>
      </c>
    </row>
    <row r="2614" spans="1:33" x14ac:dyDescent="0.25">
      <c r="A2614" s="1">
        <v>1971</v>
      </c>
      <c r="B2614" s="1" t="s">
        <v>19</v>
      </c>
      <c r="C2614" s="1" t="str">
        <f t="shared" si="161"/>
        <v>1971QC</v>
      </c>
      <c r="D2614" s="1" t="s">
        <v>58</v>
      </c>
      <c r="E2614" s="1" t="str">
        <f t="shared" si="162"/>
        <v>1971QCResidential</v>
      </c>
      <c r="F2614" s="196">
        <v>0.12182999999999999</v>
      </c>
      <c r="G2614" s="196">
        <v>0.4264</v>
      </c>
      <c r="H2614" s="196">
        <v>0</v>
      </c>
      <c r="I2614" s="196">
        <v>2.4369999999999999E-2</v>
      </c>
      <c r="J2614" s="196">
        <v>0.1066</v>
      </c>
      <c r="K2614" s="196">
        <v>0</v>
      </c>
      <c r="L2614" s="196">
        <v>0</v>
      </c>
      <c r="M2614" s="196">
        <v>3.0499999999999998E-3</v>
      </c>
      <c r="N2614" s="196">
        <v>6.0899999999999999E-3</v>
      </c>
      <c r="O2614" s="196">
        <v>4.061E-2</v>
      </c>
      <c r="P2614" s="196">
        <v>5.0599999999998979E-3</v>
      </c>
      <c r="Q2614" s="196">
        <v>0</v>
      </c>
      <c r="R2614" s="196">
        <v>0</v>
      </c>
      <c r="S2614" s="196">
        <v>1.0199999999999999E-3</v>
      </c>
      <c r="T2614" s="196">
        <v>0</v>
      </c>
      <c r="U2614" s="196">
        <v>7.11E-3</v>
      </c>
      <c r="V2614" s="196">
        <v>8.1200000000000005E-3</v>
      </c>
      <c r="W2614" s="196">
        <v>8.1220000000000001E-2</v>
      </c>
      <c r="X2614" s="196">
        <v>6.0909999999999999E-2</v>
      </c>
      <c r="Y2614" s="196">
        <v>0.10152</v>
      </c>
      <c r="Z2614" s="196">
        <v>6.0899999999999999E-3</v>
      </c>
      <c r="AA2614" s="196">
        <v>0</v>
      </c>
      <c r="AB2614" s="196">
        <v>0</v>
      </c>
      <c r="AC2614" s="196">
        <v>0</v>
      </c>
      <c r="AD2614" s="196">
        <v>0</v>
      </c>
      <c r="AE2614" s="196">
        <v>0</v>
      </c>
      <c r="AF2614" s="272">
        <f t="shared" si="163"/>
        <v>1</v>
      </c>
      <c r="AG2614" s="196">
        <f t="shared" si="164"/>
        <v>0.26599</v>
      </c>
    </row>
    <row r="2615" spans="1:33" x14ac:dyDescent="0.25">
      <c r="A2615" s="1">
        <v>1972</v>
      </c>
      <c r="B2615" s="1" t="s">
        <v>19</v>
      </c>
      <c r="C2615" s="1" t="str">
        <f t="shared" si="161"/>
        <v>1972QC</v>
      </c>
      <c r="D2615" s="1" t="s">
        <v>57</v>
      </c>
      <c r="E2615" s="1" t="str">
        <f t="shared" si="162"/>
        <v>1972QCC&amp;D</v>
      </c>
      <c r="F2615" s="274">
        <v>0</v>
      </c>
      <c r="G2615" s="274">
        <v>1.0829999999999999E-2</v>
      </c>
      <c r="H2615" s="274">
        <v>0</v>
      </c>
      <c r="I2615" s="274">
        <v>0.31966</v>
      </c>
      <c r="J2615" s="274">
        <v>0</v>
      </c>
      <c r="K2615" s="274">
        <v>0</v>
      </c>
      <c r="L2615" s="274">
        <v>0</v>
      </c>
      <c r="M2615" s="274">
        <v>0</v>
      </c>
      <c r="N2615" s="274">
        <v>0</v>
      </c>
      <c r="O2615" s="274">
        <v>0</v>
      </c>
      <c r="P2615" s="274">
        <v>0</v>
      </c>
      <c r="Q2615" s="274">
        <v>0</v>
      </c>
      <c r="R2615" s="274">
        <v>0</v>
      </c>
      <c r="S2615" s="274">
        <v>0</v>
      </c>
      <c r="T2615" s="274">
        <v>0.29006999999999999</v>
      </c>
      <c r="U2615" s="274">
        <v>0</v>
      </c>
      <c r="V2615" s="274">
        <v>0</v>
      </c>
      <c r="W2615" s="274">
        <v>4.0879999999999972E-2</v>
      </c>
      <c r="X2615" s="274">
        <v>0</v>
      </c>
      <c r="Y2615" s="274">
        <v>0</v>
      </c>
      <c r="Z2615" s="274">
        <v>0</v>
      </c>
      <c r="AA2615" s="274">
        <v>0</v>
      </c>
      <c r="AB2615" s="274">
        <v>0.15045</v>
      </c>
      <c r="AC2615" s="274">
        <v>7.0800000000000002E-2</v>
      </c>
      <c r="AD2615" s="274">
        <v>0.11731000000000003</v>
      </c>
      <c r="AE2615" s="274">
        <v>0</v>
      </c>
      <c r="AF2615" s="272">
        <f t="shared" si="163"/>
        <v>1</v>
      </c>
      <c r="AG2615" s="196">
        <f t="shared" si="164"/>
        <v>0.66950999999999994</v>
      </c>
    </row>
    <row r="2616" spans="1:33" x14ac:dyDescent="0.25">
      <c r="A2616" s="1">
        <v>1972</v>
      </c>
      <c r="B2616" s="1" t="s">
        <v>19</v>
      </c>
      <c r="C2616" s="1" t="str">
        <f t="shared" si="161"/>
        <v>1972QC</v>
      </c>
      <c r="D2616" s="1" t="s">
        <v>56</v>
      </c>
      <c r="E2616" s="1" t="str">
        <f t="shared" si="162"/>
        <v>1972QCICI</v>
      </c>
      <c r="F2616" s="196">
        <v>0.12182999999999999</v>
      </c>
      <c r="G2616" s="196">
        <v>0.4264</v>
      </c>
      <c r="H2616" s="196">
        <v>0</v>
      </c>
      <c r="I2616" s="196">
        <v>2.4369999999999999E-2</v>
      </c>
      <c r="J2616" s="196">
        <v>0.1066</v>
      </c>
      <c r="K2616" s="196">
        <v>0</v>
      </c>
      <c r="L2616" s="196">
        <v>0</v>
      </c>
      <c r="M2616" s="196">
        <v>3.0499999999999998E-3</v>
      </c>
      <c r="N2616" s="196">
        <v>6.0899999999999999E-3</v>
      </c>
      <c r="O2616" s="196">
        <v>4.061E-2</v>
      </c>
      <c r="P2616" s="196">
        <v>5.0599999999998979E-3</v>
      </c>
      <c r="Q2616" s="196">
        <v>0</v>
      </c>
      <c r="R2616" s="196">
        <v>0</v>
      </c>
      <c r="S2616" s="196">
        <v>1.0199999999999999E-3</v>
      </c>
      <c r="T2616" s="196">
        <v>0</v>
      </c>
      <c r="U2616" s="196">
        <v>7.11E-3</v>
      </c>
      <c r="V2616" s="196">
        <v>8.1200000000000005E-3</v>
      </c>
      <c r="W2616" s="196">
        <v>8.1220000000000001E-2</v>
      </c>
      <c r="X2616" s="196">
        <v>6.0909999999999999E-2</v>
      </c>
      <c r="Y2616" s="196">
        <v>0.10152</v>
      </c>
      <c r="Z2616" s="196">
        <v>6.0899999999999999E-3</v>
      </c>
      <c r="AA2616" s="196">
        <v>0</v>
      </c>
      <c r="AB2616" s="196">
        <v>0</v>
      </c>
      <c r="AC2616" s="196">
        <v>0</v>
      </c>
      <c r="AD2616" s="196">
        <v>0</v>
      </c>
      <c r="AE2616" s="196">
        <v>0</v>
      </c>
      <c r="AF2616" s="272">
        <f t="shared" si="163"/>
        <v>1</v>
      </c>
      <c r="AG2616" s="196">
        <f t="shared" si="164"/>
        <v>0.26599</v>
      </c>
    </row>
    <row r="2617" spans="1:33" x14ac:dyDescent="0.25">
      <c r="A2617" s="1">
        <v>1972</v>
      </c>
      <c r="B2617" s="1" t="s">
        <v>19</v>
      </c>
      <c r="C2617" s="1" t="str">
        <f t="shared" si="161"/>
        <v>1972QC</v>
      </c>
      <c r="D2617" s="1" t="s">
        <v>58</v>
      </c>
      <c r="E2617" s="1" t="str">
        <f t="shared" si="162"/>
        <v>1972QCResidential</v>
      </c>
      <c r="F2617" s="196">
        <v>0.12182999999999999</v>
      </c>
      <c r="G2617" s="196">
        <v>0.4264</v>
      </c>
      <c r="H2617" s="196">
        <v>0</v>
      </c>
      <c r="I2617" s="196">
        <v>2.4369999999999999E-2</v>
      </c>
      <c r="J2617" s="196">
        <v>0.1066</v>
      </c>
      <c r="K2617" s="196">
        <v>0</v>
      </c>
      <c r="L2617" s="196">
        <v>0</v>
      </c>
      <c r="M2617" s="196">
        <v>3.0499999999999998E-3</v>
      </c>
      <c r="N2617" s="196">
        <v>6.0899999999999999E-3</v>
      </c>
      <c r="O2617" s="196">
        <v>4.061E-2</v>
      </c>
      <c r="P2617" s="196">
        <v>5.0599999999998979E-3</v>
      </c>
      <c r="Q2617" s="196">
        <v>0</v>
      </c>
      <c r="R2617" s="196">
        <v>0</v>
      </c>
      <c r="S2617" s="196">
        <v>1.0199999999999999E-3</v>
      </c>
      <c r="T2617" s="196">
        <v>0</v>
      </c>
      <c r="U2617" s="196">
        <v>7.11E-3</v>
      </c>
      <c r="V2617" s="196">
        <v>8.1200000000000005E-3</v>
      </c>
      <c r="W2617" s="196">
        <v>8.1220000000000001E-2</v>
      </c>
      <c r="X2617" s="196">
        <v>6.0909999999999999E-2</v>
      </c>
      <c r="Y2617" s="196">
        <v>0.10152</v>
      </c>
      <c r="Z2617" s="196">
        <v>6.0899999999999999E-3</v>
      </c>
      <c r="AA2617" s="196">
        <v>0</v>
      </c>
      <c r="AB2617" s="196">
        <v>0</v>
      </c>
      <c r="AC2617" s="196">
        <v>0</v>
      </c>
      <c r="AD2617" s="196">
        <v>0</v>
      </c>
      <c r="AE2617" s="196">
        <v>0</v>
      </c>
      <c r="AF2617" s="272">
        <f t="shared" si="163"/>
        <v>1</v>
      </c>
      <c r="AG2617" s="196">
        <f t="shared" si="164"/>
        <v>0.26599</v>
      </c>
    </row>
    <row r="2618" spans="1:33" x14ac:dyDescent="0.25">
      <c r="A2618" s="1">
        <v>1973</v>
      </c>
      <c r="B2618" s="1" t="s">
        <v>19</v>
      </c>
      <c r="C2618" s="1" t="str">
        <f t="shared" si="161"/>
        <v>1973QC</v>
      </c>
      <c r="D2618" s="1" t="s">
        <v>57</v>
      </c>
      <c r="E2618" s="1" t="str">
        <f t="shared" si="162"/>
        <v>1973QCC&amp;D</v>
      </c>
      <c r="F2618" s="274">
        <v>0</v>
      </c>
      <c r="G2618" s="274">
        <v>1.0829999999999999E-2</v>
      </c>
      <c r="H2618" s="274">
        <v>0</v>
      </c>
      <c r="I2618" s="274">
        <v>0.31966</v>
      </c>
      <c r="J2618" s="274">
        <v>0</v>
      </c>
      <c r="K2618" s="274">
        <v>0</v>
      </c>
      <c r="L2618" s="274">
        <v>0</v>
      </c>
      <c r="M2618" s="274">
        <v>0</v>
      </c>
      <c r="N2618" s="274">
        <v>0</v>
      </c>
      <c r="O2618" s="274">
        <v>0</v>
      </c>
      <c r="P2618" s="274">
        <v>0</v>
      </c>
      <c r="Q2618" s="274">
        <v>0</v>
      </c>
      <c r="R2618" s="274">
        <v>0</v>
      </c>
      <c r="S2618" s="274">
        <v>0</v>
      </c>
      <c r="T2618" s="274">
        <v>0.29006999999999999</v>
      </c>
      <c r="U2618" s="274">
        <v>0</v>
      </c>
      <c r="V2618" s="274">
        <v>0</v>
      </c>
      <c r="W2618" s="274">
        <v>4.0879999999999972E-2</v>
      </c>
      <c r="X2618" s="274">
        <v>0</v>
      </c>
      <c r="Y2618" s="274">
        <v>0</v>
      </c>
      <c r="Z2618" s="274">
        <v>0</v>
      </c>
      <c r="AA2618" s="274">
        <v>0</v>
      </c>
      <c r="AB2618" s="274">
        <v>0.15045</v>
      </c>
      <c r="AC2618" s="274">
        <v>7.0800000000000002E-2</v>
      </c>
      <c r="AD2618" s="274">
        <v>0.11731000000000003</v>
      </c>
      <c r="AE2618" s="274">
        <v>0</v>
      </c>
      <c r="AF2618" s="272">
        <f t="shared" si="163"/>
        <v>1</v>
      </c>
      <c r="AG2618" s="196">
        <f t="shared" si="164"/>
        <v>0.66950999999999994</v>
      </c>
    </row>
    <row r="2619" spans="1:33" x14ac:dyDescent="0.25">
      <c r="A2619" s="1">
        <v>1973</v>
      </c>
      <c r="B2619" s="1" t="s">
        <v>19</v>
      </c>
      <c r="C2619" s="1" t="str">
        <f t="shared" si="161"/>
        <v>1973QC</v>
      </c>
      <c r="D2619" s="1" t="s">
        <v>56</v>
      </c>
      <c r="E2619" s="1" t="str">
        <f t="shared" si="162"/>
        <v>1973QCICI</v>
      </c>
      <c r="F2619" s="196">
        <v>0.12182999999999999</v>
      </c>
      <c r="G2619" s="196">
        <v>0.4264</v>
      </c>
      <c r="H2619" s="196">
        <v>0</v>
      </c>
      <c r="I2619" s="196">
        <v>2.4369999999999999E-2</v>
      </c>
      <c r="J2619" s="196">
        <v>0.1066</v>
      </c>
      <c r="K2619" s="196">
        <v>0</v>
      </c>
      <c r="L2619" s="196">
        <v>0</v>
      </c>
      <c r="M2619" s="196">
        <v>3.0499999999999998E-3</v>
      </c>
      <c r="N2619" s="196">
        <v>6.0899999999999999E-3</v>
      </c>
      <c r="O2619" s="196">
        <v>4.061E-2</v>
      </c>
      <c r="P2619" s="196">
        <v>5.0599999999998979E-3</v>
      </c>
      <c r="Q2619" s="196">
        <v>0</v>
      </c>
      <c r="R2619" s="196">
        <v>0</v>
      </c>
      <c r="S2619" s="196">
        <v>1.0199999999999999E-3</v>
      </c>
      <c r="T2619" s="196">
        <v>0</v>
      </c>
      <c r="U2619" s="196">
        <v>7.11E-3</v>
      </c>
      <c r="V2619" s="196">
        <v>8.1200000000000005E-3</v>
      </c>
      <c r="W2619" s="196">
        <v>8.1220000000000001E-2</v>
      </c>
      <c r="X2619" s="196">
        <v>6.0909999999999999E-2</v>
      </c>
      <c r="Y2619" s="197">
        <v>0.10152</v>
      </c>
      <c r="Z2619" s="196">
        <v>6.0899999999999999E-3</v>
      </c>
      <c r="AA2619" s="196">
        <v>0</v>
      </c>
      <c r="AB2619" s="196">
        <v>0</v>
      </c>
      <c r="AC2619" s="196">
        <v>0</v>
      </c>
      <c r="AD2619" s="196">
        <v>0</v>
      </c>
      <c r="AE2619" s="196">
        <v>0</v>
      </c>
      <c r="AF2619" s="272">
        <f t="shared" si="163"/>
        <v>1</v>
      </c>
      <c r="AG2619" s="196">
        <f t="shared" si="164"/>
        <v>0.26599</v>
      </c>
    </row>
    <row r="2620" spans="1:33" x14ac:dyDescent="0.25">
      <c r="A2620" s="1">
        <v>1973</v>
      </c>
      <c r="B2620" s="1" t="s">
        <v>19</v>
      </c>
      <c r="C2620" s="1" t="str">
        <f t="shared" si="161"/>
        <v>1973QC</v>
      </c>
      <c r="D2620" s="1" t="s">
        <v>58</v>
      </c>
      <c r="E2620" s="1" t="str">
        <f t="shared" si="162"/>
        <v>1973QCResidential</v>
      </c>
      <c r="F2620" s="196">
        <v>0.12182999999999999</v>
      </c>
      <c r="G2620" s="196">
        <v>0.4264</v>
      </c>
      <c r="H2620" s="196">
        <v>0</v>
      </c>
      <c r="I2620" s="196">
        <v>2.4369999999999999E-2</v>
      </c>
      <c r="J2620" s="196">
        <v>0.1066</v>
      </c>
      <c r="K2620" s="196">
        <v>0</v>
      </c>
      <c r="L2620" s="196">
        <v>0</v>
      </c>
      <c r="M2620" s="196">
        <v>3.0499999999999998E-3</v>
      </c>
      <c r="N2620" s="196">
        <v>6.0899999999999999E-3</v>
      </c>
      <c r="O2620" s="196">
        <v>4.061E-2</v>
      </c>
      <c r="P2620" s="196">
        <v>5.0599999999998979E-3</v>
      </c>
      <c r="Q2620" s="196">
        <v>0</v>
      </c>
      <c r="R2620" s="196">
        <v>0</v>
      </c>
      <c r="S2620" s="196">
        <v>1.0199999999999999E-3</v>
      </c>
      <c r="T2620" s="196">
        <v>0</v>
      </c>
      <c r="U2620" s="196">
        <v>7.11E-3</v>
      </c>
      <c r="V2620" s="196">
        <v>8.1200000000000005E-3</v>
      </c>
      <c r="W2620" s="196">
        <v>8.1220000000000001E-2</v>
      </c>
      <c r="X2620" s="196">
        <v>6.0909999999999999E-2</v>
      </c>
      <c r="Y2620" s="196">
        <v>0.10152</v>
      </c>
      <c r="Z2620" s="196">
        <v>6.0899999999999999E-3</v>
      </c>
      <c r="AA2620" s="196">
        <v>0</v>
      </c>
      <c r="AB2620" s="196">
        <v>0</v>
      </c>
      <c r="AC2620" s="196">
        <v>0</v>
      </c>
      <c r="AD2620" s="196">
        <v>0</v>
      </c>
      <c r="AE2620" s="196">
        <v>0</v>
      </c>
      <c r="AF2620" s="272">
        <f t="shared" si="163"/>
        <v>1</v>
      </c>
      <c r="AG2620" s="196">
        <f t="shared" si="164"/>
        <v>0.26599</v>
      </c>
    </row>
    <row r="2621" spans="1:33" x14ac:dyDescent="0.25">
      <c r="A2621" s="1">
        <v>1974</v>
      </c>
      <c r="B2621" s="1" t="s">
        <v>19</v>
      </c>
      <c r="C2621" s="1" t="str">
        <f t="shared" si="161"/>
        <v>1974QC</v>
      </c>
      <c r="D2621" s="1" t="s">
        <v>57</v>
      </c>
      <c r="E2621" s="1" t="str">
        <f t="shared" si="162"/>
        <v>1974QCC&amp;D</v>
      </c>
      <c r="F2621" s="274">
        <v>0</v>
      </c>
      <c r="G2621" s="274">
        <v>1.0829999999999999E-2</v>
      </c>
      <c r="H2621" s="274">
        <v>0</v>
      </c>
      <c r="I2621" s="274">
        <v>0.31966</v>
      </c>
      <c r="J2621" s="274">
        <v>0</v>
      </c>
      <c r="K2621" s="274">
        <v>0</v>
      </c>
      <c r="L2621" s="274">
        <v>0</v>
      </c>
      <c r="M2621" s="274">
        <v>0</v>
      </c>
      <c r="N2621" s="274">
        <v>0</v>
      </c>
      <c r="O2621" s="274">
        <v>0</v>
      </c>
      <c r="P2621" s="274">
        <v>0</v>
      </c>
      <c r="Q2621" s="274">
        <v>0</v>
      </c>
      <c r="R2621" s="274">
        <v>0</v>
      </c>
      <c r="S2621" s="274">
        <v>0</v>
      </c>
      <c r="T2621" s="274">
        <v>0.29006999999999999</v>
      </c>
      <c r="U2621" s="274">
        <v>0</v>
      </c>
      <c r="V2621" s="274">
        <v>0</v>
      </c>
      <c r="W2621" s="274">
        <v>4.0879999999999972E-2</v>
      </c>
      <c r="X2621" s="274">
        <v>0</v>
      </c>
      <c r="Y2621" s="274">
        <v>0</v>
      </c>
      <c r="Z2621" s="274">
        <v>0</v>
      </c>
      <c r="AA2621" s="274">
        <v>0</v>
      </c>
      <c r="AB2621" s="274">
        <v>0.15045</v>
      </c>
      <c r="AC2621" s="274">
        <v>7.0800000000000002E-2</v>
      </c>
      <c r="AD2621" s="274">
        <v>0.11731000000000003</v>
      </c>
      <c r="AE2621" s="274">
        <v>0</v>
      </c>
      <c r="AF2621" s="272">
        <f t="shared" si="163"/>
        <v>1</v>
      </c>
      <c r="AG2621" s="196">
        <f t="shared" si="164"/>
        <v>0.66950999999999994</v>
      </c>
    </row>
    <row r="2622" spans="1:33" x14ac:dyDescent="0.25">
      <c r="A2622" s="1">
        <v>1974</v>
      </c>
      <c r="B2622" s="1" t="s">
        <v>19</v>
      </c>
      <c r="C2622" s="1" t="str">
        <f t="shared" si="161"/>
        <v>1974QC</v>
      </c>
      <c r="D2622" s="1" t="s">
        <v>56</v>
      </c>
      <c r="E2622" s="1" t="str">
        <f t="shared" si="162"/>
        <v>1974QCICI</v>
      </c>
      <c r="F2622" s="196">
        <v>0.12182999999999999</v>
      </c>
      <c r="G2622" s="196">
        <v>0.4264</v>
      </c>
      <c r="H2622" s="196">
        <v>0</v>
      </c>
      <c r="I2622" s="196">
        <v>2.4369999999999999E-2</v>
      </c>
      <c r="J2622" s="196">
        <v>0.1066</v>
      </c>
      <c r="K2622" s="196">
        <v>0</v>
      </c>
      <c r="L2622" s="196">
        <v>0</v>
      </c>
      <c r="M2622" s="196">
        <v>3.0499999999999998E-3</v>
      </c>
      <c r="N2622" s="196">
        <v>6.0899999999999999E-3</v>
      </c>
      <c r="O2622" s="196">
        <v>4.061E-2</v>
      </c>
      <c r="P2622" s="196">
        <v>5.0599999999998979E-3</v>
      </c>
      <c r="Q2622" s="196">
        <v>0</v>
      </c>
      <c r="R2622" s="196">
        <v>0</v>
      </c>
      <c r="S2622" s="196">
        <v>1.0199999999999999E-3</v>
      </c>
      <c r="T2622" s="196">
        <v>0</v>
      </c>
      <c r="U2622" s="196">
        <v>7.11E-3</v>
      </c>
      <c r="V2622" s="196">
        <v>8.1200000000000005E-3</v>
      </c>
      <c r="W2622" s="196">
        <v>8.1220000000000001E-2</v>
      </c>
      <c r="X2622" s="196">
        <v>6.0909999999999999E-2</v>
      </c>
      <c r="Y2622" s="197">
        <v>0.10152</v>
      </c>
      <c r="Z2622" s="196">
        <v>6.0899999999999999E-3</v>
      </c>
      <c r="AA2622" s="196">
        <v>0</v>
      </c>
      <c r="AB2622" s="196">
        <v>0</v>
      </c>
      <c r="AC2622" s="196">
        <v>0</v>
      </c>
      <c r="AD2622" s="196">
        <v>0</v>
      </c>
      <c r="AE2622" s="196">
        <v>0</v>
      </c>
      <c r="AF2622" s="272">
        <f t="shared" si="163"/>
        <v>1</v>
      </c>
      <c r="AG2622" s="196">
        <f t="shared" si="164"/>
        <v>0.26599</v>
      </c>
    </row>
    <row r="2623" spans="1:33" x14ac:dyDescent="0.25">
      <c r="A2623" s="1">
        <v>1974</v>
      </c>
      <c r="B2623" s="1" t="s">
        <v>19</v>
      </c>
      <c r="C2623" s="1" t="str">
        <f t="shared" si="161"/>
        <v>1974QC</v>
      </c>
      <c r="D2623" s="1" t="s">
        <v>58</v>
      </c>
      <c r="E2623" s="1" t="str">
        <f t="shared" si="162"/>
        <v>1974QCResidential</v>
      </c>
      <c r="F2623" s="196">
        <v>0.12182999999999999</v>
      </c>
      <c r="G2623" s="196">
        <v>0.4264</v>
      </c>
      <c r="H2623" s="196">
        <v>0</v>
      </c>
      <c r="I2623" s="196">
        <v>2.4369999999999999E-2</v>
      </c>
      <c r="J2623" s="196">
        <v>0.1066</v>
      </c>
      <c r="K2623" s="196">
        <v>0</v>
      </c>
      <c r="L2623" s="196">
        <v>0</v>
      </c>
      <c r="M2623" s="196">
        <v>3.0499999999999998E-3</v>
      </c>
      <c r="N2623" s="196">
        <v>6.0899999999999999E-3</v>
      </c>
      <c r="O2623" s="196">
        <v>4.061E-2</v>
      </c>
      <c r="P2623" s="196">
        <v>5.0599999999998979E-3</v>
      </c>
      <c r="Q2623" s="196">
        <v>0</v>
      </c>
      <c r="R2623" s="196">
        <v>0</v>
      </c>
      <c r="S2623" s="196">
        <v>1.0199999999999999E-3</v>
      </c>
      <c r="T2623" s="196">
        <v>0</v>
      </c>
      <c r="U2623" s="196">
        <v>7.11E-3</v>
      </c>
      <c r="V2623" s="196">
        <v>8.1200000000000005E-3</v>
      </c>
      <c r="W2623" s="196">
        <v>8.1220000000000001E-2</v>
      </c>
      <c r="X2623" s="196">
        <v>6.0909999999999999E-2</v>
      </c>
      <c r="Y2623" s="196">
        <v>0.10152</v>
      </c>
      <c r="Z2623" s="196">
        <v>6.0899999999999999E-3</v>
      </c>
      <c r="AA2623" s="196">
        <v>0</v>
      </c>
      <c r="AB2623" s="196">
        <v>0</v>
      </c>
      <c r="AC2623" s="196">
        <v>0</v>
      </c>
      <c r="AD2623" s="196">
        <v>0</v>
      </c>
      <c r="AE2623" s="196">
        <v>0</v>
      </c>
      <c r="AF2623" s="272">
        <f t="shared" si="163"/>
        <v>1</v>
      </c>
      <c r="AG2623" s="196">
        <f t="shared" si="164"/>
        <v>0.26599</v>
      </c>
    </row>
    <row r="2624" spans="1:33" x14ac:dyDescent="0.25">
      <c r="A2624" s="1">
        <v>1975</v>
      </c>
      <c r="B2624" s="1" t="s">
        <v>19</v>
      </c>
      <c r="C2624" s="1" t="str">
        <f t="shared" si="161"/>
        <v>1975QC</v>
      </c>
      <c r="D2624" s="1" t="s">
        <v>57</v>
      </c>
      <c r="E2624" s="1" t="str">
        <f t="shared" si="162"/>
        <v>1975QCC&amp;D</v>
      </c>
      <c r="F2624" s="274">
        <v>0</v>
      </c>
      <c r="G2624" s="274">
        <v>1.0829999999999999E-2</v>
      </c>
      <c r="H2624" s="274">
        <v>0</v>
      </c>
      <c r="I2624" s="274">
        <v>0.31966</v>
      </c>
      <c r="J2624" s="274">
        <v>0</v>
      </c>
      <c r="K2624" s="274">
        <v>0</v>
      </c>
      <c r="L2624" s="274">
        <v>0</v>
      </c>
      <c r="M2624" s="274">
        <v>0</v>
      </c>
      <c r="N2624" s="274">
        <v>0</v>
      </c>
      <c r="O2624" s="274">
        <v>0</v>
      </c>
      <c r="P2624" s="274">
        <v>0</v>
      </c>
      <c r="Q2624" s="274">
        <v>0</v>
      </c>
      <c r="R2624" s="274">
        <v>0</v>
      </c>
      <c r="S2624" s="274">
        <v>0</v>
      </c>
      <c r="T2624" s="274">
        <v>0.29006999999999999</v>
      </c>
      <c r="U2624" s="274">
        <v>0</v>
      </c>
      <c r="V2624" s="274">
        <v>0</v>
      </c>
      <c r="W2624" s="274">
        <v>4.0879999999999972E-2</v>
      </c>
      <c r="X2624" s="274">
        <v>0</v>
      </c>
      <c r="Y2624" s="274">
        <v>0</v>
      </c>
      <c r="Z2624" s="274">
        <v>0</v>
      </c>
      <c r="AA2624" s="274">
        <v>0</v>
      </c>
      <c r="AB2624" s="274">
        <v>0.15045</v>
      </c>
      <c r="AC2624" s="274">
        <v>7.0800000000000002E-2</v>
      </c>
      <c r="AD2624" s="274">
        <v>0.11731000000000003</v>
      </c>
      <c r="AE2624" s="274">
        <v>0</v>
      </c>
      <c r="AF2624" s="272">
        <f t="shared" si="163"/>
        <v>1</v>
      </c>
      <c r="AG2624" s="196">
        <f t="shared" si="164"/>
        <v>0.66950999999999994</v>
      </c>
    </row>
    <row r="2625" spans="1:33" x14ac:dyDescent="0.25">
      <c r="A2625" s="1">
        <v>1975</v>
      </c>
      <c r="B2625" s="1" t="s">
        <v>19</v>
      </c>
      <c r="C2625" s="1" t="str">
        <f t="shared" si="161"/>
        <v>1975QC</v>
      </c>
      <c r="D2625" s="1" t="s">
        <v>56</v>
      </c>
      <c r="E2625" s="1" t="str">
        <f t="shared" si="162"/>
        <v>1975QCICI</v>
      </c>
      <c r="F2625" s="196">
        <v>0.12182999999999999</v>
      </c>
      <c r="G2625" s="196">
        <v>0.4264</v>
      </c>
      <c r="H2625" s="196">
        <v>0</v>
      </c>
      <c r="I2625" s="196">
        <v>2.4369999999999999E-2</v>
      </c>
      <c r="J2625" s="196">
        <v>0.1066</v>
      </c>
      <c r="K2625" s="196">
        <v>0</v>
      </c>
      <c r="L2625" s="196">
        <v>0</v>
      </c>
      <c r="M2625" s="196">
        <v>3.0499999999999998E-3</v>
      </c>
      <c r="N2625" s="196">
        <v>6.0899999999999999E-3</v>
      </c>
      <c r="O2625" s="196">
        <v>4.061E-2</v>
      </c>
      <c r="P2625" s="196">
        <v>5.0599999999998979E-3</v>
      </c>
      <c r="Q2625" s="196">
        <v>0</v>
      </c>
      <c r="R2625" s="196">
        <v>0</v>
      </c>
      <c r="S2625" s="196">
        <v>1.0199999999999999E-3</v>
      </c>
      <c r="T2625" s="196">
        <v>0</v>
      </c>
      <c r="U2625" s="196">
        <v>7.11E-3</v>
      </c>
      <c r="V2625" s="196">
        <v>8.1200000000000005E-3</v>
      </c>
      <c r="W2625" s="196">
        <v>8.1220000000000001E-2</v>
      </c>
      <c r="X2625" s="196">
        <v>6.0909999999999999E-2</v>
      </c>
      <c r="Y2625" s="196">
        <v>0.10152</v>
      </c>
      <c r="Z2625" s="196">
        <v>6.0899999999999999E-3</v>
      </c>
      <c r="AA2625" s="196">
        <v>0</v>
      </c>
      <c r="AB2625" s="196">
        <v>0</v>
      </c>
      <c r="AC2625" s="196">
        <v>0</v>
      </c>
      <c r="AD2625" s="196">
        <v>0</v>
      </c>
      <c r="AE2625" s="196">
        <v>0</v>
      </c>
      <c r="AF2625" s="272">
        <f t="shared" si="163"/>
        <v>1</v>
      </c>
      <c r="AG2625" s="196">
        <f t="shared" si="164"/>
        <v>0.26599</v>
      </c>
    </row>
    <row r="2626" spans="1:33" x14ac:dyDescent="0.25">
      <c r="A2626" s="1">
        <v>1975</v>
      </c>
      <c r="B2626" s="1" t="s">
        <v>19</v>
      </c>
      <c r="C2626" s="1" t="str">
        <f t="shared" ref="C2626:C2689" si="165">CONCATENATE(A2626,B2626)</f>
        <v>1975QC</v>
      </c>
      <c r="D2626" s="1" t="s">
        <v>58</v>
      </c>
      <c r="E2626" s="1" t="str">
        <f t="shared" ref="E2626:E2689" si="166">CONCATENATE(C2626,D2626)</f>
        <v>1975QCResidential</v>
      </c>
      <c r="F2626" s="196">
        <v>0.12182999999999999</v>
      </c>
      <c r="G2626" s="196">
        <v>0.4264</v>
      </c>
      <c r="H2626" s="196">
        <v>0</v>
      </c>
      <c r="I2626" s="196">
        <v>2.4369999999999999E-2</v>
      </c>
      <c r="J2626" s="196">
        <v>0.1066</v>
      </c>
      <c r="K2626" s="196">
        <v>0</v>
      </c>
      <c r="L2626" s="196">
        <v>0</v>
      </c>
      <c r="M2626" s="196">
        <v>3.0499999999999998E-3</v>
      </c>
      <c r="N2626" s="196">
        <v>6.0899999999999999E-3</v>
      </c>
      <c r="O2626" s="196">
        <v>4.061E-2</v>
      </c>
      <c r="P2626" s="196">
        <v>5.0599999999998979E-3</v>
      </c>
      <c r="Q2626" s="196">
        <v>0</v>
      </c>
      <c r="R2626" s="196">
        <v>0</v>
      </c>
      <c r="S2626" s="196">
        <v>1.0199999999999999E-3</v>
      </c>
      <c r="T2626" s="196">
        <v>0</v>
      </c>
      <c r="U2626" s="196">
        <v>7.11E-3</v>
      </c>
      <c r="V2626" s="196">
        <v>8.1200000000000005E-3</v>
      </c>
      <c r="W2626" s="196">
        <v>8.1220000000000001E-2</v>
      </c>
      <c r="X2626" s="196">
        <v>6.0909999999999999E-2</v>
      </c>
      <c r="Y2626" s="196">
        <v>0.10152</v>
      </c>
      <c r="Z2626" s="196">
        <v>6.0899999999999999E-3</v>
      </c>
      <c r="AA2626" s="196">
        <v>0</v>
      </c>
      <c r="AB2626" s="196">
        <v>0</v>
      </c>
      <c r="AC2626" s="196">
        <v>0</v>
      </c>
      <c r="AD2626" s="196">
        <v>0</v>
      </c>
      <c r="AE2626" s="196">
        <v>0</v>
      </c>
      <c r="AF2626" s="272">
        <f t="shared" ref="AF2626:AF2689" si="167">+SUM(F2626:AE2626)</f>
        <v>1</v>
      </c>
      <c r="AG2626" s="196">
        <f t="shared" si="164"/>
        <v>0.26599</v>
      </c>
    </row>
    <row r="2627" spans="1:33" x14ac:dyDescent="0.25">
      <c r="A2627" s="1">
        <v>1976</v>
      </c>
      <c r="B2627" s="1" t="s">
        <v>19</v>
      </c>
      <c r="C2627" s="1" t="str">
        <f t="shared" si="165"/>
        <v>1976QC</v>
      </c>
      <c r="D2627" s="1" t="s">
        <v>57</v>
      </c>
      <c r="E2627" s="1" t="str">
        <f t="shared" si="166"/>
        <v>1976QCC&amp;D</v>
      </c>
      <c r="F2627" s="274">
        <v>0</v>
      </c>
      <c r="G2627" s="274">
        <v>1.0829999999999999E-2</v>
      </c>
      <c r="H2627" s="274">
        <v>0</v>
      </c>
      <c r="I2627" s="274">
        <v>0.31966</v>
      </c>
      <c r="J2627" s="274">
        <v>0</v>
      </c>
      <c r="K2627" s="274">
        <v>0</v>
      </c>
      <c r="L2627" s="274">
        <v>0</v>
      </c>
      <c r="M2627" s="274">
        <v>0</v>
      </c>
      <c r="N2627" s="274">
        <v>0</v>
      </c>
      <c r="O2627" s="274">
        <v>0</v>
      </c>
      <c r="P2627" s="274">
        <v>0</v>
      </c>
      <c r="Q2627" s="274">
        <v>0</v>
      </c>
      <c r="R2627" s="274">
        <v>0</v>
      </c>
      <c r="S2627" s="274">
        <v>0</v>
      </c>
      <c r="T2627" s="274">
        <v>0.29006999999999999</v>
      </c>
      <c r="U2627" s="274">
        <v>0</v>
      </c>
      <c r="V2627" s="274">
        <v>0</v>
      </c>
      <c r="W2627" s="274">
        <v>4.0879999999999972E-2</v>
      </c>
      <c r="X2627" s="274">
        <v>0</v>
      </c>
      <c r="Y2627" s="274">
        <v>0</v>
      </c>
      <c r="Z2627" s="274">
        <v>0</v>
      </c>
      <c r="AA2627" s="274">
        <v>0</v>
      </c>
      <c r="AB2627" s="274">
        <v>0.15045</v>
      </c>
      <c r="AC2627" s="274">
        <v>7.0800000000000002E-2</v>
      </c>
      <c r="AD2627" s="274">
        <v>0.11731000000000003</v>
      </c>
      <c r="AE2627" s="274">
        <v>0</v>
      </c>
      <c r="AF2627" s="272">
        <f t="shared" si="167"/>
        <v>1</v>
      </c>
      <c r="AG2627" s="196">
        <f t="shared" si="164"/>
        <v>0.66950999999999994</v>
      </c>
    </row>
    <row r="2628" spans="1:33" x14ac:dyDescent="0.25">
      <c r="A2628" s="1">
        <v>1976</v>
      </c>
      <c r="B2628" s="1" t="s">
        <v>19</v>
      </c>
      <c r="C2628" s="1" t="str">
        <f t="shared" si="165"/>
        <v>1976QC</v>
      </c>
      <c r="D2628" s="1" t="s">
        <v>56</v>
      </c>
      <c r="E2628" s="1" t="str">
        <f t="shared" si="166"/>
        <v>1976QCICI</v>
      </c>
      <c r="F2628" s="196">
        <v>0.13048999999999999</v>
      </c>
      <c r="G2628" s="196">
        <v>0.37932000000000005</v>
      </c>
      <c r="H2628" s="196">
        <v>0</v>
      </c>
      <c r="I2628" s="196">
        <v>3.9120000000000002E-2</v>
      </c>
      <c r="J2628" s="196">
        <v>0.12387000000000001</v>
      </c>
      <c r="K2628" s="196">
        <v>0</v>
      </c>
      <c r="L2628" s="196">
        <v>0</v>
      </c>
      <c r="M2628" s="196">
        <v>0</v>
      </c>
      <c r="N2628" s="196">
        <v>1.4670000000000001E-2</v>
      </c>
      <c r="O2628" s="196">
        <v>0</v>
      </c>
      <c r="P2628" s="196">
        <v>8.0779999999999852E-2</v>
      </c>
      <c r="Q2628" s="196">
        <v>0</v>
      </c>
      <c r="R2628" s="196">
        <v>0</v>
      </c>
      <c r="S2628" s="196">
        <v>4.0160000000000001E-2</v>
      </c>
      <c r="T2628" s="196">
        <v>0</v>
      </c>
      <c r="U2628" s="196">
        <v>7.2300000000000003E-2</v>
      </c>
      <c r="V2628" s="196">
        <v>0</v>
      </c>
      <c r="W2628" s="196">
        <v>5.0209999999999998E-2</v>
      </c>
      <c r="X2628" s="196">
        <v>4.6920000000000003E-2</v>
      </c>
      <c r="Y2628" s="196">
        <v>0</v>
      </c>
      <c r="Z2628" s="196">
        <v>0</v>
      </c>
      <c r="AA2628" s="196">
        <v>2.33E-3</v>
      </c>
      <c r="AB2628" s="196">
        <v>9.1700000000000011E-3</v>
      </c>
      <c r="AC2628" s="196">
        <v>4.3099999999999996E-3</v>
      </c>
      <c r="AD2628" s="196">
        <v>6.3499999999999997E-3</v>
      </c>
      <c r="AE2628" s="196">
        <v>0</v>
      </c>
      <c r="AF2628" s="272">
        <f t="shared" si="167"/>
        <v>1</v>
      </c>
      <c r="AG2628" s="196">
        <f t="shared" si="164"/>
        <v>0.23175000000000001</v>
      </c>
    </row>
    <row r="2629" spans="1:33" x14ac:dyDescent="0.25">
      <c r="A2629" s="1">
        <v>1976</v>
      </c>
      <c r="B2629" s="1" t="s">
        <v>19</v>
      </c>
      <c r="C2629" s="1" t="str">
        <f t="shared" si="165"/>
        <v>1976QC</v>
      </c>
      <c r="D2629" s="1" t="s">
        <v>58</v>
      </c>
      <c r="E2629" s="1" t="str">
        <f t="shared" si="166"/>
        <v>1976QCResidential</v>
      </c>
      <c r="F2629" s="196">
        <v>0.13048999999999999</v>
      </c>
      <c r="G2629" s="196">
        <v>0.37932000000000005</v>
      </c>
      <c r="H2629" s="196">
        <v>0</v>
      </c>
      <c r="I2629" s="196">
        <v>3.9120000000000002E-2</v>
      </c>
      <c r="J2629" s="196">
        <v>0.12387000000000001</v>
      </c>
      <c r="K2629" s="196">
        <v>0</v>
      </c>
      <c r="L2629" s="196">
        <v>0</v>
      </c>
      <c r="M2629" s="196">
        <v>0</v>
      </c>
      <c r="N2629" s="196">
        <v>1.4670000000000001E-2</v>
      </c>
      <c r="O2629" s="196">
        <v>0</v>
      </c>
      <c r="P2629" s="196">
        <v>8.0779999999999852E-2</v>
      </c>
      <c r="Q2629" s="196">
        <v>0</v>
      </c>
      <c r="R2629" s="196">
        <v>0</v>
      </c>
      <c r="S2629" s="196">
        <v>4.0160000000000001E-2</v>
      </c>
      <c r="T2629" s="196">
        <v>0</v>
      </c>
      <c r="U2629" s="196">
        <v>7.2300000000000003E-2</v>
      </c>
      <c r="V2629" s="196">
        <v>0</v>
      </c>
      <c r="W2629" s="196">
        <v>5.0209999999999998E-2</v>
      </c>
      <c r="X2629" s="196">
        <v>4.6920000000000003E-2</v>
      </c>
      <c r="Y2629" s="197">
        <v>0</v>
      </c>
      <c r="Z2629" s="196">
        <v>0</v>
      </c>
      <c r="AA2629" s="196">
        <v>2.33E-3</v>
      </c>
      <c r="AB2629" s="196">
        <v>9.1700000000000011E-3</v>
      </c>
      <c r="AC2629" s="196">
        <v>4.3099999999999996E-3</v>
      </c>
      <c r="AD2629" s="196">
        <v>6.3499999999999997E-3</v>
      </c>
      <c r="AE2629" s="196">
        <v>0</v>
      </c>
      <c r="AF2629" s="272">
        <f t="shared" si="167"/>
        <v>1</v>
      </c>
      <c r="AG2629" s="196">
        <f t="shared" si="164"/>
        <v>0.23175000000000001</v>
      </c>
    </row>
    <row r="2630" spans="1:33" x14ac:dyDescent="0.25">
      <c r="A2630" s="1">
        <v>1977</v>
      </c>
      <c r="B2630" s="1" t="s">
        <v>19</v>
      </c>
      <c r="C2630" s="1" t="str">
        <f t="shared" si="165"/>
        <v>1977QC</v>
      </c>
      <c r="D2630" s="1" t="s">
        <v>57</v>
      </c>
      <c r="E2630" s="1" t="str">
        <f t="shared" si="166"/>
        <v>1977QCC&amp;D</v>
      </c>
      <c r="F2630" s="274">
        <v>0</v>
      </c>
      <c r="G2630" s="274">
        <v>1.0829999999999999E-2</v>
      </c>
      <c r="H2630" s="274">
        <v>0</v>
      </c>
      <c r="I2630" s="274">
        <v>0.31966</v>
      </c>
      <c r="J2630" s="274">
        <v>0</v>
      </c>
      <c r="K2630" s="274">
        <v>0</v>
      </c>
      <c r="L2630" s="274">
        <v>0</v>
      </c>
      <c r="M2630" s="274">
        <v>0</v>
      </c>
      <c r="N2630" s="274">
        <v>0</v>
      </c>
      <c r="O2630" s="274">
        <v>0</v>
      </c>
      <c r="P2630" s="274">
        <v>0</v>
      </c>
      <c r="Q2630" s="274">
        <v>0</v>
      </c>
      <c r="R2630" s="274">
        <v>0</v>
      </c>
      <c r="S2630" s="274">
        <v>0</v>
      </c>
      <c r="T2630" s="274">
        <v>0.29006999999999999</v>
      </c>
      <c r="U2630" s="274">
        <v>0</v>
      </c>
      <c r="V2630" s="274">
        <v>0</v>
      </c>
      <c r="W2630" s="274">
        <v>4.0879999999999972E-2</v>
      </c>
      <c r="X2630" s="274">
        <v>0</v>
      </c>
      <c r="Y2630" s="274">
        <v>0</v>
      </c>
      <c r="Z2630" s="274">
        <v>0</v>
      </c>
      <c r="AA2630" s="274">
        <v>0</v>
      </c>
      <c r="AB2630" s="274">
        <v>0.15045</v>
      </c>
      <c r="AC2630" s="274">
        <v>7.0800000000000002E-2</v>
      </c>
      <c r="AD2630" s="274">
        <v>0.11731000000000003</v>
      </c>
      <c r="AE2630" s="274">
        <v>0</v>
      </c>
      <c r="AF2630" s="272">
        <f t="shared" si="167"/>
        <v>1</v>
      </c>
      <c r="AG2630" s="196">
        <f t="shared" si="164"/>
        <v>0.66950999999999994</v>
      </c>
    </row>
    <row r="2631" spans="1:33" x14ac:dyDescent="0.25">
      <c r="A2631" s="1">
        <v>1977</v>
      </c>
      <c r="B2631" s="1" t="s">
        <v>19</v>
      </c>
      <c r="C2631" s="1" t="str">
        <f t="shared" si="165"/>
        <v>1977QC</v>
      </c>
      <c r="D2631" s="1" t="s">
        <v>56</v>
      </c>
      <c r="E2631" s="1" t="str">
        <f t="shared" si="166"/>
        <v>1977QCICI</v>
      </c>
      <c r="F2631" s="196">
        <v>0.13048999999999999</v>
      </c>
      <c r="G2631" s="196">
        <v>0.37932000000000005</v>
      </c>
      <c r="H2631" s="196">
        <v>0</v>
      </c>
      <c r="I2631" s="196">
        <v>3.9120000000000002E-2</v>
      </c>
      <c r="J2631" s="196">
        <v>0.12387000000000001</v>
      </c>
      <c r="K2631" s="196">
        <v>0</v>
      </c>
      <c r="L2631" s="196">
        <v>0</v>
      </c>
      <c r="M2631" s="196">
        <v>0</v>
      </c>
      <c r="N2631" s="196">
        <v>1.4670000000000001E-2</v>
      </c>
      <c r="O2631" s="196">
        <v>0</v>
      </c>
      <c r="P2631" s="196">
        <v>8.0779999999999852E-2</v>
      </c>
      <c r="Q2631" s="196">
        <v>0</v>
      </c>
      <c r="R2631" s="196">
        <v>0</v>
      </c>
      <c r="S2631" s="196">
        <v>4.0160000000000001E-2</v>
      </c>
      <c r="T2631" s="196">
        <v>0</v>
      </c>
      <c r="U2631" s="196">
        <v>7.2300000000000003E-2</v>
      </c>
      <c r="V2631" s="196">
        <v>0</v>
      </c>
      <c r="W2631" s="196">
        <v>5.0209999999999998E-2</v>
      </c>
      <c r="X2631" s="196">
        <v>4.6920000000000003E-2</v>
      </c>
      <c r="Y2631" s="197">
        <v>0</v>
      </c>
      <c r="Z2631" s="196">
        <v>0</v>
      </c>
      <c r="AA2631" s="196">
        <v>2.33E-3</v>
      </c>
      <c r="AB2631" s="196">
        <v>9.1700000000000011E-3</v>
      </c>
      <c r="AC2631" s="196">
        <v>4.3099999999999996E-3</v>
      </c>
      <c r="AD2631" s="196">
        <v>6.3499999999999997E-3</v>
      </c>
      <c r="AE2631" s="196">
        <v>0</v>
      </c>
      <c r="AF2631" s="272">
        <f t="shared" si="167"/>
        <v>1</v>
      </c>
      <c r="AG2631" s="196">
        <f t="shared" si="164"/>
        <v>0.23175000000000001</v>
      </c>
    </row>
    <row r="2632" spans="1:33" x14ac:dyDescent="0.25">
      <c r="A2632" s="1">
        <v>1977</v>
      </c>
      <c r="B2632" s="1" t="s">
        <v>19</v>
      </c>
      <c r="C2632" s="1" t="str">
        <f t="shared" si="165"/>
        <v>1977QC</v>
      </c>
      <c r="D2632" s="1" t="s">
        <v>58</v>
      </c>
      <c r="E2632" s="1" t="str">
        <f t="shared" si="166"/>
        <v>1977QCResidential</v>
      </c>
      <c r="F2632" s="196">
        <v>0.13048999999999999</v>
      </c>
      <c r="G2632" s="196">
        <v>0.37932000000000005</v>
      </c>
      <c r="H2632" s="196">
        <v>0</v>
      </c>
      <c r="I2632" s="196">
        <v>3.9120000000000002E-2</v>
      </c>
      <c r="J2632" s="196">
        <v>0.12387000000000001</v>
      </c>
      <c r="K2632" s="196">
        <v>0</v>
      </c>
      <c r="L2632" s="196">
        <v>0</v>
      </c>
      <c r="M2632" s="196">
        <v>0</v>
      </c>
      <c r="N2632" s="196">
        <v>1.4670000000000001E-2</v>
      </c>
      <c r="O2632" s="196">
        <v>0</v>
      </c>
      <c r="P2632" s="196">
        <v>8.0779999999999852E-2</v>
      </c>
      <c r="Q2632" s="196">
        <v>0</v>
      </c>
      <c r="R2632" s="196">
        <v>0</v>
      </c>
      <c r="S2632" s="196">
        <v>4.0160000000000001E-2</v>
      </c>
      <c r="T2632" s="196">
        <v>0</v>
      </c>
      <c r="U2632" s="196">
        <v>7.2300000000000003E-2</v>
      </c>
      <c r="V2632" s="196">
        <v>0</v>
      </c>
      <c r="W2632" s="196">
        <v>5.0209999999999998E-2</v>
      </c>
      <c r="X2632" s="196">
        <v>4.6920000000000003E-2</v>
      </c>
      <c r="Y2632" s="197">
        <v>0</v>
      </c>
      <c r="Z2632" s="196">
        <v>0</v>
      </c>
      <c r="AA2632" s="196">
        <v>2.33E-3</v>
      </c>
      <c r="AB2632" s="196">
        <v>9.1700000000000011E-3</v>
      </c>
      <c r="AC2632" s="196">
        <v>4.3099999999999996E-3</v>
      </c>
      <c r="AD2632" s="196">
        <v>6.3499999999999997E-3</v>
      </c>
      <c r="AE2632" s="196">
        <v>0</v>
      </c>
      <c r="AF2632" s="272">
        <f t="shared" si="167"/>
        <v>1</v>
      </c>
      <c r="AG2632" s="196">
        <f t="shared" si="164"/>
        <v>0.23175000000000001</v>
      </c>
    </row>
    <row r="2633" spans="1:33" x14ac:dyDescent="0.25">
      <c r="A2633" s="1">
        <v>1978</v>
      </c>
      <c r="B2633" s="1" t="s">
        <v>19</v>
      </c>
      <c r="C2633" s="1" t="str">
        <f t="shared" si="165"/>
        <v>1978QC</v>
      </c>
      <c r="D2633" s="1" t="s">
        <v>57</v>
      </c>
      <c r="E2633" s="1" t="str">
        <f t="shared" si="166"/>
        <v>1978QCC&amp;D</v>
      </c>
      <c r="F2633" s="274">
        <v>0</v>
      </c>
      <c r="G2633" s="274">
        <v>1.0829999999999999E-2</v>
      </c>
      <c r="H2633" s="274">
        <v>0</v>
      </c>
      <c r="I2633" s="274">
        <v>0.31966</v>
      </c>
      <c r="J2633" s="274">
        <v>0</v>
      </c>
      <c r="K2633" s="274">
        <v>0</v>
      </c>
      <c r="L2633" s="274">
        <v>0</v>
      </c>
      <c r="M2633" s="274">
        <v>0</v>
      </c>
      <c r="N2633" s="274">
        <v>0</v>
      </c>
      <c r="O2633" s="274">
        <v>0</v>
      </c>
      <c r="P2633" s="274">
        <v>0</v>
      </c>
      <c r="Q2633" s="274">
        <v>0</v>
      </c>
      <c r="R2633" s="274">
        <v>0</v>
      </c>
      <c r="S2633" s="274">
        <v>0</v>
      </c>
      <c r="T2633" s="274">
        <v>0.29006999999999999</v>
      </c>
      <c r="U2633" s="274">
        <v>0</v>
      </c>
      <c r="V2633" s="274">
        <v>0</v>
      </c>
      <c r="W2633" s="274">
        <v>4.0879999999999972E-2</v>
      </c>
      <c r="X2633" s="274">
        <v>0</v>
      </c>
      <c r="Y2633" s="274">
        <v>0</v>
      </c>
      <c r="Z2633" s="274">
        <v>0</v>
      </c>
      <c r="AA2633" s="274">
        <v>0</v>
      </c>
      <c r="AB2633" s="274">
        <v>0.15045</v>
      </c>
      <c r="AC2633" s="274">
        <v>7.0800000000000002E-2</v>
      </c>
      <c r="AD2633" s="274">
        <v>0.11731000000000003</v>
      </c>
      <c r="AE2633" s="274">
        <v>0</v>
      </c>
      <c r="AF2633" s="272">
        <f t="shared" si="167"/>
        <v>1</v>
      </c>
      <c r="AG2633" s="196">
        <f t="shared" si="164"/>
        <v>0.66950999999999994</v>
      </c>
    </row>
    <row r="2634" spans="1:33" x14ac:dyDescent="0.25">
      <c r="A2634" s="1">
        <v>1978</v>
      </c>
      <c r="B2634" s="1" t="s">
        <v>19</v>
      </c>
      <c r="C2634" s="1" t="str">
        <f t="shared" si="165"/>
        <v>1978QC</v>
      </c>
      <c r="D2634" s="1" t="s">
        <v>56</v>
      </c>
      <c r="E2634" s="1" t="str">
        <f t="shared" si="166"/>
        <v>1978QCICI</v>
      </c>
      <c r="F2634" s="196">
        <v>0.13048999999999999</v>
      </c>
      <c r="G2634" s="196">
        <v>0.37932000000000005</v>
      </c>
      <c r="H2634" s="196">
        <v>0</v>
      </c>
      <c r="I2634" s="196">
        <v>3.9120000000000002E-2</v>
      </c>
      <c r="J2634" s="196">
        <v>0.12387000000000001</v>
      </c>
      <c r="K2634" s="196">
        <v>0</v>
      </c>
      <c r="L2634" s="196">
        <v>0</v>
      </c>
      <c r="M2634" s="196">
        <v>0</v>
      </c>
      <c r="N2634" s="196">
        <v>1.4670000000000001E-2</v>
      </c>
      <c r="O2634" s="196">
        <v>0</v>
      </c>
      <c r="P2634" s="196">
        <v>8.0779999999999852E-2</v>
      </c>
      <c r="Q2634" s="196">
        <v>0</v>
      </c>
      <c r="R2634" s="196">
        <v>0</v>
      </c>
      <c r="S2634" s="196">
        <v>4.0160000000000001E-2</v>
      </c>
      <c r="T2634" s="196">
        <v>0</v>
      </c>
      <c r="U2634" s="196">
        <v>7.2300000000000003E-2</v>
      </c>
      <c r="V2634" s="196">
        <v>0</v>
      </c>
      <c r="W2634" s="196">
        <v>5.0209999999999998E-2</v>
      </c>
      <c r="X2634" s="196">
        <v>4.6920000000000003E-2</v>
      </c>
      <c r="Y2634" s="196">
        <v>0</v>
      </c>
      <c r="Z2634" s="196">
        <v>0</v>
      </c>
      <c r="AA2634" s="196">
        <v>2.33E-3</v>
      </c>
      <c r="AB2634" s="196">
        <v>9.1700000000000011E-3</v>
      </c>
      <c r="AC2634" s="196">
        <v>4.3099999999999996E-3</v>
      </c>
      <c r="AD2634" s="196">
        <v>6.3499999999999997E-3</v>
      </c>
      <c r="AE2634" s="196">
        <v>0</v>
      </c>
      <c r="AF2634" s="272">
        <f t="shared" si="167"/>
        <v>1</v>
      </c>
      <c r="AG2634" s="196">
        <f t="shared" si="164"/>
        <v>0.23175000000000001</v>
      </c>
    </row>
    <row r="2635" spans="1:33" x14ac:dyDescent="0.25">
      <c r="A2635" s="1">
        <v>1978</v>
      </c>
      <c r="B2635" s="1" t="s">
        <v>19</v>
      </c>
      <c r="C2635" s="1" t="str">
        <f t="shared" si="165"/>
        <v>1978QC</v>
      </c>
      <c r="D2635" s="1" t="s">
        <v>58</v>
      </c>
      <c r="E2635" s="1" t="str">
        <f t="shared" si="166"/>
        <v>1978QCResidential</v>
      </c>
      <c r="F2635" s="196">
        <v>0.13048999999999999</v>
      </c>
      <c r="G2635" s="196">
        <v>0.37932000000000005</v>
      </c>
      <c r="H2635" s="196">
        <v>0</v>
      </c>
      <c r="I2635" s="196">
        <v>3.9120000000000002E-2</v>
      </c>
      <c r="J2635" s="196">
        <v>0.12387000000000001</v>
      </c>
      <c r="K2635" s="196">
        <v>0</v>
      </c>
      <c r="L2635" s="196">
        <v>0</v>
      </c>
      <c r="M2635" s="196">
        <v>0</v>
      </c>
      <c r="N2635" s="196">
        <v>1.4670000000000001E-2</v>
      </c>
      <c r="O2635" s="196">
        <v>0</v>
      </c>
      <c r="P2635" s="196">
        <v>8.0779999999999852E-2</v>
      </c>
      <c r="Q2635" s="196">
        <v>0</v>
      </c>
      <c r="R2635" s="196">
        <v>0</v>
      </c>
      <c r="S2635" s="196">
        <v>4.0160000000000001E-2</v>
      </c>
      <c r="T2635" s="196">
        <v>0</v>
      </c>
      <c r="U2635" s="196">
        <v>7.2300000000000003E-2</v>
      </c>
      <c r="V2635" s="196">
        <v>0</v>
      </c>
      <c r="W2635" s="196">
        <v>5.0209999999999998E-2</v>
      </c>
      <c r="X2635" s="196">
        <v>4.6920000000000003E-2</v>
      </c>
      <c r="Y2635" s="196">
        <v>0</v>
      </c>
      <c r="Z2635" s="196">
        <v>0</v>
      </c>
      <c r="AA2635" s="196">
        <v>2.33E-3</v>
      </c>
      <c r="AB2635" s="196">
        <v>9.1700000000000011E-3</v>
      </c>
      <c r="AC2635" s="196">
        <v>4.3099999999999996E-3</v>
      </c>
      <c r="AD2635" s="196">
        <v>6.3499999999999997E-3</v>
      </c>
      <c r="AE2635" s="196">
        <v>0</v>
      </c>
      <c r="AF2635" s="272">
        <f t="shared" si="167"/>
        <v>1</v>
      </c>
      <c r="AG2635" s="196">
        <f t="shared" si="164"/>
        <v>0.23175000000000001</v>
      </c>
    </row>
    <row r="2636" spans="1:33" x14ac:dyDescent="0.25">
      <c r="A2636" s="1">
        <v>1979</v>
      </c>
      <c r="B2636" s="1" t="s">
        <v>19</v>
      </c>
      <c r="C2636" s="1" t="str">
        <f t="shared" si="165"/>
        <v>1979QC</v>
      </c>
      <c r="D2636" s="1" t="s">
        <v>57</v>
      </c>
      <c r="E2636" s="1" t="str">
        <f t="shared" si="166"/>
        <v>1979QCC&amp;D</v>
      </c>
      <c r="F2636" s="274">
        <v>0</v>
      </c>
      <c r="G2636" s="274">
        <v>1.0829999999999999E-2</v>
      </c>
      <c r="H2636" s="274">
        <v>0</v>
      </c>
      <c r="I2636" s="274">
        <v>0.31966</v>
      </c>
      <c r="J2636" s="274">
        <v>0</v>
      </c>
      <c r="K2636" s="274">
        <v>0</v>
      </c>
      <c r="L2636" s="274">
        <v>0</v>
      </c>
      <c r="M2636" s="274">
        <v>0</v>
      </c>
      <c r="N2636" s="274">
        <v>0</v>
      </c>
      <c r="O2636" s="274">
        <v>0</v>
      </c>
      <c r="P2636" s="274">
        <v>0</v>
      </c>
      <c r="Q2636" s="274">
        <v>0</v>
      </c>
      <c r="R2636" s="274">
        <v>0</v>
      </c>
      <c r="S2636" s="274">
        <v>0</v>
      </c>
      <c r="T2636" s="274">
        <v>0.29006999999999999</v>
      </c>
      <c r="U2636" s="274">
        <v>0</v>
      </c>
      <c r="V2636" s="274">
        <v>0</v>
      </c>
      <c r="W2636" s="274">
        <v>4.0879999999999972E-2</v>
      </c>
      <c r="X2636" s="274">
        <v>0</v>
      </c>
      <c r="Y2636" s="274">
        <v>0</v>
      </c>
      <c r="Z2636" s="274">
        <v>0</v>
      </c>
      <c r="AA2636" s="274">
        <v>0</v>
      </c>
      <c r="AB2636" s="274">
        <v>0.15045</v>
      </c>
      <c r="AC2636" s="274">
        <v>7.0800000000000002E-2</v>
      </c>
      <c r="AD2636" s="274">
        <v>0.11731000000000003</v>
      </c>
      <c r="AE2636" s="274">
        <v>0</v>
      </c>
      <c r="AF2636" s="272">
        <f t="shared" si="167"/>
        <v>1</v>
      </c>
      <c r="AG2636" s="196">
        <f t="shared" si="164"/>
        <v>0.66950999999999994</v>
      </c>
    </row>
    <row r="2637" spans="1:33" x14ac:dyDescent="0.25">
      <c r="A2637" s="1">
        <v>1979</v>
      </c>
      <c r="B2637" s="1" t="s">
        <v>19</v>
      </c>
      <c r="C2637" s="1" t="str">
        <f t="shared" si="165"/>
        <v>1979QC</v>
      </c>
      <c r="D2637" s="1" t="s">
        <v>56</v>
      </c>
      <c r="E2637" s="1" t="str">
        <f t="shared" si="166"/>
        <v>1979QCICI</v>
      </c>
      <c r="F2637" s="196">
        <v>0.13048999999999999</v>
      </c>
      <c r="G2637" s="196">
        <v>0.37932000000000005</v>
      </c>
      <c r="H2637" s="196">
        <v>0</v>
      </c>
      <c r="I2637" s="196">
        <v>3.9120000000000002E-2</v>
      </c>
      <c r="J2637" s="196">
        <v>0.12387000000000001</v>
      </c>
      <c r="K2637" s="196">
        <v>0</v>
      </c>
      <c r="L2637" s="196">
        <v>0</v>
      </c>
      <c r="M2637" s="196">
        <v>0</v>
      </c>
      <c r="N2637" s="196">
        <v>1.4670000000000001E-2</v>
      </c>
      <c r="O2637" s="196">
        <v>0</v>
      </c>
      <c r="P2637" s="196">
        <v>8.0779999999999852E-2</v>
      </c>
      <c r="Q2637" s="196">
        <v>0</v>
      </c>
      <c r="R2637" s="196">
        <v>0</v>
      </c>
      <c r="S2637" s="196">
        <v>4.0160000000000001E-2</v>
      </c>
      <c r="T2637" s="196">
        <v>0</v>
      </c>
      <c r="U2637" s="196">
        <v>7.2300000000000003E-2</v>
      </c>
      <c r="V2637" s="196">
        <v>0</v>
      </c>
      <c r="W2637" s="196">
        <v>5.0209999999999998E-2</v>
      </c>
      <c r="X2637" s="196">
        <v>4.6920000000000003E-2</v>
      </c>
      <c r="Y2637" s="196">
        <v>0</v>
      </c>
      <c r="Z2637" s="196">
        <v>0</v>
      </c>
      <c r="AA2637" s="196">
        <v>2.33E-3</v>
      </c>
      <c r="AB2637" s="196">
        <v>9.1700000000000011E-3</v>
      </c>
      <c r="AC2637" s="196">
        <v>4.3099999999999996E-3</v>
      </c>
      <c r="AD2637" s="196">
        <v>6.3499999999999997E-3</v>
      </c>
      <c r="AE2637" s="196">
        <v>0</v>
      </c>
      <c r="AF2637" s="272">
        <f t="shared" si="167"/>
        <v>1</v>
      </c>
      <c r="AG2637" s="196">
        <f t="shared" si="164"/>
        <v>0.23175000000000001</v>
      </c>
    </row>
    <row r="2638" spans="1:33" x14ac:dyDescent="0.25">
      <c r="A2638" s="1">
        <v>1979</v>
      </c>
      <c r="B2638" s="1" t="s">
        <v>19</v>
      </c>
      <c r="C2638" s="1" t="str">
        <f t="shared" si="165"/>
        <v>1979QC</v>
      </c>
      <c r="D2638" s="1" t="s">
        <v>58</v>
      </c>
      <c r="E2638" s="1" t="str">
        <f t="shared" si="166"/>
        <v>1979QCResidential</v>
      </c>
      <c r="F2638" s="196">
        <v>0.13048999999999999</v>
      </c>
      <c r="G2638" s="196">
        <v>0.37932000000000005</v>
      </c>
      <c r="H2638" s="196">
        <v>0</v>
      </c>
      <c r="I2638" s="196">
        <v>3.9120000000000002E-2</v>
      </c>
      <c r="J2638" s="196">
        <v>0.12387000000000001</v>
      </c>
      <c r="K2638" s="196">
        <v>0</v>
      </c>
      <c r="L2638" s="196">
        <v>0</v>
      </c>
      <c r="M2638" s="196">
        <v>0</v>
      </c>
      <c r="N2638" s="196">
        <v>1.4670000000000001E-2</v>
      </c>
      <c r="O2638" s="196">
        <v>0</v>
      </c>
      <c r="P2638" s="196">
        <v>8.0779999999999852E-2</v>
      </c>
      <c r="Q2638" s="196">
        <v>0</v>
      </c>
      <c r="R2638" s="196">
        <v>0</v>
      </c>
      <c r="S2638" s="196">
        <v>4.0160000000000001E-2</v>
      </c>
      <c r="T2638" s="196">
        <v>0</v>
      </c>
      <c r="U2638" s="196">
        <v>7.2300000000000003E-2</v>
      </c>
      <c r="V2638" s="196">
        <v>0</v>
      </c>
      <c r="W2638" s="196">
        <v>5.0209999999999998E-2</v>
      </c>
      <c r="X2638" s="196">
        <v>4.6920000000000003E-2</v>
      </c>
      <c r="Y2638" s="197">
        <v>0</v>
      </c>
      <c r="Z2638" s="196">
        <v>0</v>
      </c>
      <c r="AA2638" s="196">
        <v>2.33E-3</v>
      </c>
      <c r="AB2638" s="196">
        <v>9.1700000000000011E-3</v>
      </c>
      <c r="AC2638" s="196">
        <v>4.3099999999999996E-3</v>
      </c>
      <c r="AD2638" s="196">
        <v>6.3499999999999997E-3</v>
      </c>
      <c r="AE2638" s="196">
        <v>0</v>
      </c>
      <c r="AF2638" s="272">
        <f t="shared" si="167"/>
        <v>1</v>
      </c>
      <c r="AG2638" s="196">
        <f t="shared" si="164"/>
        <v>0.23175000000000001</v>
      </c>
    </row>
    <row r="2639" spans="1:33" x14ac:dyDescent="0.25">
      <c r="A2639" s="1">
        <v>1980</v>
      </c>
      <c r="B2639" s="1" t="s">
        <v>19</v>
      </c>
      <c r="C2639" s="1" t="str">
        <f t="shared" si="165"/>
        <v>1980QC</v>
      </c>
      <c r="D2639" s="1" t="s">
        <v>57</v>
      </c>
      <c r="E2639" s="1" t="str">
        <f t="shared" si="166"/>
        <v>1980QCC&amp;D</v>
      </c>
      <c r="F2639" s="274">
        <v>0</v>
      </c>
      <c r="G2639" s="274">
        <v>1.0829999999999999E-2</v>
      </c>
      <c r="H2639" s="274">
        <v>0</v>
      </c>
      <c r="I2639" s="274">
        <v>0.31966</v>
      </c>
      <c r="J2639" s="274">
        <v>0</v>
      </c>
      <c r="K2639" s="274">
        <v>0</v>
      </c>
      <c r="L2639" s="274">
        <v>0</v>
      </c>
      <c r="M2639" s="274">
        <v>0</v>
      </c>
      <c r="N2639" s="274">
        <v>0</v>
      </c>
      <c r="O2639" s="274">
        <v>0</v>
      </c>
      <c r="P2639" s="274">
        <v>0</v>
      </c>
      <c r="Q2639" s="274">
        <v>0</v>
      </c>
      <c r="R2639" s="274">
        <v>0</v>
      </c>
      <c r="S2639" s="274">
        <v>0</v>
      </c>
      <c r="T2639" s="274">
        <v>0.29006999999999999</v>
      </c>
      <c r="U2639" s="274">
        <v>0</v>
      </c>
      <c r="V2639" s="274">
        <v>0</v>
      </c>
      <c r="W2639" s="274">
        <v>4.0879999999999972E-2</v>
      </c>
      <c r="X2639" s="274">
        <v>0</v>
      </c>
      <c r="Y2639" s="274">
        <v>0</v>
      </c>
      <c r="Z2639" s="274">
        <v>0</v>
      </c>
      <c r="AA2639" s="274">
        <v>0</v>
      </c>
      <c r="AB2639" s="274">
        <v>0.15045</v>
      </c>
      <c r="AC2639" s="274">
        <v>7.0800000000000002E-2</v>
      </c>
      <c r="AD2639" s="274">
        <v>0.11731000000000003</v>
      </c>
      <c r="AE2639" s="274">
        <v>0</v>
      </c>
      <c r="AF2639" s="272">
        <f t="shared" si="167"/>
        <v>1</v>
      </c>
      <c r="AG2639" s="196">
        <f t="shared" si="164"/>
        <v>0.66950999999999994</v>
      </c>
    </row>
    <row r="2640" spans="1:33" x14ac:dyDescent="0.25">
      <c r="A2640" s="1">
        <v>1980</v>
      </c>
      <c r="B2640" s="1" t="s">
        <v>19</v>
      </c>
      <c r="C2640" s="1" t="str">
        <f t="shared" si="165"/>
        <v>1980QC</v>
      </c>
      <c r="D2640" s="1" t="s">
        <v>56</v>
      </c>
      <c r="E2640" s="1" t="str">
        <f t="shared" si="166"/>
        <v>1980QCICI</v>
      </c>
      <c r="F2640" s="196">
        <v>0.13048999999999999</v>
      </c>
      <c r="G2640" s="196">
        <v>0.37932000000000005</v>
      </c>
      <c r="H2640" s="196">
        <v>0</v>
      </c>
      <c r="I2640" s="196">
        <v>3.9120000000000002E-2</v>
      </c>
      <c r="J2640" s="196">
        <v>0.12387000000000001</v>
      </c>
      <c r="K2640" s="196">
        <v>0</v>
      </c>
      <c r="L2640" s="196">
        <v>0</v>
      </c>
      <c r="M2640" s="196">
        <v>0</v>
      </c>
      <c r="N2640" s="196">
        <v>1.4670000000000001E-2</v>
      </c>
      <c r="O2640" s="196">
        <v>0</v>
      </c>
      <c r="P2640" s="196">
        <v>8.0779999999999852E-2</v>
      </c>
      <c r="Q2640" s="196">
        <v>0</v>
      </c>
      <c r="R2640" s="196">
        <v>0</v>
      </c>
      <c r="S2640" s="196">
        <v>4.0160000000000001E-2</v>
      </c>
      <c r="T2640" s="196">
        <v>0</v>
      </c>
      <c r="U2640" s="196">
        <v>7.2300000000000003E-2</v>
      </c>
      <c r="V2640" s="196">
        <v>0</v>
      </c>
      <c r="W2640" s="196">
        <v>5.0209999999999998E-2</v>
      </c>
      <c r="X2640" s="196">
        <v>4.6920000000000003E-2</v>
      </c>
      <c r="Y2640" s="196">
        <v>0</v>
      </c>
      <c r="Z2640" s="196">
        <v>0</v>
      </c>
      <c r="AA2640" s="196">
        <v>2.33E-3</v>
      </c>
      <c r="AB2640" s="196">
        <v>9.1700000000000011E-3</v>
      </c>
      <c r="AC2640" s="196">
        <v>4.3099999999999996E-3</v>
      </c>
      <c r="AD2640" s="196">
        <v>6.3499999999999997E-3</v>
      </c>
      <c r="AE2640" s="196">
        <v>0</v>
      </c>
      <c r="AF2640" s="272">
        <f t="shared" si="167"/>
        <v>1</v>
      </c>
      <c r="AG2640" s="196">
        <f t="shared" si="164"/>
        <v>0.23175000000000001</v>
      </c>
    </row>
    <row r="2641" spans="1:33" x14ac:dyDescent="0.25">
      <c r="A2641" s="1">
        <v>1980</v>
      </c>
      <c r="B2641" s="1" t="s">
        <v>19</v>
      </c>
      <c r="C2641" s="1" t="str">
        <f t="shared" si="165"/>
        <v>1980QC</v>
      </c>
      <c r="D2641" s="1" t="s">
        <v>58</v>
      </c>
      <c r="E2641" s="1" t="str">
        <f t="shared" si="166"/>
        <v>1980QCResidential</v>
      </c>
      <c r="F2641" s="196">
        <v>0.13048999999999999</v>
      </c>
      <c r="G2641" s="196">
        <v>0.37932000000000005</v>
      </c>
      <c r="H2641" s="196">
        <v>0</v>
      </c>
      <c r="I2641" s="196">
        <v>3.9120000000000002E-2</v>
      </c>
      <c r="J2641" s="196">
        <v>0.12387000000000001</v>
      </c>
      <c r="K2641" s="196">
        <v>0</v>
      </c>
      <c r="L2641" s="196">
        <v>0</v>
      </c>
      <c r="M2641" s="196">
        <v>0</v>
      </c>
      <c r="N2641" s="196">
        <v>1.4670000000000001E-2</v>
      </c>
      <c r="O2641" s="196">
        <v>0</v>
      </c>
      <c r="P2641" s="196">
        <v>8.0779999999999852E-2</v>
      </c>
      <c r="Q2641" s="196">
        <v>0</v>
      </c>
      <c r="R2641" s="196">
        <v>0</v>
      </c>
      <c r="S2641" s="196">
        <v>4.0160000000000001E-2</v>
      </c>
      <c r="T2641" s="196">
        <v>0</v>
      </c>
      <c r="U2641" s="196">
        <v>7.2300000000000003E-2</v>
      </c>
      <c r="V2641" s="196">
        <v>0</v>
      </c>
      <c r="W2641" s="196">
        <v>5.0209999999999998E-2</v>
      </c>
      <c r="X2641" s="196">
        <v>4.6920000000000003E-2</v>
      </c>
      <c r="Y2641" s="197">
        <v>0</v>
      </c>
      <c r="Z2641" s="196">
        <v>0</v>
      </c>
      <c r="AA2641" s="196">
        <v>2.33E-3</v>
      </c>
      <c r="AB2641" s="196">
        <v>9.1700000000000011E-3</v>
      </c>
      <c r="AC2641" s="196">
        <v>4.3099999999999996E-3</v>
      </c>
      <c r="AD2641" s="196">
        <v>6.3499999999999997E-3</v>
      </c>
      <c r="AE2641" s="196">
        <v>0</v>
      </c>
      <c r="AF2641" s="272">
        <f t="shared" si="167"/>
        <v>1</v>
      </c>
      <c r="AG2641" s="196">
        <f t="shared" si="164"/>
        <v>0.23175000000000001</v>
      </c>
    </row>
    <row r="2642" spans="1:33" x14ac:dyDescent="0.25">
      <c r="A2642" s="1">
        <v>1981</v>
      </c>
      <c r="B2642" s="1" t="s">
        <v>19</v>
      </c>
      <c r="C2642" s="1" t="str">
        <f t="shared" si="165"/>
        <v>1981QC</v>
      </c>
      <c r="D2642" s="1" t="s">
        <v>57</v>
      </c>
      <c r="E2642" s="1" t="str">
        <f t="shared" si="166"/>
        <v>1981QCC&amp;D</v>
      </c>
      <c r="F2642" s="274">
        <v>0</v>
      </c>
      <c r="G2642" s="274">
        <v>1.0829999999999999E-2</v>
      </c>
      <c r="H2642" s="274">
        <v>0</v>
      </c>
      <c r="I2642" s="274">
        <v>0.31966</v>
      </c>
      <c r="J2642" s="274">
        <v>0</v>
      </c>
      <c r="K2642" s="274">
        <v>0</v>
      </c>
      <c r="L2642" s="274">
        <v>0</v>
      </c>
      <c r="M2642" s="274">
        <v>0</v>
      </c>
      <c r="N2642" s="274">
        <v>0</v>
      </c>
      <c r="O2642" s="274">
        <v>0</v>
      </c>
      <c r="P2642" s="274">
        <v>0</v>
      </c>
      <c r="Q2642" s="274">
        <v>0</v>
      </c>
      <c r="R2642" s="274">
        <v>0</v>
      </c>
      <c r="S2642" s="274">
        <v>0</v>
      </c>
      <c r="T2642" s="274">
        <v>0.29006999999999999</v>
      </c>
      <c r="U2642" s="274">
        <v>0</v>
      </c>
      <c r="V2642" s="274">
        <v>0</v>
      </c>
      <c r="W2642" s="274">
        <v>4.0879999999999972E-2</v>
      </c>
      <c r="X2642" s="274">
        <v>0</v>
      </c>
      <c r="Y2642" s="274">
        <v>0</v>
      </c>
      <c r="Z2642" s="274">
        <v>0</v>
      </c>
      <c r="AA2642" s="274">
        <v>0</v>
      </c>
      <c r="AB2642" s="274">
        <v>0.15045</v>
      </c>
      <c r="AC2642" s="274">
        <v>7.0800000000000002E-2</v>
      </c>
      <c r="AD2642" s="274">
        <v>0.11731000000000003</v>
      </c>
      <c r="AE2642" s="274">
        <v>0</v>
      </c>
      <c r="AF2642" s="272">
        <f t="shared" si="167"/>
        <v>1</v>
      </c>
      <c r="AG2642" s="196">
        <f t="shared" si="164"/>
        <v>0.66950999999999994</v>
      </c>
    </row>
    <row r="2643" spans="1:33" x14ac:dyDescent="0.25">
      <c r="A2643" s="1">
        <v>1981</v>
      </c>
      <c r="B2643" s="1" t="s">
        <v>19</v>
      </c>
      <c r="C2643" s="1" t="str">
        <f t="shared" si="165"/>
        <v>1981QC</v>
      </c>
      <c r="D2643" s="1" t="s">
        <v>56</v>
      </c>
      <c r="E2643" s="1" t="str">
        <f t="shared" si="166"/>
        <v>1981QCICI</v>
      </c>
      <c r="F2643" s="196">
        <v>0.13048999999999999</v>
      </c>
      <c r="G2643" s="196">
        <v>0.37932000000000005</v>
      </c>
      <c r="H2643" s="196">
        <v>0</v>
      </c>
      <c r="I2643" s="196">
        <v>3.9120000000000002E-2</v>
      </c>
      <c r="J2643" s="196">
        <v>0.12387000000000001</v>
      </c>
      <c r="K2643" s="196">
        <v>0</v>
      </c>
      <c r="L2643" s="196">
        <v>0</v>
      </c>
      <c r="M2643" s="196">
        <v>0</v>
      </c>
      <c r="N2643" s="196">
        <v>1.4670000000000001E-2</v>
      </c>
      <c r="O2643" s="196">
        <v>0</v>
      </c>
      <c r="P2643" s="196">
        <v>8.0779999999999852E-2</v>
      </c>
      <c r="Q2643" s="196">
        <v>0</v>
      </c>
      <c r="R2643" s="196">
        <v>0</v>
      </c>
      <c r="S2643" s="196">
        <v>4.0160000000000001E-2</v>
      </c>
      <c r="T2643" s="196">
        <v>0</v>
      </c>
      <c r="U2643" s="196">
        <v>7.2300000000000003E-2</v>
      </c>
      <c r="V2643" s="196">
        <v>0</v>
      </c>
      <c r="W2643" s="196">
        <v>5.0209999999999998E-2</v>
      </c>
      <c r="X2643" s="196">
        <v>4.6920000000000003E-2</v>
      </c>
      <c r="Y2643" s="196">
        <v>0</v>
      </c>
      <c r="Z2643" s="196">
        <v>0</v>
      </c>
      <c r="AA2643" s="196">
        <v>2.33E-3</v>
      </c>
      <c r="AB2643" s="196">
        <v>9.1700000000000011E-3</v>
      </c>
      <c r="AC2643" s="196">
        <v>4.3099999999999996E-3</v>
      </c>
      <c r="AD2643" s="196">
        <v>6.3499999999999997E-3</v>
      </c>
      <c r="AE2643" s="196">
        <v>0</v>
      </c>
      <c r="AF2643" s="272">
        <f t="shared" si="167"/>
        <v>1</v>
      </c>
      <c r="AG2643" s="196">
        <f t="shared" si="164"/>
        <v>0.23175000000000001</v>
      </c>
    </row>
    <row r="2644" spans="1:33" x14ac:dyDescent="0.25">
      <c r="A2644" s="1">
        <v>1981</v>
      </c>
      <c r="B2644" s="1" t="s">
        <v>19</v>
      </c>
      <c r="C2644" s="1" t="str">
        <f t="shared" si="165"/>
        <v>1981QC</v>
      </c>
      <c r="D2644" s="1" t="s">
        <v>58</v>
      </c>
      <c r="E2644" s="1" t="str">
        <f t="shared" si="166"/>
        <v>1981QCResidential</v>
      </c>
      <c r="F2644" s="196">
        <v>0.13048999999999999</v>
      </c>
      <c r="G2644" s="196">
        <v>0.37932000000000005</v>
      </c>
      <c r="H2644" s="196">
        <v>0</v>
      </c>
      <c r="I2644" s="196">
        <v>3.9120000000000002E-2</v>
      </c>
      <c r="J2644" s="196">
        <v>0.12387000000000001</v>
      </c>
      <c r="K2644" s="196">
        <v>0</v>
      </c>
      <c r="L2644" s="196">
        <v>0</v>
      </c>
      <c r="M2644" s="196">
        <v>0</v>
      </c>
      <c r="N2644" s="196">
        <v>1.4670000000000001E-2</v>
      </c>
      <c r="O2644" s="196">
        <v>0</v>
      </c>
      <c r="P2644" s="196">
        <v>8.0779999999999852E-2</v>
      </c>
      <c r="Q2644" s="196">
        <v>0</v>
      </c>
      <c r="R2644" s="196">
        <v>0</v>
      </c>
      <c r="S2644" s="196">
        <v>4.0160000000000001E-2</v>
      </c>
      <c r="T2644" s="196">
        <v>0</v>
      </c>
      <c r="U2644" s="196">
        <v>7.2300000000000003E-2</v>
      </c>
      <c r="V2644" s="196">
        <v>0</v>
      </c>
      <c r="W2644" s="196">
        <v>5.0209999999999998E-2</v>
      </c>
      <c r="X2644" s="196">
        <v>4.6920000000000003E-2</v>
      </c>
      <c r="Y2644" s="196">
        <v>0</v>
      </c>
      <c r="Z2644" s="196">
        <v>0</v>
      </c>
      <c r="AA2644" s="196">
        <v>2.33E-3</v>
      </c>
      <c r="AB2644" s="196">
        <v>9.1700000000000011E-3</v>
      </c>
      <c r="AC2644" s="196">
        <v>4.3099999999999996E-3</v>
      </c>
      <c r="AD2644" s="196">
        <v>6.3499999999999997E-3</v>
      </c>
      <c r="AE2644" s="196">
        <v>0</v>
      </c>
      <c r="AF2644" s="272">
        <f t="shared" si="167"/>
        <v>1</v>
      </c>
      <c r="AG2644" s="196">
        <f t="shared" si="164"/>
        <v>0.23175000000000001</v>
      </c>
    </row>
    <row r="2645" spans="1:33" x14ac:dyDescent="0.25">
      <c r="A2645" s="1">
        <v>1982</v>
      </c>
      <c r="B2645" s="1" t="s">
        <v>19</v>
      </c>
      <c r="C2645" s="1" t="str">
        <f t="shared" si="165"/>
        <v>1982QC</v>
      </c>
      <c r="D2645" s="1" t="s">
        <v>57</v>
      </c>
      <c r="E2645" s="1" t="str">
        <f t="shared" si="166"/>
        <v>1982QCC&amp;D</v>
      </c>
      <c r="F2645" s="274">
        <v>0</v>
      </c>
      <c r="G2645" s="274">
        <v>1.0829999999999999E-2</v>
      </c>
      <c r="H2645" s="274">
        <v>0</v>
      </c>
      <c r="I2645" s="274">
        <v>0.31966</v>
      </c>
      <c r="J2645" s="274">
        <v>0</v>
      </c>
      <c r="K2645" s="274">
        <v>0</v>
      </c>
      <c r="L2645" s="274">
        <v>0</v>
      </c>
      <c r="M2645" s="274">
        <v>0</v>
      </c>
      <c r="N2645" s="274">
        <v>0</v>
      </c>
      <c r="O2645" s="274">
        <v>0</v>
      </c>
      <c r="P2645" s="274">
        <v>0</v>
      </c>
      <c r="Q2645" s="274">
        <v>0</v>
      </c>
      <c r="R2645" s="274">
        <v>0</v>
      </c>
      <c r="S2645" s="274">
        <v>0</v>
      </c>
      <c r="T2645" s="274">
        <v>0.29006999999999999</v>
      </c>
      <c r="U2645" s="274">
        <v>0</v>
      </c>
      <c r="V2645" s="274">
        <v>0</v>
      </c>
      <c r="W2645" s="274">
        <v>4.0879999999999972E-2</v>
      </c>
      <c r="X2645" s="274">
        <v>0</v>
      </c>
      <c r="Y2645" s="274">
        <v>0</v>
      </c>
      <c r="Z2645" s="274">
        <v>0</v>
      </c>
      <c r="AA2645" s="274">
        <v>0</v>
      </c>
      <c r="AB2645" s="274">
        <v>0.15045</v>
      </c>
      <c r="AC2645" s="274">
        <v>7.0800000000000002E-2</v>
      </c>
      <c r="AD2645" s="274">
        <v>0.11731000000000003</v>
      </c>
      <c r="AE2645" s="274">
        <v>0</v>
      </c>
      <c r="AF2645" s="272">
        <f t="shared" si="167"/>
        <v>1</v>
      </c>
      <c r="AG2645" s="196">
        <f t="shared" si="164"/>
        <v>0.66950999999999994</v>
      </c>
    </row>
    <row r="2646" spans="1:33" x14ac:dyDescent="0.25">
      <c r="A2646" s="1">
        <v>1982</v>
      </c>
      <c r="B2646" s="1" t="s">
        <v>19</v>
      </c>
      <c r="C2646" s="1" t="str">
        <f t="shared" si="165"/>
        <v>1982QC</v>
      </c>
      <c r="D2646" s="1" t="s">
        <v>56</v>
      </c>
      <c r="E2646" s="1" t="str">
        <f t="shared" si="166"/>
        <v>1982QCICI</v>
      </c>
      <c r="F2646" s="196">
        <v>0.13048999999999999</v>
      </c>
      <c r="G2646" s="196">
        <v>0.37932000000000005</v>
      </c>
      <c r="H2646" s="196">
        <v>0</v>
      </c>
      <c r="I2646" s="196">
        <v>3.9120000000000002E-2</v>
      </c>
      <c r="J2646" s="196">
        <v>0.12387000000000001</v>
      </c>
      <c r="K2646" s="196">
        <v>0</v>
      </c>
      <c r="L2646" s="196">
        <v>0</v>
      </c>
      <c r="M2646" s="196">
        <v>0</v>
      </c>
      <c r="N2646" s="196">
        <v>1.4670000000000001E-2</v>
      </c>
      <c r="O2646" s="196">
        <v>0</v>
      </c>
      <c r="P2646" s="196">
        <v>8.0779999999999852E-2</v>
      </c>
      <c r="Q2646" s="196">
        <v>0</v>
      </c>
      <c r="R2646" s="196">
        <v>0</v>
      </c>
      <c r="S2646" s="196">
        <v>4.0160000000000001E-2</v>
      </c>
      <c r="T2646" s="196">
        <v>0</v>
      </c>
      <c r="U2646" s="196">
        <v>7.2300000000000003E-2</v>
      </c>
      <c r="V2646" s="196">
        <v>0</v>
      </c>
      <c r="W2646" s="196">
        <v>5.0209999999999998E-2</v>
      </c>
      <c r="X2646" s="196">
        <v>4.6920000000000003E-2</v>
      </c>
      <c r="Y2646" s="196">
        <v>0</v>
      </c>
      <c r="Z2646" s="196">
        <v>0</v>
      </c>
      <c r="AA2646" s="196">
        <v>2.33E-3</v>
      </c>
      <c r="AB2646" s="196">
        <v>9.1700000000000011E-3</v>
      </c>
      <c r="AC2646" s="196">
        <v>4.3099999999999996E-3</v>
      </c>
      <c r="AD2646" s="196">
        <v>6.3499999999999997E-3</v>
      </c>
      <c r="AE2646" s="196">
        <v>0</v>
      </c>
      <c r="AF2646" s="272">
        <f t="shared" si="167"/>
        <v>1</v>
      </c>
      <c r="AG2646" s="196">
        <f t="shared" si="164"/>
        <v>0.23175000000000001</v>
      </c>
    </row>
    <row r="2647" spans="1:33" x14ac:dyDescent="0.25">
      <c r="A2647" s="1">
        <v>1982</v>
      </c>
      <c r="B2647" s="1" t="s">
        <v>19</v>
      </c>
      <c r="C2647" s="1" t="str">
        <f t="shared" si="165"/>
        <v>1982QC</v>
      </c>
      <c r="D2647" s="1" t="s">
        <v>58</v>
      </c>
      <c r="E2647" s="1" t="str">
        <f t="shared" si="166"/>
        <v>1982QCResidential</v>
      </c>
      <c r="F2647" s="196">
        <v>0.13048999999999999</v>
      </c>
      <c r="G2647" s="196">
        <v>0.37932000000000005</v>
      </c>
      <c r="H2647" s="196">
        <v>0</v>
      </c>
      <c r="I2647" s="196">
        <v>3.9120000000000002E-2</v>
      </c>
      <c r="J2647" s="196">
        <v>0.12387000000000001</v>
      </c>
      <c r="K2647" s="196">
        <v>0</v>
      </c>
      <c r="L2647" s="196">
        <v>0</v>
      </c>
      <c r="M2647" s="196">
        <v>0</v>
      </c>
      <c r="N2647" s="196">
        <v>1.4670000000000001E-2</v>
      </c>
      <c r="O2647" s="196">
        <v>0</v>
      </c>
      <c r="P2647" s="196">
        <v>8.0779999999999852E-2</v>
      </c>
      <c r="Q2647" s="196">
        <v>0</v>
      </c>
      <c r="R2647" s="196">
        <v>0</v>
      </c>
      <c r="S2647" s="196">
        <v>4.0160000000000001E-2</v>
      </c>
      <c r="T2647" s="196">
        <v>0</v>
      </c>
      <c r="U2647" s="196">
        <v>7.2300000000000003E-2</v>
      </c>
      <c r="V2647" s="196">
        <v>0</v>
      </c>
      <c r="W2647" s="196">
        <v>5.0209999999999998E-2</v>
      </c>
      <c r="X2647" s="196">
        <v>4.6920000000000003E-2</v>
      </c>
      <c r="Y2647" s="197">
        <v>0</v>
      </c>
      <c r="Z2647" s="196">
        <v>0</v>
      </c>
      <c r="AA2647" s="196">
        <v>2.33E-3</v>
      </c>
      <c r="AB2647" s="196">
        <v>9.1700000000000011E-3</v>
      </c>
      <c r="AC2647" s="196">
        <v>4.3099999999999996E-3</v>
      </c>
      <c r="AD2647" s="196">
        <v>6.3499999999999997E-3</v>
      </c>
      <c r="AE2647" s="196">
        <v>0</v>
      </c>
      <c r="AF2647" s="272">
        <f t="shared" si="167"/>
        <v>1</v>
      </c>
      <c r="AG2647" s="196">
        <f t="shared" si="164"/>
        <v>0.23175000000000001</v>
      </c>
    </row>
    <row r="2648" spans="1:33" x14ac:dyDescent="0.25">
      <c r="A2648" s="1">
        <v>1983</v>
      </c>
      <c r="B2648" s="1" t="s">
        <v>19</v>
      </c>
      <c r="C2648" s="1" t="str">
        <f t="shared" si="165"/>
        <v>1983QC</v>
      </c>
      <c r="D2648" s="1" t="s">
        <v>57</v>
      </c>
      <c r="E2648" s="1" t="str">
        <f t="shared" si="166"/>
        <v>1983QCC&amp;D</v>
      </c>
      <c r="F2648" s="274">
        <v>0</v>
      </c>
      <c r="G2648" s="274">
        <v>1.0829999999999999E-2</v>
      </c>
      <c r="H2648" s="274">
        <v>0</v>
      </c>
      <c r="I2648" s="274">
        <v>0.31966</v>
      </c>
      <c r="J2648" s="274">
        <v>0</v>
      </c>
      <c r="K2648" s="274">
        <v>0</v>
      </c>
      <c r="L2648" s="274">
        <v>0</v>
      </c>
      <c r="M2648" s="274">
        <v>0</v>
      </c>
      <c r="N2648" s="274">
        <v>0</v>
      </c>
      <c r="O2648" s="274">
        <v>0</v>
      </c>
      <c r="P2648" s="274">
        <v>0</v>
      </c>
      <c r="Q2648" s="274">
        <v>0</v>
      </c>
      <c r="R2648" s="274">
        <v>0</v>
      </c>
      <c r="S2648" s="274">
        <v>0</v>
      </c>
      <c r="T2648" s="274">
        <v>0.29006999999999999</v>
      </c>
      <c r="U2648" s="274">
        <v>0</v>
      </c>
      <c r="V2648" s="274">
        <v>0</v>
      </c>
      <c r="W2648" s="274">
        <v>4.0879999999999972E-2</v>
      </c>
      <c r="X2648" s="274">
        <v>0</v>
      </c>
      <c r="Y2648" s="274">
        <v>0</v>
      </c>
      <c r="Z2648" s="274">
        <v>0</v>
      </c>
      <c r="AA2648" s="274">
        <v>0</v>
      </c>
      <c r="AB2648" s="274">
        <v>0.15045</v>
      </c>
      <c r="AC2648" s="274">
        <v>7.0800000000000002E-2</v>
      </c>
      <c r="AD2648" s="274">
        <v>0.11731000000000003</v>
      </c>
      <c r="AE2648" s="274">
        <v>0</v>
      </c>
      <c r="AF2648" s="272">
        <f t="shared" si="167"/>
        <v>1</v>
      </c>
      <c r="AG2648" s="196">
        <f t="shared" si="164"/>
        <v>0.66950999999999994</v>
      </c>
    </row>
    <row r="2649" spans="1:33" x14ac:dyDescent="0.25">
      <c r="A2649" s="1">
        <v>1983</v>
      </c>
      <c r="B2649" s="1" t="s">
        <v>19</v>
      </c>
      <c r="C2649" s="1" t="str">
        <f t="shared" si="165"/>
        <v>1983QC</v>
      </c>
      <c r="D2649" s="1" t="s">
        <v>56</v>
      </c>
      <c r="E2649" s="1" t="str">
        <f t="shared" si="166"/>
        <v>1983QCICI</v>
      </c>
      <c r="F2649" s="196">
        <v>0.13048999999999999</v>
      </c>
      <c r="G2649" s="196">
        <v>0.37932000000000005</v>
      </c>
      <c r="H2649" s="196">
        <v>0</v>
      </c>
      <c r="I2649" s="196">
        <v>3.9120000000000002E-2</v>
      </c>
      <c r="J2649" s="196">
        <v>0.12387000000000001</v>
      </c>
      <c r="K2649" s="196">
        <v>0</v>
      </c>
      <c r="L2649" s="196">
        <v>0</v>
      </c>
      <c r="M2649" s="196">
        <v>0</v>
      </c>
      <c r="N2649" s="196">
        <v>1.4670000000000001E-2</v>
      </c>
      <c r="O2649" s="196">
        <v>0</v>
      </c>
      <c r="P2649" s="196">
        <v>8.0779999999999852E-2</v>
      </c>
      <c r="Q2649" s="196">
        <v>0</v>
      </c>
      <c r="R2649" s="196">
        <v>0</v>
      </c>
      <c r="S2649" s="196">
        <v>4.0160000000000001E-2</v>
      </c>
      <c r="T2649" s="196">
        <v>0</v>
      </c>
      <c r="U2649" s="196">
        <v>7.2300000000000003E-2</v>
      </c>
      <c r="V2649" s="196">
        <v>0</v>
      </c>
      <c r="W2649" s="196">
        <v>5.0209999999999998E-2</v>
      </c>
      <c r="X2649" s="196">
        <v>4.6920000000000003E-2</v>
      </c>
      <c r="Y2649" s="196">
        <v>0</v>
      </c>
      <c r="Z2649" s="196">
        <v>0</v>
      </c>
      <c r="AA2649" s="196">
        <v>2.33E-3</v>
      </c>
      <c r="AB2649" s="196">
        <v>9.1700000000000011E-3</v>
      </c>
      <c r="AC2649" s="196">
        <v>4.3099999999999996E-3</v>
      </c>
      <c r="AD2649" s="196">
        <v>6.3499999999999997E-3</v>
      </c>
      <c r="AE2649" s="196">
        <v>0</v>
      </c>
      <c r="AF2649" s="272">
        <f t="shared" si="167"/>
        <v>1</v>
      </c>
      <c r="AG2649" s="196">
        <f t="shared" si="164"/>
        <v>0.23175000000000001</v>
      </c>
    </row>
    <row r="2650" spans="1:33" x14ac:dyDescent="0.25">
      <c r="A2650" s="1">
        <v>1983</v>
      </c>
      <c r="B2650" s="1" t="s">
        <v>19</v>
      </c>
      <c r="C2650" s="1" t="str">
        <f t="shared" si="165"/>
        <v>1983QC</v>
      </c>
      <c r="D2650" s="1" t="s">
        <v>58</v>
      </c>
      <c r="E2650" s="1" t="str">
        <f t="shared" si="166"/>
        <v>1983QCResidential</v>
      </c>
      <c r="F2650" s="196">
        <v>0.13048999999999999</v>
      </c>
      <c r="G2650" s="196">
        <v>0.37932000000000005</v>
      </c>
      <c r="H2650" s="196">
        <v>0</v>
      </c>
      <c r="I2650" s="196">
        <v>3.9120000000000002E-2</v>
      </c>
      <c r="J2650" s="196">
        <v>0.12387000000000001</v>
      </c>
      <c r="K2650" s="196">
        <v>0</v>
      </c>
      <c r="L2650" s="196">
        <v>0</v>
      </c>
      <c r="M2650" s="196">
        <v>0</v>
      </c>
      <c r="N2650" s="196">
        <v>1.4670000000000001E-2</v>
      </c>
      <c r="O2650" s="196">
        <v>0</v>
      </c>
      <c r="P2650" s="196">
        <v>8.0779999999999852E-2</v>
      </c>
      <c r="Q2650" s="196">
        <v>0</v>
      </c>
      <c r="R2650" s="196">
        <v>0</v>
      </c>
      <c r="S2650" s="196">
        <v>4.0160000000000001E-2</v>
      </c>
      <c r="T2650" s="196">
        <v>0</v>
      </c>
      <c r="U2650" s="196">
        <v>7.2300000000000003E-2</v>
      </c>
      <c r="V2650" s="196">
        <v>0</v>
      </c>
      <c r="W2650" s="196">
        <v>5.0209999999999998E-2</v>
      </c>
      <c r="X2650" s="196">
        <v>4.6920000000000003E-2</v>
      </c>
      <c r="Y2650" s="197">
        <v>0</v>
      </c>
      <c r="Z2650" s="196">
        <v>0</v>
      </c>
      <c r="AA2650" s="196">
        <v>2.33E-3</v>
      </c>
      <c r="AB2650" s="196">
        <v>9.1700000000000011E-3</v>
      </c>
      <c r="AC2650" s="196">
        <v>4.3099999999999996E-3</v>
      </c>
      <c r="AD2650" s="196">
        <v>6.3499999999999997E-3</v>
      </c>
      <c r="AE2650" s="196">
        <v>0</v>
      </c>
      <c r="AF2650" s="272">
        <f t="shared" si="167"/>
        <v>1</v>
      </c>
      <c r="AG2650" s="196">
        <f t="shared" si="164"/>
        <v>0.23175000000000001</v>
      </c>
    </row>
    <row r="2651" spans="1:33" x14ac:dyDescent="0.25">
      <c r="A2651" s="1">
        <v>1984</v>
      </c>
      <c r="B2651" s="1" t="s">
        <v>19</v>
      </c>
      <c r="C2651" s="1" t="str">
        <f t="shared" si="165"/>
        <v>1984QC</v>
      </c>
      <c r="D2651" s="1" t="s">
        <v>57</v>
      </c>
      <c r="E2651" s="1" t="str">
        <f t="shared" si="166"/>
        <v>1984QCC&amp;D</v>
      </c>
      <c r="F2651" s="274">
        <v>0</v>
      </c>
      <c r="G2651" s="274">
        <v>1.0829999999999999E-2</v>
      </c>
      <c r="H2651" s="274">
        <v>0</v>
      </c>
      <c r="I2651" s="274">
        <v>0.31966</v>
      </c>
      <c r="J2651" s="274">
        <v>0</v>
      </c>
      <c r="K2651" s="274">
        <v>0</v>
      </c>
      <c r="L2651" s="274">
        <v>0</v>
      </c>
      <c r="M2651" s="274">
        <v>0</v>
      </c>
      <c r="N2651" s="274">
        <v>0</v>
      </c>
      <c r="O2651" s="274">
        <v>0</v>
      </c>
      <c r="P2651" s="274">
        <v>0</v>
      </c>
      <c r="Q2651" s="274">
        <v>0</v>
      </c>
      <c r="R2651" s="274">
        <v>0</v>
      </c>
      <c r="S2651" s="274">
        <v>0</v>
      </c>
      <c r="T2651" s="274">
        <v>0.29006999999999999</v>
      </c>
      <c r="U2651" s="274">
        <v>0</v>
      </c>
      <c r="V2651" s="274">
        <v>0</v>
      </c>
      <c r="W2651" s="274">
        <v>4.0879999999999972E-2</v>
      </c>
      <c r="X2651" s="274">
        <v>0</v>
      </c>
      <c r="Y2651" s="274">
        <v>0</v>
      </c>
      <c r="Z2651" s="274">
        <v>0</v>
      </c>
      <c r="AA2651" s="274">
        <v>0</v>
      </c>
      <c r="AB2651" s="274">
        <v>0.15045</v>
      </c>
      <c r="AC2651" s="274">
        <v>7.0800000000000002E-2</v>
      </c>
      <c r="AD2651" s="274">
        <v>0.11731000000000003</v>
      </c>
      <c r="AE2651" s="274">
        <v>0</v>
      </c>
      <c r="AF2651" s="272">
        <f t="shared" si="167"/>
        <v>1</v>
      </c>
      <c r="AG2651" s="196">
        <f t="shared" si="164"/>
        <v>0.66950999999999994</v>
      </c>
    </row>
    <row r="2652" spans="1:33" x14ac:dyDescent="0.25">
      <c r="A2652" s="1">
        <v>1984</v>
      </c>
      <c r="B2652" s="1" t="s">
        <v>19</v>
      </c>
      <c r="C2652" s="1" t="str">
        <f t="shared" si="165"/>
        <v>1984QC</v>
      </c>
      <c r="D2652" s="1" t="s">
        <v>56</v>
      </c>
      <c r="E2652" s="1" t="str">
        <f t="shared" si="166"/>
        <v>1984QCICI</v>
      </c>
      <c r="F2652" s="196">
        <v>0.13048999999999999</v>
      </c>
      <c r="G2652" s="196">
        <v>0.37932000000000005</v>
      </c>
      <c r="H2652" s="196">
        <v>0</v>
      </c>
      <c r="I2652" s="196">
        <v>3.9120000000000002E-2</v>
      </c>
      <c r="J2652" s="196">
        <v>0.12387000000000001</v>
      </c>
      <c r="K2652" s="196">
        <v>0</v>
      </c>
      <c r="L2652" s="196">
        <v>0</v>
      </c>
      <c r="M2652" s="196">
        <v>0</v>
      </c>
      <c r="N2652" s="196">
        <v>1.4670000000000001E-2</v>
      </c>
      <c r="O2652" s="196">
        <v>0</v>
      </c>
      <c r="P2652" s="196">
        <v>8.0779999999999852E-2</v>
      </c>
      <c r="Q2652" s="196">
        <v>0</v>
      </c>
      <c r="R2652" s="196">
        <v>0</v>
      </c>
      <c r="S2652" s="196">
        <v>4.0160000000000001E-2</v>
      </c>
      <c r="T2652" s="196">
        <v>0</v>
      </c>
      <c r="U2652" s="196">
        <v>7.2300000000000003E-2</v>
      </c>
      <c r="V2652" s="196">
        <v>0</v>
      </c>
      <c r="W2652" s="196">
        <v>5.0209999999999998E-2</v>
      </c>
      <c r="X2652" s="196">
        <v>4.6920000000000003E-2</v>
      </c>
      <c r="Y2652" s="197">
        <v>0</v>
      </c>
      <c r="Z2652" s="196">
        <v>0</v>
      </c>
      <c r="AA2652" s="196">
        <v>2.33E-3</v>
      </c>
      <c r="AB2652" s="196">
        <v>9.1700000000000011E-3</v>
      </c>
      <c r="AC2652" s="196">
        <v>4.3099999999999996E-3</v>
      </c>
      <c r="AD2652" s="196">
        <v>6.3499999999999997E-3</v>
      </c>
      <c r="AE2652" s="196">
        <v>0</v>
      </c>
      <c r="AF2652" s="272">
        <f t="shared" si="167"/>
        <v>1</v>
      </c>
      <c r="AG2652" s="196">
        <f t="shared" si="164"/>
        <v>0.23175000000000001</v>
      </c>
    </row>
    <row r="2653" spans="1:33" x14ac:dyDescent="0.25">
      <c r="A2653" s="1">
        <v>1984</v>
      </c>
      <c r="B2653" s="1" t="s">
        <v>19</v>
      </c>
      <c r="C2653" s="1" t="str">
        <f t="shared" si="165"/>
        <v>1984QC</v>
      </c>
      <c r="D2653" s="1" t="s">
        <v>58</v>
      </c>
      <c r="E2653" s="1" t="str">
        <f t="shared" si="166"/>
        <v>1984QCResidential</v>
      </c>
      <c r="F2653" s="196">
        <v>0.13048999999999999</v>
      </c>
      <c r="G2653" s="196">
        <v>0.37932000000000005</v>
      </c>
      <c r="H2653" s="196">
        <v>0</v>
      </c>
      <c r="I2653" s="196">
        <v>3.9120000000000002E-2</v>
      </c>
      <c r="J2653" s="196">
        <v>0.12387000000000001</v>
      </c>
      <c r="K2653" s="196">
        <v>0</v>
      </c>
      <c r="L2653" s="196">
        <v>0</v>
      </c>
      <c r="M2653" s="196">
        <v>0</v>
      </c>
      <c r="N2653" s="196">
        <v>1.4670000000000001E-2</v>
      </c>
      <c r="O2653" s="196">
        <v>0</v>
      </c>
      <c r="P2653" s="196">
        <v>8.0779999999999852E-2</v>
      </c>
      <c r="Q2653" s="196">
        <v>0</v>
      </c>
      <c r="R2653" s="196">
        <v>0</v>
      </c>
      <c r="S2653" s="196">
        <v>4.0160000000000001E-2</v>
      </c>
      <c r="T2653" s="196">
        <v>0</v>
      </c>
      <c r="U2653" s="196">
        <v>7.2300000000000003E-2</v>
      </c>
      <c r="V2653" s="196">
        <v>0</v>
      </c>
      <c r="W2653" s="196">
        <v>5.0209999999999998E-2</v>
      </c>
      <c r="X2653" s="196">
        <v>4.6920000000000003E-2</v>
      </c>
      <c r="Y2653" s="197">
        <v>0</v>
      </c>
      <c r="Z2653" s="196">
        <v>0</v>
      </c>
      <c r="AA2653" s="196">
        <v>2.33E-3</v>
      </c>
      <c r="AB2653" s="196">
        <v>9.1700000000000011E-3</v>
      </c>
      <c r="AC2653" s="196">
        <v>4.3099999999999996E-3</v>
      </c>
      <c r="AD2653" s="196">
        <v>6.3499999999999997E-3</v>
      </c>
      <c r="AE2653" s="196">
        <v>0</v>
      </c>
      <c r="AF2653" s="272">
        <f t="shared" si="167"/>
        <v>1</v>
      </c>
      <c r="AG2653" s="196">
        <f t="shared" si="164"/>
        <v>0.23175000000000001</v>
      </c>
    </row>
    <row r="2654" spans="1:33" x14ac:dyDescent="0.25">
      <c r="A2654" s="1">
        <v>1985</v>
      </c>
      <c r="B2654" s="1" t="s">
        <v>19</v>
      </c>
      <c r="C2654" s="1" t="str">
        <f t="shared" si="165"/>
        <v>1985QC</v>
      </c>
      <c r="D2654" s="1" t="s">
        <v>57</v>
      </c>
      <c r="E2654" s="1" t="str">
        <f t="shared" si="166"/>
        <v>1985QCC&amp;D</v>
      </c>
      <c r="F2654" s="274">
        <v>0</v>
      </c>
      <c r="G2654" s="274">
        <v>1.0829999999999999E-2</v>
      </c>
      <c r="H2654" s="274">
        <v>0</v>
      </c>
      <c r="I2654" s="274">
        <v>0.31966</v>
      </c>
      <c r="J2654" s="274">
        <v>0</v>
      </c>
      <c r="K2654" s="274">
        <v>0</v>
      </c>
      <c r="L2654" s="274">
        <v>0</v>
      </c>
      <c r="M2654" s="274">
        <v>0</v>
      </c>
      <c r="N2654" s="274">
        <v>0</v>
      </c>
      <c r="O2654" s="274">
        <v>0</v>
      </c>
      <c r="P2654" s="274">
        <v>0</v>
      </c>
      <c r="Q2654" s="274">
        <v>0</v>
      </c>
      <c r="R2654" s="274">
        <v>0</v>
      </c>
      <c r="S2654" s="274">
        <v>0</v>
      </c>
      <c r="T2654" s="274">
        <v>0.29006999999999999</v>
      </c>
      <c r="U2654" s="274">
        <v>0</v>
      </c>
      <c r="V2654" s="274">
        <v>0</v>
      </c>
      <c r="W2654" s="274">
        <v>4.0879999999999972E-2</v>
      </c>
      <c r="X2654" s="274">
        <v>0</v>
      </c>
      <c r="Y2654" s="274">
        <v>0</v>
      </c>
      <c r="Z2654" s="274">
        <v>0</v>
      </c>
      <c r="AA2654" s="274">
        <v>0</v>
      </c>
      <c r="AB2654" s="274">
        <v>0.15045</v>
      </c>
      <c r="AC2654" s="274">
        <v>7.0800000000000002E-2</v>
      </c>
      <c r="AD2654" s="274">
        <v>0.11731000000000003</v>
      </c>
      <c r="AE2654" s="274">
        <v>0</v>
      </c>
      <c r="AF2654" s="272">
        <f t="shared" si="167"/>
        <v>1</v>
      </c>
      <c r="AG2654" s="196">
        <f t="shared" si="164"/>
        <v>0.66950999999999994</v>
      </c>
    </row>
    <row r="2655" spans="1:33" x14ac:dyDescent="0.25">
      <c r="A2655" s="1">
        <v>1985</v>
      </c>
      <c r="B2655" s="1" t="s">
        <v>19</v>
      </c>
      <c r="C2655" s="1" t="str">
        <f t="shared" si="165"/>
        <v>1985QC</v>
      </c>
      <c r="D2655" s="1" t="s">
        <v>56</v>
      </c>
      <c r="E2655" s="1" t="str">
        <f t="shared" si="166"/>
        <v>1985QCICI</v>
      </c>
      <c r="F2655" s="196">
        <v>0.13048999999999999</v>
      </c>
      <c r="G2655" s="196">
        <v>0.37932000000000005</v>
      </c>
      <c r="H2655" s="196">
        <v>0</v>
      </c>
      <c r="I2655" s="196">
        <v>3.9120000000000002E-2</v>
      </c>
      <c r="J2655" s="196">
        <v>0.12387000000000001</v>
      </c>
      <c r="K2655" s="196">
        <v>0</v>
      </c>
      <c r="L2655" s="196">
        <v>0</v>
      </c>
      <c r="M2655" s="196">
        <v>0</v>
      </c>
      <c r="N2655" s="196">
        <v>1.4670000000000001E-2</v>
      </c>
      <c r="O2655" s="196">
        <v>0</v>
      </c>
      <c r="P2655" s="196">
        <v>8.0779999999999852E-2</v>
      </c>
      <c r="Q2655" s="196">
        <v>0</v>
      </c>
      <c r="R2655" s="196">
        <v>0</v>
      </c>
      <c r="S2655" s="196">
        <v>4.0160000000000001E-2</v>
      </c>
      <c r="T2655" s="196">
        <v>0</v>
      </c>
      <c r="U2655" s="196">
        <v>7.2300000000000003E-2</v>
      </c>
      <c r="V2655" s="196">
        <v>0</v>
      </c>
      <c r="W2655" s="196">
        <v>5.0209999999999998E-2</v>
      </c>
      <c r="X2655" s="196">
        <v>4.6920000000000003E-2</v>
      </c>
      <c r="Y2655" s="197">
        <v>0</v>
      </c>
      <c r="Z2655" s="196">
        <v>0</v>
      </c>
      <c r="AA2655" s="196">
        <v>2.33E-3</v>
      </c>
      <c r="AB2655" s="196">
        <v>9.1700000000000011E-3</v>
      </c>
      <c r="AC2655" s="196">
        <v>4.3099999999999996E-3</v>
      </c>
      <c r="AD2655" s="196">
        <v>6.3499999999999997E-3</v>
      </c>
      <c r="AE2655" s="196">
        <v>0</v>
      </c>
      <c r="AF2655" s="272">
        <f t="shared" si="167"/>
        <v>1</v>
      </c>
      <c r="AG2655" s="196">
        <f t="shared" si="164"/>
        <v>0.23175000000000001</v>
      </c>
    </row>
    <row r="2656" spans="1:33" x14ac:dyDescent="0.25">
      <c r="A2656" s="1">
        <v>1985</v>
      </c>
      <c r="B2656" s="1" t="s">
        <v>19</v>
      </c>
      <c r="C2656" s="1" t="str">
        <f t="shared" si="165"/>
        <v>1985QC</v>
      </c>
      <c r="D2656" s="1" t="s">
        <v>58</v>
      </c>
      <c r="E2656" s="1" t="str">
        <f t="shared" si="166"/>
        <v>1985QCResidential</v>
      </c>
      <c r="F2656" s="196">
        <v>0.13048999999999999</v>
      </c>
      <c r="G2656" s="196">
        <v>0.37932000000000005</v>
      </c>
      <c r="H2656" s="196">
        <v>0</v>
      </c>
      <c r="I2656" s="196">
        <v>3.9120000000000002E-2</v>
      </c>
      <c r="J2656" s="196">
        <v>0.12387000000000001</v>
      </c>
      <c r="K2656" s="196">
        <v>0</v>
      </c>
      <c r="L2656" s="196">
        <v>0</v>
      </c>
      <c r="M2656" s="196">
        <v>0</v>
      </c>
      <c r="N2656" s="196">
        <v>1.4670000000000001E-2</v>
      </c>
      <c r="O2656" s="196">
        <v>0</v>
      </c>
      <c r="P2656" s="196">
        <v>8.0779999999999852E-2</v>
      </c>
      <c r="Q2656" s="196">
        <v>0</v>
      </c>
      <c r="R2656" s="196">
        <v>0</v>
      </c>
      <c r="S2656" s="196">
        <v>4.0160000000000001E-2</v>
      </c>
      <c r="T2656" s="196">
        <v>0</v>
      </c>
      <c r="U2656" s="196">
        <v>7.2300000000000003E-2</v>
      </c>
      <c r="V2656" s="196">
        <v>0</v>
      </c>
      <c r="W2656" s="196">
        <v>5.0209999999999998E-2</v>
      </c>
      <c r="X2656" s="196">
        <v>4.6920000000000003E-2</v>
      </c>
      <c r="Y2656" s="197">
        <v>0</v>
      </c>
      <c r="Z2656" s="196">
        <v>0</v>
      </c>
      <c r="AA2656" s="196">
        <v>2.33E-3</v>
      </c>
      <c r="AB2656" s="196">
        <v>9.1700000000000011E-3</v>
      </c>
      <c r="AC2656" s="196">
        <v>4.3099999999999996E-3</v>
      </c>
      <c r="AD2656" s="196">
        <v>6.3499999999999997E-3</v>
      </c>
      <c r="AE2656" s="196">
        <v>0</v>
      </c>
      <c r="AF2656" s="272">
        <f t="shared" si="167"/>
        <v>1</v>
      </c>
      <c r="AG2656" s="196">
        <f t="shared" si="164"/>
        <v>0.23175000000000001</v>
      </c>
    </row>
    <row r="2657" spans="1:33" x14ac:dyDescent="0.25">
      <c r="A2657" s="1">
        <v>1986</v>
      </c>
      <c r="B2657" s="1" t="s">
        <v>19</v>
      </c>
      <c r="C2657" s="1" t="str">
        <f t="shared" si="165"/>
        <v>1986QC</v>
      </c>
      <c r="D2657" s="1" t="s">
        <v>57</v>
      </c>
      <c r="E2657" s="1" t="str">
        <f t="shared" si="166"/>
        <v>1986QCC&amp;D</v>
      </c>
      <c r="F2657" s="274">
        <v>0</v>
      </c>
      <c r="G2657" s="274">
        <v>1.0829999999999999E-2</v>
      </c>
      <c r="H2657" s="274">
        <v>0</v>
      </c>
      <c r="I2657" s="274">
        <v>0.31966</v>
      </c>
      <c r="J2657" s="274">
        <v>0</v>
      </c>
      <c r="K2657" s="274">
        <v>0</v>
      </c>
      <c r="L2657" s="274">
        <v>0</v>
      </c>
      <c r="M2657" s="274">
        <v>0</v>
      </c>
      <c r="N2657" s="274">
        <v>0</v>
      </c>
      <c r="O2657" s="274">
        <v>0</v>
      </c>
      <c r="P2657" s="274">
        <v>0</v>
      </c>
      <c r="Q2657" s="274">
        <v>0</v>
      </c>
      <c r="R2657" s="274">
        <v>0</v>
      </c>
      <c r="S2657" s="274">
        <v>0</v>
      </c>
      <c r="T2657" s="274">
        <v>0.29006999999999999</v>
      </c>
      <c r="U2657" s="274">
        <v>0</v>
      </c>
      <c r="V2657" s="274">
        <v>0</v>
      </c>
      <c r="W2657" s="274">
        <v>4.0879999999999972E-2</v>
      </c>
      <c r="X2657" s="274">
        <v>0</v>
      </c>
      <c r="Y2657" s="274">
        <v>0</v>
      </c>
      <c r="Z2657" s="274">
        <v>0</v>
      </c>
      <c r="AA2657" s="274">
        <v>0</v>
      </c>
      <c r="AB2657" s="274">
        <v>0.15045</v>
      </c>
      <c r="AC2657" s="274">
        <v>7.0800000000000002E-2</v>
      </c>
      <c r="AD2657" s="274">
        <v>0.11731000000000003</v>
      </c>
      <c r="AE2657" s="274">
        <v>0</v>
      </c>
      <c r="AF2657" s="272">
        <f t="shared" si="167"/>
        <v>1</v>
      </c>
      <c r="AG2657" s="196">
        <f t="shared" si="164"/>
        <v>0.66950999999999994</v>
      </c>
    </row>
    <row r="2658" spans="1:33" x14ac:dyDescent="0.25">
      <c r="A2658" s="1">
        <v>1986</v>
      </c>
      <c r="B2658" s="1" t="s">
        <v>19</v>
      </c>
      <c r="C2658" s="1" t="str">
        <f t="shared" si="165"/>
        <v>1986QC</v>
      </c>
      <c r="D2658" s="1" t="s">
        <v>56</v>
      </c>
      <c r="E2658" s="1" t="str">
        <f t="shared" si="166"/>
        <v>1986QCICI</v>
      </c>
      <c r="F2658" s="196">
        <v>0.13048999999999999</v>
      </c>
      <c r="G2658" s="196">
        <v>0.37932000000000005</v>
      </c>
      <c r="H2658" s="196">
        <v>0</v>
      </c>
      <c r="I2658" s="196">
        <v>3.9120000000000002E-2</v>
      </c>
      <c r="J2658" s="196">
        <v>0.12387000000000001</v>
      </c>
      <c r="K2658" s="196">
        <v>0</v>
      </c>
      <c r="L2658" s="196">
        <v>0</v>
      </c>
      <c r="M2658" s="196">
        <v>0</v>
      </c>
      <c r="N2658" s="196">
        <v>1.4670000000000001E-2</v>
      </c>
      <c r="O2658" s="196">
        <v>0</v>
      </c>
      <c r="P2658" s="196">
        <v>8.0779999999999852E-2</v>
      </c>
      <c r="Q2658" s="196">
        <v>0</v>
      </c>
      <c r="R2658" s="196">
        <v>0</v>
      </c>
      <c r="S2658" s="196">
        <v>4.0160000000000001E-2</v>
      </c>
      <c r="T2658" s="196">
        <v>0</v>
      </c>
      <c r="U2658" s="196">
        <v>7.2300000000000003E-2</v>
      </c>
      <c r="V2658" s="196">
        <v>0</v>
      </c>
      <c r="W2658" s="196">
        <v>5.0209999999999998E-2</v>
      </c>
      <c r="X2658" s="196">
        <v>4.6920000000000003E-2</v>
      </c>
      <c r="Y2658" s="196">
        <v>0</v>
      </c>
      <c r="Z2658" s="196">
        <v>0</v>
      </c>
      <c r="AA2658" s="196">
        <v>2.33E-3</v>
      </c>
      <c r="AB2658" s="196">
        <v>9.1700000000000011E-3</v>
      </c>
      <c r="AC2658" s="196">
        <v>4.3099999999999996E-3</v>
      </c>
      <c r="AD2658" s="196">
        <v>6.3499999999999997E-3</v>
      </c>
      <c r="AE2658" s="196">
        <v>0</v>
      </c>
      <c r="AF2658" s="272">
        <f t="shared" si="167"/>
        <v>1</v>
      </c>
      <c r="AG2658" s="196">
        <f t="shared" si="164"/>
        <v>0.23175000000000001</v>
      </c>
    </row>
    <row r="2659" spans="1:33" x14ac:dyDescent="0.25">
      <c r="A2659" s="1">
        <v>1986</v>
      </c>
      <c r="B2659" s="1" t="s">
        <v>19</v>
      </c>
      <c r="C2659" s="1" t="str">
        <f t="shared" si="165"/>
        <v>1986QC</v>
      </c>
      <c r="D2659" s="1" t="s">
        <v>58</v>
      </c>
      <c r="E2659" s="1" t="str">
        <f t="shared" si="166"/>
        <v>1986QCResidential</v>
      </c>
      <c r="F2659" s="196">
        <v>0.13048999999999999</v>
      </c>
      <c r="G2659" s="196">
        <v>0.37932000000000005</v>
      </c>
      <c r="H2659" s="196">
        <v>0</v>
      </c>
      <c r="I2659" s="196">
        <v>3.9120000000000002E-2</v>
      </c>
      <c r="J2659" s="196">
        <v>0.12387000000000001</v>
      </c>
      <c r="K2659" s="196">
        <v>0</v>
      </c>
      <c r="L2659" s="196">
        <v>0</v>
      </c>
      <c r="M2659" s="196">
        <v>0</v>
      </c>
      <c r="N2659" s="196">
        <v>1.4670000000000001E-2</v>
      </c>
      <c r="O2659" s="196">
        <v>0</v>
      </c>
      <c r="P2659" s="196">
        <v>8.0779999999999852E-2</v>
      </c>
      <c r="Q2659" s="196">
        <v>0</v>
      </c>
      <c r="R2659" s="196">
        <v>0</v>
      </c>
      <c r="S2659" s="196">
        <v>4.0160000000000001E-2</v>
      </c>
      <c r="T2659" s="196">
        <v>0</v>
      </c>
      <c r="U2659" s="196">
        <v>7.2300000000000003E-2</v>
      </c>
      <c r="V2659" s="196">
        <v>0</v>
      </c>
      <c r="W2659" s="196">
        <v>5.0209999999999998E-2</v>
      </c>
      <c r="X2659" s="196">
        <v>4.6920000000000003E-2</v>
      </c>
      <c r="Y2659" s="197">
        <v>0</v>
      </c>
      <c r="Z2659" s="196">
        <v>0</v>
      </c>
      <c r="AA2659" s="196">
        <v>2.33E-3</v>
      </c>
      <c r="AB2659" s="196">
        <v>9.1700000000000011E-3</v>
      </c>
      <c r="AC2659" s="196">
        <v>4.3099999999999996E-3</v>
      </c>
      <c r="AD2659" s="196">
        <v>6.3499999999999997E-3</v>
      </c>
      <c r="AE2659" s="196">
        <v>0</v>
      </c>
      <c r="AF2659" s="272">
        <f t="shared" si="167"/>
        <v>1</v>
      </c>
      <c r="AG2659" s="196">
        <f t="shared" si="164"/>
        <v>0.23175000000000001</v>
      </c>
    </row>
    <row r="2660" spans="1:33" x14ac:dyDescent="0.25">
      <c r="A2660" s="1">
        <v>1987</v>
      </c>
      <c r="B2660" s="1" t="s">
        <v>19</v>
      </c>
      <c r="C2660" s="1" t="str">
        <f t="shared" si="165"/>
        <v>1987QC</v>
      </c>
      <c r="D2660" s="1" t="s">
        <v>57</v>
      </c>
      <c r="E2660" s="1" t="str">
        <f t="shared" si="166"/>
        <v>1987QCC&amp;D</v>
      </c>
      <c r="F2660" s="274">
        <v>0</v>
      </c>
      <c r="G2660" s="274">
        <v>1.0829999999999999E-2</v>
      </c>
      <c r="H2660" s="274">
        <v>0</v>
      </c>
      <c r="I2660" s="274">
        <v>0.31966</v>
      </c>
      <c r="J2660" s="274">
        <v>0</v>
      </c>
      <c r="K2660" s="274">
        <v>0</v>
      </c>
      <c r="L2660" s="274">
        <v>0</v>
      </c>
      <c r="M2660" s="274">
        <v>0</v>
      </c>
      <c r="N2660" s="274">
        <v>0</v>
      </c>
      <c r="O2660" s="274">
        <v>0</v>
      </c>
      <c r="P2660" s="274">
        <v>0</v>
      </c>
      <c r="Q2660" s="274">
        <v>0</v>
      </c>
      <c r="R2660" s="274">
        <v>0</v>
      </c>
      <c r="S2660" s="274">
        <v>0</v>
      </c>
      <c r="T2660" s="274">
        <v>0.29006999999999999</v>
      </c>
      <c r="U2660" s="274">
        <v>0</v>
      </c>
      <c r="V2660" s="274">
        <v>0</v>
      </c>
      <c r="W2660" s="274">
        <v>4.0879999999999972E-2</v>
      </c>
      <c r="X2660" s="274">
        <v>0</v>
      </c>
      <c r="Y2660" s="274">
        <v>0</v>
      </c>
      <c r="Z2660" s="274">
        <v>0</v>
      </c>
      <c r="AA2660" s="274">
        <v>0</v>
      </c>
      <c r="AB2660" s="274">
        <v>0.15045</v>
      </c>
      <c r="AC2660" s="274">
        <v>7.0800000000000002E-2</v>
      </c>
      <c r="AD2660" s="274">
        <v>0.11731000000000003</v>
      </c>
      <c r="AE2660" s="274">
        <v>0</v>
      </c>
      <c r="AF2660" s="272">
        <f t="shared" si="167"/>
        <v>1</v>
      </c>
      <c r="AG2660" s="196">
        <f t="shared" si="164"/>
        <v>0.66950999999999994</v>
      </c>
    </row>
    <row r="2661" spans="1:33" x14ac:dyDescent="0.25">
      <c r="A2661" s="1">
        <v>1987</v>
      </c>
      <c r="B2661" s="1" t="s">
        <v>19</v>
      </c>
      <c r="C2661" s="1" t="str">
        <f t="shared" si="165"/>
        <v>1987QC</v>
      </c>
      <c r="D2661" s="1" t="s">
        <v>56</v>
      </c>
      <c r="E2661" s="1" t="str">
        <f t="shared" si="166"/>
        <v>1987QCICI</v>
      </c>
      <c r="F2661" s="196">
        <v>0.13048999999999999</v>
      </c>
      <c r="G2661" s="196">
        <v>0.37932000000000005</v>
      </c>
      <c r="H2661" s="196">
        <v>0</v>
      </c>
      <c r="I2661" s="196">
        <v>3.9120000000000002E-2</v>
      </c>
      <c r="J2661" s="196">
        <v>0.12387000000000001</v>
      </c>
      <c r="K2661" s="196">
        <v>0</v>
      </c>
      <c r="L2661" s="196">
        <v>0</v>
      </c>
      <c r="M2661" s="196">
        <v>0</v>
      </c>
      <c r="N2661" s="196">
        <v>1.4670000000000001E-2</v>
      </c>
      <c r="O2661" s="196">
        <v>0</v>
      </c>
      <c r="P2661" s="196">
        <v>8.0779999999999852E-2</v>
      </c>
      <c r="Q2661" s="196">
        <v>0</v>
      </c>
      <c r="R2661" s="196">
        <v>0</v>
      </c>
      <c r="S2661" s="196">
        <v>4.0160000000000001E-2</v>
      </c>
      <c r="T2661" s="196">
        <v>0</v>
      </c>
      <c r="U2661" s="196">
        <v>7.2300000000000003E-2</v>
      </c>
      <c r="V2661" s="196">
        <v>0</v>
      </c>
      <c r="W2661" s="196">
        <v>5.0209999999999998E-2</v>
      </c>
      <c r="X2661" s="196">
        <v>4.6920000000000003E-2</v>
      </c>
      <c r="Y2661" s="197">
        <v>0</v>
      </c>
      <c r="Z2661" s="196">
        <v>0</v>
      </c>
      <c r="AA2661" s="196">
        <v>2.33E-3</v>
      </c>
      <c r="AB2661" s="196">
        <v>9.1700000000000011E-3</v>
      </c>
      <c r="AC2661" s="196">
        <v>4.3099999999999996E-3</v>
      </c>
      <c r="AD2661" s="196">
        <v>6.3499999999999997E-3</v>
      </c>
      <c r="AE2661" s="196">
        <v>0</v>
      </c>
      <c r="AF2661" s="272">
        <f t="shared" si="167"/>
        <v>1</v>
      </c>
      <c r="AG2661" s="196">
        <f t="shared" si="164"/>
        <v>0.23175000000000001</v>
      </c>
    </row>
    <row r="2662" spans="1:33" x14ac:dyDescent="0.25">
      <c r="A2662" s="1">
        <v>1987</v>
      </c>
      <c r="B2662" s="1" t="s">
        <v>19</v>
      </c>
      <c r="C2662" s="1" t="str">
        <f t="shared" si="165"/>
        <v>1987QC</v>
      </c>
      <c r="D2662" s="1" t="s">
        <v>58</v>
      </c>
      <c r="E2662" s="1" t="str">
        <f t="shared" si="166"/>
        <v>1987QCResidential</v>
      </c>
      <c r="F2662" s="196">
        <v>0.13048999999999999</v>
      </c>
      <c r="G2662" s="196">
        <v>0.37932000000000005</v>
      </c>
      <c r="H2662" s="196">
        <v>0</v>
      </c>
      <c r="I2662" s="196">
        <v>3.9120000000000002E-2</v>
      </c>
      <c r="J2662" s="196">
        <v>0.12387000000000001</v>
      </c>
      <c r="K2662" s="196">
        <v>0</v>
      </c>
      <c r="L2662" s="196">
        <v>0</v>
      </c>
      <c r="M2662" s="196">
        <v>0</v>
      </c>
      <c r="N2662" s="196">
        <v>1.4670000000000001E-2</v>
      </c>
      <c r="O2662" s="196">
        <v>0</v>
      </c>
      <c r="P2662" s="196">
        <v>8.0779999999999852E-2</v>
      </c>
      <c r="Q2662" s="196">
        <v>0</v>
      </c>
      <c r="R2662" s="196">
        <v>0</v>
      </c>
      <c r="S2662" s="196">
        <v>4.0160000000000001E-2</v>
      </c>
      <c r="T2662" s="196">
        <v>0</v>
      </c>
      <c r="U2662" s="196">
        <v>7.2300000000000003E-2</v>
      </c>
      <c r="V2662" s="196">
        <v>0</v>
      </c>
      <c r="W2662" s="196">
        <v>5.0209999999999998E-2</v>
      </c>
      <c r="X2662" s="196">
        <v>4.6920000000000003E-2</v>
      </c>
      <c r="Y2662" s="197">
        <v>0</v>
      </c>
      <c r="Z2662" s="196">
        <v>0</v>
      </c>
      <c r="AA2662" s="196">
        <v>2.33E-3</v>
      </c>
      <c r="AB2662" s="196">
        <v>9.1700000000000011E-3</v>
      </c>
      <c r="AC2662" s="196">
        <v>4.3099999999999996E-3</v>
      </c>
      <c r="AD2662" s="196">
        <v>6.3499999999999997E-3</v>
      </c>
      <c r="AE2662" s="196">
        <v>0</v>
      </c>
      <c r="AF2662" s="272">
        <f t="shared" si="167"/>
        <v>1</v>
      </c>
      <c r="AG2662" s="196">
        <f t="shared" ref="AG2662:AG2725" si="168">SUM(S2662:AE2662)</f>
        <v>0.23175000000000001</v>
      </c>
    </row>
    <row r="2663" spans="1:33" x14ac:dyDescent="0.25">
      <c r="A2663" s="1">
        <v>1988</v>
      </c>
      <c r="B2663" s="1" t="s">
        <v>19</v>
      </c>
      <c r="C2663" s="1" t="str">
        <f t="shared" si="165"/>
        <v>1988QC</v>
      </c>
      <c r="D2663" s="1" t="s">
        <v>57</v>
      </c>
      <c r="E2663" s="1" t="str">
        <f t="shared" si="166"/>
        <v>1988QCC&amp;D</v>
      </c>
      <c r="F2663" s="274">
        <v>0</v>
      </c>
      <c r="G2663" s="274">
        <v>1.0829999999999999E-2</v>
      </c>
      <c r="H2663" s="274">
        <v>0</v>
      </c>
      <c r="I2663" s="274">
        <v>0.31966</v>
      </c>
      <c r="J2663" s="274">
        <v>0</v>
      </c>
      <c r="K2663" s="274">
        <v>0</v>
      </c>
      <c r="L2663" s="274">
        <v>0</v>
      </c>
      <c r="M2663" s="274">
        <v>0</v>
      </c>
      <c r="N2663" s="274">
        <v>0</v>
      </c>
      <c r="O2663" s="274">
        <v>0</v>
      </c>
      <c r="P2663" s="274">
        <v>0</v>
      </c>
      <c r="Q2663" s="274">
        <v>0</v>
      </c>
      <c r="R2663" s="274">
        <v>0</v>
      </c>
      <c r="S2663" s="274">
        <v>0</v>
      </c>
      <c r="T2663" s="274">
        <v>0.29006999999999999</v>
      </c>
      <c r="U2663" s="274">
        <v>0</v>
      </c>
      <c r="V2663" s="274">
        <v>0</v>
      </c>
      <c r="W2663" s="274">
        <v>4.0879999999999972E-2</v>
      </c>
      <c r="X2663" s="274">
        <v>0</v>
      </c>
      <c r="Y2663" s="274">
        <v>0</v>
      </c>
      <c r="Z2663" s="274">
        <v>0</v>
      </c>
      <c r="AA2663" s="274">
        <v>0</v>
      </c>
      <c r="AB2663" s="274">
        <v>0.15045</v>
      </c>
      <c r="AC2663" s="274">
        <v>7.0800000000000002E-2</v>
      </c>
      <c r="AD2663" s="274">
        <v>0.11731000000000003</v>
      </c>
      <c r="AE2663" s="274">
        <v>0</v>
      </c>
      <c r="AF2663" s="272">
        <f t="shared" si="167"/>
        <v>1</v>
      </c>
      <c r="AG2663" s="196">
        <f t="shared" si="168"/>
        <v>0.66950999999999994</v>
      </c>
    </row>
    <row r="2664" spans="1:33" x14ac:dyDescent="0.25">
      <c r="A2664" s="1">
        <v>1988</v>
      </c>
      <c r="B2664" s="1" t="s">
        <v>19</v>
      </c>
      <c r="C2664" s="1" t="str">
        <f t="shared" si="165"/>
        <v>1988QC</v>
      </c>
      <c r="D2664" s="1" t="s">
        <v>56</v>
      </c>
      <c r="E2664" s="1" t="str">
        <f t="shared" si="166"/>
        <v>1988QCICI</v>
      </c>
      <c r="F2664" s="196">
        <v>0.13048999999999999</v>
      </c>
      <c r="G2664" s="196">
        <v>0.37932000000000005</v>
      </c>
      <c r="H2664" s="196">
        <v>0</v>
      </c>
      <c r="I2664" s="196">
        <v>3.9120000000000002E-2</v>
      </c>
      <c r="J2664" s="196">
        <v>0.12387000000000001</v>
      </c>
      <c r="K2664" s="196">
        <v>0</v>
      </c>
      <c r="L2664" s="196">
        <v>0</v>
      </c>
      <c r="M2664" s="196">
        <v>0</v>
      </c>
      <c r="N2664" s="196">
        <v>1.4670000000000001E-2</v>
      </c>
      <c r="O2664" s="196">
        <v>0</v>
      </c>
      <c r="P2664" s="196">
        <v>8.0779999999999852E-2</v>
      </c>
      <c r="Q2664" s="196">
        <v>0</v>
      </c>
      <c r="R2664" s="196">
        <v>0</v>
      </c>
      <c r="S2664" s="196">
        <v>4.0160000000000001E-2</v>
      </c>
      <c r="T2664" s="196">
        <v>0</v>
      </c>
      <c r="U2664" s="196">
        <v>7.2300000000000003E-2</v>
      </c>
      <c r="V2664" s="196">
        <v>0</v>
      </c>
      <c r="W2664" s="196">
        <v>5.0209999999999998E-2</v>
      </c>
      <c r="X2664" s="196">
        <v>4.6920000000000003E-2</v>
      </c>
      <c r="Y2664" s="197">
        <v>0</v>
      </c>
      <c r="Z2664" s="196">
        <v>0</v>
      </c>
      <c r="AA2664" s="196">
        <v>2.33E-3</v>
      </c>
      <c r="AB2664" s="196">
        <v>9.1700000000000011E-3</v>
      </c>
      <c r="AC2664" s="196">
        <v>4.3099999999999996E-3</v>
      </c>
      <c r="AD2664" s="196">
        <v>6.3499999999999997E-3</v>
      </c>
      <c r="AE2664" s="196">
        <v>0</v>
      </c>
      <c r="AF2664" s="272">
        <f t="shared" si="167"/>
        <v>1</v>
      </c>
      <c r="AG2664" s="196">
        <f t="shared" si="168"/>
        <v>0.23175000000000001</v>
      </c>
    </row>
    <row r="2665" spans="1:33" x14ac:dyDescent="0.25">
      <c r="A2665" s="1">
        <v>1988</v>
      </c>
      <c r="B2665" s="1" t="s">
        <v>19</v>
      </c>
      <c r="C2665" s="1" t="str">
        <f t="shared" si="165"/>
        <v>1988QC</v>
      </c>
      <c r="D2665" s="1" t="s">
        <v>58</v>
      </c>
      <c r="E2665" s="1" t="str">
        <f t="shared" si="166"/>
        <v>1988QCResidential</v>
      </c>
      <c r="F2665" s="196">
        <v>0.13048999999999999</v>
      </c>
      <c r="G2665" s="196">
        <v>0.37932000000000005</v>
      </c>
      <c r="H2665" s="196">
        <v>0</v>
      </c>
      <c r="I2665" s="196">
        <v>3.9120000000000002E-2</v>
      </c>
      <c r="J2665" s="196">
        <v>0.12387000000000001</v>
      </c>
      <c r="K2665" s="196">
        <v>0</v>
      </c>
      <c r="L2665" s="196">
        <v>0</v>
      </c>
      <c r="M2665" s="196">
        <v>0</v>
      </c>
      <c r="N2665" s="196">
        <v>1.4670000000000001E-2</v>
      </c>
      <c r="O2665" s="196">
        <v>0</v>
      </c>
      <c r="P2665" s="196">
        <v>8.0779999999999852E-2</v>
      </c>
      <c r="Q2665" s="196">
        <v>0</v>
      </c>
      <c r="R2665" s="196">
        <v>0</v>
      </c>
      <c r="S2665" s="196">
        <v>4.0160000000000001E-2</v>
      </c>
      <c r="T2665" s="196">
        <v>0</v>
      </c>
      <c r="U2665" s="196">
        <v>7.2300000000000003E-2</v>
      </c>
      <c r="V2665" s="196">
        <v>0</v>
      </c>
      <c r="W2665" s="196">
        <v>5.0209999999999998E-2</v>
      </c>
      <c r="X2665" s="196">
        <v>4.6920000000000003E-2</v>
      </c>
      <c r="Y2665" s="197">
        <v>0</v>
      </c>
      <c r="Z2665" s="196">
        <v>0</v>
      </c>
      <c r="AA2665" s="196">
        <v>2.33E-3</v>
      </c>
      <c r="AB2665" s="196">
        <v>9.1700000000000011E-3</v>
      </c>
      <c r="AC2665" s="196">
        <v>4.3099999999999996E-3</v>
      </c>
      <c r="AD2665" s="196">
        <v>6.3499999999999997E-3</v>
      </c>
      <c r="AE2665" s="196">
        <v>0</v>
      </c>
      <c r="AF2665" s="272">
        <f t="shared" si="167"/>
        <v>1</v>
      </c>
      <c r="AG2665" s="196">
        <f t="shared" si="168"/>
        <v>0.23175000000000001</v>
      </c>
    </row>
    <row r="2666" spans="1:33" x14ac:dyDescent="0.25">
      <c r="A2666" s="1">
        <v>1989</v>
      </c>
      <c r="B2666" s="1" t="s">
        <v>19</v>
      </c>
      <c r="C2666" s="1" t="str">
        <f t="shared" si="165"/>
        <v>1989QC</v>
      </c>
      <c r="D2666" s="1" t="s">
        <v>57</v>
      </c>
      <c r="E2666" s="1" t="str">
        <f t="shared" si="166"/>
        <v>1989QCC&amp;D</v>
      </c>
      <c r="F2666" s="274">
        <v>0</v>
      </c>
      <c r="G2666" s="274">
        <v>1.0829999999999999E-2</v>
      </c>
      <c r="H2666" s="274">
        <v>0</v>
      </c>
      <c r="I2666" s="274">
        <v>0.31966</v>
      </c>
      <c r="J2666" s="274">
        <v>0</v>
      </c>
      <c r="K2666" s="274">
        <v>0</v>
      </c>
      <c r="L2666" s="274">
        <v>0</v>
      </c>
      <c r="M2666" s="274">
        <v>0</v>
      </c>
      <c r="N2666" s="274">
        <v>0</v>
      </c>
      <c r="O2666" s="274">
        <v>0</v>
      </c>
      <c r="P2666" s="274">
        <v>0</v>
      </c>
      <c r="Q2666" s="274">
        <v>0</v>
      </c>
      <c r="R2666" s="274">
        <v>0</v>
      </c>
      <c r="S2666" s="274">
        <v>0</v>
      </c>
      <c r="T2666" s="274">
        <v>0.29006999999999999</v>
      </c>
      <c r="U2666" s="274">
        <v>0</v>
      </c>
      <c r="V2666" s="274">
        <v>0</v>
      </c>
      <c r="W2666" s="274">
        <v>4.0879999999999972E-2</v>
      </c>
      <c r="X2666" s="274">
        <v>0</v>
      </c>
      <c r="Y2666" s="274">
        <v>0</v>
      </c>
      <c r="Z2666" s="274">
        <v>0</v>
      </c>
      <c r="AA2666" s="274">
        <v>0</v>
      </c>
      <c r="AB2666" s="274">
        <v>0.15045</v>
      </c>
      <c r="AC2666" s="274">
        <v>7.0800000000000002E-2</v>
      </c>
      <c r="AD2666" s="274">
        <v>0.11731000000000003</v>
      </c>
      <c r="AE2666" s="274">
        <v>0</v>
      </c>
      <c r="AF2666" s="272">
        <f t="shared" si="167"/>
        <v>1</v>
      </c>
      <c r="AG2666" s="196">
        <f t="shared" si="168"/>
        <v>0.66950999999999994</v>
      </c>
    </row>
    <row r="2667" spans="1:33" x14ac:dyDescent="0.25">
      <c r="A2667" s="1">
        <v>1989</v>
      </c>
      <c r="B2667" s="1" t="s">
        <v>19</v>
      </c>
      <c r="C2667" s="1" t="str">
        <f t="shared" si="165"/>
        <v>1989QC</v>
      </c>
      <c r="D2667" s="1" t="s">
        <v>56</v>
      </c>
      <c r="E2667" s="1" t="str">
        <f t="shared" si="166"/>
        <v>1989QCICI</v>
      </c>
      <c r="F2667" s="196">
        <v>0.13048999999999999</v>
      </c>
      <c r="G2667" s="196">
        <v>0.37932000000000005</v>
      </c>
      <c r="H2667" s="196">
        <v>0</v>
      </c>
      <c r="I2667" s="196">
        <v>3.9120000000000002E-2</v>
      </c>
      <c r="J2667" s="196">
        <v>0.12387000000000001</v>
      </c>
      <c r="K2667" s="196">
        <v>0</v>
      </c>
      <c r="L2667" s="196">
        <v>0</v>
      </c>
      <c r="M2667" s="196">
        <v>0</v>
      </c>
      <c r="N2667" s="196">
        <v>1.4670000000000001E-2</v>
      </c>
      <c r="O2667" s="196">
        <v>0</v>
      </c>
      <c r="P2667" s="196">
        <v>8.0779999999999852E-2</v>
      </c>
      <c r="Q2667" s="196">
        <v>0</v>
      </c>
      <c r="R2667" s="196">
        <v>0</v>
      </c>
      <c r="S2667" s="196">
        <v>4.0160000000000001E-2</v>
      </c>
      <c r="T2667" s="196">
        <v>0</v>
      </c>
      <c r="U2667" s="196">
        <v>7.2300000000000003E-2</v>
      </c>
      <c r="V2667" s="196">
        <v>0</v>
      </c>
      <c r="W2667" s="196">
        <v>5.0209999999999998E-2</v>
      </c>
      <c r="X2667" s="196">
        <v>4.6920000000000003E-2</v>
      </c>
      <c r="Y2667" s="196">
        <v>0</v>
      </c>
      <c r="Z2667" s="196">
        <v>0</v>
      </c>
      <c r="AA2667" s="196">
        <v>2.33E-3</v>
      </c>
      <c r="AB2667" s="196">
        <v>9.1700000000000011E-3</v>
      </c>
      <c r="AC2667" s="196">
        <v>4.3099999999999996E-3</v>
      </c>
      <c r="AD2667" s="196">
        <v>6.3499999999999997E-3</v>
      </c>
      <c r="AE2667" s="196">
        <v>0</v>
      </c>
      <c r="AF2667" s="272">
        <f t="shared" si="167"/>
        <v>1</v>
      </c>
      <c r="AG2667" s="196">
        <f t="shared" si="168"/>
        <v>0.23175000000000001</v>
      </c>
    </row>
    <row r="2668" spans="1:33" x14ac:dyDescent="0.25">
      <c r="A2668" s="1">
        <v>1989</v>
      </c>
      <c r="B2668" s="1" t="s">
        <v>19</v>
      </c>
      <c r="C2668" s="1" t="str">
        <f t="shared" si="165"/>
        <v>1989QC</v>
      </c>
      <c r="D2668" s="1" t="s">
        <v>58</v>
      </c>
      <c r="E2668" s="1" t="str">
        <f t="shared" si="166"/>
        <v>1989QCResidential</v>
      </c>
      <c r="F2668" s="196">
        <v>0.13048999999999999</v>
      </c>
      <c r="G2668" s="196">
        <v>0.37932000000000005</v>
      </c>
      <c r="H2668" s="196">
        <v>0</v>
      </c>
      <c r="I2668" s="196">
        <v>3.9120000000000002E-2</v>
      </c>
      <c r="J2668" s="196">
        <v>0.12387000000000001</v>
      </c>
      <c r="K2668" s="196">
        <v>0</v>
      </c>
      <c r="L2668" s="196">
        <v>0</v>
      </c>
      <c r="M2668" s="196">
        <v>0</v>
      </c>
      <c r="N2668" s="196">
        <v>1.4670000000000001E-2</v>
      </c>
      <c r="O2668" s="196">
        <v>0</v>
      </c>
      <c r="P2668" s="196">
        <v>8.0779999999999852E-2</v>
      </c>
      <c r="Q2668" s="196">
        <v>0</v>
      </c>
      <c r="R2668" s="196">
        <v>0</v>
      </c>
      <c r="S2668" s="196">
        <v>4.0160000000000001E-2</v>
      </c>
      <c r="T2668" s="196">
        <v>0</v>
      </c>
      <c r="U2668" s="196">
        <v>7.2300000000000003E-2</v>
      </c>
      <c r="V2668" s="196">
        <v>0</v>
      </c>
      <c r="W2668" s="196">
        <v>5.0209999999999998E-2</v>
      </c>
      <c r="X2668" s="196">
        <v>4.6920000000000003E-2</v>
      </c>
      <c r="Y2668" s="197">
        <v>0</v>
      </c>
      <c r="Z2668" s="196">
        <v>0</v>
      </c>
      <c r="AA2668" s="196">
        <v>2.33E-3</v>
      </c>
      <c r="AB2668" s="196">
        <v>9.1700000000000011E-3</v>
      </c>
      <c r="AC2668" s="196">
        <v>4.3099999999999996E-3</v>
      </c>
      <c r="AD2668" s="196">
        <v>6.3499999999999997E-3</v>
      </c>
      <c r="AE2668" s="196">
        <v>0</v>
      </c>
      <c r="AF2668" s="272">
        <f t="shared" si="167"/>
        <v>1</v>
      </c>
      <c r="AG2668" s="196">
        <f t="shared" si="168"/>
        <v>0.23175000000000001</v>
      </c>
    </row>
    <row r="2669" spans="1:33" x14ac:dyDescent="0.25">
      <c r="A2669" s="1">
        <v>1990</v>
      </c>
      <c r="B2669" s="1" t="s">
        <v>19</v>
      </c>
      <c r="C2669" s="1" t="str">
        <f t="shared" si="165"/>
        <v>1990QC</v>
      </c>
      <c r="D2669" s="1" t="s">
        <v>57</v>
      </c>
      <c r="E2669" s="1" t="str">
        <f t="shared" si="166"/>
        <v>1990QCC&amp;D</v>
      </c>
      <c r="F2669" s="274">
        <v>0</v>
      </c>
      <c r="G2669" s="274">
        <v>1.0829999999999999E-2</v>
      </c>
      <c r="H2669" s="274">
        <v>0</v>
      </c>
      <c r="I2669" s="274">
        <v>0.31966</v>
      </c>
      <c r="J2669" s="274">
        <v>0</v>
      </c>
      <c r="K2669" s="274">
        <v>0</v>
      </c>
      <c r="L2669" s="274">
        <v>0</v>
      </c>
      <c r="M2669" s="274">
        <v>0</v>
      </c>
      <c r="N2669" s="274">
        <v>0</v>
      </c>
      <c r="O2669" s="274">
        <v>0</v>
      </c>
      <c r="P2669" s="274">
        <v>0</v>
      </c>
      <c r="Q2669" s="274">
        <v>0</v>
      </c>
      <c r="R2669" s="274">
        <v>0</v>
      </c>
      <c r="S2669" s="274">
        <v>0</v>
      </c>
      <c r="T2669" s="274">
        <v>0.29006999999999999</v>
      </c>
      <c r="U2669" s="274">
        <v>0</v>
      </c>
      <c r="V2669" s="274">
        <v>0</v>
      </c>
      <c r="W2669" s="274">
        <v>4.0879999999999972E-2</v>
      </c>
      <c r="X2669" s="274">
        <v>0</v>
      </c>
      <c r="Y2669" s="274">
        <v>0</v>
      </c>
      <c r="Z2669" s="274">
        <v>0</v>
      </c>
      <c r="AA2669" s="274">
        <v>0</v>
      </c>
      <c r="AB2669" s="274">
        <v>0.15045</v>
      </c>
      <c r="AC2669" s="274">
        <v>7.0800000000000002E-2</v>
      </c>
      <c r="AD2669" s="274">
        <v>0.11731000000000003</v>
      </c>
      <c r="AE2669" s="274">
        <v>0</v>
      </c>
      <c r="AF2669" s="272">
        <f t="shared" si="167"/>
        <v>1</v>
      </c>
      <c r="AG2669" s="196">
        <f t="shared" si="168"/>
        <v>0.66950999999999994</v>
      </c>
    </row>
    <row r="2670" spans="1:33" x14ac:dyDescent="0.25">
      <c r="A2670" s="1">
        <v>1990</v>
      </c>
      <c r="B2670" s="1" t="s">
        <v>19</v>
      </c>
      <c r="C2670" s="1" t="str">
        <f t="shared" si="165"/>
        <v>1990QC</v>
      </c>
      <c r="D2670" s="1" t="s">
        <v>56</v>
      </c>
      <c r="E2670" s="1" t="str">
        <f t="shared" si="166"/>
        <v>1990QCICI</v>
      </c>
      <c r="F2670" s="196">
        <v>9.1590000000000005E-2</v>
      </c>
      <c r="G2670" s="196">
        <v>0.47141</v>
      </c>
      <c r="H2670" s="196">
        <v>0</v>
      </c>
      <c r="I2670" s="196">
        <v>6.8199999999999997E-2</v>
      </c>
      <c r="J2670" s="196">
        <v>8.695E-2</v>
      </c>
      <c r="K2670" s="196">
        <v>0</v>
      </c>
      <c r="L2670" s="196">
        <v>0</v>
      </c>
      <c r="M2670" s="196">
        <v>0</v>
      </c>
      <c r="N2670" s="196">
        <v>2.1059999999999999E-2</v>
      </c>
      <c r="O2670" s="196">
        <v>0</v>
      </c>
      <c r="P2670" s="196">
        <v>0</v>
      </c>
      <c r="Q2670" s="196">
        <v>0</v>
      </c>
      <c r="R2670" s="196">
        <v>2.5080000000000002E-2</v>
      </c>
      <c r="S2670" s="196">
        <v>3.3099999999999997E-2</v>
      </c>
      <c r="T2670" s="196">
        <v>0</v>
      </c>
      <c r="U2670" s="196">
        <v>0.11334</v>
      </c>
      <c r="V2670" s="196">
        <v>0</v>
      </c>
      <c r="W2670" s="196">
        <v>5.7170000000000075E-2</v>
      </c>
      <c r="X2670" s="196">
        <v>3.2099999999999997E-2</v>
      </c>
      <c r="Y2670" s="196">
        <v>0</v>
      </c>
      <c r="Z2670" s="196">
        <v>0</v>
      </c>
      <c r="AA2670" s="196">
        <v>0</v>
      </c>
      <c r="AB2670" s="196">
        <v>0</v>
      </c>
      <c r="AC2670" s="196">
        <v>0</v>
      </c>
      <c r="AD2670" s="196">
        <v>0</v>
      </c>
      <c r="AE2670" s="196">
        <v>0</v>
      </c>
      <c r="AF2670" s="272">
        <f t="shared" si="167"/>
        <v>1</v>
      </c>
      <c r="AG2670" s="196">
        <f t="shared" si="168"/>
        <v>0.23571000000000006</v>
      </c>
    </row>
    <row r="2671" spans="1:33" x14ac:dyDescent="0.25">
      <c r="A2671" s="1">
        <v>1990</v>
      </c>
      <c r="B2671" s="1" t="s">
        <v>19</v>
      </c>
      <c r="C2671" s="1" t="str">
        <f t="shared" si="165"/>
        <v>1990QC</v>
      </c>
      <c r="D2671" s="1" t="s">
        <v>58</v>
      </c>
      <c r="E2671" s="1" t="str">
        <f t="shared" si="166"/>
        <v>1990QCResidential</v>
      </c>
      <c r="F2671" s="196">
        <v>0.21969999999999998</v>
      </c>
      <c r="G2671" s="196">
        <v>0.25625999999999999</v>
      </c>
      <c r="H2671" s="196">
        <v>0</v>
      </c>
      <c r="I2671" s="196">
        <v>0</v>
      </c>
      <c r="J2671" s="196">
        <v>0.20857000000000001</v>
      </c>
      <c r="K2671" s="196">
        <v>0</v>
      </c>
      <c r="L2671" s="196">
        <v>0</v>
      </c>
      <c r="M2671" s="196">
        <v>0</v>
      </c>
      <c r="N2671" s="196">
        <v>2.0990000000000002E-2</v>
      </c>
      <c r="O2671" s="196">
        <v>0</v>
      </c>
      <c r="P2671" s="196">
        <v>0</v>
      </c>
      <c r="Q2671" s="196">
        <v>0.11337</v>
      </c>
      <c r="R2671" s="196">
        <v>0</v>
      </c>
      <c r="S2671" s="196">
        <v>0</v>
      </c>
      <c r="T2671" s="196">
        <v>0</v>
      </c>
      <c r="U2671" s="196">
        <v>7.6630000000000004E-2</v>
      </c>
      <c r="V2671" s="196">
        <v>0</v>
      </c>
      <c r="W2671" s="196">
        <v>3.4150000000000125E-2</v>
      </c>
      <c r="X2671" s="196">
        <v>7.0330000000000004E-2</v>
      </c>
      <c r="Y2671" s="196">
        <v>0</v>
      </c>
      <c r="Z2671" s="196">
        <v>0</v>
      </c>
      <c r="AA2671" s="196">
        <v>0</v>
      </c>
      <c r="AB2671" s="196">
        <v>0</v>
      </c>
      <c r="AC2671" s="196">
        <v>0</v>
      </c>
      <c r="AD2671" s="196">
        <v>0</v>
      </c>
      <c r="AE2671" s="196">
        <v>0</v>
      </c>
      <c r="AF2671" s="272">
        <f t="shared" si="167"/>
        <v>1</v>
      </c>
      <c r="AG2671" s="196">
        <f t="shared" si="168"/>
        <v>0.18111000000000013</v>
      </c>
    </row>
    <row r="2672" spans="1:33" x14ac:dyDescent="0.25">
      <c r="A2672" s="1">
        <v>1991</v>
      </c>
      <c r="B2672" s="1" t="s">
        <v>19</v>
      </c>
      <c r="C2672" s="1" t="str">
        <f t="shared" si="165"/>
        <v>1991QC</v>
      </c>
      <c r="D2672" s="1" t="s">
        <v>57</v>
      </c>
      <c r="E2672" s="1" t="str">
        <f t="shared" si="166"/>
        <v>1991QCC&amp;D</v>
      </c>
      <c r="F2672" s="196">
        <v>0</v>
      </c>
      <c r="G2672" s="196">
        <v>1.115E-2</v>
      </c>
      <c r="H2672" s="196">
        <v>0</v>
      </c>
      <c r="I2672" s="196">
        <v>0.29786999999999997</v>
      </c>
      <c r="J2672" s="196">
        <v>0</v>
      </c>
      <c r="K2672" s="196">
        <v>0</v>
      </c>
      <c r="L2672" s="196">
        <v>0</v>
      </c>
      <c r="M2672" s="196">
        <v>0</v>
      </c>
      <c r="N2672" s="196">
        <v>0</v>
      </c>
      <c r="O2672" s="196">
        <v>0</v>
      </c>
      <c r="P2672" s="196">
        <v>0</v>
      </c>
      <c r="Q2672" s="196">
        <v>0</v>
      </c>
      <c r="R2672" s="196">
        <v>0</v>
      </c>
      <c r="S2672" s="196">
        <v>0</v>
      </c>
      <c r="T2672" s="196">
        <v>0.28050000000000003</v>
      </c>
      <c r="U2672" s="196">
        <v>0</v>
      </c>
      <c r="V2672" s="196">
        <v>0</v>
      </c>
      <c r="W2672" s="196">
        <v>3.5449999999999982E-2</v>
      </c>
      <c r="X2672" s="196">
        <v>0</v>
      </c>
      <c r="Y2672" s="197">
        <v>0</v>
      </c>
      <c r="Z2672" s="196">
        <v>0</v>
      </c>
      <c r="AA2672" s="196">
        <v>3.9390000000000001E-2</v>
      </c>
      <c r="AB2672" s="196">
        <v>0.15515999999999999</v>
      </c>
      <c r="AC2672" s="196">
        <v>7.3020000000000002E-2</v>
      </c>
      <c r="AD2672" s="196">
        <v>0.10746</v>
      </c>
      <c r="AE2672" s="196">
        <v>0</v>
      </c>
      <c r="AF2672" s="272">
        <f t="shared" si="167"/>
        <v>1</v>
      </c>
      <c r="AG2672" s="196">
        <f t="shared" si="168"/>
        <v>0.69097999999999993</v>
      </c>
    </row>
    <row r="2673" spans="1:33" x14ac:dyDescent="0.25">
      <c r="A2673" s="1">
        <v>1991</v>
      </c>
      <c r="B2673" s="1" t="s">
        <v>19</v>
      </c>
      <c r="C2673" s="1" t="str">
        <f t="shared" si="165"/>
        <v>1991QC</v>
      </c>
      <c r="D2673" s="1" t="s">
        <v>56</v>
      </c>
      <c r="E2673" s="1" t="str">
        <f t="shared" si="166"/>
        <v>1991QCICI</v>
      </c>
      <c r="F2673" s="196">
        <v>9.1590000000000005E-2</v>
      </c>
      <c r="G2673" s="196">
        <v>0.47141</v>
      </c>
      <c r="H2673" s="196">
        <v>0</v>
      </c>
      <c r="I2673" s="196">
        <v>6.8199999999999997E-2</v>
      </c>
      <c r="J2673" s="196">
        <v>8.695E-2</v>
      </c>
      <c r="K2673" s="196">
        <v>0</v>
      </c>
      <c r="L2673" s="196">
        <v>0</v>
      </c>
      <c r="M2673" s="196">
        <v>0</v>
      </c>
      <c r="N2673" s="196">
        <v>2.1059999999999999E-2</v>
      </c>
      <c r="O2673" s="196">
        <v>0</v>
      </c>
      <c r="P2673" s="196">
        <v>0</v>
      </c>
      <c r="Q2673" s="196">
        <v>0</v>
      </c>
      <c r="R2673" s="196">
        <v>2.5080000000000002E-2</v>
      </c>
      <c r="S2673" s="196">
        <v>3.3099999999999997E-2</v>
      </c>
      <c r="T2673" s="196">
        <v>0</v>
      </c>
      <c r="U2673" s="196">
        <v>0.11334</v>
      </c>
      <c r="V2673" s="196">
        <v>0</v>
      </c>
      <c r="W2673" s="196">
        <v>5.7170000000000075E-2</v>
      </c>
      <c r="X2673" s="196">
        <v>3.2099999999999997E-2</v>
      </c>
      <c r="Y2673" s="196">
        <v>0</v>
      </c>
      <c r="Z2673" s="196">
        <v>0</v>
      </c>
      <c r="AA2673" s="196">
        <v>0</v>
      </c>
      <c r="AB2673" s="196">
        <v>0</v>
      </c>
      <c r="AC2673" s="196">
        <v>0</v>
      </c>
      <c r="AD2673" s="196">
        <v>0</v>
      </c>
      <c r="AE2673" s="196">
        <v>0</v>
      </c>
      <c r="AF2673" s="272">
        <f t="shared" si="167"/>
        <v>1</v>
      </c>
      <c r="AG2673" s="196">
        <f t="shared" si="168"/>
        <v>0.23571000000000006</v>
      </c>
    </row>
    <row r="2674" spans="1:33" x14ac:dyDescent="0.25">
      <c r="A2674" s="1">
        <v>1991</v>
      </c>
      <c r="B2674" s="1" t="s">
        <v>19</v>
      </c>
      <c r="C2674" s="1" t="str">
        <f t="shared" si="165"/>
        <v>1991QC</v>
      </c>
      <c r="D2674" s="1" t="s">
        <v>58</v>
      </c>
      <c r="E2674" s="1" t="str">
        <f t="shared" si="166"/>
        <v>1991QCResidential</v>
      </c>
      <c r="F2674" s="196">
        <v>0.21969999999999998</v>
      </c>
      <c r="G2674" s="196">
        <v>0.25625999999999999</v>
      </c>
      <c r="H2674" s="196">
        <v>0</v>
      </c>
      <c r="I2674" s="196">
        <v>0</v>
      </c>
      <c r="J2674" s="196">
        <v>0.20857000000000001</v>
      </c>
      <c r="K2674" s="196">
        <v>0</v>
      </c>
      <c r="L2674" s="196">
        <v>0</v>
      </c>
      <c r="M2674" s="196">
        <v>0</v>
      </c>
      <c r="N2674" s="196">
        <v>2.0990000000000002E-2</v>
      </c>
      <c r="O2674" s="196">
        <v>0</v>
      </c>
      <c r="P2674" s="196">
        <v>0</v>
      </c>
      <c r="Q2674" s="196">
        <v>0.11337</v>
      </c>
      <c r="R2674" s="196">
        <v>0</v>
      </c>
      <c r="S2674" s="196">
        <v>0</v>
      </c>
      <c r="T2674" s="196">
        <v>0</v>
      </c>
      <c r="U2674" s="196">
        <v>7.6630000000000004E-2</v>
      </c>
      <c r="V2674" s="196">
        <v>0</v>
      </c>
      <c r="W2674" s="196">
        <v>3.4150000000000125E-2</v>
      </c>
      <c r="X2674" s="196">
        <v>7.0330000000000004E-2</v>
      </c>
      <c r="Y2674" s="196">
        <v>0</v>
      </c>
      <c r="Z2674" s="196">
        <v>0</v>
      </c>
      <c r="AA2674" s="196">
        <v>0</v>
      </c>
      <c r="AB2674" s="196">
        <v>0</v>
      </c>
      <c r="AC2674" s="196">
        <v>0</v>
      </c>
      <c r="AD2674" s="196">
        <v>0</v>
      </c>
      <c r="AE2674" s="196">
        <v>0</v>
      </c>
      <c r="AF2674" s="272">
        <f t="shared" si="167"/>
        <v>1</v>
      </c>
      <c r="AG2674" s="196">
        <f t="shared" si="168"/>
        <v>0.18111000000000013</v>
      </c>
    </row>
    <row r="2675" spans="1:33" x14ac:dyDescent="0.25">
      <c r="A2675" s="1">
        <v>1992</v>
      </c>
      <c r="B2675" s="1" t="s">
        <v>19</v>
      </c>
      <c r="C2675" s="1" t="str">
        <f t="shared" si="165"/>
        <v>1992QC</v>
      </c>
      <c r="D2675" s="1" t="s">
        <v>57</v>
      </c>
      <c r="E2675" s="1" t="str">
        <f t="shared" si="166"/>
        <v>1992QCC&amp;D</v>
      </c>
      <c r="F2675" s="196">
        <v>0</v>
      </c>
      <c r="G2675" s="196">
        <v>1.115E-2</v>
      </c>
      <c r="H2675" s="196">
        <v>0</v>
      </c>
      <c r="I2675" s="196">
        <v>0.29786999999999997</v>
      </c>
      <c r="J2675" s="196">
        <v>0</v>
      </c>
      <c r="K2675" s="196">
        <v>0</v>
      </c>
      <c r="L2675" s="196">
        <v>0</v>
      </c>
      <c r="M2675" s="196">
        <v>0</v>
      </c>
      <c r="N2675" s="196">
        <v>0</v>
      </c>
      <c r="O2675" s="196">
        <v>0</v>
      </c>
      <c r="P2675" s="196">
        <v>0</v>
      </c>
      <c r="Q2675" s="196">
        <v>0</v>
      </c>
      <c r="R2675" s="196">
        <v>0</v>
      </c>
      <c r="S2675" s="196">
        <v>0</v>
      </c>
      <c r="T2675" s="196">
        <v>0.28050000000000003</v>
      </c>
      <c r="U2675" s="196">
        <v>0</v>
      </c>
      <c r="V2675" s="196">
        <v>0</v>
      </c>
      <c r="W2675" s="196">
        <v>3.5449999999999982E-2</v>
      </c>
      <c r="X2675" s="196">
        <v>0</v>
      </c>
      <c r="Y2675" s="196">
        <v>0</v>
      </c>
      <c r="Z2675" s="196">
        <v>0</v>
      </c>
      <c r="AA2675" s="196">
        <v>3.9390000000000001E-2</v>
      </c>
      <c r="AB2675" s="196">
        <v>0.15515999999999999</v>
      </c>
      <c r="AC2675" s="196">
        <v>7.3020000000000002E-2</v>
      </c>
      <c r="AD2675" s="196">
        <v>0.10746</v>
      </c>
      <c r="AE2675" s="196">
        <v>0</v>
      </c>
      <c r="AF2675" s="272">
        <f t="shared" si="167"/>
        <v>1</v>
      </c>
      <c r="AG2675" s="196">
        <f t="shared" si="168"/>
        <v>0.69097999999999993</v>
      </c>
    </row>
    <row r="2676" spans="1:33" x14ac:dyDescent="0.25">
      <c r="A2676" s="1">
        <v>1992</v>
      </c>
      <c r="B2676" s="1" t="s">
        <v>19</v>
      </c>
      <c r="C2676" s="1" t="str">
        <f t="shared" si="165"/>
        <v>1992QC</v>
      </c>
      <c r="D2676" s="1" t="s">
        <v>56</v>
      </c>
      <c r="E2676" s="1" t="str">
        <f t="shared" si="166"/>
        <v>1992QCICI</v>
      </c>
      <c r="F2676" s="196">
        <v>9.1590000000000005E-2</v>
      </c>
      <c r="G2676" s="196">
        <v>0.47141</v>
      </c>
      <c r="H2676" s="196">
        <v>0</v>
      </c>
      <c r="I2676" s="196">
        <v>6.8199999999999997E-2</v>
      </c>
      <c r="J2676" s="196">
        <v>8.695E-2</v>
      </c>
      <c r="K2676" s="196">
        <v>0</v>
      </c>
      <c r="L2676" s="196">
        <v>0</v>
      </c>
      <c r="M2676" s="196">
        <v>0</v>
      </c>
      <c r="N2676" s="196">
        <v>2.1059999999999999E-2</v>
      </c>
      <c r="O2676" s="196">
        <v>0</v>
      </c>
      <c r="P2676" s="196">
        <v>0</v>
      </c>
      <c r="Q2676" s="196">
        <v>0</v>
      </c>
      <c r="R2676" s="196">
        <v>2.5080000000000002E-2</v>
      </c>
      <c r="S2676" s="196">
        <v>3.3099999999999997E-2</v>
      </c>
      <c r="T2676" s="196">
        <v>0</v>
      </c>
      <c r="U2676" s="196">
        <v>0.11334</v>
      </c>
      <c r="V2676" s="196">
        <v>0</v>
      </c>
      <c r="W2676" s="196">
        <v>5.7170000000000075E-2</v>
      </c>
      <c r="X2676" s="196">
        <v>3.2099999999999997E-2</v>
      </c>
      <c r="Y2676" s="196">
        <v>0</v>
      </c>
      <c r="Z2676" s="196">
        <v>0</v>
      </c>
      <c r="AA2676" s="196">
        <v>0</v>
      </c>
      <c r="AB2676" s="196">
        <v>0</v>
      </c>
      <c r="AC2676" s="196">
        <v>0</v>
      </c>
      <c r="AD2676" s="196">
        <v>0</v>
      </c>
      <c r="AE2676" s="196">
        <v>0</v>
      </c>
      <c r="AF2676" s="272">
        <f t="shared" si="167"/>
        <v>1</v>
      </c>
      <c r="AG2676" s="196">
        <f t="shared" si="168"/>
        <v>0.23571000000000006</v>
      </c>
    </row>
    <row r="2677" spans="1:33" x14ac:dyDescent="0.25">
      <c r="A2677" s="1">
        <v>1992</v>
      </c>
      <c r="B2677" s="1" t="s">
        <v>19</v>
      </c>
      <c r="C2677" s="1" t="str">
        <f t="shared" si="165"/>
        <v>1992QC</v>
      </c>
      <c r="D2677" s="1" t="s">
        <v>58</v>
      </c>
      <c r="E2677" s="1" t="str">
        <f t="shared" si="166"/>
        <v>1992QCResidential</v>
      </c>
      <c r="F2677" s="196">
        <v>0.21969999999999998</v>
      </c>
      <c r="G2677" s="196">
        <v>0.25625999999999999</v>
      </c>
      <c r="H2677" s="196">
        <v>0</v>
      </c>
      <c r="I2677" s="196">
        <v>0</v>
      </c>
      <c r="J2677" s="196">
        <v>0.20857000000000001</v>
      </c>
      <c r="K2677" s="196">
        <v>0</v>
      </c>
      <c r="L2677" s="196">
        <v>0</v>
      </c>
      <c r="M2677" s="196">
        <v>0</v>
      </c>
      <c r="N2677" s="196">
        <v>2.0990000000000002E-2</v>
      </c>
      <c r="O2677" s="196">
        <v>0</v>
      </c>
      <c r="P2677" s="196">
        <v>0</v>
      </c>
      <c r="Q2677" s="196">
        <v>0.11337</v>
      </c>
      <c r="R2677" s="196">
        <v>0</v>
      </c>
      <c r="S2677" s="196">
        <v>0</v>
      </c>
      <c r="T2677" s="196">
        <v>0</v>
      </c>
      <c r="U2677" s="196">
        <v>7.6630000000000004E-2</v>
      </c>
      <c r="V2677" s="196">
        <v>0</v>
      </c>
      <c r="W2677" s="196">
        <v>3.4150000000000125E-2</v>
      </c>
      <c r="X2677" s="196">
        <v>7.0330000000000004E-2</v>
      </c>
      <c r="Y2677" s="196">
        <v>0</v>
      </c>
      <c r="Z2677" s="196">
        <v>0</v>
      </c>
      <c r="AA2677" s="196">
        <v>0</v>
      </c>
      <c r="AB2677" s="196">
        <v>0</v>
      </c>
      <c r="AC2677" s="196">
        <v>0</v>
      </c>
      <c r="AD2677" s="196">
        <v>0</v>
      </c>
      <c r="AE2677" s="196">
        <v>0</v>
      </c>
      <c r="AF2677" s="272">
        <f t="shared" si="167"/>
        <v>1</v>
      </c>
      <c r="AG2677" s="196">
        <f t="shared" si="168"/>
        <v>0.18111000000000013</v>
      </c>
    </row>
    <row r="2678" spans="1:33" x14ac:dyDescent="0.25">
      <c r="A2678" s="1">
        <v>1993</v>
      </c>
      <c r="B2678" s="1" t="s">
        <v>19</v>
      </c>
      <c r="C2678" s="1" t="str">
        <f t="shared" si="165"/>
        <v>1993QC</v>
      </c>
      <c r="D2678" s="1" t="s">
        <v>57</v>
      </c>
      <c r="E2678" s="1" t="str">
        <f t="shared" si="166"/>
        <v>1993QCC&amp;D</v>
      </c>
      <c r="F2678" s="196">
        <v>0</v>
      </c>
      <c r="G2678" s="196">
        <v>1.115E-2</v>
      </c>
      <c r="H2678" s="196">
        <v>0</v>
      </c>
      <c r="I2678" s="196">
        <v>0.29786999999999997</v>
      </c>
      <c r="J2678" s="196">
        <v>0</v>
      </c>
      <c r="K2678" s="196">
        <v>0</v>
      </c>
      <c r="L2678" s="196">
        <v>0</v>
      </c>
      <c r="M2678" s="196">
        <v>0</v>
      </c>
      <c r="N2678" s="196">
        <v>0</v>
      </c>
      <c r="O2678" s="196">
        <v>0</v>
      </c>
      <c r="P2678" s="196">
        <v>0</v>
      </c>
      <c r="Q2678" s="196">
        <v>0</v>
      </c>
      <c r="R2678" s="196">
        <v>0</v>
      </c>
      <c r="S2678" s="196">
        <v>0</v>
      </c>
      <c r="T2678" s="196">
        <v>0.28050000000000003</v>
      </c>
      <c r="U2678" s="196">
        <v>0</v>
      </c>
      <c r="V2678" s="196">
        <v>0</v>
      </c>
      <c r="W2678" s="196">
        <v>3.5449999999999982E-2</v>
      </c>
      <c r="X2678" s="196">
        <v>0</v>
      </c>
      <c r="Y2678" s="196">
        <v>0</v>
      </c>
      <c r="Z2678" s="196">
        <v>0</v>
      </c>
      <c r="AA2678" s="196">
        <v>3.9390000000000001E-2</v>
      </c>
      <c r="AB2678" s="196">
        <v>0.15515999999999999</v>
      </c>
      <c r="AC2678" s="196">
        <v>7.3020000000000002E-2</v>
      </c>
      <c r="AD2678" s="196">
        <v>0.10746</v>
      </c>
      <c r="AE2678" s="196">
        <v>0</v>
      </c>
      <c r="AF2678" s="272">
        <f t="shared" si="167"/>
        <v>1</v>
      </c>
      <c r="AG2678" s="196">
        <f t="shared" si="168"/>
        <v>0.69097999999999993</v>
      </c>
    </row>
    <row r="2679" spans="1:33" x14ac:dyDescent="0.25">
      <c r="A2679" s="1">
        <v>1993</v>
      </c>
      <c r="B2679" s="1" t="s">
        <v>19</v>
      </c>
      <c r="C2679" s="1" t="str">
        <f t="shared" si="165"/>
        <v>1993QC</v>
      </c>
      <c r="D2679" s="1" t="s">
        <v>56</v>
      </c>
      <c r="E2679" s="1" t="str">
        <f t="shared" si="166"/>
        <v>1993QCICI</v>
      </c>
      <c r="F2679" s="196">
        <v>9.1590000000000005E-2</v>
      </c>
      <c r="G2679" s="196">
        <v>0.47141</v>
      </c>
      <c r="H2679" s="196">
        <v>0</v>
      </c>
      <c r="I2679" s="196">
        <v>6.8199999999999997E-2</v>
      </c>
      <c r="J2679" s="196">
        <v>8.695E-2</v>
      </c>
      <c r="K2679" s="196">
        <v>0</v>
      </c>
      <c r="L2679" s="196">
        <v>0</v>
      </c>
      <c r="M2679" s="196">
        <v>0</v>
      </c>
      <c r="N2679" s="196">
        <v>2.1059999999999999E-2</v>
      </c>
      <c r="O2679" s="196">
        <v>0</v>
      </c>
      <c r="P2679" s="196">
        <v>0</v>
      </c>
      <c r="Q2679" s="196">
        <v>0</v>
      </c>
      <c r="R2679" s="196">
        <v>2.5080000000000002E-2</v>
      </c>
      <c r="S2679" s="196">
        <v>3.3099999999999997E-2</v>
      </c>
      <c r="T2679" s="196">
        <v>0</v>
      </c>
      <c r="U2679" s="196">
        <v>0.11334</v>
      </c>
      <c r="V2679" s="196">
        <v>0</v>
      </c>
      <c r="W2679" s="196">
        <v>5.7170000000000075E-2</v>
      </c>
      <c r="X2679" s="196">
        <v>3.2099999999999997E-2</v>
      </c>
      <c r="Y2679" s="196">
        <v>0</v>
      </c>
      <c r="Z2679" s="196">
        <v>0</v>
      </c>
      <c r="AA2679" s="196">
        <v>0</v>
      </c>
      <c r="AB2679" s="196">
        <v>0</v>
      </c>
      <c r="AC2679" s="196">
        <v>0</v>
      </c>
      <c r="AD2679" s="196">
        <v>0</v>
      </c>
      <c r="AE2679" s="196">
        <v>0</v>
      </c>
      <c r="AF2679" s="272">
        <f t="shared" si="167"/>
        <v>1</v>
      </c>
      <c r="AG2679" s="196">
        <f t="shared" si="168"/>
        <v>0.23571000000000006</v>
      </c>
    </row>
    <row r="2680" spans="1:33" x14ac:dyDescent="0.25">
      <c r="A2680" s="1">
        <v>1993</v>
      </c>
      <c r="B2680" s="1" t="s">
        <v>19</v>
      </c>
      <c r="C2680" s="1" t="str">
        <f t="shared" si="165"/>
        <v>1993QC</v>
      </c>
      <c r="D2680" s="1" t="s">
        <v>58</v>
      </c>
      <c r="E2680" s="1" t="str">
        <f t="shared" si="166"/>
        <v>1993QCResidential</v>
      </c>
      <c r="F2680" s="196">
        <v>0.21969999999999998</v>
      </c>
      <c r="G2680" s="196">
        <v>0.25625999999999999</v>
      </c>
      <c r="H2680" s="196">
        <v>0</v>
      </c>
      <c r="I2680" s="196">
        <v>0</v>
      </c>
      <c r="J2680" s="196">
        <v>0.20857000000000001</v>
      </c>
      <c r="K2680" s="196">
        <v>0</v>
      </c>
      <c r="L2680" s="196">
        <v>0</v>
      </c>
      <c r="M2680" s="196">
        <v>0</v>
      </c>
      <c r="N2680" s="196">
        <v>2.0990000000000002E-2</v>
      </c>
      <c r="O2680" s="196">
        <v>0</v>
      </c>
      <c r="P2680" s="196">
        <v>0</v>
      </c>
      <c r="Q2680" s="196">
        <v>0.11337</v>
      </c>
      <c r="R2680" s="196">
        <v>0</v>
      </c>
      <c r="S2680" s="196">
        <v>0</v>
      </c>
      <c r="T2680" s="196">
        <v>0</v>
      </c>
      <c r="U2680" s="196">
        <v>7.6630000000000004E-2</v>
      </c>
      <c r="V2680" s="196">
        <v>0</v>
      </c>
      <c r="W2680" s="196">
        <v>3.4150000000000125E-2</v>
      </c>
      <c r="X2680" s="196">
        <v>7.0330000000000004E-2</v>
      </c>
      <c r="Y2680" s="196">
        <v>0</v>
      </c>
      <c r="Z2680" s="196">
        <v>0</v>
      </c>
      <c r="AA2680" s="196">
        <v>0</v>
      </c>
      <c r="AB2680" s="196">
        <v>0</v>
      </c>
      <c r="AC2680" s="196">
        <v>0</v>
      </c>
      <c r="AD2680" s="196">
        <v>0</v>
      </c>
      <c r="AE2680" s="196">
        <v>0</v>
      </c>
      <c r="AF2680" s="272">
        <f t="shared" si="167"/>
        <v>1</v>
      </c>
      <c r="AG2680" s="196">
        <f t="shared" si="168"/>
        <v>0.18111000000000013</v>
      </c>
    </row>
    <row r="2681" spans="1:33" x14ac:dyDescent="0.25">
      <c r="A2681" s="1">
        <v>1994</v>
      </c>
      <c r="B2681" s="1" t="s">
        <v>19</v>
      </c>
      <c r="C2681" s="1" t="str">
        <f t="shared" si="165"/>
        <v>1994QC</v>
      </c>
      <c r="D2681" s="1" t="s">
        <v>57</v>
      </c>
      <c r="E2681" s="1" t="str">
        <f t="shared" si="166"/>
        <v>1994QCC&amp;D</v>
      </c>
      <c r="F2681" s="196">
        <v>0</v>
      </c>
      <c r="G2681" s="196">
        <v>1.115E-2</v>
      </c>
      <c r="H2681" s="196">
        <v>0</v>
      </c>
      <c r="I2681" s="196">
        <v>0.29786999999999997</v>
      </c>
      <c r="J2681" s="196">
        <v>0</v>
      </c>
      <c r="K2681" s="196">
        <v>0</v>
      </c>
      <c r="L2681" s="196">
        <v>0</v>
      </c>
      <c r="M2681" s="196">
        <v>0</v>
      </c>
      <c r="N2681" s="196">
        <v>0</v>
      </c>
      <c r="O2681" s="196">
        <v>0</v>
      </c>
      <c r="P2681" s="196">
        <v>0</v>
      </c>
      <c r="Q2681" s="196">
        <v>0</v>
      </c>
      <c r="R2681" s="196">
        <v>0</v>
      </c>
      <c r="S2681" s="196">
        <v>0</v>
      </c>
      <c r="T2681" s="196">
        <v>0.28050000000000003</v>
      </c>
      <c r="U2681" s="196">
        <v>0</v>
      </c>
      <c r="V2681" s="196">
        <v>0</v>
      </c>
      <c r="W2681" s="196">
        <v>3.5449999999999982E-2</v>
      </c>
      <c r="X2681" s="196">
        <v>0</v>
      </c>
      <c r="Y2681" s="196">
        <v>0</v>
      </c>
      <c r="Z2681" s="196">
        <v>0</v>
      </c>
      <c r="AA2681" s="196">
        <v>3.9390000000000001E-2</v>
      </c>
      <c r="AB2681" s="196">
        <v>0.15515999999999999</v>
      </c>
      <c r="AC2681" s="196">
        <v>7.3020000000000002E-2</v>
      </c>
      <c r="AD2681" s="196">
        <v>0.10746</v>
      </c>
      <c r="AE2681" s="196">
        <v>0</v>
      </c>
      <c r="AF2681" s="272">
        <f t="shared" si="167"/>
        <v>1</v>
      </c>
      <c r="AG2681" s="196">
        <f t="shared" si="168"/>
        <v>0.69097999999999993</v>
      </c>
    </row>
    <row r="2682" spans="1:33" x14ac:dyDescent="0.25">
      <c r="A2682" s="1">
        <v>1994</v>
      </c>
      <c r="B2682" s="1" t="s">
        <v>19</v>
      </c>
      <c r="C2682" s="1" t="str">
        <f t="shared" si="165"/>
        <v>1994QC</v>
      </c>
      <c r="D2682" s="1" t="s">
        <v>56</v>
      </c>
      <c r="E2682" s="1" t="str">
        <f t="shared" si="166"/>
        <v>1994QCICI</v>
      </c>
      <c r="F2682" s="196">
        <v>9.1590000000000005E-2</v>
      </c>
      <c r="G2682" s="196">
        <v>0.47141</v>
      </c>
      <c r="H2682" s="196">
        <v>0</v>
      </c>
      <c r="I2682" s="196">
        <v>6.8199999999999997E-2</v>
      </c>
      <c r="J2682" s="196">
        <v>8.695E-2</v>
      </c>
      <c r="K2682" s="196">
        <v>0</v>
      </c>
      <c r="L2682" s="196">
        <v>0</v>
      </c>
      <c r="M2682" s="196">
        <v>0</v>
      </c>
      <c r="N2682" s="196">
        <v>2.1059999999999999E-2</v>
      </c>
      <c r="O2682" s="196">
        <v>0</v>
      </c>
      <c r="P2682" s="196">
        <v>0</v>
      </c>
      <c r="Q2682" s="196">
        <v>0</v>
      </c>
      <c r="R2682" s="196">
        <v>2.5080000000000002E-2</v>
      </c>
      <c r="S2682" s="196">
        <v>3.3099999999999997E-2</v>
      </c>
      <c r="T2682" s="196">
        <v>0</v>
      </c>
      <c r="U2682" s="196">
        <v>0.11334</v>
      </c>
      <c r="V2682" s="196">
        <v>0</v>
      </c>
      <c r="W2682" s="196">
        <v>5.7170000000000075E-2</v>
      </c>
      <c r="X2682" s="196">
        <v>3.2099999999999997E-2</v>
      </c>
      <c r="Y2682" s="196">
        <v>0</v>
      </c>
      <c r="Z2682" s="196">
        <v>0</v>
      </c>
      <c r="AA2682" s="196">
        <v>0</v>
      </c>
      <c r="AB2682" s="196">
        <v>0</v>
      </c>
      <c r="AC2682" s="196">
        <v>0</v>
      </c>
      <c r="AD2682" s="196">
        <v>0</v>
      </c>
      <c r="AE2682" s="196">
        <v>0</v>
      </c>
      <c r="AF2682" s="272">
        <f t="shared" si="167"/>
        <v>1</v>
      </c>
      <c r="AG2682" s="196">
        <f t="shared" si="168"/>
        <v>0.23571000000000006</v>
      </c>
    </row>
    <row r="2683" spans="1:33" x14ac:dyDescent="0.25">
      <c r="A2683" s="1">
        <v>1994</v>
      </c>
      <c r="B2683" s="1" t="s">
        <v>19</v>
      </c>
      <c r="C2683" s="1" t="str">
        <f t="shared" si="165"/>
        <v>1994QC</v>
      </c>
      <c r="D2683" s="1" t="s">
        <v>58</v>
      </c>
      <c r="E2683" s="1" t="str">
        <f t="shared" si="166"/>
        <v>1994QCResidential</v>
      </c>
      <c r="F2683" s="196">
        <v>0.21969999999999998</v>
      </c>
      <c r="G2683" s="196">
        <v>0.25625999999999999</v>
      </c>
      <c r="H2683" s="196">
        <v>0</v>
      </c>
      <c r="I2683" s="196">
        <v>0</v>
      </c>
      <c r="J2683" s="196">
        <v>0.20857000000000001</v>
      </c>
      <c r="K2683" s="196">
        <v>0</v>
      </c>
      <c r="L2683" s="196">
        <v>0</v>
      </c>
      <c r="M2683" s="196">
        <v>0</v>
      </c>
      <c r="N2683" s="196">
        <v>2.0990000000000002E-2</v>
      </c>
      <c r="O2683" s="196">
        <v>0</v>
      </c>
      <c r="P2683" s="196">
        <v>0</v>
      </c>
      <c r="Q2683" s="196">
        <v>0.11337</v>
      </c>
      <c r="R2683" s="196">
        <v>0</v>
      </c>
      <c r="S2683" s="196">
        <v>0</v>
      </c>
      <c r="T2683" s="196">
        <v>0</v>
      </c>
      <c r="U2683" s="196">
        <v>7.6630000000000004E-2</v>
      </c>
      <c r="V2683" s="196">
        <v>0</v>
      </c>
      <c r="W2683" s="196">
        <v>3.4150000000000125E-2</v>
      </c>
      <c r="X2683" s="196">
        <v>7.0330000000000004E-2</v>
      </c>
      <c r="Y2683" s="196">
        <v>0</v>
      </c>
      <c r="Z2683" s="196">
        <v>0</v>
      </c>
      <c r="AA2683" s="196">
        <v>0</v>
      </c>
      <c r="AB2683" s="196">
        <v>0</v>
      </c>
      <c r="AC2683" s="196">
        <v>0</v>
      </c>
      <c r="AD2683" s="196">
        <v>0</v>
      </c>
      <c r="AE2683" s="196">
        <v>0</v>
      </c>
      <c r="AF2683" s="272">
        <f t="shared" si="167"/>
        <v>1</v>
      </c>
      <c r="AG2683" s="196">
        <f t="shared" si="168"/>
        <v>0.18111000000000013</v>
      </c>
    </row>
    <row r="2684" spans="1:33" x14ac:dyDescent="0.25">
      <c r="A2684" s="1">
        <v>1995</v>
      </c>
      <c r="B2684" s="1" t="s">
        <v>19</v>
      </c>
      <c r="C2684" s="1" t="str">
        <f t="shared" si="165"/>
        <v>1995QC</v>
      </c>
      <c r="D2684" s="1" t="s">
        <v>57</v>
      </c>
      <c r="E2684" s="1" t="str">
        <f t="shared" si="166"/>
        <v>1995QCC&amp;D</v>
      </c>
      <c r="F2684" s="196">
        <v>0</v>
      </c>
      <c r="G2684" s="196">
        <v>1.115E-2</v>
      </c>
      <c r="H2684" s="196">
        <v>0</v>
      </c>
      <c r="I2684" s="196">
        <v>0.29786999999999997</v>
      </c>
      <c r="J2684" s="196">
        <v>0</v>
      </c>
      <c r="K2684" s="196">
        <v>0</v>
      </c>
      <c r="L2684" s="196">
        <v>0</v>
      </c>
      <c r="M2684" s="196">
        <v>0</v>
      </c>
      <c r="N2684" s="196">
        <v>0</v>
      </c>
      <c r="O2684" s="196">
        <v>0</v>
      </c>
      <c r="P2684" s="196">
        <v>0</v>
      </c>
      <c r="Q2684" s="196">
        <v>0</v>
      </c>
      <c r="R2684" s="196">
        <v>0</v>
      </c>
      <c r="S2684" s="196">
        <v>0</v>
      </c>
      <c r="T2684" s="196">
        <v>0.28050000000000003</v>
      </c>
      <c r="U2684" s="196">
        <v>0</v>
      </c>
      <c r="V2684" s="196">
        <v>0</v>
      </c>
      <c r="W2684" s="196">
        <v>3.5449999999999982E-2</v>
      </c>
      <c r="X2684" s="196">
        <v>0</v>
      </c>
      <c r="Y2684" s="196">
        <v>0</v>
      </c>
      <c r="Z2684" s="196">
        <v>0</v>
      </c>
      <c r="AA2684" s="196">
        <v>3.9390000000000001E-2</v>
      </c>
      <c r="AB2684" s="196">
        <v>0.15515999999999999</v>
      </c>
      <c r="AC2684" s="196">
        <v>7.3020000000000002E-2</v>
      </c>
      <c r="AD2684" s="196">
        <v>0.10746</v>
      </c>
      <c r="AE2684" s="196">
        <v>0</v>
      </c>
      <c r="AF2684" s="272">
        <f t="shared" si="167"/>
        <v>1</v>
      </c>
      <c r="AG2684" s="196">
        <f t="shared" si="168"/>
        <v>0.69097999999999993</v>
      </c>
    </row>
    <row r="2685" spans="1:33" x14ac:dyDescent="0.25">
      <c r="A2685" s="1">
        <v>1995</v>
      </c>
      <c r="B2685" s="1" t="s">
        <v>19</v>
      </c>
      <c r="C2685" s="1" t="str">
        <f t="shared" si="165"/>
        <v>1995QC</v>
      </c>
      <c r="D2685" s="1" t="s">
        <v>56</v>
      </c>
      <c r="E2685" s="1" t="str">
        <f t="shared" si="166"/>
        <v>1995QCICI</v>
      </c>
      <c r="F2685" s="196">
        <v>9.1590000000000005E-2</v>
      </c>
      <c r="G2685" s="196">
        <v>0.47141</v>
      </c>
      <c r="H2685" s="196">
        <v>0</v>
      </c>
      <c r="I2685" s="196">
        <v>6.8199999999999997E-2</v>
      </c>
      <c r="J2685" s="196">
        <v>8.695E-2</v>
      </c>
      <c r="K2685" s="196">
        <v>0</v>
      </c>
      <c r="L2685" s="196">
        <v>0</v>
      </c>
      <c r="M2685" s="196">
        <v>0</v>
      </c>
      <c r="N2685" s="196">
        <v>2.1059999999999999E-2</v>
      </c>
      <c r="O2685" s="196">
        <v>0</v>
      </c>
      <c r="P2685" s="196">
        <v>0</v>
      </c>
      <c r="Q2685" s="196">
        <v>0</v>
      </c>
      <c r="R2685" s="196">
        <v>2.5080000000000002E-2</v>
      </c>
      <c r="S2685" s="196">
        <v>3.3099999999999997E-2</v>
      </c>
      <c r="T2685" s="196">
        <v>0</v>
      </c>
      <c r="U2685" s="196">
        <v>0.11334</v>
      </c>
      <c r="V2685" s="196">
        <v>0</v>
      </c>
      <c r="W2685" s="196">
        <v>5.7170000000000075E-2</v>
      </c>
      <c r="X2685" s="196">
        <v>3.2099999999999997E-2</v>
      </c>
      <c r="Y2685" s="196">
        <v>0</v>
      </c>
      <c r="Z2685" s="196">
        <v>0</v>
      </c>
      <c r="AA2685" s="196">
        <v>0</v>
      </c>
      <c r="AB2685" s="196">
        <v>0</v>
      </c>
      <c r="AC2685" s="196">
        <v>0</v>
      </c>
      <c r="AD2685" s="196">
        <v>0</v>
      </c>
      <c r="AE2685" s="196">
        <v>0</v>
      </c>
      <c r="AF2685" s="272">
        <f t="shared" si="167"/>
        <v>1</v>
      </c>
      <c r="AG2685" s="196">
        <f t="shared" si="168"/>
        <v>0.23571000000000006</v>
      </c>
    </row>
    <row r="2686" spans="1:33" x14ac:dyDescent="0.25">
      <c r="A2686" s="1">
        <v>1995</v>
      </c>
      <c r="B2686" s="1" t="s">
        <v>19</v>
      </c>
      <c r="C2686" s="1" t="str">
        <f t="shared" si="165"/>
        <v>1995QC</v>
      </c>
      <c r="D2686" s="1" t="s">
        <v>58</v>
      </c>
      <c r="E2686" s="1" t="str">
        <f t="shared" si="166"/>
        <v>1995QCResidential</v>
      </c>
      <c r="F2686" s="196">
        <v>0.21969999999999998</v>
      </c>
      <c r="G2686" s="196">
        <v>0.25625999999999999</v>
      </c>
      <c r="H2686" s="196">
        <v>0</v>
      </c>
      <c r="I2686" s="196">
        <v>0</v>
      </c>
      <c r="J2686" s="196">
        <v>0.20857000000000001</v>
      </c>
      <c r="K2686" s="196">
        <v>0</v>
      </c>
      <c r="L2686" s="196">
        <v>0</v>
      </c>
      <c r="M2686" s="196">
        <v>0</v>
      </c>
      <c r="N2686" s="196">
        <v>2.0990000000000002E-2</v>
      </c>
      <c r="O2686" s="196">
        <v>0</v>
      </c>
      <c r="P2686" s="196">
        <v>0</v>
      </c>
      <c r="Q2686" s="196">
        <v>0.11337</v>
      </c>
      <c r="R2686" s="196">
        <v>0</v>
      </c>
      <c r="S2686" s="196">
        <v>0</v>
      </c>
      <c r="T2686" s="196">
        <v>0</v>
      </c>
      <c r="U2686" s="196">
        <v>7.6630000000000004E-2</v>
      </c>
      <c r="V2686" s="196">
        <v>0</v>
      </c>
      <c r="W2686" s="196">
        <v>3.4150000000000125E-2</v>
      </c>
      <c r="X2686" s="196">
        <v>7.0330000000000004E-2</v>
      </c>
      <c r="Y2686" s="196">
        <v>0</v>
      </c>
      <c r="Z2686" s="196">
        <v>0</v>
      </c>
      <c r="AA2686" s="196">
        <v>0</v>
      </c>
      <c r="AB2686" s="196">
        <v>0</v>
      </c>
      <c r="AC2686" s="196">
        <v>0</v>
      </c>
      <c r="AD2686" s="196">
        <v>0</v>
      </c>
      <c r="AE2686" s="196">
        <v>0</v>
      </c>
      <c r="AF2686" s="272">
        <f t="shared" si="167"/>
        <v>1</v>
      </c>
      <c r="AG2686" s="196">
        <f t="shared" si="168"/>
        <v>0.18111000000000013</v>
      </c>
    </row>
    <row r="2687" spans="1:33" x14ac:dyDescent="0.25">
      <c r="A2687" s="1">
        <v>1996</v>
      </c>
      <c r="B2687" s="1" t="s">
        <v>19</v>
      </c>
      <c r="C2687" s="1" t="str">
        <f t="shared" si="165"/>
        <v>1996QC</v>
      </c>
      <c r="D2687" s="1" t="s">
        <v>57</v>
      </c>
      <c r="E2687" s="1" t="str">
        <f t="shared" si="166"/>
        <v>1996QCC&amp;D</v>
      </c>
      <c r="F2687" s="196">
        <v>0</v>
      </c>
      <c r="G2687" s="196">
        <v>1.115E-2</v>
      </c>
      <c r="H2687" s="196">
        <v>0</v>
      </c>
      <c r="I2687" s="196">
        <v>0.29786999999999997</v>
      </c>
      <c r="J2687" s="196">
        <v>0</v>
      </c>
      <c r="K2687" s="196">
        <v>0</v>
      </c>
      <c r="L2687" s="196">
        <v>0</v>
      </c>
      <c r="M2687" s="196">
        <v>0</v>
      </c>
      <c r="N2687" s="196">
        <v>0</v>
      </c>
      <c r="O2687" s="196">
        <v>0</v>
      </c>
      <c r="P2687" s="196">
        <v>0</v>
      </c>
      <c r="Q2687" s="196">
        <v>0</v>
      </c>
      <c r="R2687" s="196">
        <v>0</v>
      </c>
      <c r="S2687" s="196">
        <v>0</v>
      </c>
      <c r="T2687" s="196">
        <v>0.28050000000000003</v>
      </c>
      <c r="U2687" s="196">
        <v>0</v>
      </c>
      <c r="V2687" s="196">
        <v>0</v>
      </c>
      <c r="W2687" s="196">
        <v>3.5449999999999982E-2</v>
      </c>
      <c r="X2687" s="196">
        <v>0</v>
      </c>
      <c r="Y2687" s="196">
        <v>0</v>
      </c>
      <c r="Z2687" s="196">
        <v>0</v>
      </c>
      <c r="AA2687" s="196">
        <v>3.9390000000000001E-2</v>
      </c>
      <c r="AB2687" s="196">
        <v>0.15515999999999999</v>
      </c>
      <c r="AC2687" s="196">
        <v>7.3020000000000002E-2</v>
      </c>
      <c r="AD2687" s="196">
        <v>0.10746</v>
      </c>
      <c r="AE2687" s="196">
        <v>0</v>
      </c>
      <c r="AF2687" s="272">
        <f t="shared" si="167"/>
        <v>1</v>
      </c>
      <c r="AG2687" s="196">
        <f t="shared" si="168"/>
        <v>0.69097999999999993</v>
      </c>
    </row>
    <row r="2688" spans="1:33" x14ac:dyDescent="0.25">
      <c r="A2688" s="1">
        <v>1996</v>
      </c>
      <c r="B2688" s="1" t="s">
        <v>19</v>
      </c>
      <c r="C2688" s="1" t="str">
        <f t="shared" si="165"/>
        <v>1996QC</v>
      </c>
      <c r="D2688" s="1" t="s">
        <v>56</v>
      </c>
      <c r="E2688" s="1" t="str">
        <f t="shared" si="166"/>
        <v>1996QCICI</v>
      </c>
      <c r="F2688" s="196">
        <v>9.1590000000000005E-2</v>
      </c>
      <c r="G2688" s="196">
        <v>0.47141</v>
      </c>
      <c r="H2688" s="196">
        <v>0</v>
      </c>
      <c r="I2688" s="196">
        <v>6.8199999999999997E-2</v>
      </c>
      <c r="J2688" s="196">
        <v>8.695E-2</v>
      </c>
      <c r="K2688" s="196">
        <v>0</v>
      </c>
      <c r="L2688" s="196">
        <v>0</v>
      </c>
      <c r="M2688" s="196">
        <v>0</v>
      </c>
      <c r="N2688" s="196">
        <v>2.1059999999999999E-2</v>
      </c>
      <c r="O2688" s="196">
        <v>0</v>
      </c>
      <c r="P2688" s="196">
        <v>0</v>
      </c>
      <c r="Q2688" s="196">
        <v>0</v>
      </c>
      <c r="R2688" s="196">
        <v>2.5080000000000002E-2</v>
      </c>
      <c r="S2688" s="196">
        <v>3.3099999999999997E-2</v>
      </c>
      <c r="T2688" s="196">
        <v>0</v>
      </c>
      <c r="U2688" s="196">
        <v>0.11334</v>
      </c>
      <c r="V2688" s="196">
        <v>0</v>
      </c>
      <c r="W2688" s="196">
        <v>5.7170000000000075E-2</v>
      </c>
      <c r="X2688" s="196">
        <v>3.2099999999999997E-2</v>
      </c>
      <c r="Y2688" s="196">
        <v>0</v>
      </c>
      <c r="Z2688" s="196">
        <v>0</v>
      </c>
      <c r="AA2688" s="196">
        <v>0</v>
      </c>
      <c r="AB2688" s="196">
        <v>0</v>
      </c>
      <c r="AC2688" s="196">
        <v>0</v>
      </c>
      <c r="AD2688" s="196">
        <v>0</v>
      </c>
      <c r="AE2688" s="196">
        <v>0</v>
      </c>
      <c r="AF2688" s="272">
        <f t="shared" si="167"/>
        <v>1</v>
      </c>
      <c r="AG2688" s="196">
        <f t="shared" si="168"/>
        <v>0.23571000000000006</v>
      </c>
    </row>
    <row r="2689" spans="1:33" x14ac:dyDescent="0.25">
      <c r="A2689" s="1">
        <v>1996</v>
      </c>
      <c r="B2689" s="1" t="s">
        <v>19</v>
      </c>
      <c r="C2689" s="1" t="str">
        <f t="shared" si="165"/>
        <v>1996QC</v>
      </c>
      <c r="D2689" s="1" t="s">
        <v>58</v>
      </c>
      <c r="E2689" s="1" t="str">
        <f t="shared" si="166"/>
        <v>1996QCResidential</v>
      </c>
      <c r="F2689" s="196">
        <v>0.21969999999999998</v>
      </c>
      <c r="G2689" s="196">
        <v>0.25625999999999999</v>
      </c>
      <c r="H2689" s="196">
        <v>0</v>
      </c>
      <c r="I2689" s="196">
        <v>0</v>
      </c>
      <c r="J2689" s="196">
        <v>0.20857000000000001</v>
      </c>
      <c r="K2689" s="196">
        <v>0</v>
      </c>
      <c r="L2689" s="196">
        <v>0</v>
      </c>
      <c r="M2689" s="196">
        <v>0</v>
      </c>
      <c r="N2689" s="196">
        <v>2.0990000000000002E-2</v>
      </c>
      <c r="O2689" s="196">
        <v>0</v>
      </c>
      <c r="P2689" s="196">
        <v>0</v>
      </c>
      <c r="Q2689" s="196">
        <v>0.11337</v>
      </c>
      <c r="R2689" s="196">
        <v>0</v>
      </c>
      <c r="S2689" s="196">
        <v>0</v>
      </c>
      <c r="T2689" s="196">
        <v>0</v>
      </c>
      <c r="U2689" s="196">
        <v>7.6630000000000004E-2</v>
      </c>
      <c r="V2689" s="196">
        <v>0</v>
      </c>
      <c r="W2689" s="196">
        <v>3.4150000000000125E-2</v>
      </c>
      <c r="X2689" s="196">
        <v>7.0330000000000004E-2</v>
      </c>
      <c r="Y2689" s="196">
        <v>0</v>
      </c>
      <c r="Z2689" s="196">
        <v>0</v>
      </c>
      <c r="AA2689" s="196">
        <v>0</v>
      </c>
      <c r="AB2689" s="196">
        <v>0</v>
      </c>
      <c r="AC2689" s="196">
        <v>0</v>
      </c>
      <c r="AD2689" s="196">
        <v>0</v>
      </c>
      <c r="AE2689" s="196">
        <v>0</v>
      </c>
      <c r="AF2689" s="272">
        <f t="shared" si="167"/>
        <v>1</v>
      </c>
      <c r="AG2689" s="196">
        <f t="shared" si="168"/>
        <v>0.18111000000000013</v>
      </c>
    </row>
    <row r="2690" spans="1:33" x14ac:dyDescent="0.25">
      <c r="A2690" s="1">
        <v>1997</v>
      </c>
      <c r="B2690" s="1" t="s">
        <v>19</v>
      </c>
      <c r="C2690" s="1" t="str">
        <f t="shared" ref="C2690:C2753" si="169">CONCATENATE(A2690,B2690)</f>
        <v>1997QC</v>
      </c>
      <c r="D2690" s="1" t="s">
        <v>57</v>
      </c>
      <c r="E2690" s="1" t="str">
        <f t="shared" ref="E2690:E2753" si="170">CONCATENATE(C2690,D2690)</f>
        <v>1997QCC&amp;D</v>
      </c>
      <c r="F2690" s="196">
        <v>0</v>
      </c>
      <c r="G2690" s="196">
        <v>1.115E-2</v>
      </c>
      <c r="H2690" s="196">
        <v>0</v>
      </c>
      <c r="I2690" s="196">
        <v>0.29786999999999997</v>
      </c>
      <c r="J2690" s="196">
        <v>0</v>
      </c>
      <c r="K2690" s="196">
        <v>0</v>
      </c>
      <c r="L2690" s="196">
        <v>0</v>
      </c>
      <c r="M2690" s="196">
        <v>0</v>
      </c>
      <c r="N2690" s="196">
        <v>0</v>
      </c>
      <c r="O2690" s="196">
        <v>0</v>
      </c>
      <c r="P2690" s="196">
        <v>0</v>
      </c>
      <c r="Q2690" s="196">
        <v>0</v>
      </c>
      <c r="R2690" s="196">
        <v>0</v>
      </c>
      <c r="S2690" s="196">
        <v>0</v>
      </c>
      <c r="T2690" s="196">
        <v>0.28050000000000003</v>
      </c>
      <c r="U2690" s="196">
        <v>0</v>
      </c>
      <c r="V2690" s="196">
        <v>0</v>
      </c>
      <c r="W2690" s="196">
        <v>3.5449999999999982E-2</v>
      </c>
      <c r="X2690" s="196">
        <v>0</v>
      </c>
      <c r="Y2690" s="196">
        <v>0</v>
      </c>
      <c r="Z2690" s="196">
        <v>0</v>
      </c>
      <c r="AA2690" s="196">
        <v>3.9390000000000001E-2</v>
      </c>
      <c r="AB2690" s="196">
        <v>0.15515999999999999</v>
      </c>
      <c r="AC2690" s="196">
        <v>7.3020000000000002E-2</v>
      </c>
      <c r="AD2690" s="196">
        <v>0.10746</v>
      </c>
      <c r="AE2690" s="196">
        <v>0</v>
      </c>
      <c r="AF2690" s="272">
        <f t="shared" ref="AF2690:AF2753" si="171">+SUM(F2690:AE2690)</f>
        <v>1</v>
      </c>
      <c r="AG2690" s="196">
        <f t="shared" si="168"/>
        <v>0.69097999999999993</v>
      </c>
    </row>
    <row r="2691" spans="1:33" x14ac:dyDescent="0.25">
      <c r="A2691" s="1">
        <v>1997</v>
      </c>
      <c r="B2691" s="1" t="s">
        <v>19</v>
      </c>
      <c r="C2691" s="1" t="str">
        <f t="shared" si="169"/>
        <v>1997QC</v>
      </c>
      <c r="D2691" s="1" t="s">
        <v>56</v>
      </c>
      <c r="E2691" s="1" t="str">
        <f t="shared" si="170"/>
        <v>1997QCICI</v>
      </c>
      <c r="F2691" s="196">
        <v>9.1590000000000005E-2</v>
      </c>
      <c r="G2691" s="196">
        <v>0.47141</v>
      </c>
      <c r="H2691" s="196">
        <v>0</v>
      </c>
      <c r="I2691" s="196">
        <v>6.8199999999999997E-2</v>
      </c>
      <c r="J2691" s="196">
        <v>8.695E-2</v>
      </c>
      <c r="K2691" s="196">
        <v>0</v>
      </c>
      <c r="L2691" s="196">
        <v>0</v>
      </c>
      <c r="M2691" s="196">
        <v>0</v>
      </c>
      <c r="N2691" s="196">
        <v>2.1059999999999999E-2</v>
      </c>
      <c r="O2691" s="196">
        <v>0</v>
      </c>
      <c r="P2691" s="196">
        <v>0</v>
      </c>
      <c r="Q2691" s="196">
        <v>0</v>
      </c>
      <c r="R2691" s="196">
        <v>2.5080000000000002E-2</v>
      </c>
      <c r="S2691" s="196">
        <v>3.3099999999999997E-2</v>
      </c>
      <c r="T2691" s="196">
        <v>0</v>
      </c>
      <c r="U2691" s="196">
        <v>0.11334</v>
      </c>
      <c r="V2691" s="196">
        <v>0</v>
      </c>
      <c r="W2691" s="196">
        <v>5.7170000000000075E-2</v>
      </c>
      <c r="X2691" s="196">
        <v>3.2099999999999997E-2</v>
      </c>
      <c r="Y2691" s="196">
        <v>0</v>
      </c>
      <c r="Z2691" s="196">
        <v>0</v>
      </c>
      <c r="AA2691" s="196">
        <v>0</v>
      </c>
      <c r="AB2691" s="196">
        <v>0</v>
      </c>
      <c r="AC2691" s="196">
        <v>0</v>
      </c>
      <c r="AD2691" s="196">
        <v>0</v>
      </c>
      <c r="AE2691" s="196">
        <v>0</v>
      </c>
      <c r="AF2691" s="272">
        <f t="shared" si="171"/>
        <v>1</v>
      </c>
      <c r="AG2691" s="196">
        <f t="shared" si="168"/>
        <v>0.23571000000000006</v>
      </c>
    </row>
    <row r="2692" spans="1:33" x14ac:dyDescent="0.25">
      <c r="A2692" s="1">
        <v>1997</v>
      </c>
      <c r="B2692" s="1" t="s">
        <v>19</v>
      </c>
      <c r="C2692" s="1" t="str">
        <f t="shared" si="169"/>
        <v>1997QC</v>
      </c>
      <c r="D2692" s="1" t="s">
        <v>58</v>
      </c>
      <c r="E2692" s="1" t="str">
        <f t="shared" si="170"/>
        <v>1997QCResidential</v>
      </c>
      <c r="F2692" s="196">
        <v>0.21969999999999998</v>
      </c>
      <c r="G2692" s="196">
        <v>0.25625999999999999</v>
      </c>
      <c r="H2692" s="196">
        <v>0</v>
      </c>
      <c r="I2692" s="196">
        <v>0</v>
      </c>
      <c r="J2692" s="196">
        <v>0.20857000000000001</v>
      </c>
      <c r="K2692" s="196">
        <v>0</v>
      </c>
      <c r="L2692" s="196">
        <v>0</v>
      </c>
      <c r="M2692" s="196">
        <v>0</v>
      </c>
      <c r="N2692" s="196">
        <v>2.0990000000000002E-2</v>
      </c>
      <c r="O2692" s="196">
        <v>0</v>
      </c>
      <c r="P2692" s="196">
        <v>0</v>
      </c>
      <c r="Q2692" s="196">
        <v>0.11337</v>
      </c>
      <c r="R2692" s="196">
        <v>0</v>
      </c>
      <c r="S2692" s="196">
        <v>0</v>
      </c>
      <c r="T2692" s="196">
        <v>0</v>
      </c>
      <c r="U2692" s="196">
        <v>7.6630000000000004E-2</v>
      </c>
      <c r="V2692" s="196">
        <v>0</v>
      </c>
      <c r="W2692" s="196">
        <v>3.4150000000000125E-2</v>
      </c>
      <c r="X2692" s="196">
        <v>7.0330000000000004E-2</v>
      </c>
      <c r="Y2692" s="196">
        <v>0</v>
      </c>
      <c r="Z2692" s="196">
        <v>0</v>
      </c>
      <c r="AA2692" s="196">
        <v>0</v>
      </c>
      <c r="AB2692" s="196">
        <v>0</v>
      </c>
      <c r="AC2692" s="196">
        <v>0</v>
      </c>
      <c r="AD2692" s="196">
        <v>0</v>
      </c>
      <c r="AE2692" s="196">
        <v>0</v>
      </c>
      <c r="AF2692" s="272">
        <f t="shared" si="171"/>
        <v>1</v>
      </c>
      <c r="AG2692" s="196">
        <f t="shared" si="168"/>
        <v>0.18111000000000013</v>
      </c>
    </row>
    <row r="2693" spans="1:33" x14ac:dyDescent="0.25">
      <c r="A2693" s="1">
        <v>1998</v>
      </c>
      <c r="B2693" s="1" t="s">
        <v>19</v>
      </c>
      <c r="C2693" s="1" t="str">
        <f t="shared" si="169"/>
        <v>1998QC</v>
      </c>
      <c r="D2693" s="1" t="s">
        <v>57</v>
      </c>
      <c r="E2693" s="1" t="str">
        <f t="shared" si="170"/>
        <v>1998QCC&amp;D</v>
      </c>
      <c r="F2693" s="196">
        <v>0</v>
      </c>
      <c r="G2693" s="196">
        <v>1.115E-2</v>
      </c>
      <c r="H2693" s="196">
        <v>0</v>
      </c>
      <c r="I2693" s="196">
        <v>0.29786999999999997</v>
      </c>
      <c r="J2693" s="196">
        <v>0</v>
      </c>
      <c r="K2693" s="196">
        <v>0</v>
      </c>
      <c r="L2693" s="196">
        <v>0</v>
      </c>
      <c r="M2693" s="196">
        <v>0</v>
      </c>
      <c r="N2693" s="196">
        <v>0</v>
      </c>
      <c r="O2693" s="196">
        <v>0</v>
      </c>
      <c r="P2693" s="196">
        <v>0</v>
      </c>
      <c r="Q2693" s="196">
        <v>0</v>
      </c>
      <c r="R2693" s="196">
        <v>0</v>
      </c>
      <c r="S2693" s="196">
        <v>0</v>
      </c>
      <c r="T2693" s="196">
        <v>0.28050000000000003</v>
      </c>
      <c r="U2693" s="196">
        <v>0</v>
      </c>
      <c r="V2693" s="196">
        <v>0</v>
      </c>
      <c r="W2693" s="196">
        <v>3.5449999999999982E-2</v>
      </c>
      <c r="X2693" s="196">
        <v>0</v>
      </c>
      <c r="Y2693" s="196">
        <v>0</v>
      </c>
      <c r="Z2693" s="196">
        <v>0</v>
      </c>
      <c r="AA2693" s="196">
        <v>3.9390000000000001E-2</v>
      </c>
      <c r="AB2693" s="196">
        <v>0.15515999999999999</v>
      </c>
      <c r="AC2693" s="196">
        <v>7.3020000000000002E-2</v>
      </c>
      <c r="AD2693" s="196">
        <v>0.10746</v>
      </c>
      <c r="AE2693" s="196">
        <v>0</v>
      </c>
      <c r="AF2693" s="272">
        <f t="shared" si="171"/>
        <v>1</v>
      </c>
      <c r="AG2693" s="196">
        <f t="shared" si="168"/>
        <v>0.69097999999999993</v>
      </c>
    </row>
    <row r="2694" spans="1:33" x14ac:dyDescent="0.25">
      <c r="A2694" s="1">
        <v>1998</v>
      </c>
      <c r="B2694" s="1" t="s">
        <v>19</v>
      </c>
      <c r="C2694" s="1" t="str">
        <f t="shared" si="169"/>
        <v>1998QC</v>
      </c>
      <c r="D2694" s="1" t="s">
        <v>56</v>
      </c>
      <c r="E2694" s="1" t="str">
        <f t="shared" si="170"/>
        <v>1998QCICI</v>
      </c>
      <c r="F2694" s="196">
        <v>9.1590000000000005E-2</v>
      </c>
      <c r="G2694" s="196">
        <v>0.47141</v>
      </c>
      <c r="H2694" s="196">
        <v>0</v>
      </c>
      <c r="I2694" s="196">
        <v>6.8199999999999997E-2</v>
      </c>
      <c r="J2694" s="196">
        <v>8.695E-2</v>
      </c>
      <c r="K2694" s="196">
        <v>0</v>
      </c>
      <c r="L2694" s="196">
        <v>0</v>
      </c>
      <c r="M2694" s="196">
        <v>0</v>
      </c>
      <c r="N2694" s="196">
        <v>2.1059999999999999E-2</v>
      </c>
      <c r="O2694" s="196">
        <v>0</v>
      </c>
      <c r="P2694" s="196">
        <v>0</v>
      </c>
      <c r="Q2694" s="196">
        <v>0</v>
      </c>
      <c r="R2694" s="196">
        <v>2.5080000000000002E-2</v>
      </c>
      <c r="S2694" s="196">
        <v>3.3099999999999997E-2</v>
      </c>
      <c r="T2694" s="196">
        <v>0</v>
      </c>
      <c r="U2694" s="196">
        <v>0.11334</v>
      </c>
      <c r="V2694" s="196">
        <v>0</v>
      </c>
      <c r="W2694" s="196">
        <v>5.7170000000000075E-2</v>
      </c>
      <c r="X2694" s="196">
        <v>3.2099999999999997E-2</v>
      </c>
      <c r="Y2694" s="196">
        <v>0</v>
      </c>
      <c r="Z2694" s="196">
        <v>0</v>
      </c>
      <c r="AA2694" s="196">
        <v>0</v>
      </c>
      <c r="AB2694" s="196">
        <v>0</v>
      </c>
      <c r="AC2694" s="196">
        <v>0</v>
      </c>
      <c r="AD2694" s="196">
        <v>0</v>
      </c>
      <c r="AE2694" s="196">
        <v>0</v>
      </c>
      <c r="AF2694" s="272">
        <f t="shared" si="171"/>
        <v>1</v>
      </c>
      <c r="AG2694" s="196">
        <f t="shared" si="168"/>
        <v>0.23571000000000006</v>
      </c>
    </row>
    <row r="2695" spans="1:33" x14ac:dyDescent="0.25">
      <c r="A2695" s="1">
        <v>1998</v>
      </c>
      <c r="B2695" s="1" t="s">
        <v>19</v>
      </c>
      <c r="C2695" s="1" t="str">
        <f t="shared" si="169"/>
        <v>1998QC</v>
      </c>
      <c r="D2695" s="1" t="s">
        <v>58</v>
      </c>
      <c r="E2695" s="1" t="str">
        <f t="shared" si="170"/>
        <v>1998QCResidential</v>
      </c>
      <c r="F2695" s="196">
        <v>0.21969999999999998</v>
      </c>
      <c r="G2695" s="196">
        <v>0.25625999999999999</v>
      </c>
      <c r="H2695" s="196">
        <v>0</v>
      </c>
      <c r="I2695" s="196">
        <v>0</v>
      </c>
      <c r="J2695" s="196">
        <v>0.20857000000000001</v>
      </c>
      <c r="K2695" s="196">
        <v>0</v>
      </c>
      <c r="L2695" s="196">
        <v>0</v>
      </c>
      <c r="M2695" s="196">
        <v>0</v>
      </c>
      <c r="N2695" s="196">
        <v>2.0990000000000002E-2</v>
      </c>
      <c r="O2695" s="196">
        <v>0</v>
      </c>
      <c r="P2695" s="196">
        <v>0</v>
      </c>
      <c r="Q2695" s="196">
        <v>0.11337</v>
      </c>
      <c r="R2695" s="196">
        <v>0</v>
      </c>
      <c r="S2695" s="196">
        <v>0</v>
      </c>
      <c r="T2695" s="196">
        <v>0</v>
      </c>
      <c r="U2695" s="196">
        <v>7.6630000000000004E-2</v>
      </c>
      <c r="V2695" s="196">
        <v>0</v>
      </c>
      <c r="W2695" s="196">
        <v>3.4150000000000125E-2</v>
      </c>
      <c r="X2695" s="196">
        <v>7.0330000000000004E-2</v>
      </c>
      <c r="Y2695" s="196">
        <v>0</v>
      </c>
      <c r="Z2695" s="196">
        <v>0</v>
      </c>
      <c r="AA2695" s="196">
        <v>0</v>
      </c>
      <c r="AB2695" s="196">
        <v>0</v>
      </c>
      <c r="AC2695" s="196">
        <v>0</v>
      </c>
      <c r="AD2695" s="196">
        <v>0</v>
      </c>
      <c r="AE2695" s="196">
        <v>0</v>
      </c>
      <c r="AF2695" s="272">
        <f t="shared" si="171"/>
        <v>1</v>
      </c>
      <c r="AG2695" s="196">
        <f t="shared" si="168"/>
        <v>0.18111000000000013</v>
      </c>
    </row>
    <row r="2696" spans="1:33" x14ac:dyDescent="0.25">
      <c r="A2696" s="1">
        <v>1999</v>
      </c>
      <c r="B2696" s="1" t="s">
        <v>19</v>
      </c>
      <c r="C2696" s="1" t="str">
        <f t="shared" si="169"/>
        <v>1999QC</v>
      </c>
      <c r="D2696" s="1" t="s">
        <v>57</v>
      </c>
      <c r="E2696" s="1" t="str">
        <f t="shared" si="170"/>
        <v>1999QCC&amp;D</v>
      </c>
      <c r="F2696" s="196">
        <v>0</v>
      </c>
      <c r="G2696" s="196">
        <v>1.115E-2</v>
      </c>
      <c r="H2696" s="196">
        <v>0</v>
      </c>
      <c r="I2696" s="196">
        <v>0.29786999999999997</v>
      </c>
      <c r="J2696" s="196">
        <v>0</v>
      </c>
      <c r="K2696" s="196">
        <v>0</v>
      </c>
      <c r="L2696" s="196">
        <v>0</v>
      </c>
      <c r="M2696" s="196">
        <v>0</v>
      </c>
      <c r="N2696" s="196">
        <v>0</v>
      </c>
      <c r="O2696" s="196">
        <v>0</v>
      </c>
      <c r="P2696" s="196">
        <v>0</v>
      </c>
      <c r="Q2696" s="196">
        <v>0</v>
      </c>
      <c r="R2696" s="196">
        <v>0</v>
      </c>
      <c r="S2696" s="196">
        <v>0</v>
      </c>
      <c r="T2696" s="196">
        <v>0.28050000000000003</v>
      </c>
      <c r="U2696" s="196">
        <v>0</v>
      </c>
      <c r="V2696" s="196">
        <v>0</v>
      </c>
      <c r="W2696" s="196">
        <v>3.5449999999999982E-2</v>
      </c>
      <c r="X2696" s="196">
        <v>0</v>
      </c>
      <c r="Y2696" s="196">
        <v>0</v>
      </c>
      <c r="Z2696" s="196">
        <v>0</v>
      </c>
      <c r="AA2696" s="196">
        <v>3.9390000000000001E-2</v>
      </c>
      <c r="AB2696" s="196">
        <v>0.15515999999999999</v>
      </c>
      <c r="AC2696" s="196">
        <v>7.3020000000000002E-2</v>
      </c>
      <c r="AD2696" s="196">
        <v>0.10746</v>
      </c>
      <c r="AE2696" s="196">
        <v>0</v>
      </c>
      <c r="AF2696" s="272">
        <f t="shared" si="171"/>
        <v>1</v>
      </c>
      <c r="AG2696" s="196">
        <f t="shared" si="168"/>
        <v>0.69097999999999993</v>
      </c>
    </row>
    <row r="2697" spans="1:33" x14ac:dyDescent="0.25">
      <c r="A2697" s="1">
        <v>1999</v>
      </c>
      <c r="B2697" s="1" t="s">
        <v>19</v>
      </c>
      <c r="C2697" s="1" t="str">
        <f t="shared" si="169"/>
        <v>1999QC</v>
      </c>
      <c r="D2697" s="1" t="s">
        <v>56</v>
      </c>
      <c r="E2697" s="1" t="str">
        <f t="shared" si="170"/>
        <v>1999QCICI</v>
      </c>
      <c r="F2697" s="196">
        <v>9.1590000000000005E-2</v>
      </c>
      <c r="G2697" s="196">
        <v>0.47141</v>
      </c>
      <c r="H2697" s="196">
        <v>0</v>
      </c>
      <c r="I2697" s="196">
        <v>6.8199999999999997E-2</v>
      </c>
      <c r="J2697" s="196">
        <v>8.695E-2</v>
      </c>
      <c r="K2697" s="196">
        <v>0</v>
      </c>
      <c r="L2697" s="196">
        <v>0</v>
      </c>
      <c r="M2697" s="196">
        <v>0</v>
      </c>
      <c r="N2697" s="196">
        <v>2.1059999999999999E-2</v>
      </c>
      <c r="O2697" s="196">
        <v>0</v>
      </c>
      <c r="P2697" s="196">
        <v>0</v>
      </c>
      <c r="Q2697" s="196">
        <v>0</v>
      </c>
      <c r="R2697" s="196">
        <v>2.5080000000000002E-2</v>
      </c>
      <c r="S2697" s="196">
        <v>3.3099999999999997E-2</v>
      </c>
      <c r="T2697" s="196">
        <v>0</v>
      </c>
      <c r="U2697" s="196">
        <v>0.11334</v>
      </c>
      <c r="V2697" s="196">
        <v>0</v>
      </c>
      <c r="W2697" s="196">
        <v>5.7170000000000075E-2</v>
      </c>
      <c r="X2697" s="196">
        <v>3.2099999999999997E-2</v>
      </c>
      <c r="Y2697" s="196">
        <v>0</v>
      </c>
      <c r="Z2697" s="196">
        <v>0</v>
      </c>
      <c r="AA2697" s="196">
        <v>0</v>
      </c>
      <c r="AB2697" s="196">
        <v>0</v>
      </c>
      <c r="AC2697" s="196">
        <v>0</v>
      </c>
      <c r="AD2697" s="196">
        <v>0</v>
      </c>
      <c r="AE2697" s="196">
        <v>0</v>
      </c>
      <c r="AF2697" s="272">
        <f t="shared" si="171"/>
        <v>1</v>
      </c>
      <c r="AG2697" s="196">
        <f t="shared" si="168"/>
        <v>0.23571000000000006</v>
      </c>
    </row>
    <row r="2698" spans="1:33" x14ac:dyDescent="0.25">
      <c r="A2698" s="1">
        <v>1999</v>
      </c>
      <c r="B2698" s="1" t="s">
        <v>19</v>
      </c>
      <c r="C2698" s="1" t="str">
        <f t="shared" si="169"/>
        <v>1999QC</v>
      </c>
      <c r="D2698" s="1" t="s">
        <v>58</v>
      </c>
      <c r="E2698" s="1" t="str">
        <f t="shared" si="170"/>
        <v>1999QCResidential</v>
      </c>
      <c r="F2698" s="196">
        <v>0.21969999999999998</v>
      </c>
      <c r="G2698" s="196">
        <v>0.25625999999999999</v>
      </c>
      <c r="H2698" s="196">
        <v>0</v>
      </c>
      <c r="I2698" s="196">
        <v>0</v>
      </c>
      <c r="J2698" s="196">
        <v>0.20857000000000001</v>
      </c>
      <c r="K2698" s="196">
        <v>0</v>
      </c>
      <c r="L2698" s="196">
        <v>0</v>
      </c>
      <c r="M2698" s="196">
        <v>0</v>
      </c>
      <c r="N2698" s="196">
        <v>2.0990000000000002E-2</v>
      </c>
      <c r="O2698" s="196">
        <v>0</v>
      </c>
      <c r="P2698" s="196">
        <v>0</v>
      </c>
      <c r="Q2698" s="196">
        <v>0.11337</v>
      </c>
      <c r="R2698" s="196">
        <v>0</v>
      </c>
      <c r="S2698" s="196">
        <v>0</v>
      </c>
      <c r="T2698" s="196">
        <v>0</v>
      </c>
      <c r="U2698" s="196">
        <v>7.6630000000000004E-2</v>
      </c>
      <c r="V2698" s="196">
        <v>0</v>
      </c>
      <c r="W2698" s="196">
        <v>3.4150000000000125E-2</v>
      </c>
      <c r="X2698" s="196">
        <v>7.0330000000000004E-2</v>
      </c>
      <c r="Y2698" s="196">
        <v>0</v>
      </c>
      <c r="Z2698" s="196">
        <v>0</v>
      </c>
      <c r="AA2698" s="196">
        <v>0</v>
      </c>
      <c r="AB2698" s="196">
        <v>0</v>
      </c>
      <c r="AC2698" s="196">
        <v>0</v>
      </c>
      <c r="AD2698" s="196">
        <v>0</v>
      </c>
      <c r="AE2698" s="196">
        <v>0</v>
      </c>
      <c r="AF2698" s="272">
        <f t="shared" si="171"/>
        <v>1</v>
      </c>
      <c r="AG2698" s="196">
        <f t="shared" si="168"/>
        <v>0.18111000000000013</v>
      </c>
    </row>
    <row r="2699" spans="1:33" x14ac:dyDescent="0.25">
      <c r="A2699" s="1">
        <v>2000</v>
      </c>
      <c r="B2699" s="1" t="s">
        <v>19</v>
      </c>
      <c r="C2699" s="1" t="str">
        <f t="shared" si="169"/>
        <v>2000QC</v>
      </c>
      <c r="D2699" s="1" t="s">
        <v>57</v>
      </c>
      <c r="E2699" s="1" t="str">
        <f t="shared" si="170"/>
        <v>2000QCC&amp;D</v>
      </c>
      <c r="F2699" s="196">
        <v>0</v>
      </c>
      <c r="G2699" s="196">
        <v>1.115E-2</v>
      </c>
      <c r="H2699" s="196">
        <v>0</v>
      </c>
      <c r="I2699" s="196">
        <v>0.29786999999999997</v>
      </c>
      <c r="J2699" s="196">
        <v>0</v>
      </c>
      <c r="K2699" s="196">
        <v>0</v>
      </c>
      <c r="L2699" s="196">
        <v>0</v>
      </c>
      <c r="M2699" s="196">
        <v>0</v>
      </c>
      <c r="N2699" s="196">
        <v>0</v>
      </c>
      <c r="O2699" s="196">
        <v>0</v>
      </c>
      <c r="P2699" s="196">
        <v>0</v>
      </c>
      <c r="Q2699" s="196">
        <v>0</v>
      </c>
      <c r="R2699" s="196">
        <v>0</v>
      </c>
      <c r="S2699" s="196">
        <v>0</v>
      </c>
      <c r="T2699" s="196">
        <v>0.28050000000000003</v>
      </c>
      <c r="U2699" s="196">
        <v>0</v>
      </c>
      <c r="V2699" s="196">
        <v>0</v>
      </c>
      <c r="W2699" s="196">
        <v>3.5449999999999982E-2</v>
      </c>
      <c r="X2699" s="196">
        <v>0</v>
      </c>
      <c r="Y2699" s="196">
        <v>0</v>
      </c>
      <c r="Z2699" s="196">
        <v>0</v>
      </c>
      <c r="AA2699" s="196">
        <v>3.9390000000000001E-2</v>
      </c>
      <c r="AB2699" s="196">
        <v>0.15515999999999999</v>
      </c>
      <c r="AC2699" s="196">
        <v>7.3020000000000002E-2</v>
      </c>
      <c r="AD2699" s="196">
        <v>0.10746</v>
      </c>
      <c r="AE2699" s="196">
        <v>0</v>
      </c>
      <c r="AF2699" s="272">
        <f t="shared" si="171"/>
        <v>1</v>
      </c>
      <c r="AG2699" s="196">
        <f t="shared" si="168"/>
        <v>0.69097999999999993</v>
      </c>
    </row>
    <row r="2700" spans="1:33" x14ac:dyDescent="0.25">
      <c r="A2700" s="1">
        <v>2000</v>
      </c>
      <c r="B2700" s="1" t="s">
        <v>19</v>
      </c>
      <c r="C2700" s="1" t="str">
        <f t="shared" si="169"/>
        <v>2000QC</v>
      </c>
      <c r="D2700" s="1" t="s">
        <v>56</v>
      </c>
      <c r="E2700" s="1" t="str">
        <f t="shared" si="170"/>
        <v>2000QCICI</v>
      </c>
      <c r="F2700" s="196">
        <v>9.1590000000000005E-2</v>
      </c>
      <c r="G2700" s="196">
        <v>0.47141</v>
      </c>
      <c r="H2700" s="196">
        <v>0</v>
      </c>
      <c r="I2700" s="196">
        <v>6.8199999999999997E-2</v>
      </c>
      <c r="J2700" s="196">
        <v>8.695E-2</v>
      </c>
      <c r="K2700" s="196">
        <v>0</v>
      </c>
      <c r="L2700" s="196">
        <v>0</v>
      </c>
      <c r="M2700" s="196">
        <v>0</v>
      </c>
      <c r="N2700" s="196">
        <v>2.1059999999999999E-2</v>
      </c>
      <c r="O2700" s="196">
        <v>0</v>
      </c>
      <c r="P2700" s="196">
        <v>0</v>
      </c>
      <c r="Q2700" s="196">
        <v>0</v>
      </c>
      <c r="R2700" s="196">
        <v>2.5080000000000002E-2</v>
      </c>
      <c r="S2700" s="196">
        <v>3.3099999999999997E-2</v>
      </c>
      <c r="T2700" s="196">
        <v>0</v>
      </c>
      <c r="U2700" s="196">
        <v>0.11334</v>
      </c>
      <c r="V2700" s="196">
        <v>0</v>
      </c>
      <c r="W2700" s="196">
        <v>5.7170000000000075E-2</v>
      </c>
      <c r="X2700" s="196">
        <v>3.2099999999999997E-2</v>
      </c>
      <c r="Y2700" s="196">
        <v>0</v>
      </c>
      <c r="Z2700" s="196">
        <v>0</v>
      </c>
      <c r="AA2700" s="196">
        <v>0</v>
      </c>
      <c r="AB2700" s="196">
        <v>0</v>
      </c>
      <c r="AC2700" s="196">
        <v>0</v>
      </c>
      <c r="AD2700" s="196">
        <v>0</v>
      </c>
      <c r="AE2700" s="196">
        <v>0</v>
      </c>
      <c r="AF2700" s="272">
        <f t="shared" si="171"/>
        <v>1</v>
      </c>
      <c r="AG2700" s="196">
        <f t="shared" si="168"/>
        <v>0.23571000000000006</v>
      </c>
    </row>
    <row r="2701" spans="1:33" x14ac:dyDescent="0.25">
      <c r="A2701" s="1">
        <v>2000</v>
      </c>
      <c r="B2701" s="1" t="s">
        <v>19</v>
      </c>
      <c r="C2701" s="1" t="str">
        <f t="shared" si="169"/>
        <v>2000QC</v>
      </c>
      <c r="D2701" s="1" t="s">
        <v>58</v>
      </c>
      <c r="E2701" s="1" t="str">
        <f t="shared" si="170"/>
        <v>2000QCResidential</v>
      </c>
      <c r="F2701" s="196">
        <v>0.21969999999999998</v>
      </c>
      <c r="G2701" s="196">
        <v>0.25625999999999999</v>
      </c>
      <c r="H2701" s="196">
        <v>0</v>
      </c>
      <c r="I2701" s="196">
        <v>0</v>
      </c>
      <c r="J2701" s="196">
        <v>0.20857000000000001</v>
      </c>
      <c r="K2701" s="196">
        <v>0</v>
      </c>
      <c r="L2701" s="196">
        <v>0</v>
      </c>
      <c r="M2701" s="196">
        <v>0</v>
      </c>
      <c r="N2701" s="196">
        <v>2.0990000000000002E-2</v>
      </c>
      <c r="O2701" s="196">
        <v>0</v>
      </c>
      <c r="P2701" s="196">
        <v>0</v>
      </c>
      <c r="Q2701" s="196">
        <v>0.11337</v>
      </c>
      <c r="R2701" s="196">
        <v>0</v>
      </c>
      <c r="S2701" s="196">
        <v>0</v>
      </c>
      <c r="T2701" s="196">
        <v>0</v>
      </c>
      <c r="U2701" s="196">
        <v>7.6630000000000004E-2</v>
      </c>
      <c r="V2701" s="196">
        <v>0</v>
      </c>
      <c r="W2701" s="196">
        <v>3.4150000000000125E-2</v>
      </c>
      <c r="X2701" s="196">
        <v>7.0330000000000004E-2</v>
      </c>
      <c r="Y2701" s="196">
        <v>0</v>
      </c>
      <c r="Z2701" s="196">
        <v>0</v>
      </c>
      <c r="AA2701" s="196">
        <v>0</v>
      </c>
      <c r="AB2701" s="196">
        <v>0</v>
      </c>
      <c r="AC2701" s="196">
        <v>0</v>
      </c>
      <c r="AD2701" s="196">
        <v>0</v>
      </c>
      <c r="AE2701" s="196">
        <v>0</v>
      </c>
      <c r="AF2701" s="272">
        <f t="shared" si="171"/>
        <v>1</v>
      </c>
      <c r="AG2701" s="196">
        <f t="shared" si="168"/>
        <v>0.18111000000000013</v>
      </c>
    </row>
    <row r="2702" spans="1:33" x14ac:dyDescent="0.25">
      <c r="A2702" s="1">
        <v>2001</v>
      </c>
      <c r="B2702" s="1" t="s">
        <v>19</v>
      </c>
      <c r="C2702" s="1" t="str">
        <f t="shared" si="169"/>
        <v>2001QC</v>
      </c>
      <c r="D2702" s="1" t="s">
        <v>57</v>
      </c>
      <c r="E2702" s="1" t="str">
        <f t="shared" si="170"/>
        <v>2001QCC&amp;D</v>
      </c>
      <c r="F2702" s="196">
        <v>0</v>
      </c>
      <c r="G2702" s="196">
        <v>1.115E-2</v>
      </c>
      <c r="H2702" s="196">
        <v>0</v>
      </c>
      <c r="I2702" s="196">
        <v>0.29786999999999997</v>
      </c>
      <c r="J2702" s="196">
        <v>0</v>
      </c>
      <c r="K2702" s="196">
        <v>0</v>
      </c>
      <c r="L2702" s="196">
        <v>0</v>
      </c>
      <c r="M2702" s="196">
        <v>0</v>
      </c>
      <c r="N2702" s="196">
        <v>0</v>
      </c>
      <c r="O2702" s="196">
        <v>0</v>
      </c>
      <c r="P2702" s="196">
        <v>0</v>
      </c>
      <c r="Q2702" s="196">
        <v>0</v>
      </c>
      <c r="R2702" s="196">
        <v>0</v>
      </c>
      <c r="S2702" s="196">
        <v>0</v>
      </c>
      <c r="T2702" s="196">
        <v>0.28050000000000003</v>
      </c>
      <c r="U2702" s="196">
        <v>0</v>
      </c>
      <c r="V2702" s="196">
        <v>0</v>
      </c>
      <c r="W2702" s="196">
        <v>3.5449999999999982E-2</v>
      </c>
      <c r="X2702" s="196">
        <v>0</v>
      </c>
      <c r="Y2702" s="196">
        <v>0</v>
      </c>
      <c r="Z2702" s="196">
        <v>0</v>
      </c>
      <c r="AA2702" s="196">
        <v>3.9390000000000001E-2</v>
      </c>
      <c r="AB2702" s="196">
        <v>0.15515999999999999</v>
      </c>
      <c r="AC2702" s="196">
        <v>7.3020000000000002E-2</v>
      </c>
      <c r="AD2702" s="196">
        <v>0.10746</v>
      </c>
      <c r="AE2702" s="196">
        <v>0</v>
      </c>
      <c r="AF2702" s="272">
        <f t="shared" si="171"/>
        <v>1</v>
      </c>
      <c r="AG2702" s="196">
        <f t="shared" si="168"/>
        <v>0.69097999999999993</v>
      </c>
    </row>
    <row r="2703" spans="1:33" x14ac:dyDescent="0.25">
      <c r="A2703" s="1">
        <v>2001</v>
      </c>
      <c r="B2703" s="1" t="s">
        <v>19</v>
      </c>
      <c r="C2703" s="1" t="str">
        <f t="shared" si="169"/>
        <v>2001QC</v>
      </c>
      <c r="D2703" s="1" t="s">
        <v>56</v>
      </c>
      <c r="E2703" s="1" t="str">
        <f t="shared" si="170"/>
        <v>2001QCICI</v>
      </c>
      <c r="F2703" s="196">
        <v>9.1590000000000005E-2</v>
      </c>
      <c r="G2703" s="196">
        <v>0.47141</v>
      </c>
      <c r="H2703" s="196">
        <v>0</v>
      </c>
      <c r="I2703" s="196">
        <v>6.8199999999999997E-2</v>
      </c>
      <c r="J2703" s="196">
        <v>8.695E-2</v>
      </c>
      <c r="K2703" s="196">
        <v>0</v>
      </c>
      <c r="L2703" s="196">
        <v>0</v>
      </c>
      <c r="M2703" s="196">
        <v>0</v>
      </c>
      <c r="N2703" s="196">
        <v>2.1059999999999999E-2</v>
      </c>
      <c r="O2703" s="196">
        <v>0</v>
      </c>
      <c r="P2703" s="196">
        <v>0</v>
      </c>
      <c r="Q2703" s="196">
        <v>0</v>
      </c>
      <c r="R2703" s="196">
        <v>2.5080000000000002E-2</v>
      </c>
      <c r="S2703" s="196">
        <v>3.3099999999999997E-2</v>
      </c>
      <c r="T2703" s="196">
        <v>0</v>
      </c>
      <c r="U2703" s="196">
        <v>0.11334</v>
      </c>
      <c r="V2703" s="196">
        <v>0</v>
      </c>
      <c r="W2703" s="196">
        <v>5.7170000000000075E-2</v>
      </c>
      <c r="X2703" s="196">
        <v>3.2099999999999997E-2</v>
      </c>
      <c r="Y2703" s="196">
        <v>0</v>
      </c>
      <c r="Z2703" s="196">
        <v>0</v>
      </c>
      <c r="AA2703" s="196">
        <v>0</v>
      </c>
      <c r="AB2703" s="196">
        <v>0</v>
      </c>
      <c r="AC2703" s="196">
        <v>0</v>
      </c>
      <c r="AD2703" s="196">
        <v>0</v>
      </c>
      <c r="AE2703" s="196">
        <v>0</v>
      </c>
      <c r="AF2703" s="272">
        <f t="shared" si="171"/>
        <v>1</v>
      </c>
      <c r="AG2703" s="196">
        <f t="shared" si="168"/>
        <v>0.23571000000000006</v>
      </c>
    </row>
    <row r="2704" spans="1:33" x14ac:dyDescent="0.25">
      <c r="A2704" s="1">
        <v>2001</v>
      </c>
      <c r="B2704" s="1" t="s">
        <v>19</v>
      </c>
      <c r="C2704" s="1" t="str">
        <f t="shared" si="169"/>
        <v>2001QC</v>
      </c>
      <c r="D2704" s="1" t="s">
        <v>58</v>
      </c>
      <c r="E2704" s="1" t="str">
        <f t="shared" si="170"/>
        <v>2001QCResidential</v>
      </c>
      <c r="F2704" s="196">
        <v>0.21969999999999998</v>
      </c>
      <c r="G2704" s="196">
        <v>0.25625999999999999</v>
      </c>
      <c r="H2704" s="196">
        <v>0</v>
      </c>
      <c r="I2704" s="196">
        <v>0</v>
      </c>
      <c r="J2704" s="196">
        <v>0.20857000000000001</v>
      </c>
      <c r="K2704" s="196">
        <v>0</v>
      </c>
      <c r="L2704" s="196">
        <v>0</v>
      </c>
      <c r="M2704" s="196">
        <v>0</v>
      </c>
      <c r="N2704" s="196">
        <v>2.0990000000000002E-2</v>
      </c>
      <c r="O2704" s="196">
        <v>0</v>
      </c>
      <c r="P2704" s="196">
        <v>0</v>
      </c>
      <c r="Q2704" s="196">
        <v>0.11337</v>
      </c>
      <c r="R2704" s="196">
        <v>0</v>
      </c>
      <c r="S2704" s="196">
        <v>0</v>
      </c>
      <c r="T2704" s="196">
        <v>0</v>
      </c>
      <c r="U2704" s="196">
        <v>7.6630000000000004E-2</v>
      </c>
      <c r="V2704" s="196">
        <v>0</v>
      </c>
      <c r="W2704" s="196">
        <v>3.4150000000000125E-2</v>
      </c>
      <c r="X2704" s="196">
        <v>7.0330000000000004E-2</v>
      </c>
      <c r="Y2704" s="196">
        <v>0</v>
      </c>
      <c r="Z2704" s="196">
        <v>0</v>
      </c>
      <c r="AA2704" s="196">
        <v>0</v>
      </c>
      <c r="AB2704" s="196">
        <v>0</v>
      </c>
      <c r="AC2704" s="196">
        <v>0</v>
      </c>
      <c r="AD2704" s="196">
        <v>0</v>
      </c>
      <c r="AE2704" s="196">
        <v>0</v>
      </c>
      <c r="AF2704" s="272">
        <f t="shared" si="171"/>
        <v>1</v>
      </c>
      <c r="AG2704" s="196">
        <f t="shared" si="168"/>
        <v>0.18111000000000013</v>
      </c>
    </row>
    <row r="2705" spans="1:33" x14ac:dyDescent="0.25">
      <c r="A2705" s="1">
        <v>2002</v>
      </c>
      <c r="B2705" s="1" t="s">
        <v>19</v>
      </c>
      <c r="C2705" s="1" t="str">
        <f t="shared" si="169"/>
        <v>2002QC</v>
      </c>
      <c r="D2705" s="1" t="s">
        <v>57</v>
      </c>
      <c r="E2705" s="1" t="str">
        <f t="shared" si="170"/>
        <v>2002QCC&amp;D</v>
      </c>
      <c r="F2705" s="196">
        <v>0</v>
      </c>
      <c r="G2705" s="196">
        <v>9.0000000000000011E-3</v>
      </c>
      <c r="H2705" s="196">
        <v>0</v>
      </c>
      <c r="I2705" s="196">
        <v>0.40200000000000002</v>
      </c>
      <c r="J2705" s="196">
        <v>1E-3</v>
      </c>
      <c r="K2705" s="196">
        <v>0</v>
      </c>
      <c r="L2705" s="196">
        <v>0</v>
      </c>
      <c r="M2705" s="196">
        <v>0</v>
      </c>
      <c r="N2705" s="196">
        <v>1.2E-2</v>
      </c>
      <c r="O2705" s="196">
        <v>0</v>
      </c>
      <c r="P2705" s="196">
        <v>0</v>
      </c>
      <c r="Q2705" s="196">
        <v>0</v>
      </c>
      <c r="R2705" s="196">
        <v>0</v>
      </c>
      <c r="S2705" s="196">
        <v>0</v>
      </c>
      <c r="T2705" s="196">
        <v>0</v>
      </c>
      <c r="U2705" s="196">
        <v>0</v>
      </c>
      <c r="V2705" s="196">
        <v>0</v>
      </c>
      <c r="W2705" s="196">
        <v>0</v>
      </c>
      <c r="X2705" s="196">
        <v>0</v>
      </c>
      <c r="Y2705" s="197">
        <v>0</v>
      </c>
      <c r="Z2705" s="196">
        <v>0</v>
      </c>
      <c r="AA2705" s="196">
        <v>0</v>
      </c>
      <c r="AB2705" s="196">
        <v>0</v>
      </c>
      <c r="AC2705" s="196">
        <v>0</v>
      </c>
      <c r="AD2705" s="196">
        <v>0.57600000000000007</v>
      </c>
      <c r="AE2705" s="196">
        <v>0</v>
      </c>
      <c r="AF2705" s="272">
        <f t="shared" si="171"/>
        <v>1</v>
      </c>
      <c r="AG2705" s="196">
        <f t="shared" si="168"/>
        <v>0.57600000000000007</v>
      </c>
    </row>
    <row r="2706" spans="1:33" x14ac:dyDescent="0.25">
      <c r="A2706" s="1">
        <v>2002</v>
      </c>
      <c r="B2706" s="1" t="s">
        <v>19</v>
      </c>
      <c r="C2706" s="1" t="str">
        <f t="shared" si="169"/>
        <v>2002QC</v>
      </c>
      <c r="D2706" s="1" t="s">
        <v>56</v>
      </c>
      <c r="E2706" s="1" t="str">
        <f t="shared" si="170"/>
        <v>2002QCICI</v>
      </c>
      <c r="F2706" s="196">
        <v>0.185</v>
      </c>
      <c r="G2706" s="196">
        <v>0.436</v>
      </c>
      <c r="H2706" s="196">
        <v>0</v>
      </c>
      <c r="I2706" s="196">
        <v>8.1000000000000003E-2</v>
      </c>
      <c r="J2706" s="196">
        <v>2.5000000000000001E-2</v>
      </c>
      <c r="K2706" s="196">
        <v>1E-3</v>
      </c>
      <c r="L2706" s="196">
        <v>0</v>
      </c>
      <c r="M2706" s="196">
        <v>6.0000000000000001E-3</v>
      </c>
      <c r="N2706" s="196">
        <v>5.0000000000000001E-3</v>
      </c>
      <c r="O2706" s="196">
        <v>0</v>
      </c>
      <c r="P2706" s="196">
        <v>0</v>
      </c>
      <c r="Q2706" s="196">
        <v>0</v>
      </c>
      <c r="R2706" s="196">
        <v>4.2999999999999997E-2</v>
      </c>
      <c r="S2706" s="196">
        <v>0</v>
      </c>
      <c r="T2706" s="196">
        <v>0</v>
      </c>
      <c r="U2706" s="196">
        <v>0</v>
      </c>
      <c r="V2706" s="196">
        <v>0</v>
      </c>
      <c r="W2706" s="196">
        <v>0</v>
      </c>
      <c r="X2706" s="196">
        <v>0</v>
      </c>
      <c r="Y2706" s="196">
        <v>0</v>
      </c>
      <c r="Z2706" s="196">
        <v>0</v>
      </c>
      <c r="AA2706" s="196">
        <v>0</v>
      </c>
      <c r="AB2706" s="196">
        <v>0</v>
      </c>
      <c r="AC2706" s="196">
        <v>0</v>
      </c>
      <c r="AD2706" s="196">
        <v>0.218</v>
      </c>
      <c r="AE2706" s="196">
        <v>0</v>
      </c>
      <c r="AF2706" s="272">
        <f t="shared" si="171"/>
        <v>1</v>
      </c>
      <c r="AG2706" s="196">
        <f t="shared" si="168"/>
        <v>0.218</v>
      </c>
    </row>
    <row r="2707" spans="1:33" x14ac:dyDescent="0.25">
      <c r="A2707" s="1">
        <v>2002</v>
      </c>
      <c r="B2707" s="1" t="s">
        <v>19</v>
      </c>
      <c r="C2707" s="1" t="str">
        <f t="shared" si="169"/>
        <v>2002QC</v>
      </c>
      <c r="D2707" s="1" t="s">
        <v>58</v>
      </c>
      <c r="E2707" s="1" t="str">
        <f t="shared" si="170"/>
        <v>2002QCResidential</v>
      </c>
      <c r="F2707" s="196">
        <v>0.29600000000000004</v>
      </c>
      <c r="G2707" s="196">
        <v>0.215</v>
      </c>
      <c r="H2707" s="196">
        <v>0</v>
      </c>
      <c r="I2707" s="196">
        <v>3.5000000000000003E-2</v>
      </c>
      <c r="J2707" s="196">
        <v>0.129</v>
      </c>
      <c r="K2707" s="196">
        <v>5.2999999999999999E-2</v>
      </c>
      <c r="L2707" s="196">
        <v>0</v>
      </c>
      <c r="M2707" s="196">
        <v>6.9999999999999993E-3</v>
      </c>
      <c r="N2707" s="196">
        <v>2.1000000000000001E-2</v>
      </c>
      <c r="O2707" s="196">
        <v>0</v>
      </c>
      <c r="P2707" s="196">
        <v>0</v>
      </c>
      <c r="Q2707" s="196">
        <v>0</v>
      </c>
      <c r="R2707" s="196">
        <v>0</v>
      </c>
      <c r="S2707" s="196">
        <v>0</v>
      </c>
      <c r="T2707" s="196">
        <v>0</v>
      </c>
      <c r="U2707" s="196">
        <v>0</v>
      </c>
      <c r="V2707" s="196">
        <v>0</v>
      </c>
      <c r="W2707" s="196">
        <v>0</v>
      </c>
      <c r="X2707" s="196">
        <v>0</v>
      </c>
      <c r="Y2707" s="196">
        <v>0</v>
      </c>
      <c r="Z2707" s="196">
        <v>0</v>
      </c>
      <c r="AA2707" s="196">
        <v>0</v>
      </c>
      <c r="AB2707" s="196">
        <v>0</v>
      </c>
      <c r="AC2707" s="196">
        <v>0</v>
      </c>
      <c r="AD2707" s="196">
        <v>0.24399999999999999</v>
      </c>
      <c r="AE2707" s="196">
        <v>0</v>
      </c>
      <c r="AF2707" s="272">
        <f t="shared" si="171"/>
        <v>1</v>
      </c>
      <c r="AG2707" s="196">
        <f t="shared" si="168"/>
        <v>0.24399999999999999</v>
      </c>
    </row>
    <row r="2708" spans="1:33" x14ac:dyDescent="0.25">
      <c r="A2708" s="1">
        <v>2003</v>
      </c>
      <c r="B2708" s="1" t="s">
        <v>19</v>
      </c>
      <c r="C2708" s="1" t="str">
        <f t="shared" si="169"/>
        <v>2003QC</v>
      </c>
      <c r="D2708" s="1" t="s">
        <v>57</v>
      </c>
      <c r="E2708" s="1" t="str">
        <f t="shared" si="170"/>
        <v>2003QCC&amp;D</v>
      </c>
      <c r="F2708" s="196">
        <v>0</v>
      </c>
      <c r="G2708" s="196">
        <v>9.0000000000000011E-3</v>
      </c>
      <c r="H2708" s="196">
        <v>0</v>
      </c>
      <c r="I2708" s="196">
        <v>0.40200000000000002</v>
      </c>
      <c r="J2708" s="196">
        <v>1E-3</v>
      </c>
      <c r="K2708" s="196">
        <v>0</v>
      </c>
      <c r="L2708" s="196">
        <v>0</v>
      </c>
      <c r="M2708" s="196">
        <v>0</v>
      </c>
      <c r="N2708" s="196">
        <v>1.2E-2</v>
      </c>
      <c r="O2708" s="196">
        <v>0</v>
      </c>
      <c r="P2708" s="196">
        <v>0</v>
      </c>
      <c r="Q2708" s="196">
        <v>0</v>
      </c>
      <c r="R2708" s="196">
        <v>0</v>
      </c>
      <c r="S2708" s="196">
        <v>0</v>
      </c>
      <c r="T2708" s="196">
        <v>0</v>
      </c>
      <c r="U2708" s="196">
        <v>0</v>
      </c>
      <c r="V2708" s="196">
        <v>0</v>
      </c>
      <c r="W2708" s="196">
        <v>0</v>
      </c>
      <c r="X2708" s="196">
        <v>0</v>
      </c>
      <c r="Y2708" s="197">
        <v>0</v>
      </c>
      <c r="Z2708" s="196">
        <v>0</v>
      </c>
      <c r="AA2708" s="196">
        <v>0</v>
      </c>
      <c r="AB2708" s="196">
        <v>0</v>
      </c>
      <c r="AC2708" s="196">
        <v>0</v>
      </c>
      <c r="AD2708" s="196">
        <v>0.57600000000000007</v>
      </c>
      <c r="AE2708" s="196">
        <v>0</v>
      </c>
      <c r="AF2708" s="272">
        <f t="shared" si="171"/>
        <v>1</v>
      </c>
      <c r="AG2708" s="196">
        <f t="shared" si="168"/>
        <v>0.57600000000000007</v>
      </c>
    </row>
    <row r="2709" spans="1:33" x14ac:dyDescent="0.25">
      <c r="A2709" s="1">
        <v>2003</v>
      </c>
      <c r="B2709" s="1" t="s">
        <v>19</v>
      </c>
      <c r="C2709" s="1" t="str">
        <f t="shared" si="169"/>
        <v>2003QC</v>
      </c>
      <c r="D2709" s="1" t="s">
        <v>56</v>
      </c>
      <c r="E2709" s="1" t="str">
        <f t="shared" si="170"/>
        <v>2003QCICI</v>
      </c>
      <c r="F2709" s="196">
        <v>0.185</v>
      </c>
      <c r="G2709" s="196">
        <v>0.436</v>
      </c>
      <c r="H2709" s="196">
        <v>0</v>
      </c>
      <c r="I2709" s="196">
        <v>8.1000000000000003E-2</v>
      </c>
      <c r="J2709" s="196">
        <v>2.5000000000000001E-2</v>
      </c>
      <c r="K2709" s="196">
        <v>1E-3</v>
      </c>
      <c r="L2709" s="196">
        <v>0</v>
      </c>
      <c r="M2709" s="196">
        <v>6.0000000000000001E-3</v>
      </c>
      <c r="N2709" s="196">
        <v>5.0000000000000001E-3</v>
      </c>
      <c r="O2709" s="196">
        <v>0</v>
      </c>
      <c r="P2709" s="196">
        <v>0</v>
      </c>
      <c r="Q2709" s="196">
        <v>0</v>
      </c>
      <c r="R2709" s="196">
        <v>4.2999999999999997E-2</v>
      </c>
      <c r="S2709" s="196">
        <v>0</v>
      </c>
      <c r="T2709" s="196">
        <v>0</v>
      </c>
      <c r="U2709" s="196">
        <v>0</v>
      </c>
      <c r="V2709" s="196">
        <v>0</v>
      </c>
      <c r="W2709" s="196">
        <v>0</v>
      </c>
      <c r="X2709" s="196">
        <v>0</v>
      </c>
      <c r="Y2709" s="196">
        <v>0</v>
      </c>
      <c r="Z2709" s="196">
        <v>0</v>
      </c>
      <c r="AA2709" s="196">
        <v>0</v>
      </c>
      <c r="AB2709" s="196">
        <v>0</v>
      </c>
      <c r="AC2709" s="196">
        <v>0</v>
      </c>
      <c r="AD2709" s="196">
        <v>0.218</v>
      </c>
      <c r="AE2709" s="196">
        <v>0</v>
      </c>
      <c r="AF2709" s="272">
        <f t="shared" si="171"/>
        <v>1</v>
      </c>
      <c r="AG2709" s="196">
        <f t="shared" si="168"/>
        <v>0.218</v>
      </c>
    </row>
    <row r="2710" spans="1:33" x14ac:dyDescent="0.25">
      <c r="A2710" s="1">
        <v>2003</v>
      </c>
      <c r="B2710" s="1" t="s">
        <v>19</v>
      </c>
      <c r="C2710" s="1" t="str">
        <f t="shared" si="169"/>
        <v>2003QC</v>
      </c>
      <c r="D2710" s="1" t="s">
        <v>58</v>
      </c>
      <c r="E2710" s="1" t="str">
        <f t="shared" si="170"/>
        <v>2003QCResidential</v>
      </c>
      <c r="F2710" s="196">
        <v>0.29600000000000004</v>
      </c>
      <c r="G2710" s="196">
        <v>0.215</v>
      </c>
      <c r="H2710" s="196">
        <v>0</v>
      </c>
      <c r="I2710" s="196">
        <v>3.5000000000000003E-2</v>
      </c>
      <c r="J2710" s="196">
        <v>0.129</v>
      </c>
      <c r="K2710" s="196">
        <v>5.2999999999999999E-2</v>
      </c>
      <c r="L2710" s="196">
        <v>0</v>
      </c>
      <c r="M2710" s="196">
        <v>6.9999999999999993E-3</v>
      </c>
      <c r="N2710" s="196">
        <v>2.1000000000000001E-2</v>
      </c>
      <c r="O2710" s="196">
        <v>0</v>
      </c>
      <c r="P2710" s="196">
        <v>0</v>
      </c>
      <c r="Q2710" s="196">
        <v>0</v>
      </c>
      <c r="R2710" s="196">
        <v>0</v>
      </c>
      <c r="S2710" s="196">
        <v>0</v>
      </c>
      <c r="T2710" s="196">
        <v>0</v>
      </c>
      <c r="U2710" s="196">
        <v>0</v>
      </c>
      <c r="V2710" s="196">
        <v>0</v>
      </c>
      <c r="W2710" s="196">
        <v>0</v>
      </c>
      <c r="X2710" s="196">
        <v>0</v>
      </c>
      <c r="Y2710" s="196">
        <v>0</v>
      </c>
      <c r="Z2710" s="196">
        <v>0</v>
      </c>
      <c r="AA2710" s="196">
        <v>0</v>
      </c>
      <c r="AB2710" s="196">
        <v>0</v>
      </c>
      <c r="AC2710" s="196">
        <v>0</v>
      </c>
      <c r="AD2710" s="196">
        <v>0.24399999999999999</v>
      </c>
      <c r="AE2710" s="196">
        <v>0</v>
      </c>
      <c r="AF2710" s="272">
        <f t="shared" si="171"/>
        <v>1</v>
      </c>
      <c r="AG2710" s="196">
        <f t="shared" si="168"/>
        <v>0.24399999999999999</v>
      </c>
    </row>
    <row r="2711" spans="1:33" x14ac:dyDescent="0.25">
      <c r="A2711" s="1">
        <v>2004</v>
      </c>
      <c r="B2711" s="1" t="s">
        <v>19</v>
      </c>
      <c r="C2711" s="1" t="str">
        <f t="shared" si="169"/>
        <v>2004QC</v>
      </c>
      <c r="D2711" s="1" t="s">
        <v>57</v>
      </c>
      <c r="E2711" s="1" t="str">
        <f t="shared" si="170"/>
        <v>2004QCC&amp;D</v>
      </c>
      <c r="F2711" s="196">
        <v>0</v>
      </c>
      <c r="G2711" s="196">
        <v>9.0000000000000011E-3</v>
      </c>
      <c r="H2711" s="196">
        <v>0</v>
      </c>
      <c r="I2711" s="196">
        <v>0.40200000000000002</v>
      </c>
      <c r="J2711" s="196">
        <v>1E-3</v>
      </c>
      <c r="K2711" s="196">
        <v>0</v>
      </c>
      <c r="L2711" s="196">
        <v>0</v>
      </c>
      <c r="M2711" s="196">
        <v>0</v>
      </c>
      <c r="N2711" s="196">
        <v>1.2E-2</v>
      </c>
      <c r="O2711" s="196">
        <v>0</v>
      </c>
      <c r="P2711" s="196">
        <v>0</v>
      </c>
      <c r="Q2711" s="196">
        <v>0</v>
      </c>
      <c r="R2711" s="196">
        <v>0</v>
      </c>
      <c r="S2711" s="196">
        <v>0</v>
      </c>
      <c r="T2711" s="196">
        <v>0</v>
      </c>
      <c r="U2711" s="196">
        <v>0</v>
      </c>
      <c r="V2711" s="196">
        <v>0</v>
      </c>
      <c r="W2711" s="196">
        <v>0</v>
      </c>
      <c r="X2711" s="196">
        <v>0</v>
      </c>
      <c r="Y2711" s="197">
        <v>0</v>
      </c>
      <c r="Z2711" s="196">
        <v>0</v>
      </c>
      <c r="AA2711" s="196">
        <v>0</v>
      </c>
      <c r="AB2711" s="196">
        <v>0</v>
      </c>
      <c r="AC2711" s="196">
        <v>0</v>
      </c>
      <c r="AD2711" s="196">
        <v>0.57600000000000007</v>
      </c>
      <c r="AE2711" s="196">
        <v>0</v>
      </c>
      <c r="AF2711" s="272">
        <f t="shared" si="171"/>
        <v>1</v>
      </c>
      <c r="AG2711" s="196">
        <f t="shared" si="168"/>
        <v>0.57600000000000007</v>
      </c>
    </row>
    <row r="2712" spans="1:33" x14ac:dyDescent="0.25">
      <c r="A2712" s="1">
        <v>2004</v>
      </c>
      <c r="B2712" s="1" t="s">
        <v>19</v>
      </c>
      <c r="C2712" s="1" t="str">
        <f t="shared" si="169"/>
        <v>2004QC</v>
      </c>
      <c r="D2712" s="1" t="s">
        <v>56</v>
      </c>
      <c r="E2712" s="1" t="str">
        <f t="shared" si="170"/>
        <v>2004QCICI</v>
      </c>
      <c r="F2712" s="196">
        <v>0.185</v>
      </c>
      <c r="G2712" s="196">
        <v>0.436</v>
      </c>
      <c r="H2712" s="196">
        <v>0</v>
      </c>
      <c r="I2712" s="196">
        <v>8.1000000000000003E-2</v>
      </c>
      <c r="J2712" s="196">
        <v>2.5000000000000001E-2</v>
      </c>
      <c r="K2712" s="196">
        <v>1E-3</v>
      </c>
      <c r="L2712" s="196">
        <v>0</v>
      </c>
      <c r="M2712" s="196">
        <v>6.0000000000000001E-3</v>
      </c>
      <c r="N2712" s="196">
        <v>5.0000000000000001E-3</v>
      </c>
      <c r="O2712" s="196">
        <v>0</v>
      </c>
      <c r="P2712" s="196">
        <v>0</v>
      </c>
      <c r="Q2712" s="196">
        <v>0</v>
      </c>
      <c r="R2712" s="196">
        <v>4.2999999999999997E-2</v>
      </c>
      <c r="S2712" s="196">
        <v>0</v>
      </c>
      <c r="T2712" s="196">
        <v>0</v>
      </c>
      <c r="U2712" s="196">
        <v>0</v>
      </c>
      <c r="V2712" s="196">
        <v>0</v>
      </c>
      <c r="W2712" s="196">
        <v>0</v>
      </c>
      <c r="X2712" s="196">
        <v>0</v>
      </c>
      <c r="Y2712" s="196">
        <v>0</v>
      </c>
      <c r="Z2712" s="196">
        <v>0</v>
      </c>
      <c r="AA2712" s="196">
        <v>0</v>
      </c>
      <c r="AB2712" s="196">
        <v>0</v>
      </c>
      <c r="AC2712" s="196">
        <v>0</v>
      </c>
      <c r="AD2712" s="196">
        <v>0.218</v>
      </c>
      <c r="AE2712" s="196">
        <v>0</v>
      </c>
      <c r="AF2712" s="272">
        <f t="shared" si="171"/>
        <v>1</v>
      </c>
      <c r="AG2712" s="196">
        <f t="shared" si="168"/>
        <v>0.218</v>
      </c>
    </row>
    <row r="2713" spans="1:33" x14ac:dyDescent="0.25">
      <c r="A2713" s="1">
        <v>2004</v>
      </c>
      <c r="B2713" s="1" t="s">
        <v>19</v>
      </c>
      <c r="C2713" s="1" t="str">
        <f t="shared" si="169"/>
        <v>2004QC</v>
      </c>
      <c r="D2713" s="1" t="s">
        <v>58</v>
      </c>
      <c r="E2713" s="1" t="str">
        <f t="shared" si="170"/>
        <v>2004QCResidential</v>
      </c>
      <c r="F2713" s="196">
        <v>0.29600000000000004</v>
      </c>
      <c r="G2713" s="196">
        <v>0.215</v>
      </c>
      <c r="H2713" s="196">
        <v>0</v>
      </c>
      <c r="I2713" s="196">
        <v>3.5000000000000003E-2</v>
      </c>
      <c r="J2713" s="196">
        <v>0.129</v>
      </c>
      <c r="K2713" s="196">
        <v>5.2999999999999999E-2</v>
      </c>
      <c r="L2713" s="196">
        <v>0</v>
      </c>
      <c r="M2713" s="196">
        <v>6.9999999999999993E-3</v>
      </c>
      <c r="N2713" s="196">
        <v>2.1000000000000001E-2</v>
      </c>
      <c r="O2713" s="196">
        <v>0</v>
      </c>
      <c r="P2713" s="196">
        <v>0</v>
      </c>
      <c r="Q2713" s="196">
        <v>0</v>
      </c>
      <c r="R2713" s="196">
        <v>0</v>
      </c>
      <c r="S2713" s="196">
        <v>0</v>
      </c>
      <c r="T2713" s="196">
        <v>0</v>
      </c>
      <c r="U2713" s="196">
        <v>0</v>
      </c>
      <c r="V2713" s="196">
        <v>0</v>
      </c>
      <c r="W2713" s="196">
        <v>0</v>
      </c>
      <c r="X2713" s="196">
        <v>0</v>
      </c>
      <c r="Y2713" s="196">
        <v>0</v>
      </c>
      <c r="Z2713" s="196">
        <v>0</v>
      </c>
      <c r="AA2713" s="196">
        <v>0</v>
      </c>
      <c r="AB2713" s="196">
        <v>0</v>
      </c>
      <c r="AC2713" s="196">
        <v>0</v>
      </c>
      <c r="AD2713" s="196">
        <v>0.24399999999999999</v>
      </c>
      <c r="AE2713" s="196">
        <v>0</v>
      </c>
      <c r="AF2713" s="272">
        <f t="shared" si="171"/>
        <v>1</v>
      </c>
      <c r="AG2713" s="196">
        <f t="shared" si="168"/>
        <v>0.24399999999999999</v>
      </c>
    </row>
    <row r="2714" spans="1:33" x14ac:dyDescent="0.25">
      <c r="A2714" s="1">
        <v>2005</v>
      </c>
      <c r="B2714" s="1" t="s">
        <v>19</v>
      </c>
      <c r="C2714" s="1" t="str">
        <f t="shared" si="169"/>
        <v>2005QC</v>
      </c>
      <c r="D2714" s="1" t="s">
        <v>57</v>
      </c>
      <c r="E2714" s="1" t="str">
        <f t="shared" si="170"/>
        <v>2005QCC&amp;D</v>
      </c>
      <c r="F2714" s="196">
        <v>0</v>
      </c>
      <c r="G2714" s="196">
        <v>9.0000000000000011E-3</v>
      </c>
      <c r="H2714" s="196">
        <v>0</v>
      </c>
      <c r="I2714" s="196">
        <v>0.40200000000000002</v>
      </c>
      <c r="J2714" s="196">
        <v>1E-3</v>
      </c>
      <c r="K2714" s="196">
        <v>0</v>
      </c>
      <c r="L2714" s="196">
        <v>0</v>
      </c>
      <c r="M2714" s="196">
        <v>0</v>
      </c>
      <c r="N2714" s="196">
        <v>1.2E-2</v>
      </c>
      <c r="O2714" s="196">
        <v>0</v>
      </c>
      <c r="P2714" s="196">
        <v>0</v>
      </c>
      <c r="Q2714" s="196">
        <v>0</v>
      </c>
      <c r="R2714" s="196">
        <v>0</v>
      </c>
      <c r="S2714" s="196">
        <v>0</v>
      </c>
      <c r="T2714" s="196">
        <v>0</v>
      </c>
      <c r="U2714" s="196">
        <v>0</v>
      </c>
      <c r="V2714" s="196">
        <v>0</v>
      </c>
      <c r="W2714" s="196">
        <v>0</v>
      </c>
      <c r="X2714" s="196">
        <v>0</v>
      </c>
      <c r="Y2714" s="197">
        <v>0</v>
      </c>
      <c r="Z2714" s="196">
        <v>0</v>
      </c>
      <c r="AA2714" s="196">
        <v>0</v>
      </c>
      <c r="AB2714" s="196">
        <v>0</v>
      </c>
      <c r="AC2714" s="196">
        <v>0</v>
      </c>
      <c r="AD2714" s="196">
        <v>0.57600000000000007</v>
      </c>
      <c r="AE2714" s="196">
        <v>0</v>
      </c>
      <c r="AF2714" s="272">
        <f t="shared" si="171"/>
        <v>1</v>
      </c>
      <c r="AG2714" s="196">
        <f t="shared" si="168"/>
        <v>0.57600000000000007</v>
      </c>
    </row>
    <row r="2715" spans="1:33" x14ac:dyDescent="0.25">
      <c r="A2715" s="1">
        <v>2005</v>
      </c>
      <c r="B2715" s="1" t="s">
        <v>19</v>
      </c>
      <c r="C2715" s="1" t="str">
        <f t="shared" si="169"/>
        <v>2005QC</v>
      </c>
      <c r="D2715" s="1" t="s">
        <v>56</v>
      </c>
      <c r="E2715" s="1" t="str">
        <f t="shared" si="170"/>
        <v>2005QCICI</v>
      </c>
      <c r="F2715" s="196">
        <v>0.185</v>
      </c>
      <c r="G2715" s="196">
        <v>0.436</v>
      </c>
      <c r="H2715" s="196">
        <v>0</v>
      </c>
      <c r="I2715" s="196">
        <v>8.1000000000000003E-2</v>
      </c>
      <c r="J2715" s="196">
        <v>2.5000000000000001E-2</v>
      </c>
      <c r="K2715" s="196">
        <v>1E-3</v>
      </c>
      <c r="L2715" s="196">
        <v>0</v>
      </c>
      <c r="M2715" s="196">
        <v>6.0000000000000001E-3</v>
      </c>
      <c r="N2715" s="196">
        <v>5.0000000000000001E-3</v>
      </c>
      <c r="O2715" s="196">
        <v>0</v>
      </c>
      <c r="P2715" s="196">
        <v>0</v>
      </c>
      <c r="Q2715" s="196">
        <v>0</v>
      </c>
      <c r="R2715" s="196">
        <v>4.2999999999999997E-2</v>
      </c>
      <c r="S2715" s="196">
        <v>0</v>
      </c>
      <c r="T2715" s="196">
        <v>0</v>
      </c>
      <c r="U2715" s="196">
        <v>0</v>
      </c>
      <c r="V2715" s="196">
        <v>0</v>
      </c>
      <c r="W2715" s="196">
        <v>0</v>
      </c>
      <c r="X2715" s="196">
        <v>0</v>
      </c>
      <c r="Y2715" s="196">
        <v>0</v>
      </c>
      <c r="Z2715" s="196">
        <v>0</v>
      </c>
      <c r="AA2715" s="196">
        <v>0</v>
      </c>
      <c r="AB2715" s="196">
        <v>0</v>
      </c>
      <c r="AC2715" s="196">
        <v>0</v>
      </c>
      <c r="AD2715" s="196">
        <v>0.218</v>
      </c>
      <c r="AE2715" s="196">
        <v>0</v>
      </c>
      <c r="AF2715" s="272">
        <f t="shared" si="171"/>
        <v>1</v>
      </c>
      <c r="AG2715" s="196">
        <f t="shared" si="168"/>
        <v>0.218</v>
      </c>
    </row>
    <row r="2716" spans="1:33" x14ac:dyDescent="0.25">
      <c r="A2716" s="1">
        <v>2005</v>
      </c>
      <c r="B2716" s="1" t="s">
        <v>19</v>
      </c>
      <c r="C2716" s="1" t="str">
        <f t="shared" si="169"/>
        <v>2005QC</v>
      </c>
      <c r="D2716" s="1" t="s">
        <v>58</v>
      </c>
      <c r="E2716" s="1" t="str">
        <f t="shared" si="170"/>
        <v>2005QCResidential</v>
      </c>
      <c r="F2716" s="196">
        <v>0.29600000000000004</v>
      </c>
      <c r="G2716" s="196">
        <v>0.215</v>
      </c>
      <c r="H2716" s="196">
        <v>0</v>
      </c>
      <c r="I2716" s="196">
        <v>3.5000000000000003E-2</v>
      </c>
      <c r="J2716" s="196">
        <v>0.129</v>
      </c>
      <c r="K2716" s="196">
        <v>5.2999999999999999E-2</v>
      </c>
      <c r="L2716" s="196">
        <v>0</v>
      </c>
      <c r="M2716" s="196">
        <v>6.9999999999999993E-3</v>
      </c>
      <c r="N2716" s="196">
        <v>2.1000000000000001E-2</v>
      </c>
      <c r="O2716" s="196">
        <v>0</v>
      </c>
      <c r="P2716" s="196">
        <v>0</v>
      </c>
      <c r="Q2716" s="196">
        <v>0</v>
      </c>
      <c r="R2716" s="196">
        <v>0</v>
      </c>
      <c r="S2716" s="196">
        <v>0</v>
      </c>
      <c r="T2716" s="196">
        <v>0</v>
      </c>
      <c r="U2716" s="196">
        <v>0</v>
      </c>
      <c r="V2716" s="196">
        <v>0</v>
      </c>
      <c r="W2716" s="196">
        <v>0</v>
      </c>
      <c r="X2716" s="196">
        <v>0</v>
      </c>
      <c r="Y2716" s="196">
        <v>0</v>
      </c>
      <c r="Z2716" s="196">
        <v>0</v>
      </c>
      <c r="AA2716" s="196">
        <v>0</v>
      </c>
      <c r="AB2716" s="196">
        <v>0</v>
      </c>
      <c r="AC2716" s="196">
        <v>0</v>
      </c>
      <c r="AD2716" s="196">
        <v>0.24399999999999999</v>
      </c>
      <c r="AE2716" s="196">
        <v>0</v>
      </c>
      <c r="AF2716" s="272">
        <f t="shared" si="171"/>
        <v>1</v>
      </c>
      <c r="AG2716" s="196">
        <f t="shared" si="168"/>
        <v>0.24399999999999999</v>
      </c>
    </row>
    <row r="2717" spans="1:33" x14ac:dyDescent="0.25">
      <c r="A2717" s="1">
        <v>2006</v>
      </c>
      <c r="B2717" s="1" t="s">
        <v>19</v>
      </c>
      <c r="C2717" s="1" t="str">
        <f t="shared" si="169"/>
        <v>2006QC</v>
      </c>
      <c r="D2717" s="1" t="s">
        <v>57</v>
      </c>
      <c r="E2717" s="1" t="str">
        <f t="shared" si="170"/>
        <v>2006QCC&amp;D</v>
      </c>
      <c r="F2717" s="196">
        <v>0</v>
      </c>
      <c r="G2717" s="196">
        <v>9.0000000000000011E-3</v>
      </c>
      <c r="H2717" s="196">
        <v>0</v>
      </c>
      <c r="I2717" s="196">
        <v>0.40200000000000002</v>
      </c>
      <c r="J2717" s="196">
        <v>1E-3</v>
      </c>
      <c r="K2717" s="196">
        <v>0</v>
      </c>
      <c r="L2717" s="196">
        <v>0</v>
      </c>
      <c r="M2717" s="196">
        <v>0</v>
      </c>
      <c r="N2717" s="196">
        <v>1.2E-2</v>
      </c>
      <c r="O2717" s="196">
        <v>0</v>
      </c>
      <c r="P2717" s="196">
        <v>0</v>
      </c>
      <c r="Q2717" s="196">
        <v>0</v>
      </c>
      <c r="R2717" s="196">
        <v>0</v>
      </c>
      <c r="S2717" s="196">
        <v>0</v>
      </c>
      <c r="T2717" s="196">
        <v>0</v>
      </c>
      <c r="U2717" s="196">
        <v>0</v>
      </c>
      <c r="V2717" s="196">
        <v>0</v>
      </c>
      <c r="W2717" s="196">
        <v>0</v>
      </c>
      <c r="X2717" s="196">
        <v>0</v>
      </c>
      <c r="Y2717" s="197">
        <v>0</v>
      </c>
      <c r="Z2717" s="196">
        <v>0</v>
      </c>
      <c r="AA2717" s="196">
        <v>0</v>
      </c>
      <c r="AB2717" s="196">
        <v>0</v>
      </c>
      <c r="AC2717" s="196">
        <v>0</v>
      </c>
      <c r="AD2717" s="196">
        <v>0.57600000000000007</v>
      </c>
      <c r="AE2717" s="196">
        <v>0</v>
      </c>
      <c r="AF2717" s="272">
        <f t="shared" si="171"/>
        <v>1</v>
      </c>
      <c r="AG2717" s="196">
        <f t="shared" si="168"/>
        <v>0.57600000000000007</v>
      </c>
    </row>
    <row r="2718" spans="1:33" x14ac:dyDescent="0.25">
      <c r="A2718" s="1">
        <v>2006</v>
      </c>
      <c r="B2718" s="1" t="s">
        <v>19</v>
      </c>
      <c r="C2718" s="1" t="str">
        <f t="shared" si="169"/>
        <v>2006QC</v>
      </c>
      <c r="D2718" s="1" t="s">
        <v>56</v>
      </c>
      <c r="E2718" s="1" t="str">
        <f t="shared" si="170"/>
        <v>2006QCICI</v>
      </c>
      <c r="F2718" s="196">
        <v>0.185</v>
      </c>
      <c r="G2718" s="196">
        <v>0.436</v>
      </c>
      <c r="H2718" s="196">
        <v>0</v>
      </c>
      <c r="I2718" s="196">
        <v>8.1000000000000003E-2</v>
      </c>
      <c r="J2718" s="196">
        <v>2.5000000000000001E-2</v>
      </c>
      <c r="K2718" s="196">
        <v>1E-3</v>
      </c>
      <c r="L2718" s="196">
        <v>0</v>
      </c>
      <c r="M2718" s="196">
        <v>6.0000000000000001E-3</v>
      </c>
      <c r="N2718" s="196">
        <v>5.0000000000000001E-3</v>
      </c>
      <c r="O2718" s="196">
        <v>0</v>
      </c>
      <c r="P2718" s="196">
        <v>0</v>
      </c>
      <c r="Q2718" s="196">
        <v>0</v>
      </c>
      <c r="R2718" s="196">
        <v>4.2999999999999997E-2</v>
      </c>
      <c r="S2718" s="196">
        <v>0</v>
      </c>
      <c r="T2718" s="196">
        <v>0</v>
      </c>
      <c r="U2718" s="196">
        <v>0</v>
      </c>
      <c r="V2718" s="196">
        <v>0</v>
      </c>
      <c r="W2718" s="196">
        <v>0</v>
      </c>
      <c r="X2718" s="196">
        <v>0</v>
      </c>
      <c r="Y2718" s="196">
        <v>0</v>
      </c>
      <c r="Z2718" s="196">
        <v>0</v>
      </c>
      <c r="AA2718" s="196">
        <v>0</v>
      </c>
      <c r="AB2718" s="196">
        <v>0</v>
      </c>
      <c r="AC2718" s="196">
        <v>0</v>
      </c>
      <c r="AD2718" s="196">
        <v>0.218</v>
      </c>
      <c r="AE2718" s="196">
        <v>0</v>
      </c>
      <c r="AF2718" s="272">
        <f t="shared" si="171"/>
        <v>1</v>
      </c>
      <c r="AG2718" s="196">
        <f t="shared" si="168"/>
        <v>0.218</v>
      </c>
    </row>
    <row r="2719" spans="1:33" x14ac:dyDescent="0.25">
      <c r="A2719" s="1">
        <v>2006</v>
      </c>
      <c r="B2719" s="1" t="s">
        <v>19</v>
      </c>
      <c r="C2719" s="1" t="str">
        <f t="shared" si="169"/>
        <v>2006QC</v>
      </c>
      <c r="D2719" s="1" t="s">
        <v>58</v>
      </c>
      <c r="E2719" s="1" t="str">
        <f t="shared" si="170"/>
        <v>2006QCResidential</v>
      </c>
      <c r="F2719" s="196">
        <v>0.29600000000000004</v>
      </c>
      <c r="G2719" s="196">
        <v>0.215</v>
      </c>
      <c r="H2719" s="196">
        <v>0</v>
      </c>
      <c r="I2719" s="196">
        <v>3.5000000000000003E-2</v>
      </c>
      <c r="J2719" s="196">
        <v>0.129</v>
      </c>
      <c r="K2719" s="196">
        <v>5.2999999999999999E-2</v>
      </c>
      <c r="L2719" s="196">
        <v>0</v>
      </c>
      <c r="M2719" s="196">
        <v>6.9999999999999993E-3</v>
      </c>
      <c r="N2719" s="196">
        <v>2.1000000000000001E-2</v>
      </c>
      <c r="O2719" s="196">
        <v>0</v>
      </c>
      <c r="P2719" s="196">
        <v>0</v>
      </c>
      <c r="Q2719" s="196">
        <v>0</v>
      </c>
      <c r="R2719" s="196">
        <v>0</v>
      </c>
      <c r="S2719" s="196">
        <v>0</v>
      </c>
      <c r="T2719" s="196">
        <v>0</v>
      </c>
      <c r="U2719" s="196">
        <v>0</v>
      </c>
      <c r="V2719" s="196">
        <v>0</v>
      </c>
      <c r="W2719" s="196">
        <v>0</v>
      </c>
      <c r="X2719" s="196">
        <v>0</v>
      </c>
      <c r="Y2719" s="196">
        <v>0</v>
      </c>
      <c r="Z2719" s="196">
        <v>0</v>
      </c>
      <c r="AA2719" s="196">
        <v>0</v>
      </c>
      <c r="AB2719" s="196">
        <v>0</v>
      </c>
      <c r="AC2719" s="196">
        <v>0</v>
      </c>
      <c r="AD2719" s="196">
        <v>0.24399999999999999</v>
      </c>
      <c r="AE2719" s="196">
        <v>0</v>
      </c>
      <c r="AF2719" s="272">
        <f t="shared" si="171"/>
        <v>1</v>
      </c>
      <c r="AG2719" s="196">
        <f t="shared" si="168"/>
        <v>0.24399999999999999</v>
      </c>
    </row>
    <row r="2720" spans="1:33" x14ac:dyDescent="0.25">
      <c r="A2720" s="1">
        <v>2007</v>
      </c>
      <c r="B2720" s="1" t="s">
        <v>19</v>
      </c>
      <c r="C2720" s="1" t="str">
        <f t="shared" si="169"/>
        <v>2007QC</v>
      </c>
      <c r="D2720" s="1" t="s">
        <v>57</v>
      </c>
      <c r="E2720" s="1" t="str">
        <f t="shared" si="170"/>
        <v>2007QCC&amp;D</v>
      </c>
      <c r="F2720" s="196">
        <v>0</v>
      </c>
      <c r="G2720" s="196">
        <v>9.0000000000000011E-3</v>
      </c>
      <c r="H2720" s="196">
        <v>0</v>
      </c>
      <c r="I2720" s="196">
        <v>0.40200000000000002</v>
      </c>
      <c r="J2720" s="196">
        <v>1E-3</v>
      </c>
      <c r="K2720" s="196">
        <v>0</v>
      </c>
      <c r="L2720" s="196">
        <v>0</v>
      </c>
      <c r="M2720" s="196">
        <v>0</v>
      </c>
      <c r="N2720" s="196">
        <v>1.2E-2</v>
      </c>
      <c r="O2720" s="196">
        <v>0</v>
      </c>
      <c r="P2720" s="196">
        <v>0</v>
      </c>
      <c r="Q2720" s="196">
        <v>0</v>
      </c>
      <c r="R2720" s="196">
        <v>0</v>
      </c>
      <c r="S2720" s="196">
        <v>0</v>
      </c>
      <c r="T2720" s="196">
        <v>0</v>
      </c>
      <c r="U2720" s="196">
        <v>0</v>
      </c>
      <c r="V2720" s="196">
        <v>0</v>
      </c>
      <c r="W2720" s="196">
        <v>0</v>
      </c>
      <c r="X2720" s="196">
        <v>0</v>
      </c>
      <c r="Y2720" s="197">
        <v>0</v>
      </c>
      <c r="Z2720" s="196">
        <v>0</v>
      </c>
      <c r="AA2720" s="196">
        <v>0</v>
      </c>
      <c r="AB2720" s="196">
        <v>0</v>
      </c>
      <c r="AC2720" s="196">
        <v>0</v>
      </c>
      <c r="AD2720" s="196">
        <v>0.57600000000000007</v>
      </c>
      <c r="AE2720" s="196">
        <v>0</v>
      </c>
      <c r="AF2720" s="272">
        <f t="shared" si="171"/>
        <v>1</v>
      </c>
      <c r="AG2720" s="196">
        <f t="shared" si="168"/>
        <v>0.57600000000000007</v>
      </c>
    </row>
    <row r="2721" spans="1:33" x14ac:dyDescent="0.25">
      <c r="A2721" s="1">
        <v>2007</v>
      </c>
      <c r="B2721" s="1" t="s">
        <v>19</v>
      </c>
      <c r="C2721" s="1" t="str">
        <f t="shared" si="169"/>
        <v>2007QC</v>
      </c>
      <c r="D2721" s="1" t="s">
        <v>56</v>
      </c>
      <c r="E2721" s="1" t="str">
        <f t="shared" si="170"/>
        <v>2007QCICI</v>
      </c>
      <c r="F2721" s="196">
        <v>0.185</v>
      </c>
      <c r="G2721" s="196">
        <v>0.436</v>
      </c>
      <c r="H2721" s="196">
        <v>0</v>
      </c>
      <c r="I2721" s="196">
        <v>8.1000000000000003E-2</v>
      </c>
      <c r="J2721" s="196">
        <v>2.5000000000000001E-2</v>
      </c>
      <c r="K2721" s="196">
        <v>1E-3</v>
      </c>
      <c r="L2721" s="196">
        <v>0</v>
      </c>
      <c r="M2721" s="196">
        <v>6.0000000000000001E-3</v>
      </c>
      <c r="N2721" s="196">
        <v>5.0000000000000001E-3</v>
      </c>
      <c r="O2721" s="196">
        <v>0</v>
      </c>
      <c r="P2721" s="196">
        <v>0</v>
      </c>
      <c r="Q2721" s="196">
        <v>0</v>
      </c>
      <c r="R2721" s="196">
        <v>4.2999999999999997E-2</v>
      </c>
      <c r="S2721" s="196">
        <v>0</v>
      </c>
      <c r="T2721" s="196">
        <v>0</v>
      </c>
      <c r="U2721" s="196">
        <v>0</v>
      </c>
      <c r="V2721" s="196">
        <v>0</v>
      </c>
      <c r="W2721" s="196">
        <v>0</v>
      </c>
      <c r="X2721" s="196">
        <v>0</v>
      </c>
      <c r="Y2721" s="196">
        <v>0</v>
      </c>
      <c r="Z2721" s="196">
        <v>0</v>
      </c>
      <c r="AA2721" s="196">
        <v>0</v>
      </c>
      <c r="AB2721" s="196">
        <v>0</v>
      </c>
      <c r="AC2721" s="196">
        <v>0</v>
      </c>
      <c r="AD2721" s="196">
        <v>0.218</v>
      </c>
      <c r="AE2721" s="196">
        <v>0</v>
      </c>
      <c r="AF2721" s="272">
        <f t="shared" si="171"/>
        <v>1</v>
      </c>
      <c r="AG2721" s="196">
        <f t="shared" si="168"/>
        <v>0.218</v>
      </c>
    </row>
    <row r="2722" spans="1:33" x14ac:dyDescent="0.25">
      <c r="A2722" s="1">
        <v>2007</v>
      </c>
      <c r="B2722" s="1" t="s">
        <v>19</v>
      </c>
      <c r="C2722" s="1" t="str">
        <f t="shared" si="169"/>
        <v>2007QC</v>
      </c>
      <c r="D2722" s="1" t="s">
        <v>58</v>
      </c>
      <c r="E2722" s="1" t="str">
        <f t="shared" si="170"/>
        <v>2007QCResidential</v>
      </c>
      <c r="F2722" s="196">
        <v>0.29600000000000004</v>
      </c>
      <c r="G2722" s="196">
        <v>0.215</v>
      </c>
      <c r="H2722" s="196">
        <v>0</v>
      </c>
      <c r="I2722" s="196">
        <v>3.5000000000000003E-2</v>
      </c>
      <c r="J2722" s="196">
        <v>0.129</v>
      </c>
      <c r="K2722" s="196">
        <v>5.2999999999999999E-2</v>
      </c>
      <c r="L2722" s="196">
        <v>0</v>
      </c>
      <c r="M2722" s="196">
        <v>6.9999999999999993E-3</v>
      </c>
      <c r="N2722" s="196">
        <v>2.1000000000000001E-2</v>
      </c>
      <c r="O2722" s="196">
        <v>0</v>
      </c>
      <c r="P2722" s="196">
        <v>0</v>
      </c>
      <c r="Q2722" s="196">
        <v>0</v>
      </c>
      <c r="R2722" s="196">
        <v>0</v>
      </c>
      <c r="S2722" s="196">
        <v>0</v>
      </c>
      <c r="T2722" s="196">
        <v>0</v>
      </c>
      <c r="U2722" s="196">
        <v>0</v>
      </c>
      <c r="V2722" s="196">
        <v>0</v>
      </c>
      <c r="W2722" s="196">
        <v>0</v>
      </c>
      <c r="X2722" s="196">
        <v>0</v>
      </c>
      <c r="Y2722" s="196">
        <v>0</v>
      </c>
      <c r="Z2722" s="196">
        <v>0</v>
      </c>
      <c r="AA2722" s="196">
        <v>0</v>
      </c>
      <c r="AB2722" s="196">
        <v>0</v>
      </c>
      <c r="AC2722" s="196">
        <v>0</v>
      </c>
      <c r="AD2722" s="196">
        <v>0.24399999999999999</v>
      </c>
      <c r="AE2722" s="196">
        <v>0</v>
      </c>
      <c r="AF2722" s="272">
        <f t="shared" si="171"/>
        <v>1</v>
      </c>
      <c r="AG2722" s="196">
        <f t="shared" si="168"/>
        <v>0.24399999999999999</v>
      </c>
    </row>
    <row r="2723" spans="1:33" x14ac:dyDescent="0.25">
      <c r="A2723" s="1">
        <v>2008</v>
      </c>
      <c r="B2723" s="1" t="s">
        <v>19</v>
      </c>
      <c r="C2723" s="1" t="str">
        <f t="shared" si="169"/>
        <v>2008QC</v>
      </c>
      <c r="D2723" s="1" t="s">
        <v>57</v>
      </c>
      <c r="E2723" s="1" t="str">
        <f t="shared" si="170"/>
        <v>2008QCC&amp;D</v>
      </c>
      <c r="F2723" s="196">
        <v>7.0000000000000007E-5</v>
      </c>
      <c r="G2723" s="196">
        <v>2.6360000000000001E-2</v>
      </c>
      <c r="H2723" s="196">
        <v>2.3499999999999997E-3</v>
      </c>
      <c r="I2723" s="196">
        <v>0.32945999999999998</v>
      </c>
      <c r="J2723" s="196">
        <v>1.3700000000000001E-3</v>
      </c>
      <c r="K2723" s="196">
        <v>3.8999999999999999E-4</v>
      </c>
      <c r="L2723" s="196">
        <v>2.1000000000000001E-4</v>
      </c>
      <c r="M2723" s="265">
        <v>1.8699999999999999E-3</v>
      </c>
      <c r="N2723" s="196">
        <v>9.8399999999999998E-3</v>
      </c>
      <c r="O2723" s="196">
        <v>0</v>
      </c>
      <c r="P2723" s="196">
        <v>0</v>
      </c>
      <c r="Q2723" s="196">
        <v>0</v>
      </c>
      <c r="R2723" s="196">
        <v>0</v>
      </c>
      <c r="S2723" s="196">
        <v>0.49707999999999997</v>
      </c>
      <c r="T2723" s="196">
        <v>3.0870000000000002E-2</v>
      </c>
      <c r="U2723" s="196">
        <v>2.7009999999999999E-2</v>
      </c>
      <c r="V2723" s="196">
        <v>0</v>
      </c>
      <c r="W2723" s="196">
        <v>5.6670000000000074E-2</v>
      </c>
      <c r="X2723" s="196">
        <v>3.0000000000000001E-5</v>
      </c>
      <c r="Y2723" s="197">
        <v>0</v>
      </c>
      <c r="Z2723" s="265">
        <v>3.5E-4</v>
      </c>
      <c r="AA2723" s="196">
        <v>1.0620000000000001E-2</v>
      </c>
      <c r="AB2723" s="196">
        <v>0</v>
      </c>
      <c r="AC2723" s="196">
        <v>0</v>
      </c>
      <c r="AD2723" s="196">
        <v>0</v>
      </c>
      <c r="AE2723" s="196">
        <v>5.45E-3</v>
      </c>
      <c r="AF2723" s="272">
        <f t="shared" si="171"/>
        <v>0.99999999999999989</v>
      </c>
      <c r="AG2723" s="196">
        <f t="shared" si="168"/>
        <v>0.62807999999999986</v>
      </c>
    </row>
    <row r="2724" spans="1:33" x14ac:dyDescent="0.25">
      <c r="A2724" s="1">
        <v>2008</v>
      </c>
      <c r="B2724" s="1" t="s">
        <v>19</v>
      </c>
      <c r="C2724" s="1" t="str">
        <f t="shared" si="169"/>
        <v>2008QC</v>
      </c>
      <c r="D2724" s="1" t="s">
        <v>56</v>
      </c>
      <c r="E2724" s="1" t="str">
        <f t="shared" si="170"/>
        <v>2008QCICI</v>
      </c>
      <c r="F2724" s="196">
        <v>0.14943000000000001</v>
      </c>
      <c r="G2724" s="196">
        <v>0.18042000000000002</v>
      </c>
      <c r="H2724" s="196">
        <v>4.5970000000000004E-2</v>
      </c>
      <c r="I2724" s="196">
        <v>0.16039999999999999</v>
      </c>
      <c r="J2724" s="196">
        <v>3.3279999999999997E-2</v>
      </c>
      <c r="K2724" s="196">
        <v>2.8610000000000003E-2</v>
      </c>
      <c r="L2724" s="196">
        <v>1.319E-2</v>
      </c>
      <c r="M2724" s="265">
        <v>5.5399999999999998E-3</v>
      </c>
      <c r="N2724" s="196">
        <v>4.3609999999999996E-2</v>
      </c>
      <c r="O2724" s="196">
        <v>0</v>
      </c>
      <c r="P2724" s="196">
        <v>0</v>
      </c>
      <c r="Q2724" s="196">
        <v>0</v>
      </c>
      <c r="R2724" s="196">
        <v>6.5180000000000002E-2</v>
      </c>
      <c r="S2724" s="196">
        <v>7.7079999999999996E-2</v>
      </c>
      <c r="T2724" s="196">
        <v>0</v>
      </c>
      <c r="U2724" s="196">
        <v>0.12734999999999999</v>
      </c>
      <c r="V2724" s="196">
        <v>0</v>
      </c>
      <c r="W2724" s="196">
        <v>2.483999999999989E-2</v>
      </c>
      <c r="X2724" s="196">
        <v>1.0580000000000001E-2</v>
      </c>
      <c r="Y2724" s="196">
        <v>0</v>
      </c>
      <c r="Z2724" s="265">
        <v>1.2999999999999999E-2</v>
      </c>
      <c r="AA2724" s="196">
        <v>1.159E-2</v>
      </c>
      <c r="AB2724" s="196">
        <v>0</v>
      </c>
      <c r="AC2724" s="196">
        <v>0</v>
      </c>
      <c r="AD2724" s="196">
        <v>0</v>
      </c>
      <c r="AE2724" s="196">
        <v>9.9299999999999996E-3</v>
      </c>
      <c r="AF2724" s="272">
        <f t="shared" si="171"/>
        <v>1</v>
      </c>
      <c r="AG2724" s="196">
        <f t="shared" si="168"/>
        <v>0.27436999999999989</v>
      </c>
    </row>
    <row r="2725" spans="1:33" x14ac:dyDescent="0.25">
      <c r="A2725" s="1">
        <v>2008</v>
      </c>
      <c r="B2725" s="1" t="s">
        <v>19</v>
      </c>
      <c r="C2725" s="1" t="str">
        <f t="shared" si="169"/>
        <v>2008QC</v>
      </c>
      <c r="D2725" s="1" t="s">
        <v>58</v>
      </c>
      <c r="E2725" s="1" t="str">
        <f t="shared" si="170"/>
        <v>2008QCResidential</v>
      </c>
      <c r="F2725" s="196">
        <v>0.25762000000000002</v>
      </c>
      <c r="G2725" s="196">
        <v>7.7409999999999993E-2</v>
      </c>
      <c r="H2725" s="196">
        <v>4.3049999999999998E-2</v>
      </c>
      <c r="I2725" s="196">
        <v>1.1439999999999999E-2</v>
      </c>
      <c r="J2725" s="196">
        <v>0.12452999999999999</v>
      </c>
      <c r="K2725" s="196">
        <v>3.746E-2</v>
      </c>
      <c r="L2725" s="196">
        <v>4.8959999999999997E-2</v>
      </c>
      <c r="M2725" s="265">
        <v>1.9740000000000001E-2</v>
      </c>
      <c r="N2725" s="196">
        <v>1.9740000000000001E-2</v>
      </c>
      <c r="O2725" s="196">
        <v>0</v>
      </c>
      <c r="P2725" s="196">
        <v>0</v>
      </c>
      <c r="Q2725" s="196">
        <v>0.12448000000000001</v>
      </c>
      <c r="R2725" s="196">
        <v>0</v>
      </c>
      <c r="S2725" s="196">
        <v>9.9320000000000006E-2</v>
      </c>
      <c r="T2725" s="196">
        <v>0</v>
      </c>
      <c r="U2725" s="196">
        <v>7.2999999999999995E-2</v>
      </c>
      <c r="V2725" s="196">
        <v>0</v>
      </c>
      <c r="W2725" s="196">
        <v>1.927000000000003E-2</v>
      </c>
      <c r="X2725" s="196">
        <v>2.7789999999999999E-2</v>
      </c>
      <c r="Y2725" s="196">
        <v>0</v>
      </c>
      <c r="Z2725" s="265">
        <v>1E-3</v>
      </c>
      <c r="AA2725" s="196">
        <v>1.061E-2</v>
      </c>
      <c r="AB2725" s="196">
        <v>0</v>
      </c>
      <c r="AC2725" s="196">
        <v>0</v>
      </c>
      <c r="AD2725" s="196">
        <v>0</v>
      </c>
      <c r="AE2725" s="196">
        <v>4.5799999999999999E-3</v>
      </c>
      <c r="AF2725" s="272">
        <f t="shared" si="171"/>
        <v>1</v>
      </c>
      <c r="AG2725" s="196">
        <f t="shared" si="168"/>
        <v>0.23557000000000006</v>
      </c>
    </row>
    <row r="2726" spans="1:33" x14ac:dyDescent="0.25">
      <c r="A2726" s="1">
        <v>2009</v>
      </c>
      <c r="B2726" s="1" t="s">
        <v>19</v>
      </c>
      <c r="C2726" s="1" t="str">
        <f t="shared" si="169"/>
        <v>2009QC</v>
      </c>
      <c r="D2726" s="1" t="s">
        <v>57</v>
      </c>
      <c r="E2726" s="1" t="str">
        <f t="shared" si="170"/>
        <v>2009QCC&amp;D</v>
      </c>
      <c r="F2726" s="196">
        <v>7.0000000000000007E-5</v>
      </c>
      <c r="G2726" s="196">
        <v>2.6360000000000001E-2</v>
      </c>
      <c r="H2726" s="196">
        <v>2.3499999999999997E-3</v>
      </c>
      <c r="I2726" s="196">
        <v>0.32945999999999998</v>
      </c>
      <c r="J2726" s="196">
        <v>1.3700000000000001E-3</v>
      </c>
      <c r="K2726" s="196">
        <v>3.8999999999999999E-4</v>
      </c>
      <c r="L2726" s="196">
        <v>2.1000000000000001E-4</v>
      </c>
      <c r="M2726" s="265">
        <v>1.8699999999999999E-3</v>
      </c>
      <c r="N2726" s="196">
        <v>9.8399999999999998E-3</v>
      </c>
      <c r="O2726" s="196">
        <v>0</v>
      </c>
      <c r="P2726" s="196">
        <v>0</v>
      </c>
      <c r="Q2726" s="196">
        <v>0</v>
      </c>
      <c r="R2726" s="196">
        <v>0</v>
      </c>
      <c r="S2726" s="196">
        <v>0.49707999999999997</v>
      </c>
      <c r="T2726" s="196">
        <v>3.0870000000000002E-2</v>
      </c>
      <c r="U2726" s="196">
        <v>2.7009999999999999E-2</v>
      </c>
      <c r="V2726" s="196">
        <v>0</v>
      </c>
      <c r="W2726" s="196">
        <v>5.6670000000000074E-2</v>
      </c>
      <c r="X2726" s="196">
        <v>3.0000000000000001E-5</v>
      </c>
      <c r="Y2726" s="197">
        <v>0</v>
      </c>
      <c r="Z2726" s="265">
        <v>3.5E-4</v>
      </c>
      <c r="AA2726" s="196">
        <v>1.0620000000000001E-2</v>
      </c>
      <c r="AB2726" s="196">
        <v>0</v>
      </c>
      <c r="AC2726" s="196">
        <v>0</v>
      </c>
      <c r="AD2726" s="196">
        <v>0</v>
      </c>
      <c r="AE2726" s="196">
        <v>5.45E-3</v>
      </c>
      <c r="AF2726" s="272">
        <f t="shared" si="171"/>
        <v>0.99999999999999989</v>
      </c>
      <c r="AG2726" s="196">
        <f t="shared" ref="AG2726:AG2789" si="172">SUM(S2726:AE2726)</f>
        <v>0.62807999999999986</v>
      </c>
    </row>
    <row r="2727" spans="1:33" x14ac:dyDescent="0.25">
      <c r="A2727" s="1">
        <v>2009</v>
      </c>
      <c r="B2727" s="1" t="s">
        <v>19</v>
      </c>
      <c r="C2727" s="1" t="str">
        <f t="shared" si="169"/>
        <v>2009QC</v>
      </c>
      <c r="D2727" s="1" t="s">
        <v>56</v>
      </c>
      <c r="E2727" s="1" t="str">
        <f t="shared" si="170"/>
        <v>2009QCICI</v>
      </c>
      <c r="F2727" s="196">
        <v>0.14943000000000001</v>
      </c>
      <c r="G2727" s="196">
        <v>0.18042000000000002</v>
      </c>
      <c r="H2727" s="196">
        <v>4.5970000000000004E-2</v>
      </c>
      <c r="I2727" s="196">
        <v>0.16039999999999999</v>
      </c>
      <c r="J2727" s="196">
        <v>3.3279999999999997E-2</v>
      </c>
      <c r="K2727" s="196">
        <v>2.8610000000000003E-2</v>
      </c>
      <c r="L2727" s="196">
        <v>1.319E-2</v>
      </c>
      <c r="M2727" s="265">
        <v>5.5399999999999998E-3</v>
      </c>
      <c r="N2727" s="196">
        <v>4.3609999999999996E-2</v>
      </c>
      <c r="O2727" s="196">
        <v>0</v>
      </c>
      <c r="P2727" s="196">
        <v>0</v>
      </c>
      <c r="Q2727" s="196">
        <v>0</v>
      </c>
      <c r="R2727" s="196">
        <v>6.5180000000000002E-2</v>
      </c>
      <c r="S2727" s="196">
        <v>7.7079999999999996E-2</v>
      </c>
      <c r="T2727" s="196">
        <v>0</v>
      </c>
      <c r="U2727" s="196">
        <v>0.12734999999999999</v>
      </c>
      <c r="V2727" s="196">
        <v>0</v>
      </c>
      <c r="W2727" s="196">
        <v>2.483999999999989E-2</v>
      </c>
      <c r="X2727" s="196">
        <v>1.0580000000000001E-2</v>
      </c>
      <c r="Y2727" s="196">
        <v>0</v>
      </c>
      <c r="Z2727" s="265">
        <v>1.2999999999999999E-2</v>
      </c>
      <c r="AA2727" s="196">
        <v>1.159E-2</v>
      </c>
      <c r="AB2727" s="196">
        <v>0</v>
      </c>
      <c r="AC2727" s="196">
        <v>0</v>
      </c>
      <c r="AD2727" s="196">
        <v>0</v>
      </c>
      <c r="AE2727" s="196">
        <v>9.9299999999999996E-3</v>
      </c>
      <c r="AF2727" s="272">
        <f t="shared" si="171"/>
        <v>1</v>
      </c>
      <c r="AG2727" s="196">
        <f t="shared" si="172"/>
        <v>0.27436999999999989</v>
      </c>
    </row>
    <row r="2728" spans="1:33" x14ac:dyDescent="0.25">
      <c r="A2728" s="1">
        <v>2009</v>
      </c>
      <c r="B2728" s="1" t="s">
        <v>19</v>
      </c>
      <c r="C2728" s="1" t="str">
        <f t="shared" si="169"/>
        <v>2009QC</v>
      </c>
      <c r="D2728" s="1" t="s">
        <v>58</v>
      </c>
      <c r="E2728" s="1" t="str">
        <f t="shared" si="170"/>
        <v>2009QCResidential</v>
      </c>
      <c r="F2728" s="196">
        <v>0.25762000000000002</v>
      </c>
      <c r="G2728" s="196">
        <v>7.7409999999999993E-2</v>
      </c>
      <c r="H2728" s="196">
        <v>4.3049999999999998E-2</v>
      </c>
      <c r="I2728" s="196">
        <v>1.1439999999999999E-2</v>
      </c>
      <c r="J2728" s="196">
        <v>0.12452999999999999</v>
      </c>
      <c r="K2728" s="196">
        <v>3.746E-2</v>
      </c>
      <c r="L2728" s="196">
        <v>4.8959999999999997E-2</v>
      </c>
      <c r="M2728" s="265">
        <v>1.9740000000000001E-2</v>
      </c>
      <c r="N2728" s="196">
        <v>1.9740000000000001E-2</v>
      </c>
      <c r="O2728" s="196">
        <v>0</v>
      </c>
      <c r="P2728" s="196">
        <v>0</v>
      </c>
      <c r="Q2728" s="196">
        <v>0.12448000000000001</v>
      </c>
      <c r="R2728" s="196">
        <v>0</v>
      </c>
      <c r="S2728" s="196">
        <v>9.9320000000000006E-2</v>
      </c>
      <c r="T2728" s="196">
        <v>0</v>
      </c>
      <c r="U2728" s="196">
        <v>7.2999999999999995E-2</v>
      </c>
      <c r="V2728" s="196">
        <v>0</v>
      </c>
      <c r="W2728" s="196">
        <v>1.927000000000003E-2</v>
      </c>
      <c r="X2728" s="196">
        <v>2.7789999999999999E-2</v>
      </c>
      <c r="Y2728" s="196">
        <v>0</v>
      </c>
      <c r="Z2728" s="265">
        <v>1E-3</v>
      </c>
      <c r="AA2728" s="196">
        <v>1.061E-2</v>
      </c>
      <c r="AB2728" s="196">
        <v>0</v>
      </c>
      <c r="AC2728" s="196">
        <v>0</v>
      </c>
      <c r="AD2728" s="196">
        <v>0</v>
      </c>
      <c r="AE2728" s="196">
        <v>4.5799999999999999E-3</v>
      </c>
      <c r="AF2728" s="272">
        <f t="shared" si="171"/>
        <v>1</v>
      </c>
      <c r="AG2728" s="196">
        <f t="shared" si="172"/>
        <v>0.23557000000000006</v>
      </c>
    </row>
    <row r="2729" spans="1:33" x14ac:dyDescent="0.25">
      <c r="A2729" s="1">
        <v>2010</v>
      </c>
      <c r="B2729" s="1" t="s">
        <v>19</v>
      </c>
      <c r="C2729" s="1" t="str">
        <f t="shared" si="169"/>
        <v>2010QC</v>
      </c>
      <c r="D2729" s="1" t="s">
        <v>57</v>
      </c>
      <c r="E2729" s="1" t="str">
        <f t="shared" si="170"/>
        <v>2010QCC&amp;D</v>
      </c>
      <c r="F2729" s="196">
        <v>7.0000000000000007E-5</v>
      </c>
      <c r="G2729" s="196">
        <v>2.6360000000000001E-2</v>
      </c>
      <c r="H2729" s="196">
        <v>2.3499999999999997E-3</v>
      </c>
      <c r="I2729" s="196">
        <v>0.32945999999999998</v>
      </c>
      <c r="J2729" s="196">
        <v>1.3700000000000001E-3</v>
      </c>
      <c r="K2729" s="196">
        <v>3.8999999999999999E-4</v>
      </c>
      <c r="L2729" s="196">
        <v>2.1000000000000001E-4</v>
      </c>
      <c r="M2729" s="265">
        <v>1.8699999999999999E-3</v>
      </c>
      <c r="N2729" s="196">
        <v>9.8399999999999998E-3</v>
      </c>
      <c r="O2729" s="196">
        <v>0</v>
      </c>
      <c r="P2729" s="196">
        <v>0</v>
      </c>
      <c r="Q2729" s="196">
        <v>0</v>
      </c>
      <c r="R2729" s="196">
        <v>0</v>
      </c>
      <c r="S2729" s="196">
        <v>0.49707999999999997</v>
      </c>
      <c r="T2729" s="196">
        <v>3.0870000000000002E-2</v>
      </c>
      <c r="U2729" s="196">
        <v>2.7009999999999999E-2</v>
      </c>
      <c r="V2729" s="196">
        <v>0</v>
      </c>
      <c r="W2729" s="196">
        <v>5.6670000000000074E-2</v>
      </c>
      <c r="X2729" s="196">
        <v>3.0000000000000001E-5</v>
      </c>
      <c r="Y2729" s="197">
        <v>0</v>
      </c>
      <c r="Z2729" s="265">
        <v>3.5E-4</v>
      </c>
      <c r="AA2729" s="196">
        <v>1.0620000000000001E-2</v>
      </c>
      <c r="AB2729" s="196">
        <v>0</v>
      </c>
      <c r="AC2729" s="196">
        <v>0</v>
      </c>
      <c r="AD2729" s="196">
        <v>0</v>
      </c>
      <c r="AE2729" s="196">
        <v>5.45E-3</v>
      </c>
      <c r="AF2729" s="272">
        <f t="shared" si="171"/>
        <v>0.99999999999999989</v>
      </c>
      <c r="AG2729" s="196">
        <f t="shared" si="172"/>
        <v>0.62807999999999986</v>
      </c>
    </row>
    <row r="2730" spans="1:33" x14ac:dyDescent="0.25">
      <c r="A2730" s="1">
        <v>2010</v>
      </c>
      <c r="B2730" s="1" t="s">
        <v>19</v>
      </c>
      <c r="C2730" s="1" t="str">
        <f t="shared" si="169"/>
        <v>2010QC</v>
      </c>
      <c r="D2730" s="1" t="s">
        <v>56</v>
      </c>
      <c r="E2730" s="1" t="str">
        <f t="shared" si="170"/>
        <v>2010QCICI</v>
      </c>
      <c r="F2730" s="196">
        <v>0.14943000000000001</v>
      </c>
      <c r="G2730" s="196">
        <v>0.18042000000000002</v>
      </c>
      <c r="H2730" s="196">
        <v>4.5970000000000004E-2</v>
      </c>
      <c r="I2730" s="196">
        <v>0.16039999999999999</v>
      </c>
      <c r="J2730" s="196">
        <v>3.3279999999999997E-2</v>
      </c>
      <c r="K2730" s="196">
        <v>2.8610000000000003E-2</v>
      </c>
      <c r="L2730" s="196">
        <v>1.319E-2</v>
      </c>
      <c r="M2730" s="265">
        <v>5.5399999999999998E-3</v>
      </c>
      <c r="N2730" s="196">
        <v>4.3609999999999996E-2</v>
      </c>
      <c r="O2730" s="196">
        <v>0</v>
      </c>
      <c r="P2730" s="196">
        <v>0</v>
      </c>
      <c r="Q2730" s="196">
        <v>0</v>
      </c>
      <c r="R2730" s="196">
        <v>6.5180000000000002E-2</v>
      </c>
      <c r="S2730" s="196">
        <v>7.7079999999999996E-2</v>
      </c>
      <c r="T2730" s="196">
        <v>0</v>
      </c>
      <c r="U2730" s="196">
        <v>0.12734999999999999</v>
      </c>
      <c r="V2730" s="196">
        <v>0</v>
      </c>
      <c r="W2730" s="196">
        <v>2.483999999999989E-2</v>
      </c>
      <c r="X2730" s="196">
        <v>1.0580000000000001E-2</v>
      </c>
      <c r="Y2730" s="197">
        <v>0</v>
      </c>
      <c r="Z2730" s="265">
        <v>1.2999999999999999E-2</v>
      </c>
      <c r="AA2730" s="196">
        <v>1.159E-2</v>
      </c>
      <c r="AB2730" s="196">
        <v>0</v>
      </c>
      <c r="AC2730" s="196">
        <v>0</v>
      </c>
      <c r="AD2730" s="196">
        <v>0</v>
      </c>
      <c r="AE2730" s="196">
        <v>9.9299999999999996E-3</v>
      </c>
      <c r="AF2730" s="272">
        <f t="shared" si="171"/>
        <v>1</v>
      </c>
      <c r="AG2730" s="196">
        <f t="shared" si="172"/>
        <v>0.27436999999999989</v>
      </c>
    </row>
    <row r="2731" spans="1:33" x14ac:dyDescent="0.25">
      <c r="A2731" s="1">
        <v>2010</v>
      </c>
      <c r="B2731" s="1" t="s">
        <v>19</v>
      </c>
      <c r="C2731" s="1" t="str">
        <f t="shared" si="169"/>
        <v>2010QC</v>
      </c>
      <c r="D2731" s="1" t="s">
        <v>58</v>
      </c>
      <c r="E2731" s="1" t="str">
        <f t="shared" si="170"/>
        <v>2010QCResidential</v>
      </c>
      <c r="F2731" s="196">
        <v>0.25762000000000002</v>
      </c>
      <c r="G2731" s="196">
        <v>7.7409999999999993E-2</v>
      </c>
      <c r="H2731" s="196">
        <v>4.3049999999999998E-2</v>
      </c>
      <c r="I2731" s="196">
        <v>1.1439999999999999E-2</v>
      </c>
      <c r="J2731" s="196">
        <v>0.12452999999999999</v>
      </c>
      <c r="K2731" s="196">
        <v>3.746E-2</v>
      </c>
      <c r="L2731" s="196">
        <v>4.8959999999999997E-2</v>
      </c>
      <c r="M2731" s="265">
        <v>1.9740000000000001E-2</v>
      </c>
      <c r="N2731" s="196">
        <v>1.9740000000000001E-2</v>
      </c>
      <c r="O2731" s="196">
        <v>0</v>
      </c>
      <c r="P2731" s="196">
        <v>0</v>
      </c>
      <c r="Q2731" s="196">
        <v>0.12448000000000001</v>
      </c>
      <c r="R2731" s="196">
        <v>0</v>
      </c>
      <c r="S2731" s="196">
        <v>9.9320000000000006E-2</v>
      </c>
      <c r="T2731" s="196">
        <v>0</v>
      </c>
      <c r="U2731" s="196">
        <v>7.2999999999999995E-2</v>
      </c>
      <c r="V2731" s="196">
        <v>0</v>
      </c>
      <c r="W2731" s="196">
        <v>1.927000000000003E-2</v>
      </c>
      <c r="X2731" s="196">
        <v>2.7789999999999999E-2</v>
      </c>
      <c r="Y2731" s="196">
        <v>0</v>
      </c>
      <c r="Z2731" s="265">
        <v>1E-3</v>
      </c>
      <c r="AA2731" s="196">
        <v>1.061E-2</v>
      </c>
      <c r="AB2731" s="196">
        <v>0</v>
      </c>
      <c r="AC2731" s="196">
        <v>0</v>
      </c>
      <c r="AD2731" s="196">
        <v>0</v>
      </c>
      <c r="AE2731" s="196">
        <v>4.5799999999999999E-3</v>
      </c>
      <c r="AF2731" s="272">
        <f t="shared" si="171"/>
        <v>1</v>
      </c>
      <c r="AG2731" s="196">
        <f t="shared" si="172"/>
        <v>0.23557000000000006</v>
      </c>
    </row>
    <row r="2732" spans="1:33" x14ac:dyDescent="0.25">
      <c r="A2732" s="1">
        <v>2011</v>
      </c>
      <c r="B2732" s="1" t="s">
        <v>19</v>
      </c>
      <c r="C2732" s="1" t="str">
        <f t="shared" si="169"/>
        <v>2011QC</v>
      </c>
      <c r="D2732" s="1" t="s">
        <v>57</v>
      </c>
      <c r="E2732" s="1" t="str">
        <f t="shared" si="170"/>
        <v>2011QCC&amp;D</v>
      </c>
      <c r="F2732" s="196">
        <v>7.0000000000000007E-5</v>
      </c>
      <c r="G2732" s="196">
        <v>2.6360000000000001E-2</v>
      </c>
      <c r="H2732" s="196">
        <v>2.3499999999999997E-3</v>
      </c>
      <c r="I2732" s="196">
        <v>0.32945999999999998</v>
      </c>
      <c r="J2732" s="196">
        <v>1.3700000000000001E-3</v>
      </c>
      <c r="K2732" s="196">
        <v>3.8999999999999999E-4</v>
      </c>
      <c r="L2732" s="196">
        <v>2.1000000000000001E-4</v>
      </c>
      <c r="M2732" s="265">
        <v>1.8699999999999999E-3</v>
      </c>
      <c r="N2732" s="196">
        <v>9.8399999999999998E-3</v>
      </c>
      <c r="O2732" s="196">
        <v>0</v>
      </c>
      <c r="P2732" s="196">
        <v>0</v>
      </c>
      <c r="Q2732" s="196">
        <v>0</v>
      </c>
      <c r="R2732" s="196">
        <v>0</v>
      </c>
      <c r="S2732" s="196">
        <v>0.49707999999999997</v>
      </c>
      <c r="T2732" s="196">
        <v>3.0870000000000002E-2</v>
      </c>
      <c r="U2732" s="196">
        <v>2.7009999999999999E-2</v>
      </c>
      <c r="V2732" s="196">
        <v>0</v>
      </c>
      <c r="W2732" s="196">
        <v>5.6670000000000074E-2</v>
      </c>
      <c r="X2732" s="196">
        <v>3.0000000000000001E-5</v>
      </c>
      <c r="Y2732" s="197">
        <v>0</v>
      </c>
      <c r="Z2732" s="265">
        <v>3.5E-4</v>
      </c>
      <c r="AA2732" s="196">
        <v>1.0620000000000001E-2</v>
      </c>
      <c r="AB2732" s="196">
        <v>0</v>
      </c>
      <c r="AC2732" s="196">
        <v>0</v>
      </c>
      <c r="AD2732" s="196">
        <v>0</v>
      </c>
      <c r="AE2732" s="196">
        <v>5.45E-3</v>
      </c>
      <c r="AF2732" s="272">
        <f t="shared" si="171"/>
        <v>0.99999999999999989</v>
      </c>
      <c r="AG2732" s="196">
        <f t="shared" si="172"/>
        <v>0.62807999999999986</v>
      </c>
    </row>
    <row r="2733" spans="1:33" x14ac:dyDescent="0.25">
      <c r="A2733" s="1">
        <v>2011</v>
      </c>
      <c r="B2733" s="1" t="s">
        <v>19</v>
      </c>
      <c r="C2733" s="1" t="str">
        <f t="shared" si="169"/>
        <v>2011QC</v>
      </c>
      <c r="D2733" s="1" t="s">
        <v>56</v>
      </c>
      <c r="E2733" s="1" t="str">
        <f t="shared" si="170"/>
        <v>2011QCICI</v>
      </c>
      <c r="F2733" s="196">
        <v>0.14943000000000001</v>
      </c>
      <c r="G2733" s="196">
        <v>0.18042000000000002</v>
      </c>
      <c r="H2733" s="196">
        <v>4.5970000000000004E-2</v>
      </c>
      <c r="I2733" s="196">
        <v>0.16039999999999999</v>
      </c>
      <c r="J2733" s="196">
        <v>3.3279999999999997E-2</v>
      </c>
      <c r="K2733" s="196">
        <v>2.8610000000000003E-2</v>
      </c>
      <c r="L2733" s="196">
        <v>1.319E-2</v>
      </c>
      <c r="M2733" s="265">
        <v>5.5399999999999998E-3</v>
      </c>
      <c r="N2733" s="196">
        <v>4.3609999999999996E-2</v>
      </c>
      <c r="O2733" s="196">
        <v>0</v>
      </c>
      <c r="P2733" s="196">
        <v>0</v>
      </c>
      <c r="Q2733" s="196">
        <v>0</v>
      </c>
      <c r="R2733" s="196">
        <v>6.5180000000000002E-2</v>
      </c>
      <c r="S2733" s="196">
        <v>7.7079999999999996E-2</v>
      </c>
      <c r="T2733" s="196">
        <v>0</v>
      </c>
      <c r="U2733" s="196">
        <v>0.12734999999999999</v>
      </c>
      <c r="V2733" s="196">
        <v>0</v>
      </c>
      <c r="W2733" s="196">
        <v>2.483999999999989E-2</v>
      </c>
      <c r="X2733" s="196">
        <v>1.0580000000000001E-2</v>
      </c>
      <c r="Y2733" s="196">
        <v>0</v>
      </c>
      <c r="Z2733" s="265">
        <v>1.2999999999999999E-2</v>
      </c>
      <c r="AA2733" s="196">
        <v>1.159E-2</v>
      </c>
      <c r="AB2733" s="196">
        <v>0</v>
      </c>
      <c r="AC2733" s="196">
        <v>0</v>
      </c>
      <c r="AD2733" s="196">
        <v>0</v>
      </c>
      <c r="AE2733" s="196">
        <v>9.9299999999999996E-3</v>
      </c>
      <c r="AF2733" s="272">
        <f t="shared" si="171"/>
        <v>1</v>
      </c>
      <c r="AG2733" s="196">
        <f t="shared" si="172"/>
        <v>0.27436999999999989</v>
      </c>
    </row>
    <row r="2734" spans="1:33" x14ac:dyDescent="0.25">
      <c r="A2734" s="1">
        <v>2011</v>
      </c>
      <c r="B2734" s="1" t="s">
        <v>19</v>
      </c>
      <c r="C2734" s="1" t="str">
        <f t="shared" si="169"/>
        <v>2011QC</v>
      </c>
      <c r="D2734" s="1" t="s">
        <v>58</v>
      </c>
      <c r="E2734" s="1" t="str">
        <f t="shared" si="170"/>
        <v>2011QCResidential</v>
      </c>
      <c r="F2734" s="196">
        <v>0.25762000000000002</v>
      </c>
      <c r="G2734" s="196">
        <v>7.7409999999999993E-2</v>
      </c>
      <c r="H2734" s="196">
        <v>4.3049999999999998E-2</v>
      </c>
      <c r="I2734" s="196">
        <v>1.1439999999999999E-2</v>
      </c>
      <c r="J2734" s="196">
        <v>0.12452999999999999</v>
      </c>
      <c r="K2734" s="196">
        <v>3.746E-2</v>
      </c>
      <c r="L2734" s="196">
        <v>4.8959999999999997E-2</v>
      </c>
      <c r="M2734" s="265">
        <v>1.9740000000000001E-2</v>
      </c>
      <c r="N2734" s="196">
        <v>1.9740000000000001E-2</v>
      </c>
      <c r="O2734" s="196">
        <v>0</v>
      </c>
      <c r="P2734" s="196">
        <v>0</v>
      </c>
      <c r="Q2734" s="196">
        <v>0.12448000000000001</v>
      </c>
      <c r="R2734" s="196">
        <v>0</v>
      </c>
      <c r="S2734" s="196">
        <v>9.9320000000000006E-2</v>
      </c>
      <c r="T2734" s="196">
        <v>0</v>
      </c>
      <c r="U2734" s="196">
        <v>7.2999999999999995E-2</v>
      </c>
      <c r="V2734" s="196">
        <v>0</v>
      </c>
      <c r="W2734" s="196">
        <v>1.927000000000003E-2</v>
      </c>
      <c r="X2734" s="196">
        <v>2.7789999999999999E-2</v>
      </c>
      <c r="Y2734" s="196">
        <v>0</v>
      </c>
      <c r="Z2734" s="265">
        <v>1E-3</v>
      </c>
      <c r="AA2734" s="196">
        <v>1.061E-2</v>
      </c>
      <c r="AB2734" s="196">
        <v>0</v>
      </c>
      <c r="AC2734" s="196">
        <v>0</v>
      </c>
      <c r="AD2734" s="196">
        <v>0</v>
      </c>
      <c r="AE2734" s="196">
        <v>4.5799999999999999E-3</v>
      </c>
      <c r="AF2734" s="272">
        <f t="shared" si="171"/>
        <v>1</v>
      </c>
      <c r="AG2734" s="196">
        <f t="shared" si="172"/>
        <v>0.23557000000000006</v>
      </c>
    </row>
    <row r="2735" spans="1:33" x14ac:dyDescent="0.25">
      <c r="A2735" s="1">
        <v>2012</v>
      </c>
      <c r="B2735" s="1" t="s">
        <v>19</v>
      </c>
      <c r="C2735" s="1" t="str">
        <f t="shared" si="169"/>
        <v>2012QC</v>
      </c>
      <c r="D2735" s="1" t="s">
        <v>57</v>
      </c>
      <c r="E2735" s="1" t="str">
        <f t="shared" si="170"/>
        <v>2012QCC&amp;D</v>
      </c>
      <c r="F2735" s="196">
        <v>7.0000000000000007E-5</v>
      </c>
      <c r="G2735" s="196">
        <v>2.6360000000000001E-2</v>
      </c>
      <c r="H2735" s="196">
        <v>2.3499999999999997E-3</v>
      </c>
      <c r="I2735" s="196">
        <v>0.32945999999999998</v>
      </c>
      <c r="J2735" s="196">
        <v>1.3700000000000001E-3</v>
      </c>
      <c r="K2735" s="196">
        <v>3.8999999999999999E-4</v>
      </c>
      <c r="L2735" s="196">
        <v>2.1000000000000001E-4</v>
      </c>
      <c r="M2735" s="265">
        <v>1.8699999999999999E-3</v>
      </c>
      <c r="N2735" s="196">
        <v>9.8399999999999998E-3</v>
      </c>
      <c r="O2735" s="196">
        <v>0</v>
      </c>
      <c r="P2735" s="196">
        <v>0</v>
      </c>
      <c r="Q2735" s="196">
        <v>0</v>
      </c>
      <c r="R2735" s="196">
        <v>0</v>
      </c>
      <c r="S2735" s="196">
        <v>0.49707999999999997</v>
      </c>
      <c r="T2735" s="196">
        <v>3.0870000000000002E-2</v>
      </c>
      <c r="U2735" s="196">
        <v>2.7009999999999999E-2</v>
      </c>
      <c r="V2735" s="196">
        <v>0</v>
      </c>
      <c r="W2735" s="196">
        <v>5.6670000000000074E-2</v>
      </c>
      <c r="X2735" s="196">
        <v>3.0000000000000001E-5</v>
      </c>
      <c r="Y2735" s="197">
        <v>0</v>
      </c>
      <c r="Z2735" s="265">
        <v>3.5E-4</v>
      </c>
      <c r="AA2735" s="196">
        <v>1.0620000000000001E-2</v>
      </c>
      <c r="AB2735" s="196">
        <v>0</v>
      </c>
      <c r="AC2735" s="196">
        <v>0</v>
      </c>
      <c r="AD2735" s="196">
        <v>0</v>
      </c>
      <c r="AE2735" s="196">
        <v>5.45E-3</v>
      </c>
      <c r="AF2735" s="272">
        <f t="shared" si="171"/>
        <v>0.99999999999999989</v>
      </c>
      <c r="AG2735" s="196">
        <f t="shared" si="172"/>
        <v>0.62807999999999986</v>
      </c>
    </row>
    <row r="2736" spans="1:33" x14ac:dyDescent="0.25">
      <c r="A2736" s="1">
        <v>2012</v>
      </c>
      <c r="B2736" s="1" t="s">
        <v>19</v>
      </c>
      <c r="C2736" s="1" t="str">
        <f t="shared" si="169"/>
        <v>2012QC</v>
      </c>
      <c r="D2736" s="1" t="s">
        <v>56</v>
      </c>
      <c r="E2736" s="1" t="str">
        <f t="shared" si="170"/>
        <v>2012QCICI</v>
      </c>
      <c r="F2736" s="196">
        <v>0.14943000000000001</v>
      </c>
      <c r="G2736" s="196">
        <v>0.18042000000000002</v>
      </c>
      <c r="H2736" s="196">
        <v>4.5970000000000004E-2</v>
      </c>
      <c r="I2736" s="196">
        <v>0.16039999999999999</v>
      </c>
      <c r="J2736" s="196">
        <v>3.3279999999999997E-2</v>
      </c>
      <c r="K2736" s="196">
        <v>2.8610000000000003E-2</v>
      </c>
      <c r="L2736" s="196">
        <v>1.319E-2</v>
      </c>
      <c r="M2736" s="265">
        <v>5.5399999999999998E-3</v>
      </c>
      <c r="N2736" s="196">
        <v>4.3609999999999996E-2</v>
      </c>
      <c r="O2736" s="196">
        <v>0</v>
      </c>
      <c r="P2736" s="196">
        <v>0</v>
      </c>
      <c r="Q2736" s="196">
        <v>0</v>
      </c>
      <c r="R2736" s="196">
        <v>6.5180000000000002E-2</v>
      </c>
      <c r="S2736" s="196">
        <v>7.7079999999999996E-2</v>
      </c>
      <c r="T2736" s="196">
        <v>0</v>
      </c>
      <c r="U2736" s="196">
        <v>0.12734999999999999</v>
      </c>
      <c r="V2736" s="196">
        <v>0</v>
      </c>
      <c r="W2736" s="196">
        <v>2.483999999999989E-2</v>
      </c>
      <c r="X2736" s="196">
        <v>1.0580000000000001E-2</v>
      </c>
      <c r="Y2736" s="196">
        <v>0</v>
      </c>
      <c r="Z2736" s="265">
        <v>1.2999999999999999E-2</v>
      </c>
      <c r="AA2736" s="196">
        <v>1.159E-2</v>
      </c>
      <c r="AB2736" s="196">
        <v>0</v>
      </c>
      <c r="AC2736" s="196">
        <v>0</v>
      </c>
      <c r="AD2736" s="196">
        <v>0</v>
      </c>
      <c r="AE2736" s="196">
        <v>9.9299999999999996E-3</v>
      </c>
      <c r="AF2736" s="272">
        <f t="shared" si="171"/>
        <v>1</v>
      </c>
      <c r="AG2736" s="196">
        <f t="shared" si="172"/>
        <v>0.27436999999999989</v>
      </c>
    </row>
    <row r="2737" spans="1:33" x14ac:dyDescent="0.25">
      <c r="A2737" s="1">
        <v>2012</v>
      </c>
      <c r="B2737" s="1" t="s">
        <v>19</v>
      </c>
      <c r="C2737" s="1" t="str">
        <f t="shared" si="169"/>
        <v>2012QC</v>
      </c>
      <c r="D2737" s="1" t="s">
        <v>58</v>
      </c>
      <c r="E2737" s="1" t="str">
        <f t="shared" si="170"/>
        <v>2012QCResidential</v>
      </c>
      <c r="F2737" s="196">
        <v>0.25762000000000002</v>
      </c>
      <c r="G2737" s="196">
        <v>7.7409999999999993E-2</v>
      </c>
      <c r="H2737" s="196">
        <v>4.3049999999999998E-2</v>
      </c>
      <c r="I2737" s="196">
        <v>1.1439999999999999E-2</v>
      </c>
      <c r="J2737" s="196">
        <v>0.12452999999999999</v>
      </c>
      <c r="K2737" s="196">
        <v>3.746E-2</v>
      </c>
      <c r="L2737" s="196">
        <v>4.8959999999999997E-2</v>
      </c>
      <c r="M2737" s="265">
        <v>1.9740000000000001E-2</v>
      </c>
      <c r="N2737" s="196">
        <v>1.9740000000000001E-2</v>
      </c>
      <c r="O2737" s="196">
        <v>0</v>
      </c>
      <c r="P2737" s="196">
        <v>0</v>
      </c>
      <c r="Q2737" s="196">
        <v>0.12448000000000001</v>
      </c>
      <c r="R2737" s="196">
        <v>0</v>
      </c>
      <c r="S2737" s="196">
        <v>9.9320000000000006E-2</v>
      </c>
      <c r="T2737" s="196">
        <v>0</v>
      </c>
      <c r="U2737" s="196">
        <v>7.2999999999999995E-2</v>
      </c>
      <c r="V2737" s="196">
        <v>0</v>
      </c>
      <c r="W2737" s="196">
        <v>1.927000000000003E-2</v>
      </c>
      <c r="X2737" s="196">
        <v>2.7789999999999999E-2</v>
      </c>
      <c r="Y2737" s="196">
        <v>0</v>
      </c>
      <c r="Z2737" s="265">
        <v>1E-3</v>
      </c>
      <c r="AA2737" s="196">
        <v>1.061E-2</v>
      </c>
      <c r="AB2737" s="196">
        <v>0</v>
      </c>
      <c r="AC2737" s="196">
        <v>0</v>
      </c>
      <c r="AD2737" s="196">
        <v>0</v>
      </c>
      <c r="AE2737" s="196">
        <v>4.5799999999999999E-3</v>
      </c>
      <c r="AF2737" s="272">
        <f t="shared" si="171"/>
        <v>1</v>
      </c>
      <c r="AG2737" s="196">
        <f t="shared" si="172"/>
        <v>0.23557000000000006</v>
      </c>
    </row>
    <row r="2738" spans="1:33" x14ac:dyDescent="0.25">
      <c r="A2738" s="1">
        <v>2013</v>
      </c>
      <c r="B2738" s="1" t="s">
        <v>19</v>
      </c>
      <c r="C2738" s="1" t="str">
        <f t="shared" si="169"/>
        <v>2013QC</v>
      </c>
      <c r="D2738" s="1" t="s">
        <v>57</v>
      </c>
      <c r="E2738" s="1" t="str">
        <f t="shared" si="170"/>
        <v>2013QCC&amp;D</v>
      </c>
      <c r="F2738" s="196">
        <v>7.0000000000000007E-5</v>
      </c>
      <c r="G2738" s="196">
        <v>2.6360000000000001E-2</v>
      </c>
      <c r="H2738" s="196">
        <v>2.3499999999999997E-3</v>
      </c>
      <c r="I2738" s="196">
        <v>0.32945999999999998</v>
      </c>
      <c r="J2738" s="196">
        <v>1.3700000000000001E-3</v>
      </c>
      <c r="K2738" s="196">
        <v>3.8999999999999999E-4</v>
      </c>
      <c r="L2738" s="196">
        <v>2.1000000000000001E-4</v>
      </c>
      <c r="M2738" s="265">
        <v>1.8699999999999999E-3</v>
      </c>
      <c r="N2738" s="196">
        <v>9.8399999999999998E-3</v>
      </c>
      <c r="O2738" s="196">
        <v>0</v>
      </c>
      <c r="P2738" s="196">
        <v>0</v>
      </c>
      <c r="Q2738" s="196">
        <v>0</v>
      </c>
      <c r="R2738" s="196">
        <v>0</v>
      </c>
      <c r="S2738" s="196">
        <v>0.49707999999999997</v>
      </c>
      <c r="T2738" s="196">
        <v>3.0870000000000002E-2</v>
      </c>
      <c r="U2738" s="196">
        <v>2.7009999999999999E-2</v>
      </c>
      <c r="V2738" s="196">
        <v>0</v>
      </c>
      <c r="W2738" s="196">
        <v>5.6670000000000074E-2</v>
      </c>
      <c r="X2738" s="196">
        <v>3.0000000000000001E-5</v>
      </c>
      <c r="Y2738" s="197">
        <v>0</v>
      </c>
      <c r="Z2738" s="265">
        <v>3.5E-4</v>
      </c>
      <c r="AA2738" s="196">
        <v>1.0620000000000001E-2</v>
      </c>
      <c r="AB2738" s="196">
        <v>0</v>
      </c>
      <c r="AC2738" s="196">
        <v>0</v>
      </c>
      <c r="AD2738" s="196">
        <v>0</v>
      </c>
      <c r="AE2738" s="196">
        <v>5.45E-3</v>
      </c>
      <c r="AF2738" s="272">
        <f t="shared" si="171"/>
        <v>0.99999999999999989</v>
      </c>
      <c r="AG2738" s="196">
        <f t="shared" si="172"/>
        <v>0.62807999999999986</v>
      </c>
    </row>
    <row r="2739" spans="1:33" x14ac:dyDescent="0.25">
      <c r="A2739" s="1">
        <v>2013</v>
      </c>
      <c r="B2739" s="1" t="s">
        <v>19</v>
      </c>
      <c r="C2739" s="1" t="str">
        <f t="shared" si="169"/>
        <v>2013QC</v>
      </c>
      <c r="D2739" s="1" t="s">
        <v>56</v>
      </c>
      <c r="E2739" s="1" t="str">
        <f t="shared" si="170"/>
        <v>2013QCICI</v>
      </c>
      <c r="F2739" s="196">
        <v>0.14943000000000001</v>
      </c>
      <c r="G2739" s="196">
        <v>0.18042000000000002</v>
      </c>
      <c r="H2739" s="196">
        <v>4.5970000000000004E-2</v>
      </c>
      <c r="I2739" s="196">
        <v>0.16039999999999999</v>
      </c>
      <c r="J2739" s="196">
        <v>3.3279999999999997E-2</v>
      </c>
      <c r="K2739" s="196">
        <v>2.8610000000000003E-2</v>
      </c>
      <c r="L2739" s="196">
        <v>1.319E-2</v>
      </c>
      <c r="M2739" s="265">
        <v>5.5399999999999998E-3</v>
      </c>
      <c r="N2739" s="196">
        <v>4.3609999999999996E-2</v>
      </c>
      <c r="O2739" s="196">
        <v>0</v>
      </c>
      <c r="P2739" s="196">
        <v>0</v>
      </c>
      <c r="Q2739" s="196">
        <v>0</v>
      </c>
      <c r="R2739" s="196">
        <v>6.5180000000000002E-2</v>
      </c>
      <c r="S2739" s="196">
        <v>7.7079999999999996E-2</v>
      </c>
      <c r="T2739" s="196">
        <v>0</v>
      </c>
      <c r="U2739" s="196">
        <v>0.12734999999999999</v>
      </c>
      <c r="V2739" s="196">
        <v>0</v>
      </c>
      <c r="W2739" s="196">
        <v>2.483999999999989E-2</v>
      </c>
      <c r="X2739" s="196">
        <v>1.0580000000000001E-2</v>
      </c>
      <c r="Y2739" s="197">
        <v>0</v>
      </c>
      <c r="Z2739" s="265">
        <v>1.2999999999999999E-2</v>
      </c>
      <c r="AA2739" s="196">
        <v>1.159E-2</v>
      </c>
      <c r="AB2739" s="196">
        <v>0</v>
      </c>
      <c r="AC2739" s="196">
        <v>0</v>
      </c>
      <c r="AD2739" s="196">
        <v>0</v>
      </c>
      <c r="AE2739" s="196">
        <v>9.9299999999999996E-3</v>
      </c>
      <c r="AF2739" s="272">
        <f t="shared" si="171"/>
        <v>1</v>
      </c>
      <c r="AG2739" s="196">
        <f t="shared" si="172"/>
        <v>0.27436999999999989</v>
      </c>
    </row>
    <row r="2740" spans="1:33" x14ac:dyDescent="0.25">
      <c r="A2740" s="1">
        <v>2013</v>
      </c>
      <c r="B2740" s="1" t="s">
        <v>19</v>
      </c>
      <c r="C2740" s="1" t="str">
        <f t="shared" si="169"/>
        <v>2013QC</v>
      </c>
      <c r="D2740" s="1" t="s">
        <v>58</v>
      </c>
      <c r="E2740" s="1" t="str">
        <f t="shared" si="170"/>
        <v>2013QCResidential</v>
      </c>
      <c r="F2740" s="196">
        <v>0.25762000000000002</v>
      </c>
      <c r="G2740" s="196">
        <v>7.7409999999999993E-2</v>
      </c>
      <c r="H2740" s="196">
        <v>4.3049999999999998E-2</v>
      </c>
      <c r="I2740" s="196">
        <v>1.1439999999999999E-2</v>
      </c>
      <c r="J2740" s="196">
        <v>0.12452999999999999</v>
      </c>
      <c r="K2740" s="196">
        <v>3.746E-2</v>
      </c>
      <c r="L2740" s="196">
        <v>4.8959999999999997E-2</v>
      </c>
      <c r="M2740" s="265">
        <v>1.9740000000000001E-2</v>
      </c>
      <c r="N2740" s="196">
        <v>1.9740000000000001E-2</v>
      </c>
      <c r="O2740" s="196">
        <v>0</v>
      </c>
      <c r="P2740" s="196">
        <v>0</v>
      </c>
      <c r="Q2740" s="196">
        <v>0.12448000000000001</v>
      </c>
      <c r="R2740" s="196">
        <v>0</v>
      </c>
      <c r="S2740" s="196">
        <v>9.9320000000000006E-2</v>
      </c>
      <c r="T2740" s="197">
        <v>0</v>
      </c>
      <c r="U2740" s="196">
        <v>7.2999999999999995E-2</v>
      </c>
      <c r="V2740" s="196">
        <v>0</v>
      </c>
      <c r="W2740" s="196">
        <v>1.927000000000003E-2</v>
      </c>
      <c r="X2740" s="196">
        <v>2.7789999999999999E-2</v>
      </c>
      <c r="Y2740" s="196">
        <v>0</v>
      </c>
      <c r="Z2740" s="265">
        <v>1E-3</v>
      </c>
      <c r="AA2740" s="196">
        <v>1.061E-2</v>
      </c>
      <c r="AB2740" s="196">
        <v>0</v>
      </c>
      <c r="AC2740" s="196">
        <v>0</v>
      </c>
      <c r="AD2740" s="196">
        <v>0</v>
      </c>
      <c r="AE2740" s="196">
        <v>4.5799999999999999E-3</v>
      </c>
      <c r="AF2740" s="272">
        <f t="shared" si="171"/>
        <v>1</v>
      </c>
      <c r="AG2740" s="196">
        <f t="shared" si="172"/>
        <v>0.23557000000000006</v>
      </c>
    </row>
    <row r="2741" spans="1:33" x14ac:dyDescent="0.25">
      <c r="A2741" s="1">
        <v>2014</v>
      </c>
      <c r="B2741" s="1" t="s">
        <v>19</v>
      </c>
      <c r="C2741" s="1" t="str">
        <f t="shared" si="169"/>
        <v>2014QC</v>
      </c>
      <c r="D2741" s="1" t="s">
        <v>57</v>
      </c>
      <c r="E2741" s="1" t="str">
        <f t="shared" si="170"/>
        <v>2014QCC&amp;D</v>
      </c>
      <c r="F2741" s="196">
        <v>7.0000000000000007E-5</v>
      </c>
      <c r="G2741" s="196">
        <v>2.6360000000000001E-2</v>
      </c>
      <c r="H2741" s="196">
        <v>2.3499999999999997E-3</v>
      </c>
      <c r="I2741" s="196">
        <v>0.32945999999999998</v>
      </c>
      <c r="J2741" s="196">
        <v>1.3700000000000001E-3</v>
      </c>
      <c r="K2741" s="196">
        <v>3.8999999999999999E-4</v>
      </c>
      <c r="L2741" s="196">
        <v>2.1000000000000001E-4</v>
      </c>
      <c r="M2741" s="265">
        <v>1.8699999999999999E-3</v>
      </c>
      <c r="N2741" s="196">
        <v>9.8399999999999998E-3</v>
      </c>
      <c r="O2741" s="196">
        <v>0</v>
      </c>
      <c r="P2741" s="196">
        <v>0</v>
      </c>
      <c r="Q2741" s="196">
        <v>0</v>
      </c>
      <c r="R2741" s="196">
        <v>0</v>
      </c>
      <c r="S2741" s="196">
        <v>0.49707999999999997</v>
      </c>
      <c r="T2741" s="196">
        <v>3.0870000000000002E-2</v>
      </c>
      <c r="U2741" s="196">
        <v>2.7009999999999999E-2</v>
      </c>
      <c r="V2741" s="196">
        <v>0</v>
      </c>
      <c r="W2741" s="196">
        <v>5.6670000000000074E-2</v>
      </c>
      <c r="X2741" s="196">
        <v>3.0000000000000001E-5</v>
      </c>
      <c r="Y2741" s="196">
        <v>0</v>
      </c>
      <c r="Z2741" s="265">
        <v>3.5E-4</v>
      </c>
      <c r="AA2741" s="196">
        <v>1.0620000000000001E-2</v>
      </c>
      <c r="AB2741" s="196">
        <v>0</v>
      </c>
      <c r="AC2741" s="196">
        <v>0</v>
      </c>
      <c r="AD2741" s="196">
        <v>0</v>
      </c>
      <c r="AE2741" s="196">
        <v>5.45E-3</v>
      </c>
      <c r="AF2741" s="272">
        <f t="shared" si="171"/>
        <v>0.99999999999999989</v>
      </c>
      <c r="AG2741" s="196">
        <f t="shared" si="172"/>
        <v>0.62807999999999986</v>
      </c>
    </row>
    <row r="2742" spans="1:33" x14ac:dyDescent="0.25">
      <c r="A2742" s="1">
        <v>2014</v>
      </c>
      <c r="B2742" s="1" t="s">
        <v>19</v>
      </c>
      <c r="C2742" s="1" t="str">
        <f t="shared" si="169"/>
        <v>2014QC</v>
      </c>
      <c r="D2742" s="1" t="s">
        <v>56</v>
      </c>
      <c r="E2742" s="1" t="str">
        <f t="shared" si="170"/>
        <v>2014QCICI</v>
      </c>
      <c r="F2742" s="196">
        <v>0.14943000000000001</v>
      </c>
      <c r="G2742" s="196">
        <v>0.18042000000000002</v>
      </c>
      <c r="H2742" s="196">
        <v>4.5970000000000004E-2</v>
      </c>
      <c r="I2742" s="196">
        <v>0.16039999999999999</v>
      </c>
      <c r="J2742" s="196">
        <v>3.3279999999999997E-2</v>
      </c>
      <c r="K2742" s="196">
        <v>2.8610000000000003E-2</v>
      </c>
      <c r="L2742" s="196">
        <v>1.319E-2</v>
      </c>
      <c r="M2742" s="265">
        <v>5.5399999999999998E-3</v>
      </c>
      <c r="N2742" s="196">
        <v>4.3609999999999996E-2</v>
      </c>
      <c r="O2742" s="196">
        <v>0</v>
      </c>
      <c r="P2742" s="196">
        <v>0</v>
      </c>
      <c r="Q2742" s="196">
        <v>0</v>
      </c>
      <c r="R2742" s="196">
        <v>6.5180000000000002E-2</v>
      </c>
      <c r="S2742" s="196">
        <v>7.7079999999999996E-2</v>
      </c>
      <c r="T2742" s="196">
        <v>0</v>
      </c>
      <c r="U2742" s="196">
        <v>0.12734999999999999</v>
      </c>
      <c r="V2742" s="196">
        <v>0</v>
      </c>
      <c r="W2742" s="196">
        <v>2.483999999999989E-2</v>
      </c>
      <c r="X2742" s="196">
        <v>1.0580000000000001E-2</v>
      </c>
      <c r="Y2742" s="196">
        <v>0</v>
      </c>
      <c r="Z2742" s="265">
        <v>1.2999999999999999E-2</v>
      </c>
      <c r="AA2742" s="196">
        <v>1.159E-2</v>
      </c>
      <c r="AB2742" s="196">
        <v>0</v>
      </c>
      <c r="AC2742" s="196">
        <v>0</v>
      </c>
      <c r="AD2742" s="196">
        <v>0</v>
      </c>
      <c r="AE2742" s="196">
        <v>9.9299999999999996E-3</v>
      </c>
      <c r="AF2742" s="272">
        <f t="shared" si="171"/>
        <v>1</v>
      </c>
      <c r="AG2742" s="196">
        <f t="shared" si="172"/>
        <v>0.27436999999999989</v>
      </c>
    </row>
    <row r="2743" spans="1:33" x14ac:dyDescent="0.25">
      <c r="A2743" s="1">
        <v>2014</v>
      </c>
      <c r="B2743" s="1" t="s">
        <v>19</v>
      </c>
      <c r="C2743" s="1" t="str">
        <f t="shared" si="169"/>
        <v>2014QC</v>
      </c>
      <c r="D2743" s="1" t="s">
        <v>58</v>
      </c>
      <c r="E2743" s="1" t="str">
        <f t="shared" si="170"/>
        <v>2014QCResidential</v>
      </c>
      <c r="F2743" s="196">
        <v>0.25762000000000002</v>
      </c>
      <c r="G2743" s="196">
        <v>7.7409999999999993E-2</v>
      </c>
      <c r="H2743" s="196">
        <v>4.3049999999999998E-2</v>
      </c>
      <c r="I2743" s="196">
        <v>1.1439999999999999E-2</v>
      </c>
      <c r="J2743" s="196">
        <v>0.12452999999999999</v>
      </c>
      <c r="K2743" s="196">
        <v>3.746E-2</v>
      </c>
      <c r="L2743" s="196">
        <v>4.8959999999999997E-2</v>
      </c>
      <c r="M2743" s="265">
        <v>1.9740000000000001E-2</v>
      </c>
      <c r="N2743" s="196">
        <v>1.9740000000000001E-2</v>
      </c>
      <c r="O2743" s="196">
        <v>0</v>
      </c>
      <c r="P2743" s="196">
        <v>0</v>
      </c>
      <c r="Q2743" s="196">
        <v>0.12448000000000001</v>
      </c>
      <c r="R2743" s="196">
        <v>0</v>
      </c>
      <c r="S2743" s="196">
        <v>9.9320000000000006E-2</v>
      </c>
      <c r="T2743" s="197">
        <v>0</v>
      </c>
      <c r="U2743" s="196">
        <v>7.2999999999999995E-2</v>
      </c>
      <c r="V2743" s="196">
        <v>0</v>
      </c>
      <c r="W2743" s="196">
        <v>1.927000000000003E-2</v>
      </c>
      <c r="X2743" s="196">
        <v>2.7789999999999999E-2</v>
      </c>
      <c r="Y2743" s="196">
        <v>0</v>
      </c>
      <c r="Z2743" s="265">
        <v>1E-3</v>
      </c>
      <c r="AA2743" s="196">
        <v>1.061E-2</v>
      </c>
      <c r="AB2743" s="196">
        <v>0</v>
      </c>
      <c r="AC2743" s="196">
        <v>0</v>
      </c>
      <c r="AD2743" s="196">
        <v>0</v>
      </c>
      <c r="AE2743" s="196">
        <v>4.5799999999999999E-3</v>
      </c>
      <c r="AF2743" s="272">
        <f t="shared" si="171"/>
        <v>1</v>
      </c>
      <c r="AG2743" s="196">
        <f t="shared" si="172"/>
        <v>0.23557000000000006</v>
      </c>
    </row>
    <row r="2744" spans="1:33" x14ac:dyDescent="0.25">
      <c r="A2744" s="1">
        <v>2015</v>
      </c>
      <c r="B2744" s="1" t="s">
        <v>19</v>
      </c>
      <c r="C2744" s="1" t="str">
        <f t="shared" si="169"/>
        <v>2015QC</v>
      </c>
      <c r="D2744" s="1" t="s">
        <v>57</v>
      </c>
      <c r="E2744" s="1" t="str">
        <f t="shared" si="170"/>
        <v>2015QCC&amp;D</v>
      </c>
      <c r="F2744" s="196">
        <v>7.0000000000000007E-5</v>
      </c>
      <c r="G2744" s="196">
        <v>2.6360000000000001E-2</v>
      </c>
      <c r="H2744" s="196">
        <v>2.3499999999999997E-3</v>
      </c>
      <c r="I2744" s="196">
        <v>0.32945999999999998</v>
      </c>
      <c r="J2744" s="196">
        <v>1.3700000000000001E-3</v>
      </c>
      <c r="K2744" s="196">
        <v>3.8999999999999999E-4</v>
      </c>
      <c r="L2744" s="196">
        <v>2.1000000000000001E-4</v>
      </c>
      <c r="M2744" s="265">
        <v>1.8699999999999999E-3</v>
      </c>
      <c r="N2744" s="196">
        <v>9.8399999999999998E-3</v>
      </c>
      <c r="O2744" s="196">
        <v>0</v>
      </c>
      <c r="P2744" s="196">
        <v>0</v>
      </c>
      <c r="Q2744" s="196">
        <v>0</v>
      </c>
      <c r="R2744" s="196">
        <v>0</v>
      </c>
      <c r="S2744" s="196">
        <v>0.49707999999999997</v>
      </c>
      <c r="T2744" s="196">
        <v>3.0870000000000002E-2</v>
      </c>
      <c r="U2744" s="196">
        <v>2.7009999999999999E-2</v>
      </c>
      <c r="V2744" s="196">
        <v>0</v>
      </c>
      <c r="W2744" s="196">
        <v>5.6670000000000074E-2</v>
      </c>
      <c r="X2744" s="196">
        <v>3.0000000000000001E-5</v>
      </c>
      <c r="Y2744" s="196">
        <v>0</v>
      </c>
      <c r="Z2744" s="265">
        <v>3.5E-4</v>
      </c>
      <c r="AA2744" s="196">
        <v>1.0620000000000001E-2</v>
      </c>
      <c r="AB2744" s="196">
        <v>0</v>
      </c>
      <c r="AC2744" s="196">
        <v>0</v>
      </c>
      <c r="AD2744" s="196">
        <v>0</v>
      </c>
      <c r="AE2744" s="196">
        <v>5.45E-3</v>
      </c>
      <c r="AF2744" s="272">
        <f t="shared" si="171"/>
        <v>0.99999999999999989</v>
      </c>
      <c r="AG2744" s="196">
        <f t="shared" si="172"/>
        <v>0.62807999999999986</v>
      </c>
    </row>
    <row r="2745" spans="1:33" x14ac:dyDescent="0.25">
      <c r="A2745" s="1">
        <v>2015</v>
      </c>
      <c r="B2745" s="1" t="s">
        <v>19</v>
      </c>
      <c r="C2745" s="1" t="str">
        <f t="shared" si="169"/>
        <v>2015QC</v>
      </c>
      <c r="D2745" s="1" t="s">
        <v>56</v>
      </c>
      <c r="E2745" s="1" t="str">
        <f t="shared" si="170"/>
        <v>2015QCICI</v>
      </c>
      <c r="F2745" s="196">
        <v>0.14943000000000001</v>
      </c>
      <c r="G2745" s="196">
        <v>0.18042000000000002</v>
      </c>
      <c r="H2745" s="196">
        <v>4.5970000000000004E-2</v>
      </c>
      <c r="I2745" s="196">
        <v>0.16039999999999999</v>
      </c>
      <c r="J2745" s="196">
        <v>3.3279999999999997E-2</v>
      </c>
      <c r="K2745" s="196">
        <v>2.8610000000000003E-2</v>
      </c>
      <c r="L2745" s="196">
        <v>1.319E-2</v>
      </c>
      <c r="M2745" s="265">
        <v>5.5399999999999998E-3</v>
      </c>
      <c r="N2745" s="196">
        <v>4.3609999999999996E-2</v>
      </c>
      <c r="O2745" s="196">
        <v>0</v>
      </c>
      <c r="P2745" s="196">
        <v>0</v>
      </c>
      <c r="Q2745" s="196">
        <v>0</v>
      </c>
      <c r="R2745" s="196">
        <v>6.5180000000000002E-2</v>
      </c>
      <c r="S2745" s="196">
        <v>7.7079999999999996E-2</v>
      </c>
      <c r="T2745" s="196">
        <v>0</v>
      </c>
      <c r="U2745" s="196">
        <v>0.12734999999999999</v>
      </c>
      <c r="V2745" s="196">
        <v>0</v>
      </c>
      <c r="W2745" s="196">
        <v>2.483999999999989E-2</v>
      </c>
      <c r="X2745" s="196">
        <v>1.0580000000000001E-2</v>
      </c>
      <c r="Y2745" s="197">
        <v>0</v>
      </c>
      <c r="Z2745" s="265">
        <v>1.2999999999999999E-2</v>
      </c>
      <c r="AA2745" s="196">
        <v>1.159E-2</v>
      </c>
      <c r="AB2745" s="196">
        <v>0</v>
      </c>
      <c r="AC2745" s="196">
        <v>0</v>
      </c>
      <c r="AD2745" s="196">
        <v>0</v>
      </c>
      <c r="AE2745" s="196">
        <v>9.9299999999999996E-3</v>
      </c>
      <c r="AF2745" s="272">
        <f t="shared" si="171"/>
        <v>1</v>
      </c>
      <c r="AG2745" s="196">
        <f t="shared" si="172"/>
        <v>0.27436999999999989</v>
      </c>
    </row>
    <row r="2746" spans="1:33" x14ac:dyDescent="0.25">
      <c r="A2746" s="1">
        <v>2015</v>
      </c>
      <c r="B2746" s="1" t="s">
        <v>19</v>
      </c>
      <c r="C2746" s="1" t="str">
        <f t="shared" si="169"/>
        <v>2015QC</v>
      </c>
      <c r="D2746" s="1" t="s">
        <v>58</v>
      </c>
      <c r="E2746" s="1" t="str">
        <f t="shared" si="170"/>
        <v>2015QCResidential</v>
      </c>
      <c r="F2746" s="196">
        <v>0.25762000000000002</v>
      </c>
      <c r="G2746" s="196">
        <v>7.7409999999999993E-2</v>
      </c>
      <c r="H2746" s="196">
        <v>4.3049999999999998E-2</v>
      </c>
      <c r="I2746" s="196">
        <v>1.1439999999999999E-2</v>
      </c>
      <c r="J2746" s="196">
        <v>0.12452999999999999</v>
      </c>
      <c r="K2746" s="196">
        <v>3.746E-2</v>
      </c>
      <c r="L2746" s="196">
        <v>4.8959999999999997E-2</v>
      </c>
      <c r="M2746" s="265">
        <v>1.9740000000000001E-2</v>
      </c>
      <c r="N2746" s="196">
        <v>1.9740000000000001E-2</v>
      </c>
      <c r="O2746" s="196">
        <v>0</v>
      </c>
      <c r="P2746" s="196">
        <v>0</v>
      </c>
      <c r="Q2746" s="196">
        <v>0.12448000000000001</v>
      </c>
      <c r="R2746" s="196">
        <v>0</v>
      </c>
      <c r="S2746" s="196">
        <v>9.9320000000000006E-2</v>
      </c>
      <c r="T2746" s="197">
        <v>0</v>
      </c>
      <c r="U2746" s="196">
        <v>7.2999999999999995E-2</v>
      </c>
      <c r="V2746" s="196">
        <v>0</v>
      </c>
      <c r="W2746" s="196">
        <v>1.927000000000003E-2</v>
      </c>
      <c r="X2746" s="196">
        <v>2.7789999999999999E-2</v>
      </c>
      <c r="Y2746" s="196">
        <v>0</v>
      </c>
      <c r="Z2746" s="265">
        <v>1E-3</v>
      </c>
      <c r="AA2746" s="196">
        <v>1.061E-2</v>
      </c>
      <c r="AB2746" s="196">
        <v>0</v>
      </c>
      <c r="AC2746" s="196">
        <v>0</v>
      </c>
      <c r="AD2746" s="196">
        <v>0</v>
      </c>
      <c r="AE2746" s="196">
        <v>4.5799999999999999E-3</v>
      </c>
      <c r="AF2746" s="272">
        <f t="shared" si="171"/>
        <v>1</v>
      </c>
      <c r="AG2746" s="196">
        <f t="shared" si="172"/>
        <v>0.23557000000000006</v>
      </c>
    </row>
    <row r="2747" spans="1:33" x14ac:dyDescent="0.25">
      <c r="A2747" s="1">
        <v>2016</v>
      </c>
      <c r="B2747" s="1" t="s">
        <v>19</v>
      </c>
      <c r="C2747" s="1" t="str">
        <f t="shared" si="169"/>
        <v>2016QC</v>
      </c>
      <c r="D2747" s="1" t="s">
        <v>57</v>
      </c>
      <c r="E2747" s="1" t="str">
        <f t="shared" si="170"/>
        <v>2016QCC&amp;D</v>
      </c>
      <c r="F2747" s="196">
        <v>7.0000000000000007E-5</v>
      </c>
      <c r="G2747" s="196">
        <v>2.6360000000000001E-2</v>
      </c>
      <c r="H2747" s="196">
        <v>2.3499999999999997E-3</v>
      </c>
      <c r="I2747" s="196">
        <v>0.32945999999999998</v>
      </c>
      <c r="J2747" s="196">
        <v>1.3700000000000001E-3</v>
      </c>
      <c r="K2747" s="196">
        <v>3.8999999999999999E-4</v>
      </c>
      <c r="L2747" s="196">
        <v>2.1000000000000001E-4</v>
      </c>
      <c r="M2747" s="265">
        <v>1.8699999999999999E-3</v>
      </c>
      <c r="N2747" s="196">
        <v>9.8399999999999998E-3</v>
      </c>
      <c r="O2747" s="196">
        <v>0</v>
      </c>
      <c r="P2747" s="196">
        <v>0</v>
      </c>
      <c r="Q2747" s="196">
        <v>0</v>
      </c>
      <c r="R2747" s="196">
        <v>0</v>
      </c>
      <c r="S2747" s="196">
        <v>0.49707999999999997</v>
      </c>
      <c r="T2747" s="196">
        <v>3.0870000000000002E-2</v>
      </c>
      <c r="U2747" s="196">
        <v>2.7009999999999999E-2</v>
      </c>
      <c r="V2747" s="196">
        <v>0</v>
      </c>
      <c r="W2747" s="196">
        <v>5.6670000000000074E-2</v>
      </c>
      <c r="X2747" s="196">
        <v>3.0000000000000001E-5</v>
      </c>
      <c r="Y2747" s="196">
        <v>0</v>
      </c>
      <c r="Z2747" s="265">
        <v>3.5E-4</v>
      </c>
      <c r="AA2747" s="196">
        <v>1.0620000000000001E-2</v>
      </c>
      <c r="AB2747" s="196">
        <v>0</v>
      </c>
      <c r="AC2747" s="196">
        <v>0</v>
      </c>
      <c r="AD2747" s="196">
        <v>0</v>
      </c>
      <c r="AE2747" s="196">
        <v>5.45E-3</v>
      </c>
      <c r="AF2747" s="272">
        <f t="shared" si="171"/>
        <v>0.99999999999999989</v>
      </c>
      <c r="AG2747" s="196">
        <f t="shared" si="172"/>
        <v>0.62807999999999986</v>
      </c>
    </row>
    <row r="2748" spans="1:33" x14ac:dyDescent="0.25">
      <c r="A2748" s="1">
        <v>2016</v>
      </c>
      <c r="B2748" s="1" t="s">
        <v>19</v>
      </c>
      <c r="C2748" s="1" t="str">
        <f t="shared" si="169"/>
        <v>2016QC</v>
      </c>
      <c r="D2748" s="1" t="s">
        <v>56</v>
      </c>
      <c r="E2748" s="1" t="str">
        <f t="shared" si="170"/>
        <v>2016QCICI</v>
      </c>
      <c r="F2748" s="196">
        <v>0.14943000000000001</v>
      </c>
      <c r="G2748" s="196">
        <v>0.18042000000000002</v>
      </c>
      <c r="H2748" s="196">
        <v>4.5970000000000004E-2</v>
      </c>
      <c r="I2748" s="196">
        <v>0.16039999999999999</v>
      </c>
      <c r="J2748" s="196">
        <v>3.3279999999999997E-2</v>
      </c>
      <c r="K2748" s="196">
        <v>2.8610000000000003E-2</v>
      </c>
      <c r="L2748" s="196">
        <v>1.319E-2</v>
      </c>
      <c r="M2748" s="265">
        <v>5.5399999999999998E-3</v>
      </c>
      <c r="N2748" s="196">
        <v>4.3609999999999996E-2</v>
      </c>
      <c r="O2748" s="196">
        <v>0</v>
      </c>
      <c r="P2748" s="196">
        <v>0</v>
      </c>
      <c r="Q2748" s="196">
        <v>0</v>
      </c>
      <c r="R2748" s="196">
        <v>6.5180000000000002E-2</v>
      </c>
      <c r="S2748" s="196">
        <v>7.7079999999999996E-2</v>
      </c>
      <c r="T2748" s="196">
        <v>0</v>
      </c>
      <c r="U2748" s="196">
        <v>0.12734999999999999</v>
      </c>
      <c r="V2748" s="196">
        <v>0</v>
      </c>
      <c r="W2748" s="196">
        <v>2.483999999999989E-2</v>
      </c>
      <c r="X2748" s="196">
        <v>1.0580000000000001E-2</v>
      </c>
      <c r="Y2748" s="196">
        <v>0</v>
      </c>
      <c r="Z2748" s="265">
        <v>1.2999999999999999E-2</v>
      </c>
      <c r="AA2748" s="196">
        <v>1.159E-2</v>
      </c>
      <c r="AB2748" s="196">
        <v>0</v>
      </c>
      <c r="AC2748" s="196">
        <v>0</v>
      </c>
      <c r="AD2748" s="196">
        <v>0</v>
      </c>
      <c r="AE2748" s="196">
        <v>9.9299999999999996E-3</v>
      </c>
      <c r="AF2748" s="272">
        <f t="shared" si="171"/>
        <v>1</v>
      </c>
      <c r="AG2748" s="196">
        <f t="shared" si="172"/>
        <v>0.27436999999999989</v>
      </c>
    </row>
    <row r="2749" spans="1:33" x14ac:dyDescent="0.25">
      <c r="A2749" s="1">
        <v>2016</v>
      </c>
      <c r="B2749" s="1" t="s">
        <v>19</v>
      </c>
      <c r="C2749" s="1" t="str">
        <f t="shared" si="169"/>
        <v>2016QC</v>
      </c>
      <c r="D2749" s="1" t="s">
        <v>58</v>
      </c>
      <c r="E2749" s="1" t="str">
        <f t="shared" si="170"/>
        <v>2016QCResidential</v>
      </c>
      <c r="F2749" s="196">
        <v>0.25762000000000002</v>
      </c>
      <c r="G2749" s="196">
        <v>7.7409999999999993E-2</v>
      </c>
      <c r="H2749" s="196">
        <v>4.3049999999999998E-2</v>
      </c>
      <c r="I2749" s="196">
        <v>1.1439999999999999E-2</v>
      </c>
      <c r="J2749" s="196">
        <v>0.12452999999999999</v>
      </c>
      <c r="K2749" s="196">
        <v>3.746E-2</v>
      </c>
      <c r="L2749" s="196">
        <v>4.8959999999999997E-2</v>
      </c>
      <c r="M2749" s="265">
        <v>1.9740000000000001E-2</v>
      </c>
      <c r="N2749" s="196">
        <v>1.9740000000000001E-2</v>
      </c>
      <c r="O2749" s="196">
        <v>0</v>
      </c>
      <c r="P2749" s="196">
        <v>0</v>
      </c>
      <c r="Q2749" s="196">
        <v>0.12448000000000001</v>
      </c>
      <c r="R2749" s="196">
        <v>0</v>
      </c>
      <c r="S2749" s="196">
        <v>9.9320000000000006E-2</v>
      </c>
      <c r="T2749" s="197">
        <v>0</v>
      </c>
      <c r="U2749" s="196">
        <v>7.2999999999999995E-2</v>
      </c>
      <c r="V2749" s="196">
        <v>0</v>
      </c>
      <c r="W2749" s="196">
        <v>1.927000000000003E-2</v>
      </c>
      <c r="X2749" s="196">
        <v>2.7789999999999999E-2</v>
      </c>
      <c r="Y2749" s="196">
        <v>0</v>
      </c>
      <c r="Z2749" s="265">
        <v>1E-3</v>
      </c>
      <c r="AA2749" s="196">
        <v>1.061E-2</v>
      </c>
      <c r="AB2749" s="196">
        <v>0</v>
      </c>
      <c r="AC2749" s="196">
        <v>0</v>
      </c>
      <c r="AD2749" s="196">
        <v>0</v>
      </c>
      <c r="AE2749" s="196">
        <v>4.5799999999999999E-3</v>
      </c>
      <c r="AF2749" s="272">
        <f t="shared" si="171"/>
        <v>1</v>
      </c>
      <c r="AG2749" s="196">
        <f t="shared" si="172"/>
        <v>0.23557000000000006</v>
      </c>
    </row>
    <row r="2750" spans="1:33" x14ac:dyDescent="0.25">
      <c r="A2750" s="1">
        <v>2017</v>
      </c>
      <c r="B2750" s="1" t="s">
        <v>19</v>
      </c>
      <c r="C2750" s="1" t="str">
        <f t="shared" si="169"/>
        <v>2017QC</v>
      </c>
      <c r="D2750" s="1" t="s">
        <v>57</v>
      </c>
      <c r="E2750" s="1" t="str">
        <f t="shared" si="170"/>
        <v>2017QCC&amp;D</v>
      </c>
      <c r="F2750" s="196">
        <v>7.0000000000000007E-5</v>
      </c>
      <c r="G2750" s="196">
        <v>2.6360000000000001E-2</v>
      </c>
      <c r="H2750" s="196">
        <v>2.3499999999999997E-3</v>
      </c>
      <c r="I2750" s="196">
        <v>0.32945999999999998</v>
      </c>
      <c r="J2750" s="196">
        <v>1.3700000000000001E-3</v>
      </c>
      <c r="K2750" s="196">
        <v>3.8999999999999999E-4</v>
      </c>
      <c r="L2750" s="196">
        <v>2.1000000000000001E-4</v>
      </c>
      <c r="M2750" s="265">
        <v>1.8699999999999999E-3</v>
      </c>
      <c r="N2750" s="196">
        <v>9.8399999999999998E-3</v>
      </c>
      <c r="O2750" s="196">
        <v>0</v>
      </c>
      <c r="P2750" s="196">
        <v>0</v>
      </c>
      <c r="Q2750" s="196">
        <v>0</v>
      </c>
      <c r="R2750" s="196">
        <v>0</v>
      </c>
      <c r="S2750" s="196">
        <v>0.49707999999999997</v>
      </c>
      <c r="T2750" s="196">
        <v>3.0870000000000002E-2</v>
      </c>
      <c r="U2750" s="196">
        <v>2.7009999999999999E-2</v>
      </c>
      <c r="V2750" s="196">
        <v>0</v>
      </c>
      <c r="W2750" s="196">
        <v>5.6670000000000074E-2</v>
      </c>
      <c r="X2750" s="196">
        <v>3.0000000000000001E-5</v>
      </c>
      <c r="Y2750" s="197">
        <v>0</v>
      </c>
      <c r="Z2750" s="265">
        <v>3.5E-4</v>
      </c>
      <c r="AA2750" s="196">
        <v>1.0620000000000001E-2</v>
      </c>
      <c r="AB2750" s="196">
        <v>0</v>
      </c>
      <c r="AC2750" s="196">
        <v>0</v>
      </c>
      <c r="AD2750" s="196">
        <v>0</v>
      </c>
      <c r="AE2750" s="196">
        <v>5.45E-3</v>
      </c>
      <c r="AF2750" s="272">
        <f t="shared" si="171"/>
        <v>0.99999999999999989</v>
      </c>
      <c r="AG2750" s="196">
        <f t="shared" si="172"/>
        <v>0.62807999999999986</v>
      </c>
    </row>
    <row r="2751" spans="1:33" x14ac:dyDescent="0.25">
      <c r="A2751" s="1">
        <v>2017</v>
      </c>
      <c r="B2751" s="1" t="s">
        <v>19</v>
      </c>
      <c r="C2751" s="1" t="str">
        <f t="shared" si="169"/>
        <v>2017QC</v>
      </c>
      <c r="D2751" s="1" t="s">
        <v>56</v>
      </c>
      <c r="E2751" s="1" t="str">
        <f t="shared" si="170"/>
        <v>2017QCICI</v>
      </c>
      <c r="F2751" s="196">
        <v>0.14943000000000001</v>
      </c>
      <c r="G2751" s="196">
        <v>0.18042000000000002</v>
      </c>
      <c r="H2751" s="196">
        <v>4.5970000000000004E-2</v>
      </c>
      <c r="I2751" s="196">
        <v>0.16039999999999999</v>
      </c>
      <c r="J2751" s="196">
        <v>3.3279999999999997E-2</v>
      </c>
      <c r="K2751" s="196">
        <v>2.8610000000000003E-2</v>
      </c>
      <c r="L2751" s="196">
        <v>1.319E-2</v>
      </c>
      <c r="M2751" s="265">
        <v>5.5399999999999998E-3</v>
      </c>
      <c r="N2751" s="196">
        <v>4.3609999999999996E-2</v>
      </c>
      <c r="O2751" s="196">
        <v>0</v>
      </c>
      <c r="P2751" s="196">
        <v>0</v>
      </c>
      <c r="Q2751" s="196">
        <v>0</v>
      </c>
      <c r="R2751" s="196">
        <v>6.5180000000000002E-2</v>
      </c>
      <c r="S2751" s="196">
        <v>7.7079999999999996E-2</v>
      </c>
      <c r="T2751" s="196">
        <v>0</v>
      </c>
      <c r="U2751" s="196">
        <v>0.12734999999999999</v>
      </c>
      <c r="V2751" s="196">
        <v>0</v>
      </c>
      <c r="W2751" s="196">
        <v>2.483999999999989E-2</v>
      </c>
      <c r="X2751" s="196">
        <v>1.0580000000000001E-2</v>
      </c>
      <c r="Y2751" s="196">
        <v>0</v>
      </c>
      <c r="Z2751" s="265">
        <v>1.2999999999999999E-2</v>
      </c>
      <c r="AA2751" s="196">
        <v>1.159E-2</v>
      </c>
      <c r="AB2751" s="196">
        <v>0</v>
      </c>
      <c r="AC2751" s="196">
        <v>0</v>
      </c>
      <c r="AD2751" s="196">
        <v>0</v>
      </c>
      <c r="AE2751" s="196">
        <v>9.9299999999999996E-3</v>
      </c>
      <c r="AF2751" s="272">
        <f t="shared" si="171"/>
        <v>1</v>
      </c>
      <c r="AG2751" s="196">
        <f t="shared" si="172"/>
        <v>0.27436999999999989</v>
      </c>
    </row>
    <row r="2752" spans="1:33" x14ac:dyDescent="0.25">
      <c r="A2752" s="1">
        <v>2017</v>
      </c>
      <c r="B2752" s="1" t="s">
        <v>19</v>
      </c>
      <c r="C2752" s="1" t="str">
        <f t="shared" si="169"/>
        <v>2017QC</v>
      </c>
      <c r="D2752" s="1" t="s">
        <v>58</v>
      </c>
      <c r="E2752" s="1" t="str">
        <f t="shared" si="170"/>
        <v>2017QCResidential</v>
      </c>
      <c r="F2752" s="196">
        <v>0.23158999999999999</v>
      </c>
      <c r="G2752" s="196">
        <v>8.0680000000000002E-2</v>
      </c>
      <c r="H2752" s="196">
        <v>4.3049999999999998E-2</v>
      </c>
      <c r="I2752" s="196">
        <v>2.3599999999999999E-2</v>
      </c>
      <c r="J2752" s="196">
        <v>0.10743</v>
      </c>
      <c r="K2752" s="196">
        <v>5.4189999999999995E-2</v>
      </c>
      <c r="L2752" s="196">
        <v>4.8959999999999997E-2</v>
      </c>
      <c r="M2752" s="265">
        <v>5.6499999999999996E-3</v>
      </c>
      <c r="N2752" s="196">
        <v>5.8570000000000004E-2</v>
      </c>
      <c r="O2752" s="196">
        <v>0</v>
      </c>
      <c r="P2752" s="196">
        <v>0</v>
      </c>
      <c r="Q2752" s="196">
        <v>0.13313</v>
      </c>
      <c r="R2752" s="196">
        <v>0</v>
      </c>
      <c r="S2752" s="196">
        <v>6.7099999999999993E-2</v>
      </c>
      <c r="T2752" s="196">
        <v>0</v>
      </c>
      <c r="U2752" s="196">
        <v>8.8789999999999994E-2</v>
      </c>
      <c r="V2752" s="196">
        <v>0</v>
      </c>
      <c r="W2752" s="196">
        <v>2.0459999999999978E-2</v>
      </c>
      <c r="X2752" s="196">
        <v>2.0230000000000001E-2</v>
      </c>
      <c r="Y2752" s="197">
        <v>0</v>
      </c>
      <c r="Z2752" s="265">
        <v>1E-3</v>
      </c>
      <c r="AA2752" s="196">
        <v>1.099E-2</v>
      </c>
      <c r="AB2752" s="196">
        <v>0</v>
      </c>
      <c r="AC2752" s="196">
        <v>0</v>
      </c>
      <c r="AD2752" s="196">
        <v>0</v>
      </c>
      <c r="AE2752" s="196">
        <v>4.5799999999999999E-3</v>
      </c>
      <c r="AF2752" s="272">
        <f t="shared" si="171"/>
        <v>1</v>
      </c>
      <c r="AG2752" s="196">
        <f t="shared" si="172"/>
        <v>0.21314999999999995</v>
      </c>
    </row>
    <row r="2753" spans="1:33" x14ac:dyDescent="0.25">
      <c r="A2753" s="1">
        <v>2018</v>
      </c>
      <c r="B2753" s="1" t="s">
        <v>19</v>
      </c>
      <c r="C2753" s="1" t="str">
        <f t="shared" si="169"/>
        <v>2018QC</v>
      </c>
      <c r="D2753" s="1" t="s">
        <v>57</v>
      </c>
      <c r="E2753" s="1" t="str">
        <f t="shared" si="170"/>
        <v>2018QCC&amp;D</v>
      </c>
      <c r="F2753" s="196">
        <v>7.0000000000000007E-5</v>
      </c>
      <c r="G2753" s="196">
        <v>2.6360000000000001E-2</v>
      </c>
      <c r="H2753" s="196">
        <v>2.3499999999999997E-3</v>
      </c>
      <c r="I2753" s="196">
        <v>0.32945999999999998</v>
      </c>
      <c r="J2753" s="196">
        <v>1.3700000000000001E-3</v>
      </c>
      <c r="K2753" s="196">
        <v>3.8999999999999999E-4</v>
      </c>
      <c r="L2753" s="196">
        <v>2.1000000000000001E-4</v>
      </c>
      <c r="M2753" s="265">
        <v>1.8699999999999999E-3</v>
      </c>
      <c r="N2753" s="196">
        <v>9.8399999999999998E-3</v>
      </c>
      <c r="O2753" s="196">
        <v>0</v>
      </c>
      <c r="P2753" s="196">
        <v>0</v>
      </c>
      <c r="Q2753" s="196">
        <v>0</v>
      </c>
      <c r="R2753" s="196">
        <v>0</v>
      </c>
      <c r="S2753" s="196">
        <v>0.49707999999999997</v>
      </c>
      <c r="T2753" s="196">
        <v>3.0870000000000002E-2</v>
      </c>
      <c r="U2753" s="196">
        <v>2.7009999999999999E-2</v>
      </c>
      <c r="V2753" s="196">
        <v>0</v>
      </c>
      <c r="W2753" s="196">
        <v>5.6670000000000074E-2</v>
      </c>
      <c r="X2753" s="196">
        <v>3.0000000000000001E-5</v>
      </c>
      <c r="Y2753" s="197">
        <v>0</v>
      </c>
      <c r="Z2753" s="265">
        <v>3.5E-4</v>
      </c>
      <c r="AA2753" s="196">
        <v>1.0620000000000001E-2</v>
      </c>
      <c r="AB2753" s="196">
        <v>0</v>
      </c>
      <c r="AC2753" s="196">
        <v>0</v>
      </c>
      <c r="AD2753" s="196">
        <v>0</v>
      </c>
      <c r="AE2753" s="196">
        <v>5.45E-3</v>
      </c>
      <c r="AF2753" s="272">
        <f t="shared" si="171"/>
        <v>0.99999999999999989</v>
      </c>
      <c r="AG2753" s="196">
        <f t="shared" si="172"/>
        <v>0.62807999999999986</v>
      </c>
    </row>
    <row r="2754" spans="1:33" x14ac:dyDescent="0.25">
      <c r="A2754" s="1">
        <v>2018</v>
      </c>
      <c r="B2754" s="1" t="s">
        <v>19</v>
      </c>
      <c r="C2754" s="1" t="str">
        <f t="shared" ref="C2754:C2817" si="173">CONCATENATE(A2754,B2754)</f>
        <v>2018QC</v>
      </c>
      <c r="D2754" s="1" t="s">
        <v>56</v>
      </c>
      <c r="E2754" s="1" t="str">
        <f t="shared" ref="E2754:E2817" si="174">CONCATENATE(C2754,D2754)</f>
        <v>2018QCICI</v>
      </c>
      <c r="F2754" s="196">
        <v>0.14943000000000001</v>
      </c>
      <c r="G2754" s="196">
        <v>0.18042000000000002</v>
      </c>
      <c r="H2754" s="196">
        <v>4.5970000000000004E-2</v>
      </c>
      <c r="I2754" s="196">
        <v>0.16039999999999999</v>
      </c>
      <c r="J2754" s="196">
        <v>3.3279999999999997E-2</v>
      </c>
      <c r="K2754" s="196">
        <v>2.8610000000000003E-2</v>
      </c>
      <c r="L2754" s="196">
        <v>1.319E-2</v>
      </c>
      <c r="M2754" s="265">
        <v>5.5399999999999998E-3</v>
      </c>
      <c r="N2754" s="196">
        <v>4.3609999999999996E-2</v>
      </c>
      <c r="O2754" s="196">
        <v>0</v>
      </c>
      <c r="P2754" s="196">
        <v>0</v>
      </c>
      <c r="Q2754" s="196">
        <v>0</v>
      </c>
      <c r="R2754" s="196">
        <v>6.5180000000000002E-2</v>
      </c>
      <c r="S2754" s="196">
        <v>7.7079999999999996E-2</v>
      </c>
      <c r="T2754" s="196">
        <v>0</v>
      </c>
      <c r="U2754" s="196">
        <v>0.12734999999999999</v>
      </c>
      <c r="V2754" s="196">
        <v>0</v>
      </c>
      <c r="W2754" s="196">
        <v>2.483999999999989E-2</v>
      </c>
      <c r="X2754" s="196">
        <v>1.0580000000000001E-2</v>
      </c>
      <c r="Y2754" s="196">
        <v>0</v>
      </c>
      <c r="Z2754" s="265">
        <v>1.2999999999999999E-2</v>
      </c>
      <c r="AA2754" s="196">
        <v>1.159E-2</v>
      </c>
      <c r="AB2754" s="196">
        <v>0</v>
      </c>
      <c r="AC2754" s="196">
        <v>0</v>
      </c>
      <c r="AD2754" s="196">
        <v>0</v>
      </c>
      <c r="AE2754" s="196">
        <v>9.9299999999999996E-3</v>
      </c>
      <c r="AF2754" s="272">
        <f t="shared" ref="AF2754:AF2817" si="175">+SUM(F2754:AE2754)</f>
        <v>1</v>
      </c>
      <c r="AG2754" s="196">
        <f t="shared" si="172"/>
        <v>0.27436999999999989</v>
      </c>
    </row>
    <row r="2755" spans="1:33" x14ac:dyDescent="0.25">
      <c r="A2755" s="1">
        <v>2018</v>
      </c>
      <c r="B2755" s="1" t="s">
        <v>19</v>
      </c>
      <c r="C2755" s="1" t="str">
        <f t="shared" si="173"/>
        <v>2018QC</v>
      </c>
      <c r="D2755" s="1" t="s">
        <v>58</v>
      </c>
      <c r="E2755" s="1" t="str">
        <f t="shared" si="174"/>
        <v>2018QCResidential</v>
      </c>
      <c r="F2755" s="196">
        <v>0.23158999999999999</v>
      </c>
      <c r="G2755" s="196">
        <v>8.0680000000000002E-2</v>
      </c>
      <c r="H2755" s="196">
        <v>4.3049999999999998E-2</v>
      </c>
      <c r="I2755" s="196">
        <v>2.3599999999999999E-2</v>
      </c>
      <c r="J2755" s="196">
        <v>0.10743</v>
      </c>
      <c r="K2755" s="196">
        <v>5.4189999999999995E-2</v>
      </c>
      <c r="L2755" s="196">
        <v>4.8959999999999997E-2</v>
      </c>
      <c r="M2755" s="265">
        <v>5.6499999999999996E-3</v>
      </c>
      <c r="N2755" s="196">
        <v>5.8570000000000004E-2</v>
      </c>
      <c r="O2755" s="196">
        <v>0</v>
      </c>
      <c r="P2755" s="196">
        <v>0</v>
      </c>
      <c r="Q2755" s="196">
        <v>0.13313</v>
      </c>
      <c r="R2755" s="196">
        <v>0</v>
      </c>
      <c r="S2755" s="196">
        <v>6.7099999999999993E-2</v>
      </c>
      <c r="T2755" s="196">
        <v>0</v>
      </c>
      <c r="U2755" s="196">
        <v>8.8789999999999994E-2</v>
      </c>
      <c r="V2755" s="196">
        <v>0</v>
      </c>
      <c r="W2755" s="196">
        <v>2.0459999999999978E-2</v>
      </c>
      <c r="X2755" s="196">
        <v>2.0230000000000001E-2</v>
      </c>
      <c r="Y2755" s="196">
        <v>0</v>
      </c>
      <c r="Z2755" s="265">
        <v>1E-3</v>
      </c>
      <c r="AA2755" s="196">
        <v>1.099E-2</v>
      </c>
      <c r="AB2755" s="196">
        <v>0</v>
      </c>
      <c r="AC2755" s="196">
        <v>0</v>
      </c>
      <c r="AD2755" s="196">
        <v>0</v>
      </c>
      <c r="AE2755" s="196">
        <v>4.5799999999999999E-3</v>
      </c>
      <c r="AF2755" s="272">
        <f t="shared" si="175"/>
        <v>1</v>
      </c>
      <c r="AG2755" s="196">
        <f t="shared" si="172"/>
        <v>0.21314999999999995</v>
      </c>
    </row>
    <row r="2756" spans="1:33" x14ac:dyDescent="0.25">
      <c r="A2756" s="1">
        <v>2019</v>
      </c>
      <c r="B2756" s="1" t="s">
        <v>19</v>
      </c>
      <c r="C2756" s="1" t="str">
        <f t="shared" si="173"/>
        <v>2019QC</v>
      </c>
      <c r="D2756" s="1" t="s">
        <v>57</v>
      </c>
      <c r="E2756" s="1" t="str">
        <f t="shared" si="174"/>
        <v>2019QCC&amp;D</v>
      </c>
      <c r="F2756" s="196">
        <v>7.0000000000000007E-5</v>
      </c>
      <c r="G2756" s="196">
        <v>2.6360000000000001E-2</v>
      </c>
      <c r="H2756" s="196">
        <v>2.3499999999999997E-3</v>
      </c>
      <c r="I2756" s="196">
        <v>0.32945999999999998</v>
      </c>
      <c r="J2756" s="196">
        <v>1.3700000000000001E-3</v>
      </c>
      <c r="K2756" s="196">
        <v>3.8999999999999999E-4</v>
      </c>
      <c r="L2756" s="196">
        <v>2.1000000000000001E-4</v>
      </c>
      <c r="M2756" s="265">
        <v>1.8699999999999999E-3</v>
      </c>
      <c r="N2756" s="196">
        <v>9.8399999999999998E-3</v>
      </c>
      <c r="O2756" s="196">
        <v>0</v>
      </c>
      <c r="P2756" s="196">
        <v>0</v>
      </c>
      <c r="Q2756" s="196">
        <v>0</v>
      </c>
      <c r="R2756" s="196">
        <v>0</v>
      </c>
      <c r="S2756" s="196">
        <v>0.49707999999999997</v>
      </c>
      <c r="T2756" s="196">
        <v>3.0870000000000002E-2</v>
      </c>
      <c r="U2756" s="196">
        <v>2.7009999999999999E-2</v>
      </c>
      <c r="V2756" s="196">
        <v>0</v>
      </c>
      <c r="W2756" s="196">
        <v>5.6670000000000074E-2</v>
      </c>
      <c r="X2756" s="196">
        <v>3.0000000000000001E-5</v>
      </c>
      <c r="Y2756" s="197">
        <v>0</v>
      </c>
      <c r="Z2756" s="265">
        <v>3.5E-4</v>
      </c>
      <c r="AA2756" s="196">
        <v>1.0620000000000001E-2</v>
      </c>
      <c r="AB2756" s="196">
        <v>0</v>
      </c>
      <c r="AC2756" s="196">
        <v>0</v>
      </c>
      <c r="AD2756" s="196">
        <v>0</v>
      </c>
      <c r="AE2756" s="196">
        <v>5.45E-3</v>
      </c>
      <c r="AF2756" s="272">
        <f t="shared" si="175"/>
        <v>0.99999999999999989</v>
      </c>
      <c r="AG2756" s="196">
        <f t="shared" si="172"/>
        <v>0.62807999999999986</v>
      </c>
    </row>
    <row r="2757" spans="1:33" x14ac:dyDescent="0.25">
      <c r="A2757" s="1">
        <v>2019</v>
      </c>
      <c r="B2757" s="1" t="s">
        <v>19</v>
      </c>
      <c r="C2757" s="1" t="str">
        <f t="shared" si="173"/>
        <v>2019QC</v>
      </c>
      <c r="D2757" s="1" t="s">
        <v>56</v>
      </c>
      <c r="E2757" s="1" t="str">
        <f t="shared" si="174"/>
        <v>2019QCICI</v>
      </c>
      <c r="F2757" s="196">
        <v>0.14943000000000001</v>
      </c>
      <c r="G2757" s="196">
        <v>0.18042000000000002</v>
      </c>
      <c r="H2757" s="196">
        <v>4.5970000000000004E-2</v>
      </c>
      <c r="I2757" s="196">
        <v>0.16039999999999999</v>
      </c>
      <c r="J2757" s="196">
        <v>3.3279999999999997E-2</v>
      </c>
      <c r="K2757" s="196">
        <v>2.8610000000000003E-2</v>
      </c>
      <c r="L2757" s="196">
        <v>1.319E-2</v>
      </c>
      <c r="M2757" s="265">
        <v>5.5399999999999998E-3</v>
      </c>
      <c r="N2757" s="196">
        <v>4.3609999999999996E-2</v>
      </c>
      <c r="O2757" s="196">
        <v>0</v>
      </c>
      <c r="P2757" s="196">
        <v>0</v>
      </c>
      <c r="Q2757" s="196">
        <v>0</v>
      </c>
      <c r="R2757" s="196">
        <v>6.5180000000000002E-2</v>
      </c>
      <c r="S2757" s="196">
        <v>7.7079999999999996E-2</v>
      </c>
      <c r="T2757" s="196">
        <v>0</v>
      </c>
      <c r="U2757" s="196">
        <v>0.12734999999999999</v>
      </c>
      <c r="V2757" s="196">
        <v>0</v>
      </c>
      <c r="W2757" s="196">
        <v>2.483999999999989E-2</v>
      </c>
      <c r="X2757" s="196">
        <v>1.0580000000000001E-2</v>
      </c>
      <c r="Y2757" s="196">
        <v>0</v>
      </c>
      <c r="Z2757" s="265">
        <v>1.2999999999999999E-2</v>
      </c>
      <c r="AA2757" s="196">
        <v>1.159E-2</v>
      </c>
      <c r="AB2757" s="196">
        <v>0</v>
      </c>
      <c r="AC2757" s="196">
        <v>0</v>
      </c>
      <c r="AD2757" s="196">
        <v>0</v>
      </c>
      <c r="AE2757" s="196">
        <v>9.9299999999999996E-3</v>
      </c>
      <c r="AF2757" s="272">
        <f t="shared" si="175"/>
        <v>1</v>
      </c>
      <c r="AG2757" s="196">
        <f t="shared" si="172"/>
        <v>0.27436999999999989</v>
      </c>
    </row>
    <row r="2758" spans="1:33" x14ac:dyDescent="0.25">
      <c r="A2758" s="1">
        <v>2019</v>
      </c>
      <c r="B2758" s="1" t="s">
        <v>19</v>
      </c>
      <c r="C2758" s="1" t="str">
        <f t="shared" si="173"/>
        <v>2019QC</v>
      </c>
      <c r="D2758" s="1" t="s">
        <v>58</v>
      </c>
      <c r="E2758" s="1" t="str">
        <f t="shared" si="174"/>
        <v>2019QCResidential</v>
      </c>
      <c r="F2758" s="196">
        <v>0.23158999999999999</v>
      </c>
      <c r="G2758" s="196">
        <v>8.0680000000000002E-2</v>
      </c>
      <c r="H2758" s="196">
        <v>4.3049999999999998E-2</v>
      </c>
      <c r="I2758" s="196">
        <v>2.3599999999999999E-2</v>
      </c>
      <c r="J2758" s="196">
        <v>0.10743</v>
      </c>
      <c r="K2758" s="196">
        <v>5.4189999999999995E-2</v>
      </c>
      <c r="L2758" s="196">
        <v>4.8959999999999997E-2</v>
      </c>
      <c r="M2758" s="265">
        <v>5.6499999999999996E-3</v>
      </c>
      <c r="N2758" s="196">
        <v>5.8570000000000004E-2</v>
      </c>
      <c r="O2758" s="196">
        <v>0</v>
      </c>
      <c r="P2758" s="196">
        <v>0</v>
      </c>
      <c r="Q2758" s="196">
        <v>0.13313</v>
      </c>
      <c r="R2758" s="196">
        <v>0</v>
      </c>
      <c r="S2758" s="196">
        <v>6.7099999999999993E-2</v>
      </c>
      <c r="T2758" s="196">
        <v>0</v>
      </c>
      <c r="U2758" s="196">
        <v>8.8789999999999994E-2</v>
      </c>
      <c r="V2758" s="196">
        <v>0</v>
      </c>
      <c r="W2758" s="196">
        <v>2.0459999999999978E-2</v>
      </c>
      <c r="X2758" s="196">
        <v>2.0230000000000001E-2</v>
      </c>
      <c r="Y2758" s="196">
        <v>0</v>
      </c>
      <c r="Z2758" s="265">
        <v>1E-3</v>
      </c>
      <c r="AA2758" s="196">
        <v>1.099E-2</v>
      </c>
      <c r="AB2758" s="196">
        <v>0</v>
      </c>
      <c r="AC2758" s="196">
        <v>0</v>
      </c>
      <c r="AD2758" s="196">
        <v>0</v>
      </c>
      <c r="AE2758" s="196">
        <v>4.5799999999999999E-3</v>
      </c>
      <c r="AF2758" s="272">
        <f t="shared" si="175"/>
        <v>1</v>
      </c>
      <c r="AG2758" s="196">
        <f t="shared" si="172"/>
        <v>0.21314999999999995</v>
      </c>
    </row>
    <row r="2759" spans="1:33" x14ac:dyDescent="0.25">
      <c r="A2759" s="1">
        <v>2020</v>
      </c>
      <c r="B2759" s="1" t="s">
        <v>19</v>
      </c>
      <c r="C2759" s="1" t="str">
        <f t="shared" si="173"/>
        <v>2020QC</v>
      </c>
      <c r="D2759" s="1" t="s">
        <v>57</v>
      </c>
      <c r="E2759" s="1" t="str">
        <f t="shared" si="174"/>
        <v>2020QCC&amp;D</v>
      </c>
      <c r="F2759" s="196">
        <v>7.0000000000000007E-5</v>
      </c>
      <c r="G2759" s="196">
        <v>2.6360000000000001E-2</v>
      </c>
      <c r="H2759" s="196">
        <v>2.3499999999999997E-3</v>
      </c>
      <c r="I2759" s="196">
        <v>0.32945999999999998</v>
      </c>
      <c r="J2759" s="196">
        <v>1.3700000000000001E-3</v>
      </c>
      <c r="K2759" s="196">
        <v>3.8999999999999999E-4</v>
      </c>
      <c r="L2759" s="196">
        <v>2.1000000000000001E-4</v>
      </c>
      <c r="M2759" s="265">
        <v>1.8699999999999999E-3</v>
      </c>
      <c r="N2759" s="196">
        <v>9.8399999999999998E-3</v>
      </c>
      <c r="O2759" s="196">
        <v>0</v>
      </c>
      <c r="P2759" s="196">
        <v>0</v>
      </c>
      <c r="Q2759" s="196">
        <v>0</v>
      </c>
      <c r="R2759" s="196">
        <v>0</v>
      </c>
      <c r="S2759" s="196">
        <v>0.49707999999999997</v>
      </c>
      <c r="T2759" s="196">
        <v>3.0870000000000002E-2</v>
      </c>
      <c r="U2759" s="196">
        <v>2.7009999999999999E-2</v>
      </c>
      <c r="V2759" s="196">
        <v>0</v>
      </c>
      <c r="W2759" s="196">
        <v>5.6670000000000074E-2</v>
      </c>
      <c r="X2759" s="196">
        <v>3.0000000000000001E-5</v>
      </c>
      <c r="Y2759" s="197">
        <v>0</v>
      </c>
      <c r="Z2759" s="265">
        <v>3.5E-4</v>
      </c>
      <c r="AA2759" s="196">
        <v>1.0620000000000001E-2</v>
      </c>
      <c r="AB2759" s="196">
        <v>0</v>
      </c>
      <c r="AC2759" s="196">
        <v>0</v>
      </c>
      <c r="AD2759" s="196">
        <v>0</v>
      </c>
      <c r="AE2759" s="196">
        <v>5.45E-3</v>
      </c>
      <c r="AF2759" s="272">
        <f t="shared" si="175"/>
        <v>0.99999999999999989</v>
      </c>
      <c r="AG2759" s="196">
        <f t="shared" si="172"/>
        <v>0.62807999999999986</v>
      </c>
    </row>
    <row r="2760" spans="1:33" x14ac:dyDescent="0.25">
      <c r="A2760" s="1">
        <v>2020</v>
      </c>
      <c r="B2760" s="1" t="s">
        <v>19</v>
      </c>
      <c r="C2760" s="1" t="str">
        <f t="shared" si="173"/>
        <v>2020QC</v>
      </c>
      <c r="D2760" s="1" t="s">
        <v>56</v>
      </c>
      <c r="E2760" s="1" t="str">
        <f t="shared" si="174"/>
        <v>2020QCICI</v>
      </c>
      <c r="F2760" s="196">
        <v>0.14943000000000001</v>
      </c>
      <c r="G2760" s="196">
        <v>0.18042000000000002</v>
      </c>
      <c r="H2760" s="196">
        <v>4.5970000000000004E-2</v>
      </c>
      <c r="I2760" s="196">
        <v>0.16039999999999999</v>
      </c>
      <c r="J2760" s="196">
        <v>3.3279999999999997E-2</v>
      </c>
      <c r="K2760" s="196">
        <v>2.8610000000000003E-2</v>
      </c>
      <c r="L2760" s="196">
        <v>1.319E-2</v>
      </c>
      <c r="M2760" s="265">
        <v>5.5399999999999998E-3</v>
      </c>
      <c r="N2760" s="196">
        <v>4.3609999999999996E-2</v>
      </c>
      <c r="O2760" s="196">
        <v>0</v>
      </c>
      <c r="P2760" s="196">
        <v>0</v>
      </c>
      <c r="Q2760" s="196">
        <v>0</v>
      </c>
      <c r="R2760" s="196">
        <v>6.5180000000000002E-2</v>
      </c>
      <c r="S2760" s="196">
        <v>7.7079999999999996E-2</v>
      </c>
      <c r="T2760" s="196">
        <v>0</v>
      </c>
      <c r="U2760" s="196">
        <v>0.12734999999999999</v>
      </c>
      <c r="V2760" s="196">
        <v>0</v>
      </c>
      <c r="W2760" s="196">
        <v>2.483999999999989E-2</v>
      </c>
      <c r="X2760" s="196">
        <v>1.0580000000000001E-2</v>
      </c>
      <c r="Y2760" s="196">
        <v>0</v>
      </c>
      <c r="Z2760" s="265">
        <v>1.2999999999999999E-2</v>
      </c>
      <c r="AA2760" s="196">
        <v>1.159E-2</v>
      </c>
      <c r="AB2760" s="196">
        <v>0</v>
      </c>
      <c r="AC2760" s="196">
        <v>0</v>
      </c>
      <c r="AD2760" s="196">
        <v>0</v>
      </c>
      <c r="AE2760" s="196">
        <v>9.9299999999999996E-3</v>
      </c>
      <c r="AF2760" s="272">
        <f t="shared" si="175"/>
        <v>1</v>
      </c>
      <c r="AG2760" s="196">
        <f t="shared" si="172"/>
        <v>0.27436999999999989</v>
      </c>
    </row>
    <row r="2761" spans="1:33" x14ac:dyDescent="0.25">
      <c r="A2761" s="1">
        <v>2020</v>
      </c>
      <c r="B2761" s="1" t="s">
        <v>19</v>
      </c>
      <c r="C2761" s="1" t="str">
        <f t="shared" si="173"/>
        <v>2020QC</v>
      </c>
      <c r="D2761" s="1" t="s">
        <v>58</v>
      </c>
      <c r="E2761" s="1" t="str">
        <f t="shared" si="174"/>
        <v>2020QCResidential</v>
      </c>
      <c r="F2761" s="196">
        <v>0.23158999999999999</v>
      </c>
      <c r="G2761" s="196">
        <v>8.0680000000000002E-2</v>
      </c>
      <c r="H2761" s="196">
        <v>4.3049999999999998E-2</v>
      </c>
      <c r="I2761" s="196">
        <v>2.3599999999999999E-2</v>
      </c>
      <c r="J2761" s="196">
        <v>0.10743</v>
      </c>
      <c r="K2761" s="196">
        <v>5.4189999999999995E-2</v>
      </c>
      <c r="L2761" s="196">
        <v>4.8959999999999997E-2</v>
      </c>
      <c r="M2761" s="265">
        <v>5.6499999999999996E-3</v>
      </c>
      <c r="N2761" s="196">
        <v>5.8570000000000004E-2</v>
      </c>
      <c r="O2761" s="196">
        <v>0</v>
      </c>
      <c r="P2761" s="196">
        <v>0</v>
      </c>
      <c r="Q2761" s="196">
        <v>0.13313</v>
      </c>
      <c r="R2761" s="196">
        <v>0</v>
      </c>
      <c r="S2761" s="196">
        <v>6.7099999999999993E-2</v>
      </c>
      <c r="T2761" s="196">
        <v>0</v>
      </c>
      <c r="U2761" s="196">
        <v>8.8789999999999994E-2</v>
      </c>
      <c r="V2761" s="196">
        <v>0</v>
      </c>
      <c r="W2761" s="196">
        <v>2.0459999999999978E-2</v>
      </c>
      <c r="X2761" s="196">
        <v>2.0230000000000001E-2</v>
      </c>
      <c r="Y2761" s="196">
        <v>0</v>
      </c>
      <c r="Z2761" s="265">
        <v>1E-3</v>
      </c>
      <c r="AA2761" s="196">
        <v>1.099E-2</v>
      </c>
      <c r="AB2761" s="196">
        <v>0</v>
      </c>
      <c r="AC2761" s="196">
        <v>0</v>
      </c>
      <c r="AD2761" s="196">
        <v>0</v>
      </c>
      <c r="AE2761" s="196">
        <v>4.5799999999999999E-3</v>
      </c>
      <c r="AF2761" s="272">
        <f t="shared" si="175"/>
        <v>1</v>
      </c>
      <c r="AG2761" s="196">
        <f t="shared" si="172"/>
        <v>0.21314999999999995</v>
      </c>
    </row>
    <row r="2762" spans="1:33" x14ac:dyDescent="0.25">
      <c r="A2762" s="1">
        <v>2021</v>
      </c>
      <c r="B2762" s="1" t="s">
        <v>19</v>
      </c>
      <c r="C2762" s="1" t="str">
        <f t="shared" si="173"/>
        <v>2021QC</v>
      </c>
      <c r="D2762" s="1" t="s">
        <v>57</v>
      </c>
      <c r="E2762" s="1" t="str">
        <f t="shared" si="174"/>
        <v>2021QCC&amp;D</v>
      </c>
      <c r="F2762" s="196">
        <v>9.8999999999999999E-4</v>
      </c>
      <c r="G2762" s="196">
        <v>4.5499999999999999E-2</v>
      </c>
      <c r="H2762" s="196">
        <v>4.1099999999999999E-3</v>
      </c>
      <c r="I2762" s="196">
        <v>0.36204999999999998</v>
      </c>
      <c r="J2762" s="196">
        <v>1.9779999999999999E-2</v>
      </c>
      <c r="K2762" s="196">
        <v>6.9000000000000008E-4</v>
      </c>
      <c r="L2762" s="196">
        <v>3.5999999999999997E-4</v>
      </c>
      <c r="M2762" s="265">
        <v>3.2599999999999999E-3</v>
      </c>
      <c r="N2762" s="196">
        <v>6.5300000000000002E-3</v>
      </c>
      <c r="O2762" s="196">
        <v>0</v>
      </c>
      <c r="P2762" s="196">
        <v>0</v>
      </c>
      <c r="Q2762" s="196">
        <v>0</v>
      </c>
      <c r="R2762" s="196">
        <v>0</v>
      </c>
      <c r="S2762" s="196">
        <v>0.33831000000000006</v>
      </c>
      <c r="T2762" s="196">
        <v>4.505E-2</v>
      </c>
      <c r="U2762" s="196">
        <v>6.4299999999999996E-2</v>
      </c>
      <c r="V2762" s="196">
        <v>0</v>
      </c>
      <c r="W2762" s="196">
        <v>8.6079999999999893E-2</v>
      </c>
      <c r="X2762" s="196">
        <v>7.9100000000000004E-3</v>
      </c>
      <c r="Y2762" s="197">
        <v>0</v>
      </c>
      <c r="Z2762" s="265">
        <v>6.2E-4</v>
      </c>
      <c r="AA2762" s="196">
        <v>4.9499999999999995E-3</v>
      </c>
      <c r="AB2762" s="196">
        <v>0</v>
      </c>
      <c r="AC2762" s="196">
        <v>0</v>
      </c>
      <c r="AD2762" s="196">
        <v>0</v>
      </c>
      <c r="AE2762" s="196">
        <v>9.5099999999999994E-3</v>
      </c>
      <c r="AF2762" s="272">
        <f t="shared" si="175"/>
        <v>1</v>
      </c>
      <c r="AG2762" s="196">
        <f t="shared" si="172"/>
        <v>0.55672999999999995</v>
      </c>
    </row>
    <row r="2763" spans="1:33" x14ac:dyDescent="0.25">
      <c r="A2763" s="1">
        <v>2021</v>
      </c>
      <c r="B2763" s="1" t="s">
        <v>19</v>
      </c>
      <c r="C2763" s="1" t="str">
        <f t="shared" si="173"/>
        <v>2021QC</v>
      </c>
      <c r="D2763" s="1" t="s">
        <v>56</v>
      </c>
      <c r="E2763" s="1" t="str">
        <f t="shared" si="174"/>
        <v>2021QCICI</v>
      </c>
      <c r="F2763" s="196">
        <v>0.12215999999999999</v>
      </c>
      <c r="G2763" s="196">
        <v>0.17280999999999999</v>
      </c>
      <c r="H2763" s="196">
        <v>2.98E-2</v>
      </c>
      <c r="I2763" s="196">
        <v>0.15593000000000001</v>
      </c>
      <c r="J2763" s="196">
        <v>2.7810000000000001E-2</v>
      </c>
      <c r="K2763" s="196">
        <v>3.0190000000000002E-2</v>
      </c>
      <c r="L2763" s="196">
        <v>1.3509999999999999E-2</v>
      </c>
      <c r="M2763" s="265">
        <v>9.5300000000000003E-3</v>
      </c>
      <c r="N2763" s="196">
        <v>4.759E-2</v>
      </c>
      <c r="O2763" s="196">
        <v>0</v>
      </c>
      <c r="P2763" s="196">
        <v>0</v>
      </c>
      <c r="Q2763" s="196">
        <v>0</v>
      </c>
      <c r="R2763" s="196">
        <v>8.831E-2</v>
      </c>
      <c r="S2763" s="196">
        <v>5.9589999999999997E-2</v>
      </c>
      <c r="T2763" s="196">
        <v>0</v>
      </c>
      <c r="U2763" s="196">
        <v>0.13705999999999999</v>
      </c>
      <c r="V2763" s="196">
        <v>0</v>
      </c>
      <c r="W2763" s="196">
        <v>5.3979999999999861E-2</v>
      </c>
      <c r="X2763" s="196">
        <v>1.788E-2</v>
      </c>
      <c r="Y2763" s="197">
        <v>0</v>
      </c>
      <c r="Z2763" s="265">
        <v>1.2999999999999999E-2</v>
      </c>
      <c r="AA2763" s="196">
        <v>1.0920000000000001E-2</v>
      </c>
      <c r="AB2763" s="196">
        <v>0</v>
      </c>
      <c r="AC2763" s="196">
        <v>0</v>
      </c>
      <c r="AD2763" s="196">
        <v>0</v>
      </c>
      <c r="AE2763" s="196">
        <v>9.9299999999999996E-3</v>
      </c>
      <c r="AF2763" s="272">
        <f t="shared" si="175"/>
        <v>1</v>
      </c>
      <c r="AG2763" s="196">
        <f t="shared" si="172"/>
        <v>0.30235999999999985</v>
      </c>
    </row>
    <row r="2764" spans="1:33" x14ac:dyDescent="0.25">
      <c r="A2764" s="1">
        <v>2021</v>
      </c>
      <c r="B2764" s="1" t="s">
        <v>19</v>
      </c>
      <c r="C2764" s="1" t="str">
        <f t="shared" si="173"/>
        <v>2021QC</v>
      </c>
      <c r="D2764" s="1" t="s">
        <v>58</v>
      </c>
      <c r="E2764" s="1" t="str">
        <f t="shared" si="174"/>
        <v>2021QCResidential</v>
      </c>
      <c r="F2764" s="196">
        <v>0.14401999999999998</v>
      </c>
      <c r="G2764" s="196">
        <v>8.8010000000000005E-2</v>
      </c>
      <c r="H2764" s="196">
        <v>3.4000000000000002E-2</v>
      </c>
      <c r="I2764" s="196">
        <v>5.4009999999999996E-2</v>
      </c>
      <c r="J2764" s="196">
        <v>9.4009999999999996E-2</v>
      </c>
      <c r="K2764" s="196">
        <v>5.8810000000000001E-2</v>
      </c>
      <c r="L2764" s="196">
        <v>4.3209999999999998E-2</v>
      </c>
      <c r="M2764" s="265">
        <v>1.6619999999999999E-2</v>
      </c>
      <c r="N2764" s="196">
        <v>9.5250000000000001E-2</v>
      </c>
      <c r="O2764" s="196">
        <v>0</v>
      </c>
      <c r="P2764" s="196">
        <v>0</v>
      </c>
      <c r="Q2764" s="196">
        <v>0.15401999999999999</v>
      </c>
      <c r="R2764" s="196">
        <v>0</v>
      </c>
      <c r="S2764" s="196">
        <v>3.1E-2</v>
      </c>
      <c r="T2764" s="196">
        <v>0</v>
      </c>
      <c r="U2764" s="196">
        <v>0.11201999999999999</v>
      </c>
      <c r="V2764" s="196">
        <v>0</v>
      </c>
      <c r="W2764" s="196">
        <v>3.602000000000008E-2</v>
      </c>
      <c r="X2764" s="196">
        <v>2.2000000000000002E-2</v>
      </c>
      <c r="Y2764" s="196">
        <v>0</v>
      </c>
      <c r="Z2764" s="265">
        <v>1E-3</v>
      </c>
      <c r="AA2764" s="196">
        <v>5.0000000000000001E-3</v>
      </c>
      <c r="AB2764" s="196">
        <v>0</v>
      </c>
      <c r="AC2764" s="196">
        <v>0</v>
      </c>
      <c r="AD2764" s="196">
        <v>0</v>
      </c>
      <c r="AE2764" s="196">
        <v>1.1000000000000001E-2</v>
      </c>
      <c r="AF2764" s="272">
        <f t="shared" si="175"/>
        <v>1</v>
      </c>
      <c r="AG2764" s="196">
        <f t="shared" si="172"/>
        <v>0.21804000000000007</v>
      </c>
    </row>
    <row r="2765" spans="1:33" x14ac:dyDescent="0.25">
      <c r="A2765" s="1">
        <v>2022</v>
      </c>
      <c r="B2765" s="1" t="s">
        <v>19</v>
      </c>
      <c r="C2765" s="1" t="str">
        <f t="shared" si="173"/>
        <v>2022QC</v>
      </c>
      <c r="D2765" s="1" t="s">
        <v>57</v>
      </c>
      <c r="E2765" s="1" t="str">
        <f t="shared" si="174"/>
        <v>2022QCC&amp;D</v>
      </c>
      <c r="F2765" s="196">
        <v>9.8999999999999999E-4</v>
      </c>
      <c r="G2765" s="196">
        <v>4.5499999999999999E-2</v>
      </c>
      <c r="H2765" s="196">
        <v>4.1099999999999999E-3</v>
      </c>
      <c r="I2765" s="196">
        <v>0.36204999999999998</v>
      </c>
      <c r="J2765" s="196">
        <v>1.9779999999999999E-2</v>
      </c>
      <c r="K2765" s="196">
        <v>6.9000000000000008E-4</v>
      </c>
      <c r="L2765" s="196">
        <v>3.5999999999999997E-4</v>
      </c>
      <c r="M2765" s="265">
        <v>3.2599999999999999E-3</v>
      </c>
      <c r="N2765" s="196">
        <v>6.5300000000000002E-3</v>
      </c>
      <c r="O2765" s="196">
        <v>0</v>
      </c>
      <c r="P2765" s="196">
        <v>0</v>
      </c>
      <c r="Q2765" s="196">
        <v>0</v>
      </c>
      <c r="R2765" s="196">
        <v>0</v>
      </c>
      <c r="S2765" s="196">
        <v>0.33831000000000006</v>
      </c>
      <c r="T2765" s="196">
        <v>4.505E-2</v>
      </c>
      <c r="U2765" s="196">
        <v>6.4299999999999996E-2</v>
      </c>
      <c r="V2765" s="196">
        <v>0</v>
      </c>
      <c r="W2765" s="196">
        <v>8.6079999999999893E-2</v>
      </c>
      <c r="X2765" s="196">
        <v>7.9100000000000004E-3</v>
      </c>
      <c r="Y2765" s="197">
        <v>0</v>
      </c>
      <c r="Z2765" s="265">
        <v>6.2E-4</v>
      </c>
      <c r="AA2765" s="196">
        <v>4.9499999999999995E-3</v>
      </c>
      <c r="AB2765" s="196">
        <v>0</v>
      </c>
      <c r="AC2765" s="196">
        <v>0</v>
      </c>
      <c r="AD2765" s="196">
        <v>0</v>
      </c>
      <c r="AE2765" s="196">
        <v>9.5099999999999994E-3</v>
      </c>
      <c r="AF2765" s="272">
        <f t="shared" si="175"/>
        <v>1</v>
      </c>
      <c r="AG2765" s="196">
        <f t="shared" si="172"/>
        <v>0.55672999999999995</v>
      </c>
    </row>
    <row r="2766" spans="1:33" x14ac:dyDescent="0.25">
      <c r="A2766" s="1">
        <v>2022</v>
      </c>
      <c r="B2766" s="1" t="s">
        <v>19</v>
      </c>
      <c r="C2766" s="1" t="str">
        <f t="shared" si="173"/>
        <v>2022QC</v>
      </c>
      <c r="D2766" s="1" t="s">
        <v>56</v>
      </c>
      <c r="E2766" s="1" t="str">
        <f t="shared" si="174"/>
        <v>2022QCICI</v>
      </c>
      <c r="F2766" s="196">
        <v>0.12215999999999999</v>
      </c>
      <c r="G2766" s="196">
        <v>0.17280999999999999</v>
      </c>
      <c r="H2766" s="196">
        <v>2.98E-2</v>
      </c>
      <c r="I2766" s="196">
        <v>0.15593000000000001</v>
      </c>
      <c r="J2766" s="196">
        <v>2.7810000000000001E-2</v>
      </c>
      <c r="K2766" s="196">
        <v>3.0190000000000002E-2</v>
      </c>
      <c r="L2766" s="196">
        <v>1.3509999999999999E-2</v>
      </c>
      <c r="M2766" s="265">
        <v>9.5300000000000003E-3</v>
      </c>
      <c r="N2766" s="196">
        <v>4.759E-2</v>
      </c>
      <c r="O2766" s="196">
        <v>0</v>
      </c>
      <c r="P2766" s="196">
        <v>0</v>
      </c>
      <c r="Q2766" s="196">
        <v>0</v>
      </c>
      <c r="R2766" s="196">
        <v>8.831E-2</v>
      </c>
      <c r="S2766" s="196">
        <v>5.9589999999999997E-2</v>
      </c>
      <c r="T2766" s="196">
        <v>0</v>
      </c>
      <c r="U2766" s="196">
        <v>0.13705999999999999</v>
      </c>
      <c r="V2766" s="196">
        <v>0</v>
      </c>
      <c r="W2766" s="196">
        <v>5.3979999999999861E-2</v>
      </c>
      <c r="X2766" s="196">
        <v>1.788E-2</v>
      </c>
      <c r="Y2766" s="197">
        <v>0</v>
      </c>
      <c r="Z2766" s="265">
        <v>1.2999999999999999E-2</v>
      </c>
      <c r="AA2766" s="196">
        <v>1.0920000000000001E-2</v>
      </c>
      <c r="AB2766" s="196">
        <v>0</v>
      </c>
      <c r="AC2766" s="196">
        <v>0</v>
      </c>
      <c r="AD2766" s="196">
        <v>0</v>
      </c>
      <c r="AE2766" s="196">
        <v>9.9299999999999996E-3</v>
      </c>
      <c r="AF2766" s="272">
        <f t="shared" si="175"/>
        <v>1</v>
      </c>
      <c r="AG2766" s="196">
        <f t="shared" si="172"/>
        <v>0.30235999999999985</v>
      </c>
    </row>
    <row r="2767" spans="1:33" x14ac:dyDescent="0.25">
      <c r="A2767" s="1">
        <v>2022</v>
      </c>
      <c r="B2767" s="1" t="s">
        <v>19</v>
      </c>
      <c r="C2767" s="1" t="str">
        <f t="shared" si="173"/>
        <v>2022QC</v>
      </c>
      <c r="D2767" s="1" t="s">
        <v>58</v>
      </c>
      <c r="E2767" s="1" t="str">
        <f t="shared" si="174"/>
        <v>2022QCResidential</v>
      </c>
      <c r="F2767" s="196">
        <v>0.14401999999999998</v>
      </c>
      <c r="G2767" s="196">
        <v>8.8010000000000005E-2</v>
      </c>
      <c r="H2767" s="196">
        <v>3.4000000000000002E-2</v>
      </c>
      <c r="I2767" s="196">
        <v>5.4009999999999996E-2</v>
      </c>
      <c r="J2767" s="196">
        <v>9.4009999999999996E-2</v>
      </c>
      <c r="K2767" s="196">
        <v>5.8810000000000001E-2</v>
      </c>
      <c r="L2767" s="196">
        <v>4.3209999999999998E-2</v>
      </c>
      <c r="M2767" s="265">
        <v>1.6619999999999999E-2</v>
      </c>
      <c r="N2767" s="196">
        <v>9.5250000000000001E-2</v>
      </c>
      <c r="O2767" s="196">
        <v>0</v>
      </c>
      <c r="P2767" s="196">
        <v>0</v>
      </c>
      <c r="Q2767" s="196">
        <v>0.15401999999999999</v>
      </c>
      <c r="R2767" s="196">
        <v>0</v>
      </c>
      <c r="S2767" s="196">
        <v>3.1E-2</v>
      </c>
      <c r="T2767" s="196">
        <v>0</v>
      </c>
      <c r="U2767" s="196">
        <v>0.11201999999999999</v>
      </c>
      <c r="V2767" s="196">
        <v>0</v>
      </c>
      <c r="W2767" s="196">
        <v>3.602000000000008E-2</v>
      </c>
      <c r="X2767" s="196">
        <v>2.2000000000000002E-2</v>
      </c>
      <c r="Y2767" s="196">
        <v>0</v>
      </c>
      <c r="Z2767" s="265">
        <v>1E-3</v>
      </c>
      <c r="AA2767" s="196">
        <v>5.0000000000000001E-3</v>
      </c>
      <c r="AB2767" s="196">
        <v>0</v>
      </c>
      <c r="AC2767" s="196">
        <v>0</v>
      </c>
      <c r="AD2767" s="196">
        <v>0</v>
      </c>
      <c r="AE2767" s="196">
        <v>1.1000000000000001E-2</v>
      </c>
      <c r="AF2767" s="272">
        <f t="shared" si="175"/>
        <v>1</v>
      </c>
      <c r="AG2767" s="196">
        <f t="shared" si="172"/>
        <v>0.21804000000000007</v>
      </c>
    </row>
    <row r="2768" spans="1:33" x14ac:dyDescent="0.25">
      <c r="A2768" s="1">
        <v>2023</v>
      </c>
      <c r="B2768" s="1" t="s">
        <v>19</v>
      </c>
      <c r="C2768" s="1" t="str">
        <f t="shared" si="173"/>
        <v>2023QC</v>
      </c>
      <c r="D2768" s="1" t="s">
        <v>57</v>
      </c>
      <c r="E2768" s="1" t="str">
        <f t="shared" si="174"/>
        <v>2023QCC&amp;D</v>
      </c>
      <c r="F2768" s="196">
        <v>9.8999999999999999E-4</v>
      </c>
      <c r="G2768" s="196">
        <v>4.5499999999999999E-2</v>
      </c>
      <c r="H2768" s="196">
        <v>4.1099999999999999E-3</v>
      </c>
      <c r="I2768" s="196">
        <v>0.36204999999999998</v>
      </c>
      <c r="J2768" s="196">
        <v>1.9779999999999999E-2</v>
      </c>
      <c r="K2768" s="196">
        <v>6.9000000000000008E-4</v>
      </c>
      <c r="L2768" s="196">
        <v>3.5999999999999997E-4</v>
      </c>
      <c r="M2768" s="265">
        <v>3.2599999999999999E-3</v>
      </c>
      <c r="N2768" s="196">
        <v>6.5300000000000002E-3</v>
      </c>
      <c r="O2768" s="196">
        <v>0</v>
      </c>
      <c r="P2768" s="196">
        <v>0</v>
      </c>
      <c r="Q2768" s="196">
        <v>0</v>
      </c>
      <c r="R2768" s="196">
        <v>0</v>
      </c>
      <c r="S2768" s="196">
        <v>0.33831000000000006</v>
      </c>
      <c r="T2768" s="196">
        <v>4.505E-2</v>
      </c>
      <c r="U2768" s="196">
        <v>6.4299999999999996E-2</v>
      </c>
      <c r="V2768" s="196">
        <v>0</v>
      </c>
      <c r="W2768" s="196">
        <v>8.6079999999999893E-2</v>
      </c>
      <c r="X2768" s="196">
        <v>7.9100000000000004E-3</v>
      </c>
      <c r="Y2768" s="197">
        <v>0</v>
      </c>
      <c r="Z2768" s="265">
        <v>6.2E-4</v>
      </c>
      <c r="AA2768" s="196">
        <v>4.9499999999999995E-3</v>
      </c>
      <c r="AB2768" s="196">
        <v>0</v>
      </c>
      <c r="AC2768" s="196">
        <v>0</v>
      </c>
      <c r="AD2768" s="196">
        <v>0</v>
      </c>
      <c r="AE2768" s="196">
        <v>9.5099999999999994E-3</v>
      </c>
      <c r="AF2768" s="272">
        <f t="shared" si="175"/>
        <v>1</v>
      </c>
      <c r="AG2768" s="196">
        <f t="shared" si="172"/>
        <v>0.55672999999999995</v>
      </c>
    </row>
    <row r="2769" spans="1:33" x14ac:dyDescent="0.25">
      <c r="A2769" s="1">
        <v>2023</v>
      </c>
      <c r="B2769" s="1" t="s">
        <v>19</v>
      </c>
      <c r="C2769" s="1" t="str">
        <f t="shared" si="173"/>
        <v>2023QC</v>
      </c>
      <c r="D2769" s="1" t="s">
        <v>56</v>
      </c>
      <c r="E2769" s="1" t="str">
        <f t="shared" si="174"/>
        <v>2023QCICI</v>
      </c>
      <c r="F2769" s="196">
        <v>0.12215999999999999</v>
      </c>
      <c r="G2769" s="196">
        <v>0.17280999999999999</v>
      </c>
      <c r="H2769" s="196">
        <v>2.98E-2</v>
      </c>
      <c r="I2769" s="196">
        <v>0.15593000000000001</v>
      </c>
      <c r="J2769" s="196">
        <v>2.7810000000000001E-2</v>
      </c>
      <c r="K2769" s="196">
        <v>3.0190000000000002E-2</v>
      </c>
      <c r="L2769" s="196">
        <v>1.3509999999999999E-2</v>
      </c>
      <c r="M2769" s="265">
        <v>9.5300000000000003E-3</v>
      </c>
      <c r="N2769" s="196">
        <v>4.759E-2</v>
      </c>
      <c r="O2769" s="196">
        <v>0</v>
      </c>
      <c r="P2769" s="196">
        <v>0</v>
      </c>
      <c r="Q2769" s="196">
        <v>0</v>
      </c>
      <c r="R2769" s="196">
        <v>8.831E-2</v>
      </c>
      <c r="S2769" s="196">
        <v>5.9589999999999997E-2</v>
      </c>
      <c r="T2769" s="196">
        <v>0</v>
      </c>
      <c r="U2769" s="196">
        <v>0.13705999999999999</v>
      </c>
      <c r="V2769" s="196">
        <v>0</v>
      </c>
      <c r="W2769" s="196">
        <v>5.3979999999999861E-2</v>
      </c>
      <c r="X2769" s="196">
        <v>1.788E-2</v>
      </c>
      <c r="Y2769" s="197">
        <v>0</v>
      </c>
      <c r="Z2769" s="265">
        <v>1.2999999999999999E-2</v>
      </c>
      <c r="AA2769" s="196">
        <v>1.0920000000000001E-2</v>
      </c>
      <c r="AB2769" s="196">
        <v>0</v>
      </c>
      <c r="AC2769" s="196">
        <v>0</v>
      </c>
      <c r="AD2769" s="196">
        <v>0</v>
      </c>
      <c r="AE2769" s="196">
        <v>9.9299999999999996E-3</v>
      </c>
      <c r="AF2769" s="272">
        <f t="shared" si="175"/>
        <v>1</v>
      </c>
      <c r="AG2769" s="196">
        <f t="shared" si="172"/>
        <v>0.30235999999999985</v>
      </c>
    </row>
    <row r="2770" spans="1:33" x14ac:dyDescent="0.25">
      <c r="A2770" s="1">
        <v>2023</v>
      </c>
      <c r="B2770" s="1" t="s">
        <v>19</v>
      </c>
      <c r="C2770" s="1" t="str">
        <f t="shared" si="173"/>
        <v>2023QC</v>
      </c>
      <c r="D2770" s="1" t="s">
        <v>58</v>
      </c>
      <c r="E2770" s="1" t="str">
        <f t="shared" si="174"/>
        <v>2023QCResidential</v>
      </c>
      <c r="F2770" s="196">
        <v>0.14401999999999998</v>
      </c>
      <c r="G2770" s="196">
        <v>8.8010000000000005E-2</v>
      </c>
      <c r="H2770" s="196">
        <v>3.4000000000000002E-2</v>
      </c>
      <c r="I2770" s="196">
        <v>5.4009999999999996E-2</v>
      </c>
      <c r="J2770" s="196">
        <v>9.4009999999999996E-2</v>
      </c>
      <c r="K2770" s="196">
        <v>5.8810000000000001E-2</v>
      </c>
      <c r="L2770" s="196">
        <v>4.3209999999999998E-2</v>
      </c>
      <c r="M2770" s="265">
        <v>1.6619999999999999E-2</v>
      </c>
      <c r="N2770" s="196">
        <v>9.5250000000000001E-2</v>
      </c>
      <c r="O2770" s="196">
        <v>0</v>
      </c>
      <c r="P2770" s="196">
        <v>0</v>
      </c>
      <c r="Q2770" s="196">
        <v>0.15401999999999999</v>
      </c>
      <c r="R2770" s="196">
        <v>0</v>
      </c>
      <c r="S2770" s="196">
        <v>3.1E-2</v>
      </c>
      <c r="T2770" s="196">
        <v>0</v>
      </c>
      <c r="U2770" s="196">
        <v>0.11201999999999999</v>
      </c>
      <c r="V2770" s="196">
        <v>0</v>
      </c>
      <c r="W2770" s="196">
        <v>3.602000000000008E-2</v>
      </c>
      <c r="X2770" s="196">
        <v>2.2000000000000002E-2</v>
      </c>
      <c r="Y2770" s="196">
        <v>0</v>
      </c>
      <c r="Z2770" s="265">
        <v>1E-3</v>
      </c>
      <c r="AA2770" s="196">
        <v>5.0000000000000001E-3</v>
      </c>
      <c r="AB2770" s="196">
        <v>0</v>
      </c>
      <c r="AC2770" s="196">
        <v>0</v>
      </c>
      <c r="AD2770" s="196">
        <v>0</v>
      </c>
      <c r="AE2770" s="196">
        <v>1.1000000000000001E-2</v>
      </c>
      <c r="AF2770" s="272">
        <f t="shared" si="175"/>
        <v>1</v>
      </c>
      <c r="AG2770" s="196">
        <f t="shared" si="172"/>
        <v>0.21804000000000007</v>
      </c>
    </row>
    <row r="2771" spans="1:33" x14ac:dyDescent="0.25">
      <c r="A2771" s="1">
        <v>2024</v>
      </c>
      <c r="B2771" s="1" t="s">
        <v>19</v>
      </c>
      <c r="C2771" s="1" t="str">
        <f t="shared" si="173"/>
        <v>2024QC</v>
      </c>
      <c r="D2771" s="1" t="s">
        <v>57</v>
      </c>
      <c r="E2771" s="1" t="str">
        <f t="shared" si="174"/>
        <v>2024QCC&amp;D</v>
      </c>
      <c r="F2771" s="196">
        <v>9.8999999999999999E-4</v>
      </c>
      <c r="G2771" s="196">
        <v>4.5499999999999999E-2</v>
      </c>
      <c r="H2771" s="196">
        <v>4.1099999999999999E-3</v>
      </c>
      <c r="I2771" s="196">
        <v>0.36204999999999998</v>
      </c>
      <c r="J2771" s="196">
        <v>1.9779999999999999E-2</v>
      </c>
      <c r="K2771" s="196">
        <v>6.9000000000000008E-4</v>
      </c>
      <c r="L2771" s="196">
        <v>3.5999999999999997E-4</v>
      </c>
      <c r="M2771" s="265">
        <v>3.2599999999999999E-3</v>
      </c>
      <c r="N2771" s="196">
        <v>6.5300000000000002E-3</v>
      </c>
      <c r="O2771" s="196">
        <v>0</v>
      </c>
      <c r="P2771" s="196">
        <v>0</v>
      </c>
      <c r="Q2771" s="196">
        <v>0</v>
      </c>
      <c r="R2771" s="196">
        <v>0</v>
      </c>
      <c r="S2771" s="196">
        <v>0.33831000000000006</v>
      </c>
      <c r="T2771" s="196">
        <v>4.505E-2</v>
      </c>
      <c r="U2771" s="196">
        <v>6.4299999999999996E-2</v>
      </c>
      <c r="V2771" s="196">
        <v>0</v>
      </c>
      <c r="W2771" s="196">
        <v>8.6079999999999893E-2</v>
      </c>
      <c r="X2771" s="196">
        <v>7.9100000000000004E-3</v>
      </c>
      <c r="Y2771" s="197">
        <v>0</v>
      </c>
      <c r="Z2771" s="265">
        <v>6.2E-4</v>
      </c>
      <c r="AA2771" s="196">
        <v>4.9499999999999995E-3</v>
      </c>
      <c r="AB2771" s="196">
        <v>0</v>
      </c>
      <c r="AC2771" s="196">
        <v>0</v>
      </c>
      <c r="AD2771" s="196">
        <v>0</v>
      </c>
      <c r="AE2771" s="196">
        <v>9.5099999999999994E-3</v>
      </c>
      <c r="AF2771" s="272">
        <f t="shared" si="175"/>
        <v>1</v>
      </c>
      <c r="AG2771" s="196">
        <f t="shared" si="172"/>
        <v>0.55672999999999995</v>
      </c>
    </row>
    <row r="2772" spans="1:33" x14ac:dyDescent="0.25">
      <c r="A2772" s="1">
        <v>2024</v>
      </c>
      <c r="B2772" s="1" t="s">
        <v>19</v>
      </c>
      <c r="C2772" s="1" t="str">
        <f t="shared" si="173"/>
        <v>2024QC</v>
      </c>
      <c r="D2772" s="1" t="s">
        <v>56</v>
      </c>
      <c r="E2772" s="1" t="str">
        <f t="shared" si="174"/>
        <v>2024QCICI</v>
      </c>
      <c r="F2772" s="196">
        <v>0.12215999999999999</v>
      </c>
      <c r="G2772" s="196">
        <v>0.17280999999999999</v>
      </c>
      <c r="H2772" s="196">
        <v>2.98E-2</v>
      </c>
      <c r="I2772" s="196">
        <v>0.15593000000000001</v>
      </c>
      <c r="J2772" s="196">
        <v>2.7810000000000001E-2</v>
      </c>
      <c r="K2772" s="196">
        <v>3.0190000000000002E-2</v>
      </c>
      <c r="L2772" s="196">
        <v>1.3509999999999999E-2</v>
      </c>
      <c r="M2772" s="265">
        <v>9.5300000000000003E-3</v>
      </c>
      <c r="N2772" s="196">
        <v>4.759E-2</v>
      </c>
      <c r="O2772" s="196">
        <v>0</v>
      </c>
      <c r="P2772" s="196">
        <v>0</v>
      </c>
      <c r="Q2772" s="196">
        <v>0</v>
      </c>
      <c r="R2772" s="196">
        <v>8.831E-2</v>
      </c>
      <c r="S2772" s="196">
        <v>5.9589999999999997E-2</v>
      </c>
      <c r="T2772" s="196">
        <v>0</v>
      </c>
      <c r="U2772" s="196">
        <v>0.13705999999999999</v>
      </c>
      <c r="V2772" s="196">
        <v>0</v>
      </c>
      <c r="W2772" s="196">
        <v>5.3979999999999861E-2</v>
      </c>
      <c r="X2772" s="196">
        <v>1.788E-2</v>
      </c>
      <c r="Y2772" s="197">
        <v>0</v>
      </c>
      <c r="Z2772" s="265">
        <v>1.2999999999999999E-2</v>
      </c>
      <c r="AA2772" s="196">
        <v>1.0920000000000001E-2</v>
      </c>
      <c r="AB2772" s="196">
        <v>0</v>
      </c>
      <c r="AC2772" s="196">
        <v>0</v>
      </c>
      <c r="AD2772" s="196">
        <v>0</v>
      </c>
      <c r="AE2772" s="196">
        <v>9.9299999999999996E-3</v>
      </c>
      <c r="AF2772" s="272">
        <f t="shared" si="175"/>
        <v>1</v>
      </c>
      <c r="AG2772" s="196">
        <f t="shared" si="172"/>
        <v>0.30235999999999985</v>
      </c>
    </row>
    <row r="2773" spans="1:33" x14ac:dyDescent="0.25">
      <c r="A2773" s="1">
        <v>2024</v>
      </c>
      <c r="B2773" s="1" t="s">
        <v>19</v>
      </c>
      <c r="C2773" s="1" t="str">
        <f t="shared" si="173"/>
        <v>2024QC</v>
      </c>
      <c r="D2773" s="1" t="s">
        <v>58</v>
      </c>
      <c r="E2773" s="1" t="str">
        <f t="shared" si="174"/>
        <v>2024QCResidential</v>
      </c>
      <c r="F2773" s="196">
        <v>0.14401999999999998</v>
      </c>
      <c r="G2773" s="196">
        <v>8.8010000000000005E-2</v>
      </c>
      <c r="H2773" s="196">
        <v>3.4000000000000002E-2</v>
      </c>
      <c r="I2773" s="196">
        <v>5.4009999999999996E-2</v>
      </c>
      <c r="J2773" s="196">
        <v>9.4009999999999996E-2</v>
      </c>
      <c r="K2773" s="196">
        <v>5.8810000000000001E-2</v>
      </c>
      <c r="L2773" s="196">
        <v>4.3209999999999998E-2</v>
      </c>
      <c r="M2773" s="265">
        <v>1.6619999999999999E-2</v>
      </c>
      <c r="N2773" s="196">
        <v>9.5250000000000001E-2</v>
      </c>
      <c r="O2773" s="196">
        <v>0</v>
      </c>
      <c r="P2773" s="196">
        <v>0</v>
      </c>
      <c r="Q2773" s="196">
        <v>0.15401999999999999</v>
      </c>
      <c r="R2773" s="196">
        <v>0</v>
      </c>
      <c r="S2773" s="196">
        <v>3.1E-2</v>
      </c>
      <c r="T2773" s="196">
        <v>0</v>
      </c>
      <c r="U2773" s="196">
        <v>0.11201999999999999</v>
      </c>
      <c r="V2773" s="196">
        <v>0</v>
      </c>
      <c r="W2773" s="196">
        <v>3.602000000000008E-2</v>
      </c>
      <c r="X2773" s="196">
        <v>2.2000000000000002E-2</v>
      </c>
      <c r="Y2773" s="196">
        <v>0</v>
      </c>
      <c r="Z2773" s="265">
        <v>1E-3</v>
      </c>
      <c r="AA2773" s="196">
        <v>5.0000000000000001E-3</v>
      </c>
      <c r="AB2773" s="196">
        <v>0</v>
      </c>
      <c r="AC2773" s="196">
        <v>0</v>
      </c>
      <c r="AD2773" s="196">
        <v>0</v>
      </c>
      <c r="AE2773" s="196">
        <v>1.1000000000000001E-2</v>
      </c>
      <c r="AF2773" s="272">
        <f t="shared" si="175"/>
        <v>1</v>
      </c>
      <c r="AG2773" s="196">
        <f t="shared" si="172"/>
        <v>0.21804000000000007</v>
      </c>
    </row>
    <row r="2774" spans="1:33" x14ac:dyDescent="0.25">
      <c r="A2774" s="1">
        <v>1941</v>
      </c>
      <c r="B2774" s="1" t="s">
        <v>16</v>
      </c>
      <c r="C2774" s="1" t="str">
        <f t="shared" si="173"/>
        <v>1941SK</v>
      </c>
      <c r="D2774" s="1" t="s">
        <v>57</v>
      </c>
      <c r="E2774" s="1" t="str">
        <f t="shared" si="174"/>
        <v>1941SKC&amp;D</v>
      </c>
      <c r="F2774" s="274">
        <v>0</v>
      </c>
      <c r="G2774" s="274">
        <v>1.0829999999999999E-2</v>
      </c>
      <c r="H2774" s="274">
        <v>0</v>
      </c>
      <c r="I2774" s="274">
        <v>0.31966</v>
      </c>
      <c r="J2774" s="274">
        <v>0</v>
      </c>
      <c r="K2774" s="274">
        <v>0</v>
      </c>
      <c r="L2774" s="274">
        <v>0</v>
      </c>
      <c r="M2774" s="274">
        <v>0</v>
      </c>
      <c r="N2774" s="274">
        <v>0</v>
      </c>
      <c r="O2774" s="274">
        <v>0</v>
      </c>
      <c r="P2774" s="274">
        <v>0</v>
      </c>
      <c r="Q2774" s="274">
        <v>0</v>
      </c>
      <c r="R2774" s="274">
        <v>0</v>
      </c>
      <c r="S2774" s="274">
        <v>0</v>
      </c>
      <c r="T2774" s="274">
        <v>0.29006999999999999</v>
      </c>
      <c r="U2774" s="274">
        <v>0</v>
      </c>
      <c r="V2774" s="274">
        <v>0</v>
      </c>
      <c r="W2774" s="274">
        <v>4.0879999999999972E-2</v>
      </c>
      <c r="X2774" s="274">
        <v>0</v>
      </c>
      <c r="Y2774" s="274">
        <v>0</v>
      </c>
      <c r="Z2774" s="274">
        <v>0</v>
      </c>
      <c r="AA2774" s="274">
        <v>0</v>
      </c>
      <c r="AB2774" s="274">
        <v>0.15045</v>
      </c>
      <c r="AC2774" s="274">
        <v>7.0800000000000002E-2</v>
      </c>
      <c r="AD2774" s="274">
        <v>0.11731000000000003</v>
      </c>
      <c r="AE2774" s="274">
        <v>0</v>
      </c>
      <c r="AF2774" s="272">
        <f t="shared" si="175"/>
        <v>1</v>
      </c>
      <c r="AG2774" s="196">
        <f t="shared" si="172"/>
        <v>0.66950999999999994</v>
      </c>
    </row>
    <row r="2775" spans="1:33" x14ac:dyDescent="0.25">
      <c r="A2775" s="1">
        <v>1941</v>
      </c>
      <c r="B2775" s="1" t="s">
        <v>16</v>
      </c>
      <c r="C2775" s="1" t="str">
        <f t="shared" si="173"/>
        <v>1941SK</v>
      </c>
      <c r="D2775" s="1" t="s">
        <v>56</v>
      </c>
      <c r="E2775" s="1" t="str">
        <f t="shared" si="174"/>
        <v>1941SKICI</v>
      </c>
      <c r="F2775" s="196">
        <v>0.12182999999999999</v>
      </c>
      <c r="G2775" s="196">
        <v>0.4264</v>
      </c>
      <c r="H2775" s="196">
        <v>0</v>
      </c>
      <c r="I2775" s="196">
        <v>2.4369999999999999E-2</v>
      </c>
      <c r="J2775" s="196">
        <v>0.1066</v>
      </c>
      <c r="K2775" s="196">
        <v>0</v>
      </c>
      <c r="L2775" s="196">
        <v>0</v>
      </c>
      <c r="M2775" s="196">
        <v>3.0499999999999998E-3</v>
      </c>
      <c r="N2775" s="196">
        <v>6.0899999999999999E-3</v>
      </c>
      <c r="O2775" s="196">
        <v>4.061E-2</v>
      </c>
      <c r="P2775" s="196">
        <v>5.0599999999998979E-3</v>
      </c>
      <c r="Q2775" s="196">
        <v>0</v>
      </c>
      <c r="R2775" s="196">
        <v>0</v>
      </c>
      <c r="S2775" s="196">
        <v>1.0199999999999999E-3</v>
      </c>
      <c r="T2775" s="196">
        <v>0</v>
      </c>
      <c r="U2775" s="196">
        <v>7.11E-3</v>
      </c>
      <c r="V2775" s="196">
        <v>8.1200000000000005E-3</v>
      </c>
      <c r="W2775" s="196">
        <v>8.1220000000000001E-2</v>
      </c>
      <c r="X2775" s="196">
        <v>6.0909999999999999E-2</v>
      </c>
      <c r="Y2775" s="196">
        <v>0.10152</v>
      </c>
      <c r="Z2775" s="196">
        <v>6.0899999999999999E-3</v>
      </c>
      <c r="AA2775" s="196">
        <v>0</v>
      </c>
      <c r="AB2775" s="196">
        <v>0</v>
      </c>
      <c r="AC2775" s="196">
        <v>0</v>
      </c>
      <c r="AD2775" s="196">
        <v>0</v>
      </c>
      <c r="AE2775" s="196">
        <v>0</v>
      </c>
      <c r="AF2775" s="272">
        <f t="shared" si="175"/>
        <v>1</v>
      </c>
      <c r="AG2775" s="196">
        <f t="shared" si="172"/>
        <v>0.26599</v>
      </c>
    </row>
    <row r="2776" spans="1:33" x14ac:dyDescent="0.25">
      <c r="A2776" s="1">
        <v>1941</v>
      </c>
      <c r="B2776" s="1" t="s">
        <v>16</v>
      </c>
      <c r="C2776" s="1" t="str">
        <f t="shared" si="173"/>
        <v>1941SK</v>
      </c>
      <c r="D2776" s="1" t="s">
        <v>58</v>
      </c>
      <c r="E2776" s="1" t="str">
        <f t="shared" si="174"/>
        <v>1941SKResidential</v>
      </c>
      <c r="F2776" s="196">
        <v>0.12182999999999999</v>
      </c>
      <c r="G2776" s="196">
        <v>0.4264</v>
      </c>
      <c r="H2776" s="196">
        <v>0</v>
      </c>
      <c r="I2776" s="196">
        <v>2.4369999999999999E-2</v>
      </c>
      <c r="J2776" s="196">
        <v>0.1066</v>
      </c>
      <c r="K2776" s="196">
        <v>0</v>
      </c>
      <c r="L2776" s="196">
        <v>0</v>
      </c>
      <c r="M2776" s="196">
        <v>3.0499999999999998E-3</v>
      </c>
      <c r="N2776" s="196">
        <v>6.0899999999999999E-3</v>
      </c>
      <c r="O2776" s="196">
        <v>4.061E-2</v>
      </c>
      <c r="P2776" s="196">
        <v>5.0599999999998979E-3</v>
      </c>
      <c r="Q2776" s="196">
        <v>0</v>
      </c>
      <c r="R2776" s="196">
        <v>0</v>
      </c>
      <c r="S2776" s="196">
        <v>1.0199999999999999E-3</v>
      </c>
      <c r="T2776" s="196">
        <v>0</v>
      </c>
      <c r="U2776" s="196">
        <v>7.11E-3</v>
      </c>
      <c r="V2776" s="196">
        <v>8.1200000000000005E-3</v>
      </c>
      <c r="W2776" s="196">
        <v>8.1220000000000001E-2</v>
      </c>
      <c r="X2776" s="196">
        <v>6.0909999999999999E-2</v>
      </c>
      <c r="Y2776" s="197">
        <v>0.10152</v>
      </c>
      <c r="Z2776" s="196">
        <v>6.0899999999999999E-3</v>
      </c>
      <c r="AA2776" s="196">
        <v>0</v>
      </c>
      <c r="AB2776" s="196">
        <v>0</v>
      </c>
      <c r="AC2776" s="196">
        <v>0</v>
      </c>
      <c r="AD2776" s="196">
        <v>0</v>
      </c>
      <c r="AE2776" s="196">
        <v>0</v>
      </c>
      <c r="AF2776" s="272">
        <f t="shared" si="175"/>
        <v>1</v>
      </c>
      <c r="AG2776" s="196">
        <f t="shared" si="172"/>
        <v>0.26599</v>
      </c>
    </row>
    <row r="2777" spans="1:33" x14ac:dyDescent="0.25">
      <c r="A2777" s="1">
        <v>1942</v>
      </c>
      <c r="B2777" s="1" t="s">
        <v>16</v>
      </c>
      <c r="C2777" s="1" t="str">
        <f t="shared" si="173"/>
        <v>1942SK</v>
      </c>
      <c r="D2777" s="1" t="s">
        <v>57</v>
      </c>
      <c r="E2777" s="1" t="str">
        <f t="shared" si="174"/>
        <v>1942SKC&amp;D</v>
      </c>
      <c r="F2777" s="274">
        <v>0</v>
      </c>
      <c r="G2777" s="274">
        <v>1.0829999999999999E-2</v>
      </c>
      <c r="H2777" s="274">
        <v>0</v>
      </c>
      <c r="I2777" s="274">
        <v>0.31966</v>
      </c>
      <c r="J2777" s="274">
        <v>0</v>
      </c>
      <c r="K2777" s="274">
        <v>0</v>
      </c>
      <c r="L2777" s="274">
        <v>0</v>
      </c>
      <c r="M2777" s="274">
        <v>0</v>
      </c>
      <c r="N2777" s="274">
        <v>0</v>
      </c>
      <c r="O2777" s="274">
        <v>0</v>
      </c>
      <c r="P2777" s="274">
        <v>0</v>
      </c>
      <c r="Q2777" s="274">
        <v>0</v>
      </c>
      <c r="R2777" s="274">
        <v>0</v>
      </c>
      <c r="S2777" s="274">
        <v>0</v>
      </c>
      <c r="T2777" s="274">
        <v>0.29006999999999999</v>
      </c>
      <c r="U2777" s="274">
        <v>0</v>
      </c>
      <c r="V2777" s="274">
        <v>0</v>
      </c>
      <c r="W2777" s="274">
        <v>4.0879999999999972E-2</v>
      </c>
      <c r="X2777" s="274">
        <v>0</v>
      </c>
      <c r="Y2777" s="274">
        <v>0</v>
      </c>
      <c r="Z2777" s="274">
        <v>0</v>
      </c>
      <c r="AA2777" s="274">
        <v>0</v>
      </c>
      <c r="AB2777" s="274">
        <v>0.15045</v>
      </c>
      <c r="AC2777" s="274">
        <v>7.0800000000000002E-2</v>
      </c>
      <c r="AD2777" s="274">
        <v>0.11731000000000003</v>
      </c>
      <c r="AE2777" s="274">
        <v>0</v>
      </c>
      <c r="AF2777" s="272">
        <f t="shared" si="175"/>
        <v>1</v>
      </c>
      <c r="AG2777" s="196">
        <f t="shared" si="172"/>
        <v>0.66950999999999994</v>
      </c>
    </row>
    <row r="2778" spans="1:33" x14ac:dyDescent="0.25">
      <c r="A2778" s="1">
        <v>1942</v>
      </c>
      <c r="B2778" s="1" t="s">
        <v>16</v>
      </c>
      <c r="C2778" s="1" t="str">
        <f t="shared" si="173"/>
        <v>1942SK</v>
      </c>
      <c r="D2778" s="1" t="s">
        <v>56</v>
      </c>
      <c r="E2778" s="1" t="str">
        <f t="shared" si="174"/>
        <v>1942SKICI</v>
      </c>
      <c r="F2778" s="196">
        <v>0.12182999999999999</v>
      </c>
      <c r="G2778" s="196">
        <v>0.4264</v>
      </c>
      <c r="H2778" s="196">
        <v>0</v>
      </c>
      <c r="I2778" s="196">
        <v>2.4369999999999999E-2</v>
      </c>
      <c r="J2778" s="196">
        <v>0.1066</v>
      </c>
      <c r="K2778" s="196">
        <v>0</v>
      </c>
      <c r="L2778" s="196">
        <v>0</v>
      </c>
      <c r="M2778" s="196">
        <v>3.0499999999999998E-3</v>
      </c>
      <c r="N2778" s="196">
        <v>6.0899999999999999E-3</v>
      </c>
      <c r="O2778" s="196">
        <v>4.061E-2</v>
      </c>
      <c r="P2778" s="196">
        <v>5.0599999999998979E-3</v>
      </c>
      <c r="Q2778" s="196">
        <v>0</v>
      </c>
      <c r="R2778" s="196">
        <v>0</v>
      </c>
      <c r="S2778" s="196">
        <v>1.0199999999999999E-3</v>
      </c>
      <c r="T2778" s="196">
        <v>0</v>
      </c>
      <c r="U2778" s="196">
        <v>7.11E-3</v>
      </c>
      <c r="V2778" s="196">
        <v>8.1200000000000005E-3</v>
      </c>
      <c r="W2778" s="196">
        <v>8.1220000000000001E-2</v>
      </c>
      <c r="X2778" s="196">
        <v>6.0909999999999999E-2</v>
      </c>
      <c r="Y2778" s="196">
        <v>0.10152</v>
      </c>
      <c r="Z2778" s="196">
        <v>6.0899999999999999E-3</v>
      </c>
      <c r="AA2778" s="196">
        <v>0</v>
      </c>
      <c r="AB2778" s="196">
        <v>0</v>
      </c>
      <c r="AC2778" s="196">
        <v>0</v>
      </c>
      <c r="AD2778" s="196">
        <v>0</v>
      </c>
      <c r="AE2778" s="196">
        <v>0</v>
      </c>
      <c r="AF2778" s="272">
        <f t="shared" si="175"/>
        <v>1</v>
      </c>
      <c r="AG2778" s="196">
        <f t="shared" si="172"/>
        <v>0.26599</v>
      </c>
    </row>
    <row r="2779" spans="1:33" x14ac:dyDescent="0.25">
      <c r="A2779" s="1">
        <v>1942</v>
      </c>
      <c r="B2779" s="1" t="s">
        <v>16</v>
      </c>
      <c r="C2779" s="1" t="str">
        <f t="shared" si="173"/>
        <v>1942SK</v>
      </c>
      <c r="D2779" s="1" t="s">
        <v>58</v>
      </c>
      <c r="E2779" s="1" t="str">
        <f t="shared" si="174"/>
        <v>1942SKResidential</v>
      </c>
      <c r="F2779" s="196">
        <v>0.12182999999999999</v>
      </c>
      <c r="G2779" s="196">
        <v>0.4264</v>
      </c>
      <c r="H2779" s="196">
        <v>0</v>
      </c>
      <c r="I2779" s="196">
        <v>2.4369999999999999E-2</v>
      </c>
      <c r="J2779" s="196">
        <v>0.1066</v>
      </c>
      <c r="K2779" s="196">
        <v>0</v>
      </c>
      <c r="L2779" s="196">
        <v>0</v>
      </c>
      <c r="M2779" s="196">
        <v>3.0499999999999998E-3</v>
      </c>
      <c r="N2779" s="196">
        <v>6.0899999999999999E-3</v>
      </c>
      <c r="O2779" s="196">
        <v>4.061E-2</v>
      </c>
      <c r="P2779" s="196">
        <v>5.0599999999998979E-3</v>
      </c>
      <c r="Q2779" s="196">
        <v>0</v>
      </c>
      <c r="R2779" s="196">
        <v>0</v>
      </c>
      <c r="S2779" s="196">
        <v>1.0199999999999999E-3</v>
      </c>
      <c r="T2779" s="196">
        <v>0</v>
      </c>
      <c r="U2779" s="196">
        <v>7.11E-3</v>
      </c>
      <c r="V2779" s="196">
        <v>8.1200000000000005E-3</v>
      </c>
      <c r="W2779" s="196">
        <v>8.1220000000000001E-2</v>
      </c>
      <c r="X2779" s="196">
        <v>6.0909999999999999E-2</v>
      </c>
      <c r="Y2779" s="197">
        <v>0.10152</v>
      </c>
      <c r="Z2779" s="196">
        <v>6.0899999999999999E-3</v>
      </c>
      <c r="AA2779" s="196">
        <v>0</v>
      </c>
      <c r="AB2779" s="196">
        <v>0</v>
      </c>
      <c r="AC2779" s="196">
        <v>0</v>
      </c>
      <c r="AD2779" s="196">
        <v>0</v>
      </c>
      <c r="AE2779" s="196">
        <v>0</v>
      </c>
      <c r="AF2779" s="272">
        <f t="shared" si="175"/>
        <v>1</v>
      </c>
      <c r="AG2779" s="196">
        <f t="shared" si="172"/>
        <v>0.26599</v>
      </c>
    </row>
    <row r="2780" spans="1:33" x14ac:dyDescent="0.25">
      <c r="A2780" s="1">
        <v>1943</v>
      </c>
      <c r="B2780" s="1" t="s">
        <v>16</v>
      </c>
      <c r="C2780" s="1" t="str">
        <f t="shared" si="173"/>
        <v>1943SK</v>
      </c>
      <c r="D2780" s="1" t="s">
        <v>57</v>
      </c>
      <c r="E2780" s="1" t="str">
        <f t="shared" si="174"/>
        <v>1943SKC&amp;D</v>
      </c>
      <c r="F2780" s="274">
        <v>0</v>
      </c>
      <c r="G2780" s="274">
        <v>1.0829999999999999E-2</v>
      </c>
      <c r="H2780" s="274">
        <v>0</v>
      </c>
      <c r="I2780" s="274">
        <v>0.31966</v>
      </c>
      <c r="J2780" s="274">
        <v>0</v>
      </c>
      <c r="K2780" s="274">
        <v>0</v>
      </c>
      <c r="L2780" s="274">
        <v>0</v>
      </c>
      <c r="M2780" s="274">
        <v>0</v>
      </c>
      <c r="N2780" s="274">
        <v>0</v>
      </c>
      <c r="O2780" s="274">
        <v>0</v>
      </c>
      <c r="P2780" s="274">
        <v>0</v>
      </c>
      <c r="Q2780" s="274">
        <v>0</v>
      </c>
      <c r="R2780" s="274">
        <v>0</v>
      </c>
      <c r="S2780" s="274">
        <v>0</v>
      </c>
      <c r="T2780" s="274">
        <v>0.29006999999999999</v>
      </c>
      <c r="U2780" s="274">
        <v>0</v>
      </c>
      <c r="V2780" s="274">
        <v>0</v>
      </c>
      <c r="W2780" s="274">
        <v>4.0879999999999972E-2</v>
      </c>
      <c r="X2780" s="274">
        <v>0</v>
      </c>
      <c r="Y2780" s="274">
        <v>0</v>
      </c>
      <c r="Z2780" s="274">
        <v>0</v>
      </c>
      <c r="AA2780" s="274">
        <v>0</v>
      </c>
      <c r="AB2780" s="274">
        <v>0.15045</v>
      </c>
      <c r="AC2780" s="274">
        <v>7.0800000000000002E-2</v>
      </c>
      <c r="AD2780" s="274">
        <v>0.11731000000000003</v>
      </c>
      <c r="AE2780" s="274">
        <v>0</v>
      </c>
      <c r="AF2780" s="272">
        <f t="shared" si="175"/>
        <v>1</v>
      </c>
      <c r="AG2780" s="196">
        <f t="shared" si="172"/>
        <v>0.66950999999999994</v>
      </c>
    </row>
    <row r="2781" spans="1:33" x14ac:dyDescent="0.25">
      <c r="A2781" s="1">
        <v>1943</v>
      </c>
      <c r="B2781" s="1" t="s">
        <v>16</v>
      </c>
      <c r="C2781" s="1" t="str">
        <f t="shared" si="173"/>
        <v>1943SK</v>
      </c>
      <c r="D2781" s="1" t="s">
        <v>56</v>
      </c>
      <c r="E2781" s="1" t="str">
        <f t="shared" si="174"/>
        <v>1943SKICI</v>
      </c>
      <c r="F2781" s="196">
        <v>0.12182999999999999</v>
      </c>
      <c r="G2781" s="196">
        <v>0.4264</v>
      </c>
      <c r="H2781" s="196">
        <v>0</v>
      </c>
      <c r="I2781" s="196">
        <v>2.4369999999999999E-2</v>
      </c>
      <c r="J2781" s="196">
        <v>0.1066</v>
      </c>
      <c r="K2781" s="196">
        <v>0</v>
      </c>
      <c r="L2781" s="196">
        <v>0</v>
      </c>
      <c r="M2781" s="196">
        <v>3.0499999999999998E-3</v>
      </c>
      <c r="N2781" s="196">
        <v>6.0899999999999999E-3</v>
      </c>
      <c r="O2781" s="196">
        <v>4.061E-2</v>
      </c>
      <c r="P2781" s="196">
        <v>5.0599999999998979E-3</v>
      </c>
      <c r="Q2781" s="196">
        <v>0</v>
      </c>
      <c r="R2781" s="196">
        <v>0</v>
      </c>
      <c r="S2781" s="196">
        <v>1.0199999999999999E-3</v>
      </c>
      <c r="T2781" s="196">
        <v>0</v>
      </c>
      <c r="U2781" s="196">
        <v>7.11E-3</v>
      </c>
      <c r="V2781" s="196">
        <v>8.1200000000000005E-3</v>
      </c>
      <c r="W2781" s="196">
        <v>8.1220000000000001E-2</v>
      </c>
      <c r="X2781" s="196">
        <v>6.0909999999999999E-2</v>
      </c>
      <c r="Y2781" s="196">
        <v>0.10152</v>
      </c>
      <c r="Z2781" s="196">
        <v>6.0899999999999999E-3</v>
      </c>
      <c r="AA2781" s="196">
        <v>0</v>
      </c>
      <c r="AB2781" s="196">
        <v>0</v>
      </c>
      <c r="AC2781" s="196">
        <v>0</v>
      </c>
      <c r="AD2781" s="196">
        <v>0</v>
      </c>
      <c r="AE2781" s="196">
        <v>0</v>
      </c>
      <c r="AF2781" s="272">
        <f t="shared" si="175"/>
        <v>1</v>
      </c>
      <c r="AG2781" s="196">
        <f t="shared" si="172"/>
        <v>0.26599</v>
      </c>
    </row>
    <row r="2782" spans="1:33" x14ac:dyDescent="0.25">
      <c r="A2782" s="1">
        <v>1943</v>
      </c>
      <c r="B2782" s="1" t="s">
        <v>16</v>
      </c>
      <c r="C2782" s="1" t="str">
        <f t="shared" si="173"/>
        <v>1943SK</v>
      </c>
      <c r="D2782" s="1" t="s">
        <v>58</v>
      </c>
      <c r="E2782" s="1" t="str">
        <f t="shared" si="174"/>
        <v>1943SKResidential</v>
      </c>
      <c r="F2782" s="196">
        <v>0.12182999999999999</v>
      </c>
      <c r="G2782" s="196">
        <v>0.4264</v>
      </c>
      <c r="H2782" s="196">
        <v>0</v>
      </c>
      <c r="I2782" s="196">
        <v>2.4369999999999999E-2</v>
      </c>
      <c r="J2782" s="196">
        <v>0.1066</v>
      </c>
      <c r="K2782" s="196">
        <v>0</v>
      </c>
      <c r="L2782" s="196">
        <v>0</v>
      </c>
      <c r="M2782" s="196">
        <v>3.0499999999999998E-3</v>
      </c>
      <c r="N2782" s="196">
        <v>6.0899999999999999E-3</v>
      </c>
      <c r="O2782" s="196">
        <v>4.061E-2</v>
      </c>
      <c r="P2782" s="196">
        <v>5.0599999999998979E-3</v>
      </c>
      <c r="Q2782" s="196">
        <v>0</v>
      </c>
      <c r="R2782" s="196">
        <v>0</v>
      </c>
      <c r="S2782" s="196">
        <v>1.0199999999999999E-3</v>
      </c>
      <c r="T2782" s="196">
        <v>0</v>
      </c>
      <c r="U2782" s="196">
        <v>7.11E-3</v>
      </c>
      <c r="V2782" s="196">
        <v>8.1200000000000005E-3</v>
      </c>
      <c r="W2782" s="196">
        <v>8.1220000000000001E-2</v>
      </c>
      <c r="X2782" s="196">
        <v>6.0909999999999999E-2</v>
      </c>
      <c r="Y2782" s="196">
        <v>0.10152</v>
      </c>
      <c r="Z2782" s="196">
        <v>6.0899999999999999E-3</v>
      </c>
      <c r="AA2782" s="196">
        <v>0</v>
      </c>
      <c r="AB2782" s="196">
        <v>0</v>
      </c>
      <c r="AC2782" s="196">
        <v>0</v>
      </c>
      <c r="AD2782" s="196">
        <v>0</v>
      </c>
      <c r="AE2782" s="196">
        <v>0</v>
      </c>
      <c r="AF2782" s="272">
        <f t="shared" si="175"/>
        <v>1</v>
      </c>
      <c r="AG2782" s="196">
        <f t="shared" si="172"/>
        <v>0.26599</v>
      </c>
    </row>
    <row r="2783" spans="1:33" x14ac:dyDescent="0.25">
      <c r="A2783" s="1">
        <v>1944</v>
      </c>
      <c r="B2783" s="1" t="s">
        <v>16</v>
      </c>
      <c r="C2783" s="1" t="str">
        <f t="shared" si="173"/>
        <v>1944SK</v>
      </c>
      <c r="D2783" s="1" t="s">
        <v>57</v>
      </c>
      <c r="E2783" s="1" t="str">
        <f t="shared" si="174"/>
        <v>1944SKC&amp;D</v>
      </c>
      <c r="F2783" s="274">
        <v>0</v>
      </c>
      <c r="G2783" s="274">
        <v>1.0829999999999999E-2</v>
      </c>
      <c r="H2783" s="274">
        <v>0</v>
      </c>
      <c r="I2783" s="274">
        <v>0.31966</v>
      </c>
      <c r="J2783" s="274">
        <v>0</v>
      </c>
      <c r="K2783" s="274">
        <v>0</v>
      </c>
      <c r="L2783" s="274">
        <v>0</v>
      </c>
      <c r="M2783" s="274">
        <v>0</v>
      </c>
      <c r="N2783" s="274">
        <v>0</v>
      </c>
      <c r="O2783" s="274">
        <v>0</v>
      </c>
      <c r="P2783" s="274">
        <v>0</v>
      </c>
      <c r="Q2783" s="274">
        <v>0</v>
      </c>
      <c r="R2783" s="274">
        <v>0</v>
      </c>
      <c r="S2783" s="274">
        <v>0</v>
      </c>
      <c r="T2783" s="274">
        <v>0.29006999999999999</v>
      </c>
      <c r="U2783" s="274">
        <v>0</v>
      </c>
      <c r="V2783" s="274">
        <v>0</v>
      </c>
      <c r="W2783" s="274">
        <v>4.0879999999999972E-2</v>
      </c>
      <c r="X2783" s="274">
        <v>0</v>
      </c>
      <c r="Y2783" s="274">
        <v>0</v>
      </c>
      <c r="Z2783" s="274">
        <v>0</v>
      </c>
      <c r="AA2783" s="274">
        <v>0</v>
      </c>
      <c r="AB2783" s="274">
        <v>0.15045</v>
      </c>
      <c r="AC2783" s="274">
        <v>7.0800000000000002E-2</v>
      </c>
      <c r="AD2783" s="274">
        <v>0.11731000000000003</v>
      </c>
      <c r="AE2783" s="274">
        <v>0</v>
      </c>
      <c r="AF2783" s="272">
        <f t="shared" si="175"/>
        <v>1</v>
      </c>
      <c r="AG2783" s="196">
        <f t="shared" si="172"/>
        <v>0.66950999999999994</v>
      </c>
    </row>
    <row r="2784" spans="1:33" x14ac:dyDescent="0.25">
      <c r="A2784" s="1">
        <v>1944</v>
      </c>
      <c r="B2784" s="1" t="s">
        <v>16</v>
      </c>
      <c r="C2784" s="1" t="str">
        <f t="shared" si="173"/>
        <v>1944SK</v>
      </c>
      <c r="D2784" s="1" t="s">
        <v>56</v>
      </c>
      <c r="E2784" s="1" t="str">
        <f t="shared" si="174"/>
        <v>1944SKICI</v>
      </c>
      <c r="F2784" s="196">
        <v>0.12182999999999999</v>
      </c>
      <c r="G2784" s="196">
        <v>0.4264</v>
      </c>
      <c r="H2784" s="196">
        <v>0</v>
      </c>
      <c r="I2784" s="196">
        <v>2.4369999999999999E-2</v>
      </c>
      <c r="J2784" s="196">
        <v>0.1066</v>
      </c>
      <c r="K2784" s="196">
        <v>0</v>
      </c>
      <c r="L2784" s="196">
        <v>0</v>
      </c>
      <c r="M2784" s="196">
        <v>3.0499999999999998E-3</v>
      </c>
      <c r="N2784" s="196">
        <v>6.0899999999999999E-3</v>
      </c>
      <c r="O2784" s="196">
        <v>4.061E-2</v>
      </c>
      <c r="P2784" s="196">
        <v>5.0599999999998979E-3</v>
      </c>
      <c r="Q2784" s="196">
        <v>0</v>
      </c>
      <c r="R2784" s="196">
        <v>0</v>
      </c>
      <c r="S2784" s="196">
        <v>1.0199999999999999E-3</v>
      </c>
      <c r="T2784" s="196">
        <v>0</v>
      </c>
      <c r="U2784" s="196">
        <v>7.11E-3</v>
      </c>
      <c r="V2784" s="196">
        <v>8.1200000000000005E-3</v>
      </c>
      <c r="W2784" s="196">
        <v>8.1220000000000001E-2</v>
      </c>
      <c r="X2784" s="196">
        <v>6.0909999999999999E-2</v>
      </c>
      <c r="Y2784" s="196">
        <v>0.10152</v>
      </c>
      <c r="Z2784" s="196">
        <v>6.0899999999999999E-3</v>
      </c>
      <c r="AA2784" s="196">
        <v>0</v>
      </c>
      <c r="AB2784" s="196">
        <v>0</v>
      </c>
      <c r="AC2784" s="196">
        <v>0</v>
      </c>
      <c r="AD2784" s="196">
        <v>0</v>
      </c>
      <c r="AE2784" s="196">
        <v>0</v>
      </c>
      <c r="AF2784" s="272">
        <f t="shared" si="175"/>
        <v>1</v>
      </c>
      <c r="AG2784" s="196">
        <f t="shared" si="172"/>
        <v>0.26599</v>
      </c>
    </row>
    <row r="2785" spans="1:33" x14ac:dyDescent="0.25">
      <c r="A2785" s="1">
        <v>1944</v>
      </c>
      <c r="B2785" s="1" t="s">
        <v>16</v>
      </c>
      <c r="C2785" s="1" t="str">
        <f t="shared" si="173"/>
        <v>1944SK</v>
      </c>
      <c r="D2785" s="1" t="s">
        <v>58</v>
      </c>
      <c r="E2785" s="1" t="str">
        <f t="shared" si="174"/>
        <v>1944SKResidential</v>
      </c>
      <c r="F2785" s="196">
        <v>0.12182999999999999</v>
      </c>
      <c r="G2785" s="196">
        <v>0.4264</v>
      </c>
      <c r="H2785" s="196">
        <v>0</v>
      </c>
      <c r="I2785" s="196">
        <v>2.4369999999999999E-2</v>
      </c>
      <c r="J2785" s="196">
        <v>0.1066</v>
      </c>
      <c r="K2785" s="196">
        <v>0</v>
      </c>
      <c r="L2785" s="196">
        <v>0</v>
      </c>
      <c r="M2785" s="196">
        <v>3.0499999999999998E-3</v>
      </c>
      <c r="N2785" s="196">
        <v>6.0899999999999999E-3</v>
      </c>
      <c r="O2785" s="196">
        <v>4.061E-2</v>
      </c>
      <c r="P2785" s="196">
        <v>5.0599999999998979E-3</v>
      </c>
      <c r="Q2785" s="196">
        <v>0</v>
      </c>
      <c r="R2785" s="196">
        <v>0</v>
      </c>
      <c r="S2785" s="196">
        <v>1.0199999999999999E-3</v>
      </c>
      <c r="T2785" s="196">
        <v>0</v>
      </c>
      <c r="U2785" s="196">
        <v>7.11E-3</v>
      </c>
      <c r="V2785" s="196">
        <v>8.1200000000000005E-3</v>
      </c>
      <c r="W2785" s="196">
        <v>8.1220000000000001E-2</v>
      </c>
      <c r="X2785" s="196">
        <v>6.0909999999999999E-2</v>
      </c>
      <c r="Y2785" s="197">
        <v>0.10152</v>
      </c>
      <c r="Z2785" s="196">
        <v>6.0899999999999999E-3</v>
      </c>
      <c r="AA2785" s="196">
        <v>0</v>
      </c>
      <c r="AB2785" s="196">
        <v>0</v>
      </c>
      <c r="AC2785" s="196">
        <v>0</v>
      </c>
      <c r="AD2785" s="196">
        <v>0</v>
      </c>
      <c r="AE2785" s="196">
        <v>0</v>
      </c>
      <c r="AF2785" s="272">
        <f t="shared" si="175"/>
        <v>1</v>
      </c>
      <c r="AG2785" s="196">
        <f t="shared" si="172"/>
        <v>0.26599</v>
      </c>
    </row>
    <row r="2786" spans="1:33" x14ac:dyDescent="0.25">
      <c r="A2786" s="1">
        <v>1945</v>
      </c>
      <c r="B2786" s="1" t="s">
        <v>16</v>
      </c>
      <c r="C2786" s="1" t="str">
        <f t="shared" si="173"/>
        <v>1945SK</v>
      </c>
      <c r="D2786" s="1" t="s">
        <v>57</v>
      </c>
      <c r="E2786" s="1" t="str">
        <f t="shared" si="174"/>
        <v>1945SKC&amp;D</v>
      </c>
      <c r="F2786" s="274">
        <v>0</v>
      </c>
      <c r="G2786" s="274">
        <v>1.0829999999999999E-2</v>
      </c>
      <c r="H2786" s="274">
        <v>0</v>
      </c>
      <c r="I2786" s="274">
        <v>0.31966</v>
      </c>
      <c r="J2786" s="274">
        <v>0</v>
      </c>
      <c r="K2786" s="274">
        <v>0</v>
      </c>
      <c r="L2786" s="274">
        <v>0</v>
      </c>
      <c r="M2786" s="274">
        <v>0</v>
      </c>
      <c r="N2786" s="274">
        <v>0</v>
      </c>
      <c r="O2786" s="274">
        <v>0</v>
      </c>
      <c r="P2786" s="274">
        <v>0</v>
      </c>
      <c r="Q2786" s="274">
        <v>0</v>
      </c>
      <c r="R2786" s="274">
        <v>0</v>
      </c>
      <c r="S2786" s="274">
        <v>0</v>
      </c>
      <c r="T2786" s="274">
        <v>0.29006999999999999</v>
      </c>
      <c r="U2786" s="274">
        <v>0</v>
      </c>
      <c r="V2786" s="274">
        <v>0</v>
      </c>
      <c r="W2786" s="274">
        <v>4.0879999999999972E-2</v>
      </c>
      <c r="X2786" s="274">
        <v>0</v>
      </c>
      <c r="Y2786" s="274">
        <v>0</v>
      </c>
      <c r="Z2786" s="274">
        <v>0</v>
      </c>
      <c r="AA2786" s="274">
        <v>0</v>
      </c>
      <c r="AB2786" s="274">
        <v>0.15045</v>
      </c>
      <c r="AC2786" s="274">
        <v>7.0800000000000002E-2</v>
      </c>
      <c r="AD2786" s="274">
        <v>0.11731000000000003</v>
      </c>
      <c r="AE2786" s="274">
        <v>0</v>
      </c>
      <c r="AF2786" s="272">
        <f t="shared" si="175"/>
        <v>1</v>
      </c>
      <c r="AG2786" s="196">
        <f t="shared" si="172"/>
        <v>0.66950999999999994</v>
      </c>
    </row>
    <row r="2787" spans="1:33" x14ac:dyDescent="0.25">
      <c r="A2787" s="1">
        <v>1945</v>
      </c>
      <c r="B2787" s="1" t="s">
        <v>16</v>
      </c>
      <c r="C2787" s="1" t="str">
        <f t="shared" si="173"/>
        <v>1945SK</v>
      </c>
      <c r="D2787" s="1" t="s">
        <v>56</v>
      </c>
      <c r="E2787" s="1" t="str">
        <f t="shared" si="174"/>
        <v>1945SKICI</v>
      </c>
      <c r="F2787" s="196">
        <v>0.12182999999999999</v>
      </c>
      <c r="G2787" s="196">
        <v>0.4264</v>
      </c>
      <c r="H2787" s="196">
        <v>0</v>
      </c>
      <c r="I2787" s="196">
        <v>2.4369999999999999E-2</v>
      </c>
      <c r="J2787" s="196">
        <v>0.1066</v>
      </c>
      <c r="K2787" s="196">
        <v>0</v>
      </c>
      <c r="L2787" s="196">
        <v>0</v>
      </c>
      <c r="M2787" s="196">
        <v>3.0499999999999998E-3</v>
      </c>
      <c r="N2787" s="196">
        <v>6.0899999999999999E-3</v>
      </c>
      <c r="O2787" s="196">
        <v>4.061E-2</v>
      </c>
      <c r="P2787" s="196">
        <v>5.0599999999998979E-3</v>
      </c>
      <c r="Q2787" s="196">
        <v>0</v>
      </c>
      <c r="R2787" s="196">
        <v>0</v>
      </c>
      <c r="S2787" s="196">
        <v>1.0199999999999999E-3</v>
      </c>
      <c r="T2787" s="196">
        <v>0</v>
      </c>
      <c r="U2787" s="196">
        <v>7.11E-3</v>
      </c>
      <c r="V2787" s="196">
        <v>8.1200000000000005E-3</v>
      </c>
      <c r="W2787" s="196">
        <v>8.1220000000000001E-2</v>
      </c>
      <c r="X2787" s="196">
        <v>6.0909999999999999E-2</v>
      </c>
      <c r="Y2787" s="196">
        <v>0.10152</v>
      </c>
      <c r="Z2787" s="196">
        <v>6.0899999999999999E-3</v>
      </c>
      <c r="AA2787" s="196">
        <v>0</v>
      </c>
      <c r="AB2787" s="196">
        <v>0</v>
      </c>
      <c r="AC2787" s="196">
        <v>0</v>
      </c>
      <c r="AD2787" s="196">
        <v>0</v>
      </c>
      <c r="AE2787" s="196">
        <v>0</v>
      </c>
      <c r="AF2787" s="272">
        <f t="shared" si="175"/>
        <v>1</v>
      </c>
      <c r="AG2787" s="196">
        <f t="shared" si="172"/>
        <v>0.26599</v>
      </c>
    </row>
    <row r="2788" spans="1:33" x14ac:dyDescent="0.25">
      <c r="A2788" s="1">
        <v>1945</v>
      </c>
      <c r="B2788" s="1" t="s">
        <v>16</v>
      </c>
      <c r="C2788" s="1" t="str">
        <f t="shared" si="173"/>
        <v>1945SK</v>
      </c>
      <c r="D2788" s="1" t="s">
        <v>58</v>
      </c>
      <c r="E2788" s="1" t="str">
        <f t="shared" si="174"/>
        <v>1945SKResidential</v>
      </c>
      <c r="F2788" s="196">
        <v>0.12182999999999999</v>
      </c>
      <c r="G2788" s="196">
        <v>0.4264</v>
      </c>
      <c r="H2788" s="196">
        <v>0</v>
      </c>
      <c r="I2788" s="196">
        <v>2.4369999999999999E-2</v>
      </c>
      <c r="J2788" s="196">
        <v>0.1066</v>
      </c>
      <c r="K2788" s="196">
        <v>0</v>
      </c>
      <c r="L2788" s="196">
        <v>0</v>
      </c>
      <c r="M2788" s="196">
        <v>3.0499999999999998E-3</v>
      </c>
      <c r="N2788" s="196">
        <v>6.0899999999999999E-3</v>
      </c>
      <c r="O2788" s="196">
        <v>4.061E-2</v>
      </c>
      <c r="P2788" s="196">
        <v>5.0599999999998979E-3</v>
      </c>
      <c r="Q2788" s="196">
        <v>0</v>
      </c>
      <c r="R2788" s="196">
        <v>0</v>
      </c>
      <c r="S2788" s="196">
        <v>1.0199999999999999E-3</v>
      </c>
      <c r="T2788" s="196">
        <v>0</v>
      </c>
      <c r="U2788" s="196">
        <v>7.11E-3</v>
      </c>
      <c r="V2788" s="196">
        <v>8.1200000000000005E-3</v>
      </c>
      <c r="W2788" s="196">
        <v>8.1220000000000001E-2</v>
      </c>
      <c r="X2788" s="196">
        <v>6.0909999999999999E-2</v>
      </c>
      <c r="Y2788" s="197">
        <v>0.10152</v>
      </c>
      <c r="Z2788" s="196">
        <v>6.0899999999999999E-3</v>
      </c>
      <c r="AA2788" s="196">
        <v>0</v>
      </c>
      <c r="AB2788" s="196">
        <v>0</v>
      </c>
      <c r="AC2788" s="196">
        <v>0</v>
      </c>
      <c r="AD2788" s="196">
        <v>0</v>
      </c>
      <c r="AE2788" s="196">
        <v>0</v>
      </c>
      <c r="AF2788" s="272">
        <f t="shared" si="175"/>
        <v>1</v>
      </c>
      <c r="AG2788" s="196">
        <f t="shared" si="172"/>
        <v>0.26599</v>
      </c>
    </row>
    <row r="2789" spans="1:33" x14ac:dyDescent="0.25">
      <c r="A2789" s="1">
        <v>1946</v>
      </c>
      <c r="B2789" s="1" t="s">
        <v>16</v>
      </c>
      <c r="C2789" s="1" t="str">
        <f t="shared" si="173"/>
        <v>1946SK</v>
      </c>
      <c r="D2789" s="1" t="s">
        <v>57</v>
      </c>
      <c r="E2789" s="1" t="str">
        <f t="shared" si="174"/>
        <v>1946SKC&amp;D</v>
      </c>
      <c r="F2789" s="274">
        <v>0</v>
      </c>
      <c r="G2789" s="274">
        <v>1.0829999999999999E-2</v>
      </c>
      <c r="H2789" s="274">
        <v>0</v>
      </c>
      <c r="I2789" s="274">
        <v>0.31966</v>
      </c>
      <c r="J2789" s="274">
        <v>0</v>
      </c>
      <c r="K2789" s="274">
        <v>0</v>
      </c>
      <c r="L2789" s="274">
        <v>0</v>
      </c>
      <c r="M2789" s="274">
        <v>0</v>
      </c>
      <c r="N2789" s="274">
        <v>0</v>
      </c>
      <c r="O2789" s="274">
        <v>0</v>
      </c>
      <c r="P2789" s="274">
        <v>0</v>
      </c>
      <c r="Q2789" s="274">
        <v>0</v>
      </c>
      <c r="R2789" s="274">
        <v>0</v>
      </c>
      <c r="S2789" s="274">
        <v>0</v>
      </c>
      <c r="T2789" s="274">
        <v>0.29006999999999999</v>
      </c>
      <c r="U2789" s="274">
        <v>0</v>
      </c>
      <c r="V2789" s="274">
        <v>0</v>
      </c>
      <c r="W2789" s="274">
        <v>4.0879999999999972E-2</v>
      </c>
      <c r="X2789" s="274">
        <v>0</v>
      </c>
      <c r="Y2789" s="274">
        <v>0</v>
      </c>
      <c r="Z2789" s="274">
        <v>0</v>
      </c>
      <c r="AA2789" s="274">
        <v>0</v>
      </c>
      <c r="AB2789" s="274">
        <v>0.15045</v>
      </c>
      <c r="AC2789" s="274">
        <v>7.0800000000000002E-2</v>
      </c>
      <c r="AD2789" s="274">
        <v>0.11731000000000003</v>
      </c>
      <c r="AE2789" s="274">
        <v>0</v>
      </c>
      <c r="AF2789" s="272">
        <f t="shared" si="175"/>
        <v>1</v>
      </c>
      <c r="AG2789" s="196">
        <f t="shared" si="172"/>
        <v>0.66950999999999994</v>
      </c>
    </row>
    <row r="2790" spans="1:33" x14ac:dyDescent="0.25">
      <c r="A2790" s="1">
        <v>1946</v>
      </c>
      <c r="B2790" s="1" t="s">
        <v>16</v>
      </c>
      <c r="C2790" s="1" t="str">
        <f t="shared" si="173"/>
        <v>1946SK</v>
      </c>
      <c r="D2790" s="1" t="s">
        <v>56</v>
      </c>
      <c r="E2790" s="1" t="str">
        <f t="shared" si="174"/>
        <v>1946SKICI</v>
      </c>
      <c r="F2790" s="196">
        <v>0.12182999999999999</v>
      </c>
      <c r="G2790" s="196">
        <v>0.4264</v>
      </c>
      <c r="H2790" s="196">
        <v>0</v>
      </c>
      <c r="I2790" s="196">
        <v>2.4369999999999999E-2</v>
      </c>
      <c r="J2790" s="196">
        <v>0.1066</v>
      </c>
      <c r="K2790" s="196">
        <v>0</v>
      </c>
      <c r="L2790" s="196">
        <v>0</v>
      </c>
      <c r="M2790" s="196">
        <v>3.0499999999999998E-3</v>
      </c>
      <c r="N2790" s="196">
        <v>6.0899999999999999E-3</v>
      </c>
      <c r="O2790" s="196">
        <v>4.061E-2</v>
      </c>
      <c r="P2790" s="196">
        <v>5.0599999999998979E-3</v>
      </c>
      <c r="Q2790" s="196">
        <v>0</v>
      </c>
      <c r="R2790" s="196">
        <v>0</v>
      </c>
      <c r="S2790" s="196">
        <v>1.0199999999999999E-3</v>
      </c>
      <c r="T2790" s="196">
        <v>0</v>
      </c>
      <c r="U2790" s="196">
        <v>7.11E-3</v>
      </c>
      <c r="V2790" s="196">
        <v>8.1200000000000005E-3</v>
      </c>
      <c r="W2790" s="196">
        <v>8.1220000000000001E-2</v>
      </c>
      <c r="X2790" s="196">
        <v>6.0909999999999999E-2</v>
      </c>
      <c r="Y2790" s="196">
        <v>0.10152</v>
      </c>
      <c r="Z2790" s="196">
        <v>6.0899999999999999E-3</v>
      </c>
      <c r="AA2790" s="196">
        <v>0</v>
      </c>
      <c r="AB2790" s="196">
        <v>0</v>
      </c>
      <c r="AC2790" s="196">
        <v>0</v>
      </c>
      <c r="AD2790" s="196">
        <v>0</v>
      </c>
      <c r="AE2790" s="196">
        <v>0</v>
      </c>
      <c r="AF2790" s="272">
        <f t="shared" si="175"/>
        <v>1</v>
      </c>
      <c r="AG2790" s="196">
        <f t="shared" ref="AG2790:AG2853" si="176">SUM(S2790:AE2790)</f>
        <v>0.26599</v>
      </c>
    </row>
    <row r="2791" spans="1:33" x14ac:dyDescent="0.25">
      <c r="A2791" s="1">
        <v>1946</v>
      </c>
      <c r="B2791" s="1" t="s">
        <v>16</v>
      </c>
      <c r="C2791" s="1" t="str">
        <f t="shared" si="173"/>
        <v>1946SK</v>
      </c>
      <c r="D2791" s="1" t="s">
        <v>58</v>
      </c>
      <c r="E2791" s="1" t="str">
        <f t="shared" si="174"/>
        <v>1946SKResidential</v>
      </c>
      <c r="F2791" s="196">
        <v>0.12182999999999999</v>
      </c>
      <c r="G2791" s="196">
        <v>0.4264</v>
      </c>
      <c r="H2791" s="196">
        <v>0</v>
      </c>
      <c r="I2791" s="196">
        <v>2.4369999999999999E-2</v>
      </c>
      <c r="J2791" s="196">
        <v>0.1066</v>
      </c>
      <c r="K2791" s="196">
        <v>0</v>
      </c>
      <c r="L2791" s="196">
        <v>0</v>
      </c>
      <c r="M2791" s="196">
        <v>3.0499999999999998E-3</v>
      </c>
      <c r="N2791" s="196">
        <v>6.0899999999999999E-3</v>
      </c>
      <c r="O2791" s="196">
        <v>4.061E-2</v>
      </c>
      <c r="P2791" s="196">
        <v>5.0599999999998979E-3</v>
      </c>
      <c r="Q2791" s="196">
        <v>0</v>
      </c>
      <c r="R2791" s="196">
        <v>0</v>
      </c>
      <c r="S2791" s="196">
        <v>1.0199999999999999E-3</v>
      </c>
      <c r="T2791" s="196">
        <v>0</v>
      </c>
      <c r="U2791" s="196">
        <v>7.11E-3</v>
      </c>
      <c r="V2791" s="196">
        <v>8.1200000000000005E-3</v>
      </c>
      <c r="W2791" s="196">
        <v>8.1220000000000001E-2</v>
      </c>
      <c r="X2791" s="196">
        <v>6.0909999999999999E-2</v>
      </c>
      <c r="Y2791" s="196">
        <v>0.10152</v>
      </c>
      <c r="Z2791" s="196">
        <v>6.0899999999999999E-3</v>
      </c>
      <c r="AA2791" s="196">
        <v>0</v>
      </c>
      <c r="AB2791" s="196">
        <v>0</v>
      </c>
      <c r="AC2791" s="196">
        <v>0</v>
      </c>
      <c r="AD2791" s="196">
        <v>0</v>
      </c>
      <c r="AE2791" s="196">
        <v>0</v>
      </c>
      <c r="AF2791" s="272">
        <f t="shared" si="175"/>
        <v>1</v>
      </c>
      <c r="AG2791" s="196">
        <f t="shared" si="176"/>
        <v>0.26599</v>
      </c>
    </row>
    <row r="2792" spans="1:33" x14ac:dyDescent="0.25">
      <c r="A2792" s="1">
        <v>1947</v>
      </c>
      <c r="B2792" s="1" t="s">
        <v>16</v>
      </c>
      <c r="C2792" s="1" t="str">
        <f t="shared" si="173"/>
        <v>1947SK</v>
      </c>
      <c r="D2792" s="1" t="s">
        <v>57</v>
      </c>
      <c r="E2792" s="1" t="str">
        <f t="shared" si="174"/>
        <v>1947SKC&amp;D</v>
      </c>
      <c r="F2792" s="274">
        <v>0</v>
      </c>
      <c r="G2792" s="274">
        <v>1.0829999999999999E-2</v>
      </c>
      <c r="H2792" s="274">
        <v>0</v>
      </c>
      <c r="I2792" s="274">
        <v>0.31966</v>
      </c>
      <c r="J2792" s="274">
        <v>0</v>
      </c>
      <c r="K2792" s="274">
        <v>0</v>
      </c>
      <c r="L2792" s="274">
        <v>0</v>
      </c>
      <c r="M2792" s="274">
        <v>0</v>
      </c>
      <c r="N2792" s="274">
        <v>0</v>
      </c>
      <c r="O2792" s="274">
        <v>0</v>
      </c>
      <c r="P2792" s="274">
        <v>0</v>
      </c>
      <c r="Q2792" s="274">
        <v>0</v>
      </c>
      <c r="R2792" s="274">
        <v>0</v>
      </c>
      <c r="S2792" s="274">
        <v>0</v>
      </c>
      <c r="T2792" s="274">
        <v>0.29006999999999999</v>
      </c>
      <c r="U2792" s="274">
        <v>0</v>
      </c>
      <c r="V2792" s="274">
        <v>0</v>
      </c>
      <c r="W2792" s="274">
        <v>4.0879999999999972E-2</v>
      </c>
      <c r="X2792" s="274">
        <v>0</v>
      </c>
      <c r="Y2792" s="274">
        <v>0</v>
      </c>
      <c r="Z2792" s="274">
        <v>0</v>
      </c>
      <c r="AA2792" s="274">
        <v>0</v>
      </c>
      <c r="AB2792" s="274">
        <v>0.15045</v>
      </c>
      <c r="AC2792" s="274">
        <v>7.0800000000000002E-2</v>
      </c>
      <c r="AD2792" s="274">
        <v>0.11731000000000003</v>
      </c>
      <c r="AE2792" s="274">
        <v>0</v>
      </c>
      <c r="AF2792" s="272">
        <f t="shared" si="175"/>
        <v>1</v>
      </c>
      <c r="AG2792" s="196">
        <f t="shared" si="176"/>
        <v>0.66950999999999994</v>
      </c>
    </row>
    <row r="2793" spans="1:33" x14ac:dyDescent="0.25">
      <c r="A2793" s="1">
        <v>1947</v>
      </c>
      <c r="B2793" s="1" t="s">
        <v>16</v>
      </c>
      <c r="C2793" s="1" t="str">
        <f t="shared" si="173"/>
        <v>1947SK</v>
      </c>
      <c r="D2793" s="1" t="s">
        <v>56</v>
      </c>
      <c r="E2793" s="1" t="str">
        <f t="shared" si="174"/>
        <v>1947SKICI</v>
      </c>
      <c r="F2793" s="196">
        <v>0.12182999999999999</v>
      </c>
      <c r="G2793" s="196">
        <v>0.4264</v>
      </c>
      <c r="H2793" s="196">
        <v>0</v>
      </c>
      <c r="I2793" s="196">
        <v>2.4369999999999999E-2</v>
      </c>
      <c r="J2793" s="196">
        <v>0.1066</v>
      </c>
      <c r="K2793" s="196">
        <v>0</v>
      </c>
      <c r="L2793" s="196">
        <v>0</v>
      </c>
      <c r="M2793" s="196">
        <v>3.0499999999999998E-3</v>
      </c>
      <c r="N2793" s="196">
        <v>6.0899999999999999E-3</v>
      </c>
      <c r="O2793" s="196">
        <v>4.061E-2</v>
      </c>
      <c r="P2793" s="196">
        <v>5.0599999999998979E-3</v>
      </c>
      <c r="Q2793" s="196">
        <v>0</v>
      </c>
      <c r="R2793" s="196">
        <v>0</v>
      </c>
      <c r="S2793" s="196">
        <v>1.0199999999999999E-3</v>
      </c>
      <c r="T2793" s="196">
        <v>0</v>
      </c>
      <c r="U2793" s="196">
        <v>7.11E-3</v>
      </c>
      <c r="V2793" s="196">
        <v>8.1200000000000005E-3</v>
      </c>
      <c r="W2793" s="196">
        <v>8.1220000000000001E-2</v>
      </c>
      <c r="X2793" s="196">
        <v>6.0909999999999999E-2</v>
      </c>
      <c r="Y2793" s="196">
        <v>0.10152</v>
      </c>
      <c r="Z2793" s="196">
        <v>6.0899999999999999E-3</v>
      </c>
      <c r="AA2793" s="196">
        <v>0</v>
      </c>
      <c r="AB2793" s="196">
        <v>0</v>
      </c>
      <c r="AC2793" s="196">
        <v>0</v>
      </c>
      <c r="AD2793" s="196">
        <v>0</v>
      </c>
      <c r="AE2793" s="196">
        <v>0</v>
      </c>
      <c r="AF2793" s="272">
        <f t="shared" si="175"/>
        <v>1</v>
      </c>
      <c r="AG2793" s="196">
        <f t="shared" si="176"/>
        <v>0.26599</v>
      </c>
    </row>
    <row r="2794" spans="1:33" x14ac:dyDescent="0.25">
      <c r="A2794" s="1">
        <v>1947</v>
      </c>
      <c r="B2794" s="1" t="s">
        <v>16</v>
      </c>
      <c r="C2794" s="1" t="str">
        <f t="shared" si="173"/>
        <v>1947SK</v>
      </c>
      <c r="D2794" s="1" t="s">
        <v>58</v>
      </c>
      <c r="E2794" s="1" t="str">
        <f t="shared" si="174"/>
        <v>1947SKResidential</v>
      </c>
      <c r="F2794" s="196">
        <v>0.12182999999999999</v>
      </c>
      <c r="G2794" s="196">
        <v>0.4264</v>
      </c>
      <c r="H2794" s="196">
        <v>0</v>
      </c>
      <c r="I2794" s="196">
        <v>2.4369999999999999E-2</v>
      </c>
      <c r="J2794" s="196">
        <v>0.1066</v>
      </c>
      <c r="K2794" s="196">
        <v>0</v>
      </c>
      <c r="L2794" s="196">
        <v>0</v>
      </c>
      <c r="M2794" s="196">
        <v>3.0499999999999998E-3</v>
      </c>
      <c r="N2794" s="196">
        <v>6.0899999999999999E-3</v>
      </c>
      <c r="O2794" s="196">
        <v>4.061E-2</v>
      </c>
      <c r="P2794" s="196">
        <v>5.0599999999998979E-3</v>
      </c>
      <c r="Q2794" s="196">
        <v>0</v>
      </c>
      <c r="R2794" s="196">
        <v>0</v>
      </c>
      <c r="S2794" s="196">
        <v>1.0199999999999999E-3</v>
      </c>
      <c r="T2794" s="196">
        <v>0</v>
      </c>
      <c r="U2794" s="196">
        <v>7.11E-3</v>
      </c>
      <c r="V2794" s="196">
        <v>8.1200000000000005E-3</v>
      </c>
      <c r="W2794" s="196">
        <v>8.1220000000000001E-2</v>
      </c>
      <c r="X2794" s="196">
        <v>6.0909999999999999E-2</v>
      </c>
      <c r="Y2794" s="196">
        <v>0.10152</v>
      </c>
      <c r="Z2794" s="196">
        <v>6.0899999999999999E-3</v>
      </c>
      <c r="AA2794" s="196">
        <v>0</v>
      </c>
      <c r="AB2794" s="196">
        <v>0</v>
      </c>
      <c r="AC2794" s="196">
        <v>0</v>
      </c>
      <c r="AD2794" s="196">
        <v>0</v>
      </c>
      <c r="AE2794" s="196">
        <v>0</v>
      </c>
      <c r="AF2794" s="272">
        <f t="shared" si="175"/>
        <v>1</v>
      </c>
      <c r="AG2794" s="196">
        <f t="shared" si="176"/>
        <v>0.26599</v>
      </c>
    </row>
    <row r="2795" spans="1:33" x14ac:dyDescent="0.25">
      <c r="A2795" s="1">
        <v>1948</v>
      </c>
      <c r="B2795" s="1" t="s">
        <v>16</v>
      </c>
      <c r="C2795" s="1" t="str">
        <f t="shared" si="173"/>
        <v>1948SK</v>
      </c>
      <c r="D2795" s="1" t="s">
        <v>57</v>
      </c>
      <c r="E2795" s="1" t="str">
        <f t="shared" si="174"/>
        <v>1948SKC&amp;D</v>
      </c>
      <c r="F2795" s="274">
        <v>0</v>
      </c>
      <c r="G2795" s="274">
        <v>1.0829999999999999E-2</v>
      </c>
      <c r="H2795" s="274">
        <v>0</v>
      </c>
      <c r="I2795" s="274">
        <v>0.31966</v>
      </c>
      <c r="J2795" s="274">
        <v>0</v>
      </c>
      <c r="K2795" s="274">
        <v>0</v>
      </c>
      <c r="L2795" s="274">
        <v>0</v>
      </c>
      <c r="M2795" s="274">
        <v>0</v>
      </c>
      <c r="N2795" s="274">
        <v>0</v>
      </c>
      <c r="O2795" s="274">
        <v>0</v>
      </c>
      <c r="P2795" s="274">
        <v>0</v>
      </c>
      <c r="Q2795" s="274">
        <v>0</v>
      </c>
      <c r="R2795" s="274">
        <v>0</v>
      </c>
      <c r="S2795" s="274">
        <v>0</v>
      </c>
      <c r="T2795" s="274">
        <v>0.29006999999999999</v>
      </c>
      <c r="U2795" s="274">
        <v>0</v>
      </c>
      <c r="V2795" s="274">
        <v>0</v>
      </c>
      <c r="W2795" s="274">
        <v>4.0879999999999972E-2</v>
      </c>
      <c r="X2795" s="274">
        <v>0</v>
      </c>
      <c r="Y2795" s="274">
        <v>0</v>
      </c>
      <c r="Z2795" s="274">
        <v>0</v>
      </c>
      <c r="AA2795" s="274">
        <v>0</v>
      </c>
      <c r="AB2795" s="274">
        <v>0.15045</v>
      </c>
      <c r="AC2795" s="274">
        <v>7.0800000000000002E-2</v>
      </c>
      <c r="AD2795" s="274">
        <v>0.11731000000000003</v>
      </c>
      <c r="AE2795" s="274">
        <v>0</v>
      </c>
      <c r="AF2795" s="272">
        <f t="shared" si="175"/>
        <v>1</v>
      </c>
      <c r="AG2795" s="196">
        <f t="shared" si="176"/>
        <v>0.66950999999999994</v>
      </c>
    </row>
    <row r="2796" spans="1:33" x14ac:dyDescent="0.25">
      <c r="A2796" s="1">
        <v>1948</v>
      </c>
      <c r="B2796" s="1" t="s">
        <v>16</v>
      </c>
      <c r="C2796" s="1" t="str">
        <f t="shared" si="173"/>
        <v>1948SK</v>
      </c>
      <c r="D2796" s="1" t="s">
        <v>56</v>
      </c>
      <c r="E2796" s="1" t="str">
        <f t="shared" si="174"/>
        <v>1948SKICI</v>
      </c>
      <c r="F2796" s="196">
        <v>0.12182999999999999</v>
      </c>
      <c r="G2796" s="196">
        <v>0.4264</v>
      </c>
      <c r="H2796" s="196">
        <v>0</v>
      </c>
      <c r="I2796" s="196">
        <v>2.4369999999999999E-2</v>
      </c>
      <c r="J2796" s="196">
        <v>0.1066</v>
      </c>
      <c r="K2796" s="196">
        <v>0</v>
      </c>
      <c r="L2796" s="196">
        <v>0</v>
      </c>
      <c r="M2796" s="196">
        <v>3.0499999999999998E-3</v>
      </c>
      <c r="N2796" s="196">
        <v>6.0899999999999999E-3</v>
      </c>
      <c r="O2796" s="196">
        <v>4.061E-2</v>
      </c>
      <c r="P2796" s="196">
        <v>5.0599999999998979E-3</v>
      </c>
      <c r="Q2796" s="196">
        <v>0</v>
      </c>
      <c r="R2796" s="196">
        <v>0</v>
      </c>
      <c r="S2796" s="196">
        <v>1.0199999999999999E-3</v>
      </c>
      <c r="T2796" s="196">
        <v>0</v>
      </c>
      <c r="U2796" s="196">
        <v>7.11E-3</v>
      </c>
      <c r="V2796" s="196">
        <v>8.1200000000000005E-3</v>
      </c>
      <c r="W2796" s="196">
        <v>8.1220000000000001E-2</v>
      </c>
      <c r="X2796" s="196">
        <v>6.0909999999999999E-2</v>
      </c>
      <c r="Y2796" s="196">
        <v>0.10152</v>
      </c>
      <c r="Z2796" s="196">
        <v>6.0899999999999999E-3</v>
      </c>
      <c r="AA2796" s="196">
        <v>0</v>
      </c>
      <c r="AB2796" s="196">
        <v>0</v>
      </c>
      <c r="AC2796" s="196">
        <v>0</v>
      </c>
      <c r="AD2796" s="196">
        <v>0</v>
      </c>
      <c r="AE2796" s="196">
        <v>0</v>
      </c>
      <c r="AF2796" s="272">
        <f t="shared" si="175"/>
        <v>1</v>
      </c>
      <c r="AG2796" s="196">
        <f t="shared" si="176"/>
        <v>0.26599</v>
      </c>
    </row>
    <row r="2797" spans="1:33" x14ac:dyDescent="0.25">
      <c r="A2797" s="1">
        <v>1948</v>
      </c>
      <c r="B2797" s="1" t="s">
        <v>16</v>
      </c>
      <c r="C2797" s="1" t="str">
        <f t="shared" si="173"/>
        <v>1948SK</v>
      </c>
      <c r="D2797" s="1" t="s">
        <v>58</v>
      </c>
      <c r="E2797" s="1" t="str">
        <f t="shared" si="174"/>
        <v>1948SKResidential</v>
      </c>
      <c r="F2797" s="196">
        <v>0.12182999999999999</v>
      </c>
      <c r="G2797" s="196">
        <v>0.4264</v>
      </c>
      <c r="H2797" s="196">
        <v>0</v>
      </c>
      <c r="I2797" s="196">
        <v>2.4369999999999999E-2</v>
      </c>
      <c r="J2797" s="196">
        <v>0.1066</v>
      </c>
      <c r="K2797" s="196">
        <v>0</v>
      </c>
      <c r="L2797" s="196">
        <v>0</v>
      </c>
      <c r="M2797" s="196">
        <v>3.0499999999999998E-3</v>
      </c>
      <c r="N2797" s="196">
        <v>6.0899999999999999E-3</v>
      </c>
      <c r="O2797" s="196">
        <v>4.061E-2</v>
      </c>
      <c r="P2797" s="196">
        <v>5.0599999999998979E-3</v>
      </c>
      <c r="Q2797" s="196">
        <v>0</v>
      </c>
      <c r="R2797" s="196">
        <v>0</v>
      </c>
      <c r="S2797" s="196">
        <v>1.0199999999999999E-3</v>
      </c>
      <c r="T2797" s="196">
        <v>0</v>
      </c>
      <c r="U2797" s="196">
        <v>7.11E-3</v>
      </c>
      <c r="V2797" s="196">
        <v>8.1200000000000005E-3</v>
      </c>
      <c r="W2797" s="196">
        <v>8.1220000000000001E-2</v>
      </c>
      <c r="X2797" s="196">
        <v>6.0909999999999999E-2</v>
      </c>
      <c r="Y2797" s="196">
        <v>0.10152</v>
      </c>
      <c r="Z2797" s="196">
        <v>6.0899999999999999E-3</v>
      </c>
      <c r="AA2797" s="196">
        <v>0</v>
      </c>
      <c r="AB2797" s="196">
        <v>0</v>
      </c>
      <c r="AC2797" s="196">
        <v>0</v>
      </c>
      <c r="AD2797" s="196">
        <v>0</v>
      </c>
      <c r="AE2797" s="196">
        <v>0</v>
      </c>
      <c r="AF2797" s="272">
        <f t="shared" si="175"/>
        <v>1</v>
      </c>
      <c r="AG2797" s="196">
        <f t="shared" si="176"/>
        <v>0.26599</v>
      </c>
    </row>
    <row r="2798" spans="1:33" x14ac:dyDescent="0.25">
      <c r="A2798" s="1">
        <v>1949</v>
      </c>
      <c r="B2798" s="1" t="s">
        <v>16</v>
      </c>
      <c r="C2798" s="1" t="str">
        <f t="shared" si="173"/>
        <v>1949SK</v>
      </c>
      <c r="D2798" s="1" t="s">
        <v>57</v>
      </c>
      <c r="E2798" s="1" t="str">
        <f t="shared" si="174"/>
        <v>1949SKC&amp;D</v>
      </c>
      <c r="F2798" s="274">
        <v>0</v>
      </c>
      <c r="G2798" s="274">
        <v>1.0829999999999999E-2</v>
      </c>
      <c r="H2798" s="274">
        <v>0</v>
      </c>
      <c r="I2798" s="274">
        <v>0.31966</v>
      </c>
      <c r="J2798" s="274">
        <v>0</v>
      </c>
      <c r="K2798" s="274">
        <v>0</v>
      </c>
      <c r="L2798" s="274">
        <v>0</v>
      </c>
      <c r="M2798" s="274">
        <v>0</v>
      </c>
      <c r="N2798" s="274">
        <v>0</v>
      </c>
      <c r="O2798" s="274">
        <v>0</v>
      </c>
      <c r="P2798" s="274">
        <v>0</v>
      </c>
      <c r="Q2798" s="274">
        <v>0</v>
      </c>
      <c r="R2798" s="274">
        <v>0</v>
      </c>
      <c r="S2798" s="274">
        <v>0</v>
      </c>
      <c r="T2798" s="274">
        <v>0.29006999999999999</v>
      </c>
      <c r="U2798" s="274">
        <v>0</v>
      </c>
      <c r="V2798" s="274">
        <v>0</v>
      </c>
      <c r="W2798" s="274">
        <v>4.0879999999999972E-2</v>
      </c>
      <c r="X2798" s="274">
        <v>0</v>
      </c>
      <c r="Y2798" s="274">
        <v>0</v>
      </c>
      <c r="Z2798" s="274">
        <v>0</v>
      </c>
      <c r="AA2798" s="274">
        <v>0</v>
      </c>
      <c r="AB2798" s="274">
        <v>0.15045</v>
      </c>
      <c r="AC2798" s="274">
        <v>7.0800000000000002E-2</v>
      </c>
      <c r="AD2798" s="274">
        <v>0.11731000000000003</v>
      </c>
      <c r="AE2798" s="274">
        <v>0</v>
      </c>
      <c r="AF2798" s="272">
        <f t="shared" si="175"/>
        <v>1</v>
      </c>
      <c r="AG2798" s="196">
        <f t="shared" si="176"/>
        <v>0.66950999999999994</v>
      </c>
    </row>
    <row r="2799" spans="1:33" x14ac:dyDescent="0.25">
      <c r="A2799" s="1">
        <v>1949</v>
      </c>
      <c r="B2799" s="1" t="s">
        <v>16</v>
      </c>
      <c r="C2799" s="1" t="str">
        <f t="shared" si="173"/>
        <v>1949SK</v>
      </c>
      <c r="D2799" s="1" t="s">
        <v>56</v>
      </c>
      <c r="E2799" s="1" t="str">
        <f t="shared" si="174"/>
        <v>1949SKICI</v>
      </c>
      <c r="F2799" s="196">
        <v>0.12182999999999999</v>
      </c>
      <c r="G2799" s="196">
        <v>0.4264</v>
      </c>
      <c r="H2799" s="196">
        <v>0</v>
      </c>
      <c r="I2799" s="196">
        <v>2.4369999999999999E-2</v>
      </c>
      <c r="J2799" s="196">
        <v>0.1066</v>
      </c>
      <c r="K2799" s="196">
        <v>0</v>
      </c>
      <c r="L2799" s="196">
        <v>0</v>
      </c>
      <c r="M2799" s="196">
        <v>3.0499999999999998E-3</v>
      </c>
      <c r="N2799" s="196">
        <v>6.0899999999999999E-3</v>
      </c>
      <c r="O2799" s="196">
        <v>4.061E-2</v>
      </c>
      <c r="P2799" s="196">
        <v>5.0599999999998979E-3</v>
      </c>
      <c r="Q2799" s="196">
        <v>0</v>
      </c>
      <c r="R2799" s="196">
        <v>0</v>
      </c>
      <c r="S2799" s="196">
        <v>1.0199999999999999E-3</v>
      </c>
      <c r="T2799" s="196">
        <v>0</v>
      </c>
      <c r="U2799" s="196">
        <v>7.11E-3</v>
      </c>
      <c r="V2799" s="196">
        <v>8.1200000000000005E-3</v>
      </c>
      <c r="W2799" s="196">
        <v>8.1220000000000001E-2</v>
      </c>
      <c r="X2799" s="196">
        <v>6.0909999999999999E-2</v>
      </c>
      <c r="Y2799" s="196">
        <v>0.10152</v>
      </c>
      <c r="Z2799" s="196">
        <v>6.0899999999999999E-3</v>
      </c>
      <c r="AA2799" s="196">
        <v>0</v>
      </c>
      <c r="AB2799" s="196">
        <v>0</v>
      </c>
      <c r="AC2799" s="196">
        <v>0</v>
      </c>
      <c r="AD2799" s="196">
        <v>0</v>
      </c>
      <c r="AE2799" s="196">
        <v>0</v>
      </c>
      <c r="AF2799" s="272">
        <f t="shared" si="175"/>
        <v>1</v>
      </c>
      <c r="AG2799" s="196">
        <f t="shared" si="176"/>
        <v>0.26599</v>
      </c>
    </row>
    <row r="2800" spans="1:33" x14ac:dyDescent="0.25">
      <c r="A2800" s="1">
        <v>1949</v>
      </c>
      <c r="B2800" s="1" t="s">
        <v>16</v>
      </c>
      <c r="C2800" s="1" t="str">
        <f t="shared" si="173"/>
        <v>1949SK</v>
      </c>
      <c r="D2800" s="1" t="s">
        <v>58</v>
      </c>
      <c r="E2800" s="1" t="str">
        <f t="shared" si="174"/>
        <v>1949SKResidential</v>
      </c>
      <c r="F2800" s="196">
        <v>0.12182999999999999</v>
      </c>
      <c r="G2800" s="196">
        <v>0.4264</v>
      </c>
      <c r="H2800" s="196">
        <v>0</v>
      </c>
      <c r="I2800" s="196">
        <v>2.4369999999999999E-2</v>
      </c>
      <c r="J2800" s="196">
        <v>0.1066</v>
      </c>
      <c r="K2800" s="196">
        <v>0</v>
      </c>
      <c r="L2800" s="196">
        <v>0</v>
      </c>
      <c r="M2800" s="196">
        <v>3.0499999999999998E-3</v>
      </c>
      <c r="N2800" s="196">
        <v>6.0899999999999999E-3</v>
      </c>
      <c r="O2800" s="196">
        <v>4.061E-2</v>
      </c>
      <c r="P2800" s="196">
        <v>5.0599999999998979E-3</v>
      </c>
      <c r="Q2800" s="196">
        <v>0</v>
      </c>
      <c r="R2800" s="196">
        <v>0</v>
      </c>
      <c r="S2800" s="196">
        <v>1.0199999999999999E-3</v>
      </c>
      <c r="T2800" s="196">
        <v>0</v>
      </c>
      <c r="U2800" s="196">
        <v>7.11E-3</v>
      </c>
      <c r="V2800" s="196">
        <v>8.1200000000000005E-3</v>
      </c>
      <c r="W2800" s="196">
        <v>8.1220000000000001E-2</v>
      </c>
      <c r="X2800" s="196">
        <v>6.0909999999999999E-2</v>
      </c>
      <c r="Y2800" s="196">
        <v>0.10152</v>
      </c>
      <c r="Z2800" s="196">
        <v>6.0899999999999999E-3</v>
      </c>
      <c r="AA2800" s="196">
        <v>0</v>
      </c>
      <c r="AB2800" s="196">
        <v>0</v>
      </c>
      <c r="AC2800" s="196">
        <v>0</v>
      </c>
      <c r="AD2800" s="196">
        <v>0</v>
      </c>
      <c r="AE2800" s="196">
        <v>0</v>
      </c>
      <c r="AF2800" s="272">
        <f t="shared" si="175"/>
        <v>1</v>
      </c>
      <c r="AG2800" s="196">
        <f t="shared" si="176"/>
        <v>0.26599</v>
      </c>
    </row>
    <row r="2801" spans="1:33" x14ac:dyDescent="0.25">
      <c r="A2801" s="1">
        <v>1950</v>
      </c>
      <c r="B2801" s="1" t="s">
        <v>16</v>
      </c>
      <c r="C2801" s="1" t="str">
        <f t="shared" si="173"/>
        <v>1950SK</v>
      </c>
      <c r="D2801" s="1" t="s">
        <v>57</v>
      </c>
      <c r="E2801" s="1" t="str">
        <f t="shared" si="174"/>
        <v>1950SKC&amp;D</v>
      </c>
      <c r="F2801" s="274">
        <v>0</v>
      </c>
      <c r="G2801" s="274">
        <v>1.0829999999999999E-2</v>
      </c>
      <c r="H2801" s="274">
        <v>0</v>
      </c>
      <c r="I2801" s="274">
        <v>0.31966</v>
      </c>
      <c r="J2801" s="274">
        <v>0</v>
      </c>
      <c r="K2801" s="274">
        <v>0</v>
      </c>
      <c r="L2801" s="274">
        <v>0</v>
      </c>
      <c r="M2801" s="274">
        <v>0</v>
      </c>
      <c r="N2801" s="274">
        <v>0</v>
      </c>
      <c r="O2801" s="274">
        <v>0</v>
      </c>
      <c r="P2801" s="274">
        <v>0</v>
      </c>
      <c r="Q2801" s="274">
        <v>0</v>
      </c>
      <c r="R2801" s="274">
        <v>0</v>
      </c>
      <c r="S2801" s="274">
        <v>0</v>
      </c>
      <c r="T2801" s="274">
        <v>0.29006999999999999</v>
      </c>
      <c r="U2801" s="274">
        <v>0</v>
      </c>
      <c r="V2801" s="274">
        <v>0</v>
      </c>
      <c r="W2801" s="274">
        <v>4.0879999999999972E-2</v>
      </c>
      <c r="X2801" s="274">
        <v>0</v>
      </c>
      <c r="Y2801" s="274">
        <v>0</v>
      </c>
      <c r="Z2801" s="274">
        <v>0</v>
      </c>
      <c r="AA2801" s="274">
        <v>0</v>
      </c>
      <c r="AB2801" s="274">
        <v>0.15045</v>
      </c>
      <c r="AC2801" s="274">
        <v>7.0800000000000002E-2</v>
      </c>
      <c r="AD2801" s="274">
        <v>0.11731000000000003</v>
      </c>
      <c r="AE2801" s="274">
        <v>0</v>
      </c>
      <c r="AF2801" s="272">
        <f t="shared" si="175"/>
        <v>1</v>
      </c>
      <c r="AG2801" s="196">
        <f t="shared" si="176"/>
        <v>0.66950999999999994</v>
      </c>
    </row>
    <row r="2802" spans="1:33" x14ac:dyDescent="0.25">
      <c r="A2802" s="1">
        <v>1950</v>
      </c>
      <c r="B2802" s="1" t="s">
        <v>16</v>
      </c>
      <c r="C2802" s="1" t="str">
        <f t="shared" si="173"/>
        <v>1950SK</v>
      </c>
      <c r="D2802" s="1" t="s">
        <v>56</v>
      </c>
      <c r="E2802" s="1" t="str">
        <f t="shared" si="174"/>
        <v>1950SKICI</v>
      </c>
      <c r="F2802" s="196">
        <v>0.12182999999999999</v>
      </c>
      <c r="G2802" s="196">
        <v>0.4264</v>
      </c>
      <c r="H2802" s="196">
        <v>0</v>
      </c>
      <c r="I2802" s="196">
        <v>2.4369999999999999E-2</v>
      </c>
      <c r="J2802" s="196">
        <v>0.1066</v>
      </c>
      <c r="K2802" s="196">
        <v>0</v>
      </c>
      <c r="L2802" s="196">
        <v>0</v>
      </c>
      <c r="M2802" s="196">
        <v>3.0499999999999998E-3</v>
      </c>
      <c r="N2802" s="196">
        <v>6.0899999999999999E-3</v>
      </c>
      <c r="O2802" s="196">
        <v>4.061E-2</v>
      </c>
      <c r="P2802" s="196">
        <v>5.0599999999998979E-3</v>
      </c>
      <c r="Q2802" s="196">
        <v>0</v>
      </c>
      <c r="R2802" s="196">
        <v>0</v>
      </c>
      <c r="S2802" s="196">
        <v>1.0199999999999999E-3</v>
      </c>
      <c r="T2802" s="196">
        <v>0</v>
      </c>
      <c r="U2802" s="196">
        <v>7.11E-3</v>
      </c>
      <c r="V2802" s="196">
        <v>8.1200000000000005E-3</v>
      </c>
      <c r="W2802" s="196">
        <v>8.1220000000000001E-2</v>
      </c>
      <c r="X2802" s="196">
        <v>6.0909999999999999E-2</v>
      </c>
      <c r="Y2802" s="196">
        <v>0.10152</v>
      </c>
      <c r="Z2802" s="196">
        <v>6.0899999999999999E-3</v>
      </c>
      <c r="AA2802" s="196">
        <v>0</v>
      </c>
      <c r="AB2802" s="196">
        <v>0</v>
      </c>
      <c r="AC2802" s="196">
        <v>0</v>
      </c>
      <c r="AD2802" s="196">
        <v>0</v>
      </c>
      <c r="AE2802" s="196">
        <v>0</v>
      </c>
      <c r="AF2802" s="272">
        <f t="shared" si="175"/>
        <v>1</v>
      </c>
      <c r="AG2802" s="196">
        <f t="shared" si="176"/>
        <v>0.26599</v>
      </c>
    </row>
    <row r="2803" spans="1:33" x14ac:dyDescent="0.25">
      <c r="A2803" s="1">
        <v>1950</v>
      </c>
      <c r="B2803" s="1" t="s">
        <v>16</v>
      </c>
      <c r="C2803" s="1" t="str">
        <f t="shared" si="173"/>
        <v>1950SK</v>
      </c>
      <c r="D2803" s="1" t="s">
        <v>58</v>
      </c>
      <c r="E2803" s="1" t="str">
        <f t="shared" si="174"/>
        <v>1950SKResidential</v>
      </c>
      <c r="F2803" s="196">
        <v>0.12182999999999999</v>
      </c>
      <c r="G2803" s="196">
        <v>0.4264</v>
      </c>
      <c r="H2803" s="196">
        <v>0</v>
      </c>
      <c r="I2803" s="196">
        <v>2.4369999999999999E-2</v>
      </c>
      <c r="J2803" s="196">
        <v>0.1066</v>
      </c>
      <c r="K2803" s="196">
        <v>0</v>
      </c>
      <c r="L2803" s="196">
        <v>0</v>
      </c>
      <c r="M2803" s="196">
        <v>3.0499999999999998E-3</v>
      </c>
      <c r="N2803" s="196">
        <v>6.0899999999999999E-3</v>
      </c>
      <c r="O2803" s="196">
        <v>4.061E-2</v>
      </c>
      <c r="P2803" s="196">
        <v>5.0599999999998979E-3</v>
      </c>
      <c r="Q2803" s="196">
        <v>0</v>
      </c>
      <c r="R2803" s="196">
        <v>0</v>
      </c>
      <c r="S2803" s="196">
        <v>1.0199999999999999E-3</v>
      </c>
      <c r="T2803" s="196">
        <v>0</v>
      </c>
      <c r="U2803" s="196">
        <v>7.11E-3</v>
      </c>
      <c r="V2803" s="196">
        <v>8.1200000000000005E-3</v>
      </c>
      <c r="W2803" s="196">
        <v>8.1220000000000001E-2</v>
      </c>
      <c r="X2803" s="196">
        <v>6.0909999999999999E-2</v>
      </c>
      <c r="Y2803" s="196">
        <v>0.10152</v>
      </c>
      <c r="Z2803" s="196">
        <v>6.0899999999999999E-3</v>
      </c>
      <c r="AA2803" s="196">
        <v>0</v>
      </c>
      <c r="AB2803" s="196">
        <v>0</v>
      </c>
      <c r="AC2803" s="196">
        <v>0</v>
      </c>
      <c r="AD2803" s="196">
        <v>0</v>
      </c>
      <c r="AE2803" s="196">
        <v>0</v>
      </c>
      <c r="AF2803" s="272">
        <f t="shared" si="175"/>
        <v>1</v>
      </c>
      <c r="AG2803" s="196">
        <f t="shared" si="176"/>
        <v>0.26599</v>
      </c>
    </row>
    <row r="2804" spans="1:33" x14ac:dyDescent="0.25">
      <c r="A2804" s="1">
        <v>1951</v>
      </c>
      <c r="B2804" s="1" t="s">
        <v>16</v>
      </c>
      <c r="C2804" s="1" t="str">
        <f t="shared" si="173"/>
        <v>1951SK</v>
      </c>
      <c r="D2804" s="1" t="s">
        <v>57</v>
      </c>
      <c r="E2804" s="1" t="str">
        <f t="shared" si="174"/>
        <v>1951SKC&amp;D</v>
      </c>
      <c r="F2804" s="274">
        <v>0</v>
      </c>
      <c r="G2804" s="274">
        <v>1.0829999999999999E-2</v>
      </c>
      <c r="H2804" s="274">
        <v>0</v>
      </c>
      <c r="I2804" s="274">
        <v>0.31966</v>
      </c>
      <c r="J2804" s="274">
        <v>0</v>
      </c>
      <c r="K2804" s="274">
        <v>0</v>
      </c>
      <c r="L2804" s="274">
        <v>0</v>
      </c>
      <c r="M2804" s="274">
        <v>0</v>
      </c>
      <c r="N2804" s="274">
        <v>0</v>
      </c>
      <c r="O2804" s="274">
        <v>0</v>
      </c>
      <c r="P2804" s="274">
        <v>0</v>
      </c>
      <c r="Q2804" s="274">
        <v>0</v>
      </c>
      <c r="R2804" s="274">
        <v>0</v>
      </c>
      <c r="S2804" s="274">
        <v>0</v>
      </c>
      <c r="T2804" s="274">
        <v>0.29006999999999999</v>
      </c>
      <c r="U2804" s="274">
        <v>0</v>
      </c>
      <c r="V2804" s="274">
        <v>0</v>
      </c>
      <c r="W2804" s="274">
        <v>4.0879999999999972E-2</v>
      </c>
      <c r="X2804" s="274">
        <v>0</v>
      </c>
      <c r="Y2804" s="274">
        <v>0</v>
      </c>
      <c r="Z2804" s="274">
        <v>0</v>
      </c>
      <c r="AA2804" s="274">
        <v>0</v>
      </c>
      <c r="AB2804" s="274">
        <v>0.15045</v>
      </c>
      <c r="AC2804" s="274">
        <v>7.0800000000000002E-2</v>
      </c>
      <c r="AD2804" s="274">
        <v>0.11731000000000003</v>
      </c>
      <c r="AE2804" s="274">
        <v>0</v>
      </c>
      <c r="AF2804" s="272">
        <f t="shared" si="175"/>
        <v>1</v>
      </c>
      <c r="AG2804" s="196">
        <f t="shared" si="176"/>
        <v>0.66950999999999994</v>
      </c>
    </row>
    <row r="2805" spans="1:33" x14ac:dyDescent="0.25">
      <c r="A2805" s="1">
        <v>1951</v>
      </c>
      <c r="B2805" s="1" t="s">
        <v>16</v>
      </c>
      <c r="C2805" s="1" t="str">
        <f t="shared" si="173"/>
        <v>1951SK</v>
      </c>
      <c r="D2805" s="1" t="s">
        <v>56</v>
      </c>
      <c r="E2805" s="1" t="str">
        <f t="shared" si="174"/>
        <v>1951SKICI</v>
      </c>
      <c r="F2805" s="196">
        <v>0.12182999999999999</v>
      </c>
      <c r="G2805" s="196">
        <v>0.4264</v>
      </c>
      <c r="H2805" s="196">
        <v>0</v>
      </c>
      <c r="I2805" s="196">
        <v>2.4369999999999999E-2</v>
      </c>
      <c r="J2805" s="196">
        <v>0.1066</v>
      </c>
      <c r="K2805" s="196">
        <v>0</v>
      </c>
      <c r="L2805" s="196">
        <v>0</v>
      </c>
      <c r="M2805" s="196">
        <v>3.0499999999999998E-3</v>
      </c>
      <c r="N2805" s="196">
        <v>6.0899999999999999E-3</v>
      </c>
      <c r="O2805" s="196">
        <v>4.061E-2</v>
      </c>
      <c r="P2805" s="196">
        <v>5.0599999999998979E-3</v>
      </c>
      <c r="Q2805" s="196">
        <v>0</v>
      </c>
      <c r="R2805" s="196">
        <v>0</v>
      </c>
      <c r="S2805" s="196">
        <v>1.0199999999999999E-3</v>
      </c>
      <c r="T2805" s="196">
        <v>0</v>
      </c>
      <c r="U2805" s="196">
        <v>7.11E-3</v>
      </c>
      <c r="V2805" s="196">
        <v>8.1200000000000005E-3</v>
      </c>
      <c r="W2805" s="196">
        <v>8.1220000000000001E-2</v>
      </c>
      <c r="X2805" s="196">
        <v>6.0909999999999999E-2</v>
      </c>
      <c r="Y2805" s="196">
        <v>0.10152</v>
      </c>
      <c r="Z2805" s="196">
        <v>6.0899999999999999E-3</v>
      </c>
      <c r="AA2805" s="196">
        <v>0</v>
      </c>
      <c r="AB2805" s="196">
        <v>0</v>
      </c>
      <c r="AC2805" s="196">
        <v>0</v>
      </c>
      <c r="AD2805" s="196">
        <v>0</v>
      </c>
      <c r="AE2805" s="196">
        <v>0</v>
      </c>
      <c r="AF2805" s="272">
        <f t="shared" si="175"/>
        <v>1</v>
      </c>
      <c r="AG2805" s="196">
        <f t="shared" si="176"/>
        <v>0.26599</v>
      </c>
    </row>
    <row r="2806" spans="1:33" x14ac:dyDescent="0.25">
      <c r="A2806" s="1">
        <v>1951</v>
      </c>
      <c r="B2806" s="1" t="s">
        <v>16</v>
      </c>
      <c r="C2806" s="1" t="str">
        <f t="shared" si="173"/>
        <v>1951SK</v>
      </c>
      <c r="D2806" s="1" t="s">
        <v>58</v>
      </c>
      <c r="E2806" s="1" t="str">
        <f t="shared" si="174"/>
        <v>1951SKResidential</v>
      </c>
      <c r="F2806" s="196">
        <v>0.12182999999999999</v>
      </c>
      <c r="G2806" s="196">
        <v>0.4264</v>
      </c>
      <c r="H2806" s="196">
        <v>0</v>
      </c>
      <c r="I2806" s="196">
        <v>2.4369999999999999E-2</v>
      </c>
      <c r="J2806" s="196">
        <v>0.1066</v>
      </c>
      <c r="K2806" s="196">
        <v>0</v>
      </c>
      <c r="L2806" s="196">
        <v>0</v>
      </c>
      <c r="M2806" s="196">
        <v>3.0499999999999998E-3</v>
      </c>
      <c r="N2806" s="196">
        <v>6.0899999999999999E-3</v>
      </c>
      <c r="O2806" s="196">
        <v>4.061E-2</v>
      </c>
      <c r="P2806" s="196">
        <v>5.0599999999998979E-3</v>
      </c>
      <c r="Q2806" s="196">
        <v>0</v>
      </c>
      <c r="R2806" s="196">
        <v>0</v>
      </c>
      <c r="S2806" s="196">
        <v>1.0199999999999999E-3</v>
      </c>
      <c r="T2806" s="196">
        <v>0</v>
      </c>
      <c r="U2806" s="196">
        <v>7.11E-3</v>
      </c>
      <c r="V2806" s="196">
        <v>8.1200000000000005E-3</v>
      </c>
      <c r="W2806" s="196">
        <v>8.1220000000000001E-2</v>
      </c>
      <c r="X2806" s="196">
        <v>6.0909999999999999E-2</v>
      </c>
      <c r="Y2806" s="196">
        <v>0.10152</v>
      </c>
      <c r="Z2806" s="196">
        <v>6.0899999999999999E-3</v>
      </c>
      <c r="AA2806" s="196">
        <v>0</v>
      </c>
      <c r="AB2806" s="196">
        <v>0</v>
      </c>
      <c r="AC2806" s="196">
        <v>0</v>
      </c>
      <c r="AD2806" s="196">
        <v>0</v>
      </c>
      <c r="AE2806" s="196">
        <v>0</v>
      </c>
      <c r="AF2806" s="272">
        <f t="shared" si="175"/>
        <v>1</v>
      </c>
      <c r="AG2806" s="196">
        <f t="shared" si="176"/>
        <v>0.26599</v>
      </c>
    </row>
    <row r="2807" spans="1:33" x14ac:dyDescent="0.25">
      <c r="A2807" s="1">
        <v>1952</v>
      </c>
      <c r="B2807" s="1" t="s">
        <v>16</v>
      </c>
      <c r="C2807" s="1" t="str">
        <f t="shared" si="173"/>
        <v>1952SK</v>
      </c>
      <c r="D2807" s="1" t="s">
        <v>57</v>
      </c>
      <c r="E2807" s="1" t="str">
        <f t="shared" si="174"/>
        <v>1952SKC&amp;D</v>
      </c>
      <c r="F2807" s="274">
        <v>0</v>
      </c>
      <c r="G2807" s="274">
        <v>1.0829999999999999E-2</v>
      </c>
      <c r="H2807" s="274">
        <v>0</v>
      </c>
      <c r="I2807" s="274">
        <v>0.31966</v>
      </c>
      <c r="J2807" s="274">
        <v>0</v>
      </c>
      <c r="K2807" s="274">
        <v>0</v>
      </c>
      <c r="L2807" s="274">
        <v>0</v>
      </c>
      <c r="M2807" s="274">
        <v>0</v>
      </c>
      <c r="N2807" s="274">
        <v>0</v>
      </c>
      <c r="O2807" s="274">
        <v>0</v>
      </c>
      <c r="P2807" s="274">
        <v>0</v>
      </c>
      <c r="Q2807" s="274">
        <v>0</v>
      </c>
      <c r="R2807" s="274">
        <v>0</v>
      </c>
      <c r="S2807" s="274">
        <v>0</v>
      </c>
      <c r="T2807" s="274">
        <v>0.29006999999999999</v>
      </c>
      <c r="U2807" s="274">
        <v>0</v>
      </c>
      <c r="V2807" s="274">
        <v>0</v>
      </c>
      <c r="W2807" s="274">
        <v>4.0879999999999972E-2</v>
      </c>
      <c r="X2807" s="274">
        <v>0</v>
      </c>
      <c r="Y2807" s="274">
        <v>0</v>
      </c>
      <c r="Z2807" s="274">
        <v>0</v>
      </c>
      <c r="AA2807" s="274">
        <v>0</v>
      </c>
      <c r="AB2807" s="274">
        <v>0.15045</v>
      </c>
      <c r="AC2807" s="274">
        <v>7.0800000000000002E-2</v>
      </c>
      <c r="AD2807" s="274">
        <v>0.11731000000000003</v>
      </c>
      <c r="AE2807" s="274">
        <v>0</v>
      </c>
      <c r="AF2807" s="272">
        <f t="shared" si="175"/>
        <v>1</v>
      </c>
      <c r="AG2807" s="196">
        <f t="shared" si="176"/>
        <v>0.66950999999999994</v>
      </c>
    </row>
    <row r="2808" spans="1:33" x14ac:dyDescent="0.25">
      <c r="A2808" s="1">
        <v>1952</v>
      </c>
      <c r="B2808" s="1" t="s">
        <v>16</v>
      </c>
      <c r="C2808" s="1" t="str">
        <f t="shared" si="173"/>
        <v>1952SK</v>
      </c>
      <c r="D2808" s="1" t="s">
        <v>56</v>
      </c>
      <c r="E2808" s="1" t="str">
        <f t="shared" si="174"/>
        <v>1952SKICI</v>
      </c>
      <c r="F2808" s="196">
        <v>0.12182999999999999</v>
      </c>
      <c r="G2808" s="196">
        <v>0.4264</v>
      </c>
      <c r="H2808" s="196">
        <v>0</v>
      </c>
      <c r="I2808" s="196">
        <v>2.4369999999999999E-2</v>
      </c>
      <c r="J2808" s="196">
        <v>0.1066</v>
      </c>
      <c r="K2808" s="196">
        <v>0</v>
      </c>
      <c r="L2808" s="196">
        <v>0</v>
      </c>
      <c r="M2808" s="196">
        <v>3.0499999999999998E-3</v>
      </c>
      <c r="N2808" s="196">
        <v>6.0899999999999999E-3</v>
      </c>
      <c r="O2808" s="196">
        <v>4.061E-2</v>
      </c>
      <c r="P2808" s="196">
        <v>5.0599999999998979E-3</v>
      </c>
      <c r="Q2808" s="196">
        <v>0</v>
      </c>
      <c r="R2808" s="196">
        <v>0</v>
      </c>
      <c r="S2808" s="196">
        <v>1.0199999999999999E-3</v>
      </c>
      <c r="T2808" s="196">
        <v>0</v>
      </c>
      <c r="U2808" s="196">
        <v>7.11E-3</v>
      </c>
      <c r="V2808" s="196">
        <v>8.1200000000000005E-3</v>
      </c>
      <c r="W2808" s="196">
        <v>8.1220000000000001E-2</v>
      </c>
      <c r="X2808" s="196">
        <v>6.0909999999999999E-2</v>
      </c>
      <c r="Y2808" s="196">
        <v>0.10152</v>
      </c>
      <c r="Z2808" s="196">
        <v>6.0899999999999999E-3</v>
      </c>
      <c r="AA2808" s="196">
        <v>0</v>
      </c>
      <c r="AB2808" s="196">
        <v>0</v>
      </c>
      <c r="AC2808" s="196">
        <v>0</v>
      </c>
      <c r="AD2808" s="196">
        <v>0</v>
      </c>
      <c r="AE2808" s="196">
        <v>0</v>
      </c>
      <c r="AF2808" s="272">
        <f t="shared" si="175"/>
        <v>1</v>
      </c>
      <c r="AG2808" s="196">
        <f t="shared" si="176"/>
        <v>0.26599</v>
      </c>
    </row>
    <row r="2809" spans="1:33" x14ac:dyDescent="0.25">
      <c r="A2809" s="1">
        <v>1952</v>
      </c>
      <c r="B2809" s="1" t="s">
        <v>16</v>
      </c>
      <c r="C2809" s="1" t="str">
        <f t="shared" si="173"/>
        <v>1952SK</v>
      </c>
      <c r="D2809" s="1" t="s">
        <v>58</v>
      </c>
      <c r="E2809" s="1" t="str">
        <f t="shared" si="174"/>
        <v>1952SKResidential</v>
      </c>
      <c r="F2809" s="196">
        <v>0.12182999999999999</v>
      </c>
      <c r="G2809" s="196">
        <v>0.4264</v>
      </c>
      <c r="H2809" s="196">
        <v>0</v>
      </c>
      <c r="I2809" s="196">
        <v>2.4369999999999999E-2</v>
      </c>
      <c r="J2809" s="196">
        <v>0.1066</v>
      </c>
      <c r="K2809" s="196">
        <v>0</v>
      </c>
      <c r="L2809" s="196">
        <v>0</v>
      </c>
      <c r="M2809" s="196">
        <v>3.0499999999999998E-3</v>
      </c>
      <c r="N2809" s="196">
        <v>6.0899999999999999E-3</v>
      </c>
      <c r="O2809" s="196">
        <v>4.061E-2</v>
      </c>
      <c r="P2809" s="196">
        <v>5.0599999999998979E-3</v>
      </c>
      <c r="Q2809" s="196">
        <v>0</v>
      </c>
      <c r="R2809" s="196">
        <v>0</v>
      </c>
      <c r="S2809" s="196">
        <v>1.0199999999999999E-3</v>
      </c>
      <c r="T2809" s="196">
        <v>0</v>
      </c>
      <c r="U2809" s="196">
        <v>7.11E-3</v>
      </c>
      <c r="V2809" s="196">
        <v>8.1200000000000005E-3</v>
      </c>
      <c r="W2809" s="196">
        <v>8.1220000000000001E-2</v>
      </c>
      <c r="X2809" s="196">
        <v>6.0909999999999999E-2</v>
      </c>
      <c r="Y2809" s="196">
        <v>0.10152</v>
      </c>
      <c r="Z2809" s="196">
        <v>6.0899999999999999E-3</v>
      </c>
      <c r="AA2809" s="196">
        <v>0</v>
      </c>
      <c r="AB2809" s="196">
        <v>0</v>
      </c>
      <c r="AC2809" s="196">
        <v>0</v>
      </c>
      <c r="AD2809" s="196">
        <v>0</v>
      </c>
      <c r="AE2809" s="196">
        <v>0</v>
      </c>
      <c r="AF2809" s="272">
        <f t="shared" si="175"/>
        <v>1</v>
      </c>
      <c r="AG2809" s="196">
        <f t="shared" si="176"/>
        <v>0.26599</v>
      </c>
    </row>
    <row r="2810" spans="1:33" x14ac:dyDescent="0.25">
      <c r="A2810" s="1">
        <v>1953</v>
      </c>
      <c r="B2810" s="1" t="s">
        <v>16</v>
      </c>
      <c r="C2810" s="1" t="str">
        <f t="shared" si="173"/>
        <v>1953SK</v>
      </c>
      <c r="D2810" s="1" t="s">
        <v>57</v>
      </c>
      <c r="E2810" s="1" t="str">
        <f t="shared" si="174"/>
        <v>1953SKC&amp;D</v>
      </c>
      <c r="F2810" s="274">
        <v>0</v>
      </c>
      <c r="G2810" s="274">
        <v>1.0829999999999999E-2</v>
      </c>
      <c r="H2810" s="274">
        <v>0</v>
      </c>
      <c r="I2810" s="274">
        <v>0.31966</v>
      </c>
      <c r="J2810" s="274">
        <v>0</v>
      </c>
      <c r="K2810" s="274">
        <v>0</v>
      </c>
      <c r="L2810" s="274">
        <v>0</v>
      </c>
      <c r="M2810" s="274">
        <v>0</v>
      </c>
      <c r="N2810" s="274">
        <v>0</v>
      </c>
      <c r="O2810" s="274">
        <v>0</v>
      </c>
      <c r="P2810" s="274">
        <v>0</v>
      </c>
      <c r="Q2810" s="274">
        <v>0</v>
      </c>
      <c r="R2810" s="274">
        <v>0</v>
      </c>
      <c r="S2810" s="274">
        <v>0</v>
      </c>
      <c r="T2810" s="274">
        <v>0.29006999999999999</v>
      </c>
      <c r="U2810" s="274">
        <v>0</v>
      </c>
      <c r="V2810" s="274">
        <v>0</v>
      </c>
      <c r="W2810" s="274">
        <v>4.0879999999999972E-2</v>
      </c>
      <c r="X2810" s="274">
        <v>0</v>
      </c>
      <c r="Y2810" s="274">
        <v>0</v>
      </c>
      <c r="Z2810" s="274">
        <v>0</v>
      </c>
      <c r="AA2810" s="274">
        <v>0</v>
      </c>
      <c r="AB2810" s="274">
        <v>0.15045</v>
      </c>
      <c r="AC2810" s="274">
        <v>7.0800000000000002E-2</v>
      </c>
      <c r="AD2810" s="274">
        <v>0.11731000000000003</v>
      </c>
      <c r="AE2810" s="274">
        <v>0</v>
      </c>
      <c r="AF2810" s="272">
        <f t="shared" si="175"/>
        <v>1</v>
      </c>
      <c r="AG2810" s="196">
        <f t="shared" si="176"/>
        <v>0.66950999999999994</v>
      </c>
    </row>
    <row r="2811" spans="1:33" x14ac:dyDescent="0.25">
      <c r="A2811" s="1">
        <v>1953</v>
      </c>
      <c r="B2811" s="1" t="s">
        <v>16</v>
      </c>
      <c r="C2811" s="1" t="str">
        <f t="shared" si="173"/>
        <v>1953SK</v>
      </c>
      <c r="D2811" s="1" t="s">
        <v>56</v>
      </c>
      <c r="E2811" s="1" t="str">
        <f t="shared" si="174"/>
        <v>1953SKICI</v>
      </c>
      <c r="F2811" s="196">
        <v>0.12182999999999999</v>
      </c>
      <c r="G2811" s="196">
        <v>0.4264</v>
      </c>
      <c r="H2811" s="196">
        <v>0</v>
      </c>
      <c r="I2811" s="196">
        <v>2.4369999999999999E-2</v>
      </c>
      <c r="J2811" s="196">
        <v>0.1066</v>
      </c>
      <c r="K2811" s="196">
        <v>0</v>
      </c>
      <c r="L2811" s="196">
        <v>0</v>
      </c>
      <c r="M2811" s="196">
        <v>3.0499999999999998E-3</v>
      </c>
      <c r="N2811" s="196">
        <v>6.0899999999999999E-3</v>
      </c>
      <c r="O2811" s="196">
        <v>4.061E-2</v>
      </c>
      <c r="P2811" s="196">
        <v>5.0599999999998979E-3</v>
      </c>
      <c r="Q2811" s="196">
        <v>0</v>
      </c>
      <c r="R2811" s="196">
        <v>0</v>
      </c>
      <c r="S2811" s="196">
        <v>1.0199999999999999E-3</v>
      </c>
      <c r="T2811" s="196">
        <v>0</v>
      </c>
      <c r="U2811" s="196">
        <v>7.11E-3</v>
      </c>
      <c r="V2811" s="196">
        <v>8.1200000000000005E-3</v>
      </c>
      <c r="W2811" s="196">
        <v>8.1220000000000001E-2</v>
      </c>
      <c r="X2811" s="196">
        <v>6.0909999999999999E-2</v>
      </c>
      <c r="Y2811" s="196">
        <v>0.10152</v>
      </c>
      <c r="Z2811" s="196">
        <v>6.0899999999999999E-3</v>
      </c>
      <c r="AA2811" s="196">
        <v>0</v>
      </c>
      <c r="AB2811" s="196">
        <v>0</v>
      </c>
      <c r="AC2811" s="196">
        <v>0</v>
      </c>
      <c r="AD2811" s="196">
        <v>0</v>
      </c>
      <c r="AE2811" s="196">
        <v>0</v>
      </c>
      <c r="AF2811" s="272">
        <f t="shared" si="175"/>
        <v>1</v>
      </c>
      <c r="AG2811" s="196">
        <f t="shared" si="176"/>
        <v>0.26599</v>
      </c>
    </row>
    <row r="2812" spans="1:33" x14ac:dyDescent="0.25">
      <c r="A2812" s="1">
        <v>1953</v>
      </c>
      <c r="B2812" s="1" t="s">
        <v>16</v>
      </c>
      <c r="C2812" s="1" t="str">
        <f t="shared" si="173"/>
        <v>1953SK</v>
      </c>
      <c r="D2812" s="1" t="s">
        <v>58</v>
      </c>
      <c r="E2812" s="1" t="str">
        <f t="shared" si="174"/>
        <v>1953SKResidential</v>
      </c>
      <c r="F2812" s="196">
        <v>0.12182999999999999</v>
      </c>
      <c r="G2812" s="196">
        <v>0.4264</v>
      </c>
      <c r="H2812" s="196">
        <v>0</v>
      </c>
      <c r="I2812" s="196">
        <v>2.4369999999999999E-2</v>
      </c>
      <c r="J2812" s="196">
        <v>0.1066</v>
      </c>
      <c r="K2812" s="196">
        <v>0</v>
      </c>
      <c r="L2812" s="196">
        <v>0</v>
      </c>
      <c r="M2812" s="196">
        <v>3.0499999999999998E-3</v>
      </c>
      <c r="N2812" s="196">
        <v>6.0899999999999999E-3</v>
      </c>
      <c r="O2812" s="196">
        <v>4.061E-2</v>
      </c>
      <c r="P2812" s="196">
        <v>5.0599999999998979E-3</v>
      </c>
      <c r="Q2812" s="196">
        <v>0</v>
      </c>
      <c r="R2812" s="196">
        <v>0</v>
      </c>
      <c r="S2812" s="196">
        <v>1.0199999999999999E-3</v>
      </c>
      <c r="T2812" s="196">
        <v>0</v>
      </c>
      <c r="U2812" s="196">
        <v>7.11E-3</v>
      </c>
      <c r="V2812" s="196">
        <v>8.1200000000000005E-3</v>
      </c>
      <c r="W2812" s="196">
        <v>8.1220000000000001E-2</v>
      </c>
      <c r="X2812" s="196">
        <v>6.0909999999999999E-2</v>
      </c>
      <c r="Y2812" s="196">
        <v>0.10152</v>
      </c>
      <c r="Z2812" s="196">
        <v>6.0899999999999999E-3</v>
      </c>
      <c r="AA2812" s="196">
        <v>0</v>
      </c>
      <c r="AB2812" s="196">
        <v>0</v>
      </c>
      <c r="AC2812" s="196">
        <v>0</v>
      </c>
      <c r="AD2812" s="196">
        <v>0</v>
      </c>
      <c r="AE2812" s="196">
        <v>0</v>
      </c>
      <c r="AF2812" s="272">
        <f t="shared" si="175"/>
        <v>1</v>
      </c>
      <c r="AG2812" s="196">
        <f t="shared" si="176"/>
        <v>0.26599</v>
      </c>
    </row>
    <row r="2813" spans="1:33" x14ac:dyDescent="0.25">
      <c r="A2813" s="1">
        <v>1954</v>
      </c>
      <c r="B2813" s="1" t="s">
        <v>16</v>
      </c>
      <c r="C2813" s="1" t="str">
        <f t="shared" si="173"/>
        <v>1954SK</v>
      </c>
      <c r="D2813" s="1" t="s">
        <v>57</v>
      </c>
      <c r="E2813" s="1" t="str">
        <f t="shared" si="174"/>
        <v>1954SKC&amp;D</v>
      </c>
      <c r="F2813" s="274">
        <v>0</v>
      </c>
      <c r="G2813" s="274">
        <v>1.0829999999999999E-2</v>
      </c>
      <c r="H2813" s="274">
        <v>0</v>
      </c>
      <c r="I2813" s="274">
        <v>0.31966</v>
      </c>
      <c r="J2813" s="274">
        <v>0</v>
      </c>
      <c r="K2813" s="274">
        <v>0</v>
      </c>
      <c r="L2813" s="274">
        <v>0</v>
      </c>
      <c r="M2813" s="274">
        <v>0</v>
      </c>
      <c r="N2813" s="274">
        <v>0</v>
      </c>
      <c r="O2813" s="274">
        <v>0</v>
      </c>
      <c r="P2813" s="274">
        <v>0</v>
      </c>
      <c r="Q2813" s="274">
        <v>0</v>
      </c>
      <c r="R2813" s="274">
        <v>0</v>
      </c>
      <c r="S2813" s="274">
        <v>0</v>
      </c>
      <c r="T2813" s="274">
        <v>0.29006999999999999</v>
      </c>
      <c r="U2813" s="274">
        <v>0</v>
      </c>
      <c r="V2813" s="274">
        <v>0</v>
      </c>
      <c r="W2813" s="274">
        <v>4.0879999999999972E-2</v>
      </c>
      <c r="X2813" s="274">
        <v>0</v>
      </c>
      <c r="Y2813" s="274">
        <v>0</v>
      </c>
      <c r="Z2813" s="274">
        <v>0</v>
      </c>
      <c r="AA2813" s="274">
        <v>0</v>
      </c>
      <c r="AB2813" s="274">
        <v>0.15045</v>
      </c>
      <c r="AC2813" s="274">
        <v>7.0800000000000002E-2</v>
      </c>
      <c r="AD2813" s="274">
        <v>0.11731000000000003</v>
      </c>
      <c r="AE2813" s="274">
        <v>0</v>
      </c>
      <c r="AF2813" s="272">
        <f t="shared" si="175"/>
        <v>1</v>
      </c>
      <c r="AG2813" s="196">
        <f t="shared" si="176"/>
        <v>0.66950999999999994</v>
      </c>
    </row>
    <row r="2814" spans="1:33" x14ac:dyDescent="0.25">
      <c r="A2814" s="1">
        <v>1954</v>
      </c>
      <c r="B2814" s="1" t="s">
        <v>16</v>
      </c>
      <c r="C2814" s="1" t="str">
        <f t="shared" si="173"/>
        <v>1954SK</v>
      </c>
      <c r="D2814" s="1" t="s">
        <v>56</v>
      </c>
      <c r="E2814" s="1" t="str">
        <f t="shared" si="174"/>
        <v>1954SKICI</v>
      </c>
      <c r="F2814" s="196">
        <v>0.12182999999999999</v>
      </c>
      <c r="G2814" s="196">
        <v>0.4264</v>
      </c>
      <c r="H2814" s="196">
        <v>0</v>
      </c>
      <c r="I2814" s="196">
        <v>2.4369999999999999E-2</v>
      </c>
      <c r="J2814" s="196">
        <v>0.1066</v>
      </c>
      <c r="K2814" s="196">
        <v>0</v>
      </c>
      <c r="L2814" s="196">
        <v>0</v>
      </c>
      <c r="M2814" s="196">
        <v>3.0499999999999998E-3</v>
      </c>
      <c r="N2814" s="196">
        <v>6.0899999999999999E-3</v>
      </c>
      <c r="O2814" s="196">
        <v>4.061E-2</v>
      </c>
      <c r="P2814" s="196">
        <v>5.0599999999998979E-3</v>
      </c>
      <c r="Q2814" s="196">
        <v>0</v>
      </c>
      <c r="R2814" s="196">
        <v>0</v>
      </c>
      <c r="S2814" s="196">
        <v>1.0199999999999999E-3</v>
      </c>
      <c r="T2814" s="196">
        <v>0</v>
      </c>
      <c r="U2814" s="196">
        <v>7.11E-3</v>
      </c>
      <c r="V2814" s="196">
        <v>8.1200000000000005E-3</v>
      </c>
      <c r="W2814" s="196">
        <v>8.1220000000000001E-2</v>
      </c>
      <c r="X2814" s="196">
        <v>6.0909999999999999E-2</v>
      </c>
      <c r="Y2814" s="197">
        <v>0.10152</v>
      </c>
      <c r="Z2814" s="196">
        <v>6.0899999999999999E-3</v>
      </c>
      <c r="AA2814" s="196">
        <v>0</v>
      </c>
      <c r="AB2814" s="196">
        <v>0</v>
      </c>
      <c r="AC2814" s="196">
        <v>0</v>
      </c>
      <c r="AD2814" s="196">
        <v>0</v>
      </c>
      <c r="AE2814" s="196">
        <v>0</v>
      </c>
      <c r="AF2814" s="272">
        <f t="shared" si="175"/>
        <v>1</v>
      </c>
      <c r="AG2814" s="196">
        <f t="shared" si="176"/>
        <v>0.26599</v>
      </c>
    </row>
    <row r="2815" spans="1:33" x14ac:dyDescent="0.25">
      <c r="A2815" s="1">
        <v>1954</v>
      </c>
      <c r="B2815" s="1" t="s">
        <v>16</v>
      </c>
      <c r="C2815" s="1" t="str">
        <f t="shared" si="173"/>
        <v>1954SK</v>
      </c>
      <c r="D2815" s="1" t="s">
        <v>58</v>
      </c>
      <c r="E2815" s="1" t="str">
        <f t="shared" si="174"/>
        <v>1954SKResidential</v>
      </c>
      <c r="F2815" s="196">
        <v>0.12182999999999999</v>
      </c>
      <c r="G2815" s="196">
        <v>0.4264</v>
      </c>
      <c r="H2815" s="196">
        <v>0</v>
      </c>
      <c r="I2815" s="196">
        <v>2.4369999999999999E-2</v>
      </c>
      <c r="J2815" s="196">
        <v>0.1066</v>
      </c>
      <c r="K2815" s="196">
        <v>0</v>
      </c>
      <c r="L2815" s="196">
        <v>0</v>
      </c>
      <c r="M2815" s="196">
        <v>3.0499999999999998E-3</v>
      </c>
      <c r="N2815" s="196">
        <v>6.0899999999999999E-3</v>
      </c>
      <c r="O2815" s="196">
        <v>4.061E-2</v>
      </c>
      <c r="P2815" s="196">
        <v>5.0599999999998979E-3</v>
      </c>
      <c r="Q2815" s="196">
        <v>0</v>
      </c>
      <c r="R2815" s="196">
        <v>0</v>
      </c>
      <c r="S2815" s="196">
        <v>1.0199999999999999E-3</v>
      </c>
      <c r="T2815" s="196">
        <v>0</v>
      </c>
      <c r="U2815" s="196">
        <v>7.11E-3</v>
      </c>
      <c r="V2815" s="196">
        <v>8.1200000000000005E-3</v>
      </c>
      <c r="W2815" s="196">
        <v>8.1220000000000001E-2</v>
      </c>
      <c r="X2815" s="196">
        <v>6.0909999999999999E-2</v>
      </c>
      <c r="Y2815" s="196">
        <v>0.10152</v>
      </c>
      <c r="Z2815" s="196">
        <v>6.0899999999999999E-3</v>
      </c>
      <c r="AA2815" s="196">
        <v>0</v>
      </c>
      <c r="AB2815" s="196">
        <v>0</v>
      </c>
      <c r="AC2815" s="196">
        <v>0</v>
      </c>
      <c r="AD2815" s="196">
        <v>0</v>
      </c>
      <c r="AE2815" s="196">
        <v>0</v>
      </c>
      <c r="AF2815" s="272">
        <f t="shared" si="175"/>
        <v>1</v>
      </c>
      <c r="AG2815" s="196">
        <f t="shared" si="176"/>
        <v>0.26599</v>
      </c>
    </row>
    <row r="2816" spans="1:33" x14ac:dyDescent="0.25">
      <c r="A2816" s="1">
        <v>1955</v>
      </c>
      <c r="B2816" s="1" t="s">
        <v>16</v>
      </c>
      <c r="C2816" s="1" t="str">
        <f t="shared" si="173"/>
        <v>1955SK</v>
      </c>
      <c r="D2816" s="1" t="s">
        <v>57</v>
      </c>
      <c r="E2816" s="1" t="str">
        <f t="shared" si="174"/>
        <v>1955SKC&amp;D</v>
      </c>
      <c r="F2816" s="274">
        <v>0</v>
      </c>
      <c r="G2816" s="274">
        <v>1.0829999999999999E-2</v>
      </c>
      <c r="H2816" s="274">
        <v>0</v>
      </c>
      <c r="I2816" s="274">
        <v>0.31966</v>
      </c>
      <c r="J2816" s="274">
        <v>0</v>
      </c>
      <c r="K2816" s="274">
        <v>0</v>
      </c>
      <c r="L2816" s="274">
        <v>0</v>
      </c>
      <c r="M2816" s="274">
        <v>0</v>
      </c>
      <c r="N2816" s="274">
        <v>0</v>
      </c>
      <c r="O2816" s="274">
        <v>0</v>
      </c>
      <c r="P2816" s="274">
        <v>0</v>
      </c>
      <c r="Q2816" s="274">
        <v>0</v>
      </c>
      <c r="R2816" s="274">
        <v>0</v>
      </c>
      <c r="S2816" s="274">
        <v>0</v>
      </c>
      <c r="T2816" s="274">
        <v>0.29006999999999999</v>
      </c>
      <c r="U2816" s="274">
        <v>0</v>
      </c>
      <c r="V2816" s="274">
        <v>0</v>
      </c>
      <c r="W2816" s="274">
        <v>4.0879999999999972E-2</v>
      </c>
      <c r="X2816" s="274">
        <v>0</v>
      </c>
      <c r="Y2816" s="274">
        <v>0</v>
      </c>
      <c r="Z2816" s="274">
        <v>0</v>
      </c>
      <c r="AA2816" s="274">
        <v>0</v>
      </c>
      <c r="AB2816" s="274">
        <v>0.15045</v>
      </c>
      <c r="AC2816" s="274">
        <v>7.0800000000000002E-2</v>
      </c>
      <c r="AD2816" s="274">
        <v>0.11731000000000003</v>
      </c>
      <c r="AE2816" s="274">
        <v>0</v>
      </c>
      <c r="AF2816" s="272">
        <f t="shared" si="175"/>
        <v>1</v>
      </c>
      <c r="AG2816" s="196">
        <f t="shared" si="176"/>
        <v>0.66950999999999994</v>
      </c>
    </row>
    <row r="2817" spans="1:33" x14ac:dyDescent="0.25">
      <c r="A2817" s="1">
        <v>1955</v>
      </c>
      <c r="B2817" s="1" t="s">
        <v>16</v>
      </c>
      <c r="C2817" s="1" t="str">
        <f t="shared" si="173"/>
        <v>1955SK</v>
      </c>
      <c r="D2817" s="1" t="s">
        <v>56</v>
      </c>
      <c r="E2817" s="1" t="str">
        <f t="shared" si="174"/>
        <v>1955SKICI</v>
      </c>
      <c r="F2817" s="196">
        <v>0.12182999999999999</v>
      </c>
      <c r="G2817" s="196">
        <v>0.4264</v>
      </c>
      <c r="H2817" s="196">
        <v>0</v>
      </c>
      <c r="I2817" s="196">
        <v>2.4369999999999999E-2</v>
      </c>
      <c r="J2817" s="196">
        <v>0.1066</v>
      </c>
      <c r="K2817" s="196">
        <v>0</v>
      </c>
      <c r="L2817" s="196">
        <v>0</v>
      </c>
      <c r="M2817" s="196">
        <v>3.0499999999999998E-3</v>
      </c>
      <c r="N2817" s="196">
        <v>6.0899999999999999E-3</v>
      </c>
      <c r="O2817" s="196">
        <v>4.061E-2</v>
      </c>
      <c r="P2817" s="196">
        <v>5.0599999999998979E-3</v>
      </c>
      <c r="Q2817" s="196">
        <v>0</v>
      </c>
      <c r="R2817" s="196">
        <v>0</v>
      </c>
      <c r="S2817" s="196">
        <v>1.0199999999999999E-3</v>
      </c>
      <c r="T2817" s="196">
        <v>0</v>
      </c>
      <c r="U2817" s="196">
        <v>7.11E-3</v>
      </c>
      <c r="V2817" s="196">
        <v>8.1200000000000005E-3</v>
      </c>
      <c r="W2817" s="196">
        <v>8.1220000000000001E-2</v>
      </c>
      <c r="X2817" s="196">
        <v>6.0909999999999999E-2</v>
      </c>
      <c r="Y2817" s="196">
        <v>0.10152</v>
      </c>
      <c r="Z2817" s="196">
        <v>6.0899999999999999E-3</v>
      </c>
      <c r="AA2817" s="196">
        <v>0</v>
      </c>
      <c r="AB2817" s="196">
        <v>0</v>
      </c>
      <c r="AC2817" s="196">
        <v>0</v>
      </c>
      <c r="AD2817" s="196">
        <v>0</v>
      </c>
      <c r="AE2817" s="196">
        <v>0</v>
      </c>
      <c r="AF2817" s="272">
        <f t="shared" si="175"/>
        <v>1</v>
      </c>
      <c r="AG2817" s="196">
        <f t="shared" si="176"/>
        <v>0.26599</v>
      </c>
    </row>
    <row r="2818" spans="1:33" x14ac:dyDescent="0.25">
      <c r="A2818" s="1">
        <v>1955</v>
      </c>
      <c r="B2818" s="1" t="s">
        <v>16</v>
      </c>
      <c r="C2818" s="1" t="str">
        <f t="shared" ref="C2818:C2881" si="177">CONCATENATE(A2818,B2818)</f>
        <v>1955SK</v>
      </c>
      <c r="D2818" s="1" t="s">
        <v>58</v>
      </c>
      <c r="E2818" s="1" t="str">
        <f t="shared" ref="E2818:E2881" si="178">CONCATENATE(C2818,D2818)</f>
        <v>1955SKResidential</v>
      </c>
      <c r="F2818" s="196">
        <v>0.12182999999999999</v>
      </c>
      <c r="G2818" s="196">
        <v>0.4264</v>
      </c>
      <c r="H2818" s="196">
        <v>0</v>
      </c>
      <c r="I2818" s="196">
        <v>2.4369999999999999E-2</v>
      </c>
      <c r="J2818" s="196">
        <v>0.1066</v>
      </c>
      <c r="K2818" s="196">
        <v>0</v>
      </c>
      <c r="L2818" s="196">
        <v>0</v>
      </c>
      <c r="M2818" s="196">
        <v>3.0499999999999998E-3</v>
      </c>
      <c r="N2818" s="196">
        <v>6.0899999999999999E-3</v>
      </c>
      <c r="O2818" s="196">
        <v>4.061E-2</v>
      </c>
      <c r="P2818" s="196">
        <v>5.0599999999998979E-3</v>
      </c>
      <c r="Q2818" s="196">
        <v>0</v>
      </c>
      <c r="R2818" s="196">
        <v>0</v>
      </c>
      <c r="S2818" s="196">
        <v>1.0199999999999999E-3</v>
      </c>
      <c r="T2818" s="196">
        <v>0</v>
      </c>
      <c r="U2818" s="196">
        <v>7.11E-3</v>
      </c>
      <c r="V2818" s="196">
        <v>8.1200000000000005E-3</v>
      </c>
      <c r="W2818" s="196">
        <v>8.1220000000000001E-2</v>
      </c>
      <c r="X2818" s="196">
        <v>6.0909999999999999E-2</v>
      </c>
      <c r="Y2818" s="196">
        <v>0.10152</v>
      </c>
      <c r="Z2818" s="196">
        <v>6.0899999999999999E-3</v>
      </c>
      <c r="AA2818" s="196">
        <v>0</v>
      </c>
      <c r="AB2818" s="196">
        <v>0</v>
      </c>
      <c r="AC2818" s="196">
        <v>0</v>
      </c>
      <c r="AD2818" s="196">
        <v>0</v>
      </c>
      <c r="AE2818" s="196">
        <v>0</v>
      </c>
      <c r="AF2818" s="272">
        <f t="shared" ref="AF2818:AF2881" si="179">+SUM(F2818:AE2818)</f>
        <v>1</v>
      </c>
      <c r="AG2818" s="196">
        <f t="shared" si="176"/>
        <v>0.26599</v>
      </c>
    </row>
    <row r="2819" spans="1:33" x14ac:dyDescent="0.25">
      <c r="A2819" s="1">
        <v>1956</v>
      </c>
      <c r="B2819" s="1" t="s">
        <v>16</v>
      </c>
      <c r="C2819" s="1" t="str">
        <f t="shared" si="177"/>
        <v>1956SK</v>
      </c>
      <c r="D2819" s="1" t="s">
        <v>57</v>
      </c>
      <c r="E2819" s="1" t="str">
        <f t="shared" si="178"/>
        <v>1956SKC&amp;D</v>
      </c>
      <c r="F2819" s="274">
        <v>0</v>
      </c>
      <c r="G2819" s="274">
        <v>1.0829999999999999E-2</v>
      </c>
      <c r="H2819" s="274">
        <v>0</v>
      </c>
      <c r="I2819" s="274">
        <v>0.31966</v>
      </c>
      <c r="J2819" s="274">
        <v>0</v>
      </c>
      <c r="K2819" s="274">
        <v>0</v>
      </c>
      <c r="L2819" s="274">
        <v>0</v>
      </c>
      <c r="M2819" s="274">
        <v>0</v>
      </c>
      <c r="N2819" s="274">
        <v>0</v>
      </c>
      <c r="O2819" s="274">
        <v>0</v>
      </c>
      <c r="P2819" s="274">
        <v>0</v>
      </c>
      <c r="Q2819" s="274">
        <v>0</v>
      </c>
      <c r="R2819" s="274">
        <v>0</v>
      </c>
      <c r="S2819" s="274">
        <v>0</v>
      </c>
      <c r="T2819" s="274">
        <v>0.29006999999999999</v>
      </c>
      <c r="U2819" s="274">
        <v>0</v>
      </c>
      <c r="V2819" s="274">
        <v>0</v>
      </c>
      <c r="W2819" s="274">
        <v>4.0879999999999972E-2</v>
      </c>
      <c r="X2819" s="274">
        <v>0</v>
      </c>
      <c r="Y2819" s="274">
        <v>0</v>
      </c>
      <c r="Z2819" s="274">
        <v>0</v>
      </c>
      <c r="AA2819" s="274">
        <v>0</v>
      </c>
      <c r="AB2819" s="274">
        <v>0.15045</v>
      </c>
      <c r="AC2819" s="274">
        <v>7.0800000000000002E-2</v>
      </c>
      <c r="AD2819" s="274">
        <v>0.11731000000000003</v>
      </c>
      <c r="AE2819" s="274">
        <v>0</v>
      </c>
      <c r="AF2819" s="272">
        <f t="shared" si="179"/>
        <v>1</v>
      </c>
      <c r="AG2819" s="196">
        <f t="shared" si="176"/>
        <v>0.66950999999999994</v>
      </c>
    </row>
    <row r="2820" spans="1:33" x14ac:dyDescent="0.25">
      <c r="A2820" s="1">
        <v>1956</v>
      </c>
      <c r="B2820" s="1" t="s">
        <v>16</v>
      </c>
      <c r="C2820" s="1" t="str">
        <f t="shared" si="177"/>
        <v>1956SK</v>
      </c>
      <c r="D2820" s="1" t="s">
        <v>56</v>
      </c>
      <c r="E2820" s="1" t="str">
        <f t="shared" si="178"/>
        <v>1956SKICI</v>
      </c>
      <c r="F2820" s="196">
        <v>0.12182999999999999</v>
      </c>
      <c r="G2820" s="196">
        <v>0.4264</v>
      </c>
      <c r="H2820" s="196">
        <v>0</v>
      </c>
      <c r="I2820" s="196">
        <v>2.4369999999999999E-2</v>
      </c>
      <c r="J2820" s="196">
        <v>0.1066</v>
      </c>
      <c r="K2820" s="196">
        <v>0</v>
      </c>
      <c r="L2820" s="196">
        <v>0</v>
      </c>
      <c r="M2820" s="196">
        <v>3.0499999999999998E-3</v>
      </c>
      <c r="N2820" s="196">
        <v>6.0899999999999999E-3</v>
      </c>
      <c r="O2820" s="196">
        <v>4.061E-2</v>
      </c>
      <c r="P2820" s="196">
        <v>5.0599999999998979E-3</v>
      </c>
      <c r="Q2820" s="196">
        <v>0</v>
      </c>
      <c r="R2820" s="196">
        <v>0</v>
      </c>
      <c r="S2820" s="196">
        <v>1.0199999999999999E-3</v>
      </c>
      <c r="T2820" s="196">
        <v>0</v>
      </c>
      <c r="U2820" s="196">
        <v>7.11E-3</v>
      </c>
      <c r="V2820" s="196">
        <v>8.1200000000000005E-3</v>
      </c>
      <c r="W2820" s="196">
        <v>8.1220000000000001E-2</v>
      </c>
      <c r="X2820" s="196">
        <v>6.0909999999999999E-2</v>
      </c>
      <c r="Y2820" s="196">
        <v>0.10152</v>
      </c>
      <c r="Z2820" s="196">
        <v>6.0899999999999999E-3</v>
      </c>
      <c r="AA2820" s="196">
        <v>0</v>
      </c>
      <c r="AB2820" s="196">
        <v>0</v>
      </c>
      <c r="AC2820" s="196">
        <v>0</v>
      </c>
      <c r="AD2820" s="196">
        <v>0</v>
      </c>
      <c r="AE2820" s="196">
        <v>0</v>
      </c>
      <c r="AF2820" s="272">
        <f t="shared" si="179"/>
        <v>1</v>
      </c>
      <c r="AG2820" s="196">
        <f t="shared" si="176"/>
        <v>0.26599</v>
      </c>
    </row>
    <row r="2821" spans="1:33" x14ac:dyDescent="0.25">
      <c r="A2821" s="1">
        <v>1956</v>
      </c>
      <c r="B2821" s="1" t="s">
        <v>16</v>
      </c>
      <c r="C2821" s="1" t="str">
        <f t="shared" si="177"/>
        <v>1956SK</v>
      </c>
      <c r="D2821" s="1" t="s">
        <v>58</v>
      </c>
      <c r="E2821" s="1" t="str">
        <f t="shared" si="178"/>
        <v>1956SKResidential</v>
      </c>
      <c r="F2821" s="196">
        <v>0.12182999999999999</v>
      </c>
      <c r="G2821" s="196">
        <v>0.4264</v>
      </c>
      <c r="H2821" s="196">
        <v>0</v>
      </c>
      <c r="I2821" s="196">
        <v>2.4369999999999999E-2</v>
      </c>
      <c r="J2821" s="196">
        <v>0.1066</v>
      </c>
      <c r="K2821" s="196">
        <v>0</v>
      </c>
      <c r="L2821" s="196">
        <v>0</v>
      </c>
      <c r="M2821" s="196">
        <v>3.0499999999999998E-3</v>
      </c>
      <c r="N2821" s="196">
        <v>6.0899999999999999E-3</v>
      </c>
      <c r="O2821" s="196">
        <v>4.061E-2</v>
      </c>
      <c r="P2821" s="196">
        <v>5.0599999999998979E-3</v>
      </c>
      <c r="Q2821" s="196">
        <v>0</v>
      </c>
      <c r="R2821" s="196">
        <v>0</v>
      </c>
      <c r="S2821" s="196">
        <v>1.0199999999999999E-3</v>
      </c>
      <c r="T2821" s="196">
        <v>0</v>
      </c>
      <c r="U2821" s="196">
        <v>7.11E-3</v>
      </c>
      <c r="V2821" s="196">
        <v>8.1200000000000005E-3</v>
      </c>
      <c r="W2821" s="196">
        <v>8.1220000000000001E-2</v>
      </c>
      <c r="X2821" s="196">
        <v>6.0909999999999999E-2</v>
      </c>
      <c r="Y2821" s="196">
        <v>0.10152</v>
      </c>
      <c r="Z2821" s="196">
        <v>6.0899999999999999E-3</v>
      </c>
      <c r="AA2821" s="196">
        <v>0</v>
      </c>
      <c r="AB2821" s="196">
        <v>0</v>
      </c>
      <c r="AC2821" s="196">
        <v>0</v>
      </c>
      <c r="AD2821" s="196">
        <v>0</v>
      </c>
      <c r="AE2821" s="196">
        <v>0</v>
      </c>
      <c r="AF2821" s="272">
        <f t="shared" si="179"/>
        <v>1</v>
      </c>
      <c r="AG2821" s="196">
        <f t="shared" si="176"/>
        <v>0.26599</v>
      </c>
    </row>
    <row r="2822" spans="1:33" x14ac:dyDescent="0.25">
      <c r="A2822" s="1">
        <v>1957</v>
      </c>
      <c r="B2822" s="1" t="s">
        <v>16</v>
      </c>
      <c r="C2822" s="1" t="str">
        <f t="shared" si="177"/>
        <v>1957SK</v>
      </c>
      <c r="D2822" s="1" t="s">
        <v>57</v>
      </c>
      <c r="E2822" s="1" t="str">
        <f t="shared" si="178"/>
        <v>1957SKC&amp;D</v>
      </c>
      <c r="F2822" s="274">
        <v>0</v>
      </c>
      <c r="G2822" s="274">
        <v>1.0829999999999999E-2</v>
      </c>
      <c r="H2822" s="274">
        <v>0</v>
      </c>
      <c r="I2822" s="274">
        <v>0.31966</v>
      </c>
      <c r="J2822" s="274">
        <v>0</v>
      </c>
      <c r="K2822" s="274">
        <v>0</v>
      </c>
      <c r="L2822" s="274">
        <v>0</v>
      </c>
      <c r="M2822" s="274">
        <v>0</v>
      </c>
      <c r="N2822" s="274">
        <v>0</v>
      </c>
      <c r="O2822" s="274">
        <v>0</v>
      </c>
      <c r="P2822" s="274">
        <v>0</v>
      </c>
      <c r="Q2822" s="274">
        <v>0</v>
      </c>
      <c r="R2822" s="274">
        <v>0</v>
      </c>
      <c r="S2822" s="274">
        <v>0</v>
      </c>
      <c r="T2822" s="274">
        <v>0.29006999999999999</v>
      </c>
      <c r="U2822" s="274">
        <v>0</v>
      </c>
      <c r="V2822" s="274">
        <v>0</v>
      </c>
      <c r="W2822" s="274">
        <v>4.0879999999999972E-2</v>
      </c>
      <c r="X2822" s="274">
        <v>0</v>
      </c>
      <c r="Y2822" s="274">
        <v>0</v>
      </c>
      <c r="Z2822" s="274">
        <v>0</v>
      </c>
      <c r="AA2822" s="274">
        <v>0</v>
      </c>
      <c r="AB2822" s="274">
        <v>0.15045</v>
      </c>
      <c r="AC2822" s="274">
        <v>7.0800000000000002E-2</v>
      </c>
      <c r="AD2822" s="274">
        <v>0.11731000000000003</v>
      </c>
      <c r="AE2822" s="274">
        <v>0</v>
      </c>
      <c r="AF2822" s="272">
        <f t="shared" si="179"/>
        <v>1</v>
      </c>
      <c r="AG2822" s="196">
        <f t="shared" si="176"/>
        <v>0.66950999999999994</v>
      </c>
    </row>
    <row r="2823" spans="1:33" x14ac:dyDescent="0.25">
      <c r="A2823" s="1">
        <v>1957</v>
      </c>
      <c r="B2823" s="1" t="s">
        <v>16</v>
      </c>
      <c r="C2823" s="1" t="str">
        <f t="shared" si="177"/>
        <v>1957SK</v>
      </c>
      <c r="D2823" s="1" t="s">
        <v>56</v>
      </c>
      <c r="E2823" s="1" t="str">
        <f t="shared" si="178"/>
        <v>1957SKICI</v>
      </c>
      <c r="F2823" s="196">
        <v>0.12182999999999999</v>
      </c>
      <c r="G2823" s="196">
        <v>0.4264</v>
      </c>
      <c r="H2823" s="196">
        <v>0</v>
      </c>
      <c r="I2823" s="196">
        <v>2.4369999999999999E-2</v>
      </c>
      <c r="J2823" s="196">
        <v>0.1066</v>
      </c>
      <c r="K2823" s="196">
        <v>0</v>
      </c>
      <c r="L2823" s="196">
        <v>0</v>
      </c>
      <c r="M2823" s="196">
        <v>3.0499999999999998E-3</v>
      </c>
      <c r="N2823" s="196">
        <v>6.0899999999999999E-3</v>
      </c>
      <c r="O2823" s="196">
        <v>4.061E-2</v>
      </c>
      <c r="P2823" s="196">
        <v>5.0599999999998979E-3</v>
      </c>
      <c r="Q2823" s="196">
        <v>0</v>
      </c>
      <c r="R2823" s="196">
        <v>0</v>
      </c>
      <c r="S2823" s="196">
        <v>1.0199999999999999E-3</v>
      </c>
      <c r="T2823" s="196">
        <v>0</v>
      </c>
      <c r="U2823" s="196">
        <v>7.11E-3</v>
      </c>
      <c r="V2823" s="196">
        <v>8.1200000000000005E-3</v>
      </c>
      <c r="W2823" s="196">
        <v>8.1220000000000001E-2</v>
      </c>
      <c r="X2823" s="196">
        <v>6.0909999999999999E-2</v>
      </c>
      <c r="Y2823" s="197">
        <v>0.10152</v>
      </c>
      <c r="Z2823" s="196">
        <v>6.0899999999999999E-3</v>
      </c>
      <c r="AA2823" s="196">
        <v>0</v>
      </c>
      <c r="AB2823" s="196">
        <v>0</v>
      </c>
      <c r="AC2823" s="196">
        <v>0</v>
      </c>
      <c r="AD2823" s="196">
        <v>0</v>
      </c>
      <c r="AE2823" s="196">
        <v>0</v>
      </c>
      <c r="AF2823" s="272">
        <f t="shared" si="179"/>
        <v>1</v>
      </c>
      <c r="AG2823" s="196">
        <f t="shared" si="176"/>
        <v>0.26599</v>
      </c>
    </row>
    <row r="2824" spans="1:33" x14ac:dyDescent="0.25">
      <c r="A2824" s="1">
        <v>1957</v>
      </c>
      <c r="B2824" s="1" t="s">
        <v>16</v>
      </c>
      <c r="C2824" s="1" t="str">
        <f t="shared" si="177"/>
        <v>1957SK</v>
      </c>
      <c r="D2824" s="1" t="s">
        <v>58</v>
      </c>
      <c r="E2824" s="1" t="str">
        <f t="shared" si="178"/>
        <v>1957SKResidential</v>
      </c>
      <c r="F2824" s="196">
        <v>0.12182999999999999</v>
      </c>
      <c r="G2824" s="196">
        <v>0.4264</v>
      </c>
      <c r="H2824" s="196">
        <v>0</v>
      </c>
      <c r="I2824" s="196">
        <v>2.4369999999999999E-2</v>
      </c>
      <c r="J2824" s="196">
        <v>0.1066</v>
      </c>
      <c r="K2824" s="196">
        <v>0</v>
      </c>
      <c r="L2824" s="196">
        <v>0</v>
      </c>
      <c r="M2824" s="196">
        <v>3.0499999999999998E-3</v>
      </c>
      <c r="N2824" s="196">
        <v>6.0899999999999999E-3</v>
      </c>
      <c r="O2824" s="196">
        <v>4.061E-2</v>
      </c>
      <c r="P2824" s="196">
        <v>5.0599999999998979E-3</v>
      </c>
      <c r="Q2824" s="196">
        <v>0</v>
      </c>
      <c r="R2824" s="196">
        <v>0</v>
      </c>
      <c r="S2824" s="196">
        <v>1.0199999999999999E-3</v>
      </c>
      <c r="T2824" s="197">
        <v>0</v>
      </c>
      <c r="U2824" s="196">
        <v>7.11E-3</v>
      </c>
      <c r="V2824" s="196">
        <v>8.1200000000000005E-3</v>
      </c>
      <c r="W2824" s="196">
        <v>8.1220000000000001E-2</v>
      </c>
      <c r="X2824" s="196">
        <v>6.0909999999999999E-2</v>
      </c>
      <c r="Y2824" s="196">
        <v>0.10152</v>
      </c>
      <c r="Z2824" s="196">
        <v>6.0899999999999999E-3</v>
      </c>
      <c r="AA2824" s="196">
        <v>0</v>
      </c>
      <c r="AB2824" s="196">
        <v>0</v>
      </c>
      <c r="AC2824" s="196">
        <v>0</v>
      </c>
      <c r="AD2824" s="196">
        <v>0</v>
      </c>
      <c r="AE2824" s="196">
        <v>0</v>
      </c>
      <c r="AF2824" s="272">
        <f t="shared" si="179"/>
        <v>1</v>
      </c>
      <c r="AG2824" s="196">
        <f t="shared" si="176"/>
        <v>0.26599</v>
      </c>
    </row>
    <row r="2825" spans="1:33" x14ac:dyDescent="0.25">
      <c r="A2825" s="1">
        <v>1958</v>
      </c>
      <c r="B2825" s="1" t="s">
        <v>16</v>
      </c>
      <c r="C2825" s="1" t="str">
        <f t="shared" si="177"/>
        <v>1958SK</v>
      </c>
      <c r="D2825" s="1" t="s">
        <v>57</v>
      </c>
      <c r="E2825" s="1" t="str">
        <f t="shared" si="178"/>
        <v>1958SKC&amp;D</v>
      </c>
      <c r="F2825" s="274">
        <v>0</v>
      </c>
      <c r="G2825" s="274">
        <v>1.0829999999999999E-2</v>
      </c>
      <c r="H2825" s="274">
        <v>0</v>
      </c>
      <c r="I2825" s="274">
        <v>0.31966</v>
      </c>
      <c r="J2825" s="274">
        <v>0</v>
      </c>
      <c r="K2825" s="274">
        <v>0</v>
      </c>
      <c r="L2825" s="274">
        <v>0</v>
      </c>
      <c r="M2825" s="274">
        <v>0</v>
      </c>
      <c r="N2825" s="274">
        <v>0</v>
      </c>
      <c r="O2825" s="274">
        <v>0</v>
      </c>
      <c r="P2825" s="274">
        <v>0</v>
      </c>
      <c r="Q2825" s="274">
        <v>0</v>
      </c>
      <c r="R2825" s="274">
        <v>0</v>
      </c>
      <c r="S2825" s="274">
        <v>0</v>
      </c>
      <c r="T2825" s="274">
        <v>0.29006999999999999</v>
      </c>
      <c r="U2825" s="274">
        <v>0</v>
      </c>
      <c r="V2825" s="274">
        <v>0</v>
      </c>
      <c r="W2825" s="274">
        <v>4.0879999999999972E-2</v>
      </c>
      <c r="X2825" s="274">
        <v>0</v>
      </c>
      <c r="Y2825" s="274">
        <v>0</v>
      </c>
      <c r="Z2825" s="274">
        <v>0</v>
      </c>
      <c r="AA2825" s="274">
        <v>0</v>
      </c>
      <c r="AB2825" s="274">
        <v>0.15045</v>
      </c>
      <c r="AC2825" s="274">
        <v>7.0800000000000002E-2</v>
      </c>
      <c r="AD2825" s="274">
        <v>0.11731000000000003</v>
      </c>
      <c r="AE2825" s="274">
        <v>0</v>
      </c>
      <c r="AF2825" s="272">
        <f t="shared" si="179"/>
        <v>1</v>
      </c>
      <c r="AG2825" s="196">
        <f t="shared" si="176"/>
        <v>0.66950999999999994</v>
      </c>
    </row>
    <row r="2826" spans="1:33" x14ac:dyDescent="0.25">
      <c r="A2826" s="1">
        <v>1958</v>
      </c>
      <c r="B2826" s="1" t="s">
        <v>16</v>
      </c>
      <c r="C2826" s="1" t="str">
        <f t="shared" si="177"/>
        <v>1958SK</v>
      </c>
      <c r="D2826" s="1" t="s">
        <v>56</v>
      </c>
      <c r="E2826" s="1" t="str">
        <f t="shared" si="178"/>
        <v>1958SKICI</v>
      </c>
      <c r="F2826" s="196">
        <v>0.12182999999999999</v>
      </c>
      <c r="G2826" s="196">
        <v>0.4264</v>
      </c>
      <c r="H2826" s="196">
        <v>0</v>
      </c>
      <c r="I2826" s="196">
        <v>2.4369999999999999E-2</v>
      </c>
      <c r="J2826" s="196">
        <v>0.1066</v>
      </c>
      <c r="K2826" s="196">
        <v>0</v>
      </c>
      <c r="L2826" s="196">
        <v>0</v>
      </c>
      <c r="M2826" s="196">
        <v>3.0499999999999998E-3</v>
      </c>
      <c r="N2826" s="196">
        <v>6.0899999999999999E-3</v>
      </c>
      <c r="O2826" s="196">
        <v>4.061E-2</v>
      </c>
      <c r="P2826" s="196">
        <v>5.0599999999998979E-3</v>
      </c>
      <c r="Q2826" s="196">
        <v>0</v>
      </c>
      <c r="R2826" s="196">
        <v>0</v>
      </c>
      <c r="S2826" s="196">
        <v>1.0199999999999999E-3</v>
      </c>
      <c r="T2826" s="196">
        <v>0</v>
      </c>
      <c r="U2826" s="196">
        <v>7.11E-3</v>
      </c>
      <c r="V2826" s="196">
        <v>8.1200000000000005E-3</v>
      </c>
      <c r="W2826" s="196">
        <v>8.1220000000000001E-2</v>
      </c>
      <c r="X2826" s="196">
        <v>6.0909999999999999E-2</v>
      </c>
      <c r="Y2826" s="196">
        <v>0.10152</v>
      </c>
      <c r="Z2826" s="196">
        <v>6.0899999999999999E-3</v>
      </c>
      <c r="AA2826" s="196">
        <v>0</v>
      </c>
      <c r="AB2826" s="196">
        <v>0</v>
      </c>
      <c r="AC2826" s="196">
        <v>0</v>
      </c>
      <c r="AD2826" s="196">
        <v>0</v>
      </c>
      <c r="AE2826" s="196">
        <v>0</v>
      </c>
      <c r="AF2826" s="272">
        <f t="shared" si="179"/>
        <v>1</v>
      </c>
      <c r="AG2826" s="196">
        <f t="shared" si="176"/>
        <v>0.26599</v>
      </c>
    </row>
    <row r="2827" spans="1:33" x14ac:dyDescent="0.25">
      <c r="A2827" s="1">
        <v>1958</v>
      </c>
      <c r="B2827" s="1" t="s">
        <v>16</v>
      </c>
      <c r="C2827" s="1" t="str">
        <f t="shared" si="177"/>
        <v>1958SK</v>
      </c>
      <c r="D2827" s="1" t="s">
        <v>58</v>
      </c>
      <c r="E2827" s="1" t="str">
        <f t="shared" si="178"/>
        <v>1958SKResidential</v>
      </c>
      <c r="F2827" s="196">
        <v>0.12182999999999999</v>
      </c>
      <c r="G2827" s="196">
        <v>0.4264</v>
      </c>
      <c r="H2827" s="196">
        <v>0</v>
      </c>
      <c r="I2827" s="196">
        <v>2.4369999999999999E-2</v>
      </c>
      <c r="J2827" s="196">
        <v>0.1066</v>
      </c>
      <c r="K2827" s="196">
        <v>0</v>
      </c>
      <c r="L2827" s="196">
        <v>0</v>
      </c>
      <c r="M2827" s="196">
        <v>3.0499999999999998E-3</v>
      </c>
      <c r="N2827" s="196">
        <v>6.0899999999999999E-3</v>
      </c>
      <c r="O2827" s="196">
        <v>4.061E-2</v>
      </c>
      <c r="P2827" s="196">
        <v>5.0599999999998979E-3</v>
      </c>
      <c r="Q2827" s="196">
        <v>0</v>
      </c>
      <c r="R2827" s="196">
        <v>0</v>
      </c>
      <c r="S2827" s="196">
        <v>1.0199999999999999E-3</v>
      </c>
      <c r="T2827" s="196">
        <v>0</v>
      </c>
      <c r="U2827" s="196">
        <v>7.11E-3</v>
      </c>
      <c r="V2827" s="196">
        <v>8.1200000000000005E-3</v>
      </c>
      <c r="W2827" s="196">
        <v>8.1220000000000001E-2</v>
      </c>
      <c r="X2827" s="196">
        <v>6.0909999999999999E-2</v>
      </c>
      <c r="Y2827" s="197">
        <v>0.10152</v>
      </c>
      <c r="Z2827" s="196">
        <v>6.0899999999999999E-3</v>
      </c>
      <c r="AA2827" s="196">
        <v>0</v>
      </c>
      <c r="AB2827" s="196">
        <v>0</v>
      </c>
      <c r="AC2827" s="196">
        <v>0</v>
      </c>
      <c r="AD2827" s="196">
        <v>0</v>
      </c>
      <c r="AE2827" s="196">
        <v>0</v>
      </c>
      <c r="AF2827" s="272">
        <f t="shared" si="179"/>
        <v>1</v>
      </c>
      <c r="AG2827" s="196">
        <f t="shared" si="176"/>
        <v>0.26599</v>
      </c>
    </row>
    <row r="2828" spans="1:33" x14ac:dyDescent="0.25">
      <c r="A2828" s="1">
        <v>1959</v>
      </c>
      <c r="B2828" s="1" t="s">
        <v>16</v>
      </c>
      <c r="C2828" s="1" t="str">
        <f t="shared" si="177"/>
        <v>1959SK</v>
      </c>
      <c r="D2828" s="1" t="s">
        <v>57</v>
      </c>
      <c r="E2828" s="1" t="str">
        <f t="shared" si="178"/>
        <v>1959SKC&amp;D</v>
      </c>
      <c r="F2828" s="274">
        <v>0</v>
      </c>
      <c r="G2828" s="274">
        <v>1.0829999999999999E-2</v>
      </c>
      <c r="H2828" s="274">
        <v>0</v>
      </c>
      <c r="I2828" s="274">
        <v>0.31966</v>
      </c>
      <c r="J2828" s="274">
        <v>0</v>
      </c>
      <c r="K2828" s="274">
        <v>0</v>
      </c>
      <c r="L2828" s="274">
        <v>0</v>
      </c>
      <c r="M2828" s="274">
        <v>0</v>
      </c>
      <c r="N2828" s="274">
        <v>0</v>
      </c>
      <c r="O2828" s="274">
        <v>0</v>
      </c>
      <c r="P2828" s="274">
        <v>0</v>
      </c>
      <c r="Q2828" s="274">
        <v>0</v>
      </c>
      <c r="R2828" s="274">
        <v>0</v>
      </c>
      <c r="S2828" s="274">
        <v>0</v>
      </c>
      <c r="T2828" s="274">
        <v>0.29006999999999999</v>
      </c>
      <c r="U2828" s="274">
        <v>0</v>
      </c>
      <c r="V2828" s="274">
        <v>0</v>
      </c>
      <c r="W2828" s="274">
        <v>4.0879999999999972E-2</v>
      </c>
      <c r="X2828" s="274">
        <v>0</v>
      </c>
      <c r="Y2828" s="274">
        <v>0</v>
      </c>
      <c r="Z2828" s="274">
        <v>0</v>
      </c>
      <c r="AA2828" s="274">
        <v>0</v>
      </c>
      <c r="AB2828" s="274">
        <v>0.15045</v>
      </c>
      <c r="AC2828" s="274">
        <v>7.0800000000000002E-2</v>
      </c>
      <c r="AD2828" s="274">
        <v>0.11731000000000003</v>
      </c>
      <c r="AE2828" s="274">
        <v>0</v>
      </c>
      <c r="AF2828" s="272">
        <f t="shared" si="179"/>
        <v>1</v>
      </c>
      <c r="AG2828" s="196">
        <f t="shared" si="176"/>
        <v>0.66950999999999994</v>
      </c>
    </row>
    <row r="2829" spans="1:33" x14ac:dyDescent="0.25">
      <c r="A2829" s="1">
        <v>1959</v>
      </c>
      <c r="B2829" s="1" t="s">
        <v>16</v>
      </c>
      <c r="C2829" s="1" t="str">
        <f t="shared" si="177"/>
        <v>1959SK</v>
      </c>
      <c r="D2829" s="1" t="s">
        <v>56</v>
      </c>
      <c r="E2829" s="1" t="str">
        <f t="shared" si="178"/>
        <v>1959SKICI</v>
      </c>
      <c r="F2829" s="196">
        <v>0.12182999999999999</v>
      </c>
      <c r="G2829" s="196">
        <v>0.4264</v>
      </c>
      <c r="H2829" s="196">
        <v>0</v>
      </c>
      <c r="I2829" s="196">
        <v>2.4369999999999999E-2</v>
      </c>
      <c r="J2829" s="196">
        <v>0.1066</v>
      </c>
      <c r="K2829" s="196">
        <v>0</v>
      </c>
      <c r="L2829" s="196">
        <v>0</v>
      </c>
      <c r="M2829" s="196">
        <v>3.0499999999999998E-3</v>
      </c>
      <c r="N2829" s="196">
        <v>6.0899999999999999E-3</v>
      </c>
      <c r="O2829" s="196">
        <v>4.061E-2</v>
      </c>
      <c r="P2829" s="196">
        <v>5.0599999999998979E-3</v>
      </c>
      <c r="Q2829" s="196">
        <v>0</v>
      </c>
      <c r="R2829" s="196">
        <v>0</v>
      </c>
      <c r="S2829" s="196">
        <v>1.0199999999999999E-3</v>
      </c>
      <c r="T2829" s="196">
        <v>0</v>
      </c>
      <c r="U2829" s="196">
        <v>7.11E-3</v>
      </c>
      <c r="V2829" s="196">
        <v>8.1200000000000005E-3</v>
      </c>
      <c r="W2829" s="196">
        <v>8.1220000000000001E-2</v>
      </c>
      <c r="X2829" s="196">
        <v>6.0909999999999999E-2</v>
      </c>
      <c r="Y2829" s="196">
        <v>0.10152</v>
      </c>
      <c r="Z2829" s="196">
        <v>6.0899999999999999E-3</v>
      </c>
      <c r="AA2829" s="196">
        <v>0</v>
      </c>
      <c r="AB2829" s="196">
        <v>0</v>
      </c>
      <c r="AC2829" s="196">
        <v>0</v>
      </c>
      <c r="AD2829" s="196">
        <v>0</v>
      </c>
      <c r="AE2829" s="196">
        <v>0</v>
      </c>
      <c r="AF2829" s="272">
        <f t="shared" si="179"/>
        <v>1</v>
      </c>
      <c r="AG2829" s="196">
        <f t="shared" si="176"/>
        <v>0.26599</v>
      </c>
    </row>
    <row r="2830" spans="1:33" x14ac:dyDescent="0.25">
      <c r="A2830" s="1">
        <v>1959</v>
      </c>
      <c r="B2830" s="1" t="s">
        <v>16</v>
      </c>
      <c r="C2830" s="1" t="str">
        <f t="shared" si="177"/>
        <v>1959SK</v>
      </c>
      <c r="D2830" s="1" t="s">
        <v>58</v>
      </c>
      <c r="E2830" s="1" t="str">
        <f t="shared" si="178"/>
        <v>1959SKResidential</v>
      </c>
      <c r="F2830" s="196">
        <v>0.12182999999999999</v>
      </c>
      <c r="G2830" s="196">
        <v>0.4264</v>
      </c>
      <c r="H2830" s="196">
        <v>0</v>
      </c>
      <c r="I2830" s="196">
        <v>2.4369999999999999E-2</v>
      </c>
      <c r="J2830" s="196">
        <v>0.1066</v>
      </c>
      <c r="K2830" s="196">
        <v>0</v>
      </c>
      <c r="L2830" s="196">
        <v>0</v>
      </c>
      <c r="M2830" s="196">
        <v>3.0499999999999998E-3</v>
      </c>
      <c r="N2830" s="196">
        <v>6.0899999999999999E-3</v>
      </c>
      <c r="O2830" s="196">
        <v>4.061E-2</v>
      </c>
      <c r="P2830" s="196">
        <v>5.0599999999998979E-3</v>
      </c>
      <c r="Q2830" s="196">
        <v>0</v>
      </c>
      <c r="R2830" s="196">
        <v>0</v>
      </c>
      <c r="S2830" s="196">
        <v>1.0199999999999999E-3</v>
      </c>
      <c r="T2830" s="197">
        <v>0</v>
      </c>
      <c r="U2830" s="196">
        <v>7.11E-3</v>
      </c>
      <c r="V2830" s="196">
        <v>8.1200000000000005E-3</v>
      </c>
      <c r="W2830" s="196">
        <v>8.1220000000000001E-2</v>
      </c>
      <c r="X2830" s="196">
        <v>6.0909999999999999E-2</v>
      </c>
      <c r="Y2830" s="196">
        <v>0.10152</v>
      </c>
      <c r="Z2830" s="196">
        <v>6.0899999999999999E-3</v>
      </c>
      <c r="AA2830" s="196">
        <v>0</v>
      </c>
      <c r="AB2830" s="196">
        <v>0</v>
      </c>
      <c r="AC2830" s="196">
        <v>0</v>
      </c>
      <c r="AD2830" s="196">
        <v>0</v>
      </c>
      <c r="AE2830" s="196">
        <v>0</v>
      </c>
      <c r="AF2830" s="272">
        <f t="shared" si="179"/>
        <v>1</v>
      </c>
      <c r="AG2830" s="196">
        <f t="shared" si="176"/>
        <v>0.26599</v>
      </c>
    </row>
    <row r="2831" spans="1:33" x14ac:dyDescent="0.25">
      <c r="A2831" s="1">
        <v>1960</v>
      </c>
      <c r="B2831" s="1" t="s">
        <v>16</v>
      </c>
      <c r="C2831" s="1" t="str">
        <f t="shared" si="177"/>
        <v>1960SK</v>
      </c>
      <c r="D2831" s="1" t="s">
        <v>57</v>
      </c>
      <c r="E2831" s="1" t="str">
        <f t="shared" si="178"/>
        <v>1960SKC&amp;D</v>
      </c>
      <c r="F2831" s="274">
        <v>0</v>
      </c>
      <c r="G2831" s="274">
        <v>1.0829999999999999E-2</v>
      </c>
      <c r="H2831" s="274">
        <v>0</v>
      </c>
      <c r="I2831" s="274">
        <v>0.31966</v>
      </c>
      <c r="J2831" s="274">
        <v>0</v>
      </c>
      <c r="K2831" s="274">
        <v>0</v>
      </c>
      <c r="L2831" s="274">
        <v>0</v>
      </c>
      <c r="M2831" s="274">
        <v>0</v>
      </c>
      <c r="N2831" s="274">
        <v>0</v>
      </c>
      <c r="O2831" s="274">
        <v>0</v>
      </c>
      <c r="P2831" s="274">
        <v>0</v>
      </c>
      <c r="Q2831" s="274">
        <v>0</v>
      </c>
      <c r="R2831" s="274">
        <v>0</v>
      </c>
      <c r="S2831" s="274">
        <v>0</v>
      </c>
      <c r="T2831" s="274">
        <v>0.29006999999999999</v>
      </c>
      <c r="U2831" s="274">
        <v>0</v>
      </c>
      <c r="V2831" s="274">
        <v>0</v>
      </c>
      <c r="W2831" s="274">
        <v>4.0879999999999972E-2</v>
      </c>
      <c r="X2831" s="274">
        <v>0</v>
      </c>
      <c r="Y2831" s="274">
        <v>0</v>
      </c>
      <c r="Z2831" s="274">
        <v>0</v>
      </c>
      <c r="AA2831" s="274">
        <v>0</v>
      </c>
      <c r="AB2831" s="274">
        <v>0.15045</v>
      </c>
      <c r="AC2831" s="274">
        <v>7.0800000000000002E-2</v>
      </c>
      <c r="AD2831" s="274">
        <v>0.11731000000000003</v>
      </c>
      <c r="AE2831" s="274">
        <v>0</v>
      </c>
      <c r="AF2831" s="272">
        <f t="shared" si="179"/>
        <v>1</v>
      </c>
      <c r="AG2831" s="196">
        <f t="shared" si="176"/>
        <v>0.66950999999999994</v>
      </c>
    </row>
    <row r="2832" spans="1:33" x14ac:dyDescent="0.25">
      <c r="A2832" s="1">
        <v>1960</v>
      </c>
      <c r="B2832" s="1" t="s">
        <v>16</v>
      </c>
      <c r="C2832" s="1" t="str">
        <f t="shared" si="177"/>
        <v>1960SK</v>
      </c>
      <c r="D2832" s="1" t="s">
        <v>56</v>
      </c>
      <c r="E2832" s="1" t="str">
        <f t="shared" si="178"/>
        <v>1960SKICI</v>
      </c>
      <c r="F2832" s="196">
        <v>0.12182999999999999</v>
      </c>
      <c r="G2832" s="196">
        <v>0.4264</v>
      </c>
      <c r="H2832" s="196">
        <v>0</v>
      </c>
      <c r="I2832" s="196">
        <v>2.4369999999999999E-2</v>
      </c>
      <c r="J2832" s="196">
        <v>0.1066</v>
      </c>
      <c r="K2832" s="196">
        <v>0</v>
      </c>
      <c r="L2832" s="196">
        <v>0</v>
      </c>
      <c r="M2832" s="196">
        <v>3.0499999999999998E-3</v>
      </c>
      <c r="N2832" s="196">
        <v>6.0899999999999999E-3</v>
      </c>
      <c r="O2832" s="196">
        <v>4.061E-2</v>
      </c>
      <c r="P2832" s="196">
        <v>5.0599999999998979E-3</v>
      </c>
      <c r="Q2832" s="196">
        <v>0</v>
      </c>
      <c r="R2832" s="196">
        <v>0</v>
      </c>
      <c r="S2832" s="196">
        <v>1.0199999999999999E-3</v>
      </c>
      <c r="T2832" s="196">
        <v>0</v>
      </c>
      <c r="U2832" s="196">
        <v>7.11E-3</v>
      </c>
      <c r="V2832" s="196">
        <v>8.1200000000000005E-3</v>
      </c>
      <c r="W2832" s="196">
        <v>8.1220000000000001E-2</v>
      </c>
      <c r="X2832" s="196">
        <v>6.0909999999999999E-2</v>
      </c>
      <c r="Y2832" s="197">
        <v>0.10152</v>
      </c>
      <c r="Z2832" s="196">
        <v>6.0899999999999999E-3</v>
      </c>
      <c r="AA2832" s="196">
        <v>0</v>
      </c>
      <c r="AB2832" s="196">
        <v>0</v>
      </c>
      <c r="AC2832" s="196">
        <v>0</v>
      </c>
      <c r="AD2832" s="196">
        <v>0</v>
      </c>
      <c r="AE2832" s="196">
        <v>0</v>
      </c>
      <c r="AF2832" s="272">
        <f t="shared" si="179"/>
        <v>1</v>
      </c>
      <c r="AG2832" s="196">
        <f t="shared" si="176"/>
        <v>0.26599</v>
      </c>
    </row>
    <row r="2833" spans="1:33" x14ac:dyDescent="0.25">
      <c r="A2833" s="1">
        <v>1960</v>
      </c>
      <c r="B2833" s="1" t="s">
        <v>16</v>
      </c>
      <c r="C2833" s="1" t="str">
        <f t="shared" si="177"/>
        <v>1960SK</v>
      </c>
      <c r="D2833" s="1" t="s">
        <v>58</v>
      </c>
      <c r="E2833" s="1" t="str">
        <f t="shared" si="178"/>
        <v>1960SKResidential</v>
      </c>
      <c r="F2833" s="196">
        <v>0.12182999999999999</v>
      </c>
      <c r="G2833" s="196">
        <v>0.4264</v>
      </c>
      <c r="H2833" s="196">
        <v>0</v>
      </c>
      <c r="I2833" s="196">
        <v>2.4369999999999999E-2</v>
      </c>
      <c r="J2833" s="196">
        <v>0.1066</v>
      </c>
      <c r="K2833" s="196">
        <v>0</v>
      </c>
      <c r="L2833" s="196">
        <v>0</v>
      </c>
      <c r="M2833" s="196">
        <v>3.0499999999999998E-3</v>
      </c>
      <c r="N2833" s="196">
        <v>6.0899999999999999E-3</v>
      </c>
      <c r="O2833" s="196">
        <v>4.061E-2</v>
      </c>
      <c r="P2833" s="196">
        <v>5.0599999999998979E-3</v>
      </c>
      <c r="Q2833" s="196">
        <v>0</v>
      </c>
      <c r="R2833" s="196">
        <v>0</v>
      </c>
      <c r="S2833" s="196">
        <v>1.0199999999999999E-3</v>
      </c>
      <c r="T2833" s="197">
        <v>0</v>
      </c>
      <c r="U2833" s="196">
        <v>7.11E-3</v>
      </c>
      <c r="V2833" s="196">
        <v>8.1200000000000005E-3</v>
      </c>
      <c r="W2833" s="196">
        <v>8.1220000000000001E-2</v>
      </c>
      <c r="X2833" s="196">
        <v>6.0909999999999999E-2</v>
      </c>
      <c r="Y2833" s="196">
        <v>0.10152</v>
      </c>
      <c r="Z2833" s="196">
        <v>6.0899999999999999E-3</v>
      </c>
      <c r="AA2833" s="196">
        <v>0</v>
      </c>
      <c r="AB2833" s="196">
        <v>0</v>
      </c>
      <c r="AC2833" s="196">
        <v>0</v>
      </c>
      <c r="AD2833" s="196">
        <v>0</v>
      </c>
      <c r="AE2833" s="196">
        <v>0</v>
      </c>
      <c r="AF2833" s="272">
        <f t="shared" si="179"/>
        <v>1</v>
      </c>
      <c r="AG2833" s="196">
        <f t="shared" si="176"/>
        <v>0.26599</v>
      </c>
    </row>
    <row r="2834" spans="1:33" x14ac:dyDescent="0.25">
      <c r="A2834" s="1">
        <v>1961</v>
      </c>
      <c r="B2834" s="1" t="s">
        <v>16</v>
      </c>
      <c r="C2834" s="1" t="str">
        <f t="shared" si="177"/>
        <v>1961SK</v>
      </c>
      <c r="D2834" s="1" t="s">
        <v>57</v>
      </c>
      <c r="E2834" s="1" t="str">
        <f t="shared" si="178"/>
        <v>1961SKC&amp;D</v>
      </c>
      <c r="F2834" s="274">
        <v>0</v>
      </c>
      <c r="G2834" s="274">
        <v>1.0829999999999999E-2</v>
      </c>
      <c r="H2834" s="274">
        <v>0</v>
      </c>
      <c r="I2834" s="274">
        <v>0.31966</v>
      </c>
      <c r="J2834" s="274">
        <v>0</v>
      </c>
      <c r="K2834" s="274">
        <v>0</v>
      </c>
      <c r="L2834" s="274">
        <v>0</v>
      </c>
      <c r="M2834" s="274">
        <v>0</v>
      </c>
      <c r="N2834" s="274">
        <v>0</v>
      </c>
      <c r="O2834" s="274">
        <v>0</v>
      </c>
      <c r="P2834" s="274">
        <v>0</v>
      </c>
      <c r="Q2834" s="274">
        <v>0</v>
      </c>
      <c r="R2834" s="274">
        <v>0</v>
      </c>
      <c r="S2834" s="274">
        <v>0</v>
      </c>
      <c r="T2834" s="274">
        <v>0.29006999999999999</v>
      </c>
      <c r="U2834" s="274">
        <v>0</v>
      </c>
      <c r="V2834" s="274">
        <v>0</v>
      </c>
      <c r="W2834" s="274">
        <v>4.0879999999999972E-2</v>
      </c>
      <c r="X2834" s="274">
        <v>0</v>
      </c>
      <c r="Y2834" s="274">
        <v>0</v>
      </c>
      <c r="Z2834" s="274">
        <v>0</v>
      </c>
      <c r="AA2834" s="274">
        <v>0</v>
      </c>
      <c r="AB2834" s="274">
        <v>0.15045</v>
      </c>
      <c r="AC2834" s="274">
        <v>7.0800000000000002E-2</v>
      </c>
      <c r="AD2834" s="274">
        <v>0.11731000000000003</v>
      </c>
      <c r="AE2834" s="274">
        <v>0</v>
      </c>
      <c r="AF2834" s="272">
        <f t="shared" si="179"/>
        <v>1</v>
      </c>
      <c r="AG2834" s="196">
        <f t="shared" si="176"/>
        <v>0.66950999999999994</v>
      </c>
    </row>
    <row r="2835" spans="1:33" x14ac:dyDescent="0.25">
      <c r="A2835" s="1">
        <v>1961</v>
      </c>
      <c r="B2835" s="1" t="s">
        <v>16</v>
      </c>
      <c r="C2835" s="1" t="str">
        <f t="shared" si="177"/>
        <v>1961SK</v>
      </c>
      <c r="D2835" s="1" t="s">
        <v>56</v>
      </c>
      <c r="E2835" s="1" t="str">
        <f t="shared" si="178"/>
        <v>1961SKICI</v>
      </c>
      <c r="F2835" s="196">
        <v>0.12182999999999999</v>
      </c>
      <c r="G2835" s="196">
        <v>0.4264</v>
      </c>
      <c r="H2835" s="196">
        <v>0</v>
      </c>
      <c r="I2835" s="196">
        <v>2.4369999999999999E-2</v>
      </c>
      <c r="J2835" s="196">
        <v>0.1066</v>
      </c>
      <c r="K2835" s="196">
        <v>0</v>
      </c>
      <c r="L2835" s="196">
        <v>0</v>
      </c>
      <c r="M2835" s="196">
        <v>3.0499999999999998E-3</v>
      </c>
      <c r="N2835" s="196">
        <v>6.0899999999999999E-3</v>
      </c>
      <c r="O2835" s="196">
        <v>4.061E-2</v>
      </c>
      <c r="P2835" s="196">
        <v>5.0599999999998979E-3</v>
      </c>
      <c r="Q2835" s="196">
        <v>0</v>
      </c>
      <c r="R2835" s="196">
        <v>0</v>
      </c>
      <c r="S2835" s="196">
        <v>1.0199999999999999E-3</v>
      </c>
      <c r="T2835" s="196">
        <v>0</v>
      </c>
      <c r="U2835" s="196">
        <v>7.11E-3</v>
      </c>
      <c r="V2835" s="196">
        <v>8.1200000000000005E-3</v>
      </c>
      <c r="W2835" s="196">
        <v>8.1220000000000001E-2</v>
      </c>
      <c r="X2835" s="196">
        <v>6.0909999999999999E-2</v>
      </c>
      <c r="Y2835" s="197">
        <v>0.10152</v>
      </c>
      <c r="Z2835" s="196">
        <v>6.0899999999999999E-3</v>
      </c>
      <c r="AA2835" s="196">
        <v>0</v>
      </c>
      <c r="AB2835" s="196">
        <v>0</v>
      </c>
      <c r="AC2835" s="196">
        <v>0</v>
      </c>
      <c r="AD2835" s="196">
        <v>0</v>
      </c>
      <c r="AE2835" s="196">
        <v>0</v>
      </c>
      <c r="AF2835" s="272">
        <f t="shared" si="179"/>
        <v>1</v>
      </c>
      <c r="AG2835" s="196">
        <f t="shared" si="176"/>
        <v>0.26599</v>
      </c>
    </row>
    <row r="2836" spans="1:33" x14ac:dyDescent="0.25">
      <c r="A2836" s="1">
        <v>1961</v>
      </c>
      <c r="B2836" s="1" t="s">
        <v>16</v>
      </c>
      <c r="C2836" s="1" t="str">
        <f t="shared" si="177"/>
        <v>1961SK</v>
      </c>
      <c r="D2836" s="1" t="s">
        <v>58</v>
      </c>
      <c r="E2836" s="1" t="str">
        <f t="shared" si="178"/>
        <v>1961SKResidential</v>
      </c>
      <c r="F2836" s="196">
        <v>0.12182999999999999</v>
      </c>
      <c r="G2836" s="196">
        <v>0.4264</v>
      </c>
      <c r="H2836" s="196">
        <v>0</v>
      </c>
      <c r="I2836" s="196">
        <v>2.4369999999999999E-2</v>
      </c>
      <c r="J2836" s="196">
        <v>0.1066</v>
      </c>
      <c r="K2836" s="196">
        <v>0</v>
      </c>
      <c r="L2836" s="196">
        <v>0</v>
      </c>
      <c r="M2836" s="196">
        <v>3.0499999999999998E-3</v>
      </c>
      <c r="N2836" s="196">
        <v>6.0899999999999999E-3</v>
      </c>
      <c r="O2836" s="196">
        <v>4.061E-2</v>
      </c>
      <c r="P2836" s="196">
        <v>5.0599999999998979E-3</v>
      </c>
      <c r="Q2836" s="196">
        <v>0</v>
      </c>
      <c r="R2836" s="196">
        <v>0</v>
      </c>
      <c r="S2836" s="196">
        <v>1.0199999999999999E-3</v>
      </c>
      <c r="T2836" s="196">
        <v>0</v>
      </c>
      <c r="U2836" s="196">
        <v>7.11E-3</v>
      </c>
      <c r="V2836" s="196">
        <v>8.1200000000000005E-3</v>
      </c>
      <c r="W2836" s="196">
        <v>8.1220000000000001E-2</v>
      </c>
      <c r="X2836" s="196">
        <v>6.0909999999999999E-2</v>
      </c>
      <c r="Y2836" s="197">
        <v>0.10152</v>
      </c>
      <c r="Z2836" s="196">
        <v>6.0899999999999999E-3</v>
      </c>
      <c r="AA2836" s="196">
        <v>0</v>
      </c>
      <c r="AB2836" s="196">
        <v>0</v>
      </c>
      <c r="AC2836" s="196">
        <v>0</v>
      </c>
      <c r="AD2836" s="196">
        <v>0</v>
      </c>
      <c r="AE2836" s="196">
        <v>0</v>
      </c>
      <c r="AF2836" s="272">
        <f t="shared" si="179"/>
        <v>1</v>
      </c>
      <c r="AG2836" s="196">
        <f t="shared" si="176"/>
        <v>0.26599</v>
      </c>
    </row>
    <row r="2837" spans="1:33" x14ac:dyDescent="0.25">
      <c r="A2837" s="1">
        <v>1962</v>
      </c>
      <c r="B2837" s="1" t="s">
        <v>16</v>
      </c>
      <c r="C2837" s="1" t="str">
        <f t="shared" si="177"/>
        <v>1962SK</v>
      </c>
      <c r="D2837" s="1" t="s">
        <v>57</v>
      </c>
      <c r="E2837" s="1" t="str">
        <f t="shared" si="178"/>
        <v>1962SKC&amp;D</v>
      </c>
      <c r="F2837" s="274">
        <v>0</v>
      </c>
      <c r="G2837" s="274">
        <v>1.0829999999999999E-2</v>
      </c>
      <c r="H2837" s="274">
        <v>0</v>
      </c>
      <c r="I2837" s="274">
        <v>0.31966</v>
      </c>
      <c r="J2837" s="274">
        <v>0</v>
      </c>
      <c r="K2837" s="274">
        <v>0</v>
      </c>
      <c r="L2837" s="274">
        <v>0</v>
      </c>
      <c r="M2837" s="274">
        <v>0</v>
      </c>
      <c r="N2837" s="274">
        <v>0</v>
      </c>
      <c r="O2837" s="274">
        <v>0</v>
      </c>
      <c r="P2837" s="274">
        <v>0</v>
      </c>
      <c r="Q2837" s="274">
        <v>0</v>
      </c>
      <c r="R2837" s="274">
        <v>0</v>
      </c>
      <c r="S2837" s="274">
        <v>0</v>
      </c>
      <c r="T2837" s="274">
        <v>0.29006999999999999</v>
      </c>
      <c r="U2837" s="274">
        <v>0</v>
      </c>
      <c r="V2837" s="274">
        <v>0</v>
      </c>
      <c r="W2837" s="274">
        <v>4.0879999999999972E-2</v>
      </c>
      <c r="X2837" s="274">
        <v>0</v>
      </c>
      <c r="Y2837" s="274">
        <v>0</v>
      </c>
      <c r="Z2837" s="274">
        <v>0</v>
      </c>
      <c r="AA2837" s="274">
        <v>0</v>
      </c>
      <c r="AB2837" s="274">
        <v>0.15045</v>
      </c>
      <c r="AC2837" s="274">
        <v>7.0800000000000002E-2</v>
      </c>
      <c r="AD2837" s="274">
        <v>0.11731000000000003</v>
      </c>
      <c r="AE2837" s="274">
        <v>0</v>
      </c>
      <c r="AF2837" s="272">
        <f t="shared" si="179"/>
        <v>1</v>
      </c>
      <c r="AG2837" s="196">
        <f t="shared" si="176"/>
        <v>0.66950999999999994</v>
      </c>
    </row>
    <row r="2838" spans="1:33" x14ac:dyDescent="0.25">
      <c r="A2838" s="1">
        <v>1962</v>
      </c>
      <c r="B2838" s="1" t="s">
        <v>16</v>
      </c>
      <c r="C2838" s="1" t="str">
        <f t="shared" si="177"/>
        <v>1962SK</v>
      </c>
      <c r="D2838" s="1" t="s">
        <v>56</v>
      </c>
      <c r="E2838" s="1" t="str">
        <f t="shared" si="178"/>
        <v>1962SKICI</v>
      </c>
      <c r="F2838" s="196">
        <v>0.12182999999999999</v>
      </c>
      <c r="G2838" s="196">
        <v>0.4264</v>
      </c>
      <c r="H2838" s="196">
        <v>0</v>
      </c>
      <c r="I2838" s="196">
        <v>2.4369999999999999E-2</v>
      </c>
      <c r="J2838" s="196">
        <v>0.1066</v>
      </c>
      <c r="K2838" s="196">
        <v>0</v>
      </c>
      <c r="L2838" s="196">
        <v>0</v>
      </c>
      <c r="M2838" s="196">
        <v>3.0499999999999998E-3</v>
      </c>
      <c r="N2838" s="196">
        <v>6.0899999999999999E-3</v>
      </c>
      <c r="O2838" s="196">
        <v>4.061E-2</v>
      </c>
      <c r="P2838" s="196">
        <v>5.0599999999998979E-3</v>
      </c>
      <c r="Q2838" s="196">
        <v>0</v>
      </c>
      <c r="R2838" s="196">
        <v>0</v>
      </c>
      <c r="S2838" s="196">
        <v>1.0199999999999999E-3</v>
      </c>
      <c r="T2838" s="196">
        <v>0</v>
      </c>
      <c r="U2838" s="196">
        <v>7.11E-3</v>
      </c>
      <c r="V2838" s="196">
        <v>8.1200000000000005E-3</v>
      </c>
      <c r="W2838" s="196">
        <v>8.1220000000000001E-2</v>
      </c>
      <c r="X2838" s="196">
        <v>6.0909999999999999E-2</v>
      </c>
      <c r="Y2838" s="197">
        <v>0.10152</v>
      </c>
      <c r="Z2838" s="196">
        <v>6.0899999999999999E-3</v>
      </c>
      <c r="AA2838" s="196">
        <v>0</v>
      </c>
      <c r="AB2838" s="196">
        <v>0</v>
      </c>
      <c r="AC2838" s="196">
        <v>0</v>
      </c>
      <c r="AD2838" s="196">
        <v>0</v>
      </c>
      <c r="AE2838" s="196">
        <v>0</v>
      </c>
      <c r="AF2838" s="272">
        <f t="shared" si="179"/>
        <v>1</v>
      </c>
      <c r="AG2838" s="196">
        <f t="shared" si="176"/>
        <v>0.26599</v>
      </c>
    </row>
    <row r="2839" spans="1:33" x14ac:dyDescent="0.25">
      <c r="A2839" s="1">
        <v>1962</v>
      </c>
      <c r="B2839" s="1" t="s">
        <v>16</v>
      </c>
      <c r="C2839" s="1" t="str">
        <f t="shared" si="177"/>
        <v>1962SK</v>
      </c>
      <c r="D2839" s="1" t="s">
        <v>58</v>
      </c>
      <c r="E2839" s="1" t="str">
        <f t="shared" si="178"/>
        <v>1962SKResidential</v>
      </c>
      <c r="F2839" s="196">
        <v>0.12182999999999999</v>
      </c>
      <c r="G2839" s="196">
        <v>0.4264</v>
      </c>
      <c r="H2839" s="196">
        <v>0</v>
      </c>
      <c r="I2839" s="196">
        <v>2.4369999999999999E-2</v>
      </c>
      <c r="J2839" s="196">
        <v>0.1066</v>
      </c>
      <c r="K2839" s="196">
        <v>0</v>
      </c>
      <c r="L2839" s="196">
        <v>0</v>
      </c>
      <c r="M2839" s="196">
        <v>3.0499999999999998E-3</v>
      </c>
      <c r="N2839" s="196">
        <v>6.0899999999999999E-3</v>
      </c>
      <c r="O2839" s="196">
        <v>4.061E-2</v>
      </c>
      <c r="P2839" s="196">
        <v>5.0599999999998979E-3</v>
      </c>
      <c r="Q2839" s="196">
        <v>0</v>
      </c>
      <c r="R2839" s="196">
        <v>0</v>
      </c>
      <c r="S2839" s="196">
        <v>1.0199999999999999E-3</v>
      </c>
      <c r="T2839" s="196">
        <v>0</v>
      </c>
      <c r="U2839" s="196">
        <v>7.11E-3</v>
      </c>
      <c r="V2839" s="196">
        <v>8.1200000000000005E-3</v>
      </c>
      <c r="W2839" s="196">
        <v>8.1220000000000001E-2</v>
      </c>
      <c r="X2839" s="196">
        <v>6.0909999999999999E-2</v>
      </c>
      <c r="Y2839" s="197">
        <v>0.10152</v>
      </c>
      <c r="Z2839" s="196">
        <v>6.0899999999999999E-3</v>
      </c>
      <c r="AA2839" s="196">
        <v>0</v>
      </c>
      <c r="AB2839" s="196">
        <v>0</v>
      </c>
      <c r="AC2839" s="196">
        <v>0</v>
      </c>
      <c r="AD2839" s="196">
        <v>0</v>
      </c>
      <c r="AE2839" s="196">
        <v>0</v>
      </c>
      <c r="AF2839" s="272">
        <f t="shared" si="179"/>
        <v>1</v>
      </c>
      <c r="AG2839" s="196">
        <f t="shared" si="176"/>
        <v>0.26599</v>
      </c>
    </row>
    <row r="2840" spans="1:33" x14ac:dyDescent="0.25">
      <c r="A2840" s="1">
        <v>1963</v>
      </c>
      <c r="B2840" s="1" t="s">
        <v>16</v>
      </c>
      <c r="C2840" s="1" t="str">
        <f t="shared" si="177"/>
        <v>1963SK</v>
      </c>
      <c r="D2840" s="1" t="s">
        <v>57</v>
      </c>
      <c r="E2840" s="1" t="str">
        <f t="shared" si="178"/>
        <v>1963SKC&amp;D</v>
      </c>
      <c r="F2840" s="274">
        <v>0</v>
      </c>
      <c r="G2840" s="274">
        <v>1.0829999999999999E-2</v>
      </c>
      <c r="H2840" s="274">
        <v>0</v>
      </c>
      <c r="I2840" s="274">
        <v>0.31966</v>
      </c>
      <c r="J2840" s="274">
        <v>0</v>
      </c>
      <c r="K2840" s="274">
        <v>0</v>
      </c>
      <c r="L2840" s="274">
        <v>0</v>
      </c>
      <c r="M2840" s="274">
        <v>0</v>
      </c>
      <c r="N2840" s="274">
        <v>0</v>
      </c>
      <c r="O2840" s="274">
        <v>0</v>
      </c>
      <c r="P2840" s="274">
        <v>0</v>
      </c>
      <c r="Q2840" s="274">
        <v>0</v>
      </c>
      <c r="R2840" s="274">
        <v>0</v>
      </c>
      <c r="S2840" s="274">
        <v>0</v>
      </c>
      <c r="T2840" s="274">
        <v>0.29006999999999999</v>
      </c>
      <c r="U2840" s="274">
        <v>0</v>
      </c>
      <c r="V2840" s="274">
        <v>0</v>
      </c>
      <c r="W2840" s="274">
        <v>4.0879999999999972E-2</v>
      </c>
      <c r="X2840" s="274">
        <v>0</v>
      </c>
      <c r="Y2840" s="274">
        <v>0</v>
      </c>
      <c r="Z2840" s="274">
        <v>0</v>
      </c>
      <c r="AA2840" s="274">
        <v>0</v>
      </c>
      <c r="AB2840" s="274">
        <v>0.15045</v>
      </c>
      <c r="AC2840" s="274">
        <v>7.0800000000000002E-2</v>
      </c>
      <c r="AD2840" s="274">
        <v>0.11731000000000003</v>
      </c>
      <c r="AE2840" s="274">
        <v>0</v>
      </c>
      <c r="AF2840" s="272">
        <f t="shared" si="179"/>
        <v>1</v>
      </c>
      <c r="AG2840" s="196">
        <f t="shared" si="176"/>
        <v>0.66950999999999994</v>
      </c>
    </row>
    <row r="2841" spans="1:33" x14ac:dyDescent="0.25">
      <c r="A2841" s="1">
        <v>1963</v>
      </c>
      <c r="B2841" s="1" t="s">
        <v>16</v>
      </c>
      <c r="C2841" s="1" t="str">
        <f t="shared" si="177"/>
        <v>1963SK</v>
      </c>
      <c r="D2841" s="1" t="s">
        <v>56</v>
      </c>
      <c r="E2841" s="1" t="str">
        <f t="shared" si="178"/>
        <v>1963SKICI</v>
      </c>
      <c r="F2841" s="196">
        <v>0.12182999999999999</v>
      </c>
      <c r="G2841" s="196">
        <v>0.4264</v>
      </c>
      <c r="H2841" s="196">
        <v>0</v>
      </c>
      <c r="I2841" s="196">
        <v>2.4369999999999999E-2</v>
      </c>
      <c r="J2841" s="196">
        <v>0.1066</v>
      </c>
      <c r="K2841" s="196">
        <v>0</v>
      </c>
      <c r="L2841" s="196">
        <v>0</v>
      </c>
      <c r="M2841" s="196">
        <v>3.0499999999999998E-3</v>
      </c>
      <c r="N2841" s="196">
        <v>6.0899999999999999E-3</v>
      </c>
      <c r="O2841" s="196">
        <v>4.061E-2</v>
      </c>
      <c r="P2841" s="196">
        <v>5.0599999999998979E-3</v>
      </c>
      <c r="Q2841" s="196">
        <v>0</v>
      </c>
      <c r="R2841" s="196">
        <v>0</v>
      </c>
      <c r="S2841" s="196">
        <v>1.0199999999999999E-3</v>
      </c>
      <c r="T2841" s="196">
        <v>0</v>
      </c>
      <c r="U2841" s="196">
        <v>7.11E-3</v>
      </c>
      <c r="V2841" s="196">
        <v>8.1200000000000005E-3</v>
      </c>
      <c r="W2841" s="196">
        <v>8.1220000000000001E-2</v>
      </c>
      <c r="X2841" s="196">
        <v>6.0909999999999999E-2</v>
      </c>
      <c r="Y2841" s="197">
        <v>0.10152</v>
      </c>
      <c r="Z2841" s="196">
        <v>6.0899999999999999E-3</v>
      </c>
      <c r="AA2841" s="196">
        <v>0</v>
      </c>
      <c r="AB2841" s="196">
        <v>0</v>
      </c>
      <c r="AC2841" s="196">
        <v>0</v>
      </c>
      <c r="AD2841" s="196">
        <v>0</v>
      </c>
      <c r="AE2841" s="196">
        <v>0</v>
      </c>
      <c r="AF2841" s="272">
        <f t="shared" si="179"/>
        <v>1</v>
      </c>
      <c r="AG2841" s="196">
        <f t="shared" si="176"/>
        <v>0.26599</v>
      </c>
    </row>
    <row r="2842" spans="1:33" x14ac:dyDescent="0.25">
      <c r="A2842" s="1">
        <v>1963</v>
      </c>
      <c r="B2842" s="1" t="s">
        <v>16</v>
      </c>
      <c r="C2842" s="1" t="str">
        <f t="shared" si="177"/>
        <v>1963SK</v>
      </c>
      <c r="D2842" s="1" t="s">
        <v>58</v>
      </c>
      <c r="E2842" s="1" t="str">
        <f t="shared" si="178"/>
        <v>1963SKResidential</v>
      </c>
      <c r="F2842" s="196">
        <v>0.12182999999999999</v>
      </c>
      <c r="G2842" s="196">
        <v>0.4264</v>
      </c>
      <c r="H2842" s="196">
        <v>0</v>
      </c>
      <c r="I2842" s="196">
        <v>2.4369999999999999E-2</v>
      </c>
      <c r="J2842" s="196">
        <v>0.1066</v>
      </c>
      <c r="K2842" s="196">
        <v>0</v>
      </c>
      <c r="L2842" s="196">
        <v>0</v>
      </c>
      <c r="M2842" s="196">
        <v>3.0499999999999998E-3</v>
      </c>
      <c r="N2842" s="196">
        <v>6.0899999999999999E-3</v>
      </c>
      <c r="O2842" s="196">
        <v>4.061E-2</v>
      </c>
      <c r="P2842" s="196">
        <v>5.0599999999998979E-3</v>
      </c>
      <c r="Q2842" s="196">
        <v>0</v>
      </c>
      <c r="R2842" s="196">
        <v>0</v>
      </c>
      <c r="S2842" s="196">
        <v>1.0199999999999999E-3</v>
      </c>
      <c r="T2842" s="196">
        <v>0</v>
      </c>
      <c r="U2842" s="196">
        <v>7.11E-3</v>
      </c>
      <c r="V2842" s="196">
        <v>8.1200000000000005E-3</v>
      </c>
      <c r="W2842" s="196">
        <v>8.1220000000000001E-2</v>
      </c>
      <c r="X2842" s="196">
        <v>6.0909999999999999E-2</v>
      </c>
      <c r="Y2842" s="197">
        <v>0.10152</v>
      </c>
      <c r="Z2842" s="196">
        <v>6.0899999999999999E-3</v>
      </c>
      <c r="AA2842" s="196">
        <v>0</v>
      </c>
      <c r="AB2842" s="196">
        <v>0</v>
      </c>
      <c r="AC2842" s="196">
        <v>0</v>
      </c>
      <c r="AD2842" s="196">
        <v>0</v>
      </c>
      <c r="AE2842" s="196">
        <v>0</v>
      </c>
      <c r="AF2842" s="272">
        <f t="shared" si="179"/>
        <v>1</v>
      </c>
      <c r="AG2842" s="196">
        <f t="shared" si="176"/>
        <v>0.26599</v>
      </c>
    </row>
    <row r="2843" spans="1:33" x14ac:dyDescent="0.25">
      <c r="A2843" s="1">
        <v>1964</v>
      </c>
      <c r="B2843" s="1" t="s">
        <v>16</v>
      </c>
      <c r="C2843" s="1" t="str">
        <f t="shared" si="177"/>
        <v>1964SK</v>
      </c>
      <c r="D2843" s="1" t="s">
        <v>57</v>
      </c>
      <c r="E2843" s="1" t="str">
        <f t="shared" si="178"/>
        <v>1964SKC&amp;D</v>
      </c>
      <c r="F2843" s="274">
        <v>0</v>
      </c>
      <c r="G2843" s="274">
        <v>1.0829999999999999E-2</v>
      </c>
      <c r="H2843" s="274">
        <v>0</v>
      </c>
      <c r="I2843" s="274">
        <v>0.31966</v>
      </c>
      <c r="J2843" s="274">
        <v>0</v>
      </c>
      <c r="K2843" s="274">
        <v>0</v>
      </c>
      <c r="L2843" s="274">
        <v>0</v>
      </c>
      <c r="M2843" s="274">
        <v>0</v>
      </c>
      <c r="N2843" s="274">
        <v>0</v>
      </c>
      <c r="O2843" s="274">
        <v>0</v>
      </c>
      <c r="P2843" s="274">
        <v>0</v>
      </c>
      <c r="Q2843" s="274">
        <v>0</v>
      </c>
      <c r="R2843" s="274">
        <v>0</v>
      </c>
      <c r="S2843" s="274">
        <v>0</v>
      </c>
      <c r="T2843" s="274">
        <v>0.29006999999999999</v>
      </c>
      <c r="U2843" s="274">
        <v>0</v>
      </c>
      <c r="V2843" s="274">
        <v>0</v>
      </c>
      <c r="W2843" s="274">
        <v>4.0879999999999972E-2</v>
      </c>
      <c r="X2843" s="274">
        <v>0</v>
      </c>
      <c r="Y2843" s="274">
        <v>0</v>
      </c>
      <c r="Z2843" s="274">
        <v>0</v>
      </c>
      <c r="AA2843" s="274">
        <v>0</v>
      </c>
      <c r="AB2843" s="274">
        <v>0.15045</v>
      </c>
      <c r="AC2843" s="274">
        <v>7.0800000000000002E-2</v>
      </c>
      <c r="AD2843" s="274">
        <v>0.11731000000000003</v>
      </c>
      <c r="AE2843" s="274">
        <v>0</v>
      </c>
      <c r="AF2843" s="272">
        <f t="shared" si="179"/>
        <v>1</v>
      </c>
      <c r="AG2843" s="196">
        <f t="shared" si="176"/>
        <v>0.66950999999999994</v>
      </c>
    </row>
    <row r="2844" spans="1:33" x14ac:dyDescent="0.25">
      <c r="A2844" s="1">
        <v>1964</v>
      </c>
      <c r="B2844" s="1" t="s">
        <v>16</v>
      </c>
      <c r="C2844" s="1" t="str">
        <f t="shared" si="177"/>
        <v>1964SK</v>
      </c>
      <c r="D2844" s="1" t="s">
        <v>56</v>
      </c>
      <c r="E2844" s="1" t="str">
        <f t="shared" si="178"/>
        <v>1964SKICI</v>
      </c>
      <c r="F2844" s="196">
        <v>0.12182999999999999</v>
      </c>
      <c r="G2844" s="196">
        <v>0.4264</v>
      </c>
      <c r="H2844" s="196">
        <v>0</v>
      </c>
      <c r="I2844" s="196">
        <v>2.4369999999999999E-2</v>
      </c>
      <c r="J2844" s="196">
        <v>0.1066</v>
      </c>
      <c r="K2844" s="196">
        <v>0</v>
      </c>
      <c r="L2844" s="196">
        <v>0</v>
      </c>
      <c r="M2844" s="196">
        <v>3.0499999999999998E-3</v>
      </c>
      <c r="N2844" s="196">
        <v>6.0899999999999999E-3</v>
      </c>
      <c r="O2844" s="196">
        <v>4.061E-2</v>
      </c>
      <c r="P2844" s="196">
        <v>5.0599999999998979E-3</v>
      </c>
      <c r="Q2844" s="196">
        <v>0</v>
      </c>
      <c r="R2844" s="196">
        <v>0</v>
      </c>
      <c r="S2844" s="196">
        <v>1.0199999999999999E-3</v>
      </c>
      <c r="T2844" s="196">
        <v>0</v>
      </c>
      <c r="U2844" s="196">
        <v>7.11E-3</v>
      </c>
      <c r="V2844" s="196">
        <v>8.1200000000000005E-3</v>
      </c>
      <c r="W2844" s="196">
        <v>8.1220000000000001E-2</v>
      </c>
      <c r="X2844" s="196">
        <v>6.0909999999999999E-2</v>
      </c>
      <c r="Y2844" s="197">
        <v>0.10152</v>
      </c>
      <c r="Z2844" s="196">
        <v>6.0899999999999999E-3</v>
      </c>
      <c r="AA2844" s="196">
        <v>0</v>
      </c>
      <c r="AB2844" s="196">
        <v>0</v>
      </c>
      <c r="AC2844" s="196">
        <v>0</v>
      </c>
      <c r="AD2844" s="196">
        <v>0</v>
      </c>
      <c r="AE2844" s="196">
        <v>0</v>
      </c>
      <c r="AF2844" s="272">
        <f t="shared" si="179"/>
        <v>1</v>
      </c>
      <c r="AG2844" s="196">
        <f t="shared" si="176"/>
        <v>0.26599</v>
      </c>
    </row>
    <row r="2845" spans="1:33" x14ac:dyDescent="0.25">
      <c r="A2845" s="1">
        <v>1964</v>
      </c>
      <c r="B2845" s="1" t="s">
        <v>16</v>
      </c>
      <c r="C2845" s="1" t="str">
        <f t="shared" si="177"/>
        <v>1964SK</v>
      </c>
      <c r="D2845" s="1" t="s">
        <v>58</v>
      </c>
      <c r="E2845" s="1" t="str">
        <f t="shared" si="178"/>
        <v>1964SKResidential</v>
      </c>
      <c r="F2845" s="196">
        <v>0.12182999999999999</v>
      </c>
      <c r="G2845" s="196">
        <v>0.4264</v>
      </c>
      <c r="H2845" s="196">
        <v>0</v>
      </c>
      <c r="I2845" s="196">
        <v>2.4369999999999999E-2</v>
      </c>
      <c r="J2845" s="196">
        <v>0.1066</v>
      </c>
      <c r="K2845" s="196">
        <v>0</v>
      </c>
      <c r="L2845" s="196">
        <v>0</v>
      </c>
      <c r="M2845" s="196">
        <v>3.0499999999999998E-3</v>
      </c>
      <c r="N2845" s="196">
        <v>6.0899999999999999E-3</v>
      </c>
      <c r="O2845" s="196">
        <v>4.061E-2</v>
      </c>
      <c r="P2845" s="196">
        <v>5.0599999999998979E-3</v>
      </c>
      <c r="Q2845" s="196">
        <v>0</v>
      </c>
      <c r="R2845" s="196">
        <v>0</v>
      </c>
      <c r="S2845" s="196">
        <v>1.0199999999999999E-3</v>
      </c>
      <c r="T2845" s="196">
        <v>0</v>
      </c>
      <c r="U2845" s="196">
        <v>7.11E-3</v>
      </c>
      <c r="V2845" s="196">
        <v>8.1200000000000005E-3</v>
      </c>
      <c r="W2845" s="196">
        <v>8.1220000000000001E-2</v>
      </c>
      <c r="X2845" s="196">
        <v>6.0909999999999999E-2</v>
      </c>
      <c r="Y2845" s="197">
        <v>0.10152</v>
      </c>
      <c r="Z2845" s="196">
        <v>6.0899999999999999E-3</v>
      </c>
      <c r="AA2845" s="196">
        <v>0</v>
      </c>
      <c r="AB2845" s="196">
        <v>0</v>
      </c>
      <c r="AC2845" s="196">
        <v>0</v>
      </c>
      <c r="AD2845" s="196">
        <v>0</v>
      </c>
      <c r="AE2845" s="196">
        <v>0</v>
      </c>
      <c r="AF2845" s="272">
        <f t="shared" si="179"/>
        <v>1</v>
      </c>
      <c r="AG2845" s="196">
        <f t="shared" si="176"/>
        <v>0.26599</v>
      </c>
    </row>
    <row r="2846" spans="1:33" x14ac:dyDescent="0.25">
      <c r="A2846" s="1">
        <v>1965</v>
      </c>
      <c r="B2846" s="1" t="s">
        <v>16</v>
      </c>
      <c r="C2846" s="1" t="str">
        <f t="shared" si="177"/>
        <v>1965SK</v>
      </c>
      <c r="D2846" s="1" t="s">
        <v>57</v>
      </c>
      <c r="E2846" s="1" t="str">
        <f t="shared" si="178"/>
        <v>1965SKC&amp;D</v>
      </c>
      <c r="F2846" s="274">
        <v>0</v>
      </c>
      <c r="G2846" s="274">
        <v>1.0829999999999999E-2</v>
      </c>
      <c r="H2846" s="274">
        <v>0</v>
      </c>
      <c r="I2846" s="274">
        <v>0.31966</v>
      </c>
      <c r="J2846" s="274">
        <v>0</v>
      </c>
      <c r="K2846" s="274">
        <v>0</v>
      </c>
      <c r="L2846" s="274">
        <v>0</v>
      </c>
      <c r="M2846" s="274">
        <v>0</v>
      </c>
      <c r="N2846" s="274">
        <v>0</v>
      </c>
      <c r="O2846" s="274">
        <v>0</v>
      </c>
      <c r="P2846" s="274">
        <v>0</v>
      </c>
      <c r="Q2846" s="274">
        <v>0</v>
      </c>
      <c r="R2846" s="274">
        <v>0</v>
      </c>
      <c r="S2846" s="274">
        <v>0</v>
      </c>
      <c r="T2846" s="274">
        <v>0.29006999999999999</v>
      </c>
      <c r="U2846" s="274">
        <v>0</v>
      </c>
      <c r="V2846" s="274">
        <v>0</v>
      </c>
      <c r="W2846" s="274">
        <v>4.0879999999999972E-2</v>
      </c>
      <c r="X2846" s="274">
        <v>0</v>
      </c>
      <c r="Y2846" s="274">
        <v>0</v>
      </c>
      <c r="Z2846" s="274">
        <v>0</v>
      </c>
      <c r="AA2846" s="274">
        <v>0</v>
      </c>
      <c r="AB2846" s="274">
        <v>0.15045</v>
      </c>
      <c r="AC2846" s="274">
        <v>7.0800000000000002E-2</v>
      </c>
      <c r="AD2846" s="274">
        <v>0.11731000000000003</v>
      </c>
      <c r="AE2846" s="274">
        <v>0</v>
      </c>
      <c r="AF2846" s="272">
        <f t="shared" si="179"/>
        <v>1</v>
      </c>
      <c r="AG2846" s="196">
        <f t="shared" si="176"/>
        <v>0.66950999999999994</v>
      </c>
    </row>
    <row r="2847" spans="1:33" x14ac:dyDescent="0.25">
      <c r="A2847" s="1">
        <v>1965</v>
      </c>
      <c r="B2847" s="1" t="s">
        <v>16</v>
      </c>
      <c r="C2847" s="1" t="str">
        <f t="shared" si="177"/>
        <v>1965SK</v>
      </c>
      <c r="D2847" s="1" t="s">
        <v>56</v>
      </c>
      <c r="E2847" s="1" t="str">
        <f t="shared" si="178"/>
        <v>1965SKICI</v>
      </c>
      <c r="F2847" s="196">
        <v>0.12182999999999999</v>
      </c>
      <c r="G2847" s="196">
        <v>0.4264</v>
      </c>
      <c r="H2847" s="196">
        <v>0</v>
      </c>
      <c r="I2847" s="196">
        <v>2.4369999999999999E-2</v>
      </c>
      <c r="J2847" s="196">
        <v>0.1066</v>
      </c>
      <c r="K2847" s="196">
        <v>0</v>
      </c>
      <c r="L2847" s="196">
        <v>0</v>
      </c>
      <c r="M2847" s="196">
        <v>3.0499999999999998E-3</v>
      </c>
      <c r="N2847" s="196">
        <v>6.0899999999999999E-3</v>
      </c>
      <c r="O2847" s="196">
        <v>4.061E-2</v>
      </c>
      <c r="P2847" s="196">
        <v>5.0599999999998979E-3</v>
      </c>
      <c r="Q2847" s="196">
        <v>0</v>
      </c>
      <c r="R2847" s="196">
        <v>0</v>
      </c>
      <c r="S2847" s="196">
        <v>1.0199999999999999E-3</v>
      </c>
      <c r="T2847" s="196">
        <v>0</v>
      </c>
      <c r="U2847" s="196">
        <v>7.11E-3</v>
      </c>
      <c r="V2847" s="196">
        <v>8.1200000000000005E-3</v>
      </c>
      <c r="W2847" s="196">
        <v>8.1220000000000001E-2</v>
      </c>
      <c r="X2847" s="196">
        <v>6.0909999999999999E-2</v>
      </c>
      <c r="Y2847" s="197">
        <v>0.10152</v>
      </c>
      <c r="Z2847" s="196">
        <v>6.0899999999999999E-3</v>
      </c>
      <c r="AA2847" s="196">
        <v>0</v>
      </c>
      <c r="AB2847" s="196">
        <v>0</v>
      </c>
      <c r="AC2847" s="196">
        <v>0</v>
      </c>
      <c r="AD2847" s="196">
        <v>0</v>
      </c>
      <c r="AE2847" s="196">
        <v>0</v>
      </c>
      <c r="AF2847" s="272">
        <f t="shared" si="179"/>
        <v>1</v>
      </c>
      <c r="AG2847" s="196">
        <f t="shared" si="176"/>
        <v>0.26599</v>
      </c>
    </row>
    <row r="2848" spans="1:33" x14ac:dyDescent="0.25">
      <c r="A2848" s="1">
        <v>1965</v>
      </c>
      <c r="B2848" s="1" t="s">
        <v>16</v>
      </c>
      <c r="C2848" s="1" t="str">
        <f t="shared" si="177"/>
        <v>1965SK</v>
      </c>
      <c r="D2848" s="1" t="s">
        <v>58</v>
      </c>
      <c r="E2848" s="1" t="str">
        <f t="shared" si="178"/>
        <v>1965SKResidential</v>
      </c>
      <c r="F2848" s="196">
        <v>0.12182999999999999</v>
      </c>
      <c r="G2848" s="196">
        <v>0.4264</v>
      </c>
      <c r="H2848" s="196">
        <v>0</v>
      </c>
      <c r="I2848" s="196">
        <v>2.4369999999999999E-2</v>
      </c>
      <c r="J2848" s="196">
        <v>0.1066</v>
      </c>
      <c r="K2848" s="196">
        <v>0</v>
      </c>
      <c r="L2848" s="196">
        <v>0</v>
      </c>
      <c r="M2848" s="196">
        <v>3.0499999999999998E-3</v>
      </c>
      <c r="N2848" s="196">
        <v>6.0899999999999999E-3</v>
      </c>
      <c r="O2848" s="196">
        <v>4.061E-2</v>
      </c>
      <c r="P2848" s="196">
        <v>5.0599999999998979E-3</v>
      </c>
      <c r="Q2848" s="196">
        <v>0</v>
      </c>
      <c r="R2848" s="196">
        <v>0</v>
      </c>
      <c r="S2848" s="196">
        <v>1.0199999999999999E-3</v>
      </c>
      <c r="T2848" s="196">
        <v>0</v>
      </c>
      <c r="U2848" s="196">
        <v>7.11E-3</v>
      </c>
      <c r="V2848" s="196">
        <v>8.1200000000000005E-3</v>
      </c>
      <c r="W2848" s="196">
        <v>8.1220000000000001E-2</v>
      </c>
      <c r="X2848" s="196">
        <v>6.0909999999999999E-2</v>
      </c>
      <c r="Y2848" s="197">
        <v>0.10152</v>
      </c>
      <c r="Z2848" s="196">
        <v>6.0899999999999999E-3</v>
      </c>
      <c r="AA2848" s="196">
        <v>0</v>
      </c>
      <c r="AB2848" s="196">
        <v>0</v>
      </c>
      <c r="AC2848" s="196">
        <v>0</v>
      </c>
      <c r="AD2848" s="196">
        <v>0</v>
      </c>
      <c r="AE2848" s="196">
        <v>0</v>
      </c>
      <c r="AF2848" s="272">
        <f t="shared" si="179"/>
        <v>1</v>
      </c>
      <c r="AG2848" s="196">
        <f t="shared" si="176"/>
        <v>0.26599</v>
      </c>
    </row>
    <row r="2849" spans="1:33" x14ac:dyDescent="0.25">
      <c r="A2849" s="1">
        <v>1966</v>
      </c>
      <c r="B2849" s="1" t="s">
        <v>16</v>
      </c>
      <c r="C2849" s="1" t="str">
        <f t="shared" si="177"/>
        <v>1966SK</v>
      </c>
      <c r="D2849" s="1" t="s">
        <v>57</v>
      </c>
      <c r="E2849" s="1" t="str">
        <f t="shared" si="178"/>
        <v>1966SKC&amp;D</v>
      </c>
      <c r="F2849" s="274">
        <v>0</v>
      </c>
      <c r="G2849" s="274">
        <v>1.0829999999999999E-2</v>
      </c>
      <c r="H2849" s="274">
        <v>0</v>
      </c>
      <c r="I2849" s="274">
        <v>0.31966</v>
      </c>
      <c r="J2849" s="274">
        <v>0</v>
      </c>
      <c r="K2849" s="274">
        <v>0</v>
      </c>
      <c r="L2849" s="274">
        <v>0</v>
      </c>
      <c r="M2849" s="274">
        <v>0</v>
      </c>
      <c r="N2849" s="274">
        <v>0</v>
      </c>
      <c r="O2849" s="274">
        <v>0</v>
      </c>
      <c r="P2849" s="274">
        <v>0</v>
      </c>
      <c r="Q2849" s="274">
        <v>0</v>
      </c>
      <c r="R2849" s="274">
        <v>0</v>
      </c>
      <c r="S2849" s="274">
        <v>0</v>
      </c>
      <c r="T2849" s="274">
        <v>0.29006999999999999</v>
      </c>
      <c r="U2849" s="274">
        <v>0</v>
      </c>
      <c r="V2849" s="274">
        <v>0</v>
      </c>
      <c r="W2849" s="274">
        <v>4.0879999999999972E-2</v>
      </c>
      <c r="X2849" s="274">
        <v>0</v>
      </c>
      <c r="Y2849" s="274">
        <v>0</v>
      </c>
      <c r="Z2849" s="274">
        <v>0</v>
      </c>
      <c r="AA2849" s="274">
        <v>0</v>
      </c>
      <c r="AB2849" s="274">
        <v>0.15045</v>
      </c>
      <c r="AC2849" s="274">
        <v>7.0800000000000002E-2</v>
      </c>
      <c r="AD2849" s="274">
        <v>0.11731000000000003</v>
      </c>
      <c r="AE2849" s="274">
        <v>0</v>
      </c>
      <c r="AF2849" s="272">
        <f t="shared" si="179"/>
        <v>1</v>
      </c>
      <c r="AG2849" s="196">
        <f t="shared" si="176"/>
        <v>0.66950999999999994</v>
      </c>
    </row>
    <row r="2850" spans="1:33" x14ac:dyDescent="0.25">
      <c r="A2850" s="1">
        <v>1966</v>
      </c>
      <c r="B2850" s="1" t="s">
        <v>16</v>
      </c>
      <c r="C2850" s="1" t="str">
        <f t="shared" si="177"/>
        <v>1966SK</v>
      </c>
      <c r="D2850" s="1" t="s">
        <v>56</v>
      </c>
      <c r="E2850" s="1" t="str">
        <f t="shared" si="178"/>
        <v>1966SKICI</v>
      </c>
      <c r="F2850" s="196">
        <v>0.12182999999999999</v>
      </c>
      <c r="G2850" s="196">
        <v>0.4264</v>
      </c>
      <c r="H2850" s="196">
        <v>0</v>
      </c>
      <c r="I2850" s="196">
        <v>2.4369999999999999E-2</v>
      </c>
      <c r="J2850" s="196">
        <v>0.1066</v>
      </c>
      <c r="K2850" s="196">
        <v>0</v>
      </c>
      <c r="L2850" s="196">
        <v>0</v>
      </c>
      <c r="M2850" s="196">
        <v>3.0499999999999998E-3</v>
      </c>
      <c r="N2850" s="196">
        <v>6.0899999999999999E-3</v>
      </c>
      <c r="O2850" s="196">
        <v>4.061E-2</v>
      </c>
      <c r="P2850" s="196">
        <v>5.0599999999998979E-3</v>
      </c>
      <c r="Q2850" s="196">
        <v>0</v>
      </c>
      <c r="R2850" s="196">
        <v>0</v>
      </c>
      <c r="S2850" s="196">
        <v>1.0199999999999999E-3</v>
      </c>
      <c r="T2850" s="196">
        <v>0</v>
      </c>
      <c r="U2850" s="196">
        <v>7.11E-3</v>
      </c>
      <c r="V2850" s="196">
        <v>8.1200000000000005E-3</v>
      </c>
      <c r="W2850" s="196">
        <v>8.1220000000000001E-2</v>
      </c>
      <c r="X2850" s="196">
        <v>6.0909999999999999E-2</v>
      </c>
      <c r="Y2850" s="197">
        <v>0.10152</v>
      </c>
      <c r="Z2850" s="196">
        <v>6.0899999999999999E-3</v>
      </c>
      <c r="AA2850" s="196">
        <v>0</v>
      </c>
      <c r="AB2850" s="196">
        <v>0</v>
      </c>
      <c r="AC2850" s="196">
        <v>0</v>
      </c>
      <c r="AD2850" s="196">
        <v>0</v>
      </c>
      <c r="AE2850" s="196">
        <v>0</v>
      </c>
      <c r="AF2850" s="272">
        <f t="shared" si="179"/>
        <v>1</v>
      </c>
      <c r="AG2850" s="196">
        <f t="shared" si="176"/>
        <v>0.26599</v>
      </c>
    </row>
    <row r="2851" spans="1:33" x14ac:dyDescent="0.25">
      <c r="A2851" s="1">
        <v>1966</v>
      </c>
      <c r="B2851" s="1" t="s">
        <v>16</v>
      </c>
      <c r="C2851" s="1" t="str">
        <f t="shared" si="177"/>
        <v>1966SK</v>
      </c>
      <c r="D2851" s="1" t="s">
        <v>58</v>
      </c>
      <c r="E2851" s="1" t="str">
        <f t="shared" si="178"/>
        <v>1966SKResidential</v>
      </c>
      <c r="F2851" s="196">
        <v>0.12182999999999999</v>
      </c>
      <c r="G2851" s="196">
        <v>0.4264</v>
      </c>
      <c r="H2851" s="196">
        <v>0</v>
      </c>
      <c r="I2851" s="196">
        <v>2.4369999999999999E-2</v>
      </c>
      <c r="J2851" s="196">
        <v>0.1066</v>
      </c>
      <c r="K2851" s="196">
        <v>0</v>
      </c>
      <c r="L2851" s="196">
        <v>0</v>
      </c>
      <c r="M2851" s="196">
        <v>3.0499999999999998E-3</v>
      </c>
      <c r="N2851" s="196">
        <v>6.0899999999999999E-3</v>
      </c>
      <c r="O2851" s="196">
        <v>4.061E-2</v>
      </c>
      <c r="P2851" s="196">
        <v>5.0599999999998979E-3</v>
      </c>
      <c r="Q2851" s="196">
        <v>0</v>
      </c>
      <c r="R2851" s="196">
        <v>0</v>
      </c>
      <c r="S2851" s="196">
        <v>1.0199999999999999E-3</v>
      </c>
      <c r="T2851" s="196">
        <v>0</v>
      </c>
      <c r="U2851" s="196">
        <v>7.11E-3</v>
      </c>
      <c r="V2851" s="196">
        <v>8.1200000000000005E-3</v>
      </c>
      <c r="W2851" s="196">
        <v>8.1220000000000001E-2</v>
      </c>
      <c r="X2851" s="196">
        <v>6.0909999999999999E-2</v>
      </c>
      <c r="Y2851" s="197">
        <v>0.10152</v>
      </c>
      <c r="Z2851" s="196">
        <v>6.0899999999999999E-3</v>
      </c>
      <c r="AA2851" s="196">
        <v>0</v>
      </c>
      <c r="AB2851" s="196">
        <v>0</v>
      </c>
      <c r="AC2851" s="196">
        <v>0</v>
      </c>
      <c r="AD2851" s="196">
        <v>0</v>
      </c>
      <c r="AE2851" s="196">
        <v>0</v>
      </c>
      <c r="AF2851" s="272">
        <f t="shared" si="179"/>
        <v>1</v>
      </c>
      <c r="AG2851" s="196">
        <f t="shared" si="176"/>
        <v>0.26599</v>
      </c>
    </row>
    <row r="2852" spans="1:33" x14ac:dyDescent="0.25">
      <c r="A2852" s="1">
        <v>1967</v>
      </c>
      <c r="B2852" s="1" t="s">
        <v>16</v>
      </c>
      <c r="C2852" s="1" t="str">
        <f t="shared" si="177"/>
        <v>1967SK</v>
      </c>
      <c r="D2852" s="1" t="s">
        <v>57</v>
      </c>
      <c r="E2852" s="1" t="str">
        <f t="shared" si="178"/>
        <v>1967SKC&amp;D</v>
      </c>
      <c r="F2852" s="274">
        <v>0</v>
      </c>
      <c r="G2852" s="274">
        <v>1.0829999999999999E-2</v>
      </c>
      <c r="H2852" s="274">
        <v>0</v>
      </c>
      <c r="I2852" s="274">
        <v>0.31966</v>
      </c>
      <c r="J2852" s="274">
        <v>0</v>
      </c>
      <c r="K2852" s="274">
        <v>0</v>
      </c>
      <c r="L2852" s="274">
        <v>0</v>
      </c>
      <c r="M2852" s="274">
        <v>0</v>
      </c>
      <c r="N2852" s="274">
        <v>0</v>
      </c>
      <c r="O2852" s="274">
        <v>0</v>
      </c>
      <c r="P2852" s="274">
        <v>0</v>
      </c>
      <c r="Q2852" s="274">
        <v>0</v>
      </c>
      <c r="R2852" s="274">
        <v>0</v>
      </c>
      <c r="S2852" s="274">
        <v>0</v>
      </c>
      <c r="T2852" s="274">
        <v>0.29006999999999999</v>
      </c>
      <c r="U2852" s="274">
        <v>0</v>
      </c>
      <c r="V2852" s="274">
        <v>0</v>
      </c>
      <c r="W2852" s="274">
        <v>4.0879999999999972E-2</v>
      </c>
      <c r="X2852" s="274">
        <v>0</v>
      </c>
      <c r="Y2852" s="274">
        <v>0</v>
      </c>
      <c r="Z2852" s="274">
        <v>0</v>
      </c>
      <c r="AA2852" s="274">
        <v>0</v>
      </c>
      <c r="AB2852" s="274">
        <v>0.15045</v>
      </c>
      <c r="AC2852" s="274">
        <v>7.0800000000000002E-2</v>
      </c>
      <c r="AD2852" s="274">
        <v>0.11731000000000003</v>
      </c>
      <c r="AE2852" s="274">
        <v>0</v>
      </c>
      <c r="AF2852" s="272">
        <f t="shared" si="179"/>
        <v>1</v>
      </c>
      <c r="AG2852" s="196">
        <f t="shared" si="176"/>
        <v>0.66950999999999994</v>
      </c>
    </row>
    <row r="2853" spans="1:33" x14ac:dyDescent="0.25">
      <c r="A2853" s="1">
        <v>1967</v>
      </c>
      <c r="B2853" s="1" t="s">
        <v>16</v>
      </c>
      <c r="C2853" s="1" t="str">
        <f t="shared" si="177"/>
        <v>1967SK</v>
      </c>
      <c r="D2853" s="1" t="s">
        <v>56</v>
      </c>
      <c r="E2853" s="1" t="str">
        <f t="shared" si="178"/>
        <v>1967SKICI</v>
      </c>
      <c r="F2853" s="196">
        <v>0.12182999999999999</v>
      </c>
      <c r="G2853" s="196">
        <v>0.4264</v>
      </c>
      <c r="H2853" s="196">
        <v>0</v>
      </c>
      <c r="I2853" s="196">
        <v>2.4369999999999999E-2</v>
      </c>
      <c r="J2853" s="196">
        <v>0.1066</v>
      </c>
      <c r="K2853" s="196">
        <v>0</v>
      </c>
      <c r="L2853" s="196">
        <v>0</v>
      </c>
      <c r="M2853" s="196">
        <v>3.0499999999999998E-3</v>
      </c>
      <c r="N2853" s="196">
        <v>6.0899999999999999E-3</v>
      </c>
      <c r="O2853" s="196">
        <v>4.061E-2</v>
      </c>
      <c r="P2853" s="196">
        <v>5.0599999999998979E-3</v>
      </c>
      <c r="Q2853" s="196">
        <v>0</v>
      </c>
      <c r="R2853" s="196">
        <v>0</v>
      </c>
      <c r="S2853" s="196">
        <v>1.0199999999999999E-3</v>
      </c>
      <c r="T2853" s="196">
        <v>0</v>
      </c>
      <c r="U2853" s="196">
        <v>7.11E-3</v>
      </c>
      <c r="V2853" s="196">
        <v>8.1200000000000005E-3</v>
      </c>
      <c r="W2853" s="196">
        <v>8.1220000000000001E-2</v>
      </c>
      <c r="X2853" s="196">
        <v>6.0909999999999999E-2</v>
      </c>
      <c r="Y2853" s="197">
        <v>0.10152</v>
      </c>
      <c r="Z2853" s="196">
        <v>6.0899999999999999E-3</v>
      </c>
      <c r="AA2853" s="196">
        <v>0</v>
      </c>
      <c r="AB2853" s="196">
        <v>0</v>
      </c>
      <c r="AC2853" s="196">
        <v>0</v>
      </c>
      <c r="AD2853" s="196">
        <v>0</v>
      </c>
      <c r="AE2853" s="196">
        <v>0</v>
      </c>
      <c r="AF2853" s="272">
        <f t="shared" si="179"/>
        <v>1</v>
      </c>
      <c r="AG2853" s="196">
        <f t="shared" si="176"/>
        <v>0.26599</v>
      </c>
    </row>
    <row r="2854" spans="1:33" x14ac:dyDescent="0.25">
      <c r="A2854" s="1">
        <v>1967</v>
      </c>
      <c r="B2854" s="1" t="s">
        <v>16</v>
      </c>
      <c r="C2854" s="1" t="str">
        <f t="shared" si="177"/>
        <v>1967SK</v>
      </c>
      <c r="D2854" s="1" t="s">
        <v>58</v>
      </c>
      <c r="E2854" s="1" t="str">
        <f t="shared" si="178"/>
        <v>1967SKResidential</v>
      </c>
      <c r="F2854" s="196">
        <v>0.12182999999999999</v>
      </c>
      <c r="G2854" s="196">
        <v>0.4264</v>
      </c>
      <c r="H2854" s="196">
        <v>0</v>
      </c>
      <c r="I2854" s="196">
        <v>2.4369999999999999E-2</v>
      </c>
      <c r="J2854" s="196">
        <v>0.1066</v>
      </c>
      <c r="K2854" s="196">
        <v>0</v>
      </c>
      <c r="L2854" s="196">
        <v>0</v>
      </c>
      <c r="M2854" s="196">
        <v>3.0499999999999998E-3</v>
      </c>
      <c r="N2854" s="196">
        <v>6.0899999999999999E-3</v>
      </c>
      <c r="O2854" s="196">
        <v>4.061E-2</v>
      </c>
      <c r="P2854" s="196">
        <v>5.0599999999998979E-3</v>
      </c>
      <c r="Q2854" s="196">
        <v>0</v>
      </c>
      <c r="R2854" s="196">
        <v>0</v>
      </c>
      <c r="S2854" s="196">
        <v>1.0199999999999999E-3</v>
      </c>
      <c r="T2854" s="196">
        <v>0</v>
      </c>
      <c r="U2854" s="196">
        <v>7.11E-3</v>
      </c>
      <c r="V2854" s="196">
        <v>8.1200000000000005E-3</v>
      </c>
      <c r="W2854" s="196">
        <v>8.1220000000000001E-2</v>
      </c>
      <c r="X2854" s="196">
        <v>6.0909999999999999E-2</v>
      </c>
      <c r="Y2854" s="197">
        <v>0.10152</v>
      </c>
      <c r="Z2854" s="196">
        <v>6.0899999999999999E-3</v>
      </c>
      <c r="AA2854" s="196">
        <v>0</v>
      </c>
      <c r="AB2854" s="196">
        <v>0</v>
      </c>
      <c r="AC2854" s="196">
        <v>0</v>
      </c>
      <c r="AD2854" s="196">
        <v>0</v>
      </c>
      <c r="AE2854" s="196">
        <v>0</v>
      </c>
      <c r="AF2854" s="272">
        <f t="shared" si="179"/>
        <v>1</v>
      </c>
      <c r="AG2854" s="196">
        <f t="shared" ref="AG2854:AG2917" si="180">SUM(S2854:AE2854)</f>
        <v>0.26599</v>
      </c>
    </row>
    <row r="2855" spans="1:33" x14ac:dyDescent="0.25">
      <c r="A2855" s="1">
        <v>1968</v>
      </c>
      <c r="B2855" s="1" t="s">
        <v>16</v>
      </c>
      <c r="C2855" s="1" t="str">
        <f t="shared" si="177"/>
        <v>1968SK</v>
      </c>
      <c r="D2855" s="1" t="s">
        <v>57</v>
      </c>
      <c r="E2855" s="1" t="str">
        <f t="shared" si="178"/>
        <v>1968SKC&amp;D</v>
      </c>
      <c r="F2855" s="274">
        <v>0</v>
      </c>
      <c r="G2855" s="274">
        <v>1.0829999999999999E-2</v>
      </c>
      <c r="H2855" s="274">
        <v>0</v>
      </c>
      <c r="I2855" s="274">
        <v>0.31966</v>
      </c>
      <c r="J2855" s="274">
        <v>0</v>
      </c>
      <c r="K2855" s="274">
        <v>0</v>
      </c>
      <c r="L2855" s="274">
        <v>0</v>
      </c>
      <c r="M2855" s="274">
        <v>0</v>
      </c>
      <c r="N2855" s="274">
        <v>0</v>
      </c>
      <c r="O2855" s="274">
        <v>0</v>
      </c>
      <c r="P2855" s="274">
        <v>0</v>
      </c>
      <c r="Q2855" s="274">
        <v>0</v>
      </c>
      <c r="R2855" s="274">
        <v>0</v>
      </c>
      <c r="S2855" s="274">
        <v>0</v>
      </c>
      <c r="T2855" s="274">
        <v>0.29006999999999999</v>
      </c>
      <c r="U2855" s="274">
        <v>0</v>
      </c>
      <c r="V2855" s="274">
        <v>0</v>
      </c>
      <c r="W2855" s="274">
        <v>4.0879999999999972E-2</v>
      </c>
      <c r="X2855" s="274">
        <v>0</v>
      </c>
      <c r="Y2855" s="274">
        <v>0</v>
      </c>
      <c r="Z2855" s="274">
        <v>0</v>
      </c>
      <c r="AA2855" s="274">
        <v>0</v>
      </c>
      <c r="AB2855" s="274">
        <v>0.15045</v>
      </c>
      <c r="AC2855" s="274">
        <v>7.0800000000000002E-2</v>
      </c>
      <c r="AD2855" s="274">
        <v>0.11731000000000003</v>
      </c>
      <c r="AE2855" s="274">
        <v>0</v>
      </c>
      <c r="AF2855" s="272">
        <f t="shared" si="179"/>
        <v>1</v>
      </c>
      <c r="AG2855" s="196">
        <f t="shared" si="180"/>
        <v>0.66950999999999994</v>
      </c>
    </row>
    <row r="2856" spans="1:33" x14ac:dyDescent="0.25">
      <c r="A2856" s="1">
        <v>1968</v>
      </c>
      <c r="B2856" s="1" t="s">
        <v>16</v>
      </c>
      <c r="C2856" s="1" t="str">
        <f t="shared" si="177"/>
        <v>1968SK</v>
      </c>
      <c r="D2856" s="1" t="s">
        <v>56</v>
      </c>
      <c r="E2856" s="1" t="str">
        <f t="shared" si="178"/>
        <v>1968SKICI</v>
      </c>
      <c r="F2856" s="196">
        <v>0.12182999999999999</v>
      </c>
      <c r="G2856" s="196">
        <v>0.4264</v>
      </c>
      <c r="H2856" s="196">
        <v>0</v>
      </c>
      <c r="I2856" s="196">
        <v>2.4369999999999999E-2</v>
      </c>
      <c r="J2856" s="196">
        <v>0.1066</v>
      </c>
      <c r="K2856" s="196">
        <v>0</v>
      </c>
      <c r="L2856" s="196">
        <v>0</v>
      </c>
      <c r="M2856" s="196">
        <v>3.0499999999999998E-3</v>
      </c>
      <c r="N2856" s="196">
        <v>6.0899999999999999E-3</v>
      </c>
      <c r="O2856" s="196">
        <v>4.061E-2</v>
      </c>
      <c r="P2856" s="196">
        <v>5.0599999999998979E-3</v>
      </c>
      <c r="Q2856" s="196">
        <v>0</v>
      </c>
      <c r="R2856" s="196">
        <v>0</v>
      </c>
      <c r="S2856" s="196">
        <v>1.0199999999999999E-3</v>
      </c>
      <c r="T2856" s="196">
        <v>0</v>
      </c>
      <c r="U2856" s="196">
        <v>7.11E-3</v>
      </c>
      <c r="V2856" s="196">
        <v>8.1200000000000005E-3</v>
      </c>
      <c r="W2856" s="196">
        <v>8.1220000000000001E-2</v>
      </c>
      <c r="X2856" s="196">
        <v>6.0909999999999999E-2</v>
      </c>
      <c r="Y2856" s="197">
        <v>0.10152</v>
      </c>
      <c r="Z2856" s="196">
        <v>6.0899999999999999E-3</v>
      </c>
      <c r="AA2856" s="196">
        <v>0</v>
      </c>
      <c r="AB2856" s="196">
        <v>0</v>
      </c>
      <c r="AC2856" s="196">
        <v>0</v>
      </c>
      <c r="AD2856" s="196">
        <v>0</v>
      </c>
      <c r="AE2856" s="196">
        <v>0</v>
      </c>
      <c r="AF2856" s="272">
        <f t="shared" si="179"/>
        <v>1</v>
      </c>
      <c r="AG2856" s="196">
        <f t="shared" si="180"/>
        <v>0.26599</v>
      </c>
    </row>
    <row r="2857" spans="1:33" x14ac:dyDescent="0.25">
      <c r="A2857" s="1">
        <v>1968</v>
      </c>
      <c r="B2857" s="1" t="s">
        <v>16</v>
      </c>
      <c r="C2857" s="1" t="str">
        <f t="shared" si="177"/>
        <v>1968SK</v>
      </c>
      <c r="D2857" s="1" t="s">
        <v>58</v>
      </c>
      <c r="E2857" s="1" t="str">
        <f t="shared" si="178"/>
        <v>1968SKResidential</v>
      </c>
      <c r="F2857" s="196">
        <v>0.12182999999999999</v>
      </c>
      <c r="G2857" s="196">
        <v>0.4264</v>
      </c>
      <c r="H2857" s="196">
        <v>0</v>
      </c>
      <c r="I2857" s="196">
        <v>2.4369999999999999E-2</v>
      </c>
      <c r="J2857" s="196">
        <v>0.1066</v>
      </c>
      <c r="K2857" s="196">
        <v>0</v>
      </c>
      <c r="L2857" s="196">
        <v>0</v>
      </c>
      <c r="M2857" s="196">
        <v>3.0499999999999998E-3</v>
      </c>
      <c r="N2857" s="196">
        <v>6.0899999999999999E-3</v>
      </c>
      <c r="O2857" s="196">
        <v>4.061E-2</v>
      </c>
      <c r="P2857" s="196">
        <v>5.0599999999998979E-3</v>
      </c>
      <c r="Q2857" s="196">
        <v>0</v>
      </c>
      <c r="R2857" s="196">
        <v>0</v>
      </c>
      <c r="S2857" s="196">
        <v>1.0199999999999999E-3</v>
      </c>
      <c r="T2857" s="196">
        <v>0</v>
      </c>
      <c r="U2857" s="196">
        <v>7.11E-3</v>
      </c>
      <c r="V2857" s="196">
        <v>8.1200000000000005E-3</v>
      </c>
      <c r="W2857" s="196">
        <v>8.1220000000000001E-2</v>
      </c>
      <c r="X2857" s="196">
        <v>6.0909999999999999E-2</v>
      </c>
      <c r="Y2857" s="197">
        <v>0.10152</v>
      </c>
      <c r="Z2857" s="196">
        <v>6.0899999999999999E-3</v>
      </c>
      <c r="AA2857" s="196">
        <v>0</v>
      </c>
      <c r="AB2857" s="196">
        <v>0</v>
      </c>
      <c r="AC2857" s="196">
        <v>0</v>
      </c>
      <c r="AD2857" s="196">
        <v>0</v>
      </c>
      <c r="AE2857" s="196">
        <v>0</v>
      </c>
      <c r="AF2857" s="272">
        <f t="shared" si="179"/>
        <v>1</v>
      </c>
      <c r="AG2857" s="196">
        <f t="shared" si="180"/>
        <v>0.26599</v>
      </c>
    </row>
    <row r="2858" spans="1:33" x14ac:dyDescent="0.25">
      <c r="A2858" s="1">
        <v>1969</v>
      </c>
      <c r="B2858" s="1" t="s">
        <v>16</v>
      </c>
      <c r="C2858" s="1" t="str">
        <f t="shared" si="177"/>
        <v>1969SK</v>
      </c>
      <c r="D2858" s="1" t="s">
        <v>57</v>
      </c>
      <c r="E2858" s="1" t="str">
        <f t="shared" si="178"/>
        <v>1969SKC&amp;D</v>
      </c>
      <c r="F2858" s="274">
        <v>0</v>
      </c>
      <c r="G2858" s="274">
        <v>1.0829999999999999E-2</v>
      </c>
      <c r="H2858" s="274">
        <v>0</v>
      </c>
      <c r="I2858" s="274">
        <v>0.31966</v>
      </c>
      <c r="J2858" s="274">
        <v>0</v>
      </c>
      <c r="K2858" s="274">
        <v>0</v>
      </c>
      <c r="L2858" s="274">
        <v>0</v>
      </c>
      <c r="M2858" s="274">
        <v>0</v>
      </c>
      <c r="N2858" s="274">
        <v>0</v>
      </c>
      <c r="O2858" s="274">
        <v>0</v>
      </c>
      <c r="P2858" s="274">
        <v>0</v>
      </c>
      <c r="Q2858" s="274">
        <v>0</v>
      </c>
      <c r="R2858" s="274">
        <v>0</v>
      </c>
      <c r="S2858" s="274">
        <v>0</v>
      </c>
      <c r="T2858" s="274">
        <v>0.29006999999999999</v>
      </c>
      <c r="U2858" s="274">
        <v>0</v>
      </c>
      <c r="V2858" s="274">
        <v>0</v>
      </c>
      <c r="W2858" s="274">
        <v>4.0879999999999972E-2</v>
      </c>
      <c r="X2858" s="274">
        <v>0</v>
      </c>
      <c r="Y2858" s="274">
        <v>0</v>
      </c>
      <c r="Z2858" s="274">
        <v>0</v>
      </c>
      <c r="AA2858" s="274">
        <v>0</v>
      </c>
      <c r="AB2858" s="274">
        <v>0.15045</v>
      </c>
      <c r="AC2858" s="274">
        <v>7.0800000000000002E-2</v>
      </c>
      <c r="AD2858" s="274">
        <v>0.11731000000000003</v>
      </c>
      <c r="AE2858" s="274">
        <v>0</v>
      </c>
      <c r="AF2858" s="272">
        <f t="shared" si="179"/>
        <v>1</v>
      </c>
      <c r="AG2858" s="196">
        <f t="shared" si="180"/>
        <v>0.66950999999999994</v>
      </c>
    </row>
    <row r="2859" spans="1:33" x14ac:dyDescent="0.25">
      <c r="A2859" s="1">
        <v>1969</v>
      </c>
      <c r="B2859" s="1" t="s">
        <v>16</v>
      </c>
      <c r="C2859" s="1" t="str">
        <f t="shared" si="177"/>
        <v>1969SK</v>
      </c>
      <c r="D2859" s="1" t="s">
        <v>56</v>
      </c>
      <c r="E2859" s="1" t="str">
        <f t="shared" si="178"/>
        <v>1969SKICI</v>
      </c>
      <c r="F2859" s="196">
        <v>0.12182999999999999</v>
      </c>
      <c r="G2859" s="196">
        <v>0.4264</v>
      </c>
      <c r="H2859" s="196">
        <v>0</v>
      </c>
      <c r="I2859" s="196">
        <v>2.4369999999999999E-2</v>
      </c>
      <c r="J2859" s="196">
        <v>0.1066</v>
      </c>
      <c r="K2859" s="196">
        <v>0</v>
      </c>
      <c r="L2859" s="196">
        <v>0</v>
      </c>
      <c r="M2859" s="196">
        <v>3.0499999999999998E-3</v>
      </c>
      <c r="N2859" s="196">
        <v>6.0899999999999999E-3</v>
      </c>
      <c r="O2859" s="196">
        <v>4.061E-2</v>
      </c>
      <c r="P2859" s="196">
        <v>5.0599999999998979E-3</v>
      </c>
      <c r="Q2859" s="196">
        <v>0</v>
      </c>
      <c r="R2859" s="196">
        <v>0</v>
      </c>
      <c r="S2859" s="196">
        <v>1.0199999999999999E-3</v>
      </c>
      <c r="T2859" s="196">
        <v>0</v>
      </c>
      <c r="U2859" s="196">
        <v>7.11E-3</v>
      </c>
      <c r="V2859" s="196">
        <v>8.1200000000000005E-3</v>
      </c>
      <c r="W2859" s="196">
        <v>8.1220000000000001E-2</v>
      </c>
      <c r="X2859" s="196">
        <v>6.0909999999999999E-2</v>
      </c>
      <c r="Y2859" s="197">
        <v>0.10152</v>
      </c>
      <c r="Z2859" s="196">
        <v>6.0899999999999999E-3</v>
      </c>
      <c r="AA2859" s="196">
        <v>0</v>
      </c>
      <c r="AB2859" s="196">
        <v>0</v>
      </c>
      <c r="AC2859" s="196">
        <v>0</v>
      </c>
      <c r="AD2859" s="196">
        <v>0</v>
      </c>
      <c r="AE2859" s="196">
        <v>0</v>
      </c>
      <c r="AF2859" s="272">
        <f t="shared" si="179"/>
        <v>1</v>
      </c>
      <c r="AG2859" s="196">
        <f t="shared" si="180"/>
        <v>0.26599</v>
      </c>
    </row>
    <row r="2860" spans="1:33" x14ac:dyDescent="0.25">
      <c r="A2860" s="1">
        <v>1969</v>
      </c>
      <c r="B2860" s="1" t="s">
        <v>16</v>
      </c>
      <c r="C2860" s="1" t="str">
        <f t="shared" si="177"/>
        <v>1969SK</v>
      </c>
      <c r="D2860" s="1" t="s">
        <v>58</v>
      </c>
      <c r="E2860" s="1" t="str">
        <f t="shared" si="178"/>
        <v>1969SKResidential</v>
      </c>
      <c r="F2860" s="196">
        <v>0.12182999999999999</v>
      </c>
      <c r="G2860" s="196">
        <v>0.4264</v>
      </c>
      <c r="H2860" s="196">
        <v>0</v>
      </c>
      <c r="I2860" s="196">
        <v>2.4369999999999999E-2</v>
      </c>
      <c r="J2860" s="196">
        <v>0.1066</v>
      </c>
      <c r="K2860" s="196">
        <v>0</v>
      </c>
      <c r="L2860" s="196">
        <v>0</v>
      </c>
      <c r="M2860" s="196">
        <v>3.0499999999999998E-3</v>
      </c>
      <c r="N2860" s="196">
        <v>6.0899999999999999E-3</v>
      </c>
      <c r="O2860" s="196">
        <v>4.061E-2</v>
      </c>
      <c r="P2860" s="196">
        <v>5.0599999999998979E-3</v>
      </c>
      <c r="Q2860" s="196">
        <v>0</v>
      </c>
      <c r="R2860" s="196">
        <v>0</v>
      </c>
      <c r="S2860" s="196">
        <v>1.0199999999999999E-3</v>
      </c>
      <c r="T2860" s="196">
        <v>0</v>
      </c>
      <c r="U2860" s="196">
        <v>7.11E-3</v>
      </c>
      <c r="V2860" s="196">
        <v>8.1200000000000005E-3</v>
      </c>
      <c r="W2860" s="196">
        <v>8.1220000000000001E-2</v>
      </c>
      <c r="X2860" s="196">
        <v>6.0909999999999999E-2</v>
      </c>
      <c r="Y2860" s="197">
        <v>0.10152</v>
      </c>
      <c r="Z2860" s="196">
        <v>6.0899999999999999E-3</v>
      </c>
      <c r="AA2860" s="196">
        <v>0</v>
      </c>
      <c r="AB2860" s="196">
        <v>0</v>
      </c>
      <c r="AC2860" s="196">
        <v>0</v>
      </c>
      <c r="AD2860" s="196">
        <v>0</v>
      </c>
      <c r="AE2860" s="196">
        <v>0</v>
      </c>
      <c r="AF2860" s="272">
        <f t="shared" si="179"/>
        <v>1</v>
      </c>
      <c r="AG2860" s="196">
        <f t="shared" si="180"/>
        <v>0.26599</v>
      </c>
    </row>
    <row r="2861" spans="1:33" x14ac:dyDescent="0.25">
      <c r="A2861" s="1">
        <v>1970</v>
      </c>
      <c r="B2861" s="1" t="s">
        <v>16</v>
      </c>
      <c r="C2861" s="1" t="str">
        <f t="shared" si="177"/>
        <v>1970SK</v>
      </c>
      <c r="D2861" s="1" t="s">
        <v>57</v>
      </c>
      <c r="E2861" s="1" t="str">
        <f t="shared" si="178"/>
        <v>1970SKC&amp;D</v>
      </c>
      <c r="F2861" s="274">
        <v>0</v>
      </c>
      <c r="G2861" s="274">
        <v>1.0829999999999999E-2</v>
      </c>
      <c r="H2861" s="274">
        <v>0</v>
      </c>
      <c r="I2861" s="274">
        <v>0.31966</v>
      </c>
      <c r="J2861" s="274">
        <v>0</v>
      </c>
      <c r="K2861" s="274">
        <v>0</v>
      </c>
      <c r="L2861" s="274">
        <v>0</v>
      </c>
      <c r="M2861" s="274">
        <v>0</v>
      </c>
      <c r="N2861" s="274">
        <v>0</v>
      </c>
      <c r="O2861" s="274">
        <v>0</v>
      </c>
      <c r="P2861" s="274">
        <v>0</v>
      </c>
      <c r="Q2861" s="274">
        <v>0</v>
      </c>
      <c r="R2861" s="274">
        <v>0</v>
      </c>
      <c r="S2861" s="274">
        <v>0</v>
      </c>
      <c r="T2861" s="274">
        <v>0.29006999999999999</v>
      </c>
      <c r="U2861" s="274">
        <v>0</v>
      </c>
      <c r="V2861" s="274">
        <v>0</v>
      </c>
      <c r="W2861" s="274">
        <v>4.0879999999999972E-2</v>
      </c>
      <c r="X2861" s="274">
        <v>0</v>
      </c>
      <c r="Y2861" s="274">
        <v>0</v>
      </c>
      <c r="Z2861" s="274">
        <v>0</v>
      </c>
      <c r="AA2861" s="274">
        <v>0</v>
      </c>
      <c r="AB2861" s="274">
        <v>0.15045</v>
      </c>
      <c r="AC2861" s="274">
        <v>7.0800000000000002E-2</v>
      </c>
      <c r="AD2861" s="274">
        <v>0.11731000000000003</v>
      </c>
      <c r="AE2861" s="274">
        <v>0</v>
      </c>
      <c r="AF2861" s="272">
        <f t="shared" si="179"/>
        <v>1</v>
      </c>
      <c r="AG2861" s="196">
        <f t="shared" si="180"/>
        <v>0.66950999999999994</v>
      </c>
    </row>
    <row r="2862" spans="1:33" x14ac:dyDescent="0.25">
      <c r="A2862" s="1">
        <v>1970</v>
      </c>
      <c r="B2862" s="1" t="s">
        <v>16</v>
      </c>
      <c r="C2862" s="1" t="str">
        <f t="shared" si="177"/>
        <v>1970SK</v>
      </c>
      <c r="D2862" s="1" t="s">
        <v>56</v>
      </c>
      <c r="E2862" s="1" t="str">
        <f t="shared" si="178"/>
        <v>1970SKICI</v>
      </c>
      <c r="F2862" s="196">
        <v>0.12182999999999999</v>
      </c>
      <c r="G2862" s="196">
        <v>0.4264</v>
      </c>
      <c r="H2862" s="196">
        <v>0</v>
      </c>
      <c r="I2862" s="196">
        <v>2.4369999999999999E-2</v>
      </c>
      <c r="J2862" s="196">
        <v>0.1066</v>
      </c>
      <c r="K2862" s="196">
        <v>0</v>
      </c>
      <c r="L2862" s="196">
        <v>0</v>
      </c>
      <c r="M2862" s="196">
        <v>3.0499999999999998E-3</v>
      </c>
      <c r="N2862" s="196">
        <v>6.0899999999999999E-3</v>
      </c>
      <c r="O2862" s="196">
        <v>4.061E-2</v>
      </c>
      <c r="P2862" s="196">
        <v>5.0599999999998979E-3</v>
      </c>
      <c r="Q2862" s="196">
        <v>0</v>
      </c>
      <c r="R2862" s="196">
        <v>0</v>
      </c>
      <c r="S2862" s="196">
        <v>1.0199999999999999E-3</v>
      </c>
      <c r="T2862" s="196">
        <v>0</v>
      </c>
      <c r="U2862" s="196">
        <v>7.11E-3</v>
      </c>
      <c r="V2862" s="196">
        <v>8.1200000000000005E-3</v>
      </c>
      <c r="W2862" s="196">
        <v>8.1220000000000001E-2</v>
      </c>
      <c r="X2862" s="196">
        <v>6.0909999999999999E-2</v>
      </c>
      <c r="Y2862" s="197">
        <v>0.10152</v>
      </c>
      <c r="Z2862" s="196">
        <v>6.0899999999999999E-3</v>
      </c>
      <c r="AA2862" s="196">
        <v>0</v>
      </c>
      <c r="AB2862" s="196">
        <v>0</v>
      </c>
      <c r="AC2862" s="196">
        <v>0</v>
      </c>
      <c r="AD2862" s="196">
        <v>0</v>
      </c>
      <c r="AE2862" s="196">
        <v>0</v>
      </c>
      <c r="AF2862" s="272">
        <f t="shared" si="179"/>
        <v>1</v>
      </c>
      <c r="AG2862" s="196">
        <f t="shared" si="180"/>
        <v>0.26599</v>
      </c>
    </row>
    <row r="2863" spans="1:33" x14ac:dyDescent="0.25">
      <c r="A2863" s="1">
        <v>1970</v>
      </c>
      <c r="B2863" s="1" t="s">
        <v>16</v>
      </c>
      <c r="C2863" s="1" t="str">
        <f t="shared" si="177"/>
        <v>1970SK</v>
      </c>
      <c r="D2863" s="1" t="s">
        <v>58</v>
      </c>
      <c r="E2863" s="1" t="str">
        <f t="shared" si="178"/>
        <v>1970SKResidential</v>
      </c>
      <c r="F2863" s="196">
        <v>0.12182999999999999</v>
      </c>
      <c r="G2863" s="196">
        <v>0.4264</v>
      </c>
      <c r="H2863" s="196">
        <v>0</v>
      </c>
      <c r="I2863" s="196">
        <v>2.4369999999999999E-2</v>
      </c>
      <c r="J2863" s="196">
        <v>0.1066</v>
      </c>
      <c r="K2863" s="196">
        <v>0</v>
      </c>
      <c r="L2863" s="196">
        <v>0</v>
      </c>
      <c r="M2863" s="196">
        <v>3.0499999999999998E-3</v>
      </c>
      <c r="N2863" s="196">
        <v>6.0899999999999999E-3</v>
      </c>
      <c r="O2863" s="196">
        <v>4.061E-2</v>
      </c>
      <c r="P2863" s="196">
        <v>5.0599999999998979E-3</v>
      </c>
      <c r="Q2863" s="196">
        <v>0</v>
      </c>
      <c r="R2863" s="196">
        <v>0</v>
      </c>
      <c r="S2863" s="196">
        <v>1.0199999999999999E-3</v>
      </c>
      <c r="T2863" s="196">
        <v>0</v>
      </c>
      <c r="U2863" s="196">
        <v>7.11E-3</v>
      </c>
      <c r="V2863" s="196">
        <v>8.1200000000000005E-3</v>
      </c>
      <c r="W2863" s="196">
        <v>8.1220000000000001E-2</v>
      </c>
      <c r="X2863" s="196">
        <v>6.0909999999999999E-2</v>
      </c>
      <c r="Y2863" s="197">
        <v>0.10152</v>
      </c>
      <c r="Z2863" s="196">
        <v>6.0899999999999999E-3</v>
      </c>
      <c r="AA2863" s="196">
        <v>0</v>
      </c>
      <c r="AB2863" s="196">
        <v>0</v>
      </c>
      <c r="AC2863" s="196">
        <v>0</v>
      </c>
      <c r="AD2863" s="196">
        <v>0</v>
      </c>
      <c r="AE2863" s="196">
        <v>0</v>
      </c>
      <c r="AF2863" s="272">
        <f t="shared" si="179"/>
        <v>1</v>
      </c>
      <c r="AG2863" s="196">
        <f t="shared" si="180"/>
        <v>0.26599</v>
      </c>
    </row>
    <row r="2864" spans="1:33" x14ac:dyDescent="0.25">
      <c r="A2864" s="1">
        <v>1971</v>
      </c>
      <c r="B2864" s="1" t="s">
        <v>16</v>
      </c>
      <c r="C2864" s="1" t="str">
        <f t="shared" si="177"/>
        <v>1971SK</v>
      </c>
      <c r="D2864" s="1" t="s">
        <v>57</v>
      </c>
      <c r="E2864" s="1" t="str">
        <f t="shared" si="178"/>
        <v>1971SKC&amp;D</v>
      </c>
      <c r="F2864" s="274">
        <v>0</v>
      </c>
      <c r="G2864" s="274">
        <v>1.0829999999999999E-2</v>
      </c>
      <c r="H2864" s="274">
        <v>0</v>
      </c>
      <c r="I2864" s="274">
        <v>0.31966</v>
      </c>
      <c r="J2864" s="274">
        <v>0</v>
      </c>
      <c r="K2864" s="274">
        <v>0</v>
      </c>
      <c r="L2864" s="274">
        <v>0</v>
      </c>
      <c r="M2864" s="274">
        <v>0</v>
      </c>
      <c r="N2864" s="274">
        <v>0</v>
      </c>
      <c r="O2864" s="274">
        <v>0</v>
      </c>
      <c r="P2864" s="274">
        <v>0</v>
      </c>
      <c r="Q2864" s="274">
        <v>0</v>
      </c>
      <c r="R2864" s="274">
        <v>0</v>
      </c>
      <c r="S2864" s="274">
        <v>0</v>
      </c>
      <c r="T2864" s="274">
        <v>0.29006999999999999</v>
      </c>
      <c r="U2864" s="274">
        <v>0</v>
      </c>
      <c r="V2864" s="274">
        <v>0</v>
      </c>
      <c r="W2864" s="274">
        <v>4.0879999999999972E-2</v>
      </c>
      <c r="X2864" s="274">
        <v>0</v>
      </c>
      <c r="Y2864" s="274">
        <v>0</v>
      </c>
      <c r="Z2864" s="274">
        <v>0</v>
      </c>
      <c r="AA2864" s="274">
        <v>0</v>
      </c>
      <c r="AB2864" s="274">
        <v>0.15045</v>
      </c>
      <c r="AC2864" s="274">
        <v>7.0800000000000002E-2</v>
      </c>
      <c r="AD2864" s="274">
        <v>0.11731000000000003</v>
      </c>
      <c r="AE2864" s="274">
        <v>0</v>
      </c>
      <c r="AF2864" s="272">
        <f t="shared" si="179"/>
        <v>1</v>
      </c>
      <c r="AG2864" s="196">
        <f t="shared" si="180"/>
        <v>0.66950999999999994</v>
      </c>
    </row>
    <row r="2865" spans="1:33" x14ac:dyDescent="0.25">
      <c r="A2865" s="1">
        <v>1971</v>
      </c>
      <c r="B2865" s="1" t="s">
        <v>16</v>
      </c>
      <c r="C2865" s="1" t="str">
        <f t="shared" si="177"/>
        <v>1971SK</v>
      </c>
      <c r="D2865" s="1" t="s">
        <v>56</v>
      </c>
      <c r="E2865" s="1" t="str">
        <f t="shared" si="178"/>
        <v>1971SKICI</v>
      </c>
      <c r="F2865" s="196">
        <v>0.12182999999999999</v>
      </c>
      <c r="G2865" s="196">
        <v>0.4264</v>
      </c>
      <c r="H2865" s="196">
        <v>0</v>
      </c>
      <c r="I2865" s="196">
        <v>2.4369999999999999E-2</v>
      </c>
      <c r="J2865" s="196">
        <v>0.1066</v>
      </c>
      <c r="K2865" s="196">
        <v>0</v>
      </c>
      <c r="L2865" s="196">
        <v>0</v>
      </c>
      <c r="M2865" s="196">
        <v>3.0499999999999998E-3</v>
      </c>
      <c r="N2865" s="196">
        <v>6.0899999999999999E-3</v>
      </c>
      <c r="O2865" s="196">
        <v>4.061E-2</v>
      </c>
      <c r="P2865" s="196">
        <v>5.0599999999998979E-3</v>
      </c>
      <c r="Q2865" s="196">
        <v>0</v>
      </c>
      <c r="R2865" s="196">
        <v>0</v>
      </c>
      <c r="S2865" s="196">
        <v>1.0199999999999999E-3</v>
      </c>
      <c r="T2865" s="196">
        <v>0</v>
      </c>
      <c r="U2865" s="196">
        <v>7.11E-3</v>
      </c>
      <c r="V2865" s="196">
        <v>8.1200000000000005E-3</v>
      </c>
      <c r="W2865" s="196">
        <v>8.1220000000000001E-2</v>
      </c>
      <c r="X2865" s="196">
        <v>6.0909999999999999E-2</v>
      </c>
      <c r="Y2865" s="197">
        <v>0.10152</v>
      </c>
      <c r="Z2865" s="196">
        <v>6.0899999999999999E-3</v>
      </c>
      <c r="AA2865" s="196">
        <v>0</v>
      </c>
      <c r="AB2865" s="196">
        <v>0</v>
      </c>
      <c r="AC2865" s="196">
        <v>0</v>
      </c>
      <c r="AD2865" s="196">
        <v>0</v>
      </c>
      <c r="AE2865" s="196">
        <v>0</v>
      </c>
      <c r="AF2865" s="272">
        <f t="shared" si="179"/>
        <v>1</v>
      </c>
      <c r="AG2865" s="196">
        <f t="shared" si="180"/>
        <v>0.26599</v>
      </c>
    </row>
    <row r="2866" spans="1:33" x14ac:dyDescent="0.25">
      <c r="A2866" s="1">
        <v>1971</v>
      </c>
      <c r="B2866" s="1" t="s">
        <v>16</v>
      </c>
      <c r="C2866" s="1" t="str">
        <f t="shared" si="177"/>
        <v>1971SK</v>
      </c>
      <c r="D2866" s="1" t="s">
        <v>58</v>
      </c>
      <c r="E2866" s="1" t="str">
        <f t="shared" si="178"/>
        <v>1971SKResidential</v>
      </c>
      <c r="F2866" s="196">
        <v>0.12182999999999999</v>
      </c>
      <c r="G2866" s="196">
        <v>0.4264</v>
      </c>
      <c r="H2866" s="196">
        <v>0</v>
      </c>
      <c r="I2866" s="196">
        <v>2.4369999999999999E-2</v>
      </c>
      <c r="J2866" s="196">
        <v>0.1066</v>
      </c>
      <c r="K2866" s="196">
        <v>0</v>
      </c>
      <c r="L2866" s="196">
        <v>0</v>
      </c>
      <c r="M2866" s="196">
        <v>3.0499999999999998E-3</v>
      </c>
      <c r="N2866" s="196">
        <v>6.0899999999999999E-3</v>
      </c>
      <c r="O2866" s="196">
        <v>4.061E-2</v>
      </c>
      <c r="P2866" s="196">
        <v>5.0599999999998979E-3</v>
      </c>
      <c r="Q2866" s="196">
        <v>0</v>
      </c>
      <c r="R2866" s="196">
        <v>0</v>
      </c>
      <c r="S2866" s="196">
        <v>1.0199999999999999E-3</v>
      </c>
      <c r="T2866" s="196">
        <v>0</v>
      </c>
      <c r="U2866" s="196">
        <v>7.11E-3</v>
      </c>
      <c r="V2866" s="196">
        <v>8.1200000000000005E-3</v>
      </c>
      <c r="W2866" s="196">
        <v>8.1220000000000001E-2</v>
      </c>
      <c r="X2866" s="196">
        <v>6.0909999999999999E-2</v>
      </c>
      <c r="Y2866" s="197">
        <v>0.10152</v>
      </c>
      <c r="Z2866" s="196">
        <v>6.0899999999999999E-3</v>
      </c>
      <c r="AA2866" s="196">
        <v>0</v>
      </c>
      <c r="AB2866" s="196">
        <v>0</v>
      </c>
      <c r="AC2866" s="196">
        <v>0</v>
      </c>
      <c r="AD2866" s="196">
        <v>0</v>
      </c>
      <c r="AE2866" s="196">
        <v>0</v>
      </c>
      <c r="AF2866" s="272">
        <f t="shared" si="179"/>
        <v>1</v>
      </c>
      <c r="AG2866" s="196">
        <f t="shared" si="180"/>
        <v>0.26599</v>
      </c>
    </row>
    <row r="2867" spans="1:33" x14ac:dyDescent="0.25">
      <c r="A2867" s="1">
        <v>1972</v>
      </c>
      <c r="B2867" s="1" t="s">
        <v>16</v>
      </c>
      <c r="C2867" s="1" t="str">
        <f t="shared" si="177"/>
        <v>1972SK</v>
      </c>
      <c r="D2867" s="1" t="s">
        <v>57</v>
      </c>
      <c r="E2867" s="1" t="str">
        <f t="shared" si="178"/>
        <v>1972SKC&amp;D</v>
      </c>
      <c r="F2867" s="274">
        <v>0</v>
      </c>
      <c r="G2867" s="274">
        <v>1.0829999999999999E-2</v>
      </c>
      <c r="H2867" s="274">
        <v>0</v>
      </c>
      <c r="I2867" s="274">
        <v>0.31966</v>
      </c>
      <c r="J2867" s="274">
        <v>0</v>
      </c>
      <c r="K2867" s="274">
        <v>0</v>
      </c>
      <c r="L2867" s="274">
        <v>0</v>
      </c>
      <c r="M2867" s="274">
        <v>0</v>
      </c>
      <c r="N2867" s="274">
        <v>0</v>
      </c>
      <c r="O2867" s="274">
        <v>0</v>
      </c>
      <c r="P2867" s="274">
        <v>0</v>
      </c>
      <c r="Q2867" s="274">
        <v>0</v>
      </c>
      <c r="R2867" s="274">
        <v>0</v>
      </c>
      <c r="S2867" s="274">
        <v>0</v>
      </c>
      <c r="T2867" s="274">
        <v>0.29006999999999999</v>
      </c>
      <c r="U2867" s="274">
        <v>0</v>
      </c>
      <c r="V2867" s="274">
        <v>0</v>
      </c>
      <c r="W2867" s="274">
        <v>4.0879999999999972E-2</v>
      </c>
      <c r="X2867" s="274">
        <v>0</v>
      </c>
      <c r="Y2867" s="274">
        <v>0</v>
      </c>
      <c r="Z2867" s="274">
        <v>0</v>
      </c>
      <c r="AA2867" s="274">
        <v>0</v>
      </c>
      <c r="AB2867" s="274">
        <v>0.15045</v>
      </c>
      <c r="AC2867" s="274">
        <v>7.0800000000000002E-2</v>
      </c>
      <c r="AD2867" s="274">
        <v>0.11731000000000003</v>
      </c>
      <c r="AE2867" s="274">
        <v>0</v>
      </c>
      <c r="AF2867" s="272">
        <f t="shared" si="179"/>
        <v>1</v>
      </c>
      <c r="AG2867" s="196">
        <f t="shared" si="180"/>
        <v>0.66950999999999994</v>
      </c>
    </row>
    <row r="2868" spans="1:33" x14ac:dyDescent="0.25">
      <c r="A2868" s="1">
        <v>1972</v>
      </c>
      <c r="B2868" s="1" t="s">
        <v>16</v>
      </c>
      <c r="C2868" s="1" t="str">
        <f t="shared" si="177"/>
        <v>1972SK</v>
      </c>
      <c r="D2868" s="1" t="s">
        <v>56</v>
      </c>
      <c r="E2868" s="1" t="str">
        <f t="shared" si="178"/>
        <v>1972SKICI</v>
      </c>
      <c r="F2868" s="196">
        <v>0.12182999999999999</v>
      </c>
      <c r="G2868" s="196">
        <v>0.4264</v>
      </c>
      <c r="H2868" s="196">
        <v>0</v>
      </c>
      <c r="I2868" s="196">
        <v>2.4369999999999999E-2</v>
      </c>
      <c r="J2868" s="196">
        <v>0.1066</v>
      </c>
      <c r="K2868" s="196">
        <v>0</v>
      </c>
      <c r="L2868" s="196">
        <v>0</v>
      </c>
      <c r="M2868" s="196">
        <v>3.0499999999999998E-3</v>
      </c>
      <c r="N2868" s="196">
        <v>6.0899999999999999E-3</v>
      </c>
      <c r="O2868" s="196">
        <v>4.061E-2</v>
      </c>
      <c r="P2868" s="196">
        <v>5.0599999999998979E-3</v>
      </c>
      <c r="Q2868" s="196">
        <v>0</v>
      </c>
      <c r="R2868" s="196">
        <v>0</v>
      </c>
      <c r="S2868" s="196">
        <v>1.0199999999999999E-3</v>
      </c>
      <c r="T2868" s="196">
        <v>0</v>
      </c>
      <c r="U2868" s="196">
        <v>7.11E-3</v>
      </c>
      <c r="V2868" s="196">
        <v>8.1200000000000005E-3</v>
      </c>
      <c r="W2868" s="196">
        <v>8.1220000000000001E-2</v>
      </c>
      <c r="X2868" s="196">
        <v>6.0909999999999999E-2</v>
      </c>
      <c r="Y2868" s="197">
        <v>0.10152</v>
      </c>
      <c r="Z2868" s="196">
        <v>6.0899999999999999E-3</v>
      </c>
      <c r="AA2868" s="196">
        <v>0</v>
      </c>
      <c r="AB2868" s="196">
        <v>0</v>
      </c>
      <c r="AC2868" s="196">
        <v>0</v>
      </c>
      <c r="AD2868" s="196">
        <v>0</v>
      </c>
      <c r="AE2868" s="196">
        <v>0</v>
      </c>
      <c r="AF2868" s="272">
        <f t="shared" si="179"/>
        <v>1</v>
      </c>
      <c r="AG2868" s="196">
        <f t="shared" si="180"/>
        <v>0.26599</v>
      </c>
    </row>
    <row r="2869" spans="1:33" x14ac:dyDescent="0.25">
      <c r="A2869" s="1">
        <v>1972</v>
      </c>
      <c r="B2869" s="1" t="s">
        <v>16</v>
      </c>
      <c r="C2869" s="1" t="str">
        <f t="shared" si="177"/>
        <v>1972SK</v>
      </c>
      <c r="D2869" s="1" t="s">
        <v>58</v>
      </c>
      <c r="E2869" s="1" t="str">
        <f t="shared" si="178"/>
        <v>1972SKResidential</v>
      </c>
      <c r="F2869" s="196">
        <v>0.12182999999999999</v>
      </c>
      <c r="G2869" s="196">
        <v>0.4264</v>
      </c>
      <c r="H2869" s="196">
        <v>0</v>
      </c>
      <c r="I2869" s="196">
        <v>2.4369999999999999E-2</v>
      </c>
      <c r="J2869" s="196">
        <v>0.1066</v>
      </c>
      <c r="K2869" s="196">
        <v>0</v>
      </c>
      <c r="L2869" s="196">
        <v>0</v>
      </c>
      <c r="M2869" s="196">
        <v>3.0499999999999998E-3</v>
      </c>
      <c r="N2869" s="196">
        <v>6.0899999999999999E-3</v>
      </c>
      <c r="O2869" s="196">
        <v>4.061E-2</v>
      </c>
      <c r="P2869" s="196">
        <v>5.0599999999998979E-3</v>
      </c>
      <c r="Q2869" s="196">
        <v>0</v>
      </c>
      <c r="R2869" s="196">
        <v>0</v>
      </c>
      <c r="S2869" s="196">
        <v>1.0199999999999999E-3</v>
      </c>
      <c r="T2869" s="196">
        <v>0</v>
      </c>
      <c r="U2869" s="196">
        <v>7.11E-3</v>
      </c>
      <c r="V2869" s="196">
        <v>8.1200000000000005E-3</v>
      </c>
      <c r="W2869" s="196">
        <v>8.1220000000000001E-2</v>
      </c>
      <c r="X2869" s="196">
        <v>6.0909999999999999E-2</v>
      </c>
      <c r="Y2869" s="197">
        <v>0.10152</v>
      </c>
      <c r="Z2869" s="196">
        <v>6.0899999999999999E-3</v>
      </c>
      <c r="AA2869" s="196">
        <v>0</v>
      </c>
      <c r="AB2869" s="196">
        <v>0</v>
      </c>
      <c r="AC2869" s="196">
        <v>0</v>
      </c>
      <c r="AD2869" s="196">
        <v>0</v>
      </c>
      <c r="AE2869" s="196">
        <v>0</v>
      </c>
      <c r="AF2869" s="272">
        <f t="shared" si="179"/>
        <v>1</v>
      </c>
      <c r="AG2869" s="196">
        <f t="shared" si="180"/>
        <v>0.26599</v>
      </c>
    </row>
    <row r="2870" spans="1:33" x14ac:dyDescent="0.25">
      <c r="A2870" s="1">
        <v>1973</v>
      </c>
      <c r="B2870" s="1" t="s">
        <v>16</v>
      </c>
      <c r="C2870" s="1" t="str">
        <f t="shared" si="177"/>
        <v>1973SK</v>
      </c>
      <c r="D2870" s="1" t="s">
        <v>57</v>
      </c>
      <c r="E2870" s="1" t="str">
        <f t="shared" si="178"/>
        <v>1973SKC&amp;D</v>
      </c>
      <c r="F2870" s="274">
        <v>0</v>
      </c>
      <c r="G2870" s="274">
        <v>1.0829999999999999E-2</v>
      </c>
      <c r="H2870" s="274">
        <v>0</v>
      </c>
      <c r="I2870" s="274">
        <v>0.31966</v>
      </c>
      <c r="J2870" s="274">
        <v>0</v>
      </c>
      <c r="K2870" s="274">
        <v>0</v>
      </c>
      <c r="L2870" s="274">
        <v>0</v>
      </c>
      <c r="M2870" s="274">
        <v>0</v>
      </c>
      <c r="N2870" s="274">
        <v>0</v>
      </c>
      <c r="O2870" s="274">
        <v>0</v>
      </c>
      <c r="P2870" s="274">
        <v>0</v>
      </c>
      <c r="Q2870" s="274">
        <v>0</v>
      </c>
      <c r="R2870" s="274">
        <v>0</v>
      </c>
      <c r="S2870" s="274">
        <v>0</v>
      </c>
      <c r="T2870" s="274">
        <v>0.29006999999999999</v>
      </c>
      <c r="U2870" s="274">
        <v>0</v>
      </c>
      <c r="V2870" s="274">
        <v>0</v>
      </c>
      <c r="W2870" s="274">
        <v>4.0879999999999972E-2</v>
      </c>
      <c r="X2870" s="274">
        <v>0</v>
      </c>
      <c r="Y2870" s="274">
        <v>0</v>
      </c>
      <c r="Z2870" s="274">
        <v>0</v>
      </c>
      <c r="AA2870" s="274">
        <v>0</v>
      </c>
      <c r="AB2870" s="274">
        <v>0.15045</v>
      </c>
      <c r="AC2870" s="274">
        <v>7.0800000000000002E-2</v>
      </c>
      <c r="AD2870" s="274">
        <v>0.11731000000000003</v>
      </c>
      <c r="AE2870" s="274">
        <v>0</v>
      </c>
      <c r="AF2870" s="272">
        <f t="shared" si="179"/>
        <v>1</v>
      </c>
      <c r="AG2870" s="196">
        <f t="shared" si="180"/>
        <v>0.66950999999999994</v>
      </c>
    </row>
    <row r="2871" spans="1:33" x14ac:dyDescent="0.25">
      <c r="A2871" s="1">
        <v>1973</v>
      </c>
      <c r="B2871" s="1" t="s">
        <v>16</v>
      </c>
      <c r="C2871" s="1" t="str">
        <f t="shared" si="177"/>
        <v>1973SK</v>
      </c>
      <c r="D2871" s="1" t="s">
        <v>56</v>
      </c>
      <c r="E2871" s="1" t="str">
        <f t="shared" si="178"/>
        <v>1973SKICI</v>
      </c>
      <c r="F2871" s="196">
        <v>0.12182999999999999</v>
      </c>
      <c r="G2871" s="196">
        <v>0.4264</v>
      </c>
      <c r="H2871" s="196">
        <v>0</v>
      </c>
      <c r="I2871" s="196">
        <v>2.4369999999999999E-2</v>
      </c>
      <c r="J2871" s="196">
        <v>0.1066</v>
      </c>
      <c r="K2871" s="196">
        <v>0</v>
      </c>
      <c r="L2871" s="196">
        <v>0</v>
      </c>
      <c r="M2871" s="196">
        <v>3.0499999999999998E-3</v>
      </c>
      <c r="N2871" s="196">
        <v>6.0899999999999999E-3</v>
      </c>
      <c r="O2871" s="196">
        <v>4.061E-2</v>
      </c>
      <c r="P2871" s="196">
        <v>5.0599999999998979E-3</v>
      </c>
      <c r="Q2871" s="196">
        <v>0</v>
      </c>
      <c r="R2871" s="196">
        <v>0</v>
      </c>
      <c r="S2871" s="196">
        <v>1.0199999999999999E-3</v>
      </c>
      <c r="T2871" s="196">
        <v>0</v>
      </c>
      <c r="U2871" s="196">
        <v>7.11E-3</v>
      </c>
      <c r="V2871" s="196">
        <v>8.1200000000000005E-3</v>
      </c>
      <c r="W2871" s="196">
        <v>8.1220000000000001E-2</v>
      </c>
      <c r="X2871" s="196">
        <v>6.0909999999999999E-2</v>
      </c>
      <c r="Y2871" s="197">
        <v>0.10152</v>
      </c>
      <c r="Z2871" s="196">
        <v>6.0899999999999999E-3</v>
      </c>
      <c r="AA2871" s="196">
        <v>0</v>
      </c>
      <c r="AB2871" s="196">
        <v>0</v>
      </c>
      <c r="AC2871" s="196">
        <v>0</v>
      </c>
      <c r="AD2871" s="196">
        <v>0</v>
      </c>
      <c r="AE2871" s="196">
        <v>0</v>
      </c>
      <c r="AF2871" s="272">
        <f t="shared" si="179"/>
        <v>1</v>
      </c>
      <c r="AG2871" s="196">
        <f t="shared" si="180"/>
        <v>0.26599</v>
      </c>
    </row>
    <row r="2872" spans="1:33" x14ac:dyDescent="0.25">
      <c r="A2872" s="1">
        <v>1973</v>
      </c>
      <c r="B2872" s="1" t="s">
        <v>16</v>
      </c>
      <c r="C2872" s="1" t="str">
        <f t="shared" si="177"/>
        <v>1973SK</v>
      </c>
      <c r="D2872" s="1" t="s">
        <v>58</v>
      </c>
      <c r="E2872" s="1" t="str">
        <f t="shared" si="178"/>
        <v>1973SKResidential</v>
      </c>
      <c r="F2872" s="196">
        <v>0.12182999999999999</v>
      </c>
      <c r="G2872" s="196">
        <v>0.4264</v>
      </c>
      <c r="H2872" s="196">
        <v>0</v>
      </c>
      <c r="I2872" s="196">
        <v>2.4369999999999999E-2</v>
      </c>
      <c r="J2872" s="196">
        <v>0.1066</v>
      </c>
      <c r="K2872" s="196">
        <v>0</v>
      </c>
      <c r="L2872" s="196">
        <v>0</v>
      </c>
      <c r="M2872" s="196">
        <v>3.0499999999999998E-3</v>
      </c>
      <c r="N2872" s="196">
        <v>6.0899999999999999E-3</v>
      </c>
      <c r="O2872" s="196">
        <v>4.061E-2</v>
      </c>
      <c r="P2872" s="196">
        <v>5.0599999999998979E-3</v>
      </c>
      <c r="Q2872" s="196">
        <v>0</v>
      </c>
      <c r="R2872" s="196">
        <v>0</v>
      </c>
      <c r="S2872" s="196">
        <v>1.0199999999999999E-3</v>
      </c>
      <c r="T2872" s="196">
        <v>0</v>
      </c>
      <c r="U2872" s="196">
        <v>7.11E-3</v>
      </c>
      <c r="V2872" s="196">
        <v>8.1200000000000005E-3</v>
      </c>
      <c r="W2872" s="196">
        <v>8.1220000000000001E-2</v>
      </c>
      <c r="X2872" s="196">
        <v>6.0909999999999999E-2</v>
      </c>
      <c r="Y2872" s="197">
        <v>0.10152</v>
      </c>
      <c r="Z2872" s="196">
        <v>6.0899999999999999E-3</v>
      </c>
      <c r="AA2872" s="196">
        <v>0</v>
      </c>
      <c r="AB2872" s="196">
        <v>0</v>
      </c>
      <c r="AC2872" s="196">
        <v>0</v>
      </c>
      <c r="AD2872" s="196">
        <v>0</v>
      </c>
      <c r="AE2872" s="196">
        <v>0</v>
      </c>
      <c r="AF2872" s="272">
        <f t="shared" si="179"/>
        <v>1</v>
      </c>
      <c r="AG2872" s="196">
        <f t="shared" si="180"/>
        <v>0.26599</v>
      </c>
    </row>
    <row r="2873" spans="1:33" x14ac:dyDescent="0.25">
      <c r="A2873" s="1">
        <v>1974</v>
      </c>
      <c r="B2873" s="1" t="s">
        <v>16</v>
      </c>
      <c r="C2873" s="1" t="str">
        <f t="shared" si="177"/>
        <v>1974SK</v>
      </c>
      <c r="D2873" s="1" t="s">
        <v>57</v>
      </c>
      <c r="E2873" s="1" t="str">
        <f t="shared" si="178"/>
        <v>1974SKC&amp;D</v>
      </c>
      <c r="F2873" s="274">
        <v>0</v>
      </c>
      <c r="G2873" s="274">
        <v>1.0829999999999999E-2</v>
      </c>
      <c r="H2873" s="274">
        <v>0</v>
      </c>
      <c r="I2873" s="274">
        <v>0.31966</v>
      </c>
      <c r="J2873" s="274">
        <v>0</v>
      </c>
      <c r="K2873" s="274">
        <v>0</v>
      </c>
      <c r="L2873" s="274">
        <v>0</v>
      </c>
      <c r="M2873" s="274">
        <v>0</v>
      </c>
      <c r="N2873" s="274">
        <v>0</v>
      </c>
      <c r="O2873" s="274">
        <v>0</v>
      </c>
      <c r="P2873" s="274">
        <v>0</v>
      </c>
      <c r="Q2873" s="274">
        <v>0</v>
      </c>
      <c r="R2873" s="274">
        <v>0</v>
      </c>
      <c r="S2873" s="274">
        <v>0</v>
      </c>
      <c r="T2873" s="274">
        <v>0.29006999999999999</v>
      </c>
      <c r="U2873" s="274">
        <v>0</v>
      </c>
      <c r="V2873" s="274">
        <v>0</v>
      </c>
      <c r="W2873" s="274">
        <v>4.0879999999999972E-2</v>
      </c>
      <c r="X2873" s="274">
        <v>0</v>
      </c>
      <c r="Y2873" s="274">
        <v>0</v>
      </c>
      <c r="Z2873" s="274">
        <v>0</v>
      </c>
      <c r="AA2873" s="274">
        <v>0</v>
      </c>
      <c r="AB2873" s="274">
        <v>0.15045</v>
      </c>
      <c r="AC2873" s="274">
        <v>7.0800000000000002E-2</v>
      </c>
      <c r="AD2873" s="274">
        <v>0.11731000000000003</v>
      </c>
      <c r="AE2873" s="274">
        <v>0</v>
      </c>
      <c r="AF2873" s="272">
        <f t="shared" si="179"/>
        <v>1</v>
      </c>
      <c r="AG2873" s="196">
        <f t="shared" si="180"/>
        <v>0.66950999999999994</v>
      </c>
    </row>
    <row r="2874" spans="1:33" x14ac:dyDescent="0.25">
      <c r="A2874" s="1">
        <v>1974</v>
      </c>
      <c r="B2874" s="1" t="s">
        <v>16</v>
      </c>
      <c r="C2874" s="1" t="str">
        <f t="shared" si="177"/>
        <v>1974SK</v>
      </c>
      <c r="D2874" s="1" t="s">
        <v>56</v>
      </c>
      <c r="E2874" s="1" t="str">
        <f t="shared" si="178"/>
        <v>1974SKICI</v>
      </c>
      <c r="F2874" s="196">
        <v>0.12182999999999999</v>
      </c>
      <c r="G2874" s="196">
        <v>0.4264</v>
      </c>
      <c r="H2874" s="196">
        <v>0</v>
      </c>
      <c r="I2874" s="196">
        <v>2.4369999999999999E-2</v>
      </c>
      <c r="J2874" s="196">
        <v>0.1066</v>
      </c>
      <c r="K2874" s="196">
        <v>0</v>
      </c>
      <c r="L2874" s="196">
        <v>0</v>
      </c>
      <c r="M2874" s="196">
        <v>3.0499999999999998E-3</v>
      </c>
      <c r="N2874" s="196">
        <v>6.0899999999999999E-3</v>
      </c>
      <c r="O2874" s="196">
        <v>4.061E-2</v>
      </c>
      <c r="P2874" s="196">
        <v>5.0599999999998979E-3</v>
      </c>
      <c r="Q2874" s="196">
        <v>0</v>
      </c>
      <c r="R2874" s="196">
        <v>0</v>
      </c>
      <c r="S2874" s="196">
        <v>1.0199999999999999E-3</v>
      </c>
      <c r="T2874" s="196">
        <v>0</v>
      </c>
      <c r="U2874" s="196">
        <v>7.11E-3</v>
      </c>
      <c r="V2874" s="196">
        <v>8.1200000000000005E-3</v>
      </c>
      <c r="W2874" s="196">
        <v>8.1220000000000001E-2</v>
      </c>
      <c r="X2874" s="196">
        <v>6.0909999999999999E-2</v>
      </c>
      <c r="Y2874" s="197">
        <v>0.10152</v>
      </c>
      <c r="Z2874" s="196">
        <v>6.0899999999999999E-3</v>
      </c>
      <c r="AA2874" s="196">
        <v>0</v>
      </c>
      <c r="AB2874" s="196">
        <v>0</v>
      </c>
      <c r="AC2874" s="196">
        <v>0</v>
      </c>
      <c r="AD2874" s="196">
        <v>0</v>
      </c>
      <c r="AE2874" s="196">
        <v>0</v>
      </c>
      <c r="AF2874" s="272">
        <f t="shared" si="179"/>
        <v>1</v>
      </c>
      <c r="AG2874" s="196">
        <f t="shared" si="180"/>
        <v>0.26599</v>
      </c>
    </row>
    <row r="2875" spans="1:33" x14ac:dyDescent="0.25">
      <c r="A2875" s="1">
        <v>1974</v>
      </c>
      <c r="B2875" s="1" t="s">
        <v>16</v>
      </c>
      <c r="C2875" s="1" t="str">
        <f t="shared" si="177"/>
        <v>1974SK</v>
      </c>
      <c r="D2875" s="1" t="s">
        <v>58</v>
      </c>
      <c r="E2875" s="1" t="str">
        <f t="shared" si="178"/>
        <v>1974SKResidential</v>
      </c>
      <c r="F2875" s="196">
        <v>0.12182999999999999</v>
      </c>
      <c r="G2875" s="196">
        <v>0.4264</v>
      </c>
      <c r="H2875" s="196">
        <v>0</v>
      </c>
      <c r="I2875" s="196">
        <v>2.4369999999999999E-2</v>
      </c>
      <c r="J2875" s="196">
        <v>0.1066</v>
      </c>
      <c r="K2875" s="196">
        <v>0</v>
      </c>
      <c r="L2875" s="196">
        <v>0</v>
      </c>
      <c r="M2875" s="196">
        <v>3.0499999999999998E-3</v>
      </c>
      <c r="N2875" s="196">
        <v>6.0899999999999999E-3</v>
      </c>
      <c r="O2875" s="196">
        <v>4.061E-2</v>
      </c>
      <c r="P2875" s="196">
        <v>5.0599999999998979E-3</v>
      </c>
      <c r="Q2875" s="196">
        <v>0</v>
      </c>
      <c r="R2875" s="196">
        <v>0</v>
      </c>
      <c r="S2875" s="196">
        <v>1.0199999999999999E-3</v>
      </c>
      <c r="T2875" s="196">
        <v>0</v>
      </c>
      <c r="U2875" s="196">
        <v>7.11E-3</v>
      </c>
      <c r="V2875" s="196">
        <v>8.1200000000000005E-3</v>
      </c>
      <c r="W2875" s="196">
        <v>8.1220000000000001E-2</v>
      </c>
      <c r="X2875" s="196">
        <v>6.0909999999999999E-2</v>
      </c>
      <c r="Y2875" s="197">
        <v>0.10152</v>
      </c>
      <c r="Z2875" s="196">
        <v>6.0899999999999999E-3</v>
      </c>
      <c r="AA2875" s="196">
        <v>0</v>
      </c>
      <c r="AB2875" s="196">
        <v>0</v>
      </c>
      <c r="AC2875" s="196">
        <v>0</v>
      </c>
      <c r="AD2875" s="196">
        <v>0</v>
      </c>
      <c r="AE2875" s="196">
        <v>0</v>
      </c>
      <c r="AF2875" s="272">
        <f t="shared" si="179"/>
        <v>1</v>
      </c>
      <c r="AG2875" s="196">
        <f t="shared" si="180"/>
        <v>0.26599</v>
      </c>
    </row>
    <row r="2876" spans="1:33" x14ac:dyDescent="0.25">
      <c r="A2876" s="1">
        <v>1975</v>
      </c>
      <c r="B2876" s="1" t="s">
        <v>16</v>
      </c>
      <c r="C2876" s="1" t="str">
        <f t="shared" si="177"/>
        <v>1975SK</v>
      </c>
      <c r="D2876" s="1" t="s">
        <v>57</v>
      </c>
      <c r="E2876" s="1" t="str">
        <f t="shared" si="178"/>
        <v>1975SKC&amp;D</v>
      </c>
      <c r="F2876" s="274">
        <v>0</v>
      </c>
      <c r="G2876" s="274">
        <v>1.0829999999999999E-2</v>
      </c>
      <c r="H2876" s="274">
        <v>0</v>
      </c>
      <c r="I2876" s="274">
        <v>0.31966</v>
      </c>
      <c r="J2876" s="274">
        <v>0</v>
      </c>
      <c r="K2876" s="274">
        <v>0</v>
      </c>
      <c r="L2876" s="274">
        <v>0</v>
      </c>
      <c r="M2876" s="274">
        <v>0</v>
      </c>
      <c r="N2876" s="274">
        <v>0</v>
      </c>
      <c r="O2876" s="274">
        <v>0</v>
      </c>
      <c r="P2876" s="274">
        <v>0</v>
      </c>
      <c r="Q2876" s="274">
        <v>0</v>
      </c>
      <c r="R2876" s="274">
        <v>0</v>
      </c>
      <c r="S2876" s="274">
        <v>0</v>
      </c>
      <c r="T2876" s="274">
        <v>0.29006999999999999</v>
      </c>
      <c r="U2876" s="274">
        <v>0</v>
      </c>
      <c r="V2876" s="274">
        <v>0</v>
      </c>
      <c r="W2876" s="274">
        <v>4.0879999999999972E-2</v>
      </c>
      <c r="X2876" s="274">
        <v>0</v>
      </c>
      <c r="Y2876" s="274">
        <v>0</v>
      </c>
      <c r="Z2876" s="274">
        <v>0</v>
      </c>
      <c r="AA2876" s="274">
        <v>0</v>
      </c>
      <c r="AB2876" s="274">
        <v>0.15045</v>
      </c>
      <c r="AC2876" s="274">
        <v>7.0800000000000002E-2</v>
      </c>
      <c r="AD2876" s="274">
        <v>0.11731000000000003</v>
      </c>
      <c r="AE2876" s="274">
        <v>0</v>
      </c>
      <c r="AF2876" s="272">
        <f t="shared" si="179"/>
        <v>1</v>
      </c>
      <c r="AG2876" s="196">
        <f t="shared" si="180"/>
        <v>0.66950999999999994</v>
      </c>
    </row>
    <row r="2877" spans="1:33" x14ac:dyDescent="0.25">
      <c r="A2877" s="1">
        <v>1975</v>
      </c>
      <c r="B2877" s="1" t="s">
        <v>16</v>
      </c>
      <c r="C2877" s="1" t="str">
        <f t="shared" si="177"/>
        <v>1975SK</v>
      </c>
      <c r="D2877" s="1" t="s">
        <v>56</v>
      </c>
      <c r="E2877" s="1" t="str">
        <f t="shared" si="178"/>
        <v>1975SKICI</v>
      </c>
      <c r="F2877" s="196">
        <v>0.12182999999999999</v>
      </c>
      <c r="G2877" s="196">
        <v>0.4264</v>
      </c>
      <c r="H2877" s="196">
        <v>0</v>
      </c>
      <c r="I2877" s="196">
        <v>2.4369999999999999E-2</v>
      </c>
      <c r="J2877" s="196">
        <v>0.1066</v>
      </c>
      <c r="K2877" s="196">
        <v>0</v>
      </c>
      <c r="L2877" s="196">
        <v>0</v>
      </c>
      <c r="M2877" s="196">
        <v>3.0499999999999998E-3</v>
      </c>
      <c r="N2877" s="196">
        <v>6.0899999999999999E-3</v>
      </c>
      <c r="O2877" s="196">
        <v>4.061E-2</v>
      </c>
      <c r="P2877" s="196">
        <v>5.0599999999998979E-3</v>
      </c>
      <c r="Q2877" s="196">
        <v>0</v>
      </c>
      <c r="R2877" s="196">
        <v>0</v>
      </c>
      <c r="S2877" s="196">
        <v>1.0199999999999999E-3</v>
      </c>
      <c r="T2877" s="196">
        <v>0</v>
      </c>
      <c r="U2877" s="196">
        <v>7.11E-3</v>
      </c>
      <c r="V2877" s="196">
        <v>8.1200000000000005E-3</v>
      </c>
      <c r="W2877" s="196">
        <v>8.1220000000000001E-2</v>
      </c>
      <c r="X2877" s="196">
        <v>6.0909999999999999E-2</v>
      </c>
      <c r="Y2877" s="196">
        <v>0.10152</v>
      </c>
      <c r="Z2877" s="196">
        <v>6.0899999999999999E-3</v>
      </c>
      <c r="AA2877" s="196">
        <v>0</v>
      </c>
      <c r="AB2877" s="196">
        <v>0</v>
      </c>
      <c r="AC2877" s="196">
        <v>0</v>
      </c>
      <c r="AD2877" s="196">
        <v>0</v>
      </c>
      <c r="AE2877" s="196">
        <v>0</v>
      </c>
      <c r="AF2877" s="272">
        <f t="shared" si="179"/>
        <v>1</v>
      </c>
      <c r="AG2877" s="196">
        <f t="shared" si="180"/>
        <v>0.26599</v>
      </c>
    </row>
    <row r="2878" spans="1:33" x14ac:dyDescent="0.25">
      <c r="A2878" s="1">
        <v>1975</v>
      </c>
      <c r="B2878" s="1" t="s">
        <v>16</v>
      </c>
      <c r="C2878" s="1" t="str">
        <f t="shared" si="177"/>
        <v>1975SK</v>
      </c>
      <c r="D2878" s="1" t="s">
        <v>58</v>
      </c>
      <c r="E2878" s="1" t="str">
        <f t="shared" si="178"/>
        <v>1975SKResidential</v>
      </c>
      <c r="F2878" s="196">
        <v>0.12182999999999999</v>
      </c>
      <c r="G2878" s="196">
        <v>0.4264</v>
      </c>
      <c r="H2878" s="196">
        <v>0</v>
      </c>
      <c r="I2878" s="196">
        <v>2.4369999999999999E-2</v>
      </c>
      <c r="J2878" s="196">
        <v>0.1066</v>
      </c>
      <c r="K2878" s="196">
        <v>0</v>
      </c>
      <c r="L2878" s="196">
        <v>0</v>
      </c>
      <c r="M2878" s="196">
        <v>3.0499999999999998E-3</v>
      </c>
      <c r="N2878" s="196">
        <v>6.0899999999999999E-3</v>
      </c>
      <c r="O2878" s="196">
        <v>4.061E-2</v>
      </c>
      <c r="P2878" s="196">
        <v>5.0599999999998979E-3</v>
      </c>
      <c r="Q2878" s="196">
        <v>0</v>
      </c>
      <c r="R2878" s="196">
        <v>0</v>
      </c>
      <c r="S2878" s="196">
        <v>1.0199999999999999E-3</v>
      </c>
      <c r="T2878" s="196">
        <v>0</v>
      </c>
      <c r="U2878" s="196">
        <v>7.11E-3</v>
      </c>
      <c r="V2878" s="196">
        <v>8.1200000000000005E-3</v>
      </c>
      <c r="W2878" s="196">
        <v>8.1220000000000001E-2</v>
      </c>
      <c r="X2878" s="196">
        <v>6.0909999999999999E-2</v>
      </c>
      <c r="Y2878" s="197">
        <v>0.10152</v>
      </c>
      <c r="Z2878" s="196">
        <v>6.0899999999999999E-3</v>
      </c>
      <c r="AA2878" s="196">
        <v>0</v>
      </c>
      <c r="AB2878" s="196">
        <v>0</v>
      </c>
      <c r="AC2878" s="196">
        <v>0</v>
      </c>
      <c r="AD2878" s="196">
        <v>0</v>
      </c>
      <c r="AE2878" s="196">
        <v>0</v>
      </c>
      <c r="AF2878" s="272">
        <f t="shared" si="179"/>
        <v>1</v>
      </c>
      <c r="AG2878" s="196">
        <f t="shared" si="180"/>
        <v>0.26599</v>
      </c>
    </row>
    <row r="2879" spans="1:33" x14ac:dyDescent="0.25">
      <c r="A2879" s="1">
        <v>1976</v>
      </c>
      <c r="B2879" s="1" t="s">
        <v>16</v>
      </c>
      <c r="C2879" s="1" t="str">
        <f t="shared" si="177"/>
        <v>1976SK</v>
      </c>
      <c r="D2879" s="1" t="s">
        <v>57</v>
      </c>
      <c r="E2879" s="1" t="str">
        <f t="shared" si="178"/>
        <v>1976SKC&amp;D</v>
      </c>
      <c r="F2879" s="274">
        <v>0</v>
      </c>
      <c r="G2879" s="274">
        <v>1.0829999999999999E-2</v>
      </c>
      <c r="H2879" s="274">
        <v>0</v>
      </c>
      <c r="I2879" s="274">
        <v>0.31966</v>
      </c>
      <c r="J2879" s="274">
        <v>0</v>
      </c>
      <c r="K2879" s="274">
        <v>0</v>
      </c>
      <c r="L2879" s="274">
        <v>0</v>
      </c>
      <c r="M2879" s="274">
        <v>0</v>
      </c>
      <c r="N2879" s="274">
        <v>0</v>
      </c>
      <c r="O2879" s="274">
        <v>0</v>
      </c>
      <c r="P2879" s="274">
        <v>0</v>
      </c>
      <c r="Q2879" s="274">
        <v>0</v>
      </c>
      <c r="R2879" s="274">
        <v>0</v>
      </c>
      <c r="S2879" s="274">
        <v>0</v>
      </c>
      <c r="T2879" s="274">
        <v>0.29006999999999999</v>
      </c>
      <c r="U2879" s="274">
        <v>0</v>
      </c>
      <c r="V2879" s="274">
        <v>0</v>
      </c>
      <c r="W2879" s="274">
        <v>4.0879999999999972E-2</v>
      </c>
      <c r="X2879" s="274">
        <v>0</v>
      </c>
      <c r="Y2879" s="274">
        <v>0</v>
      </c>
      <c r="Z2879" s="274">
        <v>0</v>
      </c>
      <c r="AA2879" s="274">
        <v>0</v>
      </c>
      <c r="AB2879" s="274">
        <v>0.15045</v>
      </c>
      <c r="AC2879" s="274">
        <v>7.0800000000000002E-2</v>
      </c>
      <c r="AD2879" s="274">
        <v>0.11731000000000003</v>
      </c>
      <c r="AE2879" s="274">
        <v>0</v>
      </c>
      <c r="AF2879" s="272">
        <f t="shared" si="179"/>
        <v>1</v>
      </c>
      <c r="AG2879" s="196">
        <f t="shared" si="180"/>
        <v>0.66950999999999994</v>
      </c>
    </row>
    <row r="2880" spans="1:33" x14ac:dyDescent="0.25">
      <c r="A2880" s="1">
        <v>1976</v>
      </c>
      <c r="B2880" s="1" t="s">
        <v>16</v>
      </c>
      <c r="C2880" s="1" t="str">
        <f t="shared" si="177"/>
        <v>1976SK</v>
      </c>
      <c r="D2880" s="1" t="s">
        <v>56</v>
      </c>
      <c r="E2880" s="1" t="str">
        <f t="shared" si="178"/>
        <v>1976SKICI</v>
      </c>
      <c r="F2880" s="196">
        <v>0.17202999999999999</v>
      </c>
      <c r="G2880" s="196">
        <v>0.3251</v>
      </c>
      <c r="H2880" s="196">
        <v>0</v>
      </c>
      <c r="I2880" s="196">
        <v>3.6580000000000001E-2</v>
      </c>
      <c r="J2880" s="196">
        <v>0.16330999999999998</v>
      </c>
      <c r="K2880" s="196">
        <v>0</v>
      </c>
      <c r="L2880" s="196">
        <v>0</v>
      </c>
      <c r="M2880" s="196">
        <v>0</v>
      </c>
      <c r="N2880" s="196">
        <v>3.4140000000000004E-2</v>
      </c>
      <c r="O2880" s="196">
        <v>0</v>
      </c>
      <c r="P2880" s="196">
        <v>5.550000000000016E-2</v>
      </c>
      <c r="Q2880" s="196">
        <v>0</v>
      </c>
      <c r="R2880" s="196">
        <v>0</v>
      </c>
      <c r="S2880" s="196">
        <v>1.4099999999999998E-3</v>
      </c>
      <c r="T2880" s="196">
        <v>0</v>
      </c>
      <c r="U2880" s="196">
        <v>6.5589999999999996E-2</v>
      </c>
      <c r="V2880" s="196">
        <v>0</v>
      </c>
      <c r="W2880" s="196">
        <v>0.10473</v>
      </c>
      <c r="X2880" s="196">
        <v>1.4539999999999999E-2</v>
      </c>
      <c r="Y2880" s="197">
        <v>0</v>
      </c>
      <c r="Z2880" s="196">
        <v>0</v>
      </c>
      <c r="AA2880" s="196">
        <v>0</v>
      </c>
      <c r="AB2880" s="196">
        <v>1.2030000000000001E-2</v>
      </c>
      <c r="AC2880" s="196">
        <v>5.6599999999999992E-3</v>
      </c>
      <c r="AD2880" s="196">
        <v>9.3799999999999994E-3</v>
      </c>
      <c r="AE2880" s="196">
        <v>0</v>
      </c>
      <c r="AF2880" s="272">
        <f t="shared" si="179"/>
        <v>1</v>
      </c>
      <c r="AG2880" s="196">
        <f t="shared" si="180"/>
        <v>0.21334</v>
      </c>
    </row>
    <row r="2881" spans="1:33" x14ac:dyDescent="0.25">
      <c r="A2881" s="1">
        <v>1976</v>
      </c>
      <c r="B2881" s="1" t="s">
        <v>16</v>
      </c>
      <c r="C2881" s="1" t="str">
        <f t="shared" si="177"/>
        <v>1976SK</v>
      </c>
      <c r="D2881" s="1" t="s">
        <v>58</v>
      </c>
      <c r="E2881" s="1" t="str">
        <f t="shared" si="178"/>
        <v>1976SKResidential</v>
      </c>
      <c r="F2881" s="196">
        <v>0.17202999999999999</v>
      </c>
      <c r="G2881" s="196">
        <v>0.3251</v>
      </c>
      <c r="H2881" s="196">
        <v>0</v>
      </c>
      <c r="I2881" s="196">
        <v>3.6580000000000001E-2</v>
      </c>
      <c r="J2881" s="196">
        <v>0.16330999999999998</v>
      </c>
      <c r="K2881" s="196">
        <v>0</v>
      </c>
      <c r="L2881" s="196">
        <v>0</v>
      </c>
      <c r="M2881" s="196">
        <v>0</v>
      </c>
      <c r="N2881" s="196">
        <v>3.4140000000000004E-2</v>
      </c>
      <c r="O2881" s="196">
        <v>0</v>
      </c>
      <c r="P2881" s="196">
        <v>5.550000000000016E-2</v>
      </c>
      <c r="Q2881" s="196">
        <v>0</v>
      </c>
      <c r="R2881" s="196">
        <v>0</v>
      </c>
      <c r="S2881" s="196">
        <v>1.4099999999999998E-3</v>
      </c>
      <c r="T2881" s="196">
        <v>0</v>
      </c>
      <c r="U2881" s="196">
        <v>6.5589999999999996E-2</v>
      </c>
      <c r="V2881" s="196">
        <v>0</v>
      </c>
      <c r="W2881" s="196">
        <v>0.10473</v>
      </c>
      <c r="X2881" s="196">
        <v>1.4539999999999999E-2</v>
      </c>
      <c r="Y2881" s="197">
        <v>0</v>
      </c>
      <c r="Z2881" s="196">
        <v>0</v>
      </c>
      <c r="AA2881" s="196">
        <v>0</v>
      </c>
      <c r="AB2881" s="196">
        <v>1.2030000000000001E-2</v>
      </c>
      <c r="AC2881" s="196">
        <v>5.6599999999999992E-3</v>
      </c>
      <c r="AD2881" s="196">
        <v>9.3799999999999994E-3</v>
      </c>
      <c r="AE2881" s="196">
        <v>0</v>
      </c>
      <c r="AF2881" s="272">
        <f t="shared" si="179"/>
        <v>1</v>
      </c>
      <c r="AG2881" s="196">
        <f t="shared" si="180"/>
        <v>0.21334</v>
      </c>
    </row>
    <row r="2882" spans="1:33" x14ac:dyDescent="0.25">
      <c r="A2882" s="1">
        <v>1977</v>
      </c>
      <c r="B2882" s="1" t="s">
        <v>16</v>
      </c>
      <c r="C2882" s="1" t="str">
        <f t="shared" ref="C2882:C2945" si="181">CONCATENATE(A2882,B2882)</f>
        <v>1977SK</v>
      </c>
      <c r="D2882" s="1" t="s">
        <v>57</v>
      </c>
      <c r="E2882" s="1" t="str">
        <f t="shared" ref="E2882:E2945" si="182">CONCATENATE(C2882,D2882)</f>
        <v>1977SKC&amp;D</v>
      </c>
      <c r="F2882" s="274">
        <v>0</v>
      </c>
      <c r="G2882" s="274">
        <v>1.0829999999999999E-2</v>
      </c>
      <c r="H2882" s="274">
        <v>0</v>
      </c>
      <c r="I2882" s="274">
        <v>0.31966</v>
      </c>
      <c r="J2882" s="274">
        <v>0</v>
      </c>
      <c r="K2882" s="274">
        <v>0</v>
      </c>
      <c r="L2882" s="274">
        <v>0</v>
      </c>
      <c r="M2882" s="274">
        <v>0</v>
      </c>
      <c r="N2882" s="274">
        <v>0</v>
      </c>
      <c r="O2882" s="274">
        <v>0</v>
      </c>
      <c r="P2882" s="274">
        <v>0</v>
      </c>
      <c r="Q2882" s="274">
        <v>0</v>
      </c>
      <c r="R2882" s="274">
        <v>0</v>
      </c>
      <c r="S2882" s="274">
        <v>0</v>
      </c>
      <c r="T2882" s="274">
        <v>0.29006999999999999</v>
      </c>
      <c r="U2882" s="274">
        <v>0</v>
      </c>
      <c r="V2882" s="274">
        <v>0</v>
      </c>
      <c r="W2882" s="274">
        <v>4.0879999999999972E-2</v>
      </c>
      <c r="X2882" s="274">
        <v>0</v>
      </c>
      <c r="Y2882" s="274">
        <v>0</v>
      </c>
      <c r="Z2882" s="274">
        <v>0</v>
      </c>
      <c r="AA2882" s="274">
        <v>0</v>
      </c>
      <c r="AB2882" s="274">
        <v>0.15045</v>
      </c>
      <c r="AC2882" s="274">
        <v>7.0800000000000002E-2</v>
      </c>
      <c r="AD2882" s="274">
        <v>0.11731000000000003</v>
      </c>
      <c r="AE2882" s="274">
        <v>0</v>
      </c>
      <c r="AF2882" s="272">
        <f t="shared" ref="AF2882:AF2945" si="183">+SUM(F2882:AE2882)</f>
        <v>1</v>
      </c>
      <c r="AG2882" s="196">
        <f t="shared" si="180"/>
        <v>0.66950999999999994</v>
      </c>
    </row>
    <row r="2883" spans="1:33" x14ac:dyDescent="0.25">
      <c r="A2883" s="1">
        <v>1977</v>
      </c>
      <c r="B2883" s="1" t="s">
        <v>16</v>
      </c>
      <c r="C2883" s="1" t="str">
        <f t="shared" si="181"/>
        <v>1977SK</v>
      </c>
      <c r="D2883" s="1" t="s">
        <v>56</v>
      </c>
      <c r="E2883" s="1" t="str">
        <f t="shared" si="182"/>
        <v>1977SKICI</v>
      </c>
      <c r="F2883" s="196">
        <v>0.17202999999999999</v>
      </c>
      <c r="G2883" s="196">
        <v>0.3251</v>
      </c>
      <c r="H2883" s="196">
        <v>0</v>
      </c>
      <c r="I2883" s="196">
        <v>3.6580000000000001E-2</v>
      </c>
      <c r="J2883" s="196">
        <v>0.16330999999999998</v>
      </c>
      <c r="K2883" s="196">
        <v>0</v>
      </c>
      <c r="L2883" s="196">
        <v>0</v>
      </c>
      <c r="M2883" s="196">
        <v>0</v>
      </c>
      <c r="N2883" s="196">
        <v>3.4140000000000004E-2</v>
      </c>
      <c r="O2883" s="196">
        <v>0</v>
      </c>
      <c r="P2883" s="196">
        <v>5.550000000000016E-2</v>
      </c>
      <c r="Q2883" s="196">
        <v>0</v>
      </c>
      <c r="R2883" s="196">
        <v>0</v>
      </c>
      <c r="S2883" s="196">
        <v>1.4099999999999998E-3</v>
      </c>
      <c r="T2883" s="196">
        <v>0</v>
      </c>
      <c r="U2883" s="196">
        <v>6.5589999999999996E-2</v>
      </c>
      <c r="V2883" s="196">
        <v>0</v>
      </c>
      <c r="W2883" s="196">
        <v>0.10473</v>
      </c>
      <c r="X2883" s="196">
        <v>1.4539999999999999E-2</v>
      </c>
      <c r="Y2883" s="197">
        <v>0</v>
      </c>
      <c r="Z2883" s="196">
        <v>0</v>
      </c>
      <c r="AA2883" s="196">
        <v>0</v>
      </c>
      <c r="AB2883" s="196">
        <v>1.2030000000000001E-2</v>
      </c>
      <c r="AC2883" s="196">
        <v>5.6599999999999992E-3</v>
      </c>
      <c r="AD2883" s="196">
        <v>9.3799999999999994E-3</v>
      </c>
      <c r="AE2883" s="196">
        <v>0</v>
      </c>
      <c r="AF2883" s="272">
        <f t="shared" si="183"/>
        <v>1</v>
      </c>
      <c r="AG2883" s="196">
        <f t="shared" si="180"/>
        <v>0.21334</v>
      </c>
    </row>
    <row r="2884" spans="1:33" x14ac:dyDescent="0.25">
      <c r="A2884" s="1">
        <v>1977</v>
      </c>
      <c r="B2884" s="1" t="s">
        <v>16</v>
      </c>
      <c r="C2884" s="1" t="str">
        <f t="shared" si="181"/>
        <v>1977SK</v>
      </c>
      <c r="D2884" s="1" t="s">
        <v>58</v>
      </c>
      <c r="E2884" s="1" t="str">
        <f t="shared" si="182"/>
        <v>1977SKResidential</v>
      </c>
      <c r="F2884" s="196">
        <v>0.17202999999999999</v>
      </c>
      <c r="G2884" s="196">
        <v>0.3251</v>
      </c>
      <c r="H2884" s="196">
        <v>0</v>
      </c>
      <c r="I2884" s="196">
        <v>3.6580000000000001E-2</v>
      </c>
      <c r="J2884" s="196">
        <v>0.16330999999999998</v>
      </c>
      <c r="K2884" s="196">
        <v>0</v>
      </c>
      <c r="L2884" s="196">
        <v>0</v>
      </c>
      <c r="M2884" s="196">
        <v>0</v>
      </c>
      <c r="N2884" s="196">
        <v>3.4140000000000004E-2</v>
      </c>
      <c r="O2884" s="196">
        <v>0</v>
      </c>
      <c r="P2884" s="196">
        <v>5.550000000000016E-2</v>
      </c>
      <c r="Q2884" s="196">
        <v>0</v>
      </c>
      <c r="R2884" s="196">
        <v>0</v>
      </c>
      <c r="S2884" s="196">
        <v>1.4099999999999998E-3</v>
      </c>
      <c r="T2884" s="196">
        <v>0</v>
      </c>
      <c r="U2884" s="196">
        <v>6.5589999999999996E-2</v>
      </c>
      <c r="V2884" s="196">
        <v>0</v>
      </c>
      <c r="W2884" s="196">
        <v>0.10473</v>
      </c>
      <c r="X2884" s="196">
        <v>1.4539999999999999E-2</v>
      </c>
      <c r="Y2884" s="197">
        <v>0</v>
      </c>
      <c r="Z2884" s="196">
        <v>0</v>
      </c>
      <c r="AA2884" s="196">
        <v>0</v>
      </c>
      <c r="AB2884" s="196">
        <v>1.2030000000000001E-2</v>
      </c>
      <c r="AC2884" s="196">
        <v>5.6599999999999992E-3</v>
      </c>
      <c r="AD2884" s="196">
        <v>9.3799999999999994E-3</v>
      </c>
      <c r="AE2884" s="196">
        <v>0</v>
      </c>
      <c r="AF2884" s="272">
        <f t="shared" si="183"/>
        <v>1</v>
      </c>
      <c r="AG2884" s="196">
        <f t="shared" si="180"/>
        <v>0.21334</v>
      </c>
    </row>
    <row r="2885" spans="1:33" x14ac:dyDescent="0.25">
      <c r="A2885" s="1">
        <v>1978</v>
      </c>
      <c r="B2885" s="1" t="s">
        <v>16</v>
      </c>
      <c r="C2885" s="1" t="str">
        <f t="shared" si="181"/>
        <v>1978SK</v>
      </c>
      <c r="D2885" s="1" t="s">
        <v>57</v>
      </c>
      <c r="E2885" s="1" t="str">
        <f t="shared" si="182"/>
        <v>1978SKC&amp;D</v>
      </c>
      <c r="F2885" s="274">
        <v>0</v>
      </c>
      <c r="G2885" s="274">
        <v>1.0829999999999999E-2</v>
      </c>
      <c r="H2885" s="274">
        <v>0</v>
      </c>
      <c r="I2885" s="274">
        <v>0.31966</v>
      </c>
      <c r="J2885" s="274">
        <v>0</v>
      </c>
      <c r="K2885" s="274">
        <v>0</v>
      </c>
      <c r="L2885" s="274">
        <v>0</v>
      </c>
      <c r="M2885" s="274">
        <v>0</v>
      </c>
      <c r="N2885" s="274">
        <v>0</v>
      </c>
      <c r="O2885" s="274">
        <v>0</v>
      </c>
      <c r="P2885" s="274">
        <v>0</v>
      </c>
      <c r="Q2885" s="274">
        <v>0</v>
      </c>
      <c r="R2885" s="274">
        <v>0</v>
      </c>
      <c r="S2885" s="274">
        <v>0</v>
      </c>
      <c r="T2885" s="274">
        <v>0.29006999999999999</v>
      </c>
      <c r="U2885" s="274">
        <v>0</v>
      </c>
      <c r="V2885" s="274">
        <v>0</v>
      </c>
      <c r="W2885" s="274">
        <v>4.0879999999999972E-2</v>
      </c>
      <c r="X2885" s="274">
        <v>0</v>
      </c>
      <c r="Y2885" s="274">
        <v>0</v>
      </c>
      <c r="Z2885" s="274">
        <v>0</v>
      </c>
      <c r="AA2885" s="274">
        <v>0</v>
      </c>
      <c r="AB2885" s="274">
        <v>0.15045</v>
      </c>
      <c r="AC2885" s="274">
        <v>7.0800000000000002E-2</v>
      </c>
      <c r="AD2885" s="274">
        <v>0.11731000000000003</v>
      </c>
      <c r="AE2885" s="274">
        <v>0</v>
      </c>
      <c r="AF2885" s="272">
        <f t="shared" si="183"/>
        <v>1</v>
      </c>
      <c r="AG2885" s="196">
        <f t="shared" si="180"/>
        <v>0.66950999999999994</v>
      </c>
    </row>
    <row r="2886" spans="1:33" x14ac:dyDescent="0.25">
      <c r="A2886" s="1">
        <v>1978</v>
      </c>
      <c r="B2886" s="1" t="s">
        <v>16</v>
      </c>
      <c r="C2886" s="1" t="str">
        <f t="shared" si="181"/>
        <v>1978SK</v>
      </c>
      <c r="D2886" s="1" t="s">
        <v>56</v>
      </c>
      <c r="E2886" s="1" t="str">
        <f t="shared" si="182"/>
        <v>1978SKICI</v>
      </c>
      <c r="F2886" s="196">
        <v>0.17202999999999999</v>
      </c>
      <c r="G2886" s="196">
        <v>0.3251</v>
      </c>
      <c r="H2886" s="196">
        <v>0</v>
      </c>
      <c r="I2886" s="196">
        <v>3.6580000000000001E-2</v>
      </c>
      <c r="J2886" s="196">
        <v>0.16330999999999998</v>
      </c>
      <c r="K2886" s="196">
        <v>0</v>
      </c>
      <c r="L2886" s="196">
        <v>0</v>
      </c>
      <c r="M2886" s="196">
        <v>0</v>
      </c>
      <c r="N2886" s="196">
        <v>3.4140000000000004E-2</v>
      </c>
      <c r="O2886" s="196">
        <v>0</v>
      </c>
      <c r="P2886" s="196">
        <v>5.550000000000016E-2</v>
      </c>
      <c r="Q2886" s="196">
        <v>0</v>
      </c>
      <c r="R2886" s="196">
        <v>0</v>
      </c>
      <c r="S2886" s="196">
        <v>1.4099999999999998E-3</v>
      </c>
      <c r="T2886" s="196">
        <v>0</v>
      </c>
      <c r="U2886" s="196">
        <v>6.5589999999999996E-2</v>
      </c>
      <c r="V2886" s="196">
        <v>0</v>
      </c>
      <c r="W2886" s="196">
        <v>0.10473</v>
      </c>
      <c r="X2886" s="196">
        <v>1.4539999999999999E-2</v>
      </c>
      <c r="Y2886" s="197">
        <v>0</v>
      </c>
      <c r="Z2886" s="196">
        <v>0</v>
      </c>
      <c r="AA2886" s="196">
        <v>0</v>
      </c>
      <c r="AB2886" s="196">
        <v>1.2030000000000001E-2</v>
      </c>
      <c r="AC2886" s="196">
        <v>5.6599999999999992E-3</v>
      </c>
      <c r="AD2886" s="196">
        <v>9.3799999999999994E-3</v>
      </c>
      <c r="AE2886" s="196">
        <v>0</v>
      </c>
      <c r="AF2886" s="272">
        <f t="shared" si="183"/>
        <v>1</v>
      </c>
      <c r="AG2886" s="196">
        <f t="shared" si="180"/>
        <v>0.21334</v>
      </c>
    </row>
    <row r="2887" spans="1:33" x14ac:dyDescent="0.25">
      <c r="A2887" s="1">
        <v>1978</v>
      </c>
      <c r="B2887" s="1" t="s">
        <v>16</v>
      </c>
      <c r="C2887" s="1" t="str">
        <f t="shared" si="181"/>
        <v>1978SK</v>
      </c>
      <c r="D2887" s="1" t="s">
        <v>58</v>
      </c>
      <c r="E2887" s="1" t="str">
        <f t="shared" si="182"/>
        <v>1978SKResidential</v>
      </c>
      <c r="F2887" s="196">
        <v>0.17202999999999999</v>
      </c>
      <c r="G2887" s="196">
        <v>0.3251</v>
      </c>
      <c r="H2887" s="196">
        <v>0</v>
      </c>
      <c r="I2887" s="196">
        <v>3.6580000000000001E-2</v>
      </c>
      <c r="J2887" s="196">
        <v>0.16330999999999998</v>
      </c>
      <c r="K2887" s="196">
        <v>0</v>
      </c>
      <c r="L2887" s="196">
        <v>0</v>
      </c>
      <c r="M2887" s="196">
        <v>0</v>
      </c>
      <c r="N2887" s="196">
        <v>3.4140000000000004E-2</v>
      </c>
      <c r="O2887" s="196">
        <v>0</v>
      </c>
      <c r="P2887" s="196">
        <v>5.550000000000016E-2</v>
      </c>
      <c r="Q2887" s="196">
        <v>0</v>
      </c>
      <c r="R2887" s="196">
        <v>0</v>
      </c>
      <c r="S2887" s="196">
        <v>1.4099999999999998E-3</v>
      </c>
      <c r="T2887" s="196">
        <v>0</v>
      </c>
      <c r="U2887" s="196">
        <v>6.5589999999999996E-2</v>
      </c>
      <c r="V2887" s="196">
        <v>0</v>
      </c>
      <c r="W2887" s="196">
        <v>0.10473</v>
      </c>
      <c r="X2887" s="196">
        <v>1.4539999999999999E-2</v>
      </c>
      <c r="Y2887" s="196">
        <v>0</v>
      </c>
      <c r="Z2887" s="196">
        <v>0</v>
      </c>
      <c r="AA2887" s="196">
        <v>0</v>
      </c>
      <c r="AB2887" s="196">
        <v>1.2030000000000001E-2</v>
      </c>
      <c r="AC2887" s="196">
        <v>5.6599999999999992E-3</v>
      </c>
      <c r="AD2887" s="196">
        <v>9.3799999999999994E-3</v>
      </c>
      <c r="AE2887" s="196">
        <v>0</v>
      </c>
      <c r="AF2887" s="272">
        <f t="shared" si="183"/>
        <v>1</v>
      </c>
      <c r="AG2887" s="196">
        <f t="shared" si="180"/>
        <v>0.21334</v>
      </c>
    </row>
    <row r="2888" spans="1:33" x14ac:dyDescent="0.25">
      <c r="A2888" s="1">
        <v>1979</v>
      </c>
      <c r="B2888" s="1" t="s">
        <v>16</v>
      </c>
      <c r="C2888" s="1" t="str">
        <f t="shared" si="181"/>
        <v>1979SK</v>
      </c>
      <c r="D2888" s="1" t="s">
        <v>57</v>
      </c>
      <c r="E2888" s="1" t="str">
        <f t="shared" si="182"/>
        <v>1979SKC&amp;D</v>
      </c>
      <c r="F2888" s="274">
        <v>0</v>
      </c>
      <c r="G2888" s="274">
        <v>1.0829999999999999E-2</v>
      </c>
      <c r="H2888" s="274">
        <v>0</v>
      </c>
      <c r="I2888" s="274">
        <v>0.31966</v>
      </c>
      <c r="J2888" s="274">
        <v>0</v>
      </c>
      <c r="K2888" s="274">
        <v>0</v>
      </c>
      <c r="L2888" s="274">
        <v>0</v>
      </c>
      <c r="M2888" s="274">
        <v>0</v>
      </c>
      <c r="N2888" s="274">
        <v>0</v>
      </c>
      <c r="O2888" s="274">
        <v>0</v>
      </c>
      <c r="P2888" s="274">
        <v>0</v>
      </c>
      <c r="Q2888" s="274">
        <v>0</v>
      </c>
      <c r="R2888" s="274">
        <v>0</v>
      </c>
      <c r="S2888" s="274">
        <v>0</v>
      </c>
      <c r="T2888" s="274">
        <v>0.29006999999999999</v>
      </c>
      <c r="U2888" s="274">
        <v>0</v>
      </c>
      <c r="V2888" s="274">
        <v>0</v>
      </c>
      <c r="W2888" s="274">
        <v>4.0879999999999972E-2</v>
      </c>
      <c r="X2888" s="274">
        <v>0</v>
      </c>
      <c r="Y2888" s="274">
        <v>0</v>
      </c>
      <c r="Z2888" s="274">
        <v>0</v>
      </c>
      <c r="AA2888" s="274">
        <v>0</v>
      </c>
      <c r="AB2888" s="274">
        <v>0.15045</v>
      </c>
      <c r="AC2888" s="274">
        <v>7.0800000000000002E-2</v>
      </c>
      <c r="AD2888" s="274">
        <v>0.11731000000000003</v>
      </c>
      <c r="AE2888" s="274">
        <v>0</v>
      </c>
      <c r="AF2888" s="272">
        <f t="shared" si="183"/>
        <v>1</v>
      </c>
      <c r="AG2888" s="196">
        <f t="shared" si="180"/>
        <v>0.66950999999999994</v>
      </c>
    </row>
    <row r="2889" spans="1:33" x14ac:dyDescent="0.25">
      <c r="A2889" s="1">
        <v>1979</v>
      </c>
      <c r="B2889" s="1" t="s">
        <v>16</v>
      </c>
      <c r="C2889" s="1" t="str">
        <f t="shared" si="181"/>
        <v>1979SK</v>
      </c>
      <c r="D2889" s="1" t="s">
        <v>56</v>
      </c>
      <c r="E2889" s="1" t="str">
        <f t="shared" si="182"/>
        <v>1979SKICI</v>
      </c>
      <c r="F2889" s="196">
        <v>0.17202999999999999</v>
      </c>
      <c r="G2889" s="196">
        <v>0.3251</v>
      </c>
      <c r="H2889" s="196">
        <v>0</v>
      </c>
      <c r="I2889" s="196">
        <v>3.6580000000000001E-2</v>
      </c>
      <c r="J2889" s="196">
        <v>0.16330999999999998</v>
      </c>
      <c r="K2889" s="196">
        <v>0</v>
      </c>
      <c r="L2889" s="196">
        <v>0</v>
      </c>
      <c r="M2889" s="196">
        <v>0</v>
      </c>
      <c r="N2889" s="196">
        <v>3.4140000000000004E-2</v>
      </c>
      <c r="O2889" s="196">
        <v>0</v>
      </c>
      <c r="P2889" s="196">
        <v>5.550000000000016E-2</v>
      </c>
      <c r="Q2889" s="196">
        <v>0</v>
      </c>
      <c r="R2889" s="196">
        <v>0</v>
      </c>
      <c r="S2889" s="196">
        <v>1.4099999999999998E-3</v>
      </c>
      <c r="T2889" s="196">
        <v>0</v>
      </c>
      <c r="U2889" s="196">
        <v>6.5589999999999996E-2</v>
      </c>
      <c r="V2889" s="196">
        <v>0</v>
      </c>
      <c r="W2889" s="196">
        <v>0.10473</v>
      </c>
      <c r="X2889" s="196">
        <v>1.4539999999999999E-2</v>
      </c>
      <c r="Y2889" s="197">
        <v>0</v>
      </c>
      <c r="Z2889" s="196">
        <v>0</v>
      </c>
      <c r="AA2889" s="196">
        <v>0</v>
      </c>
      <c r="AB2889" s="196">
        <v>1.2030000000000001E-2</v>
      </c>
      <c r="AC2889" s="196">
        <v>5.6599999999999992E-3</v>
      </c>
      <c r="AD2889" s="196">
        <v>9.3799999999999994E-3</v>
      </c>
      <c r="AE2889" s="196">
        <v>0</v>
      </c>
      <c r="AF2889" s="272">
        <f t="shared" si="183"/>
        <v>1</v>
      </c>
      <c r="AG2889" s="196">
        <f t="shared" si="180"/>
        <v>0.21334</v>
      </c>
    </row>
    <row r="2890" spans="1:33" x14ac:dyDescent="0.25">
      <c r="A2890" s="1">
        <v>1979</v>
      </c>
      <c r="B2890" s="1" t="s">
        <v>16</v>
      </c>
      <c r="C2890" s="1" t="str">
        <f t="shared" si="181"/>
        <v>1979SK</v>
      </c>
      <c r="D2890" s="1" t="s">
        <v>58</v>
      </c>
      <c r="E2890" s="1" t="str">
        <f t="shared" si="182"/>
        <v>1979SKResidential</v>
      </c>
      <c r="F2890" s="196">
        <v>0.17202999999999999</v>
      </c>
      <c r="G2890" s="196">
        <v>0.3251</v>
      </c>
      <c r="H2890" s="196">
        <v>0</v>
      </c>
      <c r="I2890" s="196">
        <v>3.6580000000000001E-2</v>
      </c>
      <c r="J2890" s="196">
        <v>0.16330999999999998</v>
      </c>
      <c r="K2890" s="196">
        <v>0</v>
      </c>
      <c r="L2890" s="196">
        <v>0</v>
      </c>
      <c r="M2890" s="196">
        <v>0</v>
      </c>
      <c r="N2890" s="196">
        <v>3.4140000000000004E-2</v>
      </c>
      <c r="O2890" s="196">
        <v>0</v>
      </c>
      <c r="P2890" s="196">
        <v>5.550000000000016E-2</v>
      </c>
      <c r="Q2890" s="196">
        <v>0</v>
      </c>
      <c r="R2890" s="196">
        <v>0</v>
      </c>
      <c r="S2890" s="196">
        <v>1.4099999999999998E-3</v>
      </c>
      <c r="T2890" s="196">
        <v>0</v>
      </c>
      <c r="U2890" s="196">
        <v>6.5589999999999996E-2</v>
      </c>
      <c r="V2890" s="196">
        <v>0</v>
      </c>
      <c r="W2890" s="196">
        <v>0.10473</v>
      </c>
      <c r="X2890" s="196">
        <v>1.4539999999999999E-2</v>
      </c>
      <c r="Y2890" s="197">
        <v>0</v>
      </c>
      <c r="Z2890" s="196">
        <v>0</v>
      </c>
      <c r="AA2890" s="196">
        <v>0</v>
      </c>
      <c r="AB2890" s="196">
        <v>1.2030000000000001E-2</v>
      </c>
      <c r="AC2890" s="196">
        <v>5.6599999999999992E-3</v>
      </c>
      <c r="AD2890" s="196">
        <v>9.3799999999999994E-3</v>
      </c>
      <c r="AE2890" s="196">
        <v>0</v>
      </c>
      <c r="AF2890" s="272">
        <f t="shared" si="183"/>
        <v>1</v>
      </c>
      <c r="AG2890" s="196">
        <f t="shared" si="180"/>
        <v>0.21334</v>
      </c>
    </row>
    <row r="2891" spans="1:33" x14ac:dyDescent="0.25">
      <c r="A2891" s="1">
        <v>1980</v>
      </c>
      <c r="B2891" s="1" t="s">
        <v>16</v>
      </c>
      <c r="C2891" s="1" t="str">
        <f t="shared" si="181"/>
        <v>1980SK</v>
      </c>
      <c r="D2891" s="1" t="s">
        <v>57</v>
      </c>
      <c r="E2891" s="1" t="str">
        <f t="shared" si="182"/>
        <v>1980SKC&amp;D</v>
      </c>
      <c r="F2891" s="274">
        <v>0</v>
      </c>
      <c r="G2891" s="274">
        <v>1.0829999999999999E-2</v>
      </c>
      <c r="H2891" s="274">
        <v>0</v>
      </c>
      <c r="I2891" s="274">
        <v>0.31966</v>
      </c>
      <c r="J2891" s="274">
        <v>0</v>
      </c>
      <c r="K2891" s="274">
        <v>0</v>
      </c>
      <c r="L2891" s="274">
        <v>0</v>
      </c>
      <c r="M2891" s="274">
        <v>0</v>
      </c>
      <c r="N2891" s="274">
        <v>0</v>
      </c>
      <c r="O2891" s="274">
        <v>0</v>
      </c>
      <c r="P2891" s="274">
        <v>0</v>
      </c>
      <c r="Q2891" s="274">
        <v>0</v>
      </c>
      <c r="R2891" s="274">
        <v>0</v>
      </c>
      <c r="S2891" s="274">
        <v>0</v>
      </c>
      <c r="T2891" s="274">
        <v>0.29006999999999999</v>
      </c>
      <c r="U2891" s="274">
        <v>0</v>
      </c>
      <c r="V2891" s="274">
        <v>0</v>
      </c>
      <c r="W2891" s="274">
        <v>4.0879999999999972E-2</v>
      </c>
      <c r="X2891" s="274">
        <v>0</v>
      </c>
      <c r="Y2891" s="274">
        <v>0</v>
      </c>
      <c r="Z2891" s="274">
        <v>0</v>
      </c>
      <c r="AA2891" s="274">
        <v>0</v>
      </c>
      <c r="AB2891" s="274">
        <v>0.15045</v>
      </c>
      <c r="AC2891" s="274">
        <v>7.0800000000000002E-2</v>
      </c>
      <c r="AD2891" s="274">
        <v>0.11731000000000003</v>
      </c>
      <c r="AE2891" s="274">
        <v>0</v>
      </c>
      <c r="AF2891" s="272">
        <f t="shared" si="183"/>
        <v>1</v>
      </c>
      <c r="AG2891" s="196">
        <f t="shared" si="180"/>
        <v>0.66950999999999994</v>
      </c>
    </row>
    <row r="2892" spans="1:33" x14ac:dyDescent="0.25">
      <c r="A2892" s="1">
        <v>1980</v>
      </c>
      <c r="B2892" s="1" t="s">
        <v>16</v>
      </c>
      <c r="C2892" s="1" t="str">
        <f t="shared" si="181"/>
        <v>1980SK</v>
      </c>
      <c r="D2892" s="1" t="s">
        <v>56</v>
      </c>
      <c r="E2892" s="1" t="str">
        <f t="shared" si="182"/>
        <v>1980SKICI</v>
      </c>
      <c r="F2892" s="196">
        <v>0.17202999999999999</v>
      </c>
      <c r="G2892" s="196">
        <v>0.3251</v>
      </c>
      <c r="H2892" s="196">
        <v>0</v>
      </c>
      <c r="I2892" s="196">
        <v>3.6580000000000001E-2</v>
      </c>
      <c r="J2892" s="196">
        <v>0.16330999999999998</v>
      </c>
      <c r="K2892" s="196">
        <v>0</v>
      </c>
      <c r="L2892" s="196">
        <v>0</v>
      </c>
      <c r="M2892" s="196">
        <v>0</v>
      </c>
      <c r="N2892" s="196">
        <v>3.4140000000000004E-2</v>
      </c>
      <c r="O2892" s="196">
        <v>0</v>
      </c>
      <c r="P2892" s="196">
        <v>5.550000000000016E-2</v>
      </c>
      <c r="Q2892" s="196">
        <v>0</v>
      </c>
      <c r="R2892" s="196">
        <v>0</v>
      </c>
      <c r="S2892" s="196">
        <v>1.4099999999999998E-3</v>
      </c>
      <c r="T2892" s="196">
        <v>0</v>
      </c>
      <c r="U2892" s="196">
        <v>6.5589999999999996E-2</v>
      </c>
      <c r="V2892" s="196">
        <v>0</v>
      </c>
      <c r="W2892" s="196">
        <v>0.10473</v>
      </c>
      <c r="X2892" s="196">
        <v>1.4539999999999999E-2</v>
      </c>
      <c r="Y2892" s="197">
        <v>0</v>
      </c>
      <c r="Z2892" s="196">
        <v>0</v>
      </c>
      <c r="AA2892" s="196">
        <v>0</v>
      </c>
      <c r="AB2892" s="196">
        <v>1.2030000000000001E-2</v>
      </c>
      <c r="AC2892" s="196">
        <v>5.6599999999999992E-3</v>
      </c>
      <c r="AD2892" s="196">
        <v>9.3799999999999994E-3</v>
      </c>
      <c r="AE2892" s="196">
        <v>0</v>
      </c>
      <c r="AF2892" s="272">
        <f t="shared" si="183"/>
        <v>1</v>
      </c>
      <c r="AG2892" s="196">
        <f t="shared" si="180"/>
        <v>0.21334</v>
      </c>
    </row>
    <row r="2893" spans="1:33" x14ac:dyDescent="0.25">
      <c r="A2893" s="1">
        <v>1980</v>
      </c>
      <c r="B2893" s="1" t="s">
        <v>16</v>
      </c>
      <c r="C2893" s="1" t="str">
        <f t="shared" si="181"/>
        <v>1980SK</v>
      </c>
      <c r="D2893" s="1" t="s">
        <v>58</v>
      </c>
      <c r="E2893" s="1" t="str">
        <f t="shared" si="182"/>
        <v>1980SKResidential</v>
      </c>
      <c r="F2893" s="196">
        <v>0.17202999999999999</v>
      </c>
      <c r="G2893" s="196">
        <v>0.3251</v>
      </c>
      <c r="H2893" s="196">
        <v>0</v>
      </c>
      <c r="I2893" s="196">
        <v>3.6580000000000001E-2</v>
      </c>
      <c r="J2893" s="196">
        <v>0.16330999999999998</v>
      </c>
      <c r="K2893" s="196">
        <v>0</v>
      </c>
      <c r="L2893" s="196">
        <v>0</v>
      </c>
      <c r="M2893" s="196">
        <v>0</v>
      </c>
      <c r="N2893" s="196">
        <v>3.4140000000000004E-2</v>
      </c>
      <c r="O2893" s="196">
        <v>0</v>
      </c>
      <c r="P2893" s="196">
        <v>5.550000000000016E-2</v>
      </c>
      <c r="Q2893" s="196">
        <v>0</v>
      </c>
      <c r="R2893" s="196">
        <v>0</v>
      </c>
      <c r="S2893" s="196">
        <v>1.4099999999999998E-3</v>
      </c>
      <c r="T2893" s="196">
        <v>0</v>
      </c>
      <c r="U2893" s="196">
        <v>6.5589999999999996E-2</v>
      </c>
      <c r="V2893" s="196">
        <v>0</v>
      </c>
      <c r="W2893" s="196">
        <v>0.10473</v>
      </c>
      <c r="X2893" s="196">
        <v>1.4539999999999999E-2</v>
      </c>
      <c r="Y2893" s="196">
        <v>0</v>
      </c>
      <c r="Z2893" s="196">
        <v>0</v>
      </c>
      <c r="AA2893" s="196">
        <v>0</v>
      </c>
      <c r="AB2893" s="196">
        <v>1.2030000000000001E-2</v>
      </c>
      <c r="AC2893" s="196">
        <v>5.6599999999999992E-3</v>
      </c>
      <c r="AD2893" s="196">
        <v>9.3799999999999994E-3</v>
      </c>
      <c r="AE2893" s="196">
        <v>0</v>
      </c>
      <c r="AF2893" s="272">
        <f t="shared" si="183"/>
        <v>1</v>
      </c>
      <c r="AG2893" s="196">
        <f t="shared" si="180"/>
        <v>0.21334</v>
      </c>
    </row>
    <row r="2894" spans="1:33" x14ac:dyDescent="0.25">
      <c r="A2894" s="1">
        <v>1981</v>
      </c>
      <c r="B2894" s="1" t="s">
        <v>16</v>
      </c>
      <c r="C2894" s="1" t="str">
        <f t="shared" si="181"/>
        <v>1981SK</v>
      </c>
      <c r="D2894" s="1" t="s">
        <v>57</v>
      </c>
      <c r="E2894" s="1" t="str">
        <f t="shared" si="182"/>
        <v>1981SKC&amp;D</v>
      </c>
      <c r="F2894" s="274">
        <v>0</v>
      </c>
      <c r="G2894" s="274">
        <v>1.0829999999999999E-2</v>
      </c>
      <c r="H2894" s="274">
        <v>0</v>
      </c>
      <c r="I2894" s="274">
        <v>0.31966</v>
      </c>
      <c r="J2894" s="274">
        <v>0</v>
      </c>
      <c r="K2894" s="274">
        <v>0</v>
      </c>
      <c r="L2894" s="274">
        <v>0</v>
      </c>
      <c r="M2894" s="274">
        <v>0</v>
      </c>
      <c r="N2894" s="274">
        <v>0</v>
      </c>
      <c r="O2894" s="274">
        <v>0</v>
      </c>
      <c r="P2894" s="274">
        <v>0</v>
      </c>
      <c r="Q2894" s="274">
        <v>0</v>
      </c>
      <c r="R2894" s="274">
        <v>0</v>
      </c>
      <c r="S2894" s="274">
        <v>0</v>
      </c>
      <c r="T2894" s="274">
        <v>0.29006999999999999</v>
      </c>
      <c r="U2894" s="274">
        <v>0</v>
      </c>
      <c r="V2894" s="274">
        <v>0</v>
      </c>
      <c r="W2894" s="274">
        <v>4.0879999999999972E-2</v>
      </c>
      <c r="X2894" s="274">
        <v>0</v>
      </c>
      <c r="Y2894" s="274">
        <v>0</v>
      </c>
      <c r="Z2894" s="274">
        <v>0</v>
      </c>
      <c r="AA2894" s="274">
        <v>0</v>
      </c>
      <c r="AB2894" s="274">
        <v>0.15045</v>
      </c>
      <c r="AC2894" s="274">
        <v>7.0800000000000002E-2</v>
      </c>
      <c r="AD2894" s="274">
        <v>0.11731000000000003</v>
      </c>
      <c r="AE2894" s="274">
        <v>0</v>
      </c>
      <c r="AF2894" s="272">
        <f t="shared" si="183"/>
        <v>1</v>
      </c>
      <c r="AG2894" s="196">
        <f t="shared" si="180"/>
        <v>0.66950999999999994</v>
      </c>
    </row>
    <row r="2895" spans="1:33" x14ac:dyDescent="0.25">
      <c r="A2895" s="1">
        <v>1981</v>
      </c>
      <c r="B2895" s="1" t="s">
        <v>16</v>
      </c>
      <c r="C2895" s="1" t="str">
        <f t="shared" si="181"/>
        <v>1981SK</v>
      </c>
      <c r="D2895" s="1" t="s">
        <v>56</v>
      </c>
      <c r="E2895" s="1" t="str">
        <f t="shared" si="182"/>
        <v>1981SKICI</v>
      </c>
      <c r="F2895" s="196">
        <v>0.17202999999999999</v>
      </c>
      <c r="G2895" s="196">
        <v>0.3251</v>
      </c>
      <c r="H2895" s="196">
        <v>0</v>
      </c>
      <c r="I2895" s="196">
        <v>3.6580000000000001E-2</v>
      </c>
      <c r="J2895" s="196">
        <v>0.16330999999999998</v>
      </c>
      <c r="K2895" s="196">
        <v>0</v>
      </c>
      <c r="L2895" s="196">
        <v>0</v>
      </c>
      <c r="M2895" s="196">
        <v>0</v>
      </c>
      <c r="N2895" s="196">
        <v>3.4140000000000004E-2</v>
      </c>
      <c r="O2895" s="196">
        <v>0</v>
      </c>
      <c r="P2895" s="196">
        <v>5.550000000000016E-2</v>
      </c>
      <c r="Q2895" s="196">
        <v>0</v>
      </c>
      <c r="R2895" s="196">
        <v>0</v>
      </c>
      <c r="S2895" s="196">
        <v>1.4099999999999998E-3</v>
      </c>
      <c r="T2895" s="196">
        <v>0</v>
      </c>
      <c r="U2895" s="196">
        <v>6.5589999999999996E-2</v>
      </c>
      <c r="V2895" s="196">
        <v>0</v>
      </c>
      <c r="W2895" s="196">
        <v>0.10473</v>
      </c>
      <c r="X2895" s="196">
        <v>1.4539999999999999E-2</v>
      </c>
      <c r="Y2895" s="197">
        <v>0</v>
      </c>
      <c r="Z2895" s="196">
        <v>0</v>
      </c>
      <c r="AA2895" s="196">
        <v>0</v>
      </c>
      <c r="AB2895" s="196">
        <v>1.2030000000000001E-2</v>
      </c>
      <c r="AC2895" s="196">
        <v>5.6599999999999992E-3</v>
      </c>
      <c r="AD2895" s="196">
        <v>9.3799999999999994E-3</v>
      </c>
      <c r="AE2895" s="196">
        <v>0</v>
      </c>
      <c r="AF2895" s="272">
        <f t="shared" si="183"/>
        <v>1</v>
      </c>
      <c r="AG2895" s="196">
        <f t="shared" si="180"/>
        <v>0.21334</v>
      </c>
    </row>
    <row r="2896" spans="1:33" x14ac:dyDescent="0.25">
      <c r="A2896" s="1">
        <v>1981</v>
      </c>
      <c r="B2896" s="1" t="s">
        <v>16</v>
      </c>
      <c r="C2896" s="1" t="str">
        <f t="shared" si="181"/>
        <v>1981SK</v>
      </c>
      <c r="D2896" s="1" t="s">
        <v>58</v>
      </c>
      <c r="E2896" s="1" t="str">
        <f t="shared" si="182"/>
        <v>1981SKResidential</v>
      </c>
      <c r="F2896" s="196">
        <v>0.17202999999999999</v>
      </c>
      <c r="G2896" s="196">
        <v>0.3251</v>
      </c>
      <c r="H2896" s="196">
        <v>0</v>
      </c>
      <c r="I2896" s="196">
        <v>3.6580000000000001E-2</v>
      </c>
      <c r="J2896" s="196">
        <v>0.16330999999999998</v>
      </c>
      <c r="K2896" s="196">
        <v>0</v>
      </c>
      <c r="L2896" s="196">
        <v>0</v>
      </c>
      <c r="M2896" s="196">
        <v>0</v>
      </c>
      <c r="N2896" s="196">
        <v>3.4140000000000004E-2</v>
      </c>
      <c r="O2896" s="196">
        <v>0</v>
      </c>
      <c r="P2896" s="196">
        <v>5.550000000000016E-2</v>
      </c>
      <c r="Q2896" s="196">
        <v>0</v>
      </c>
      <c r="R2896" s="196">
        <v>0</v>
      </c>
      <c r="S2896" s="196">
        <v>1.4099999999999998E-3</v>
      </c>
      <c r="T2896" s="196">
        <v>0</v>
      </c>
      <c r="U2896" s="196">
        <v>6.5589999999999996E-2</v>
      </c>
      <c r="V2896" s="196">
        <v>0</v>
      </c>
      <c r="W2896" s="196">
        <v>0.10473</v>
      </c>
      <c r="X2896" s="196">
        <v>1.4539999999999999E-2</v>
      </c>
      <c r="Y2896" s="196">
        <v>0</v>
      </c>
      <c r="Z2896" s="196">
        <v>0</v>
      </c>
      <c r="AA2896" s="196">
        <v>0</v>
      </c>
      <c r="AB2896" s="196">
        <v>1.2030000000000001E-2</v>
      </c>
      <c r="AC2896" s="196">
        <v>5.6599999999999992E-3</v>
      </c>
      <c r="AD2896" s="196">
        <v>9.3799999999999994E-3</v>
      </c>
      <c r="AE2896" s="196">
        <v>0</v>
      </c>
      <c r="AF2896" s="272">
        <f t="shared" si="183"/>
        <v>1</v>
      </c>
      <c r="AG2896" s="196">
        <f t="shared" si="180"/>
        <v>0.21334</v>
      </c>
    </row>
    <row r="2897" spans="1:33" x14ac:dyDescent="0.25">
      <c r="A2897" s="1">
        <v>1982</v>
      </c>
      <c r="B2897" s="1" t="s">
        <v>16</v>
      </c>
      <c r="C2897" s="1" t="str">
        <f t="shared" si="181"/>
        <v>1982SK</v>
      </c>
      <c r="D2897" s="1" t="s">
        <v>57</v>
      </c>
      <c r="E2897" s="1" t="str">
        <f t="shared" si="182"/>
        <v>1982SKC&amp;D</v>
      </c>
      <c r="F2897" s="274">
        <v>0</v>
      </c>
      <c r="G2897" s="274">
        <v>1.0829999999999999E-2</v>
      </c>
      <c r="H2897" s="274">
        <v>0</v>
      </c>
      <c r="I2897" s="274">
        <v>0.31966</v>
      </c>
      <c r="J2897" s="274">
        <v>0</v>
      </c>
      <c r="K2897" s="274">
        <v>0</v>
      </c>
      <c r="L2897" s="274">
        <v>0</v>
      </c>
      <c r="M2897" s="274">
        <v>0</v>
      </c>
      <c r="N2897" s="274">
        <v>0</v>
      </c>
      <c r="O2897" s="274">
        <v>0</v>
      </c>
      <c r="P2897" s="274">
        <v>0</v>
      </c>
      <c r="Q2897" s="274">
        <v>0</v>
      </c>
      <c r="R2897" s="274">
        <v>0</v>
      </c>
      <c r="S2897" s="274">
        <v>0</v>
      </c>
      <c r="T2897" s="274">
        <v>0.29006999999999999</v>
      </c>
      <c r="U2897" s="274">
        <v>0</v>
      </c>
      <c r="V2897" s="274">
        <v>0</v>
      </c>
      <c r="W2897" s="274">
        <v>4.0879999999999972E-2</v>
      </c>
      <c r="X2897" s="274">
        <v>0</v>
      </c>
      <c r="Y2897" s="274">
        <v>0</v>
      </c>
      <c r="Z2897" s="274">
        <v>0</v>
      </c>
      <c r="AA2897" s="274">
        <v>0</v>
      </c>
      <c r="AB2897" s="274">
        <v>0.15045</v>
      </c>
      <c r="AC2897" s="274">
        <v>7.0800000000000002E-2</v>
      </c>
      <c r="AD2897" s="274">
        <v>0.11731000000000003</v>
      </c>
      <c r="AE2897" s="274">
        <v>0</v>
      </c>
      <c r="AF2897" s="272">
        <f t="shared" si="183"/>
        <v>1</v>
      </c>
      <c r="AG2897" s="196">
        <f t="shared" si="180"/>
        <v>0.66950999999999994</v>
      </c>
    </row>
    <row r="2898" spans="1:33" x14ac:dyDescent="0.25">
      <c r="A2898" s="1">
        <v>1982</v>
      </c>
      <c r="B2898" s="1" t="s">
        <v>16</v>
      </c>
      <c r="C2898" s="1" t="str">
        <f t="shared" si="181"/>
        <v>1982SK</v>
      </c>
      <c r="D2898" s="1" t="s">
        <v>56</v>
      </c>
      <c r="E2898" s="1" t="str">
        <f t="shared" si="182"/>
        <v>1982SKICI</v>
      </c>
      <c r="F2898" s="196">
        <v>0.17202999999999999</v>
      </c>
      <c r="G2898" s="196">
        <v>0.3251</v>
      </c>
      <c r="H2898" s="196">
        <v>0</v>
      </c>
      <c r="I2898" s="196">
        <v>3.6580000000000001E-2</v>
      </c>
      <c r="J2898" s="196">
        <v>0.16330999999999998</v>
      </c>
      <c r="K2898" s="196">
        <v>0</v>
      </c>
      <c r="L2898" s="196">
        <v>0</v>
      </c>
      <c r="M2898" s="196">
        <v>0</v>
      </c>
      <c r="N2898" s="196">
        <v>3.4140000000000004E-2</v>
      </c>
      <c r="O2898" s="196">
        <v>0</v>
      </c>
      <c r="P2898" s="196">
        <v>5.550000000000016E-2</v>
      </c>
      <c r="Q2898" s="196">
        <v>0</v>
      </c>
      <c r="R2898" s="196">
        <v>0</v>
      </c>
      <c r="S2898" s="196">
        <v>1.4099999999999998E-3</v>
      </c>
      <c r="T2898" s="196">
        <v>0</v>
      </c>
      <c r="U2898" s="196">
        <v>6.5589999999999996E-2</v>
      </c>
      <c r="V2898" s="196">
        <v>0</v>
      </c>
      <c r="W2898" s="196">
        <v>0.10473</v>
      </c>
      <c r="X2898" s="196">
        <v>1.4539999999999999E-2</v>
      </c>
      <c r="Y2898" s="197">
        <v>0</v>
      </c>
      <c r="Z2898" s="196">
        <v>0</v>
      </c>
      <c r="AA2898" s="196">
        <v>0</v>
      </c>
      <c r="AB2898" s="196">
        <v>1.2030000000000001E-2</v>
      </c>
      <c r="AC2898" s="196">
        <v>5.6599999999999992E-3</v>
      </c>
      <c r="AD2898" s="196">
        <v>9.3799999999999994E-3</v>
      </c>
      <c r="AE2898" s="196">
        <v>0</v>
      </c>
      <c r="AF2898" s="272">
        <f t="shared" si="183"/>
        <v>1</v>
      </c>
      <c r="AG2898" s="196">
        <f t="shared" si="180"/>
        <v>0.21334</v>
      </c>
    </row>
    <row r="2899" spans="1:33" x14ac:dyDescent="0.25">
      <c r="A2899" s="1">
        <v>1982</v>
      </c>
      <c r="B2899" s="1" t="s">
        <v>16</v>
      </c>
      <c r="C2899" s="1" t="str">
        <f t="shared" si="181"/>
        <v>1982SK</v>
      </c>
      <c r="D2899" s="1" t="s">
        <v>58</v>
      </c>
      <c r="E2899" s="1" t="str">
        <f t="shared" si="182"/>
        <v>1982SKResidential</v>
      </c>
      <c r="F2899" s="196">
        <v>0.17202999999999999</v>
      </c>
      <c r="G2899" s="196">
        <v>0.3251</v>
      </c>
      <c r="H2899" s="196">
        <v>0</v>
      </c>
      <c r="I2899" s="196">
        <v>3.6580000000000001E-2</v>
      </c>
      <c r="J2899" s="196">
        <v>0.16330999999999998</v>
      </c>
      <c r="K2899" s="196">
        <v>0</v>
      </c>
      <c r="L2899" s="196">
        <v>0</v>
      </c>
      <c r="M2899" s="196">
        <v>0</v>
      </c>
      <c r="N2899" s="196">
        <v>3.4140000000000004E-2</v>
      </c>
      <c r="O2899" s="196">
        <v>0</v>
      </c>
      <c r="P2899" s="196">
        <v>5.550000000000016E-2</v>
      </c>
      <c r="Q2899" s="196">
        <v>0</v>
      </c>
      <c r="R2899" s="196">
        <v>0</v>
      </c>
      <c r="S2899" s="196">
        <v>1.4099999999999998E-3</v>
      </c>
      <c r="T2899" s="196">
        <v>0</v>
      </c>
      <c r="U2899" s="196">
        <v>6.5589999999999996E-2</v>
      </c>
      <c r="V2899" s="196">
        <v>0</v>
      </c>
      <c r="W2899" s="196">
        <v>0.10473</v>
      </c>
      <c r="X2899" s="196">
        <v>1.4539999999999999E-2</v>
      </c>
      <c r="Y2899" s="196">
        <v>0</v>
      </c>
      <c r="Z2899" s="196">
        <v>0</v>
      </c>
      <c r="AA2899" s="196">
        <v>0</v>
      </c>
      <c r="AB2899" s="196">
        <v>1.2030000000000001E-2</v>
      </c>
      <c r="AC2899" s="196">
        <v>5.6599999999999992E-3</v>
      </c>
      <c r="AD2899" s="196">
        <v>9.3799999999999994E-3</v>
      </c>
      <c r="AE2899" s="196">
        <v>0</v>
      </c>
      <c r="AF2899" s="272">
        <f t="shared" si="183"/>
        <v>1</v>
      </c>
      <c r="AG2899" s="196">
        <f t="shared" si="180"/>
        <v>0.21334</v>
      </c>
    </row>
    <row r="2900" spans="1:33" x14ac:dyDescent="0.25">
      <c r="A2900" s="1">
        <v>1983</v>
      </c>
      <c r="B2900" s="1" t="s">
        <v>16</v>
      </c>
      <c r="C2900" s="1" t="str">
        <f t="shared" si="181"/>
        <v>1983SK</v>
      </c>
      <c r="D2900" s="1" t="s">
        <v>57</v>
      </c>
      <c r="E2900" s="1" t="str">
        <f t="shared" si="182"/>
        <v>1983SKC&amp;D</v>
      </c>
      <c r="F2900" s="274">
        <v>0</v>
      </c>
      <c r="G2900" s="274">
        <v>1.0829999999999999E-2</v>
      </c>
      <c r="H2900" s="274">
        <v>0</v>
      </c>
      <c r="I2900" s="274">
        <v>0.31966</v>
      </c>
      <c r="J2900" s="274">
        <v>0</v>
      </c>
      <c r="K2900" s="274">
        <v>0</v>
      </c>
      <c r="L2900" s="274">
        <v>0</v>
      </c>
      <c r="M2900" s="274">
        <v>0</v>
      </c>
      <c r="N2900" s="274">
        <v>0</v>
      </c>
      <c r="O2900" s="274">
        <v>0</v>
      </c>
      <c r="P2900" s="274">
        <v>0</v>
      </c>
      <c r="Q2900" s="274">
        <v>0</v>
      </c>
      <c r="R2900" s="274">
        <v>0</v>
      </c>
      <c r="S2900" s="274">
        <v>0</v>
      </c>
      <c r="T2900" s="274">
        <v>0.29006999999999999</v>
      </c>
      <c r="U2900" s="274">
        <v>0</v>
      </c>
      <c r="V2900" s="274">
        <v>0</v>
      </c>
      <c r="W2900" s="274">
        <v>4.0879999999999972E-2</v>
      </c>
      <c r="X2900" s="274">
        <v>0</v>
      </c>
      <c r="Y2900" s="274">
        <v>0</v>
      </c>
      <c r="Z2900" s="274">
        <v>0</v>
      </c>
      <c r="AA2900" s="274">
        <v>0</v>
      </c>
      <c r="AB2900" s="274">
        <v>0.15045</v>
      </c>
      <c r="AC2900" s="274">
        <v>7.0800000000000002E-2</v>
      </c>
      <c r="AD2900" s="274">
        <v>0.11731000000000003</v>
      </c>
      <c r="AE2900" s="274">
        <v>0</v>
      </c>
      <c r="AF2900" s="272">
        <f t="shared" si="183"/>
        <v>1</v>
      </c>
      <c r="AG2900" s="196">
        <f t="shared" si="180"/>
        <v>0.66950999999999994</v>
      </c>
    </row>
    <row r="2901" spans="1:33" x14ac:dyDescent="0.25">
      <c r="A2901" s="1">
        <v>1983</v>
      </c>
      <c r="B2901" s="1" t="s">
        <v>16</v>
      </c>
      <c r="C2901" s="1" t="str">
        <f t="shared" si="181"/>
        <v>1983SK</v>
      </c>
      <c r="D2901" s="1" t="s">
        <v>56</v>
      </c>
      <c r="E2901" s="1" t="str">
        <f t="shared" si="182"/>
        <v>1983SKICI</v>
      </c>
      <c r="F2901" s="196">
        <v>0.17202999999999999</v>
      </c>
      <c r="G2901" s="196">
        <v>0.3251</v>
      </c>
      <c r="H2901" s="196">
        <v>0</v>
      </c>
      <c r="I2901" s="196">
        <v>3.6580000000000001E-2</v>
      </c>
      <c r="J2901" s="196">
        <v>0.16330999999999998</v>
      </c>
      <c r="K2901" s="196">
        <v>0</v>
      </c>
      <c r="L2901" s="196">
        <v>0</v>
      </c>
      <c r="M2901" s="196">
        <v>0</v>
      </c>
      <c r="N2901" s="196">
        <v>3.4140000000000004E-2</v>
      </c>
      <c r="O2901" s="196">
        <v>0</v>
      </c>
      <c r="P2901" s="196">
        <v>5.550000000000016E-2</v>
      </c>
      <c r="Q2901" s="196">
        <v>0</v>
      </c>
      <c r="R2901" s="196">
        <v>0</v>
      </c>
      <c r="S2901" s="196">
        <v>1.4099999999999998E-3</v>
      </c>
      <c r="T2901" s="196">
        <v>0</v>
      </c>
      <c r="U2901" s="196">
        <v>6.5589999999999996E-2</v>
      </c>
      <c r="V2901" s="196">
        <v>0</v>
      </c>
      <c r="W2901" s="196">
        <v>0.10473</v>
      </c>
      <c r="X2901" s="196">
        <v>1.4539999999999999E-2</v>
      </c>
      <c r="Y2901" s="197">
        <v>0</v>
      </c>
      <c r="Z2901" s="196">
        <v>0</v>
      </c>
      <c r="AA2901" s="196">
        <v>0</v>
      </c>
      <c r="AB2901" s="196">
        <v>1.2030000000000001E-2</v>
      </c>
      <c r="AC2901" s="196">
        <v>5.6599999999999992E-3</v>
      </c>
      <c r="AD2901" s="196">
        <v>9.3799999999999994E-3</v>
      </c>
      <c r="AE2901" s="196">
        <v>0</v>
      </c>
      <c r="AF2901" s="272">
        <f t="shared" si="183"/>
        <v>1</v>
      </c>
      <c r="AG2901" s="196">
        <f t="shared" si="180"/>
        <v>0.21334</v>
      </c>
    </row>
    <row r="2902" spans="1:33" x14ac:dyDescent="0.25">
      <c r="A2902" s="1">
        <v>1983</v>
      </c>
      <c r="B2902" s="1" t="s">
        <v>16</v>
      </c>
      <c r="C2902" s="1" t="str">
        <f t="shared" si="181"/>
        <v>1983SK</v>
      </c>
      <c r="D2902" s="1" t="s">
        <v>58</v>
      </c>
      <c r="E2902" s="1" t="str">
        <f t="shared" si="182"/>
        <v>1983SKResidential</v>
      </c>
      <c r="F2902" s="196">
        <v>0.17202999999999999</v>
      </c>
      <c r="G2902" s="196">
        <v>0.3251</v>
      </c>
      <c r="H2902" s="196">
        <v>0</v>
      </c>
      <c r="I2902" s="196">
        <v>3.6580000000000001E-2</v>
      </c>
      <c r="J2902" s="196">
        <v>0.16330999999999998</v>
      </c>
      <c r="K2902" s="196">
        <v>0</v>
      </c>
      <c r="L2902" s="196">
        <v>0</v>
      </c>
      <c r="M2902" s="196">
        <v>0</v>
      </c>
      <c r="N2902" s="196">
        <v>3.4140000000000004E-2</v>
      </c>
      <c r="O2902" s="196">
        <v>0</v>
      </c>
      <c r="P2902" s="196">
        <v>5.550000000000016E-2</v>
      </c>
      <c r="Q2902" s="196">
        <v>0</v>
      </c>
      <c r="R2902" s="196">
        <v>0</v>
      </c>
      <c r="S2902" s="196">
        <v>1.4099999999999998E-3</v>
      </c>
      <c r="T2902" s="196">
        <v>0</v>
      </c>
      <c r="U2902" s="196">
        <v>6.5589999999999996E-2</v>
      </c>
      <c r="V2902" s="196">
        <v>0</v>
      </c>
      <c r="W2902" s="196">
        <v>0.10473</v>
      </c>
      <c r="X2902" s="196">
        <v>1.4539999999999999E-2</v>
      </c>
      <c r="Y2902" s="196">
        <v>0</v>
      </c>
      <c r="Z2902" s="196">
        <v>0</v>
      </c>
      <c r="AA2902" s="196">
        <v>0</v>
      </c>
      <c r="AB2902" s="196">
        <v>1.2030000000000001E-2</v>
      </c>
      <c r="AC2902" s="196">
        <v>5.6599999999999992E-3</v>
      </c>
      <c r="AD2902" s="196">
        <v>9.3799999999999994E-3</v>
      </c>
      <c r="AE2902" s="196">
        <v>0</v>
      </c>
      <c r="AF2902" s="272">
        <f t="shared" si="183"/>
        <v>1</v>
      </c>
      <c r="AG2902" s="196">
        <f t="shared" si="180"/>
        <v>0.21334</v>
      </c>
    </row>
    <row r="2903" spans="1:33" x14ac:dyDescent="0.25">
      <c r="A2903" s="1">
        <v>1984</v>
      </c>
      <c r="B2903" s="1" t="s">
        <v>16</v>
      </c>
      <c r="C2903" s="1" t="str">
        <f t="shared" si="181"/>
        <v>1984SK</v>
      </c>
      <c r="D2903" s="1" t="s">
        <v>57</v>
      </c>
      <c r="E2903" s="1" t="str">
        <f t="shared" si="182"/>
        <v>1984SKC&amp;D</v>
      </c>
      <c r="F2903" s="274">
        <v>0</v>
      </c>
      <c r="G2903" s="274">
        <v>1.0829999999999999E-2</v>
      </c>
      <c r="H2903" s="274">
        <v>0</v>
      </c>
      <c r="I2903" s="274">
        <v>0.31966</v>
      </c>
      <c r="J2903" s="274">
        <v>0</v>
      </c>
      <c r="K2903" s="274">
        <v>0</v>
      </c>
      <c r="L2903" s="274">
        <v>0</v>
      </c>
      <c r="M2903" s="274">
        <v>0</v>
      </c>
      <c r="N2903" s="274">
        <v>0</v>
      </c>
      <c r="O2903" s="274">
        <v>0</v>
      </c>
      <c r="P2903" s="274">
        <v>0</v>
      </c>
      <c r="Q2903" s="274">
        <v>0</v>
      </c>
      <c r="R2903" s="274">
        <v>0</v>
      </c>
      <c r="S2903" s="274">
        <v>0</v>
      </c>
      <c r="T2903" s="274">
        <v>0.29006999999999999</v>
      </c>
      <c r="U2903" s="274">
        <v>0</v>
      </c>
      <c r="V2903" s="274">
        <v>0</v>
      </c>
      <c r="W2903" s="274">
        <v>4.0879999999999972E-2</v>
      </c>
      <c r="X2903" s="274">
        <v>0</v>
      </c>
      <c r="Y2903" s="274">
        <v>0</v>
      </c>
      <c r="Z2903" s="274">
        <v>0</v>
      </c>
      <c r="AA2903" s="274">
        <v>0</v>
      </c>
      <c r="AB2903" s="274">
        <v>0.15045</v>
      </c>
      <c r="AC2903" s="274">
        <v>7.0800000000000002E-2</v>
      </c>
      <c r="AD2903" s="274">
        <v>0.11731000000000003</v>
      </c>
      <c r="AE2903" s="274">
        <v>0</v>
      </c>
      <c r="AF2903" s="272">
        <f t="shared" si="183"/>
        <v>1</v>
      </c>
      <c r="AG2903" s="196">
        <f t="shared" si="180"/>
        <v>0.66950999999999994</v>
      </c>
    </row>
    <row r="2904" spans="1:33" x14ac:dyDescent="0.25">
      <c r="A2904" s="1">
        <v>1984</v>
      </c>
      <c r="B2904" s="1" t="s">
        <v>16</v>
      </c>
      <c r="C2904" s="1" t="str">
        <f t="shared" si="181"/>
        <v>1984SK</v>
      </c>
      <c r="D2904" s="1" t="s">
        <v>56</v>
      </c>
      <c r="E2904" s="1" t="str">
        <f t="shared" si="182"/>
        <v>1984SKICI</v>
      </c>
      <c r="F2904" s="196">
        <v>0.17202999999999999</v>
      </c>
      <c r="G2904" s="196">
        <v>0.3251</v>
      </c>
      <c r="H2904" s="196">
        <v>0</v>
      </c>
      <c r="I2904" s="196">
        <v>3.6580000000000001E-2</v>
      </c>
      <c r="J2904" s="196">
        <v>0.16330999999999998</v>
      </c>
      <c r="K2904" s="196">
        <v>0</v>
      </c>
      <c r="L2904" s="196">
        <v>0</v>
      </c>
      <c r="M2904" s="196">
        <v>0</v>
      </c>
      <c r="N2904" s="196">
        <v>3.4140000000000004E-2</v>
      </c>
      <c r="O2904" s="196">
        <v>0</v>
      </c>
      <c r="P2904" s="196">
        <v>5.550000000000016E-2</v>
      </c>
      <c r="Q2904" s="196">
        <v>0</v>
      </c>
      <c r="R2904" s="196">
        <v>0</v>
      </c>
      <c r="S2904" s="196">
        <v>1.4099999999999998E-3</v>
      </c>
      <c r="T2904" s="196">
        <v>0</v>
      </c>
      <c r="U2904" s="196">
        <v>6.5589999999999996E-2</v>
      </c>
      <c r="V2904" s="196">
        <v>0</v>
      </c>
      <c r="W2904" s="196">
        <v>0.10473</v>
      </c>
      <c r="X2904" s="196">
        <v>1.4539999999999999E-2</v>
      </c>
      <c r="Y2904" s="197">
        <v>0</v>
      </c>
      <c r="Z2904" s="196">
        <v>0</v>
      </c>
      <c r="AA2904" s="196">
        <v>0</v>
      </c>
      <c r="AB2904" s="196">
        <v>1.2030000000000001E-2</v>
      </c>
      <c r="AC2904" s="196">
        <v>5.6599999999999992E-3</v>
      </c>
      <c r="AD2904" s="196">
        <v>9.3799999999999994E-3</v>
      </c>
      <c r="AE2904" s="196">
        <v>0</v>
      </c>
      <c r="AF2904" s="272">
        <f t="shared" si="183"/>
        <v>1</v>
      </c>
      <c r="AG2904" s="196">
        <f t="shared" si="180"/>
        <v>0.21334</v>
      </c>
    </row>
    <row r="2905" spans="1:33" x14ac:dyDescent="0.25">
      <c r="A2905" s="1">
        <v>1984</v>
      </c>
      <c r="B2905" s="1" t="s">
        <v>16</v>
      </c>
      <c r="C2905" s="1" t="str">
        <f t="shared" si="181"/>
        <v>1984SK</v>
      </c>
      <c r="D2905" s="1" t="s">
        <v>58</v>
      </c>
      <c r="E2905" s="1" t="str">
        <f t="shared" si="182"/>
        <v>1984SKResidential</v>
      </c>
      <c r="F2905" s="196">
        <v>0.17202999999999999</v>
      </c>
      <c r="G2905" s="196">
        <v>0.3251</v>
      </c>
      <c r="H2905" s="196">
        <v>0</v>
      </c>
      <c r="I2905" s="196">
        <v>3.6580000000000001E-2</v>
      </c>
      <c r="J2905" s="196">
        <v>0.16330999999999998</v>
      </c>
      <c r="K2905" s="196">
        <v>0</v>
      </c>
      <c r="L2905" s="196">
        <v>0</v>
      </c>
      <c r="M2905" s="196">
        <v>0</v>
      </c>
      <c r="N2905" s="196">
        <v>3.4140000000000004E-2</v>
      </c>
      <c r="O2905" s="196">
        <v>0</v>
      </c>
      <c r="P2905" s="196">
        <v>5.550000000000016E-2</v>
      </c>
      <c r="Q2905" s="196">
        <v>0</v>
      </c>
      <c r="R2905" s="196">
        <v>0</v>
      </c>
      <c r="S2905" s="196">
        <v>1.4099999999999998E-3</v>
      </c>
      <c r="T2905" s="196">
        <v>0</v>
      </c>
      <c r="U2905" s="196">
        <v>6.5589999999999996E-2</v>
      </c>
      <c r="V2905" s="196">
        <v>0</v>
      </c>
      <c r="W2905" s="196">
        <v>0.10473</v>
      </c>
      <c r="X2905" s="196">
        <v>1.4539999999999999E-2</v>
      </c>
      <c r="Y2905" s="196">
        <v>0</v>
      </c>
      <c r="Z2905" s="196">
        <v>0</v>
      </c>
      <c r="AA2905" s="196">
        <v>0</v>
      </c>
      <c r="AB2905" s="196">
        <v>1.2030000000000001E-2</v>
      </c>
      <c r="AC2905" s="196">
        <v>5.6599999999999992E-3</v>
      </c>
      <c r="AD2905" s="196">
        <v>9.3799999999999994E-3</v>
      </c>
      <c r="AE2905" s="196">
        <v>0</v>
      </c>
      <c r="AF2905" s="272">
        <f t="shared" si="183"/>
        <v>1</v>
      </c>
      <c r="AG2905" s="196">
        <f t="shared" si="180"/>
        <v>0.21334</v>
      </c>
    </row>
    <row r="2906" spans="1:33" x14ac:dyDescent="0.25">
      <c r="A2906" s="1">
        <v>1985</v>
      </c>
      <c r="B2906" s="1" t="s">
        <v>16</v>
      </c>
      <c r="C2906" s="1" t="str">
        <f t="shared" si="181"/>
        <v>1985SK</v>
      </c>
      <c r="D2906" s="1" t="s">
        <v>57</v>
      </c>
      <c r="E2906" s="1" t="str">
        <f t="shared" si="182"/>
        <v>1985SKC&amp;D</v>
      </c>
      <c r="F2906" s="274">
        <v>0</v>
      </c>
      <c r="G2906" s="274">
        <v>1.0829999999999999E-2</v>
      </c>
      <c r="H2906" s="274">
        <v>0</v>
      </c>
      <c r="I2906" s="274">
        <v>0.31966</v>
      </c>
      <c r="J2906" s="274">
        <v>0</v>
      </c>
      <c r="K2906" s="274">
        <v>0</v>
      </c>
      <c r="L2906" s="274">
        <v>0</v>
      </c>
      <c r="M2906" s="274">
        <v>0</v>
      </c>
      <c r="N2906" s="274">
        <v>0</v>
      </c>
      <c r="O2906" s="274">
        <v>0</v>
      </c>
      <c r="P2906" s="274">
        <v>0</v>
      </c>
      <c r="Q2906" s="274">
        <v>0</v>
      </c>
      <c r="R2906" s="274">
        <v>0</v>
      </c>
      <c r="S2906" s="274">
        <v>0</v>
      </c>
      <c r="T2906" s="274">
        <v>0.29006999999999999</v>
      </c>
      <c r="U2906" s="274">
        <v>0</v>
      </c>
      <c r="V2906" s="274">
        <v>0</v>
      </c>
      <c r="W2906" s="274">
        <v>4.0879999999999972E-2</v>
      </c>
      <c r="X2906" s="274">
        <v>0</v>
      </c>
      <c r="Y2906" s="274">
        <v>0</v>
      </c>
      <c r="Z2906" s="274">
        <v>0</v>
      </c>
      <c r="AA2906" s="274">
        <v>0</v>
      </c>
      <c r="AB2906" s="274">
        <v>0.15045</v>
      </c>
      <c r="AC2906" s="274">
        <v>7.0800000000000002E-2</v>
      </c>
      <c r="AD2906" s="274">
        <v>0.11731000000000003</v>
      </c>
      <c r="AE2906" s="274">
        <v>0</v>
      </c>
      <c r="AF2906" s="272">
        <f t="shared" si="183"/>
        <v>1</v>
      </c>
      <c r="AG2906" s="196">
        <f t="shared" si="180"/>
        <v>0.66950999999999994</v>
      </c>
    </row>
    <row r="2907" spans="1:33" x14ac:dyDescent="0.25">
      <c r="A2907" s="1">
        <v>1985</v>
      </c>
      <c r="B2907" s="1" t="s">
        <v>16</v>
      </c>
      <c r="C2907" s="1" t="str">
        <f t="shared" si="181"/>
        <v>1985SK</v>
      </c>
      <c r="D2907" s="1" t="s">
        <v>56</v>
      </c>
      <c r="E2907" s="1" t="str">
        <f t="shared" si="182"/>
        <v>1985SKICI</v>
      </c>
      <c r="F2907" s="196">
        <v>0.17202999999999999</v>
      </c>
      <c r="G2907" s="196">
        <v>0.3251</v>
      </c>
      <c r="H2907" s="196">
        <v>0</v>
      </c>
      <c r="I2907" s="196">
        <v>3.6580000000000001E-2</v>
      </c>
      <c r="J2907" s="196">
        <v>0.16330999999999998</v>
      </c>
      <c r="K2907" s="196">
        <v>0</v>
      </c>
      <c r="L2907" s="196">
        <v>0</v>
      </c>
      <c r="M2907" s="196">
        <v>0</v>
      </c>
      <c r="N2907" s="196">
        <v>3.4140000000000004E-2</v>
      </c>
      <c r="O2907" s="196">
        <v>0</v>
      </c>
      <c r="P2907" s="196">
        <v>5.550000000000016E-2</v>
      </c>
      <c r="Q2907" s="196">
        <v>0</v>
      </c>
      <c r="R2907" s="196">
        <v>0</v>
      </c>
      <c r="S2907" s="196">
        <v>1.4099999999999998E-3</v>
      </c>
      <c r="T2907" s="196">
        <v>0</v>
      </c>
      <c r="U2907" s="196">
        <v>6.5589999999999996E-2</v>
      </c>
      <c r="V2907" s="196">
        <v>0</v>
      </c>
      <c r="W2907" s="196">
        <v>0.10473</v>
      </c>
      <c r="X2907" s="196">
        <v>1.4539999999999999E-2</v>
      </c>
      <c r="Y2907" s="197">
        <v>0</v>
      </c>
      <c r="Z2907" s="196">
        <v>0</v>
      </c>
      <c r="AA2907" s="196">
        <v>0</v>
      </c>
      <c r="AB2907" s="196">
        <v>1.2030000000000001E-2</v>
      </c>
      <c r="AC2907" s="196">
        <v>5.6599999999999992E-3</v>
      </c>
      <c r="AD2907" s="196">
        <v>9.3799999999999994E-3</v>
      </c>
      <c r="AE2907" s="196">
        <v>0</v>
      </c>
      <c r="AF2907" s="272">
        <f t="shared" si="183"/>
        <v>1</v>
      </c>
      <c r="AG2907" s="196">
        <f t="shared" si="180"/>
        <v>0.21334</v>
      </c>
    </row>
    <row r="2908" spans="1:33" x14ac:dyDescent="0.25">
      <c r="A2908" s="1">
        <v>1985</v>
      </c>
      <c r="B2908" s="1" t="s">
        <v>16</v>
      </c>
      <c r="C2908" s="1" t="str">
        <f t="shared" si="181"/>
        <v>1985SK</v>
      </c>
      <c r="D2908" s="1" t="s">
        <v>58</v>
      </c>
      <c r="E2908" s="1" t="str">
        <f t="shared" si="182"/>
        <v>1985SKResidential</v>
      </c>
      <c r="F2908" s="196">
        <v>0.17202999999999999</v>
      </c>
      <c r="G2908" s="196">
        <v>0.3251</v>
      </c>
      <c r="H2908" s="196">
        <v>0</v>
      </c>
      <c r="I2908" s="196">
        <v>3.6580000000000001E-2</v>
      </c>
      <c r="J2908" s="196">
        <v>0.16330999999999998</v>
      </c>
      <c r="K2908" s="196">
        <v>0</v>
      </c>
      <c r="L2908" s="196">
        <v>0</v>
      </c>
      <c r="M2908" s="196">
        <v>0</v>
      </c>
      <c r="N2908" s="196">
        <v>3.4140000000000004E-2</v>
      </c>
      <c r="O2908" s="196">
        <v>0</v>
      </c>
      <c r="P2908" s="196">
        <v>5.550000000000016E-2</v>
      </c>
      <c r="Q2908" s="196">
        <v>0</v>
      </c>
      <c r="R2908" s="196">
        <v>0</v>
      </c>
      <c r="S2908" s="196">
        <v>1.4099999999999998E-3</v>
      </c>
      <c r="T2908" s="196">
        <v>0</v>
      </c>
      <c r="U2908" s="196">
        <v>6.5589999999999996E-2</v>
      </c>
      <c r="V2908" s="196">
        <v>0</v>
      </c>
      <c r="W2908" s="196">
        <v>0.10473</v>
      </c>
      <c r="X2908" s="196">
        <v>1.4539999999999999E-2</v>
      </c>
      <c r="Y2908" s="196">
        <v>0</v>
      </c>
      <c r="Z2908" s="196">
        <v>0</v>
      </c>
      <c r="AA2908" s="196">
        <v>0</v>
      </c>
      <c r="AB2908" s="196">
        <v>1.2030000000000001E-2</v>
      </c>
      <c r="AC2908" s="196">
        <v>5.6599999999999992E-3</v>
      </c>
      <c r="AD2908" s="196">
        <v>9.3799999999999994E-3</v>
      </c>
      <c r="AE2908" s="196">
        <v>0</v>
      </c>
      <c r="AF2908" s="272">
        <f t="shared" si="183"/>
        <v>1</v>
      </c>
      <c r="AG2908" s="196">
        <f t="shared" si="180"/>
        <v>0.21334</v>
      </c>
    </row>
    <row r="2909" spans="1:33" x14ac:dyDescent="0.25">
      <c r="A2909" s="1">
        <v>1986</v>
      </c>
      <c r="B2909" s="1" t="s">
        <v>16</v>
      </c>
      <c r="C2909" s="1" t="str">
        <f t="shared" si="181"/>
        <v>1986SK</v>
      </c>
      <c r="D2909" s="1" t="s">
        <v>57</v>
      </c>
      <c r="E2909" s="1" t="str">
        <f t="shared" si="182"/>
        <v>1986SKC&amp;D</v>
      </c>
      <c r="F2909" s="274">
        <v>0</v>
      </c>
      <c r="G2909" s="274">
        <v>1.0829999999999999E-2</v>
      </c>
      <c r="H2909" s="274">
        <v>0</v>
      </c>
      <c r="I2909" s="274">
        <v>0.31966</v>
      </c>
      <c r="J2909" s="274">
        <v>0</v>
      </c>
      <c r="K2909" s="274">
        <v>0</v>
      </c>
      <c r="L2909" s="274">
        <v>0</v>
      </c>
      <c r="M2909" s="274">
        <v>0</v>
      </c>
      <c r="N2909" s="274">
        <v>0</v>
      </c>
      <c r="O2909" s="274">
        <v>0</v>
      </c>
      <c r="P2909" s="274">
        <v>0</v>
      </c>
      <c r="Q2909" s="274">
        <v>0</v>
      </c>
      <c r="R2909" s="274">
        <v>0</v>
      </c>
      <c r="S2909" s="274">
        <v>0</v>
      </c>
      <c r="T2909" s="274">
        <v>0.29006999999999999</v>
      </c>
      <c r="U2909" s="274">
        <v>0</v>
      </c>
      <c r="V2909" s="274">
        <v>0</v>
      </c>
      <c r="W2909" s="274">
        <v>4.0879999999999972E-2</v>
      </c>
      <c r="X2909" s="274">
        <v>0</v>
      </c>
      <c r="Y2909" s="274">
        <v>0</v>
      </c>
      <c r="Z2909" s="274">
        <v>0</v>
      </c>
      <c r="AA2909" s="274">
        <v>0</v>
      </c>
      <c r="AB2909" s="274">
        <v>0.15045</v>
      </c>
      <c r="AC2909" s="274">
        <v>7.0800000000000002E-2</v>
      </c>
      <c r="AD2909" s="274">
        <v>0.11731000000000003</v>
      </c>
      <c r="AE2909" s="274">
        <v>0</v>
      </c>
      <c r="AF2909" s="272">
        <f t="shared" si="183"/>
        <v>1</v>
      </c>
      <c r="AG2909" s="196">
        <f t="shared" si="180"/>
        <v>0.66950999999999994</v>
      </c>
    </row>
    <row r="2910" spans="1:33" x14ac:dyDescent="0.25">
      <c r="A2910" s="1">
        <v>1986</v>
      </c>
      <c r="B2910" s="1" t="s">
        <v>16</v>
      </c>
      <c r="C2910" s="1" t="str">
        <f t="shared" si="181"/>
        <v>1986SK</v>
      </c>
      <c r="D2910" s="1" t="s">
        <v>56</v>
      </c>
      <c r="E2910" s="1" t="str">
        <f t="shared" si="182"/>
        <v>1986SKICI</v>
      </c>
      <c r="F2910" s="196">
        <v>0.17202999999999999</v>
      </c>
      <c r="G2910" s="196">
        <v>0.3251</v>
      </c>
      <c r="H2910" s="196">
        <v>0</v>
      </c>
      <c r="I2910" s="196">
        <v>3.6580000000000001E-2</v>
      </c>
      <c r="J2910" s="196">
        <v>0.16330999999999998</v>
      </c>
      <c r="K2910" s="196">
        <v>0</v>
      </c>
      <c r="L2910" s="196">
        <v>0</v>
      </c>
      <c r="M2910" s="196">
        <v>0</v>
      </c>
      <c r="N2910" s="196">
        <v>3.4140000000000004E-2</v>
      </c>
      <c r="O2910" s="196">
        <v>0</v>
      </c>
      <c r="P2910" s="196">
        <v>5.550000000000016E-2</v>
      </c>
      <c r="Q2910" s="196">
        <v>0</v>
      </c>
      <c r="R2910" s="196">
        <v>0</v>
      </c>
      <c r="S2910" s="196">
        <v>1.4099999999999998E-3</v>
      </c>
      <c r="T2910" s="196">
        <v>0</v>
      </c>
      <c r="U2910" s="196">
        <v>6.5589999999999996E-2</v>
      </c>
      <c r="V2910" s="196">
        <v>0</v>
      </c>
      <c r="W2910" s="196">
        <v>0.10473</v>
      </c>
      <c r="X2910" s="196">
        <v>1.4539999999999999E-2</v>
      </c>
      <c r="Y2910" s="196">
        <v>0</v>
      </c>
      <c r="Z2910" s="196">
        <v>0</v>
      </c>
      <c r="AA2910" s="196">
        <v>0</v>
      </c>
      <c r="AB2910" s="196">
        <v>1.2030000000000001E-2</v>
      </c>
      <c r="AC2910" s="196">
        <v>5.6599999999999992E-3</v>
      </c>
      <c r="AD2910" s="196">
        <v>9.3799999999999994E-3</v>
      </c>
      <c r="AE2910" s="196">
        <v>0</v>
      </c>
      <c r="AF2910" s="272">
        <f t="shared" si="183"/>
        <v>1</v>
      </c>
      <c r="AG2910" s="196">
        <f t="shared" si="180"/>
        <v>0.21334</v>
      </c>
    </row>
    <row r="2911" spans="1:33" x14ac:dyDescent="0.25">
      <c r="A2911" s="1">
        <v>1986</v>
      </c>
      <c r="B2911" s="1" t="s">
        <v>16</v>
      </c>
      <c r="C2911" s="1" t="str">
        <f t="shared" si="181"/>
        <v>1986SK</v>
      </c>
      <c r="D2911" s="1" t="s">
        <v>58</v>
      </c>
      <c r="E2911" s="1" t="str">
        <f t="shared" si="182"/>
        <v>1986SKResidential</v>
      </c>
      <c r="F2911" s="196">
        <v>0.17202999999999999</v>
      </c>
      <c r="G2911" s="196">
        <v>0.3251</v>
      </c>
      <c r="H2911" s="196">
        <v>0</v>
      </c>
      <c r="I2911" s="196">
        <v>3.6580000000000001E-2</v>
      </c>
      <c r="J2911" s="196">
        <v>0.16330999999999998</v>
      </c>
      <c r="K2911" s="196">
        <v>0</v>
      </c>
      <c r="L2911" s="196">
        <v>0</v>
      </c>
      <c r="M2911" s="196">
        <v>0</v>
      </c>
      <c r="N2911" s="196">
        <v>3.4140000000000004E-2</v>
      </c>
      <c r="O2911" s="196">
        <v>0</v>
      </c>
      <c r="P2911" s="196">
        <v>5.550000000000016E-2</v>
      </c>
      <c r="Q2911" s="196">
        <v>0</v>
      </c>
      <c r="R2911" s="196">
        <v>0</v>
      </c>
      <c r="S2911" s="196">
        <v>1.4099999999999998E-3</v>
      </c>
      <c r="T2911" s="196">
        <v>0</v>
      </c>
      <c r="U2911" s="196">
        <v>6.5589999999999996E-2</v>
      </c>
      <c r="V2911" s="196">
        <v>0</v>
      </c>
      <c r="W2911" s="196">
        <v>0.10473</v>
      </c>
      <c r="X2911" s="196">
        <v>1.4539999999999999E-2</v>
      </c>
      <c r="Y2911" s="196">
        <v>0</v>
      </c>
      <c r="Z2911" s="196">
        <v>0</v>
      </c>
      <c r="AA2911" s="196">
        <v>0</v>
      </c>
      <c r="AB2911" s="196">
        <v>1.2030000000000001E-2</v>
      </c>
      <c r="AC2911" s="196">
        <v>5.6599999999999992E-3</v>
      </c>
      <c r="AD2911" s="196">
        <v>9.3799999999999994E-3</v>
      </c>
      <c r="AE2911" s="196">
        <v>0</v>
      </c>
      <c r="AF2911" s="272">
        <f t="shared" si="183"/>
        <v>1</v>
      </c>
      <c r="AG2911" s="196">
        <f t="shared" si="180"/>
        <v>0.21334</v>
      </c>
    </row>
    <row r="2912" spans="1:33" x14ac:dyDescent="0.25">
      <c r="A2912" s="1">
        <v>1987</v>
      </c>
      <c r="B2912" s="1" t="s">
        <v>16</v>
      </c>
      <c r="C2912" s="1" t="str">
        <f t="shared" si="181"/>
        <v>1987SK</v>
      </c>
      <c r="D2912" s="1" t="s">
        <v>57</v>
      </c>
      <c r="E2912" s="1" t="str">
        <f t="shared" si="182"/>
        <v>1987SKC&amp;D</v>
      </c>
      <c r="F2912" s="274">
        <v>0</v>
      </c>
      <c r="G2912" s="274">
        <v>1.0829999999999999E-2</v>
      </c>
      <c r="H2912" s="274">
        <v>0</v>
      </c>
      <c r="I2912" s="274">
        <v>0.31966</v>
      </c>
      <c r="J2912" s="274">
        <v>0</v>
      </c>
      <c r="K2912" s="274">
        <v>0</v>
      </c>
      <c r="L2912" s="274">
        <v>0</v>
      </c>
      <c r="M2912" s="274">
        <v>0</v>
      </c>
      <c r="N2912" s="274">
        <v>0</v>
      </c>
      <c r="O2912" s="274">
        <v>0</v>
      </c>
      <c r="P2912" s="274">
        <v>0</v>
      </c>
      <c r="Q2912" s="274">
        <v>0</v>
      </c>
      <c r="R2912" s="274">
        <v>0</v>
      </c>
      <c r="S2912" s="274">
        <v>0</v>
      </c>
      <c r="T2912" s="274">
        <v>0.29006999999999999</v>
      </c>
      <c r="U2912" s="274">
        <v>0</v>
      </c>
      <c r="V2912" s="274">
        <v>0</v>
      </c>
      <c r="W2912" s="274">
        <v>4.0879999999999972E-2</v>
      </c>
      <c r="X2912" s="274">
        <v>0</v>
      </c>
      <c r="Y2912" s="274">
        <v>0</v>
      </c>
      <c r="Z2912" s="274">
        <v>0</v>
      </c>
      <c r="AA2912" s="274">
        <v>0</v>
      </c>
      <c r="AB2912" s="274">
        <v>0.15045</v>
      </c>
      <c r="AC2912" s="274">
        <v>7.0800000000000002E-2</v>
      </c>
      <c r="AD2912" s="274">
        <v>0.11731000000000003</v>
      </c>
      <c r="AE2912" s="274">
        <v>0</v>
      </c>
      <c r="AF2912" s="272">
        <f t="shared" si="183"/>
        <v>1</v>
      </c>
      <c r="AG2912" s="196">
        <f t="shared" si="180"/>
        <v>0.66950999999999994</v>
      </c>
    </row>
    <row r="2913" spans="1:33" x14ac:dyDescent="0.25">
      <c r="A2913" s="1">
        <v>1987</v>
      </c>
      <c r="B2913" s="1" t="s">
        <v>16</v>
      </c>
      <c r="C2913" s="1" t="str">
        <f t="shared" si="181"/>
        <v>1987SK</v>
      </c>
      <c r="D2913" s="1" t="s">
        <v>56</v>
      </c>
      <c r="E2913" s="1" t="str">
        <f t="shared" si="182"/>
        <v>1987SKICI</v>
      </c>
      <c r="F2913" s="196">
        <v>0.17202999999999999</v>
      </c>
      <c r="G2913" s="196">
        <v>0.3251</v>
      </c>
      <c r="H2913" s="196">
        <v>0</v>
      </c>
      <c r="I2913" s="196">
        <v>3.6580000000000001E-2</v>
      </c>
      <c r="J2913" s="196">
        <v>0.16330999999999998</v>
      </c>
      <c r="K2913" s="196">
        <v>0</v>
      </c>
      <c r="L2913" s="196">
        <v>0</v>
      </c>
      <c r="M2913" s="196">
        <v>0</v>
      </c>
      <c r="N2913" s="196">
        <v>3.4140000000000004E-2</v>
      </c>
      <c r="O2913" s="196">
        <v>0</v>
      </c>
      <c r="P2913" s="196">
        <v>5.550000000000016E-2</v>
      </c>
      <c r="Q2913" s="196">
        <v>0</v>
      </c>
      <c r="R2913" s="196">
        <v>0</v>
      </c>
      <c r="S2913" s="196">
        <v>1.4099999999999998E-3</v>
      </c>
      <c r="T2913" s="196">
        <v>0</v>
      </c>
      <c r="U2913" s="196">
        <v>6.5589999999999996E-2</v>
      </c>
      <c r="V2913" s="196">
        <v>0</v>
      </c>
      <c r="W2913" s="196">
        <v>0.10473</v>
      </c>
      <c r="X2913" s="196">
        <v>1.4539999999999999E-2</v>
      </c>
      <c r="Y2913" s="197">
        <v>0</v>
      </c>
      <c r="Z2913" s="196">
        <v>0</v>
      </c>
      <c r="AA2913" s="196">
        <v>0</v>
      </c>
      <c r="AB2913" s="196">
        <v>1.2030000000000001E-2</v>
      </c>
      <c r="AC2913" s="196">
        <v>5.6599999999999992E-3</v>
      </c>
      <c r="AD2913" s="196">
        <v>9.3799999999999994E-3</v>
      </c>
      <c r="AE2913" s="196">
        <v>0</v>
      </c>
      <c r="AF2913" s="272">
        <f t="shared" si="183"/>
        <v>1</v>
      </c>
      <c r="AG2913" s="196">
        <f t="shared" si="180"/>
        <v>0.21334</v>
      </c>
    </row>
    <row r="2914" spans="1:33" x14ac:dyDescent="0.25">
      <c r="A2914" s="1">
        <v>1987</v>
      </c>
      <c r="B2914" s="1" t="s">
        <v>16</v>
      </c>
      <c r="C2914" s="1" t="str">
        <f t="shared" si="181"/>
        <v>1987SK</v>
      </c>
      <c r="D2914" s="1" t="s">
        <v>58</v>
      </c>
      <c r="E2914" s="1" t="str">
        <f t="shared" si="182"/>
        <v>1987SKResidential</v>
      </c>
      <c r="F2914" s="196">
        <v>0.17202999999999999</v>
      </c>
      <c r="G2914" s="196">
        <v>0.3251</v>
      </c>
      <c r="H2914" s="196">
        <v>0</v>
      </c>
      <c r="I2914" s="196">
        <v>3.6580000000000001E-2</v>
      </c>
      <c r="J2914" s="196">
        <v>0.16330999999999998</v>
      </c>
      <c r="K2914" s="196">
        <v>0</v>
      </c>
      <c r="L2914" s="196">
        <v>0</v>
      </c>
      <c r="M2914" s="196">
        <v>0</v>
      </c>
      <c r="N2914" s="196">
        <v>3.4140000000000004E-2</v>
      </c>
      <c r="O2914" s="196">
        <v>0</v>
      </c>
      <c r="P2914" s="196">
        <v>5.550000000000016E-2</v>
      </c>
      <c r="Q2914" s="196">
        <v>0</v>
      </c>
      <c r="R2914" s="196">
        <v>0</v>
      </c>
      <c r="S2914" s="196">
        <v>1.4099999999999998E-3</v>
      </c>
      <c r="T2914" s="196">
        <v>0</v>
      </c>
      <c r="U2914" s="196">
        <v>6.5589999999999996E-2</v>
      </c>
      <c r="V2914" s="196">
        <v>0</v>
      </c>
      <c r="W2914" s="196">
        <v>0.10473</v>
      </c>
      <c r="X2914" s="196">
        <v>1.4539999999999999E-2</v>
      </c>
      <c r="Y2914" s="196">
        <v>0</v>
      </c>
      <c r="Z2914" s="196">
        <v>0</v>
      </c>
      <c r="AA2914" s="196">
        <v>0</v>
      </c>
      <c r="AB2914" s="196">
        <v>1.2030000000000001E-2</v>
      </c>
      <c r="AC2914" s="196">
        <v>5.6599999999999992E-3</v>
      </c>
      <c r="AD2914" s="196">
        <v>9.3799999999999994E-3</v>
      </c>
      <c r="AE2914" s="196">
        <v>0</v>
      </c>
      <c r="AF2914" s="272">
        <f t="shared" si="183"/>
        <v>1</v>
      </c>
      <c r="AG2914" s="196">
        <f t="shared" si="180"/>
        <v>0.21334</v>
      </c>
    </row>
    <row r="2915" spans="1:33" x14ac:dyDescent="0.25">
      <c r="A2915" s="1">
        <v>1988</v>
      </c>
      <c r="B2915" s="1" t="s">
        <v>16</v>
      </c>
      <c r="C2915" s="1" t="str">
        <f t="shared" si="181"/>
        <v>1988SK</v>
      </c>
      <c r="D2915" s="1" t="s">
        <v>57</v>
      </c>
      <c r="E2915" s="1" t="str">
        <f t="shared" si="182"/>
        <v>1988SKC&amp;D</v>
      </c>
      <c r="F2915" s="274">
        <v>0</v>
      </c>
      <c r="G2915" s="274">
        <v>1.0829999999999999E-2</v>
      </c>
      <c r="H2915" s="274">
        <v>0</v>
      </c>
      <c r="I2915" s="274">
        <v>0.31966</v>
      </c>
      <c r="J2915" s="274">
        <v>0</v>
      </c>
      <c r="K2915" s="274">
        <v>0</v>
      </c>
      <c r="L2915" s="274">
        <v>0</v>
      </c>
      <c r="M2915" s="274">
        <v>0</v>
      </c>
      <c r="N2915" s="274">
        <v>0</v>
      </c>
      <c r="O2915" s="274">
        <v>0</v>
      </c>
      <c r="P2915" s="274">
        <v>0</v>
      </c>
      <c r="Q2915" s="274">
        <v>0</v>
      </c>
      <c r="R2915" s="274">
        <v>0</v>
      </c>
      <c r="S2915" s="274">
        <v>0</v>
      </c>
      <c r="T2915" s="274">
        <v>0.29006999999999999</v>
      </c>
      <c r="U2915" s="274">
        <v>0</v>
      </c>
      <c r="V2915" s="274">
        <v>0</v>
      </c>
      <c r="W2915" s="274">
        <v>4.0879999999999972E-2</v>
      </c>
      <c r="X2915" s="274">
        <v>0</v>
      </c>
      <c r="Y2915" s="274">
        <v>0</v>
      </c>
      <c r="Z2915" s="274">
        <v>0</v>
      </c>
      <c r="AA2915" s="274">
        <v>0</v>
      </c>
      <c r="AB2915" s="274">
        <v>0.15045</v>
      </c>
      <c r="AC2915" s="274">
        <v>7.0800000000000002E-2</v>
      </c>
      <c r="AD2915" s="274">
        <v>0.11731000000000003</v>
      </c>
      <c r="AE2915" s="274">
        <v>0</v>
      </c>
      <c r="AF2915" s="272">
        <f t="shared" si="183"/>
        <v>1</v>
      </c>
      <c r="AG2915" s="196">
        <f t="shared" si="180"/>
        <v>0.66950999999999994</v>
      </c>
    </row>
    <row r="2916" spans="1:33" x14ac:dyDescent="0.25">
      <c r="A2916" s="1">
        <v>1988</v>
      </c>
      <c r="B2916" s="1" t="s">
        <v>16</v>
      </c>
      <c r="C2916" s="1" t="str">
        <f t="shared" si="181"/>
        <v>1988SK</v>
      </c>
      <c r="D2916" s="1" t="s">
        <v>56</v>
      </c>
      <c r="E2916" s="1" t="str">
        <f t="shared" si="182"/>
        <v>1988SKICI</v>
      </c>
      <c r="F2916" s="196">
        <v>0.17202999999999999</v>
      </c>
      <c r="G2916" s="196">
        <v>0.3251</v>
      </c>
      <c r="H2916" s="196">
        <v>0</v>
      </c>
      <c r="I2916" s="196">
        <v>3.6580000000000001E-2</v>
      </c>
      <c r="J2916" s="196">
        <v>0.16330999999999998</v>
      </c>
      <c r="K2916" s="196">
        <v>0</v>
      </c>
      <c r="L2916" s="196">
        <v>0</v>
      </c>
      <c r="M2916" s="196">
        <v>0</v>
      </c>
      <c r="N2916" s="196">
        <v>3.4140000000000004E-2</v>
      </c>
      <c r="O2916" s="196">
        <v>0</v>
      </c>
      <c r="P2916" s="196">
        <v>5.550000000000016E-2</v>
      </c>
      <c r="Q2916" s="196">
        <v>0</v>
      </c>
      <c r="R2916" s="196">
        <v>0</v>
      </c>
      <c r="S2916" s="196">
        <v>1.4099999999999998E-3</v>
      </c>
      <c r="T2916" s="196">
        <v>0</v>
      </c>
      <c r="U2916" s="196">
        <v>6.5589999999999996E-2</v>
      </c>
      <c r="V2916" s="196">
        <v>0</v>
      </c>
      <c r="W2916" s="196">
        <v>0.10473</v>
      </c>
      <c r="X2916" s="196">
        <v>1.4539999999999999E-2</v>
      </c>
      <c r="Y2916" s="197">
        <v>0</v>
      </c>
      <c r="Z2916" s="196">
        <v>0</v>
      </c>
      <c r="AA2916" s="196">
        <v>0</v>
      </c>
      <c r="AB2916" s="196">
        <v>1.2030000000000001E-2</v>
      </c>
      <c r="AC2916" s="196">
        <v>5.6599999999999992E-3</v>
      </c>
      <c r="AD2916" s="196">
        <v>9.3799999999999994E-3</v>
      </c>
      <c r="AE2916" s="196">
        <v>0</v>
      </c>
      <c r="AF2916" s="272">
        <f t="shared" si="183"/>
        <v>1</v>
      </c>
      <c r="AG2916" s="196">
        <f t="shared" si="180"/>
        <v>0.21334</v>
      </c>
    </row>
    <row r="2917" spans="1:33" x14ac:dyDescent="0.25">
      <c r="A2917" s="1">
        <v>1988</v>
      </c>
      <c r="B2917" s="1" t="s">
        <v>16</v>
      </c>
      <c r="C2917" s="1" t="str">
        <f t="shared" si="181"/>
        <v>1988SK</v>
      </c>
      <c r="D2917" s="1" t="s">
        <v>58</v>
      </c>
      <c r="E2917" s="1" t="str">
        <f t="shared" si="182"/>
        <v>1988SKResidential</v>
      </c>
      <c r="F2917" s="196">
        <v>0.17202999999999999</v>
      </c>
      <c r="G2917" s="196">
        <v>0.3251</v>
      </c>
      <c r="H2917" s="196">
        <v>0</v>
      </c>
      <c r="I2917" s="196">
        <v>3.6580000000000001E-2</v>
      </c>
      <c r="J2917" s="196">
        <v>0.16330999999999998</v>
      </c>
      <c r="K2917" s="196">
        <v>0</v>
      </c>
      <c r="L2917" s="196">
        <v>0</v>
      </c>
      <c r="M2917" s="196">
        <v>0</v>
      </c>
      <c r="N2917" s="196">
        <v>3.4140000000000004E-2</v>
      </c>
      <c r="O2917" s="196">
        <v>0</v>
      </c>
      <c r="P2917" s="196">
        <v>5.550000000000016E-2</v>
      </c>
      <c r="Q2917" s="196">
        <v>0</v>
      </c>
      <c r="R2917" s="196">
        <v>0</v>
      </c>
      <c r="S2917" s="196">
        <v>1.4099999999999998E-3</v>
      </c>
      <c r="T2917" s="196">
        <v>0</v>
      </c>
      <c r="U2917" s="196">
        <v>6.5589999999999996E-2</v>
      </c>
      <c r="V2917" s="196">
        <v>0</v>
      </c>
      <c r="W2917" s="196">
        <v>0.10473</v>
      </c>
      <c r="X2917" s="196">
        <v>1.4539999999999999E-2</v>
      </c>
      <c r="Y2917" s="196">
        <v>0</v>
      </c>
      <c r="Z2917" s="196">
        <v>0</v>
      </c>
      <c r="AA2917" s="196">
        <v>0</v>
      </c>
      <c r="AB2917" s="196">
        <v>1.2030000000000001E-2</v>
      </c>
      <c r="AC2917" s="196">
        <v>5.6599999999999992E-3</v>
      </c>
      <c r="AD2917" s="196">
        <v>9.3799999999999994E-3</v>
      </c>
      <c r="AE2917" s="196">
        <v>0</v>
      </c>
      <c r="AF2917" s="272">
        <f t="shared" si="183"/>
        <v>1</v>
      </c>
      <c r="AG2917" s="196">
        <f t="shared" si="180"/>
        <v>0.21334</v>
      </c>
    </row>
    <row r="2918" spans="1:33" x14ac:dyDescent="0.25">
      <c r="A2918" s="1">
        <v>1989</v>
      </c>
      <c r="B2918" s="1" t="s">
        <v>16</v>
      </c>
      <c r="C2918" s="1" t="str">
        <f t="shared" si="181"/>
        <v>1989SK</v>
      </c>
      <c r="D2918" s="1" t="s">
        <v>57</v>
      </c>
      <c r="E2918" s="1" t="str">
        <f t="shared" si="182"/>
        <v>1989SKC&amp;D</v>
      </c>
      <c r="F2918" s="274">
        <v>0</v>
      </c>
      <c r="G2918" s="274">
        <v>1.0829999999999999E-2</v>
      </c>
      <c r="H2918" s="274">
        <v>0</v>
      </c>
      <c r="I2918" s="274">
        <v>0.31966</v>
      </c>
      <c r="J2918" s="274">
        <v>0</v>
      </c>
      <c r="K2918" s="274">
        <v>0</v>
      </c>
      <c r="L2918" s="274">
        <v>0</v>
      </c>
      <c r="M2918" s="274">
        <v>0</v>
      </c>
      <c r="N2918" s="274">
        <v>0</v>
      </c>
      <c r="O2918" s="274">
        <v>0</v>
      </c>
      <c r="P2918" s="274">
        <v>0</v>
      </c>
      <c r="Q2918" s="274">
        <v>0</v>
      </c>
      <c r="R2918" s="274">
        <v>0</v>
      </c>
      <c r="S2918" s="274">
        <v>0</v>
      </c>
      <c r="T2918" s="274">
        <v>0.29006999999999999</v>
      </c>
      <c r="U2918" s="274">
        <v>0</v>
      </c>
      <c r="V2918" s="274">
        <v>0</v>
      </c>
      <c r="W2918" s="274">
        <v>4.0879999999999972E-2</v>
      </c>
      <c r="X2918" s="274">
        <v>0</v>
      </c>
      <c r="Y2918" s="274">
        <v>0</v>
      </c>
      <c r="Z2918" s="274">
        <v>0</v>
      </c>
      <c r="AA2918" s="274">
        <v>0</v>
      </c>
      <c r="AB2918" s="274">
        <v>0.15045</v>
      </c>
      <c r="AC2918" s="274">
        <v>7.0800000000000002E-2</v>
      </c>
      <c r="AD2918" s="274">
        <v>0.11731000000000003</v>
      </c>
      <c r="AE2918" s="274">
        <v>0</v>
      </c>
      <c r="AF2918" s="272">
        <f t="shared" si="183"/>
        <v>1</v>
      </c>
      <c r="AG2918" s="196">
        <f t="shared" ref="AG2918:AG2981" si="184">SUM(S2918:AE2918)</f>
        <v>0.66950999999999994</v>
      </c>
    </row>
    <row r="2919" spans="1:33" x14ac:dyDescent="0.25">
      <c r="A2919" s="1">
        <v>1989</v>
      </c>
      <c r="B2919" s="1" t="s">
        <v>16</v>
      </c>
      <c r="C2919" s="1" t="str">
        <f t="shared" si="181"/>
        <v>1989SK</v>
      </c>
      <c r="D2919" s="1" t="s">
        <v>56</v>
      </c>
      <c r="E2919" s="1" t="str">
        <f t="shared" si="182"/>
        <v>1989SKICI</v>
      </c>
      <c r="F2919" s="196">
        <v>0.17202999999999999</v>
      </c>
      <c r="G2919" s="196">
        <v>0.3251</v>
      </c>
      <c r="H2919" s="196">
        <v>0</v>
      </c>
      <c r="I2919" s="196">
        <v>3.6580000000000001E-2</v>
      </c>
      <c r="J2919" s="196">
        <v>0.16330999999999998</v>
      </c>
      <c r="K2919" s="196">
        <v>0</v>
      </c>
      <c r="L2919" s="196">
        <v>0</v>
      </c>
      <c r="M2919" s="196">
        <v>0</v>
      </c>
      <c r="N2919" s="196">
        <v>3.4140000000000004E-2</v>
      </c>
      <c r="O2919" s="196">
        <v>0</v>
      </c>
      <c r="P2919" s="196">
        <v>5.550000000000016E-2</v>
      </c>
      <c r="Q2919" s="196">
        <v>0</v>
      </c>
      <c r="R2919" s="196">
        <v>0</v>
      </c>
      <c r="S2919" s="196">
        <v>1.4099999999999998E-3</v>
      </c>
      <c r="T2919" s="196">
        <v>0</v>
      </c>
      <c r="U2919" s="196">
        <v>6.5589999999999996E-2</v>
      </c>
      <c r="V2919" s="196">
        <v>0</v>
      </c>
      <c r="W2919" s="196">
        <v>0.10473</v>
      </c>
      <c r="X2919" s="196">
        <v>1.4539999999999999E-2</v>
      </c>
      <c r="Y2919" s="196">
        <v>0</v>
      </c>
      <c r="Z2919" s="196">
        <v>0</v>
      </c>
      <c r="AA2919" s="196">
        <v>0</v>
      </c>
      <c r="AB2919" s="196">
        <v>1.2030000000000001E-2</v>
      </c>
      <c r="AC2919" s="196">
        <v>5.6599999999999992E-3</v>
      </c>
      <c r="AD2919" s="196">
        <v>9.3799999999999994E-3</v>
      </c>
      <c r="AE2919" s="196">
        <v>0</v>
      </c>
      <c r="AF2919" s="272">
        <f t="shared" si="183"/>
        <v>1</v>
      </c>
      <c r="AG2919" s="196">
        <f t="shared" si="184"/>
        <v>0.21334</v>
      </c>
    </row>
    <row r="2920" spans="1:33" x14ac:dyDescent="0.25">
      <c r="A2920" s="1">
        <v>1989</v>
      </c>
      <c r="B2920" s="1" t="s">
        <v>16</v>
      </c>
      <c r="C2920" s="1" t="str">
        <f t="shared" si="181"/>
        <v>1989SK</v>
      </c>
      <c r="D2920" s="1" t="s">
        <v>58</v>
      </c>
      <c r="E2920" s="1" t="str">
        <f t="shared" si="182"/>
        <v>1989SKResidential</v>
      </c>
      <c r="F2920" s="196">
        <v>0.17202999999999999</v>
      </c>
      <c r="G2920" s="196">
        <v>0.3251</v>
      </c>
      <c r="H2920" s="196">
        <v>0</v>
      </c>
      <c r="I2920" s="196">
        <v>3.6580000000000001E-2</v>
      </c>
      <c r="J2920" s="196">
        <v>0.16330999999999998</v>
      </c>
      <c r="K2920" s="196">
        <v>0</v>
      </c>
      <c r="L2920" s="196">
        <v>0</v>
      </c>
      <c r="M2920" s="196">
        <v>0</v>
      </c>
      <c r="N2920" s="196">
        <v>3.4140000000000004E-2</v>
      </c>
      <c r="O2920" s="196">
        <v>0</v>
      </c>
      <c r="P2920" s="196">
        <v>5.550000000000016E-2</v>
      </c>
      <c r="Q2920" s="196">
        <v>0</v>
      </c>
      <c r="R2920" s="196">
        <v>0</v>
      </c>
      <c r="S2920" s="196">
        <v>1.4099999999999998E-3</v>
      </c>
      <c r="T2920" s="196">
        <v>0</v>
      </c>
      <c r="U2920" s="196">
        <v>6.5589999999999996E-2</v>
      </c>
      <c r="V2920" s="196">
        <v>0</v>
      </c>
      <c r="W2920" s="196">
        <v>0.10473</v>
      </c>
      <c r="X2920" s="196">
        <v>1.4539999999999999E-2</v>
      </c>
      <c r="Y2920" s="196">
        <v>0</v>
      </c>
      <c r="Z2920" s="196">
        <v>0</v>
      </c>
      <c r="AA2920" s="196">
        <v>0</v>
      </c>
      <c r="AB2920" s="196">
        <v>1.2030000000000001E-2</v>
      </c>
      <c r="AC2920" s="196">
        <v>5.6599999999999992E-3</v>
      </c>
      <c r="AD2920" s="196">
        <v>9.3799999999999994E-3</v>
      </c>
      <c r="AE2920" s="196">
        <v>0</v>
      </c>
      <c r="AF2920" s="272">
        <f t="shared" si="183"/>
        <v>1</v>
      </c>
      <c r="AG2920" s="196">
        <f t="shared" si="184"/>
        <v>0.21334</v>
      </c>
    </row>
    <row r="2921" spans="1:33" x14ac:dyDescent="0.25">
      <c r="A2921" s="1">
        <v>1990</v>
      </c>
      <c r="B2921" s="1" t="s">
        <v>16</v>
      </c>
      <c r="C2921" s="1" t="str">
        <f t="shared" si="181"/>
        <v>1990SK</v>
      </c>
      <c r="D2921" s="1" t="s">
        <v>57</v>
      </c>
      <c r="E2921" s="1" t="str">
        <f t="shared" si="182"/>
        <v>1990SKC&amp;D</v>
      </c>
      <c r="F2921" s="274">
        <v>0</v>
      </c>
      <c r="G2921" s="274">
        <v>1.0829999999999999E-2</v>
      </c>
      <c r="H2921" s="274">
        <v>0</v>
      </c>
      <c r="I2921" s="274">
        <v>0.31966</v>
      </c>
      <c r="J2921" s="274">
        <v>0</v>
      </c>
      <c r="K2921" s="274">
        <v>0</v>
      </c>
      <c r="L2921" s="274">
        <v>0</v>
      </c>
      <c r="M2921" s="274">
        <v>0</v>
      </c>
      <c r="N2921" s="274">
        <v>0</v>
      </c>
      <c r="O2921" s="274">
        <v>0</v>
      </c>
      <c r="P2921" s="274">
        <v>0</v>
      </c>
      <c r="Q2921" s="274">
        <v>0</v>
      </c>
      <c r="R2921" s="274">
        <v>0</v>
      </c>
      <c r="S2921" s="274">
        <v>0</v>
      </c>
      <c r="T2921" s="274">
        <v>0.29006999999999999</v>
      </c>
      <c r="U2921" s="274">
        <v>0</v>
      </c>
      <c r="V2921" s="274">
        <v>0</v>
      </c>
      <c r="W2921" s="274">
        <v>4.0879999999999972E-2</v>
      </c>
      <c r="X2921" s="274">
        <v>0</v>
      </c>
      <c r="Y2921" s="274">
        <v>0</v>
      </c>
      <c r="Z2921" s="274">
        <v>0</v>
      </c>
      <c r="AA2921" s="274">
        <v>0</v>
      </c>
      <c r="AB2921" s="274">
        <v>0.15045</v>
      </c>
      <c r="AC2921" s="274">
        <v>7.0800000000000002E-2</v>
      </c>
      <c r="AD2921" s="274">
        <v>0.11731000000000003</v>
      </c>
      <c r="AE2921" s="274">
        <v>0</v>
      </c>
      <c r="AF2921" s="272">
        <f t="shared" si="183"/>
        <v>1</v>
      </c>
      <c r="AG2921" s="196">
        <f t="shared" si="184"/>
        <v>0.66950999999999994</v>
      </c>
    </row>
    <row r="2922" spans="1:33" x14ac:dyDescent="0.25">
      <c r="A2922" s="1">
        <v>1990</v>
      </c>
      <c r="B2922" s="1" t="s">
        <v>16</v>
      </c>
      <c r="C2922" s="1" t="str">
        <f t="shared" si="181"/>
        <v>1990SK</v>
      </c>
      <c r="D2922" s="1" t="s">
        <v>56</v>
      </c>
      <c r="E2922" s="1" t="str">
        <f t="shared" si="182"/>
        <v>1990SKICI</v>
      </c>
      <c r="F2922" s="196">
        <v>0.16664000000000001</v>
      </c>
      <c r="G2922" s="196">
        <v>0.43646999999999997</v>
      </c>
      <c r="H2922" s="196">
        <v>0</v>
      </c>
      <c r="I2922" s="196">
        <v>1.5650000000000001E-2</v>
      </c>
      <c r="J2922" s="196">
        <v>0.15820000000000001</v>
      </c>
      <c r="K2922" s="196">
        <v>0</v>
      </c>
      <c r="L2922" s="196">
        <v>0</v>
      </c>
      <c r="M2922" s="196">
        <v>0</v>
      </c>
      <c r="N2922" s="196">
        <v>5.1550000000000006E-2</v>
      </c>
      <c r="O2922" s="196">
        <v>0</v>
      </c>
      <c r="P2922" s="196">
        <v>0</v>
      </c>
      <c r="Q2922" s="196">
        <v>0</v>
      </c>
      <c r="R2922" s="196">
        <v>1.7780000000000001E-2</v>
      </c>
      <c r="S2922" s="196">
        <v>0</v>
      </c>
      <c r="T2922" s="196">
        <v>0</v>
      </c>
      <c r="U2922" s="196">
        <v>8.4779999999999994E-2</v>
      </c>
      <c r="V2922" s="196">
        <v>0</v>
      </c>
      <c r="W2922" s="196">
        <v>5.1479999999999936E-2</v>
      </c>
      <c r="X2922" s="196">
        <v>1.745E-2</v>
      </c>
      <c r="Y2922" s="197">
        <v>0</v>
      </c>
      <c r="Z2922" s="196">
        <v>0</v>
      </c>
      <c r="AA2922" s="196">
        <v>0</v>
      </c>
      <c r="AB2922" s="196">
        <v>0</v>
      </c>
      <c r="AC2922" s="196">
        <v>0</v>
      </c>
      <c r="AD2922" s="196">
        <v>0</v>
      </c>
      <c r="AE2922" s="196">
        <v>0</v>
      </c>
      <c r="AF2922" s="272">
        <f t="shared" si="183"/>
        <v>1</v>
      </c>
      <c r="AG2922" s="196">
        <f t="shared" si="184"/>
        <v>0.15370999999999993</v>
      </c>
    </row>
    <row r="2923" spans="1:33" x14ac:dyDescent="0.25">
      <c r="A2923" s="1">
        <v>1990</v>
      </c>
      <c r="B2923" s="1" t="s">
        <v>16</v>
      </c>
      <c r="C2923" s="1" t="str">
        <f t="shared" si="181"/>
        <v>1990SK</v>
      </c>
      <c r="D2923" s="1" t="s">
        <v>58</v>
      </c>
      <c r="E2923" s="1" t="str">
        <f t="shared" si="182"/>
        <v>1990SKResidential</v>
      </c>
      <c r="F2923" s="196">
        <v>0.27013999999999999</v>
      </c>
      <c r="G2923" s="196">
        <v>0.23279</v>
      </c>
      <c r="H2923" s="196">
        <v>0</v>
      </c>
      <c r="I2923" s="196">
        <v>1.2460000000000001E-2</v>
      </c>
      <c r="J2923" s="196">
        <v>0.25645000000000001</v>
      </c>
      <c r="K2923" s="196">
        <v>0</v>
      </c>
      <c r="L2923" s="196">
        <v>0</v>
      </c>
      <c r="M2923" s="196">
        <v>0</v>
      </c>
      <c r="N2923" s="196">
        <v>3.3790000000000001E-2</v>
      </c>
      <c r="O2923" s="196">
        <v>0</v>
      </c>
      <c r="P2923" s="196">
        <v>0</v>
      </c>
      <c r="Q2923" s="196">
        <v>5.0290000000000001E-2</v>
      </c>
      <c r="R2923" s="196">
        <v>0</v>
      </c>
      <c r="S2923" s="196">
        <v>0</v>
      </c>
      <c r="T2923" s="196">
        <v>0</v>
      </c>
      <c r="U2923" s="196">
        <v>8.4190000000000001E-2</v>
      </c>
      <c r="V2923" s="196">
        <v>0</v>
      </c>
      <c r="W2923" s="196">
        <v>4.0989999999999999E-2</v>
      </c>
      <c r="X2923" s="196">
        <v>1.89E-2</v>
      </c>
      <c r="Y2923" s="196">
        <v>0</v>
      </c>
      <c r="Z2923" s="196">
        <v>0</v>
      </c>
      <c r="AA2923" s="196">
        <v>0</v>
      </c>
      <c r="AB2923" s="196">
        <v>0</v>
      </c>
      <c r="AC2923" s="196">
        <v>0</v>
      </c>
      <c r="AD2923" s="196">
        <v>0</v>
      </c>
      <c r="AE2923" s="196">
        <v>0</v>
      </c>
      <c r="AF2923" s="272">
        <f t="shared" si="183"/>
        <v>1</v>
      </c>
      <c r="AG2923" s="196">
        <f t="shared" si="184"/>
        <v>0.14408000000000001</v>
      </c>
    </row>
    <row r="2924" spans="1:33" x14ac:dyDescent="0.25">
      <c r="A2924" s="1">
        <v>1991</v>
      </c>
      <c r="B2924" s="1" t="s">
        <v>16</v>
      </c>
      <c r="C2924" s="1" t="str">
        <f t="shared" si="181"/>
        <v>1991SK</v>
      </c>
      <c r="D2924" s="1" t="s">
        <v>57</v>
      </c>
      <c r="E2924" s="1" t="str">
        <f t="shared" si="182"/>
        <v>1991SKC&amp;D</v>
      </c>
      <c r="F2924" s="274">
        <v>0</v>
      </c>
      <c r="G2924" s="274">
        <v>1.0829999999999999E-2</v>
      </c>
      <c r="H2924" s="274">
        <v>0</v>
      </c>
      <c r="I2924" s="274">
        <v>0.31966</v>
      </c>
      <c r="J2924" s="274">
        <v>0</v>
      </c>
      <c r="K2924" s="274">
        <v>0</v>
      </c>
      <c r="L2924" s="274">
        <v>0</v>
      </c>
      <c r="M2924" s="274">
        <v>0</v>
      </c>
      <c r="N2924" s="274">
        <v>0</v>
      </c>
      <c r="O2924" s="274">
        <v>0</v>
      </c>
      <c r="P2924" s="274">
        <v>0</v>
      </c>
      <c r="Q2924" s="274">
        <v>0</v>
      </c>
      <c r="R2924" s="274">
        <v>0</v>
      </c>
      <c r="S2924" s="274">
        <v>0</v>
      </c>
      <c r="T2924" s="274">
        <v>0.29006999999999999</v>
      </c>
      <c r="U2924" s="274">
        <v>0</v>
      </c>
      <c r="V2924" s="274">
        <v>0</v>
      </c>
      <c r="W2924" s="274">
        <v>4.0879999999999972E-2</v>
      </c>
      <c r="X2924" s="274">
        <v>0</v>
      </c>
      <c r="Y2924" s="274">
        <v>0</v>
      </c>
      <c r="Z2924" s="274">
        <v>0</v>
      </c>
      <c r="AA2924" s="274">
        <v>0</v>
      </c>
      <c r="AB2924" s="274">
        <v>0.15045</v>
      </c>
      <c r="AC2924" s="274">
        <v>7.0800000000000002E-2</v>
      </c>
      <c r="AD2924" s="274">
        <v>0.11731000000000003</v>
      </c>
      <c r="AE2924" s="274">
        <v>0</v>
      </c>
      <c r="AF2924" s="272">
        <f t="shared" si="183"/>
        <v>1</v>
      </c>
      <c r="AG2924" s="196">
        <f t="shared" si="184"/>
        <v>0.66950999999999994</v>
      </c>
    </row>
    <row r="2925" spans="1:33" x14ac:dyDescent="0.25">
      <c r="A2925" s="1">
        <v>1991</v>
      </c>
      <c r="B2925" s="1" t="s">
        <v>16</v>
      </c>
      <c r="C2925" s="1" t="str">
        <f t="shared" si="181"/>
        <v>1991SK</v>
      </c>
      <c r="D2925" s="1" t="s">
        <v>56</v>
      </c>
      <c r="E2925" s="1" t="str">
        <f t="shared" si="182"/>
        <v>1991SKICI</v>
      </c>
      <c r="F2925" s="196">
        <v>0.16664000000000001</v>
      </c>
      <c r="G2925" s="196">
        <v>0.43646999999999997</v>
      </c>
      <c r="H2925" s="196">
        <v>0</v>
      </c>
      <c r="I2925" s="196">
        <v>1.5650000000000001E-2</v>
      </c>
      <c r="J2925" s="196">
        <v>0.15820000000000001</v>
      </c>
      <c r="K2925" s="196">
        <v>0</v>
      </c>
      <c r="L2925" s="196">
        <v>0</v>
      </c>
      <c r="M2925" s="196">
        <v>0</v>
      </c>
      <c r="N2925" s="196">
        <v>5.1550000000000006E-2</v>
      </c>
      <c r="O2925" s="196">
        <v>0</v>
      </c>
      <c r="P2925" s="196">
        <v>0</v>
      </c>
      <c r="Q2925" s="196">
        <v>0</v>
      </c>
      <c r="R2925" s="196">
        <v>1.7780000000000001E-2</v>
      </c>
      <c r="S2925" s="196">
        <v>0</v>
      </c>
      <c r="T2925" s="196">
        <v>0</v>
      </c>
      <c r="U2925" s="196">
        <v>8.4779999999999994E-2</v>
      </c>
      <c r="V2925" s="196">
        <v>0</v>
      </c>
      <c r="W2925" s="196">
        <v>5.1479999999999936E-2</v>
      </c>
      <c r="X2925" s="196">
        <v>1.745E-2</v>
      </c>
      <c r="Y2925" s="197">
        <v>0</v>
      </c>
      <c r="Z2925" s="196">
        <v>0</v>
      </c>
      <c r="AA2925" s="196">
        <v>0</v>
      </c>
      <c r="AB2925" s="196">
        <v>0</v>
      </c>
      <c r="AC2925" s="196">
        <v>0</v>
      </c>
      <c r="AD2925" s="196">
        <v>0</v>
      </c>
      <c r="AE2925" s="196">
        <v>0</v>
      </c>
      <c r="AF2925" s="272">
        <f t="shared" si="183"/>
        <v>1</v>
      </c>
      <c r="AG2925" s="196">
        <f t="shared" si="184"/>
        <v>0.15370999999999993</v>
      </c>
    </row>
    <row r="2926" spans="1:33" x14ac:dyDescent="0.25">
      <c r="A2926" s="1">
        <v>1991</v>
      </c>
      <c r="B2926" s="1" t="s">
        <v>16</v>
      </c>
      <c r="C2926" s="1" t="str">
        <f t="shared" si="181"/>
        <v>1991SK</v>
      </c>
      <c r="D2926" s="1" t="s">
        <v>58</v>
      </c>
      <c r="E2926" s="1" t="str">
        <f t="shared" si="182"/>
        <v>1991SKResidential</v>
      </c>
      <c r="F2926" s="196">
        <v>0.27013999999999999</v>
      </c>
      <c r="G2926" s="196">
        <v>0.23279</v>
      </c>
      <c r="H2926" s="196">
        <v>0</v>
      </c>
      <c r="I2926" s="196">
        <v>1.2460000000000001E-2</v>
      </c>
      <c r="J2926" s="196">
        <v>0.25645000000000001</v>
      </c>
      <c r="K2926" s="196">
        <v>0</v>
      </c>
      <c r="L2926" s="196">
        <v>0</v>
      </c>
      <c r="M2926" s="196">
        <v>0</v>
      </c>
      <c r="N2926" s="196">
        <v>3.3790000000000001E-2</v>
      </c>
      <c r="O2926" s="196">
        <v>0</v>
      </c>
      <c r="P2926" s="196">
        <v>0</v>
      </c>
      <c r="Q2926" s="196">
        <v>5.0290000000000001E-2</v>
      </c>
      <c r="R2926" s="196">
        <v>0</v>
      </c>
      <c r="S2926" s="196">
        <v>0</v>
      </c>
      <c r="T2926" s="196">
        <v>0</v>
      </c>
      <c r="U2926" s="196">
        <v>8.4190000000000001E-2</v>
      </c>
      <c r="V2926" s="196">
        <v>0</v>
      </c>
      <c r="W2926" s="196">
        <v>4.0989999999999999E-2</v>
      </c>
      <c r="X2926" s="196">
        <v>1.89E-2</v>
      </c>
      <c r="Y2926" s="196">
        <v>0</v>
      </c>
      <c r="Z2926" s="196">
        <v>0</v>
      </c>
      <c r="AA2926" s="196">
        <v>0</v>
      </c>
      <c r="AB2926" s="196">
        <v>0</v>
      </c>
      <c r="AC2926" s="196">
        <v>0</v>
      </c>
      <c r="AD2926" s="196">
        <v>0</v>
      </c>
      <c r="AE2926" s="196">
        <v>0</v>
      </c>
      <c r="AF2926" s="272">
        <f t="shared" si="183"/>
        <v>1</v>
      </c>
      <c r="AG2926" s="196">
        <f t="shared" si="184"/>
        <v>0.14408000000000001</v>
      </c>
    </row>
    <row r="2927" spans="1:33" x14ac:dyDescent="0.25">
      <c r="A2927" s="1">
        <v>1992</v>
      </c>
      <c r="B2927" s="1" t="s">
        <v>16</v>
      </c>
      <c r="C2927" s="1" t="str">
        <f t="shared" si="181"/>
        <v>1992SK</v>
      </c>
      <c r="D2927" s="1" t="s">
        <v>57</v>
      </c>
      <c r="E2927" s="1" t="str">
        <f t="shared" si="182"/>
        <v>1992SKC&amp;D</v>
      </c>
      <c r="F2927" s="196">
        <v>0</v>
      </c>
      <c r="G2927" s="196">
        <v>1.0829999999999999E-2</v>
      </c>
      <c r="H2927" s="196">
        <v>0</v>
      </c>
      <c r="I2927" s="196">
        <v>0.31966</v>
      </c>
      <c r="J2927" s="196">
        <v>0</v>
      </c>
      <c r="K2927" s="196">
        <v>0</v>
      </c>
      <c r="L2927" s="196">
        <v>0</v>
      </c>
      <c r="M2927" s="196">
        <v>0</v>
      </c>
      <c r="N2927" s="196">
        <v>0</v>
      </c>
      <c r="O2927" s="196">
        <v>0</v>
      </c>
      <c r="P2927" s="196">
        <v>0</v>
      </c>
      <c r="Q2927" s="196">
        <v>0</v>
      </c>
      <c r="R2927" s="196">
        <v>0</v>
      </c>
      <c r="S2927" s="196">
        <v>0</v>
      </c>
      <c r="T2927" s="196">
        <v>0.29006999999999999</v>
      </c>
      <c r="U2927" s="196">
        <v>0</v>
      </c>
      <c r="V2927" s="196">
        <v>0</v>
      </c>
      <c r="W2927" s="196">
        <v>4.0879999999999972E-2</v>
      </c>
      <c r="X2927" s="196">
        <v>0</v>
      </c>
      <c r="Y2927" s="197">
        <v>0</v>
      </c>
      <c r="Z2927" s="196">
        <v>0</v>
      </c>
      <c r="AA2927" s="196">
        <v>0</v>
      </c>
      <c r="AB2927" s="196">
        <v>0.15045</v>
      </c>
      <c r="AC2927" s="196">
        <v>7.0800000000000002E-2</v>
      </c>
      <c r="AD2927" s="196">
        <v>0.11731000000000003</v>
      </c>
      <c r="AE2927" s="196">
        <v>0</v>
      </c>
      <c r="AF2927" s="272">
        <f t="shared" si="183"/>
        <v>1</v>
      </c>
      <c r="AG2927" s="196">
        <f t="shared" si="184"/>
        <v>0.66950999999999994</v>
      </c>
    </row>
    <row r="2928" spans="1:33" x14ac:dyDescent="0.25">
      <c r="A2928" s="1">
        <v>1992</v>
      </c>
      <c r="B2928" s="1" t="s">
        <v>16</v>
      </c>
      <c r="C2928" s="1" t="str">
        <f t="shared" si="181"/>
        <v>1992SK</v>
      </c>
      <c r="D2928" s="1" t="s">
        <v>56</v>
      </c>
      <c r="E2928" s="1" t="str">
        <f t="shared" si="182"/>
        <v>1992SKICI</v>
      </c>
      <c r="F2928" s="196">
        <v>0.16664000000000001</v>
      </c>
      <c r="G2928" s="196">
        <v>0.43646999999999997</v>
      </c>
      <c r="H2928" s="196">
        <v>0</v>
      </c>
      <c r="I2928" s="196">
        <v>1.5650000000000001E-2</v>
      </c>
      <c r="J2928" s="196">
        <v>0.15820000000000001</v>
      </c>
      <c r="K2928" s="196">
        <v>0</v>
      </c>
      <c r="L2928" s="196">
        <v>0</v>
      </c>
      <c r="M2928" s="196">
        <v>0</v>
      </c>
      <c r="N2928" s="196">
        <v>5.1550000000000006E-2</v>
      </c>
      <c r="O2928" s="196">
        <v>0</v>
      </c>
      <c r="P2928" s="196">
        <v>0</v>
      </c>
      <c r="Q2928" s="196">
        <v>0</v>
      </c>
      <c r="R2928" s="196">
        <v>1.7780000000000001E-2</v>
      </c>
      <c r="S2928" s="196">
        <v>0</v>
      </c>
      <c r="T2928" s="196">
        <v>0</v>
      </c>
      <c r="U2928" s="196">
        <v>8.4779999999999994E-2</v>
      </c>
      <c r="V2928" s="196">
        <v>0</v>
      </c>
      <c r="W2928" s="196">
        <v>5.1479999999999936E-2</v>
      </c>
      <c r="X2928" s="196">
        <v>1.745E-2</v>
      </c>
      <c r="Y2928" s="196">
        <v>0</v>
      </c>
      <c r="Z2928" s="196">
        <v>0</v>
      </c>
      <c r="AA2928" s="196">
        <v>0</v>
      </c>
      <c r="AB2928" s="196">
        <v>0</v>
      </c>
      <c r="AC2928" s="196">
        <v>0</v>
      </c>
      <c r="AD2928" s="196">
        <v>0</v>
      </c>
      <c r="AE2928" s="196">
        <v>0</v>
      </c>
      <c r="AF2928" s="272">
        <f t="shared" si="183"/>
        <v>1</v>
      </c>
      <c r="AG2928" s="196">
        <f t="shared" si="184"/>
        <v>0.15370999999999993</v>
      </c>
    </row>
    <row r="2929" spans="1:33" x14ac:dyDescent="0.25">
      <c r="A2929" s="1">
        <v>1992</v>
      </c>
      <c r="B2929" s="1" t="s">
        <v>16</v>
      </c>
      <c r="C2929" s="1" t="str">
        <f t="shared" si="181"/>
        <v>1992SK</v>
      </c>
      <c r="D2929" s="1" t="s">
        <v>58</v>
      </c>
      <c r="E2929" s="1" t="str">
        <f t="shared" si="182"/>
        <v>1992SKResidential</v>
      </c>
      <c r="F2929" s="196">
        <v>0.27013999999999999</v>
      </c>
      <c r="G2929" s="196">
        <v>0.23279</v>
      </c>
      <c r="H2929" s="196">
        <v>0</v>
      </c>
      <c r="I2929" s="196">
        <v>1.2460000000000001E-2</v>
      </c>
      <c r="J2929" s="196">
        <v>0.25645000000000001</v>
      </c>
      <c r="K2929" s="196">
        <v>0</v>
      </c>
      <c r="L2929" s="196">
        <v>0</v>
      </c>
      <c r="M2929" s="196">
        <v>0</v>
      </c>
      <c r="N2929" s="196">
        <v>3.3790000000000001E-2</v>
      </c>
      <c r="O2929" s="196">
        <v>0</v>
      </c>
      <c r="P2929" s="196">
        <v>0</v>
      </c>
      <c r="Q2929" s="196">
        <v>5.0290000000000001E-2</v>
      </c>
      <c r="R2929" s="196">
        <v>0</v>
      </c>
      <c r="S2929" s="196">
        <v>0</v>
      </c>
      <c r="T2929" s="196">
        <v>0</v>
      </c>
      <c r="U2929" s="196">
        <v>8.4190000000000001E-2</v>
      </c>
      <c r="V2929" s="196">
        <v>0</v>
      </c>
      <c r="W2929" s="196">
        <v>4.0989999999999999E-2</v>
      </c>
      <c r="X2929" s="196">
        <v>1.89E-2</v>
      </c>
      <c r="Y2929" s="196">
        <v>0</v>
      </c>
      <c r="Z2929" s="196">
        <v>0</v>
      </c>
      <c r="AA2929" s="196">
        <v>0</v>
      </c>
      <c r="AB2929" s="196">
        <v>0</v>
      </c>
      <c r="AC2929" s="196">
        <v>0</v>
      </c>
      <c r="AD2929" s="196">
        <v>0</v>
      </c>
      <c r="AE2929" s="196">
        <v>0</v>
      </c>
      <c r="AF2929" s="272">
        <f t="shared" si="183"/>
        <v>1</v>
      </c>
      <c r="AG2929" s="196">
        <f t="shared" si="184"/>
        <v>0.14408000000000001</v>
      </c>
    </row>
    <row r="2930" spans="1:33" x14ac:dyDescent="0.25">
      <c r="A2930" s="1">
        <v>1993</v>
      </c>
      <c r="B2930" s="1" t="s">
        <v>16</v>
      </c>
      <c r="C2930" s="1" t="str">
        <f t="shared" si="181"/>
        <v>1993SK</v>
      </c>
      <c r="D2930" s="1" t="s">
        <v>57</v>
      </c>
      <c r="E2930" s="1" t="str">
        <f t="shared" si="182"/>
        <v>1993SKC&amp;D</v>
      </c>
      <c r="F2930" s="196">
        <v>0</v>
      </c>
      <c r="G2930" s="196">
        <v>1.0829999999999999E-2</v>
      </c>
      <c r="H2930" s="196">
        <v>0</v>
      </c>
      <c r="I2930" s="196">
        <v>0.31966</v>
      </c>
      <c r="J2930" s="196">
        <v>0</v>
      </c>
      <c r="K2930" s="196">
        <v>0</v>
      </c>
      <c r="L2930" s="196">
        <v>0</v>
      </c>
      <c r="M2930" s="196">
        <v>0</v>
      </c>
      <c r="N2930" s="196">
        <v>0</v>
      </c>
      <c r="O2930" s="196">
        <v>0</v>
      </c>
      <c r="P2930" s="196">
        <v>0</v>
      </c>
      <c r="Q2930" s="196">
        <v>0</v>
      </c>
      <c r="R2930" s="196">
        <v>0</v>
      </c>
      <c r="S2930" s="196">
        <v>0</v>
      </c>
      <c r="T2930" s="196">
        <v>0.29006999999999999</v>
      </c>
      <c r="U2930" s="196">
        <v>0</v>
      </c>
      <c r="V2930" s="196">
        <v>0</v>
      </c>
      <c r="W2930" s="196">
        <v>4.0879999999999972E-2</v>
      </c>
      <c r="X2930" s="196">
        <v>0</v>
      </c>
      <c r="Y2930" s="197">
        <v>0</v>
      </c>
      <c r="Z2930" s="196">
        <v>0</v>
      </c>
      <c r="AA2930" s="196">
        <v>0</v>
      </c>
      <c r="AB2930" s="196">
        <v>0.15045</v>
      </c>
      <c r="AC2930" s="196">
        <v>7.0800000000000002E-2</v>
      </c>
      <c r="AD2930" s="196">
        <v>0.11731000000000003</v>
      </c>
      <c r="AE2930" s="196">
        <v>0</v>
      </c>
      <c r="AF2930" s="272">
        <f t="shared" si="183"/>
        <v>1</v>
      </c>
      <c r="AG2930" s="196">
        <f t="shared" si="184"/>
        <v>0.66950999999999994</v>
      </c>
    </row>
    <row r="2931" spans="1:33" x14ac:dyDescent="0.25">
      <c r="A2931" s="1">
        <v>1993</v>
      </c>
      <c r="B2931" s="1" t="s">
        <v>16</v>
      </c>
      <c r="C2931" s="1" t="str">
        <f t="shared" si="181"/>
        <v>1993SK</v>
      </c>
      <c r="D2931" s="1" t="s">
        <v>56</v>
      </c>
      <c r="E2931" s="1" t="str">
        <f t="shared" si="182"/>
        <v>1993SKICI</v>
      </c>
      <c r="F2931" s="196">
        <v>0.16664000000000001</v>
      </c>
      <c r="G2931" s="196">
        <v>0.43646999999999997</v>
      </c>
      <c r="H2931" s="196">
        <v>0</v>
      </c>
      <c r="I2931" s="196">
        <v>1.5650000000000001E-2</v>
      </c>
      <c r="J2931" s="196">
        <v>0.15820000000000001</v>
      </c>
      <c r="K2931" s="196">
        <v>0</v>
      </c>
      <c r="L2931" s="196">
        <v>0</v>
      </c>
      <c r="M2931" s="196">
        <v>0</v>
      </c>
      <c r="N2931" s="196">
        <v>5.1550000000000006E-2</v>
      </c>
      <c r="O2931" s="196">
        <v>0</v>
      </c>
      <c r="P2931" s="196">
        <v>0</v>
      </c>
      <c r="Q2931" s="196">
        <v>0</v>
      </c>
      <c r="R2931" s="196">
        <v>1.7780000000000001E-2</v>
      </c>
      <c r="S2931" s="196">
        <v>0</v>
      </c>
      <c r="T2931" s="196">
        <v>0</v>
      </c>
      <c r="U2931" s="196">
        <v>8.4779999999999994E-2</v>
      </c>
      <c r="V2931" s="196">
        <v>0</v>
      </c>
      <c r="W2931" s="196">
        <v>5.1479999999999936E-2</v>
      </c>
      <c r="X2931" s="196">
        <v>1.745E-2</v>
      </c>
      <c r="Y2931" s="196">
        <v>0</v>
      </c>
      <c r="Z2931" s="196">
        <v>0</v>
      </c>
      <c r="AA2931" s="196">
        <v>0</v>
      </c>
      <c r="AB2931" s="196">
        <v>0</v>
      </c>
      <c r="AC2931" s="196">
        <v>0</v>
      </c>
      <c r="AD2931" s="196">
        <v>0</v>
      </c>
      <c r="AE2931" s="196">
        <v>0</v>
      </c>
      <c r="AF2931" s="272">
        <f t="shared" si="183"/>
        <v>1</v>
      </c>
      <c r="AG2931" s="196">
        <f t="shared" si="184"/>
        <v>0.15370999999999993</v>
      </c>
    </row>
    <row r="2932" spans="1:33" x14ac:dyDescent="0.25">
      <c r="A2932" s="1">
        <v>1993</v>
      </c>
      <c r="B2932" s="1" t="s">
        <v>16</v>
      </c>
      <c r="C2932" s="1" t="str">
        <f t="shared" si="181"/>
        <v>1993SK</v>
      </c>
      <c r="D2932" s="1" t="s">
        <v>58</v>
      </c>
      <c r="E2932" s="1" t="str">
        <f t="shared" si="182"/>
        <v>1993SKResidential</v>
      </c>
      <c r="F2932" s="196">
        <v>0.27013999999999999</v>
      </c>
      <c r="G2932" s="196">
        <v>0.23279</v>
      </c>
      <c r="H2932" s="196">
        <v>0</v>
      </c>
      <c r="I2932" s="196">
        <v>1.2460000000000001E-2</v>
      </c>
      <c r="J2932" s="196">
        <v>0.25645000000000001</v>
      </c>
      <c r="K2932" s="196">
        <v>0</v>
      </c>
      <c r="L2932" s="196">
        <v>0</v>
      </c>
      <c r="M2932" s="196">
        <v>0</v>
      </c>
      <c r="N2932" s="196">
        <v>3.3790000000000001E-2</v>
      </c>
      <c r="O2932" s="196">
        <v>0</v>
      </c>
      <c r="P2932" s="196">
        <v>0</v>
      </c>
      <c r="Q2932" s="196">
        <v>5.0290000000000001E-2</v>
      </c>
      <c r="R2932" s="196">
        <v>0</v>
      </c>
      <c r="S2932" s="196">
        <v>0</v>
      </c>
      <c r="T2932" s="196">
        <v>0</v>
      </c>
      <c r="U2932" s="196">
        <v>8.4190000000000001E-2</v>
      </c>
      <c r="V2932" s="196">
        <v>0</v>
      </c>
      <c r="W2932" s="196">
        <v>4.0989999999999999E-2</v>
      </c>
      <c r="X2932" s="196">
        <v>1.89E-2</v>
      </c>
      <c r="Y2932" s="196">
        <v>0</v>
      </c>
      <c r="Z2932" s="196">
        <v>0</v>
      </c>
      <c r="AA2932" s="196">
        <v>0</v>
      </c>
      <c r="AB2932" s="196">
        <v>0</v>
      </c>
      <c r="AC2932" s="196">
        <v>0</v>
      </c>
      <c r="AD2932" s="196">
        <v>0</v>
      </c>
      <c r="AE2932" s="196">
        <v>0</v>
      </c>
      <c r="AF2932" s="272">
        <f t="shared" si="183"/>
        <v>1</v>
      </c>
      <c r="AG2932" s="196">
        <f t="shared" si="184"/>
        <v>0.14408000000000001</v>
      </c>
    </row>
    <row r="2933" spans="1:33" x14ac:dyDescent="0.25">
      <c r="A2933" s="1">
        <v>1994</v>
      </c>
      <c r="B2933" s="1" t="s">
        <v>16</v>
      </c>
      <c r="C2933" s="1" t="str">
        <f t="shared" si="181"/>
        <v>1994SK</v>
      </c>
      <c r="D2933" s="1" t="s">
        <v>57</v>
      </c>
      <c r="E2933" s="1" t="str">
        <f t="shared" si="182"/>
        <v>1994SKC&amp;D</v>
      </c>
      <c r="F2933" s="196">
        <v>0</v>
      </c>
      <c r="G2933" s="196">
        <v>1.0829999999999999E-2</v>
      </c>
      <c r="H2933" s="196">
        <v>0</v>
      </c>
      <c r="I2933" s="196">
        <v>0.31966</v>
      </c>
      <c r="J2933" s="196">
        <v>0</v>
      </c>
      <c r="K2933" s="196">
        <v>0</v>
      </c>
      <c r="L2933" s="196">
        <v>0</v>
      </c>
      <c r="M2933" s="196">
        <v>0</v>
      </c>
      <c r="N2933" s="196">
        <v>0</v>
      </c>
      <c r="O2933" s="196">
        <v>0</v>
      </c>
      <c r="P2933" s="196">
        <v>0</v>
      </c>
      <c r="Q2933" s="196">
        <v>0</v>
      </c>
      <c r="R2933" s="196">
        <v>0</v>
      </c>
      <c r="S2933" s="196">
        <v>0</v>
      </c>
      <c r="T2933" s="196">
        <v>0.29006999999999999</v>
      </c>
      <c r="U2933" s="196">
        <v>0</v>
      </c>
      <c r="V2933" s="196">
        <v>0</v>
      </c>
      <c r="W2933" s="196">
        <v>4.0879999999999972E-2</v>
      </c>
      <c r="X2933" s="196">
        <v>0</v>
      </c>
      <c r="Y2933" s="197">
        <v>0</v>
      </c>
      <c r="Z2933" s="196">
        <v>0</v>
      </c>
      <c r="AA2933" s="196">
        <v>0</v>
      </c>
      <c r="AB2933" s="196">
        <v>0.15045</v>
      </c>
      <c r="AC2933" s="196">
        <v>7.0800000000000002E-2</v>
      </c>
      <c r="AD2933" s="196">
        <v>0.11731000000000003</v>
      </c>
      <c r="AE2933" s="196">
        <v>0</v>
      </c>
      <c r="AF2933" s="272">
        <f t="shared" si="183"/>
        <v>1</v>
      </c>
      <c r="AG2933" s="196">
        <f t="shared" si="184"/>
        <v>0.66950999999999994</v>
      </c>
    </row>
    <row r="2934" spans="1:33" x14ac:dyDescent="0.25">
      <c r="A2934" s="1">
        <v>1994</v>
      </c>
      <c r="B2934" s="1" t="s">
        <v>16</v>
      </c>
      <c r="C2934" s="1" t="str">
        <f t="shared" si="181"/>
        <v>1994SK</v>
      </c>
      <c r="D2934" s="1" t="s">
        <v>56</v>
      </c>
      <c r="E2934" s="1" t="str">
        <f t="shared" si="182"/>
        <v>1994SKICI</v>
      </c>
      <c r="F2934" s="196">
        <v>0.16664000000000001</v>
      </c>
      <c r="G2934" s="196">
        <v>0.43646999999999997</v>
      </c>
      <c r="H2934" s="196">
        <v>0</v>
      </c>
      <c r="I2934" s="196">
        <v>1.5650000000000001E-2</v>
      </c>
      <c r="J2934" s="196">
        <v>0.15820000000000001</v>
      </c>
      <c r="K2934" s="196">
        <v>0</v>
      </c>
      <c r="L2934" s="196">
        <v>0</v>
      </c>
      <c r="M2934" s="196">
        <v>0</v>
      </c>
      <c r="N2934" s="196">
        <v>5.1550000000000006E-2</v>
      </c>
      <c r="O2934" s="196">
        <v>0</v>
      </c>
      <c r="P2934" s="196">
        <v>0</v>
      </c>
      <c r="Q2934" s="196">
        <v>0</v>
      </c>
      <c r="R2934" s="196">
        <v>1.7780000000000001E-2</v>
      </c>
      <c r="S2934" s="196">
        <v>0</v>
      </c>
      <c r="T2934" s="196">
        <v>0</v>
      </c>
      <c r="U2934" s="196">
        <v>8.4779999999999994E-2</v>
      </c>
      <c r="V2934" s="196">
        <v>0</v>
      </c>
      <c r="W2934" s="196">
        <v>5.1479999999999936E-2</v>
      </c>
      <c r="X2934" s="196">
        <v>1.745E-2</v>
      </c>
      <c r="Y2934" s="196">
        <v>0</v>
      </c>
      <c r="Z2934" s="196">
        <v>0</v>
      </c>
      <c r="AA2934" s="196">
        <v>0</v>
      </c>
      <c r="AB2934" s="196">
        <v>0</v>
      </c>
      <c r="AC2934" s="196">
        <v>0</v>
      </c>
      <c r="AD2934" s="196">
        <v>0</v>
      </c>
      <c r="AE2934" s="196">
        <v>0</v>
      </c>
      <c r="AF2934" s="272">
        <f t="shared" si="183"/>
        <v>1</v>
      </c>
      <c r="AG2934" s="196">
        <f t="shared" si="184"/>
        <v>0.15370999999999993</v>
      </c>
    </row>
    <row r="2935" spans="1:33" x14ac:dyDescent="0.25">
      <c r="A2935" s="1">
        <v>1994</v>
      </c>
      <c r="B2935" s="1" t="s">
        <v>16</v>
      </c>
      <c r="C2935" s="1" t="str">
        <f t="shared" si="181"/>
        <v>1994SK</v>
      </c>
      <c r="D2935" s="1" t="s">
        <v>58</v>
      </c>
      <c r="E2935" s="1" t="str">
        <f t="shared" si="182"/>
        <v>1994SKResidential</v>
      </c>
      <c r="F2935" s="196">
        <v>0.27013999999999999</v>
      </c>
      <c r="G2935" s="196">
        <v>0.23279</v>
      </c>
      <c r="H2935" s="196">
        <v>0</v>
      </c>
      <c r="I2935" s="196">
        <v>1.2460000000000001E-2</v>
      </c>
      <c r="J2935" s="196">
        <v>0.25645000000000001</v>
      </c>
      <c r="K2935" s="196">
        <v>0</v>
      </c>
      <c r="L2935" s="196">
        <v>0</v>
      </c>
      <c r="M2935" s="196">
        <v>0</v>
      </c>
      <c r="N2935" s="196">
        <v>3.3790000000000001E-2</v>
      </c>
      <c r="O2935" s="196">
        <v>0</v>
      </c>
      <c r="P2935" s="196">
        <v>0</v>
      </c>
      <c r="Q2935" s="196">
        <v>5.0290000000000001E-2</v>
      </c>
      <c r="R2935" s="196">
        <v>0</v>
      </c>
      <c r="S2935" s="196">
        <v>0</v>
      </c>
      <c r="T2935" s="196">
        <v>0</v>
      </c>
      <c r="U2935" s="196">
        <v>8.4190000000000001E-2</v>
      </c>
      <c r="V2935" s="196">
        <v>0</v>
      </c>
      <c r="W2935" s="196">
        <v>4.0989999999999999E-2</v>
      </c>
      <c r="X2935" s="196">
        <v>1.89E-2</v>
      </c>
      <c r="Y2935" s="196">
        <v>0</v>
      </c>
      <c r="Z2935" s="196">
        <v>0</v>
      </c>
      <c r="AA2935" s="196">
        <v>0</v>
      </c>
      <c r="AB2935" s="196">
        <v>0</v>
      </c>
      <c r="AC2935" s="196">
        <v>0</v>
      </c>
      <c r="AD2935" s="196">
        <v>0</v>
      </c>
      <c r="AE2935" s="196">
        <v>0</v>
      </c>
      <c r="AF2935" s="272">
        <f t="shared" si="183"/>
        <v>1</v>
      </c>
      <c r="AG2935" s="196">
        <f t="shared" si="184"/>
        <v>0.14408000000000001</v>
      </c>
    </row>
    <row r="2936" spans="1:33" x14ac:dyDescent="0.25">
      <c r="A2936" s="1">
        <v>1995</v>
      </c>
      <c r="B2936" s="1" t="s">
        <v>16</v>
      </c>
      <c r="C2936" s="1" t="str">
        <f t="shared" si="181"/>
        <v>1995SK</v>
      </c>
      <c r="D2936" s="1" t="s">
        <v>57</v>
      </c>
      <c r="E2936" s="1" t="str">
        <f t="shared" si="182"/>
        <v>1995SKC&amp;D</v>
      </c>
      <c r="F2936" s="196">
        <v>0</v>
      </c>
      <c r="G2936" s="196">
        <v>1.0829999999999999E-2</v>
      </c>
      <c r="H2936" s="196">
        <v>0</v>
      </c>
      <c r="I2936" s="196">
        <v>0.31966</v>
      </c>
      <c r="J2936" s="196">
        <v>0</v>
      </c>
      <c r="K2936" s="196">
        <v>0</v>
      </c>
      <c r="L2936" s="196">
        <v>0</v>
      </c>
      <c r="M2936" s="196">
        <v>0</v>
      </c>
      <c r="N2936" s="196">
        <v>0</v>
      </c>
      <c r="O2936" s="196">
        <v>0</v>
      </c>
      <c r="P2936" s="196">
        <v>0</v>
      </c>
      <c r="Q2936" s="196">
        <v>0</v>
      </c>
      <c r="R2936" s="196">
        <v>0</v>
      </c>
      <c r="S2936" s="196">
        <v>0</v>
      </c>
      <c r="T2936" s="196">
        <v>0.29006999999999999</v>
      </c>
      <c r="U2936" s="196">
        <v>0</v>
      </c>
      <c r="V2936" s="196">
        <v>0</v>
      </c>
      <c r="W2936" s="196">
        <v>4.0879999999999972E-2</v>
      </c>
      <c r="X2936" s="196">
        <v>0</v>
      </c>
      <c r="Y2936" s="197">
        <v>0</v>
      </c>
      <c r="Z2936" s="196">
        <v>0</v>
      </c>
      <c r="AA2936" s="196">
        <v>0</v>
      </c>
      <c r="AB2936" s="196">
        <v>0.15045</v>
      </c>
      <c r="AC2936" s="196">
        <v>7.0800000000000002E-2</v>
      </c>
      <c r="AD2936" s="196">
        <v>0.11731000000000003</v>
      </c>
      <c r="AE2936" s="196">
        <v>0</v>
      </c>
      <c r="AF2936" s="272">
        <f t="shared" si="183"/>
        <v>1</v>
      </c>
      <c r="AG2936" s="196">
        <f t="shared" si="184"/>
        <v>0.66950999999999994</v>
      </c>
    </row>
    <row r="2937" spans="1:33" x14ac:dyDescent="0.25">
      <c r="A2937" s="1">
        <v>1995</v>
      </c>
      <c r="B2937" s="1" t="s">
        <v>16</v>
      </c>
      <c r="C2937" s="1" t="str">
        <f t="shared" si="181"/>
        <v>1995SK</v>
      </c>
      <c r="D2937" s="1" t="s">
        <v>56</v>
      </c>
      <c r="E2937" s="1" t="str">
        <f t="shared" si="182"/>
        <v>1995SKICI</v>
      </c>
      <c r="F2937" s="196">
        <v>0.16664000000000001</v>
      </c>
      <c r="G2937" s="196">
        <v>0.43646999999999997</v>
      </c>
      <c r="H2937" s="196">
        <v>0</v>
      </c>
      <c r="I2937" s="196">
        <v>1.5650000000000001E-2</v>
      </c>
      <c r="J2937" s="196">
        <v>0.15820000000000001</v>
      </c>
      <c r="K2937" s="196">
        <v>0</v>
      </c>
      <c r="L2937" s="196">
        <v>0</v>
      </c>
      <c r="M2937" s="196">
        <v>0</v>
      </c>
      <c r="N2937" s="196">
        <v>5.1550000000000006E-2</v>
      </c>
      <c r="O2937" s="196">
        <v>0</v>
      </c>
      <c r="P2937" s="196">
        <v>0</v>
      </c>
      <c r="Q2937" s="196">
        <v>0</v>
      </c>
      <c r="R2937" s="196">
        <v>1.7780000000000001E-2</v>
      </c>
      <c r="S2937" s="196">
        <v>0</v>
      </c>
      <c r="T2937" s="196">
        <v>0</v>
      </c>
      <c r="U2937" s="196">
        <v>8.4779999999999994E-2</v>
      </c>
      <c r="V2937" s="196">
        <v>0</v>
      </c>
      <c r="W2937" s="196">
        <v>5.1479999999999936E-2</v>
      </c>
      <c r="X2937" s="196">
        <v>1.745E-2</v>
      </c>
      <c r="Y2937" s="196">
        <v>0</v>
      </c>
      <c r="Z2937" s="196">
        <v>0</v>
      </c>
      <c r="AA2937" s="196">
        <v>0</v>
      </c>
      <c r="AB2937" s="196">
        <v>0</v>
      </c>
      <c r="AC2937" s="196">
        <v>0</v>
      </c>
      <c r="AD2937" s="196">
        <v>0</v>
      </c>
      <c r="AE2937" s="196">
        <v>0</v>
      </c>
      <c r="AF2937" s="272">
        <f t="shared" si="183"/>
        <v>1</v>
      </c>
      <c r="AG2937" s="196">
        <f t="shared" si="184"/>
        <v>0.15370999999999993</v>
      </c>
    </row>
    <row r="2938" spans="1:33" x14ac:dyDescent="0.25">
      <c r="A2938" s="1">
        <v>1995</v>
      </c>
      <c r="B2938" s="1" t="s">
        <v>16</v>
      </c>
      <c r="C2938" s="1" t="str">
        <f t="shared" si="181"/>
        <v>1995SK</v>
      </c>
      <c r="D2938" s="1" t="s">
        <v>58</v>
      </c>
      <c r="E2938" s="1" t="str">
        <f t="shared" si="182"/>
        <v>1995SKResidential</v>
      </c>
      <c r="F2938" s="196">
        <v>0.27013999999999999</v>
      </c>
      <c r="G2938" s="196">
        <v>0.23279</v>
      </c>
      <c r="H2938" s="196">
        <v>0</v>
      </c>
      <c r="I2938" s="196">
        <v>1.2460000000000001E-2</v>
      </c>
      <c r="J2938" s="196">
        <v>0.25645000000000001</v>
      </c>
      <c r="K2938" s="196">
        <v>0</v>
      </c>
      <c r="L2938" s="196">
        <v>0</v>
      </c>
      <c r="M2938" s="196">
        <v>0</v>
      </c>
      <c r="N2938" s="196">
        <v>3.3790000000000001E-2</v>
      </c>
      <c r="O2938" s="196">
        <v>0</v>
      </c>
      <c r="P2938" s="196">
        <v>0</v>
      </c>
      <c r="Q2938" s="196">
        <v>5.0290000000000001E-2</v>
      </c>
      <c r="R2938" s="196">
        <v>0</v>
      </c>
      <c r="S2938" s="196">
        <v>0</v>
      </c>
      <c r="T2938" s="196">
        <v>0</v>
      </c>
      <c r="U2938" s="196">
        <v>8.4190000000000001E-2</v>
      </c>
      <c r="V2938" s="196">
        <v>0</v>
      </c>
      <c r="W2938" s="196">
        <v>4.0989999999999999E-2</v>
      </c>
      <c r="X2938" s="196">
        <v>1.89E-2</v>
      </c>
      <c r="Y2938" s="196">
        <v>0</v>
      </c>
      <c r="Z2938" s="196">
        <v>0</v>
      </c>
      <c r="AA2938" s="196">
        <v>0</v>
      </c>
      <c r="AB2938" s="196">
        <v>0</v>
      </c>
      <c r="AC2938" s="196">
        <v>0</v>
      </c>
      <c r="AD2938" s="196">
        <v>0</v>
      </c>
      <c r="AE2938" s="196">
        <v>0</v>
      </c>
      <c r="AF2938" s="272">
        <f t="shared" si="183"/>
        <v>1</v>
      </c>
      <c r="AG2938" s="196">
        <f t="shared" si="184"/>
        <v>0.14408000000000001</v>
      </c>
    </row>
    <row r="2939" spans="1:33" x14ac:dyDescent="0.25">
      <c r="A2939" s="1">
        <v>1996</v>
      </c>
      <c r="B2939" s="1" t="s">
        <v>16</v>
      </c>
      <c r="C2939" s="1" t="str">
        <f t="shared" si="181"/>
        <v>1996SK</v>
      </c>
      <c r="D2939" s="1" t="s">
        <v>57</v>
      </c>
      <c r="E2939" s="1" t="str">
        <f t="shared" si="182"/>
        <v>1996SKC&amp;D</v>
      </c>
      <c r="F2939" s="196">
        <v>0</v>
      </c>
      <c r="G2939" s="196">
        <v>1.0829999999999999E-2</v>
      </c>
      <c r="H2939" s="196">
        <v>0</v>
      </c>
      <c r="I2939" s="196">
        <v>0.31966</v>
      </c>
      <c r="J2939" s="196">
        <v>0</v>
      </c>
      <c r="K2939" s="196">
        <v>0</v>
      </c>
      <c r="L2939" s="196">
        <v>0</v>
      </c>
      <c r="M2939" s="196">
        <v>0</v>
      </c>
      <c r="N2939" s="196">
        <v>0</v>
      </c>
      <c r="O2939" s="196">
        <v>0</v>
      </c>
      <c r="P2939" s="196">
        <v>0</v>
      </c>
      <c r="Q2939" s="196">
        <v>0</v>
      </c>
      <c r="R2939" s="196">
        <v>0</v>
      </c>
      <c r="S2939" s="196">
        <v>0</v>
      </c>
      <c r="T2939" s="196">
        <v>0.29006999999999999</v>
      </c>
      <c r="U2939" s="196">
        <v>0</v>
      </c>
      <c r="V2939" s="196">
        <v>0</v>
      </c>
      <c r="W2939" s="196">
        <v>4.0879999999999972E-2</v>
      </c>
      <c r="X2939" s="196">
        <v>0</v>
      </c>
      <c r="Y2939" s="197">
        <v>0</v>
      </c>
      <c r="Z2939" s="196">
        <v>0</v>
      </c>
      <c r="AA2939" s="196">
        <v>0</v>
      </c>
      <c r="AB2939" s="196">
        <v>0.15045</v>
      </c>
      <c r="AC2939" s="196">
        <v>7.0800000000000002E-2</v>
      </c>
      <c r="AD2939" s="196">
        <v>0.11731000000000003</v>
      </c>
      <c r="AE2939" s="196">
        <v>0</v>
      </c>
      <c r="AF2939" s="272">
        <f t="shared" si="183"/>
        <v>1</v>
      </c>
      <c r="AG2939" s="196">
        <f t="shared" si="184"/>
        <v>0.66950999999999994</v>
      </c>
    </row>
    <row r="2940" spans="1:33" x14ac:dyDescent="0.25">
      <c r="A2940" s="1">
        <v>1996</v>
      </c>
      <c r="B2940" s="1" t="s">
        <v>16</v>
      </c>
      <c r="C2940" s="1" t="str">
        <f t="shared" si="181"/>
        <v>1996SK</v>
      </c>
      <c r="D2940" s="1" t="s">
        <v>56</v>
      </c>
      <c r="E2940" s="1" t="str">
        <f t="shared" si="182"/>
        <v>1996SKICI</v>
      </c>
      <c r="F2940" s="196">
        <v>0.16664000000000001</v>
      </c>
      <c r="G2940" s="196">
        <v>0.43646999999999997</v>
      </c>
      <c r="H2940" s="196">
        <v>0</v>
      </c>
      <c r="I2940" s="196">
        <v>1.5650000000000001E-2</v>
      </c>
      <c r="J2940" s="196">
        <v>0.15820000000000001</v>
      </c>
      <c r="K2940" s="196">
        <v>0</v>
      </c>
      <c r="L2940" s="196">
        <v>0</v>
      </c>
      <c r="M2940" s="196">
        <v>0</v>
      </c>
      <c r="N2940" s="196">
        <v>5.1550000000000006E-2</v>
      </c>
      <c r="O2940" s="196">
        <v>0</v>
      </c>
      <c r="P2940" s="196">
        <v>0</v>
      </c>
      <c r="Q2940" s="196">
        <v>0</v>
      </c>
      <c r="R2940" s="196">
        <v>1.7780000000000001E-2</v>
      </c>
      <c r="S2940" s="196">
        <v>0</v>
      </c>
      <c r="T2940" s="196">
        <v>0</v>
      </c>
      <c r="U2940" s="196">
        <v>8.4779999999999994E-2</v>
      </c>
      <c r="V2940" s="196">
        <v>0</v>
      </c>
      <c r="W2940" s="196">
        <v>5.1479999999999936E-2</v>
      </c>
      <c r="X2940" s="196">
        <v>1.745E-2</v>
      </c>
      <c r="Y2940" s="196">
        <v>0</v>
      </c>
      <c r="Z2940" s="196">
        <v>0</v>
      </c>
      <c r="AA2940" s="196">
        <v>0</v>
      </c>
      <c r="AB2940" s="196">
        <v>0</v>
      </c>
      <c r="AC2940" s="196">
        <v>0</v>
      </c>
      <c r="AD2940" s="196">
        <v>0</v>
      </c>
      <c r="AE2940" s="196">
        <v>0</v>
      </c>
      <c r="AF2940" s="272">
        <f t="shared" si="183"/>
        <v>1</v>
      </c>
      <c r="AG2940" s="196">
        <f t="shared" si="184"/>
        <v>0.15370999999999993</v>
      </c>
    </row>
    <row r="2941" spans="1:33" x14ac:dyDescent="0.25">
      <c r="A2941" s="1">
        <v>1996</v>
      </c>
      <c r="B2941" s="1" t="s">
        <v>16</v>
      </c>
      <c r="C2941" s="1" t="str">
        <f t="shared" si="181"/>
        <v>1996SK</v>
      </c>
      <c r="D2941" s="1" t="s">
        <v>58</v>
      </c>
      <c r="E2941" s="1" t="str">
        <f t="shared" si="182"/>
        <v>1996SKResidential</v>
      </c>
      <c r="F2941" s="196">
        <v>0.27013999999999999</v>
      </c>
      <c r="G2941" s="196">
        <v>0.23279</v>
      </c>
      <c r="H2941" s="196">
        <v>0</v>
      </c>
      <c r="I2941" s="196">
        <v>1.2460000000000001E-2</v>
      </c>
      <c r="J2941" s="196">
        <v>0.25645000000000001</v>
      </c>
      <c r="K2941" s="196">
        <v>0</v>
      </c>
      <c r="L2941" s="196">
        <v>0</v>
      </c>
      <c r="M2941" s="196">
        <v>0</v>
      </c>
      <c r="N2941" s="196">
        <v>3.3790000000000001E-2</v>
      </c>
      <c r="O2941" s="196">
        <v>0</v>
      </c>
      <c r="P2941" s="196">
        <v>0</v>
      </c>
      <c r="Q2941" s="196">
        <v>5.0290000000000001E-2</v>
      </c>
      <c r="R2941" s="196">
        <v>0</v>
      </c>
      <c r="S2941" s="196">
        <v>0</v>
      </c>
      <c r="T2941" s="196">
        <v>0</v>
      </c>
      <c r="U2941" s="196">
        <v>8.4190000000000001E-2</v>
      </c>
      <c r="V2941" s="196">
        <v>0</v>
      </c>
      <c r="W2941" s="196">
        <v>4.0989999999999999E-2</v>
      </c>
      <c r="X2941" s="196">
        <v>1.89E-2</v>
      </c>
      <c r="Y2941" s="196">
        <v>0</v>
      </c>
      <c r="Z2941" s="196">
        <v>0</v>
      </c>
      <c r="AA2941" s="196">
        <v>0</v>
      </c>
      <c r="AB2941" s="196">
        <v>0</v>
      </c>
      <c r="AC2941" s="196">
        <v>0</v>
      </c>
      <c r="AD2941" s="196">
        <v>0</v>
      </c>
      <c r="AE2941" s="196">
        <v>0</v>
      </c>
      <c r="AF2941" s="272">
        <f t="shared" si="183"/>
        <v>1</v>
      </c>
      <c r="AG2941" s="196">
        <f t="shared" si="184"/>
        <v>0.14408000000000001</v>
      </c>
    </row>
    <row r="2942" spans="1:33" x14ac:dyDescent="0.25">
      <c r="A2942" s="1">
        <v>1997</v>
      </c>
      <c r="B2942" s="1" t="s">
        <v>16</v>
      </c>
      <c r="C2942" s="1" t="str">
        <f t="shared" si="181"/>
        <v>1997SK</v>
      </c>
      <c r="D2942" s="1" t="s">
        <v>57</v>
      </c>
      <c r="E2942" s="1" t="str">
        <f t="shared" si="182"/>
        <v>1997SKC&amp;D</v>
      </c>
      <c r="F2942" s="196">
        <v>0</v>
      </c>
      <c r="G2942" s="196">
        <v>1.0829999999999999E-2</v>
      </c>
      <c r="H2942" s="196">
        <v>0</v>
      </c>
      <c r="I2942" s="196">
        <v>0.31966</v>
      </c>
      <c r="J2942" s="196">
        <v>0</v>
      </c>
      <c r="K2942" s="196">
        <v>0</v>
      </c>
      <c r="L2942" s="196">
        <v>0</v>
      </c>
      <c r="M2942" s="196">
        <v>0</v>
      </c>
      <c r="N2942" s="196">
        <v>0</v>
      </c>
      <c r="O2942" s="196">
        <v>0</v>
      </c>
      <c r="P2942" s="196">
        <v>0</v>
      </c>
      <c r="Q2942" s="196">
        <v>0</v>
      </c>
      <c r="R2942" s="196">
        <v>0</v>
      </c>
      <c r="S2942" s="196">
        <v>0</v>
      </c>
      <c r="T2942" s="196">
        <v>0.29006999999999999</v>
      </c>
      <c r="U2942" s="196">
        <v>0</v>
      </c>
      <c r="V2942" s="196">
        <v>0</v>
      </c>
      <c r="W2942" s="196">
        <v>4.0879999999999972E-2</v>
      </c>
      <c r="X2942" s="196">
        <v>0</v>
      </c>
      <c r="Y2942" s="197">
        <v>0</v>
      </c>
      <c r="Z2942" s="196">
        <v>0</v>
      </c>
      <c r="AA2942" s="196">
        <v>0</v>
      </c>
      <c r="AB2942" s="196">
        <v>0.15045</v>
      </c>
      <c r="AC2942" s="196">
        <v>7.0800000000000002E-2</v>
      </c>
      <c r="AD2942" s="196">
        <v>0.11731000000000003</v>
      </c>
      <c r="AE2942" s="196">
        <v>0</v>
      </c>
      <c r="AF2942" s="272">
        <f t="shared" si="183"/>
        <v>1</v>
      </c>
      <c r="AG2942" s="196">
        <f t="shared" si="184"/>
        <v>0.66950999999999994</v>
      </c>
    </row>
    <row r="2943" spans="1:33" x14ac:dyDescent="0.25">
      <c r="A2943" s="1">
        <v>1997</v>
      </c>
      <c r="B2943" s="1" t="s">
        <v>16</v>
      </c>
      <c r="C2943" s="1" t="str">
        <f t="shared" si="181"/>
        <v>1997SK</v>
      </c>
      <c r="D2943" s="1" t="s">
        <v>56</v>
      </c>
      <c r="E2943" s="1" t="str">
        <f t="shared" si="182"/>
        <v>1997SKICI</v>
      </c>
      <c r="F2943" s="196">
        <v>0.16664000000000001</v>
      </c>
      <c r="G2943" s="196">
        <v>0.43646999999999997</v>
      </c>
      <c r="H2943" s="196">
        <v>0</v>
      </c>
      <c r="I2943" s="196">
        <v>1.5650000000000001E-2</v>
      </c>
      <c r="J2943" s="196">
        <v>0.15820000000000001</v>
      </c>
      <c r="K2943" s="196">
        <v>0</v>
      </c>
      <c r="L2943" s="196">
        <v>0</v>
      </c>
      <c r="M2943" s="196">
        <v>0</v>
      </c>
      <c r="N2943" s="196">
        <v>5.1550000000000006E-2</v>
      </c>
      <c r="O2943" s="196">
        <v>0</v>
      </c>
      <c r="P2943" s="196">
        <v>0</v>
      </c>
      <c r="Q2943" s="196">
        <v>0</v>
      </c>
      <c r="R2943" s="196">
        <v>1.7780000000000001E-2</v>
      </c>
      <c r="S2943" s="196">
        <v>0</v>
      </c>
      <c r="T2943" s="196">
        <v>0</v>
      </c>
      <c r="U2943" s="196">
        <v>8.4779999999999994E-2</v>
      </c>
      <c r="V2943" s="196">
        <v>0</v>
      </c>
      <c r="W2943" s="196">
        <v>5.1479999999999936E-2</v>
      </c>
      <c r="X2943" s="196">
        <v>1.745E-2</v>
      </c>
      <c r="Y2943" s="196">
        <v>0</v>
      </c>
      <c r="Z2943" s="196">
        <v>0</v>
      </c>
      <c r="AA2943" s="196">
        <v>0</v>
      </c>
      <c r="AB2943" s="196">
        <v>0</v>
      </c>
      <c r="AC2943" s="196">
        <v>0</v>
      </c>
      <c r="AD2943" s="196">
        <v>0</v>
      </c>
      <c r="AE2943" s="196">
        <v>0</v>
      </c>
      <c r="AF2943" s="272">
        <f t="shared" si="183"/>
        <v>1</v>
      </c>
      <c r="AG2943" s="196">
        <f t="shared" si="184"/>
        <v>0.15370999999999993</v>
      </c>
    </row>
    <row r="2944" spans="1:33" x14ac:dyDescent="0.25">
      <c r="A2944" s="1">
        <v>1997</v>
      </c>
      <c r="B2944" s="1" t="s">
        <v>16</v>
      </c>
      <c r="C2944" s="1" t="str">
        <f t="shared" si="181"/>
        <v>1997SK</v>
      </c>
      <c r="D2944" s="1" t="s">
        <v>58</v>
      </c>
      <c r="E2944" s="1" t="str">
        <f t="shared" si="182"/>
        <v>1997SKResidential</v>
      </c>
      <c r="F2944" s="196">
        <v>0.27013999999999999</v>
      </c>
      <c r="G2944" s="196">
        <v>0.23279</v>
      </c>
      <c r="H2944" s="196">
        <v>0</v>
      </c>
      <c r="I2944" s="196">
        <v>1.2460000000000001E-2</v>
      </c>
      <c r="J2944" s="196">
        <v>0.25645000000000001</v>
      </c>
      <c r="K2944" s="196">
        <v>0</v>
      </c>
      <c r="L2944" s="196">
        <v>0</v>
      </c>
      <c r="M2944" s="196">
        <v>0</v>
      </c>
      <c r="N2944" s="196">
        <v>3.3790000000000001E-2</v>
      </c>
      <c r="O2944" s="196">
        <v>0</v>
      </c>
      <c r="P2944" s="196">
        <v>0</v>
      </c>
      <c r="Q2944" s="196">
        <v>5.0290000000000001E-2</v>
      </c>
      <c r="R2944" s="196">
        <v>0</v>
      </c>
      <c r="S2944" s="196">
        <v>0</v>
      </c>
      <c r="T2944" s="196">
        <v>0</v>
      </c>
      <c r="U2944" s="196">
        <v>8.4190000000000001E-2</v>
      </c>
      <c r="V2944" s="196">
        <v>0</v>
      </c>
      <c r="W2944" s="196">
        <v>4.0989999999999999E-2</v>
      </c>
      <c r="X2944" s="196">
        <v>1.89E-2</v>
      </c>
      <c r="Y2944" s="196">
        <v>0</v>
      </c>
      <c r="Z2944" s="196">
        <v>0</v>
      </c>
      <c r="AA2944" s="196">
        <v>0</v>
      </c>
      <c r="AB2944" s="196">
        <v>0</v>
      </c>
      <c r="AC2944" s="196">
        <v>0</v>
      </c>
      <c r="AD2944" s="196">
        <v>0</v>
      </c>
      <c r="AE2944" s="196">
        <v>0</v>
      </c>
      <c r="AF2944" s="272">
        <f t="shared" si="183"/>
        <v>1</v>
      </c>
      <c r="AG2944" s="196">
        <f t="shared" si="184"/>
        <v>0.14408000000000001</v>
      </c>
    </row>
    <row r="2945" spans="1:33" x14ac:dyDescent="0.25">
      <c r="A2945" s="1">
        <v>1998</v>
      </c>
      <c r="B2945" s="1" t="s">
        <v>16</v>
      </c>
      <c r="C2945" s="1" t="str">
        <f t="shared" si="181"/>
        <v>1998SK</v>
      </c>
      <c r="D2945" s="1" t="s">
        <v>57</v>
      </c>
      <c r="E2945" s="1" t="str">
        <f t="shared" si="182"/>
        <v>1998SKC&amp;D</v>
      </c>
      <c r="F2945" s="196">
        <v>0</v>
      </c>
      <c r="G2945" s="196">
        <v>1.0829999999999999E-2</v>
      </c>
      <c r="H2945" s="196">
        <v>0</v>
      </c>
      <c r="I2945" s="196">
        <v>0.31966</v>
      </c>
      <c r="J2945" s="196">
        <v>0</v>
      </c>
      <c r="K2945" s="196">
        <v>0</v>
      </c>
      <c r="L2945" s="196">
        <v>0</v>
      </c>
      <c r="M2945" s="196">
        <v>0</v>
      </c>
      <c r="N2945" s="196">
        <v>0</v>
      </c>
      <c r="O2945" s="196">
        <v>0</v>
      </c>
      <c r="P2945" s="196">
        <v>0</v>
      </c>
      <c r="Q2945" s="196">
        <v>0</v>
      </c>
      <c r="R2945" s="196">
        <v>0</v>
      </c>
      <c r="S2945" s="196">
        <v>0</v>
      </c>
      <c r="T2945" s="196">
        <v>0.29006999999999999</v>
      </c>
      <c r="U2945" s="196">
        <v>0</v>
      </c>
      <c r="V2945" s="196">
        <v>0</v>
      </c>
      <c r="W2945" s="196">
        <v>4.0879999999999972E-2</v>
      </c>
      <c r="X2945" s="196">
        <v>0</v>
      </c>
      <c r="Y2945" s="196">
        <v>0</v>
      </c>
      <c r="Z2945" s="196">
        <v>0</v>
      </c>
      <c r="AA2945" s="196">
        <v>0</v>
      </c>
      <c r="AB2945" s="196">
        <v>0.15045</v>
      </c>
      <c r="AC2945" s="196">
        <v>7.0800000000000002E-2</v>
      </c>
      <c r="AD2945" s="196">
        <v>0.11731000000000003</v>
      </c>
      <c r="AE2945" s="196">
        <v>0</v>
      </c>
      <c r="AF2945" s="272">
        <f t="shared" si="183"/>
        <v>1</v>
      </c>
      <c r="AG2945" s="196">
        <f t="shared" si="184"/>
        <v>0.66950999999999994</v>
      </c>
    </row>
    <row r="2946" spans="1:33" x14ac:dyDescent="0.25">
      <c r="A2946" s="1">
        <v>1998</v>
      </c>
      <c r="B2946" s="1" t="s">
        <v>16</v>
      </c>
      <c r="C2946" s="1" t="str">
        <f t="shared" ref="C2946:C3009" si="185">CONCATENATE(A2946,B2946)</f>
        <v>1998SK</v>
      </c>
      <c r="D2946" s="1" t="s">
        <v>56</v>
      </c>
      <c r="E2946" s="1" t="str">
        <f t="shared" ref="E2946:E3009" si="186">CONCATENATE(C2946,D2946)</f>
        <v>1998SKICI</v>
      </c>
      <c r="F2946" s="196">
        <v>0.16664000000000001</v>
      </c>
      <c r="G2946" s="196">
        <v>0.43646999999999997</v>
      </c>
      <c r="H2946" s="196">
        <v>0</v>
      </c>
      <c r="I2946" s="196">
        <v>1.5650000000000001E-2</v>
      </c>
      <c r="J2946" s="196">
        <v>0.15820000000000001</v>
      </c>
      <c r="K2946" s="196">
        <v>0</v>
      </c>
      <c r="L2946" s="196">
        <v>0</v>
      </c>
      <c r="M2946" s="196">
        <v>0</v>
      </c>
      <c r="N2946" s="196">
        <v>5.1550000000000006E-2</v>
      </c>
      <c r="O2946" s="196">
        <v>0</v>
      </c>
      <c r="P2946" s="196">
        <v>0</v>
      </c>
      <c r="Q2946" s="196">
        <v>0</v>
      </c>
      <c r="R2946" s="196">
        <v>1.7780000000000001E-2</v>
      </c>
      <c r="S2946" s="196">
        <v>0</v>
      </c>
      <c r="T2946" s="196">
        <v>0</v>
      </c>
      <c r="U2946" s="196">
        <v>8.4779999999999994E-2</v>
      </c>
      <c r="V2946" s="196">
        <v>0</v>
      </c>
      <c r="W2946" s="196">
        <v>5.1479999999999936E-2</v>
      </c>
      <c r="X2946" s="196">
        <v>1.745E-2</v>
      </c>
      <c r="Y2946" s="196">
        <v>0</v>
      </c>
      <c r="Z2946" s="196">
        <v>0</v>
      </c>
      <c r="AA2946" s="196">
        <v>0</v>
      </c>
      <c r="AB2946" s="196">
        <v>0</v>
      </c>
      <c r="AC2946" s="196">
        <v>0</v>
      </c>
      <c r="AD2946" s="196">
        <v>0</v>
      </c>
      <c r="AE2946" s="196">
        <v>0</v>
      </c>
      <c r="AF2946" s="272">
        <f t="shared" ref="AF2946:AF3009" si="187">+SUM(F2946:AE2946)</f>
        <v>1</v>
      </c>
      <c r="AG2946" s="196">
        <f t="shared" si="184"/>
        <v>0.15370999999999993</v>
      </c>
    </row>
    <row r="2947" spans="1:33" x14ac:dyDescent="0.25">
      <c r="A2947" s="1">
        <v>1998</v>
      </c>
      <c r="B2947" s="1" t="s">
        <v>16</v>
      </c>
      <c r="C2947" s="1" t="str">
        <f t="shared" si="185"/>
        <v>1998SK</v>
      </c>
      <c r="D2947" s="1" t="s">
        <v>58</v>
      </c>
      <c r="E2947" s="1" t="str">
        <f t="shared" si="186"/>
        <v>1998SKResidential</v>
      </c>
      <c r="F2947" s="196">
        <v>0.27013999999999999</v>
      </c>
      <c r="G2947" s="196">
        <v>0.23279</v>
      </c>
      <c r="H2947" s="196">
        <v>0</v>
      </c>
      <c r="I2947" s="196">
        <v>1.2460000000000001E-2</v>
      </c>
      <c r="J2947" s="196">
        <v>0.25645000000000001</v>
      </c>
      <c r="K2947" s="196">
        <v>0</v>
      </c>
      <c r="L2947" s="196">
        <v>0</v>
      </c>
      <c r="M2947" s="196">
        <v>0</v>
      </c>
      <c r="N2947" s="196">
        <v>3.3790000000000001E-2</v>
      </c>
      <c r="O2947" s="196">
        <v>0</v>
      </c>
      <c r="P2947" s="196">
        <v>0</v>
      </c>
      <c r="Q2947" s="196">
        <v>5.0290000000000001E-2</v>
      </c>
      <c r="R2947" s="196">
        <v>0</v>
      </c>
      <c r="S2947" s="196">
        <v>0</v>
      </c>
      <c r="T2947" s="196">
        <v>0</v>
      </c>
      <c r="U2947" s="196">
        <v>8.4190000000000001E-2</v>
      </c>
      <c r="V2947" s="196">
        <v>0</v>
      </c>
      <c r="W2947" s="196">
        <v>4.0989999999999999E-2</v>
      </c>
      <c r="X2947" s="196">
        <v>1.89E-2</v>
      </c>
      <c r="Y2947" s="196">
        <v>0</v>
      </c>
      <c r="Z2947" s="196">
        <v>0</v>
      </c>
      <c r="AA2947" s="196">
        <v>0</v>
      </c>
      <c r="AB2947" s="196">
        <v>0</v>
      </c>
      <c r="AC2947" s="196">
        <v>0</v>
      </c>
      <c r="AD2947" s="196">
        <v>0</v>
      </c>
      <c r="AE2947" s="196">
        <v>0</v>
      </c>
      <c r="AF2947" s="272">
        <f t="shared" si="187"/>
        <v>1</v>
      </c>
      <c r="AG2947" s="196">
        <f t="shared" si="184"/>
        <v>0.14408000000000001</v>
      </c>
    </row>
    <row r="2948" spans="1:33" x14ac:dyDescent="0.25">
      <c r="A2948" s="1">
        <v>1999</v>
      </c>
      <c r="B2948" s="1" t="s">
        <v>16</v>
      </c>
      <c r="C2948" s="1" t="str">
        <f t="shared" si="185"/>
        <v>1999SK</v>
      </c>
      <c r="D2948" s="1" t="s">
        <v>57</v>
      </c>
      <c r="E2948" s="1" t="str">
        <f t="shared" si="186"/>
        <v>1999SKC&amp;D</v>
      </c>
      <c r="F2948" s="196">
        <v>0</v>
      </c>
      <c r="G2948" s="196">
        <v>1.0829999999999999E-2</v>
      </c>
      <c r="H2948" s="196">
        <v>0</v>
      </c>
      <c r="I2948" s="196">
        <v>0.31966</v>
      </c>
      <c r="J2948" s="196">
        <v>0</v>
      </c>
      <c r="K2948" s="196">
        <v>0</v>
      </c>
      <c r="L2948" s="196">
        <v>0</v>
      </c>
      <c r="M2948" s="196">
        <v>0</v>
      </c>
      <c r="N2948" s="196">
        <v>0</v>
      </c>
      <c r="O2948" s="196">
        <v>0</v>
      </c>
      <c r="P2948" s="196">
        <v>0</v>
      </c>
      <c r="Q2948" s="196">
        <v>0</v>
      </c>
      <c r="R2948" s="196">
        <v>0</v>
      </c>
      <c r="S2948" s="196">
        <v>0</v>
      </c>
      <c r="T2948" s="196">
        <v>0.29006999999999999</v>
      </c>
      <c r="U2948" s="196">
        <v>0</v>
      </c>
      <c r="V2948" s="196">
        <v>0</v>
      </c>
      <c r="W2948" s="196">
        <v>4.0879999999999972E-2</v>
      </c>
      <c r="X2948" s="196">
        <v>0</v>
      </c>
      <c r="Y2948" s="197">
        <v>0</v>
      </c>
      <c r="Z2948" s="196">
        <v>0</v>
      </c>
      <c r="AA2948" s="196">
        <v>0</v>
      </c>
      <c r="AB2948" s="196">
        <v>0.15045</v>
      </c>
      <c r="AC2948" s="196">
        <v>7.0800000000000002E-2</v>
      </c>
      <c r="AD2948" s="196">
        <v>0.11731000000000003</v>
      </c>
      <c r="AE2948" s="196">
        <v>0</v>
      </c>
      <c r="AF2948" s="272">
        <f t="shared" si="187"/>
        <v>1</v>
      </c>
      <c r="AG2948" s="196">
        <f t="shared" si="184"/>
        <v>0.66950999999999994</v>
      </c>
    </row>
    <row r="2949" spans="1:33" x14ac:dyDescent="0.25">
      <c r="A2949" s="1">
        <v>1999</v>
      </c>
      <c r="B2949" s="1" t="s">
        <v>16</v>
      </c>
      <c r="C2949" s="1" t="str">
        <f t="shared" si="185"/>
        <v>1999SK</v>
      </c>
      <c r="D2949" s="1" t="s">
        <v>56</v>
      </c>
      <c r="E2949" s="1" t="str">
        <f t="shared" si="186"/>
        <v>1999SKICI</v>
      </c>
      <c r="F2949" s="196">
        <v>0.16664000000000001</v>
      </c>
      <c r="G2949" s="196">
        <v>0.43646999999999997</v>
      </c>
      <c r="H2949" s="196">
        <v>0</v>
      </c>
      <c r="I2949" s="196">
        <v>1.5650000000000001E-2</v>
      </c>
      <c r="J2949" s="196">
        <v>0.15820000000000001</v>
      </c>
      <c r="K2949" s="196">
        <v>0</v>
      </c>
      <c r="L2949" s="196">
        <v>0</v>
      </c>
      <c r="M2949" s="196">
        <v>0</v>
      </c>
      <c r="N2949" s="196">
        <v>5.1550000000000006E-2</v>
      </c>
      <c r="O2949" s="196">
        <v>0</v>
      </c>
      <c r="P2949" s="196">
        <v>0</v>
      </c>
      <c r="Q2949" s="196">
        <v>0</v>
      </c>
      <c r="R2949" s="196">
        <v>1.7780000000000001E-2</v>
      </c>
      <c r="S2949" s="196">
        <v>0</v>
      </c>
      <c r="T2949" s="196">
        <v>0</v>
      </c>
      <c r="U2949" s="196">
        <v>8.4779999999999994E-2</v>
      </c>
      <c r="V2949" s="196">
        <v>0</v>
      </c>
      <c r="W2949" s="196">
        <v>5.1479999999999936E-2</v>
      </c>
      <c r="X2949" s="196">
        <v>1.745E-2</v>
      </c>
      <c r="Y2949" s="196">
        <v>0</v>
      </c>
      <c r="Z2949" s="196">
        <v>0</v>
      </c>
      <c r="AA2949" s="196">
        <v>0</v>
      </c>
      <c r="AB2949" s="196">
        <v>0</v>
      </c>
      <c r="AC2949" s="196">
        <v>0</v>
      </c>
      <c r="AD2949" s="196">
        <v>0</v>
      </c>
      <c r="AE2949" s="196">
        <v>0</v>
      </c>
      <c r="AF2949" s="272">
        <f t="shared" si="187"/>
        <v>1</v>
      </c>
      <c r="AG2949" s="196">
        <f t="shared" si="184"/>
        <v>0.15370999999999993</v>
      </c>
    </row>
    <row r="2950" spans="1:33" x14ac:dyDescent="0.25">
      <c r="A2950" s="1">
        <v>1999</v>
      </c>
      <c r="B2950" s="1" t="s">
        <v>16</v>
      </c>
      <c r="C2950" s="1" t="str">
        <f t="shared" si="185"/>
        <v>1999SK</v>
      </c>
      <c r="D2950" s="1" t="s">
        <v>58</v>
      </c>
      <c r="E2950" s="1" t="str">
        <f t="shared" si="186"/>
        <v>1999SKResidential</v>
      </c>
      <c r="F2950" s="196">
        <v>0.27013999999999999</v>
      </c>
      <c r="G2950" s="196">
        <v>0.23279</v>
      </c>
      <c r="H2950" s="196">
        <v>0</v>
      </c>
      <c r="I2950" s="196">
        <v>1.2460000000000001E-2</v>
      </c>
      <c r="J2950" s="196">
        <v>0.25645000000000001</v>
      </c>
      <c r="K2950" s="196">
        <v>0</v>
      </c>
      <c r="L2950" s="196">
        <v>0</v>
      </c>
      <c r="M2950" s="196">
        <v>0</v>
      </c>
      <c r="N2950" s="196">
        <v>3.3790000000000001E-2</v>
      </c>
      <c r="O2950" s="196">
        <v>0</v>
      </c>
      <c r="P2950" s="196">
        <v>0</v>
      </c>
      <c r="Q2950" s="196">
        <v>5.0290000000000001E-2</v>
      </c>
      <c r="R2950" s="196">
        <v>0</v>
      </c>
      <c r="S2950" s="196">
        <v>0</v>
      </c>
      <c r="T2950" s="196">
        <v>0</v>
      </c>
      <c r="U2950" s="196">
        <v>8.4190000000000001E-2</v>
      </c>
      <c r="V2950" s="196">
        <v>0</v>
      </c>
      <c r="W2950" s="196">
        <v>4.0989999999999999E-2</v>
      </c>
      <c r="X2950" s="196">
        <v>1.89E-2</v>
      </c>
      <c r="Y2950" s="196">
        <v>0</v>
      </c>
      <c r="Z2950" s="196">
        <v>0</v>
      </c>
      <c r="AA2950" s="196">
        <v>0</v>
      </c>
      <c r="AB2950" s="196">
        <v>0</v>
      </c>
      <c r="AC2950" s="196">
        <v>0</v>
      </c>
      <c r="AD2950" s="196">
        <v>0</v>
      </c>
      <c r="AE2950" s="196">
        <v>0</v>
      </c>
      <c r="AF2950" s="272">
        <f t="shared" si="187"/>
        <v>1</v>
      </c>
      <c r="AG2950" s="196">
        <f t="shared" si="184"/>
        <v>0.14408000000000001</v>
      </c>
    </row>
    <row r="2951" spans="1:33" x14ac:dyDescent="0.25">
      <c r="A2951" s="1">
        <v>2000</v>
      </c>
      <c r="B2951" s="1" t="s">
        <v>16</v>
      </c>
      <c r="C2951" s="1" t="str">
        <f t="shared" si="185"/>
        <v>2000SK</v>
      </c>
      <c r="D2951" s="1" t="s">
        <v>57</v>
      </c>
      <c r="E2951" s="1" t="str">
        <f t="shared" si="186"/>
        <v>2000SKC&amp;D</v>
      </c>
      <c r="F2951" s="196">
        <v>0</v>
      </c>
      <c r="G2951" s="196">
        <v>1.0829999999999999E-2</v>
      </c>
      <c r="H2951" s="196">
        <v>0</v>
      </c>
      <c r="I2951" s="196">
        <v>0.31966</v>
      </c>
      <c r="J2951" s="196">
        <v>0</v>
      </c>
      <c r="K2951" s="196">
        <v>0</v>
      </c>
      <c r="L2951" s="196">
        <v>0</v>
      </c>
      <c r="M2951" s="196">
        <v>0</v>
      </c>
      <c r="N2951" s="196">
        <v>0</v>
      </c>
      <c r="O2951" s="196">
        <v>0</v>
      </c>
      <c r="P2951" s="196">
        <v>0</v>
      </c>
      <c r="Q2951" s="196">
        <v>0</v>
      </c>
      <c r="R2951" s="196">
        <v>0</v>
      </c>
      <c r="S2951" s="196">
        <v>0</v>
      </c>
      <c r="T2951" s="196">
        <v>0.29006999999999999</v>
      </c>
      <c r="U2951" s="196">
        <v>0</v>
      </c>
      <c r="V2951" s="196">
        <v>0</v>
      </c>
      <c r="W2951" s="196">
        <v>4.0879999999999972E-2</v>
      </c>
      <c r="X2951" s="196">
        <v>0</v>
      </c>
      <c r="Y2951" s="197">
        <v>0</v>
      </c>
      <c r="Z2951" s="196">
        <v>0</v>
      </c>
      <c r="AA2951" s="196">
        <v>0</v>
      </c>
      <c r="AB2951" s="196">
        <v>0.15045</v>
      </c>
      <c r="AC2951" s="196">
        <v>7.0800000000000002E-2</v>
      </c>
      <c r="AD2951" s="196">
        <v>0.11731000000000003</v>
      </c>
      <c r="AE2951" s="196">
        <v>0</v>
      </c>
      <c r="AF2951" s="272">
        <f t="shared" si="187"/>
        <v>1</v>
      </c>
      <c r="AG2951" s="196">
        <f t="shared" si="184"/>
        <v>0.66950999999999994</v>
      </c>
    </row>
    <row r="2952" spans="1:33" x14ac:dyDescent="0.25">
      <c r="A2952" s="1">
        <v>2000</v>
      </c>
      <c r="B2952" s="1" t="s">
        <v>16</v>
      </c>
      <c r="C2952" s="1" t="str">
        <f t="shared" si="185"/>
        <v>2000SK</v>
      </c>
      <c r="D2952" s="1" t="s">
        <v>56</v>
      </c>
      <c r="E2952" s="1" t="str">
        <f t="shared" si="186"/>
        <v>2000SKICI</v>
      </c>
      <c r="F2952" s="196">
        <v>0.16664000000000001</v>
      </c>
      <c r="G2952" s="196">
        <v>0.43646999999999997</v>
      </c>
      <c r="H2952" s="196">
        <v>0</v>
      </c>
      <c r="I2952" s="196">
        <v>1.5650000000000001E-2</v>
      </c>
      <c r="J2952" s="196">
        <v>0.15820000000000001</v>
      </c>
      <c r="K2952" s="196">
        <v>0</v>
      </c>
      <c r="L2952" s="196">
        <v>0</v>
      </c>
      <c r="M2952" s="196">
        <v>0</v>
      </c>
      <c r="N2952" s="196">
        <v>5.1550000000000006E-2</v>
      </c>
      <c r="O2952" s="196">
        <v>0</v>
      </c>
      <c r="P2952" s="196">
        <v>0</v>
      </c>
      <c r="Q2952" s="196">
        <v>0</v>
      </c>
      <c r="R2952" s="196">
        <v>1.7780000000000001E-2</v>
      </c>
      <c r="S2952" s="196">
        <v>0</v>
      </c>
      <c r="T2952" s="196">
        <v>0</v>
      </c>
      <c r="U2952" s="196">
        <v>8.4779999999999994E-2</v>
      </c>
      <c r="V2952" s="196">
        <v>0</v>
      </c>
      <c r="W2952" s="196">
        <v>5.1479999999999936E-2</v>
      </c>
      <c r="X2952" s="196">
        <v>1.745E-2</v>
      </c>
      <c r="Y2952" s="196">
        <v>0</v>
      </c>
      <c r="Z2952" s="196">
        <v>0</v>
      </c>
      <c r="AA2952" s="196">
        <v>0</v>
      </c>
      <c r="AB2952" s="196">
        <v>0</v>
      </c>
      <c r="AC2952" s="196">
        <v>0</v>
      </c>
      <c r="AD2952" s="196">
        <v>0</v>
      </c>
      <c r="AE2952" s="196">
        <v>0</v>
      </c>
      <c r="AF2952" s="272">
        <f t="shared" si="187"/>
        <v>1</v>
      </c>
      <c r="AG2952" s="196">
        <f t="shared" si="184"/>
        <v>0.15370999999999993</v>
      </c>
    </row>
    <row r="2953" spans="1:33" x14ac:dyDescent="0.25">
      <c r="A2953" s="1">
        <v>2000</v>
      </c>
      <c r="B2953" s="1" t="s">
        <v>16</v>
      </c>
      <c r="C2953" s="1" t="str">
        <f t="shared" si="185"/>
        <v>2000SK</v>
      </c>
      <c r="D2953" s="1" t="s">
        <v>58</v>
      </c>
      <c r="E2953" s="1" t="str">
        <f t="shared" si="186"/>
        <v>2000SKResidential</v>
      </c>
      <c r="F2953" s="196">
        <v>0.27013999999999999</v>
      </c>
      <c r="G2953" s="196">
        <v>0.23279</v>
      </c>
      <c r="H2953" s="196">
        <v>0</v>
      </c>
      <c r="I2953" s="196">
        <v>1.2460000000000001E-2</v>
      </c>
      <c r="J2953" s="196">
        <v>0.25645000000000001</v>
      </c>
      <c r="K2953" s="196">
        <v>0</v>
      </c>
      <c r="L2953" s="196">
        <v>0</v>
      </c>
      <c r="M2953" s="196">
        <v>0</v>
      </c>
      <c r="N2953" s="196">
        <v>3.3790000000000001E-2</v>
      </c>
      <c r="O2953" s="196">
        <v>0</v>
      </c>
      <c r="P2953" s="196">
        <v>0</v>
      </c>
      <c r="Q2953" s="196">
        <v>5.0290000000000001E-2</v>
      </c>
      <c r="R2953" s="196">
        <v>0</v>
      </c>
      <c r="S2953" s="196">
        <v>0</v>
      </c>
      <c r="T2953" s="196">
        <v>0</v>
      </c>
      <c r="U2953" s="196">
        <v>8.4190000000000001E-2</v>
      </c>
      <c r="V2953" s="196">
        <v>0</v>
      </c>
      <c r="W2953" s="196">
        <v>4.0989999999999999E-2</v>
      </c>
      <c r="X2953" s="196">
        <v>1.89E-2</v>
      </c>
      <c r="Y2953" s="196">
        <v>0</v>
      </c>
      <c r="Z2953" s="196">
        <v>0</v>
      </c>
      <c r="AA2953" s="196">
        <v>0</v>
      </c>
      <c r="AB2953" s="196">
        <v>0</v>
      </c>
      <c r="AC2953" s="196">
        <v>0</v>
      </c>
      <c r="AD2953" s="196">
        <v>0</v>
      </c>
      <c r="AE2953" s="196">
        <v>0</v>
      </c>
      <c r="AF2953" s="272">
        <f t="shared" si="187"/>
        <v>1</v>
      </c>
      <c r="AG2953" s="196">
        <f t="shared" si="184"/>
        <v>0.14408000000000001</v>
      </c>
    </row>
    <row r="2954" spans="1:33" x14ac:dyDescent="0.25">
      <c r="A2954" s="1">
        <v>2001</v>
      </c>
      <c r="B2954" s="1" t="s">
        <v>16</v>
      </c>
      <c r="C2954" s="1" t="str">
        <f t="shared" si="185"/>
        <v>2001SK</v>
      </c>
      <c r="D2954" s="1" t="s">
        <v>57</v>
      </c>
      <c r="E2954" s="1" t="str">
        <f t="shared" si="186"/>
        <v>2001SKC&amp;D</v>
      </c>
      <c r="F2954" s="196">
        <v>0</v>
      </c>
      <c r="G2954" s="196">
        <v>1.0829999999999999E-2</v>
      </c>
      <c r="H2954" s="196">
        <v>0</v>
      </c>
      <c r="I2954" s="196">
        <v>0.31966</v>
      </c>
      <c r="J2954" s="196">
        <v>0</v>
      </c>
      <c r="K2954" s="196">
        <v>0</v>
      </c>
      <c r="L2954" s="196">
        <v>0</v>
      </c>
      <c r="M2954" s="196">
        <v>0</v>
      </c>
      <c r="N2954" s="196">
        <v>0</v>
      </c>
      <c r="O2954" s="196">
        <v>0</v>
      </c>
      <c r="P2954" s="196">
        <v>0</v>
      </c>
      <c r="Q2954" s="196">
        <v>0</v>
      </c>
      <c r="R2954" s="196">
        <v>0</v>
      </c>
      <c r="S2954" s="196">
        <v>0</v>
      </c>
      <c r="T2954" s="196">
        <v>0.29006999999999999</v>
      </c>
      <c r="U2954" s="196">
        <v>0</v>
      </c>
      <c r="V2954" s="196">
        <v>0</v>
      </c>
      <c r="W2954" s="196">
        <v>4.0879999999999972E-2</v>
      </c>
      <c r="X2954" s="196">
        <v>0</v>
      </c>
      <c r="Y2954" s="197">
        <v>0</v>
      </c>
      <c r="Z2954" s="196">
        <v>0</v>
      </c>
      <c r="AA2954" s="196">
        <v>0</v>
      </c>
      <c r="AB2954" s="196">
        <v>0.15045</v>
      </c>
      <c r="AC2954" s="196">
        <v>7.0800000000000002E-2</v>
      </c>
      <c r="AD2954" s="196">
        <v>0.11731000000000003</v>
      </c>
      <c r="AE2954" s="196">
        <v>0</v>
      </c>
      <c r="AF2954" s="272">
        <f t="shared" si="187"/>
        <v>1</v>
      </c>
      <c r="AG2954" s="196">
        <f t="shared" si="184"/>
        <v>0.66950999999999994</v>
      </c>
    </row>
    <row r="2955" spans="1:33" x14ac:dyDescent="0.25">
      <c r="A2955" s="1">
        <v>2001</v>
      </c>
      <c r="B2955" s="1" t="s">
        <v>16</v>
      </c>
      <c r="C2955" s="1" t="str">
        <f t="shared" si="185"/>
        <v>2001SK</v>
      </c>
      <c r="D2955" s="1" t="s">
        <v>56</v>
      </c>
      <c r="E2955" s="1" t="str">
        <f t="shared" si="186"/>
        <v>2001SKICI</v>
      </c>
      <c r="F2955" s="196">
        <v>0.16664000000000001</v>
      </c>
      <c r="G2955" s="196">
        <v>0.43646999999999997</v>
      </c>
      <c r="H2955" s="196">
        <v>0</v>
      </c>
      <c r="I2955" s="196">
        <v>1.5650000000000001E-2</v>
      </c>
      <c r="J2955" s="196">
        <v>0.15820000000000001</v>
      </c>
      <c r="K2955" s="196">
        <v>0</v>
      </c>
      <c r="L2955" s="196">
        <v>0</v>
      </c>
      <c r="M2955" s="196">
        <v>0</v>
      </c>
      <c r="N2955" s="196">
        <v>5.1550000000000006E-2</v>
      </c>
      <c r="O2955" s="196">
        <v>0</v>
      </c>
      <c r="P2955" s="196">
        <v>0</v>
      </c>
      <c r="Q2955" s="196">
        <v>0</v>
      </c>
      <c r="R2955" s="196">
        <v>1.7780000000000001E-2</v>
      </c>
      <c r="S2955" s="196">
        <v>0</v>
      </c>
      <c r="T2955" s="196">
        <v>0</v>
      </c>
      <c r="U2955" s="196">
        <v>8.4779999999999994E-2</v>
      </c>
      <c r="V2955" s="196">
        <v>0</v>
      </c>
      <c r="W2955" s="196">
        <v>5.1479999999999936E-2</v>
      </c>
      <c r="X2955" s="196">
        <v>1.745E-2</v>
      </c>
      <c r="Y2955" s="196">
        <v>0</v>
      </c>
      <c r="Z2955" s="196">
        <v>0</v>
      </c>
      <c r="AA2955" s="196">
        <v>0</v>
      </c>
      <c r="AB2955" s="196">
        <v>0</v>
      </c>
      <c r="AC2955" s="196">
        <v>0</v>
      </c>
      <c r="AD2955" s="196">
        <v>0</v>
      </c>
      <c r="AE2955" s="196">
        <v>0</v>
      </c>
      <c r="AF2955" s="272">
        <f t="shared" si="187"/>
        <v>1</v>
      </c>
      <c r="AG2955" s="196">
        <f t="shared" si="184"/>
        <v>0.15370999999999993</v>
      </c>
    </row>
    <row r="2956" spans="1:33" x14ac:dyDescent="0.25">
      <c r="A2956" s="1">
        <v>2001</v>
      </c>
      <c r="B2956" s="1" t="s">
        <v>16</v>
      </c>
      <c r="C2956" s="1" t="str">
        <f t="shared" si="185"/>
        <v>2001SK</v>
      </c>
      <c r="D2956" s="1" t="s">
        <v>58</v>
      </c>
      <c r="E2956" s="1" t="str">
        <f t="shared" si="186"/>
        <v>2001SKResidential</v>
      </c>
      <c r="F2956" s="196">
        <v>0.27013999999999999</v>
      </c>
      <c r="G2956" s="196">
        <v>0.23279</v>
      </c>
      <c r="H2956" s="196">
        <v>0</v>
      </c>
      <c r="I2956" s="196">
        <v>1.2460000000000001E-2</v>
      </c>
      <c r="J2956" s="196">
        <v>0.25645000000000001</v>
      </c>
      <c r="K2956" s="196">
        <v>0</v>
      </c>
      <c r="L2956" s="196">
        <v>0</v>
      </c>
      <c r="M2956" s="196">
        <v>0</v>
      </c>
      <c r="N2956" s="196">
        <v>3.3790000000000001E-2</v>
      </c>
      <c r="O2956" s="196">
        <v>0</v>
      </c>
      <c r="P2956" s="196">
        <v>0</v>
      </c>
      <c r="Q2956" s="196">
        <v>5.0290000000000001E-2</v>
      </c>
      <c r="R2956" s="196">
        <v>0</v>
      </c>
      <c r="S2956" s="196">
        <v>0</v>
      </c>
      <c r="T2956" s="196">
        <v>0</v>
      </c>
      <c r="U2956" s="196">
        <v>8.4190000000000001E-2</v>
      </c>
      <c r="V2956" s="196">
        <v>0</v>
      </c>
      <c r="W2956" s="196">
        <v>4.0989999999999999E-2</v>
      </c>
      <c r="X2956" s="196">
        <v>1.89E-2</v>
      </c>
      <c r="Y2956" s="196">
        <v>0</v>
      </c>
      <c r="Z2956" s="196">
        <v>0</v>
      </c>
      <c r="AA2956" s="196">
        <v>0</v>
      </c>
      <c r="AB2956" s="196">
        <v>0</v>
      </c>
      <c r="AC2956" s="196">
        <v>0</v>
      </c>
      <c r="AD2956" s="196">
        <v>0</v>
      </c>
      <c r="AE2956" s="196">
        <v>0</v>
      </c>
      <c r="AF2956" s="272">
        <f t="shared" si="187"/>
        <v>1</v>
      </c>
      <c r="AG2956" s="196">
        <f t="shared" si="184"/>
        <v>0.14408000000000001</v>
      </c>
    </row>
    <row r="2957" spans="1:33" x14ac:dyDescent="0.25">
      <c r="A2957" s="1">
        <v>2002</v>
      </c>
      <c r="B2957" s="1" t="s">
        <v>16</v>
      </c>
      <c r="C2957" s="1" t="str">
        <f t="shared" si="185"/>
        <v>2002SK</v>
      </c>
      <c r="D2957" s="1" t="s">
        <v>57</v>
      </c>
      <c r="E2957" s="1" t="str">
        <f t="shared" si="186"/>
        <v>2002SKC&amp;D</v>
      </c>
      <c r="F2957" s="196">
        <v>0</v>
      </c>
      <c r="G2957" s="196">
        <v>9.0000000000000011E-3</v>
      </c>
      <c r="H2957" s="196">
        <v>0</v>
      </c>
      <c r="I2957" s="196">
        <v>0.40200000000000002</v>
      </c>
      <c r="J2957" s="196">
        <v>6.7000000000000004E-2</v>
      </c>
      <c r="K2957" s="196">
        <v>0</v>
      </c>
      <c r="L2957" s="196">
        <v>0</v>
      </c>
      <c r="M2957" s="196">
        <v>0</v>
      </c>
      <c r="N2957" s="196">
        <v>1.2E-2</v>
      </c>
      <c r="O2957" s="196">
        <v>0</v>
      </c>
      <c r="P2957" s="196">
        <v>0</v>
      </c>
      <c r="Q2957" s="196">
        <v>0</v>
      </c>
      <c r="R2957" s="196">
        <v>0</v>
      </c>
      <c r="S2957" s="196">
        <v>0</v>
      </c>
      <c r="T2957" s="196">
        <v>0</v>
      </c>
      <c r="U2957" s="196">
        <v>0</v>
      </c>
      <c r="V2957" s="196">
        <v>0</v>
      </c>
      <c r="W2957" s="196">
        <v>0</v>
      </c>
      <c r="X2957" s="196">
        <v>0</v>
      </c>
      <c r="Y2957" s="197">
        <v>0</v>
      </c>
      <c r="Z2957" s="196">
        <v>0</v>
      </c>
      <c r="AA2957" s="196">
        <v>0</v>
      </c>
      <c r="AB2957" s="196">
        <v>0</v>
      </c>
      <c r="AC2957" s="196">
        <v>0</v>
      </c>
      <c r="AD2957" s="196">
        <v>0.51</v>
      </c>
      <c r="AE2957" s="196">
        <v>0</v>
      </c>
      <c r="AF2957" s="272">
        <f t="shared" si="187"/>
        <v>1</v>
      </c>
      <c r="AG2957" s="196">
        <f t="shared" si="184"/>
        <v>0.51</v>
      </c>
    </row>
    <row r="2958" spans="1:33" x14ac:dyDescent="0.25">
      <c r="A2958" s="1">
        <v>2002</v>
      </c>
      <c r="B2958" s="1" t="s">
        <v>16</v>
      </c>
      <c r="C2958" s="1" t="str">
        <f t="shared" si="185"/>
        <v>2002SK</v>
      </c>
      <c r="D2958" s="1" t="s">
        <v>56</v>
      </c>
      <c r="E2958" s="1" t="str">
        <f t="shared" si="186"/>
        <v>2002SKICI</v>
      </c>
      <c r="F2958" s="196">
        <v>0.217</v>
      </c>
      <c r="G2958" s="196">
        <v>0.28800000000000003</v>
      </c>
      <c r="H2958" s="196">
        <v>0</v>
      </c>
      <c r="I2958" s="196">
        <v>3.1E-2</v>
      </c>
      <c r="J2958" s="196">
        <v>1.6E-2</v>
      </c>
      <c r="K2958" s="196">
        <v>6.5000000000000002E-2</v>
      </c>
      <c r="L2958" s="196">
        <v>0</v>
      </c>
      <c r="M2958" s="196">
        <v>0.02</v>
      </c>
      <c r="N2958" s="196">
        <v>5.9000000000000004E-2</v>
      </c>
      <c r="O2958" s="196">
        <v>0</v>
      </c>
      <c r="P2958" s="196">
        <v>0</v>
      </c>
      <c r="Q2958" s="196">
        <v>0</v>
      </c>
      <c r="R2958" s="196">
        <v>5.7000000000000002E-2</v>
      </c>
      <c r="S2958" s="196">
        <v>0</v>
      </c>
      <c r="T2958" s="196">
        <v>0</v>
      </c>
      <c r="U2958" s="196">
        <v>0</v>
      </c>
      <c r="V2958" s="196">
        <v>0</v>
      </c>
      <c r="W2958" s="196">
        <v>0</v>
      </c>
      <c r="X2958" s="196">
        <v>0</v>
      </c>
      <c r="Y2958" s="196">
        <v>0</v>
      </c>
      <c r="Z2958" s="196">
        <v>0</v>
      </c>
      <c r="AA2958" s="196">
        <v>0</v>
      </c>
      <c r="AB2958" s="196">
        <v>0</v>
      </c>
      <c r="AC2958" s="196">
        <v>0</v>
      </c>
      <c r="AD2958" s="196">
        <v>0.247</v>
      </c>
      <c r="AE2958" s="196">
        <v>0</v>
      </c>
      <c r="AF2958" s="272">
        <f t="shared" si="187"/>
        <v>1</v>
      </c>
      <c r="AG2958" s="196">
        <f t="shared" si="184"/>
        <v>0.247</v>
      </c>
    </row>
    <row r="2959" spans="1:33" x14ac:dyDescent="0.25">
      <c r="A2959" s="1">
        <v>2002</v>
      </c>
      <c r="B2959" s="1" t="s">
        <v>16</v>
      </c>
      <c r="C2959" s="1" t="str">
        <f t="shared" si="185"/>
        <v>2002SK</v>
      </c>
      <c r="D2959" s="1" t="s">
        <v>58</v>
      </c>
      <c r="E2959" s="1" t="str">
        <f t="shared" si="186"/>
        <v>2002SKResidential</v>
      </c>
      <c r="F2959" s="196">
        <v>0.32</v>
      </c>
      <c r="G2959" s="196">
        <v>0.129</v>
      </c>
      <c r="H2959" s="196">
        <v>0</v>
      </c>
      <c r="I2959" s="196">
        <v>1.4999999999999999E-2</v>
      </c>
      <c r="J2959" s="196">
        <v>8.4000000000000005E-2</v>
      </c>
      <c r="K2959" s="196">
        <v>9.6999999999999989E-2</v>
      </c>
      <c r="L2959" s="196">
        <v>0</v>
      </c>
      <c r="M2959" s="196">
        <v>2.4E-2</v>
      </c>
      <c r="N2959" s="196">
        <v>5.5999999999999994E-2</v>
      </c>
      <c r="O2959" s="196">
        <v>0</v>
      </c>
      <c r="P2959" s="196">
        <v>0</v>
      </c>
      <c r="Q2959" s="196">
        <v>0</v>
      </c>
      <c r="R2959" s="196">
        <v>0</v>
      </c>
      <c r="S2959" s="196">
        <v>0</v>
      </c>
      <c r="T2959" s="196">
        <v>0</v>
      </c>
      <c r="U2959" s="196">
        <v>0</v>
      </c>
      <c r="V2959" s="196">
        <v>0</v>
      </c>
      <c r="W2959" s="196">
        <v>0</v>
      </c>
      <c r="X2959" s="196">
        <v>0</v>
      </c>
      <c r="Y2959" s="196">
        <v>0</v>
      </c>
      <c r="Z2959" s="196">
        <v>0</v>
      </c>
      <c r="AA2959" s="196">
        <v>0</v>
      </c>
      <c r="AB2959" s="196">
        <v>0</v>
      </c>
      <c r="AC2959" s="196">
        <v>0</v>
      </c>
      <c r="AD2959" s="196">
        <v>0.27500000000000002</v>
      </c>
      <c r="AE2959" s="196">
        <v>0</v>
      </c>
      <c r="AF2959" s="272">
        <f t="shared" si="187"/>
        <v>1</v>
      </c>
      <c r="AG2959" s="196">
        <f t="shared" si="184"/>
        <v>0.27500000000000002</v>
      </c>
    </row>
    <row r="2960" spans="1:33" x14ac:dyDescent="0.25">
      <c r="A2960" s="1">
        <v>2003</v>
      </c>
      <c r="B2960" s="1" t="s">
        <v>16</v>
      </c>
      <c r="C2960" s="1" t="str">
        <f t="shared" si="185"/>
        <v>2003SK</v>
      </c>
      <c r="D2960" s="1" t="s">
        <v>57</v>
      </c>
      <c r="E2960" s="1" t="str">
        <f t="shared" si="186"/>
        <v>2003SKC&amp;D</v>
      </c>
      <c r="F2960" s="196">
        <v>0</v>
      </c>
      <c r="G2960" s="196">
        <v>9.0000000000000011E-3</v>
      </c>
      <c r="H2960" s="196">
        <v>0</v>
      </c>
      <c r="I2960" s="196">
        <v>0.40200000000000002</v>
      </c>
      <c r="J2960" s="196">
        <v>6.7000000000000004E-2</v>
      </c>
      <c r="K2960" s="196">
        <v>0</v>
      </c>
      <c r="L2960" s="196">
        <v>0</v>
      </c>
      <c r="M2960" s="196">
        <v>0</v>
      </c>
      <c r="N2960" s="196">
        <v>1.2E-2</v>
      </c>
      <c r="O2960" s="196">
        <v>0</v>
      </c>
      <c r="P2960" s="196">
        <v>0</v>
      </c>
      <c r="Q2960" s="196">
        <v>0</v>
      </c>
      <c r="R2960" s="196">
        <v>0</v>
      </c>
      <c r="S2960" s="196">
        <v>0</v>
      </c>
      <c r="T2960" s="196">
        <v>0</v>
      </c>
      <c r="U2960" s="196">
        <v>0</v>
      </c>
      <c r="V2960" s="196">
        <v>0</v>
      </c>
      <c r="W2960" s="196">
        <v>0</v>
      </c>
      <c r="X2960" s="196">
        <v>0</v>
      </c>
      <c r="Y2960" s="197">
        <v>0</v>
      </c>
      <c r="Z2960" s="196">
        <v>0</v>
      </c>
      <c r="AA2960" s="196">
        <v>0</v>
      </c>
      <c r="AB2960" s="196">
        <v>0</v>
      </c>
      <c r="AC2960" s="196">
        <v>0</v>
      </c>
      <c r="AD2960" s="196">
        <v>0.51</v>
      </c>
      <c r="AE2960" s="196">
        <v>0</v>
      </c>
      <c r="AF2960" s="272">
        <f t="shared" si="187"/>
        <v>1</v>
      </c>
      <c r="AG2960" s="196">
        <f t="shared" si="184"/>
        <v>0.51</v>
      </c>
    </row>
    <row r="2961" spans="1:33" x14ac:dyDescent="0.25">
      <c r="A2961" s="1">
        <v>2003</v>
      </c>
      <c r="B2961" s="1" t="s">
        <v>16</v>
      </c>
      <c r="C2961" s="1" t="str">
        <f t="shared" si="185"/>
        <v>2003SK</v>
      </c>
      <c r="D2961" s="1" t="s">
        <v>56</v>
      </c>
      <c r="E2961" s="1" t="str">
        <f t="shared" si="186"/>
        <v>2003SKICI</v>
      </c>
      <c r="F2961" s="196">
        <v>0.217</v>
      </c>
      <c r="G2961" s="196">
        <v>0.28800000000000003</v>
      </c>
      <c r="H2961" s="196">
        <v>0</v>
      </c>
      <c r="I2961" s="196">
        <v>3.1E-2</v>
      </c>
      <c r="J2961" s="196">
        <v>1.6E-2</v>
      </c>
      <c r="K2961" s="196">
        <v>6.5000000000000002E-2</v>
      </c>
      <c r="L2961" s="196">
        <v>0</v>
      </c>
      <c r="M2961" s="196">
        <v>0.02</v>
      </c>
      <c r="N2961" s="196">
        <v>5.9000000000000004E-2</v>
      </c>
      <c r="O2961" s="196">
        <v>0</v>
      </c>
      <c r="P2961" s="196">
        <v>0</v>
      </c>
      <c r="Q2961" s="196">
        <v>0</v>
      </c>
      <c r="R2961" s="196">
        <v>5.7000000000000002E-2</v>
      </c>
      <c r="S2961" s="196">
        <v>0</v>
      </c>
      <c r="T2961" s="196">
        <v>0</v>
      </c>
      <c r="U2961" s="196">
        <v>0</v>
      </c>
      <c r="V2961" s="196">
        <v>0</v>
      </c>
      <c r="W2961" s="196">
        <v>0</v>
      </c>
      <c r="X2961" s="196">
        <v>0</v>
      </c>
      <c r="Y2961" s="196">
        <v>0</v>
      </c>
      <c r="Z2961" s="196">
        <v>0</v>
      </c>
      <c r="AA2961" s="196">
        <v>0</v>
      </c>
      <c r="AB2961" s="196">
        <v>0</v>
      </c>
      <c r="AC2961" s="196">
        <v>0</v>
      </c>
      <c r="AD2961" s="196">
        <v>0.247</v>
      </c>
      <c r="AE2961" s="196">
        <v>0</v>
      </c>
      <c r="AF2961" s="272">
        <f t="shared" si="187"/>
        <v>1</v>
      </c>
      <c r="AG2961" s="196">
        <f t="shared" si="184"/>
        <v>0.247</v>
      </c>
    </row>
    <row r="2962" spans="1:33" x14ac:dyDescent="0.25">
      <c r="A2962" s="1">
        <v>2003</v>
      </c>
      <c r="B2962" s="1" t="s">
        <v>16</v>
      </c>
      <c r="C2962" s="1" t="str">
        <f t="shared" si="185"/>
        <v>2003SK</v>
      </c>
      <c r="D2962" s="1" t="s">
        <v>58</v>
      </c>
      <c r="E2962" s="1" t="str">
        <f t="shared" si="186"/>
        <v>2003SKResidential</v>
      </c>
      <c r="F2962" s="196">
        <v>0.32</v>
      </c>
      <c r="G2962" s="196">
        <v>0.129</v>
      </c>
      <c r="H2962" s="196">
        <v>0</v>
      </c>
      <c r="I2962" s="196">
        <v>1.4999999999999999E-2</v>
      </c>
      <c r="J2962" s="196">
        <v>8.4000000000000005E-2</v>
      </c>
      <c r="K2962" s="196">
        <v>9.6999999999999989E-2</v>
      </c>
      <c r="L2962" s="196">
        <v>0</v>
      </c>
      <c r="M2962" s="196">
        <v>2.4E-2</v>
      </c>
      <c r="N2962" s="196">
        <v>5.5999999999999994E-2</v>
      </c>
      <c r="O2962" s="196">
        <v>0</v>
      </c>
      <c r="P2962" s="196">
        <v>0</v>
      </c>
      <c r="Q2962" s="196">
        <v>0</v>
      </c>
      <c r="R2962" s="196">
        <v>0</v>
      </c>
      <c r="S2962" s="196">
        <v>0</v>
      </c>
      <c r="T2962" s="196">
        <v>0</v>
      </c>
      <c r="U2962" s="196">
        <v>0</v>
      </c>
      <c r="V2962" s="196">
        <v>0</v>
      </c>
      <c r="W2962" s="196">
        <v>0</v>
      </c>
      <c r="X2962" s="196">
        <v>0</v>
      </c>
      <c r="Y2962" s="196">
        <v>0</v>
      </c>
      <c r="Z2962" s="196">
        <v>0</v>
      </c>
      <c r="AA2962" s="196">
        <v>0</v>
      </c>
      <c r="AB2962" s="196">
        <v>0</v>
      </c>
      <c r="AC2962" s="196">
        <v>0</v>
      </c>
      <c r="AD2962" s="196">
        <v>0.27500000000000002</v>
      </c>
      <c r="AE2962" s="196">
        <v>0</v>
      </c>
      <c r="AF2962" s="272">
        <f t="shared" si="187"/>
        <v>1</v>
      </c>
      <c r="AG2962" s="196">
        <f t="shared" si="184"/>
        <v>0.27500000000000002</v>
      </c>
    </row>
    <row r="2963" spans="1:33" x14ac:dyDescent="0.25">
      <c r="A2963" s="1">
        <v>2004</v>
      </c>
      <c r="B2963" s="1" t="s">
        <v>16</v>
      </c>
      <c r="C2963" s="1" t="str">
        <f t="shared" si="185"/>
        <v>2004SK</v>
      </c>
      <c r="D2963" s="1" t="s">
        <v>57</v>
      </c>
      <c r="E2963" s="1" t="str">
        <f t="shared" si="186"/>
        <v>2004SKC&amp;D</v>
      </c>
      <c r="F2963" s="196">
        <v>0</v>
      </c>
      <c r="G2963" s="196">
        <v>9.0000000000000011E-3</v>
      </c>
      <c r="H2963" s="196">
        <v>0</v>
      </c>
      <c r="I2963" s="196">
        <v>0.40200000000000002</v>
      </c>
      <c r="J2963" s="196">
        <v>6.7000000000000004E-2</v>
      </c>
      <c r="K2963" s="196">
        <v>0</v>
      </c>
      <c r="L2963" s="196">
        <v>0</v>
      </c>
      <c r="M2963" s="196">
        <v>0</v>
      </c>
      <c r="N2963" s="196">
        <v>1.2E-2</v>
      </c>
      <c r="O2963" s="196">
        <v>0</v>
      </c>
      <c r="P2963" s="196">
        <v>0</v>
      </c>
      <c r="Q2963" s="196">
        <v>0</v>
      </c>
      <c r="R2963" s="196">
        <v>0</v>
      </c>
      <c r="S2963" s="196">
        <v>0</v>
      </c>
      <c r="T2963" s="196">
        <v>0</v>
      </c>
      <c r="U2963" s="196">
        <v>0</v>
      </c>
      <c r="V2963" s="196">
        <v>0</v>
      </c>
      <c r="W2963" s="196">
        <v>0</v>
      </c>
      <c r="X2963" s="196">
        <v>0</v>
      </c>
      <c r="Y2963" s="197">
        <v>0</v>
      </c>
      <c r="Z2963" s="196">
        <v>0</v>
      </c>
      <c r="AA2963" s="196">
        <v>0</v>
      </c>
      <c r="AB2963" s="196">
        <v>0</v>
      </c>
      <c r="AC2963" s="196">
        <v>0</v>
      </c>
      <c r="AD2963" s="196">
        <v>0.51</v>
      </c>
      <c r="AE2963" s="196">
        <v>0</v>
      </c>
      <c r="AF2963" s="272">
        <f t="shared" si="187"/>
        <v>1</v>
      </c>
      <c r="AG2963" s="196">
        <f t="shared" si="184"/>
        <v>0.51</v>
      </c>
    </row>
    <row r="2964" spans="1:33" x14ac:dyDescent="0.25">
      <c r="A2964" s="1">
        <v>2004</v>
      </c>
      <c r="B2964" s="1" t="s">
        <v>16</v>
      </c>
      <c r="C2964" s="1" t="str">
        <f t="shared" si="185"/>
        <v>2004SK</v>
      </c>
      <c r="D2964" s="1" t="s">
        <v>56</v>
      </c>
      <c r="E2964" s="1" t="str">
        <f t="shared" si="186"/>
        <v>2004SKICI</v>
      </c>
      <c r="F2964" s="196">
        <v>0.217</v>
      </c>
      <c r="G2964" s="196">
        <v>0.28800000000000003</v>
      </c>
      <c r="H2964" s="196">
        <v>0</v>
      </c>
      <c r="I2964" s="196">
        <v>3.1E-2</v>
      </c>
      <c r="J2964" s="196">
        <v>1.6E-2</v>
      </c>
      <c r="K2964" s="196">
        <v>6.5000000000000002E-2</v>
      </c>
      <c r="L2964" s="196">
        <v>0</v>
      </c>
      <c r="M2964" s="196">
        <v>0.02</v>
      </c>
      <c r="N2964" s="196">
        <v>5.9000000000000004E-2</v>
      </c>
      <c r="O2964" s="196">
        <v>0</v>
      </c>
      <c r="P2964" s="196">
        <v>0</v>
      </c>
      <c r="Q2964" s="196">
        <v>0</v>
      </c>
      <c r="R2964" s="196">
        <v>5.7000000000000002E-2</v>
      </c>
      <c r="S2964" s="196">
        <v>0</v>
      </c>
      <c r="T2964" s="196">
        <v>0</v>
      </c>
      <c r="U2964" s="196">
        <v>0</v>
      </c>
      <c r="V2964" s="196">
        <v>0</v>
      </c>
      <c r="W2964" s="196">
        <v>0</v>
      </c>
      <c r="X2964" s="196">
        <v>0</v>
      </c>
      <c r="Y2964" s="196">
        <v>0</v>
      </c>
      <c r="Z2964" s="196">
        <v>0</v>
      </c>
      <c r="AA2964" s="196">
        <v>0</v>
      </c>
      <c r="AB2964" s="196">
        <v>0</v>
      </c>
      <c r="AC2964" s="196">
        <v>0</v>
      </c>
      <c r="AD2964" s="196">
        <v>0.247</v>
      </c>
      <c r="AE2964" s="196">
        <v>0</v>
      </c>
      <c r="AF2964" s="272">
        <f t="shared" si="187"/>
        <v>1</v>
      </c>
      <c r="AG2964" s="196">
        <f t="shared" si="184"/>
        <v>0.247</v>
      </c>
    </row>
    <row r="2965" spans="1:33" x14ac:dyDescent="0.25">
      <c r="A2965" s="1">
        <v>2004</v>
      </c>
      <c r="B2965" s="1" t="s">
        <v>16</v>
      </c>
      <c r="C2965" s="1" t="str">
        <f t="shared" si="185"/>
        <v>2004SK</v>
      </c>
      <c r="D2965" s="1" t="s">
        <v>58</v>
      </c>
      <c r="E2965" s="1" t="str">
        <f t="shared" si="186"/>
        <v>2004SKResidential</v>
      </c>
      <c r="F2965" s="196">
        <v>0.32</v>
      </c>
      <c r="G2965" s="196">
        <v>0.129</v>
      </c>
      <c r="H2965" s="196">
        <v>0</v>
      </c>
      <c r="I2965" s="196">
        <v>1.4999999999999999E-2</v>
      </c>
      <c r="J2965" s="196">
        <v>8.4000000000000005E-2</v>
      </c>
      <c r="K2965" s="196">
        <v>9.6999999999999989E-2</v>
      </c>
      <c r="L2965" s="196">
        <v>0</v>
      </c>
      <c r="M2965" s="196">
        <v>2.4E-2</v>
      </c>
      <c r="N2965" s="196">
        <v>5.5999999999999994E-2</v>
      </c>
      <c r="O2965" s="196">
        <v>0</v>
      </c>
      <c r="P2965" s="196">
        <v>0</v>
      </c>
      <c r="Q2965" s="196">
        <v>0</v>
      </c>
      <c r="R2965" s="196">
        <v>0</v>
      </c>
      <c r="S2965" s="196">
        <v>0</v>
      </c>
      <c r="T2965" s="196">
        <v>0</v>
      </c>
      <c r="U2965" s="196">
        <v>0</v>
      </c>
      <c r="V2965" s="196">
        <v>0</v>
      </c>
      <c r="W2965" s="196">
        <v>0</v>
      </c>
      <c r="X2965" s="196">
        <v>0</v>
      </c>
      <c r="Y2965" s="196">
        <v>0</v>
      </c>
      <c r="Z2965" s="196">
        <v>0</v>
      </c>
      <c r="AA2965" s="196">
        <v>0</v>
      </c>
      <c r="AB2965" s="196">
        <v>0</v>
      </c>
      <c r="AC2965" s="196">
        <v>0</v>
      </c>
      <c r="AD2965" s="196">
        <v>0.27500000000000002</v>
      </c>
      <c r="AE2965" s="196">
        <v>0</v>
      </c>
      <c r="AF2965" s="272">
        <f t="shared" si="187"/>
        <v>1</v>
      </c>
      <c r="AG2965" s="196">
        <f t="shared" si="184"/>
        <v>0.27500000000000002</v>
      </c>
    </row>
    <row r="2966" spans="1:33" x14ac:dyDescent="0.25">
      <c r="A2966" s="1">
        <v>2005</v>
      </c>
      <c r="B2966" s="1" t="s">
        <v>16</v>
      </c>
      <c r="C2966" s="1" t="str">
        <f t="shared" si="185"/>
        <v>2005SK</v>
      </c>
      <c r="D2966" s="1" t="s">
        <v>57</v>
      </c>
      <c r="E2966" s="1" t="str">
        <f t="shared" si="186"/>
        <v>2005SKC&amp;D</v>
      </c>
      <c r="F2966" s="196">
        <v>0</v>
      </c>
      <c r="G2966" s="196">
        <v>9.0000000000000011E-3</v>
      </c>
      <c r="H2966" s="196">
        <v>0</v>
      </c>
      <c r="I2966" s="196">
        <v>0.40200000000000002</v>
      </c>
      <c r="J2966" s="196">
        <v>6.7000000000000004E-2</v>
      </c>
      <c r="K2966" s="196">
        <v>0</v>
      </c>
      <c r="L2966" s="196">
        <v>0</v>
      </c>
      <c r="M2966" s="196">
        <v>0</v>
      </c>
      <c r="N2966" s="196">
        <v>1.2E-2</v>
      </c>
      <c r="O2966" s="196">
        <v>0</v>
      </c>
      <c r="P2966" s="196">
        <v>0</v>
      </c>
      <c r="Q2966" s="196">
        <v>0</v>
      </c>
      <c r="R2966" s="196">
        <v>0</v>
      </c>
      <c r="S2966" s="196">
        <v>0</v>
      </c>
      <c r="T2966" s="196">
        <v>0</v>
      </c>
      <c r="U2966" s="196">
        <v>0</v>
      </c>
      <c r="V2966" s="196">
        <v>0</v>
      </c>
      <c r="W2966" s="196">
        <v>0</v>
      </c>
      <c r="X2966" s="196">
        <v>0</v>
      </c>
      <c r="Y2966" s="197">
        <v>0</v>
      </c>
      <c r="Z2966" s="196">
        <v>0</v>
      </c>
      <c r="AA2966" s="196">
        <v>0</v>
      </c>
      <c r="AB2966" s="196">
        <v>0</v>
      </c>
      <c r="AC2966" s="196">
        <v>0</v>
      </c>
      <c r="AD2966" s="196">
        <v>0.51</v>
      </c>
      <c r="AE2966" s="196">
        <v>0</v>
      </c>
      <c r="AF2966" s="272">
        <f t="shared" si="187"/>
        <v>1</v>
      </c>
      <c r="AG2966" s="196">
        <f t="shared" si="184"/>
        <v>0.51</v>
      </c>
    </row>
    <row r="2967" spans="1:33" x14ac:dyDescent="0.25">
      <c r="A2967" s="1">
        <v>2005</v>
      </c>
      <c r="B2967" s="1" t="s">
        <v>16</v>
      </c>
      <c r="C2967" s="1" t="str">
        <f t="shared" si="185"/>
        <v>2005SK</v>
      </c>
      <c r="D2967" s="1" t="s">
        <v>56</v>
      </c>
      <c r="E2967" s="1" t="str">
        <f t="shared" si="186"/>
        <v>2005SKICI</v>
      </c>
      <c r="F2967" s="196">
        <v>0.217</v>
      </c>
      <c r="G2967" s="196">
        <v>0.28800000000000003</v>
      </c>
      <c r="H2967" s="196">
        <v>0</v>
      </c>
      <c r="I2967" s="196">
        <v>3.1E-2</v>
      </c>
      <c r="J2967" s="196">
        <v>1.6E-2</v>
      </c>
      <c r="K2967" s="196">
        <v>6.5000000000000002E-2</v>
      </c>
      <c r="L2967" s="196">
        <v>0</v>
      </c>
      <c r="M2967" s="196">
        <v>0.02</v>
      </c>
      <c r="N2967" s="196">
        <v>5.9000000000000004E-2</v>
      </c>
      <c r="O2967" s="196">
        <v>0</v>
      </c>
      <c r="P2967" s="196">
        <v>0</v>
      </c>
      <c r="Q2967" s="196">
        <v>0</v>
      </c>
      <c r="R2967" s="196">
        <v>5.7000000000000002E-2</v>
      </c>
      <c r="S2967" s="196">
        <v>0</v>
      </c>
      <c r="T2967" s="196">
        <v>0</v>
      </c>
      <c r="U2967" s="196">
        <v>0</v>
      </c>
      <c r="V2967" s="196">
        <v>0</v>
      </c>
      <c r="W2967" s="196">
        <v>0</v>
      </c>
      <c r="X2967" s="196">
        <v>0</v>
      </c>
      <c r="Y2967" s="196">
        <v>0</v>
      </c>
      <c r="Z2967" s="196">
        <v>0</v>
      </c>
      <c r="AA2967" s="196">
        <v>0</v>
      </c>
      <c r="AB2967" s="196">
        <v>0</v>
      </c>
      <c r="AC2967" s="196">
        <v>0</v>
      </c>
      <c r="AD2967" s="196">
        <v>0.247</v>
      </c>
      <c r="AE2967" s="196">
        <v>0</v>
      </c>
      <c r="AF2967" s="272">
        <f t="shared" si="187"/>
        <v>1</v>
      </c>
      <c r="AG2967" s="196">
        <f t="shared" si="184"/>
        <v>0.247</v>
      </c>
    </row>
    <row r="2968" spans="1:33" x14ac:dyDescent="0.25">
      <c r="A2968" s="1">
        <v>2005</v>
      </c>
      <c r="B2968" s="1" t="s">
        <v>16</v>
      </c>
      <c r="C2968" s="1" t="str">
        <f t="shared" si="185"/>
        <v>2005SK</v>
      </c>
      <c r="D2968" s="1" t="s">
        <v>58</v>
      </c>
      <c r="E2968" s="1" t="str">
        <f t="shared" si="186"/>
        <v>2005SKResidential</v>
      </c>
      <c r="F2968" s="196">
        <v>0.32</v>
      </c>
      <c r="G2968" s="196">
        <v>0.129</v>
      </c>
      <c r="H2968" s="196">
        <v>0</v>
      </c>
      <c r="I2968" s="196">
        <v>1.4999999999999999E-2</v>
      </c>
      <c r="J2968" s="196">
        <v>8.4000000000000005E-2</v>
      </c>
      <c r="K2968" s="196">
        <v>9.6999999999999989E-2</v>
      </c>
      <c r="L2968" s="196">
        <v>0</v>
      </c>
      <c r="M2968" s="196">
        <v>2.4E-2</v>
      </c>
      <c r="N2968" s="196">
        <v>5.5999999999999994E-2</v>
      </c>
      <c r="O2968" s="196">
        <v>0</v>
      </c>
      <c r="P2968" s="196">
        <v>0</v>
      </c>
      <c r="Q2968" s="196">
        <v>0</v>
      </c>
      <c r="R2968" s="196">
        <v>0</v>
      </c>
      <c r="S2968" s="196">
        <v>0</v>
      </c>
      <c r="T2968" s="196">
        <v>0</v>
      </c>
      <c r="U2968" s="196">
        <v>0</v>
      </c>
      <c r="V2968" s="196">
        <v>0</v>
      </c>
      <c r="W2968" s="196">
        <v>0</v>
      </c>
      <c r="X2968" s="196">
        <v>0</v>
      </c>
      <c r="Y2968" s="196">
        <v>0</v>
      </c>
      <c r="Z2968" s="196">
        <v>0</v>
      </c>
      <c r="AA2968" s="196">
        <v>0</v>
      </c>
      <c r="AB2968" s="196">
        <v>0</v>
      </c>
      <c r="AC2968" s="196">
        <v>0</v>
      </c>
      <c r="AD2968" s="196">
        <v>0.27500000000000002</v>
      </c>
      <c r="AE2968" s="196">
        <v>0</v>
      </c>
      <c r="AF2968" s="272">
        <f t="shared" si="187"/>
        <v>1</v>
      </c>
      <c r="AG2968" s="196">
        <f t="shared" si="184"/>
        <v>0.27500000000000002</v>
      </c>
    </row>
    <row r="2969" spans="1:33" x14ac:dyDescent="0.25">
      <c r="A2969" s="1">
        <v>2006</v>
      </c>
      <c r="B2969" s="1" t="s">
        <v>16</v>
      </c>
      <c r="C2969" s="1" t="str">
        <f t="shared" si="185"/>
        <v>2006SK</v>
      </c>
      <c r="D2969" s="1" t="s">
        <v>57</v>
      </c>
      <c r="E2969" s="1" t="str">
        <f t="shared" si="186"/>
        <v>2006SKC&amp;D</v>
      </c>
      <c r="F2969" s="196">
        <v>0</v>
      </c>
      <c r="G2969" s="196">
        <v>9.0000000000000011E-3</v>
      </c>
      <c r="H2969" s="196">
        <v>0</v>
      </c>
      <c r="I2969" s="196">
        <v>0.40200000000000002</v>
      </c>
      <c r="J2969" s="196">
        <v>6.7000000000000004E-2</v>
      </c>
      <c r="K2969" s="196">
        <v>0</v>
      </c>
      <c r="L2969" s="196">
        <v>0</v>
      </c>
      <c r="M2969" s="196">
        <v>0</v>
      </c>
      <c r="N2969" s="196">
        <v>1.2E-2</v>
      </c>
      <c r="O2969" s="196">
        <v>0</v>
      </c>
      <c r="P2969" s="196">
        <v>0</v>
      </c>
      <c r="Q2969" s="196">
        <v>0</v>
      </c>
      <c r="R2969" s="196">
        <v>0</v>
      </c>
      <c r="S2969" s="196">
        <v>0</v>
      </c>
      <c r="T2969" s="196">
        <v>0</v>
      </c>
      <c r="U2969" s="196">
        <v>0</v>
      </c>
      <c r="V2969" s="196">
        <v>0</v>
      </c>
      <c r="W2969" s="196">
        <v>0</v>
      </c>
      <c r="X2969" s="196">
        <v>0</v>
      </c>
      <c r="Y2969" s="197">
        <v>0</v>
      </c>
      <c r="Z2969" s="196">
        <v>0</v>
      </c>
      <c r="AA2969" s="196">
        <v>0</v>
      </c>
      <c r="AB2969" s="196">
        <v>0</v>
      </c>
      <c r="AC2969" s="196">
        <v>0</v>
      </c>
      <c r="AD2969" s="196">
        <v>0.51</v>
      </c>
      <c r="AE2969" s="196">
        <v>0</v>
      </c>
      <c r="AF2969" s="272">
        <f t="shared" si="187"/>
        <v>1</v>
      </c>
      <c r="AG2969" s="196">
        <f t="shared" si="184"/>
        <v>0.51</v>
      </c>
    </row>
    <row r="2970" spans="1:33" x14ac:dyDescent="0.25">
      <c r="A2970" s="1">
        <v>2006</v>
      </c>
      <c r="B2970" s="1" t="s">
        <v>16</v>
      </c>
      <c r="C2970" s="1" t="str">
        <f t="shared" si="185"/>
        <v>2006SK</v>
      </c>
      <c r="D2970" s="1" t="s">
        <v>56</v>
      </c>
      <c r="E2970" s="1" t="str">
        <f t="shared" si="186"/>
        <v>2006SKICI</v>
      </c>
      <c r="F2970" s="196">
        <v>0.217</v>
      </c>
      <c r="G2970" s="196">
        <v>0.28800000000000003</v>
      </c>
      <c r="H2970" s="196">
        <v>0</v>
      </c>
      <c r="I2970" s="196">
        <v>3.1E-2</v>
      </c>
      <c r="J2970" s="196">
        <v>1.6E-2</v>
      </c>
      <c r="K2970" s="196">
        <v>6.5000000000000002E-2</v>
      </c>
      <c r="L2970" s="196">
        <v>0</v>
      </c>
      <c r="M2970" s="196">
        <v>0.02</v>
      </c>
      <c r="N2970" s="196">
        <v>5.9000000000000004E-2</v>
      </c>
      <c r="O2970" s="196">
        <v>0</v>
      </c>
      <c r="P2970" s="196">
        <v>0</v>
      </c>
      <c r="Q2970" s="196">
        <v>0</v>
      </c>
      <c r="R2970" s="196">
        <v>5.7000000000000002E-2</v>
      </c>
      <c r="S2970" s="196">
        <v>0</v>
      </c>
      <c r="T2970" s="196">
        <v>0</v>
      </c>
      <c r="U2970" s="196">
        <v>0</v>
      </c>
      <c r="V2970" s="196">
        <v>0</v>
      </c>
      <c r="W2970" s="196">
        <v>0</v>
      </c>
      <c r="X2970" s="196">
        <v>0</v>
      </c>
      <c r="Y2970" s="196">
        <v>0</v>
      </c>
      <c r="Z2970" s="196">
        <v>0</v>
      </c>
      <c r="AA2970" s="196">
        <v>0</v>
      </c>
      <c r="AB2970" s="196">
        <v>0</v>
      </c>
      <c r="AC2970" s="196">
        <v>0</v>
      </c>
      <c r="AD2970" s="196">
        <v>0.247</v>
      </c>
      <c r="AE2970" s="196">
        <v>0</v>
      </c>
      <c r="AF2970" s="272">
        <f t="shared" si="187"/>
        <v>1</v>
      </c>
      <c r="AG2970" s="196">
        <f t="shared" si="184"/>
        <v>0.247</v>
      </c>
    </row>
    <row r="2971" spans="1:33" x14ac:dyDescent="0.25">
      <c r="A2971" s="1">
        <v>2006</v>
      </c>
      <c r="B2971" s="1" t="s">
        <v>16</v>
      </c>
      <c r="C2971" s="1" t="str">
        <f t="shared" si="185"/>
        <v>2006SK</v>
      </c>
      <c r="D2971" s="1" t="s">
        <v>58</v>
      </c>
      <c r="E2971" s="1" t="str">
        <f t="shared" si="186"/>
        <v>2006SKResidential</v>
      </c>
      <c r="F2971" s="196">
        <v>0.32</v>
      </c>
      <c r="G2971" s="196">
        <v>0.129</v>
      </c>
      <c r="H2971" s="196">
        <v>0</v>
      </c>
      <c r="I2971" s="196">
        <v>1.4999999999999999E-2</v>
      </c>
      <c r="J2971" s="196">
        <v>8.4000000000000005E-2</v>
      </c>
      <c r="K2971" s="196">
        <v>9.6999999999999989E-2</v>
      </c>
      <c r="L2971" s="196">
        <v>0</v>
      </c>
      <c r="M2971" s="196">
        <v>2.4E-2</v>
      </c>
      <c r="N2971" s="196">
        <v>5.5999999999999994E-2</v>
      </c>
      <c r="O2971" s="196">
        <v>0</v>
      </c>
      <c r="P2971" s="196">
        <v>0</v>
      </c>
      <c r="Q2971" s="196">
        <v>0</v>
      </c>
      <c r="R2971" s="196">
        <v>0</v>
      </c>
      <c r="S2971" s="196">
        <v>0</v>
      </c>
      <c r="T2971" s="196">
        <v>0</v>
      </c>
      <c r="U2971" s="196">
        <v>0</v>
      </c>
      <c r="V2971" s="196">
        <v>0</v>
      </c>
      <c r="W2971" s="196">
        <v>0</v>
      </c>
      <c r="X2971" s="196">
        <v>0</v>
      </c>
      <c r="Y2971" s="196">
        <v>0</v>
      </c>
      <c r="Z2971" s="196">
        <v>0</v>
      </c>
      <c r="AA2971" s="196">
        <v>0</v>
      </c>
      <c r="AB2971" s="196">
        <v>0</v>
      </c>
      <c r="AC2971" s="196">
        <v>0</v>
      </c>
      <c r="AD2971" s="196">
        <v>0.27500000000000002</v>
      </c>
      <c r="AE2971" s="196">
        <v>0</v>
      </c>
      <c r="AF2971" s="272">
        <f t="shared" si="187"/>
        <v>1</v>
      </c>
      <c r="AG2971" s="196">
        <f t="shared" si="184"/>
        <v>0.27500000000000002</v>
      </c>
    </row>
    <row r="2972" spans="1:33" x14ac:dyDescent="0.25">
      <c r="A2972" s="1">
        <v>2007</v>
      </c>
      <c r="B2972" s="1" t="s">
        <v>16</v>
      </c>
      <c r="C2972" s="1" t="str">
        <f t="shared" si="185"/>
        <v>2007SK</v>
      </c>
      <c r="D2972" s="1" t="s">
        <v>57</v>
      </c>
      <c r="E2972" s="1" t="str">
        <f t="shared" si="186"/>
        <v>2007SKC&amp;D</v>
      </c>
      <c r="F2972" s="196">
        <v>0</v>
      </c>
      <c r="G2972" s="196">
        <v>9.0000000000000011E-3</v>
      </c>
      <c r="H2972" s="196">
        <v>0</v>
      </c>
      <c r="I2972" s="196">
        <v>0.40200000000000002</v>
      </c>
      <c r="J2972" s="196">
        <v>6.7000000000000004E-2</v>
      </c>
      <c r="K2972" s="196">
        <v>0</v>
      </c>
      <c r="L2972" s="196">
        <v>0</v>
      </c>
      <c r="M2972" s="196">
        <v>0</v>
      </c>
      <c r="N2972" s="196">
        <v>1.2E-2</v>
      </c>
      <c r="O2972" s="196">
        <v>0</v>
      </c>
      <c r="P2972" s="196">
        <v>0</v>
      </c>
      <c r="Q2972" s="196">
        <v>0</v>
      </c>
      <c r="R2972" s="196">
        <v>0</v>
      </c>
      <c r="S2972" s="196">
        <v>0</v>
      </c>
      <c r="T2972" s="196">
        <v>0</v>
      </c>
      <c r="U2972" s="196">
        <v>0</v>
      </c>
      <c r="V2972" s="196">
        <v>0</v>
      </c>
      <c r="W2972" s="196">
        <v>0</v>
      </c>
      <c r="X2972" s="196">
        <v>0</v>
      </c>
      <c r="Y2972" s="197">
        <v>0</v>
      </c>
      <c r="Z2972" s="196">
        <v>0</v>
      </c>
      <c r="AA2972" s="196">
        <v>0</v>
      </c>
      <c r="AB2972" s="196">
        <v>0</v>
      </c>
      <c r="AC2972" s="196">
        <v>0</v>
      </c>
      <c r="AD2972" s="196">
        <v>0.51</v>
      </c>
      <c r="AE2972" s="196">
        <v>0</v>
      </c>
      <c r="AF2972" s="272">
        <f t="shared" si="187"/>
        <v>1</v>
      </c>
      <c r="AG2972" s="196">
        <f t="shared" si="184"/>
        <v>0.51</v>
      </c>
    </row>
    <row r="2973" spans="1:33" x14ac:dyDescent="0.25">
      <c r="A2973" s="1">
        <v>2007</v>
      </c>
      <c r="B2973" s="1" t="s">
        <v>16</v>
      </c>
      <c r="C2973" s="1" t="str">
        <f t="shared" si="185"/>
        <v>2007SK</v>
      </c>
      <c r="D2973" s="1" t="s">
        <v>56</v>
      </c>
      <c r="E2973" s="1" t="str">
        <f t="shared" si="186"/>
        <v>2007SKICI</v>
      </c>
      <c r="F2973" s="196">
        <v>0.217</v>
      </c>
      <c r="G2973" s="196">
        <v>0.28800000000000003</v>
      </c>
      <c r="H2973" s="196">
        <v>0</v>
      </c>
      <c r="I2973" s="196">
        <v>3.1E-2</v>
      </c>
      <c r="J2973" s="196">
        <v>1.6E-2</v>
      </c>
      <c r="K2973" s="196">
        <v>6.5000000000000002E-2</v>
      </c>
      <c r="L2973" s="196">
        <v>0</v>
      </c>
      <c r="M2973" s="196">
        <v>0.02</v>
      </c>
      <c r="N2973" s="196">
        <v>5.9000000000000004E-2</v>
      </c>
      <c r="O2973" s="196">
        <v>0</v>
      </c>
      <c r="P2973" s="196">
        <v>0</v>
      </c>
      <c r="Q2973" s="196">
        <v>0</v>
      </c>
      <c r="R2973" s="196">
        <v>5.7000000000000002E-2</v>
      </c>
      <c r="S2973" s="196">
        <v>0</v>
      </c>
      <c r="T2973" s="196">
        <v>0</v>
      </c>
      <c r="U2973" s="196">
        <v>0</v>
      </c>
      <c r="V2973" s="196">
        <v>0</v>
      </c>
      <c r="W2973" s="196">
        <v>0</v>
      </c>
      <c r="X2973" s="196">
        <v>0</v>
      </c>
      <c r="Y2973" s="196">
        <v>0</v>
      </c>
      <c r="Z2973" s="196">
        <v>0</v>
      </c>
      <c r="AA2973" s="196">
        <v>0</v>
      </c>
      <c r="AB2973" s="196">
        <v>0</v>
      </c>
      <c r="AC2973" s="196">
        <v>0</v>
      </c>
      <c r="AD2973" s="196">
        <v>0.247</v>
      </c>
      <c r="AE2973" s="196">
        <v>0</v>
      </c>
      <c r="AF2973" s="272">
        <f t="shared" si="187"/>
        <v>1</v>
      </c>
      <c r="AG2973" s="196">
        <f t="shared" si="184"/>
        <v>0.247</v>
      </c>
    </row>
    <row r="2974" spans="1:33" x14ac:dyDescent="0.25">
      <c r="A2974" s="1">
        <v>2007</v>
      </c>
      <c r="B2974" s="1" t="s">
        <v>16</v>
      </c>
      <c r="C2974" s="1" t="str">
        <f t="shared" si="185"/>
        <v>2007SK</v>
      </c>
      <c r="D2974" s="1" t="s">
        <v>58</v>
      </c>
      <c r="E2974" s="1" t="str">
        <f t="shared" si="186"/>
        <v>2007SKResidential</v>
      </c>
      <c r="F2974" s="196">
        <v>0.32</v>
      </c>
      <c r="G2974" s="196">
        <v>0.129</v>
      </c>
      <c r="H2974" s="196">
        <v>0</v>
      </c>
      <c r="I2974" s="196">
        <v>1.4999999999999999E-2</v>
      </c>
      <c r="J2974" s="196">
        <v>8.4000000000000005E-2</v>
      </c>
      <c r="K2974" s="196">
        <v>9.6999999999999989E-2</v>
      </c>
      <c r="L2974" s="196">
        <v>0</v>
      </c>
      <c r="M2974" s="196">
        <v>2.4E-2</v>
      </c>
      <c r="N2974" s="196">
        <v>5.5999999999999994E-2</v>
      </c>
      <c r="O2974" s="196">
        <v>0</v>
      </c>
      <c r="P2974" s="196">
        <v>0</v>
      </c>
      <c r="Q2974" s="196">
        <v>0</v>
      </c>
      <c r="R2974" s="196">
        <v>0</v>
      </c>
      <c r="S2974" s="196">
        <v>0</v>
      </c>
      <c r="T2974" s="196">
        <v>0</v>
      </c>
      <c r="U2974" s="196">
        <v>0</v>
      </c>
      <c r="V2974" s="196">
        <v>0</v>
      </c>
      <c r="W2974" s="196">
        <v>0</v>
      </c>
      <c r="X2974" s="196">
        <v>0</v>
      </c>
      <c r="Y2974" s="196">
        <v>0</v>
      </c>
      <c r="Z2974" s="196">
        <v>0</v>
      </c>
      <c r="AA2974" s="196">
        <v>0</v>
      </c>
      <c r="AB2974" s="196">
        <v>0</v>
      </c>
      <c r="AC2974" s="196">
        <v>0</v>
      </c>
      <c r="AD2974" s="196">
        <v>0.27500000000000002</v>
      </c>
      <c r="AE2974" s="196">
        <v>0</v>
      </c>
      <c r="AF2974" s="272">
        <f t="shared" si="187"/>
        <v>1</v>
      </c>
      <c r="AG2974" s="196">
        <f t="shared" si="184"/>
        <v>0.27500000000000002</v>
      </c>
    </row>
    <row r="2975" spans="1:33" x14ac:dyDescent="0.25">
      <c r="A2975" s="1">
        <v>2008</v>
      </c>
      <c r="B2975" s="1" t="s">
        <v>16</v>
      </c>
      <c r="C2975" s="1" t="str">
        <f t="shared" si="185"/>
        <v>2008SK</v>
      </c>
      <c r="D2975" s="1" t="s">
        <v>57</v>
      </c>
      <c r="E2975" s="1" t="str">
        <f t="shared" si="186"/>
        <v>2008SKC&amp;D</v>
      </c>
      <c r="F2975" s="196">
        <v>5.5000000000000003E-4</v>
      </c>
      <c r="G2975" s="196">
        <v>1.702E-2</v>
      </c>
      <c r="H2975" s="196">
        <v>2.32E-3</v>
      </c>
      <c r="I2975" s="196">
        <v>0.45695999999999998</v>
      </c>
      <c r="J2975" s="196">
        <v>4.0000000000000001E-3</v>
      </c>
      <c r="K2975" s="196">
        <v>2.1999999999999998E-4</v>
      </c>
      <c r="L2975" s="196">
        <v>1.2E-4</v>
      </c>
      <c r="M2975" s="265">
        <v>4.2000000000000002E-4</v>
      </c>
      <c r="N2975" s="196">
        <v>6.7600000000000004E-3</v>
      </c>
      <c r="O2975" s="196">
        <v>0</v>
      </c>
      <c r="P2975" s="196">
        <v>0</v>
      </c>
      <c r="Q2975" s="196">
        <v>0</v>
      </c>
      <c r="R2975" s="196">
        <v>0</v>
      </c>
      <c r="S2975" s="196">
        <v>0.45695999999999998</v>
      </c>
      <c r="T2975" s="196">
        <v>1.9650000000000001E-2</v>
      </c>
      <c r="U2975" s="196">
        <v>1.3009999999999999E-2</v>
      </c>
      <c r="V2975" s="196">
        <v>0</v>
      </c>
      <c r="W2975" s="196">
        <v>9.8000000000000847E-3</v>
      </c>
      <c r="X2975" s="196">
        <v>9.0100000000000006E-3</v>
      </c>
      <c r="Y2975" s="196">
        <v>0</v>
      </c>
      <c r="Z2975" s="265">
        <v>2.0000000000000001E-4</v>
      </c>
      <c r="AA2975" s="196">
        <v>1E-3</v>
      </c>
      <c r="AB2975" s="196">
        <v>0</v>
      </c>
      <c r="AC2975" s="196">
        <v>0</v>
      </c>
      <c r="AD2975" s="196">
        <v>0</v>
      </c>
      <c r="AE2975" s="196">
        <v>2E-3</v>
      </c>
      <c r="AF2975" s="272">
        <f t="shared" si="187"/>
        <v>0.99999999999999989</v>
      </c>
      <c r="AG2975" s="196">
        <f t="shared" si="184"/>
        <v>0.51163000000000003</v>
      </c>
    </row>
    <row r="2976" spans="1:33" x14ac:dyDescent="0.25">
      <c r="A2976" s="1">
        <v>2008</v>
      </c>
      <c r="B2976" s="1" t="s">
        <v>16</v>
      </c>
      <c r="C2976" s="1" t="str">
        <f t="shared" si="185"/>
        <v>2008SK</v>
      </c>
      <c r="D2976" s="1" t="s">
        <v>56</v>
      </c>
      <c r="E2976" s="1" t="str">
        <f t="shared" si="186"/>
        <v>2008SKICI</v>
      </c>
      <c r="F2976" s="196">
        <v>0.28423999999999999</v>
      </c>
      <c r="G2976" s="196">
        <v>0.20716000000000001</v>
      </c>
      <c r="H2976" s="196">
        <v>9.0540000000000009E-2</v>
      </c>
      <c r="I2976" s="196">
        <v>7.5990000000000002E-2</v>
      </c>
      <c r="J2976" s="196">
        <v>1.1080000000000001E-2</v>
      </c>
      <c r="K2976" s="196">
        <v>1.8290000000000001E-2</v>
      </c>
      <c r="L2976" s="196">
        <v>6.9899999999999997E-3</v>
      </c>
      <c r="M2976" s="265">
        <v>2.3380000000000001E-2</v>
      </c>
      <c r="N2976" s="196">
        <v>1.0249999999999999E-2</v>
      </c>
      <c r="O2976" s="196">
        <v>0</v>
      </c>
      <c r="P2976" s="196">
        <v>0</v>
      </c>
      <c r="Q2976" s="196">
        <v>0</v>
      </c>
      <c r="R2976" s="196">
        <v>3.56E-2</v>
      </c>
      <c r="S2976" s="196">
        <v>2.3390000000000001E-2</v>
      </c>
      <c r="T2976" s="196">
        <v>0</v>
      </c>
      <c r="U2976" s="196">
        <v>0.13008</v>
      </c>
      <c r="V2976" s="196">
        <v>0</v>
      </c>
      <c r="W2976" s="196">
        <v>3.4640000000000032E-2</v>
      </c>
      <c r="X2976" s="196">
        <v>1.2319999999999999E-2</v>
      </c>
      <c r="Y2976" s="196">
        <v>0</v>
      </c>
      <c r="Z2976" s="265">
        <v>6.6E-4</v>
      </c>
      <c r="AA2976" s="196">
        <v>2.2890000000000001E-2</v>
      </c>
      <c r="AB2976" s="196">
        <v>0</v>
      </c>
      <c r="AC2976" s="196">
        <v>0</v>
      </c>
      <c r="AD2976" s="196">
        <v>0</v>
      </c>
      <c r="AE2976" s="196">
        <v>1.2500000000000001E-2</v>
      </c>
      <c r="AF2976" s="272">
        <f t="shared" si="187"/>
        <v>0.99999999999999989</v>
      </c>
      <c r="AG2976" s="196">
        <f t="shared" si="184"/>
        <v>0.23648000000000002</v>
      </c>
    </row>
    <row r="2977" spans="1:33" x14ac:dyDescent="0.25">
      <c r="A2977" s="1">
        <v>2008</v>
      </c>
      <c r="B2977" s="1" t="s">
        <v>16</v>
      </c>
      <c r="C2977" s="1" t="str">
        <f t="shared" si="185"/>
        <v>2008SK</v>
      </c>
      <c r="D2977" s="1" t="s">
        <v>58</v>
      </c>
      <c r="E2977" s="1" t="str">
        <f t="shared" si="186"/>
        <v>2008SKResidential</v>
      </c>
      <c r="F2977" s="196">
        <v>0.27889999999999998</v>
      </c>
      <c r="G2977" s="196">
        <v>8.8000000000000009E-2</v>
      </c>
      <c r="H2977" s="196">
        <v>3.5019999999999996E-2</v>
      </c>
      <c r="I2977" s="196">
        <v>3.2850000000000004E-2</v>
      </c>
      <c r="J2977" s="196">
        <v>0.18071999999999999</v>
      </c>
      <c r="K2977" s="196">
        <v>5.5620000000000003E-2</v>
      </c>
      <c r="L2977" s="196">
        <v>5.7380000000000007E-2</v>
      </c>
      <c r="M2977" s="265">
        <v>4.2599999999999999E-3</v>
      </c>
      <c r="N2977" s="196">
        <v>2.4510000000000001E-2</v>
      </c>
      <c r="O2977" s="196">
        <v>0</v>
      </c>
      <c r="P2977" s="196">
        <v>0</v>
      </c>
      <c r="Q2977" s="196">
        <v>8.5459999999999994E-2</v>
      </c>
      <c r="R2977" s="196">
        <v>0</v>
      </c>
      <c r="S2977" s="196">
        <v>3.2850000000000004E-2</v>
      </c>
      <c r="T2977" s="196">
        <v>0</v>
      </c>
      <c r="U2977" s="196">
        <v>6.862E-2</v>
      </c>
      <c r="V2977" s="196">
        <v>0</v>
      </c>
      <c r="W2977" s="196">
        <v>2.3019999999999916E-2</v>
      </c>
      <c r="X2977" s="196">
        <v>1.435E-2</v>
      </c>
      <c r="Y2977" s="196">
        <v>0</v>
      </c>
      <c r="Z2977" s="265">
        <v>2.8600000000000001E-3</v>
      </c>
      <c r="AA2977" s="196">
        <v>7.7800000000000005E-3</v>
      </c>
      <c r="AB2977" s="196">
        <v>0</v>
      </c>
      <c r="AC2977" s="196">
        <v>0</v>
      </c>
      <c r="AD2977" s="196">
        <v>0</v>
      </c>
      <c r="AE2977" s="196">
        <v>7.8000000000000005E-3</v>
      </c>
      <c r="AF2977" s="272">
        <f t="shared" si="187"/>
        <v>1</v>
      </c>
      <c r="AG2977" s="196">
        <f t="shared" si="184"/>
        <v>0.15727999999999992</v>
      </c>
    </row>
    <row r="2978" spans="1:33" x14ac:dyDescent="0.25">
      <c r="A2978" s="1">
        <v>2009</v>
      </c>
      <c r="B2978" s="1" t="s">
        <v>16</v>
      </c>
      <c r="C2978" s="1" t="str">
        <f t="shared" si="185"/>
        <v>2009SK</v>
      </c>
      <c r="D2978" s="1" t="s">
        <v>57</v>
      </c>
      <c r="E2978" s="1" t="str">
        <f t="shared" si="186"/>
        <v>2009SKC&amp;D</v>
      </c>
      <c r="F2978" s="196">
        <v>5.5000000000000003E-4</v>
      </c>
      <c r="G2978" s="196">
        <v>1.702E-2</v>
      </c>
      <c r="H2978" s="196">
        <v>2.32E-3</v>
      </c>
      <c r="I2978" s="196">
        <v>0.45695999999999998</v>
      </c>
      <c r="J2978" s="196">
        <v>4.0000000000000001E-3</v>
      </c>
      <c r="K2978" s="196">
        <v>2.1999999999999998E-4</v>
      </c>
      <c r="L2978" s="196">
        <v>1.2E-4</v>
      </c>
      <c r="M2978" s="265">
        <v>4.2000000000000002E-4</v>
      </c>
      <c r="N2978" s="196">
        <v>6.7600000000000004E-3</v>
      </c>
      <c r="O2978" s="196">
        <v>0</v>
      </c>
      <c r="P2978" s="196">
        <v>0</v>
      </c>
      <c r="Q2978" s="196">
        <v>0</v>
      </c>
      <c r="R2978" s="196">
        <v>0</v>
      </c>
      <c r="S2978" s="196">
        <v>0.45695999999999998</v>
      </c>
      <c r="T2978" s="196">
        <v>1.9650000000000001E-2</v>
      </c>
      <c r="U2978" s="196">
        <v>1.3009999999999999E-2</v>
      </c>
      <c r="V2978" s="196">
        <v>0</v>
      </c>
      <c r="W2978" s="196">
        <v>9.8000000000000847E-3</v>
      </c>
      <c r="X2978" s="196">
        <v>9.0100000000000006E-3</v>
      </c>
      <c r="Y2978" s="196">
        <v>0</v>
      </c>
      <c r="Z2978" s="265">
        <v>2.0000000000000001E-4</v>
      </c>
      <c r="AA2978" s="196">
        <v>1E-3</v>
      </c>
      <c r="AB2978" s="196">
        <v>0</v>
      </c>
      <c r="AC2978" s="196">
        <v>0</v>
      </c>
      <c r="AD2978" s="196">
        <v>0</v>
      </c>
      <c r="AE2978" s="196">
        <v>2E-3</v>
      </c>
      <c r="AF2978" s="272">
        <f t="shared" si="187"/>
        <v>0.99999999999999989</v>
      </c>
      <c r="AG2978" s="196">
        <f t="shared" si="184"/>
        <v>0.51163000000000003</v>
      </c>
    </row>
    <row r="2979" spans="1:33" x14ac:dyDescent="0.25">
      <c r="A2979" s="1">
        <v>2009</v>
      </c>
      <c r="B2979" s="1" t="s">
        <v>16</v>
      </c>
      <c r="C2979" s="1" t="str">
        <f t="shared" si="185"/>
        <v>2009SK</v>
      </c>
      <c r="D2979" s="1" t="s">
        <v>56</v>
      </c>
      <c r="E2979" s="1" t="str">
        <f t="shared" si="186"/>
        <v>2009SKICI</v>
      </c>
      <c r="F2979" s="196">
        <v>0.28423999999999999</v>
      </c>
      <c r="G2979" s="196">
        <v>0.20716000000000001</v>
      </c>
      <c r="H2979" s="196">
        <v>9.0540000000000009E-2</v>
      </c>
      <c r="I2979" s="196">
        <v>7.5990000000000002E-2</v>
      </c>
      <c r="J2979" s="196">
        <v>1.1080000000000001E-2</v>
      </c>
      <c r="K2979" s="196">
        <v>1.8290000000000001E-2</v>
      </c>
      <c r="L2979" s="196">
        <v>6.9899999999999997E-3</v>
      </c>
      <c r="M2979" s="265">
        <v>2.3380000000000001E-2</v>
      </c>
      <c r="N2979" s="196">
        <v>1.0249999999999999E-2</v>
      </c>
      <c r="O2979" s="196">
        <v>0</v>
      </c>
      <c r="P2979" s="196">
        <v>0</v>
      </c>
      <c r="Q2979" s="196">
        <v>0</v>
      </c>
      <c r="R2979" s="196">
        <v>3.56E-2</v>
      </c>
      <c r="S2979" s="196">
        <v>2.3390000000000001E-2</v>
      </c>
      <c r="T2979" s="196">
        <v>0</v>
      </c>
      <c r="U2979" s="196">
        <v>0.13008</v>
      </c>
      <c r="V2979" s="196">
        <v>0</v>
      </c>
      <c r="W2979" s="196">
        <v>3.4640000000000032E-2</v>
      </c>
      <c r="X2979" s="196">
        <v>1.2319999999999999E-2</v>
      </c>
      <c r="Y2979" s="196">
        <v>0</v>
      </c>
      <c r="Z2979" s="265">
        <v>6.6E-4</v>
      </c>
      <c r="AA2979" s="196">
        <v>2.2890000000000001E-2</v>
      </c>
      <c r="AB2979" s="196">
        <v>0</v>
      </c>
      <c r="AC2979" s="196">
        <v>0</v>
      </c>
      <c r="AD2979" s="196">
        <v>0</v>
      </c>
      <c r="AE2979" s="196">
        <v>1.2500000000000001E-2</v>
      </c>
      <c r="AF2979" s="272">
        <f t="shared" si="187"/>
        <v>0.99999999999999989</v>
      </c>
      <c r="AG2979" s="196">
        <f t="shared" si="184"/>
        <v>0.23648000000000002</v>
      </c>
    </row>
    <row r="2980" spans="1:33" x14ac:dyDescent="0.25">
      <c r="A2980" s="1">
        <v>2009</v>
      </c>
      <c r="B2980" s="1" t="s">
        <v>16</v>
      </c>
      <c r="C2980" s="1" t="str">
        <f t="shared" si="185"/>
        <v>2009SK</v>
      </c>
      <c r="D2980" s="1" t="s">
        <v>58</v>
      </c>
      <c r="E2980" s="1" t="str">
        <f t="shared" si="186"/>
        <v>2009SKResidential</v>
      </c>
      <c r="F2980" s="196">
        <v>0.27889999999999998</v>
      </c>
      <c r="G2980" s="196">
        <v>8.8000000000000009E-2</v>
      </c>
      <c r="H2980" s="196">
        <v>3.5019999999999996E-2</v>
      </c>
      <c r="I2980" s="196">
        <v>3.2850000000000004E-2</v>
      </c>
      <c r="J2980" s="196">
        <v>0.18071999999999999</v>
      </c>
      <c r="K2980" s="196">
        <v>5.5620000000000003E-2</v>
      </c>
      <c r="L2980" s="196">
        <v>5.7380000000000007E-2</v>
      </c>
      <c r="M2980" s="265">
        <v>4.2599999999999999E-3</v>
      </c>
      <c r="N2980" s="196">
        <v>2.4510000000000001E-2</v>
      </c>
      <c r="O2980" s="196">
        <v>0</v>
      </c>
      <c r="P2980" s="196">
        <v>0</v>
      </c>
      <c r="Q2980" s="196">
        <v>8.5459999999999994E-2</v>
      </c>
      <c r="R2980" s="196">
        <v>0</v>
      </c>
      <c r="S2980" s="196">
        <v>3.2850000000000004E-2</v>
      </c>
      <c r="T2980" s="196">
        <v>0</v>
      </c>
      <c r="U2980" s="196">
        <v>6.862E-2</v>
      </c>
      <c r="V2980" s="196">
        <v>0</v>
      </c>
      <c r="W2980" s="196">
        <v>2.3019999999999916E-2</v>
      </c>
      <c r="X2980" s="196">
        <v>1.435E-2</v>
      </c>
      <c r="Y2980" s="196">
        <v>0</v>
      </c>
      <c r="Z2980" s="265">
        <v>2.8600000000000001E-3</v>
      </c>
      <c r="AA2980" s="196">
        <v>7.7800000000000005E-3</v>
      </c>
      <c r="AB2980" s="196">
        <v>0</v>
      </c>
      <c r="AC2980" s="196">
        <v>0</v>
      </c>
      <c r="AD2980" s="196">
        <v>0</v>
      </c>
      <c r="AE2980" s="196">
        <v>7.8000000000000005E-3</v>
      </c>
      <c r="AF2980" s="272">
        <f t="shared" si="187"/>
        <v>1</v>
      </c>
      <c r="AG2980" s="196">
        <f t="shared" si="184"/>
        <v>0.15727999999999992</v>
      </c>
    </row>
    <row r="2981" spans="1:33" x14ac:dyDescent="0.25">
      <c r="A2981" s="1">
        <v>2010</v>
      </c>
      <c r="B2981" s="1" t="s">
        <v>16</v>
      </c>
      <c r="C2981" s="1" t="str">
        <f t="shared" si="185"/>
        <v>2010SK</v>
      </c>
      <c r="D2981" s="1" t="s">
        <v>57</v>
      </c>
      <c r="E2981" s="1" t="str">
        <f t="shared" si="186"/>
        <v>2010SKC&amp;D</v>
      </c>
      <c r="F2981" s="196">
        <v>5.5000000000000003E-4</v>
      </c>
      <c r="G2981" s="196">
        <v>1.702E-2</v>
      </c>
      <c r="H2981" s="196">
        <v>2.32E-3</v>
      </c>
      <c r="I2981" s="196">
        <v>0.45695999999999998</v>
      </c>
      <c r="J2981" s="196">
        <v>4.0000000000000001E-3</v>
      </c>
      <c r="K2981" s="196">
        <v>2.1999999999999998E-4</v>
      </c>
      <c r="L2981" s="196">
        <v>1.2E-4</v>
      </c>
      <c r="M2981" s="265">
        <v>4.2000000000000002E-4</v>
      </c>
      <c r="N2981" s="196">
        <v>6.7600000000000004E-3</v>
      </c>
      <c r="O2981" s="196">
        <v>0</v>
      </c>
      <c r="P2981" s="196">
        <v>0</v>
      </c>
      <c r="Q2981" s="196">
        <v>0</v>
      </c>
      <c r="R2981" s="196">
        <v>0</v>
      </c>
      <c r="S2981" s="196">
        <v>0.45695999999999998</v>
      </c>
      <c r="T2981" s="196">
        <v>1.9650000000000001E-2</v>
      </c>
      <c r="U2981" s="196">
        <v>1.3009999999999999E-2</v>
      </c>
      <c r="V2981" s="196">
        <v>0</v>
      </c>
      <c r="W2981" s="196">
        <v>9.8000000000000847E-3</v>
      </c>
      <c r="X2981" s="196">
        <v>9.0100000000000006E-3</v>
      </c>
      <c r="Y2981" s="196">
        <v>0</v>
      </c>
      <c r="Z2981" s="265">
        <v>2.0000000000000001E-4</v>
      </c>
      <c r="AA2981" s="196">
        <v>1E-3</v>
      </c>
      <c r="AB2981" s="196">
        <v>0</v>
      </c>
      <c r="AC2981" s="196">
        <v>0</v>
      </c>
      <c r="AD2981" s="196">
        <v>0</v>
      </c>
      <c r="AE2981" s="196">
        <v>2E-3</v>
      </c>
      <c r="AF2981" s="272">
        <f t="shared" si="187"/>
        <v>0.99999999999999989</v>
      </c>
      <c r="AG2981" s="196">
        <f t="shared" si="184"/>
        <v>0.51163000000000003</v>
      </c>
    </row>
    <row r="2982" spans="1:33" x14ac:dyDescent="0.25">
      <c r="A2982" s="1">
        <v>2010</v>
      </c>
      <c r="B2982" s="1" t="s">
        <v>16</v>
      </c>
      <c r="C2982" s="1" t="str">
        <f t="shared" si="185"/>
        <v>2010SK</v>
      </c>
      <c r="D2982" s="1" t="s">
        <v>56</v>
      </c>
      <c r="E2982" s="1" t="str">
        <f t="shared" si="186"/>
        <v>2010SKICI</v>
      </c>
      <c r="F2982" s="196">
        <v>0.28423999999999999</v>
      </c>
      <c r="G2982" s="196">
        <v>0.20716000000000001</v>
      </c>
      <c r="H2982" s="196">
        <v>9.0540000000000009E-2</v>
      </c>
      <c r="I2982" s="196">
        <v>7.5990000000000002E-2</v>
      </c>
      <c r="J2982" s="196">
        <v>1.1080000000000001E-2</v>
      </c>
      <c r="K2982" s="196">
        <v>1.8290000000000001E-2</v>
      </c>
      <c r="L2982" s="196">
        <v>6.9899999999999997E-3</v>
      </c>
      <c r="M2982" s="265">
        <v>2.3380000000000001E-2</v>
      </c>
      <c r="N2982" s="196">
        <v>1.0249999999999999E-2</v>
      </c>
      <c r="O2982" s="196">
        <v>0</v>
      </c>
      <c r="P2982" s="196">
        <v>0</v>
      </c>
      <c r="Q2982" s="196">
        <v>0</v>
      </c>
      <c r="R2982" s="196">
        <v>3.56E-2</v>
      </c>
      <c r="S2982" s="196">
        <v>2.3390000000000001E-2</v>
      </c>
      <c r="T2982" s="196">
        <v>0</v>
      </c>
      <c r="U2982" s="196">
        <v>0.13008</v>
      </c>
      <c r="V2982" s="196">
        <v>0</v>
      </c>
      <c r="W2982" s="196">
        <v>3.4640000000000032E-2</v>
      </c>
      <c r="X2982" s="196">
        <v>1.2319999999999999E-2</v>
      </c>
      <c r="Y2982" s="196">
        <v>0</v>
      </c>
      <c r="Z2982" s="265">
        <v>6.6E-4</v>
      </c>
      <c r="AA2982" s="196">
        <v>2.2890000000000001E-2</v>
      </c>
      <c r="AB2982" s="196">
        <v>0</v>
      </c>
      <c r="AC2982" s="196">
        <v>0</v>
      </c>
      <c r="AD2982" s="196">
        <v>0</v>
      </c>
      <c r="AE2982" s="196">
        <v>1.2500000000000001E-2</v>
      </c>
      <c r="AF2982" s="272">
        <f t="shared" si="187"/>
        <v>0.99999999999999989</v>
      </c>
      <c r="AG2982" s="196">
        <f t="shared" ref="AG2982:AG3045" si="188">SUM(S2982:AE2982)</f>
        <v>0.23648000000000002</v>
      </c>
    </row>
    <row r="2983" spans="1:33" x14ac:dyDescent="0.25">
      <c r="A2983" s="1">
        <v>2010</v>
      </c>
      <c r="B2983" s="1" t="s">
        <v>16</v>
      </c>
      <c r="C2983" s="1" t="str">
        <f t="shared" si="185"/>
        <v>2010SK</v>
      </c>
      <c r="D2983" s="1" t="s">
        <v>58</v>
      </c>
      <c r="E2983" s="1" t="str">
        <f t="shared" si="186"/>
        <v>2010SKResidential</v>
      </c>
      <c r="F2983" s="196">
        <v>0.27889999999999998</v>
      </c>
      <c r="G2983" s="196">
        <v>8.8000000000000009E-2</v>
      </c>
      <c r="H2983" s="196">
        <v>3.5019999999999996E-2</v>
      </c>
      <c r="I2983" s="196">
        <v>3.2850000000000004E-2</v>
      </c>
      <c r="J2983" s="196">
        <v>0.18071999999999999</v>
      </c>
      <c r="K2983" s="196">
        <v>5.5620000000000003E-2</v>
      </c>
      <c r="L2983" s="196">
        <v>5.7380000000000007E-2</v>
      </c>
      <c r="M2983" s="265">
        <v>4.2599999999999999E-3</v>
      </c>
      <c r="N2983" s="196">
        <v>2.4510000000000001E-2</v>
      </c>
      <c r="O2983" s="196">
        <v>0</v>
      </c>
      <c r="P2983" s="196">
        <v>0</v>
      </c>
      <c r="Q2983" s="196">
        <v>8.5459999999999994E-2</v>
      </c>
      <c r="R2983" s="196">
        <v>0</v>
      </c>
      <c r="S2983" s="196">
        <v>3.2850000000000004E-2</v>
      </c>
      <c r="T2983" s="196">
        <v>0</v>
      </c>
      <c r="U2983" s="196">
        <v>6.862E-2</v>
      </c>
      <c r="V2983" s="196">
        <v>0</v>
      </c>
      <c r="W2983" s="196">
        <v>2.3019999999999916E-2</v>
      </c>
      <c r="X2983" s="196">
        <v>1.435E-2</v>
      </c>
      <c r="Y2983" s="196">
        <v>0</v>
      </c>
      <c r="Z2983" s="265">
        <v>2.8600000000000001E-3</v>
      </c>
      <c r="AA2983" s="196">
        <v>7.7800000000000005E-3</v>
      </c>
      <c r="AB2983" s="196">
        <v>0</v>
      </c>
      <c r="AC2983" s="196">
        <v>0</v>
      </c>
      <c r="AD2983" s="196">
        <v>0</v>
      </c>
      <c r="AE2983" s="196">
        <v>7.8000000000000005E-3</v>
      </c>
      <c r="AF2983" s="272">
        <f t="shared" si="187"/>
        <v>1</v>
      </c>
      <c r="AG2983" s="196">
        <f t="shared" si="188"/>
        <v>0.15727999999999992</v>
      </c>
    </row>
    <row r="2984" spans="1:33" x14ac:dyDescent="0.25">
      <c r="A2984" s="1">
        <v>2011</v>
      </c>
      <c r="B2984" s="1" t="s">
        <v>16</v>
      </c>
      <c r="C2984" s="1" t="str">
        <f t="shared" si="185"/>
        <v>2011SK</v>
      </c>
      <c r="D2984" s="1" t="s">
        <v>57</v>
      </c>
      <c r="E2984" s="1" t="str">
        <f t="shared" si="186"/>
        <v>2011SKC&amp;D</v>
      </c>
      <c r="F2984" s="196">
        <v>5.5000000000000003E-4</v>
      </c>
      <c r="G2984" s="196">
        <v>1.702E-2</v>
      </c>
      <c r="H2984" s="196">
        <v>2.32E-3</v>
      </c>
      <c r="I2984" s="196">
        <v>0.45695999999999998</v>
      </c>
      <c r="J2984" s="196">
        <v>4.0000000000000001E-3</v>
      </c>
      <c r="K2984" s="196">
        <v>2.1999999999999998E-4</v>
      </c>
      <c r="L2984" s="196">
        <v>1.2E-4</v>
      </c>
      <c r="M2984" s="265">
        <v>4.2000000000000002E-4</v>
      </c>
      <c r="N2984" s="196">
        <v>6.7600000000000004E-3</v>
      </c>
      <c r="O2984" s="196">
        <v>0</v>
      </c>
      <c r="P2984" s="196">
        <v>0</v>
      </c>
      <c r="Q2984" s="196">
        <v>0</v>
      </c>
      <c r="R2984" s="196">
        <v>0</v>
      </c>
      <c r="S2984" s="196">
        <v>0.45695999999999998</v>
      </c>
      <c r="T2984" s="196">
        <v>1.9650000000000001E-2</v>
      </c>
      <c r="U2984" s="196">
        <v>1.3009999999999999E-2</v>
      </c>
      <c r="V2984" s="196">
        <v>0</v>
      </c>
      <c r="W2984" s="196">
        <v>9.8000000000000847E-3</v>
      </c>
      <c r="X2984" s="196">
        <v>9.0100000000000006E-3</v>
      </c>
      <c r="Y2984" s="196">
        <v>0</v>
      </c>
      <c r="Z2984" s="265">
        <v>2.0000000000000001E-4</v>
      </c>
      <c r="AA2984" s="196">
        <v>1E-3</v>
      </c>
      <c r="AB2984" s="196">
        <v>0</v>
      </c>
      <c r="AC2984" s="196">
        <v>0</v>
      </c>
      <c r="AD2984" s="196">
        <v>0</v>
      </c>
      <c r="AE2984" s="196">
        <v>2E-3</v>
      </c>
      <c r="AF2984" s="272">
        <f t="shared" si="187"/>
        <v>0.99999999999999989</v>
      </c>
      <c r="AG2984" s="196">
        <f t="shared" si="188"/>
        <v>0.51163000000000003</v>
      </c>
    </row>
    <row r="2985" spans="1:33" x14ac:dyDescent="0.25">
      <c r="A2985" s="1">
        <v>2011</v>
      </c>
      <c r="B2985" s="1" t="s">
        <v>16</v>
      </c>
      <c r="C2985" s="1" t="str">
        <f t="shared" si="185"/>
        <v>2011SK</v>
      </c>
      <c r="D2985" s="1" t="s">
        <v>56</v>
      </c>
      <c r="E2985" s="1" t="str">
        <f t="shared" si="186"/>
        <v>2011SKICI</v>
      </c>
      <c r="F2985" s="196">
        <v>0.28423999999999999</v>
      </c>
      <c r="G2985" s="196">
        <v>0.20716000000000001</v>
      </c>
      <c r="H2985" s="196">
        <v>9.0540000000000009E-2</v>
      </c>
      <c r="I2985" s="196">
        <v>7.5990000000000002E-2</v>
      </c>
      <c r="J2985" s="196">
        <v>1.1080000000000001E-2</v>
      </c>
      <c r="K2985" s="196">
        <v>1.8290000000000001E-2</v>
      </c>
      <c r="L2985" s="196">
        <v>6.9899999999999997E-3</v>
      </c>
      <c r="M2985" s="265">
        <v>2.3380000000000001E-2</v>
      </c>
      <c r="N2985" s="196">
        <v>1.0249999999999999E-2</v>
      </c>
      <c r="O2985" s="196">
        <v>0</v>
      </c>
      <c r="P2985" s="196">
        <v>0</v>
      </c>
      <c r="Q2985" s="196">
        <v>0</v>
      </c>
      <c r="R2985" s="196">
        <v>3.56E-2</v>
      </c>
      <c r="S2985" s="196">
        <v>2.3390000000000001E-2</v>
      </c>
      <c r="T2985" s="196">
        <v>0</v>
      </c>
      <c r="U2985" s="196">
        <v>0.13008</v>
      </c>
      <c r="V2985" s="196">
        <v>0</v>
      </c>
      <c r="W2985" s="196">
        <v>3.4640000000000032E-2</v>
      </c>
      <c r="X2985" s="196">
        <v>1.2319999999999999E-2</v>
      </c>
      <c r="Y2985" s="196">
        <v>0</v>
      </c>
      <c r="Z2985" s="265">
        <v>6.6E-4</v>
      </c>
      <c r="AA2985" s="196">
        <v>2.2890000000000001E-2</v>
      </c>
      <c r="AB2985" s="196">
        <v>0</v>
      </c>
      <c r="AC2985" s="196">
        <v>0</v>
      </c>
      <c r="AD2985" s="196">
        <v>0</v>
      </c>
      <c r="AE2985" s="196">
        <v>1.2500000000000001E-2</v>
      </c>
      <c r="AF2985" s="272">
        <f t="shared" si="187"/>
        <v>0.99999999999999989</v>
      </c>
      <c r="AG2985" s="196">
        <f t="shared" si="188"/>
        <v>0.23648000000000002</v>
      </c>
    </row>
    <row r="2986" spans="1:33" x14ac:dyDescent="0.25">
      <c r="A2986" s="1">
        <v>2011</v>
      </c>
      <c r="B2986" s="1" t="s">
        <v>16</v>
      </c>
      <c r="C2986" s="1" t="str">
        <f t="shared" si="185"/>
        <v>2011SK</v>
      </c>
      <c r="D2986" s="1" t="s">
        <v>58</v>
      </c>
      <c r="E2986" s="1" t="str">
        <f t="shared" si="186"/>
        <v>2011SKResidential</v>
      </c>
      <c r="F2986" s="196">
        <v>0.27889999999999998</v>
      </c>
      <c r="G2986" s="196">
        <v>8.8000000000000009E-2</v>
      </c>
      <c r="H2986" s="196">
        <v>3.5019999999999996E-2</v>
      </c>
      <c r="I2986" s="196">
        <v>3.2850000000000004E-2</v>
      </c>
      <c r="J2986" s="196">
        <v>0.18071999999999999</v>
      </c>
      <c r="K2986" s="196">
        <v>5.5620000000000003E-2</v>
      </c>
      <c r="L2986" s="196">
        <v>5.7380000000000007E-2</v>
      </c>
      <c r="M2986" s="265">
        <v>4.2599999999999999E-3</v>
      </c>
      <c r="N2986" s="196">
        <v>2.4510000000000001E-2</v>
      </c>
      <c r="O2986" s="196">
        <v>0</v>
      </c>
      <c r="P2986" s="196">
        <v>0</v>
      </c>
      <c r="Q2986" s="196">
        <v>8.5459999999999994E-2</v>
      </c>
      <c r="R2986" s="196">
        <v>0</v>
      </c>
      <c r="S2986" s="196">
        <v>3.2850000000000004E-2</v>
      </c>
      <c r="T2986" s="196">
        <v>0</v>
      </c>
      <c r="U2986" s="196">
        <v>6.862E-2</v>
      </c>
      <c r="V2986" s="196">
        <v>0</v>
      </c>
      <c r="W2986" s="196">
        <v>2.3019999999999916E-2</v>
      </c>
      <c r="X2986" s="196">
        <v>1.435E-2</v>
      </c>
      <c r="Y2986" s="196">
        <v>0</v>
      </c>
      <c r="Z2986" s="265">
        <v>2.8600000000000001E-3</v>
      </c>
      <c r="AA2986" s="196">
        <v>7.7800000000000005E-3</v>
      </c>
      <c r="AB2986" s="196">
        <v>0</v>
      </c>
      <c r="AC2986" s="196">
        <v>0</v>
      </c>
      <c r="AD2986" s="196">
        <v>0</v>
      </c>
      <c r="AE2986" s="196">
        <v>7.8000000000000005E-3</v>
      </c>
      <c r="AF2986" s="272">
        <f t="shared" si="187"/>
        <v>1</v>
      </c>
      <c r="AG2986" s="196">
        <f t="shared" si="188"/>
        <v>0.15727999999999992</v>
      </c>
    </row>
    <row r="2987" spans="1:33" x14ac:dyDescent="0.25">
      <c r="A2987" s="1">
        <v>2012</v>
      </c>
      <c r="B2987" s="1" t="s">
        <v>16</v>
      </c>
      <c r="C2987" s="1" t="str">
        <f t="shared" si="185"/>
        <v>2012SK</v>
      </c>
      <c r="D2987" s="1" t="s">
        <v>57</v>
      </c>
      <c r="E2987" s="1" t="str">
        <f t="shared" si="186"/>
        <v>2012SKC&amp;D</v>
      </c>
      <c r="F2987" s="196">
        <v>5.5000000000000003E-4</v>
      </c>
      <c r="G2987" s="196">
        <v>1.702E-2</v>
      </c>
      <c r="H2987" s="196">
        <v>2.32E-3</v>
      </c>
      <c r="I2987" s="196">
        <v>0.45695999999999998</v>
      </c>
      <c r="J2987" s="196">
        <v>4.0000000000000001E-3</v>
      </c>
      <c r="K2987" s="196">
        <v>2.1999999999999998E-4</v>
      </c>
      <c r="L2987" s="196">
        <v>1.2E-4</v>
      </c>
      <c r="M2987" s="265">
        <v>4.2000000000000002E-4</v>
      </c>
      <c r="N2987" s="196">
        <v>6.7600000000000004E-3</v>
      </c>
      <c r="O2987" s="196">
        <v>0</v>
      </c>
      <c r="P2987" s="196">
        <v>0</v>
      </c>
      <c r="Q2987" s="196">
        <v>0</v>
      </c>
      <c r="R2987" s="196">
        <v>0</v>
      </c>
      <c r="S2987" s="196">
        <v>0.45695999999999998</v>
      </c>
      <c r="T2987" s="196">
        <v>1.9650000000000001E-2</v>
      </c>
      <c r="U2987" s="196">
        <v>1.3009999999999999E-2</v>
      </c>
      <c r="V2987" s="196">
        <v>0</v>
      </c>
      <c r="W2987" s="196">
        <v>9.8000000000000847E-3</v>
      </c>
      <c r="X2987" s="196">
        <v>9.0100000000000006E-3</v>
      </c>
      <c r="Y2987" s="196">
        <v>0</v>
      </c>
      <c r="Z2987" s="265">
        <v>2.0000000000000001E-4</v>
      </c>
      <c r="AA2987" s="196">
        <v>1E-3</v>
      </c>
      <c r="AB2987" s="196">
        <v>0</v>
      </c>
      <c r="AC2987" s="196">
        <v>0</v>
      </c>
      <c r="AD2987" s="196">
        <v>0</v>
      </c>
      <c r="AE2987" s="196">
        <v>2E-3</v>
      </c>
      <c r="AF2987" s="272">
        <f t="shared" si="187"/>
        <v>0.99999999999999989</v>
      </c>
      <c r="AG2987" s="196">
        <f t="shared" si="188"/>
        <v>0.51163000000000003</v>
      </c>
    </row>
    <row r="2988" spans="1:33" x14ac:dyDescent="0.25">
      <c r="A2988" s="1">
        <v>2012</v>
      </c>
      <c r="B2988" s="1" t="s">
        <v>16</v>
      </c>
      <c r="C2988" s="1" t="str">
        <f t="shared" si="185"/>
        <v>2012SK</v>
      </c>
      <c r="D2988" s="1" t="s">
        <v>56</v>
      </c>
      <c r="E2988" s="1" t="str">
        <f t="shared" si="186"/>
        <v>2012SKICI</v>
      </c>
      <c r="F2988" s="196">
        <v>0.28423999999999999</v>
      </c>
      <c r="G2988" s="196">
        <v>0.20716000000000001</v>
      </c>
      <c r="H2988" s="196">
        <v>9.0540000000000009E-2</v>
      </c>
      <c r="I2988" s="196">
        <v>7.5990000000000002E-2</v>
      </c>
      <c r="J2988" s="196">
        <v>1.1080000000000001E-2</v>
      </c>
      <c r="K2988" s="196">
        <v>1.8290000000000001E-2</v>
      </c>
      <c r="L2988" s="196">
        <v>6.9899999999999997E-3</v>
      </c>
      <c r="M2988" s="265">
        <v>2.3380000000000001E-2</v>
      </c>
      <c r="N2988" s="196">
        <v>1.0249999999999999E-2</v>
      </c>
      <c r="O2988" s="196">
        <v>0</v>
      </c>
      <c r="P2988" s="196">
        <v>0</v>
      </c>
      <c r="Q2988" s="196">
        <v>0</v>
      </c>
      <c r="R2988" s="196">
        <v>3.56E-2</v>
      </c>
      <c r="S2988" s="196">
        <v>2.3390000000000001E-2</v>
      </c>
      <c r="T2988" s="196">
        <v>0</v>
      </c>
      <c r="U2988" s="196">
        <v>0.13008</v>
      </c>
      <c r="V2988" s="196">
        <v>0</v>
      </c>
      <c r="W2988" s="196">
        <v>3.4640000000000032E-2</v>
      </c>
      <c r="X2988" s="196">
        <v>1.2319999999999999E-2</v>
      </c>
      <c r="Y2988" s="197">
        <v>0</v>
      </c>
      <c r="Z2988" s="265">
        <v>6.6E-4</v>
      </c>
      <c r="AA2988" s="196">
        <v>2.2890000000000001E-2</v>
      </c>
      <c r="AB2988" s="196">
        <v>0</v>
      </c>
      <c r="AC2988" s="196">
        <v>0</v>
      </c>
      <c r="AD2988" s="196">
        <v>0</v>
      </c>
      <c r="AE2988" s="196">
        <v>1.2500000000000001E-2</v>
      </c>
      <c r="AF2988" s="272">
        <f t="shared" si="187"/>
        <v>0.99999999999999989</v>
      </c>
      <c r="AG2988" s="196">
        <f t="shared" si="188"/>
        <v>0.23648000000000002</v>
      </c>
    </row>
    <row r="2989" spans="1:33" x14ac:dyDescent="0.25">
      <c r="A2989" s="1">
        <v>2012</v>
      </c>
      <c r="B2989" s="1" t="s">
        <v>16</v>
      </c>
      <c r="C2989" s="1" t="str">
        <f t="shared" si="185"/>
        <v>2012SK</v>
      </c>
      <c r="D2989" s="1" t="s">
        <v>58</v>
      </c>
      <c r="E2989" s="1" t="str">
        <f t="shared" si="186"/>
        <v>2012SKResidential</v>
      </c>
      <c r="F2989" s="196">
        <v>0.27889999999999998</v>
      </c>
      <c r="G2989" s="196">
        <v>8.8000000000000009E-2</v>
      </c>
      <c r="H2989" s="196">
        <v>3.5019999999999996E-2</v>
      </c>
      <c r="I2989" s="196">
        <v>3.2850000000000004E-2</v>
      </c>
      <c r="J2989" s="196">
        <v>0.18071999999999999</v>
      </c>
      <c r="K2989" s="196">
        <v>5.5620000000000003E-2</v>
      </c>
      <c r="L2989" s="196">
        <v>5.7380000000000007E-2</v>
      </c>
      <c r="M2989" s="265">
        <v>4.2599999999999999E-3</v>
      </c>
      <c r="N2989" s="196">
        <v>2.4510000000000001E-2</v>
      </c>
      <c r="O2989" s="196">
        <v>0</v>
      </c>
      <c r="P2989" s="196">
        <v>0</v>
      </c>
      <c r="Q2989" s="196">
        <v>8.5459999999999994E-2</v>
      </c>
      <c r="R2989" s="196">
        <v>0</v>
      </c>
      <c r="S2989" s="196">
        <v>3.2850000000000004E-2</v>
      </c>
      <c r="T2989" s="196">
        <v>0</v>
      </c>
      <c r="U2989" s="196">
        <v>6.862E-2</v>
      </c>
      <c r="V2989" s="196">
        <v>0</v>
      </c>
      <c r="W2989" s="196">
        <v>2.3019999999999916E-2</v>
      </c>
      <c r="X2989" s="196">
        <v>1.435E-2</v>
      </c>
      <c r="Y2989" s="196">
        <v>0</v>
      </c>
      <c r="Z2989" s="265">
        <v>2.8600000000000001E-3</v>
      </c>
      <c r="AA2989" s="196">
        <v>7.7800000000000005E-3</v>
      </c>
      <c r="AB2989" s="196">
        <v>0</v>
      </c>
      <c r="AC2989" s="196">
        <v>0</v>
      </c>
      <c r="AD2989" s="196">
        <v>0</v>
      </c>
      <c r="AE2989" s="196">
        <v>7.8000000000000005E-3</v>
      </c>
      <c r="AF2989" s="272">
        <f t="shared" si="187"/>
        <v>1</v>
      </c>
      <c r="AG2989" s="196">
        <f t="shared" si="188"/>
        <v>0.15727999999999992</v>
      </c>
    </row>
    <row r="2990" spans="1:33" x14ac:dyDescent="0.25">
      <c r="A2990" s="1">
        <v>2013</v>
      </c>
      <c r="B2990" s="1" t="s">
        <v>16</v>
      </c>
      <c r="C2990" s="1" t="str">
        <f t="shared" si="185"/>
        <v>2013SK</v>
      </c>
      <c r="D2990" s="1" t="s">
        <v>57</v>
      </c>
      <c r="E2990" s="1" t="str">
        <f t="shared" si="186"/>
        <v>2013SKC&amp;D</v>
      </c>
      <c r="F2990" s="196">
        <v>5.5000000000000003E-4</v>
      </c>
      <c r="G2990" s="196">
        <v>1.702E-2</v>
      </c>
      <c r="H2990" s="196">
        <v>2.32E-3</v>
      </c>
      <c r="I2990" s="196">
        <v>0.45695999999999998</v>
      </c>
      <c r="J2990" s="196">
        <v>4.0000000000000001E-3</v>
      </c>
      <c r="K2990" s="196">
        <v>2.1999999999999998E-4</v>
      </c>
      <c r="L2990" s="196">
        <v>1.2E-4</v>
      </c>
      <c r="M2990" s="265">
        <v>4.2000000000000002E-4</v>
      </c>
      <c r="N2990" s="196">
        <v>6.7600000000000004E-3</v>
      </c>
      <c r="O2990" s="196">
        <v>0</v>
      </c>
      <c r="P2990" s="196">
        <v>0</v>
      </c>
      <c r="Q2990" s="196">
        <v>0</v>
      </c>
      <c r="R2990" s="196">
        <v>0</v>
      </c>
      <c r="S2990" s="196">
        <v>0.45695999999999998</v>
      </c>
      <c r="T2990" s="196">
        <v>1.9650000000000001E-2</v>
      </c>
      <c r="U2990" s="196">
        <v>1.3009999999999999E-2</v>
      </c>
      <c r="V2990" s="196">
        <v>0</v>
      </c>
      <c r="W2990" s="196">
        <v>9.8000000000000847E-3</v>
      </c>
      <c r="X2990" s="196">
        <v>9.0100000000000006E-3</v>
      </c>
      <c r="Y2990" s="196">
        <v>0</v>
      </c>
      <c r="Z2990" s="265">
        <v>2.0000000000000001E-4</v>
      </c>
      <c r="AA2990" s="196">
        <v>1E-3</v>
      </c>
      <c r="AB2990" s="196">
        <v>0</v>
      </c>
      <c r="AC2990" s="196">
        <v>0</v>
      </c>
      <c r="AD2990" s="196">
        <v>0</v>
      </c>
      <c r="AE2990" s="196">
        <v>2E-3</v>
      </c>
      <c r="AF2990" s="272">
        <f t="shared" si="187"/>
        <v>0.99999999999999989</v>
      </c>
      <c r="AG2990" s="196">
        <f t="shared" si="188"/>
        <v>0.51163000000000003</v>
      </c>
    </row>
    <row r="2991" spans="1:33" x14ac:dyDescent="0.25">
      <c r="A2991" s="1">
        <v>2013</v>
      </c>
      <c r="B2991" s="1" t="s">
        <v>16</v>
      </c>
      <c r="C2991" s="1" t="str">
        <f t="shared" si="185"/>
        <v>2013SK</v>
      </c>
      <c r="D2991" s="1" t="s">
        <v>56</v>
      </c>
      <c r="E2991" s="1" t="str">
        <f t="shared" si="186"/>
        <v>2013SKICI</v>
      </c>
      <c r="F2991" s="196">
        <v>0.28423999999999999</v>
      </c>
      <c r="G2991" s="196">
        <v>0.20716000000000001</v>
      </c>
      <c r="H2991" s="196">
        <v>9.0540000000000009E-2</v>
      </c>
      <c r="I2991" s="196">
        <v>7.5990000000000002E-2</v>
      </c>
      <c r="J2991" s="196">
        <v>1.1080000000000001E-2</v>
      </c>
      <c r="K2991" s="196">
        <v>1.8290000000000001E-2</v>
      </c>
      <c r="L2991" s="196">
        <v>6.9899999999999997E-3</v>
      </c>
      <c r="M2991" s="265">
        <v>2.3380000000000001E-2</v>
      </c>
      <c r="N2991" s="196">
        <v>1.0249999999999999E-2</v>
      </c>
      <c r="O2991" s="196">
        <v>0</v>
      </c>
      <c r="P2991" s="196">
        <v>0</v>
      </c>
      <c r="Q2991" s="196">
        <v>0</v>
      </c>
      <c r="R2991" s="196">
        <v>3.56E-2</v>
      </c>
      <c r="S2991" s="196">
        <v>2.3390000000000001E-2</v>
      </c>
      <c r="T2991" s="196">
        <v>0</v>
      </c>
      <c r="U2991" s="196">
        <v>0.13008</v>
      </c>
      <c r="V2991" s="196">
        <v>0</v>
      </c>
      <c r="W2991" s="196">
        <v>3.4640000000000032E-2</v>
      </c>
      <c r="X2991" s="196">
        <v>1.2319999999999999E-2</v>
      </c>
      <c r="Y2991" s="197">
        <v>0</v>
      </c>
      <c r="Z2991" s="265">
        <v>6.6E-4</v>
      </c>
      <c r="AA2991" s="196">
        <v>2.2890000000000001E-2</v>
      </c>
      <c r="AB2991" s="196">
        <v>0</v>
      </c>
      <c r="AC2991" s="196">
        <v>0</v>
      </c>
      <c r="AD2991" s="196">
        <v>0</v>
      </c>
      <c r="AE2991" s="196">
        <v>1.2500000000000001E-2</v>
      </c>
      <c r="AF2991" s="272">
        <f t="shared" si="187"/>
        <v>0.99999999999999989</v>
      </c>
      <c r="AG2991" s="196">
        <f t="shared" si="188"/>
        <v>0.23648000000000002</v>
      </c>
    </row>
    <row r="2992" spans="1:33" x14ac:dyDescent="0.25">
      <c r="A2992" s="1">
        <v>2013</v>
      </c>
      <c r="B2992" s="1" t="s">
        <v>16</v>
      </c>
      <c r="C2992" s="1" t="str">
        <f t="shared" si="185"/>
        <v>2013SK</v>
      </c>
      <c r="D2992" s="1" t="s">
        <v>58</v>
      </c>
      <c r="E2992" s="1" t="str">
        <f t="shared" si="186"/>
        <v>2013SKResidential</v>
      </c>
      <c r="F2992" s="196">
        <v>0.27889999999999998</v>
      </c>
      <c r="G2992" s="196">
        <v>8.8000000000000009E-2</v>
      </c>
      <c r="H2992" s="196">
        <v>3.5019999999999996E-2</v>
      </c>
      <c r="I2992" s="196">
        <v>3.2850000000000004E-2</v>
      </c>
      <c r="J2992" s="196">
        <v>0.18071999999999999</v>
      </c>
      <c r="K2992" s="196">
        <v>5.5620000000000003E-2</v>
      </c>
      <c r="L2992" s="196">
        <v>5.7380000000000007E-2</v>
      </c>
      <c r="M2992" s="265">
        <v>4.2599999999999999E-3</v>
      </c>
      <c r="N2992" s="196">
        <v>2.4510000000000001E-2</v>
      </c>
      <c r="O2992" s="196">
        <v>0</v>
      </c>
      <c r="P2992" s="196">
        <v>0</v>
      </c>
      <c r="Q2992" s="196">
        <v>8.5459999999999994E-2</v>
      </c>
      <c r="R2992" s="196">
        <v>0</v>
      </c>
      <c r="S2992" s="196">
        <v>3.2850000000000004E-2</v>
      </c>
      <c r="T2992" s="196">
        <v>0</v>
      </c>
      <c r="U2992" s="196">
        <v>6.862E-2</v>
      </c>
      <c r="V2992" s="196">
        <v>0</v>
      </c>
      <c r="W2992" s="196">
        <v>2.3019999999999916E-2</v>
      </c>
      <c r="X2992" s="196">
        <v>1.435E-2</v>
      </c>
      <c r="Y2992" s="196">
        <v>0</v>
      </c>
      <c r="Z2992" s="265">
        <v>2.8600000000000001E-3</v>
      </c>
      <c r="AA2992" s="196">
        <v>7.7800000000000005E-3</v>
      </c>
      <c r="AB2992" s="196">
        <v>0</v>
      </c>
      <c r="AC2992" s="196">
        <v>0</v>
      </c>
      <c r="AD2992" s="196">
        <v>0</v>
      </c>
      <c r="AE2992" s="196">
        <v>7.8000000000000005E-3</v>
      </c>
      <c r="AF2992" s="272">
        <f t="shared" si="187"/>
        <v>1</v>
      </c>
      <c r="AG2992" s="196">
        <f t="shared" si="188"/>
        <v>0.15727999999999992</v>
      </c>
    </row>
    <row r="2993" spans="1:33" x14ac:dyDescent="0.25">
      <c r="A2993" s="1">
        <v>2014</v>
      </c>
      <c r="B2993" s="1" t="s">
        <v>16</v>
      </c>
      <c r="C2993" s="1" t="str">
        <f t="shared" si="185"/>
        <v>2014SK</v>
      </c>
      <c r="D2993" s="1" t="s">
        <v>57</v>
      </c>
      <c r="E2993" s="1" t="str">
        <f t="shared" si="186"/>
        <v>2014SKC&amp;D</v>
      </c>
      <c r="F2993" s="196">
        <v>5.5000000000000003E-4</v>
      </c>
      <c r="G2993" s="196">
        <v>1.702E-2</v>
      </c>
      <c r="H2993" s="196">
        <v>2.32E-3</v>
      </c>
      <c r="I2993" s="196">
        <v>0.45695999999999998</v>
      </c>
      <c r="J2993" s="196">
        <v>4.0000000000000001E-3</v>
      </c>
      <c r="K2993" s="196">
        <v>2.1999999999999998E-4</v>
      </c>
      <c r="L2993" s="196">
        <v>1.2E-4</v>
      </c>
      <c r="M2993" s="265">
        <v>4.2000000000000002E-4</v>
      </c>
      <c r="N2993" s="196">
        <v>6.7600000000000004E-3</v>
      </c>
      <c r="O2993" s="196">
        <v>0</v>
      </c>
      <c r="P2993" s="196">
        <v>0</v>
      </c>
      <c r="Q2993" s="196">
        <v>0</v>
      </c>
      <c r="R2993" s="196">
        <v>0</v>
      </c>
      <c r="S2993" s="196">
        <v>0.45695999999999998</v>
      </c>
      <c r="T2993" s="196">
        <v>1.9650000000000001E-2</v>
      </c>
      <c r="U2993" s="196">
        <v>1.3009999999999999E-2</v>
      </c>
      <c r="V2993" s="196">
        <v>0</v>
      </c>
      <c r="W2993" s="196">
        <v>9.8000000000000847E-3</v>
      </c>
      <c r="X2993" s="196">
        <v>9.0100000000000006E-3</v>
      </c>
      <c r="Y2993" s="197">
        <v>0</v>
      </c>
      <c r="Z2993" s="265">
        <v>2.0000000000000001E-4</v>
      </c>
      <c r="AA2993" s="196">
        <v>1E-3</v>
      </c>
      <c r="AB2993" s="196">
        <v>0</v>
      </c>
      <c r="AC2993" s="196">
        <v>0</v>
      </c>
      <c r="AD2993" s="196">
        <v>0</v>
      </c>
      <c r="AE2993" s="196">
        <v>2E-3</v>
      </c>
      <c r="AF2993" s="272">
        <f t="shared" si="187"/>
        <v>0.99999999999999989</v>
      </c>
      <c r="AG2993" s="196">
        <f t="shared" si="188"/>
        <v>0.51163000000000003</v>
      </c>
    </row>
    <row r="2994" spans="1:33" x14ac:dyDescent="0.25">
      <c r="A2994" s="1">
        <v>2014</v>
      </c>
      <c r="B2994" s="1" t="s">
        <v>16</v>
      </c>
      <c r="C2994" s="1" t="str">
        <f t="shared" si="185"/>
        <v>2014SK</v>
      </c>
      <c r="D2994" s="1" t="s">
        <v>56</v>
      </c>
      <c r="E2994" s="1" t="str">
        <f t="shared" si="186"/>
        <v>2014SKICI</v>
      </c>
      <c r="F2994" s="196">
        <v>0.28423999999999999</v>
      </c>
      <c r="G2994" s="196">
        <v>0.20716000000000001</v>
      </c>
      <c r="H2994" s="196">
        <v>9.0540000000000009E-2</v>
      </c>
      <c r="I2994" s="196">
        <v>7.5990000000000002E-2</v>
      </c>
      <c r="J2994" s="196">
        <v>1.1080000000000001E-2</v>
      </c>
      <c r="K2994" s="196">
        <v>1.8290000000000001E-2</v>
      </c>
      <c r="L2994" s="196">
        <v>6.9899999999999997E-3</v>
      </c>
      <c r="M2994" s="265">
        <v>2.3380000000000001E-2</v>
      </c>
      <c r="N2994" s="196">
        <v>1.0249999999999999E-2</v>
      </c>
      <c r="O2994" s="196">
        <v>0</v>
      </c>
      <c r="P2994" s="196">
        <v>0</v>
      </c>
      <c r="Q2994" s="196">
        <v>0</v>
      </c>
      <c r="R2994" s="196">
        <v>3.56E-2</v>
      </c>
      <c r="S2994" s="196">
        <v>2.3390000000000001E-2</v>
      </c>
      <c r="T2994" s="196">
        <v>0</v>
      </c>
      <c r="U2994" s="196">
        <v>0.13008</v>
      </c>
      <c r="V2994" s="196">
        <v>0</v>
      </c>
      <c r="W2994" s="196">
        <v>3.4640000000000032E-2</v>
      </c>
      <c r="X2994" s="196">
        <v>1.2319999999999999E-2</v>
      </c>
      <c r="Y2994" s="196">
        <v>0</v>
      </c>
      <c r="Z2994" s="265">
        <v>6.6E-4</v>
      </c>
      <c r="AA2994" s="196">
        <v>2.2890000000000001E-2</v>
      </c>
      <c r="AB2994" s="196">
        <v>0</v>
      </c>
      <c r="AC2994" s="196">
        <v>0</v>
      </c>
      <c r="AD2994" s="196">
        <v>0</v>
      </c>
      <c r="AE2994" s="196">
        <v>1.2500000000000001E-2</v>
      </c>
      <c r="AF2994" s="272">
        <f t="shared" si="187"/>
        <v>0.99999999999999989</v>
      </c>
      <c r="AG2994" s="196">
        <f t="shared" si="188"/>
        <v>0.23648000000000002</v>
      </c>
    </row>
    <row r="2995" spans="1:33" x14ac:dyDescent="0.25">
      <c r="A2995" s="1">
        <v>2014</v>
      </c>
      <c r="B2995" s="1" t="s">
        <v>16</v>
      </c>
      <c r="C2995" s="1" t="str">
        <f t="shared" si="185"/>
        <v>2014SK</v>
      </c>
      <c r="D2995" s="1" t="s">
        <v>58</v>
      </c>
      <c r="E2995" s="1" t="str">
        <f t="shared" si="186"/>
        <v>2014SKResidential</v>
      </c>
      <c r="F2995" s="196">
        <v>0.27889999999999998</v>
      </c>
      <c r="G2995" s="196">
        <v>8.8000000000000009E-2</v>
      </c>
      <c r="H2995" s="196">
        <v>3.5019999999999996E-2</v>
      </c>
      <c r="I2995" s="196">
        <v>3.2850000000000004E-2</v>
      </c>
      <c r="J2995" s="196">
        <v>0.18071999999999999</v>
      </c>
      <c r="K2995" s="196">
        <v>5.5620000000000003E-2</v>
      </c>
      <c r="L2995" s="196">
        <v>5.7380000000000007E-2</v>
      </c>
      <c r="M2995" s="265">
        <v>4.2599999999999999E-3</v>
      </c>
      <c r="N2995" s="196">
        <v>2.4510000000000001E-2</v>
      </c>
      <c r="O2995" s="196">
        <v>0</v>
      </c>
      <c r="P2995" s="196">
        <v>0</v>
      </c>
      <c r="Q2995" s="196">
        <v>8.5459999999999994E-2</v>
      </c>
      <c r="R2995" s="196">
        <v>0</v>
      </c>
      <c r="S2995" s="196">
        <v>3.2850000000000004E-2</v>
      </c>
      <c r="T2995" s="196">
        <v>0</v>
      </c>
      <c r="U2995" s="196">
        <v>6.862E-2</v>
      </c>
      <c r="V2995" s="196">
        <v>0</v>
      </c>
      <c r="W2995" s="196">
        <v>2.3019999999999916E-2</v>
      </c>
      <c r="X2995" s="196">
        <v>1.435E-2</v>
      </c>
      <c r="Y2995" s="196">
        <v>0</v>
      </c>
      <c r="Z2995" s="265">
        <v>2.8600000000000001E-3</v>
      </c>
      <c r="AA2995" s="196">
        <v>7.7800000000000005E-3</v>
      </c>
      <c r="AB2995" s="196">
        <v>0</v>
      </c>
      <c r="AC2995" s="196">
        <v>0</v>
      </c>
      <c r="AD2995" s="196">
        <v>0</v>
      </c>
      <c r="AE2995" s="196">
        <v>7.8000000000000005E-3</v>
      </c>
      <c r="AF2995" s="272">
        <f t="shared" si="187"/>
        <v>1</v>
      </c>
      <c r="AG2995" s="196">
        <f t="shared" si="188"/>
        <v>0.15727999999999992</v>
      </c>
    </row>
    <row r="2996" spans="1:33" x14ac:dyDescent="0.25">
      <c r="A2996" s="1">
        <v>2015</v>
      </c>
      <c r="B2996" s="1" t="s">
        <v>16</v>
      </c>
      <c r="C2996" s="1" t="str">
        <f t="shared" si="185"/>
        <v>2015SK</v>
      </c>
      <c r="D2996" s="1" t="s">
        <v>57</v>
      </c>
      <c r="E2996" s="1" t="str">
        <f t="shared" si="186"/>
        <v>2015SKC&amp;D</v>
      </c>
      <c r="F2996" s="196">
        <v>5.5000000000000003E-4</v>
      </c>
      <c r="G2996" s="196">
        <v>1.702E-2</v>
      </c>
      <c r="H2996" s="196">
        <v>2.32E-3</v>
      </c>
      <c r="I2996" s="196">
        <v>0.45695999999999998</v>
      </c>
      <c r="J2996" s="196">
        <v>4.0000000000000001E-3</v>
      </c>
      <c r="K2996" s="196">
        <v>2.1999999999999998E-4</v>
      </c>
      <c r="L2996" s="196">
        <v>1.2E-4</v>
      </c>
      <c r="M2996" s="265">
        <v>4.2000000000000002E-4</v>
      </c>
      <c r="N2996" s="196">
        <v>6.7600000000000004E-3</v>
      </c>
      <c r="O2996" s="196">
        <v>0</v>
      </c>
      <c r="P2996" s="196">
        <v>0</v>
      </c>
      <c r="Q2996" s="196">
        <v>0</v>
      </c>
      <c r="R2996" s="196">
        <v>0</v>
      </c>
      <c r="S2996" s="196">
        <v>0.45695999999999998</v>
      </c>
      <c r="T2996" s="196">
        <v>1.9650000000000001E-2</v>
      </c>
      <c r="U2996" s="196">
        <v>1.3009999999999999E-2</v>
      </c>
      <c r="V2996" s="196">
        <v>0</v>
      </c>
      <c r="W2996" s="196">
        <v>9.8000000000000847E-3</v>
      </c>
      <c r="X2996" s="196">
        <v>9.0100000000000006E-3</v>
      </c>
      <c r="Y2996" s="197">
        <v>0</v>
      </c>
      <c r="Z2996" s="265">
        <v>2.0000000000000001E-4</v>
      </c>
      <c r="AA2996" s="196">
        <v>1E-3</v>
      </c>
      <c r="AB2996" s="196">
        <v>0</v>
      </c>
      <c r="AC2996" s="196">
        <v>0</v>
      </c>
      <c r="AD2996" s="196">
        <v>0</v>
      </c>
      <c r="AE2996" s="196">
        <v>2E-3</v>
      </c>
      <c r="AF2996" s="272">
        <f t="shared" si="187"/>
        <v>0.99999999999999989</v>
      </c>
      <c r="AG2996" s="196">
        <f t="shared" si="188"/>
        <v>0.51163000000000003</v>
      </c>
    </row>
    <row r="2997" spans="1:33" x14ac:dyDescent="0.25">
      <c r="A2997" s="1">
        <v>2015</v>
      </c>
      <c r="B2997" s="1" t="s">
        <v>16</v>
      </c>
      <c r="C2997" s="1" t="str">
        <f t="shared" si="185"/>
        <v>2015SK</v>
      </c>
      <c r="D2997" s="1" t="s">
        <v>56</v>
      </c>
      <c r="E2997" s="1" t="str">
        <f t="shared" si="186"/>
        <v>2015SKICI</v>
      </c>
      <c r="F2997" s="196">
        <v>0.28423999999999999</v>
      </c>
      <c r="G2997" s="196">
        <v>0.20716000000000001</v>
      </c>
      <c r="H2997" s="196">
        <v>9.0540000000000009E-2</v>
      </c>
      <c r="I2997" s="196">
        <v>7.5990000000000002E-2</v>
      </c>
      <c r="J2997" s="196">
        <v>1.1080000000000001E-2</v>
      </c>
      <c r="K2997" s="196">
        <v>1.8290000000000001E-2</v>
      </c>
      <c r="L2997" s="196">
        <v>6.9899999999999997E-3</v>
      </c>
      <c r="M2997" s="265">
        <v>2.3380000000000001E-2</v>
      </c>
      <c r="N2997" s="196">
        <v>1.0249999999999999E-2</v>
      </c>
      <c r="O2997" s="196">
        <v>0</v>
      </c>
      <c r="P2997" s="196">
        <v>0</v>
      </c>
      <c r="Q2997" s="196">
        <v>0</v>
      </c>
      <c r="R2997" s="196">
        <v>3.56E-2</v>
      </c>
      <c r="S2997" s="196">
        <v>2.3390000000000001E-2</v>
      </c>
      <c r="T2997" s="196">
        <v>0</v>
      </c>
      <c r="U2997" s="196">
        <v>0.13008</v>
      </c>
      <c r="V2997" s="196">
        <v>0</v>
      </c>
      <c r="W2997" s="196">
        <v>3.4640000000000032E-2</v>
      </c>
      <c r="X2997" s="196">
        <v>1.2319999999999999E-2</v>
      </c>
      <c r="Y2997" s="197">
        <v>0</v>
      </c>
      <c r="Z2997" s="265">
        <v>6.6E-4</v>
      </c>
      <c r="AA2997" s="196">
        <v>2.2890000000000001E-2</v>
      </c>
      <c r="AB2997" s="196">
        <v>0</v>
      </c>
      <c r="AC2997" s="196">
        <v>0</v>
      </c>
      <c r="AD2997" s="196">
        <v>0</v>
      </c>
      <c r="AE2997" s="196">
        <v>1.2500000000000001E-2</v>
      </c>
      <c r="AF2997" s="272">
        <f t="shared" si="187"/>
        <v>0.99999999999999989</v>
      </c>
      <c r="AG2997" s="196">
        <f t="shared" si="188"/>
        <v>0.23648000000000002</v>
      </c>
    </row>
    <row r="2998" spans="1:33" x14ac:dyDescent="0.25">
      <c r="A2998" s="1">
        <v>2015</v>
      </c>
      <c r="B2998" s="1" t="s">
        <v>16</v>
      </c>
      <c r="C2998" s="1" t="str">
        <f t="shared" si="185"/>
        <v>2015SK</v>
      </c>
      <c r="D2998" s="1" t="s">
        <v>58</v>
      </c>
      <c r="E2998" s="1" t="str">
        <f t="shared" si="186"/>
        <v>2015SKResidential</v>
      </c>
      <c r="F2998" s="196">
        <v>0.27889999999999998</v>
      </c>
      <c r="G2998" s="196">
        <v>8.8000000000000009E-2</v>
      </c>
      <c r="H2998" s="196">
        <v>3.5019999999999996E-2</v>
      </c>
      <c r="I2998" s="196">
        <v>3.2850000000000004E-2</v>
      </c>
      <c r="J2998" s="196">
        <v>0.18071999999999999</v>
      </c>
      <c r="K2998" s="196">
        <v>5.5620000000000003E-2</v>
      </c>
      <c r="L2998" s="196">
        <v>5.7380000000000007E-2</v>
      </c>
      <c r="M2998" s="265">
        <v>4.2599999999999999E-3</v>
      </c>
      <c r="N2998" s="196">
        <v>2.4510000000000001E-2</v>
      </c>
      <c r="O2998" s="196">
        <v>0</v>
      </c>
      <c r="P2998" s="196">
        <v>0</v>
      </c>
      <c r="Q2998" s="196">
        <v>8.5459999999999994E-2</v>
      </c>
      <c r="R2998" s="196">
        <v>0</v>
      </c>
      <c r="S2998" s="196">
        <v>3.2850000000000004E-2</v>
      </c>
      <c r="T2998" s="196">
        <v>0</v>
      </c>
      <c r="U2998" s="196">
        <v>6.862E-2</v>
      </c>
      <c r="V2998" s="196">
        <v>0</v>
      </c>
      <c r="W2998" s="196">
        <v>2.3019999999999916E-2</v>
      </c>
      <c r="X2998" s="196">
        <v>1.435E-2</v>
      </c>
      <c r="Y2998" s="196">
        <v>0</v>
      </c>
      <c r="Z2998" s="265">
        <v>2.8600000000000001E-3</v>
      </c>
      <c r="AA2998" s="196">
        <v>7.7800000000000005E-3</v>
      </c>
      <c r="AB2998" s="196">
        <v>0</v>
      </c>
      <c r="AC2998" s="196">
        <v>0</v>
      </c>
      <c r="AD2998" s="196">
        <v>0</v>
      </c>
      <c r="AE2998" s="196">
        <v>7.8000000000000005E-3</v>
      </c>
      <c r="AF2998" s="272">
        <f t="shared" si="187"/>
        <v>1</v>
      </c>
      <c r="AG2998" s="196">
        <f t="shared" si="188"/>
        <v>0.15727999999999992</v>
      </c>
    </row>
    <row r="2999" spans="1:33" x14ac:dyDescent="0.25">
      <c r="A2999" s="1">
        <v>2016</v>
      </c>
      <c r="B2999" s="1" t="s">
        <v>16</v>
      </c>
      <c r="C2999" s="1" t="str">
        <f t="shared" si="185"/>
        <v>2016SK</v>
      </c>
      <c r="D2999" s="1" t="s">
        <v>57</v>
      </c>
      <c r="E2999" s="1" t="str">
        <f t="shared" si="186"/>
        <v>2016SKC&amp;D</v>
      </c>
      <c r="F2999" s="196">
        <v>5.5000000000000003E-4</v>
      </c>
      <c r="G2999" s="196">
        <v>1.702E-2</v>
      </c>
      <c r="H2999" s="196">
        <v>2.32E-3</v>
      </c>
      <c r="I2999" s="196">
        <v>0.45695999999999998</v>
      </c>
      <c r="J2999" s="196">
        <v>4.0000000000000001E-3</v>
      </c>
      <c r="K2999" s="196">
        <v>2.1999999999999998E-4</v>
      </c>
      <c r="L2999" s="196">
        <v>1.2E-4</v>
      </c>
      <c r="M2999" s="265">
        <v>4.2000000000000002E-4</v>
      </c>
      <c r="N2999" s="196">
        <v>6.7600000000000004E-3</v>
      </c>
      <c r="O2999" s="196">
        <v>0</v>
      </c>
      <c r="P2999" s="196">
        <v>0</v>
      </c>
      <c r="Q2999" s="196">
        <v>0</v>
      </c>
      <c r="R2999" s="196">
        <v>0</v>
      </c>
      <c r="S2999" s="196">
        <v>0.45695999999999998</v>
      </c>
      <c r="T2999" s="196">
        <v>1.9650000000000001E-2</v>
      </c>
      <c r="U2999" s="196">
        <v>1.3009999999999999E-2</v>
      </c>
      <c r="V2999" s="196">
        <v>0</v>
      </c>
      <c r="W2999" s="196">
        <v>9.8000000000000847E-3</v>
      </c>
      <c r="X2999" s="196">
        <v>9.0100000000000006E-3</v>
      </c>
      <c r="Y2999" s="197">
        <v>0</v>
      </c>
      <c r="Z2999" s="265">
        <v>2.0000000000000001E-4</v>
      </c>
      <c r="AA2999" s="196">
        <v>1E-3</v>
      </c>
      <c r="AB2999" s="196">
        <v>0</v>
      </c>
      <c r="AC2999" s="196">
        <v>0</v>
      </c>
      <c r="AD2999" s="196">
        <v>0</v>
      </c>
      <c r="AE2999" s="196">
        <v>2E-3</v>
      </c>
      <c r="AF2999" s="272">
        <f t="shared" si="187"/>
        <v>0.99999999999999989</v>
      </c>
      <c r="AG2999" s="196">
        <f t="shared" si="188"/>
        <v>0.51163000000000003</v>
      </c>
    </row>
    <row r="3000" spans="1:33" x14ac:dyDescent="0.25">
      <c r="A3000" s="1">
        <v>2016</v>
      </c>
      <c r="B3000" s="1" t="s">
        <v>16</v>
      </c>
      <c r="C3000" s="1" t="str">
        <f t="shared" si="185"/>
        <v>2016SK</v>
      </c>
      <c r="D3000" s="1" t="s">
        <v>56</v>
      </c>
      <c r="E3000" s="1" t="str">
        <f t="shared" si="186"/>
        <v>2016SKICI</v>
      </c>
      <c r="F3000" s="196">
        <v>0.28423999999999999</v>
      </c>
      <c r="G3000" s="196">
        <v>0.20716000000000001</v>
      </c>
      <c r="H3000" s="196">
        <v>9.0540000000000009E-2</v>
      </c>
      <c r="I3000" s="196">
        <v>7.5990000000000002E-2</v>
      </c>
      <c r="J3000" s="196">
        <v>1.1080000000000001E-2</v>
      </c>
      <c r="K3000" s="196">
        <v>1.8290000000000001E-2</v>
      </c>
      <c r="L3000" s="196">
        <v>6.9899999999999997E-3</v>
      </c>
      <c r="M3000" s="265">
        <v>2.3380000000000001E-2</v>
      </c>
      <c r="N3000" s="196">
        <v>1.0249999999999999E-2</v>
      </c>
      <c r="O3000" s="196">
        <v>0</v>
      </c>
      <c r="P3000" s="196">
        <v>0</v>
      </c>
      <c r="Q3000" s="196">
        <v>0</v>
      </c>
      <c r="R3000" s="196">
        <v>3.56E-2</v>
      </c>
      <c r="S3000" s="196">
        <v>2.3390000000000001E-2</v>
      </c>
      <c r="T3000" s="196">
        <v>0</v>
      </c>
      <c r="U3000" s="196">
        <v>0.13008</v>
      </c>
      <c r="V3000" s="196">
        <v>0</v>
      </c>
      <c r="W3000" s="196">
        <v>3.4640000000000032E-2</v>
      </c>
      <c r="X3000" s="196">
        <v>1.2319999999999999E-2</v>
      </c>
      <c r="Y3000" s="197">
        <v>0</v>
      </c>
      <c r="Z3000" s="265">
        <v>6.6E-4</v>
      </c>
      <c r="AA3000" s="196">
        <v>2.2890000000000001E-2</v>
      </c>
      <c r="AB3000" s="196">
        <v>0</v>
      </c>
      <c r="AC3000" s="196">
        <v>0</v>
      </c>
      <c r="AD3000" s="196">
        <v>0</v>
      </c>
      <c r="AE3000" s="196">
        <v>1.2500000000000001E-2</v>
      </c>
      <c r="AF3000" s="272">
        <f t="shared" si="187"/>
        <v>0.99999999999999989</v>
      </c>
      <c r="AG3000" s="196">
        <f t="shared" si="188"/>
        <v>0.23648000000000002</v>
      </c>
    </row>
    <row r="3001" spans="1:33" x14ac:dyDescent="0.25">
      <c r="A3001" s="1">
        <v>2016</v>
      </c>
      <c r="B3001" s="1" t="s">
        <v>16</v>
      </c>
      <c r="C3001" s="1" t="str">
        <f t="shared" si="185"/>
        <v>2016SK</v>
      </c>
      <c r="D3001" s="1" t="s">
        <v>58</v>
      </c>
      <c r="E3001" s="1" t="str">
        <f t="shared" si="186"/>
        <v>2016SKResidential</v>
      </c>
      <c r="F3001" s="196">
        <v>0.27889999999999998</v>
      </c>
      <c r="G3001" s="196">
        <v>8.8000000000000009E-2</v>
      </c>
      <c r="H3001" s="196">
        <v>3.5019999999999996E-2</v>
      </c>
      <c r="I3001" s="196">
        <v>3.2850000000000004E-2</v>
      </c>
      <c r="J3001" s="196">
        <v>0.18071999999999999</v>
      </c>
      <c r="K3001" s="196">
        <v>5.5620000000000003E-2</v>
      </c>
      <c r="L3001" s="196">
        <v>5.7380000000000007E-2</v>
      </c>
      <c r="M3001" s="265">
        <v>4.2599999999999999E-3</v>
      </c>
      <c r="N3001" s="196">
        <v>2.4510000000000001E-2</v>
      </c>
      <c r="O3001" s="196">
        <v>0</v>
      </c>
      <c r="P3001" s="196">
        <v>0</v>
      </c>
      <c r="Q3001" s="196">
        <v>8.5459999999999994E-2</v>
      </c>
      <c r="R3001" s="196">
        <v>0</v>
      </c>
      <c r="S3001" s="196">
        <v>3.2850000000000004E-2</v>
      </c>
      <c r="T3001" s="196">
        <v>0</v>
      </c>
      <c r="U3001" s="196">
        <v>6.862E-2</v>
      </c>
      <c r="V3001" s="196">
        <v>0</v>
      </c>
      <c r="W3001" s="196">
        <v>2.3019999999999916E-2</v>
      </c>
      <c r="X3001" s="196">
        <v>1.435E-2</v>
      </c>
      <c r="Y3001" s="196">
        <v>0</v>
      </c>
      <c r="Z3001" s="265">
        <v>2.8600000000000001E-3</v>
      </c>
      <c r="AA3001" s="196">
        <v>7.7800000000000005E-3</v>
      </c>
      <c r="AB3001" s="196">
        <v>0</v>
      </c>
      <c r="AC3001" s="196">
        <v>0</v>
      </c>
      <c r="AD3001" s="196">
        <v>0</v>
      </c>
      <c r="AE3001" s="196">
        <v>7.8000000000000005E-3</v>
      </c>
      <c r="AF3001" s="272">
        <f t="shared" si="187"/>
        <v>1</v>
      </c>
      <c r="AG3001" s="196">
        <f t="shared" si="188"/>
        <v>0.15727999999999992</v>
      </c>
    </row>
    <row r="3002" spans="1:33" x14ac:dyDescent="0.25">
      <c r="A3002" s="1">
        <v>2017</v>
      </c>
      <c r="B3002" s="1" t="s">
        <v>16</v>
      </c>
      <c r="C3002" s="1" t="str">
        <f t="shared" si="185"/>
        <v>2017SK</v>
      </c>
      <c r="D3002" s="1" t="s">
        <v>57</v>
      </c>
      <c r="E3002" s="1" t="str">
        <f t="shared" si="186"/>
        <v>2017SKC&amp;D</v>
      </c>
      <c r="F3002" s="196">
        <v>5.5000000000000003E-4</v>
      </c>
      <c r="G3002" s="196">
        <v>1.702E-2</v>
      </c>
      <c r="H3002" s="196">
        <v>2.32E-3</v>
      </c>
      <c r="I3002" s="196">
        <v>0.45695999999999998</v>
      </c>
      <c r="J3002" s="196">
        <v>4.0000000000000001E-3</v>
      </c>
      <c r="K3002" s="196">
        <v>2.1999999999999998E-4</v>
      </c>
      <c r="L3002" s="196">
        <v>1.2E-4</v>
      </c>
      <c r="M3002" s="265">
        <v>4.2000000000000002E-4</v>
      </c>
      <c r="N3002" s="196">
        <v>6.7600000000000004E-3</v>
      </c>
      <c r="O3002" s="196">
        <v>0</v>
      </c>
      <c r="P3002" s="196">
        <v>0</v>
      </c>
      <c r="Q3002" s="196">
        <v>0</v>
      </c>
      <c r="R3002" s="196">
        <v>0</v>
      </c>
      <c r="S3002" s="196">
        <v>0.45695999999999998</v>
      </c>
      <c r="T3002" s="196">
        <v>1.9650000000000001E-2</v>
      </c>
      <c r="U3002" s="196">
        <v>1.3009999999999999E-2</v>
      </c>
      <c r="V3002" s="196">
        <v>0</v>
      </c>
      <c r="W3002" s="196">
        <v>9.8000000000000847E-3</v>
      </c>
      <c r="X3002" s="196">
        <v>9.0100000000000006E-3</v>
      </c>
      <c r="Y3002" s="197">
        <v>0</v>
      </c>
      <c r="Z3002" s="265">
        <v>2.0000000000000001E-4</v>
      </c>
      <c r="AA3002" s="196">
        <v>1E-3</v>
      </c>
      <c r="AB3002" s="196">
        <v>0</v>
      </c>
      <c r="AC3002" s="196">
        <v>0</v>
      </c>
      <c r="AD3002" s="196">
        <v>0</v>
      </c>
      <c r="AE3002" s="196">
        <v>2E-3</v>
      </c>
      <c r="AF3002" s="272">
        <f t="shared" si="187"/>
        <v>0.99999999999999989</v>
      </c>
      <c r="AG3002" s="196">
        <f t="shared" si="188"/>
        <v>0.51163000000000003</v>
      </c>
    </row>
    <row r="3003" spans="1:33" x14ac:dyDescent="0.25">
      <c r="A3003" s="1">
        <v>2017</v>
      </c>
      <c r="B3003" s="1" t="s">
        <v>16</v>
      </c>
      <c r="C3003" s="1" t="str">
        <f t="shared" si="185"/>
        <v>2017SK</v>
      </c>
      <c r="D3003" s="1" t="s">
        <v>56</v>
      </c>
      <c r="E3003" s="1" t="str">
        <f t="shared" si="186"/>
        <v>2017SKICI</v>
      </c>
      <c r="F3003" s="196">
        <v>0.25390000000000001</v>
      </c>
      <c r="G3003" s="196">
        <v>0.15643000000000001</v>
      </c>
      <c r="H3003" s="196">
        <v>8.5639999999999994E-2</v>
      </c>
      <c r="I3003" s="196">
        <v>6.4299999999999996E-2</v>
      </c>
      <c r="J3003" s="196">
        <v>2.1299999999999999E-2</v>
      </c>
      <c r="K3003" s="196">
        <v>2.9169999999999998E-2</v>
      </c>
      <c r="L3003" s="196">
        <v>1.447E-2</v>
      </c>
      <c r="M3003" s="265">
        <v>1.295E-2</v>
      </c>
      <c r="N3003" s="196">
        <v>3.6600000000000001E-2</v>
      </c>
      <c r="O3003" s="196">
        <v>0</v>
      </c>
      <c r="P3003" s="196">
        <v>0</v>
      </c>
      <c r="Q3003" s="196">
        <v>0</v>
      </c>
      <c r="R3003" s="196">
        <v>3.8510000000000003E-2</v>
      </c>
      <c r="S3003" s="196">
        <v>3.124E-2</v>
      </c>
      <c r="T3003" s="196">
        <v>0</v>
      </c>
      <c r="U3003" s="196">
        <v>0.17019999999999999</v>
      </c>
      <c r="V3003" s="196">
        <v>0</v>
      </c>
      <c r="W3003" s="196">
        <v>4.3819999999999866E-2</v>
      </c>
      <c r="X3003" s="196">
        <v>1.5720000000000001E-2</v>
      </c>
      <c r="Y3003" s="196">
        <v>0</v>
      </c>
      <c r="Z3003" s="265">
        <v>6.6E-4</v>
      </c>
      <c r="AA3003" s="196">
        <v>1.2829999999999999E-2</v>
      </c>
      <c r="AB3003" s="196">
        <v>0</v>
      </c>
      <c r="AC3003" s="196">
        <v>0</v>
      </c>
      <c r="AD3003" s="196">
        <v>0</v>
      </c>
      <c r="AE3003" s="196">
        <v>1.226E-2</v>
      </c>
      <c r="AF3003" s="272">
        <f t="shared" si="187"/>
        <v>1</v>
      </c>
      <c r="AG3003" s="196">
        <f t="shared" si="188"/>
        <v>0.28672999999999982</v>
      </c>
    </row>
    <row r="3004" spans="1:33" x14ac:dyDescent="0.25">
      <c r="A3004" s="1">
        <v>2017</v>
      </c>
      <c r="B3004" s="1" t="s">
        <v>16</v>
      </c>
      <c r="C3004" s="1" t="str">
        <f t="shared" si="185"/>
        <v>2017SK</v>
      </c>
      <c r="D3004" s="1" t="s">
        <v>58</v>
      </c>
      <c r="E3004" s="1" t="str">
        <f t="shared" si="186"/>
        <v>2017SKResidential</v>
      </c>
      <c r="F3004" s="196">
        <v>0.27814</v>
      </c>
      <c r="G3004" s="196">
        <v>8.6830000000000004E-2</v>
      </c>
      <c r="H3004" s="196">
        <v>3.5019999999999996E-2</v>
      </c>
      <c r="I3004" s="196">
        <v>2.0739999999999998E-2</v>
      </c>
      <c r="J3004" s="196">
        <v>0.18071999999999999</v>
      </c>
      <c r="K3004" s="196">
        <v>5.5620000000000003E-2</v>
      </c>
      <c r="L3004" s="196">
        <v>5.7380000000000007E-2</v>
      </c>
      <c r="M3004" s="265">
        <v>4.2599999999999999E-3</v>
      </c>
      <c r="N3004" s="196">
        <v>2.4510000000000001E-2</v>
      </c>
      <c r="O3004" s="196">
        <v>0</v>
      </c>
      <c r="P3004" s="196">
        <v>0</v>
      </c>
      <c r="Q3004" s="196">
        <v>5.7069999999999996E-2</v>
      </c>
      <c r="R3004" s="196">
        <v>0</v>
      </c>
      <c r="S3004" s="196">
        <v>3.6880000000000003E-2</v>
      </c>
      <c r="T3004" s="196">
        <v>0</v>
      </c>
      <c r="U3004" s="196">
        <v>9.8580000000000001E-2</v>
      </c>
      <c r="V3004" s="196">
        <v>0</v>
      </c>
      <c r="W3004" s="196">
        <v>2.3069999999999917E-2</v>
      </c>
      <c r="X3004" s="196">
        <v>2.3370000000000002E-2</v>
      </c>
      <c r="Y3004" s="196">
        <v>0</v>
      </c>
      <c r="Z3004" s="265">
        <v>2.8600000000000001E-3</v>
      </c>
      <c r="AA3004" s="196">
        <v>5.1999999999999998E-3</v>
      </c>
      <c r="AB3004" s="196">
        <v>0</v>
      </c>
      <c r="AC3004" s="196">
        <v>0</v>
      </c>
      <c r="AD3004" s="196">
        <v>0</v>
      </c>
      <c r="AE3004" s="196">
        <v>9.75E-3</v>
      </c>
      <c r="AF3004" s="272">
        <f t="shared" si="187"/>
        <v>1</v>
      </c>
      <c r="AG3004" s="196">
        <f t="shared" si="188"/>
        <v>0.19970999999999994</v>
      </c>
    </row>
    <row r="3005" spans="1:33" x14ac:dyDescent="0.25">
      <c r="A3005" s="1">
        <v>2018</v>
      </c>
      <c r="B3005" s="1" t="s">
        <v>16</v>
      </c>
      <c r="C3005" s="1" t="str">
        <f t="shared" si="185"/>
        <v>2018SK</v>
      </c>
      <c r="D3005" s="1" t="s">
        <v>57</v>
      </c>
      <c r="E3005" s="1" t="str">
        <f t="shared" si="186"/>
        <v>2018SKC&amp;D</v>
      </c>
      <c r="F3005" s="196">
        <v>5.5000000000000003E-4</v>
      </c>
      <c r="G3005" s="196">
        <v>1.702E-2</v>
      </c>
      <c r="H3005" s="196">
        <v>2.32E-3</v>
      </c>
      <c r="I3005" s="196">
        <v>0.45695999999999998</v>
      </c>
      <c r="J3005" s="196">
        <v>4.0000000000000001E-3</v>
      </c>
      <c r="K3005" s="196">
        <v>2.1999999999999998E-4</v>
      </c>
      <c r="L3005" s="196">
        <v>1.2E-4</v>
      </c>
      <c r="M3005" s="265">
        <v>4.2000000000000002E-4</v>
      </c>
      <c r="N3005" s="196">
        <v>6.7600000000000004E-3</v>
      </c>
      <c r="O3005" s="196">
        <v>0</v>
      </c>
      <c r="P3005" s="196">
        <v>0</v>
      </c>
      <c r="Q3005" s="196">
        <v>0</v>
      </c>
      <c r="R3005" s="196">
        <v>0</v>
      </c>
      <c r="S3005" s="196">
        <v>0.45695999999999998</v>
      </c>
      <c r="T3005" s="196">
        <v>1.9650000000000001E-2</v>
      </c>
      <c r="U3005" s="196">
        <v>1.3009999999999999E-2</v>
      </c>
      <c r="V3005" s="196">
        <v>0</v>
      </c>
      <c r="W3005" s="196">
        <v>9.8000000000000847E-3</v>
      </c>
      <c r="X3005" s="196">
        <v>9.0100000000000006E-3</v>
      </c>
      <c r="Y3005" s="197">
        <v>0</v>
      </c>
      <c r="Z3005" s="265">
        <v>2.0000000000000001E-4</v>
      </c>
      <c r="AA3005" s="196">
        <v>1E-3</v>
      </c>
      <c r="AB3005" s="196">
        <v>0</v>
      </c>
      <c r="AC3005" s="196">
        <v>0</v>
      </c>
      <c r="AD3005" s="196">
        <v>0</v>
      </c>
      <c r="AE3005" s="196">
        <v>2E-3</v>
      </c>
      <c r="AF3005" s="272">
        <f t="shared" si="187"/>
        <v>0.99999999999999989</v>
      </c>
      <c r="AG3005" s="196">
        <f t="shared" si="188"/>
        <v>0.51163000000000003</v>
      </c>
    </row>
    <row r="3006" spans="1:33" x14ac:dyDescent="0.25">
      <c r="A3006" s="1">
        <v>2018</v>
      </c>
      <c r="B3006" s="1" t="s">
        <v>16</v>
      </c>
      <c r="C3006" s="1" t="str">
        <f t="shared" si="185"/>
        <v>2018SK</v>
      </c>
      <c r="D3006" s="1" t="s">
        <v>56</v>
      </c>
      <c r="E3006" s="1" t="str">
        <f t="shared" si="186"/>
        <v>2018SKICI</v>
      </c>
      <c r="F3006" s="196">
        <v>0.25390000000000001</v>
      </c>
      <c r="G3006" s="196">
        <v>0.15643000000000001</v>
      </c>
      <c r="H3006" s="196">
        <v>8.5639999999999994E-2</v>
      </c>
      <c r="I3006" s="196">
        <v>6.4299999999999996E-2</v>
      </c>
      <c r="J3006" s="196">
        <v>2.1299999999999999E-2</v>
      </c>
      <c r="K3006" s="196">
        <v>2.9169999999999998E-2</v>
      </c>
      <c r="L3006" s="196">
        <v>1.447E-2</v>
      </c>
      <c r="M3006" s="265">
        <v>1.295E-2</v>
      </c>
      <c r="N3006" s="196">
        <v>3.6600000000000001E-2</v>
      </c>
      <c r="O3006" s="196">
        <v>0</v>
      </c>
      <c r="P3006" s="196">
        <v>0</v>
      </c>
      <c r="Q3006" s="196">
        <v>0</v>
      </c>
      <c r="R3006" s="196">
        <v>3.8510000000000003E-2</v>
      </c>
      <c r="S3006" s="196">
        <v>3.124E-2</v>
      </c>
      <c r="T3006" s="196">
        <v>0</v>
      </c>
      <c r="U3006" s="196">
        <v>0.17019999999999999</v>
      </c>
      <c r="V3006" s="196">
        <v>0</v>
      </c>
      <c r="W3006" s="196">
        <v>4.3819999999999866E-2</v>
      </c>
      <c r="X3006" s="196">
        <v>1.5720000000000001E-2</v>
      </c>
      <c r="Y3006" s="196">
        <v>0</v>
      </c>
      <c r="Z3006" s="265">
        <v>6.6E-4</v>
      </c>
      <c r="AA3006" s="196">
        <v>1.2829999999999999E-2</v>
      </c>
      <c r="AB3006" s="196">
        <v>0</v>
      </c>
      <c r="AC3006" s="196">
        <v>0</v>
      </c>
      <c r="AD3006" s="196">
        <v>0</v>
      </c>
      <c r="AE3006" s="196">
        <v>1.226E-2</v>
      </c>
      <c r="AF3006" s="272">
        <f t="shared" si="187"/>
        <v>1</v>
      </c>
      <c r="AG3006" s="196">
        <f t="shared" si="188"/>
        <v>0.28672999999999982</v>
      </c>
    </row>
    <row r="3007" spans="1:33" x14ac:dyDescent="0.25">
      <c r="A3007" s="1">
        <v>2018</v>
      </c>
      <c r="B3007" s="1" t="s">
        <v>16</v>
      </c>
      <c r="C3007" s="1" t="str">
        <f t="shared" si="185"/>
        <v>2018SK</v>
      </c>
      <c r="D3007" s="1" t="s">
        <v>58</v>
      </c>
      <c r="E3007" s="1" t="str">
        <f t="shared" si="186"/>
        <v>2018SKResidential</v>
      </c>
      <c r="F3007" s="196">
        <v>0.27814</v>
      </c>
      <c r="G3007" s="196">
        <v>8.6830000000000004E-2</v>
      </c>
      <c r="H3007" s="196">
        <v>3.5019999999999996E-2</v>
      </c>
      <c r="I3007" s="196">
        <v>2.0739999999999998E-2</v>
      </c>
      <c r="J3007" s="196">
        <v>0.18071999999999999</v>
      </c>
      <c r="K3007" s="196">
        <v>5.5620000000000003E-2</v>
      </c>
      <c r="L3007" s="196">
        <v>5.7380000000000007E-2</v>
      </c>
      <c r="M3007" s="265">
        <v>4.2599999999999999E-3</v>
      </c>
      <c r="N3007" s="196">
        <v>2.4510000000000001E-2</v>
      </c>
      <c r="O3007" s="196">
        <v>0</v>
      </c>
      <c r="P3007" s="196">
        <v>0</v>
      </c>
      <c r="Q3007" s="196">
        <v>5.7069999999999996E-2</v>
      </c>
      <c r="R3007" s="196">
        <v>0</v>
      </c>
      <c r="S3007" s="196">
        <v>3.6880000000000003E-2</v>
      </c>
      <c r="T3007" s="196">
        <v>0</v>
      </c>
      <c r="U3007" s="196">
        <v>9.8580000000000001E-2</v>
      </c>
      <c r="V3007" s="196">
        <v>0</v>
      </c>
      <c r="W3007" s="196">
        <v>2.3069999999999917E-2</v>
      </c>
      <c r="X3007" s="196">
        <v>2.3370000000000002E-2</v>
      </c>
      <c r="Y3007" s="196">
        <v>0</v>
      </c>
      <c r="Z3007" s="265">
        <v>2.8600000000000001E-3</v>
      </c>
      <c r="AA3007" s="196">
        <v>5.1999999999999998E-3</v>
      </c>
      <c r="AB3007" s="196">
        <v>0</v>
      </c>
      <c r="AC3007" s="196">
        <v>0</v>
      </c>
      <c r="AD3007" s="196">
        <v>0</v>
      </c>
      <c r="AE3007" s="196">
        <v>9.75E-3</v>
      </c>
      <c r="AF3007" s="272">
        <f t="shared" si="187"/>
        <v>1</v>
      </c>
      <c r="AG3007" s="196">
        <f t="shared" si="188"/>
        <v>0.19970999999999994</v>
      </c>
    </row>
    <row r="3008" spans="1:33" x14ac:dyDescent="0.25">
      <c r="A3008" s="1">
        <v>2019</v>
      </c>
      <c r="B3008" s="1" t="s">
        <v>16</v>
      </c>
      <c r="C3008" s="1" t="str">
        <f t="shared" si="185"/>
        <v>2019SK</v>
      </c>
      <c r="D3008" s="1" t="s">
        <v>57</v>
      </c>
      <c r="E3008" s="1" t="str">
        <f t="shared" si="186"/>
        <v>2019SKC&amp;D</v>
      </c>
      <c r="F3008" s="196">
        <v>5.5000000000000003E-4</v>
      </c>
      <c r="G3008" s="196">
        <v>1.702E-2</v>
      </c>
      <c r="H3008" s="196">
        <v>2.32E-3</v>
      </c>
      <c r="I3008" s="196">
        <v>0.45695999999999998</v>
      </c>
      <c r="J3008" s="196">
        <v>4.0000000000000001E-3</v>
      </c>
      <c r="K3008" s="196">
        <v>2.1999999999999998E-4</v>
      </c>
      <c r="L3008" s="196">
        <v>1.2E-4</v>
      </c>
      <c r="M3008" s="265">
        <v>4.2000000000000002E-4</v>
      </c>
      <c r="N3008" s="196">
        <v>6.7600000000000004E-3</v>
      </c>
      <c r="O3008" s="196">
        <v>0</v>
      </c>
      <c r="P3008" s="196">
        <v>0</v>
      </c>
      <c r="Q3008" s="196">
        <v>0</v>
      </c>
      <c r="R3008" s="196">
        <v>0</v>
      </c>
      <c r="S3008" s="196">
        <v>0.45695999999999998</v>
      </c>
      <c r="T3008" s="196">
        <v>1.9650000000000001E-2</v>
      </c>
      <c r="U3008" s="196">
        <v>1.3009999999999999E-2</v>
      </c>
      <c r="V3008" s="196">
        <v>0</v>
      </c>
      <c r="W3008" s="196">
        <v>9.8000000000000847E-3</v>
      </c>
      <c r="X3008" s="196">
        <v>9.0100000000000006E-3</v>
      </c>
      <c r="Y3008" s="197">
        <v>0</v>
      </c>
      <c r="Z3008" s="265">
        <v>2.0000000000000001E-4</v>
      </c>
      <c r="AA3008" s="196">
        <v>1E-3</v>
      </c>
      <c r="AB3008" s="196">
        <v>0</v>
      </c>
      <c r="AC3008" s="196">
        <v>0</v>
      </c>
      <c r="AD3008" s="196">
        <v>0</v>
      </c>
      <c r="AE3008" s="196">
        <v>2E-3</v>
      </c>
      <c r="AF3008" s="272">
        <f t="shared" si="187"/>
        <v>0.99999999999999989</v>
      </c>
      <c r="AG3008" s="196">
        <f t="shared" si="188"/>
        <v>0.51163000000000003</v>
      </c>
    </row>
    <row r="3009" spans="1:33" x14ac:dyDescent="0.25">
      <c r="A3009" s="1">
        <v>2019</v>
      </c>
      <c r="B3009" s="1" t="s">
        <v>16</v>
      </c>
      <c r="C3009" s="1" t="str">
        <f t="shared" si="185"/>
        <v>2019SK</v>
      </c>
      <c r="D3009" s="1" t="s">
        <v>56</v>
      </c>
      <c r="E3009" s="1" t="str">
        <f t="shared" si="186"/>
        <v>2019SKICI</v>
      </c>
      <c r="F3009" s="196">
        <v>0.25390000000000001</v>
      </c>
      <c r="G3009" s="196">
        <v>0.15643000000000001</v>
      </c>
      <c r="H3009" s="196">
        <v>8.5639999999999994E-2</v>
      </c>
      <c r="I3009" s="196">
        <v>6.4299999999999996E-2</v>
      </c>
      <c r="J3009" s="196">
        <v>2.1299999999999999E-2</v>
      </c>
      <c r="K3009" s="196">
        <v>2.9169999999999998E-2</v>
      </c>
      <c r="L3009" s="196">
        <v>1.447E-2</v>
      </c>
      <c r="M3009" s="265">
        <v>1.295E-2</v>
      </c>
      <c r="N3009" s="196">
        <v>3.6600000000000001E-2</v>
      </c>
      <c r="O3009" s="196">
        <v>0</v>
      </c>
      <c r="P3009" s="196">
        <v>0</v>
      </c>
      <c r="Q3009" s="196">
        <v>0</v>
      </c>
      <c r="R3009" s="196">
        <v>3.8510000000000003E-2</v>
      </c>
      <c r="S3009" s="196">
        <v>3.124E-2</v>
      </c>
      <c r="T3009" s="196">
        <v>0</v>
      </c>
      <c r="U3009" s="196">
        <v>0.17019999999999999</v>
      </c>
      <c r="V3009" s="196">
        <v>0</v>
      </c>
      <c r="W3009" s="196">
        <v>4.3819999999999866E-2</v>
      </c>
      <c r="X3009" s="196">
        <v>1.5720000000000001E-2</v>
      </c>
      <c r="Y3009" s="196">
        <v>0</v>
      </c>
      <c r="Z3009" s="265">
        <v>6.6E-4</v>
      </c>
      <c r="AA3009" s="196">
        <v>1.2829999999999999E-2</v>
      </c>
      <c r="AB3009" s="196">
        <v>0</v>
      </c>
      <c r="AC3009" s="196">
        <v>0</v>
      </c>
      <c r="AD3009" s="196">
        <v>0</v>
      </c>
      <c r="AE3009" s="196">
        <v>1.226E-2</v>
      </c>
      <c r="AF3009" s="272">
        <f t="shared" si="187"/>
        <v>1</v>
      </c>
      <c r="AG3009" s="196">
        <f t="shared" si="188"/>
        <v>0.28672999999999982</v>
      </c>
    </row>
    <row r="3010" spans="1:33" x14ac:dyDescent="0.25">
      <c r="A3010" s="1">
        <v>2019</v>
      </c>
      <c r="B3010" s="1" t="s">
        <v>16</v>
      </c>
      <c r="C3010" s="1" t="str">
        <f t="shared" ref="C3010:C3073" si="189">CONCATENATE(A3010,B3010)</f>
        <v>2019SK</v>
      </c>
      <c r="D3010" s="1" t="s">
        <v>58</v>
      </c>
      <c r="E3010" s="1" t="str">
        <f t="shared" ref="E3010:E3073" si="190">CONCATENATE(C3010,D3010)</f>
        <v>2019SKResidential</v>
      </c>
      <c r="F3010" s="196">
        <v>0.27814</v>
      </c>
      <c r="G3010" s="196">
        <v>8.6830000000000004E-2</v>
      </c>
      <c r="H3010" s="196">
        <v>3.5019999999999996E-2</v>
      </c>
      <c r="I3010" s="196">
        <v>2.0739999999999998E-2</v>
      </c>
      <c r="J3010" s="196">
        <v>0.18071999999999999</v>
      </c>
      <c r="K3010" s="196">
        <v>5.5620000000000003E-2</v>
      </c>
      <c r="L3010" s="196">
        <v>5.7380000000000007E-2</v>
      </c>
      <c r="M3010" s="265">
        <v>4.2599999999999999E-3</v>
      </c>
      <c r="N3010" s="196">
        <v>2.4510000000000001E-2</v>
      </c>
      <c r="O3010" s="196">
        <v>0</v>
      </c>
      <c r="P3010" s="196">
        <v>0</v>
      </c>
      <c r="Q3010" s="196">
        <v>5.7069999999999996E-2</v>
      </c>
      <c r="R3010" s="196">
        <v>0</v>
      </c>
      <c r="S3010" s="196">
        <v>3.6880000000000003E-2</v>
      </c>
      <c r="T3010" s="196">
        <v>0</v>
      </c>
      <c r="U3010" s="196">
        <v>9.8580000000000001E-2</v>
      </c>
      <c r="V3010" s="196">
        <v>0</v>
      </c>
      <c r="W3010" s="196">
        <v>2.3069999999999917E-2</v>
      </c>
      <c r="X3010" s="196">
        <v>2.3370000000000002E-2</v>
      </c>
      <c r="Y3010" s="196">
        <v>0</v>
      </c>
      <c r="Z3010" s="265">
        <v>2.8600000000000001E-3</v>
      </c>
      <c r="AA3010" s="196">
        <v>5.1999999999999998E-3</v>
      </c>
      <c r="AB3010" s="196">
        <v>0</v>
      </c>
      <c r="AC3010" s="196">
        <v>0</v>
      </c>
      <c r="AD3010" s="196">
        <v>0</v>
      </c>
      <c r="AE3010" s="196">
        <v>9.75E-3</v>
      </c>
      <c r="AF3010" s="272">
        <f t="shared" ref="AF3010:AF3073" si="191">+SUM(F3010:AE3010)</f>
        <v>1</v>
      </c>
      <c r="AG3010" s="196">
        <f t="shared" si="188"/>
        <v>0.19970999999999994</v>
      </c>
    </row>
    <row r="3011" spans="1:33" x14ac:dyDescent="0.25">
      <c r="A3011" s="1">
        <v>2020</v>
      </c>
      <c r="B3011" s="1" t="s">
        <v>16</v>
      </c>
      <c r="C3011" s="1" t="str">
        <f t="shared" si="189"/>
        <v>2020SK</v>
      </c>
      <c r="D3011" s="1" t="s">
        <v>57</v>
      </c>
      <c r="E3011" s="1" t="str">
        <f t="shared" si="190"/>
        <v>2020SKC&amp;D</v>
      </c>
      <c r="F3011" s="196">
        <v>5.5000000000000003E-4</v>
      </c>
      <c r="G3011" s="196">
        <v>1.702E-2</v>
      </c>
      <c r="H3011" s="196">
        <v>2.32E-3</v>
      </c>
      <c r="I3011" s="196">
        <v>0.45695999999999998</v>
      </c>
      <c r="J3011" s="196">
        <v>4.0000000000000001E-3</v>
      </c>
      <c r="K3011" s="196">
        <v>2.1999999999999998E-4</v>
      </c>
      <c r="L3011" s="196">
        <v>1.2E-4</v>
      </c>
      <c r="M3011" s="265">
        <v>4.2000000000000002E-4</v>
      </c>
      <c r="N3011" s="196">
        <v>6.7600000000000004E-3</v>
      </c>
      <c r="O3011" s="196">
        <v>0</v>
      </c>
      <c r="P3011" s="196">
        <v>0</v>
      </c>
      <c r="Q3011" s="196">
        <v>0</v>
      </c>
      <c r="R3011" s="196">
        <v>0</v>
      </c>
      <c r="S3011" s="196">
        <v>0.45695999999999998</v>
      </c>
      <c r="T3011" s="196">
        <v>1.9650000000000001E-2</v>
      </c>
      <c r="U3011" s="196">
        <v>1.3009999999999999E-2</v>
      </c>
      <c r="V3011" s="196">
        <v>0</v>
      </c>
      <c r="W3011" s="196">
        <v>9.8000000000000847E-3</v>
      </c>
      <c r="X3011" s="196">
        <v>9.0100000000000006E-3</v>
      </c>
      <c r="Y3011" s="197">
        <v>0</v>
      </c>
      <c r="Z3011" s="265">
        <v>2.0000000000000001E-4</v>
      </c>
      <c r="AA3011" s="196">
        <v>1E-3</v>
      </c>
      <c r="AB3011" s="196">
        <v>0</v>
      </c>
      <c r="AC3011" s="196">
        <v>0</v>
      </c>
      <c r="AD3011" s="196">
        <v>0</v>
      </c>
      <c r="AE3011" s="196">
        <v>2E-3</v>
      </c>
      <c r="AF3011" s="272">
        <f t="shared" si="191"/>
        <v>0.99999999999999989</v>
      </c>
      <c r="AG3011" s="196">
        <f t="shared" si="188"/>
        <v>0.51163000000000003</v>
      </c>
    </row>
    <row r="3012" spans="1:33" x14ac:dyDescent="0.25">
      <c r="A3012" s="1">
        <v>2020</v>
      </c>
      <c r="B3012" s="1" t="s">
        <v>16</v>
      </c>
      <c r="C3012" s="1" t="str">
        <f t="shared" si="189"/>
        <v>2020SK</v>
      </c>
      <c r="D3012" s="1" t="s">
        <v>56</v>
      </c>
      <c r="E3012" s="1" t="str">
        <f t="shared" si="190"/>
        <v>2020SKICI</v>
      </c>
      <c r="F3012" s="196">
        <v>0.25390000000000001</v>
      </c>
      <c r="G3012" s="196">
        <v>0.15643000000000001</v>
      </c>
      <c r="H3012" s="196">
        <v>8.5639999999999994E-2</v>
      </c>
      <c r="I3012" s="196">
        <v>6.4299999999999996E-2</v>
      </c>
      <c r="J3012" s="196">
        <v>2.1299999999999999E-2</v>
      </c>
      <c r="K3012" s="196">
        <v>2.9169999999999998E-2</v>
      </c>
      <c r="L3012" s="196">
        <v>1.447E-2</v>
      </c>
      <c r="M3012" s="265">
        <v>1.295E-2</v>
      </c>
      <c r="N3012" s="196">
        <v>3.6600000000000001E-2</v>
      </c>
      <c r="O3012" s="196">
        <v>0</v>
      </c>
      <c r="P3012" s="196">
        <v>0</v>
      </c>
      <c r="Q3012" s="196">
        <v>0</v>
      </c>
      <c r="R3012" s="196">
        <v>3.8510000000000003E-2</v>
      </c>
      <c r="S3012" s="196">
        <v>3.124E-2</v>
      </c>
      <c r="T3012" s="196">
        <v>0</v>
      </c>
      <c r="U3012" s="196">
        <v>0.17019999999999999</v>
      </c>
      <c r="V3012" s="196">
        <v>0</v>
      </c>
      <c r="W3012" s="196">
        <v>4.3819999999999866E-2</v>
      </c>
      <c r="X3012" s="196">
        <v>1.5720000000000001E-2</v>
      </c>
      <c r="Y3012" s="196">
        <v>0</v>
      </c>
      <c r="Z3012" s="265">
        <v>6.6E-4</v>
      </c>
      <c r="AA3012" s="196">
        <v>1.2829999999999999E-2</v>
      </c>
      <c r="AB3012" s="196">
        <v>0</v>
      </c>
      <c r="AC3012" s="196">
        <v>0</v>
      </c>
      <c r="AD3012" s="196">
        <v>0</v>
      </c>
      <c r="AE3012" s="196">
        <v>1.226E-2</v>
      </c>
      <c r="AF3012" s="272">
        <f t="shared" si="191"/>
        <v>1</v>
      </c>
      <c r="AG3012" s="196">
        <f t="shared" si="188"/>
        <v>0.28672999999999982</v>
      </c>
    </row>
    <row r="3013" spans="1:33" x14ac:dyDescent="0.25">
      <c r="A3013" s="1">
        <v>2020</v>
      </c>
      <c r="B3013" s="1" t="s">
        <v>16</v>
      </c>
      <c r="C3013" s="1" t="str">
        <f t="shared" si="189"/>
        <v>2020SK</v>
      </c>
      <c r="D3013" s="1" t="s">
        <v>58</v>
      </c>
      <c r="E3013" s="1" t="str">
        <f t="shared" si="190"/>
        <v>2020SKResidential</v>
      </c>
      <c r="F3013" s="196">
        <v>0.27814</v>
      </c>
      <c r="G3013" s="196">
        <v>8.6830000000000004E-2</v>
      </c>
      <c r="H3013" s="196">
        <v>3.5019999999999996E-2</v>
      </c>
      <c r="I3013" s="196">
        <v>2.0739999999999998E-2</v>
      </c>
      <c r="J3013" s="196">
        <v>0.18071999999999999</v>
      </c>
      <c r="K3013" s="196">
        <v>5.5620000000000003E-2</v>
      </c>
      <c r="L3013" s="196">
        <v>5.7380000000000007E-2</v>
      </c>
      <c r="M3013" s="265">
        <v>4.2599999999999999E-3</v>
      </c>
      <c r="N3013" s="196">
        <v>2.4510000000000001E-2</v>
      </c>
      <c r="O3013" s="196">
        <v>0</v>
      </c>
      <c r="P3013" s="196">
        <v>0</v>
      </c>
      <c r="Q3013" s="196">
        <v>5.7069999999999996E-2</v>
      </c>
      <c r="R3013" s="196">
        <v>0</v>
      </c>
      <c r="S3013" s="196">
        <v>3.6880000000000003E-2</v>
      </c>
      <c r="T3013" s="196">
        <v>0</v>
      </c>
      <c r="U3013" s="196">
        <v>9.8580000000000001E-2</v>
      </c>
      <c r="V3013" s="196">
        <v>0</v>
      </c>
      <c r="W3013" s="196">
        <v>2.3069999999999917E-2</v>
      </c>
      <c r="X3013" s="196">
        <v>2.3370000000000002E-2</v>
      </c>
      <c r="Y3013" s="196">
        <v>0</v>
      </c>
      <c r="Z3013" s="265">
        <v>2.8600000000000001E-3</v>
      </c>
      <c r="AA3013" s="196">
        <v>5.1999999999999998E-3</v>
      </c>
      <c r="AB3013" s="196">
        <v>0</v>
      </c>
      <c r="AC3013" s="196">
        <v>0</v>
      </c>
      <c r="AD3013" s="196">
        <v>0</v>
      </c>
      <c r="AE3013" s="196">
        <v>9.75E-3</v>
      </c>
      <c r="AF3013" s="272">
        <f t="shared" si="191"/>
        <v>1</v>
      </c>
      <c r="AG3013" s="196">
        <f t="shared" si="188"/>
        <v>0.19970999999999994</v>
      </c>
    </row>
    <row r="3014" spans="1:33" x14ac:dyDescent="0.25">
      <c r="A3014" s="1">
        <v>2021</v>
      </c>
      <c r="B3014" s="1" t="s">
        <v>16</v>
      </c>
      <c r="C3014" s="1" t="str">
        <f t="shared" si="189"/>
        <v>2021SK</v>
      </c>
      <c r="D3014" s="1" t="s">
        <v>57</v>
      </c>
      <c r="E3014" s="1" t="str">
        <f t="shared" si="190"/>
        <v>2021SKC&amp;D</v>
      </c>
      <c r="F3014" s="196">
        <v>5.5000000000000003E-4</v>
      </c>
      <c r="G3014" s="196">
        <v>1.702E-2</v>
      </c>
      <c r="H3014" s="196">
        <v>2.32E-3</v>
      </c>
      <c r="I3014" s="196">
        <v>0.45695999999999998</v>
      </c>
      <c r="J3014" s="196">
        <v>4.0000000000000001E-3</v>
      </c>
      <c r="K3014" s="196">
        <v>2.1999999999999998E-4</v>
      </c>
      <c r="L3014" s="196">
        <v>1.2E-4</v>
      </c>
      <c r="M3014" s="265">
        <v>4.2000000000000002E-4</v>
      </c>
      <c r="N3014" s="196">
        <v>6.7600000000000004E-3</v>
      </c>
      <c r="O3014" s="196">
        <v>0</v>
      </c>
      <c r="P3014" s="196">
        <v>0</v>
      </c>
      <c r="Q3014" s="196">
        <v>0</v>
      </c>
      <c r="R3014" s="196">
        <v>0</v>
      </c>
      <c r="S3014" s="196">
        <v>0.45695999999999998</v>
      </c>
      <c r="T3014" s="196">
        <v>1.9650000000000001E-2</v>
      </c>
      <c r="U3014" s="196">
        <v>1.3009999999999999E-2</v>
      </c>
      <c r="V3014" s="196">
        <v>0</v>
      </c>
      <c r="W3014" s="196">
        <v>9.8000000000000847E-3</v>
      </c>
      <c r="X3014" s="196">
        <v>9.0100000000000006E-3</v>
      </c>
      <c r="Y3014" s="197">
        <v>0</v>
      </c>
      <c r="Z3014" s="265">
        <v>2.0000000000000001E-4</v>
      </c>
      <c r="AA3014" s="196">
        <v>1E-3</v>
      </c>
      <c r="AB3014" s="196">
        <v>0</v>
      </c>
      <c r="AC3014" s="196">
        <v>0</v>
      </c>
      <c r="AD3014" s="196">
        <v>0</v>
      </c>
      <c r="AE3014" s="196">
        <v>2E-3</v>
      </c>
      <c r="AF3014" s="272">
        <f t="shared" si="191"/>
        <v>0.99999999999999989</v>
      </c>
      <c r="AG3014" s="196">
        <f t="shared" si="188"/>
        <v>0.51163000000000003</v>
      </c>
    </row>
    <row r="3015" spans="1:33" x14ac:dyDescent="0.25">
      <c r="A3015" s="1">
        <v>2021</v>
      </c>
      <c r="B3015" s="1" t="s">
        <v>16</v>
      </c>
      <c r="C3015" s="1" t="str">
        <f t="shared" si="189"/>
        <v>2021SK</v>
      </c>
      <c r="D3015" s="1" t="s">
        <v>56</v>
      </c>
      <c r="E3015" s="1" t="str">
        <f t="shared" si="190"/>
        <v>2021SKICI</v>
      </c>
      <c r="F3015" s="196">
        <v>0.23549</v>
      </c>
      <c r="G3015" s="196">
        <v>0.11788999999999999</v>
      </c>
      <c r="H3015" s="196">
        <v>0.11291000000000001</v>
      </c>
      <c r="I3015" s="196">
        <v>7.3819999999999997E-2</v>
      </c>
      <c r="J3015" s="196">
        <v>3.065E-2</v>
      </c>
      <c r="K3015" s="196">
        <v>3.3439999999999998E-2</v>
      </c>
      <c r="L3015" s="196">
        <v>4.0300000000000006E-3</v>
      </c>
      <c r="M3015" s="265">
        <v>1.295E-2</v>
      </c>
      <c r="N3015" s="196">
        <v>3.236E-2</v>
      </c>
      <c r="O3015" s="196">
        <v>0</v>
      </c>
      <c r="P3015" s="196">
        <v>0</v>
      </c>
      <c r="Q3015" s="196">
        <v>0</v>
      </c>
      <c r="R3015" s="196">
        <v>4.7809999999999998E-2</v>
      </c>
      <c r="S3015" s="196">
        <v>1.7659999999999999E-2</v>
      </c>
      <c r="T3015" s="196">
        <v>0</v>
      </c>
      <c r="U3015" s="196">
        <v>0.20219999999999999</v>
      </c>
      <c r="V3015" s="196">
        <v>0</v>
      </c>
      <c r="W3015" s="196">
        <v>4.2079999999999916E-2</v>
      </c>
      <c r="X3015" s="196">
        <v>1.9740000000000001E-2</v>
      </c>
      <c r="Y3015" s="197">
        <v>0</v>
      </c>
      <c r="Z3015" s="265">
        <v>6.6E-4</v>
      </c>
      <c r="AA3015" s="196">
        <v>9.7299999999999991E-3</v>
      </c>
      <c r="AB3015" s="196">
        <v>0</v>
      </c>
      <c r="AC3015" s="196">
        <v>0</v>
      </c>
      <c r="AD3015" s="196">
        <v>0</v>
      </c>
      <c r="AE3015" s="196">
        <v>6.5799999999999999E-3</v>
      </c>
      <c r="AF3015" s="272">
        <f t="shared" si="191"/>
        <v>1</v>
      </c>
      <c r="AG3015" s="196">
        <f t="shared" si="188"/>
        <v>0.29864999999999986</v>
      </c>
    </row>
    <row r="3016" spans="1:33" x14ac:dyDescent="0.25">
      <c r="A3016" s="1">
        <v>2021</v>
      </c>
      <c r="B3016" s="1" t="s">
        <v>16</v>
      </c>
      <c r="C3016" s="1" t="str">
        <f t="shared" si="189"/>
        <v>2021SK</v>
      </c>
      <c r="D3016" s="1" t="s">
        <v>58</v>
      </c>
      <c r="E3016" s="1" t="str">
        <f t="shared" si="190"/>
        <v>2021SKResidential</v>
      </c>
      <c r="F3016" s="196">
        <v>0.25579999999999997</v>
      </c>
      <c r="G3016" s="196">
        <v>6.2220000000000004E-2</v>
      </c>
      <c r="H3016" s="196">
        <v>6.9629999999999997E-2</v>
      </c>
      <c r="I3016" s="196">
        <v>2.6669999999999999E-2</v>
      </c>
      <c r="J3016" s="196">
        <v>8.9880000000000002E-2</v>
      </c>
      <c r="K3016" s="196">
        <v>7.4569999999999997E-2</v>
      </c>
      <c r="L3016" s="196">
        <v>0.11704000000000001</v>
      </c>
      <c r="M3016" s="265">
        <v>1.0000000000000001E-5</v>
      </c>
      <c r="N3016" s="196">
        <v>3.3090000000000001E-2</v>
      </c>
      <c r="O3016" s="196">
        <v>0</v>
      </c>
      <c r="P3016" s="196">
        <v>0</v>
      </c>
      <c r="Q3016" s="196">
        <v>3.1110000000000002E-2</v>
      </c>
      <c r="R3016" s="196">
        <v>0</v>
      </c>
      <c r="S3016" s="196">
        <v>2.6669999999999999E-2</v>
      </c>
      <c r="T3016" s="196">
        <v>0</v>
      </c>
      <c r="U3016" s="196">
        <v>0.11654</v>
      </c>
      <c r="V3016" s="196">
        <v>0</v>
      </c>
      <c r="W3016" s="196">
        <v>4.4920000000000244E-2</v>
      </c>
      <c r="X3016" s="196">
        <v>1.9259999999999999E-2</v>
      </c>
      <c r="Y3016" s="197">
        <v>0</v>
      </c>
      <c r="Z3016" s="265">
        <v>1.48E-3</v>
      </c>
      <c r="AA3016" s="196">
        <v>7.9000000000000008E-3</v>
      </c>
      <c r="AB3016" s="196">
        <v>0</v>
      </c>
      <c r="AC3016" s="196">
        <v>0</v>
      </c>
      <c r="AD3016" s="196">
        <v>0</v>
      </c>
      <c r="AE3016" s="196">
        <v>2.3210000000000001E-2</v>
      </c>
      <c r="AF3016" s="272">
        <f t="shared" si="191"/>
        <v>1.0000000000000002</v>
      </c>
      <c r="AG3016" s="196">
        <f t="shared" si="188"/>
        <v>0.23998000000000025</v>
      </c>
    </row>
    <row r="3017" spans="1:33" x14ac:dyDescent="0.25">
      <c r="A3017" s="1">
        <v>2022</v>
      </c>
      <c r="B3017" s="1" t="s">
        <v>16</v>
      </c>
      <c r="C3017" s="1" t="str">
        <f t="shared" si="189"/>
        <v>2022SK</v>
      </c>
      <c r="D3017" s="1" t="s">
        <v>57</v>
      </c>
      <c r="E3017" s="1" t="str">
        <f t="shared" si="190"/>
        <v>2022SKC&amp;D</v>
      </c>
      <c r="F3017" s="196">
        <v>5.5000000000000003E-4</v>
      </c>
      <c r="G3017" s="196">
        <v>1.702E-2</v>
      </c>
      <c r="H3017" s="196">
        <v>2.32E-3</v>
      </c>
      <c r="I3017" s="196">
        <v>0.45695999999999998</v>
      </c>
      <c r="J3017" s="196">
        <v>4.0000000000000001E-3</v>
      </c>
      <c r="K3017" s="196">
        <v>2.1999999999999998E-4</v>
      </c>
      <c r="L3017" s="196">
        <v>1.2E-4</v>
      </c>
      <c r="M3017" s="265">
        <v>4.2000000000000002E-4</v>
      </c>
      <c r="N3017" s="196">
        <v>6.7600000000000004E-3</v>
      </c>
      <c r="O3017" s="196">
        <v>0</v>
      </c>
      <c r="P3017" s="196">
        <v>0</v>
      </c>
      <c r="Q3017" s="196">
        <v>0</v>
      </c>
      <c r="R3017" s="196">
        <v>0</v>
      </c>
      <c r="S3017" s="196">
        <v>0.45695999999999998</v>
      </c>
      <c r="T3017" s="196">
        <v>1.9650000000000001E-2</v>
      </c>
      <c r="U3017" s="196">
        <v>1.3009999999999999E-2</v>
      </c>
      <c r="V3017" s="196">
        <v>0</v>
      </c>
      <c r="W3017" s="196">
        <v>9.8000000000000847E-3</v>
      </c>
      <c r="X3017" s="196">
        <v>9.0100000000000006E-3</v>
      </c>
      <c r="Y3017" s="197">
        <v>0</v>
      </c>
      <c r="Z3017" s="265">
        <v>2.0000000000000001E-4</v>
      </c>
      <c r="AA3017" s="196">
        <v>1E-3</v>
      </c>
      <c r="AB3017" s="196">
        <v>0</v>
      </c>
      <c r="AC3017" s="196">
        <v>0</v>
      </c>
      <c r="AD3017" s="196">
        <v>0</v>
      </c>
      <c r="AE3017" s="196">
        <v>2E-3</v>
      </c>
      <c r="AF3017" s="272">
        <f t="shared" si="191"/>
        <v>0.99999999999999989</v>
      </c>
      <c r="AG3017" s="196">
        <f t="shared" si="188"/>
        <v>0.51163000000000003</v>
      </c>
    </row>
    <row r="3018" spans="1:33" x14ac:dyDescent="0.25">
      <c r="A3018" s="1">
        <v>2022</v>
      </c>
      <c r="B3018" s="1" t="s">
        <v>16</v>
      </c>
      <c r="C3018" s="1" t="str">
        <f t="shared" si="189"/>
        <v>2022SK</v>
      </c>
      <c r="D3018" s="1" t="s">
        <v>56</v>
      </c>
      <c r="E3018" s="1" t="str">
        <f t="shared" si="190"/>
        <v>2022SKICI</v>
      </c>
      <c r="F3018" s="196">
        <v>0.23549</v>
      </c>
      <c r="G3018" s="196">
        <v>0.11788999999999999</v>
      </c>
      <c r="H3018" s="196">
        <v>0.11291000000000001</v>
      </c>
      <c r="I3018" s="196">
        <v>7.3819999999999997E-2</v>
      </c>
      <c r="J3018" s="196">
        <v>3.065E-2</v>
      </c>
      <c r="K3018" s="196">
        <v>3.3439999999999998E-2</v>
      </c>
      <c r="L3018" s="196">
        <v>4.0300000000000006E-3</v>
      </c>
      <c r="M3018" s="196">
        <v>1.29482071713147E-2</v>
      </c>
      <c r="N3018" s="196">
        <v>3.236E-2</v>
      </c>
      <c r="O3018" s="196">
        <v>0</v>
      </c>
      <c r="P3018" s="196">
        <v>0</v>
      </c>
      <c r="Q3018" s="196">
        <v>0</v>
      </c>
      <c r="R3018" s="196">
        <v>4.7809999999999998E-2</v>
      </c>
      <c r="S3018" s="196">
        <v>1.7659999999999999E-2</v>
      </c>
      <c r="T3018" s="196">
        <v>0</v>
      </c>
      <c r="U3018" s="196">
        <v>0.20219999999999999</v>
      </c>
      <c r="V3018" s="196">
        <v>0</v>
      </c>
      <c r="W3018" s="196">
        <v>4.2077026037830083E-2</v>
      </c>
      <c r="X3018" s="196">
        <v>1.9740000000000001E-2</v>
      </c>
      <c r="Y3018" s="197">
        <v>0</v>
      </c>
      <c r="Z3018" s="196">
        <v>6.6476679085512001E-4</v>
      </c>
      <c r="AA3018" s="196">
        <v>9.7299999999999991E-3</v>
      </c>
      <c r="AB3018" s="196">
        <v>0</v>
      </c>
      <c r="AC3018" s="196">
        <v>0</v>
      </c>
      <c r="AD3018" s="196">
        <v>0</v>
      </c>
      <c r="AE3018" s="196">
        <v>6.5799999999999999E-3</v>
      </c>
      <c r="AF3018" s="272">
        <f t="shared" si="191"/>
        <v>1</v>
      </c>
      <c r="AG3018" s="196">
        <f t="shared" si="188"/>
        <v>0.2986517928286852</v>
      </c>
    </row>
    <row r="3019" spans="1:33" x14ac:dyDescent="0.25">
      <c r="A3019" s="1">
        <v>2022</v>
      </c>
      <c r="B3019" s="1" t="s">
        <v>16</v>
      </c>
      <c r="C3019" s="1" t="str">
        <f t="shared" si="189"/>
        <v>2022SK</v>
      </c>
      <c r="D3019" s="1" t="s">
        <v>58</v>
      </c>
      <c r="E3019" s="1" t="str">
        <f t="shared" si="190"/>
        <v>2022SKResidential</v>
      </c>
      <c r="F3019" s="196">
        <v>0.25579999999999997</v>
      </c>
      <c r="G3019" s="196">
        <v>6.2220000000000004E-2</v>
      </c>
      <c r="H3019" s="196">
        <v>6.9629999999999997E-2</v>
      </c>
      <c r="I3019" s="196">
        <v>2.6669999999999999E-2</v>
      </c>
      <c r="J3019" s="196">
        <v>8.9880000000000002E-2</v>
      </c>
      <c r="K3019" s="196">
        <v>7.4569999999999997E-2</v>
      </c>
      <c r="L3019" s="196">
        <v>0.11704000000000001</v>
      </c>
      <c r="M3019" s="265">
        <v>1.0000000000000001E-5</v>
      </c>
      <c r="N3019" s="196">
        <v>3.3090000000000001E-2</v>
      </c>
      <c r="O3019" s="196">
        <v>0</v>
      </c>
      <c r="P3019" s="196">
        <v>0</v>
      </c>
      <c r="Q3019" s="196">
        <v>3.1110000000000002E-2</v>
      </c>
      <c r="R3019" s="196">
        <v>0</v>
      </c>
      <c r="S3019" s="196">
        <v>2.6669999999999999E-2</v>
      </c>
      <c r="T3019" s="196">
        <v>0</v>
      </c>
      <c r="U3019" s="196">
        <v>0.11654</v>
      </c>
      <c r="V3019" s="196">
        <v>0</v>
      </c>
      <c r="W3019" s="196">
        <v>4.4920000000000244E-2</v>
      </c>
      <c r="X3019" s="196">
        <v>1.9259999999999999E-2</v>
      </c>
      <c r="Y3019" s="196">
        <v>0</v>
      </c>
      <c r="Z3019" s="265">
        <v>1.48E-3</v>
      </c>
      <c r="AA3019" s="196">
        <v>7.9000000000000008E-3</v>
      </c>
      <c r="AB3019" s="196">
        <v>0</v>
      </c>
      <c r="AC3019" s="196">
        <v>0</v>
      </c>
      <c r="AD3019" s="196">
        <v>0</v>
      </c>
      <c r="AE3019" s="196">
        <v>2.3210000000000001E-2</v>
      </c>
      <c r="AF3019" s="272">
        <f t="shared" si="191"/>
        <v>1.0000000000000002</v>
      </c>
      <c r="AG3019" s="196">
        <f t="shared" si="188"/>
        <v>0.23998000000000025</v>
      </c>
    </row>
    <row r="3020" spans="1:33" x14ac:dyDescent="0.25">
      <c r="A3020" s="1">
        <v>2023</v>
      </c>
      <c r="B3020" s="1" t="s">
        <v>16</v>
      </c>
      <c r="C3020" s="1" t="str">
        <f t="shared" si="189"/>
        <v>2023SK</v>
      </c>
      <c r="D3020" s="1" t="s">
        <v>57</v>
      </c>
      <c r="E3020" s="1" t="str">
        <f t="shared" si="190"/>
        <v>2023SKC&amp;D</v>
      </c>
      <c r="F3020" s="196">
        <v>5.5000000000000003E-4</v>
      </c>
      <c r="G3020" s="196">
        <v>1.702E-2</v>
      </c>
      <c r="H3020" s="196">
        <v>2.32E-3</v>
      </c>
      <c r="I3020" s="196">
        <v>0.45695999999999998</v>
      </c>
      <c r="J3020" s="196">
        <v>4.0000000000000001E-3</v>
      </c>
      <c r="K3020" s="196">
        <v>2.1999999999999998E-4</v>
      </c>
      <c r="L3020" s="196">
        <v>1.2E-4</v>
      </c>
      <c r="M3020" s="265">
        <v>4.2000000000000002E-4</v>
      </c>
      <c r="N3020" s="196">
        <v>6.7600000000000004E-3</v>
      </c>
      <c r="O3020" s="196">
        <v>0</v>
      </c>
      <c r="P3020" s="196">
        <v>0</v>
      </c>
      <c r="Q3020" s="196">
        <v>0</v>
      </c>
      <c r="R3020" s="196">
        <v>0</v>
      </c>
      <c r="S3020" s="196">
        <v>0.45695999999999998</v>
      </c>
      <c r="T3020" s="196">
        <v>1.9650000000000001E-2</v>
      </c>
      <c r="U3020" s="196">
        <v>1.3009999999999999E-2</v>
      </c>
      <c r="V3020" s="196">
        <v>0</v>
      </c>
      <c r="W3020" s="196">
        <v>9.8000000000000847E-3</v>
      </c>
      <c r="X3020" s="196">
        <v>9.0100000000000006E-3</v>
      </c>
      <c r="Y3020" s="197">
        <v>0</v>
      </c>
      <c r="Z3020" s="265">
        <v>2.0000000000000001E-4</v>
      </c>
      <c r="AA3020" s="196">
        <v>1E-3</v>
      </c>
      <c r="AB3020" s="196">
        <v>0</v>
      </c>
      <c r="AC3020" s="196">
        <v>0</v>
      </c>
      <c r="AD3020" s="196">
        <v>0</v>
      </c>
      <c r="AE3020" s="196">
        <v>2E-3</v>
      </c>
      <c r="AF3020" s="272">
        <f t="shared" si="191"/>
        <v>0.99999999999999989</v>
      </c>
      <c r="AG3020" s="196">
        <f t="shared" si="188"/>
        <v>0.51163000000000003</v>
      </c>
    </row>
    <row r="3021" spans="1:33" x14ac:dyDescent="0.25">
      <c r="A3021" s="1">
        <v>2023</v>
      </c>
      <c r="B3021" s="1" t="s">
        <v>16</v>
      </c>
      <c r="C3021" s="1" t="str">
        <f t="shared" si="189"/>
        <v>2023SK</v>
      </c>
      <c r="D3021" s="1" t="s">
        <v>56</v>
      </c>
      <c r="E3021" s="1" t="str">
        <f t="shared" si="190"/>
        <v>2023SKICI</v>
      </c>
      <c r="F3021" s="196">
        <v>0.23549</v>
      </c>
      <c r="G3021" s="196">
        <v>0.11788999999999999</v>
      </c>
      <c r="H3021" s="196">
        <v>0.11291000000000001</v>
      </c>
      <c r="I3021" s="196">
        <v>7.3819999999999997E-2</v>
      </c>
      <c r="J3021" s="196">
        <v>3.065E-2</v>
      </c>
      <c r="K3021" s="196">
        <v>3.3439999999999998E-2</v>
      </c>
      <c r="L3021" s="196">
        <v>4.0300000000000006E-3</v>
      </c>
      <c r="M3021" s="265">
        <v>1.295E-2</v>
      </c>
      <c r="N3021" s="196">
        <v>3.236E-2</v>
      </c>
      <c r="O3021" s="196">
        <v>0</v>
      </c>
      <c r="P3021" s="196">
        <v>0</v>
      </c>
      <c r="Q3021" s="196">
        <v>0</v>
      </c>
      <c r="R3021" s="196">
        <v>4.7809999999999998E-2</v>
      </c>
      <c r="S3021" s="196">
        <v>1.7659999999999999E-2</v>
      </c>
      <c r="T3021" s="196">
        <v>0</v>
      </c>
      <c r="U3021" s="196">
        <v>0.20219999999999999</v>
      </c>
      <c r="V3021" s="196">
        <v>0</v>
      </c>
      <c r="W3021" s="196">
        <v>4.2079999999999916E-2</v>
      </c>
      <c r="X3021" s="196">
        <v>1.9740000000000001E-2</v>
      </c>
      <c r="Y3021" s="197">
        <v>0</v>
      </c>
      <c r="Z3021" s="265">
        <v>6.6E-4</v>
      </c>
      <c r="AA3021" s="196">
        <v>9.7299999999999991E-3</v>
      </c>
      <c r="AB3021" s="196">
        <v>0</v>
      </c>
      <c r="AC3021" s="196">
        <v>0</v>
      </c>
      <c r="AD3021" s="196">
        <v>0</v>
      </c>
      <c r="AE3021" s="196">
        <v>6.5799999999999999E-3</v>
      </c>
      <c r="AF3021" s="272">
        <f t="shared" si="191"/>
        <v>1</v>
      </c>
      <c r="AG3021" s="196">
        <f t="shared" si="188"/>
        <v>0.29864999999999986</v>
      </c>
    </row>
    <row r="3022" spans="1:33" x14ac:dyDescent="0.25">
      <c r="A3022" s="1">
        <v>2023</v>
      </c>
      <c r="B3022" s="1" t="s">
        <v>16</v>
      </c>
      <c r="C3022" s="1" t="str">
        <f t="shared" si="189"/>
        <v>2023SK</v>
      </c>
      <c r="D3022" s="1" t="s">
        <v>58</v>
      </c>
      <c r="E3022" s="1" t="str">
        <f t="shared" si="190"/>
        <v>2023SKResidential</v>
      </c>
      <c r="F3022" s="196">
        <v>0.25579999999999997</v>
      </c>
      <c r="G3022" s="196">
        <v>6.2220000000000004E-2</v>
      </c>
      <c r="H3022" s="196">
        <v>6.9629999999999997E-2</v>
      </c>
      <c r="I3022" s="196">
        <v>2.6669999999999999E-2</v>
      </c>
      <c r="J3022" s="196">
        <v>8.9880000000000002E-2</v>
      </c>
      <c r="K3022" s="196">
        <v>7.4569999999999997E-2</v>
      </c>
      <c r="L3022" s="196">
        <v>0.11704000000000001</v>
      </c>
      <c r="M3022" s="265">
        <v>1.0000000000000001E-5</v>
      </c>
      <c r="N3022" s="196">
        <v>3.3090000000000001E-2</v>
      </c>
      <c r="O3022" s="196">
        <v>0</v>
      </c>
      <c r="P3022" s="196">
        <v>0</v>
      </c>
      <c r="Q3022" s="196">
        <v>3.1110000000000002E-2</v>
      </c>
      <c r="R3022" s="196">
        <v>0</v>
      </c>
      <c r="S3022" s="196">
        <v>2.6669999999999999E-2</v>
      </c>
      <c r="T3022" s="196">
        <v>0</v>
      </c>
      <c r="U3022" s="196">
        <v>0.11654</v>
      </c>
      <c r="V3022" s="196">
        <v>0</v>
      </c>
      <c r="W3022" s="196">
        <v>4.4920000000000244E-2</v>
      </c>
      <c r="X3022" s="196">
        <v>1.9259999999999999E-2</v>
      </c>
      <c r="Y3022" s="196">
        <v>0</v>
      </c>
      <c r="Z3022" s="265">
        <v>1.48E-3</v>
      </c>
      <c r="AA3022" s="196">
        <v>7.9000000000000008E-3</v>
      </c>
      <c r="AB3022" s="196">
        <v>0</v>
      </c>
      <c r="AC3022" s="196">
        <v>0</v>
      </c>
      <c r="AD3022" s="196">
        <v>0</v>
      </c>
      <c r="AE3022" s="196">
        <v>2.3210000000000001E-2</v>
      </c>
      <c r="AF3022" s="272">
        <f t="shared" si="191"/>
        <v>1.0000000000000002</v>
      </c>
      <c r="AG3022" s="196">
        <f t="shared" si="188"/>
        <v>0.23998000000000025</v>
      </c>
    </row>
    <row r="3023" spans="1:33" x14ac:dyDescent="0.25">
      <c r="A3023" s="1">
        <v>2024</v>
      </c>
      <c r="B3023" s="1" t="s">
        <v>16</v>
      </c>
      <c r="C3023" s="1" t="str">
        <f t="shared" si="189"/>
        <v>2024SK</v>
      </c>
      <c r="D3023" s="1" t="s">
        <v>57</v>
      </c>
      <c r="E3023" s="1" t="str">
        <f t="shared" si="190"/>
        <v>2024SKC&amp;D</v>
      </c>
      <c r="F3023" s="196">
        <v>5.5000000000000003E-4</v>
      </c>
      <c r="G3023" s="196">
        <v>1.702E-2</v>
      </c>
      <c r="H3023" s="196">
        <v>2.32E-3</v>
      </c>
      <c r="I3023" s="196">
        <v>0.45695999999999998</v>
      </c>
      <c r="J3023" s="196">
        <v>4.0000000000000001E-3</v>
      </c>
      <c r="K3023" s="196">
        <v>2.1999999999999998E-4</v>
      </c>
      <c r="L3023" s="196">
        <v>1.2E-4</v>
      </c>
      <c r="M3023" s="265">
        <v>4.2000000000000002E-4</v>
      </c>
      <c r="N3023" s="196">
        <v>6.7600000000000004E-3</v>
      </c>
      <c r="O3023" s="196">
        <v>0</v>
      </c>
      <c r="P3023" s="196">
        <v>0</v>
      </c>
      <c r="Q3023" s="196">
        <v>0</v>
      </c>
      <c r="R3023" s="196">
        <v>0</v>
      </c>
      <c r="S3023" s="196">
        <v>0.45695999999999998</v>
      </c>
      <c r="T3023" s="196">
        <v>1.9650000000000001E-2</v>
      </c>
      <c r="U3023" s="196">
        <v>1.3009999999999999E-2</v>
      </c>
      <c r="V3023" s="196">
        <v>0</v>
      </c>
      <c r="W3023" s="196">
        <v>9.8000000000000847E-3</v>
      </c>
      <c r="X3023" s="196">
        <v>9.0100000000000006E-3</v>
      </c>
      <c r="Y3023" s="197">
        <v>0</v>
      </c>
      <c r="Z3023" s="265">
        <v>2.0000000000000001E-4</v>
      </c>
      <c r="AA3023" s="196">
        <v>1E-3</v>
      </c>
      <c r="AB3023" s="196">
        <v>0</v>
      </c>
      <c r="AC3023" s="196">
        <v>0</v>
      </c>
      <c r="AD3023" s="196">
        <v>0</v>
      </c>
      <c r="AE3023" s="196">
        <v>2E-3</v>
      </c>
      <c r="AF3023" s="272">
        <f t="shared" si="191"/>
        <v>0.99999999999999989</v>
      </c>
      <c r="AG3023" s="196">
        <f t="shared" si="188"/>
        <v>0.51163000000000003</v>
      </c>
    </row>
    <row r="3024" spans="1:33" x14ac:dyDescent="0.25">
      <c r="A3024" s="1">
        <v>2024</v>
      </c>
      <c r="B3024" s="1" t="s">
        <v>16</v>
      </c>
      <c r="C3024" s="1" t="str">
        <f t="shared" si="189"/>
        <v>2024SK</v>
      </c>
      <c r="D3024" s="1" t="s">
        <v>56</v>
      </c>
      <c r="E3024" s="1" t="str">
        <f t="shared" si="190"/>
        <v>2024SKICI</v>
      </c>
      <c r="F3024" s="196">
        <v>0.23549</v>
      </c>
      <c r="G3024" s="196">
        <v>0.11788999999999999</v>
      </c>
      <c r="H3024" s="196">
        <v>0.11291000000000001</v>
      </c>
      <c r="I3024" s="196">
        <v>7.3819999999999997E-2</v>
      </c>
      <c r="J3024" s="196">
        <v>3.065E-2</v>
      </c>
      <c r="K3024" s="196">
        <v>3.3439999999999998E-2</v>
      </c>
      <c r="L3024" s="196">
        <v>4.0300000000000006E-3</v>
      </c>
      <c r="M3024" s="265">
        <v>1.295E-2</v>
      </c>
      <c r="N3024" s="196">
        <v>3.236E-2</v>
      </c>
      <c r="O3024" s="196">
        <v>0</v>
      </c>
      <c r="P3024" s="196">
        <v>0</v>
      </c>
      <c r="Q3024" s="196">
        <v>0</v>
      </c>
      <c r="R3024" s="196">
        <v>4.7809999999999998E-2</v>
      </c>
      <c r="S3024" s="196">
        <v>1.7659999999999999E-2</v>
      </c>
      <c r="T3024" s="196">
        <v>0</v>
      </c>
      <c r="U3024" s="196">
        <v>0.20219999999999999</v>
      </c>
      <c r="V3024" s="196">
        <v>0</v>
      </c>
      <c r="W3024" s="196">
        <v>4.2079999999999916E-2</v>
      </c>
      <c r="X3024" s="196">
        <v>1.9740000000000001E-2</v>
      </c>
      <c r="Y3024" s="197">
        <v>0</v>
      </c>
      <c r="Z3024" s="265">
        <v>6.6E-4</v>
      </c>
      <c r="AA3024" s="196">
        <v>9.7299999999999991E-3</v>
      </c>
      <c r="AB3024" s="196">
        <v>0</v>
      </c>
      <c r="AC3024" s="196">
        <v>0</v>
      </c>
      <c r="AD3024" s="196">
        <v>0</v>
      </c>
      <c r="AE3024" s="196">
        <v>6.5799999999999999E-3</v>
      </c>
      <c r="AF3024" s="272">
        <f t="shared" si="191"/>
        <v>1</v>
      </c>
      <c r="AG3024" s="196">
        <f t="shared" si="188"/>
        <v>0.29864999999999986</v>
      </c>
    </row>
    <row r="3025" spans="1:33" x14ac:dyDescent="0.25">
      <c r="A3025" s="1">
        <v>2024</v>
      </c>
      <c r="B3025" s="1" t="s">
        <v>16</v>
      </c>
      <c r="C3025" s="1" t="str">
        <f t="shared" si="189"/>
        <v>2024SK</v>
      </c>
      <c r="D3025" s="1" t="s">
        <v>58</v>
      </c>
      <c r="E3025" s="1" t="str">
        <f t="shared" si="190"/>
        <v>2024SKResidential</v>
      </c>
      <c r="F3025" s="196">
        <v>0.25579999999999997</v>
      </c>
      <c r="G3025" s="196">
        <v>6.2220000000000004E-2</v>
      </c>
      <c r="H3025" s="196">
        <v>6.9629999999999997E-2</v>
      </c>
      <c r="I3025" s="196">
        <v>2.6669999999999999E-2</v>
      </c>
      <c r="J3025" s="196">
        <v>8.9880000000000002E-2</v>
      </c>
      <c r="K3025" s="196">
        <v>7.4569999999999997E-2</v>
      </c>
      <c r="L3025" s="196">
        <v>0.11704000000000001</v>
      </c>
      <c r="M3025" s="265">
        <v>1.0000000000000001E-5</v>
      </c>
      <c r="N3025" s="196">
        <v>3.3090000000000001E-2</v>
      </c>
      <c r="O3025" s="196">
        <v>0</v>
      </c>
      <c r="P3025" s="196">
        <v>0</v>
      </c>
      <c r="Q3025" s="196">
        <v>3.1110000000000002E-2</v>
      </c>
      <c r="R3025" s="196">
        <v>0</v>
      </c>
      <c r="S3025" s="196">
        <v>2.6669999999999999E-2</v>
      </c>
      <c r="T3025" s="196">
        <v>0</v>
      </c>
      <c r="U3025" s="196">
        <v>0.11654</v>
      </c>
      <c r="V3025" s="196">
        <v>0</v>
      </c>
      <c r="W3025" s="196">
        <v>4.4920000000000244E-2</v>
      </c>
      <c r="X3025" s="196">
        <v>1.9259999999999999E-2</v>
      </c>
      <c r="Y3025" s="196">
        <v>0</v>
      </c>
      <c r="Z3025" s="265">
        <v>1.48E-3</v>
      </c>
      <c r="AA3025" s="196">
        <v>7.9000000000000008E-3</v>
      </c>
      <c r="AB3025" s="196">
        <v>0</v>
      </c>
      <c r="AC3025" s="196">
        <v>0</v>
      </c>
      <c r="AD3025" s="196">
        <v>0</v>
      </c>
      <c r="AE3025" s="196">
        <v>2.3210000000000001E-2</v>
      </c>
      <c r="AF3025" s="272">
        <f t="shared" si="191"/>
        <v>1.0000000000000002</v>
      </c>
      <c r="AG3025" s="196">
        <f t="shared" si="188"/>
        <v>0.23998000000000025</v>
      </c>
    </row>
    <row r="3026" spans="1:33" x14ac:dyDescent="0.25">
      <c r="A3026" s="1">
        <v>1941</v>
      </c>
      <c r="B3026" s="1" t="s">
        <v>26</v>
      </c>
      <c r="C3026" s="1" t="str">
        <f t="shared" si="189"/>
        <v>1941YT</v>
      </c>
      <c r="D3026" s="1" t="s">
        <v>57</v>
      </c>
      <c r="E3026" s="1" t="str">
        <f t="shared" si="190"/>
        <v>1941YTC&amp;D</v>
      </c>
      <c r="F3026" s="274">
        <v>0</v>
      </c>
      <c r="G3026" s="274">
        <v>1.0829999999999999E-2</v>
      </c>
      <c r="H3026" s="274">
        <v>0</v>
      </c>
      <c r="I3026" s="274">
        <v>0.31966</v>
      </c>
      <c r="J3026" s="274">
        <v>0</v>
      </c>
      <c r="K3026" s="274">
        <v>0</v>
      </c>
      <c r="L3026" s="274">
        <v>0</v>
      </c>
      <c r="M3026" s="274">
        <v>0</v>
      </c>
      <c r="N3026" s="274">
        <v>0</v>
      </c>
      <c r="O3026" s="274">
        <v>0</v>
      </c>
      <c r="P3026" s="274">
        <v>0</v>
      </c>
      <c r="Q3026" s="274">
        <v>0</v>
      </c>
      <c r="R3026" s="274">
        <v>0</v>
      </c>
      <c r="S3026" s="274">
        <v>0</v>
      </c>
      <c r="T3026" s="274">
        <v>0.29006999999999999</v>
      </c>
      <c r="U3026" s="274">
        <v>0</v>
      </c>
      <c r="V3026" s="274">
        <v>0</v>
      </c>
      <c r="W3026" s="274">
        <v>4.0879999999999972E-2</v>
      </c>
      <c r="X3026" s="274">
        <v>0</v>
      </c>
      <c r="Y3026" s="274">
        <v>0</v>
      </c>
      <c r="Z3026" s="274">
        <v>0</v>
      </c>
      <c r="AA3026" s="274">
        <v>0</v>
      </c>
      <c r="AB3026" s="274">
        <v>0.15045</v>
      </c>
      <c r="AC3026" s="274">
        <v>7.0800000000000002E-2</v>
      </c>
      <c r="AD3026" s="274">
        <v>0.11731000000000003</v>
      </c>
      <c r="AE3026" s="274">
        <v>0</v>
      </c>
      <c r="AF3026" s="272">
        <f t="shared" si="191"/>
        <v>1</v>
      </c>
      <c r="AG3026" s="196">
        <f t="shared" si="188"/>
        <v>0.66950999999999994</v>
      </c>
    </row>
    <row r="3027" spans="1:33" x14ac:dyDescent="0.25">
      <c r="A3027" s="1">
        <v>1941</v>
      </c>
      <c r="B3027" s="1" t="s">
        <v>26</v>
      </c>
      <c r="C3027" s="1" t="str">
        <f t="shared" si="189"/>
        <v>1941YT</v>
      </c>
      <c r="D3027" s="1" t="s">
        <v>56</v>
      </c>
      <c r="E3027" s="1" t="str">
        <f t="shared" si="190"/>
        <v>1941YTICI</v>
      </c>
      <c r="F3027" s="196">
        <v>0.12182999999999999</v>
      </c>
      <c r="G3027" s="196">
        <v>0.4264</v>
      </c>
      <c r="H3027" s="196">
        <v>0</v>
      </c>
      <c r="I3027" s="196">
        <v>2.4369999999999999E-2</v>
      </c>
      <c r="J3027" s="196">
        <v>0.1066</v>
      </c>
      <c r="K3027" s="196">
        <v>0</v>
      </c>
      <c r="L3027" s="196">
        <v>0</v>
      </c>
      <c r="M3027" s="196">
        <v>3.0499999999999998E-3</v>
      </c>
      <c r="N3027" s="196">
        <v>6.0899999999999999E-3</v>
      </c>
      <c r="O3027" s="196">
        <v>4.061E-2</v>
      </c>
      <c r="P3027" s="196">
        <v>5.0599999999998979E-3</v>
      </c>
      <c r="Q3027" s="196">
        <v>0</v>
      </c>
      <c r="R3027" s="196">
        <v>0</v>
      </c>
      <c r="S3027" s="196">
        <v>1.0199999999999999E-3</v>
      </c>
      <c r="T3027" s="196">
        <v>0</v>
      </c>
      <c r="U3027" s="196">
        <v>7.11E-3</v>
      </c>
      <c r="V3027" s="196">
        <v>8.1200000000000005E-3</v>
      </c>
      <c r="W3027" s="196">
        <v>8.1220000000000001E-2</v>
      </c>
      <c r="X3027" s="196">
        <v>6.0909999999999999E-2</v>
      </c>
      <c r="Y3027" s="196">
        <v>0.10152</v>
      </c>
      <c r="Z3027" s="196">
        <v>6.0899999999999999E-3</v>
      </c>
      <c r="AA3027" s="196">
        <v>0</v>
      </c>
      <c r="AB3027" s="196">
        <v>0</v>
      </c>
      <c r="AC3027" s="196">
        <v>0</v>
      </c>
      <c r="AD3027" s="196">
        <v>0</v>
      </c>
      <c r="AE3027" s="196">
        <v>0</v>
      </c>
      <c r="AF3027" s="272">
        <f t="shared" si="191"/>
        <v>1</v>
      </c>
      <c r="AG3027" s="196">
        <f t="shared" si="188"/>
        <v>0.26599</v>
      </c>
    </row>
    <row r="3028" spans="1:33" x14ac:dyDescent="0.25">
      <c r="A3028" s="1">
        <v>1941</v>
      </c>
      <c r="B3028" s="1" t="s">
        <v>26</v>
      </c>
      <c r="C3028" s="1" t="str">
        <f t="shared" si="189"/>
        <v>1941YT</v>
      </c>
      <c r="D3028" s="1" t="s">
        <v>58</v>
      </c>
      <c r="E3028" s="1" t="str">
        <f t="shared" si="190"/>
        <v>1941YTResidential</v>
      </c>
      <c r="F3028" s="196">
        <v>0.12182999999999999</v>
      </c>
      <c r="G3028" s="196">
        <v>0.4264</v>
      </c>
      <c r="H3028" s="196">
        <v>0</v>
      </c>
      <c r="I3028" s="196">
        <v>2.4369999999999999E-2</v>
      </c>
      <c r="J3028" s="196">
        <v>0.1066</v>
      </c>
      <c r="K3028" s="196">
        <v>0</v>
      </c>
      <c r="L3028" s="196">
        <v>0</v>
      </c>
      <c r="M3028" s="196">
        <v>3.0499999999999998E-3</v>
      </c>
      <c r="N3028" s="196">
        <v>6.0899999999999999E-3</v>
      </c>
      <c r="O3028" s="196">
        <v>4.061E-2</v>
      </c>
      <c r="P3028" s="196">
        <v>5.0599999999998979E-3</v>
      </c>
      <c r="Q3028" s="196">
        <v>0</v>
      </c>
      <c r="R3028" s="196">
        <v>0</v>
      </c>
      <c r="S3028" s="196">
        <v>1.0199999999999999E-3</v>
      </c>
      <c r="T3028" s="196">
        <v>0</v>
      </c>
      <c r="U3028" s="196">
        <v>7.11E-3</v>
      </c>
      <c r="V3028" s="196">
        <v>8.1200000000000005E-3</v>
      </c>
      <c r="W3028" s="196">
        <v>8.1220000000000001E-2</v>
      </c>
      <c r="X3028" s="196">
        <v>6.0909999999999999E-2</v>
      </c>
      <c r="Y3028" s="196">
        <v>0.10152</v>
      </c>
      <c r="Z3028" s="196">
        <v>6.0899999999999999E-3</v>
      </c>
      <c r="AA3028" s="196">
        <v>0</v>
      </c>
      <c r="AB3028" s="196">
        <v>0</v>
      </c>
      <c r="AC3028" s="196">
        <v>0</v>
      </c>
      <c r="AD3028" s="196">
        <v>0</v>
      </c>
      <c r="AE3028" s="196">
        <v>0</v>
      </c>
      <c r="AF3028" s="272">
        <f t="shared" si="191"/>
        <v>1</v>
      </c>
      <c r="AG3028" s="196">
        <f t="shared" si="188"/>
        <v>0.26599</v>
      </c>
    </row>
    <row r="3029" spans="1:33" x14ac:dyDescent="0.25">
      <c r="A3029" s="1">
        <v>1942</v>
      </c>
      <c r="B3029" s="1" t="s">
        <v>26</v>
      </c>
      <c r="C3029" s="1" t="str">
        <f t="shared" si="189"/>
        <v>1942YT</v>
      </c>
      <c r="D3029" s="1" t="s">
        <v>57</v>
      </c>
      <c r="E3029" s="1" t="str">
        <f t="shared" si="190"/>
        <v>1942YTC&amp;D</v>
      </c>
      <c r="F3029" s="274">
        <v>0</v>
      </c>
      <c r="G3029" s="274">
        <v>1.0829999999999999E-2</v>
      </c>
      <c r="H3029" s="274">
        <v>0</v>
      </c>
      <c r="I3029" s="274">
        <v>0.31966</v>
      </c>
      <c r="J3029" s="274">
        <v>0</v>
      </c>
      <c r="K3029" s="274">
        <v>0</v>
      </c>
      <c r="L3029" s="274">
        <v>0</v>
      </c>
      <c r="M3029" s="274">
        <v>0</v>
      </c>
      <c r="N3029" s="274">
        <v>0</v>
      </c>
      <c r="O3029" s="274">
        <v>0</v>
      </c>
      <c r="P3029" s="274">
        <v>0</v>
      </c>
      <c r="Q3029" s="274">
        <v>0</v>
      </c>
      <c r="R3029" s="274">
        <v>0</v>
      </c>
      <c r="S3029" s="274">
        <v>0</v>
      </c>
      <c r="T3029" s="274">
        <v>0.29006999999999999</v>
      </c>
      <c r="U3029" s="274">
        <v>0</v>
      </c>
      <c r="V3029" s="274">
        <v>0</v>
      </c>
      <c r="W3029" s="274">
        <v>4.0879999999999972E-2</v>
      </c>
      <c r="X3029" s="274">
        <v>0</v>
      </c>
      <c r="Y3029" s="274">
        <v>0</v>
      </c>
      <c r="Z3029" s="274">
        <v>0</v>
      </c>
      <c r="AA3029" s="274">
        <v>0</v>
      </c>
      <c r="AB3029" s="274">
        <v>0.15045</v>
      </c>
      <c r="AC3029" s="274">
        <v>7.0800000000000002E-2</v>
      </c>
      <c r="AD3029" s="274">
        <v>0.11731000000000003</v>
      </c>
      <c r="AE3029" s="274">
        <v>0</v>
      </c>
      <c r="AF3029" s="272">
        <f t="shared" si="191"/>
        <v>1</v>
      </c>
      <c r="AG3029" s="196">
        <f t="shared" si="188"/>
        <v>0.66950999999999994</v>
      </c>
    </row>
    <row r="3030" spans="1:33" x14ac:dyDescent="0.25">
      <c r="A3030" s="1">
        <v>1942</v>
      </c>
      <c r="B3030" s="1" t="s">
        <v>26</v>
      </c>
      <c r="C3030" s="1" t="str">
        <f t="shared" si="189"/>
        <v>1942YT</v>
      </c>
      <c r="D3030" s="1" t="s">
        <v>56</v>
      </c>
      <c r="E3030" s="1" t="str">
        <f t="shared" si="190"/>
        <v>1942YTICI</v>
      </c>
      <c r="F3030" s="196">
        <v>0.12182999999999999</v>
      </c>
      <c r="G3030" s="196">
        <v>0.4264</v>
      </c>
      <c r="H3030" s="196">
        <v>0</v>
      </c>
      <c r="I3030" s="196">
        <v>2.4369999999999999E-2</v>
      </c>
      <c r="J3030" s="196">
        <v>0.1066</v>
      </c>
      <c r="K3030" s="196">
        <v>0</v>
      </c>
      <c r="L3030" s="196">
        <v>0</v>
      </c>
      <c r="M3030" s="196">
        <v>3.0499999999999998E-3</v>
      </c>
      <c r="N3030" s="196">
        <v>6.0899999999999999E-3</v>
      </c>
      <c r="O3030" s="196">
        <v>4.061E-2</v>
      </c>
      <c r="P3030" s="196">
        <v>5.0599999999998979E-3</v>
      </c>
      <c r="Q3030" s="196">
        <v>0</v>
      </c>
      <c r="R3030" s="196">
        <v>0</v>
      </c>
      <c r="S3030" s="196">
        <v>1.0199999999999999E-3</v>
      </c>
      <c r="T3030" s="196">
        <v>0</v>
      </c>
      <c r="U3030" s="196">
        <v>7.11E-3</v>
      </c>
      <c r="V3030" s="196">
        <v>8.1200000000000005E-3</v>
      </c>
      <c r="W3030" s="196">
        <v>8.1220000000000001E-2</v>
      </c>
      <c r="X3030" s="196">
        <v>6.0909999999999999E-2</v>
      </c>
      <c r="Y3030" s="197">
        <v>0.10152</v>
      </c>
      <c r="Z3030" s="196">
        <v>6.0899999999999999E-3</v>
      </c>
      <c r="AA3030" s="196">
        <v>0</v>
      </c>
      <c r="AB3030" s="196">
        <v>0</v>
      </c>
      <c r="AC3030" s="196">
        <v>0</v>
      </c>
      <c r="AD3030" s="196">
        <v>0</v>
      </c>
      <c r="AE3030" s="196">
        <v>0</v>
      </c>
      <c r="AF3030" s="272">
        <f t="shared" si="191"/>
        <v>1</v>
      </c>
      <c r="AG3030" s="196">
        <f t="shared" si="188"/>
        <v>0.26599</v>
      </c>
    </row>
    <row r="3031" spans="1:33" x14ac:dyDescent="0.25">
      <c r="A3031" s="1">
        <v>1942</v>
      </c>
      <c r="B3031" s="1" t="s">
        <v>26</v>
      </c>
      <c r="C3031" s="1" t="str">
        <f t="shared" si="189"/>
        <v>1942YT</v>
      </c>
      <c r="D3031" s="1" t="s">
        <v>58</v>
      </c>
      <c r="E3031" s="1" t="str">
        <f t="shared" si="190"/>
        <v>1942YTResidential</v>
      </c>
      <c r="F3031" s="196">
        <v>0.12182999999999999</v>
      </c>
      <c r="G3031" s="196">
        <v>0.4264</v>
      </c>
      <c r="H3031" s="196">
        <v>0</v>
      </c>
      <c r="I3031" s="196">
        <v>2.4369999999999999E-2</v>
      </c>
      <c r="J3031" s="196">
        <v>0.1066</v>
      </c>
      <c r="K3031" s="196">
        <v>0</v>
      </c>
      <c r="L3031" s="196">
        <v>0</v>
      </c>
      <c r="M3031" s="196">
        <v>3.0499999999999998E-3</v>
      </c>
      <c r="N3031" s="196">
        <v>6.0899999999999999E-3</v>
      </c>
      <c r="O3031" s="196">
        <v>4.061E-2</v>
      </c>
      <c r="P3031" s="196">
        <v>5.0599999999998979E-3</v>
      </c>
      <c r="Q3031" s="196">
        <v>0</v>
      </c>
      <c r="R3031" s="196">
        <v>0</v>
      </c>
      <c r="S3031" s="196">
        <v>1.0199999999999999E-3</v>
      </c>
      <c r="T3031" s="196">
        <v>0</v>
      </c>
      <c r="U3031" s="196">
        <v>7.11E-3</v>
      </c>
      <c r="V3031" s="196">
        <v>8.1200000000000005E-3</v>
      </c>
      <c r="W3031" s="196">
        <v>8.1220000000000001E-2</v>
      </c>
      <c r="X3031" s="196">
        <v>6.0909999999999999E-2</v>
      </c>
      <c r="Y3031" s="196">
        <v>0.10152</v>
      </c>
      <c r="Z3031" s="196">
        <v>6.0899999999999999E-3</v>
      </c>
      <c r="AA3031" s="196">
        <v>0</v>
      </c>
      <c r="AB3031" s="196">
        <v>0</v>
      </c>
      <c r="AC3031" s="196">
        <v>0</v>
      </c>
      <c r="AD3031" s="196">
        <v>0</v>
      </c>
      <c r="AE3031" s="196">
        <v>0</v>
      </c>
      <c r="AF3031" s="272">
        <f t="shared" si="191"/>
        <v>1</v>
      </c>
      <c r="AG3031" s="196">
        <f t="shared" si="188"/>
        <v>0.26599</v>
      </c>
    </row>
    <row r="3032" spans="1:33" x14ac:dyDescent="0.25">
      <c r="A3032" s="1">
        <v>1943</v>
      </c>
      <c r="B3032" s="1" t="s">
        <v>26</v>
      </c>
      <c r="C3032" s="1" t="str">
        <f t="shared" si="189"/>
        <v>1943YT</v>
      </c>
      <c r="D3032" s="1" t="s">
        <v>57</v>
      </c>
      <c r="E3032" s="1" t="str">
        <f t="shared" si="190"/>
        <v>1943YTC&amp;D</v>
      </c>
      <c r="F3032" s="274">
        <v>0</v>
      </c>
      <c r="G3032" s="274">
        <v>1.0829999999999999E-2</v>
      </c>
      <c r="H3032" s="274">
        <v>0</v>
      </c>
      <c r="I3032" s="274">
        <v>0.31966</v>
      </c>
      <c r="J3032" s="274">
        <v>0</v>
      </c>
      <c r="K3032" s="274">
        <v>0</v>
      </c>
      <c r="L3032" s="274">
        <v>0</v>
      </c>
      <c r="M3032" s="274">
        <v>0</v>
      </c>
      <c r="N3032" s="274">
        <v>0</v>
      </c>
      <c r="O3032" s="274">
        <v>0</v>
      </c>
      <c r="P3032" s="274">
        <v>0</v>
      </c>
      <c r="Q3032" s="274">
        <v>0</v>
      </c>
      <c r="R3032" s="274">
        <v>0</v>
      </c>
      <c r="S3032" s="274">
        <v>0</v>
      </c>
      <c r="T3032" s="274">
        <v>0.29006999999999999</v>
      </c>
      <c r="U3032" s="274">
        <v>0</v>
      </c>
      <c r="V3032" s="274">
        <v>0</v>
      </c>
      <c r="W3032" s="274">
        <v>4.0879999999999972E-2</v>
      </c>
      <c r="X3032" s="274">
        <v>0</v>
      </c>
      <c r="Y3032" s="274">
        <v>0</v>
      </c>
      <c r="Z3032" s="274">
        <v>0</v>
      </c>
      <c r="AA3032" s="274">
        <v>0</v>
      </c>
      <c r="AB3032" s="274">
        <v>0.15045</v>
      </c>
      <c r="AC3032" s="274">
        <v>7.0800000000000002E-2</v>
      </c>
      <c r="AD3032" s="274">
        <v>0.11731000000000003</v>
      </c>
      <c r="AE3032" s="274">
        <v>0</v>
      </c>
      <c r="AF3032" s="272">
        <f t="shared" si="191"/>
        <v>1</v>
      </c>
      <c r="AG3032" s="196">
        <f t="shared" si="188"/>
        <v>0.66950999999999994</v>
      </c>
    </row>
    <row r="3033" spans="1:33" x14ac:dyDescent="0.25">
      <c r="A3033" s="1">
        <v>1943</v>
      </c>
      <c r="B3033" s="1" t="s">
        <v>26</v>
      </c>
      <c r="C3033" s="1" t="str">
        <f t="shared" si="189"/>
        <v>1943YT</v>
      </c>
      <c r="D3033" s="1" t="s">
        <v>56</v>
      </c>
      <c r="E3033" s="1" t="str">
        <f t="shared" si="190"/>
        <v>1943YTICI</v>
      </c>
      <c r="F3033" s="196">
        <v>0.12182999999999999</v>
      </c>
      <c r="G3033" s="196">
        <v>0.4264</v>
      </c>
      <c r="H3033" s="196">
        <v>0</v>
      </c>
      <c r="I3033" s="196">
        <v>2.4369999999999999E-2</v>
      </c>
      <c r="J3033" s="196">
        <v>0.1066</v>
      </c>
      <c r="K3033" s="196">
        <v>0</v>
      </c>
      <c r="L3033" s="196">
        <v>0</v>
      </c>
      <c r="M3033" s="196">
        <v>3.0499999999999998E-3</v>
      </c>
      <c r="N3033" s="196">
        <v>6.0899999999999999E-3</v>
      </c>
      <c r="O3033" s="196">
        <v>4.061E-2</v>
      </c>
      <c r="P3033" s="196">
        <v>5.0599999999998979E-3</v>
      </c>
      <c r="Q3033" s="196">
        <v>0</v>
      </c>
      <c r="R3033" s="196">
        <v>0</v>
      </c>
      <c r="S3033" s="196">
        <v>1.0199999999999999E-3</v>
      </c>
      <c r="T3033" s="196">
        <v>0</v>
      </c>
      <c r="U3033" s="196">
        <v>7.11E-3</v>
      </c>
      <c r="V3033" s="196">
        <v>8.1200000000000005E-3</v>
      </c>
      <c r="W3033" s="196">
        <v>8.1220000000000001E-2</v>
      </c>
      <c r="X3033" s="196">
        <v>6.0909999999999999E-2</v>
      </c>
      <c r="Y3033" s="196">
        <v>0.10152</v>
      </c>
      <c r="Z3033" s="196">
        <v>6.0899999999999999E-3</v>
      </c>
      <c r="AA3033" s="196">
        <v>0</v>
      </c>
      <c r="AB3033" s="196">
        <v>0</v>
      </c>
      <c r="AC3033" s="196">
        <v>0</v>
      </c>
      <c r="AD3033" s="196">
        <v>0</v>
      </c>
      <c r="AE3033" s="196">
        <v>0</v>
      </c>
      <c r="AF3033" s="272">
        <f t="shared" si="191"/>
        <v>1</v>
      </c>
      <c r="AG3033" s="196">
        <f t="shared" si="188"/>
        <v>0.26599</v>
      </c>
    </row>
    <row r="3034" spans="1:33" x14ac:dyDescent="0.25">
      <c r="A3034" s="1">
        <v>1943</v>
      </c>
      <c r="B3034" s="1" t="s">
        <v>26</v>
      </c>
      <c r="C3034" s="1" t="str">
        <f t="shared" si="189"/>
        <v>1943YT</v>
      </c>
      <c r="D3034" s="1" t="s">
        <v>58</v>
      </c>
      <c r="E3034" s="1" t="str">
        <f t="shared" si="190"/>
        <v>1943YTResidential</v>
      </c>
      <c r="F3034" s="196">
        <v>0.12182999999999999</v>
      </c>
      <c r="G3034" s="196">
        <v>0.4264</v>
      </c>
      <c r="H3034" s="196">
        <v>0</v>
      </c>
      <c r="I3034" s="196">
        <v>2.4369999999999999E-2</v>
      </c>
      <c r="J3034" s="196">
        <v>0.1066</v>
      </c>
      <c r="K3034" s="196">
        <v>0</v>
      </c>
      <c r="L3034" s="196">
        <v>0</v>
      </c>
      <c r="M3034" s="196">
        <v>3.0499999999999998E-3</v>
      </c>
      <c r="N3034" s="196">
        <v>6.0899999999999999E-3</v>
      </c>
      <c r="O3034" s="196">
        <v>4.061E-2</v>
      </c>
      <c r="P3034" s="196">
        <v>5.0599999999998979E-3</v>
      </c>
      <c r="Q3034" s="196">
        <v>0</v>
      </c>
      <c r="R3034" s="196">
        <v>0</v>
      </c>
      <c r="S3034" s="196">
        <v>1.0199999999999999E-3</v>
      </c>
      <c r="T3034" s="196">
        <v>0</v>
      </c>
      <c r="U3034" s="196">
        <v>7.11E-3</v>
      </c>
      <c r="V3034" s="196">
        <v>8.1200000000000005E-3</v>
      </c>
      <c r="W3034" s="196">
        <v>8.1220000000000001E-2</v>
      </c>
      <c r="X3034" s="196">
        <v>6.0909999999999999E-2</v>
      </c>
      <c r="Y3034" s="197">
        <v>0.10152</v>
      </c>
      <c r="Z3034" s="196">
        <v>6.0899999999999999E-3</v>
      </c>
      <c r="AA3034" s="196">
        <v>0</v>
      </c>
      <c r="AB3034" s="196">
        <v>0</v>
      </c>
      <c r="AC3034" s="196">
        <v>0</v>
      </c>
      <c r="AD3034" s="196">
        <v>0</v>
      </c>
      <c r="AE3034" s="196">
        <v>0</v>
      </c>
      <c r="AF3034" s="272">
        <f t="shared" si="191"/>
        <v>1</v>
      </c>
      <c r="AG3034" s="196">
        <f t="shared" si="188"/>
        <v>0.26599</v>
      </c>
    </row>
    <row r="3035" spans="1:33" x14ac:dyDescent="0.25">
      <c r="A3035" s="1">
        <v>1944</v>
      </c>
      <c r="B3035" s="1" t="s">
        <v>26</v>
      </c>
      <c r="C3035" s="1" t="str">
        <f t="shared" si="189"/>
        <v>1944YT</v>
      </c>
      <c r="D3035" s="1" t="s">
        <v>57</v>
      </c>
      <c r="E3035" s="1" t="str">
        <f t="shared" si="190"/>
        <v>1944YTC&amp;D</v>
      </c>
      <c r="F3035" s="274">
        <v>0</v>
      </c>
      <c r="G3035" s="274">
        <v>1.0829999999999999E-2</v>
      </c>
      <c r="H3035" s="274">
        <v>0</v>
      </c>
      <c r="I3035" s="274">
        <v>0.31966</v>
      </c>
      <c r="J3035" s="274">
        <v>0</v>
      </c>
      <c r="K3035" s="274">
        <v>0</v>
      </c>
      <c r="L3035" s="274">
        <v>0</v>
      </c>
      <c r="M3035" s="274">
        <v>0</v>
      </c>
      <c r="N3035" s="274">
        <v>0</v>
      </c>
      <c r="O3035" s="274">
        <v>0</v>
      </c>
      <c r="P3035" s="274">
        <v>0</v>
      </c>
      <c r="Q3035" s="274">
        <v>0</v>
      </c>
      <c r="R3035" s="274">
        <v>0</v>
      </c>
      <c r="S3035" s="274">
        <v>0</v>
      </c>
      <c r="T3035" s="274">
        <v>0.29006999999999999</v>
      </c>
      <c r="U3035" s="274">
        <v>0</v>
      </c>
      <c r="V3035" s="274">
        <v>0</v>
      </c>
      <c r="W3035" s="274">
        <v>4.0879999999999972E-2</v>
      </c>
      <c r="X3035" s="274">
        <v>0</v>
      </c>
      <c r="Y3035" s="274">
        <v>0</v>
      </c>
      <c r="Z3035" s="274">
        <v>0</v>
      </c>
      <c r="AA3035" s="274">
        <v>0</v>
      </c>
      <c r="AB3035" s="274">
        <v>0.15045</v>
      </c>
      <c r="AC3035" s="274">
        <v>7.0800000000000002E-2</v>
      </c>
      <c r="AD3035" s="274">
        <v>0.11731000000000003</v>
      </c>
      <c r="AE3035" s="274">
        <v>0</v>
      </c>
      <c r="AF3035" s="272">
        <f t="shared" si="191"/>
        <v>1</v>
      </c>
      <c r="AG3035" s="196">
        <f t="shared" si="188"/>
        <v>0.66950999999999994</v>
      </c>
    </row>
    <row r="3036" spans="1:33" x14ac:dyDescent="0.25">
      <c r="A3036" s="1">
        <v>1944</v>
      </c>
      <c r="B3036" s="1" t="s">
        <v>26</v>
      </c>
      <c r="C3036" s="1" t="str">
        <f t="shared" si="189"/>
        <v>1944YT</v>
      </c>
      <c r="D3036" s="1" t="s">
        <v>56</v>
      </c>
      <c r="E3036" s="1" t="str">
        <f t="shared" si="190"/>
        <v>1944YTICI</v>
      </c>
      <c r="F3036" s="196">
        <v>0.12182999999999999</v>
      </c>
      <c r="G3036" s="196">
        <v>0.4264</v>
      </c>
      <c r="H3036" s="196">
        <v>0</v>
      </c>
      <c r="I3036" s="196">
        <v>2.4369999999999999E-2</v>
      </c>
      <c r="J3036" s="196">
        <v>0.1066</v>
      </c>
      <c r="K3036" s="196">
        <v>0</v>
      </c>
      <c r="L3036" s="196">
        <v>0</v>
      </c>
      <c r="M3036" s="196">
        <v>3.0499999999999998E-3</v>
      </c>
      <c r="N3036" s="196">
        <v>6.0899999999999999E-3</v>
      </c>
      <c r="O3036" s="196">
        <v>4.061E-2</v>
      </c>
      <c r="P3036" s="196">
        <v>5.0599999999998979E-3</v>
      </c>
      <c r="Q3036" s="196">
        <v>0</v>
      </c>
      <c r="R3036" s="196">
        <v>0</v>
      </c>
      <c r="S3036" s="196">
        <v>1.0199999999999999E-3</v>
      </c>
      <c r="T3036" s="196">
        <v>0</v>
      </c>
      <c r="U3036" s="196">
        <v>7.11E-3</v>
      </c>
      <c r="V3036" s="196">
        <v>8.1200000000000005E-3</v>
      </c>
      <c r="W3036" s="196">
        <v>8.1220000000000001E-2</v>
      </c>
      <c r="X3036" s="196">
        <v>6.0909999999999999E-2</v>
      </c>
      <c r="Y3036" s="196">
        <v>0.10152</v>
      </c>
      <c r="Z3036" s="196">
        <v>6.0899999999999999E-3</v>
      </c>
      <c r="AA3036" s="196">
        <v>0</v>
      </c>
      <c r="AB3036" s="196">
        <v>0</v>
      </c>
      <c r="AC3036" s="196">
        <v>0</v>
      </c>
      <c r="AD3036" s="196">
        <v>0</v>
      </c>
      <c r="AE3036" s="196">
        <v>0</v>
      </c>
      <c r="AF3036" s="272">
        <f t="shared" si="191"/>
        <v>1</v>
      </c>
      <c r="AG3036" s="196">
        <f t="shared" si="188"/>
        <v>0.26599</v>
      </c>
    </row>
    <row r="3037" spans="1:33" x14ac:dyDescent="0.25">
      <c r="A3037" s="1">
        <v>1944</v>
      </c>
      <c r="B3037" s="1" t="s">
        <v>26</v>
      </c>
      <c r="C3037" s="1" t="str">
        <f t="shared" si="189"/>
        <v>1944YT</v>
      </c>
      <c r="D3037" s="1" t="s">
        <v>58</v>
      </c>
      <c r="E3037" s="1" t="str">
        <f t="shared" si="190"/>
        <v>1944YTResidential</v>
      </c>
      <c r="F3037" s="196">
        <v>0.12182999999999999</v>
      </c>
      <c r="G3037" s="196">
        <v>0.4264</v>
      </c>
      <c r="H3037" s="196">
        <v>0</v>
      </c>
      <c r="I3037" s="196">
        <v>2.4369999999999999E-2</v>
      </c>
      <c r="J3037" s="196">
        <v>0.1066</v>
      </c>
      <c r="K3037" s="196">
        <v>0</v>
      </c>
      <c r="L3037" s="196">
        <v>0</v>
      </c>
      <c r="M3037" s="196">
        <v>3.0499999999999998E-3</v>
      </c>
      <c r="N3037" s="196">
        <v>6.0899999999999999E-3</v>
      </c>
      <c r="O3037" s="196">
        <v>4.061E-2</v>
      </c>
      <c r="P3037" s="196">
        <v>5.0599999999998979E-3</v>
      </c>
      <c r="Q3037" s="196">
        <v>0</v>
      </c>
      <c r="R3037" s="196">
        <v>0</v>
      </c>
      <c r="S3037" s="196">
        <v>1.0199999999999999E-3</v>
      </c>
      <c r="T3037" s="196">
        <v>0</v>
      </c>
      <c r="U3037" s="196">
        <v>7.11E-3</v>
      </c>
      <c r="V3037" s="196">
        <v>8.1200000000000005E-3</v>
      </c>
      <c r="W3037" s="196">
        <v>8.1220000000000001E-2</v>
      </c>
      <c r="X3037" s="196">
        <v>6.0909999999999999E-2</v>
      </c>
      <c r="Y3037" s="196">
        <v>0.10152</v>
      </c>
      <c r="Z3037" s="196">
        <v>6.0899999999999999E-3</v>
      </c>
      <c r="AA3037" s="196">
        <v>0</v>
      </c>
      <c r="AB3037" s="196">
        <v>0</v>
      </c>
      <c r="AC3037" s="196">
        <v>0</v>
      </c>
      <c r="AD3037" s="196">
        <v>0</v>
      </c>
      <c r="AE3037" s="196">
        <v>0</v>
      </c>
      <c r="AF3037" s="272">
        <f t="shared" si="191"/>
        <v>1</v>
      </c>
      <c r="AG3037" s="196">
        <f t="shared" si="188"/>
        <v>0.26599</v>
      </c>
    </row>
    <row r="3038" spans="1:33" x14ac:dyDescent="0.25">
      <c r="A3038" s="1">
        <v>1945</v>
      </c>
      <c r="B3038" s="1" t="s">
        <v>26</v>
      </c>
      <c r="C3038" s="1" t="str">
        <f t="shared" si="189"/>
        <v>1945YT</v>
      </c>
      <c r="D3038" s="1" t="s">
        <v>57</v>
      </c>
      <c r="E3038" s="1" t="str">
        <f t="shared" si="190"/>
        <v>1945YTC&amp;D</v>
      </c>
      <c r="F3038" s="274">
        <v>0</v>
      </c>
      <c r="G3038" s="274">
        <v>1.0829999999999999E-2</v>
      </c>
      <c r="H3038" s="274">
        <v>0</v>
      </c>
      <c r="I3038" s="274">
        <v>0.31966</v>
      </c>
      <c r="J3038" s="274">
        <v>0</v>
      </c>
      <c r="K3038" s="274">
        <v>0</v>
      </c>
      <c r="L3038" s="274">
        <v>0</v>
      </c>
      <c r="M3038" s="274">
        <v>0</v>
      </c>
      <c r="N3038" s="274">
        <v>0</v>
      </c>
      <c r="O3038" s="274">
        <v>0</v>
      </c>
      <c r="P3038" s="274">
        <v>0</v>
      </c>
      <c r="Q3038" s="274">
        <v>0</v>
      </c>
      <c r="R3038" s="274">
        <v>0</v>
      </c>
      <c r="S3038" s="274">
        <v>0</v>
      </c>
      <c r="T3038" s="274">
        <v>0.29006999999999999</v>
      </c>
      <c r="U3038" s="274">
        <v>0</v>
      </c>
      <c r="V3038" s="274">
        <v>0</v>
      </c>
      <c r="W3038" s="274">
        <v>4.0879999999999972E-2</v>
      </c>
      <c r="X3038" s="274">
        <v>0</v>
      </c>
      <c r="Y3038" s="274">
        <v>0</v>
      </c>
      <c r="Z3038" s="274">
        <v>0</v>
      </c>
      <c r="AA3038" s="274">
        <v>0</v>
      </c>
      <c r="AB3038" s="274">
        <v>0.15045</v>
      </c>
      <c r="AC3038" s="274">
        <v>7.0800000000000002E-2</v>
      </c>
      <c r="AD3038" s="274">
        <v>0.11731000000000003</v>
      </c>
      <c r="AE3038" s="274">
        <v>0</v>
      </c>
      <c r="AF3038" s="272">
        <f t="shared" si="191"/>
        <v>1</v>
      </c>
      <c r="AG3038" s="196">
        <f t="shared" si="188"/>
        <v>0.66950999999999994</v>
      </c>
    </row>
    <row r="3039" spans="1:33" x14ac:dyDescent="0.25">
      <c r="A3039" s="1">
        <v>1945</v>
      </c>
      <c r="B3039" s="1" t="s">
        <v>26</v>
      </c>
      <c r="C3039" s="1" t="str">
        <f t="shared" si="189"/>
        <v>1945YT</v>
      </c>
      <c r="D3039" s="1" t="s">
        <v>56</v>
      </c>
      <c r="E3039" s="1" t="str">
        <f t="shared" si="190"/>
        <v>1945YTICI</v>
      </c>
      <c r="F3039" s="196">
        <v>0.12182999999999999</v>
      </c>
      <c r="G3039" s="196">
        <v>0.4264</v>
      </c>
      <c r="H3039" s="196">
        <v>0</v>
      </c>
      <c r="I3039" s="196">
        <v>2.4369999999999999E-2</v>
      </c>
      <c r="J3039" s="196">
        <v>0.1066</v>
      </c>
      <c r="K3039" s="196">
        <v>0</v>
      </c>
      <c r="L3039" s="196">
        <v>0</v>
      </c>
      <c r="M3039" s="196">
        <v>3.0499999999999998E-3</v>
      </c>
      <c r="N3039" s="196">
        <v>6.0899999999999999E-3</v>
      </c>
      <c r="O3039" s="196">
        <v>4.061E-2</v>
      </c>
      <c r="P3039" s="196">
        <v>5.0599999999998979E-3</v>
      </c>
      <c r="Q3039" s="196">
        <v>0</v>
      </c>
      <c r="R3039" s="196">
        <v>0</v>
      </c>
      <c r="S3039" s="196">
        <v>1.0199999999999999E-3</v>
      </c>
      <c r="T3039" s="196">
        <v>0</v>
      </c>
      <c r="U3039" s="196">
        <v>7.11E-3</v>
      </c>
      <c r="V3039" s="196">
        <v>8.1200000000000005E-3</v>
      </c>
      <c r="W3039" s="196">
        <v>8.1220000000000001E-2</v>
      </c>
      <c r="X3039" s="196">
        <v>6.0909999999999999E-2</v>
      </c>
      <c r="Y3039" s="197">
        <v>0.10152</v>
      </c>
      <c r="Z3039" s="196">
        <v>6.0899999999999999E-3</v>
      </c>
      <c r="AA3039" s="196">
        <v>0</v>
      </c>
      <c r="AB3039" s="196">
        <v>0</v>
      </c>
      <c r="AC3039" s="196">
        <v>0</v>
      </c>
      <c r="AD3039" s="196">
        <v>0</v>
      </c>
      <c r="AE3039" s="196">
        <v>0</v>
      </c>
      <c r="AF3039" s="272">
        <f t="shared" si="191"/>
        <v>1</v>
      </c>
      <c r="AG3039" s="196">
        <f t="shared" si="188"/>
        <v>0.26599</v>
      </c>
    </row>
    <row r="3040" spans="1:33" x14ac:dyDescent="0.25">
      <c r="A3040" s="1">
        <v>1945</v>
      </c>
      <c r="B3040" s="1" t="s">
        <v>26</v>
      </c>
      <c r="C3040" s="1" t="str">
        <f t="shared" si="189"/>
        <v>1945YT</v>
      </c>
      <c r="D3040" s="1" t="s">
        <v>58</v>
      </c>
      <c r="E3040" s="1" t="str">
        <f t="shared" si="190"/>
        <v>1945YTResidential</v>
      </c>
      <c r="F3040" s="196">
        <v>0.12182999999999999</v>
      </c>
      <c r="G3040" s="196">
        <v>0.4264</v>
      </c>
      <c r="H3040" s="196">
        <v>0</v>
      </c>
      <c r="I3040" s="196">
        <v>2.4369999999999999E-2</v>
      </c>
      <c r="J3040" s="196">
        <v>0.1066</v>
      </c>
      <c r="K3040" s="196">
        <v>0</v>
      </c>
      <c r="L3040" s="196">
        <v>0</v>
      </c>
      <c r="M3040" s="196">
        <v>3.0499999999999998E-3</v>
      </c>
      <c r="N3040" s="196">
        <v>6.0899999999999999E-3</v>
      </c>
      <c r="O3040" s="196">
        <v>4.061E-2</v>
      </c>
      <c r="P3040" s="196">
        <v>5.0599999999998979E-3</v>
      </c>
      <c r="Q3040" s="196">
        <v>0</v>
      </c>
      <c r="R3040" s="196">
        <v>0</v>
      </c>
      <c r="S3040" s="196">
        <v>1.0199999999999999E-3</v>
      </c>
      <c r="T3040" s="196">
        <v>0</v>
      </c>
      <c r="U3040" s="196">
        <v>7.11E-3</v>
      </c>
      <c r="V3040" s="196">
        <v>8.1200000000000005E-3</v>
      </c>
      <c r="W3040" s="196">
        <v>8.1220000000000001E-2</v>
      </c>
      <c r="X3040" s="196">
        <v>6.0909999999999999E-2</v>
      </c>
      <c r="Y3040" s="196">
        <v>0.10152</v>
      </c>
      <c r="Z3040" s="196">
        <v>6.0899999999999999E-3</v>
      </c>
      <c r="AA3040" s="196">
        <v>0</v>
      </c>
      <c r="AB3040" s="196">
        <v>0</v>
      </c>
      <c r="AC3040" s="196">
        <v>0</v>
      </c>
      <c r="AD3040" s="196">
        <v>0</v>
      </c>
      <c r="AE3040" s="196">
        <v>0</v>
      </c>
      <c r="AF3040" s="272">
        <f t="shared" si="191"/>
        <v>1</v>
      </c>
      <c r="AG3040" s="196">
        <f t="shared" si="188"/>
        <v>0.26599</v>
      </c>
    </row>
    <row r="3041" spans="1:33" x14ac:dyDescent="0.25">
      <c r="A3041" s="1">
        <v>1946</v>
      </c>
      <c r="B3041" s="1" t="s">
        <v>26</v>
      </c>
      <c r="C3041" s="1" t="str">
        <f t="shared" si="189"/>
        <v>1946YT</v>
      </c>
      <c r="D3041" s="1" t="s">
        <v>57</v>
      </c>
      <c r="E3041" s="1" t="str">
        <f t="shared" si="190"/>
        <v>1946YTC&amp;D</v>
      </c>
      <c r="F3041" s="274">
        <v>0</v>
      </c>
      <c r="G3041" s="274">
        <v>1.0829999999999999E-2</v>
      </c>
      <c r="H3041" s="274">
        <v>0</v>
      </c>
      <c r="I3041" s="274">
        <v>0.31966</v>
      </c>
      <c r="J3041" s="274">
        <v>0</v>
      </c>
      <c r="K3041" s="274">
        <v>0</v>
      </c>
      <c r="L3041" s="274">
        <v>0</v>
      </c>
      <c r="M3041" s="274">
        <v>0</v>
      </c>
      <c r="N3041" s="274">
        <v>0</v>
      </c>
      <c r="O3041" s="274">
        <v>0</v>
      </c>
      <c r="P3041" s="274">
        <v>0</v>
      </c>
      <c r="Q3041" s="274">
        <v>0</v>
      </c>
      <c r="R3041" s="274">
        <v>0</v>
      </c>
      <c r="S3041" s="274">
        <v>0</v>
      </c>
      <c r="T3041" s="274">
        <v>0.29006999999999999</v>
      </c>
      <c r="U3041" s="274">
        <v>0</v>
      </c>
      <c r="V3041" s="274">
        <v>0</v>
      </c>
      <c r="W3041" s="274">
        <v>4.0879999999999972E-2</v>
      </c>
      <c r="X3041" s="274">
        <v>0</v>
      </c>
      <c r="Y3041" s="274">
        <v>0</v>
      </c>
      <c r="Z3041" s="274">
        <v>0</v>
      </c>
      <c r="AA3041" s="274">
        <v>0</v>
      </c>
      <c r="AB3041" s="274">
        <v>0.15045</v>
      </c>
      <c r="AC3041" s="274">
        <v>7.0800000000000002E-2</v>
      </c>
      <c r="AD3041" s="274">
        <v>0.11731000000000003</v>
      </c>
      <c r="AE3041" s="274">
        <v>0</v>
      </c>
      <c r="AF3041" s="272">
        <f t="shared" si="191"/>
        <v>1</v>
      </c>
      <c r="AG3041" s="196">
        <f t="shared" si="188"/>
        <v>0.66950999999999994</v>
      </c>
    </row>
    <row r="3042" spans="1:33" x14ac:dyDescent="0.25">
      <c r="A3042" s="1">
        <v>1946</v>
      </c>
      <c r="B3042" s="1" t="s">
        <v>26</v>
      </c>
      <c r="C3042" s="1" t="str">
        <f t="shared" si="189"/>
        <v>1946YT</v>
      </c>
      <c r="D3042" s="1" t="s">
        <v>56</v>
      </c>
      <c r="E3042" s="1" t="str">
        <f t="shared" si="190"/>
        <v>1946YTICI</v>
      </c>
      <c r="F3042" s="196">
        <v>0.12182999999999999</v>
      </c>
      <c r="G3042" s="196">
        <v>0.4264</v>
      </c>
      <c r="H3042" s="196">
        <v>0</v>
      </c>
      <c r="I3042" s="196">
        <v>2.4369999999999999E-2</v>
      </c>
      <c r="J3042" s="196">
        <v>0.1066</v>
      </c>
      <c r="K3042" s="196">
        <v>0</v>
      </c>
      <c r="L3042" s="196">
        <v>0</v>
      </c>
      <c r="M3042" s="196">
        <v>3.0499999999999998E-3</v>
      </c>
      <c r="N3042" s="196">
        <v>6.0899999999999999E-3</v>
      </c>
      <c r="O3042" s="196">
        <v>4.061E-2</v>
      </c>
      <c r="P3042" s="196">
        <v>5.0599999999998979E-3</v>
      </c>
      <c r="Q3042" s="196">
        <v>0</v>
      </c>
      <c r="R3042" s="196">
        <v>0</v>
      </c>
      <c r="S3042" s="196">
        <v>1.0199999999999999E-3</v>
      </c>
      <c r="T3042" s="196">
        <v>0</v>
      </c>
      <c r="U3042" s="196">
        <v>7.11E-3</v>
      </c>
      <c r="V3042" s="196">
        <v>8.1200000000000005E-3</v>
      </c>
      <c r="W3042" s="196">
        <v>8.1220000000000001E-2</v>
      </c>
      <c r="X3042" s="196">
        <v>6.0909999999999999E-2</v>
      </c>
      <c r="Y3042" s="196">
        <v>0.10152</v>
      </c>
      <c r="Z3042" s="196">
        <v>6.0899999999999999E-3</v>
      </c>
      <c r="AA3042" s="196">
        <v>0</v>
      </c>
      <c r="AB3042" s="196">
        <v>0</v>
      </c>
      <c r="AC3042" s="196">
        <v>0</v>
      </c>
      <c r="AD3042" s="196">
        <v>0</v>
      </c>
      <c r="AE3042" s="196">
        <v>0</v>
      </c>
      <c r="AF3042" s="272">
        <f t="shared" si="191"/>
        <v>1</v>
      </c>
      <c r="AG3042" s="196">
        <f t="shared" si="188"/>
        <v>0.26599</v>
      </c>
    </row>
    <row r="3043" spans="1:33" x14ac:dyDescent="0.25">
      <c r="A3043" s="1">
        <v>1946</v>
      </c>
      <c r="B3043" s="1" t="s">
        <v>26</v>
      </c>
      <c r="C3043" s="1" t="str">
        <f t="shared" si="189"/>
        <v>1946YT</v>
      </c>
      <c r="D3043" s="1" t="s">
        <v>58</v>
      </c>
      <c r="E3043" s="1" t="str">
        <f t="shared" si="190"/>
        <v>1946YTResidential</v>
      </c>
      <c r="F3043" s="196">
        <v>0.12182999999999999</v>
      </c>
      <c r="G3043" s="196">
        <v>0.4264</v>
      </c>
      <c r="H3043" s="196">
        <v>0</v>
      </c>
      <c r="I3043" s="196">
        <v>2.4369999999999999E-2</v>
      </c>
      <c r="J3043" s="196">
        <v>0.1066</v>
      </c>
      <c r="K3043" s="196">
        <v>0</v>
      </c>
      <c r="L3043" s="196">
        <v>0</v>
      </c>
      <c r="M3043" s="196">
        <v>3.0499999999999998E-3</v>
      </c>
      <c r="N3043" s="196">
        <v>6.0899999999999999E-3</v>
      </c>
      <c r="O3043" s="196">
        <v>4.061E-2</v>
      </c>
      <c r="P3043" s="196">
        <v>5.0599999999998979E-3</v>
      </c>
      <c r="Q3043" s="196">
        <v>0</v>
      </c>
      <c r="R3043" s="196">
        <v>0</v>
      </c>
      <c r="S3043" s="196">
        <v>1.0199999999999999E-3</v>
      </c>
      <c r="T3043" s="196">
        <v>0</v>
      </c>
      <c r="U3043" s="196">
        <v>7.11E-3</v>
      </c>
      <c r="V3043" s="196">
        <v>8.1200000000000005E-3</v>
      </c>
      <c r="W3043" s="196">
        <v>8.1220000000000001E-2</v>
      </c>
      <c r="X3043" s="196">
        <v>6.0909999999999999E-2</v>
      </c>
      <c r="Y3043" s="197">
        <v>0.10152</v>
      </c>
      <c r="Z3043" s="196">
        <v>6.0899999999999999E-3</v>
      </c>
      <c r="AA3043" s="196">
        <v>0</v>
      </c>
      <c r="AB3043" s="196">
        <v>0</v>
      </c>
      <c r="AC3043" s="196">
        <v>0</v>
      </c>
      <c r="AD3043" s="196">
        <v>0</v>
      </c>
      <c r="AE3043" s="196">
        <v>0</v>
      </c>
      <c r="AF3043" s="272">
        <f t="shared" si="191"/>
        <v>1</v>
      </c>
      <c r="AG3043" s="196">
        <f t="shared" si="188"/>
        <v>0.26599</v>
      </c>
    </row>
    <row r="3044" spans="1:33" x14ac:dyDescent="0.25">
      <c r="A3044" s="1">
        <v>1947</v>
      </c>
      <c r="B3044" s="1" t="s">
        <v>26</v>
      </c>
      <c r="C3044" s="1" t="str">
        <f t="shared" si="189"/>
        <v>1947YT</v>
      </c>
      <c r="D3044" s="1" t="s">
        <v>57</v>
      </c>
      <c r="E3044" s="1" t="str">
        <f t="shared" si="190"/>
        <v>1947YTC&amp;D</v>
      </c>
      <c r="F3044" s="274">
        <v>0</v>
      </c>
      <c r="G3044" s="274">
        <v>1.0829999999999999E-2</v>
      </c>
      <c r="H3044" s="274">
        <v>0</v>
      </c>
      <c r="I3044" s="274">
        <v>0.31966</v>
      </c>
      <c r="J3044" s="274">
        <v>0</v>
      </c>
      <c r="K3044" s="274">
        <v>0</v>
      </c>
      <c r="L3044" s="274">
        <v>0</v>
      </c>
      <c r="M3044" s="274">
        <v>0</v>
      </c>
      <c r="N3044" s="274">
        <v>0</v>
      </c>
      <c r="O3044" s="274">
        <v>0</v>
      </c>
      <c r="P3044" s="274">
        <v>0</v>
      </c>
      <c r="Q3044" s="274">
        <v>0</v>
      </c>
      <c r="R3044" s="274">
        <v>0</v>
      </c>
      <c r="S3044" s="274">
        <v>0</v>
      </c>
      <c r="T3044" s="274">
        <v>0.29006999999999999</v>
      </c>
      <c r="U3044" s="274">
        <v>0</v>
      </c>
      <c r="V3044" s="274">
        <v>0</v>
      </c>
      <c r="W3044" s="274">
        <v>4.0879999999999972E-2</v>
      </c>
      <c r="X3044" s="274">
        <v>0</v>
      </c>
      <c r="Y3044" s="274">
        <v>0</v>
      </c>
      <c r="Z3044" s="274">
        <v>0</v>
      </c>
      <c r="AA3044" s="274">
        <v>0</v>
      </c>
      <c r="AB3044" s="274">
        <v>0.15045</v>
      </c>
      <c r="AC3044" s="274">
        <v>7.0800000000000002E-2</v>
      </c>
      <c r="AD3044" s="274">
        <v>0.11731000000000003</v>
      </c>
      <c r="AE3044" s="274">
        <v>0</v>
      </c>
      <c r="AF3044" s="272">
        <f t="shared" si="191"/>
        <v>1</v>
      </c>
      <c r="AG3044" s="196">
        <f t="shared" si="188"/>
        <v>0.66950999999999994</v>
      </c>
    </row>
    <row r="3045" spans="1:33" x14ac:dyDescent="0.25">
      <c r="A3045" s="1">
        <v>1947</v>
      </c>
      <c r="B3045" s="1" t="s">
        <v>26</v>
      </c>
      <c r="C3045" s="1" t="str">
        <f t="shared" si="189"/>
        <v>1947YT</v>
      </c>
      <c r="D3045" s="1" t="s">
        <v>56</v>
      </c>
      <c r="E3045" s="1" t="str">
        <f t="shared" si="190"/>
        <v>1947YTICI</v>
      </c>
      <c r="F3045" s="196">
        <v>0.12182999999999999</v>
      </c>
      <c r="G3045" s="196">
        <v>0.4264</v>
      </c>
      <c r="H3045" s="196">
        <v>0</v>
      </c>
      <c r="I3045" s="196">
        <v>2.4369999999999999E-2</v>
      </c>
      <c r="J3045" s="196">
        <v>0.1066</v>
      </c>
      <c r="K3045" s="196">
        <v>0</v>
      </c>
      <c r="L3045" s="196">
        <v>0</v>
      </c>
      <c r="M3045" s="196">
        <v>3.0499999999999998E-3</v>
      </c>
      <c r="N3045" s="196">
        <v>6.0899999999999999E-3</v>
      </c>
      <c r="O3045" s="196">
        <v>4.061E-2</v>
      </c>
      <c r="P3045" s="196">
        <v>5.0599999999998979E-3</v>
      </c>
      <c r="Q3045" s="196">
        <v>0</v>
      </c>
      <c r="R3045" s="196">
        <v>0</v>
      </c>
      <c r="S3045" s="196">
        <v>1.0199999999999999E-3</v>
      </c>
      <c r="T3045" s="196">
        <v>0</v>
      </c>
      <c r="U3045" s="196">
        <v>7.11E-3</v>
      </c>
      <c r="V3045" s="196">
        <v>8.1200000000000005E-3</v>
      </c>
      <c r="W3045" s="196">
        <v>8.1220000000000001E-2</v>
      </c>
      <c r="X3045" s="196">
        <v>6.0909999999999999E-2</v>
      </c>
      <c r="Y3045" s="196">
        <v>0.10152</v>
      </c>
      <c r="Z3045" s="196">
        <v>6.0899999999999999E-3</v>
      </c>
      <c r="AA3045" s="196">
        <v>0</v>
      </c>
      <c r="AB3045" s="196">
        <v>0</v>
      </c>
      <c r="AC3045" s="196">
        <v>0</v>
      </c>
      <c r="AD3045" s="196">
        <v>0</v>
      </c>
      <c r="AE3045" s="196">
        <v>0</v>
      </c>
      <c r="AF3045" s="272">
        <f t="shared" si="191"/>
        <v>1</v>
      </c>
      <c r="AG3045" s="196">
        <f t="shared" si="188"/>
        <v>0.26599</v>
      </c>
    </row>
    <row r="3046" spans="1:33" x14ac:dyDescent="0.25">
      <c r="A3046" s="1">
        <v>1947</v>
      </c>
      <c r="B3046" s="1" t="s">
        <v>26</v>
      </c>
      <c r="C3046" s="1" t="str">
        <f t="shared" si="189"/>
        <v>1947YT</v>
      </c>
      <c r="D3046" s="1" t="s">
        <v>58</v>
      </c>
      <c r="E3046" s="1" t="str">
        <f t="shared" si="190"/>
        <v>1947YTResidential</v>
      </c>
      <c r="F3046" s="196">
        <v>0.12182999999999999</v>
      </c>
      <c r="G3046" s="196">
        <v>0.4264</v>
      </c>
      <c r="H3046" s="196">
        <v>0</v>
      </c>
      <c r="I3046" s="196">
        <v>2.4369999999999999E-2</v>
      </c>
      <c r="J3046" s="196">
        <v>0.1066</v>
      </c>
      <c r="K3046" s="196">
        <v>0</v>
      </c>
      <c r="L3046" s="196">
        <v>0</v>
      </c>
      <c r="M3046" s="196">
        <v>3.0499999999999998E-3</v>
      </c>
      <c r="N3046" s="196">
        <v>6.0899999999999999E-3</v>
      </c>
      <c r="O3046" s="196">
        <v>4.061E-2</v>
      </c>
      <c r="P3046" s="196">
        <v>5.0599999999998979E-3</v>
      </c>
      <c r="Q3046" s="196">
        <v>0</v>
      </c>
      <c r="R3046" s="196">
        <v>0</v>
      </c>
      <c r="S3046" s="196">
        <v>1.0199999999999999E-3</v>
      </c>
      <c r="T3046" s="196">
        <v>0</v>
      </c>
      <c r="U3046" s="196">
        <v>7.11E-3</v>
      </c>
      <c r="V3046" s="196">
        <v>8.1200000000000005E-3</v>
      </c>
      <c r="W3046" s="196">
        <v>8.1220000000000001E-2</v>
      </c>
      <c r="X3046" s="196">
        <v>6.0909999999999999E-2</v>
      </c>
      <c r="Y3046" s="196">
        <v>0.10152</v>
      </c>
      <c r="Z3046" s="196">
        <v>6.0899999999999999E-3</v>
      </c>
      <c r="AA3046" s="196">
        <v>0</v>
      </c>
      <c r="AB3046" s="196">
        <v>0</v>
      </c>
      <c r="AC3046" s="196">
        <v>0</v>
      </c>
      <c r="AD3046" s="196">
        <v>0</v>
      </c>
      <c r="AE3046" s="196">
        <v>0</v>
      </c>
      <c r="AF3046" s="272">
        <f t="shared" si="191"/>
        <v>1</v>
      </c>
      <c r="AG3046" s="196">
        <f t="shared" ref="AG3046:AG3109" si="192">SUM(S3046:AE3046)</f>
        <v>0.26599</v>
      </c>
    </row>
    <row r="3047" spans="1:33" x14ac:dyDescent="0.25">
      <c r="A3047" s="1">
        <v>1948</v>
      </c>
      <c r="B3047" s="1" t="s">
        <v>26</v>
      </c>
      <c r="C3047" s="1" t="str">
        <f t="shared" si="189"/>
        <v>1948YT</v>
      </c>
      <c r="D3047" s="1" t="s">
        <v>57</v>
      </c>
      <c r="E3047" s="1" t="str">
        <f t="shared" si="190"/>
        <v>1948YTC&amp;D</v>
      </c>
      <c r="F3047" s="274">
        <v>0</v>
      </c>
      <c r="G3047" s="274">
        <v>1.0829999999999999E-2</v>
      </c>
      <c r="H3047" s="274">
        <v>0</v>
      </c>
      <c r="I3047" s="274">
        <v>0.31966</v>
      </c>
      <c r="J3047" s="274">
        <v>0</v>
      </c>
      <c r="K3047" s="274">
        <v>0</v>
      </c>
      <c r="L3047" s="274">
        <v>0</v>
      </c>
      <c r="M3047" s="274">
        <v>0</v>
      </c>
      <c r="N3047" s="274">
        <v>0</v>
      </c>
      <c r="O3047" s="274">
        <v>0</v>
      </c>
      <c r="P3047" s="274">
        <v>0</v>
      </c>
      <c r="Q3047" s="274">
        <v>0</v>
      </c>
      <c r="R3047" s="274">
        <v>0</v>
      </c>
      <c r="S3047" s="274">
        <v>0</v>
      </c>
      <c r="T3047" s="274">
        <v>0.29006999999999999</v>
      </c>
      <c r="U3047" s="274">
        <v>0</v>
      </c>
      <c r="V3047" s="274">
        <v>0</v>
      </c>
      <c r="W3047" s="274">
        <v>4.0879999999999972E-2</v>
      </c>
      <c r="X3047" s="274">
        <v>0</v>
      </c>
      <c r="Y3047" s="274">
        <v>0</v>
      </c>
      <c r="Z3047" s="274">
        <v>0</v>
      </c>
      <c r="AA3047" s="274">
        <v>0</v>
      </c>
      <c r="AB3047" s="274">
        <v>0.15045</v>
      </c>
      <c r="AC3047" s="274">
        <v>7.0800000000000002E-2</v>
      </c>
      <c r="AD3047" s="274">
        <v>0.11731000000000003</v>
      </c>
      <c r="AE3047" s="274">
        <v>0</v>
      </c>
      <c r="AF3047" s="272">
        <f t="shared" si="191"/>
        <v>1</v>
      </c>
      <c r="AG3047" s="196">
        <f t="shared" si="192"/>
        <v>0.66950999999999994</v>
      </c>
    </row>
    <row r="3048" spans="1:33" x14ac:dyDescent="0.25">
      <c r="A3048" s="1">
        <v>1948</v>
      </c>
      <c r="B3048" s="1" t="s">
        <v>26</v>
      </c>
      <c r="C3048" s="1" t="str">
        <f t="shared" si="189"/>
        <v>1948YT</v>
      </c>
      <c r="D3048" s="1" t="s">
        <v>56</v>
      </c>
      <c r="E3048" s="1" t="str">
        <f t="shared" si="190"/>
        <v>1948YTICI</v>
      </c>
      <c r="F3048" s="196">
        <v>0.12182999999999999</v>
      </c>
      <c r="G3048" s="196">
        <v>0.4264</v>
      </c>
      <c r="H3048" s="196">
        <v>0</v>
      </c>
      <c r="I3048" s="196">
        <v>2.4369999999999999E-2</v>
      </c>
      <c r="J3048" s="196">
        <v>0.1066</v>
      </c>
      <c r="K3048" s="196">
        <v>0</v>
      </c>
      <c r="L3048" s="196">
        <v>0</v>
      </c>
      <c r="M3048" s="196">
        <v>3.0499999999999998E-3</v>
      </c>
      <c r="N3048" s="196">
        <v>6.0899999999999999E-3</v>
      </c>
      <c r="O3048" s="196">
        <v>4.061E-2</v>
      </c>
      <c r="P3048" s="196">
        <v>5.0599999999998979E-3</v>
      </c>
      <c r="Q3048" s="196">
        <v>0</v>
      </c>
      <c r="R3048" s="196">
        <v>0</v>
      </c>
      <c r="S3048" s="196">
        <v>1.0199999999999999E-3</v>
      </c>
      <c r="T3048" s="196">
        <v>0</v>
      </c>
      <c r="U3048" s="196">
        <v>7.11E-3</v>
      </c>
      <c r="V3048" s="196">
        <v>8.1200000000000005E-3</v>
      </c>
      <c r="W3048" s="196">
        <v>8.1220000000000001E-2</v>
      </c>
      <c r="X3048" s="196">
        <v>6.0909999999999999E-2</v>
      </c>
      <c r="Y3048" s="196">
        <v>0.10152</v>
      </c>
      <c r="Z3048" s="196">
        <v>6.0899999999999999E-3</v>
      </c>
      <c r="AA3048" s="196">
        <v>0</v>
      </c>
      <c r="AB3048" s="196">
        <v>0</v>
      </c>
      <c r="AC3048" s="196">
        <v>0</v>
      </c>
      <c r="AD3048" s="196">
        <v>0</v>
      </c>
      <c r="AE3048" s="196">
        <v>0</v>
      </c>
      <c r="AF3048" s="272">
        <f t="shared" si="191"/>
        <v>1</v>
      </c>
      <c r="AG3048" s="196">
        <f t="shared" si="192"/>
        <v>0.26599</v>
      </c>
    </row>
    <row r="3049" spans="1:33" x14ac:dyDescent="0.25">
      <c r="A3049" s="1">
        <v>1948</v>
      </c>
      <c r="B3049" s="1" t="s">
        <v>26</v>
      </c>
      <c r="C3049" s="1" t="str">
        <f t="shared" si="189"/>
        <v>1948YT</v>
      </c>
      <c r="D3049" s="1" t="s">
        <v>58</v>
      </c>
      <c r="E3049" s="1" t="str">
        <f t="shared" si="190"/>
        <v>1948YTResidential</v>
      </c>
      <c r="F3049" s="196">
        <v>0.12182999999999999</v>
      </c>
      <c r="G3049" s="196">
        <v>0.4264</v>
      </c>
      <c r="H3049" s="196">
        <v>0</v>
      </c>
      <c r="I3049" s="196">
        <v>2.4369999999999999E-2</v>
      </c>
      <c r="J3049" s="196">
        <v>0.1066</v>
      </c>
      <c r="K3049" s="196">
        <v>0</v>
      </c>
      <c r="L3049" s="196">
        <v>0</v>
      </c>
      <c r="M3049" s="196">
        <v>3.0499999999999998E-3</v>
      </c>
      <c r="N3049" s="196">
        <v>6.0899999999999999E-3</v>
      </c>
      <c r="O3049" s="196">
        <v>4.061E-2</v>
      </c>
      <c r="P3049" s="196">
        <v>5.0599999999998979E-3</v>
      </c>
      <c r="Q3049" s="196">
        <v>0</v>
      </c>
      <c r="R3049" s="196">
        <v>0</v>
      </c>
      <c r="S3049" s="196">
        <v>1.0199999999999999E-3</v>
      </c>
      <c r="T3049" s="196">
        <v>0</v>
      </c>
      <c r="U3049" s="196">
        <v>7.11E-3</v>
      </c>
      <c r="V3049" s="196">
        <v>8.1200000000000005E-3</v>
      </c>
      <c r="W3049" s="196">
        <v>8.1220000000000001E-2</v>
      </c>
      <c r="X3049" s="196">
        <v>6.0909999999999999E-2</v>
      </c>
      <c r="Y3049" s="196">
        <v>0.10152</v>
      </c>
      <c r="Z3049" s="196">
        <v>6.0899999999999999E-3</v>
      </c>
      <c r="AA3049" s="196">
        <v>0</v>
      </c>
      <c r="AB3049" s="196">
        <v>0</v>
      </c>
      <c r="AC3049" s="196">
        <v>0</v>
      </c>
      <c r="AD3049" s="196">
        <v>0</v>
      </c>
      <c r="AE3049" s="196">
        <v>0</v>
      </c>
      <c r="AF3049" s="272">
        <f t="shared" si="191"/>
        <v>1</v>
      </c>
      <c r="AG3049" s="196">
        <f t="shared" si="192"/>
        <v>0.26599</v>
      </c>
    </row>
    <row r="3050" spans="1:33" x14ac:dyDescent="0.25">
      <c r="A3050" s="1">
        <v>1949</v>
      </c>
      <c r="B3050" s="1" t="s">
        <v>26</v>
      </c>
      <c r="C3050" s="1" t="str">
        <f t="shared" si="189"/>
        <v>1949YT</v>
      </c>
      <c r="D3050" s="1" t="s">
        <v>57</v>
      </c>
      <c r="E3050" s="1" t="str">
        <f t="shared" si="190"/>
        <v>1949YTC&amp;D</v>
      </c>
      <c r="F3050" s="274">
        <v>0</v>
      </c>
      <c r="G3050" s="274">
        <v>1.0829999999999999E-2</v>
      </c>
      <c r="H3050" s="274">
        <v>0</v>
      </c>
      <c r="I3050" s="274">
        <v>0.31966</v>
      </c>
      <c r="J3050" s="274">
        <v>0</v>
      </c>
      <c r="K3050" s="274">
        <v>0</v>
      </c>
      <c r="L3050" s="274">
        <v>0</v>
      </c>
      <c r="M3050" s="274">
        <v>0</v>
      </c>
      <c r="N3050" s="274">
        <v>0</v>
      </c>
      <c r="O3050" s="274">
        <v>0</v>
      </c>
      <c r="P3050" s="274">
        <v>0</v>
      </c>
      <c r="Q3050" s="274">
        <v>0</v>
      </c>
      <c r="R3050" s="274">
        <v>0</v>
      </c>
      <c r="S3050" s="274">
        <v>0</v>
      </c>
      <c r="T3050" s="274">
        <v>0.29006999999999999</v>
      </c>
      <c r="U3050" s="274">
        <v>0</v>
      </c>
      <c r="V3050" s="274">
        <v>0</v>
      </c>
      <c r="W3050" s="274">
        <v>4.0879999999999972E-2</v>
      </c>
      <c r="X3050" s="274">
        <v>0</v>
      </c>
      <c r="Y3050" s="274">
        <v>0</v>
      </c>
      <c r="Z3050" s="274">
        <v>0</v>
      </c>
      <c r="AA3050" s="274">
        <v>0</v>
      </c>
      <c r="AB3050" s="274">
        <v>0.15045</v>
      </c>
      <c r="AC3050" s="274">
        <v>7.0800000000000002E-2</v>
      </c>
      <c r="AD3050" s="274">
        <v>0.11731000000000003</v>
      </c>
      <c r="AE3050" s="274">
        <v>0</v>
      </c>
      <c r="AF3050" s="272">
        <f t="shared" si="191"/>
        <v>1</v>
      </c>
      <c r="AG3050" s="196">
        <f t="shared" si="192"/>
        <v>0.66950999999999994</v>
      </c>
    </row>
    <row r="3051" spans="1:33" x14ac:dyDescent="0.25">
      <c r="A3051" s="1">
        <v>1949</v>
      </c>
      <c r="B3051" s="1" t="s">
        <v>26</v>
      </c>
      <c r="C3051" s="1" t="str">
        <f t="shared" si="189"/>
        <v>1949YT</v>
      </c>
      <c r="D3051" s="1" t="s">
        <v>56</v>
      </c>
      <c r="E3051" s="1" t="str">
        <f t="shared" si="190"/>
        <v>1949YTICI</v>
      </c>
      <c r="F3051" s="196">
        <v>0.12182999999999999</v>
      </c>
      <c r="G3051" s="196">
        <v>0.4264</v>
      </c>
      <c r="H3051" s="196">
        <v>0</v>
      </c>
      <c r="I3051" s="196">
        <v>2.4369999999999999E-2</v>
      </c>
      <c r="J3051" s="196">
        <v>0.1066</v>
      </c>
      <c r="K3051" s="196">
        <v>0</v>
      </c>
      <c r="L3051" s="196">
        <v>0</v>
      </c>
      <c r="M3051" s="196">
        <v>3.0499999999999998E-3</v>
      </c>
      <c r="N3051" s="196">
        <v>6.0899999999999999E-3</v>
      </c>
      <c r="O3051" s="196">
        <v>4.061E-2</v>
      </c>
      <c r="P3051" s="196">
        <v>5.0599999999998979E-3</v>
      </c>
      <c r="Q3051" s="196">
        <v>0</v>
      </c>
      <c r="R3051" s="196">
        <v>0</v>
      </c>
      <c r="S3051" s="196">
        <v>1.0199999999999999E-3</v>
      </c>
      <c r="T3051" s="196">
        <v>0</v>
      </c>
      <c r="U3051" s="196">
        <v>7.11E-3</v>
      </c>
      <c r="V3051" s="196">
        <v>8.1200000000000005E-3</v>
      </c>
      <c r="W3051" s="196">
        <v>8.1220000000000001E-2</v>
      </c>
      <c r="X3051" s="196">
        <v>6.0909999999999999E-2</v>
      </c>
      <c r="Y3051" s="196">
        <v>0.10152</v>
      </c>
      <c r="Z3051" s="196">
        <v>6.0899999999999999E-3</v>
      </c>
      <c r="AA3051" s="196">
        <v>0</v>
      </c>
      <c r="AB3051" s="196">
        <v>0</v>
      </c>
      <c r="AC3051" s="196">
        <v>0</v>
      </c>
      <c r="AD3051" s="196">
        <v>0</v>
      </c>
      <c r="AE3051" s="196">
        <v>0</v>
      </c>
      <c r="AF3051" s="272">
        <f t="shared" si="191"/>
        <v>1</v>
      </c>
      <c r="AG3051" s="196">
        <f t="shared" si="192"/>
        <v>0.26599</v>
      </c>
    </row>
    <row r="3052" spans="1:33" x14ac:dyDescent="0.25">
      <c r="A3052" s="1">
        <v>1949</v>
      </c>
      <c r="B3052" s="1" t="s">
        <v>26</v>
      </c>
      <c r="C3052" s="1" t="str">
        <f t="shared" si="189"/>
        <v>1949YT</v>
      </c>
      <c r="D3052" s="1" t="s">
        <v>58</v>
      </c>
      <c r="E3052" s="1" t="str">
        <f t="shared" si="190"/>
        <v>1949YTResidential</v>
      </c>
      <c r="F3052" s="196">
        <v>0.12182999999999999</v>
      </c>
      <c r="G3052" s="196">
        <v>0.4264</v>
      </c>
      <c r="H3052" s="196">
        <v>0</v>
      </c>
      <c r="I3052" s="196">
        <v>2.4369999999999999E-2</v>
      </c>
      <c r="J3052" s="196">
        <v>0.1066</v>
      </c>
      <c r="K3052" s="196">
        <v>0</v>
      </c>
      <c r="L3052" s="196">
        <v>0</v>
      </c>
      <c r="M3052" s="196">
        <v>3.0499999999999998E-3</v>
      </c>
      <c r="N3052" s="196">
        <v>6.0899999999999999E-3</v>
      </c>
      <c r="O3052" s="196">
        <v>4.061E-2</v>
      </c>
      <c r="P3052" s="196">
        <v>5.0599999999998979E-3</v>
      </c>
      <c r="Q3052" s="196">
        <v>0</v>
      </c>
      <c r="R3052" s="196">
        <v>0</v>
      </c>
      <c r="S3052" s="196">
        <v>1.0199999999999999E-3</v>
      </c>
      <c r="T3052" s="196">
        <v>0</v>
      </c>
      <c r="U3052" s="196">
        <v>7.11E-3</v>
      </c>
      <c r="V3052" s="196">
        <v>8.1200000000000005E-3</v>
      </c>
      <c r="W3052" s="196">
        <v>8.1220000000000001E-2</v>
      </c>
      <c r="X3052" s="196">
        <v>6.0909999999999999E-2</v>
      </c>
      <c r="Y3052" s="197">
        <v>0.10152</v>
      </c>
      <c r="Z3052" s="196">
        <v>6.0899999999999999E-3</v>
      </c>
      <c r="AA3052" s="196">
        <v>0</v>
      </c>
      <c r="AB3052" s="196">
        <v>0</v>
      </c>
      <c r="AC3052" s="196">
        <v>0</v>
      </c>
      <c r="AD3052" s="196">
        <v>0</v>
      </c>
      <c r="AE3052" s="196">
        <v>0</v>
      </c>
      <c r="AF3052" s="272">
        <f t="shared" si="191"/>
        <v>1</v>
      </c>
      <c r="AG3052" s="196">
        <f t="shared" si="192"/>
        <v>0.26599</v>
      </c>
    </row>
    <row r="3053" spans="1:33" x14ac:dyDescent="0.25">
      <c r="A3053" s="1">
        <v>1950</v>
      </c>
      <c r="B3053" s="1" t="s">
        <v>26</v>
      </c>
      <c r="C3053" s="1" t="str">
        <f t="shared" si="189"/>
        <v>1950YT</v>
      </c>
      <c r="D3053" s="1" t="s">
        <v>57</v>
      </c>
      <c r="E3053" s="1" t="str">
        <f t="shared" si="190"/>
        <v>1950YTC&amp;D</v>
      </c>
      <c r="F3053" s="274">
        <v>0</v>
      </c>
      <c r="G3053" s="274">
        <v>1.0829999999999999E-2</v>
      </c>
      <c r="H3053" s="274">
        <v>0</v>
      </c>
      <c r="I3053" s="274">
        <v>0.31966</v>
      </c>
      <c r="J3053" s="274">
        <v>0</v>
      </c>
      <c r="K3053" s="274">
        <v>0</v>
      </c>
      <c r="L3053" s="274">
        <v>0</v>
      </c>
      <c r="M3053" s="274">
        <v>0</v>
      </c>
      <c r="N3053" s="274">
        <v>0</v>
      </c>
      <c r="O3053" s="274">
        <v>0</v>
      </c>
      <c r="P3053" s="274">
        <v>0</v>
      </c>
      <c r="Q3053" s="274">
        <v>0</v>
      </c>
      <c r="R3053" s="274">
        <v>0</v>
      </c>
      <c r="S3053" s="274">
        <v>0</v>
      </c>
      <c r="T3053" s="274">
        <v>0.29006999999999999</v>
      </c>
      <c r="U3053" s="274">
        <v>0</v>
      </c>
      <c r="V3053" s="274">
        <v>0</v>
      </c>
      <c r="W3053" s="274">
        <v>4.0879999999999972E-2</v>
      </c>
      <c r="X3053" s="274">
        <v>0</v>
      </c>
      <c r="Y3053" s="274">
        <v>0</v>
      </c>
      <c r="Z3053" s="274">
        <v>0</v>
      </c>
      <c r="AA3053" s="274">
        <v>0</v>
      </c>
      <c r="AB3053" s="274">
        <v>0.15045</v>
      </c>
      <c r="AC3053" s="274">
        <v>7.0800000000000002E-2</v>
      </c>
      <c r="AD3053" s="274">
        <v>0.11731000000000003</v>
      </c>
      <c r="AE3053" s="274">
        <v>0</v>
      </c>
      <c r="AF3053" s="272">
        <f t="shared" si="191"/>
        <v>1</v>
      </c>
      <c r="AG3053" s="196">
        <f t="shared" si="192"/>
        <v>0.66950999999999994</v>
      </c>
    </row>
    <row r="3054" spans="1:33" x14ac:dyDescent="0.25">
      <c r="A3054" s="1">
        <v>1950</v>
      </c>
      <c r="B3054" s="1" t="s">
        <v>26</v>
      </c>
      <c r="C3054" s="1" t="str">
        <f t="shared" si="189"/>
        <v>1950YT</v>
      </c>
      <c r="D3054" s="1" t="s">
        <v>56</v>
      </c>
      <c r="E3054" s="1" t="str">
        <f t="shared" si="190"/>
        <v>1950YTICI</v>
      </c>
      <c r="F3054" s="196">
        <v>0.12182999999999999</v>
      </c>
      <c r="G3054" s="196">
        <v>0.4264</v>
      </c>
      <c r="H3054" s="196">
        <v>0</v>
      </c>
      <c r="I3054" s="196">
        <v>2.4369999999999999E-2</v>
      </c>
      <c r="J3054" s="196">
        <v>0.1066</v>
      </c>
      <c r="K3054" s="196">
        <v>0</v>
      </c>
      <c r="L3054" s="196">
        <v>0</v>
      </c>
      <c r="M3054" s="196">
        <v>3.0499999999999998E-3</v>
      </c>
      <c r="N3054" s="196">
        <v>6.0899999999999999E-3</v>
      </c>
      <c r="O3054" s="196">
        <v>4.061E-2</v>
      </c>
      <c r="P3054" s="196">
        <v>5.0599999999998979E-3</v>
      </c>
      <c r="Q3054" s="196">
        <v>0</v>
      </c>
      <c r="R3054" s="196">
        <v>0</v>
      </c>
      <c r="S3054" s="196">
        <v>1.0199999999999999E-3</v>
      </c>
      <c r="T3054" s="196">
        <v>0</v>
      </c>
      <c r="U3054" s="196">
        <v>7.11E-3</v>
      </c>
      <c r="V3054" s="196">
        <v>8.1200000000000005E-3</v>
      </c>
      <c r="W3054" s="196">
        <v>8.1220000000000001E-2</v>
      </c>
      <c r="X3054" s="196">
        <v>6.0909999999999999E-2</v>
      </c>
      <c r="Y3054" s="196">
        <v>0.10152</v>
      </c>
      <c r="Z3054" s="196">
        <v>6.0899999999999999E-3</v>
      </c>
      <c r="AA3054" s="196">
        <v>0</v>
      </c>
      <c r="AB3054" s="196">
        <v>0</v>
      </c>
      <c r="AC3054" s="196">
        <v>0</v>
      </c>
      <c r="AD3054" s="196">
        <v>0</v>
      </c>
      <c r="AE3054" s="196">
        <v>0</v>
      </c>
      <c r="AF3054" s="272">
        <f t="shared" si="191"/>
        <v>1</v>
      </c>
      <c r="AG3054" s="196">
        <f t="shared" si="192"/>
        <v>0.26599</v>
      </c>
    </row>
    <row r="3055" spans="1:33" x14ac:dyDescent="0.25">
      <c r="A3055" s="1">
        <v>1950</v>
      </c>
      <c r="B3055" s="1" t="s">
        <v>26</v>
      </c>
      <c r="C3055" s="1" t="str">
        <f t="shared" si="189"/>
        <v>1950YT</v>
      </c>
      <c r="D3055" s="1" t="s">
        <v>58</v>
      </c>
      <c r="E3055" s="1" t="str">
        <f t="shared" si="190"/>
        <v>1950YTResidential</v>
      </c>
      <c r="F3055" s="196">
        <v>0.12182999999999999</v>
      </c>
      <c r="G3055" s="196">
        <v>0.4264</v>
      </c>
      <c r="H3055" s="196">
        <v>0</v>
      </c>
      <c r="I3055" s="196">
        <v>2.4369999999999999E-2</v>
      </c>
      <c r="J3055" s="196">
        <v>0.1066</v>
      </c>
      <c r="K3055" s="196">
        <v>0</v>
      </c>
      <c r="L3055" s="196">
        <v>0</v>
      </c>
      <c r="M3055" s="196">
        <v>3.0499999999999998E-3</v>
      </c>
      <c r="N3055" s="196">
        <v>6.0899999999999999E-3</v>
      </c>
      <c r="O3055" s="196">
        <v>4.061E-2</v>
      </c>
      <c r="P3055" s="196">
        <v>5.0599999999998979E-3</v>
      </c>
      <c r="Q3055" s="196">
        <v>0</v>
      </c>
      <c r="R3055" s="196">
        <v>0</v>
      </c>
      <c r="S3055" s="196">
        <v>1.0199999999999999E-3</v>
      </c>
      <c r="T3055" s="196">
        <v>0</v>
      </c>
      <c r="U3055" s="196">
        <v>7.11E-3</v>
      </c>
      <c r="V3055" s="196">
        <v>8.1200000000000005E-3</v>
      </c>
      <c r="W3055" s="196">
        <v>8.1220000000000001E-2</v>
      </c>
      <c r="X3055" s="196">
        <v>6.0909999999999999E-2</v>
      </c>
      <c r="Y3055" s="196">
        <v>0.10152</v>
      </c>
      <c r="Z3055" s="196">
        <v>6.0899999999999999E-3</v>
      </c>
      <c r="AA3055" s="196">
        <v>0</v>
      </c>
      <c r="AB3055" s="196">
        <v>0</v>
      </c>
      <c r="AC3055" s="196">
        <v>0</v>
      </c>
      <c r="AD3055" s="196">
        <v>0</v>
      </c>
      <c r="AE3055" s="196">
        <v>0</v>
      </c>
      <c r="AF3055" s="272">
        <f t="shared" si="191"/>
        <v>1</v>
      </c>
      <c r="AG3055" s="196">
        <f t="shared" si="192"/>
        <v>0.26599</v>
      </c>
    </row>
    <row r="3056" spans="1:33" x14ac:dyDescent="0.25">
      <c r="A3056" s="1">
        <v>1951</v>
      </c>
      <c r="B3056" s="1" t="s">
        <v>26</v>
      </c>
      <c r="C3056" s="1" t="str">
        <f t="shared" si="189"/>
        <v>1951YT</v>
      </c>
      <c r="D3056" s="1" t="s">
        <v>57</v>
      </c>
      <c r="E3056" s="1" t="str">
        <f t="shared" si="190"/>
        <v>1951YTC&amp;D</v>
      </c>
      <c r="F3056" s="274">
        <v>0</v>
      </c>
      <c r="G3056" s="274">
        <v>1.0829999999999999E-2</v>
      </c>
      <c r="H3056" s="274">
        <v>0</v>
      </c>
      <c r="I3056" s="274">
        <v>0.31966</v>
      </c>
      <c r="J3056" s="274">
        <v>0</v>
      </c>
      <c r="K3056" s="274">
        <v>0</v>
      </c>
      <c r="L3056" s="274">
        <v>0</v>
      </c>
      <c r="M3056" s="274">
        <v>0</v>
      </c>
      <c r="N3056" s="274">
        <v>0</v>
      </c>
      <c r="O3056" s="274">
        <v>0</v>
      </c>
      <c r="P3056" s="274">
        <v>0</v>
      </c>
      <c r="Q3056" s="274">
        <v>0</v>
      </c>
      <c r="R3056" s="274">
        <v>0</v>
      </c>
      <c r="S3056" s="274">
        <v>0</v>
      </c>
      <c r="T3056" s="274">
        <v>0.29006999999999999</v>
      </c>
      <c r="U3056" s="274">
        <v>0</v>
      </c>
      <c r="V3056" s="274">
        <v>0</v>
      </c>
      <c r="W3056" s="274">
        <v>4.0879999999999972E-2</v>
      </c>
      <c r="X3056" s="274">
        <v>0</v>
      </c>
      <c r="Y3056" s="274">
        <v>0</v>
      </c>
      <c r="Z3056" s="274">
        <v>0</v>
      </c>
      <c r="AA3056" s="274">
        <v>0</v>
      </c>
      <c r="AB3056" s="274">
        <v>0.15045</v>
      </c>
      <c r="AC3056" s="274">
        <v>7.0800000000000002E-2</v>
      </c>
      <c r="AD3056" s="274">
        <v>0.11731000000000003</v>
      </c>
      <c r="AE3056" s="274">
        <v>0</v>
      </c>
      <c r="AF3056" s="272">
        <f t="shared" si="191"/>
        <v>1</v>
      </c>
      <c r="AG3056" s="196">
        <f t="shared" si="192"/>
        <v>0.66950999999999994</v>
      </c>
    </row>
    <row r="3057" spans="1:33" x14ac:dyDescent="0.25">
      <c r="A3057" s="1">
        <v>1951</v>
      </c>
      <c r="B3057" s="1" t="s">
        <v>26</v>
      </c>
      <c r="C3057" s="1" t="str">
        <f t="shared" si="189"/>
        <v>1951YT</v>
      </c>
      <c r="D3057" s="1" t="s">
        <v>56</v>
      </c>
      <c r="E3057" s="1" t="str">
        <f t="shared" si="190"/>
        <v>1951YTICI</v>
      </c>
      <c r="F3057" s="196">
        <v>0.12182999999999999</v>
      </c>
      <c r="G3057" s="196">
        <v>0.4264</v>
      </c>
      <c r="H3057" s="196">
        <v>0</v>
      </c>
      <c r="I3057" s="196">
        <v>2.4369999999999999E-2</v>
      </c>
      <c r="J3057" s="196">
        <v>0.1066</v>
      </c>
      <c r="K3057" s="196">
        <v>0</v>
      </c>
      <c r="L3057" s="196">
        <v>0</v>
      </c>
      <c r="M3057" s="196">
        <v>3.0499999999999998E-3</v>
      </c>
      <c r="N3057" s="196">
        <v>6.0899999999999999E-3</v>
      </c>
      <c r="O3057" s="196">
        <v>4.061E-2</v>
      </c>
      <c r="P3057" s="196">
        <v>5.0599999999998979E-3</v>
      </c>
      <c r="Q3057" s="196">
        <v>0</v>
      </c>
      <c r="R3057" s="196">
        <v>0</v>
      </c>
      <c r="S3057" s="196">
        <v>1.0199999999999999E-3</v>
      </c>
      <c r="T3057" s="196">
        <v>0</v>
      </c>
      <c r="U3057" s="196">
        <v>7.11E-3</v>
      </c>
      <c r="V3057" s="196">
        <v>8.1200000000000005E-3</v>
      </c>
      <c r="W3057" s="196">
        <v>8.1220000000000001E-2</v>
      </c>
      <c r="X3057" s="196">
        <v>6.0909999999999999E-2</v>
      </c>
      <c r="Y3057" s="196">
        <v>0.10152</v>
      </c>
      <c r="Z3057" s="196">
        <v>6.0899999999999999E-3</v>
      </c>
      <c r="AA3057" s="196">
        <v>0</v>
      </c>
      <c r="AB3057" s="196">
        <v>0</v>
      </c>
      <c r="AC3057" s="196">
        <v>0</v>
      </c>
      <c r="AD3057" s="196">
        <v>0</v>
      </c>
      <c r="AE3057" s="196">
        <v>0</v>
      </c>
      <c r="AF3057" s="272">
        <f t="shared" si="191"/>
        <v>1</v>
      </c>
      <c r="AG3057" s="196">
        <f t="shared" si="192"/>
        <v>0.26599</v>
      </c>
    </row>
    <row r="3058" spans="1:33" x14ac:dyDescent="0.25">
      <c r="A3058" s="1">
        <v>1951</v>
      </c>
      <c r="B3058" s="1" t="s">
        <v>26</v>
      </c>
      <c r="C3058" s="1" t="str">
        <f t="shared" si="189"/>
        <v>1951YT</v>
      </c>
      <c r="D3058" s="1" t="s">
        <v>58</v>
      </c>
      <c r="E3058" s="1" t="str">
        <f t="shared" si="190"/>
        <v>1951YTResidential</v>
      </c>
      <c r="F3058" s="196">
        <v>0.12182999999999999</v>
      </c>
      <c r="G3058" s="196">
        <v>0.4264</v>
      </c>
      <c r="H3058" s="196">
        <v>0</v>
      </c>
      <c r="I3058" s="196">
        <v>2.4369999999999999E-2</v>
      </c>
      <c r="J3058" s="196">
        <v>0.1066</v>
      </c>
      <c r="K3058" s="196">
        <v>0</v>
      </c>
      <c r="L3058" s="196">
        <v>0</v>
      </c>
      <c r="M3058" s="196">
        <v>3.0499999999999998E-3</v>
      </c>
      <c r="N3058" s="196">
        <v>6.0899999999999999E-3</v>
      </c>
      <c r="O3058" s="196">
        <v>4.061E-2</v>
      </c>
      <c r="P3058" s="196">
        <v>5.0599999999998979E-3</v>
      </c>
      <c r="Q3058" s="196">
        <v>0</v>
      </c>
      <c r="R3058" s="196">
        <v>0</v>
      </c>
      <c r="S3058" s="196">
        <v>1.0199999999999999E-3</v>
      </c>
      <c r="T3058" s="196">
        <v>0</v>
      </c>
      <c r="U3058" s="196">
        <v>7.11E-3</v>
      </c>
      <c r="V3058" s="196">
        <v>8.1200000000000005E-3</v>
      </c>
      <c r="W3058" s="196">
        <v>8.1220000000000001E-2</v>
      </c>
      <c r="X3058" s="196">
        <v>6.0909999999999999E-2</v>
      </c>
      <c r="Y3058" s="196">
        <v>0.10152</v>
      </c>
      <c r="Z3058" s="196">
        <v>6.0899999999999999E-3</v>
      </c>
      <c r="AA3058" s="196">
        <v>0</v>
      </c>
      <c r="AB3058" s="196">
        <v>0</v>
      </c>
      <c r="AC3058" s="196">
        <v>0</v>
      </c>
      <c r="AD3058" s="196">
        <v>0</v>
      </c>
      <c r="AE3058" s="196">
        <v>0</v>
      </c>
      <c r="AF3058" s="272">
        <f t="shared" si="191"/>
        <v>1</v>
      </c>
      <c r="AG3058" s="196">
        <f t="shared" si="192"/>
        <v>0.26599</v>
      </c>
    </row>
    <row r="3059" spans="1:33" x14ac:dyDescent="0.25">
      <c r="A3059" s="1">
        <v>1952</v>
      </c>
      <c r="B3059" s="1" t="s">
        <v>26</v>
      </c>
      <c r="C3059" s="1" t="str">
        <f t="shared" si="189"/>
        <v>1952YT</v>
      </c>
      <c r="D3059" s="1" t="s">
        <v>57</v>
      </c>
      <c r="E3059" s="1" t="str">
        <f t="shared" si="190"/>
        <v>1952YTC&amp;D</v>
      </c>
      <c r="F3059" s="274">
        <v>0</v>
      </c>
      <c r="G3059" s="274">
        <v>1.0829999999999999E-2</v>
      </c>
      <c r="H3059" s="274">
        <v>0</v>
      </c>
      <c r="I3059" s="274">
        <v>0.31966</v>
      </c>
      <c r="J3059" s="274">
        <v>0</v>
      </c>
      <c r="K3059" s="274">
        <v>0</v>
      </c>
      <c r="L3059" s="274">
        <v>0</v>
      </c>
      <c r="M3059" s="274">
        <v>0</v>
      </c>
      <c r="N3059" s="274">
        <v>0</v>
      </c>
      <c r="O3059" s="274">
        <v>0</v>
      </c>
      <c r="P3059" s="274">
        <v>0</v>
      </c>
      <c r="Q3059" s="274">
        <v>0</v>
      </c>
      <c r="R3059" s="274">
        <v>0</v>
      </c>
      <c r="S3059" s="274">
        <v>0</v>
      </c>
      <c r="T3059" s="274">
        <v>0.29006999999999999</v>
      </c>
      <c r="U3059" s="274">
        <v>0</v>
      </c>
      <c r="V3059" s="274">
        <v>0</v>
      </c>
      <c r="W3059" s="274">
        <v>4.0879999999999972E-2</v>
      </c>
      <c r="X3059" s="274">
        <v>0</v>
      </c>
      <c r="Y3059" s="274">
        <v>0</v>
      </c>
      <c r="Z3059" s="274">
        <v>0</v>
      </c>
      <c r="AA3059" s="274">
        <v>0</v>
      </c>
      <c r="AB3059" s="274">
        <v>0.15045</v>
      </c>
      <c r="AC3059" s="274">
        <v>7.0800000000000002E-2</v>
      </c>
      <c r="AD3059" s="274">
        <v>0.11731000000000003</v>
      </c>
      <c r="AE3059" s="274">
        <v>0</v>
      </c>
      <c r="AF3059" s="272">
        <f t="shared" si="191"/>
        <v>1</v>
      </c>
      <c r="AG3059" s="196">
        <f t="shared" si="192"/>
        <v>0.66950999999999994</v>
      </c>
    </row>
    <row r="3060" spans="1:33" x14ac:dyDescent="0.25">
      <c r="A3060" s="1">
        <v>1952</v>
      </c>
      <c r="B3060" s="1" t="s">
        <v>26</v>
      </c>
      <c r="C3060" s="1" t="str">
        <f t="shared" si="189"/>
        <v>1952YT</v>
      </c>
      <c r="D3060" s="1" t="s">
        <v>56</v>
      </c>
      <c r="E3060" s="1" t="str">
        <f t="shared" si="190"/>
        <v>1952YTICI</v>
      </c>
      <c r="F3060" s="196">
        <v>0.12182999999999999</v>
      </c>
      <c r="G3060" s="196">
        <v>0.4264</v>
      </c>
      <c r="H3060" s="196">
        <v>0</v>
      </c>
      <c r="I3060" s="196">
        <v>2.4369999999999999E-2</v>
      </c>
      <c r="J3060" s="196">
        <v>0.1066</v>
      </c>
      <c r="K3060" s="196">
        <v>0</v>
      </c>
      <c r="L3060" s="196">
        <v>0</v>
      </c>
      <c r="M3060" s="196">
        <v>3.0499999999999998E-3</v>
      </c>
      <c r="N3060" s="196">
        <v>6.0899999999999999E-3</v>
      </c>
      <c r="O3060" s="196">
        <v>4.061E-2</v>
      </c>
      <c r="P3060" s="196">
        <v>5.0599999999998979E-3</v>
      </c>
      <c r="Q3060" s="196">
        <v>0</v>
      </c>
      <c r="R3060" s="196">
        <v>0</v>
      </c>
      <c r="S3060" s="196">
        <v>1.0199999999999999E-3</v>
      </c>
      <c r="T3060" s="196">
        <v>0</v>
      </c>
      <c r="U3060" s="196">
        <v>7.11E-3</v>
      </c>
      <c r="V3060" s="196">
        <v>8.1200000000000005E-3</v>
      </c>
      <c r="W3060" s="196">
        <v>8.1220000000000001E-2</v>
      </c>
      <c r="X3060" s="196">
        <v>6.0909999999999999E-2</v>
      </c>
      <c r="Y3060" s="196">
        <v>0.10152</v>
      </c>
      <c r="Z3060" s="196">
        <v>6.0899999999999999E-3</v>
      </c>
      <c r="AA3060" s="196">
        <v>0</v>
      </c>
      <c r="AB3060" s="196">
        <v>0</v>
      </c>
      <c r="AC3060" s="196">
        <v>0</v>
      </c>
      <c r="AD3060" s="196">
        <v>0</v>
      </c>
      <c r="AE3060" s="196">
        <v>0</v>
      </c>
      <c r="AF3060" s="272">
        <f t="shared" si="191"/>
        <v>1</v>
      </c>
      <c r="AG3060" s="196">
        <f t="shared" si="192"/>
        <v>0.26599</v>
      </c>
    </row>
    <row r="3061" spans="1:33" x14ac:dyDescent="0.25">
      <c r="A3061" s="1">
        <v>1952</v>
      </c>
      <c r="B3061" s="1" t="s">
        <v>26</v>
      </c>
      <c r="C3061" s="1" t="str">
        <f t="shared" si="189"/>
        <v>1952YT</v>
      </c>
      <c r="D3061" s="1" t="s">
        <v>58</v>
      </c>
      <c r="E3061" s="1" t="str">
        <f t="shared" si="190"/>
        <v>1952YTResidential</v>
      </c>
      <c r="F3061" s="196">
        <v>0.12182999999999999</v>
      </c>
      <c r="G3061" s="196">
        <v>0.4264</v>
      </c>
      <c r="H3061" s="196">
        <v>0</v>
      </c>
      <c r="I3061" s="196">
        <v>2.4369999999999999E-2</v>
      </c>
      <c r="J3061" s="196">
        <v>0.1066</v>
      </c>
      <c r="K3061" s="196">
        <v>0</v>
      </c>
      <c r="L3061" s="196">
        <v>0</v>
      </c>
      <c r="M3061" s="196">
        <v>3.0499999999999998E-3</v>
      </c>
      <c r="N3061" s="196">
        <v>6.0899999999999999E-3</v>
      </c>
      <c r="O3061" s="196">
        <v>4.061E-2</v>
      </c>
      <c r="P3061" s="196">
        <v>5.0599999999998979E-3</v>
      </c>
      <c r="Q3061" s="196">
        <v>0</v>
      </c>
      <c r="R3061" s="196">
        <v>0</v>
      </c>
      <c r="S3061" s="196">
        <v>1.0199999999999999E-3</v>
      </c>
      <c r="T3061" s="196">
        <v>0</v>
      </c>
      <c r="U3061" s="196">
        <v>7.11E-3</v>
      </c>
      <c r="V3061" s="196">
        <v>8.1200000000000005E-3</v>
      </c>
      <c r="W3061" s="196">
        <v>8.1220000000000001E-2</v>
      </c>
      <c r="X3061" s="196">
        <v>6.0909999999999999E-2</v>
      </c>
      <c r="Y3061" s="196">
        <v>0.10152</v>
      </c>
      <c r="Z3061" s="196">
        <v>6.0899999999999999E-3</v>
      </c>
      <c r="AA3061" s="196">
        <v>0</v>
      </c>
      <c r="AB3061" s="196">
        <v>0</v>
      </c>
      <c r="AC3061" s="196">
        <v>0</v>
      </c>
      <c r="AD3061" s="196">
        <v>0</v>
      </c>
      <c r="AE3061" s="196">
        <v>0</v>
      </c>
      <c r="AF3061" s="272">
        <f t="shared" si="191"/>
        <v>1</v>
      </c>
      <c r="AG3061" s="196">
        <f t="shared" si="192"/>
        <v>0.26599</v>
      </c>
    </row>
    <row r="3062" spans="1:33" x14ac:dyDescent="0.25">
      <c r="A3062" s="1">
        <v>1953</v>
      </c>
      <c r="B3062" s="1" t="s">
        <v>26</v>
      </c>
      <c r="C3062" s="1" t="str">
        <f t="shared" si="189"/>
        <v>1953YT</v>
      </c>
      <c r="D3062" s="1" t="s">
        <v>57</v>
      </c>
      <c r="E3062" s="1" t="str">
        <f t="shared" si="190"/>
        <v>1953YTC&amp;D</v>
      </c>
      <c r="F3062" s="274">
        <v>0</v>
      </c>
      <c r="G3062" s="274">
        <v>1.0829999999999999E-2</v>
      </c>
      <c r="H3062" s="274">
        <v>0</v>
      </c>
      <c r="I3062" s="274">
        <v>0.31966</v>
      </c>
      <c r="J3062" s="274">
        <v>0</v>
      </c>
      <c r="K3062" s="274">
        <v>0</v>
      </c>
      <c r="L3062" s="274">
        <v>0</v>
      </c>
      <c r="M3062" s="274">
        <v>0</v>
      </c>
      <c r="N3062" s="274">
        <v>0</v>
      </c>
      <c r="O3062" s="274">
        <v>0</v>
      </c>
      <c r="P3062" s="274">
        <v>0</v>
      </c>
      <c r="Q3062" s="274">
        <v>0</v>
      </c>
      <c r="R3062" s="274">
        <v>0</v>
      </c>
      <c r="S3062" s="274">
        <v>0</v>
      </c>
      <c r="T3062" s="274">
        <v>0.29006999999999999</v>
      </c>
      <c r="U3062" s="274">
        <v>0</v>
      </c>
      <c r="V3062" s="274">
        <v>0</v>
      </c>
      <c r="W3062" s="274">
        <v>4.0879999999999972E-2</v>
      </c>
      <c r="X3062" s="274">
        <v>0</v>
      </c>
      <c r="Y3062" s="274">
        <v>0</v>
      </c>
      <c r="Z3062" s="274">
        <v>0</v>
      </c>
      <c r="AA3062" s="274">
        <v>0</v>
      </c>
      <c r="AB3062" s="274">
        <v>0.15045</v>
      </c>
      <c r="AC3062" s="274">
        <v>7.0800000000000002E-2</v>
      </c>
      <c r="AD3062" s="274">
        <v>0.11731000000000003</v>
      </c>
      <c r="AE3062" s="274">
        <v>0</v>
      </c>
      <c r="AF3062" s="272">
        <f t="shared" si="191"/>
        <v>1</v>
      </c>
      <c r="AG3062" s="196">
        <f t="shared" si="192"/>
        <v>0.66950999999999994</v>
      </c>
    </row>
    <row r="3063" spans="1:33" x14ac:dyDescent="0.25">
      <c r="A3063" s="1">
        <v>1953</v>
      </c>
      <c r="B3063" s="1" t="s">
        <v>26</v>
      </c>
      <c r="C3063" s="1" t="str">
        <f t="shared" si="189"/>
        <v>1953YT</v>
      </c>
      <c r="D3063" s="1" t="s">
        <v>56</v>
      </c>
      <c r="E3063" s="1" t="str">
        <f t="shared" si="190"/>
        <v>1953YTICI</v>
      </c>
      <c r="F3063" s="196">
        <v>0.12182999999999999</v>
      </c>
      <c r="G3063" s="196">
        <v>0.4264</v>
      </c>
      <c r="H3063" s="196">
        <v>0</v>
      </c>
      <c r="I3063" s="196">
        <v>2.4369999999999999E-2</v>
      </c>
      <c r="J3063" s="196">
        <v>0.1066</v>
      </c>
      <c r="K3063" s="196">
        <v>0</v>
      </c>
      <c r="L3063" s="196">
        <v>0</v>
      </c>
      <c r="M3063" s="196">
        <v>3.0499999999999998E-3</v>
      </c>
      <c r="N3063" s="196">
        <v>6.0899999999999999E-3</v>
      </c>
      <c r="O3063" s="196">
        <v>4.061E-2</v>
      </c>
      <c r="P3063" s="196">
        <v>5.0599999999998979E-3</v>
      </c>
      <c r="Q3063" s="196">
        <v>0</v>
      </c>
      <c r="R3063" s="196">
        <v>0</v>
      </c>
      <c r="S3063" s="196">
        <v>1.0199999999999999E-3</v>
      </c>
      <c r="T3063" s="196">
        <v>0</v>
      </c>
      <c r="U3063" s="196">
        <v>7.11E-3</v>
      </c>
      <c r="V3063" s="196">
        <v>8.1200000000000005E-3</v>
      </c>
      <c r="W3063" s="196">
        <v>8.1220000000000001E-2</v>
      </c>
      <c r="X3063" s="196">
        <v>6.0909999999999999E-2</v>
      </c>
      <c r="Y3063" s="196">
        <v>0.10152</v>
      </c>
      <c r="Z3063" s="196">
        <v>6.0899999999999999E-3</v>
      </c>
      <c r="AA3063" s="196">
        <v>0</v>
      </c>
      <c r="AB3063" s="196">
        <v>0</v>
      </c>
      <c r="AC3063" s="196">
        <v>0</v>
      </c>
      <c r="AD3063" s="196">
        <v>0</v>
      </c>
      <c r="AE3063" s="196">
        <v>0</v>
      </c>
      <c r="AF3063" s="272">
        <f t="shared" si="191"/>
        <v>1</v>
      </c>
      <c r="AG3063" s="196">
        <f t="shared" si="192"/>
        <v>0.26599</v>
      </c>
    </row>
    <row r="3064" spans="1:33" x14ac:dyDescent="0.25">
      <c r="A3064" s="1">
        <v>1953</v>
      </c>
      <c r="B3064" s="1" t="s">
        <v>26</v>
      </c>
      <c r="C3064" s="1" t="str">
        <f t="shared" si="189"/>
        <v>1953YT</v>
      </c>
      <c r="D3064" s="1" t="s">
        <v>58</v>
      </c>
      <c r="E3064" s="1" t="str">
        <f t="shared" si="190"/>
        <v>1953YTResidential</v>
      </c>
      <c r="F3064" s="196">
        <v>0.12182999999999999</v>
      </c>
      <c r="G3064" s="196">
        <v>0.4264</v>
      </c>
      <c r="H3064" s="196">
        <v>0</v>
      </c>
      <c r="I3064" s="196">
        <v>2.4369999999999999E-2</v>
      </c>
      <c r="J3064" s="196">
        <v>0.1066</v>
      </c>
      <c r="K3064" s="196">
        <v>0</v>
      </c>
      <c r="L3064" s="196">
        <v>0</v>
      </c>
      <c r="M3064" s="196">
        <v>3.0499999999999998E-3</v>
      </c>
      <c r="N3064" s="196">
        <v>6.0899999999999999E-3</v>
      </c>
      <c r="O3064" s="196">
        <v>4.061E-2</v>
      </c>
      <c r="P3064" s="196">
        <v>5.0599999999998979E-3</v>
      </c>
      <c r="Q3064" s="196">
        <v>0</v>
      </c>
      <c r="R3064" s="196">
        <v>0</v>
      </c>
      <c r="S3064" s="196">
        <v>1.0199999999999999E-3</v>
      </c>
      <c r="T3064" s="196">
        <v>0</v>
      </c>
      <c r="U3064" s="196">
        <v>7.11E-3</v>
      </c>
      <c r="V3064" s="196">
        <v>8.1200000000000005E-3</v>
      </c>
      <c r="W3064" s="196">
        <v>8.1220000000000001E-2</v>
      </c>
      <c r="X3064" s="196">
        <v>6.0909999999999999E-2</v>
      </c>
      <c r="Y3064" s="196">
        <v>0.10152</v>
      </c>
      <c r="Z3064" s="196">
        <v>6.0899999999999999E-3</v>
      </c>
      <c r="AA3064" s="196">
        <v>0</v>
      </c>
      <c r="AB3064" s="196">
        <v>0</v>
      </c>
      <c r="AC3064" s="196">
        <v>0</v>
      </c>
      <c r="AD3064" s="196">
        <v>0</v>
      </c>
      <c r="AE3064" s="196">
        <v>0</v>
      </c>
      <c r="AF3064" s="272">
        <f t="shared" si="191"/>
        <v>1</v>
      </c>
      <c r="AG3064" s="196">
        <f t="shared" si="192"/>
        <v>0.26599</v>
      </c>
    </row>
    <row r="3065" spans="1:33" x14ac:dyDescent="0.25">
      <c r="A3065" s="1">
        <v>1954</v>
      </c>
      <c r="B3065" s="1" t="s">
        <v>26</v>
      </c>
      <c r="C3065" s="1" t="str">
        <f t="shared" si="189"/>
        <v>1954YT</v>
      </c>
      <c r="D3065" s="1" t="s">
        <v>57</v>
      </c>
      <c r="E3065" s="1" t="str">
        <f t="shared" si="190"/>
        <v>1954YTC&amp;D</v>
      </c>
      <c r="F3065" s="274">
        <v>0</v>
      </c>
      <c r="G3065" s="274">
        <v>1.0829999999999999E-2</v>
      </c>
      <c r="H3065" s="274">
        <v>0</v>
      </c>
      <c r="I3065" s="274">
        <v>0.31966</v>
      </c>
      <c r="J3065" s="274">
        <v>0</v>
      </c>
      <c r="K3065" s="274">
        <v>0</v>
      </c>
      <c r="L3065" s="274">
        <v>0</v>
      </c>
      <c r="M3065" s="274">
        <v>0</v>
      </c>
      <c r="N3065" s="274">
        <v>0</v>
      </c>
      <c r="O3065" s="274">
        <v>0</v>
      </c>
      <c r="P3065" s="274">
        <v>0</v>
      </c>
      <c r="Q3065" s="274">
        <v>0</v>
      </c>
      <c r="R3065" s="274">
        <v>0</v>
      </c>
      <c r="S3065" s="274">
        <v>0</v>
      </c>
      <c r="T3065" s="274">
        <v>0.29006999999999999</v>
      </c>
      <c r="U3065" s="274">
        <v>0</v>
      </c>
      <c r="V3065" s="274">
        <v>0</v>
      </c>
      <c r="W3065" s="274">
        <v>4.0879999999999972E-2</v>
      </c>
      <c r="X3065" s="274">
        <v>0</v>
      </c>
      <c r="Y3065" s="274">
        <v>0</v>
      </c>
      <c r="Z3065" s="274">
        <v>0</v>
      </c>
      <c r="AA3065" s="274">
        <v>0</v>
      </c>
      <c r="AB3065" s="274">
        <v>0.15045</v>
      </c>
      <c r="AC3065" s="274">
        <v>7.0800000000000002E-2</v>
      </c>
      <c r="AD3065" s="274">
        <v>0.11731000000000003</v>
      </c>
      <c r="AE3065" s="274">
        <v>0</v>
      </c>
      <c r="AF3065" s="272">
        <f t="shared" si="191"/>
        <v>1</v>
      </c>
      <c r="AG3065" s="196">
        <f t="shared" si="192"/>
        <v>0.66950999999999994</v>
      </c>
    </row>
    <row r="3066" spans="1:33" x14ac:dyDescent="0.25">
      <c r="A3066" s="1">
        <v>1954</v>
      </c>
      <c r="B3066" s="1" t="s">
        <v>26</v>
      </c>
      <c r="C3066" s="1" t="str">
        <f t="shared" si="189"/>
        <v>1954YT</v>
      </c>
      <c r="D3066" s="1" t="s">
        <v>56</v>
      </c>
      <c r="E3066" s="1" t="str">
        <f t="shared" si="190"/>
        <v>1954YTICI</v>
      </c>
      <c r="F3066" s="196">
        <v>0.12182999999999999</v>
      </c>
      <c r="G3066" s="196">
        <v>0.4264</v>
      </c>
      <c r="H3066" s="196">
        <v>0</v>
      </c>
      <c r="I3066" s="196">
        <v>2.4369999999999999E-2</v>
      </c>
      <c r="J3066" s="196">
        <v>0.1066</v>
      </c>
      <c r="K3066" s="196">
        <v>0</v>
      </c>
      <c r="L3066" s="196">
        <v>0</v>
      </c>
      <c r="M3066" s="196">
        <v>3.0499999999999998E-3</v>
      </c>
      <c r="N3066" s="196">
        <v>6.0899999999999999E-3</v>
      </c>
      <c r="O3066" s="196">
        <v>4.061E-2</v>
      </c>
      <c r="P3066" s="196">
        <v>5.0599999999998979E-3</v>
      </c>
      <c r="Q3066" s="196">
        <v>0</v>
      </c>
      <c r="R3066" s="196">
        <v>0</v>
      </c>
      <c r="S3066" s="196">
        <v>1.0199999999999999E-3</v>
      </c>
      <c r="T3066" s="196">
        <v>0</v>
      </c>
      <c r="U3066" s="196">
        <v>7.11E-3</v>
      </c>
      <c r="V3066" s="196">
        <v>8.1200000000000005E-3</v>
      </c>
      <c r="W3066" s="196">
        <v>8.1220000000000001E-2</v>
      </c>
      <c r="X3066" s="196">
        <v>6.0909999999999999E-2</v>
      </c>
      <c r="Y3066" s="196">
        <v>0.10152</v>
      </c>
      <c r="Z3066" s="196">
        <v>6.0899999999999999E-3</v>
      </c>
      <c r="AA3066" s="196">
        <v>0</v>
      </c>
      <c r="AB3066" s="196">
        <v>0</v>
      </c>
      <c r="AC3066" s="196">
        <v>0</v>
      </c>
      <c r="AD3066" s="196">
        <v>0</v>
      </c>
      <c r="AE3066" s="196">
        <v>0</v>
      </c>
      <c r="AF3066" s="272">
        <f t="shared" si="191"/>
        <v>1</v>
      </c>
      <c r="AG3066" s="196">
        <f t="shared" si="192"/>
        <v>0.26599</v>
      </c>
    </row>
    <row r="3067" spans="1:33" x14ac:dyDescent="0.25">
      <c r="A3067" s="1">
        <v>1954</v>
      </c>
      <c r="B3067" s="1" t="s">
        <v>26</v>
      </c>
      <c r="C3067" s="1" t="str">
        <f t="shared" si="189"/>
        <v>1954YT</v>
      </c>
      <c r="D3067" s="1" t="s">
        <v>58</v>
      </c>
      <c r="E3067" s="1" t="str">
        <f t="shared" si="190"/>
        <v>1954YTResidential</v>
      </c>
      <c r="F3067" s="196">
        <v>0.12182999999999999</v>
      </c>
      <c r="G3067" s="196">
        <v>0.4264</v>
      </c>
      <c r="H3067" s="196">
        <v>0</v>
      </c>
      <c r="I3067" s="196">
        <v>2.4369999999999999E-2</v>
      </c>
      <c r="J3067" s="196">
        <v>0.1066</v>
      </c>
      <c r="K3067" s="196">
        <v>0</v>
      </c>
      <c r="L3067" s="196">
        <v>0</v>
      </c>
      <c r="M3067" s="196">
        <v>3.0499999999999998E-3</v>
      </c>
      <c r="N3067" s="196">
        <v>6.0899999999999999E-3</v>
      </c>
      <c r="O3067" s="196">
        <v>4.061E-2</v>
      </c>
      <c r="P3067" s="196">
        <v>5.0599999999998979E-3</v>
      </c>
      <c r="Q3067" s="196">
        <v>0</v>
      </c>
      <c r="R3067" s="196">
        <v>0</v>
      </c>
      <c r="S3067" s="196">
        <v>1.0199999999999999E-3</v>
      </c>
      <c r="T3067" s="196">
        <v>0</v>
      </c>
      <c r="U3067" s="196">
        <v>7.11E-3</v>
      </c>
      <c r="V3067" s="196">
        <v>8.1200000000000005E-3</v>
      </c>
      <c r="W3067" s="196">
        <v>8.1220000000000001E-2</v>
      </c>
      <c r="X3067" s="196">
        <v>6.0909999999999999E-2</v>
      </c>
      <c r="Y3067" s="196">
        <v>0.10152</v>
      </c>
      <c r="Z3067" s="196">
        <v>6.0899999999999999E-3</v>
      </c>
      <c r="AA3067" s="196">
        <v>0</v>
      </c>
      <c r="AB3067" s="196">
        <v>0</v>
      </c>
      <c r="AC3067" s="196">
        <v>0</v>
      </c>
      <c r="AD3067" s="196">
        <v>0</v>
      </c>
      <c r="AE3067" s="196">
        <v>0</v>
      </c>
      <c r="AF3067" s="272">
        <f t="shared" si="191"/>
        <v>1</v>
      </c>
      <c r="AG3067" s="196">
        <f t="shared" si="192"/>
        <v>0.26599</v>
      </c>
    </row>
    <row r="3068" spans="1:33" x14ac:dyDescent="0.25">
      <c r="A3068" s="1">
        <v>1955</v>
      </c>
      <c r="B3068" s="1" t="s">
        <v>26</v>
      </c>
      <c r="C3068" s="1" t="str">
        <f t="shared" si="189"/>
        <v>1955YT</v>
      </c>
      <c r="D3068" s="1" t="s">
        <v>57</v>
      </c>
      <c r="E3068" s="1" t="str">
        <f t="shared" si="190"/>
        <v>1955YTC&amp;D</v>
      </c>
      <c r="F3068" s="274">
        <v>0</v>
      </c>
      <c r="G3068" s="274">
        <v>1.0829999999999999E-2</v>
      </c>
      <c r="H3068" s="274">
        <v>0</v>
      </c>
      <c r="I3068" s="274">
        <v>0.31966</v>
      </c>
      <c r="J3068" s="274">
        <v>0</v>
      </c>
      <c r="K3068" s="274">
        <v>0</v>
      </c>
      <c r="L3068" s="274">
        <v>0</v>
      </c>
      <c r="M3068" s="274">
        <v>0</v>
      </c>
      <c r="N3068" s="274">
        <v>0</v>
      </c>
      <c r="O3068" s="274">
        <v>0</v>
      </c>
      <c r="P3068" s="274">
        <v>0</v>
      </c>
      <c r="Q3068" s="274">
        <v>0</v>
      </c>
      <c r="R3068" s="274">
        <v>0</v>
      </c>
      <c r="S3068" s="274">
        <v>0</v>
      </c>
      <c r="T3068" s="274">
        <v>0.29006999999999999</v>
      </c>
      <c r="U3068" s="274">
        <v>0</v>
      </c>
      <c r="V3068" s="274">
        <v>0</v>
      </c>
      <c r="W3068" s="274">
        <v>4.0879999999999972E-2</v>
      </c>
      <c r="X3068" s="274">
        <v>0</v>
      </c>
      <c r="Y3068" s="274">
        <v>0</v>
      </c>
      <c r="Z3068" s="274">
        <v>0</v>
      </c>
      <c r="AA3068" s="274">
        <v>0</v>
      </c>
      <c r="AB3068" s="274">
        <v>0.15045</v>
      </c>
      <c r="AC3068" s="274">
        <v>7.0800000000000002E-2</v>
      </c>
      <c r="AD3068" s="274">
        <v>0.11731000000000003</v>
      </c>
      <c r="AE3068" s="274">
        <v>0</v>
      </c>
      <c r="AF3068" s="272">
        <f t="shared" si="191"/>
        <v>1</v>
      </c>
      <c r="AG3068" s="196">
        <f t="shared" si="192"/>
        <v>0.66950999999999994</v>
      </c>
    </row>
    <row r="3069" spans="1:33" x14ac:dyDescent="0.25">
      <c r="A3069" s="1">
        <v>1955</v>
      </c>
      <c r="B3069" s="1" t="s">
        <v>26</v>
      </c>
      <c r="C3069" s="1" t="str">
        <f t="shared" si="189"/>
        <v>1955YT</v>
      </c>
      <c r="D3069" s="1" t="s">
        <v>56</v>
      </c>
      <c r="E3069" s="1" t="str">
        <f t="shared" si="190"/>
        <v>1955YTICI</v>
      </c>
      <c r="F3069" s="196">
        <v>0.12182999999999999</v>
      </c>
      <c r="G3069" s="196">
        <v>0.4264</v>
      </c>
      <c r="H3069" s="196">
        <v>0</v>
      </c>
      <c r="I3069" s="196">
        <v>2.4369999999999999E-2</v>
      </c>
      <c r="J3069" s="196">
        <v>0.1066</v>
      </c>
      <c r="K3069" s="196">
        <v>0</v>
      </c>
      <c r="L3069" s="196">
        <v>0</v>
      </c>
      <c r="M3069" s="196">
        <v>3.0499999999999998E-3</v>
      </c>
      <c r="N3069" s="196">
        <v>6.0899999999999999E-3</v>
      </c>
      <c r="O3069" s="196">
        <v>4.061E-2</v>
      </c>
      <c r="P3069" s="196">
        <v>5.0599999999998979E-3</v>
      </c>
      <c r="Q3069" s="196">
        <v>0</v>
      </c>
      <c r="R3069" s="196">
        <v>0</v>
      </c>
      <c r="S3069" s="196">
        <v>1.0199999999999999E-3</v>
      </c>
      <c r="T3069" s="196">
        <v>0</v>
      </c>
      <c r="U3069" s="196">
        <v>7.11E-3</v>
      </c>
      <c r="V3069" s="196">
        <v>8.1200000000000005E-3</v>
      </c>
      <c r="W3069" s="196">
        <v>8.1220000000000001E-2</v>
      </c>
      <c r="X3069" s="196">
        <v>6.0909999999999999E-2</v>
      </c>
      <c r="Y3069" s="196">
        <v>0.10152</v>
      </c>
      <c r="Z3069" s="196">
        <v>6.0899999999999999E-3</v>
      </c>
      <c r="AA3069" s="196">
        <v>0</v>
      </c>
      <c r="AB3069" s="196">
        <v>0</v>
      </c>
      <c r="AC3069" s="196">
        <v>0</v>
      </c>
      <c r="AD3069" s="196">
        <v>0</v>
      </c>
      <c r="AE3069" s="196">
        <v>0</v>
      </c>
      <c r="AF3069" s="272">
        <f t="shared" si="191"/>
        <v>1</v>
      </c>
      <c r="AG3069" s="196">
        <f t="shared" si="192"/>
        <v>0.26599</v>
      </c>
    </row>
    <row r="3070" spans="1:33" x14ac:dyDescent="0.25">
      <c r="A3070" s="1">
        <v>1955</v>
      </c>
      <c r="B3070" s="1" t="s">
        <v>26</v>
      </c>
      <c r="C3070" s="1" t="str">
        <f t="shared" si="189"/>
        <v>1955YT</v>
      </c>
      <c r="D3070" s="1" t="s">
        <v>58</v>
      </c>
      <c r="E3070" s="1" t="str">
        <f t="shared" si="190"/>
        <v>1955YTResidential</v>
      </c>
      <c r="F3070" s="196">
        <v>0.12182999999999999</v>
      </c>
      <c r="G3070" s="196">
        <v>0.4264</v>
      </c>
      <c r="H3070" s="196">
        <v>0</v>
      </c>
      <c r="I3070" s="196">
        <v>2.4369999999999999E-2</v>
      </c>
      <c r="J3070" s="196">
        <v>0.1066</v>
      </c>
      <c r="K3070" s="196">
        <v>0</v>
      </c>
      <c r="L3070" s="196">
        <v>0</v>
      </c>
      <c r="M3070" s="196">
        <v>3.0499999999999998E-3</v>
      </c>
      <c r="N3070" s="196">
        <v>6.0899999999999999E-3</v>
      </c>
      <c r="O3070" s="196">
        <v>4.061E-2</v>
      </c>
      <c r="P3070" s="196">
        <v>5.0599999999998979E-3</v>
      </c>
      <c r="Q3070" s="196">
        <v>0</v>
      </c>
      <c r="R3070" s="196">
        <v>0</v>
      </c>
      <c r="S3070" s="196">
        <v>1.0199999999999999E-3</v>
      </c>
      <c r="T3070" s="196">
        <v>0</v>
      </c>
      <c r="U3070" s="196">
        <v>7.11E-3</v>
      </c>
      <c r="V3070" s="196">
        <v>8.1200000000000005E-3</v>
      </c>
      <c r="W3070" s="196">
        <v>8.1220000000000001E-2</v>
      </c>
      <c r="X3070" s="196">
        <v>6.0909999999999999E-2</v>
      </c>
      <c r="Y3070" s="196">
        <v>0.10152</v>
      </c>
      <c r="Z3070" s="196">
        <v>6.0899999999999999E-3</v>
      </c>
      <c r="AA3070" s="196">
        <v>0</v>
      </c>
      <c r="AB3070" s="196">
        <v>0</v>
      </c>
      <c r="AC3070" s="196">
        <v>0</v>
      </c>
      <c r="AD3070" s="196">
        <v>0</v>
      </c>
      <c r="AE3070" s="196">
        <v>0</v>
      </c>
      <c r="AF3070" s="272">
        <f t="shared" si="191"/>
        <v>1</v>
      </c>
      <c r="AG3070" s="196">
        <f t="shared" si="192"/>
        <v>0.26599</v>
      </c>
    </row>
    <row r="3071" spans="1:33" x14ac:dyDescent="0.25">
      <c r="A3071" s="1">
        <v>1956</v>
      </c>
      <c r="B3071" s="1" t="s">
        <v>26</v>
      </c>
      <c r="C3071" s="1" t="str">
        <f t="shared" si="189"/>
        <v>1956YT</v>
      </c>
      <c r="D3071" s="1" t="s">
        <v>57</v>
      </c>
      <c r="E3071" s="1" t="str">
        <f t="shared" si="190"/>
        <v>1956YTC&amp;D</v>
      </c>
      <c r="F3071" s="274">
        <v>0</v>
      </c>
      <c r="G3071" s="274">
        <v>1.0829999999999999E-2</v>
      </c>
      <c r="H3071" s="274">
        <v>0</v>
      </c>
      <c r="I3071" s="274">
        <v>0.31966</v>
      </c>
      <c r="J3071" s="274">
        <v>0</v>
      </c>
      <c r="K3071" s="274">
        <v>0</v>
      </c>
      <c r="L3071" s="274">
        <v>0</v>
      </c>
      <c r="M3071" s="274">
        <v>0</v>
      </c>
      <c r="N3071" s="274">
        <v>0</v>
      </c>
      <c r="O3071" s="274">
        <v>0</v>
      </c>
      <c r="P3071" s="274">
        <v>0</v>
      </c>
      <c r="Q3071" s="274">
        <v>0</v>
      </c>
      <c r="R3071" s="274">
        <v>0</v>
      </c>
      <c r="S3071" s="274">
        <v>0</v>
      </c>
      <c r="T3071" s="274">
        <v>0.29006999999999999</v>
      </c>
      <c r="U3071" s="274">
        <v>0</v>
      </c>
      <c r="V3071" s="274">
        <v>0</v>
      </c>
      <c r="W3071" s="274">
        <v>4.0879999999999972E-2</v>
      </c>
      <c r="X3071" s="274">
        <v>0</v>
      </c>
      <c r="Y3071" s="274">
        <v>0</v>
      </c>
      <c r="Z3071" s="274">
        <v>0</v>
      </c>
      <c r="AA3071" s="274">
        <v>0</v>
      </c>
      <c r="AB3071" s="274">
        <v>0.15045</v>
      </c>
      <c r="AC3071" s="274">
        <v>7.0800000000000002E-2</v>
      </c>
      <c r="AD3071" s="274">
        <v>0.11731000000000003</v>
      </c>
      <c r="AE3071" s="274">
        <v>0</v>
      </c>
      <c r="AF3071" s="272">
        <f t="shared" si="191"/>
        <v>1</v>
      </c>
      <c r="AG3071" s="196">
        <f t="shared" si="192"/>
        <v>0.66950999999999994</v>
      </c>
    </row>
    <row r="3072" spans="1:33" x14ac:dyDescent="0.25">
      <c r="A3072" s="1">
        <v>1956</v>
      </c>
      <c r="B3072" s="1" t="s">
        <v>26</v>
      </c>
      <c r="C3072" s="1" t="str">
        <f t="shared" si="189"/>
        <v>1956YT</v>
      </c>
      <c r="D3072" s="1" t="s">
        <v>56</v>
      </c>
      <c r="E3072" s="1" t="str">
        <f t="shared" si="190"/>
        <v>1956YTICI</v>
      </c>
      <c r="F3072" s="196">
        <v>0.12182999999999999</v>
      </c>
      <c r="G3072" s="196">
        <v>0.4264</v>
      </c>
      <c r="H3072" s="196">
        <v>0</v>
      </c>
      <c r="I3072" s="196">
        <v>2.4369999999999999E-2</v>
      </c>
      <c r="J3072" s="196">
        <v>0.1066</v>
      </c>
      <c r="K3072" s="196">
        <v>0</v>
      </c>
      <c r="L3072" s="196">
        <v>0</v>
      </c>
      <c r="M3072" s="196">
        <v>3.0499999999999998E-3</v>
      </c>
      <c r="N3072" s="196">
        <v>6.0899999999999999E-3</v>
      </c>
      <c r="O3072" s="196">
        <v>4.061E-2</v>
      </c>
      <c r="P3072" s="196">
        <v>5.0599999999998979E-3</v>
      </c>
      <c r="Q3072" s="196">
        <v>0</v>
      </c>
      <c r="R3072" s="196">
        <v>0</v>
      </c>
      <c r="S3072" s="196">
        <v>1.0199999999999999E-3</v>
      </c>
      <c r="T3072" s="196">
        <v>0</v>
      </c>
      <c r="U3072" s="196">
        <v>7.11E-3</v>
      </c>
      <c r="V3072" s="196">
        <v>8.1200000000000005E-3</v>
      </c>
      <c r="W3072" s="196">
        <v>8.1220000000000001E-2</v>
      </c>
      <c r="X3072" s="196">
        <v>6.0909999999999999E-2</v>
      </c>
      <c r="Y3072" s="196">
        <v>0.10152</v>
      </c>
      <c r="Z3072" s="196">
        <v>6.0899999999999999E-3</v>
      </c>
      <c r="AA3072" s="196">
        <v>0</v>
      </c>
      <c r="AB3072" s="196">
        <v>0</v>
      </c>
      <c r="AC3072" s="196">
        <v>0</v>
      </c>
      <c r="AD3072" s="196">
        <v>0</v>
      </c>
      <c r="AE3072" s="196">
        <v>0</v>
      </c>
      <c r="AF3072" s="272">
        <f t="shared" si="191"/>
        <v>1</v>
      </c>
      <c r="AG3072" s="196">
        <f t="shared" si="192"/>
        <v>0.26599</v>
      </c>
    </row>
    <row r="3073" spans="1:33" x14ac:dyDescent="0.25">
      <c r="A3073" s="1">
        <v>1956</v>
      </c>
      <c r="B3073" s="1" t="s">
        <v>26</v>
      </c>
      <c r="C3073" s="1" t="str">
        <f t="shared" si="189"/>
        <v>1956YT</v>
      </c>
      <c r="D3073" s="1" t="s">
        <v>58</v>
      </c>
      <c r="E3073" s="1" t="str">
        <f t="shared" si="190"/>
        <v>1956YTResidential</v>
      </c>
      <c r="F3073" s="196">
        <v>0.12182999999999999</v>
      </c>
      <c r="G3073" s="196">
        <v>0.4264</v>
      </c>
      <c r="H3073" s="196">
        <v>0</v>
      </c>
      <c r="I3073" s="196">
        <v>2.4369999999999999E-2</v>
      </c>
      <c r="J3073" s="196">
        <v>0.1066</v>
      </c>
      <c r="K3073" s="196">
        <v>0</v>
      </c>
      <c r="L3073" s="196">
        <v>0</v>
      </c>
      <c r="M3073" s="196">
        <v>3.0499999999999998E-3</v>
      </c>
      <c r="N3073" s="196">
        <v>6.0899999999999999E-3</v>
      </c>
      <c r="O3073" s="196">
        <v>4.061E-2</v>
      </c>
      <c r="P3073" s="196">
        <v>5.0599999999998979E-3</v>
      </c>
      <c r="Q3073" s="196">
        <v>0</v>
      </c>
      <c r="R3073" s="196">
        <v>0</v>
      </c>
      <c r="S3073" s="196">
        <v>1.0199999999999999E-3</v>
      </c>
      <c r="T3073" s="196">
        <v>0</v>
      </c>
      <c r="U3073" s="196">
        <v>7.11E-3</v>
      </c>
      <c r="V3073" s="196">
        <v>8.1200000000000005E-3</v>
      </c>
      <c r="W3073" s="196">
        <v>8.1220000000000001E-2</v>
      </c>
      <c r="X3073" s="196">
        <v>6.0909999999999999E-2</v>
      </c>
      <c r="Y3073" s="196">
        <v>0.10152</v>
      </c>
      <c r="Z3073" s="196">
        <v>6.0899999999999999E-3</v>
      </c>
      <c r="AA3073" s="196">
        <v>0</v>
      </c>
      <c r="AB3073" s="196">
        <v>0</v>
      </c>
      <c r="AC3073" s="196">
        <v>0</v>
      </c>
      <c r="AD3073" s="196">
        <v>0</v>
      </c>
      <c r="AE3073" s="196">
        <v>0</v>
      </c>
      <c r="AF3073" s="272">
        <f t="shared" si="191"/>
        <v>1</v>
      </c>
      <c r="AG3073" s="196">
        <f t="shared" si="192"/>
        <v>0.26599</v>
      </c>
    </row>
    <row r="3074" spans="1:33" x14ac:dyDescent="0.25">
      <c r="A3074" s="1">
        <v>1957</v>
      </c>
      <c r="B3074" s="1" t="s">
        <v>26</v>
      </c>
      <c r="C3074" s="1" t="str">
        <f t="shared" ref="C3074:C3137" si="193">CONCATENATE(A3074,B3074)</f>
        <v>1957YT</v>
      </c>
      <c r="D3074" s="1" t="s">
        <v>57</v>
      </c>
      <c r="E3074" s="1" t="str">
        <f t="shared" ref="E3074:E3137" si="194">CONCATENATE(C3074,D3074)</f>
        <v>1957YTC&amp;D</v>
      </c>
      <c r="F3074" s="274">
        <v>0</v>
      </c>
      <c r="G3074" s="274">
        <v>1.0829999999999999E-2</v>
      </c>
      <c r="H3074" s="274">
        <v>0</v>
      </c>
      <c r="I3074" s="274">
        <v>0.31966</v>
      </c>
      <c r="J3074" s="274">
        <v>0</v>
      </c>
      <c r="K3074" s="274">
        <v>0</v>
      </c>
      <c r="L3074" s="274">
        <v>0</v>
      </c>
      <c r="M3074" s="274">
        <v>0</v>
      </c>
      <c r="N3074" s="274">
        <v>0</v>
      </c>
      <c r="O3074" s="274">
        <v>0</v>
      </c>
      <c r="P3074" s="274">
        <v>0</v>
      </c>
      <c r="Q3074" s="274">
        <v>0</v>
      </c>
      <c r="R3074" s="274">
        <v>0</v>
      </c>
      <c r="S3074" s="274">
        <v>0</v>
      </c>
      <c r="T3074" s="274">
        <v>0.29006999999999999</v>
      </c>
      <c r="U3074" s="274">
        <v>0</v>
      </c>
      <c r="V3074" s="274">
        <v>0</v>
      </c>
      <c r="W3074" s="274">
        <v>4.0879999999999972E-2</v>
      </c>
      <c r="X3074" s="274">
        <v>0</v>
      </c>
      <c r="Y3074" s="274">
        <v>0</v>
      </c>
      <c r="Z3074" s="274">
        <v>0</v>
      </c>
      <c r="AA3074" s="274">
        <v>0</v>
      </c>
      <c r="AB3074" s="274">
        <v>0.15045</v>
      </c>
      <c r="AC3074" s="274">
        <v>7.0800000000000002E-2</v>
      </c>
      <c r="AD3074" s="274">
        <v>0.11731000000000003</v>
      </c>
      <c r="AE3074" s="274">
        <v>0</v>
      </c>
      <c r="AF3074" s="272">
        <f t="shared" ref="AF3074:AF3137" si="195">+SUM(F3074:AE3074)</f>
        <v>1</v>
      </c>
      <c r="AG3074" s="196">
        <f t="shared" si="192"/>
        <v>0.66950999999999994</v>
      </c>
    </row>
    <row r="3075" spans="1:33" x14ac:dyDescent="0.25">
      <c r="A3075" s="1">
        <v>1957</v>
      </c>
      <c r="B3075" s="1" t="s">
        <v>26</v>
      </c>
      <c r="C3075" s="1" t="str">
        <f t="shared" si="193"/>
        <v>1957YT</v>
      </c>
      <c r="D3075" s="1" t="s">
        <v>56</v>
      </c>
      <c r="E3075" s="1" t="str">
        <f t="shared" si="194"/>
        <v>1957YTICI</v>
      </c>
      <c r="F3075" s="196">
        <v>0.12182999999999999</v>
      </c>
      <c r="G3075" s="196">
        <v>0.4264</v>
      </c>
      <c r="H3075" s="196">
        <v>0</v>
      </c>
      <c r="I3075" s="196">
        <v>2.4369999999999999E-2</v>
      </c>
      <c r="J3075" s="196">
        <v>0.1066</v>
      </c>
      <c r="K3075" s="196">
        <v>0</v>
      </c>
      <c r="L3075" s="196">
        <v>0</v>
      </c>
      <c r="M3075" s="196">
        <v>3.0499999999999998E-3</v>
      </c>
      <c r="N3075" s="196">
        <v>6.0899999999999999E-3</v>
      </c>
      <c r="O3075" s="196">
        <v>4.061E-2</v>
      </c>
      <c r="P3075" s="196">
        <v>5.0599999999998979E-3</v>
      </c>
      <c r="Q3075" s="196">
        <v>0</v>
      </c>
      <c r="R3075" s="196">
        <v>0</v>
      </c>
      <c r="S3075" s="196">
        <v>1.0199999999999999E-3</v>
      </c>
      <c r="T3075" s="196">
        <v>0</v>
      </c>
      <c r="U3075" s="196">
        <v>7.11E-3</v>
      </c>
      <c r="V3075" s="196">
        <v>8.1200000000000005E-3</v>
      </c>
      <c r="W3075" s="196">
        <v>8.1220000000000001E-2</v>
      </c>
      <c r="X3075" s="196">
        <v>6.0909999999999999E-2</v>
      </c>
      <c r="Y3075" s="196">
        <v>0.10152</v>
      </c>
      <c r="Z3075" s="196">
        <v>6.0899999999999999E-3</v>
      </c>
      <c r="AA3075" s="196">
        <v>0</v>
      </c>
      <c r="AB3075" s="196">
        <v>0</v>
      </c>
      <c r="AC3075" s="196">
        <v>0</v>
      </c>
      <c r="AD3075" s="196">
        <v>0</v>
      </c>
      <c r="AE3075" s="196">
        <v>0</v>
      </c>
      <c r="AF3075" s="272">
        <f t="shared" si="195"/>
        <v>1</v>
      </c>
      <c r="AG3075" s="196">
        <f t="shared" si="192"/>
        <v>0.26599</v>
      </c>
    </row>
    <row r="3076" spans="1:33" x14ac:dyDescent="0.25">
      <c r="A3076" s="1">
        <v>1957</v>
      </c>
      <c r="B3076" s="1" t="s">
        <v>26</v>
      </c>
      <c r="C3076" s="1" t="str">
        <f t="shared" si="193"/>
        <v>1957YT</v>
      </c>
      <c r="D3076" s="1" t="s">
        <v>58</v>
      </c>
      <c r="E3076" s="1" t="str">
        <f t="shared" si="194"/>
        <v>1957YTResidential</v>
      </c>
      <c r="F3076" s="196">
        <v>0.12182999999999999</v>
      </c>
      <c r="G3076" s="196">
        <v>0.4264</v>
      </c>
      <c r="H3076" s="196">
        <v>0</v>
      </c>
      <c r="I3076" s="196">
        <v>2.4369999999999999E-2</v>
      </c>
      <c r="J3076" s="196">
        <v>0.1066</v>
      </c>
      <c r="K3076" s="196">
        <v>0</v>
      </c>
      <c r="L3076" s="196">
        <v>0</v>
      </c>
      <c r="M3076" s="196">
        <v>3.0499999999999998E-3</v>
      </c>
      <c r="N3076" s="196">
        <v>6.0899999999999999E-3</v>
      </c>
      <c r="O3076" s="196">
        <v>4.061E-2</v>
      </c>
      <c r="P3076" s="196">
        <v>5.0599999999998979E-3</v>
      </c>
      <c r="Q3076" s="196">
        <v>0</v>
      </c>
      <c r="R3076" s="196">
        <v>0</v>
      </c>
      <c r="S3076" s="196">
        <v>1.0199999999999999E-3</v>
      </c>
      <c r="T3076" s="196">
        <v>0</v>
      </c>
      <c r="U3076" s="196">
        <v>7.11E-3</v>
      </c>
      <c r="V3076" s="196">
        <v>8.1200000000000005E-3</v>
      </c>
      <c r="W3076" s="196">
        <v>8.1220000000000001E-2</v>
      </c>
      <c r="X3076" s="196">
        <v>6.0909999999999999E-2</v>
      </c>
      <c r="Y3076" s="196">
        <v>0.10152</v>
      </c>
      <c r="Z3076" s="196">
        <v>6.0899999999999999E-3</v>
      </c>
      <c r="AA3076" s="196">
        <v>0</v>
      </c>
      <c r="AB3076" s="196">
        <v>0</v>
      </c>
      <c r="AC3076" s="196">
        <v>0</v>
      </c>
      <c r="AD3076" s="196">
        <v>0</v>
      </c>
      <c r="AE3076" s="196">
        <v>0</v>
      </c>
      <c r="AF3076" s="272">
        <f t="shared" si="195"/>
        <v>1</v>
      </c>
      <c r="AG3076" s="196">
        <f t="shared" si="192"/>
        <v>0.26599</v>
      </c>
    </row>
    <row r="3077" spans="1:33" x14ac:dyDescent="0.25">
      <c r="A3077" s="1">
        <v>1958</v>
      </c>
      <c r="B3077" s="1" t="s">
        <v>26</v>
      </c>
      <c r="C3077" s="1" t="str">
        <f t="shared" si="193"/>
        <v>1958YT</v>
      </c>
      <c r="D3077" s="1" t="s">
        <v>57</v>
      </c>
      <c r="E3077" s="1" t="str">
        <f t="shared" si="194"/>
        <v>1958YTC&amp;D</v>
      </c>
      <c r="F3077" s="274">
        <v>0</v>
      </c>
      <c r="G3077" s="274">
        <v>1.0829999999999999E-2</v>
      </c>
      <c r="H3077" s="274">
        <v>0</v>
      </c>
      <c r="I3077" s="274">
        <v>0.31966</v>
      </c>
      <c r="J3077" s="274">
        <v>0</v>
      </c>
      <c r="K3077" s="274">
        <v>0</v>
      </c>
      <c r="L3077" s="274">
        <v>0</v>
      </c>
      <c r="M3077" s="274">
        <v>0</v>
      </c>
      <c r="N3077" s="274">
        <v>0</v>
      </c>
      <c r="O3077" s="274">
        <v>0</v>
      </c>
      <c r="P3077" s="274">
        <v>0</v>
      </c>
      <c r="Q3077" s="274">
        <v>0</v>
      </c>
      <c r="R3077" s="274">
        <v>0</v>
      </c>
      <c r="S3077" s="274">
        <v>0</v>
      </c>
      <c r="T3077" s="274">
        <v>0.29006999999999999</v>
      </c>
      <c r="U3077" s="274">
        <v>0</v>
      </c>
      <c r="V3077" s="274">
        <v>0</v>
      </c>
      <c r="W3077" s="274">
        <v>4.0879999999999972E-2</v>
      </c>
      <c r="X3077" s="274">
        <v>0</v>
      </c>
      <c r="Y3077" s="274">
        <v>0</v>
      </c>
      <c r="Z3077" s="274">
        <v>0</v>
      </c>
      <c r="AA3077" s="274">
        <v>0</v>
      </c>
      <c r="AB3077" s="274">
        <v>0.15045</v>
      </c>
      <c r="AC3077" s="274">
        <v>7.0800000000000002E-2</v>
      </c>
      <c r="AD3077" s="274">
        <v>0.11731000000000003</v>
      </c>
      <c r="AE3077" s="274">
        <v>0</v>
      </c>
      <c r="AF3077" s="272">
        <f t="shared" si="195"/>
        <v>1</v>
      </c>
      <c r="AG3077" s="196">
        <f t="shared" si="192"/>
        <v>0.66950999999999994</v>
      </c>
    </row>
    <row r="3078" spans="1:33" x14ac:dyDescent="0.25">
      <c r="A3078" s="1">
        <v>1958</v>
      </c>
      <c r="B3078" s="1" t="s">
        <v>26</v>
      </c>
      <c r="C3078" s="1" t="str">
        <f t="shared" si="193"/>
        <v>1958YT</v>
      </c>
      <c r="D3078" s="1" t="s">
        <v>56</v>
      </c>
      <c r="E3078" s="1" t="str">
        <f t="shared" si="194"/>
        <v>1958YTICI</v>
      </c>
      <c r="F3078" s="196">
        <v>0.12182999999999999</v>
      </c>
      <c r="G3078" s="196">
        <v>0.4264</v>
      </c>
      <c r="H3078" s="196">
        <v>0</v>
      </c>
      <c r="I3078" s="196">
        <v>2.4369999999999999E-2</v>
      </c>
      <c r="J3078" s="196">
        <v>0.1066</v>
      </c>
      <c r="K3078" s="196">
        <v>0</v>
      </c>
      <c r="L3078" s="196">
        <v>0</v>
      </c>
      <c r="M3078" s="196">
        <v>3.0499999999999998E-3</v>
      </c>
      <c r="N3078" s="196">
        <v>6.0899999999999999E-3</v>
      </c>
      <c r="O3078" s="196">
        <v>4.061E-2</v>
      </c>
      <c r="P3078" s="196">
        <v>5.0599999999998979E-3</v>
      </c>
      <c r="Q3078" s="196">
        <v>0</v>
      </c>
      <c r="R3078" s="196">
        <v>0</v>
      </c>
      <c r="S3078" s="196">
        <v>1.0199999999999999E-3</v>
      </c>
      <c r="T3078" s="196">
        <v>0</v>
      </c>
      <c r="U3078" s="196">
        <v>7.11E-3</v>
      </c>
      <c r="V3078" s="196">
        <v>8.1200000000000005E-3</v>
      </c>
      <c r="W3078" s="196">
        <v>8.1220000000000001E-2</v>
      </c>
      <c r="X3078" s="196">
        <v>6.0909999999999999E-2</v>
      </c>
      <c r="Y3078" s="196">
        <v>0.10152</v>
      </c>
      <c r="Z3078" s="196">
        <v>6.0899999999999999E-3</v>
      </c>
      <c r="AA3078" s="196">
        <v>0</v>
      </c>
      <c r="AB3078" s="196">
        <v>0</v>
      </c>
      <c r="AC3078" s="196">
        <v>0</v>
      </c>
      <c r="AD3078" s="196">
        <v>0</v>
      </c>
      <c r="AE3078" s="196">
        <v>0</v>
      </c>
      <c r="AF3078" s="272">
        <f t="shared" si="195"/>
        <v>1</v>
      </c>
      <c r="AG3078" s="196">
        <f t="shared" si="192"/>
        <v>0.26599</v>
      </c>
    </row>
    <row r="3079" spans="1:33" x14ac:dyDescent="0.25">
      <c r="A3079" s="1">
        <v>1958</v>
      </c>
      <c r="B3079" s="1" t="s">
        <v>26</v>
      </c>
      <c r="C3079" s="1" t="str">
        <f t="shared" si="193"/>
        <v>1958YT</v>
      </c>
      <c r="D3079" s="1" t="s">
        <v>58</v>
      </c>
      <c r="E3079" s="1" t="str">
        <f t="shared" si="194"/>
        <v>1958YTResidential</v>
      </c>
      <c r="F3079" s="196">
        <v>0.12182999999999999</v>
      </c>
      <c r="G3079" s="196">
        <v>0.4264</v>
      </c>
      <c r="H3079" s="196">
        <v>0</v>
      </c>
      <c r="I3079" s="196">
        <v>2.4369999999999999E-2</v>
      </c>
      <c r="J3079" s="196">
        <v>0.1066</v>
      </c>
      <c r="K3079" s="196">
        <v>0</v>
      </c>
      <c r="L3079" s="196">
        <v>0</v>
      </c>
      <c r="M3079" s="196">
        <v>3.0499999999999998E-3</v>
      </c>
      <c r="N3079" s="196">
        <v>6.0899999999999999E-3</v>
      </c>
      <c r="O3079" s="196">
        <v>4.061E-2</v>
      </c>
      <c r="P3079" s="196">
        <v>5.0599999999998979E-3</v>
      </c>
      <c r="Q3079" s="196">
        <v>0</v>
      </c>
      <c r="R3079" s="196">
        <v>0</v>
      </c>
      <c r="S3079" s="196">
        <v>1.0199999999999999E-3</v>
      </c>
      <c r="T3079" s="196">
        <v>0</v>
      </c>
      <c r="U3079" s="196">
        <v>7.11E-3</v>
      </c>
      <c r="V3079" s="196">
        <v>8.1200000000000005E-3</v>
      </c>
      <c r="W3079" s="196">
        <v>8.1220000000000001E-2</v>
      </c>
      <c r="X3079" s="196">
        <v>6.0909999999999999E-2</v>
      </c>
      <c r="Y3079" s="196">
        <v>0.10152</v>
      </c>
      <c r="Z3079" s="196">
        <v>6.0899999999999999E-3</v>
      </c>
      <c r="AA3079" s="196">
        <v>0</v>
      </c>
      <c r="AB3079" s="196">
        <v>0</v>
      </c>
      <c r="AC3079" s="196">
        <v>0</v>
      </c>
      <c r="AD3079" s="196">
        <v>0</v>
      </c>
      <c r="AE3079" s="196">
        <v>0</v>
      </c>
      <c r="AF3079" s="272">
        <f t="shared" si="195"/>
        <v>1</v>
      </c>
      <c r="AG3079" s="196">
        <f t="shared" si="192"/>
        <v>0.26599</v>
      </c>
    </row>
    <row r="3080" spans="1:33" x14ac:dyDescent="0.25">
      <c r="A3080" s="1">
        <v>1959</v>
      </c>
      <c r="B3080" s="1" t="s">
        <v>26</v>
      </c>
      <c r="C3080" s="1" t="str">
        <f t="shared" si="193"/>
        <v>1959YT</v>
      </c>
      <c r="D3080" s="1" t="s">
        <v>57</v>
      </c>
      <c r="E3080" s="1" t="str">
        <f t="shared" si="194"/>
        <v>1959YTC&amp;D</v>
      </c>
      <c r="F3080" s="274">
        <v>0</v>
      </c>
      <c r="G3080" s="274">
        <v>1.0829999999999999E-2</v>
      </c>
      <c r="H3080" s="274">
        <v>0</v>
      </c>
      <c r="I3080" s="274">
        <v>0.31966</v>
      </c>
      <c r="J3080" s="274">
        <v>0</v>
      </c>
      <c r="K3080" s="274">
        <v>0</v>
      </c>
      <c r="L3080" s="274">
        <v>0</v>
      </c>
      <c r="M3080" s="274">
        <v>0</v>
      </c>
      <c r="N3080" s="274">
        <v>0</v>
      </c>
      <c r="O3080" s="274">
        <v>0</v>
      </c>
      <c r="P3080" s="274">
        <v>0</v>
      </c>
      <c r="Q3080" s="274">
        <v>0</v>
      </c>
      <c r="R3080" s="274">
        <v>0</v>
      </c>
      <c r="S3080" s="274">
        <v>0</v>
      </c>
      <c r="T3080" s="274">
        <v>0.29006999999999999</v>
      </c>
      <c r="U3080" s="274">
        <v>0</v>
      </c>
      <c r="V3080" s="274">
        <v>0</v>
      </c>
      <c r="W3080" s="274">
        <v>4.0879999999999972E-2</v>
      </c>
      <c r="X3080" s="274">
        <v>0</v>
      </c>
      <c r="Y3080" s="274">
        <v>0</v>
      </c>
      <c r="Z3080" s="274">
        <v>0</v>
      </c>
      <c r="AA3080" s="274">
        <v>0</v>
      </c>
      <c r="AB3080" s="274">
        <v>0.15045</v>
      </c>
      <c r="AC3080" s="274">
        <v>7.0800000000000002E-2</v>
      </c>
      <c r="AD3080" s="274">
        <v>0.11731000000000003</v>
      </c>
      <c r="AE3080" s="274">
        <v>0</v>
      </c>
      <c r="AF3080" s="272">
        <f t="shared" si="195"/>
        <v>1</v>
      </c>
      <c r="AG3080" s="196">
        <f t="shared" si="192"/>
        <v>0.66950999999999994</v>
      </c>
    </row>
    <row r="3081" spans="1:33" x14ac:dyDescent="0.25">
      <c r="A3081" s="1">
        <v>1959</v>
      </c>
      <c r="B3081" s="1" t="s">
        <v>26</v>
      </c>
      <c r="C3081" s="1" t="str">
        <f t="shared" si="193"/>
        <v>1959YT</v>
      </c>
      <c r="D3081" s="1" t="s">
        <v>56</v>
      </c>
      <c r="E3081" s="1" t="str">
        <f t="shared" si="194"/>
        <v>1959YTICI</v>
      </c>
      <c r="F3081" s="196">
        <v>0.12182999999999999</v>
      </c>
      <c r="G3081" s="196">
        <v>0.4264</v>
      </c>
      <c r="H3081" s="196">
        <v>0</v>
      </c>
      <c r="I3081" s="196">
        <v>2.4369999999999999E-2</v>
      </c>
      <c r="J3081" s="196">
        <v>0.1066</v>
      </c>
      <c r="K3081" s="196">
        <v>0</v>
      </c>
      <c r="L3081" s="196">
        <v>0</v>
      </c>
      <c r="M3081" s="196">
        <v>3.0499999999999998E-3</v>
      </c>
      <c r="N3081" s="196">
        <v>6.0899999999999999E-3</v>
      </c>
      <c r="O3081" s="196">
        <v>4.061E-2</v>
      </c>
      <c r="P3081" s="196">
        <v>5.0599999999998979E-3</v>
      </c>
      <c r="Q3081" s="196">
        <v>0</v>
      </c>
      <c r="R3081" s="196">
        <v>0</v>
      </c>
      <c r="S3081" s="196">
        <v>1.0199999999999999E-3</v>
      </c>
      <c r="T3081" s="196">
        <v>0</v>
      </c>
      <c r="U3081" s="196">
        <v>7.11E-3</v>
      </c>
      <c r="V3081" s="196">
        <v>8.1200000000000005E-3</v>
      </c>
      <c r="W3081" s="196">
        <v>8.1220000000000001E-2</v>
      </c>
      <c r="X3081" s="196">
        <v>6.0909999999999999E-2</v>
      </c>
      <c r="Y3081" s="196">
        <v>0.10152</v>
      </c>
      <c r="Z3081" s="196">
        <v>6.0899999999999999E-3</v>
      </c>
      <c r="AA3081" s="196">
        <v>0</v>
      </c>
      <c r="AB3081" s="196">
        <v>0</v>
      </c>
      <c r="AC3081" s="196">
        <v>0</v>
      </c>
      <c r="AD3081" s="196">
        <v>0</v>
      </c>
      <c r="AE3081" s="196">
        <v>0</v>
      </c>
      <c r="AF3081" s="272">
        <f t="shared" si="195"/>
        <v>1</v>
      </c>
      <c r="AG3081" s="196">
        <f t="shared" si="192"/>
        <v>0.26599</v>
      </c>
    </row>
    <row r="3082" spans="1:33" x14ac:dyDescent="0.25">
      <c r="A3082" s="1">
        <v>1959</v>
      </c>
      <c r="B3082" s="1" t="s">
        <v>26</v>
      </c>
      <c r="C3082" s="1" t="str">
        <f t="shared" si="193"/>
        <v>1959YT</v>
      </c>
      <c r="D3082" s="1" t="s">
        <v>58</v>
      </c>
      <c r="E3082" s="1" t="str">
        <f t="shared" si="194"/>
        <v>1959YTResidential</v>
      </c>
      <c r="F3082" s="196">
        <v>0.12182999999999999</v>
      </c>
      <c r="G3082" s="196">
        <v>0.4264</v>
      </c>
      <c r="H3082" s="196">
        <v>0</v>
      </c>
      <c r="I3082" s="196">
        <v>2.4369999999999999E-2</v>
      </c>
      <c r="J3082" s="196">
        <v>0.1066</v>
      </c>
      <c r="K3082" s="196">
        <v>0</v>
      </c>
      <c r="L3082" s="196">
        <v>0</v>
      </c>
      <c r="M3082" s="196">
        <v>3.0499999999999998E-3</v>
      </c>
      <c r="N3082" s="196">
        <v>6.0899999999999999E-3</v>
      </c>
      <c r="O3082" s="196">
        <v>4.061E-2</v>
      </c>
      <c r="P3082" s="196">
        <v>5.0599999999998979E-3</v>
      </c>
      <c r="Q3082" s="196">
        <v>0</v>
      </c>
      <c r="R3082" s="196">
        <v>0</v>
      </c>
      <c r="S3082" s="196">
        <v>1.0199999999999999E-3</v>
      </c>
      <c r="T3082" s="196">
        <v>0</v>
      </c>
      <c r="U3082" s="196">
        <v>7.11E-3</v>
      </c>
      <c r="V3082" s="196">
        <v>8.1200000000000005E-3</v>
      </c>
      <c r="W3082" s="196">
        <v>8.1220000000000001E-2</v>
      </c>
      <c r="X3082" s="196">
        <v>6.0909999999999999E-2</v>
      </c>
      <c r="Y3082" s="196">
        <v>0.10152</v>
      </c>
      <c r="Z3082" s="196">
        <v>6.0899999999999999E-3</v>
      </c>
      <c r="AA3082" s="196">
        <v>0</v>
      </c>
      <c r="AB3082" s="196">
        <v>0</v>
      </c>
      <c r="AC3082" s="196">
        <v>0</v>
      </c>
      <c r="AD3082" s="196">
        <v>0</v>
      </c>
      <c r="AE3082" s="196">
        <v>0</v>
      </c>
      <c r="AF3082" s="272">
        <f t="shared" si="195"/>
        <v>1</v>
      </c>
      <c r="AG3082" s="196">
        <f t="shared" si="192"/>
        <v>0.26599</v>
      </c>
    </row>
    <row r="3083" spans="1:33" x14ac:dyDescent="0.25">
      <c r="A3083" s="1">
        <v>1960</v>
      </c>
      <c r="B3083" s="1" t="s">
        <v>26</v>
      </c>
      <c r="C3083" s="1" t="str">
        <f t="shared" si="193"/>
        <v>1960YT</v>
      </c>
      <c r="D3083" s="1" t="s">
        <v>57</v>
      </c>
      <c r="E3083" s="1" t="str">
        <f t="shared" si="194"/>
        <v>1960YTC&amp;D</v>
      </c>
      <c r="F3083" s="274">
        <v>0</v>
      </c>
      <c r="G3083" s="274">
        <v>1.0829999999999999E-2</v>
      </c>
      <c r="H3083" s="274">
        <v>0</v>
      </c>
      <c r="I3083" s="274">
        <v>0.31966</v>
      </c>
      <c r="J3083" s="274">
        <v>0</v>
      </c>
      <c r="K3083" s="274">
        <v>0</v>
      </c>
      <c r="L3083" s="274">
        <v>0</v>
      </c>
      <c r="M3083" s="274">
        <v>0</v>
      </c>
      <c r="N3083" s="274">
        <v>0</v>
      </c>
      <c r="O3083" s="274">
        <v>0</v>
      </c>
      <c r="P3083" s="274">
        <v>0</v>
      </c>
      <c r="Q3083" s="274">
        <v>0</v>
      </c>
      <c r="R3083" s="274">
        <v>0</v>
      </c>
      <c r="S3083" s="274">
        <v>0</v>
      </c>
      <c r="T3083" s="274">
        <v>0.29006999999999999</v>
      </c>
      <c r="U3083" s="274">
        <v>0</v>
      </c>
      <c r="V3083" s="274">
        <v>0</v>
      </c>
      <c r="W3083" s="274">
        <v>4.0879999999999972E-2</v>
      </c>
      <c r="X3083" s="274">
        <v>0</v>
      </c>
      <c r="Y3083" s="274">
        <v>0</v>
      </c>
      <c r="Z3083" s="274">
        <v>0</v>
      </c>
      <c r="AA3083" s="274">
        <v>0</v>
      </c>
      <c r="AB3083" s="274">
        <v>0.15045</v>
      </c>
      <c r="AC3083" s="274">
        <v>7.0800000000000002E-2</v>
      </c>
      <c r="AD3083" s="274">
        <v>0.11731000000000003</v>
      </c>
      <c r="AE3083" s="274">
        <v>0</v>
      </c>
      <c r="AF3083" s="272">
        <f t="shared" si="195"/>
        <v>1</v>
      </c>
      <c r="AG3083" s="196">
        <f t="shared" si="192"/>
        <v>0.66950999999999994</v>
      </c>
    </row>
    <row r="3084" spans="1:33" x14ac:dyDescent="0.25">
      <c r="A3084" s="1">
        <v>1960</v>
      </c>
      <c r="B3084" s="1" t="s">
        <v>26</v>
      </c>
      <c r="C3084" s="1" t="str">
        <f t="shared" si="193"/>
        <v>1960YT</v>
      </c>
      <c r="D3084" s="1" t="s">
        <v>56</v>
      </c>
      <c r="E3084" s="1" t="str">
        <f t="shared" si="194"/>
        <v>1960YTICI</v>
      </c>
      <c r="F3084" s="196">
        <v>0.12182999999999999</v>
      </c>
      <c r="G3084" s="196">
        <v>0.4264</v>
      </c>
      <c r="H3084" s="196">
        <v>0</v>
      </c>
      <c r="I3084" s="196">
        <v>2.4369999999999999E-2</v>
      </c>
      <c r="J3084" s="196">
        <v>0.1066</v>
      </c>
      <c r="K3084" s="196">
        <v>0</v>
      </c>
      <c r="L3084" s="196">
        <v>0</v>
      </c>
      <c r="M3084" s="196">
        <v>3.0499999999999998E-3</v>
      </c>
      <c r="N3084" s="196">
        <v>6.0899999999999999E-3</v>
      </c>
      <c r="O3084" s="196">
        <v>4.061E-2</v>
      </c>
      <c r="P3084" s="196">
        <v>5.0599999999998979E-3</v>
      </c>
      <c r="Q3084" s="196">
        <v>0</v>
      </c>
      <c r="R3084" s="196">
        <v>0</v>
      </c>
      <c r="S3084" s="196">
        <v>1.0199999999999999E-3</v>
      </c>
      <c r="T3084" s="196">
        <v>0</v>
      </c>
      <c r="U3084" s="196">
        <v>7.11E-3</v>
      </c>
      <c r="V3084" s="196">
        <v>8.1200000000000005E-3</v>
      </c>
      <c r="W3084" s="196">
        <v>8.1220000000000001E-2</v>
      </c>
      <c r="X3084" s="196">
        <v>6.0909999999999999E-2</v>
      </c>
      <c r="Y3084" s="196">
        <v>0.10152</v>
      </c>
      <c r="Z3084" s="196">
        <v>6.0899999999999999E-3</v>
      </c>
      <c r="AA3084" s="196">
        <v>0</v>
      </c>
      <c r="AB3084" s="196">
        <v>0</v>
      </c>
      <c r="AC3084" s="196">
        <v>0</v>
      </c>
      <c r="AD3084" s="196">
        <v>0</v>
      </c>
      <c r="AE3084" s="196">
        <v>0</v>
      </c>
      <c r="AF3084" s="272">
        <f t="shared" si="195"/>
        <v>1</v>
      </c>
      <c r="AG3084" s="196">
        <f t="shared" si="192"/>
        <v>0.26599</v>
      </c>
    </row>
    <row r="3085" spans="1:33" x14ac:dyDescent="0.25">
      <c r="A3085" s="1">
        <v>1960</v>
      </c>
      <c r="B3085" s="1" t="s">
        <v>26</v>
      </c>
      <c r="C3085" s="1" t="str">
        <f t="shared" si="193"/>
        <v>1960YT</v>
      </c>
      <c r="D3085" s="1" t="s">
        <v>58</v>
      </c>
      <c r="E3085" s="1" t="str">
        <f t="shared" si="194"/>
        <v>1960YTResidential</v>
      </c>
      <c r="F3085" s="196">
        <v>0.12182999999999999</v>
      </c>
      <c r="G3085" s="196">
        <v>0.4264</v>
      </c>
      <c r="H3085" s="196">
        <v>0</v>
      </c>
      <c r="I3085" s="196">
        <v>2.4369999999999999E-2</v>
      </c>
      <c r="J3085" s="196">
        <v>0.1066</v>
      </c>
      <c r="K3085" s="196">
        <v>0</v>
      </c>
      <c r="L3085" s="196">
        <v>0</v>
      </c>
      <c r="M3085" s="196">
        <v>3.0499999999999998E-3</v>
      </c>
      <c r="N3085" s="196">
        <v>6.0899999999999999E-3</v>
      </c>
      <c r="O3085" s="196">
        <v>4.061E-2</v>
      </c>
      <c r="P3085" s="196">
        <v>5.0599999999998979E-3</v>
      </c>
      <c r="Q3085" s="196">
        <v>0</v>
      </c>
      <c r="R3085" s="196">
        <v>0</v>
      </c>
      <c r="S3085" s="196">
        <v>1.0199999999999999E-3</v>
      </c>
      <c r="T3085" s="196">
        <v>0</v>
      </c>
      <c r="U3085" s="196">
        <v>7.11E-3</v>
      </c>
      <c r="V3085" s="196">
        <v>8.1200000000000005E-3</v>
      </c>
      <c r="W3085" s="196">
        <v>8.1220000000000001E-2</v>
      </c>
      <c r="X3085" s="196">
        <v>6.0909999999999999E-2</v>
      </c>
      <c r="Y3085" s="196">
        <v>0.10152</v>
      </c>
      <c r="Z3085" s="196">
        <v>6.0899999999999999E-3</v>
      </c>
      <c r="AA3085" s="196">
        <v>0</v>
      </c>
      <c r="AB3085" s="196">
        <v>0</v>
      </c>
      <c r="AC3085" s="196">
        <v>0</v>
      </c>
      <c r="AD3085" s="196">
        <v>0</v>
      </c>
      <c r="AE3085" s="196">
        <v>0</v>
      </c>
      <c r="AF3085" s="272">
        <f t="shared" si="195"/>
        <v>1</v>
      </c>
      <c r="AG3085" s="196">
        <f t="shared" si="192"/>
        <v>0.26599</v>
      </c>
    </row>
    <row r="3086" spans="1:33" x14ac:dyDescent="0.25">
      <c r="A3086" s="1">
        <v>1961</v>
      </c>
      <c r="B3086" s="1" t="s">
        <v>26</v>
      </c>
      <c r="C3086" s="1" t="str">
        <f t="shared" si="193"/>
        <v>1961YT</v>
      </c>
      <c r="D3086" s="1" t="s">
        <v>57</v>
      </c>
      <c r="E3086" s="1" t="str">
        <f t="shared" si="194"/>
        <v>1961YTC&amp;D</v>
      </c>
      <c r="F3086" s="274">
        <v>0</v>
      </c>
      <c r="G3086" s="274">
        <v>1.0829999999999999E-2</v>
      </c>
      <c r="H3086" s="274">
        <v>0</v>
      </c>
      <c r="I3086" s="274">
        <v>0.31966</v>
      </c>
      <c r="J3086" s="274">
        <v>0</v>
      </c>
      <c r="K3086" s="274">
        <v>0</v>
      </c>
      <c r="L3086" s="274">
        <v>0</v>
      </c>
      <c r="M3086" s="274">
        <v>0</v>
      </c>
      <c r="N3086" s="274">
        <v>0</v>
      </c>
      <c r="O3086" s="274">
        <v>0</v>
      </c>
      <c r="P3086" s="274">
        <v>0</v>
      </c>
      <c r="Q3086" s="274">
        <v>0</v>
      </c>
      <c r="R3086" s="274">
        <v>0</v>
      </c>
      <c r="S3086" s="274">
        <v>0</v>
      </c>
      <c r="T3086" s="274">
        <v>0.29006999999999999</v>
      </c>
      <c r="U3086" s="274">
        <v>0</v>
      </c>
      <c r="V3086" s="274">
        <v>0</v>
      </c>
      <c r="W3086" s="274">
        <v>4.0879999999999972E-2</v>
      </c>
      <c r="X3086" s="274">
        <v>0</v>
      </c>
      <c r="Y3086" s="274">
        <v>0</v>
      </c>
      <c r="Z3086" s="274">
        <v>0</v>
      </c>
      <c r="AA3086" s="274">
        <v>0</v>
      </c>
      <c r="AB3086" s="274">
        <v>0.15045</v>
      </c>
      <c r="AC3086" s="274">
        <v>7.0800000000000002E-2</v>
      </c>
      <c r="AD3086" s="274">
        <v>0.11731000000000003</v>
      </c>
      <c r="AE3086" s="274">
        <v>0</v>
      </c>
      <c r="AF3086" s="272">
        <f t="shared" si="195"/>
        <v>1</v>
      </c>
      <c r="AG3086" s="196">
        <f t="shared" si="192"/>
        <v>0.66950999999999994</v>
      </c>
    </row>
    <row r="3087" spans="1:33" x14ac:dyDescent="0.25">
      <c r="A3087" s="1">
        <v>1961</v>
      </c>
      <c r="B3087" s="1" t="s">
        <v>26</v>
      </c>
      <c r="C3087" s="1" t="str">
        <f t="shared" si="193"/>
        <v>1961YT</v>
      </c>
      <c r="D3087" s="1" t="s">
        <v>56</v>
      </c>
      <c r="E3087" s="1" t="str">
        <f t="shared" si="194"/>
        <v>1961YTICI</v>
      </c>
      <c r="F3087" s="196">
        <v>0.12182999999999999</v>
      </c>
      <c r="G3087" s="196">
        <v>0.4264</v>
      </c>
      <c r="H3087" s="196">
        <v>0</v>
      </c>
      <c r="I3087" s="196">
        <v>2.4369999999999999E-2</v>
      </c>
      <c r="J3087" s="196">
        <v>0.1066</v>
      </c>
      <c r="K3087" s="196">
        <v>0</v>
      </c>
      <c r="L3087" s="196">
        <v>0</v>
      </c>
      <c r="M3087" s="196">
        <v>3.0499999999999998E-3</v>
      </c>
      <c r="N3087" s="196">
        <v>6.0899999999999999E-3</v>
      </c>
      <c r="O3087" s="196">
        <v>4.061E-2</v>
      </c>
      <c r="P3087" s="196">
        <v>5.0599999999998979E-3</v>
      </c>
      <c r="Q3087" s="196">
        <v>0</v>
      </c>
      <c r="R3087" s="196">
        <v>0</v>
      </c>
      <c r="S3087" s="196">
        <v>1.0199999999999999E-3</v>
      </c>
      <c r="T3087" s="196">
        <v>0</v>
      </c>
      <c r="U3087" s="196">
        <v>7.11E-3</v>
      </c>
      <c r="V3087" s="196">
        <v>8.1200000000000005E-3</v>
      </c>
      <c r="W3087" s="196">
        <v>8.1220000000000001E-2</v>
      </c>
      <c r="X3087" s="196">
        <v>6.0909999999999999E-2</v>
      </c>
      <c r="Y3087" s="196">
        <v>0.10152</v>
      </c>
      <c r="Z3087" s="196">
        <v>6.0899999999999999E-3</v>
      </c>
      <c r="AA3087" s="196">
        <v>0</v>
      </c>
      <c r="AB3087" s="196">
        <v>0</v>
      </c>
      <c r="AC3087" s="196">
        <v>0</v>
      </c>
      <c r="AD3087" s="196">
        <v>0</v>
      </c>
      <c r="AE3087" s="196">
        <v>0</v>
      </c>
      <c r="AF3087" s="272">
        <f t="shared" si="195"/>
        <v>1</v>
      </c>
      <c r="AG3087" s="196">
        <f t="shared" si="192"/>
        <v>0.26599</v>
      </c>
    </row>
    <row r="3088" spans="1:33" x14ac:dyDescent="0.25">
      <c r="A3088" s="1">
        <v>1961</v>
      </c>
      <c r="B3088" s="1" t="s">
        <v>26</v>
      </c>
      <c r="C3088" s="1" t="str">
        <f t="shared" si="193"/>
        <v>1961YT</v>
      </c>
      <c r="D3088" s="1" t="s">
        <v>58</v>
      </c>
      <c r="E3088" s="1" t="str">
        <f t="shared" si="194"/>
        <v>1961YTResidential</v>
      </c>
      <c r="F3088" s="196">
        <v>0.12182999999999999</v>
      </c>
      <c r="G3088" s="196">
        <v>0.4264</v>
      </c>
      <c r="H3088" s="196">
        <v>0</v>
      </c>
      <c r="I3088" s="196">
        <v>2.4369999999999999E-2</v>
      </c>
      <c r="J3088" s="196">
        <v>0.1066</v>
      </c>
      <c r="K3088" s="196">
        <v>0</v>
      </c>
      <c r="L3088" s="196">
        <v>0</v>
      </c>
      <c r="M3088" s="196">
        <v>3.0499999999999998E-3</v>
      </c>
      <c r="N3088" s="196">
        <v>6.0899999999999999E-3</v>
      </c>
      <c r="O3088" s="196">
        <v>4.061E-2</v>
      </c>
      <c r="P3088" s="196">
        <v>5.0599999999998979E-3</v>
      </c>
      <c r="Q3088" s="196">
        <v>0</v>
      </c>
      <c r="R3088" s="196">
        <v>0</v>
      </c>
      <c r="S3088" s="196">
        <v>1.0199999999999999E-3</v>
      </c>
      <c r="T3088" s="196">
        <v>0</v>
      </c>
      <c r="U3088" s="196">
        <v>7.11E-3</v>
      </c>
      <c r="V3088" s="196">
        <v>8.1200000000000005E-3</v>
      </c>
      <c r="W3088" s="196">
        <v>8.1220000000000001E-2</v>
      </c>
      <c r="X3088" s="196">
        <v>6.0909999999999999E-2</v>
      </c>
      <c r="Y3088" s="196">
        <v>0.10152</v>
      </c>
      <c r="Z3088" s="196">
        <v>6.0899999999999999E-3</v>
      </c>
      <c r="AA3088" s="196">
        <v>0</v>
      </c>
      <c r="AB3088" s="196">
        <v>0</v>
      </c>
      <c r="AC3088" s="196">
        <v>0</v>
      </c>
      <c r="AD3088" s="196">
        <v>0</v>
      </c>
      <c r="AE3088" s="196">
        <v>0</v>
      </c>
      <c r="AF3088" s="272">
        <f t="shared" si="195"/>
        <v>1</v>
      </c>
      <c r="AG3088" s="196">
        <f t="shared" si="192"/>
        <v>0.26599</v>
      </c>
    </row>
    <row r="3089" spans="1:33" x14ac:dyDescent="0.25">
      <c r="A3089" s="1">
        <v>1962</v>
      </c>
      <c r="B3089" s="1" t="s">
        <v>26</v>
      </c>
      <c r="C3089" s="1" t="str">
        <f t="shared" si="193"/>
        <v>1962YT</v>
      </c>
      <c r="D3089" s="1" t="s">
        <v>57</v>
      </c>
      <c r="E3089" s="1" t="str">
        <f t="shared" si="194"/>
        <v>1962YTC&amp;D</v>
      </c>
      <c r="F3089" s="274">
        <v>0</v>
      </c>
      <c r="G3089" s="274">
        <v>1.0829999999999999E-2</v>
      </c>
      <c r="H3089" s="274">
        <v>0</v>
      </c>
      <c r="I3089" s="274">
        <v>0.31966</v>
      </c>
      <c r="J3089" s="274">
        <v>0</v>
      </c>
      <c r="K3089" s="274">
        <v>0</v>
      </c>
      <c r="L3089" s="274">
        <v>0</v>
      </c>
      <c r="M3089" s="274">
        <v>0</v>
      </c>
      <c r="N3089" s="274">
        <v>0</v>
      </c>
      <c r="O3089" s="274">
        <v>0</v>
      </c>
      <c r="P3089" s="274">
        <v>0</v>
      </c>
      <c r="Q3089" s="274">
        <v>0</v>
      </c>
      <c r="R3089" s="274">
        <v>0</v>
      </c>
      <c r="S3089" s="274">
        <v>0</v>
      </c>
      <c r="T3089" s="274">
        <v>0.29006999999999999</v>
      </c>
      <c r="U3089" s="274">
        <v>0</v>
      </c>
      <c r="V3089" s="274">
        <v>0</v>
      </c>
      <c r="W3089" s="274">
        <v>4.0879999999999972E-2</v>
      </c>
      <c r="X3089" s="274">
        <v>0</v>
      </c>
      <c r="Y3089" s="274">
        <v>0</v>
      </c>
      <c r="Z3089" s="274">
        <v>0</v>
      </c>
      <c r="AA3089" s="274">
        <v>0</v>
      </c>
      <c r="AB3089" s="274">
        <v>0.15045</v>
      </c>
      <c r="AC3089" s="274">
        <v>7.0800000000000002E-2</v>
      </c>
      <c r="AD3089" s="274">
        <v>0.11731000000000003</v>
      </c>
      <c r="AE3089" s="274">
        <v>0</v>
      </c>
      <c r="AF3089" s="272">
        <f t="shared" si="195"/>
        <v>1</v>
      </c>
      <c r="AG3089" s="196">
        <f t="shared" si="192"/>
        <v>0.66950999999999994</v>
      </c>
    </row>
    <row r="3090" spans="1:33" x14ac:dyDescent="0.25">
      <c r="A3090" s="1">
        <v>1962</v>
      </c>
      <c r="B3090" s="1" t="s">
        <v>26</v>
      </c>
      <c r="C3090" s="1" t="str">
        <f t="shared" si="193"/>
        <v>1962YT</v>
      </c>
      <c r="D3090" s="1" t="s">
        <v>56</v>
      </c>
      <c r="E3090" s="1" t="str">
        <f t="shared" si="194"/>
        <v>1962YTICI</v>
      </c>
      <c r="F3090" s="196">
        <v>0.12182999999999999</v>
      </c>
      <c r="G3090" s="196">
        <v>0.4264</v>
      </c>
      <c r="H3090" s="196">
        <v>0</v>
      </c>
      <c r="I3090" s="196">
        <v>2.4369999999999999E-2</v>
      </c>
      <c r="J3090" s="196">
        <v>0.1066</v>
      </c>
      <c r="K3090" s="196">
        <v>0</v>
      </c>
      <c r="L3090" s="196">
        <v>0</v>
      </c>
      <c r="M3090" s="196">
        <v>3.0499999999999998E-3</v>
      </c>
      <c r="N3090" s="196">
        <v>6.0899999999999999E-3</v>
      </c>
      <c r="O3090" s="196">
        <v>4.061E-2</v>
      </c>
      <c r="P3090" s="196">
        <v>5.0599999999998979E-3</v>
      </c>
      <c r="Q3090" s="196">
        <v>0</v>
      </c>
      <c r="R3090" s="196">
        <v>0</v>
      </c>
      <c r="S3090" s="196">
        <v>1.0199999999999999E-3</v>
      </c>
      <c r="T3090" s="196">
        <v>0</v>
      </c>
      <c r="U3090" s="196">
        <v>7.11E-3</v>
      </c>
      <c r="V3090" s="196">
        <v>8.1200000000000005E-3</v>
      </c>
      <c r="W3090" s="196">
        <v>8.1220000000000001E-2</v>
      </c>
      <c r="X3090" s="196">
        <v>6.0909999999999999E-2</v>
      </c>
      <c r="Y3090" s="196">
        <v>0.10152</v>
      </c>
      <c r="Z3090" s="196">
        <v>6.0899999999999999E-3</v>
      </c>
      <c r="AA3090" s="196">
        <v>0</v>
      </c>
      <c r="AB3090" s="196">
        <v>0</v>
      </c>
      <c r="AC3090" s="196">
        <v>0</v>
      </c>
      <c r="AD3090" s="196">
        <v>0</v>
      </c>
      <c r="AE3090" s="196">
        <v>0</v>
      </c>
      <c r="AF3090" s="272">
        <f t="shared" si="195"/>
        <v>1</v>
      </c>
      <c r="AG3090" s="196">
        <f t="shared" si="192"/>
        <v>0.26599</v>
      </c>
    </row>
    <row r="3091" spans="1:33" x14ac:dyDescent="0.25">
      <c r="A3091" s="1">
        <v>1962</v>
      </c>
      <c r="B3091" s="1" t="s">
        <v>26</v>
      </c>
      <c r="C3091" s="1" t="str">
        <f t="shared" si="193"/>
        <v>1962YT</v>
      </c>
      <c r="D3091" s="1" t="s">
        <v>58</v>
      </c>
      <c r="E3091" s="1" t="str">
        <f t="shared" si="194"/>
        <v>1962YTResidential</v>
      </c>
      <c r="F3091" s="196">
        <v>0.12182999999999999</v>
      </c>
      <c r="G3091" s="196">
        <v>0.4264</v>
      </c>
      <c r="H3091" s="196">
        <v>0</v>
      </c>
      <c r="I3091" s="196">
        <v>2.4369999999999999E-2</v>
      </c>
      <c r="J3091" s="196">
        <v>0.1066</v>
      </c>
      <c r="K3091" s="196">
        <v>0</v>
      </c>
      <c r="L3091" s="196">
        <v>0</v>
      </c>
      <c r="M3091" s="196">
        <v>3.0499999999999998E-3</v>
      </c>
      <c r="N3091" s="196">
        <v>6.0899999999999999E-3</v>
      </c>
      <c r="O3091" s="196">
        <v>4.061E-2</v>
      </c>
      <c r="P3091" s="196">
        <v>5.0599999999998979E-3</v>
      </c>
      <c r="Q3091" s="196">
        <v>0</v>
      </c>
      <c r="R3091" s="196">
        <v>0</v>
      </c>
      <c r="S3091" s="196">
        <v>1.0199999999999999E-3</v>
      </c>
      <c r="T3091" s="196">
        <v>0</v>
      </c>
      <c r="U3091" s="196">
        <v>7.11E-3</v>
      </c>
      <c r="V3091" s="196">
        <v>8.1200000000000005E-3</v>
      </c>
      <c r="W3091" s="196">
        <v>8.1220000000000001E-2</v>
      </c>
      <c r="X3091" s="196">
        <v>6.0909999999999999E-2</v>
      </c>
      <c r="Y3091" s="196">
        <v>0.10152</v>
      </c>
      <c r="Z3091" s="196">
        <v>6.0899999999999999E-3</v>
      </c>
      <c r="AA3091" s="196">
        <v>0</v>
      </c>
      <c r="AB3091" s="196">
        <v>0</v>
      </c>
      <c r="AC3091" s="196">
        <v>0</v>
      </c>
      <c r="AD3091" s="196">
        <v>0</v>
      </c>
      <c r="AE3091" s="196">
        <v>0</v>
      </c>
      <c r="AF3091" s="272">
        <f t="shared" si="195"/>
        <v>1</v>
      </c>
      <c r="AG3091" s="196">
        <f t="shared" si="192"/>
        <v>0.26599</v>
      </c>
    </row>
    <row r="3092" spans="1:33" x14ac:dyDescent="0.25">
      <c r="A3092" s="1">
        <v>1963</v>
      </c>
      <c r="B3092" s="1" t="s">
        <v>26</v>
      </c>
      <c r="C3092" s="1" t="str">
        <f t="shared" si="193"/>
        <v>1963YT</v>
      </c>
      <c r="D3092" s="1" t="s">
        <v>57</v>
      </c>
      <c r="E3092" s="1" t="str">
        <f t="shared" si="194"/>
        <v>1963YTC&amp;D</v>
      </c>
      <c r="F3092" s="274">
        <v>0</v>
      </c>
      <c r="G3092" s="274">
        <v>1.0829999999999999E-2</v>
      </c>
      <c r="H3092" s="274">
        <v>0</v>
      </c>
      <c r="I3092" s="274">
        <v>0.31966</v>
      </c>
      <c r="J3092" s="274">
        <v>0</v>
      </c>
      <c r="K3092" s="274">
        <v>0</v>
      </c>
      <c r="L3092" s="274">
        <v>0</v>
      </c>
      <c r="M3092" s="274">
        <v>0</v>
      </c>
      <c r="N3092" s="274">
        <v>0</v>
      </c>
      <c r="O3092" s="274">
        <v>0</v>
      </c>
      <c r="P3092" s="274">
        <v>0</v>
      </c>
      <c r="Q3092" s="274">
        <v>0</v>
      </c>
      <c r="R3092" s="274">
        <v>0</v>
      </c>
      <c r="S3092" s="274">
        <v>0</v>
      </c>
      <c r="T3092" s="274">
        <v>0.29006999999999999</v>
      </c>
      <c r="U3092" s="274">
        <v>0</v>
      </c>
      <c r="V3092" s="274">
        <v>0</v>
      </c>
      <c r="W3092" s="274">
        <v>4.0879999999999972E-2</v>
      </c>
      <c r="X3092" s="274">
        <v>0</v>
      </c>
      <c r="Y3092" s="274">
        <v>0</v>
      </c>
      <c r="Z3092" s="274">
        <v>0</v>
      </c>
      <c r="AA3092" s="274">
        <v>0</v>
      </c>
      <c r="AB3092" s="274">
        <v>0.15045</v>
      </c>
      <c r="AC3092" s="274">
        <v>7.0800000000000002E-2</v>
      </c>
      <c r="AD3092" s="274">
        <v>0.11731000000000003</v>
      </c>
      <c r="AE3092" s="274">
        <v>0</v>
      </c>
      <c r="AF3092" s="272">
        <f t="shared" si="195"/>
        <v>1</v>
      </c>
      <c r="AG3092" s="196">
        <f t="shared" si="192"/>
        <v>0.66950999999999994</v>
      </c>
    </row>
    <row r="3093" spans="1:33" x14ac:dyDescent="0.25">
      <c r="A3093" s="1">
        <v>1963</v>
      </c>
      <c r="B3093" s="1" t="s">
        <v>26</v>
      </c>
      <c r="C3093" s="1" t="str">
        <f t="shared" si="193"/>
        <v>1963YT</v>
      </c>
      <c r="D3093" s="1" t="s">
        <v>56</v>
      </c>
      <c r="E3093" s="1" t="str">
        <f t="shared" si="194"/>
        <v>1963YTICI</v>
      </c>
      <c r="F3093" s="196">
        <v>0.12182999999999999</v>
      </c>
      <c r="G3093" s="196">
        <v>0.4264</v>
      </c>
      <c r="H3093" s="196">
        <v>0</v>
      </c>
      <c r="I3093" s="196">
        <v>2.4369999999999999E-2</v>
      </c>
      <c r="J3093" s="196">
        <v>0.1066</v>
      </c>
      <c r="K3093" s="196">
        <v>0</v>
      </c>
      <c r="L3093" s="196">
        <v>0</v>
      </c>
      <c r="M3093" s="196">
        <v>3.0499999999999998E-3</v>
      </c>
      <c r="N3093" s="196">
        <v>6.0899999999999999E-3</v>
      </c>
      <c r="O3093" s="196">
        <v>4.061E-2</v>
      </c>
      <c r="P3093" s="196">
        <v>5.0599999999998979E-3</v>
      </c>
      <c r="Q3093" s="196">
        <v>0</v>
      </c>
      <c r="R3093" s="196">
        <v>0</v>
      </c>
      <c r="S3093" s="196">
        <v>1.0199999999999999E-3</v>
      </c>
      <c r="T3093" s="196">
        <v>0</v>
      </c>
      <c r="U3093" s="196">
        <v>7.11E-3</v>
      </c>
      <c r="V3093" s="196">
        <v>8.1200000000000005E-3</v>
      </c>
      <c r="W3093" s="196">
        <v>8.1220000000000001E-2</v>
      </c>
      <c r="X3093" s="196">
        <v>6.0909999999999999E-2</v>
      </c>
      <c r="Y3093" s="196">
        <v>0.10152</v>
      </c>
      <c r="Z3093" s="196">
        <v>6.0899999999999999E-3</v>
      </c>
      <c r="AA3093" s="196">
        <v>0</v>
      </c>
      <c r="AB3093" s="196">
        <v>0</v>
      </c>
      <c r="AC3093" s="196">
        <v>0</v>
      </c>
      <c r="AD3093" s="196">
        <v>0</v>
      </c>
      <c r="AE3093" s="196">
        <v>0</v>
      </c>
      <c r="AF3093" s="272">
        <f t="shared" si="195"/>
        <v>1</v>
      </c>
      <c r="AG3093" s="196">
        <f t="shared" si="192"/>
        <v>0.26599</v>
      </c>
    </row>
    <row r="3094" spans="1:33" x14ac:dyDescent="0.25">
      <c r="A3094" s="1">
        <v>1963</v>
      </c>
      <c r="B3094" s="1" t="s">
        <v>26</v>
      </c>
      <c r="C3094" s="1" t="str">
        <f t="shared" si="193"/>
        <v>1963YT</v>
      </c>
      <c r="D3094" s="1" t="s">
        <v>58</v>
      </c>
      <c r="E3094" s="1" t="str">
        <f t="shared" si="194"/>
        <v>1963YTResidential</v>
      </c>
      <c r="F3094" s="196">
        <v>0.12182999999999999</v>
      </c>
      <c r="G3094" s="196">
        <v>0.4264</v>
      </c>
      <c r="H3094" s="196">
        <v>0</v>
      </c>
      <c r="I3094" s="196">
        <v>2.4369999999999999E-2</v>
      </c>
      <c r="J3094" s="196">
        <v>0.1066</v>
      </c>
      <c r="K3094" s="196">
        <v>0</v>
      </c>
      <c r="L3094" s="196">
        <v>0</v>
      </c>
      <c r="M3094" s="196">
        <v>3.0499999999999998E-3</v>
      </c>
      <c r="N3094" s="196">
        <v>6.0899999999999999E-3</v>
      </c>
      <c r="O3094" s="196">
        <v>4.061E-2</v>
      </c>
      <c r="P3094" s="196">
        <v>5.0599999999998979E-3</v>
      </c>
      <c r="Q3094" s="196">
        <v>0</v>
      </c>
      <c r="R3094" s="196">
        <v>0</v>
      </c>
      <c r="S3094" s="196">
        <v>1.0199999999999999E-3</v>
      </c>
      <c r="T3094" s="196">
        <v>0</v>
      </c>
      <c r="U3094" s="196">
        <v>7.11E-3</v>
      </c>
      <c r="V3094" s="196">
        <v>8.1200000000000005E-3</v>
      </c>
      <c r="W3094" s="196">
        <v>8.1220000000000001E-2</v>
      </c>
      <c r="X3094" s="196">
        <v>6.0909999999999999E-2</v>
      </c>
      <c r="Y3094" s="196">
        <v>0.10152</v>
      </c>
      <c r="Z3094" s="196">
        <v>6.0899999999999999E-3</v>
      </c>
      <c r="AA3094" s="196">
        <v>0</v>
      </c>
      <c r="AB3094" s="196">
        <v>0</v>
      </c>
      <c r="AC3094" s="196">
        <v>0</v>
      </c>
      <c r="AD3094" s="196">
        <v>0</v>
      </c>
      <c r="AE3094" s="196">
        <v>0</v>
      </c>
      <c r="AF3094" s="272">
        <f t="shared" si="195"/>
        <v>1</v>
      </c>
      <c r="AG3094" s="196">
        <f t="shared" si="192"/>
        <v>0.26599</v>
      </c>
    </row>
    <row r="3095" spans="1:33" x14ac:dyDescent="0.25">
      <c r="A3095" s="1">
        <v>1964</v>
      </c>
      <c r="B3095" s="1" t="s">
        <v>26</v>
      </c>
      <c r="C3095" s="1" t="str">
        <f t="shared" si="193"/>
        <v>1964YT</v>
      </c>
      <c r="D3095" s="1" t="s">
        <v>57</v>
      </c>
      <c r="E3095" s="1" t="str">
        <f t="shared" si="194"/>
        <v>1964YTC&amp;D</v>
      </c>
      <c r="F3095" s="274">
        <v>0</v>
      </c>
      <c r="G3095" s="274">
        <v>1.0829999999999999E-2</v>
      </c>
      <c r="H3095" s="274">
        <v>0</v>
      </c>
      <c r="I3095" s="274">
        <v>0.31966</v>
      </c>
      <c r="J3095" s="274">
        <v>0</v>
      </c>
      <c r="K3095" s="274">
        <v>0</v>
      </c>
      <c r="L3095" s="274">
        <v>0</v>
      </c>
      <c r="M3095" s="274">
        <v>0</v>
      </c>
      <c r="N3095" s="274">
        <v>0</v>
      </c>
      <c r="O3095" s="274">
        <v>0</v>
      </c>
      <c r="P3095" s="274">
        <v>0</v>
      </c>
      <c r="Q3095" s="274">
        <v>0</v>
      </c>
      <c r="R3095" s="274">
        <v>0</v>
      </c>
      <c r="S3095" s="274">
        <v>0</v>
      </c>
      <c r="T3095" s="274">
        <v>0.29006999999999999</v>
      </c>
      <c r="U3095" s="274">
        <v>0</v>
      </c>
      <c r="V3095" s="274">
        <v>0</v>
      </c>
      <c r="W3095" s="274">
        <v>4.0879999999999972E-2</v>
      </c>
      <c r="X3095" s="274">
        <v>0</v>
      </c>
      <c r="Y3095" s="274">
        <v>0</v>
      </c>
      <c r="Z3095" s="274">
        <v>0</v>
      </c>
      <c r="AA3095" s="274">
        <v>0</v>
      </c>
      <c r="AB3095" s="274">
        <v>0.15045</v>
      </c>
      <c r="AC3095" s="274">
        <v>7.0800000000000002E-2</v>
      </c>
      <c r="AD3095" s="274">
        <v>0.11731000000000003</v>
      </c>
      <c r="AE3095" s="274">
        <v>0</v>
      </c>
      <c r="AF3095" s="272">
        <f t="shared" si="195"/>
        <v>1</v>
      </c>
      <c r="AG3095" s="196">
        <f t="shared" si="192"/>
        <v>0.66950999999999994</v>
      </c>
    </row>
    <row r="3096" spans="1:33" x14ac:dyDescent="0.25">
      <c r="A3096" s="1">
        <v>1964</v>
      </c>
      <c r="B3096" s="1" t="s">
        <v>26</v>
      </c>
      <c r="C3096" s="1" t="str">
        <f t="shared" si="193"/>
        <v>1964YT</v>
      </c>
      <c r="D3096" s="1" t="s">
        <v>56</v>
      </c>
      <c r="E3096" s="1" t="str">
        <f t="shared" si="194"/>
        <v>1964YTICI</v>
      </c>
      <c r="F3096" s="196">
        <v>0.12182999999999999</v>
      </c>
      <c r="G3096" s="196">
        <v>0.4264</v>
      </c>
      <c r="H3096" s="196">
        <v>0</v>
      </c>
      <c r="I3096" s="196">
        <v>2.4369999999999999E-2</v>
      </c>
      <c r="J3096" s="196">
        <v>0.1066</v>
      </c>
      <c r="K3096" s="196">
        <v>0</v>
      </c>
      <c r="L3096" s="196">
        <v>0</v>
      </c>
      <c r="M3096" s="196">
        <v>3.0499999999999998E-3</v>
      </c>
      <c r="N3096" s="196">
        <v>6.0899999999999999E-3</v>
      </c>
      <c r="O3096" s="196">
        <v>4.061E-2</v>
      </c>
      <c r="P3096" s="196">
        <v>5.0599999999998979E-3</v>
      </c>
      <c r="Q3096" s="196">
        <v>0</v>
      </c>
      <c r="R3096" s="196">
        <v>0</v>
      </c>
      <c r="S3096" s="196">
        <v>1.0199999999999999E-3</v>
      </c>
      <c r="T3096" s="196">
        <v>0</v>
      </c>
      <c r="U3096" s="196">
        <v>7.11E-3</v>
      </c>
      <c r="V3096" s="196">
        <v>8.1200000000000005E-3</v>
      </c>
      <c r="W3096" s="196">
        <v>8.1220000000000001E-2</v>
      </c>
      <c r="X3096" s="196">
        <v>6.0909999999999999E-2</v>
      </c>
      <c r="Y3096" s="196">
        <v>0.10152</v>
      </c>
      <c r="Z3096" s="196">
        <v>6.0899999999999999E-3</v>
      </c>
      <c r="AA3096" s="196">
        <v>0</v>
      </c>
      <c r="AB3096" s="196">
        <v>0</v>
      </c>
      <c r="AC3096" s="196">
        <v>0</v>
      </c>
      <c r="AD3096" s="196">
        <v>0</v>
      </c>
      <c r="AE3096" s="196">
        <v>0</v>
      </c>
      <c r="AF3096" s="272">
        <f t="shared" si="195"/>
        <v>1</v>
      </c>
      <c r="AG3096" s="196">
        <f t="shared" si="192"/>
        <v>0.26599</v>
      </c>
    </row>
    <row r="3097" spans="1:33" x14ac:dyDescent="0.25">
      <c r="A3097" s="1">
        <v>1964</v>
      </c>
      <c r="B3097" s="1" t="s">
        <v>26</v>
      </c>
      <c r="C3097" s="1" t="str">
        <f t="shared" si="193"/>
        <v>1964YT</v>
      </c>
      <c r="D3097" s="1" t="s">
        <v>58</v>
      </c>
      <c r="E3097" s="1" t="str">
        <f t="shared" si="194"/>
        <v>1964YTResidential</v>
      </c>
      <c r="F3097" s="196">
        <v>0.12182999999999999</v>
      </c>
      <c r="G3097" s="196">
        <v>0.4264</v>
      </c>
      <c r="H3097" s="196">
        <v>0</v>
      </c>
      <c r="I3097" s="196">
        <v>2.4369999999999999E-2</v>
      </c>
      <c r="J3097" s="196">
        <v>0.1066</v>
      </c>
      <c r="K3097" s="196">
        <v>0</v>
      </c>
      <c r="L3097" s="196">
        <v>0</v>
      </c>
      <c r="M3097" s="196">
        <v>3.0499999999999998E-3</v>
      </c>
      <c r="N3097" s="196">
        <v>6.0899999999999999E-3</v>
      </c>
      <c r="O3097" s="196">
        <v>4.061E-2</v>
      </c>
      <c r="P3097" s="196">
        <v>5.0599999999998979E-3</v>
      </c>
      <c r="Q3097" s="196">
        <v>0</v>
      </c>
      <c r="R3097" s="196">
        <v>0</v>
      </c>
      <c r="S3097" s="196">
        <v>1.0199999999999999E-3</v>
      </c>
      <c r="T3097" s="196">
        <v>0</v>
      </c>
      <c r="U3097" s="196">
        <v>7.11E-3</v>
      </c>
      <c r="V3097" s="196">
        <v>8.1200000000000005E-3</v>
      </c>
      <c r="W3097" s="196">
        <v>8.1220000000000001E-2</v>
      </c>
      <c r="X3097" s="196">
        <v>6.0909999999999999E-2</v>
      </c>
      <c r="Y3097" s="196">
        <v>0.10152</v>
      </c>
      <c r="Z3097" s="196">
        <v>6.0899999999999999E-3</v>
      </c>
      <c r="AA3097" s="196">
        <v>0</v>
      </c>
      <c r="AB3097" s="196">
        <v>0</v>
      </c>
      <c r="AC3097" s="196">
        <v>0</v>
      </c>
      <c r="AD3097" s="196">
        <v>0</v>
      </c>
      <c r="AE3097" s="196">
        <v>0</v>
      </c>
      <c r="AF3097" s="272">
        <f t="shared" si="195"/>
        <v>1</v>
      </c>
      <c r="AG3097" s="196">
        <f t="shared" si="192"/>
        <v>0.26599</v>
      </c>
    </row>
    <row r="3098" spans="1:33" x14ac:dyDescent="0.25">
      <c r="A3098" s="1">
        <v>1965</v>
      </c>
      <c r="B3098" s="1" t="s">
        <v>26</v>
      </c>
      <c r="C3098" s="1" t="str">
        <f t="shared" si="193"/>
        <v>1965YT</v>
      </c>
      <c r="D3098" s="1" t="s">
        <v>57</v>
      </c>
      <c r="E3098" s="1" t="str">
        <f t="shared" si="194"/>
        <v>1965YTC&amp;D</v>
      </c>
      <c r="F3098" s="274">
        <v>0</v>
      </c>
      <c r="G3098" s="274">
        <v>1.0829999999999999E-2</v>
      </c>
      <c r="H3098" s="274">
        <v>0</v>
      </c>
      <c r="I3098" s="274">
        <v>0.31966</v>
      </c>
      <c r="J3098" s="274">
        <v>0</v>
      </c>
      <c r="K3098" s="274">
        <v>0</v>
      </c>
      <c r="L3098" s="274">
        <v>0</v>
      </c>
      <c r="M3098" s="274">
        <v>0</v>
      </c>
      <c r="N3098" s="274">
        <v>0</v>
      </c>
      <c r="O3098" s="274">
        <v>0</v>
      </c>
      <c r="P3098" s="274">
        <v>0</v>
      </c>
      <c r="Q3098" s="274">
        <v>0</v>
      </c>
      <c r="R3098" s="274">
        <v>0</v>
      </c>
      <c r="S3098" s="274">
        <v>0</v>
      </c>
      <c r="T3098" s="274">
        <v>0.29006999999999999</v>
      </c>
      <c r="U3098" s="274">
        <v>0</v>
      </c>
      <c r="V3098" s="274">
        <v>0</v>
      </c>
      <c r="W3098" s="274">
        <v>4.0879999999999972E-2</v>
      </c>
      <c r="X3098" s="274">
        <v>0</v>
      </c>
      <c r="Y3098" s="274">
        <v>0</v>
      </c>
      <c r="Z3098" s="274">
        <v>0</v>
      </c>
      <c r="AA3098" s="274">
        <v>0</v>
      </c>
      <c r="AB3098" s="274">
        <v>0.15045</v>
      </c>
      <c r="AC3098" s="274">
        <v>7.0800000000000002E-2</v>
      </c>
      <c r="AD3098" s="274">
        <v>0.11731000000000003</v>
      </c>
      <c r="AE3098" s="274">
        <v>0</v>
      </c>
      <c r="AF3098" s="272">
        <f t="shared" si="195"/>
        <v>1</v>
      </c>
      <c r="AG3098" s="196">
        <f t="shared" si="192"/>
        <v>0.66950999999999994</v>
      </c>
    </row>
    <row r="3099" spans="1:33" x14ac:dyDescent="0.25">
      <c r="A3099" s="1">
        <v>1965</v>
      </c>
      <c r="B3099" s="1" t="s">
        <v>26</v>
      </c>
      <c r="C3099" s="1" t="str">
        <f t="shared" si="193"/>
        <v>1965YT</v>
      </c>
      <c r="D3099" s="1" t="s">
        <v>56</v>
      </c>
      <c r="E3099" s="1" t="str">
        <f t="shared" si="194"/>
        <v>1965YTICI</v>
      </c>
      <c r="F3099" s="196">
        <v>0.12182999999999999</v>
      </c>
      <c r="G3099" s="196">
        <v>0.4264</v>
      </c>
      <c r="H3099" s="196">
        <v>0</v>
      </c>
      <c r="I3099" s="196">
        <v>2.4369999999999999E-2</v>
      </c>
      <c r="J3099" s="196">
        <v>0.1066</v>
      </c>
      <c r="K3099" s="196">
        <v>0</v>
      </c>
      <c r="L3099" s="196">
        <v>0</v>
      </c>
      <c r="M3099" s="196">
        <v>3.0499999999999998E-3</v>
      </c>
      <c r="N3099" s="196">
        <v>6.0899999999999999E-3</v>
      </c>
      <c r="O3099" s="196">
        <v>4.061E-2</v>
      </c>
      <c r="P3099" s="196">
        <v>5.0599999999998979E-3</v>
      </c>
      <c r="Q3099" s="196">
        <v>0</v>
      </c>
      <c r="R3099" s="196">
        <v>0</v>
      </c>
      <c r="S3099" s="196">
        <v>1.0199999999999999E-3</v>
      </c>
      <c r="T3099" s="196">
        <v>0</v>
      </c>
      <c r="U3099" s="196">
        <v>7.11E-3</v>
      </c>
      <c r="V3099" s="196">
        <v>8.1200000000000005E-3</v>
      </c>
      <c r="W3099" s="196">
        <v>8.1220000000000001E-2</v>
      </c>
      <c r="X3099" s="196">
        <v>6.0909999999999999E-2</v>
      </c>
      <c r="Y3099" s="196">
        <v>0.10152</v>
      </c>
      <c r="Z3099" s="196">
        <v>6.0899999999999999E-3</v>
      </c>
      <c r="AA3099" s="196">
        <v>0</v>
      </c>
      <c r="AB3099" s="196">
        <v>0</v>
      </c>
      <c r="AC3099" s="196">
        <v>0</v>
      </c>
      <c r="AD3099" s="196">
        <v>0</v>
      </c>
      <c r="AE3099" s="196">
        <v>0</v>
      </c>
      <c r="AF3099" s="272">
        <f t="shared" si="195"/>
        <v>1</v>
      </c>
      <c r="AG3099" s="196">
        <f t="shared" si="192"/>
        <v>0.26599</v>
      </c>
    </row>
    <row r="3100" spans="1:33" x14ac:dyDescent="0.25">
      <c r="A3100" s="1">
        <v>1965</v>
      </c>
      <c r="B3100" s="1" t="s">
        <v>26</v>
      </c>
      <c r="C3100" s="1" t="str">
        <f t="shared" si="193"/>
        <v>1965YT</v>
      </c>
      <c r="D3100" s="1" t="s">
        <v>58</v>
      </c>
      <c r="E3100" s="1" t="str">
        <f t="shared" si="194"/>
        <v>1965YTResidential</v>
      </c>
      <c r="F3100" s="196">
        <v>0.12182999999999999</v>
      </c>
      <c r="G3100" s="196">
        <v>0.4264</v>
      </c>
      <c r="H3100" s="196">
        <v>0</v>
      </c>
      <c r="I3100" s="196">
        <v>2.4369999999999999E-2</v>
      </c>
      <c r="J3100" s="196">
        <v>0.1066</v>
      </c>
      <c r="K3100" s="196">
        <v>0</v>
      </c>
      <c r="L3100" s="196">
        <v>0</v>
      </c>
      <c r="M3100" s="196">
        <v>3.0499999999999998E-3</v>
      </c>
      <c r="N3100" s="196">
        <v>6.0899999999999999E-3</v>
      </c>
      <c r="O3100" s="196">
        <v>4.061E-2</v>
      </c>
      <c r="P3100" s="196">
        <v>5.0599999999998979E-3</v>
      </c>
      <c r="Q3100" s="196">
        <v>0</v>
      </c>
      <c r="R3100" s="196">
        <v>0</v>
      </c>
      <c r="S3100" s="196">
        <v>1.0199999999999999E-3</v>
      </c>
      <c r="T3100" s="196">
        <v>0</v>
      </c>
      <c r="U3100" s="196">
        <v>7.11E-3</v>
      </c>
      <c r="V3100" s="196">
        <v>8.1200000000000005E-3</v>
      </c>
      <c r="W3100" s="196">
        <v>8.1220000000000001E-2</v>
      </c>
      <c r="X3100" s="196">
        <v>6.0909999999999999E-2</v>
      </c>
      <c r="Y3100" s="196">
        <v>0.10152</v>
      </c>
      <c r="Z3100" s="196">
        <v>6.0899999999999999E-3</v>
      </c>
      <c r="AA3100" s="196">
        <v>0</v>
      </c>
      <c r="AB3100" s="196">
        <v>0</v>
      </c>
      <c r="AC3100" s="196">
        <v>0</v>
      </c>
      <c r="AD3100" s="196">
        <v>0</v>
      </c>
      <c r="AE3100" s="196">
        <v>0</v>
      </c>
      <c r="AF3100" s="272">
        <f t="shared" si="195"/>
        <v>1</v>
      </c>
      <c r="AG3100" s="196">
        <f t="shared" si="192"/>
        <v>0.26599</v>
      </c>
    </row>
    <row r="3101" spans="1:33" x14ac:dyDescent="0.25">
      <c r="A3101" s="1">
        <v>1966</v>
      </c>
      <c r="B3101" s="1" t="s">
        <v>26</v>
      </c>
      <c r="C3101" s="1" t="str">
        <f t="shared" si="193"/>
        <v>1966YT</v>
      </c>
      <c r="D3101" s="1" t="s">
        <v>57</v>
      </c>
      <c r="E3101" s="1" t="str">
        <f t="shared" si="194"/>
        <v>1966YTC&amp;D</v>
      </c>
      <c r="F3101" s="274">
        <v>0</v>
      </c>
      <c r="G3101" s="274">
        <v>1.0829999999999999E-2</v>
      </c>
      <c r="H3101" s="274">
        <v>0</v>
      </c>
      <c r="I3101" s="274">
        <v>0.31966</v>
      </c>
      <c r="J3101" s="274">
        <v>0</v>
      </c>
      <c r="K3101" s="274">
        <v>0</v>
      </c>
      <c r="L3101" s="274">
        <v>0</v>
      </c>
      <c r="M3101" s="274">
        <v>0</v>
      </c>
      <c r="N3101" s="274">
        <v>0</v>
      </c>
      <c r="O3101" s="274">
        <v>0</v>
      </c>
      <c r="P3101" s="274">
        <v>0</v>
      </c>
      <c r="Q3101" s="274">
        <v>0</v>
      </c>
      <c r="R3101" s="274">
        <v>0</v>
      </c>
      <c r="S3101" s="274">
        <v>0</v>
      </c>
      <c r="T3101" s="274">
        <v>0.29006999999999999</v>
      </c>
      <c r="U3101" s="274">
        <v>0</v>
      </c>
      <c r="V3101" s="274">
        <v>0</v>
      </c>
      <c r="W3101" s="274">
        <v>4.0879999999999972E-2</v>
      </c>
      <c r="X3101" s="274">
        <v>0</v>
      </c>
      <c r="Y3101" s="274">
        <v>0</v>
      </c>
      <c r="Z3101" s="274">
        <v>0</v>
      </c>
      <c r="AA3101" s="274">
        <v>0</v>
      </c>
      <c r="AB3101" s="274">
        <v>0.15045</v>
      </c>
      <c r="AC3101" s="274">
        <v>7.0800000000000002E-2</v>
      </c>
      <c r="AD3101" s="274">
        <v>0.11731000000000003</v>
      </c>
      <c r="AE3101" s="274">
        <v>0</v>
      </c>
      <c r="AF3101" s="272">
        <f t="shared" si="195"/>
        <v>1</v>
      </c>
      <c r="AG3101" s="196">
        <f t="shared" si="192"/>
        <v>0.66950999999999994</v>
      </c>
    </row>
    <row r="3102" spans="1:33" x14ac:dyDescent="0.25">
      <c r="A3102" s="1">
        <v>1966</v>
      </c>
      <c r="B3102" s="1" t="s">
        <v>26</v>
      </c>
      <c r="C3102" s="1" t="str">
        <f t="shared" si="193"/>
        <v>1966YT</v>
      </c>
      <c r="D3102" s="1" t="s">
        <v>56</v>
      </c>
      <c r="E3102" s="1" t="str">
        <f t="shared" si="194"/>
        <v>1966YTICI</v>
      </c>
      <c r="F3102" s="196">
        <v>0.12182999999999999</v>
      </c>
      <c r="G3102" s="196">
        <v>0.4264</v>
      </c>
      <c r="H3102" s="196">
        <v>0</v>
      </c>
      <c r="I3102" s="196">
        <v>2.4369999999999999E-2</v>
      </c>
      <c r="J3102" s="196">
        <v>0.1066</v>
      </c>
      <c r="K3102" s="196">
        <v>0</v>
      </c>
      <c r="L3102" s="196">
        <v>0</v>
      </c>
      <c r="M3102" s="196">
        <v>3.0499999999999998E-3</v>
      </c>
      <c r="N3102" s="196">
        <v>6.0899999999999999E-3</v>
      </c>
      <c r="O3102" s="196">
        <v>4.061E-2</v>
      </c>
      <c r="P3102" s="196">
        <v>5.0599999999998979E-3</v>
      </c>
      <c r="Q3102" s="196">
        <v>0</v>
      </c>
      <c r="R3102" s="196">
        <v>0</v>
      </c>
      <c r="S3102" s="196">
        <v>1.0199999999999999E-3</v>
      </c>
      <c r="T3102" s="196">
        <v>0</v>
      </c>
      <c r="U3102" s="196">
        <v>7.11E-3</v>
      </c>
      <c r="V3102" s="196">
        <v>8.1200000000000005E-3</v>
      </c>
      <c r="W3102" s="196">
        <v>8.1220000000000001E-2</v>
      </c>
      <c r="X3102" s="196">
        <v>6.0909999999999999E-2</v>
      </c>
      <c r="Y3102" s="197">
        <v>0.10152</v>
      </c>
      <c r="Z3102" s="196">
        <v>6.0899999999999999E-3</v>
      </c>
      <c r="AA3102" s="196">
        <v>0</v>
      </c>
      <c r="AB3102" s="196">
        <v>0</v>
      </c>
      <c r="AC3102" s="196">
        <v>0</v>
      </c>
      <c r="AD3102" s="196">
        <v>0</v>
      </c>
      <c r="AE3102" s="196">
        <v>0</v>
      </c>
      <c r="AF3102" s="272">
        <f t="shared" si="195"/>
        <v>1</v>
      </c>
      <c r="AG3102" s="196">
        <f t="shared" si="192"/>
        <v>0.26599</v>
      </c>
    </row>
    <row r="3103" spans="1:33" x14ac:dyDescent="0.25">
      <c r="A3103" s="1">
        <v>1966</v>
      </c>
      <c r="B3103" s="1" t="s">
        <v>26</v>
      </c>
      <c r="C3103" s="1" t="str">
        <f t="shared" si="193"/>
        <v>1966YT</v>
      </c>
      <c r="D3103" s="1" t="s">
        <v>58</v>
      </c>
      <c r="E3103" s="1" t="str">
        <f t="shared" si="194"/>
        <v>1966YTResidential</v>
      </c>
      <c r="F3103" s="196">
        <v>0.12182999999999999</v>
      </c>
      <c r="G3103" s="196">
        <v>0.4264</v>
      </c>
      <c r="H3103" s="196">
        <v>0</v>
      </c>
      <c r="I3103" s="196">
        <v>2.4369999999999999E-2</v>
      </c>
      <c r="J3103" s="196">
        <v>0.1066</v>
      </c>
      <c r="K3103" s="196">
        <v>0</v>
      </c>
      <c r="L3103" s="196">
        <v>0</v>
      </c>
      <c r="M3103" s="196">
        <v>3.0499999999999998E-3</v>
      </c>
      <c r="N3103" s="196">
        <v>6.0899999999999999E-3</v>
      </c>
      <c r="O3103" s="196">
        <v>4.061E-2</v>
      </c>
      <c r="P3103" s="196">
        <v>5.0599999999998979E-3</v>
      </c>
      <c r="Q3103" s="196">
        <v>0</v>
      </c>
      <c r="R3103" s="196">
        <v>0</v>
      </c>
      <c r="S3103" s="196">
        <v>1.0199999999999999E-3</v>
      </c>
      <c r="T3103" s="196">
        <v>0</v>
      </c>
      <c r="U3103" s="196">
        <v>7.11E-3</v>
      </c>
      <c r="V3103" s="196">
        <v>8.1200000000000005E-3</v>
      </c>
      <c r="W3103" s="196">
        <v>8.1220000000000001E-2</v>
      </c>
      <c r="X3103" s="196">
        <v>6.0909999999999999E-2</v>
      </c>
      <c r="Y3103" s="196">
        <v>0.10152</v>
      </c>
      <c r="Z3103" s="196">
        <v>6.0899999999999999E-3</v>
      </c>
      <c r="AA3103" s="196">
        <v>0</v>
      </c>
      <c r="AB3103" s="196">
        <v>0</v>
      </c>
      <c r="AC3103" s="196">
        <v>0</v>
      </c>
      <c r="AD3103" s="196">
        <v>0</v>
      </c>
      <c r="AE3103" s="196">
        <v>0</v>
      </c>
      <c r="AF3103" s="272">
        <f t="shared" si="195"/>
        <v>1</v>
      </c>
      <c r="AG3103" s="196">
        <f t="shared" si="192"/>
        <v>0.26599</v>
      </c>
    </row>
    <row r="3104" spans="1:33" x14ac:dyDescent="0.25">
      <c r="A3104" s="1">
        <v>1967</v>
      </c>
      <c r="B3104" s="1" t="s">
        <v>26</v>
      </c>
      <c r="C3104" s="1" t="str">
        <f t="shared" si="193"/>
        <v>1967YT</v>
      </c>
      <c r="D3104" s="1" t="s">
        <v>57</v>
      </c>
      <c r="E3104" s="1" t="str">
        <f t="shared" si="194"/>
        <v>1967YTC&amp;D</v>
      </c>
      <c r="F3104" s="274">
        <v>0</v>
      </c>
      <c r="G3104" s="274">
        <v>1.0829999999999999E-2</v>
      </c>
      <c r="H3104" s="274">
        <v>0</v>
      </c>
      <c r="I3104" s="274">
        <v>0.31966</v>
      </c>
      <c r="J3104" s="274">
        <v>0</v>
      </c>
      <c r="K3104" s="274">
        <v>0</v>
      </c>
      <c r="L3104" s="274">
        <v>0</v>
      </c>
      <c r="M3104" s="274">
        <v>0</v>
      </c>
      <c r="N3104" s="274">
        <v>0</v>
      </c>
      <c r="O3104" s="274">
        <v>0</v>
      </c>
      <c r="P3104" s="274">
        <v>0</v>
      </c>
      <c r="Q3104" s="274">
        <v>0</v>
      </c>
      <c r="R3104" s="274">
        <v>0</v>
      </c>
      <c r="S3104" s="274">
        <v>0</v>
      </c>
      <c r="T3104" s="274">
        <v>0.29006999999999999</v>
      </c>
      <c r="U3104" s="274">
        <v>0</v>
      </c>
      <c r="V3104" s="274">
        <v>0</v>
      </c>
      <c r="W3104" s="274">
        <v>4.0879999999999972E-2</v>
      </c>
      <c r="X3104" s="274">
        <v>0</v>
      </c>
      <c r="Y3104" s="274">
        <v>0</v>
      </c>
      <c r="Z3104" s="274">
        <v>0</v>
      </c>
      <c r="AA3104" s="274">
        <v>0</v>
      </c>
      <c r="AB3104" s="274">
        <v>0.15045</v>
      </c>
      <c r="AC3104" s="274">
        <v>7.0800000000000002E-2</v>
      </c>
      <c r="AD3104" s="274">
        <v>0.11731000000000003</v>
      </c>
      <c r="AE3104" s="274">
        <v>0</v>
      </c>
      <c r="AF3104" s="272">
        <f t="shared" si="195"/>
        <v>1</v>
      </c>
      <c r="AG3104" s="196">
        <f t="shared" si="192"/>
        <v>0.66950999999999994</v>
      </c>
    </row>
    <row r="3105" spans="1:33" x14ac:dyDescent="0.25">
      <c r="A3105" s="1">
        <v>1967</v>
      </c>
      <c r="B3105" s="1" t="s">
        <v>26</v>
      </c>
      <c r="C3105" s="1" t="str">
        <f t="shared" si="193"/>
        <v>1967YT</v>
      </c>
      <c r="D3105" s="1" t="s">
        <v>56</v>
      </c>
      <c r="E3105" s="1" t="str">
        <f t="shared" si="194"/>
        <v>1967YTICI</v>
      </c>
      <c r="F3105" s="196">
        <v>0.12182999999999999</v>
      </c>
      <c r="G3105" s="196">
        <v>0.4264</v>
      </c>
      <c r="H3105" s="196">
        <v>0</v>
      </c>
      <c r="I3105" s="196">
        <v>2.4369999999999999E-2</v>
      </c>
      <c r="J3105" s="196">
        <v>0.1066</v>
      </c>
      <c r="K3105" s="196">
        <v>0</v>
      </c>
      <c r="L3105" s="196">
        <v>0</v>
      </c>
      <c r="M3105" s="196">
        <v>3.0499999999999998E-3</v>
      </c>
      <c r="N3105" s="196">
        <v>6.0899999999999999E-3</v>
      </c>
      <c r="O3105" s="196">
        <v>4.061E-2</v>
      </c>
      <c r="P3105" s="196">
        <v>5.0599999999998979E-3</v>
      </c>
      <c r="Q3105" s="196">
        <v>0</v>
      </c>
      <c r="R3105" s="196">
        <v>0</v>
      </c>
      <c r="S3105" s="196">
        <v>1.0199999999999999E-3</v>
      </c>
      <c r="T3105" s="196">
        <v>0</v>
      </c>
      <c r="U3105" s="196">
        <v>7.11E-3</v>
      </c>
      <c r="V3105" s="196">
        <v>8.1200000000000005E-3</v>
      </c>
      <c r="W3105" s="196">
        <v>8.1220000000000001E-2</v>
      </c>
      <c r="X3105" s="196">
        <v>6.0909999999999999E-2</v>
      </c>
      <c r="Y3105" s="196">
        <v>0.10152</v>
      </c>
      <c r="Z3105" s="196">
        <v>6.0899999999999999E-3</v>
      </c>
      <c r="AA3105" s="196">
        <v>0</v>
      </c>
      <c r="AB3105" s="196">
        <v>0</v>
      </c>
      <c r="AC3105" s="196">
        <v>0</v>
      </c>
      <c r="AD3105" s="196">
        <v>0</v>
      </c>
      <c r="AE3105" s="196">
        <v>0</v>
      </c>
      <c r="AF3105" s="272">
        <f t="shared" si="195"/>
        <v>1</v>
      </c>
      <c r="AG3105" s="196">
        <f t="shared" si="192"/>
        <v>0.26599</v>
      </c>
    </row>
    <row r="3106" spans="1:33" x14ac:dyDescent="0.25">
      <c r="A3106" s="1">
        <v>1967</v>
      </c>
      <c r="B3106" s="1" t="s">
        <v>26</v>
      </c>
      <c r="C3106" s="1" t="str">
        <f t="shared" si="193"/>
        <v>1967YT</v>
      </c>
      <c r="D3106" s="1" t="s">
        <v>58</v>
      </c>
      <c r="E3106" s="1" t="str">
        <f t="shared" si="194"/>
        <v>1967YTResidential</v>
      </c>
      <c r="F3106" s="196">
        <v>0.12182999999999999</v>
      </c>
      <c r="G3106" s="196">
        <v>0.4264</v>
      </c>
      <c r="H3106" s="196">
        <v>0</v>
      </c>
      <c r="I3106" s="196">
        <v>2.4369999999999999E-2</v>
      </c>
      <c r="J3106" s="196">
        <v>0.1066</v>
      </c>
      <c r="K3106" s="196">
        <v>0</v>
      </c>
      <c r="L3106" s="196">
        <v>0</v>
      </c>
      <c r="M3106" s="196">
        <v>3.0499999999999998E-3</v>
      </c>
      <c r="N3106" s="196">
        <v>6.0899999999999999E-3</v>
      </c>
      <c r="O3106" s="196">
        <v>4.061E-2</v>
      </c>
      <c r="P3106" s="196">
        <v>5.0599999999998979E-3</v>
      </c>
      <c r="Q3106" s="196">
        <v>0</v>
      </c>
      <c r="R3106" s="196">
        <v>0</v>
      </c>
      <c r="S3106" s="196">
        <v>1.0199999999999999E-3</v>
      </c>
      <c r="T3106" s="196">
        <v>0</v>
      </c>
      <c r="U3106" s="196">
        <v>7.11E-3</v>
      </c>
      <c r="V3106" s="196">
        <v>8.1200000000000005E-3</v>
      </c>
      <c r="W3106" s="196">
        <v>8.1220000000000001E-2</v>
      </c>
      <c r="X3106" s="196">
        <v>6.0909999999999999E-2</v>
      </c>
      <c r="Y3106" s="196">
        <v>0.10152</v>
      </c>
      <c r="Z3106" s="196">
        <v>6.0899999999999999E-3</v>
      </c>
      <c r="AA3106" s="196">
        <v>0</v>
      </c>
      <c r="AB3106" s="196">
        <v>0</v>
      </c>
      <c r="AC3106" s="196">
        <v>0</v>
      </c>
      <c r="AD3106" s="196">
        <v>0</v>
      </c>
      <c r="AE3106" s="196">
        <v>0</v>
      </c>
      <c r="AF3106" s="272">
        <f t="shared" si="195"/>
        <v>1</v>
      </c>
      <c r="AG3106" s="196">
        <f t="shared" si="192"/>
        <v>0.26599</v>
      </c>
    </row>
    <row r="3107" spans="1:33" x14ac:dyDescent="0.25">
      <c r="A3107" s="1">
        <v>1968</v>
      </c>
      <c r="B3107" s="1" t="s">
        <v>26</v>
      </c>
      <c r="C3107" s="1" t="str">
        <f t="shared" si="193"/>
        <v>1968YT</v>
      </c>
      <c r="D3107" s="1" t="s">
        <v>57</v>
      </c>
      <c r="E3107" s="1" t="str">
        <f t="shared" si="194"/>
        <v>1968YTC&amp;D</v>
      </c>
      <c r="F3107" s="274">
        <v>0</v>
      </c>
      <c r="G3107" s="274">
        <v>1.0829999999999999E-2</v>
      </c>
      <c r="H3107" s="274">
        <v>0</v>
      </c>
      <c r="I3107" s="274">
        <v>0.31966</v>
      </c>
      <c r="J3107" s="274">
        <v>0</v>
      </c>
      <c r="K3107" s="274">
        <v>0</v>
      </c>
      <c r="L3107" s="274">
        <v>0</v>
      </c>
      <c r="M3107" s="274">
        <v>0</v>
      </c>
      <c r="N3107" s="274">
        <v>0</v>
      </c>
      <c r="O3107" s="274">
        <v>0</v>
      </c>
      <c r="P3107" s="274">
        <v>0</v>
      </c>
      <c r="Q3107" s="274">
        <v>0</v>
      </c>
      <c r="R3107" s="274">
        <v>0</v>
      </c>
      <c r="S3107" s="274">
        <v>0</v>
      </c>
      <c r="T3107" s="274">
        <v>0.29006999999999999</v>
      </c>
      <c r="U3107" s="274">
        <v>0</v>
      </c>
      <c r="V3107" s="274">
        <v>0</v>
      </c>
      <c r="W3107" s="274">
        <v>4.0879999999999972E-2</v>
      </c>
      <c r="X3107" s="274">
        <v>0</v>
      </c>
      <c r="Y3107" s="274">
        <v>0</v>
      </c>
      <c r="Z3107" s="274">
        <v>0</v>
      </c>
      <c r="AA3107" s="274">
        <v>0</v>
      </c>
      <c r="AB3107" s="274">
        <v>0.15045</v>
      </c>
      <c r="AC3107" s="274">
        <v>7.0800000000000002E-2</v>
      </c>
      <c r="AD3107" s="274">
        <v>0.11731000000000003</v>
      </c>
      <c r="AE3107" s="274">
        <v>0</v>
      </c>
      <c r="AF3107" s="272">
        <f t="shared" si="195"/>
        <v>1</v>
      </c>
      <c r="AG3107" s="196">
        <f t="shared" si="192"/>
        <v>0.66950999999999994</v>
      </c>
    </row>
    <row r="3108" spans="1:33" x14ac:dyDescent="0.25">
      <c r="A3108" s="1">
        <v>1968</v>
      </c>
      <c r="B3108" s="1" t="s">
        <v>26</v>
      </c>
      <c r="C3108" s="1" t="str">
        <f t="shared" si="193"/>
        <v>1968YT</v>
      </c>
      <c r="D3108" s="1" t="s">
        <v>56</v>
      </c>
      <c r="E3108" s="1" t="str">
        <f t="shared" si="194"/>
        <v>1968YTICI</v>
      </c>
      <c r="F3108" s="196">
        <v>0.12182999999999999</v>
      </c>
      <c r="G3108" s="196">
        <v>0.4264</v>
      </c>
      <c r="H3108" s="196">
        <v>0</v>
      </c>
      <c r="I3108" s="196">
        <v>2.4369999999999999E-2</v>
      </c>
      <c r="J3108" s="196">
        <v>0.1066</v>
      </c>
      <c r="K3108" s="196">
        <v>0</v>
      </c>
      <c r="L3108" s="196">
        <v>0</v>
      </c>
      <c r="M3108" s="196">
        <v>3.0499999999999998E-3</v>
      </c>
      <c r="N3108" s="196">
        <v>6.0899999999999999E-3</v>
      </c>
      <c r="O3108" s="196">
        <v>4.061E-2</v>
      </c>
      <c r="P3108" s="196">
        <v>5.0599999999998979E-3</v>
      </c>
      <c r="Q3108" s="196">
        <v>0</v>
      </c>
      <c r="R3108" s="196">
        <v>0</v>
      </c>
      <c r="S3108" s="196">
        <v>1.0199999999999999E-3</v>
      </c>
      <c r="T3108" s="196">
        <v>0</v>
      </c>
      <c r="U3108" s="196">
        <v>7.11E-3</v>
      </c>
      <c r="V3108" s="196">
        <v>8.1200000000000005E-3</v>
      </c>
      <c r="W3108" s="196">
        <v>8.1220000000000001E-2</v>
      </c>
      <c r="X3108" s="196">
        <v>6.0909999999999999E-2</v>
      </c>
      <c r="Y3108" s="196">
        <v>0.10152</v>
      </c>
      <c r="Z3108" s="196">
        <v>6.0899999999999999E-3</v>
      </c>
      <c r="AA3108" s="196">
        <v>0</v>
      </c>
      <c r="AB3108" s="196">
        <v>0</v>
      </c>
      <c r="AC3108" s="196">
        <v>0</v>
      </c>
      <c r="AD3108" s="196">
        <v>0</v>
      </c>
      <c r="AE3108" s="196">
        <v>0</v>
      </c>
      <c r="AF3108" s="272">
        <f t="shared" si="195"/>
        <v>1</v>
      </c>
      <c r="AG3108" s="196">
        <f t="shared" si="192"/>
        <v>0.26599</v>
      </c>
    </row>
    <row r="3109" spans="1:33" x14ac:dyDescent="0.25">
      <c r="A3109" s="1">
        <v>1968</v>
      </c>
      <c r="B3109" s="1" t="s">
        <v>26</v>
      </c>
      <c r="C3109" s="1" t="str">
        <f t="shared" si="193"/>
        <v>1968YT</v>
      </c>
      <c r="D3109" s="1" t="s">
        <v>58</v>
      </c>
      <c r="E3109" s="1" t="str">
        <f t="shared" si="194"/>
        <v>1968YTResidential</v>
      </c>
      <c r="F3109" s="196">
        <v>0.12182999999999999</v>
      </c>
      <c r="G3109" s="196">
        <v>0.4264</v>
      </c>
      <c r="H3109" s="196">
        <v>0</v>
      </c>
      <c r="I3109" s="196">
        <v>2.4369999999999999E-2</v>
      </c>
      <c r="J3109" s="196">
        <v>0.1066</v>
      </c>
      <c r="K3109" s="196">
        <v>0</v>
      </c>
      <c r="L3109" s="196">
        <v>0</v>
      </c>
      <c r="M3109" s="196">
        <v>3.0499999999999998E-3</v>
      </c>
      <c r="N3109" s="196">
        <v>6.0899999999999999E-3</v>
      </c>
      <c r="O3109" s="196">
        <v>4.061E-2</v>
      </c>
      <c r="P3109" s="196">
        <v>5.0599999999998979E-3</v>
      </c>
      <c r="Q3109" s="196">
        <v>0</v>
      </c>
      <c r="R3109" s="196">
        <v>0</v>
      </c>
      <c r="S3109" s="196">
        <v>1.0199999999999999E-3</v>
      </c>
      <c r="T3109" s="196">
        <v>0</v>
      </c>
      <c r="U3109" s="196">
        <v>7.11E-3</v>
      </c>
      <c r="V3109" s="196">
        <v>8.1200000000000005E-3</v>
      </c>
      <c r="W3109" s="196">
        <v>8.1220000000000001E-2</v>
      </c>
      <c r="X3109" s="196">
        <v>6.0909999999999999E-2</v>
      </c>
      <c r="Y3109" s="196">
        <v>0.10152</v>
      </c>
      <c r="Z3109" s="196">
        <v>6.0899999999999999E-3</v>
      </c>
      <c r="AA3109" s="196">
        <v>0</v>
      </c>
      <c r="AB3109" s="196">
        <v>0</v>
      </c>
      <c r="AC3109" s="196">
        <v>0</v>
      </c>
      <c r="AD3109" s="196">
        <v>0</v>
      </c>
      <c r="AE3109" s="196">
        <v>0</v>
      </c>
      <c r="AF3109" s="272">
        <f t="shared" si="195"/>
        <v>1</v>
      </c>
      <c r="AG3109" s="196">
        <f t="shared" si="192"/>
        <v>0.26599</v>
      </c>
    </row>
    <row r="3110" spans="1:33" x14ac:dyDescent="0.25">
      <c r="A3110" s="1">
        <v>1969</v>
      </c>
      <c r="B3110" s="1" t="s">
        <v>26</v>
      </c>
      <c r="C3110" s="1" t="str">
        <f t="shared" si="193"/>
        <v>1969YT</v>
      </c>
      <c r="D3110" s="1" t="s">
        <v>57</v>
      </c>
      <c r="E3110" s="1" t="str">
        <f t="shared" si="194"/>
        <v>1969YTC&amp;D</v>
      </c>
      <c r="F3110" s="274">
        <v>0</v>
      </c>
      <c r="G3110" s="274">
        <v>1.0829999999999999E-2</v>
      </c>
      <c r="H3110" s="274">
        <v>0</v>
      </c>
      <c r="I3110" s="274">
        <v>0.31966</v>
      </c>
      <c r="J3110" s="274">
        <v>0</v>
      </c>
      <c r="K3110" s="274">
        <v>0</v>
      </c>
      <c r="L3110" s="274">
        <v>0</v>
      </c>
      <c r="M3110" s="274">
        <v>0</v>
      </c>
      <c r="N3110" s="274">
        <v>0</v>
      </c>
      <c r="O3110" s="274">
        <v>0</v>
      </c>
      <c r="P3110" s="274">
        <v>0</v>
      </c>
      <c r="Q3110" s="274">
        <v>0</v>
      </c>
      <c r="R3110" s="274">
        <v>0</v>
      </c>
      <c r="S3110" s="274">
        <v>0</v>
      </c>
      <c r="T3110" s="274">
        <v>0.29006999999999999</v>
      </c>
      <c r="U3110" s="274">
        <v>0</v>
      </c>
      <c r="V3110" s="274">
        <v>0</v>
      </c>
      <c r="W3110" s="274">
        <v>4.0879999999999972E-2</v>
      </c>
      <c r="X3110" s="274">
        <v>0</v>
      </c>
      <c r="Y3110" s="274">
        <v>0</v>
      </c>
      <c r="Z3110" s="274">
        <v>0</v>
      </c>
      <c r="AA3110" s="274">
        <v>0</v>
      </c>
      <c r="AB3110" s="274">
        <v>0.15045</v>
      </c>
      <c r="AC3110" s="274">
        <v>7.0800000000000002E-2</v>
      </c>
      <c r="AD3110" s="274">
        <v>0.11731000000000003</v>
      </c>
      <c r="AE3110" s="274">
        <v>0</v>
      </c>
      <c r="AF3110" s="272">
        <f t="shared" si="195"/>
        <v>1</v>
      </c>
      <c r="AG3110" s="196">
        <f t="shared" ref="AG3110:AG3173" si="196">SUM(S3110:AE3110)</f>
        <v>0.66950999999999994</v>
      </c>
    </row>
    <row r="3111" spans="1:33" x14ac:dyDescent="0.25">
      <c r="A3111" s="1">
        <v>1969</v>
      </c>
      <c r="B3111" s="1" t="s">
        <v>26</v>
      </c>
      <c r="C3111" s="1" t="str">
        <f t="shared" si="193"/>
        <v>1969YT</v>
      </c>
      <c r="D3111" s="1" t="s">
        <v>56</v>
      </c>
      <c r="E3111" s="1" t="str">
        <f t="shared" si="194"/>
        <v>1969YTICI</v>
      </c>
      <c r="F3111" s="196">
        <v>0.12182999999999999</v>
      </c>
      <c r="G3111" s="196">
        <v>0.4264</v>
      </c>
      <c r="H3111" s="196">
        <v>0</v>
      </c>
      <c r="I3111" s="196">
        <v>2.4369999999999999E-2</v>
      </c>
      <c r="J3111" s="196">
        <v>0.1066</v>
      </c>
      <c r="K3111" s="196">
        <v>0</v>
      </c>
      <c r="L3111" s="196">
        <v>0</v>
      </c>
      <c r="M3111" s="196">
        <v>3.0499999999999998E-3</v>
      </c>
      <c r="N3111" s="196">
        <v>6.0899999999999999E-3</v>
      </c>
      <c r="O3111" s="196">
        <v>4.061E-2</v>
      </c>
      <c r="P3111" s="196">
        <v>5.0599999999998979E-3</v>
      </c>
      <c r="Q3111" s="196">
        <v>0</v>
      </c>
      <c r="R3111" s="196">
        <v>0</v>
      </c>
      <c r="S3111" s="196">
        <v>1.0199999999999999E-3</v>
      </c>
      <c r="T3111" s="196">
        <v>0</v>
      </c>
      <c r="U3111" s="196">
        <v>7.11E-3</v>
      </c>
      <c r="V3111" s="196">
        <v>8.1200000000000005E-3</v>
      </c>
      <c r="W3111" s="196">
        <v>8.1220000000000001E-2</v>
      </c>
      <c r="X3111" s="196">
        <v>6.0909999999999999E-2</v>
      </c>
      <c r="Y3111" s="197">
        <v>0.10152</v>
      </c>
      <c r="Z3111" s="196">
        <v>6.0899999999999999E-3</v>
      </c>
      <c r="AA3111" s="196">
        <v>0</v>
      </c>
      <c r="AB3111" s="196">
        <v>0</v>
      </c>
      <c r="AC3111" s="196">
        <v>0</v>
      </c>
      <c r="AD3111" s="196">
        <v>0</v>
      </c>
      <c r="AE3111" s="196">
        <v>0</v>
      </c>
      <c r="AF3111" s="272">
        <f t="shared" si="195"/>
        <v>1</v>
      </c>
      <c r="AG3111" s="196">
        <f t="shared" si="196"/>
        <v>0.26599</v>
      </c>
    </row>
    <row r="3112" spans="1:33" x14ac:dyDescent="0.25">
      <c r="A3112" s="1">
        <v>1969</v>
      </c>
      <c r="B3112" s="1" t="s">
        <v>26</v>
      </c>
      <c r="C3112" s="1" t="str">
        <f t="shared" si="193"/>
        <v>1969YT</v>
      </c>
      <c r="D3112" s="1" t="s">
        <v>58</v>
      </c>
      <c r="E3112" s="1" t="str">
        <f t="shared" si="194"/>
        <v>1969YTResidential</v>
      </c>
      <c r="F3112" s="196">
        <v>0.12182999999999999</v>
      </c>
      <c r="G3112" s="196">
        <v>0.4264</v>
      </c>
      <c r="H3112" s="196">
        <v>0</v>
      </c>
      <c r="I3112" s="196">
        <v>2.4369999999999999E-2</v>
      </c>
      <c r="J3112" s="196">
        <v>0.1066</v>
      </c>
      <c r="K3112" s="196">
        <v>0</v>
      </c>
      <c r="L3112" s="196">
        <v>0</v>
      </c>
      <c r="M3112" s="196">
        <v>3.0499999999999998E-3</v>
      </c>
      <c r="N3112" s="196">
        <v>6.0899999999999999E-3</v>
      </c>
      <c r="O3112" s="196">
        <v>4.061E-2</v>
      </c>
      <c r="P3112" s="196">
        <v>5.0599999999998979E-3</v>
      </c>
      <c r="Q3112" s="196">
        <v>0</v>
      </c>
      <c r="R3112" s="196">
        <v>0</v>
      </c>
      <c r="S3112" s="196">
        <v>1.0199999999999999E-3</v>
      </c>
      <c r="T3112" s="196">
        <v>0</v>
      </c>
      <c r="U3112" s="196">
        <v>7.11E-3</v>
      </c>
      <c r="V3112" s="196">
        <v>8.1200000000000005E-3</v>
      </c>
      <c r="W3112" s="196">
        <v>8.1220000000000001E-2</v>
      </c>
      <c r="X3112" s="196">
        <v>6.0909999999999999E-2</v>
      </c>
      <c r="Y3112" s="196">
        <v>0.10152</v>
      </c>
      <c r="Z3112" s="196">
        <v>6.0899999999999999E-3</v>
      </c>
      <c r="AA3112" s="196">
        <v>0</v>
      </c>
      <c r="AB3112" s="196">
        <v>0</v>
      </c>
      <c r="AC3112" s="196">
        <v>0</v>
      </c>
      <c r="AD3112" s="196">
        <v>0</v>
      </c>
      <c r="AE3112" s="196">
        <v>0</v>
      </c>
      <c r="AF3112" s="272">
        <f t="shared" si="195"/>
        <v>1</v>
      </c>
      <c r="AG3112" s="196">
        <f t="shared" si="196"/>
        <v>0.26599</v>
      </c>
    </row>
    <row r="3113" spans="1:33" x14ac:dyDescent="0.25">
      <c r="A3113" s="1">
        <v>1970</v>
      </c>
      <c r="B3113" s="1" t="s">
        <v>26</v>
      </c>
      <c r="C3113" s="1" t="str">
        <f t="shared" si="193"/>
        <v>1970YT</v>
      </c>
      <c r="D3113" s="1" t="s">
        <v>57</v>
      </c>
      <c r="E3113" s="1" t="str">
        <f t="shared" si="194"/>
        <v>1970YTC&amp;D</v>
      </c>
      <c r="F3113" s="274">
        <v>0</v>
      </c>
      <c r="G3113" s="274">
        <v>1.0829999999999999E-2</v>
      </c>
      <c r="H3113" s="274">
        <v>0</v>
      </c>
      <c r="I3113" s="274">
        <v>0.31966</v>
      </c>
      <c r="J3113" s="274">
        <v>0</v>
      </c>
      <c r="K3113" s="274">
        <v>0</v>
      </c>
      <c r="L3113" s="274">
        <v>0</v>
      </c>
      <c r="M3113" s="274">
        <v>0</v>
      </c>
      <c r="N3113" s="274">
        <v>0</v>
      </c>
      <c r="O3113" s="274">
        <v>0</v>
      </c>
      <c r="P3113" s="274">
        <v>0</v>
      </c>
      <c r="Q3113" s="274">
        <v>0</v>
      </c>
      <c r="R3113" s="274">
        <v>0</v>
      </c>
      <c r="S3113" s="274">
        <v>0</v>
      </c>
      <c r="T3113" s="274">
        <v>0.29006999999999999</v>
      </c>
      <c r="U3113" s="274">
        <v>0</v>
      </c>
      <c r="V3113" s="274">
        <v>0</v>
      </c>
      <c r="W3113" s="274">
        <v>4.0879999999999972E-2</v>
      </c>
      <c r="X3113" s="274">
        <v>0</v>
      </c>
      <c r="Y3113" s="274">
        <v>0</v>
      </c>
      <c r="Z3113" s="274">
        <v>0</v>
      </c>
      <c r="AA3113" s="274">
        <v>0</v>
      </c>
      <c r="AB3113" s="274">
        <v>0.15045</v>
      </c>
      <c r="AC3113" s="274">
        <v>7.0800000000000002E-2</v>
      </c>
      <c r="AD3113" s="274">
        <v>0.11731000000000003</v>
      </c>
      <c r="AE3113" s="274">
        <v>0</v>
      </c>
      <c r="AF3113" s="272">
        <f t="shared" si="195"/>
        <v>1</v>
      </c>
      <c r="AG3113" s="196">
        <f t="shared" si="196"/>
        <v>0.66950999999999994</v>
      </c>
    </row>
    <row r="3114" spans="1:33" x14ac:dyDescent="0.25">
      <c r="A3114" s="1">
        <v>1970</v>
      </c>
      <c r="B3114" s="1" t="s">
        <v>26</v>
      </c>
      <c r="C3114" s="1" t="str">
        <f t="shared" si="193"/>
        <v>1970YT</v>
      </c>
      <c r="D3114" s="1" t="s">
        <v>56</v>
      </c>
      <c r="E3114" s="1" t="str">
        <f t="shared" si="194"/>
        <v>1970YTICI</v>
      </c>
      <c r="F3114" s="196">
        <v>0.12182999999999999</v>
      </c>
      <c r="G3114" s="196">
        <v>0.4264</v>
      </c>
      <c r="H3114" s="196">
        <v>0</v>
      </c>
      <c r="I3114" s="196">
        <v>2.4369999999999999E-2</v>
      </c>
      <c r="J3114" s="196">
        <v>0.1066</v>
      </c>
      <c r="K3114" s="196">
        <v>0</v>
      </c>
      <c r="L3114" s="196">
        <v>0</v>
      </c>
      <c r="M3114" s="196">
        <v>3.0499999999999998E-3</v>
      </c>
      <c r="N3114" s="196">
        <v>6.0899999999999999E-3</v>
      </c>
      <c r="O3114" s="196">
        <v>4.061E-2</v>
      </c>
      <c r="P3114" s="196">
        <v>5.0599999999998979E-3</v>
      </c>
      <c r="Q3114" s="196">
        <v>0</v>
      </c>
      <c r="R3114" s="196">
        <v>0</v>
      </c>
      <c r="S3114" s="196">
        <v>1.0199999999999999E-3</v>
      </c>
      <c r="T3114" s="196">
        <v>0</v>
      </c>
      <c r="U3114" s="196">
        <v>7.11E-3</v>
      </c>
      <c r="V3114" s="196">
        <v>8.1200000000000005E-3</v>
      </c>
      <c r="W3114" s="196">
        <v>8.1220000000000001E-2</v>
      </c>
      <c r="X3114" s="196">
        <v>6.0909999999999999E-2</v>
      </c>
      <c r="Y3114" s="196">
        <v>0.10152</v>
      </c>
      <c r="Z3114" s="196">
        <v>6.0899999999999999E-3</v>
      </c>
      <c r="AA3114" s="196">
        <v>0</v>
      </c>
      <c r="AB3114" s="196">
        <v>0</v>
      </c>
      <c r="AC3114" s="196">
        <v>0</v>
      </c>
      <c r="AD3114" s="196">
        <v>0</v>
      </c>
      <c r="AE3114" s="196">
        <v>0</v>
      </c>
      <c r="AF3114" s="272">
        <f t="shared" si="195"/>
        <v>1</v>
      </c>
      <c r="AG3114" s="196">
        <f t="shared" si="196"/>
        <v>0.26599</v>
      </c>
    </row>
    <row r="3115" spans="1:33" x14ac:dyDescent="0.25">
      <c r="A3115" s="1">
        <v>1970</v>
      </c>
      <c r="B3115" s="1" t="s">
        <v>26</v>
      </c>
      <c r="C3115" s="1" t="str">
        <f t="shared" si="193"/>
        <v>1970YT</v>
      </c>
      <c r="D3115" s="1" t="s">
        <v>58</v>
      </c>
      <c r="E3115" s="1" t="str">
        <f t="shared" si="194"/>
        <v>1970YTResidential</v>
      </c>
      <c r="F3115" s="196">
        <v>0.12182999999999999</v>
      </c>
      <c r="G3115" s="196">
        <v>0.4264</v>
      </c>
      <c r="H3115" s="196">
        <v>0</v>
      </c>
      <c r="I3115" s="196">
        <v>2.4369999999999999E-2</v>
      </c>
      <c r="J3115" s="196">
        <v>0.1066</v>
      </c>
      <c r="K3115" s="196">
        <v>0</v>
      </c>
      <c r="L3115" s="196">
        <v>0</v>
      </c>
      <c r="M3115" s="196">
        <v>3.0499999999999998E-3</v>
      </c>
      <c r="N3115" s="196">
        <v>6.0899999999999999E-3</v>
      </c>
      <c r="O3115" s="196">
        <v>4.061E-2</v>
      </c>
      <c r="P3115" s="196">
        <v>5.0599999999998979E-3</v>
      </c>
      <c r="Q3115" s="196">
        <v>0</v>
      </c>
      <c r="R3115" s="196">
        <v>0</v>
      </c>
      <c r="S3115" s="196">
        <v>1.0199999999999999E-3</v>
      </c>
      <c r="T3115" s="196">
        <v>0</v>
      </c>
      <c r="U3115" s="196">
        <v>7.11E-3</v>
      </c>
      <c r="V3115" s="196">
        <v>8.1200000000000005E-3</v>
      </c>
      <c r="W3115" s="196">
        <v>8.1220000000000001E-2</v>
      </c>
      <c r="X3115" s="196">
        <v>6.0909999999999999E-2</v>
      </c>
      <c r="Y3115" s="197">
        <v>0.10152</v>
      </c>
      <c r="Z3115" s="196">
        <v>6.0899999999999999E-3</v>
      </c>
      <c r="AA3115" s="196">
        <v>0</v>
      </c>
      <c r="AB3115" s="196">
        <v>0</v>
      </c>
      <c r="AC3115" s="196">
        <v>0</v>
      </c>
      <c r="AD3115" s="196">
        <v>0</v>
      </c>
      <c r="AE3115" s="196">
        <v>0</v>
      </c>
      <c r="AF3115" s="272">
        <f t="shared" si="195"/>
        <v>1</v>
      </c>
      <c r="AG3115" s="196">
        <f t="shared" si="196"/>
        <v>0.26599</v>
      </c>
    </row>
    <row r="3116" spans="1:33" x14ac:dyDescent="0.25">
      <c r="A3116" s="1">
        <v>1971</v>
      </c>
      <c r="B3116" s="1" t="s">
        <v>26</v>
      </c>
      <c r="C3116" s="1" t="str">
        <f t="shared" si="193"/>
        <v>1971YT</v>
      </c>
      <c r="D3116" s="1" t="s">
        <v>57</v>
      </c>
      <c r="E3116" s="1" t="str">
        <f t="shared" si="194"/>
        <v>1971YTC&amp;D</v>
      </c>
      <c r="F3116" s="274">
        <v>0</v>
      </c>
      <c r="G3116" s="274">
        <v>1.0829999999999999E-2</v>
      </c>
      <c r="H3116" s="274">
        <v>0</v>
      </c>
      <c r="I3116" s="274">
        <v>0.31966</v>
      </c>
      <c r="J3116" s="274">
        <v>0</v>
      </c>
      <c r="K3116" s="274">
        <v>0</v>
      </c>
      <c r="L3116" s="274">
        <v>0</v>
      </c>
      <c r="M3116" s="274">
        <v>0</v>
      </c>
      <c r="N3116" s="274">
        <v>0</v>
      </c>
      <c r="O3116" s="274">
        <v>0</v>
      </c>
      <c r="P3116" s="274">
        <v>0</v>
      </c>
      <c r="Q3116" s="274">
        <v>0</v>
      </c>
      <c r="R3116" s="274">
        <v>0</v>
      </c>
      <c r="S3116" s="274">
        <v>0</v>
      </c>
      <c r="T3116" s="274">
        <v>0.29006999999999999</v>
      </c>
      <c r="U3116" s="274">
        <v>0</v>
      </c>
      <c r="V3116" s="274">
        <v>0</v>
      </c>
      <c r="W3116" s="274">
        <v>4.0879999999999972E-2</v>
      </c>
      <c r="X3116" s="274">
        <v>0</v>
      </c>
      <c r="Y3116" s="274">
        <v>0</v>
      </c>
      <c r="Z3116" s="274">
        <v>0</v>
      </c>
      <c r="AA3116" s="274">
        <v>0</v>
      </c>
      <c r="AB3116" s="274">
        <v>0.15045</v>
      </c>
      <c r="AC3116" s="274">
        <v>7.0800000000000002E-2</v>
      </c>
      <c r="AD3116" s="274">
        <v>0.11731000000000003</v>
      </c>
      <c r="AE3116" s="274">
        <v>0</v>
      </c>
      <c r="AF3116" s="272">
        <f t="shared" si="195"/>
        <v>1</v>
      </c>
      <c r="AG3116" s="196">
        <f t="shared" si="196"/>
        <v>0.66950999999999994</v>
      </c>
    </row>
    <row r="3117" spans="1:33" x14ac:dyDescent="0.25">
      <c r="A3117" s="1">
        <v>1971</v>
      </c>
      <c r="B3117" s="1" t="s">
        <v>26</v>
      </c>
      <c r="C3117" s="1" t="str">
        <f t="shared" si="193"/>
        <v>1971YT</v>
      </c>
      <c r="D3117" s="1" t="s">
        <v>56</v>
      </c>
      <c r="E3117" s="1" t="str">
        <f t="shared" si="194"/>
        <v>1971YTICI</v>
      </c>
      <c r="F3117" s="196">
        <v>0.12182999999999999</v>
      </c>
      <c r="G3117" s="196">
        <v>0.4264</v>
      </c>
      <c r="H3117" s="196">
        <v>0</v>
      </c>
      <c r="I3117" s="196">
        <v>2.4369999999999999E-2</v>
      </c>
      <c r="J3117" s="196">
        <v>0.1066</v>
      </c>
      <c r="K3117" s="196">
        <v>0</v>
      </c>
      <c r="L3117" s="196">
        <v>0</v>
      </c>
      <c r="M3117" s="196">
        <v>3.0499999999999998E-3</v>
      </c>
      <c r="N3117" s="196">
        <v>6.0899999999999999E-3</v>
      </c>
      <c r="O3117" s="196">
        <v>4.061E-2</v>
      </c>
      <c r="P3117" s="196">
        <v>5.0599999999998979E-3</v>
      </c>
      <c r="Q3117" s="196">
        <v>0</v>
      </c>
      <c r="R3117" s="196">
        <v>0</v>
      </c>
      <c r="S3117" s="196">
        <v>1.0199999999999999E-3</v>
      </c>
      <c r="T3117" s="196">
        <v>0</v>
      </c>
      <c r="U3117" s="196">
        <v>7.11E-3</v>
      </c>
      <c r="V3117" s="196">
        <v>8.1200000000000005E-3</v>
      </c>
      <c r="W3117" s="196">
        <v>8.1220000000000001E-2</v>
      </c>
      <c r="X3117" s="196">
        <v>6.0909999999999999E-2</v>
      </c>
      <c r="Y3117" s="196">
        <v>0.10152</v>
      </c>
      <c r="Z3117" s="196">
        <v>6.0899999999999999E-3</v>
      </c>
      <c r="AA3117" s="196">
        <v>0</v>
      </c>
      <c r="AB3117" s="196">
        <v>0</v>
      </c>
      <c r="AC3117" s="196">
        <v>0</v>
      </c>
      <c r="AD3117" s="196">
        <v>0</v>
      </c>
      <c r="AE3117" s="196">
        <v>0</v>
      </c>
      <c r="AF3117" s="272">
        <f t="shared" si="195"/>
        <v>1</v>
      </c>
      <c r="AG3117" s="196">
        <f t="shared" si="196"/>
        <v>0.26599</v>
      </c>
    </row>
    <row r="3118" spans="1:33" x14ac:dyDescent="0.25">
      <c r="A3118" s="1">
        <v>1971</v>
      </c>
      <c r="B3118" s="1" t="s">
        <v>26</v>
      </c>
      <c r="C3118" s="1" t="str">
        <f t="shared" si="193"/>
        <v>1971YT</v>
      </c>
      <c r="D3118" s="1" t="s">
        <v>58</v>
      </c>
      <c r="E3118" s="1" t="str">
        <f t="shared" si="194"/>
        <v>1971YTResidential</v>
      </c>
      <c r="F3118" s="196">
        <v>0.12182999999999999</v>
      </c>
      <c r="G3118" s="196">
        <v>0.4264</v>
      </c>
      <c r="H3118" s="196">
        <v>0</v>
      </c>
      <c r="I3118" s="196">
        <v>2.4369999999999999E-2</v>
      </c>
      <c r="J3118" s="196">
        <v>0.1066</v>
      </c>
      <c r="K3118" s="196">
        <v>0</v>
      </c>
      <c r="L3118" s="196">
        <v>0</v>
      </c>
      <c r="M3118" s="196">
        <v>3.0499999999999998E-3</v>
      </c>
      <c r="N3118" s="196">
        <v>6.0899999999999999E-3</v>
      </c>
      <c r="O3118" s="196">
        <v>4.061E-2</v>
      </c>
      <c r="P3118" s="196">
        <v>5.0599999999998979E-3</v>
      </c>
      <c r="Q3118" s="196">
        <v>0</v>
      </c>
      <c r="R3118" s="196">
        <v>0</v>
      </c>
      <c r="S3118" s="196">
        <v>1.0199999999999999E-3</v>
      </c>
      <c r="T3118" s="196">
        <v>0</v>
      </c>
      <c r="U3118" s="196">
        <v>7.11E-3</v>
      </c>
      <c r="V3118" s="196">
        <v>8.1200000000000005E-3</v>
      </c>
      <c r="W3118" s="196">
        <v>8.1220000000000001E-2</v>
      </c>
      <c r="X3118" s="196">
        <v>6.0909999999999999E-2</v>
      </c>
      <c r="Y3118" s="196">
        <v>0.10152</v>
      </c>
      <c r="Z3118" s="196">
        <v>6.0899999999999999E-3</v>
      </c>
      <c r="AA3118" s="196">
        <v>0</v>
      </c>
      <c r="AB3118" s="196">
        <v>0</v>
      </c>
      <c r="AC3118" s="196">
        <v>0</v>
      </c>
      <c r="AD3118" s="196">
        <v>0</v>
      </c>
      <c r="AE3118" s="196">
        <v>0</v>
      </c>
      <c r="AF3118" s="272">
        <f t="shared" si="195"/>
        <v>1</v>
      </c>
      <c r="AG3118" s="196">
        <f t="shared" si="196"/>
        <v>0.26599</v>
      </c>
    </row>
    <row r="3119" spans="1:33" x14ac:dyDescent="0.25">
      <c r="A3119" s="1">
        <v>1972</v>
      </c>
      <c r="B3119" s="1" t="s">
        <v>26</v>
      </c>
      <c r="C3119" s="1" t="str">
        <f t="shared" si="193"/>
        <v>1972YT</v>
      </c>
      <c r="D3119" s="1" t="s">
        <v>57</v>
      </c>
      <c r="E3119" s="1" t="str">
        <f t="shared" si="194"/>
        <v>1972YTC&amp;D</v>
      </c>
      <c r="F3119" s="274">
        <v>0</v>
      </c>
      <c r="G3119" s="274">
        <v>1.0829999999999999E-2</v>
      </c>
      <c r="H3119" s="274">
        <v>0</v>
      </c>
      <c r="I3119" s="274">
        <v>0.31966</v>
      </c>
      <c r="J3119" s="274">
        <v>0</v>
      </c>
      <c r="K3119" s="274">
        <v>0</v>
      </c>
      <c r="L3119" s="274">
        <v>0</v>
      </c>
      <c r="M3119" s="274">
        <v>0</v>
      </c>
      <c r="N3119" s="274">
        <v>0</v>
      </c>
      <c r="O3119" s="274">
        <v>0</v>
      </c>
      <c r="P3119" s="274">
        <v>0</v>
      </c>
      <c r="Q3119" s="274">
        <v>0</v>
      </c>
      <c r="R3119" s="274">
        <v>0</v>
      </c>
      <c r="S3119" s="274">
        <v>0</v>
      </c>
      <c r="T3119" s="274">
        <v>0.29006999999999999</v>
      </c>
      <c r="U3119" s="274">
        <v>0</v>
      </c>
      <c r="V3119" s="274">
        <v>0</v>
      </c>
      <c r="W3119" s="274">
        <v>4.0879999999999972E-2</v>
      </c>
      <c r="X3119" s="274">
        <v>0</v>
      </c>
      <c r="Y3119" s="274">
        <v>0</v>
      </c>
      <c r="Z3119" s="274">
        <v>0</v>
      </c>
      <c r="AA3119" s="274">
        <v>0</v>
      </c>
      <c r="AB3119" s="274">
        <v>0.15045</v>
      </c>
      <c r="AC3119" s="274">
        <v>7.0800000000000002E-2</v>
      </c>
      <c r="AD3119" s="274">
        <v>0.11731000000000003</v>
      </c>
      <c r="AE3119" s="274">
        <v>0</v>
      </c>
      <c r="AF3119" s="272">
        <f t="shared" si="195"/>
        <v>1</v>
      </c>
      <c r="AG3119" s="196">
        <f t="shared" si="196"/>
        <v>0.66950999999999994</v>
      </c>
    </row>
    <row r="3120" spans="1:33" x14ac:dyDescent="0.25">
      <c r="A3120" s="1">
        <v>1972</v>
      </c>
      <c r="B3120" s="1" t="s">
        <v>26</v>
      </c>
      <c r="C3120" s="1" t="str">
        <f t="shared" si="193"/>
        <v>1972YT</v>
      </c>
      <c r="D3120" s="1" t="s">
        <v>56</v>
      </c>
      <c r="E3120" s="1" t="str">
        <f t="shared" si="194"/>
        <v>1972YTICI</v>
      </c>
      <c r="F3120" s="196">
        <v>0.12182999999999999</v>
      </c>
      <c r="G3120" s="196">
        <v>0.4264</v>
      </c>
      <c r="H3120" s="196">
        <v>0</v>
      </c>
      <c r="I3120" s="196">
        <v>2.4369999999999999E-2</v>
      </c>
      <c r="J3120" s="196">
        <v>0.1066</v>
      </c>
      <c r="K3120" s="196">
        <v>0</v>
      </c>
      <c r="L3120" s="196">
        <v>0</v>
      </c>
      <c r="M3120" s="196">
        <v>3.0499999999999998E-3</v>
      </c>
      <c r="N3120" s="196">
        <v>6.0899999999999999E-3</v>
      </c>
      <c r="O3120" s="196">
        <v>4.061E-2</v>
      </c>
      <c r="P3120" s="196">
        <v>5.0599999999998979E-3</v>
      </c>
      <c r="Q3120" s="196">
        <v>0</v>
      </c>
      <c r="R3120" s="196">
        <v>0</v>
      </c>
      <c r="S3120" s="196">
        <v>1.0199999999999999E-3</v>
      </c>
      <c r="T3120" s="196">
        <v>0</v>
      </c>
      <c r="U3120" s="196">
        <v>7.11E-3</v>
      </c>
      <c r="V3120" s="196">
        <v>8.1200000000000005E-3</v>
      </c>
      <c r="W3120" s="196">
        <v>8.1220000000000001E-2</v>
      </c>
      <c r="X3120" s="196">
        <v>6.0909999999999999E-2</v>
      </c>
      <c r="Y3120" s="197">
        <v>0.10152</v>
      </c>
      <c r="Z3120" s="196">
        <v>6.0899999999999999E-3</v>
      </c>
      <c r="AA3120" s="196">
        <v>0</v>
      </c>
      <c r="AB3120" s="196">
        <v>0</v>
      </c>
      <c r="AC3120" s="196">
        <v>0</v>
      </c>
      <c r="AD3120" s="196">
        <v>0</v>
      </c>
      <c r="AE3120" s="196">
        <v>0</v>
      </c>
      <c r="AF3120" s="272">
        <f t="shared" si="195"/>
        <v>1</v>
      </c>
      <c r="AG3120" s="196">
        <f t="shared" si="196"/>
        <v>0.26599</v>
      </c>
    </row>
    <row r="3121" spans="1:33" x14ac:dyDescent="0.25">
      <c r="A3121" s="1">
        <v>1972</v>
      </c>
      <c r="B3121" s="1" t="s">
        <v>26</v>
      </c>
      <c r="C3121" s="1" t="str">
        <f t="shared" si="193"/>
        <v>1972YT</v>
      </c>
      <c r="D3121" s="1" t="s">
        <v>58</v>
      </c>
      <c r="E3121" s="1" t="str">
        <f t="shared" si="194"/>
        <v>1972YTResidential</v>
      </c>
      <c r="F3121" s="196">
        <v>0.12182999999999999</v>
      </c>
      <c r="G3121" s="196">
        <v>0.4264</v>
      </c>
      <c r="H3121" s="196">
        <v>0</v>
      </c>
      <c r="I3121" s="196">
        <v>2.4369999999999999E-2</v>
      </c>
      <c r="J3121" s="196">
        <v>0.1066</v>
      </c>
      <c r="K3121" s="196">
        <v>0</v>
      </c>
      <c r="L3121" s="196">
        <v>0</v>
      </c>
      <c r="M3121" s="196">
        <v>3.0499999999999998E-3</v>
      </c>
      <c r="N3121" s="196">
        <v>6.0899999999999999E-3</v>
      </c>
      <c r="O3121" s="196">
        <v>4.061E-2</v>
      </c>
      <c r="P3121" s="196">
        <v>5.0599999999998979E-3</v>
      </c>
      <c r="Q3121" s="196">
        <v>0</v>
      </c>
      <c r="R3121" s="196">
        <v>0</v>
      </c>
      <c r="S3121" s="196">
        <v>1.0199999999999999E-3</v>
      </c>
      <c r="T3121" s="196">
        <v>0</v>
      </c>
      <c r="U3121" s="196">
        <v>7.11E-3</v>
      </c>
      <c r="V3121" s="196">
        <v>8.1200000000000005E-3</v>
      </c>
      <c r="W3121" s="196">
        <v>8.1220000000000001E-2</v>
      </c>
      <c r="X3121" s="196">
        <v>6.0909999999999999E-2</v>
      </c>
      <c r="Y3121" s="196">
        <v>0.10152</v>
      </c>
      <c r="Z3121" s="196">
        <v>6.0899999999999999E-3</v>
      </c>
      <c r="AA3121" s="196">
        <v>0</v>
      </c>
      <c r="AB3121" s="196">
        <v>0</v>
      </c>
      <c r="AC3121" s="196">
        <v>0</v>
      </c>
      <c r="AD3121" s="196">
        <v>0</v>
      </c>
      <c r="AE3121" s="196">
        <v>0</v>
      </c>
      <c r="AF3121" s="272">
        <f t="shared" si="195"/>
        <v>1</v>
      </c>
      <c r="AG3121" s="196">
        <f t="shared" si="196"/>
        <v>0.26599</v>
      </c>
    </row>
    <row r="3122" spans="1:33" x14ac:dyDescent="0.25">
      <c r="A3122" s="1">
        <v>1973</v>
      </c>
      <c r="B3122" s="1" t="s">
        <v>26</v>
      </c>
      <c r="C3122" s="1" t="str">
        <f t="shared" si="193"/>
        <v>1973YT</v>
      </c>
      <c r="D3122" s="1" t="s">
        <v>57</v>
      </c>
      <c r="E3122" s="1" t="str">
        <f t="shared" si="194"/>
        <v>1973YTC&amp;D</v>
      </c>
      <c r="F3122" s="274">
        <v>0</v>
      </c>
      <c r="G3122" s="274">
        <v>1.0829999999999999E-2</v>
      </c>
      <c r="H3122" s="274">
        <v>0</v>
      </c>
      <c r="I3122" s="274">
        <v>0.31966</v>
      </c>
      <c r="J3122" s="274">
        <v>0</v>
      </c>
      <c r="K3122" s="274">
        <v>0</v>
      </c>
      <c r="L3122" s="274">
        <v>0</v>
      </c>
      <c r="M3122" s="274">
        <v>0</v>
      </c>
      <c r="N3122" s="274">
        <v>0</v>
      </c>
      <c r="O3122" s="274">
        <v>0</v>
      </c>
      <c r="P3122" s="274">
        <v>0</v>
      </c>
      <c r="Q3122" s="274">
        <v>0</v>
      </c>
      <c r="R3122" s="274">
        <v>0</v>
      </c>
      <c r="S3122" s="274">
        <v>0</v>
      </c>
      <c r="T3122" s="274">
        <v>0.29006999999999999</v>
      </c>
      <c r="U3122" s="274">
        <v>0</v>
      </c>
      <c r="V3122" s="274">
        <v>0</v>
      </c>
      <c r="W3122" s="274">
        <v>4.0879999999999972E-2</v>
      </c>
      <c r="X3122" s="274">
        <v>0</v>
      </c>
      <c r="Y3122" s="274">
        <v>0</v>
      </c>
      <c r="Z3122" s="274">
        <v>0</v>
      </c>
      <c r="AA3122" s="274">
        <v>0</v>
      </c>
      <c r="AB3122" s="274">
        <v>0.15045</v>
      </c>
      <c r="AC3122" s="274">
        <v>7.0800000000000002E-2</v>
      </c>
      <c r="AD3122" s="274">
        <v>0.11731000000000003</v>
      </c>
      <c r="AE3122" s="274">
        <v>0</v>
      </c>
      <c r="AF3122" s="272">
        <f t="shared" si="195"/>
        <v>1</v>
      </c>
      <c r="AG3122" s="196">
        <f t="shared" si="196"/>
        <v>0.66950999999999994</v>
      </c>
    </row>
    <row r="3123" spans="1:33" x14ac:dyDescent="0.25">
      <c r="A3123" s="1">
        <v>1973</v>
      </c>
      <c r="B3123" s="1" t="s">
        <v>26</v>
      </c>
      <c r="C3123" s="1" t="str">
        <f t="shared" si="193"/>
        <v>1973YT</v>
      </c>
      <c r="D3123" s="1" t="s">
        <v>56</v>
      </c>
      <c r="E3123" s="1" t="str">
        <f t="shared" si="194"/>
        <v>1973YTICI</v>
      </c>
      <c r="F3123" s="196">
        <v>0.12182999999999999</v>
      </c>
      <c r="G3123" s="196">
        <v>0.4264</v>
      </c>
      <c r="H3123" s="196">
        <v>0</v>
      </c>
      <c r="I3123" s="196">
        <v>2.4369999999999999E-2</v>
      </c>
      <c r="J3123" s="196">
        <v>0.1066</v>
      </c>
      <c r="K3123" s="196">
        <v>0</v>
      </c>
      <c r="L3123" s="196">
        <v>0</v>
      </c>
      <c r="M3123" s="196">
        <v>3.0499999999999998E-3</v>
      </c>
      <c r="N3123" s="196">
        <v>6.0899999999999999E-3</v>
      </c>
      <c r="O3123" s="196">
        <v>4.061E-2</v>
      </c>
      <c r="P3123" s="196">
        <v>5.0599999999998979E-3</v>
      </c>
      <c r="Q3123" s="196">
        <v>0</v>
      </c>
      <c r="R3123" s="196">
        <v>0</v>
      </c>
      <c r="S3123" s="196">
        <v>1.0199999999999999E-3</v>
      </c>
      <c r="T3123" s="196">
        <v>0</v>
      </c>
      <c r="U3123" s="196">
        <v>7.11E-3</v>
      </c>
      <c r="V3123" s="196">
        <v>8.1200000000000005E-3</v>
      </c>
      <c r="W3123" s="196">
        <v>8.1220000000000001E-2</v>
      </c>
      <c r="X3123" s="196">
        <v>6.0909999999999999E-2</v>
      </c>
      <c r="Y3123" s="196">
        <v>0.10152</v>
      </c>
      <c r="Z3123" s="196">
        <v>6.0899999999999999E-3</v>
      </c>
      <c r="AA3123" s="196">
        <v>0</v>
      </c>
      <c r="AB3123" s="196">
        <v>0</v>
      </c>
      <c r="AC3123" s="196">
        <v>0</v>
      </c>
      <c r="AD3123" s="196">
        <v>0</v>
      </c>
      <c r="AE3123" s="196">
        <v>0</v>
      </c>
      <c r="AF3123" s="272">
        <f t="shared" si="195"/>
        <v>1</v>
      </c>
      <c r="AG3123" s="196">
        <f t="shared" si="196"/>
        <v>0.26599</v>
      </c>
    </row>
    <row r="3124" spans="1:33" x14ac:dyDescent="0.25">
      <c r="A3124" s="1">
        <v>1973</v>
      </c>
      <c r="B3124" s="1" t="s">
        <v>26</v>
      </c>
      <c r="C3124" s="1" t="str">
        <f t="shared" si="193"/>
        <v>1973YT</v>
      </c>
      <c r="D3124" s="1" t="s">
        <v>58</v>
      </c>
      <c r="E3124" s="1" t="str">
        <f t="shared" si="194"/>
        <v>1973YTResidential</v>
      </c>
      <c r="F3124" s="196">
        <v>0.12182999999999999</v>
      </c>
      <c r="G3124" s="196">
        <v>0.4264</v>
      </c>
      <c r="H3124" s="196">
        <v>0</v>
      </c>
      <c r="I3124" s="196">
        <v>2.4369999999999999E-2</v>
      </c>
      <c r="J3124" s="196">
        <v>0.1066</v>
      </c>
      <c r="K3124" s="196">
        <v>0</v>
      </c>
      <c r="L3124" s="196">
        <v>0</v>
      </c>
      <c r="M3124" s="196">
        <v>3.0499999999999998E-3</v>
      </c>
      <c r="N3124" s="196">
        <v>6.0899999999999999E-3</v>
      </c>
      <c r="O3124" s="196">
        <v>4.061E-2</v>
      </c>
      <c r="P3124" s="196">
        <v>5.0599999999998979E-3</v>
      </c>
      <c r="Q3124" s="196">
        <v>0</v>
      </c>
      <c r="R3124" s="196">
        <v>0</v>
      </c>
      <c r="S3124" s="196">
        <v>1.0199999999999999E-3</v>
      </c>
      <c r="T3124" s="196">
        <v>0</v>
      </c>
      <c r="U3124" s="196">
        <v>7.11E-3</v>
      </c>
      <c r="V3124" s="196">
        <v>8.1200000000000005E-3</v>
      </c>
      <c r="W3124" s="196">
        <v>8.1220000000000001E-2</v>
      </c>
      <c r="X3124" s="196">
        <v>6.0909999999999999E-2</v>
      </c>
      <c r="Y3124" s="197">
        <v>0.10152</v>
      </c>
      <c r="Z3124" s="196">
        <v>6.0899999999999999E-3</v>
      </c>
      <c r="AA3124" s="196">
        <v>0</v>
      </c>
      <c r="AB3124" s="196">
        <v>0</v>
      </c>
      <c r="AC3124" s="196">
        <v>0</v>
      </c>
      <c r="AD3124" s="196">
        <v>0</v>
      </c>
      <c r="AE3124" s="196">
        <v>0</v>
      </c>
      <c r="AF3124" s="272">
        <f t="shared" si="195"/>
        <v>1</v>
      </c>
      <c r="AG3124" s="196">
        <f t="shared" si="196"/>
        <v>0.26599</v>
      </c>
    </row>
    <row r="3125" spans="1:33" x14ac:dyDescent="0.25">
      <c r="A3125" s="1">
        <v>1974</v>
      </c>
      <c r="B3125" s="1" t="s">
        <v>26</v>
      </c>
      <c r="C3125" s="1" t="str">
        <f t="shared" si="193"/>
        <v>1974YT</v>
      </c>
      <c r="D3125" s="1" t="s">
        <v>57</v>
      </c>
      <c r="E3125" s="1" t="str">
        <f t="shared" si="194"/>
        <v>1974YTC&amp;D</v>
      </c>
      <c r="F3125" s="274">
        <v>0</v>
      </c>
      <c r="G3125" s="274">
        <v>1.0829999999999999E-2</v>
      </c>
      <c r="H3125" s="274">
        <v>0</v>
      </c>
      <c r="I3125" s="274">
        <v>0.31966</v>
      </c>
      <c r="J3125" s="274">
        <v>0</v>
      </c>
      <c r="K3125" s="274">
        <v>0</v>
      </c>
      <c r="L3125" s="274">
        <v>0</v>
      </c>
      <c r="M3125" s="274">
        <v>0</v>
      </c>
      <c r="N3125" s="274">
        <v>0</v>
      </c>
      <c r="O3125" s="274">
        <v>0</v>
      </c>
      <c r="P3125" s="274">
        <v>0</v>
      </c>
      <c r="Q3125" s="274">
        <v>0</v>
      </c>
      <c r="R3125" s="274">
        <v>0</v>
      </c>
      <c r="S3125" s="274">
        <v>0</v>
      </c>
      <c r="T3125" s="274">
        <v>0.29006999999999999</v>
      </c>
      <c r="U3125" s="274">
        <v>0</v>
      </c>
      <c r="V3125" s="274">
        <v>0</v>
      </c>
      <c r="W3125" s="274">
        <v>4.0879999999999972E-2</v>
      </c>
      <c r="X3125" s="274">
        <v>0</v>
      </c>
      <c r="Y3125" s="274">
        <v>0</v>
      </c>
      <c r="Z3125" s="274">
        <v>0</v>
      </c>
      <c r="AA3125" s="274">
        <v>0</v>
      </c>
      <c r="AB3125" s="274">
        <v>0.15045</v>
      </c>
      <c r="AC3125" s="274">
        <v>7.0800000000000002E-2</v>
      </c>
      <c r="AD3125" s="274">
        <v>0.11731000000000003</v>
      </c>
      <c r="AE3125" s="274">
        <v>0</v>
      </c>
      <c r="AF3125" s="272">
        <f t="shared" si="195"/>
        <v>1</v>
      </c>
      <c r="AG3125" s="196">
        <f t="shared" si="196"/>
        <v>0.66950999999999994</v>
      </c>
    </row>
    <row r="3126" spans="1:33" x14ac:dyDescent="0.25">
      <c r="A3126" s="1">
        <v>1974</v>
      </c>
      <c r="B3126" s="1" t="s">
        <v>26</v>
      </c>
      <c r="C3126" s="1" t="str">
        <f t="shared" si="193"/>
        <v>1974YT</v>
      </c>
      <c r="D3126" s="1" t="s">
        <v>56</v>
      </c>
      <c r="E3126" s="1" t="str">
        <f t="shared" si="194"/>
        <v>1974YTICI</v>
      </c>
      <c r="F3126" s="196">
        <v>0.12182999999999999</v>
      </c>
      <c r="G3126" s="196">
        <v>0.4264</v>
      </c>
      <c r="H3126" s="196">
        <v>0</v>
      </c>
      <c r="I3126" s="196">
        <v>2.4369999999999999E-2</v>
      </c>
      <c r="J3126" s="196">
        <v>0.1066</v>
      </c>
      <c r="K3126" s="196">
        <v>0</v>
      </c>
      <c r="L3126" s="196">
        <v>0</v>
      </c>
      <c r="M3126" s="196">
        <v>3.0499999999999998E-3</v>
      </c>
      <c r="N3126" s="196">
        <v>6.0899999999999999E-3</v>
      </c>
      <c r="O3126" s="196">
        <v>4.061E-2</v>
      </c>
      <c r="P3126" s="196">
        <v>5.0599999999998979E-3</v>
      </c>
      <c r="Q3126" s="196">
        <v>0</v>
      </c>
      <c r="R3126" s="196">
        <v>0</v>
      </c>
      <c r="S3126" s="196">
        <v>1.0199999999999999E-3</v>
      </c>
      <c r="T3126" s="196">
        <v>0</v>
      </c>
      <c r="U3126" s="196">
        <v>7.11E-3</v>
      </c>
      <c r="V3126" s="196">
        <v>8.1200000000000005E-3</v>
      </c>
      <c r="W3126" s="196">
        <v>8.1220000000000001E-2</v>
      </c>
      <c r="X3126" s="196">
        <v>6.0909999999999999E-2</v>
      </c>
      <c r="Y3126" s="196">
        <v>0.10152</v>
      </c>
      <c r="Z3126" s="196">
        <v>6.0899999999999999E-3</v>
      </c>
      <c r="AA3126" s="196">
        <v>0</v>
      </c>
      <c r="AB3126" s="196">
        <v>0</v>
      </c>
      <c r="AC3126" s="196">
        <v>0</v>
      </c>
      <c r="AD3126" s="196">
        <v>0</v>
      </c>
      <c r="AE3126" s="196">
        <v>0</v>
      </c>
      <c r="AF3126" s="272">
        <f t="shared" si="195"/>
        <v>1</v>
      </c>
      <c r="AG3126" s="196">
        <f t="shared" si="196"/>
        <v>0.26599</v>
      </c>
    </row>
    <row r="3127" spans="1:33" x14ac:dyDescent="0.25">
      <c r="A3127" s="1">
        <v>1974</v>
      </c>
      <c r="B3127" s="1" t="s">
        <v>26</v>
      </c>
      <c r="C3127" s="1" t="str">
        <f t="shared" si="193"/>
        <v>1974YT</v>
      </c>
      <c r="D3127" s="1" t="s">
        <v>58</v>
      </c>
      <c r="E3127" s="1" t="str">
        <f t="shared" si="194"/>
        <v>1974YTResidential</v>
      </c>
      <c r="F3127" s="196">
        <v>0.12182999999999999</v>
      </c>
      <c r="G3127" s="196">
        <v>0.4264</v>
      </c>
      <c r="H3127" s="196">
        <v>0</v>
      </c>
      <c r="I3127" s="196">
        <v>2.4369999999999999E-2</v>
      </c>
      <c r="J3127" s="196">
        <v>0.1066</v>
      </c>
      <c r="K3127" s="196">
        <v>0</v>
      </c>
      <c r="L3127" s="196">
        <v>0</v>
      </c>
      <c r="M3127" s="196">
        <v>3.0499999999999998E-3</v>
      </c>
      <c r="N3127" s="196">
        <v>6.0899999999999999E-3</v>
      </c>
      <c r="O3127" s="196">
        <v>4.061E-2</v>
      </c>
      <c r="P3127" s="196">
        <v>5.0599999999998979E-3</v>
      </c>
      <c r="Q3127" s="196">
        <v>0</v>
      </c>
      <c r="R3127" s="196">
        <v>0</v>
      </c>
      <c r="S3127" s="196">
        <v>1.0199999999999999E-3</v>
      </c>
      <c r="T3127" s="196">
        <v>0</v>
      </c>
      <c r="U3127" s="196">
        <v>7.11E-3</v>
      </c>
      <c r="V3127" s="196">
        <v>8.1200000000000005E-3</v>
      </c>
      <c r="W3127" s="196">
        <v>8.1220000000000001E-2</v>
      </c>
      <c r="X3127" s="196">
        <v>6.0909999999999999E-2</v>
      </c>
      <c r="Y3127" s="196">
        <v>0.10152</v>
      </c>
      <c r="Z3127" s="196">
        <v>6.0899999999999999E-3</v>
      </c>
      <c r="AA3127" s="196">
        <v>0</v>
      </c>
      <c r="AB3127" s="196">
        <v>0</v>
      </c>
      <c r="AC3127" s="196">
        <v>0</v>
      </c>
      <c r="AD3127" s="196">
        <v>0</v>
      </c>
      <c r="AE3127" s="196">
        <v>0</v>
      </c>
      <c r="AF3127" s="272">
        <f t="shared" si="195"/>
        <v>1</v>
      </c>
      <c r="AG3127" s="196">
        <f t="shared" si="196"/>
        <v>0.26599</v>
      </c>
    </row>
    <row r="3128" spans="1:33" x14ac:dyDescent="0.25">
      <c r="A3128" s="1">
        <v>1975</v>
      </c>
      <c r="B3128" s="1" t="s">
        <v>26</v>
      </c>
      <c r="C3128" s="1" t="str">
        <f t="shared" si="193"/>
        <v>1975YT</v>
      </c>
      <c r="D3128" s="1" t="s">
        <v>57</v>
      </c>
      <c r="E3128" s="1" t="str">
        <f t="shared" si="194"/>
        <v>1975YTC&amp;D</v>
      </c>
      <c r="F3128" s="274">
        <v>0</v>
      </c>
      <c r="G3128" s="274">
        <v>1.0829999999999999E-2</v>
      </c>
      <c r="H3128" s="274">
        <v>0</v>
      </c>
      <c r="I3128" s="274">
        <v>0.31966</v>
      </c>
      <c r="J3128" s="274">
        <v>0</v>
      </c>
      <c r="K3128" s="274">
        <v>0</v>
      </c>
      <c r="L3128" s="274">
        <v>0</v>
      </c>
      <c r="M3128" s="274">
        <v>0</v>
      </c>
      <c r="N3128" s="274">
        <v>0</v>
      </c>
      <c r="O3128" s="274">
        <v>0</v>
      </c>
      <c r="P3128" s="274">
        <v>0</v>
      </c>
      <c r="Q3128" s="274">
        <v>0</v>
      </c>
      <c r="R3128" s="274">
        <v>0</v>
      </c>
      <c r="S3128" s="274">
        <v>0</v>
      </c>
      <c r="T3128" s="274">
        <v>0.29006999999999999</v>
      </c>
      <c r="U3128" s="274">
        <v>0</v>
      </c>
      <c r="V3128" s="274">
        <v>0</v>
      </c>
      <c r="W3128" s="274">
        <v>4.0879999999999972E-2</v>
      </c>
      <c r="X3128" s="274">
        <v>0</v>
      </c>
      <c r="Y3128" s="274">
        <v>0</v>
      </c>
      <c r="Z3128" s="274">
        <v>0</v>
      </c>
      <c r="AA3128" s="274">
        <v>0</v>
      </c>
      <c r="AB3128" s="274">
        <v>0.15045</v>
      </c>
      <c r="AC3128" s="274">
        <v>7.0800000000000002E-2</v>
      </c>
      <c r="AD3128" s="274">
        <v>0.11731000000000003</v>
      </c>
      <c r="AE3128" s="274">
        <v>0</v>
      </c>
      <c r="AF3128" s="272">
        <f t="shared" si="195"/>
        <v>1</v>
      </c>
      <c r="AG3128" s="196">
        <f t="shared" si="196"/>
        <v>0.66950999999999994</v>
      </c>
    </row>
    <row r="3129" spans="1:33" x14ac:dyDescent="0.25">
      <c r="A3129" s="1">
        <v>1975</v>
      </c>
      <c r="B3129" s="1" t="s">
        <v>26</v>
      </c>
      <c r="C3129" s="1" t="str">
        <f t="shared" si="193"/>
        <v>1975YT</v>
      </c>
      <c r="D3129" s="1" t="s">
        <v>56</v>
      </c>
      <c r="E3129" s="1" t="str">
        <f t="shared" si="194"/>
        <v>1975YTICI</v>
      </c>
      <c r="F3129" s="196">
        <v>0.12182999999999999</v>
      </c>
      <c r="G3129" s="196">
        <v>0.4264</v>
      </c>
      <c r="H3129" s="196">
        <v>0</v>
      </c>
      <c r="I3129" s="196">
        <v>2.4369999999999999E-2</v>
      </c>
      <c r="J3129" s="196">
        <v>0.1066</v>
      </c>
      <c r="K3129" s="196">
        <v>0</v>
      </c>
      <c r="L3129" s="196">
        <v>0</v>
      </c>
      <c r="M3129" s="196">
        <v>3.0499999999999998E-3</v>
      </c>
      <c r="N3129" s="196">
        <v>6.0899999999999999E-3</v>
      </c>
      <c r="O3129" s="196">
        <v>4.061E-2</v>
      </c>
      <c r="P3129" s="196">
        <v>5.0599999999998979E-3</v>
      </c>
      <c r="Q3129" s="196">
        <v>0</v>
      </c>
      <c r="R3129" s="196">
        <v>0</v>
      </c>
      <c r="S3129" s="196">
        <v>1.0199999999999999E-3</v>
      </c>
      <c r="T3129" s="196">
        <v>0</v>
      </c>
      <c r="U3129" s="196">
        <v>7.11E-3</v>
      </c>
      <c r="V3129" s="196">
        <v>8.1200000000000005E-3</v>
      </c>
      <c r="W3129" s="196">
        <v>8.1220000000000001E-2</v>
      </c>
      <c r="X3129" s="196">
        <v>6.0909999999999999E-2</v>
      </c>
      <c r="Y3129" s="197">
        <v>0.10152</v>
      </c>
      <c r="Z3129" s="196">
        <v>6.0899999999999999E-3</v>
      </c>
      <c r="AA3129" s="196">
        <v>0</v>
      </c>
      <c r="AB3129" s="196">
        <v>0</v>
      </c>
      <c r="AC3129" s="196">
        <v>0</v>
      </c>
      <c r="AD3129" s="196">
        <v>0</v>
      </c>
      <c r="AE3129" s="196">
        <v>0</v>
      </c>
      <c r="AF3129" s="272">
        <f t="shared" si="195"/>
        <v>1</v>
      </c>
      <c r="AG3129" s="196">
        <f t="shared" si="196"/>
        <v>0.26599</v>
      </c>
    </row>
    <row r="3130" spans="1:33" x14ac:dyDescent="0.25">
      <c r="A3130" s="1">
        <v>1975</v>
      </c>
      <c r="B3130" s="1" t="s">
        <v>26</v>
      </c>
      <c r="C3130" s="1" t="str">
        <f t="shared" si="193"/>
        <v>1975YT</v>
      </c>
      <c r="D3130" s="1" t="s">
        <v>58</v>
      </c>
      <c r="E3130" s="1" t="str">
        <f t="shared" si="194"/>
        <v>1975YTResidential</v>
      </c>
      <c r="F3130" s="196">
        <v>0.12182999999999999</v>
      </c>
      <c r="G3130" s="196">
        <v>0.4264</v>
      </c>
      <c r="H3130" s="196">
        <v>0</v>
      </c>
      <c r="I3130" s="196">
        <v>2.4369999999999999E-2</v>
      </c>
      <c r="J3130" s="196">
        <v>0.1066</v>
      </c>
      <c r="K3130" s="196">
        <v>0</v>
      </c>
      <c r="L3130" s="196">
        <v>0</v>
      </c>
      <c r="M3130" s="196">
        <v>3.0499999999999998E-3</v>
      </c>
      <c r="N3130" s="196">
        <v>6.0899999999999999E-3</v>
      </c>
      <c r="O3130" s="196">
        <v>4.061E-2</v>
      </c>
      <c r="P3130" s="196">
        <v>5.0599999999998979E-3</v>
      </c>
      <c r="Q3130" s="196">
        <v>0</v>
      </c>
      <c r="R3130" s="196">
        <v>0</v>
      </c>
      <c r="S3130" s="196">
        <v>1.0199999999999999E-3</v>
      </c>
      <c r="T3130" s="196">
        <v>0</v>
      </c>
      <c r="U3130" s="196">
        <v>7.11E-3</v>
      </c>
      <c r="V3130" s="196">
        <v>8.1200000000000005E-3</v>
      </c>
      <c r="W3130" s="196">
        <v>8.1220000000000001E-2</v>
      </c>
      <c r="X3130" s="196">
        <v>6.0909999999999999E-2</v>
      </c>
      <c r="Y3130" s="196">
        <v>0.10152</v>
      </c>
      <c r="Z3130" s="196">
        <v>6.0899999999999999E-3</v>
      </c>
      <c r="AA3130" s="196">
        <v>0</v>
      </c>
      <c r="AB3130" s="196">
        <v>0</v>
      </c>
      <c r="AC3130" s="196">
        <v>0</v>
      </c>
      <c r="AD3130" s="196">
        <v>0</v>
      </c>
      <c r="AE3130" s="196">
        <v>0</v>
      </c>
      <c r="AF3130" s="272">
        <f t="shared" si="195"/>
        <v>1</v>
      </c>
      <c r="AG3130" s="196">
        <f t="shared" si="196"/>
        <v>0.26599</v>
      </c>
    </row>
    <row r="3131" spans="1:33" x14ac:dyDescent="0.25">
      <c r="A3131" s="1">
        <v>1976</v>
      </c>
      <c r="B3131" s="1" t="s">
        <v>26</v>
      </c>
      <c r="C3131" s="1" t="str">
        <f t="shared" si="193"/>
        <v>1976YT</v>
      </c>
      <c r="D3131" s="1" t="s">
        <v>57</v>
      </c>
      <c r="E3131" s="1" t="str">
        <f t="shared" si="194"/>
        <v>1976YTC&amp;D</v>
      </c>
      <c r="F3131" s="274">
        <v>0</v>
      </c>
      <c r="G3131" s="274">
        <v>1.0829999999999999E-2</v>
      </c>
      <c r="H3131" s="274">
        <v>0</v>
      </c>
      <c r="I3131" s="274">
        <v>0.31966</v>
      </c>
      <c r="J3131" s="274">
        <v>0</v>
      </c>
      <c r="K3131" s="274">
        <v>0</v>
      </c>
      <c r="L3131" s="274">
        <v>0</v>
      </c>
      <c r="M3131" s="274">
        <v>0</v>
      </c>
      <c r="N3131" s="274">
        <v>0</v>
      </c>
      <c r="O3131" s="274">
        <v>0</v>
      </c>
      <c r="P3131" s="274">
        <v>0</v>
      </c>
      <c r="Q3131" s="274">
        <v>0</v>
      </c>
      <c r="R3131" s="274">
        <v>0</v>
      </c>
      <c r="S3131" s="274">
        <v>0</v>
      </c>
      <c r="T3131" s="274">
        <v>0.29006999999999999</v>
      </c>
      <c r="U3131" s="274">
        <v>0</v>
      </c>
      <c r="V3131" s="274">
        <v>0</v>
      </c>
      <c r="W3131" s="274">
        <v>4.0879999999999972E-2</v>
      </c>
      <c r="X3131" s="274">
        <v>0</v>
      </c>
      <c r="Y3131" s="274">
        <v>0</v>
      </c>
      <c r="Z3131" s="274">
        <v>0</v>
      </c>
      <c r="AA3131" s="274">
        <v>0</v>
      </c>
      <c r="AB3131" s="274">
        <v>0.15045</v>
      </c>
      <c r="AC3131" s="274">
        <v>7.0800000000000002E-2</v>
      </c>
      <c r="AD3131" s="274">
        <v>0.11731000000000003</v>
      </c>
      <c r="AE3131" s="274">
        <v>0</v>
      </c>
      <c r="AF3131" s="272">
        <f t="shared" si="195"/>
        <v>1</v>
      </c>
      <c r="AG3131" s="196">
        <f t="shared" si="196"/>
        <v>0.66950999999999994</v>
      </c>
    </row>
    <row r="3132" spans="1:33" x14ac:dyDescent="0.25">
      <c r="A3132" s="1">
        <v>1976</v>
      </c>
      <c r="B3132" s="1" t="s">
        <v>26</v>
      </c>
      <c r="C3132" s="1" t="str">
        <f t="shared" si="193"/>
        <v>1976YT</v>
      </c>
      <c r="D3132" s="1" t="s">
        <v>56</v>
      </c>
      <c r="E3132" s="1" t="str">
        <f t="shared" si="194"/>
        <v>1976YTICI</v>
      </c>
      <c r="F3132" s="196">
        <v>0.15509999999999999</v>
      </c>
      <c r="G3132" s="196">
        <v>0.23694999999999999</v>
      </c>
      <c r="H3132" s="196">
        <v>0</v>
      </c>
      <c r="I3132" s="196">
        <v>3.1099999999999999E-2</v>
      </c>
      <c r="J3132" s="196">
        <v>0.14724000000000001</v>
      </c>
      <c r="K3132" s="196">
        <v>0</v>
      </c>
      <c r="L3132" s="196">
        <v>0</v>
      </c>
      <c r="M3132" s="196">
        <v>0</v>
      </c>
      <c r="N3132" s="196">
        <v>0</v>
      </c>
      <c r="O3132" s="196">
        <v>0</v>
      </c>
      <c r="P3132" s="196">
        <v>0.12967999999999991</v>
      </c>
      <c r="Q3132" s="196">
        <v>0</v>
      </c>
      <c r="R3132" s="196">
        <v>0</v>
      </c>
      <c r="S3132" s="196">
        <v>3.6150000000000002E-2</v>
      </c>
      <c r="T3132" s="196">
        <v>0</v>
      </c>
      <c r="U3132" s="196">
        <v>0.13503000000000001</v>
      </c>
      <c r="V3132" s="196">
        <v>0</v>
      </c>
      <c r="W3132" s="196">
        <v>4.8490000000000005E-2</v>
      </c>
      <c r="X3132" s="196">
        <v>2.8210000000000002E-2</v>
      </c>
      <c r="Y3132" s="196">
        <v>0</v>
      </c>
      <c r="Z3132" s="196">
        <v>0</v>
      </c>
      <c r="AA3132" s="196">
        <v>1.8340000000000002E-2</v>
      </c>
      <c r="AB3132" s="196">
        <v>1.521E-2</v>
      </c>
      <c r="AC3132" s="196">
        <v>7.1599999999999997E-3</v>
      </c>
      <c r="AD3132" s="196">
        <v>1.1339999999999999E-2</v>
      </c>
      <c r="AE3132" s="196">
        <v>0</v>
      </c>
      <c r="AF3132" s="272">
        <f t="shared" si="195"/>
        <v>0.99999999999999989</v>
      </c>
      <c r="AG3132" s="196">
        <f t="shared" si="196"/>
        <v>0.29993000000000003</v>
      </c>
    </row>
    <row r="3133" spans="1:33" x14ac:dyDescent="0.25">
      <c r="A3133" s="1">
        <v>1976</v>
      </c>
      <c r="B3133" s="1" t="s">
        <v>26</v>
      </c>
      <c r="C3133" s="1" t="str">
        <f t="shared" si="193"/>
        <v>1976YT</v>
      </c>
      <c r="D3133" s="1" t="s">
        <v>58</v>
      </c>
      <c r="E3133" s="1" t="str">
        <f t="shared" si="194"/>
        <v>1976YTResidential</v>
      </c>
      <c r="F3133" s="196">
        <v>0.15509999999999999</v>
      </c>
      <c r="G3133" s="196">
        <v>0.23694999999999999</v>
      </c>
      <c r="H3133" s="196">
        <v>0</v>
      </c>
      <c r="I3133" s="196">
        <v>3.1099999999999999E-2</v>
      </c>
      <c r="J3133" s="196">
        <v>0.14724000000000001</v>
      </c>
      <c r="K3133" s="196">
        <v>0</v>
      </c>
      <c r="L3133" s="196">
        <v>0</v>
      </c>
      <c r="M3133" s="196">
        <v>0</v>
      </c>
      <c r="N3133" s="196">
        <v>0</v>
      </c>
      <c r="O3133" s="196">
        <v>0</v>
      </c>
      <c r="P3133" s="196">
        <v>0.12967999999999991</v>
      </c>
      <c r="Q3133" s="196">
        <v>0</v>
      </c>
      <c r="R3133" s="196">
        <v>0</v>
      </c>
      <c r="S3133" s="196">
        <v>3.6150000000000002E-2</v>
      </c>
      <c r="T3133" s="196">
        <v>0</v>
      </c>
      <c r="U3133" s="196">
        <v>0.13503000000000001</v>
      </c>
      <c r="V3133" s="196">
        <v>0</v>
      </c>
      <c r="W3133" s="196">
        <v>4.8490000000000005E-2</v>
      </c>
      <c r="X3133" s="196">
        <v>2.8210000000000002E-2</v>
      </c>
      <c r="Y3133" s="196">
        <v>0</v>
      </c>
      <c r="Z3133" s="196">
        <v>0</v>
      </c>
      <c r="AA3133" s="196">
        <v>1.8340000000000002E-2</v>
      </c>
      <c r="AB3133" s="196">
        <v>1.521E-2</v>
      </c>
      <c r="AC3133" s="196">
        <v>7.1599999999999997E-3</v>
      </c>
      <c r="AD3133" s="196">
        <v>1.1339999999999999E-2</v>
      </c>
      <c r="AE3133" s="196">
        <v>0</v>
      </c>
      <c r="AF3133" s="272">
        <f t="shared" si="195"/>
        <v>0.99999999999999989</v>
      </c>
      <c r="AG3133" s="196">
        <f t="shared" si="196"/>
        <v>0.29993000000000003</v>
      </c>
    </row>
    <row r="3134" spans="1:33" x14ac:dyDescent="0.25">
      <c r="A3134" s="1">
        <v>1977</v>
      </c>
      <c r="B3134" s="1" t="s">
        <v>26</v>
      </c>
      <c r="C3134" s="1" t="str">
        <f t="shared" si="193"/>
        <v>1977YT</v>
      </c>
      <c r="D3134" s="1" t="s">
        <v>57</v>
      </c>
      <c r="E3134" s="1" t="str">
        <f t="shared" si="194"/>
        <v>1977YTC&amp;D</v>
      </c>
      <c r="F3134" s="274">
        <v>0</v>
      </c>
      <c r="G3134" s="274">
        <v>1.0829999999999999E-2</v>
      </c>
      <c r="H3134" s="274">
        <v>0</v>
      </c>
      <c r="I3134" s="274">
        <v>0.31966</v>
      </c>
      <c r="J3134" s="274">
        <v>0</v>
      </c>
      <c r="K3134" s="274">
        <v>0</v>
      </c>
      <c r="L3134" s="274">
        <v>0</v>
      </c>
      <c r="M3134" s="274">
        <v>0</v>
      </c>
      <c r="N3134" s="274">
        <v>0</v>
      </c>
      <c r="O3134" s="274">
        <v>0</v>
      </c>
      <c r="P3134" s="274">
        <v>0</v>
      </c>
      <c r="Q3134" s="274">
        <v>0</v>
      </c>
      <c r="R3134" s="274">
        <v>0</v>
      </c>
      <c r="S3134" s="274">
        <v>0</v>
      </c>
      <c r="T3134" s="274">
        <v>0.29006999999999999</v>
      </c>
      <c r="U3134" s="274">
        <v>0</v>
      </c>
      <c r="V3134" s="274">
        <v>0</v>
      </c>
      <c r="W3134" s="274">
        <v>4.0879999999999972E-2</v>
      </c>
      <c r="X3134" s="274">
        <v>0</v>
      </c>
      <c r="Y3134" s="274">
        <v>0</v>
      </c>
      <c r="Z3134" s="274">
        <v>0</v>
      </c>
      <c r="AA3134" s="274">
        <v>0</v>
      </c>
      <c r="AB3134" s="274">
        <v>0.15045</v>
      </c>
      <c r="AC3134" s="274">
        <v>7.0800000000000002E-2</v>
      </c>
      <c r="AD3134" s="274">
        <v>0.11731000000000003</v>
      </c>
      <c r="AE3134" s="274">
        <v>0</v>
      </c>
      <c r="AF3134" s="272">
        <f t="shared" si="195"/>
        <v>1</v>
      </c>
      <c r="AG3134" s="196">
        <f t="shared" si="196"/>
        <v>0.66950999999999994</v>
      </c>
    </row>
    <row r="3135" spans="1:33" x14ac:dyDescent="0.25">
      <c r="A3135" s="1">
        <v>1977</v>
      </c>
      <c r="B3135" s="1" t="s">
        <v>26</v>
      </c>
      <c r="C3135" s="1" t="str">
        <f t="shared" si="193"/>
        <v>1977YT</v>
      </c>
      <c r="D3135" s="1" t="s">
        <v>56</v>
      </c>
      <c r="E3135" s="1" t="str">
        <f t="shared" si="194"/>
        <v>1977YTICI</v>
      </c>
      <c r="F3135" s="196">
        <v>0.15509999999999999</v>
      </c>
      <c r="G3135" s="196">
        <v>0.23694999999999999</v>
      </c>
      <c r="H3135" s="196">
        <v>0</v>
      </c>
      <c r="I3135" s="196">
        <v>3.1099999999999999E-2</v>
      </c>
      <c r="J3135" s="196">
        <v>0.14724000000000001</v>
      </c>
      <c r="K3135" s="196">
        <v>0</v>
      </c>
      <c r="L3135" s="196">
        <v>0</v>
      </c>
      <c r="M3135" s="196">
        <v>0</v>
      </c>
      <c r="N3135" s="196">
        <v>0</v>
      </c>
      <c r="O3135" s="196">
        <v>0</v>
      </c>
      <c r="P3135" s="196">
        <v>0.12967999999999991</v>
      </c>
      <c r="Q3135" s="196">
        <v>0</v>
      </c>
      <c r="R3135" s="196">
        <v>0</v>
      </c>
      <c r="S3135" s="196">
        <v>3.6150000000000002E-2</v>
      </c>
      <c r="T3135" s="196">
        <v>0</v>
      </c>
      <c r="U3135" s="196">
        <v>0.13503000000000001</v>
      </c>
      <c r="V3135" s="196">
        <v>0</v>
      </c>
      <c r="W3135" s="196">
        <v>4.8490000000000005E-2</v>
      </c>
      <c r="X3135" s="196">
        <v>2.8210000000000002E-2</v>
      </c>
      <c r="Y3135" s="197">
        <v>0</v>
      </c>
      <c r="Z3135" s="196">
        <v>0</v>
      </c>
      <c r="AA3135" s="196">
        <v>1.8340000000000002E-2</v>
      </c>
      <c r="AB3135" s="196">
        <v>1.521E-2</v>
      </c>
      <c r="AC3135" s="196">
        <v>7.1599999999999997E-3</v>
      </c>
      <c r="AD3135" s="196">
        <v>1.1339999999999999E-2</v>
      </c>
      <c r="AE3135" s="196">
        <v>0</v>
      </c>
      <c r="AF3135" s="272">
        <f t="shared" si="195"/>
        <v>0.99999999999999989</v>
      </c>
      <c r="AG3135" s="196">
        <f t="shared" si="196"/>
        <v>0.29993000000000003</v>
      </c>
    </row>
    <row r="3136" spans="1:33" x14ac:dyDescent="0.25">
      <c r="A3136" s="1">
        <v>1977</v>
      </c>
      <c r="B3136" s="1" t="s">
        <v>26</v>
      </c>
      <c r="C3136" s="1" t="str">
        <f t="shared" si="193"/>
        <v>1977YT</v>
      </c>
      <c r="D3136" s="1" t="s">
        <v>58</v>
      </c>
      <c r="E3136" s="1" t="str">
        <f t="shared" si="194"/>
        <v>1977YTResidential</v>
      </c>
      <c r="F3136" s="196">
        <v>0.15509999999999999</v>
      </c>
      <c r="G3136" s="196">
        <v>0.23694999999999999</v>
      </c>
      <c r="H3136" s="196">
        <v>0</v>
      </c>
      <c r="I3136" s="196">
        <v>3.1099999999999999E-2</v>
      </c>
      <c r="J3136" s="196">
        <v>0.14724000000000001</v>
      </c>
      <c r="K3136" s="196">
        <v>0</v>
      </c>
      <c r="L3136" s="196">
        <v>0</v>
      </c>
      <c r="M3136" s="196">
        <v>0</v>
      </c>
      <c r="N3136" s="196">
        <v>0</v>
      </c>
      <c r="O3136" s="196">
        <v>0</v>
      </c>
      <c r="P3136" s="196">
        <v>0.12967999999999991</v>
      </c>
      <c r="Q3136" s="196">
        <v>0</v>
      </c>
      <c r="R3136" s="196">
        <v>0</v>
      </c>
      <c r="S3136" s="196">
        <v>3.6150000000000002E-2</v>
      </c>
      <c r="T3136" s="196">
        <v>0</v>
      </c>
      <c r="U3136" s="196">
        <v>0.13503000000000001</v>
      </c>
      <c r="V3136" s="196">
        <v>0</v>
      </c>
      <c r="W3136" s="196">
        <v>4.8490000000000005E-2</v>
      </c>
      <c r="X3136" s="196">
        <v>2.8210000000000002E-2</v>
      </c>
      <c r="Y3136" s="196">
        <v>0</v>
      </c>
      <c r="Z3136" s="196">
        <v>0</v>
      </c>
      <c r="AA3136" s="196">
        <v>1.8340000000000002E-2</v>
      </c>
      <c r="AB3136" s="196">
        <v>1.521E-2</v>
      </c>
      <c r="AC3136" s="196">
        <v>7.1599999999999997E-3</v>
      </c>
      <c r="AD3136" s="196">
        <v>1.1339999999999999E-2</v>
      </c>
      <c r="AE3136" s="196">
        <v>0</v>
      </c>
      <c r="AF3136" s="272">
        <f t="shared" si="195"/>
        <v>0.99999999999999989</v>
      </c>
      <c r="AG3136" s="196">
        <f t="shared" si="196"/>
        <v>0.29993000000000003</v>
      </c>
    </row>
    <row r="3137" spans="1:33" x14ac:dyDescent="0.25">
      <c r="A3137" s="1">
        <v>1978</v>
      </c>
      <c r="B3137" s="1" t="s">
        <v>26</v>
      </c>
      <c r="C3137" s="1" t="str">
        <f t="shared" si="193"/>
        <v>1978YT</v>
      </c>
      <c r="D3137" s="1" t="s">
        <v>57</v>
      </c>
      <c r="E3137" s="1" t="str">
        <f t="shared" si="194"/>
        <v>1978YTC&amp;D</v>
      </c>
      <c r="F3137" s="274">
        <v>0</v>
      </c>
      <c r="G3137" s="274">
        <v>1.0829999999999999E-2</v>
      </c>
      <c r="H3137" s="274">
        <v>0</v>
      </c>
      <c r="I3137" s="274">
        <v>0.31966</v>
      </c>
      <c r="J3137" s="274">
        <v>0</v>
      </c>
      <c r="K3137" s="274">
        <v>0</v>
      </c>
      <c r="L3137" s="274">
        <v>0</v>
      </c>
      <c r="M3137" s="274">
        <v>0</v>
      </c>
      <c r="N3137" s="274">
        <v>0</v>
      </c>
      <c r="O3137" s="274">
        <v>0</v>
      </c>
      <c r="P3137" s="274">
        <v>0</v>
      </c>
      <c r="Q3137" s="274">
        <v>0</v>
      </c>
      <c r="R3137" s="274">
        <v>0</v>
      </c>
      <c r="S3137" s="274">
        <v>0</v>
      </c>
      <c r="T3137" s="274">
        <v>0.29006999999999999</v>
      </c>
      <c r="U3137" s="274">
        <v>0</v>
      </c>
      <c r="V3137" s="274">
        <v>0</v>
      </c>
      <c r="W3137" s="274">
        <v>4.0879999999999972E-2</v>
      </c>
      <c r="X3137" s="274">
        <v>0</v>
      </c>
      <c r="Y3137" s="274">
        <v>0</v>
      </c>
      <c r="Z3137" s="274">
        <v>0</v>
      </c>
      <c r="AA3137" s="274">
        <v>0</v>
      </c>
      <c r="AB3137" s="274">
        <v>0.15045</v>
      </c>
      <c r="AC3137" s="274">
        <v>7.0800000000000002E-2</v>
      </c>
      <c r="AD3137" s="274">
        <v>0.11731000000000003</v>
      </c>
      <c r="AE3137" s="274">
        <v>0</v>
      </c>
      <c r="AF3137" s="272">
        <f t="shared" si="195"/>
        <v>1</v>
      </c>
      <c r="AG3137" s="196">
        <f t="shared" si="196"/>
        <v>0.66950999999999994</v>
      </c>
    </row>
    <row r="3138" spans="1:33" x14ac:dyDescent="0.25">
      <c r="A3138" s="1">
        <v>1978</v>
      </c>
      <c r="B3138" s="1" t="s">
        <v>26</v>
      </c>
      <c r="C3138" s="1" t="str">
        <f t="shared" ref="C3138:C3201" si="197">CONCATENATE(A3138,B3138)</f>
        <v>1978YT</v>
      </c>
      <c r="D3138" s="1" t="s">
        <v>56</v>
      </c>
      <c r="E3138" s="1" t="str">
        <f t="shared" ref="E3138:E3201" si="198">CONCATENATE(C3138,D3138)</f>
        <v>1978YTICI</v>
      </c>
      <c r="F3138" s="196">
        <v>0.15509999999999999</v>
      </c>
      <c r="G3138" s="196">
        <v>0.23694999999999999</v>
      </c>
      <c r="H3138" s="196">
        <v>0</v>
      </c>
      <c r="I3138" s="196">
        <v>3.1099999999999999E-2</v>
      </c>
      <c r="J3138" s="196">
        <v>0.14724000000000001</v>
      </c>
      <c r="K3138" s="196">
        <v>0</v>
      </c>
      <c r="L3138" s="196">
        <v>0</v>
      </c>
      <c r="M3138" s="196">
        <v>0</v>
      </c>
      <c r="N3138" s="196">
        <v>0</v>
      </c>
      <c r="O3138" s="196">
        <v>0</v>
      </c>
      <c r="P3138" s="196">
        <v>0.12967999999999991</v>
      </c>
      <c r="Q3138" s="196">
        <v>0</v>
      </c>
      <c r="R3138" s="196">
        <v>0</v>
      </c>
      <c r="S3138" s="196">
        <v>3.6150000000000002E-2</v>
      </c>
      <c r="T3138" s="196">
        <v>0</v>
      </c>
      <c r="U3138" s="196">
        <v>0.13503000000000001</v>
      </c>
      <c r="V3138" s="196">
        <v>0</v>
      </c>
      <c r="W3138" s="196">
        <v>4.8490000000000005E-2</v>
      </c>
      <c r="X3138" s="196">
        <v>2.8210000000000002E-2</v>
      </c>
      <c r="Y3138" s="196">
        <v>0</v>
      </c>
      <c r="Z3138" s="196">
        <v>0</v>
      </c>
      <c r="AA3138" s="196">
        <v>1.8340000000000002E-2</v>
      </c>
      <c r="AB3138" s="196">
        <v>1.521E-2</v>
      </c>
      <c r="AC3138" s="196">
        <v>7.1599999999999997E-3</v>
      </c>
      <c r="AD3138" s="196">
        <v>1.1339999999999999E-2</v>
      </c>
      <c r="AE3138" s="196">
        <v>0</v>
      </c>
      <c r="AF3138" s="272">
        <f t="shared" ref="AF3138:AF3201" si="199">+SUM(F3138:AE3138)</f>
        <v>0.99999999999999989</v>
      </c>
      <c r="AG3138" s="196">
        <f t="shared" si="196"/>
        <v>0.29993000000000003</v>
      </c>
    </row>
    <row r="3139" spans="1:33" x14ac:dyDescent="0.25">
      <c r="A3139" s="1">
        <v>1978</v>
      </c>
      <c r="B3139" s="1" t="s">
        <v>26</v>
      </c>
      <c r="C3139" s="1" t="str">
        <f t="shared" si="197"/>
        <v>1978YT</v>
      </c>
      <c r="D3139" s="1" t="s">
        <v>58</v>
      </c>
      <c r="E3139" s="1" t="str">
        <f t="shared" si="198"/>
        <v>1978YTResidential</v>
      </c>
      <c r="F3139" s="196">
        <v>0.15509999999999999</v>
      </c>
      <c r="G3139" s="196">
        <v>0.23694999999999999</v>
      </c>
      <c r="H3139" s="196">
        <v>0</v>
      </c>
      <c r="I3139" s="196">
        <v>3.1099999999999999E-2</v>
      </c>
      <c r="J3139" s="196">
        <v>0.14724000000000001</v>
      </c>
      <c r="K3139" s="196">
        <v>0</v>
      </c>
      <c r="L3139" s="196">
        <v>0</v>
      </c>
      <c r="M3139" s="196">
        <v>0</v>
      </c>
      <c r="N3139" s="196">
        <v>0</v>
      </c>
      <c r="O3139" s="196">
        <v>0</v>
      </c>
      <c r="P3139" s="196">
        <v>0.12967999999999991</v>
      </c>
      <c r="Q3139" s="196">
        <v>0</v>
      </c>
      <c r="R3139" s="196">
        <v>0</v>
      </c>
      <c r="S3139" s="196">
        <v>3.6150000000000002E-2</v>
      </c>
      <c r="T3139" s="196">
        <v>0</v>
      </c>
      <c r="U3139" s="196">
        <v>0.13503000000000001</v>
      </c>
      <c r="V3139" s="196">
        <v>0</v>
      </c>
      <c r="W3139" s="196">
        <v>4.8490000000000005E-2</v>
      </c>
      <c r="X3139" s="196">
        <v>2.8210000000000002E-2</v>
      </c>
      <c r="Y3139" s="197">
        <v>0</v>
      </c>
      <c r="Z3139" s="196">
        <v>0</v>
      </c>
      <c r="AA3139" s="196">
        <v>1.8340000000000002E-2</v>
      </c>
      <c r="AB3139" s="196">
        <v>1.521E-2</v>
      </c>
      <c r="AC3139" s="196">
        <v>7.1599999999999997E-3</v>
      </c>
      <c r="AD3139" s="196">
        <v>1.1339999999999999E-2</v>
      </c>
      <c r="AE3139" s="196">
        <v>0</v>
      </c>
      <c r="AF3139" s="272">
        <f t="shared" si="199"/>
        <v>0.99999999999999989</v>
      </c>
      <c r="AG3139" s="196">
        <f t="shared" si="196"/>
        <v>0.29993000000000003</v>
      </c>
    </row>
    <row r="3140" spans="1:33" x14ac:dyDescent="0.25">
      <c r="A3140" s="1">
        <v>1979</v>
      </c>
      <c r="B3140" s="1" t="s">
        <v>26</v>
      </c>
      <c r="C3140" s="1" t="str">
        <f t="shared" si="197"/>
        <v>1979YT</v>
      </c>
      <c r="D3140" s="1" t="s">
        <v>57</v>
      </c>
      <c r="E3140" s="1" t="str">
        <f t="shared" si="198"/>
        <v>1979YTC&amp;D</v>
      </c>
      <c r="F3140" s="274">
        <v>0</v>
      </c>
      <c r="G3140" s="274">
        <v>1.0829999999999999E-2</v>
      </c>
      <c r="H3140" s="274">
        <v>0</v>
      </c>
      <c r="I3140" s="274">
        <v>0.31966</v>
      </c>
      <c r="J3140" s="274">
        <v>0</v>
      </c>
      <c r="K3140" s="274">
        <v>0</v>
      </c>
      <c r="L3140" s="274">
        <v>0</v>
      </c>
      <c r="M3140" s="274">
        <v>0</v>
      </c>
      <c r="N3140" s="274">
        <v>0</v>
      </c>
      <c r="O3140" s="274">
        <v>0</v>
      </c>
      <c r="P3140" s="274">
        <v>0</v>
      </c>
      <c r="Q3140" s="274">
        <v>0</v>
      </c>
      <c r="R3140" s="274">
        <v>0</v>
      </c>
      <c r="S3140" s="274">
        <v>0</v>
      </c>
      <c r="T3140" s="274">
        <v>0.29006999999999999</v>
      </c>
      <c r="U3140" s="274">
        <v>0</v>
      </c>
      <c r="V3140" s="274">
        <v>0</v>
      </c>
      <c r="W3140" s="274">
        <v>4.0879999999999972E-2</v>
      </c>
      <c r="X3140" s="274">
        <v>0</v>
      </c>
      <c r="Y3140" s="274">
        <v>0</v>
      </c>
      <c r="Z3140" s="274">
        <v>0</v>
      </c>
      <c r="AA3140" s="274">
        <v>0</v>
      </c>
      <c r="AB3140" s="274">
        <v>0.15045</v>
      </c>
      <c r="AC3140" s="274">
        <v>7.0800000000000002E-2</v>
      </c>
      <c r="AD3140" s="274">
        <v>0.11731000000000003</v>
      </c>
      <c r="AE3140" s="274">
        <v>0</v>
      </c>
      <c r="AF3140" s="272">
        <f t="shared" si="199"/>
        <v>1</v>
      </c>
      <c r="AG3140" s="196">
        <f t="shared" si="196"/>
        <v>0.66950999999999994</v>
      </c>
    </row>
    <row r="3141" spans="1:33" x14ac:dyDescent="0.25">
      <c r="A3141" s="1">
        <v>1979</v>
      </c>
      <c r="B3141" s="1" t="s">
        <v>26</v>
      </c>
      <c r="C3141" s="1" t="str">
        <f t="shared" si="197"/>
        <v>1979YT</v>
      </c>
      <c r="D3141" s="1" t="s">
        <v>56</v>
      </c>
      <c r="E3141" s="1" t="str">
        <f t="shared" si="198"/>
        <v>1979YTICI</v>
      </c>
      <c r="F3141" s="196">
        <v>0.15509999999999999</v>
      </c>
      <c r="G3141" s="196">
        <v>0.23694999999999999</v>
      </c>
      <c r="H3141" s="196">
        <v>0</v>
      </c>
      <c r="I3141" s="196">
        <v>3.1099999999999999E-2</v>
      </c>
      <c r="J3141" s="196">
        <v>0.14724000000000001</v>
      </c>
      <c r="K3141" s="196">
        <v>0</v>
      </c>
      <c r="L3141" s="196">
        <v>0</v>
      </c>
      <c r="M3141" s="196">
        <v>0</v>
      </c>
      <c r="N3141" s="196">
        <v>0</v>
      </c>
      <c r="O3141" s="196">
        <v>0</v>
      </c>
      <c r="P3141" s="196">
        <v>0.12967999999999991</v>
      </c>
      <c r="Q3141" s="196">
        <v>0</v>
      </c>
      <c r="R3141" s="196">
        <v>0</v>
      </c>
      <c r="S3141" s="196">
        <v>3.6150000000000002E-2</v>
      </c>
      <c r="T3141" s="196">
        <v>0</v>
      </c>
      <c r="U3141" s="196">
        <v>0.13503000000000001</v>
      </c>
      <c r="V3141" s="196">
        <v>0</v>
      </c>
      <c r="W3141" s="196">
        <v>4.8490000000000005E-2</v>
      </c>
      <c r="X3141" s="196">
        <v>2.8210000000000002E-2</v>
      </c>
      <c r="Y3141" s="196">
        <v>0</v>
      </c>
      <c r="Z3141" s="196">
        <v>0</v>
      </c>
      <c r="AA3141" s="196">
        <v>1.8340000000000002E-2</v>
      </c>
      <c r="AB3141" s="196">
        <v>1.521E-2</v>
      </c>
      <c r="AC3141" s="196">
        <v>7.1599999999999997E-3</v>
      </c>
      <c r="AD3141" s="196">
        <v>1.1339999999999999E-2</v>
      </c>
      <c r="AE3141" s="196">
        <v>0</v>
      </c>
      <c r="AF3141" s="272">
        <f t="shared" si="199"/>
        <v>0.99999999999999989</v>
      </c>
      <c r="AG3141" s="196">
        <f t="shared" si="196"/>
        <v>0.29993000000000003</v>
      </c>
    </row>
    <row r="3142" spans="1:33" x14ac:dyDescent="0.25">
      <c r="A3142" s="1">
        <v>1979</v>
      </c>
      <c r="B3142" s="1" t="s">
        <v>26</v>
      </c>
      <c r="C3142" s="1" t="str">
        <f t="shared" si="197"/>
        <v>1979YT</v>
      </c>
      <c r="D3142" s="1" t="s">
        <v>58</v>
      </c>
      <c r="E3142" s="1" t="str">
        <f t="shared" si="198"/>
        <v>1979YTResidential</v>
      </c>
      <c r="F3142" s="196">
        <v>0.15509999999999999</v>
      </c>
      <c r="G3142" s="196">
        <v>0.23694999999999999</v>
      </c>
      <c r="H3142" s="196">
        <v>0</v>
      </c>
      <c r="I3142" s="196">
        <v>3.1099999999999999E-2</v>
      </c>
      <c r="J3142" s="196">
        <v>0.14724000000000001</v>
      </c>
      <c r="K3142" s="196">
        <v>0</v>
      </c>
      <c r="L3142" s="196">
        <v>0</v>
      </c>
      <c r="M3142" s="196">
        <v>0</v>
      </c>
      <c r="N3142" s="196">
        <v>0</v>
      </c>
      <c r="O3142" s="196">
        <v>0</v>
      </c>
      <c r="P3142" s="196">
        <v>0.12967999999999991</v>
      </c>
      <c r="Q3142" s="196">
        <v>0</v>
      </c>
      <c r="R3142" s="196">
        <v>0</v>
      </c>
      <c r="S3142" s="196">
        <v>3.6150000000000002E-2</v>
      </c>
      <c r="T3142" s="196">
        <v>0</v>
      </c>
      <c r="U3142" s="196">
        <v>0.13503000000000001</v>
      </c>
      <c r="V3142" s="196">
        <v>0</v>
      </c>
      <c r="W3142" s="196">
        <v>4.8490000000000005E-2</v>
      </c>
      <c r="X3142" s="196">
        <v>2.8210000000000002E-2</v>
      </c>
      <c r="Y3142" s="196">
        <v>0</v>
      </c>
      <c r="Z3142" s="196">
        <v>0</v>
      </c>
      <c r="AA3142" s="196">
        <v>1.8340000000000002E-2</v>
      </c>
      <c r="AB3142" s="196">
        <v>1.521E-2</v>
      </c>
      <c r="AC3142" s="196">
        <v>7.1599999999999997E-3</v>
      </c>
      <c r="AD3142" s="196">
        <v>1.1339999999999999E-2</v>
      </c>
      <c r="AE3142" s="196">
        <v>0</v>
      </c>
      <c r="AF3142" s="272">
        <f t="shared" si="199"/>
        <v>0.99999999999999989</v>
      </c>
      <c r="AG3142" s="196">
        <f t="shared" si="196"/>
        <v>0.29993000000000003</v>
      </c>
    </row>
    <row r="3143" spans="1:33" x14ac:dyDescent="0.25">
      <c r="A3143" s="1">
        <v>1980</v>
      </c>
      <c r="B3143" s="1" t="s">
        <v>26</v>
      </c>
      <c r="C3143" s="1" t="str">
        <f t="shared" si="197"/>
        <v>1980YT</v>
      </c>
      <c r="D3143" s="1" t="s">
        <v>57</v>
      </c>
      <c r="E3143" s="1" t="str">
        <f t="shared" si="198"/>
        <v>1980YTC&amp;D</v>
      </c>
      <c r="F3143" s="274">
        <v>0</v>
      </c>
      <c r="G3143" s="274">
        <v>1.0829999999999999E-2</v>
      </c>
      <c r="H3143" s="274">
        <v>0</v>
      </c>
      <c r="I3143" s="274">
        <v>0.31966</v>
      </c>
      <c r="J3143" s="274">
        <v>0</v>
      </c>
      <c r="K3143" s="274">
        <v>0</v>
      </c>
      <c r="L3143" s="274">
        <v>0</v>
      </c>
      <c r="M3143" s="274">
        <v>0</v>
      </c>
      <c r="N3143" s="274">
        <v>0</v>
      </c>
      <c r="O3143" s="274">
        <v>0</v>
      </c>
      <c r="P3143" s="274">
        <v>0</v>
      </c>
      <c r="Q3143" s="274">
        <v>0</v>
      </c>
      <c r="R3143" s="274">
        <v>0</v>
      </c>
      <c r="S3143" s="274">
        <v>0</v>
      </c>
      <c r="T3143" s="274">
        <v>0.29006999999999999</v>
      </c>
      <c r="U3143" s="274">
        <v>0</v>
      </c>
      <c r="V3143" s="274">
        <v>0</v>
      </c>
      <c r="W3143" s="274">
        <v>4.0879999999999972E-2</v>
      </c>
      <c r="X3143" s="274">
        <v>0</v>
      </c>
      <c r="Y3143" s="274">
        <v>0</v>
      </c>
      <c r="Z3143" s="274">
        <v>0</v>
      </c>
      <c r="AA3143" s="274">
        <v>0</v>
      </c>
      <c r="AB3143" s="274">
        <v>0.15045</v>
      </c>
      <c r="AC3143" s="274">
        <v>7.0800000000000002E-2</v>
      </c>
      <c r="AD3143" s="274">
        <v>0.11731000000000003</v>
      </c>
      <c r="AE3143" s="274">
        <v>0</v>
      </c>
      <c r="AF3143" s="272">
        <f t="shared" si="199"/>
        <v>1</v>
      </c>
      <c r="AG3143" s="196">
        <f t="shared" si="196"/>
        <v>0.66950999999999994</v>
      </c>
    </row>
    <row r="3144" spans="1:33" x14ac:dyDescent="0.25">
      <c r="A3144" s="1">
        <v>1980</v>
      </c>
      <c r="B3144" s="1" t="s">
        <v>26</v>
      </c>
      <c r="C3144" s="1" t="str">
        <f t="shared" si="197"/>
        <v>1980YT</v>
      </c>
      <c r="D3144" s="1" t="s">
        <v>56</v>
      </c>
      <c r="E3144" s="1" t="str">
        <f t="shared" si="198"/>
        <v>1980YTICI</v>
      </c>
      <c r="F3144" s="196">
        <v>0.15509999999999999</v>
      </c>
      <c r="G3144" s="196">
        <v>0.23694999999999999</v>
      </c>
      <c r="H3144" s="196">
        <v>0</v>
      </c>
      <c r="I3144" s="196">
        <v>3.1099999999999999E-2</v>
      </c>
      <c r="J3144" s="196">
        <v>0.14724000000000001</v>
      </c>
      <c r="K3144" s="196">
        <v>0</v>
      </c>
      <c r="L3144" s="196">
        <v>0</v>
      </c>
      <c r="M3144" s="196">
        <v>0</v>
      </c>
      <c r="N3144" s="196">
        <v>0</v>
      </c>
      <c r="O3144" s="196">
        <v>0</v>
      </c>
      <c r="P3144" s="196">
        <v>0.12967999999999991</v>
      </c>
      <c r="Q3144" s="196">
        <v>0</v>
      </c>
      <c r="R3144" s="196">
        <v>0</v>
      </c>
      <c r="S3144" s="196">
        <v>3.6150000000000002E-2</v>
      </c>
      <c r="T3144" s="196">
        <v>0</v>
      </c>
      <c r="U3144" s="196">
        <v>0.13503000000000001</v>
      </c>
      <c r="V3144" s="196">
        <v>0</v>
      </c>
      <c r="W3144" s="196">
        <v>4.8490000000000005E-2</v>
      </c>
      <c r="X3144" s="196">
        <v>2.8210000000000002E-2</v>
      </c>
      <c r="Y3144" s="197">
        <v>0</v>
      </c>
      <c r="Z3144" s="196">
        <v>0</v>
      </c>
      <c r="AA3144" s="196">
        <v>1.8340000000000002E-2</v>
      </c>
      <c r="AB3144" s="196">
        <v>1.521E-2</v>
      </c>
      <c r="AC3144" s="196">
        <v>7.1599999999999997E-3</v>
      </c>
      <c r="AD3144" s="196">
        <v>1.1339999999999999E-2</v>
      </c>
      <c r="AE3144" s="196">
        <v>0</v>
      </c>
      <c r="AF3144" s="272">
        <f t="shared" si="199"/>
        <v>0.99999999999999989</v>
      </c>
      <c r="AG3144" s="196">
        <f t="shared" si="196"/>
        <v>0.29993000000000003</v>
      </c>
    </row>
    <row r="3145" spans="1:33" x14ac:dyDescent="0.25">
      <c r="A3145" s="1">
        <v>1980</v>
      </c>
      <c r="B3145" s="1" t="s">
        <v>26</v>
      </c>
      <c r="C3145" s="1" t="str">
        <f t="shared" si="197"/>
        <v>1980YT</v>
      </c>
      <c r="D3145" s="1" t="s">
        <v>58</v>
      </c>
      <c r="E3145" s="1" t="str">
        <f t="shared" si="198"/>
        <v>1980YTResidential</v>
      </c>
      <c r="F3145" s="196">
        <v>0.15509999999999999</v>
      </c>
      <c r="G3145" s="196">
        <v>0.23694999999999999</v>
      </c>
      <c r="H3145" s="196">
        <v>0</v>
      </c>
      <c r="I3145" s="196">
        <v>3.1099999999999999E-2</v>
      </c>
      <c r="J3145" s="196">
        <v>0.14724000000000001</v>
      </c>
      <c r="K3145" s="196">
        <v>0</v>
      </c>
      <c r="L3145" s="196">
        <v>0</v>
      </c>
      <c r="M3145" s="196">
        <v>0</v>
      </c>
      <c r="N3145" s="196">
        <v>0</v>
      </c>
      <c r="O3145" s="196">
        <v>0</v>
      </c>
      <c r="P3145" s="196">
        <v>0.12967999999999991</v>
      </c>
      <c r="Q3145" s="196">
        <v>0</v>
      </c>
      <c r="R3145" s="196">
        <v>0</v>
      </c>
      <c r="S3145" s="196">
        <v>3.6150000000000002E-2</v>
      </c>
      <c r="T3145" s="196">
        <v>0</v>
      </c>
      <c r="U3145" s="196">
        <v>0.13503000000000001</v>
      </c>
      <c r="V3145" s="196">
        <v>0</v>
      </c>
      <c r="W3145" s="196">
        <v>4.8490000000000005E-2</v>
      </c>
      <c r="X3145" s="196">
        <v>2.8210000000000002E-2</v>
      </c>
      <c r="Y3145" s="196">
        <v>0</v>
      </c>
      <c r="Z3145" s="196">
        <v>0</v>
      </c>
      <c r="AA3145" s="196">
        <v>1.8340000000000002E-2</v>
      </c>
      <c r="AB3145" s="196">
        <v>1.521E-2</v>
      </c>
      <c r="AC3145" s="196">
        <v>7.1599999999999997E-3</v>
      </c>
      <c r="AD3145" s="196">
        <v>1.1339999999999999E-2</v>
      </c>
      <c r="AE3145" s="196">
        <v>0</v>
      </c>
      <c r="AF3145" s="272">
        <f t="shared" si="199"/>
        <v>0.99999999999999989</v>
      </c>
      <c r="AG3145" s="196">
        <f t="shared" si="196"/>
        <v>0.29993000000000003</v>
      </c>
    </row>
    <row r="3146" spans="1:33" x14ac:dyDescent="0.25">
      <c r="A3146" s="1">
        <v>1981</v>
      </c>
      <c r="B3146" s="1" t="s">
        <v>26</v>
      </c>
      <c r="C3146" s="1" t="str">
        <f t="shared" si="197"/>
        <v>1981YT</v>
      </c>
      <c r="D3146" s="1" t="s">
        <v>57</v>
      </c>
      <c r="E3146" s="1" t="str">
        <f t="shared" si="198"/>
        <v>1981YTC&amp;D</v>
      </c>
      <c r="F3146" s="274">
        <v>0</v>
      </c>
      <c r="G3146" s="274">
        <v>1.0829999999999999E-2</v>
      </c>
      <c r="H3146" s="274">
        <v>0</v>
      </c>
      <c r="I3146" s="274">
        <v>0.31966</v>
      </c>
      <c r="J3146" s="274">
        <v>0</v>
      </c>
      <c r="K3146" s="274">
        <v>0</v>
      </c>
      <c r="L3146" s="274">
        <v>0</v>
      </c>
      <c r="M3146" s="274">
        <v>0</v>
      </c>
      <c r="N3146" s="274">
        <v>0</v>
      </c>
      <c r="O3146" s="274">
        <v>0</v>
      </c>
      <c r="P3146" s="274">
        <v>0</v>
      </c>
      <c r="Q3146" s="274">
        <v>0</v>
      </c>
      <c r="R3146" s="274">
        <v>0</v>
      </c>
      <c r="S3146" s="274">
        <v>0</v>
      </c>
      <c r="T3146" s="274">
        <v>0.29006999999999999</v>
      </c>
      <c r="U3146" s="274">
        <v>0</v>
      </c>
      <c r="V3146" s="274">
        <v>0</v>
      </c>
      <c r="W3146" s="274">
        <v>4.0879999999999972E-2</v>
      </c>
      <c r="X3146" s="274">
        <v>0</v>
      </c>
      <c r="Y3146" s="274">
        <v>0</v>
      </c>
      <c r="Z3146" s="274">
        <v>0</v>
      </c>
      <c r="AA3146" s="274">
        <v>0</v>
      </c>
      <c r="AB3146" s="274">
        <v>0.15045</v>
      </c>
      <c r="AC3146" s="274">
        <v>7.0800000000000002E-2</v>
      </c>
      <c r="AD3146" s="274">
        <v>0.11731000000000003</v>
      </c>
      <c r="AE3146" s="274">
        <v>0</v>
      </c>
      <c r="AF3146" s="272">
        <f t="shared" si="199"/>
        <v>1</v>
      </c>
      <c r="AG3146" s="196">
        <f t="shared" si="196"/>
        <v>0.66950999999999994</v>
      </c>
    </row>
    <row r="3147" spans="1:33" x14ac:dyDescent="0.25">
      <c r="A3147" s="1">
        <v>1981</v>
      </c>
      <c r="B3147" s="1" t="s">
        <v>26</v>
      </c>
      <c r="C3147" s="1" t="str">
        <f t="shared" si="197"/>
        <v>1981YT</v>
      </c>
      <c r="D3147" s="1" t="s">
        <v>56</v>
      </c>
      <c r="E3147" s="1" t="str">
        <f t="shared" si="198"/>
        <v>1981YTICI</v>
      </c>
      <c r="F3147" s="196">
        <v>0.15509999999999999</v>
      </c>
      <c r="G3147" s="196">
        <v>0.23694999999999999</v>
      </c>
      <c r="H3147" s="196">
        <v>0</v>
      </c>
      <c r="I3147" s="196">
        <v>3.1099999999999999E-2</v>
      </c>
      <c r="J3147" s="196">
        <v>0.14724000000000001</v>
      </c>
      <c r="K3147" s="196">
        <v>0</v>
      </c>
      <c r="L3147" s="196">
        <v>0</v>
      </c>
      <c r="M3147" s="196">
        <v>0</v>
      </c>
      <c r="N3147" s="196">
        <v>0</v>
      </c>
      <c r="O3147" s="196">
        <v>0</v>
      </c>
      <c r="P3147" s="196">
        <v>0.12967999999999991</v>
      </c>
      <c r="Q3147" s="196">
        <v>0</v>
      </c>
      <c r="R3147" s="196">
        <v>0</v>
      </c>
      <c r="S3147" s="196">
        <v>3.6150000000000002E-2</v>
      </c>
      <c r="T3147" s="196">
        <v>0</v>
      </c>
      <c r="U3147" s="196">
        <v>0.13503000000000001</v>
      </c>
      <c r="V3147" s="196">
        <v>0</v>
      </c>
      <c r="W3147" s="196">
        <v>4.8490000000000005E-2</v>
      </c>
      <c r="X3147" s="196">
        <v>2.8210000000000002E-2</v>
      </c>
      <c r="Y3147" s="196">
        <v>0</v>
      </c>
      <c r="Z3147" s="196">
        <v>0</v>
      </c>
      <c r="AA3147" s="196">
        <v>1.8340000000000002E-2</v>
      </c>
      <c r="AB3147" s="196">
        <v>1.521E-2</v>
      </c>
      <c r="AC3147" s="196">
        <v>7.1599999999999997E-3</v>
      </c>
      <c r="AD3147" s="196">
        <v>1.1339999999999999E-2</v>
      </c>
      <c r="AE3147" s="196">
        <v>0</v>
      </c>
      <c r="AF3147" s="272">
        <f t="shared" si="199"/>
        <v>0.99999999999999989</v>
      </c>
      <c r="AG3147" s="196">
        <f t="shared" si="196"/>
        <v>0.29993000000000003</v>
      </c>
    </row>
    <row r="3148" spans="1:33" x14ac:dyDescent="0.25">
      <c r="A3148" s="1">
        <v>1981</v>
      </c>
      <c r="B3148" s="1" t="s">
        <v>26</v>
      </c>
      <c r="C3148" s="1" t="str">
        <f t="shared" si="197"/>
        <v>1981YT</v>
      </c>
      <c r="D3148" s="1" t="s">
        <v>58</v>
      </c>
      <c r="E3148" s="1" t="str">
        <f t="shared" si="198"/>
        <v>1981YTResidential</v>
      </c>
      <c r="F3148" s="196">
        <v>0.15509999999999999</v>
      </c>
      <c r="G3148" s="196">
        <v>0.23694999999999999</v>
      </c>
      <c r="H3148" s="196">
        <v>0</v>
      </c>
      <c r="I3148" s="196">
        <v>3.1099999999999999E-2</v>
      </c>
      <c r="J3148" s="196">
        <v>0.14724000000000001</v>
      </c>
      <c r="K3148" s="196">
        <v>0</v>
      </c>
      <c r="L3148" s="196">
        <v>0</v>
      </c>
      <c r="M3148" s="196">
        <v>0</v>
      </c>
      <c r="N3148" s="196">
        <v>0</v>
      </c>
      <c r="O3148" s="196">
        <v>0</v>
      </c>
      <c r="P3148" s="196">
        <v>0.12967999999999991</v>
      </c>
      <c r="Q3148" s="196">
        <v>0</v>
      </c>
      <c r="R3148" s="196">
        <v>0</v>
      </c>
      <c r="S3148" s="196">
        <v>3.6150000000000002E-2</v>
      </c>
      <c r="T3148" s="196">
        <v>0</v>
      </c>
      <c r="U3148" s="196">
        <v>0.13503000000000001</v>
      </c>
      <c r="V3148" s="196">
        <v>0</v>
      </c>
      <c r="W3148" s="196">
        <v>4.8490000000000005E-2</v>
      </c>
      <c r="X3148" s="196">
        <v>2.8210000000000002E-2</v>
      </c>
      <c r="Y3148" s="197">
        <v>0</v>
      </c>
      <c r="Z3148" s="196">
        <v>0</v>
      </c>
      <c r="AA3148" s="196">
        <v>1.8340000000000002E-2</v>
      </c>
      <c r="AB3148" s="196">
        <v>1.521E-2</v>
      </c>
      <c r="AC3148" s="196">
        <v>7.1599999999999997E-3</v>
      </c>
      <c r="AD3148" s="196">
        <v>1.1339999999999999E-2</v>
      </c>
      <c r="AE3148" s="196">
        <v>0</v>
      </c>
      <c r="AF3148" s="272">
        <f t="shared" si="199"/>
        <v>0.99999999999999989</v>
      </c>
      <c r="AG3148" s="196">
        <f t="shared" si="196"/>
        <v>0.29993000000000003</v>
      </c>
    </row>
    <row r="3149" spans="1:33" x14ac:dyDescent="0.25">
      <c r="A3149" s="1">
        <v>1982</v>
      </c>
      <c r="B3149" s="1" t="s">
        <v>26</v>
      </c>
      <c r="C3149" s="1" t="str">
        <f t="shared" si="197"/>
        <v>1982YT</v>
      </c>
      <c r="D3149" s="1" t="s">
        <v>57</v>
      </c>
      <c r="E3149" s="1" t="str">
        <f t="shared" si="198"/>
        <v>1982YTC&amp;D</v>
      </c>
      <c r="F3149" s="274">
        <v>0</v>
      </c>
      <c r="G3149" s="274">
        <v>1.0829999999999999E-2</v>
      </c>
      <c r="H3149" s="274">
        <v>0</v>
      </c>
      <c r="I3149" s="274">
        <v>0.31966</v>
      </c>
      <c r="J3149" s="274">
        <v>0</v>
      </c>
      <c r="K3149" s="274">
        <v>0</v>
      </c>
      <c r="L3149" s="274">
        <v>0</v>
      </c>
      <c r="M3149" s="274">
        <v>0</v>
      </c>
      <c r="N3149" s="274">
        <v>0</v>
      </c>
      <c r="O3149" s="274">
        <v>0</v>
      </c>
      <c r="P3149" s="274">
        <v>0</v>
      </c>
      <c r="Q3149" s="274">
        <v>0</v>
      </c>
      <c r="R3149" s="274">
        <v>0</v>
      </c>
      <c r="S3149" s="274">
        <v>0</v>
      </c>
      <c r="T3149" s="274">
        <v>0.29006999999999999</v>
      </c>
      <c r="U3149" s="274">
        <v>0</v>
      </c>
      <c r="V3149" s="274">
        <v>0</v>
      </c>
      <c r="W3149" s="274">
        <v>4.0879999999999972E-2</v>
      </c>
      <c r="X3149" s="274">
        <v>0</v>
      </c>
      <c r="Y3149" s="274">
        <v>0</v>
      </c>
      <c r="Z3149" s="274">
        <v>0</v>
      </c>
      <c r="AA3149" s="274">
        <v>0</v>
      </c>
      <c r="AB3149" s="274">
        <v>0.15045</v>
      </c>
      <c r="AC3149" s="274">
        <v>7.0800000000000002E-2</v>
      </c>
      <c r="AD3149" s="274">
        <v>0.11731000000000003</v>
      </c>
      <c r="AE3149" s="274">
        <v>0</v>
      </c>
      <c r="AF3149" s="272">
        <f t="shared" si="199"/>
        <v>1</v>
      </c>
      <c r="AG3149" s="196">
        <f t="shared" si="196"/>
        <v>0.66950999999999994</v>
      </c>
    </row>
    <row r="3150" spans="1:33" x14ac:dyDescent="0.25">
      <c r="A3150" s="1">
        <v>1982</v>
      </c>
      <c r="B3150" s="1" t="s">
        <v>26</v>
      </c>
      <c r="C3150" s="1" t="str">
        <f t="shared" si="197"/>
        <v>1982YT</v>
      </c>
      <c r="D3150" s="1" t="s">
        <v>56</v>
      </c>
      <c r="E3150" s="1" t="str">
        <f t="shared" si="198"/>
        <v>1982YTICI</v>
      </c>
      <c r="F3150" s="196">
        <v>0.15509999999999999</v>
      </c>
      <c r="G3150" s="196">
        <v>0.23694999999999999</v>
      </c>
      <c r="H3150" s="196">
        <v>0</v>
      </c>
      <c r="I3150" s="196">
        <v>3.1099999999999999E-2</v>
      </c>
      <c r="J3150" s="196">
        <v>0.14724000000000001</v>
      </c>
      <c r="K3150" s="196">
        <v>0</v>
      </c>
      <c r="L3150" s="196">
        <v>0</v>
      </c>
      <c r="M3150" s="196">
        <v>0</v>
      </c>
      <c r="N3150" s="196">
        <v>0</v>
      </c>
      <c r="O3150" s="196">
        <v>0</v>
      </c>
      <c r="P3150" s="196">
        <v>0.12967999999999991</v>
      </c>
      <c r="Q3150" s="196">
        <v>0</v>
      </c>
      <c r="R3150" s="196">
        <v>0</v>
      </c>
      <c r="S3150" s="196">
        <v>3.6150000000000002E-2</v>
      </c>
      <c r="T3150" s="196">
        <v>0</v>
      </c>
      <c r="U3150" s="196">
        <v>0.13503000000000001</v>
      </c>
      <c r="V3150" s="196">
        <v>0</v>
      </c>
      <c r="W3150" s="196">
        <v>4.8490000000000005E-2</v>
      </c>
      <c r="X3150" s="196">
        <v>2.8210000000000002E-2</v>
      </c>
      <c r="Y3150" s="196">
        <v>0</v>
      </c>
      <c r="Z3150" s="196">
        <v>0</v>
      </c>
      <c r="AA3150" s="196">
        <v>1.8340000000000002E-2</v>
      </c>
      <c r="AB3150" s="196">
        <v>1.521E-2</v>
      </c>
      <c r="AC3150" s="196">
        <v>7.1599999999999997E-3</v>
      </c>
      <c r="AD3150" s="196">
        <v>1.1339999999999999E-2</v>
      </c>
      <c r="AE3150" s="196">
        <v>0</v>
      </c>
      <c r="AF3150" s="272">
        <f t="shared" si="199"/>
        <v>0.99999999999999989</v>
      </c>
      <c r="AG3150" s="196">
        <f t="shared" si="196"/>
        <v>0.29993000000000003</v>
      </c>
    </row>
    <row r="3151" spans="1:33" x14ac:dyDescent="0.25">
      <c r="A3151" s="1">
        <v>1982</v>
      </c>
      <c r="B3151" s="1" t="s">
        <v>26</v>
      </c>
      <c r="C3151" s="1" t="str">
        <f t="shared" si="197"/>
        <v>1982YT</v>
      </c>
      <c r="D3151" s="1" t="s">
        <v>58</v>
      </c>
      <c r="E3151" s="1" t="str">
        <f t="shared" si="198"/>
        <v>1982YTResidential</v>
      </c>
      <c r="F3151" s="196">
        <v>0.15509999999999999</v>
      </c>
      <c r="G3151" s="196">
        <v>0.23694999999999999</v>
      </c>
      <c r="H3151" s="196">
        <v>0</v>
      </c>
      <c r="I3151" s="196">
        <v>3.1099999999999999E-2</v>
      </c>
      <c r="J3151" s="196">
        <v>0.14724000000000001</v>
      </c>
      <c r="K3151" s="196">
        <v>0</v>
      </c>
      <c r="L3151" s="196">
        <v>0</v>
      </c>
      <c r="M3151" s="196">
        <v>0</v>
      </c>
      <c r="N3151" s="196">
        <v>0</v>
      </c>
      <c r="O3151" s="196">
        <v>0</v>
      </c>
      <c r="P3151" s="196">
        <v>0.12967999999999991</v>
      </c>
      <c r="Q3151" s="196">
        <v>0</v>
      </c>
      <c r="R3151" s="196">
        <v>0</v>
      </c>
      <c r="S3151" s="196">
        <v>3.6150000000000002E-2</v>
      </c>
      <c r="T3151" s="196">
        <v>0</v>
      </c>
      <c r="U3151" s="196">
        <v>0.13503000000000001</v>
      </c>
      <c r="V3151" s="196">
        <v>0</v>
      </c>
      <c r="W3151" s="196">
        <v>4.8490000000000005E-2</v>
      </c>
      <c r="X3151" s="196">
        <v>2.8210000000000002E-2</v>
      </c>
      <c r="Y3151" s="196">
        <v>0</v>
      </c>
      <c r="Z3151" s="196">
        <v>0</v>
      </c>
      <c r="AA3151" s="196">
        <v>1.8340000000000002E-2</v>
      </c>
      <c r="AB3151" s="196">
        <v>1.521E-2</v>
      </c>
      <c r="AC3151" s="196">
        <v>7.1599999999999997E-3</v>
      </c>
      <c r="AD3151" s="196">
        <v>1.1339999999999999E-2</v>
      </c>
      <c r="AE3151" s="196">
        <v>0</v>
      </c>
      <c r="AF3151" s="272">
        <f t="shared" si="199"/>
        <v>0.99999999999999989</v>
      </c>
      <c r="AG3151" s="196">
        <f t="shared" si="196"/>
        <v>0.29993000000000003</v>
      </c>
    </row>
    <row r="3152" spans="1:33" x14ac:dyDescent="0.25">
      <c r="A3152" s="1">
        <v>1983</v>
      </c>
      <c r="B3152" s="1" t="s">
        <v>26</v>
      </c>
      <c r="C3152" s="1" t="str">
        <f t="shared" si="197"/>
        <v>1983YT</v>
      </c>
      <c r="D3152" s="1" t="s">
        <v>57</v>
      </c>
      <c r="E3152" s="1" t="str">
        <f t="shared" si="198"/>
        <v>1983YTC&amp;D</v>
      </c>
      <c r="F3152" s="274">
        <v>0</v>
      </c>
      <c r="G3152" s="274">
        <v>1.0829999999999999E-2</v>
      </c>
      <c r="H3152" s="274">
        <v>0</v>
      </c>
      <c r="I3152" s="274">
        <v>0.31966</v>
      </c>
      <c r="J3152" s="274">
        <v>0</v>
      </c>
      <c r="K3152" s="274">
        <v>0</v>
      </c>
      <c r="L3152" s="274">
        <v>0</v>
      </c>
      <c r="M3152" s="274">
        <v>0</v>
      </c>
      <c r="N3152" s="274">
        <v>0</v>
      </c>
      <c r="O3152" s="274">
        <v>0</v>
      </c>
      <c r="P3152" s="274">
        <v>0</v>
      </c>
      <c r="Q3152" s="274">
        <v>0</v>
      </c>
      <c r="R3152" s="274">
        <v>0</v>
      </c>
      <c r="S3152" s="274">
        <v>0</v>
      </c>
      <c r="T3152" s="274">
        <v>0.29006999999999999</v>
      </c>
      <c r="U3152" s="274">
        <v>0</v>
      </c>
      <c r="V3152" s="274">
        <v>0</v>
      </c>
      <c r="W3152" s="274">
        <v>4.0879999999999972E-2</v>
      </c>
      <c r="X3152" s="274">
        <v>0</v>
      </c>
      <c r="Y3152" s="274">
        <v>0</v>
      </c>
      <c r="Z3152" s="274">
        <v>0</v>
      </c>
      <c r="AA3152" s="274">
        <v>0</v>
      </c>
      <c r="AB3152" s="274">
        <v>0.15045</v>
      </c>
      <c r="AC3152" s="274">
        <v>7.0800000000000002E-2</v>
      </c>
      <c r="AD3152" s="274">
        <v>0.11731000000000003</v>
      </c>
      <c r="AE3152" s="274">
        <v>0</v>
      </c>
      <c r="AF3152" s="272">
        <f t="shared" si="199"/>
        <v>1</v>
      </c>
      <c r="AG3152" s="196">
        <f t="shared" si="196"/>
        <v>0.66950999999999994</v>
      </c>
    </row>
    <row r="3153" spans="1:33" x14ac:dyDescent="0.25">
      <c r="A3153" s="1">
        <v>1983</v>
      </c>
      <c r="B3153" s="1" t="s">
        <v>26</v>
      </c>
      <c r="C3153" s="1" t="str">
        <f t="shared" si="197"/>
        <v>1983YT</v>
      </c>
      <c r="D3153" s="1" t="s">
        <v>56</v>
      </c>
      <c r="E3153" s="1" t="str">
        <f t="shared" si="198"/>
        <v>1983YTICI</v>
      </c>
      <c r="F3153" s="196">
        <v>0.15509999999999999</v>
      </c>
      <c r="G3153" s="196">
        <v>0.23694999999999999</v>
      </c>
      <c r="H3153" s="196">
        <v>0</v>
      </c>
      <c r="I3153" s="196">
        <v>3.1099999999999999E-2</v>
      </c>
      <c r="J3153" s="196">
        <v>0.14724000000000001</v>
      </c>
      <c r="K3153" s="196">
        <v>0</v>
      </c>
      <c r="L3153" s="196">
        <v>0</v>
      </c>
      <c r="M3153" s="196">
        <v>0</v>
      </c>
      <c r="N3153" s="196">
        <v>0</v>
      </c>
      <c r="O3153" s="196">
        <v>0</v>
      </c>
      <c r="P3153" s="196">
        <v>0.12967999999999991</v>
      </c>
      <c r="Q3153" s="196">
        <v>0</v>
      </c>
      <c r="R3153" s="196">
        <v>0</v>
      </c>
      <c r="S3153" s="196">
        <v>3.6150000000000002E-2</v>
      </c>
      <c r="T3153" s="196">
        <v>0</v>
      </c>
      <c r="U3153" s="196">
        <v>0.13503000000000001</v>
      </c>
      <c r="V3153" s="196">
        <v>0</v>
      </c>
      <c r="W3153" s="196">
        <v>4.8490000000000005E-2</v>
      </c>
      <c r="X3153" s="196">
        <v>2.8210000000000002E-2</v>
      </c>
      <c r="Y3153" s="197">
        <v>0</v>
      </c>
      <c r="Z3153" s="196">
        <v>0</v>
      </c>
      <c r="AA3153" s="196">
        <v>1.8340000000000002E-2</v>
      </c>
      <c r="AB3153" s="196">
        <v>1.521E-2</v>
      </c>
      <c r="AC3153" s="196">
        <v>7.1599999999999997E-3</v>
      </c>
      <c r="AD3153" s="196">
        <v>1.1339999999999999E-2</v>
      </c>
      <c r="AE3153" s="196">
        <v>0</v>
      </c>
      <c r="AF3153" s="272">
        <f t="shared" si="199"/>
        <v>0.99999999999999989</v>
      </c>
      <c r="AG3153" s="196">
        <f t="shared" si="196"/>
        <v>0.29993000000000003</v>
      </c>
    </row>
    <row r="3154" spans="1:33" x14ac:dyDescent="0.25">
      <c r="A3154" s="1">
        <v>1983</v>
      </c>
      <c r="B3154" s="1" t="s">
        <v>26</v>
      </c>
      <c r="C3154" s="1" t="str">
        <f t="shared" si="197"/>
        <v>1983YT</v>
      </c>
      <c r="D3154" s="1" t="s">
        <v>58</v>
      </c>
      <c r="E3154" s="1" t="str">
        <f t="shared" si="198"/>
        <v>1983YTResidential</v>
      </c>
      <c r="F3154" s="196">
        <v>0.15509999999999999</v>
      </c>
      <c r="G3154" s="196">
        <v>0.23694999999999999</v>
      </c>
      <c r="H3154" s="196">
        <v>0</v>
      </c>
      <c r="I3154" s="196">
        <v>3.1099999999999999E-2</v>
      </c>
      <c r="J3154" s="196">
        <v>0.14724000000000001</v>
      </c>
      <c r="K3154" s="196">
        <v>0</v>
      </c>
      <c r="L3154" s="196">
        <v>0</v>
      </c>
      <c r="M3154" s="196">
        <v>0</v>
      </c>
      <c r="N3154" s="196">
        <v>0</v>
      </c>
      <c r="O3154" s="196">
        <v>0</v>
      </c>
      <c r="P3154" s="196">
        <v>0.12967999999999991</v>
      </c>
      <c r="Q3154" s="196">
        <v>0</v>
      </c>
      <c r="R3154" s="196">
        <v>0</v>
      </c>
      <c r="S3154" s="196">
        <v>3.6150000000000002E-2</v>
      </c>
      <c r="T3154" s="196">
        <v>0</v>
      </c>
      <c r="U3154" s="196">
        <v>0.13503000000000001</v>
      </c>
      <c r="V3154" s="196">
        <v>0</v>
      </c>
      <c r="W3154" s="196">
        <v>4.8490000000000005E-2</v>
      </c>
      <c r="X3154" s="196">
        <v>2.8210000000000002E-2</v>
      </c>
      <c r="Y3154" s="196">
        <v>0</v>
      </c>
      <c r="Z3154" s="196">
        <v>0</v>
      </c>
      <c r="AA3154" s="196">
        <v>1.8340000000000002E-2</v>
      </c>
      <c r="AB3154" s="196">
        <v>1.521E-2</v>
      </c>
      <c r="AC3154" s="196">
        <v>7.1599999999999997E-3</v>
      </c>
      <c r="AD3154" s="196">
        <v>1.1339999999999999E-2</v>
      </c>
      <c r="AE3154" s="196">
        <v>0</v>
      </c>
      <c r="AF3154" s="272">
        <f t="shared" si="199"/>
        <v>0.99999999999999989</v>
      </c>
      <c r="AG3154" s="196">
        <f t="shared" si="196"/>
        <v>0.29993000000000003</v>
      </c>
    </row>
    <row r="3155" spans="1:33" x14ac:dyDescent="0.25">
      <c r="A3155" s="1">
        <v>1984</v>
      </c>
      <c r="B3155" s="1" t="s">
        <v>26</v>
      </c>
      <c r="C3155" s="1" t="str">
        <f t="shared" si="197"/>
        <v>1984YT</v>
      </c>
      <c r="D3155" s="1" t="s">
        <v>57</v>
      </c>
      <c r="E3155" s="1" t="str">
        <f t="shared" si="198"/>
        <v>1984YTC&amp;D</v>
      </c>
      <c r="F3155" s="274">
        <v>0</v>
      </c>
      <c r="G3155" s="274">
        <v>1.0829999999999999E-2</v>
      </c>
      <c r="H3155" s="274">
        <v>0</v>
      </c>
      <c r="I3155" s="274">
        <v>0.31966</v>
      </c>
      <c r="J3155" s="274">
        <v>0</v>
      </c>
      <c r="K3155" s="274">
        <v>0</v>
      </c>
      <c r="L3155" s="274">
        <v>0</v>
      </c>
      <c r="M3155" s="274">
        <v>0</v>
      </c>
      <c r="N3155" s="274">
        <v>0</v>
      </c>
      <c r="O3155" s="274">
        <v>0</v>
      </c>
      <c r="P3155" s="274">
        <v>0</v>
      </c>
      <c r="Q3155" s="274">
        <v>0</v>
      </c>
      <c r="R3155" s="274">
        <v>0</v>
      </c>
      <c r="S3155" s="274">
        <v>0</v>
      </c>
      <c r="T3155" s="274">
        <v>0.29006999999999999</v>
      </c>
      <c r="U3155" s="274">
        <v>0</v>
      </c>
      <c r="V3155" s="274">
        <v>0</v>
      </c>
      <c r="W3155" s="274">
        <v>4.0879999999999972E-2</v>
      </c>
      <c r="X3155" s="274">
        <v>0</v>
      </c>
      <c r="Y3155" s="274">
        <v>0</v>
      </c>
      <c r="Z3155" s="274">
        <v>0</v>
      </c>
      <c r="AA3155" s="274">
        <v>0</v>
      </c>
      <c r="AB3155" s="274">
        <v>0.15045</v>
      </c>
      <c r="AC3155" s="274">
        <v>7.0800000000000002E-2</v>
      </c>
      <c r="AD3155" s="274">
        <v>0.11731000000000003</v>
      </c>
      <c r="AE3155" s="274">
        <v>0</v>
      </c>
      <c r="AF3155" s="272">
        <f t="shared" si="199"/>
        <v>1</v>
      </c>
      <c r="AG3155" s="196">
        <f t="shared" si="196"/>
        <v>0.66950999999999994</v>
      </c>
    </row>
    <row r="3156" spans="1:33" x14ac:dyDescent="0.25">
      <c r="A3156" s="1">
        <v>1984</v>
      </c>
      <c r="B3156" s="1" t="s">
        <v>26</v>
      </c>
      <c r="C3156" s="1" t="str">
        <f t="shared" si="197"/>
        <v>1984YT</v>
      </c>
      <c r="D3156" s="1" t="s">
        <v>56</v>
      </c>
      <c r="E3156" s="1" t="str">
        <f t="shared" si="198"/>
        <v>1984YTICI</v>
      </c>
      <c r="F3156" s="196">
        <v>0.15509999999999999</v>
      </c>
      <c r="G3156" s="196">
        <v>0.23694999999999999</v>
      </c>
      <c r="H3156" s="196">
        <v>0</v>
      </c>
      <c r="I3156" s="196">
        <v>3.1099999999999999E-2</v>
      </c>
      <c r="J3156" s="196">
        <v>0.14724000000000001</v>
      </c>
      <c r="K3156" s="196">
        <v>0</v>
      </c>
      <c r="L3156" s="196">
        <v>0</v>
      </c>
      <c r="M3156" s="196">
        <v>0</v>
      </c>
      <c r="N3156" s="196">
        <v>0</v>
      </c>
      <c r="O3156" s="196">
        <v>0</v>
      </c>
      <c r="P3156" s="196">
        <v>0.12967999999999991</v>
      </c>
      <c r="Q3156" s="196">
        <v>0</v>
      </c>
      <c r="R3156" s="196">
        <v>0</v>
      </c>
      <c r="S3156" s="196">
        <v>3.6150000000000002E-2</v>
      </c>
      <c r="T3156" s="196">
        <v>0</v>
      </c>
      <c r="U3156" s="196">
        <v>0.13503000000000001</v>
      </c>
      <c r="V3156" s="196">
        <v>0</v>
      </c>
      <c r="W3156" s="196">
        <v>4.8490000000000005E-2</v>
      </c>
      <c r="X3156" s="196">
        <v>2.8210000000000002E-2</v>
      </c>
      <c r="Y3156" s="196">
        <v>0</v>
      </c>
      <c r="Z3156" s="196">
        <v>0</v>
      </c>
      <c r="AA3156" s="196">
        <v>1.8340000000000002E-2</v>
      </c>
      <c r="AB3156" s="196">
        <v>1.521E-2</v>
      </c>
      <c r="AC3156" s="196">
        <v>7.1599999999999997E-3</v>
      </c>
      <c r="AD3156" s="196">
        <v>1.1339999999999999E-2</v>
      </c>
      <c r="AE3156" s="196">
        <v>0</v>
      </c>
      <c r="AF3156" s="272">
        <f t="shared" si="199"/>
        <v>0.99999999999999989</v>
      </c>
      <c r="AG3156" s="196">
        <f t="shared" si="196"/>
        <v>0.29993000000000003</v>
      </c>
    </row>
    <row r="3157" spans="1:33" x14ac:dyDescent="0.25">
      <c r="A3157" s="1">
        <v>1984</v>
      </c>
      <c r="B3157" s="1" t="s">
        <v>26</v>
      </c>
      <c r="C3157" s="1" t="str">
        <f t="shared" si="197"/>
        <v>1984YT</v>
      </c>
      <c r="D3157" s="1" t="s">
        <v>58</v>
      </c>
      <c r="E3157" s="1" t="str">
        <f t="shared" si="198"/>
        <v>1984YTResidential</v>
      </c>
      <c r="F3157" s="196">
        <v>0.15509999999999999</v>
      </c>
      <c r="G3157" s="196">
        <v>0.23694999999999999</v>
      </c>
      <c r="H3157" s="196">
        <v>0</v>
      </c>
      <c r="I3157" s="196">
        <v>3.1099999999999999E-2</v>
      </c>
      <c r="J3157" s="196">
        <v>0.14724000000000001</v>
      </c>
      <c r="K3157" s="196">
        <v>0</v>
      </c>
      <c r="L3157" s="196">
        <v>0</v>
      </c>
      <c r="M3157" s="196">
        <v>0</v>
      </c>
      <c r="N3157" s="196">
        <v>0</v>
      </c>
      <c r="O3157" s="196">
        <v>0</v>
      </c>
      <c r="P3157" s="196">
        <v>0.12967999999999991</v>
      </c>
      <c r="Q3157" s="196">
        <v>0</v>
      </c>
      <c r="R3157" s="196">
        <v>0</v>
      </c>
      <c r="S3157" s="196">
        <v>3.6150000000000002E-2</v>
      </c>
      <c r="T3157" s="196">
        <v>0</v>
      </c>
      <c r="U3157" s="196">
        <v>0.13503000000000001</v>
      </c>
      <c r="V3157" s="196">
        <v>0</v>
      </c>
      <c r="W3157" s="196">
        <v>4.8490000000000005E-2</v>
      </c>
      <c r="X3157" s="196">
        <v>2.8210000000000002E-2</v>
      </c>
      <c r="Y3157" s="196">
        <v>0</v>
      </c>
      <c r="Z3157" s="196">
        <v>0</v>
      </c>
      <c r="AA3157" s="196">
        <v>1.8340000000000002E-2</v>
      </c>
      <c r="AB3157" s="196">
        <v>1.521E-2</v>
      </c>
      <c r="AC3157" s="196">
        <v>7.1599999999999997E-3</v>
      </c>
      <c r="AD3157" s="196">
        <v>1.1339999999999999E-2</v>
      </c>
      <c r="AE3157" s="196">
        <v>0</v>
      </c>
      <c r="AF3157" s="272">
        <f t="shared" si="199"/>
        <v>0.99999999999999989</v>
      </c>
      <c r="AG3157" s="196">
        <f t="shared" si="196"/>
        <v>0.29993000000000003</v>
      </c>
    </row>
    <row r="3158" spans="1:33" x14ac:dyDescent="0.25">
      <c r="A3158" s="1">
        <v>1985</v>
      </c>
      <c r="B3158" s="1" t="s">
        <v>26</v>
      </c>
      <c r="C3158" s="1" t="str">
        <f t="shared" si="197"/>
        <v>1985YT</v>
      </c>
      <c r="D3158" s="1" t="s">
        <v>57</v>
      </c>
      <c r="E3158" s="1" t="str">
        <f t="shared" si="198"/>
        <v>1985YTC&amp;D</v>
      </c>
      <c r="F3158" s="274">
        <v>0</v>
      </c>
      <c r="G3158" s="274">
        <v>1.0829999999999999E-2</v>
      </c>
      <c r="H3158" s="274">
        <v>0</v>
      </c>
      <c r="I3158" s="274">
        <v>0.31966</v>
      </c>
      <c r="J3158" s="274">
        <v>0</v>
      </c>
      <c r="K3158" s="274">
        <v>0</v>
      </c>
      <c r="L3158" s="274">
        <v>0</v>
      </c>
      <c r="M3158" s="274">
        <v>0</v>
      </c>
      <c r="N3158" s="274">
        <v>0</v>
      </c>
      <c r="O3158" s="274">
        <v>0</v>
      </c>
      <c r="P3158" s="274">
        <v>0</v>
      </c>
      <c r="Q3158" s="274">
        <v>0</v>
      </c>
      <c r="R3158" s="274">
        <v>0</v>
      </c>
      <c r="S3158" s="274">
        <v>0</v>
      </c>
      <c r="T3158" s="274">
        <v>0.29006999999999999</v>
      </c>
      <c r="U3158" s="274">
        <v>0</v>
      </c>
      <c r="V3158" s="274">
        <v>0</v>
      </c>
      <c r="W3158" s="274">
        <v>4.0879999999999972E-2</v>
      </c>
      <c r="X3158" s="274">
        <v>0</v>
      </c>
      <c r="Y3158" s="274">
        <v>0</v>
      </c>
      <c r="Z3158" s="274">
        <v>0</v>
      </c>
      <c r="AA3158" s="274">
        <v>0</v>
      </c>
      <c r="AB3158" s="274">
        <v>0.15045</v>
      </c>
      <c r="AC3158" s="274">
        <v>7.0800000000000002E-2</v>
      </c>
      <c r="AD3158" s="274">
        <v>0.11731000000000003</v>
      </c>
      <c r="AE3158" s="274">
        <v>0</v>
      </c>
      <c r="AF3158" s="272">
        <f t="shared" si="199"/>
        <v>1</v>
      </c>
      <c r="AG3158" s="196">
        <f t="shared" si="196"/>
        <v>0.66950999999999994</v>
      </c>
    </row>
    <row r="3159" spans="1:33" x14ac:dyDescent="0.25">
      <c r="A3159" s="1">
        <v>1985</v>
      </c>
      <c r="B3159" s="1" t="s">
        <v>26</v>
      </c>
      <c r="C3159" s="1" t="str">
        <f t="shared" si="197"/>
        <v>1985YT</v>
      </c>
      <c r="D3159" s="1" t="s">
        <v>56</v>
      </c>
      <c r="E3159" s="1" t="str">
        <f t="shared" si="198"/>
        <v>1985YTICI</v>
      </c>
      <c r="F3159" s="196">
        <v>0.15509999999999999</v>
      </c>
      <c r="G3159" s="196">
        <v>0.23694999999999999</v>
      </c>
      <c r="H3159" s="196">
        <v>0</v>
      </c>
      <c r="I3159" s="196">
        <v>3.1099999999999999E-2</v>
      </c>
      <c r="J3159" s="196">
        <v>0.14724000000000001</v>
      </c>
      <c r="K3159" s="196">
        <v>0</v>
      </c>
      <c r="L3159" s="196">
        <v>0</v>
      </c>
      <c r="M3159" s="196">
        <v>0</v>
      </c>
      <c r="N3159" s="196">
        <v>0</v>
      </c>
      <c r="O3159" s="196">
        <v>0</v>
      </c>
      <c r="P3159" s="196">
        <v>0.12967999999999991</v>
      </c>
      <c r="Q3159" s="196">
        <v>0</v>
      </c>
      <c r="R3159" s="196">
        <v>0</v>
      </c>
      <c r="S3159" s="196">
        <v>3.6150000000000002E-2</v>
      </c>
      <c r="T3159" s="196">
        <v>0</v>
      </c>
      <c r="U3159" s="196">
        <v>0.13503000000000001</v>
      </c>
      <c r="V3159" s="196">
        <v>0</v>
      </c>
      <c r="W3159" s="196">
        <v>4.8490000000000005E-2</v>
      </c>
      <c r="X3159" s="196">
        <v>2.8210000000000002E-2</v>
      </c>
      <c r="Y3159" s="196">
        <v>0</v>
      </c>
      <c r="Z3159" s="196">
        <v>0</v>
      </c>
      <c r="AA3159" s="196">
        <v>1.8340000000000002E-2</v>
      </c>
      <c r="AB3159" s="196">
        <v>1.521E-2</v>
      </c>
      <c r="AC3159" s="196">
        <v>7.1599999999999997E-3</v>
      </c>
      <c r="AD3159" s="196">
        <v>1.1339999999999999E-2</v>
      </c>
      <c r="AE3159" s="196">
        <v>0</v>
      </c>
      <c r="AF3159" s="272">
        <f t="shared" si="199"/>
        <v>0.99999999999999989</v>
      </c>
      <c r="AG3159" s="196">
        <f t="shared" si="196"/>
        <v>0.29993000000000003</v>
      </c>
    </row>
    <row r="3160" spans="1:33" x14ac:dyDescent="0.25">
      <c r="A3160" s="1">
        <v>1985</v>
      </c>
      <c r="B3160" s="1" t="s">
        <v>26</v>
      </c>
      <c r="C3160" s="1" t="str">
        <f t="shared" si="197"/>
        <v>1985YT</v>
      </c>
      <c r="D3160" s="1" t="s">
        <v>58</v>
      </c>
      <c r="E3160" s="1" t="str">
        <f t="shared" si="198"/>
        <v>1985YTResidential</v>
      </c>
      <c r="F3160" s="196">
        <v>0.15509999999999999</v>
      </c>
      <c r="G3160" s="196">
        <v>0.23694999999999999</v>
      </c>
      <c r="H3160" s="196">
        <v>0</v>
      </c>
      <c r="I3160" s="196">
        <v>3.1099999999999999E-2</v>
      </c>
      <c r="J3160" s="196">
        <v>0.14724000000000001</v>
      </c>
      <c r="K3160" s="196">
        <v>0</v>
      </c>
      <c r="L3160" s="196">
        <v>0</v>
      </c>
      <c r="M3160" s="196">
        <v>0</v>
      </c>
      <c r="N3160" s="196">
        <v>0</v>
      </c>
      <c r="O3160" s="196">
        <v>0</v>
      </c>
      <c r="P3160" s="196">
        <v>0.12967999999999991</v>
      </c>
      <c r="Q3160" s="196">
        <v>0</v>
      </c>
      <c r="R3160" s="196">
        <v>0</v>
      </c>
      <c r="S3160" s="196">
        <v>3.6150000000000002E-2</v>
      </c>
      <c r="T3160" s="196">
        <v>0</v>
      </c>
      <c r="U3160" s="196">
        <v>0.13503000000000001</v>
      </c>
      <c r="V3160" s="196">
        <v>0</v>
      </c>
      <c r="W3160" s="196">
        <v>4.8490000000000005E-2</v>
      </c>
      <c r="X3160" s="196">
        <v>2.8210000000000002E-2</v>
      </c>
      <c r="Y3160" s="197">
        <v>0</v>
      </c>
      <c r="Z3160" s="196">
        <v>0</v>
      </c>
      <c r="AA3160" s="196">
        <v>1.8340000000000002E-2</v>
      </c>
      <c r="AB3160" s="196">
        <v>1.521E-2</v>
      </c>
      <c r="AC3160" s="196">
        <v>7.1599999999999997E-3</v>
      </c>
      <c r="AD3160" s="196">
        <v>1.1339999999999999E-2</v>
      </c>
      <c r="AE3160" s="196">
        <v>0</v>
      </c>
      <c r="AF3160" s="272">
        <f t="shared" si="199"/>
        <v>0.99999999999999989</v>
      </c>
      <c r="AG3160" s="196">
        <f t="shared" si="196"/>
        <v>0.29993000000000003</v>
      </c>
    </row>
    <row r="3161" spans="1:33" x14ac:dyDescent="0.25">
      <c r="A3161" s="1">
        <v>1986</v>
      </c>
      <c r="B3161" s="1" t="s">
        <v>26</v>
      </c>
      <c r="C3161" s="1" t="str">
        <f t="shared" si="197"/>
        <v>1986YT</v>
      </c>
      <c r="D3161" s="1" t="s">
        <v>57</v>
      </c>
      <c r="E3161" s="1" t="str">
        <f t="shared" si="198"/>
        <v>1986YTC&amp;D</v>
      </c>
      <c r="F3161" s="274">
        <v>0</v>
      </c>
      <c r="G3161" s="274">
        <v>1.0829999999999999E-2</v>
      </c>
      <c r="H3161" s="274">
        <v>0</v>
      </c>
      <c r="I3161" s="274">
        <v>0.31966</v>
      </c>
      <c r="J3161" s="274">
        <v>0</v>
      </c>
      <c r="K3161" s="274">
        <v>0</v>
      </c>
      <c r="L3161" s="274">
        <v>0</v>
      </c>
      <c r="M3161" s="274">
        <v>0</v>
      </c>
      <c r="N3161" s="274">
        <v>0</v>
      </c>
      <c r="O3161" s="274">
        <v>0</v>
      </c>
      <c r="P3161" s="274">
        <v>0</v>
      </c>
      <c r="Q3161" s="274">
        <v>0</v>
      </c>
      <c r="R3161" s="274">
        <v>0</v>
      </c>
      <c r="S3161" s="274">
        <v>0</v>
      </c>
      <c r="T3161" s="274">
        <v>0.29006999999999999</v>
      </c>
      <c r="U3161" s="274">
        <v>0</v>
      </c>
      <c r="V3161" s="274">
        <v>0</v>
      </c>
      <c r="W3161" s="274">
        <v>4.0879999999999972E-2</v>
      </c>
      <c r="X3161" s="274">
        <v>0</v>
      </c>
      <c r="Y3161" s="274">
        <v>0</v>
      </c>
      <c r="Z3161" s="274">
        <v>0</v>
      </c>
      <c r="AA3161" s="274">
        <v>0</v>
      </c>
      <c r="AB3161" s="274">
        <v>0.15045</v>
      </c>
      <c r="AC3161" s="274">
        <v>7.0800000000000002E-2</v>
      </c>
      <c r="AD3161" s="274">
        <v>0.11731000000000003</v>
      </c>
      <c r="AE3161" s="274">
        <v>0</v>
      </c>
      <c r="AF3161" s="272">
        <f t="shared" si="199"/>
        <v>1</v>
      </c>
      <c r="AG3161" s="196">
        <f t="shared" si="196"/>
        <v>0.66950999999999994</v>
      </c>
    </row>
    <row r="3162" spans="1:33" x14ac:dyDescent="0.25">
      <c r="A3162" s="1">
        <v>1986</v>
      </c>
      <c r="B3162" s="1" t="s">
        <v>26</v>
      </c>
      <c r="C3162" s="1" t="str">
        <f t="shared" si="197"/>
        <v>1986YT</v>
      </c>
      <c r="D3162" s="1" t="s">
        <v>56</v>
      </c>
      <c r="E3162" s="1" t="str">
        <f t="shared" si="198"/>
        <v>1986YTICI</v>
      </c>
      <c r="F3162" s="196">
        <v>0.15509999999999999</v>
      </c>
      <c r="G3162" s="196">
        <v>0.23694999999999999</v>
      </c>
      <c r="H3162" s="196">
        <v>0</v>
      </c>
      <c r="I3162" s="196">
        <v>3.1099999999999999E-2</v>
      </c>
      <c r="J3162" s="196">
        <v>0.14724000000000001</v>
      </c>
      <c r="K3162" s="196">
        <v>0</v>
      </c>
      <c r="L3162" s="196">
        <v>0</v>
      </c>
      <c r="M3162" s="196">
        <v>0</v>
      </c>
      <c r="N3162" s="196">
        <v>0</v>
      </c>
      <c r="O3162" s="196">
        <v>0</v>
      </c>
      <c r="P3162" s="196">
        <v>0.12967999999999991</v>
      </c>
      <c r="Q3162" s="196">
        <v>0</v>
      </c>
      <c r="R3162" s="196">
        <v>0</v>
      </c>
      <c r="S3162" s="196">
        <v>3.6150000000000002E-2</v>
      </c>
      <c r="T3162" s="196">
        <v>0</v>
      </c>
      <c r="U3162" s="196">
        <v>0.13503000000000001</v>
      </c>
      <c r="V3162" s="196">
        <v>0</v>
      </c>
      <c r="W3162" s="196">
        <v>4.8490000000000005E-2</v>
      </c>
      <c r="X3162" s="196">
        <v>2.8210000000000002E-2</v>
      </c>
      <c r="Y3162" s="197">
        <v>0</v>
      </c>
      <c r="Z3162" s="196">
        <v>0</v>
      </c>
      <c r="AA3162" s="196">
        <v>1.8340000000000002E-2</v>
      </c>
      <c r="AB3162" s="196">
        <v>1.521E-2</v>
      </c>
      <c r="AC3162" s="196">
        <v>7.1599999999999997E-3</v>
      </c>
      <c r="AD3162" s="196">
        <v>1.1339999999999999E-2</v>
      </c>
      <c r="AE3162" s="196">
        <v>0</v>
      </c>
      <c r="AF3162" s="272">
        <f t="shared" si="199"/>
        <v>0.99999999999999989</v>
      </c>
      <c r="AG3162" s="196">
        <f t="shared" si="196"/>
        <v>0.29993000000000003</v>
      </c>
    </row>
    <row r="3163" spans="1:33" x14ac:dyDescent="0.25">
      <c r="A3163" s="1">
        <v>1986</v>
      </c>
      <c r="B3163" s="1" t="s">
        <v>26</v>
      </c>
      <c r="C3163" s="1" t="str">
        <f t="shared" si="197"/>
        <v>1986YT</v>
      </c>
      <c r="D3163" s="1" t="s">
        <v>58</v>
      </c>
      <c r="E3163" s="1" t="str">
        <f t="shared" si="198"/>
        <v>1986YTResidential</v>
      </c>
      <c r="F3163" s="196">
        <v>0.15509999999999999</v>
      </c>
      <c r="G3163" s="196">
        <v>0.23694999999999999</v>
      </c>
      <c r="H3163" s="196">
        <v>0</v>
      </c>
      <c r="I3163" s="196">
        <v>3.1099999999999999E-2</v>
      </c>
      <c r="J3163" s="196">
        <v>0.14724000000000001</v>
      </c>
      <c r="K3163" s="196">
        <v>0</v>
      </c>
      <c r="L3163" s="196">
        <v>0</v>
      </c>
      <c r="M3163" s="196">
        <v>0</v>
      </c>
      <c r="N3163" s="196">
        <v>0</v>
      </c>
      <c r="O3163" s="196">
        <v>0</v>
      </c>
      <c r="P3163" s="196">
        <v>0.12967999999999991</v>
      </c>
      <c r="Q3163" s="196">
        <v>0</v>
      </c>
      <c r="R3163" s="196">
        <v>0</v>
      </c>
      <c r="S3163" s="196">
        <v>3.6150000000000002E-2</v>
      </c>
      <c r="T3163" s="196">
        <v>0</v>
      </c>
      <c r="U3163" s="196">
        <v>0.13503000000000001</v>
      </c>
      <c r="V3163" s="196">
        <v>0</v>
      </c>
      <c r="W3163" s="196">
        <v>4.8490000000000005E-2</v>
      </c>
      <c r="X3163" s="196">
        <v>2.8210000000000002E-2</v>
      </c>
      <c r="Y3163" s="196">
        <v>0</v>
      </c>
      <c r="Z3163" s="196">
        <v>0</v>
      </c>
      <c r="AA3163" s="196">
        <v>1.8340000000000002E-2</v>
      </c>
      <c r="AB3163" s="196">
        <v>1.521E-2</v>
      </c>
      <c r="AC3163" s="196">
        <v>7.1599999999999997E-3</v>
      </c>
      <c r="AD3163" s="196">
        <v>1.1339999999999999E-2</v>
      </c>
      <c r="AE3163" s="196">
        <v>0</v>
      </c>
      <c r="AF3163" s="272">
        <f t="shared" si="199"/>
        <v>0.99999999999999989</v>
      </c>
      <c r="AG3163" s="196">
        <f t="shared" si="196"/>
        <v>0.29993000000000003</v>
      </c>
    </row>
    <row r="3164" spans="1:33" x14ac:dyDescent="0.25">
      <c r="A3164" s="1">
        <v>1987</v>
      </c>
      <c r="B3164" s="1" t="s">
        <v>26</v>
      </c>
      <c r="C3164" s="1" t="str">
        <f t="shared" si="197"/>
        <v>1987YT</v>
      </c>
      <c r="D3164" s="1" t="s">
        <v>57</v>
      </c>
      <c r="E3164" s="1" t="str">
        <f t="shared" si="198"/>
        <v>1987YTC&amp;D</v>
      </c>
      <c r="F3164" s="274">
        <v>0</v>
      </c>
      <c r="G3164" s="274">
        <v>1.0829999999999999E-2</v>
      </c>
      <c r="H3164" s="274">
        <v>0</v>
      </c>
      <c r="I3164" s="274">
        <v>0.31966</v>
      </c>
      <c r="J3164" s="274">
        <v>0</v>
      </c>
      <c r="K3164" s="274">
        <v>0</v>
      </c>
      <c r="L3164" s="274">
        <v>0</v>
      </c>
      <c r="M3164" s="274">
        <v>0</v>
      </c>
      <c r="N3164" s="274">
        <v>0</v>
      </c>
      <c r="O3164" s="274">
        <v>0</v>
      </c>
      <c r="P3164" s="274">
        <v>0</v>
      </c>
      <c r="Q3164" s="274">
        <v>0</v>
      </c>
      <c r="R3164" s="274">
        <v>0</v>
      </c>
      <c r="S3164" s="274">
        <v>0</v>
      </c>
      <c r="T3164" s="274">
        <v>0.29006999999999999</v>
      </c>
      <c r="U3164" s="274">
        <v>0</v>
      </c>
      <c r="V3164" s="274">
        <v>0</v>
      </c>
      <c r="W3164" s="274">
        <v>4.0879999999999972E-2</v>
      </c>
      <c r="X3164" s="274">
        <v>0</v>
      </c>
      <c r="Y3164" s="274">
        <v>0</v>
      </c>
      <c r="Z3164" s="274">
        <v>0</v>
      </c>
      <c r="AA3164" s="274">
        <v>0</v>
      </c>
      <c r="AB3164" s="274">
        <v>0.15045</v>
      </c>
      <c r="AC3164" s="274">
        <v>7.0800000000000002E-2</v>
      </c>
      <c r="AD3164" s="274">
        <v>0.11731000000000003</v>
      </c>
      <c r="AE3164" s="274">
        <v>0</v>
      </c>
      <c r="AF3164" s="272">
        <f t="shared" si="199"/>
        <v>1</v>
      </c>
      <c r="AG3164" s="196">
        <f t="shared" si="196"/>
        <v>0.66950999999999994</v>
      </c>
    </row>
    <row r="3165" spans="1:33" x14ac:dyDescent="0.25">
      <c r="A3165" s="1">
        <v>1987</v>
      </c>
      <c r="B3165" s="1" t="s">
        <v>26</v>
      </c>
      <c r="C3165" s="1" t="str">
        <f t="shared" si="197"/>
        <v>1987YT</v>
      </c>
      <c r="D3165" s="1" t="s">
        <v>56</v>
      </c>
      <c r="E3165" s="1" t="str">
        <f t="shared" si="198"/>
        <v>1987YTICI</v>
      </c>
      <c r="F3165" s="196">
        <v>0.15509999999999999</v>
      </c>
      <c r="G3165" s="196">
        <v>0.23694999999999999</v>
      </c>
      <c r="H3165" s="196">
        <v>0</v>
      </c>
      <c r="I3165" s="196">
        <v>3.1099999999999999E-2</v>
      </c>
      <c r="J3165" s="196">
        <v>0.14724000000000001</v>
      </c>
      <c r="K3165" s="196">
        <v>0</v>
      </c>
      <c r="L3165" s="196">
        <v>0</v>
      </c>
      <c r="M3165" s="196">
        <v>0</v>
      </c>
      <c r="N3165" s="196">
        <v>0</v>
      </c>
      <c r="O3165" s="196">
        <v>0</v>
      </c>
      <c r="P3165" s="196">
        <v>0.12967999999999991</v>
      </c>
      <c r="Q3165" s="196">
        <v>0</v>
      </c>
      <c r="R3165" s="196">
        <v>0</v>
      </c>
      <c r="S3165" s="196">
        <v>3.6150000000000002E-2</v>
      </c>
      <c r="T3165" s="196">
        <v>0</v>
      </c>
      <c r="U3165" s="196">
        <v>0.13503000000000001</v>
      </c>
      <c r="V3165" s="196">
        <v>0</v>
      </c>
      <c r="W3165" s="196">
        <v>4.8490000000000005E-2</v>
      </c>
      <c r="X3165" s="196">
        <v>2.8210000000000002E-2</v>
      </c>
      <c r="Y3165" s="196">
        <v>0</v>
      </c>
      <c r="Z3165" s="196">
        <v>0</v>
      </c>
      <c r="AA3165" s="196">
        <v>1.8340000000000002E-2</v>
      </c>
      <c r="AB3165" s="196">
        <v>1.521E-2</v>
      </c>
      <c r="AC3165" s="196">
        <v>7.1599999999999997E-3</v>
      </c>
      <c r="AD3165" s="196">
        <v>1.1339999999999999E-2</v>
      </c>
      <c r="AE3165" s="196">
        <v>0</v>
      </c>
      <c r="AF3165" s="272">
        <f t="shared" si="199"/>
        <v>0.99999999999999989</v>
      </c>
      <c r="AG3165" s="196">
        <f t="shared" si="196"/>
        <v>0.29993000000000003</v>
      </c>
    </row>
    <row r="3166" spans="1:33" x14ac:dyDescent="0.25">
      <c r="A3166" s="1">
        <v>1987</v>
      </c>
      <c r="B3166" s="1" t="s">
        <v>26</v>
      </c>
      <c r="C3166" s="1" t="str">
        <f t="shared" si="197"/>
        <v>1987YT</v>
      </c>
      <c r="D3166" s="1" t="s">
        <v>58</v>
      </c>
      <c r="E3166" s="1" t="str">
        <f t="shared" si="198"/>
        <v>1987YTResidential</v>
      </c>
      <c r="F3166" s="196">
        <v>0.15509999999999999</v>
      </c>
      <c r="G3166" s="196">
        <v>0.23694999999999999</v>
      </c>
      <c r="H3166" s="196">
        <v>0</v>
      </c>
      <c r="I3166" s="196">
        <v>3.1099999999999999E-2</v>
      </c>
      <c r="J3166" s="196">
        <v>0.14724000000000001</v>
      </c>
      <c r="K3166" s="196">
        <v>0</v>
      </c>
      <c r="L3166" s="196">
        <v>0</v>
      </c>
      <c r="M3166" s="196">
        <v>0</v>
      </c>
      <c r="N3166" s="196">
        <v>0</v>
      </c>
      <c r="O3166" s="196">
        <v>0</v>
      </c>
      <c r="P3166" s="196">
        <v>0.12967999999999991</v>
      </c>
      <c r="Q3166" s="196">
        <v>0</v>
      </c>
      <c r="R3166" s="196">
        <v>0</v>
      </c>
      <c r="S3166" s="196">
        <v>3.6150000000000002E-2</v>
      </c>
      <c r="T3166" s="196">
        <v>0</v>
      </c>
      <c r="U3166" s="196">
        <v>0.13503000000000001</v>
      </c>
      <c r="V3166" s="196">
        <v>0</v>
      </c>
      <c r="W3166" s="196">
        <v>4.8490000000000005E-2</v>
      </c>
      <c r="X3166" s="196">
        <v>2.8210000000000002E-2</v>
      </c>
      <c r="Y3166" s="196">
        <v>0</v>
      </c>
      <c r="Z3166" s="196">
        <v>0</v>
      </c>
      <c r="AA3166" s="196">
        <v>1.8340000000000002E-2</v>
      </c>
      <c r="AB3166" s="196">
        <v>1.521E-2</v>
      </c>
      <c r="AC3166" s="196">
        <v>7.1599999999999997E-3</v>
      </c>
      <c r="AD3166" s="196">
        <v>1.1339999999999999E-2</v>
      </c>
      <c r="AE3166" s="196">
        <v>0</v>
      </c>
      <c r="AF3166" s="272">
        <f t="shared" si="199"/>
        <v>0.99999999999999989</v>
      </c>
      <c r="AG3166" s="196">
        <f t="shared" si="196"/>
        <v>0.29993000000000003</v>
      </c>
    </row>
    <row r="3167" spans="1:33" x14ac:dyDescent="0.25">
      <c r="A3167" s="1">
        <v>1988</v>
      </c>
      <c r="B3167" s="1" t="s">
        <v>26</v>
      </c>
      <c r="C3167" s="1" t="str">
        <f t="shared" si="197"/>
        <v>1988YT</v>
      </c>
      <c r="D3167" s="1" t="s">
        <v>57</v>
      </c>
      <c r="E3167" s="1" t="str">
        <f t="shared" si="198"/>
        <v>1988YTC&amp;D</v>
      </c>
      <c r="F3167" s="274">
        <v>0</v>
      </c>
      <c r="G3167" s="274">
        <v>1.0829999999999999E-2</v>
      </c>
      <c r="H3167" s="274">
        <v>0</v>
      </c>
      <c r="I3167" s="274">
        <v>0.31966</v>
      </c>
      <c r="J3167" s="274">
        <v>0</v>
      </c>
      <c r="K3167" s="274">
        <v>0</v>
      </c>
      <c r="L3167" s="274">
        <v>0</v>
      </c>
      <c r="M3167" s="274">
        <v>0</v>
      </c>
      <c r="N3167" s="274">
        <v>0</v>
      </c>
      <c r="O3167" s="274">
        <v>0</v>
      </c>
      <c r="P3167" s="274">
        <v>0</v>
      </c>
      <c r="Q3167" s="274">
        <v>0</v>
      </c>
      <c r="R3167" s="274">
        <v>0</v>
      </c>
      <c r="S3167" s="274">
        <v>0</v>
      </c>
      <c r="T3167" s="274">
        <v>0.29006999999999999</v>
      </c>
      <c r="U3167" s="274">
        <v>0</v>
      </c>
      <c r="V3167" s="274">
        <v>0</v>
      </c>
      <c r="W3167" s="274">
        <v>4.0879999999999972E-2</v>
      </c>
      <c r="X3167" s="274">
        <v>0</v>
      </c>
      <c r="Y3167" s="274">
        <v>0</v>
      </c>
      <c r="Z3167" s="274">
        <v>0</v>
      </c>
      <c r="AA3167" s="274">
        <v>0</v>
      </c>
      <c r="AB3167" s="274">
        <v>0.15045</v>
      </c>
      <c r="AC3167" s="274">
        <v>7.0800000000000002E-2</v>
      </c>
      <c r="AD3167" s="274">
        <v>0.11731000000000003</v>
      </c>
      <c r="AE3167" s="274">
        <v>0</v>
      </c>
      <c r="AF3167" s="272">
        <f t="shared" si="199"/>
        <v>1</v>
      </c>
      <c r="AG3167" s="196">
        <f t="shared" si="196"/>
        <v>0.66950999999999994</v>
      </c>
    </row>
    <row r="3168" spans="1:33" x14ac:dyDescent="0.25">
      <c r="A3168" s="1">
        <v>1988</v>
      </c>
      <c r="B3168" s="1" t="s">
        <v>26</v>
      </c>
      <c r="C3168" s="1" t="str">
        <f t="shared" si="197"/>
        <v>1988YT</v>
      </c>
      <c r="D3168" s="1" t="s">
        <v>56</v>
      </c>
      <c r="E3168" s="1" t="str">
        <f t="shared" si="198"/>
        <v>1988YTICI</v>
      </c>
      <c r="F3168" s="196">
        <v>0.15509999999999999</v>
      </c>
      <c r="G3168" s="196">
        <v>0.23694999999999999</v>
      </c>
      <c r="H3168" s="196">
        <v>0</v>
      </c>
      <c r="I3168" s="196">
        <v>3.1099999999999999E-2</v>
      </c>
      <c r="J3168" s="196">
        <v>0.14724000000000001</v>
      </c>
      <c r="K3168" s="196">
        <v>0</v>
      </c>
      <c r="L3168" s="196">
        <v>0</v>
      </c>
      <c r="M3168" s="196">
        <v>0</v>
      </c>
      <c r="N3168" s="196">
        <v>0</v>
      </c>
      <c r="O3168" s="196">
        <v>0</v>
      </c>
      <c r="P3168" s="196">
        <v>0.12967999999999991</v>
      </c>
      <c r="Q3168" s="196">
        <v>0</v>
      </c>
      <c r="R3168" s="196">
        <v>0</v>
      </c>
      <c r="S3168" s="196">
        <v>3.6150000000000002E-2</v>
      </c>
      <c r="T3168" s="196">
        <v>0</v>
      </c>
      <c r="U3168" s="196">
        <v>0.13503000000000001</v>
      </c>
      <c r="V3168" s="196">
        <v>0</v>
      </c>
      <c r="W3168" s="196">
        <v>4.8490000000000005E-2</v>
      </c>
      <c r="X3168" s="196">
        <v>2.8210000000000002E-2</v>
      </c>
      <c r="Y3168" s="196">
        <v>0</v>
      </c>
      <c r="Z3168" s="196">
        <v>0</v>
      </c>
      <c r="AA3168" s="196">
        <v>1.8340000000000002E-2</v>
      </c>
      <c r="AB3168" s="196">
        <v>1.521E-2</v>
      </c>
      <c r="AC3168" s="196">
        <v>7.1599999999999997E-3</v>
      </c>
      <c r="AD3168" s="196">
        <v>1.1339999999999999E-2</v>
      </c>
      <c r="AE3168" s="196">
        <v>0</v>
      </c>
      <c r="AF3168" s="272">
        <f t="shared" si="199"/>
        <v>0.99999999999999989</v>
      </c>
      <c r="AG3168" s="196">
        <f t="shared" si="196"/>
        <v>0.29993000000000003</v>
      </c>
    </row>
    <row r="3169" spans="1:33" x14ac:dyDescent="0.25">
      <c r="A3169" s="1">
        <v>1988</v>
      </c>
      <c r="B3169" s="1" t="s">
        <v>26</v>
      </c>
      <c r="C3169" s="1" t="str">
        <f t="shared" si="197"/>
        <v>1988YT</v>
      </c>
      <c r="D3169" s="1" t="s">
        <v>58</v>
      </c>
      <c r="E3169" s="1" t="str">
        <f t="shared" si="198"/>
        <v>1988YTResidential</v>
      </c>
      <c r="F3169" s="196">
        <v>0.15509999999999999</v>
      </c>
      <c r="G3169" s="196">
        <v>0.23694999999999999</v>
      </c>
      <c r="H3169" s="196">
        <v>0</v>
      </c>
      <c r="I3169" s="196">
        <v>3.1099999999999999E-2</v>
      </c>
      <c r="J3169" s="196">
        <v>0.14724000000000001</v>
      </c>
      <c r="K3169" s="196">
        <v>0</v>
      </c>
      <c r="L3169" s="196">
        <v>0</v>
      </c>
      <c r="M3169" s="196">
        <v>0</v>
      </c>
      <c r="N3169" s="196">
        <v>0</v>
      </c>
      <c r="O3169" s="196">
        <v>0</v>
      </c>
      <c r="P3169" s="196">
        <v>0.12967999999999991</v>
      </c>
      <c r="Q3169" s="196">
        <v>0</v>
      </c>
      <c r="R3169" s="196">
        <v>0</v>
      </c>
      <c r="S3169" s="196">
        <v>3.6150000000000002E-2</v>
      </c>
      <c r="T3169" s="196">
        <v>0</v>
      </c>
      <c r="U3169" s="196">
        <v>0.13503000000000001</v>
      </c>
      <c r="V3169" s="196">
        <v>0</v>
      </c>
      <c r="W3169" s="196">
        <v>4.8490000000000005E-2</v>
      </c>
      <c r="X3169" s="196">
        <v>2.8210000000000002E-2</v>
      </c>
      <c r="Y3169" s="197">
        <v>0</v>
      </c>
      <c r="Z3169" s="196">
        <v>0</v>
      </c>
      <c r="AA3169" s="196">
        <v>1.8340000000000002E-2</v>
      </c>
      <c r="AB3169" s="196">
        <v>1.521E-2</v>
      </c>
      <c r="AC3169" s="196">
        <v>7.1599999999999997E-3</v>
      </c>
      <c r="AD3169" s="196">
        <v>1.1339999999999999E-2</v>
      </c>
      <c r="AE3169" s="196">
        <v>0</v>
      </c>
      <c r="AF3169" s="272">
        <f t="shared" si="199"/>
        <v>0.99999999999999989</v>
      </c>
      <c r="AG3169" s="196">
        <f t="shared" si="196"/>
        <v>0.29993000000000003</v>
      </c>
    </row>
    <row r="3170" spans="1:33" x14ac:dyDescent="0.25">
      <c r="A3170" s="1">
        <v>1989</v>
      </c>
      <c r="B3170" s="1" t="s">
        <v>26</v>
      </c>
      <c r="C3170" s="1" t="str">
        <f t="shared" si="197"/>
        <v>1989YT</v>
      </c>
      <c r="D3170" s="1" t="s">
        <v>57</v>
      </c>
      <c r="E3170" s="1" t="str">
        <f t="shared" si="198"/>
        <v>1989YTC&amp;D</v>
      </c>
      <c r="F3170" s="274">
        <v>0</v>
      </c>
      <c r="G3170" s="274">
        <v>1.0829999999999999E-2</v>
      </c>
      <c r="H3170" s="274">
        <v>0</v>
      </c>
      <c r="I3170" s="274">
        <v>0.31966</v>
      </c>
      <c r="J3170" s="274">
        <v>0</v>
      </c>
      <c r="K3170" s="274">
        <v>0</v>
      </c>
      <c r="L3170" s="274">
        <v>0</v>
      </c>
      <c r="M3170" s="274">
        <v>0</v>
      </c>
      <c r="N3170" s="274">
        <v>0</v>
      </c>
      <c r="O3170" s="274">
        <v>0</v>
      </c>
      <c r="P3170" s="274">
        <v>0</v>
      </c>
      <c r="Q3170" s="274">
        <v>0</v>
      </c>
      <c r="R3170" s="274">
        <v>0</v>
      </c>
      <c r="S3170" s="274">
        <v>0</v>
      </c>
      <c r="T3170" s="274">
        <v>0.29006999999999999</v>
      </c>
      <c r="U3170" s="274">
        <v>0</v>
      </c>
      <c r="V3170" s="274">
        <v>0</v>
      </c>
      <c r="W3170" s="274">
        <v>4.0879999999999972E-2</v>
      </c>
      <c r="X3170" s="274">
        <v>0</v>
      </c>
      <c r="Y3170" s="274">
        <v>0</v>
      </c>
      <c r="Z3170" s="274">
        <v>0</v>
      </c>
      <c r="AA3170" s="274">
        <v>0</v>
      </c>
      <c r="AB3170" s="274">
        <v>0.15045</v>
      </c>
      <c r="AC3170" s="274">
        <v>7.0800000000000002E-2</v>
      </c>
      <c r="AD3170" s="274">
        <v>0.11731000000000003</v>
      </c>
      <c r="AE3170" s="274">
        <v>0</v>
      </c>
      <c r="AF3170" s="272">
        <f t="shared" si="199"/>
        <v>1</v>
      </c>
      <c r="AG3170" s="196">
        <f t="shared" si="196"/>
        <v>0.66950999999999994</v>
      </c>
    </row>
    <row r="3171" spans="1:33" x14ac:dyDescent="0.25">
      <c r="A3171" s="1">
        <v>1989</v>
      </c>
      <c r="B3171" s="1" t="s">
        <v>26</v>
      </c>
      <c r="C3171" s="1" t="str">
        <f t="shared" si="197"/>
        <v>1989YT</v>
      </c>
      <c r="D3171" s="1" t="s">
        <v>56</v>
      </c>
      <c r="E3171" s="1" t="str">
        <f t="shared" si="198"/>
        <v>1989YTICI</v>
      </c>
      <c r="F3171" s="196">
        <v>0.15509999999999999</v>
      </c>
      <c r="G3171" s="196">
        <v>0.23694999999999999</v>
      </c>
      <c r="H3171" s="196">
        <v>0</v>
      </c>
      <c r="I3171" s="196">
        <v>3.1099999999999999E-2</v>
      </c>
      <c r="J3171" s="196">
        <v>0.14724000000000001</v>
      </c>
      <c r="K3171" s="196">
        <v>0</v>
      </c>
      <c r="L3171" s="196">
        <v>0</v>
      </c>
      <c r="M3171" s="196">
        <v>0</v>
      </c>
      <c r="N3171" s="196">
        <v>0</v>
      </c>
      <c r="O3171" s="196">
        <v>0</v>
      </c>
      <c r="P3171" s="196">
        <v>0.12967999999999991</v>
      </c>
      <c r="Q3171" s="196">
        <v>0</v>
      </c>
      <c r="R3171" s="196">
        <v>0</v>
      </c>
      <c r="S3171" s="196">
        <v>3.6150000000000002E-2</v>
      </c>
      <c r="T3171" s="196">
        <v>0</v>
      </c>
      <c r="U3171" s="196">
        <v>0.13503000000000001</v>
      </c>
      <c r="V3171" s="196">
        <v>0</v>
      </c>
      <c r="W3171" s="196">
        <v>4.8490000000000005E-2</v>
      </c>
      <c r="X3171" s="196">
        <v>2.8210000000000002E-2</v>
      </c>
      <c r="Y3171" s="197">
        <v>0</v>
      </c>
      <c r="Z3171" s="196">
        <v>0</v>
      </c>
      <c r="AA3171" s="196">
        <v>1.8340000000000002E-2</v>
      </c>
      <c r="AB3171" s="196">
        <v>1.521E-2</v>
      </c>
      <c r="AC3171" s="196">
        <v>7.1599999999999997E-3</v>
      </c>
      <c r="AD3171" s="196">
        <v>1.1339999999999999E-2</v>
      </c>
      <c r="AE3171" s="196">
        <v>0</v>
      </c>
      <c r="AF3171" s="272">
        <f t="shared" si="199"/>
        <v>0.99999999999999989</v>
      </c>
      <c r="AG3171" s="196">
        <f t="shared" si="196"/>
        <v>0.29993000000000003</v>
      </c>
    </row>
    <row r="3172" spans="1:33" x14ac:dyDescent="0.25">
      <c r="A3172" s="1">
        <v>1989</v>
      </c>
      <c r="B3172" s="1" t="s">
        <v>26</v>
      </c>
      <c r="C3172" s="1" t="str">
        <f t="shared" si="197"/>
        <v>1989YT</v>
      </c>
      <c r="D3172" s="1" t="s">
        <v>58</v>
      </c>
      <c r="E3172" s="1" t="str">
        <f t="shared" si="198"/>
        <v>1989YTResidential</v>
      </c>
      <c r="F3172" s="196">
        <v>0.15509999999999999</v>
      </c>
      <c r="G3172" s="196">
        <v>0.23694999999999999</v>
      </c>
      <c r="H3172" s="196">
        <v>0</v>
      </c>
      <c r="I3172" s="196">
        <v>3.1099999999999999E-2</v>
      </c>
      <c r="J3172" s="196">
        <v>0.14724000000000001</v>
      </c>
      <c r="K3172" s="196">
        <v>0</v>
      </c>
      <c r="L3172" s="196">
        <v>0</v>
      </c>
      <c r="M3172" s="196">
        <v>0</v>
      </c>
      <c r="N3172" s="196">
        <v>0</v>
      </c>
      <c r="O3172" s="196">
        <v>0</v>
      </c>
      <c r="P3172" s="196">
        <v>0.12967999999999991</v>
      </c>
      <c r="Q3172" s="196">
        <v>0</v>
      </c>
      <c r="R3172" s="196">
        <v>0</v>
      </c>
      <c r="S3172" s="196">
        <v>3.6150000000000002E-2</v>
      </c>
      <c r="T3172" s="196">
        <v>0</v>
      </c>
      <c r="U3172" s="196">
        <v>0.13503000000000001</v>
      </c>
      <c r="V3172" s="196">
        <v>0</v>
      </c>
      <c r="W3172" s="196">
        <v>4.8490000000000005E-2</v>
      </c>
      <c r="X3172" s="196">
        <v>2.8210000000000002E-2</v>
      </c>
      <c r="Y3172" s="197">
        <v>0</v>
      </c>
      <c r="Z3172" s="196">
        <v>0</v>
      </c>
      <c r="AA3172" s="196">
        <v>1.8340000000000002E-2</v>
      </c>
      <c r="AB3172" s="196">
        <v>1.521E-2</v>
      </c>
      <c r="AC3172" s="196">
        <v>7.1599999999999997E-3</v>
      </c>
      <c r="AD3172" s="196">
        <v>1.1339999999999999E-2</v>
      </c>
      <c r="AE3172" s="196">
        <v>0</v>
      </c>
      <c r="AF3172" s="272">
        <f t="shared" si="199"/>
        <v>0.99999999999999989</v>
      </c>
      <c r="AG3172" s="196">
        <f t="shared" si="196"/>
        <v>0.29993000000000003</v>
      </c>
    </row>
    <row r="3173" spans="1:33" x14ac:dyDescent="0.25">
      <c r="A3173" s="1">
        <v>1990</v>
      </c>
      <c r="B3173" s="1" t="s">
        <v>26</v>
      </c>
      <c r="C3173" s="1" t="str">
        <f t="shared" si="197"/>
        <v>1990YT</v>
      </c>
      <c r="D3173" s="1" t="s">
        <v>57</v>
      </c>
      <c r="E3173" s="1" t="str">
        <f t="shared" si="198"/>
        <v>1990YTC&amp;D</v>
      </c>
      <c r="F3173" s="274">
        <v>0</v>
      </c>
      <c r="G3173" s="274">
        <v>1.0829999999999999E-2</v>
      </c>
      <c r="H3173" s="274">
        <v>0</v>
      </c>
      <c r="I3173" s="274">
        <v>0.31966</v>
      </c>
      <c r="J3173" s="274">
        <v>0</v>
      </c>
      <c r="K3173" s="274">
        <v>0</v>
      </c>
      <c r="L3173" s="274">
        <v>0</v>
      </c>
      <c r="M3173" s="274">
        <v>0</v>
      </c>
      <c r="N3173" s="274">
        <v>0</v>
      </c>
      <c r="O3173" s="274">
        <v>0</v>
      </c>
      <c r="P3173" s="274">
        <v>0</v>
      </c>
      <c r="Q3173" s="274">
        <v>0</v>
      </c>
      <c r="R3173" s="274">
        <v>0</v>
      </c>
      <c r="S3173" s="274">
        <v>0</v>
      </c>
      <c r="T3173" s="274">
        <v>0.29006999999999999</v>
      </c>
      <c r="U3173" s="274">
        <v>0</v>
      </c>
      <c r="V3173" s="274">
        <v>0</v>
      </c>
      <c r="W3173" s="274">
        <v>4.0879999999999972E-2</v>
      </c>
      <c r="X3173" s="274">
        <v>0</v>
      </c>
      <c r="Y3173" s="274">
        <v>0</v>
      </c>
      <c r="Z3173" s="274">
        <v>0</v>
      </c>
      <c r="AA3173" s="274">
        <v>0</v>
      </c>
      <c r="AB3173" s="274">
        <v>0.15045</v>
      </c>
      <c r="AC3173" s="274">
        <v>7.0800000000000002E-2</v>
      </c>
      <c r="AD3173" s="274">
        <v>0.11731000000000003</v>
      </c>
      <c r="AE3173" s="274">
        <v>0</v>
      </c>
      <c r="AF3173" s="272">
        <f t="shared" si="199"/>
        <v>1</v>
      </c>
      <c r="AG3173" s="196">
        <f t="shared" si="196"/>
        <v>0.66950999999999994</v>
      </c>
    </row>
    <row r="3174" spans="1:33" x14ac:dyDescent="0.25">
      <c r="A3174" s="1">
        <v>1990</v>
      </c>
      <c r="B3174" s="1" t="s">
        <v>26</v>
      </c>
      <c r="C3174" s="1" t="str">
        <f t="shared" si="197"/>
        <v>1990YT</v>
      </c>
      <c r="D3174" s="1" t="s">
        <v>56</v>
      </c>
      <c r="E3174" s="1" t="str">
        <f t="shared" si="198"/>
        <v>1990YTICI</v>
      </c>
      <c r="F3174" s="196">
        <v>0.18140000000000001</v>
      </c>
      <c r="G3174" s="196">
        <v>0.251</v>
      </c>
      <c r="H3174" s="196">
        <v>0</v>
      </c>
      <c r="I3174" s="196">
        <v>0</v>
      </c>
      <c r="J3174" s="196">
        <v>0.17219999999999999</v>
      </c>
      <c r="K3174" s="196">
        <v>0</v>
      </c>
      <c r="L3174" s="196">
        <v>0</v>
      </c>
      <c r="M3174" s="196">
        <v>0</v>
      </c>
      <c r="N3174" s="196">
        <v>0</v>
      </c>
      <c r="O3174" s="196">
        <v>0</v>
      </c>
      <c r="P3174" s="196">
        <v>0</v>
      </c>
      <c r="Q3174" s="196">
        <v>0</v>
      </c>
      <c r="R3174" s="196">
        <v>0.14351</v>
      </c>
      <c r="S3174" s="196">
        <v>3.4089999999999995E-2</v>
      </c>
      <c r="T3174" s="196">
        <v>0</v>
      </c>
      <c r="U3174" s="196">
        <v>0.11259999999999999</v>
      </c>
      <c r="V3174" s="196">
        <v>0</v>
      </c>
      <c r="W3174" s="196">
        <v>5.2599999999999959E-2</v>
      </c>
      <c r="X3174" s="196">
        <v>1.8000000000000002E-2</v>
      </c>
      <c r="Y3174" s="196">
        <v>0</v>
      </c>
      <c r="Z3174" s="196">
        <v>0</v>
      </c>
      <c r="AA3174" s="196">
        <v>3.4599999999999999E-2</v>
      </c>
      <c r="AB3174" s="196">
        <v>0</v>
      </c>
      <c r="AC3174" s="196">
        <v>0</v>
      </c>
      <c r="AD3174" s="196">
        <v>0</v>
      </c>
      <c r="AE3174" s="196">
        <v>0</v>
      </c>
      <c r="AF3174" s="272">
        <f t="shared" si="199"/>
        <v>1</v>
      </c>
      <c r="AG3174" s="196">
        <f t="shared" ref="AG3174:AG3237" si="200">SUM(S3174:AE3174)</f>
        <v>0.25188999999999995</v>
      </c>
    </row>
    <row r="3175" spans="1:33" x14ac:dyDescent="0.25">
      <c r="A3175" s="1">
        <v>1990</v>
      </c>
      <c r="B3175" s="1" t="s">
        <v>26</v>
      </c>
      <c r="C3175" s="1" t="str">
        <f t="shared" si="197"/>
        <v>1990YT</v>
      </c>
      <c r="D3175" s="1" t="s">
        <v>58</v>
      </c>
      <c r="E3175" s="1" t="str">
        <f t="shared" si="198"/>
        <v>1990YTResidential</v>
      </c>
      <c r="F3175" s="196">
        <v>0.19495000000000001</v>
      </c>
      <c r="G3175" s="196">
        <v>0.27582000000000001</v>
      </c>
      <c r="H3175" s="196">
        <v>0</v>
      </c>
      <c r="I3175" s="196">
        <v>0</v>
      </c>
      <c r="J3175" s="196">
        <v>0.18507000000000001</v>
      </c>
      <c r="K3175" s="196">
        <v>0</v>
      </c>
      <c r="L3175" s="196">
        <v>0</v>
      </c>
      <c r="M3175" s="196">
        <v>0</v>
      </c>
      <c r="N3175" s="196">
        <v>0</v>
      </c>
      <c r="O3175" s="196">
        <v>0</v>
      </c>
      <c r="P3175" s="196">
        <v>0</v>
      </c>
      <c r="Q3175" s="196">
        <v>9.0440000000000006E-2</v>
      </c>
      <c r="R3175" s="196">
        <v>0</v>
      </c>
      <c r="S3175" s="196">
        <v>6.0860000000000004E-2</v>
      </c>
      <c r="T3175" s="196">
        <v>0</v>
      </c>
      <c r="U3175" s="196">
        <v>8.7499999999999994E-2</v>
      </c>
      <c r="V3175" s="196">
        <v>0</v>
      </c>
      <c r="W3175" s="196">
        <v>4.5350000000000015E-2</v>
      </c>
      <c r="X3175" s="196">
        <v>5.4199999999999998E-2</v>
      </c>
      <c r="Y3175" s="196">
        <v>0</v>
      </c>
      <c r="Z3175" s="196">
        <v>0</v>
      </c>
      <c r="AA3175" s="196">
        <v>5.8099999999999992E-3</v>
      </c>
      <c r="AB3175" s="196">
        <v>0</v>
      </c>
      <c r="AC3175" s="196">
        <v>0</v>
      </c>
      <c r="AD3175" s="196">
        <v>0</v>
      </c>
      <c r="AE3175" s="196">
        <v>0</v>
      </c>
      <c r="AF3175" s="272">
        <f t="shared" si="199"/>
        <v>1</v>
      </c>
      <c r="AG3175" s="196">
        <f t="shared" si="200"/>
        <v>0.25372</v>
      </c>
    </row>
    <row r="3176" spans="1:33" x14ac:dyDescent="0.25">
      <c r="A3176" s="1">
        <v>1991</v>
      </c>
      <c r="B3176" s="1" t="s">
        <v>26</v>
      </c>
      <c r="C3176" s="1" t="str">
        <f t="shared" si="197"/>
        <v>1991YT</v>
      </c>
      <c r="D3176" s="1" t="s">
        <v>57</v>
      </c>
      <c r="E3176" s="1" t="str">
        <f t="shared" si="198"/>
        <v>1991YTC&amp;D</v>
      </c>
      <c r="F3176" s="196">
        <v>0</v>
      </c>
      <c r="G3176" s="196">
        <v>1.11E-2</v>
      </c>
      <c r="H3176" s="196">
        <v>0</v>
      </c>
      <c r="I3176" s="196">
        <v>0.31608000000000003</v>
      </c>
      <c r="J3176" s="196">
        <v>0</v>
      </c>
      <c r="K3176" s="196">
        <v>0</v>
      </c>
      <c r="L3176" s="196">
        <v>0</v>
      </c>
      <c r="M3176" s="196">
        <v>0</v>
      </c>
      <c r="N3176" s="196">
        <v>0</v>
      </c>
      <c r="O3176" s="196">
        <v>0</v>
      </c>
      <c r="P3176" s="196">
        <v>0</v>
      </c>
      <c r="Q3176" s="196">
        <v>0</v>
      </c>
      <c r="R3176" s="196">
        <v>0</v>
      </c>
      <c r="S3176" s="196">
        <v>0</v>
      </c>
      <c r="T3176" s="196">
        <v>0.29077999999999998</v>
      </c>
      <c r="U3176" s="196">
        <v>0</v>
      </c>
      <c r="V3176" s="196">
        <v>0</v>
      </c>
      <c r="W3176" s="196">
        <v>3.9359999999999951E-2</v>
      </c>
      <c r="X3176" s="196">
        <v>0</v>
      </c>
      <c r="Y3176" s="196">
        <v>0</v>
      </c>
      <c r="Z3176" s="196">
        <v>0</v>
      </c>
      <c r="AA3176" s="196">
        <v>0</v>
      </c>
      <c r="AB3176" s="196">
        <v>0.15462000000000001</v>
      </c>
      <c r="AC3176" s="196">
        <v>7.2789999999999994E-2</v>
      </c>
      <c r="AD3176" s="196">
        <v>0.11526999999999998</v>
      </c>
      <c r="AE3176" s="196">
        <v>0</v>
      </c>
      <c r="AF3176" s="272">
        <f t="shared" si="199"/>
        <v>1</v>
      </c>
      <c r="AG3176" s="196">
        <f t="shared" si="200"/>
        <v>0.67281999999999997</v>
      </c>
    </row>
    <row r="3177" spans="1:33" x14ac:dyDescent="0.25">
      <c r="A3177" s="1">
        <v>1991</v>
      </c>
      <c r="B3177" s="1" t="s">
        <v>26</v>
      </c>
      <c r="C3177" s="1" t="str">
        <f t="shared" si="197"/>
        <v>1991YT</v>
      </c>
      <c r="D3177" s="1" t="s">
        <v>56</v>
      </c>
      <c r="E3177" s="1" t="str">
        <f t="shared" si="198"/>
        <v>1991YTICI</v>
      </c>
      <c r="F3177" s="196">
        <v>0.18140000000000001</v>
      </c>
      <c r="G3177" s="196">
        <v>0.251</v>
      </c>
      <c r="H3177" s="196">
        <v>0</v>
      </c>
      <c r="I3177" s="196">
        <v>0</v>
      </c>
      <c r="J3177" s="196">
        <v>0.17219999999999999</v>
      </c>
      <c r="K3177" s="196">
        <v>0</v>
      </c>
      <c r="L3177" s="196">
        <v>0</v>
      </c>
      <c r="M3177" s="196">
        <v>0</v>
      </c>
      <c r="N3177" s="196">
        <v>0</v>
      </c>
      <c r="O3177" s="196">
        <v>0</v>
      </c>
      <c r="P3177" s="196">
        <v>0</v>
      </c>
      <c r="Q3177" s="196">
        <v>0</v>
      </c>
      <c r="R3177" s="196">
        <v>0.14351</v>
      </c>
      <c r="S3177" s="196">
        <v>3.4089999999999995E-2</v>
      </c>
      <c r="T3177" s="196">
        <v>0</v>
      </c>
      <c r="U3177" s="196">
        <v>0.11259999999999999</v>
      </c>
      <c r="V3177" s="196">
        <v>0</v>
      </c>
      <c r="W3177" s="196">
        <v>5.2599999999999959E-2</v>
      </c>
      <c r="X3177" s="196">
        <v>1.8000000000000002E-2</v>
      </c>
      <c r="Y3177" s="197">
        <v>0</v>
      </c>
      <c r="Z3177" s="196">
        <v>0</v>
      </c>
      <c r="AA3177" s="196">
        <v>3.4599999999999999E-2</v>
      </c>
      <c r="AB3177" s="196">
        <v>0</v>
      </c>
      <c r="AC3177" s="196">
        <v>0</v>
      </c>
      <c r="AD3177" s="196">
        <v>0</v>
      </c>
      <c r="AE3177" s="196">
        <v>0</v>
      </c>
      <c r="AF3177" s="272">
        <f t="shared" si="199"/>
        <v>1</v>
      </c>
      <c r="AG3177" s="196">
        <f t="shared" si="200"/>
        <v>0.25188999999999995</v>
      </c>
    </row>
    <row r="3178" spans="1:33" x14ac:dyDescent="0.25">
      <c r="A3178" s="1">
        <v>1991</v>
      </c>
      <c r="B3178" s="1" t="s">
        <v>26</v>
      </c>
      <c r="C3178" s="1" t="str">
        <f t="shared" si="197"/>
        <v>1991YT</v>
      </c>
      <c r="D3178" s="1" t="s">
        <v>58</v>
      </c>
      <c r="E3178" s="1" t="str">
        <f t="shared" si="198"/>
        <v>1991YTResidential</v>
      </c>
      <c r="F3178" s="196">
        <v>0.19495000000000001</v>
      </c>
      <c r="G3178" s="196">
        <v>0.27582000000000001</v>
      </c>
      <c r="H3178" s="196">
        <v>0</v>
      </c>
      <c r="I3178" s="196">
        <v>0</v>
      </c>
      <c r="J3178" s="196">
        <v>0.18507000000000001</v>
      </c>
      <c r="K3178" s="196">
        <v>0</v>
      </c>
      <c r="L3178" s="196">
        <v>0</v>
      </c>
      <c r="M3178" s="196">
        <v>0</v>
      </c>
      <c r="N3178" s="196">
        <v>0</v>
      </c>
      <c r="O3178" s="196">
        <v>0</v>
      </c>
      <c r="P3178" s="196">
        <v>0</v>
      </c>
      <c r="Q3178" s="196">
        <v>9.0440000000000006E-2</v>
      </c>
      <c r="R3178" s="196">
        <v>0</v>
      </c>
      <c r="S3178" s="196">
        <v>6.0860000000000004E-2</v>
      </c>
      <c r="T3178" s="196">
        <v>0</v>
      </c>
      <c r="U3178" s="196">
        <v>8.7499999999999994E-2</v>
      </c>
      <c r="V3178" s="196">
        <v>0</v>
      </c>
      <c r="W3178" s="196">
        <v>4.5350000000000015E-2</v>
      </c>
      <c r="X3178" s="196">
        <v>5.4199999999999998E-2</v>
      </c>
      <c r="Y3178" s="197">
        <v>0</v>
      </c>
      <c r="Z3178" s="196">
        <v>0</v>
      </c>
      <c r="AA3178" s="196">
        <v>5.8099999999999992E-3</v>
      </c>
      <c r="AB3178" s="196">
        <v>0</v>
      </c>
      <c r="AC3178" s="196">
        <v>0</v>
      </c>
      <c r="AD3178" s="196">
        <v>0</v>
      </c>
      <c r="AE3178" s="196">
        <v>0</v>
      </c>
      <c r="AF3178" s="272">
        <f t="shared" si="199"/>
        <v>1</v>
      </c>
      <c r="AG3178" s="196">
        <f t="shared" si="200"/>
        <v>0.25372</v>
      </c>
    </row>
    <row r="3179" spans="1:33" x14ac:dyDescent="0.25">
      <c r="A3179" s="1">
        <v>1992</v>
      </c>
      <c r="B3179" s="1" t="s">
        <v>26</v>
      </c>
      <c r="C3179" s="1" t="str">
        <f t="shared" si="197"/>
        <v>1992YT</v>
      </c>
      <c r="D3179" s="1" t="s">
        <v>57</v>
      </c>
      <c r="E3179" s="1" t="str">
        <f t="shared" si="198"/>
        <v>1992YTC&amp;D</v>
      </c>
      <c r="F3179" s="196">
        <v>0</v>
      </c>
      <c r="G3179" s="196">
        <v>1.11E-2</v>
      </c>
      <c r="H3179" s="196">
        <v>0</v>
      </c>
      <c r="I3179" s="196">
        <v>0.31608000000000003</v>
      </c>
      <c r="J3179" s="196">
        <v>0</v>
      </c>
      <c r="K3179" s="196">
        <v>0</v>
      </c>
      <c r="L3179" s="196">
        <v>0</v>
      </c>
      <c r="M3179" s="196">
        <v>0</v>
      </c>
      <c r="N3179" s="196">
        <v>0</v>
      </c>
      <c r="O3179" s="196">
        <v>0</v>
      </c>
      <c r="P3179" s="196">
        <v>0</v>
      </c>
      <c r="Q3179" s="196">
        <v>0</v>
      </c>
      <c r="R3179" s="196">
        <v>0</v>
      </c>
      <c r="S3179" s="196">
        <v>0</v>
      </c>
      <c r="T3179" s="196">
        <v>0.29077999999999998</v>
      </c>
      <c r="U3179" s="196">
        <v>0</v>
      </c>
      <c r="V3179" s="196">
        <v>0</v>
      </c>
      <c r="W3179" s="196">
        <v>3.9359999999999951E-2</v>
      </c>
      <c r="X3179" s="196">
        <v>0</v>
      </c>
      <c r="Y3179" s="196">
        <v>0</v>
      </c>
      <c r="Z3179" s="196">
        <v>0</v>
      </c>
      <c r="AA3179" s="196">
        <v>0</v>
      </c>
      <c r="AB3179" s="196">
        <v>0.15462000000000001</v>
      </c>
      <c r="AC3179" s="196">
        <v>7.2789999999999994E-2</v>
      </c>
      <c r="AD3179" s="196">
        <v>0.11526999999999998</v>
      </c>
      <c r="AE3179" s="196">
        <v>0</v>
      </c>
      <c r="AF3179" s="272">
        <f t="shared" si="199"/>
        <v>1</v>
      </c>
      <c r="AG3179" s="196">
        <f t="shared" si="200"/>
        <v>0.67281999999999997</v>
      </c>
    </row>
    <row r="3180" spans="1:33" x14ac:dyDescent="0.25">
      <c r="A3180" s="1">
        <v>1992</v>
      </c>
      <c r="B3180" s="1" t="s">
        <v>26</v>
      </c>
      <c r="C3180" s="1" t="str">
        <f t="shared" si="197"/>
        <v>1992YT</v>
      </c>
      <c r="D3180" s="1" t="s">
        <v>56</v>
      </c>
      <c r="E3180" s="1" t="str">
        <f t="shared" si="198"/>
        <v>1992YTICI</v>
      </c>
      <c r="F3180" s="196">
        <v>0.18140000000000001</v>
      </c>
      <c r="G3180" s="196">
        <v>0.251</v>
      </c>
      <c r="H3180" s="196">
        <v>0</v>
      </c>
      <c r="I3180" s="196">
        <v>0</v>
      </c>
      <c r="J3180" s="196">
        <v>0.17219999999999999</v>
      </c>
      <c r="K3180" s="196">
        <v>0</v>
      </c>
      <c r="L3180" s="196">
        <v>0</v>
      </c>
      <c r="M3180" s="196">
        <v>0</v>
      </c>
      <c r="N3180" s="196">
        <v>0</v>
      </c>
      <c r="O3180" s="196">
        <v>0</v>
      </c>
      <c r="P3180" s="196">
        <v>0</v>
      </c>
      <c r="Q3180" s="196">
        <v>0</v>
      </c>
      <c r="R3180" s="196">
        <v>0.14351</v>
      </c>
      <c r="S3180" s="196">
        <v>3.4089999999999995E-2</v>
      </c>
      <c r="T3180" s="196">
        <v>0</v>
      </c>
      <c r="U3180" s="196">
        <v>0.11259999999999999</v>
      </c>
      <c r="V3180" s="196">
        <v>0</v>
      </c>
      <c r="W3180" s="196">
        <v>5.2599999999999959E-2</v>
      </c>
      <c r="X3180" s="196">
        <v>1.8000000000000002E-2</v>
      </c>
      <c r="Y3180" s="197">
        <v>0</v>
      </c>
      <c r="Z3180" s="196">
        <v>0</v>
      </c>
      <c r="AA3180" s="196">
        <v>3.4599999999999999E-2</v>
      </c>
      <c r="AB3180" s="196">
        <v>0</v>
      </c>
      <c r="AC3180" s="196">
        <v>0</v>
      </c>
      <c r="AD3180" s="196">
        <v>0</v>
      </c>
      <c r="AE3180" s="196">
        <v>0</v>
      </c>
      <c r="AF3180" s="272">
        <f t="shared" si="199"/>
        <v>1</v>
      </c>
      <c r="AG3180" s="196">
        <f t="shared" si="200"/>
        <v>0.25188999999999995</v>
      </c>
    </row>
    <row r="3181" spans="1:33" x14ac:dyDescent="0.25">
      <c r="A3181" s="1">
        <v>1992</v>
      </c>
      <c r="B3181" s="1" t="s">
        <v>26</v>
      </c>
      <c r="C3181" s="1" t="str">
        <f t="shared" si="197"/>
        <v>1992YT</v>
      </c>
      <c r="D3181" s="1" t="s">
        <v>58</v>
      </c>
      <c r="E3181" s="1" t="str">
        <f t="shared" si="198"/>
        <v>1992YTResidential</v>
      </c>
      <c r="F3181" s="196">
        <v>0.19495000000000001</v>
      </c>
      <c r="G3181" s="196">
        <v>0.27582000000000001</v>
      </c>
      <c r="H3181" s="196">
        <v>0</v>
      </c>
      <c r="I3181" s="196">
        <v>0</v>
      </c>
      <c r="J3181" s="196">
        <v>0.18507000000000001</v>
      </c>
      <c r="K3181" s="196">
        <v>0</v>
      </c>
      <c r="L3181" s="196">
        <v>0</v>
      </c>
      <c r="M3181" s="196">
        <v>0</v>
      </c>
      <c r="N3181" s="196">
        <v>0</v>
      </c>
      <c r="O3181" s="196">
        <v>0</v>
      </c>
      <c r="P3181" s="196">
        <v>0</v>
      </c>
      <c r="Q3181" s="196">
        <v>9.0440000000000006E-2</v>
      </c>
      <c r="R3181" s="196">
        <v>0</v>
      </c>
      <c r="S3181" s="196">
        <v>6.0860000000000004E-2</v>
      </c>
      <c r="T3181" s="196">
        <v>0</v>
      </c>
      <c r="U3181" s="196">
        <v>8.7499999999999994E-2</v>
      </c>
      <c r="V3181" s="196">
        <v>0</v>
      </c>
      <c r="W3181" s="196">
        <v>4.5350000000000015E-2</v>
      </c>
      <c r="X3181" s="196">
        <v>5.4199999999999998E-2</v>
      </c>
      <c r="Y3181" s="196">
        <v>0</v>
      </c>
      <c r="Z3181" s="196">
        <v>0</v>
      </c>
      <c r="AA3181" s="196">
        <v>5.8099999999999992E-3</v>
      </c>
      <c r="AB3181" s="196">
        <v>0</v>
      </c>
      <c r="AC3181" s="196">
        <v>0</v>
      </c>
      <c r="AD3181" s="196">
        <v>0</v>
      </c>
      <c r="AE3181" s="196">
        <v>0</v>
      </c>
      <c r="AF3181" s="272">
        <f t="shared" si="199"/>
        <v>1</v>
      </c>
      <c r="AG3181" s="196">
        <f t="shared" si="200"/>
        <v>0.25372</v>
      </c>
    </row>
    <row r="3182" spans="1:33" x14ac:dyDescent="0.25">
      <c r="A3182" s="1">
        <v>1993</v>
      </c>
      <c r="B3182" s="1" t="s">
        <v>26</v>
      </c>
      <c r="C3182" s="1" t="str">
        <f t="shared" si="197"/>
        <v>1993YT</v>
      </c>
      <c r="D3182" s="1" t="s">
        <v>57</v>
      </c>
      <c r="E3182" s="1" t="str">
        <f t="shared" si="198"/>
        <v>1993YTC&amp;D</v>
      </c>
      <c r="F3182" s="196">
        <v>0</v>
      </c>
      <c r="G3182" s="196">
        <v>1.11E-2</v>
      </c>
      <c r="H3182" s="196">
        <v>0</v>
      </c>
      <c r="I3182" s="196">
        <v>0.31608000000000003</v>
      </c>
      <c r="J3182" s="196">
        <v>0</v>
      </c>
      <c r="K3182" s="196">
        <v>0</v>
      </c>
      <c r="L3182" s="196">
        <v>0</v>
      </c>
      <c r="M3182" s="196">
        <v>0</v>
      </c>
      <c r="N3182" s="196">
        <v>0</v>
      </c>
      <c r="O3182" s="196">
        <v>0</v>
      </c>
      <c r="P3182" s="196">
        <v>0</v>
      </c>
      <c r="Q3182" s="196">
        <v>0</v>
      </c>
      <c r="R3182" s="196">
        <v>0</v>
      </c>
      <c r="S3182" s="196">
        <v>0</v>
      </c>
      <c r="T3182" s="196">
        <v>0.29077999999999998</v>
      </c>
      <c r="U3182" s="196">
        <v>0</v>
      </c>
      <c r="V3182" s="196">
        <v>0</v>
      </c>
      <c r="W3182" s="196">
        <v>3.9359999999999951E-2</v>
      </c>
      <c r="X3182" s="196">
        <v>0</v>
      </c>
      <c r="Y3182" s="197">
        <v>0</v>
      </c>
      <c r="Z3182" s="196">
        <v>0</v>
      </c>
      <c r="AA3182" s="196">
        <v>0</v>
      </c>
      <c r="AB3182" s="196">
        <v>0.15462000000000001</v>
      </c>
      <c r="AC3182" s="196">
        <v>7.2789999999999994E-2</v>
      </c>
      <c r="AD3182" s="196">
        <v>0.11526999999999998</v>
      </c>
      <c r="AE3182" s="196">
        <v>0</v>
      </c>
      <c r="AF3182" s="272">
        <f t="shared" si="199"/>
        <v>1</v>
      </c>
      <c r="AG3182" s="196">
        <f t="shared" si="200"/>
        <v>0.67281999999999997</v>
      </c>
    </row>
    <row r="3183" spans="1:33" x14ac:dyDescent="0.25">
      <c r="A3183" s="1">
        <v>1993</v>
      </c>
      <c r="B3183" s="1" t="s">
        <v>26</v>
      </c>
      <c r="C3183" s="1" t="str">
        <f t="shared" si="197"/>
        <v>1993YT</v>
      </c>
      <c r="D3183" s="1" t="s">
        <v>56</v>
      </c>
      <c r="E3183" s="1" t="str">
        <f t="shared" si="198"/>
        <v>1993YTICI</v>
      </c>
      <c r="F3183" s="196">
        <v>0.18140000000000001</v>
      </c>
      <c r="G3183" s="196">
        <v>0.251</v>
      </c>
      <c r="H3183" s="196">
        <v>0</v>
      </c>
      <c r="I3183" s="196">
        <v>0</v>
      </c>
      <c r="J3183" s="196">
        <v>0.17219999999999999</v>
      </c>
      <c r="K3183" s="196">
        <v>0</v>
      </c>
      <c r="L3183" s="196">
        <v>0</v>
      </c>
      <c r="M3183" s="196">
        <v>0</v>
      </c>
      <c r="N3183" s="196">
        <v>0</v>
      </c>
      <c r="O3183" s="196">
        <v>0</v>
      </c>
      <c r="P3183" s="196">
        <v>0</v>
      </c>
      <c r="Q3183" s="196">
        <v>0</v>
      </c>
      <c r="R3183" s="196">
        <v>0.14351</v>
      </c>
      <c r="S3183" s="196">
        <v>3.4089999999999995E-2</v>
      </c>
      <c r="T3183" s="196">
        <v>0</v>
      </c>
      <c r="U3183" s="196">
        <v>0.11259999999999999</v>
      </c>
      <c r="V3183" s="196">
        <v>0</v>
      </c>
      <c r="W3183" s="196">
        <v>5.2599999999999959E-2</v>
      </c>
      <c r="X3183" s="196">
        <v>1.8000000000000002E-2</v>
      </c>
      <c r="Y3183" s="196">
        <v>0</v>
      </c>
      <c r="Z3183" s="196">
        <v>0</v>
      </c>
      <c r="AA3183" s="196">
        <v>3.4599999999999999E-2</v>
      </c>
      <c r="AB3183" s="196">
        <v>0</v>
      </c>
      <c r="AC3183" s="196">
        <v>0</v>
      </c>
      <c r="AD3183" s="196">
        <v>0</v>
      </c>
      <c r="AE3183" s="196">
        <v>0</v>
      </c>
      <c r="AF3183" s="272">
        <f t="shared" si="199"/>
        <v>1</v>
      </c>
      <c r="AG3183" s="196">
        <f t="shared" si="200"/>
        <v>0.25188999999999995</v>
      </c>
    </row>
    <row r="3184" spans="1:33" x14ac:dyDescent="0.25">
      <c r="A3184" s="1">
        <v>1993</v>
      </c>
      <c r="B3184" s="1" t="s">
        <v>26</v>
      </c>
      <c r="C3184" s="1" t="str">
        <f t="shared" si="197"/>
        <v>1993YT</v>
      </c>
      <c r="D3184" s="1" t="s">
        <v>58</v>
      </c>
      <c r="E3184" s="1" t="str">
        <f t="shared" si="198"/>
        <v>1993YTResidential</v>
      </c>
      <c r="F3184" s="196">
        <v>0.19495000000000001</v>
      </c>
      <c r="G3184" s="196">
        <v>0.27582000000000001</v>
      </c>
      <c r="H3184" s="196">
        <v>0</v>
      </c>
      <c r="I3184" s="196">
        <v>0</v>
      </c>
      <c r="J3184" s="196">
        <v>0.18507000000000001</v>
      </c>
      <c r="K3184" s="196">
        <v>0</v>
      </c>
      <c r="L3184" s="196">
        <v>0</v>
      </c>
      <c r="M3184" s="196">
        <v>0</v>
      </c>
      <c r="N3184" s="196">
        <v>0</v>
      </c>
      <c r="O3184" s="196">
        <v>0</v>
      </c>
      <c r="P3184" s="196">
        <v>0</v>
      </c>
      <c r="Q3184" s="196">
        <v>9.0440000000000006E-2</v>
      </c>
      <c r="R3184" s="196">
        <v>0</v>
      </c>
      <c r="S3184" s="196">
        <v>6.0860000000000004E-2</v>
      </c>
      <c r="T3184" s="196">
        <v>0</v>
      </c>
      <c r="U3184" s="196">
        <v>8.7499999999999994E-2</v>
      </c>
      <c r="V3184" s="196">
        <v>0</v>
      </c>
      <c r="W3184" s="196">
        <v>4.5350000000000015E-2</v>
      </c>
      <c r="X3184" s="196">
        <v>5.4199999999999998E-2</v>
      </c>
      <c r="Y3184" s="196">
        <v>0</v>
      </c>
      <c r="Z3184" s="196">
        <v>0</v>
      </c>
      <c r="AA3184" s="196">
        <v>5.8099999999999992E-3</v>
      </c>
      <c r="AB3184" s="196">
        <v>0</v>
      </c>
      <c r="AC3184" s="196">
        <v>0</v>
      </c>
      <c r="AD3184" s="196">
        <v>0</v>
      </c>
      <c r="AE3184" s="196">
        <v>0</v>
      </c>
      <c r="AF3184" s="272">
        <f t="shared" si="199"/>
        <v>1</v>
      </c>
      <c r="AG3184" s="196">
        <f t="shared" si="200"/>
        <v>0.25372</v>
      </c>
    </row>
    <row r="3185" spans="1:33" x14ac:dyDescent="0.25">
      <c r="A3185" s="1">
        <v>1994</v>
      </c>
      <c r="B3185" s="1" t="s">
        <v>26</v>
      </c>
      <c r="C3185" s="1" t="str">
        <f t="shared" si="197"/>
        <v>1994YT</v>
      </c>
      <c r="D3185" s="1" t="s">
        <v>57</v>
      </c>
      <c r="E3185" s="1" t="str">
        <f t="shared" si="198"/>
        <v>1994YTC&amp;D</v>
      </c>
      <c r="F3185" s="196">
        <v>0</v>
      </c>
      <c r="G3185" s="196">
        <v>1.11E-2</v>
      </c>
      <c r="H3185" s="196">
        <v>0</v>
      </c>
      <c r="I3185" s="196">
        <v>0.31608000000000003</v>
      </c>
      <c r="J3185" s="196">
        <v>0</v>
      </c>
      <c r="K3185" s="196">
        <v>0</v>
      </c>
      <c r="L3185" s="196">
        <v>0</v>
      </c>
      <c r="M3185" s="196">
        <v>0</v>
      </c>
      <c r="N3185" s="196">
        <v>0</v>
      </c>
      <c r="O3185" s="196">
        <v>0</v>
      </c>
      <c r="P3185" s="196">
        <v>0</v>
      </c>
      <c r="Q3185" s="196">
        <v>0</v>
      </c>
      <c r="R3185" s="196">
        <v>0</v>
      </c>
      <c r="S3185" s="196">
        <v>0</v>
      </c>
      <c r="T3185" s="196">
        <v>0.29077999999999998</v>
      </c>
      <c r="U3185" s="196">
        <v>0</v>
      </c>
      <c r="V3185" s="196">
        <v>0</v>
      </c>
      <c r="W3185" s="196">
        <v>3.9359999999999951E-2</v>
      </c>
      <c r="X3185" s="196">
        <v>0</v>
      </c>
      <c r="Y3185" s="197">
        <v>0</v>
      </c>
      <c r="Z3185" s="196">
        <v>0</v>
      </c>
      <c r="AA3185" s="196">
        <v>0</v>
      </c>
      <c r="AB3185" s="196">
        <v>0.15462000000000001</v>
      </c>
      <c r="AC3185" s="196">
        <v>7.2789999999999994E-2</v>
      </c>
      <c r="AD3185" s="196">
        <v>0.11526999999999998</v>
      </c>
      <c r="AE3185" s="196">
        <v>0</v>
      </c>
      <c r="AF3185" s="272">
        <f t="shared" si="199"/>
        <v>1</v>
      </c>
      <c r="AG3185" s="196">
        <f t="shared" si="200"/>
        <v>0.67281999999999997</v>
      </c>
    </row>
    <row r="3186" spans="1:33" x14ac:dyDescent="0.25">
      <c r="A3186" s="1">
        <v>1994</v>
      </c>
      <c r="B3186" s="1" t="s">
        <v>26</v>
      </c>
      <c r="C3186" s="1" t="str">
        <f t="shared" si="197"/>
        <v>1994YT</v>
      </c>
      <c r="D3186" s="1" t="s">
        <v>56</v>
      </c>
      <c r="E3186" s="1" t="str">
        <f t="shared" si="198"/>
        <v>1994YTICI</v>
      </c>
      <c r="F3186" s="196">
        <v>0.18140000000000001</v>
      </c>
      <c r="G3186" s="196">
        <v>0.251</v>
      </c>
      <c r="H3186" s="196">
        <v>0</v>
      </c>
      <c r="I3186" s="196">
        <v>0</v>
      </c>
      <c r="J3186" s="196">
        <v>0.17219999999999999</v>
      </c>
      <c r="K3186" s="196">
        <v>0</v>
      </c>
      <c r="L3186" s="196">
        <v>0</v>
      </c>
      <c r="M3186" s="196">
        <v>0</v>
      </c>
      <c r="N3186" s="196">
        <v>0</v>
      </c>
      <c r="O3186" s="196">
        <v>0</v>
      </c>
      <c r="P3186" s="196">
        <v>0</v>
      </c>
      <c r="Q3186" s="196">
        <v>0</v>
      </c>
      <c r="R3186" s="196">
        <v>0.14351</v>
      </c>
      <c r="S3186" s="196">
        <v>3.4089999999999995E-2</v>
      </c>
      <c r="T3186" s="196">
        <v>0</v>
      </c>
      <c r="U3186" s="196">
        <v>0.11259999999999999</v>
      </c>
      <c r="V3186" s="196">
        <v>0</v>
      </c>
      <c r="W3186" s="196">
        <v>5.2599999999999959E-2</v>
      </c>
      <c r="X3186" s="196">
        <v>1.8000000000000002E-2</v>
      </c>
      <c r="Y3186" s="196">
        <v>0</v>
      </c>
      <c r="Z3186" s="196">
        <v>0</v>
      </c>
      <c r="AA3186" s="196">
        <v>3.4599999999999999E-2</v>
      </c>
      <c r="AB3186" s="196">
        <v>0</v>
      </c>
      <c r="AC3186" s="196">
        <v>0</v>
      </c>
      <c r="AD3186" s="196">
        <v>0</v>
      </c>
      <c r="AE3186" s="196">
        <v>0</v>
      </c>
      <c r="AF3186" s="272">
        <f t="shared" si="199"/>
        <v>1</v>
      </c>
      <c r="AG3186" s="196">
        <f t="shared" si="200"/>
        <v>0.25188999999999995</v>
      </c>
    </row>
    <row r="3187" spans="1:33" x14ac:dyDescent="0.25">
      <c r="A3187" s="1">
        <v>1994</v>
      </c>
      <c r="B3187" s="1" t="s">
        <v>26</v>
      </c>
      <c r="C3187" s="1" t="str">
        <f t="shared" si="197"/>
        <v>1994YT</v>
      </c>
      <c r="D3187" s="1" t="s">
        <v>58</v>
      </c>
      <c r="E3187" s="1" t="str">
        <f t="shared" si="198"/>
        <v>1994YTResidential</v>
      </c>
      <c r="F3187" s="196">
        <v>0.19495000000000001</v>
      </c>
      <c r="G3187" s="196">
        <v>0.27582000000000001</v>
      </c>
      <c r="H3187" s="196">
        <v>0</v>
      </c>
      <c r="I3187" s="196">
        <v>0</v>
      </c>
      <c r="J3187" s="196">
        <v>0.18507000000000001</v>
      </c>
      <c r="K3187" s="196">
        <v>0</v>
      </c>
      <c r="L3187" s="196">
        <v>0</v>
      </c>
      <c r="M3187" s="196">
        <v>0</v>
      </c>
      <c r="N3187" s="196">
        <v>0</v>
      </c>
      <c r="O3187" s="196">
        <v>0</v>
      </c>
      <c r="P3187" s="196">
        <v>0</v>
      </c>
      <c r="Q3187" s="196">
        <v>9.0440000000000006E-2</v>
      </c>
      <c r="R3187" s="196">
        <v>0</v>
      </c>
      <c r="S3187" s="196">
        <v>6.0860000000000004E-2</v>
      </c>
      <c r="T3187" s="196">
        <v>0</v>
      </c>
      <c r="U3187" s="196">
        <v>8.7499999999999994E-2</v>
      </c>
      <c r="V3187" s="196">
        <v>0</v>
      </c>
      <c r="W3187" s="196">
        <v>4.5350000000000015E-2</v>
      </c>
      <c r="X3187" s="196">
        <v>5.4199999999999998E-2</v>
      </c>
      <c r="Y3187" s="197">
        <v>0</v>
      </c>
      <c r="Z3187" s="196">
        <v>0</v>
      </c>
      <c r="AA3187" s="196">
        <v>5.8099999999999992E-3</v>
      </c>
      <c r="AB3187" s="196">
        <v>0</v>
      </c>
      <c r="AC3187" s="196">
        <v>0</v>
      </c>
      <c r="AD3187" s="196">
        <v>0</v>
      </c>
      <c r="AE3187" s="196">
        <v>0</v>
      </c>
      <c r="AF3187" s="272">
        <f t="shared" si="199"/>
        <v>1</v>
      </c>
      <c r="AG3187" s="196">
        <f t="shared" si="200"/>
        <v>0.25372</v>
      </c>
    </row>
    <row r="3188" spans="1:33" x14ac:dyDescent="0.25">
      <c r="A3188" s="1">
        <v>1995</v>
      </c>
      <c r="B3188" s="1" t="s">
        <v>26</v>
      </c>
      <c r="C3188" s="1" t="str">
        <f t="shared" si="197"/>
        <v>1995YT</v>
      </c>
      <c r="D3188" s="1" t="s">
        <v>57</v>
      </c>
      <c r="E3188" s="1" t="str">
        <f t="shared" si="198"/>
        <v>1995YTC&amp;D</v>
      </c>
      <c r="F3188" s="196">
        <v>0</v>
      </c>
      <c r="G3188" s="196">
        <v>1.11E-2</v>
      </c>
      <c r="H3188" s="196">
        <v>0</v>
      </c>
      <c r="I3188" s="196">
        <v>0.31608000000000003</v>
      </c>
      <c r="J3188" s="196">
        <v>0</v>
      </c>
      <c r="K3188" s="196">
        <v>0</v>
      </c>
      <c r="L3188" s="196">
        <v>0</v>
      </c>
      <c r="M3188" s="196">
        <v>0</v>
      </c>
      <c r="N3188" s="196">
        <v>0</v>
      </c>
      <c r="O3188" s="196">
        <v>0</v>
      </c>
      <c r="P3188" s="196">
        <v>0</v>
      </c>
      <c r="Q3188" s="196">
        <v>0</v>
      </c>
      <c r="R3188" s="196">
        <v>0</v>
      </c>
      <c r="S3188" s="196">
        <v>0</v>
      </c>
      <c r="T3188" s="196">
        <v>0.29077999999999998</v>
      </c>
      <c r="U3188" s="196">
        <v>0</v>
      </c>
      <c r="V3188" s="196">
        <v>0</v>
      </c>
      <c r="W3188" s="196">
        <v>3.9359999999999951E-2</v>
      </c>
      <c r="X3188" s="196">
        <v>0</v>
      </c>
      <c r="Y3188" s="197">
        <v>0</v>
      </c>
      <c r="Z3188" s="196">
        <v>0</v>
      </c>
      <c r="AA3188" s="196">
        <v>0</v>
      </c>
      <c r="AB3188" s="196">
        <v>0.15462000000000001</v>
      </c>
      <c r="AC3188" s="196">
        <v>7.2789999999999994E-2</v>
      </c>
      <c r="AD3188" s="196">
        <v>0.11526999999999998</v>
      </c>
      <c r="AE3188" s="196">
        <v>0</v>
      </c>
      <c r="AF3188" s="272">
        <f t="shared" si="199"/>
        <v>1</v>
      </c>
      <c r="AG3188" s="196">
        <f t="shared" si="200"/>
        <v>0.67281999999999997</v>
      </c>
    </row>
    <row r="3189" spans="1:33" x14ac:dyDescent="0.25">
      <c r="A3189" s="1">
        <v>1995</v>
      </c>
      <c r="B3189" s="1" t="s">
        <v>26</v>
      </c>
      <c r="C3189" s="1" t="str">
        <f t="shared" si="197"/>
        <v>1995YT</v>
      </c>
      <c r="D3189" s="1" t="s">
        <v>56</v>
      </c>
      <c r="E3189" s="1" t="str">
        <f t="shared" si="198"/>
        <v>1995YTICI</v>
      </c>
      <c r="F3189" s="196">
        <v>0.18140000000000001</v>
      </c>
      <c r="G3189" s="196">
        <v>0.251</v>
      </c>
      <c r="H3189" s="196">
        <v>0</v>
      </c>
      <c r="I3189" s="196">
        <v>0</v>
      </c>
      <c r="J3189" s="196">
        <v>0.17219999999999999</v>
      </c>
      <c r="K3189" s="196">
        <v>0</v>
      </c>
      <c r="L3189" s="196">
        <v>0</v>
      </c>
      <c r="M3189" s="196">
        <v>0</v>
      </c>
      <c r="N3189" s="196">
        <v>0</v>
      </c>
      <c r="O3189" s="196">
        <v>0</v>
      </c>
      <c r="P3189" s="196">
        <v>0</v>
      </c>
      <c r="Q3189" s="196">
        <v>0</v>
      </c>
      <c r="R3189" s="196">
        <v>0.14351</v>
      </c>
      <c r="S3189" s="196">
        <v>3.4089999999999995E-2</v>
      </c>
      <c r="T3189" s="196">
        <v>0</v>
      </c>
      <c r="U3189" s="196">
        <v>0.11259999999999999</v>
      </c>
      <c r="V3189" s="196">
        <v>0</v>
      </c>
      <c r="W3189" s="196">
        <v>5.2599999999999959E-2</v>
      </c>
      <c r="X3189" s="196">
        <v>1.8000000000000002E-2</v>
      </c>
      <c r="Y3189" s="196">
        <v>0</v>
      </c>
      <c r="Z3189" s="196">
        <v>0</v>
      </c>
      <c r="AA3189" s="196">
        <v>3.4599999999999999E-2</v>
      </c>
      <c r="AB3189" s="196">
        <v>0</v>
      </c>
      <c r="AC3189" s="196">
        <v>0</v>
      </c>
      <c r="AD3189" s="196">
        <v>0</v>
      </c>
      <c r="AE3189" s="196">
        <v>0</v>
      </c>
      <c r="AF3189" s="272">
        <f t="shared" si="199"/>
        <v>1</v>
      </c>
      <c r="AG3189" s="196">
        <f t="shared" si="200"/>
        <v>0.25188999999999995</v>
      </c>
    </row>
    <row r="3190" spans="1:33" x14ac:dyDescent="0.25">
      <c r="A3190" s="1">
        <v>1995</v>
      </c>
      <c r="B3190" s="1" t="s">
        <v>26</v>
      </c>
      <c r="C3190" s="1" t="str">
        <f t="shared" si="197"/>
        <v>1995YT</v>
      </c>
      <c r="D3190" s="1" t="s">
        <v>58</v>
      </c>
      <c r="E3190" s="1" t="str">
        <f t="shared" si="198"/>
        <v>1995YTResidential</v>
      </c>
      <c r="F3190" s="196">
        <v>0.19495000000000001</v>
      </c>
      <c r="G3190" s="196">
        <v>0.27582000000000001</v>
      </c>
      <c r="H3190" s="196">
        <v>0</v>
      </c>
      <c r="I3190" s="196">
        <v>0</v>
      </c>
      <c r="J3190" s="196">
        <v>0.18507000000000001</v>
      </c>
      <c r="K3190" s="196">
        <v>0</v>
      </c>
      <c r="L3190" s="196">
        <v>0</v>
      </c>
      <c r="M3190" s="196">
        <v>0</v>
      </c>
      <c r="N3190" s="196">
        <v>0</v>
      </c>
      <c r="O3190" s="196">
        <v>0</v>
      </c>
      <c r="P3190" s="196">
        <v>0</v>
      </c>
      <c r="Q3190" s="196">
        <v>9.0440000000000006E-2</v>
      </c>
      <c r="R3190" s="196">
        <v>0</v>
      </c>
      <c r="S3190" s="196">
        <v>6.0860000000000004E-2</v>
      </c>
      <c r="T3190" s="196">
        <v>0</v>
      </c>
      <c r="U3190" s="196">
        <v>8.7499999999999994E-2</v>
      </c>
      <c r="V3190" s="196">
        <v>0</v>
      </c>
      <c r="W3190" s="196">
        <v>4.5350000000000015E-2</v>
      </c>
      <c r="X3190" s="196">
        <v>5.4199999999999998E-2</v>
      </c>
      <c r="Y3190" s="196">
        <v>0</v>
      </c>
      <c r="Z3190" s="196">
        <v>0</v>
      </c>
      <c r="AA3190" s="196">
        <v>5.8099999999999992E-3</v>
      </c>
      <c r="AB3190" s="196">
        <v>0</v>
      </c>
      <c r="AC3190" s="196">
        <v>0</v>
      </c>
      <c r="AD3190" s="196">
        <v>0</v>
      </c>
      <c r="AE3190" s="196">
        <v>0</v>
      </c>
      <c r="AF3190" s="272">
        <f t="shared" si="199"/>
        <v>1</v>
      </c>
      <c r="AG3190" s="196">
        <f t="shared" si="200"/>
        <v>0.25372</v>
      </c>
    </row>
    <row r="3191" spans="1:33" x14ac:dyDescent="0.25">
      <c r="A3191" s="1">
        <v>1996</v>
      </c>
      <c r="B3191" s="1" t="s">
        <v>26</v>
      </c>
      <c r="C3191" s="1" t="str">
        <f t="shared" si="197"/>
        <v>1996YT</v>
      </c>
      <c r="D3191" s="1" t="s">
        <v>57</v>
      </c>
      <c r="E3191" s="1" t="str">
        <f t="shared" si="198"/>
        <v>1996YTC&amp;D</v>
      </c>
      <c r="F3191" s="196">
        <v>0</v>
      </c>
      <c r="G3191" s="196">
        <v>1.11E-2</v>
      </c>
      <c r="H3191" s="196">
        <v>0</v>
      </c>
      <c r="I3191" s="196">
        <v>0.31608000000000003</v>
      </c>
      <c r="J3191" s="196">
        <v>0</v>
      </c>
      <c r="K3191" s="196">
        <v>0</v>
      </c>
      <c r="L3191" s="196">
        <v>0</v>
      </c>
      <c r="M3191" s="196">
        <v>0</v>
      </c>
      <c r="N3191" s="196">
        <v>0</v>
      </c>
      <c r="O3191" s="196">
        <v>0</v>
      </c>
      <c r="P3191" s="196">
        <v>0</v>
      </c>
      <c r="Q3191" s="196">
        <v>0</v>
      </c>
      <c r="R3191" s="196">
        <v>0</v>
      </c>
      <c r="S3191" s="196">
        <v>0</v>
      </c>
      <c r="T3191" s="196">
        <v>0.29077999999999998</v>
      </c>
      <c r="U3191" s="196">
        <v>0</v>
      </c>
      <c r="V3191" s="196">
        <v>0</v>
      </c>
      <c r="W3191" s="196">
        <v>3.9359999999999951E-2</v>
      </c>
      <c r="X3191" s="196">
        <v>0</v>
      </c>
      <c r="Y3191" s="197">
        <v>0</v>
      </c>
      <c r="Z3191" s="196">
        <v>0</v>
      </c>
      <c r="AA3191" s="196">
        <v>0</v>
      </c>
      <c r="AB3191" s="196">
        <v>0.15462000000000001</v>
      </c>
      <c r="AC3191" s="196">
        <v>7.2789999999999994E-2</v>
      </c>
      <c r="AD3191" s="196">
        <v>0.11526999999999998</v>
      </c>
      <c r="AE3191" s="196">
        <v>0</v>
      </c>
      <c r="AF3191" s="272">
        <f t="shared" si="199"/>
        <v>1</v>
      </c>
      <c r="AG3191" s="196">
        <f t="shared" si="200"/>
        <v>0.67281999999999997</v>
      </c>
    </row>
    <row r="3192" spans="1:33" x14ac:dyDescent="0.25">
      <c r="A3192" s="1">
        <v>1996</v>
      </c>
      <c r="B3192" s="1" t="s">
        <v>26</v>
      </c>
      <c r="C3192" s="1" t="str">
        <f t="shared" si="197"/>
        <v>1996YT</v>
      </c>
      <c r="D3192" s="1" t="s">
        <v>56</v>
      </c>
      <c r="E3192" s="1" t="str">
        <f t="shared" si="198"/>
        <v>1996YTICI</v>
      </c>
      <c r="F3192" s="196">
        <v>0.18140000000000001</v>
      </c>
      <c r="G3192" s="196">
        <v>0.251</v>
      </c>
      <c r="H3192" s="196">
        <v>0</v>
      </c>
      <c r="I3192" s="196">
        <v>0</v>
      </c>
      <c r="J3192" s="196">
        <v>0.17219999999999999</v>
      </c>
      <c r="K3192" s="196">
        <v>0</v>
      </c>
      <c r="L3192" s="196">
        <v>0</v>
      </c>
      <c r="M3192" s="196">
        <v>0</v>
      </c>
      <c r="N3192" s="196">
        <v>0</v>
      </c>
      <c r="O3192" s="196">
        <v>0</v>
      </c>
      <c r="P3192" s="196">
        <v>0</v>
      </c>
      <c r="Q3192" s="196">
        <v>0</v>
      </c>
      <c r="R3192" s="196">
        <v>0.14351</v>
      </c>
      <c r="S3192" s="196">
        <v>3.4089999999999995E-2</v>
      </c>
      <c r="T3192" s="196">
        <v>0</v>
      </c>
      <c r="U3192" s="196">
        <v>0.11259999999999999</v>
      </c>
      <c r="V3192" s="196">
        <v>0</v>
      </c>
      <c r="W3192" s="196">
        <v>5.2599999999999959E-2</v>
      </c>
      <c r="X3192" s="196">
        <v>1.8000000000000002E-2</v>
      </c>
      <c r="Y3192" s="196">
        <v>0</v>
      </c>
      <c r="Z3192" s="196">
        <v>0</v>
      </c>
      <c r="AA3192" s="196">
        <v>3.4599999999999999E-2</v>
      </c>
      <c r="AB3192" s="196">
        <v>0</v>
      </c>
      <c r="AC3192" s="196">
        <v>0</v>
      </c>
      <c r="AD3192" s="196">
        <v>0</v>
      </c>
      <c r="AE3192" s="196">
        <v>0</v>
      </c>
      <c r="AF3192" s="272">
        <f t="shared" si="199"/>
        <v>1</v>
      </c>
      <c r="AG3192" s="196">
        <f t="shared" si="200"/>
        <v>0.25188999999999995</v>
      </c>
    </row>
    <row r="3193" spans="1:33" x14ac:dyDescent="0.25">
      <c r="A3193" s="1">
        <v>1996</v>
      </c>
      <c r="B3193" s="1" t="s">
        <v>26</v>
      </c>
      <c r="C3193" s="1" t="str">
        <f t="shared" si="197"/>
        <v>1996YT</v>
      </c>
      <c r="D3193" s="1" t="s">
        <v>58</v>
      </c>
      <c r="E3193" s="1" t="str">
        <f t="shared" si="198"/>
        <v>1996YTResidential</v>
      </c>
      <c r="F3193" s="196">
        <v>0.19495000000000001</v>
      </c>
      <c r="G3193" s="196">
        <v>0.27582000000000001</v>
      </c>
      <c r="H3193" s="196">
        <v>0</v>
      </c>
      <c r="I3193" s="196">
        <v>0</v>
      </c>
      <c r="J3193" s="196">
        <v>0.18507000000000001</v>
      </c>
      <c r="K3193" s="196">
        <v>0</v>
      </c>
      <c r="L3193" s="196">
        <v>0</v>
      </c>
      <c r="M3193" s="196">
        <v>0</v>
      </c>
      <c r="N3193" s="196">
        <v>0</v>
      </c>
      <c r="O3193" s="196">
        <v>0</v>
      </c>
      <c r="P3193" s="196">
        <v>0</v>
      </c>
      <c r="Q3193" s="196">
        <v>9.0440000000000006E-2</v>
      </c>
      <c r="R3193" s="196">
        <v>0</v>
      </c>
      <c r="S3193" s="196">
        <v>6.0860000000000004E-2</v>
      </c>
      <c r="T3193" s="196">
        <v>0</v>
      </c>
      <c r="U3193" s="196">
        <v>8.7499999999999994E-2</v>
      </c>
      <c r="V3193" s="196">
        <v>0</v>
      </c>
      <c r="W3193" s="196">
        <v>4.5350000000000015E-2</v>
      </c>
      <c r="X3193" s="196">
        <v>5.4199999999999998E-2</v>
      </c>
      <c r="Y3193" s="196">
        <v>0</v>
      </c>
      <c r="Z3193" s="196">
        <v>0</v>
      </c>
      <c r="AA3193" s="196">
        <v>5.8099999999999992E-3</v>
      </c>
      <c r="AB3193" s="196">
        <v>0</v>
      </c>
      <c r="AC3193" s="196">
        <v>0</v>
      </c>
      <c r="AD3193" s="196">
        <v>0</v>
      </c>
      <c r="AE3193" s="196">
        <v>0</v>
      </c>
      <c r="AF3193" s="272">
        <f t="shared" si="199"/>
        <v>1</v>
      </c>
      <c r="AG3193" s="196">
        <f t="shared" si="200"/>
        <v>0.25372</v>
      </c>
    </row>
    <row r="3194" spans="1:33" x14ac:dyDescent="0.25">
      <c r="A3194" s="1">
        <v>1997</v>
      </c>
      <c r="B3194" s="1" t="s">
        <v>26</v>
      </c>
      <c r="C3194" s="1" t="str">
        <f t="shared" si="197"/>
        <v>1997YT</v>
      </c>
      <c r="D3194" s="1" t="s">
        <v>57</v>
      </c>
      <c r="E3194" s="1" t="str">
        <f t="shared" si="198"/>
        <v>1997YTC&amp;D</v>
      </c>
      <c r="F3194" s="196">
        <v>0</v>
      </c>
      <c r="G3194" s="196">
        <v>1.11E-2</v>
      </c>
      <c r="H3194" s="196">
        <v>0</v>
      </c>
      <c r="I3194" s="196">
        <v>0.31608000000000003</v>
      </c>
      <c r="J3194" s="196">
        <v>0</v>
      </c>
      <c r="K3194" s="196">
        <v>0</v>
      </c>
      <c r="L3194" s="196">
        <v>0</v>
      </c>
      <c r="M3194" s="196">
        <v>0</v>
      </c>
      <c r="N3194" s="196">
        <v>0</v>
      </c>
      <c r="O3194" s="196">
        <v>0</v>
      </c>
      <c r="P3194" s="196">
        <v>0</v>
      </c>
      <c r="Q3194" s="196">
        <v>0</v>
      </c>
      <c r="R3194" s="196">
        <v>0</v>
      </c>
      <c r="S3194" s="196">
        <v>0</v>
      </c>
      <c r="T3194" s="196">
        <v>0.29077999999999998</v>
      </c>
      <c r="U3194" s="196">
        <v>0</v>
      </c>
      <c r="V3194" s="196">
        <v>0</v>
      </c>
      <c r="W3194" s="196">
        <v>3.9359999999999951E-2</v>
      </c>
      <c r="X3194" s="196">
        <v>0</v>
      </c>
      <c r="Y3194" s="197">
        <v>0</v>
      </c>
      <c r="Z3194" s="196">
        <v>0</v>
      </c>
      <c r="AA3194" s="196">
        <v>0</v>
      </c>
      <c r="AB3194" s="196">
        <v>0.15462000000000001</v>
      </c>
      <c r="AC3194" s="196">
        <v>7.2789999999999994E-2</v>
      </c>
      <c r="AD3194" s="196">
        <v>0.11526999999999998</v>
      </c>
      <c r="AE3194" s="196">
        <v>0</v>
      </c>
      <c r="AF3194" s="272">
        <f t="shared" si="199"/>
        <v>1</v>
      </c>
      <c r="AG3194" s="196">
        <f t="shared" si="200"/>
        <v>0.67281999999999997</v>
      </c>
    </row>
    <row r="3195" spans="1:33" x14ac:dyDescent="0.25">
      <c r="A3195" s="1">
        <v>1997</v>
      </c>
      <c r="B3195" s="1" t="s">
        <v>26</v>
      </c>
      <c r="C3195" s="1" t="str">
        <f t="shared" si="197"/>
        <v>1997YT</v>
      </c>
      <c r="D3195" s="1" t="s">
        <v>56</v>
      </c>
      <c r="E3195" s="1" t="str">
        <f t="shared" si="198"/>
        <v>1997YTICI</v>
      </c>
      <c r="F3195" s="196">
        <v>0.18140000000000001</v>
      </c>
      <c r="G3195" s="196">
        <v>0.251</v>
      </c>
      <c r="H3195" s="196">
        <v>0</v>
      </c>
      <c r="I3195" s="196">
        <v>0</v>
      </c>
      <c r="J3195" s="196">
        <v>0.17219999999999999</v>
      </c>
      <c r="K3195" s="196">
        <v>0</v>
      </c>
      <c r="L3195" s="196">
        <v>0</v>
      </c>
      <c r="M3195" s="196">
        <v>0</v>
      </c>
      <c r="N3195" s="196">
        <v>0</v>
      </c>
      <c r="O3195" s="196">
        <v>0</v>
      </c>
      <c r="P3195" s="196">
        <v>0</v>
      </c>
      <c r="Q3195" s="196">
        <v>0</v>
      </c>
      <c r="R3195" s="196">
        <v>0.14351</v>
      </c>
      <c r="S3195" s="196">
        <v>3.4089999999999995E-2</v>
      </c>
      <c r="T3195" s="196">
        <v>0</v>
      </c>
      <c r="U3195" s="196">
        <v>0.11259999999999999</v>
      </c>
      <c r="V3195" s="196">
        <v>0</v>
      </c>
      <c r="W3195" s="196">
        <v>5.2599999999999959E-2</v>
      </c>
      <c r="X3195" s="196">
        <v>1.8000000000000002E-2</v>
      </c>
      <c r="Y3195" s="196">
        <v>0</v>
      </c>
      <c r="Z3195" s="196">
        <v>0</v>
      </c>
      <c r="AA3195" s="196">
        <v>3.4599999999999999E-2</v>
      </c>
      <c r="AB3195" s="196">
        <v>0</v>
      </c>
      <c r="AC3195" s="196">
        <v>0</v>
      </c>
      <c r="AD3195" s="196">
        <v>0</v>
      </c>
      <c r="AE3195" s="196">
        <v>0</v>
      </c>
      <c r="AF3195" s="272">
        <f t="shared" si="199"/>
        <v>1</v>
      </c>
      <c r="AG3195" s="196">
        <f t="shared" si="200"/>
        <v>0.25188999999999995</v>
      </c>
    </row>
    <row r="3196" spans="1:33" x14ac:dyDescent="0.25">
      <c r="A3196" s="1">
        <v>1997</v>
      </c>
      <c r="B3196" s="1" t="s">
        <v>26</v>
      </c>
      <c r="C3196" s="1" t="str">
        <f t="shared" si="197"/>
        <v>1997YT</v>
      </c>
      <c r="D3196" s="1" t="s">
        <v>58</v>
      </c>
      <c r="E3196" s="1" t="str">
        <f t="shared" si="198"/>
        <v>1997YTResidential</v>
      </c>
      <c r="F3196" s="196">
        <v>0.19495000000000001</v>
      </c>
      <c r="G3196" s="196">
        <v>0.27582000000000001</v>
      </c>
      <c r="H3196" s="196">
        <v>0</v>
      </c>
      <c r="I3196" s="196">
        <v>0</v>
      </c>
      <c r="J3196" s="196">
        <v>0.18507000000000001</v>
      </c>
      <c r="K3196" s="196">
        <v>0</v>
      </c>
      <c r="L3196" s="196">
        <v>0</v>
      </c>
      <c r="M3196" s="196">
        <v>0</v>
      </c>
      <c r="N3196" s="196">
        <v>0</v>
      </c>
      <c r="O3196" s="196">
        <v>0</v>
      </c>
      <c r="P3196" s="196">
        <v>0</v>
      </c>
      <c r="Q3196" s="196">
        <v>9.0440000000000006E-2</v>
      </c>
      <c r="R3196" s="196">
        <v>0</v>
      </c>
      <c r="S3196" s="196">
        <v>6.0860000000000004E-2</v>
      </c>
      <c r="T3196" s="196">
        <v>0</v>
      </c>
      <c r="U3196" s="196">
        <v>8.7499999999999994E-2</v>
      </c>
      <c r="V3196" s="196">
        <v>0</v>
      </c>
      <c r="W3196" s="196">
        <v>4.5350000000000015E-2</v>
      </c>
      <c r="X3196" s="196">
        <v>5.4199999999999998E-2</v>
      </c>
      <c r="Y3196" s="197">
        <v>0</v>
      </c>
      <c r="Z3196" s="196">
        <v>0</v>
      </c>
      <c r="AA3196" s="196">
        <v>5.8099999999999992E-3</v>
      </c>
      <c r="AB3196" s="196">
        <v>0</v>
      </c>
      <c r="AC3196" s="196">
        <v>0</v>
      </c>
      <c r="AD3196" s="196">
        <v>0</v>
      </c>
      <c r="AE3196" s="196">
        <v>0</v>
      </c>
      <c r="AF3196" s="272">
        <f t="shared" si="199"/>
        <v>1</v>
      </c>
      <c r="AG3196" s="196">
        <f t="shared" si="200"/>
        <v>0.25372</v>
      </c>
    </row>
    <row r="3197" spans="1:33" x14ac:dyDescent="0.25">
      <c r="A3197" s="1">
        <v>1998</v>
      </c>
      <c r="B3197" s="1" t="s">
        <v>26</v>
      </c>
      <c r="C3197" s="1" t="str">
        <f t="shared" si="197"/>
        <v>1998YT</v>
      </c>
      <c r="D3197" s="1" t="s">
        <v>57</v>
      </c>
      <c r="E3197" s="1" t="str">
        <f t="shared" si="198"/>
        <v>1998YTC&amp;D</v>
      </c>
      <c r="F3197" s="196">
        <v>0</v>
      </c>
      <c r="G3197" s="196">
        <v>1.11E-2</v>
      </c>
      <c r="H3197" s="196">
        <v>0</v>
      </c>
      <c r="I3197" s="196">
        <v>0.31608000000000003</v>
      </c>
      <c r="J3197" s="196">
        <v>0</v>
      </c>
      <c r="K3197" s="196">
        <v>0</v>
      </c>
      <c r="L3197" s="196">
        <v>0</v>
      </c>
      <c r="M3197" s="196">
        <v>0</v>
      </c>
      <c r="N3197" s="196">
        <v>0</v>
      </c>
      <c r="O3197" s="196">
        <v>0</v>
      </c>
      <c r="P3197" s="196">
        <v>0</v>
      </c>
      <c r="Q3197" s="196">
        <v>0</v>
      </c>
      <c r="R3197" s="196">
        <v>0</v>
      </c>
      <c r="S3197" s="196">
        <v>0</v>
      </c>
      <c r="T3197" s="196">
        <v>0.29077999999999998</v>
      </c>
      <c r="U3197" s="196">
        <v>0</v>
      </c>
      <c r="V3197" s="196">
        <v>0</v>
      </c>
      <c r="W3197" s="196">
        <v>3.9359999999999951E-2</v>
      </c>
      <c r="X3197" s="196">
        <v>0</v>
      </c>
      <c r="Y3197" s="197">
        <v>0</v>
      </c>
      <c r="Z3197" s="196">
        <v>0</v>
      </c>
      <c r="AA3197" s="196">
        <v>0</v>
      </c>
      <c r="AB3197" s="196">
        <v>0.15462000000000001</v>
      </c>
      <c r="AC3197" s="196">
        <v>7.2789999999999994E-2</v>
      </c>
      <c r="AD3197" s="196">
        <v>0.11526999999999998</v>
      </c>
      <c r="AE3197" s="196">
        <v>0</v>
      </c>
      <c r="AF3197" s="272">
        <f t="shared" si="199"/>
        <v>1</v>
      </c>
      <c r="AG3197" s="196">
        <f t="shared" si="200"/>
        <v>0.67281999999999997</v>
      </c>
    </row>
    <row r="3198" spans="1:33" x14ac:dyDescent="0.25">
      <c r="A3198" s="1">
        <v>1998</v>
      </c>
      <c r="B3198" s="1" t="s">
        <v>26</v>
      </c>
      <c r="C3198" s="1" t="str">
        <f t="shared" si="197"/>
        <v>1998YT</v>
      </c>
      <c r="D3198" s="1" t="s">
        <v>56</v>
      </c>
      <c r="E3198" s="1" t="str">
        <f t="shared" si="198"/>
        <v>1998YTICI</v>
      </c>
      <c r="F3198" s="196">
        <v>0.18140000000000001</v>
      </c>
      <c r="G3198" s="196">
        <v>0.251</v>
      </c>
      <c r="H3198" s="196">
        <v>0</v>
      </c>
      <c r="I3198" s="196">
        <v>0</v>
      </c>
      <c r="J3198" s="196">
        <v>0.17219999999999999</v>
      </c>
      <c r="K3198" s="196">
        <v>0</v>
      </c>
      <c r="L3198" s="196">
        <v>0</v>
      </c>
      <c r="M3198" s="196">
        <v>0</v>
      </c>
      <c r="N3198" s="196">
        <v>0</v>
      </c>
      <c r="O3198" s="196">
        <v>0</v>
      </c>
      <c r="P3198" s="196">
        <v>0</v>
      </c>
      <c r="Q3198" s="196">
        <v>0</v>
      </c>
      <c r="R3198" s="196">
        <v>0.14351</v>
      </c>
      <c r="S3198" s="196">
        <v>3.4089999999999995E-2</v>
      </c>
      <c r="T3198" s="196">
        <v>0</v>
      </c>
      <c r="U3198" s="196">
        <v>0.11259999999999999</v>
      </c>
      <c r="V3198" s="196">
        <v>0</v>
      </c>
      <c r="W3198" s="196">
        <v>5.2599999999999959E-2</v>
      </c>
      <c r="X3198" s="196">
        <v>1.8000000000000002E-2</v>
      </c>
      <c r="Y3198" s="196">
        <v>0</v>
      </c>
      <c r="Z3198" s="196">
        <v>0</v>
      </c>
      <c r="AA3198" s="196">
        <v>3.4599999999999999E-2</v>
      </c>
      <c r="AB3198" s="196">
        <v>0</v>
      </c>
      <c r="AC3198" s="196">
        <v>0</v>
      </c>
      <c r="AD3198" s="196">
        <v>0</v>
      </c>
      <c r="AE3198" s="196">
        <v>0</v>
      </c>
      <c r="AF3198" s="272">
        <f t="shared" si="199"/>
        <v>1</v>
      </c>
      <c r="AG3198" s="196">
        <f t="shared" si="200"/>
        <v>0.25188999999999995</v>
      </c>
    </row>
    <row r="3199" spans="1:33" x14ac:dyDescent="0.25">
      <c r="A3199" s="1">
        <v>1998</v>
      </c>
      <c r="B3199" s="1" t="s">
        <v>26</v>
      </c>
      <c r="C3199" s="1" t="str">
        <f t="shared" si="197"/>
        <v>1998YT</v>
      </c>
      <c r="D3199" s="1" t="s">
        <v>58</v>
      </c>
      <c r="E3199" s="1" t="str">
        <f t="shared" si="198"/>
        <v>1998YTResidential</v>
      </c>
      <c r="F3199" s="196">
        <v>0.19495000000000001</v>
      </c>
      <c r="G3199" s="196">
        <v>0.27582000000000001</v>
      </c>
      <c r="H3199" s="196">
        <v>0</v>
      </c>
      <c r="I3199" s="196">
        <v>0</v>
      </c>
      <c r="J3199" s="196">
        <v>0.18507000000000001</v>
      </c>
      <c r="K3199" s="196">
        <v>0</v>
      </c>
      <c r="L3199" s="196">
        <v>0</v>
      </c>
      <c r="M3199" s="196">
        <v>0</v>
      </c>
      <c r="N3199" s="196">
        <v>0</v>
      </c>
      <c r="O3199" s="196">
        <v>0</v>
      </c>
      <c r="P3199" s="196">
        <v>0</v>
      </c>
      <c r="Q3199" s="196">
        <v>9.0440000000000006E-2</v>
      </c>
      <c r="R3199" s="196">
        <v>0</v>
      </c>
      <c r="S3199" s="196">
        <v>6.0860000000000004E-2</v>
      </c>
      <c r="T3199" s="196">
        <v>0</v>
      </c>
      <c r="U3199" s="196">
        <v>8.7499999999999994E-2</v>
      </c>
      <c r="V3199" s="196">
        <v>0</v>
      </c>
      <c r="W3199" s="196">
        <v>4.5350000000000015E-2</v>
      </c>
      <c r="X3199" s="196">
        <v>5.4199999999999998E-2</v>
      </c>
      <c r="Y3199" s="196">
        <v>0</v>
      </c>
      <c r="Z3199" s="196">
        <v>0</v>
      </c>
      <c r="AA3199" s="196">
        <v>5.8099999999999992E-3</v>
      </c>
      <c r="AB3199" s="196">
        <v>0</v>
      </c>
      <c r="AC3199" s="196">
        <v>0</v>
      </c>
      <c r="AD3199" s="196">
        <v>0</v>
      </c>
      <c r="AE3199" s="196">
        <v>0</v>
      </c>
      <c r="AF3199" s="272">
        <f t="shared" si="199"/>
        <v>1</v>
      </c>
      <c r="AG3199" s="196">
        <f t="shared" si="200"/>
        <v>0.25372</v>
      </c>
    </row>
    <row r="3200" spans="1:33" x14ac:dyDescent="0.25">
      <c r="A3200" s="1">
        <v>1999</v>
      </c>
      <c r="B3200" s="1" t="s">
        <v>26</v>
      </c>
      <c r="C3200" s="1" t="str">
        <f t="shared" si="197"/>
        <v>1999YT</v>
      </c>
      <c r="D3200" s="1" t="s">
        <v>57</v>
      </c>
      <c r="E3200" s="1" t="str">
        <f t="shared" si="198"/>
        <v>1999YTC&amp;D</v>
      </c>
      <c r="F3200" s="196">
        <v>0</v>
      </c>
      <c r="G3200" s="196">
        <v>1.11E-2</v>
      </c>
      <c r="H3200" s="196">
        <v>0</v>
      </c>
      <c r="I3200" s="196">
        <v>0.31608000000000003</v>
      </c>
      <c r="J3200" s="196">
        <v>0</v>
      </c>
      <c r="K3200" s="196">
        <v>0</v>
      </c>
      <c r="L3200" s="196">
        <v>0</v>
      </c>
      <c r="M3200" s="196">
        <v>0</v>
      </c>
      <c r="N3200" s="196">
        <v>0</v>
      </c>
      <c r="O3200" s="196">
        <v>0</v>
      </c>
      <c r="P3200" s="196">
        <v>0</v>
      </c>
      <c r="Q3200" s="196">
        <v>0</v>
      </c>
      <c r="R3200" s="196">
        <v>0</v>
      </c>
      <c r="S3200" s="196">
        <v>0</v>
      </c>
      <c r="T3200" s="196">
        <v>0.29077999999999998</v>
      </c>
      <c r="U3200" s="196">
        <v>0</v>
      </c>
      <c r="V3200" s="196">
        <v>0</v>
      </c>
      <c r="W3200" s="196">
        <v>3.9359999999999951E-2</v>
      </c>
      <c r="X3200" s="196">
        <v>0</v>
      </c>
      <c r="Y3200" s="197">
        <v>0</v>
      </c>
      <c r="Z3200" s="196">
        <v>0</v>
      </c>
      <c r="AA3200" s="196">
        <v>0</v>
      </c>
      <c r="AB3200" s="196">
        <v>0.15462000000000001</v>
      </c>
      <c r="AC3200" s="196">
        <v>7.2789999999999994E-2</v>
      </c>
      <c r="AD3200" s="196">
        <v>0.11526999999999998</v>
      </c>
      <c r="AE3200" s="196">
        <v>0</v>
      </c>
      <c r="AF3200" s="272">
        <f t="shared" si="199"/>
        <v>1</v>
      </c>
      <c r="AG3200" s="196">
        <f t="shared" si="200"/>
        <v>0.67281999999999997</v>
      </c>
    </row>
    <row r="3201" spans="1:33" x14ac:dyDescent="0.25">
      <c r="A3201" s="1">
        <v>1999</v>
      </c>
      <c r="B3201" s="1" t="s">
        <v>26</v>
      </c>
      <c r="C3201" s="1" t="str">
        <f t="shared" si="197"/>
        <v>1999YT</v>
      </c>
      <c r="D3201" s="1" t="s">
        <v>56</v>
      </c>
      <c r="E3201" s="1" t="str">
        <f t="shared" si="198"/>
        <v>1999YTICI</v>
      </c>
      <c r="F3201" s="196">
        <v>0.18140000000000001</v>
      </c>
      <c r="G3201" s="196">
        <v>0.251</v>
      </c>
      <c r="H3201" s="196">
        <v>0</v>
      </c>
      <c r="I3201" s="196">
        <v>0</v>
      </c>
      <c r="J3201" s="196">
        <v>0.17219999999999999</v>
      </c>
      <c r="K3201" s="196">
        <v>0</v>
      </c>
      <c r="L3201" s="196">
        <v>0</v>
      </c>
      <c r="M3201" s="196">
        <v>0</v>
      </c>
      <c r="N3201" s="196">
        <v>0</v>
      </c>
      <c r="O3201" s="196">
        <v>0</v>
      </c>
      <c r="P3201" s="196">
        <v>0</v>
      </c>
      <c r="Q3201" s="196">
        <v>0</v>
      </c>
      <c r="R3201" s="196">
        <v>0.14351</v>
      </c>
      <c r="S3201" s="196">
        <v>3.4089999999999995E-2</v>
      </c>
      <c r="T3201" s="196">
        <v>0</v>
      </c>
      <c r="U3201" s="196">
        <v>0.11259999999999999</v>
      </c>
      <c r="V3201" s="196">
        <v>0</v>
      </c>
      <c r="W3201" s="196">
        <v>5.2599999999999959E-2</v>
      </c>
      <c r="X3201" s="196">
        <v>1.8000000000000002E-2</v>
      </c>
      <c r="Y3201" s="196">
        <v>0</v>
      </c>
      <c r="Z3201" s="196">
        <v>0</v>
      </c>
      <c r="AA3201" s="196">
        <v>3.4599999999999999E-2</v>
      </c>
      <c r="AB3201" s="196">
        <v>0</v>
      </c>
      <c r="AC3201" s="196">
        <v>0</v>
      </c>
      <c r="AD3201" s="196">
        <v>0</v>
      </c>
      <c r="AE3201" s="196">
        <v>0</v>
      </c>
      <c r="AF3201" s="272">
        <f t="shared" si="199"/>
        <v>1</v>
      </c>
      <c r="AG3201" s="196">
        <f t="shared" si="200"/>
        <v>0.25188999999999995</v>
      </c>
    </row>
    <row r="3202" spans="1:33" x14ac:dyDescent="0.25">
      <c r="A3202" s="1">
        <v>1999</v>
      </c>
      <c r="B3202" s="1" t="s">
        <v>26</v>
      </c>
      <c r="C3202" s="1" t="str">
        <f t="shared" ref="C3202:C3265" si="201">CONCATENATE(A3202,B3202)</f>
        <v>1999YT</v>
      </c>
      <c r="D3202" s="1" t="s">
        <v>58</v>
      </c>
      <c r="E3202" s="1" t="str">
        <f t="shared" ref="E3202:E3265" si="202">CONCATENATE(C3202,D3202)</f>
        <v>1999YTResidential</v>
      </c>
      <c r="F3202" s="196">
        <v>0.19495000000000001</v>
      </c>
      <c r="G3202" s="196">
        <v>0.27582000000000001</v>
      </c>
      <c r="H3202" s="196">
        <v>0</v>
      </c>
      <c r="I3202" s="196">
        <v>0</v>
      </c>
      <c r="J3202" s="196">
        <v>0.18507000000000001</v>
      </c>
      <c r="K3202" s="196">
        <v>0</v>
      </c>
      <c r="L3202" s="196">
        <v>0</v>
      </c>
      <c r="M3202" s="196">
        <v>0</v>
      </c>
      <c r="N3202" s="196">
        <v>0</v>
      </c>
      <c r="O3202" s="196">
        <v>0</v>
      </c>
      <c r="P3202" s="196">
        <v>0</v>
      </c>
      <c r="Q3202" s="196">
        <v>9.0440000000000006E-2</v>
      </c>
      <c r="R3202" s="196">
        <v>0</v>
      </c>
      <c r="S3202" s="196">
        <v>6.0860000000000004E-2</v>
      </c>
      <c r="T3202" s="196">
        <v>0</v>
      </c>
      <c r="U3202" s="196">
        <v>8.7499999999999994E-2</v>
      </c>
      <c r="V3202" s="196">
        <v>0</v>
      </c>
      <c r="W3202" s="196">
        <v>4.5350000000000015E-2</v>
      </c>
      <c r="X3202" s="196">
        <v>5.4199999999999998E-2</v>
      </c>
      <c r="Y3202" s="196">
        <v>0</v>
      </c>
      <c r="Z3202" s="196">
        <v>0</v>
      </c>
      <c r="AA3202" s="196">
        <v>5.8099999999999992E-3</v>
      </c>
      <c r="AB3202" s="196">
        <v>0</v>
      </c>
      <c r="AC3202" s="196">
        <v>0</v>
      </c>
      <c r="AD3202" s="196">
        <v>0</v>
      </c>
      <c r="AE3202" s="196">
        <v>0</v>
      </c>
      <c r="AF3202" s="272">
        <f t="shared" ref="AF3202:AF3265" si="203">+SUM(F3202:AE3202)</f>
        <v>1</v>
      </c>
      <c r="AG3202" s="196">
        <f t="shared" si="200"/>
        <v>0.25372</v>
      </c>
    </row>
    <row r="3203" spans="1:33" x14ac:dyDescent="0.25">
      <c r="A3203" s="1">
        <v>2000</v>
      </c>
      <c r="B3203" s="1" t="s">
        <v>26</v>
      </c>
      <c r="C3203" s="1" t="str">
        <f t="shared" si="201"/>
        <v>2000YT</v>
      </c>
      <c r="D3203" s="1" t="s">
        <v>57</v>
      </c>
      <c r="E3203" s="1" t="str">
        <f t="shared" si="202"/>
        <v>2000YTC&amp;D</v>
      </c>
      <c r="F3203" s="196">
        <v>0</v>
      </c>
      <c r="G3203" s="196">
        <v>1.11E-2</v>
      </c>
      <c r="H3203" s="196">
        <v>0</v>
      </c>
      <c r="I3203" s="196">
        <v>0.31608000000000003</v>
      </c>
      <c r="J3203" s="196">
        <v>0</v>
      </c>
      <c r="K3203" s="196">
        <v>0</v>
      </c>
      <c r="L3203" s="196">
        <v>0</v>
      </c>
      <c r="M3203" s="196">
        <v>0</v>
      </c>
      <c r="N3203" s="196">
        <v>0</v>
      </c>
      <c r="O3203" s="196">
        <v>0</v>
      </c>
      <c r="P3203" s="196">
        <v>0</v>
      </c>
      <c r="Q3203" s="196">
        <v>0</v>
      </c>
      <c r="R3203" s="196">
        <v>0</v>
      </c>
      <c r="S3203" s="196">
        <v>0</v>
      </c>
      <c r="T3203" s="196">
        <v>0.29077999999999998</v>
      </c>
      <c r="U3203" s="196">
        <v>0</v>
      </c>
      <c r="V3203" s="196">
        <v>0</v>
      </c>
      <c r="W3203" s="196">
        <v>3.9359999999999951E-2</v>
      </c>
      <c r="X3203" s="196">
        <v>0</v>
      </c>
      <c r="Y3203" s="197">
        <v>0</v>
      </c>
      <c r="Z3203" s="196">
        <v>0</v>
      </c>
      <c r="AA3203" s="196">
        <v>0</v>
      </c>
      <c r="AB3203" s="196">
        <v>0.15462000000000001</v>
      </c>
      <c r="AC3203" s="196">
        <v>7.2789999999999994E-2</v>
      </c>
      <c r="AD3203" s="196">
        <v>0.11526999999999998</v>
      </c>
      <c r="AE3203" s="196">
        <v>0</v>
      </c>
      <c r="AF3203" s="272">
        <f t="shared" si="203"/>
        <v>1</v>
      </c>
      <c r="AG3203" s="196">
        <f t="shared" si="200"/>
        <v>0.67281999999999997</v>
      </c>
    </row>
    <row r="3204" spans="1:33" x14ac:dyDescent="0.25">
      <c r="A3204" s="1">
        <v>2000</v>
      </c>
      <c r="B3204" s="1" t="s">
        <v>26</v>
      </c>
      <c r="C3204" s="1" t="str">
        <f t="shared" si="201"/>
        <v>2000YT</v>
      </c>
      <c r="D3204" s="1" t="s">
        <v>56</v>
      </c>
      <c r="E3204" s="1" t="str">
        <f t="shared" si="202"/>
        <v>2000YTICI</v>
      </c>
      <c r="F3204" s="196">
        <v>0.18140000000000001</v>
      </c>
      <c r="G3204" s="196">
        <v>0.251</v>
      </c>
      <c r="H3204" s="196">
        <v>0</v>
      </c>
      <c r="I3204" s="196">
        <v>0</v>
      </c>
      <c r="J3204" s="196">
        <v>0.17219999999999999</v>
      </c>
      <c r="K3204" s="196">
        <v>0</v>
      </c>
      <c r="L3204" s="196">
        <v>0</v>
      </c>
      <c r="M3204" s="196">
        <v>0</v>
      </c>
      <c r="N3204" s="196">
        <v>0</v>
      </c>
      <c r="O3204" s="196">
        <v>0</v>
      </c>
      <c r="P3204" s="196">
        <v>0</v>
      </c>
      <c r="Q3204" s="196">
        <v>0</v>
      </c>
      <c r="R3204" s="196">
        <v>0.14351</v>
      </c>
      <c r="S3204" s="196">
        <v>3.4089999999999995E-2</v>
      </c>
      <c r="T3204" s="196">
        <v>0</v>
      </c>
      <c r="U3204" s="196">
        <v>0.11259999999999999</v>
      </c>
      <c r="V3204" s="196">
        <v>0</v>
      </c>
      <c r="W3204" s="196">
        <v>5.2599999999999959E-2</v>
      </c>
      <c r="X3204" s="196">
        <v>1.8000000000000002E-2</v>
      </c>
      <c r="Y3204" s="196">
        <v>0</v>
      </c>
      <c r="Z3204" s="196">
        <v>0</v>
      </c>
      <c r="AA3204" s="196">
        <v>3.4599999999999999E-2</v>
      </c>
      <c r="AB3204" s="196">
        <v>0</v>
      </c>
      <c r="AC3204" s="196">
        <v>0</v>
      </c>
      <c r="AD3204" s="196">
        <v>0</v>
      </c>
      <c r="AE3204" s="196">
        <v>0</v>
      </c>
      <c r="AF3204" s="272">
        <f t="shared" si="203"/>
        <v>1</v>
      </c>
      <c r="AG3204" s="196">
        <f t="shared" si="200"/>
        <v>0.25188999999999995</v>
      </c>
    </row>
    <row r="3205" spans="1:33" x14ac:dyDescent="0.25">
      <c r="A3205" s="1">
        <v>2000</v>
      </c>
      <c r="B3205" s="1" t="s">
        <v>26</v>
      </c>
      <c r="C3205" s="1" t="str">
        <f t="shared" si="201"/>
        <v>2000YT</v>
      </c>
      <c r="D3205" s="1" t="s">
        <v>58</v>
      </c>
      <c r="E3205" s="1" t="str">
        <f t="shared" si="202"/>
        <v>2000YTResidential</v>
      </c>
      <c r="F3205" s="196">
        <v>0.19495000000000001</v>
      </c>
      <c r="G3205" s="196">
        <v>0.27582000000000001</v>
      </c>
      <c r="H3205" s="196">
        <v>0</v>
      </c>
      <c r="I3205" s="196">
        <v>0</v>
      </c>
      <c r="J3205" s="196">
        <v>0.18507000000000001</v>
      </c>
      <c r="K3205" s="196">
        <v>0</v>
      </c>
      <c r="L3205" s="196">
        <v>0</v>
      </c>
      <c r="M3205" s="196">
        <v>0</v>
      </c>
      <c r="N3205" s="196">
        <v>0</v>
      </c>
      <c r="O3205" s="196">
        <v>0</v>
      </c>
      <c r="P3205" s="196">
        <v>0</v>
      </c>
      <c r="Q3205" s="196">
        <v>9.0440000000000006E-2</v>
      </c>
      <c r="R3205" s="196">
        <v>0</v>
      </c>
      <c r="S3205" s="196">
        <v>6.0860000000000004E-2</v>
      </c>
      <c r="T3205" s="196">
        <v>0</v>
      </c>
      <c r="U3205" s="196">
        <v>8.7499999999999994E-2</v>
      </c>
      <c r="V3205" s="196">
        <v>0</v>
      </c>
      <c r="W3205" s="196">
        <v>4.5350000000000015E-2</v>
      </c>
      <c r="X3205" s="196">
        <v>5.4199999999999998E-2</v>
      </c>
      <c r="Y3205" s="197">
        <v>0</v>
      </c>
      <c r="Z3205" s="196">
        <v>0</v>
      </c>
      <c r="AA3205" s="196">
        <v>5.8099999999999992E-3</v>
      </c>
      <c r="AB3205" s="196">
        <v>0</v>
      </c>
      <c r="AC3205" s="196">
        <v>0</v>
      </c>
      <c r="AD3205" s="196">
        <v>0</v>
      </c>
      <c r="AE3205" s="196">
        <v>0</v>
      </c>
      <c r="AF3205" s="272">
        <f t="shared" si="203"/>
        <v>1</v>
      </c>
      <c r="AG3205" s="196">
        <f t="shared" si="200"/>
        <v>0.25372</v>
      </c>
    </row>
    <row r="3206" spans="1:33" x14ac:dyDescent="0.25">
      <c r="A3206" s="1">
        <v>2001</v>
      </c>
      <c r="B3206" s="1" t="s">
        <v>26</v>
      </c>
      <c r="C3206" s="1" t="str">
        <f t="shared" si="201"/>
        <v>2001YT</v>
      </c>
      <c r="D3206" s="1" t="s">
        <v>57</v>
      </c>
      <c r="E3206" s="1" t="str">
        <f t="shared" si="202"/>
        <v>2001YTC&amp;D</v>
      </c>
      <c r="F3206" s="196">
        <v>0</v>
      </c>
      <c r="G3206" s="196">
        <v>1.11E-2</v>
      </c>
      <c r="H3206" s="196">
        <v>0</v>
      </c>
      <c r="I3206" s="196">
        <v>0.31608000000000003</v>
      </c>
      <c r="J3206" s="196">
        <v>0</v>
      </c>
      <c r="K3206" s="196">
        <v>0</v>
      </c>
      <c r="L3206" s="196">
        <v>0</v>
      </c>
      <c r="M3206" s="196">
        <v>0</v>
      </c>
      <c r="N3206" s="196">
        <v>0</v>
      </c>
      <c r="O3206" s="196">
        <v>0</v>
      </c>
      <c r="P3206" s="196">
        <v>0</v>
      </c>
      <c r="Q3206" s="196">
        <v>0</v>
      </c>
      <c r="R3206" s="196">
        <v>0</v>
      </c>
      <c r="S3206" s="196">
        <v>0</v>
      </c>
      <c r="T3206" s="196">
        <v>0.29077999999999998</v>
      </c>
      <c r="U3206" s="196">
        <v>0</v>
      </c>
      <c r="V3206" s="196">
        <v>0</v>
      </c>
      <c r="W3206" s="196">
        <v>3.9359999999999951E-2</v>
      </c>
      <c r="X3206" s="196">
        <v>0</v>
      </c>
      <c r="Y3206" s="197">
        <v>0</v>
      </c>
      <c r="Z3206" s="196">
        <v>0</v>
      </c>
      <c r="AA3206" s="196">
        <v>0</v>
      </c>
      <c r="AB3206" s="196">
        <v>0.15462000000000001</v>
      </c>
      <c r="AC3206" s="196">
        <v>7.2789999999999994E-2</v>
      </c>
      <c r="AD3206" s="196">
        <v>0.11526999999999998</v>
      </c>
      <c r="AE3206" s="196">
        <v>0</v>
      </c>
      <c r="AF3206" s="272">
        <f t="shared" si="203"/>
        <v>1</v>
      </c>
      <c r="AG3206" s="196">
        <f t="shared" si="200"/>
        <v>0.67281999999999997</v>
      </c>
    </row>
    <row r="3207" spans="1:33" x14ac:dyDescent="0.25">
      <c r="A3207" s="1">
        <v>2001</v>
      </c>
      <c r="B3207" s="1" t="s">
        <v>26</v>
      </c>
      <c r="C3207" s="1" t="str">
        <f t="shared" si="201"/>
        <v>2001YT</v>
      </c>
      <c r="D3207" s="1" t="s">
        <v>56</v>
      </c>
      <c r="E3207" s="1" t="str">
        <f t="shared" si="202"/>
        <v>2001YTICI</v>
      </c>
      <c r="F3207" s="196">
        <v>0.18140000000000001</v>
      </c>
      <c r="G3207" s="196">
        <v>0.251</v>
      </c>
      <c r="H3207" s="196">
        <v>0</v>
      </c>
      <c r="I3207" s="196">
        <v>0</v>
      </c>
      <c r="J3207" s="196">
        <v>0.17219999999999999</v>
      </c>
      <c r="K3207" s="196">
        <v>0</v>
      </c>
      <c r="L3207" s="196">
        <v>0</v>
      </c>
      <c r="M3207" s="196">
        <v>0</v>
      </c>
      <c r="N3207" s="196">
        <v>0</v>
      </c>
      <c r="O3207" s="196">
        <v>0</v>
      </c>
      <c r="P3207" s="196">
        <v>0</v>
      </c>
      <c r="Q3207" s="196">
        <v>0</v>
      </c>
      <c r="R3207" s="196">
        <v>0.14351</v>
      </c>
      <c r="S3207" s="196">
        <v>3.4089999999999995E-2</v>
      </c>
      <c r="T3207" s="196">
        <v>0</v>
      </c>
      <c r="U3207" s="196">
        <v>0.11259999999999999</v>
      </c>
      <c r="V3207" s="196">
        <v>0</v>
      </c>
      <c r="W3207" s="196">
        <v>5.2599999999999959E-2</v>
      </c>
      <c r="X3207" s="196">
        <v>1.8000000000000002E-2</v>
      </c>
      <c r="Y3207" s="196">
        <v>0</v>
      </c>
      <c r="Z3207" s="196">
        <v>0</v>
      </c>
      <c r="AA3207" s="196">
        <v>3.4599999999999999E-2</v>
      </c>
      <c r="AB3207" s="196">
        <v>0</v>
      </c>
      <c r="AC3207" s="196">
        <v>0</v>
      </c>
      <c r="AD3207" s="196">
        <v>0</v>
      </c>
      <c r="AE3207" s="196">
        <v>0</v>
      </c>
      <c r="AF3207" s="272">
        <f t="shared" si="203"/>
        <v>1</v>
      </c>
      <c r="AG3207" s="196">
        <f t="shared" si="200"/>
        <v>0.25188999999999995</v>
      </c>
    </row>
    <row r="3208" spans="1:33" x14ac:dyDescent="0.25">
      <c r="A3208" s="1">
        <v>2001</v>
      </c>
      <c r="B3208" s="1" t="s">
        <v>26</v>
      </c>
      <c r="C3208" s="1" t="str">
        <f t="shared" si="201"/>
        <v>2001YT</v>
      </c>
      <c r="D3208" s="1" t="s">
        <v>58</v>
      </c>
      <c r="E3208" s="1" t="str">
        <f t="shared" si="202"/>
        <v>2001YTResidential</v>
      </c>
      <c r="F3208" s="196">
        <v>0.19495000000000001</v>
      </c>
      <c r="G3208" s="196">
        <v>0.27582000000000001</v>
      </c>
      <c r="H3208" s="196">
        <v>0</v>
      </c>
      <c r="I3208" s="196">
        <v>0</v>
      </c>
      <c r="J3208" s="196">
        <v>0.18507000000000001</v>
      </c>
      <c r="K3208" s="196">
        <v>0</v>
      </c>
      <c r="L3208" s="196">
        <v>0</v>
      </c>
      <c r="M3208" s="196">
        <v>0</v>
      </c>
      <c r="N3208" s="196">
        <v>0</v>
      </c>
      <c r="O3208" s="196">
        <v>0</v>
      </c>
      <c r="P3208" s="196">
        <v>0</v>
      </c>
      <c r="Q3208" s="196">
        <v>9.0440000000000006E-2</v>
      </c>
      <c r="R3208" s="196">
        <v>0</v>
      </c>
      <c r="S3208" s="196">
        <v>6.0860000000000004E-2</v>
      </c>
      <c r="T3208" s="196">
        <v>0</v>
      </c>
      <c r="U3208" s="196">
        <v>8.7499999999999994E-2</v>
      </c>
      <c r="V3208" s="196">
        <v>0</v>
      </c>
      <c r="W3208" s="196">
        <v>4.5350000000000015E-2</v>
      </c>
      <c r="X3208" s="196">
        <v>5.4199999999999998E-2</v>
      </c>
      <c r="Y3208" s="196">
        <v>0</v>
      </c>
      <c r="Z3208" s="196">
        <v>0</v>
      </c>
      <c r="AA3208" s="196">
        <v>5.8099999999999992E-3</v>
      </c>
      <c r="AB3208" s="196">
        <v>0</v>
      </c>
      <c r="AC3208" s="196">
        <v>0</v>
      </c>
      <c r="AD3208" s="196">
        <v>0</v>
      </c>
      <c r="AE3208" s="196">
        <v>0</v>
      </c>
      <c r="AF3208" s="272">
        <f t="shared" si="203"/>
        <v>1</v>
      </c>
      <c r="AG3208" s="196">
        <f t="shared" si="200"/>
        <v>0.25372</v>
      </c>
    </row>
    <row r="3209" spans="1:33" x14ac:dyDescent="0.25">
      <c r="A3209" s="1">
        <v>2002</v>
      </c>
      <c r="B3209" s="1" t="s">
        <v>26</v>
      </c>
      <c r="C3209" s="1" t="str">
        <f t="shared" si="201"/>
        <v>2002YT</v>
      </c>
      <c r="D3209" s="1" t="s">
        <v>57</v>
      </c>
      <c r="E3209" s="1" t="str">
        <f t="shared" si="202"/>
        <v>2002YTC&amp;D</v>
      </c>
      <c r="F3209" s="196">
        <v>0</v>
      </c>
      <c r="G3209" s="196">
        <v>2.1000000000000001E-2</v>
      </c>
      <c r="H3209" s="196">
        <v>0</v>
      </c>
      <c r="I3209" s="196">
        <v>0.34399999999999997</v>
      </c>
      <c r="J3209" s="196">
        <v>4.0000000000000001E-3</v>
      </c>
      <c r="K3209" s="196">
        <v>1E-3</v>
      </c>
      <c r="L3209" s="196">
        <v>0</v>
      </c>
      <c r="M3209" s="196">
        <v>4.0000000000000001E-3</v>
      </c>
      <c r="N3209" s="196">
        <v>3.0000000000000001E-3</v>
      </c>
      <c r="O3209" s="196">
        <v>0</v>
      </c>
      <c r="P3209" s="196">
        <v>0</v>
      </c>
      <c r="Q3209" s="196">
        <v>0</v>
      </c>
      <c r="R3209" s="196">
        <v>0</v>
      </c>
      <c r="S3209" s="196">
        <v>0</v>
      </c>
      <c r="T3209" s="196">
        <v>0</v>
      </c>
      <c r="U3209" s="196">
        <v>0</v>
      </c>
      <c r="V3209" s="196">
        <v>0</v>
      </c>
      <c r="W3209" s="196">
        <v>0</v>
      </c>
      <c r="X3209" s="196">
        <v>0</v>
      </c>
      <c r="Y3209" s="196">
        <v>0</v>
      </c>
      <c r="Z3209" s="196">
        <v>0</v>
      </c>
      <c r="AA3209" s="196">
        <v>0</v>
      </c>
      <c r="AB3209" s="196">
        <v>0</v>
      </c>
      <c r="AC3209" s="196">
        <v>0</v>
      </c>
      <c r="AD3209" s="196">
        <v>0.623</v>
      </c>
      <c r="AE3209" s="196">
        <v>0</v>
      </c>
      <c r="AF3209" s="272">
        <f t="shared" si="203"/>
        <v>1</v>
      </c>
      <c r="AG3209" s="196">
        <f t="shared" si="200"/>
        <v>0.623</v>
      </c>
    </row>
    <row r="3210" spans="1:33" x14ac:dyDescent="0.25">
      <c r="A3210" s="1">
        <v>2002</v>
      </c>
      <c r="B3210" s="1" t="s">
        <v>26</v>
      </c>
      <c r="C3210" s="1" t="str">
        <f t="shared" si="201"/>
        <v>2002YT</v>
      </c>
      <c r="D3210" s="1" t="s">
        <v>56</v>
      </c>
      <c r="E3210" s="1" t="str">
        <f t="shared" si="202"/>
        <v>2002YTICI</v>
      </c>
      <c r="F3210" s="196">
        <v>0.21199999999999999</v>
      </c>
      <c r="G3210" s="196">
        <v>0.188</v>
      </c>
      <c r="H3210" s="196">
        <v>0</v>
      </c>
      <c r="I3210" s="196">
        <v>8.5000000000000006E-2</v>
      </c>
      <c r="J3210" s="196">
        <v>0.01</v>
      </c>
      <c r="K3210" s="196">
        <v>0.03</v>
      </c>
      <c r="L3210" s="196">
        <v>0</v>
      </c>
      <c r="M3210" s="196">
        <v>5.0000000000000001E-3</v>
      </c>
      <c r="N3210" s="196">
        <v>3.9E-2</v>
      </c>
      <c r="O3210" s="196">
        <v>0</v>
      </c>
      <c r="P3210" s="196">
        <v>0</v>
      </c>
      <c r="Q3210" s="196">
        <v>0</v>
      </c>
      <c r="R3210" s="196">
        <v>1.6E-2</v>
      </c>
      <c r="S3210" s="196">
        <v>0</v>
      </c>
      <c r="T3210" s="196">
        <v>0</v>
      </c>
      <c r="U3210" s="196">
        <v>0</v>
      </c>
      <c r="V3210" s="196">
        <v>0</v>
      </c>
      <c r="W3210" s="196">
        <v>0</v>
      </c>
      <c r="X3210" s="196">
        <v>0</v>
      </c>
      <c r="Y3210" s="196">
        <v>0</v>
      </c>
      <c r="Z3210" s="196">
        <v>0</v>
      </c>
      <c r="AA3210" s="196">
        <v>0</v>
      </c>
      <c r="AB3210" s="196">
        <v>0</v>
      </c>
      <c r="AC3210" s="196">
        <v>0</v>
      </c>
      <c r="AD3210" s="196">
        <v>0.41499999999999998</v>
      </c>
      <c r="AE3210" s="196">
        <v>0</v>
      </c>
      <c r="AF3210" s="272">
        <f t="shared" si="203"/>
        <v>1</v>
      </c>
      <c r="AG3210" s="196">
        <f t="shared" si="200"/>
        <v>0.41499999999999998</v>
      </c>
    </row>
    <row r="3211" spans="1:33" x14ac:dyDescent="0.25">
      <c r="A3211" s="1">
        <v>2002</v>
      </c>
      <c r="B3211" s="1" t="s">
        <v>26</v>
      </c>
      <c r="C3211" s="1" t="str">
        <f t="shared" si="201"/>
        <v>2002YT</v>
      </c>
      <c r="D3211" s="1" t="s">
        <v>58</v>
      </c>
      <c r="E3211" s="1" t="str">
        <f t="shared" si="202"/>
        <v>2002YTResidential</v>
      </c>
      <c r="F3211" s="196">
        <v>0.307</v>
      </c>
      <c r="G3211" s="196">
        <v>0.10300000000000001</v>
      </c>
      <c r="H3211" s="196">
        <v>0</v>
      </c>
      <c r="I3211" s="196">
        <v>1.3999999999999999E-2</v>
      </c>
      <c r="J3211" s="196">
        <v>1.3000000000000001E-2</v>
      </c>
      <c r="K3211" s="196">
        <v>7.8E-2</v>
      </c>
      <c r="L3211" s="196">
        <v>0</v>
      </c>
      <c r="M3211" s="196">
        <v>6.9999999999999993E-3</v>
      </c>
      <c r="N3211" s="196">
        <v>5.7000000000000002E-2</v>
      </c>
      <c r="O3211" s="196">
        <v>0</v>
      </c>
      <c r="P3211" s="196">
        <v>0</v>
      </c>
      <c r="Q3211" s="196">
        <v>0</v>
      </c>
      <c r="R3211" s="196">
        <v>0</v>
      </c>
      <c r="S3211" s="196">
        <v>0</v>
      </c>
      <c r="T3211" s="196">
        <v>0</v>
      </c>
      <c r="U3211" s="196">
        <v>0</v>
      </c>
      <c r="V3211" s="196">
        <v>0</v>
      </c>
      <c r="W3211" s="196">
        <v>0</v>
      </c>
      <c r="X3211" s="196">
        <v>0</v>
      </c>
      <c r="Y3211" s="196">
        <v>0</v>
      </c>
      <c r="Z3211" s="196">
        <v>0</v>
      </c>
      <c r="AA3211" s="196">
        <v>0</v>
      </c>
      <c r="AB3211" s="196">
        <v>0</v>
      </c>
      <c r="AC3211" s="196">
        <v>0</v>
      </c>
      <c r="AD3211" s="196">
        <v>0.42100000000000004</v>
      </c>
      <c r="AE3211" s="196">
        <v>0</v>
      </c>
      <c r="AF3211" s="272">
        <f t="shared" si="203"/>
        <v>1</v>
      </c>
      <c r="AG3211" s="196">
        <f t="shared" si="200"/>
        <v>0.42100000000000004</v>
      </c>
    </row>
    <row r="3212" spans="1:33" x14ac:dyDescent="0.25">
      <c r="A3212" s="1">
        <v>2003</v>
      </c>
      <c r="B3212" s="1" t="s">
        <v>26</v>
      </c>
      <c r="C3212" s="1" t="str">
        <f t="shared" si="201"/>
        <v>2003YT</v>
      </c>
      <c r="D3212" s="1" t="s">
        <v>57</v>
      </c>
      <c r="E3212" s="1" t="str">
        <f t="shared" si="202"/>
        <v>2003YTC&amp;D</v>
      </c>
      <c r="F3212" s="196">
        <v>0</v>
      </c>
      <c r="G3212" s="196">
        <v>2.1000000000000001E-2</v>
      </c>
      <c r="H3212" s="196">
        <v>0</v>
      </c>
      <c r="I3212" s="196">
        <v>0.34399999999999997</v>
      </c>
      <c r="J3212" s="196">
        <v>4.0000000000000001E-3</v>
      </c>
      <c r="K3212" s="196">
        <v>1E-3</v>
      </c>
      <c r="L3212" s="196">
        <v>0</v>
      </c>
      <c r="M3212" s="196">
        <v>4.0000000000000001E-3</v>
      </c>
      <c r="N3212" s="196">
        <v>3.0000000000000001E-3</v>
      </c>
      <c r="O3212" s="196">
        <v>0</v>
      </c>
      <c r="P3212" s="196">
        <v>0</v>
      </c>
      <c r="Q3212" s="196">
        <v>0</v>
      </c>
      <c r="R3212" s="196">
        <v>0</v>
      </c>
      <c r="S3212" s="196">
        <v>0</v>
      </c>
      <c r="T3212" s="196">
        <v>0</v>
      </c>
      <c r="U3212" s="196">
        <v>0</v>
      </c>
      <c r="V3212" s="196">
        <v>0</v>
      </c>
      <c r="W3212" s="196">
        <v>0</v>
      </c>
      <c r="X3212" s="196">
        <v>0</v>
      </c>
      <c r="Y3212" s="196">
        <v>0</v>
      </c>
      <c r="Z3212" s="196">
        <v>0</v>
      </c>
      <c r="AA3212" s="196">
        <v>0</v>
      </c>
      <c r="AB3212" s="196">
        <v>0</v>
      </c>
      <c r="AC3212" s="196">
        <v>0</v>
      </c>
      <c r="AD3212" s="196">
        <v>0.623</v>
      </c>
      <c r="AE3212" s="196">
        <v>0</v>
      </c>
      <c r="AF3212" s="272">
        <f t="shared" si="203"/>
        <v>1</v>
      </c>
      <c r="AG3212" s="196">
        <f t="shared" si="200"/>
        <v>0.623</v>
      </c>
    </row>
    <row r="3213" spans="1:33" x14ac:dyDescent="0.25">
      <c r="A3213" s="1">
        <v>2003</v>
      </c>
      <c r="B3213" s="1" t="s">
        <v>26</v>
      </c>
      <c r="C3213" s="1" t="str">
        <f t="shared" si="201"/>
        <v>2003YT</v>
      </c>
      <c r="D3213" s="1" t="s">
        <v>56</v>
      </c>
      <c r="E3213" s="1" t="str">
        <f t="shared" si="202"/>
        <v>2003YTICI</v>
      </c>
      <c r="F3213" s="196">
        <v>0.21199999999999999</v>
      </c>
      <c r="G3213" s="196">
        <v>0.188</v>
      </c>
      <c r="H3213" s="196">
        <v>0</v>
      </c>
      <c r="I3213" s="196">
        <v>8.5000000000000006E-2</v>
      </c>
      <c r="J3213" s="196">
        <v>0.01</v>
      </c>
      <c r="K3213" s="196">
        <v>0.03</v>
      </c>
      <c r="L3213" s="196">
        <v>0</v>
      </c>
      <c r="M3213" s="196">
        <v>5.0000000000000001E-3</v>
      </c>
      <c r="N3213" s="196">
        <v>3.9E-2</v>
      </c>
      <c r="O3213" s="196">
        <v>0</v>
      </c>
      <c r="P3213" s="196">
        <v>0</v>
      </c>
      <c r="Q3213" s="196">
        <v>0</v>
      </c>
      <c r="R3213" s="196">
        <v>1.6E-2</v>
      </c>
      <c r="S3213" s="196">
        <v>0</v>
      </c>
      <c r="T3213" s="196">
        <v>0</v>
      </c>
      <c r="U3213" s="196">
        <v>0</v>
      </c>
      <c r="V3213" s="196">
        <v>0</v>
      </c>
      <c r="W3213" s="196">
        <v>0</v>
      </c>
      <c r="X3213" s="196">
        <v>0</v>
      </c>
      <c r="Y3213" s="196">
        <v>0</v>
      </c>
      <c r="Z3213" s="196">
        <v>0</v>
      </c>
      <c r="AA3213" s="196">
        <v>0</v>
      </c>
      <c r="AB3213" s="196">
        <v>0</v>
      </c>
      <c r="AC3213" s="196">
        <v>0</v>
      </c>
      <c r="AD3213" s="196">
        <v>0.41499999999999998</v>
      </c>
      <c r="AE3213" s="196">
        <v>0</v>
      </c>
      <c r="AF3213" s="272">
        <f t="shared" si="203"/>
        <v>1</v>
      </c>
      <c r="AG3213" s="196">
        <f t="shared" si="200"/>
        <v>0.41499999999999998</v>
      </c>
    </row>
    <row r="3214" spans="1:33" x14ac:dyDescent="0.25">
      <c r="A3214" s="1">
        <v>2003</v>
      </c>
      <c r="B3214" s="1" t="s">
        <v>26</v>
      </c>
      <c r="C3214" s="1" t="str">
        <f t="shared" si="201"/>
        <v>2003YT</v>
      </c>
      <c r="D3214" s="1" t="s">
        <v>58</v>
      </c>
      <c r="E3214" s="1" t="str">
        <f t="shared" si="202"/>
        <v>2003YTResidential</v>
      </c>
      <c r="F3214" s="196">
        <v>0.307</v>
      </c>
      <c r="G3214" s="196">
        <v>0.10300000000000001</v>
      </c>
      <c r="H3214" s="196">
        <v>0</v>
      </c>
      <c r="I3214" s="196">
        <v>1.3999999999999999E-2</v>
      </c>
      <c r="J3214" s="196">
        <v>1.3000000000000001E-2</v>
      </c>
      <c r="K3214" s="196">
        <v>7.8E-2</v>
      </c>
      <c r="L3214" s="196">
        <v>0</v>
      </c>
      <c r="M3214" s="196">
        <v>6.9999999999999993E-3</v>
      </c>
      <c r="N3214" s="196">
        <v>5.7000000000000002E-2</v>
      </c>
      <c r="O3214" s="196">
        <v>0</v>
      </c>
      <c r="P3214" s="196">
        <v>0</v>
      </c>
      <c r="Q3214" s="196">
        <v>0</v>
      </c>
      <c r="R3214" s="196">
        <v>0</v>
      </c>
      <c r="S3214" s="196">
        <v>0</v>
      </c>
      <c r="T3214" s="196">
        <v>0</v>
      </c>
      <c r="U3214" s="196">
        <v>0</v>
      </c>
      <c r="V3214" s="196">
        <v>0</v>
      </c>
      <c r="W3214" s="196">
        <v>0</v>
      </c>
      <c r="X3214" s="196">
        <v>0</v>
      </c>
      <c r="Y3214" s="196">
        <v>0</v>
      </c>
      <c r="Z3214" s="196">
        <v>0</v>
      </c>
      <c r="AA3214" s="196">
        <v>0</v>
      </c>
      <c r="AB3214" s="196">
        <v>0</v>
      </c>
      <c r="AC3214" s="196">
        <v>0</v>
      </c>
      <c r="AD3214" s="196">
        <v>0.42100000000000004</v>
      </c>
      <c r="AE3214" s="196">
        <v>0</v>
      </c>
      <c r="AF3214" s="272">
        <f t="shared" si="203"/>
        <v>1</v>
      </c>
      <c r="AG3214" s="196">
        <f t="shared" si="200"/>
        <v>0.42100000000000004</v>
      </c>
    </row>
    <row r="3215" spans="1:33" x14ac:dyDescent="0.25">
      <c r="A3215" s="1">
        <v>2004</v>
      </c>
      <c r="B3215" s="1" t="s">
        <v>26</v>
      </c>
      <c r="C3215" s="1" t="str">
        <f t="shared" si="201"/>
        <v>2004YT</v>
      </c>
      <c r="D3215" s="1" t="s">
        <v>57</v>
      </c>
      <c r="E3215" s="1" t="str">
        <f t="shared" si="202"/>
        <v>2004YTC&amp;D</v>
      </c>
      <c r="F3215" s="196">
        <v>0</v>
      </c>
      <c r="G3215" s="196">
        <v>2.1000000000000001E-2</v>
      </c>
      <c r="H3215" s="196">
        <v>0</v>
      </c>
      <c r="I3215" s="196">
        <v>0.34399999999999997</v>
      </c>
      <c r="J3215" s="196">
        <v>4.0000000000000001E-3</v>
      </c>
      <c r="K3215" s="196">
        <v>1E-3</v>
      </c>
      <c r="L3215" s="196">
        <v>0</v>
      </c>
      <c r="M3215" s="196">
        <v>4.0000000000000001E-3</v>
      </c>
      <c r="N3215" s="196">
        <v>3.0000000000000001E-3</v>
      </c>
      <c r="O3215" s="196">
        <v>0</v>
      </c>
      <c r="P3215" s="196">
        <v>0</v>
      </c>
      <c r="Q3215" s="196">
        <v>0</v>
      </c>
      <c r="R3215" s="196">
        <v>0</v>
      </c>
      <c r="S3215" s="196">
        <v>0</v>
      </c>
      <c r="T3215" s="196">
        <v>0</v>
      </c>
      <c r="U3215" s="196">
        <v>0</v>
      </c>
      <c r="V3215" s="196">
        <v>0</v>
      </c>
      <c r="W3215" s="196">
        <v>0</v>
      </c>
      <c r="X3215" s="196">
        <v>0</v>
      </c>
      <c r="Y3215" s="196">
        <v>0</v>
      </c>
      <c r="Z3215" s="196">
        <v>0</v>
      </c>
      <c r="AA3215" s="196">
        <v>0</v>
      </c>
      <c r="AB3215" s="196">
        <v>0</v>
      </c>
      <c r="AC3215" s="196">
        <v>0</v>
      </c>
      <c r="AD3215" s="196">
        <v>0.623</v>
      </c>
      <c r="AE3215" s="196">
        <v>0</v>
      </c>
      <c r="AF3215" s="272">
        <f t="shared" si="203"/>
        <v>1</v>
      </c>
      <c r="AG3215" s="196">
        <f t="shared" si="200"/>
        <v>0.623</v>
      </c>
    </row>
    <row r="3216" spans="1:33" x14ac:dyDescent="0.25">
      <c r="A3216" s="1">
        <v>2004</v>
      </c>
      <c r="B3216" s="1" t="s">
        <v>26</v>
      </c>
      <c r="C3216" s="1" t="str">
        <f t="shared" si="201"/>
        <v>2004YT</v>
      </c>
      <c r="D3216" s="1" t="s">
        <v>56</v>
      </c>
      <c r="E3216" s="1" t="str">
        <f t="shared" si="202"/>
        <v>2004YTICI</v>
      </c>
      <c r="F3216" s="196">
        <v>0.21199999999999999</v>
      </c>
      <c r="G3216" s="196">
        <v>0.188</v>
      </c>
      <c r="H3216" s="196">
        <v>0</v>
      </c>
      <c r="I3216" s="196">
        <v>8.5000000000000006E-2</v>
      </c>
      <c r="J3216" s="196">
        <v>0.01</v>
      </c>
      <c r="K3216" s="196">
        <v>0.03</v>
      </c>
      <c r="L3216" s="196">
        <v>0</v>
      </c>
      <c r="M3216" s="196">
        <v>5.0000000000000001E-3</v>
      </c>
      <c r="N3216" s="196">
        <v>3.9E-2</v>
      </c>
      <c r="O3216" s="196">
        <v>0</v>
      </c>
      <c r="P3216" s="196">
        <v>0</v>
      </c>
      <c r="Q3216" s="196">
        <v>0</v>
      </c>
      <c r="R3216" s="196">
        <v>1.6E-2</v>
      </c>
      <c r="S3216" s="196">
        <v>0</v>
      </c>
      <c r="T3216" s="196">
        <v>0</v>
      </c>
      <c r="U3216" s="196">
        <v>0</v>
      </c>
      <c r="V3216" s="196">
        <v>0</v>
      </c>
      <c r="W3216" s="196">
        <v>0</v>
      </c>
      <c r="X3216" s="196">
        <v>0</v>
      </c>
      <c r="Y3216" s="196">
        <v>0</v>
      </c>
      <c r="Z3216" s="196">
        <v>0</v>
      </c>
      <c r="AA3216" s="196">
        <v>0</v>
      </c>
      <c r="AB3216" s="196">
        <v>0</v>
      </c>
      <c r="AC3216" s="196">
        <v>0</v>
      </c>
      <c r="AD3216" s="196">
        <v>0.41499999999999998</v>
      </c>
      <c r="AE3216" s="196">
        <v>0</v>
      </c>
      <c r="AF3216" s="272">
        <f t="shared" si="203"/>
        <v>1</v>
      </c>
      <c r="AG3216" s="196">
        <f t="shared" si="200"/>
        <v>0.41499999999999998</v>
      </c>
    </row>
    <row r="3217" spans="1:33" x14ac:dyDescent="0.25">
      <c r="A3217" s="1">
        <v>2004</v>
      </c>
      <c r="B3217" s="1" t="s">
        <v>26</v>
      </c>
      <c r="C3217" s="1" t="str">
        <f t="shared" si="201"/>
        <v>2004YT</v>
      </c>
      <c r="D3217" s="1" t="s">
        <v>58</v>
      </c>
      <c r="E3217" s="1" t="str">
        <f t="shared" si="202"/>
        <v>2004YTResidential</v>
      </c>
      <c r="F3217" s="196">
        <v>0.307</v>
      </c>
      <c r="G3217" s="196">
        <v>0.10300000000000001</v>
      </c>
      <c r="H3217" s="196">
        <v>0</v>
      </c>
      <c r="I3217" s="196">
        <v>1.3999999999999999E-2</v>
      </c>
      <c r="J3217" s="196">
        <v>1.3000000000000001E-2</v>
      </c>
      <c r="K3217" s="196">
        <v>7.8E-2</v>
      </c>
      <c r="L3217" s="196">
        <v>0</v>
      </c>
      <c r="M3217" s="196">
        <v>6.9999999999999993E-3</v>
      </c>
      <c r="N3217" s="196">
        <v>5.7000000000000002E-2</v>
      </c>
      <c r="O3217" s="196">
        <v>0</v>
      </c>
      <c r="P3217" s="196">
        <v>0</v>
      </c>
      <c r="Q3217" s="196">
        <v>0</v>
      </c>
      <c r="R3217" s="196">
        <v>0</v>
      </c>
      <c r="S3217" s="196">
        <v>0</v>
      </c>
      <c r="T3217" s="196">
        <v>0</v>
      </c>
      <c r="U3217" s="196">
        <v>0</v>
      </c>
      <c r="V3217" s="196">
        <v>0</v>
      </c>
      <c r="W3217" s="196">
        <v>0</v>
      </c>
      <c r="X3217" s="196">
        <v>0</v>
      </c>
      <c r="Y3217" s="196">
        <v>0</v>
      </c>
      <c r="Z3217" s="196">
        <v>0</v>
      </c>
      <c r="AA3217" s="196">
        <v>0</v>
      </c>
      <c r="AB3217" s="196">
        <v>0</v>
      </c>
      <c r="AC3217" s="196">
        <v>0</v>
      </c>
      <c r="AD3217" s="196">
        <v>0.42100000000000004</v>
      </c>
      <c r="AE3217" s="196">
        <v>0</v>
      </c>
      <c r="AF3217" s="272">
        <f t="shared" si="203"/>
        <v>1</v>
      </c>
      <c r="AG3217" s="196">
        <f t="shared" si="200"/>
        <v>0.42100000000000004</v>
      </c>
    </row>
    <row r="3218" spans="1:33" x14ac:dyDescent="0.25">
      <c r="A3218" s="1">
        <v>2005</v>
      </c>
      <c r="B3218" s="1" t="s">
        <v>26</v>
      </c>
      <c r="C3218" s="1" t="str">
        <f t="shared" si="201"/>
        <v>2005YT</v>
      </c>
      <c r="D3218" s="1" t="s">
        <v>57</v>
      </c>
      <c r="E3218" s="1" t="str">
        <f t="shared" si="202"/>
        <v>2005YTC&amp;D</v>
      </c>
      <c r="F3218" s="196">
        <v>0</v>
      </c>
      <c r="G3218" s="196">
        <v>2.1000000000000001E-2</v>
      </c>
      <c r="H3218" s="196">
        <v>0</v>
      </c>
      <c r="I3218" s="196">
        <v>0.34399999999999997</v>
      </c>
      <c r="J3218" s="196">
        <v>4.0000000000000001E-3</v>
      </c>
      <c r="K3218" s="196">
        <v>1E-3</v>
      </c>
      <c r="L3218" s="196">
        <v>0</v>
      </c>
      <c r="M3218" s="196">
        <v>4.0000000000000001E-3</v>
      </c>
      <c r="N3218" s="196">
        <v>3.0000000000000001E-3</v>
      </c>
      <c r="O3218" s="196">
        <v>0</v>
      </c>
      <c r="P3218" s="196">
        <v>0</v>
      </c>
      <c r="Q3218" s="196">
        <v>0</v>
      </c>
      <c r="R3218" s="196">
        <v>0</v>
      </c>
      <c r="S3218" s="196">
        <v>0</v>
      </c>
      <c r="T3218" s="196">
        <v>0</v>
      </c>
      <c r="U3218" s="196">
        <v>0</v>
      </c>
      <c r="V3218" s="196">
        <v>0</v>
      </c>
      <c r="W3218" s="196">
        <v>0</v>
      </c>
      <c r="X3218" s="196">
        <v>0</v>
      </c>
      <c r="Y3218" s="196">
        <v>0</v>
      </c>
      <c r="Z3218" s="196">
        <v>0</v>
      </c>
      <c r="AA3218" s="196">
        <v>0</v>
      </c>
      <c r="AB3218" s="196">
        <v>0</v>
      </c>
      <c r="AC3218" s="196">
        <v>0</v>
      </c>
      <c r="AD3218" s="196">
        <v>0.623</v>
      </c>
      <c r="AE3218" s="196">
        <v>0</v>
      </c>
      <c r="AF3218" s="272">
        <f t="shared" si="203"/>
        <v>1</v>
      </c>
      <c r="AG3218" s="196">
        <f t="shared" si="200"/>
        <v>0.623</v>
      </c>
    </row>
    <row r="3219" spans="1:33" x14ac:dyDescent="0.25">
      <c r="A3219" s="1">
        <v>2005</v>
      </c>
      <c r="B3219" s="1" t="s">
        <v>26</v>
      </c>
      <c r="C3219" s="1" t="str">
        <f t="shared" si="201"/>
        <v>2005YT</v>
      </c>
      <c r="D3219" s="1" t="s">
        <v>56</v>
      </c>
      <c r="E3219" s="1" t="str">
        <f t="shared" si="202"/>
        <v>2005YTICI</v>
      </c>
      <c r="F3219" s="196">
        <v>0.21199999999999999</v>
      </c>
      <c r="G3219" s="196">
        <v>0.188</v>
      </c>
      <c r="H3219" s="196">
        <v>0</v>
      </c>
      <c r="I3219" s="196">
        <v>8.5000000000000006E-2</v>
      </c>
      <c r="J3219" s="196">
        <v>0.01</v>
      </c>
      <c r="K3219" s="196">
        <v>0.03</v>
      </c>
      <c r="L3219" s="196">
        <v>0</v>
      </c>
      <c r="M3219" s="196">
        <v>5.0000000000000001E-3</v>
      </c>
      <c r="N3219" s="196">
        <v>3.9E-2</v>
      </c>
      <c r="O3219" s="196">
        <v>0</v>
      </c>
      <c r="P3219" s="196">
        <v>0</v>
      </c>
      <c r="Q3219" s="196">
        <v>0</v>
      </c>
      <c r="R3219" s="196">
        <v>1.6E-2</v>
      </c>
      <c r="S3219" s="196">
        <v>0</v>
      </c>
      <c r="T3219" s="196">
        <v>0</v>
      </c>
      <c r="U3219" s="196">
        <v>0</v>
      </c>
      <c r="V3219" s="196">
        <v>0</v>
      </c>
      <c r="W3219" s="196">
        <v>0</v>
      </c>
      <c r="X3219" s="196">
        <v>0</v>
      </c>
      <c r="Y3219" s="196">
        <v>0</v>
      </c>
      <c r="Z3219" s="196">
        <v>0</v>
      </c>
      <c r="AA3219" s="196">
        <v>0</v>
      </c>
      <c r="AB3219" s="196">
        <v>0</v>
      </c>
      <c r="AC3219" s="196">
        <v>0</v>
      </c>
      <c r="AD3219" s="196">
        <v>0.41499999999999998</v>
      </c>
      <c r="AE3219" s="196">
        <v>0</v>
      </c>
      <c r="AF3219" s="272">
        <f t="shared" si="203"/>
        <v>1</v>
      </c>
      <c r="AG3219" s="196">
        <f t="shared" si="200"/>
        <v>0.41499999999999998</v>
      </c>
    </row>
    <row r="3220" spans="1:33" x14ac:dyDescent="0.25">
      <c r="A3220" s="1">
        <v>2005</v>
      </c>
      <c r="B3220" s="1" t="s">
        <v>26</v>
      </c>
      <c r="C3220" s="1" t="str">
        <f t="shared" si="201"/>
        <v>2005YT</v>
      </c>
      <c r="D3220" s="1" t="s">
        <v>58</v>
      </c>
      <c r="E3220" s="1" t="str">
        <f t="shared" si="202"/>
        <v>2005YTResidential</v>
      </c>
      <c r="F3220" s="196">
        <v>0.307</v>
      </c>
      <c r="G3220" s="196">
        <v>0.10300000000000001</v>
      </c>
      <c r="H3220" s="196">
        <v>0</v>
      </c>
      <c r="I3220" s="196">
        <v>1.3999999999999999E-2</v>
      </c>
      <c r="J3220" s="196">
        <v>1.3000000000000001E-2</v>
      </c>
      <c r="K3220" s="196">
        <v>7.8E-2</v>
      </c>
      <c r="L3220" s="196">
        <v>0</v>
      </c>
      <c r="M3220" s="196">
        <v>6.9999999999999993E-3</v>
      </c>
      <c r="N3220" s="196">
        <v>5.7000000000000002E-2</v>
      </c>
      <c r="O3220" s="196">
        <v>0</v>
      </c>
      <c r="P3220" s="196">
        <v>0</v>
      </c>
      <c r="Q3220" s="196">
        <v>0</v>
      </c>
      <c r="R3220" s="196">
        <v>0</v>
      </c>
      <c r="S3220" s="196">
        <v>0</v>
      </c>
      <c r="T3220" s="196">
        <v>0</v>
      </c>
      <c r="U3220" s="196">
        <v>0</v>
      </c>
      <c r="V3220" s="196">
        <v>0</v>
      </c>
      <c r="W3220" s="196">
        <v>0</v>
      </c>
      <c r="X3220" s="196">
        <v>0</v>
      </c>
      <c r="Y3220" s="196">
        <v>0</v>
      </c>
      <c r="Z3220" s="196">
        <v>0</v>
      </c>
      <c r="AA3220" s="196">
        <v>0</v>
      </c>
      <c r="AB3220" s="196">
        <v>0</v>
      </c>
      <c r="AC3220" s="196">
        <v>0</v>
      </c>
      <c r="AD3220" s="196">
        <v>0.42100000000000004</v>
      </c>
      <c r="AE3220" s="196">
        <v>0</v>
      </c>
      <c r="AF3220" s="272">
        <f t="shared" si="203"/>
        <v>1</v>
      </c>
      <c r="AG3220" s="196">
        <f t="shared" si="200"/>
        <v>0.42100000000000004</v>
      </c>
    </row>
    <row r="3221" spans="1:33" x14ac:dyDescent="0.25">
      <c r="A3221" s="1">
        <v>2006</v>
      </c>
      <c r="B3221" s="1" t="s">
        <v>26</v>
      </c>
      <c r="C3221" s="1" t="str">
        <f t="shared" si="201"/>
        <v>2006YT</v>
      </c>
      <c r="D3221" s="1" t="s">
        <v>57</v>
      </c>
      <c r="E3221" s="1" t="str">
        <f t="shared" si="202"/>
        <v>2006YTC&amp;D</v>
      </c>
      <c r="F3221" s="196">
        <v>0</v>
      </c>
      <c r="G3221" s="196">
        <v>2.1000000000000001E-2</v>
      </c>
      <c r="H3221" s="196">
        <v>0</v>
      </c>
      <c r="I3221" s="196">
        <v>0.34399999999999997</v>
      </c>
      <c r="J3221" s="196">
        <v>4.0000000000000001E-3</v>
      </c>
      <c r="K3221" s="196">
        <v>1E-3</v>
      </c>
      <c r="L3221" s="196">
        <v>0</v>
      </c>
      <c r="M3221" s="196">
        <v>4.0000000000000001E-3</v>
      </c>
      <c r="N3221" s="196">
        <v>3.0000000000000001E-3</v>
      </c>
      <c r="O3221" s="196">
        <v>0</v>
      </c>
      <c r="P3221" s="196">
        <v>0</v>
      </c>
      <c r="Q3221" s="196">
        <v>0</v>
      </c>
      <c r="R3221" s="196">
        <v>0</v>
      </c>
      <c r="S3221" s="196">
        <v>0</v>
      </c>
      <c r="T3221" s="196">
        <v>0</v>
      </c>
      <c r="U3221" s="196">
        <v>0</v>
      </c>
      <c r="V3221" s="196">
        <v>0</v>
      </c>
      <c r="W3221" s="196">
        <v>0</v>
      </c>
      <c r="X3221" s="196">
        <v>0</v>
      </c>
      <c r="Y3221" s="196">
        <v>0</v>
      </c>
      <c r="Z3221" s="196">
        <v>0</v>
      </c>
      <c r="AA3221" s="196">
        <v>0</v>
      </c>
      <c r="AB3221" s="196">
        <v>0</v>
      </c>
      <c r="AC3221" s="196">
        <v>0</v>
      </c>
      <c r="AD3221" s="196">
        <v>0.623</v>
      </c>
      <c r="AE3221" s="196">
        <v>0</v>
      </c>
      <c r="AF3221" s="272">
        <f t="shared" si="203"/>
        <v>1</v>
      </c>
      <c r="AG3221" s="196">
        <f t="shared" si="200"/>
        <v>0.623</v>
      </c>
    </row>
    <row r="3222" spans="1:33" x14ac:dyDescent="0.25">
      <c r="A3222" s="1">
        <v>2006</v>
      </c>
      <c r="B3222" s="1" t="s">
        <v>26</v>
      </c>
      <c r="C3222" s="1" t="str">
        <f t="shared" si="201"/>
        <v>2006YT</v>
      </c>
      <c r="D3222" s="1" t="s">
        <v>56</v>
      </c>
      <c r="E3222" s="1" t="str">
        <f t="shared" si="202"/>
        <v>2006YTICI</v>
      </c>
      <c r="F3222" s="196">
        <v>0.21199999999999999</v>
      </c>
      <c r="G3222" s="196">
        <v>0.188</v>
      </c>
      <c r="H3222" s="196">
        <v>0</v>
      </c>
      <c r="I3222" s="196">
        <v>8.5000000000000006E-2</v>
      </c>
      <c r="J3222" s="196">
        <v>0.01</v>
      </c>
      <c r="K3222" s="196">
        <v>0.03</v>
      </c>
      <c r="L3222" s="196">
        <v>0</v>
      </c>
      <c r="M3222" s="196">
        <v>5.0000000000000001E-3</v>
      </c>
      <c r="N3222" s="196">
        <v>3.9E-2</v>
      </c>
      <c r="O3222" s="196">
        <v>0</v>
      </c>
      <c r="P3222" s="196">
        <v>0</v>
      </c>
      <c r="Q3222" s="196">
        <v>0</v>
      </c>
      <c r="R3222" s="196">
        <v>1.6E-2</v>
      </c>
      <c r="S3222" s="196">
        <v>0</v>
      </c>
      <c r="T3222" s="196">
        <v>0</v>
      </c>
      <c r="U3222" s="196">
        <v>0</v>
      </c>
      <c r="V3222" s="196">
        <v>0</v>
      </c>
      <c r="W3222" s="196">
        <v>0</v>
      </c>
      <c r="X3222" s="196">
        <v>0</v>
      </c>
      <c r="Y3222" s="196">
        <v>0</v>
      </c>
      <c r="Z3222" s="196">
        <v>0</v>
      </c>
      <c r="AA3222" s="196">
        <v>0</v>
      </c>
      <c r="AB3222" s="196">
        <v>0</v>
      </c>
      <c r="AC3222" s="196">
        <v>0</v>
      </c>
      <c r="AD3222" s="196">
        <v>0.41499999999999998</v>
      </c>
      <c r="AE3222" s="196">
        <v>0</v>
      </c>
      <c r="AF3222" s="272">
        <f t="shared" si="203"/>
        <v>1</v>
      </c>
      <c r="AG3222" s="196">
        <f t="shared" si="200"/>
        <v>0.41499999999999998</v>
      </c>
    </row>
    <row r="3223" spans="1:33" x14ac:dyDescent="0.25">
      <c r="A3223" s="1">
        <v>2006</v>
      </c>
      <c r="B3223" s="1" t="s">
        <v>26</v>
      </c>
      <c r="C3223" s="1" t="str">
        <f t="shared" si="201"/>
        <v>2006YT</v>
      </c>
      <c r="D3223" s="1" t="s">
        <v>58</v>
      </c>
      <c r="E3223" s="1" t="str">
        <f t="shared" si="202"/>
        <v>2006YTResidential</v>
      </c>
      <c r="F3223" s="196">
        <v>0.307</v>
      </c>
      <c r="G3223" s="196">
        <v>0.10300000000000001</v>
      </c>
      <c r="H3223" s="196">
        <v>0</v>
      </c>
      <c r="I3223" s="196">
        <v>1.3999999999999999E-2</v>
      </c>
      <c r="J3223" s="196">
        <v>1.3000000000000001E-2</v>
      </c>
      <c r="K3223" s="196">
        <v>7.8E-2</v>
      </c>
      <c r="L3223" s="196">
        <v>0</v>
      </c>
      <c r="M3223" s="196">
        <v>6.9999999999999993E-3</v>
      </c>
      <c r="N3223" s="196">
        <v>5.7000000000000002E-2</v>
      </c>
      <c r="O3223" s="196">
        <v>0</v>
      </c>
      <c r="P3223" s="196">
        <v>0</v>
      </c>
      <c r="Q3223" s="196">
        <v>0</v>
      </c>
      <c r="R3223" s="196">
        <v>0</v>
      </c>
      <c r="S3223" s="196">
        <v>0</v>
      </c>
      <c r="T3223" s="196">
        <v>0</v>
      </c>
      <c r="U3223" s="196">
        <v>0</v>
      </c>
      <c r="V3223" s="196">
        <v>0</v>
      </c>
      <c r="W3223" s="196">
        <v>0</v>
      </c>
      <c r="X3223" s="196">
        <v>0</v>
      </c>
      <c r="Y3223" s="196">
        <v>0</v>
      </c>
      <c r="Z3223" s="196">
        <v>0</v>
      </c>
      <c r="AA3223" s="196">
        <v>0</v>
      </c>
      <c r="AB3223" s="196">
        <v>0</v>
      </c>
      <c r="AC3223" s="196">
        <v>0</v>
      </c>
      <c r="AD3223" s="196">
        <v>0.42100000000000004</v>
      </c>
      <c r="AE3223" s="196">
        <v>0</v>
      </c>
      <c r="AF3223" s="272">
        <f t="shared" si="203"/>
        <v>1</v>
      </c>
      <c r="AG3223" s="196">
        <f t="shared" si="200"/>
        <v>0.42100000000000004</v>
      </c>
    </row>
    <row r="3224" spans="1:33" x14ac:dyDescent="0.25">
      <c r="A3224" s="1">
        <v>2007</v>
      </c>
      <c r="B3224" s="1" t="s">
        <v>26</v>
      </c>
      <c r="C3224" s="1" t="str">
        <f t="shared" si="201"/>
        <v>2007YT</v>
      </c>
      <c r="D3224" s="1" t="s">
        <v>57</v>
      </c>
      <c r="E3224" s="1" t="str">
        <f t="shared" si="202"/>
        <v>2007YTC&amp;D</v>
      </c>
      <c r="F3224" s="196">
        <v>0</v>
      </c>
      <c r="G3224" s="196">
        <v>2.1000000000000001E-2</v>
      </c>
      <c r="H3224" s="196">
        <v>0</v>
      </c>
      <c r="I3224" s="196">
        <v>0.34399999999999997</v>
      </c>
      <c r="J3224" s="196">
        <v>4.0000000000000001E-3</v>
      </c>
      <c r="K3224" s="196">
        <v>1E-3</v>
      </c>
      <c r="L3224" s="196">
        <v>0</v>
      </c>
      <c r="M3224" s="196">
        <v>4.0000000000000001E-3</v>
      </c>
      <c r="N3224" s="196">
        <v>3.0000000000000001E-3</v>
      </c>
      <c r="O3224" s="196">
        <v>0</v>
      </c>
      <c r="P3224" s="196">
        <v>0</v>
      </c>
      <c r="Q3224" s="196">
        <v>0</v>
      </c>
      <c r="R3224" s="196">
        <v>0</v>
      </c>
      <c r="S3224" s="196">
        <v>0</v>
      </c>
      <c r="T3224" s="196">
        <v>0</v>
      </c>
      <c r="U3224" s="196">
        <v>0</v>
      </c>
      <c r="V3224" s="196">
        <v>0</v>
      </c>
      <c r="W3224" s="196">
        <v>0</v>
      </c>
      <c r="X3224" s="196">
        <v>0</v>
      </c>
      <c r="Y3224" s="196">
        <v>0</v>
      </c>
      <c r="Z3224" s="196">
        <v>0</v>
      </c>
      <c r="AA3224" s="196">
        <v>0</v>
      </c>
      <c r="AB3224" s="196">
        <v>0</v>
      </c>
      <c r="AC3224" s="196">
        <v>0</v>
      </c>
      <c r="AD3224" s="196">
        <v>0.623</v>
      </c>
      <c r="AE3224" s="196">
        <v>0</v>
      </c>
      <c r="AF3224" s="272">
        <f t="shared" si="203"/>
        <v>1</v>
      </c>
      <c r="AG3224" s="196">
        <f t="shared" si="200"/>
        <v>0.623</v>
      </c>
    </row>
    <row r="3225" spans="1:33" x14ac:dyDescent="0.25">
      <c r="A3225" s="1">
        <v>2007</v>
      </c>
      <c r="B3225" s="1" t="s">
        <v>26</v>
      </c>
      <c r="C3225" s="1" t="str">
        <f t="shared" si="201"/>
        <v>2007YT</v>
      </c>
      <c r="D3225" s="1" t="s">
        <v>56</v>
      </c>
      <c r="E3225" s="1" t="str">
        <f t="shared" si="202"/>
        <v>2007YTICI</v>
      </c>
      <c r="F3225" s="196">
        <v>0.21199999999999999</v>
      </c>
      <c r="G3225" s="196">
        <v>0.188</v>
      </c>
      <c r="H3225" s="196">
        <v>0</v>
      </c>
      <c r="I3225" s="196">
        <v>8.5000000000000006E-2</v>
      </c>
      <c r="J3225" s="196">
        <v>0.01</v>
      </c>
      <c r="K3225" s="196">
        <v>0.03</v>
      </c>
      <c r="L3225" s="196">
        <v>0</v>
      </c>
      <c r="M3225" s="196">
        <v>5.0000000000000001E-3</v>
      </c>
      <c r="N3225" s="196">
        <v>3.9E-2</v>
      </c>
      <c r="O3225" s="196">
        <v>0</v>
      </c>
      <c r="P3225" s="196">
        <v>0</v>
      </c>
      <c r="Q3225" s="196">
        <v>0</v>
      </c>
      <c r="R3225" s="196">
        <v>1.6E-2</v>
      </c>
      <c r="S3225" s="196">
        <v>0</v>
      </c>
      <c r="T3225" s="196">
        <v>0</v>
      </c>
      <c r="U3225" s="196">
        <v>0</v>
      </c>
      <c r="V3225" s="196">
        <v>0</v>
      </c>
      <c r="W3225" s="196">
        <v>0</v>
      </c>
      <c r="X3225" s="196">
        <v>0</v>
      </c>
      <c r="Y3225" s="196">
        <v>0</v>
      </c>
      <c r="Z3225" s="196">
        <v>0</v>
      </c>
      <c r="AA3225" s="196">
        <v>0</v>
      </c>
      <c r="AB3225" s="196">
        <v>0</v>
      </c>
      <c r="AC3225" s="196">
        <v>0</v>
      </c>
      <c r="AD3225" s="196">
        <v>0.41499999999999998</v>
      </c>
      <c r="AE3225" s="196">
        <v>0</v>
      </c>
      <c r="AF3225" s="272">
        <f t="shared" si="203"/>
        <v>1</v>
      </c>
      <c r="AG3225" s="196">
        <f t="shared" si="200"/>
        <v>0.41499999999999998</v>
      </c>
    </row>
    <row r="3226" spans="1:33" x14ac:dyDescent="0.25">
      <c r="A3226" s="1">
        <v>2007</v>
      </c>
      <c r="B3226" s="1" t="s">
        <v>26</v>
      </c>
      <c r="C3226" s="1" t="str">
        <f t="shared" si="201"/>
        <v>2007YT</v>
      </c>
      <c r="D3226" s="1" t="s">
        <v>58</v>
      </c>
      <c r="E3226" s="1" t="str">
        <f t="shared" si="202"/>
        <v>2007YTResidential</v>
      </c>
      <c r="F3226" s="196">
        <v>0.307</v>
      </c>
      <c r="G3226" s="196">
        <v>0.10300000000000001</v>
      </c>
      <c r="H3226" s="196">
        <v>0</v>
      </c>
      <c r="I3226" s="196">
        <v>1.3999999999999999E-2</v>
      </c>
      <c r="J3226" s="196">
        <v>1.3000000000000001E-2</v>
      </c>
      <c r="K3226" s="196">
        <v>7.8E-2</v>
      </c>
      <c r="L3226" s="196">
        <v>0</v>
      </c>
      <c r="M3226" s="196">
        <v>6.9999999999999993E-3</v>
      </c>
      <c r="N3226" s="196">
        <v>5.7000000000000002E-2</v>
      </c>
      <c r="O3226" s="196">
        <v>0</v>
      </c>
      <c r="P3226" s="196">
        <v>0</v>
      </c>
      <c r="Q3226" s="196">
        <v>0</v>
      </c>
      <c r="R3226" s="196">
        <v>0</v>
      </c>
      <c r="S3226" s="196">
        <v>0</v>
      </c>
      <c r="T3226" s="196">
        <v>0</v>
      </c>
      <c r="U3226" s="196">
        <v>0</v>
      </c>
      <c r="V3226" s="196">
        <v>0</v>
      </c>
      <c r="W3226" s="196">
        <v>0</v>
      </c>
      <c r="X3226" s="196">
        <v>0</v>
      </c>
      <c r="Y3226" s="196">
        <v>0</v>
      </c>
      <c r="Z3226" s="196">
        <v>0</v>
      </c>
      <c r="AA3226" s="196">
        <v>0</v>
      </c>
      <c r="AB3226" s="196">
        <v>0</v>
      </c>
      <c r="AC3226" s="196">
        <v>0</v>
      </c>
      <c r="AD3226" s="196">
        <v>0.42100000000000004</v>
      </c>
      <c r="AE3226" s="196">
        <v>0</v>
      </c>
      <c r="AF3226" s="272">
        <f t="shared" si="203"/>
        <v>1</v>
      </c>
      <c r="AG3226" s="196">
        <f t="shared" si="200"/>
        <v>0.42100000000000004</v>
      </c>
    </row>
    <row r="3227" spans="1:33" x14ac:dyDescent="0.25">
      <c r="A3227" s="1">
        <v>2008</v>
      </c>
      <c r="B3227" s="1" t="s">
        <v>26</v>
      </c>
      <c r="C3227" s="1" t="str">
        <f t="shared" si="201"/>
        <v>2008YT</v>
      </c>
      <c r="D3227" s="1" t="s">
        <v>57</v>
      </c>
      <c r="E3227" s="1" t="str">
        <f t="shared" si="202"/>
        <v>2008YTC&amp;D</v>
      </c>
      <c r="F3227" s="196">
        <v>2E-3</v>
      </c>
      <c r="G3227" s="196">
        <v>7.6079999999999995E-2</v>
      </c>
      <c r="H3227" s="196">
        <v>2E-3</v>
      </c>
      <c r="I3227" s="196">
        <v>0.33634000000000003</v>
      </c>
      <c r="J3227" s="196">
        <v>1E-3</v>
      </c>
      <c r="K3227" s="196">
        <v>1.57E-3</v>
      </c>
      <c r="L3227" s="196">
        <v>8.3000000000000001E-4</v>
      </c>
      <c r="M3227" s="265">
        <v>1E-3</v>
      </c>
      <c r="N3227" s="196">
        <v>1.502E-2</v>
      </c>
      <c r="O3227" s="196">
        <v>0</v>
      </c>
      <c r="P3227" s="196">
        <v>0</v>
      </c>
      <c r="Q3227" s="196">
        <v>0</v>
      </c>
      <c r="R3227" s="196">
        <v>0</v>
      </c>
      <c r="S3227" s="196">
        <v>0.26425999999999999</v>
      </c>
      <c r="T3227" s="196">
        <v>0.10329000000000001</v>
      </c>
      <c r="U3227" s="196">
        <v>7.7079999999999996E-2</v>
      </c>
      <c r="V3227" s="196">
        <v>0</v>
      </c>
      <c r="W3227" s="196">
        <v>9.5080000000000026E-2</v>
      </c>
      <c r="X3227" s="196">
        <v>5.0099999999999997E-3</v>
      </c>
      <c r="Y3227" s="196">
        <v>0</v>
      </c>
      <c r="Z3227" s="265">
        <v>1.42E-3</v>
      </c>
      <c r="AA3227" s="196">
        <v>1.1009999999999999E-2</v>
      </c>
      <c r="AB3227" s="196">
        <v>0</v>
      </c>
      <c r="AC3227" s="196">
        <v>0</v>
      </c>
      <c r="AD3227" s="196">
        <v>0</v>
      </c>
      <c r="AE3227" s="196">
        <v>7.0099999999999997E-3</v>
      </c>
      <c r="AF3227" s="272">
        <f t="shared" si="203"/>
        <v>0.99999999999999989</v>
      </c>
      <c r="AG3227" s="196">
        <f t="shared" si="200"/>
        <v>0.56415999999999988</v>
      </c>
    </row>
    <row r="3228" spans="1:33" x14ac:dyDescent="0.25">
      <c r="A3228" s="1">
        <v>2008</v>
      </c>
      <c r="B3228" s="1" t="s">
        <v>26</v>
      </c>
      <c r="C3228" s="1" t="str">
        <f t="shared" si="201"/>
        <v>2008YT</v>
      </c>
      <c r="D3228" s="1" t="s">
        <v>56</v>
      </c>
      <c r="E3228" s="1" t="str">
        <f t="shared" si="202"/>
        <v>2008YTICI</v>
      </c>
      <c r="F3228" s="196">
        <v>0.29930000000000001</v>
      </c>
      <c r="G3228" s="196">
        <v>0.13714000000000001</v>
      </c>
      <c r="H3228" s="196">
        <v>5.6059999999999999E-2</v>
      </c>
      <c r="I3228" s="196">
        <v>0.11010999999999999</v>
      </c>
      <c r="J3228" s="196">
        <v>8.0099999999999998E-3</v>
      </c>
      <c r="K3228" s="196">
        <v>3.5040000000000002E-2</v>
      </c>
      <c r="L3228" s="196">
        <v>1.1009999999999999E-2</v>
      </c>
      <c r="M3228" s="265">
        <v>1E-3</v>
      </c>
      <c r="N3228" s="196">
        <v>2.6030000000000001E-2</v>
      </c>
      <c r="O3228" s="196">
        <v>0</v>
      </c>
      <c r="P3228" s="196">
        <v>0</v>
      </c>
      <c r="Q3228" s="196">
        <v>0</v>
      </c>
      <c r="R3228" s="196">
        <v>0.10310000000000001</v>
      </c>
      <c r="S3228" s="196">
        <v>3.1030000000000002E-2</v>
      </c>
      <c r="T3228" s="196">
        <v>0</v>
      </c>
      <c r="U3228" s="196">
        <v>0.11111</v>
      </c>
      <c r="V3228" s="196">
        <v>0</v>
      </c>
      <c r="W3228" s="196">
        <v>3.102000000000002E-2</v>
      </c>
      <c r="X3228" s="196">
        <v>1.3009999999999999E-2</v>
      </c>
      <c r="Y3228" s="196">
        <v>0</v>
      </c>
      <c r="Z3228" s="265">
        <v>5.0099999999999997E-3</v>
      </c>
      <c r="AA3228" s="196">
        <v>1.0009999999999998E-2</v>
      </c>
      <c r="AB3228" s="196">
        <v>0</v>
      </c>
      <c r="AC3228" s="196">
        <v>0</v>
      </c>
      <c r="AD3228" s="196">
        <v>0</v>
      </c>
      <c r="AE3228" s="196">
        <v>1.201E-2</v>
      </c>
      <c r="AF3228" s="272">
        <f t="shared" si="203"/>
        <v>0.99999999999999989</v>
      </c>
      <c r="AG3228" s="196">
        <f t="shared" si="200"/>
        <v>0.21319999999999997</v>
      </c>
    </row>
    <row r="3229" spans="1:33" x14ac:dyDescent="0.25">
      <c r="A3229" s="1">
        <v>2008</v>
      </c>
      <c r="B3229" s="1" t="s">
        <v>26</v>
      </c>
      <c r="C3229" s="1" t="str">
        <f t="shared" si="201"/>
        <v>2008YT</v>
      </c>
      <c r="D3229" s="1" t="s">
        <v>58</v>
      </c>
      <c r="E3229" s="1" t="str">
        <f t="shared" si="202"/>
        <v>2008YTResidential</v>
      </c>
      <c r="F3229" s="196">
        <v>0.27628000000000003</v>
      </c>
      <c r="G3229" s="196">
        <v>9.1090000000000004E-2</v>
      </c>
      <c r="H3229" s="196">
        <v>9.2089999999999991E-2</v>
      </c>
      <c r="I3229" s="196">
        <v>1.201E-2</v>
      </c>
      <c r="J3229" s="196">
        <v>1E-3</v>
      </c>
      <c r="K3229" s="196">
        <v>7.9079999999999998E-2</v>
      </c>
      <c r="L3229" s="196">
        <v>6.7070000000000005E-2</v>
      </c>
      <c r="M3229" s="265">
        <v>2E-3</v>
      </c>
      <c r="N3229" s="196">
        <v>3.6040000000000003E-2</v>
      </c>
      <c r="O3229" s="196">
        <v>0</v>
      </c>
      <c r="P3229" s="196">
        <v>0</v>
      </c>
      <c r="Q3229" s="196">
        <v>8.8089999999999988E-2</v>
      </c>
      <c r="R3229" s="196">
        <v>0</v>
      </c>
      <c r="S3229" s="196">
        <v>1.9019999999999999E-2</v>
      </c>
      <c r="T3229" s="196">
        <v>0</v>
      </c>
      <c r="U3229" s="196">
        <v>0.15215000000000001</v>
      </c>
      <c r="V3229" s="196">
        <v>0</v>
      </c>
      <c r="W3229" s="196">
        <v>4.8039999999999937E-2</v>
      </c>
      <c r="X3229" s="196">
        <v>2.0019999999999996E-2</v>
      </c>
      <c r="Y3229" s="196">
        <v>0</v>
      </c>
      <c r="Z3229" s="265">
        <v>1E-3</v>
      </c>
      <c r="AA3229" s="196">
        <v>9.0100000000000006E-3</v>
      </c>
      <c r="AB3229" s="196">
        <v>0</v>
      </c>
      <c r="AC3229" s="196">
        <v>0</v>
      </c>
      <c r="AD3229" s="196">
        <v>0</v>
      </c>
      <c r="AE3229" s="196">
        <v>6.0099999999999997E-3</v>
      </c>
      <c r="AF3229" s="272">
        <f t="shared" si="203"/>
        <v>1</v>
      </c>
      <c r="AG3229" s="196">
        <f t="shared" si="200"/>
        <v>0.25524999999999992</v>
      </c>
    </row>
    <row r="3230" spans="1:33" x14ac:dyDescent="0.25">
      <c r="A3230" s="1">
        <v>2009</v>
      </c>
      <c r="B3230" s="1" t="s">
        <v>26</v>
      </c>
      <c r="C3230" s="1" t="str">
        <f t="shared" si="201"/>
        <v>2009YT</v>
      </c>
      <c r="D3230" s="1" t="s">
        <v>57</v>
      </c>
      <c r="E3230" s="1" t="str">
        <f t="shared" si="202"/>
        <v>2009YTC&amp;D</v>
      </c>
      <c r="F3230" s="196">
        <v>2E-3</v>
      </c>
      <c r="G3230" s="196">
        <v>7.6079999999999995E-2</v>
      </c>
      <c r="H3230" s="196">
        <v>2E-3</v>
      </c>
      <c r="I3230" s="196">
        <v>0.33634000000000003</v>
      </c>
      <c r="J3230" s="196">
        <v>1E-3</v>
      </c>
      <c r="K3230" s="196">
        <v>1.57E-3</v>
      </c>
      <c r="L3230" s="196">
        <v>8.3000000000000001E-4</v>
      </c>
      <c r="M3230" s="265">
        <v>1E-3</v>
      </c>
      <c r="N3230" s="196">
        <v>1.502E-2</v>
      </c>
      <c r="O3230" s="196">
        <v>0</v>
      </c>
      <c r="P3230" s="196">
        <v>0</v>
      </c>
      <c r="Q3230" s="196">
        <v>0</v>
      </c>
      <c r="R3230" s="196">
        <v>0</v>
      </c>
      <c r="S3230" s="196">
        <v>0.26425999999999999</v>
      </c>
      <c r="T3230" s="196">
        <v>0.10329000000000001</v>
      </c>
      <c r="U3230" s="196">
        <v>7.7079999999999996E-2</v>
      </c>
      <c r="V3230" s="196">
        <v>0</v>
      </c>
      <c r="W3230" s="196">
        <v>9.5080000000000026E-2</v>
      </c>
      <c r="X3230" s="196">
        <v>5.0099999999999997E-3</v>
      </c>
      <c r="Y3230" s="196">
        <v>0</v>
      </c>
      <c r="Z3230" s="265">
        <v>1.42E-3</v>
      </c>
      <c r="AA3230" s="196">
        <v>1.1009999999999999E-2</v>
      </c>
      <c r="AB3230" s="196">
        <v>0</v>
      </c>
      <c r="AC3230" s="196">
        <v>0</v>
      </c>
      <c r="AD3230" s="196">
        <v>0</v>
      </c>
      <c r="AE3230" s="196">
        <v>7.0099999999999997E-3</v>
      </c>
      <c r="AF3230" s="272">
        <f t="shared" si="203"/>
        <v>0.99999999999999989</v>
      </c>
      <c r="AG3230" s="196">
        <f t="shared" si="200"/>
        <v>0.56415999999999988</v>
      </c>
    </row>
    <row r="3231" spans="1:33" x14ac:dyDescent="0.25">
      <c r="A3231" s="1">
        <v>2009</v>
      </c>
      <c r="B3231" s="1" t="s">
        <v>26</v>
      </c>
      <c r="C3231" s="1" t="str">
        <f t="shared" si="201"/>
        <v>2009YT</v>
      </c>
      <c r="D3231" s="1" t="s">
        <v>56</v>
      </c>
      <c r="E3231" s="1" t="str">
        <f t="shared" si="202"/>
        <v>2009YTICI</v>
      </c>
      <c r="F3231" s="196">
        <v>0.29930000000000001</v>
      </c>
      <c r="G3231" s="196">
        <v>0.13714000000000001</v>
      </c>
      <c r="H3231" s="196">
        <v>5.6059999999999999E-2</v>
      </c>
      <c r="I3231" s="196">
        <v>0.11010999999999999</v>
      </c>
      <c r="J3231" s="196">
        <v>8.0099999999999998E-3</v>
      </c>
      <c r="K3231" s="196">
        <v>3.5040000000000002E-2</v>
      </c>
      <c r="L3231" s="196">
        <v>1.1009999999999999E-2</v>
      </c>
      <c r="M3231" s="265">
        <v>1E-3</v>
      </c>
      <c r="N3231" s="196">
        <v>2.6030000000000001E-2</v>
      </c>
      <c r="O3231" s="196">
        <v>0</v>
      </c>
      <c r="P3231" s="196">
        <v>0</v>
      </c>
      <c r="Q3231" s="196">
        <v>0</v>
      </c>
      <c r="R3231" s="196">
        <v>0.10310000000000001</v>
      </c>
      <c r="S3231" s="196">
        <v>3.1030000000000002E-2</v>
      </c>
      <c r="T3231" s="196">
        <v>0</v>
      </c>
      <c r="U3231" s="196">
        <v>0.11111</v>
      </c>
      <c r="V3231" s="196">
        <v>0</v>
      </c>
      <c r="W3231" s="196">
        <v>3.102000000000002E-2</v>
      </c>
      <c r="X3231" s="196">
        <v>1.3009999999999999E-2</v>
      </c>
      <c r="Y3231" s="196">
        <v>0</v>
      </c>
      <c r="Z3231" s="265">
        <v>5.0099999999999997E-3</v>
      </c>
      <c r="AA3231" s="196">
        <v>1.0009999999999998E-2</v>
      </c>
      <c r="AB3231" s="196">
        <v>0</v>
      </c>
      <c r="AC3231" s="196">
        <v>0</v>
      </c>
      <c r="AD3231" s="196">
        <v>0</v>
      </c>
      <c r="AE3231" s="196">
        <v>1.201E-2</v>
      </c>
      <c r="AF3231" s="272">
        <f t="shared" si="203"/>
        <v>0.99999999999999989</v>
      </c>
      <c r="AG3231" s="196">
        <f t="shared" si="200"/>
        <v>0.21319999999999997</v>
      </c>
    </row>
    <row r="3232" spans="1:33" x14ac:dyDescent="0.25">
      <c r="A3232" s="1">
        <v>2009</v>
      </c>
      <c r="B3232" s="1" t="s">
        <v>26</v>
      </c>
      <c r="C3232" s="1" t="str">
        <f t="shared" si="201"/>
        <v>2009YT</v>
      </c>
      <c r="D3232" s="1" t="s">
        <v>58</v>
      </c>
      <c r="E3232" s="1" t="str">
        <f t="shared" si="202"/>
        <v>2009YTResidential</v>
      </c>
      <c r="F3232" s="196">
        <v>0.27628000000000003</v>
      </c>
      <c r="G3232" s="196">
        <v>9.1090000000000004E-2</v>
      </c>
      <c r="H3232" s="196">
        <v>9.2089999999999991E-2</v>
      </c>
      <c r="I3232" s="196">
        <v>1.201E-2</v>
      </c>
      <c r="J3232" s="196">
        <v>1E-3</v>
      </c>
      <c r="K3232" s="196">
        <v>7.9079999999999998E-2</v>
      </c>
      <c r="L3232" s="196">
        <v>6.7070000000000005E-2</v>
      </c>
      <c r="M3232" s="265">
        <v>2E-3</v>
      </c>
      <c r="N3232" s="196">
        <v>3.6040000000000003E-2</v>
      </c>
      <c r="O3232" s="196">
        <v>0</v>
      </c>
      <c r="P3232" s="196">
        <v>0</v>
      </c>
      <c r="Q3232" s="196">
        <v>8.8089999999999988E-2</v>
      </c>
      <c r="R3232" s="196">
        <v>0</v>
      </c>
      <c r="S3232" s="196">
        <v>1.9019999999999999E-2</v>
      </c>
      <c r="T3232" s="196">
        <v>0</v>
      </c>
      <c r="U3232" s="196">
        <v>0.15215000000000001</v>
      </c>
      <c r="V3232" s="196">
        <v>0</v>
      </c>
      <c r="W3232" s="196">
        <v>4.8039999999999937E-2</v>
      </c>
      <c r="X3232" s="196">
        <v>2.0019999999999996E-2</v>
      </c>
      <c r="Y3232" s="196">
        <v>0</v>
      </c>
      <c r="Z3232" s="265">
        <v>1E-3</v>
      </c>
      <c r="AA3232" s="196">
        <v>9.0100000000000006E-3</v>
      </c>
      <c r="AB3232" s="196">
        <v>0</v>
      </c>
      <c r="AC3232" s="196">
        <v>0</v>
      </c>
      <c r="AD3232" s="196">
        <v>0</v>
      </c>
      <c r="AE3232" s="196">
        <v>6.0099999999999997E-3</v>
      </c>
      <c r="AF3232" s="272">
        <f t="shared" si="203"/>
        <v>1</v>
      </c>
      <c r="AG3232" s="196">
        <f t="shared" si="200"/>
        <v>0.25524999999999992</v>
      </c>
    </row>
    <row r="3233" spans="1:33" x14ac:dyDescent="0.25">
      <c r="A3233" s="1">
        <v>2010</v>
      </c>
      <c r="B3233" s="1" t="s">
        <v>26</v>
      </c>
      <c r="C3233" s="1" t="str">
        <f t="shared" si="201"/>
        <v>2010YT</v>
      </c>
      <c r="D3233" s="1" t="s">
        <v>57</v>
      </c>
      <c r="E3233" s="1" t="str">
        <f t="shared" si="202"/>
        <v>2010YTC&amp;D</v>
      </c>
      <c r="F3233" s="196">
        <v>2E-3</v>
      </c>
      <c r="G3233" s="196">
        <v>7.6079999999999995E-2</v>
      </c>
      <c r="H3233" s="196">
        <v>2E-3</v>
      </c>
      <c r="I3233" s="196">
        <v>0.33634000000000003</v>
      </c>
      <c r="J3233" s="196">
        <v>1E-3</v>
      </c>
      <c r="K3233" s="196">
        <v>1.57E-3</v>
      </c>
      <c r="L3233" s="196">
        <v>8.3000000000000001E-4</v>
      </c>
      <c r="M3233" s="265">
        <v>1E-3</v>
      </c>
      <c r="N3233" s="196">
        <v>1.502E-2</v>
      </c>
      <c r="O3233" s="196">
        <v>0</v>
      </c>
      <c r="P3233" s="196">
        <v>0</v>
      </c>
      <c r="Q3233" s="196">
        <v>0</v>
      </c>
      <c r="R3233" s="196">
        <v>0</v>
      </c>
      <c r="S3233" s="196">
        <v>0.26425999999999999</v>
      </c>
      <c r="T3233" s="196">
        <v>0.10329000000000001</v>
      </c>
      <c r="U3233" s="196">
        <v>7.7079999999999996E-2</v>
      </c>
      <c r="V3233" s="196">
        <v>0</v>
      </c>
      <c r="W3233" s="196">
        <v>9.5080000000000026E-2</v>
      </c>
      <c r="X3233" s="196">
        <v>5.0099999999999997E-3</v>
      </c>
      <c r="Y3233" s="196">
        <v>0</v>
      </c>
      <c r="Z3233" s="265">
        <v>1.42E-3</v>
      </c>
      <c r="AA3233" s="196">
        <v>1.1009999999999999E-2</v>
      </c>
      <c r="AB3233" s="196">
        <v>0</v>
      </c>
      <c r="AC3233" s="196">
        <v>0</v>
      </c>
      <c r="AD3233" s="196">
        <v>0</v>
      </c>
      <c r="AE3233" s="196">
        <v>7.0099999999999997E-3</v>
      </c>
      <c r="AF3233" s="272">
        <f t="shared" si="203"/>
        <v>0.99999999999999989</v>
      </c>
      <c r="AG3233" s="196">
        <f t="shared" si="200"/>
        <v>0.56415999999999988</v>
      </c>
    </row>
    <row r="3234" spans="1:33" x14ac:dyDescent="0.25">
      <c r="A3234" s="1">
        <v>2010</v>
      </c>
      <c r="B3234" s="1" t="s">
        <v>26</v>
      </c>
      <c r="C3234" s="1" t="str">
        <f t="shared" si="201"/>
        <v>2010YT</v>
      </c>
      <c r="D3234" s="1" t="s">
        <v>56</v>
      </c>
      <c r="E3234" s="1" t="str">
        <f t="shared" si="202"/>
        <v>2010YTICI</v>
      </c>
      <c r="F3234" s="196">
        <v>0.29930000000000001</v>
      </c>
      <c r="G3234" s="196">
        <v>0.13714000000000001</v>
      </c>
      <c r="H3234" s="196">
        <v>5.6059999999999999E-2</v>
      </c>
      <c r="I3234" s="196">
        <v>0.11010999999999999</v>
      </c>
      <c r="J3234" s="196">
        <v>8.0099999999999998E-3</v>
      </c>
      <c r="K3234" s="196">
        <v>3.5040000000000002E-2</v>
      </c>
      <c r="L3234" s="196">
        <v>1.1009999999999999E-2</v>
      </c>
      <c r="M3234" s="265">
        <v>1E-3</v>
      </c>
      <c r="N3234" s="196">
        <v>2.6030000000000001E-2</v>
      </c>
      <c r="O3234" s="196">
        <v>0</v>
      </c>
      <c r="P3234" s="196">
        <v>0</v>
      </c>
      <c r="Q3234" s="196">
        <v>0</v>
      </c>
      <c r="R3234" s="196">
        <v>0.10310000000000001</v>
      </c>
      <c r="S3234" s="196">
        <v>3.1030000000000002E-2</v>
      </c>
      <c r="T3234" s="196">
        <v>0</v>
      </c>
      <c r="U3234" s="196">
        <v>0.11111</v>
      </c>
      <c r="V3234" s="196">
        <v>0</v>
      </c>
      <c r="W3234" s="196">
        <v>3.102000000000002E-2</v>
      </c>
      <c r="X3234" s="196">
        <v>1.3009999999999999E-2</v>
      </c>
      <c r="Y3234" s="196">
        <v>0</v>
      </c>
      <c r="Z3234" s="265">
        <v>5.0099999999999997E-3</v>
      </c>
      <c r="AA3234" s="196">
        <v>1.0009999999999998E-2</v>
      </c>
      <c r="AB3234" s="196">
        <v>0</v>
      </c>
      <c r="AC3234" s="196">
        <v>0</v>
      </c>
      <c r="AD3234" s="196">
        <v>0</v>
      </c>
      <c r="AE3234" s="196">
        <v>1.201E-2</v>
      </c>
      <c r="AF3234" s="272">
        <f t="shared" si="203"/>
        <v>0.99999999999999989</v>
      </c>
      <c r="AG3234" s="196">
        <f t="shared" si="200"/>
        <v>0.21319999999999997</v>
      </c>
    </row>
    <row r="3235" spans="1:33" x14ac:dyDescent="0.25">
      <c r="A3235" s="1">
        <v>2010</v>
      </c>
      <c r="B3235" s="1" t="s">
        <v>26</v>
      </c>
      <c r="C3235" s="1" t="str">
        <f t="shared" si="201"/>
        <v>2010YT</v>
      </c>
      <c r="D3235" s="1" t="s">
        <v>58</v>
      </c>
      <c r="E3235" s="1" t="str">
        <f t="shared" si="202"/>
        <v>2010YTResidential</v>
      </c>
      <c r="F3235" s="196">
        <v>0.27628000000000003</v>
      </c>
      <c r="G3235" s="196">
        <v>9.1090000000000004E-2</v>
      </c>
      <c r="H3235" s="196">
        <v>9.2089999999999991E-2</v>
      </c>
      <c r="I3235" s="196">
        <v>1.201E-2</v>
      </c>
      <c r="J3235" s="196">
        <v>1E-3</v>
      </c>
      <c r="K3235" s="196">
        <v>7.9079999999999998E-2</v>
      </c>
      <c r="L3235" s="196">
        <v>6.7070000000000005E-2</v>
      </c>
      <c r="M3235" s="265">
        <v>2E-3</v>
      </c>
      <c r="N3235" s="196">
        <v>3.6040000000000003E-2</v>
      </c>
      <c r="O3235" s="196">
        <v>0</v>
      </c>
      <c r="P3235" s="196">
        <v>0</v>
      </c>
      <c r="Q3235" s="196">
        <v>8.8089999999999988E-2</v>
      </c>
      <c r="R3235" s="196">
        <v>0</v>
      </c>
      <c r="S3235" s="196">
        <v>1.9019999999999999E-2</v>
      </c>
      <c r="T3235" s="196">
        <v>0</v>
      </c>
      <c r="U3235" s="196">
        <v>0.15215000000000001</v>
      </c>
      <c r="V3235" s="196">
        <v>0</v>
      </c>
      <c r="W3235" s="196">
        <v>4.8039999999999937E-2</v>
      </c>
      <c r="X3235" s="196">
        <v>2.0019999999999996E-2</v>
      </c>
      <c r="Y3235" s="196">
        <v>0</v>
      </c>
      <c r="Z3235" s="265">
        <v>1E-3</v>
      </c>
      <c r="AA3235" s="196">
        <v>9.0100000000000006E-3</v>
      </c>
      <c r="AB3235" s="196">
        <v>0</v>
      </c>
      <c r="AC3235" s="196">
        <v>0</v>
      </c>
      <c r="AD3235" s="196">
        <v>0</v>
      </c>
      <c r="AE3235" s="196">
        <v>6.0099999999999997E-3</v>
      </c>
      <c r="AF3235" s="272">
        <f t="shared" si="203"/>
        <v>1</v>
      </c>
      <c r="AG3235" s="196">
        <f t="shared" si="200"/>
        <v>0.25524999999999992</v>
      </c>
    </row>
    <row r="3236" spans="1:33" x14ac:dyDescent="0.25">
      <c r="A3236" s="1">
        <v>2011</v>
      </c>
      <c r="B3236" s="1" t="s">
        <v>26</v>
      </c>
      <c r="C3236" s="1" t="str">
        <f t="shared" si="201"/>
        <v>2011YT</v>
      </c>
      <c r="D3236" s="1" t="s">
        <v>57</v>
      </c>
      <c r="E3236" s="1" t="str">
        <f t="shared" si="202"/>
        <v>2011YTC&amp;D</v>
      </c>
      <c r="F3236" s="196">
        <v>2E-3</v>
      </c>
      <c r="G3236" s="196">
        <v>7.6079999999999995E-2</v>
      </c>
      <c r="H3236" s="196">
        <v>2E-3</v>
      </c>
      <c r="I3236" s="196">
        <v>0.33634000000000003</v>
      </c>
      <c r="J3236" s="196">
        <v>1E-3</v>
      </c>
      <c r="K3236" s="196">
        <v>1.57E-3</v>
      </c>
      <c r="L3236" s="196">
        <v>8.3000000000000001E-4</v>
      </c>
      <c r="M3236" s="265">
        <v>1E-3</v>
      </c>
      <c r="N3236" s="196">
        <v>1.502E-2</v>
      </c>
      <c r="O3236" s="196">
        <v>0</v>
      </c>
      <c r="P3236" s="196">
        <v>0</v>
      </c>
      <c r="Q3236" s="196">
        <v>0</v>
      </c>
      <c r="R3236" s="196">
        <v>0</v>
      </c>
      <c r="S3236" s="196">
        <v>0.26425999999999999</v>
      </c>
      <c r="T3236" s="196">
        <v>0.10329000000000001</v>
      </c>
      <c r="U3236" s="196">
        <v>7.7079999999999996E-2</v>
      </c>
      <c r="V3236" s="196">
        <v>0</v>
      </c>
      <c r="W3236" s="196">
        <v>9.5080000000000026E-2</v>
      </c>
      <c r="X3236" s="196">
        <v>5.0099999999999997E-3</v>
      </c>
      <c r="Y3236" s="196">
        <v>0</v>
      </c>
      <c r="Z3236" s="265">
        <v>1.42E-3</v>
      </c>
      <c r="AA3236" s="196">
        <v>1.1009999999999999E-2</v>
      </c>
      <c r="AB3236" s="196">
        <v>0</v>
      </c>
      <c r="AC3236" s="196">
        <v>0</v>
      </c>
      <c r="AD3236" s="196">
        <v>0</v>
      </c>
      <c r="AE3236" s="196">
        <v>7.0099999999999997E-3</v>
      </c>
      <c r="AF3236" s="272">
        <f t="shared" si="203"/>
        <v>0.99999999999999989</v>
      </c>
      <c r="AG3236" s="196">
        <f t="shared" si="200"/>
        <v>0.56415999999999988</v>
      </c>
    </row>
    <row r="3237" spans="1:33" x14ac:dyDescent="0.25">
      <c r="A3237" s="1">
        <v>2011</v>
      </c>
      <c r="B3237" s="1" t="s">
        <v>26</v>
      </c>
      <c r="C3237" s="1" t="str">
        <f t="shared" si="201"/>
        <v>2011YT</v>
      </c>
      <c r="D3237" s="1" t="s">
        <v>56</v>
      </c>
      <c r="E3237" s="1" t="str">
        <f t="shared" si="202"/>
        <v>2011YTICI</v>
      </c>
      <c r="F3237" s="196">
        <v>0.29930000000000001</v>
      </c>
      <c r="G3237" s="196">
        <v>0.13714000000000001</v>
      </c>
      <c r="H3237" s="196">
        <v>5.6059999999999999E-2</v>
      </c>
      <c r="I3237" s="196">
        <v>0.11010999999999999</v>
      </c>
      <c r="J3237" s="196">
        <v>8.0099999999999998E-3</v>
      </c>
      <c r="K3237" s="196">
        <v>3.5040000000000002E-2</v>
      </c>
      <c r="L3237" s="196">
        <v>1.1009999999999999E-2</v>
      </c>
      <c r="M3237" s="265">
        <v>1E-3</v>
      </c>
      <c r="N3237" s="196">
        <v>2.6030000000000001E-2</v>
      </c>
      <c r="O3237" s="196">
        <v>0</v>
      </c>
      <c r="P3237" s="196">
        <v>0</v>
      </c>
      <c r="Q3237" s="196">
        <v>0</v>
      </c>
      <c r="R3237" s="196">
        <v>0.10310000000000001</v>
      </c>
      <c r="S3237" s="196">
        <v>3.1030000000000002E-2</v>
      </c>
      <c r="T3237" s="196">
        <v>0</v>
      </c>
      <c r="U3237" s="196">
        <v>0.11111</v>
      </c>
      <c r="V3237" s="196">
        <v>0</v>
      </c>
      <c r="W3237" s="196">
        <v>3.102000000000002E-2</v>
      </c>
      <c r="X3237" s="196">
        <v>1.3009999999999999E-2</v>
      </c>
      <c r="Y3237" s="196">
        <v>0</v>
      </c>
      <c r="Z3237" s="265">
        <v>5.0099999999999997E-3</v>
      </c>
      <c r="AA3237" s="196">
        <v>1.0009999999999998E-2</v>
      </c>
      <c r="AB3237" s="196">
        <v>0</v>
      </c>
      <c r="AC3237" s="196">
        <v>0</v>
      </c>
      <c r="AD3237" s="196">
        <v>0</v>
      </c>
      <c r="AE3237" s="196">
        <v>1.201E-2</v>
      </c>
      <c r="AF3237" s="272">
        <f t="shared" si="203"/>
        <v>0.99999999999999989</v>
      </c>
      <c r="AG3237" s="196">
        <f t="shared" si="200"/>
        <v>0.21319999999999997</v>
      </c>
    </row>
    <row r="3238" spans="1:33" x14ac:dyDescent="0.25">
      <c r="A3238" s="1">
        <v>2011</v>
      </c>
      <c r="B3238" s="1" t="s">
        <v>26</v>
      </c>
      <c r="C3238" s="1" t="str">
        <f t="shared" si="201"/>
        <v>2011YT</v>
      </c>
      <c r="D3238" s="1" t="s">
        <v>58</v>
      </c>
      <c r="E3238" s="1" t="str">
        <f t="shared" si="202"/>
        <v>2011YTResidential</v>
      </c>
      <c r="F3238" s="196">
        <v>0.27628000000000003</v>
      </c>
      <c r="G3238" s="196">
        <v>9.1090000000000004E-2</v>
      </c>
      <c r="H3238" s="196">
        <v>9.2089999999999991E-2</v>
      </c>
      <c r="I3238" s="196">
        <v>1.201E-2</v>
      </c>
      <c r="J3238" s="196">
        <v>1E-3</v>
      </c>
      <c r="K3238" s="196">
        <v>7.9079999999999998E-2</v>
      </c>
      <c r="L3238" s="196">
        <v>6.7070000000000005E-2</v>
      </c>
      <c r="M3238" s="265">
        <v>2E-3</v>
      </c>
      <c r="N3238" s="196">
        <v>3.6040000000000003E-2</v>
      </c>
      <c r="O3238" s="196">
        <v>0</v>
      </c>
      <c r="P3238" s="196">
        <v>0</v>
      </c>
      <c r="Q3238" s="196">
        <v>8.8089999999999988E-2</v>
      </c>
      <c r="R3238" s="196">
        <v>0</v>
      </c>
      <c r="S3238" s="196">
        <v>1.9019999999999999E-2</v>
      </c>
      <c r="T3238" s="196">
        <v>0</v>
      </c>
      <c r="U3238" s="196">
        <v>0.15215000000000001</v>
      </c>
      <c r="V3238" s="196">
        <v>0</v>
      </c>
      <c r="W3238" s="196">
        <v>4.8039999999999937E-2</v>
      </c>
      <c r="X3238" s="196">
        <v>2.0019999999999996E-2</v>
      </c>
      <c r="Y3238" s="196">
        <v>0</v>
      </c>
      <c r="Z3238" s="265">
        <v>1E-3</v>
      </c>
      <c r="AA3238" s="196">
        <v>9.0100000000000006E-3</v>
      </c>
      <c r="AB3238" s="196">
        <v>0</v>
      </c>
      <c r="AC3238" s="196">
        <v>0</v>
      </c>
      <c r="AD3238" s="196">
        <v>0</v>
      </c>
      <c r="AE3238" s="196">
        <v>6.0099999999999997E-3</v>
      </c>
      <c r="AF3238" s="272">
        <f t="shared" si="203"/>
        <v>1</v>
      </c>
      <c r="AG3238" s="196">
        <f t="shared" ref="AG3238:AG3277" si="204">SUM(S3238:AE3238)</f>
        <v>0.25524999999999992</v>
      </c>
    </row>
    <row r="3239" spans="1:33" x14ac:dyDescent="0.25">
      <c r="A3239" s="1">
        <v>2012</v>
      </c>
      <c r="B3239" s="1" t="s">
        <v>26</v>
      </c>
      <c r="C3239" s="1" t="str">
        <f t="shared" si="201"/>
        <v>2012YT</v>
      </c>
      <c r="D3239" s="1" t="s">
        <v>57</v>
      </c>
      <c r="E3239" s="1" t="str">
        <f t="shared" si="202"/>
        <v>2012YTC&amp;D</v>
      </c>
      <c r="F3239" s="196">
        <v>2E-3</v>
      </c>
      <c r="G3239" s="196">
        <v>7.6079999999999995E-2</v>
      </c>
      <c r="H3239" s="196">
        <v>2E-3</v>
      </c>
      <c r="I3239" s="196">
        <v>0.33634000000000003</v>
      </c>
      <c r="J3239" s="196">
        <v>1E-3</v>
      </c>
      <c r="K3239" s="196">
        <v>1.57E-3</v>
      </c>
      <c r="L3239" s="196">
        <v>8.3000000000000001E-4</v>
      </c>
      <c r="M3239" s="265">
        <v>1E-3</v>
      </c>
      <c r="N3239" s="196">
        <v>1.502E-2</v>
      </c>
      <c r="O3239" s="196">
        <v>0</v>
      </c>
      <c r="P3239" s="196">
        <v>0</v>
      </c>
      <c r="Q3239" s="196">
        <v>0</v>
      </c>
      <c r="R3239" s="196">
        <v>0</v>
      </c>
      <c r="S3239" s="196">
        <v>0.26425999999999999</v>
      </c>
      <c r="T3239" s="196">
        <v>0.10329000000000001</v>
      </c>
      <c r="U3239" s="196">
        <v>7.7079999999999996E-2</v>
      </c>
      <c r="V3239" s="196">
        <v>0</v>
      </c>
      <c r="W3239" s="196">
        <v>9.5080000000000026E-2</v>
      </c>
      <c r="X3239" s="196">
        <v>5.0099999999999997E-3</v>
      </c>
      <c r="Y3239" s="196">
        <v>0</v>
      </c>
      <c r="Z3239" s="265">
        <v>1.42E-3</v>
      </c>
      <c r="AA3239" s="196">
        <v>1.1009999999999999E-2</v>
      </c>
      <c r="AB3239" s="196">
        <v>0</v>
      </c>
      <c r="AC3239" s="196">
        <v>0</v>
      </c>
      <c r="AD3239" s="196">
        <v>0</v>
      </c>
      <c r="AE3239" s="196">
        <v>7.0099999999999997E-3</v>
      </c>
      <c r="AF3239" s="272">
        <f t="shared" si="203"/>
        <v>0.99999999999999989</v>
      </c>
      <c r="AG3239" s="196">
        <f t="shared" si="204"/>
        <v>0.56415999999999988</v>
      </c>
    </row>
    <row r="3240" spans="1:33" x14ac:dyDescent="0.25">
      <c r="A3240" s="1">
        <v>2012</v>
      </c>
      <c r="B3240" s="1" t="s">
        <v>26</v>
      </c>
      <c r="C3240" s="1" t="str">
        <f t="shared" si="201"/>
        <v>2012YT</v>
      </c>
      <c r="D3240" s="1" t="s">
        <v>56</v>
      </c>
      <c r="E3240" s="1" t="str">
        <f t="shared" si="202"/>
        <v>2012YTICI</v>
      </c>
      <c r="F3240" s="196">
        <v>0.29930000000000001</v>
      </c>
      <c r="G3240" s="196">
        <v>0.13714000000000001</v>
      </c>
      <c r="H3240" s="196">
        <v>5.6059999999999999E-2</v>
      </c>
      <c r="I3240" s="196">
        <v>0.11010999999999999</v>
      </c>
      <c r="J3240" s="196">
        <v>8.0099999999999998E-3</v>
      </c>
      <c r="K3240" s="196">
        <v>3.5040000000000002E-2</v>
      </c>
      <c r="L3240" s="196">
        <v>1.1009999999999999E-2</v>
      </c>
      <c r="M3240" s="265">
        <v>1E-3</v>
      </c>
      <c r="N3240" s="196">
        <v>2.6030000000000001E-2</v>
      </c>
      <c r="O3240" s="196">
        <v>0</v>
      </c>
      <c r="P3240" s="196">
        <v>0</v>
      </c>
      <c r="Q3240" s="196">
        <v>0</v>
      </c>
      <c r="R3240" s="196">
        <v>0.10310000000000001</v>
      </c>
      <c r="S3240" s="196">
        <v>3.1030000000000002E-2</v>
      </c>
      <c r="T3240" s="196">
        <v>0</v>
      </c>
      <c r="U3240" s="196">
        <v>0.11111</v>
      </c>
      <c r="V3240" s="196">
        <v>0</v>
      </c>
      <c r="W3240" s="196">
        <v>3.102000000000002E-2</v>
      </c>
      <c r="X3240" s="196">
        <v>1.3009999999999999E-2</v>
      </c>
      <c r="Y3240" s="196">
        <v>0</v>
      </c>
      <c r="Z3240" s="265">
        <v>5.0099999999999997E-3</v>
      </c>
      <c r="AA3240" s="196">
        <v>1.0009999999999998E-2</v>
      </c>
      <c r="AB3240" s="196">
        <v>0</v>
      </c>
      <c r="AC3240" s="196">
        <v>0</v>
      </c>
      <c r="AD3240" s="196">
        <v>0</v>
      </c>
      <c r="AE3240" s="196">
        <v>1.201E-2</v>
      </c>
      <c r="AF3240" s="272">
        <f t="shared" si="203"/>
        <v>0.99999999999999989</v>
      </c>
      <c r="AG3240" s="196">
        <f t="shared" si="204"/>
        <v>0.21319999999999997</v>
      </c>
    </row>
    <row r="3241" spans="1:33" x14ac:dyDescent="0.25">
      <c r="A3241" s="1">
        <v>2012</v>
      </c>
      <c r="B3241" s="1" t="s">
        <v>26</v>
      </c>
      <c r="C3241" s="1" t="str">
        <f t="shared" si="201"/>
        <v>2012YT</v>
      </c>
      <c r="D3241" s="1" t="s">
        <v>58</v>
      </c>
      <c r="E3241" s="1" t="str">
        <f t="shared" si="202"/>
        <v>2012YTResidential</v>
      </c>
      <c r="F3241" s="196">
        <v>0.27628000000000003</v>
      </c>
      <c r="G3241" s="196">
        <v>9.1090000000000004E-2</v>
      </c>
      <c r="H3241" s="196">
        <v>9.2089999999999991E-2</v>
      </c>
      <c r="I3241" s="196">
        <v>1.201E-2</v>
      </c>
      <c r="J3241" s="196">
        <v>1E-3</v>
      </c>
      <c r="K3241" s="196">
        <v>7.9079999999999998E-2</v>
      </c>
      <c r="L3241" s="196">
        <v>6.7070000000000005E-2</v>
      </c>
      <c r="M3241" s="265">
        <v>2E-3</v>
      </c>
      <c r="N3241" s="196">
        <v>3.6040000000000003E-2</v>
      </c>
      <c r="O3241" s="196">
        <v>0</v>
      </c>
      <c r="P3241" s="196">
        <v>0</v>
      </c>
      <c r="Q3241" s="196">
        <v>8.8089999999999988E-2</v>
      </c>
      <c r="R3241" s="196">
        <v>0</v>
      </c>
      <c r="S3241" s="196">
        <v>1.9019999999999999E-2</v>
      </c>
      <c r="T3241" s="196">
        <v>0</v>
      </c>
      <c r="U3241" s="196">
        <v>0.15215000000000001</v>
      </c>
      <c r="V3241" s="196">
        <v>0</v>
      </c>
      <c r="W3241" s="196">
        <v>4.8039999999999937E-2</v>
      </c>
      <c r="X3241" s="196">
        <v>2.0019999999999996E-2</v>
      </c>
      <c r="Y3241" s="196">
        <v>0</v>
      </c>
      <c r="Z3241" s="265">
        <v>1E-3</v>
      </c>
      <c r="AA3241" s="196">
        <v>9.0100000000000006E-3</v>
      </c>
      <c r="AB3241" s="196">
        <v>0</v>
      </c>
      <c r="AC3241" s="196">
        <v>0</v>
      </c>
      <c r="AD3241" s="196">
        <v>0</v>
      </c>
      <c r="AE3241" s="196">
        <v>6.0099999999999997E-3</v>
      </c>
      <c r="AF3241" s="272">
        <f t="shared" si="203"/>
        <v>1</v>
      </c>
      <c r="AG3241" s="196">
        <f t="shared" si="204"/>
        <v>0.25524999999999992</v>
      </c>
    </row>
    <row r="3242" spans="1:33" x14ac:dyDescent="0.25">
      <c r="A3242" s="1">
        <v>2013</v>
      </c>
      <c r="B3242" s="1" t="s">
        <v>26</v>
      </c>
      <c r="C3242" s="1" t="str">
        <f t="shared" si="201"/>
        <v>2013YT</v>
      </c>
      <c r="D3242" s="1" t="s">
        <v>57</v>
      </c>
      <c r="E3242" s="1" t="str">
        <f t="shared" si="202"/>
        <v>2013YTC&amp;D</v>
      </c>
      <c r="F3242" s="196">
        <v>2E-3</v>
      </c>
      <c r="G3242" s="196">
        <v>7.6079999999999995E-2</v>
      </c>
      <c r="H3242" s="196">
        <v>2E-3</v>
      </c>
      <c r="I3242" s="196">
        <v>0.33634000000000003</v>
      </c>
      <c r="J3242" s="196">
        <v>1E-3</v>
      </c>
      <c r="K3242" s="196">
        <v>1.57E-3</v>
      </c>
      <c r="L3242" s="196">
        <v>8.3000000000000001E-4</v>
      </c>
      <c r="M3242" s="265">
        <v>1E-3</v>
      </c>
      <c r="N3242" s="196">
        <v>1.502E-2</v>
      </c>
      <c r="O3242" s="196">
        <v>0</v>
      </c>
      <c r="P3242" s="196">
        <v>0</v>
      </c>
      <c r="Q3242" s="196">
        <v>0</v>
      </c>
      <c r="R3242" s="196">
        <v>0</v>
      </c>
      <c r="S3242" s="196">
        <v>0.26425999999999999</v>
      </c>
      <c r="T3242" s="196">
        <v>0.10329000000000001</v>
      </c>
      <c r="U3242" s="196">
        <v>7.7079999999999996E-2</v>
      </c>
      <c r="V3242" s="196">
        <v>0</v>
      </c>
      <c r="W3242" s="196">
        <v>9.5080000000000026E-2</v>
      </c>
      <c r="X3242" s="196">
        <v>5.0099999999999997E-3</v>
      </c>
      <c r="Y3242" s="196">
        <v>0</v>
      </c>
      <c r="Z3242" s="265">
        <v>1.42E-3</v>
      </c>
      <c r="AA3242" s="196">
        <v>1.1009999999999999E-2</v>
      </c>
      <c r="AB3242" s="196">
        <v>0</v>
      </c>
      <c r="AC3242" s="196">
        <v>0</v>
      </c>
      <c r="AD3242" s="196">
        <v>0</v>
      </c>
      <c r="AE3242" s="196">
        <v>7.0099999999999997E-3</v>
      </c>
      <c r="AF3242" s="272">
        <f t="shared" si="203"/>
        <v>0.99999999999999989</v>
      </c>
      <c r="AG3242" s="196">
        <f t="shared" si="204"/>
        <v>0.56415999999999988</v>
      </c>
    </row>
    <row r="3243" spans="1:33" x14ac:dyDescent="0.25">
      <c r="A3243" s="1">
        <v>2013</v>
      </c>
      <c r="B3243" s="1" t="s">
        <v>26</v>
      </c>
      <c r="C3243" s="1" t="str">
        <f t="shared" si="201"/>
        <v>2013YT</v>
      </c>
      <c r="D3243" s="1" t="s">
        <v>56</v>
      </c>
      <c r="E3243" s="1" t="str">
        <f t="shared" si="202"/>
        <v>2013YTICI</v>
      </c>
      <c r="F3243" s="196">
        <v>0.29930000000000001</v>
      </c>
      <c r="G3243" s="196">
        <v>0.13714000000000001</v>
      </c>
      <c r="H3243" s="196">
        <v>5.6059999999999999E-2</v>
      </c>
      <c r="I3243" s="196">
        <v>0.11010999999999999</v>
      </c>
      <c r="J3243" s="196">
        <v>8.0099999999999998E-3</v>
      </c>
      <c r="K3243" s="196">
        <v>3.5040000000000002E-2</v>
      </c>
      <c r="L3243" s="196">
        <v>1.1009999999999999E-2</v>
      </c>
      <c r="M3243" s="265">
        <v>1E-3</v>
      </c>
      <c r="N3243" s="196">
        <v>2.6030000000000001E-2</v>
      </c>
      <c r="O3243" s="196">
        <v>0</v>
      </c>
      <c r="P3243" s="196">
        <v>0</v>
      </c>
      <c r="Q3243" s="196">
        <v>0</v>
      </c>
      <c r="R3243" s="196">
        <v>0.10310000000000001</v>
      </c>
      <c r="S3243" s="196">
        <v>3.1030000000000002E-2</v>
      </c>
      <c r="T3243" s="196">
        <v>0</v>
      </c>
      <c r="U3243" s="196">
        <v>0.11111</v>
      </c>
      <c r="V3243" s="196">
        <v>0</v>
      </c>
      <c r="W3243" s="196">
        <v>3.102000000000002E-2</v>
      </c>
      <c r="X3243" s="196">
        <v>1.3009999999999999E-2</v>
      </c>
      <c r="Y3243" s="196">
        <v>0</v>
      </c>
      <c r="Z3243" s="265">
        <v>5.0099999999999997E-3</v>
      </c>
      <c r="AA3243" s="196">
        <v>1.0009999999999998E-2</v>
      </c>
      <c r="AB3243" s="196">
        <v>0</v>
      </c>
      <c r="AC3243" s="196">
        <v>0</v>
      </c>
      <c r="AD3243" s="196">
        <v>0</v>
      </c>
      <c r="AE3243" s="196">
        <v>1.201E-2</v>
      </c>
      <c r="AF3243" s="272">
        <f t="shared" si="203"/>
        <v>0.99999999999999989</v>
      </c>
      <c r="AG3243" s="196">
        <f t="shared" si="204"/>
        <v>0.21319999999999997</v>
      </c>
    </row>
    <row r="3244" spans="1:33" x14ac:dyDescent="0.25">
      <c r="A3244" s="1">
        <v>2013</v>
      </c>
      <c r="B3244" s="1" t="s">
        <v>26</v>
      </c>
      <c r="C3244" s="1" t="str">
        <f t="shared" si="201"/>
        <v>2013YT</v>
      </c>
      <c r="D3244" s="1" t="s">
        <v>58</v>
      </c>
      <c r="E3244" s="1" t="str">
        <f t="shared" si="202"/>
        <v>2013YTResidential</v>
      </c>
      <c r="F3244" s="196">
        <v>0.27628000000000003</v>
      </c>
      <c r="G3244" s="196">
        <v>9.1090000000000004E-2</v>
      </c>
      <c r="H3244" s="196">
        <v>9.2089999999999991E-2</v>
      </c>
      <c r="I3244" s="196">
        <v>1.201E-2</v>
      </c>
      <c r="J3244" s="196">
        <v>1E-3</v>
      </c>
      <c r="K3244" s="196">
        <v>7.9079999999999998E-2</v>
      </c>
      <c r="L3244" s="196">
        <v>6.7070000000000005E-2</v>
      </c>
      <c r="M3244" s="265">
        <v>2E-3</v>
      </c>
      <c r="N3244" s="196">
        <v>3.6040000000000003E-2</v>
      </c>
      <c r="O3244" s="196">
        <v>0</v>
      </c>
      <c r="P3244" s="196">
        <v>0</v>
      </c>
      <c r="Q3244" s="196">
        <v>8.8089999999999988E-2</v>
      </c>
      <c r="R3244" s="196">
        <v>0</v>
      </c>
      <c r="S3244" s="196">
        <v>1.9019999999999999E-2</v>
      </c>
      <c r="T3244" s="196">
        <v>0</v>
      </c>
      <c r="U3244" s="196">
        <v>0.15215000000000001</v>
      </c>
      <c r="V3244" s="196">
        <v>0</v>
      </c>
      <c r="W3244" s="196">
        <v>4.8039999999999937E-2</v>
      </c>
      <c r="X3244" s="196">
        <v>2.0019999999999996E-2</v>
      </c>
      <c r="Y3244" s="196">
        <v>0</v>
      </c>
      <c r="Z3244" s="265">
        <v>1E-3</v>
      </c>
      <c r="AA3244" s="196">
        <v>9.0100000000000006E-3</v>
      </c>
      <c r="AB3244" s="196">
        <v>0</v>
      </c>
      <c r="AC3244" s="196">
        <v>0</v>
      </c>
      <c r="AD3244" s="196">
        <v>0</v>
      </c>
      <c r="AE3244" s="196">
        <v>6.0099999999999997E-3</v>
      </c>
      <c r="AF3244" s="272">
        <f t="shared" si="203"/>
        <v>1</v>
      </c>
      <c r="AG3244" s="196">
        <f t="shared" si="204"/>
        <v>0.25524999999999992</v>
      </c>
    </row>
    <row r="3245" spans="1:33" x14ac:dyDescent="0.25">
      <c r="A3245" s="1">
        <v>2014</v>
      </c>
      <c r="B3245" s="1" t="s">
        <v>26</v>
      </c>
      <c r="C3245" s="1" t="str">
        <f t="shared" si="201"/>
        <v>2014YT</v>
      </c>
      <c r="D3245" s="1" t="s">
        <v>57</v>
      </c>
      <c r="E3245" s="1" t="str">
        <f t="shared" si="202"/>
        <v>2014YTC&amp;D</v>
      </c>
      <c r="F3245" s="196">
        <v>2E-3</v>
      </c>
      <c r="G3245" s="196">
        <v>7.6079999999999995E-2</v>
      </c>
      <c r="H3245" s="196">
        <v>2E-3</v>
      </c>
      <c r="I3245" s="196">
        <v>0.33634000000000003</v>
      </c>
      <c r="J3245" s="196">
        <v>1E-3</v>
      </c>
      <c r="K3245" s="196">
        <v>1.57E-3</v>
      </c>
      <c r="L3245" s="196">
        <v>8.3000000000000001E-4</v>
      </c>
      <c r="M3245" s="265">
        <v>1E-3</v>
      </c>
      <c r="N3245" s="196">
        <v>1.502E-2</v>
      </c>
      <c r="O3245" s="196">
        <v>0</v>
      </c>
      <c r="P3245" s="196">
        <v>0</v>
      </c>
      <c r="Q3245" s="196">
        <v>0</v>
      </c>
      <c r="R3245" s="196">
        <v>0</v>
      </c>
      <c r="S3245" s="196">
        <v>0.26425999999999999</v>
      </c>
      <c r="T3245" s="196">
        <v>0.10329000000000001</v>
      </c>
      <c r="U3245" s="196">
        <v>7.7079999999999996E-2</v>
      </c>
      <c r="V3245" s="196">
        <v>0</v>
      </c>
      <c r="W3245" s="196">
        <v>9.5080000000000026E-2</v>
      </c>
      <c r="X3245" s="196">
        <v>5.0099999999999997E-3</v>
      </c>
      <c r="Y3245" s="196">
        <v>0</v>
      </c>
      <c r="Z3245" s="265">
        <v>1.42E-3</v>
      </c>
      <c r="AA3245" s="196">
        <v>1.1009999999999999E-2</v>
      </c>
      <c r="AB3245" s="196">
        <v>0</v>
      </c>
      <c r="AC3245" s="196">
        <v>0</v>
      </c>
      <c r="AD3245" s="196">
        <v>0</v>
      </c>
      <c r="AE3245" s="196">
        <v>7.0099999999999997E-3</v>
      </c>
      <c r="AF3245" s="272">
        <f t="shared" si="203"/>
        <v>0.99999999999999989</v>
      </c>
      <c r="AG3245" s="196">
        <f t="shared" si="204"/>
        <v>0.56415999999999988</v>
      </c>
    </row>
    <row r="3246" spans="1:33" x14ac:dyDescent="0.25">
      <c r="A3246" s="1">
        <v>2014</v>
      </c>
      <c r="B3246" s="1" t="s">
        <v>26</v>
      </c>
      <c r="C3246" s="1" t="str">
        <f t="shared" si="201"/>
        <v>2014YT</v>
      </c>
      <c r="D3246" s="1" t="s">
        <v>56</v>
      </c>
      <c r="E3246" s="1" t="str">
        <f t="shared" si="202"/>
        <v>2014YTICI</v>
      </c>
      <c r="F3246" s="196">
        <v>0.29930000000000001</v>
      </c>
      <c r="G3246" s="196">
        <v>0.13714000000000001</v>
      </c>
      <c r="H3246" s="196">
        <v>5.6059999999999999E-2</v>
      </c>
      <c r="I3246" s="196">
        <v>0.11010999999999999</v>
      </c>
      <c r="J3246" s="196">
        <v>8.0099999999999998E-3</v>
      </c>
      <c r="K3246" s="196">
        <v>3.5040000000000002E-2</v>
      </c>
      <c r="L3246" s="196">
        <v>1.1009999999999999E-2</v>
      </c>
      <c r="M3246" s="265">
        <v>1E-3</v>
      </c>
      <c r="N3246" s="196">
        <v>2.6030000000000001E-2</v>
      </c>
      <c r="O3246" s="196">
        <v>0</v>
      </c>
      <c r="P3246" s="196">
        <v>0</v>
      </c>
      <c r="Q3246" s="196">
        <v>0</v>
      </c>
      <c r="R3246" s="196">
        <v>0.10310000000000001</v>
      </c>
      <c r="S3246" s="196">
        <v>3.1030000000000002E-2</v>
      </c>
      <c r="T3246" s="196">
        <v>0</v>
      </c>
      <c r="U3246" s="196">
        <v>0.11111</v>
      </c>
      <c r="V3246" s="196">
        <v>0</v>
      </c>
      <c r="W3246" s="196">
        <v>3.102000000000002E-2</v>
      </c>
      <c r="X3246" s="196">
        <v>1.3009999999999999E-2</v>
      </c>
      <c r="Y3246" s="196">
        <v>0</v>
      </c>
      <c r="Z3246" s="265">
        <v>5.0099999999999997E-3</v>
      </c>
      <c r="AA3246" s="196">
        <v>1.0009999999999998E-2</v>
      </c>
      <c r="AB3246" s="196">
        <v>0</v>
      </c>
      <c r="AC3246" s="196">
        <v>0</v>
      </c>
      <c r="AD3246" s="196">
        <v>0</v>
      </c>
      <c r="AE3246" s="196">
        <v>1.201E-2</v>
      </c>
      <c r="AF3246" s="272">
        <f t="shared" si="203"/>
        <v>0.99999999999999989</v>
      </c>
      <c r="AG3246" s="196">
        <f t="shared" si="204"/>
        <v>0.21319999999999997</v>
      </c>
    </row>
    <row r="3247" spans="1:33" x14ac:dyDescent="0.25">
      <c r="A3247" s="1">
        <v>2014</v>
      </c>
      <c r="B3247" s="1" t="s">
        <v>26</v>
      </c>
      <c r="C3247" s="1" t="str">
        <f t="shared" si="201"/>
        <v>2014YT</v>
      </c>
      <c r="D3247" s="1" t="s">
        <v>58</v>
      </c>
      <c r="E3247" s="1" t="str">
        <f t="shared" si="202"/>
        <v>2014YTResidential</v>
      </c>
      <c r="F3247" s="196">
        <v>0.27628000000000003</v>
      </c>
      <c r="G3247" s="196">
        <v>9.1090000000000004E-2</v>
      </c>
      <c r="H3247" s="196">
        <v>9.2089999999999991E-2</v>
      </c>
      <c r="I3247" s="196">
        <v>1.201E-2</v>
      </c>
      <c r="J3247" s="196">
        <v>1E-3</v>
      </c>
      <c r="K3247" s="196">
        <v>7.9079999999999998E-2</v>
      </c>
      <c r="L3247" s="196">
        <v>6.7070000000000005E-2</v>
      </c>
      <c r="M3247" s="265">
        <v>2E-3</v>
      </c>
      <c r="N3247" s="196">
        <v>3.6040000000000003E-2</v>
      </c>
      <c r="O3247" s="196">
        <v>0</v>
      </c>
      <c r="P3247" s="196">
        <v>0</v>
      </c>
      <c r="Q3247" s="196">
        <v>8.8089999999999988E-2</v>
      </c>
      <c r="R3247" s="196">
        <v>0</v>
      </c>
      <c r="S3247" s="196">
        <v>1.9019999999999999E-2</v>
      </c>
      <c r="T3247" s="196">
        <v>0</v>
      </c>
      <c r="U3247" s="196">
        <v>0.15215000000000001</v>
      </c>
      <c r="V3247" s="196">
        <v>0</v>
      </c>
      <c r="W3247" s="196">
        <v>4.8039999999999937E-2</v>
      </c>
      <c r="X3247" s="196">
        <v>2.0019999999999996E-2</v>
      </c>
      <c r="Y3247" s="196">
        <v>0</v>
      </c>
      <c r="Z3247" s="265">
        <v>1E-3</v>
      </c>
      <c r="AA3247" s="196">
        <v>9.0100000000000006E-3</v>
      </c>
      <c r="AB3247" s="196">
        <v>0</v>
      </c>
      <c r="AC3247" s="196">
        <v>0</v>
      </c>
      <c r="AD3247" s="196">
        <v>0</v>
      </c>
      <c r="AE3247" s="196">
        <v>6.0099999999999997E-3</v>
      </c>
      <c r="AF3247" s="272">
        <f t="shared" si="203"/>
        <v>1</v>
      </c>
      <c r="AG3247" s="196">
        <f t="shared" si="204"/>
        <v>0.25524999999999992</v>
      </c>
    </row>
    <row r="3248" spans="1:33" x14ac:dyDescent="0.25">
      <c r="A3248" s="1">
        <v>2015</v>
      </c>
      <c r="B3248" s="1" t="s">
        <v>26</v>
      </c>
      <c r="C3248" s="1" t="str">
        <f t="shared" si="201"/>
        <v>2015YT</v>
      </c>
      <c r="D3248" s="1" t="s">
        <v>57</v>
      </c>
      <c r="E3248" s="1" t="str">
        <f t="shared" si="202"/>
        <v>2015YTC&amp;D</v>
      </c>
      <c r="F3248" s="196">
        <v>2E-3</v>
      </c>
      <c r="G3248" s="196">
        <v>7.6079999999999995E-2</v>
      </c>
      <c r="H3248" s="196">
        <v>2E-3</v>
      </c>
      <c r="I3248" s="196">
        <v>0.33634000000000003</v>
      </c>
      <c r="J3248" s="196">
        <v>1E-3</v>
      </c>
      <c r="K3248" s="196">
        <v>1.57E-3</v>
      </c>
      <c r="L3248" s="196">
        <v>8.3000000000000001E-4</v>
      </c>
      <c r="M3248" s="265">
        <v>1E-3</v>
      </c>
      <c r="N3248" s="196">
        <v>1.502E-2</v>
      </c>
      <c r="O3248" s="196">
        <v>0</v>
      </c>
      <c r="P3248" s="196">
        <v>0</v>
      </c>
      <c r="Q3248" s="196">
        <v>0</v>
      </c>
      <c r="R3248" s="196">
        <v>0</v>
      </c>
      <c r="S3248" s="196">
        <v>0.26425999999999999</v>
      </c>
      <c r="T3248" s="196">
        <v>0.10329000000000001</v>
      </c>
      <c r="U3248" s="196">
        <v>7.7079999999999996E-2</v>
      </c>
      <c r="V3248" s="196">
        <v>0</v>
      </c>
      <c r="W3248" s="196">
        <v>9.5080000000000026E-2</v>
      </c>
      <c r="X3248" s="196">
        <v>5.0099999999999997E-3</v>
      </c>
      <c r="Y3248" s="196">
        <v>0</v>
      </c>
      <c r="Z3248" s="265">
        <v>1.42E-3</v>
      </c>
      <c r="AA3248" s="196">
        <v>1.1009999999999999E-2</v>
      </c>
      <c r="AB3248" s="196">
        <v>0</v>
      </c>
      <c r="AC3248" s="196">
        <v>0</v>
      </c>
      <c r="AD3248" s="196">
        <v>0</v>
      </c>
      <c r="AE3248" s="196">
        <v>7.0099999999999997E-3</v>
      </c>
      <c r="AF3248" s="272">
        <f t="shared" si="203"/>
        <v>0.99999999999999989</v>
      </c>
      <c r="AG3248" s="196">
        <f t="shared" si="204"/>
        <v>0.56415999999999988</v>
      </c>
    </row>
    <row r="3249" spans="1:33" x14ac:dyDescent="0.25">
      <c r="A3249" s="1">
        <v>2015</v>
      </c>
      <c r="B3249" s="1" t="s">
        <v>26</v>
      </c>
      <c r="C3249" s="1" t="str">
        <f t="shared" si="201"/>
        <v>2015YT</v>
      </c>
      <c r="D3249" s="1" t="s">
        <v>56</v>
      </c>
      <c r="E3249" s="1" t="str">
        <f t="shared" si="202"/>
        <v>2015YTICI</v>
      </c>
      <c r="F3249" s="196">
        <v>0.29930000000000001</v>
      </c>
      <c r="G3249" s="196">
        <v>0.13714000000000001</v>
      </c>
      <c r="H3249" s="196">
        <v>5.6059999999999999E-2</v>
      </c>
      <c r="I3249" s="196">
        <v>0.11010999999999999</v>
      </c>
      <c r="J3249" s="196">
        <v>8.0099999999999998E-3</v>
      </c>
      <c r="K3249" s="196">
        <v>3.5040000000000002E-2</v>
      </c>
      <c r="L3249" s="196">
        <v>1.1009999999999999E-2</v>
      </c>
      <c r="M3249" s="265">
        <v>1E-3</v>
      </c>
      <c r="N3249" s="196">
        <v>2.6030000000000001E-2</v>
      </c>
      <c r="O3249" s="196">
        <v>0</v>
      </c>
      <c r="P3249" s="196">
        <v>0</v>
      </c>
      <c r="Q3249" s="196">
        <v>0</v>
      </c>
      <c r="R3249" s="196">
        <v>0.10310000000000001</v>
      </c>
      <c r="S3249" s="196">
        <v>3.1030000000000002E-2</v>
      </c>
      <c r="T3249" s="196">
        <v>0</v>
      </c>
      <c r="U3249" s="196">
        <v>0.11111</v>
      </c>
      <c r="V3249" s="196">
        <v>0</v>
      </c>
      <c r="W3249" s="196">
        <v>3.102000000000002E-2</v>
      </c>
      <c r="X3249" s="196">
        <v>1.3009999999999999E-2</v>
      </c>
      <c r="Y3249" s="196">
        <v>0</v>
      </c>
      <c r="Z3249" s="265">
        <v>5.0099999999999997E-3</v>
      </c>
      <c r="AA3249" s="196">
        <v>1.0009999999999998E-2</v>
      </c>
      <c r="AB3249" s="196">
        <v>0</v>
      </c>
      <c r="AC3249" s="196">
        <v>0</v>
      </c>
      <c r="AD3249" s="196">
        <v>0</v>
      </c>
      <c r="AE3249" s="196">
        <v>1.201E-2</v>
      </c>
      <c r="AF3249" s="272">
        <f t="shared" si="203"/>
        <v>0.99999999999999989</v>
      </c>
      <c r="AG3249" s="196">
        <f t="shared" si="204"/>
        <v>0.21319999999999997</v>
      </c>
    </row>
    <row r="3250" spans="1:33" x14ac:dyDescent="0.25">
      <c r="A3250" s="1">
        <v>2015</v>
      </c>
      <c r="B3250" s="1" t="s">
        <v>26</v>
      </c>
      <c r="C3250" s="1" t="str">
        <f t="shared" si="201"/>
        <v>2015YT</v>
      </c>
      <c r="D3250" s="1" t="s">
        <v>58</v>
      </c>
      <c r="E3250" s="1" t="str">
        <f t="shared" si="202"/>
        <v>2015YTResidential</v>
      </c>
      <c r="F3250" s="196">
        <v>0.27628000000000003</v>
      </c>
      <c r="G3250" s="196">
        <v>9.1090000000000004E-2</v>
      </c>
      <c r="H3250" s="196">
        <v>9.2089999999999991E-2</v>
      </c>
      <c r="I3250" s="196">
        <v>1.201E-2</v>
      </c>
      <c r="J3250" s="196">
        <v>1E-3</v>
      </c>
      <c r="K3250" s="196">
        <v>7.9079999999999998E-2</v>
      </c>
      <c r="L3250" s="196">
        <v>6.7070000000000005E-2</v>
      </c>
      <c r="M3250" s="265">
        <v>2E-3</v>
      </c>
      <c r="N3250" s="196">
        <v>3.6040000000000003E-2</v>
      </c>
      <c r="O3250" s="196">
        <v>0</v>
      </c>
      <c r="P3250" s="196">
        <v>0</v>
      </c>
      <c r="Q3250" s="196">
        <v>8.8089999999999988E-2</v>
      </c>
      <c r="R3250" s="196">
        <v>0</v>
      </c>
      <c r="S3250" s="196">
        <v>1.9019999999999999E-2</v>
      </c>
      <c r="T3250" s="196">
        <v>0</v>
      </c>
      <c r="U3250" s="196">
        <v>0.15215000000000001</v>
      </c>
      <c r="V3250" s="196">
        <v>0</v>
      </c>
      <c r="W3250" s="196">
        <v>4.8039999999999937E-2</v>
      </c>
      <c r="X3250" s="196">
        <v>2.0019999999999996E-2</v>
      </c>
      <c r="Y3250" s="196">
        <v>0</v>
      </c>
      <c r="Z3250" s="265">
        <v>1E-3</v>
      </c>
      <c r="AA3250" s="196">
        <v>9.0100000000000006E-3</v>
      </c>
      <c r="AB3250" s="196">
        <v>0</v>
      </c>
      <c r="AC3250" s="196">
        <v>0</v>
      </c>
      <c r="AD3250" s="196">
        <v>0</v>
      </c>
      <c r="AE3250" s="196">
        <v>6.0099999999999997E-3</v>
      </c>
      <c r="AF3250" s="272">
        <f t="shared" si="203"/>
        <v>1</v>
      </c>
      <c r="AG3250" s="196">
        <f t="shared" si="204"/>
        <v>0.25524999999999992</v>
      </c>
    </row>
    <row r="3251" spans="1:33" x14ac:dyDescent="0.25">
      <c r="A3251" s="1">
        <v>2016</v>
      </c>
      <c r="B3251" s="1" t="s">
        <v>26</v>
      </c>
      <c r="C3251" s="1" t="str">
        <f t="shared" si="201"/>
        <v>2016YT</v>
      </c>
      <c r="D3251" s="1" t="s">
        <v>57</v>
      </c>
      <c r="E3251" s="1" t="str">
        <f t="shared" si="202"/>
        <v>2016YTC&amp;D</v>
      </c>
      <c r="F3251" s="196">
        <v>2E-3</v>
      </c>
      <c r="G3251" s="196">
        <v>7.6079999999999995E-2</v>
      </c>
      <c r="H3251" s="196">
        <v>2E-3</v>
      </c>
      <c r="I3251" s="196">
        <v>0.33634000000000003</v>
      </c>
      <c r="J3251" s="196">
        <v>1E-3</v>
      </c>
      <c r="K3251" s="196">
        <v>1.57E-3</v>
      </c>
      <c r="L3251" s="196">
        <v>8.3000000000000001E-4</v>
      </c>
      <c r="M3251" s="265">
        <v>1E-3</v>
      </c>
      <c r="N3251" s="196">
        <v>1.502E-2</v>
      </c>
      <c r="O3251" s="196">
        <v>0</v>
      </c>
      <c r="P3251" s="196">
        <v>0</v>
      </c>
      <c r="Q3251" s="196">
        <v>0</v>
      </c>
      <c r="R3251" s="196">
        <v>0</v>
      </c>
      <c r="S3251" s="196">
        <v>0.26425999999999999</v>
      </c>
      <c r="T3251" s="196">
        <v>0.10329000000000001</v>
      </c>
      <c r="U3251" s="196">
        <v>7.7079999999999996E-2</v>
      </c>
      <c r="V3251" s="196">
        <v>0</v>
      </c>
      <c r="W3251" s="196">
        <v>9.5080000000000026E-2</v>
      </c>
      <c r="X3251" s="196">
        <v>5.0099999999999997E-3</v>
      </c>
      <c r="Y3251" s="196">
        <v>0</v>
      </c>
      <c r="Z3251" s="265">
        <v>1.42E-3</v>
      </c>
      <c r="AA3251" s="196">
        <v>1.1009999999999999E-2</v>
      </c>
      <c r="AB3251" s="196">
        <v>0</v>
      </c>
      <c r="AC3251" s="196">
        <v>0</v>
      </c>
      <c r="AD3251" s="196">
        <v>0</v>
      </c>
      <c r="AE3251" s="196">
        <v>7.0099999999999997E-3</v>
      </c>
      <c r="AF3251" s="272">
        <f t="shared" si="203"/>
        <v>0.99999999999999989</v>
      </c>
      <c r="AG3251" s="196">
        <f t="shared" si="204"/>
        <v>0.56415999999999988</v>
      </c>
    </row>
    <row r="3252" spans="1:33" x14ac:dyDescent="0.25">
      <c r="A3252" s="1">
        <v>2016</v>
      </c>
      <c r="B3252" s="1" t="s">
        <v>26</v>
      </c>
      <c r="C3252" s="1" t="str">
        <f t="shared" si="201"/>
        <v>2016YT</v>
      </c>
      <c r="D3252" s="1" t="s">
        <v>56</v>
      </c>
      <c r="E3252" s="1" t="str">
        <f t="shared" si="202"/>
        <v>2016YTICI</v>
      </c>
      <c r="F3252" s="196">
        <v>0.29930000000000001</v>
      </c>
      <c r="G3252" s="196">
        <v>0.13714000000000001</v>
      </c>
      <c r="H3252" s="196">
        <v>5.6059999999999999E-2</v>
      </c>
      <c r="I3252" s="196">
        <v>0.11010999999999999</v>
      </c>
      <c r="J3252" s="196">
        <v>8.0099999999999998E-3</v>
      </c>
      <c r="K3252" s="196">
        <v>3.5040000000000002E-2</v>
      </c>
      <c r="L3252" s="196">
        <v>1.1009999999999999E-2</v>
      </c>
      <c r="M3252" s="265">
        <v>1E-3</v>
      </c>
      <c r="N3252" s="196">
        <v>2.6030000000000001E-2</v>
      </c>
      <c r="O3252" s="196">
        <v>0</v>
      </c>
      <c r="P3252" s="196">
        <v>0</v>
      </c>
      <c r="Q3252" s="196">
        <v>0</v>
      </c>
      <c r="R3252" s="196">
        <v>0.10310000000000001</v>
      </c>
      <c r="S3252" s="196">
        <v>3.1030000000000002E-2</v>
      </c>
      <c r="T3252" s="196">
        <v>0</v>
      </c>
      <c r="U3252" s="196">
        <v>0.11111</v>
      </c>
      <c r="V3252" s="196">
        <v>0</v>
      </c>
      <c r="W3252" s="196">
        <v>3.102000000000002E-2</v>
      </c>
      <c r="X3252" s="196">
        <v>1.3009999999999999E-2</v>
      </c>
      <c r="Y3252" s="196">
        <v>0</v>
      </c>
      <c r="Z3252" s="265">
        <v>5.0099999999999997E-3</v>
      </c>
      <c r="AA3252" s="196">
        <v>1.0009999999999998E-2</v>
      </c>
      <c r="AB3252" s="196">
        <v>0</v>
      </c>
      <c r="AC3252" s="196">
        <v>0</v>
      </c>
      <c r="AD3252" s="196">
        <v>0</v>
      </c>
      <c r="AE3252" s="196">
        <v>1.201E-2</v>
      </c>
      <c r="AF3252" s="272">
        <f t="shared" si="203"/>
        <v>0.99999999999999989</v>
      </c>
      <c r="AG3252" s="196">
        <f t="shared" si="204"/>
        <v>0.21319999999999997</v>
      </c>
    </row>
    <row r="3253" spans="1:33" x14ac:dyDescent="0.25">
      <c r="A3253" s="1">
        <v>2016</v>
      </c>
      <c r="B3253" s="1" t="s">
        <v>26</v>
      </c>
      <c r="C3253" s="1" t="str">
        <f t="shared" si="201"/>
        <v>2016YT</v>
      </c>
      <c r="D3253" s="1" t="s">
        <v>58</v>
      </c>
      <c r="E3253" s="1" t="str">
        <f t="shared" si="202"/>
        <v>2016YTResidential</v>
      </c>
      <c r="F3253" s="196">
        <v>0.27628000000000003</v>
      </c>
      <c r="G3253" s="196">
        <v>9.1090000000000004E-2</v>
      </c>
      <c r="H3253" s="196">
        <v>9.2089999999999991E-2</v>
      </c>
      <c r="I3253" s="196">
        <v>1.201E-2</v>
      </c>
      <c r="J3253" s="196">
        <v>1E-3</v>
      </c>
      <c r="K3253" s="196">
        <v>7.9079999999999998E-2</v>
      </c>
      <c r="L3253" s="196">
        <v>6.7070000000000005E-2</v>
      </c>
      <c r="M3253" s="265">
        <v>2E-3</v>
      </c>
      <c r="N3253" s="196">
        <v>3.6040000000000003E-2</v>
      </c>
      <c r="O3253" s="196">
        <v>0</v>
      </c>
      <c r="P3253" s="196">
        <v>0</v>
      </c>
      <c r="Q3253" s="196">
        <v>8.8089999999999988E-2</v>
      </c>
      <c r="R3253" s="196">
        <v>0</v>
      </c>
      <c r="S3253" s="196">
        <v>1.9019999999999999E-2</v>
      </c>
      <c r="T3253" s="196">
        <v>0</v>
      </c>
      <c r="U3253" s="196">
        <v>0.15215000000000001</v>
      </c>
      <c r="V3253" s="196">
        <v>0</v>
      </c>
      <c r="W3253" s="196">
        <v>4.8039999999999937E-2</v>
      </c>
      <c r="X3253" s="196">
        <v>2.0019999999999996E-2</v>
      </c>
      <c r="Y3253" s="196">
        <v>0</v>
      </c>
      <c r="Z3253" s="265">
        <v>1E-3</v>
      </c>
      <c r="AA3253" s="196">
        <v>9.0100000000000006E-3</v>
      </c>
      <c r="AB3253" s="196">
        <v>0</v>
      </c>
      <c r="AC3253" s="196">
        <v>0</v>
      </c>
      <c r="AD3253" s="196">
        <v>0</v>
      </c>
      <c r="AE3253" s="196">
        <v>6.0099999999999997E-3</v>
      </c>
      <c r="AF3253" s="272">
        <f t="shared" si="203"/>
        <v>1</v>
      </c>
      <c r="AG3253" s="196">
        <f t="shared" si="204"/>
        <v>0.25524999999999992</v>
      </c>
    </row>
    <row r="3254" spans="1:33" x14ac:dyDescent="0.25">
      <c r="A3254" s="1">
        <v>2017</v>
      </c>
      <c r="B3254" s="1" t="s">
        <v>26</v>
      </c>
      <c r="C3254" s="1" t="str">
        <f t="shared" si="201"/>
        <v>2017YT</v>
      </c>
      <c r="D3254" s="1" t="s">
        <v>57</v>
      </c>
      <c r="E3254" s="1" t="str">
        <f t="shared" si="202"/>
        <v>2017YTC&amp;D</v>
      </c>
      <c r="F3254" s="196">
        <v>2E-3</v>
      </c>
      <c r="G3254" s="196">
        <v>7.6079999999999995E-2</v>
      </c>
      <c r="H3254" s="196">
        <v>2E-3</v>
      </c>
      <c r="I3254" s="196">
        <v>0.33634000000000003</v>
      </c>
      <c r="J3254" s="196">
        <v>1E-3</v>
      </c>
      <c r="K3254" s="196">
        <v>1.57E-3</v>
      </c>
      <c r="L3254" s="196">
        <v>8.3000000000000001E-4</v>
      </c>
      <c r="M3254" s="265">
        <v>1E-3</v>
      </c>
      <c r="N3254" s="196">
        <v>1.502E-2</v>
      </c>
      <c r="O3254" s="196">
        <v>0</v>
      </c>
      <c r="P3254" s="196">
        <v>0</v>
      </c>
      <c r="Q3254" s="196">
        <v>0</v>
      </c>
      <c r="R3254" s="196">
        <v>0</v>
      </c>
      <c r="S3254" s="196">
        <v>0.26425999999999999</v>
      </c>
      <c r="T3254" s="196">
        <v>0.10329000000000001</v>
      </c>
      <c r="U3254" s="196">
        <v>7.7079999999999996E-2</v>
      </c>
      <c r="V3254" s="196">
        <v>0</v>
      </c>
      <c r="W3254" s="196">
        <v>9.5080000000000026E-2</v>
      </c>
      <c r="X3254" s="196">
        <v>5.0099999999999997E-3</v>
      </c>
      <c r="Y3254" s="197">
        <v>0</v>
      </c>
      <c r="Z3254" s="265">
        <v>1.42E-3</v>
      </c>
      <c r="AA3254" s="196">
        <v>1.1009999999999999E-2</v>
      </c>
      <c r="AB3254" s="196">
        <v>0</v>
      </c>
      <c r="AC3254" s="196">
        <v>0</v>
      </c>
      <c r="AD3254" s="196">
        <v>0</v>
      </c>
      <c r="AE3254" s="196">
        <v>7.0099999999999997E-3</v>
      </c>
      <c r="AF3254" s="272">
        <f t="shared" si="203"/>
        <v>0.99999999999999989</v>
      </c>
      <c r="AG3254" s="196">
        <f t="shared" si="204"/>
        <v>0.56415999999999988</v>
      </c>
    </row>
    <row r="3255" spans="1:33" x14ac:dyDescent="0.25">
      <c r="A3255" s="1">
        <v>2017</v>
      </c>
      <c r="B3255" s="1" t="s">
        <v>26</v>
      </c>
      <c r="C3255" s="1" t="str">
        <f t="shared" si="201"/>
        <v>2017YT</v>
      </c>
      <c r="D3255" s="1" t="s">
        <v>56</v>
      </c>
      <c r="E3255" s="1" t="str">
        <f t="shared" si="202"/>
        <v>2017YTICI</v>
      </c>
      <c r="F3255" s="196">
        <v>0.29930000000000001</v>
      </c>
      <c r="G3255" s="196">
        <v>0.13714000000000001</v>
      </c>
      <c r="H3255" s="196">
        <v>5.6059999999999999E-2</v>
      </c>
      <c r="I3255" s="196">
        <v>0.11010999999999999</v>
      </c>
      <c r="J3255" s="196">
        <v>8.0099999999999998E-3</v>
      </c>
      <c r="K3255" s="196">
        <v>3.5040000000000002E-2</v>
      </c>
      <c r="L3255" s="196">
        <v>1.1009999999999999E-2</v>
      </c>
      <c r="M3255" s="265">
        <v>1E-3</v>
      </c>
      <c r="N3255" s="196">
        <v>2.6030000000000001E-2</v>
      </c>
      <c r="O3255" s="196">
        <v>0</v>
      </c>
      <c r="P3255" s="196">
        <v>0</v>
      </c>
      <c r="Q3255" s="196">
        <v>0</v>
      </c>
      <c r="R3255" s="196">
        <v>0.10310000000000001</v>
      </c>
      <c r="S3255" s="196">
        <v>3.1030000000000002E-2</v>
      </c>
      <c r="T3255" s="196">
        <v>0</v>
      </c>
      <c r="U3255" s="196">
        <v>0.11111</v>
      </c>
      <c r="V3255" s="196">
        <v>0</v>
      </c>
      <c r="W3255" s="196">
        <v>3.102000000000002E-2</v>
      </c>
      <c r="X3255" s="196">
        <v>1.3009999999999999E-2</v>
      </c>
      <c r="Y3255" s="196">
        <v>0</v>
      </c>
      <c r="Z3255" s="265">
        <v>5.0099999999999997E-3</v>
      </c>
      <c r="AA3255" s="196">
        <v>1.0009999999999998E-2</v>
      </c>
      <c r="AB3255" s="196">
        <v>0</v>
      </c>
      <c r="AC3255" s="196">
        <v>0</v>
      </c>
      <c r="AD3255" s="196">
        <v>0</v>
      </c>
      <c r="AE3255" s="196">
        <v>1.201E-2</v>
      </c>
      <c r="AF3255" s="272">
        <f t="shared" si="203"/>
        <v>0.99999999999999989</v>
      </c>
      <c r="AG3255" s="196">
        <f t="shared" si="204"/>
        <v>0.21319999999999997</v>
      </c>
    </row>
    <row r="3256" spans="1:33" x14ac:dyDescent="0.25">
      <c r="A3256" s="1">
        <v>2017</v>
      </c>
      <c r="B3256" s="1" t="s">
        <v>26</v>
      </c>
      <c r="C3256" s="1" t="str">
        <f t="shared" si="201"/>
        <v>2017YT</v>
      </c>
      <c r="D3256" s="1" t="s">
        <v>58</v>
      </c>
      <c r="E3256" s="1" t="str">
        <f t="shared" si="202"/>
        <v>2017YTResidential</v>
      </c>
      <c r="F3256" s="196">
        <v>0.27628000000000003</v>
      </c>
      <c r="G3256" s="196">
        <v>9.1090000000000004E-2</v>
      </c>
      <c r="H3256" s="196">
        <v>9.2089999999999991E-2</v>
      </c>
      <c r="I3256" s="196">
        <v>1.201E-2</v>
      </c>
      <c r="J3256" s="196">
        <v>1E-3</v>
      </c>
      <c r="K3256" s="196">
        <v>7.9079999999999998E-2</v>
      </c>
      <c r="L3256" s="196">
        <v>6.7070000000000005E-2</v>
      </c>
      <c r="M3256" s="265">
        <v>2E-3</v>
      </c>
      <c r="N3256" s="196">
        <v>3.6040000000000003E-2</v>
      </c>
      <c r="O3256" s="196">
        <v>0</v>
      </c>
      <c r="P3256" s="196">
        <v>0</v>
      </c>
      <c r="Q3256" s="196">
        <v>8.8089999999999988E-2</v>
      </c>
      <c r="R3256" s="196">
        <v>0</v>
      </c>
      <c r="S3256" s="196">
        <v>1.9019999999999999E-2</v>
      </c>
      <c r="T3256" s="196">
        <v>0</v>
      </c>
      <c r="U3256" s="196">
        <v>0.15215000000000001</v>
      </c>
      <c r="V3256" s="196">
        <v>0</v>
      </c>
      <c r="W3256" s="196">
        <v>4.8039999999999937E-2</v>
      </c>
      <c r="X3256" s="196">
        <v>2.0019999999999996E-2</v>
      </c>
      <c r="Y3256" s="196">
        <v>0</v>
      </c>
      <c r="Z3256" s="265">
        <v>1E-3</v>
      </c>
      <c r="AA3256" s="196">
        <v>9.0100000000000006E-3</v>
      </c>
      <c r="AB3256" s="196">
        <v>0</v>
      </c>
      <c r="AC3256" s="196">
        <v>0</v>
      </c>
      <c r="AD3256" s="196">
        <v>0</v>
      </c>
      <c r="AE3256" s="196">
        <v>6.0099999999999997E-3</v>
      </c>
      <c r="AF3256" s="272">
        <f t="shared" si="203"/>
        <v>1</v>
      </c>
      <c r="AG3256" s="196">
        <f t="shared" si="204"/>
        <v>0.25524999999999992</v>
      </c>
    </row>
    <row r="3257" spans="1:33" x14ac:dyDescent="0.25">
      <c r="A3257" s="1">
        <v>2018</v>
      </c>
      <c r="B3257" s="1" t="s">
        <v>26</v>
      </c>
      <c r="C3257" s="1" t="str">
        <f t="shared" si="201"/>
        <v>2018YT</v>
      </c>
      <c r="D3257" s="1" t="s">
        <v>57</v>
      </c>
      <c r="E3257" s="1" t="str">
        <f t="shared" si="202"/>
        <v>2018YTC&amp;D</v>
      </c>
      <c r="F3257" s="196">
        <v>2E-3</v>
      </c>
      <c r="G3257" s="196">
        <v>7.6079999999999995E-2</v>
      </c>
      <c r="H3257" s="196">
        <v>2E-3</v>
      </c>
      <c r="I3257" s="196">
        <v>0.33634000000000003</v>
      </c>
      <c r="J3257" s="196">
        <v>1E-3</v>
      </c>
      <c r="K3257" s="196">
        <v>1.57E-3</v>
      </c>
      <c r="L3257" s="196">
        <v>8.3000000000000001E-4</v>
      </c>
      <c r="M3257" s="265">
        <v>1E-3</v>
      </c>
      <c r="N3257" s="196">
        <v>1.502E-2</v>
      </c>
      <c r="O3257" s="196">
        <v>0</v>
      </c>
      <c r="P3257" s="196">
        <v>0</v>
      </c>
      <c r="Q3257" s="196">
        <v>0</v>
      </c>
      <c r="R3257" s="196">
        <v>0</v>
      </c>
      <c r="S3257" s="196">
        <v>0.26425999999999999</v>
      </c>
      <c r="T3257" s="196">
        <v>0.10329000000000001</v>
      </c>
      <c r="U3257" s="196">
        <v>7.7079999999999996E-2</v>
      </c>
      <c r="V3257" s="196">
        <v>0</v>
      </c>
      <c r="W3257" s="196">
        <v>9.5080000000000026E-2</v>
      </c>
      <c r="X3257" s="196">
        <v>5.0099999999999997E-3</v>
      </c>
      <c r="Y3257" s="197">
        <v>0</v>
      </c>
      <c r="Z3257" s="265">
        <v>1.42E-3</v>
      </c>
      <c r="AA3257" s="196">
        <v>1.1009999999999999E-2</v>
      </c>
      <c r="AB3257" s="196">
        <v>0</v>
      </c>
      <c r="AC3257" s="196">
        <v>0</v>
      </c>
      <c r="AD3257" s="196">
        <v>0</v>
      </c>
      <c r="AE3257" s="196">
        <v>7.0099999999999997E-3</v>
      </c>
      <c r="AF3257" s="272">
        <f t="shared" si="203"/>
        <v>0.99999999999999989</v>
      </c>
      <c r="AG3257" s="196">
        <f t="shared" si="204"/>
        <v>0.56415999999999988</v>
      </c>
    </row>
    <row r="3258" spans="1:33" x14ac:dyDescent="0.25">
      <c r="A3258" s="1">
        <v>2018</v>
      </c>
      <c r="B3258" s="1" t="s">
        <v>26</v>
      </c>
      <c r="C3258" s="1" t="str">
        <f t="shared" si="201"/>
        <v>2018YT</v>
      </c>
      <c r="D3258" s="1" t="s">
        <v>56</v>
      </c>
      <c r="E3258" s="1" t="str">
        <f t="shared" si="202"/>
        <v>2018YTICI</v>
      </c>
      <c r="F3258" s="196">
        <v>0.29930000000000001</v>
      </c>
      <c r="G3258" s="196">
        <v>0.13714000000000001</v>
      </c>
      <c r="H3258" s="196">
        <v>5.6059999999999999E-2</v>
      </c>
      <c r="I3258" s="196">
        <v>0.11010999999999999</v>
      </c>
      <c r="J3258" s="196">
        <v>8.0099999999999998E-3</v>
      </c>
      <c r="K3258" s="196">
        <v>3.5040000000000002E-2</v>
      </c>
      <c r="L3258" s="196">
        <v>1.1009999999999999E-2</v>
      </c>
      <c r="M3258" s="265">
        <v>1E-3</v>
      </c>
      <c r="N3258" s="196">
        <v>2.6030000000000001E-2</v>
      </c>
      <c r="O3258" s="196">
        <v>0</v>
      </c>
      <c r="P3258" s="196">
        <v>0</v>
      </c>
      <c r="Q3258" s="196">
        <v>0</v>
      </c>
      <c r="R3258" s="196">
        <v>0.10310000000000001</v>
      </c>
      <c r="S3258" s="196">
        <v>3.1030000000000002E-2</v>
      </c>
      <c r="T3258" s="196">
        <v>0</v>
      </c>
      <c r="U3258" s="196">
        <v>0.11111</v>
      </c>
      <c r="V3258" s="196">
        <v>0</v>
      </c>
      <c r="W3258" s="196">
        <v>3.102000000000002E-2</v>
      </c>
      <c r="X3258" s="196">
        <v>1.3009999999999999E-2</v>
      </c>
      <c r="Y3258" s="196">
        <v>0</v>
      </c>
      <c r="Z3258" s="265">
        <v>5.0099999999999997E-3</v>
      </c>
      <c r="AA3258" s="196">
        <v>1.0009999999999998E-2</v>
      </c>
      <c r="AB3258" s="196">
        <v>0</v>
      </c>
      <c r="AC3258" s="196">
        <v>0</v>
      </c>
      <c r="AD3258" s="196">
        <v>0</v>
      </c>
      <c r="AE3258" s="196">
        <v>1.201E-2</v>
      </c>
      <c r="AF3258" s="272">
        <f t="shared" si="203"/>
        <v>0.99999999999999989</v>
      </c>
      <c r="AG3258" s="196">
        <f t="shared" si="204"/>
        <v>0.21319999999999997</v>
      </c>
    </row>
    <row r="3259" spans="1:33" x14ac:dyDescent="0.25">
      <c r="A3259" s="1">
        <v>2018</v>
      </c>
      <c r="B3259" s="1" t="s">
        <v>26</v>
      </c>
      <c r="C3259" s="1" t="str">
        <f t="shared" si="201"/>
        <v>2018YT</v>
      </c>
      <c r="D3259" s="1" t="s">
        <v>58</v>
      </c>
      <c r="E3259" s="1" t="str">
        <f t="shared" si="202"/>
        <v>2018YTResidential</v>
      </c>
      <c r="F3259" s="196">
        <v>0.27628000000000003</v>
      </c>
      <c r="G3259" s="196">
        <v>9.1090000000000004E-2</v>
      </c>
      <c r="H3259" s="196">
        <v>9.2089999999999991E-2</v>
      </c>
      <c r="I3259" s="196">
        <v>1.201E-2</v>
      </c>
      <c r="J3259" s="196">
        <v>1E-3</v>
      </c>
      <c r="K3259" s="196">
        <v>7.9079999999999998E-2</v>
      </c>
      <c r="L3259" s="196">
        <v>6.7070000000000005E-2</v>
      </c>
      <c r="M3259" s="265">
        <v>2E-3</v>
      </c>
      <c r="N3259" s="196">
        <v>3.6040000000000003E-2</v>
      </c>
      <c r="O3259" s="196">
        <v>0</v>
      </c>
      <c r="P3259" s="196">
        <v>0</v>
      </c>
      <c r="Q3259" s="196">
        <v>8.8089999999999988E-2</v>
      </c>
      <c r="R3259" s="196">
        <v>0</v>
      </c>
      <c r="S3259" s="196">
        <v>1.9019999999999999E-2</v>
      </c>
      <c r="T3259" s="196">
        <v>0</v>
      </c>
      <c r="U3259" s="196">
        <v>0.15215000000000001</v>
      </c>
      <c r="V3259" s="196">
        <v>0</v>
      </c>
      <c r="W3259" s="196">
        <v>4.8039999999999937E-2</v>
      </c>
      <c r="X3259" s="196">
        <v>2.0019999999999996E-2</v>
      </c>
      <c r="Y3259" s="196">
        <v>0</v>
      </c>
      <c r="Z3259" s="265">
        <v>1E-3</v>
      </c>
      <c r="AA3259" s="196">
        <v>9.0100000000000006E-3</v>
      </c>
      <c r="AB3259" s="196">
        <v>0</v>
      </c>
      <c r="AC3259" s="196">
        <v>0</v>
      </c>
      <c r="AD3259" s="196">
        <v>0</v>
      </c>
      <c r="AE3259" s="196">
        <v>6.0099999999999997E-3</v>
      </c>
      <c r="AF3259" s="272">
        <f t="shared" si="203"/>
        <v>1</v>
      </c>
      <c r="AG3259" s="196">
        <f t="shared" si="204"/>
        <v>0.25524999999999992</v>
      </c>
    </row>
    <row r="3260" spans="1:33" x14ac:dyDescent="0.25">
      <c r="A3260" s="1">
        <v>2019</v>
      </c>
      <c r="B3260" s="1" t="s">
        <v>26</v>
      </c>
      <c r="C3260" s="1" t="str">
        <f t="shared" si="201"/>
        <v>2019YT</v>
      </c>
      <c r="D3260" s="1" t="s">
        <v>57</v>
      </c>
      <c r="E3260" s="1" t="str">
        <f t="shared" si="202"/>
        <v>2019YTC&amp;D</v>
      </c>
      <c r="F3260" s="196">
        <v>2E-3</v>
      </c>
      <c r="G3260" s="196">
        <v>7.6079999999999995E-2</v>
      </c>
      <c r="H3260" s="196">
        <v>2E-3</v>
      </c>
      <c r="I3260" s="196">
        <v>0.33634000000000003</v>
      </c>
      <c r="J3260" s="196">
        <v>1E-3</v>
      </c>
      <c r="K3260" s="196">
        <v>1.57E-3</v>
      </c>
      <c r="L3260" s="196">
        <v>8.3000000000000001E-4</v>
      </c>
      <c r="M3260" s="265">
        <v>1E-3</v>
      </c>
      <c r="N3260" s="196">
        <v>1.502E-2</v>
      </c>
      <c r="O3260" s="196">
        <v>0</v>
      </c>
      <c r="P3260" s="196">
        <v>0</v>
      </c>
      <c r="Q3260" s="196">
        <v>0</v>
      </c>
      <c r="R3260" s="196">
        <v>0</v>
      </c>
      <c r="S3260" s="196">
        <v>0.26425999999999999</v>
      </c>
      <c r="T3260" s="196">
        <v>0.10329000000000001</v>
      </c>
      <c r="U3260" s="196">
        <v>7.7079999999999996E-2</v>
      </c>
      <c r="V3260" s="196">
        <v>0</v>
      </c>
      <c r="W3260" s="196">
        <v>9.5080000000000026E-2</v>
      </c>
      <c r="X3260" s="196">
        <v>5.0099999999999997E-3</v>
      </c>
      <c r="Y3260" s="197">
        <v>0</v>
      </c>
      <c r="Z3260" s="265">
        <v>1.42E-3</v>
      </c>
      <c r="AA3260" s="196">
        <v>1.1009999999999999E-2</v>
      </c>
      <c r="AB3260" s="196">
        <v>0</v>
      </c>
      <c r="AC3260" s="196">
        <v>0</v>
      </c>
      <c r="AD3260" s="196">
        <v>0</v>
      </c>
      <c r="AE3260" s="196">
        <v>7.0099999999999997E-3</v>
      </c>
      <c r="AF3260" s="272">
        <f t="shared" si="203"/>
        <v>0.99999999999999989</v>
      </c>
      <c r="AG3260" s="196">
        <f t="shared" si="204"/>
        <v>0.56415999999999988</v>
      </c>
    </row>
    <row r="3261" spans="1:33" x14ac:dyDescent="0.25">
      <c r="A3261" s="1">
        <v>2019</v>
      </c>
      <c r="B3261" s="1" t="s">
        <v>26</v>
      </c>
      <c r="C3261" s="1" t="str">
        <f t="shared" si="201"/>
        <v>2019YT</v>
      </c>
      <c r="D3261" s="1" t="s">
        <v>56</v>
      </c>
      <c r="E3261" s="1" t="str">
        <f t="shared" si="202"/>
        <v>2019YTICI</v>
      </c>
      <c r="F3261" s="196">
        <v>0.29930000000000001</v>
      </c>
      <c r="G3261" s="196">
        <v>0.13714000000000001</v>
      </c>
      <c r="H3261" s="196">
        <v>5.6059999999999999E-2</v>
      </c>
      <c r="I3261" s="196">
        <v>0.11010999999999999</v>
      </c>
      <c r="J3261" s="196">
        <v>8.0099999999999998E-3</v>
      </c>
      <c r="K3261" s="196">
        <v>3.5040000000000002E-2</v>
      </c>
      <c r="L3261" s="196">
        <v>1.1009999999999999E-2</v>
      </c>
      <c r="M3261" s="265">
        <v>1E-3</v>
      </c>
      <c r="N3261" s="196">
        <v>2.6030000000000001E-2</v>
      </c>
      <c r="O3261" s="196">
        <v>0</v>
      </c>
      <c r="P3261" s="196">
        <v>0</v>
      </c>
      <c r="Q3261" s="196">
        <v>0</v>
      </c>
      <c r="R3261" s="196">
        <v>0.10310000000000001</v>
      </c>
      <c r="S3261" s="196">
        <v>3.1030000000000002E-2</v>
      </c>
      <c r="T3261" s="196">
        <v>0</v>
      </c>
      <c r="U3261" s="196">
        <v>0.11111</v>
      </c>
      <c r="V3261" s="196">
        <v>0</v>
      </c>
      <c r="W3261" s="196">
        <v>3.102000000000002E-2</v>
      </c>
      <c r="X3261" s="196">
        <v>1.3009999999999999E-2</v>
      </c>
      <c r="Y3261" s="196">
        <v>0</v>
      </c>
      <c r="Z3261" s="265">
        <v>5.0099999999999997E-3</v>
      </c>
      <c r="AA3261" s="196">
        <v>1.0009999999999998E-2</v>
      </c>
      <c r="AB3261" s="196">
        <v>0</v>
      </c>
      <c r="AC3261" s="196">
        <v>0</v>
      </c>
      <c r="AD3261" s="196">
        <v>0</v>
      </c>
      <c r="AE3261" s="196">
        <v>1.201E-2</v>
      </c>
      <c r="AF3261" s="272">
        <f t="shared" si="203"/>
        <v>0.99999999999999989</v>
      </c>
      <c r="AG3261" s="196">
        <f t="shared" si="204"/>
        <v>0.21319999999999997</v>
      </c>
    </row>
    <row r="3262" spans="1:33" x14ac:dyDescent="0.25">
      <c r="A3262" s="1">
        <v>2019</v>
      </c>
      <c r="B3262" s="1" t="s">
        <v>26</v>
      </c>
      <c r="C3262" s="1" t="str">
        <f t="shared" si="201"/>
        <v>2019YT</v>
      </c>
      <c r="D3262" s="1" t="s">
        <v>58</v>
      </c>
      <c r="E3262" s="1" t="str">
        <f t="shared" si="202"/>
        <v>2019YTResidential</v>
      </c>
      <c r="F3262" s="196">
        <v>0.27628000000000003</v>
      </c>
      <c r="G3262" s="196">
        <v>9.1090000000000004E-2</v>
      </c>
      <c r="H3262" s="196">
        <v>9.2089999999999991E-2</v>
      </c>
      <c r="I3262" s="196">
        <v>1.201E-2</v>
      </c>
      <c r="J3262" s="196">
        <v>1E-3</v>
      </c>
      <c r="K3262" s="196">
        <v>7.9079999999999998E-2</v>
      </c>
      <c r="L3262" s="196">
        <v>6.7070000000000005E-2</v>
      </c>
      <c r="M3262" s="265">
        <v>2E-3</v>
      </c>
      <c r="N3262" s="196">
        <v>3.6040000000000003E-2</v>
      </c>
      <c r="O3262" s="196">
        <v>0</v>
      </c>
      <c r="P3262" s="196">
        <v>0</v>
      </c>
      <c r="Q3262" s="196">
        <v>8.8089999999999988E-2</v>
      </c>
      <c r="R3262" s="196">
        <v>0</v>
      </c>
      <c r="S3262" s="196">
        <v>1.9019999999999999E-2</v>
      </c>
      <c r="T3262" s="196">
        <v>0</v>
      </c>
      <c r="U3262" s="196">
        <v>0.15215000000000001</v>
      </c>
      <c r="V3262" s="196">
        <v>0</v>
      </c>
      <c r="W3262" s="196">
        <v>4.8039999999999937E-2</v>
      </c>
      <c r="X3262" s="196">
        <v>2.0019999999999996E-2</v>
      </c>
      <c r="Y3262" s="196">
        <v>0</v>
      </c>
      <c r="Z3262" s="265">
        <v>1E-3</v>
      </c>
      <c r="AA3262" s="196">
        <v>9.0100000000000006E-3</v>
      </c>
      <c r="AB3262" s="196">
        <v>0</v>
      </c>
      <c r="AC3262" s="196">
        <v>0</v>
      </c>
      <c r="AD3262" s="196">
        <v>0</v>
      </c>
      <c r="AE3262" s="196">
        <v>6.0099999999999997E-3</v>
      </c>
      <c r="AF3262" s="272">
        <f t="shared" si="203"/>
        <v>1</v>
      </c>
      <c r="AG3262" s="196">
        <f t="shared" si="204"/>
        <v>0.25524999999999992</v>
      </c>
    </row>
    <row r="3263" spans="1:33" x14ac:dyDescent="0.25">
      <c r="A3263" s="1">
        <v>2020</v>
      </c>
      <c r="B3263" s="1" t="s">
        <v>26</v>
      </c>
      <c r="C3263" s="1" t="str">
        <f t="shared" si="201"/>
        <v>2020YT</v>
      </c>
      <c r="D3263" s="1" t="s">
        <v>57</v>
      </c>
      <c r="E3263" s="1" t="str">
        <f t="shared" si="202"/>
        <v>2020YTC&amp;D</v>
      </c>
      <c r="F3263" s="196">
        <v>2E-3</v>
      </c>
      <c r="G3263" s="196">
        <v>7.6079999999999995E-2</v>
      </c>
      <c r="H3263" s="196">
        <v>2E-3</v>
      </c>
      <c r="I3263" s="196">
        <v>0.33634000000000003</v>
      </c>
      <c r="J3263" s="196">
        <v>1E-3</v>
      </c>
      <c r="K3263" s="196">
        <v>1.57E-3</v>
      </c>
      <c r="L3263" s="196">
        <v>8.3000000000000001E-4</v>
      </c>
      <c r="M3263" s="265">
        <v>1E-3</v>
      </c>
      <c r="N3263" s="196">
        <v>1.502E-2</v>
      </c>
      <c r="O3263" s="196">
        <v>0</v>
      </c>
      <c r="P3263" s="196">
        <v>0</v>
      </c>
      <c r="Q3263" s="196">
        <v>0</v>
      </c>
      <c r="R3263" s="196">
        <v>0</v>
      </c>
      <c r="S3263" s="196">
        <v>0.26425999999999999</v>
      </c>
      <c r="T3263" s="196">
        <v>0.10329000000000001</v>
      </c>
      <c r="U3263" s="196">
        <v>7.7079999999999996E-2</v>
      </c>
      <c r="V3263" s="196">
        <v>0</v>
      </c>
      <c r="W3263" s="196">
        <v>9.5080000000000026E-2</v>
      </c>
      <c r="X3263" s="196">
        <v>5.0099999999999997E-3</v>
      </c>
      <c r="Y3263" s="197">
        <v>0</v>
      </c>
      <c r="Z3263" s="265">
        <v>1.42E-3</v>
      </c>
      <c r="AA3263" s="196">
        <v>1.1009999999999999E-2</v>
      </c>
      <c r="AB3263" s="196">
        <v>0</v>
      </c>
      <c r="AC3263" s="196">
        <v>0</v>
      </c>
      <c r="AD3263" s="196">
        <v>0</v>
      </c>
      <c r="AE3263" s="196">
        <v>7.0099999999999997E-3</v>
      </c>
      <c r="AF3263" s="272">
        <f t="shared" si="203"/>
        <v>0.99999999999999989</v>
      </c>
      <c r="AG3263" s="196">
        <f t="shared" si="204"/>
        <v>0.56415999999999988</v>
      </c>
    </row>
    <row r="3264" spans="1:33" x14ac:dyDescent="0.25">
      <c r="A3264" s="1">
        <v>2020</v>
      </c>
      <c r="B3264" s="1" t="s">
        <v>26</v>
      </c>
      <c r="C3264" s="1" t="str">
        <f t="shared" si="201"/>
        <v>2020YT</v>
      </c>
      <c r="D3264" s="1" t="s">
        <v>56</v>
      </c>
      <c r="E3264" s="1" t="str">
        <f t="shared" si="202"/>
        <v>2020YTICI</v>
      </c>
      <c r="F3264" s="196">
        <v>0.29930000000000001</v>
      </c>
      <c r="G3264" s="196">
        <v>0.13714000000000001</v>
      </c>
      <c r="H3264" s="196">
        <v>5.6059999999999999E-2</v>
      </c>
      <c r="I3264" s="196">
        <v>0.11010999999999999</v>
      </c>
      <c r="J3264" s="196">
        <v>8.0099999999999998E-3</v>
      </c>
      <c r="K3264" s="196">
        <v>3.5040000000000002E-2</v>
      </c>
      <c r="L3264" s="196">
        <v>1.1009999999999999E-2</v>
      </c>
      <c r="M3264" s="265">
        <v>1E-3</v>
      </c>
      <c r="N3264" s="196">
        <v>2.6030000000000001E-2</v>
      </c>
      <c r="O3264" s="196">
        <v>0</v>
      </c>
      <c r="P3264" s="196">
        <v>0</v>
      </c>
      <c r="Q3264" s="196">
        <v>0</v>
      </c>
      <c r="R3264" s="196">
        <v>0.10310000000000001</v>
      </c>
      <c r="S3264" s="196">
        <v>3.1030000000000002E-2</v>
      </c>
      <c r="T3264" s="196">
        <v>0</v>
      </c>
      <c r="U3264" s="196">
        <v>0.11111</v>
      </c>
      <c r="V3264" s="196">
        <v>0</v>
      </c>
      <c r="W3264" s="196">
        <v>3.102000000000002E-2</v>
      </c>
      <c r="X3264" s="196">
        <v>1.3009999999999999E-2</v>
      </c>
      <c r="Y3264" s="196">
        <v>0</v>
      </c>
      <c r="Z3264" s="265">
        <v>5.0099999999999997E-3</v>
      </c>
      <c r="AA3264" s="196">
        <v>1.0009999999999998E-2</v>
      </c>
      <c r="AB3264" s="196">
        <v>0</v>
      </c>
      <c r="AC3264" s="196">
        <v>0</v>
      </c>
      <c r="AD3264" s="196">
        <v>0</v>
      </c>
      <c r="AE3264" s="196">
        <v>1.201E-2</v>
      </c>
      <c r="AF3264" s="272">
        <f t="shared" si="203"/>
        <v>0.99999999999999989</v>
      </c>
      <c r="AG3264" s="196">
        <f t="shared" si="204"/>
        <v>0.21319999999999997</v>
      </c>
    </row>
    <row r="3265" spans="1:33" x14ac:dyDescent="0.25">
      <c r="A3265" s="1">
        <v>2020</v>
      </c>
      <c r="B3265" s="1" t="s">
        <v>26</v>
      </c>
      <c r="C3265" s="1" t="str">
        <f t="shared" si="201"/>
        <v>2020YT</v>
      </c>
      <c r="D3265" s="1" t="s">
        <v>58</v>
      </c>
      <c r="E3265" s="1" t="str">
        <f t="shared" si="202"/>
        <v>2020YTResidential</v>
      </c>
      <c r="F3265" s="196">
        <v>0.27628000000000003</v>
      </c>
      <c r="G3265" s="196">
        <v>9.1090000000000004E-2</v>
      </c>
      <c r="H3265" s="196">
        <v>9.2089999999999991E-2</v>
      </c>
      <c r="I3265" s="196">
        <v>1.201E-2</v>
      </c>
      <c r="J3265" s="196">
        <v>1E-3</v>
      </c>
      <c r="K3265" s="196">
        <v>7.9079999999999998E-2</v>
      </c>
      <c r="L3265" s="196">
        <v>6.7070000000000005E-2</v>
      </c>
      <c r="M3265" s="265">
        <v>2E-3</v>
      </c>
      <c r="N3265" s="196">
        <v>3.6040000000000003E-2</v>
      </c>
      <c r="O3265" s="196">
        <v>0</v>
      </c>
      <c r="P3265" s="196">
        <v>0</v>
      </c>
      <c r="Q3265" s="196">
        <v>8.8089999999999988E-2</v>
      </c>
      <c r="R3265" s="196">
        <v>0</v>
      </c>
      <c r="S3265" s="196">
        <v>1.9019999999999999E-2</v>
      </c>
      <c r="T3265" s="196">
        <v>0</v>
      </c>
      <c r="U3265" s="196">
        <v>0.15215000000000001</v>
      </c>
      <c r="V3265" s="196">
        <v>0</v>
      </c>
      <c r="W3265" s="196">
        <v>4.8039999999999937E-2</v>
      </c>
      <c r="X3265" s="196">
        <v>2.0019999999999996E-2</v>
      </c>
      <c r="Y3265" s="196">
        <v>0</v>
      </c>
      <c r="Z3265" s="265">
        <v>1E-3</v>
      </c>
      <c r="AA3265" s="196">
        <v>9.0100000000000006E-3</v>
      </c>
      <c r="AB3265" s="196">
        <v>0</v>
      </c>
      <c r="AC3265" s="196">
        <v>0</v>
      </c>
      <c r="AD3265" s="196">
        <v>0</v>
      </c>
      <c r="AE3265" s="196">
        <v>6.0099999999999997E-3</v>
      </c>
      <c r="AF3265" s="272">
        <f t="shared" si="203"/>
        <v>1</v>
      </c>
      <c r="AG3265" s="196">
        <f t="shared" si="204"/>
        <v>0.25524999999999992</v>
      </c>
    </row>
    <row r="3266" spans="1:33" x14ac:dyDescent="0.25">
      <c r="A3266" s="1">
        <v>2021</v>
      </c>
      <c r="B3266" s="1" t="s">
        <v>26</v>
      </c>
      <c r="C3266" s="1" t="str">
        <f t="shared" ref="C3266:C3277" si="205">CONCATENATE(A3266,B3266)</f>
        <v>2021YT</v>
      </c>
      <c r="D3266" s="1" t="s">
        <v>57</v>
      </c>
      <c r="E3266" s="1" t="str">
        <f t="shared" ref="E3266:E3277" si="206">CONCATENATE(C3266,D3266)</f>
        <v>2021YTC&amp;D</v>
      </c>
      <c r="F3266" s="196">
        <v>2E-3</v>
      </c>
      <c r="G3266" s="196">
        <v>7.6079999999999995E-2</v>
      </c>
      <c r="H3266" s="196">
        <v>2E-3</v>
      </c>
      <c r="I3266" s="196">
        <v>0.33634000000000003</v>
      </c>
      <c r="J3266" s="196">
        <v>1E-3</v>
      </c>
      <c r="K3266" s="196">
        <v>1.57E-3</v>
      </c>
      <c r="L3266" s="196">
        <v>8.3000000000000001E-4</v>
      </c>
      <c r="M3266" s="265">
        <v>1E-3</v>
      </c>
      <c r="N3266" s="196">
        <v>1.502E-2</v>
      </c>
      <c r="O3266" s="196">
        <v>0</v>
      </c>
      <c r="P3266" s="196">
        <v>0</v>
      </c>
      <c r="Q3266" s="196">
        <v>0</v>
      </c>
      <c r="R3266" s="196">
        <v>0</v>
      </c>
      <c r="S3266" s="196">
        <v>0.26425999999999999</v>
      </c>
      <c r="T3266" s="196">
        <v>0.10329000000000001</v>
      </c>
      <c r="U3266" s="196">
        <v>7.7079999999999996E-2</v>
      </c>
      <c r="V3266" s="196">
        <v>0</v>
      </c>
      <c r="W3266" s="196">
        <v>9.5080000000000026E-2</v>
      </c>
      <c r="X3266" s="196">
        <v>5.0099999999999997E-3</v>
      </c>
      <c r="Y3266" s="197">
        <v>0</v>
      </c>
      <c r="Z3266" s="265">
        <v>1.42E-3</v>
      </c>
      <c r="AA3266" s="196">
        <v>1.1009999999999999E-2</v>
      </c>
      <c r="AB3266" s="196">
        <v>0</v>
      </c>
      <c r="AC3266" s="196">
        <v>0</v>
      </c>
      <c r="AD3266" s="196">
        <v>0</v>
      </c>
      <c r="AE3266" s="196">
        <v>7.0099999999999997E-3</v>
      </c>
      <c r="AF3266" s="272">
        <f t="shared" ref="AF3266:AF3277" si="207">+SUM(F3266:AE3266)</f>
        <v>0.99999999999999989</v>
      </c>
      <c r="AG3266" s="196">
        <f t="shared" si="204"/>
        <v>0.56415999999999988</v>
      </c>
    </row>
    <row r="3267" spans="1:33" x14ac:dyDescent="0.25">
      <c r="A3267" s="1">
        <v>2021</v>
      </c>
      <c r="B3267" s="1" t="s">
        <v>26</v>
      </c>
      <c r="C3267" s="1" t="str">
        <f t="shared" si="205"/>
        <v>2021YT</v>
      </c>
      <c r="D3267" s="1" t="s">
        <v>56</v>
      </c>
      <c r="E3267" s="1" t="str">
        <f t="shared" si="206"/>
        <v>2021YTICI</v>
      </c>
      <c r="F3267" s="196">
        <v>0.29930000000000001</v>
      </c>
      <c r="G3267" s="196">
        <v>0.13714000000000001</v>
      </c>
      <c r="H3267" s="196">
        <v>5.6059999999999999E-2</v>
      </c>
      <c r="I3267" s="196">
        <v>0.11010999999999999</v>
      </c>
      <c r="J3267" s="196">
        <v>8.0099999999999998E-3</v>
      </c>
      <c r="K3267" s="196">
        <v>3.5040000000000002E-2</v>
      </c>
      <c r="L3267" s="196">
        <v>1.1009999999999999E-2</v>
      </c>
      <c r="M3267" s="265">
        <v>1E-3</v>
      </c>
      <c r="N3267" s="196">
        <v>2.6030000000000001E-2</v>
      </c>
      <c r="O3267" s="196">
        <v>0</v>
      </c>
      <c r="P3267" s="196">
        <v>0</v>
      </c>
      <c r="Q3267" s="196">
        <v>0</v>
      </c>
      <c r="R3267" s="196">
        <v>0.10310000000000001</v>
      </c>
      <c r="S3267" s="196">
        <v>3.1030000000000002E-2</v>
      </c>
      <c r="T3267" s="196">
        <v>0</v>
      </c>
      <c r="U3267" s="196">
        <v>0.11111</v>
      </c>
      <c r="V3267" s="196">
        <v>0</v>
      </c>
      <c r="W3267" s="196">
        <v>3.102000000000002E-2</v>
      </c>
      <c r="X3267" s="196">
        <v>1.3009999999999999E-2</v>
      </c>
      <c r="Y3267" s="196">
        <v>0</v>
      </c>
      <c r="Z3267" s="265">
        <v>5.0099999999999997E-3</v>
      </c>
      <c r="AA3267" s="196">
        <v>1.0009999999999998E-2</v>
      </c>
      <c r="AB3267" s="196">
        <v>0</v>
      </c>
      <c r="AC3267" s="196">
        <v>0</v>
      </c>
      <c r="AD3267" s="196">
        <v>0</v>
      </c>
      <c r="AE3267" s="196">
        <v>1.201E-2</v>
      </c>
      <c r="AF3267" s="272">
        <f t="shared" si="207"/>
        <v>0.99999999999999989</v>
      </c>
      <c r="AG3267" s="196">
        <f t="shared" si="204"/>
        <v>0.21319999999999997</v>
      </c>
    </row>
    <row r="3268" spans="1:33" x14ac:dyDescent="0.25">
      <c r="A3268" s="1">
        <v>2021</v>
      </c>
      <c r="B3268" s="1" t="s">
        <v>26</v>
      </c>
      <c r="C3268" s="1" t="str">
        <f t="shared" si="205"/>
        <v>2021YT</v>
      </c>
      <c r="D3268" s="1" t="s">
        <v>58</v>
      </c>
      <c r="E3268" s="1" t="str">
        <f t="shared" si="206"/>
        <v>2021YTResidential</v>
      </c>
      <c r="F3268" s="196">
        <v>0.27628000000000003</v>
      </c>
      <c r="G3268" s="196">
        <v>9.1090000000000004E-2</v>
      </c>
      <c r="H3268" s="196">
        <v>9.2089999999999991E-2</v>
      </c>
      <c r="I3268" s="196">
        <v>1.201E-2</v>
      </c>
      <c r="J3268" s="196">
        <v>1E-3</v>
      </c>
      <c r="K3268" s="196">
        <v>7.9079999999999998E-2</v>
      </c>
      <c r="L3268" s="196">
        <v>6.7070000000000005E-2</v>
      </c>
      <c r="M3268" s="265">
        <v>2E-3</v>
      </c>
      <c r="N3268" s="196">
        <v>3.6040000000000003E-2</v>
      </c>
      <c r="O3268" s="196">
        <v>0</v>
      </c>
      <c r="P3268" s="196">
        <v>0</v>
      </c>
      <c r="Q3268" s="196">
        <v>8.8089999999999988E-2</v>
      </c>
      <c r="R3268" s="196">
        <v>0</v>
      </c>
      <c r="S3268" s="196">
        <v>1.9019999999999999E-2</v>
      </c>
      <c r="T3268" s="196">
        <v>0</v>
      </c>
      <c r="U3268" s="196">
        <v>0.15215000000000001</v>
      </c>
      <c r="V3268" s="196">
        <v>0</v>
      </c>
      <c r="W3268" s="196">
        <v>4.8039999999999937E-2</v>
      </c>
      <c r="X3268" s="196">
        <v>2.0019999999999996E-2</v>
      </c>
      <c r="Y3268" s="196">
        <v>0</v>
      </c>
      <c r="Z3268" s="265">
        <v>1E-3</v>
      </c>
      <c r="AA3268" s="196">
        <v>9.0100000000000006E-3</v>
      </c>
      <c r="AB3268" s="196">
        <v>0</v>
      </c>
      <c r="AC3268" s="196">
        <v>0</v>
      </c>
      <c r="AD3268" s="196">
        <v>0</v>
      </c>
      <c r="AE3268" s="196">
        <v>6.0099999999999997E-3</v>
      </c>
      <c r="AF3268" s="272">
        <f t="shared" si="207"/>
        <v>1</v>
      </c>
      <c r="AG3268" s="196">
        <f t="shared" si="204"/>
        <v>0.25524999999999992</v>
      </c>
    </row>
    <row r="3269" spans="1:33" x14ac:dyDescent="0.25">
      <c r="A3269" s="1">
        <v>2022</v>
      </c>
      <c r="B3269" s="1" t="s">
        <v>26</v>
      </c>
      <c r="C3269" s="1" t="str">
        <f t="shared" si="205"/>
        <v>2022YT</v>
      </c>
      <c r="D3269" s="1" t="s">
        <v>57</v>
      </c>
      <c r="E3269" s="1" t="str">
        <f t="shared" si="206"/>
        <v>2022YTC&amp;D</v>
      </c>
      <c r="F3269" s="196">
        <v>2E-3</v>
      </c>
      <c r="G3269" s="196">
        <v>7.6079999999999995E-2</v>
      </c>
      <c r="H3269" s="196">
        <v>2E-3</v>
      </c>
      <c r="I3269" s="196">
        <v>0.33634000000000003</v>
      </c>
      <c r="J3269" s="196">
        <v>1E-3</v>
      </c>
      <c r="K3269" s="196">
        <v>1.57E-3</v>
      </c>
      <c r="L3269" s="196">
        <v>8.3000000000000001E-4</v>
      </c>
      <c r="M3269" s="265">
        <v>1E-3</v>
      </c>
      <c r="N3269" s="196">
        <v>1.502E-2</v>
      </c>
      <c r="O3269" s="196">
        <v>0</v>
      </c>
      <c r="P3269" s="196">
        <v>0</v>
      </c>
      <c r="Q3269" s="196">
        <v>0</v>
      </c>
      <c r="R3269" s="196">
        <v>0</v>
      </c>
      <c r="S3269" s="196">
        <v>0.26425999999999999</v>
      </c>
      <c r="T3269" s="196">
        <v>0.10329000000000001</v>
      </c>
      <c r="U3269" s="196">
        <v>7.7079999999999996E-2</v>
      </c>
      <c r="V3269" s="196">
        <v>0</v>
      </c>
      <c r="W3269" s="196">
        <v>9.5080000000000026E-2</v>
      </c>
      <c r="X3269" s="196">
        <v>5.0099999999999997E-3</v>
      </c>
      <c r="Y3269" s="197">
        <v>0</v>
      </c>
      <c r="Z3269" s="265">
        <v>1.42E-3</v>
      </c>
      <c r="AA3269" s="196">
        <v>1.1009999999999999E-2</v>
      </c>
      <c r="AB3269" s="196">
        <v>0</v>
      </c>
      <c r="AC3269" s="196">
        <v>0</v>
      </c>
      <c r="AD3269" s="196">
        <v>0</v>
      </c>
      <c r="AE3269" s="196">
        <v>7.0099999999999997E-3</v>
      </c>
      <c r="AF3269" s="272">
        <f t="shared" si="207"/>
        <v>0.99999999999999989</v>
      </c>
      <c r="AG3269" s="196">
        <f t="shared" si="204"/>
        <v>0.56415999999999988</v>
      </c>
    </row>
    <row r="3270" spans="1:33" x14ac:dyDescent="0.25">
      <c r="A3270" s="1">
        <v>2022</v>
      </c>
      <c r="B3270" s="1" t="s">
        <v>26</v>
      </c>
      <c r="C3270" s="1" t="str">
        <f t="shared" si="205"/>
        <v>2022YT</v>
      </c>
      <c r="D3270" s="1" t="s">
        <v>56</v>
      </c>
      <c r="E3270" s="1" t="str">
        <f t="shared" si="206"/>
        <v>2022YTICI</v>
      </c>
      <c r="F3270" s="196">
        <v>0.29930000000000001</v>
      </c>
      <c r="G3270" s="196">
        <v>0.13714000000000001</v>
      </c>
      <c r="H3270" s="196">
        <v>5.6059999999999999E-2</v>
      </c>
      <c r="I3270" s="196">
        <v>0.11010999999999999</v>
      </c>
      <c r="J3270" s="196">
        <v>8.0099999999999998E-3</v>
      </c>
      <c r="K3270" s="196">
        <v>3.5040000000000002E-2</v>
      </c>
      <c r="L3270" s="196">
        <v>1.1009999999999999E-2</v>
      </c>
      <c r="M3270" s="265">
        <v>1E-3</v>
      </c>
      <c r="N3270" s="196">
        <v>2.6030000000000001E-2</v>
      </c>
      <c r="O3270" s="196">
        <v>0</v>
      </c>
      <c r="P3270" s="196">
        <v>0</v>
      </c>
      <c r="Q3270" s="196">
        <v>0</v>
      </c>
      <c r="R3270" s="196">
        <v>0.10310000000000001</v>
      </c>
      <c r="S3270" s="196">
        <v>3.1030000000000002E-2</v>
      </c>
      <c r="T3270" s="196">
        <v>0</v>
      </c>
      <c r="U3270" s="196">
        <v>0.11111</v>
      </c>
      <c r="V3270" s="196">
        <v>0</v>
      </c>
      <c r="W3270" s="196">
        <v>3.102000000000002E-2</v>
      </c>
      <c r="X3270" s="196">
        <v>1.3009999999999999E-2</v>
      </c>
      <c r="Y3270" s="196">
        <v>0</v>
      </c>
      <c r="Z3270" s="265">
        <v>5.0099999999999997E-3</v>
      </c>
      <c r="AA3270" s="196">
        <v>1.0009999999999998E-2</v>
      </c>
      <c r="AB3270" s="196">
        <v>0</v>
      </c>
      <c r="AC3270" s="196">
        <v>0</v>
      </c>
      <c r="AD3270" s="196">
        <v>0</v>
      </c>
      <c r="AE3270" s="196">
        <v>1.201E-2</v>
      </c>
      <c r="AF3270" s="272">
        <f t="shared" si="207"/>
        <v>0.99999999999999989</v>
      </c>
      <c r="AG3270" s="196">
        <f t="shared" si="204"/>
        <v>0.21319999999999997</v>
      </c>
    </row>
    <row r="3271" spans="1:33" x14ac:dyDescent="0.25">
      <c r="A3271" s="1">
        <v>2022</v>
      </c>
      <c r="B3271" s="1" t="s">
        <v>26</v>
      </c>
      <c r="C3271" s="1" t="str">
        <f t="shared" si="205"/>
        <v>2022YT</v>
      </c>
      <c r="D3271" s="1" t="s">
        <v>58</v>
      </c>
      <c r="E3271" s="1" t="str">
        <f t="shared" si="206"/>
        <v>2022YTResidential</v>
      </c>
      <c r="F3271" s="196">
        <v>0.27628000000000003</v>
      </c>
      <c r="G3271" s="196">
        <v>9.1090000000000004E-2</v>
      </c>
      <c r="H3271" s="196">
        <v>9.2089999999999991E-2</v>
      </c>
      <c r="I3271" s="196">
        <v>1.201E-2</v>
      </c>
      <c r="J3271" s="196">
        <v>1E-3</v>
      </c>
      <c r="K3271" s="196">
        <v>7.9079999999999998E-2</v>
      </c>
      <c r="L3271" s="196">
        <v>6.7070000000000005E-2</v>
      </c>
      <c r="M3271" s="265">
        <v>2E-3</v>
      </c>
      <c r="N3271" s="196">
        <v>3.6040000000000003E-2</v>
      </c>
      <c r="O3271" s="196">
        <v>0</v>
      </c>
      <c r="P3271" s="196">
        <v>0</v>
      </c>
      <c r="Q3271" s="196">
        <v>8.8089999999999988E-2</v>
      </c>
      <c r="R3271" s="196">
        <v>0</v>
      </c>
      <c r="S3271" s="196">
        <v>1.9019999999999999E-2</v>
      </c>
      <c r="T3271" s="196">
        <v>0</v>
      </c>
      <c r="U3271" s="196">
        <v>0.15215000000000001</v>
      </c>
      <c r="V3271" s="196">
        <v>0</v>
      </c>
      <c r="W3271" s="196">
        <v>4.8039999999999937E-2</v>
      </c>
      <c r="X3271" s="196">
        <v>2.0019999999999996E-2</v>
      </c>
      <c r="Y3271" s="197">
        <v>0</v>
      </c>
      <c r="Z3271" s="265">
        <v>1E-3</v>
      </c>
      <c r="AA3271" s="196">
        <v>9.0100000000000006E-3</v>
      </c>
      <c r="AB3271" s="196">
        <v>0</v>
      </c>
      <c r="AC3271" s="196">
        <v>0</v>
      </c>
      <c r="AD3271" s="196">
        <v>0</v>
      </c>
      <c r="AE3271" s="196">
        <v>6.0099999999999997E-3</v>
      </c>
      <c r="AF3271" s="272">
        <f t="shared" si="207"/>
        <v>1</v>
      </c>
      <c r="AG3271" s="196">
        <f t="shared" si="204"/>
        <v>0.25524999999999992</v>
      </c>
    </row>
    <row r="3272" spans="1:33" x14ac:dyDescent="0.25">
      <c r="A3272" s="1">
        <v>2023</v>
      </c>
      <c r="B3272" s="1" t="s">
        <v>26</v>
      </c>
      <c r="C3272" s="1" t="str">
        <f t="shared" si="205"/>
        <v>2023YT</v>
      </c>
      <c r="D3272" s="1" t="s">
        <v>57</v>
      </c>
      <c r="E3272" s="1" t="str">
        <f t="shared" si="206"/>
        <v>2023YTC&amp;D</v>
      </c>
      <c r="F3272" s="196">
        <v>2E-3</v>
      </c>
      <c r="G3272" s="196">
        <v>7.6079999999999995E-2</v>
      </c>
      <c r="H3272" s="196">
        <v>2E-3</v>
      </c>
      <c r="I3272" s="196">
        <v>0.33634000000000003</v>
      </c>
      <c r="J3272" s="196">
        <v>1E-3</v>
      </c>
      <c r="K3272" s="196">
        <v>1.57E-3</v>
      </c>
      <c r="L3272" s="196">
        <v>8.3000000000000001E-4</v>
      </c>
      <c r="M3272" s="265">
        <v>1E-3</v>
      </c>
      <c r="N3272" s="196">
        <v>1.502E-2</v>
      </c>
      <c r="O3272" s="196">
        <v>0</v>
      </c>
      <c r="P3272" s="196">
        <v>0</v>
      </c>
      <c r="Q3272" s="196">
        <v>0</v>
      </c>
      <c r="R3272" s="196">
        <v>0</v>
      </c>
      <c r="S3272" s="196">
        <v>0.26425999999999999</v>
      </c>
      <c r="T3272" s="196">
        <v>0.10329000000000001</v>
      </c>
      <c r="U3272" s="196">
        <v>7.7079999999999996E-2</v>
      </c>
      <c r="V3272" s="196">
        <v>0</v>
      </c>
      <c r="W3272" s="196">
        <v>9.5080000000000026E-2</v>
      </c>
      <c r="X3272" s="196">
        <v>5.0099999999999997E-3</v>
      </c>
      <c r="Y3272" s="197">
        <v>0</v>
      </c>
      <c r="Z3272" s="265">
        <v>1.42E-3</v>
      </c>
      <c r="AA3272" s="196">
        <v>1.1009999999999999E-2</v>
      </c>
      <c r="AB3272" s="196">
        <v>0</v>
      </c>
      <c r="AC3272" s="196">
        <v>0</v>
      </c>
      <c r="AD3272" s="196">
        <v>0</v>
      </c>
      <c r="AE3272" s="196">
        <v>7.0099999999999997E-3</v>
      </c>
      <c r="AF3272" s="272">
        <f t="shared" si="207"/>
        <v>0.99999999999999989</v>
      </c>
      <c r="AG3272" s="196">
        <f t="shared" si="204"/>
        <v>0.56415999999999988</v>
      </c>
    </row>
    <row r="3273" spans="1:33" x14ac:dyDescent="0.25">
      <c r="A3273" s="1">
        <v>2023</v>
      </c>
      <c r="B3273" s="1" t="s">
        <v>26</v>
      </c>
      <c r="C3273" s="1" t="str">
        <f t="shared" si="205"/>
        <v>2023YT</v>
      </c>
      <c r="D3273" s="1" t="s">
        <v>56</v>
      </c>
      <c r="E3273" s="1" t="str">
        <f t="shared" si="206"/>
        <v>2023YTICI</v>
      </c>
      <c r="F3273" s="196">
        <v>0.29930000000000001</v>
      </c>
      <c r="G3273" s="196">
        <v>0.13714000000000001</v>
      </c>
      <c r="H3273" s="196">
        <v>5.6059999999999999E-2</v>
      </c>
      <c r="I3273" s="196">
        <v>0.11010999999999999</v>
      </c>
      <c r="J3273" s="196">
        <v>8.0099999999999998E-3</v>
      </c>
      <c r="K3273" s="196">
        <v>3.5040000000000002E-2</v>
      </c>
      <c r="L3273" s="196">
        <v>1.1009999999999999E-2</v>
      </c>
      <c r="M3273" s="265">
        <v>1E-3</v>
      </c>
      <c r="N3273" s="196">
        <v>2.6030000000000001E-2</v>
      </c>
      <c r="O3273" s="196">
        <v>0</v>
      </c>
      <c r="P3273" s="196">
        <v>0</v>
      </c>
      <c r="Q3273" s="196">
        <v>0</v>
      </c>
      <c r="R3273" s="196">
        <v>0.10310000000000001</v>
      </c>
      <c r="S3273" s="196">
        <v>3.1030000000000002E-2</v>
      </c>
      <c r="T3273" s="196">
        <v>0</v>
      </c>
      <c r="U3273" s="196">
        <v>0.11111</v>
      </c>
      <c r="V3273" s="196">
        <v>0</v>
      </c>
      <c r="W3273" s="196">
        <v>3.102000000000002E-2</v>
      </c>
      <c r="X3273" s="196">
        <v>1.3009999999999999E-2</v>
      </c>
      <c r="Y3273" s="196">
        <v>0</v>
      </c>
      <c r="Z3273" s="265">
        <v>5.0099999999999997E-3</v>
      </c>
      <c r="AA3273" s="196">
        <v>1.0009999999999998E-2</v>
      </c>
      <c r="AB3273" s="196">
        <v>0</v>
      </c>
      <c r="AC3273" s="196">
        <v>0</v>
      </c>
      <c r="AD3273" s="196">
        <v>0</v>
      </c>
      <c r="AE3273" s="196">
        <v>1.201E-2</v>
      </c>
      <c r="AF3273" s="272">
        <f t="shared" si="207"/>
        <v>0.99999999999999989</v>
      </c>
      <c r="AG3273" s="196">
        <f t="shared" si="204"/>
        <v>0.21319999999999997</v>
      </c>
    </row>
    <row r="3274" spans="1:33" x14ac:dyDescent="0.25">
      <c r="A3274" s="1">
        <v>2023</v>
      </c>
      <c r="B3274" s="1" t="s">
        <v>26</v>
      </c>
      <c r="C3274" s="1" t="str">
        <f t="shared" si="205"/>
        <v>2023YT</v>
      </c>
      <c r="D3274" s="1" t="s">
        <v>58</v>
      </c>
      <c r="E3274" s="1" t="str">
        <f t="shared" si="206"/>
        <v>2023YTResidential</v>
      </c>
      <c r="F3274" s="196">
        <v>0.27628000000000003</v>
      </c>
      <c r="G3274" s="196">
        <v>9.1090000000000004E-2</v>
      </c>
      <c r="H3274" s="196">
        <v>9.2089999999999991E-2</v>
      </c>
      <c r="I3274" s="196">
        <v>1.201E-2</v>
      </c>
      <c r="J3274" s="196">
        <v>1E-3</v>
      </c>
      <c r="K3274" s="196">
        <v>7.9079999999999998E-2</v>
      </c>
      <c r="L3274" s="196">
        <v>6.7070000000000005E-2</v>
      </c>
      <c r="M3274" s="265">
        <v>2E-3</v>
      </c>
      <c r="N3274" s="196">
        <v>3.6040000000000003E-2</v>
      </c>
      <c r="O3274" s="196">
        <v>0</v>
      </c>
      <c r="P3274" s="196">
        <v>0</v>
      </c>
      <c r="Q3274" s="196">
        <v>8.8089999999999988E-2</v>
      </c>
      <c r="R3274" s="196">
        <v>0</v>
      </c>
      <c r="S3274" s="196">
        <v>1.9019999999999999E-2</v>
      </c>
      <c r="T3274" s="196">
        <v>0</v>
      </c>
      <c r="U3274" s="196">
        <v>0.15215000000000001</v>
      </c>
      <c r="V3274" s="196">
        <v>0</v>
      </c>
      <c r="W3274" s="196">
        <v>4.8039999999999937E-2</v>
      </c>
      <c r="X3274" s="196">
        <v>2.0019999999999996E-2</v>
      </c>
      <c r="Y3274" s="197">
        <v>0</v>
      </c>
      <c r="Z3274" s="265">
        <v>1E-3</v>
      </c>
      <c r="AA3274" s="196">
        <v>9.0100000000000006E-3</v>
      </c>
      <c r="AB3274" s="196">
        <v>0</v>
      </c>
      <c r="AC3274" s="196">
        <v>0</v>
      </c>
      <c r="AD3274" s="196">
        <v>0</v>
      </c>
      <c r="AE3274" s="196">
        <v>6.0099999999999997E-3</v>
      </c>
      <c r="AF3274" s="272">
        <f t="shared" si="207"/>
        <v>1</v>
      </c>
      <c r="AG3274" s="196">
        <f t="shared" si="204"/>
        <v>0.25524999999999992</v>
      </c>
    </row>
    <row r="3275" spans="1:33" x14ac:dyDescent="0.25">
      <c r="A3275" s="1">
        <v>2024</v>
      </c>
      <c r="B3275" s="1" t="s">
        <v>26</v>
      </c>
      <c r="C3275" s="1" t="str">
        <f t="shared" si="205"/>
        <v>2024YT</v>
      </c>
      <c r="D3275" s="1" t="s">
        <v>57</v>
      </c>
      <c r="E3275" s="1" t="str">
        <f t="shared" si="206"/>
        <v>2024YTC&amp;D</v>
      </c>
      <c r="F3275" s="196">
        <v>2E-3</v>
      </c>
      <c r="G3275" s="196">
        <v>7.6079999999999995E-2</v>
      </c>
      <c r="H3275" s="196">
        <v>2E-3</v>
      </c>
      <c r="I3275" s="196">
        <v>0.33634000000000003</v>
      </c>
      <c r="J3275" s="196">
        <v>1E-3</v>
      </c>
      <c r="K3275" s="196">
        <v>1.57E-3</v>
      </c>
      <c r="L3275" s="196">
        <v>8.3000000000000001E-4</v>
      </c>
      <c r="M3275" s="265">
        <v>1E-3</v>
      </c>
      <c r="N3275" s="196">
        <v>1.502E-2</v>
      </c>
      <c r="O3275" s="196">
        <v>0</v>
      </c>
      <c r="P3275" s="196">
        <v>0</v>
      </c>
      <c r="Q3275" s="196">
        <v>0</v>
      </c>
      <c r="R3275" s="196">
        <v>0</v>
      </c>
      <c r="S3275" s="196">
        <v>0.26425999999999999</v>
      </c>
      <c r="T3275" s="196">
        <v>0.10329000000000001</v>
      </c>
      <c r="U3275" s="196">
        <v>7.7079999999999996E-2</v>
      </c>
      <c r="V3275" s="196">
        <v>0</v>
      </c>
      <c r="W3275" s="196">
        <v>9.5080000000000026E-2</v>
      </c>
      <c r="X3275" s="196">
        <v>5.0099999999999997E-3</v>
      </c>
      <c r="Y3275" s="197">
        <v>0</v>
      </c>
      <c r="Z3275" s="265">
        <v>1.42E-3</v>
      </c>
      <c r="AA3275" s="196">
        <v>1.1009999999999999E-2</v>
      </c>
      <c r="AB3275" s="196">
        <v>0</v>
      </c>
      <c r="AC3275" s="196">
        <v>0</v>
      </c>
      <c r="AD3275" s="196">
        <v>0</v>
      </c>
      <c r="AE3275" s="196">
        <v>7.0099999999999997E-3</v>
      </c>
      <c r="AF3275" s="272">
        <f t="shared" si="207"/>
        <v>0.99999999999999989</v>
      </c>
      <c r="AG3275" s="196">
        <f t="shared" si="204"/>
        <v>0.56415999999999988</v>
      </c>
    </row>
    <row r="3276" spans="1:33" x14ac:dyDescent="0.25">
      <c r="A3276" s="1">
        <v>2024</v>
      </c>
      <c r="B3276" s="1" t="s">
        <v>26</v>
      </c>
      <c r="C3276" s="1" t="str">
        <f t="shared" si="205"/>
        <v>2024YT</v>
      </c>
      <c r="D3276" s="1" t="s">
        <v>56</v>
      </c>
      <c r="E3276" s="1" t="str">
        <f t="shared" si="206"/>
        <v>2024YTICI</v>
      </c>
      <c r="F3276" s="196">
        <v>0.29930000000000001</v>
      </c>
      <c r="G3276" s="196">
        <v>0.13714000000000001</v>
      </c>
      <c r="H3276" s="196">
        <v>5.6059999999999999E-2</v>
      </c>
      <c r="I3276" s="196">
        <v>0.11010999999999999</v>
      </c>
      <c r="J3276" s="196">
        <v>8.0099999999999998E-3</v>
      </c>
      <c r="K3276" s="196">
        <v>3.5040000000000002E-2</v>
      </c>
      <c r="L3276" s="196">
        <v>1.1009999999999999E-2</v>
      </c>
      <c r="M3276" s="265">
        <v>1E-3</v>
      </c>
      <c r="N3276" s="196">
        <v>2.6030000000000001E-2</v>
      </c>
      <c r="O3276" s="196">
        <v>0</v>
      </c>
      <c r="P3276" s="196">
        <v>0</v>
      </c>
      <c r="Q3276" s="196">
        <v>0</v>
      </c>
      <c r="R3276" s="196">
        <v>0.10310000000000001</v>
      </c>
      <c r="S3276" s="196">
        <v>3.1030000000000002E-2</v>
      </c>
      <c r="T3276" s="196">
        <v>0</v>
      </c>
      <c r="U3276" s="196">
        <v>0.11111</v>
      </c>
      <c r="V3276" s="196">
        <v>0</v>
      </c>
      <c r="W3276" s="196">
        <v>3.102000000000002E-2</v>
      </c>
      <c r="X3276" s="196">
        <v>1.3009999999999999E-2</v>
      </c>
      <c r="Y3276" s="196">
        <v>0</v>
      </c>
      <c r="Z3276" s="265">
        <v>5.0099999999999997E-3</v>
      </c>
      <c r="AA3276" s="196">
        <v>1.0009999999999998E-2</v>
      </c>
      <c r="AB3276" s="196">
        <v>0</v>
      </c>
      <c r="AC3276" s="196">
        <v>0</v>
      </c>
      <c r="AD3276" s="196">
        <v>0</v>
      </c>
      <c r="AE3276" s="196">
        <v>1.201E-2</v>
      </c>
      <c r="AF3276" s="272">
        <f t="shared" si="207"/>
        <v>0.99999999999999989</v>
      </c>
      <c r="AG3276" s="196">
        <f t="shared" si="204"/>
        <v>0.21319999999999997</v>
      </c>
    </row>
    <row r="3277" spans="1:33" x14ac:dyDescent="0.25">
      <c r="A3277" s="1">
        <v>2024</v>
      </c>
      <c r="B3277" s="1" t="s">
        <v>26</v>
      </c>
      <c r="C3277" s="1" t="str">
        <f t="shared" si="205"/>
        <v>2024YT</v>
      </c>
      <c r="D3277" s="1" t="s">
        <v>58</v>
      </c>
      <c r="E3277" s="1" t="str">
        <f t="shared" si="206"/>
        <v>2024YTResidential</v>
      </c>
      <c r="F3277" s="196">
        <v>0.27628000000000003</v>
      </c>
      <c r="G3277" s="196">
        <v>9.1090000000000004E-2</v>
      </c>
      <c r="H3277" s="196">
        <v>9.2089999999999991E-2</v>
      </c>
      <c r="I3277" s="196">
        <v>1.201E-2</v>
      </c>
      <c r="J3277" s="196">
        <v>1E-3</v>
      </c>
      <c r="K3277" s="196">
        <v>7.9079999999999998E-2</v>
      </c>
      <c r="L3277" s="196">
        <v>6.7070000000000005E-2</v>
      </c>
      <c r="M3277" s="265">
        <v>2E-3</v>
      </c>
      <c r="N3277" s="196">
        <v>3.6040000000000003E-2</v>
      </c>
      <c r="O3277" s="196">
        <v>0</v>
      </c>
      <c r="P3277" s="196">
        <v>0</v>
      </c>
      <c r="Q3277" s="196">
        <v>8.8089999999999988E-2</v>
      </c>
      <c r="R3277" s="196">
        <v>0</v>
      </c>
      <c r="S3277" s="196">
        <v>1.9019999999999999E-2</v>
      </c>
      <c r="T3277" s="196">
        <v>0</v>
      </c>
      <c r="U3277" s="196">
        <v>0.15215000000000001</v>
      </c>
      <c r="V3277" s="196">
        <v>0</v>
      </c>
      <c r="W3277" s="196">
        <v>4.8039999999999937E-2</v>
      </c>
      <c r="X3277" s="196">
        <v>2.0019999999999996E-2</v>
      </c>
      <c r="Y3277" s="197">
        <v>0</v>
      </c>
      <c r="Z3277" s="265">
        <v>1E-3</v>
      </c>
      <c r="AA3277" s="196">
        <v>9.0100000000000006E-3</v>
      </c>
      <c r="AB3277" s="196">
        <v>0</v>
      </c>
      <c r="AC3277" s="196">
        <v>0</v>
      </c>
      <c r="AD3277" s="196">
        <v>0</v>
      </c>
      <c r="AE3277" s="196">
        <v>6.0099999999999997E-3</v>
      </c>
      <c r="AF3277" s="272">
        <f t="shared" si="207"/>
        <v>1</v>
      </c>
      <c r="AG3277" s="196">
        <f t="shared" si="204"/>
        <v>0.25524999999999992</v>
      </c>
    </row>
  </sheetData>
  <autoFilter ref="A1:AG3277" xr:uid="{00000000-0001-0000-0A00-000000000000}">
    <sortState xmlns:xlrd2="http://schemas.microsoft.com/office/spreadsheetml/2017/richdata2" ref="A2:AG3277">
      <sortCondition ref="B1:B3277"/>
    </sortState>
  </autoFilter>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249977111117893"/>
  </sheetPr>
  <dimension ref="A1:V1009"/>
  <sheetViews>
    <sheetView topLeftCell="K1" zoomScale="82" zoomScaleNormal="82" workbookViewId="0">
      <selection activeCell="C6" sqref="C6"/>
    </sheetView>
  </sheetViews>
  <sheetFormatPr defaultRowHeight="15" x14ac:dyDescent="0.25"/>
  <cols>
    <col min="1" max="1" width="10.42578125" style="1" customWidth="1"/>
    <col min="2" max="2" width="9.85546875" style="1" customWidth="1"/>
    <col min="3" max="3" width="14.140625" style="1" customWidth="1"/>
    <col min="4" max="4" width="22.140625" style="1" customWidth="1"/>
    <col min="5" max="5" width="14" style="1" customWidth="1"/>
    <col min="6" max="6" width="14.42578125" style="1" bestFit="1" customWidth="1"/>
    <col min="7" max="7" width="17" style="1" customWidth="1"/>
    <col min="8" max="8" width="13.5703125" style="1" customWidth="1"/>
    <col min="9" max="9" width="19.28515625" style="1" customWidth="1"/>
    <col min="10" max="10" width="14.140625" style="1" customWidth="1"/>
    <col min="11" max="11" width="16.85546875" style="1" customWidth="1"/>
    <col min="12" max="12" width="15.7109375" style="1" customWidth="1"/>
    <col min="13" max="13" width="14.42578125" style="1" customWidth="1"/>
    <col min="14" max="14" width="11.5703125" style="1" bestFit="1" customWidth="1"/>
    <col min="15" max="15" width="20" style="1" bestFit="1" customWidth="1"/>
    <col min="16" max="17" width="20" style="1" customWidth="1"/>
    <col min="18" max="18" width="17.5703125" customWidth="1"/>
    <col min="19" max="19" width="12.140625" customWidth="1"/>
    <col min="20" max="20" width="20.7109375" customWidth="1"/>
    <col min="22" max="22" width="20" style="1" customWidth="1"/>
  </cols>
  <sheetData>
    <row r="1" spans="1:22" s="253" customFormat="1" ht="45" x14ac:dyDescent="0.25">
      <c r="A1" s="54" t="s">
        <v>12</v>
      </c>
      <c r="B1" s="54" t="s">
        <v>13</v>
      </c>
      <c r="C1" s="54"/>
      <c r="D1" s="54"/>
      <c r="E1" s="54" t="s">
        <v>174</v>
      </c>
      <c r="F1" s="54" t="s">
        <v>175</v>
      </c>
      <c r="G1" s="54" t="s">
        <v>176</v>
      </c>
      <c r="H1" s="54" t="s">
        <v>177</v>
      </c>
      <c r="I1" s="54" t="s">
        <v>178</v>
      </c>
      <c r="J1" s="232" t="s">
        <v>179</v>
      </c>
      <c r="K1" s="54" t="s">
        <v>180</v>
      </c>
      <c r="L1" s="232" t="s">
        <v>181</v>
      </c>
      <c r="M1" s="54" t="s">
        <v>2</v>
      </c>
      <c r="N1" s="54" t="s">
        <v>182</v>
      </c>
      <c r="O1" s="54" t="s">
        <v>185</v>
      </c>
      <c r="P1" s="54" t="s">
        <v>183</v>
      </c>
      <c r="Q1" s="54" t="s">
        <v>184</v>
      </c>
      <c r="R1" s="54" t="s">
        <v>69</v>
      </c>
      <c r="T1" s="54" t="s">
        <v>154</v>
      </c>
      <c r="V1" s="54" t="s">
        <v>189</v>
      </c>
    </row>
    <row r="2" spans="1:22" x14ac:dyDescent="0.25">
      <c r="A2" s="1">
        <f>'DONNÉES '!B41</f>
        <v>0</v>
      </c>
      <c r="B2" s="1" t="str">
        <f>province_1</f>
        <v>AB</v>
      </c>
      <c r="C2" s="1" t="s">
        <v>58</v>
      </c>
      <c r="D2" s="1" t="str">
        <f>CONCATENATE(A2,B2,C2)</f>
        <v>0ABResidential</v>
      </c>
      <c r="E2" s="20">
        <f>IFERROR((IF($A2&gt;supporting_sheet!$D$12, VLOOKUP(supporting_sheet!$G$12,'waste_char_sector_%_values'!$E$2:$AG$3277,2,FALSE), VLOOKUP($D2,'waste_char_sector_%_values'!$E$2:$AG$3277,2,FALSE))*'DONNÉES '!$D41),0)</f>
        <v>0</v>
      </c>
      <c r="F2" s="20">
        <f>IFERROR((IF($A2&gt;supporting_sheet!$D$12, VLOOKUP(supporting_sheet!$G$12,'waste_char_sector_%_values'!$E$2:$AG$3277,3,FALSE), VLOOKUP(Residential_tonnages!$D2,'waste_char_sector_%_values'!$E$2:$AG$3277,3,FALSE))*'DONNÉES '!$D41),0)</f>
        <v>0</v>
      </c>
      <c r="G2" s="20">
        <f>IFERROR((IF($A2&gt;supporting_sheet!$D$12, VLOOKUP(supporting_sheet!$G$12,'waste_char_sector_%_values'!$E$2:$AG$3277,4,FALSE), VLOOKUP(Residential_tonnages!$D2,'waste_char_sector_%_values'!$E$2:$AG$3277,4,FALSE))*'DONNÉES '!$D41),0)</f>
        <v>0</v>
      </c>
      <c r="H2" s="20">
        <f>IFERROR((IF($A2&gt;supporting_sheet!$D$12, VLOOKUP(supporting_sheet!$G$12,'waste_char_sector_%_values'!$E$2:$AG$3277,5,FALSE), VLOOKUP(Residential_tonnages!$D2,'waste_char_sector_%_values'!$E$2:$AG$3277,5,FALSE))*'DONNÉES '!$D41),0)</f>
        <v>0</v>
      </c>
      <c r="I2" s="20">
        <f>IFERROR((IF($A2&gt;supporting_sheet!$D$12, VLOOKUP(supporting_sheet!$G$12,'waste_char_sector_%_values'!$E$2:$AG$3277,6,FALSE), VLOOKUP(Residential_tonnages!$D2,'waste_char_sector_%_values'!$E$2:$AG$3277,6,FALSE))*'DONNÉES '!$D41),0)</f>
        <v>0</v>
      </c>
      <c r="J2" s="20">
        <f>IFERROR((IF($A2&gt;supporting_sheet!$D$12, VLOOKUP(supporting_sheet!$G$12,'waste_char_sector_%_values'!$E$2:$AG$3277,7,FALSE), VLOOKUP(Residential_tonnages!$D2,'waste_char_sector_%_values'!$E$2:$AG$3277,7,FALSE))*'DONNÉES '!$D41),0)</f>
        <v>0</v>
      </c>
      <c r="K2" s="20">
        <f>IFERROR((IF($A2&gt;supporting_sheet!$D$12, VLOOKUP(supporting_sheet!$G$12,'waste_char_sector_%_values'!$E$2:$AG$3277,8,FALSE), VLOOKUP(Residential_tonnages!$D2,'waste_char_sector_%_values'!$E$2:$AG$3277,8,FALSE))*'DONNÉES '!$D41),0)</f>
        <v>0</v>
      </c>
      <c r="L2" s="20">
        <f>IFERROR((IF($A2&gt;supporting_sheet!$D$12, VLOOKUP(supporting_sheet!$G$12,'waste_char_sector_%_values'!$E$2:$AG$3277,9,FALSE), VLOOKUP(Residential_tonnages!$D2,'waste_char_sector_%_values'!$E$2:$AG$3277,9,FALSE))*'DONNÉES '!$D41),0)</f>
        <v>0</v>
      </c>
      <c r="M2" s="20">
        <f>IFERROR((IF($A2&gt;supporting_sheet!$D$12, VLOOKUP(supporting_sheet!$G$12,'waste_char_sector_%_values'!$E$2:$AG$3277,10,FALSE), VLOOKUP(Residential_tonnages!$D2,'waste_char_sector_%_values'!$E$2:$AG$3277,10,FALSE))*'DONNÉES '!$D41),0)</f>
        <v>0</v>
      </c>
      <c r="N2" s="20">
        <f>IFERROR((IF($A2&gt;supporting_sheet!$D$12, VLOOKUP(supporting_sheet!$G$12,'waste_char_sector_%_values'!$E$2:$AG$3277,11,FALSE), VLOOKUP(Residential_tonnages!$D2,'waste_char_sector_%_values'!$E$2:$AG$3277,11,FALSE))*'DONNÉES '!$D41),0)</f>
        <v>0</v>
      </c>
      <c r="O2" s="20">
        <f>IFERROR((IF($A2&gt;supporting_sheet!$D$12, VLOOKUP(supporting_sheet!$G$12,'waste_char_sector_%_values'!$E$2:$AG$3277,12,FALSE), VLOOKUP(Residential_tonnages!$D2,'waste_char_sector_%_values'!$E$2:$AG$3277,12,FALSE))*'DONNÉES '!$D41),0)</f>
        <v>0</v>
      </c>
      <c r="P2" s="20">
        <f>IFERROR((IF($A2&gt;supporting_sheet!$D$12, VLOOKUP(supporting_sheet!$G$12,'waste_char_sector_%_values'!$E$2:$AG$3277,13,FALSE), VLOOKUP(Residential_tonnages!$D2,'waste_char_sector_%_values'!$E$2:$AG$3277,13,FALSE))*'DONNÉES '!$D41),0)</f>
        <v>0</v>
      </c>
      <c r="Q2" s="20">
        <f>IFERROR((IF($A2&gt;supporting_sheet!$D$12, VLOOKUP(supporting_sheet!$G$12,'waste_char_sector_%_values'!$E$2:$AG$3277,14,FALSE), VLOOKUP(Residential_tonnages!$D2,'waste_char_sector_%_values'!$E$2:$AG$3277,14,FALSE))*'DONNÉES '!$D41),0)</f>
        <v>0</v>
      </c>
      <c r="R2" s="20">
        <f>IFERROR((IF($A2&gt;supporting_sheet!$D$12, VLOOKUP(supporting_sheet!$G$12,'waste_char_sector_%_values'!$E$2:$AG$3277,29,FALSE), VLOOKUP(Residential_tonnages!$D2,'waste_char_sector_%_values'!$E$2:$AG$3277,29,FALSE))*'DONNÉES '!$D41),0)</f>
        <v>0</v>
      </c>
      <c r="S2" s="37"/>
      <c r="T2" s="37">
        <f t="shared" ref="T2:T33" si="0">+SUM(E2:R2)</f>
        <v>0</v>
      </c>
      <c r="V2" s="20">
        <f>IFERROR((IF($A2&gt;supporting_sheet!$D$12, VLOOKUP(supporting_sheet!$G$12,'waste_char_sector_%_values'!$E$2:$AG$3277,11,FALSE), VLOOKUP(Residential_tonnages!$D2,'waste_char_sector_%_values'!$E$2:$AG$3277,11,FALSE))*'DONNÉES '!$D41),0)</f>
        <v>0</v>
      </c>
    </row>
    <row r="3" spans="1:22" x14ac:dyDescent="0.25">
      <c r="A3" s="1">
        <f>'DONNÉES '!B42</f>
        <v>1</v>
      </c>
      <c r="B3" s="1" t="str">
        <f t="shared" ref="B3:B66" si="1">province_1</f>
        <v>AB</v>
      </c>
      <c r="C3" s="1" t="s">
        <v>58</v>
      </c>
      <c r="D3" s="1" t="str">
        <f t="shared" ref="D3:D66" si="2">CONCATENATE(A3,B3,C3)</f>
        <v>1ABResidential</v>
      </c>
      <c r="E3" s="20">
        <f>IFERROR((IF($A3&gt;supporting_sheet!$D$12, VLOOKUP(supporting_sheet!$G$12,'waste_char_sector_%_values'!$E$2:$AG$3277,2,FALSE), VLOOKUP(Residential_tonnages!$D3,'waste_char_sector_%_values'!$E$2:$AG$3277,2,FALSE))*'DONNÉES '!$D42),0)</f>
        <v>0</v>
      </c>
      <c r="F3" s="20">
        <f>IFERROR((IF($A3&gt;supporting_sheet!$D$12, VLOOKUP(supporting_sheet!$G$12,'waste_char_sector_%_values'!$E$2:$AG$3277,3,FALSE), VLOOKUP(Residential_tonnages!$D3,'waste_char_sector_%_values'!$E$2:$AG$3277,3,FALSE))*'DONNÉES '!$D42),0)</f>
        <v>0</v>
      </c>
      <c r="G3" s="20">
        <f>IFERROR((IF($A3&gt;supporting_sheet!$D$12, VLOOKUP(supporting_sheet!$G$12,'waste_char_sector_%_values'!$E$2:$AG$3277,4,FALSE), VLOOKUP(Residential_tonnages!$D3,'waste_char_sector_%_values'!$E$2:$AG$3277,4,FALSE))*'DONNÉES '!$D42),0)</f>
        <v>0</v>
      </c>
      <c r="H3" s="20">
        <f>IFERROR((IF($A3&gt;supporting_sheet!$D$12, VLOOKUP(supporting_sheet!$G$12,'waste_char_sector_%_values'!$E$2:$AG$3277,5,FALSE), VLOOKUP(Residential_tonnages!$D3,'waste_char_sector_%_values'!$E$2:$AG$3277,5,FALSE))*'DONNÉES '!$D42),0)</f>
        <v>0</v>
      </c>
      <c r="I3" s="20">
        <f>IFERROR((IF($A3&gt;supporting_sheet!$D$12, VLOOKUP(supporting_sheet!$G$12,'waste_char_sector_%_values'!$E$2:$AG$3277,6,FALSE), VLOOKUP(Residential_tonnages!$D3,'waste_char_sector_%_values'!$E$2:$AG$3277,6,FALSE))*'DONNÉES '!$D42),0)</f>
        <v>0</v>
      </c>
      <c r="J3" s="20">
        <f>IFERROR((IF($A3&gt;supporting_sheet!$D$12, VLOOKUP(supporting_sheet!$G$12,'waste_char_sector_%_values'!$E$2:$AG$3277,7,FALSE), VLOOKUP(Residential_tonnages!$D3,'waste_char_sector_%_values'!$E$2:$AG$3277,7,FALSE))*'DONNÉES '!$D42),0)</f>
        <v>0</v>
      </c>
      <c r="K3" s="20">
        <f>IFERROR((IF($A3&gt;supporting_sheet!$D$12, VLOOKUP(supporting_sheet!$G$12,'waste_char_sector_%_values'!$E$2:$AG$3277,8,FALSE), VLOOKUP(Residential_tonnages!$D3,'waste_char_sector_%_values'!$E$2:$AG$3277,8,FALSE))*'DONNÉES '!$D42),0)</f>
        <v>0</v>
      </c>
      <c r="L3" s="20">
        <f>IFERROR((IF($A3&gt;supporting_sheet!$D$12, VLOOKUP(supporting_sheet!$G$12,'waste_char_sector_%_values'!$E$2:$AG$3277,9,FALSE), VLOOKUP(Residential_tonnages!$D3,'waste_char_sector_%_values'!$E$2:$AG$3277,9,FALSE))*'DONNÉES '!$D42),0)</f>
        <v>0</v>
      </c>
      <c r="M3" s="20">
        <f>IFERROR((IF($A3&gt;supporting_sheet!$D$12, VLOOKUP(supporting_sheet!$G$12,'waste_char_sector_%_values'!$E$2:$AG$3277,10,FALSE), VLOOKUP(Residential_tonnages!$D3,'waste_char_sector_%_values'!$E$2:$AG$3277,10,FALSE))*'DONNÉES '!$D42),0)</f>
        <v>0</v>
      </c>
      <c r="N3" s="20">
        <f>IFERROR((IF($A3&gt;supporting_sheet!$D$12, VLOOKUP(supporting_sheet!$G$12,'waste_char_sector_%_values'!$E$2:$AG$3277,11,FALSE), VLOOKUP(Residential_tonnages!$D3,'waste_char_sector_%_values'!$E$2:$AG$3277,11,FALSE))*'DONNÉES '!$D42),0)</f>
        <v>0</v>
      </c>
      <c r="O3" s="20">
        <f>IFERROR((IF($A3&gt;supporting_sheet!$D$12, VLOOKUP(supporting_sheet!$G$12,'waste_char_sector_%_values'!$E$2:$AG$3277,12,FALSE), VLOOKUP(Residential_tonnages!$D3,'waste_char_sector_%_values'!$E$2:$AG$3277,12,FALSE))*'DONNÉES '!$D42),0)</f>
        <v>0</v>
      </c>
      <c r="P3" s="20">
        <f>IFERROR((IF($A3&gt;supporting_sheet!$D$12, VLOOKUP(supporting_sheet!$G$12,'waste_char_sector_%_values'!$E$2:$AG$3277,13,FALSE), VLOOKUP(Residential_tonnages!$D3,'waste_char_sector_%_values'!$E$2:$AG$3277,13,FALSE))*'DONNÉES '!$D42),0)</f>
        <v>0</v>
      </c>
      <c r="Q3" s="20">
        <f>IFERROR((IF($A3&gt;supporting_sheet!$D$12, VLOOKUP(supporting_sheet!$G$12,'waste_char_sector_%_values'!$E$2:$AG$3277,14,FALSE), VLOOKUP(Residential_tonnages!$D3,'waste_char_sector_%_values'!$E$2:$AG$3277,14,FALSE))*'DONNÉES '!$D42),0)</f>
        <v>0</v>
      </c>
      <c r="R3" s="20">
        <f>IFERROR((IF($A3&gt;supporting_sheet!$D$12, VLOOKUP(supporting_sheet!$G$12,'waste_char_sector_%_values'!$E$2:$AG$3277,29,FALSE), VLOOKUP(Residential_tonnages!$D3,'waste_char_sector_%_values'!$E$2:$AG$3277,29,FALSE))*'DONNÉES '!$D42),0)</f>
        <v>0</v>
      </c>
      <c r="S3" s="37"/>
      <c r="T3" s="37">
        <f t="shared" si="0"/>
        <v>0</v>
      </c>
      <c r="V3" s="20">
        <f>IFERROR((IF($A3&gt;supporting_sheet!$D$12, VLOOKUP(supporting_sheet!$G$12,'waste_char_sector_%_values'!$E$2:$AG$3277,11,FALSE), VLOOKUP(Residential_tonnages!$D3,'waste_char_sector_%_values'!$E$2:$AG$3277,11,FALSE))*'DONNÉES '!$D42),0)</f>
        <v>0</v>
      </c>
    </row>
    <row r="4" spans="1:22" x14ac:dyDescent="0.25">
      <c r="A4" s="1">
        <f>'DONNÉES '!B43</f>
        <v>2</v>
      </c>
      <c r="B4" s="1" t="str">
        <f t="shared" si="1"/>
        <v>AB</v>
      </c>
      <c r="C4" s="1" t="s">
        <v>58</v>
      </c>
      <c r="D4" s="1" t="str">
        <f t="shared" si="2"/>
        <v>2ABResidential</v>
      </c>
      <c r="E4" s="20">
        <f>IFERROR((IF($A4&gt;supporting_sheet!$D$12, VLOOKUP(supporting_sheet!$G$12,'waste_char_sector_%_values'!$E$2:$AG$3277,2,FALSE), VLOOKUP(Residential_tonnages!$D4,'waste_char_sector_%_values'!$E$2:$AG$3277,2,FALSE))*'DONNÉES '!$D43),0)</f>
        <v>0</v>
      </c>
      <c r="F4" s="20">
        <f>IFERROR((IF($A4&gt;supporting_sheet!$D$12, VLOOKUP(supporting_sheet!$G$12,'waste_char_sector_%_values'!$E$2:$AG$3277,3,FALSE), VLOOKUP(Residential_tonnages!$D4,'waste_char_sector_%_values'!$E$2:$AG$3277,3,FALSE))*'DONNÉES '!$D43),0)</f>
        <v>0</v>
      </c>
      <c r="G4" s="20">
        <f>IFERROR((IF($A4&gt;supporting_sheet!$D$12, VLOOKUP(supporting_sheet!$G$12,'waste_char_sector_%_values'!$E$2:$AG$3277,4,FALSE), VLOOKUP(Residential_tonnages!$D4,'waste_char_sector_%_values'!$E$2:$AG$3277,4,FALSE))*'DONNÉES '!$D43),0)</f>
        <v>0</v>
      </c>
      <c r="H4" s="20">
        <f>IFERROR((IF($A4&gt;supporting_sheet!$D$12, VLOOKUP(supporting_sheet!$G$12,'waste_char_sector_%_values'!$E$2:$AG$3277,5,FALSE), VLOOKUP(Residential_tonnages!$D4,'waste_char_sector_%_values'!$E$2:$AG$3277,5,FALSE))*'DONNÉES '!$D43),0)</f>
        <v>0</v>
      </c>
      <c r="I4" s="20">
        <f>IFERROR((IF($A4&gt;supporting_sheet!$D$12, VLOOKUP(supporting_sheet!$G$12,'waste_char_sector_%_values'!$E$2:$AG$3277,6,FALSE), VLOOKUP(Residential_tonnages!$D4,'waste_char_sector_%_values'!$E$2:$AG$3277,6,FALSE))*'DONNÉES '!$D43),0)</f>
        <v>0</v>
      </c>
      <c r="J4" s="20">
        <f>IFERROR((IF($A4&gt;supporting_sheet!$D$12, VLOOKUP(supporting_sheet!$G$12,'waste_char_sector_%_values'!$E$2:$AG$3277,7,FALSE), VLOOKUP(Residential_tonnages!$D4,'waste_char_sector_%_values'!$E$2:$AG$3277,7,FALSE))*'DONNÉES '!$D43),0)</f>
        <v>0</v>
      </c>
      <c r="K4" s="20">
        <f>IFERROR((IF($A4&gt;supporting_sheet!$D$12, VLOOKUP(supporting_sheet!$G$12,'waste_char_sector_%_values'!$E$2:$AG$3277,8,FALSE), VLOOKUP(Residential_tonnages!$D4,'waste_char_sector_%_values'!$E$2:$AG$3277,8,FALSE))*'DONNÉES '!$D43),0)</f>
        <v>0</v>
      </c>
      <c r="L4" s="20">
        <f>IFERROR((IF($A4&gt;supporting_sheet!$D$12, VLOOKUP(supporting_sheet!$G$12,'waste_char_sector_%_values'!$E$2:$AG$3277,9,FALSE), VLOOKUP(Residential_tonnages!$D4,'waste_char_sector_%_values'!$E$2:$AG$3277,9,FALSE))*'DONNÉES '!$D43),0)</f>
        <v>0</v>
      </c>
      <c r="M4" s="20">
        <f>IFERROR((IF($A4&gt;supporting_sheet!$D$12, VLOOKUP(supporting_sheet!$G$12,'waste_char_sector_%_values'!$E$2:$AG$3277,10,FALSE), VLOOKUP(Residential_tonnages!$D4,'waste_char_sector_%_values'!$E$2:$AG$3277,10,FALSE))*'DONNÉES '!$D43),0)</f>
        <v>0</v>
      </c>
      <c r="N4" s="20">
        <f>IFERROR((IF($A4&gt;supporting_sheet!$D$12, VLOOKUP(supporting_sheet!$G$12,'waste_char_sector_%_values'!$E$2:$AG$3277,11,FALSE), VLOOKUP(Residential_tonnages!$D4,'waste_char_sector_%_values'!$E$2:$AG$3277,11,FALSE))*'DONNÉES '!$D43),0)</f>
        <v>0</v>
      </c>
      <c r="O4" s="20">
        <f>IFERROR((IF($A4&gt;supporting_sheet!$D$12, VLOOKUP(supporting_sheet!$G$12,'waste_char_sector_%_values'!$E$2:$AG$3277,12,FALSE), VLOOKUP(Residential_tonnages!$D4,'waste_char_sector_%_values'!$E$2:$AG$3277,12,FALSE))*'DONNÉES '!$D43),0)</f>
        <v>0</v>
      </c>
      <c r="P4" s="20">
        <f>IFERROR((IF($A4&gt;supporting_sheet!$D$12, VLOOKUP(supporting_sheet!$G$12,'waste_char_sector_%_values'!$E$2:$AG$3277,13,FALSE), VLOOKUP(Residential_tonnages!$D4,'waste_char_sector_%_values'!$E$2:$AG$3277,13,FALSE))*'DONNÉES '!$D43),0)</f>
        <v>0</v>
      </c>
      <c r="Q4" s="20">
        <f>IFERROR((IF($A4&gt;supporting_sheet!$D$12, VLOOKUP(supporting_sheet!$G$12,'waste_char_sector_%_values'!$E$2:$AG$3277,14,FALSE), VLOOKUP(Residential_tonnages!$D4,'waste_char_sector_%_values'!$E$2:$AG$3277,14,FALSE))*'DONNÉES '!$D43),0)</f>
        <v>0</v>
      </c>
      <c r="R4" s="20">
        <f>IFERROR((IF($A4&gt;supporting_sheet!$D$12, VLOOKUP(supporting_sheet!$G$12,'waste_char_sector_%_values'!$E$2:$AG$3277,29,FALSE), VLOOKUP(Residential_tonnages!$D4,'waste_char_sector_%_values'!$E$2:$AG$3277,29,FALSE))*'DONNÉES '!$D43),0)</f>
        <v>0</v>
      </c>
      <c r="S4" s="37"/>
      <c r="T4" s="37">
        <f t="shared" si="0"/>
        <v>0</v>
      </c>
      <c r="V4" s="20">
        <f>IFERROR((IF($A4&gt;supporting_sheet!$D$12, VLOOKUP(supporting_sheet!$G$12,'waste_char_sector_%_values'!$E$2:$AG$3277,11,FALSE), VLOOKUP(Residential_tonnages!$D4,'waste_char_sector_%_values'!$E$2:$AG$3277,11,FALSE))*'DONNÉES '!$D43),0)</f>
        <v>0</v>
      </c>
    </row>
    <row r="5" spans="1:22" x14ac:dyDescent="0.25">
      <c r="A5" s="1">
        <f>'DONNÉES '!B44</f>
        <v>3</v>
      </c>
      <c r="B5" s="1" t="str">
        <f t="shared" si="1"/>
        <v>AB</v>
      </c>
      <c r="C5" s="1" t="s">
        <v>58</v>
      </c>
      <c r="D5" s="1" t="str">
        <f t="shared" si="2"/>
        <v>3ABResidential</v>
      </c>
      <c r="E5" s="20">
        <f>IFERROR((IF($A5&gt;supporting_sheet!$D$12, VLOOKUP(supporting_sheet!$G$12,'waste_char_sector_%_values'!$E$2:$AG$3277,2,FALSE), VLOOKUP(Residential_tonnages!$D5,'waste_char_sector_%_values'!$E$2:$AG$3277,2,FALSE))*'DONNÉES '!$D44),0)</f>
        <v>0</v>
      </c>
      <c r="F5" s="20">
        <f>IFERROR((IF($A5&gt;supporting_sheet!$D$12, VLOOKUP(supporting_sheet!$G$12,'waste_char_sector_%_values'!$E$2:$AG$3277,3,FALSE), VLOOKUP(Residential_tonnages!$D5,'waste_char_sector_%_values'!$E$2:$AG$3277,3,FALSE))*'DONNÉES '!$D44),0)</f>
        <v>0</v>
      </c>
      <c r="G5" s="20">
        <f>IFERROR((IF($A5&gt;supporting_sheet!$D$12, VLOOKUP(supporting_sheet!$G$12,'waste_char_sector_%_values'!$E$2:$AG$3277,4,FALSE), VLOOKUP(Residential_tonnages!$D5,'waste_char_sector_%_values'!$E$2:$AG$3277,4,FALSE))*'DONNÉES '!$D44),0)</f>
        <v>0</v>
      </c>
      <c r="H5" s="20">
        <f>IFERROR((IF($A5&gt;supporting_sheet!$D$12, VLOOKUP(supporting_sheet!$G$12,'waste_char_sector_%_values'!$E$2:$AG$3277,5,FALSE), VLOOKUP(Residential_tonnages!$D5,'waste_char_sector_%_values'!$E$2:$AG$3277,5,FALSE))*'DONNÉES '!$D44),0)</f>
        <v>0</v>
      </c>
      <c r="I5" s="20">
        <f>IFERROR((IF($A5&gt;supporting_sheet!$D$12, VLOOKUP(supporting_sheet!$G$12,'waste_char_sector_%_values'!$E$2:$AG$3277,6,FALSE), VLOOKUP(Residential_tonnages!$D5,'waste_char_sector_%_values'!$E$2:$AG$3277,6,FALSE))*'DONNÉES '!$D44),0)</f>
        <v>0</v>
      </c>
      <c r="J5" s="20">
        <f>IFERROR((IF($A5&gt;supporting_sheet!$D$12, VLOOKUP(supporting_sheet!$G$12,'waste_char_sector_%_values'!$E$2:$AG$3277,7,FALSE), VLOOKUP(Residential_tonnages!$D5,'waste_char_sector_%_values'!$E$2:$AG$3277,7,FALSE))*'DONNÉES '!$D44),0)</f>
        <v>0</v>
      </c>
      <c r="K5" s="20">
        <f>IFERROR((IF($A5&gt;supporting_sheet!$D$12, VLOOKUP(supporting_sheet!$G$12,'waste_char_sector_%_values'!$E$2:$AG$3277,8,FALSE), VLOOKUP(Residential_tonnages!$D5,'waste_char_sector_%_values'!$E$2:$AG$3277,8,FALSE))*'DONNÉES '!$D44),0)</f>
        <v>0</v>
      </c>
      <c r="L5" s="20">
        <f>IFERROR((IF($A5&gt;supporting_sheet!$D$12, VLOOKUP(supporting_sheet!$G$12,'waste_char_sector_%_values'!$E$2:$AG$3277,9,FALSE), VLOOKUP(Residential_tonnages!$D5,'waste_char_sector_%_values'!$E$2:$AG$3277,9,FALSE))*'DONNÉES '!$D44),0)</f>
        <v>0</v>
      </c>
      <c r="M5" s="20">
        <f>IFERROR((IF($A5&gt;supporting_sheet!$D$12, VLOOKUP(supporting_sheet!$G$12,'waste_char_sector_%_values'!$E$2:$AG$3277,10,FALSE), VLOOKUP(Residential_tonnages!$D5,'waste_char_sector_%_values'!$E$2:$AG$3277,10,FALSE))*'DONNÉES '!$D44),0)</f>
        <v>0</v>
      </c>
      <c r="N5" s="20">
        <f>IFERROR((IF($A5&gt;supporting_sheet!$D$12, VLOOKUP(supporting_sheet!$G$12,'waste_char_sector_%_values'!$E$2:$AG$3277,11,FALSE), VLOOKUP(Residential_tonnages!$D5,'waste_char_sector_%_values'!$E$2:$AG$3277,11,FALSE))*'DONNÉES '!$D44),0)</f>
        <v>0</v>
      </c>
      <c r="O5" s="20">
        <f>IFERROR((IF($A5&gt;supporting_sheet!$D$12, VLOOKUP(supporting_sheet!$G$12,'waste_char_sector_%_values'!$E$2:$AG$3277,12,FALSE), VLOOKUP(Residential_tonnages!$D5,'waste_char_sector_%_values'!$E$2:$AG$3277,12,FALSE))*'DONNÉES '!$D44),0)</f>
        <v>0</v>
      </c>
      <c r="P5" s="20">
        <f>IFERROR((IF($A5&gt;supporting_sheet!$D$12, VLOOKUP(supporting_sheet!$G$12,'waste_char_sector_%_values'!$E$2:$AG$3277,13,FALSE), VLOOKUP(Residential_tonnages!$D5,'waste_char_sector_%_values'!$E$2:$AG$3277,13,FALSE))*'DONNÉES '!$D44),0)</f>
        <v>0</v>
      </c>
      <c r="Q5" s="20">
        <f>IFERROR((IF($A5&gt;supporting_sheet!$D$12, VLOOKUP(supporting_sheet!$G$12,'waste_char_sector_%_values'!$E$2:$AG$3277,14,FALSE), VLOOKUP(Residential_tonnages!$D5,'waste_char_sector_%_values'!$E$2:$AG$3277,14,FALSE))*'DONNÉES '!$D44),0)</f>
        <v>0</v>
      </c>
      <c r="R5" s="20">
        <f>IFERROR((IF($A5&gt;supporting_sheet!$D$12, VLOOKUP(supporting_sheet!$G$12,'waste_char_sector_%_values'!$E$2:$AG$3277,29,FALSE), VLOOKUP(Residential_tonnages!$D5,'waste_char_sector_%_values'!$E$2:$AG$3277,29,FALSE))*'DONNÉES '!$D44),0)</f>
        <v>0</v>
      </c>
      <c r="S5" s="37"/>
      <c r="T5" s="37">
        <f t="shared" si="0"/>
        <v>0</v>
      </c>
      <c r="V5" s="20">
        <f>IFERROR((IF($A5&gt;supporting_sheet!$D$12, VLOOKUP(supporting_sheet!$G$12,'waste_char_sector_%_values'!$E$2:$AG$3277,11,FALSE), VLOOKUP(Residential_tonnages!$D5,'waste_char_sector_%_values'!$E$2:$AG$3277,11,FALSE))*'DONNÉES '!$D44),0)</f>
        <v>0</v>
      </c>
    </row>
    <row r="6" spans="1:22" x14ac:dyDescent="0.25">
      <c r="A6" s="1">
        <f>'DONNÉES '!B45</f>
        <v>4</v>
      </c>
      <c r="B6" s="1" t="str">
        <f t="shared" si="1"/>
        <v>AB</v>
      </c>
      <c r="C6" s="1" t="s">
        <v>58</v>
      </c>
      <c r="D6" s="1" t="str">
        <f t="shared" si="2"/>
        <v>4ABResidential</v>
      </c>
      <c r="E6" s="20">
        <f>IFERROR((IF($A6&gt;supporting_sheet!$D$12, VLOOKUP(supporting_sheet!$G$12,'waste_char_sector_%_values'!$E$2:$AG$3277,2,FALSE), VLOOKUP(Residential_tonnages!$D6,'waste_char_sector_%_values'!$E$2:$AG$3277,2,FALSE))*'DONNÉES '!$D45),0)</f>
        <v>0</v>
      </c>
      <c r="F6" s="20">
        <f>IFERROR((IF($A6&gt;supporting_sheet!$D$12, VLOOKUP(supporting_sheet!$G$12,'waste_char_sector_%_values'!$E$2:$AG$3277,3,FALSE), VLOOKUP(Residential_tonnages!$D6,'waste_char_sector_%_values'!$E$2:$AG$3277,3,FALSE))*'DONNÉES '!$D45),0)</f>
        <v>0</v>
      </c>
      <c r="G6" s="20">
        <f>IFERROR((IF($A6&gt;supporting_sheet!$D$12, VLOOKUP(supporting_sheet!$G$12,'waste_char_sector_%_values'!$E$2:$AG$3277,4,FALSE), VLOOKUP(Residential_tonnages!$D6,'waste_char_sector_%_values'!$E$2:$AG$3277,4,FALSE))*'DONNÉES '!$D45),0)</f>
        <v>0</v>
      </c>
      <c r="H6" s="20">
        <f>IFERROR((IF($A6&gt;supporting_sheet!$D$12, VLOOKUP(supporting_sheet!$G$12,'waste_char_sector_%_values'!$E$2:$AG$3277,5,FALSE), VLOOKUP(Residential_tonnages!$D6,'waste_char_sector_%_values'!$E$2:$AG$3277,5,FALSE))*'DONNÉES '!$D45),0)</f>
        <v>0</v>
      </c>
      <c r="I6" s="20">
        <f>IFERROR((IF($A6&gt;supporting_sheet!$D$12, VLOOKUP(supporting_sheet!$G$12,'waste_char_sector_%_values'!$E$2:$AG$3277,6,FALSE), VLOOKUP(Residential_tonnages!$D6,'waste_char_sector_%_values'!$E$2:$AG$3277,6,FALSE))*'DONNÉES '!$D45),0)</f>
        <v>0</v>
      </c>
      <c r="J6" s="20">
        <f>IFERROR((IF($A6&gt;supporting_sheet!$D$12, VLOOKUP(supporting_sheet!$G$12,'waste_char_sector_%_values'!$E$2:$AG$3277,7,FALSE), VLOOKUP(Residential_tonnages!$D6,'waste_char_sector_%_values'!$E$2:$AG$3277,7,FALSE))*'DONNÉES '!$D45),0)</f>
        <v>0</v>
      </c>
      <c r="K6" s="20">
        <f>IFERROR((IF($A6&gt;supporting_sheet!$D$12, VLOOKUP(supporting_sheet!$G$12,'waste_char_sector_%_values'!$E$2:$AG$3277,8,FALSE), VLOOKUP(Residential_tonnages!$D6,'waste_char_sector_%_values'!$E$2:$AG$3277,8,FALSE))*'DONNÉES '!$D45),0)</f>
        <v>0</v>
      </c>
      <c r="L6" s="20">
        <f>IFERROR((IF($A6&gt;supporting_sheet!$D$12, VLOOKUP(supporting_sheet!$G$12,'waste_char_sector_%_values'!$E$2:$AG$3277,9,FALSE), VLOOKUP(Residential_tonnages!$D6,'waste_char_sector_%_values'!$E$2:$AG$3277,9,FALSE))*'DONNÉES '!$D45),0)</f>
        <v>0</v>
      </c>
      <c r="M6" s="20">
        <f>IFERROR((IF($A6&gt;supporting_sheet!$D$12, VLOOKUP(supporting_sheet!$G$12,'waste_char_sector_%_values'!$E$2:$AG$3277,10,FALSE), VLOOKUP(Residential_tonnages!$D6,'waste_char_sector_%_values'!$E$2:$AG$3277,10,FALSE))*'DONNÉES '!$D45),0)</f>
        <v>0</v>
      </c>
      <c r="N6" s="20">
        <f>IFERROR((IF($A6&gt;supporting_sheet!$D$12, VLOOKUP(supporting_sheet!$G$12,'waste_char_sector_%_values'!$E$2:$AG$3277,11,FALSE), VLOOKUP(Residential_tonnages!$D6,'waste_char_sector_%_values'!$E$2:$AG$3277,11,FALSE))*'DONNÉES '!$D45),0)</f>
        <v>0</v>
      </c>
      <c r="O6" s="20">
        <f>IFERROR((IF($A6&gt;supporting_sheet!$D$12, VLOOKUP(supporting_sheet!$G$12,'waste_char_sector_%_values'!$E$2:$AG$3277,12,FALSE), VLOOKUP(Residential_tonnages!$D6,'waste_char_sector_%_values'!$E$2:$AG$3277,12,FALSE))*'DONNÉES '!$D45),0)</f>
        <v>0</v>
      </c>
      <c r="P6" s="20">
        <f>IFERROR((IF($A6&gt;supporting_sheet!$D$12, VLOOKUP(supporting_sheet!$G$12,'waste_char_sector_%_values'!$E$2:$AG$3277,13,FALSE), VLOOKUP(Residential_tonnages!$D6,'waste_char_sector_%_values'!$E$2:$AG$3277,13,FALSE))*'DONNÉES '!$D45),0)</f>
        <v>0</v>
      </c>
      <c r="Q6" s="20">
        <f>IFERROR((IF($A6&gt;supporting_sheet!$D$12, VLOOKUP(supporting_sheet!$G$12,'waste_char_sector_%_values'!$E$2:$AG$3277,14,FALSE), VLOOKUP(Residential_tonnages!$D6,'waste_char_sector_%_values'!$E$2:$AG$3277,14,FALSE))*'DONNÉES '!$D45),0)</f>
        <v>0</v>
      </c>
      <c r="R6" s="20">
        <f>IFERROR((IF($A6&gt;supporting_sheet!$D$12, VLOOKUP(supporting_sheet!$G$12,'waste_char_sector_%_values'!$E$2:$AG$3277,29,FALSE), VLOOKUP(Residential_tonnages!$D6,'waste_char_sector_%_values'!$E$2:$AG$3277,29,FALSE))*'DONNÉES '!$D45),0)</f>
        <v>0</v>
      </c>
      <c r="S6" s="37"/>
      <c r="T6" s="37">
        <f t="shared" si="0"/>
        <v>0</v>
      </c>
      <c r="V6" s="20">
        <f>IFERROR((IF($A6&gt;supporting_sheet!$D$12, VLOOKUP(supporting_sheet!$G$12,'waste_char_sector_%_values'!$E$2:$AG$3277,11,FALSE), VLOOKUP(Residential_tonnages!$D6,'waste_char_sector_%_values'!$E$2:$AG$3277,11,FALSE))*'DONNÉES '!$D45),0)</f>
        <v>0</v>
      </c>
    </row>
    <row r="7" spans="1:22" x14ac:dyDescent="0.25">
      <c r="A7" s="1">
        <f>'DONNÉES '!B46</f>
        <v>5</v>
      </c>
      <c r="B7" s="1" t="str">
        <f t="shared" si="1"/>
        <v>AB</v>
      </c>
      <c r="C7" s="1" t="s">
        <v>58</v>
      </c>
      <c r="D7" s="1" t="str">
        <f t="shared" si="2"/>
        <v>5ABResidential</v>
      </c>
      <c r="E7" s="20">
        <f>IFERROR((IF($A7&gt;supporting_sheet!$D$12, VLOOKUP(supporting_sheet!$G$12,'waste_char_sector_%_values'!$E$2:$AG$3277,2,FALSE), VLOOKUP(Residential_tonnages!$D7,'waste_char_sector_%_values'!$E$2:$AG$3277,2,FALSE))*'DONNÉES '!$D46),0)</f>
        <v>0</v>
      </c>
      <c r="F7" s="20">
        <f>IFERROR((IF($A7&gt;supporting_sheet!$D$12, VLOOKUP(supporting_sheet!$G$12,'waste_char_sector_%_values'!$E$2:$AG$3277,3,FALSE), VLOOKUP(Residential_tonnages!$D7,'waste_char_sector_%_values'!$E$2:$AG$3277,3,FALSE))*'DONNÉES '!$D46),0)</f>
        <v>0</v>
      </c>
      <c r="G7" s="20">
        <f>IFERROR((IF($A7&gt;supporting_sheet!$D$12, VLOOKUP(supporting_sheet!$G$12,'waste_char_sector_%_values'!$E$2:$AG$3277,4,FALSE), VLOOKUP(Residential_tonnages!$D7,'waste_char_sector_%_values'!$E$2:$AG$3277,4,FALSE))*'DONNÉES '!$D46),0)</f>
        <v>0</v>
      </c>
      <c r="H7" s="20">
        <f>IFERROR((IF($A7&gt;supporting_sheet!$D$12, VLOOKUP(supporting_sheet!$G$12,'waste_char_sector_%_values'!$E$2:$AG$3277,5,FALSE), VLOOKUP(Residential_tonnages!$D7,'waste_char_sector_%_values'!$E$2:$AG$3277,5,FALSE))*'DONNÉES '!$D46),0)</f>
        <v>0</v>
      </c>
      <c r="I7" s="20">
        <f>IFERROR((IF($A7&gt;supporting_sheet!$D$12, VLOOKUP(supporting_sheet!$G$12,'waste_char_sector_%_values'!$E$2:$AG$3277,6,FALSE), VLOOKUP(Residential_tonnages!$D7,'waste_char_sector_%_values'!$E$2:$AG$3277,6,FALSE))*'DONNÉES '!$D46),0)</f>
        <v>0</v>
      </c>
      <c r="J7" s="20">
        <f>IFERROR((IF($A7&gt;supporting_sheet!$D$12, VLOOKUP(supporting_sheet!$G$12,'waste_char_sector_%_values'!$E$2:$AG$3277,7,FALSE), VLOOKUP(Residential_tonnages!$D7,'waste_char_sector_%_values'!$E$2:$AG$3277,7,FALSE))*'DONNÉES '!$D46),0)</f>
        <v>0</v>
      </c>
      <c r="K7" s="20">
        <f>IFERROR((IF($A7&gt;supporting_sheet!$D$12, VLOOKUP(supporting_sheet!$G$12,'waste_char_sector_%_values'!$E$2:$AG$3277,8,FALSE), VLOOKUP(Residential_tonnages!$D7,'waste_char_sector_%_values'!$E$2:$AG$3277,8,FALSE))*'DONNÉES '!$D46),0)</f>
        <v>0</v>
      </c>
      <c r="L7" s="20">
        <f>IFERROR((IF($A7&gt;supporting_sheet!$D$12, VLOOKUP(supporting_sheet!$G$12,'waste_char_sector_%_values'!$E$2:$AG$3277,9,FALSE), VLOOKUP(Residential_tonnages!$D7,'waste_char_sector_%_values'!$E$2:$AG$3277,9,FALSE))*'DONNÉES '!$D46),0)</f>
        <v>0</v>
      </c>
      <c r="M7" s="20">
        <f>IFERROR((IF($A7&gt;supporting_sheet!$D$12, VLOOKUP(supporting_sheet!$G$12,'waste_char_sector_%_values'!$E$2:$AG$3277,10,FALSE), VLOOKUP(Residential_tonnages!$D7,'waste_char_sector_%_values'!$E$2:$AG$3277,10,FALSE))*'DONNÉES '!$D46),0)</f>
        <v>0</v>
      </c>
      <c r="N7" s="20">
        <f>IFERROR((IF($A7&gt;supporting_sheet!$D$12, VLOOKUP(supporting_sheet!$G$12,'waste_char_sector_%_values'!$E$2:$AG$3277,11,FALSE), VLOOKUP(Residential_tonnages!$D7,'waste_char_sector_%_values'!$E$2:$AG$3277,11,FALSE))*'DONNÉES '!$D46),0)</f>
        <v>0</v>
      </c>
      <c r="O7" s="20">
        <f>IFERROR((IF($A7&gt;supporting_sheet!$D$12, VLOOKUP(supporting_sheet!$G$12,'waste_char_sector_%_values'!$E$2:$AG$3277,12,FALSE), VLOOKUP(Residential_tonnages!$D7,'waste_char_sector_%_values'!$E$2:$AG$3277,12,FALSE))*'DONNÉES '!$D46),0)</f>
        <v>0</v>
      </c>
      <c r="P7" s="20">
        <f>IFERROR((IF($A7&gt;supporting_sheet!$D$12, VLOOKUP(supporting_sheet!$G$12,'waste_char_sector_%_values'!$E$2:$AG$3277,13,FALSE), VLOOKUP(Residential_tonnages!$D7,'waste_char_sector_%_values'!$E$2:$AG$3277,13,FALSE))*'DONNÉES '!$D46),0)</f>
        <v>0</v>
      </c>
      <c r="Q7" s="20">
        <f>IFERROR((IF($A7&gt;supporting_sheet!$D$12, VLOOKUP(supporting_sheet!$G$12,'waste_char_sector_%_values'!$E$2:$AG$3277,14,FALSE), VLOOKUP(Residential_tonnages!$D7,'waste_char_sector_%_values'!$E$2:$AG$3277,14,FALSE))*'DONNÉES '!$D46),0)</f>
        <v>0</v>
      </c>
      <c r="R7" s="20">
        <f>IFERROR((IF($A7&gt;supporting_sheet!$D$12, VLOOKUP(supporting_sheet!$G$12,'waste_char_sector_%_values'!$E$2:$AG$3277,29,FALSE), VLOOKUP(Residential_tonnages!$D7,'waste_char_sector_%_values'!$E$2:$AG$3277,29,FALSE))*'DONNÉES '!$D46),0)</f>
        <v>0</v>
      </c>
      <c r="S7" s="37"/>
      <c r="T7" s="37">
        <f t="shared" si="0"/>
        <v>0</v>
      </c>
      <c r="V7" s="20">
        <f>IFERROR((IF($A7&gt;supporting_sheet!$D$12, VLOOKUP(supporting_sheet!$G$12,'waste_char_sector_%_values'!$E$2:$AG$3277,11,FALSE), VLOOKUP(Residential_tonnages!$D7,'waste_char_sector_%_values'!$E$2:$AG$3277,11,FALSE))*'DONNÉES '!$D46),0)</f>
        <v>0</v>
      </c>
    </row>
    <row r="8" spans="1:22" x14ac:dyDescent="0.25">
      <c r="A8" s="1">
        <f>'DONNÉES '!B47</f>
        <v>6</v>
      </c>
      <c r="B8" s="1" t="str">
        <f t="shared" si="1"/>
        <v>AB</v>
      </c>
      <c r="C8" s="1" t="s">
        <v>58</v>
      </c>
      <c r="D8" s="1" t="str">
        <f t="shared" si="2"/>
        <v>6ABResidential</v>
      </c>
      <c r="E8" s="20">
        <f>IFERROR((IF($A8&gt;supporting_sheet!$D$12, VLOOKUP(supporting_sheet!$G$12,'waste_char_sector_%_values'!$E$2:$AG$3277,2,FALSE), VLOOKUP(Residential_tonnages!$D8,'waste_char_sector_%_values'!$E$2:$AG$3277,2,FALSE))*'DONNÉES '!$D47),0)</f>
        <v>0</v>
      </c>
      <c r="F8" s="20">
        <f>IFERROR((IF($A8&gt;supporting_sheet!$D$12, VLOOKUP(supporting_sheet!$G$12,'waste_char_sector_%_values'!$E$2:$AG$3277,3,FALSE), VLOOKUP(Residential_tonnages!$D8,'waste_char_sector_%_values'!$E$2:$AG$3277,3,FALSE))*'DONNÉES '!$D47),0)</f>
        <v>0</v>
      </c>
      <c r="G8" s="20">
        <f>IFERROR((IF($A8&gt;supporting_sheet!$D$12, VLOOKUP(supporting_sheet!$G$12,'waste_char_sector_%_values'!$E$2:$AG$3277,4,FALSE), VLOOKUP(Residential_tonnages!$D8,'waste_char_sector_%_values'!$E$2:$AG$3277,4,FALSE))*'DONNÉES '!$D47),0)</f>
        <v>0</v>
      </c>
      <c r="H8" s="20">
        <f>IFERROR((IF($A8&gt;supporting_sheet!$D$12, VLOOKUP(supporting_sheet!$G$12,'waste_char_sector_%_values'!$E$2:$AG$3277,5,FALSE), VLOOKUP(Residential_tonnages!$D8,'waste_char_sector_%_values'!$E$2:$AG$3277,5,FALSE))*'DONNÉES '!$D47),0)</f>
        <v>0</v>
      </c>
      <c r="I8" s="20">
        <f>IFERROR((IF($A8&gt;supporting_sheet!$D$12, VLOOKUP(supporting_sheet!$G$12,'waste_char_sector_%_values'!$E$2:$AG$3277,6,FALSE), VLOOKUP(Residential_tonnages!$D8,'waste_char_sector_%_values'!$E$2:$AG$3277,6,FALSE))*'DONNÉES '!$D47),0)</f>
        <v>0</v>
      </c>
      <c r="J8" s="20">
        <f>IFERROR((IF($A8&gt;supporting_sheet!$D$12, VLOOKUP(supporting_sheet!$G$12,'waste_char_sector_%_values'!$E$2:$AG$3277,7,FALSE), VLOOKUP(Residential_tonnages!$D8,'waste_char_sector_%_values'!$E$2:$AG$3277,7,FALSE))*'DONNÉES '!$D47),0)</f>
        <v>0</v>
      </c>
      <c r="K8" s="20">
        <f>IFERROR((IF($A8&gt;supporting_sheet!$D$12, VLOOKUP(supporting_sheet!$G$12,'waste_char_sector_%_values'!$E$2:$AG$3277,8,FALSE), VLOOKUP(Residential_tonnages!$D8,'waste_char_sector_%_values'!$E$2:$AG$3277,8,FALSE))*'DONNÉES '!$D47),0)</f>
        <v>0</v>
      </c>
      <c r="L8" s="20">
        <f>IFERROR((IF($A8&gt;supporting_sheet!$D$12, VLOOKUP(supporting_sheet!$G$12,'waste_char_sector_%_values'!$E$2:$AG$3277,9,FALSE), VLOOKUP(Residential_tonnages!$D8,'waste_char_sector_%_values'!$E$2:$AG$3277,9,FALSE))*'DONNÉES '!$D47),0)</f>
        <v>0</v>
      </c>
      <c r="M8" s="20">
        <f>IFERROR((IF($A8&gt;supporting_sheet!$D$12, VLOOKUP(supporting_sheet!$G$12,'waste_char_sector_%_values'!$E$2:$AG$3277,10,FALSE), VLOOKUP(Residential_tonnages!$D8,'waste_char_sector_%_values'!$E$2:$AG$3277,10,FALSE))*'DONNÉES '!$D47),0)</f>
        <v>0</v>
      </c>
      <c r="N8" s="20">
        <f>IFERROR((IF($A8&gt;supporting_sheet!$D$12, VLOOKUP(supporting_sheet!$G$12,'waste_char_sector_%_values'!$E$2:$AG$3277,11,FALSE), VLOOKUP(Residential_tonnages!$D8,'waste_char_sector_%_values'!$E$2:$AG$3277,11,FALSE))*'DONNÉES '!$D47),0)</f>
        <v>0</v>
      </c>
      <c r="O8" s="20">
        <f>IFERROR((IF($A8&gt;supporting_sheet!$D$12, VLOOKUP(supporting_sheet!$G$12,'waste_char_sector_%_values'!$E$2:$AG$3277,12,FALSE), VLOOKUP(Residential_tonnages!$D8,'waste_char_sector_%_values'!$E$2:$AG$3277,12,FALSE))*'DONNÉES '!$D47),0)</f>
        <v>0</v>
      </c>
      <c r="P8" s="20">
        <f>IFERROR((IF($A8&gt;supporting_sheet!$D$12, VLOOKUP(supporting_sheet!$G$12,'waste_char_sector_%_values'!$E$2:$AG$3277,13,FALSE), VLOOKUP(Residential_tonnages!$D8,'waste_char_sector_%_values'!$E$2:$AG$3277,13,FALSE))*'DONNÉES '!$D47),0)</f>
        <v>0</v>
      </c>
      <c r="Q8" s="20">
        <f>IFERROR((IF($A8&gt;supporting_sheet!$D$12, VLOOKUP(supporting_sheet!$G$12,'waste_char_sector_%_values'!$E$2:$AG$3277,14,FALSE), VLOOKUP(Residential_tonnages!$D8,'waste_char_sector_%_values'!$E$2:$AG$3277,14,FALSE))*'DONNÉES '!$D47),0)</f>
        <v>0</v>
      </c>
      <c r="R8" s="20">
        <f>IFERROR((IF($A8&gt;supporting_sheet!$D$12, VLOOKUP(supporting_sheet!$G$12,'waste_char_sector_%_values'!$E$2:$AG$3277,29,FALSE), VLOOKUP(Residential_tonnages!$D8,'waste_char_sector_%_values'!$E$2:$AG$3277,29,FALSE))*'DONNÉES '!$D47),0)</f>
        <v>0</v>
      </c>
      <c r="S8" s="37"/>
      <c r="T8" s="37">
        <f t="shared" si="0"/>
        <v>0</v>
      </c>
      <c r="V8" s="20">
        <f>IFERROR((IF($A8&gt;supporting_sheet!$D$12, VLOOKUP(supporting_sheet!$G$12,'waste_char_sector_%_values'!$E$2:$AG$3277,11,FALSE), VLOOKUP(Residential_tonnages!$D8,'waste_char_sector_%_values'!$E$2:$AG$3277,11,FALSE))*'DONNÉES '!$D47),0)</f>
        <v>0</v>
      </c>
    </row>
    <row r="9" spans="1:22" x14ac:dyDescent="0.25">
      <c r="A9" s="1">
        <f>'DONNÉES '!B48</f>
        <v>7</v>
      </c>
      <c r="B9" s="1" t="str">
        <f t="shared" si="1"/>
        <v>AB</v>
      </c>
      <c r="C9" s="1" t="s">
        <v>58</v>
      </c>
      <c r="D9" s="1" t="str">
        <f t="shared" si="2"/>
        <v>7ABResidential</v>
      </c>
      <c r="E9" s="20">
        <f>IFERROR((IF($A9&gt;supporting_sheet!$D$12, VLOOKUP(supporting_sheet!$G$12,'waste_char_sector_%_values'!$E$2:$AG$3277,2,FALSE), VLOOKUP(Residential_tonnages!$D9,'waste_char_sector_%_values'!$E$2:$AG$3277,2,FALSE))*'DONNÉES '!$D48),0)</f>
        <v>0</v>
      </c>
      <c r="F9" s="20">
        <f>IFERROR((IF($A9&gt;supporting_sheet!$D$12, VLOOKUP(supporting_sheet!$G$12,'waste_char_sector_%_values'!$E$2:$AG$3277,3,FALSE), VLOOKUP(Residential_tonnages!$D9,'waste_char_sector_%_values'!$E$2:$AG$3277,3,FALSE))*'DONNÉES '!$D48),0)</f>
        <v>0</v>
      </c>
      <c r="G9" s="20">
        <f>IFERROR((IF($A9&gt;supporting_sheet!$D$12, VLOOKUP(supporting_sheet!$G$12,'waste_char_sector_%_values'!$E$2:$AG$3277,4,FALSE), VLOOKUP(Residential_tonnages!$D9,'waste_char_sector_%_values'!$E$2:$AG$3277,4,FALSE))*'DONNÉES '!$D48),0)</f>
        <v>0</v>
      </c>
      <c r="H9" s="20">
        <f>IFERROR((IF($A9&gt;supporting_sheet!$D$12, VLOOKUP(supporting_sheet!$G$12,'waste_char_sector_%_values'!$E$2:$AG$3277,5,FALSE), VLOOKUP(Residential_tonnages!$D9,'waste_char_sector_%_values'!$E$2:$AG$3277,5,FALSE))*'DONNÉES '!$D48),0)</f>
        <v>0</v>
      </c>
      <c r="I9" s="20">
        <f>IFERROR((IF($A9&gt;supporting_sheet!$D$12, VLOOKUP(supporting_sheet!$G$12,'waste_char_sector_%_values'!$E$2:$AG$3277,6,FALSE), VLOOKUP(Residential_tonnages!$D9,'waste_char_sector_%_values'!$E$2:$AG$3277,6,FALSE))*'DONNÉES '!$D48),0)</f>
        <v>0</v>
      </c>
      <c r="J9" s="20">
        <f>IFERROR((IF($A9&gt;supporting_sheet!$D$12, VLOOKUP(supporting_sheet!$G$12,'waste_char_sector_%_values'!$E$2:$AG$3277,7,FALSE), VLOOKUP(Residential_tonnages!$D9,'waste_char_sector_%_values'!$E$2:$AG$3277,7,FALSE))*'DONNÉES '!$D48),0)</f>
        <v>0</v>
      </c>
      <c r="K9" s="20">
        <f>IFERROR((IF($A9&gt;supporting_sheet!$D$12, VLOOKUP(supporting_sheet!$G$12,'waste_char_sector_%_values'!$E$2:$AG$3277,8,FALSE), VLOOKUP(Residential_tonnages!$D9,'waste_char_sector_%_values'!$E$2:$AG$3277,8,FALSE))*'DONNÉES '!$D48),0)</f>
        <v>0</v>
      </c>
      <c r="L9" s="20">
        <f>IFERROR((IF($A9&gt;supporting_sheet!$D$12, VLOOKUP(supporting_sheet!$G$12,'waste_char_sector_%_values'!$E$2:$AG$3277,9,FALSE), VLOOKUP(Residential_tonnages!$D9,'waste_char_sector_%_values'!$E$2:$AG$3277,9,FALSE))*'DONNÉES '!$D48),0)</f>
        <v>0</v>
      </c>
      <c r="M9" s="20">
        <f>IFERROR((IF($A9&gt;supporting_sheet!$D$12, VLOOKUP(supporting_sheet!$G$12,'waste_char_sector_%_values'!$E$2:$AG$3277,10,FALSE), VLOOKUP(Residential_tonnages!$D9,'waste_char_sector_%_values'!$E$2:$AG$3277,10,FALSE))*'DONNÉES '!$D48),0)</f>
        <v>0</v>
      </c>
      <c r="N9" s="20">
        <f>IFERROR((IF($A9&gt;supporting_sheet!$D$12, VLOOKUP(supporting_sheet!$G$12,'waste_char_sector_%_values'!$E$2:$AG$3277,11,FALSE), VLOOKUP(Residential_tonnages!$D9,'waste_char_sector_%_values'!$E$2:$AG$3277,11,FALSE))*'DONNÉES '!$D48),0)</f>
        <v>0</v>
      </c>
      <c r="O9" s="20">
        <f>IFERROR((IF($A9&gt;supporting_sheet!$D$12, VLOOKUP(supporting_sheet!$G$12,'waste_char_sector_%_values'!$E$2:$AG$3277,12,FALSE), VLOOKUP(Residential_tonnages!$D9,'waste_char_sector_%_values'!$E$2:$AG$3277,12,FALSE))*'DONNÉES '!$D48),0)</f>
        <v>0</v>
      </c>
      <c r="P9" s="20">
        <f>IFERROR((IF($A9&gt;supporting_sheet!$D$12, VLOOKUP(supporting_sheet!$G$12,'waste_char_sector_%_values'!$E$2:$AG$3277,13,FALSE), VLOOKUP(Residential_tonnages!$D9,'waste_char_sector_%_values'!$E$2:$AG$3277,13,FALSE))*'DONNÉES '!$D48),0)</f>
        <v>0</v>
      </c>
      <c r="Q9" s="20">
        <f>IFERROR((IF($A9&gt;supporting_sheet!$D$12, VLOOKUP(supporting_sheet!$G$12,'waste_char_sector_%_values'!$E$2:$AG$3277,14,FALSE), VLOOKUP(Residential_tonnages!$D9,'waste_char_sector_%_values'!$E$2:$AG$3277,14,FALSE))*'DONNÉES '!$D48),0)</f>
        <v>0</v>
      </c>
      <c r="R9" s="20">
        <f>IFERROR((IF($A9&gt;supporting_sheet!$D$12, VLOOKUP(supporting_sheet!$G$12,'waste_char_sector_%_values'!$E$2:$AG$3277,29,FALSE), VLOOKUP(Residential_tonnages!$D9,'waste_char_sector_%_values'!$E$2:$AG$3277,29,FALSE))*'DONNÉES '!$D48),0)</f>
        <v>0</v>
      </c>
      <c r="S9" s="37"/>
      <c r="T9" s="37">
        <f t="shared" si="0"/>
        <v>0</v>
      </c>
      <c r="V9" s="20">
        <f>IFERROR((IF($A9&gt;supporting_sheet!$D$12, VLOOKUP(supporting_sheet!$G$12,'waste_char_sector_%_values'!$E$2:$AG$3277,11,FALSE), VLOOKUP(Residential_tonnages!$D9,'waste_char_sector_%_values'!$E$2:$AG$3277,11,FALSE))*'DONNÉES '!$D48),0)</f>
        <v>0</v>
      </c>
    </row>
    <row r="10" spans="1:22" x14ac:dyDescent="0.25">
      <c r="A10" s="1">
        <f>'DONNÉES '!B49</f>
        <v>8</v>
      </c>
      <c r="B10" s="1" t="str">
        <f t="shared" si="1"/>
        <v>AB</v>
      </c>
      <c r="C10" s="1" t="s">
        <v>58</v>
      </c>
      <c r="D10" s="1" t="str">
        <f t="shared" si="2"/>
        <v>8ABResidential</v>
      </c>
      <c r="E10" s="20">
        <f>IFERROR((IF($A10&gt;supporting_sheet!$D$12, VLOOKUP(supporting_sheet!$G$12,'waste_char_sector_%_values'!$E$2:$AG$3277,2,FALSE), VLOOKUP(Residential_tonnages!$D10,'waste_char_sector_%_values'!$E$2:$AG$3277,2,FALSE))*'DONNÉES '!$D49),0)</f>
        <v>0</v>
      </c>
      <c r="F10" s="20">
        <f>IFERROR((IF($A10&gt;supporting_sheet!$D$12, VLOOKUP(supporting_sheet!$G$12,'waste_char_sector_%_values'!$E$2:$AG$3277,3,FALSE), VLOOKUP(Residential_tonnages!$D10,'waste_char_sector_%_values'!$E$2:$AG$3277,3,FALSE))*'DONNÉES '!$D49),0)</f>
        <v>0</v>
      </c>
      <c r="G10" s="20">
        <f>IFERROR((IF($A10&gt;supporting_sheet!$D$12, VLOOKUP(supporting_sheet!$G$12,'waste_char_sector_%_values'!$E$2:$AG$3277,4,FALSE), VLOOKUP(Residential_tonnages!$D10,'waste_char_sector_%_values'!$E$2:$AG$3277,4,FALSE))*'DONNÉES '!$D49),0)</f>
        <v>0</v>
      </c>
      <c r="H10" s="20">
        <f>IFERROR((IF($A10&gt;supporting_sheet!$D$12, VLOOKUP(supporting_sheet!$G$12,'waste_char_sector_%_values'!$E$2:$AG$3277,5,FALSE), VLOOKUP(Residential_tonnages!$D10,'waste_char_sector_%_values'!$E$2:$AG$3277,5,FALSE))*'DONNÉES '!$D49),0)</f>
        <v>0</v>
      </c>
      <c r="I10" s="20">
        <f>IFERROR((IF($A10&gt;supporting_sheet!$D$12, VLOOKUP(supporting_sheet!$G$12,'waste_char_sector_%_values'!$E$2:$AG$3277,6,FALSE), VLOOKUP(Residential_tonnages!$D10,'waste_char_sector_%_values'!$E$2:$AG$3277,6,FALSE))*'DONNÉES '!$D49),0)</f>
        <v>0</v>
      </c>
      <c r="J10" s="20">
        <f>IFERROR((IF($A10&gt;supporting_sheet!$D$12, VLOOKUP(supporting_sheet!$G$12,'waste_char_sector_%_values'!$E$2:$AG$3277,7,FALSE), VLOOKUP(Residential_tonnages!$D10,'waste_char_sector_%_values'!$E$2:$AG$3277,7,FALSE))*'DONNÉES '!$D49),0)</f>
        <v>0</v>
      </c>
      <c r="K10" s="20">
        <f>IFERROR((IF($A10&gt;supporting_sheet!$D$12, VLOOKUP(supporting_sheet!$G$12,'waste_char_sector_%_values'!$E$2:$AG$3277,8,FALSE), VLOOKUP(Residential_tonnages!$D10,'waste_char_sector_%_values'!$E$2:$AG$3277,8,FALSE))*'DONNÉES '!$D49),0)</f>
        <v>0</v>
      </c>
      <c r="L10" s="20">
        <f>IFERROR((IF($A10&gt;supporting_sheet!$D$12, VLOOKUP(supporting_sheet!$G$12,'waste_char_sector_%_values'!$E$2:$AG$3277,9,FALSE), VLOOKUP(Residential_tonnages!$D10,'waste_char_sector_%_values'!$E$2:$AG$3277,9,FALSE))*'DONNÉES '!$D49),0)</f>
        <v>0</v>
      </c>
      <c r="M10" s="20">
        <f>IFERROR((IF($A10&gt;supporting_sheet!$D$12, VLOOKUP(supporting_sheet!$G$12,'waste_char_sector_%_values'!$E$2:$AG$3277,10,FALSE), VLOOKUP(Residential_tonnages!$D10,'waste_char_sector_%_values'!$E$2:$AG$3277,10,FALSE))*'DONNÉES '!$D49),0)</f>
        <v>0</v>
      </c>
      <c r="N10" s="20">
        <f>IFERROR((IF($A10&gt;supporting_sheet!$D$12, VLOOKUP(supporting_sheet!$G$12,'waste_char_sector_%_values'!$E$2:$AG$3277,11,FALSE), VLOOKUP(Residential_tonnages!$D10,'waste_char_sector_%_values'!$E$2:$AG$3277,11,FALSE))*'DONNÉES '!$D49),0)</f>
        <v>0</v>
      </c>
      <c r="O10" s="20">
        <f>IFERROR((IF($A10&gt;supporting_sheet!$D$12, VLOOKUP(supporting_sheet!$G$12,'waste_char_sector_%_values'!$E$2:$AG$3277,12,FALSE), VLOOKUP(Residential_tonnages!$D10,'waste_char_sector_%_values'!$E$2:$AG$3277,12,FALSE))*'DONNÉES '!$D49),0)</f>
        <v>0</v>
      </c>
      <c r="P10" s="20">
        <f>IFERROR((IF($A10&gt;supporting_sheet!$D$12, VLOOKUP(supporting_sheet!$G$12,'waste_char_sector_%_values'!$E$2:$AG$3277,13,FALSE), VLOOKUP(Residential_tonnages!$D10,'waste_char_sector_%_values'!$E$2:$AG$3277,13,FALSE))*'DONNÉES '!$D49),0)</f>
        <v>0</v>
      </c>
      <c r="Q10" s="20">
        <f>IFERROR((IF($A10&gt;supporting_sheet!$D$12, VLOOKUP(supporting_sheet!$G$12,'waste_char_sector_%_values'!$E$2:$AG$3277,14,FALSE), VLOOKUP(Residential_tonnages!$D10,'waste_char_sector_%_values'!$E$2:$AG$3277,14,FALSE))*'DONNÉES '!$D49),0)</f>
        <v>0</v>
      </c>
      <c r="R10" s="20">
        <f>IFERROR((IF($A10&gt;supporting_sheet!$D$12, VLOOKUP(supporting_sheet!$G$12,'waste_char_sector_%_values'!$E$2:$AG$3277,29,FALSE), VLOOKUP(Residential_tonnages!$D10,'waste_char_sector_%_values'!$E$2:$AG$3277,29,FALSE))*'DONNÉES '!$D49),0)</f>
        <v>0</v>
      </c>
      <c r="S10" s="37"/>
      <c r="T10" s="37">
        <f t="shared" si="0"/>
        <v>0</v>
      </c>
      <c r="V10" s="20">
        <f>IFERROR((IF($A10&gt;supporting_sheet!$D$12, VLOOKUP(supporting_sheet!$G$12,'waste_char_sector_%_values'!$E$2:$AG$3277,11,FALSE), VLOOKUP(Residential_tonnages!$D10,'waste_char_sector_%_values'!$E$2:$AG$3277,11,FALSE))*'DONNÉES '!$D49),0)</f>
        <v>0</v>
      </c>
    </row>
    <row r="11" spans="1:22" x14ac:dyDescent="0.25">
      <c r="A11" s="1">
        <f>'DONNÉES '!B50</f>
        <v>9</v>
      </c>
      <c r="B11" s="1" t="str">
        <f t="shared" si="1"/>
        <v>AB</v>
      </c>
      <c r="C11" s="1" t="s">
        <v>58</v>
      </c>
      <c r="D11" s="1" t="str">
        <f t="shared" si="2"/>
        <v>9ABResidential</v>
      </c>
      <c r="E11" s="20">
        <f>IFERROR((IF($A11&gt;supporting_sheet!$D$12, VLOOKUP(supporting_sheet!$G$12,'waste_char_sector_%_values'!$E$2:$AG$3277,2,FALSE), VLOOKUP(Residential_tonnages!$D11,'waste_char_sector_%_values'!$E$2:$AG$3277,2,FALSE))*'DONNÉES '!$D50),0)</f>
        <v>0</v>
      </c>
      <c r="F11" s="20">
        <f>IFERROR((IF($A11&gt;supporting_sheet!$D$12, VLOOKUP(supporting_sheet!$G$12,'waste_char_sector_%_values'!$E$2:$AG$3277,3,FALSE), VLOOKUP(Residential_tonnages!$D11,'waste_char_sector_%_values'!$E$2:$AG$3277,3,FALSE))*'DONNÉES '!$D50),0)</f>
        <v>0</v>
      </c>
      <c r="G11" s="20">
        <f>IFERROR((IF($A11&gt;supporting_sheet!$D$12, VLOOKUP(supporting_sheet!$G$12,'waste_char_sector_%_values'!$E$2:$AG$3277,4,FALSE), VLOOKUP(Residential_tonnages!$D11,'waste_char_sector_%_values'!$E$2:$AG$3277,4,FALSE))*'DONNÉES '!$D50),0)</f>
        <v>0</v>
      </c>
      <c r="H11" s="20">
        <f>IFERROR((IF($A11&gt;supporting_sheet!$D$12, VLOOKUP(supporting_sheet!$G$12,'waste_char_sector_%_values'!$E$2:$AG$3277,5,FALSE), VLOOKUP(Residential_tonnages!$D11,'waste_char_sector_%_values'!$E$2:$AG$3277,5,FALSE))*'DONNÉES '!$D50),0)</f>
        <v>0</v>
      </c>
      <c r="I11" s="20">
        <f>IFERROR((IF($A11&gt;supporting_sheet!$D$12, VLOOKUP(supporting_sheet!$G$12,'waste_char_sector_%_values'!$E$2:$AG$3277,6,FALSE), VLOOKUP(Residential_tonnages!$D11,'waste_char_sector_%_values'!$E$2:$AG$3277,6,FALSE))*'DONNÉES '!$D50),0)</f>
        <v>0</v>
      </c>
      <c r="J11" s="20">
        <f>IFERROR((IF($A11&gt;supporting_sheet!$D$12, VLOOKUP(supporting_sheet!$G$12,'waste_char_sector_%_values'!$E$2:$AG$3277,7,FALSE), VLOOKUP(Residential_tonnages!$D11,'waste_char_sector_%_values'!$E$2:$AG$3277,7,FALSE))*'DONNÉES '!$D50),0)</f>
        <v>0</v>
      </c>
      <c r="K11" s="20">
        <f>IFERROR((IF($A11&gt;supporting_sheet!$D$12, VLOOKUP(supporting_sheet!$G$12,'waste_char_sector_%_values'!$E$2:$AG$3277,8,FALSE), VLOOKUP(Residential_tonnages!$D11,'waste_char_sector_%_values'!$E$2:$AG$3277,8,FALSE))*'DONNÉES '!$D50),0)</f>
        <v>0</v>
      </c>
      <c r="L11" s="20">
        <f>IFERROR((IF($A11&gt;supporting_sheet!$D$12, VLOOKUP(supporting_sheet!$G$12,'waste_char_sector_%_values'!$E$2:$AG$3277,9,FALSE), VLOOKUP(Residential_tonnages!$D11,'waste_char_sector_%_values'!$E$2:$AG$3277,9,FALSE))*'DONNÉES '!$D50),0)</f>
        <v>0</v>
      </c>
      <c r="M11" s="20">
        <f>IFERROR((IF($A11&gt;supporting_sheet!$D$12, VLOOKUP(supporting_sheet!$G$12,'waste_char_sector_%_values'!$E$2:$AG$3277,10,FALSE), VLOOKUP(Residential_tonnages!$D11,'waste_char_sector_%_values'!$E$2:$AG$3277,10,FALSE))*'DONNÉES '!$D50),0)</f>
        <v>0</v>
      </c>
      <c r="N11" s="20">
        <f>IFERROR((IF($A11&gt;supporting_sheet!$D$12, VLOOKUP(supporting_sheet!$G$12,'waste_char_sector_%_values'!$E$2:$AG$3277,11,FALSE), VLOOKUP(Residential_tonnages!$D11,'waste_char_sector_%_values'!$E$2:$AG$3277,11,FALSE))*'DONNÉES '!$D50),0)</f>
        <v>0</v>
      </c>
      <c r="O11" s="20">
        <f>IFERROR((IF($A11&gt;supporting_sheet!$D$12, VLOOKUP(supporting_sheet!$G$12,'waste_char_sector_%_values'!$E$2:$AG$3277,12,FALSE), VLOOKUP(Residential_tonnages!$D11,'waste_char_sector_%_values'!$E$2:$AG$3277,12,FALSE))*'DONNÉES '!$D50),0)</f>
        <v>0</v>
      </c>
      <c r="P11" s="20">
        <f>IFERROR((IF($A11&gt;supporting_sheet!$D$12, VLOOKUP(supporting_sheet!$G$12,'waste_char_sector_%_values'!$E$2:$AG$3277,13,FALSE), VLOOKUP(Residential_tonnages!$D11,'waste_char_sector_%_values'!$E$2:$AG$3277,13,FALSE))*'DONNÉES '!$D50),0)</f>
        <v>0</v>
      </c>
      <c r="Q11" s="20">
        <f>IFERROR((IF($A11&gt;supporting_sheet!$D$12, VLOOKUP(supporting_sheet!$G$12,'waste_char_sector_%_values'!$E$2:$AG$3277,14,FALSE), VLOOKUP(Residential_tonnages!$D11,'waste_char_sector_%_values'!$E$2:$AG$3277,14,FALSE))*'DONNÉES '!$D50),0)</f>
        <v>0</v>
      </c>
      <c r="R11" s="20">
        <f>IFERROR((IF($A11&gt;supporting_sheet!$D$12, VLOOKUP(supporting_sheet!$G$12,'waste_char_sector_%_values'!$E$2:$AG$3277,29,FALSE), VLOOKUP(Residential_tonnages!$D11,'waste_char_sector_%_values'!$E$2:$AG$3277,29,FALSE))*'DONNÉES '!$D50),0)</f>
        <v>0</v>
      </c>
      <c r="S11" s="37"/>
      <c r="T11" s="37">
        <f t="shared" si="0"/>
        <v>0</v>
      </c>
      <c r="V11" s="20">
        <f>IFERROR((IF($A11&gt;supporting_sheet!$D$12, VLOOKUP(supporting_sheet!$G$12,'waste_char_sector_%_values'!$E$2:$AG$3277,11,FALSE), VLOOKUP(Residential_tonnages!$D11,'waste_char_sector_%_values'!$E$2:$AG$3277,11,FALSE))*'DONNÉES '!$D50),0)</f>
        <v>0</v>
      </c>
    </row>
    <row r="12" spans="1:22" x14ac:dyDescent="0.25">
      <c r="A12" s="1">
        <f>'DONNÉES '!B51</f>
        <v>10</v>
      </c>
      <c r="B12" s="1" t="str">
        <f t="shared" si="1"/>
        <v>AB</v>
      </c>
      <c r="C12" s="1" t="s">
        <v>58</v>
      </c>
      <c r="D12" s="1" t="str">
        <f t="shared" si="2"/>
        <v>10ABResidential</v>
      </c>
      <c r="E12" s="20">
        <f>IFERROR((IF($A12&gt;supporting_sheet!$D$12, VLOOKUP(supporting_sheet!$G$12,'waste_char_sector_%_values'!$E$2:$AG$3277,2,FALSE), VLOOKUP(Residential_tonnages!$D12,'waste_char_sector_%_values'!$E$2:$AG$3277,2,FALSE))*'DONNÉES '!$D51),0)</f>
        <v>0</v>
      </c>
      <c r="F12" s="20">
        <f>IFERROR((IF($A12&gt;supporting_sheet!$D$12, VLOOKUP(supporting_sheet!$G$12,'waste_char_sector_%_values'!$E$2:$AG$3277,3,FALSE), VLOOKUP(Residential_tonnages!$D12,'waste_char_sector_%_values'!$E$2:$AG$3277,3,FALSE))*'DONNÉES '!$D51),0)</f>
        <v>0</v>
      </c>
      <c r="G12" s="20">
        <f>IFERROR((IF($A12&gt;supporting_sheet!$D$12, VLOOKUP(supporting_sheet!$G$12,'waste_char_sector_%_values'!$E$2:$AG$3277,4,FALSE), VLOOKUP(Residential_tonnages!$D12,'waste_char_sector_%_values'!$E$2:$AG$3277,4,FALSE))*'DONNÉES '!$D51),0)</f>
        <v>0</v>
      </c>
      <c r="H12" s="20">
        <f>IFERROR((IF($A12&gt;supporting_sheet!$D$12, VLOOKUP(supporting_sheet!$G$12,'waste_char_sector_%_values'!$E$2:$AG$3277,5,FALSE), VLOOKUP(Residential_tonnages!$D12,'waste_char_sector_%_values'!$E$2:$AG$3277,5,FALSE))*'DONNÉES '!$D51),0)</f>
        <v>0</v>
      </c>
      <c r="I12" s="20">
        <f>IFERROR((IF($A12&gt;supporting_sheet!$D$12, VLOOKUP(supporting_sheet!$G$12,'waste_char_sector_%_values'!$E$2:$AG$3277,6,FALSE), VLOOKUP(Residential_tonnages!$D12,'waste_char_sector_%_values'!$E$2:$AG$3277,6,FALSE))*'DONNÉES '!$D51),0)</f>
        <v>0</v>
      </c>
      <c r="J12" s="20">
        <f>IFERROR((IF($A12&gt;supporting_sheet!$D$12, VLOOKUP(supporting_sheet!$G$12,'waste_char_sector_%_values'!$E$2:$AG$3277,7,FALSE), VLOOKUP(Residential_tonnages!$D12,'waste_char_sector_%_values'!$E$2:$AG$3277,7,FALSE))*'DONNÉES '!$D51),0)</f>
        <v>0</v>
      </c>
      <c r="K12" s="20">
        <f>IFERROR((IF($A12&gt;supporting_sheet!$D$12, VLOOKUP(supporting_sheet!$G$12,'waste_char_sector_%_values'!$E$2:$AG$3277,8,FALSE), VLOOKUP(Residential_tonnages!$D12,'waste_char_sector_%_values'!$E$2:$AG$3277,8,FALSE))*'DONNÉES '!$D51),0)</f>
        <v>0</v>
      </c>
      <c r="L12" s="20">
        <f>IFERROR((IF($A12&gt;supporting_sheet!$D$12, VLOOKUP(supporting_sheet!$G$12,'waste_char_sector_%_values'!$E$2:$AG$3277,9,FALSE), VLOOKUP(Residential_tonnages!$D12,'waste_char_sector_%_values'!$E$2:$AG$3277,9,FALSE))*'DONNÉES '!$D51),0)</f>
        <v>0</v>
      </c>
      <c r="M12" s="20">
        <f>IFERROR((IF($A12&gt;supporting_sheet!$D$12, VLOOKUP(supporting_sheet!$G$12,'waste_char_sector_%_values'!$E$2:$AG$3277,10,FALSE), VLOOKUP(Residential_tonnages!$D12,'waste_char_sector_%_values'!$E$2:$AG$3277,10,FALSE))*'DONNÉES '!$D51),0)</f>
        <v>0</v>
      </c>
      <c r="N12" s="20">
        <f>IFERROR((IF($A12&gt;supporting_sheet!$D$12, VLOOKUP(supporting_sheet!$G$12,'waste_char_sector_%_values'!$E$2:$AG$3277,11,FALSE), VLOOKUP(Residential_tonnages!$D12,'waste_char_sector_%_values'!$E$2:$AG$3277,11,FALSE))*'DONNÉES '!$D51),0)</f>
        <v>0</v>
      </c>
      <c r="O12" s="20">
        <f>IFERROR((IF($A12&gt;supporting_sheet!$D$12, VLOOKUP(supporting_sheet!$G$12,'waste_char_sector_%_values'!$E$2:$AG$3277,12,FALSE), VLOOKUP(Residential_tonnages!$D12,'waste_char_sector_%_values'!$E$2:$AG$3277,12,FALSE))*'DONNÉES '!$D51),0)</f>
        <v>0</v>
      </c>
      <c r="P12" s="20">
        <f>IFERROR((IF($A12&gt;supporting_sheet!$D$12, VLOOKUP(supporting_sheet!$G$12,'waste_char_sector_%_values'!$E$2:$AG$3277,13,FALSE), VLOOKUP(Residential_tonnages!$D12,'waste_char_sector_%_values'!$E$2:$AG$3277,13,FALSE))*'DONNÉES '!$D51),0)</f>
        <v>0</v>
      </c>
      <c r="Q12" s="20">
        <f>IFERROR((IF($A12&gt;supporting_sheet!$D$12, VLOOKUP(supporting_sheet!$G$12,'waste_char_sector_%_values'!$E$2:$AG$3277,14,FALSE), VLOOKUP(Residential_tonnages!$D12,'waste_char_sector_%_values'!$E$2:$AG$3277,14,FALSE))*'DONNÉES '!$D51),0)</f>
        <v>0</v>
      </c>
      <c r="R12" s="20">
        <f>IFERROR((IF($A12&gt;supporting_sheet!$D$12, VLOOKUP(supporting_sheet!$G$12,'waste_char_sector_%_values'!$E$2:$AG$3277,29,FALSE), VLOOKUP(Residential_tonnages!$D12,'waste_char_sector_%_values'!$E$2:$AG$3277,29,FALSE))*'DONNÉES '!$D51),0)</f>
        <v>0</v>
      </c>
      <c r="S12" s="37"/>
      <c r="T12" s="37">
        <f t="shared" si="0"/>
        <v>0</v>
      </c>
      <c r="V12" s="20">
        <f>IFERROR((IF($A12&gt;supporting_sheet!$D$12, VLOOKUP(supporting_sheet!$G$12,'waste_char_sector_%_values'!$E$2:$AG$3277,11,FALSE), VLOOKUP(Residential_tonnages!$D12,'waste_char_sector_%_values'!$E$2:$AG$3277,11,FALSE))*'DONNÉES '!$D51),0)</f>
        <v>0</v>
      </c>
    </row>
    <row r="13" spans="1:22" x14ac:dyDescent="0.25">
      <c r="A13" s="1">
        <f>'DONNÉES '!B52</f>
        <v>11</v>
      </c>
      <c r="B13" s="1" t="str">
        <f t="shared" si="1"/>
        <v>AB</v>
      </c>
      <c r="C13" s="1" t="s">
        <v>58</v>
      </c>
      <c r="D13" s="1" t="str">
        <f t="shared" si="2"/>
        <v>11ABResidential</v>
      </c>
      <c r="E13" s="20">
        <f>IFERROR((IF($A13&gt;supporting_sheet!$D$12, VLOOKUP(supporting_sheet!$G$12,'waste_char_sector_%_values'!$E$2:$AG$3277,2,FALSE), VLOOKUP(Residential_tonnages!$D13,'waste_char_sector_%_values'!$E$2:$AG$3277,2,FALSE))*'DONNÉES '!$D52),0)</f>
        <v>0</v>
      </c>
      <c r="F13" s="20">
        <f>IFERROR((IF($A13&gt;supporting_sheet!$D$12, VLOOKUP(supporting_sheet!$G$12,'waste_char_sector_%_values'!$E$2:$AG$3277,3,FALSE), VLOOKUP(Residential_tonnages!$D13,'waste_char_sector_%_values'!$E$2:$AG$3277,3,FALSE))*'DONNÉES '!$D52),0)</f>
        <v>0</v>
      </c>
      <c r="G13" s="20">
        <f>IFERROR((IF($A13&gt;supporting_sheet!$D$12, VLOOKUP(supporting_sheet!$G$12,'waste_char_sector_%_values'!$E$2:$AG$3277,4,FALSE), VLOOKUP(Residential_tonnages!$D13,'waste_char_sector_%_values'!$E$2:$AG$3277,4,FALSE))*'DONNÉES '!$D52),0)</f>
        <v>0</v>
      </c>
      <c r="H13" s="20">
        <f>IFERROR((IF($A13&gt;supporting_sheet!$D$12, VLOOKUP(supporting_sheet!$G$12,'waste_char_sector_%_values'!$E$2:$AG$3277,5,FALSE), VLOOKUP(Residential_tonnages!$D13,'waste_char_sector_%_values'!$E$2:$AG$3277,5,FALSE))*'DONNÉES '!$D52),0)</f>
        <v>0</v>
      </c>
      <c r="I13" s="20">
        <f>IFERROR((IF($A13&gt;supporting_sheet!$D$12, VLOOKUP(supporting_sheet!$G$12,'waste_char_sector_%_values'!$E$2:$AG$3277,6,FALSE), VLOOKUP(Residential_tonnages!$D13,'waste_char_sector_%_values'!$E$2:$AG$3277,6,FALSE))*'DONNÉES '!$D52),0)</f>
        <v>0</v>
      </c>
      <c r="J13" s="20">
        <f>IFERROR((IF($A13&gt;supporting_sheet!$D$12, VLOOKUP(supporting_sheet!$G$12,'waste_char_sector_%_values'!$E$2:$AG$3277,7,FALSE), VLOOKUP(Residential_tonnages!$D13,'waste_char_sector_%_values'!$E$2:$AG$3277,7,FALSE))*'DONNÉES '!$D52),0)</f>
        <v>0</v>
      </c>
      <c r="K13" s="20">
        <f>IFERROR((IF($A13&gt;supporting_sheet!$D$12, VLOOKUP(supporting_sheet!$G$12,'waste_char_sector_%_values'!$E$2:$AG$3277,8,FALSE), VLOOKUP(Residential_tonnages!$D13,'waste_char_sector_%_values'!$E$2:$AG$3277,8,FALSE))*'DONNÉES '!$D52),0)</f>
        <v>0</v>
      </c>
      <c r="L13" s="20">
        <f>IFERROR((IF($A13&gt;supporting_sheet!$D$12, VLOOKUP(supporting_sheet!$G$12,'waste_char_sector_%_values'!$E$2:$AG$3277,9,FALSE), VLOOKUP(Residential_tonnages!$D13,'waste_char_sector_%_values'!$E$2:$AG$3277,9,FALSE))*'DONNÉES '!$D52),0)</f>
        <v>0</v>
      </c>
      <c r="M13" s="20">
        <f>IFERROR((IF($A13&gt;supporting_sheet!$D$12, VLOOKUP(supporting_sheet!$G$12,'waste_char_sector_%_values'!$E$2:$AG$3277,10,FALSE), VLOOKUP(Residential_tonnages!$D13,'waste_char_sector_%_values'!$E$2:$AG$3277,10,FALSE))*'DONNÉES '!$D52),0)</f>
        <v>0</v>
      </c>
      <c r="N13" s="20">
        <f>IFERROR((IF($A13&gt;supporting_sheet!$D$12, VLOOKUP(supporting_sheet!$G$12,'waste_char_sector_%_values'!$E$2:$AG$3277,11,FALSE), VLOOKUP(Residential_tonnages!$D13,'waste_char_sector_%_values'!$E$2:$AG$3277,11,FALSE))*'DONNÉES '!$D52),0)</f>
        <v>0</v>
      </c>
      <c r="O13" s="20">
        <f>IFERROR((IF($A13&gt;supporting_sheet!$D$12, VLOOKUP(supporting_sheet!$G$12,'waste_char_sector_%_values'!$E$2:$AG$3277,12,FALSE), VLOOKUP(Residential_tonnages!$D13,'waste_char_sector_%_values'!$E$2:$AG$3277,12,FALSE))*'DONNÉES '!$D52),0)</f>
        <v>0</v>
      </c>
      <c r="P13" s="20">
        <f>IFERROR((IF($A13&gt;supporting_sheet!$D$12, VLOOKUP(supporting_sheet!$G$12,'waste_char_sector_%_values'!$E$2:$AG$3277,13,FALSE), VLOOKUP(Residential_tonnages!$D13,'waste_char_sector_%_values'!$E$2:$AG$3277,13,FALSE))*'DONNÉES '!$D52),0)</f>
        <v>0</v>
      </c>
      <c r="Q13" s="20">
        <f>IFERROR((IF($A13&gt;supporting_sheet!$D$12, VLOOKUP(supporting_sheet!$G$12,'waste_char_sector_%_values'!$E$2:$AG$3277,14,FALSE), VLOOKUP(Residential_tonnages!$D13,'waste_char_sector_%_values'!$E$2:$AG$3277,14,FALSE))*'DONNÉES '!$D52),0)</f>
        <v>0</v>
      </c>
      <c r="R13" s="20">
        <f>IFERROR((IF($A13&gt;supporting_sheet!$D$12, VLOOKUP(supporting_sheet!$G$12,'waste_char_sector_%_values'!$E$2:$AG$3277,29,FALSE), VLOOKUP(Residential_tonnages!$D13,'waste_char_sector_%_values'!$E$2:$AG$3277,29,FALSE))*'DONNÉES '!$D52),0)</f>
        <v>0</v>
      </c>
      <c r="S13" s="37"/>
      <c r="T13" s="37">
        <f t="shared" si="0"/>
        <v>0</v>
      </c>
      <c r="V13" s="20">
        <f>IFERROR((IF($A13&gt;supporting_sheet!$D$12, VLOOKUP(supporting_sheet!$G$12,'waste_char_sector_%_values'!$E$2:$AG$3277,11,FALSE), VLOOKUP(Residential_tonnages!$D13,'waste_char_sector_%_values'!$E$2:$AG$3277,11,FALSE))*'DONNÉES '!$D52),0)</f>
        <v>0</v>
      </c>
    </row>
    <row r="14" spans="1:22" x14ac:dyDescent="0.25">
      <c r="A14" s="1">
        <f>'DONNÉES '!B53</f>
        <v>12</v>
      </c>
      <c r="B14" s="1" t="str">
        <f t="shared" si="1"/>
        <v>AB</v>
      </c>
      <c r="C14" s="1" t="s">
        <v>58</v>
      </c>
      <c r="D14" s="1" t="str">
        <f t="shared" si="2"/>
        <v>12ABResidential</v>
      </c>
      <c r="E14" s="20">
        <f>IFERROR((IF($A14&gt;supporting_sheet!$D$12, VLOOKUP(supporting_sheet!$G$12,'waste_char_sector_%_values'!$E$2:$AG$3277,2,FALSE), VLOOKUP(Residential_tonnages!$D14,'waste_char_sector_%_values'!$E$2:$AG$3277,2,FALSE))*'DONNÉES '!$D53),0)</f>
        <v>0</v>
      </c>
      <c r="F14" s="20">
        <f>IFERROR((IF($A14&gt;supporting_sheet!$D$12, VLOOKUP(supporting_sheet!$G$12,'waste_char_sector_%_values'!$E$2:$AG$3277,3,FALSE), VLOOKUP(Residential_tonnages!$D14,'waste_char_sector_%_values'!$E$2:$AG$3277,3,FALSE))*'DONNÉES '!$D53),0)</f>
        <v>0</v>
      </c>
      <c r="G14" s="20">
        <f>IFERROR((IF($A14&gt;supporting_sheet!$D$12, VLOOKUP(supporting_sheet!$G$12,'waste_char_sector_%_values'!$E$2:$AG$3277,4,FALSE), VLOOKUP(Residential_tonnages!$D14,'waste_char_sector_%_values'!$E$2:$AG$3277,4,FALSE))*'DONNÉES '!$D53),0)</f>
        <v>0</v>
      </c>
      <c r="H14" s="20">
        <f>IFERROR((IF($A14&gt;supporting_sheet!$D$12, VLOOKUP(supporting_sheet!$G$12,'waste_char_sector_%_values'!$E$2:$AG$3277,5,FALSE), VLOOKUP(Residential_tonnages!$D14,'waste_char_sector_%_values'!$E$2:$AG$3277,5,FALSE))*'DONNÉES '!$D53),0)</f>
        <v>0</v>
      </c>
      <c r="I14" s="20">
        <f>IFERROR((IF($A14&gt;supporting_sheet!$D$12, VLOOKUP(supporting_sheet!$G$12,'waste_char_sector_%_values'!$E$2:$AG$3277,6,FALSE), VLOOKUP(Residential_tonnages!$D14,'waste_char_sector_%_values'!$E$2:$AG$3277,6,FALSE))*'DONNÉES '!$D53),0)</f>
        <v>0</v>
      </c>
      <c r="J14" s="20">
        <f>IFERROR((IF($A14&gt;supporting_sheet!$D$12, VLOOKUP(supporting_sheet!$G$12,'waste_char_sector_%_values'!$E$2:$AG$3277,7,FALSE), VLOOKUP(Residential_tonnages!$D14,'waste_char_sector_%_values'!$E$2:$AG$3277,7,FALSE))*'DONNÉES '!$D53),0)</f>
        <v>0</v>
      </c>
      <c r="K14" s="20">
        <f>IFERROR((IF($A14&gt;supporting_sheet!$D$12, VLOOKUP(supporting_sheet!$G$12,'waste_char_sector_%_values'!$E$2:$AG$3277,8,FALSE), VLOOKUP(Residential_tonnages!$D14,'waste_char_sector_%_values'!$E$2:$AG$3277,8,FALSE))*'DONNÉES '!$D53),0)</f>
        <v>0</v>
      </c>
      <c r="L14" s="20">
        <f>IFERROR((IF($A14&gt;supporting_sheet!$D$12, VLOOKUP(supporting_sheet!$G$12,'waste_char_sector_%_values'!$E$2:$AG$3277,9,FALSE), VLOOKUP(Residential_tonnages!$D14,'waste_char_sector_%_values'!$E$2:$AG$3277,9,FALSE))*'DONNÉES '!$D53),0)</f>
        <v>0</v>
      </c>
      <c r="M14" s="20">
        <f>IFERROR((IF($A14&gt;supporting_sheet!$D$12, VLOOKUP(supporting_sheet!$G$12,'waste_char_sector_%_values'!$E$2:$AG$3277,10,FALSE), VLOOKUP(Residential_tonnages!$D14,'waste_char_sector_%_values'!$E$2:$AG$3277,10,FALSE))*'DONNÉES '!$D53),0)</f>
        <v>0</v>
      </c>
      <c r="N14" s="20">
        <f>IFERROR((IF($A14&gt;supporting_sheet!$D$12, VLOOKUP(supporting_sheet!$G$12,'waste_char_sector_%_values'!$E$2:$AG$3277,11,FALSE), VLOOKUP(Residential_tonnages!$D14,'waste_char_sector_%_values'!$E$2:$AG$3277,11,FALSE))*'DONNÉES '!$D53),0)</f>
        <v>0</v>
      </c>
      <c r="O14" s="20">
        <f>IFERROR((IF($A14&gt;supporting_sheet!$D$12, VLOOKUP(supporting_sheet!$G$12,'waste_char_sector_%_values'!$E$2:$AG$3277,12,FALSE), VLOOKUP(Residential_tonnages!$D14,'waste_char_sector_%_values'!$E$2:$AG$3277,12,FALSE))*'DONNÉES '!$D53),0)</f>
        <v>0</v>
      </c>
      <c r="P14" s="20">
        <f>IFERROR((IF($A14&gt;supporting_sheet!$D$12, VLOOKUP(supporting_sheet!$G$12,'waste_char_sector_%_values'!$E$2:$AG$3277,13,FALSE), VLOOKUP(Residential_tonnages!$D14,'waste_char_sector_%_values'!$E$2:$AG$3277,13,FALSE))*'DONNÉES '!$D53),0)</f>
        <v>0</v>
      </c>
      <c r="Q14" s="20">
        <f>IFERROR((IF($A14&gt;supporting_sheet!$D$12, VLOOKUP(supporting_sheet!$G$12,'waste_char_sector_%_values'!$E$2:$AG$3277,14,FALSE), VLOOKUP(Residential_tonnages!$D14,'waste_char_sector_%_values'!$E$2:$AG$3277,14,FALSE))*'DONNÉES '!$D53),0)</f>
        <v>0</v>
      </c>
      <c r="R14" s="20">
        <f>IFERROR((IF($A14&gt;supporting_sheet!$D$12, VLOOKUP(supporting_sheet!$G$12,'waste_char_sector_%_values'!$E$2:$AG$3277,29,FALSE), VLOOKUP(Residential_tonnages!$D14,'waste_char_sector_%_values'!$E$2:$AG$3277,29,FALSE))*'DONNÉES '!$D53),0)</f>
        <v>0</v>
      </c>
      <c r="S14" s="37"/>
      <c r="T14" s="37">
        <f t="shared" si="0"/>
        <v>0</v>
      </c>
      <c r="V14" s="20">
        <f>IFERROR((IF($A14&gt;supporting_sheet!$D$12, VLOOKUP(supporting_sheet!$G$12,'waste_char_sector_%_values'!$E$2:$AG$3277,11,FALSE), VLOOKUP(Residential_tonnages!$D14,'waste_char_sector_%_values'!$E$2:$AG$3277,11,FALSE))*'DONNÉES '!$D53),0)</f>
        <v>0</v>
      </c>
    </row>
    <row r="15" spans="1:22" x14ac:dyDescent="0.25">
      <c r="A15" s="1">
        <f>'DONNÉES '!B54</f>
        <v>13</v>
      </c>
      <c r="B15" s="1" t="str">
        <f t="shared" si="1"/>
        <v>AB</v>
      </c>
      <c r="C15" s="1" t="s">
        <v>58</v>
      </c>
      <c r="D15" s="1" t="str">
        <f t="shared" si="2"/>
        <v>13ABResidential</v>
      </c>
      <c r="E15" s="20">
        <f>IFERROR((IF($A15&gt;supporting_sheet!$D$12, VLOOKUP(supporting_sheet!$G$12,'waste_char_sector_%_values'!$E$2:$AG$3277,2,FALSE), VLOOKUP(Residential_tonnages!$D15,'waste_char_sector_%_values'!$E$2:$AG$3277,2,FALSE))*'DONNÉES '!$D54),0)</f>
        <v>0</v>
      </c>
      <c r="F15" s="20">
        <f>IFERROR((IF($A15&gt;supporting_sheet!$D$12, VLOOKUP(supporting_sheet!$G$12,'waste_char_sector_%_values'!$E$2:$AG$3277,3,FALSE), VLOOKUP(Residential_tonnages!$D15,'waste_char_sector_%_values'!$E$2:$AG$3277,3,FALSE))*'DONNÉES '!$D54),0)</f>
        <v>0</v>
      </c>
      <c r="G15" s="20">
        <f>IFERROR((IF($A15&gt;supporting_sheet!$D$12, VLOOKUP(supporting_sheet!$G$12,'waste_char_sector_%_values'!$E$2:$AG$3277,4,FALSE), VLOOKUP(Residential_tonnages!$D15,'waste_char_sector_%_values'!$E$2:$AG$3277,4,FALSE))*'DONNÉES '!$D54),0)</f>
        <v>0</v>
      </c>
      <c r="H15" s="20">
        <f>IFERROR((IF($A15&gt;supporting_sheet!$D$12, VLOOKUP(supporting_sheet!$G$12,'waste_char_sector_%_values'!$E$2:$AG$3277,5,FALSE), VLOOKUP(Residential_tonnages!$D15,'waste_char_sector_%_values'!$E$2:$AG$3277,5,FALSE))*'DONNÉES '!$D54),0)</f>
        <v>0</v>
      </c>
      <c r="I15" s="20">
        <f>IFERROR((IF($A15&gt;supporting_sheet!$D$12, VLOOKUP(supporting_sheet!$G$12,'waste_char_sector_%_values'!$E$2:$AG$3277,6,FALSE), VLOOKUP(Residential_tonnages!$D15,'waste_char_sector_%_values'!$E$2:$AG$3277,6,FALSE))*'DONNÉES '!$D54),0)</f>
        <v>0</v>
      </c>
      <c r="J15" s="20">
        <f>IFERROR((IF($A15&gt;supporting_sheet!$D$12, VLOOKUP(supporting_sheet!$G$12,'waste_char_sector_%_values'!$E$2:$AG$3277,7,FALSE), VLOOKUP(Residential_tonnages!$D15,'waste_char_sector_%_values'!$E$2:$AG$3277,7,FALSE))*'DONNÉES '!$D54),0)</f>
        <v>0</v>
      </c>
      <c r="K15" s="20">
        <f>IFERROR((IF($A15&gt;supporting_sheet!$D$12, VLOOKUP(supporting_sheet!$G$12,'waste_char_sector_%_values'!$E$2:$AG$3277,8,FALSE), VLOOKUP(Residential_tonnages!$D15,'waste_char_sector_%_values'!$E$2:$AG$3277,8,FALSE))*'DONNÉES '!$D54),0)</f>
        <v>0</v>
      </c>
      <c r="L15" s="20">
        <f>IFERROR((IF($A15&gt;supporting_sheet!$D$12, VLOOKUP(supporting_sheet!$G$12,'waste_char_sector_%_values'!$E$2:$AG$3277,9,FALSE), VLOOKUP(Residential_tonnages!$D15,'waste_char_sector_%_values'!$E$2:$AG$3277,9,FALSE))*'DONNÉES '!$D54),0)</f>
        <v>0</v>
      </c>
      <c r="M15" s="20">
        <f>IFERROR((IF($A15&gt;supporting_sheet!$D$12, VLOOKUP(supporting_sheet!$G$12,'waste_char_sector_%_values'!$E$2:$AG$3277,10,FALSE), VLOOKUP(Residential_tonnages!$D15,'waste_char_sector_%_values'!$E$2:$AG$3277,10,FALSE))*'DONNÉES '!$D54),0)</f>
        <v>0</v>
      </c>
      <c r="N15" s="20">
        <f>IFERROR((IF($A15&gt;supporting_sheet!$D$12, VLOOKUP(supporting_sheet!$G$12,'waste_char_sector_%_values'!$E$2:$AG$3277,11,FALSE), VLOOKUP(Residential_tonnages!$D15,'waste_char_sector_%_values'!$E$2:$AG$3277,11,FALSE))*'DONNÉES '!$D54),0)</f>
        <v>0</v>
      </c>
      <c r="O15" s="20">
        <f>IFERROR((IF($A15&gt;supporting_sheet!$D$12, VLOOKUP(supporting_sheet!$G$12,'waste_char_sector_%_values'!$E$2:$AG$3277,12,FALSE), VLOOKUP(Residential_tonnages!$D15,'waste_char_sector_%_values'!$E$2:$AG$3277,12,FALSE))*'DONNÉES '!$D54),0)</f>
        <v>0</v>
      </c>
      <c r="P15" s="20">
        <f>IFERROR((IF($A15&gt;supporting_sheet!$D$12, VLOOKUP(supporting_sheet!$G$12,'waste_char_sector_%_values'!$E$2:$AG$3277,13,FALSE), VLOOKUP(Residential_tonnages!$D15,'waste_char_sector_%_values'!$E$2:$AG$3277,13,FALSE))*'DONNÉES '!$D54),0)</f>
        <v>0</v>
      </c>
      <c r="Q15" s="20">
        <f>IFERROR((IF($A15&gt;supporting_sheet!$D$12, VLOOKUP(supporting_sheet!$G$12,'waste_char_sector_%_values'!$E$2:$AG$3277,14,FALSE), VLOOKUP(Residential_tonnages!$D15,'waste_char_sector_%_values'!$E$2:$AG$3277,14,FALSE))*'DONNÉES '!$D54),0)</f>
        <v>0</v>
      </c>
      <c r="R15" s="20">
        <f>IFERROR((IF($A15&gt;supporting_sheet!$D$12, VLOOKUP(supporting_sheet!$G$12,'waste_char_sector_%_values'!$E$2:$AG$3277,29,FALSE), VLOOKUP(Residential_tonnages!$D15,'waste_char_sector_%_values'!$E$2:$AG$3277,29,FALSE))*'DONNÉES '!$D54),0)</f>
        <v>0</v>
      </c>
      <c r="S15" s="37"/>
      <c r="T15" s="37">
        <f t="shared" si="0"/>
        <v>0</v>
      </c>
      <c r="V15" s="20">
        <f>IFERROR((IF($A15&gt;supporting_sheet!$D$12, VLOOKUP(supporting_sheet!$G$12,'waste_char_sector_%_values'!$E$2:$AG$3277,11,FALSE), VLOOKUP(Residential_tonnages!$D15,'waste_char_sector_%_values'!$E$2:$AG$3277,11,FALSE))*'DONNÉES '!$D54),0)</f>
        <v>0</v>
      </c>
    </row>
    <row r="16" spans="1:22" x14ac:dyDescent="0.25">
      <c r="A16" s="1">
        <f>'DONNÉES '!B55</f>
        <v>14</v>
      </c>
      <c r="B16" s="1" t="str">
        <f t="shared" si="1"/>
        <v>AB</v>
      </c>
      <c r="C16" s="1" t="s">
        <v>58</v>
      </c>
      <c r="D16" s="1" t="str">
        <f t="shared" si="2"/>
        <v>14ABResidential</v>
      </c>
      <c r="E16" s="20">
        <f>IFERROR((IF($A16&gt;supporting_sheet!$D$12, VLOOKUP(supporting_sheet!$G$12,'waste_char_sector_%_values'!$E$2:$AG$3277,2,FALSE), VLOOKUP(Residential_tonnages!$D16,'waste_char_sector_%_values'!$E$2:$AG$3277,2,FALSE))*'DONNÉES '!$D55),0)</f>
        <v>0</v>
      </c>
      <c r="F16" s="20">
        <f>IFERROR((IF($A16&gt;supporting_sheet!$D$12, VLOOKUP(supporting_sheet!$G$12,'waste_char_sector_%_values'!$E$2:$AG$3277,3,FALSE), VLOOKUP(Residential_tonnages!$D16,'waste_char_sector_%_values'!$E$2:$AG$3277,3,FALSE))*'DONNÉES '!$D55),0)</f>
        <v>0</v>
      </c>
      <c r="G16" s="20">
        <f>IFERROR((IF($A16&gt;supporting_sheet!$D$12, VLOOKUP(supporting_sheet!$G$12,'waste_char_sector_%_values'!$E$2:$AG$3277,4,FALSE), VLOOKUP(Residential_tonnages!$D16,'waste_char_sector_%_values'!$E$2:$AG$3277,4,FALSE))*'DONNÉES '!$D55),0)</f>
        <v>0</v>
      </c>
      <c r="H16" s="20">
        <f>IFERROR((IF($A16&gt;supporting_sheet!$D$12, VLOOKUP(supporting_sheet!$G$12,'waste_char_sector_%_values'!$E$2:$AG$3277,5,FALSE), VLOOKUP(Residential_tonnages!$D16,'waste_char_sector_%_values'!$E$2:$AG$3277,5,FALSE))*'DONNÉES '!$D55),0)</f>
        <v>0</v>
      </c>
      <c r="I16" s="20">
        <f>IFERROR((IF($A16&gt;supporting_sheet!$D$12, VLOOKUP(supporting_sheet!$G$12,'waste_char_sector_%_values'!$E$2:$AG$3277,6,FALSE), VLOOKUP(Residential_tonnages!$D16,'waste_char_sector_%_values'!$E$2:$AG$3277,6,FALSE))*'DONNÉES '!$D55),0)</f>
        <v>0</v>
      </c>
      <c r="J16" s="20">
        <f>IFERROR((IF($A16&gt;supporting_sheet!$D$12, VLOOKUP(supporting_sheet!$G$12,'waste_char_sector_%_values'!$E$2:$AG$3277,7,FALSE), VLOOKUP(Residential_tonnages!$D16,'waste_char_sector_%_values'!$E$2:$AG$3277,7,FALSE))*'DONNÉES '!$D55),0)</f>
        <v>0</v>
      </c>
      <c r="K16" s="20">
        <f>IFERROR((IF($A16&gt;supporting_sheet!$D$12, VLOOKUP(supporting_sheet!$G$12,'waste_char_sector_%_values'!$E$2:$AG$3277,8,FALSE), VLOOKUP(Residential_tonnages!$D16,'waste_char_sector_%_values'!$E$2:$AG$3277,8,FALSE))*'DONNÉES '!$D55),0)</f>
        <v>0</v>
      </c>
      <c r="L16" s="20">
        <f>IFERROR((IF($A16&gt;supporting_sheet!$D$12, VLOOKUP(supporting_sheet!$G$12,'waste_char_sector_%_values'!$E$2:$AG$3277,9,FALSE), VLOOKUP(Residential_tonnages!$D16,'waste_char_sector_%_values'!$E$2:$AG$3277,9,FALSE))*'DONNÉES '!$D55),0)</f>
        <v>0</v>
      </c>
      <c r="M16" s="20">
        <f>IFERROR((IF($A16&gt;supporting_sheet!$D$12, VLOOKUP(supporting_sheet!$G$12,'waste_char_sector_%_values'!$E$2:$AG$3277,10,FALSE), VLOOKUP(Residential_tonnages!$D16,'waste_char_sector_%_values'!$E$2:$AG$3277,10,FALSE))*'DONNÉES '!$D55),0)</f>
        <v>0</v>
      </c>
      <c r="N16" s="20">
        <f>IFERROR((IF($A16&gt;supporting_sheet!$D$12, VLOOKUP(supporting_sheet!$G$12,'waste_char_sector_%_values'!$E$2:$AG$3277,11,FALSE), VLOOKUP(Residential_tonnages!$D16,'waste_char_sector_%_values'!$E$2:$AG$3277,11,FALSE))*'DONNÉES '!$D55),0)</f>
        <v>0</v>
      </c>
      <c r="O16" s="20">
        <f>IFERROR((IF($A16&gt;supporting_sheet!$D$12, VLOOKUP(supporting_sheet!$G$12,'waste_char_sector_%_values'!$E$2:$AG$3277,12,FALSE), VLOOKUP(Residential_tonnages!$D16,'waste_char_sector_%_values'!$E$2:$AG$3277,12,FALSE))*'DONNÉES '!$D55),0)</f>
        <v>0</v>
      </c>
      <c r="P16" s="20">
        <f>IFERROR((IF($A16&gt;supporting_sheet!$D$12, VLOOKUP(supporting_sheet!$G$12,'waste_char_sector_%_values'!$E$2:$AG$3277,13,FALSE), VLOOKUP(Residential_tonnages!$D16,'waste_char_sector_%_values'!$E$2:$AG$3277,13,FALSE))*'DONNÉES '!$D55),0)</f>
        <v>0</v>
      </c>
      <c r="Q16" s="20">
        <f>IFERROR((IF($A16&gt;supporting_sheet!$D$12, VLOOKUP(supporting_sheet!$G$12,'waste_char_sector_%_values'!$E$2:$AG$3277,14,FALSE), VLOOKUP(Residential_tonnages!$D16,'waste_char_sector_%_values'!$E$2:$AG$3277,14,FALSE))*'DONNÉES '!$D55),0)</f>
        <v>0</v>
      </c>
      <c r="R16" s="20">
        <f>IFERROR((IF($A16&gt;supporting_sheet!$D$12, VLOOKUP(supporting_sheet!$G$12,'waste_char_sector_%_values'!$E$2:$AG$3277,29,FALSE), VLOOKUP(Residential_tonnages!$D16,'waste_char_sector_%_values'!$E$2:$AG$3277,29,FALSE))*'DONNÉES '!$D55),0)</f>
        <v>0</v>
      </c>
      <c r="S16" s="37"/>
      <c r="T16" s="37">
        <f t="shared" si="0"/>
        <v>0</v>
      </c>
      <c r="V16" s="20">
        <f>IFERROR((IF($A16&gt;supporting_sheet!$D$12, VLOOKUP(supporting_sheet!$G$12,'waste_char_sector_%_values'!$E$2:$AG$3277,11,FALSE), VLOOKUP(Residential_tonnages!$D16,'waste_char_sector_%_values'!$E$2:$AG$3277,11,FALSE))*'DONNÉES '!$D55),0)</f>
        <v>0</v>
      </c>
    </row>
    <row r="17" spans="1:22" x14ac:dyDescent="0.25">
      <c r="A17" s="1">
        <f>'DONNÉES '!B56</f>
        <v>15</v>
      </c>
      <c r="B17" s="1" t="str">
        <f t="shared" si="1"/>
        <v>AB</v>
      </c>
      <c r="C17" s="1" t="s">
        <v>58</v>
      </c>
      <c r="D17" s="1" t="str">
        <f t="shared" si="2"/>
        <v>15ABResidential</v>
      </c>
      <c r="E17" s="20">
        <f>IFERROR((IF($A17&gt;supporting_sheet!$D$12, VLOOKUP(supporting_sheet!$G$12,'waste_char_sector_%_values'!$E$2:$AG$3277,2,FALSE), VLOOKUP(Residential_tonnages!$D17,'waste_char_sector_%_values'!$E$2:$AG$3277,2,FALSE))*'DONNÉES '!$D56),0)</f>
        <v>0</v>
      </c>
      <c r="F17" s="20">
        <f>IFERROR((IF($A17&gt;supporting_sheet!$D$12, VLOOKUP(supporting_sheet!$G$12,'waste_char_sector_%_values'!$E$2:$AG$3277,3,FALSE), VLOOKUP(Residential_tonnages!$D17,'waste_char_sector_%_values'!$E$2:$AG$3277,3,FALSE))*'DONNÉES '!$D56),0)</f>
        <v>0</v>
      </c>
      <c r="G17" s="20">
        <f>IFERROR((IF($A17&gt;supporting_sheet!$D$12, VLOOKUP(supporting_sheet!$G$12,'waste_char_sector_%_values'!$E$2:$AG$3277,4,FALSE), VLOOKUP(Residential_tonnages!$D17,'waste_char_sector_%_values'!$E$2:$AG$3277,4,FALSE))*'DONNÉES '!$D56),0)</f>
        <v>0</v>
      </c>
      <c r="H17" s="20">
        <f>IFERROR((IF($A17&gt;supporting_sheet!$D$12, VLOOKUP(supporting_sheet!$G$12,'waste_char_sector_%_values'!$E$2:$AG$3277,5,FALSE), VLOOKUP(Residential_tonnages!$D17,'waste_char_sector_%_values'!$E$2:$AG$3277,5,FALSE))*'DONNÉES '!$D56),0)</f>
        <v>0</v>
      </c>
      <c r="I17" s="20">
        <f>IFERROR((IF($A17&gt;supporting_sheet!$D$12, VLOOKUP(supporting_sheet!$G$12,'waste_char_sector_%_values'!$E$2:$AG$3277,6,FALSE), VLOOKUP(Residential_tonnages!$D17,'waste_char_sector_%_values'!$E$2:$AG$3277,6,FALSE))*'DONNÉES '!$D56),0)</f>
        <v>0</v>
      </c>
      <c r="J17" s="20">
        <f>IFERROR((IF($A17&gt;supporting_sheet!$D$12, VLOOKUP(supporting_sheet!$G$12,'waste_char_sector_%_values'!$E$2:$AG$3277,7,FALSE), VLOOKUP(Residential_tonnages!$D17,'waste_char_sector_%_values'!$E$2:$AG$3277,7,FALSE))*'DONNÉES '!$D56),0)</f>
        <v>0</v>
      </c>
      <c r="K17" s="20">
        <f>IFERROR((IF($A17&gt;supporting_sheet!$D$12, VLOOKUP(supporting_sheet!$G$12,'waste_char_sector_%_values'!$E$2:$AG$3277,8,FALSE), VLOOKUP(Residential_tonnages!$D17,'waste_char_sector_%_values'!$E$2:$AG$3277,8,FALSE))*'DONNÉES '!$D56),0)</f>
        <v>0</v>
      </c>
      <c r="L17" s="20">
        <f>IFERROR((IF($A17&gt;supporting_sheet!$D$12, VLOOKUP(supporting_sheet!$G$12,'waste_char_sector_%_values'!$E$2:$AG$3277,9,FALSE), VLOOKUP(Residential_tonnages!$D17,'waste_char_sector_%_values'!$E$2:$AG$3277,9,FALSE))*'DONNÉES '!$D56),0)</f>
        <v>0</v>
      </c>
      <c r="M17" s="20">
        <f>IFERROR((IF($A17&gt;supporting_sheet!$D$12, VLOOKUP(supporting_sheet!$G$12,'waste_char_sector_%_values'!$E$2:$AG$3277,10,FALSE), VLOOKUP(Residential_tonnages!$D17,'waste_char_sector_%_values'!$E$2:$AG$3277,10,FALSE))*'DONNÉES '!$D56),0)</f>
        <v>0</v>
      </c>
      <c r="N17" s="20">
        <f>IFERROR((IF($A17&gt;supporting_sheet!$D$12, VLOOKUP(supporting_sheet!$G$12,'waste_char_sector_%_values'!$E$2:$AG$3277,11,FALSE), VLOOKUP(Residential_tonnages!$D17,'waste_char_sector_%_values'!$E$2:$AG$3277,11,FALSE))*'DONNÉES '!$D56),0)</f>
        <v>0</v>
      </c>
      <c r="O17" s="20">
        <f>IFERROR((IF($A17&gt;supporting_sheet!$D$12, VLOOKUP(supporting_sheet!$G$12,'waste_char_sector_%_values'!$E$2:$AG$3277,12,FALSE), VLOOKUP(Residential_tonnages!$D17,'waste_char_sector_%_values'!$E$2:$AG$3277,12,FALSE))*'DONNÉES '!$D56),0)</f>
        <v>0</v>
      </c>
      <c r="P17" s="20">
        <f>IFERROR((IF($A17&gt;supporting_sheet!$D$12, VLOOKUP(supporting_sheet!$G$12,'waste_char_sector_%_values'!$E$2:$AG$3277,13,FALSE), VLOOKUP(Residential_tonnages!$D17,'waste_char_sector_%_values'!$E$2:$AG$3277,13,FALSE))*'DONNÉES '!$D56),0)</f>
        <v>0</v>
      </c>
      <c r="Q17" s="20">
        <f>IFERROR((IF($A17&gt;supporting_sheet!$D$12, VLOOKUP(supporting_sheet!$G$12,'waste_char_sector_%_values'!$E$2:$AG$3277,14,FALSE), VLOOKUP(Residential_tonnages!$D17,'waste_char_sector_%_values'!$E$2:$AG$3277,14,FALSE))*'DONNÉES '!$D56),0)</f>
        <v>0</v>
      </c>
      <c r="R17" s="20">
        <f>IFERROR((IF($A17&gt;supporting_sheet!$D$12, VLOOKUP(supporting_sheet!$G$12,'waste_char_sector_%_values'!$E$2:$AG$3277,29,FALSE), VLOOKUP(Residential_tonnages!$D17,'waste_char_sector_%_values'!$E$2:$AG$3277,29,FALSE))*'DONNÉES '!$D56),0)</f>
        <v>0</v>
      </c>
      <c r="S17" s="37"/>
      <c r="T17" s="37">
        <f t="shared" si="0"/>
        <v>0</v>
      </c>
      <c r="V17" s="20">
        <f>IFERROR((IF($A17&gt;supporting_sheet!$D$12, VLOOKUP(supporting_sheet!$G$12,'waste_char_sector_%_values'!$E$2:$AG$3277,11,FALSE), VLOOKUP(Residential_tonnages!$D17,'waste_char_sector_%_values'!$E$2:$AG$3277,11,FALSE))*'DONNÉES '!$D56),0)</f>
        <v>0</v>
      </c>
    </row>
    <row r="18" spans="1:22" x14ac:dyDescent="0.25">
      <c r="A18" s="1">
        <f>'DONNÉES '!B57</f>
        <v>16</v>
      </c>
      <c r="B18" s="1" t="str">
        <f t="shared" si="1"/>
        <v>AB</v>
      </c>
      <c r="C18" s="1" t="s">
        <v>58</v>
      </c>
      <c r="D18" s="1" t="str">
        <f t="shared" si="2"/>
        <v>16ABResidential</v>
      </c>
      <c r="E18" s="20">
        <f>IFERROR((IF($A18&gt;supporting_sheet!$D$12, VLOOKUP(supporting_sheet!$G$12,'waste_char_sector_%_values'!$E$2:$AG$3277,2,FALSE), VLOOKUP(Residential_tonnages!$D18,'waste_char_sector_%_values'!$E$2:$AG$3277,2,FALSE))*'DONNÉES '!$D57),0)</f>
        <v>0</v>
      </c>
      <c r="F18" s="20">
        <f>IFERROR((IF($A18&gt;supporting_sheet!$D$12, VLOOKUP(supporting_sheet!$G$12,'waste_char_sector_%_values'!$E$2:$AG$3277,3,FALSE), VLOOKUP(Residential_tonnages!$D18,'waste_char_sector_%_values'!$E$2:$AG$3277,3,FALSE))*'DONNÉES '!$D57),0)</f>
        <v>0</v>
      </c>
      <c r="G18" s="20">
        <f>IFERROR((IF($A18&gt;supporting_sheet!$D$12, VLOOKUP(supporting_sheet!$G$12,'waste_char_sector_%_values'!$E$2:$AG$3277,4,FALSE), VLOOKUP(Residential_tonnages!$D18,'waste_char_sector_%_values'!$E$2:$AG$3277,4,FALSE))*'DONNÉES '!$D57),0)</f>
        <v>0</v>
      </c>
      <c r="H18" s="20">
        <f>IFERROR((IF($A18&gt;supporting_sheet!$D$12, VLOOKUP(supporting_sheet!$G$12,'waste_char_sector_%_values'!$E$2:$AG$3277,5,FALSE), VLOOKUP(Residential_tonnages!$D18,'waste_char_sector_%_values'!$E$2:$AG$3277,5,FALSE))*'DONNÉES '!$D57),0)</f>
        <v>0</v>
      </c>
      <c r="I18" s="20">
        <f>IFERROR((IF($A18&gt;supporting_sheet!$D$12, VLOOKUP(supporting_sheet!$G$12,'waste_char_sector_%_values'!$E$2:$AG$3277,6,FALSE), VLOOKUP(Residential_tonnages!$D18,'waste_char_sector_%_values'!$E$2:$AG$3277,6,FALSE))*'DONNÉES '!$D57),0)</f>
        <v>0</v>
      </c>
      <c r="J18" s="20">
        <f>IFERROR((IF($A18&gt;supporting_sheet!$D$12, VLOOKUP(supporting_sheet!$G$12,'waste_char_sector_%_values'!$E$2:$AG$3277,7,FALSE), VLOOKUP(Residential_tonnages!$D18,'waste_char_sector_%_values'!$E$2:$AG$3277,7,FALSE))*'DONNÉES '!$D57),0)</f>
        <v>0</v>
      </c>
      <c r="K18" s="20">
        <f>IFERROR((IF($A18&gt;supporting_sheet!$D$12, VLOOKUP(supporting_sheet!$G$12,'waste_char_sector_%_values'!$E$2:$AG$3277,8,FALSE), VLOOKUP(Residential_tonnages!$D18,'waste_char_sector_%_values'!$E$2:$AG$3277,8,FALSE))*'DONNÉES '!$D57),0)</f>
        <v>0</v>
      </c>
      <c r="L18" s="20">
        <f>IFERROR((IF($A18&gt;supporting_sheet!$D$12, VLOOKUP(supporting_sheet!$G$12,'waste_char_sector_%_values'!$E$2:$AG$3277,9,FALSE), VLOOKUP(Residential_tonnages!$D18,'waste_char_sector_%_values'!$E$2:$AG$3277,9,FALSE))*'DONNÉES '!$D57),0)</f>
        <v>0</v>
      </c>
      <c r="M18" s="20">
        <f>IFERROR((IF($A18&gt;supporting_sheet!$D$12, VLOOKUP(supporting_sheet!$G$12,'waste_char_sector_%_values'!$E$2:$AG$3277,10,FALSE), VLOOKUP(Residential_tonnages!$D18,'waste_char_sector_%_values'!$E$2:$AG$3277,10,FALSE))*'DONNÉES '!$D57),0)</f>
        <v>0</v>
      </c>
      <c r="N18" s="20">
        <f>IFERROR((IF($A18&gt;supporting_sheet!$D$12, VLOOKUP(supporting_sheet!$G$12,'waste_char_sector_%_values'!$E$2:$AG$3277,11,FALSE), VLOOKUP(Residential_tonnages!$D18,'waste_char_sector_%_values'!$E$2:$AG$3277,11,FALSE))*'DONNÉES '!$D57),0)</f>
        <v>0</v>
      </c>
      <c r="O18" s="20">
        <f>IFERROR((IF($A18&gt;supporting_sheet!$D$12, VLOOKUP(supporting_sheet!$G$12,'waste_char_sector_%_values'!$E$2:$AG$3277,12,FALSE), VLOOKUP(Residential_tonnages!$D18,'waste_char_sector_%_values'!$E$2:$AG$3277,12,FALSE))*'DONNÉES '!$D57),0)</f>
        <v>0</v>
      </c>
      <c r="P18" s="20">
        <f>IFERROR((IF($A18&gt;supporting_sheet!$D$12, VLOOKUP(supporting_sheet!$G$12,'waste_char_sector_%_values'!$E$2:$AG$3277,13,FALSE), VLOOKUP(Residential_tonnages!$D18,'waste_char_sector_%_values'!$E$2:$AG$3277,13,FALSE))*'DONNÉES '!$D57),0)</f>
        <v>0</v>
      </c>
      <c r="Q18" s="20">
        <f>IFERROR((IF($A18&gt;supporting_sheet!$D$12, VLOOKUP(supporting_sheet!$G$12,'waste_char_sector_%_values'!$E$2:$AG$3277,14,FALSE), VLOOKUP(Residential_tonnages!$D18,'waste_char_sector_%_values'!$E$2:$AG$3277,14,FALSE))*'DONNÉES '!$D57),0)</f>
        <v>0</v>
      </c>
      <c r="R18" s="20">
        <f>IFERROR((IF($A18&gt;supporting_sheet!$D$12, VLOOKUP(supporting_sheet!$G$12,'waste_char_sector_%_values'!$E$2:$AG$3277,29,FALSE), VLOOKUP(Residential_tonnages!$D18,'waste_char_sector_%_values'!$E$2:$AG$3277,29,FALSE))*'DONNÉES '!$D57),0)</f>
        <v>0</v>
      </c>
      <c r="S18" s="37"/>
      <c r="T18" s="37">
        <f t="shared" si="0"/>
        <v>0</v>
      </c>
      <c r="V18" s="20">
        <f>IFERROR((IF($A18&gt;supporting_sheet!$D$12, VLOOKUP(supporting_sheet!$G$12,'waste_char_sector_%_values'!$E$2:$AG$3277,11,FALSE), VLOOKUP(Residential_tonnages!$D18,'waste_char_sector_%_values'!$E$2:$AG$3277,11,FALSE))*'DONNÉES '!$D57),0)</f>
        <v>0</v>
      </c>
    </row>
    <row r="19" spans="1:22" x14ac:dyDescent="0.25">
      <c r="A19" s="1">
        <f>'DONNÉES '!B58</f>
        <v>17</v>
      </c>
      <c r="B19" s="1" t="str">
        <f t="shared" si="1"/>
        <v>AB</v>
      </c>
      <c r="C19" s="1" t="s">
        <v>58</v>
      </c>
      <c r="D19" s="1" t="str">
        <f t="shared" si="2"/>
        <v>17ABResidential</v>
      </c>
      <c r="E19" s="20">
        <f>IFERROR((IF($A19&gt;supporting_sheet!$D$12, VLOOKUP(supporting_sheet!$G$12,'waste_char_sector_%_values'!$E$2:$AG$3277,2,FALSE), VLOOKUP(Residential_tonnages!$D19,'waste_char_sector_%_values'!$E$2:$AG$3277,2,FALSE))*'DONNÉES '!$D58),0)</f>
        <v>0</v>
      </c>
      <c r="F19" s="20">
        <f>IFERROR((IF($A19&gt;supporting_sheet!$D$12, VLOOKUP(supporting_sheet!$G$12,'waste_char_sector_%_values'!$E$2:$AG$3277,3,FALSE), VLOOKUP(Residential_tonnages!$D19,'waste_char_sector_%_values'!$E$2:$AG$3277,3,FALSE))*'DONNÉES '!$D58),0)</f>
        <v>0</v>
      </c>
      <c r="G19" s="20">
        <f>IFERROR((IF($A19&gt;supporting_sheet!$D$12, VLOOKUP(supporting_sheet!$G$12,'waste_char_sector_%_values'!$E$2:$AG$3277,4,FALSE), VLOOKUP(Residential_tonnages!$D19,'waste_char_sector_%_values'!$E$2:$AG$3277,4,FALSE))*'DONNÉES '!$D58),0)</f>
        <v>0</v>
      </c>
      <c r="H19" s="20">
        <f>IFERROR((IF($A19&gt;supporting_sheet!$D$12, VLOOKUP(supporting_sheet!$G$12,'waste_char_sector_%_values'!$E$2:$AG$3277,5,FALSE), VLOOKUP(Residential_tonnages!$D19,'waste_char_sector_%_values'!$E$2:$AG$3277,5,FALSE))*'DONNÉES '!$D58),0)</f>
        <v>0</v>
      </c>
      <c r="I19" s="20">
        <f>IFERROR((IF($A19&gt;supporting_sheet!$D$12, VLOOKUP(supporting_sheet!$G$12,'waste_char_sector_%_values'!$E$2:$AG$3277,6,FALSE), VLOOKUP(Residential_tonnages!$D19,'waste_char_sector_%_values'!$E$2:$AG$3277,6,FALSE))*'DONNÉES '!$D58),0)</f>
        <v>0</v>
      </c>
      <c r="J19" s="20">
        <f>IFERROR((IF($A19&gt;supporting_sheet!$D$12, VLOOKUP(supporting_sheet!$G$12,'waste_char_sector_%_values'!$E$2:$AG$3277,7,FALSE), VLOOKUP(Residential_tonnages!$D19,'waste_char_sector_%_values'!$E$2:$AG$3277,7,FALSE))*'DONNÉES '!$D58),0)</f>
        <v>0</v>
      </c>
      <c r="K19" s="20">
        <f>IFERROR((IF($A19&gt;supporting_sheet!$D$12, VLOOKUP(supporting_sheet!$G$12,'waste_char_sector_%_values'!$E$2:$AG$3277,8,FALSE), VLOOKUP(Residential_tonnages!$D19,'waste_char_sector_%_values'!$E$2:$AG$3277,8,FALSE))*'DONNÉES '!$D58),0)</f>
        <v>0</v>
      </c>
      <c r="L19" s="20">
        <f>IFERROR((IF($A19&gt;supporting_sheet!$D$12, VLOOKUP(supporting_sheet!$G$12,'waste_char_sector_%_values'!$E$2:$AG$3277,9,FALSE), VLOOKUP(Residential_tonnages!$D19,'waste_char_sector_%_values'!$E$2:$AG$3277,9,FALSE))*'DONNÉES '!$D58),0)</f>
        <v>0</v>
      </c>
      <c r="M19" s="20">
        <f>IFERROR((IF($A19&gt;supporting_sheet!$D$12, VLOOKUP(supporting_sheet!$G$12,'waste_char_sector_%_values'!$E$2:$AG$3277,10,FALSE), VLOOKUP(Residential_tonnages!$D19,'waste_char_sector_%_values'!$E$2:$AG$3277,10,FALSE))*'DONNÉES '!$D58),0)</f>
        <v>0</v>
      </c>
      <c r="N19" s="20">
        <f>IFERROR((IF($A19&gt;supporting_sheet!$D$12, VLOOKUP(supporting_sheet!$G$12,'waste_char_sector_%_values'!$E$2:$AG$3277,11,FALSE), VLOOKUP(Residential_tonnages!$D19,'waste_char_sector_%_values'!$E$2:$AG$3277,11,FALSE))*'DONNÉES '!$D58),0)</f>
        <v>0</v>
      </c>
      <c r="O19" s="20">
        <f>IFERROR((IF($A19&gt;supporting_sheet!$D$12, VLOOKUP(supporting_sheet!$G$12,'waste_char_sector_%_values'!$E$2:$AG$3277,12,FALSE), VLOOKUP(Residential_tonnages!$D19,'waste_char_sector_%_values'!$E$2:$AG$3277,12,FALSE))*'DONNÉES '!$D58),0)</f>
        <v>0</v>
      </c>
      <c r="P19" s="20">
        <f>IFERROR((IF($A19&gt;supporting_sheet!$D$12, VLOOKUP(supporting_sheet!$G$12,'waste_char_sector_%_values'!$E$2:$AG$3277,13,FALSE), VLOOKUP(Residential_tonnages!$D19,'waste_char_sector_%_values'!$E$2:$AG$3277,13,FALSE))*'DONNÉES '!$D58),0)</f>
        <v>0</v>
      </c>
      <c r="Q19" s="20">
        <f>IFERROR((IF($A19&gt;supporting_sheet!$D$12, VLOOKUP(supporting_sheet!$G$12,'waste_char_sector_%_values'!$E$2:$AG$3277,14,FALSE), VLOOKUP(Residential_tonnages!$D19,'waste_char_sector_%_values'!$E$2:$AG$3277,14,FALSE))*'DONNÉES '!$D58),0)</f>
        <v>0</v>
      </c>
      <c r="R19" s="20">
        <f>IFERROR((IF($A19&gt;supporting_sheet!$D$12, VLOOKUP(supporting_sheet!$G$12,'waste_char_sector_%_values'!$E$2:$AG$3277,29,FALSE), VLOOKUP(Residential_tonnages!$D19,'waste_char_sector_%_values'!$E$2:$AG$3277,29,FALSE))*'DONNÉES '!$D58),0)</f>
        <v>0</v>
      </c>
      <c r="S19" s="37"/>
      <c r="T19" s="37">
        <f t="shared" si="0"/>
        <v>0</v>
      </c>
      <c r="V19" s="20">
        <f>IFERROR((IF($A19&gt;supporting_sheet!$D$12, VLOOKUP(supporting_sheet!$G$12,'waste_char_sector_%_values'!$E$2:$AG$3277,11,FALSE), VLOOKUP(Residential_tonnages!$D19,'waste_char_sector_%_values'!$E$2:$AG$3277,11,FALSE))*'DONNÉES '!$D58),0)</f>
        <v>0</v>
      </c>
    </row>
    <row r="20" spans="1:22" x14ac:dyDescent="0.25">
      <c r="A20" s="1">
        <f>'DONNÉES '!B59</f>
        <v>18</v>
      </c>
      <c r="B20" s="1" t="str">
        <f t="shared" si="1"/>
        <v>AB</v>
      </c>
      <c r="C20" s="1" t="s">
        <v>58</v>
      </c>
      <c r="D20" s="1" t="str">
        <f t="shared" si="2"/>
        <v>18ABResidential</v>
      </c>
      <c r="E20" s="20">
        <f>IFERROR((IF($A20&gt;supporting_sheet!$D$12, VLOOKUP(supporting_sheet!$G$12,'waste_char_sector_%_values'!$E$2:$AG$3277,2,FALSE), VLOOKUP(Residential_tonnages!$D20,'waste_char_sector_%_values'!$E$2:$AG$3277,2,FALSE))*'DONNÉES '!$D59),0)</f>
        <v>0</v>
      </c>
      <c r="F20" s="20">
        <f>IFERROR((IF($A20&gt;supporting_sheet!$D$12, VLOOKUP(supporting_sheet!$G$12,'waste_char_sector_%_values'!$E$2:$AG$3277,3,FALSE), VLOOKUP(Residential_tonnages!$D20,'waste_char_sector_%_values'!$E$2:$AG$3277,3,FALSE))*'DONNÉES '!$D59),0)</f>
        <v>0</v>
      </c>
      <c r="G20" s="20">
        <f>IFERROR((IF($A20&gt;supporting_sheet!$D$12, VLOOKUP(supporting_sheet!$G$12,'waste_char_sector_%_values'!$E$2:$AG$3277,4,FALSE), VLOOKUP(Residential_tonnages!$D20,'waste_char_sector_%_values'!$E$2:$AG$3277,4,FALSE))*'DONNÉES '!$D59),0)</f>
        <v>0</v>
      </c>
      <c r="H20" s="20">
        <f>IFERROR((IF($A20&gt;supporting_sheet!$D$12, VLOOKUP(supporting_sheet!$G$12,'waste_char_sector_%_values'!$E$2:$AG$3277,5,FALSE), VLOOKUP(Residential_tonnages!$D20,'waste_char_sector_%_values'!$E$2:$AG$3277,5,FALSE))*'DONNÉES '!$D59),0)</f>
        <v>0</v>
      </c>
      <c r="I20" s="20">
        <f>IFERROR((IF($A20&gt;supporting_sheet!$D$12, VLOOKUP(supporting_sheet!$G$12,'waste_char_sector_%_values'!$E$2:$AG$3277,6,FALSE), VLOOKUP(Residential_tonnages!$D20,'waste_char_sector_%_values'!$E$2:$AG$3277,6,FALSE))*'DONNÉES '!$D59),0)</f>
        <v>0</v>
      </c>
      <c r="J20" s="20">
        <f>IFERROR((IF($A20&gt;supporting_sheet!$D$12, VLOOKUP(supporting_sheet!$G$12,'waste_char_sector_%_values'!$E$2:$AG$3277,7,FALSE), VLOOKUP(Residential_tonnages!$D20,'waste_char_sector_%_values'!$E$2:$AG$3277,7,FALSE))*'DONNÉES '!$D59),0)</f>
        <v>0</v>
      </c>
      <c r="K20" s="20">
        <f>IFERROR((IF($A20&gt;supporting_sheet!$D$12, VLOOKUP(supporting_sheet!$G$12,'waste_char_sector_%_values'!$E$2:$AG$3277,8,FALSE), VLOOKUP(Residential_tonnages!$D20,'waste_char_sector_%_values'!$E$2:$AG$3277,8,FALSE))*'DONNÉES '!$D59),0)</f>
        <v>0</v>
      </c>
      <c r="L20" s="20">
        <f>IFERROR((IF($A20&gt;supporting_sheet!$D$12, VLOOKUP(supporting_sheet!$G$12,'waste_char_sector_%_values'!$E$2:$AG$3277,9,FALSE), VLOOKUP(Residential_tonnages!$D20,'waste_char_sector_%_values'!$E$2:$AG$3277,9,FALSE))*'DONNÉES '!$D59),0)</f>
        <v>0</v>
      </c>
      <c r="M20" s="20">
        <f>IFERROR((IF($A20&gt;supporting_sheet!$D$12, VLOOKUP(supporting_sheet!$G$12,'waste_char_sector_%_values'!$E$2:$AG$3277,10,FALSE), VLOOKUP(Residential_tonnages!$D20,'waste_char_sector_%_values'!$E$2:$AG$3277,10,FALSE))*'DONNÉES '!$D59),0)</f>
        <v>0</v>
      </c>
      <c r="N20" s="20">
        <f>IFERROR((IF($A20&gt;supporting_sheet!$D$12, VLOOKUP(supporting_sheet!$G$12,'waste_char_sector_%_values'!$E$2:$AG$3277,11,FALSE), VLOOKUP(Residential_tonnages!$D20,'waste_char_sector_%_values'!$E$2:$AG$3277,11,FALSE))*'DONNÉES '!$D59),0)</f>
        <v>0</v>
      </c>
      <c r="O20" s="20">
        <f>IFERROR((IF($A20&gt;supporting_sheet!$D$12, VLOOKUP(supporting_sheet!$G$12,'waste_char_sector_%_values'!$E$2:$AG$3277,12,FALSE), VLOOKUP(Residential_tonnages!$D20,'waste_char_sector_%_values'!$E$2:$AG$3277,12,FALSE))*'DONNÉES '!$D59),0)</f>
        <v>0</v>
      </c>
      <c r="P20" s="20">
        <f>IFERROR((IF($A20&gt;supporting_sheet!$D$12, VLOOKUP(supporting_sheet!$G$12,'waste_char_sector_%_values'!$E$2:$AG$3277,13,FALSE), VLOOKUP(Residential_tonnages!$D20,'waste_char_sector_%_values'!$E$2:$AG$3277,13,FALSE))*'DONNÉES '!$D59),0)</f>
        <v>0</v>
      </c>
      <c r="Q20" s="20">
        <f>IFERROR((IF($A20&gt;supporting_sheet!$D$12, VLOOKUP(supporting_sheet!$G$12,'waste_char_sector_%_values'!$E$2:$AG$3277,14,FALSE), VLOOKUP(Residential_tonnages!$D20,'waste_char_sector_%_values'!$E$2:$AG$3277,14,FALSE))*'DONNÉES '!$D59),0)</f>
        <v>0</v>
      </c>
      <c r="R20" s="20">
        <f>IFERROR((IF($A20&gt;supporting_sheet!$D$12, VLOOKUP(supporting_sheet!$G$12,'waste_char_sector_%_values'!$E$2:$AG$3277,29,FALSE), VLOOKUP(Residential_tonnages!$D20,'waste_char_sector_%_values'!$E$2:$AG$3277,29,FALSE))*'DONNÉES '!$D59),0)</f>
        <v>0</v>
      </c>
      <c r="S20" s="37"/>
      <c r="T20" s="37">
        <f t="shared" si="0"/>
        <v>0</v>
      </c>
      <c r="V20" s="20">
        <f>IFERROR((IF($A20&gt;supporting_sheet!$D$12, VLOOKUP(supporting_sheet!$G$12,'waste_char_sector_%_values'!$E$2:$AG$3277,11,FALSE), VLOOKUP(Residential_tonnages!$D20,'waste_char_sector_%_values'!$E$2:$AG$3277,11,FALSE))*'DONNÉES '!$D59),0)</f>
        <v>0</v>
      </c>
    </row>
    <row r="21" spans="1:22" x14ac:dyDescent="0.25">
      <c r="A21" s="1">
        <f>'DONNÉES '!B60</f>
        <v>19</v>
      </c>
      <c r="B21" s="1" t="str">
        <f t="shared" si="1"/>
        <v>AB</v>
      </c>
      <c r="C21" s="1" t="s">
        <v>58</v>
      </c>
      <c r="D21" s="1" t="str">
        <f t="shared" si="2"/>
        <v>19ABResidential</v>
      </c>
      <c r="E21" s="20">
        <f>IFERROR((IF($A21&gt;supporting_sheet!$D$12, VLOOKUP(supporting_sheet!$G$12,'waste_char_sector_%_values'!$E$2:$AG$3277,2,FALSE), VLOOKUP(Residential_tonnages!$D21,'waste_char_sector_%_values'!$E$2:$AG$3277,2,FALSE))*'DONNÉES '!$D60),0)</f>
        <v>0</v>
      </c>
      <c r="F21" s="20">
        <f>IFERROR((IF($A21&gt;supporting_sheet!$D$12, VLOOKUP(supporting_sheet!$G$12,'waste_char_sector_%_values'!$E$2:$AG$3277,3,FALSE), VLOOKUP(Residential_tonnages!$D21,'waste_char_sector_%_values'!$E$2:$AG$3277,3,FALSE))*'DONNÉES '!$D60),0)</f>
        <v>0</v>
      </c>
      <c r="G21" s="20">
        <f>IFERROR((IF($A21&gt;supporting_sheet!$D$12, VLOOKUP(supporting_sheet!$G$12,'waste_char_sector_%_values'!$E$2:$AG$3277,4,FALSE), VLOOKUP(Residential_tonnages!$D21,'waste_char_sector_%_values'!$E$2:$AG$3277,4,FALSE))*'DONNÉES '!$D60),0)</f>
        <v>0</v>
      </c>
      <c r="H21" s="20">
        <f>IFERROR((IF($A21&gt;supporting_sheet!$D$12, VLOOKUP(supporting_sheet!$G$12,'waste_char_sector_%_values'!$E$2:$AG$3277,5,FALSE), VLOOKUP(Residential_tonnages!$D21,'waste_char_sector_%_values'!$E$2:$AG$3277,5,FALSE))*'DONNÉES '!$D60),0)</f>
        <v>0</v>
      </c>
      <c r="I21" s="20">
        <f>IFERROR((IF($A21&gt;supporting_sheet!$D$12, VLOOKUP(supporting_sheet!$G$12,'waste_char_sector_%_values'!$E$2:$AG$3277,6,FALSE), VLOOKUP(Residential_tonnages!$D21,'waste_char_sector_%_values'!$E$2:$AG$3277,6,FALSE))*'DONNÉES '!$D60),0)</f>
        <v>0</v>
      </c>
      <c r="J21" s="20">
        <f>IFERROR((IF($A21&gt;supporting_sheet!$D$12, VLOOKUP(supporting_sheet!$G$12,'waste_char_sector_%_values'!$E$2:$AG$3277,7,FALSE), VLOOKUP(Residential_tonnages!$D21,'waste_char_sector_%_values'!$E$2:$AG$3277,7,FALSE))*'DONNÉES '!$D60),0)</f>
        <v>0</v>
      </c>
      <c r="K21" s="20">
        <f>IFERROR((IF($A21&gt;supporting_sheet!$D$12, VLOOKUP(supporting_sheet!$G$12,'waste_char_sector_%_values'!$E$2:$AG$3277,8,FALSE), VLOOKUP(Residential_tonnages!$D21,'waste_char_sector_%_values'!$E$2:$AG$3277,8,FALSE))*'DONNÉES '!$D60),0)</f>
        <v>0</v>
      </c>
      <c r="L21" s="20">
        <f>IFERROR((IF($A21&gt;supporting_sheet!$D$12, VLOOKUP(supporting_sheet!$G$12,'waste_char_sector_%_values'!$E$2:$AG$3277,9,FALSE), VLOOKUP(Residential_tonnages!$D21,'waste_char_sector_%_values'!$E$2:$AG$3277,9,FALSE))*'DONNÉES '!$D60),0)</f>
        <v>0</v>
      </c>
      <c r="M21" s="20">
        <f>IFERROR((IF($A21&gt;supporting_sheet!$D$12, VLOOKUP(supporting_sheet!$G$12,'waste_char_sector_%_values'!$E$2:$AG$3277,10,FALSE), VLOOKUP(Residential_tonnages!$D21,'waste_char_sector_%_values'!$E$2:$AG$3277,10,FALSE))*'DONNÉES '!$D60),0)</f>
        <v>0</v>
      </c>
      <c r="N21" s="20">
        <f>IFERROR((IF($A21&gt;supporting_sheet!$D$12, VLOOKUP(supporting_sheet!$G$12,'waste_char_sector_%_values'!$E$2:$AG$3277,11,FALSE), VLOOKUP(Residential_tonnages!$D21,'waste_char_sector_%_values'!$E$2:$AG$3277,11,FALSE))*'DONNÉES '!$D60),0)</f>
        <v>0</v>
      </c>
      <c r="O21" s="20">
        <f>IFERROR((IF($A21&gt;supporting_sheet!$D$12, VLOOKUP(supporting_sheet!$G$12,'waste_char_sector_%_values'!$E$2:$AG$3277,12,FALSE), VLOOKUP(Residential_tonnages!$D21,'waste_char_sector_%_values'!$E$2:$AG$3277,12,FALSE))*'DONNÉES '!$D60),0)</f>
        <v>0</v>
      </c>
      <c r="P21" s="20">
        <f>IFERROR((IF($A21&gt;supporting_sheet!$D$12, VLOOKUP(supporting_sheet!$G$12,'waste_char_sector_%_values'!$E$2:$AG$3277,13,FALSE), VLOOKUP(Residential_tonnages!$D21,'waste_char_sector_%_values'!$E$2:$AG$3277,13,FALSE))*'DONNÉES '!$D60),0)</f>
        <v>0</v>
      </c>
      <c r="Q21" s="20">
        <f>IFERROR((IF($A21&gt;supporting_sheet!$D$12, VLOOKUP(supporting_sheet!$G$12,'waste_char_sector_%_values'!$E$2:$AG$3277,14,FALSE), VLOOKUP(Residential_tonnages!$D21,'waste_char_sector_%_values'!$E$2:$AG$3277,14,FALSE))*'DONNÉES '!$D60),0)</f>
        <v>0</v>
      </c>
      <c r="R21" s="20">
        <f>IFERROR((IF($A21&gt;supporting_sheet!$D$12, VLOOKUP(supporting_sheet!$G$12,'waste_char_sector_%_values'!$E$2:$AG$3277,29,FALSE), VLOOKUP(Residential_tonnages!$D21,'waste_char_sector_%_values'!$E$2:$AG$3277,29,FALSE))*'DONNÉES '!$D60),0)</f>
        <v>0</v>
      </c>
      <c r="S21" s="37"/>
      <c r="T21" s="37">
        <f t="shared" si="0"/>
        <v>0</v>
      </c>
      <c r="V21" s="20">
        <f>IFERROR((IF($A21&gt;supporting_sheet!$D$12, VLOOKUP(supporting_sheet!$G$12,'waste_char_sector_%_values'!$E$2:$AG$3277,11,FALSE), VLOOKUP(Residential_tonnages!$D21,'waste_char_sector_%_values'!$E$2:$AG$3277,11,FALSE))*'DONNÉES '!$D60),0)</f>
        <v>0</v>
      </c>
    </row>
    <row r="22" spans="1:22" x14ac:dyDescent="0.25">
      <c r="A22" s="1">
        <f>'DONNÉES '!B61</f>
        <v>20</v>
      </c>
      <c r="B22" s="1" t="str">
        <f t="shared" si="1"/>
        <v>AB</v>
      </c>
      <c r="C22" s="1" t="s">
        <v>58</v>
      </c>
      <c r="D22" s="1" t="str">
        <f t="shared" si="2"/>
        <v>20ABResidential</v>
      </c>
      <c r="E22" s="20">
        <f>IFERROR((IF($A22&gt;supporting_sheet!$D$12, VLOOKUP(supporting_sheet!$G$12,'waste_char_sector_%_values'!$E$2:$AG$3277,2,FALSE), VLOOKUP(Residential_tonnages!$D22,'waste_char_sector_%_values'!$E$2:$AG$3277,2,FALSE))*'DONNÉES '!$D61),0)</f>
        <v>0</v>
      </c>
      <c r="F22" s="20">
        <f>IFERROR((IF($A22&gt;supporting_sheet!$D$12, VLOOKUP(supporting_sheet!$G$12,'waste_char_sector_%_values'!$E$2:$AG$3277,3,FALSE), VLOOKUP(Residential_tonnages!$D22,'waste_char_sector_%_values'!$E$2:$AG$3277,3,FALSE))*'DONNÉES '!$D61),0)</f>
        <v>0</v>
      </c>
      <c r="G22" s="20">
        <f>IFERROR((IF($A22&gt;supporting_sheet!$D$12, VLOOKUP(supporting_sheet!$G$12,'waste_char_sector_%_values'!$E$2:$AG$3277,4,FALSE), VLOOKUP(Residential_tonnages!$D22,'waste_char_sector_%_values'!$E$2:$AG$3277,4,FALSE))*'DONNÉES '!$D61),0)</f>
        <v>0</v>
      </c>
      <c r="H22" s="20">
        <f>IFERROR((IF($A22&gt;supporting_sheet!$D$12, VLOOKUP(supporting_sheet!$G$12,'waste_char_sector_%_values'!$E$2:$AG$3277,5,FALSE), VLOOKUP(Residential_tonnages!$D22,'waste_char_sector_%_values'!$E$2:$AG$3277,5,FALSE))*'DONNÉES '!$D61),0)</f>
        <v>0</v>
      </c>
      <c r="I22" s="20">
        <f>IFERROR((IF($A22&gt;supporting_sheet!$D$12, VLOOKUP(supporting_sheet!$G$12,'waste_char_sector_%_values'!$E$2:$AG$3277,6,FALSE), VLOOKUP(Residential_tonnages!$D22,'waste_char_sector_%_values'!$E$2:$AG$3277,6,FALSE))*'DONNÉES '!$D61),0)</f>
        <v>0</v>
      </c>
      <c r="J22" s="20">
        <f>IFERROR((IF($A22&gt;supporting_sheet!$D$12, VLOOKUP(supporting_sheet!$G$12,'waste_char_sector_%_values'!$E$2:$AG$3277,7,FALSE), VLOOKUP(Residential_tonnages!$D22,'waste_char_sector_%_values'!$E$2:$AG$3277,7,FALSE))*'DONNÉES '!$D61),0)</f>
        <v>0</v>
      </c>
      <c r="K22" s="20">
        <f>IFERROR((IF($A22&gt;supporting_sheet!$D$12, VLOOKUP(supporting_sheet!$G$12,'waste_char_sector_%_values'!$E$2:$AG$3277,8,FALSE), VLOOKUP(Residential_tonnages!$D22,'waste_char_sector_%_values'!$E$2:$AG$3277,8,FALSE))*'DONNÉES '!$D61),0)</f>
        <v>0</v>
      </c>
      <c r="L22" s="20">
        <f>IFERROR((IF($A22&gt;supporting_sheet!$D$12, VLOOKUP(supporting_sheet!$G$12,'waste_char_sector_%_values'!$E$2:$AG$3277,9,FALSE), VLOOKUP(Residential_tonnages!$D22,'waste_char_sector_%_values'!$E$2:$AG$3277,9,FALSE))*'DONNÉES '!$D61),0)</f>
        <v>0</v>
      </c>
      <c r="M22" s="20">
        <f>IFERROR((IF($A22&gt;supporting_sheet!$D$12, VLOOKUP(supporting_sheet!$G$12,'waste_char_sector_%_values'!$E$2:$AG$3277,10,FALSE), VLOOKUP(Residential_tonnages!$D22,'waste_char_sector_%_values'!$E$2:$AG$3277,10,FALSE))*'DONNÉES '!$D61),0)</f>
        <v>0</v>
      </c>
      <c r="N22" s="20">
        <f>IFERROR((IF($A22&gt;supporting_sheet!$D$12, VLOOKUP(supporting_sheet!$G$12,'waste_char_sector_%_values'!$E$2:$AG$3277,11,FALSE), VLOOKUP(Residential_tonnages!$D22,'waste_char_sector_%_values'!$E$2:$AG$3277,11,FALSE))*'DONNÉES '!$D61),0)</f>
        <v>0</v>
      </c>
      <c r="O22" s="20">
        <f>IFERROR((IF($A22&gt;supporting_sheet!$D$12, VLOOKUP(supporting_sheet!$G$12,'waste_char_sector_%_values'!$E$2:$AG$3277,12,FALSE), VLOOKUP(Residential_tonnages!$D22,'waste_char_sector_%_values'!$E$2:$AG$3277,12,FALSE))*'DONNÉES '!$D61),0)</f>
        <v>0</v>
      </c>
      <c r="P22" s="20">
        <f>IFERROR((IF($A22&gt;supporting_sheet!$D$12, VLOOKUP(supporting_sheet!$G$12,'waste_char_sector_%_values'!$E$2:$AG$3277,13,FALSE), VLOOKUP(Residential_tonnages!$D22,'waste_char_sector_%_values'!$E$2:$AG$3277,13,FALSE))*'DONNÉES '!$D61),0)</f>
        <v>0</v>
      </c>
      <c r="Q22" s="20">
        <f>IFERROR((IF($A22&gt;supporting_sheet!$D$12, VLOOKUP(supporting_sheet!$G$12,'waste_char_sector_%_values'!$E$2:$AG$3277,14,FALSE), VLOOKUP(Residential_tonnages!$D22,'waste_char_sector_%_values'!$E$2:$AG$3277,14,FALSE))*'DONNÉES '!$D61),0)</f>
        <v>0</v>
      </c>
      <c r="R22" s="20">
        <f>IFERROR((IF($A22&gt;supporting_sheet!$D$12, VLOOKUP(supporting_sheet!$G$12,'waste_char_sector_%_values'!$E$2:$AG$3277,29,FALSE), VLOOKUP(Residential_tonnages!$D22,'waste_char_sector_%_values'!$E$2:$AG$3277,29,FALSE))*'DONNÉES '!$D61),0)</f>
        <v>0</v>
      </c>
      <c r="S22" s="37"/>
      <c r="T22" s="37">
        <f t="shared" si="0"/>
        <v>0</v>
      </c>
      <c r="V22" s="20">
        <f>IFERROR((IF($A22&gt;supporting_sheet!$D$12, VLOOKUP(supporting_sheet!$G$12,'waste_char_sector_%_values'!$E$2:$AG$3277,11,FALSE), VLOOKUP(Residential_tonnages!$D22,'waste_char_sector_%_values'!$E$2:$AG$3277,11,FALSE))*'DONNÉES '!$D61),0)</f>
        <v>0</v>
      </c>
    </row>
    <row r="23" spans="1:22" x14ac:dyDescent="0.25">
      <c r="A23" s="1">
        <f>'DONNÉES '!B62</f>
        <v>21</v>
      </c>
      <c r="B23" s="1" t="str">
        <f t="shared" si="1"/>
        <v>AB</v>
      </c>
      <c r="C23" s="1" t="s">
        <v>58</v>
      </c>
      <c r="D23" s="1" t="str">
        <f t="shared" si="2"/>
        <v>21ABResidential</v>
      </c>
      <c r="E23" s="20">
        <f>IFERROR((IF($A23&gt;supporting_sheet!$D$12, VLOOKUP(supporting_sheet!$G$12,'waste_char_sector_%_values'!$E$2:$AG$3277,2,FALSE), VLOOKUP(Residential_tonnages!$D23,'waste_char_sector_%_values'!$E$2:$AG$3277,2,FALSE))*'DONNÉES '!$D62),0)</f>
        <v>0</v>
      </c>
      <c r="F23" s="20">
        <f>IFERROR((IF($A23&gt;supporting_sheet!$D$12, VLOOKUP(supporting_sheet!$G$12,'waste_char_sector_%_values'!$E$2:$AG$3277,3,FALSE), VLOOKUP(Residential_tonnages!$D23,'waste_char_sector_%_values'!$E$2:$AG$3277,3,FALSE))*'DONNÉES '!$D62),0)</f>
        <v>0</v>
      </c>
      <c r="G23" s="20">
        <f>IFERROR((IF($A23&gt;supporting_sheet!$D$12, VLOOKUP(supporting_sheet!$G$12,'waste_char_sector_%_values'!$E$2:$AG$3277,4,FALSE), VLOOKUP(Residential_tonnages!$D23,'waste_char_sector_%_values'!$E$2:$AG$3277,4,FALSE))*'DONNÉES '!$D62),0)</f>
        <v>0</v>
      </c>
      <c r="H23" s="20">
        <f>IFERROR((IF($A23&gt;supporting_sheet!$D$12, VLOOKUP(supporting_sheet!$G$12,'waste_char_sector_%_values'!$E$2:$AG$3277,5,FALSE), VLOOKUP(Residential_tonnages!$D23,'waste_char_sector_%_values'!$E$2:$AG$3277,5,FALSE))*'DONNÉES '!$D62),0)</f>
        <v>0</v>
      </c>
      <c r="I23" s="20">
        <f>IFERROR((IF($A23&gt;supporting_sheet!$D$12, VLOOKUP(supporting_sheet!$G$12,'waste_char_sector_%_values'!$E$2:$AG$3277,6,FALSE), VLOOKUP(Residential_tonnages!$D23,'waste_char_sector_%_values'!$E$2:$AG$3277,6,FALSE))*'DONNÉES '!$D62),0)</f>
        <v>0</v>
      </c>
      <c r="J23" s="20">
        <f>IFERROR((IF($A23&gt;supporting_sheet!$D$12, VLOOKUP(supporting_sheet!$G$12,'waste_char_sector_%_values'!$E$2:$AG$3277,7,FALSE), VLOOKUP(Residential_tonnages!$D23,'waste_char_sector_%_values'!$E$2:$AG$3277,7,FALSE))*'DONNÉES '!$D62),0)</f>
        <v>0</v>
      </c>
      <c r="K23" s="20">
        <f>IFERROR((IF($A23&gt;supporting_sheet!$D$12, VLOOKUP(supporting_sheet!$G$12,'waste_char_sector_%_values'!$E$2:$AG$3277,8,FALSE), VLOOKUP(Residential_tonnages!$D23,'waste_char_sector_%_values'!$E$2:$AG$3277,8,FALSE))*'DONNÉES '!$D62),0)</f>
        <v>0</v>
      </c>
      <c r="L23" s="20">
        <f>IFERROR((IF($A23&gt;supporting_sheet!$D$12, VLOOKUP(supporting_sheet!$G$12,'waste_char_sector_%_values'!$E$2:$AG$3277,9,FALSE), VLOOKUP(Residential_tonnages!$D23,'waste_char_sector_%_values'!$E$2:$AG$3277,9,FALSE))*'DONNÉES '!$D62),0)</f>
        <v>0</v>
      </c>
      <c r="M23" s="20">
        <f>IFERROR((IF($A23&gt;supporting_sheet!$D$12, VLOOKUP(supporting_sheet!$G$12,'waste_char_sector_%_values'!$E$2:$AG$3277,10,FALSE), VLOOKUP(Residential_tonnages!$D23,'waste_char_sector_%_values'!$E$2:$AG$3277,10,FALSE))*'DONNÉES '!$D62),0)</f>
        <v>0</v>
      </c>
      <c r="N23" s="20">
        <f>IFERROR((IF($A23&gt;supporting_sheet!$D$12, VLOOKUP(supporting_sheet!$G$12,'waste_char_sector_%_values'!$E$2:$AG$3277,11,FALSE), VLOOKUP(Residential_tonnages!$D23,'waste_char_sector_%_values'!$E$2:$AG$3277,11,FALSE))*'DONNÉES '!$D62),0)</f>
        <v>0</v>
      </c>
      <c r="O23" s="20">
        <f>IFERROR((IF($A23&gt;supporting_sheet!$D$12, VLOOKUP(supporting_sheet!$G$12,'waste_char_sector_%_values'!$E$2:$AG$3277,12,FALSE), VLOOKUP(Residential_tonnages!$D23,'waste_char_sector_%_values'!$E$2:$AG$3277,12,FALSE))*'DONNÉES '!$D62),0)</f>
        <v>0</v>
      </c>
      <c r="P23" s="20">
        <f>IFERROR((IF($A23&gt;supporting_sheet!$D$12, VLOOKUP(supporting_sheet!$G$12,'waste_char_sector_%_values'!$E$2:$AG$3277,13,FALSE), VLOOKUP(Residential_tonnages!$D23,'waste_char_sector_%_values'!$E$2:$AG$3277,13,FALSE))*'DONNÉES '!$D62),0)</f>
        <v>0</v>
      </c>
      <c r="Q23" s="20">
        <f>IFERROR((IF($A23&gt;supporting_sheet!$D$12, VLOOKUP(supporting_sheet!$G$12,'waste_char_sector_%_values'!$E$2:$AG$3277,14,FALSE), VLOOKUP(Residential_tonnages!$D23,'waste_char_sector_%_values'!$E$2:$AG$3277,14,FALSE))*'DONNÉES '!$D62),0)</f>
        <v>0</v>
      </c>
      <c r="R23" s="20">
        <f>IFERROR((IF($A23&gt;supporting_sheet!$D$12, VLOOKUP(supporting_sheet!$G$12,'waste_char_sector_%_values'!$E$2:$AG$3277,29,FALSE), VLOOKUP(Residential_tonnages!$D23,'waste_char_sector_%_values'!$E$2:$AG$3277,29,FALSE))*'DONNÉES '!$D62),0)</f>
        <v>0</v>
      </c>
      <c r="S23" s="37"/>
      <c r="T23" s="37">
        <f t="shared" si="0"/>
        <v>0</v>
      </c>
      <c r="V23" s="20">
        <f>IFERROR((IF($A23&gt;supporting_sheet!$D$12, VLOOKUP(supporting_sheet!$G$12,'waste_char_sector_%_values'!$E$2:$AG$3277,11,FALSE), VLOOKUP(Residential_tonnages!$D23,'waste_char_sector_%_values'!$E$2:$AG$3277,11,FALSE))*'DONNÉES '!$D62),0)</f>
        <v>0</v>
      </c>
    </row>
    <row r="24" spans="1:22" x14ac:dyDescent="0.25">
      <c r="A24" s="1">
        <f>'DONNÉES '!B63</f>
        <v>22</v>
      </c>
      <c r="B24" s="1" t="str">
        <f t="shared" si="1"/>
        <v>AB</v>
      </c>
      <c r="C24" s="1" t="s">
        <v>58</v>
      </c>
      <c r="D24" s="1" t="str">
        <f t="shared" si="2"/>
        <v>22ABResidential</v>
      </c>
      <c r="E24" s="20">
        <f>IFERROR((IF($A24&gt;supporting_sheet!$D$12, VLOOKUP(supporting_sheet!$G$12,'waste_char_sector_%_values'!$E$2:$AG$3277,2,FALSE), VLOOKUP(Residential_tonnages!$D24,'waste_char_sector_%_values'!$E$2:$AG$3277,2,FALSE))*'DONNÉES '!$D63),0)</f>
        <v>0</v>
      </c>
      <c r="F24" s="20">
        <f>IFERROR((IF($A24&gt;supporting_sheet!$D$12, VLOOKUP(supporting_sheet!$G$12,'waste_char_sector_%_values'!$E$2:$AG$3277,3,FALSE), VLOOKUP(Residential_tonnages!$D24,'waste_char_sector_%_values'!$E$2:$AG$3277,3,FALSE))*'DONNÉES '!$D63),0)</f>
        <v>0</v>
      </c>
      <c r="G24" s="20">
        <f>IFERROR((IF($A24&gt;supporting_sheet!$D$12, VLOOKUP(supporting_sheet!$G$12,'waste_char_sector_%_values'!$E$2:$AG$3277,4,FALSE), VLOOKUP(Residential_tonnages!$D24,'waste_char_sector_%_values'!$E$2:$AG$3277,4,FALSE))*'DONNÉES '!$D63),0)</f>
        <v>0</v>
      </c>
      <c r="H24" s="20">
        <f>IFERROR((IF($A24&gt;supporting_sheet!$D$12, VLOOKUP(supporting_sheet!$G$12,'waste_char_sector_%_values'!$E$2:$AG$3277,5,FALSE), VLOOKUP(Residential_tonnages!$D24,'waste_char_sector_%_values'!$E$2:$AG$3277,5,FALSE))*'DONNÉES '!$D63),0)</f>
        <v>0</v>
      </c>
      <c r="I24" s="20">
        <f>IFERROR((IF($A24&gt;supporting_sheet!$D$12, VLOOKUP(supporting_sheet!$G$12,'waste_char_sector_%_values'!$E$2:$AG$3277,6,FALSE), VLOOKUP(Residential_tonnages!$D24,'waste_char_sector_%_values'!$E$2:$AG$3277,6,FALSE))*'DONNÉES '!$D63),0)</f>
        <v>0</v>
      </c>
      <c r="J24" s="20">
        <f>IFERROR((IF($A24&gt;supporting_sheet!$D$12, VLOOKUP(supporting_sheet!$G$12,'waste_char_sector_%_values'!$E$2:$AG$3277,7,FALSE), VLOOKUP(Residential_tonnages!$D24,'waste_char_sector_%_values'!$E$2:$AG$3277,7,FALSE))*'DONNÉES '!$D63),0)</f>
        <v>0</v>
      </c>
      <c r="K24" s="20">
        <f>IFERROR((IF($A24&gt;supporting_sheet!$D$12, VLOOKUP(supporting_sheet!$G$12,'waste_char_sector_%_values'!$E$2:$AG$3277,8,FALSE), VLOOKUP(Residential_tonnages!$D24,'waste_char_sector_%_values'!$E$2:$AG$3277,8,FALSE))*'DONNÉES '!$D63),0)</f>
        <v>0</v>
      </c>
      <c r="L24" s="20">
        <f>IFERROR((IF($A24&gt;supporting_sheet!$D$12, VLOOKUP(supporting_sheet!$G$12,'waste_char_sector_%_values'!$E$2:$AG$3277,9,FALSE), VLOOKUP(Residential_tonnages!$D24,'waste_char_sector_%_values'!$E$2:$AG$3277,9,FALSE))*'DONNÉES '!$D63),0)</f>
        <v>0</v>
      </c>
      <c r="M24" s="20">
        <f>IFERROR((IF($A24&gt;supporting_sheet!$D$12, VLOOKUP(supporting_sheet!$G$12,'waste_char_sector_%_values'!$E$2:$AG$3277,10,FALSE), VLOOKUP(Residential_tonnages!$D24,'waste_char_sector_%_values'!$E$2:$AG$3277,10,FALSE))*'DONNÉES '!$D63),0)</f>
        <v>0</v>
      </c>
      <c r="N24" s="20">
        <f>IFERROR((IF($A24&gt;supporting_sheet!$D$12, VLOOKUP(supporting_sheet!$G$12,'waste_char_sector_%_values'!$E$2:$AG$3277,11,FALSE), VLOOKUP(Residential_tonnages!$D24,'waste_char_sector_%_values'!$E$2:$AG$3277,11,FALSE))*'DONNÉES '!$D63),0)</f>
        <v>0</v>
      </c>
      <c r="O24" s="20">
        <f>IFERROR((IF($A24&gt;supporting_sheet!$D$12, VLOOKUP(supporting_sheet!$G$12,'waste_char_sector_%_values'!$E$2:$AG$3277,12,FALSE), VLOOKUP(Residential_tonnages!$D24,'waste_char_sector_%_values'!$E$2:$AG$3277,12,FALSE))*'DONNÉES '!$D63),0)</f>
        <v>0</v>
      </c>
      <c r="P24" s="20">
        <f>IFERROR((IF($A24&gt;supporting_sheet!$D$12, VLOOKUP(supporting_sheet!$G$12,'waste_char_sector_%_values'!$E$2:$AG$3277,13,FALSE), VLOOKUP(Residential_tonnages!$D24,'waste_char_sector_%_values'!$E$2:$AG$3277,13,FALSE))*'DONNÉES '!$D63),0)</f>
        <v>0</v>
      </c>
      <c r="Q24" s="20">
        <f>IFERROR((IF($A24&gt;supporting_sheet!$D$12, VLOOKUP(supporting_sheet!$G$12,'waste_char_sector_%_values'!$E$2:$AG$3277,14,FALSE), VLOOKUP(Residential_tonnages!$D24,'waste_char_sector_%_values'!$E$2:$AG$3277,14,FALSE))*'DONNÉES '!$D63),0)</f>
        <v>0</v>
      </c>
      <c r="R24" s="20">
        <f>IFERROR((IF($A24&gt;supporting_sheet!$D$12, VLOOKUP(supporting_sheet!$G$12,'waste_char_sector_%_values'!$E$2:$AG$3277,29,FALSE), VLOOKUP(Residential_tonnages!$D24,'waste_char_sector_%_values'!$E$2:$AG$3277,29,FALSE))*'DONNÉES '!$D63),0)</f>
        <v>0</v>
      </c>
      <c r="S24" s="37"/>
      <c r="T24" s="37">
        <f t="shared" si="0"/>
        <v>0</v>
      </c>
      <c r="V24" s="20">
        <f>IFERROR((IF($A24&gt;supporting_sheet!$D$12, VLOOKUP(supporting_sheet!$G$12,'waste_char_sector_%_values'!$E$2:$AG$3277,11,FALSE), VLOOKUP(Residential_tonnages!$D24,'waste_char_sector_%_values'!$E$2:$AG$3277,11,FALSE))*'DONNÉES '!$D63),0)</f>
        <v>0</v>
      </c>
    </row>
    <row r="25" spans="1:22" x14ac:dyDescent="0.25">
      <c r="A25" s="1">
        <f>'DONNÉES '!B64</f>
        <v>23</v>
      </c>
      <c r="B25" s="1" t="str">
        <f t="shared" si="1"/>
        <v>AB</v>
      </c>
      <c r="C25" s="1" t="s">
        <v>58</v>
      </c>
      <c r="D25" s="1" t="str">
        <f t="shared" si="2"/>
        <v>23ABResidential</v>
      </c>
      <c r="E25" s="20">
        <f>IFERROR((IF($A25&gt;supporting_sheet!$D$12, VLOOKUP(supporting_sheet!$G$12,'waste_char_sector_%_values'!$E$2:$AG$3277,2,FALSE), VLOOKUP(Residential_tonnages!$D25,'waste_char_sector_%_values'!$E$2:$AG$3277,2,FALSE))*'DONNÉES '!$D64),0)</f>
        <v>0</v>
      </c>
      <c r="F25" s="20">
        <f>IFERROR((IF($A25&gt;supporting_sheet!$D$12, VLOOKUP(supporting_sheet!$G$12,'waste_char_sector_%_values'!$E$2:$AG$3277,3,FALSE), VLOOKUP(Residential_tonnages!$D25,'waste_char_sector_%_values'!$E$2:$AG$3277,3,FALSE))*'DONNÉES '!$D64),0)</f>
        <v>0</v>
      </c>
      <c r="G25" s="20">
        <f>IFERROR((IF($A25&gt;supporting_sheet!$D$12, VLOOKUP(supporting_sheet!$G$12,'waste_char_sector_%_values'!$E$2:$AG$3277,4,FALSE), VLOOKUP(Residential_tonnages!$D25,'waste_char_sector_%_values'!$E$2:$AG$3277,4,FALSE))*'DONNÉES '!$D64),0)</f>
        <v>0</v>
      </c>
      <c r="H25" s="20">
        <f>IFERROR((IF($A25&gt;supporting_sheet!$D$12, VLOOKUP(supporting_sheet!$G$12,'waste_char_sector_%_values'!$E$2:$AG$3277,5,FALSE), VLOOKUP(Residential_tonnages!$D25,'waste_char_sector_%_values'!$E$2:$AG$3277,5,FALSE))*'DONNÉES '!$D64),0)</f>
        <v>0</v>
      </c>
      <c r="I25" s="20">
        <f>IFERROR((IF($A25&gt;supporting_sheet!$D$12, VLOOKUP(supporting_sheet!$G$12,'waste_char_sector_%_values'!$E$2:$AG$3277,6,FALSE), VLOOKUP(Residential_tonnages!$D25,'waste_char_sector_%_values'!$E$2:$AG$3277,6,FALSE))*'DONNÉES '!$D64),0)</f>
        <v>0</v>
      </c>
      <c r="J25" s="20">
        <f>IFERROR((IF($A25&gt;supporting_sheet!$D$12, VLOOKUP(supporting_sheet!$G$12,'waste_char_sector_%_values'!$E$2:$AG$3277,7,FALSE), VLOOKUP(Residential_tonnages!$D25,'waste_char_sector_%_values'!$E$2:$AG$3277,7,FALSE))*'DONNÉES '!$D64),0)</f>
        <v>0</v>
      </c>
      <c r="K25" s="20">
        <f>IFERROR((IF($A25&gt;supporting_sheet!$D$12, VLOOKUP(supporting_sheet!$G$12,'waste_char_sector_%_values'!$E$2:$AG$3277,8,FALSE), VLOOKUP(Residential_tonnages!$D25,'waste_char_sector_%_values'!$E$2:$AG$3277,8,FALSE))*'DONNÉES '!$D64),0)</f>
        <v>0</v>
      </c>
      <c r="L25" s="20">
        <f>IFERROR((IF($A25&gt;supporting_sheet!$D$12, VLOOKUP(supporting_sheet!$G$12,'waste_char_sector_%_values'!$E$2:$AG$3277,9,FALSE), VLOOKUP(Residential_tonnages!$D25,'waste_char_sector_%_values'!$E$2:$AG$3277,9,FALSE))*'DONNÉES '!$D64),0)</f>
        <v>0</v>
      </c>
      <c r="M25" s="20">
        <f>IFERROR((IF($A25&gt;supporting_sheet!$D$12, VLOOKUP(supporting_sheet!$G$12,'waste_char_sector_%_values'!$E$2:$AG$3277,10,FALSE), VLOOKUP(Residential_tonnages!$D25,'waste_char_sector_%_values'!$E$2:$AG$3277,10,FALSE))*'DONNÉES '!$D64),0)</f>
        <v>0</v>
      </c>
      <c r="N25" s="20">
        <f>IFERROR((IF($A25&gt;supporting_sheet!$D$12, VLOOKUP(supporting_sheet!$G$12,'waste_char_sector_%_values'!$E$2:$AG$3277,11,FALSE), VLOOKUP(Residential_tonnages!$D25,'waste_char_sector_%_values'!$E$2:$AG$3277,11,FALSE))*'DONNÉES '!$D64),0)</f>
        <v>0</v>
      </c>
      <c r="O25" s="20">
        <f>IFERROR((IF($A25&gt;supporting_sheet!$D$12, VLOOKUP(supporting_sheet!$G$12,'waste_char_sector_%_values'!$E$2:$AG$3277,12,FALSE), VLOOKUP(Residential_tonnages!$D25,'waste_char_sector_%_values'!$E$2:$AG$3277,12,FALSE))*'DONNÉES '!$D64),0)</f>
        <v>0</v>
      </c>
      <c r="P25" s="20">
        <f>IFERROR((IF($A25&gt;supporting_sheet!$D$12, VLOOKUP(supporting_sheet!$G$12,'waste_char_sector_%_values'!$E$2:$AG$3277,13,FALSE), VLOOKUP(Residential_tonnages!$D25,'waste_char_sector_%_values'!$E$2:$AG$3277,13,FALSE))*'DONNÉES '!$D64),0)</f>
        <v>0</v>
      </c>
      <c r="Q25" s="20">
        <f>IFERROR((IF($A25&gt;supporting_sheet!$D$12, VLOOKUP(supporting_sheet!$G$12,'waste_char_sector_%_values'!$E$2:$AG$3277,14,FALSE), VLOOKUP(Residential_tonnages!$D25,'waste_char_sector_%_values'!$E$2:$AG$3277,14,FALSE))*'DONNÉES '!$D64),0)</f>
        <v>0</v>
      </c>
      <c r="R25" s="20">
        <f>IFERROR((IF($A25&gt;supporting_sheet!$D$12, VLOOKUP(supporting_sheet!$G$12,'waste_char_sector_%_values'!$E$2:$AG$3277,29,FALSE), VLOOKUP(Residential_tonnages!$D25,'waste_char_sector_%_values'!$E$2:$AG$3277,29,FALSE))*'DONNÉES '!$D64),0)</f>
        <v>0</v>
      </c>
      <c r="S25" s="37"/>
      <c r="T25" s="37">
        <f t="shared" si="0"/>
        <v>0</v>
      </c>
      <c r="V25" s="20">
        <f>IFERROR((IF($A25&gt;supporting_sheet!$D$12, VLOOKUP(supporting_sheet!$G$12,'waste_char_sector_%_values'!$E$2:$AG$3277,11,FALSE), VLOOKUP(Residential_tonnages!$D25,'waste_char_sector_%_values'!$E$2:$AG$3277,11,FALSE))*'DONNÉES '!$D64),0)</f>
        <v>0</v>
      </c>
    </row>
    <row r="26" spans="1:22" x14ac:dyDescent="0.25">
      <c r="A26" s="1">
        <f>'DONNÉES '!B65</f>
        <v>24</v>
      </c>
      <c r="B26" s="1" t="str">
        <f t="shared" si="1"/>
        <v>AB</v>
      </c>
      <c r="C26" s="1" t="s">
        <v>58</v>
      </c>
      <c r="D26" s="1" t="str">
        <f t="shared" si="2"/>
        <v>24ABResidential</v>
      </c>
      <c r="E26" s="20">
        <f>IFERROR((IF($A26&gt;supporting_sheet!$D$12, VLOOKUP(supporting_sheet!$G$12,'waste_char_sector_%_values'!$E$2:$AG$3277,2,FALSE), VLOOKUP(Residential_tonnages!$D26,'waste_char_sector_%_values'!$E$2:$AG$3277,2,FALSE))*'DONNÉES '!$D65),0)</f>
        <v>0</v>
      </c>
      <c r="F26" s="20">
        <f>IFERROR((IF($A26&gt;supporting_sheet!$D$12, VLOOKUP(supporting_sheet!$G$12,'waste_char_sector_%_values'!$E$2:$AG$3277,3,FALSE), VLOOKUP(Residential_tonnages!$D26,'waste_char_sector_%_values'!$E$2:$AG$3277,3,FALSE))*'DONNÉES '!$D65),0)</f>
        <v>0</v>
      </c>
      <c r="G26" s="20">
        <f>IFERROR((IF($A26&gt;supporting_sheet!$D$12, VLOOKUP(supporting_sheet!$G$12,'waste_char_sector_%_values'!$E$2:$AG$3277,4,FALSE), VLOOKUP(Residential_tonnages!$D26,'waste_char_sector_%_values'!$E$2:$AG$3277,4,FALSE))*'DONNÉES '!$D65),0)</f>
        <v>0</v>
      </c>
      <c r="H26" s="20">
        <f>IFERROR((IF($A26&gt;supporting_sheet!$D$12, VLOOKUP(supporting_sheet!$G$12,'waste_char_sector_%_values'!$E$2:$AG$3277,5,FALSE), VLOOKUP(Residential_tonnages!$D26,'waste_char_sector_%_values'!$E$2:$AG$3277,5,FALSE))*'DONNÉES '!$D65),0)</f>
        <v>0</v>
      </c>
      <c r="I26" s="20">
        <f>IFERROR((IF($A26&gt;supporting_sheet!$D$12, VLOOKUP(supporting_sheet!$G$12,'waste_char_sector_%_values'!$E$2:$AG$3277,6,FALSE), VLOOKUP(Residential_tonnages!$D26,'waste_char_sector_%_values'!$E$2:$AG$3277,6,FALSE))*'DONNÉES '!$D65),0)</f>
        <v>0</v>
      </c>
      <c r="J26" s="20">
        <f>IFERROR((IF($A26&gt;supporting_sheet!$D$12, VLOOKUP(supporting_sheet!$G$12,'waste_char_sector_%_values'!$E$2:$AG$3277,7,FALSE), VLOOKUP(Residential_tonnages!$D26,'waste_char_sector_%_values'!$E$2:$AG$3277,7,FALSE))*'DONNÉES '!$D65),0)</f>
        <v>0</v>
      </c>
      <c r="K26" s="20">
        <f>IFERROR((IF($A26&gt;supporting_sheet!$D$12, VLOOKUP(supporting_sheet!$G$12,'waste_char_sector_%_values'!$E$2:$AG$3277,8,FALSE), VLOOKUP(Residential_tonnages!$D26,'waste_char_sector_%_values'!$E$2:$AG$3277,8,FALSE))*'DONNÉES '!$D65),0)</f>
        <v>0</v>
      </c>
      <c r="L26" s="20">
        <f>IFERROR((IF($A26&gt;supporting_sheet!$D$12, VLOOKUP(supporting_sheet!$G$12,'waste_char_sector_%_values'!$E$2:$AG$3277,9,FALSE), VLOOKUP(Residential_tonnages!$D26,'waste_char_sector_%_values'!$E$2:$AG$3277,9,FALSE))*'DONNÉES '!$D65),0)</f>
        <v>0</v>
      </c>
      <c r="M26" s="20">
        <f>IFERROR((IF($A26&gt;supporting_sheet!$D$12, VLOOKUP(supporting_sheet!$G$12,'waste_char_sector_%_values'!$E$2:$AG$3277,10,FALSE), VLOOKUP(Residential_tonnages!$D26,'waste_char_sector_%_values'!$E$2:$AG$3277,10,FALSE))*'DONNÉES '!$D65),0)</f>
        <v>0</v>
      </c>
      <c r="N26" s="20">
        <f>IFERROR((IF($A26&gt;supporting_sheet!$D$12, VLOOKUP(supporting_sheet!$G$12,'waste_char_sector_%_values'!$E$2:$AG$3277,11,FALSE), VLOOKUP(Residential_tonnages!$D26,'waste_char_sector_%_values'!$E$2:$AG$3277,11,FALSE))*'DONNÉES '!$D65),0)</f>
        <v>0</v>
      </c>
      <c r="O26" s="20">
        <f>IFERROR((IF($A26&gt;supporting_sheet!$D$12, VLOOKUP(supporting_sheet!$G$12,'waste_char_sector_%_values'!$E$2:$AG$3277,12,FALSE), VLOOKUP(Residential_tonnages!$D26,'waste_char_sector_%_values'!$E$2:$AG$3277,12,FALSE))*'DONNÉES '!$D65),0)</f>
        <v>0</v>
      </c>
      <c r="P26" s="20">
        <f>IFERROR((IF($A26&gt;supporting_sheet!$D$12, VLOOKUP(supporting_sheet!$G$12,'waste_char_sector_%_values'!$E$2:$AG$3277,13,FALSE), VLOOKUP(Residential_tonnages!$D26,'waste_char_sector_%_values'!$E$2:$AG$3277,13,FALSE))*'DONNÉES '!$D65),0)</f>
        <v>0</v>
      </c>
      <c r="Q26" s="20">
        <f>IFERROR((IF($A26&gt;supporting_sheet!$D$12, VLOOKUP(supporting_sheet!$G$12,'waste_char_sector_%_values'!$E$2:$AG$3277,14,FALSE), VLOOKUP(Residential_tonnages!$D26,'waste_char_sector_%_values'!$E$2:$AG$3277,14,FALSE))*'DONNÉES '!$D65),0)</f>
        <v>0</v>
      </c>
      <c r="R26" s="20">
        <f>IFERROR((IF($A26&gt;supporting_sheet!$D$12, VLOOKUP(supporting_sheet!$G$12,'waste_char_sector_%_values'!$E$2:$AG$3277,29,FALSE), VLOOKUP(Residential_tonnages!$D26,'waste_char_sector_%_values'!$E$2:$AG$3277,29,FALSE))*'DONNÉES '!$D65),0)</f>
        <v>0</v>
      </c>
      <c r="S26" s="37"/>
      <c r="T26" s="37">
        <f t="shared" si="0"/>
        <v>0</v>
      </c>
      <c r="V26" s="20">
        <f>IFERROR((IF($A26&gt;supporting_sheet!$D$12, VLOOKUP(supporting_sheet!$G$12,'waste_char_sector_%_values'!$E$2:$AG$3277,11,FALSE), VLOOKUP(Residential_tonnages!$D26,'waste_char_sector_%_values'!$E$2:$AG$3277,11,FALSE))*'DONNÉES '!$D65),0)</f>
        <v>0</v>
      </c>
    </row>
    <row r="27" spans="1:22" x14ac:dyDescent="0.25">
      <c r="A27" s="1">
        <f>'DONNÉES '!B66</f>
        <v>25</v>
      </c>
      <c r="B27" s="1" t="str">
        <f t="shared" si="1"/>
        <v>AB</v>
      </c>
      <c r="C27" s="1" t="s">
        <v>58</v>
      </c>
      <c r="D27" s="1" t="str">
        <f t="shared" si="2"/>
        <v>25ABResidential</v>
      </c>
      <c r="E27" s="20">
        <f>IFERROR((IF($A27&gt;supporting_sheet!$D$12, VLOOKUP(supporting_sheet!$G$12,'waste_char_sector_%_values'!$E$2:$AG$3277,2,FALSE), VLOOKUP(Residential_tonnages!$D27,'waste_char_sector_%_values'!$E$2:$AG$3277,2,FALSE))*'DONNÉES '!$D66),0)</f>
        <v>0</v>
      </c>
      <c r="F27" s="20">
        <f>IFERROR((IF($A27&gt;supporting_sheet!$D$12, VLOOKUP(supporting_sheet!$G$12,'waste_char_sector_%_values'!$E$2:$AG$3277,3,FALSE), VLOOKUP(Residential_tonnages!$D27,'waste_char_sector_%_values'!$E$2:$AG$3277,3,FALSE))*'DONNÉES '!$D66),0)</f>
        <v>0</v>
      </c>
      <c r="G27" s="20">
        <f>IFERROR((IF($A27&gt;supporting_sheet!$D$12, VLOOKUP(supporting_sheet!$G$12,'waste_char_sector_%_values'!$E$2:$AG$3277,4,FALSE), VLOOKUP(Residential_tonnages!$D27,'waste_char_sector_%_values'!$E$2:$AG$3277,4,FALSE))*'DONNÉES '!$D66),0)</f>
        <v>0</v>
      </c>
      <c r="H27" s="20">
        <f>IFERROR((IF($A27&gt;supporting_sheet!$D$12, VLOOKUP(supporting_sheet!$G$12,'waste_char_sector_%_values'!$E$2:$AG$3277,5,FALSE), VLOOKUP(Residential_tonnages!$D27,'waste_char_sector_%_values'!$E$2:$AG$3277,5,FALSE))*'DONNÉES '!$D66),0)</f>
        <v>0</v>
      </c>
      <c r="I27" s="20">
        <f>IFERROR((IF($A27&gt;supporting_sheet!$D$12, VLOOKUP(supporting_sheet!$G$12,'waste_char_sector_%_values'!$E$2:$AG$3277,6,FALSE), VLOOKUP(Residential_tonnages!$D27,'waste_char_sector_%_values'!$E$2:$AG$3277,6,FALSE))*'DONNÉES '!$D66),0)</f>
        <v>0</v>
      </c>
      <c r="J27" s="20">
        <f>IFERROR((IF($A27&gt;supporting_sheet!$D$12, VLOOKUP(supporting_sheet!$G$12,'waste_char_sector_%_values'!$E$2:$AG$3277,7,FALSE), VLOOKUP(Residential_tonnages!$D27,'waste_char_sector_%_values'!$E$2:$AG$3277,7,FALSE))*'DONNÉES '!$D66),0)</f>
        <v>0</v>
      </c>
      <c r="K27" s="20">
        <f>IFERROR((IF($A27&gt;supporting_sheet!$D$12, VLOOKUP(supporting_sheet!$G$12,'waste_char_sector_%_values'!$E$2:$AG$3277,8,FALSE), VLOOKUP(Residential_tonnages!$D27,'waste_char_sector_%_values'!$E$2:$AG$3277,8,FALSE))*'DONNÉES '!$D66),0)</f>
        <v>0</v>
      </c>
      <c r="L27" s="20">
        <f>IFERROR((IF($A27&gt;supporting_sheet!$D$12, VLOOKUP(supporting_sheet!$G$12,'waste_char_sector_%_values'!$E$2:$AG$3277,9,FALSE), VLOOKUP(Residential_tonnages!$D27,'waste_char_sector_%_values'!$E$2:$AG$3277,9,FALSE))*'DONNÉES '!$D66),0)</f>
        <v>0</v>
      </c>
      <c r="M27" s="20">
        <f>IFERROR((IF($A27&gt;supporting_sheet!$D$12, VLOOKUP(supporting_sheet!$G$12,'waste_char_sector_%_values'!$E$2:$AG$3277,10,FALSE), VLOOKUP(Residential_tonnages!$D27,'waste_char_sector_%_values'!$E$2:$AG$3277,10,FALSE))*'DONNÉES '!$D66),0)</f>
        <v>0</v>
      </c>
      <c r="N27" s="20">
        <f>IFERROR((IF($A27&gt;supporting_sheet!$D$12, VLOOKUP(supporting_sheet!$G$12,'waste_char_sector_%_values'!$E$2:$AG$3277,11,FALSE), VLOOKUP(Residential_tonnages!$D27,'waste_char_sector_%_values'!$E$2:$AG$3277,11,FALSE))*'DONNÉES '!$D66),0)</f>
        <v>0</v>
      </c>
      <c r="O27" s="20">
        <f>IFERROR((IF($A27&gt;supporting_sheet!$D$12, VLOOKUP(supporting_sheet!$G$12,'waste_char_sector_%_values'!$E$2:$AG$3277,12,FALSE), VLOOKUP(Residential_tonnages!$D27,'waste_char_sector_%_values'!$E$2:$AG$3277,12,FALSE))*'DONNÉES '!$D66),0)</f>
        <v>0</v>
      </c>
      <c r="P27" s="20">
        <f>IFERROR((IF($A27&gt;supporting_sheet!$D$12, VLOOKUP(supporting_sheet!$G$12,'waste_char_sector_%_values'!$E$2:$AG$3277,13,FALSE), VLOOKUP(Residential_tonnages!$D27,'waste_char_sector_%_values'!$E$2:$AG$3277,13,FALSE))*'DONNÉES '!$D66),0)</f>
        <v>0</v>
      </c>
      <c r="Q27" s="20">
        <f>IFERROR((IF($A27&gt;supporting_sheet!$D$12, VLOOKUP(supporting_sheet!$G$12,'waste_char_sector_%_values'!$E$2:$AG$3277,14,FALSE), VLOOKUP(Residential_tonnages!$D27,'waste_char_sector_%_values'!$E$2:$AG$3277,14,FALSE))*'DONNÉES '!$D66),0)</f>
        <v>0</v>
      </c>
      <c r="R27" s="20">
        <f>IFERROR((IF($A27&gt;supporting_sheet!$D$12, VLOOKUP(supporting_sheet!$G$12,'waste_char_sector_%_values'!$E$2:$AG$3277,29,FALSE), VLOOKUP(Residential_tonnages!$D27,'waste_char_sector_%_values'!$E$2:$AG$3277,29,FALSE))*'DONNÉES '!$D66),0)</f>
        <v>0</v>
      </c>
      <c r="S27" s="37"/>
      <c r="T27" s="37">
        <f t="shared" si="0"/>
        <v>0</v>
      </c>
      <c r="V27" s="20">
        <f>IFERROR((IF($A27&gt;supporting_sheet!$D$12, VLOOKUP(supporting_sheet!$G$12,'waste_char_sector_%_values'!$E$2:$AG$3277,11,FALSE), VLOOKUP(Residential_tonnages!$D27,'waste_char_sector_%_values'!$E$2:$AG$3277,11,FALSE))*'DONNÉES '!$D66),0)</f>
        <v>0</v>
      </c>
    </row>
    <row r="28" spans="1:22" x14ac:dyDescent="0.25">
      <c r="A28" s="1">
        <f>'DONNÉES '!B67</f>
        <v>26</v>
      </c>
      <c r="B28" s="1" t="str">
        <f t="shared" si="1"/>
        <v>AB</v>
      </c>
      <c r="C28" s="1" t="s">
        <v>58</v>
      </c>
      <c r="D28" s="1" t="str">
        <f t="shared" si="2"/>
        <v>26ABResidential</v>
      </c>
      <c r="E28" s="20">
        <f>IFERROR((IF($A28&gt;supporting_sheet!$D$12, VLOOKUP(supporting_sheet!$G$12,'waste_char_sector_%_values'!$E$2:$AG$3277,2,FALSE), VLOOKUP(Residential_tonnages!$D28,'waste_char_sector_%_values'!$E$2:$AG$3277,2,FALSE))*'DONNÉES '!$D67),0)</f>
        <v>0</v>
      </c>
      <c r="F28" s="20">
        <f>IFERROR((IF($A28&gt;supporting_sheet!$D$12, VLOOKUP(supporting_sheet!$G$12,'waste_char_sector_%_values'!$E$2:$AG$3277,3,FALSE), VLOOKUP(Residential_tonnages!$D28,'waste_char_sector_%_values'!$E$2:$AG$3277,3,FALSE))*'DONNÉES '!$D67),0)</f>
        <v>0</v>
      </c>
      <c r="G28" s="20">
        <f>IFERROR((IF($A28&gt;supporting_sheet!$D$12, VLOOKUP(supporting_sheet!$G$12,'waste_char_sector_%_values'!$E$2:$AG$3277,4,FALSE), VLOOKUP(Residential_tonnages!$D28,'waste_char_sector_%_values'!$E$2:$AG$3277,4,FALSE))*'DONNÉES '!$D67),0)</f>
        <v>0</v>
      </c>
      <c r="H28" s="20">
        <f>IFERROR((IF($A28&gt;supporting_sheet!$D$12, VLOOKUP(supporting_sheet!$G$12,'waste_char_sector_%_values'!$E$2:$AG$3277,5,FALSE), VLOOKUP(Residential_tonnages!$D28,'waste_char_sector_%_values'!$E$2:$AG$3277,5,FALSE))*'DONNÉES '!$D67),0)</f>
        <v>0</v>
      </c>
      <c r="I28" s="20">
        <f>IFERROR((IF($A28&gt;supporting_sheet!$D$12, VLOOKUP(supporting_sheet!$G$12,'waste_char_sector_%_values'!$E$2:$AG$3277,6,FALSE), VLOOKUP(Residential_tonnages!$D28,'waste_char_sector_%_values'!$E$2:$AG$3277,6,FALSE))*'DONNÉES '!$D67),0)</f>
        <v>0</v>
      </c>
      <c r="J28" s="20">
        <f>IFERROR((IF($A28&gt;supporting_sheet!$D$12, VLOOKUP(supporting_sheet!$G$12,'waste_char_sector_%_values'!$E$2:$AG$3277,7,FALSE), VLOOKUP(Residential_tonnages!$D28,'waste_char_sector_%_values'!$E$2:$AG$3277,7,FALSE))*'DONNÉES '!$D67),0)</f>
        <v>0</v>
      </c>
      <c r="K28" s="20">
        <f>IFERROR((IF($A28&gt;supporting_sheet!$D$12, VLOOKUP(supporting_sheet!$G$12,'waste_char_sector_%_values'!$E$2:$AG$3277,8,FALSE), VLOOKUP(Residential_tonnages!$D28,'waste_char_sector_%_values'!$E$2:$AG$3277,8,FALSE))*'DONNÉES '!$D67),0)</f>
        <v>0</v>
      </c>
      <c r="L28" s="20">
        <f>IFERROR((IF($A28&gt;supporting_sheet!$D$12, VLOOKUP(supporting_sheet!$G$12,'waste_char_sector_%_values'!$E$2:$AG$3277,9,FALSE), VLOOKUP(Residential_tonnages!$D28,'waste_char_sector_%_values'!$E$2:$AG$3277,9,FALSE))*'DONNÉES '!$D67),0)</f>
        <v>0</v>
      </c>
      <c r="M28" s="20">
        <f>IFERROR((IF($A28&gt;supporting_sheet!$D$12, VLOOKUP(supporting_sheet!$G$12,'waste_char_sector_%_values'!$E$2:$AG$3277,10,FALSE), VLOOKUP(Residential_tonnages!$D28,'waste_char_sector_%_values'!$E$2:$AG$3277,10,FALSE))*'DONNÉES '!$D67),0)</f>
        <v>0</v>
      </c>
      <c r="N28" s="20">
        <f>IFERROR((IF($A28&gt;supporting_sheet!$D$12, VLOOKUP(supporting_sheet!$G$12,'waste_char_sector_%_values'!$E$2:$AG$3277,11,FALSE), VLOOKUP(Residential_tonnages!$D28,'waste_char_sector_%_values'!$E$2:$AG$3277,11,FALSE))*'DONNÉES '!$D67),0)</f>
        <v>0</v>
      </c>
      <c r="O28" s="20">
        <f>IFERROR((IF($A28&gt;supporting_sheet!$D$12, VLOOKUP(supporting_sheet!$G$12,'waste_char_sector_%_values'!$E$2:$AG$3277,12,FALSE), VLOOKUP(Residential_tonnages!$D28,'waste_char_sector_%_values'!$E$2:$AG$3277,12,FALSE))*'DONNÉES '!$D67),0)</f>
        <v>0</v>
      </c>
      <c r="P28" s="20">
        <f>IFERROR((IF($A28&gt;supporting_sheet!$D$12, VLOOKUP(supporting_sheet!$G$12,'waste_char_sector_%_values'!$E$2:$AG$3277,13,FALSE), VLOOKUP(Residential_tonnages!$D28,'waste_char_sector_%_values'!$E$2:$AG$3277,13,FALSE))*'DONNÉES '!$D67),0)</f>
        <v>0</v>
      </c>
      <c r="Q28" s="20">
        <f>IFERROR((IF($A28&gt;supporting_sheet!$D$12, VLOOKUP(supporting_sheet!$G$12,'waste_char_sector_%_values'!$E$2:$AG$3277,14,FALSE), VLOOKUP(Residential_tonnages!$D28,'waste_char_sector_%_values'!$E$2:$AG$3277,14,FALSE))*'DONNÉES '!$D67),0)</f>
        <v>0</v>
      </c>
      <c r="R28" s="20">
        <f>IFERROR((IF($A28&gt;supporting_sheet!$D$12, VLOOKUP(supporting_sheet!$G$12,'waste_char_sector_%_values'!$E$2:$AG$3277,29,FALSE), VLOOKUP(Residential_tonnages!$D28,'waste_char_sector_%_values'!$E$2:$AG$3277,29,FALSE))*'DONNÉES '!$D67),0)</f>
        <v>0</v>
      </c>
      <c r="S28" s="37"/>
      <c r="T28" s="37">
        <f t="shared" si="0"/>
        <v>0</v>
      </c>
      <c r="V28" s="20">
        <f>IFERROR((IF($A28&gt;supporting_sheet!$D$12, VLOOKUP(supporting_sheet!$G$12,'waste_char_sector_%_values'!$E$2:$AG$3277,11,FALSE), VLOOKUP(Residential_tonnages!$D28,'waste_char_sector_%_values'!$E$2:$AG$3277,11,FALSE))*'DONNÉES '!$D67),0)</f>
        <v>0</v>
      </c>
    </row>
    <row r="29" spans="1:22" x14ac:dyDescent="0.25">
      <c r="A29" s="1">
        <f>'DONNÉES '!B68</f>
        <v>27</v>
      </c>
      <c r="B29" s="1" t="str">
        <f t="shared" si="1"/>
        <v>AB</v>
      </c>
      <c r="C29" s="1" t="s">
        <v>58</v>
      </c>
      <c r="D29" s="1" t="str">
        <f t="shared" si="2"/>
        <v>27ABResidential</v>
      </c>
      <c r="E29" s="20">
        <f>IFERROR((IF($A29&gt;supporting_sheet!$D$12, VLOOKUP(supporting_sheet!$G$12,'waste_char_sector_%_values'!$E$2:$AG$3277,2,FALSE), VLOOKUP(Residential_tonnages!$D29,'waste_char_sector_%_values'!$E$2:$AG$3277,2,FALSE))*'DONNÉES '!$D68),0)</f>
        <v>0</v>
      </c>
      <c r="F29" s="20">
        <f>IFERROR((IF($A29&gt;supporting_sheet!$D$12, VLOOKUP(supporting_sheet!$G$12,'waste_char_sector_%_values'!$E$2:$AG$3277,3,FALSE), VLOOKUP(Residential_tonnages!$D29,'waste_char_sector_%_values'!$E$2:$AG$3277,3,FALSE))*'DONNÉES '!$D68),0)</f>
        <v>0</v>
      </c>
      <c r="G29" s="20">
        <f>IFERROR((IF($A29&gt;supporting_sheet!$D$12, VLOOKUP(supporting_sheet!$G$12,'waste_char_sector_%_values'!$E$2:$AG$3277,4,FALSE), VLOOKUP(Residential_tonnages!$D29,'waste_char_sector_%_values'!$E$2:$AG$3277,4,FALSE))*'DONNÉES '!$D68),0)</f>
        <v>0</v>
      </c>
      <c r="H29" s="20">
        <f>IFERROR((IF($A29&gt;supporting_sheet!$D$12, VLOOKUP(supporting_sheet!$G$12,'waste_char_sector_%_values'!$E$2:$AG$3277,5,FALSE), VLOOKUP(Residential_tonnages!$D29,'waste_char_sector_%_values'!$E$2:$AG$3277,5,FALSE))*'DONNÉES '!$D68),0)</f>
        <v>0</v>
      </c>
      <c r="I29" s="20">
        <f>IFERROR((IF($A29&gt;supporting_sheet!$D$12, VLOOKUP(supporting_sheet!$G$12,'waste_char_sector_%_values'!$E$2:$AG$3277,6,FALSE), VLOOKUP(Residential_tonnages!$D29,'waste_char_sector_%_values'!$E$2:$AG$3277,6,FALSE))*'DONNÉES '!$D68),0)</f>
        <v>0</v>
      </c>
      <c r="J29" s="20">
        <f>IFERROR((IF($A29&gt;supporting_sheet!$D$12, VLOOKUP(supporting_sheet!$G$12,'waste_char_sector_%_values'!$E$2:$AG$3277,7,FALSE), VLOOKUP(Residential_tonnages!$D29,'waste_char_sector_%_values'!$E$2:$AG$3277,7,FALSE))*'DONNÉES '!$D68),0)</f>
        <v>0</v>
      </c>
      <c r="K29" s="20">
        <f>IFERROR((IF($A29&gt;supporting_sheet!$D$12, VLOOKUP(supporting_sheet!$G$12,'waste_char_sector_%_values'!$E$2:$AG$3277,8,FALSE), VLOOKUP(Residential_tonnages!$D29,'waste_char_sector_%_values'!$E$2:$AG$3277,8,FALSE))*'DONNÉES '!$D68),0)</f>
        <v>0</v>
      </c>
      <c r="L29" s="20">
        <f>IFERROR((IF($A29&gt;supporting_sheet!$D$12, VLOOKUP(supporting_sheet!$G$12,'waste_char_sector_%_values'!$E$2:$AG$3277,9,FALSE), VLOOKUP(Residential_tonnages!$D29,'waste_char_sector_%_values'!$E$2:$AG$3277,9,FALSE))*'DONNÉES '!$D68),0)</f>
        <v>0</v>
      </c>
      <c r="M29" s="20">
        <f>IFERROR((IF($A29&gt;supporting_sheet!$D$12, VLOOKUP(supporting_sheet!$G$12,'waste_char_sector_%_values'!$E$2:$AG$3277,10,FALSE), VLOOKUP(Residential_tonnages!$D29,'waste_char_sector_%_values'!$E$2:$AG$3277,10,FALSE))*'DONNÉES '!$D68),0)</f>
        <v>0</v>
      </c>
      <c r="N29" s="20">
        <f>IFERROR((IF($A29&gt;supporting_sheet!$D$12, VLOOKUP(supporting_sheet!$G$12,'waste_char_sector_%_values'!$E$2:$AG$3277,11,FALSE), VLOOKUP(Residential_tonnages!$D29,'waste_char_sector_%_values'!$E$2:$AG$3277,11,FALSE))*'DONNÉES '!$D68),0)</f>
        <v>0</v>
      </c>
      <c r="O29" s="20">
        <f>IFERROR((IF($A29&gt;supporting_sheet!$D$12, VLOOKUP(supporting_sheet!$G$12,'waste_char_sector_%_values'!$E$2:$AG$3277,12,FALSE), VLOOKUP(Residential_tonnages!$D29,'waste_char_sector_%_values'!$E$2:$AG$3277,12,FALSE))*'DONNÉES '!$D68),0)</f>
        <v>0</v>
      </c>
      <c r="P29" s="20">
        <f>IFERROR((IF($A29&gt;supporting_sheet!$D$12, VLOOKUP(supporting_sheet!$G$12,'waste_char_sector_%_values'!$E$2:$AG$3277,13,FALSE), VLOOKUP(Residential_tonnages!$D29,'waste_char_sector_%_values'!$E$2:$AG$3277,13,FALSE))*'DONNÉES '!$D68),0)</f>
        <v>0</v>
      </c>
      <c r="Q29" s="20">
        <f>IFERROR((IF($A29&gt;supporting_sheet!$D$12, VLOOKUP(supporting_sheet!$G$12,'waste_char_sector_%_values'!$E$2:$AG$3277,14,FALSE), VLOOKUP(Residential_tonnages!$D29,'waste_char_sector_%_values'!$E$2:$AG$3277,14,FALSE))*'DONNÉES '!$D68),0)</f>
        <v>0</v>
      </c>
      <c r="R29" s="20">
        <f>IFERROR((IF($A29&gt;supporting_sheet!$D$12, VLOOKUP(supporting_sheet!$G$12,'waste_char_sector_%_values'!$E$2:$AG$3277,29,FALSE), VLOOKUP(Residential_tonnages!$D29,'waste_char_sector_%_values'!$E$2:$AG$3277,29,FALSE))*'DONNÉES '!$D68),0)</f>
        <v>0</v>
      </c>
      <c r="S29" s="37"/>
      <c r="T29" s="37">
        <f t="shared" si="0"/>
        <v>0</v>
      </c>
      <c r="V29" s="20">
        <f>IFERROR((IF($A29&gt;supporting_sheet!$D$12, VLOOKUP(supporting_sheet!$G$12,'waste_char_sector_%_values'!$E$2:$AG$3277,11,FALSE), VLOOKUP(Residential_tonnages!$D29,'waste_char_sector_%_values'!$E$2:$AG$3277,11,FALSE))*'DONNÉES '!$D68),0)</f>
        <v>0</v>
      </c>
    </row>
    <row r="30" spans="1:22" x14ac:dyDescent="0.25">
      <c r="A30" s="1">
        <f>'DONNÉES '!B69</f>
        <v>28</v>
      </c>
      <c r="B30" s="1" t="str">
        <f t="shared" si="1"/>
        <v>AB</v>
      </c>
      <c r="C30" s="1" t="s">
        <v>58</v>
      </c>
      <c r="D30" s="1" t="str">
        <f t="shared" si="2"/>
        <v>28ABResidential</v>
      </c>
      <c r="E30" s="20">
        <f>IFERROR((IF($A30&gt;supporting_sheet!$D$12, VLOOKUP(supporting_sheet!$G$12,'waste_char_sector_%_values'!$E$2:$AG$3277,2,FALSE), VLOOKUP(Residential_tonnages!$D30,'waste_char_sector_%_values'!$E$2:$AG$3277,2,FALSE))*'DONNÉES '!$D69),0)</f>
        <v>0</v>
      </c>
      <c r="F30" s="20">
        <f>IFERROR((IF($A30&gt;supporting_sheet!$D$12, VLOOKUP(supporting_sheet!$G$12,'waste_char_sector_%_values'!$E$2:$AG$3277,3,FALSE), VLOOKUP(Residential_tonnages!$D30,'waste_char_sector_%_values'!$E$2:$AG$3277,3,FALSE))*'DONNÉES '!$D69),0)</f>
        <v>0</v>
      </c>
      <c r="G30" s="20">
        <f>IFERROR((IF($A30&gt;supporting_sheet!$D$12, VLOOKUP(supporting_sheet!$G$12,'waste_char_sector_%_values'!$E$2:$AG$3277,4,FALSE), VLOOKUP(Residential_tonnages!$D30,'waste_char_sector_%_values'!$E$2:$AG$3277,4,FALSE))*'DONNÉES '!$D69),0)</f>
        <v>0</v>
      </c>
      <c r="H30" s="20">
        <f>IFERROR((IF($A30&gt;supporting_sheet!$D$12, VLOOKUP(supporting_sheet!$G$12,'waste_char_sector_%_values'!$E$2:$AG$3277,5,FALSE), VLOOKUP(Residential_tonnages!$D30,'waste_char_sector_%_values'!$E$2:$AG$3277,5,FALSE))*'DONNÉES '!$D69),0)</f>
        <v>0</v>
      </c>
      <c r="I30" s="20">
        <f>IFERROR((IF($A30&gt;supporting_sheet!$D$12, VLOOKUP(supporting_sheet!$G$12,'waste_char_sector_%_values'!$E$2:$AG$3277,6,FALSE), VLOOKUP(Residential_tonnages!$D30,'waste_char_sector_%_values'!$E$2:$AG$3277,6,FALSE))*'DONNÉES '!$D69),0)</f>
        <v>0</v>
      </c>
      <c r="J30" s="20">
        <f>IFERROR((IF($A30&gt;supporting_sheet!$D$12, VLOOKUP(supporting_sheet!$G$12,'waste_char_sector_%_values'!$E$2:$AG$3277,7,FALSE), VLOOKUP(Residential_tonnages!$D30,'waste_char_sector_%_values'!$E$2:$AG$3277,7,FALSE))*'DONNÉES '!$D69),0)</f>
        <v>0</v>
      </c>
      <c r="K30" s="20">
        <f>IFERROR((IF($A30&gt;supporting_sheet!$D$12, VLOOKUP(supporting_sheet!$G$12,'waste_char_sector_%_values'!$E$2:$AG$3277,8,FALSE), VLOOKUP(Residential_tonnages!$D30,'waste_char_sector_%_values'!$E$2:$AG$3277,8,FALSE))*'DONNÉES '!$D69),0)</f>
        <v>0</v>
      </c>
      <c r="L30" s="20">
        <f>IFERROR((IF($A30&gt;supporting_sheet!$D$12, VLOOKUP(supporting_sheet!$G$12,'waste_char_sector_%_values'!$E$2:$AG$3277,9,FALSE), VLOOKUP(Residential_tonnages!$D30,'waste_char_sector_%_values'!$E$2:$AG$3277,9,FALSE))*'DONNÉES '!$D69),0)</f>
        <v>0</v>
      </c>
      <c r="M30" s="20">
        <f>IFERROR((IF($A30&gt;supporting_sheet!$D$12, VLOOKUP(supporting_sheet!$G$12,'waste_char_sector_%_values'!$E$2:$AG$3277,10,FALSE), VLOOKUP(Residential_tonnages!$D30,'waste_char_sector_%_values'!$E$2:$AG$3277,10,FALSE))*'DONNÉES '!$D69),0)</f>
        <v>0</v>
      </c>
      <c r="N30" s="20">
        <f>IFERROR((IF($A30&gt;supporting_sheet!$D$12, VLOOKUP(supporting_sheet!$G$12,'waste_char_sector_%_values'!$E$2:$AG$3277,11,FALSE), VLOOKUP(Residential_tonnages!$D30,'waste_char_sector_%_values'!$E$2:$AG$3277,11,FALSE))*'DONNÉES '!$D69),0)</f>
        <v>0</v>
      </c>
      <c r="O30" s="20">
        <f>IFERROR((IF($A30&gt;supporting_sheet!$D$12, VLOOKUP(supporting_sheet!$G$12,'waste_char_sector_%_values'!$E$2:$AG$3277,12,FALSE), VLOOKUP(Residential_tonnages!$D30,'waste_char_sector_%_values'!$E$2:$AG$3277,12,FALSE))*'DONNÉES '!$D69),0)</f>
        <v>0</v>
      </c>
      <c r="P30" s="20">
        <f>IFERROR((IF($A30&gt;supporting_sheet!$D$12, VLOOKUP(supporting_sheet!$G$12,'waste_char_sector_%_values'!$E$2:$AG$3277,13,FALSE), VLOOKUP(Residential_tonnages!$D30,'waste_char_sector_%_values'!$E$2:$AG$3277,13,FALSE))*'DONNÉES '!$D69),0)</f>
        <v>0</v>
      </c>
      <c r="Q30" s="20">
        <f>IFERROR((IF($A30&gt;supporting_sheet!$D$12, VLOOKUP(supporting_sheet!$G$12,'waste_char_sector_%_values'!$E$2:$AG$3277,14,FALSE), VLOOKUP(Residential_tonnages!$D30,'waste_char_sector_%_values'!$E$2:$AG$3277,14,FALSE))*'DONNÉES '!$D69),0)</f>
        <v>0</v>
      </c>
      <c r="R30" s="20">
        <f>IFERROR((IF($A30&gt;supporting_sheet!$D$12, VLOOKUP(supporting_sheet!$G$12,'waste_char_sector_%_values'!$E$2:$AG$3277,29,FALSE), VLOOKUP(Residential_tonnages!$D30,'waste_char_sector_%_values'!$E$2:$AG$3277,29,FALSE))*'DONNÉES '!$D69),0)</f>
        <v>0</v>
      </c>
      <c r="S30" s="37"/>
      <c r="T30" s="37">
        <f t="shared" si="0"/>
        <v>0</v>
      </c>
      <c r="V30" s="20">
        <f>IFERROR((IF($A30&gt;supporting_sheet!$D$12, VLOOKUP(supporting_sheet!$G$12,'waste_char_sector_%_values'!$E$2:$AG$3277,11,FALSE), VLOOKUP(Residential_tonnages!$D30,'waste_char_sector_%_values'!$E$2:$AG$3277,11,FALSE))*'DONNÉES '!$D69),0)</f>
        <v>0</v>
      </c>
    </row>
    <row r="31" spans="1:22" x14ac:dyDescent="0.25">
      <c r="A31" s="1">
        <f>'DONNÉES '!B70</f>
        <v>29</v>
      </c>
      <c r="B31" s="1" t="str">
        <f t="shared" si="1"/>
        <v>AB</v>
      </c>
      <c r="C31" s="1" t="s">
        <v>58</v>
      </c>
      <c r="D31" s="1" t="str">
        <f t="shared" si="2"/>
        <v>29ABResidential</v>
      </c>
      <c r="E31" s="20">
        <f>IFERROR((IF($A31&gt;supporting_sheet!$D$12, VLOOKUP(supporting_sheet!$G$12,'waste_char_sector_%_values'!$E$2:$AG$3277,2,FALSE), VLOOKUP(Residential_tonnages!$D31,'waste_char_sector_%_values'!$E$2:$AG$3277,2,FALSE))*'DONNÉES '!$D70),0)</f>
        <v>0</v>
      </c>
      <c r="F31" s="20">
        <f>IFERROR((IF($A31&gt;supporting_sheet!$D$12, VLOOKUP(supporting_sheet!$G$12,'waste_char_sector_%_values'!$E$2:$AG$3277,3,FALSE), VLOOKUP(Residential_tonnages!$D31,'waste_char_sector_%_values'!$E$2:$AG$3277,3,FALSE))*'DONNÉES '!$D70),0)</f>
        <v>0</v>
      </c>
      <c r="G31" s="20">
        <f>IFERROR((IF($A31&gt;supporting_sheet!$D$12, VLOOKUP(supporting_sheet!$G$12,'waste_char_sector_%_values'!$E$2:$AG$3277,4,FALSE), VLOOKUP(Residential_tonnages!$D31,'waste_char_sector_%_values'!$E$2:$AG$3277,4,FALSE))*'DONNÉES '!$D70),0)</f>
        <v>0</v>
      </c>
      <c r="H31" s="20">
        <f>IFERROR((IF($A31&gt;supporting_sheet!$D$12, VLOOKUP(supporting_sheet!$G$12,'waste_char_sector_%_values'!$E$2:$AG$3277,5,FALSE), VLOOKUP(Residential_tonnages!$D31,'waste_char_sector_%_values'!$E$2:$AG$3277,5,FALSE))*'DONNÉES '!$D70),0)</f>
        <v>0</v>
      </c>
      <c r="I31" s="20">
        <f>IFERROR((IF($A31&gt;supporting_sheet!$D$12, VLOOKUP(supporting_sheet!$G$12,'waste_char_sector_%_values'!$E$2:$AG$3277,6,FALSE), VLOOKUP(Residential_tonnages!$D31,'waste_char_sector_%_values'!$E$2:$AG$3277,6,FALSE))*'DONNÉES '!$D70),0)</f>
        <v>0</v>
      </c>
      <c r="J31" s="20">
        <f>IFERROR((IF($A31&gt;supporting_sheet!$D$12, VLOOKUP(supporting_sheet!$G$12,'waste_char_sector_%_values'!$E$2:$AG$3277,7,FALSE), VLOOKUP(Residential_tonnages!$D31,'waste_char_sector_%_values'!$E$2:$AG$3277,7,FALSE))*'DONNÉES '!$D70),0)</f>
        <v>0</v>
      </c>
      <c r="K31" s="20">
        <f>IFERROR((IF($A31&gt;supporting_sheet!$D$12, VLOOKUP(supporting_sheet!$G$12,'waste_char_sector_%_values'!$E$2:$AG$3277,8,FALSE), VLOOKUP(Residential_tonnages!$D31,'waste_char_sector_%_values'!$E$2:$AG$3277,8,FALSE))*'DONNÉES '!$D70),0)</f>
        <v>0</v>
      </c>
      <c r="L31" s="20">
        <f>IFERROR((IF($A31&gt;supporting_sheet!$D$12, VLOOKUP(supporting_sheet!$G$12,'waste_char_sector_%_values'!$E$2:$AG$3277,9,FALSE), VLOOKUP(Residential_tonnages!$D31,'waste_char_sector_%_values'!$E$2:$AG$3277,9,FALSE))*'DONNÉES '!$D70),0)</f>
        <v>0</v>
      </c>
      <c r="M31" s="20">
        <f>IFERROR((IF($A31&gt;supporting_sheet!$D$12, VLOOKUP(supporting_sheet!$G$12,'waste_char_sector_%_values'!$E$2:$AG$3277,10,FALSE), VLOOKUP(Residential_tonnages!$D31,'waste_char_sector_%_values'!$E$2:$AG$3277,10,FALSE))*'DONNÉES '!$D70),0)</f>
        <v>0</v>
      </c>
      <c r="N31" s="20">
        <f>IFERROR((IF($A31&gt;supporting_sheet!$D$12, VLOOKUP(supporting_sheet!$G$12,'waste_char_sector_%_values'!$E$2:$AG$3277,11,FALSE), VLOOKUP(Residential_tonnages!$D31,'waste_char_sector_%_values'!$E$2:$AG$3277,11,FALSE))*'DONNÉES '!$D70),0)</f>
        <v>0</v>
      </c>
      <c r="O31" s="20">
        <f>IFERROR((IF($A31&gt;supporting_sheet!$D$12, VLOOKUP(supporting_sheet!$G$12,'waste_char_sector_%_values'!$E$2:$AG$3277,12,FALSE), VLOOKUP(Residential_tonnages!$D31,'waste_char_sector_%_values'!$E$2:$AG$3277,12,FALSE))*'DONNÉES '!$D70),0)</f>
        <v>0</v>
      </c>
      <c r="P31" s="20">
        <f>IFERROR((IF($A31&gt;supporting_sheet!$D$12, VLOOKUP(supporting_sheet!$G$12,'waste_char_sector_%_values'!$E$2:$AG$3277,13,FALSE), VLOOKUP(Residential_tonnages!$D31,'waste_char_sector_%_values'!$E$2:$AG$3277,13,FALSE))*'DONNÉES '!$D70),0)</f>
        <v>0</v>
      </c>
      <c r="Q31" s="20">
        <f>IFERROR((IF($A31&gt;supporting_sheet!$D$12, VLOOKUP(supporting_sheet!$G$12,'waste_char_sector_%_values'!$E$2:$AG$3277,14,FALSE), VLOOKUP(Residential_tonnages!$D31,'waste_char_sector_%_values'!$E$2:$AG$3277,14,FALSE))*'DONNÉES '!$D70),0)</f>
        <v>0</v>
      </c>
      <c r="R31" s="20">
        <f>IFERROR((IF($A31&gt;supporting_sheet!$D$12, VLOOKUP(supporting_sheet!$G$12,'waste_char_sector_%_values'!$E$2:$AG$3277,29,FALSE), VLOOKUP(Residential_tonnages!$D31,'waste_char_sector_%_values'!$E$2:$AG$3277,29,FALSE))*'DONNÉES '!$D70),0)</f>
        <v>0</v>
      </c>
      <c r="S31" s="37"/>
      <c r="T31" s="37">
        <f t="shared" si="0"/>
        <v>0</v>
      </c>
      <c r="V31" s="20">
        <f>IFERROR((IF($A31&gt;supporting_sheet!$D$12, VLOOKUP(supporting_sheet!$G$12,'waste_char_sector_%_values'!$E$2:$AG$3277,11,FALSE), VLOOKUP(Residential_tonnages!$D31,'waste_char_sector_%_values'!$E$2:$AG$3277,11,FALSE))*'DONNÉES '!$D70),0)</f>
        <v>0</v>
      </c>
    </row>
    <row r="32" spans="1:22" x14ac:dyDescent="0.25">
      <c r="A32" s="1">
        <f>'DONNÉES '!B71</f>
        <v>30</v>
      </c>
      <c r="B32" s="1" t="str">
        <f t="shared" si="1"/>
        <v>AB</v>
      </c>
      <c r="C32" s="1" t="s">
        <v>58</v>
      </c>
      <c r="D32" s="1" t="str">
        <f t="shared" si="2"/>
        <v>30ABResidential</v>
      </c>
      <c r="E32" s="20">
        <f>IFERROR((IF($A32&gt;supporting_sheet!$D$12, VLOOKUP(supporting_sheet!$G$12,'waste_char_sector_%_values'!$E$2:$AG$3277,2,FALSE), VLOOKUP(Residential_tonnages!$D32,'waste_char_sector_%_values'!$E$2:$AG$3277,2,FALSE))*'DONNÉES '!$D71),0)</f>
        <v>0</v>
      </c>
      <c r="F32" s="20">
        <f>IFERROR((IF($A32&gt;supporting_sheet!$D$12, VLOOKUP(supporting_sheet!$G$12,'waste_char_sector_%_values'!$E$2:$AG$3277,3,FALSE), VLOOKUP(Residential_tonnages!$D32,'waste_char_sector_%_values'!$E$2:$AG$3277,3,FALSE))*'DONNÉES '!$D71),0)</f>
        <v>0</v>
      </c>
      <c r="G32" s="20">
        <f>IFERROR((IF($A32&gt;supporting_sheet!$D$12, VLOOKUP(supporting_sheet!$G$12,'waste_char_sector_%_values'!$E$2:$AG$3277,4,FALSE), VLOOKUP(Residential_tonnages!$D32,'waste_char_sector_%_values'!$E$2:$AG$3277,4,FALSE))*'DONNÉES '!$D71),0)</f>
        <v>0</v>
      </c>
      <c r="H32" s="20">
        <f>IFERROR((IF($A32&gt;supporting_sheet!$D$12, VLOOKUP(supporting_sheet!$G$12,'waste_char_sector_%_values'!$E$2:$AG$3277,5,FALSE), VLOOKUP(Residential_tonnages!$D32,'waste_char_sector_%_values'!$E$2:$AG$3277,5,FALSE))*'DONNÉES '!$D71),0)</f>
        <v>0</v>
      </c>
      <c r="I32" s="20">
        <f>IFERROR((IF($A32&gt;supporting_sheet!$D$12, VLOOKUP(supporting_sheet!$G$12,'waste_char_sector_%_values'!$E$2:$AG$3277,6,FALSE), VLOOKUP(Residential_tonnages!$D32,'waste_char_sector_%_values'!$E$2:$AG$3277,6,FALSE))*'DONNÉES '!$D71),0)</f>
        <v>0</v>
      </c>
      <c r="J32" s="20">
        <f>IFERROR((IF($A32&gt;supporting_sheet!$D$12, VLOOKUP(supporting_sheet!$G$12,'waste_char_sector_%_values'!$E$2:$AG$3277,7,FALSE), VLOOKUP(Residential_tonnages!$D32,'waste_char_sector_%_values'!$E$2:$AG$3277,7,FALSE))*'DONNÉES '!$D71),0)</f>
        <v>0</v>
      </c>
      <c r="K32" s="20">
        <f>IFERROR((IF($A32&gt;supporting_sheet!$D$12, VLOOKUP(supporting_sheet!$G$12,'waste_char_sector_%_values'!$E$2:$AG$3277,8,FALSE), VLOOKUP(Residential_tonnages!$D32,'waste_char_sector_%_values'!$E$2:$AG$3277,8,FALSE))*'DONNÉES '!$D71),0)</f>
        <v>0</v>
      </c>
      <c r="L32" s="20">
        <f>IFERROR((IF($A32&gt;supporting_sheet!$D$12, VLOOKUP(supporting_sheet!$G$12,'waste_char_sector_%_values'!$E$2:$AG$3277,9,FALSE), VLOOKUP(Residential_tonnages!$D32,'waste_char_sector_%_values'!$E$2:$AG$3277,9,FALSE))*'DONNÉES '!$D71),0)</f>
        <v>0</v>
      </c>
      <c r="M32" s="20">
        <f>IFERROR((IF($A32&gt;supporting_sheet!$D$12, VLOOKUP(supporting_sheet!$G$12,'waste_char_sector_%_values'!$E$2:$AG$3277,10,FALSE), VLOOKUP(Residential_tonnages!$D32,'waste_char_sector_%_values'!$E$2:$AG$3277,10,FALSE))*'DONNÉES '!$D71),0)</f>
        <v>0</v>
      </c>
      <c r="N32" s="20">
        <f>IFERROR((IF($A32&gt;supporting_sheet!$D$12, VLOOKUP(supporting_sheet!$G$12,'waste_char_sector_%_values'!$E$2:$AG$3277,11,FALSE), VLOOKUP(Residential_tonnages!$D32,'waste_char_sector_%_values'!$E$2:$AG$3277,11,FALSE))*'DONNÉES '!$D71),0)</f>
        <v>0</v>
      </c>
      <c r="O32" s="20">
        <f>IFERROR((IF($A32&gt;supporting_sheet!$D$12, VLOOKUP(supporting_sheet!$G$12,'waste_char_sector_%_values'!$E$2:$AG$3277,12,FALSE), VLOOKUP(Residential_tonnages!$D32,'waste_char_sector_%_values'!$E$2:$AG$3277,12,FALSE))*'DONNÉES '!$D71),0)</f>
        <v>0</v>
      </c>
      <c r="P32" s="20">
        <f>IFERROR((IF($A32&gt;supporting_sheet!$D$12, VLOOKUP(supporting_sheet!$G$12,'waste_char_sector_%_values'!$E$2:$AG$3277,13,FALSE), VLOOKUP(Residential_tonnages!$D32,'waste_char_sector_%_values'!$E$2:$AG$3277,13,FALSE))*'DONNÉES '!$D71),0)</f>
        <v>0</v>
      </c>
      <c r="Q32" s="20">
        <f>IFERROR((IF($A32&gt;supporting_sheet!$D$12, VLOOKUP(supporting_sheet!$G$12,'waste_char_sector_%_values'!$E$2:$AG$3277,14,FALSE), VLOOKUP(Residential_tonnages!$D32,'waste_char_sector_%_values'!$E$2:$AG$3277,14,FALSE))*'DONNÉES '!$D71),0)</f>
        <v>0</v>
      </c>
      <c r="R32" s="20">
        <f>IFERROR((IF($A32&gt;supporting_sheet!$D$12, VLOOKUP(supporting_sheet!$G$12,'waste_char_sector_%_values'!$E$2:$AG$3277,29,FALSE), VLOOKUP(Residential_tonnages!$D32,'waste_char_sector_%_values'!$E$2:$AG$3277,29,FALSE))*'DONNÉES '!$D71),0)</f>
        <v>0</v>
      </c>
      <c r="S32" s="37"/>
      <c r="T32" s="37">
        <f t="shared" si="0"/>
        <v>0</v>
      </c>
      <c r="V32" s="20">
        <f>IFERROR((IF($A32&gt;supporting_sheet!$D$12, VLOOKUP(supporting_sheet!$G$12,'waste_char_sector_%_values'!$E$2:$AG$3277,11,FALSE), VLOOKUP(Residential_tonnages!$D32,'waste_char_sector_%_values'!$E$2:$AG$3277,11,FALSE))*'DONNÉES '!$D71),0)</f>
        <v>0</v>
      </c>
    </row>
    <row r="33" spans="1:22" x14ac:dyDescent="0.25">
      <c r="A33" s="1">
        <f>'DONNÉES '!B72</f>
        <v>31</v>
      </c>
      <c r="B33" s="1" t="str">
        <f t="shared" si="1"/>
        <v>AB</v>
      </c>
      <c r="C33" s="1" t="s">
        <v>58</v>
      </c>
      <c r="D33" s="1" t="str">
        <f t="shared" si="2"/>
        <v>31ABResidential</v>
      </c>
      <c r="E33" s="20">
        <f>IFERROR((IF($A33&gt;supporting_sheet!$D$12, VLOOKUP(supporting_sheet!$G$12,'waste_char_sector_%_values'!$E$2:$AG$3277,2,FALSE), VLOOKUP(Residential_tonnages!$D33,'waste_char_sector_%_values'!$E$2:$AG$3277,2,FALSE))*'DONNÉES '!$D72),0)</f>
        <v>0</v>
      </c>
      <c r="F33" s="20">
        <f>IFERROR((IF($A33&gt;supporting_sheet!$D$12, VLOOKUP(supporting_sheet!$G$12,'waste_char_sector_%_values'!$E$2:$AG$3277,3,FALSE), VLOOKUP(Residential_tonnages!$D33,'waste_char_sector_%_values'!$E$2:$AG$3277,3,FALSE))*'DONNÉES '!$D72),0)</f>
        <v>0</v>
      </c>
      <c r="G33" s="20">
        <f>IFERROR((IF($A33&gt;supporting_sheet!$D$12, VLOOKUP(supporting_sheet!$G$12,'waste_char_sector_%_values'!$E$2:$AG$3277,4,FALSE), VLOOKUP(Residential_tonnages!$D33,'waste_char_sector_%_values'!$E$2:$AG$3277,4,FALSE))*'DONNÉES '!$D72),0)</f>
        <v>0</v>
      </c>
      <c r="H33" s="20">
        <f>IFERROR((IF($A33&gt;supporting_sheet!$D$12, VLOOKUP(supporting_sheet!$G$12,'waste_char_sector_%_values'!$E$2:$AG$3277,5,FALSE), VLOOKUP(Residential_tonnages!$D33,'waste_char_sector_%_values'!$E$2:$AG$3277,5,FALSE))*'DONNÉES '!$D72),0)</f>
        <v>0</v>
      </c>
      <c r="I33" s="20">
        <f>IFERROR((IF($A33&gt;supporting_sheet!$D$12, VLOOKUP(supporting_sheet!$G$12,'waste_char_sector_%_values'!$E$2:$AG$3277,6,FALSE), VLOOKUP(Residential_tonnages!$D33,'waste_char_sector_%_values'!$E$2:$AG$3277,6,FALSE))*'DONNÉES '!$D72),0)</f>
        <v>0</v>
      </c>
      <c r="J33" s="20">
        <f>IFERROR((IF($A33&gt;supporting_sheet!$D$12, VLOOKUP(supporting_sheet!$G$12,'waste_char_sector_%_values'!$E$2:$AG$3277,7,FALSE), VLOOKUP(Residential_tonnages!$D33,'waste_char_sector_%_values'!$E$2:$AG$3277,7,FALSE))*'DONNÉES '!$D72),0)</f>
        <v>0</v>
      </c>
      <c r="K33" s="20">
        <f>IFERROR((IF($A33&gt;supporting_sheet!$D$12, VLOOKUP(supporting_sheet!$G$12,'waste_char_sector_%_values'!$E$2:$AG$3277,8,FALSE), VLOOKUP(Residential_tonnages!$D33,'waste_char_sector_%_values'!$E$2:$AG$3277,8,FALSE))*'DONNÉES '!$D72),0)</f>
        <v>0</v>
      </c>
      <c r="L33" s="20">
        <f>IFERROR((IF($A33&gt;supporting_sheet!$D$12, VLOOKUP(supporting_sheet!$G$12,'waste_char_sector_%_values'!$E$2:$AG$3277,9,FALSE), VLOOKUP(Residential_tonnages!$D33,'waste_char_sector_%_values'!$E$2:$AG$3277,9,FALSE))*'DONNÉES '!$D72),0)</f>
        <v>0</v>
      </c>
      <c r="M33" s="20">
        <f>IFERROR((IF($A33&gt;supporting_sheet!$D$12, VLOOKUP(supporting_sheet!$G$12,'waste_char_sector_%_values'!$E$2:$AG$3277,10,FALSE), VLOOKUP(Residential_tonnages!$D33,'waste_char_sector_%_values'!$E$2:$AG$3277,10,FALSE))*'DONNÉES '!$D72),0)</f>
        <v>0</v>
      </c>
      <c r="N33" s="20">
        <f>IFERROR((IF($A33&gt;supporting_sheet!$D$12, VLOOKUP(supporting_sheet!$G$12,'waste_char_sector_%_values'!$E$2:$AG$3277,11,FALSE), VLOOKUP(Residential_tonnages!$D33,'waste_char_sector_%_values'!$E$2:$AG$3277,11,FALSE))*'DONNÉES '!$D72),0)</f>
        <v>0</v>
      </c>
      <c r="O33" s="20">
        <f>IFERROR((IF($A33&gt;supporting_sheet!$D$12, VLOOKUP(supporting_sheet!$G$12,'waste_char_sector_%_values'!$E$2:$AG$3277,12,FALSE), VLOOKUP(Residential_tonnages!$D33,'waste_char_sector_%_values'!$E$2:$AG$3277,12,FALSE))*'DONNÉES '!$D72),0)</f>
        <v>0</v>
      </c>
      <c r="P33" s="20">
        <f>IFERROR((IF($A33&gt;supporting_sheet!$D$12, VLOOKUP(supporting_sheet!$G$12,'waste_char_sector_%_values'!$E$2:$AG$3277,13,FALSE), VLOOKUP(Residential_tonnages!$D33,'waste_char_sector_%_values'!$E$2:$AG$3277,13,FALSE))*'DONNÉES '!$D72),0)</f>
        <v>0</v>
      </c>
      <c r="Q33" s="20">
        <f>IFERROR((IF($A33&gt;supporting_sheet!$D$12, VLOOKUP(supporting_sheet!$G$12,'waste_char_sector_%_values'!$E$2:$AG$3277,14,FALSE), VLOOKUP(Residential_tonnages!$D33,'waste_char_sector_%_values'!$E$2:$AG$3277,14,FALSE))*'DONNÉES '!$D72),0)</f>
        <v>0</v>
      </c>
      <c r="R33" s="20">
        <f>IFERROR((IF($A33&gt;supporting_sheet!$D$12, VLOOKUP(supporting_sheet!$G$12,'waste_char_sector_%_values'!$E$2:$AG$3277,29,FALSE), VLOOKUP(Residential_tonnages!$D33,'waste_char_sector_%_values'!$E$2:$AG$3277,29,FALSE))*'DONNÉES '!$D72),0)</f>
        <v>0</v>
      </c>
      <c r="S33" s="37"/>
      <c r="T33" s="37">
        <f t="shared" si="0"/>
        <v>0</v>
      </c>
      <c r="V33" s="20">
        <f>IFERROR((IF($A33&gt;supporting_sheet!$D$12, VLOOKUP(supporting_sheet!$G$12,'waste_char_sector_%_values'!$E$2:$AG$3277,11,FALSE), VLOOKUP(Residential_tonnages!$D33,'waste_char_sector_%_values'!$E$2:$AG$3277,11,FALSE))*'DONNÉES '!$D72),0)</f>
        <v>0</v>
      </c>
    </row>
    <row r="34" spans="1:22" x14ac:dyDescent="0.25">
      <c r="A34" s="1">
        <f>'DONNÉES '!B73</f>
        <v>32</v>
      </c>
      <c r="B34" s="1" t="str">
        <f t="shared" si="1"/>
        <v>AB</v>
      </c>
      <c r="C34" s="1" t="s">
        <v>58</v>
      </c>
      <c r="D34" s="1" t="str">
        <f t="shared" si="2"/>
        <v>32ABResidential</v>
      </c>
      <c r="E34" s="20">
        <f>IFERROR((IF($A34&gt;supporting_sheet!$D$12, VLOOKUP(supporting_sheet!$G$12,'waste_char_sector_%_values'!$E$2:$AG$3277,2,FALSE), VLOOKUP(Residential_tonnages!$D34,'waste_char_sector_%_values'!$E$2:$AG$3277,2,FALSE))*'DONNÉES '!$D73),0)</f>
        <v>0</v>
      </c>
      <c r="F34" s="20">
        <f>IFERROR((IF($A34&gt;supporting_sheet!$D$12, VLOOKUP(supporting_sheet!$G$12,'waste_char_sector_%_values'!$E$2:$AG$3277,3,FALSE), VLOOKUP(Residential_tonnages!$D34,'waste_char_sector_%_values'!$E$2:$AG$3277,3,FALSE))*'DONNÉES '!$D73),0)</f>
        <v>0</v>
      </c>
      <c r="G34" s="20">
        <f>IFERROR((IF($A34&gt;supporting_sheet!$D$12, VLOOKUP(supporting_sheet!$G$12,'waste_char_sector_%_values'!$E$2:$AG$3277,4,FALSE), VLOOKUP(Residential_tonnages!$D34,'waste_char_sector_%_values'!$E$2:$AG$3277,4,FALSE))*'DONNÉES '!$D73),0)</f>
        <v>0</v>
      </c>
      <c r="H34" s="20">
        <f>IFERROR((IF($A34&gt;supporting_sheet!$D$12, VLOOKUP(supporting_sheet!$G$12,'waste_char_sector_%_values'!$E$2:$AG$3277,5,FALSE), VLOOKUP(Residential_tonnages!$D34,'waste_char_sector_%_values'!$E$2:$AG$3277,5,FALSE))*'DONNÉES '!$D73),0)</f>
        <v>0</v>
      </c>
      <c r="I34" s="20">
        <f>IFERROR((IF($A34&gt;supporting_sheet!$D$12, VLOOKUP(supporting_sheet!$G$12,'waste_char_sector_%_values'!$E$2:$AG$3277,6,FALSE), VLOOKUP(Residential_tonnages!$D34,'waste_char_sector_%_values'!$E$2:$AG$3277,6,FALSE))*'DONNÉES '!$D73),0)</f>
        <v>0</v>
      </c>
      <c r="J34" s="20">
        <f>IFERROR((IF($A34&gt;supporting_sheet!$D$12, VLOOKUP(supporting_sheet!$G$12,'waste_char_sector_%_values'!$E$2:$AG$3277,7,FALSE), VLOOKUP(Residential_tonnages!$D34,'waste_char_sector_%_values'!$E$2:$AG$3277,7,FALSE))*'DONNÉES '!$D73),0)</f>
        <v>0</v>
      </c>
      <c r="K34" s="20">
        <f>IFERROR((IF($A34&gt;supporting_sheet!$D$12, VLOOKUP(supporting_sheet!$G$12,'waste_char_sector_%_values'!$E$2:$AG$3277,8,FALSE), VLOOKUP(Residential_tonnages!$D34,'waste_char_sector_%_values'!$E$2:$AG$3277,8,FALSE))*'DONNÉES '!$D73),0)</f>
        <v>0</v>
      </c>
      <c r="L34" s="20">
        <f>IFERROR((IF($A34&gt;supporting_sheet!$D$12, VLOOKUP(supporting_sheet!$G$12,'waste_char_sector_%_values'!$E$2:$AG$3277,9,FALSE), VLOOKUP(Residential_tonnages!$D34,'waste_char_sector_%_values'!$E$2:$AG$3277,9,FALSE))*'DONNÉES '!$D73),0)</f>
        <v>0</v>
      </c>
      <c r="M34" s="20">
        <f>IFERROR((IF($A34&gt;supporting_sheet!$D$12, VLOOKUP(supporting_sheet!$G$12,'waste_char_sector_%_values'!$E$2:$AG$3277,10,FALSE), VLOOKUP(Residential_tonnages!$D34,'waste_char_sector_%_values'!$E$2:$AG$3277,10,FALSE))*'DONNÉES '!$D73),0)</f>
        <v>0</v>
      </c>
      <c r="N34" s="20">
        <f>IFERROR((IF($A34&gt;supporting_sheet!$D$12, VLOOKUP(supporting_sheet!$G$12,'waste_char_sector_%_values'!$E$2:$AG$3277,11,FALSE), VLOOKUP(Residential_tonnages!$D34,'waste_char_sector_%_values'!$E$2:$AG$3277,11,FALSE))*'DONNÉES '!$D73),0)</f>
        <v>0</v>
      </c>
      <c r="O34" s="20">
        <f>IFERROR((IF($A34&gt;supporting_sheet!$D$12, VLOOKUP(supporting_sheet!$G$12,'waste_char_sector_%_values'!$E$2:$AG$3277,12,FALSE), VLOOKUP(Residential_tonnages!$D34,'waste_char_sector_%_values'!$E$2:$AG$3277,12,FALSE))*'DONNÉES '!$D73),0)</f>
        <v>0</v>
      </c>
      <c r="P34" s="20">
        <f>IFERROR((IF($A34&gt;supporting_sheet!$D$12, VLOOKUP(supporting_sheet!$G$12,'waste_char_sector_%_values'!$E$2:$AG$3277,13,FALSE), VLOOKUP(Residential_tonnages!$D34,'waste_char_sector_%_values'!$E$2:$AG$3277,13,FALSE))*'DONNÉES '!$D73),0)</f>
        <v>0</v>
      </c>
      <c r="Q34" s="20">
        <f>IFERROR((IF($A34&gt;supporting_sheet!$D$12, VLOOKUP(supporting_sheet!$G$12,'waste_char_sector_%_values'!$E$2:$AG$3277,14,FALSE), VLOOKUP(Residential_tonnages!$D34,'waste_char_sector_%_values'!$E$2:$AG$3277,14,FALSE))*'DONNÉES '!$D73),0)</f>
        <v>0</v>
      </c>
      <c r="R34" s="20">
        <f>IFERROR((IF($A34&gt;supporting_sheet!$D$12, VLOOKUP(supporting_sheet!$G$12,'waste_char_sector_%_values'!$E$2:$AG$3277,29,FALSE), VLOOKUP(Residential_tonnages!$D34,'waste_char_sector_%_values'!$E$2:$AG$3277,29,FALSE))*'DONNÉES '!$D73),0)</f>
        <v>0</v>
      </c>
      <c r="S34" s="37"/>
      <c r="T34" s="37">
        <f t="shared" ref="T34:T65" si="3">+SUM(E34:R34)</f>
        <v>0</v>
      </c>
      <c r="V34" s="20">
        <f>IFERROR((IF($A34&gt;supporting_sheet!$D$12, VLOOKUP(supporting_sheet!$G$12,'waste_char_sector_%_values'!$E$2:$AG$3277,11,FALSE), VLOOKUP(Residential_tonnages!$D34,'waste_char_sector_%_values'!$E$2:$AG$3277,11,FALSE))*'DONNÉES '!$D73),0)</f>
        <v>0</v>
      </c>
    </row>
    <row r="35" spans="1:22" x14ac:dyDescent="0.25">
      <c r="A35" s="1">
        <f>'DONNÉES '!B74</f>
        <v>33</v>
      </c>
      <c r="B35" s="1" t="str">
        <f t="shared" si="1"/>
        <v>AB</v>
      </c>
      <c r="C35" s="1" t="s">
        <v>58</v>
      </c>
      <c r="D35" s="1" t="str">
        <f t="shared" si="2"/>
        <v>33ABResidential</v>
      </c>
      <c r="E35" s="20">
        <f>IFERROR((IF($A35&gt;supporting_sheet!$D$12, VLOOKUP(supporting_sheet!$G$12,'waste_char_sector_%_values'!$E$2:$AG$3277,2,FALSE), VLOOKUP(Residential_tonnages!$D35,'waste_char_sector_%_values'!$E$2:$AG$3277,2,FALSE))*'DONNÉES '!$D74),0)</f>
        <v>0</v>
      </c>
      <c r="F35" s="20">
        <f>IFERROR((IF($A35&gt;supporting_sheet!$D$12, VLOOKUP(supporting_sheet!$G$12,'waste_char_sector_%_values'!$E$2:$AG$3277,3,FALSE), VLOOKUP(Residential_tonnages!$D35,'waste_char_sector_%_values'!$E$2:$AG$3277,3,FALSE))*'DONNÉES '!$D74),0)</f>
        <v>0</v>
      </c>
      <c r="G35" s="20">
        <f>IFERROR((IF($A35&gt;supporting_sheet!$D$12, VLOOKUP(supporting_sheet!$G$12,'waste_char_sector_%_values'!$E$2:$AG$3277,4,FALSE), VLOOKUP(Residential_tonnages!$D35,'waste_char_sector_%_values'!$E$2:$AG$3277,4,FALSE))*'DONNÉES '!$D74),0)</f>
        <v>0</v>
      </c>
      <c r="H35" s="20">
        <f>IFERROR((IF($A35&gt;supporting_sheet!$D$12, VLOOKUP(supporting_sheet!$G$12,'waste_char_sector_%_values'!$E$2:$AG$3277,5,FALSE), VLOOKUP(Residential_tonnages!$D35,'waste_char_sector_%_values'!$E$2:$AG$3277,5,FALSE))*'DONNÉES '!$D74),0)</f>
        <v>0</v>
      </c>
      <c r="I35" s="20">
        <f>IFERROR((IF($A35&gt;supporting_sheet!$D$12, VLOOKUP(supporting_sheet!$G$12,'waste_char_sector_%_values'!$E$2:$AG$3277,6,FALSE), VLOOKUP(Residential_tonnages!$D35,'waste_char_sector_%_values'!$E$2:$AG$3277,6,FALSE))*'DONNÉES '!$D74),0)</f>
        <v>0</v>
      </c>
      <c r="J35" s="20">
        <f>IFERROR((IF($A35&gt;supporting_sheet!$D$12, VLOOKUP(supporting_sheet!$G$12,'waste_char_sector_%_values'!$E$2:$AG$3277,7,FALSE), VLOOKUP(Residential_tonnages!$D35,'waste_char_sector_%_values'!$E$2:$AG$3277,7,FALSE))*'DONNÉES '!$D74),0)</f>
        <v>0</v>
      </c>
      <c r="K35" s="20">
        <f>IFERROR((IF($A35&gt;supporting_sheet!$D$12, VLOOKUP(supporting_sheet!$G$12,'waste_char_sector_%_values'!$E$2:$AG$3277,8,FALSE), VLOOKUP(Residential_tonnages!$D35,'waste_char_sector_%_values'!$E$2:$AG$3277,8,FALSE))*'DONNÉES '!$D74),0)</f>
        <v>0</v>
      </c>
      <c r="L35" s="20">
        <f>IFERROR((IF($A35&gt;supporting_sheet!$D$12, VLOOKUP(supporting_sheet!$G$12,'waste_char_sector_%_values'!$E$2:$AG$3277,9,FALSE), VLOOKUP(Residential_tonnages!$D35,'waste_char_sector_%_values'!$E$2:$AG$3277,9,FALSE))*'DONNÉES '!$D74),0)</f>
        <v>0</v>
      </c>
      <c r="M35" s="20">
        <f>IFERROR((IF($A35&gt;supporting_sheet!$D$12, VLOOKUP(supporting_sheet!$G$12,'waste_char_sector_%_values'!$E$2:$AG$3277,10,FALSE), VLOOKUP(Residential_tonnages!$D35,'waste_char_sector_%_values'!$E$2:$AG$3277,10,FALSE))*'DONNÉES '!$D74),0)</f>
        <v>0</v>
      </c>
      <c r="N35" s="20">
        <f>IFERROR((IF($A35&gt;supporting_sheet!$D$12, VLOOKUP(supporting_sheet!$G$12,'waste_char_sector_%_values'!$E$2:$AG$3277,11,FALSE), VLOOKUP(Residential_tonnages!$D35,'waste_char_sector_%_values'!$E$2:$AG$3277,11,FALSE))*'DONNÉES '!$D74),0)</f>
        <v>0</v>
      </c>
      <c r="O35" s="20">
        <f>IFERROR((IF($A35&gt;supporting_sheet!$D$12, VLOOKUP(supporting_sheet!$G$12,'waste_char_sector_%_values'!$E$2:$AG$3277,12,FALSE), VLOOKUP(Residential_tonnages!$D35,'waste_char_sector_%_values'!$E$2:$AG$3277,12,FALSE))*'DONNÉES '!$D74),0)</f>
        <v>0</v>
      </c>
      <c r="P35" s="20">
        <f>IFERROR((IF($A35&gt;supporting_sheet!$D$12, VLOOKUP(supporting_sheet!$G$12,'waste_char_sector_%_values'!$E$2:$AG$3277,13,FALSE), VLOOKUP(Residential_tonnages!$D35,'waste_char_sector_%_values'!$E$2:$AG$3277,13,FALSE))*'DONNÉES '!$D74),0)</f>
        <v>0</v>
      </c>
      <c r="Q35" s="20">
        <f>IFERROR((IF($A35&gt;supporting_sheet!$D$12, VLOOKUP(supporting_sheet!$G$12,'waste_char_sector_%_values'!$E$2:$AG$3277,14,FALSE), VLOOKUP(Residential_tonnages!$D35,'waste_char_sector_%_values'!$E$2:$AG$3277,14,FALSE))*'DONNÉES '!$D74),0)</f>
        <v>0</v>
      </c>
      <c r="R35" s="20">
        <f>IFERROR((IF($A35&gt;supporting_sheet!$D$12, VLOOKUP(supporting_sheet!$G$12,'waste_char_sector_%_values'!$E$2:$AG$3277,29,FALSE), VLOOKUP(Residential_tonnages!$D35,'waste_char_sector_%_values'!$E$2:$AG$3277,29,FALSE))*'DONNÉES '!$D74),0)</f>
        <v>0</v>
      </c>
      <c r="S35" s="37"/>
      <c r="T35" s="37">
        <f t="shared" si="3"/>
        <v>0</v>
      </c>
      <c r="V35" s="20">
        <f>IFERROR((IF($A35&gt;supporting_sheet!$D$12, VLOOKUP(supporting_sheet!$G$12,'waste_char_sector_%_values'!$E$2:$AG$3277,11,FALSE), VLOOKUP(Residential_tonnages!$D35,'waste_char_sector_%_values'!$E$2:$AG$3277,11,FALSE))*'DONNÉES '!$D74),0)</f>
        <v>0</v>
      </c>
    </row>
    <row r="36" spans="1:22" x14ac:dyDescent="0.25">
      <c r="A36" s="1">
        <f>'DONNÉES '!B75</f>
        <v>34</v>
      </c>
      <c r="B36" s="1" t="str">
        <f t="shared" si="1"/>
        <v>AB</v>
      </c>
      <c r="C36" s="1" t="s">
        <v>58</v>
      </c>
      <c r="D36" s="1" t="str">
        <f t="shared" si="2"/>
        <v>34ABResidential</v>
      </c>
      <c r="E36" s="20">
        <f>IFERROR((IF($A36&gt;supporting_sheet!$D$12, VLOOKUP(supporting_sheet!$G$12,'waste_char_sector_%_values'!$E$2:$AG$3277,2,FALSE), VLOOKUP(Residential_tonnages!$D36,'waste_char_sector_%_values'!$E$2:$AG$3277,2,FALSE))*'DONNÉES '!$D75),0)</f>
        <v>0</v>
      </c>
      <c r="F36" s="20">
        <f>IFERROR((IF($A36&gt;supporting_sheet!$D$12, VLOOKUP(supporting_sheet!$G$12,'waste_char_sector_%_values'!$E$2:$AG$3277,3,FALSE), VLOOKUP(Residential_tonnages!$D36,'waste_char_sector_%_values'!$E$2:$AG$3277,3,FALSE))*'DONNÉES '!$D75),0)</f>
        <v>0</v>
      </c>
      <c r="G36" s="20">
        <f>IFERROR((IF($A36&gt;supporting_sheet!$D$12, VLOOKUP(supporting_sheet!$G$12,'waste_char_sector_%_values'!$E$2:$AG$3277,4,FALSE), VLOOKUP(Residential_tonnages!$D36,'waste_char_sector_%_values'!$E$2:$AG$3277,4,FALSE))*'DONNÉES '!$D75),0)</f>
        <v>0</v>
      </c>
      <c r="H36" s="20">
        <f>IFERROR((IF($A36&gt;supporting_sheet!$D$12, VLOOKUP(supporting_sheet!$G$12,'waste_char_sector_%_values'!$E$2:$AG$3277,5,FALSE), VLOOKUP(Residential_tonnages!$D36,'waste_char_sector_%_values'!$E$2:$AG$3277,5,FALSE))*'DONNÉES '!$D75),0)</f>
        <v>0</v>
      </c>
      <c r="I36" s="20">
        <f>IFERROR((IF($A36&gt;supporting_sheet!$D$12, VLOOKUP(supporting_sheet!$G$12,'waste_char_sector_%_values'!$E$2:$AG$3277,6,FALSE), VLOOKUP(Residential_tonnages!$D36,'waste_char_sector_%_values'!$E$2:$AG$3277,6,FALSE))*'DONNÉES '!$D75),0)</f>
        <v>0</v>
      </c>
      <c r="J36" s="20">
        <f>IFERROR((IF($A36&gt;supporting_sheet!$D$12, VLOOKUP(supporting_sheet!$G$12,'waste_char_sector_%_values'!$E$2:$AG$3277,7,FALSE), VLOOKUP(Residential_tonnages!$D36,'waste_char_sector_%_values'!$E$2:$AG$3277,7,FALSE))*'DONNÉES '!$D75),0)</f>
        <v>0</v>
      </c>
      <c r="K36" s="20">
        <f>IFERROR((IF($A36&gt;supporting_sheet!$D$12, VLOOKUP(supporting_sheet!$G$12,'waste_char_sector_%_values'!$E$2:$AG$3277,8,FALSE), VLOOKUP(Residential_tonnages!$D36,'waste_char_sector_%_values'!$E$2:$AG$3277,8,FALSE))*'DONNÉES '!$D75),0)</f>
        <v>0</v>
      </c>
      <c r="L36" s="20">
        <f>IFERROR((IF($A36&gt;supporting_sheet!$D$12, VLOOKUP(supporting_sheet!$G$12,'waste_char_sector_%_values'!$E$2:$AG$3277,9,FALSE), VLOOKUP(Residential_tonnages!$D36,'waste_char_sector_%_values'!$E$2:$AG$3277,9,FALSE))*'DONNÉES '!$D75),0)</f>
        <v>0</v>
      </c>
      <c r="M36" s="20">
        <f>IFERROR((IF($A36&gt;supporting_sheet!$D$12, VLOOKUP(supporting_sheet!$G$12,'waste_char_sector_%_values'!$E$2:$AG$3277,10,FALSE), VLOOKUP(Residential_tonnages!$D36,'waste_char_sector_%_values'!$E$2:$AG$3277,10,FALSE))*'DONNÉES '!$D75),0)</f>
        <v>0</v>
      </c>
      <c r="N36" s="20">
        <f>IFERROR((IF($A36&gt;supporting_sheet!$D$12, VLOOKUP(supporting_sheet!$G$12,'waste_char_sector_%_values'!$E$2:$AG$3277,11,FALSE), VLOOKUP(Residential_tonnages!$D36,'waste_char_sector_%_values'!$E$2:$AG$3277,11,FALSE))*'DONNÉES '!$D75),0)</f>
        <v>0</v>
      </c>
      <c r="O36" s="20">
        <f>IFERROR((IF($A36&gt;supporting_sheet!$D$12, VLOOKUP(supporting_sheet!$G$12,'waste_char_sector_%_values'!$E$2:$AG$3277,12,FALSE), VLOOKUP(Residential_tonnages!$D36,'waste_char_sector_%_values'!$E$2:$AG$3277,12,FALSE))*'DONNÉES '!$D75),0)</f>
        <v>0</v>
      </c>
      <c r="P36" s="20">
        <f>IFERROR((IF($A36&gt;supporting_sheet!$D$12, VLOOKUP(supporting_sheet!$G$12,'waste_char_sector_%_values'!$E$2:$AG$3277,13,FALSE), VLOOKUP(Residential_tonnages!$D36,'waste_char_sector_%_values'!$E$2:$AG$3277,13,FALSE))*'DONNÉES '!$D75),0)</f>
        <v>0</v>
      </c>
      <c r="Q36" s="20">
        <f>IFERROR((IF($A36&gt;supporting_sheet!$D$12, VLOOKUP(supporting_sheet!$G$12,'waste_char_sector_%_values'!$E$2:$AG$3277,14,FALSE), VLOOKUP(Residential_tonnages!$D36,'waste_char_sector_%_values'!$E$2:$AG$3277,14,FALSE))*'DONNÉES '!$D75),0)</f>
        <v>0</v>
      </c>
      <c r="R36" s="20">
        <f>IFERROR((IF($A36&gt;supporting_sheet!$D$12, VLOOKUP(supporting_sheet!$G$12,'waste_char_sector_%_values'!$E$2:$AG$3277,29,FALSE), VLOOKUP(Residential_tonnages!$D36,'waste_char_sector_%_values'!$E$2:$AG$3277,29,FALSE))*'DONNÉES '!$D75),0)</f>
        <v>0</v>
      </c>
      <c r="S36" s="37"/>
      <c r="T36" s="37">
        <f t="shared" si="3"/>
        <v>0</v>
      </c>
      <c r="V36" s="20">
        <f>IFERROR((IF($A36&gt;supporting_sheet!$D$12, VLOOKUP(supporting_sheet!$G$12,'waste_char_sector_%_values'!$E$2:$AG$3277,11,FALSE), VLOOKUP(Residential_tonnages!$D36,'waste_char_sector_%_values'!$E$2:$AG$3277,11,FALSE))*'DONNÉES '!$D75),0)</f>
        <v>0</v>
      </c>
    </row>
    <row r="37" spans="1:22" x14ac:dyDescent="0.25">
      <c r="A37" s="1">
        <f>'DONNÉES '!B76</f>
        <v>35</v>
      </c>
      <c r="B37" s="1" t="str">
        <f t="shared" si="1"/>
        <v>AB</v>
      </c>
      <c r="C37" s="1" t="s">
        <v>58</v>
      </c>
      <c r="D37" s="1" t="str">
        <f t="shared" si="2"/>
        <v>35ABResidential</v>
      </c>
      <c r="E37" s="20">
        <f>IFERROR((IF($A37&gt;supporting_sheet!$D$12, VLOOKUP(supporting_sheet!$G$12,'waste_char_sector_%_values'!$E$2:$AG$3277,2,FALSE), VLOOKUP(Residential_tonnages!$D37,'waste_char_sector_%_values'!$E$2:$AG$3277,2,FALSE))*'DONNÉES '!$D76),0)</f>
        <v>0</v>
      </c>
      <c r="F37" s="20">
        <f>IFERROR((IF($A37&gt;supporting_sheet!$D$12, VLOOKUP(supporting_sheet!$G$12,'waste_char_sector_%_values'!$E$2:$AG$3277,3,FALSE), VLOOKUP(Residential_tonnages!$D37,'waste_char_sector_%_values'!$E$2:$AG$3277,3,FALSE))*'DONNÉES '!$D76),0)</f>
        <v>0</v>
      </c>
      <c r="G37" s="20">
        <f>IFERROR((IF($A37&gt;supporting_sheet!$D$12, VLOOKUP(supporting_sheet!$G$12,'waste_char_sector_%_values'!$E$2:$AG$3277,4,FALSE), VLOOKUP(Residential_tonnages!$D37,'waste_char_sector_%_values'!$E$2:$AG$3277,4,FALSE))*'DONNÉES '!$D76),0)</f>
        <v>0</v>
      </c>
      <c r="H37" s="20">
        <f>IFERROR((IF($A37&gt;supporting_sheet!$D$12, VLOOKUP(supporting_sheet!$G$12,'waste_char_sector_%_values'!$E$2:$AG$3277,5,FALSE), VLOOKUP(Residential_tonnages!$D37,'waste_char_sector_%_values'!$E$2:$AG$3277,5,FALSE))*'DONNÉES '!$D76),0)</f>
        <v>0</v>
      </c>
      <c r="I37" s="20">
        <f>IFERROR((IF($A37&gt;supporting_sheet!$D$12, VLOOKUP(supporting_sheet!$G$12,'waste_char_sector_%_values'!$E$2:$AG$3277,6,FALSE), VLOOKUP(Residential_tonnages!$D37,'waste_char_sector_%_values'!$E$2:$AG$3277,6,FALSE))*'DONNÉES '!$D76),0)</f>
        <v>0</v>
      </c>
      <c r="J37" s="20">
        <f>IFERROR((IF($A37&gt;supporting_sheet!$D$12, VLOOKUP(supporting_sheet!$G$12,'waste_char_sector_%_values'!$E$2:$AG$3277,7,FALSE), VLOOKUP(Residential_tonnages!$D37,'waste_char_sector_%_values'!$E$2:$AG$3277,7,FALSE))*'DONNÉES '!$D76),0)</f>
        <v>0</v>
      </c>
      <c r="K37" s="20">
        <f>IFERROR((IF($A37&gt;supporting_sheet!$D$12, VLOOKUP(supporting_sheet!$G$12,'waste_char_sector_%_values'!$E$2:$AG$3277,8,FALSE), VLOOKUP(Residential_tonnages!$D37,'waste_char_sector_%_values'!$E$2:$AG$3277,8,FALSE))*'DONNÉES '!$D76),0)</f>
        <v>0</v>
      </c>
      <c r="L37" s="20">
        <f>IFERROR((IF($A37&gt;supporting_sheet!$D$12, VLOOKUP(supporting_sheet!$G$12,'waste_char_sector_%_values'!$E$2:$AG$3277,9,FALSE), VLOOKUP(Residential_tonnages!$D37,'waste_char_sector_%_values'!$E$2:$AG$3277,9,FALSE))*'DONNÉES '!$D76),0)</f>
        <v>0</v>
      </c>
      <c r="M37" s="20">
        <f>IFERROR((IF($A37&gt;supporting_sheet!$D$12, VLOOKUP(supporting_sheet!$G$12,'waste_char_sector_%_values'!$E$2:$AG$3277,10,FALSE), VLOOKUP(Residential_tonnages!$D37,'waste_char_sector_%_values'!$E$2:$AG$3277,10,FALSE))*'DONNÉES '!$D76),0)</f>
        <v>0</v>
      </c>
      <c r="N37" s="20">
        <f>IFERROR((IF($A37&gt;supporting_sheet!$D$12, VLOOKUP(supporting_sheet!$G$12,'waste_char_sector_%_values'!$E$2:$AG$3277,11,FALSE), VLOOKUP(Residential_tonnages!$D37,'waste_char_sector_%_values'!$E$2:$AG$3277,11,FALSE))*'DONNÉES '!$D76),0)</f>
        <v>0</v>
      </c>
      <c r="O37" s="20">
        <f>IFERROR((IF($A37&gt;supporting_sheet!$D$12, VLOOKUP(supporting_sheet!$G$12,'waste_char_sector_%_values'!$E$2:$AG$3277,12,FALSE), VLOOKUP(Residential_tonnages!$D37,'waste_char_sector_%_values'!$E$2:$AG$3277,12,FALSE))*'DONNÉES '!$D76),0)</f>
        <v>0</v>
      </c>
      <c r="P37" s="20">
        <f>IFERROR((IF($A37&gt;supporting_sheet!$D$12, VLOOKUP(supporting_sheet!$G$12,'waste_char_sector_%_values'!$E$2:$AG$3277,13,FALSE), VLOOKUP(Residential_tonnages!$D37,'waste_char_sector_%_values'!$E$2:$AG$3277,13,FALSE))*'DONNÉES '!$D76),0)</f>
        <v>0</v>
      </c>
      <c r="Q37" s="20">
        <f>IFERROR((IF($A37&gt;supporting_sheet!$D$12, VLOOKUP(supporting_sheet!$G$12,'waste_char_sector_%_values'!$E$2:$AG$3277,14,FALSE), VLOOKUP(Residential_tonnages!$D37,'waste_char_sector_%_values'!$E$2:$AG$3277,14,FALSE))*'DONNÉES '!$D76),0)</f>
        <v>0</v>
      </c>
      <c r="R37" s="20">
        <f>IFERROR((IF($A37&gt;supporting_sheet!$D$12, VLOOKUP(supporting_sheet!$G$12,'waste_char_sector_%_values'!$E$2:$AG$3277,29,FALSE), VLOOKUP(Residential_tonnages!$D37,'waste_char_sector_%_values'!$E$2:$AG$3277,29,FALSE))*'DONNÉES '!$D76),0)</f>
        <v>0</v>
      </c>
      <c r="S37" s="37"/>
      <c r="T37" s="37">
        <f t="shared" si="3"/>
        <v>0</v>
      </c>
      <c r="V37" s="20">
        <f>IFERROR((IF($A37&gt;supporting_sheet!$D$12, VLOOKUP(supporting_sheet!$G$12,'waste_char_sector_%_values'!$E$2:$AG$3277,11,FALSE), VLOOKUP(Residential_tonnages!$D37,'waste_char_sector_%_values'!$E$2:$AG$3277,11,FALSE))*'DONNÉES '!$D76),0)</f>
        <v>0</v>
      </c>
    </row>
    <row r="38" spans="1:22" x14ac:dyDescent="0.25">
      <c r="A38" s="1">
        <f>'DONNÉES '!B77</f>
        <v>36</v>
      </c>
      <c r="B38" s="1" t="str">
        <f t="shared" si="1"/>
        <v>AB</v>
      </c>
      <c r="C38" s="1" t="s">
        <v>58</v>
      </c>
      <c r="D38" s="1" t="str">
        <f t="shared" si="2"/>
        <v>36ABResidential</v>
      </c>
      <c r="E38" s="20">
        <f>IFERROR((IF($A38&gt;supporting_sheet!$D$12, VLOOKUP(supporting_sheet!$G$12,'waste_char_sector_%_values'!$E$2:$AG$3277,2,FALSE), VLOOKUP(Residential_tonnages!$D38,'waste_char_sector_%_values'!$E$2:$AG$3277,2,FALSE))*'DONNÉES '!$D77),0)</f>
        <v>0</v>
      </c>
      <c r="F38" s="20">
        <f>IFERROR((IF($A38&gt;supporting_sheet!$D$12, VLOOKUP(supporting_sheet!$G$12,'waste_char_sector_%_values'!$E$2:$AG$3277,3,FALSE), VLOOKUP(Residential_tonnages!$D38,'waste_char_sector_%_values'!$E$2:$AG$3277,3,FALSE))*'DONNÉES '!$D77),0)</f>
        <v>0</v>
      </c>
      <c r="G38" s="20">
        <f>IFERROR((IF($A38&gt;supporting_sheet!$D$12, VLOOKUP(supporting_sheet!$G$12,'waste_char_sector_%_values'!$E$2:$AG$3277,4,FALSE), VLOOKUP(Residential_tonnages!$D38,'waste_char_sector_%_values'!$E$2:$AG$3277,4,FALSE))*'DONNÉES '!$D77),0)</f>
        <v>0</v>
      </c>
      <c r="H38" s="20">
        <f>IFERROR((IF($A38&gt;supporting_sheet!$D$12, VLOOKUP(supporting_sheet!$G$12,'waste_char_sector_%_values'!$E$2:$AG$3277,5,FALSE), VLOOKUP(Residential_tonnages!$D38,'waste_char_sector_%_values'!$E$2:$AG$3277,5,FALSE))*'DONNÉES '!$D77),0)</f>
        <v>0</v>
      </c>
      <c r="I38" s="20">
        <f>IFERROR((IF($A38&gt;supporting_sheet!$D$12, VLOOKUP(supporting_sheet!$G$12,'waste_char_sector_%_values'!$E$2:$AG$3277,6,FALSE), VLOOKUP(Residential_tonnages!$D38,'waste_char_sector_%_values'!$E$2:$AG$3277,6,FALSE))*'DONNÉES '!$D77),0)</f>
        <v>0</v>
      </c>
      <c r="J38" s="20">
        <f>IFERROR((IF($A38&gt;supporting_sheet!$D$12, VLOOKUP(supporting_sheet!$G$12,'waste_char_sector_%_values'!$E$2:$AG$3277,7,FALSE), VLOOKUP(Residential_tonnages!$D38,'waste_char_sector_%_values'!$E$2:$AG$3277,7,FALSE))*'DONNÉES '!$D77),0)</f>
        <v>0</v>
      </c>
      <c r="K38" s="20">
        <f>IFERROR((IF($A38&gt;supporting_sheet!$D$12, VLOOKUP(supporting_sheet!$G$12,'waste_char_sector_%_values'!$E$2:$AG$3277,8,FALSE), VLOOKUP(Residential_tonnages!$D38,'waste_char_sector_%_values'!$E$2:$AG$3277,8,FALSE))*'DONNÉES '!$D77),0)</f>
        <v>0</v>
      </c>
      <c r="L38" s="20">
        <f>IFERROR((IF($A38&gt;supporting_sheet!$D$12, VLOOKUP(supporting_sheet!$G$12,'waste_char_sector_%_values'!$E$2:$AG$3277,9,FALSE), VLOOKUP(Residential_tonnages!$D38,'waste_char_sector_%_values'!$E$2:$AG$3277,9,FALSE))*'DONNÉES '!$D77),0)</f>
        <v>0</v>
      </c>
      <c r="M38" s="20">
        <f>IFERROR((IF($A38&gt;supporting_sheet!$D$12, VLOOKUP(supporting_sheet!$G$12,'waste_char_sector_%_values'!$E$2:$AG$3277,10,FALSE), VLOOKUP(Residential_tonnages!$D38,'waste_char_sector_%_values'!$E$2:$AG$3277,10,FALSE))*'DONNÉES '!$D77),0)</f>
        <v>0</v>
      </c>
      <c r="N38" s="20">
        <f>IFERROR((IF($A38&gt;supporting_sheet!$D$12, VLOOKUP(supporting_sheet!$G$12,'waste_char_sector_%_values'!$E$2:$AG$3277,11,FALSE), VLOOKUP(Residential_tonnages!$D38,'waste_char_sector_%_values'!$E$2:$AG$3277,11,FALSE))*'DONNÉES '!$D77),0)</f>
        <v>0</v>
      </c>
      <c r="O38" s="20">
        <f>IFERROR((IF($A38&gt;supporting_sheet!$D$12, VLOOKUP(supporting_sheet!$G$12,'waste_char_sector_%_values'!$E$2:$AG$3277,12,FALSE), VLOOKUP(Residential_tonnages!$D38,'waste_char_sector_%_values'!$E$2:$AG$3277,12,FALSE))*'DONNÉES '!$D77),0)</f>
        <v>0</v>
      </c>
      <c r="P38" s="20">
        <f>IFERROR((IF($A38&gt;supporting_sheet!$D$12, VLOOKUP(supporting_sheet!$G$12,'waste_char_sector_%_values'!$E$2:$AG$3277,13,FALSE), VLOOKUP(Residential_tonnages!$D38,'waste_char_sector_%_values'!$E$2:$AG$3277,13,FALSE))*'DONNÉES '!$D77),0)</f>
        <v>0</v>
      </c>
      <c r="Q38" s="20">
        <f>IFERROR((IF($A38&gt;supporting_sheet!$D$12, VLOOKUP(supporting_sheet!$G$12,'waste_char_sector_%_values'!$E$2:$AG$3277,14,FALSE), VLOOKUP(Residential_tonnages!$D38,'waste_char_sector_%_values'!$E$2:$AG$3277,14,FALSE))*'DONNÉES '!$D77),0)</f>
        <v>0</v>
      </c>
      <c r="R38" s="20">
        <f>IFERROR((IF($A38&gt;supporting_sheet!$D$12, VLOOKUP(supporting_sheet!$G$12,'waste_char_sector_%_values'!$E$2:$AG$3277,29,FALSE), VLOOKUP(Residential_tonnages!$D38,'waste_char_sector_%_values'!$E$2:$AG$3277,29,FALSE))*'DONNÉES '!$D77),0)</f>
        <v>0</v>
      </c>
      <c r="S38" s="37"/>
      <c r="T38" s="37">
        <f t="shared" si="3"/>
        <v>0</v>
      </c>
      <c r="V38" s="20">
        <f>IFERROR((IF($A38&gt;supporting_sheet!$D$12, VLOOKUP(supporting_sheet!$G$12,'waste_char_sector_%_values'!$E$2:$AG$3277,11,FALSE), VLOOKUP(Residential_tonnages!$D38,'waste_char_sector_%_values'!$E$2:$AG$3277,11,FALSE))*'DONNÉES '!$D77),0)</f>
        <v>0</v>
      </c>
    </row>
    <row r="39" spans="1:22" x14ac:dyDescent="0.25">
      <c r="A39" s="1">
        <f>'DONNÉES '!B78</f>
        <v>37</v>
      </c>
      <c r="B39" s="1" t="str">
        <f t="shared" si="1"/>
        <v>AB</v>
      </c>
      <c r="C39" s="1" t="s">
        <v>58</v>
      </c>
      <c r="D39" s="1" t="str">
        <f t="shared" si="2"/>
        <v>37ABResidential</v>
      </c>
      <c r="E39" s="20">
        <f>IFERROR((IF($A39&gt;supporting_sheet!$D$12, VLOOKUP(supporting_sheet!$G$12,'waste_char_sector_%_values'!$E$2:$AG$3277,2,FALSE), VLOOKUP(Residential_tonnages!$D39,'waste_char_sector_%_values'!$E$2:$AG$3277,2,FALSE))*'DONNÉES '!$D78),0)</f>
        <v>0</v>
      </c>
      <c r="F39" s="20">
        <f>IFERROR((IF($A39&gt;supporting_sheet!$D$12, VLOOKUP(supporting_sheet!$G$12,'waste_char_sector_%_values'!$E$2:$AG$3277,3,FALSE), VLOOKUP(Residential_tonnages!$D39,'waste_char_sector_%_values'!$E$2:$AG$3277,3,FALSE))*'DONNÉES '!$D78),0)</f>
        <v>0</v>
      </c>
      <c r="G39" s="20">
        <f>IFERROR((IF($A39&gt;supporting_sheet!$D$12, VLOOKUP(supporting_sheet!$G$12,'waste_char_sector_%_values'!$E$2:$AG$3277,4,FALSE), VLOOKUP(Residential_tonnages!$D39,'waste_char_sector_%_values'!$E$2:$AG$3277,4,FALSE))*'DONNÉES '!$D78),0)</f>
        <v>0</v>
      </c>
      <c r="H39" s="20">
        <f>IFERROR((IF($A39&gt;supporting_sheet!$D$12, VLOOKUP(supporting_sheet!$G$12,'waste_char_sector_%_values'!$E$2:$AG$3277,5,FALSE), VLOOKUP(Residential_tonnages!$D39,'waste_char_sector_%_values'!$E$2:$AG$3277,5,FALSE))*'DONNÉES '!$D78),0)</f>
        <v>0</v>
      </c>
      <c r="I39" s="20">
        <f>IFERROR((IF($A39&gt;supporting_sheet!$D$12, VLOOKUP(supporting_sheet!$G$12,'waste_char_sector_%_values'!$E$2:$AG$3277,6,FALSE), VLOOKUP(Residential_tonnages!$D39,'waste_char_sector_%_values'!$E$2:$AG$3277,6,FALSE))*'DONNÉES '!$D78),0)</f>
        <v>0</v>
      </c>
      <c r="J39" s="20">
        <f>IFERROR((IF($A39&gt;supporting_sheet!$D$12, VLOOKUP(supporting_sheet!$G$12,'waste_char_sector_%_values'!$E$2:$AG$3277,7,FALSE), VLOOKUP(Residential_tonnages!$D39,'waste_char_sector_%_values'!$E$2:$AG$3277,7,FALSE))*'DONNÉES '!$D78),0)</f>
        <v>0</v>
      </c>
      <c r="K39" s="20">
        <f>IFERROR((IF($A39&gt;supporting_sheet!$D$12, VLOOKUP(supporting_sheet!$G$12,'waste_char_sector_%_values'!$E$2:$AG$3277,8,FALSE), VLOOKUP(Residential_tonnages!$D39,'waste_char_sector_%_values'!$E$2:$AG$3277,8,FALSE))*'DONNÉES '!$D78),0)</f>
        <v>0</v>
      </c>
      <c r="L39" s="20">
        <f>IFERROR((IF($A39&gt;supporting_sheet!$D$12, VLOOKUP(supporting_sheet!$G$12,'waste_char_sector_%_values'!$E$2:$AG$3277,9,FALSE), VLOOKUP(Residential_tonnages!$D39,'waste_char_sector_%_values'!$E$2:$AG$3277,9,FALSE))*'DONNÉES '!$D78),0)</f>
        <v>0</v>
      </c>
      <c r="M39" s="20">
        <f>IFERROR((IF($A39&gt;supporting_sheet!$D$12, VLOOKUP(supporting_sheet!$G$12,'waste_char_sector_%_values'!$E$2:$AG$3277,10,FALSE), VLOOKUP(Residential_tonnages!$D39,'waste_char_sector_%_values'!$E$2:$AG$3277,10,FALSE))*'DONNÉES '!$D78),0)</f>
        <v>0</v>
      </c>
      <c r="N39" s="20">
        <f>IFERROR((IF($A39&gt;supporting_sheet!$D$12, VLOOKUP(supporting_sheet!$G$12,'waste_char_sector_%_values'!$E$2:$AG$3277,11,FALSE), VLOOKUP(Residential_tonnages!$D39,'waste_char_sector_%_values'!$E$2:$AG$3277,11,FALSE))*'DONNÉES '!$D78),0)</f>
        <v>0</v>
      </c>
      <c r="O39" s="20">
        <f>IFERROR((IF($A39&gt;supporting_sheet!$D$12, VLOOKUP(supporting_sheet!$G$12,'waste_char_sector_%_values'!$E$2:$AG$3277,12,FALSE), VLOOKUP(Residential_tonnages!$D39,'waste_char_sector_%_values'!$E$2:$AG$3277,12,FALSE))*'DONNÉES '!$D78),0)</f>
        <v>0</v>
      </c>
      <c r="P39" s="20">
        <f>IFERROR((IF($A39&gt;supporting_sheet!$D$12, VLOOKUP(supporting_sheet!$G$12,'waste_char_sector_%_values'!$E$2:$AG$3277,13,FALSE), VLOOKUP(Residential_tonnages!$D39,'waste_char_sector_%_values'!$E$2:$AG$3277,13,FALSE))*'DONNÉES '!$D78),0)</f>
        <v>0</v>
      </c>
      <c r="Q39" s="20">
        <f>IFERROR((IF($A39&gt;supporting_sheet!$D$12, VLOOKUP(supporting_sheet!$G$12,'waste_char_sector_%_values'!$E$2:$AG$3277,14,FALSE), VLOOKUP(Residential_tonnages!$D39,'waste_char_sector_%_values'!$E$2:$AG$3277,14,FALSE))*'DONNÉES '!$D78),0)</f>
        <v>0</v>
      </c>
      <c r="R39" s="20">
        <f>IFERROR((IF($A39&gt;supporting_sheet!$D$12, VLOOKUP(supporting_sheet!$G$12,'waste_char_sector_%_values'!$E$2:$AG$3277,29,FALSE), VLOOKUP(Residential_tonnages!$D39,'waste_char_sector_%_values'!$E$2:$AG$3277,29,FALSE))*'DONNÉES '!$D78),0)</f>
        <v>0</v>
      </c>
      <c r="S39" s="37"/>
      <c r="T39" s="37">
        <f t="shared" si="3"/>
        <v>0</v>
      </c>
      <c r="V39" s="20">
        <f>IFERROR((IF($A39&gt;supporting_sheet!$D$12, VLOOKUP(supporting_sheet!$G$12,'waste_char_sector_%_values'!$E$2:$AG$3277,11,FALSE), VLOOKUP(Residential_tonnages!$D39,'waste_char_sector_%_values'!$E$2:$AG$3277,11,FALSE))*'DONNÉES '!$D78),0)</f>
        <v>0</v>
      </c>
    </row>
    <row r="40" spans="1:22" x14ac:dyDescent="0.25">
      <c r="A40" s="1">
        <f>'DONNÉES '!B79</f>
        <v>38</v>
      </c>
      <c r="B40" s="1" t="str">
        <f t="shared" si="1"/>
        <v>AB</v>
      </c>
      <c r="C40" s="1" t="s">
        <v>58</v>
      </c>
      <c r="D40" s="1" t="str">
        <f t="shared" si="2"/>
        <v>38ABResidential</v>
      </c>
      <c r="E40" s="20">
        <f>IFERROR((IF($A40&gt;supporting_sheet!$D$12, VLOOKUP(supporting_sheet!$G$12,'waste_char_sector_%_values'!$E$2:$AG$3277,2,FALSE), VLOOKUP(Residential_tonnages!$D40,'waste_char_sector_%_values'!$E$2:$AG$3277,2,FALSE))*'DONNÉES '!$D79),0)</f>
        <v>0</v>
      </c>
      <c r="F40" s="20">
        <f>IFERROR((IF($A40&gt;supporting_sheet!$D$12, VLOOKUP(supporting_sheet!$G$12,'waste_char_sector_%_values'!$E$2:$AG$3277,3,FALSE), VLOOKUP(Residential_tonnages!$D40,'waste_char_sector_%_values'!$E$2:$AG$3277,3,FALSE))*'DONNÉES '!$D79),0)</f>
        <v>0</v>
      </c>
      <c r="G40" s="20">
        <f>IFERROR((IF($A40&gt;supporting_sheet!$D$12, VLOOKUP(supporting_sheet!$G$12,'waste_char_sector_%_values'!$E$2:$AG$3277,4,FALSE), VLOOKUP(Residential_tonnages!$D40,'waste_char_sector_%_values'!$E$2:$AG$3277,4,FALSE))*'DONNÉES '!$D79),0)</f>
        <v>0</v>
      </c>
      <c r="H40" s="20">
        <f>IFERROR((IF($A40&gt;supporting_sheet!$D$12, VLOOKUP(supporting_sheet!$G$12,'waste_char_sector_%_values'!$E$2:$AG$3277,5,FALSE), VLOOKUP(Residential_tonnages!$D40,'waste_char_sector_%_values'!$E$2:$AG$3277,5,FALSE))*'DONNÉES '!$D79),0)</f>
        <v>0</v>
      </c>
      <c r="I40" s="20">
        <f>IFERROR((IF($A40&gt;supporting_sheet!$D$12, VLOOKUP(supporting_sheet!$G$12,'waste_char_sector_%_values'!$E$2:$AG$3277,6,FALSE), VLOOKUP(Residential_tonnages!$D40,'waste_char_sector_%_values'!$E$2:$AG$3277,6,FALSE))*'DONNÉES '!$D79),0)</f>
        <v>0</v>
      </c>
      <c r="J40" s="20">
        <f>IFERROR((IF($A40&gt;supporting_sheet!$D$12, VLOOKUP(supporting_sheet!$G$12,'waste_char_sector_%_values'!$E$2:$AG$3277,7,FALSE), VLOOKUP(Residential_tonnages!$D40,'waste_char_sector_%_values'!$E$2:$AG$3277,7,FALSE))*'DONNÉES '!$D79),0)</f>
        <v>0</v>
      </c>
      <c r="K40" s="20">
        <f>IFERROR((IF($A40&gt;supporting_sheet!$D$12, VLOOKUP(supporting_sheet!$G$12,'waste_char_sector_%_values'!$E$2:$AG$3277,8,FALSE), VLOOKUP(Residential_tonnages!$D40,'waste_char_sector_%_values'!$E$2:$AG$3277,8,FALSE))*'DONNÉES '!$D79),0)</f>
        <v>0</v>
      </c>
      <c r="L40" s="20">
        <f>IFERROR((IF($A40&gt;supporting_sheet!$D$12, VLOOKUP(supporting_sheet!$G$12,'waste_char_sector_%_values'!$E$2:$AG$3277,9,FALSE), VLOOKUP(Residential_tonnages!$D40,'waste_char_sector_%_values'!$E$2:$AG$3277,9,FALSE))*'DONNÉES '!$D79),0)</f>
        <v>0</v>
      </c>
      <c r="M40" s="20">
        <f>IFERROR((IF($A40&gt;supporting_sheet!$D$12, VLOOKUP(supporting_sheet!$G$12,'waste_char_sector_%_values'!$E$2:$AG$3277,10,FALSE), VLOOKUP(Residential_tonnages!$D40,'waste_char_sector_%_values'!$E$2:$AG$3277,10,FALSE))*'DONNÉES '!$D79),0)</f>
        <v>0</v>
      </c>
      <c r="N40" s="20">
        <f>IFERROR((IF($A40&gt;supporting_sheet!$D$12, VLOOKUP(supporting_sheet!$G$12,'waste_char_sector_%_values'!$E$2:$AG$3277,11,FALSE), VLOOKUP(Residential_tonnages!$D40,'waste_char_sector_%_values'!$E$2:$AG$3277,11,FALSE))*'DONNÉES '!$D79),0)</f>
        <v>0</v>
      </c>
      <c r="O40" s="20">
        <f>IFERROR((IF($A40&gt;supporting_sheet!$D$12, VLOOKUP(supporting_sheet!$G$12,'waste_char_sector_%_values'!$E$2:$AG$3277,12,FALSE), VLOOKUP(Residential_tonnages!$D40,'waste_char_sector_%_values'!$E$2:$AG$3277,12,FALSE))*'DONNÉES '!$D79),0)</f>
        <v>0</v>
      </c>
      <c r="P40" s="20">
        <f>IFERROR((IF($A40&gt;supporting_sheet!$D$12, VLOOKUP(supporting_sheet!$G$12,'waste_char_sector_%_values'!$E$2:$AG$3277,13,FALSE), VLOOKUP(Residential_tonnages!$D40,'waste_char_sector_%_values'!$E$2:$AG$3277,13,FALSE))*'DONNÉES '!$D79),0)</f>
        <v>0</v>
      </c>
      <c r="Q40" s="20">
        <f>IFERROR((IF($A40&gt;supporting_sheet!$D$12, VLOOKUP(supporting_sheet!$G$12,'waste_char_sector_%_values'!$E$2:$AG$3277,14,FALSE), VLOOKUP(Residential_tonnages!$D40,'waste_char_sector_%_values'!$E$2:$AG$3277,14,FALSE))*'DONNÉES '!$D79),0)</f>
        <v>0</v>
      </c>
      <c r="R40" s="20">
        <f>IFERROR((IF($A40&gt;supporting_sheet!$D$12, VLOOKUP(supporting_sheet!$G$12,'waste_char_sector_%_values'!$E$2:$AG$3277,29,FALSE), VLOOKUP(Residential_tonnages!$D40,'waste_char_sector_%_values'!$E$2:$AG$3277,29,FALSE))*'DONNÉES '!$D79),0)</f>
        <v>0</v>
      </c>
      <c r="S40" s="37"/>
      <c r="T40" s="37">
        <f t="shared" si="3"/>
        <v>0</v>
      </c>
      <c r="V40" s="20">
        <f>IFERROR((IF($A40&gt;supporting_sheet!$D$12, VLOOKUP(supporting_sheet!$G$12,'waste_char_sector_%_values'!$E$2:$AG$3277,11,FALSE), VLOOKUP(Residential_tonnages!$D40,'waste_char_sector_%_values'!$E$2:$AG$3277,11,FALSE))*'DONNÉES '!$D79),0)</f>
        <v>0</v>
      </c>
    </row>
    <row r="41" spans="1:22" x14ac:dyDescent="0.25">
      <c r="A41" s="1">
        <f>'DONNÉES '!B80</f>
        <v>39</v>
      </c>
      <c r="B41" s="1" t="str">
        <f t="shared" si="1"/>
        <v>AB</v>
      </c>
      <c r="C41" s="1" t="s">
        <v>58</v>
      </c>
      <c r="D41" s="1" t="str">
        <f t="shared" si="2"/>
        <v>39ABResidential</v>
      </c>
      <c r="E41" s="20">
        <f>IFERROR((IF($A41&gt;supporting_sheet!$D$12, VLOOKUP(supporting_sheet!$G$12,'waste_char_sector_%_values'!$E$2:$AG$3277,2,FALSE), VLOOKUP(Residential_tonnages!$D41,'waste_char_sector_%_values'!$E$2:$AG$3277,2,FALSE))*'DONNÉES '!$D80),0)</f>
        <v>0</v>
      </c>
      <c r="F41" s="20">
        <f>IFERROR((IF($A41&gt;supporting_sheet!$D$12, VLOOKUP(supporting_sheet!$G$12,'waste_char_sector_%_values'!$E$2:$AG$3277,3,FALSE), VLOOKUP(Residential_tonnages!$D41,'waste_char_sector_%_values'!$E$2:$AG$3277,3,FALSE))*'DONNÉES '!$D80),0)</f>
        <v>0</v>
      </c>
      <c r="G41" s="20">
        <f>IFERROR((IF($A41&gt;supporting_sheet!$D$12, VLOOKUP(supporting_sheet!$G$12,'waste_char_sector_%_values'!$E$2:$AG$3277,4,FALSE), VLOOKUP(Residential_tonnages!$D41,'waste_char_sector_%_values'!$E$2:$AG$3277,4,FALSE))*'DONNÉES '!$D80),0)</f>
        <v>0</v>
      </c>
      <c r="H41" s="20">
        <f>IFERROR((IF($A41&gt;supporting_sheet!$D$12, VLOOKUP(supporting_sheet!$G$12,'waste_char_sector_%_values'!$E$2:$AG$3277,5,FALSE), VLOOKUP(Residential_tonnages!$D41,'waste_char_sector_%_values'!$E$2:$AG$3277,5,FALSE))*'DONNÉES '!$D80),0)</f>
        <v>0</v>
      </c>
      <c r="I41" s="20">
        <f>IFERROR((IF($A41&gt;supporting_sheet!$D$12, VLOOKUP(supporting_sheet!$G$12,'waste_char_sector_%_values'!$E$2:$AG$3277,6,FALSE), VLOOKUP(Residential_tonnages!$D41,'waste_char_sector_%_values'!$E$2:$AG$3277,6,FALSE))*'DONNÉES '!$D80),0)</f>
        <v>0</v>
      </c>
      <c r="J41" s="20">
        <f>IFERROR((IF($A41&gt;supporting_sheet!$D$12, VLOOKUP(supporting_sheet!$G$12,'waste_char_sector_%_values'!$E$2:$AG$3277,7,FALSE), VLOOKUP(Residential_tonnages!$D41,'waste_char_sector_%_values'!$E$2:$AG$3277,7,FALSE))*'DONNÉES '!$D80),0)</f>
        <v>0</v>
      </c>
      <c r="K41" s="20">
        <f>IFERROR((IF($A41&gt;supporting_sheet!$D$12, VLOOKUP(supporting_sheet!$G$12,'waste_char_sector_%_values'!$E$2:$AG$3277,8,FALSE), VLOOKUP(Residential_tonnages!$D41,'waste_char_sector_%_values'!$E$2:$AG$3277,8,FALSE))*'DONNÉES '!$D80),0)</f>
        <v>0</v>
      </c>
      <c r="L41" s="20">
        <f>IFERROR((IF($A41&gt;supporting_sheet!$D$12, VLOOKUP(supporting_sheet!$G$12,'waste_char_sector_%_values'!$E$2:$AG$3277,9,FALSE), VLOOKUP(Residential_tonnages!$D41,'waste_char_sector_%_values'!$E$2:$AG$3277,9,FALSE))*'DONNÉES '!$D80),0)</f>
        <v>0</v>
      </c>
      <c r="M41" s="20">
        <f>IFERROR((IF($A41&gt;supporting_sheet!$D$12, VLOOKUP(supporting_sheet!$G$12,'waste_char_sector_%_values'!$E$2:$AG$3277,10,FALSE), VLOOKUP(Residential_tonnages!$D41,'waste_char_sector_%_values'!$E$2:$AG$3277,10,FALSE))*'DONNÉES '!$D80),0)</f>
        <v>0</v>
      </c>
      <c r="N41" s="20">
        <f>IFERROR((IF($A41&gt;supporting_sheet!$D$12, VLOOKUP(supporting_sheet!$G$12,'waste_char_sector_%_values'!$E$2:$AG$3277,11,FALSE), VLOOKUP(Residential_tonnages!$D41,'waste_char_sector_%_values'!$E$2:$AG$3277,11,FALSE))*'DONNÉES '!$D80),0)</f>
        <v>0</v>
      </c>
      <c r="O41" s="20">
        <f>IFERROR((IF($A41&gt;supporting_sheet!$D$12, VLOOKUP(supporting_sheet!$G$12,'waste_char_sector_%_values'!$E$2:$AG$3277,12,FALSE), VLOOKUP(Residential_tonnages!$D41,'waste_char_sector_%_values'!$E$2:$AG$3277,12,FALSE))*'DONNÉES '!$D80),0)</f>
        <v>0</v>
      </c>
      <c r="P41" s="20">
        <f>IFERROR((IF($A41&gt;supporting_sheet!$D$12, VLOOKUP(supporting_sheet!$G$12,'waste_char_sector_%_values'!$E$2:$AG$3277,13,FALSE), VLOOKUP(Residential_tonnages!$D41,'waste_char_sector_%_values'!$E$2:$AG$3277,13,FALSE))*'DONNÉES '!$D80),0)</f>
        <v>0</v>
      </c>
      <c r="Q41" s="20">
        <f>IFERROR((IF($A41&gt;supporting_sheet!$D$12, VLOOKUP(supporting_sheet!$G$12,'waste_char_sector_%_values'!$E$2:$AG$3277,14,FALSE), VLOOKUP(Residential_tonnages!$D41,'waste_char_sector_%_values'!$E$2:$AG$3277,14,FALSE))*'DONNÉES '!$D80),0)</f>
        <v>0</v>
      </c>
      <c r="R41" s="20">
        <f>IFERROR((IF($A41&gt;supporting_sheet!$D$12, VLOOKUP(supporting_sheet!$G$12,'waste_char_sector_%_values'!$E$2:$AG$3277,29,FALSE), VLOOKUP(Residential_tonnages!$D41,'waste_char_sector_%_values'!$E$2:$AG$3277,29,FALSE))*'DONNÉES '!$D80),0)</f>
        <v>0</v>
      </c>
      <c r="S41" s="37"/>
      <c r="T41" s="37">
        <f t="shared" si="3"/>
        <v>0</v>
      </c>
      <c r="V41" s="20">
        <f>IFERROR((IF($A41&gt;supporting_sheet!$D$12, VLOOKUP(supporting_sheet!$G$12,'waste_char_sector_%_values'!$E$2:$AG$3277,11,FALSE), VLOOKUP(Residential_tonnages!$D41,'waste_char_sector_%_values'!$E$2:$AG$3277,11,FALSE))*'DONNÉES '!$D80),0)</f>
        <v>0</v>
      </c>
    </row>
    <row r="42" spans="1:22" x14ac:dyDescent="0.25">
      <c r="A42" s="1">
        <f>'DONNÉES '!B81</f>
        <v>40</v>
      </c>
      <c r="B42" s="1" t="str">
        <f t="shared" si="1"/>
        <v>AB</v>
      </c>
      <c r="C42" s="1" t="s">
        <v>58</v>
      </c>
      <c r="D42" s="1" t="str">
        <f t="shared" si="2"/>
        <v>40ABResidential</v>
      </c>
      <c r="E42" s="20">
        <f>IFERROR((IF($A42&gt;supporting_sheet!$D$12, VLOOKUP(supporting_sheet!$G$12,'waste_char_sector_%_values'!$E$2:$AG$3277,2,FALSE), VLOOKUP(Residential_tonnages!$D42,'waste_char_sector_%_values'!$E$2:$AG$3277,2,FALSE))*'DONNÉES '!$D81),0)</f>
        <v>0</v>
      </c>
      <c r="F42" s="20">
        <f>IFERROR((IF($A42&gt;supporting_sheet!$D$12, VLOOKUP(supporting_sheet!$G$12,'waste_char_sector_%_values'!$E$2:$AG$3277,3,FALSE), VLOOKUP(Residential_tonnages!$D42,'waste_char_sector_%_values'!$E$2:$AG$3277,3,FALSE))*'DONNÉES '!$D81),0)</f>
        <v>0</v>
      </c>
      <c r="G42" s="20">
        <f>IFERROR((IF($A42&gt;supporting_sheet!$D$12, VLOOKUP(supporting_sheet!$G$12,'waste_char_sector_%_values'!$E$2:$AG$3277,4,FALSE), VLOOKUP(Residential_tonnages!$D42,'waste_char_sector_%_values'!$E$2:$AG$3277,4,FALSE))*'DONNÉES '!$D81),0)</f>
        <v>0</v>
      </c>
      <c r="H42" s="20">
        <f>IFERROR((IF($A42&gt;supporting_sheet!$D$12, VLOOKUP(supporting_sheet!$G$12,'waste_char_sector_%_values'!$E$2:$AG$3277,5,FALSE), VLOOKUP(Residential_tonnages!$D42,'waste_char_sector_%_values'!$E$2:$AG$3277,5,FALSE))*'DONNÉES '!$D81),0)</f>
        <v>0</v>
      </c>
      <c r="I42" s="20">
        <f>IFERROR((IF($A42&gt;supporting_sheet!$D$12, VLOOKUP(supporting_sheet!$G$12,'waste_char_sector_%_values'!$E$2:$AG$3277,6,FALSE), VLOOKUP(Residential_tonnages!$D42,'waste_char_sector_%_values'!$E$2:$AG$3277,6,FALSE))*'DONNÉES '!$D81),0)</f>
        <v>0</v>
      </c>
      <c r="J42" s="20">
        <f>IFERROR((IF($A42&gt;supporting_sheet!$D$12, VLOOKUP(supporting_sheet!$G$12,'waste_char_sector_%_values'!$E$2:$AG$3277,7,FALSE), VLOOKUP(Residential_tonnages!$D42,'waste_char_sector_%_values'!$E$2:$AG$3277,7,FALSE))*'DONNÉES '!$D81),0)</f>
        <v>0</v>
      </c>
      <c r="K42" s="20">
        <f>IFERROR((IF($A42&gt;supporting_sheet!$D$12, VLOOKUP(supporting_sheet!$G$12,'waste_char_sector_%_values'!$E$2:$AG$3277,8,FALSE), VLOOKUP(Residential_tonnages!$D42,'waste_char_sector_%_values'!$E$2:$AG$3277,8,FALSE))*'DONNÉES '!$D81),0)</f>
        <v>0</v>
      </c>
      <c r="L42" s="20">
        <f>IFERROR((IF($A42&gt;supporting_sheet!$D$12, VLOOKUP(supporting_sheet!$G$12,'waste_char_sector_%_values'!$E$2:$AG$3277,9,FALSE), VLOOKUP(Residential_tonnages!$D42,'waste_char_sector_%_values'!$E$2:$AG$3277,9,FALSE))*'DONNÉES '!$D81),0)</f>
        <v>0</v>
      </c>
      <c r="M42" s="20">
        <f>IFERROR((IF($A42&gt;supporting_sheet!$D$12, VLOOKUP(supporting_sheet!$G$12,'waste_char_sector_%_values'!$E$2:$AG$3277,10,FALSE), VLOOKUP(Residential_tonnages!$D42,'waste_char_sector_%_values'!$E$2:$AG$3277,10,FALSE))*'DONNÉES '!$D81),0)</f>
        <v>0</v>
      </c>
      <c r="N42" s="20">
        <f>IFERROR((IF($A42&gt;supporting_sheet!$D$12, VLOOKUP(supporting_sheet!$G$12,'waste_char_sector_%_values'!$E$2:$AG$3277,11,FALSE), VLOOKUP(Residential_tonnages!$D42,'waste_char_sector_%_values'!$E$2:$AG$3277,11,FALSE))*'DONNÉES '!$D81),0)</f>
        <v>0</v>
      </c>
      <c r="O42" s="20">
        <f>IFERROR((IF($A42&gt;supporting_sheet!$D$12, VLOOKUP(supporting_sheet!$G$12,'waste_char_sector_%_values'!$E$2:$AG$3277,12,FALSE), VLOOKUP(Residential_tonnages!$D42,'waste_char_sector_%_values'!$E$2:$AG$3277,12,FALSE))*'DONNÉES '!$D81),0)</f>
        <v>0</v>
      </c>
      <c r="P42" s="20">
        <f>IFERROR((IF($A42&gt;supporting_sheet!$D$12, VLOOKUP(supporting_sheet!$G$12,'waste_char_sector_%_values'!$E$2:$AG$3277,13,FALSE), VLOOKUP(Residential_tonnages!$D42,'waste_char_sector_%_values'!$E$2:$AG$3277,13,FALSE))*'DONNÉES '!$D81),0)</f>
        <v>0</v>
      </c>
      <c r="Q42" s="20">
        <f>IFERROR((IF($A42&gt;supporting_sheet!$D$12, VLOOKUP(supporting_sheet!$G$12,'waste_char_sector_%_values'!$E$2:$AG$3277,14,FALSE), VLOOKUP(Residential_tonnages!$D42,'waste_char_sector_%_values'!$E$2:$AG$3277,14,FALSE))*'DONNÉES '!$D81),0)</f>
        <v>0</v>
      </c>
      <c r="R42" s="20">
        <f>IFERROR((IF($A42&gt;supporting_sheet!$D$12, VLOOKUP(supporting_sheet!$G$12,'waste_char_sector_%_values'!$E$2:$AG$3277,29,FALSE), VLOOKUP(Residential_tonnages!$D42,'waste_char_sector_%_values'!$E$2:$AG$3277,29,FALSE))*'DONNÉES '!$D81),0)</f>
        <v>0</v>
      </c>
      <c r="S42" s="37"/>
      <c r="T42" s="37">
        <f t="shared" si="3"/>
        <v>0</v>
      </c>
      <c r="V42" s="20">
        <f>IFERROR((IF($A42&gt;supporting_sheet!$D$12, VLOOKUP(supporting_sheet!$G$12,'waste_char_sector_%_values'!$E$2:$AG$3277,11,FALSE), VLOOKUP(Residential_tonnages!$D42,'waste_char_sector_%_values'!$E$2:$AG$3277,11,FALSE))*'DONNÉES '!$D81),0)</f>
        <v>0</v>
      </c>
    </row>
    <row r="43" spans="1:22" x14ac:dyDescent="0.25">
      <c r="A43" s="1">
        <f>'DONNÉES '!B82</f>
        <v>41</v>
      </c>
      <c r="B43" s="1" t="str">
        <f t="shared" si="1"/>
        <v>AB</v>
      </c>
      <c r="C43" s="1" t="s">
        <v>58</v>
      </c>
      <c r="D43" s="1" t="str">
        <f t="shared" si="2"/>
        <v>41ABResidential</v>
      </c>
      <c r="E43" s="20">
        <f>IFERROR((IF($A43&gt;supporting_sheet!$D$12, VLOOKUP(supporting_sheet!$G$12,'waste_char_sector_%_values'!$E$2:$AG$3277,2,FALSE), VLOOKUP(Residential_tonnages!$D43,'waste_char_sector_%_values'!$E$2:$AG$3277,2,FALSE))*'DONNÉES '!$D82),0)</f>
        <v>0</v>
      </c>
      <c r="F43" s="20">
        <f>IFERROR((IF($A43&gt;supporting_sheet!$D$12, VLOOKUP(supporting_sheet!$G$12,'waste_char_sector_%_values'!$E$2:$AG$3277,3,FALSE), VLOOKUP(Residential_tonnages!$D43,'waste_char_sector_%_values'!$E$2:$AG$3277,3,FALSE))*'DONNÉES '!$D82),0)</f>
        <v>0</v>
      </c>
      <c r="G43" s="20">
        <f>IFERROR((IF($A43&gt;supporting_sheet!$D$12, VLOOKUP(supporting_sheet!$G$12,'waste_char_sector_%_values'!$E$2:$AG$3277,4,FALSE), VLOOKUP(Residential_tonnages!$D43,'waste_char_sector_%_values'!$E$2:$AG$3277,4,FALSE))*'DONNÉES '!$D82),0)</f>
        <v>0</v>
      </c>
      <c r="H43" s="20">
        <f>IFERROR((IF($A43&gt;supporting_sheet!$D$12, VLOOKUP(supporting_sheet!$G$12,'waste_char_sector_%_values'!$E$2:$AG$3277,5,FALSE), VLOOKUP(Residential_tonnages!$D43,'waste_char_sector_%_values'!$E$2:$AG$3277,5,FALSE))*'DONNÉES '!$D82),0)</f>
        <v>0</v>
      </c>
      <c r="I43" s="20">
        <f>IFERROR((IF($A43&gt;supporting_sheet!$D$12, VLOOKUP(supporting_sheet!$G$12,'waste_char_sector_%_values'!$E$2:$AG$3277,6,FALSE), VLOOKUP(Residential_tonnages!$D43,'waste_char_sector_%_values'!$E$2:$AG$3277,6,FALSE))*'DONNÉES '!$D82),0)</f>
        <v>0</v>
      </c>
      <c r="J43" s="20">
        <f>IFERROR((IF($A43&gt;supporting_sheet!$D$12, VLOOKUP(supporting_sheet!$G$12,'waste_char_sector_%_values'!$E$2:$AG$3277,7,FALSE), VLOOKUP(Residential_tonnages!$D43,'waste_char_sector_%_values'!$E$2:$AG$3277,7,FALSE))*'DONNÉES '!$D82),0)</f>
        <v>0</v>
      </c>
      <c r="K43" s="20">
        <f>IFERROR((IF($A43&gt;supporting_sheet!$D$12, VLOOKUP(supporting_sheet!$G$12,'waste_char_sector_%_values'!$E$2:$AG$3277,8,FALSE), VLOOKUP(Residential_tonnages!$D43,'waste_char_sector_%_values'!$E$2:$AG$3277,8,FALSE))*'DONNÉES '!$D82),0)</f>
        <v>0</v>
      </c>
      <c r="L43" s="20">
        <f>IFERROR((IF($A43&gt;supporting_sheet!$D$12, VLOOKUP(supporting_sheet!$G$12,'waste_char_sector_%_values'!$E$2:$AG$3277,9,FALSE), VLOOKUP(Residential_tonnages!$D43,'waste_char_sector_%_values'!$E$2:$AG$3277,9,FALSE))*'DONNÉES '!$D82),0)</f>
        <v>0</v>
      </c>
      <c r="M43" s="20">
        <f>IFERROR((IF($A43&gt;supporting_sheet!$D$12, VLOOKUP(supporting_sheet!$G$12,'waste_char_sector_%_values'!$E$2:$AG$3277,10,FALSE), VLOOKUP(Residential_tonnages!$D43,'waste_char_sector_%_values'!$E$2:$AG$3277,10,FALSE))*'DONNÉES '!$D82),0)</f>
        <v>0</v>
      </c>
      <c r="N43" s="20">
        <f>IFERROR((IF($A43&gt;supporting_sheet!$D$12, VLOOKUP(supporting_sheet!$G$12,'waste_char_sector_%_values'!$E$2:$AG$3277,11,FALSE), VLOOKUP(Residential_tonnages!$D43,'waste_char_sector_%_values'!$E$2:$AG$3277,11,FALSE))*'DONNÉES '!$D82),0)</f>
        <v>0</v>
      </c>
      <c r="O43" s="20">
        <f>IFERROR((IF($A43&gt;supporting_sheet!$D$12, VLOOKUP(supporting_sheet!$G$12,'waste_char_sector_%_values'!$E$2:$AG$3277,12,FALSE), VLOOKUP(Residential_tonnages!$D43,'waste_char_sector_%_values'!$E$2:$AG$3277,12,FALSE))*'DONNÉES '!$D82),0)</f>
        <v>0</v>
      </c>
      <c r="P43" s="20">
        <f>IFERROR((IF($A43&gt;supporting_sheet!$D$12, VLOOKUP(supporting_sheet!$G$12,'waste_char_sector_%_values'!$E$2:$AG$3277,13,FALSE), VLOOKUP(Residential_tonnages!$D43,'waste_char_sector_%_values'!$E$2:$AG$3277,13,FALSE))*'DONNÉES '!$D82),0)</f>
        <v>0</v>
      </c>
      <c r="Q43" s="20">
        <f>IFERROR((IF($A43&gt;supporting_sheet!$D$12, VLOOKUP(supporting_sheet!$G$12,'waste_char_sector_%_values'!$E$2:$AG$3277,14,FALSE), VLOOKUP(Residential_tonnages!$D43,'waste_char_sector_%_values'!$E$2:$AG$3277,14,FALSE))*'DONNÉES '!$D82),0)</f>
        <v>0</v>
      </c>
      <c r="R43" s="20">
        <f>IFERROR((IF($A43&gt;supporting_sheet!$D$12, VLOOKUP(supporting_sheet!$G$12,'waste_char_sector_%_values'!$E$2:$AG$3277,29,FALSE), VLOOKUP(Residential_tonnages!$D43,'waste_char_sector_%_values'!$E$2:$AG$3277,29,FALSE))*'DONNÉES '!$D82),0)</f>
        <v>0</v>
      </c>
      <c r="S43" s="37"/>
      <c r="T43" s="37">
        <f t="shared" si="3"/>
        <v>0</v>
      </c>
      <c r="V43" s="20">
        <f>IFERROR((IF($A43&gt;supporting_sheet!$D$12, VLOOKUP(supporting_sheet!$G$12,'waste_char_sector_%_values'!$E$2:$AG$3277,11,FALSE), VLOOKUP(Residential_tonnages!$D43,'waste_char_sector_%_values'!$E$2:$AG$3277,11,FALSE))*'DONNÉES '!$D82),0)</f>
        <v>0</v>
      </c>
    </row>
    <row r="44" spans="1:22" x14ac:dyDescent="0.25">
      <c r="A44" s="1">
        <f>'DONNÉES '!B83</f>
        <v>42</v>
      </c>
      <c r="B44" s="1" t="str">
        <f t="shared" si="1"/>
        <v>AB</v>
      </c>
      <c r="C44" s="1" t="s">
        <v>58</v>
      </c>
      <c r="D44" s="1" t="str">
        <f t="shared" si="2"/>
        <v>42ABResidential</v>
      </c>
      <c r="E44" s="20">
        <f>IFERROR((IF($A44&gt;supporting_sheet!$D$12, VLOOKUP(supporting_sheet!$G$12,'waste_char_sector_%_values'!$E$2:$AG$3277,2,FALSE), VLOOKUP(Residential_tonnages!$D44,'waste_char_sector_%_values'!$E$2:$AG$3277,2,FALSE))*'DONNÉES '!$D83),0)</f>
        <v>0</v>
      </c>
      <c r="F44" s="20">
        <f>IFERROR((IF($A44&gt;supporting_sheet!$D$12, VLOOKUP(supporting_sheet!$G$12,'waste_char_sector_%_values'!$E$2:$AG$3277,3,FALSE), VLOOKUP(Residential_tonnages!$D44,'waste_char_sector_%_values'!$E$2:$AG$3277,3,FALSE))*'DONNÉES '!$D83),0)</f>
        <v>0</v>
      </c>
      <c r="G44" s="20">
        <f>IFERROR((IF($A44&gt;supporting_sheet!$D$12, VLOOKUP(supporting_sheet!$G$12,'waste_char_sector_%_values'!$E$2:$AG$3277,4,FALSE), VLOOKUP(Residential_tonnages!$D44,'waste_char_sector_%_values'!$E$2:$AG$3277,4,FALSE))*'DONNÉES '!$D83),0)</f>
        <v>0</v>
      </c>
      <c r="H44" s="20">
        <f>IFERROR((IF($A44&gt;supporting_sheet!$D$12, VLOOKUP(supporting_sheet!$G$12,'waste_char_sector_%_values'!$E$2:$AG$3277,5,FALSE), VLOOKUP(Residential_tonnages!$D44,'waste_char_sector_%_values'!$E$2:$AG$3277,5,FALSE))*'DONNÉES '!$D83),0)</f>
        <v>0</v>
      </c>
      <c r="I44" s="20">
        <f>IFERROR((IF($A44&gt;supporting_sheet!$D$12, VLOOKUP(supporting_sheet!$G$12,'waste_char_sector_%_values'!$E$2:$AG$3277,6,FALSE), VLOOKUP(Residential_tonnages!$D44,'waste_char_sector_%_values'!$E$2:$AG$3277,6,FALSE))*'DONNÉES '!$D83),0)</f>
        <v>0</v>
      </c>
      <c r="J44" s="20">
        <f>IFERROR((IF($A44&gt;supporting_sheet!$D$12, VLOOKUP(supporting_sheet!$G$12,'waste_char_sector_%_values'!$E$2:$AG$3277,7,FALSE), VLOOKUP(Residential_tonnages!$D44,'waste_char_sector_%_values'!$E$2:$AG$3277,7,FALSE))*'DONNÉES '!$D83),0)</f>
        <v>0</v>
      </c>
      <c r="K44" s="20">
        <f>IFERROR((IF($A44&gt;supporting_sheet!$D$12, VLOOKUP(supporting_sheet!$G$12,'waste_char_sector_%_values'!$E$2:$AG$3277,8,FALSE), VLOOKUP(Residential_tonnages!$D44,'waste_char_sector_%_values'!$E$2:$AG$3277,8,FALSE))*'DONNÉES '!$D83),0)</f>
        <v>0</v>
      </c>
      <c r="L44" s="20">
        <f>IFERROR((IF($A44&gt;supporting_sheet!$D$12, VLOOKUP(supporting_sheet!$G$12,'waste_char_sector_%_values'!$E$2:$AG$3277,9,FALSE), VLOOKUP(Residential_tonnages!$D44,'waste_char_sector_%_values'!$E$2:$AG$3277,9,FALSE))*'DONNÉES '!$D83),0)</f>
        <v>0</v>
      </c>
      <c r="M44" s="20">
        <f>IFERROR((IF($A44&gt;supporting_sheet!$D$12, VLOOKUP(supporting_sheet!$G$12,'waste_char_sector_%_values'!$E$2:$AG$3277,10,FALSE), VLOOKUP(Residential_tonnages!$D44,'waste_char_sector_%_values'!$E$2:$AG$3277,10,FALSE))*'DONNÉES '!$D83),0)</f>
        <v>0</v>
      </c>
      <c r="N44" s="20">
        <f>IFERROR((IF($A44&gt;supporting_sheet!$D$12, VLOOKUP(supporting_sheet!$G$12,'waste_char_sector_%_values'!$E$2:$AG$3277,11,FALSE), VLOOKUP(Residential_tonnages!$D44,'waste_char_sector_%_values'!$E$2:$AG$3277,11,FALSE))*'DONNÉES '!$D83),0)</f>
        <v>0</v>
      </c>
      <c r="O44" s="20">
        <f>IFERROR((IF($A44&gt;supporting_sheet!$D$12, VLOOKUP(supporting_sheet!$G$12,'waste_char_sector_%_values'!$E$2:$AG$3277,12,FALSE), VLOOKUP(Residential_tonnages!$D44,'waste_char_sector_%_values'!$E$2:$AG$3277,12,FALSE))*'DONNÉES '!$D83),0)</f>
        <v>0</v>
      </c>
      <c r="P44" s="20">
        <f>IFERROR((IF($A44&gt;supporting_sheet!$D$12, VLOOKUP(supporting_sheet!$G$12,'waste_char_sector_%_values'!$E$2:$AG$3277,13,FALSE), VLOOKUP(Residential_tonnages!$D44,'waste_char_sector_%_values'!$E$2:$AG$3277,13,FALSE))*'DONNÉES '!$D83),0)</f>
        <v>0</v>
      </c>
      <c r="Q44" s="20">
        <f>IFERROR((IF($A44&gt;supporting_sheet!$D$12, VLOOKUP(supporting_sheet!$G$12,'waste_char_sector_%_values'!$E$2:$AG$3277,14,FALSE), VLOOKUP(Residential_tonnages!$D44,'waste_char_sector_%_values'!$E$2:$AG$3277,14,FALSE))*'DONNÉES '!$D83),0)</f>
        <v>0</v>
      </c>
      <c r="R44" s="20">
        <f>IFERROR((IF($A44&gt;supporting_sheet!$D$12, VLOOKUP(supporting_sheet!$G$12,'waste_char_sector_%_values'!$E$2:$AG$3277,29,FALSE), VLOOKUP(Residential_tonnages!$D44,'waste_char_sector_%_values'!$E$2:$AG$3277,29,FALSE))*'DONNÉES '!$D83),0)</f>
        <v>0</v>
      </c>
      <c r="S44" s="37"/>
      <c r="T44" s="37">
        <f t="shared" si="3"/>
        <v>0</v>
      </c>
      <c r="V44" s="20">
        <f>IFERROR((IF($A44&gt;supporting_sheet!$D$12, VLOOKUP(supporting_sheet!$G$12,'waste_char_sector_%_values'!$E$2:$AG$3277,11,FALSE), VLOOKUP(Residential_tonnages!$D44,'waste_char_sector_%_values'!$E$2:$AG$3277,11,FALSE))*'DONNÉES '!$D83),0)</f>
        <v>0</v>
      </c>
    </row>
    <row r="45" spans="1:22" x14ac:dyDescent="0.25">
      <c r="A45" s="1">
        <f>'DONNÉES '!B84</f>
        <v>43</v>
      </c>
      <c r="B45" s="1" t="str">
        <f t="shared" si="1"/>
        <v>AB</v>
      </c>
      <c r="C45" s="1" t="s">
        <v>58</v>
      </c>
      <c r="D45" s="1" t="str">
        <f t="shared" si="2"/>
        <v>43ABResidential</v>
      </c>
      <c r="E45" s="20">
        <f>IFERROR((IF($A45&gt;supporting_sheet!$D$12, VLOOKUP(supporting_sheet!$G$12,'waste_char_sector_%_values'!$E$2:$AG$3277,2,FALSE), VLOOKUP(Residential_tonnages!$D45,'waste_char_sector_%_values'!$E$2:$AG$3277,2,FALSE))*'DONNÉES '!$D84),0)</f>
        <v>0</v>
      </c>
      <c r="F45" s="20">
        <f>IFERROR((IF($A45&gt;supporting_sheet!$D$12, VLOOKUP(supporting_sheet!$G$12,'waste_char_sector_%_values'!$E$2:$AG$3277,3,FALSE), VLOOKUP(Residential_tonnages!$D45,'waste_char_sector_%_values'!$E$2:$AG$3277,3,FALSE))*'DONNÉES '!$D84),0)</f>
        <v>0</v>
      </c>
      <c r="G45" s="20">
        <f>IFERROR((IF($A45&gt;supporting_sheet!$D$12, VLOOKUP(supporting_sheet!$G$12,'waste_char_sector_%_values'!$E$2:$AG$3277,4,FALSE), VLOOKUP(Residential_tonnages!$D45,'waste_char_sector_%_values'!$E$2:$AG$3277,4,FALSE))*'DONNÉES '!$D84),0)</f>
        <v>0</v>
      </c>
      <c r="H45" s="20">
        <f>IFERROR((IF($A45&gt;supporting_sheet!$D$12, VLOOKUP(supporting_sheet!$G$12,'waste_char_sector_%_values'!$E$2:$AG$3277,5,FALSE), VLOOKUP(Residential_tonnages!$D45,'waste_char_sector_%_values'!$E$2:$AG$3277,5,FALSE))*'DONNÉES '!$D84),0)</f>
        <v>0</v>
      </c>
      <c r="I45" s="20">
        <f>IFERROR((IF($A45&gt;supporting_sheet!$D$12, VLOOKUP(supporting_sheet!$G$12,'waste_char_sector_%_values'!$E$2:$AG$3277,6,FALSE), VLOOKUP(Residential_tonnages!$D45,'waste_char_sector_%_values'!$E$2:$AG$3277,6,FALSE))*'DONNÉES '!$D84),0)</f>
        <v>0</v>
      </c>
      <c r="J45" s="20">
        <f>IFERROR((IF($A45&gt;supporting_sheet!$D$12, VLOOKUP(supporting_sheet!$G$12,'waste_char_sector_%_values'!$E$2:$AG$3277,7,FALSE), VLOOKUP(Residential_tonnages!$D45,'waste_char_sector_%_values'!$E$2:$AG$3277,7,FALSE))*'DONNÉES '!$D84),0)</f>
        <v>0</v>
      </c>
      <c r="K45" s="20">
        <f>IFERROR((IF($A45&gt;supporting_sheet!$D$12, VLOOKUP(supporting_sheet!$G$12,'waste_char_sector_%_values'!$E$2:$AG$3277,8,FALSE), VLOOKUP(Residential_tonnages!$D45,'waste_char_sector_%_values'!$E$2:$AG$3277,8,FALSE))*'DONNÉES '!$D84),0)</f>
        <v>0</v>
      </c>
      <c r="L45" s="20">
        <f>IFERROR((IF($A45&gt;supporting_sheet!$D$12, VLOOKUP(supporting_sheet!$G$12,'waste_char_sector_%_values'!$E$2:$AG$3277,9,FALSE), VLOOKUP(Residential_tonnages!$D45,'waste_char_sector_%_values'!$E$2:$AG$3277,9,FALSE))*'DONNÉES '!$D84),0)</f>
        <v>0</v>
      </c>
      <c r="M45" s="20">
        <f>IFERROR((IF($A45&gt;supporting_sheet!$D$12, VLOOKUP(supporting_sheet!$G$12,'waste_char_sector_%_values'!$E$2:$AG$3277,10,FALSE), VLOOKUP(Residential_tonnages!$D45,'waste_char_sector_%_values'!$E$2:$AG$3277,10,FALSE))*'DONNÉES '!$D84),0)</f>
        <v>0</v>
      </c>
      <c r="N45" s="20">
        <f>IFERROR((IF($A45&gt;supporting_sheet!$D$12, VLOOKUP(supporting_sheet!$G$12,'waste_char_sector_%_values'!$E$2:$AG$3277,11,FALSE), VLOOKUP(Residential_tonnages!$D45,'waste_char_sector_%_values'!$E$2:$AG$3277,11,FALSE))*'DONNÉES '!$D84),0)</f>
        <v>0</v>
      </c>
      <c r="O45" s="20">
        <f>IFERROR((IF($A45&gt;supporting_sheet!$D$12, VLOOKUP(supporting_sheet!$G$12,'waste_char_sector_%_values'!$E$2:$AG$3277,12,FALSE), VLOOKUP(Residential_tonnages!$D45,'waste_char_sector_%_values'!$E$2:$AG$3277,12,FALSE))*'DONNÉES '!$D84),0)</f>
        <v>0</v>
      </c>
      <c r="P45" s="20">
        <f>IFERROR((IF($A45&gt;supporting_sheet!$D$12, VLOOKUP(supporting_sheet!$G$12,'waste_char_sector_%_values'!$E$2:$AG$3277,13,FALSE), VLOOKUP(Residential_tonnages!$D45,'waste_char_sector_%_values'!$E$2:$AG$3277,13,FALSE))*'DONNÉES '!$D84),0)</f>
        <v>0</v>
      </c>
      <c r="Q45" s="20">
        <f>IFERROR((IF($A45&gt;supporting_sheet!$D$12, VLOOKUP(supporting_sheet!$G$12,'waste_char_sector_%_values'!$E$2:$AG$3277,14,FALSE), VLOOKUP(Residential_tonnages!$D45,'waste_char_sector_%_values'!$E$2:$AG$3277,14,FALSE))*'DONNÉES '!$D84),0)</f>
        <v>0</v>
      </c>
      <c r="R45" s="20">
        <f>IFERROR((IF($A45&gt;supporting_sheet!$D$12, VLOOKUP(supporting_sheet!$G$12,'waste_char_sector_%_values'!$E$2:$AG$3277,29,FALSE), VLOOKUP(Residential_tonnages!$D45,'waste_char_sector_%_values'!$E$2:$AG$3277,29,FALSE))*'DONNÉES '!$D84),0)</f>
        <v>0</v>
      </c>
      <c r="S45" s="37"/>
      <c r="T45" s="37">
        <f t="shared" si="3"/>
        <v>0</v>
      </c>
      <c r="V45" s="20">
        <f>IFERROR((IF($A45&gt;supporting_sheet!$D$12, VLOOKUP(supporting_sheet!$G$12,'waste_char_sector_%_values'!$E$2:$AG$3277,11,FALSE), VLOOKUP(Residential_tonnages!$D45,'waste_char_sector_%_values'!$E$2:$AG$3277,11,FALSE))*'DONNÉES '!$D84),0)</f>
        <v>0</v>
      </c>
    </row>
    <row r="46" spans="1:22" x14ac:dyDescent="0.25">
      <c r="A46" s="1">
        <f>'DONNÉES '!B85</f>
        <v>44</v>
      </c>
      <c r="B46" s="1" t="str">
        <f t="shared" si="1"/>
        <v>AB</v>
      </c>
      <c r="C46" s="1" t="s">
        <v>58</v>
      </c>
      <c r="D46" s="1" t="str">
        <f t="shared" si="2"/>
        <v>44ABResidential</v>
      </c>
      <c r="E46" s="20">
        <f>IFERROR((IF($A46&gt;supporting_sheet!$D$12, VLOOKUP(supporting_sheet!$G$12,'waste_char_sector_%_values'!$E$2:$AG$3277,2,FALSE), VLOOKUP(Residential_tonnages!$D46,'waste_char_sector_%_values'!$E$2:$AG$3277,2,FALSE))*'DONNÉES '!$D85),0)</f>
        <v>0</v>
      </c>
      <c r="F46" s="20">
        <f>IFERROR((IF($A46&gt;supporting_sheet!$D$12, VLOOKUP(supporting_sheet!$G$12,'waste_char_sector_%_values'!$E$2:$AG$3277,3,FALSE), VLOOKUP(Residential_tonnages!$D46,'waste_char_sector_%_values'!$E$2:$AG$3277,3,FALSE))*'DONNÉES '!$D85),0)</f>
        <v>0</v>
      </c>
      <c r="G46" s="20">
        <f>IFERROR((IF($A46&gt;supporting_sheet!$D$12, VLOOKUP(supporting_sheet!$G$12,'waste_char_sector_%_values'!$E$2:$AG$3277,4,FALSE), VLOOKUP(Residential_tonnages!$D46,'waste_char_sector_%_values'!$E$2:$AG$3277,4,FALSE))*'DONNÉES '!$D85),0)</f>
        <v>0</v>
      </c>
      <c r="H46" s="20">
        <f>IFERROR((IF($A46&gt;supporting_sheet!$D$12, VLOOKUP(supporting_sheet!$G$12,'waste_char_sector_%_values'!$E$2:$AG$3277,5,FALSE), VLOOKUP(Residential_tonnages!$D46,'waste_char_sector_%_values'!$E$2:$AG$3277,5,FALSE))*'DONNÉES '!$D85),0)</f>
        <v>0</v>
      </c>
      <c r="I46" s="20">
        <f>IFERROR((IF($A46&gt;supporting_sheet!$D$12, VLOOKUP(supporting_sheet!$G$12,'waste_char_sector_%_values'!$E$2:$AG$3277,6,FALSE), VLOOKUP(Residential_tonnages!$D46,'waste_char_sector_%_values'!$E$2:$AG$3277,6,FALSE))*'DONNÉES '!$D85),0)</f>
        <v>0</v>
      </c>
      <c r="J46" s="20">
        <f>IFERROR((IF($A46&gt;supporting_sheet!$D$12, VLOOKUP(supporting_sheet!$G$12,'waste_char_sector_%_values'!$E$2:$AG$3277,7,FALSE), VLOOKUP(Residential_tonnages!$D46,'waste_char_sector_%_values'!$E$2:$AG$3277,7,FALSE))*'DONNÉES '!$D85),0)</f>
        <v>0</v>
      </c>
      <c r="K46" s="20">
        <f>IFERROR((IF($A46&gt;supporting_sheet!$D$12, VLOOKUP(supporting_sheet!$G$12,'waste_char_sector_%_values'!$E$2:$AG$3277,8,FALSE), VLOOKUP(Residential_tonnages!$D46,'waste_char_sector_%_values'!$E$2:$AG$3277,8,FALSE))*'DONNÉES '!$D85),0)</f>
        <v>0</v>
      </c>
      <c r="L46" s="20">
        <f>IFERROR((IF($A46&gt;supporting_sheet!$D$12, VLOOKUP(supporting_sheet!$G$12,'waste_char_sector_%_values'!$E$2:$AG$3277,9,FALSE), VLOOKUP(Residential_tonnages!$D46,'waste_char_sector_%_values'!$E$2:$AG$3277,9,FALSE))*'DONNÉES '!$D85),0)</f>
        <v>0</v>
      </c>
      <c r="M46" s="20">
        <f>IFERROR((IF($A46&gt;supporting_sheet!$D$12, VLOOKUP(supporting_sheet!$G$12,'waste_char_sector_%_values'!$E$2:$AG$3277,10,FALSE), VLOOKUP(Residential_tonnages!$D46,'waste_char_sector_%_values'!$E$2:$AG$3277,10,FALSE))*'DONNÉES '!$D85),0)</f>
        <v>0</v>
      </c>
      <c r="N46" s="20">
        <f>IFERROR((IF($A46&gt;supporting_sheet!$D$12, VLOOKUP(supporting_sheet!$G$12,'waste_char_sector_%_values'!$E$2:$AG$3277,11,FALSE), VLOOKUP(Residential_tonnages!$D46,'waste_char_sector_%_values'!$E$2:$AG$3277,11,FALSE))*'DONNÉES '!$D85),0)</f>
        <v>0</v>
      </c>
      <c r="O46" s="20">
        <f>IFERROR((IF($A46&gt;supporting_sheet!$D$12, VLOOKUP(supporting_sheet!$G$12,'waste_char_sector_%_values'!$E$2:$AG$3277,12,FALSE), VLOOKUP(Residential_tonnages!$D46,'waste_char_sector_%_values'!$E$2:$AG$3277,12,FALSE))*'DONNÉES '!$D85),0)</f>
        <v>0</v>
      </c>
      <c r="P46" s="20">
        <f>IFERROR((IF($A46&gt;supporting_sheet!$D$12, VLOOKUP(supporting_sheet!$G$12,'waste_char_sector_%_values'!$E$2:$AG$3277,13,FALSE), VLOOKUP(Residential_tonnages!$D46,'waste_char_sector_%_values'!$E$2:$AG$3277,13,FALSE))*'DONNÉES '!$D85),0)</f>
        <v>0</v>
      </c>
      <c r="Q46" s="20">
        <f>IFERROR((IF($A46&gt;supporting_sheet!$D$12, VLOOKUP(supporting_sheet!$G$12,'waste_char_sector_%_values'!$E$2:$AG$3277,14,FALSE), VLOOKUP(Residential_tonnages!$D46,'waste_char_sector_%_values'!$E$2:$AG$3277,14,FALSE))*'DONNÉES '!$D85),0)</f>
        <v>0</v>
      </c>
      <c r="R46" s="20">
        <f>IFERROR((IF($A46&gt;supporting_sheet!$D$12, VLOOKUP(supporting_sheet!$G$12,'waste_char_sector_%_values'!$E$2:$AG$3277,29,FALSE), VLOOKUP(Residential_tonnages!$D46,'waste_char_sector_%_values'!$E$2:$AG$3277,29,FALSE))*'DONNÉES '!$D85),0)</f>
        <v>0</v>
      </c>
      <c r="S46" s="37"/>
      <c r="T46" s="37">
        <f t="shared" si="3"/>
        <v>0</v>
      </c>
      <c r="V46" s="20">
        <f>IFERROR((IF($A46&gt;supporting_sheet!$D$12, VLOOKUP(supporting_sheet!$G$12,'waste_char_sector_%_values'!$E$2:$AG$3277,11,FALSE), VLOOKUP(Residential_tonnages!$D46,'waste_char_sector_%_values'!$E$2:$AG$3277,11,FALSE))*'DONNÉES '!$D85),0)</f>
        <v>0</v>
      </c>
    </row>
    <row r="47" spans="1:22" x14ac:dyDescent="0.25">
      <c r="A47" s="1">
        <f>'DONNÉES '!B86</f>
        <v>45</v>
      </c>
      <c r="B47" s="1" t="str">
        <f t="shared" si="1"/>
        <v>AB</v>
      </c>
      <c r="C47" s="1" t="s">
        <v>58</v>
      </c>
      <c r="D47" s="1" t="str">
        <f t="shared" si="2"/>
        <v>45ABResidential</v>
      </c>
      <c r="E47" s="20">
        <f>IFERROR((IF($A47&gt;supporting_sheet!$D$12, VLOOKUP(supporting_sheet!$G$12,'waste_char_sector_%_values'!$E$2:$AG$3277,2,FALSE), VLOOKUP(Residential_tonnages!$D47,'waste_char_sector_%_values'!$E$2:$AG$3277,2,FALSE))*'DONNÉES '!$D86),0)</f>
        <v>0</v>
      </c>
      <c r="F47" s="20">
        <f>IFERROR((IF($A47&gt;supporting_sheet!$D$12, VLOOKUP(supporting_sheet!$G$12,'waste_char_sector_%_values'!$E$2:$AG$3277,3,FALSE), VLOOKUP(Residential_tonnages!$D47,'waste_char_sector_%_values'!$E$2:$AG$3277,3,FALSE))*'DONNÉES '!$D86),0)</f>
        <v>0</v>
      </c>
      <c r="G47" s="20">
        <f>IFERROR((IF($A47&gt;supporting_sheet!$D$12, VLOOKUP(supporting_sheet!$G$12,'waste_char_sector_%_values'!$E$2:$AG$3277,4,FALSE), VLOOKUP(Residential_tonnages!$D47,'waste_char_sector_%_values'!$E$2:$AG$3277,4,FALSE))*'DONNÉES '!$D86),0)</f>
        <v>0</v>
      </c>
      <c r="H47" s="20">
        <f>IFERROR((IF($A47&gt;supporting_sheet!$D$12, VLOOKUP(supporting_sheet!$G$12,'waste_char_sector_%_values'!$E$2:$AG$3277,5,FALSE), VLOOKUP(Residential_tonnages!$D47,'waste_char_sector_%_values'!$E$2:$AG$3277,5,FALSE))*'DONNÉES '!$D86),0)</f>
        <v>0</v>
      </c>
      <c r="I47" s="20">
        <f>IFERROR((IF($A47&gt;supporting_sheet!$D$12, VLOOKUP(supporting_sheet!$G$12,'waste_char_sector_%_values'!$E$2:$AG$3277,6,FALSE), VLOOKUP(Residential_tonnages!$D47,'waste_char_sector_%_values'!$E$2:$AG$3277,6,FALSE))*'DONNÉES '!$D86),0)</f>
        <v>0</v>
      </c>
      <c r="J47" s="20">
        <f>IFERROR((IF($A47&gt;supporting_sheet!$D$12, VLOOKUP(supporting_sheet!$G$12,'waste_char_sector_%_values'!$E$2:$AG$3277,7,FALSE), VLOOKUP(Residential_tonnages!$D47,'waste_char_sector_%_values'!$E$2:$AG$3277,7,FALSE))*'DONNÉES '!$D86),0)</f>
        <v>0</v>
      </c>
      <c r="K47" s="20">
        <f>IFERROR((IF($A47&gt;supporting_sheet!$D$12, VLOOKUP(supporting_sheet!$G$12,'waste_char_sector_%_values'!$E$2:$AG$3277,8,FALSE), VLOOKUP(Residential_tonnages!$D47,'waste_char_sector_%_values'!$E$2:$AG$3277,8,FALSE))*'DONNÉES '!$D86),0)</f>
        <v>0</v>
      </c>
      <c r="L47" s="20">
        <f>IFERROR((IF($A47&gt;supporting_sheet!$D$12, VLOOKUP(supporting_sheet!$G$12,'waste_char_sector_%_values'!$E$2:$AG$3277,9,FALSE), VLOOKUP(Residential_tonnages!$D47,'waste_char_sector_%_values'!$E$2:$AG$3277,9,FALSE))*'DONNÉES '!$D86),0)</f>
        <v>0</v>
      </c>
      <c r="M47" s="20">
        <f>IFERROR((IF($A47&gt;supporting_sheet!$D$12, VLOOKUP(supporting_sheet!$G$12,'waste_char_sector_%_values'!$E$2:$AG$3277,10,FALSE), VLOOKUP(Residential_tonnages!$D47,'waste_char_sector_%_values'!$E$2:$AG$3277,10,FALSE))*'DONNÉES '!$D86),0)</f>
        <v>0</v>
      </c>
      <c r="N47" s="20">
        <f>IFERROR((IF($A47&gt;supporting_sheet!$D$12, VLOOKUP(supporting_sheet!$G$12,'waste_char_sector_%_values'!$E$2:$AG$3277,11,FALSE), VLOOKUP(Residential_tonnages!$D47,'waste_char_sector_%_values'!$E$2:$AG$3277,11,FALSE))*'DONNÉES '!$D86),0)</f>
        <v>0</v>
      </c>
      <c r="O47" s="20">
        <f>IFERROR((IF($A47&gt;supporting_sheet!$D$12, VLOOKUP(supporting_sheet!$G$12,'waste_char_sector_%_values'!$E$2:$AG$3277,12,FALSE), VLOOKUP(Residential_tonnages!$D47,'waste_char_sector_%_values'!$E$2:$AG$3277,12,FALSE))*'DONNÉES '!$D86),0)</f>
        <v>0</v>
      </c>
      <c r="P47" s="20">
        <f>IFERROR((IF($A47&gt;supporting_sheet!$D$12, VLOOKUP(supporting_sheet!$G$12,'waste_char_sector_%_values'!$E$2:$AG$3277,13,FALSE), VLOOKUP(Residential_tonnages!$D47,'waste_char_sector_%_values'!$E$2:$AG$3277,13,FALSE))*'DONNÉES '!$D86),0)</f>
        <v>0</v>
      </c>
      <c r="Q47" s="20">
        <f>IFERROR((IF($A47&gt;supporting_sheet!$D$12, VLOOKUP(supporting_sheet!$G$12,'waste_char_sector_%_values'!$E$2:$AG$3277,14,FALSE), VLOOKUP(Residential_tonnages!$D47,'waste_char_sector_%_values'!$E$2:$AG$3277,14,FALSE))*'DONNÉES '!$D86),0)</f>
        <v>0</v>
      </c>
      <c r="R47" s="20">
        <f>IFERROR((IF($A47&gt;supporting_sheet!$D$12, VLOOKUP(supporting_sheet!$G$12,'waste_char_sector_%_values'!$E$2:$AG$3277,29,FALSE), VLOOKUP(Residential_tonnages!$D47,'waste_char_sector_%_values'!$E$2:$AG$3277,29,FALSE))*'DONNÉES '!$D86),0)</f>
        <v>0</v>
      </c>
      <c r="S47" s="37"/>
      <c r="T47" s="37">
        <f t="shared" si="3"/>
        <v>0</v>
      </c>
      <c r="V47" s="20">
        <f>IFERROR((IF($A47&gt;supporting_sheet!$D$12, VLOOKUP(supporting_sheet!$G$12,'waste_char_sector_%_values'!$E$2:$AG$3277,11,FALSE), VLOOKUP(Residential_tonnages!$D47,'waste_char_sector_%_values'!$E$2:$AG$3277,11,FALSE))*'DONNÉES '!$D86),0)</f>
        <v>0</v>
      </c>
    </row>
    <row r="48" spans="1:22" x14ac:dyDescent="0.25">
      <c r="A48" s="1">
        <f>'DONNÉES '!B87</f>
        <v>46</v>
      </c>
      <c r="B48" s="1" t="str">
        <f t="shared" si="1"/>
        <v>AB</v>
      </c>
      <c r="C48" s="1" t="s">
        <v>58</v>
      </c>
      <c r="D48" s="1" t="str">
        <f t="shared" si="2"/>
        <v>46ABResidential</v>
      </c>
      <c r="E48" s="20">
        <f>IFERROR((IF($A48&gt;supporting_sheet!$D$12, VLOOKUP(supporting_sheet!$G$12,'waste_char_sector_%_values'!$E$2:$AG$3277,2,FALSE), VLOOKUP(Residential_tonnages!$D48,'waste_char_sector_%_values'!$E$2:$AG$3277,2,FALSE))*'DONNÉES '!$D87),0)</f>
        <v>0</v>
      </c>
      <c r="F48" s="20">
        <f>IFERROR((IF($A48&gt;supporting_sheet!$D$12, VLOOKUP(supporting_sheet!$G$12,'waste_char_sector_%_values'!$E$2:$AG$3277,3,FALSE), VLOOKUP(Residential_tonnages!$D48,'waste_char_sector_%_values'!$E$2:$AG$3277,3,FALSE))*'DONNÉES '!$D87),0)</f>
        <v>0</v>
      </c>
      <c r="G48" s="20">
        <f>IFERROR((IF($A48&gt;supporting_sheet!$D$12, VLOOKUP(supporting_sheet!$G$12,'waste_char_sector_%_values'!$E$2:$AG$3277,4,FALSE), VLOOKUP(Residential_tonnages!$D48,'waste_char_sector_%_values'!$E$2:$AG$3277,4,FALSE))*'DONNÉES '!$D87),0)</f>
        <v>0</v>
      </c>
      <c r="H48" s="20">
        <f>IFERROR((IF($A48&gt;supporting_sheet!$D$12, VLOOKUP(supporting_sheet!$G$12,'waste_char_sector_%_values'!$E$2:$AG$3277,5,FALSE), VLOOKUP(Residential_tonnages!$D48,'waste_char_sector_%_values'!$E$2:$AG$3277,5,FALSE))*'DONNÉES '!$D87),0)</f>
        <v>0</v>
      </c>
      <c r="I48" s="20">
        <f>IFERROR((IF($A48&gt;supporting_sheet!$D$12, VLOOKUP(supporting_sheet!$G$12,'waste_char_sector_%_values'!$E$2:$AG$3277,6,FALSE), VLOOKUP(Residential_tonnages!$D48,'waste_char_sector_%_values'!$E$2:$AG$3277,6,FALSE))*'DONNÉES '!$D87),0)</f>
        <v>0</v>
      </c>
      <c r="J48" s="20">
        <f>IFERROR((IF($A48&gt;supporting_sheet!$D$12, VLOOKUP(supporting_sheet!$G$12,'waste_char_sector_%_values'!$E$2:$AG$3277,7,FALSE), VLOOKUP(Residential_tonnages!$D48,'waste_char_sector_%_values'!$E$2:$AG$3277,7,FALSE))*'DONNÉES '!$D87),0)</f>
        <v>0</v>
      </c>
      <c r="K48" s="20">
        <f>IFERROR((IF($A48&gt;supporting_sheet!$D$12, VLOOKUP(supporting_sheet!$G$12,'waste_char_sector_%_values'!$E$2:$AG$3277,8,FALSE), VLOOKUP(Residential_tonnages!$D48,'waste_char_sector_%_values'!$E$2:$AG$3277,8,FALSE))*'DONNÉES '!$D87),0)</f>
        <v>0</v>
      </c>
      <c r="L48" s="20">
        <f>IFERROR((IF($A48&gt;supporting_sheet!$D$12, VLOOKUP(supporting_sheet!$G$12,'waste_char_sector_%_values'!$E$2:$AG$3277,9,FALSE), VLOOKUP(Residential_tonnages!$D48,'waste_char_sector_%_values'!$E$2:$AG$3277,9,FALSE))*'DONNÉES '!$D87),0)</f>
        <v>0</v>
      </c>
      <c r="M48" s="20">
        <f>IFERROR((IF($A48&gt;supporting_sheet!$D$12, VLOOKUP(supporting_sheet!$G$12,'waste_char_sector_%_values'!$E$2:$AG$3277,10,FALSE), VLOOKUP(Residential_tonnages!$D48,'waste_char_sector_%_values'!$E$2:$AG$3277,10,FALSE))*'DONNÉES '!$D87),0)</f>
        <v>0</v>
      </c>
      <c r="N48" s="20">
        <f>IFERROR((IF($A48&gt;supporting_sheet!$D$12, VLOOKUP(supporting_sheet!$G$12,'waste_char_sector_%_values'!$E$2:$AG$3277,11,FALSE), VLOOKUP(Residential_tonnages!$D48,'waste_char_sector_%_values'!$E$2:$AG$3277,11,FALSE))*'DONNÉES '!$D87),0)</f>
        <v>0</v>
      </c>
      <c r="O48" s="20">
        <f>IFERROR((IF($A48&gt;supporting_sheet!$D$12, VLOOKUP(supporting_sheet!$G$12,'waste_char_sector_%_values'!$E$2:$AG$3277,12,FALSE), VLOOKUP(Residential_tonnages!$D48,'waste_char_sector_%_values'!$E$2:$AG$3277,12,FALSE))*'DONNÉES '!$D87),0)</f>
        <v>0</v>
      </c>
      <c r="P48" s="20">
        <f>IFERROR((IF($A48&gt;supporting_sheet!$D$12, VLOOKUP(supporting_sheet!$G$12,'waste_char_sector_%_values'!$E$2:$AG$3277,13,FALSE), VLOOKUP(Residential_tonnages!$D48,'waste_char_sector_%_values'!$E$2:$AG$3277,13,FALSE))*'DONNÉES '!$D87),0)</f>
        <v>0</v>
      </c>
      <c r="Q48" s="20">
        <f>IFERROR((IF($A48&gt;supporting_sheet!$D$12, VLOOKUP(supporting_sheet!$G$12,'waste_char_sector_%_values'!$E$2:$AG$3277,14,FALSE), VLOOKUP(Residential_tonnages!$D48,'waste_char_sector_%_values'!$E$2:$AG$3277,14,FALSE))*'DONNÉES '!$D87),0)</f>
        <v>0</v>
      </c>
      <c r="R48" s="20">
        <f>IFERROR((IF($A48&gt;supporting_sheet!$D$12, VLOOKUP(supporting_sheet!$G$12,'waste_char_sector_%_values'!$E$2:$AG$3277,29,FALSE), VLOOKUP(Residential_tonnages!$D48,'waste_char_sector_%_values'!$E$2:$AG$3277,29,FALSE))*'DONNÉES '!$D87),0)</f>
        <v>0</v>
      </c>
      <c r="S48" s="37"/>
      <c r="T48" s="37">
        <f t="shared" si="3"/>
        <v>0</v>
      </c>
      <c r="V48" s="20">
        <f>IFERROR((IF($A48&gt;supporting_sheet!$D$12, VLOOKUP(supporting_sheet!$G$12,'waste_char_sector_%_values'!$E$2:$AG$3277,11,FALSE), VLOOKUP(Residential_tonnages!$D48,'waste_char_sector_%_values'!$E$2:$AG$3277,11,FALSE))*'DONNÉES '!$D87),0)</f>
        <v>0</v>
      </c>
    </row>
    <row r="49" spans="1:22" x14ac:dyDescent="0.25">
      <c r="A49" s="1">
        <f>'DONNÉES '!B88</f>
        <v>47</v>
      </c>
      <c r="B49" s="1" t="str">
        <f t="shared" si="1"/>
        <v>AB</v>
      </c>
      <c r="C49" s="1" t="s">
        <v>58</v>
      </c>
      <c r="D49" s="1" t="str">
        <f t="shared" si="2"/>
        <v>47ABResidential</v>
      </c>
      <c r="E49" s="20">
        <f>IFERROR((IF($A49&gt;supporting_sheet!$D$12, VLOOKUP(supporting_sheet!$G$12,'waste_char_sector_%_values'!$E$2:$AG$3277,2,FALSE), VLOOKUP(Residential_tonnages!$D49,'waste_char_sector_%_values'!$E$2:$AG$3277,2,FALSE))*'DONNÉES '!$D88),0)</f>
        <v>0</v>
      </c>
      <c r="F49" s="20">
        <f>IFERROR((IF($A49&gt;supporting_sheet!$D$12, VLOOKUP(supporting_sheet!$G$12,'waste_char_sector_%_values'!$E$2:$AG$3277,3,FALSE), VLOOKUP(Residential_tonnages!$D49,'waste_char_sector_%_values'!$E$2:$AG$3277,3,FALSE))*'DONNÉES '!$D88),0)</f>
        <v>0</v>
      </c>
      <c r="G49" s="20">
        <f>IFERROR((IF($A49&gt;supporting_sheet!$D$12, VLOOKUP(supporting_sheet!$G$12,'waste_char_sector_%_values'!$E$2:$AG$3277,4,FALSE), VLOOKUP(Residential_tonnages!$D49,'waste_char_sector_%_values'!$E$2:$AG$3277,4,FALSE))*'DONNÉES '!$D88),0)</f>
        <v>0</v>
      </c>
      <c r="H49" s="20">
        <f>IFERROR((IF($A49&gt;supporting_sheet!$D$12, VLOOKUP(supporting_sheet!$G$12,'waste_char_sector_%_values'!$E$2:$AG$3277,5,FALSE), VLOOKUP(Residential_tonnages!$D49,'waste_char_sector_%_values'!$E$2:$AG$3277,5,FALSE))*'DONNÉES '!$D88),0)</f>
        <v>0</v>
      </c>
      <c r="I49" s="20">
        <f>IFERROR((IF($A49&gt;supporting_sheet!$D$12, VLOOKUP(supporting_sheet!$G$12,'waste_char_sector_%_values'!$E$2:$AG$3277,6,FALSE), VLOOKUP(Residential_tonnages!$D49,'waste_char_sector_%_values'!$E$2:$AG$3277,6,FALSE))*'DONNÉES '!$D88),0)</f>
        <v>0</v>
      </c>
      <c r="J49" s="20">
        <f>IFERROR((IF($A49&gt;supporting_sheet!$D$12, VLOOKUP(supporting_sheet!$G$12,'waste_char_sector_%_values'!$E$2:$AG$3277,7,FALSE), VLOOKUP(Residential_tonnages!$D49,'waste_char_sector_%_values'!$E$2:$AG$3277,7,FALSE))*'DONNÉES '!$D88),0)</f>
        <v>0</v>
      </c>
      <c r="K49" s="20">
        <f>IFERROR((IF($A49&gt;supporting_sheet!$D$12, VLOOKUP(supporting_sheet!$G$12,'waste_char_sector_%_values'!$E$2:$AG$3277,8,FALSE), VLOOKUP(Residential_tonnages!$D49,'waste_char_sector_%_values'!$E$2:$AG$3277,8,FALSE))*'DONNÉES '!$D88),0)</f>
        <v>0</v>
      </c>
      <c r="L49" s="20">
        <f>IFERROR((IF($A49&gt;supporting_sheet!$D$12, VLOOKUP(supporting_sheet!$G$12,'waste_char_sector_%_values'!$E$2:$AG$3277,9,FALSE), VLOOKUP(Residential_tonnages!$D49,'waste_char_sector_%_values'!$E$2:$AG$3277,9,FALSE))*'DONNÉES '!$D88),0)</f>
        <v>0</v>
      </c>
      <c r="M49" s="20">
        <f>IFERROR((IF($A49&gt;supporting_sheet!$D$12, VLOOKUP(supporting_sheet!$G$12,'waste_char_sector_%_values'!$E$2:$AG$3277,10,FALSE), VLOOKUP(Residential_tonnages!$D49,'waste_char_sector_%_values'!$E$2:$AG$3277,10,FALSE))*'DONNÉES '!$D88),0)</f>
        <v>0</v>
      </c>
      <c r="N49" s="20">
        <f>IFERROR((IF($A49&gt;supporting_sheet!$D$12, VLOOKUP(supporting_sheet!$G$12,'waste_char_sector_%_values'!$E$2:$AG$3277,11,FALSE), VLOOKUP(Residential_tonnages!$D49,'waste_char_sector_%_values'!$E$2:$AG$3277,11,FALSE))*'DONNÉES '!$D88),0)</f>
        <v>0</v>
      </c>
      <c r="O49" s="20">
        <f>IFERROR((IF($A49&gt;supporting_sheet!$D$12, VLOOKUP(supporting_sheet!$G$12,'waste_char_sector_%_values'!$E$2:$AG$3277,12,FALSE), VLOOKUP(Residential_tonnages!$D49,'waste_char_sector_%_values'!$E$2:$AG$3277,12,FALSE))*'DONNÉES '!$D88),0)</f>
        <v>0</v>
      </c>
      <c r="P49" s="20">
        <f>IFERROR((IF($A49&gt;supporting_sheet!$D$12, VLOOKUP(supporting_sheet!$G$12,'waste_char_sector_%_values'!$E$2:$AG$3277,13,FALSE), VLOOKUP(Residential_tonnages!$D49,'waste_char_sector_%_values'!$E$2:$AG$3277,13,FALSE))*'DONNÉES '!$D88),0)</f>
        <v>0</v>
      </c>
      <c r="Q49" s="20">
        <f>IFERROR((IF($A49&gt;supporting_sheet!$D$12, VLOOKUP(supporting_sheet!$G$12,'waste_char_sector_%_values'!$E$2:$AG$3277,14,FALSE), VLOOKUP(Residential_tonnages!$D49,'waste_char_sector_%_values'!$E$2:$AG$3277,14,FALSE))*'DONNÉES '!$D88),0)</f>
        <v>0</v>
      </c>
      <c r="R49" s="20">
        <f>IFERROR((IF($A49&gt;supporting_sheet!$D$12, VLOOKUP(supporting_sheet!$G$12,'waste_char_sector_%_values'!$E$2:$AG$3277,29,FALSE), VLOOKUP(Residential_tonnages!$D49,'waste_char_sector_%_values'!$E$2:$AG$3277,29,FALSE))*'DONNÉES '!$D88),0)</f>
        <v>0</v>
      </c>
      <c r="S49" s="37"/>
      <c r="T49" s="37">
        <f t="shared" si="3"/>
        <v>0</v>
      </c>
      <c r="V49" s="20">
        <f>IFERROR((IF($A49&gt;supporting_sheet!$D$12, VLOOKUP(supporting_sheet!$G$12,'waste_char_sector_%_values'!$E$2:$AG$3277,11,FALSE), VLOOKUP(Residential_tonnages!$D49,'waste_char_sector_%_values'!$E$2:$AG$3277,11,FALSE))*'DONNÉES '!$D88),0)</f>
        <v>0</v>
      </c>
    </row>
    <row r="50" spans="1:22" x14ac:dyDescent="0.25">
      <c r="A50" s="1">
        <f>'DONNÉES '!B89</f>
        <v>48</v>
      </c>
      <c r="B50" s="1" t="str">
        <f t="shared" si="1"/>
        <v>AB</v>
      </c>
      <c r="C50" s="1" t="s">
        <v>58</v>
      </c>
      <c r="D50" s="1" t="str">
        <f t="shared" si="2"/>
        <v>48ABResidential</v>
      </c>
      <c r="E50" s="20">
        <f>IFERROR((IF($A50&gt;supporting_sheet!$D$12, VLOOKUP(supporting_sheet!$G$12,'waste_char_sector_%_values'!$E$2:$AG$3277,2,FALSE), VLOOKUP(Residential_tonnages!$D50,'waste_char_sector_%_values'!$E$2:$AG$3277,2,FALSE))*'DONNÉES '!$D89),0)</f>
        <v>0</v>
      </c>
      <c r="F50" s="20">
        <f>IFERROR((IF($A50&gt;supporting_sheet!$D$12, VLOOKUP(supporting_sheet!$G$12,'waste_char_sector_%_values'!$E$2:$AG$3277,3,FALSE), VLOOKUP(Residential_tonnages!$D50,'waste_char_sector_%_values'!$E$2:$AG$3277,3,FALSE))*'DONNÉES '!$D89),0)</f>
        <v>0</v>
      </c>
      <c r="G50" s="20">
        <f>IFERROR((IF($A50&gt;supporting_sheet!$D$12, VLOOKUP(supporting_sheet!$G$12,'waste_char_sector_%_values'!$E$2:$AG$3277,4,FALSE), VLOOKUP(Residential_tonnages!$D50,'waste_char_sector_%_values'!$E$2:$AG$3277,4,FALSE))*'DONNÉES '!$D89),0)</f>
        <v>0</v>
      </c>
      <c r="H50" s="20">
        <f>IFERROR((IF($A50&gt;supporting_sheet!$D$12, VLOOKUP(supporting_sheet!$G$12,'waste_char_sector_%_values'!$E$2:$AG$3277,5,FALSE), VLOOKUP(Residential_tonnages!$D50,'waste_char_sector_%_values'!$E$2:$AG$3277,5,FALSE))*'DONNÉES '!$D89),0)</f>
        <v>0</v>
      </c>
      <c r="I50" s="20">
        <f>IFERROR((IF($A50&gt;supporting_sheet!$D$12, VLOOKUP(supporting_sheet!$G$12,'waste_char_sector_%_values'!$E$2:$AG$3277,6,FALSE), VLOOKUP(Residential_tonnages!$D50,'waste_char_sector_%_values'!$E$2:$AG$3277,6,FALSE))*'DONNÉES '!$D89),0)</f>
        <v>0</v>
      </c>
      <c r="J50" s="20">
        <f>IFERROR((IF($A50&gt;supporting_sheet!$D$12, VLOOKUP(supporting_sheet!$G$12,'waste_char_sector_%_values'!$E$2:$AG$3277,7,FALSE), VLOOKUP(Residential_tonnages!$D50,'waste_char_sector_%_values'!$E$2:$AG$3277,7,FALSE))*'DONNÉES '!$D89),0)</f>
        <v>0</v>
      </c>
      <c r="K50" s="20">
        <f>IFERROR((IF($A50&gt;supporting_sheet!$D$12, VLOOKUP(supporting_sheet!$G$12,'waste_char_sector_%_values'!$E$2:$AG$3277,8,FALSE), VLOOKUP(Residential_tonnages!$D50,'waste_char_sector_%_values'!$E$2:$AG$3277,8,FALSE))*'DONNÉES '!$D89),0)</f>
        <v>0</v>
      </c>
      <c r="L50" s="20">
        <f>IFERROR((IF($A50&gt;supporting_sheet!$D$12, VLOOKUP(supporting_sheet!$G$12,'waste_char_sector_%_values'!$E$2:$AG$3277,9,FALSE), VLOOKUP(Residential_tonnages!$D50,'waste_char_sector_%_values'!$E$2:$AG$3277,9,FALSE))*'DONNÉES '!$D89),0)</f>
        <v>0</v>
      </c>
      <c r="M50" s="20">
        <f>IFERROR((IF($A50&gt;supporting_sheet!$D$12, VLOOKUP(supporting_sheet!$G$12,'waste_char_sector_%_values'!$E$2:$AG$3277,10,FALSE), VLOOKUP(Residential_tonnages!$D50,'waste_char_sector_%_values'!$E$2:$AG$3277,10,FALSE))*'DONNÉES '!$D89),0)</f>
        <v>0</v>
      </c>
      <c r="N50" s="20">
        <f>IFERROR((IF($A50&gt;supporting_sheet!$D$12, VLOOKUP(supporting_sheet!$G$12,'waste_char_sector_%_values'!$E$2:$AG$3277,11,FALSE), VLOOKUP(Residential_tonnages!$D50,'waste_char_sector_%_values'!$E$2:$AG$3277,11,FALSE))*'DONNÉES '!$D89),0)</f>
        <v>0</v>
      </c>
      <c r="O50" s="20">
        <f>IFERROR((IF($A50&gt;supporting_sheet!$D$12, VLOOKUP(supporting_sheet!$G$12,'waste_char_sector_%_values'!$E$2:$AG$3277,12,FALSE), VLOOKUP(Residential_tonnages!$D50,'waste_char_sector_%_values'!$E$2:$AG$3277,12,FALSE))*'DONNÉES '!$D89),0)</f>
        <v>0</v>
      </c>
      <c r="P50" s="20">
        <f>IFERROR((IF($A50&gt;supporting_sheet!$D$12, VLOOKUP(supporting_sheet!$G$12,'waste_char_sector_%_values'!$E$2:$AG$3277,13,FALSE), VLOOKUP(Residential_tonnages!$D50,'waste_char_sector_%_values'!$E$2:$AG$3277,13,FALSE))*'DONNÉES '!$D89),0)</f>
        <v>0</v>
      </c>
      <c r="Q50" s="20">
        <f>IFERROR((IF($A50&gt;supporting_sheet!$D$12, VLOOKUP(supporting_sheet!$G$12,'waste_char_sector_%_values'!$E$2:$AG$3277,14,FALSE), VLOOKUP(Residential_tonnages!$D50,'waste_char_sector_%_values'!$E$2:$AG$3277,14,FALSE))*'DONNÉES '!$D89),0)</f>
        <v>0</v>
      </c>
      <c r="R50" s="20">
        <f>IFERROR((IF($A50&gt;supporting_sheet!$D$12, VLOOKUP(supporting_sheet!$G$12,'waste_char_sector_%_values'!$E$2:$AG$3277,29,FALSE), VLOOKUP(Residential_tonnages!$D50,'waste_char_sector_%_values'!$E$2:$AG$3277,29,FALSE))*'DONNÉES '!$D89),0)</f>
        <v>0</v>
      </c>
      <c r="S50" s="37"/>
      <c r="T50" s="37">
        <f t="shared" si="3"/>
        <v>0</v>
      </c>
      <c r="V50" s="20">
        <f>IFERROR((IF($A50&gt;supporting_sheet!$D$12, VLOOKUP(supporting_sheet!$G$12,'waste_char_sector_%_values'!$E$2:$AG$3277,11,FALSE), VLOOKUP(Residential_tonnages!$D50,'waste_char_sector_%_values'!$E$2:$AG$3277,11,FALSE))*'DONNÉES '!$D89),0)</f>
        <v>0</v>
      </c>
    </row>
    <row r="51" spans="1:22" x14ac:dyDescent="0.25">
      <c r="A51" s="1">
        <f>'DONNÉES '!B90</f>
        <v>49</v>
      </c>
      <c r="B51" s="1" t="str">
        <f t="shared" si="1"/>
        <v>AB</v>
      </c>
      <c r="C51" s="1" t="s">
        <v>58</v>
      </c>
      <c r="D51" s="1" t="str">
        <f t="shared" si="2"/>
        <v>49ABResidential</v>
      </c>
      <c r="E51" s="20">
        <f>IFERROR((IF($A51&gt;supporting_sheet!$D$12, VLOOKUP(supporting_sheet!$G$12,'waste_char_sector_%_values'!$E$2:$AG$3277,2,FALSE), VLOOKUP(Residential_tonnages!$D51,'waste_char_sector_%_values'!$E$2:$AG$3277,2,FALSE))*'DONNÉES '!$D90),0)</f>
        <v>0</v>
      </c>
      <c r="F51" s="20">
        <f>IFERROR((IF($A51&gt;supporting_sheet!$D$12, VLOOKUP(supporting_sheet!$G$12,'waste_char_sector_%_values'!$E$2:$AG$3277,3,FALSE), VLOOKUP(Residential_tonnages!$D51,'waste_char_sector_%_values'!$E$2:$AG$3277,3,FALSE))*'DONNÉES '!$D90),0)</f>
        <v>0</v>
      </c>
      <c r="G51" s="20">
        <f>IFERROR((IF($A51&gt;supporting_sheet!$D$12, VLOOKUP(supporting_sheet!$G$12,'waste_char_sector_%_values'!$E$2:$AG$3277,4,FALSE), VLOOKUP(Residential_tonnages!$D51,'waste_char_sector_%_values'!$E$2:$AG$3277,4,FALSE))*'DONNÉES '!$D90),0)</f>
        <v>0</v>
      </c>
      <c r="H51" s="20">
        <f>IFERROR((IF($A51&gt;supporting_sheet!$D$12, VLOOKUP(supporting_sheet!$G$12,'waste_char_sector_%_values'!$E$2:$AG$3277,5,FALSE), VLOOKUP(Residential_tonnages!$D51,'waste_char_sector_%_values'!$E$2:$AG$3277,5,FALSE))*'DONNÉES '!$D90),0)</f>
        <v>0</v>
      </c>
      <c r="I51" s="20">
        <f>IFERROR((IF($A51&gt;supporting_sheet!$D$12, VLOOKUP(supporting_sheet!$G$12,'waste_char_sector_%_values'!$E$2:$AG$3277,6,FALSE), VLOOKUP(Residential_tonnages!$D51,'waste_char_sector_%_values'!$E$2:$AG$3277,6,FALSE))*'DONNÉES '!$D90),0)</f>
        <v>0</v>
      </c>
      <c r="J51" s="20">
        <f>IFERROR((IF($A51&gt;supporting_sheet!$D$12, VLOOKUP(supporting_sheet!$G$12,'waste_char_sector_%_values'!$E$2:$AG$3277,7,FALSE), VLOOKUP(Residential_tonnages!$D51,'waste_char_sector_%_values'!$E$2:$AG$3277,7,FALSE))*'DONNÉES '!$D90),0)</f>
        <v>0</v>
      </c>
      <c r="K51" s="20">
        <f>IFERROR((IF($A51&gt;supporting_sheet!$D$12, VLOOKUP(supporting_sheet!$G$12,'waste_char_sector_%_values'!$E$2:$AG$3277,8,FALSE), VLOOKUP(Residential_tonnages!$D51,'waste_char_sector_%_values'!$E$2:$AG$3277,8,FALSE))*'DONNÉES '!$D90),0)</f>
        <v>0</v>
      </c>
      <c r="L51" s="20">
        <f>IFERROR((IF($A51&gt;supporting_sheet!$D$12, VLOOKUP(supporting_sheet!$G$12,'waste_char_sector_%_values'!$E$2:$AG$3277,9,FALSE), VLOOKUP(Residential_tonnages!$D51,'waste_char_sector_%_values'!$E$2:$AG$3277,9,FALSE))*'DONNÉES '!$D90),0)</f>
        <v>0</v>
      </c>
      <c r="M51" s="20">
        <f>IFERROR((IF($A51&gt;supporting_sheet!$D$12, VLOOKUP(supporting_sheet!$G$12,'waste_char_sector_%_values'!$E$2:$AG$3277,10,FALSE), VLOOKUP(Residential_tonnages!$D51,'waste_char_sector_%_values'!$E$2:$AG$3277,10,FALSE))*'DONNÉES '!$D90),0)</f>
        <v>0</v>
      </c>
      <c r="N51" s="20">
        <f>IFERROR((IF($A51&gt;supporting_sheet!$D$12, VLOOKUP(supporting_sheet!$G$12,'waste_char_sector_%_values'!$E$2:$AG$3277,11,FALSE), VLOOKUP(Residential_tonnages!$D51,'waste_char_sector_%_values'!$E$2:$AG$3277,11,FALSE))*'DONNÉES '!$D90),0)</f>
        <v>0</v>
      </c>
      <c r="O51" s="20">
        <f>IFERROR((IF($A51&gt;supporting_sheet!$D$12, VLOOKUP(supporting_sheet!$G$12,'waste_char_sector_%_values'!$E$2:$AG$3277,12,FALSE), VLOOKUP(Residential_tonnages!$D51,'waste_char_sector_%_values'!$E$2:$AG$3277,12,FALSE))*'DONNÉES '!$D90),0)</f>
        <v>0</v>
      </c>
      <c r="P51" s="20">
        <f>IFERROR((IF($A51&gt;supporting_sheet!$D$12, VLOOKUP(supporting_sheet!$G$12,'waste_char_sector_%_values'!$E$2:$AG$3277,13,FALSE), VLOOKUP(Residential_tonnages!$D51,'waste_char_sector_%_values'!$E$2:$AG$3277,13,FALSE))*'DONNÉES '!$D90),0)</f>
        <v>0</v>
      </c>
      <c r="Q51" s="20">
        <f>IFERROR((IF($A51&gt;supporting_sheet!$D$12, VLOOKUP(supporting_sheet!$G$12,'waste_char_sector_%_values'!$E$2:$AG$3277,14,FALSE), VLOOKUP(Residential_tonnages!$D51,'waste_char_sector_%_values'!$E$2:$AG$3277,14,FALSE))*'DONNÉES '!$D90),0)</f>
        <v>0</v>
      </c>
      <c r="R51" s="20">
        <f>IFERROR((IF($A51&gt;supporting_sheet!$D$12, VLOOKUP(supporting_sheet!$G$12,'waste_char_sector_%_values'!$E$2:$AG$3277,29,FALSE), VLOOKUP(Residential_tonnages!$D51,'waste_char_sector_%_values'!$E$2:$AG$3277,29,FALSE))*'DONNÉES '!$D90),0)</f>
        <v>0</v>
      </c>
      <c r="S51" s="37"/>
      <c r="T51" s="37">
        <f t="shared" si="3"/>
        <v>0</v>
      </c>
      <c r="V51" s="20">
        <f>IFERROR((IF($A51&gt;supporting_sheet!$D$12, VLOOKUP(supporting_sheet!$G$12,'waste_char_sector_%_values'!$E$2:$AG$3277,11,FALSE), VLOOKUP(Residential_tonnages!$D51,'waste_char_sector_%_values'!$E$2:$AG$3277,11,FALSE))*'DONNÉES '!$D90),0)</f>
        <v>0</v>
      </c>
    </row>
    <row r="52" spans="1:22" x14ac:dyDescent="0.25">
      <c r="A52" s="1">
        <f>'DONNÉES '!B91</f>
        <v>50</v>
      </c>
      <c r="B52" s="1" t="str">
        <f t="shared" si="1"/>
        <v>AB</v>
      </c>
      <c r="C52" s="1" t="s">
        <v>58</v>
      </c>
      <c r="D52" s="1" t="str">
        <f t="shared" si="2"/>
        <v>50ABResidential</v>
      </c>
      <c r="E52" s="20">
        <f>IFERROR((IF($A52&gt;supporting_sheet!$D$12, VLOOKUP(supporting_sheet!$G$12,'waste_char_sector_%_values'!$E$2:$AG$3277,2,FALSE), VLOOKUP(Residential_tonnages!$D52,'waste_char_sector_%_values'!$E$2:$AG$3277,2,FALSE))*'DONNÉES '!$D91),0)</f>
        <v>0</v>
      </c>
      <c r="F52" s="20">
        <f>IFERROR((IF($A52&gt;supporting_sheet!$D$12, VLOOKUP(supporting_sheet!$G$12,'waste_char_sector_%_values'!$E$2:$AG$3277,3,FALSE), VLOOKUP(Residential_tonnages!$D52,'waste_char_sector_%_values'!$E$2:$AG$3277,3,FALSE))*'DONNÉES '!$D91),0)</f>
        <v>0</v>
      </c>
      <c r="G52" s="20">
        <f>IFERROR((IF($A52&gt;supporting_sheet!$D$12, VLOOKUP(supporting_sheet!$G$12,'waste_char_sector_%_values'!$E$2:$AG$3277,4,FALSE), VLOOKUP(Residential_tonnages!$D52,'waste_char_sector_%_values'!$E$2:$AG$3277,4,FALSE))*'DONNÉES '!$D91),0)</f>
        <v>0</v>
      </c>
      <c r="H52" s="20">
        <f>IFERROR((IF($A52&gt;supporting_sheet!$D$12, VLOOKUP(supporting_sheet!$G$12,'waste_char_sector_%_values'!$E$2:$AG$3277,5,FALSE), VLOOKUP(Residential_tonnages!$D52,'waste_char_sector_%_values'!$E$2:$AG$3277,5,FALSE))*'DONNÉES '!$D91),0)</f>
        <v>0</v>
      </c>
      <c r="I52" s="20">
        <f>IFERROR((IF($A52&gt;supporting_sheet!$D$12, VLOOKUP(supporting_sheet!$G$12,'waste_char_sector_%_values'!$E$2:$AG$3277,6,FALSE), VLOOKUP(Residential_tonnages!$D52,'waste_char_sector_%_values'!$E$2:$AG$3277,6,FALSE))*'DONNÉES '!$D91),0)</f>
        <v>0</v>
      </c>
      <c r="J52" s="20">
        <f>IFERROR((IF($A52&gt;supporting_sheet!$D$12, VLOOKUP(supporting_sheet!$G$12,'waste_char_sector_%_values'!$E$2:$AG$3277,7,FALSE), VLOOKUP(Residential_tonnages!$D52,'waste_char_sector_%_values'!$E$2:$AG$3277,7,FALSE))*'DONNÉES '!$D91),0)</f>
        <v>0</v>
      </c>
      <c r="K52" s="20">
        <f>IFERROR((IF($A52&gt;supporting_sheet!$D$12, VLOOKUP(supporting_sheet!$G$12,'waste_char_sector_%_values'!$E$2:$AG$3277,8,FALSE), VLOOKUP(Residential_tonnages!$D52,'waste_char_sector_%_values'!$E$2:$AG$3277,8,FALSE))*'DONNÉES '!$D91),0)</f>
        <v>0</v>
      </c>
      <c r="L52" s="20">
        <f>IFERROR((IF($A52&gt;supporting_sheet!$D$12, VLOOKUP(supporting_sheet!$G$12,'waste_char_sector_%_values'!$E$2:$AG$3277,9,FALSE), VLOOKUP(Residential_tonnages!$D52,'waste_char_sector_%_values'!$E$2:$AG$3277,9,FALSE))*'DONNÉES '!$D91),0)</f>
        <v>0</v>
      </c>
      <c r="M52" s="20">
        <f>IFERROR((IF($A52&gt;supporting_sheet!$D$12, VLOOKUP(supporting_sheet!$G$12,'waste_char_sector_%_values'!$E$2:$AG$3277,10,FALSE), VLOOKUP(Residential_tonnages!$D52,'waste_char_sector_%_values'!$E$2:$AG$3277,10,FALSE))*'DONNÉES '!$D91),0)</f>
        <v>0</v>
      </c>
      <c r="N52" s="20">
        <f>IFERROR((IF($A52&gt;supporting_sheet!$D$12, VLOOKUP(supporting_sheet!$G$12,'waste_char_sector_%_values'!$E$2:$AG$3277,11,FALSE), VLOOKUP(Residential_tonnages!$D52,'waste_char_sector_%_values'!$E$2:$AG$3277,11,FALSE))*'DONNÉES '!$D91),0)</f>
        <v>0</v>
      </c>
      <c r="O52" s="20">
        <f>IFERROR((IF($A52&gt;supporting_sheet!$D$12, VLOOKUP(supporting_sheet!$G$12,'waste_char_sector_%_values'!$E$2:$AG$3277,12,FALSE), VLOOKUP(Residential_tonnages!$D52,'waste_char_sector_%_values'!$E$2:$AG$3277,12,FALSE))*'DONNÉES '!$D91),0)</f>
        <v>0</v>
      </c>
      <c r="P52" s="20">
        <f>IFERROR((IF($A52&gt;supporting_sheet!$D$12, VLOOKUP(supporting_sheet!$G$12,'waste_char_sector_%_values'!$E$2:$AG$3277,13,FALSE), VLOOKUP(Residential_tonnages!$D52,'waste_char_sector_%_values'!$E$2:$AG$3277,13,FALSE))*'DONNÉES '!$D91),0)</f>
        <v>0</v>
      </c>
      <c r="Q52" s="20">
        <f>IFERROR((IF($A52&gt;supporting_sheet!$D$12, VLOOKUP(supporting_sheet!$G$12,'waste_char_sector_%_values'!$E$2:$AG$3277,14,FALSE), VLOOKUP(Residential_tonnages!$D52,'waste_char_sector_%_values'!$E$2:$AG$3277,14,FALSE))*'DONNÉES '!$D91),0)</f>
        <v>0</v>
      </c>
      <c r="R52" s="20">
        <f>IFERROR((IF($A52&gt;supporting_sheet!$D$12, VLOOKUP(supporting_sheet!$G$12,'waste_char_sector_%_values'!$E$2:$AG$3277,29,FALSE), VLOOKUP(Residential_tonnages!$D52,'waste_char_sector_%_values'!$E$2:$AG$3277,29,FALSE))*'DONNÉES '!$D91),0)</f>
        <v>0</v>
      </c>
      <c r="S52" s="37"/>
      <c r="T52" s="37">
        <f t="shared" si="3"/>
        <v>0</v>
      </c>
      <c r="V52" s="20">
        <f>IFERROR((IF($A52&gt;supporting_sheet!$D$12, VLOOKUP(supporting_sheet!$G$12,'waste_char_sector_%_values'!$E$2:$AG$3277,11,FALSE), VLOOKUP(Residential_tonnages!$D52,'waste_char_sector_%_values'!$E$2:$AG$3277,11,FALSE))*'DONNÉES '!$D91),0)</f>
        <v>0</v>
      </c>
    </row>
    <row r="53" spans="1:22" x14ac:dyDescent="0.25">
      <c r="A53" s="1">
        <f>'DONNÉES '!B92</f>
        <v>51</v>
      </c>
      <c r="B53" s="1" t="str">
        <f t="shared" si="1"/>
        <v>AB</v>
      </c>
      <c r="C53" s="1" t="s">
        <v>58</v>
      </c>
      <c r="D53" s="1" t="str">
        <f t="shared" si="2"/>
        <v>51ABResidential</v>
      </c>
      <c r="E53" s="20">
        <f>IFERROR((IF($A53&gt;supporting_sheet!$D$12, VLOOKUP(supporting_sheet!$G$12,'waste_char_sector_%_values'!$E$2:$AG$3277,2,FALSE), VLOOKUP(Residential_tonnages!$D53,'waste_char_sector_%_values'!$E$2:$AG$3277,2,FALSE))*'DONNÉES '!$D92),0)</f>
        <v>0</v>
      </c>
      <c r="F53" s="20">
        <f>IFERROR((IF($A53&gt;supporting_sheet!$D$12, VLOOKUP(supporting_sheet!$G$12,'waste_char_sector_%_values'!$E$2:$AG$3277,3,FALSE), VLOOKUP(Residential_tonnages!$D53,'waste_char_sector_%_values'!$E$2:$AG$3277,3,FALSE))*'DONNÉES '!$D92),0)</f>
        <v>0</v>
      </c>
      <c r="G53" s="20">
        <f>IFERROR((IF($A53&gt;supporting_sheet!$D$12, VLOOKUP(supporting_sheet!$G$12,'waste_char_sector_%_values'!$E$2:$AG$3277,4,FALSE), VLOOKUP(Residential_tonnages!$D53,'waste_char_sector_%_values'!$E$2:$AG$3277,4,FALSE))*'DONNÉES '!$D92),0)</f>
        <v>0</v>
      </c>
      <c r="H53" s="20">
        <f>IFERROR((IF($A53&gt;supporting_sheet!$D$12, VLOOKUP(supporting_sheet!$G$12,'waste_char_sector_%_values'!$E$2:$AG$3277,5,FALSE), VLOOKUP(Residential_tonnages!$D53,'waste_char_sector_%_values'!$E$2:$AG$3277,5,FALSE))*'DONNÉES '!$D92),0)</f>
        <v>0</v>
      </c>
      <c r="I53" s="20">
        <f>IFERROR((IF($A53&gt;supporting_sheet!$D$12, VLOOKUP(supporting_sheet!$G$12,'waste_char_sector_%_values'!$E$2:$AG$3277,6,FALSE), VLOOKUP(Residential_tonnages!$D53,'waste_char_sector_%_values'!$E$2:$AG$3277,6,FALSE))*'DONNÉES '!$D92),0)</f>
        <v>0</v>
      </c>
      <c r="J53" s="20">
        <f>IFERROR((IF($A53&gt;supporting_sheet!$D$12, VLOOKUP(supporting_sheet!$G$12,'waste_char_sector_%_values'!$E$2:$AG$3277,7,FALSE), VLOOKUP(Residential_tonnages!$D53,'waste_char_sector_%_values'!$E$2:$AG$3277,7,FALSE))*'DONNÉES '!$D92),0)</f>
        <v>0</v>
      </c>
      <c r="K53" s="20">
        <f>IFERROR((IF($A53&gt;supporting_sheet!$D$12, VLOOKUP(supporting_sheet!$G$12,'waste_char_sector_%_values'!$E$2:$AG$3277,8,FALSE), VLOOKUP(Residential_tonnages!$D53,'waste_char_sector_%_values'!$E$2:$AG$3277,8,FALSE))*'DONNÉES '!$D92),0)</f>
        <v>0</v>
      </c>
      <c r="L53" s="20">
        <f>IFERROR((IF($A53&gt;supporting_sheet!$D$12, VLOOKUP(supporting_sheet!$G$12,'waste_char_sector_%_values'!$E$2:$AG$3277,9,FALSE), VLOOKUP(Residential_tonnages!$D53,'waste_char_sector_%_values'!$E$2:$AG$3277,9,FALSE))*'DONNÉES '!$D92),0)</f>
        <v>0</v>
      </c>
      <c r="M53" s="20">
        <f>IFERROR((IF($A53&gt;supporting_sheet!$D$12, VLOOKUP(supporting_sheet!$G$12,'waste_char_sector_%_values'!$E$2:$AG$3277,10,FALSE), VLOOKUP(Residential_tonnages!$D53,'waste_char_sector_%_values'!$E$2:$AG$3277,10,FALSE))*'DONNÉES '!$D92),0)</f>
        <v>0</v>
      </c>
      <c r="N53" s="20">
        <f>IFERROR((IF($A53&gt;supporting_sheet!$D$12, VLOOKUP(supporting_sheet!$G$12,'waste_char_sector_%_values'!$E$2:$AG$3277,11,FALSE), VLOOKUP(Residential_tonnages!$D53,'waste_char_sector_%_values'!$E$2:$AG$3277,11,FALSE))*'DONNÉES '!$D92),0)</f>
        <v>0</v>
      </c>
      <c r="O53" s="20">
        <f>IFERROR((IF($A53&gt;supporting_sheet!$D$12, VLOOKUP(supporting_sheet!$G$12,'waste_char_sector_%_values'!$E$2:$AG$3277,12,FALSE), VLOOKUP(Residential_tonnages!$D53,'waste_char_sector_%_values'!$E$2:$AG$3277,12,FALSE))*'DONNÉES '!$D92),0)</f>
        <v>0</v>
      </c>
      <c r="P53" s="20">
        <f>IFERROR((IF($A53&gt;supporting_sheet!$D$12, VLOOKUP(supporting_sheet!$G$12,'waste_char_sector_%_values'!$E$2:$AG$3277,13,FALSE), VLOOKUP(Residential_tonnages!$D53,'waste_char_sector_%_values'!$E$2:$AG$3277,13,FALSE))*'DONNÉES '!$D92),0)</f>
        <v>0</v>
      </c>
      <c r="Q53" s="20">
        <f>IFERROR((IF($A53&gt;supporting_sheet!$D$12, VLOOKUP(supporting_sheet!$G$12,'waste_char_sector_%_values'!$E$2:$AG$3277,14,FALSE), VLOOKUP(Residential_tonnages!$D53,'waste_char_sector_%_values'!$E$2:$AG$3277,14,FALSE))*'DONNÉES '!$D92),0)</f>
        <v>0</v>
      </c>
      <c r="R53" s="20">
        <f>IFERROR((IF($A53&gt;supporting_sheet!$D$12, VLOOKUP(supporting_sheet!$G$12,'waste_char_sector_%_values'!$E$2:$AG$3277,29,FALSE), VLOOKUP(Residential_tonnages!$D53,'waste_char_sector_%_values'!$E$2:$AG$3277,29,FALSE))*'DONNÉES '!$D92),0)</f>
        <v>0</v>
      </c>
      <c r="S53" s="37"/>
      <c r="T53" s="37">
        <f t="shared" si="3"/>
        <v>0</v>
      </c>
      <c r="V53" s="20">
        <f>IFERROR((IF($A53&gt;supporting_sheet!$D$12, VLOOKUP(supporting_sheet!$G$12,'waste_char_sector_%_values'!$E$2:$AG$3277,11,FALSE), VLOOKUP(Residential_tonnages!$D53,'waste_char_sector_%_values'!$E$2:$AG$3277,11,FALSE))*'DONNÉES '!$D92),0)</f>
        <v>0</v>
      </c>
    </row>
    <row r="54" spans="1:22" x14ac:dyDescent="0.25">
      <c r="A54" s="1">
        <f>'DONNÉES '!B93</f>
        <v>52</v>
      </c>
      <c r="B54" s="1" t="str">
        <f t="shared" si="1"/>
        <v>AB</v>
      </c>
      <c r="C54" s="1" t="s">
        <v>58</v>
      </c>
      <c r="D54" s="1" t="str">
        <f t="shared" si="2"/>
        <v>52ABResidential</v>
      </c>
      <c r="E54" s="20">
        <f>IFERROR((IF($A54&gt;supporting_sheet!$D$12, VLOOKUP(supporting_sheet!$G$12,'waste_char_sector_%_values'!$E$2:$AG$3277,2,FALSE), VLOOKUP(Residential_tonnages!$D54,'waste_char_sector_%_values'!$E$2:$AG$3277,2,FALSE))*'DONNÉES '!$D93),0)</f>
        <v>0</v>
      </c>
      <c r="F54" s="20">
        <f>IFERROR((IF($A54&gt;supporting_sheet!$D$12, VLOOKUP(supporting_sheet!$G$12,'waste_char_sector_%_values'!$E$2:$AG$3277,3,FALSE), VLOOKUP(Residential_tonnages!$D54,'waste_char_sector_%_values'!$E$2:$AG$3277,3,FALSE))*'DONNÉES '!$D93),0)</f>
        <v>0</v>
      </c>
      <c r="G54" s="20">
        <f>IFERROR((IF($A54&gt;supporting_sheet!$D$12, VLOOKUP(supporting_sheet!$G$12,'waste_char_sector_%_values'!$E$2:$AG$3277,4,FALSE), VLOOKUP(Residential_tonnages!$D54,'waste_char_sector_%_values'!$E$2:$AG$3277,4,FALSE))*'DONNÉES '!$D93),0)</f>
        <v>0</v>
      </c>
      <c r="H54" s="20">
        <f>IFERROR((IF($A54&gt;supporting_sheet!$D$12, VLOOKUP(supporting_sheet!$G$12,'waste_char_sector_%_values'!$E$2:$AG$3277,5,FALSE), VLOOKUP(Residential_tonnages!$D54,'waste_char_sector_%_values'!$E$2:$AG$3277,5,FALSE))*'DONNÉES '!$D93),0)</f>
        <v>0</v>
      </c>
      <c r="I54" s="20">
        <f>IFERROR((IF($A54&gt;supporting_sheet!$D$12, VLOOKUP(supporting_sheet!$G$12,'waste_char_sector_%_values'!$E$2:$AG$3277,6,FALSE), VLOOKUP(Residential_tonnages!$D54,'waste_char_sector_%_values'!$E$2:$AG$3277,6,FALSE))*'DONNÉES '!$D93),0)</f>
        <v>0</v>
      </c>
      <c r="J54" s="20">
        <f>IFERROR((IF($A54&gt;supporting_sheet!$D$12, VLOOKUP(supporting_sheet!$G$12,'waste_char_sector_%_values'!$E$2:$AG$3277,7,FALSE), VLOOKUP(Residential_tonnages!$D54,'waste_char_sector_%_values'!$E$2:$AG$3277,7,FALSE))*'DONNÉES '!$D93),0)</f>
        <v>0</v>
      </c>
      <c r="K54" s="20">
        <f>IFERROR((IF($A54&gt;supporting_sheet!$D$12, VLOOKUP(supporting_sheet!$G$12,'waste_char_sector_%_values'!$E$2:$AG$3277,8,FALSE), VLOOKUP(Residential_tonnages!$D54,'waste_char_sector_%_values'!$E$2:$AG$3277,8,FALSE))*'DONNÉES '!$D93),0)</f>
        <v>0</v>
      </c>
      <c r="L54" s="20">
        <f>IFERROR((IF($A54&gt;supporting_sheet!$D$12, VLOOKUP(supporting_sheet!$G$12,'waste_char_sector_%_values'!$E$2:$AG$3277,9,FALSE), VLOOKUP(Residential_tonnages!$D54,'waste_char_sector_%_values'!$E$2:$AG$3277,9,FALSE))*'DONNÉES '!$D93),0)</f>
        <v>0</v>
      </c>
      <c r="M54" s="20">
        <f>IFERROR((IF($A54&gt;supporting_sheet!$D$12, VLOOKUP(supporting_sheet!$G$12,'waste_char_sector_%_values'!$E$2:$AG$3277,10,FALSE), VLOOKUP(Residential_tonnages!$D54,'waste_char_sector_%_values'!$E$2:$AG$3277,10,FALSE))*'DONNÉES '!$D93),0)</f>
        <v>0</v>
      </c>
      <c r="N54" s="20">
        <f>IFERROR((IF($A54&gt;supporting_sheet!$D$12, VLOOKUP(supporting_sheet!$G$12,'waste_char_sector_%_values'!$E$2:$AG$3277,11,FALSE), VLOOKUP(Residential_tonnages!$D54,'waste_char_sector_%_values'!$E$2:$AG$3277,11,FALSE))*'DONNÉES '!$D93),0)</f>
        <v>0</v>
      </c>
      <c r="O54" s="20">
        <f>IFERROR((IF($A54&gt;supporting_sheet!$D$12, VLOOKUP(supporting_sheet!$G$12,'waste_char_sector_%_values'!$E$2:$AG$3277,12,FALSE), VLOOKUP(Residential_tonnages!$D54,'waste_char_sector_%_values'!$E$2:$AG$3277,12,FALSE))*'DONNÉES '!$D93),0)</f>
        <v>0</v>
      </c>
      <c r="P54" s="20">
        <f>IFERROR((IF($A54&gt;supporting_sheet!$D$12, VLOOKUP(supporting_sheet!$G$12,'waste_char_sector_%_values'!$E$2:$AG$3277,13,FALSE), VLOOKUP(Residential_tonnages!$D54,'waste_char_sector_%_values'!$E$2:$AG$3277,13,FALSE))*'DONNÉES '!$D93),0)</f>
        <v>0</v>
      </c>
      <c r="Q54" s="20">
        <f>IFERROR((IF($A54&gt;supporting_sheet!$D$12, VLOOKUP(supporting_sheet!$G$12,'waste_char_sector_%_values'!$E$2:$AG$3277,14,FALSE), VLOOKUP(Residential_tonnages!$D54,'waste_char_sector_%_values'!$E$2:$AG$3277,14,FALSE))*'DONNÉES '!$D93),0)</f>
        <v>0</v>
      </c>
      <c r="R54" s="20">
        <f>IFERROR((IF($A54&gt;supporting_sheet!$D$12, VLOOKUP(supporting_sheet!$G$12,'waste_char_sector_%_values'!$E$2:$AG$3277,29,FALSE), VLOOKUP(Residential_tonnages!$D54,'waste_char_sector_%_values'!$E$2:$AG$3277,29,FALSE))*'DONNÉES '!$D93),0)</f>
        <v>0</v>
      </c>
      <c r="S54" s="37"/>
      <c r="T54" s="37">
        <f t="shared" si="3"/>
        <v>0</v>
      </c>
      <c r="V54" s="20">
        <f>IFERROR((IF($A54&gt;supporting_sheet!$D$12, VLOOKUP(supporting_sheet!$G$12,'waste_char_sector_%_values'!$E$2:$AG$3277,11,FALSE), VLOOKUP(Residential_tonnages!$D54,'waste_char_sector_%_values'!$E$2:$AG$3277,11,FALSE))*'DONNÉES '!$D93),0)</f>
        <v>0</v>
      </c>
    </row>
    <row r="55" spans="1:22" x14ac:dyDescent="0.25">
      <c r="A55" s="1">
        <f>'DONNÉES '!B94</f>
        <v>53</v>
      </c>
      <c r="B55" s="1" t="str">
        <f t="shared" si="1"/>
        <v>AB</v>
      </c>
      <c r="C55" s="1" t="s">
        <v>58</v>
      </c>
      <c r="D55" s="1" t="str">
        <f t="shared" si="2"/>
        <v>53ABResidential</v>
      </c>
      <c r="E55" s="20">
        <f>IFERROR((IF($A55&gt;supporting_sheet!$D$12, VLOOKUP(supporting_sheet!$G$12,'waste_char_sector_%_values'!$E$2:$AG$3277,2,FALSE), VLOOKUP(Residential_tonnages!$D55,'waste_char_sector_%_values'!$E$2:$AG$3277,2,FALSE))*'DONNÉES '!$D94),0)</f>
        <v>0</v>
      </c>
      <c r="F55" s="20">
        <f>IFERROR((IF($A55&gt;supporting_sheet!$D$12, VLOOKUP(supporting_sheet!$G$12,'waste_char_sector_%_values'!$E$2:$AG$3277,3,FALSE), VLOOKUP(Residential_tonnages!$D55,'waste_char_sector_%_values'!$E$2:$AG$3277,3,FALSE))*'DONNÉES '!$D94),0)</f>
        <v>0</v>
      </c>
      <c r="G55" s="20">
        <f>IFERROR((IF($A55&gt;supporting_sheet!$D$12, VLOOKUP(supporting_sheet!$G$12,'waste_char_sector_%_values'!$E$2:$AG$3277,4,FALSE), VLOOKUP(Residential_tonnages!$D55,'waste_char_sector_%_values'!$E$2:$AG$3277,4,FALSE))*'DONNÉES '!$D94),0)</f>
        <v>0</v>
      </c>
      <c r="H55" s="20">
        <f>IFERROR((IF($A55&gt;supporting_sheet!$D$12, VLOOKUP(supporting_sheet!$G$12,'waste_char_sector_%_values'!$E$2:$AG$3277,5,FALSE), VLOOKUP(Residential_tonnages!$D55,'waste_char_sector_%_values'!$E$2:$AG$3277,5,FALSE))*'DONNÉES '!$D94),0)</f>
        <v>0</v>
      </c>
      <c r="I55" s="20">
        <f>IFERROR((IF($A55&gt;supporting_sheet!$D$12, VLOOKUP(supporting_sheet!$G$12,'waste_char_sector_%_values'!$E$2:$AG$3277,6,FALSE), VLOOKUP(Residential_tonnages!$D55,'waste_char_sector_%_values'!$E$2:$AG$3277,6,FALSE))*'DONNÉES '!$D94),0)</f>
        <v>0</v>
      </c>
      <c r="J55" s="20">
        <f>IFERROR((IF($A55&gt;supporting_sheet!$D$12, VLOOKUP(supporting_sheet!$G$12,'waste_char_sector_%_values'!$E$2:$AG$3277,7,FALSE), VLOOKUP(Residential_tonnages!$D55,'waste_char_sector_%_values'!$E$2:$AG$3277,7,FALSE))*'DONNÉES '!$D94),0)</f>
        <v>0</v>
      </c>
      <c r="K55" s="20">
        <f>IFERROR((IF($A55&gt;supporting_sheet!$D$12, VLOOKUP(supporting_sheet!$G$12,'waste_char_sector_%_values'!$E$2:$AG$3277,8,FALSE), VLOOKUP(Residential_tonnages!$D55,'waste_char_sector_%_values'!$E$2:$AG$3277,8,FALSE))*'DONNÉES '!$D94),0)</f>
        <v>0</v>
      </c>
      <c r="L55" s="20">
        <f>IFERROR((IF($A55&gt;supporting_sheet!$D$12, VLOOKUP(supporting_sheet!$G$12,'waste_char_sector_%_values'!$E$2:$AG$3277,9,FALSE), VLOOKUP(Residential_tonnages!$D55,'waste_char_sector_%_values'!$E$2:$AG$3277,9,FALSE))*'DONNÉES '!$D94),0)</f>
        <v>0</v>
      </c>
      <c r="M55" s="20">
        <f>IFERROR((IF($A55&gt;supporting_sheet!$D$12, VLOOKUP(supporting_sheet!$G$12,'waste_char_sector_%_values'!$E$2:$AG$3277,10,FALSE), VLOOKUP(Residential_tonnages!$D55,'waste_char_sector_%_values'!$E$2:$AG$3277,10,FALSE))*'DONNÉES '!$D94),0)</f>
        <v>0</v>
      </c>
      <c r="N55" s="20">
        <f>IFERROR((IF($A55&gt;supporting_sheet!$D$12, VLOOKUP(supporting_sheet!$G$12,'waste_char_sector_%_values'!$E$2:$AG$3277,11,FALSE), VLOOKUP(Residential_tonnages!$D55,'waste_char_sector_%_values'!$E$2:$AG$3277,11,FALSE))*'DONNÉES '!$D94),0)</f>
        <v>0</v>
      </c>
      <c r="O55" s="20">
        <f>IFERROR((IF($A55&gt;supporting_sheet!$D$12, VLOOKUP(supporting_sheet!$G$12,'waste_char_sector_%_values'!$E$2:$AG$3277,12,FALSE), VLOOKUP(Residential_tonnages!$D55,'waste_char_sector_%_values'!$E$2:$AG$3277,12,FALSE))*'DONNÉES '!$D94),0)</f>
        <v>0</v>
      </c>
      <c r="P55" s="20">
        <f>IFERROR((IF($A55&gt;supporting_sheet!$D$12, VLOOKUP(supporting_sheet!$G$12,'waste_char_sector_%_values'!$E$2:$AG$3277,13,FALSE), VLOOKUP(Residential_tonnages!$D55,'waste_char_sector_%_values'!$E$2:$AG$3277,13,FALSE))*'DONNÉES '!$D94),0)</f>
        <v>0</v>
      </c>
      <c r="Q55" s="20">
        <f>IFERROR((IF($A55&gt;supporting_sheet!$D$12, VLOOKUP(supporting_sheet!$G$12,'waste_char_sector_%_values'!$E$2:$AG$3277,14,FALSE), VLOOKUP(Residential_tonnages!$D55,'waste_char_sector_%_values'!$E$2:$AG$3277,14,FALSE))*'DONNÉES '!$D94),0)</f>
        <v>0</v>
      </c>
      <c r="R55" s="20">
        <f>IFERROR((IF($A55&gt;supporting_sheet!$D$12, VLOOKUP(supporting_sheet!$G$12,'waste_char_sector_%_values'!$E$2:$AG$3277,29,FALSE), VLOOKUP(Residential_tonnages!$D55,'waste_char_sector_%_values'!$E$2:$AG$3277,29,FALSE))*'DONNÉES '!$D94),0)</f>
        <v>0</v>
      </c>
      <c r="S55" s="37"/>
      <c r="T55" s="37">
        <f t="shared" si="3"/>
        <v>0</v>
      </c>
      <c r="V55" s="20">
        <f>IFERROR((IF($A55&gt;supporting_sheet!$D$12, VLOOKUP(supporting_sheet!$G$12,'waste_char_sector_%_values'!$E$2:$AG$3277,11,FALSE), VLOOKUP(Residential_tonnages!$D55,'waste_char_sector_%_values'!$E$2:$AG$3277,11,FALSE))*'DONNÉES '!$D94),0)</f>
        <v>0</v>
      </c>
    </row>
    <row r="56" spans="1:22" x14ac:dyDescent="0.25">
      <c r="A56" s="1">
        <f>'DONNÉES '!B95</f>
        <v>54</v>
      </c>
      <c r="B56" s="1" t="str">
        <f t="shared" si="1"/>
        <v>AB</v>
      </c>
      <c r="C56" s="1" t="s">
        <v>58</v>
      </c>
      <c r="D56" s="1" t="str">
        <f t="shared" si="2"/>
        <v>54ABResidential</v>
      </c>
      <c r="E56" s="20">
        <f>IFERROR((IF($A56&gt;supporting_sheet!$D$12, VLOOKUP(supporting_sheet!$G$12,'waste_char_sector_%_values'!$E$2:$AG$3277,2,FALSE), VLOOKUP(Residential_tonnages!$D56,'waste_char_sector_%_values'!$E$2:$AG$3277,2,FALSE))*'DONNÉES '!$D95),0)</f>
        <v>0</v>
      </c>
      <c r="F56" s="20">
        <f>IFERROR((IF($A56&gt;supporting_sheet!$D$12, VLOOKUP(supporting_sheet!$G$12,'waste_char_sector_%_values'!$E$2:$AG$3277,3,FALSE), VLOOKUP(Residential_tonnages!$D56,'waste_char_sector_%_values'!$E$2:$AG$3277,3,FALSE))*'DONNÉES '!$D95),0)</f>
        <v>0</v>
      </c>
      <c r="G56" s="20">
        <f>IFERROR((IF($A56&gt;supporting_sheet!$D$12, VLOOKUP(supporting_sheet!$G$12,'waste_char_sector_%_values'!$E$2:$AG$3277,4,FALSE), VLOOKUP(Residential_tonnages!$D56,'waste_char_sector_%_values'!$E$2:$AG$3277,4,FALSE))*'DONNÉES '!$D95),0)</f>
        <v>0</v>
      </c>
      <c r="H56" s="20">
        <f>IFERROR((IF($A56&gt;supporting_sheet!$D$12, VLOOKUP(supporting_sheet!$G$12,'waste_char_sector_%_values'!$E$2:$AG$3277,5,FALSE), VLOOKUP(Residential_tonnages!$D56,'waste_char_sector_%_values'!$E$2:$AG$3277,5,FALSE))*'DONNÉES '!$D95),0)</f>
        <v>0</v>
      </c>
      <c r="I56" s="20">
        <f>IFERROR((IF($A56&gt;supporting_sheet!$D$12, VLOOKUP(supporting_sheet!$G$12,'waste_char_sector_%_values'!$E$2:$AG$3277,6,FALSE), VLOOKUP(Residential_tonnages!$D56,'waste_char_sector_%_values'!$E$2:$AG$3277,6,FALSE))*'DONNÉES '!$D95),0)</f>
        <v>0</v>
      </c>
      <c r="J56" s="20">
        <f>IFERROR((IF($A56&gt;supporting_sheet!$D$12, VLOOKUP(supporting_sheet!$G$12,'waste_char_sector_%_values'!$E$2:$AG$3277,7,FALSE), VLOOKUP(Residential_tonnages!$D56,'waste_char_sector_%_values'!$E$2:$AG$3277,7,FALSE))*'DONNÉES '!$D95),0)</f>
        <v>0</v>
      </c>
      <c r="K56" s="20">
        <f>IFERROR((IF($A56&gt;supporting_sheet!$D$12, VLOOKUP(supporting_sheet!$G$12,'waste_char_sector_%_values'!$E$2:$AG$3277,8,FALSE), VLOOKUP(Residential_tonnages!$D56,'waste_char_sector_%_values'!$E$2:$AG$3277,8,FALSE))*'DONNÉES '!$D95),0)</f>
        <v>0</v>
      </c>
      <c r="L56" s="20">
        <f>IFERROR((IF($A56&gt;supporting_sheet!$D$12, VLOOKUP(supporting_sheet!$G$12,'waste_char_sector_%_values'!$E$2:$AG$3277,9,FALSE), VLOOKUP(Residential_tonnages!$D56,'waste_char_sector_%_values'!$E$2:$AG$3277,9,FALSE))*'DONNÉES '!$D95),0)</f>
        <v>0</v>
      </c>
      <c r="M56" s="20">
        <f>IFERROR((IF($A56&gt;supporting_sheet!$D$12, VLOOKUP(supporting_sheet!$G$12,'waste_char_sector_%_values'!$E$2:$AG$3277,10,FALSE), VLOOKUP(Residential_tonnages!$D56,'waste_char_sector_%_values'!$E$2:$AG$3277,10,FALSE))*'DONNÉES '!$D95),0)</f>
        <v>0</v>
      </c>
      <c r="N56" s="20">
        <f>IFERROR((IF($A56&gt;supporting_sheet!$D$12, VLOOKUP(supporting_sheet!$G$12,'waste_char_sector_%_values'!$E$2:$AG$3277,11,FALSE), VLOOKUP(Residential_tonnages!$D56,'waste_char_sector_%_values'!$E$2:$AG$3277,11,FALSE))*'DONNÉES '!$D95),0)</f>
        <v>0</v>
      </c>
      <c r="O56" s="20">
        <f>IFERROR((IF($A56&gt;supporting_sheet!$D$12, VLOOKUP(supporting_sheet!$G$12,'waste_char_sector_%_values'!$E$2:$AG$3277,12,FALSE), VLOOKUP(Residential_tonnages!$D56,'waste_char_sector_%_values'!$E$2:$AG$3277,12,FALSE))*'DONNÉES '!$D95),0)</f>
        <v>0</v>
      </c>
      <c r="P56" s="20">
        <f>IFERROR((IF($A56&gt;supporting_sheet!$D$12, VLOOKUP(supporting_sheet!$G$12,'waste_char_sector_%_values'!$E$2:$AG$3277,13,FALSE), VLOOKUP(Residential_tonnages!$D56,'waste_char_sector_%_values'!$E$2:$AG$3277,13,FALSE))*'DONNÉES '!$D95),0)</f>
        <v>0</v>
      </c>
      <c r="Q56" s="20">
        <f>IFERROR((IF($A56&gt;supporting_sheet!$D$12, VLOOKUP(supporting_sheet!$G$12,'waste_char_sector_%_values'!$E$2:$AG$3277,14,FALSE), VLOOKUP(Residential_tonnages!$D56,'waste_char_sector_%_values'!$E$2:$AG$3277,14,FALSE))*'DONNÉES '!$D95),0)</f>
        <v>0</v>
      </c>
      <c r="R56" s="20">
        <f>IFERROR((IF($A56&gt;supporting_sheet!$D$12, VLOOKUP(supporting_sheet!$G$12,'waste_char_sector_%_values'!$E$2:$AG$3277,29,FALSE), VLOOKUP(Residential_tonnages!$D56,'waste_char_sector_%_values'!$E$2:$AG$3277,29,FALSE))*'DONNÉES '!$D95),0)</f>
        <v>0</v>
      </c>
      <c r="S56" s="37"/>
      <c r="T56" s="37">
        <f t="shared" si="3"/>
        <v>0</v>
      </c>
      <c r="V56" s="20">
        <f>IFERROR((IF($A56&gt;supporting_sheet!$D$12, VLOOKUP(supporting_sheet!$G$12,'waste_char_sector_%_values'!$E$2:$AG$3277,11,FALSE), VLOOKUP(Residential_tonnages!$D56,'waste_char_sector_%_values'!$E$2:$AG$3277,11,FALSE))*'DONNÉES '!$D95),0)</f>
        <v>0</v>
      </c>
    </row>
    <row r="57" spans="1:22" x14ac:dyDescent="0.25">
      <c r="A57" s="1">
        <f>'DONNÉES '!B96</f>
        <v>55</v>
      </c>
      <c r="B57" s="1" t="str">
        <f t="shared" si="1"/>
        <v>AB</v>
      </c>
      <c r="C57" s="1" t="s">
        <v>58</v>
      </c>
      <c r="D57" s="1" t="str">
        <f t="shared" si="2"/>
        <v>55ABResidential</v>
      </c>
      <c r="E57" s="20">
        <f>IFERROR((IF($A57&gt;supporting_sheet!$D$12, VLOOKUP(supporting_sheet!$G$12,'waste_char_sector_%_values'!$E$2:$AG$3277,2,FALSE), VLOOKUP(Residential_tonnages!$D57,'waste_char_sector_%_values'!$E$2:$AG$3277,2,FALSE))*'DONNÉES '!$D96),0)</f>
        <v>0</v>
      </c>
      <c r="F57" s="20">
        <f>IFERROR((IF($A57&gt;supporting_sheet!$D$12, VLOOKUP(supporting_sheet!$G$12,'waste_char_sector_%_values'!$E$2:$AG$3277,3,FALSE), VLOOKUP(Residential_tonnages!$D57,'waste_char_sector_%_values'!$E$2:$AG$3277,3,FALSE))*'DONNÉES '!$D96),0)</f>
        <v>0</v>
      </c>
      <c r="G57" s="20">
        <f>IFERROR((IF($A57&gt;supporting_sheet!$D$12, VLOOKUP(supporting_sheet!$G$12,'waste_char_sector_%_values'!$E$2:$AG$3277,4,FALSE), VLOOKUP(Residential_tonnages!$D57,'waste_char_sector_%_values'!$E$2:$AG$3277,4,FALSE))*'DONNÉES '!$D96),0)</f>
        <v>0</v>
      </c>
      <c r="H57" s="20">
        <f>IFERROR((IF($A57&gt;supporting_sheet!$D$12, VLOOKUP(supporting_sheet!$G$12,'waste_char_sector_%_values'!$E$2:$AG$3277,5,FALSE), VLOOKUP(Residential_tonnages!$D57,'waste_char_sector_%_values'!$E$2:$AG$3277,5,FALSE))*'DONNÉES '!$D96),0)</f>
        <v>0</v>
      </c>
      <c r="I57" s="20">
        <f>IFERROR((IF($A57&gt;supporting_sheet!$D$12, VLOOKUP(supporting_sheet!$G$12,'waste_char_sector_%_values'!$E$2:$AG$3277,6,FALSE), VLOOKUP(Residential_tonnages!$D57,'waste_char_sector_%_values'!$E$2:$AG$3277,6,FALSE))*'DONNÉES '!$D96),0)</f>
        <v>0</v>
      </c>
      <c r="J57" s="20">
        <f>IFERROR((IF($A57&gt;supporting_sheet!$D$12, VLOOKUP(supporting_sheet!$G$12,'waste_char_sector_%_values'!$E$2:$AG$3277,7,FALSE), VLOOKUP(Residential_tonnages!$D57,'waste_char_sector_%_values'!$E$2:$AG$3277,7,FALSE))*'DONNÉES '!$D96),0)</f>
        <v>0</v>
      </c>
      <c r="K57" s="20">
        <f>IFERROR((IF($A57&gt;supporting_sheet!$D$12, VLOOKUP(supporting_sheet!$G$12,'waste_char_sector_%_values'!$E$2:$AG$3277,8,FALSE), VLOOKUP(Residential_tonnages!$D57,'waste_char_sector_%_values'!$E$2:$AG$3277,8,FALSE))*'DONNÉES '!$D96),0)</f>
        <v>0</v>
      </c>
      <c r="L57" s="20">
        <f>IFERROR((IF($A57&gt;supporting_sheet!$D$12, VLOOKUP(supporting_sheet!$G$12,'waste_char_sector_%_values'!$E$2:$AG$3277,9,FALSE), VLOOKUP(Residential_tonnages!$D57,'waste_char_sector_%_values'!$E$2:$AG$3277,9,FALSE))*'DONNÉES '!$D96),0)</f>
        <v>0</v>
      </c>
      <c r="M57" s="20">
        <f>IFERROR((IF($A57&gt;supporting_sheet!$D$12, VLOOKUP(supporting_sheet!$G$12,'waste_char_sector_%_values'!$E$2:$AG$3277,10,FALSE), VLOOKUP(Residential_tonnages!$D57,'waste_char_sector_%_values'!$E$2:$AG$3277,10,FALSE))*'DONNÉES '!$D96),0)</f>
        <v>0</v>
      </c>
      <c r="N57" s="20">
        <f>IFERROR((IF($A57&gt;supporting_sheet!$D$12, VLOOKUP(supporting_sheet!$G$12,'waste_char_sector_%_values'!$E$2:$AG$3277,11,FALSE), VLOOKUP(Residential_tonnages!$D57,'waste_char_sector_%_values'!$E$2:$AG$3277,11,FALSE))*'DONNÉES '!$D96),0)</f>
        <v>0</v>
      </c>
      <c r="O57" s="20">
        <f>IFERROR((IF($A57&gt;supporting_sheet!$D$12, VLOOKUP(supporting_sheet!$G$12,'waste_char_sector_%_values'!$E$2:$AG$3277,12,FALSE), VLOOKUP(Residential_tonnages!$D57,'waste_char_sector_%_values'!$E$2:$AG$3277,12,FALSE))*'DONNÉES '!$D96),0)</f>
        <v>0</v>
      </c>
      <c r="P57" s="20">
        <f>IFERROR((IF($A57&gt;supporting_sheet!$D$12, VLOOKUP(supporting_sheet!$G$12,'waste_char_sector_%_values'!$E$2:$AG$3277,13,FALSE), VLOOKUP(Residential_tonnages!$D57,'waste_char_sector_%_values'!$E$2:$AG$3277,13,FALSE))*'DONNÉES '!$D96),0)</f>
        <v>0</v>
      </c>
      <c r="Q57" s="20">
        <f>IFERROR((IF($A57&gt;supporting_sheet!$D$12, VLOOKUP(supporting_sheet!$G$12,'waste_char_sector_%_values'!$E$2:$AG$3277,14,FALSE), VLOOKUP(Residential_tonnages!$D57,'waste_char_sector_%_values'!$E$2:$AG$3277,14,FALSE))*'DONNÉES '!$D96),0)</f>
        <v>0</v>
      </c>
      <c r="R57" s="20">
        <f>IFERROR((IF($A57&gt;supporting_sheet!$D$12, VLOOKUP(supporting_sheet!$G$12,'waste_char_sector_%_values'!$E$2:$AG$3277,29,FALSE), VLOOKUP(Residential_tonnages!$D57,'waste_char_sector_%_values'!$E$2:$AG$3277,29,FALSE))*'DONNÉES '!$D96),0)</f>
        <v>0</v>
      </c>
      <c r="S57" s="37"/>
      <c r="T57" s="37">
        <f t="shared" si="3"/>
        <v>0</v>
      </c>
      <c r="V57" s="20">
        <f>IFERROR((IF($A57&gt;supporting_sheet!$D$12, VLOOKUP(supporting_sheet!$G$12,'waste_char_sector_%_values'!$E$2:$AG$3277,11,FALSE), VLOOKUP(Residential_tonnages!$D57,'waste_char_sector_%_values'!$E$2:$AG$3277,11,FALSE))*'DONNÉES '!$D96),0)</f>
        <v>0</v>
      </c>
    </row>
    <row r="58" spans="1:22" x14ac:dyDescent="0.25">
      <c r="A58" s="1">
        <f>'DONNÉES '!B97</f>
        <v>56</v>
      </c>
      <c r="B58" s="1" t="str">
        <f t="shared" si="1"/>
        <v>AB</v>
      </c>
      <c r="C58" s="1" t="s">
        <v>58</v>
      </c>
      <c r="D58" s="1" t="str">
        <f t="shared" si="2"/>
        <v>56ABResidential</v>
      </c>
      <c r="E58" s="20">
        <f>IFERROR((IF($A58&gt;supporting_sheet!$D$12, VLOOKUP(supporting_sheet!$G$12,'waste_char_sector_%_values'!$E$2:$AG$3277,2,FALSE), VLOOKUP(Residential_tonnages!$D58,'waste_char_sector_%_values'!$E$2:$AG$3277,2,FALSE))*'DONNÉES '!$D97),0)</f>
        <v>0</v>
      </c>
      <c r="F58" s="20">
        <f>IFERROR((IF($A58&gt;supporting_sheet!$D$12, VLOOKUP(supporting_sheet!$G$12,'waste_char_sector_%_values'!$E$2:$AG$3277,3,FALSE), VLOOKUP(Residential_tonnages!$D58,'waste_char_sector_%_values'!$E$2:$AG$3277,3,FALSE))*'DONNÉES '!$D97),0)</f>
        <v>0</v>
      </c>
      <c r="G58" s="20">
        <f>IFERROR((IF($A58&gt;supporting_sheet!$D$12, VLOOKUP(supporting_sheet!$G$12,'waste_char_sector_%_values'!$E$2:$AG$3277,4,FALSE), VLOOKUP(Residential_tonnages!$D58,'waste_char_sector_%_values'!$E$2:$AG$3277,4,FALSE))*'DONNÉES '!$D97),0)</f>
        <v>0</v>
      </c>
      <c r="H58" s="20">
        <f>IFERROR((IF($A58&gt;supporting_sheet!$D$12, VLOOKUP(supporting_sheet!$G$12,'waste_char_sector_%_values'!$E$2:$AG$3277,5,FALSE), VLOOKUP(Residential_tonnages!$D58,'waste_char_sector_%_values'!$E$2:$AG$3277,5,FALSE))*'DONNÉES '!$D97),0)</f>
        <v>0</v>
      </c>
      <c r="I58" s="20">
        <f>IFERROR((IF($A58&gt;supporting_sheet!$D$12, VLOOKUP(supporting_sheet!$G$12,'waste_char_sector_%_values'!$E$2:$AG$3277,6,FALSE), VLOOKUP(Residential_tonnages!$D58,'waste_char_sector_%_values'!$E$2:$AG$3277,6,FALSE))*'DONNÉES '!$D97),0)</f>
        <v>0</v>
      </c>
      <c r="J58" s="20">
        <f>IFERROR((IF($A58&gt;supporting_sheet!$D$12, VLOOKUP(supporting_sheet!$G$12,'waste_char_sector_%_values'!$E$2:$AG$3277,7,FALSE), VLOOKUP(Residential_tonnages!$D58,'waste_char_sector_%_values'!$E$2:$AG$3277,7,FALSE))*'DONNÉES '!$D97),0)</f>
        <v>0</v>
      </c>
      <c r="K58" s="20">
        <f>IFERROR((IF($A58&gt;supporting_sheet!$D$12, VLOOKUP(supporting_sheet!$G$12,'waste_char_sector_%_values'!$E$2:$AG$3277,8,FALSE), VLOOKUP(Residential_tonnages!$D58,'waste_char_sector_%_values'!$E$2:$AG$3277,8,FALSE))*'DONNÉES '!$D97),0)</f>
        <v>0</v>
      </c>
      <c r="L58" s="20">
        <f>IFERROR((IF($A58&gt;supporting_sheet!$D$12, VLOOKUP(supporting_sheet!$G$12,'waste_char_sector_%_values'!$E$2:$AG$3277,9,FALSE), VLOOKUP(Residential_tonnages!$D58,'waste_char_sector_%_values'!$E$2:$AG$3277,9,FALSE))*'DONNÉES '!$D97),0)</f>
        <v>0</v>
      </c>
      <c r="M58" s="20">
        <f>IFERROR((IF($A58&gt;supporting_sheet!$D$12, VLOOKUP(supporting_sheet!$G$12,'waste_char_sector_%_values'!$E$2:$AG$3277,10,FALSE), VLOOKUP(Residential_tonnages!$D58,'waste_char_sector_%_values'!$E$2:$AG$3277,10,FALSE))*'DONNÉES '!$D97),0)</f>
        <v>0</v>
      </c>
      <c r="N58" s="20">
        <f>IFERROR((IF($A58&gt;supporting_sheet!$D$12, VLOOKUP(supporting_sheet!$G$12,'waste_char_sector_%_values'!$E$2:$AG$3277,11,FALSE), VLOOKUP(Residential_tonnages!$D58,'waste_char_sector_%_values'!$E$2:$AG$3277,11,FALSE))*'DONNÉES '!$D97),0)</f>
        <v>0</v>
      </c>
      <c r="O58" s="20">
        <f>IFERROR((IF($A58&gt;supporting_sheet!$D$12, VLOOKUP(supporting_sheet!$G$12,'waste_char_sector_%_values'!$E$2:$AG$3277,12,FALSE), VLOOKUP(Residential_tonnages!$D58,'waste_char_sector_%_values'!$E$2:$AG$3277,12,FALSE))*'DONNÉES '!$D97),0)</f>
        <v>0</v>
      </c>
      <c r="P58" s="20">
        <f>IFERROR((IF($A58&gt;supporting_sheet!$D$12, VLOOKUP(supporting_sheet!$G$12,'waste_char_sector_%_values'!$E$2:$AG$3277,13,FALSE), VLOOKUP(Residential_tonnages!$D58,'waste_char_sector_%_values'!$E$2:$AG$3277,13,FALSE))*'DONNÉES '!$D97),0)</f>
        <v>0</v>
      </c>
      <c r="Q58" s="20">
        <f>IFERROR((IF($A58&gt;supporting_sheet!$D$12, VLOOKUP(supporting_sheet!$G$12,'waste_char_sector_%_values'!$E$2:$AG$3277,14,FALSE), VLOOKUP(Residential_tonnages!$D58,'waste_char_sector_%_values'!$E$2:$AG$3277,14,FALSE))*'DONNÉES '!$D97),0)</f>
        <v>0</v>
      </c>
      <c r="R58" s="20">
        <f>IFERROR((IF($A58&gt;supporting_sheet!$D$12, VLOOKUP(supporting_sheet!$G$12,'waste_char_sector_%_values'!$E$2:$AG$3277,29,FALSE), VLOOKUP(Residential_tonnages!$D58,'waste_char_sector_%_values'!$E$2:$AG$3277,29,FALSE))*'DONNÉES '!$D97),0)</f>
        <v>0</v>
      </c>
      <c r="S58" s="37"/>
      <c r="T58" s="37">
        <f t="shared" si="3"/>
        <v>0</v>
      </c>
      <c r="V58" s="20">
        <f>IFERROR((IF($A58&gt;supporting_sheet!$D$12, VLOOKUP(supporting_sheet!$G$12,'waste_char_sector_%_values'!$E$2:$AG$3277,11,FALSE), VLOOKUP(Residential_tonnages!$D58,'waste_char_sector_%_values'!$E$2:$AG$3277,11,FALSE))*'DONNÉES '!$D97),0)</f>
        <v>0</v>
      </c>
    </row>
    <row r="59" spans="1:22" x14ac:dyDescent="0.25">
      <c r="A59" s="1">
        <f>'DONNÉES '!B98</f>
        <v>57</v>
      </c>
      <c r="B59" s="1" t="str">
        <f t="shared" si="1"/>
        <v>AB</v>
      </c>
      <c r="C59" s="1" t="s">
        <v>58</v>
      </c>
      <c r="D59" s="1" t="str">
        <f t="shared" si="2"/>
        <v>57ABResidential</v>
      </c>
      <c r="E59" s="20">
        <f>IFERROR((IF($A59&gt;supporting_sheet!$D$12, VLOOKUP(supporting_sheet!$G$12,'waste_char_sector_%_values'!$E$2:$AG$3277,2,FALSE), VLOOKUP(Residential_tonnages!$D59,'waste_char_sector_%_values'!$E$2:$AG$3277,2,FALSE))*'DONNÉES '!$D98),0)</f>
        <v>0</v>
      </c>
      <c r="F59" s="20">
        <f>IFERROR((IF($A59&gt;supporting_sheet!$D$12, VLOOKUP(supporting_sheet!$G$12,'waste_char_sector_%_values'!$E$2:$AG$3277,3,FALSE), VLOOKUP(Residential_tonnages!$D59,'waste_char_sector_%_values'!$E$2:$AG$3277,3,FALSE))*'DONNÉES '!$D98),0)</f>
        <v>0</v>
      </c>
      <c r="G59" s="20">
        <f>IFERROR((IF($A59&gt;supporting_sheet!$D$12, VLOOKUP(supporting_sheet!$G$12,'waste_char_sector_%_values'!$E$2:$AG$3277,4,FALSE), VLOOKUP(Residential_tonnages!$D59,'waste_char_sector_%_values'!$E$2:$AG$3277,4,FALSE))*'DONNÉES '!$D98),0)</f>
        <v>0</v>
      </c>
      <c r="H59" s="20">
        <f>IFERROR((IF($A59&gt;supporting_sheet!$D$12, VLOOKUP(supporting_sheet!$G$12,'waste_char_sector_%_values'!$E$2:$AG$3277,5,FALSE), VLOOKUP(Residential_tonnages!$D59,'waste_char_sector_%_values'!$E$2:$AG$3277,5,FALSE))*'DONNÉES '!$D98),0)</f>
        <v>0</v>
      </c>
      <c r="I59" s="20">
        <f>IFERROR((IF($A59&gt;supporting_sheet!$D$12, VLOOKUP(supporting_sheet!$G$12,'waste_char_sector_%_values'!$E$2:$AG$3277,6,FALSE), VLOOKUP(Residential_tonnages!$D59,'waste_char_sector_%_values'!$E$2:$AG$3277,6,FALSE))*'DONNÉES '!$D98),0)</f>
        <v>0</v>
      </c>
      <c r="J59" s="20">
        <f>IFERROR((IF($A59&gt;supporting_sheet!$D$12, VLOOKUP(supporting_sheet!$G$12,'waste_char_sector_%_values'!$E$2:$AG$3277,7,FALSE), VLOOKUP(Residential_tonnages!$D59,'waste_char_sector_%_values'!$E$2:$AG$3277,7,FALSE))*'DONNÉES '!$D98),0)</f>
        <v>0</v>
      </c>
      <c r="K59" s="20">
        <f>IFERROR((IF($A59&gt;supporting_sheet!$D$12, VLOOKUP(supporting_sheet!$G$12,'waste_char_sector_%_values'!$E$2:$AG$3277,8,FALSE), VLOOKUP(Residential_tonnages!$D59,'waste_char_sector_%_values'!$E$2:$AG$3277,8,FALSE))*'DONNÉES '!$D98),0)</f>
        <v>0</v>
      </c>
      <c r="L59" s="20">
        <f>IFERROR((IF($A59&gt;supporting_sheet!$D$12, VLOOKUP(supporting_sheet!$G$12,'waste_char_sector_%_values'!$E$2:$AG$3277,9,FALSE), VLOOKUP(Residential_tonnages!$D59,'waste_char_sector_%_values'!$E$2:$AG$3277,9,FALSE))*'DONNÉES '!$D98),0)</f>
        <v>0</v>
      </c>
      <c r="M59" s="20">
        <f>IFERROR((IF($A59&gt;supporting_sheet!$D$12, VLOOKUP(supporting_sheet!$G$12,'waste_char_sector_%_values'!$E$2:$AG$3277,10,FALSE), VLOOKUP(Residential_tonnages!$D59,'waste_char_sector_%_values'!$E$2:$AG$3277,10,FALSE))*'DONNÉES '!$D98),0)</f>
        <v>0</v>
      </c>
      <c r="N59" s="20">
        <f>IFERROR((IF($A59&gt;supporting_sheet!$D$12, VLOOKUP(supporting_sheet!$G$12,'waste_char_sector_%_values'!$E$2:$AG$3277,11,FALSE), VLOOKUP(Residential_tonnages!$D59,'waste_char_sector_%_values'!$E$2:$AG$3277,11,FALSE))*'DONNÉES '!$D98),0)</f>
        <v>0</v>
      </c>
      <c r="O59" s="20">
        <f>IFERROR((IF($A59&gt;supporting_sheet!$D$12, VLOOKUP(supporting_sheet!$G$12,'waste_char_sector_%_values'!$E$2:$AG$3277,12,FALSE), VLOOKUP(Residential_tonnages!$D59,'waste_char_sector_%_values'!$E$2:$AG$3277,12,FALSE))*'DONNÉES '!$D98),0)</f>
        <v>0</v>
      </c>
      <c r="P59" s="20">
        <f>IFERROR((IF($A59&gt;supporting_sheet!$D$12, VLOOKUP(supporting_sheet!$G$12,'waste_char_sector_%_values'!$E$2:$AG$3277,13,FALSE), VLOOKUP(Residential_tonnages!$D59,'waste_char_sector_%_values'!$E$2:$AG$3277,13,FALSE))*'DONNÉES '!$D98),0)</f>
        <v>0</v>
      </c>
      <c r="Q59" s="20">
        <f>IFERROR((IF($A59&gt;supporting_sheet!$D$12, VLOOKUP(supporting_sheet!$G$12,'waste_char_sector_%_values'!$E$2:$AG$3277,14,FALSE), VLOOKUP(Residential_tonnages!$D59,'waste_char_sector_%_values'!$E$2:$AG$3277,14,FALSE))*'DONNÉES '!$D98),0)</f>
        <v>0</v>
      </c>
      <c r="R59" s="20">
        <f>IFERROR((IF($A59&gt;supporting_sheet!$D$12, VLOOKUP(supporting_sheet!$G$12,'waste_char_sector_%_values'!$E$2:$AG$3277,29,FALSE), VLOOKUP(Residential_tonnages!$D59,'waste_char_sector_%_values'!$E$2:$AG$3277,29,FALSE))*'DONNÉES '!$D98),0)</f>
        <v>0</v>
      </c>
      <c r="S59" s="37"/>
      <c r="T59" s="37">
        <f t="shared" si="3"/>
        <v>0</v>
      </c>
      <c r="V59" s="20">
        <f>IFERROR((IF($A59&gt;supporting_sheet!$D$12, VLOOKUP(supporting_sheet!$G$12,'waste_char_sector_%_values'!$E$2:$AG$3277,11,FALSE), VLOOKUP(Residential_tonnages!$D59,'waste_char_sector_%_values'!$E$2:$AG$3277,11,FALSE))*'DONNÉES '!$D98),0)</f>
        <v>0</v>
      </c>
    </row>
    <row r="60" spans="1:22" x14ac:dyDescent="0.25">
      <c r="A60" s="1">
        <f>'DONNÉES '!B99</f>
        <v>58</v>
      </c>
      <c r="B60" s="1" t="str">
        <f t="shared" si="1"/>
        <v>AB</v>
      </c>
      <c r="C60" s="1" t="s">
        <v>58</v>
      </c>
      <c r="D60" s="1" t="str">
        <f t="shared" si="2"/>
        <v>58ABResidential</v>
      </c>
      <c r="E60" s="20">
        <f>IFERROR((IF($A60&gt;supporting_sheet!$D$12, VLOOKUP(supporting_sheet!$G$12,'waste_char_sector_%_values'!$E$2:$AG$3277,2,FALSE), VLOOKUP(Residential_tonnages!$D60,'waste_char_sector_%_values'!$E$2:$AG$3277,2,FALSE))*'DONNÉES '!$D99),0)</f>
        <v>0</v>
      </c>
      <c r="F60" s="20">
        <f>IFERROR((IF($A60&gt;supporting_sheet!$D$12, VLOOKUP(supporting_sheet!$G$12,'waste_char_sector_%_values'!$E$2:$AG$3277,3,FALSE), VLOOKUP(Residential_tonnages!$D60,'waste_char_sector_%_values'!$E$2:$AG$3277,3,FALSE))*'DONNÉES '!$D99),0)</f>
        <v>0</v>
      </c>
      <c r="G60" s="20">
        <f>IFERROR((IF($A60&gt;supporting_sheet!$D$12, VLOOKUP(supporting_sheet!$G$12,'waste_char_sector_%_values'!$E$2:$AG$3277,4,FALSE), VLOOKUP(Residential_tonnages!$D60,'waste_char_sector_%_values'!$E$2:$AG$3277,4,FALSE))*'DONNÉES '!$D99),0)</f>
        <v>0</v>
      </c>
      <c r="H60" s="20">
        <f>IFERROR((IF($A60&gt;supporting_sheet!$D$12, VLOOKUP(supporting_sheet!$G$12,'waste_char_sector_%_values'!$E$2:$AG$3277,5,FALSE), VLOOKUP(Residential_tonnages!$D60,'waste_char_sector_%_values'!$E$2:$AG$3277,5,FALSE))*'DONNÉES '!$D99),0)</f>
        <v>0</v>
      </c>
      <c r="I60" s="20">
        <f>IFERROR((IF($A60&gt;supporting_sheet!$D$12, VLOOKUP(supporting_sheet!$G$12,'waste_char_sector_%_values'!$E$2:$AG$3277,6,FALSE), VLOOKUP(Residential_tonnages!$D60,'waste_char_sector_%_values'!$E$2:$AG$3277,6,FALSE))*'DONNÉES '!$D99),0)</f>
        <v>0</v>
      </c>
      <c r="J60" s="20">
        <f>IFERROR((IF($A60&gt;supporting_sheet!$D$12, VLOOKUP(supporting_sheet!$G$12,'waste_char_sector_%_values'!$E$2:$AG$3277,7,FALSE), VLOOKUP(Residential_tonnages!$D60,'waste_char_sector_%_values'!$E$2:$AG$3277,7,FALSE))*'DONNÉES '!$D99),0)</f>
        <v>0</v>
      </c>
      <c r="K60" s="20">
        <f>IFERROR((IF($A60&gt;supporting_sheet!$D$12, VLOOKUP(supporting_sheet!$G$12,'waste_char_sector_%_values'!$E$2:$AG$3277,8,FALSE), VLOOKUP(Residential_tonnages!$D60,'waste_char_sector_%_values'!$E$2:$AG$3277,8,FALSE))*'DONNÉES '!$D99),0)</f>
        <v>0</v>
      </c>
      <c r="L60" s="20">
        <f>IFERROR((IF($A60&gt;supporting_sheet!$D$12, VLOOKUP(supporting_sheet!$G$12,'waste_char_sector_%_values'!$E$2:$AG$3277,9,FALSE), VLOOKUP(Residential_tonnages!$D60,'waste_char_sector_%_values'!$E$2:$AG$3277,9,FALSE))*'DONNÉES '!$D99),0)</f>
        <v>0</v>
      </c>
      <c r="M60" s="20">
        <f>IFERROR((IF($A60&gt;supporting_sheet!$D$12, VLOOKUP(supporting_sheet!$G$12,'waste_char_sector_%_values'!$E$2:$AG$3277,10,FALSE), VLOOKUP(Residential_tonnages!$D60,'waste_char_sector_%_values'!$E$2:$AG$3277,10,FALSE))*'DONNÉES '!$D99),0)</f>
        <v>0</v>
      </c>
      <c r="N60" s="20">
        <f>IFERROR((IF($A60&gt;supporting_sheet!$D$12, VLOOKUP(supporting_sheet!$G$12,'waste_char_sector_%_values'!$E$2:$AG$3277,11,FALSE), VLOOKUP(Residential_tonnages!$D60,'waste_char_sector_%_values'!$E$2:$AG$3277,11,FALSE))*'DONNÉES '!$D99),0)</f>
        <v>0</v>
      </c>
      <c r="O60" s="20">
        <f>IFERROR((IF($A60&gt;supporting_sheet!$D$12, VLOOKUP(supporting_sheet!$G$12,'waste_char_sector_%_values'!$E$2:$AG$3277,12,FALSE), VLOOKUP(Residential_tonnages!$D60,'waste_char_sector_%_values'!$E$2:$AG$3277,12,FALSE))*'DONNÉES '!$D99),0)</f>
        <v>0</v>
      </c>
      <c r="P60" s="20">
        <f>IFERROR((IF($A60&gt;supporting_sheet!$D$12, VLOOKUP(supporting_sheet!$G$12,'waste_char_sector_%_values'!$E$2:$AG$3277,13,FALSE), VLOOKUP(Residential_tonnages!$D60,'waste_char_sector_%_values'!$E$2:$AG$3277,13,FALSE))*'DONNÉES '!$D99),0)</f>
        <v>0</v>
      </c>
      <c r="Q60" s="20">
        <f>IFERROR((IF($A60&gt;supporting_sheet!$D$12, VLOOKUP(supporting_sheet!$G$12,'waste_char_sector_%_values'!$E$2:$AG$3277,14,FALSE), VLOOKUP(Residential_tonnages!$D60,'waste_char_sector_%_values'!$E$2:$AG$3277,14,FALSE))*'DONNÉES '!$D99),0)</f>
        <v>0</v>
      </c>
      <c r="R60" s="20">
        <f>IFERROR((IF($A60&gt;supporting_sheet!$D$12, VLOOKUP(supporting_sheet!$G$12,'waste_char_sector_%_values'!$E$2:$AG$3277,29,FALSE), VLOOKUP(Residential_tonnages!$D60,'waste_char_sector_%_values'!$E$2:$AG$3277,29,FALSE))*'DONNÉES '!$D99),0)</f>
        <v>0</v>
      </c>
      <c r="S60" s="37"/>
      <c r="T60" s="37">
        <f t="shared" si="3"/>
        <v>0</v>
      </c>
      <c r="V60" s="20">
        <f>IFERROR((IF($A60&gt;supporting_sheet!$D$12, VLOOKUP(supporting_sheet!$G$12,'waste_char_sector_%_values'!$E$2:$AG$3277,11,FALSE), VLOOKUP(Residential_tonnages!$D60,'waste_char_sector_%_values'!$E$2:$AG$3277,11,FALSE))*'DONNÉES '!$D99),0)</f>
        <v>0</v>
      </c>
    </row>
    <row r="61" spans="1:22" x14ac:dyDescent="0.25">
      <c r="A61" s="1">
        <f>'DONNÉES '!B100</f>
        <v>59</v>
      </c>
      <c r="B61" s="1" t="str">
        <f t="shared" si="1"/>
        <v>AB</v>
      </c>
      <c r="C61" s="1" t="s">
        <v>58</v>
      </c>
      <c r="D61" s="1" t="str">
        <f t="shared" si="2"/>
        <v>59ABResidential</v>
      </c>
      <c r="E61" s="20">
        <f>IFERROR((IF($A61&gt;supporting_sheet!$D$12, VLOOKUP(supporting_sheet!$G$12,'waste_char_sector_%_values'!$E$2:$AG$3277,2,FALSE), VLOOKUP(Residential_tonnages!$D61,'waste_char_sector_%_values'!$E$2:$AG$3277,2,FALSE))*'DONNÉES '!$D100),0)</f>
        <v>0</v>
      </c>
      <c r="F61" s="20">
        <f>IFERROR((IF($A61&gt;supporting_sheet!$D$12, VLOOKUP(supporting_sheet!$G$12,'waste_char_sector_%_values'!$E$2:$AG$3277,3,FALSE), VLOOKUP(Residential_tonnages!$D61,'waste_char_sector_%_values'!$E$2:$AG$3277,3,FALSE))*'DONNÉES '!$D100),0)</f>
        <v>0</v>
      </c>
      <c r="G61" s="20">
        <f>IFERROR((IF($A61&gt;supporting_sheet!$D$12, VLOOKUP(supporting_sheet!$G$12,'waste_char_sector_%_values'!$E$2:$AG$3277,4,FALSE), VLOOKUP(Residential_tonnages!$D61,'waste_char_sector_%_values'!$E$2:$AG$3277,4,FALSE))*'DONNÉES '!$D100),0)</f>
        <v>0</v>
      </c>
      <c r="H61" s="20">
        <f>IFERROR((IF($A61&gt;supporting_sheet!$D$12, VLOOKUP(supporting_sheet!$G$12,'waste_char_sector_%_values'!$E$2:$AG$3277,5,FALSE), VLOOKUP(Residential_tonnages!$D61,'waste_char_sector_%_values'!$E$2:$AG$3277,5,FALSE))*'DONNÉES '!$D100),0)</f>
        <v>0</v>
      </c>
      <c r="I61" s="20">
        <f>IFERROR((IF($A61&gt;supporting_sheet!$D$12, VLOOKUP(supporting_sheet!$G$12,'waste_char_sector_%_values'!$E$2:$AG$3277,6,FALSE), VLOOKUP(Residential_tonnages!$D61,'waste_char_sector_%_values'!$E$2:$AG$3277,6,FALSE))*'DONNÉES '!$D100),0)</f>
        <v>0</v>
      </c>
      <c r="J61" s="20">
        <f>IFERROR((IF($A61&gt;supporting_sheet!$D$12, VLOOKUP(supporting_sheet!$G$12,'waste_char_sector_%_values'!$E$2:$AG$3277,7,FALSE), VLOOKUP(Residential_tonnages!$D61,'waste_char_sector_%_values'!$E$2:$AG$3277,7,FALSE))*'DONNÉES '!$D100),0)</f>
        <v>0</v>
      </c>
      <c r="K61" s="20">
        <f>IFERROR((IF($A61&gt;supporting_sheet!$D$12, VLOOKUP(supporting_sheet!$G$12,'waste_char_sector_%_values'!$E$2:$AG$3277,8,FALSE), VLOOKUP(Residential_tonnages!$D61,'waste_char_sector_%_values'!$E$2:$AG$3277,8,FALSE))*'DONNÉES '!$D100),0)</f>
        <v>0</v>
      </c>
      <c r="L61" s="20">
        <f>IFERROR((IF($A61&gt;supporting_sheet!$D$12, VLOOKUP(supporting_sheet!$G$12,'waste_char_sector_%_values'!$E$2:$AG$3277,9,FALSE), VLOOKUP(Residential_tonnages!$D61,'waste_char_sector_%_values'!$E$2:$AG$3277,9,FALSE))*'DONNÉES '!$D100),0)</f>
        <v>0</v>
      </c>
      <c r="M61" s="20">
        <f>IFERROR((IF($A61&gt;supporting_sheet!$D$12, VLOOKUP(supporting_sheet!$G$12,'waste_char_sector_%_values'!$E$2:$AG$3277,10,FALSE), VLOOKUP(Residential_tonnages!$D61,'waste_char_sector_%_values'!$E$2:$AG$3277,10,FALSE))*'DONNÉES '!$D100),0)</f>
        <v>0</v>
      </c>
      <c r="N61" s="20">
        <f>IFERROR((IF($A61&gt;supporting_sheet!$D$12, VLOOKUP(supporting_sheet!$G$12,'waste_char_sector_%_values'!$E$2:$AG$3277,11,FALSE), VLOOKUP(Residential_tonnages!$D61,'waste_char_sector_%_values'!$E$2:$AG$3277,11,FALSE))*'DONNÉES '!$D100),0)</f>
        <v>0</v>
      </c>
      <c r="O61" s="20">
        <f>IFERROR((IF($A61&gt;supporting_sheet!$D$12, VLOOKUP(supporting_sheet!$G$12,'waste_char_sector_%_values'!$E$2:$AG$3277,12,FALSE), VLOOKUP(Residential_tonnages!$D61,'waste_char_sector_%_values'!$E$2:$AG$3277,12,FALSE))*'DONNÉES '!$D100),0)</f>
        <v>0</v>
      </c>
      <c r="P61" s="20">
        <f>IFERROR((IF($A61&gt;supporting_sheet!$D$12, VLOOKUP(supporting_sheet!$G$12,'waste_char_sector_%_values'!$E$2:$AG$3277,13,FALSE), VLOOKUP(Residential_tonnages!$D61,'waste_char_sector_%_values'!$E$2:$AG$3277,13,FALSE))*'DONNÉES '!$D100),0)</f>
        <v>0</v>
      </c>
      <c r="Q61" s="20">
        <f>IFERROR((IF($A61&gt;supporting_sheet!$D$12, VLOOKUP(supporting_sheet!$G$12,'waste_char_sector_%_values'!$E$2:$AG$3277,14,FALSE), VLOOKUP(Residential_tonnages!$D61,'waste_char_sector_%_values'!$E$2:$AG$3277,14,FALSE))*'DONNÉES '!$D100),0)</f>
        <v>0</v>
      </c>
      <c r="R61" s="20">
        <f>IFERROR((IF($A61&gt;supporting_sheet!$D$12, VLOOKUP(supporting_sheet!$G$12,'waste_char_sector_%_values'!$E$2:$AG$3277,29,FALSE), VLOOKUP(Residential_tonnages!$D61,'waste_char_sector_%_values'!$E$2:$AG$3277,29,FALSE))*'DONNÉES '!$D100),0)</f>
        <v>0</v>
      </c>
      <c r="S61" s="37"/>
      <c r="T61" s="37">
        <f t="shared" si="3"/>
        <v>0</v>
      </c>
      <c r="V61" s="20">
        <f>IFERROR((IF($A61&gt;supporting_sheet!$D$12, VLOOKUP(supporting_sheet!$G$12,'waste_char_sector_%_values'!$E$2:$AG$3277,11,FALSE), VLOOKUP(Residential_tonnages!$D61,'waste_char_sector_%_values'!$E$2:$AG$3277,11,FALSE))*'DONNÉES '!$D100),0)</f>
        <v>0</v>
      </c>
    </row>
    <row r="62" spans="1:22" x14ac:dyDescent="0.25">
      <c r="A62" s="1">
        <f>'DONNÉES '!B101</f>
        <v>60</v>
      </c>
      <c r="B62" s="1" t="str">
        <f t="shared" si="1"/>
        <v>AB</v>
      </c>
      <c r="C62" s="1" t="s">
        <v>58</v>
      </c>
      <c r="D62" s="1" t="str">
        <f t="shared" si="2"/>
        <v>60ABResidential</v>
      </c>
      <c r="E62" s="20">
        <f>IFERROR((IF($A62&gt;supporting_sheet!$D$12, VLOOKUP(supporting_sheet!$G$12,'waste_char_sector_%_values'!$E$2:$AG$3277,2,FALSE), VLOOKUP(Residential_tonnages!$D62,'waste_char_sector_%_values'!$E$2:$AG$3277,2,FALSE))*'DONNÉES '!$D101),0)</f>
        <v>0</v>
      </c>
      <c r="F62" s="20">
        <f>IFERROR((IF($A62&gt;supporting_sheet!$D$12, VLOOKUP(supporting_sheet!$G$12,'waste_char_sector_%_values'!$E$2:$AG$3277,3,FALSE), VLOOKUP(Residential_tonnages!$D62,'waste_char_sector_%_values'!$E$2:$AG$3277,3,FALSE))*'DONNÉES '!$D101),0)</f>
        <v>0</v>
      </c>
      <c r="G62" s="20">
        <f>IFERROR((IF($A62&gt;supporting_sheet!$D$12, VLOOKUP(supporting_sheet!$G$12,'waste_char_sector_%_values'!$E$2:$AG$3277,4,FALSE), VLOOKUP(Residential_tonnages!$D62,'waste_char_sector_%_values'!$E$2:$AG$3277,4,FALSE))*'DONNÉES '!$D101),0)</f>
        <v>0</v>
      </c>
      <c r="H62" s="20">
        <f>IFERROR((IF($A62&gt;supporting_sheet!$D$12, VLOOKUP(supporting_sheet!$G$12,'waste_char_sector_%_values'!$E$2:$AG$3277,5,FALSE), VLOOKUP(Residential_tonnages!$D62,'waste_char_sector_%_values'!$E$2:$AG$3277,5,FALSE))*'DONNÉES '!$D101),0)</f>
        <v>0</v>
      </c>
      <c r="I62" s="20">
        <f>IFERROR((IF($A62&gt;supporting_sheet!$D$12, VLOOKUP(supporting_sheet!$G$12,'waste_char_sector_%_values'!$E$2:$AG$3277,6,FALSE), VLOOKUP(Residential_tonnages!$D62,'waste_char_sector_%_values'!$E$2:$AG$3277,6,FALSE))*'DONNÉES '!$D101),0)</f>
        <v>0</v>
      </c>
      <c r="J62" s="20">
        <f>IFERROR((IF($A62&gt;supporting_sheet!$D$12, VLOOKUP(supporting_sheet!$G$12,'waste_char_sector_%_values'!$E$2:$AG$3277,7,FALSE), VLOOKUP(Residential_tonnages!$D62,'waste_char_sector_%_values'!$E$2:$AG$3277,7,FALSE))*'DONNÉES '!$D101),0)</f>
        <v>0</v>
      </c>
      <c r="K62" s="20">
        <f>IFERROR((IF($A62&gt;supporting_sheet!$D$12, VLOOKUP(supporting_sheet!$G$12,'waste_char_sector_%_values'!$E$2:$AG$3277,8,FALSE), VLOOKUP(Residential_tonnages!$D62,'waste_char_sector_%_values'!$E$2:$AG$3277,8,FALSE))*'DONNÉES '!$D101),0)</f>
        <v>0</v>
      </c>
      <c r="L62" s="20">
        <f>IFERROR((IF($A62&gt;supporting_sheet!$D$12, VLOOKUP(supporting_sheet!$G$12,'waste_char_sector_%_values'!$E$2:$AG$3277,9,FALSE), VLOOKUP(Residential_tonnages!$D62,'waste_char_sector_%_values'!$E$2:$AG$3277,9,FALSE))*'DONNÉES '!$D101),0)</f>
        <v>0</v>
      </c>
      <c r="M62" s="20">
        <f>IFERROR((IF($A62&gt;supporting_sheet!$D$12, VLOOKUP(supporting_sheet!$G$12,'waste_char_sector_%_values'!$E$2:$AG$3277,10,FALSE), VLOOKUP(Residential_tonnages!$D62,'waste_char_sector_%_values'!$E$2:$AG$3277,10,FALSE))*'DONNÉES '!$D101),0)</f>
        <v>0</v>
      </c>
      <c r="N62" s="20">
        <f>IFERROR((IF($A62&gt;supporting_sheet!$D$12, VLOOKUP(supporting_sheet!$G$12,'waste_char_sector_%_values'!$E$2:$AG$3277,11,FALSE), VLOOKUP(Residential_tonnages!$D62,'waste_char_sector_%_values'!$E$2:$AG$3277,11,FALSE))*'DONNÉES '!$D101),0)</f>
        <v>0</v>
      </c>
      <c r="O62" s="20">
        <f>IFERROR((IF($A62&gt;supporting_sheet!$D$12, VLOOKUP(supporting_sheet!$G$12,'waste_char_sector_%_values'!$E$2:$AG$3277,12,FALSE), VLOOKUP(Residential_tonnages!$D62,'waste_char_sector_%_values'!$E$2:$AG$3277,12,FALSE))*'DONNÉES '!$D101),0)</f>
        <v>0</v>
      </c>
      <c r="P62" s="20">
        <f>IFERROR((IF($A62&gt;supporting_sheet!$D$12, VLOOKUP(supporting_sheet!$G$12,'waste_char_sector_%_values'!$E$2:$AG$3277,13,FALSE), VLOOKUP(Residential_tonnages!$D62,'waste_char_sector_%_values'!$E$2:$AG$3277,13,FALSE))*'DONNÉES '!$D101),0)</f>
        <v>0</v>
      </c>
      <c r="Q62" s="20">
        <f>IFERROR((IF($A62&gt;supporting_sheet!$D$12, VLOOKUP(supporting_sheet!$G$12,'waste_char_sector_%_values'!$E$2:$AG$3277,14,FALSE), VLOOKUP(Residential_tonnages!$D62,'waste_char_sector_%_values'!$E$2:$AG$3277,14,FALSE))*'DONNÉES '!$D101),0)</f>
        <v>0</v>
      </c>
      <c r="R62" s="20">
        <f>IFERROR((IF($A62&gt;supporting_sheet!$D$12, VLOOKUP(supporting_sheet!$G$12,'waste_char_sector_%_values'!$E$2:$AG$3277,29,FALSE), VLOOKUP(Residential_tonnages!$D62,'waste_char_sector_%_values'!$E$2:$AG$3277,29,FALSE))*'DONNÉES '!$D101),0)</f>
        <v>0</v>
      </c>
      <c r="S62" s="37"/>
      <c r="T62" s="37">
        <f t="shared" si="3"/>
        <v>0</v>
      </c>
      <c r="V62" s="20">
        <f>IFERROR((IF($A62&gt;supporting_sheet!$D$12, VLOOKUP(supporting_sheet!$G$12,'waste_char_sector_%_values'!$E$2:$AG$3277,11,FALSE), VLOOKUP(Residential_tonnages!$D62,'waste_char_sector_%_values'!$E$2:$AG$3277,11,FALSE))*'DONNÉES '!$D101),0)</f>
        <v>0</v>
      </c>
    </row>
    <row r="63" spans="1:22" x14ac:dyDescent="0.25">
      <c r="A63" s="1">
        <f>'DONNÉES '!B102</f>
        <v>61</v>
      </c>
      <c r="B63" s="1" t="str">
        <f t="shared" si="1"/>
        <v>AB</v>
      </c>
      <c r="C63" s="1" t="s">
        <v>58</v>
      </c>
      <c r="D63" s="1" t="str">
        <f t="shared" si="2"/>
        <v>61ABResidential</v>
      </c>
      <c r="E63" s="20">
        <f>IFERROR((IF($A63&gt;supporting_sheet!$D$12, VLOOKUP(supporting_sheet!$G$12,'waste_char_sector_%_values'!$E$2:$AG$3277,2,FALSE), VLOOKUP(Residential_tonnages!$D63,'waste_char_sector_%_values'!$E$2:$AG$3277,2,FALSE))*'DONNÉES '!$D102),0)</f>
        <v>0</v>
      </c>
      <c r="F63" s="20">
        <f>IFERROR((IF($A63&gt;supporting_sheet!$D$12, VLOOKUP(supporting_sheet!$G$12,'waste_char_sector_%_values'!$E$2:$AG$3277,3,FALSE), VLOOKUP(Residential_tonnages!$D63,'waste_char_sector_%_values'!$E$2:$AG$3277,3,FALSE))*'DONNÉES '!$D102),0)</f>
        <v>0</v>
      </c>
      <c r="G63" s="20">
        <f>IFERROR((IF($A63&gt;supporting_sheet!$D$12, VLOOKUP(supporting_sheet!$G$12,'waste_char_sector_%_values'!$E$2:$AG$3277,4,FALSE), VLOOKUP(Residential_tonnages!$D63,'waste_char_sector_%_values'!$E$2:$AG$3277,4,FALSE))*'DONNÉES '!$D102),0)</f>
        <v>0</v>
      </c>
      <c r="H63" s="20">
        <f>IFERROR((IF($A63&gt;supporting_sheet!$D$12, VLOOKUP(supporting_sheet!$G$12,'waste_char_sector_%_values'!$E$2:$AG$3277,5,FALSE), VLOOKUP(Residential_tonnages!$D63,'waste_char_sector_%_values'!$E$2:$AG$3277,5,FALSE))*'DONNÉES '!$D102),0)</f>
        <v>0</v>
      </c>
      <c r="I63" s="20">
        <f>IFERROR((IF($A63&gt;supporting_sheet!$D$12, VLOOKUP(supporting_sheet!$G$12,'waste_char_sector_%_values'!$E$2:$AG$3277,6,FALSE), VLOOKUP(Residential_tonnages!$D63,'waste_char_sector_%_values'!$E$2:$AG$3277,6,FALSE))*'DONNÉES '!$D102),0)</f>
        <v>0</v>
      </c>
      <c r="J63" s="20">
        <f>IFERROR((IF($A63&gt;supporting_sheet!$D$12, VLOOKUP(supporting_sheet!$G$12,'waste_char_sector_%_values'!$E$2:$AG$3277,7,FALSE), VLOOKUP(Residential_tonnages!$D63,'waste_char_sector_%_values'!$E$2:$AG$3277,7,FALSE))*'DONNÉES '!$D102),0)</f>
        <v>0</v>
      </c>
      <c r="K63" s="20">
        <f>IFERROR((IF($A63&gt;supporting_sheet!$D$12, VLOOKUP(supporting_sheet!$G$12,'waste_char_sector_%_values'!$E$2:$AG$3277,8,FALSE), VLOOKUP(Residential_tonnages!$D63,'waste_char_sector_%_values'!$E$2:$AG$3277,8,FALSE))*'DONNÉES '!$D102),0)</f>
        <v>0</v>
      </c>
      <c r="L63" s="20">
        <f>IFERROR((IF($A63&gt;supporting_sheet!$D$12, VLOOKUP(supporting_sheet!$G$12,'waste_char_sector_%_values'!$E$2:$AG$3277,9,FALSE), VLOOKUP(Residential_tonnages!$D63,'waste_char_sector_%_values'!$E$2:$AG$3277,9,FALSE))*'DONNÉES '!$D102),0)</f>
        <v>0</v>
      </c>
      <c r="M63" s="20">
        <f>IFERROR((IF($A63&gt;supporting_sheet!$D$12, VLOOKUP(supporting_sheet!$G$12,'waste_char_sector_%_values'!$E$2:$AG$3277,10,FALSE), VLOOKUP(Residential_tonnages!$D63,'waste_char_sector_%_values'!$E$2:$AG$3277,10,FALSE))*'DONNÉES '!$D102),0)</f>
        <v>0</v>
      </c>
      <c r="N63" s="20">
        <f>IFERROR((IF($A63&gt;supporting_sheet!$D$12, VLOOKUP(supporting_sheet!$G$12,'waste_char_sector_%_values'!$E$2:$AG$3277,11,FALSE), VLOOKUP(Residential_tonnages!$D63,'waste_char_sector_%_values'!$E$2:$AG$3277,11,FALSE))*'DONNÉES '!$D102),0)</f>
        <v>0</v>
      </c>
      <c r="O63" s="20">
        <f>IFERROR((IF($A63&gt;supporting_sheet!$D$12, VLOOKUP(supporting_sheet!$G$12,'waste_char_sector_%_values'!$E$2:$AG$3277,12,FALSE), VLOOKUP(Residential_tonnages!$D63,'waste_char_sector_%_values'!$E$2:$AG$3277,12,FALSE))*'DONNÉES '!$D102),0)</f>
        <v>0</v>
      </c>
      <c r="P63" s="20">
        <f>IFERROR((IF($A63&gt;supporting_sheet!$D$12, VLOOKUP(supporting_sheet!$G$12,'waste_char_sector_%_values'!$E$2:$AG$3277,13,FALSE), VLOOKUP(Residential_tonnages!$D63,'waste_char_sector_%_values'!$E$2:$AG$3277,13,FALSE))*'DONNÉES '!$D102),0)</f>
        <v>0</v>
      </c>
      <c r="Q63" s="20">
        <f>IFERROR((IF($A63&gt;supporting_sheet!$D$12, VLOOKUP(supporting_sheet!$G$12,'waste_char_sector_%_values'!$E$2:$AG$3277,14,FALSE), VLOOKUP(Residential_tonnages!$D63,'waste_char_sector_%_values'!$E$2:$AG$3277,14,FALSE))*'DONNÉES '!$D102),0)</f>
        <v>0</v>
      </c>
      <c r="R63" s="20">
        <f>IFERROR((IF($A63&gt;supporting_sheet!$D$12, VLOOKUP(supporting_sheet!$G$12,'waste_char_sector_%_values'!$E$2:$AG$3277,29,FALSE), VLOOKUP(Residential_tonnages!$D63,'waste_char_sector_%_values'!$E$2:$AG$3277,29,FALSE))*'DONNÉES '!$D102),0)</f>
        <v>0</v>
      </c>
      <c r="S63" s="37"/>
      <c r="T63" s="37">
        <f t="shared" si="3"/>
        <v>0</v>
      </c>
      <c r="V63" s="20">
        <f>IFERROR((IF($A63&gt;supporting_sheet!$D$12, VLOOKUP(supporting_sheet!$G$12,'waste_char_sector_%_values'!$E$2:$AG$3277,11,FALSE), VLOOKUP(Residential_tonnages!$D63,'waste_char_sector_%_values'!$E$2:$AG$3277,11,FALSE))*'DONNÉES '!$D102),0)</f>
        <v>0</v>
      </c>
    </row>
    <row r="64" spans="1:22" x14ac:dyDescent="0.25">
      <c r="A64" s="1">
        <f>'DONNÉES '!B103</f>
        <v>62</v>
      </c>
      <c r="B64" s="1" t="str">
        <f t="shared" si="1"/>
        <v>AB</v>
      </c>
      <c r="C64" s="1" t="s">
        <v>58</v>
      </c>
      <c r="D64" s="1" t="str">
        <f t="shared" si="2"/>
        <v>62ABResidential</v>
      </c>
      <c r="E64" s="20">
        <f>IFERROR((IF($A64&gt;supporting_sheet!$D$12, VLOOKUP(supporting_sheet!$G$12,'waste_char_sector_%_values'!$E$2:$AG$3277,2,FALSE), VLOOKUP(Residential_tonnages!$D64,'waste_char_sector_%_values'!$E$2:$AG$3277,2,FALSE))*'DONNÉES '!$D103),0)</f>
        <v>0</v>
      </c>
      <c r="F64" s="20">
        <f>IFERROR((IF($A64&gt;supporting_sheet!$D$12, VLOOKUP(supporting_sheet!$G$12,'waste_char_sector_%_values'!$E$2:$AG$3277,3,FALSE), VLOOKUP(Residential_tonnages!$D64,'waste_char_sector_%_values'!$E$2:$AG$3277,3,FALSE))*'DONNÉES '!$D103),0)</f>
        <v>0</v>
      </c>
      <c r="G64" s="20">
        <f>IFERROR((IF($A64&gt;supporting_sheet!$D$12, VLOOKUP(supporting_sheet!$G$12,'waste_char_sector_%_values'!$E$2:$AG$3277,4,FALSE), VLOOKUP(Residential_tonnages!$D64,'waste_char_sector_%_values'!$E$2:$AG$3277,4,FALSE))*'DONNÉES '!$D103),0)</f>
        <v>0</v>
      </c>
      <c r="H64" s="20">
        <f>IFERROR((IF($A64&gt;supporting_sheet!$D$12, VLOOKUP(supporting_sheet!$G$12,'waste_char_sector_%_values'!$E$2:$AG$3277,5,FALSE), VLOOKUP(Residential_tonnages!$D64,'waste_char_sector_%_values'!$E$2:$AG$3277,5,FALSE))*'DONNÉES '!$D103),0)</f>
        <v>0</v>
      </c>
      <c r="I64" s="20">
        <f>IFERROR((IF($A64&gt;supporting_sheet!$D$12, VLOOKUP(supporting_sheet!$G$12,'waste_char_sector_%_values'!$E$2:$AG$3277,6,FALSE), VLOOKUP(Residential_tonnages!$D64,'waste_char_sector_%_values'!$E$2:$AG$3277,6,FALSE))*'DONNÉES '!$D103),0)</f>
        <v>0</v>
      </c>
      <c r="J64" s="20">
        <f>IFERROR((IF($A64&gt;supporting_sheet!$D$12, VLOOKUP(supporting_sheet!$G$12,'waste_char_sector_%_values'!$E$2:$AG$3277,7,FALSE), VLOOKUP(Residential_tonnages!$D64,'waste_char_sector_%_values'!$E$2:$AG$3277,7,FALSE))*'DONNÉES '!$D103),0)</f>
        <v>0</v>
      </c>
      <c r="K64" s="20">
        <f>IFERROR((IF($A64&gt;supporting_sheet!$D$12, VLOOKUP(supporting_sheet!$G$12,'waste_char_sector_%_values'!$E$2:$AG$3277,8,FALSE), VLOOKUP(Residential_tonnages!$D64,'waste_char_sector_%_values'!$E$2:$AG$3277,8,FALSE))*'DONNÉES '!$D103),0)</f>
        <v>0</v>
      </c>
      <c r="L64" s="20">
        <f>IFERROR((IF($A64&gt;supporting_sheet!$D$12, VLOOKUP(supporting_sheet!$G$12,'waste_char_sector_%_values'!$E$2:$AG$3277,9,FALSE), VLOOKUP(Residential_tonnages!$D64,'waste_char_sector_%_values'!$E$2:$AG$3277,9,FALSE))*'DONNÉES '!$D103),0)</f>
        <v>0</v>
      </c>
      <c r="M64" s="20">
        <f>IFERROR((IF($A64&gt;supporting_sheet!$D$12, VLOOKUP(supporting_sheet!$G$12,'waste_char_sector_%_values'!$E$2:$AG$3277,10,FALSE), VLOOKUP(Residential_tonnages!$D64,'waste_char_sector_%_values'!$E$2:$AG$3277,10,FALSE))*'DONNÉES '!$D103),0)</f>
        <v>0</v>
      </c>
      <c r="N64" s="20">
        <f>IFERROR((IF($A64&gt;supporting_sheet!$D$12, VLOOKUP(supporting_sheet!$G$12,'waste_char_sector_%_values'!$E$2:$AG$3277,11,FALSE), VLOOKUP(Residential_tonnages!$D64,'waste_char_sector_%_values'!$E$2:$AG$3277,11,FALSE))*'DONNÉES '!$D103),0)</f>
        <v>0</v>
      </c>
      <c r="O64" s="20">
        <f>IFERROR((IF($A64&gt;supporting_sheet!$D$12, VLOOKUP(supporting_sheet!$G$12,'waste_char_sector_%_values'!$E$2:$AG$3277,12,FALSE), VLOOKUP(Residential_tonnages!$D64,'waste_char_sector_%_values'!$E$2:$AG$3277,12,FALSE))*'DONNÉES '!$D103),0)</f>
        <v>0</v>
      </c>
      <c r="P64" s="20">
        <f>IFERROR((IF($A64&gt;supporting_sheet!$D$12, VLOOKUP(supporting_sheet!$G$12,'waste_char_sector_%_values'!$E$2:$AG$3277,13,FALSE), VLOOKUP(Residential_tonnages!$D64,'waste_char_sector_%_values'!$E$2:$AG$3277,13,FALSE))*'DONNÉES '!$D103),0)</f>
        <v>0</v>
      </c>
      <c r="Q64" s="20">
        <f>IFERROR((IF($A64&gt;supporting_sheet!$D$12, VLOOKUP(supporting_sheet!$G$12,'waste_char_sector_%_values'!$E$2:$AG$3277,14,FALSE), VLOOKUP(Residential_tonnages!$D64,'waste_char_sector_%_values'!$E$2:$AG$3277,14,FALSE))*'DONNÉES '!$D103),0)</f>
        <v>0</v>
      </c>
      <c r="R64" s="20">
        <f>IFERROR((IF($A64&gt;supporting_sheet!$D$12, VLOOKUP(supporting_sheet!$G$12,'waste_char_sector_%_values'!$E$2:$AG$3277,29,FALSE), VLOOKUP(Residential_tonnages!$D64,'waste_char_sector_%_values'!$E$2:$AG$3277,29,FALSE))*'DONNÉES '!$D103),0)</f>
        <v>0</v>
      </c>
      <c r="S64" s="37"/>
      <c r="T64" s="37">
        <f t="shared" si="3"/>
        <v>0</v>
      </c>
      <c r="V64" s="20">
        <f>IFERROR((IF($A64&gt;supporting_sheet!$D$12, VLOOKUP(supporting_sheet!$G$12,'waste_char_sector_%_values'!$E$2:$AG$3277,11,FALSE), VLOOKUP(Residential_tonnages!$D64,'waste_char_sector_%_values'!$E$2:$AG$3277,11,FALSE))*'DONNÉES '!$D103),0)</f>
        <v>0</v>
      </c>
    </row>
    <row r="65" spans="1:22" x14ac:dyDescent="0.25">
      <c r="A65" s="1">
        <f>'DONNÉES '!B104</f>
        <v>63</v>
      </c>
      <c r="B65" s="1" t="str">
        <f t="shared" si="1"/>
        <v>AB</v>
      </c>
      <c r="C65" s="1" t="s">
        <v>58</v>
      </c>
      <c r="D65" s="1" t="str">
        <f t="shared" si="2"/>
        <v>63ABResidential</v>
      </c>
      <c r="E65" s="20">
        <f>IFERROR((IF($A65&gt;supporting_sheet!$D$12, VLOOKUP(supporting_sheet!$G$12,'waste_char_sector_%_values'!$E$2:$AG$3277,2,FALSE), VLOOKUP(Residential_tonnages!$D65,'waste_char_sector_%_values'!$E$2:$AG$3277,2,FALSE))*'DONNÉES '!$D104),0)</f>
        <v>0</v>
      </c>
      <c r="F65" s="20">
        <f>IFERROR((IF($A65&gt;supporting_sheet!$D$12, VLOOKUP(supporting_sheet!$G$12,'waste_char_sector_%_values'!$E$2:$AG$3277,3,FALSE), VLOOKUP(Residential_tonnages!$D65,'waste_char_sector_%_values'!$E$2:$AG$3277,3,FALSE))*'DONNÉES '!$D104),0)</f>
        <v>0</v>
      </c>
      <c r="G65" s="20">
        <f>IFERROR((IF($A65&gt;supporting_sheet!$D$12, VLOOKUP(supporting_sheet!$G$12,'waste_char_sector_%_values'!$E$2:$AG$3277,4,FALSE), VLOOKUP(Residential_tonnages!$D65,'waste_char_sector_%_values'!$E$2:$AG$3277,4,FALSE))*'DONNÉES '!$D104),0)</f>
        <v>0</v>
      </c>
      <c r="H65" s="20">
        <f>IFERROR((IF($A65&gt;supporting_sheet!$D$12, VLOOKUP(supporting_sheet!$G$12,'waste_char_sector_%_values'!$E$2:$AG$3277,5,FALSE), VLOOKUP(Residential_tonnages!$D65,'waste_char_sector_%_values'!$E$2:$AG$3277,5,FALSE))*'DONNÉES '!$D104),0)</f>
        <v>0</v>
      </c>
      <c r="I65" s="20">
        <f>IFERROR((IF($A65&gt;supporting_sheet!$D$12, VLOOKUP(supporting_sheet!$G$12,'waste_char_sector_%_values'!$E$2:$AG$3277,6,FALSE), VLOOKUP(Residential_tonnages!$D65,'waste_char_sector_%_values'!$E$2:$AG$3277,6,FALSE))*'DONNÉES '!$D104),0)</f>
        <v>0</v>
      </c>
      <c r="J65" s="20">
        <f>IFERROR((IF($A65&gt;supporting_sheet!$D$12, VLOOKUP(supporting_sheet!$G$12,'waste_char_sector_%_values'!$E$2:$AG$3277,7,FALSE), VLOOKUP(Residential_tonnages!$D65,'waste_char_sector_%_values'!$E$2:$AG$3277,7,FALSE))*'DONNÉES '!$D104),0)</f>
        <v>0</v>
      </c>
      <c r="K65" s="20">
        <f>IFERROR((IF($A65&gt;supporting_sheet!$D$12, VLOOKUP(supporting_sheet!$G$12,'waste_char_sector_%_values'!$E$2:$AG$3277,8,FALSE), VLOOKUP(Residential_tonnages!$D65,'waste_char_sector_%_values'!$E$2:$AG$3277,8,FALSE))*'DONNÉES '!$D104),0)</f>
        <v>0</v>
      </c>
      <c r="L65" s="20">
        <f>IFERROR((IF($A65&gt;supporting_sheet!$D$12, VLOOKUP(supporting_sheet!$G$12,'waste_char_sector_%_values'!$E$2:$AG$3277,9,FALSE), VLOOKUP(Residential_tonnages!$D65,'waste_char_sector_%_values'!$E$2:$AG$3277,9,FALSE))*'DONNÉES '!$D104),0)</f>
        <v>0</v>
      </c>
      <c r="M65" s="20">
        <f>IFERROR((IF($A65&gt;supporting_sheet!$D$12, VLOOKUP(supporting_sheet!$G$12,'waste_char_sector_%_values'!$E$2:$AG$3277,10,FALSE), VLOOKUP(Residential_tonnages!$D65,'waste_char_sector_%_values'!$E$2:$AG$3277,10,FALSE))*'DONNÉES '!$D104),0)</f>
        <v>0</v>
      </c>
      <c r="N65" s="20">
        <f>IFERROR((IF($A65&gt;supporting_sheet!$D$12, VLOOKUP(supporting_sheet!$G$12,'waste_char_sector_%_values'!$E$2:$AG$3277,11,FALSE), VLOOKUP(Residential_tonnages!$D65,'waste_char_sector_%_values'!$E$2:$AG$3277,11,FALSE))*'DONNÉES '!$D104),0)</f>
        <v>0</v>
      </c>
      <c r="O65" s="20">
        <f>IFERROR((IF($A65&gt;supporting_sheet!$D$12, VLOOKUP(supporting_sheet!$G$12,'waste_char_sector_%_values'!$E$2:$AG$3277,12,FALSE), VLOOKUP(Residential_tonnages!$D65,'waste_char_sector_%_values'!$E$2:$AG$3277,12,FALSE))*'DONNÉES '!$D104),0)</f>
        <v>0</v>
      </c>
      <c r="P65" s="20">
        <f>IFERROR((IF($A65&gt;supporting_sheet!$D$12, VLOOKUP(supporting_sheet!$G$12,'waste_char_sector_%_values'!$E$2:$AG$3277,13,FALSE), VLOOKUP(Residential_tonnages!$D65,'waste_char_sector_%_values'!$E$2:$AG$3277,13,FALSE))*'DONNÉES '!$D104),0)</f>
        <v>0</v>
      </c>
      <c r="Q65" s="20">
        <f>IFERROR((IF($A65&gt;supporting_sheet!$D$12, VLOOKUP(supporting_sheet!$G$12,'waste_char_sector_%_values'!$E$2:$AG$3277,14,FALSE), VLOOKUP(Residential_tonnages!$D65,'waste_char_sector_%_values'!$E$2:$AG$3277,14,FALSE))*'DONNÉES '!$D104),0)</f>
        <v>0</v>
      </c>
      <c r="R65" s="20">
        <f>IFERROR((IF($A65&gt;supporting_sheet!$D$12, VLOOKUP(supporting_sheet!$G$12,'waste_char_sector_%_values'!$E$2:$AG$3277,29,FALSE), VLOOKUP(Residential_tonnages!$D65,'waste_char_sector_%_values'!$E$2:$AG$3277,29,FALSE))*'DONNÉES '!$D104),0)</f>
        <v>0</v>
      </c>
      <c r="S65" s="37"/>
      <c r="T65" s="37">
        <f t="shared" si="3"/>
        <v>0</v>
      </c>
      <c r="V65" s="20">
        <f>IFERROR((IF($A65&gt;supporting_sheet!$D$12, VLOOKUP(supporting_sheet!$G$12,'waste_char_sector_%_values'!$E$2:$AG$3277,11,FALSE), VLOOKUP(Residential_tonnages!$D65,'waste_char_sector_%_values'!$E$2:$AG$3277,11,FALSE))*'DONNÉES '!$D104),0)</f>
        <v>0</v>
      </c>
    </row>
    <row r="66" spans="1:22" x14ac:dyDescent="0.25">
      <c r="A66" s="1">
        <f>'DONNÉES '!B105</f>
        <v>64</v>
      </c>
      <c r="B66" s="1" t="str">
        <f t="shared" si="1"/>
        <v>AB</v>
      </c>
      <c r="C66" s="1" t="s">
        <v>58</v>
      </c>
      <c r="D66" s="1" t="str">
        <f t="shared" si="2"/>
        <v>64ABResidential</v>
      </c>
      <c r="E66" s="20">
        <f>IFERROR((IF($A66&gt;supporting_sheet!$D$12, VLOOKUP(supporting_sheet!$G$12,'waste_char_sector_%_values'!$E$2:$AG$3277,2,FALSE), VLOOKUP(Residential_tonnages!$D66,'waste_char_sector_%_values'!$E$2:$AG$3277,2,FALSE))*'DONNÉES '!$D105),0)</f>
        <v>0</v>
      </c>
      <c r="F66" s="20">
        <f>IFERROR((IF($A66&gt;supporting_sheet!$D$12, VLOOKUP(supporting_sheet!$G$12,'waste_char_sector_%_values'!$E$2:$AG$3277,3,FALSE), VLOOKUP(Residential_tonnages!$D66,'waste_char_sector_%_values'!$E$2:$AG$3277,3,FALSE))*'DONNÉES '!$D105),0)</f>
        <v>0</v>
      </c>
      <c r="G66" s="20">
        <f>IFERROR((IF($A66&gt;supporting_sheet!$D$12, VLOOKUP(supporting_sheet!$G$12,'waste_char_sector_%_values'!$E$2:$AG$3277,4,FALSE), VLOOKUP(Residential_tonnages!$D66,'waste_char_sector_%_values'!$E$2:$AG$3277,4,FALSE))*'DONNÉES '!$D105),0)</f>
        <v>0</v>
      </c>
      <c r="H66" s="20">
        <f>IFERROR((IF($A66&gt;supporting_sheet!$D$12, VLOOKUP(supporting_sheet!$G$12,'waste_char_sector_%_values'!$E$2:$AG$3277,5,FALSE), VLOOKUP(Residential_tonnages!$D66,'waste_char_sector_%_values'!$E$2:$AG$3277,5,FALSE))*'DONNÉES '!$D105),0)</f>
        <v>0</v>
      </c>
      <c r="I66" s="20">
        <f>IFERROR((IF($A66&gt;supporting_sheet!$D$12, VLOOKUP(supporting_sheet!$G$12,'waste_char_sector_%_values'!$E$2:$AG$3277,6,FALSE), VLOOKUP(Residential_tonnages!$D66,'waste_char_sector_%_values'!$E$2:$AG$3277,6,FALSE))*'DONNÉES '!$D105),0)</f>
        <v>0</v>
      </c>
      <c r="J66" s="20">
        <f>IFERROR((IF($A66&gt;supporting_sheet!$D$12, VLOOKUP(supporting_sheet!$G$12,'waste_char_sector_%_values'!$E$2:$AG$3277,7,FALSE), VLOOKUP(Residential_tonnages!$D66,'waste_char_sector_%_values'!$E$2:$AG$3277,7,FALSE))*'DONNÉES '!$D105),0)</f>
        <v>0</v>
      </c>
      <c r="K66" s="20">
        <f>IFERROR((IF($A66&gt;supporting_sheet!$D$12, VLOOKUP(supporting_sheet!$G$12,'waste_char_sector_%_values'!$E$2:$AG$3277,8,FALSE), VLOOKUP(Residential_tonnages!$D66,'waste_char_sector_%_values'!$E$2:$AG$3277,8,FALSE))*'DONNÉES '!$D105),0)</f>
        <v>0</v>
      </c>
      <c r="L66" s="20">
        <f>IFERROR((IF($A66&gt;supporting_sheet!$D$12, VLOOKUP(supporting_sheet!$G$12,'waste_char_sector_%_values'!$E$2:$AG$3277,9,FALSE), VLOOKUP(Residential_tonnages!$D66,'waste_char_sector_%_values'!$E$2:$AG$3277,9,FALSE))*'DONNÉES '!$D105),0)</f>
        <v>0</v>
      </c>
      <c r="M66" s="20">
        <f>IFERROR((IF($A66&gt;supporting_sheet!$D$12, VLOOKUP(supporting_sheet!$G$12,'waste_char_sector_%_values'!$E$2:$AG$3277,10,FALSE), VLOOKUP(Residential_tonnages!$D66,'waste_char_sector_%_values'!$E$2:$AG$3277,10,FALSE))*'DONNÉES '!$D105),0)</f>
        <v>0</v>
      </c>
      <c r="N66" s="20">
        <f>IFERROR((IF($A66&gt;supporting_sheet!$D$12, VLOOKUP(supporting_sheet!$G$12,'waste_char_sector_%_values'!$E$2:$AG$3277,11,FALSE), VLOOKUP(Residential_tonnages!$D66,'waste_char_sector_%_values'!$E$2:$AG$3277,11,FALSE))*'DONNÉES '!$D105),0)</f>
        <v>0</v>
      </c>
      <c r="O66" s="20">
        <f>IFERROR((IF($A66&gt;supporting_sheet!$D$12, VLOOKUP(supporting_sheet!$G$12,'waste_char_sector_%_values'!$E$2:$AG$3277,12,FALSE), VLOOKUP(Residential_tonnages!$D66,'waste_char_sector_%_values'!$E$2:$AG$3277,12,FALSE))*'DONNÉES '!$D105),0)</f>
        <v>0</v>
      </c>
      <c r="P66" s="20">
        <f>IFERROR((IF($A66&gt;supporting_sheet!$D$12, VLOOKUP(supporting_sheet!$G$12,'waste_char_sector_%_values'!$E$2:$AG$3277,13,FALSE), VLOOKUP(Residential_tonnages!$D66,'waste_char_sector_%_values'!$E$2:$AG$3277,13,FALSE))*'DONNÉES '!$D105),0)</f>
        <v>0</v>
      </c>
      <c r="Q66" s="20">
        <f>IFERROR((IF($A66&gt;supporting_sheet!$D$12, VLOOKUP(supporting_sheet!$G$12,'waste_char_sector_%_values'!$E$2:$AG$3277,14,FALSE), VLOOKUP(Residential_tonnages!$D66,'waste_char_sector_%_values'!$E$2:$AG$3277,14,FALSE))*'DONNÉES '!$D105),0)</f>
        <v>0</v>
      </c>
      <c r="R66" s="20">
        <f>IFERROR((IF($A66&gt;supporting_sheet!$D$12, VLOOKUP(supporting_sheet!$G$12,'waste_char_sector_%_values'!$E$2:$AG$3277,29,FALSE), VLOOKUP(Residential_tonnages!$D66,'waste_char_sector_%_values'!$E$2:$AG$3277,29,FALSE))*'DONNÉES '!$D105),0)</f>
        <v>0</v>
      </c>
      <c r="S66" s="37"/>
      <c r="T66" s="37">
        <f t="shared" ref="T66:T97" si="4">+SUM(E66:R66)</f>
        <v>0</v>
      </c>
      <c r="V66" s="20">
        <f>IFERROR((IF($A66&gt;supporting_sheet!$D$12, VLOOKUP(supporting_sheet!$G$12,'waste_char_sector_%_values'!$E$2:$AG$3277,11,FALSE), VLOOKUP(Residential_tonnages!$D66,'waste_char_sector_%_values'!$E$2:$AG$3277,11,FALSE))*'DONNÉES '!$D105),0)</f>
        <v>0</v>
      </c>
    </row>
    <row r="67" spans="1:22" x14ac:dyDescent="0.25">
      <c r="A67" s="1">
        <f>'DONNÉES '!B106</f>
        <v>65</v>
      </c>
      <c r="B67" s="1" t="str">
        <f t="shared" ref="B67:B130" si="5">province_1</f>
        <v>AB</v>
      </c>
      <c r="C67" s="1" t="s">
        <v>58</v>
      </c>
      <c r="D67" s="1" t="str">
        <f t="shared" ref="D67:D111" si="6">CONCATENATE(A67,B67,C67)</f>
        <v>65ABResidential</v>
      </c>
      <c r="E67" s="20">
        <f>IFERROR((IF($A67&gt;supporting_sheet!$D$12, VLOOKUP(supporting_sheet!$G$12,'waste_char_sector_%_values'!$E$2:$AG$3277,2,FALSE), VLOOKUP(Residential_tonnages!$D67,'waste_char_sector_%_values'!$E$2:$AG$3277,2,FALSE))*'DONNÉES '!$D106),0)</f>
        <v>0</v>
      </c>
      <c r="F67" s="20">
        <f>IFERROR((IF($A67&gt;supporting_sheet!$D$12, VLOOKUP(supporting_sheet!$G$12,'waste_char_sector_%_values'!$E$2:$AG$3277,3,FALSE), VLOOKUP(Residential_tonnages!$D67,'waste_char_sector_%_values'!$E$2:$AG$3277,3,FALSE))*'DONNÉES '!$D106),0)</f>
        <v>0</v>
      </c>
      <c r="G67" s="20">
        <f>IFERROR((IF($A67&gt;supporting_sheet!$D$12, VLOOKUP(supporting_sheet!$G$12,'waste_char_sector_%_values'!$E$2:$AG$3277,4,FALSE), VLOOKUP(Residential_tonnages!$D67,'waste_char_sector_%_values'!$E$2:$AG$3277,4,FALSE))*'DONNÉES '!$D106),0)</f>
        <v>0</v>
      </c>
      <c r="H67" s="20">
        <f>IFERROR((IF($A67&gt;supporting_sheet!$D$12, VLOOKUP(supporting_sheet!$G$12,'waste_char_sector_%_values'!$E$2:$AG$3277,5,FALSE), VLOOKUP(Residential_tonnages!$D67,'waste_char_sector_%_values'!$E$2:$AG$3277,5,FALSE))*'DONNÉES '!$D106),0)</f>
        <v>0</v>
      </c>
      <c r="I67" s="20">
        <f>IFERROR((IF($A67&gt;supporting_sheet!$D$12, VLOOKUP(supporting_sheet!$G$12,'waste_char_sector_%_values'!$E$2:$AG$3277,6,FALSE), VLOOKUP(Residential_tonnages!$D67,'waste_char_sector_%_values'!$E$2:$AG$3277,6,FALSE))*'DONNÉES '!$D106),0)</f>
        <v>0</v>
      </c>
      <c r="J67" s="20">
        <f>IFERROR((IF($A67&gt;supporting_sheet!$D$12, VLOOKUP(supporting_sheet!$G$12,'waste_char_sector_%_values'!$E$2:$AG$3277,7,FALSE), VLOOKUP(Residential_tonnages!$D67,'waste_char_sector_%_values'!$E$2:$AG$3277,7,FALSE))*'DONNÉES '!$D106),0)</f>
        <v>0</v>
      </c>
      <c r="K67" s="20">
        <f>IFERROR((IF($A67&gt;supporting_sheet!$D$12, VLOOKUP(supporting_sheet!$G$12,'waste_char_sector_%_values'!$E$2:$AG$3277,8,FALSE), VLOOKUP(Residential_tonnages!$D67,'waste_char_sector_%_values'!$E$2:$AG$3277,8,FALSE))*'DONNÉES '!$D106),0)</f>
        <v>0</v>
      </c>
      <c r="L67" s="20">
        <f>IFERROR((IF($A67&gt;supporting_sheet!$D$12, VLOOKUP(supporting_sheet!$G$12,'waste_char_sector_%_values'!$E$2:$AG$3277,9,FALSE), VLOOKUP(Residential_tonnages!$D67,'waste_char_sector_%_values'!$E$2:$AG$3277,9,FALSE))*'DONNÉES '!$D106),0)</f>
        <v>0</v>
      </c>
      <c r="M67" s="20">
        <f>IFERROR((IF($A67&gt;supporting_sheet!$D$12, VLOOKUP(supporting_sheet!$G$12,'waste_char_sector_%_values'!$E$2:$AG$3277,10,FALSE), VLOOKUP(Residential_tonnages!$D67,'waste_char_sector_%_values'!$E$2:$AG$3277,10,FALSE))*'DONNÉES '!$D106),0)</f>
        <v>0</v>
      </c>
      <c r="N67" s="20">
        <f>IFERROR((IF($A67&gt;supporting_sheet!$D$12, VLOOKUP(supporting_sheet!$G$12,'waste_char_sector_%_values'!$E$2:$AG$3277,11,FALSE), VLOOKUP(Residential_tonnages!$D67,'waste_char_sector_%_values'!$E$2:$AG$3277,11,FALSE))*'DONNÉES '!$D106),0)</f>
        <v>0</v>
      </c>
      <c r="O67" s="20">
        <f>IFERROR((IF($A67&gt;supporting_sheet!$D$12, VLOOKUP(supporting_sheet!$G$12,'waste_char_sector_%_values'!$E$2:$AG$3277,12,FALSE), VLOOKUP(Residential_tonnages!$D67,'waste_char_sector_%_values'!$E$2:$AG$3277,12,FALSE))*'DONNÉES '!$D106),0)</f>
        <v>0</v>
      </c>
      <c r="P67" s="20">
        <f>IFERROR((IF($A67&gt;supporting_sheet!$D$12, VLOOKUP(supporting_sheet!$G$12,'waste_char_sector_%_values'!$E$2:$AG$3277,13,FALSE), VLOOKUP(Residential_tonnages!$D67,'waste_char_sector_%_values'!$E$2:$AG$3277,13,FALSE))*'DONNÉES '!$D106),0)</f>
        <v>0</v>
      </c>
      <c r="Q67" s="20">
        <f>IFERROR((IF($A67&gt;supporting_sheet!$D$12, VLOOKUP(supporting_sheet!$G$12,'waste_char_sector_%_values'!$E$2:$AG$3277,14,FALSE), VLOOKUP(Residential_tonnages!$D67,'waste_char_sector_%_values'!$E$2:$AG$3277,14,FALSE))*'DONNÉES '!$D106),0)</f>
        <v>0</v>
      </c>
      <c r="R67" s="20">
        <f>IFERROR((IF($A67&gt;supporting_sheet!$D$12, VLOOKUP(supporting_sheet!$G$12,'waste_char_sector_%_values'!$E$2:$AG$3277,29,FALSE), VLOOKUP(Residential_tonnages!$D67,'waste_char_sector_%_values'!$E$2:$AG$3277,29,FALSE))*'DONNÉES '!$D106),0)</f>
        <v>0</v>
      </c>
      <c r="S67" s="37"/>
      <c r="T67" s="37">
        <f t="shared" si="4"/>
        <v>0</v>
      </c>
      <c r="V67" s="20">
        <f>IFERROR((IF($A67&gt;supporting_sheet!$D$12, VLOOKUP(supporting_sheet!$G$12,'waste_char_sector_%_values'!$E$2:$AG$3277,11,FALSE), VLOOKUP(Residential_tonnages!$D67,'waste_char_sector_%_values'!$E$2:$AG$3277,11,FALSE))*'DONNÉES '!$D106),0)</f>
        <v>0</v>
      </c>
    </row>
    <row r="68" spans="1:22" x14ac:dyDescent="0.25">
      <c r="A68" s="1">
        <f>'DONNÉES '!B107</f>
        <v>66</v>
      </c>
      <c r="B68" s="1" t="str">
        <f t="shared" si="5"/>
        <v>AB</v>
      </c>
      <c r="C68" s="1" t="s">
        <v>58</v>
      </c>
      <c r="D68" s="1" t="str">
        <f t="shared" si="6"/>
        <v>66ABResidential</v>
      </c>
      <c r="E68" s="20">
        <f>IFERROR((IF($A68&gt;supporting_sheet!$D$12, VLOOKUP(supporting_sheet!$G$12,'waste_char_sector_%_values'!$E$2:$AG$3277,2,FALSE), VLOOKUP(Residential_tonnages!$D68,'waste_char_sector_%_values'!$E$2:$AG$3277,2,FALSE))*'DONNÉES '!$D107),0)</f>
        <v>0</v>
      </c>
      <c r="F68" s="20">
        <f>IFERROR((IF($A68&gt;supporting_sheet!$D$12, VLOOKUP(supporting_sheet!$G$12,'waste_char_sector_%_values'!$E$2:$AG$3277,3,FALSE), VLOOKUP(Residential_tonnages!$D68,'waste_char_sector_%_values'!$E$2:$AG$3277,3,FALSE))*'DONNÉES '!$D107),0)</f>
        <v>0</v>
      </c>
      <c r="G68" s="20">
        <f>IFERROR((IF($A68&gt;supporting_sheet!$D$12, VLOOKUP(supporting_sheet!$G$12,'waste_char_sector_%_values'!$E$2:$AG$3277,4,FALSE), VLOOKUP(Residential_tonnages!$D68,'waste_char_sector_%_values'!$E$2:$AG$3277,4,FALSE))*'DONNÉES '!$D107),0)</f>
        <v>0</v>
      </c>
      <c r="H68" s="20">
        <f>IFERROR((IF($A68&gt;supporting_sheet!$D$12, VLOOKUP(supporting_sheet!$G$12,'waste_char_sector_%_values'!$E$2:$AG$3277,5,FALSE), VLOOKUP(Residential_tonnages!$D68,'waste_char_sector_%_values'!$E$2:$AG$3277,5,FALSE))*'DONNÉES '!$D107),0)</f>
        <v>0</v>
      </c>
      <c r="I68" s="20">
        <f>IFERROR((IF($A68&gt;supporting_sheet!$D$12, VLOOKUP(supporting_sheet!$G$12,'waste_char_sector_%_values'!$E$2:$AG$3277,6,FALSE), VLOOKUP(Residential_tonnages!$D68,'waste_char_sector_%_values'!$E$2:$AG$3277,6,FALSE))*'DONNÉES '!$D107),0)</f>
        <v>0</v>
      </c>
      <c r="J68" s="20">
        <f>IFERROR((IF($A68&gt;supporting_sheet!$D$12, VLOOKUP(supporting_sheet!$G$12,'waste_char_sector_%_values'!$E$2:$AG$3277,7,FALSE), VLOOKUP(Residential_tonnages!$D68,'waste_char_sector_%_values'!$E$2:$AG$3277,7,FALSE))*'DONNÉES '!$D107),0)</f>
        <v>0</v>
      </c>
      <c r="K68" s="20">
        <f>IFERROR((IF($A68&gt;supporting_sheet!$D$12, VLOOKUP(supporting_sheet!$G$12,'waste_char_sector_%_values'!$E$2:$AG$3277,8,FALSE), VLOOKUP(Residential_tonnages!$D68,'waste_char_sector_%_values'!$E$2:$AG$3277,8,FALSE))*'DONNÉES '!$D107),0)</f>
        <v>0</v>
      </c>
      <c r="L68" s="20">
        <f>IFERROR((IF($A68&gt;supporting_sheet!$D$12, VLOOKUP(supporting_sheet!$G$12,'waste_char_sector_%_values'!$E$2:$AG$3277,9,FALSE), VLOOKUP(Residential_tonnages!$D68,'waste_char_sector_%_values'!$E$2:$AG$3277,9,FALSE))*'DONNÉES '!$D107),0)</f>
        <v>0</v>
      </c>
      <c r="M68" s="20">
        <f>IFERROR((IF($A68&gt;supporting_sheet!$D$12, VLOOKUP(supporting_sheet!$G$12,'waste_char_sector_%_values'!$E$2:$AG$3277,10,FALSE), VLOOKUP(Residential_tonnages!$D68,'waste_char_sector_%_values'!$E$2:$AG$3277,10,FALSE))*'DONNÉES '!$D107),0)</f>
        <v>0</v>
      </c>
      <c r="N68" s="20">
        <f>IFERROR((IF($A68&gt;supporting_sheet!$D$12, VLOOKUP(supporting_sheet!$G$12,'waste_char_sector_%_values'!$E$2:$AG$3277,11,FALSE), VLOOKUP(Residential_tonnages!$D68,'waste_char_sector_%_values'!$E$2:$AG$3277,11,FALSE))*'DONNÉES '!$D107),0)</f>
        <v>0</v>
      </c>
      <c r="O68" s="20">
        <f>IFERROR((IF($A68&gt;supporting_sheet!$D$12, VLOOKUP(supporting_sheet!$G$12,'waste_char_sector_%_values'!$E$2:$AG$3277,12,FALSE), VLOOKUP(Residential_tonnages!$D68,'waste_char_sector_%_values'!$E$2:$AG$3277,12,FALSE))*'DONNÉES '!$D107),0)</f>
        <v>0</v>
      </c>
      <c r="P68" s="20">
        <f>IFERROR((IF($A68&gt;supporting_sheet!$D$12, VLOOKUP(supporting_sheet!$G$12,'waste_char_sector_%_values'!$E$2:$AG$3277,13,FALSE), VLOOKUP(Residential_tonnages!$D68,'waste_char_sector_%_values'!$E$2:$AG$3277,13,FALSE))*'DONNÉES '!$D107),0)</f>
        <v>0</v>
      </c>
      <c r="Q68" s="20">
        <f>IFERROR((IF($A68&gt;supporting_sheet!$D$12, VLOOKUP(supporting_sheet!$G$12,'waste_char_sector_%_values'!$E$2:$AG$3277,14,FALSE), VLOOKUP(Residential_tonnages!$D68,'waste_char_sector_%_values'!$E$2:$AG$3277,14,FALSE))*'DONNÉES '!$D107),0)</f>
        <v>0</v>
      </c>
      <c r="R68" s="20">
        <f>IFERROR((IF($A68&gt;supporting_sheet!$D$12, VLOOKUP(supporting_sheet!$G$12,'waste_char_sector_%_values'!$E$2:$AG$3277,29,FALSE), VLOOKUP(Residential_tonnages!$D68,'waste_char_sector_%_values'!$E$2:$AG$3277,29,FALSE))*'DONNÉES '!$D107),0)</f>
        <v>0</v>
      </c>
      <c r="S68" s="37"/>
      <c r="T68" s="37">
        <f t="shared" si="4"/>
        <v>0</v>
      </c>
      <c r="V68" s="20">
        <f>IFERROR((IF($A68&gt;supporting_sheet!$D$12, VLOOKUP(supporting_sheet!$G$12,'waste_char_sector_%_values'!$E$2:$AG$3277,11,FALSE), VLOOKUP(Residential_tonnages!$D68,'waste_char_sector_%_values'!$E$2:$AG$3277,11,FALSE))*'DONNÉES '!$D107),0)</f>
        <v>0</v>
      </c>
    </row>
    <row r="69" spans="1:22" x14ac:dyDescent="0.25">
      <c r="A69" s="1">
        <f>'DONNÉES '!B108</f>
        <v>67</v>
      </c>
      <c r="B69" s="1" t="str">
        <f t="shared" si="5"/>
        <v>AB</v>
      </c>
      <c r="C69" s="1" t="s">
        <v>58</v>
      </c>
      <c r="D69" s="1" t="str">
        <f t="shared" si="6"/>
        <v>67ABResidential</v>
      </c>
      <c r="E69" s="20">
        <f>IFERROR((IF($A69&gt;supporting_sheet!$D$12, VLOOKUP(supporting_sheet!$G$12,'waste_char_sector_%_values'!$E$2:$AG$3277,2,FALSE), VLOOKUP(Residential_tonnages!$D69,'waste_char_sector_%_values'!$E$2:$AG$3277,2,FALSE))*'DONNÉES '!$D108),0)</f>
        <v>0</v>
      </c>
      <c r="F69" s="20">
        <f>IFERROR((IF($A69&gt;supporting_sheet!$D$12, VLOOKUP(supporting_sheet!$G$12,'waste_char_sector_%_values'!$E$2:$AG$3277,3,FALSE), VLOOKUP(Residential_tonnages!$D69,'waste_char_sector_%_values'!$E$2:$AG$3277,3,FALSE))*'DONNÉES '!$D108),0)</f>
        <v>0</v>
      </c>
      <c r="G69" s="20">
        <f>IFERROR((IF($A69&gt;supporting_sheet!$D$12, VLOOKUP(supporting_sheet!$G$12,'waste_char_sector_%_values'!$E$2:$AG$3277,4,FALSE), VLOOKUP(Residential_tonnages!$D69,'waste_char_sector_%_values'!$E$2:$AG$3277,4,FALSE))*'DONNÉES '!$D108),0)</f>
        <v>0</v>
      </c>
      <c r="H69" s="20">
        <f>IFERROR((IF($A69&gt;supporting_sheet!$D$12, VLOOKUP(supporting_sheet!$G$12,'waste_char_sector_%_values'!$E$2:$AG$3277,5,FALSE), VLOOKUP(Residential_tonnages!$D69,'waste_char_sector_%_values'!$E$2:$AG$3277,5,FALSE))*'DONNÉES '!$D108),0)</f>
        <v>0</v>
      </c>
      <c r="I69" s="20">
        <f>IFERROR((IF($A69&gt;supporting_sheet!$D$12, VLOOKUP(supporting_sheet!$G$12,'waste_char_sector_%_values'!$E$2:$AG$3277,6,FALSE), VLOOKUP(Residential_tonnages!$D69,'waste_char_sector_%_values'!$E$2:$AG$3277,6,FALSE))*'DONNÉES '!$D108),0)</f>
        <v>0</v>
      </c>
      <c r="J69" s="20">
        <f>IFERROR((IF($A69&gt;supporting_sheet!$D$12, VLOOKUP(supporting_sheet!$G$12,'waste_char_sector_%_values'!$E$2:$AG$3277,7,FALSE), VLOOKUP(Residential_tonnages!$D69,'waste_char_sector_%_values'!$E$2:$AG$3277,7,FALSE))*'DONNÉES '!$D108),0)</f>
        <v>0</v>
      </c>
      <c r="K69" s="20">
        <f>IFERROR((IF($A69&gt;supporting_sheet!$D$12, VLOOKUP(supporting_sheet!$G$12,'waste_char_sector_%_values'!$E$2:$AG$3277,8,FALSE), VLOOKUP(Residential_tonnages!$D69,'waste_char_sector_%_values'!$E$2:$AG$3277,8,FALSE))*'DONNÉES '!$D108),0)</f>
        <v>0</v>
      </c>
      <c r="L69" s="20">
        <f>IFERROR((IF($A69&gt;supporting_sheet!$D$12, VLOOKUP(supporting_sheet!$G$12,'waste_char_sector_%_values'!$E$2:$AG$3277,9,FALSE), VLOOKUP(Residential_tonnages!$D69,'waste_char_sector_%_values'!$E$2:$AG$3277,9,FALSE))*'DONNÉES '!$D108),0)</f>
        <v>0</v>
      </c>
      <c r="M69" s="20">
        <f>IFERROR((IF($A69&gt;supporting_sheet!$D$12, VLOOKUP(supporting_sheet!$G$12,'waste_char_sector_%_values'!$E$2:$AG$3277,10,FALSE), VLOOKUP(Residential_tonnages!$D69,'waste_char_sector_%_values'!$E$2:$AG$3277,10,FALSE))*'DONNÉES '!$D108),0)</f>
        <v>0</v>
      </c>
      <c r="N69" s="20">
        <f>IFERROR((IF($A69&gt;supporting_sheet!$D$12, VLOOKUP(supporting_sheet!$G$12,'waste_char_sector_%_values'!$E$2:$AG$3277,11,FALSE), VLOOKUP(Residential_tonnages!$D69,'waste_char_sector_%_values'!$E$2:$AG$3277,11,FALSE))*'DONNÉES '!$D108),0)</f>
        <v>0</v>
      </c>
      <c r="O69" s="20">
        <f>IFERROR((IF($A69&gt;supporting_sheet!$D$12, VLOOKUP(supporting_sheet!$G$12,'waste_char_sector_%_values'!$E$2:$AG$3277,12,FALSE), VLOOKUP(Residential_tonnages!$D69,'waste_char_sector_%_values'!$E$2:$AG$3277,12,FALSE))*'DONNÉES '!$D108),0)</f>
        <v>0</v>
      </c>
      <c r="P69" s="20">
        <f>IFERROR((IF($A69&gt;supporting_sheet!$D$12, VLOOKUP(supporting_sheet!$G$12,'waste_char_sector_%_values'!$E$2:$AG$3277,13,FALSE), VLOOKUP(Residential_tonnages!$D69,'waste_char_sector_%_values'!$E$2:$AG$3277,13,FALSE))*'DONNÉES '!$D108),0)</f>
        <v>0</v>
      </c>
      <c r="Q69" s="20">
        <f>IFERROR((IF($A69&gt;supporting_sheet!$D$12, VLOOKUP(supporting_sheet!$G$12,'waste_char_sector_%_values'!$E$2:$AG$3277,14,FALSE), VLOOKUP(Residential_tonnages!$D69,'waste_char_sector_%_values'!$E$2:$AG$3277,14,FALSE))*'DONNÉES '!$D108),0)</f>
        <v>0</v>
      </c>
      <c r="R69" s="20">
        <f>IFERROR((IF($A69&gt;supporting_sheet!$D$12, VLOOKUP(supporting_sheet!$G$12,'waste_char_sector_%_values'!$E$2:$AG$3277,29,FALSE), VLOOKUP(Residential_tonnages!$D69,'waste_char_sector_%_values'!$E$2:$AG$3277,29,FALSE))*'DONNÉES '!$D108),0)</f>
        <v>0</v>
      </c>
      <c r="S69" s="37"/>
      <c r="T69" s="37">
        <f t="shared" si="4"/>
        <v>0</v>
      </c>
      <c r="V69" s="20">
        <f>IFERROR((IF($A69&gt;supporting_sheet!$D$12, VLOOKUP(supporting_sheet!$G$12,'waste_char_sector_%_values'!$E$2:$AG$3277,11,FALSE), VLOOKUP(Residential_tonnages!$D69,'waste_char_sector_%_values'!$E$2:$AG$3277,11,FALSE))*'DONNÉES '!$D108),0)</f>
        <v>0</v>
      </c>
    </row>
    <row r="70" spans="1:22" x14ac:dyDescent="0.25">
      <c r="A70" s="1">
        <f>'DONNÉES '!B109</f>
        <v>68</v>
      </c>
      <c r="B70" s="1" t="str">
        <f t="shared" si="5"/>
        <v>AB</v>
      </c>
      <c r="C70" s="1" t="s">
        <v>58</v>
      </c>
      <c r="D70" s="1" t="str">
        <f t="shared" si="6"/>
        <v>68ABResidential</v>
      </c>
      <c r="E70" s="20">
        <f>IFERROR((IF($A70&gt;supporting_sheet!$D$12, VLOOKUP(supporting_sheet!$G$12,'waste_char_sector_%_values'!$E$2:$AG$3277,2,FALSE), VLOOKUP(Residential_tonnages!$D70,'waste_char_sector_%_values'!$E$2:$AG$3277,2,FALSE))*'DONNÉES '!$D109),0)</f>
        <v>0</v>
      </c>
      <c r="F70" s="20">
        <f>IFERROR((IF($A70&gt;supporting_sheet!$D$12, VLOOKUP(supporting_sheet!$G$12,'waste_char_sector_%_values'!$E$2:$AG$3277,3,FALSE), VLOOKUP(Residential_tonnages!$D70,'waste_char_sector_%_values'!$E$2:$AG$3277,3,FALSE))*'DONNÉES '!$D109),0)</f>
        <v>0</v>
      </c>
      <c r="G70" s="20">
        <f>IFERROR((IF($A70&gt;supporting_sheet!$D$12, VLOOKUP(supporting_sheet!$G$12,'waste_char_sector_%_values'!$E$2:$AG$3277,4,FALSE), VLOOKUP(Residential_tonnages!$D70,'waste_char_sector_%_values'!$E$2:$AG$3277,4,FALSE))*'DONNÉES '!$D109),0)</f>
        <v>0</v>
      </c>
      <c r="H70" s="20">
        <f>IFERROR((IF($A70&gt;supporting_sheet!$D$12, VLOOKUP(supporting_sheet!$G$12,'waste_char_sector_%_values'!$E$2:$AG$3277,5,FALSE), VLOOKUP(Residential_tonnages!$D70,'waste_char_sector_%_values'!$E$2:$AG$3277,5,FALSE))*'DONNÉES '!$D109),0)</f>
        <v>0</v>
      </c>
      <c r="I70" s="20">
        <f>IFERROR((IF($A70&gt;supporting_sheet!$D$12, VLOOKUP(supporting_sheet!$G$12,'waste_char_sector_%_values'!$E$2:$AG$3277,6,FALSE), VLOOKUP(Residential_tonnages!$D70,'waste_char_sector_%_values'!$E$2:$AG$3277,6,FALSE))*'DONNÉES '!$D109),0)</f>
        <v>0</v>
      </c>
      <c r="J70" s="20">
        <f>IFERROR((IF($A70&gt;supporting_sheet!$D$12, VLOOKUP(supporting_sheet!$G$12,'waste_char_sector_%_values'!$E$2:$AG$3277,7,FALSE), VLOOKUP(Residential_tonnages!$D70,'waste_char_sector_%_values'!$E$2:$AG$3277,7,FALSE))*'DONNÉES '!$D109),0)</f>
        <v>0</v>
      </c>
      <c r="K70" s="20">
        <f>IFERROR((IF($A70&gt;supporting_sheet!$D$12, VLOOKUP(supporting_sheet!$G$12,'waste_char_sector_%_values'!$E$2:$AG$3277,8,FALSE), VLOOKUP(Residential_tonnages!$D70,'waste_char_sector_%_values'!$E$2:$AG$3277,8,FALSE))*'DONNÉES '!$D109),0)</f>
        <v>0</v>
      </c>
      <c r="L70" s="20">
        <f>IFERROR((IF($A70&gt;supporting_sheet!$D$12, VLOOKUP(supporting_sheet!$G$12,'waste_char_sector_%_values'!$E$2:$AG$3277,9,FALSE), VLOOKUP(Residential_tonnages!$D70,'waste_char_sector_%_values'!$E$2:$AG$3277,9,FALSE))*'DONNÉES '!$D109),0)</f>
        <v>0</v>
      </c>
      <c r="M70" s="20">
        <f>IFERROR((IF($A70&gt;supporting_sheet!$D$12, VLOOKUP(supporting_sheet!$G$12,'waste_char_sector_%_values'!$E$2:$AG$3277,10,FALSE), VLOOKUP(Residential_tonnages!$D70,'waste_char_sector_%_values'!$E$2:$AG$3277,10,FALSE))*'DONNÉES '!$D109),0)</f>
        <v>0</v>
      </c>
      <c r="N70" s="20">
        <f>IFERROR((IF($A70&gt;supporting_sheet!$D$12, VLOOKUP(supporting_sheet!$G$12,'waste_char_sector_%_values'!$E$2:$AG$3277,11,FALSE), VLOOKUP(Residential_tonnages!$D70,'waste_char_sector_%_values'!$E$2:$AG$3277,11,FALSE))*'DONNÉES '!$D109),0)</f>
        <v>0</v>
      </c>
      <c r="O70" s="20">
        <f>IFERROR((IF($A70&gt;supporting_sheet!$D$12, VLOOKUP(supporting_sheet!$G$12,'waste_char_sector_%_values'!$E$2:$AG$3277,12,FALSE), VLOOKUP(Residential_tonnages!$D70,'waste_char_sector_%_values'!$E$2:$AG$3277,12,FALSE))*'DONNÉES '!$D109),0)</f>
        <v>0</v>
      </c>
      <c r="P70" s="20">
        <f>IFERROR((IF($A70&gt;supporting_sheet!$D$12, VLOOKUP(supporting_sheet!$G$12,'waste_char_sector_%_values'!$E$2:$AG$3277,13,FALSE), VLOOKUP(Residential_tonnages!$D70,'waste_char_sector_%_values'!$E$2:$AG$3277,13,FALSE))*'DONNÉES '!$D109),0)</f>
        <v>0</v>
      </c>
      <c r="Q70" s="20">
        <f>IFERROR((IF($A70&gt;supporting_sheet!$D$12, VLOOKUP(supporting_sheet!$G$12,'waste_char_sector_%_values'!$E$2:$AG$3277,14,FALSE), VLOOKUP(Residential_tonnages!$D70,'waste_char_sector_%_values'!$E$2:$AG$3277,14,FALSE))*'DONNÉES '!$D109),0)</f>
        <v>0</v>
      </c>
      <c r="R70" s="20">
        <f>IFERROR((IF($A70&gt;supporting_sheet!$D$12, VLOOKUP(supporting_sheet!$G$12,'waste_char_sector_%_values'!$E$2:$AG$3277,29,FALSE), VLOOKUP(Residential_tonnages!$D70,'waste_char_sector_%_values'!$E$2:$AG$3277,29,FALSE))*'DONNÉES '!$D109),0)</f>
        <v>0</v>
      </c>
      <c r="S70" s="37"/>
      <c r="T70" s="37">
        <f t="shared" si="4"/>
        <v>0</v>
      </c>
      <c r="V70" s="20">
        <f>IFERROR((IF($A70&gt;supporting_sheet!$D$12, VLOOKUP(supporting_sheet!$G$12,'waste_char_sector_%_values'!$E$2:$AG$3277,11,FALSE), VLOOKUP(Residential_tonnages!$D70,'waste_char_sector_%_values'!$E$2:$AG$3277,11,FALSE))*'DONNÉES '!$D109),0)</f>
        <v>0</v>
      </c>
    </row>
    <row r="71" spans="1:22" x14ac:dyDescent="0.25">
      <c r="A71" s="1">
        <f>'DONNÉES '!B110</f>
        <v>69</v>
      </c>
      <c r="B71" s="1" t="str">
        <f t="shared" si="5"/>
        <v>AB</v>
      </c>
      <c r="C71" s="1" t="s">
        <v>58</v>
      </c>
      <c r="D71" s="1" t="str">
        <f t="shared" si="6"/>
        <v>69ABResidential</v>
      </c>
      <c r="E71" s="20">
        <f>IFERROR((IF($A71&gt;supporting_sheet!$D$12, VLOOKUP(supporting_sheet!$G$12,'waste_char_sector_%_values'!$E$2:$AG$3277,2,FALSE), VLOOKUP(Residential_tonnages!$D71,'waste_char_sector_%_values'!$E$2:$AG$3277,2,FALSE))*'DONNÉES '!$D110),0)</f>
        <v>0</v>
      </c>
      <c r="F71" s="20">
        <f>IFERROR((IF($A71&gt;supporting_sheet!$D$12, VLOOKUP(supporting_sheet!$G$12,'waste_char_sector_%_values'!$E$2:$AG$3277,3,FALSE), VLOOKUP(Residential_tonnages!$D71,'waste_char_sector_%_values'!$E$2:$AG$3277,3,FALSE))*'DONNÉES '!$D110),0)</f>
        <v>0</v>
      </c>
      <c r="G71" s="20">
        <f>IFERROR((IF($A71&gt;supporting_sheet!$D$12, VLOOKUP(supporting_sheet!$G$12,'waste_char_sector_%_values'!$E$2:$AG$3277,4,FALSE), VLOOKUP(Residential_tonnages!$D71,'waste_char_sector_%_values'!$E$2:$AG$3277,4,FALSE))*'DONNÉES '!$D110),0)</f>
        <v>0</v>
      </c>
      <c r="H71" s="20">
        <f>IFERROR((IF($A71&gt;supporting_sheet!$D$12, VLOOKUP(supporting_sheet!$G$12,'waste_char_sector_%_values'!$E$2:$AG$3277,5,FALSE), VLOOKUP(Residential_tonnages!$D71,'waste_char_sector_%_values'!$E$2:$AG$3277,5,FALSE))*'DONNÉES '!$D110),0)</f>
        <v>0</v>
      </c>
      <c r="I71" s="20">
        <f>IFERROR((IF($A71&gt;supporting_sheet!$D$12, VLOOKUP(supporting_sheet!$G$12,'waste_char_sector_%_values'!$E$2:$AG$3277,6,FALSE), VLOOKUP(Residential_tonnages!$D71,'waste_char_sector_%_values'!$E$2:$AG$3277,6,FALSE))*'DONNÉES '!$D110),0)</f>
        <v>0</v>
      </c>
      <c r="J71" s="20">
        <f>IFERROR((IF($A71&gt;supporting_sheet!$D$12, VLOOKUP(supporting_sheet!$G$12,'waste_char_sector_%_values'!$E$2:$AG$3277,7,FALSE), VLOOKUP(Residential_tonnages!$D71,'waste_char_sector_%_values'!$E$2:$AG$3277,7,FALSE))*'DONNÉES '!$D110),0)</f>
        <v>0</v>
      </c>
      <c r="K71" s="20">
        <f>IFERROR((IF($A71&gt;supporting_sheet!$D$12, VLOOKUP(supporting_sheet!$G$12,'waste_char_sector_%_values'!$E$2:$AG$3277,8,FALSE), VLOOKUP(Residential_tonnages!$D71,'waste_char_sector_%_values'!$E$2:$AG$3277,8,FALSE))*'DONNÉES '!$D110),0)</f>
        <v>0</v>
      </c>
      <c r="L71" s="20">
        <f>IFERROR((IF($A71&gt;supporting_sheet!$D$12, VLOOKUP(supporting_sheet!$G$12,'waste_char_sector_%_values'!$E$2:$AG$3277,9,FALSE), VLOOKUP(Residential_tonnages!$D71,'waste_char_sector_%_values'!$E$2:$AG$3277,9,FALSE))*'DONNÉES '!$D110),0)</f>
        <v>0</v>
      </c>
      <c r="M71" s="20">
        <f>IFERROR((IF($A71&gt;supporting_sheet!$D$12, VLOOKUP(supporting_sheet!$G$12,'waste_char_sector_%_values'!$E$2:$AG$3277,10,FALSE), VLOOKUP(Residential_tonnages!$D71,'waste_char_sector_%_values'!$E$2:$AG$3277,10,FALSE))*'DONNÉES '!$D110),0)</f>
        <v>0</v>
      </c>
      <c r="N71" s="20">
        <f>IFERROR((IF($A71&gt;supporting_sheet!$D$12, VLOOKUP(supporting_sheet!$G$12,'waste_char_sector_%_values'!$E$2:$AG$3277,11,FALSE), VLOOKUP(Residential_tonnages!$D71,'waste_char_sector_%_values'!$E$2:$AG$3277,11,FALSE))*'DONNÉES '!$D110),0)</f>
        <v>0</v>
      </c>
      <c r="O71" s="20">
        <f>IFERROR((IF($A71&gt;supporting_sheet!$D$12, VLOOKUP(supporting_sheet!$G$12,'waste_char_sector_%_values'!$E$2:$AG$3277,12,FALSE), VLOOKUP(Residential_tonnages!$D71,'waste_char_sector_%_values'!$E$2:$AG$3277,12,FALSE))*'DONNÉES '!$D110),0)</f>
        <v>0</v>
      </c>
      <c r="P71" s="20">
        <f>IFERROR((IF($A71&gt;supporting_sheet!$D$12, VLOOKUP(supporting_sheet!$G$12,'waste_char_sector_%_values'!$E$2:$AG$3277,13,FALSE), VLOOKUP(Residential_tonnages!$D71,'waste_char_sector_%_values'!$E$2:$AG$3277,13,FALSE))*'DONNÉES '!$D110),0)</f>
        <v>0</v>
      </c>
      <c r="Q71" s="20">
        <f>IFERROR((IF($A71&gt;supporting_sheet!$D$12, VLOOKUP(supporting_sheet!$G$12,'waste_char_sector_%_values'!$E$2:$AG$3277,14,FALSE), VLOOKUP(Residential_tonnages!$D71,'waste_char_sector_%_values'!$E$2:$AG$3277,14,FALSE))*'DONNÉES '!$D110),0)</f>
        <v>0</v>
      </c>
      <c r="R71" s="20">
        <f>IFERROR((IF($A71&gt;supporting_sheet!$D$12, VLOOKUP(supporting_sheet!$G$12,'waste_char_sector_%_values'!$E$2:$AG$3277,29,FALSE), VLOOKUP(Residential_tonnages!$D71,'waste_char_sector_%_values'!$E$2:$AG$3277,29,FALSE))*'DONNÉES '!$D110),0)</f>
        <v>0</v>
      </c>
      <c r="S71" s="37"/>
      <c r="T71" s="37">
        <f t="shared" si="4"/>
        <v>0</v>
      </c>
      <c r="V71" s="20">
        <f>IFERROR((IF($A71&gt;supporting_sheet!$D$12, VLOOKUP(supporting_sheet!$G$12,'waste_char_sector_%_values'!$E$2:$AG$3277,11,FALSE), VLOOKUP(Residential_tonnages!$D71,'waste_char_sector_%_values'!$E$2:$AG$3277,11,FALSE))*'DONNÉES '!$D110),0)</f>
        <v>0</v>
      </c>
    </row>
    <row r="72" spans="1:22" x14ac:dyDescent="0.25">
      <c r="A72" s="1">
        <f>'DONNÉES '!B111</f>
        <v>70</v>
      </c>
      <c r="B72" s="1" t="str">
        <f t="shared" si="5"/>
        <v>AB</v>
      </c>
      <c r="C72" s="1" t="s">
        <v>58</v>
      </c>
      <c r="D72" s="1" t="str">
        <f t="shared" si="6"/>
        <v>70ABResidential</v>
      </c>
      <c r="E72" s="20">
        <f>IFERROR((IF($A72&gt;supporting_sheet!$D$12, VLOOKUP(supporting_sheet!$G$12,'waste_char_sector_%_values'!$E$2:$AG$3277,2,FALSE), VLOOKUP(Residential_tonnages!$D72,'waste_char_sector_%_values'!$E$2:$AG$3277,2,FALSE))*'DONNÉES '!$D111),0)</f>
        <v>0</v>
      </c>
      <c r="F72" s="20">
        <f>IFERROR((IF($A72&gt;supporting_sheet!$D$12, VLOOKUP(supporting_sheet!$G$12,'waste_char_sector_%_values'!$E$2:$AG$3277,3,FALSE), VLOOKUP(Residential_tonnages!$D72,'waste_char_sector_%_values'!$E$2:$AG$3277,3,FALSE))*'DONNÉES '!$D111),0)</f>
        <v>0</v>
      </c>
      <c r="G72" s="20">
        <f>IFERROR((IF($A72&gt;supporting_sheet!$D$12, VLOOKUP(supporting_sheet!$G$12,'waste_char_sector_%_values'!$E$2:$AG$3277,4,FALSE), VLOOKUP(Residential_tonnages!$D72,'waste_char_sector_%_values'!$E$2:$AG$3277,4,FALSE))*'DONNÉES '!$D111),0)</f>
        <v>0</v>
      </c>
      <c r="H72" s="20">
        <f>IFERROR((IF($A72&gt;supporting_sheet!$D$12, VLOOKUP(supporting_sheet!$G$12,'waste_char_sector_%_values'!$E$2:$AG$3277,5,FALSE), VLOOKUP(Residential_tonnages!$D72,'waste_char_sector_%_values'!$E$2:$AG$3277,5,FALSE))*'DONNÉES '!$D111),0)</f>
        <v>0</v>
      </c>
      <c r="I72" s="20">
        <f>IFERROR((IF($A72&gt;supporting_sheet!$D$12, VLOOKUP(supporting_sheet!$G$12,'waste_char_sector_%_values'!$E$2:$AG$3277,6,FALSE), VLOOKUP(Residential_tonnages!$D72,'waste_char_sector_%_values'!$E$2:$AG$3277,6,FALSE))*'DONNÉES '!$D111),0)</f>
        <v>0</v>
      </c>
      <c r="J72" s="20">
        <f>IFERROR((IF($A72&gt;supporting_sheet!$D$12, VLOOKUP(supporting_sheet!$G$12,'waste_char_sector_%_values'!$E$2:$AG$3277,7,FALSE), VLOOKUP(Residential_tonnages!$D72,'waste_char_sector_%_values'!$E$2:$AG$3277,7,FALSE))*'DONNÉES '!$D111),0)</f>
        <v>0</v>
      </c>
      <c r="K72" s="20">
        <f>IFERROR((IF($A72&gt;supporting_sheet!$D$12, VLOOKUP(supporting_sheet!$G$12,'waste_char_sector_%_values'!$E$2:$AG$3277,8,FALSE), VLOOKUP(Residential_tonnages!$D72,'waste_char_sector_%_values'!$E$2:$AG$3277,8,FALSE))*'DONNÉES '!$D111),0)</f>
        <v>0</v>
      </c>
      <c r="L72" s="20">
        <f>IFERROR((IF($A72&gt;supporting_sheet!$D$12, VLOOKUP(supporting_sheet!$G$12,'waste_char_sector_%_values'!$E$2:$AG$3277,9,FALSE), VLOOKUP(Residential_tonnages!$D72,'waste_char_sector_%_values'!$E$2:$AG$3277,9,FALSE))*'DONNÉES '!$D111),0)</f>
        <v>0</v>
      </c>
      <c r="M72" s="20">
        <f>IFERROR((IF($A72&gt;supporting_sheet!$D$12, VLOOKUP(supporting_sheet!$G$12,'waste_char_sector_%_values'!$E$2:$AG$3277,10,FALSE), VLOOKUP(Residential_tonnages!$D72,'waste_char_sector_%_values'!$E$2:$AG$3277,10,FALSE))*'DONNÉES '!$D111),0)</f>
        <v>0</v>
      </c>
      <c r="N72" s="20">
        <f>IFERROR((IF($A72&gt;supporting_sheet!$D$12, VLOOKUP(supporting_sheet!$G$12,'waste_char_sector_%_values'!$E$2:$AG$3277,11,FALSE), VLOOKUP(Residential_tonnages!$D72,'waste_char_sector_%_values'!$E$2:$AG$3277,11,FALSE))*'DONNÉES '!$D111),0)</f>
        <v>0</v>
      </c>
      <c r="O72" s="20">
        <f>IFERROR((IF($A72&gt;supporting_sheet!$D$12, VLOOKUP(supporting_sheet!$G$12,'waste_char_sector_%_values'!$E$2:$AG$3277,12,FALSE), VLOOKUP(Residential_tonnages!$D72,'waste_char_sector_%_values'!$E$2:$AG$3277,12,FALSE))*'DONNÉES '!$D111),0)</f>
        <v>0</v>
      </c>
      <c r="P72" s="20">
        <f>IFERROR((IF($A72&gt;supporting_sheet!$D$12, VLOOKUP(supporting_sheet!$G$12,'waste_char_sector_%_values'!$E$2:$AG$3277,13,FALSE), VLOOKUP(Residential_tonnages!$D72,'waste_char_sector_%_values'!$E$2:$AG$3277,13,FALSE))*'DONNÉES '!$D111),0)</f>
        <v>0</v>
      </c>
      <c r="Q72" s="20">
        <f>IFERROR((IF($A72&gt;supporting_sheet!$D$12, VLOOKUP(supporting_sheet!$G$12,'waste_char_sector_%_values'!$E$2:$AG$3277,14,FALSE), VLOOKUP(Residential_tonnages!$D72,'waste_char_sector_%_values'!$E$2:$AG$3277,14,FALSE))*'DONNÉES '!$D111),0)</f>
        <v>0</v>
      </c>
      <c r="R72" s="20">
        <f>IFERROR((IF($A72&gt;supporting_sheet!$D$12, VLOOKUP(supporting_sheet!$G$12,'waste_char_sector_%_values'!$E$2:$AG$3277,29,FALSE), VLOOKUP(Residential_tonnages!$D72,'waste_char_sector_%_values'!$E$2:$AG$3277,29,FALSE))*'DONNÉES '!$D111),0)</f>
        <v>0</v>
      </c>
      <c r="S72" s="37"/>
      <c r="T72" s="37">
        <f t="shared" si="4"/>
        <v>0</v>
      </c>
      <c r="V72" s="20">
        <f>IFERROR((IF($A72&gt;supporting_sheet!$D$12, VLOOKUP(supporting_sheet!$G$12,'waste_char_sector_%_values'!$E$2:$AG$3277,11,FALSE), VLOOKUP(Residential_tonnages!$D72,'waste_char_sector_%_values'!$E$2:$AG$3277,11,FALSE))*'DONNÉES '!$D111),0)</f>
        <v>0</v>
      </c>
    </row>
    <row r="73" spans="1:22" x14ac:dyDescent="0.25">
      <c r="A73" s="1">
        <f>'DONNÉES '!B112</f>
        <v>71</v>
      </c>
      <c r="B73" s="1" t="str">
        <f t="shared" si="5"/>
        <v>AB</v>
      </c>
      <c r="C73" s="1" t="s">
        <v>58</v>
      </c>
      <c r="D73" s="1" t="str">
        <f t="shared" si="6"/>
        <v>71ABResidential</v>
      </c>
      <c r="E73" s="20">
        <f>IFERROR((IF($A73&gt;supporting_sheet!$D$12, VLOOKUP(supporting_sheet!$G$12,'waste_char_sector_%_values'!$E$2:$AG$3277,2,FALSE), VLOOKUP(Residential_tonnages!$D73,'waste_char_sector_%_values'!$E$2:$AG$3277,2,FALSE))*'DONNÉES '!$D112),0)</f>
        <v>0</v>
      </c>
      <c r="F73" s="20">
        <f>IFERROR((IF($A73&gt;supporting_sheet!$D$12, VLOOKUP(supporting_sheet!$G$12,'waste_char_sector_%_values'!$E$2:$AG$3277,3,FALSE), VLOOKUP(Residential_tonnages!$D73,'waste_char_sector_%_values'!$E$2:$AG$3277,3,FALSE))*'DONNÉES '!$D112),0)</f>
        <v>0</v>
      </c>
      <c r="G73" s="20">
        <f>IFERROR((IF($A73&gt;supporting_sheet!$D$12, VLOOKUP(supporting_sheet!$G$12,'waste_char_sector_%_values'!$E$2:$AG$3277,4,FALSE), VLOOKUP(Residential_tonnages!$D73,'waste_char_sector_%_values'!$E$2:$AG$3277,4,FALSE))*'DONNÉES '!$D112),0)</f>
        <v>0</v>
      </c>
      <c r="H73" s="20">
        <f>IFERROR((IF($A73&gt;supporting_sheet!$D$12, VLOOKUP(supporting_sheet!$G$12,'waste_char_sector_%_values'!$E$2:$AG$3277,5,FALSE), VLOOKUP(Residential_tonnages!$D73,'waste_char_sector_%_values'!$E$2:$AG$3277,5,FALSE))*'DONNÉES '!$D112),0)</f>
        <v>0</v>
      </c>
      <c r="I73" s="20">
        <f>IFERROR((IF($A73&gt;supporting_sheet!$D$12, VLOOKUP(supporting_sheet!$G$12,'waste_char_sector_%_values'!$E$2:$AG$3277,6,FALSE), VLOOKUP(Residential_tonnages!$D73,'waste_char_sector_%_values'!$E$2:$AG$3277,6,FALSE))*'DONNÉES '!$D112),0)</f>
        <v>0</v>
      </c>
      <c r="J73" s="20">
        <f>IFERROR((IF($A73&gt;supporting_sheet!$D$12, VLOOKUP(supporting_sheet!$G$12,'waste_char_sector_%_values'!$E$2:$AG$3277,7,FALSE), VLOOKUP(Residential_tonnages!$D73,'waste_char_sector_%_values'!$E$2:$AG$3277,7,FALSE))*'DONNÉES '!$D112),0)</f>
        <v>0</v>
      </c>
      <c r="K73" s="20">
        <f>IFERROR((IF($A73&gt;supporting_sheet!$D$12, VLOOKUP(supporting_sheet!$G$12,'waste_char_sector_%_values'!$E$2:$AG$3277,8,FALSE), VLOOKUP(Residential_tonnages!$D73,'waste_char_sector_%_values'!$E$2:$AG$3277,8,FALSE))*'DONNÉES '!$D112),0)</f>
        <v>0</v>
      </c>
      <c r="L73" s="20">
        <f>IFERROR((IF($A73&gt;supporting_sheet!$D$12, VLOOKUP(supporting_sheet!$G$12,'waste_char_sector_%_values'!$E$2:$AG$3277,9,FALSE), VLOOKUP(Residential_tonnages!$D73,'waste_char_sector_%_values'!$E$2:$AG$3277,9,FALSE))*'DONNÉES '!$D112),0)</f>
        <v>0</v>
      </c>
      <c r="M73" s="20">
        <f>IFERROR((IF($A73&gt;supporting_sheet!$D$12, VLOOKUP(supporting_sheet!$G$12,'waste_char_sector_%_values'!$E$2:$AG$3277,10,FALSE), VLOOKUP(Residential_tonnages!$D73,'waste_char_sector_%_values'!$E$2:$AG$3277,10,FALSE))*'DONNÉES '!$D112),0)</f>
        <v>0</v>
      </c>
      <c r="N73" s="20">
        <f>IFERROR((IF($A73&gt;supporting_sheet!$D$12, VLOOKUP(supporting_sheet!$G$12,'waste_char_sector_%_values'!$E$2:$AG$3277,11,FALSE), VLOOKUP(Residential_tonnages!$D73,'waste_char_sector_%_values'!$E$2:$AG$3277,11,FALSE))*'DONNÉES '!$D112),0)</f>
        <v>0</v>
      </c>
      <c r="O73" s="20">
        <f>IFERROR((IF($A73&gt;supporting_sheet!$D$12, VLOOKUP(supporting_sheet!$G$12,'waste_char_sector_%_values'!$E$2:$AG$3277,12,FALSE), VLOOKUP(Residential_tonnages!$D73,'waste_char_sector_%_values'!$E$2:$AG$3277,12,FALSE))*'DONNÉES '!$D112),0)</f>
        <v>0</v>
      </c>
      <c r="P73" s="20">
        <f>IFERROR((IF($A73&gt;supporting_sheet!$D$12, VLOOKUP(supporting_sheet!$G$12,'waste_char_sector_%_values'!$E$2:$AG$3277,13,FALSE), VLOOKUP(Residential_tonnages!$D73,'waste_char_sector_%_values'!$E$2:$AG$3277,13,FALSE))*'DONNÉES '!$D112),0)</f>
        <v>0</v>
      </c>
      <c r="Q73" s="20">
        <f>IFERROR((IF($A73&gt;supporting_sheet!$D$12, VLOOKUP(supporting_sheet!$G$12,'waste_char_sector_%_values'!$E$2:$AG$3277,14,FALSE), VLOOKUP(Residential_tonnages!$D73,'waste_char_sector_%_values'!$E$2:$AG$3277,14,FALSE))*'DONNÉES '!$D112),0)</f>
        <v>0</v>
      </c>
      <c r="R73" s="20">
        <f>IFERROR((IF($A73&gt;supporting_sheet!$D$12, VLOOKUP(supporting_sheet!$G$12,'waste_char_sector_%_values'!$E$2:$AG$3277,29,FALSE), VLOOKUP(Residential_tonnages!$D73,'waste_char_sector_%_values'!$E$2:$AG$3277,29,FALSE))*'DONNÉES '!$D112),0)</f>
        <v>0</v>
      </c>
      <c r="S73" s="37"/>
      <c r="T73" s="37">
        <f t="shared" si="4"/>
        <v>0</v>
      </c>
      <c r="V73" s="20">
        <f>IFERROR((IF($A73&gt;supporting_sheet!$D$12, VLOOKUP(supporting_sheet!$G$12,'waste_char_sector_%_values'!$E$2:$AG$3277,11,FALSE), VLOOKUP(Residential_tonnages!$D73,'waste_char_sector_%_values'!$E$2:$AG$3277,11,FALSE))*'DONNÉES '!$D112),0)</f>
        <v>0</v>
      </c>
    </row>
    <row r="74" spans="1:22" x14ac:dyDescent="0.25">
      <c r="A74" s="1">
        <f>'DONNÉES '!B113</f>
        <v>72</v>
      </c>
      <c r="B74" s="1" t="str">
        <f t="shared" si="5"/>
        <v>AB</v>
      </c>
      <c r="C74" s="1" t="s">
        <v>58</v>
      </c>
      <c r="D74" s="1" t="str">
        <f t="shared" si="6"/>
        <v>72ABResidential</v>
      </c>
      <c r="E74" s="20">
        <f>IFERROR((IF($A74&gt;supporting_sheet!$D$12, VLOOKUP(supporting_sheet!$G$12,'waste_char_sector_%_values'!$E$2:$AG$3277,2,FALSE), VLOOKUP(Residential_tonnages!$D74,'waste_char_sector_%_values'!$E$2:$AG$3277,2,FALSE))*'DONNÉES '!$D113),0)</f>
        <v>0</v>
      </c>
      <c r="F74" s="20">
        <f>IFERROR((IF($A74&gt;supporting_sheet!$D$12, VLOOKUP(supporting_sheet!$G$12,'waste_char_sector_%_values'!$E$2:$AG$3277,3,FALSE), VLOOKUP(Residential_tonnages!$D74,'waste_char_sector_%_values'!$E$2:$AG$3277,3,FALSE))*'DONNÉES '!$D113),0)</f>
        <v>0</v>
      </c>
      <c r="G74" s="20">
        <f>IFERROR((IF($A74&gt;supporting_sheet!$D$12, VLOOKUP(supporting_sheet!$G$12,'waste_char_sector_%_values'!$E$2:$AG$3277,4,FALSE), VLOOKUP(Residential_tonnages!$D74,'waste_char_sector_%_values'!$E$2:$AG$3277,4,FALSE))*'DONNÉES '!$D113),0)</f>
        <v>0</v>
      </c>
      <c r="H74" s="20">
        <f>IFERROR((IF($A74&gt;supporting_sheet!$D$12, VLOOKUP(supporting_sheet!$G$12,'waste_char_sector_%_values'!$E$2:$AG$3277,5,FALSE), VLOOKUP(Residential_tonnages!$D74,'waste_char_sector_%_values'!$E$2:$AG$3277,5,FALSE))*'DONNÉES '!$D113),0)</f>
        <v>0</v>
      </c>
      <c r="I74" s="20">
        <f>IFERROR((IF($A74&gt;supporting_sheet!$D$12, VLOOKUP(supporting_sheet!$G$12,'waste_char_sector_%_values'!$E$2:$AG$3277,6,FALSE), VLOOKUP(Residential_tonnages!$D74,'waste_char_sector_%_values'!$E$2:$AG$3277,6,FALSE))*'DONNÉES '!$D113),0)</f>
        <v>0</v>
      </c>
      <c r="J74" s="20">
        <f>IFERROR((IF($A74&gt;supporting_sheet!$D$12, VLOOKUP(supporting_sheet!$G$12,'waste_char_sector_%_values'!$E$2:$AG$3277,7,FALSE), VLOOKUP(Residential_tonnages!$D74,'waste_char_sector_%_values'!$E$2:$AG$3277,7,FALSE))*'DONNÉES '!$D113),0)</f>
        <v>0</v>
      </c>
      <c r="K74" s="20">
        <f>IFERROR((IF($A74&gt;supporting_sheet!$D$12, VLOOKUP(supporting_sheet!$G$12,'waste_char_sector_%_values'!$E$2:$AG$3277,8,FALSE), VLOOKUP(Residential_tonnages!$D74,'waste_char_sector_%_values'!$E$2:$AG$3277,8,FALSE))*'DONNÉES '!$D113),0)</f>
        <v>0</v>
      </c>
      <c r="L74" s="20">
        <f>IFERROR((IF($A74&gt;supporting_sheet!$D$12, VLOOKUP(supporting_sheet!$G$12,'waste_char_sector_%_values'!$E$2:$AG$3277,9,FALSE), VLOOKUP(Residential_tonnages!$D74,'waste_char_sector_%_values'!$E$2:$AG$3277,9,FALSE))*'DONNÉES '!$D113),0)</f>
        <v>0</v>
      </c>
      <c r="M74" s="20">
        <f>IFERROR((IF($A74&gt;supporting_sheet!$D$12, VLOOKUP(supporting_sheet!$G$12,'waste_char_sector_%_values'!$E$2:$AG$3277,10,FALSE), VLOOKUP(Residential_tonnages!$D74,'waste_char_sector_%_values'!$E$2:$AG$3277,10,FALSE))*'DONNÉES '!$D113),0)</f>
        <v>0</v>
      </c>
      <c r="N74" s="20">
        <f>IFERROR((IF($A74&gt;supporting_sheet!$D$12, VLOOKUP(supporting_sheet!$G$12,'waste_char_sector_%_values'!$E$2:$AG$3277,11,FALSE), VLOOKUP(Residential_tonnages!$D74,'waste_char_sector_%_values'!$E$2:$AG$3277,11,FALSE))*'DONNÉES '!$D113),0)</f>
        <v>0</v>
      </c>
      <c r="O74" s="20">
        <f>IFERROR((IF($A74&gt;supporting_sheet!$D$12, VLOOKUP(supporting_sheet!$G$12,'waste_char_sector_%_values'!$E$2:$AG$3277,12,FALSE), VLOOKUP(Residential_tonnages!$D74,'waste_char_sector_%_values'!$E$2:$AG$3277,12,FALSE))*'DONNÉES '!$D113),0)</f>
        <v>0</v>
      </c>
      <c r="P74" s="20">
        <f>IFERROR((IF($A74&gt;supporting_sheet!$D$12, VLOOKUP(supporting_sheet!$G$12,'waste_char_sector_%_values'!$E$2:$AG$3277,13,FALSE), VLOOKUP(Residential_tonnages!$D74,'waste_char_sector_%_values'!$E$2:$AG$3277,13,FALSE))*'DONNÉES '!$D113),0)</f>
        <v>0</v>
      </c>
      <c r="Q74" s="20">
        <f>IFERROR((IF($A74&gt;supporting_sheet!$D$12, VLOOKUP(supporting_sheet!$G$12,'waste_char_sector_%_values'!$E$2:$AG$3277,14,FALSE), VLOOKUP(Residential_tonnages!$D74,'waste_char_sector_%_values'!$E$2:$AG$3277,14,FALSE))*'DONNÉES '!$D113),0)</f>
        <v>0</v>
      </c>
      <c r="R74" s="20">
        <f>IFERROR((IF($A74&gt;supporting_sheet!$D$12, VLOOKUP(supporting_sheet!$G$12,'waste_char_sector_%_values'!$E$2:$AG$3277,29,FALSE), VLOOKUP(Residential_tonnages!$D74,'waste_char_sector_%_values'!$E$2:$AG$3277,29,FALSE))*'DONNÉES '!$D113),0)</f>
        <v>0</v>
      </c>
      <c r="S74" s="37"/>
      <c r="T74" s="37">
        <f t="shared" si="4"/>
        <v>0</v>
      </c>
      <c r="V74" s="20">
        <f>IFERROR((IF($A74&gt;supporting_sheet!$D$12, VLOOKUP(supporting_sheet!$G$12,'waste_char_sector_%_values'!$E$2:$AG$3277,11,FALSE), VLOOKUP(Residential_tonnages!$D74,'waste_char_sector_%_values'!$E$2:$AG$3277,11,FALSE))*'DONNÉES '!$D113),0)</f>
        <v>0</v>
      </c>
    </row>
    <row r="75" spans="1:22" x14ac:dyDescent="0.25">
      <c r="A75" s="1">
        <f>'DONNÉES '!B114</f>
        <v>73</v>
      </c>
      <c r="B75" s="1" t="str">
        <f t="shared" si="5"/>
        <v>AB</v>
      </c>
      <c r="C75" s="1" t="s">
        <v>58</v>
      </c>
      <c r="D75" s="1" t="str">
        <f t="shared" si="6"/>
        <v>73ABResidential</v>
      </c>
      <c r="E75" s="20">
        <f>IFERROR((IF($A75&gt;supporting_sheet!$D$12, VLOOKUP(supporting_sheet!$G$12,'waste_char_sector_%_values'!$E$2:$AG$3277,2,FALSE), VLOOKUP(Residential_tonnages!$D75,'waste_char_sector_%_values'!$E$2:$AG$3277,2,FALSE))*'DONNÉES '!$D114),0)</f>
        <v>0</v>
      </c>
      <c r="F75" s="20">
        <f>IFERROR((IF($A75&gt;supporting_sheet!$D$12, VLOOKUP(supporting_sheet!$G$12,'waste_char_sector_%_values'!$E$2:$AG$3277,3,FALSE), VLOOKUP(Residential_tonnages!$D75,'waste_char_sector_%_values'!$E$2:$AG$3277,3,FALSE))*'DONNÉES '!$D114),0)</f>
        <v>0</v>
      </c>
      <c r="G75" s="20">
        <f>IFERROR((IF($A75&gt;supporting_sheet!$D$12, VLOOKUP(supporting_sheet!$G$12,'waste_char_sector_%_values'!$E$2:$AG$3277,4,FALSE), VLOOKUP(Residential_tonnages!$D75,'waste_char_sector_%_values'!$E$2:$AG$3277,4,FALSE))*'DONNÉES '!$D114),0)</f>
        <v>0</v>
      </c>
      <c r="H75" s="20">
        <f>IFERROR((IF($A75&gt;supporting_sheet!$D$12, VLOOKUP(supporting_sheet!$G$12,'waste_char_sector_%_values'!$E$2:$AG$3277,5,FALSE), VLOOKUP(Residential_tonnages!$D75,'waste_char_sector_%_values'!$E$2:$AG$3277,5,FALSE))*'DONNÉES '!$D114),0)</f>
        <v>0</v>
      </c>
      <c r="I75" s="20">
        <f>IFERROR((IF($A75&gt;supporting_sheet!$D$12, VLOOKUP(supporting_sheet!$G$12,'waste_char_sector_%_values'!$E$2:$AG$3277,6,FALSE), VLOOKUP(Residential_tonnages!$D75,'waste_char_sector_%_values'!$E$2:$AG$3277,6,FALSE))*'DONNÉES '!$D114),0)</f>
        <v>0</v>
      </c>
      <c r="J75" s="20">
        <f>IFERROR((IF($A75&gt;supporting_sheet!$D$12, VLOOKUP(supporting_sheet!$G$12,'waste_char_sector_%_values'!$E$2:$AG$3277,7,FALSE), VLOOKUP(Residential_tonnages!$D75,'waste_char_sector_%_values'!$E$2:$AG$3277,7,FALSE))*'DONNÉES '!$D114),0)</f>
        <v>0</v>
      </c>
      <c r="K75" s="20">
        <f>IFERROR((IF($A75&gt;supporting_sheet!$D$12, VLOOKUP(supporting_sheet!$G$12,'waste_char_sector_%_values'!$E$2:$AG$3277,8,FALSE), VLOOKUP(Residential_tonnages!$D75,'waste_char_sector_%_values'!$E$2:$AG$3277,8,FALSE))*'DONNÉES '!$D114),0)</f>
        <v>0</v>
      </c>
      <c r="L75" s="20">
        <f>IFERROR((IF($A75&gt;supporting_sheet!$D$12, VLOOKUP(supporting_sheet!$G$12,'waste_char_sector_%_values'!$E$2:$AG$3277,9,FALSE), VLOOKUP(Residential_tonnages!$D75,'waste_char_sector_%_values'!$E$2:$AG$3277,9,FALSE))*'DONNÉES '!$D114),0)</f>
        <v>0</v>
      </c>
      <c r="M75" s="20">
        <f>IFERROR((IF($A75&gt;supporting_sheet!$D$12, VLOOKUP(supporting_sheet!$G$12,'waste_char_sector_%_values'!$E$2:$AG$3277,10,FALSE), VLOOKUP(Residential_tonnages!$D75,'waste_char_sector_%_values'!$E$2:$AG$3277,10,FALSE))*'DONNÉES '!$D114),0)</f>
        <v>0</v>
      </c>
      <c r="N75" s="20">
        <f>IFERROR((IF($A75&gt;supporting_sheet!$D$12, VLOOKUP(supporting_sheet!$G$12,'waste_char_sector_%_values'!$E$2:$AG$3277,11,FALSE), VLOOKUP(Residential_tonnages!$D75,'waste_char_sector_%_values'!$E$2:$AG$3277,11,FALSE))*'DONNÉES '!$D114),0)</f>
        <v>0</v>
      </c>
      <c r="O75" s="20">
        <f>IFERROR((IF($A75&gt;supporting_sheet!$D$12, VLOOKUP(supporting_sheet!$G$12,'waste_char_sector_%_values'!$E$2:$AG$3277,12,FALSE), VLOOKUP(Residential_tonnages!$D75,'waste_char_sector_%_values'!$E$2:$AG$3277,12,FALSE))*'DONNÉES '!$D114),0)</f>
        <v>0</v>
      </c>
      <c r="P75" s="20">
        <f>IFERROR((IF($A75&gt;supporting_sheet!$D$12, VLOOKUP(supporting_sheet!$G$12,'waste_char_sector_%_values'!$E$2:$AG$3277,13,FALSE), VLOOKUP(Residential_tonnages!$D75,'waste_char_sector_%_values'!$E$2:$AG$3277,13,FALSE))*'DONNÉES '!$D114),0)</f>
        <v>0</v>
      </c>
      <c r="Q75" s="20">
        <f>IFERROR((IF($A75&gt;supporting_sheet!$D$12, VLOOKUP(supporting_sheet!$G$12,'waste_char_sector_%_values'!$E$2:$AG$3277,14,FALSE), VLOOKUP(Residential_tonnages!$D75,'waste_char_sector_%_values'!$E$2:$AG$3277,14,FALSE))*'DONNÉES '!$D114),0)</f>
        <v>0</v>
      </c>
      <c r="R75" s="20">
        <f>IFERROR((IF($A75&gt;supporting_sheet!$D$12, VLOOKUP(supporting_sheet!$G$12,'waste_char_sector_%_values'!$E$2:$AG$3277,29,FALSE), VLOOKUP(Residential_tonnages!$D75,'waste_char_sector_%_values'!$E$2:$AG$3277,29,FALSE))*'DONNÉES '!$D114),0)</f>
        <v>0</v>
      </c>
      <c r="S75" s="37"/>
      <c r="T75" s="37">
        <f t="shared" si="4"/>
        <v>0</v>
      </c>
      <c r="V75" s="20">
        <f>IFERROR((IF($A75&gt;supporting_sheet!$D$12, VLOOKUP(supporting_sheet!$G$12,'waste_char_sector_%_values'!$E$2:$AG$3277,11,FALSE), VLOOKUP(Residential_tonnages!$D75,'waste_char_sector_%_values'!$E$2:$AG$3277,11,FALSE))*'DONNÉES '!$D114),0)</f>
        <v>0</v>
      </c>
    </row>
    <row r="76" spans="1:22" x14ac:dyDescent="0.25">
      <c r="A76" s="1">
        <f>'DONNÉES '!B115</f>
        <v>74</v>
      </c>
      <c r="B76" s="1" t="str">
        <f t="shared" si="5"/>
        <v>AB</v>
      </c>
      <c r="C76" s="1" t="s">
        <v>58</v>
      </c>
      <c r="D76" s="1" t="str">
        <f t="shared" si="6"/>
        <v>74ABResidential</v>
      </c>
      <c r="E76" s="20">
        <f>IFERROR((IF($A76&gt;supporting_sheet!$D$12, VLOOKUP(supporting_sheet!$G$12,'waste_char_sector_%_values'!$E$2:$AG$3277,2,FALSE), VLOOKUP(Residential_tonnages!$D76,'waste_char_sector_%_values'!$E$2:$AG$3277,2,FALSE))*'DONNÉES '!$D115),0)</f>
        <v>0</v>
      </c>
      <c r="F76" s="20">
        <f>IFERROR((IF($A76&gt;supporting_sheet!$D$12, VLOOKUP(supporting_sheet!$G$12,'waste_char_sector_%_values'!$E$2:$AG$3277,3,FALSE), VLOOKUP(Residential_tonnages!$D76,'waste_char_sector_%_values'!$E$2:$AG$3277,3,FALSE))*'DONNÉES '!$D115),0)</f>
        <v>0</v>
      </c>
      <c r="G76" s="20">
        <f>IFERROR((IF($A76&gt;supporting_sheet!$D$12, VLOOKUP(supporting_sheet!$G$12,'waste_char_sector_%_values'!$E$2:$AG$3277,4,FALSE), VLOOKUP(Residential_tonnages!$D76,'waste_char_sector_%_values'!$E$2:$AG$3277,4,FALSE))*'DONNÉES '!$D115),0)</f>
        <v>0</v>
      </c>
      <c r="H76" s="20">
        <f>IFERROR((IF($A76&gt;supporting_sheet!$D$12, VLOOKUP(supporting_sheet!$G$12,'waste_char_sector_%_values'!$E$2:$AG$3277,5,FALSE), VLOOKUP(Residential_tonnages!$D76,'waste_char_sector_%_values'!$E$2:$AG$3277,5,FALSE))*'DONNÉES '!$D115),0)</f>
        <v>0</v>
      </c>
      <c r="I76" s="20">
        <f>IFERROR((IF($A76&gt;supporting_sheet!$D$12, VLOOKUP(supporting_sheet!$G$12,'waste_char_sector_%_values'!$E$2:$AG$3277,6,FALSE), VLOOKUP(Residential_tonnages!$D76,'waste_char_sector_%_values'!$E$2:$AG$3277,6,FALSE))*'DONNÉES '!$D115),0)</f>
        <v>0</v>
      </c>
      <c r="J76" s="20">
        <f>IFERROR((IF($A76&gt;supporting_sheet!$D$12, VLOOKUP(supporting_sheet!$G$12,'waste_char_sector_%_values'!$E$2:$AG$3277,7,FALSE), VLOOKUP(Residential_tonnages!$D76,'waste_char_sector_%_values'!$E$2:$AG$3277,7,FALSE))*'DONNÉES '!$D115),0)</f>
        <v>0</v>
      </c>
      <c r="K76" s="20">
        <f>IFERROR((IF($A76&gt;supporting_sheet!$D$12, VLOOKUP(supporting_sheet!$G$12,'waste_char_sector_%_values'!$E$2:$AG$3277,8,FALSE), VLOOKUP(Residential_tonnages!$D76,'waste_char_sector_%_values'!$E$2:$AG$3277,8,FALSE))*'DONNÉES '!$D115),0)</f>
        <v>0</v>
      </c>
      <c r="L76" s="20">
        <f>IFERROR((IF($A76&gt;supporting_sheet!$D$12, VLOOKUP(supporting_sheet!$G$12,'waste_char_sector_%_values'!$E$2:$AG$3277,9,FALSE), VLOOKUP(Residential_tonnages!$D76,'waste_char_sector_%_values'!$E$2:$AG$3277,9,FALSE))*'DONNÉES '!$D115),0)</f>
        <v>0</v>
      </c>
      <c r="M76" s="20">
        <f>IFERROR((IF($A76&gt;supporting_sheet!$D$12, VLOOKUP(supporting_sheet!$G$12,'waste_char_sector_%_values'!$E$2:$AG$3277,10,FALSE), VLOOKUP(Residential_tonnages!$D76,'waste_char_sector_%_values'!$E$2:$AG$3277,10,FALSE))*'DONNÉES '!$D115),0)</f>
        <v>0</v>
      </c>
      <c r="N76" s="20">
        <f>IFERROR((IF($A76&gt;supporting_sheet!$D$12, VLOOKUP(supporting_sheet!$G$12,'waste_char_sector_%_values'!$E$2:$AG$3277,11,FALSE), VLOOKUP(Residential_tonnages!$D76,'waste_char_sector_%_values'!$E$2:$AG$3277,11,FALSE))*'DONNÉES '!$D115),0)</f>
        <v>0</v>
      </c>
      <c r="O76" s="20">
        <f>IFERROR((IF($A76&gt;supporting_sheet!$D$12, VLOOKUP(supporting_sheet!$G$12,'waste_char_sector_%_values'!$E$2:$AG$3277,12,FALSE), VLOOKUP(Residential_tonnages!$D76,'waste_char_sector_%_values'!$E$2:$AG$3277,12,FALSE))*'DONNÉES '!$D115),0)</f>
        <v>0</v>
      </c>
      <c r="P76" s="20">
        <f>IFERROR((IF($A76&gt;supporting_sheet!$D$12, VLOOKUP(supporting_sheet!$G$12,'waste_char_sector_%_values'!$E$2:$AG$3277,13,FALSE), VLOOKUP(Residential_tonnages!$D76,'waste_char_sector_%_values'!$E$2:$AG$3277,13,FALSE))*'DONNÉES '!$D115),0)</f>
        <v>0</v>
      </c>
      <c r="Q76" s="20">
        <f>IFERROR((IF($A76&gt;supporting_sheet!$D$12, VLOOKUP(supporting_sheet!$G$12,'waste_char_sector_%_values'!$E$2:$AG$3277,14,FALSE), VLOOKUP(Residential_tonnages!$D76,'waste_char_sector_%_values'!$E$2:$AG$3277,14,FALSE))*'DONNÉES '!$D115),0)</f>
        <v>0</v>
      </c>
      <c r="R76" s="20">
        <f>IFERROR((IF($A76&gt;supporting_sheet!$D$12, VLOOKUP(supporting_sheet!$G$12,'waste_char_sector_%_values'!$E$2:$AG$3277,29,FALSE), VLOOKUP(Residential_tonnages!$D76,'waste_char_sector_%_values'!$E$2:$AG$3277,29,FALSE))*'DONNÉES '!$D115),0)</f>
        <v>0</v>
      </c>
      <c r="S76" s="37"/>
      <c r="T76" s="37">
        <f t="shared" si="4"/>
        <v>0</v>
      </c>
      <c r="V76" s="20">
        <f>IFERROR((IF($A76&gt;supporting_sheet!$D$12, VLOOKUP(supporting_sheet!$G$12,'waste_char_sector_%_values'!$E$2:$AG$3277,11,FALSE), VLOOKUP(Residential_tonnages!$D76,'waste_char_sector_%_values'!$E$2:$AG$3277,11,FALSE))*'DONNÉES '!$D115),0)</f>
        <v>0</v>
      </c>
    </row>
    <row r="77" spans="1:22" x14ac:dyDescent="0.25">
      <c r="A77" s="1">
        <f>'DONNÉES '!B116</f>
        <v>75</v>
      </c>
      <c r="B77" s="1" t="str">
        <f t="shared" si="5"/>
        <v>AB</v>
      </c>
      <c r="C77" s="1" t="s">
        <v>58</v>
      </c>
      <c r="D77" s="1" t="str">
        <f t="shared" si="6"/>
        <v>75ABResidential</v>
      </c>
      <c r="E77" s="20">
        <f>IFERROR((IF($A77&gt;supporting_sheet!$D$12, VLOOKUP(supporting_sheet!$G$12,'waste_char_sector_%_values'!$E$2:$AG$3277,2,FALSE), VLOOKUP(Residential_tonnages!$D77,'waste_char_sector_%_values'!$E$2:$AG$3277,2,FALSE))*'DONNÉES '!$D116),0)</f>
        <v>0</v>
      </c>
      <c r="F77" s="20">
        <f>IFERROR((IF($A77&gt;supporting_sheet!$D$12, VLOOKUP(supporting_sheet!$G$12,'waste_char_sector_%_values'!$E$2:$AG$3277,3,FALSE), VLOOKUP(Residential_tonnages!$D77,'waste_char_sector_%_values'!$E$2:$AG$3277,3,FALSE))*'DONNÉES '!$D116),0)</f>
        <v>0</v>
      </c>
      <c r="G77" s="20">
        <f>IFERROR((IF($A77&gt;supporting_sheet!$D$12, VLOOKUP(supporting_sheet!$G$12,'waste_char_sector_%_values'!$E$2:$AG$3277,4,FALSE), VLOOKUP(Residential_tonnages!$D77,'waste_char_sector_%_values'!$E$2:$AG$3277,4,FALSE))*'DONNÉES '!$D116),0)</f>
        <v>0</v>
      </c>
      <c r="H77" s="20">
        <f>IFERROR((IF($A77&gt;supporting_sheet!$D$12, VLOOKUP(supporting_sheet!$G$12,'waste_char_sector_%_values'!$E$2:$AG$3277,5,FALSE), VLOOKUP(Residential_tonnages!$D77,'waste_char_sector_%_values'!$E$2:$AG$3277,5,FALSE))*'DONNÉES '!$D116),0)</f>
        <v>0</v>
      </c>
      <c r="I77" s="20">
        <f>IFERROR((IF($A77&gt;supporting_sheet!$D$12, VLOOKUP(supporting_sheet!$G$12,'waste_char_sector_%_values'!$E$2:$AG$3277,6,FALSE), VLOOKUP(Residential_tonnages!$D77,'waste_char_sector_%_values'!$E$2:$AG$3277,6,FALSE))*'DONNÉES '!$D116),0)</f>
        <v>0</v>
      </c>
      <c r="J77" s="20">
        <f>IFERROR((IF($A77&gt;supporting_sheet!$D$12, VLOOKUP(supporting_sheet!$G$12,'waste_char_sector_%_values'!$E$2:$AG$3277,7,FALSE), VLOOKUP(Residential_tonnages!$D77,'waste_char_sector_%_values'!$E$2:$AG$3277,7,FALSE))*'DONNÉES '!$D116),0)</f>
        <v>0</v>
      </c>
      <c r="K77" s="20">
        <f>IFERROR((IF($A77&gt;supporting_sheet!$D$12, VLOOKUP(supporting_sheet!$G$12,'waste_char_sector_%_values'!$E$2:$AG$3277,8,FALSE), VLOOKUP(Residential_tonnages!$D77,'waste_char_sector_%_values'!$E$2:$AG$3277,8,FALSE))*'DONNÉES '!$D116),0)</f>
        <v>0</v>
      </c>
      <c r="L77" s="20">
        <f>IFERROR((IF($A77&gt;supporting_sheet!$D$12, VLOOKUP(supporting_sheet!$G$12,'waste_char_sector_%_values'!$E$2:$AG$3277,9,FALSE), VLOOKUP(Residential_tonnages!$D77,'waste_char_sector_%_values'!$E$2:$AG$3277,9,FALSE))*'DONNÉES '!$D116),0)</f>
        <v>0</v>
      </c>
      <c r="M77" s="20">
        <f>IFERROR((IF($A77&gt;supporting_sheet!$D$12, VLOOKUP(supporting_sheet!$G$12,'waste_char_sector_%_values'!$E$2:$AG$3277,10,FALSE), VLOOKUP(Residential_tonnages!$D77,'waste_char_sector_%_values'!$E$2:$AG$3277,10,FALSE))*'DONNÉES '!$D116),0)</f>
        <v>0</v>
      </c>
      <c r="N77" s="20">
        <f>IFERROR((IF($A77&gt;supporting_sheet!$D$12, VLOOKUP(supporting_sheet!$G$12,'waste_char_sector_%_values'!$E$2:$AG$3277,11,FALSE), VLOOKUP(Residential_tonnages!$D77,'waste_char_sector_%_values'!$E$2:$AG$3277,11,FALSE))*'DONNÉES '!$D116),0)</f>
        <v>0</v>
      </c>
      <c r="O77" s="20">
        <f>IFERROR((IF($A77&gt;supporting_sheet!$D$12, VLOOKUP(supporting_sheet!$G$12,'waste_char_sector_%_values'!$E$2:$AG$3277,12,FALSE), VLOOKUP(Residential_tonnages!$D77,'waste_char_sector_%_values'!$E$2:$AG$3277,12,FALSE))*'DONNÉES '!$D116),0)</f>
        <v>0</v>
      </c>
      <c r="P77" s="20">
        <f>IFERROR((IF($A77&gt;supporting_sheet!$D$12, VLOOKUP(supporting_sheet!$G$12,'waste_char_sector_%_values'!$E$2:$AG$3277,13,FALSE), VLOOKUP(Residential_tonnages!$D77,'waste_char_sector_%_values'!$E$2:$AG$3277,13,FALSE))*'DONNÉES '!$D116),0)</f>
        <v>0</v>
      </c>
      <c r="Q77" s="20">
        <f>IFERROR((IF($A77&gt;supporting_sheet!$D$12, VLOOKUP(supporting_sheet!$G$12,'waste_char_sector_%_values'!$E$2:$AG$3277,14,FALSE), VLOOKUP(Residential_tonnages!$D77,'waste_char_sector_%_values'!$E$2:$AG$3277,14,FALSE))*'DONNÉES '!$D116),0)</f>
        <v>0</v>
      </c>
      <c r="R77" s="20">
        <f>IFERROR((IF($A77&gt;supporting_sheet!$D$12, VLOOKUP(supporting_sheet!$G$12,'waste_char_sector_%_values'!$E$2:$AG$3277,29,FALSE), VLOOKUP(Residential_tonnages!$D77,'waste_char_sector_%_values'!$E$2:$AG$3277,29,FALSE))*'DONNÉES '!$D116),0)</f>
        <v>0</v>
      </c>
      <c r="S77" s="37"/>
      <c r="T77" s="37">
        <f t="shared" si="4"/>
        <v>0</v>
      </c>
      <c r="V77" s="20">
        <f>IFERROR((IF($A77&gt;supporting_sheet!$D$12, VLOOKUP(supporting_sheet!$G$12,'waste_char_sector_%_values'!$E$2:$AG$3277,11,FALSE), VLOOKUP(Residential_tonnages!$D77,'waste_char_sector_%_values'!$E$2:$AG$3277,11,FALSE))*'DONNÉES '!$D116),0)</f>
        <v>0</v>
      </c>
    </row>
    <row r="78" spans="1:22" x14ac:dyDescent="0.25">
      <c r="A78" s="1">
        <f>'DONNÉES '!B117</f>
        <v>76</v>
      </c>
      <c r="B78" s="1" t="str">
        <f t="shared" si="5"/>
        <v>AB</v>
      </c>
      <c r="C78" s="1" t="s">
        <v>58</v>
      </c>
      <c r="D78" s="1" t="str">
        <f t="shared" si="6"/>
        <v>76ABResidential</v>
      </c>
      <c r="E78" s="20">
        <f>IFERROR((IF($A78&gt;supporting_sheet!$D$12, VLOOKUP(supporting_sheet!$G$12,'waste_char_sector_%_values'!$E$2:$AG$3277,2,FALSE), VLOOKUP(Residential_tonnages!$D78,'waste_char_sector_%_values'!$E$2:$AG$3277,2,FALSE))*'DONNÉES '!$D117),0)</f>
        <v>0</v>
      </c>
      <c r="F78" s="20">
        <f>IFERROR((IF($A78&gt;supporting_sheet!$D$12, VLOOKUP(supporting_sheet!$G$12,'waste_char_sector_%_values'!$E$2:$AG$3277,3,FALSE), VLOOKUP(Residential_tonnages!$D78,'waste_char_sector_%_values'!$E$2:$AG$3277,3,FALSE))*'DONNÉES '!$D117),0)</f>
        <v>0</v>
      </c>
      <c r="G78" s="20">
        <f>IFERROR((IF($A78&gt;supporting_sheet!$D$12, VLOOKUP(supporting_sheet!$G$12,'waste_char_sector_%_values'!$E$2:$AG$3277,4,FALSE), VLOOKUP(Residential_tonnages!$D78,'waste_char_sector_%_values'!$E$2:$AG$3277,4,FALSE))*'DONNÉES '!$D117),0)</f>
        <v>0</v>
      </c>
      <c r="H78" s="20">
        <f>IFERROR((IF($A78&gt;supporting_sheet!$D$12, VLOOKUP(supporting_sheet!$G$12,'waste_char_sector_%_values'!$E$2:$AG$3277,5,FALSE), VLOOKUP(Residential_tonnages!$D78,'waste_char_sector_%_values'!$E$2:$AG$3277,5,FALSE))*'DONNÉES '!$D117),0)</f>
        <v>0</v>
      </c>
      <c r="I78" s="20">
        <f>IFERROR((IF($A78&gt;supporting_sheet!$D$12, VLOOKUP(supporting_sheet!$G$12,'waste_char_sector_%_values'!$E$2:$AG$3277,6,FALSE), VLOOKUP(Residential_tonnages!$D78,'waste_char_sector_%_values'!$E$2:$AG$3277,6,FALSE))*'DONNÉES '!$D117),0)</f>
        <v>0</v>
      </c>
      <c r="J78" s="20">
        <f>IFERROR((IF($A78&gt;supporting_sheet!$D$12, VLOOKUP(supporting_sheet!$G$12,'waste_char_sector_%_values'!$E$2:$AG$3277,7,FALSE), VLOOKUP(Residential_tonnages!$D78,'waste_char_sector_%_values'!$E$2:$AG$3277,7,FALSE))*'DONNÉES '!$D117),0)</f>
        <v>0</v>
      </c>
      <c r="K78" s="20">
        <f>IFERROR((IF($A78&gt;supporting_sheet!$D$12, VLOOKUP(supporting_sheet!$G$12,'waste_char_sector_%_values'!$E$2:$AG$3277,8,FALSE), VLOOKUP(Residential_tonnages!$D78,'waste_char_sector_%_values'!$E$2:$AG$3277,8,FALSE))*'DONNÉES '!$D117),0)</f>
        <v>0</v>
      </c>
      <c r="L78" s="20">
        <f>IFERROR((IF($A78&gt;supporting_sheet!$D$12, VLOOKUP(supporting_sheet!$G$12,'waste_char_sector_%_values'!$E$2:$AG$3277,9,FALSE), VLOOKUP(Residential_tonnages!$D78,'waste_char_sector_%_values'!$E$2:$AG$3277,9,FALSE))*'DONNÉES '!$D117),0)</f>
        <v>0</v>
      </c>
      <c r="M78" s="20">
        <f>IFERROR((IF($A78&gt;supporting_sheet!$D$12, VLOOKUP(supporting_sheet!$G$12,'waste_char_sector_%_values'!$E$2:$AG$3277,10,FALSE), VLOOKUP(Residential_tonnages!$D78,'waste_char_sector_%_values'!$E$2:$AG$3277,10,FALSE))*'DONNÉES '!$D117),0)</f>
        <v>0</v>
      </c>
      <c r="N78" s="20">
        <f>IFERROR((IF($A78&gt;supporting_sheet!$D$12, VLOOKUP(supporting_sheet!$G$12,'waste_char_sector_%_values'!$E$2:$AG$3277,11,FALSE), VLOOKUP(Residential_tonnages!$D78,'waste_char_sector_%_values'!$E$2:$AG$3277,11,FALSE))*'DONNÉES '!$D117),0)</f>
        <v>0</v>
      </c>
      <c r="O78" s="20">
        <f>IFERROR((IF($A78&gt;supporting_sheet!$D$12, VLOOKUP(supporting_sheet!$G$12,'waste_char_sector_%_values'!$E$2:$AG$3277,12,FALSE), VLOOKUP(Residential_tonnages!$D78,'waste_char_sector_%_values'!$E$2:$AG$3277,12,FALSE))*'DONNÉES '!$D117),0)</f>
        <v>0</v>
      </c>
      <c r="P78" s="20">
        <f>IFERROR((IF($A78&gt;supporting_sheet!$D$12, VLOOKUP(supporting_sheet!$G$12,'waste_char_sector_%_values'!$E$2:$AG$3277,13,FALSE), VLOOKUP(Residential_tonnages!$D78,'waste_char_sector_%_values'!$E$2:$AG$3277,13,FALSE))*'DONNÉES '!$D117),0)</f>
        <v>0</v>
      </c>
      <c r="Q78" s="20">
        <f>IFERROR((IF($A78&gt;supporting_sheet!$D$12, VLOOKUP(supporting_sheet!$G$12,'waste_char_sector_%_values'!$E$2:$AG$3277,14,FALSE), VLOOKUP(Residential_tonnages!$D78,'waste_char_sector_%_values'!$E$2:$AG$3277,14,FALSE))*'DONNÉES '!$D117),0)</f>
        <v>0</v>
      </c>
      <c r="R78" s="20">
        <f>IFERROR((IF($A78&gt;supporting_sheet!$D$12, VLOOKUP(supporting_sheet!$G$12,'waste_char_sector_%_values'!$E$2:$AG$3277,29,FALSE), VLOOKUP(Residential_tonnages!$D78,'waste_char_sector_%_values'!$E$2:$AG$3277,29,FALSE))*'DONNÉES '!$D117),0)</f>
        <v>0</v>
      </c>
      <c r="S78" s="37"/>
      <c r="T78" s="37">
        <f t="shared" si="4"/>
        <v>0</v>
      </c>
      <c r="V78" s="20">
        <f>IFERROR((IF($A78&gt;supporting_sheet!$D$12, VLOOKUP(supporting_sheet!$G$12,'waste_char_sector_%_values'!$E$2:$AG$3277,11,FALSE), VLOOKUP(Residential_tonnages!$D78,'waste_char_sector_%_values'!$E$2:$AG$3277,11,FALSE))*'DONNÉES '!$D117),0)</f>
        <v>0</v>
      </c>
    </row>
    <row r="79" spans="1:22" x14ac:dyDescent="0.25">
      <c r="A79" s="1">
        <f>'DONNÉES '!B118</f>
        <v>77</v>
      </c>
      <c r="B79" s="1" t="str">
        <f t="shared" si="5"/>
        <v>AB</v>
      </c>
      <c r="C79" s="1" t="s">
        <v>58</v>
      </c>
      <c r="D79" s="1" t="str">
        <f t="shared" si="6"/>
        <v>77ABResidential</v>
      </c>
      <c r="E79" s="20">
        <f>IFERROR((IF($A79&gt;supporting_sheet!$D$12, VLOOKUP(supporting_sheet!$G$12,'waste_char_sector_%_values'!$E$2:$AG$3277,2,FALSE), VLOOKUP(Residential_tonnages!$D79,'waste_char_sector_%_values'!$E$2:$AG$3277,2,FALSE))*'DONNÉES '!$D118),0)</f>
        <v>0</v>
      </c>
      <c r="F79" s="20">
        <f>IFERROR((IF($A79&gt;supporting_sheet!$D$12, VLOOKUP(supporting_sheet!$G$12,'waste_char_sector_%_values'!$E$2:$AG$3277,3,FALSE), VLOOKUP(Residential_tonnages!$D79,'waste_char_sector_%_values'!$E$2:$AG$3277,3,FALSE))*'DONNÉES '!$D118),0)</f>
        <v>0</v>
      </c>
      <c r="G79" s="20">
        <f>IFERROR((IF($A79&gt;supporting_sheet!$D$12, VLOOKUP(supporting_sheet!$G$12,'waste_char_sector_%_values'!$E$2:$AG$3277,4,FALSE), VLOOKUP(Residential_tonnages!$D79,'waste_char_sector_%_values'!$E$2:$AG$3277,4,FALSE))*'DONNÉES '!$D118),0)</f>
        <v>0</v>
      </c>
      <c r="H79" s="20">
        <f>IFERROR((IF($A79&gt;supporting_sheet!$D$12, VLOOKUP(supporting_sheet!$G$12,'waste_char_sector_%_values'!$E$2:$AG$3277,5,FALSE), VLOOKUP(Residential_tonnages!$D79,'waste_char_sector_%_values'!$E$2:$AG$3277,5,FALSE))*'DONNÉES '!$D118),0)</f>
        <v>0</v>
      </c>
      <c r="I79" s="20">
        <f>IFERROR((IF($A79&gt;supporting_sheet!$D$12, VLOOKUP(supporting_sheet!$G$12,'waste_char_sector_%_values'!$E$2:$AG$3277,6,FALSE), VLOOKUP(Residential_tonnages!$D79,'waste_char_sector_%_values'!$E$2:$AG$3277,6,FALSE))*'DONNÉES '!$D118),0)</f>
        <v>0</v>
      </c>
      <c r="J79" s="20">
        <f>IFERROR((IF($A79&gt;supporting_sheet!$D$12, VLOOKUP(supporting_sheet!$G$12,'waste_char_sector_%_values'!$E$2:$AG$3277,7,FALSE), VLOOKUP(Residential_tonnages!$D79,'waste_char_sector_%_values'!$E$2:$AG$3277,7,FALSE))*'DONNÉES '!$D118),0)</f>
        <v>0</v>
      </c>
      <c r="K79" s="20">
        <f>IFERROR((IF($A79&gt;supporting_sheet!$D$12, VLOOKUP(supporting_sheet!$G$12,'waste_char_sector_%_values'!$E$2:$AG$3277,8,FALSE), VLOOKUP(Residential_tonnages!$D79,'waste_char_sector_%_values'!$E$2:$AG$3277,8,FALSE))*'DONNÉES '!$D118),0)</f>
        <v>0</v>
      </c>
      <c r="L79" s="20">
        <f>IFERROR((IF($A79&gt;supporting_sheet!$D$12, VLOOKUP(supporting_sheet!$G$12,'waste_char_sector_%_values'!$E$2:$AG$3277,9,FALSE), VLOOKUP(Residential_tonnages!$D79,'waste_char_sector_%_values'!$E$2:$AG$3277,9,FALSE))*'DONNÉES '!$D118),0)</f>
        <v>0</v>
      </c>
      <c r="M79" s="20">
        <f>IFERROR((IF($A79&gt;supporting_sheet!$D$12, VLOOKUP(supporting_sheet!$G$12,'waste_char_sector_%_values'!$E$2:$AG$3277,10,FALSE), VLOOKUP(Residential_tonnages!$D79,'waste_char_sector_%_values'!$E$2:$AG$3277,10,FALSE))*'DONNÉES '!$D118),0)</f>
        <v>0</v>
      </c>
      <c r="N79" s="20">
        <f>IFERROR((IF($A79&gt;supporting_sheet!$D$12, VLOOKUP(supporting_sheet!$G$12,'waste_char_sector_%_values'!$E$2:$AG$3277,11,FALSE), VLOOKUP(Residential_tonnages!$D79,'waste_char_sector_%_values'!$E$2:$AG$3277,11,FALSE))*'DONNÉES '!$D118),0)</f>
        <v>0</v>
      </c>
      <c r="O79" s="20">
        <f>IFERROR((IF($A79&gt;supporting_sheet!$D$12, VLOOKUP(supporting_sheet!$G$12,'waste_char_sector_%_values'!$E$2:$AG$3277,12,FALSE), VLOOKUP(Residential_tonnages!$D79,'waste_char_sector_%_values'!$E$2:$AG$3277,12,FALSE))*'DONNÉES '!$D118),0)</f>
        <v>0</v>
      </c>
      <c r="P79" s="20">
        <f>IFERROR((IF($A79&gt;supporting_sheet!$D$12, VLOOKUP(supporting_sheet!$G$12,'waste_char_sector_%_values'!$E$2:$AG$3277,13,FALSE), VLOOKUP(Residential_tonnages!$D79,'waste_char_sector_%_values'!$E$2:$AG$3277,13,FALSE))*'DONNÉES '!$D118),0)</f>
        <v>0</v>
      </c>
      <c r="Q79" s="20">
        <f>IFERROR((IF($A79&gt;supporting_sheet!$D$12, VLOOKUP(supporting_sheet!$G$12,'waste_char_sector_%_values'!$E$2:$AG$3277,14,FALSE), VLOOKUP(Residential_tonnages!$D79,'waste_char_sector_%_values'!$E$2:$AG$3277,14,FALSE))*'DONNÉES '!$D118),0)</f>
        <v>0</v>
      </c>
      <c r="R79" s="20">
        <f>IFERROR((IF($A79&gt;supporting_sheet!$D$12, VLOOKUP(supporting_sheet!$G$12,'waste_char_sector_%_values'!$E$2:$AG$3277,29,FALSE), VLOOKUP(Residential_tonnages!$D79,'waste_char_sector_%_values'!$E$2:$AG$3277,29,FALSE))*'DONNÉES '!$D118),0)</f>
        <v>0</v>
      </c>
      <c r="S79" s="37"/>
      <c r="T79" s="37">
        <f t="shared" si="4"/>
        <v>0</v>
      </c>
      <c r="V79" s="20">
        <f>IFERROR((IF($A79&gt;supporting_sheet!$D$12, VLOOKUP(supporting_sheet!$G$12,'waste_char_sector_%_values'!$E$2:$AG$3277,11,FALSE), VLOOKUP(Residential_tonnages!$D79,'waste_char_sector_%_values'!$E$2:$AG$3277,11,FALSE))*'DONNÉES '!$D118),0)</f>
        <v>0</v>
      </c>
    </row>
    <row r="80" spans="1:22" x14ac:dyDescent="0.25">
      <c r="A80" s="1">
        <f>'DONNÉES '!B119</f>
        <v>78</v>
      </c>
      <c r="B80" s="1" t="str">
        <f t="shared" si="5"/>
        <v>AB</v>
      </c>
      <c r="C80" s="1" t="s">
        <v>58</v>
      </c>
      <c r="D80" s="1" t="str">
        <f t="shared" si="6"/>
        <v>78ABResidential</v>
      </c>
      <c r="E80" s="20">
        <f>IFERROR((IF($A80&gt;supporting_sheet!$D$12, VLOOKUP(supporting_sheet!$G$12,'waste_char_sector_%_values'!$E$2:$AG$3277,2,FALSE), VLOOKUP(Residential_tonnages!$D80,'waste_char_sector_%_values'!$E$2:$AG$3277,2,FALSE))*'DONNÉES '!$D119),0)</f>
        <v>0</v>
      </c>
      <c r="F80" s="20">
        <f>IFERROR((IF($A80&gt;supporting_sheet!$D$12, VLOOKUP(supporting_sheet!$G$12,'waste_char_sector_%_values'!$E$2:$AG$3277,3,FALSE), VLOOKUP(Residential_tonnages!$D80,'waste_char_sector_%_values'!$E$2:$AG$3277,3,FALSE))*'DONNÉES '!$D119),0)</f>
        <v>0</v>
      </c>
      <c r="G80" s="20">
        <f>IFERROR((IF($A80&gt;supporting_sheet!$D$12, VLOOKUP(supporting_sheet!$G$12,'waste_char_sector_%_values'!$E$2:$AG$3277,4,FALSE), VLOOKUP(Residential_tonnages!$D80,'waste_char_sector_%_values'!$E$2:$AG$3277,4,FALSE))*'DONNÉES '!$D119),0)</f>
        <v>0</v>
      </c>
      <c r="H80" s="20">
        <f>IFERROR((IF($A80&gt;supporting_sheet!$D$12, VLOOKUP(supporting_sheet!$G$12,'waste_char_sector_%_values'!$E$2:$AG$3277,5,FALSE), VLOOKUP(Residential_tonnages!$D80,'waste_char_sector_%_values'!$E$2:$AG$3277,5,FALSE))*'DONNÉES '!$D119),0)</f>
        <v>0</v>
      </c>
      <c r="I80" s="20">
        <f>IFERROR((IF($A80&gt;supporting_sheet!$D$12, VLOOKUP(supporting_sheet!$G$12,'waste_char_sector_%_values'!$E$2:$AG$3277,6,FALSE), VLOOKUP(Residential_tonnages!$D80,'waste_char_sector_%_values'!$E$2:$AG$3277,6,FALSE))*'DONNÉES '!$D119),0)</f>
        <v>0</v>
      </c>
      <c r="J80" s="20">
        <f>IFERROR((IF($A80&gt;supporting_sheet!$D$12, VLOOKUP(supporting_sheet!$G$12,'waste_char_sector_%_values'!$E$2:$AG$3277,7,FALSE), VLOOKUP(Residential_tonnages!$D80,'waste_char_sector_%_values'!$E$2:$AG$3277,7,FALSE))*'DONNÉES '!$D119),0)</f>
        <v>0</v>
      </c>
      <c r="K80" s="20">
        <f>IFERROR((IF($A80&gt;supporting_sheet!$D$12, VLOOKUP(supporting_sheet!$G$12,'waste_char_sector_%_values'!$E$2:$AG$3277,8,FALSE), VLOOKUP(Residential_tonnages!$D80,'waste_char_sector_%_values'!$E$2:$AG$3277,8,FALSE))*'DONNÉES '!$D119),0)</f>
        <v>0</v>
      </c>
      <c r="L80" s="20">
        <f>IFERROR((IF($A80&gt;supporting_sheet!$D$12, VLOOKUP(supporting_sheet!$G$12,'waste_char_sector_%_values'!$E$2:$AG$3277,9,FALSE), VLOOKUP(Residential_tonnages!$D80,'waste_char_sector_%_values'!$E$2:$AG$3277,9,FALSE))*'DONNÉES '!$D119),0)</f>
        <v>0</v>
      </c>
      <c r="M80" s="20">
        <f>IFERROR((IF($A80&gt;supporting_sheet!$D$12, VLOOKUP(supporting_sheet!$G$12,'waste_char_sector_%_values'!$E$2:$AG$3277,10,FALSE), VLOOKUP(Residential_tonnages!$D80,'waste_char_sector_%_values'!$E$2:$AG$3277,10,FALSE))*'DONNÉES '!$D119),0)</f>
        <v>0</v>
      </c>
      <c r="N80" s="20">
        <f>IFERROR((IF($A80&gt;supporting_sheet!$D$12, VLOOKUP(supporting_sheet!$G$12,'waste_char_sector_%_values'!$E$2:$AG$3277,11,FALSE), VLOOKUP(Residential_tonnages!$D80,'waste_char_sector_%_values'!$E$2:$AG$3277,11,FALSE))*'DONNÉES '!$D119),0)</f>
        <v>0</v>
      </c>
      <c r="O80" s="20">
        <f>IFERROR((IF($A80&gt;supporting_sheet!$D$12, VLOOKUP(supporting_sheet!$G$12,'waste_char_sector_%_values'!$E$2:$AG$3277,12,FALSE), VLOOKUP(Residential_tonnages!$D80,'waste_char_sector_%_values'!$E$2:$AG$3277,12,FALSE))*'DONNÉES '!$D119),0)</f>
        <v>0</v>
      </c>
      <c r="P80" s="20">
        <f>IFERROR((IF($A80&gt;supporting_sheet!$D$12, VLOOKUP(supporting_sheet!$G$12,'waste_char_sector_%_values'!$E$2:$AG$3277,13,FALSE), VLOOKUP(Residential_tonnages!$D80,'waste_char_sector_%_values'!$E$2:$AG$3277,13,FALSE))*'DONNÉES '!$D119),0)</f>
        <v>0</v>
      </c>
      <c r="Q80" s="20">
        <f>IFERROR((IF($A80&gt;supporting_sheet!$D$12, VLOOKUP(supporting_sheet!$G$12,'waste_char_sector_%_values'!$E$2:$AG$3277,14,FALSE), VLOOKUP(Residential_tonnages!$D80,'waste_char_sector_%_values'!$E$2:$AG$3277,14,FALSE))*'DONNÉES '!$D119),0)</f>
        <v>0</v>
      </c>
      <c r="R80" s="20">
        <f>IFERROR((IF($A80&gt;supporting_sheet!$D$12, VLOOKUP(supporting_sheet!$G$12,'waste_char_sector_%_values'!$E$2:$AG$3277,29,FALSE), VLOOKUP(Residential_tonnages!$D80,'waste_char_sector_%_values'!$E$2:$AG$3277,29,FALSE))*'DONNÉES '!$D119),0)</f>
        <v>0</v>
      </c>
      <c r="S80" s="37"/>
      <c r="T80" s="37">
        <f t="shared" si="4"/>
        <v>0</v>
      </c>
      <c r="V80" s="20">
        <f>IFERROR((IF($A80&gt;supporting_sheet!$D$12, VLOOKUP(supporting_sheet!$G$12,'waste_char_sector_%_values'!$E$2:$AG$3277,11,FALSE), VLOOKUP(Residential_tonnages!$D80,'waste_char_sector_%_values'!$E$2:$AG$3277,11,FALSE))*'DONNÉES '!$D119),0)</f>
        <v>0</v>
      </c>
    </row>
    <row r="81" spans="1:22" x14ac:dyDescent="0.25">
      <c r="A81" s="1">
        <f>'DONNÉES '!B120</f>
        <v>79</v>
      </c>
      <c r="B81" s="1" t="str">
        <f t="shared" si="5"/>
        <v>AB</v>
      </c>
      <c r="C81" s="1" t="s">
        <v>58</v>
      </c>
      <c r="D81" s="1" t="str">
        <f t="shared" si="6"/>
        <v>79ABResidential</v>
      </c>
      <c r="E81" s="20">
        <f>IFERROR((IF($A81&gt;supporting_sheet!$D$12, VLOOKUP(supporting_sheet!$G$12,'waste_char_sector_%_values'!$E$2:$AG$3277,2,FALSE), VLOOKUP(Residential_tonnages!$D81,'waste_char_sector_%_values'!$E$2:$AG$3277,2,FALSE))*'DONNÉES '!$D120),0)</f>
        <v>0</v>
      </c>
      <c r="F81" s="20">
        <f>IFERROR((IF($A81&gt;supporting_sheet!$D$12, VLOOKUP(supporting_sheet!$G$12,'waste_char_sector_%_values'!$E$2:$AG$3277,3,FALSE), VLOOKUP(Residential_tonnages!$D81,'waste_char_sector_%_values'!$E$2:$AG$3277,3,FALSE))*'DONNÉES '!$D120),0)</f>
        <v>0</v>
      </c>
      <c r="G81" s="20">
        <f>IFERROR((IF($A81&gt;supporting_sheet!$D$12, VLOOKUP(supporting_sheet!$G$12,'waste_char_sector_%_values'!$E$2:$AG$3277,4,FALSE), VLOOKUP(Residential_tonnages!$D81,'waste_char_sector_%_values'!$E$2:$AG$3277,4,FALSE))*'DONNÉES '!$D120),0)</f>
        <v>0</v>
      </c>
      <c r="H81" s="20">
        <f>IFERROR((IF($A81&gt;supporting_sheet!$D$12, VLOOKUP(supporting_sheet!$G$12,'waste_char_sector_%_values'!$E$2:$AG$3277,5,FALSE), VLOOKUP(Residential_tonnages!$D81,'waste_char_sector_%_values'!$E$2:$AG$3277,5,FALSE))*'DONNÉES '!$D120),0)</f>
        <v>0</v>
      </c>
      <c r="I81" s="20">
        <f>IFERROR((IF($A81&gt;supporting_sheet!$D$12, VLOOKUP(supporting_sheet!$G$12,'waste_char_sector_%_values'!$E$2:$AG$3277,6,FALSE), VLOOKUP(Residential_tonnages!$D81,'waste_char_sector_%_values'!$E$2:$AG$3277,6,FALSE))*'DONNÉES '!$D120),0)</f>
        <v>0</v>
      </c>
      <c r="J81" s="20">
        <f>IFERROR((IF($A81&gt;supporting_sheet!$D$12, VLOOKUP(supporting_sheet!$G$12,'waste_char_sector_%_values'!$E$2:$AG$3277,7,FALSE), VLOOKUP(Residential_tonnages!$D81,'waste_char_sector_%_values'!$E$2:$AG$3277,7,FALSE))*'DONNÉES '!$D120),0)</f>
        <v>0</v>
      </c>
      <c r="K81" s="20">
        <f>IFERROR((IF($A81&gt;supporting_sheet!$D$12, VLOOKUP(supporting_sheet!$G$12,'waste_char_sector_%_values'!$E$2:$AG$3277,8,FALSE), VLOOKUP(Residential_tonnages!$D81,'waste_char_sector_%_values'!$E$2:$AG$3277,8,FALSE))*'DONNÉES '!$D120),0)</f>
        <v>0</v>
      </c>
      <c r="L81" s="20">
        <f>IFERROR((IF($A81&gt;supporting_sheet!$D$12, VLOOKUP(supporting_sheet!$G$12,'waste_char_sector_%_values'!$E$2:$AG$3277,9,FALSE), VLOOKUP(Residential_tonnages!$D81,'waste_char_sector_%_values'!$E$2:$AG$3277,9,FALSE))*'DONNÉES '!$D120),0)</f>
        <v>0</v>
      </c>
      <c r="M81" s="20">
        <f>IFERROR((IF($A81&gt;supporting_sheet!$D$12, VLOOKUP(supporting_sheet!$G$12,'waste_char_sector_%_values'!$E$2:$AG$3277,10,FALSE), VLOOKUP(Residential_tonnages!$D81,'waste_char_sector_%_values'!$E$2:$AG$3277,10,FALSE))*'DONNÉES '!$D120),0)</f>
        <v>0</v>
      </c>
      <c r="N81" s="20">
        <f>IFERROR((IF($A81&gt;supporting_sheet!$D$12, VLOOKUP(supporting_sheet!$G$12,'waste_char_sector_%_values'!$E$2:$AG$3277,11,FALSE), VLOOKUP(Residential_tonnages!$D81,'waste_char_sector_%_values'!$E$2:$AG$3277,11,FALSE))*'DONNÉES '!$D120),0)</f>
        <v>0</v>
      </c>
      <c r="O81" s="20">
        <f>IFERROR((IF($A81&gt;supporting_sheet!$D$12, VLOOKUP(supporting_sheet!$G$12,'waste_char_sector_%_values'!$E$2:$AG$3277,12,FALSE), VLOOKUP(Residential_tonnages!$D81,'waste_char_sector_%_values'!$E$2:$AG$3277,12,FALSE))*'DONNÉES '!$D120),0)</f>
        <v>0</v>
      </c>
      <c r="P81" s="20">
        <f>IFERROR((IF($A81&gt;supporting_sheet!$D$12, VLOOKUP(supporting_sheet!$G$12,'waste_char_sector_%_values'!$E$2:$AG$3277,13,FALSE), VLOOKUP(Residential_tonnages!$D81,'waste_char_sector_%_values'!$E$2:$AG$3277,13,FALSE))*'DONNÉES '!$D120),0)</f>
        <v>0</v>
      </c>
      <c r="Q81" s="20">
        <f>IFERROR((IF($A81&gt;supporting_sheet!$D$12, VLOOKUP(supporting_sheet!$G$12,'waste_char_sector_%_values'!$E$2:$AG$3277,14,FALSE), VLOOKUP(Residential_tonnages!$D81,'waste_char_sector_%_values'!$E$2:$AG$3277,14,FALSE))*'DONNÉES '!$D120),0)</f>
        <v>0</v>
      </c>
      <c r="R81" s="20">
        <f>IFERROR((IF($A81&gt;supporting_sheet!$D$12, VLOOKUP(supporting_sheet!$G$12,'waste_char_sector_%_values'!$E$2:$AG$3277,29,FALSE), VLOOKUP(Residential_tonnages!$D81,'waste_char_sector_%_values'!$E$2:$AG$3277,29,FALSE))*'DONNÉES '!$D120),0)</f>
        <v>0</v>
      </c>
      <c r="S81" s="37"/>
      <c r="T81" s="37">
        <f t="shared" si="4"/>
        <v>0</v>
      </c>
      <c r="V81" s="20">
        <f>IFERROR((IF($A81&gt;supporting_sheet!$D$12, VLOOKUP(supporting_sheet!$G$12,'waste_char_sector_%_values'!$E$2:$AG$3277,11,FALSE), VLOOKUP(Residential_tonnages!$D81,'waste_char_sector_%_values'!$E$2:$AG$3277,11,FALSE))*'DONNÉES '!$D120),0)</f>
        <v>0</v>
      </c>
    </row>
    <row r="82" spans="1:22" x14ac:dyDescent="0.25">
      <c r="A82" s="1">
        <f>'DONNÉES '!B121</f>
        <v>80</v>
      </c>
      <c r="B82" s="1" t="str">
        <f t="shared" si="5"/>
        <v>AB</v>
      </c>
      <c r="C82" s="1" t="s">
        <v>58</v>
      </c>
      <c r="D82" s="1" t="str">
        <f t="shared" si="6"/>
        <v>80ABResidential</v>
      </c>
      <c r="E82" s="20">
        <f>IFERROR((IF($A82&gt;supporting_sheet!$D$12, VLOOKUP(supporting_sheet!$G$12,'waste_char_sector_%_values'!$E$2:$AG$3277,2,FALSE), VLOOKUP(Residential_tonnages!$D82,'waste_char_sector_%_values'!$E$2:$AG$3277,2,FALSE))*'DONNÉES '!$D121),0)</f>
        <v>0</v>
      </c>
      <c r="F82" s="20">
        <f>IFERROR((IF($A82&gt;supporting_sheet!$D$12, VLOOKUP(supporting_sheet!$G$12,'waste_char_sector_%_values'!$E$2:$AG$3277,3,FALSE), VLOOKUP(Residential_tonnages!$D82,'waste_char_sector_%_values'!$E$2:$AG$3277,3,FALSE))*'DONNÉES '!$D121),0)</f>
        <v>0</v>
      </c>
      <c r="G82" s="20">
        <f>IFERROR((IF($A82&gt;supporting_sheet!$D$12, VLOOKUP(supporting_sheet!$G$12,'waste_char_sector_%_values'!$E$2:$AG$3277,4,FALSE), VLOOKUP(Residential_tonnages!$D82,'waste_char_sector_%_values'!$E$2:$AG$3277,4,FALSE))*'DONNÉES '!$D121),0)</f>
        <v>0</v>
      </c>
      <c r="H82" s="20">
        <f>IFERROR((IF($A82&gt;supporting_sheet!$D$12, VLOOKUP(supporting_sheet!$G$12,'waste_char_sector_%_values'!$E$2:$AG$3277,5,FALSE), VLOOKUP(Residential_tonnages!$D82,'waste_char_sector_%_values'!$E$2:$AG$3277,5,FALSE))*'DONNÉES '!$D121),0)</f>
        <v>0</v>
      </c>
      <c r="I82" s="20">
        <f>IFERROR((IF($A82&gt;supporting_sheet!$D$12, VLOOKUP(supporting_sheet!$G$12,'waste_char_sector_%_values'!$E$2:$AG$3277,6,FALSE), VLOOKUP(Residential_tonnages!$D82,'waste_char_sector_%_values'!$E$2:$AG$3277,6,FALSE))*'DONNÉES '!$D121),0)</f>
        <v>0</v>
      </c>
      <c r="J82" s="20">
        <f>IFERROR((IF($A82&gt;supporting_sheet!$D$12, VLOOKUP(supporting_sheet!$G$12,'waste_char_sector_%_values'!$E$2:$AG$3277,7,FALSE), VLOOKUP(Residential_tonnages!$D82,'waste_char_sector_%_values'!$E$2:$AG$3277,7,FALSE))*'DONNÉES '!$D121),0)</f>
        <v>0</v>
      </c>
      <c r="K82" s="20">
        <f>IFERROR((IF($A82&gt;supporting_sheet!$D$12, VLOOKUP(supporting_sheet!$G$12,'waste_char_sector_%_values'!$E$2:$AG$3277,8,FALSE), VLOOKUP(Residential_tonnages!$D82,'waste_char_sector_%_values'!$E$2:$AG$3277,8,FALSE))*'DONNÉES '!$D121),0)</f>
        <v>0</v>
      </c>
      <c r="L82" s="20">
        <f>IFERROR((IF($A82&gt;supporting_sheet!$D$12, VLOOKUP(supporting_sheet!$G$12,'waste_char_sector_%_values'!$E$2:$AG$3277,9,FALSE), VLOOKUP(Residential_tonnages!$D82,'waste_char_sector_%_values'!$E$2:$AG$3277,9,FALSE))*'DONNÉES '!$D121),0)</f>
        <v>0</v>
      </c>
      <c r="M82" s="20">
        <f>IFERROR((IF($A82&gt;supporting_sheet!$D$12, VLOOKUP(supporting_sheet!$G$12,'waste_char_sector_%_values'!$E$2:$AG$3277,10,FALSE), VLOOKUP(Residential_tonnages!$D82,'waste_char_sector_%_values'!$E$2:$AG$3277,10,FALSE))*'DONNÉES '!$D121),0)</f>
        <v>0</v>
      </c>
      <c r="N82" s="20">
        <f>IFERROR((IF($A82&gt;supporting_sheet!$D$12, VLOOKUP(supporting_sheet!$G$12,'waste_char_sector_%_values'!$E$2:$AG$3277,11,FALSE), VLOOKUP(Residential_tonnages!$D82,'waste_char_sector_%_values'!$E$2:$AG$3277,11,FALSE))*'DONNÉES '!$D121),0)</f>
        <v>0</v>
      </c>
      <c r="O82" s="20">
        <f>IFERROR((IF($A82&gt;supporting_sheet!$D$12, VLOOKUP(supporting_sheet!$G$12,'waste_char_sector_%_values'!$E$2:$AG$3277,12,FALSE), VLOOKUP(Residential_tonnages!$D82,'waste_char_sector_%_values'!$E$2:$AG$3277,12,FALSE))*'DONNÉES '!$D121),0)</f>
        <v>0</v>
      </c>
      <c r="P82" s="20">
        <f>IFERROR((IF($A82&gt;supporting_sheet!$D$12, VLOOKUP(supporting_sheet!$G$12,'waste_char_sector_%_values'!$E$2:$AG$3277,13,FALSE), VLOOKUP(Residential_tonnages!$D82,'waste_char_sector_%_values'!$E$2:$AG$3277,13,FALSE))*'DONNÉES '!$D121),0)</f>
        <v>0</v>
      </c>
      <c r="Q82" s="20">
        <f>IFERROR((IF($A82&gt;supporting_sheet!$D$12, VLOOKUP(supporting_sheet!$G$12,'waste_char_sector_%_values'!$E$2:$AG$3277,14,FALSE), VLOOKUP(Residential_tonnages!$D82,'waste_char_sector_%_values'!$E$2:$AG$3277,14,FALSE))*'DONNÉES '!$D121),0)</f>
        <v>0</v>
      </c>
      <c r="R82" s="20">
        <f>IFERROR((IF($A82&gt;supporting_sheet!$D$12, VLOOKUP(supporting_sheet!$G$12,'waste_char_sector_%_values'!$E$2:$AG$3277,29,FALSE), VLOOKUP(Residential_tonnages!$D82,'waste_char_sector_%_values'!$E$2:$AG$3277,29,FALSE))*'DONNÉES '!$D121),0)</f>
        <v>0</v>
      </c>
      <c r="S82" s="37"/>
      <c r="T82" s="37">
        <f t="shared" si="4"/>
        <v>0</v>
      </c>
      <c r="V82" s="20">
        <f>IFERROR((IF($A82&gt;supporting_sheet!$D$12, VLOOKUP(supporting_sheet!$G$12,'waste_char_sector_%_values'!$E$2:$AG$3277,11,FALSE), VLOOKUP(Residential_tonnages!$D82,'waste_char_sector_%_values'!$E$2:$AG$3277,11,FALSE))*'DONNÉES '!$D121),0)</f>
        <v>0</v>
      </c>
    </row>
    <row r="83" spans="1:22" x14ac:dyDescent="0.25">
      <c r="A83" s="1">
        <f>'DONNÉES '!B122</f>
        <v>81</v>
      </c>
      <c r="B83" s="1" t="str">
        <f t="shared" si="5"/>
        <v>AB</v>
      </c>
      <c r="C83" s="1" t="s">
        <v>58</v>
      </c>
      <c r="D83" s="1" t="str">
        <f t="shared" si="6"/>
        <v>81ABResidential</v>
      </c>
      <c r="E83" s="20">
        <f>IFERROR((IF($A83&gt;supporting_sheet!$D$12, VLOOKUP(supporting_sheet!$G$12,'waste_char_sector_%_values'!$E$2:$AG$3277,2,FALSE), VLOOKUP(Residential_tonnages!$D83,'waste_char_sector_%_values'!$E$2:$AG$3277,2,FALSE))*'DONNÉES '!$D122),0)</f>
        <v>0</v>
      </c>
      <c r="F83" s="20">
        <f>IFERROR((IF($A83&gt;supporting_sheet!$D$12, VLOOKUP(supporting_sheet!$G$12,'waste_char_sector_%_values'!$E$2:$AG$3277,3,FALSE), VLOOKUP(Residential_tonnages!$D83,'waste_char_sector_%_values'!$E$2:$AG$3277,3,FALSE))*'DONNÉES '!$D122),0)</f>
        <v>0</v>
      </c>
      <c r="G83" s="20">
        <f>IFERROR((IF($A83&gt;supporting_sheet!$D$12, VLOOKUP(supporting_sheet!$G$12,'waste_char_sector_%_values'!$E$2:$AG$3277,4,FALSE), VLOOKUP(Residential_tonnages!$D83,'waste_char_sector_%_values'!$E$2:$AG$3277,4,FALSE))*'DONNÉES '!$D122),0)</f>
        <v>0</v>
      </c>
      <c r="H83" s="20">
        <f>IFERROR((IF($A83&gt;supporting_sheet!$D$12, VLOOKUP(supporting_sheet!$G$12,'waste_char_sector_%_values'!$E$2:$AG$3277,5,FALSE), VLOOKUP(Residential_tonnages!$D83,'waste_char_sector_%_values'!$E$2:$AG$3277,5,FALSE))*'DONNÉES '!$D122),0)</f>
        <v>0</v>
      </c>
      <c r="I83" s="20">
        <f>IFERROR((IF($A83&gt;supporting_sheet!$D$12, VLOOKUP(supporting_sheet!$G$12,'waste_char_sector_%_values'!$E$2:$AG$3277,6,FALSE), VLOOKUP(Residential_tonnages!$D83,'waste_char_sector_%_values'!$E$2:$AG$3277,6,FALSE))*'DONNÉES '!$D122),0)</f>
        <v>0</v>
      </c>
      <c r="J83" s="20">
        <f>IFERROR((IF($A83&gt;supporting_sheet!$D$12, VLOOKUP(supporting_sheet!$G$12,'waste_char_sector_%_values'!$E$2:$AG$3277,7,FALSE), VLOOKUP(Residential_tonnages!$D83,'waste_char_sector_%_values'!$E$2:$AG$3277,7,FALSE))*'DONNÉES '!$D122),0)</f>
        <v>0</v>
      </c>
      <c r="K83" s="20">
        <f>IFERROR((IF($A83&gt;supporting_sheet!$D$12, VLOOKUP(supporting_sheet!$G$12,'waste_char_sector_%_values'!$E$2:$AG$3277,8,FALSE), VLOOKUP(Residential_tonnages!$D83,'waste_char_sector_%_values'!$E$2:$AG$3277,8,FALSE))*'DONNÉES '!$D122),0)</f>
        <v>0</v>
      </c>
      <c r="L83" s="20">
        <f>IFERROR((IF($A83&gt;supporting_sheet!$D$12, VLOOKUP(supporting_sheet!$G$12,'waste_char_sector_%_values'!$E$2:$AG$3277,9,FALSE), VLOOKUP(Residential_tonnages!$D83,'waste_char_sector_%_values'!$E$2:$AG$3277,9,FALSE))*'DONNÉES '!$D122),0)</f>
        <v>0</v>
      </c>
      <c r="M83" s="20">
        <f>IFERROR((IF($A83&gt;supporting_sheet!$D$12, VLOOKUP(supporting_sheet!$G$12,'waste_char_sector_%_values'!$E$2:$AG$3277,10,FALSE), VLOOKUP(Residential_tonnages!$D83,'waste_char_sector_%_values'!$E$2:$AG$3277,10,FALSE))*'DONNÉES '!$D122),0)</f>
        <v>0</v>
      </c>
      <c r="N83" s="20">
        <f>IFERROR((IF($A83&gt;supporting_sheet!$D$12, VLOOKUP(supporting_sheet!$G$12,'waste_char_sector_%_values'!$E$2:$AG$3277,11,FALSE), VLOOKUP(Residential_tonnages!$D83,'waste_char_sector_%_values'!$E$2:$AG$3277,11,FALSE))*'DONNÉES '!$D122),0)</f>
        <v>0</v>
      </c>
      <c r="O83" s="20">
        <f>IFERROR((IF($A83&gt;supporting_sheet!$D$12, VLOOKUP(supporting_sheet!$G$12,'waste_char_sector_%_values'!$E$2:$AG$3277,12,FALSE), VLOOKUP(Residential_tonnages!$D83,'waste_char_sector_%_values'!$E$2:$AG$3277,12,FALSE))*'DONNÉES '!$D122),0)</f>
        <v>0</v>
      </c>
      <c r="P83" s="20">
        <f>IFERROR((IF($A83&gt;supporting_sheet!$D$12, VLOOKUP(supporting_sheet!$G$12,'waste_char_sector_%_values'!$E$2:$AG$3277,13,FALSE), VLOOKUP(Residential_tonnages!$D83,'waste_char_sector_%_values'!$E$2:$AG$3277,13,FALSE))*'DONNÉES '!$D122),0)</f>
        <v>0</v>
      </c>
      <c r="Q83" s="20">
        <f>IFERROR((IF($A83&gt;supporting_sheet!$D$12, VLOOKUP(supporting_sheet!$G$12,'waste_char_sector_%_values'!$E$2:$AG$3277,14,FALSE), VLOOKUP(Residential_tonnages!$D83,'waste_char_sector_%_values'!$E$2:$AG$3277,14,FALSE))*'DONNÉES '!$D122),0)</f>
        <v>0</v>
      </c>
      <c r="R83" s="20">
        <f>IFERROR((IF($A83&gt;supporting_sheet!$D$12, VLOOKUP(supporting_sheet!$G$12,'waste_char_sector_%_values'!$E$2:$AG$3277,29,FALSE), VLOOKUP(Residential_tonnages!$D83,'waste_char_sector_%_values'!$E$2:$AG$3277,29,FALSE))*'DONNÉES '!$D122),0)</f>
        <v>0</v>
      </c>
      <c r="S83" s="37"/>
      <c r="T83" s="37">
        <f t="shared" si="4"/>
        <v>0</v>
      </c>
      <c r="V83" s="20">
        <f>IFERROR((IF($A83&gt;supporting_sheet!$D$12, VLOOKUP(supporting_sheet!$G$12,'waste_char_sector_%_values'!$E$2:$AG$3277,11,FALSE), VLOOKUP(Residential_tonnages!$D83,'waste_char_sector_%_values'!$E$2:$AG$3277,11,FALSE))*'DONNÉES '!$D122),0)</f>
        <v>0</v>
      </c>
    </row>
    <row r="84" spans="1:22" x14ac:dyDescent="0.25">
      <c r="A84" s="1">
        <f>'DONNÉES '!B123</f>
        <v>82</v>
      </c>
      <c r="B84" s="1" t="str">
        <f t="shared" si="5"/>
        <v>AB</v>
      </c>
      <c r="C84" s="1" t="s">
        <v>58</v>
      </c>
      <c r="D84" s="1" t="str">
        <f t="shared" si="6"/>
        <v>82ABResidential</v>
      </c>
      <c r="E84" s="20">
        <f>IFERROR((IF($A84&gt;supporting_sheet!$D$12, VLOOKUP(supporting_sheet!$G$12,'waste_char_sector_%_values'!$E$2:$AG$3277,2,FALSE), VLOOKUP(Residential_tonnages!$D84,'waste_char_sector_%_values'!$E$2:$AG$3277,2,FALSE))*'DONNÉES '!$D123),0)</f>
        <v>0</v>
      </c>
      <c r="F84" s="20">
        <f>IFERROR((IF($A84&gt;supporting_sheet!$D$12, VLOOKUP(supporting_sheet!$G$12,'waste_char_sector_%_values'!$E$2:$AG$3277,3,FALSE), VLOOKUP(Residential_tonnages!$D84,'waste_char_sector_%_values'!$E$2:$AG$3277,3,FALSE))*'DONNÉES '!$D123),0)</f>
        <v>0</v>
      </c>
      <c r="G84" s="20">
        <f>IFERROR((IF($A84&gt;supporting_sheet!$D$12, VLOOKUP(supporting_sheet!$G$12,'waste_char_sector_%_values'!$E$2:$AG$3277,4,FALSE), VLOOKUP(Residential_tonnages!$D84,'waste_char_sector_%_values'!$E$2:$AG$3277,4,FALSE))*'DONNÉES '!$D123),0)</f>
        <v>0</v>
      </c>
      <c r="H84" s="20">
        <f>IFERROR((IF($A84&gt;supporting_sheet!$D$12, VLOOKUP(supporting_sheet!$G$12,'waste_char_sector_%_values'!$E$2:$AG$3277,5,FALSE), VLOOKUP(Residential_tonnages!$D84,'waste_char_sector_%_values'!$E$2:$AG$3277,5,FALSE))*'DONNÉES '!$D123),0)</f>
        <v>0</v>
      </c>
      <c r="I84" s="20">
        <f>IFERROR((IF($A84&gt;supporting_sheet!$D$12, VLOOKUP(supporting_sheet!$G$12,'waste_char_sector_%_values'!$E$2:$AG$3277,6,FALSE), VLOOKUP(Residential_tonnages!$D84,'waste_char_sector_%_values'!$E$2:$AG$3277,6,FALSE))*'DONNÉES '!$D123),0)</f>
        <v>0</v>
      </c>
      <c r="J84" s="20">
        <f>IFERROR((IF($A84&gt;supporting_sheet!$D$12, VLOOKUP(supporting_sheet!$G$12,'waste_char_sector_%_values'!$E$2:$AG$3277,7,FALSE), VLOOKUP(Residential_tonnages!$D84,'waste_char_sector_%_values'!$E$2:$AG$3277,7,FALSE))*'DONNÉES '!$D123),0)</f>
        <v>0</v>
      </c>
      <c r="K84" s="20">
        <f>IFERROR((IF($A84&gt;supporting_sheet!$D$12, VLOOKUP(supporting_sheet!$G$12,'waste_char_sector_%_values'!$E$2:$AG$3277,8,FALSE), VLOOKUP(Residential_tonnages!$D84,'waste_char_sector_%_values'!$E$2:$AG$3277,8,FALSE))*'DONNÉES '!$D123),0)</f>
        <v>0</v>
      </c>
      <c r="L84" s="20">
        <f>IFERROR((IF($A84&gt;supporting_sheet!$D$12, VLOOKUP(supporting_sheet!$G$12,'waste_char_sector_%_values'!$E$2:$AG$3277,9,FALSE), VLOOKUP(Residential_tonnages!$D84,'waste_char_sector_%_values'!$E$2:$AG$3277,9,FALSE))*'DONNÉES '!$D123),0)</f>
        <v>0</v>
      </c>
      <c r="M84" s="20">
        <f>IFERROR((IF($A84&gt;supporting_sheet!$D$12, VLOOKUP(supporting_sheet!$G$12,'waste_char_sector_%_values'!$E$2:$AG$3277,10,FALSE), VLOOKUP(Residential_tonnages!$D84,'waste_char_sector_%_values'!$E$2:$AG$3277,10,FALSE))*'DONNÉES '!$D123),0)</f>
        <v>0</v>
      </c>
      <c r="N84" s="20">
        <f>IFERROR((IF($A84&gt;supporting_sheet!$D$12, VLOOKUP(supporting_sheet!$G$12,'waste_char_sector_%_values'!$E$2:$AG$3277,11,FALSE), VLOOKUP(Residential_tonnages!$D84,'waste_char_sector_%_values'!$E$2:$AG$3277,11,FALSE))*'DONNÉES '!$D123),0)</f>
        <v>0</v>
      </c>
      <c r="O84" s="20">
        <f>IFERROR((IF($A84&gt;supporting_sheet!$D$12, VLOOKUP(supporting_sheet!$G$12,'waste_char_sector_%_values'!$E$2:$AG$3277,12,FALSE), VLOOKUP(Residential_tonnages!$D84,'waste_char_sector_%_values'!$E$2:$AG$3277,12,FALSE))*'DONNÉES '!$D123),0)</f>
        <v>0</v>
      </c>
      <c r="P84" s="20">
        <f>IFERROR((IF($A84&gt;supporting_sheet!$D$12, VLOOKUP(supporting_sheet!$G$12,'waste_char_sector_%_values'!$E$2:$AG$3277,13,FALSE), VLOOKUP(Residential_tonnages!$D84,'waste_char_sector_%_values'!$E$2:$AG$3277,13,FALSE))*'DONNÉES '!$D123),0)</f>
        <v>0</v>
      </c>
      <c r="Q84" s="20">
        <f>IFERROR((IF($A84&gt;supporting_sheet!$D$12, VLOOKUP(supporting_sheet!$G$12,'waste_char_sector_%_values'!$E$2:$AG$3277,14,FALSE), VLOOKUP(Residential_tonnages!$D84,'waste_char_sector_%_values'!$E$2:$AG$3277,14,FALSE))*'DONNÉES '!$D123),0)</f>
        <v>0</v>
      </c>
      <c r="R84" s="20">
        <f>IFERROR((IF($A84&gt;supporting_sheet!$D$12, VLOOKUP(supporting_sheet!$G$12,'waste_char_sector_%_values'!$E$2:$AG$3277,29,FALSE), VLOOKUP(Residential_tonnages!$D84,'waste_char_sector_%_values'!$E$2:$AG$3277,29,FALSE))*'DONNÉES '!$D123),0)</f>
        <v>0</v>
      </c>
      <c r="S84" s="37"/>
      <c r="T84" s="37">
        <f t="shared" si="4"/>
        <v>0</v>
      </c>
      <c r="V84" s="20">
        <f>IFERROR((IF($A84&gt;supporting_sheet!$D$12, VLOOKUP(supporting_sheet!$G$12,'waste_char_sector_%_values'!$E$2:$AG$3277,11,FALSE), VLOOKUP(Residential_tonnages!$D84,'waste_char_sector_%_values'!$E$2:$AG$3277,11,FALSE))*'DONNÉES '!$D123),0)</f>
        <v>0</v>
      </c>
    </row>
    <row r="85" spans="1:22" x14ac:dyDescent="0.25">
      <c r="A85" s="1">
        <f>'DONNÉES '!B124</f>
        <v>83</v>
      </c>
      <c r="B85" s="1" t="str">
        <f t="shared" si="5"/>
        <v>AB</v>
      </c>
      <c r="C85" s="1" t="s">
        <v>58</v>
      </c>
      <c r="D85" s="1" t="str">
        <f t="shared" si="6"/>
        <v>83ABResidential</v>
      </c>
      <c r="E85" s="20">
        <f>IFERROR((IF($A85&gt;supporting_sheet!$D$12, VLOOKUP(supporting_sheet!$G$12,'waste_char_sector_%_values'!$E$2:$AG$3277,2,FALSE), VLOOKUP(Residential_tonnages!$D85,'waste_char_sector_%_values'!$E$2:$AG$3277,2,FALSE))*'DONNÉES '!$D124),0)</f>
        <v>0</v>
      </c>
      <c r="F85" s="20">
        <f>IFERROR((IF($A85&gt;supporting_sheet!$D$12, VLOOKUP(supporting_sheet!$G$12,'waste_char_sector_%_values'!$E$2:$AG$3277,3,FALSE), VLOOKUP(Residential_tonnages!$D85,'waste_char_sector_%_values'!$E$2:$AG$3277,3,FALSE))*'DONNÉES '!$D124),0)</f>
        <v>0</v>
      </c>
      <c r="G85" s="20">
        <f>IFERROR((IF($A85&gt;supporting_sheet!$D$12, VLOOKUP(supporting_sheet!$G$12,'waste_char_sector_%_values'!$E$2:$AG$3277,4,FALSE), VLOOKUP(Residential_tonnages!$D85,'waste_char_sector_%_values'!$E$2:$AG$3277,4,FALSE))*'DONNÉES '!$D124),0)</f>
        <v>0</v>
      </c>
      <c r="H85" s="20">
        <f>IFERROR((IF($A85&gt;supporting_sheet!$D$12, VLOOKUP(supporting_sheet!$G$12,'waste_char_sector_%_values'!$E$2:$AG$3277,5,FALSE), VLOOKUP(Residential_tonnages!$D85,'waste_char_sector_%_values'!$E$2:$AG$3277,5,FALSE))*'DONNÉES '!$D124),0)</f>
        <v>0</v>
      </c>
      <c r="I85" s="20">
        <f>IFERROR((IF($A85&gt;supporting_sheet!$D$12, VLOOKUP(supporting_sheet!$G$12,'waste_char_sector_%_values'!$E$2:$AG$3277,6,FALSE), VLOOKUP(Residential_tonnages!$D85,'waste_char_sector_%_values'!$E$2:$AG$3277,6,FALSE))*'DONNÉES '!$D124),0)</f>
        <v>0</v>
      </c>
      <c r="J85" s="20">
        <f>IFERROR((IF($A85&gt;supporting_sheet!$D$12, VLOOKUP(supporting_sheet!$G$12,'waste_char_sector_%_values'!$E$2:$AG$3277,7,FALSE), VLOOKUP(Residential_tonnages!$D85,'waste_char_sector_%_values'!$E$2:$AG$3277,7,FALSE))*'DONNÉES '!$D124),0)</f>
        <v>0</v>
      </c>
      <c r="K85" s="20">
        <f>IFERROR((IF($A85&gt;supporting_sheet!$D$12, VLOOKUP(supporting_sheet!$G$12,'waste_char_sector_%_values'!$E$2:$AG$3277,8,FALSE), VLOOKUP(Residential_tonnages!$D85,'waste_char_sector_%_values'!$E$2:$AG$3277,8,FALSE))*'DONNÉES '!$D124),0)</f>
        <v>0</v>
      </c>
      <c r="L85" s="20">
        <f>IFERROR((IF($A85&gt;supporting_sheet!$D$12, VLOOKUP(supporting_sheet!$G$12,'waste_char_sector_%_values'!$E$2:$AG$3277,9,FALSE), VLOOKUP(Residential_tonnages!$D85,'waste_char_sector_%_values'!$E$2:$AG$3277,9,FALSE))*'DONNÉES '!$D124),0)</f>
        <v>0</v>
      </c>
      <c r="M85" s="20">
        <f>IFERROR((IF($A85&gt;supporting_sheet!$D$12, VLOOKUP(supporting_sheet!$G$12,'waste_char_sector_%_values'!$E$2:$AG$3277,10,FALSE), VLOOKUP(Residential_tonnages!$D85,'waste_char_sector_%_values'!$E$2:$AG$3277,10,FALSE))*'DONNÉES '!$D124),0)</f>
        <v>0</v>
      </c>
      <c r="N85" s="20">
        <f>IFERROR((IF($A85&gt;supporting_sheet!$D$12, VLOOKUP(supporting_sheet!$G$12,'waste_char_sector_%_values'!$E$2:$AG$3277,11,FALSE), VLOOKUP(Residential_tonnages!$D85,'waste_char_sector_%_values'!$E$2:$AG$3277,11,FALSE))*'DONNÉES '!$D124),0)</f>
        <v>0</v>
      </c>
      <c r="O85" s="20">
        <f>IFERROR((IF($A85&gt;supporting_sheet!$D$12, VLOOKUP(supporting_sheet!$G$12,'waste_char_sector_%_values'!$E$2:$AG$3277,12,FALSE), VLOOKUP(Residential_tonnages!$D85,'waste_char_sector_%_values'!$E$2:$AG$3277,12,FALSE))*'DONNÉES '!$D124),0)</f>
        <v>0</v>
      </c>
      <c r="P85" s="20">
        <f>IFERROR((IF($A85&gt;supporting_sheet!$D$12, VLOOKUP(supporting_sheet!$G$12,'waste_char_sector_%_values'!$E$2:$AG$3277,13,FALSE), VLOOKUP(Residential_tonnages!$D85,'waste_char_sector_%_values'!$E$2:$AG$3277,13,FALSE))*'DONNÉES '!$D124),0)</f>
        <v>0</v>
      </c>
      <c r="Q85" s="20">
        <f>IFERROR((IF($A85&gt;supporting_sheet!$D$12, VLOOKUP(supporting_sheet!$G$12,'waste_char_sector_%_values'!$E$2:$AG$3277,14,FALSE), VLOOKUP(Residential_tonnages!$D85,'waste_char_sector_%_values'!$E$2:$AG$3277,14,FALSE))*'DONNÉES '!$D124),0)</f>
        <v>0</v>
      </c>
      <c r="R85" s="20">
        <f>IFERROR((IF($A85&gt;supporting_sheet!$D$12, VLOOKUP(supporting_sheet!$G$12,'waste_char_sector_%_values'!$E$2:$AG$3277,29,FALSE), VLOOKUP(Residential_tonnages!$D85,'waste_char_sector_%_values'!$E$2:$AG$3277,29,FALSE))*'DONNÉES '!$D124),0)</f>
        <v>0</v>
      </c>
      <c r="S85" s="37"/>
      <c r="T85" s="37">
        <f t="shared" si="4"/>
        <v>0</v>
      </c>
      <c r="V85" s="20">
        <f>IFERROR((IF($A85&gt;supporting_sheet!$D$12, VLOOKUP(supporting_sheet!$G$12,'waste_char_sector_%_values'!$E$2:$AG$3277,11,FALSE), VLOOKUP(Residential_tonnages!$D85,'waste_char_sector_%_values'!$E$2:$AG$3277,11,FALSE))*'DONNÉES '!$D124),0)</f>
        <v>0</v>
      </c>
    </row>
    <row r="86" spans="1:22" x14ac:dyDescent="0.25">
      <c r="A86" s="1">
        <f>'DONNÉES '!B125</f>
        <v>84</v>
      </c>
      <c r="B86" s="1" t="str">
        <f t="shared" si="5"/>
        <v>AB</v>
      </c>
      <c r="C86" s="1" t="s">
        <v>58</v>
      </c>
      <c r="D86" s="1" t="str">
        <f t="shared" si="6"/>
        <v>84ABResidential</v>
      </c>
      <c r="E86" s="20">
        <f>IFERROR((IF($A86&gt;supporting_sheet!$D$12, VLOOKUP(supporting_sheet!$G$12,'waste_char_sector_%_values'!$E$2:$AG$3277,2,FALSE), VLOOKUP(Residential_tonnages!$D86,'waste_char_sector_%_values'!$E$2:$AG$3277,2,FALSE))*'DONNÉES '!$D125),0)</f>
        <v>0</v>
      </c>
      <c r="F86" s="20">
        <f>IFERROR((IF($A86&gt;supporting_sheet!$D$12, VLOOKUP(supporting_sheet!$G$12,'waste_char_sector_%_values'!$E$2:$AG$3277,3,FALSE), VLOOKUP(Residential_tonnages!$D86,'waste_char_sector_%_values'!$E$2:$AG$3277,3,FALSE))*'DONNÉES '!$D125),0)</f>
        <v>0</v>
      </c>
      <c r="G86" s="20">
        <f>IFERROR((IF($A86&gt;supporting_sheet!$D$12, VLOOKUP(supporting_sheet!$G$12,'waste_char_sector_%_values'!$E$2:$AG$3277,4,FALSE), VLOOKUP(Residential_tonnages!$D86,'waste_char_sector_%_values'!$E$2:$AG$3277,4,FALSE))*'DONNÉES '!$D125),0)</f>
        <v>0</v>
      </c>
      <c r="H86" s="20">
        <f>IFERROR((IF($A86&gt;supporting_sheet!$D$12, VLOOKUP(supporting_sheet!$G$12,'waste_char_sector_%_values'!$E$2:$AG$3277,5,FALSE), VLOOKUP(Residential_tonnages!$D86,'waste_char_sector_%_values'!$E$2:$AG$3277,5,FALSE))*'DONNÉES '!$D125),0)</f>
        <v>0</v>
      </c>
      <c r="I86" s="20">
        <f>IFERROR((IF($A86&gt;supporting_sheet!$D$12, VLOOKUP(supporting_sheet!$G$12,'waste_char_sector_%_values'!$E$2:$AG$3277,6,FALSE), VLOOKUP(Residential_tonnages!$D86,'waste_char_sector_%_values'!$E$2:$AG$3277,6,FALSE))*'DONNÉES '!$D125),0)</f>
        <v>0</v>
      </c>
      <c r="J86" s="20">
        <f>IFERROR((IF($A86&gt;supporting_sheet!$D$12, VLOOKUP(supporting_sheet!$G$12,'waste_char_sector_%_values'!$E$2:$AG$3277,7,FALSE), VLOOKUP(Residential_tonnages!$D86,'waste_char_sector_%_values'!$E$2:$AG$3277,7,FALSE))*'DONNÉES '!$D125),0)</f>
        <v>0</v>
      </c>
      <c r="K86" s="20">
        <f>IFERROR((IF($A86&gt;supporting_sheet!$D$12, VLOOKUP(supporting_sheet!$G$12,'waste_char_sector_%_values'!$E$2:$AG$3277,8,FALSE), VLOOKUP(Residential_tonnages!$D86,'waste_char_sector_%_values'!$E$2:$AG$3277,8,FALSE))*'DONNÉES '!$D125),0)</f>
        <v>0</v>
      </c>
      <c r="L86" s="20">
        <f>IFERROR((IF($A86&gt;supporting_sheet!$D$12, VLOOKUP(supporting_sheet!$G$12,'waste_char_sector_%_values'!$E$2:$AG$3277,9,FALSE), VLOOKUP(Residential_tonnages!$D86,'waste_char_sector_%_values'!$E$2:$AG$3277,9,FALSE))*'DONNÉES '!$D125),0)</f>
        <v>0</v>
      </c>
      <c r="M86" s="20">
        <f>IFERROR((IF($A86&gt;supporting_sheet!$D$12, VLOOKUP(supporting_sheet!$G$12,'waste_char_sector_%_values'!$E$2:$AG$3277,10,FALSE), VLOOKUP(Residential_tonnages!$D86,'waste_char_sector_%_values'!$E$2:$AG$3277,10,FALSE))*'DONNÉES '!$D125),0)</f>
        <v>0</v>
      </c>
      <c r="N86" s="20">
        <f>IFERROR((IF($A86&gt;supporting_sheet!$D$12, VLOOKUP(supporting_sheet!$G$12,'waste_char_sector_%_values'!$E$2:$AG$3277,11,FALSE), VLOOKUP(Residential_tonnages!$D86,'waste_char_sector_%_values'!$E$2:$AG$3277,11,FALSE))*'DONNÉES '!$D125),0)</f>
        <v>0</v>
      </c>
      <c r="O86" s="20">
        <f>IFERROR((IF($A86&gt;supporting_sheet!$D$12, VLOOKUP(supporting_sheet!$G$12,'waste_char_sector_%_values'!$E$2:$AG$3277,12,FALSE), VLOOKUP(Residential_tonnages!$D86,'waste_char_sector_%_values'!$E$2:$AG$3277,12,FALSE))*'DONNÉES '!$D125),0)</f>
        <v>0</v>
      </c>
      <c r="P86" s="20">
        <f>IFERROR((IF($A86&gt;supporting_sheet!$D$12, VLOOKUP(supporting_sheet!$G$12,'waste_char_sector_%_values'!$E$2:$AG$3277,13,FALSE), VLOOKUP(Residential_tonnages!$D86,'waste_char_sector_%_values'!$E$2:$AG$3277,13,FALSE))*'DONNÉES '!$D125),0)</f>
        <v>0</v>
      </c>
      <c r="Q86" s="20">
        <f>IFERROR((IF($A86&gt;supporting_sheet!$D$12, VLOOKUP(supporting_sheet!$G$12,'waste_char_sector_%_values'!$E$2:$AG$3277,14,FALSE), VLOOKUP(Residential_tonnages!$D86,'waste_char_sector_%_values'!$E$2:$AG$3277,14,FALSE))*'DONNÉES '!$D125),0)</f>
        <v>0</v>
      </c>
      <c r="R86" s="20">
        <f>IFERROR((IF($A86&gt;supporting_sheet!$D$12, VLOOKUP(supporting_sheet!$G$12,'waste_char_sector_%_values'!$E$2:$AG$3277,29,FALSE), VLOOKUP(Residential_tonnages!$D86,'waste_char_sector_%_values'!$E$2:$AG$3277,29,FALSE))*'DONNÉES '!$D125),0)</f>
        <v>0</v>
      </c>
      <c r="S86" s="37"/>
      <c r="T86" s="37">
        <f t="shared" si="4"/>
        <v>0</v>
      </c>
      <c r="V86" s="20">
        <f>IFERROR((IF($A86&gt;supporting_sheet!$D$12, VLOOKUP(supporting_sheet!$G$12,'waste_char_sector_%_values'!$E$2:$AG$3277,11,FALSE), VLOOKUP(Residential_tonnages!$D86,'waste_char_sector_%_values'!$E$2:$AG$3277,11,FALSE))*'DONNÉES '!$D125),0)</f>
        <v>0</v>
      </c>
    </row>
    <row r="87" spans="1:22" x14ac:dyDescent="0.25">
      <c r="A87" s="1">
        <f>'DONNÉES '!B126</f>
        <v>85</v>
      </c>
      <c r="B87" s="1" t="str">
        <f t="shared" si="5"/>
        <v>AB</v>
      </c>
      <c r="C87" s="1" t="s">
        <v>58</v>
      </c>
      <c r="D87" s="1" t="str">
        <f t="shared" si="6"/>
        <v>85ABResidential</v>
      </c>
      <c r="E87" s="20">
        <f>IFERROR((IF($A87&gt;supporting_sheet!$D$12, VLOOKUP(supporting_sheet!$G$12,'waste_char_sector_%_values'!$E$2:$AG$3277,2,FALSE), VLOOKUP(Residential_tonnages!$D87,'waste_char_sector_%_values'!$E$2:$AG$3277,2,FALSE))*'DONNÉES '!$D126),0)</f>
        <v>0</v>
      </c>
      <c r="F87" s="20">
        <f>IFERROR((IF($A87&gt;supporting_sheet!$D$12, VLOOKUP(supporting_sheet!$G$12,'waste_char_sector_%_values'!$E$2:$AG$3277,3,FALSE), VLOOKUP(Residential_tonnages!$D87,'waste_char_sector_%_values'!$E$2:$AG$3277,3,FALSE))*'DONNÉES '!$D126),0)</f>
        <v>0</v>
      </c>
      <c r="G87" s="20">
        <f>IFERROR((IF($A87&gt;supporting_sheet!$D$12, VLOOKUP(supporting_sheet!$G$12,'waste_char_sector_%_values'!$E$2:$AG$3277,4,FALSE), VLOOKUP(Residential_tonnages!$D87,'waste_char_sector_%_values'!$E$2:$AG$3277,4,FALSE))*'DONNÉES '!$D126),0)</f>
        <v>0</v>
      </c>
      <c r="H87" s="20">
        <f>IFERROR((IF($A87&gt;supporting_sheet!$D$12, VLOOKUP(supporting_sheet!$G$12,'waste_char_sector_%_values'!$E$2:$AG$3277,5,FALSE), VLOOKUP(Residential_tonnages!$D87,'waste_char_sector_%_values'!$E$2:$AG$3277,5,FALSE))*'DONNÉES '!$D126),0)</f>
        <v>0</v>
      </c>
      <c r="I87" s="20">
        <f>IFERROR((IF($A87&gt;supporting_sheet!$D$12, VLOOKUP(supporting_sheet!$G$12,'waste_char_sector_%_values'!$E$2:$AG$3277,6,FALSE), VLOOKUP(Residential_tonnages!$D87,'waste_char_sector_%_values'!$E$2:$AG$3277,6,FALSE))*'DONNÉES '!$D126),0)</f>
        <v>0</v>
      </c>
      <c r="J87" s="20">
        <f>IFERROR((IF($A87&gt;supporting_sheet!$D$12, VLOOKUP(supporting_sheet!$G$12,'waste_char_sector_%_values'!$E$2:$AG$3277,7,FALSE), VLOOKUP(Residential_tonnages!$D87,'waste_char_sector_%_values'!$E$2:$AG$3277,7,FALSE))*'DONNÉES '!$D126),0)</f>
        <v>0</v>
      </c>
      <c r="K87" s="20">
        <f>IFERROR((IF($A87&gt;supporting_sheet!$D$12, VLOOKUP(supporting_sheet!$G$12,'waste_char_sector_%_values'!$E$2:$AG$3277,8,FALSE), VLOOKUP(Residential_tonnages!$D87,'waste_char_sector_%_values'!$E$2:$AG$3277,8,FALSE))*'DONNÉES '!$D126),0)</f>
        <v>0</v>
      </c>
      <c r="L87" s="20">
        <f>IFERROR((IF($A87&gt;supporting_sheet!$D$12, VLOOKUP(supporting_sheet!$G$12,'waste_char_sector_%_values'!$E$2:$AG$3277,9,FALSE), VLOOKUP(Residential_tonnages!$D87,'waste_char_sector_%_values'!$E$2:$AG$3277,9,FALSE))*'DONNÉES '!$D126),0)</f>
        <v>0</v>
      </c>
      <c r="M87" s="20">
        <f>IFERROR((IF($A87&gt;supporting_sheet!$D$12, VLOOKUP(supporting_sheet!$G$12,'waste_char_sector_%_values'!$E$2:$AG$3277,10,FALSE), VLOOKUP(Residential_tonnages!$D87,'waste_char_sector_%_values'!$E$2:$AG$3277,10,FALSE))*'DONNÉES '!$D126),0)</f>
        <v>0</v>
      </c>
      <c r="N87" s="20">
        <f>IFERROR((IF($A87&gt;supporting_sheet!$D$12, VLOOKUP(supporting_sheet!$G$12,'waste_char_sector_%_values'!$E$2:$AG$3277,11,FALSE), VLOOKUP(Residential_tonnages!$D87,'waste_char_sector_%_values'!$E$2:$AG$3277,11,FALSE))*'DONNÉES '!$D126),0)</f>
        <v>0</v>
      </c>
      <c r="O87" s="20">
        <f>IFERROR((IF($A87&gt;supporting_sheet!$D$12, VLOOKUP(supporting_sheet!$G$12,'waste_char_sector_%_values'!$E$2:$AG$3277,12,FALSE), VLOOKUP(Residential_tonnages!$D87,'waste_char_sector_%_values'!$E$2:$AG$3277,12,FALSE))*'DONNÉES '!$D126),0)</f>
        <v>0</v>
      </c>
      <c r="P87" s="20">
        <f>IFERROR((IF($A87&gt;supporting_sheet!$D$12, VLOOKUP(supporting_sheet!$G$12,'waste_char_sector_%_values'!$E$2:$AG$3277,13,FALSE), VLOOKUP(Residential_tonnages!$D87,'waste_char_sector_%_values'!$E$2:$AG$3277,13,FALSE))*'DONNÉES '!$D126),0)</f>
        <v>0</v>
      </c>
      <c r="Q87" s="20">
        <f>IFERROR((IF($A87&gt;supporting_sheet!$D$12, VLOOKUP(supporting_sheet!$G$12,'waste_char_sector_%_values'!$E$2:$AG$3277,14,FALSE), VLOOKUP(Residential_tonnages!$D87,'waste_char_sector_%_values'!$E$2:$AG$3277,14,FALSE))*'DONNÉES '!$D126),0)</f>
        <v>0</v>
      </c>
      <c r="R87" s="20">
        <f>IFERROR((IF($A87&gt;supporting_sheet!$D$12, VLOOKUP(supporting_sheet!$G$12,'waste_char_sector_%_values'!$E$2:$AG$3277,29,FALSE), VLOOKUP(Residential_tonnages!$D87,'waste_char_sector_%_values'!$E$2:$AG$3277,29,FALSE))*'DONNÉES '!$D126),0)</f>
        <v>0</v>
      </c>
      <c r="S87" s="37"/>
      <c r="T87" s="37">
        <f t="shared" si="4"/>
        <v>0</v>
      </c>
      <c r="V87" s="20">
        <f>IFERROR((IF($A87&gt;supporting_sheet!$D$12, VLOOKUP(supporting_sheet!$G$12,'waste_char_sector_%_values'!$E$2:$AG$3277,11,FALSE), VLOOKUP(Residential_tonnages!$D87,'waste_char_sector_%_values'!$E$2:$AG$3277,11,FALSE))*'DONNÉES '!$D126),0)</f>
        <v>0</v>
      </c>
    </row>
    <row r="88" spans="1:22" x14ac:dyDescent="0.25">
      <c r="A88" s="1">
        <f>'DONNÉES '!B127</f>
        <v>86</v>
      </c>
      <c r="B88" s="1" t="str">
        <f t="shared" si="5"/>
        <v>AB</v>
      </c>
      <c r="C88" s="1" t="s">
        <v>58</v>
      </c>
      <c r="D88" s="1" t="str">
        <f t="shared" si="6"/>
        <v>86ABResidential</v>
      </c>
      <c r="E88" s="20">
        <f>IFERROR((IF($A88&gt;supporting_sheet!$D$12, VLOOKUP(supporting_sheet!$G$12,'waste_char_sector_%_values'!$E$2:$AG$3277,2,FALSE), VLOOKUP(Residential_tonnages!$D88,'waste_char_sector_%_values'!$E$2:$AG$3277,2,FALSE))*'DONNÉES '!$D127),0)</f>
        <v>0</v>
      </c>
      <c r="F88" s="20">
        <f>IFERROR((IF($A88&gt;supporting_sheet!$D$12, VLOOKUP(supporting_sheet!$G$12,'waste_char_sector_%_values'!$E$2:$AG$3277,3,FALSE), VLOOKUP(Residential_tonnages!$D88,'waste_char_sector_%_values'!$E$2:$AG$3277,3,FALSE))*'DONNÉES '!$D127),0)</f>
        <v>0</v>
      </c>
      <c r="G88" s="20">
        <f>IFERROR((IF($A88&gt;supporting_sheet!$D$12, VLOOKUP(supporting_sheet!$G$12,'waste_char_sector_%_values'!$E$2:$AG$3277,4,FALSE), VLOOKUP(Residential_tonnages!$D88,'waste_char_sector_%_values'!$E$2:$AG$3277,4,FALSE))*'DONNÉES '!$D127),0)</f>
        <v>0</v>
      </c>
      <c r="H88" s="20">
        <f>IFERROR((IF($A88&gt;supporting_sheet!$D$12, VLOOKUP(supporting_sheet!$G$12,'waste_char_sector_%_values'!$E$2:$AG$3277,5,FALSE), VLOOKUP(Residential_tonnages!$D88,'waste_char_sector_%_values'!$E$2:$AG$3277,5,FALSE))*'DONNÉES '!$D127),0)</f>
        <v>0</v>
      </c>
      <c r="I88" s="20">
        <f>IFERROR((IF($A88&gt;supporting_sheet!$D$12, VLOOKUP(supporting_sheet!$G$12,'waste_char_sector_%_values'!$E$2:$AG$3277,6,FALSE), VLOOKUP(Residential_tonnages!$D88,'waste_char_sector_%_values'!$E$2:$AG$3277,6,FALSE))*'DONNÉES '!$D127),0)</f>
        <v>0</v>
      </c>
      <c r="J88" s="20">
        <f>IFERROR((IF($A88&gt;supporting_sheet!$D$12, VLOOKUP(supporting_sheet!$G$12,'waste_char_sector_%_values'!$E$2:$AG$3277,7,FALSE), VLOOKUP(Residential_tonnages!$D88,'waste_char_sector_%_values'!$E$2:$AG$3277,7,FALSE))*'DONNÉES '!$D127),0)</f>
        <v>0</v>
      </c>
      <c r="K88" s="20">
        <f>IFERROR((IF($A88&gt;supporting_sheet!$D$12, VLOOKUP(supporting_sheet!$G$12,'waste_char_sector_%_values'!$E$2:$AG$3277,8,FALSE), VLOOKUP(Residential_tonnages!$D88,'waste_char_sector_%_values'!$E$2:$AG$3277,8,FALSE))*'DONNÉES '!$D127),0)</f>
        <v>0</v>
      </c>
      <c r="L88" s="20">
        <f>IFERROR((IF($A88&gt;supporting_sheet!$D$12, VLOOKUP(supporting_sheet!$G$12,'waste_char_sector_%_values'!$E$2:$AG$3277,9,FALSE), VLOOKUP(Residential_tonnages!$D88,'waste_char_sector_%_values'!$E$2:$AG$3277,9,FALSE))*'DONNÉES '!$D127),0)</f>
        <v>0</v>
      </c>
      <c r="M88" s="20">
        <f>IFERROR((IF($A88&gt;supporting_sheet!$D$12, VLOOKUP(supporting_sheet!$G$12,'waste_char_sector_%_values'!$E$2:$AG$3277,10,FALSE), VLOOKUP(Residential_tonnages!$D88,'waste_char_sector_%_values'!$E$2:$AG$3277,10,FALSE))*'DONNÉES '!$D127),0)</f>
        <v>0</v>
      </c>
      <c r="N88" s="20">
        <f>IFERROR((IF($A88&gt;supporting_sheet!$D$12, VLOOKUP(supporting_sheet!$G$12,'waste_char_sector_%_values'!$E$2:$AG$3277,11,FALSE), VLOOKUP(Residential_tonnages!$D88,'waste_char_sector_%_values'!$E$2:$AG$3277,11,FALSE))*'DONNÉES '!$D127),0)</f>
        <v>0</v>
      </c>
      <c r="O88" s="20">
        <f>IFERROR((IF($A88&gt;supporting_sheet!$D$12, VLOOKUP(supporting_sheet!$G$12,'waste_char_sector_%_values'!$E$2:$AG$3277,12,FALSE), VLOOKUP(Residential_tonnages!$D88,'waste_char_sector_%_values'!$E$2:$AG$3277,12,FALSE))*'DONNÉES '!$D127),0)</f>
        <v>0</v>
      </c>
      <c r="P88" s="20">
        <f>IFERROR((IF($A88&gt;supporting_sheet!$D$12, VLOOKUP(supporting_sheet!$G$12,'waste_char_sector_%_values'!$E$2:$AG$3277,13,FALSE), VLOOKUP(Residential_tonnages!$D88,'waste_char_sector_%_values'!$E$2:$AG$3277,13,FALSE))*'DONNÉES '!$D127),0)</f>
        <v>0</v>
      </c>
      <c r="Q88" s="20">
        <f>IFERROR((IF($A88&gt;supporting_sheet!$D$12, VLOOKUP(supporting_sheet!$G$12,'waste_char_sector_%_values'!$E$2:$AG$3277,14,FALSE), VLOOKUP(Residential_tonnages!$D88,'waste_char_sector_%_values'!$E$2:$AG$3277,14,FALSE))*'DONNÉES '!$D127),0)</f>
        <v>0</v>
      </c>
      <c r="R88" s="20">
        <f>IFERROR((IF($A88&gt;supporting_sheet!$D$12, VLOOKUP(supporting_sheet!$G$12,'waste_char_sector_%_values'!$E$2:$AG$3277,29,FALSE), VLOOKUP(Residential_tonnages!$D88,'waste_char_sector_%_values'!$E$2:$AG$3277,29,FALSE))*'DONNÉES '!$D127),0)</f>
        <v>0</v>
      </c>
      <c r="S88" s="37"/>
      <c r="T88" s="37">
        <f t="shared" si="4"/>
        <v>0</v>
      </c>
      <c r="V88" s="20">
        <f>IFERROR((IF($A88&gt;supporting_sheet!$D$12, VLOOKUP(supporting_sheet!$G$12,'waste_char_sector_%_values'!$E$2:$AG$3277,11,FALSE), VLOOKUP(Residential_tonnages!$D88,'waste_char_sector_%_values'!$E$2:$AG$3277,11,FALSE))*'DONNÉES '!$D127),0)</f>
        <v>0</v>
      </c>
    </row>
    <row r="89" spans="1:22" x14ac:dyDescent="0.25">
      <c r="A89" s="1">
        <f>'DONNÉES '!B128</f>
        <v>87</v>
      </c>
      <c r="B89" s="1" t="str">
        <f t="shared" si="5"/>
        <v>AB</v>
      </c>
      <c r="C89" s="1" t="s">
        <v>58</v>
      </c>
      <c r="D89" s="1" t="str">
        <f t="shared" si="6"/>
        <v>87ABResidential</v>
      </c>
      <c r="E89" s="20">
        <f>IFERROR((IF($A89&gt;supporting_sheet!$D$12, VLOOKUP(supporting_sheet!$G$12,'waste_char_sector_%_values'!$E$2:$AG$3277,2,FALSE), VLOOKUP(Residential_tonnages!$D89,'waste_char_sector_%_values'!$E$2:$AG$3277,2,FALSE))*'DONNÉES '!$D128),0)</f>
        <v>0</v>
      </c>
      <c r="F89" s="20">
        <f>IFERROR((IF($A89&gt;supporting_sheet!$D$12, VLOOKUP(supporting_sheet!$G$12,'waste_char_sector_%_values'!$E$2:$AG$3277,3,FALSE), VLOOKUP(Residential_tonnages!$D89,'waste_char_sector_%_values'!$E$2:$AG$3277,3,FALSE))*'DONNÉES '!$D128),0)</f>
        <v>0</v>
      </c>
      <c r="G89" s="20">
        <f>IFERROR((IF($A89&gt;supporting_sheet!$D$12, VLOOKUP(supporting_sheet!$G$12,'waste_char_sector_%_values'!$E$2:$AG$3277,4,FALSE), VLOOKUP(Residential_tonnages!$D89,'waste_char_sector_%_values'!$E$2:$AG$3277,4,FALSE))*'DONNÉES '!$D128),0)</f>
        <v>0</v>
      </c>
      <c r="H89" s="20">
        <f>IFERROR((IF($A89&gt;supporting_sheet!$D$12, VLOOKUP(supporting_sheet!$G$12,'waste_char_sector_%_values'!$E$2:$AG$3277,5,FALSE), VLOOKUP(Residential_tonnages!$D89,'waste_char_sector_%_values'!$E$2:$AG$3277,5,FALSE))*'DONNÉES '!$D128),0)</f>
        <v>0</v>
      </c>
      <c r="I89" s="20">
        <f>IFERROR((IF($A89&gt;supporting_sheet!$D$12, VLOOKUP(supporting_sheet!$G$12,'waste_char_sector_%_values'!$E$2:$AG$3277,6,FALSE), VLOOKUP(Residential_tonnages!$D89,'waste_char_sector_%_values'!$E$2:$AG$3277,6,FALSE))*'DONNÉES '!$D128),0)</f>
        <v>0</v>
      </c>
      <c r="J89" s="20">
        <f>IFERROR((IF($A89&gt;supporting_sheet!$D$12, VLOOKUP(supporting_sheet!$G$12,'waste_char_sector_%_values'!$E$2:$AG$3277,7,FALSE), VLOOKUP(Residential_tonnages!$D89,'waste_char_sector_%_values'!$E$2:$AG$3277,7,FALSE))*'DONNÉES '!$D128),0)</f>
        <v>0</v>
      </c>
      <c r="K89" s="20">
        <f>IFERROR((IF($A89&gt;supporting_sheet!$D$12, VLOOKUP(supporting_sheet!$G$12,'waste_char_sector_%_values'!$E$2:$AG$3277,8,FALSE), VLOOKUP(Residential_tonnages!$D89,'waste_char_sector_%_values'!$E$2:$AG$3277,8,FALSE))*'DONNÉES '!$D128),0)</f>
        <v>0</v>
      </c>
      <c r="L89" s="20">
        <f>IFERROR((IF($A89&gt;supporting_sheet!$D$12, VLOOKUP(supporting_sheet!$G$12,'waste_char_sector_%_values'!$E$2:$AG$3277,9,FALSE), VLOOKUP(Residential_tonnages!$D89,'waste_char_sector_%_values'!$E$2:$AG$3277,9,FALSE))*'DONNÉES '!$D128),0)</f>
        <v>0</v>
      </c>
      <c r="M89" s="20">
        <f>IFERROR((IF($A89&gt;supporting_sheet!$D$12, VLOOKUP(supporting_sheet!$G$12,'waste_char_sector_%_values'!$E$2:$AG$3277,10,FALSE), VLOOKUP(Residential_tonnages!$D89,'waste_char_sector_%_values'!$E$2:$AG$3277,10,FALSE))*'DONNÉES '!$D128),0)</f>
        <v>0</v>
      </c>
      <c r="N89" s="20">
        <f>IFERROR((IF($A89&gt;supporting_sheet!$D$12, VLOOKUP(supporting_sheet!$G$12,'waste_char_sector_%_values'!$E$2:$AG$3277,11,FALSE), VLOOKUP(Residential_tonnages!$D89,'waste_char_sector_%_values'!$E$2:$AG$3277,11,FALSE))*'DONNÉES '!$D128),0)</f>
        <v>0</v>
      </c>
      <c r="O89" s="20">
        <f>IFERROR((IF($A89&gt;supporting_sheet!$D$12, VLOOKUP(supporting_sheet!$G$12,'waste_char_sector_%_values'!$E$2:$AG$3277,12,FALSE), VLOOKUP(Residential_tonnages!$D89,'waste_char_sector_%_values'!$E$2:$AG$3277,12,FALSE))*'DONNÉES '!$D128),0)</f>
        <v>0</v>
      </c>
      <c r="P89" s="20">
        <f>IFERROR((IF($A89&gt;supporting_sheet!$D$12, VLOOKUP(supporting_sheet!$G$12,'waste_char_sector_%_values'!$E$2:$AG$3277,13,FALSE), VLOOKUP(Residential_tonnages!$D89,'waste_char_sector_%_values'!$E$2:$AG$3277,13,FALSE))*'DONNÉES '!$D128),0)</f>
        <v>0</v>
      </c>
      <c r="Q89" s="20">
        <f>IFERROR((IF($A89&gt;supporting_sheet!$D$12, VLOOKUP(supporting_sheet!$G$12,'waste_char_sector_%_values'!$E$2:$AG$3277,14,FALSE), VLOOKUP(Residential_tonnages!$D89,'waste_char_sector_%_values'!$E$2:$AG$3277,14,FALSE))*'DONNÉES '!$D128),0)</f>
        <v>0</v>
      </c>
      <c r="R89" s="20">
        <f>IFERROR((IF($A89&gt;supporting_sheet!$D$12, VLOOKUP(supporting_sheet!$G$12,'waste_char_sector_%_values'!$E$2:$AG$3277,29,FALSE), VLOOKUP(Residential_tonnages!$D89,'waste_char_sector_%_values'!$E$2:$AG$3277,29,FALSE))*'DONNÉES '!$D128),0)</f>
        <v>0</v>
      </c>
      <c r="S89" s="37"/>
      <c r="T89" s="37">
        <f t="shared" si="4"/>
        <v>0</v>
      </c>
      <c r="V89" s="20">
        <f>IFERROR((IF($A89&gt;supporting_sheet!$D$12, VLOOKUP(supporting_sheet!$G$12,'waste_char_sector_%_values'!$E$2:$AG$3277,11,FALSE), VLOOKUP(Residential_tonnages!$D89,'waste_char_sector_%_values'!$E$2:$AG$3277,11,FALSE))*'DONNÉES '!$D128),0)</f>
        <v>0</v>
      </c>
    </row>
    <row r="90" spans="1:22" x14ac:dyDescent="0.25">
      <c r="A90" s="1">
        <f>'DONNÉES '!B129</f>
        <v>88</v>
      </c>
      <c r="B90" s="1" t="str">
        <f t="shared" si="5"/>
        <v>AB</v>
      </c>
      <c r="C90" s="1" t="s">
        <v>58</v>
      </c>
      <c r="D90" s="1" t="str">
        <f t="shared" si="6"/>
        <v>88ABResidential</v>
      </c>
      <c r="E90" s="20">
        <f>IFERROR((IF($A90&gt;supporting_sheet!$D$12, VLOOKUP(supporting_sheet!$G$12,'waste_char_sector_%_values'!$E$2:$AG$3277,2,FALSE), VLOOKUP(Residential_tonnages!$D90,'waste_char_sector_%_values'!$E$2:$AG$3277,2,FALSE))*'DONNÉES '!$D129),0)</f>
        <v>0</v>
      </c>
      <c r="F90" s="20">
        <f>IFERROR((IF($A90&gt;supporting_sheet!$D$12, VLOOKUP(supporting_sheet!$G$12,'waste_char_sector_%_values'!$E$2:$AG$3277,3,FALSE), VLOOKUP(Residential_tonnages!$D90,'waste_char_sector_%_values'!$E$2:$AG$3277,3,FALSE))*'DONNÉES '!$D129),0)</f>
        <v>0</v>
      </c>
      <c r="G90" s="20">
        <f>IFERROR((IF($A90&gt;supporting_sheet!$D$12, VLOOKUP(supporting_sheet!$G$12,'waste_char_sector_%_values'!$E$2:$AG$3277,4,FALSE), VLOOKUP(Residential_tonnages!$D90,'waste_char_sector_%_values'!$E$2:$AG$3277,4,FALSE))*'DONNÉES '!$D129),0)</f>
        <v>0</v>
      </c>
      <c r="H90" s="20">
        <f>IFERROR((IF($A90&gt;supporting_sheet!$D$12, VLOOKUP(supporting_sheet!$G$12,'waste_char_sector_%_values'!$E$2:$AG$3277,5,FALSE), VLOOKUP(Residential_tonnages!$D90,'waste_char_sector_%_values'!$E$2:$AG$3277,5,FALSE))*'DONNÉES '!$D129),0)</f>
        <v>0</v>
      </c>
      <c r="I90" s="20">
        <f>IFERROR((IF($A90&gt;supporting_sheet!$D$12, VLOOKUP(supporting_sheet!$G$12,'waste_char_sector_%_values'!$E$2:$AG$3277,6,FALSE), VLOOKUP(Residential_tonnages!$D90,'waste_char_sector_%_values'!$E$2:$AG$3277,6,FALSE))*'DONNÉES '!$D129),0)</f>
        <v>0</v>
      </c>
      <c r="J90" s="20">
        <f>IFERROR((IF($A90&gt;supporting_sheet!$D$12, VLOOKUP(supporting_sheet!$G$12,'waste_char_sector_%_values'!$E$2:$AG$3277,7,FALSE), VLOOKUP(Residential_tonnages!$D90,'waste_char_sector_%_values'!$E$2:$AG$3277,7,FALSE))*'DONNÉES '!$D129),0)</f>
        <v>0</v>
      </c>
      <c r="K90" s="20">
        <f>IFERROR((IF($A90&gt;supporting_sheet!$D$12, VLOOKUP(supporting_sheet!$G$12,'waste_char_sector_%_values'!$E$2:$AG$3277,8,FALSE), VLOOKUP(Residential_tonnages!$D90,'waste_char_sector_%_values'!$E$2:$AG$3277,8,FALSE))*'DONNÉES '!$D129),0)</f>
        <v>0</v>
      </c>
      <c r="L90" s="20">
        <f>IFERROR((IF($A90&gt;supporting_sheet!$D$12, VLOOKUP(supporting_sheet!$G$12,'waste_char_sector_%_values'!$E$2:$AG$3277,9,FALSE), VLOOKUP(Residential_tonnages!$D90,'waste_char_sector_%_values'!$E$2:$AG$3277,9,FALSE))*'DONNÉES '!$D129),0)</f>
        <v>0</v>
      </c>
      <c r="M90" s="20">
        <f>IFERROR((IF($A90&gt;supporting_sheet!$D$12, VLOOKUP(supporting_sheet!$G$12,'waste_char_sector_%_values'!$E$2:$AG$3277,10,FALSE), VLOOKUP(Residential_tonnages!$D90,'waste_char_sector_%_values'!$E$2:$AG$3277,10,FALSE))*'DONNÉES '!$D129),0)</f>
        <v>0</v>
      </c>
      <c r="N90" s="20">
        <f>IFERROR((IF($A90&gt;supporting_sheet!$D$12, VLOOKUP(supporting_sheet!$G$12,'waste_char_sector_%_values'!$E$2:$AG$3277,11,FALSE), VLOOKUP(Residential_tonnages!$D90,'waste_char_sector_%_values'!$E$2:$AG$3277,11,FALSE))*'DONNÉES '!$D129),0)</f>
        <v>0</v>
      </c>
      <c r="O90" s="20">
        <f>IFERROR((IF($A90&gt;supporting_sheet!$D$12, VLOOKUP(supporting_sheet!$G$12,'waste_char_sector_%_values'!$E$2:$AG$3277,12,FALSE), VLOOKUP(Residential_tonnages!$D90,'waste_char_sector_%_values'!$E$2:$AG$3277,12,FALSE))*'DONNÉES '!$D129),0)</f>
        <v>0</v>
      </c>
      <c r="P90" s="20">
        <f>IFERROR((IF($A90&gt;supporting_sheet!$D$12, VLOOKUP(supporting_sheet!$G$12,'waste_char_sector_%_values'!$E$2:$AG$3277,13,FALSE), VLOOKUP(Residential_tonnages!$D90,'waste_char_sector_%_values'!$E$2:$AG$3277,13,FALSE))*'DONNÉES '!$D129),0)</f>
        <v>0</v>
      </c>
      <c r="Q90" s="20">
        <f>IFERROR((IF($A90&gt;supporting_sheet!$D$12, VLOOKUP(supporting_sheet!$G$12,'waste_char_sector_%_values'!$E$2:$AG$3277,14,FALSE), VLOOKUP(Residential_tonnages!$D90,'waste_char_sector_%_values'!$E$2:$AG$3277,14,FALSE))*'DONNÉES '!$D129),0)</f>
        <v>0</v>
      </c>
      <c r="R90" s="20">
        <f>IFERROR((IF($A90&gt;supporting_sheet!$D$12, VLOOKUP(supporting_sheet!$G$12,'waste_char_sector_%_values'!$E$2:$AG$3277,29,FALSE), VLOOKUP(Residential_tonnages!$D90,'waste_char_sector_%_values'!$E$2:$AG$3277,29,FALSE))*'DONNÉES '!$D129),0)</f>
        <v>0</v>
      </c>
      <c r="S90" s="37"/>
      <c r="T90" s="37">
        <f t="shared" si="4"/>
        <v>0</v>
      </c>
      <c r="V90" s="20">
        <f>IFERROR((IF($A90&gt;supporting_sheet!$D$12, VLOOKUP(supporting_sheet!$G$12,'waste_char_sector_%_values'!$E$2:$AG$3277,11,FALSE), VLOOKUP(Residential_tonnages!$D90,'waste_char_sector_%_values'!$E$2:$AG$3277,11,FALSE))*'DONNÉES '!$D129),0)</f>
        <v>0</v>
      </c>
    </row>
    <row r="91" spans="1:22" x14ac:dyDescent="0.25">
      <c r="A91" s="1">
        <f>'DONNÉES '!B130</f>
        <v>89</v>
      </c>
      <c r="B91" s="1" t="str">
        <f t="shared" si="5"/>
        <v>AB</v>
      </c>
      <c r="C91" s="1" t="s">
        <v>58</v>
      </c>
      <c r="D91" s="1" t="str">
        <f t="shared" si="6"/>
        <v>89ABResidential</v>
      </c>
      <c r="E91" s="20">
        <f>IFERROR((IF($A91&gt;supporting_sheet!$D$12, VLOOKUP(supporting_sheet!$G$12,'waste_char_sector_%_values'!$E$2:$AG$3277,2,FALSE), VLOOKUP(Residential_tonnages!$D91,'waste_char_sector_%_values'!$E$2:$AG$3277,2,FALSE))*'DONNÉES '!$D130),0)</f>
        <v>0</v>
      </c>
      <c r="F91" s="20">
        <f>IFERROR((IF($A91&gt;supporting_sheet!$D$12, VLOOKUP(supporting_sheet!$G$12,'waste_char_sector_%_values'!$E$2:$AG$3277,3,FALSE), VLOOKUP(Residential_tonnages!$D91,'waste_char_sector_%_values'!$E$2:$AG$3277,3,FALSE))*'DONNÉES '!$D130),0)</f>
        <v>0</v>
      </c>
      <c r="G91" s="20">
        <f>IFERROR((IF($A91&gt;supporting_sheet!$D$12, VLOOKUP(supporting_sheet!$G$12,'waste_char_sector_%_values'!$E$2:$AG$3277,4,FALSE), VLOOKUP(Residential_tonnages!$D91,'waste_char_sector_%_values'!$E$2:$AG$3277,4,FALSE))*'DONNÉES '!$D130),0)</f>
        <v>0</v>
      </c>
      <c r="H91" s="20">
        <f>IFERROR((IF($A91&gt;supporting_sheet!$D$12, VLOOKUP(supporting_sheet!$G$12,'waste_char_sector_%_values'!$E$2:$AG$3277,5,FALSE), VLOOKUP(Residential_tonnages!$D91,'waste_char_sector_%_values'!$E$2:$AG$3277,5,FALSE))*'DONNÉES '!$D130),0)</f>
        <v>0</v>
      </c>
      <c r="I91" s="20">
        <f>IFERROR((IF($A91&gt;supporting_sheet!$D$12, VLOOKUP(supporting_sheet!$G$12,'waste_char_sector_%_values'!$E$2:$AG$3277,6,FALSE), VLOOKUP(Residential_tonnages!$D91,'waste_char_sector_%_values'!$E$2:$AG$3277,6,FALSE))*'DONNÉES '!$D130),0)</f>
        <v>0</v>
      </c>
      <c r="J91" s="20">
        <f>IFERROR((IF($A91&gt;supporting_sheet!$D$12, VLOOKUP(supporting_sheet!$G$12,'waste_char_sector_%_values'!$E$2:$AG$3277,7,FALSE), VLOOKUP(Residential_tonnages!$D91,'waste_char_sector_%_values'!$E$2:$AG$3277,7,FALSE))*'DONNÉES '!$D130),0)</f>
        <v>0</v>
      </c>
      <c r="K91" s="20">
        <f>IFERROR((IF($A91&gt;supporting_sheet!$D$12, VLOOKUP(supporting_sheet!$G$12,'waste_char_sector_%_values'!$E$2:$AG$3277,8,FALSE), VLOOKUP(Residential_tonnages!$D91,'waste_char_sector_%_values'!$E$2:$AG$3277,8,FALSE))*'DONNÉES '!$D130),0)</f>
        <v>0</v>
      </c>
      <c r="L91" s="20">
        <f>IFERROR((IF($A91&gt;supporting_sheet!$D$12, VLOOKUP(supporting_sheet!$G$12,'waste_char_sector_%_values'!$E$2:$AG$3277,9,FALSE), VLOOKUP(Residential_tonnages!$D91,'waste_char_sector_%_values'!$E$2:$AG$3277,9,FALSE))*'DONNÉES '!$D130),0)</f>
        <v>0</v>
      </c>
      <c r="M91" s="20">
        <f>IFERROR((IF($A91&gt;supporting_sheet!$D$12, VLOOKUP(supporting_sheet!$G$12,'waste_char_sector_%_values'!$E$2:$AG$3277,10,FALSE), VLOOKUP(Residential_tonnages!$D91,'waste_char_sector_%_values'!$E$2:$AG$3277,10,FALSE))*'DONNÉES '!$D130),0)</f>
        <v>0</v>
      </c>
      <c r="N91" s="20">
        <f>IFERROR((IF($A91&gt;supporting_sheet!$D$12, VLOOKUP(supporting_sheet!$G$12,'waste_char_sector_%_values'!$E$2:$AG$3277,11,FALSE), VLOOKUP(Residential_tonnages!$D91,'waste_char_sector_%_values'!$E$2:$AG$3277,11,FALSE))*'DONNÉES '!$D130),0)</f>
        <v>0</v>
      </c>
      <c r="O91" s="20">
        <f>IFERROR((IF($A91&gt;supporting_sheet!$D$12, VLOOKUP(supporting_sheet!$G$12,'waste_char_sector_%_values'!$E$2:$AG$3277,12,FALSE), VLOOKUP(Residential_tonnages!$D91,'waste_char_sector_%_values'!$E$2:$AG$3277,12,FALSE))*'DONNÉES '!$D130),0)</f>
        <v>0</v>
      </c>
      <c r="P91" s="20">
        <f>IFERROR((IF($A91&gt;supporting_sheet!$D$12, VLOOKUP(supporting_sheet!$G$12,'waste_char_sector_%_values'!$E$2:$AG$3277,13,FALSE), VLOOKUP(Residential_tonnages!$D91,'waste_char_sector_%_values'!$E$2:$AG$3277,13,FALSE))*'DONNÉES '!$D130),0)</f>
        <v>0</v>
      </c>
      <c r="Q91" s="20">
        <f>IFERROR((IF($A91&gt;supporting_sheet!$D$12, VLOOKUP(supporting_sheet!$G$12,'waste_char_sector_%_values'!$E$2:$AG$3277,14,FALSE), VLOOKUP(Residential_tonnages!$D91,'waste_char_sector_%_values'!$E$2:$AG$3277,14,FALSE))*'DONNÉES '!$D130),0)</f>
        <v>0</v>
      </c>
      <c r="R91" s="20">
        <f>IFERROR((IF($A91&gt;supporting_sheet!$D$12, VLOOKUP(supporting_sheet!$G$12,'waste_char_sector_%_values'!$E$2:$AG$3277,29,FALSE), VLOOKUP(Residential_tonnages!$D91,'waste_char_sector_%_values'!$E$2:$AG$3277,29,FALSE))*'DONNÉES '!$D130),0)</f>
        <v>0</v>
      </c>
      <c r="S91" s="37"/>
      <c r="T91" s="37">
        <f t="shared" si="4"/>
        <v>0</v>
      </c>
      <c r="V91" s="20">
        <f>IFERROR((IF($A91&gt;supporting_sheet!$D$12, VLOOKUP(supporting_sheet!$G$12,'waste_char_sector_%_values'!$E$2:$AG$3277,11,FALSE), VLOOKUP(Residential_tonnages!$D91,'waste_char_sector_%_values'!$E$2:$AG$3277,11,FALSE))*'DONNÉES '!$D130),0)</f>
        <v>0</v>
      </c>
    </row>
    <row r="92" spans="1:22" x14ac:dyDescent="0.25">
      <c r="A92" s="1">
        <f>'DONNÉES '!B131</f>
        <v>90</v>
      </c>
      <c r="B92" s="1" t="str">
        <f t="shared" si="5"/>
        <v>AB</v>
      </c>
      <c r="C92" s="1" t="s">
        <v>58</v>
      </c>
      <c r="D92" s="1" t="str">
        <f t="shared" si="6"/>
        <v>90ABResidential</v>
      </c>
      <c r="E92" s="20">
        <f>IFERROR((IF($A92&gt;supporting_sheet!$D$12, VLOOKUP(supporting_sheet!$G$12,'waste_char_sector_%_values'!$E$2:$AG$3277,2,FALSE), VLOOKUP(Residential_tonnages!$D92,'waste_char_sector_%_values'!$E$2:$AG$3277,2,FALSE))*'DONNÉES '!$D131),0)</f>
        <v>0</v>
      </c>
      <c r="F92" s="20">
        <f>IFERROR((IF($A92&gt;supporting_sheet!$D$12, VLOOKUP(supporting_sheet!$G$12,'waste_char_sector_%_values'!$E$2:$AG$3277,3,FALSE), VLOOKUP(Residential_tonnages!$D92,'waste_char_sector_%_values'!$E$2:$AG$3277,3,FALSE))*'DONNÉES '!$D131),0)</f>
        <v>0</v>
      </c>
      <c r="G92" s="20">
        <f>IFERROR((IF($A92&gt;supporting_sheet!$D$12, VLOOKUP(supporting_sheet!$G$12,'waste_char_sector_%_values'!$E$2:$AG$3277,4,FALSE), VLOOKUP(Residential_tonnages!$D92,'waste_char_sector_%_values'!$E$2:$AG$3277,4,FALSE))*'DONNÉES '!$D131),0)</f>
        <v>0</v>
      </c>
      <c r="H92" s="20">
        <f>IFERROR((IF($A92&gt;supporting_sheet!$D$12, VLOOKUP(supporting_sheet!$G$12,'waste_char_sector_%_values'!$E$2:$AG$3277,5,FALSE), VLOOKUP(Residential_tonnages!$D92,'waste_char_sector_%_values'!$E$2:$AG$3277,5,FALSE))*'DONNÉES '!$D131),0)</f>
        <v>0</v>
      </c>
      <c r="I92" s="20">
        <f>IFERROR((IF($A92&gt;supporting_sheet!$D$12, VLOOKUP(supporting_sheet!$G$12,'waste_char_sector_%_values'!$E$2:$AG$3277,6,FALSE), VLOOKUP(Residential_tonnages!$D92,'waste_char_sector_%_values'!$E$2:$AG$3277,6,FALSE))*'DONNÉES '!$D131),0)</f>
        <v>0</v>
      </c>
      <c r="J92" s="20">
        <f>IFERROR((IF($A92&gt;supporting_sheet!$D$12, VLOOKUP(supporting_sheet!$G$12,'waste_char_sector_%_values'!$E$2:$AG$3277,7,FALSE), VLOOKUP(Residential_tonnages!$D92,'waste_char_sector_%_values'!$E$2:$AG$3277,7,FALSE))*'DONNÉES '!$D131),0)</f>
        <v>0</v>
      </c>
      <c r="K92" s="20">
        <f>IFERROR((IF($A92&gt;supporting_sheet!$D$12, VLOOKUP(supporting_sheet!$G$12,'waste_char_sector_%_values'!$E$2:$AG$3277,8,FALSE), VLOOKUP(Residential_tonnages!$D92,'waste_char_sector_%_values'!$E$2:$AG$3277,8,FALSE))*'DONNÉES '!$D131),0)</f>
        <v>0</v>
      </c>
      <c r="L92" s="20">
        <f>IFERROR((IF($A92&gt;supporting_sheet!$D$12, VLOOKUP(supporting_sheet!$G$12,'waste_char_sector_%_values'!$E$2:$AG$3277,9,FALSE), VLOOKUP(Residential_tonnages!$D92,'waste_char_sector_%_values'!$E$2:$AG$3277,9,FALSE))*'DONNÉES '!$D131),0)</f>
        <v>0</v>
      </c>
      <c r="M92" s="20">
        <f>IFERROR((IF($A92&gt;supporting_sheet!$D$12, VLOOKUP(supporting_sheet!$G$12,'waste_char_sector_%_values'!$E$2:$AG$3277,10,FALSE), VLOOKUP(Residential_tonnages!$D92,'waste_char_sector_%_values'!$E$2:$AG$3277,10,FALSE))*'DONNÉES '!$D131),0)</f>
        <v>0</v>
      </c>
      <c r="N92" s="20">
        <f>IFERROR((IF($A92&gt;supporting_sheet!$D$12, VLOOKUP(supporting_sheet!$G$12,'waste_char_sector_%_values'!$E$2:$AG$3277,11,FALSE), VLOOKUP(Residential_tonnages!$D92,'waste_char_sector_%_values'!$E$2:$AG$3277,11,FALSE))*'DONNÉES '!$D131),0)</f>
        <v>0</v>
      </c>
      <c r="O92" s="20">
        <f>IFERROR((IF($A92&gt;supporting_sheet!$D$12, VLOOKUP(supporting_sheet!$G$12,'waste_char_sector_%_values'!$E$2:$AG$3277,12,FALSE), VLOOKUP(Residential_tonnages!$D92,'waste_char_sector_%_values'!$E$2:$AG$3277,12,FALSE))*'DONNÉES '!$D131),0)</f>
        <v>0</v>
      </c>
      <c r="P92" s="20">
        <f>IFERROR((IF($A92&gt;supporting_sheet!$D$12, VLOOKUP(supporting_sheet!$G$12,'waste_char_sector_%_values'!$E$2:$AG$3277,13,FALSE), VLOOKUP(Residential_tonnages!$D92,'waste_char_sector_%_values'!$E$2:$AG$3277,13,FALSE))*'DONNÉES '!$D131),0)</f>
        <v>0</v>
      </c>
      <c r="Q92" s="20">
        <f>IFERROR((IF($A92&gt;supporting_sheet!$D$12, VLOOKUP(supporting_sheet!$G$12,'waste_char_sector_%_values'!$E$2:$AG$3277,14,FALSE), VLOOKUP(Residential_tonnages!$D92,'waste_char_sector_%_values'!$E$2:$AG$3277,14,FALSE))*'DONNÉES '!$D131),0)</f>
        <v>0</v>
      </c>
      <c r="R92" s="20">
        <f>IFERROR((IF($A92&gt;supporting_sheet!$D$12, VLOOKUP(supporting_sheet!$G$12,'waste_char_sector_%_values'!$E$2:$AG$3277,29,FALSE), VLOOKUP(Residential_tonnages!$D92,'waste_char_sector_%_values'!$E$2:$AG$3277,29,FALSE))*'DONNÉES '!$D131),0)</f>
        <v>0</v>
      </c>
      <c r="S92" s="37"/>
      <c r="T92" s="37">
        <f t="shared" si="4"/>
        <v>0</v>
      </c>
      <c r="V92" s="20">
        <f>IFERROR((IF($A92&gt;supporting_sheet!$D$12, VLOOKUP(supporting_sheet!$G$12,'waste_char_sector_%_values'!$E$2:$AG$3277,11,FALSE), VLOOKUP(Residential_tonnages!$D92,'waste_char_sector_%_values'!$E$2:$AG$3277,11,FALSE))*'DONNÉES '!$D131),0)</f>
        <v>0</v>
      </c>
    </row>
    <row r="93" spans="1:22" x14ac:dyDescent="0.25">
      <c r="A93" s="1">
        <f>'DONNÉES '!B132</f>
        <v>91</v>
      </c>
      <c r="B93" s="1" t="str">
        <f t="shared" si="5"/>
        <v>AB</v>
      </c>
      <c r="C93" s="1" t="s">
        <v>58</v>
      </c>
      <c r="D93" s="1" t="str">
        <f t="shared" si="6"/>
        <v>91ABResidential</v>
      </c>
      <c r="E93" s="20">
        <f>IFERROR((IF($A93&gt;supporting_sheet!$D$12, VLOOKUP(supporting_sheet!$G$12,'waste_char_sector_%_values'!$E$2:$AG$3277,2,FALSE), VLOOKUP(Residential_tonnages!$D93,'waste_char_sector_%_values'!$E$2:$AG$3277,2,FALSE))*'DONNÉES '!$D132),0)</f>
        <v>0</v>
      </c>
      <c r="F93" s="20">
        <f>IFERROR((IF($A93&gt;supporting_sheet!$D$12, VLOOKUP(supporting_sheet!$G$12,'waste_char_sector_%_values'!$E$2:$AG$3277,3,FALSE), VLOOKUP(Residential_tonnages!$D93,'waste_char_sector_%_values'!$E$2:$AG$3277,3,FALSE))*'DONNÉES '!$D132),0)</f>
        <v>0</v>
      </c>
      <c r="G93" s="20">
        <f>IFERROR((IF($A93&gt;supporting_sheet!$D$12, VLOOKUP(supporting_sheet!$G$12,'waste_char_sector_%_values'!$E$2:$AG$3277,4,FALSE), VLOOKUP(Residential_tonnages!$D93,'waste_char_sector_%_values'!$E$2:$AG$3277,4,FALSE))*'DONNÉES '!$D132),0)</f>
        <v>0</v>
      </c>
      <c r="H93" s="20">
        <f>IFERROR((IF($A93&gt;supporting_sheet!$D$12, VLOOKUP(supporting_sheet!$G$12,'waste_char_sector_%_values'!$E$2:$AG$3277,5,FALSE), VLOOKUP(Residential_tonnages!$D93,'waste_char_sector_%_values'!$E$2:$AG$3277,5,FALSE))*'DONNÉES '!$D132),0)</f>
        <v>0</v>
      </c>
      <c r="I93" s="20">
        <f>IFERROR((IF($A93&gt;supporting_sheet!$D$12, VLOOKUP(supporting_sheet!$G$12,'waste_char_sector_%_values'!$E$2:$AG$3277,6,FALSE), VLOOKUP(Residential_tonnages!$D93,'waste_char_sector_%_values'!$E$2:$AG$3277,6,FALSE))*'DONNÉES '!$D132),0)</f>
        <v>0</v>
      </c>
      <c r="J93" s="20">
        <f>IFERROR((IF($A93&gt;supporting_sheet!$D$12, VLOOKUP(supporting_sheet!$G$12,'waste_char_sector_%_values'!$E$2:$AG$3277,7,FALSE), VLOOKUP(Residential_tonnages!$D93,'waste_char_sector_%_values'!$E$2:$AG$3277,7,FALSE))*'DONNÉES '!$D132),0)</f>
        <v>0</v>
      </c>
      <c r="K93" s="20">
        <f>IFERROR((IF($A93&gt;supporting_sheet!$D$12, VLOOKUP(supporting_sheet!$G$12,'waste_char_sector_%_values'!$E$2:$AG$3277,8,FALSE), VLOOKUP(Residential_tonnages!$D93,'waste_char_sector_%_values'!$E$2:$AG$3277,8,FALSE))*'DONNÉES '!$D132),0)</f>
        <v>0</v>
      </c>
      <c r="L93" s="20">
        <f>IFERROR((IF($A93&gt;supporting_sheet!$D$12, VLOOKUP(supporting_sheet!$G$12,'waste_char_sector_%_values'!$E$2:$AG$3277,9,FALSE), VLOOKUP(Residential_tonnages!$D93,'waste_char_sector_%_values'!$E$2:$AG$3277,9,FALSE))*'DONNÉES '!$D132),0)</f>
        <v>0</v>
      </c>
      <c r="M93" s="20">
        <f>IFERROR((IF($A93&gt;supporting_sheet!$D$12, VLOOKUP(supporting_sheet!$G$12,'waste_char_sector_%_values'!$E$2:$AG$3277,10,FALSE), VLOOKUP(Residential_tonnages!$D93,'waste_char_sector_%_values'!$E$2:$AG$3277,10,FALSE))*'DONNÉES '!$D132),0)</f>
        <v>0</v>
      </c>
      <c r="N93" s="20">
        <f>IFERROR((IF($A93&gt;supporting_sheet!$D$12, VLOOKUP(supporting_sheet!$G$12,'waste_char_sector_%_values'!$E$2:$AG$3277,11,FALSE), VLOOKUP(Residential_tonnages!$D93,'waste_char_sector_%_values'!$E$2:$AG$3277,11,FALSE))*'DONNÉES '!$D132),0)</f>
        <v>0</v>
      </c>
      <c r="O93" s="20">
        <f>IFERROR((IF($A93&gt;supporting_sheet!$D$12, VLOOKUP(supporting_sheet!$G$12,'waste_char_sector_%_values'!$E$2:$AG$3277,12,FALSE), VLOOKUP(Residential_tonnages!$D93,'waste_char_sector_%_values'!$E$2:$AG$3277,12,FALSE))*'DONNÉES '!$D132),0)</f>
        <v>0</v>
      </c>
      <c r="P93" s="20">
        <f>IFERROR((IF($A93&gt;supporting_sheet!$D$12, VLOOKUP(supporting_sheet!$G$12,'waste_char_sector_%_values'!$E$2:$AG$3277,13,FALSE), VLOOKUP(Residential_tonnages!$D93,'waste_char_sector_%_values'!$E$2:$AG$3277,13,FALSE))*'DONNÉES '!$D132),0)</f>
        <v>0</v>
      </c>
      <c r="Q93" s="20">
        <f>IFERROR((IF($A93&gt;supporting_sheet!$D$12, VLOOKUP(supporting_sheet!$G$12,'waste_char_sector_%_values'!$E$2:$AG$3277,14,FALSE), VLOOKUP(Residential_tonnages!$D93,'waste_char_sector_%_values'!$E$2:$AG$3277,14,FALSE))*'DONNÉES '!$D132),0)</f>
        <v>0</v>
      </c>
      <c r="R93" s="20">
        <f>IFERROR((IF($A93&gt;supporting_sheet!$D$12, VLOOKUP(supporting_sheet!$G$12,'waste_char_sector_%_values'!$E$2:$AG$3277,29,FALSE), VLOOKUP(Residential_tonnages!$D93,'waste_char_sector_%_values'!$E$2:$AG$3277,29,FALSE))*'DONNÉES '!$D132),0)</f>
        <v>0</v>
      </c>
      <c r="S93" s="37"/>
      <c r="T93" s="37">
        <f t="shared" si="4"/>
        <v>0</v>
      </c>
      <c r="V93" s="20">
        <f>IFERROR((IF($A93&gt;supporting_sheet!$D$12, VLOOKUP(supporting_sheet!$G$12,'waste_char_sector_%_values'!$E$2:$AG$3277,11,FALSE), VLOOKUP(Residential_tonnages!$D93,'waste_char_sector_%_values'!$E$2:$AG$3277,11,FALSE))*'DONNÉES '!$D132),0)</f>
        <v>0</v>
      </c>
    </row>
    <row r="94" spans="1:22" x14ac:dyDescent="0.25">
      <c r="A94" s="1">
        <f>'DONNÉES '!B133</f>
        <v>92</v>
      </c>
      <c r="B94" s="1" t="str">
        <f t="shared" si="5"/>
        <v>AB</v>
      </c>
      <c r="C94" s="1" t="s">
        <v>58</v>
      </c>
      <c r="D94" s="1" t="str">
        <f t="shared" si="6"/>
        <v>92ABResidential</v>
      </c>
      <c r="E94" s="20">
        <f>IFERROR((IF($A94&gt;supporting_sheet!$D$12, VLOOKUP(supporting_sheet!$G$12,'waste_char_sector_%_values'!$E$2:$AG$3277,2,FALSE), VLOOKUP(Residential_tonnages!$D94,'waste_char_sector_%_values'!$E$2:$AG$3277,2,FALSE))*'DONNÉES '!$D133),0)</f>
        <v>0</v>
      </c>
      <c r="F94" s="20">
        <f>IFERROR((IF($A94&gt;supporting_sheet!$D$12, VLOOKUP(supporting_sheet!$G$12,'waste_char_sector_%_values'!$E$2:$AG$3277,3,FALSE), VLOOKUP(Residential_tonnages!$D94,'waste_char_sector_%_values'!$E$2:$AG$3277,3,FALSE))*'DONNÉES '!$D133),0)</f>
        <v>0</v>
      </c>
      <c r="G94" s="20">
        <f>IFERROR((IF($A94&gt;supporting_sheet!$D$12, VLOOKUP(supporting_sheet!$G$12,'waste_char_sector_%_values'!$E$2:$AG$3277,4,FALSE), VLOOKUP(Residential_tonnages!$D94,'waste_char_sector_%_values'!$E$2:$AG$3277,4,FALSE))*'DONNÉES '!$D133),0)</f>
        <v>0</v>
      </c>
      <c r="H94" s="20">
        <f>IFERROR((IF($A94&gt;supporting_sheet!$D$12, VLOOKUP(supporting_sheet!$G$12,'waste_char_sector_%_values'!$E$2:$AG$3277,5,FALSE), VLOOKUP(Residential_tonnages!$D94,'waste_char_sector_%_values'!$E$2:$AG$3277,5,FALSE))*'DONNÉES '!$D133),0)</f>
        <v>0</v>
      </c>
      <c r="I94" s="20">
        <f>IFERROR((IF($A94&gt;supporting_sheet!$D$12, VLOOKUP(supporting_sheet!$G$12,'waste_char_sector_%_values'!$E$2:$AG$3277,6,FALSE), VLOOKUP(Residential_tonnages!$D94,'waste_char_sector_%_values'!$E$2:$AG$3277,6,FALSE))*'DONNÉES '!$D133),0)</f>
        <v>0</v>
      </c>
      <c r="J94" s="20">
        <f>IFERROR((IF($A94&gt;supporting_sheet!$D$12, VLOOKUP(supporting_sheet!$G$12,'waste_char_sector_%_values'!$E$2:$AG$3277,7,FALSE), VLOOKUP(Residential_tonnages!$D94,'waste_char_sector_%_values'!$E$2:$AG$3277,7,FALSE))*'DONNÉES '!$D133),0)</f>
        <v>0</v>
      </c>
      <c r="K94" s="20">
        <f>IFERROR((IF($A94&gt;supporting_sheet!$D$12, VLOOKUP(supporting_sheet!$G$12,'waste_char_sector_%_values'!$E$2:$AG$3277,8,FALSE), VLOOKUP(Residential_tonnages!$D94,'waste_char_sector_%_values'!$E$2:$AG$3277,8,FALSE))*'DONNÉES '!$D133),0)</f>
        <v>0</v>
      </c>
      <c r="L94" s="20">
        <f>IFERROR((IF($A94&gt;supporting_sheet!$D$12, VLOOKUP(supporting_sheet!$G$12,'waste_char_sector_%_values'!$E$2:$AG$3277,9,FALSE), VLOOKUP(Residential_tonnages!$D94,'waste_char_sector_%_values'!$E$2:$AG$3277,9,FALSE))*'DONNÉES '!$D133),0)</f>
        <v>0</v>
      </c>
      <c r="M94" s="20">
        <f>IFERROR((IF($A94&gt;supporting_sheet!$D$12, VLOOKUP(supporting_sheet!$G$12,'waste_char_sector_%_values'!$E$2:$AG$3277,10,FALSE), VLOOKUP(Residential_tonnages!$D94,'waste_char_sector_%_values'!$E$2:$AG$3277,10,FALSE))*'DONNÉES '!$D133),0)</f>
        <v>0</v>
      </c>
      <c r="N94" s="20">
        <f>IFERROR((IF($A94&gt;supporting_sheet!$D$12, VLOOKUP(supporting_sheet!$G$12,'waste_char_sector_%_values'!$E$2:$AG$3277,11,FALSE), VLOOKUP(Residential_tonnages!$D94,'waste_char_sector_%_values'!$E$2:$AG$3277,11,FALSE))*'DONNÉES '!$D133),0)</f>
        <v>0</v>
      </c>
      <c r="O94" s="20">
        <f>IFERROR((IF($A94&gt;supporting_sheet!$D$12, VLOOKUP(supporting_sheet!$G$12,'waste_char_sector_%_values'!$E$2:$AG$3277,12,FALSE), VLOOKUP(Residential_tonnages!$D94,'waste_char_sector_%_values'!$E$2:$AG$3277,12,FALSE))*'DONNÉES '!$D133),0)</f>
        <v>0</v>
      </c>
      <c r="P94" s="20">
        <f>IFERROR((IF($A94&gt;supporting_sheet!$D$12, VLOOKUP(supporting_sheet!$G$12,'waste_char_sector_%_values'!$E$2:$AG$3277,13,FALSE), VLOOKUP(Residential_tonnages!$D94,'waste_char_sector_%_values'!$E$2:$AG$3277,13,FALSE))*'DONNÉES '!$D133),0)</f>
        <v>0</v>
      </c>
      <c r="Q94" s="20">
        <f>IFERROR((IF($A94&gt;supporting_sheet!$D$12, VLOOKUP(supporting_sheet!$G$12,'waste_char_sector_%_values'!$E$2:$AG$3277,14,FALSE), VLOOKUP(Residential_tonnages!$D94,'waste_char_sector_%_values'!$E$2:$AG$3277,14,FALSE))*'DONNÉES '!$D133),0)</f>
        <v>0</v>
      </c>
      <c r="R94" s="20">
        <f>IFERROR((IF($A94&gt;supporting_sheet!$D$12, VLOOKUP(supporting_sheet!$G$12,'waste_char_sector_%_values'!$E$2:$AG$3277,29,FALSE), VLOOKUP(Residential_tonnages!$D94,'waste_char_sector_%_values'!$E$2:$AG$3277,29,FALSE))*'DONNÉES '!$D133),0)</f>
        <v>0</v>
      </c>
      <c r="S94" s="37"/>
      <c r="T94" s="37">
        <f t="shared" si="4"/>
        <v>0</v>
      </c>
      <c r="V94" s="20">
        <f>IFERROR((IF($A94&gt;supporting_sheet!$D$12, VLOOKUP(supporting_sheet!$G$12,'waste_char_sector_%_values'!$E$2:$AG$3277,11,FALSE), VLOOKUP(Residential_tonnages!$D94,'waste_char_sector_%_values'!$E$2:$AG$3277,11,FALSE))*'DONNÉES '!$D133),0)</f>
        <v>0</v>
      </c>
    </row>
    <row r="95" spans="1:22" x14ac:dyDescent="0.25">
      <c r="A95" s="1">
        <f>'DONNÉES '!B134</f>
        <v>93</v>
      </c>
      <c r="B95" s="1" t="str">
        <f t="shared" si="5"/>
        <v>AB</v>
      </c>
      <c r="C95" s="1" t="s">
        <v>58</v>
      </c>
      <c r="D95" s="1" t="str">
        <f t="shared" si="6"/>
        <v>93ABResidential</v>
      </c>
      <c r="E95" s="20">
        <f>IFERROR((IF($A95&gt;supporting_sheet!$D$12, VLOOKUP(supporting_sheet!$G$12,'waste_char_sector_%_values'!$E$2:$AG$3277,2,FALSE), VLOOKUP(Residential_tonnages!$D95,'waste_char_sector_%_values'!$E$2:$AG$3277,2,FALSE))*'DONNÉES '!$D134),0)</f>
        <v>0</v>
      </c>
      <c r="F95" s="20">
        <f>IFERROR((IF($A95&gt;supporting_sheet!$D$12, VLOOKUP(supporting_sheet!$G$12,'waste_char_sector_%_values'!$E$2:$AG$3277,3,FALSE), VLOOKUP(Residential_tonnages!$D95,'waste_char_sector_%_values'!$E$2:$AG$3277,3,FALSE))*'DONNÉES '!$D134),0)</f>
        <v>0</v>
      </c>
      <c r="G95" s="20">
        <f>IFERROR((IF($A95&gt;supporting_sheet!$D$12, VLOOKUP(supporting_sheet!$G$12,'waste_char_sector_%_values'!$E$2:$AG$3277,4,FALSE), VLOOKUP(Residential_tonnages!$D95,'waste_char_sector_%_values'!$E$2:$AG$3277,4,FALSE))*'DONNÉES '!$D134),0)</f>
        <v>0</v>
      </c>
      <c r="H95" s="20">
        <f>IFERROR((IF($A95&gt;supporting_sheet!$D$12, VLOOKUP(supporting_sheet!$G$12,'waste_char_sector_%_values'!$E$2:$AG$3277,5,FALSE), VLOOKUP(Residential_tonnages!$D95,'waste_char_sector_%_values'!$E$2:$AG$3277,5,FALSE))*'DONNÉES '!$D134),0)</f>
        <v>0</v>
      </c>
      <c r="I95" s="20">
        <f>IFERROR((IF($A95&gt;supporting_sheet!$D$12, VLOOKUP(supporting_sheet!$G$12,'waste_char_sector_%_values'!$E$2:$AG$3277,6,FALSE), VLOOKUP(Residential_tonnages!$D95,'waste_char_sector_%_values'!$E$2:$AG$3277,6,FALSE))*'DONNÉES '!$D134),0)</f>
        <v>0</v>
      </c>
      <c r="J95" s="20">
        <f>IFERROR((IF($A95&gt;supporting_sheet!$D$12, VLOOKUP(supporting_sheet!$G$12,'waste_char_sector_%_values'!$E$2:$AG$3277,7,FALSE), VLOOKUP(Residential_tonnages!$D95,'waste_char_sector_%_values'!$E$2:$AG$3277,7,FALSE))*'DONNÉES '!$D134),0)</f>
        <v>0</v>
      </c>
      <c r="K95" s="20">
        <f>IFERROR((IF($A95&gt;supporting_sheet!$D$12, VLOOKUP(supporting_sheet!$G$12,'waste_char_sector_%_values'!$E$2:$AG$3277,8,FALSE), VLOOKUP(Residential_tonnages!$D95,'waste_char_sector_%_values'!$E$2:$AG$3277,8,FALSE))*'DONNÉES '!$D134),0)</f>
        <v>0</v>
      </c>
      <c r="L95" s="20">
        <f>IFERROR((IF($A95&gt;supporting_sheet!$D$12, VLOOKUP(supporting_sheet!$G$12,'waste_char_sector_%_values'!$E$2:$AG$3277,9,FALSE), VLOOKUP(Residential_tonnages!$D95,'waste_char_sector_%_values'!$E$2:$AG$3277,9,FALSE))*'DONNÉES '!$D134),0)</f>
        <v>0</v>
      </c>
      <c r="M95" s="20">
        <f>IFERROR((IF($A95&gt;supporting_sheet!$D$12, VLOOKUP(supporting_sheet!$G$12,'waste_char_sector_%_values'!$E$2:$AG$3277,10,FALSE), VLOOKUP(Residential_tonnages!$D95,'waste_char_sector_%_values'!$E$2:$AG$3277,10,FALSE))*'DONNÉES '!$D134),0)</f>
        <v>0</v>
      </c>
      <c r="N95" s="20">
        <f>IFERROR((IF($A95&gt;supporting_sheet!$D$12, VLOOKUP(supporting_sheet!$G$12,'waste_char_sector_%_values'!$E$2:$AG$3277,11,FALSE), VLOOKUP(Residential_tonnages!$D95,'waste_char_sector_%_values'!$E$2:$AG$3277,11,FALSE))*'DONNÉES '!$D134),0)</f>
        <v>0</v>
      </c>
      <c r="O95" s="20">
        <f>IFERROR((IF($A95&gt;supporting_sheet!$D$12, VLOOKUP(supporting_sheet!$G$12,'waste_char_sector_%_values'!$E$2:$AG$3277,12,FALSE), VLOOKUP(Residential_tonnages!$D95,'waste_char_sector_%_values'!$E$2:$AG$3277,12,FALSE))*'DONNÉES '!$D134),0)</f>
        <v>0</v>
      </c>
      <c r="P95" s="20">
        <f>IFERROR((IF($A95&gt;supporting_sheet!$D$12, VLOOKUP(supporting_sheet!$G$12,'waste_char_sector_%_values'!$E$2:$AG$3277,13,FALSE), VLOOKUP(Residential_tonnages!$D95,'waste_char_sector_%_values'!$E$2:$AG$3277,13,FALSE))*'DONNÉES '!$D134),0)</f>
        <v>0</v>
      </c>
      <c r="Q95" s="20">
        <f>IFERROR((IF($A95&gt;supporting_sheet!$D$12, VLOOKUP(supporting_sheet!$G$12,'waste_char_sector_%_values'!$E$2:$AG$3277,14,FALSE), VLOOKUP(Residential_tonnages!$D95,'waste_char_sector_%_values'!$E$2:$AG$3277,14,FALSE))*'DONNÉES '!$D134),0)</f>
        <v>0</v>
      </c>
      <c r="R95" s="20">
        <f>IFERROR((IF($A95&gt;supporting_sheet!$D$12, VLOOKUP(supporting_sheet!$G$12,'waste_char_sector_%_values'!$E$2:$AG$3277,29,FALSE), VLOOKUP(Residential_tonnages!$D95,'waste_char_sector_%_values'!$E$2:$AG$3277,29,FALSE))*'DONNÉES '!$D134),0)</f>
        <v>0</v>
      </c>
      <c r="S95" s="37"/>
      <c r="T95" s="37">
        <f t="shared" si="4"/>
        <v>0</v>
      </c>
      <c r="V95" s="20">
        <f>IFERROR((IF($A95&gt;supporting_sheet!$D$12, VLOOKUP(supporting_sheet!$G$12,'waste_char_sector_%_values'!$E$2:$AG$3277,11,FALSE), VLOOKUP(Residential_tonnages!$D95,'waste_char_sector_%_values'!$E$2:$AG$3277,11,FALSE))*'DONNÉES '!$D134),0)</f>
        <v>0</v>
      </c>
    </row>
    <row r="96" spans="1:22" x14ac:dyDescent="0.25">
      <c r="A96" s="1">
        <f>'DONNÉES '!B135</f>
        <v>94</v>
      </c>
      <c r="B96" s="1" t="str">
        <f t="shared" si="5"/>
        <v>AB</v>
      </c>
      <c r="C96" s="1" t="s">
        <v>58</v>
      </c>
      <c r="D96" s="1" t="str">
        <f t="shared" si="6"/>
        <v>94ABResidential</v>
      </c>
      <c r="E96" s="20">
        <f>IFERROR((IF($A96&gt;supporting_sheet!$D$12, VLOOKUP(supporting_sheet!$G$12,'waste_char_sector_%_values'!$E$2:$AG$3277,2,FALSE), VLOOKUP(Residential_tonnages!$D96,'waste_char_sector_%_values'!$E$2:$AG$3277,2,FALSE))*'DONNÉES '!$D135),0)</f>
        <v>0</v>
      </c>
      <c r="F96" s="20">
        <f>IFERROR((IF($A96&gt;supporting_sheet!$D$12, VLOOKUP(supporting_sheet!$G$12,'waste_char_sector_%_values'!$E$2:$AG$3277,3,FALSE), VLOOKUP(Residential_tonnages!$D96,'waste_char_sector_%_values'!$E$2:$AG$3277,3,FALSE))*'DONNÉES '!$D135),0)</f>
        <v>0</v>
      </c>
      <c r="G96" s="20">
        <f>IFERROR((IF($A96&gt;supporting_sheet!$D$12, VLOOKUP(supporting_sheet!$G$12,'waste_char_sector_%_values'!$E$2:$AG$3277,4,FALSE), VLOOKUP(Residential_tonnages!$D96,'waste_char_sector_%_values'!$E$2:$AG$3277,4,FALSE))*'DONNÉES '!$D135),0)</f>
        <v>0</v>
      </c>
      <c r="H96" s="20">
        <f>IFERROR((IF($A96&gt;supporting_sheet!$D$12, VLOOKUP(supporting_sheet!$G$12,'waste_char_sector_%_values'!$E$2:$AG$3277,5,FALSE), VLOOKUP(Residential_tonnages!$D96,'waste_char_sector_%_values'!$E$2:$AG$3277,5,FALSE))*'DONNÉES '!$D135),0)</f>
        <v>0</v>
      </c>
      <c r="I96" s="20">
        <f>IFERROR((IF($A96&gt;supporting_sheet!$D$12, VLOOKUP(supporting_sheet!$G$12,'waste_char_sector_%_values'!$E$2:$AG$3277,6,FALSE), VLOOKUP(Residential_tonnages!$D96,'waste_char_sector_%_values'!$E$2:$AG$3277,6,FALSE))*'DONNÉES '!$D135),0)</f>
        <v>0</v>
      </c>
      <c r="J96" s="20">
        <f>IFERROR((IF($A96&gt;supporting_sheet!$D$12, VLOOKUP(supporting_sheet!$G$12,'waste_char_sector_%_values'!$E$2:$AG$3277,7,FALSE), VLOOKUP(Residential_tonnages!$D96,'waste_char_sector_%_values'!$E$2:$AG$3277,7,FALSE))*'DONNÉES '!$D135),0)</f>
        <v>0</v>
      </c>
      <c r="K96" s="20">
        <f>IFERROR((IF($A96&gt;supporting_sheet!$D$12, VLOOKUP(supporting_sheet!$G$12,'waste_char_sector_%_values'!$E$2:$AG$3277,8,FALSE), VLOOKUP(Residential_tonnages!$D96,'waste_char_sector_%_values'!$E$2:$AG$3277,8,FALSE))*'DONNÉES '!$D135),0)</f>
        <v>0</v>
      </c>
      <c r="L96" s="20">
        <f>IFERROR((IF($A96&gt;supporting_sheet!$D$12, VLOOKUP(supporting_sheet!$G$12,'waste_char_sector_%_values'!$E$2:$AG$3277,9,FALSE), VLOOKUP(Residential_tonnages!$D96,'waste_char_sector_%_values'!$E$2:$AG$3277,9,FALSE))*'DONNÉES '!$D135),0)</f>
        <v>0</v>
      </c>
      <c r="M96" s="20">
        <f>IFERROR((IF($A96&gt;supporting_sheet!$D$12, VLOOKUP(supporting_sheet!$G$12,'waste_char_sector_%_values'!$E$2:$AG$3277,10,FALSE), VLOOKUP(Residential_tonnages!$D96,'waste_char_sector_%_values'!$E$2:$AG$3277,10,FALSE))*'DONNÉES '!$D135),0)</f>
        <v>0</v>
      </c>
      <c r="N96" s="20">
        <f>IFERROR((IF($A96&gt;supporting_sheet!$D$12, VLOOKUP(supporting_sheet!$G$12,'waste_char_sector_%_values'!$E$2:$AG$3277,11,FALSE), VLOOKUP(Residential_tonnages!$D96,'waste_char_sector_%_values'!$E$2:$AG$3277,11,FALSE))*'DONNÉES '!$D135),0)</f>
        <v>0</v>
      </c>
      <c r="O96" s="20">
        <f>IFERROR((IF($A96&gt;supporting_sheet!$D$12, VLOOKUP(supporting_sheet!$G$12,'waste_char_sector_%_values'!$E$2:$AG$3277,12,FALSE), VLOOKUP(Residential_tonnages!$D96,'waste_char_sector_%_values'!$E$2:$AG$3277,12,FALSE))*'DONNÉES '!$D135),0)</f>
        <v>0</v>
      </c>
      <c r="P96" s="20">
        <f>IFERROR((IF($A96&gt;supporting_sheet!$D$12, VLOOKUP(supporting_sheet!$G$12,'waste_char_sector_%_values'!$E$2:$AG$3277,13,FALSE), VLOOKUP(Residential_tonnages!$D96,'waste_char_sector_%_values'!$E$2:$AG$3277,13,FALSE))*'DONNÉES '!$D135),0)</f>
        <v>0</v>
      </c>
      <c r="Q96" s="20">
        <f>IFERROR((IF($A96&gt;supporting_sheet!$D$12, VLOOKUP(supporting_sheet!$G$12,'waste_char_sector_%_values'!$E$2:$AG$3277,14,FALSE), VLOOKUP(Residential_tonnages!$D96,'waste_char_sector_%_values'!$E$2:$AG$3277,14,FALSE))*'DONNÉES '!$D135),0)</f>
        <v>0</v>
      </c>
      <c r="R96" s="20">
        <f>IFERROR((IF($A96&gt;supporting_sheet!$D$12, VLOOKUP(supporting_sheet!$G$12,'waste_char_sector_%_values'!$E$2:$AG$3277,29,FALSE), VLOOKUP(Residential_tonnages!$D96,'waste_char_sector_%_values'!$E$2:$AG$3277,29,FALSE))*'DONNÉES '!$D135),0)</f>
        <v>0</v>
      </c>
      <c r="S96" s="37"/>
      <c r="T96" s="37">
        <f t="shared" si="4"/>
        <v>0</v>
      </c>
      <c r="V96" s="20">
        <f>IFERROR((IF($A96&gt;supporting_sheet!$D$12, VLOOKUP(supporting_sheet!$G$12,'waste_char_sector_%_values'!$E$2:$AG$3277,11,FALSE), VLOOKUP(Residential_tonnages!$D96,'waste_char_sector_%_values'!$E$2:$AG$3277,11,FALSE))*'DONNÉES '!$D135),0)</f>
        <v>0</v>
      </c>
    </row>
    <row r="97" spans="1:22" x14ac:dyDescent="0.25">
      <c r="A97" s="1">
        <f>'DONNÉES '!B136</f>
        <v>95</v>
      </c>
      <c r="B97" s="1" t="str">
        <f t="shared" si="5"/>
        <v>AB</v>
      </c>
      <c r="C97" s="1" t="s">
        <v>58</v>
      </c>
      <c r="D97" s="1" t="str">
        <f t="shared" si="6"/>
        <v>95ABResidential</v>
      </c>
      <c r="E97" s="20">
        <f>IFERROR((IF($A97&gt;supporting_sheet!$D$12, VLOOKUP(supporting_sheet!$G$12,'waste_char_sector_%_values'!$E$2:$AG$3277,2,FALSE), VLOOKUP(Residential_tonnages!$D97,'waste_char_sector_%_values'!$E$2:$AG$3277,2,FALSE))*'DONNÉES '!$D136),0)</f>
        <v>0</v>
      </c>
      <c r="F97" s="20">
        <f>IFERROR((IF($A97&gt;supporting_sheet!$D$12, VLOOKUP(supporting_sheet!$G$12,'waste_char_sector_%_values'!$E$2:$AG$3277,3,FALSE), VLOOKUP(Residential_tonnages!$D97,'waste_char_sector_%_values'!$E$2:$AG$3277,3,FALSE))*'DONNÉES '!$D136),0)</f>
        <v>0</v>
      </c>
      <c r="G97" s="20">
        <f>IFERROR((IF($A97&gt;supporting_sheet!$D$12, VLOOKUP(supporting_sheet!$G$12,'waste_char_sector_%_values'!$E$2:$AG$3277,4,FALSE), VLOOKUP(Residential_tonnages!$D97,'waste_char_sector_%_values'!$E$2:$AG$3277,4,FALSE))*'DONNÉES '!$D136),0)</f>
        <v>0</v>
      </c>
      <c r="H97" s="20">
        <f>IFERROR((IF($A97&gt;supporting_sheet!$D$12, VLOOKUP(supporting_sheet!$G$12,'waste_char_sector_%_values'!$E$2:$AG$3277,5,FALSE), VLOOKUP(Residential_tonnages!$D97,'waste_char_sector_%_values'!$E$2:$AG$3277,5,FALSE))*'DONNÉES '!$D136),0)</f>
        <v>0</v>
      </c>
      <c r="I97" s="20">
        <f>IFERROR((IF($A97&gt;supporting_sheet!$D$12, VLOOKUP(supporting_sheet!$G$12,'waste_char_sector_%_values'!$E$2:$AG$3277,6,FALSE), VLOOKUP(Residential_tonnages!$D97,'waste_char_sector_%_values'!$E$2:$AG$3277,6,FALSE))*'DONNÉES '!$D136),0)</f>
        <v>0</v>
      </c>
      <c r="J97" s="20">
        <f>IFERROR((IF($A97&gt;supporting_sheet!$D$12, VLOOKUP(supporting_sheet!$G$12,'waste_char_sector_%_values'!$E$2:$AG$3277,7,FALSE), VLOOKUP(Residential_tonnages!$D97,'waste_char_sector_%_values'!$E$2:$AG$3277,7,FALSE))*'DONNÉES '!$D136),0)</f>
        <v>0</v>
      </c>
      <c r="K97" s="20">
        <f>IFERROR((IF($A97&gt;supporting_sheet!$D$12, VLOOKUP(supporting_sheet!$G$12,'waste_char_sector_%_values'!$E$2:$AG$3277,8,FALSE), VLOOKUP(Residential_tonnages!$D97,'waste_char_sector_%_values'!$E$2:$AG$3277,8,FALSE))*'DONNÉES '!$D136),0)</f>
        <v>0</v>
      </c>
      <c r="L97" s="20">
        <f>IFERROR((IF($A97&gt;supporting_sheet!$D$12, VLOOKUP(supporting_sheet!$G$12,'waste_char_sector_%_values'!$E$2:$AG$3277,9,FALSE), VLOOKUP(Residential_tonnages!$D97,'waste_char_sector_%_values'!$E$2:$AG$3277,9,FALSE))*'DONNÉES '!$D136),0)</f>
        <v>0</v>
      </c>
      <c r="M97" s="20">
        <f>IFERROR((IF($A97&gt;supporting_sheet!$D$12, VLOOKUP(supporting_sheet!$G$12,'waste_char_sector_%_values'!$E$2:$AG$3277,10,FALSE), VLOOKUP(Residential_tonnages!$D97,'waste_char_sector_%_values'!$E$2:$AG$3277,10,FALSE))*'DONNÉES '!$D136),0)</f>
        <v>0</v>
      </c>
      <c r="N97" s="20">
        <f>IFERROR((IF($A97&gt;supporting_sheet!$D$12, VLOOKUP(supporting_sheet!$G$12,'waste_char_sector_%_values'!$E$2:$AG$3277,11,FALSE), VLOOKUP(Residential_tonnages!$D97,'waste_char_sector_%_values'!$E$2:$AG$3277,11,FALSE))*'DONNÉES '!$D136),0)</f>
        <v>0</v>
      </c>
      <c r="O97" s="20">
        <f>IFERROR((IF($A97&gt;supporting_sheet!$D$12, VLOOKUP(supporting_sheet!$G$12,'waste_char_sector_%_values'!$E$2:$AG$3277,12,FALSE), VLOOKUP(Residential_tonnages!$D97,'waste_char_sector_%_values'!$E$2:$AG$3277,12,FALSE))*'DONNÉES '!$D136),0)</f>
        <v>0</v>
      </c>
      <c r="P97" s="20">
        <f>IFERROR((IF($A97&gt;supporting_sheet!$D$12, VLOOKUP(supporting_sheet!$G$12,'waste_char_sector_%_values'!$E$2:$AG$3277,13,FALSE), VLOOKUP(Residential_tonnages!$D97,'waste_char_sector_%_values'!$E$2:$AG$3277,13,FALSE))*'DONNÉES '!$D136),0)</f>
        <v>0</v>
      </c>
      <c r="Q97" s="20">
        <f>IFERROR((IF($A97&gt;supporting_sheet!$D$12, VLOOKUP(supporting_sheet!$G$12,'waste_char_sector_%_values'!$E$2:$AG$3277,14,FALSE), VLOOKUP(Residential_tonnages!$D97,'waste_char_sector_%_values'!$E$2:$AG$3277,14,FALSE))*'DONNÉES '!$D136),0)</f>
        <v>0</v>
      </c>
      <c r="R97" s="20">
        <f>IFERROR((IF($A97&gt;supporting_sheet!$D$12, VLOOKUP(supporting_sheet!$G$12,'waste_char_sector_%_values'!$E$2:$AG$3277,29,FALSE), VLOOKUP(Residential_tonnages!$D97,'waste_char_sector_%_values'!$E$2:$AG$3277,29,FALSE))*'DONNÉES '!$D136),0)</f>
        <v>0</v>
      </c>
      <c r="S97" s="37"/>
      <c r="T97" s="37">
        <f t="shared" si="4"/>
        <v>0</v>
      </c>
      <c r="V97" s="20">
        <f>IFERROR((IF($A97&gt;supporting_sheet!$D$12, VLOOKUP(supporting_sheet!$G$12,'waste_char_sector_%_values'!$E$2:$AG$3277,11,FALSE), VLOOKUP(Residential_tonnages!$D97,'waste_char_sector_%_values'!$E$2:$AG$3277,11,FALSE))*'DONNÉES '!$D136),0)</f>
        <v>0</v>
      </c>
    </row>
    <row r="98" spans="1:22" x14ac:dyDescent="0.25">
      <c r="A98" s="1">
        <f>'DONNÉES '!B137</f>
        <v>96</v>
      </c>
      <c r="B98" s="1" t="str">
        <f t="shared" si="5"/>
        <v>AB</v>
      </c>
      <c r="C98" s="1" t="s">
        <v>58</v>
      </c>
      <c r="D98" s="1" t="str">
        <f t="shared" si="6"/>
        <v>96ABResidential</v>
      </c>
      <c r="E98" s="20">
        <f>IFERROR((IF($A98&gt;supporting_sheet!$D$12, VLOOKUP(supporting_sheet!$G$12,'waste_char_sector_%_values'!$E$2:$AG$3277,2,FALSE), VLOOKUP(Residential_tonnages!$D98,'waste_char_sector_%_values'!$E$2:$AG$3277,2,FALSE))*'DONNÉES '!$D137),0)</f>
        <v>0</v>
      </c>
      <c r="F98" s="20">
        <f>IFERROR((IF($A98&gt;supporting_sheet!$D$12, VLOOKUP(supporting_sheet!$G$12,'waste_char_sector_%_values'!$E$2:$AG$3277,3,FALSE), VLOOKUP(Residential_tonnages!$D98,'waste_char_sector_%_values'!$E$2:$AG$3277,3,FALSE))*'DONNÉES '!$D137),0)</f>
        <v>0</v>
      </c>
      <c r="G98" s="20">
        <f>IFERROR((IF($A98&gt;supporting_sheet!$D$12, VLOOKUP(supporting_sheet!$G$12,'waste_char_sector_%_values'!$E$2:$AG$3277,4,FALSE), VLOOKUP(Residential_tonnages!$D98,'waste_char_sector_%_values'!$E$2:$AG$3277,4,FALSE))*'DONNÉES '!$D137),0)</f>
        <v>0</v>
      </c>
      <c r="H98" s="20">
        <f>IFERROR((IF($A98&gt;supporting_sheet!$D$12, VLOOKUP(supporting_sheet!$G$12,'waste_char_sector_%_values'!$E$2:$AG$3277,5,FALSE), VLOOKUP(Residential_tonnages!$D98,'waste_char_sector_%_values'!$E$2:$AG$3277,5,FALSE))*'DONNÉES '!$D137),0)</f>
        <v>0</v>
      </c>
      <c r="I98" s="20">
        <f>IFERROR((IF($A98&gt;supporting_sheet!$D$12, VLOOKUP(supporting_sheet!$G$12,'waste_char_sector_%_values'!$E$2:$AG$3277,6,FALSE), VLOOKUP(Residential_tonnages!$D98,'waste_char_sector_%_values'!$E$2:$AG$3277,6,FALSE))*'DONNÉES '!$D137),0)</f>
        <v>0</v>
      </c>
      <c r="J98" s="20">
        <f>IFERROR((IF($A98&gt;supporting_sheet!$D$12, VLOOKUP(supporting_sheet!$G$12,'waste_char_sector_%_values'!$E$2:$AG$3277,7,FALSE), VLOOKUP(Residential_tonnages!$D98,'waste_char_sector_%_values'!$E$2:$AG$3277,7,FALSE))*'DONNÉES '!$D137),0)</f>
        <v>0</v>
      </c>
      <c r="K98" s="20">
        <f>IFERROR((IF($A98&gt;supporting_sheet!$D$12, VLOOKUP(supporting_sheet!$G$12,'waste_char_sector_%_values'!$E$2:$AG$3277,8,FALSE), VLOOKUP(Residential_tonnages!$D98,'waste_char_sector_%_values'!$E$2:$AG$3277,8,FALSE))*'DONNÉES '!$D137),0)</f>
        <v>0</v>
      </c>
      <c r="L98" s="20">
        <f>IFERROR((IF($A98&gt;supporting_sheet!$D$12, VLOOKUP(supporting_sheet!$G$12,'waste_char_sector_%_values'!$E$2:$AG$3277,9,FALSE), VLOOKUP(Residential_tonnages!$D98,'waste_char_sector_%_values'!$E$2:$AG$3277,9,FALSE))*'DONNÉES '!$D137),0)</f>
        <v>0</v>
      </c>
      <c r="M98" s="20">
        <f>IFERROR((IF($A98&gt;supporting_sheet!$D$12, VLOOKUP(supporting_sheet!$G$12,'waste_char_sector_%_values'!$E$2:$AG$3277,10,FALSE), VLOOKUP(Residential_tonnages!$D98,'waste_char_sector_%_values'!$E$2:$AG$3277,10,FALSE))*'DONNÉES '!$D137),0)</f>
        <v>0</v>
      </c>
      <c r="N98" s="20">
        <f>IFERROR((IF($A98&gt;supporting_sheet!$D$12, VLOOKUP(supporting_sheet!$G$12,'waste_char_sector_%_values'!$E$2:$AG$3277,11,FALSE), VLOOKUP(Residential_tonnages!$D98,'waste_char_sector_%_values'!$E$2:$AG$3277,11,FALSE))*'DONNÉES '!$D137),0)</f>
        <v>0</v>
      </c>
      <c r="O98" s="20">
        <f>IFERROR((IF($A98&gt;supporting_sheet!$D$12, VLOOKUP(supporting_sheet!$G$12,'waste_char_sector_%_values'!$E$2:$AG$3277,12,FALSE), VLOOKUP(Residential_tonnages!$D98,'waste_char_sector_%_values'!$E$2:$AG$3277,12,FALSE))*'DONNÉES '!$D137),0)</f>
        <v>0</v>
      </c>
      <c r="P98" s="20">
        <f>IFERROR((IF($A98&gt;supporting_sheet!$D$12, VLOOKUP(supporting_sheet!$G$12,'waste_char_sector_%_values'!$E$2:$AG$3277,13,FALSE), VLOOKUP(Residential_tonnages!$D98,'waste_char_sector_%_values'!$E$2:$AG$3277,13,FALSE))*'DONNÉES '!$D137),0)</f>
        <v>0</v>
      </c>
      <c r="Q98" s="20">
        <f>IFERROR((IF($A98&gt;supporting_sheet!$D$12, VLOOKUP(supporting_sheet!$G$12,'waste_char_sector_%_values'!$E$2:$AG$3277,14,FALSE), VLOOKUP(Residential_tonnages!$D98,'waste_char_sector_%_values'!$E$2:$AG$3277,14,FALSE))*'DONNÉES '!$D137),0)</f>
        <v>0</v>
      </c>
      <c r="R98" s="20">
        <f>IFERROR((IF($A98&gt;supporting_sheet!$D$12, VLOOKUP(supporting_sheet!$G$12,'waste_char_sector_%_values'!$E$2:$AG$3277,29,FALSE), VLOOKUP(Residential_tonnages!$D98,'waste_char_sector_%_values'!$E$2:$AG$3277,29,FALSE))*'DONNÉES '!$D137),0)</f>
        <v>0</v>
      </c>
      <c r="S98" s="37"/>
      <c r="T98" s="37">
        <f t="shared" ref="T98:T129" si="7">+SUM(E98:R98)</f>
        <v>0</v>
      </c>
      <c r="V98" s="20">
        <f>IFERROR((IF($A98&gt;supporting_sheet!$D$12, VLOOKUP(supporting_sheet!$G$12,'waste_char_sector_%_values'!$E$2:$AG$3277,11,FALSE), VLOOKUP(Residential_tonnages!$D98,'waste_char_sector_%_values'!$E$2:$AG$3277,11,FALSE))*'DONNÉES '!$D137),0)</f>
        <v>0</v>
      </c>
    </row>
    <row r="99" spans="1:22" x14ac:dyDescent="0.25">
      <c r="A99" s="1">
        <f>'DONNÉES '!B138</f>
        <v>97</v>
      </c>
      <c r="B99" s="1" t="str">
        <f t="shared" si="5"/>
        <v>AB</v>
      </c>
      <c r="C99" s="1" t="s">
        <v>58</v>
      </c>
      <c r="D99" s="1" t="str">
        <f t="shared" si="6"/>
        <v>97ABResidential</v>
      </c>
      <c r="E99" s="20">
        <f>IFERROR((IF($A99&gt;supporting_sheet!$D$12, VLOOKUP(supporting_sheet!$G$12,'waste_char_sector_%_values'!$E$2:$AG$3277,2,FALSE), VLOOKUP(Residential_tonnages!$D99,'waste_char_sector_%_values'!$E$2:$AG$3277,2,FALSE))*'DONNÉES '!$D138),0)</f>
        <v>0</v>
      </c>
      <c r="F99" s="20">
        <f>IFERROR((IF($A99&gt;supporting_sheet!$D$12, VLOOKUP(supporting_sheet!$G$12,'waste_char_sector_%_values'!$E$2:$AG$3277,3,FALSE), VLOOKUP(Residential_tonnages!$D99,'waste_char_sector_%_values'!$E$2:$AG$3277,3,FALSE))*'DONNÉES '!$D138),0)</f>
        <v>0</v>
      </c>
      <c r="G99" s="20">
        <f>IFERROR((IF($A99&gt;supporting_sheet!$D$12, VLOOKUP(supporting_sheet!$G$12,'waste_char_sector_%_values'!$E$2:$AG$3277,4,FALSE), VLOOKUP(Residential_tonnages!$D99,'waste_char_sector_%_values'!$E$2:$AG$3277,4,FALSE))*'DONNÉES '!$D138),0)</f>
        <v>0</v>
      </c>
      <c r="H99" s="20">
        <f>IFERROR((IF($A99&gt;supporting_sheet!$D$12, VLOOKUP(supporting_sheet!$G$12,'waste_char_sector_%_values'!$E$2:$AG$3277,5,FALSE), VLOOKUP(Residential_tonnages!$D99,'waste_char_sector_%_values'!$E$2:$AG$3277,5,FALSE))*'DONNÉES '!$D138),0)</f>
        <v>0</v>
      </c>
      <c r="I99" s="20">
        <f>IFERROR((IF($A99&gt;supporting_sheet!$D$12, VLOOKUP(supporting_sheet!$G$12,'waste_char_sector_%_values'!$E$2:$AG$3277,6,FALSE), VLOOKUP(Residential_tonnages!$D99,'waste_char_sector_%_values'!$E$2:$AG$3277,6,FALSE))*'DONNÉES '!$D138),0)</f>
        <v>0</v>
      </c>
      <c r="J99" s="20">
        <f>IFERROR((IF($A99&gt;supporting_sheet!$D$12, VLOOKUP(supporting_sheet!$G$12,'waste_char_sector_%_values'!$E$2:$AG$3277,7,FALSE), VLOOKUP(Residential_tonnages!$D99,'waste_char_sector_%_values'!$E$2:$AG$3277,7,FALSE))*'DONNÉES '!$D138),0)</f>
        <v>0</v>
      </c>
      <c r="K99" s="20">
        <f>IFERROR((IF($A99&gt;supporting_sheet!$D$12, VLOOKUP(supporting_sheet!$G$12,'waste_char_sector_%_values'!$E$2:$AG$3277,8,FALSE), VLOOKUP(Residential_tonnages!$D99,'waste_char_sector_%_values'!$E$2:$AG$3277,8,FALSE))*'DONNÉES '!$D138),0)</f>
        <v>0</v>
      </c>
      <c r="L99" s="20">
        <f>IFERROR((IF($A99&gt;supporting_sheet!$D$12, VLOOKUP(supporting_sheet!$G$12,'waste_char_sector_%_values'!$E$2:$AG$3277,9,FALSE), VLOOKUP(Residential_tonnages!$D99,'waste_char_sector_%_values'!$E$2:$AG$3277,9,FALSE))*'DONNÉES '!$D138),0)</f>
        <v>0</v>
      </c>
      <c r="M99" s="20">
        <f>IFERROR((IF($A99&gt;supporting_sheet!$D$12, VLOOKUP(supporting_sheet!$G$12,'waste_char_sector_%_values'!$E$2:$AG$3277,10,FALSE), VLOOKUP(Residential_tonnages!$D99,'waste_char_sector_%_values'!$E$2:$AG$3277,10,FALSE))*'DONNÉES '!$D138),0)</f>
        <v>0</v>
      </c>
      <c r="N99" s="20">
        <f>IFERROR((IF($A99&gt;supporting_sheet!$D$12, VLOOKUP(supporting_sheet!$G$12,'waste_char_sector_%_values'!$E$2:$AG$3277,11,FALSE), VLOOKUP(Residential_tonnages!$D99,'waste_char_sector_%_values'!$E$2:$AG$3277,11,FALSE))*'DONNÉES '!$D138),0)</f>
        <v>0</v>
      </c>
      <c r="O99" s="20">
        <f>IFERROR((IF($A99&gt;supporting_sheet!$D$12, VLOOKUP(supporting_sheet!$G$12,'waste_char_sector_%_values'!$E$2:$AG$3277,12,FALSE), VLOOKUP(Residential_tonnages!$D99,'waste_char_sector_%_values'!$E$2:$AG$3277,12,FALSE))*'DONNÉES '!$D138),0)</f>
        <v>0</v>
      </c>
      <c r="P99" s="20">
        <f>IFERROR((IF($A99&gt;supporting_sheet!$D$12, VLOOKUP(supporting_sheet!$G$12,'waste_char_sector_%_values'!$E$2:$AG$3277,13,FALSE), VLOOKUP(Residential_tonnages!$D99,'waste_char_sector_%_values'!$E$2:$AG$3277,13,FALSE))*'DONNÉES '!$D138),0)</f>
        <v>0</v>
      </c>
      <c r="Q99" s="20">
        <f>IFERROR((IF($A99&gt;supporting_sheet!$D$12, VLOOKUP(supporting_sheet!$G$12,'waste_char_sector_%_values'!$E$2:$AG$3277,14,FALSE), VLOOKUP(Residential_tonnages!$D99,'waste_char_sector_%_values'!$E$2:$AG$3277,14,FALSE))*'DONNÉES '!$D138),0)</f>
        <v>0</v>
      </c>
      <c r="R99" s="20">
        <f>IFERROR((IF($A99&gt;supporting_sheet!$D$12, VLOOKUP(supporting_sheet!$G$12,'waste_char_sector_%_values'!$E$2:$AG$3277,29,FALSE), VLOOKUP(Residential_tonnages!$D99,'waste_char_sector_%_values'!$E$2:$AG$3277,29,FALSE))*'DONNÉES '!$D138),0)</f>
        <v>0</v>
      </c>
      <c r="S99" s="37"/>
      <c r="T99" s="37">
        <f t="shared" si="7"/>
        <v>0</v>
      </c>
      <c r="V99" s="20">
        <f>IFERROR((IF($A99&gt;supporting_sheet!$D$12, VLOOKUP(supporting_sheet!$G$12,'waste_char_sector_%_values'!$E$2:$AG$3277,11,FALSE), VLOOKUP(Residential_tonnages!$D99,'waste_char_sector_%_values'!$E$2:$AG$3277,11,FALSE))*'DONNÉES '!$D138),0)</f>
        <v>0</v>
      </c>
    </row>
    <row r="100" spans="1:22" x14ac:dyDescent="0.25">
      <c r="A100" s="1">
        <f>'DONNÉES '!B139</f>
        <v>98</v>
      </c>
      <c r="B100" s="1" t="str">
        <f t="shared" si="5"/>
        <v>AB</v>
      </c>
      <c r="C100" s="1" t="s">
        <v>58</v>
      </c>
      <c r="D100" s="1" t="str">
        <f t="shared" si="6"/>
        <v>98ABResidential</v>
      </c>
      <c r="E100" s="20">
        <f>IFERROR((IF($A100&gt;supporting_sheet!$D$12, VLOOKUP(supporting_sheet!$G$12,'waste_char_sector_%_values'!$E$2:$AG$3277,2,FALSE), VLOOKUP(Residential_tonnages!$D100,'waste_char_sector_%_values'!$E$2:$AG$3277,2,FALSE))*'DONNÉES '!$D139),0)</f>
        <v>0</v>
      </c>
      <c r="F100" s="20">
        <f>IFERROR((IF($A100&gt;supporting_sheet!$D$12, VLOOKUP(supporting_sheet!$G$12,'waste_char_sector_%_values'!$E$2:$AG$3277,3,FALSE), VLOOKUP(Residential_tonnages!$D100,'waste_char_sector_%_values'!$E$2:$AG$3277,3,FALSE))*'DONNÉES '!$D139),0)</f>
        <v>0</v>
      </c>
      <c r="G100" s="20">
        <f>IFERROR((IF($A100&gt;supporting_sheet!$D$12, VLOOKUP(supporting_sheet!$G$12,'waste_char_sector_%_values'!$E$2:$AG$3277,4,FALSE), VLOOKUP(Residential_tonnages!$D100,'waste_char_sector_%_values'!$E$2:$AG$3277,4,FALSE))*'DONNÉES '!$D139),0)</f>
        <v>0</v>
      </c>
      <c r="H100" s="20">
        <f>IFERROR((IF($A100&gt;supporting_sheet!$D$12, VLOOKUP(supporting_sheet!$G$12,'waste_char_sector_%_values'!$E$2:$AG$3277,5,FALSE), VLOOKUP(Residential_tonnages!$D100,'waste_char_sector_%_values'!$E$2:$AG$3277,5,FALSE))*'DONNÉES '!$D139),0)</f>
        <v>0</v>
      </c>
      <c r="I100" s="20">
        <f>IFERROR((IF($A100&gt;supporting_sheet!$D$12, VLOOKUP(supporting_sheet!$G$12,'waste_char_sector_%_values'!$E$2:$AG$3277,6,FALSE), VLOOKUP(Residential_tonnages!$D100,'waste_char_sector_%_values'!$E$2:$AG$3277,6,FALSE))*'DONNÉES '!$D139),0)</f>
        <v>0</v>
      </c>
      <c r="J100" s="20">
        <f>IFERROR((IF($A100&gt;supporting_sheet!$D$12, VLOOKUP(supporting_sheet!$G$12,'waste_char_sector_%_values'!$E$2:$AG$3277,7,FALSE), VLOOKUP(Residential_tonnages!$D100,'waste_char_sector_%_values'!$E$2:$AG$3277,7,FALSE))*'DONNÉES '!$D139),0)</f>
        <v>0</v>
      </c>
      <c r="K100" s="20">
        <f>IFERROR((IF($A100&gt;supporting_sheet!$D$12, VLOOKUP(supporting_sheet!$G$12,'waste_char_sector_%_values'!$E$2:$AG$3277,8,FALSE), VLOOKUP(Residential_tonnages!$D100,'waste_char_sector_%_values'!$E$2:$AG$3277,8,FALSE))*'DONNÉES '!$D139),0)</f>
        <v>0</v>
      </c>
      <c r="L100" s="20">
        <f>IFERROR((IF($A100&gt;supporting_sheet!$D$12, VLOOKUP(supporting_sheet!$G$12,'waste_char_sector_%_values'!$E$2:$AG$3277,9,FALSE), VLOOKUP(Residential_tonnages!$D100,'waste_char_sector_%_values'!$E$2:$AG$3277,9,FALSE))*'DONNÉES '!$D139),0)</f>
        <v>0</v>
      </c>
      <c r="M100" s="20">
        <f>IFERROR((IF($A100&gt;supporting_sheet!$D$12, VLOOKUP(supporting_sheet!$G$12,'waste_char_sector_%_values'!$E$2:$AG$3277,10,FALSE), VLOOKUP(Residential_tonnages!$D100,'waste_char_sector_%_values'!$E$2:$AG$3277,10,FALSE))*'DONNÉES '!$D139),0)</f>
        <v>0</v>
      </c>
      <c r="N100" s="20">
        <f>IFERROR((IF($A100&gt;supporting_sheet!$D$12, VLOOKUP(supporting_sheet!$G$12,'waste_char_sector_%_values'!$E$2:$AG$3277,11,FALSE), VLOOKUP(Residential_tonnages!$D100,'waste_char_sector_%_values'!$E$2:$AG$3277,11,FALSE))*'DONNÉES '!$D139),0)</f>
        <v>0</v>
      </c>
      <c r="O100" s="20">
        <f>IFERROR((IF($A100&gt;supporting_sheet!$D$12, VLOOKUP(supporting_sheet!$G$12,'waste_char_sector_%_values'!$E$2:$AG$3277,12,FALSE), VLOOKUP(Residential_tonnages!$D100,'waste_char_sector_%_values'!$E$2:$AG$3277,12,FALSE))*'DONNÉES '!$D139),0)</f>
        <v>0</v>
      </c>
      <c r="P100" s="20">
        <f>IFERROR((IF($A100&gt;supporting_sheet!$D$12, VLOOKUP(supporting_sheet!$G$12,'waste_char_sector_%_values'!$E$2:$AG$3277,13,FALSE), VLOOKUP(Residential_tonnages!$D100,'waste_char_sector_%_values'!$E$2:$AG$3277,13,FALSE))*'DONNÉES '!$D139),0)</f>
        <v>0</v>
      </c>
      <c r="Q100" s="20">
        <f>IFERROR((IF($A100&gt;supporting_sheet!$D$12, VLOOKUP(supporting_sheet!$G$12,'waste_char_sector_%_values'!$E$2:$AG$3277,14,FALSE), VLOOKUP(Residential_tonnages!$D100,'waste_char_sector_%_values'!$E$2:$AG$3277,14,FALSE))*'DONNÉES '!$D139),0)</f>
        <v>0</v>
      </c>
      <c r="R100" s="20">
        <f>IFERROR((IF($A100&gt;supporting_sheet!$D$12, VLOOKUP(supporting_sheet!$G$12,'waste_char_sector_%_values'!$E$2:$AG$3277,29,FALSE), VLOOKUP(Residential_tonnages!$D100,'waste_char_sector_%_values'!$E$2:$AG$3277,29,FALSE))*'DONNÉES '!$D139),0)</f>
        <v>0</v>
      </c>
      <c r="S100" s="37"/>
      <c r="T100" s="37">
        <f t="shared" si="7"/>
        <v>0</v>
      </c>
      <c r="V100" s="20">
        <f>IFERROR((IF($A100&gt;supporting_sheet!$D$12, VLOOKUP(supporting_sheet!$G$12,'waste_char_sector_%_values'!$E$2:$AG$3277,11,FALSE), VLOOKUP(Residential_tonnages!$D100,'waste_char_sector_%_values'!$E$2:$AG$3277,11,FALSE))*'DONNÉES '!$D139),0)</f>
        <v>0</v>
      </c>
    </row>
    <row r="101" spans="1:22" x14ac:dyDescent="0.25">
      <c r="A101" s="1">
        <f>'DONNÉES '!B140</f>
        <v>99</v>
      </c>
      <c r="B101" s="1" t="str">
        <f t="shared" si="5"/>
        <v>AB</v>
      </c>
      <c r="C101" s="1" t="s">
        <v>58</v>
      </c>
      <c r="D101" s="1" t="str">
        <f t="shared" si="6"/>
        <v>99ABResidential</v>
      </c>
      <c r="E101" s="20">
        <f>IFERROR((IF($A101&gt;supporting_sheet!$D$12, VLOOKUP(supporting_sheet!$G$12,'waste_char_sector_%_values'!$E$2:$AG$3277,2,FALSE), VLOOKUP(Residential_tonnages!$D101,'waste_char_sector_%_values'!$E$2:$AG$3277,2,FALSE))*'DONNÉES '!$D140),0)</f>
        <v>0</v>
      </c>
      <c r="F101" s="20">
        <f>IFERROR((IF($A101&gt;supporting_sheet!$D$12, VLOOKUP(supporting_sheet!$G$12,'waste_char_sector_%_values'!$E$2:$AG$3277,3,FALSE), VLOOKUP(Residential_tonnages!$D101,'waste_char_sector_%_values'!$E$2:$AG$3277,3,FALSE))*'DONNÉES '!$D140),0)</f>
        <v>0</v>
      </c>
      <c r="G101" s="20">
        <f>IFERROR((IF($A101&gt;supporting_sheet!$D$12, VLOOKUP(supporting_sheet!$G$12,'waste_char_sector_%_values'!$E$2:$AG$3277,4,FALSE), VLOOKUP(Residential_tonnages!$D101,'waste_char_sector_%_values'!$E$2:$AG$3277,4,FALSE))*'DONNÉES '!$D140),0)</f>
        <v>0</v>
      </c>
      <c r="H101" s="20">
        <f>IFERROR((IF($A101&gt;supporting_sheet!$D$12, VLOOKUP(supporting_sheet!$G$12,'waste_char_sector_%_values'!$E$2:$AG$3277,5,FALSE), VLOOKUP(Residential_tonnages!$D101,'waste_char_sector_%_values'!$E$2:$AG$3277,5,FALSE))*'DONNÉES '!$D140),0)</f>
        <v>0</v>
      </c>
      <c r="I101" s="20">
        <f>IFERROR((IF($A101&gt;supporting_sheet!$D$12, VLOOKUP(supporting_sheet!$G$12,'waste_char_sector_%_values'!$E$2:$AG$3277,6,FALSE), VLOOKUP(Residential_tonnages!$D101,'waste_char_sector_%_values'!$E$2:$AG$3277,6,FALSE))*'DONNÉES '!$D140),0)</f>
        <v>0</v>
      </c>
      <c r="J101" s="20">
        <f>IFERROR((IF($A101&gt;supporting_sheet!$D$12, VLOOKUP(supporting_sheet!$G$12,'waste_char_sector_%_values'!$E$2:$AG$3277,7,FALSE), VLOOKUP(Residential_tonnages!$D101,'waste_char_sector_%_values'!$E$2:$AG$3277,7,FALSE))*'DONNÉES '!$D140),0)</f>
        <v>0</v>
      </c>
      <c r="K101" s="20">
        <f>IFERROR((IF($A101&gt;supporting_sheet!$D$12, VLOOKUP(supporting_sheet!$G$12,'waste_char_sector_%_values'!$E$2:$AG$3277,8,FALSE), VLOOKUP(Residential_tonnages!$D101,'waste_char_sector_%_values'!$E$2:$AG$3277,8,FALSE))*'DONNÉES '!$D140),0)</f>
        <v>0</v>
      </c>
      <c r="L101" s="20">
        <f>IFERROR((IF($A101&gt;supporting_sheet!$D$12, VLOOKUP(supporting_sheet!$G$12,'waste_char_sector_%_values'!$E$2:$AG$3277,9,FALSE), VLOOKUP(Residential_tonnages!$D101,'waste_char_sector_%_values'!$E$2:$AG$3277,9,FALSE))*'DONNÉES '!$D140),0)</f>
        <v>0</v>
      </c>
      <c r="M101" s="20">
        <f>IFERROR((IF($A101&gt;supporting_sheet!$D$12, VLOOKUP(supporting_sheet!$G$12,'waste_char_sector_%_values'!$E$2:$AG$3277,10,FALSE), VLOOKUP(Residential_tonnages!$D101,'waste_char_sector_%_values'!$E$2:$AG$3277,10,FALSE))*'DONNÉES '!$D140),0)</f>
        <v>0</v>
      </c>
      <c r="N101" s="20">
        <f>IFERROR((IF($A101&gt;supporting_sheet!$D$12, VLOOKUP(supporting_sheet!$G$12,'waste_char_sector_%_values'!$E$2:$AG$3277,11,FALSE), VLOOKUP(Residential_tonnages!$D101,'waste_char_sector_%_values'!$E$2:$AG$3277,11,FALSE))*'DONNÉES '!$D140),0)</f>
        <v>0</v>
      </c>
      <c r="O101" s="20">
        <f>IFERROR((IF($A101&gt;supporting_sheet!$D$12, VLOOKUP(supporting_sheet!$G$12,'waste_char_sector_%_values'!$E$2:$AG$3277,12,FALSE), VLOOKUP(Residential_tonnages!$D101,'waste_char_sector_%_values'!$E$2:$AG$3277,12,FALSE))*'DONNÉES '!$D140),0)</f>
        <v>0</v>
      </c>
      <c r="P101" s="20">
        <f>IFERROR((IF($A101&gt;supporting_sheet!$D$12, VLOOKUP(supporting_sheet!$G$12,'waste_char_sector_%_values'!$E$2:$AG$3277,13,FALSE), VLOOKUP(Residential_tonnages!$D101,'waste_char_sector_%_values'!$E$2:$AG$3277,13,FALSE))*'DONNÉES '!$D140),0)</f>
        <v>0</v>
      </c>
      <c r="Q101" s="20">
        <f>IFERROR((IF($A101&gt;supporting_sheet!$D$12, VLOOKUP(supporting_sheet!$G$12,'waste_char_sector_%_values'!$E$2:$AG$3277,14,FALSE), VLOOKUP(Residential_tonnages!$D101,'waste_char_sector_%_values'!$E$2:$AG$3277,14,FALSE))*'DONNÉES '!$D140),0)</f>
        <v>0</v>
      </c>
      <c r="R101" s="20">
        <f>IFERROR((IF($A101&gt;supporting_sheet!$D$12, VLOOKUP(supporting_sheet!$G$12,'waste_char_sector_%_values'!$E$2:$AG$3277,29,FALSE), VLOOKUP(Residential_tonnages!$D101,'waste_char_sector_%_values'!$E$2:$AG$3277,29,FALSE))*'DONNÉES '!$D140),0)</f>
        <v>0</v>
      </c>
      <c r="S101" s="37"/>
      <c r="T101" s="37">
        <f t="shared" si="7"/>
        <v>0</v>
      </c>
      <c r="V101" s="20">
        <f>IFERROR((IF($A101&gt;supporting_sheet!$D$12, VLOOKUP(supporting_sheet!$G$12,'waste_char_sector_%_values'!$E$2:$AG$3277,11,FALSE), VLOOKUP(Residential_tonnages!$D101,'waste_char_sector_%_values'!$E$2:$AG$3277,11,FALSE))*'DONNÉES '!$D140),0)</f>
        <v>0</v>
      </c>
    </row>
    <row r="102" spans="1:22" x14ac:dyDescent="0.25">
      <c r="A102" s="1">
        <f>'DONNÉES '!B141</f>
        <v>100</v>
      </c>
      <c r="B102" s="1" t="str">
        <f t="shared" si="5"/>
        <v>AB</v>
      </c>
      <c r="C102" s="1" t="s">
        <v>58</v>
      </c>
      <c r="D102" s="1" t="str">
        <f t="shared" si="6"/>
        <v>100ABResidential</v>
      </c>
      <c r="E102" s="20">
        <f>IFERROR((IF($A102&gt;supporting_sheet!$D$12, VLOOKUP(supporting_sheet!$G$12,'waste_char_sector_%_values'!$E$2:$AG$3277,2,FALSE), VLOOKUP(Residential_tonnages!$D102,'waste_char_sector_%_values'!$E$2:$AG$3277,2,FALSE))*'DONNÉES '!$D141),0)</f>
        <v>0</v>
      </c>
      <c r="F102" s="20">
        <f>IFERROR((IF($A102&gt;supporting_sheet!$D$12, VLOOKUP(supporting_sheet!$G$12,'waste_char_sector_%_values'!$E$2:$AG$3277,3,FALSE), VLOOKUP(Residential_tonnages!$D102,'waste_char_sector_%_values'!$E$2:$AG$3277,3,FALSE))*'DONNÉES '!$D141),0)</f>
        <v>0</v>
      </c>
      <c r="G102" s="20">
        <f>IFERROR((IF($A102&gt;supporting_sheet!$D$12, VLOOKUP(supporting_sheet!$G$12,'waste_char_sector_%_values'!$E$2:$AG$3277,4,FALSE), VLOOKUP(Residential_tonnages!$D102,'waste_char_sector_%_values'!$E$2:$AG$3277,4,FALSE))*'DONNÉES '!$D141),0)</f>
        <v>0</v>
      </c>
      <c r="H102" s="20">
        <f>IFERROR((IF($A102&gt;supporting_sheet!$D$12, VLOOKUP(supporting_sheet!$G$12,'waste_char_sector_%_values'!$E$2:$AG$3277,5,FALSE), VLOOKUP(Residential_tonnages!$D102,'waste_char_sector_%_values'!$E$2:$AG$3277,5,FALSE))*'DONNÉES '!$D141),0)</f>
        <v>0</v>
      </c>
      <c r="I102" s="20">
        <f>IFERROR((IF($A102&gt;supporting_sheet!$D$12, VLOOKUP(supporting_sheet!$G$12,'waste_char_sector_%_values'!$E$2:$AG$3277,6,FALSE), VLOOKUP(Residential_tonnages!$D102,'waste_char_sector_%_values'!$E$2:$AG$3277,6,FALSE))*'DONNÉES '!$D141),0)</f>
        <v>0</v>
      </c>
      <c r="J102" s="20">
        <f>IFERROR((IF($A102&gt;supporting_sheet!$D$12, VLOOKUP(supporting_sheet!$G$12,'waste_char_sector_%_values'!$E$2:$AG$3277,7,FALSE), VLOOKUP(Residential_tonnages!$D102,'waste_char_sector_%_values'!$E$2:$AG$3277,7,FALSE))*'DONNÉES '!$D141),0)</f>
        <v>0</v>
      </c>
      <c r="K102" s="20">
        <f>IFERROR((IF($A102&gt;supporting_sheet!$D$12, VLOOKUP(supporting_sheet!$G$12,'waste_char_sector_%_values'!$E$2:$AG$3277,8,FALSE), VLOOKUP(Residential_tonnages!$D102,'waste_char_sector_%_values'!$E$2:$AG$3277,8,FALSE))*'DONNÉES '!$D141),0)</f>
        <v>0</v>
      </c>
      <c r="L102" s="20">
        <f>IFERROR((IF($A102&gt;supporting_sheet!$D$12, VLOOKUP(supporting_sheet!$G$12,'waste_char_sector_%_values'!$E$2:$AG$3277,9,FALSE), VLOOKUP(Residential_tonnages!$D102,'waste_char_sector_%_values'!$E$2:$AG$3277,9,FALSE))*'DONNÉES '!$D141),0)</f>
        <v>0</v>
      </c>
      <c r="M102" s="20">
        <f>IFERROR((IF($A102&gt;supporting_sheet!$D$12, VLOOKUP(supporting_sheet!$G$12,'waste_char_sector_%_values'!$E$2:$AG$3277,10,FALSE), VLOOKUP(Residential_tonnages!$D102,'waste_char_sector_%_values'!$E$2:$AG$3277,10,FALSE))*'DONNÉES '!$D141),0)</f>
        <v>0</v>
      </c>
      <c r="N102" s="20">
        <f>IFERROR((IF($A102&gt;supporting_sheet!$D$12, VLOOKUP(supporting_sheet!$G$12,'waste_char_sector_%_values'!$E$2:$AG$3277,11,FALSE), VLOOKUP(Residential_tonnages!$D102,'waste_char_sector_%_values'!$E$2:$AG$3277,11,FALSE))*'DONNÉES '!$D141),0)</f>
        <v>0</v>
      </c>
      <c r="O102" s="20">
        <f>IFERROR((IF($A102&gt;supporting_sheet!$D$12, VLOOKUP(supporting_sheet!$G$12,'waste_char_sector_%_values'!$E$2:$AG$3277,12,FALSE), VLOOKUP(Residential_tonnages!$D102,'waste_char_sector_%_values'!$E$2:$AG$3277,12,FALSE))*'DONNÉES '!$D141),0)</f>
        <v>0</v>
      </c>
      <c r="P102" s="20">
        <f>IFERROR((IF($A102&gt;supporting_sheet!$D$12, VLOOKUP(supporting_sheet!$G$12,'waste_char_sector_%_values'!$E$2:$AG$3277,13,FALSE), VLOOKUP(Residential_tonnages!$D102,'waste_char_sector_%_values'!$E$2:$AG$3277,13,FALSE))*'DONNÉES '!$D141),0)</f>
        <v>0</v>
      </c>
      <c r="Q102" s="20">
        <f>IFERROR((IF($A102&gt;supporting_sheet!$D$12, VLOOKUP(supporting_sheet!$G$12,'waste_char_sector_%_values'!$E$2:$AG$3277,14,FALSE), VLOOKUP(Residential_tonnages!$D102,'waste_char_sector_%_values'!$E$2:$AG$3277,14,FALSE))*'DONNÉES '!$D141),0)</f>
        <v>0</v>
      </c>
      <c r="R102" s="20">
        <f>IFERROR((IF($A102&gt;supporting_sheet!$D$12, VLOOKUP(supporting_sheet!$G$12,'waste_char_sector_%_values'!$E$2:$AG$3277,29,FALSE), VLOOKUP(Residential_tonnages!$D102,'waste_char_sector_%_values'!$E$2:$AG$3277,29,FALSE))*'DONNÉES '!$D141),0)</f>
        <v>0</v>
      </c>
      <c r="S102" s="37"/>
      <c r="T102" s="37">
        <f t="shared" si="7"/>
        <v>0</v>
      </c>
      <c r="V102" s="20">
        <f>IFERROR((IF($A102&gt;supporting_sheet!$D$12, VLOOKUP(supporting_sheet!$G$12,'waste_char_sector_%_values'!$E$2:$AG$3277,11,FALSE), VLOOKUP(Residential_tonnages!$D102,'waste_char_sector_%_values'!$E$2:$AG$3277,11,FALSE))*'DONNÉES '!$D141),0)</f>
        <v>0</v>
      </c>
    </row>
    <row r="103" spans="1:22" x14ac:dyDescent="0.25">
      <c r="A103" s="1">
        <f>'DONNÉES '!B142</f>
        <v>101</v>
      </c>
      <c r="B103" s="1" t="str">
        <f t="shared" si="5"/>
        <v>AB</v>
      </c>
      <c r="C103" s="1" t="s">
        <v>58</v>
      </c>
      <c r="D103" s="1" t="str">
        <f t="shared" si="6"/>
        <v>101ABResidential</v>
      </c>
      <c r="E103" s="20">
        <f>IFERROR((IF($A103&gt;supporting_sheet!$D$12, VLOOKUP(supporting_sheet!$G$12,'waste_char_sector_%_values'!$E$2:$AG$3277,2,FALSE), VLOOKUP(Residential_tonnages!$D103,'waste_char_sector_%_values'!$E$2:$AG$3277,2,FALSE))*'DONNÉES '!$D142),0)</f>
        <v>0</v>
      </c>
      <c r="F103" s="20">
        <f>IFERROR((IF($A103&gt;supporting_sheet!$D$12, VLOOKUP(supporting_sheet!$G$12,'waste_char_sector_%_values'!$E$2:$AG$3277,3,FALSE), VLOOKUP(Residential_tonnages!$D103,'waste_char_sector_%_values'!$E$2:$AG$3277,3,FALSE))*'DONNÉES '!$D142),0)</f>
        <v>0</v>
      </c>
      <c r="G103" s="20">
        <f>IFERROR((IF($A103&gt;supporting_sheet!$D$12, VLOOKUP(supporting_sheet!$G$12,'waste_char_sector_%_values'!$E$2:$AG$3277,4,FALSE), VLOOKUP(Residential_tonnages!$D103,'waste_char_sector_%_values'!$E$2:$AG$3277,4,FALSE))*'DONNÉES '!$D142),0)</f>
        <v>0</v>
      </c>
      <c r="H103" s="20">
        <f>IFERROR((IF($A103&gt;supporting_sheet!$D$12, VLOOKUP(supporting_sheet!$G$12,'waste_char_sector_%_values'!$E$2:$AG$3277,5,FALSE), VLOOKUP(Residential_tonnages!$D103,'waste_char_sector_%_values'!$E$2:$AG$3277,5,FALSE))*'DONNÉES '!$D142),0)</f>
        <v>0</v>
      </c>
      <c r="I103" s="20">
        <f>IFERROR((IF($A103&gt;supporting_sheet!$D$12, VLOOKUP(supporting_sheet!$G$12,'waste_char_sector_%_values'!$E$2:$AG$3277,6,FALSE), VLOOKUP(Residential_tonnages!$D103,'waste_char_sector_%_values'!$E$2:$AG$3277,6,FALSE))*'DONNÉES '!$D142),0)</f>
        <v>0</v>
      </c>
      <c r="J103" s="20">
        <f>IFERROR((IF($A103&gt;supporting_sheet!$D$12, VLOOKUP(supporting_sheet!$G$12,'waste_char_sector_%_values'!$E$2:$AG$3277,7,FALSE), VLOOKUP(Residential_tonnages!$D103,'waste_char_sector_%_values'!$E$2:$AG$3277,7,FALSE))*'DONNÉES '!$D142),0)</f>
        <v>0</v>
      </c>
      <c r="K103" s="20">
        <f>IFERROR((IF($A103&gt;supporting_sheet!$D$12, VLOOKUP(supporting_sheet!$G$12,'waste_char_sector_%_values'!$E$2:$AG$3277,8,FALSE), VLOOKUP(Residential_tonnages!$D103,'waste_char_sector_%_values'!$E$2:$AG$3277,8,FALSE))*'DONNÉES '!$D142),0)</f>
        <v>0</v>
      </c>
      <c r="L103" s="20">
        <f>IFERROR((IF($A103&gt;supporting_sheet!$D$12, VLOOKUP(supporting_sheet!$G$12,'waste_char_sector_%_values'!$E$2:$AG$3277,9,FALSE), VLOOKUP(Residential_tonnages!$D103,'waste_char_sector_%_values'!$E$2:$AG$3277,9,FALSE))*'DONNÉES '!$D142),0)</f>
        <v>0</v>
      </c>
      <c r="M103" s="20">
        <f>IFERROR((IF($A103&gt;supporting_sheet!$D$12, VLOOKUP(supporting_sheet!$G$12,'waste_char_sector_%_values'!$E$2:$AG$3277,10,FALSE), VLOOKUP(Residential_tonnages!$D103,'waste_char_sector_%_values'!$E$2:$AG$3277,10,FALSE))*'DONNÉES '!$D142),0)</f>
        <v>0</v>
      </c>
      <c r="N103" s="20">
        <f>IFERROR((IF($A103&gt;supporting_sheet!$D$12, VLOOKUP(supporting_sheet!$G$12,'waste_char_sector_%_values'!$E$2:$AG$3277,11,FALSE), VLOOKUP(Residential_tonnages!$D103,'waste_char_sector_%_values'!$E$2:$AG$3277,11,FALSE))*'DONNÉES '!$D142),0)</f>
        <v>0</v>
      </c>
      <c r="O103" s="20">
        <f>IFERROR((IF($A103&gt;supporting_sheet!$D$12, VLOOKUP(supporting_sheet!$G$12,'waste_char_sector_%_values'!$E$2:$AG$3277,12,FALSE), VLOOKUP(Residential_tonnages!$D103,'waste_char_sector_%_values'!$E$2:$AG$3277,12,FALSE))*'DONNÉES '!$D142),0)</f>
        <v>0</v>
      </c>
      <c r="P103" s="20">
        <f>IFERROR((IF($A103&gt;supporting_sheet!$D$12, VLOOKUP(supporting_sheet!$G$12,'waste_char_sector_%_values'!$E$2:$AG$3277,13,FALSE), VLOOKUP(Residential_tonnages!$D103,'waste_char_sector_%_values'!$E$2:$AG$3277,13,FALSE))*'DONNÉES '!$D142),0)</f>
        <v>0</v>
      </c>
      <c r="Q103" s="20">
        <f>IFERROR((IF($A103&gt;supporting_sheet!$D$12, VLOOKUP(supporting_sheet!$G$12,'waste_char_sector_%_values'!$E$2:$AG$3277,14,FALSE), VLOOKUP(Residential_tonnages!$D103,'waste_char_sector_%_values'!$E$2:$AG$3277,14,FALSE))*'DONNÉES '!$D142),0)</f>
        <v>0</v>
      </c>
      <c r="R103" s="20">
        <f>IFERROR((IF($A103&gt;supporting_sheet!$D$12, VLOOKUP(supporting_sheet!$G$12,'waste_char_sector_%_values'!$E$2:$AG$3277,29,FALSE), VLOOKUP(Residential_tonnages!$D103,'waste_char_sector_%_values'!$E$2:$AG$3277,29,FALSE))*'DONNÉES '!$D142),0)</f>
        <v>0</v>
      </c>
      <c r="S103" s="37"/>
      <c r="T103" s="37">
        <f t="shared" si="7"/>
        <v>0</v>
      </c>
      <c r="V103" s="20">
        <f>IFERROR((IF($A103&gt;supporting_sheet!$D$12, VLOOKUP(supporting_sheet!$G$12,'waste_char_sector_%_values'!$E$2:$AG$3277,11,FALSE), VLOOKUP(Residential_tonnages!$D103,'waste_char_sector_%_values'!$E$2:$AG$3277,11,FALSE))*'DONNÉES '!$D142),0)</f>
        <v>0</v>
      </c>
    </row>
    <row r="104" spans="1:22" x14ac:dyDescent="0.25">
      <c r="A104" s="1">
        <f>'DONNÉES '!B143</f>
        <v>102</v>
      </c>
      <c r="B104" s="1" t="str">
        <f t="shared" si="5"/>
        <v>AB</v>
      </c>
      <c r="C104" s="1" t="s">
        <v>58</v>
      </c>
      <c r="D104" s="1" t="str">
        <f t="shared" si="6"/>
        <v>102ABResidential</v>
      </c>
      <c r="E104" s="20">
        <f>IFERROR((IF($A104&gt;supporting_sheet!$D$12, VLOOKUP(supporting_sheet!$G$12,'waste_char_sector_%_values'!$E$2:$AG$3277,2,FALSE), VLOOKUP(Residential_tonnages!$D104,'waste_char_sector_%_values'!$E$2:$AG$3277,2,FALSE))*'DONNÉES '!$D143),0)</f>
        <v>0</v>
      </c>
      <c r="F104" s="20">
        <f>IFERROR((IF($A104&gt;supporting_sheet!$D$12, VLOOKUP(supporting_sheet!$G$12,'waste_char_sector_%_values'!$E$2:$AG$3277,3,FALSE), VLOOKUP(Residential_tonnages!$D104,'waste_char_sector_%_values'!$E$2:$AG$3277,3,FALSE))*'DONNÉES '!$D143),0)</f>
        <v>0</v>
      </c>
      <c r="G104" s="20">
        <f>IFERROR((IF($A104&gt;supporting_sheet!$D$12, VLOOKUP(supporting_sheet!$G$12,'waste_char_sector_%_values'!$E$2:$AG$3277,4,FALSE), VLOOKUP(Residential_tonnages!$D104,'waste_char_sector_%_values'!$E$2:$AG$3277,4,FALSE))*'DONNÉES '!$D143),0)</f>
        <v>0</v>
      </c>
      <c r="H104" s="20">
        <f>IFERROR((IF($A104&gt;supporting_sheet!$D$12, VLOOKUP(supporting_sheet!$G$12,'waste_char_sector_%_values'!$E$2:$AG$3277,5,FALSE), VLOOKUP(Residential_tonnages!$D104,'waste_char_sector_%_values'!$E$2:$AG$3277,5,FALSE))*'DONNÉES '!$D143),0)</f>
        <v>0</v>
      </c>
      <c r="I104" s="20">
        <f>IFERROR((IF($A104&gt;supporting_sheet!$D$12, VLOOKUP(supporting_sheet!$G$12,'waste_char_sector_%_values'!$E$2:$AG$3277,6,FALSE), VLOOKUP(Residential_tonnages!$D104,'waste_char_sector_%_values'!$E$2:$AG$3277,6,FALSE))*'DONNÉES '!$D143),0)</f>
        <v>0</v>
      </c>
      <c r="J104" s="20">
        <f>IFERROR((IF($A104&gt;supporting_sheet!$D$12, VLOOKUP(supporting_sheet!$G$12,'waste_char_sector_%_values'!$E$2:$AG$3277,7,FALSE), VLOOKUP(Residential_tonnages!$D104,'waste_char_sector_%_values'!$E$2:$AG$3277,7,FALSE))*'DONNÉES '!$D143),0)</f>
        <v>0</v>
      </c>
      <c r="K104" s="20">
        <f>IFERROR((IF($A104&gt;supporting_sheet!$D$12, VLOOKUP(supporting_sheet!$G$12,'waste_char_sector_%_values'!$E$2:$AG$3277,8,FALSE), VLOOKUP(Residential_tonnages!$D104,'waste_char_sector_%_values'!$E$2:$AG$3277,8,FALSE))*'DONNÉES '!$D143),0)</f>
        <v>0</v>
      </c>
      <c r="L104" s="20">
        <f>IFERROR((IF($A104&gt;supporting_sheet!$D$12, VLOOKUP(supporting_sheet!$G$12,'waste_char_sector_%_values'!$E$2:$AG$3277,9,FALSE), VLOOKUP(Residential_tonnages!$D104,'waste_char_sector_%_values'!$E$2:$AG$3277,9,FALSE))*'DONNÉES '!$D143),0)</f>
        <v>0</v>
      </c>
      <c r="M104" s="20">
        <f>IFERROR((IF($A104&gt;supporting_sheet!$D$12, VLOOKUP(supporting_sheet!$G$12,'waste_char_sector_%_values'!$E$2:$AG$3277,10,FALSE), VLOOKUP(Residential_tonnages!$D104,'waste_char_sector_%_values'!$E$2:$AG$3277,10,FALSE))*'DONNÉES '!$D143),0)</f>
        <v>0</v>
      </c>
      <c r="N104" s="20">
        <f>IFERROR((IF($A104&gt;supporting_sheet!$D$12, VLOOKUP(supporting_sheet!$G$12,'waste_char_sector_%_values'!$E$2:$AG$3277,11,FALSE), VLOOKUP(Residential_tonnages!$D104,'waste_char_sector_%_values'!$E$2:$AG$3277,11,FALSE))*'DONNÉES '!$D143),0)</f>
        <v>0</v>
      </c>
      <c r="O104" s="20">
        <f>IFERROR((IF($A104&gt;supporting_sheet!$D$12, VLOOKUP(supporting_sheet!$G$12,'waste_char_sector_%_values'!$E$2:$AG$3277,12,FALSE), VLOOKUP(Residential_tonnages!$D104,'waste_char_sector_%_values'!$E$2:$AG$3277,12,FALSE))*'DONNÉES '!$D143),0)</f>
        <v>0</v>
      </c>
      <c r="P104" s="20">
        <f>IFERROR((IF($A104&gt;supporting_sheet!$D$12, VLOOKUP(supporting_sheet!$G$12,'waste_char_sector_%_values'!$E$2:$AG$3277,13,FALSE), VLOOKUP(Residential_tonnages!$D104,'waste_char_sector_%_values'!$E$2:$AG$3277,13,FALSE))*'DONNÉES '!$D143),0)</f>
        <v>0</v>
      </c>
      <c r="Q104" s="20">
        <f>IFERROR((IF($A104&gt;supporting_sheet!$D$12, VLOOKUP(supporting_sheet!$G$12,'waste_char_sector_%_values'!$E$2:$AG$3277,14,FALSE), VLOOKUP(Residential_tonnages!$D104,'waste_char_sector_%_values'!$E$2:$AG$3277,14,FALSE))*'DONNÉES '!$D143),0)</f>
        <v>0</v>
      </c>
      <c r="R104" s="20">
        <f>IFERROR((IF($A104&gt;supporting_sheet!$D$12, VLOOKUP(supporting_sheet!$G$12,'waste_char_sector_%_values'!$E$2:$AG$3277,29,FALSE), VLOOKUP(Residential_tonnages!$D104,'waste_char_sector_%_values'!$E$2:$AG$3277,29,FALSE))*'DONNÉES '!$D143),0)</f>
        <v>0</v>
      </c>
      <c r="S104" s="37"/>
      <c r="T104" s="37">
        <f t="shared" si="7"/>
        <v>0</v>
      </c>
      <c r="V104" s="20">
        <f>IFERROR((IF($A104&gt;supporting_sheet!$D$12, VLOOKUP(supporting_sheet!$G$12,'waste_char_sector_%_values'!$E$2:$AG$3277,11,FALSE), VLOOKUP(Residential_tonnages!$D104,'waste_char_sector_%_values'!$E$2:$AG$3277,11,FALSE))*'DONNÉES '!$D143),0)</f>
        <v>0</v>
      </c>
    </row>
    <row r="105" spans="1:22" x14ac:dyDescent="0.25">
      <c r="A105" s="1">
        <f>'DONNÉES '!B144</f>
        <v>103</v>
      </c>
      <c r="B105" s="1" t="str">
        <f t="shared" si="5"/>
        <v>AB</v>
      </c>
      <c r="C105" s="1" t="s">
        <v>58</v>
      </c>
      <c r="D105" s="1" t="str">
        <f t="shared" si="6"/>
        <v>103ABResidential</v>
      </c>
      <c r="E105" s="20">
        <f>IFERROR((IF($A105&gt;supporting_sheet!$D$12, VLOOKUP(supporting_sheet!$G$12,'waste_char_sector_%_values'!$E$2:$AG$3277,2,FALSE), VLOOKUP(Residential_tonnages!$D105,'waste_char_sector_%_values'!$E$2:$AG$3277,2,FALSE))*'DONNÉES '!$D144),0)</f>
        <v>0</v>
      </c>
      <c r="F105" s="20">
        <f>IFERROR((IF($A105&gt;supporting_sheet!$D$12, VLOOKUP(supporting_sheet!$G$12,'waste_char_sector_%_values'!$E$2:$AG$3277,3,FALSE), VLOOKUP(Residential_tonnages!$D105,'waste_char_sector_%_values'!$E$2:$AG$3277,3,FALSE))*'DONNÉES '!$D144),0)</f>
        <v>0</v>
      </c>
      <c r="G105" s="20">
        <f>IFERROR((IF($A105&gt;supporting_sheet!$D$12, VLOOKUP(supporting_sheet!$G$12,'waste_char_sector_%_values'!$E$2:$AG$3277,4,FALSE), VLOOKUP(Residential_tonnages!$D105,'waste_char_sector_%_values'!$E$2:$AG$3277,4,FALSE))*'DONNÉES '!$D144),0)</f>
        <v>0</v>
      </c>
      <c r="H105" s="20">
        <f>IFERROR((IF($A105&gt;supporting_sheet!$D$12, VLOOKUP(supporting_sheet!$G$12,'waste_char_sector_%_values'!$E$2:$AG$3277,5,FALSE), VLOOKUP(Residential_tonnages!$D105,'waste_char_sector_%_values'!$E$2:$AG$3277,5,FALSE))*'DONNÉES '!$D144),0)</f>
        <v>0</v>
      </c>
      <c r="I105" s="20">
        <f>IFERROR((IF($A105&gt;supporting_sheet!$D$12, VLOOKUP(supporting_sheet!$G$12,'waste_char_sector_%_values'!$E$2:$AG$3277,6,FALSE), VLOOKUP(Residential_tonnages!$D105,'waste_char_sector_%_values'!$E$2:$AG$3277,6,FALSE))*'DONNÉES '!$D144),0)</f>
        <v>0</v>
      </c>
      <c r="J105" s="20">
        <f>IFERROR((IF($A105&gt;supporting_sheet!$D$12, VLOOKUP(supporting_sheet!$G$12,'waste_char_sector_%_values'!$E$2:$AG$3277,7,FALSE), VLOOKUP(Residential_tonnages!$D105,'waste_char_sector_%_values'!$E$2:$AG$3277,7,FALSE))*'DONNÉES '!$D144),0)</f>
        <v>0</v>
      </c>
      <c r="K105" s="20">
        <f>IFERROR((IF($A105&gt;supporting_sheet!$D$12, VLOOKUP(supporting_sheet!$G$12,'waste_char_sector_%_values'!$E$2:$AG$3277,8,FALSE), VLOOKUP(Residential_tonnages!$D105,'waste_char_sector_%_values'!$E$2:$AG$3277,8,FALSE))*'DONNÉES '!$D144),0)</f>
        <v>0</v>
      </c>
      <c r="L105" s="20">
        <f>IFERROR((IF($A105&gt;supporting_sheet!$D$12, VLOOKUP(supporting_sheet!$G$12,'waste_char_sector_%_values'!$E$2:$AG$3277,9,FALSE), VLOOKUP(Residential_tonnages!$D105,'waste_char_sector_%_values'!$E$2:$AG$3277,9,FALSE))*'DONNÉES '!$D144),0)</f>
        <v>0</v>
      </c>
      <c r="M105" s="20">
        <f>IFERROR((IF($A105&gt;supporting_sheet!$D$12, VLOOKUP(supporting_sheet!$G$12,'waste_char_sector_%_values'!$E$2:$AG$3277,10,FALSE), VLOOKUP(Residential_tonnages!$D105,'waste_char_sector_%_values'!$E$2:$AG$3277,10,FALSE))*'DONNÉES '!$D144),0)</f>
        <v>0</v>
      </c>
      <c r="N105" s="20">
        <f>IFERROR((IF($A105&gt;supporting_sheet!$D$12, VLOOKUP(supporting_sheet!$G$12,'waste_char_sector_%_values'!$E$2:$AG$3277,11,FALSE), VLOOKUP(Residential_tonnages!$D105,'waste_char_sector_%_values'!$E$2:$AG$3277,11,FALSE))*'DONNÉES '!$D144),0)</f>
        <v>0</v>
      </c>
      <c r="O105" s="20">
        <f>IFERROR((IF($A105&gt;supporting_sheet!$D$12, VLOOKUP(supporting_sheet!$G$12,'waste_char_sector_%_values'!$E$2:$AG$3277,12,FALSE), VLOOKUP(Residential_tonnages!$D105,'waste_char_sector_%_values'!$E$2:$AG$3277,12,FALSE))*'DONNÉES '!$D144),0)</f>
        <v>0</v>
      </c>
      <c r="P105" s="20">
        <f>IFERROR((IF($A105&gt;supporting_sheet!$D$12, VLOOKUP(supporting_sheet!$G$12,'waste_char_sector_%_values'!$E$2:$AG$3277,13,FALSE), VLOOKUP(Residential_tonnages!$D105,'waste_char_sector_%_values'!$E$2:$AG$3277,13,FALSE))*'DONNÉES '!$D144),0)</f>
        <v>0</v>
      </c>
      <c r="Q105" s="20">
        <f>IFERROR((IF($A105&gt;supporting_sheet!$D$12, VLOOKUP(supporting_sheet!$G$12,'waste_char_sector_%_values'!$E$2:$AG$3277,14,FALSE), VLOOKUP(Residential_tonnages!$D105,'waste_char_sector_%_values'!$E$2:$AG$3277,14,FALSE))*'DONNÉES '!$D144),0)</f>
        <v>0</v>
      </c>
      <c r="R105" s="20">
        <f>IFERROR((IF($A105&gt;supporting_sheet!$D$12, VLOOKUP(supporting_sheet!$G$12,'waste_char_sector_%_values'!$E$2:$AG$3277,29,FALSE), VLOOKUP(Residential_tonnages!$D105,'waste_char_sector_%_values'!$E$2:$AG$3277,29,FALSE))*'DONNÉES '!$D144),0)</f>
        <v>0</v>
      </c>
      <c r="S105" s="37"/>
      <c r="T105" s="37">
        <f t="shared" si="7"/>
        <v>0</v>
      </c>
      <c r="V105" s="20">
        <f>IFERROR((IF($A105&gt;supporting_sheet!$D$12, VLOOKUP(supporting_sheet!$G$12,'waste_char_sector_%_values'!$E$2:$AG$3277,11,FALSE), VLOOKUP(Residential_tonnages!$D105,'waste_char_sector_%_values'!$E$2:$AG$3277,11,FALSE))*'DONNÉES '!$D144),0)</f>
        <v>0</v>
      </c>
    </row>
    <row r="106" spans="1:22" x14ac:dyDescent="0.25">
      <c r="A106" s="1">
        <f>'DONNÉES '!B145</f>
        <v>104</v>
      </c>
      <c r="B106" s="1" t="str">
        <f t="shared" si="5"/>
        <v>AB</v>
      </c>
      <c r="C106" s="1" t="s">
        <v>58</v>
      </c>
      <c r="D106" s="1" t="str">
        <f t="shared" si="6"/>
        <v>104ABResidential</v>
      </c>
      <c r="E106" s="20">
        <f>IFERROR((IF($A106&gt;supporting_sheet!$D$12, VLOOKUP(supporting_sheet!$G$12,'waste_char_sector_%_values'!$E$2:$AG$3277,2,FALSE), VLOOKUP(Residential_tonnages!$D106,'waste_char_sector_%_values'!$E$2:$AG$3277,2,FALSE))*'DONNÉES '!$D145),0)</f>
        <v>0</v>
      </c>
      <c r="F106" s="20">
        <f>IFERROR((IF($A106&gt;supporting_sheet!$D$12, VLOOKUP(supporting_sheet!$G$12,'waste_char_sector_%_values'!$E$2:$AG$3277,3,FALSE), VLOOKUP(Residential_tonnages!$D106,'waste_char_sector_%_values'!$E$2:$AG$3277,3,FALSE))*'DONNÉES '!$D145),0)</f>
        <v>0</v>
      </c>
      <c r="G106" s="20">
        <f>IFERROR((IF($A106&gt;supporting_sheet!$D$12, VLOOKUP(supporting_sheet!$G$12,'waste_char_sector_%_values'!$E$2:$AG$3277,4,FALSE), VLOOKUP(Residential_tonnages!$D106,'waste_char_sector_%_values'!$E$2:$AG$3277,4,FALSE))*'DONNÉES '!$D145),0)</f>
        <v>0</v>
      </c>
      <c r="H106" s="20">
        <f>IFERROR((IF($A106&gt;supporting_sheet!$D$12, VLOOKUP(supporting_sheet!$G$12,'waste_char_sector_%_values'!$E$2:$AG$3277,5,FALSE), VLOOKUP(Residential_tonnages!$D106,'waste_char_sector_%_values'!$E$2:$AG$3277,5,FALSE))*'DONNÉES '!$D145),0)</f>
        <v>0</v>
      </c>
      <c r="I106" s="20">
        <f>IFERROR((IF($A106&gt;supporting_sheet!$D$12, VLOOKUP(supporting_sheet!$G$12,'waste_char_sector_%_values'!$E$2:$AG$3277,6,FALSE), VLOOKUP(Residential_tonnages!$D106,'waste_char_sector_%_values'!$E$2:$AG$3277,6,FALSE))*'DONNÉES '!$D145),0)</f>
        <v>0</v>
      </c>
      <c r="J106" s="20">
        <f>IFERROR((IF($A106&gt;supporting_sheet!$D$12, VLOOKUP(supporting_sheet!$G$12,'waste_char_sector_%_values'!$E$2:$AG$3277,7,FALSE), VLOOKUP(Residential_tonnages!$D106,'waste_char_sector_%_values'!$E$2:$AG$3277,7,FALSE))*'DONNÉES '!$D145),0)</f>
        <v>0</v>
      </c>
      <c r="K106" s="20">
        <f>IFERROR((IF($A106&gt;supporting_sheet!$D$12, VLOOKUP(supporting_sheet!$G$12,'waste_char_sector_%_values'!$E$2:$AG$3277,8,FALSE), VLOOKUP(Residential_tonnages!$D106,'waste_char_sector_%_values'!$E$2:$AG$3277,8,FALSE))*'DONNÉES '!$D145),0)</f>
        <v>0</v>
      </c>
      <c r="L106" s="20">
        <f>IFERROR((IF($A106&gt;supporting_sheet!$D$12, VLOOKUP(supporting_sheet!$G$12,'waste_char_sector_%_values'!$E$2:$AG$3277,9,FALSE), VLOOKUP(Residential_tonnages!$D106,'waste_char_sector_%_values'!$E$2:$AG$3277,9,FALSE))*'DONNÉES '!$D145),0)</f>
        <v>0</v>
      </c>
      <c r="M106" s="20">
        <f>IFERROR((IF($A106&gt;supporting_sheet!$D$12, VLOOKUP(supporting_sheet!$G$12,'waste_char_sector_%_values'!$E$2:$AG$3277,10,FALSE), VLOOKUP(Residential_tonnages!$D106,'waste_char_sector_%_values'!$E$2:$AG$3277,10,FALSE))*'DONNÉES '!$D145),0)</f>
        <v>0</v>
      </c>
      <c r="N106" s="20">
        <f>IFERROR((IF($A106&gt;supporting_sheet!$D$12, VLOOKUP(supporting_sheet!$G$12,'waste_char_sector_%_values'!$E$2:$AG$3277,11,FALSE), VLOOKUP(Residential_tonnages!$D106,'waste_char_sector_%_values'!$E$2:$AG$3277,11,FALSE))*'DONNÉES '!$D145),0)</f>
        <v>0</v>
      </c>
      <c r="O106" s="20">
        <f>IFERROR((IF($A106&gt;supporting_sheet!$D$12, VLOOKUP(supporting_sheet!$G$12,'waste_char_sector_%_values'!$E$2:$AG$3277,12,FALSE), VLOOKUP(Residential_tonnages!$D106,'waste_char_sector_%_values'!$E$2:$AG$3277,12,FALSE))*'DONNÉES '!$D145),0)</f>
        <v>0</v>
      </c>
      <c r="P106" s="20">
        <f>IFERROR((IF($A106&gt;supporting_sheet!$D$12, VLOOKUP(supporting_sheet!$G$12,'waste_char_sector_%_values'!$E$2:$AG$3277,13,FALSE), VLOOKUP(Residential_tonnages!$D106,'waste_char_sector_%_values'!$E$2:$AG$3277,13,FALSE))*'DONNÉES '!$D145),0)</f>
        <v>0</v>
      </c>
      <c r="Q106" s="20">
        <f>IFERROR((IF($A106&gt;supporting_sheet!$D$12, VLOOKUP(supporting_sheet!$G$12,'waste_char_sector_%_values'!$E$2:$AG$3277,14,FALSE), VLOOKUP(Residential_tonnages!$D106,'waste_char_sector_%_values'!$E$2:$AG$3277,14,FALSE))*'DONNÉES '!$D145),0)</f>
        <v>0</v>
      </c>
      <c r="R106" s="20">
        <f>IFERROR((IF($A106&gt;supporting_sheet!$D$12, VLOOKUP(supporting_sheet!$G$12,'waste_char_sector_%_values'!$E$2:$AG$3277,29,FALSE), VLOOKUP(Residential_tonnages!$D106,'waste_char_sector_%_values'!$E$2:$AG$3277,29,FALSE))*'DONNÉES '!$D145),0)</f>
        <v>0</v>
      </c>
      <c r="S106" s="37"/>
      <c r="T106" s="37">
        <f t="shared" si="7"/>
        <v>0</v>
      </c>
      <c r="V106" s="20">
        <f>IFERROR((IF($A106&gt;supporting_sheet!$D$12, VLOOKUP(supporting_sheet!$G$12,'waste_char_sector_%_values'!$E$2:$AG$3277,11,FALSE), VLOOKUP(Residential_tonnages!$D106,'waste_char_sector_%_values'!$E$2:$AG$3277,11,FALSE))*'DONNÉES '!$D145),0)</f>
        <v>0</v>
      </c>
    </row>
    <row r="107" spans="1:22" x14ac:dyDescent="0.25">
      <c r="A107" s="1">
        <f>'DONNÉES '!B146</f>
        <v>105</v>
      </c>
      <c r="B107" s="1" t="str">
        <f t="shared" si="5"/>
        <v>AB</v>
      </c>
      <c r="C107" s="1" t="s">
        <v>58</v>
      </c>
      <c r="D107" s="1" t="str">
        <f t="shared" si="6"/>
        <v>105ABResidential</v>
      </c>
      <c r="E107" s="20">
        <f>IFERROR((IF($A107&gt;supporting_sheet!$D$12, VLOOKUP(supporting_sheet!$G$12,'waste_char_sector_%_values'!$E$2:$AG$3277,2,FALSE), VLOOKUP(Residential_tonnages!$D107,'waste_char_sector_%_values'!$E$2:$AG$3277,2,FALSE))*'DONNÉES '!$D146),0)</f>
        <v>0</v>
      </c>
      <c r="F107" s="20">
        <f>IFERROR((IF($A107&gt;supporting_sheet!$D$12, VLOOKUP(supporting_sheet!$G$12,'waste_char_sector_%_values'!$E$2:$AG$3277,3,FALSE), VLOOKUP(Residential_tonnages!$D107,'waste_char_sector_%_values'!$E$2:$AG$3277,3,FALSE))*'DONNÉES '!$D146),0)</f>
        <v>0</v>
      </c>
      <c r="G107" s="20">
        <f>IFERROR((IF($A107&gt;supporting_sheet!$D$12, VLOOKUP(supporting_sheet!$G$12,'waste_char_sector_%_values'!$E$2:$AG$3277,4,FALSE), VLOOKUP(Residential_tonnages!$D107,'waste_char_sector_%_values'!$E$2:$AG$3277,4,FALSE))*'DONNÉES '!$D146),0)</f>
        <v>0</v>
      </c>
      <c r="H107" s="20">
        <f>IFERROR((IF($A107&gt;supporting_sheet!$D$12, VLOOKUP(supporting_sheet!$G$12,'waste_char_sector_%_values'!$E$2:$AG$3277,5,FALSE), VLOOKUP(Residential_tonnages!$D107,'waste_char_sector_%_values'!$E$2:$AG$3277,5,FALSE))*'DONNÉES '!$D146),0)</f>
        <v>0</v>
      </c>
      <c r="I107" s="20">
        <f>IFERROR((IF($A107&gt;supporting_sheet!$D$12, VLOOKUP(supporting_sheet!$G$12,'waste_char_sector_%_values'!$E$2:$AG$3277,6,FALSE), VLOOKUP(Residential_tonnages!$D107,'waste_char_sector_%_values'!$E$2:$AG$3277,6,FALSE))*'DONNÉES '!$D146),0)</f>
        <v>0</v>
      </c>
      <c r="J107" s="20">
        <f>IFERROR((IF($A107&gt;supporting_sheet!$D$12, VLOOKUP(supporting_sheet!$G$12,'waste_char_sector_%_values'!$E$2:$AG$3277,7,FALSE), VLOOKUP(Residential_tonnages!$D107,'waste_char_sector_%_values'!$E$2:$AG$3277,7,FALSE))*'DONNÉES '!$D146),0)</f>
        <v>0</v>
      </c>
      <c r="K107" s="20">
        <f>IFERROR((IF($A107&gt;supporting_sheet!$D$12, VLOOKUP(supporting_sheet!$G$12,'waste_char_sector_%_values'!$E$2:$AG$3277,8,FALSE), VLOOKUP(Residential_tonnages!$D107,'waste_char_sector_%_values'!$E$2:$AG$3277,8,FALSE))*'DONNÉES '!$D146),0)</f>
        <v>0</v>
      </c>
      <c r="L107" s="20">
        <f>IFERROR((IF($A107&gt;supporting_sheet!$D$12, VLOOKUP(supporting_sheet!$G$12,'waste_char_sector_%_values'!$E$2:$AG$3277,9,FALSE), VLOOKUP(Residential_tonnages!$D107,'waste_char_sector_%_values'!$E$2:$AG$3277,9,FALSE))*'DONNÉES '!$D146),0)</f>
        <v>0</v>
      </c>
      <c r="M107" s="20">
        <f>IFERROR((IF($A107&gt;supporting_sheet!$D$12, VLOOKUP(supporting_sheet!$G$12,'waste_char_sector_%_values'!$E$2:$AG$3277,10,FALSE), VLOOKUP(Residential_tonnages!$D107,'waste_char_sector_%_values'!$E$2:$AG$3277,10,FALSE))*'DONNÉES '!$D146),0)</f>
        <v>0</v>
      </c>
      <c r="N107" s="20">
        <f>IFERROR((IF($A107&gt;supporting_sheet!$D$12, VLOOKUP(supporting_sheet!$G$12,'waste_char_sector_%_values'!$E$2:$AG$3277,11,FALSE), VLOOKUP(Residential_tonnages!$D107,'waste_char_sector_%_values'!$E$2:$AG$3277,11,FALSE))*'DONNÉES '!$D146),0)</f>
        <v>0</v>
      </c>
      <c r="O107" s="20">
        <f>IFERROR((IF($A107&gt;supporting_sheet!$D$12, VLOOKUP(supporting_sheet!$G$12,'waste_char_sector_%_values'!$E$2:$AG$3277,12,FALSE), VLOOKUP(Residential_tonnages!$D107,'waste_char_sector_%_values'!$E$2:$AG$3277,12,FALSE))*'DONNÉES '!$D146),0)</f>
        <v>0</v>
      </c>
      <c r="P107" s="20">
        <f>IFERROR((IF($A107&gt;supporting_sheet!$D$12, VLOOKUP(supporting_sheet!$G$12,'waste_char_sector_%_values'!$E$2:$AG$3277,13,FALSE), VLOOKUP(Residential_tonnages!$D107,'waste_char_sector_%_values'!$E$2:$AG$3277,13,FALSE))*'DONNÉES '!$D146),0)</f>
        <v>0</v>
      </c>
      <c r="Q107" s="20">
        <f>IFERROR((IF($A107&gt;supporting_sheet!$D$12, VLOOKUP(supporting_sheet!$G$12,'waste_char_sector_%_values'!$E$2:$AG$3277,14,FALSE), VLOOKUP(Residential_tonnages!$D107,'waste_char_sector_%_values'!$E$2:$AG$3277,14,FALSE))*'DONNÉES '!$D146),0)</f>
        <v>0</v>
      </c>
      <c r="R107" s="20">
        <f>IFERROR((IF($A107&gt;supporting_sheet!$D$12, VLOOKUP(supporting_sheet!$G$12,'waste_char_sector_%_values'!$E$2:$AG$3277,29,FALSE), VLOOKUP(Residential_tonnages!$D107,'waste_char_sector_%_values'!$E$2:$AG$3277,29,FALSE))*'DONNÉES '!$D146),0)</f>
        <v>0</v>
      </c>
      <c r="S107" s="37"/>
      <c r="T107" s="37">
        <f t="shared" si="7"/>
        <v>0</v>
      </c>
      <c r="V107" s="20">
        <f>IFERROR((IF($A107&gt;supporting_sheet!$D$12, VLOOKUP(supporting_sheet!$G$12,'waste_char_sector_%_values'!$E$2:$AG$3277,11,FALSE), VLOOKUP(Residential_tonnages!$D107,'waste_char_sector_%_values'!$E$2:$AG$3277,11,FALSE))*'DONNÉES '!$D146),0)</f>
        <v>0</v>
      </c>
    </row>
    <row r="108" spans="1:22" x14ac:dyDescent="0.25">
      <c r="A108" s="1">
        <f>'DONNÉES '!B147</f>
        <v>106</v>
      </c>
      <c r="B108" s="1" t="str">
        <f t="shared" si="5"/>
        <v>AB</v>
      </c>
      <c r="C108" s="1" t="s">
        <v>58</v>
      </c>
      <c r="D108" s="1" t="str">
        <f t="shared" si="6"/>
        <v>106ABResidential</v>
      </c>
      <c r="E108" s="20">
        <f>IFERROR((IF($A108&gt;supporting_sheet!$D$12, VLOOKUP(supporting_sheet!$G$12,'waste_char_sector_%_values'!$E$2:$AG$3277,2,FALSE), VLOOKUP(Residential_tonnages!$D108,'waste_char_sector_%_values'!$E$2:$AG$3277,2,FALSE))*'DONNÉES '!$D147),0)</f>
        <v>0</v>
      </c>
      <c r="F108" s="20">
        <f>IFERROR((IF($A108&gt;supporting_sheet!$D$12, VLOOKUP(supporting_sheet!$G$12,'waste_char_sector_%_values'!$E$2:$AG$3277,3,FALSE), VLOOKUP(Residential_tonnages!$D108,'waste_char_sector_%_values'!$E$2:$AG$3277,3,FALSE))*'DONNÉES '!$D147),0)</f>
        <v>0</v>
      </c>
      <c r="G108" s="20">
        <f>IFERROR((IF($A108&gt;supporting_sheet!$D$12, VLOOKUP(supporting_sheet!$G$12,'waste_char_sector_%_values'!$E$2:$AG$3277,4,FALSE), VLOOKUP(Residential_tonnages!$D108,'waste_char_sector_%_values'!$E$2:$AG$3277,4,FALSE))*'DONNÉES '!$D147),0)</f>
        <v>0</v>
      </c>
      <c r="H108" s="20">
        <f>IFERROR((IF($A108&gt;supporting_sheet!$D$12, VLOOKUP(supporting_sheet!$G$12,'waste_char_sector_%_values'!$E$2:$AG$3277,5,FALSE), VLOOKUP(Residential_tonnages!$D108,'waste_char_sector_%_values'!$E$2:$AG$3277,5,FALSE))*'DONNÉES '!$D147),0)</f>
        <v>0</v>
      </c>
      <c r="I108" s="20">
        <f>IFERROR((IF($A108&gt;supporting_sheet!$D$12, VLOOKUP(supporting_sheet!$G$12,'waste_char_sector_%_values'!$E$2:$AG$3277,6,FALSE), VLOOKUP(Residential_tonnages!$D108,'waste_char_sector_%_values'!$E$2:$AG$3277,6,FALSE))*'DONNÉES '!$D147),0)</f>
        <v>0</v>
      </c>
      <c r="J108" s="20">
        <f>IFERROR((IF($A108&gt;supporting_sheet!$D$12, VLOOKUP(supporting_sheet!$G$12,'waste_char_sector_%_values'!$E$2:$AG$3277,7,FALSE), VLOOKUP(Residential_tonnages!$D108,'waste_char_sector_%_values'!$E$2:$AG$3277,7,FALSE))*'DONNÉES '!$D147),0)</f>
        <v>0</v>
      </c>
      <c r="K108" s="20">
        <f>IFERROR((IF($A108&gt;supporting_sheet!$D$12, VLOOKUP(supporting_sheet!$G$12,'waste_char_sector_%_values'!$E$2:$AG$3277,8,FALSE), VLOOKUP(Residential_tonnages!$D108,'waste_char_sector_%_values'!$E$2:$AG$3277,8,FALSE))*'DONNÉES '!$D147),0)</f>
        <v>0</v>
      </c>
      <c r="L108" s="20">
        <f>IFERROR((IF($A108&gt;supporting_sheet!$D$12, VLOOKUP(supporting_sheet!$G$12,'waste_char_sector_%_values'!$E$2:$AG$3277,9,FALSE), VLOOKUP(Residential_tonnages!$D108,'waste_char_sector_%_values'!$E$2:$AG$3277,9,FALSE))*'DONNÉES '!$D147),0)</f>
        <v>0</v>
      </c>
      <c r="M108" s="20">
        <f>IFERROR((IF($A108&gt;supporting_sheet!$D$12, VLOOKUP(supporting_sheet!$G$12,'waste_char_sector_%_values'!$E$2:$AG$3277,10,FALSE), VLOOKUP(Residential_tonnages!$D108,'waste_char_sector_%_values'!$E$2:$AG$3277,10,FALSE))*'DONNÉES '!$D147),0)</f>
        <v>0</v>
      </c>
      <c r="N108" s="20">
        <f>IFERROR((IF($A108&gt;supporting_sheet!$D$12, VLOOKUP(supporting_sheet!$G$12,'waste_char_sector_%_values'!$E$2:$AG$3277,11,FALSE), VLOOKUP(Residential_tonnages!$D108,'waste_char_sector_%_values'!$E$2:$AG$3277,11,FALSE))*'DONNÉES '!$D147),0)</f>
        <v>0</v>
      </c>
      <c r="O108" s="20">
        <f>IFERROR((IF($A108&gt;supporting_sheet!$D$12, VLOOKUP(supporting_sheet!$G$12,'waste_char_sector_%_values'!$E$2:$AG$3277,12,FALSE), VLOOKUP(Residential_tonnages!$D108,'waste_char_sector_%_values'!$E$2:$AG$3277,12,FALSE))*'DONNÉES '!$D147),0)</f>
        <v>0</v>
      </c>
      <c r="P108" s="20">
        <f>IFERROR((IF($A108&gt;supporting_sheet!$D$12, VLOOKUP(supporting_sheet!$G$12,'waste_char_sector_%_values'!$E$2:$AG$3277,13,FALSE), VLOOKUP(Residential_tonnages!$D108,'waste_char_sector_%_values'!$E$2:$AG$3277,13,FALSE))*'DONNÉES '!$D147),0)</f>
        <v>0</v>
      </c>
      <c r="Q108" s="20">
        <f>IFERROR((IF($A108&gt;supporting_sheet!$D$12, VLOOKUP(supporting_sheet!$G$12,'waste_char_sector_%_values'!$E$2:$AG$3277,14,FALSE), VLOOKUP(Residential_tonnages!$D108,'waste_char_sector_%_values'!$E$2:$AG$3277,14,FALSE))*'DONNÉES '!$D147),0)</f>
        <v>0</v>
      </c>
      <c r="R108" s="20">
        <f>IFERROR((IF($A108&gt;supporting_sheet!$D$12, VLOOKUP(supporting_sheet!$G$12,'waste_char_sector_%_values'!$E$2:$AG$3277,29,FALSE), VLOOKUP(Residential_tonnages!$D108,'waste_char_sector_%_values'!$E$2:$AG$3277,29,FALSE))*'DONNÉES '!$D147),0)</f>
        <v>0</v>
      </c>
      <c r="S108" s="37"/>
      <c r="T108" s="37">
        <f t="shared" si="7"/>
        <v>0</v>
      </c>
      <c r="V108" s="20">
        <f>IFERROR((IF($A108&gt;supporting_sheet!$D$12, VLOOKUP(supporting_sheet!$G$12,'waste_char_sector_%_values'!$E$2:$AG$3277,11,FALSE), VLOOKUP(Residential_tonnages!$D108,'waste_char_sector_%_values'!$E$2:$AG$3277,11,FALSE))*'DONNÉES '!$D147),0)</f>
        <v>0</v>
      </c>
    </row>
    <row r="109" spans="1:22" x14ac:dyDescent="0.25">
      <c r="A109" s="1">
        <f>'DONNÉES '!B148</f>
        <v>107</v>
      </c>
      <c r="B109" s="1" t="str">
        <f t="shared" si="5"/>
        <v>AB</v>
      </c>
      <c r="C109" s="1" t="s">
        <v>58</v>
      </c>
      <c r="D109" s="1" t="str">
        <f t="shared" si="6"/>
        <v>107ABResidential</v>
      </c>
      <c r="E109" s="20">
        <f>IFERROR((IF($A109&gt;supporting_sheet!$D$12, VLOOKUP(supporting_sheet!$G$12,'waste_char_sector_%_values'!$E$2:$AG$3277,2,FALSE), VLOOKUP(Residential_tonnages!$D109,'waste_char_sector_%_values'!$E$2:$AG$3277,2,FALSE))*'DONNÉES '!$D148),0)</f>
        <v>0</v>
      </c>
      <c r="F109" s="20">
        <f>IFERROR((IF($A109&gt;supporting_sheet!$D$12, VLOOKUP(supporting_sheet!$G$12,'waste_char_sector_%_values'!$E$2:$AG$3277,3,FALSE), VLOOKUP(Residential_tonnages!$D109,'waste_char_sector_%_values'!$E$2:$AG$3277,3,FALSE))*'DONNÉES '!$D148),0)</f>
        <v>0</v>
      </c>
      <c r="G109" s="20">
        <f>IFERROR((IF($A109&gt;supporting_sheet!$D$12, VLOOKUP(supporting_sheet!$G$12,'waste_char_sector_%_values'!$E$2:$AG$3277,4,FALSE), VLOOKUP(Residential_tonnages!$D109,'waste_char_sector_%_values'!$E$2:$AG$3277,4,FALSE))*'DONNÉES '!$D148),0)</f>
        <v>0</v>
      </c>
      <c r="H109" s="20">
        <f>IFERROR((IF($A109&gt;supporting_sheet!$D$12, VLOOKUP(supporting_sheet!$G$12,'waste_char_sector_%_values'!$E$2:$AG$3277,5,FALSE), VLOOKUP(Residential_tonnages!$D109,'waste_char_sector_%_values'!$E$2:$AG$3277,5,FALSE))*'DONNÉES '!$D148),0)</f>
        <v>0</v>
      </c>
      <c r="I109" s="20">
        <f>IFERROR((IF($A109&gt;supporting_sheet!$D$12, VLOOKUP(supporting_sheet!$G$12,'waste_char_sector_%_values'!$E$2:$AG$3277,6,FALSE), VLOOKUP(Residential_tonnages!$D109,'waste_char_sector_%_values'!$E$2:$AG$3277,6,FALSE))*'DONNÉES '!$D148),0)</f>
        <v>0</v>
      </c>
      <c r="J109" s="20">
        <f>IFERROR((IF($A109&gt;supporting_sheet!$D$12, VLOOKUP(supporting_sheet!$G$12,'waste_char_sector_%_values'!$E$2:$AG$3277,7,FALSE), VLOOKUP(Residential_tonnages!$D109,'waste_char_sector_%_values'!$E$2:$AG$3277,7,FALSE))*'DONNÉES '!$D148),0)</f>
        <v>0</v>
      </c>
      <c r="K109" s="20">
        <f>IFERROR((IF($A109&gt;supporting_sheet!$D$12, VLOOKUP(supporting_sheet!$G$12,'waste_char_sector_%_values'!$E$2:$AG$3277,8,FALSE), VLOOKUP(Residential_tonnages!$D109,'waste_char_sector_%_values'!$E$2:$AG$3277,8,FALSE))*'DONNÉES '!$D148),0)</f>
        <v>0</v>
      </c>
      <c r="L109" s="20">
        <f>IFERROR((IF($A109&gt;supporting_sheet!$D$12, VLOOKUP(supporting_sheet!$G$12,'waste_char_sector_%_values'!$E$2:$AG$3277,9,FALSE), VLOOKUP(Residential_tonnages!$D109,'waste_char_sector_%_values'!$E$2:$AG$3277,9,FALSE))*'DONNÉES '!$D148),0)</f>
        <v>0</v>
      </c>
      <c r="M109" s="20">
        <f>IFERROR((IF($A109&gt;supporting_sheet!$D$12, VLOOKUP(supporting_sheet!$G$12,'waste_char_sector_%_values'!$E$2:$AG$3277,10,FALSE), VLOOKUP(Residential_tonnages!$D109,'waste_char_sector_%_values'!$E$2:$AG$3277,10,FALSE))*'DONNÉES '!$D148),0)</f>
        <v>0</v>
      </c>
      <c r="N109" s="20">
        <f>IFERROR((IF($A109&gt;supporting_sheet!$D$12, VLOOKUP(supporting_sheet!$G$12,'waste_char_sector_%_values'!$E$2:$AG$3277,11,FALSE), VLOOKUP(Residential_tonnages!$D109,'waste_char_sector_%_values'!$E$2:$AG$3277,11,FALSE))*'DONNÉES '!$D148),0)</f>
        <v>0</v>
      </c>
      <c r="O109" s="20">
        <f>IFERROR((IF($A109&gt;supporting_sheet!$D$12, VLOOKUP(supporting_sheet!$G$12,'waste_char_sector_%_values'!$E$2:$AG$3277,12,FALSE), VLOOKUP(Residential_tonnages!$D109,'waste_char_sector_%_values'!$E$2:$AG$3277,12,FALSE))*'DONNÉES '!$D148),0)</f>
        <v>0</v>
      </c>
      <c r="P109" s="20">
        <f>IFERROR((IF($A109&gt;supporting_sheet!$D$12, VLOOKUP(supporting_sheet!$G$12,'waste_char_sector_%_values'!$E$2:$AG$3277,13,FALSE), VLOOKUP(Residential_tonnages!$D109,'waste_char_sector_%_values'!$E$2:$AG$3277,13,FALSE))*'DONNÉES '!$D148),0)</f>
        <v>0</v>
      </c>
      <c r="Q109" s="20">
        <f>IFERROR((IF($A109&gt;supporting_sheet!$D$12, VLOOKUP(supporting_sheet!$G$12,'waste_char_sector_%_values'!$E$2:$AG$3277,14,FALSE), VLOOKUP(Residential_tonnages!$D109,'waste_char_sector_%_values'!$E$2:$AG$3277,14,FALSE))*'DONNÉES '!$D148),0)</f>
        <v>0</v>
      </c>
      <c r="R109" s="20">
        <f>IFERROR((IF($A109&gt;supporting_sheet!$D$12, VLOOKUP(supporting_sheet!$G$12,'waste_char_sector_%_values'!$E$2:$AG$3277,29,FALSE), VLOOKUP(Residential_tonnages!$D109,'waste_char_sector_%_values'!$E$2:$AG$3277,29,FALSE))*'DONNÉES '!$D148),0)</f>
        <v>0</v>
      </c>
      <c r="S109" s="37"/>
      <c r="T109" s="37">
        <f t="shared" si="7"/>
        <v>0</v>
      </c>
      <c r="V109" s="20">
        <f>IFERROR((IF($A109&gt;supporting_sheet!$D$12, VLOOKUP(supporting_sheet!$G$12,'waste_char_sector_%_values'!$E$2:$AG$3277,11,FALSE), VLOOKUP(Residential_tonnages!$D109,'waste_char_sector_%_values'!$E$2:$AG$3277,11,FALSE))*'DONNÉES '!$D148),0)</f>
        <v>0</v>
      </c>
    </row>
    <row r="110" spans="1:22" x14ac:dyDescent="0.25">
      <c r="A110" s="1">
        <f>'DONNÉES '!B149</f>
        <v>108</v>
      </c>
      <c r="B110" s="1" t="str">
        <f t="shared" si="5"/>
        <v>AB</v>
      </c>
      <c r="C110" s="1" t="s">
        <v>58</v>
      </c>
      <c r="D110" s="1" t="str">
        <f t="shared" si="6"/>
        <v>108ABResidential</v>
      </c>
      <c r="E110" s="20">
        <f>IFERROR((IF($A110&gt;supporting_sheet!$D$12, VLOOKUP(supporting_sheet!$G$12,'waste_char_sector_%_values'!$E$2:$AG$3277,2,FALSE), VLOOKUP(Residential_tonnages!$D110,'waste_char_sector_%_values'!$E$2:$AG$3277,2,FALSE))*'DONNÉES '!$D149),0)</f>
        <v>0</v>
      </c>
      <c r="F110" s="20">
        <f>IFERROR((IF($A110&gt;supporting_sheet!$D$12, VLOOKUP(supporting_sheet!$G$12,'waste_char_sector_%_values'!$E$2:$AG$3277,3,FALSE), VLOOKUP(Residential_tonnages!$D110,'waste_char_sector_%_values'!$E$2:$AG$3277,3,FALSE))*'DONNÉES '!$D149),0)</f>
        <v>0</v>
      </c>
      <c r="G110" s="20">
        <f>IFERROR((IF($A110&gt;supporting_sheet!$D$12, VLOOKUP(supporting_sheet!$G$12,'waste_char_sector_%_values'!$E$2:$AG$3277,4,FALSE), VLOOKUP(Residential_tonnages!$D110,'waste_char_sector_%_values'!$E$2:$AG$3277,4,FALSE))*'DONNÉES '!$D149),0)</f>
        <v>0</v>
      </c>
      <c r="H110" s="20">
        <f>IFERROR((IF($A110&gt;supporting_sheet!$D$12, VLOOKUP(supporting_sheet!$G$12,'waste_char_sector_%_values'!$E$2:$AG$3277,5,FALSE), VLOOKUP(Residential_tonnages!$D110,'waste_char_sector_%_values'!$E$2:$AG$3277,5,FALSE))*'DONNÉES '!$D149),0)</f>
        <v>0</v>
      </c>
      <c r="I110" s="20">
        <f>IFERROR((IF($A110&gt;supporting_sheet!$D$12, VLOOKUP(supporting_sheet!$G$12,'waste_char_sector_%_values'!$E$2:$AG$3277,6,FALSE), VLOOKUP(Residential_tonnages!$D110,'waste_char_sector_%_values'!$E$2:$AG$3277,6,FALSE))*'DONNÉES '!$D149),0)</f>
        <v>0</v>
      </c>
      <c r="J110" s="20">
        <f>IFERROR((IF($A110&gt;supporting_sheet!$D$12, VLOOKUP(supporting_sheet!$G$12,'waste_char_sector_%_values'!$E$2:$AG$3277,7,FALSE), VLOOKUP(Residential_tonnages!$D110,'waste_char_sector_%_values'!$E$2:$AG$3277,7,FALSE))*'DONNÉES '!$D149),0)</f>
        <v>0</v>
      </c>
      <c r="K110" s="20">
        <f>IFERROR((IF($A110&gt;supporting_sheet!$D$12, VLOOKUP(supporting_sheet!$G$12,'waste_char_sector_%_values'!$E$2:$AG$3277,8,FALSE), VLOOKUP(Residential_tonnages!$D110,'waste_char_sector_%_values'!$E$2:$AG$3277,8,FALSE))*'DONNÉES '!$D149),0)</f>
        <v>0</v>
      </c>
      <c r="L110" s="20">
        <f>IFERROR((IF($A110&gt;supporting_sheet!$D$12, VLOOKUP(supporting_sheet!$G$12,'waste_char_sector_%_values'!$E$2:$AG$3277,9,FALSE), VLOOKUP(Residential_tonnages!$D110,'waste_char_sector_%_values'!$E$2:$AG$3277,9,FALSE))*'DONNÉES '!$D149),0)</f>
        <v>0</v>
      </c>
      <c r="M110" s="20">
        <f>IFERROR((IF($A110&gt;supporting_sheet!$D$12, VLOOKUP(supporting_sheet!$G$12,'waste_char_sector_%_values'!$E$2:$AG$3277,10,FALSE), VLOOKUP(Residential_tonnages!$D110,'waste_char_sector_%_values'!$E$2:$AG$3277,10,FALSE))*'DONNÉES '!$D149),0)</f>
        <v>0</v>
      </c>
      <c r="N110" s="20">
        <f>IFERROR((IF($A110&gt;supporting_sheet!$D$12, VLOOKUP(supporting_sheet!$G$12,'waste_char_sector_%_values'!$E$2:$AG$3277,11,FALSE), VLOOKUP(Residential_tonnages!$D110,'waste_char_sector_%_values'!$E$2:$AG$3277,11,FALSE))*'DONNÉES '!$D149),0)</f>
        <v>0</v>
      </c>
      <c r="O110" s="20">
        <f>IFERROR((IF($A110&gt;supporting_sheet!$D$12, VLOOKUP(supporting_sheet!$G$12,'waste_char_sector_%_values'!$E$2:$AG$3277,12,FALSE), VLOOKUP(Residential_tonnages!$D110,'waste_char_sector_%_values'!$E$2:$AG$3277,12,FALSE))*'DONNÉES '!$D149),0)</f>
        <v>0</v>
      </c>
      <c r="P110" s="20">
        <f>IFERROR((IF($A110&gt;supporting_sheet!$D$12, VLOOKUP(supporting_sheet!$G$12,'waste_char_sector_%_values'!$E$2:$AG$3277,13,FALSE), VLOOKUP(Residential_tonnages!$D110,'waste_char_sector_%_values'!$E$2:$AG$3277,13,FALSE))*'DONNÉES '!$D149),0)</f>
        <v>0</v>
      </c>
      <c r="Q110" s="20">
        <f>IFERROR((IF($A110&gt;supporting_sheet!$D$12, VLOOKUP(supporting_sheet!$G$12,'waste_char_sector_%_values'!$E$2:$AG$3277,14,FALSE), VLOOKUP(Residential_tonnages!$D110,'waste_char_sector_%_values'!$E$2:$AG$3277,14,FALSE))*'DONNÉES '!$D149),0)</f>
        <v>0</v>
      </c>
      <c r="R110" s="20">
        <f>IFERROR((IF($A110&gt;supporting_sheet!$D$12, VLOOKUP(supporting_sheet!$G$12,'waste_char_sector_%_values'!$E$2:$AG$3277,29,FALSE), VLOOKUP(Residential_tonnages!$D110,'waste_char_sector_%_values'!$E$2:$AG$3277,29,FALSE))*'DONNÉES '!$D149),0)</f>
        <v>0</v>
      </c>
      <c r="S110" s="37"/>
      <c r="T110" s="37">
        <f t="shared" si="7"/>
        <v>0</v>
      </c>
      <c r="V110" s="20">
        <f>IFERROR((IF($A110&gt;supporting_sheet!$D$12, VLOOKUP(supporting_sheet!$G$12,'waste_char_sector_%_values'!$E$2:$AG$3277,11,FALSE), VLOOKUP(Residential_tonnages!$D110,'waste_char_sector_%_values'!$E$2:$AG$3277,11,FALSE))*'DONNÉES '!$D149),0)</f>
        <v>0</v>
      </c>
    </row>
    <row r="111" spans="1:22" x14ac:dyDescent="0.25">
      <c r="A111" s="1">
        <f>'DONNÉES '!B150</f>
        <v>109</v>
      </c>
      <c r="B111" s="1" t="str">
        <f t="shared" si="5"/>
        <v>AB</v>
      </c>
      <c r="C111" s="1" t="s">
        <v>58</v>
      </c>
      <c r="D111" s="1" t="str">
        <f t="shared" si="6"/>
        <v>109ABResidential</v>
      </c>
      <c r="E111" s="20">
        <f>IFERROR((IF($A111&gt;supporting_sheet!$D$12, VLOOKUP(supporting_sheet!$G$12,'waste_char_sector_%_values'!$E$2:$AG$3277,2,FALSE), VLOOKUP(Residential_tonnages!$D111,'waste_char_sector_%_values'!$E$2:$AG$3277,2,FALSE))*'DONNÉES '!$D150),0)</f>
        <v>0</v>
      </c>
      <c r="F111" s="20">
        <f>IFERROR((IF($A111&gt;supporting_sheet!$D$12, VLOOKUP(supporting_sheet!$G$12,'waste_char_sector_%_values'!$E$2:$AG$3277,3,FALSE), VLOOKUP(Residential_tonnages!$D111,'waste_char_sector_%_values'!$E$2:$AG$3277,3,FALSE))*'DONNÉES '!$D150),0)</f>
        <v>0</v>
      </c>
      <c r="G111" s="20">
        <f>IFERROR((IF($A111&gt;supporting_sheet!$D$12, VLOOKUP(supporting_sheet!$G$12,'waste_char_sector_%_values'!$E$2:$AG$3277,4,FALSE), VLOOKUP(Residential_tonnages!$D111,'waste_char_sector_%_values'!$E$2:$AG$3277,4,FALSE))*'DONNÉES '!$D150),0)</f>
        <v>0</v>
      </c>
      <c r="H111" s="20">
        <f>IFERROR((IF($A111&gt;supporting_sheet!$D$12, VLOOKUP(supporting_sheet!$G$12,'waste_char_sector_%_values'!$E$2:$AG$3277,5,FALSE), VLOOKUP(Residential_tonnages!$D111,'waste_char_sector_%_values'!$E$2:$AG$3277,5,FALSE))*'DONNÉES '!$D150),0)</f>
        <v>0</v>
      </c>
      <c r="I111" s="20">
        <f>IFERROR((IF($A111&gt;supporting_sheet!$D$12, VLOOKUP(supporting_sheet!$G$12,'waste_char_sector_%_values'!$E$2:$AG$3277,6,FALSE), VLOOKUP(Residential_tonnages!$D111,'waste_char_sector_%_values'!$E$2:$AG$3277,6,FALSE))*'DONNÉES '!$D150),0)</f>
        <v>0</v>
      </c>
      <c r="J111" s="20">
        <f>IFERROR((IF($A111&gt;supporting_sheet!$D$12, VLOOKUP(supporting_sheet!$G$12,'waste_char_sector_%_values'!$E$2:$AG$3277,7,FALSE), VLOOKUP(Residential_tonnages!$D111,'waste_char_sector_%_values'!$E$2:$AG$3277,7,FALSE))*'DONNÉES '!$D150),0)</f>
        <v>0</v>
      </c>
      <c r="K111" s="20">
        <f>IFERROR((IF($A111&gt;supporting_sheet!$D$12, VLOOKUP(supporting_sheet!$G$12,'waste_char_sector_%_values'!$E$2:$AG$3277,8,FALSE), VLOOKUP(Residential_tonnages!$D111,'waste_char_sector_%_values'!$E$2:$AG$3277,8,FALSE))*'DONNÉES '!$D150),0)</f>
        <v>0</v>
      </c>
      <c r="L111" s="20">
        <f>IFERROR((IF($A111&gt;supporting_sheet!$D$12, VLOOKUP(supporting_sheet!$G$12,'waste_char_sector_%_values'!$E$2:$AG$3277,9,FALSE), VLOOKUP(Residential_tonnages!$D111,'waste_char_sector_%_values'!$E$2:$AG$3277,9,FALSE))*'DONNÉES '!$D150),0)</f>
        <v>0</v>
      </c>
      <c r="M111" s="20">
        <f>IFERROR((IF($A111&gt;supporting_sheet!$D$12, VLOOKUP(supporting_sheet!$G$12,'waste_char_sector_%_values'!$E$2:$AG$3277,10,FALSE), VLOOKUP(Residential_tonnages!$D111,'waste_char_sector_%_values'!$E$2:$AG$3277,10,FALSE))*'DONNÉES '!$D150),0)</f>
        <v>0</v>
      </c>
      <c r="N111" s="20">
        <f>IFERROR((IF($A111&gt;supporting_sheet!$D$12, VLOOKUP(supporting_sheet!$G$12,'waste_char_sector_%_values'!$E$2:$AG$3277,11,FALSE), VLOOKUP(Residential_tonnages!$D111,'waste_char_sector_%_values'!$E$2:$AG$3277,11,FALSE))*'DONNÉES '!$D150),0)</f>
        <v>0</v>
      </c>
      <c r="O111" s="20">
        <f>IFERROR((IF($A111&gt;supporting_sheet!$D$12, VLOOKUP(supporting_sheet!$G$12,'waste_char_sector_%_values'!$E$2:$AG$3277,12,FALSE), VLOOKUP(Residential_tonnages!$D111,'waste_char_sector_%_values'!$E$2:$AG$3277,12,FALSE))*'DONNÉES '!$D150),0)</f>
        <v>0</v>
      </c>
      <c r="P111" s="20">
        <f>IFERROR((IF($A111&gt;supporting_sheet!$D$12, VLOOKUP(supporting_sheet!$G$12,'waste_char_sector_%_values'!$E$2:$AG$3277,13,FALSE), VLOOKUP(Residential_tonnages!$D111,'waste_char_sector_%_values'!$E$2:$AG$3277,13,FALSE))*'DONNÉES '!$D150),0)</f>
        <v>0</v>
      </c>
      <c r="Q111" s="20">
        <f>IFERROR((IF($A111&gt;supporting_sheet!$D$12, VLOOKUP(supporting_sheet!$G$12,'waste_char_sector_%_values'!$E$2:$AG$3277,14,FALSE), VLOOKUP(Residential_tonnages!$D111,'waste_char_sector_%_values'!$E$2:$AG$3277,14,FALSE))*'DONNÉES '!$D150),0)</f>
        <v>0</v>
      </c>
      <c r="R111" s="20">
        <f>IFERROR((IF($A111&gt;supporting_sheet!$D$12, VLOOKUP(supporting_sheet!$G$12,'waste_char_sector_%_values'!$E$2:$AG$3277,29,FALSE), VLOOKUP(Residential_tonnages!$D111,'waste_char_sector_%_values'!$E$2:$AG$3277,29,FALSE))*'DONNÉES '!$D150),0)</f>
        <v>0</v>
      </c>
      <c r="S111" s="37"/>
      <c r="T111" s="37">
        <f t="shared" si="7"/>
        <v>0</v>
      </c>
      <c r="V111" s="20">
        <f>IFERROR((IF($A111&gt;supporting_sheet!$D$12, VLOOKUP(supporting_sheet!$G$12,'waste_char_sector_%_values'!$E$2:$AG$3277,11,FALSE), VLOOKUP(Residential_tonnages!$D111,'waste_char_sector_%_values'!$E$2:$AG$3277,11,FALSE))*'DONNÉES '!$D150),0)</f>
        <v>0</v>
      </c>
    </row>
    <row r="112" spans="1:22" x14ac:dyDescent="0.25">
      <c r="A112" s="1">
        <f>'DONNÉES '!B151</f>
        <v>110</v>
      </c>
      <c r="B112" s="1" t="str">
        <f t="shared" si="5"/>
        <v>AB</v>
      </c>
      <c r="C112" s="1" t="s">
        <v>58</v>
      </c>
      <c r="D112" s="1" t="str">
        <f t="shared" ref="D112:D117" si="8">CONCATENATE(A112,B112,C112)</f>
        <v>110ABResidential</v>
      </c>
      <c r="E112" s="20">
        <f>IFERROR((IF($A112&gt;supporting_sheet!$D$12, VLOOKUP(supporting_sheet!$G$12,'waste_char_sector_%_values'!$E$2:$AG$3277,2,FALSE), VLOOKUP(Residential_tonnages!$D112,'waste_char_sector_%_values'!$E$2:$AG$3277,2,FALSE))*'DONNÉES '!$D151),0)</f>
        <v>0</v>
      </c>
      <c r="F112" s="20">
        <f>IFERROR((IF($A112&gt;supporting_sheet!$D$12, VLOOKUP(supporting_sheet!$G$12,'waste_char_sector_%_values'!$E$2:$AG$3277,3,FALSE), VLOOKUP(Residential_tonnages!$D112,'waste_char_sector_%_values'!$E$2:$AG$3277,3,FALSE))*'DONNÉES '!$D151),0)</f>
        <v>0</v>
      </c>
      <c r="G112" s="20">
        <f>IFERROR((IF($A112&gt;supporting_sheet!$D$12, VLOOKUP(supporting_sheet!$G$12,'waste_char_sector_%_values'!$E$2:$AG$3277,4,FALSE), VLOOKUP(Residential_tonnages!$D112,'waste_char_sector_%_values'!$E$2:$AG$3277,4,FALSE))*'DONNÉES '!$D151),0)</f>
        <v>0</v>
      </c>
      <c r="H112" s="20">
        <f>IFERROR((IF($A112&gt;supporting_sheet!$D$12, VLOOKUP(supporting_sheet!$G$12,'waste_char_sector_%_values'!$E$2:$AG$3277,5,FALSE), VLOOKUP(Residential_tonnages!$D112,'waste_char_sector_%_values'!$E$2:$AG$3277,5,FALSE))*'DONNÉES '!$D151),0)</f>
        <v>0</v>
      </c>
      <c r="I112" s="20">
        <f>IFERROR((IF($A112&gt;supporting_sheet!$D$12, VLOOKUP(supporting_sheet!$G$12,'waste_char_sector_%_values'!$E$2:$AG$3277,6,FALSE), VLOOKUP(Residential_tonnages!$D112,'waste_char_sector_%_values'!$E$2:$AG$3277,6,FALSE))*'DONNÉES '!$D151),0)</f>
        <v>0</v>
      </c>
      <c r="J112" s="20">
        <f>IFERROR((IF($A112&gt;supporting_sheet!$D$12, VLOOKUP(supporting_sheet!$G$12,'waste_char_sector_%_values'!$E$2:$AG$3277,7,FALSE), VLOOKUP(Residential_tonnages!$D112,'waste_char_sector_%_values'!$E$2:$AG$3277,7,FALSE))*'DONNÉES '!$D151),0)</f>
        <v>0</v>
      </c>
      <c r="K112" s="20">
        <f>IFERROR((IF($A112&gt;supporting_sheet!$D$12, VLOOKUP(supporting_sheet!$G$12,'waste_char_sector_%_values'!$E$2:$AG$3277,8,FALSE), VLOOKUP(Residential_tonnages!$D112,'waste_char_sector_%_values'!$E$2:$AG$3277,8,FALSE))*'DONNÉES '!$D151),0)</f>
        <v>0</v>
      </c>
      <c r="L112" s="20">
        <f>IFERROR((IF($A112&gt;supporting_sheet!$D$12, VLOOKUP(supporting_sheet!$G$12,'waste_char_sector_%_values'!$E$2:$AG$3277,9,FALSE), VLOOKUP(Residential_tonnages!$D112,'waste_char_sector_%_values'!$E$2:$AG$3277,9,FALSE))*'DONNÉES '!$D151),0)</f>
        <v>0</v>
      </c>
      <c r="M112" s="20">
        <f>IFERROR((IF($A112&gt;supporting_sheet!$D$12, VLOOKUP(supporting_sheet!$G$12,'waste_char_sector_%_values'!$E$2:$AG$3277,10,FALSE), VLOOKUP(Residential_tonnages!$D112,'waste_char_sector_%_values'!$E$2:$AG$3277,10,FALSE))*'DONNÉES '!$D151),0)</f>
        <v>0</v>
      </c>
      <c r="N112" s="20">
        <f>IFERROR((IF($A112&gt;supporting_sheet!$D$12, VLOOKUP(supporting_sheet!$G$12,'waste_char_sector_%_values'!$E$2:$AG$3277,11,FALSE), VLOOKUP(Residential_tonnages!$D112,'waste_char_sector_%_values'!$E$2:$AG$3277,11,FALSE))*'DONNÉES '!$D151),0)</f>
        <v>0</v>
      </c>
      <c r="O112" s="20">
        <f>IFERROR((IF($A112&gt;supporting_sheet!$D$12, VLOOKUP(supporting_sheet!$G$12,'waste_char_sector_%_values'!$E$2:$AG$3277,12,FALSE), VLOOKUP(Residential_tonnages!$D112,'waste_char_sector_%_values'!$E$2:$AG$3277,12,FALSE))*'DONNÉES '!$D151),0)</f>
        <v>0</v>
      </c>
      <c r="P112" s="20">
        <f>IFERROR((IF($A112&gt;supporting_sheet!$D$12, VLOOKUP(supporting_sheet!$G$12,'waste_char_sector_%_values'!$E$2:$AG$3277,13,FALSE), VLOOKUP(Residential_tonnages!$D112,'waste_char_sector_%_values'!$E$2:$AG$3277,13,FALSE))*'DONNÉES '!$D151),0)</f>
        <v>0</v>
      </c>
      <c r="Q112" s="20">
        <f>IFERROR((IF($A112&gt;supporting_sheet!$D$12, VLOOKUP(supporting_sheet!$G$12,'waste_char_sector_%_values'!$E$2:$AG$3277,14,FALSE), VLOOKUP(Residential_tonnages!$D112,'waste_char_sector_%_values'!$E$2:$AG$3277,14,FALSE))*'DONNÉES '!$D151),0)</f>
        <v>0</v>
      </c>
      <c r="R112" s="20">
        <f>IFERROR((IF($A112&gt;supporting_sheet!$D$12, VLOOKUP(supporting_sheet!$G$12,'waste_char_sector_%_values'!$E$2:$AG$3277,29,FALSE), VLOOKUP(Residential_tonnages!$D112,'waste_char_sector_%_values'!$E$2:$AG$3277,29,FALSE))*'DONNÉES '!$D151),0)</f>
        <v>0</v>
      </c>
      <c r="S112" s="37"/>
      <c r="T112" s="37">
        <f t="shared" si="7"/>
        <v>0</v>
      </c>
      <c r="V112" s="20">
        <f>IFERROR((IF($A112&gt;supporting_sheet!$D$12, VLOOKUP(supporting_sheet!$G$12,'waste_char_sector_%_values'!$E$2:$AG$3277,11,FALSE), VLOOKUP(Residential_tonnages!$D112,'waste_char_sector_%_values'!$E$2:$AG$3277,11,FALSE))*'DONNÉES '!$D151),0)</f>
        <v>0</v>
      </c>
    </row>
    <row r="113" spans="1:22" x14ac:dyDescent="0.25">
      <c r="A113" s="1">
        <f>'DONNÉES '!B152</f>
        <v>111</v>
      </c>
      <c r="B113" s="1" t="str">
        <f t="shared" si="5"/>
        <v>AB</v>
      </c>
      <c r="C113" s="1" t="s">
        <v>58</v>
      </c>
      <c r="D113" s="1" t="str">
        <f t="shared" si="8"/>
        <v>111ABResidential</v>
      </c>
      <c r="E113" s="20">
        <f>IFERROR((IF($A113&gt;supporting_sheet!$D$12, VLOOKUP(supporting_sheet!$G$12,'waste_char_sector_%_values'!$E$2:$AG$3277,2,FALSE), VLOOKUP(Residential_tonnages!$D113,'waste_char_sector_%_values'!$E$2:$AG$3277,2,FALSE))*'DONNÉES '!$D152),0)</f>
        <v>0</v>
      </c>
      <c r="F113" s="20">
        <f>IFERROR((IF($A113&gt;supporting_sheet!$D$12, VLOOKUP(supporting_sheet!$G$12,'waste_char_sector_%_values'!$E$2:$AG$3277,3,FALSE), VLOOKUP(Residential_tonnages!$D113,'waste_char_sector_%_values'!$E$2:$AG$3277,3,FALSE))*'DONNÉES '!$D152),0)</f>
        <v>0</v>
      </c>
      <c r="G113" s="20">
        <f>IFERROR((IF($A113&gt;supporting_sheet!$D$12, VLOOKUP(supporting_sheet!$G$12,'waste_char_sector_%_values'!$E$2:$AG$3277,4,FALSE), VLOOKUP(Residential_tonnages!$D113,'waste_char_sector_%_values'!$E$2:$AG$3277,4,FALSE))*'DONNÉES '!$D152),0)</f>
        <v>0</v>
      </c>
      <c r="H113" s="20">
        <f>IFERROR((IF($A113&gt;supporting_sheet!$D$12, VLOOKUP(supporting_sheet!$G$12,'waste_char_sector_%_values'!$E$2:$AG$3277,5,FALSE), VLOOKUP(Residential_tonnages!$D113,'waste_char_sector_%_values'!$E$2:$AG$3277,5,FALSE))*'DONNÉES '!$D152),0)</f>
        <v>0</v>
      </c>
      <c r="I113" s="20">
        <f>IFERROR((IF($A113&gt;supporting_sheet!$D$12, VLOOKUP(supporting_sheet!$G$12,'waste_char_sector_%_values'!$E$2:$AG$3277,6,FALSE), VLOOKUP(Residential_tonnages!$D113,'waste_char_sector_%_values'!$E$2:$AG$3277,6,FALSE))*'DONNÉES '!$D152),0)</f>
        <v>0</v>
      </c>
      <c r="J113" s="20">
        <f>IFERROR((IF($A113&gt;supporting_sheet!$D$12, VLOOKUP(supporting_sheet!$G$12,'waste_char_sector_%_values'!$E$2:$AG$3277,7,FALSE), VLOOKUP(Residential_tonnages!$D113,'waste_char_sector_%_values'!$E$2:$AG$3277,7,FALSE))*'DONNÉES '!$D152),0)</f>
        <v>0</v>
      </c>
      <c r="K113" s="20">
        <f>IFERROR((IF($A113&gt;supporting_sheet!$D$12, VLOOKUP(supporting_sheet!$G$12,'waste_char_sector_%_values'!$E$2:$AG$3277,8,FALSE), VLOOKUP(Residential_tonnages!$D113,'waste_char_sector_%_values'!$E$2:$AG$3277,8,FALSE))*'DONNÉES '!$D152),0)</f>
        <v>0</v>
      </c>
      <c r="L113" s="20">
        <f>IFERROR((IF($A113&gt;supporting_sheet!$D$12, VLOOKUP(supporting_sheet!$G$12,'waste_char_sector_%_values'!$E$2:$AG$3277,9,FALSE), VLOOKUP(Residential_tonnages!$D113,'waste_char_sector_%_values'!$E$2:$AG$3277,9,FALSE))*'DONNÉES '!$D152),0)</f>
        <v>0</v>
      </c>
      <c r="M113" s="20">
        <f>IFERROR((IF($A113&gt;supporting_sheet!$D$12, VLOOKUP(supporting_sheet!$G$12,'waste_char_sector_%_values'!$E$2:$AG$3277,10,FALSE), VLOOKUP(Residential_tonnages!$D113,'waste_char_sector_%_values'!$E$2:$AG$3277,10,FALSE))*'DONNÉES '!$D152),0)</f>
        <v>0</v>
      </c>
      <c r="N113" s="20">
        <f>IFERROR((IF($A113&gt;supporting_sheet!$D$12, VLOOKUP(supporting_sheet!$G$12,'waste_char_sector_%_values'!$E$2:$AG$3277,11,FALSE), VLOOKUP(Residential_tonnages!$D113,'waste_char_sector_%_values'!$E$2:$AG$3277,11,FALSE))*'DONNÉES '!$D152),0)</f>
        <v>0</v>
      </c>
      <c r="O113" s="20">
        <f>IFERROR((IF($A113&gt;supporting_sheet!$D$12, VLOOKUP(supporting_sheet!$G$12,'waste_char_sector_%_values'!$E$2:$AG$3277,12,FALSE), VLOOKUP(Residential_tonnages!$D113,'waste_char_sector_%_values'!$E$2:$AG$3277,12,FALSE))*'DONNÉES '!$D152),0)</f>
        <v>0</v>
      </c>
      <c r="P113" s="20">
        <f>IFERROR((IF($A113&gt;supporting_sheet!$D$12, VLOOKUP(supporting_sheet!$G$12,'waste_char_sector_%_values'!$E$2:$AG$3277,13,FALSE), VLOOKUP(Residential_tonnages!$D113,'waste_char_sector_%_values'!$E$2:$AG$3277,13,FALSE))*'DONNÉES '!$D152),0)</f>
        <v>0</v>
      </c>
      <c r="Q113" s="20">
        <f>IFERROR((IF($A113&gt;supporting_sheet!$D$12, VLOOKUP(supporting_sheet!$G$12,'waste_char_sector_%_values'!$E$2:$AG$3277,14,FALSE), VLOOKUP(Residential_tonnages!$D113,'waste_char_sector_%_values'!$E$2:$AG$3277,14,FALSE))*'DONNÉES '!$D152),0)</f>
        <v>0</v>
      </c>
      <c r="R113" s="20">
        <f>IFERROR((IF($A113&gt;supporting_sheet!$D$12, VLOOKUP(supporting_sheet!$G$12,'waste_char_sector_%_values'!$E$2:$AG$3277,29,FALSE), VLOOKUP(Residential_tonnages!$D113,'waste_char_sector_%_values'!$E$2:$AG$3277,29,FALSE))*'DONNÉES '!$D152),0)</f>
        <v>0</v>
      </c>
      <c r="S113" s="37"/>
      <c r="T113" s="37">
        <f t="shared" si="7"/>
        <v>0</v>
      </c>
      <c r="V113" s="20">
        <f>IFERROR((IF($A113&gt;supporting_sheet!$D$12, VLOOKUP(supporting_sheet!$G$12,'waste_char_sector_%_values'!$E$2:$AG$3277,11,FALSE), VLOOKUP(Residential_tonnages!$D113,'waste_char_sector_%_values'!$E$2:$AG$3277,11,FALSE))*'DONNÉES '!$D152),0)</f>
        <v>0</v>
      </c>
    </row>
    <row r="114" spans="1:22" x14ac:dyDescent="0.25">
      <c r="A114" s="1">
        <f>'DONNÉES '!B153</f>
        <v>112</v>
      </c>
      <c r="B114" s="1" t="str">
        <f t="shared" si="5"/>
        <v>AB</v>
      </c>
      <c r="C114" s="1" t="s">
        <v>58</v>
      </c>
      <c r="D114" s="1" t="str">
        <f t="shared" si="8"/>
        <v>112ABResidential</v>
      </c>
      <c r="E114" s="20">
        <f>IFERROR((IF($A114&gt;supporting_sheet!$D$12, VLOOKUP(supporting_sheet!$G$12,'waste_char_sector_%_values'!$E$2:$AG$3277,2,FALSE), VLOOKUP(Residential_tonnages!$D114,'waste_char_sector_%_values'!$E$2:$AG$3277,2,FALSE))*'DONNÉES '!$D153),0)</f>
        <v>0</v>
      </c>
      <c r="F114" s="20">
        <f>IFERROR((IF($A114&gt;supporting_sheet!$D$12, VLOOKUP(supporting_sheet!$G$12,'waste_char_sector_%_values'!$E$2:$AG$3277,3,FALSE), VLOOKUP(Residential_tonnages!$D114,'waste_char_sector_%_values'!$E$2:$AG$3277,3,FALSE))*'DONNÉES '!$D153),0)</f>
        <v>0</v>
      </c>
      <c r="G114" s="20">
        <f>IFERROR((IF($A114&gt;supporting_sheet!$D$12, VLOOKUP(supporting_sheet!$G$12,'waste_char_sector_%_values'!$E$2:$AG$3277,4,FALSE), VLOOKUP(Residential_tonnages!$D114,'waste_char_sector_%_values'!$E$2:$AG$3277,4,FALSE))*'DONNÉES '!$D153),0)</f>
        <v>0</v>
      </c>
      <c r="H114" s="20">
        <f>IFERROR((IF($A114&gt;supporting_sheet!$D$12, VLOOKUP(supporting_sheet!$G$12,'waste_char_sector_%_values'!$E$2:$AG$3277,5,FALSE), VLOOKUP(Residential_tonnages!$D114,'waste_char_sector_%_values'!$E$2:$AG$3277,5,FALSE))*'DONNÉES '!$D153),0)</f>
        <v>0</v>
      </c>
      <c r="I114" s="20">
        <f>IFERROR((IF($A114&gt;supporting_sheet!$D$12, VLOOKUP(supporting_sheet!$G$12,'waste_char_sector_%_values'!$E$2:$AG$3277,6,FALSE), VLOOKUP(Residential_tonnages!$D114,'waste_char_sector_%_values'!$E$2:$AG$3277,6,FALSE))*'DONNÉES '!$D153),0)</f>
        <v>0</v>
      </c>
      <c r="J114" s="20">
        <f>IFERROR((IF($A114&gt;supporting_sheet!$D$12, VLOOKUP(supporting_sheet!$G$12,'waste_char_sector_%_values'!$E$2:$AG$3277,7,FALSE), VLOOKUP(Residential_tonnages!$D114,'waste_char_sector_%_values'!$E$2:$AG$3277,7,FALSE))*'DONNÉES '!$D153),0)</f>
        <v>0</v>
      </c>
      <c r="K114" s="20">
        <f>IFERROR((IF($A114&gt;supporting_sheet!$D$12, VLOOKUP(supporting_sheet!$G$12,'waste_char_sector_%_values'!$E$2:$AG$3277,8,FALSE), VLOOKUP(Residential_tonnages!$D114,'waste_char_sector_%_values'!$E$2:$AG$3277,8,FALSE))*'DONNÉES '!$D153),0)</f>
        <v>0</v>
      </c>
      <c r="L114" s="20">
        <f>IFERROR((IF($A114&gt;supporting_sheet!$D$12, VLOOKUP(supporting_sheet!$G$12,'waste_char_sector_%_values'!$E$2:$AG$3277,9,FALSE), VLOOKUP(Residential_tonnages!$D114,'waste_char_sector_%_values'!$E$2:$AG$3277,9,FALSE))*'DONNÉES '!$D153),0)</f>
        <v>0</v>
      </c>
      <c r="M114" s="20">
        <f>IFERROR((IF($A114&gt;supporting_sheet!$D$12, VLOOKUP(supporting_sheet!$G$12,'waste_char_sector_%_values'!$E$2:$AG$3277,10,FALSE), VLOOKUP(Residential_tonnages!$D114,'waste_char_sector_%_values'!$E$2:$AG$3277,10,FALSE))*'DONNÉES '!$D153),0)</f>
        <v>0</v>
      </c>
      <c r="N114" s="20">
        <f>IFERROR((IF($A114&gt;supporting_sheet!$D$12, VLOOKUP(supporting_sheet!$G$12,'waste_char_sector_%_values'!$E$2:$AG$3277,11,FALSE), VLOOKUP(Residential_tonnages!$D114,'waste_char_sector_%_values'!$E$2:$AG$3277,11,FALSE))*'DONNÉES '!$D153),0)</f>
        <v>0</v>
      </c>
      <c r="O114" s="20">
        <f>IFERROR((IF($A114&gt;supporting_sheet!$D$12, VLOOKUP(supporting_sheet!$G$12,'waste_char_sector_%_values'!$E$2:$AG$3277,12,FALSE), VLOOKUP(Residential_tonnages!$D114,'waste_char_sector_%_values'!$E$2:$AG$3277,12,FALSE))*'DONNÉES '!$D153),0)</f>
        <v>0</v>
      </c>
      <c r="P114" s="20">
        <f>IFERROR((IF($A114&gt;supporting_sheet!$D$12, VLOOKUP(supporting_sheet!$G$12,'waste_char_sector_%_values'!$E$2:$AG$3277,13,FALSE), VLOOKUP(Residential_tonnages!$D114,'waste_char_sector_%_values'!$E$2:$AG$3277,13,FALSE))*'DONNÉES '!$D153),0)</f>
        <v>0</v>
      </c>
      <c r="Q114" s="20">
        <f>IFERROR((IF($A114&gt;supporting_sheet!$D$12, VLOOKUP(supporting_sheet!$G$12,'waste_char_sector_%_values'!$E$2:$AG$3277,14,FALSE), VLOOKUP(Residential_tonnages!$D114,'waste_char_sector_%_values'!$E$2:$AG$3277,14,FALSE))*'DONNÉES '!$D153),0)</f>
        <v>0</v>
      </c>
      <c r="R114" s="20">
        <f>IFERROR((IF($A114&gt;supporting_sheet!$D$12, VLOOKUP(supporting_sheet!$G$12,'waste_char_sector_%_values'!$E$2:$AG$3277,29,FALSE), VLOOKUP(Residential_tonnages!$D114,'waste_char_sector_%_values'!$E$2:$AG$3277,29,FALSE))*'DONNÉES '!$D153),0)</f>
        <v>0</v>
      </c>
      <c r="S114" s="37"/>
      <c r="T114" s="37">
        <f t="shared" si="7"/>
        <v>0</v>
      </c>
      <c r="V114" s="20">
        <f>IFERROR((IF($A114&gt;supporting_sheet!$D$12, VLOOKUP(supporting_sheet!$G$12,'waste_char_sector_%_values'!$E$2:$AG$3277,11,FALSE), VLOOKUP(Residential_tonnages!$D114,'waste_char_sector_%_values'!$E$2:$AG$3277,11,FALSE))*'DONNÉES '!$D153),0)</f>
        <v>0</v>
      </c>
    </row>
    <row r="115" spans="1:22" x14ac:dyDescent="0.25">
      <c r="A115" s="1">
        <f>'DONNÉES '!B154</f>
        <v>113</v>
      </c>
      <c r="B115" s="1" t="str">
        <f t="shared" si="5"/>
        <v>AB</v>
      </c>
      <c r="C115" s="1" t="s">
        <v>58</v>
      </c>
      <c r="D115" s="1" t="str">
        <f t="shared" si="8"/>
        <v>113ABResidential</v>
      </c>
      <c r="E115" s="20">
        <f>IFERROR((IF($A115&gt;supporting_sheet!$D$12, VLOOKUP(supporting_sheet!$G$12,'waste_char_sector_%_values'!$E$2:$AG$3277,2,FALSE), VLOOKUP(Residential_tonnages!$D115,'waste_char_sector_%_values'!$E$2:$AG$3277,2,FALSE))*'DONNÉES '!$D154),0)</f>
        <v>0</v>
      </c>
      <c r="F115" s="20">
        <f>IFERROR((IF($A115&gt;supporting_sheet!$D$12, VLOOKUP(supporting_sheet!$G$12,'waste_char_sector_%_values'!$E$2:$AG$3277,3,FALSE), VLOOKUP(Residential_tonnages!$D115,'waste_char_sector_%_values'!$E$2:$AG$3277,3,FALSE))*'DONNÉES '!$D154),0)</f>
        <v>0</v>
      </c>
      <c r="G115" s="20">
        <f>IFERROR((IF($A115&gt;supporting_sheet!$D$12, VLOOKUP(supporting_sheet!$G$12,'waste_char_sector_%_values'!$E$2:$AG$3277,4,FALSE), VLOOKUP(Residential_tonnages!$D115,'waste_char_sector_%_values'!$E$2:$AG$3277,4,FALSE))*'DONNÉES '!$D154),0)</f>
        <v>0</v>
      </c>
      <c r="H115" s="20">
        <f>IFERROR((IF($A115&gt;supporting_sheet!$D$12, VLOOKUP(supporting_sheet!$G$12,'waste_char_sector_%_values'!$E$2:$AG$3277,5,FALSE), VLOOKUP(Residential_tonnages!$D115,'waste_char_sector_%_values'!$E$2:$AG$3277,5,FALSE))*'DONNÉES '!$D154),0)</f>
        <v>0</v>
      </c>
      <c r="I115" s="20">
        <f>IFERROR((IF($A115&gt;supporting_sheet!$D$12, VLOOKUP(supporting_sheet!$G$12,'waste_char_sector_%_values'!$E$2:$AG$3277,6,FALSE), VLOOKUP(Residential_tonnages!$D115,'waste_char_sector_%_values'!$E$2:$AG$3277,6,FALSE))*'DONNÉES '!$D154),0)</f>
        <v>0</v>
      </c>
      <c r="J115" s="20">
        <f>IFERROR((IF($A115&gt;supporting_sheet!$D$12, VLOOKUP(supporting_sheet!$G$12,'waste_char_sector_%_values'!$E$2:$AG$3277,7,FALSE), VLOOKUP(Residential_tonnages!$D115,'waste_char_sector_%_values'!$E$2:$AG$3277,7,FALSE))*'DONNÉES '!$D154),0)</f>
        <v>0</v>
      </c>
      <c r="K115" s="20">
        <f>IFERROR((IF($A115&gt;supporting_sheet!$D$12, VLOOKUP(supporting_sheet!$G$12,'waste_char_sector_%_values'!$E$2:$AG$3277,8,FALSE), VLOOKUP(Residential_tonnages!$D115,'waste_char_sector_%_values'!$E$2:$AG$3277,8,FALSE))*'DONNÉES '!$D154),0)</f>
        <v>0</v>
      </c>
      <c r="L115" s="20">
        <f>IFERROR((IF($A115&gt;supporting_sheet!$D$12, VLOOKUP(supporting_sheet!$G$12,'waste_char_sector_%_values'!$E$2:$AG$3277,9,FALSE), VLOOKUP(Residential_tonnages!$D115,'waste_char_sector_%_values'!$E$2:$AG$3277,9,FALSE))*'DONNÉES '!$D154),0)</f>
        <v>0</v>
      </c>
      <c r="M115" s="20">
        <f>IFERROR((IF($A115&gt;supporting_sheet!$D$12, VLOOKUP(supporting_sheet!$G$12,'waste_char_sector_%_values'!$E$2:$AG$3277,10,FALSE), VLOOKUP(Residential_tonnages!$D115,'waste_char_sector_%_values'!$E$2:$AG$3277,10,FALSE))*'DONNÉES '!$D154),0)</f>
        <v>0</v>
      </c>
      <c r="N115" s="20">
        <f>IFERROR((IF($A115&gt;supporting_sheet!$D$12, VLOOKUP(supporting_sheet!$G$12,'waste_char_sector_%_values'!$E$2:$AG$3277,11,FALSE), VLOOKUP(Residential_tonnages!$D115,'waste_char_sector_%_values'!$E$2:$AG$3277,11,FALSE))*'DONNÉES '!$D154),0)</f>
        <v>0</v>
      </c>
      <c r="O115" s="20">
        <f>IFERROR((IF($A115&gt;supporting_sheet!$D$12, VLOOKUP(supporting_sheet!$G$12,'waste_char_sector_%_values'!$E$2:$AG$3277,12,FALSE), VLOOKUP(Residential_tonnages!$D115,'waste_char_sector_%_values'!$E$2:$AG$3277,12,FALSE))*'DONNÉES '!$D154),0)</f>
        <v>0</v>
      </c>
      <c r="P115" s="20">
        <f>IFERROR((IF($A115&gt;supporting_sheet!$D$12, VLOOKUP(supporting_sheet!$G$12,'waste_char_sector_%_values'!$E$2:$AG$3277,13,FALSE), VLOOKUP(Residential_tonnages!$D115,'waste_char_sector_%_values'!$E$2:$AG$3277,13,FALSE))*'DONNÉES '!$D154),0)</f>
        <v>0</v>
      </c>
      <c r="Q115" s="20">
        <f>IFERROR((IF($A115&gt;supporting_sheet!$D$12, VLOOKUP(supporting_sheet!$G$12,'waste_char_sector_%_values'!$E$2:$AG$3277,14,FALSE), VLOOKUP(Residential_tonnages!$D115,'waste_char_sector_%_values'!$E$2:$AG$3277,14,FALSE))*'DONNÉES '!$D154),0)</f>
        <v>0</v>
      </c>
      <c r="R115" s="20">
        <f>IFERROR((IF($A115&gt;supporting_sheet!$D$12, VLOOKUP(supporting_sheet!$G$12,'waste_char_sector_%_values'!$E$2:$AG$3277,29,FALSE), VLOOKUP(Residential_tonnages!$D115,'waste_char_sector_%_values'!$E$2:$AG$3277,29,FALSE))*'DONNÉES '!$D154),0)</f>
        <v>0</v>
      </c>
      <c r="S115" s="37"/>
      <c r="T115" s="37">
        <f t="shared" si="7"/>
        <v>0</v>
      </c>
      <c r="V115" s="20">
        <f>IFERROR((IF($A115&gt;supporting_sheet!$D$12, VLOOKUP(supporting_sheet!$G$12,'waste_char_sector_%_values'!$E$2:$AG$3277,11,FALSE), VLOOKUP(Residential_tonnages!$D115,'waste_char_sector_%_values'!$E$2:$AG$3277,11,FALSE))*'DONNÉES '!$D154),0)</f>
        <v>0</v>
      </c>
    </row>
    <row r="116" spans="1:22" x14ac:dyDescent="0.25">
      <c r="A116" s="1">
        <f>'DONNÉES '!B155</f>
        <v>114</v>
      </c>
      <c r="B116" s="1" t="str">
        <f t="shared" si="5"/>
        <v>AB</v>
      </c>
      <c r="C116" s="1" t="s">
        <v>58</v>
      </c>
      <c r="D116" s="1" t="str">
        <f t="shared" si="8"/>
        <v>114ABResidential</v>
      </c>
      <c r="E116" s="20">
        <f>IFERROR((IF($A116&gt;supporting_sheet!$D$12, VLOOKUP(supporting_sheet!$G$12,'waste_char_sector_%_values'!$E$2:$AG$3277,2,FALSE), VLOOKUP(Residential_tonnages!$D116,'waste_char_sector_%_values'!$E$2:$AG$3277,2,FALSE))*'DONNÉES '!$D155),0)</f>
        <v>0</v>
      </c>
      <c r="F116" s="20">
        <f>IFERROR((IF($A116&gt;supporting_sheet!$D$12, VLOOKUP(supporting_sheet!$G$12,'waste_char_sector_%_values'!$E$2:$AG$3277,3,FALSE), VLOOKUP(Residential_tonnages!$D116,'waste_char_sector_%_values'!$E$2:$AG$3277,3,FALSE))*'DONNÉES '!$D155),0)</f>
        <v>0</v>
      </c>
      <c r="G116" s="20">
        <f>IFERROR((IF($A116&gt;supporting_sheet!$D$12, VLOOKUP(supporting_sheet!$G$12,'waste_char_sector_%_values'!$E$2:$AG$3277,4,FALSE), VLOOKUP(Residential_tonnages!$D116,'waste_char_sector_%_values'!$E$2:$AG$3277,4,FALSE))*'DONNÉES '!$D155),0)</f>
        <v>0</v>
      </c>
      <c r="H116" s="20">
        <f>IFERROR((IF($A116&gt;supporting_sheet!$D$12, VLOOKUP(supporting_sheet!$G$12,'waste_char_sector_%_values'!$E$2:$AG$3277,5,FALSE), VLOOKUP(Residential_tonnages!$D116,'waste_char_sector_%_values'!$E$2:$AG$3277,5,FALSE))*'DONNÉES '!$D155),0)</f>
        <v>0</v>
      </c>
      <c r="I116" s="20">
        <f>IFERROR((IF($A116&gt;supporting_sheet!$D$12, VLOOKUP(supporting_sheet!$G$12,'waste_char_sector_%_values'!$E$2:$AG$3277,6,FALSE), VLOOKUP(Residential_tonnages!$D116,'waste_char_sector_%_values'!$E$2:$AG$3277,6,FALSE))*'DONNÉES '!$D155),0)</f>
        <v>0</v>
      </c>
      <c r="J116" s="20">
        <f>IFERROR((IF($A116&gt;supporting_sheet!$D$12, VLOOKUP(supporting_sheet!$G$12,'waste_char_sector_%_values'!$E$2:$AG$3277,7,FALSE), VLOOKUP(Residential_tonnages!$D116,'waste_char_sector_%_values'!$E$2:$AG$3277,7,FALSE))*'DONNÉES '!$D155),0)</f>
        <v>0</v>
      </c>
      <c r="K116" s="20">
        <f>IFERROR((IF($A116&gt;supporting_sheet!$D$12, VLOOKUP(supporting_sheet!$G$12,'waste_char_sector_%_values'!$E$2:$AG$3277,8,FALSE), VLOOKUP(Residential_tonnages!$D116,'waste_char_sector_%_values'!$E$2:$AG$3277,8,FALSE))*'DONNÉES '!$D155),0)</f>
        <v>0</v>
      </c>
      <c r="L116" s="20">
        <f>IFERROR((IF($A116&gt;supporting_sheet!$D$12, VLOOKUP(supporting_sheet!$G$12,'waste_char_sector_%_values'!$E$2:$AG$3277,9,FALSE), VLOOKUP(Residential_tonnages!$D116,'waste_char_sector_%_values'!$E$2:$AG$3277,9,FALSE))*'DONNÉES '!$D155),0)</f>
        <v>0</v>
      </c>
      <c r="M116" s="20">
        <f>IFERROR((IF($A116&gt;supporting_sheet!$D$12, VLOOKUP(supporting_sheet!$G$12,'waste_char_sector_%_values'!$E$2:$AG$3277,10,FALSE), VLOOKUP(Residential_tonnages!$D116,'waste_char_sector_%_values'!$E$2:$AG$3277,10,FALSE))*'DONNÉES '!$D155),0)</f>
        <v>0</v>
      </c>
      <c r="N116" s="20">
        <f>IFERROR((IF($A116&gt;supporting_sheet!$D$12, VLOOKUP(supporting_sheet!$G$12,'waste_char_sector_%_values'!$E$2:$AG$3277,11,FALSE), VLOOKUP(Residential_tonnages!$D116,'waste_char_sector_%_values'!$E$2:$AG$3277,11,FALSE))*'DONNÉES '!$D155),0)</f>
        <v>0</v>
      </c>
      <c r="O116" s="20">
        <f>IFERROR((IF($A116&gt;supporting_sheet!$D$12, VLOOKUP(supporting_sheet!$G$12,'waste_char_sector_%_values'!$E$2:$AG$3277,12,FALSE), VLOOKUP(Residential_tonnages!$D116,'waste_char_sector_%_values'!$E$2:$AG$3277,12,FALSE))*'DONNÉES '!$D155),0)</f>
        <v>0</v>
      </c>
      <c r="P116" s="20">
        <f>IFERROR((IF($A116&gt;supporting_sheet!$D$12, VLOOKUP(supporting_sheet!$G$12,'waste_char_sector_%_values'!$E$2:$AG$3277,13,FALSE), VLOOKUP(Residential_tonnages!$D116,'waste_char_sector_%_values'!$E$2:$AG$3277,13,FALSE))*'DONNÉES '!$D155),0)</f>
        <v>0</v>
      </c>
      <c r="Q116" s="20">
        <f>IFERROR((IF($A116&gt;supporting_sheet!$D$12, VLOOKUP(supporting_sheet!$G$12,'waste_char_sector_%_values'!$E$2:$AG$3277,14,FALSE), VLOOKUP(Residential_tonnages!$D116,'waste_char_sector_%_values'!$E$2:$AG$3277,14,FALSE))*'DONNÉES '!$D155),0)</f>
        <v>0</v>
      </c>
      <c r="R116" s="20">
        <f>IFERROR((IF($A116&gt;supporting_sheet!$D$12, VLOOKUP(supporting_sheet!$G$12,'waste_char_sector_%_values'!$E$2:$AG$3277,29,FALSE), VLOOKUP(Residential_tonnages!$D116,'waste_char_sector_%_values'!$E$2:$AG$3277,29,FALSE))*'DONNÉES '!$D155),0)</f>
        <v>0</v>
      </c>
      <c r="S116" s="37"/>
      <c r="T116" s="37">
        <f t="shared" si="7"/>
        <v>0</v>
      </c>
      <c r="V116" s="20">
        <f>IFERROR((IF($A116&gt;supporting_sheet!$D$12, VLOOKUP(supporting_sheet!$G$12,'waste_char_sector_%_values'!$E$2:$AG$3277,11,FALSE), VLOOKUP(Residential_tonnages!$D116,'waste_char_sector_%_values'!$E$2:$AG$3277,11,FALSE))*'DONNÉES '!$D155),0)</f>
        <v>0</v>
      </c>
    </row>
    <row r="117" spans="1:22" x14ac:dyDescent="0.25">
      <c r="A117" s="1">
        <f>'DONNÉES '!B156</f>
        <v>115</v>
      </c>
      <c r="B117" s="1" t="str">
        <f t="shared" si="5"/>
        <v>AB</v>
      </c>
      <c r="C117" s="1" t="s">
        <v>58</v>
      </c>
      <c r="D117" s="1" t="str">
        <f t="shared" si="8"/>
        <v>115ABResidential</v>
      </c>
      <c r="E117" s="20">
        <f>IFERROR((IF($A117&gt;supporting_sheet!$D$12, VLOOKUP(supporting_sheet!$G$12,'waste_char_sector_%_values'!$E$2:$AG$3277,2,FALSE), VLOOKUP(Residential_tonnages!$D117,'waste_char_sector_%_values'!$E$2:$AG$3277,2,FALSE))*'DONNÉES '!$D156),0)</f>
        <v>0</v>
      </c>
      <c r="F117" s="20">
        <f>IFERROR((IF($A117&gt;supporting_sheet!$D$12, VLOOKUP(supporting_sheet!$G$12,'waste_char_sector_%_values'!$E$2:$AG$3277,3,FALSE), VLOOKUP(Residential_tonnages!$D117,'waste_char_sector_%_values'!$E$2:$AG$3277,3,FALSE))*'DONNÉES '!$D156),0)</f>
        <v>0</v>
      </c>
      <c r="G117" s="20">
        <f>IFERROR((IF($A117&gt;supporting_sheet!$D$12, VLOOKUP(supporting_sheet!$G$12,'waste_char_sector_%_values'!$E$2:$AG$3277,4,FALSE), VLOOKUP(Residential_tonnages!$D117,'waste_char_sector_%_values'!$E$2:$AG$3277,4,FALSE))*'DONNÉES '!$D156),0)</f>
        <v>0</v>
      </c>
      <c r="H117" s="20">
        <f>IFERROR((IF($A117&gt;supporting_sheet!$D$12, VLOOKUP(supporting_sheet!$G$12,'waste_char_sector_%_values'!$E$2:$AG$3277,5,FALSE), VLOOKUP(Residential_tonnages!$D117,'waste_char_sector_%_values'!$E$2:$AG$3277,5,FALSE))*'DONNÉES '!$D156),0)</f>
        <v>0</v>
      </c>
      <c r="I117" s="20">
        <f>IFERROR((IF($A117&gt;supporting_sheet!$D$12, VLOOKUP(supporting_sheet!$G$12,'waste_char_sector_%_values'!$E$2:$AG$3277,6,FALSE), VLOOKUP(Residential_tonnages!$D117,'waste_char_sector_%_values'!$E$2:$AG$3277,6,FALSE))*'DONNÉES '!$D156),0)</f>
        <v>0</v>
      </c>
      <c r="J117" s="20">
        <f>IFERROR((IF($A117&gt;supporting_sheet!$D$12, VLOOKUP(supporting_sheet!$G$12,'waste_char_sector_%_values'!$E$2:$AG$3277,7,FALSE), VLOOKUP(Residential_tonnages!$D117,'waste_char_sector_%_values'!$E$2:$AG$3277,7,FALSE))*'DONNÉES '!$D156),0)</f>
        <v>0</v>
      </c>
      <c r="K117" s="20">
        <f>IFERROR((IF($A117&gt;supporting_sheet!$D$12, VLOOKUP(supporting_sheet!$G$12,'waste_char_sector_%_values'!$E$2:$AG$3277,8,FALSE), VLOOKUP(Residential_tonnages!$D117,'waste_char_sector_%_values'!$E$2:$AG$3277,8,FALSE))*'DONNÉES '!$D156),0)</f>
        <v>0</v>
      </c>
      <c r="L117" s="20">
        <f>IFERROR((IF($A117&gt;supporting_sheet!$D$12, VLOOKUP(supporting_sheet!$G$12,'waste_char_sector_%_values'!$E$2:$AG$3277,9,FALSE), VLOOKUP(Residential_tonnages!$D117,'waste_char_sector_%_values'!$E$2:$AG$3277,9,FALSE))*'DONNÉES '!$D156),0)</f>
        <v>0</v>
      </c>
      <c r="M117" s="20">
        <f>IFERROR((IF($A117&gt;supporting_sheet!$D$12, VLOOKUP(supporting_sheet!$G$12,'waste_char_sector_%_values'!$E$2:$AG$3277,10,FALSE), VLOOKUP(Residential_tonnages!$D117,'waste_char_sector_%_values'!$E$2:$AG$3277,10,FALSE))*'DONNÉES '!$D156),0)</f>
        <v>0</v>
      </c>
      <c r="N117" s="20">
        <f>IFERROR((IF($A117&gt;supporting_sheet!$D$12, VLOOKUP(supporting_sheet!$G$12,'waste_char_sector_%_values'!$E$2:$AG$3277,11,FALSE), VLOOKUP(Residential_tonnages!$D117,'waste_char_sector_%_values'!$E$2:$AG$3277,11,FALSE))*'DONNÉES '!$D156),0)</f>
        <v>0</v>
      </c>
      <c r="O117" s="20">
        <f>IFERROR((IF($A117&gt;supporting_sheet!$D$12, VLOOKUP(supporting_sheet!$G$12,'waste_char_sector_%_values'!$E$2:$AG$3277,12,FALSE), VLOOKUP(Residential_tonnages!$D117,'waste_char_sector_%_values'!$E$2:$AG$3277,12,FALSE))*'DONNÉES '!$D156),0)</f>
        <v>0</v>
      </c>
      <c r="P117" s="20">
        <f>IFERROR((IF($A117&gt;supporting_sheet!$D$12, VLOOKUP(supporting_sheet!$G$12,'waste_char_sector_%_values'!$E$2:$AG$3277,13,FALSE), VLOOKUP(Residential_tonnages!$D117,'waste_char_sector_%_values'!$E$2:$AG$3277,13,FALSE))*'DONNÉES '!$D156),0)</f>
        <v>0</v>
      </c>
      <c r="Q117" s="20">
        <f>IFERROR((IF($A117&gt;supporting_sheet!$D$12, VLOOKUP(supporting_sheet!$G$12,'waste_char_sector_%_values'!$E$2:$AG$3277,14,FALSE), VLOOKUP(Residential_tonnages!$D117,'waste_char_sector_%_values'!$E$2:$AG$3277,14,FALSE))*'DONNÉES '!$D156),0)</f>
        <v>0</v>
      </c>
      <c r="R117" s="20">
        <f>IFERROR((IF($A117&gt;supporting_sheet!$D$12, VLOOKUP(supporting_sheet!$G$12,'waste_char_sector_%_values'!$E$2:$AG$3277,29,FALSE), VLOOKUP(Residential_tonnages!$D117,'waste_char_sector_%_values'!$E$2:$AG$3277,29,FALSE))*'DONNÉES '!$D156),0)</f>
        <v>0</v>
      </c>
      <c r="S117" s="37"/>
      <c r="T117" s="37">
        <f t="shared" si="7"/>
        <v>0</v>
      </c>
      <c r="V117" s="20">
        <f>IFERROR((IF($A117&gt;supporting_sheet!$D$12, VLOOKUP(supporting_sheet!$G$12,'waste_char_sector_%_values'!$E$2:$AG$3277,11,FALSE), VLOOKUP(Residential_tonnages!$D117,'waste_char_sector_%_values'!$E$2:$AG$3277,11,FALSE))*'DONNÉES '!$D156),0)</f>
        <v>0</v>
      </c>
    </row>
    <row r="118" spans="1:22" x14ac:dyDescent="0.25">
      <c r="A118" s="1">
        <f>'DONNÉES '!B157</f>
        <v>116</v>
      </c>
      <c r="B118" s="1" t="str">
        <f t="shared" si="5"/>
        <v>AB</v>
      </c>
      <c r="C118" s="1" t="s">
        <v>58</v>
      </c>
      <c r="D118" s="1" t="str">
        <f t="shared" ref="D118:D136" si="9">CONCATENATE(A118,B118,C118)</f>
        <v>116ABResidential</v>
      </c>
      <c r="E118" s="20">
        <f>IFERROR((IF($A118&gt;supporting_sheet!$D$12, VLOOKUP(supporting_sheet!$G$12,'waste_char_sector_%_values'!$E$2:$AG$3277,2,FALSE), VLOOKUP(Residential_tonnages!$D118,'waste_char_sector_%_values'!$E$2:$AG$3277,2,FALSE))*'DONNÉES '!$D157),0)</f>
        <v>0</v>
      </c>
      <c r="F118" s="20">
        <f>IFERROR((IF($A118&gt;supporting_sheet!$D$12, VLOOKUP(supporting_sheet!$G$12,'waste_char_sector_%_values'!$E$2:$AG$3277,3,FALSE), VLOOKUP(Residential_tonnages!$D118,'waste_char_sector_%_values'!$E$2:$AG$3277,3,FALSE))*'DONNÉES '!$D157),0)</f>
        <v>0</v>
      </c>
      <c r="G118" s="20">
        <f>IFERROR((IF($A118&gt;supporting_sheet!$D$12, VLOOKUP(supporting_sheet!$G$12,'waste_char_sector_%_values'!$E$2:$AG$3277,4,FALSE), VLOOKUP(Residential_tonnages!$D118,'waste_char_sector_%_values'!$E$2:$AG$3277,4,FALSE))*'DONNÉES '!$D157),0)</f>
        <v>0</v>
      </c>
      <c r="H118" s="20">
        <f>IFERROR((IF($A118&gt;supporting_sheet!$D$12, VLOOKUP(supporting_sheet!$G$12,'waste_char_sector_%_values'!$E$2:$AG$3277,5,FALSE), VLOOKUP(Residential_tonnages!$D118,'waste_char_sector_%_values'!$E$2:$AG$3277,5,FALSE))*'DONNÉES '!$D157),0)</f>
        <v>0</v>
      </c>
      <c r="I118" s="20">
        <f>IFERROR((IF($A118&gt;supporting_sheet!$D$12, VLOOKUP(supporting_sheet!$G$12,'waste_char_sector_%_values'!$E$2:$AG$3277,6,FALSE), VLOOKUP(Residential_tonnages!$D118,'waste_char_sector_%_values'!$E$2:$AG$3277,6,FALSE))*'DONNÉES '!$D157),0)</f>
        <v>0</v>
      </c>
      <c r="J118" s="20">
        <f>IFERROR((IF($A118&gt;supporting_sheet!$D$12, VLOOKUP(supporting_sheet!$G$12,'waste_char_sector_%_values'!$E$2:$AG$3277,7,FALSE), VLOOKUP(Residential_tonnages!$D118,'waste_char_sector_%_values'!$E$2:$AG$3277,7,FALSE))*'DONNÉES '!$D157),0)</f>
        <v>0</v>
      </c>
      <c r="K118" s="20">
        <f>IFERROR((IF($A118&gt;supporting_sheet!$D$12, VLOOKUP(supporting_sheet!$G$12,'waste_char_sector_%_values'!$E$2:$AG$3277,8,FALSE), VLOOKUP(Residential_tonnages!$D118,'waste_char_sector_%_values'!$E$2:$AG$3277,8,FALSE))*'DONNÉES '!$D157),0)</f>
        <v>0</v>
      </c>
      <c r="L118" s="20">
        <f>IFERROR((IF($A118&gt;supporting_sheet!$D$12, VLOOKUP(supporting_sheet!$G$12,'waste_char_sector_%_values'!$E$2:$AG$3277,9,FALSE), VLOOKUP(Residential_tonnages!$D118,'waste_char_sector_%_values'!$E$2:$AG$3277,9,FALSE))*'DONNÉES '!$D157),0)</f>
        <v>0</v>
      </c>
      <c r="M118" s="20">
        <f>IFERROR((IF($A118&gt;supporting_sheet!$D$12, VLOOKUP(supporting_sheet!$G$12,'waste_char_sector_%_values'!$E$2:$AG$3277,10,FALSE), VLOOKUP(Residential_tonnages!$D118,'waste_char_sector_%_values'!$E$2:$AG$3277,10,FALSE))*'DONNÉES '!$D157),0)</f>
        <v>0</v>
      </c>
      <c r="N118" s="20">
        <f>IFERROR((IF($A118&gt;supporting_sheet!$D$12, VLOOKUP(supporting_sheet!$G$12,'waste_char_sector_%_values'!$E$2:$AG$3277,11,FALSE), VLOOKUP(Residential_tonnages!$D118,'waste_char_sector_%_values'!$E$2:$AG$3277,11,FALSE))*'DONNÉES '!$D157),0)</f>
        <v>0</v>
      </c>
      <c r="O118" s="20">
        <f>IFERROR((IF($A118&gt;supporting_sheet!$D$12, VLOOKUP(supporting_sheet!$G$12,'waste_char_sector_%_values'!$E$2:$AG$3277,12,FALSE), VLOOKUP(Residential_tonnages!$D118,'waste_char_sector_%_values'!$E$2:$AG$3277,12,FALSE))*'DONNÉES '!$D157),0)</f>
        <v>0</v>
      </c>
      <c r="P118" s="20">
        <f>IFERROR((IF($A118&gt;supporting_sheet!$D$12, VLOOKUP(supporting_sheet!$G$12,'waste_char_sector_%_values'!$E$2:$AG$3277,13,FALSE), VLOOKUP(Residential_tonnages!$D118,'waste_char_sector_%_values'!$E$2:$AG$3277,13,FALSE))*'DONNÉES '!$D157),0)</f>
        <v>0</v>
      </c>
      <c r="Q118" s="20">
        <f>IFERROR((IF($A118&gt;supporting_sheet!$D$12, VLOOKUP(supporting_sheet!$G$12,'waste_char_sector_%_values'!$E$2:$AG$3277,14,FALSE), VLOOKUP(Residential_tonnages!$D118,'waste_char_sector_%_values'!$E$2:$AG$3277,14,FALSE))*'DONNÉES '!$D157),0)</f>
        <v>0</v>
      </c>
      <c r="R118" s="20">
        <f>IFERROR((IF($A118&gt;supporting_sheet!$D$12, VLOOKUP(supporting_sheet!$G$12,'waste_char_sector_%_values'!$E$2:$AG$3277,29,FALSE), VLOOKUP(Residential_tonnages!$D118,'waste_char_sector_%_values'!$E$2:$AG$3277,29,FALSE))*'DONNÉES '!$D157),0)</f>
        <v>0</v>
      </c>
      <c r="T118" s="37">
        <f t="shared" si="7"/>
        <v>0</v>
      </c>
      <c r="V118" s="20">
        <f>IFERROR((IF($A118&gt;supporting_sheet!$D$12, VLOOKUP(supporting_sheet!$G$12,'waste_char_sector_%_values'!$E$2:$AG$3277,11,FALSE), VLOOKUP(Residential_tonnages!$D118,'waste_char_sector_%_values'!$E$2:$AG$3277,11,FALSE))*'DONNÉES '!$D157),0)</f>
        <v>0</v>
      </c>
    </row>
    <row r="119" spans="1:22" x14ac:dyDescent="0.25">
      <c r="A119" s="1">
        <f>'DONNÉES '!B158</f>
        <v>117</v>
      </c>
      <c r="B119" s="1" t="str">
        <f t="shared" si="5"/>
        <v>AB</v>
      </c>
      <c r="C119" s="1" t="s">
        <v>58</v>
      </c>
      <c r="D119" s="1" t="str">
        <f t="shared" si="9"/>
        <v>117ABResidential</v>
      </c>
      <c r="E119" s="20">
        <f>IFERROR((IF($A119&gt;supporting_sheet!$D$12, VLOOKUP(supporting_sheet!$G$12,'waste_char_sector_%_values'!$E$2:$AG$3277,2,FALSE), VLOOKUP(Residential_tonnages!$D119,'waste_char_sector_%_values'!$E$2:$AG$3277,2,FALSE))*'DONNÉES '!$D158),0)</f>
        <v>0</v>
      </c>
      <c r="F119" s="20">
        <f>IFERROR((IF($A119&gt;supporting_sheet!$D$12, VLOOKUP(supporting_sheet!$G$12,'waste_char_sector_%_values'!$E$2:$AG$3277,3,FALSE), VLOOKUP(Residential_tonnages!$D119,'waste_char_sector_%_values'!$E$2:$AG$3277,3,FALSE))*'DONNÉES '!$D158),0)</f>
        <v>0</v>
      </c>
      <c r="G119" s="20">
        <f>IFERROR((IF($A119&gt;supporting_sheet!$D$12, VLOOKUP(supporting_sheet!$G$12,'waste_char_sector_%_values'!$E$2:$AG$3277,4,FALSE), VLOOKUP(Residential_tonnages!$D119,'waste_char_sector_%_values'!$E$2:$AG$3277,4,FALSE))*'DONNÉES '!$D158),0)</f>
        <v>0</v>
      </c>
      <c r="H119" s="20">
        <f>IFERROR((IF($A119&gt;supporting_sheet!$D$12, VLOOKUP(supporting_sheet!$G$12,'waste_char_sector_%_values'!$E$2:$AG$3277,5,FALSE), VLOOKUP(Residential_tonnages!$D119,'waste_char_sector_%_values'!$E$2:$AG$3277,5,FALSE))*'DONNÉES '!$D158),0)</f>
        <v>0</v>
      </c>
      <c r="I119" s="20">
        <f>IFERROR((IF($A119&gt;supporting_sheet!$D$12, VLOOKUP(supporting_sheet!$G$12,'waste_char_sector_%_values'!$E$2:$AG$3277,6,FALSE), VLOOKUP(Residential_tonnages!$D119,'waste_char_sector_%_values'!$E$2:$AG$3277,6,FALSE))*'DONNÉES '!$D158),0)</f>
        <v>0</v>
      </c>
      <c r="J119" s="20">
        <f>IFERROR((IF($A119&gt;supporting_sheet!$D$12, VLOOKUP(supporting_sheet!$G$12,'waste_char_sector_%_values'!$E$2:$AG$3277,7,FALSE), VLOOKUP(Residential_tonnages!$D119,'waste_char_sector_%_values'!$E$2:$AG$3277,7,FALSE))*'DONNÉES '!$D158),0)</f>
        <v>0</v>
      </c>
      <c r="K119" s="20">
        <f>IFERROR((IF($A119&gt;supporting_sheet!$D$12, VLOOKUP(supporting_sheet!$G$12,'waste_char_sector_%_values'!$E$2:$AG$3277,8,FALSE), VLOOKUP(Residential_tonnages!$D119,'waste_char_sector_%_values'!$E$2:$AG$3277,8,FALSE))*'DONNÉES '!$D158),0)</f>
        <v>0</v>
      </c>
      <c r="L119" s="20">
        <f>IFERROR((IF($A119&gt;supporting_sheet!$D$12, VLOOKUP(supporting_sheet!$G$12,'waste_char_sector_%_values'!$E$2:$AG$3277,9,FALSE), VLOOKUP(Residential_tonnages!$D119,'waste_char_sector_%_values'!$E$2:$AG$3277,9,FALSE))*'DONNÉES '!$D158),0)</f>
        <v>0</v>
      </c>
      <c r="M119" s="20">
        <f>IFERROR((IF($A119&gt;supporting_sheet!$D$12, VLOOKUP(supporting_sheet!$G$12,'waste_char_sector_%_values'!$E$2:$AG$3277,10,FALSE), VLOOKUP(Residential_tonnages!$D119,'waste_char_sector_%_values'!$E$2:$AG$3277,10,FALSE))*'DONNÉES '!$D158),0)</f>
        <v>0</v>
      </c>
      <c r="N119" s="20">
        <f>IFERROR((IF($A119&gt;supporting_sheet!$D$12, VLOOKUP(supporting_sheet!$G$12,'waste_char_sector_%_values'!$E$2:$AG$3277,11,FALSE), VLOOKUP(Residential_tonnages!$D119,'waste_char_sector_%_values'!$E$2:$AG$3277,11,FALSE))*'DONNÉES '!$D158),0)</f>
        <v>0</v>
      </c>
      <c r="O119" s="20">
        <f>IFERROR((IF($A119&gt;supporting_sheet!$D$12, VLOOKUP(supporting_sheet!$G$12,'waste_char_sector_%_values'!$E$2:$AG$3277,12,FALSE), VLOOKUP(Residential_tonnages!$D119,'waste_char_sector_%_values'!$E$2:$AG$3277,12,FALSE))*'DONNÉES '!$D158),0)</f>
        <v>0</v>
      </c>
      <c r="P119" s="20">
        <f>IFERROR((IF($A119&gt;supporting_sheet!$D$12, VLOOKUP(supporting_sheet!$G$12,'waste_char_sector_%_values'!$E$2:$AG$3277,13,FALSE), VLOOKUP(Residential_tonnages!$D119,'waste_char_sector_%_values'!$E$2:$AG$3277,13,FALSE))*'DONNÉES '!$D158),0)</f>
        <v>0</v>
      </c>
      <c r="Q119" s="20">
        <f>IFERROR((IF($A119&gt;supporting_sheet!$D$12, VLOOKUP(supporting_sheet!$G$12,'waste_char_sector_%_values'!$E$2:$AG$3277,14,FALSE), VLOOKUP(Residential_tonnages!$D119,'waste_char_sector_%_values'!$E$2:$AG$3277,14,FALSE))*'DONNÉES '!$D158),0)</f>
        <v>0</v>
      </c>
      <c r="R119" s="20">
        <f>IFERROR((IF($A119&gt;supporting_sheet!$D$12, VLOOKUP(supporting_sheet!$G$12,'waste_char_sector_%_values'!$E$2:$AG$3277,29,FALSE), VLOOKUP(Residential_tonnages!$D119,'waste_char_sector_%_values'!$E$2:$AG$3277,29,FALSE))*'DONNÉES '!$D158),0)</f>
        <v>0</v>
      </c>
      <c r="T119" s="37">
        <f t="shared" si="7"/>
        <v>0</v>
      </c>
      <c r="V119" s="20">
        <f>IFERROR((IF($A119&gt;supporting_sheet!$D$12, VLOOKUP(supporting_sheet!$G$12,'waste_char_sector_%_values'!$E$2:$AG$3277,11,FALSE), VLOOKUP(Residential_tonnages!$D119,'waste_char_sector_%_values'!$E$2:$AG$3277,11,FALSE))*'DONNÉES '!$D158),0)</f>
        <v>0</v>
      </c>
    </row>
    <row r="120" spans="1:22" x14ac:dyDescent="0.25">
      <c r="A120" s="1">
        <f>'DONNÉES '!B159</f>
        <v>118</v>
      </c>
      <c r="B120" s="1" t="str">
        <f t="shared" si="5"/>
        <v>AB</v>
      </c>
      <c r="C120" s="1" t="s">
        <v>58</v>
      </c>
      <c r="D120" s="1" t="str">
        <f t="shared" si="9"/>
        <v>118ABResidential</v>
      </c>
      <c r="E120" s="20">
        <f>IFERROR((IF($A120&gt;supporting_sheet!$D$12, VLOOKUP(supporting_sheet!$G$12,'waste_char_sector_%_values'!$E$2:$AG$3277,2,FALSE), VLOOKUP(Residential_tonnages!$D120,'waste_char_sector_%_values'!$E$2:$AG$3277,2,FALSE))*'DONNÉES '!$D159),0)</f>
        <v>0</v>
      </c>
      <c r="F120" s="20">
        <f>IFERROR((IF($A120&gt;supporting_sheet!$D$12, VLOOKUP(supporting_sheet!$G$12,'waste_char_sector_%_values'!$E$2:$AG$3277,3,FALSE), VLOOKUP(Residential_tonnages!$D120,'waste_char_sector_%_values'!$E$2:$AG$3277,3,FALSE))*'DONNÉES '!$D159),0)</f>
        <v>0</v>
      </c>
      <c r="G120" s="20">
        <f>IFERROR((IF($A120&gt;supporting_sheet!$D$12, VLOOKUP(supporting_sheet!$G$12,'waste_char_sector_%_values'!$E$2:$AG$3277,4,FALSE), VLOOKUP(Residential_tonnages!$D120,'waste_char_sector_%_values'!$E$2:$AG$3277,4,FALSE))*'DONNÉES '!$D159),0)</f>
        <v>0</v>
      </c>
      <c r="H120" s="20">
        <f>IFERROR((IF($A120&gt;supporting_sheet!$D$12, VLOOKUP(supporting_sheet!$G$12,'waste_char_sector_%_values'!$E$2:$AG$3277,5,FALSE), VLOOKUP(Residential_tonnages!$D120,'waste_char_sector_%_values'!$E$2:$AG$3277,5,FALSE))*'DONNÉES '!$D159),0)</f>
        <v>0</v>
      </c>
      <c r="I120" s="20">
        <f>IFERROR((IF($A120&gt;supporting_sheet!$D$12, VLOOKUP(supporting_sheet!$G$12,'waste_char_sector_%_values'!$E$2:$AG$3277,6,FALSE), VLOOKUP(Residential_tonnages!$D120,'waste_char_sector_%_values'!$E$2:$AG$3277,6,FALSE))*'DONNÉES '!$D159),0)</f>
        <v>0</v>
      </c>
      <c r="J120" s="20">
        <f>IFERROR((IF($A120&gt;supporting_sheet!$D$12, VLOOKUP(supporting_sheet!$G$12,'waste_char_sector_%_values'!$E$2:$AG$3277,7,FALSE), VLOOKUP(Residential_tonnages!$D120,'waste_char_sector_%_values'!$E$2:$AG$3277,7,FALSE))*'DONNÉES '!$D159),0)</f>
        <v>0</v>
      </c>
      <c r="K120" s="20">
        <f>IFERROR((IF($A120&gt;supporting_sheet!$D$12, VLOOKUP(supporting_sheet!$G$12,'waste_char_sector_%_values'!$E$2:$AG$3277,8,FALSE), VLOOKUP(Residential_tonnages!$D120,'waste_char_sector_%_values'!$E$2:$AG$3277,8,FALSE))*'DONNÉES '!$D159),0)</f>
        <v>0</v>
      </c>
      <c r="L120" s="20">
        <f>IFERROR((IF($A120&gt;supporting_sheet!$D$12, VLOOKUP(supporting_sheet!$G$12,'waste_char_sector_%_values'!$E$2:$AG$3277,9,FALSE), VLOOKUP(Residential_tonnages!$D120,'waste_char_sector_%_values'!$E$2:$AG$3277,9,FALSE))*'DONNÉES '!$D159),0)</f>
        <v>0</v>
      </c>
      <c r="M120" s="20">
        <f>IFERROR((IF($A120&gt;supporting_sheet!$D$12, VLOOKUP(supporting_sheet!$G$12,'waste_char_sector_%_values'!$E$2:$AG$3277,10,FALSE), VLOOKUP(Residential_tonnages!$D120,'waste_char_sector_%_values'!$E$2:$AG$3277,10,FALSE))*'DONNÉES '!$D159),0)</f>
        <v>0</v>
      </c>
      <c r="N120" s="20">
        <f>IFERROR((IF($A120&gt;supporting_sheet!$D$12, VLOOKUP(supporting_sheet!$G$12,'waste_char_sector_%_values'!$E$2:$AG$3277,11,FALSE), VLOOKUP(Residential_tonnages!$D120,'waste_char_sector_%_values'!$E$2:$AG$3277,11,FALSE))*'DONNÉES '!$D159),0)</f>
        <v>0</v>
      </c>
      <c r="O120" s="20">
        <f>IFERROR((IF($A120&gt;supporting_sheet!$D$12, VLOOKUP(supporting_sheet!$G$12,'waste_char_sector_%_values'!$E$2:$AG$3277,12,FALSE), VLOOKUP(Residential_tonnages!$D120,'waste_char_sector_%_values'!$E$2:$AG$3277,12,FALSE))*'DONNÉES '!$D159),0)</f>
        <v>0</v>
      </c>
      <c r="P120" s="20">
        <f>IFERROR((IF($A120&gt;supporting_sheet!$D$12, VLOOKUP(supporting_sheet!$G$12,'waste_char_sector_%_values'!$E$2:$AG$3277,13,FALSE), VLOOKUP(Residential_tonnages!$D120,'waste_char_sector_%_values'!$E$2:$AG$3277,13,FALSE))*'DONNÉES '!$D159),0)</f>
        <v>0</v>
      </c>
      <c r="Q120" s="20">
        <f>IFERROR((IF($A120&gt;supporting_sheet!$D$12, VLOOKUP(supporting_sheet!$G$12,'waste_char_sector_%_values'!$E$2:$AG$3277,14,FALSE), VLOOKUP(Residential_tonnages!$D120,'waste_char_sector_%_values'!$E$2:$AG$3277,14,FALSE))*'DONNÉES '!$D159),0)</f>
        <v>0</v>
      </c>
      <c r="R120" s="20">
        <f>IFERROR((IF($A120&gt;supporting_sheet!$D$12, VLOOKUP(supporting_sheet!$G$12,'waste_char_sector_%_values'!$E$2:$AG$3277,29,FALSE), VLOOKUP(Residential_tonnages!$D120,'waste_char_sector_%_values'!$E$2:$AG$3277,29,FALSE))*'DONNÉES '!$D159),0)</f>
        <v>0</v>
      </c>
      <c r="T120" s="37">
        <f t="shared" si="7"/>
        <v>0</v>
      </c>
      <c r="V120" s="20">
        <f>IFERROR((IF($A120&gt;supporting_sheet!$D$12, VLOOKUP(supporting_sheet!$G$12,'waste_char_sector_%_values'!$E$2:$AG$3277,11,FALSE), VLOOKUP(Residential_tonnages!$D120,'waste_char_sector_%_values'!$E$2:$AG$3277,11,FALSE))*'DONNÉES '!$D159),0)</f>
        <v>0</v>
      </c>
    </row>
    <row r="121" spans="1:22" x14ac:dyDescent="0.25">
      <c r="A121" s="1">
        <f>'DONNÉES '!B160</f>
        <v>119</v>
      </c>
      <c r="B121" s="1" t="str">
        <f t="shared" si="5"/>
        <v>AB</v>
      </c>
      <c r="C121" s="1" t="s">
        <v>58</v>
      </c>
      <c r="D121" s="1" t="str">
        <f t="shared" si="9"/>
        <v>119ABResidential</v>
      </c>
      <c r="E121" s="20">
        <f>IFERROR((IF($A121&gt;supporting_sheet!$D$12, VLOOKUP(supporting_sheet!$G$12,'waste_char_sector_%_values'!$E$2:$AG$3277,2,FALSE), VLOOKUP(Residential_tonnages!$D121,'waste_char_sector_%_values'!$E$2:$AG$3277,2,FALSE))*'DONNÉES '!$D160),0)</f>
        <v>0</v>
      </c>
      <c r="F121" s="20">
        <f>IFERROR((IF($A121&gt;supporting_sheet!$D$12, VLOOKUP(supporting_sheet!$G$12,'waste_char_sector_%_values'!$E$2:$AG$3277,3,FALSE), VLOOKUP(Residential_tonnages!$D121,'waste_char_sector_%_values'!$E$2:$AG$3277,3,FALSE))*'DONNÉES '!$D160),0)</f>
        <v>0</v>
      </c>
      <c r="G121" s="20">
        <f>IFERROR((IF($A121&gt;supporting_sheet!$D$12, VLOOKUP(supporting_sheet!$G$12,'waste_char_sector_%_values'!$E$2:$AG$3277,4,FALSE), VLOOKUP(Residential_tonnages!$D121,'waste_char_sector_%_values'!$E$2:$AG$3277,4,FALSE))*'DONNÉES '!$D160),0)</f>
        <v>0</v>
      </c>
      <c r="H121" s="20">
        <f>IFERROR((IF($A121&gt;supporting_sheet!$D$12, VLOOKUP(supporting_sheet!$G$12,'waste_char_sector_%_values'!$E$2:$AG$3277,5,FALSE), VLOOKUP(Residential_tonnages!$D121,'waste_char_sector_%_values'!$E$2:$AG$3277,5,FALSE))*'DONNÉES '!$D160),0)</f>
        <v>0</v>
      </c>
      <c r="I121" s="20">
        <f>IFERROR((IF($A121&gt;supporting_sheet!$D$12, VLOOKUP(supporting_sheet!$G$12,'waste_char_sector_%_values'!$E$2:$AG$3277,6,FALSE), VLOOKUP(Residential_tonnages!$D121,'waste_char_sector_%_values'!$E$2:$AG$3277,6,FALSE))*'DONNÉES '!$D160),0)</f>
        <v>0</v>
      </c>
      <c r="J121" s="20">
        <f>IFERROR((IF($A121&gt;supporting_sheet!$D$12, VLOOKUP(supporting_sheet!$G$12,'waste_char_sector_%_values'!$E$2:$AG$3277,7,FALSE), VLOOKUP(Residential_tonnages!$D121,'waste_char_sector_%_values'!$E$2:$AG$3277,7,FALSE))*'DONNÉES '!$D160),0)</f>
        <v>0</v>
      </c>
      <c r="K121" s="20">
        <f>IFERROR((IF($A121&gt;supporting_sheet!$D$12, VLOOKUP(supporting_sheet!$G$12,'waste_char_sector_%_values'!$E$2:$AG$3277,8,FALSE), VLOOKUP(Residential_tonnages!$D121,'waste_char_sector_%_values'!$E$2:$AG$3277,8,FALSE))*'DONNÉES '!$D160),0)</f>
        <v>0</v>
      </c>
      <c r="L121" s="20">
        <f>IFERROR((IF($A121&gt;supporting_sheet!$D$12, VLOOKUP(supporting_sheet!$G$12,'waste_char_sector_%_values'!$E$2:$AG$3277,9,FALSE), VLOOKUP(Residential_tonnages!$D121,'waste_char_sector_%_values'!$E$2:$AG$3277,9,FALSE))*'DONNÉES '!$D160),0)</f>
        <v>0</v>
      </c>
      <c r="M121" s="20">
        <f>IFERROR((IF($A121&gt;supporting_sheet!$D$12, VLOOKUP(supporting_sheet!$G$12,'waste_char_sector_%_values'!$E$2:$AG$3277,10,FALSE), VLOOKUP(Residential_tonnages!$D121,'waste_char_sector_%_values'!$E$2:$AG$3277,10,FALSE))*'DONNÉES '!$D160),0)</f>
        <v>0</v>
      </c>
      <c r="N121" s="20">
        <f>IFERROR((IF($A121&gt;supporting_sheet!$D$12, VLOOKUP(supporting_sheet!$G$12,'waste_char_sector_%_values'!$E$2:$AG$3277,11,FALSE), VLOOKUP(Residential_tonnages!$D121,'waste_char_sector_%_values'!$E$2:$AG$3277,11,FALSE))*'DONNÉES '!$D160),0)</f>
        <v>0</v>
      </c>
      <c r="O121" s="20">
        <f>IFERROR((IF($A121&gt;supporting_sheet!$D$12, VLOOKUP(supporting_sheet!$G$12,'waste_char_sector_%_values'!$E$2:$AG$3277,12,FALSE), VLOOKUP(Residential_tonnages!$D121,'waste_char_sector_%_values'!$E$2:$AG$3277,12,FALSE))*'DONNÉES '!$D160),0)</f>
        <v>0</v>
      </c>
      <c r="P121" s="20">
        <f>IFERROR((IF($A121&gt;supporting_sheet!$D$12, VLOOKUP(supporting_sheet!$G$12,'waste_char_sector_%_values'!$E$2:$AG$3277,13,FALSE), VLOOKUP(Residential_tonnages!$D121,'waste_char_sector_%_values'!$E$2:$AG$3277,13,FALSE))*'DONNÉES '!$D160),0)</f>
        <v>0</v>
      </c>
      <c r="Q121" s="20">
        <f>IFERROR((IF($A121&gt;supporting_sheet!$D$12, VLOOKUP(supporting_sheet!$G$12,'waste_char_sector_%_values'!$E$2:$AG$3277,14,FALSE), VLOOKUP(Residential_tonnages!$D121,'waste_char_sector_%_values'!$E$2:$AG$3277,14,FALSE))*'DONNÉES '!$D160),0)</f>
        <v>0</v>
      </c>
      <c r="R121" s="20">
        <f>IFERROR((IF($A121&gt;supporting_sheet!$D$12, VLOOKUP(supporting_sheet!$G$12,'waste_char_sector_%_values'!$E$2:$AG$3277,29,FALSE), VLOOKUP(Residential_tonnages!$D121,'waste_char_sector_%_values'!$E$2:$AG$3277,29,FALSE))*'DONNÉES '!$D160),0)</f>
        <v>0</v>
      </c>
      <c r="T121" s="37">
        <f t="shared" si="7"/>
        <v>0</v>
      </c>
      <c r="V121" s="20">
        <f>IFERROR((IF($A121&gt;supporting_sheet!$D$12, VLOOKUP(supporting_sheet!$G$12,'waste_char_sector_%_values'!$E$2:$AG$3277,11,FALSE), VLOOKUP(Residential_tonnages!$D121,'waste_char_sector_%_values'!$E$2:$AG$3277,11,FALSE))*'DONNÉES '!$D160),0)</f>
        <v>0</v>
      </c>
    </row>
    <row r="122" spans="1:22" x14ac:dyDescent="0.25">
      <c r="A122" s="1">
        <f>'DONNÉES '!B161</f>
        <v>120</v>
      </c>
      <c r="B122" s="1" t="str">
        <f t="shared" si="5"/>
        <v>AB</v>
      </c>
      <c r="C122" s="1" t="s">
        <v>58</v>
      </c>
      <c r="D122" s="1" t="str">
        <f t="shared" si="9"/>
        <v>120ABResidential</v>
      </c>
      <c r="E122" s="20">
        <f>IFERROR((IF($A122&gt;supporting_sheet!$D$12, VLOOKUP(supporting_sheet!$G$12,'waste_char_sector_%_values'!$E$2:$AG$3277,2,FALSE), VLOOKUP(Residential_tonnages!$D122,'waste_char_sector_%_values'!$E$2:$AG$3277,2,FALSE))*'DONNÉES '!$D161),0)</f>
        <v>0</v>
      </c>
      <c r="F122" s="20">
        <f>IFERROR((IF($A122&gt;supporting_sheet!$D$12, VLOOKUP(supporting_sheet!$G$12,'waste_char_sector_%_values'!$E$2:$AG$3277,3,FALSE), VLOOKUP(Residential_tonnages!$D122,'waste_char_sector_%_values'!$E$2:$AG$3277,3,FALSE))*'DONNÉES '!$D161),0)</f>
        <v>0</v>
      </c>
      <c r="G122" s="20">
        <f>IFERROR((IF($A122&gt;supporting_sheet!$D$12, VLOOKUP(supporting_sheet!$G$12,'waste_char_sector_%_values'!$E$2:$AG$3277,4,FALSE), VLOOKUP(Residential_tonnages!$D122,'waste_char_sector_%_values'!$E$2:$AG$3277,4,FALSE))*'DONNÉES '!$D161),0)</f>
        <v>0</v>
      </c>
      <c r="H122" s="20">
        <f>IFERROR((IF($A122&gt;supporting_sheet!$D$12, VLOOKUP(supporting_sheet!$G$12,'waste_char_sector_%_values'!$E$2:$AG$3277,5,FALSE), VLOOKUP(Residential_tonnages!$D122,'waste_char_sector_%_values'!$E$2:$AG$3277,5,FALSE))*'DONNÉES '!$D161),0)</f>
        <v>0</v>
      </c>
      <c r="I122" s="20">
        <f>IFERROR((IF($A122&gt;supporting_sheet!$D$12, VLOOKUP(supporting_sheet!$G$12,'waste_char_sector_%_values'!$E$2:$AG$3277,6,FALSE), VLOOKUP(Residential_tonnages!$D122,'waste_char_sector_%_values'!$E$2:$AG$3277,6,FALSE))*'DONNÉES '!$D161),0)</f>
        <v>0</v>
      </c>
      <c r="J122" s="20">
        <f>IFERROR((IF($A122&gt;supporting_sheet!$D$12, VLOOKUP(supporting_sheet!$G$12,'waste_char_sector_%_values'!$E$2:$AG$3277,7,FALSE), VLOOKUP(Residential_tonnages!$D122,'waste_char_sector_%_values'!$E$2:$AG$3277,7,FALSE))*'DONNÉES '!$D161),0)</f>
        <v>0</v>
      </c>
      <c r="K122" s="20">
        <f>IFERROR((IF($A122&gt;supporting_sheet!$D$12, VLOOKUP(supporting_sheet!$G$12,'waste_char_sector_%_values'!$E$2:$AG$3277,8,FALSE), VLOOKUP(Residential_tonnages!$D122,'waste_char_sector_%_values'!$E$2:$AG$3277,8,FALSE))*'DONNÉES '!$D161),0)</f>
        <v>0</v>
      </c>
      <c r="L122" s="20">
        <f>IFERROR((IF($A122&gt;supporting_sheet!$D$12, VLOOKUP(supporting_sheet!$G$12,'waste_char_sector_%_values'!$E$2:$AG$3277,9,FALSE), VLOOKUP(Residential_tonnages!$D122,'waste_char_sector_%_values'!$E$2:$AG$3277,9,FALSE))*'DONNÉES '!$D161),0)</f>
        <v>0</v>
      </c>
      <c r="M122" s="20">
        <f>IFERROR((IF($A122&gt;supporting_sheet!$D$12, VLOOKUP(supporting_sheet!$G$12,'waste_char_sector_%_values'!$E$2:$AG$3277,10,FALSE), VLOOKUP(Residential_tonnages!$D122,'waste_char_sector_%_values'!$E$2:$AG$3277,10,FALSE))*'DONNÉES '!$D161),0)</f>
        <v>0</v>
      </c>
      <c r="N122" s="20">
        <f>IFERROR((IF($A122&gt;supporting_sheet!$D$12, VLOOKUP(supporting_sheet!$G$12,'waste_char_sector_%_values'!$E$2:$AG$3277,11,FALSE), VLOOKUP(Residential_tonnages!$D122,'waste_char_sector_%_values'!$E$2:$AG$3277,11,FALSE))*'DONNÉES '!$D161),0)</f>
        <v>0</v>
      </c>
      <c r="O122" s="20">
        <f>IFERROR((IF($A122&gt;supporting_sheet!$D$12, VLOOKUP(supporting_sheet!$G$12,'waste_char_sector_%_values'!$E$2:$AG$3277,12,FALSE), VLOOKUP(Residential_tonnages!$D122,'waste_char_sector_%_values'!$E$2:$AG$3277,12,FALSE))*'DONNÉES '!$D161),0)</f>
        <v>0</v>
      </c>
      <c r="P122" s="20">
        <f>IFERROR((IF($A122&gt;supporting_sheet!$D$12, VLOOKUP(supporting_sheet!$G$12,'waste_char_sector_%_values'!$E$2:$AG$3277,13,FALSE), VLOOKUP(Residential_tonnages!$D122,'waste_char_sector_%_values'!$E$2:$AG$3277,13,FALSE))*'DONNÉES '!$D161),0)</f>
        <v>0</v>
      </c>
      <c r="Q122" s="20">
        <f>IFERROR((IF($A122&gt;supporting_sheet!$D$12, VLOOKUP(supporting_sheet!$G$12,'waste_char_sector_%_values'!$E$2:$AG$3277,14,FALSE), VLOOKUP(Residential_tonnages!$D122,'waste_char_sector_%_values'!$E$2:$AG$3277,14,FALSE))*'DONNÉES '!$D161),0)</f>
        <v>0</v>
      </c>
      <c r="R122" s="20">
        <f>IFERROR((IF($A122&gt;supporting_sheet!$D$12, VLOOKUP(supporting_sheet!$G$12,'waste_char_sector_%_values'!$E$2:$AG$3277,29,FALSE), VLOOKUP(Residential_tonnages!$D122,'waste_char_sector_%_values'!$E$2:$AG$3277,29,FALSE))*'DONNÉES '!$D161),0)</f>
        <v>0</v>
      </c>
      <c r="T122" s="37">
        <f t="shared" si="7"/>
        <v>0</v>
      </c>
      <c r="V122" s="20">
        <f>IFERROR((IF($A122&gt;supporting_sheet!$D$12, VLOOKUP(supporting_sheet!$G$12,'waste_char_sector_%_values'!$E$2:$AG$3277,11,FALSE), VLOOKUP(Residential_tonnages!$D122,'waste_char_sector_%_values'!$E$2:$AG$3277,11,FALSE))*'DONNÉES '!$D161),0)</f>
        <v>0</v>
      </c>
    </row>
    <row r="123" spans="1:22" x14ac:dyDescent="0.25">
      <c r="A123" s="1">
        <f>'DONNÉES '!B162</f>
        <v>121</v>
      </c>
      <c r="B123" s="1" t="str">
        <f t="shared" si="5"/>
        <v>AB</v>
      </c>
      <c r="C123" s="1" t="s">
        <v>58</v>
      </c>
      <c r="D123" s="1" t="str">
        <f t="shared" si="9"/>
        <v>121ABResidential</v>
      </c>
      <c r="E123" s="20">
        <f>IFERROR((IF($A123&gt;supporting_sheet!$D$12, VLOOKUP(supporting_sheet!$G$12,'waste_char_sector_%_values'!$E$2:$AG$3277,2,FALSE), VLOOKUP(Residential_tonnages!$D123,'waste_char_sector_%_values'!$E$2:$AG$3277,2,FALSE))*'DONNÉES '!$D162),0)</f>
        <v>0</v>
      </c>
      <c r="F123" s="20">
        <f>IFERROR((IF($A123&gt;supporting_sheet!$D$12, VLOOKUP(supporting_sheet!$G$12,'waste_char_sector_%_values'!$E$2:$AG$3277,3,FALSE), VLOOKUP(Residential_tonnages!$D123,'waste_char_sector_%_values'!$E$2:$AG$3277,3,FALSE))*'DONNÉES '!$D162),0)</f>
        <v>0</v>
      </c>
      <c r="G123" s="20">
        <f>IFERROR((IF($A123&gt;supporting_sheet!$D$12, VLOOKUP(supporting_sheet!$G$12,'waste_char_sector_%_values'!$E$2:$AG$3277,4,FALSE), VLOOKUP(Residential_tonnages!$D123,'waste_char_sector_%_values'!$E$2:$AG$3277,4,FALSE))*'DONNÉES '!$D162),0)</f>
        <v>0</v>
      </c>
      <c r="H123" s="20">
        <f>IFERROR((IF($A123&gt;supporting_sheet!$D$12, VLOOKUP(supporting_sheet!$G$12,'waste_char_sector_%_values'!$E$2:$AG$3277,5,FALSE), VLOOKUP(Residential_tonnages!$D123,'waste_char_sector_%_values'!$E$2:$AG$3277,5,FALSE))*'DONNÉES '!$D162),0)</f>
        <v>0</v>
      </c>
      <c r="I123" s="20">
        <f>IFERROR((IF($A123&gt;supporting_sheet!$D$12, VLOOKUP(supporting_sheet!$G$12,'waste_char_sector_%_values'!$E$2:$AG$3277,6,FALSE), VLOOKUP(Residential_tonnages!$D123,'waste_char_sector_%_values'!$E$2:$AG$3277,6,FALSE))*'DONNÉES '!$D162),0)</f>
        <v>0</v>
      </c>
      <c r="J123" s="20">
        <f>IFERROR((IF($A123&gt;supporting_sheet!$D$12, VLOOKUP(supporting_sheet!$G$12,'waste_char_sector_%_values'!$E$2:$AG$3277,7,FALSE), VLOOKUP(Residential_tonnages!$D123,'waste_char_sector_%_values'!$E$2:$AG$3277,7,FALSE))*'DONNÉES '!$D162),0)</f>
        <v>0</v>
      </c>
      <c r="K123" s="20">
        <f>IFERROR((IF($A123&gt;supporting_sheet!$D$12, VLOOKUP(supporting_sheet!$G$12,'waste_char_sector_%_values'!$E$2:$AG$3277,8,FALSE), VLOOKUP(Residential_tonnages!$D123,'waste_char_sector_%_values'!$E$2:$AG$3277,8,FALSE))*'DONNÉES '!$D162),0)</f>
        <v>0</v>
      </c>
      <c r="L123" s="20">
        <f>IFERROR((IF($A123&gt;supporting_sheet!$D$12, VLOOKUP(supporting_sheet!$G$12,'waste_char_sector_%_values'!$E$2:$AG$3277,9,FALSE), VLOOKUP(Residential_tonnages!$D123,'waste_char_sector_%_values'!$E$2:$AG$3277,9,FALSE))*'DONNÉES '!$D162),0)</f>
        <v>0</v>
      </c>
      <c r="M123" s="20">
        <f>IFERROR((IF($A123&gt;supporting_sheet!$D$12, VLOOKUP(supporting_sheet!$G$12,'waste_char_sector_%_values'!$E$2:$AG$3277,10,FALSE), VLOOKUP(Residential_tonnages!$D123,'waste_char_sector_%_values'!$E$2:$AG$3277,10,FALSE))*'DONNÉES '!$D162),0)</f>
        <v>0</v>
      </c>
      <c r="N123" s="20">
        <f>IFERROR((IF($A123&gt;supporting_sheet!$D$12, VLOOKUP(supporting_sheet!$G$12,'waste_char_sector_%_values'!$E$2:$AG$3277,11,FALSE), VLOOKUP(Residential_tonnages!$D123,'waste_char_sector_%_values'!$E$2:$AG$3277,11,FALSE))*'DONNÉES '!$D162),0)</f>
        <v>0</v>
      </c>
      <c r="O123" s="20">
        <f>IFERROR((IF($A123&gt;supporting_sheet!$D$12, VLOOKUP(supporting_sheet!$G$12,'waste_char_sector_%_values'!$E$2:$AG$3277,12,FALSE), VLOOKUP(Residential_tonnages!$D123,'waste_char_sector_%_values'!$E$2:$AG$3277,12,FALSE))*'DONNÉES '!$D162),0)</f>
        <v>0</v>
      </c>
      <c r="P123" s="20">
        <f>IFERROR((IF($A123&gt;supporting_sheet!$D$12, VLOOKUP(supporting_sheet!$G$12,'waste_char_sector_%_values'!$E$2:$AG$3277,13,FALSE), VLOOKUP(Residential_tonnages!$D123,'waste_char_sector_%_values'!$E$2:$AG$3277,13,FALSE))*'DONNÉES '!$D162),0)</f>
        <v>0</v>
      </c>
      <c r="Q123" s="20">
        <f>IFERROR((IF($A123&gt;supporting_sheet!$D$12, VLOOKUP(supporting_sheet!$G$12,'waste_char_sector_%_values'!$E$2:$AG$3277,14,FALSE), VLOOKUP(Residential_tonnages!$D123,'waste_char_sector_%_values'!$E$2:$AG$3277,14,FALSE))*'DONNÉES '!$D162),0)</f>
        <v>0</v>
      </c>
      <c r="R123" s="20">
        <f>IFERROR((IF($A123&gt;supporting_sheet!$D$12, VLOOKUP(supporting_sheet!$G$12,'waste_char_sector_%_values'!$E$2:$AG$3277,29,FALSE), VLOOKUP(Residential_tonnages!$D123,'waste_char_sector_%_values'!$E$2:$AG$3277,29,FALSE))*'DONNÉES '!$D162),0)</f>
        <v>0</v>
      </c>
      <c r="T123" s="37">
        <f t="shared" si="7"/>
        <v>0</v>
      </c>
      <c r="V123" s="20">
        <f>IFERROR((IF($A123&gt;supporting_sheet!$D$12, VLOOKUP(supporting_sheet!$G$12,'waste_char_sector_%_values'!$E$2:$AG$3277,11,FALSE), VLOOKUP(Residential_tonnages!$D123,'waste_char_sector_%_values'!$E$2:$AG$3277,11,FALSE))*'DONNÉES '!$D162),0)</f>
        <v>0</v>
      </c>
    </row>
    <row r="124" spans="1:22" x14ac:dyDescent="0.25">
      <c r="A124" s="1">
        <f>'DONNÉES '!B163</f>
        <v>122</v>
      </c>
      <c r="B124" s="1" t="str">
        <f t="shared" si="5"/>
        <v>AB</v>
      </c>
      <c r="C124" s="1" t="s">
        <v>58</v>
      </c>
      <c r="D124" s="1" t="str">
        <f t="shared" si="9"/>
        <v>122ABResidential</v>
      </c>
      <c r="E124" s="20">
        <f>IFERROR((IF($A124&gt;supporting_sheet!$D$12, VLOOKUP(supporting_sheet!$G$12,'waste_char_sector_%_values'!$E$2:$AG$3277,2,FALSE), VLOOKUP(Residential_tonnages!$D124,'waste_char_sector_%_values'!$E$2:$AG$3277,2,FALSE))*'DONNÉES '!$D163),0)</f>
        <v>0</v>
      </c>
      <c r="F124" s="20">
        <f>IFERROR((IF($A124&gt;supporting_sheet!$D$12, VLOOKUP(supporting_sheet!$G$12,'waste_char_sector_%_values'!$E$2:$AG$3277,3,FALSE), VLOOKUP(Residential_tonnages!$D124,'waste_char_sector_%_values'!$E$2:$AG$3277,3,FALSE))*'DONNÉES '!$D163),0)</f>
        <v>0</v>
      </c>
      <c r="G124" s="20">
        <f>IFERROR((IF($A124&gt;supporting_sheet!$D$12, VLOOKUP(supporting_sheet!$G$12,'waste_char_sector_%_values'!$E$2:$AG$3277,4,FALSE), VLOOKUP(Residential_tonnages!$D124,'waste_char_sector_%_values'!$E$2:$AG$3277,4,FALSE))*'DONNÉES '!$D163),0)</f>
        <v>0</v>
      </c>
      <c r="H124" s="20">
        <f>IFERROR((IF($A124&gt;supporting_sheet!$D$12, VLOOKUP(supporting_sheet!$G$12,'waste_char_sector_%_values'!$E$2:$AG$3277,5,FALSE), VLOOKUP(Residential_tonnages!$D124,'waste_char_sector_%_values'!$E$2:$AG$3277,5,FALSE))*'DONNÉES '!$D163),0)</f>
        <v>0</v>
      </c>
      <c r="I124" s="20">
        <f>IFERROR((IF($A124&gt;supporting_sheet!$D$12, VLOOKUP(supporting_sheet!$G$12,'waste_char_sector_%_values'!$E$2:$AG$3277,6,FALSE), VLOOKUP(Residential_tonnages!$D124,'waste_char_sector_%_values'!$E$2:$AG$3277,6,FALSE))*'DONNÉES '!$D163),0)</f>
        <v>0</v>
      </c>
      <c r="J124" s="20">
        <f>IFERROR((IF($A124&gt;supporting_sheet!$D$12, VLOOKUP(supporting_sheet!$G$12,'waste_char_sector_%_values'!$E$2:$AG$3277,7,FALSE), VLOOKUP(Residential_tonnages!$D124,'waste_char_sector_%_values'!$E$2:$AG$3277,7,FALSE))*'DONNÉES '!$D163),0)</f>
        <v>0</v>
      </c>
      <c r="K124" s="20">
        <f>IFERROR((IF($A124&gt;supporting_sheet!$D$12, VLOOKUP(supporting_sheet!$G$12,'waste_char_sector_%_values'!$E$2:$AG$3277,8,FALSE), VLOOKUP(Residential_tonnages!$D124,'waste_char_sector_%_values'!$E$2:$AG$3277,8,FALSE))*'DONNÉES '!$D163),0)</f>
        <v>0</v>
      </c>
      <c r="L124" s="20">
        <f>IFERROR((IF($A124&gt;supporting_sheet!$D$12, VLOOKUP(supporting_sheet!$G$12,'waste_char_sector_%_values'!$E$2:$AG$3277,9,FALSE), VLOOKUP(Residential_tonnages!$D124,'waste_char_sector_%_values'!$E$2:$AG$3277,9,FALSE))*'DONNÉES '!$D163),0)</f>
        <v>0</v>
      </c>
      <c r="M124" s="20">
        <f>IFERROR((IF($A124&gt;supporting_sheet!$D$12, VLOOKUP(supporting_sheet!$G$12,'waste_char_sector_%_values'!$E$2:$AG$3277,10,FALSE), VLOOKUP(Residential_tonnages!$D124,'waste_char_sector_%_values'!$E$2:$AG$3277,10,FALSE))*'DONNÉES '!$D163),0)</f>
        <v>0</v>
      </c>
      <c r="N124" s="20">
        <f>IFERROR((IF($A124&gt;supporting_sheet!$D$12, VLOOKUP(supporting_sheet!$G$12,'waste_char_sector_%_values'!$E$2:$AG$3277,11,FALSE), VLOOKUP(Residential_tonnages!$D124,'waste_char_sector_%_values'!$E$2:$AG$3277,11,FALSE))*'DONNÉES '!$D163),0)</f>
        <v>0</v>
      </c>
      <c r="O124" s="20">
        <f>IFERROR((IF($A124&gt;supporting_sheet!$D$12, VLOOKUP(supporting_sheet!$G$12,'waste_char_sector_%_values'!$E$2:$AG$3277,12,FALSE), VLOOKUP(Residential_tonnages!$D124,'waste_char_sector_%_values'!$E$2:$AG$3277,12,FALSE))*'DONNÉES '!$D163),0)</f>
        <v>0</v>
      </c>
      <c r="P124" s="20">
        <f>IFERROR((IF($A124&gt;supporting_sheet!$D$12, VLOOKUP(supporting_sheet!$G$12,'waste_char_sector_%_values'!$E$2:$AG$3277,13,FALSE), VLOOKUP(Residential_tonnages!$D124,'waste_char_sector_%_values'!$E$2:$AG$3277,13,FALSE))*'DONNÉES '!$D163),0)</f>
        <v>0</v>
      </c>
      <c r="Q124" s="20">
        <f>IFERROR((IF($A124&gt;supporting_sheet!$D$12, VLOOKUP(supporting_sheet!$G$12,'waste_char_sector_%_values'!$E$2:$AG$3277,14,FALSE), VLOOKUP(Residential_tonnages!$D124,'waste_char_sector_%_values'!$E$2:$AG$3277,14,FALSE))*'DONNÉES '!$D163),0)</f>
        <v>0</v>
      </c>
      <c r="R124" s="20">
        <f>IFERROR((IF($A124&gt;supporting_sheet!$D$12, VLOOKUP(supporting_sheet!$G$12,'waste_char_sector_%_values'!$E$2:$AG$3277,29,FALSE), VLOOKUP(Residential_tonnages!$D124,'waste_char_sector_%_values'!$E$2:$AG$3277,29,FALSE))*'DONNÉES '!$D163),0)</f>
        <v>0</v>
      </c>
      <c r="T124" s="37">
        <f t="shared" si="7"/>
        <v>0</v>
      </c>
      <c r="V124" s="20">
        <f>IFERROR((IF($A124&gt;supporting_sheet!$D$12, VLOOKUP(supporting_sheet!$G$12,'waste_char_sector_%_values'!$E$2:$AG$3277,11,FALSE), VLOOKUP(Residential_tonnages!$D124,'waste_char_sector_%_values'!$E$2:$AG$3277,11,FALSE))*'DONNÉES '!$D163),0)</f>
        <v>0</v>
      </c>
    </row>
    <row r="125" spans="1:22" x14ac:dyDescent="0.25">
      <c r="A125" s="1">
        <f>'DONNÉES '!B164</f>
        <v>123</v>
      </c>
      <c r="B125" s="1" t="str">
        <f t="shared" si="5"/>
        <v>AB</v>
      </c>
      <c r="C125" s="1" t="s">
        <v>58</v>
      </c>
      <c r="D125" s="1" t="str">
        <f t="shared" si="9"/>
        <v>123ABResidential</v>
      </c>
      <c r="E125" s="20">
        <f>IFERROR((IF($A125&gt;supporting_sheet!$D$12, VLOOKUP(supporting_sheet!$G$12,'waste_char_sector_%_values'!$E$2:$AG$3277,2,FALSE), VLOOKUP(Residential_tonnages!$D125,'waste_char_sector_%_values'!$E$2:$AG$3277,2,FALSE))*'DONNÉES '!$D164),0)</f>
        <v>0</v>
      </c>
      <c r="F125" s="20">
        <f>IFERROR((IF($A125&gt;supporting_sheet!$D$12, VLOOKUP(supporting_sheet!$G$12,'waste_char_sector_%_values'!$E$2:$AG$3277,3,FALSE), VLOOKUP(Residential_tonnages!$D125,'waste_char_sector_%_values'!$E$2:$AG$3277,3,FALSE))*'DONNÉES '!$D164),0)</f>
        <v>0</v>
      </c>
      <c r="G125" s="20">
        <f>IFERROR((IF($A125&gt;supporting_sheet!$D$12, VLOOKUP(supporting_sheet!$G$12,'waste_char_sector_%_values'!$E$2:$AG$3277,4,FALSE), VLOOKUP(Residential_tonnages!$D125,'waste_char_sector_%_values'!$E$2:$AG$3277,4,FALSE))*'DONNÉES '!$D164),0)</f>
        <v>0</v>
      </c>
      <c r="H125" s="20">
        <f>IFERROR((IF($A125&gt;supporting_sheet!$D$12, VLOOKUP(supporting_sheet!$G$12,'waste_char_sector_%_values'!$E$2:$AG$3277,5,FALSE), VLOOKUP(Residential_tonnages!$D125,'waste_char_sector_%_values'!$E$2:$AG$3277,5,FALSE))*'DONNÉES '!$D164),0)</f>
        <v>0</v>
      </c>
      <c r="I125" s="20">
        <f>IFERROR((IF($A125&gt;supporting_sheet!$D$12, VLOOKUP(supporting_sheet!$G$12,'waste_char_sector_%_values'!$E$2:$AG$3277,6,FALSE), VLOOKUP(Residential_tonnages!$D125,'waste_char_sector_%_values'!$E$2:$AG$3277,6,FALSE))*'DONNÉES '!$D164),0)</f>
        <v>0</v>
      </c>
      <c r="J125" s="20">
        <f>IFERROR((IF($A125&gt;supporting_sheet!$D$12, VLOOKUP(supporting_sheet!$G$12,'waste_char_sector_%_values'!$E$2:$AG$3277,7,FALSE), VLOOKUP(Residential_tonnages!$D125,'waste_char_sector_%_values'!$E$2:$AG$3277,7,FALSE))*'DONNÉES '!$D164),0)</f>
        <v>0</v>
      </c>
      <c r="K125" s="20">
        <f>IFERROR((IF($A125&gt;supporting_sheet!$D$12, VLOOKUP(supporting_sheet!$G$12,'waste_char_sector_%_values'!$E$2:$AG$3277,8,FALSE), VLOOKUP(Residential_tonnages!$D125,'waste_char_sector_%_values'!$E$2:$AG$3277,8,FALSE))*'DONNÉES '!$D164),0)</f>
        <v>0</v>
      </c>
      <c r="L125" s="20">
        <f>IFERROR((IF($A125&gt;supporting_sheet!$D$12, VLOOKUP(supporting_sheet!$G$12,'waste_char_sector_%_values'!$E$2:$AG$3277,9,FALSE), VLOOKUP(Residential_tonnages!$D125,'waste_char_sector_%_values'!$E$2:$AG$3277,9,FALSE))*'DONNÉES '!$D164),0)</f>
        <v>0</v>
      </c>
      <c r="M125" s="20">
        <f>IFERROR((IF($A125&gt;supporting_sheet!$D$12, VLOOKUP(supporting_sheet!$G$12,'waste_char_sector_%_values'!$E$2:$AG$3277,10,FALSE), VLOOKUP(Residential_tonnages!$D125,'waste_char_sector_%_values'!$E$2:$AG$3277,10,FALSE))*'DONNÉES '!$D164),0)</f>
        <v>0</v>
      </c>
      <c r="N125" s="20">
        <f>IFERROR((IF($A125&gt;supporting_sheet!$D$12, VLOOKUP(supporting_sheet!$G$12,'waste_char_sector_%_values'!$E$2:$AG$3277,11,FALSE), VLOOKUP(Residential_tonnages!$D125,'waste_char_sector_%_values'!$E$2:$AG$3277,11,FALSE))*'DONNÉES '!$D164),0)</f>
        <v>0</v>
      </c>
      <c r="O125" s="20">
        <f>IFERROR((IF($A125&gt;supporting_sheet!$D$12, VLOOKUP(supporting_sheet!$G$12,'waste_char_sector_%_values'!$E$2:$AG$3277,12,FALSE), VLOOKUP(Residential_tonnages!$D125,'waste_char_sector_%_values'!$E$2:$AG$3277,12,FALSE))*'DONNÉES '!$D164),0)</f>
        <v>0</v>
      </c>
      <c r="P125" s="20">
        <f>IFERROR((IF($A125&gt;supporting_sheet!$D$12, VLOOKUP(supporting_sheet!$G$12,'waste_char_sector_%_values'!$E$2:$AG$3277,13,FALSE), VLOOKUP(Residential_tonnages!$D125,'waste_char_sector_%_values'!$E$2:$AG$3277,13,FALSE))*'DONNÉES '!$D164),0)</f>
        <v>0</v>
      </c>
      <c r="Q125" s="20">
        <f>IFERROR((IF($A125&gt;supporting_sheet!$D$12, VLOOKUP(supporting_sheet!$G$12,'waste_char_sector_%_values'!$E$2:$AG$3277,14,FALSE), VLOOKUP(Residential_tonnages!$D125,'waste_char_sector_%_values'!$E$2:$AG$3277,14,FALSE))*'DONNÉES '!$D164),0)</f>
        <v>0</v>
      </c>
      <c r="R125" s="20">
        <f>IFERROR((IF($A125&gt;supporting_sheet!$D$12, VLOOKUP(supporting_sheet!$G$12,'waste_char_sector_%_values'!$E$2:$AG$3277,29,FALSE), VLOOKUP(Residential_tonnages!$D125,'waste_char_sector_%_values'!$E$2:$AG$3277,29,FALSE))*'DONNÉES '!$D164),0)</f>
        <v>0</v>
      </c>
      <c r="T125" s="37">
        <f t="shared" si="7"/>
        <v>0</v>
      </c>
      <c r="V125" s="20">
        <f>IFERROR((IF($A125&gt;supporting_sheet!$D$12, VLOOKUP(supporting_sheet!$G$12,'waste_char_sector_%_values'!$E$2:$AG$3277,11,FALSE), VLOOKUP(Residential_tonnages!$D125,'waste_char_sector_%_values'!$E$2:$AG$3277,11,FALSE))*'DONNÉES '!$D164),0)</f>
        <v>0</v>
      </c>
    </row>
    <row r="126" spans="1:22" x14ac:dyDescent="0.25">
      <c r="A126" s="1">
        <f>'DONNÉES '!B165</f>
        <v>124</v>
      </c>
      <c r="B126" s="1" t="str">
        <f t="shared" si="5"/>
        <v>AB</v>
      </c>
      <c r="C126" s="1" t="s">
        <v>58</v>
      </c>
      <c r="D126" s="1" t="str">
        <f t="shared" si="9"/>
        <v>124ABResidential</v>
      </c>
      <c r="E126" s="20">
        <f>IFERROR((IF($A126&gt;supporting_sheet!$D$12, VLOOKUP(supporting_sheet!$G$12,'waste_char_sector_%_values'!$E$2:$AG$3277,2,FALSE), VLOOKUP(Residential_tonnages!$D126,'waste_char_sector_%_values'!$E$2:$AG$3277,2,FALSE))*'DONNÉES '!$D165),0)</f>
        <v>0</v>
      </c>
      <c r="F126" s="20">
        <f>IFERROR((IF($A126&gt;supporting_sheet!$D$12, VLOOKUP(supporting_sheet!$G$12,'waste_char_sector_%_values'!$E$2:$AG$3277,3,FALSE), VLOOKUP(Residential_tonnages!$D126,'waste_char_sector_%_values'!$E$2:$AG$3277,3,FALSE))*'DONNÉES '!$D165),0)</f>
        <v>0</v>
      </c>
      <c r="G126" s="20">
        <f>IFERROR((IF($A126&gt;supporting_sheet!$D$12, VLOOKUP(supporting_sheet!$G$12,'waste_char_sector_%_values'!$E$2:$AG$3277,4,FALSE), VLOOKUP(Residential_tonnages!$D126,'waste_char_sector_%_values'!$E$2:$AG$3277,4,FALSE))*'DONNÉES '!$D165),0)</f>
        <v>0</v>
      </c>
      <c r="H126" s="20">
        <f>IFERROR((IF($A126&gt;supporting_sheet!$D$12, VLOOKUP(supporting_sheet!$G$12,'waste_char_sector_%_values'!$E$2:$AG$3277,5,FALSE), VLOOKUP(Residential_tonnages!$D126,'waste_char_sector_%_values'!$E$2:$AG$3277,5,FALSE))*'DONNÉES '!$D165),0)</f>
        <v>0</v>
      </c>
      <c r="I126" s="20">
        <f>IFERROR((IF($A126&gt;supporting_sheet!$D$12, VLOOKUP(supporting_sheet!$G$12,'waste_char_sector_%_values'!$E$2:$AG$3277,6,FALSE), VLOOKUP(Residential_tonnages!$D126,'waste_char_sector_%_values'!$E$2:$AG$3277,6,FALSE))*'DONNÉES '!$D165),0)</f>
        <v>0</v>
      </c>
      <c r="J126" s="20">
        <f>IFERROR((IF($A126&gt;supporting_sheet!$D$12, VLOOKUP(supporting_sheet!$G$12,'waste_char_sector_%_values'!$E$2:$AG$3277,7,FALSE), VLOOKUP(Residential_tonnages!$D126,'waste_char_sector_%_values'!$E$2:$AG$3277,7,FALSE))*'DONNÉES '!$D165),0)</f>
        <v>0</v>
      </c>
      <c r="K126" s="20">
        <f>IFERROR((IF($A126&gt;supporting_sheet!$D$12, VLOOKUP(supporting_sheet!$G$12,'waste_char_sector_%_values'!$E$2:$AG$3277,8,FALSE), VLOOKUP(Residential_tonnages!$D126,'waste_char_sector_%_values'!$E$2:$AG$3277,8,FALSE))*'DONNÉES '!$D165),0)</f>
        <v>0</v>
      </c>
      <c r="L126" s="20">
        <f>IFERROR((IF($A126&gt;supporting_sheet!$D$12, VLOOKUP(supporting_sheet!$G$12,'waste_char_sector_%_values'!$E$2:$AG$3277,9,FALSE), VLOOKUP(Residential_tonnages!$D126,'waste_char_sector_%_values'!$E$2:$AG$3277,9,FALSE))*'DONNÉES '!$D165),0)</f>
        <v>0</v>
      </c>
      <c r="M126" s="20">
        <f>IFERROR((IF($A126&gt;supporting_sheet!$D$12, VLOOKUP(supporting_sheet!$G$12,'waste_char_sector_%_values'!$E$2:$AG$3277,10,FALSE), VLOOKUP(Residential_tonnages!$D126,'waste_char_sector_%_values'!$E$2:$AG$3277,10,FALSE))*'DONNÉES '!$D165),0)</f>
        <v>0</v>
      </c>
      <c r="N126" s="20">
        <f>IFERROR((IF($A126&gt;supporting_sheet!$D$12, VLOOKUP(supporting_sheet!$G$12,'waste_char_sector_%_values'!$E$2:$AG$3277,11,FALSE), VLOOKUP(Residential_tonnages!$D126,'waste_char_sector_%_values'!$E$2:$AG$3277,11,FALSE))*'DONNÉES '!$D165),0)</f>
        <v>0</v>
      </c>
      <c r="O126" s="20">
        <f>IFERROR((IF($A126&gt;supporting_sheet!$D$12, VLOOKUP(supporting_sheet!$G$12,'waste_char_sector_%_values'!$E$2:$AG$3277,12,FALSE), VLOOKUP(Residential_tonnages!$D126,'waste_char_sector_%_values'!$E$2:$AG$3277,12,FALSE))*'DONNÉES '!$D165),0)</f>
        <v>0</v>
      </c>
      <c r="P126" s="20">
        <f>IFERROR((IF($A126&gt;supporting_sheet!$D$12, VLOOKUP(supporting_sheet!$G$12,'waste_char_sector_%_values'!$E$2:$AG$3277,13,FALSE), VLOOKUP(Residential_tonnages!$D126,'waste_char_sector_%_values'!$E$2:$AG$3277,13,FALSE))*'DONNÉES '!$D165),0)</f>
        <v>0</v>
      </c>
      <c r="Q126" s="20">
        <f>IFERROR((IF($A126&gt;supporting_sheet!$D$12, VLOOKUP(supporting_sheet!$G$12,'waste_char_sector_%_values'!$E$2:$AG$3277,14,FALSE), VLOOKUP(Residential_tonnages!$D126,'waste_char_sector_%_values'!$E$2:$AG$3277,14,FALSE))*'DONNÉES '!$D165),0)</f>
        <v>0</v>
      </c>
      <c r="R126" s="20">
        <f>IFERROR((IF($A126&gt;supporting_sheet!$D$12, VLOOKUP(supporting_sheet!$G$12,'waste_char_sector_%_values'!$E$2:$AG$3277,29,FALSE), VLOOKUP(Residential_tonnages!$D126,'waste_char_sector_%_values'!$E$2:$AG$3277,29,FALSE))*'DONNÉES '!$D165),0)</f>
        <v>0</v>
      </c>
      <c r="T126" s="37">
        <f t="shared" si="7"/>
        <v>0</v>
      </c>
      <c r="V126" s="20">
        <f>IFERROR((IF($A126&gt;supporting_sheet!$D$12, VLOOKUP(supporting_sheet!$G$12,'waste_char_sector_%_values'!$E$2:$AG$3277,11,FALSE), VLOOKUP(Residential_tonnages!$D126,'waste_char_sector_%_values'!$E$2:$AG$3277,11,FALSE))*'DONNÉES '!$D165),0)</f>
        <v>0</v>
      </c>
    </row>
    <row r="127" spans="1:22" x14ac:dyDescent="0.25">
      <c r="A127" s="1">
        <f>'DONNÉES '!B166</f>
        <v>125</v>
      </c>
      <c r="B127" s="1" t="str">
        <f t="shared" si="5"/>
        <v>AB</v>
      </c>
      <c r="C127" s="1" t="s">
        <v>58</v>
      </c>
      <c r="D127" s="1" t="str">
        <f t="shared" si="9"/>
        <v>125ABResidential</v>
      </c>
      <c r="E127" s="20">
        <f>IFERROR((IF($A127&gt;supporting_sheet!$D$12, VLOOKUP(supporting_sheet!$G$12,'waste_char_sector_%_values'!$E$2:$AG$3277,2,FALSE), VLOOKUP(Residential_tonnages!$D127,'waste_char_sector_%_values'!$E$2:$AG$3277,2,FALSE))*'DONNÉES '!$D166),0)</f>
        <v>0</v>
      </c>
      <c r="F127" s="20">
        <f>IFERROR((IF($A127&gt;supporting_sheet!$D$12, VLOOKUP(supporting_sheet!$G$12,'waste_char_sector_%_values'!$E$2:$AG$3277,3,FALSE), VLOOKUP(Residential_tonnages!$D127,'waste_char_sector_%_values'!$E$2:$AG$3277,3,FALSE))*'DONNÉES '!$D166),0)</f>
        <v>0</v>
      </c>
      <c r="G127" s="20">
        <f>IFERROR((IF($A127&gt;supporting_sheet!$D$12, VLOOKUP(supporting_sheet!$G$12,'waste_char_sector_%_values'!$E$2:$AG$3277,4,FALSE), VLOOKUP(Residential_tonnages!$D127,'waste_char_sector_%_values'!$E$2:$AG$3277,4,FALSE))*'DONNÉES '!$D166),0)</f>
        <v>0</v>
      </c>
      <c r="H127" s="20">
        <f>IFERROR((IF($A127&gt;supporting_sheet!$D$12, VLOOKUP(supporting_sheet!$G$12,'waste_char_sector_%_values'!$E$2:$AG$3277,5,FALSE), VLOOKUP(Residential_tonnages!$D127,'waste_char_sector_%_values'!$E$2:$AG$3277,5,FALSE))*'DONNÉES '!$D166),0)</f>
        <v>0</v>
      </c>
      <c r="I127" s="20">
        <f>IFERROR((IF($A127&gt;supporting_sheet!$D$12, VLOOKUP(supporting_sheet!$G$12,'waste_char_sector_%_values'!$E$2:$AG$3277,6,FALSE), VLOOKUP(Residential_tonnages!$D127,'waste_char_sector_%_values'!$E$2:$AG$3277,6,FALSE))*'DONNÉES '!$D166),0)</f>
        <v>0</v>
      </c>
      <c r="J127" s="20">
        <f>IFERROR((IF($A127&gt;supporting_sheet!$D$12, VLOOKUP(supporting_sheet!$G$12,'waste_char_sector_%_values'!$E$2:$AG$3277,7,FALSE), VLOOKUP(Residential_tonnages!$D127,'waste_char_sector_%_values'!$E$2:$AG$3277,7,FALSE))*'DONNÉES '!$D166),0)</f>
        <v>0</v>
      </c>
      <c r="K127" s="20">
        <f>IFERROR((IF($A127&gt;supporting_sheet!$D$12, VLOOKUP(supporting_sheet!$G$12,'waste_char_sector_%_values'!$E$2:$AG$3277,8,FALSE), VLOOKUP(Residential_tonnages!$D127,'waste_char_sector_%_values'!$E$2:$AG$3277,8,FALSE))*'DONNÉES '!$D166),0)</f>
        <v>0</v>
      </c>
      <c r="L127" s="20">
        <f>IFERROR((IF($A127&gt;supporting_sheet!$D$12, VLOOKUP(supporting_sheet!$G$12,'waste_char_sector_%_values'!$E$2:$AG$3277,9,FALSE), VLOOKUP(Residential_tonnages!$D127,'waste_char_sector_%_values'!$E$2:$AG$3277,9,FALSE))*'DONNÉES '!$D166),0)</f>
        <v>0</v>
      </c>
      <c r="M127" s="20">
        <f>IFERROR((IF($A127&gt;supporting_sheet!$D$12, VLOOKUP(supporting_sheet!$G$12,'waste_char_sector_%_values'!$E$2:$AG$3277,10,FALSE), VLOOKUP(Residential_tonnages!$D127,'waste_char_sector_%_values'!$E$2:$AG$3277,10,FALSE))*'DONNÉES '!$D166),0)</f>
        <v>0</v>
      </c>
      <c r="N127" s="20">
        <f>IFERROR((IF($A127&gt;supporting_sheet!$D$12, VLOOKUP(supporting_sheet!$G$12,'waste_char_sector_%_values'!$E$2:$AG$3277,11,FALSE), VLOOKUP(Residential_tonnages!$D127,'waste_char_sector_%_values'!$E$2:$AG$3277,11,FALSE))*'DONNÉES '!$D166),0)</f>
        <v>0</v>
      </c>
      <c r="O127" s="20">
        <f>IFERROR((IF($A127&gt;supporting_sheet!$D$12, VLOOKUP(supporting_sheet!$G$12,'waste_char_sector_%_values'!$E$2:$AG$3277,12,FALSE), VLOOKUP(Residential_tonnages!$D127,'waste_char_sector_%_values'!$E$2:$AG$3277,12,FALSE))*'DONNÉES '!$D166),0)</f>
        <v>0</v>
      </c>
      <c r="P127" s="20">
        <f>IFERROR((IF($A127&gt;supporting_sheet!$D$12, VLOOKUP(supporting_sheet!$G$12,'waste_char_sector_%_values'!$E$2:$AG$3277,13,FALSE), VLOOKUP(Residential_tonnages!$D127,'waste_char_sector_%_values'!$E$2:$AG$3277,13,FALSE))*'DONNÉES '!$D166),0)</f>
        <v>0</v>
      </c>
      <c r="Q127" s="20">
        <f>IFERROR((IF($A127&gt;supporting_sheet!$D$12, VLOOKUP(supporting_sheet!$G$12,'waste_char_sector_%_values'!$E$2:$AG$3277,14,FALSE), VLOOKUP(Residential_tonnages!$D127,'waste_char_sector_%_values'!$E$2:$AG$3277,14,FALSE))*'DONNÉES '!$D166),0)</f>
        <v>0</v>
      </c>
      <c r="R127" s="20">
        <f>IFERROR((IF($A127&gt;supporting_sheet!$D$12, VLOOKUP(supporting_sheet!$G$12,'waste_char_sector_%_values'!$E$2:$AG$3277,29,FALSE), VLOOKUP(Residential_tonnages!$D127,'waste_char_sector_%_values'!$E$2:$AG$3277,29,FALSE))*'DONNÉES '!$D166),0)</f>
        <v>0</v>
      </c>
      <c r="T127" s="37">
        <f t="shared" si="7"/>
        <v>0</v>
      </c>
      <c r="V127" s="20">
        <f>IFERROR((IF($A127&gt;supporting_sheet!$D$12, VLOOKUP(supporting_sheet!$G$12,'waste_char_sector_%_values'!$E$2:$AG$3277,11,FALSE), VLOOKUP(Residential_tonnages!$D127,'waste_char_sector_%_values'!$E$2:$AG$3277,11,FALSE))*'DONNÉES '!$D166),0)</f>
        <v>0</v>
      </c>
    </row>
    <row r="128" spans="1:22" x14ac:dyDescent="0.25">
      <c r="A128" s="1">
        <f>'DONNÉES '!B167</f>
        <v>126</v>
      </c>
      <c r="B128" s="1" t="str">
        <f t="shared" si="5"/>
        <v>AB</v>
      </c>
      <c r="C128" s="1" t="s">
        <v>58</v>
      </c>
      <c r="D128" s="1" t="str">
        <f t="shared" si="9"/>
        <v>126ABResidential</v>
      </c>
      <c r="E128" s="20">
        <f>IFERROR((IF($A128&gt;supporting_sheet!$D$12, VLOOKUP(supporting_sheet!$G$12,'waste_char_sector_%_values'!$E$2:$AG$3277,2,FALSE), VLOOKUP(Residential_tonnages!$D128,'waste_char_sector_%_values'!$E$2:$AG$3277,2,FALSE))*'DONNÉES '!$D167),0)</f>
        <v>0</v>
      </c>
      <c r="F128" s="20">
        <f>IFERROR((IF($A128&gt;supporting_sheet!$D$12, VLOOKUP(supporting_sheet!$G$12,'waste_char_sector_%_values'!$E$2:$AG$3277,3,FALSE), VLOOKUP(Residential_tonnages!$D128,'waste_char_sector_%_values'!$E$2:$AG$3277,3,FALSE))*'DONNÉES '!$D167),0)</f>
        <v>0</v>
      </c>
      <c r="G128" s="20">
        <f>IFERROR((IF($A128&gt;supporting_sheet!$D$12, VLOOKUP(supporting_sheet!$G$12,'waste_char_sector_%_values'!$E$2:$AG$3277,4,FALSE), VLOOKUP(Residential_tonnages!$D128,'waste_char_sector_%_values'!$E$2:$AG$3277,4,FALSE))*'DONNÉES '!$D167),0)</f>
        <v>0</v>
      </c>
      <c r="H128" s="20">
        <f>IFERROR((IF($A128&gt;supporting_sheet!$D$12, VLOOKUP(supporting_sheet!$G$12,'waste_char_sector_%_values'!$E$2:$AG$3277,5,FALSE), VLOOKUP(Residential_tonnages!$D128,'waste_char_sector_%_values'!$E$2:$AG$3277,5,FALSE))*'DONNÉES '!$D167),0)</f>
        <v>0</v>
      </c>
      <c r="I128" s="20">
        <f>IFERROR((IF($A128&gt;supporting_sheet!$D$12, VLOOKUP(supporting_sheet!$G$12,'waste_char_sector_%_values'!$E$2:$AG$3277,6,FALSE), VLOOKUP(Residential_tonnages!$D128,'waste_char_sector_%_values'!$E$2:$AG$3277,6,FALSE))*'DONNÉES '!$D167),0)</f>
        <v>0</v>
      </c>
      <c r="J128" s="20">
        <f>IFERROR((IF($A128&gt;supporting_sheet!$D$12, VLOOKUP(supporting_sheet!$G$12,'waste_char_sector_%_values'!$E$2:$AG$3277,7,FALSE), VLOOKUP(Residential_tonnages!$D128,'waste_char_sector_%_values'!$E$2:$AG$3277,7,FALSE))*'DONNÉES '!$D167),0)</f>
        <v>0</v>
      </c>
      <c r="K128" s="20">
        <f>IFERROR((IF($A128&gt;supporting_sheet!$D$12, VLOOKUP(supporting_sheet!$G$12,'waste_char_sector_%_values'!$E$2:$AG$3277,8,FALSE), VLOOKUP(Residential_tonnages!$D128,'waste_char_sector_%_values'!$E$2:$AG$3277,8,FALSE))*'DONNÉES '!$D167),0)</f>
        <v>0</v>
      </c>
      <c r="L128" s="20">
        <f>IFERROR((IF($A128&gt;supporting_sheet!$D$12, VLOOKUP(supporting_sheet!$G$12,'waste_char_sector_%_values'!$E$2:$AG$3277,9,FALSE), VLOOKUP(Residential_tonnages!$D128,'waste_char_sector_%_values'!$E$2:$AG$3277,9,FALSE))*'DONNÉES '!$D167),0)</f>
        <v>0</v>
      </c>
      <c r="M128" s="20">
        <f>IFERROR((IF($A128&gt;supporting_sheet!$D$12, VLOOKUP(supporting_sheet!$G$12,'waste_char_sector_%_values'!$E$2:$AG$3277,10,FALSE), VLOOKUP(Residential_tonnages!$D128,'waste_char_sector_%_values'!$E$2:$AG$3277,10,FALSE))*'DONNÉES '!$D167),0)</f>
        <v>0</v>
      </c>
      <c r="N128" s="20">
        <f>IFERROR((IF($A128&gt;supporting_sheet!$D$12, VLOOKUP(supporting_sheet!$G$12,'waste_char_sector_%_values'!$E$2:$AG$3277,11,FALSE), VLOOKUP(Residential_tonnages!$D128,'waste_char_sector_%_values'!$E$2:$AG$3277,11,FALSE))*'DONNÉES '!$D167),0)</f>
        <v>0</v>
      </c>
      <c r="O128" s="20">
        <f>IFERROR((IF($A128&gt;supporting_sheet!$D$12, VLOOKUP(supporting_sheet!$G$12,'waste_char_sector_%_values'!$E$2:$AG$3277,12,FALSE), VLOOKUP(Residential_tonnages!$D128,'waste_char_sector_%_values'!$E$2:$AG$3277,12,FALSE))*'DONNÉES '!$D167),0)</f>
        <v>0</v>
      </c>
      <c r="P128" s="20">
        <f>IFERROR((IF($A128&gt;supporting_sheet!$D$12, VLOOKUP(supporting_sheet!$G$12,'waste_char_sector_%_values'!$E$2:$AG$3277,13,FALSE), VLOOKUP(Residential_tonnages!$D128,'waste_char_sector_%_values'!$E$2:$AG$3277,13,FALSE))*'DONNÉES '!$D167),0)</f>
        <v>0</v>
      </c>
      <c r="Q128" s="20">
        <f>IFERROR((IF($A128&gt;supporting_sheet!$D$12, VLOOKUP(supporting_sheet!$G$12,'waste_char_sector_%_values'!$E$2:$AG$3277,14,FALSE), VLOOKUP(Residential_tonnages!$D128,'waste_char_sector_%_values'!$E$2:$AG$3277,14,FALSE))*'DONNÉES '!$D167),0)</f>
        <v>0</v>
      </c>
      <c r="R128" s="20">
        <f>IFERROR((IF($A128&gt;supporting_sheet!$D$12, VLOOKUP(supporting_sheet!$G$12,'waste_char_sector_%_values'!$E$2:$AG$3277,29,FALSE), VLOOKUP(Residential_tonnages!$D128,'waste_char_sector_%_values'!$E$2:$AG$3277,29,FALSE))*'DONNÉES '!$D167),0)</f>
        <v>0</v>
      </c>
      <c r="T128" s="37">
        <f t="shared" si="7"/>
        <v>0</v>
      </c>
      <c r="V128" s="20">
        <f>IFERROR((IF($A128&gt;supporting_sheet!$D$12, VLOOKUP(supporting_sheet!$G$12,'waste_char_sector_%_values'!$E$2:$AG$3277,11,FALSE), VLOOKUP(Residential_tonnages!$D128,'waste_char_sector_%_values'!$E$2:$AG$3277,11,FALSE))*'DONNÉES '!$D167),0)</f>
        <v>0</v>
      </c>
    </row>
    <row r="129" spans="1:22" x14ac:dyDescent="0.25">
      <c r="A129" s="1">
        <f>'DONNÉES '!B168</f>
        <v>127</v>
      </c>
      <c r="B129" s="1" t="str">
        <f t="shared" si="5"/>
        <v>AB</v>
      </c>
      <c r="C129" s="1" t="s">
        <v>58</v>
      </c>
      <c r="D129" s="1" t="str">
        <f t="shared" si="9"/>
        <v>127ABResidential</v>
      </c>
      <c r="E129" s="20">
        <f>IFERROR((IF($A129&gt;supporting_sheet!$D$12, VLOOKUP(supporting_sheet!$G$12,'waste_char_sector_%_values'!$E$2:$AG$3277,2,FALSE), VLOOKUP(Residential_tonnages!$D129,'waste_char_sector_%_values'!$E$2:$AG$3277,2,FALSE))*'DONNÉES '!$D168),0)</f>
        <v>0</v>
      </c>
      <c r="F129" s="20">
        <f>IFERROR((IF($A129&gt;supporting_sheet!$D$12, VLOOKUP(supporting_sheet!$G$12,'waste_char_sector_%_values'!$E$2:$AG$3277,3,FALSE), VLOOKUP(Residential_tonnages!$D129,'waste_char_sector_%_values'!$E$2:$AG$3277,3,FALSE))*'DONNÉES '!$D168),0)</f>
        <v>0</v>
      </c>
      <c r="G129" s="20">
        <f>IFERROR((IF($A129&gt;supporting_sheet!$D$12, VLOOKUP(supporting_sheet!$G$12,'waste_char_sector_%_values'!$E$2:$AG$3277,4,FALSE), VLOOKUP(Residential_tonnages!$D129,'waste_char_sector_%_values'!$E$2:$AG$3277,4,FALSE))*'DONNÉES '!$D168),0)</f>
        <v>0</v>
      </c>
      <c r="H129" s="20">
        <f>IFERROR((IF($A129&gt;supporting_sheet!$D$12, VLOOKUP(supporting_sheet!$G$12,'waste_char_sector_%_values'!$E$2:$AG$3277,5,FALSE), VLOOKUP(Residential_tonnages!$D129,'waste_char_sector_%_values'!$E$2:$AG$3277,5,FALSE))*'DONNÉES '!$D168),0)</f>
        <v>0</v>
      </c>
      <c r="I129" s="20">
        <f>IFERROR((IF($A129&gt;supporting_sheet!$D$12, VLOOKUP(supporting_sheet!$G$12,'waste_char_sector_%_values'!$E$2:$AG$3277,6,FALSE), VLOOKUP(Residential_tonnages!$D129,'waste_char_sector_%_values'!$E$2:$AG$3277,6,FALSE))*'DONNÉES '!$D168),0)</f>
        <v>0</v>
      </c>
      <c r="J129" s="20">
        <f>IFERROR((IF($A129&gt;supporting_sheet!$D$12, VLOOKUP(supporting_sheet!$G$12,'waste_char_sector_%_values'!$E$2:$AG$3277,7,FALSE), VLOOKUP(Residential_tonnages!$D129,'waste_char_sector_%_values'!$E$2:$AG$3277,7,FALSE))*'DONNÉES '!$D168),0)</f>
        <v>0</v>
      </c>
      <c r="K129" s="20">
        <f>IFERROR((IF($A129&gt;supporting_sheet!$D$12, VLOOKUP(supporting_sheet!$G$12,'waste_char_sector_%_values'!$E$2:$AG$3277,8,FALSE), VLOOKUP(Residential_tonnages!$D129,'waste_char_sector_%_values'!$E$2:$AG$3277,8,FALSE))*'DONNÉES '!$D168),0)</f>
        <v>0</v>
      </c>
      <c r="L129" s="20">
        <f>IFERROR((IF($A129&gt;supporting_sheet!$D$12, VLOOKUP(supporting_sheet!$G$12,'waste_char_sector_%_values'!$E$2:$AG$3277,9,FALSE), VLOOKUP(Residential_tonnages!$D129,'waste_char_sector_%_values'!$E$2:$AG$3277,9,FALSE))*'DONNÉES '!$D168),0)</f>
        <v>0</v>
      </c>
      <c r="M129" s="20">
        <f>IFERROR((IF($A129&gt;supporting_sheet!$D$12, VLOOKUP(supporting_sheet!$G$12,'waste_char_sector_%_values'!$E$2:$AG$3277,10,FALSE), VLOOKUP(Residential_tonnages!$D129,'waste_char_sector_%_values'!$E$2:$AG$3277,10,FALSE))*'DONNÉES '!$D168),0)</f>
        <v>0</v>
      </c>
      <c r="N129" s="20">
        <f>IFERROR((IF($A129&gt;supporting_sheet!$D$12, VLOOKUP(supporting_sheet!$G$12,'waste_char_sector_%_values'!$E$2:$AG$3277,11,FALSE), VLOOKUP(Residential_tonnages!$D129,'waste_char_sector_%_values'!$E$2:$AG$3277,11,FALSE))*'DONNÉES '!$D168),0)</f>
        <v>0</v>
      </c>
      <c r="O129" s="20">
        <f>IFERROR((IF($A129&gt;supporting_sheet!$D$12, VLOOKUP(supporting_sheet!$G$12,'waste_char_sector_%_values'!$E$2:$AG$3277,12,FALSE), VLOOKUP(Residential_tonnages!$D129,'waste_char_sector_%_values'!$E$2:$AG$3277,12,FALSE))*'DONNÉES '!$D168),0)</f>
        <v>0</v>
      </c>
      <c r="P129" s="20">
        <f>IFERROR((IF($A129&gt;supporting_sheet!$D$12, VLOOKUP(supporting_sheet!$G$12,'waste_char_sector_%_values'!$E$2:$AG$3277,13,FALSE), VLOOKUP(Residential_tonnages!$D129,'waste_char_sector_%_values'!$E$2:$AG$3277,13,FALSE))*'DONNÉES '!$D168),0)</f>
        <v>0</v>
      </c>
      <c r="Q129" s="20">
        <f>IFERROR((IF($A129&gt;supporting_sheet!$D$12, VLOOKUP(supporting_sheet!$G$12,'waste_char_sector_%_values'!$E$2:$AG$3277,14,FALSE), VLOOKUP(Residential_tonnages!$D129,'waste_char_sector_%_values'!$E$2:$AG$3277,14,FALSE))*'DONNÉES '!$D168),0)</f>
        <v>0</v>
      </c>
      <c r="R129" s="20">
        <f>IFERROR((IF($A129&gt;supporting_sheet!$D$12, VLOOKUP(supporting_sheet!$G$12,'waste_char_sector_%_values'!$E$2:$AG$3277,29,FALSE), VLOOKUP(Residential_tonnages!$D129,'waste_char_sector_%_values'!$E$2:$AG$3277,29,FALSE))*'DONNÉES '!$D168),0)</f>
        <v>0</v>
      </c>
      <c r="T129" s="37">
        <f t="shared" si="7"/>
        <v>0</v>
      </c>
      <c r="V129" s="20">
        <f>IFERROR((IF($A129&gt;supporting_sheet!$D$12, VLOOKUP(supporting_sheet!$G$12,'waste_char_sector_%_values'!$E$2:$AG$3277,11,FALSE), VLOOKUP(Residential_tonnages!$D129,'waste_char_sector_%_values'!$E$2:$AG$3277,11,FALSE))*'DONNÉES '!$D168),0)</f>
        <v>0</v>
      </c>
    </row>
    <row r="130" spans="1:22" x14ac:dyDescent="0.25">
      <c r="A130" s="1">
        <f>'DONNÉES '!B169</f>
        <v>128</v>
      </c>
      <c r="B130" s="1" t="str">
        <f t="shared" si="5"/>
        <v>AB</v>
      </c>
      <c r="C130" s="1" t="s">
        <v>58</v>
      </c>
      <c r="D130" s="1" t="str">
        <f t="shared" si="9"/>
        <v>128ABResidential</v>
      </c>
      <c r="E130" s="20">
        <f>IFERROR((IF($A130&gt;supporting_sheet!$D$12, VLOOKUP(supporting_sheet!$G$12,'waste_char_sector_%_values'!$E$2:$AG$3277,2,FALSE), VLOOKUP(Residential_tonnages!$D130,'waste_char_sector_%_values'!$E$2:$AG$3277,2,FALSE))*'DONNÉES '!$D169),0)</f>
        <v>0</v>
      </c>
      <c r="F130" s="20">
        <f>IFERROR((IF($A130&gt;supporting_sheet!$D$12, VLOOKUP(supporting_sheet!$G$12,'waste_char_sector_%_values'!$E$2:$AG$3277,3,FALSE), VLOOKUP(Residential_tonnages!$D130,'waste_char_sector_%_values'!$E$2:$AG$3277,3,FALSE))*'DONNÉES '!$D169),0)</f>
        <v>0</v>
      </c>
      <c r="G130" s="20">
        <f>IFERROR((IF($A130&gt;supporting_sheet!$D$12, VLOOKUP(supporting_sheet!$G$12,'waste_char_sector_%_values'!$E$2:$AG$3277,4,FALSE), VLOOKUP(Residential_tonnages!$D130,'waste_char_sector_%_values'!$E$2:$AG$3277,4,FALSE))*'DONNÉES '!$D169),0)</f>
        <v>0</v>
      </c>
      <c r="H130" s="20">
        <f>IFERROR((IF($A130&gt;supporting_sheet!$D$12, VLOOKUP(supporting_sheet!$G$12,'waste_char_sector_%_values'!$E$2:$AG$3277,5,FALSE), VLOOKUP(Residential_tonnages!$D130,'waste_char_sector_%_values'!$E$2:$AG$3277,5,FALSE))*'DONNÉES '!$D169),0)</f>
        <v>0</v>
      </c>
      <c r="I130" s="20">
        <f>IFERROR((IF($A130&gt;supporting_sheet!$D$12, VLOOKUP(supporting_sheet!$G$12,'waste_char_sector_%_values'!$E$2:$AG$3277,6,FALSE), VLOOKUP(Residential_tonnages!$D130,'waste_char_sector_%_values'!$E$2:$AG$3277,6,FALSE))*'DONNÉES '!$D169),0)</f>
        <v>0</v>
      </c>
      <c r="J130" s="20">
        <f>IFERROR((IF($A130&gt;supporting_sheet!$D$12, VLOOKUP(supporting_sheet!$G$12,'waste_char_sector_%_values'!$E$2:$AG$3277,7,FALSE), VLOOKUP(Residential_tonnages!$D130,'waste_char_sector_%_values'!$E$2:$AG$3277,7,FALSE))*'DONNÉES '!$D169),0)</f>
        <v>0</v>
      </c>
      <c r="K130" s="20">
        <f>IFERROR((IF($A130&gt;supporting_sheet!$D$12, VLOOKUP(supporting_sheet!$G$12,'waste_char_sector_%_values'!$E$2:$AG$3277,8,FALSE), VLOOKUP(Residential_tonnages!$D130,'waste_char_sector_%_values'!$E$2:$AG$3277,8,FALSE))*'DONNÉES '!$D169),0)</f>
        <v>0</v>
      </c>
      <c r="L130" s="20">
        <f>IFERROR((IF($A130&gt;supporting_sheet!$D$12, VLOOKUP(supporting_sheet!$G$12,'waste_char_sector_%_values'!$E$2:$AG$3277,9,FALSE), VLOOKUP(Residential_tonnages!$D130,'waste_char_sector_%_values'!$E$2:$AG$3277,9,FALSE))*'DONNÉES '!$D169),0)</f>
        <v>0</v>
      </c>
      <c r="M130" s="20">
        <f>IFERROR((IF($A130&gt;supporting_sheet!$D$12, VLOOKUP(supporting_sheet!$G$12,'waste_char_sector_%_values'!$E$2:$AG$3277,10,FALSE), VLOOKUP(Residential_tonnages!$D130,'waste_char_sector_%_values'!$E$2:$AG$3277,10,FALSE))*'DONNÉES '!$D169),0)</f>
        <v>0</v>
      </c>
      <c r="N130" s="20">
        <f>IFERROR((IF($A130&gt;supporting_sheet!$D$12, VLOOKUP(supporting_sheet!$G$12,'waste_char_sector_%_values'!$E$2:$AG$3277,11,FALSE), VLOOKUP(Residential_tonnages!$D130,'waste_char_sector_%_values'!$E$2:$AG$3277,11,FALSE))*'DONNÉES '!$D169),0)</f>
        <v>0</v>
      </c>
      <c r="O130" s="20">
        <f>IFERROR((IF($A130&gt;supporting_sheet!$D$12, VLOOKUP(supporting_sheet!$G$12,'waste_char_sector_%_values'!$E$2:$AG$3277,12,FALSE), VLOOKUP(Residential_tonnages!$D130,'waste_char_sector_%_values'!$E$2:$AG$3277,12,FALSE))*'DONNÉES '!$D169),0)</f>
        <v>0</v>
      </c>
      <c r="P130" s="20">
        <f>IFERROR((IF($A130&gt;supporting_sheet!$D$12, VLOOKUP(supporting_sheet!$G$12,'waste_char_sector_%_values'!$E$2:$AG$3277,13,FALSE), VLOOKUP(Residential_tonnages!$D130,'waste_char_sector_%_values'!$E$2:$AG$3277,13,FALSE))*'DONNÉES '!$D169),0)</f>
        <v>0</v>
      </c>
      <c r="Q130" s="20">
        <f>IFERROR((IF($A130&gt;supporting_sheet!$D$12, VLOOKUP(supporting_sheet!$G$12,'waste_char_sector_%_values'!$E$2:$AG$3277,14,FALSE), VLOOKUP(Residential_tonnages!$D130,'waste_char_sector_%_values'!$E$2:$AG$3277,14,FALSE))*'DONNÉES '!$D169),0)</f>
        <v>0</v>
      </c>
      <c r="R130" s="20">
        <f>IFERROR((IF($A130&gt;supporting_sheet!$D$12, VLOOKUP(supporting_sheet!$G$12,'waste_char_sector_%_values'!$E$2:$AG$3277,29,FALSE), VLOOKUP(Residential_tonnages!$D130,'waste_char_sector_%_values'!$E$2:$AG$3277,29,FALSE))*'DONNÉES '!$D169),0)</f>
        <v>0</v>
      </c>
      <c r="T130" s="37">
        <f t="shared" ref="T130:T136" si="10">+SUM(E130:R130)</f>
        <v>0</v>
      </c>
      <c r="V130" s="20">
        <f>IFERROR((IF($A130&gt;supporting_sheet!$D$12, VLOOKUP(supporting_sheet!$G$12,'waste_char_sector_%_values'!$E$2:$AG$3277,11,FALSE), VLOOKUP(Residential_tonnages!$D130,'waste_char_sector_%_values'!$E$2:$AG$3277,11,FALSE))*'DONNÉES '!$D169),0)</f>
        <v>0</v>
      </c>
    </row>
    <row r="131" spans="1:22" x14ac:dyDescent="0.25">
      <c r="A131" s="1">
        <f>'DONNÉES '!B170</f>
        <v>129</v>
      </c>
      <c r="B131" s="1" t="str">
        <f t="shared" ref="B131:B136" si="11">province_1</f>
        <v>AB</v>
      </c>
      <c r="C131" s="1" t="s">
        <v>58</v>
      </c>
      <c r="D131" s="1" t="str">
        <f t="shared" si="9"/>
        <v>129ABResidential</v>
      </c>
      <c r="E131" s="20">
        <f>IFERROR((IF($A131&gt;supporting_sheet!$D$12, VLOOKUP(supporting_sheet!$G$12,'waste_char_sector_%_values'!$E$2:$AG$3277,2,FALSE), VLOOKUP(Residential_tonnages!$D131,'waste_char_sector_%_values'!$E$2:$AG$3277,2,FALSE))*'DONNÉES '!$D170),0)</f>
        <v>0</v>
      </c>
      <c r="F131" s="20">
        <f>IFERROR((IF($A131&gt;supporting_sheet!$D$12, VLOOKUP(supporting_sheet!$G$12,'waste_char_sector_%_values'!$E$2:$AG$3277,3,FALSE), VLOOKUP(Residential_tonnages!$D131,'waste_char_sector_%_values'!$E$2:$AG$3277,3,FALSE))*'DONNÉES '!$D170),0)</f>
        <v>0</v>
      </c>
      <c r="G131" s="20">
        <f>IFERROR((IF($A131&gt;supporting_sheet!$D$12, VLOOKUP(supporting_sheet!$G$12,'waste_char_sector_%_values'!$E$2:$AG$3277,4,FALSE), VLOOKUP(Residential_tonnages!$D131,'waste_char_sector_%_values'!$E$2:$AG$3277,4,FALSE))*'DONNÉES '!$D170),0)</f>
        <v>0</v>
      </c>
      <c r="H131" s="20">
        <f>IFERROR((IF($A131&gt;supporting_sheet!$D$12, VLOOKUP(supporting_sheet!$G$12,'waste_char_sector_%_values'!$E$2:$AG$3277,5,FALSE), VLOOKUP(Residential_tonnages!$D131,'waste_char_sector_%_values'!$E$2:$AG$3277,5,FALSE))*'DONNÉES '!$D170),0)</f>
        <v>0</v>
      </c>
      <c r="I131" s="20">
        <f>IFERROR((IF($A131&gt;supporting_sheet!$D$12, VLOOKUP(supporting_sheet!$G$12,'waste_char_sector_%_values'!$E$2:$AG$3277,6,FALSE), VLOOKUP(Residential_tonnages!$D131,'waste_char_sector_%_values'!$E$2:$AG$3277,6,FALSE))*'DONNÉES '!$D170),0)</f>
        <v>0</v>
      </c>
      <c r="J131" s="20">
        <f>IFERROR((IF($A131&gt;supporting_sheet!$D$12, VLOOKUP(supporting_sheet!$G$12,'waste_char_sector_%_values'!$E$2:$AG$3277,7,FALSE), VLOOKUP(Residential_tonnages!$D131,'waste_char_sector_%_values'!$E$2:$AG$3277,7,FALSE))*'DONNÉES '!$D170),0)</f>
        <v>0</v>
      </c>
      <c r="K131" s="20">
        <f>IFERROR((IF($A131&gt;supporting_sheet!$D$12, VLOOKUP(supporting_sheet!$G$12,'waste_char_sector_%_values'!$E$2:$AG$3277,8,FALSE), VLOOKUP(Residential_tonnages!$D131,'waste_char_sector_%_values'!$E$2:$AG$3277,8,FALSE))*'DONNÉES '!$D170),0)</f>
        <v>0</v>
      </c>
      <c r="L131" s="20">
        <f>IFERROR((IF($A131&gt;supporting_sheet!$D$12, VLOOKUP(supporting_sheet!$G$12,'waste_char_sector_%_values'!$E$2:$AG$3277,9,FALSE), VLOOKUP(Residential_tonnages!$D131,'waste_char_sector_%_values'!$E$2:$AG$3277,9,FALSE))*'DONNÉES '!$D170),0)</f>
        <v>0</v>
      </c>
      <c r="M131" s="20">
        <f>IFERROR((IF($A131&gt;supporting_sheet!$D$12, VLOOKUP(supporting_sheet!$G$12,'waste_char_sector_%_values'!$E$2:$AG$3277,10,FALSE), VLOOKUP(Residential_tonnages!$D131,'waste_char_sector_%_values'!$E$2:$AG$3277,10,FALSE))*'DONNÉES '!$D170),0)</f>
        <v>0</v>
      </c>
      <c r="N131" s="20">
        <f>IFERROR((IF($A131&gt;supporting_sheet!$D$12, VLOOKUP(supporting_sheet!$G$12,'waste_char_sector_%_values'!$E$2:$AG$3277,11,FALSE), VLOOKUP(Residential_tonnages!$D131,'waste_char_sector_%_values'!$E$2:$AG$3277,11,FALSE))*'DONNÉES '!$D170),0)</f>
        <v>0</v>
      </c>
      <c r="O131" s="20">
        <f>IFERROR((IF($A131&gt;supporting_sheet!$D$12, VLOOKUP(supporting_sheet!$G$12,'waste_char_sector_%_values'!$E$2:$AG$3277,12,FALSE), VLOOKUP(Residential_tonnages!$D131,'waste_char_sector_%_values'!$E$2:$AG$3277,12,FALSE))*'DONNÉES '!$D170),0)</f>
        <v>0</v>
      </c>
      <c r="P131" s="20">
        <f>IFERROR((IF($A131&gt;supporting_sheet!$D$12, VLOOKUP(supporting_sheet!$G$12,'waste_char_sector_%_values'!$E$2:$AG$3277,13,FALSE), VLOOKUP(Residential_tonnages!$D131,'waste_char_sector_%_values'!$E$2:$AG$3277,13,FALSE))*'DONNÉES '!$D170),0)</f>
        <v>0</v>
      </c>
      <c r="Q131" s="20">
        <f>IFERROR((IF($A131&gt;supporting_sheet!$D$12, VLOOKUP(supporting_sheet!$G$12,'waste_char_sector_%_values'!$E$2:$AG$3277,14,FALSE), VLOOKUP(Residential_tonnages!$D131,'waste_char_sector_%_values'!$E$2:$AG$3277,14,FALSE))*'DONNÉES '!$D170),0)</f>
        <v>0</v>
      </c>
      <c r="R131" s="20">
        <f>IFERROR((IF($A131&gt;supporting_sheet!$D$12, VLOOKUP(supporting_sheet!$G$12,'waste_char_sector_%_values'!$E$2:$AG$3277,29,FALSE), VLOOKUP(Residential_tonnages!$D131,'waste_char_sector_%_values'!$E$2:$AG$3277,29,FALSE))*'DONNÉES '!$D170),0)</f>
        <v>0</v>
      </c>
      <c r="T131" s="37">
        <f t="shared" si="10"/>
        <v>0</v>
      </c>
      <c r="V131" s="20">
        <f>IFERROR((IF($A131&gt;supporting_sheet!$D$12, VLOOKUP(supporting_sheet!$G$12,'waste_char_sector_%_values'!$E$2:$AG$3277,11,FALSE), VLOOKUP(Residential_tonnages!$D131,'waste_char_sector_%_values'!$E$2:$AG$3277,11,FALSE))*'DONNÉES '!$D170),0)</f>
        <v>0</v>
      </c>
    </row>
    <row r="132" spans="1:22" x14ac:dyDescent="0.25">
      <c r="A132" s="1">
        <f>'DONNÉES '!B171</f>
        <v>130</v>
      </c>
      <c r="B132" s="1" t="str">
        <f t="shared" si="11"/>
        <v>AB</v>
      </c>
      <c r="C132" s="1" t="s">
        <v>58</v>
      </c>
      <c r="D132" s="1" t="str">
        <f t="shared" si="9"/>
        <v>130ABResidential</v>
      </c>
      <c r="E132" s="20">
        <f>IFERROR((IF($A132&gt;supporting_sheet!$D$12, VLOOKUP(supporting_sheet!$G$12,'waste_char_sector_%_values'!$E$2:$AG$3277,2,FALSE), VLOOKUP(Residential_tonnages!$D132,'waste_char_sector_%_values'!$E$2:$AG$3277,2,FALSE))*'DONNÉES '!$D171),0)</f>
        <v>0</v>
      </c>
      <c r="F132" s="20">
        <f>IFERROR((IF($A132&gt;supporting_sheet!$D$12, VLOOKUP(supporting_sheet!$G$12,'waste_char_sector_%_values'!$E$2:$AG$3277,3,FALSE), VLOOKUP(Residential_tonnages!$D132,'waste_char_sector_%_values'!$E$2:$AG$3277,3,FALSE))*'DONNÉES '!$D171),0)</f>
        <v>0</v>
      </c>
      <c r="G132" s="20">
        <f>IFERROR((IF($A132&gt;supporting_sheet!$D$12, VLOOKUP(supporting_sheet!$G$12,'waste_char_sector_%_values'!$E$2:$AG$3277,4,FALSE), VLOOKUP(Residential_tonnages!$D132,'waste_char_sector_%_values'!$E$2:$AG$3277,4,FALSE))*'DONNÉES '!$D171),0)</f>
        <v>0</v>
      </c>
      <c r="H132" s="20">
        <f>IFERROR((IF($A132&gt;supporting_sheet!$D$12, VLOOKUP(supporting_sheet!$G$12,'waste_char_sector_%_values'!$E$2:$AG$3277,5,FALSE), VLOOKUP(Residential_tonnages!$D132,'waste_char_sector_%_values'!$E$2:$AG$3277,5,FALSE))*'DONNÉES '!$D171),0)</f>
        <v>0</v>
      </c>
      <c r="I132" s="20">
        <f>IFERROR((IF($A132&gt;supporting_sheet!$D$12, VLOOKUP(supporting_sheet!$G$12,'waste_char_sector_%_values'!$E$2:$AG$3277,6,FALSE), VLOOKUP(Residential_tonnages!$D132,'waste_char_sector_%_values'!$E$2:$AG$3277,6,FALSE))*'DONNÉES '!$D171),0)</f>
        <v>0</v>
      </c>
      <c r="J132" s="20">
        <f>IFERROR((IF($A132&gt;supporting_sheet!$D$12, VLOOKUP(supporting_sheet!$G$12,'waste_char_sector_%_values'!$E$2:$AG$3277,7,FALSE), VLOOKUP(Residential_tonnages!$D132,'waste_char_sector_%_values'!$E$2:$AG$3277,7,FALSE))*'DONNÉES '!$D171),0)</f>
        <v>0</v>
      </c>
      <c r="K132" s="20">
        <f>IFERROR((IF($A132&gt;supporting_sheet!$D$12, VLOOKUP(supporting_sheet!$G$12,'waste_char_sector_%_values'!$E$2:$AG$3277,8,FALSE), VLOOKUP(Residential_tonnages!$D132,'waste_char_sector_%_values'!$E$2:$AG$3277,8,FALSE))*'DONNÉES '!$D171),0)</f>
        <v>0</v>
      </c>
      <c r="L132" s="20">
        <f>IFERROR((IF($A132&gt;supporting_sheet!$D$12, VLOOKUP(supporting_sheet!$G$12,'waste_char_sector_%_values'!$E$2:$AG$3277,9,FALSE), VLOOKUP(Residential_tonnages!$D132,'waste_char_sector_%_values'!$E$2:$AG$3277,9,FALSE))*'DONNÉES '!$D171),0)</f>
        <v>0</v>
      </c>
      <c r="M132" s="20">
        <f>IFERROR((IF($A132&gt;supporting_sheet!$D$12, VLOOKUP(supporting_sheet!$G$12,'waste_char_sector_%_values'!$E$2:$AG$3277,10,FALSE), VLOOKUP(Residential_tonnages!$D132,'waste_char_sector_%_values'!$E$2:$AG$3277,10,FALSE))*'DONNÉES '!$D171),0)</f>
        <v>0</v>
      </c>
      <c r="N132" s="20">
        <f>IFERROR((IF($A132&gt;supporting_sheet!$D$12, VLOOKUP(supporting_sheet!$G$12,'waste_char_sector_%_values'!$E$2:$AG$3277,11,FALSE), VLOOKUP(Residential_tonnages!$D132,'waste_char_sector_%_values'!$E$2:$AG$3277,11,FALSE))*'DONNÉES '!$D171),0)</f>
        <v>0</v>
      </c>
      <c r="O132" s="20">
        <f>IFERROR((IF($A132&gt;supporting_sheet!$D$12, VLOOKUP(supporting_sheet!$G$12,'waste_char_sector_%_values'!$E$2:$AG$3277,12,FALSE), VLOOKUP(Residential_tonnages!$D132,'waste_char_sector_%_values'!$E$2:$AG$3277,12,FALSE))*'DONNÉES '!$D171),0)</f>
        <v>0</v>
      </c>
      <c r="P132" s="20">
        <f>IFERROR((IF($A132&gt;supporting_sheet!$D$12, VLOOKUP(supporting_sheet!$G$12,'waste_char_sector_%_values'!$E$2:$AG$3277,13,FALSE), VLOOKUP(Residential_tonnages!$D132,'waste_char_sector_%_values'!$E$2:$AG$3277,13,FALSE))*'DONNÉES '!$D171),0)</f>
        <v>0</v>
      </c>
      <c r="Q132" s="20">
        <f>IFERROR((IF($A132&gt;supporting_sheet!$D$12, VLOOKUP(supporting_sheet!$G$12,'waste_char_sector_%_values'!$E$2:$AG$3277,14,FALSE), VLOOKUP(Residential_tonnages!$D132,'waste_char_sector_%_values'!$E$2:$AG$3277,14,FALSE))*'DONNÉES '!$D171),0)</f>
        <v>0</v>
      </c>
      <c r="R132" s="20">
        <f>IFERROR((IF($A132&gt;supporting_sheet!$D$12, VLOOKUP(supporting_sheet!$G$12,'waste_char_sector_%_values'!$E$2:$AG$3277,29,FALSE), VLOOKUP(Residential_tonnages!$D132,'waste_char_sector_%_values'!$E$2:$AG$3277,29,FALSE))*'DONNÉES '!$D171),0)</f>
        <v>0</v>
      </c>
      <c r="T132" s="37">
        <f t="shared" si="10"/>
        <v>0</v>
      </c>
      <c r="V132" s="20">
        <f>IFERROR((IF($A132&gt;supporting_sheet!$D$12, VLOOKUP(supporting_sheet!$G$12,'waste_char_sector_%_values'!$E$2:$AG$3277,11,FALSE), VLOOKUP(Residential_tonnages!$D132,'waste_char_sector_%_values'!$E$2:$AG$3277,11,FALSE))*'DONNÉES '!$D171),0)</f>
        <v>0</v>
      </c>
    </row>
    <row r="133" spans="1:22" x14ac:dyDescent="0.25">
      <c r="A133" s="1">
        <f>'DONNÉES '!B172</f>
        <v>131</v>
      </c>
      <c r="B133" s="1" t="str">
        <f t="shared" si="11"/>
        <v>AB</v>
      </c>
      <c r="C133" s="1" t="s">
        <v>58</v>
      </c>
      <c r="D133" s="1" t="str">
        <f t="shared" si="9"/>
        <v>131ABResidential</v>
      </c>
      <c r="E133" s="20">
        <f>IFERROR((IF($A133&gt;supporting_sheet!$D$12, VLOOKUP(supporting_sheet!$G$12,'waste_char_sector_%_values'!$E$2:$AG$3277,2,FALSE), VLOOKUP(Residential_tonnages!$D133,'waste_char_sector_%_values'!$E$2:$AG$3277,2,FALSE))*'DONNÉES '!$D172),0)</f>
        <v>0</v>
      </c>
      <c r="F133" s="20">
        <f>IFERROR((IF($A133&gt;supporting_sheet!$D$12, VLOOKUP(supporting_sheet!$G$12,'waste_char_sector_%_values'!$E$2:$AG$3277,3,FALSE), VLOOKUP(Residential_tonnages!$D133,'waste_char_sector_%_values'!$E$2:$AG$3277,3,FALSE))*'DONNÉES '!$D172),0)</f>
        <v>0</v>
      </c>
      <c r="G133" s="20">
        <f>IFERROR((IF($A133&gt;supporting_sheet!$D$12, VLOOKUP(supporting_sheet!$G$12,'waste_char_sector_%_values'!$E$2:$AG$3277,4,FALSE), VLOOKUP(Residential_tonnages!$D133,'waste_char_sector_%_values'!$E$2:$AG$3277,4,FALSE))*'DONNÉES '!$D172),0)</f>
        <v>0</v>
      </c>
      <c r="H133" s="20">
        <f>IFERROR((IF($A133&gt;supporting_sheet!$D$12, VLOOKUP(supporting_sheet!$G$12,'waste_char_sector_%_values'!$E$2:$AG$3277,5,FALSE), VLOOKUP(Residential_tonnages!$D133,'waste_char_sector_%_values'!$E$2:$AG$3277,5,FALSE))*'DONNÉES '!$D172),0)</f>
        <v>0</v>
      </c>
      <c r="I133" s="20">
        <f>IFERROR((IF($A133&gt;supporting_sheet!$D$12, VLOOKUP(supporting_sheet!$G$12,'waste_char_sector_%_values'!$E$2:$AG$3277,6,FALSE), VLOOKUP(Residential_tonnages!$D133,'waste_char_sector_%_values'!$E$2:$AG$3277,6,FALSE))*'DONNÉES '!$D172),0)</f>
        <v>0</v>
      </c>
      <c r="J133" s="20">
        <f>IFERROR((IF($A133&gt;supporting_sheet!$D$12, VLOOKUP(supporting_sheet!$G$12,'waste_char_sector_%_values'!$E$2:$AG$3277,7,FALSE), VLOOKUP(Residential_tonnages!$D133,'waste_char_sector_%_values'!$E$2:$AG$3277,7,FALSE))*'DONNÉES '!$D172),0)</f>
        <v>0</v>
      </c>
      <c r="K133" s="20">
        <f>IFERROR((IF($A133&gt;supporting_sheet!$D$12, VLOOKUP(supporting_sheet!$G$12,'waste_char_sector_%_values'!$E$2:$AG$3277,8,FALSE), VLOOKUP(Residential_tonnages!$D133,'waste_char_sector_%_values'!$E$2:$AG$3277,8,FALSE))*'DONNÉES '!$D172),0)</f>
        <v>0</v>
      </c>
      <c r="L133" s="20">
        <f>IFERROR((IF($A133&gt;supporting_sheet!$D$12, VLOOKUP(supporting_sheet!$G$12,'waste_char_sector_%_values'!$E$2:$AG$3277,9,FALSE), VLOOKUP(Residential_tonnages!$D133,'waste_char_sector_%_values'!$E$2:$AG$3277,9,FALSE))*'DONNÉES '!$D172),0)</f>
        <v>0</v>
      </c>
      <c r="M133" s="20">
        <f>IFERROR((IF($A133&gt;supporting_sheet!$D$12, VLOOKUP(supporting_sheet!$G$12,'waste_char_sector_%_values'!$E$2:$AG$3277,10,FALSE), VLOOKUP(Residential_tonnages!$D133,'waste_char_sector_%_values'!$E$2:$AG$3277,10,FALSE))*'DONNÉES '!$D172),0)</f>
        <v>0</v>
      </c>
      <c r="N133" s="20">
        <f>IFERROR((IF($A133&gt;supporting_sheet!$D$12, VLOOKUP(supporting_sheet!$G$12,'waste_char_sector_%_values'!$E$2:$AG$3277,11,FALSE), VLOOKUP(Residential_tonnages!$D133,'waste_char_sector_%_values'!$E$2:$AG$3277,11,FALSE))*'DONNÉES '!$D172),0)</f>
        <v>0</v>
      </c>
      <c r="O133" s="20">
        <f>IFERROR((IF($A133&gt;supporting_sheet!$D$12, VLOOKUP(supporting_sheet!$G$12,'waste_char_sector_%_values'!$E$2:$AG$3277,12,FALSE), VLOOKUP(Residential_tonnages!$D133,'waste_char_sector_%_values'!$E$2:$AG$3277,12,FALSE))*'DONNÉES '!$D172),0)</f>
        <v>0</v>
      </c>
      <c r="P133" s="20">
        <f>IFERROR((IF($A133&gt;supporting_sheet!$D$12, VLOOKUP(supporting_sheet!$G$12,'waste_char_sector_%_values'!$E$2:$AG$3277,13,FALSE), VLOOKUP(Residential_tonnages!$D133,'waste_char_sector_%_values'!$E$2:$AG$3277,13,FALSE))*'DONNÉES '!$D172),0)</f>
        <v>0</v>
      </c>
      <c r="Q133" s="20">
        <f>IFERROR((IF($A133&gt;supporting_sheet!$D$12, VLOOKUP(supporting_sheet!$G$12,'waste_char_sector_%_values'!$E$2:$AG$3277,14,FALSE), VLOOKUP(Residential_tonnages!$D133,'waste_char_sector_%_values'!$E$2:$AG$3277,14,FALSE))*'DONNÉES '!$D172),0)</f>
        <v>0</v>
      </c>
      <c r="R133" s="20">
        <f>IFERROR((IF($A133&gt;supporting_sheet!$D$12, VLOOKUP(supporting_sheet!$G$12,'waste_char_sector_%_values'!$E$2:$AG$3277,29,FALSE), VLOOKUP(Residential_tonnages!$D133,'waste_char_sector_%_values'!$E$2:$AG$3277,29,FALSE))*'DONNÉES '!$D172),0)</f>
        <v>0</v>
      </c>
      <c r="T133" s="37">
        <f t="shared" si="10"/>
        <v>0</v>
      </c>
      <c r="V133" s="20">
        <f>IFERROR((IF($A133&gt;supporting_sheet!$D$12, VLOOKUP(supporting_sheet!$G$12,'waste_char_sector_%_values'!$E$2:$AG$3277,11,FALSE), VLOOKUP(Residential_tonnages!$D133,'waste_char_sector_%_values'!$E$2:$AG$3277,11,FALSE))*'DONNÉES '!$D172),0)</f>
        <v>0</v>
      </c>
    </row>
    <row r="134" spans="1:22" x14ac:dyDescent="0.25">
      <c r="A134" s="1">
        <f>'DONNÉES '!B173</f>
        <v>132</v>
      </c>
      <c r="B134" s="1" t="str">
        <f t="shared" si="11"/>
        <v>AB</v>
      </c>
      <c r="C134" s="1" t="s">
        <v>58</v>
      </c>
      <c r="D134" s="1" t="str">
        <f t="shared" si="9"/>
        <v>132ABResidential</v>
      </c>
      <c r="E134" s="20">
        <f>IFERROR((IF($A134&gt;supporting_sheet!$D$12, VLOOKUP(supporting_sheet!$G$12,'waste_char_sector_%_values'!$E$2:$AG$3277,2,FALSE), VLOOKUP(Residential_tonnages!$D134,'waste_char_sector_%_values'!$E$2:$AG$3277,2,FALSE))*'DONNÉES '!$D173),0)</f>
        <v>0</v>
      </c>
      <c r="F134" s="20">
        <f>IFERROR((IF($A134&gt;supporting_sheet!$D$12, VLOOKUP(supporting_sheet!$G$12,'waste_char_sector_%_values'!$E$2:$AG$3277,3,FALSE), VLOOKUP(Residential_tonnages!$D134,'waste_char_sector_%_values'!$E$2:$AG$3277,3,FALSE))*'DONNÉES '!$D173),0)</f>
        <v>0</v>
      </c>
      <c r="G134" s="20">
        <f>IFERROR((IF($A134&gt;supporting_sheet!$D$12, VLOOKUP(supporting_sheet!$G$12,'waste_char_sector_%_values'!$E$2:$AG$3277,4,FALSE), VLOOKUP(Residential_tonnages!$D134,'waste_char_sector_%_values'!$E$2:$AG$3277,4,FALSE))*'DONNÉES '!$D173),0)</f>
        <v>0</v>
      </c>
      <c r="H134" s="20">
        <f>IFERROR((IF($A134&gt;supporting_sheet!$D$12, VLOOKUP(supporting_sheet!$G$12,'waste_char_sector_%_values'!$E$2:$AG$3277,5,FALSE), VLOOKUP(Residential_tonnages!$D134,'waste_char_sector_%_values'!$E$2:$AG$3277,5,FALSE))*'DONNÉES '!$D173),0)</f>
        <v>0</v>
      </c>
      <c r="I134" s="20">
        <f>IFERROR((IF($A134&gt;supporting_sheet!$D$12, VLOOKUP(supporting_sheet!$G$12,'waste_char_sector_%_values'!$E$2:$AG$3277,6,FALSE), VLOOKUP(Residential_tonnages!$D134,'waste_char_sector_%_values'!$E$2:$AG$3277,6,FALSE))*'DONNÉES '!$D173),0)</f>
        <v>0</v>
      </c>
      <c r="J134" s="20">
        <f>IFERROR((IF($A134&gt;supporting_sheet!$D$12, VLOOKUP(supporting_sheet!$G$12,'waste_char_sector_%_values'!$E$2:$AG$3277,7,FALSE), VLOOKUP(Residential_tonnages!$D134,'waste_char_sector_%_values'!$E$2:$AG$3277,7,FALSE))*'DONNÉES '!$D173),0)</f>
        <v>0</v>
      </c>
      <c r="K134" s="20">
        <f>IFERROR((IF($A134&gt;supporting_sheet!$D$12, VLOOKUP(supporting_sheet!$G$12,'waste_char_sector_%_values'!$E$2:$AG$3277,8,FALSE), VLOOKUP(Residential_tonnages!$D134,'waste_char_sector_%_values'!$E$2:$AG$3277,8,FALSE))*'DONNÉES '!$D173),0)</f>
        <v>0</v>
      </c>
      <c r="L134" s="20">
        <f>IFERROR((IF($A134&gt;supporting_sheet!$D$12, VLOOKUP(supporting_sheet!$G$12,'waste_char_sector_%_values'!$E$2:$AG$3277,9,FALSE), VLOOKUP(Residential_tonnages!$D134,'waste_char_sector_%_values'!$E$2:$AG$3277,9,FALSE))*'DONNÉES '!$D173),0)</f>
        <v>0</v>
      </c>
      <c r="M134" s="20">
        <f>IFERROR((IF($A134&gt;supporting_sheet!$D$12, VLOOKUP(supporting_sheet!$G$12,'waste_char_sector_%_values'!$E$2:$AG$3277,10,FALSE), VLOOKUP(Residential_tonnages!$D134,'waste_char_sector_%_values'!$E$2:$AG$3277,10,FALSE))*'DONNÉES '!$D173),0)</f>
        <v>0</v>
      </c>
      <c r="N134" s="20">
        <f>IFERROR((IF($A134&gt;supporting_sheet!$D$12, VLOOKUP(supporting_sheet!$G$12,'waste_char_sector_%_values'!$E$2:$AG$3277,11,FALSE), VLOOKUP(Residential_tonnages!$D134,'waste_char_sector_%_values'!$E$2:$AG$3277,11,FALSE))*'DONNÉES '!$D173),0)</f>
        <v>0</v>
      </c>
      <c r="O134" s="20">
        <f>IFERROR((IF($A134&gt;supporting_sheet!$D$12, VLOOKUP(supporting_sheet!$G$12,'waste_char_sector_%_values'!$E$2:$AG$3277,12,FALSE), VLOOKUP(Residential_tonnages!$D134,'waste_char_sector_%_values'!$E$2:$AG$3277,12,FALSE))*'DONNÉES '!$D173),0)</f>
        <v>0</v>
      </c>
      <c r="P134" s="20">
        <f>IFERROR((IF($A134&gt;supporting_sheet!$D$12, VLOOKUP(supporting_sheet!$G$12,'waste_char_sector_%_values'!$E$2:$AG$3277,13,FALSE), VLOOKUP(Residential_tonnages!$D134,'waste_char_sector_%_values'!$E$2:$AG$3277,13,FALSE))*'DONNÉES '!$D173),0)</f>
        <v>0</v>
      </c>
      <c r="Q134" s="20">
        <f>IFERROR((IF($A134&gt;supporting_sheet!$D$12, VLOOKUP(supporting_sheet!$G$12,'waste_char_sector_%_values'!$E$2:$AG$3277,14,FALSE), VLOOKUP(Residential_tonnages!$D134,'waste_char_sector_%_values'!$E$2:$AG$3277,14,FALSE))*'DONNÉES '!$D173),0)</f>
        <v>0</v>
      </c>
      <c r="R134" s="20">
        <f>IFERROR((IF($A134&gt;supporting_sheet!$D$12, VLOOKUP(supporting_sheet!$G$12,'waste_char_sector_%_values'!$E$2:$AG$3277,29,FALSE), VLOOKUP(Residential_tonnages!$D134,'waste_char_sector_%_values'!$E$2:$AG$3277,29,FALSE))*'DONNÉES '!$D173),0)</f>
        <v>0</v>
      </c>
      <c r="T134" s="37">
        <f t="shared" si="10"/>
        <v>0</v>
      </c>
      <c r="V134" s="20">
        <f>IFERROR((IF($A134&gt;supporting_sheet!$D$12, VLOOKUP(supporting_sheet!$G$12,'waste_char_sector_%_values'!$E$2:$AG$3277,11,FALSE), VLOOKUP(Residential_tonnages!$D134,'waste_char_sector_%_values'!$E$2:$AG$3277,11,FALSE))*'DONNÉES '!$D173),0)</f>
        <v>0</v>
      </c>
    </row>
    <row r="135" spans="1:22" x14ac:dyDescent="0.25">
      <c r="A135" s="1">
        <f>'DONNÉES '!B174</f>
        <v>133</v>
      </c>
      <c r="B135" s="1" t="str">
        <f t="shared" si="11"/>
        <v>AB</v>
      </c>
      <c r="C135" s="1" t="s">
        <v>58</v>
      </c>
      <c r="D135" s="1" t="str">
        <f t="shared" si="9"/>
        <v>133ABResidential</v>
      </c>
      <c r="E135" s="20">
        <f>IFERROR((IF($A135&gt;supporting_sheet!$D$12, VLOOKUP(supporting_sheet!$G$12,'waste_char_sector_%_values'!$E$2:$AG$3277,2,FALSE), VLOOKUP(Residential_tonnages!$D135,'waste_char_sector_%_values'!$E$2:$AG$3277,2,FALSE))*'DONNÉES '!$D174),0)</f>
        <v>0</v>
      </c>
      <c r="F135" s="20">
        <f>IFERROR((IF($A135&gt;supporting_sheet!$D$12, VLOOKUP(supporting_sheet!$G$12,'waste_char_sector_%_values'!$E$2:$AG$3277,3,FALSE), VLOOKUP(Residential_tonnages!$D135,'waste_char_sector_%_values'!$E$2:$AG$3277,3,FALSE))*'DONNÉES '!$D174),0)</f>
        <v>0</v>
      </c>
      <c r="G135" s="20">
        <f>IFERROR((IF($A135&gt;supporting_sheet!$D$12, VLOOKUP(supporting_sheet!$G$12,'waste_char_sector_%_values'!$E$2:$AG$3277,4,FALSE), VLOOKUP(Residential_tonnages!$D135,'waste_char_sector_%_values'!$E$2:$AG$3277,4,FALSE))*'DONNÉES '!$D174),0)</f>
        <v>0</v>
      </c>
      <c r="H135" s="20">
        <f>IFERROR((IF($A135&gt;supporting_sheet!$D$12, VLOOKUP(supporting_sheet!$G$12,'waste_char_sector_%_values'!$E$2:$AG$3277,5,FALSE), VLOOKUP(Residential_tonnages!$D135,'waste_char_sector_%_values'!$E$2:$AG$3277,5,FALSE))*'DONNÉES '!$D174),0)</f>
        <v>0</v>
      </c>
      <c r="I135" s="20">
        <f>IFERROR((IF($A135&gt;supporting_sheet!$D$12, VLOOKUP(supporting_sheet!$G$12,'waste_char_sector_%_values'!$E$2:$AG$3277,6,FALSE), VLOOKUP(Residential_tonnages!$D135,'waste_char_sector_%_values'!$E$2:$AG$3277,6,FALSE))*'DONNÉES '!$D174),0)</f>
        <v>0</v>
      </c>
      <c r="J135" s="20">
        <f>IFERROR((IF($A135&gt;supporting_sheet!$D$12, VLOOKUP(supporting_sheet!$G$12,'waste_char_sector_%_values'!$E$2:$AG$3277,7,FALSE), VLOOKUP(Residential_tonnages!$D135,'waste_char_sector_%_values'!$E$2:$AG$3277,7,FALSE))*'DONNÉES '!$D174),0)</f>
        <v>0</v>
      </c>
      <c r="K135" s="20">
        <f>IFERROR((IF($A135&gt;supporting_sheet!$D$12, VLOOKUP(supporting_sheet!$G$12,'waste_char_sector_%_values'!$E$2:$AG$3277,8,FALSE), VLOOKUP(Residential_tonnages!$D135,'waste_char_sector_%_values'!$E$2:$AG$3277,8,FALSE))*'DONNÉES '!$D174),0)</f>
        <v>0</v>
      </c>
      <c r="L135" s="20">
        <f>IFERROR((IF($A135&gt;supporting_sheet!$D$12, VLOOKUP(supporting_sheet!$G$12,'waste_char_sector_%_values'!$E$2:$AG$3277,9,FALSE), VLOOKUP(Residential_tonnages!$D135,'waste_char_sector_%_values'!$E$2:$AG$3277,9,FALSE))*'DONNÉES '!$D174),0)</f>
        <v>0</v>
      </c>
      <c r="M135" s="20">
        <f>IFERROR((IF($A135&gt;supporting_sheet!$D$12, VLOOKUP(supporting_sheet!$G$12,'waste_char_sector_%_values'!$E$2:$AG$3277,10,FALSE), VLOOKUP(Residential_tonnages!$D135,'waste_char_sector_%_values'!$E$2:$AG$3277,10,FALSE))*'DONNÉES '!$D174),0)</f>
        <v>0</v>
      </c>
      <c r="N135" s="20">
        <f>IFERROR((IF($A135&gt;supporting_sheet!$D$12, VLOOKUP(supporting_sheet!$G$12,'waste_char_sector_%_values'!$E$2:$AG$3277,11,FALSE), VLOOKUP(Residential_tonnages!$D135,'waste_char_sector_%_values'!$E$2:$AG$3277,11,FALSE))*'DONNÉES '!$D174),0)</f>
        <v>0</v>
      </c>
      <c r="O135" s="20">
        <f>IFERROR((IF($A135&gt;supporting_sheet!$D$12, VLOOKUP(supporting_sheet!$G$12,'waste_char_sector_%_values'!$E$2:$AG$3277,12,FALSE), VLOOKUP(Residential_tonnages!$D135,'waste_char_sector_%_values'!$E$2:$AG$3277,12,FALSE))*'DONNÉES '!$D174),0)</f>
        <v>0</v>
      </c>
      <c r="P135" s="20">
        <f>IFERROR((IF($A135&gt;supporting_sheet!$D$12, VLOOKUP(supporting_sheet!$G$12,'waste_char_sector_%_values'!$E$2:$AG$3277,13,FALSE), VLOOKUP(Residential_tonnages!$D135,'waste_char_sector_%_values'!$E$2:$AG$3277,13,FALSE))*'DONNÉES '!$D174),0)</f>
        <v>0</v>
      </c>
      <c r="Q135" s="20">
        <f>IFERROR((IF($A135&gt;supporting_sheet!$D$12, VLOOKUP(supporting_sheet!$G$12,'waste_char_sector_%_values'!$E$2:$AG$3277,14,FALSE), VLOOKUP(Residential_tonnages!$D135,'waste_char_sector_%_values'!$E$2:$AG$3277,14,FALSE))*'DONNÉES '!$D174),0)</f>
        <v>0</v>
      </c>
      <c r="R135" s="20">
        <f>IFERROR((IF($A135&gt;supporting_sheet!$D$12, VLOOKUP(supporting_sheet!$G$12,'waste_char_sector_%_values'!$E$2:$AG$3277,29,FALSE), VLOOKUP(Residential_tonnages!$D135,'waste_char_sector_%_values'!$E$2:$AG$3277,29,FALSE))*'DONNÉES '!$D174),0)</f>
        <v>0</v>
      </c>
      <c r="T135" s="37">
        <f t="shared" si="10"/>
        <v>0</v>
      </c>
      <c r="V135" s="20">
        <f>IFERROR((IF($A135&gt;supporting_sheet!$D$12, VLOOKUP(supporting_sheet!$G$12,'waste_char_sector_%_values'!$E$2:$AG$3277,11,FALSE), VLOOKUP(Residential_tonnages!$D135,'waste_char_sector_%_values'!$E$2:$AG$3277,11,FALSE))*'DONNÉES '!$D174),0)</f>
        <v>0</v>
      </c>
    </row>
    <row r="136" spans="1:22" x14ac:dyDescent="0.25">
      <c r="A136" s="1">
        <f>'DONNÉES '!B175</f>
        <v>134</v>
      </c>
      <c r="B136" s="1" t="str">
        <f t="shared" si="11"/>
        <v>AB</v>
      </c>
      <c r="C136" s="1" t="s">
        <v>58</v>
      </c>
      <c r="D136" s="1" t="str">
        <f t="shared" si="9"/>
        <v>134ABResidential</v>
      </c>
      <c r="E136" s="20">
        <f>IFERROR((IF($A136&gt;supporting_sheet!$D$12, VLOOKUP(supporting_sheet!$G$12,'waste_char_sector_%_values'!$E$2:$AG$3277,2,FALSE), VLOOKUP(Residential_tonnages!$D136,'waste_char_sector_%_values'!$E$2:$AG$3277,2,FALSE))*'DONNÉES '!$D175),0)</f>
        <v>0</v>
      </c>
      <c r="F136" s="20">
        <f>IFERROR((IF($A136&gt;supporting_sheet!$D$12, VLOOKUP(supporting_sheet!$G$12,'waste_char_sector_%_values'!$E$2:$AG$3277,3,FALSE), VLOOKUP(Residential_tonnages!$D136,'waste_char_sector_%_values'!$E$2:$AG$3277,3,FALSE))*'DONNÉES '!$D175),0)</f>
        <v>0</v>
      </c>
      <c r="G136" s="20">
        <f>IFERROR((IF($A136&gt;supporting_sheet!$D$12, VLOOKUP(supporting_sheet!$G$12,'waste_char_sector_%_values'!$E$2:$AG$3277,4,FALSE), VLOOKUP(Residential_tonnages!$D136,'waste_char_sector_%_values'!$E$2:$AG$3277,4,FALSE))*'DONNÉES '!$D175),0)</f>
        <v>0</v>
      </c>
      <c r="H136" s="20">
        <f>IFERROR((IF($A136&gt;supporting_sheet!$D$12, VLOOKUP(supporting_sheet!$G$12,'waste_char_sector_%_values'!$E$2:$AG$3277,5,FALSE), VLOOKUP(Residential_tonnages!$D136,'waste_char_sector_%_values'!$E$2:$AG$3277,5,FALSE))*'DONNÉES '!$D175),0)</f>
        <v>0</v>
      </c>
      <c r="I136" s="20">
        <f>IFERROR((IF($A136&gt;supporting_sheet!$D$12, VLOOKUP(supporting_sheet!$G$12,'waste_char_sector_%_values'!$E$2:$AG$3277,6,FALSE), VLOOKUP(Residential_tonnages!$D136,'waste_char_sector_%_values'!$E$2:$AG$3277,6,FALSE))*'DONNÉES '!$D175),0)</f>
        <v>0</v>
      </c>
      <c r="J136" s="20">
        <f>IFERROR((IF($A136&gt;supporting_sheet!$D$12, VLOOKUP(supporting_sheet!$G$12,'waste_char_sector_%_values'!$E$2:$AG$3277,7,FALSE), VLOOKUP(Residential_tonnages!$D136,'waste_char_sector_%_values'!$E$2:$AG$3277,7,FALSE))*'DONNÉES '!$D175),0)</f>
        <v>0</v>
      </c>
      <c r="K136" s="20">
        <f>IFERROR((IF($A136&gt;supporting_sheet!$D$12, VLOOKUP(supporting_sheet!$G$12,'waste_char_sector_%_values'!$E$2:$AG$3277,8,FALSE), VLOOKUP(Residential_tonnages!$D136,'waste_char_sector_%_values'!$E$2:$AG$3277,8,FALSE))*'DONNÉES '!$D175),0)</f>
        <v>0</v>
      </c>
      <c r="L136" s="20">
        <f>IFERROR((IF($A136&gt;supporting_sheet!$D$12, VLOOKUP(supporting_sheet!$G$12,'waste_char_sector_%_values'!$E$2:$AG$3277,9,FALSE), VLOOKUP(Residential_tonnages!$D136,'waste_char_sector_%_values'!$E$2:$AG$3277,9,FALSE))*'DONNÉES '!$D175),0)</f>
        <v>0</v>
      </c>
      <c r="M136" s="20">
        <f>IFERROR((IF($A136&gt;supporting_sheet!$D$12, VLOOKUP(supporting_sheet!$G$12,'waste_char_sector_%_values'!$E$2:$AG$3277,10,FALSE), VLOOKUP(Residential_tonnages!$D136,'waste_char_sector_%_values'!$E$2:$AG$3277,10,FALSE))*'DONNÉES '!$D175),0)</f>
        <v>0</v>
      </c>
      <c r="N136" s="20">
        <f>IFERROR((IF($A136&gt;supporting_sheet!$D$12, VLOOKUP(supporting_sheet!$G$12,'waste_char_sector_%_values'!$E$2:$AG$3277,11,FALSE), VLOOKUP(Residential_tonnages!$D136,'waste_char_sector_%_values'!$E$2:$AG$3277,11,FALSE))*'DONNÉES '!$D175),0)</f>
        <v>0</v>
      </c>
      <c r="O136" s="20">
        <f>IFERROR((IF($A136&gt;supporting_sheet!$D$12, VLOOKUP(supporting_sheet!$G$12,'waste_char_sector_%_values'!$E$2:$AG$3277,12,FALSE), VLOOKUP(Residential_tonnages!$D136,'waste_char_sector_%_values'!$E$2:$AG$3277,12,FALSE))*'DONNÉES '!$D175),0)</f>
        <v>0</v>
      </c>
      <c r="P136" s="20">
        <f>IFERROR((IF($A136&gt;supporting_sheet!$D$12, VLOOKUP(supporting_sheet!$G$12,'waste_char_sector_%_values'!$E$2:$AG$3277,13,FALSE), VLOOKUP(Residential_tonnages!$D136,'waste_char_sector_%_values'!$E$2:$AG$3277,13,FALSE))*'DONNÉES '!$D175),0)</f>
        <v>0</v>
      </c>
      <c r="Q136" s="20">
        <f>IFERROR((IF($A136&gt;supporting_sheet!$D$12, VLOOKUP(supporting_sheet!$G$12,'waste_char_sector_%_values'!$E$2:$AG$3277,14,FALSE), VLOOKUP(Residential_tonnages!$D136,'waste_char_sector_%_values'!$E$2:$AG$3277,14,FALSE))*'DONNÉES '!$D175),0)</f>
        <v>0</v>
      </c>
      <c r="R136" s="20">
        <f>IFERROR((IF($A136&gt;supporting_sheet!$D$12, VLOOKUP(supporting_sheet!$G$12,'waste_char_sector_%_values'!$E$2:$AG$3277,29,FALSE), VLOOKUP(Residential_tonnages!$D136,'waste_char_sector_%_values'!$E$2:$AG$3277,29,FALSE))*'DONNÉES '!$D175),0)</f>
        <v>0</v>
      </c>
      <c r="T136" s="37">
        <f t="shared" si="10"/>
        <v>0</v>
      </c>
      <c r="V136" s="20">
        <f>IFERROR((IF($A136&gt;supporting_sheet!$D$12, VLOOKUP(supporting_sheet!$G$12,'waste_char_sector_%_values'!$E$2:$AG$3277,11,FALSE), VLOOKUP(Residential_tonnages!$D136,'waste_char_sector_%_values'!$E$2:$AG$3277,11,FALSE))*'DONNÉES '!$D175),0)</f>
        <v>0</v>
      </c>
    </row>
    <row r="137" spans="1:22" x14ac:dyDescent="0.25">
      <c r="E137" s="5"/>
      <c r="F137" s="5"/>
      <c r="G137" s="5"/>
      <c r="H137" s="5"/>
      <c r="I137" s="5"/>
      <c r="J137" s="5"/>
      <c r="K137" s="5"/>
      <c r="L137" s="5"/>
      <c r="M137" s="5"/>
      <c r="N137" s="5"/>
      <c r="O137" s="5"/>
      <c r="P137" s="5"/>
      <c r="Q137" s="5"/>
      <c r="V137" s="5"/>
    </row>
    <row r="138" spans="1:22" x14ac:dyDescent="0.25">
      <c r="E138" s="5"/>
      <c r="F138" s="5"/>
      <c r="G138" s="5"/>
      <c r="H138" s="5"/>
      <c r="I138" s="5"/>
      <c r="J138" s="5"/>
      <c r="K138" s="5"/>
      <c r="L138" s="5"/>
      <c r="M138" s="5"/>
      <c r="N138" s="5"/>
      <c r="O138" s="5"/>
      <c r="P138" s="5"/>
      <c r="Q138" s="5"/>
      <c r="V138" s="5"/>
    </row>
    <row r="139" spans="1:22" x14ac:dyDescent="0.25">
      <c r="E139" s="5"/>
      <c r="F139" s="5"/>
      <c r="G139" s="5"/>
      <c r="H139" s="5"/>
      <c r="I139" s="5"/>
      <c r="J139" s="5"/>
      <c r="K139" s="5"/>
      <c r="L139" s="5"/>
      <c r="M139" s="5"/>
      <c r="N139" s="5"/>
      <c r="O139" s="5"/>
      <c r="P139" s="5"/>
      <c r="Q139" s="5"/>
      <c r="V139" s="5"/>
    </row>
    <row r="140" spans="1:22" x14ac:dyDescent="0.25">
      <c r="E140" s="5"/>
      <c r="F140" s="5"/>
      <c r="G140" s="5"/>
      <c r="H140" s="5"/>
      <c r="I140" s="5"/>
      <c r="J140" s="5"/>
      <c r="K140" s="5"/>
      <c r="L140" s="5"/>
      <c r="M140" s="5"/>
      <c r="N140" s="5"/>
      <c r="O140" s="5"/>
      <c r="P140" s="5"/>
      <c r="Q140" s="5"/>
      <c r="V140" s="5"/>
    </row>
    <row r="141" spans="1:22" x14ac:dyDescent="0.25">
      <c r="E141" s="5"/>
      <c r="F141" s="5"/>
      <c r="G141" s="5"/>
      <c r="H141" s="5"/>
      <c r="I141" s="5"/>
      <c r="J141" s="5"/>
      <c r="K141" s="5"/>
      <c r="L141" s="5"/>
      <c r="M141" s="5"/>
      <c r="N141" s="5"/>
      <c r="O141" s="5"/>
      <c r="P141" s="5"/>
      <c r="Q141" s="5"/>
      <c r="V141" s="5"/>
    </row>
    <row r="142" spans="1:22" x14ac:dyDescent="0.25">
      <c r="E142" s="5"/>
      <c r="F142" s="5"/>
      <c r="G142" s="5"/>
      <c r="H142" s="5"/>
      <c r="I142" s="5"/>
      <c r="J142" s="5"/>
      <c r="K142" s="5"/>
      <c r="L142" s="5"/>
      <c r="M142" s="5"/>
      <c r="N142" s="5"/>
      <c r="O142" s="5"/>
      <c r="P142" s="5"/>
      <c r="Q142" s="5"/>
      <c r="V142" s="5"/>
    </row>
    <row r="143" spans="1:22" x14ac:dyDescent="0.25">
      <c r="E143" s="5"/>
      <c r="F143" s="5"/>
      <c r="G143" s="5"/>
      <c r="H143" s="5"/>
      <c r="I143" s="5"/>
      <c r="J143" s="5"/>
      <c r="K143" s="5"/>
      <c r="L143" s="5"/>
      <c r="M143" s="5"/>
      <c r="N143" s="5"/>
      <c r="O143" s="5"/>
      <c r="P143" s="5"/>
      <c r="Q143" s="5"/>
      <c r="V143" s="5"/>
    </row>
    <row r="144" spans="1:22" x14ac:dyDescent="0.25">
      <c r="E144" s="5"/>
      <c r="F144" s="5"/>
      <c r="G144" s="5"/>
      <c r="H144" s="5"/>
      <c r="I144" s="5"/>
      <c r="J144" s="5"/>
      <c r="K144" s="5"/>
      <c r="L144" s="5"/>
      <c r="M144" s="5"/>
      <c r="N144" s="5"/>
      <c r="O144" s="5"/>
      <c r="P144" s="5"/>
      <c r="Q144" s="5"/>
      <c r="V144" s="5"/>
    </row>
    <row r="145" spans="5:22" x14ac:dyDescent="0.25">
      <c r="E145" s="5"/>
      <c r="F145" s="5"/>
      <c r="G145" s="5"/>
      <c r="H145" s="5"/>
      <c r="I145" s="5"/>
      <c r="J145" s="5"/>
      <c r="K145" s="5"/>
      <c r="L145" s="5"/>
      <c r="M145" s="5"/>
      <c r="N145" s="5"/>
      <c r="O145" s="5"/>
      <c r="P145" s="5"/>
      <c r="Q145" s="5"/>
      <c r="V145" s="5"/>
    </row>
    <row r="146" spans="5:22" x14ac:dyDescent="0.25">
      <c r="E146" s="5"/>
      <c r="F146" s="5"/>
      <c r="G146" s="5"/>
      <c r="H146" s="5"/>
      <c r="I146" s="5"/>
      <c r="J146" s="5"/>
      <c r="K146" s="5"/>
      <c r="L146" s="5"/>
      <c r="M146" s="5"/>
      <c r="N146" s="5"/>
      <c r="O146" s="5"/>
      <c r="P146" s="5"/>
      <c r="Q146" s="5"/>
      <c r="V146" s="5"/>
    </row>
    <row r="147" spans="5:22" x14ac:dyDescent="0.25">
      <c r="E147" s="5"/>
      <c r="F147" s="5"/>
      <c r="G147" s="5"/>
      <c r="H147" s="5"/>
      <c r="I147" s="5"/>
      <c r="J147" s="5"/>
      <c r="K147" s="5"/>
      <c r="L147" s="5"/>
      <c r="M147" s="5"/>
      <c r="N147" s="5"/>
      <c r="O147" s="5"/>
      <c r="P147" s="5"/>
      <c r="Q147" s="5"/>
      <c r="V147" s="5"/>
    </row>
    <row r="148" spans="5:22" x14ac:dyDescent="0.25">
      <c r="E148" s="5"/>
      <c r="F148" s="5"/>
      <c r="G148" s="5"/>
      <c r="H148" s="5"/>
      <c r="I148" s="5"/>
      <c r="J148" s="5"/>
      <c r="K148" s="5"/>
      <c r="L148" s="5"/>
      <c r="M148" s="5"/>
      <c r="N148" s="5"/>
      <c r="O148" s="5"/>
      <c r="P148" s="5"/>
      <c r="Q148" s="5"/>
      <c r="V148" s="5"/>
    </row>
    <row r="149" spans="5:22" x14ac:dyDescent="0.25">
      <c r="E149" s="5"/>
      <c r="F149" s="5"/>
      <c r="G149" s="5"/>
      <c r="H149" s="5"/>
      <c r="I149" s="5"/>
      <c r="J149" s="5"/>
      <c r="K149" s="5"/>
      <c r="L149" s="5"/>
      <c r="M149" s="5"/>
      <c r="N149" s="5"/>
      <c r="O149" s="5"/>
      <c r="P149" s="5"/>
      <c r="Q149" s="5"/>
      <c r="V149" s="5"/>
    </row>
    <row r="150" spans="5:22" x14ac:dyDescent="0.25">
      <c r="E150" s="5"/>
      <c r="F150" s="5"/>
      <c r="G150" s="5"/>
      <c r="H150" s="5"/>
      <c r="I150" s="5"/>
      <c r="J150" s="5"/>
      <c r="K150" s="5"/>
      <c r="L150" s="5"/>
      <c r="M150" s="5"/>
      <c r="N150" s="5"/>
      <c r="O150" s="5"/>
      <c r="P150" s="5"/>
      <c r="Q150" s="5"/>
      <c r="V150" s="5"/>
    </row>
    <row r="151" spans="5:22" x14ac:dyDescent="0.25">
      <c r="E151" s="5"/>
      <c r="F151" s="5"/>
      <c r="G151" s="5"/>
      <c r="H151" s="5"/>
      <c r="I151" s="5"/>
      <c r="J151" s="5"/>
      <c r="K151" s="5"/>
      <c r="L151" s="5"/>
      <c r="M151" s="5"/>
      <c r="N151" s="5"/>
      <c r="O151" s="5"/>
      <c r="P151" s="5"/>
      <c r="Q151" s="5"/>
      <c r="V151" s="5"/>
    </row>
    <row r="152" spans="5:22" x14ac:dyDescent="0.25">
      <c r="E152" s="5"/>
      <c r="F152" s="5"/>
      <c r="G152" s="5"/>
      <c r="H152" s="5"/>
      <c r="I152" s="5"/>
      <c r="J152" s="5"/>
      <c r="K152" s="5"/>
      <c r="L152" s="5"/>
      <c r="M152" s="5"/>
      <c r="N152" s="5"/>
      <c r="O152" s="5"/>
      <c r="P152" s="5"/>
      <c r="Q152" s="5"/>
      <c r="V152" s="5"/>
    </row>
    <row r="153" spans="5:22" x14ac:dyDescent="0.25">
      <c r="E153" s="5"/>
      <c r="F153" s="5"/>
      <c r="G153" s="5"/>
      <c r="H153" s="5"/>
      <c r="I153" s="5"/>
      <c r="J153" s="5"/>
      <c r="K153" s="5"/>
      <c r="L153" s="5"/>
      <c r="M153" s="5"/>
      <c r="N153" s="5"/>
      <c r="O153" s="5"/>
      <c r="P153" s="5"/>
      <c r="Q153" s="5"/>
      <c r="V153" s="5"/>
    </row>
    <row r="154" spans="5:22" x14ac:dyDescent="0.25">
      <c r="E154" s="5"/>
      <c r="F154" s="5"/>
      <c r="G154" s="5"/>
      <c r="H154" s="5"/>
      <c r="I154" s="5"/>
      <c r="J154" s="5"/>
      <c r="K154" s="5"/>
      <c r="L154" s="5"/>
      <c r="M154" s="5"/>
      <c r="N154" s="5"/>
      <c r="O154" s="5"/>
      <c r="P154" s="5"/>
      <c r="Q154" s="5"/>
      <c r="V154" s="5"/>
    </row>
    <row r="155" spans="5:22" x14ac:dyDescent="0.25">
      <c r="E155" s="5"/>
      <c r="F155" s="5"/>
      <c r="G155" s="5"/>
      <c r="H155" s="5"/>
      <c r="I155" s="5"/>
      <c r="J155" s="5"/>
      <c r="K155" s="5"/>
      <c r="L155" s="5"/>
      <c r="M155" s="5"/>
      <c r="N155" s="5"/>
      <c r="O155" s="5"/>
      <c r="P155" s="5"/>
      <c r="Q155" s="5"/>
      <c r="V155" s="5"/>
    </row>
    <row r="156" spans="5:22" x14ac:dyDescent="0.25">
      <c r="E156" s="5"/>
      <c r="F156" s="5"/>
      <c r="G156" s="5"/>
      <c r="H156" s="5"/>
      <c r="I156" s="5"/>
      <c r="J156" s="5"/>
      <c r="K156" s="5"/>
      <c r="L156" s="5"/>
      <c r="M156" s="5"/>
      <c r="N156" s="5"/>
      <c r="O156" s="5"/>
      <c r="P156" s="5"/>
      <c r="Q156" s="5"/>
      <c r="V156" s="5"/>
    </row>
    <row r="157" spans="5:22" x14ac:dyDescent="0.25">
      <c r="E157" s="5"/>
      <c r="F157" s="5"/>
      <c r="G157" s="5"/>
      <c r="H157" s="5"/>
      <c r="I157" s="5"/>
      <c r="J157" s="5"/>
      <c r="K157" s="5"/>
      <c r="L157" s="5"/>
      <c r="M157" s="5"/>
      <c r="N157" s="5"/>
      <c r="O157" s="5"/>
      <c r="P157" s="5"/>
      <c r="Q157" s="5"/>
      <c r="V157" s="5"/>
    </row>
    <row r="158" spans="5:22" x14ac:dyDescent="0.25">
      <c r="E158" s="5"/>
      <c r="F158" s="5"/>
      <c r="G158" s="5"/>
      <c r="H158" s="5"/>
      <c r="I158" s="5"/>
      <c r="J158" s="5"/>
      <c r="K158" s="5"/>
      <c r="L158" s="5"/>
      <c r="M158" s="5"/>
      <c r="N158" s="5"/>
      <c r="O158" s="5"/>
      <c r="P158" s="5"/>
      <c r="Q158" s="5"/>
      <c r="V158" s="5"/>
    </row>
    <row r="159" spans="5:22" x14ac:dyDescent="0.25">
      <c r="E159" s="5"/>
      <c r="F159" s="5"/>
      <c r="G159" s="5"/>
      <c r="H159" s="5"/>
      <c r="I159" s="5"/>
      <c r="J159" s="5"/>
      <c r="K159" s="5"/>
      <c r="L159" s="5"/>
      <c r="M159" s="5"/>
      <c r="N159" s="5"/>
      <c r="O159" s="5"/>
      <c r="P159" s="5"/>
      <c r="Q159" s="5"/>
      <c r="V159" s="5"/>
    </row>
    <row r="160" spans="5:22" x14ac:dyDescent="0.25">
      <c r="E160" s="5"/>
      <c r="F160" s="5"/>
      <c r="G160" s="5"/>
      <c r="H160" s="5"/>
      <c r="I160" s="5"/>
      <c r="J160" s="5"/>
      <c r="K160" s="5"/>
      <c r="L160" s="5"/>
      <c r="M160" s="5"/>
      <c r="N160" s="5"/>
      <c r="O160" s="5"/>
      <c r="P160" s="5"/>
      <c r="Q160" s="5"/>
      <c r="V160" s="5"/>
    </row>
    <row r="161" spans="5:22" x14ac:dyDescent="0.25">
      <c r="E161" s="5"/>
      <c r="F161" s="5"/>
      <c r="G161" s="5"/>
      <c r="H161" s="5"/>
      <c r="I161" s="5"/>
      <c r="J161" s="5"/>
      <c r="K161" s="5"/>
      <c r="L161" s="5"/>
      <c r="M161" s="5"/>
      <c r="N161" s="5"/>
      <c r="O161" s="5"/>
      <c r="P161" s="5"/>
      <c r="Q161" s="5"/>
      <c r="V161" s="5"/>
    </row>
    <row r="162" spans="5:22" x14ac:dyDescent="0.25">
      <c r="E162" s="5"/>
      <c r="F162" s="5"/>
      <c r="G162" s="5"/>
      <c r="H162" s="5"/>
      <c r="I162" s="5"/>
      <c r="J162" s="5"/>
      <c r="K162" s="5"/>
      <c r="L162" s="5"/>
      <c r="M162" s="5"/>
      <c r="N162" s="5"/>
      <c r="O162" s="5"/>
      <c r="P162" s="5"/>
      <c r="Q162" s="5"/>
      <c r="V162" s="5"/>
    </row>
    <row r="163" spans="5:22" x14ac:dyDescent="0.25">
      <c r="E163" s="5"/>
      <c r="F163" s="5"/>
      <c r="G163" s="5"/>
      <c r="H163" s="5"/>
      <c r="I163" s="5"/>
      <c r="J163" s="5"/>
      <c r="K163" s="5"/>
      <c r="L163" s="5"/>
      <c r="M163" s="5"/>
      <c r="N163" s="5"/>
      <c r="O163" s="5"/>
      <c r="P163" s="5"/>
      <c r="Q163" s="5"/>
      <c r="V163" s="5"/>
    </row>
    <row r="164" spans="5:22" x14ac:dyDescent="0.25">
      <c r="E164" s="5"/>
      <c r="F164" s="5"/>
      <c r="G164" s="5"/>
      <c r="H164" s="5"/>
      <c r="I164" s="5"/>
      <c r="J164" s="5"/>
      <c r="K164" s="5"/>
      <c r="L164" s="5"/>
      <c r="M164" s="5"/>
      <c r="N164" s="5"/>
      <c r="O164" s="5"/>
      <c r="P164" s="5"/>
      <c r="Q164" s="5"/>
      <c r="V164" s="5"/>
    </row>
    <row r="165" spans="5:22" x14ac:dyDescent="0.25">
      <c r="E165" s="5"/>
      <c r="F165" s="5"/>
      <c r="G165" s="5"/>
      <c r="H165" s="5"/>
      <c r="I165" s="5"/>
      <c r="J165" s="5"/>
      <c r="K165" s="5"/>
      <c r="L165" s="5"/>
      <c r="M165" s="5"/>
      <c r="N165" s="5"/>
      <c r="O165" s="5"/>
      <c r="P165" s="5"/>
      <c r="Q165" s="5"/>
      <c r="V165" s="5"/>
    </row>
    <row r="166" spans="5:22" x14ac:dyDescent="0.25">
      <c r="E166" s="5"/>
      <c r="F166" s="5"/>
      <c r="G166" s="5"/>
      <c r="H166" s="5"/>
      <c r="I166" s="5"/>
      <c r="J166" s="5"/>
      <c r="K166" s="5"/>
      <c r="L166" s="5"/>
      <c r="M166" s="5"/>
      <c r="N166" s="5"/>
      <c r="O166" s="5"/>
      <c r="P166" s="5"/>
      <c r="Q166" s="5"/>
      <c r="V166" s="5"/>
    </row>
    <row r="167" spans="5:22" x14ac:dyDescent="0.25">
      <c r="E167" s="5"/>
      <c r="F167" s="5"/>
      <c r="G167" s="5"/>
      <c r="H167" s="5"/>
      <c r="I167" s="5"/>
      <c r="J167" s="5"/>
      <c r="K167" s="5"/>
      <c r="L167" s="5"/>
      <c r="M167" s="5"/>
      <c r="N167" s="5"/>
      <c r="O167" s="5"/>
      <c r="P167" s="5"/>
      <c r="Q167" s="5"/>
      <c r="V167" s="5"/>
    </row>
    <row r="168" spans="5:22" x14ac:dyDescent="0.25">
      <c r="E168" s="5"/>
      <c r="F168" s="5"/>
      <c r="G168" s="5"/>
      <c r="H168" s="5"/>
      <c r="I168" s="5"/>
      <c r="J168" s="5"/>
      <c r="K168" s="5"/>
      <c r="L168" s="5"/>
      <c r="M168" s="5"/>
      <c r="N168" s="5"/>
      <c r="O168" s="5"/>
      <c r="P168" s="5"/>
      <c r="Q168" s="5"/>
      <c r="V168" s="5"/>
    </row>
    <row r="169" spans="5:22" x14ac:dyDescent="0.25">
      <c r="E169" s="5"/>
      <c r="F169" s="5"/>
      <c r="G169" s="5"/>
      <c r="H169" s="5"/>
      <c r="I169" s="5"/>
      <c r="J169" s="5"/>
      <c r="K169" s="5"/>
      <c r="L169" s="5"/>
      <c r="M169" s="5"/>
      <c r="N169" s="5"/>
      <c r="O169" s="5"/>
      <c r="P169" s="5"/>
      <c r="Q169" s="5"/>
      <c r="V169" s="5"/>
    </row>
    <row r="170" spans="5:22" x14ac:dyDescent="0.25">
      <c r="E170" s="5"/>
      <c r="F170" s="5"/>
      <c r="G170" s="5"/>
      <c r="H170" s="5"/>
      <c r="I170" s="5"/>
      <c r="J170" s="5"/>
      <c r="K170" s="5"/>
      <c r="L170" s="5"/>
      <c r="M170" s="5"/>
      <c r="N170" s="5"/>
      <c r="O170" s="5"/>
      <c r="P170" s="5"/>
      <c r="Q170" s="5"/>
      <c r="V170" s="5"/>
    </row>
    <row r="171" spans="5:22" x14ac:dyDescent="0.25">
      <c r="E171" s="5"/>
      <c r="F171" s="5"/>
      <c r="G171" s="5"/>
      <c r="H171" s="5"/>
      <c r="I171" s="5"/>
      <c r="J171" s="5"/>
      <c r="K171" s="5"/>
      <c r="L171" s="5"/>
      <c r="M171" s="5"/>
      <c r="N171" s="5"/>
      <c r="O171" s="5"/>
      <c r="P171" s="5"/>
      <c r="Q171" s="5"/>
      <c r="V171" s="5"/>
    </row>
    <row r="172" spans="5:22" x14ac:dyDescent="0.25">
      <c r="E172" s="5"/>
      <c r="F172" s="5"/>
      <c r="G172" s="5"/>
      <c r="H172" s="5"/>
      <c r="I172" s="5"/>
      <c r="J172" s="5"/>
      <c r="K172" s="5"/>
      <c r="L172" s="5"/>
      <c r="M172" s="5"/>
      <c r="N172" s="5"/>
      <c r="O172" s="5"/>
      <c r="P172" s="5"/>
      <c r="Q172" s="5"/>
      <c r="V172" s="5"/>
    </row>
    <row r="173" spans="5:22" x14ac:dyDescent="0.25">
      <c r="E173" s="5"/>
      <c r="F173" s="5"/>
      <c r="G173" s="5"/>
      <c r="H173" s="5"/>
      <c r="I173" s="5"/>
      <c r="J173" s="5"/>
      <c r="K173" s="5"/>
      <c r="L173" s="5"/>
      <c r="M173" s="5"/>
      <c r="N173" s="5"/>
      <c r="O173" s="5"/>
      <c r="P173" s="5"/>
      <c r="Q173" s="5"/>
      <c r="V173" s="5"/>
    </row>
    <row r="174" spans="5:22" x14ac:dyDescent="0.25">
      <c r="E174" s="5"/>
      <c r="F174" s="5"/>
      <c r="G174" s="5"/>
      <c r="H174" s="5"/>
      <c r="I174" s="5"/>
      <c r="J174" s="5"/>
      <c r="K174" s="5"/>
      <c r="L174" s="5"/>
      <c r="M174" s="5"/>
      <c r="N174" s="5"/>
      <c r="O174" s="5"/>
      <c r="P174" s="5"/>
      <c r="Q174" s="5"/>
      <c r="V174" s="5"/>
    </row>
    <row r="175" spans="5:22" x14ac:dyDescent="0.25">
      <c r="E175" s="5"/>
      <c r="F175" s="5"/>
      <c r="G175" s="5"/>
      <c r="H175" s="5"/>
      <c r="I175" s="5"/>
      <c r="J175" s="5"/>
      <c r="K175" s="5"/>
      <c r="L175" s="5"/>
      <c r="M175" s="5"/>
      <c r="N175" s="5"/>
      <c r="O175" s="5"/>
      <c r="P175" s="5"/>
      <c r="Q175" s="5"/>
      <c r="V175" s="5"/>
    </row>
    <row r="176" spans="5:22" x14ac:dyDescent="0.25">
      <c r="E176" s="5"/>
      <c r="F176" s="5"/>
      <c r="G176" s="5"/>
      <c r="H176" s="5"/>
      <c r="I176" s="5"/>
      <c r="J176" s="5"/>
      <c r="K176" s="5"/>
      <c r="L176" s="5"/>
      <c r="M176" s="5"/>
      <c r="N176" s="5"/>
      <c r="O176" s="5"/>
      <c r="P176" s="5"/>
      <c r="Q176" s="5"/>
      <c r="V176" s="5"/>
    </row>
    <row r="177" spans="5:22" x14ac:dyDescent="0.25">
      <c r="E177" s="5"/>
      <c r="F177" s="5"/>
      <c r="G177" s="5"/>
      <c r="H177" s="5"/>
      <c r="I177" s="5"/>
      <c r="J177" s="5"/>
      <c r="K177" s="5"/>
      <c r="L177" s="5"/>
      <c r="M177" s="5"/>
      <c r="N177" s="5"/>
      <c r="O177" s="5"/>
      <c r="P177" s="5"/>
      <c r="Q177" s="5"/>
      <c r="V177" s="5"/>
    </row>
    <row r="178" spans="5:22" x14ac:dyDescent="0.25">
      <c r="E178" s="5"/>
      <c r="F178" s="5"/>
      <c r="G178" s="5"/>
      <c r="H178" s="5"/>
      <c r="I178" s="5"/>
      <c r="J178" s="5"/>
      <c r="K178" s="5"/>
      <c r="L178" s="5"/>
      <c r="M178" s="5"/>
      <c r="N178" s="5"/>
      <c r="O178" s="5"/>
      <c r="P178" s="5"/>
      <c r="Q178" s="5"/>
      <c r="V178" s="5"/>
    </row>
    <row r="179" spans="5:22" x14ac:dyDescent="0.25">
      <c r="E179" s="5"/>
      <c r="F179" s="5"/>
      <c r="G179" s="5"/>
      <c r="H179" s="5"/>
      <c r="I179" s="5"/>
      <c r="J179" s="5"/>
      <c r="K179" s="5"/>
      <c r="L179" s="5"/>
      <c r="M179" s="5"/>
      <c r="N179" s="5"/>
      <c r="O179" s="5"/>
      <c r="P179" s="5"/>
      <c r="Q179" s="5"/>
      <c r="V179" s="5"/>
    </row>
    <row r="180" spans="5:22" x14ac:dyDescent="0.25">
      <c r="E180" s="5"/>
      <c r="F180" s="5"/>
      <c r="G180" s="5"/>
      <c r="H180" s="5"/>
      <c r="I180" s="5"/>
      <c r="J180" s="5"/>
      <c r="K180" s="5"/>
      <c r="L180" s="5"/>
      <c r="M180" s="5"/>
      <c r="N180" s="5"/>
      <c r="O180" s="5"/>
      <c r="P180" s="5"/>
      <c r="Q180" s="5"/>
      <c r="V180" s="5"/>
    </row>
    <row r="181" spans="5:22" x14ac:dyDescent="0.25">
      <c r="E181" s="5"/>
      <c r="F181" s="5"/>
      <c r="G181" s="5"/>
      <c r="H181" s="5"/>
      <c r="I181" s="5"/>
      <c r="J181" s="5"/>
      <c r="K181" s="5"/>
      <c r="L181" s="5"/>
      <c r="M181" s="5"/>
      <c r="N181" s="5"/>
      <c r="O181" s="5"/>
      <c r="P181" s="5"/>
      <c r="Q181" s="5"/>
      <c r="V181" s="5"/>
    </row>
    <row r="182" spans="5:22" x14ac:dyDescent="0.25">
      <c r="E182" s="5"/>
      <c r="F182" s="5"/>
      <c r="G182" s="5"/>
      <c r="H182" s="5"/>
      <c r="I182" s="5"/>
      <c r="J182" s="5"/>
      <c r="K182" s="5"/>
      <c r="L182" s="5"/>
      <c r="M182" s="5"/>
      <c r="N182" s="5"/>
      <c r="O182" s="5"/>
      <c r="P182" s="5"/>
      <c r="Q182" s="5"/>
      <c r="V182" s="5"/>
    </row>
    <row r="183" spans="5:22" x14ac:dyDescent="0.25">
      <c r="E183" s="5"/>
      <c r="F183" s="5"/>
      <c r="G183" s="5"/>
      <c r="H183" s="5"/>
      <c r="I183" s="5"/>
      <c r="J183" s="5"/>
      <c r="K183" s="5"/>
      <c r="L183" s="5"/>
      <c r="M183" s="5"/>
      <c r="N183" s="5"/>
      <c r="O183" s="5"/>
      <c r="P183" s="5"/>
      <c r="Q183" s="5"/>
      <c r="V183" s="5"/>
    </row>
    <row r="184" spans="5:22" x14ac:dyDescent="0.25">
      <c r="E184" s="5"/>
      <c r="F184" s="5"/>
      <c r="G184" s="5"/>
      <c r="H184" s="5"/>
      <c r="I184" s="5"/>
      <c r="J184" s="5"/>
      <c r="K184" s="5"/>
      <c r="L184" s="5"/>
      <c r="M184" s="5"/>
      <c r="N184" s="5"/>
      <c r="O184" s="5"/>
      <c r="P184" s="5"/>
      <c r="Q184" s="5"/>
      <c r="V184" s="5"/>
    </row>
    <row r="185" spans="5:22" x14ac:dyDescent="0.25">
      <c r="E185" s="5"/>
      <c r="F185" s="5"/>
      <c r="G185" s="5"/>
      <c r="H185" s="5"/>
      <c r="I185" s="5"/>
      <c r="J185" s="5"/>
      <c r="K185" s="5"/>
      <c r="L185" s="5"/>
      <c r="M185" s="5"/>
      <c r="N185" s="5"/>
      <c r="O185" s="5"/>
      <c r="P185" s="5"/>
      <c r="Q185" s="5"/>
      <c r="V185" s="5"/>
    </row>
    <row r="186" spans="5:22" x14ac:dyDescent="0.25">
      <c r="E186" s="5"/>
      <c r="F186" s="5"/>
      <c r="G186" s="5"/>
      <c r="H186" s="5"/>
      <c r="I186" s="5"/>
      <c r="J186" s="5"/>
      <c r="K186" s="5"/>
      <c r="L186" s="5"/>
      <c r="M186" s="5"/>
      <c r="N186" s="5"/>
      <c r="O186" s="5"/>
      <c r="P186" s="5"/>
      <c r="Q186" s="5"/>
      <c r="V186" s="5"/>
    </row>
    <row r="187" spans="5:22" x14ac:dyDescent="0.25">
      <c r="E187" s="5"/>
      <c r="F187" s="5"/>
      <c r="G187" s="5"/>
      <c r="H187" s="5"/>
      <c r="I187" s="5"/>
      <c r="J187" s="5"/>
      <c r="K187" s="5"/>
      <c r="L187" s="5"/>
      <c r="M187" s="5"/>
      <c r="N187" s="5"/>
      <c r="O187" s="5"/>
      <c r="P187" s="5"/>
      <c r="Q187" s="5"/>
      <c r="V187" s="5"/>
    </row>
    <row r="188" spans="5:22" x14ac:dyDescent="0.25">
      <c r="E188" s="5"/>
      <c r="F188" s="5"/>
      <c r="G188" s="5"/>
      <c r="H188" s="5"/>
      <c r="I188" s="5"/>
      <c r="J188" s="5"/>
      <c r="K188" s="5"/>
      <c r="L188" s="5"/>
      <c r="M188" s="5"/>
      <c r="N188" s="5"/>
      <c r="O188" s="5"/>
      <c r="P188" s="5"/>
      <c r="Q188" s="5"/>
      <c r="V188" s="5"/>
    </row>
    <row r="189" spans="5:22" x14ac:dyDescent="0.25">
      <c r="E189" s="5"/>
      <c r="F189" s="5"/>
      <c r="G189" s="5"/>
      <c r="H189" s="5"/>
      <c r="I189" s="5"/>
      <c r="J189" s="5"/>
      <c r="K189" s="5"/>
      <c r="L189" s="5"/>
      <c r="M189" s="5"/>
      <c r="N189" s="5"/>
      <c r="O189" s="5"/>
      <c r="P189" s="5"/>
      <c r="Q189" s="5"/>
      <c r="V189" s="5"/>
    </row>
    <row r="190" spans="5:22" x14ac:dyDescent="0.25">
      <c r="E190" s="5"/>
      <c r="F190" s="5"/>
      <c r="G190" s="5"/>
      <c r="H190" s="5"/>
      <c r="I190" s="5"/>
      <c r="J190" s="5"/>
      <c r="K190" s="5"/>
      <c r="L190" s="5"/>
      <c r="M190" s="5"/>
      <c r="N190" s="5"/>
      <c r="O190" s="5"/>
      <c r="P190" s="5"/>
      <c r="Q190" s="5"/>
      <c r="V190" s="5"/>
    </row>
    <row r="191" spans="5:22" x14ac:dyDescent="0.25">
      <c r="E191" s="5"/>
      <c r="F191" s="5"/>
      <c r="G191" s="5"/>
      <c r="H191" s="5"/>
      <c r="I191" s="5"/>
      <c r="J191" s="5"/>
      <c r="K191" s="5"/>
      <c r="L191" s="5"/>
      <c r="M191" s="5"/>
      <c r="N191" s="5"/>
      <c r="O191" s="5"/>
      <c r="P191" s="5"/>
      <c r="Q191" s="5"/>
      <c r="V191" s="5"/>
    </row>
    <row r="192" spans="5:22" x14ac:dyDescent="0.25">
      <c r="E192" s="5"/>
      <c r="F192" s="5"/>
      <c r="G192" s="5"/>
      <c r="H192" s="5"/>
      <c r="I192" s="5"/>
      <c r="J192" s="5"/>
      <c r="K192" s="5"/>
      <c r="L192" s="5"/>
      <c r="M192" s="5"/>
      <c r="N192" s="5"/>
      <c r="O192" s="5"/>
      <c r="P192" s="5"/>
      <c r="Q192" s="5"/>
      <c r="V192" s="5"/>
    </row>
    <row r="193" spans="5:22" x14ac:dyDescent="0.25">
      <c r="E193" s="5"/>
      <c r="F193" s="5"/>
      <c r="G193" s="5"/>
      <c r="H193" s="5"/>
      <c r="I193" s="5"/>
      <c r="J193" s="5"/>
      <c r="K193" s="5"/>
      <c r="L193" s="5"/>
      <c r="M193" s="5"/>
      <c r="N193" s="5"/>
      <c r="O193" s="5"/>
      <c r="P193" s="5"/>
      <c r="Q193" s="5"/>
      <c r="V193" s="5"/>
    </row>
    <row r="194" spans="5:22" x14ac:dyDescent="0.25">
      <c r="E194" s="5"/>
      <c r="F194" s="5"/>
      <c r="G194" s="5"/>
      <c r="H194" s="5"/>
      <c r="I194" s="5"/>
      <c r="J194" s="5"/>
      <c r="K194" s="5"/>
      <c r="L194" s="5"/>
      <c r="M194" s="5"/>
      <c r="N194" s="5"/>
      <c r="O194" s="5"/>
      <c r="P194" s="5"/>
      <c r="Q194" s="5"/>
      <c r="V194" s="5"/>
    </row>
    <row r="195" spans="5:22" x14ac:dyDescent="0.25">
      <c r="E195" s="5"/>
      <c r="F195" s="5"/>
      <c r="G195" s="5"/>
      <c r="H195" s="5"/>
      <c r="I195" s="5"/>
      <c r="J195" s="5"/>
      <c r="K195" s="5"/>
      <c r="L195" s="5"/>
      <c r="M195" s="5"/>
      <c r="N195" s="5"/>
      <c r="O195" s="5"/>
      <c r="P195" s="5"/>
      <c r="Q195" s="5"/>
      <c r="V195" s="5"/>
    </row>
    <row r="196" spans="5:22" x14ac:dyDescent="0.25">
      <c r="E196" s="5"/>
      <c r="F196" s="5"/>
      <c r="G196" s="5"/>
      <c r="H196" s="5"/>
      <c r="I196" s="5"/>
      <c r="J196" s="5"/>
      <c r="K196" s="5"/>
      <c r="L196" s="5"/>
      <c r="M196" s="5"/>
      <c r="N196" s="5"/>
      <c r="O196" s="5"/>
      <c r="P196" s="5"/>
      <c r="Q196" s="5"/>
      <c r="V196" s="5"/>
    </row>
    <row r="197" spans="5:22" x14ac:dyDescent="0.25">
      <c r="E197" s="5"/>
      <c r="F197" s="5"/>
      <c r="G197" s="5"/>
      <c r="H197" s="5"/>
      <c r="I197" s="5"/>
      <c r="J197" s="5"/>
      <c r="K197" s="5"/>
      <c r="L197" s="5"/>
      <c r="M197" s="5"/>
      <c r="N197" s="5"/>
      <c r="O197" s="5"/>
      <c r="P197" s="5"/>
      <c r="Q197" s="5"/>
      <c r="V197" s="5"/>
    </row>
    <row r="198" spans="5:22" x14ac:dyDescent="0.25">
      <c r="E198" s="5"/>
      <c r="F198" s="5"/>
      <c r="G198" s="5"/>
      <c r="H198" s="5"/>
      <c r="I198" s="5"/>
      <c r="J198" s="5"/>
      <c r="K198" s="5"/>
      <c r="L198" s="5"/>
      <c r="M198" s="5"/>
      <c r="N198" s="5"/>
      <c r="O198" s="5"/>
      <c r="P198" s="5"/>
      <c r="Q198" s="5"/>
      <c r="V198" s="5"/>
    </row>
    <row r="199" spans="5:22" x14ac:dyDescent="0.25">
      <c r="E199" s="5"/>
      <c r="F199" s="5"/>
      <c r="G199" s="5"/>
      <c r="H199" s="5"/>
      <c r="I199" s="5"/>
      <c r="J199" s="5"/>
      <c r="K199" s="5"/>
      <c r="L199" s="5"/>
      <c r="M199" s="5"/>
      <c r="N199" s="5"/>
      <c r="O199" s="5"/>
      <c r="P199" s="5"/>
      <c r="Q199" s="5"/>
      <c r="V199" s="5"/>
    </row>
    <row r="200" spans="5:22" x14ac:dyDescent="0.25">
      <c r="E200" s="5"/>
      <c r="F200" s="5"/>
      <c r="G200" s="5"/>
      <c r="H200" s="5"/>
      <c r="I200" s="5"/>
      <c r="J200" s="5"/>
      <c r="K200" s="5"/>
      <c r="L200" s="5"/>
      <c r="M200" s="5"/>
      <c r="N200" s="5"/>
      <c r="O200" s="5"/>
      <c r="P200" s="5"/>
      <c r="Q200" s="5"/>
      <c r="V200" s="5"/>
    </row>
    <row r="201" spans="5:22" x14ac:dyDescent="0.25">
      <c r="E201" s="5"/>
      <c r="F201" s="5"/>
      <c r="G201" s="5"/>
      <c r="H201" s="5"/>
      <c r="I201" s="5"/>
      <c r="J201" s="5"/>
      <c r="K201" s="5"/>
      <c r="L201" s="5"/>
      <c r="M201" s="5"/>
      <c r="N201" s="5"/>
      <c r="O201" s="5"/>
      <c r="P201" s="5"/>
      <c r="Q201" s="5"/>
      <c r="V201" s="5"/>
    </row>
    <row r="202" spans="5:22" x14ac:dyDescent="0.25">
      <c r="E202" s="5"/>
      <c r="F202" s="5"/>
      <c r="G202" s="5"/>
      <c r="H202" s="5"/>
      <c r="I202" s="5"/>
      <c r="J202" s="5"/>
      <c r="K202" s="5"/>
      <c r="L202" s="5"/>
      <c r="M202" s="5"/>
      <c r="N202" s="5"/>
      <c r="O202" s="5"/>
      <c r="P202" s="5"/>
      <c r="Q202" s="5"/>
      <c r="V202" s="5"/>
    </row>
    <row r="203" spans="5:22" x14ac:dyDescent="0.25">
      <c r="E203" s="5"/>
      <c r="F203" s="5"/>
      <c r="G203" s="5"/>
      <c r="H203" s="5"/>
      <c r="I203" s="5"/>
      <c r="J203" s="5"/>
      <c r="K203" s="5"/>
      <c r="L203" s="5"/>
      <c r="M203" s="5"/>
      <c r="N203" s="5"/>
      <c r="O203" s="5"/>
      <c r="P203" s="5"/>
      <c r="Q203" s="5"/>
      <c r="V203" s="5"/>
    </row>
    <row r="204" spans="5:22" x14ac:dyDescent="0.25">
      <c r="E204" s="5"/>
      <c r="F204" s="5"/>
      <c r="G204" s="5"/>
      <c r="H204" s="5"/>
      <c r="I204" s="5"/>
      <c r="J204" s="5"/>
      <c r="K204" s="5"/>
      <c r="L204" s="5"/>
      <c r="M204" s="5"/>
      <c r="N204" s="5"/>
      <c r="O204" s="5"/>
      <c r="P204" s="5"/>
      <c r="Q204" s="5"/>
      <c r="V204" s="5"/>
    </row>
    <row r="205" spans="5:22" x14ac:dyDescent="0.25">
      <c r="E205" s="5"/>
      <c r="F205" s="5"/>
      <c r="G205" s="5"/>
      <c r="H205" s="5"/>
      <c r="I205" s="5"/>
      <c r="J205" s="5"/>
      <c r="K205" s="5"/>
      <c r="L205" s="5"/>
      <c r="M205" s="5"/>
      <c r="N205" s="5"/>
      <c r="O205" s="5"/>
      <c r="P205" s="5"/>
      <c r="Q205" s="5"/>
      <c r="V205" s="5"/>
    </row>
    <row r="206" spans="5:22" x14ac:dyDescent="0.25">
      <c r="E206" s="5"/>
      <c r="F206" s="5"/>
      <c r="G206" s="5"/>
      <c r="H206" s="5"/>
      <c r="I206" s="5"/>
      <c r="J206" s="5"/>
      <c r="K206" s="5"/>
      <c r="L206" s="5"/>
      <c r="M206" s="5"/>
      <c r="N206" s="5"/>
      <c r="O206" s="5"/>
      <c r="P206" s="5"/>
      <c r="Q206" s="5"/>
      <c r="V206" s="5"/>
    </row>
    <row r="207" spans="5:22" x14ac:dyDescent="0.25">
      <c r="E207" s="5"/>
      <c r="F207" s="5"/>
      <c r="G207" s="5"/>
      <c r="H207" s="5"/>
      <c r="I207" s="5"/>
      <c r="J207" s="5"/>
      <c r="K207" s="5"/>
      <c r="L207" s="5"/>
      <c r="M207" s="5"/>
      <c r="N207" s="5"/>
      <c r="O207" s="5"/>
      <c r="P207" s="5"/>
      <c r="Q207" s="5"/>
      <c r="V207" s="5"/>
    </row>
    <row r="208" spans="5:22" x14ac:dyDescent="0.25">
      <c r="E208" s="5"/>
      <c r="F208" s="5"/>
      <c r="G208" s="5"/>
      <c r="H208" s="5"/>
      <c r="I208" s="5"/>
      <c r="J208" s="5"/>
      <c r="K208" s="5"/>
      <c r="L208" s="5"/>
      <c r="M208" s="5"/>
      <c r="N208" s="5"/>
      <c r="O208" s="5"/>
      <c r="P208" s="5"/>
      <c r="Q208" s="5"/>
      <c r="V208" s="5"/>
    </row>
    <row r="209" spans="5:22" x14ac:dyDescent="0.25">
      <c r="E209" s="5"/>
      <c r="F209" s="5"/>
      <c r="G209" s="5"/>
      <c r="H209" s="5"/>
      <c r="I209" s="5"/>
      <c r="J209" s="5"/>
      <c r="K209" s="5"/>
      <c r="L209" s="5"/>
      <c r="M209" s="5"/>
      <c r="N209" s="5"/>
      <c r="O209" s="5"/>
      <c r="P209" s="5"/>
      <c r="Q209" s="5"/>
      <c r="V209" s="5"/>
    </row>
    <row r="210" spans="5:22" x14ac:dyDescent="0.25">
      <c r="E210" s="5"/>
      <c r="F210" s="5"/>
      <c r="G210" s="5"/>
      <c r="H210" s="5"/>
      <c r="I210" s="5"/>
      <c r="J210" s="5"/>
      <c r="K210" s="5"/>
      <c r="L210" s="5"/>
      <c r="M210" s="5"/>
      <c r="N210" s="5"/>
      <c r="O210" s="5"/>
      <c r="P210" s="5"/>
      <c r="Q210" s="5"/>
      <c r="V210" s="5"/>
    </row>
    <row r="211" spans="5:22" x14ac:dyDescent="0.25">
      <c r="E211" s="5"/>
      <c r="F211" s="5"/>
      <c r="G211" s="5"/>
      <c r="H211" s="5"/>
      <c r="I211" s="5"/>
      <c r="J211" s="5"/>
      <c r="K211" s="5"/>
      <c r="L211" s="5"/>
      <c r="M211" s="5"/>
      <c r="N211" s="5"/>
      <c r="O211" s="5"/>
      <c r="P211" s="5"/>
      <c r="Q211" s="5"/>
      <c r="V211" s="5"/>
    </row>
    <row r="212" spans="5:22" x14ac:dyDescent="0.25">
      <c r="E212" s="5"/>
      <c r="F212" s="5"/>
      <c r="G212" s="5"/>
      <c r="H212" s="5"/>
      <c r="I212" s="5"/>
      <c r="J212" s="5"/>
      <c r="K212" s="5"/>
      <c r="L212" s="5"/>
      <c r="M212" s="5"/>
      <c r="N212" s="5"/>
      <c r="O212" s="5"/>
      <c r="P212" s="5"/>
      <c r="Q212" s="5"/>
      <c r="V212" s="5"/>
    </row>
    <row r="213" spans="5:22" x14ac:dyDescent="0.25">
      <c r="E213" s="5"/>
      <c r="F213" s="5"/>
      <c r="G213" s="5"/>
      <c r="H213" s="5"/>
      <c r="I213" s="5"/>
      <c r="J213" s="5"/>
      <c r="K213" s="5"/>
      <c r="L213" s="5"/>
      <c r="M213" s="5"/>
      <c r="N213" s="5"/>
      <c r="O213" s="5"/>
      <c r="P213" s="5"/>
      <c r="Q213" s="5"/>
      <c r="V213" s="5"/>
    </row>
    <row r="214" spans="5:22" x14ac:dyDescent="0.25">
      <c r="E214" s="5"/>
      <c r="F214" s="5"/>
      <c r="G214" s="5"/>
      <c r="H214" s="5"/>
      <c r="I214" s="5"/>
      <c r="J214" s="5"/>
      <c r="K214" s="5"/>
      <c r="L214" s="5"/>
      <c r="M214" s="5"/>
      <c r="N214" s="5"/>
      <c r="O214" s="5"/>
      <c r="P214" s="5"/>
      <c r="Q214" s="5"/>
      <c r="V214" s="5"/>
    </row>
    <row r="215" spans="5:22" x14ac:dyDescent="0.25">
      <c r="E215" s="5"/>
      <c r="F215" s="5"/>
      <c r="G215" s="5"/>
      <c r="H215" s="5"/>
      <c r="I215" s="5"/>
      <c r="J215" s="5"/>
      <c r="K215" s="5"/>
      <c r="L215" s="5"/>
      <c r="M215" s="5"/>
      <c r="N215" s="5"/>
      <c r="O215" s="5"/>
      <c r="P215" s="5"/>
      <c r="Q215" s="5"/>
      <c r="V215" s="5"/>
    </row>
    <row r="216" spans="5:22" x14ac:dyDescent="0.25">
      <c r="E216" s="5"/>
      <c r="F216" s="5"/>
      <c r="G216" s="5"/>
      <c r="H216" s="5"/>
      <c r="I216" s="5"/>
      <c r="J216" s="5"/>
      <c r="K216" s="5"/>
      <c r="L216" s="5"/>
      <c r="M216" s="5"/>
      <c r="N216" s="5"/>
      <c r="O216" s="5"/>
      <c r="P216" s="5"/>
      <c r="Q216" s="5"/>
      <c r="V216" s="5"/>
    </row>
    <row r="217" spans="5:22" x14ac:dyDescent="0.25">
      <c r="E217" s="5"/>
      <c r="F217" s="5"/>
      <c r="G217" s="5"/>
      <c r="H217" s="5"/>
      <c r="I217" s="5"/>
      <c r="J217" s="5"/>
      <c r="K217" s="5"/>
      <c r="L217" s="5"/>
      <c r="M217" s="5"/>
      <c r="N217" s="5"/>
      <c r="O217" s="5"/>
      <c r="P217" s="5"/>
      <c r="Q217" s="5"/>
      <c r="V217" s="5"/>
    </row>
    <row r="218" spans="5:22" x14ac:dyDescent="0.25">
      <c r="E218" s="5"/>
      <c r="F218" s="5"/>
      <c r="G218" s="5"/>
      <c r="H218" s="5"/>
      <c r="I218" s="5"/>
      <c r="J218" s="5"/>
      <c r="K218" s="5"/>
      <c r="L218" s="5"/>
      <c r="M218" s="5"/>
      <c r="N218" s="5"/>
      <c r="O218" s="5"/>
      <c r="P218" s="5"/>
      <c r="Q218" s="5"/>
      <c r="V218" s="5"/>
    </row>
    <row r="219" spans="5:22" x14ac:dyDescent="0.25">
      <c r="E219" s="5"/>
      <c r="F219" s="5"/>
      <c r="G219" s="5"/>
      <c r="H219" s="5"/>
      <c r="I219" s="5"/>
      <c r="J219" s="5"/>
      <c r="K219" s="5"/>
      <c r="L219" s="5"/>
      <c r="M219" s="5"/>
      <c r="N219" s="5"/>
      <c r="O219" s="5"/>
      <c r="P219" s="5"/>
      <c r="Q219" s="5"/>
      <c r="V219" s="5"/>
    </row>
    <row r="220" spans="5:22" x14ac:dyDescent="0.25">
      <c r="E220" s="5"/>
      <c r="F220" s="5"/>
      <c r="G220" s="5"/>
      <c r="H220" s="5"/>
      <c r="I220" s="5"/>
      <c r="J220" s="5"/>
      <c r="K220" s="5"/>
      <c r="L220" s="5"/>
      <c r="M220" s="5"/>
      <c r="N220" s="5"/>
      <c r="O220" s="5"/>
      <c r="P220" s="5"/>
      <c r="Q220" s="5"/>
      <c r="V220" s="5"/>
    </row>
    <row r="221" spans="5:22" x14ac:dyDescent="0.25">
      <c r="E221" s="5"/>
      <c r="F221" s="5"/>
      <c r="G221" s="5"/>
      <c r="H221" s="5"/>
      <c r="I221" s="5"/>
      <c r="J221" s="5"/>
      <c r="K221" s="5"/>
      <c r="L221" s="5"/>
      <c r="M221" s="5"/>
      <c r="N221" s="5"/>
      <c r="O221" s="5"/>
      <c r="P221" s="5"/>
      <c r="Q221" s="5"/>
      <c r="V221" s="5"/>
    </row>
    <row r="222" spans="5:22" x14ac:dyDescent="0.25">
      <c r="E222" s="5"/>
      <c r="F222" s="5"/>
      <c r="G222" s="5"/>
      <c r="H222" s="5"/>
      <c r="I222" s="5"/>
      <c r="J222" s="5"/>
      <c r="K222" s="5"/>
      <c r="L222" s="5"/>
      <c r="M222" s="5"/>
      <c r="N222" s="5"/>
      <c r="O222" s="5"/>
      <c r="P222" s="5"/>
      <c r="Q222" s="5"/>
      <c r="V222" s="5"/>
    </row>
    <row r="223" spans="5:22" x14ac:dyDescent="0.25">
      <c r="E223" s="5"/>
      <c r="F223" s="5"/>
      <c r="G223" s="5"/>
      <c r="H223" s="5"/>
      <c r="I223" s="5"/>
      <c r="J223" s="5"/>
      <c r="K223" s="5"/>
      <c r="L223" s="5"/>
      <c r="M223" s="5"/>
      <c r="N223" s="5"/>
      <c r="O223" s="5"/>
      <c r="P223" s="5"/>
      <c r="Q223" s="5"/>
      <c r="V223" s="5"/>
    </row>
    <row r="224" spans="5:22" x14ac:dyDescent="0.25">
      <c r="E224" s="5"/>
      <c r="F224" s="5"/>
      <c r="G224" s="5"/>
      <c r="H224" s="5"/>
      <c r="I224" s="5"/>
      <c r="J224" s="5"/>
      <c r="K224" s="5"/>
      <c r="L224" s="5"/>
      <c r="M224" s="5"/>
      <c r="N224" s="5"/>
      <c r="O224" s="5"/>
      <c r="P224" s="5"/>
      <c r="Q224" s="5"/>
      <c r="V224" s="5"/>
    </row>
    <row r="225" spans="5:22" x14ac:dyDescent="0.25">
      <c r="E225" s="5"/>
      <c r="F225" s="5"/>
      <c r="G225" s="5"/>
      <c r="H225" s="5"/>
      <c r="I225" s="5"/>
      <c r="J225" s="5"/>
      <c r="K225" s="5"/>
      <c r="L225" s="5"/>
      <c r="M225" s="5"/>
      <c r="N225" s="5"/>
      <c r="O225" s="5"/>
      <c r="P225" s="5"/>
      <c r="Q225" s="5"/>
      <c r="V225" s="5"/>
    </row>
    <row r="226" spans="5:22" x14ac:dyDescent="0.25">
      <c r="E226" s="5"/>
      <c r="F226" s="5"/>
      <c r="G226" s="5"/>
      <c r="H226" s="5"/>
      <c r="I226" s="5"/>
      <c r="J226" s="5"/>
      <c r="K226" s="5"/>
      <c r="L226" s="5"/>
      <c r="M226" s="5"/>
      <c r="N226" s="5"/>
      <c r="O226" s="5"/>
      <c r="P226" s="5"/>
      <c r="Q226" s="5"/>
      <c r="V226" s="5"/>
    </row>
    <row r="227" spans="5:22" x14ac:dyDescent="0.25">
      <c r="E227" s="5"/>
      <c r="F227" s="5"/>
      <c r="G227" s="5"/>
      <c r="H227" s="5"/>
      <c r="I227" s="5"/>
      <c r="J227" s="5"/>
      <c r="K227" s="5"/>
      <c r="L227" s="5"/>
      <c r="M227" s="5"/>
      <c r="N227" s="5"/>
      <c r="O227" s="5"/>
      <c r="P227" s="5"/>
      <c r="Q227" s="5"/>
      <c r="V227" s="5"/>
    </row>
    <row r="228" spans="5:22" x14ac:dyDescent="0.25">
      <c r="E228" s="5"/>
      <c r="F228" s="5"/>
      <c r="G228" s="5"/>
      <c r="H228" s="5"/>
      <c r="I228" s="5"/>
      <c r="J228" s="5"/>
      <c r="K228" s="5"/>
      <c r="L228" s="5"/>
      <c r="M228" s="5"/>
      <c r="N228" s="5"/>
      <c r="O228" s="5"/>
      <c r="P228" s="5"/>
      <c r="Q228" s="5"/>
      <c r="V228" s="5"/>
    </row>
    <row r="229" spans="5:22" x14ac:dyDescent="0.25">
      <c r="E229" s="5"/>
      <c r="F229" s="5"/>
      <c r="G229" s="5"/>
      <c r="H229" s="5"/>
      <c r="I229" s="5"/>
      <c r="J229" s="5"/>
      <c r="K229" s="5"/>
      <c r="L229" s="5"/>
      <c r="M229" s="5"/>
      <c r="N229" s="5"/>
      <c r="O229" s="5"/>
      <c r="P229" s="5"/>
      <c r="Q229" s="5"/>
      <c r="V229" s="5"/>
    </row>
    <row r="230" spans="5:22" x14ac:dyDescent="0.25">
      <c r="E230" s="5"/>
      <c r="F230" s="5"/>
      <c r="G230" s="5"/>
      <c r="H230" s="5"/>
      <c r="I230" s="5"/>
      <c r="J230" s="5"/>
      <c r="K230" s="5"/>
      <c r="L230" s="5"/>
      <c r="M230" s="5"/>
      <c r="N230" s="5"/>
      <c r="O230" s="5"/>
      <c r="P230" s="5"/>
      <c r="Q230" s="5"/>
      <c r="V230" s="5"/>
    </row>
    <row r="231" spans="5:22" x14ac:dyDescent="0.25">
      <c r="E231" s="5"/>
      <c r="F231" s="5"/>
      <c r="G231" s="5"/>
      <c r="H231" s="5"/>
      <c r="I231" s="5"/>
      <c r="J231" s="5"/>
      <c r="K231" s="5"/>
      <c r="L231" s="5"/>
      <c r="M231" s="5"/>
      <c r="N231" s="5"/>
      <c r="O231" s="5"/>
      <c r="P231" s="5"/>
      <c r="Q231" s="5"/>
      <c r="V231" s="5"/>
    </row>
    <row r="232" spans="5:22" x14ac:dyDescent="0.25">
      <c r="E232" s="5"/>
      <c r="F232" s="5"/>
      <c r="G232" s="5"/>
      <c r="H232" s="5"/>
      <c r="I232" s="5"/>
      <c r="J232" s="5"/>
      <c r="K232" s="5"/>
      <c r="L232" s="5"/>
      <c r="M232" s="5"/>
      <c r="N232" s="5"/>
      <c r="O232" s="5"/>
      <c r="P232" s="5"/>
      <c r="Q232" s="5"/>
      <c r="V232" s="5"/>
    </row>
    <row r="233" spans="5:22" x14ac:dyDescent="0.25">
      <c r="E233" s="5"/>
      <c r="F233" s="5"/>
      <c r="G233" s="5"/>
      <c r="H233" s="5"/>
      <c r="I233" s="5"/>
      <c r="J233" s="5"/>
      <c r="K233" s="5"/>
      <c r="L233" s="5"/>
      <c r="M233" s="5"/>
      <c r="N233" s="5"/>
      <c r="O233" s="5"/>
      <c r="P233" s="5"/>
      <c r="Q233" s="5"/>
      <c r="V233" s="5"/>
    </row>
    <row r="234" spans="5:22" x14ac:dyDescent="0.25">
      <c r="E234" s="5"/>
      <c r="F234" s="5"/>
      <c r="G234" s="5"/>
      <c r="H234" s="5"/>
      <c r="I234" s="5"/>
      <c r="J234" s="5"/>
      <c r="K234" s="5"/>
      <c r="L234" s="5"/>
      <c r="M234" s="5"/>
      <c r="N234" s="5"/>
      <c r="O234" s="5"/>
      <c r="P234" s="5"/>
      <c r="Q234" s="5"/>
      <c r="V234" s="5"/>
    </row>
    <row r="235" spans="5:22" x14ac:dyDescent="0.25">
      <c r="E235" s="5"/>
      <c r="F235" s="5"/>
      <c r="G235" s="5"/>
      <c r="H235" s="5"/>
      <c r="I235" s="5"/>
      <c r="J235" s="5"/>
      <c r="K235" s="5"/>
      <c r="L235" s="5"/>
      <c r="M235" s="5"/>
      <c r="N235" s="5"/>
      <c r="O235" s="5"/>
      <c r="P235" s="5"/>
      <c r="Q235" s="5"/>
      <c r="V235" s="5"/>
    </row>
    <row r="236" spans="5:22" x14ac:dyDescent="0.25">
      <c r="E236" s="5"/>
      <c r="F236" s="5"/>
      <c r="G236" s="5"/>
      <c r="H236" s="5"/>
      <c r="I236" s="5"/>
      <c r="J236" s="5"/>
      <c r="K236" s="5"/>
      <c r="L236" s="5"/>
      <c r="M236" s="5"/>
      <c r="N236" s="5"/>
      <c r="O236" s="5"/>
      <c r="P236" s="5"/>
      <c r="Q236" s="5"/>
      <c r="V236" s="5"/>
    </row>
    <row r="237" spans="5:22" x14ac:dyDescent="0.25">
      <c r="E237" s="5"/>
      <c r="F237" s="5"/>
      <c r="G237" s="5"/>
      <c r="H237" s="5"/>
      <c r="I237" s="5"/>
      <c r="J237" s="5"/>
      <c r="K237" s="5"/>
      <c r="L237" s="5"/>
      <c r="M237" s="5"/>
      <c r="N237" s="5"/>
      <c r="O237" s="5"/>
      <c r="P237" s="5"/>
      <c r="Q237" s="5"/>
      <c r="V237" s="5"/>
    </row>
    <row r="238" spans="5:22" x14ac:dyDescent="0.25">
      <c r="E238" s="5"/>
      <c r="F238" s="5"/>
      <c r="G238" s="5"/>
      <c r="H238" s="5"/>
      <c r="I238" s="5"/>
      <c r="J238" s="5"/>
      <c r="K238" s="5"/>
      <c r="L238" s="5"/>
      <c r="M238" s="5"/>
      <c r="N238" s="5"/>
      <c r="O238" s="5"/>
      <c r="P238" s="5"/>
      <c r="Q238" s="5"/>
      <c r="V238" s="5"/>
    </row>
    <row r="239" spans="5:22" x14ac:dyDescent="0.25">
      <c r="E239" s="5"/>
      <c r="F239" s="5"/>
      <c r="G239" s="5"/>
      <c r="H239" s="5"/>
      <c r="I239" s="5"/>
      <c r="J239" s="5"/>
      <c r="K239" s="5"/>
      <c r="L239" s="5"/>
      <c r="M239" s="5"/>
      <c r="N239" s="5"/>
      <c r="O239" s="5"/>
      <c r="P239" s="5"/>
      <c r="Q239" s="5"/>
      <c r="V239" s="5"/>
    </row>
    <row r="240" spans="5:22" x14ac:dyDescent="0.25">
      <c r="E240" s="5"/>
      <c r="F240" s="5"/>
      <c r="G240" s="5"/>
      <c r="H240" s="5"/>
      <c r="I240" s="5"/>
      <c r="J240" s="5"/>
      <c r="K240" s="5"/>
      <c r="L240" s="5"/>
      <c r="M240" s="5"/>
      <c r="N240" s="5"/>
      <c r="O240" s="5"/>
      <c r="P240" s="5"/>
      <c r="Q240" s="5"/>
      <c r="V240" s="5"/>
    </row>
    <row r="241" spans="5:22" x14ac:dyDescent="0.25">
      <c r="E241" s="5"/>
      <c r="F241" s="5"/>
      <c r="G241" s="5"/>
      <c r="H241" s="5"/>
      <c r="I241" s="5"/>
      <c r="J241" s="5"/>
      <c r="K241" s="5"/>
      <c r="L241" s="5"/>
      <c r="M241" s="5"/>
      <c r="N241" s="5"/>
      <c r="O241" s="5"/>
      <c r="P241" s="5"/>
      <c r="Q241" s="5"/>
      <c r="V241" s="5"/>
    </row>
    <row r="242" spans="5:22" x14ac:dyDescent="0.25">
      <c r="E242" s="5"/>
      <c r="F242" s="5"/>
      <c r="G242" s="5"/>
      <c r="H242" s="5"/>
      <c r="I242" s="5"/>
      <c r="J242" s="5"/>
      <c r="K242" s="5"/>
      <c r="L242" s="5"/>
      <c r="M242" s="5"/>
      <c r="N242" s="5"/>
      <c r="O242" s="5"/>
      <c r="P242" s="5"/>
      <c r="Q242" s="5"/>
      <c r="V242" s="5"/>
    </row>
    <row r="243" spans="5:22" x14ac:dyDescent="0.25">
      <c r="E243" s="5"/>
      <c r="F243" s="5"/>
      <c r="G243" s="5"/>
      <c r="H243" s="5"/>
      <c r="I243" s="5"/>
      <c r="J243" s="5"/>
      <c r="K243" s="5"/>
      <c r="L243" s="5"/>
      <c r="M243" s="5"/>
      <c r="N243" s="5"/>
      <c r="O243" s="5"/>
      <c r="P243" s="5"/>
      <c r="Q243" s="5"/>
      <c r="V243" s="5"/>
    </row>
    <row r="244" spans="5:22" x14ac:dyDescent="0.25">
      <c r="E244" s="5"/>
      <c r="F244" s="5"/>
      <c r="G244" s="5"/>
      <c r="H244" s="5"/>
      <c r="I244" s="5"/>
      <c r="J244" s="5"/>
      <c r="K244" s="5"/>
      <c r="L244" s="5"/>
      <c r="M244" s="5"/>
      <c r="N244" s="5"/>
      <c r="O244" s="5"/>
      <c r="P244" s="5"/>
      <c r="Q244" s="5"/>
      <c r="V244" s="5"/>
    </row>
    <row r="245" spans="5:22" x14ac:dyDescent="0.25">
      <c r="E245" s="5"/>
      <c r="F245" s="5"/>
      <c r="G245" s="5"/>
      <c r="H245" s="5"/>
      <c r="I245" s="5"/>
      <c r="J245" s="5"/>
      <c r="K245" s="5"/>
      <c r="L245" s="5"/>
      <c r="M245" s="5"/>
      <c r="N245" s="5"/>
      <c r="O245" s="5"/>
      <c r="P245" s="5"/>
      <c r="Q245" s="5"/>
      <c r="V245" s="5"/>
    </row>
    <row r="246" spans="5:22" x14ac:dyDescent="0.25">
      <c r="E246" s="5"/>
      <c r="F246" s="5"/>
      <c r="G246" s="5"/>
      <c r="H246" s="5"/>
      <c r="I246" s="5"/>
      <c r="J246" s="5"/>
      <c r="K246" s="5"/>
      <c r="L246" s="5"/>
      <c r="M246" s="5"/>
      <c r="N246" s="5"/>
      <c r="O246" s="5"/>
      <c r="P246" s="5"/>
      <c r="Q246" s="5"/>
      <c r="V246" s="5"/>
    </row>
    <row r="247" spans="5:22" x14ac:dyDescent="0.25">
      <c r="E247" s="5"/>
      <c r="F247" s="5"/>
      <c r="G247" s="5"/>
      <c r="H247" s="5"/>
      <c r="I247" s="5"/>
      <c r="J247" s="5"/>
      <c r="K247" s="5"/>
      <c r="L247" s="5"/>
      <c r="M247" s="5"/>
      <c r="N247" s="5"/>
      <c r="O247" s="5"/>
      <c r="P247" s="5"/>
      <c r="Q247" s="5"/>
      <c r="V247" s="5"/>
    </row>
    <row r="248" spans="5:22" x14ac:dyDescent="0.25">
      <c r="E248" s="5"/>
      <c r="F248" s="5"/>
      <c r="G248" s="5"/>
      <c r="H248" s="5"/>
      <c r="I248" s="5"/>
      <c r="J248" s="5"/>
      <c r="K248" s="5"/>
      <c r="L248" s="5"/>
      <c r="M248" s="5"/>
      <c r="N248" s="5"/>
      <c r="O248" s="5"/>
      <c r="P248" s="5"/>
      <c r="Q248" s="5"/>
      <c r="V248" s="5"/>
    </row>
    <row r="249" spans="5:22" x14ac:dyDescent="0.25">
      <c r="E249" s="5"/>
      <c r="F249" s="5"/>
      <c r="G249" s="5"/>
      <c r="H249" s="5"/>
      <c r="I249" s="5"/>
      <c r="J249" s="5"/>
      <c r="K249" s="5"/>
      <c r="L249" s="5"/>
      <c r="M249" s="5"/>
      <c r="N249" s="5"/>
      <c r="O249" s="5"/>
      <c r="P249" s="5"/>
      <c r="Q249" s="5"/>
      <c r="V249" s="5"/>
    </row>
    <row r="250" spans="5:22" x14ac:dyDescent="0.25">
      <c r="E250" s="5"/>
      <c r="F250" s="5"/>
      <c r="G250" s="5"/>
      <c r="H250" s="5"/>
      <c r="I250" s="5"/>
      <c r="J250" s="5"/>
      <c r="K250" s="5"/>
      <c r="L250" s="5"/>
      <c r="M250" s="5"/>
      <c r="N250" s="5"/>
      <c r="O250" s="5"/>
      <c r="P250" s="5"/>
      <c r="Q250" s="5"/>
      <c r="V250" s="5"/>
    </row>
    <row r="251" spans="5:22" x14ac:dyDescent="0.25">
      <c r="E251" s="5"/>
      <c r="F251" s="5"/>
      <c r="G251" s="5"/>
      <c r="H251" s="5"/>
      <c r="I251" s="5"/>
      <c r="J251" s="5"/>
      <c r="K251" s="5"/>
      <c r="L251" s="5"/>
      <c r="M251" s="5"/>
      <c r="N251" s="5"/>
      <c r="O251" s="5"/>
      <c r="P251" s="5"/>
      <c r="Q251" s="5"/>
      <c r="V251" s="5"/>
    </row>
    <row r="252" spans="5:22" x14ac:dyDescent="0.25">
      <c r="E252" s="5"/>
      <c r="F252" s="5"/>
      <c r="G252" s="5"/>
      <c r="H252" s="5"/>
      <c r="I252" s="5"/>
      <c r="J252" s="5"/>
      <c r="K252" s="5"/>
      <c r="L252" s="5"/>
      <c r="M252" s="5"/>
      <c r="N252" s="5"/>
      <c r="O252" s="5"/>
      <c r="P252" s="5"/>
      <c r="Q252" s="5"/>
      <c r="V252" s="5"/>
    </row>
    <row r="253" spans="5:22" x14ac:dyDescent="0.25">
      <c r="E253" s="5"/>
      <c r="F253" s="5"/>
      <c r="G253" s="5"/>
      <c r="H253" s="5"/>
      <c r="I253" s="5"/>
      <c r="J253" s="5"/>
      <c r="K253" s="5"/>
      <c r="L253" s="5"/>
      <c r="M253" s="5"/>
      <c r="N253" s="5"/>
      <c r="O253" s="5"/>
      <c r="P253" s="5"/>
      <c r="Q253" s="5"/>
      <c r="V253" s="5"/>
    </row>
    <row r="254" spans="5:22" x14ac:dyDescent="0.25">
      <c r="E254" s="5"/>
      <c r="F254" s="5"/>
      <c r="G254" s="5"/>
      <c r="H254" s="5"/>
      <c r="I254" s="5"/>
      <c r="J254" s="5"/>
      <c r="K254" s="5"/>
      <c r="L254" s="5"/>
      <c r="M254" s="5"/>
      <c r="N254" s="5"/>
      <c r="O254" s="5"/>
      <c r="P254" s="5"/>
      <c r="Q254" s="5"/>
      <c r="V254" s="5"/>
    </row>
    <row r="255" spans="5:22" x14ac:dyDescent="0.25">
      <c r="E255" s="5"/>
      <c r="F255" s="5"/>
      <c r="G255" s="5"/>
      <c r="H255" s="5"/>
      <c r="I255" s="5"/>
      <c r="J255" s="5"/>
      <c r="K255" s="5"/>
      <c r="L255" s="5"/>
      <c r="M255" s="5"/>
      <c r="N255" s="5"/>
      <c r="O255" s="5"/>
      <c r="P255" s="5"/>
      <c r="Q255" s="5"/>
      <c r="V255" s="5"/>
    </row>
    <row r="256" spans="5:22" x14ac:dyDescent="0.25">
      <c r="E256" s="5"/>
      <c r="F256" s="5"/>
      <c r="G256" s="5"/>
      <c r="H256" s="5"/>
      <c r="I256" s="5"/>
      <c r="J256" s="5"/>
      <c r="K256" s="5"/>
      <c r="L256" s="5"/>
      <c r="M256" s="5"/>
      <c r="N256" s="5"/>
      <c r="O256" s="5"/>
      <c r="P256" s="5"/>
      <c r="Q256" s="5"/>
      <c r="V256" s="5"/>
    </row>
    <row r="257" spans="5:22" x14ac:dyDescent="0.25">
      <c r="E257" s="5"/>
      <c r="F257" s="5"/>
      <c r="G257" s="5"/>
      <c r="H257" s="5"/>
      <c r="I257" s="5"/>
      <c r="J257" s="5"/>
      <c r="K257" s="5"/>
      <c r="L257" s="5"/>
      <c r="M257" s="5"/>
      <c r="N257" s="5"/>
      <c r="O257" s="5"/>
      <c r="P257" s="5"/>
      <c r="Q257" s="5"/>
      <c r="V257" s="5"/>
    </row>
    <row r="258" spans="5:22" x14ac:dyDescent="0.25">
      <c r="E258" s="5"/>
      <c r="F258" s="5"/>
      <c r="G258" s="5"/>
      <c r="H258" s="5"/>
      <c r="I258" s="5"/>
      <c r="J258" s="5"/>
      <c r="K258" s="5"/>
      <c r="L258" s="5"/>
      <c r="M258" s="5"/>
      <c r="N258" s="5"/>
      <c r="O258" s="5"/>
      <c r="P258" s="5"/>
      <c r="Q258" s="5"/>
      <c r="V258" s="5"/>
    </row>
    <row r="259" spans="5:22" x14ac:dyDescent="0.25">
      <c r="E259" s="5"/>
      <c r="F259" s="5"/>
      <c r="G259" s="5"/>
      <c r="H259" s="5"/>
      <c r="I259" s="5"/>
      <c r="J259" s="5"/>
      <c r="K259" s="5"/>
      <c r="L259" s="5"/>
      <c r="M259" s="5"/>
      <c r="N259" s="5"/>
      <c r="O259" s="5"/>
      <c r="P259" s="5"/>
      <c r="Q259" s="5"/>
      <c r="V259" s="5"/>
    </row>
    <row r="260" spans="5:22" x14ac:dyDescent="0.25">
      <c r="E260" s="5"/>
      <c r="F260" s="5"/>
      <c r="G260" s="5"/>
      <c r="H260" s="5"/>
      <c r="I260" s="5"/>
      <c r="J260" s="5"/>
      <c r="K260" s="5"/>
      <c r="L260" s="5"/>
      <c r="M260" s="5"/>
      <c r="N260" s="5"/>
      <c r="O260" s="5"/>
      <c r="P260" s="5"/>
      <c r="Q260" s="5"/>
      <c r="V260" s="5"/>
    </row>
    <row r="261" spans="5:22" x14ac:dyDescent="0.25">
      <c r="E261" s="5"/>
      <c r="F261" s="5"/>
      <c r="G261" s="5"/>
      <c r="H261" s="5"/>
      <c r="I261" s="5"/>
      <c r="J261" s="5"/>
      <c r="K261" s="5"/>
      <c r="L261" s="5"/>
      <c r="M261" s="5"/>
      <c r="N261" s="5"/>
      <c r="O261" s="5"/>
      <c r="P261" s="5"/>
      <c r="Q261" s="5"/>
      <c r="V261" s="5"/>
    </row>
    <row r="262" spans="5:22" x14ac:dyDescent="0.25">
      <c r="E262" s="5"/>
      <c r="F262" s="5"/>
      <c r="G262" s="5"/>
      <c r="H262" s="5"/>
      <c r="I262" s="5"/>
      <c r="J262" s="5"/>
      <c r="K262" s="5"/>
      <c r="L262" s="5"/>
      <c r="M262" s="5"/>
      <c r="N262" s="5"/>
      <c r="O262" s="5"/>
      <c r="P262" s="5"/>
      <c r="Q262" s="5"/>
      <c r="V262" s="5"/>
    </row>
    <row r="263" spans="5:22" x14ac:dyDescent="0.25">
      <c r="E263" s="5"/>
      <c r="F263" s="5"/>
      <c r="G263" s="5"/>
      <c r="H263" s="5"/>
      <c r="I263" s="5"/>
      <c r="J263" s="5"/>
      <c r="K263" s="5"/>
      <c r="L263" s="5"/>
      <c r="M263" s="5"/>
      <c r="N263" s="5"/>
      <c r="O263" s="5"/>
      <c r="P263" s="5"/>
      <c r="Q263" s="5"/>
      <c r="V263" s="5"/>
    </row>
    <row r="264" spans="5:22" x14ac:dyDescent="0.25">
      <c r="E264" s="5"/>
      <c r="F264" s="5"/>
      <c r="G264" s="5"/>
      <c r="H264" s="5"/>
      <c r="I264" s="5"/>
      <c r="J264" s="5"/>
      <c r="K264" s="5"/>
      <c r="L264" s="5"/>
      <c r="M264" s="5"/>
      <c r="N264" s="5"/>
      <c r="O264" s="5"/>
      <c r="P264" s="5"/>
      <c r="Q264" s="5"/>
      <c r="V264" s="5"/>
    </row>
    <row r="265" spans="5:22" x14ac:dyDescent="0.25">
      <c r="E265" s="5"/>
      <c r="F265" s="5"/>
      <c r="G265" s="5"/>
      <c r="H265" s="5"/>
      <c r="I265" s="5"/>
      <c r="J265" s="5"/>
      <c r="K265" s="5"/>
      <c r="L265" s="5"/>
      <c r="M265" s="5"/>
      <c r="N265" s="5"/>
      <c r="O265" s="5"/>
      <c r="P265" s="5"/>
      <c r="Q265" s="5"/>
      <c r="V265" s="5"/>
    </row>
    <row r="266" spans="5:22" x14ac:dyDescent="0.25">
      <c r="E266" s="5"/>
      <c r="F266" s="5"/>
      <c r="G266" s="5"/>
      <c r="H266" s="5"/>
      <c r="I266" s="5"/>
      <c r="J266" s="5"/>
      <c r="K266" s="5"/>
      <c r="L266" s="5"/>
      <c r="M266" s="5"/>
      <c r="N266" s="5"/>
      <c r="O266" s="5"/>
      <c r="P266" s="5"/>
      <c r="Q266" s="5"/>
      <c r="V266" s="5"/>
    </row>
    <row r="267" spans="5:22" x14ac:dyDescent="0.25">
      <c r="E267" s="5"/>
      <c r="F267" s="5"/>
      <c r="G267" s="5"/>
      <c r="H267" s="5"/>
      <c r="I267" s="5"/>
      <c r="J267" s="5"/>
      <c r="K267" s="5"/>
      <c r="L267" s="5"/>
      <c r="M267" s="5"/>
      <c r="N267" s="5"/>
      <c r="O267" s="5"/>
      <c r="P267" s="5"/>
      <c r="Q267" s="5"/>
      <c r="V267" s="5"/>
    </row>
    <row r="268" spans="5:22" x14ac:dyDescent="0.25">
      <c r="E268" s="5"/>
      <c r="F268" s="5"/>
      <c r="G268" s="5"/>
      <c r="H268" s="5"/>
      <c r="I268" s="5"/>
      <c r="J268" s="5"/>
      <c r="K268" s="5"/>
      <c r="L268" s="5"/>
      <c r="M268" s="5"/>
      <c r="N268" s="5"/>
      <c r="O268" s="5"/>
      <c r="P268" s="5"/>
      <c r="Q268" s="5"/>
      <c r="V268" s="5"/>
    </row>
    <row r="269" spans="5:22" x14ac:dyDescent="0.25">
      <c r="E269" s="5"/>
      <c r="F269" s="5"/>
      <c r="G269" s="5"/>
      <c r="H269" s="5"/>
      <c r="I269" s="5"/>
      <c r="J269" s="5"/>
      <c r="K269" s="5"/>
      <c r="L269" s="5"/>
      <c r="M269" s="5"/>
      <c r="N269" s="5"/>
      <c r="O269" s="5"/>
      <c r="P269" s="5"/>
      <c r="Q269" s="5"/>
      <c r="V269" s="5"/>
    </row>
    <row r="270" spans="5:22" x14ac:dyDescent="0.25">
      <c r="E270" s="5"/>
      <c r="F270" s="5"/>
      <c r="G270" s="5"/>
      <c r="H270" s="5"/>
      <c r="I270" s="5"/>
      <c r="J270" s="5"/>
      <c r="K270" s="5"/>
      <c r="L270" s="5"/>
      <c r="M270" s="5"/>
      <c r="N270" s="5"/>
      <c r="O270" s="5"/>
      <c r="P270" s="5"/>
      <c r="Q270" s="5"/>
      <c r="V270" s="5"/>
    </row>
    <row r="271" spans="5:22" x14ac:dyDescent="0.25">
      <c r="E271" s="5"/>
      <c r="F271" s="5"/>
      <c r="G271" s="5"/>
      <c r="H271" s="5"/>
      <c r="I271" s="5"/>
      <c r="J271" s="5"/>
      <c r="K271" s="5"/>
      <c r="L271" s="5"/>
      <c r="M271" s="5"/>
      <c r="N271" s="5"/>
      <c r="O271" s="5"/>
      <c r="P271" s="5"/>
      <c r="Q271" s="5"/>
      <c r="V271" s="5"/>
    </row>
    <row r="272" spans="5:22" x14ac:dyDescent="0.25">
      <c r="E272" s="5"/>
      <c r="F272" s="5"/>
      <c r="G272" s="5"/>
      <c r="H272" s="5"/>
      <c r="I272" s="5"/>
      <c r="J272" s="5"/>
      <c r="K272" s="5"/>
      <c r="L272" s="5"/>
      <c r="M272" s="5"/>
      <c r="N272" s="5"/>
      <c r="O272" s="5"/>
      <c r="P272" s="5"/>
      <c r="Q272" s="5"/>
      <c r="V272" s="5"/>
    </row>
    <row r="273" spans="5:22" x14ac:dyDescent="0.25">
      <c r="E273" s="5"/>
      <c r="F273" s="5"/>
      <c r="G273" s="5"/>
      <c r="H273" s="5"/>
      <c r="I273" s="5"/>
      <c r="J273" s="5"/>
      <c r="K273" s="5"/>
      <c r="L273" s="5"/>
      <c r="M273" s="5"/>
      <c r="N273" s="5"/>
      <c r="O273" s="5"/>
      <c r="P273" s="5"/>
      <c r="Q273" s="5"/>
      <c r="V273" s="5"/>
    </row>
    <row r="274" spans="5:22" x14ac:dyDescent="0.25">
      <c r="E274" s="5"/>
      <c r="F274" s="5"/>
      <c r="G274" s="5"/>
      <c r="H274" s="5"/>
      <c r="I274" s="5"/>
      <c r="J274" s="5"/>
      <c r="K274" s="5"/>
      <c r="L274" s="5"/>
      <c r="M274" s="5"/>
      <c r="N274" s="5"/>
      <c r="O274" s="5"/>
      <c r="P274" s="5"/>
      <c r="Q274" s="5"/>
      <c r="V274" s="5"/>
    </row>
    <row r="275" spans="5:22" x14ac:dyDescent="0.25">
      <c r="E275" s="5"/>
      <c r="F275" s="5"/>
      <c r="G275" s="5"/>
      <c r="H275" s="5"/>
      <c r="I275" s="5"/>
      <c r="J275" s="5"/>
      <c r="K275" s="5"/>
      <c r="L275" s="5"/>
      <c r="M275" s="5"/>
      <c r="N275" s="5"/>
      <c r="O275" s="5"/>
      <c r="P275" s="5"/>
      <c r="Q275" s="5"/>
      <c r="V275" s="5"/>
    </row>
    <row r="276" spans="5:22" x14ac:dyDescent="0.25">
      <c r="E276" s="5"/>
      <c r="F276" s="5"/>
      <c r="G276" s="5"/>
      <c r="H276" s="5"/>
      <c r="I276" s="5"/>
      <c r="J276" s="5"/>
      <c r="K276" s="5"/>
      <c r="L276" s="5"/>
      <c r="M276" s="5"/>
      <c r="N276" s="5"/>
      <c r="O276" s="5"/>
      <c r="P276" s="5"/>
      <c r="Q276" s="5"/>
      <c r="V276" s="5"/>
    </row>
    <row r="277" spans="5:22" x14ac:dyDescent="0.25">
      <c r="E277" s="5"/>
      <c r="F277" s="5"/>
      <c r="G277" s="5"/>
      <c r="H277" s="5"/>
      <c r="I277" s="5"/>
      <c r="J277" s="5"/>
      <c r="K277" s="5"/>
      <c r="L277" s="5"/>
      <c r="M277" s="5"/>
      <c r="N277" s="5"/>
      <c r="O277" s="5"/>
      <c r="P277" s="5"/>
      <c r="Q277" s="5"/>
      <c r="V277" s="5"/>
    </row>
    <row r="278" spans="5:22" x14ac:dyDescent="0.25">
      <c r="E278" s="5"/>
      <c r="F278" s="5"/>
      <c r="G278" s="5"/>
      <c r="H278" s="5"/>
      <c r="I278" s="5"/>
      <c r="J278" s="5"/>
      <c r="K278" s="5"/>
      <c r="L278" s="5"/>
      <c r="M278" s="5"/>
      <c r="N278" s="5"/>
      <c r="O278" s="5"/>
      <c r="P278" s="5"/>
      <c r="Q278" s="5"/>
      <c r="V278" s="5"/>
    </row>
    <row r="279" spans="5:22" x14ac:dyDescent="0.25">
      <c r="E279" s="5"/>
      <c r="F279" s="5"/>
      <c r="G279" s="5"/>
      <c r="H279" s="5"/>
      <c r="I279" s="5"/>
      <c r="J279" s="5"/>
      <c r="K279" s="5"/>
      <c r="L279" s="5"/>
      <c r="M279" s="5"/>
      <c r="N279" s="5"/>
      <c r="O279" s="5"/>
      <c r="P279" s="5"/>
      <c r="Q279" s="5"/>
      <c r="V279" s="5"/>
    </row>
    <row r="280" spans="5:22" x14ac:dyDescent="0.25">
      <c r="E280" s="5"/>
      <c r="F280" s="5"/>
      <c r="G280" s="5"/>
      <c r="H280" s="5"/>
      <c r="I280" s="5"/>
      <c r="J280" s="5"/>
      <c r="K280" s="5"/>
      <c r="L280" s="5"/>
      <c r="M280" s="5"/>
      <c r="N280" s="5"/>
      <c r="O280" s="5"/>
      <c r="P280" s="5"/>
      <c r="Q280" s="5"/>
      <c r="V280" s="5"/>
    </row>
    <row r="281" spans="5:22" x14ac:dyDescent="0.25">
      <c r="E281" s="5"/>
      <c r="F281" s="5"/>
      <c r="G281" s="5"/>
      <c r="H281" s="5"/>
      <c r="I281" s="5"/>
      <c r="J281" s="5"/>
      <c r="K281" s="5"/>
      <c r="L281" s="5"/>
      <c r="M281" s="5"/>
      <c r="N281" s="5"/>
      <c r="O281" s="5"/>
      <c r="P281" s="5"/>
      <c r="Q281" s="5"/>
      <c r="V281" s="5"/>
    </row>
    <row r="282" spans="5:22" x14ac:dyDescent="0.25">
      <c r="E282" s="5"/>
      <c r="F282" s="5"/>
      <c r="G282" s="5"/>
      <c r="H282" s="5"/>
      <c r="I282" s="5"/>
      <c r="J282" s="5"/>
      <c r="K282" s="5"/>
      <c r="L282" s="5"/>
      <c r="M282" s="5"/>
      <c r="N282" s="5"/>
      <c r="O282" s="5"/>
      <c r="P282" s="5"/>
      <c r="Q282" s="5"/>
      <c r="V282" s="5"/>
    </row>
    <row r="283" spans="5:22" x14ac:dyDescent="0.25">
      <c r="E283" s="5"/>
      <c r="F283" s="5"/>
      <c r="G283" s="5"/>
      <c r="H283" s="5"/>
      <c r="I283" s="5"/>
      <c r="J283" s="5"/>
      <c r="K283" s="5"/>
      <c r="L283" s="5"/>
      <c r="M283" s="5"/>
      <c r="N283" s="5"/>
      <c r="O283" s="5"/>
      <c r="P283" s="5"/>
      <c r="Q283" s="5"/>
      <c r="V283" s="5"/>
    </row>
    <row r="284" spans="5:22" x14ac:dyDescent="0.25">
      <c r="E284" s="5"/>
      <c r="F284" s="5"/>
      <c r="G284" s="5"/>
      <c r="H284" s="5"/>
      <c r="I284" s="5"/>
      <c r="J284" s="5"/>
      <c r="K284" s="5"/>
      <c r="L284" s="5"/>
      <c r="M284" s="5"/>
      <c r="N284" s="5"/>
      <c r="O284" s="5"/>
      <c r="P284" s="5"/>
      <c r="Q284" s="5"/>
      <c r="V284" s="5"/>
    </row>
    <row r="285" spans="5:22" x14ac:dyDescent="0.25">
      <c r="E285" s="5"/>
      <c r="F285" s="5"/>
      <c r="G285" s="5"/>
      <c r="H285" s="5"/>
      <c r="I285" s="5"/>
      <c r="J285" s="5"/>
      <c r="K285" s="5"/>
      <c r="L285" s="5"/>
      <c r="M285" s="5"/>
      <c r="N285" s="5"/>
      <c r="O285" s="5"/>
      <c r="P285" s="5"/>
      <c r="Q285" s="5"/>
      <c r="V285" s="5"/>
    </row>
    <row r="286" spans="5:22" x14ac:dyDescent="0.25">
      <c r="E286" s="5"/>
      <c r="F286" s="5"/>
      <c r="G286" s="5"/>
      <c r="H286" s="5"/>
      <c r="I286" s="5"/>
      <c r="J286" s="5"/>
      <c r="K286" s="5"/>
      <c r="L286" s="5"/>
      <c r="M286" s="5"/>
      <c r="N286" s="5"/>
      <c r="O286" s="5"/>
      <c r="P286" s="5"/>
      <c r="Q286" s="5"/>
      <c r="V286" s="5"/>
    </row>
    <row r="287" spans="5:22" x14ac:dyDescent="0.25">
      <c r="E287" s="5"/>
      <c r="F287" s="5"/>
      <c r="G287" s="5"/>
      <c r="H287" s="5"/>
      <c r="I287" s="5"/>
      <c r="J287" s="5"/>
      <c r="K287" s="5"/>
      <c r="L287" s="5"/>
      <c r="M287" s="5"/>
      <c r="N287" s="5"/>
      <c r="O287" s="5"/>
      <c r="P287" s="5"/>
      <c r="Q287" s="5"/>
      <c r="V287" s="5"/>
    </row>
    <row r="288" spans="5:22" x14ac:dyDescent="0.25">
      <c r="E288" s="5"/>
      <c r="F288" s="5"/>
      <c r="G288" s="5"/>
      <c r="H288" s="5"/>
      <c r="I288" s="5"/>
      <c r="J288" s="5"/>
      <c r="K288" s="5"/>
      <c r="L288" s="5"/>
      <c r="M288" s="5"/>
      <c r="N288" s="5"/>
      <c r="O288" s="5"/>
      <c r="P288" s="5"/>
      <c r="Q288" s="5"/>
      <c r="V288" s="5"/>
    </row>
    <row r="289" spans="5:22" x14ac:dyDescent="0.25">
      <c r="E289" s="5"/>
      <c r="F289" s="5"/>
      <c r="G289" s="5"/>
      <c r="H289" s="5"/>
      <c r="I289" s="5"/>
      <c r="J289" s="5"/>
      <c r="K289" s="5"/>
      <c r="L289" s="5"/>
      <c r="M289" s="5"/>
      <c r="N289" s="5"/>
      <c r="O289" s="5"/>
      <c r="P289" s="5"/>
      <c r="Q289" s="5"/>
      <c r="V289" s="5"/>
    </row>
    <row r="290" spans="5:22" x14ac:dyDescent="0.25">
      <c r="E290" s="5"/>
      <c r="F290" s="5"/>
      <c r="G290" s="5"/>
      <c r="H290" s="5"/>
      <c r="I290" s="5"/>
      <c r="J290" s="5"/>
      <c r="K290" s="5"/>
      <c r="L290" s="5"/>
      <c r="M290" s="5"/>
      <c r="N290" s="5"/>
      <c r="O290" s="5"/>
      <c r="P290" s="5"/>
      <c r="Q290" s="5"/>
      <c r="V290" s="5"/>
    </row>
    <row r="291" spans="5:22" x14ac:dyDescent="0.25">
      <c r="E291" s="5"/>
      <c r="F291" s="5"/>
      <c r="G291" s="5"/>
      <c r="H291" s="5"/>
      <c r="I291" s="5"/>
      <c r="J291" s="5"/>
      <c r="K291" s="5"/>
      <c r="L291" s="5"/>
      <c r="M291" s="5"/>
      <c r="N291" s="5"/>
      <c r="O291" s="5"/>
      <c r="P291" s="5"/>
      <c r="Q291" s="5"/>
      <c r="V291" s="5"/>
    </row>
    <row r="292" spans="5:22" x14ac:dyDescent="0.25">
      <c r="E292" s="5"/>
      <c r="F292" s="5"/>
      <c r="G292" s="5"/>
      <c r="H292" s="5"/>
      <c r="I292" s="5"/>
      <c r="J292" s="5"/>
      <c r="K292" s="5"/>
      <c r="L292" s="5"/>
      <c r="M292" s="5"/>
      <c r="N292" s="5"/>
      <c r="O292" s="5"/>
      <c r="P292" s="5"/>
      <c r="Q292" s="5"/>
      <c r="V292" s="5"/>
    </row>
    <row r="293" spans="5:22" x14ac:dyDescent="0.25">
      <c r="E293" s="5"/>
      <c r="F293" s="5"/>
      <c r="G293" s="5"/>
      <c r="H293" s="5"/>
      <c r="I293" s="5"/>
      <c r="J293" s="5"/>
      <c r="K293" s="5"/>
      <c r="L293" s="5"/>
      <c r="M293" s="5"/>
      <c r="N293" s="5"/>
      <c r="O293" s="5"/>
      <c r="P293" s="5"/>
      <c r="Q293" s="5"/>
      <c r="V293" s="5"/>
    </row>
    <row r="294" spans="5:22" x14ac:dyDescent="0.25">
      <c r="E294" s="5"/>
      <c r="F294" s="5"/>
      <c r="G294" s="5"/>
      <c r="H294" s="5"/>
      <c r="I294" s="5"/>
      <c r="J294" s="5"/>
      <c r="K294" s="5"/>
      <c r="L294" s="5"/>
      <c r="M294" s="5"/>
      <c r="N294" s="5"/>
      <c r="O294" s="5"/>
      <c r="P294" s="5"/>
      <c r="Q294" s="5"/>
      <c r="V294" s="5"/>
    </row>
    <row r="295" spans="5:22" x14ac:dyDescent="0.25">
      <c r="E295" s="5"/>
      <c r="F295" s="5"/>
      <c r="G295" s="5"/>
      <c r="H295" s="5"/>
      <c r="I295" s="5"/>
      <c r="J295" s="5"/>
      <c r="K295" s="5"/>
      <c r="L295" s="5"/>
      <c r="M295" s="5"/>
      <c r="N295" s="5"/>
      <c r="O295" s="5"/>
      <c r="P295" s="5"/>
      <c r="Q295" s="5"/>
      <c r="V295" s="5"/>
    </row>
    <row r="296" spans="5:22" x14ac:dyDescent="0.25">
      <c r="E296" s="5"/>
      <c r="F296" s="5"/>
      <c r="G296" s="5"/>
      <c r="H296" s="5"/>
      <c r="I296" s="5"/>
      <c r="J296" s="5"/>
      <c r="K296" s="5"/>
      <c r="L296" s="5"/>
      <c r="M296" s="5"/>
      <c r="N296" s="5"/>
      <c r="O296" s="5"/>
      <c r="P296" s="5"/>
      <c r="Q296" s="5"/>
      <c r="V296" s="5"/>
    </row>
    <row r="297" spans="5:22" x14ac:dyDescent="0.25">
      <c r="E297" s="5"/>
      <c r="F297" s="5"/>
      <c r="G297" s="5"/>
      <c r="H297" s="5"/>
      <c r="I297" s="5"/>
      <c r="J297" s="5"/>
      <c r="K297" s="5"/>
      <c r="L297" s="5"/>
      <c r="M297" s="5"/>
      <c r="N297" s="5"/>
      <c r="O297" s="5"/>
      <c r="P297" s="5"/>
      <c r="Q297" s="5"/>
      <c r="V297" s="5"/>
    </row>
    <row r="298" spans="5:22" x14ac:dyDescent="0.25">
      <c r="E298" s="5"/>
      <c r="F298" s="5"/>
      <c r="G298" s="5"/>
      <c r="H298" s="5"/>
      <c r="I298" s="5"/>
      <c r="J298" s="5"/>
      <c r="K298" s="5"/>
      <c r="L298" s="5"/>
      <c r="M298" s="5"/>
      <c r="N298" s="5"/>
      <c r="O298" s="5"/>
      <c r="P298" s="5"/>
      <c r="Q298" s="5"/>
      <c r="V298" s="5"/>
    </row>
    <row r="299" spans="5:22" x14ac:dyDescent="0.25">
      <c r="E299" s="5"/>
      <c r="F299" s="5"/>
      <c r="G299" s="5"/>
      <c r="H299" s="5"/>
      <c r="I299" s="5"/>
      <c r="J299" s="5"/>
      <c r="K299" s="5"/>
      <c r="L299" s="5"/>
      <c r="M299" s="5"/>
      <c r="N299" s="5"/>
      <c r="O299" s="5"/>
      <c r="P299" s="5"/>
      <c r="Q299" s="5"/>
      <c r="V299" s="5"/>
    </row>
    <row r="300" spans="5:22" x14ac:dyDescent="0.25">
      <c r="E300" s="5"/>
      <c r="F300" s="5"/>
      <c r="G300" s="5"/>
      <c r="H300" s="5"/>
      <c r="I300" s="5"/>
      <c r="J300" s="5"/>
      <c r="K300" s="5"/>
      <c r="L300" s="5"/>
      <c r="M300" s="5"/>
      <c r="N300" s="5"/>
      <c r="O300" s="5"/>
      <c r="P300" s="5"/>
      <c r="Q300" s="5"/>
      <c r="V300" s="5"/>
    </row>
    <row r="301" spans="5:22" x14ac:dyDescent="0.25">
      <c r="E301" s="5"/>
      <c r="F301" s="5"/>
      <c r="G301" s="5"/>
      <c r="H301" s="5"/>
      <c r="I301" s="5"/>
      <c r="J301" s="5"/>
      <c r="K301" s="5"/>
      <c r="L301" s="5"/>
      <c r="M301" s="5"/>
      <c r="N301" s="5"/>
      <c r="O301" s="5"/>
      <c r="P301" s="5"/>
      <c r="Q301" s="5"/>
      <c r="V301" s="5"/>
    </row>
    <row r="302" spans="5:22" x14ac:dyDescent="0.25">
      <c r="E302" s="5"/>
      <c r="F302" s="5"/>
      <c r="G302" s="5"/>
      <c r="H302" s="5"/>
      <c r="I302" s="5"/>
      <c r="J302" s="5"/>
      <c r="K302" s="5"/>
      <c r="L302" s="5"/>
      <c r="M302" s="5"/>
      <c r="N302" s="5"/>
      <c r="O302" s="5"/>
      <c r="P302" s="5"/>
      <c r="Q302" s="5"/>
      <c r="V302" s="5"/>
    </row>
    <row r="303" spans="5:22" x14ac:dyDescent="0.25">
      <c r="E303" s="5"/>
      <c r="F303" s="5"/>
      <c r="G303" s="5"/>
      <c r="H303" s="5"/>
      <c r="I303" s="5"/>
      <c r="J303" s="5"/>
      <c r="K303" s="5"/>
      <c r="L303" s="5"/>
      <c r="M303" s="5"/>
      <c r="N303" s="5"/>
      <c r="O303" s="5"/>
      <c r="P303" s="5"/>
      <c r="Q303" s="5"/>
      <c r="V303" s="5"/>
    </row>
    <row r="304" spans="5:22" x14ac:dyDescent="0.25">
      <c r="E304" s="5"/>
      <c r="F304" s="5"/>
      <c r="G304" s="5"/>
      <c r="H304" s="5"/>
      <c r="I304" s="5"/>
      <c r="J304" s="5"/>
      <c r="K304" s="5"/>
      <c r="L304" s="5"/>
      <c r="M304" s="5"/>
      <c r="N304" s="5"/>
      <c r="O304" s="5"/>
      <c r="P304" s="5"/>
      <c r="Q304" s="5"/>
      <c r="V304" s="5"/>
    </row>
    <row r="305" spans="5:22" x14ac:dyDescent="0.25">
      <c r="E305" s="5"/>
      <c r="F305" s="5"/>
      <c r="G305" s="5"/>
      <c r="H305" s="5"/>
      <c r="I305" s="5"/>
      <c r="J305" s="5"/>
      <c r="K305" s="5"/>
      <c r="L305" s="5"/>
      <c r="M305" s="5"/>
      <c r="N305" s="5"/>
      <c r="O305" s="5"/>
      <c r="P305" s="5"/>
      <c r="Q305" s="5"/>
      <c r="V305" s="5"/>
    </row>
    <row r="306" spans="5:22" x14ac:dyDescent="0.25">
      <c r="E306" s="5"/>
      <c r="F306" s="5"/>
      <c r="G306" s="5"/>
      <c r="H306" s="5"/>
      <c r="I306" s="5"/>
      <c r="J306" s="5"/>
      <c r="K306" s="5"/>
      <c r="L306" s="5"/>
      <c r="M306" s="5"/>
      <c r="N306" s="5"/>
      <c r="O306" s="5"/>
      <c r="P306" s="5"/>
      <c r="Q306" s="5"/>
      <c r="V306" s="5"/>
    </row>
    <row r="307" spans="5:22" x14ac:dyDescent="0.25">
      <c r="E307" s="5"/>
      <c r="F307" s="5"/>
      <c r="G307" s="5"/>
      <c r="H307" s="5"/>
      <c r="I307" s="5"/>
      <c r="J307" s="5"/>
      <c r="K307" s="5"/>
      <c r="L307" s="5"/>
      <c r="M307" s="5"/>
      <c r="N307" s="5"/>
      <c r="O307" s="5"/>
      <c r="P307" s="5"/>
      <c r="Q307" s="5"/>
      <c r="V307" s="5"/>
    </row>
    <row r="308" spans="5:22" x14ac:dyDescent="0.25">
      <c r="E308" s="5"/>
      <c r="F308" s="5"/>
      <c r="G308" s="5"/>
      <c r="H308" s="5"/>
      <c r="I308" s="5"/>
      <c r="J308" s="5"/>
      <c r="K308" s="5"/>
      <c r="L308" s="5"/>
      <c r="M308" s="5"/>
      <c r="N308" s="5"/>
      <c r="O308" s="5"/>
      <c r="P308" s="5"/>
      <c r="Q308" s="5"/>
      <c r="V308" s="5"/>
    </row>
    <row r="309" spans="5:22" x14ac:dyDescent="0.25">
      <c r="E309" s="5"/>
      <c r="F309" s="5"/>
      <c r="G309" s="5"/>
      <c r="H309" s="5"/>
      <c r="I309" s="5"/>
      <c r="J309" s="5"/>
      <c r="K309" s="5"/>
      <c r="L309" s="5"/>
      <c r="M309" s="5"/>
      <c r="N309" s="5"/>
      <c r="O309" s="5"/>
      <c r="P309" s="5"/>
      <c r="Q309" s="5"/>
      <c r="V309" s="5"/>
    </row>
    <row r="310" spans="5:22" x14ac:dyDescent="0.25">
      <c r="E310" s="5"/>
      <c r="F310" s="5"/>
      <c r="G310" s="5"/>
      <c r="H310" s="5"/>
      <c r="I310" s="5"/>
      <c r="J310" s="5"/>
      <c r="K310" s="5"/>
      <c r="L310" s="5"/>
      <c r="M310" s="5"/>
      <c r="N310" s="5"/>
      <c r="O310" s="5"/>
      <c r="P310" s="5"/>
      <c r="Q310" s="5"/>
      <c r="V310" s="5"/>
    </row>
    <row r="311" spans="5:22" x14ac:dyDescent="0.25">
      <c r="E311" s="5"/>
      <c r="F311" s="5"/>
      <c r="G311" s="5"/>
      <c r="H311" s="5"/>
      <c r="I311" s="5"/>
      <c r="J311" s="5"/>
      <c r="K311" s="5"/>
      <c r="L311" s="5"/>
      <c r="M311" s="5"/>
      <c r="N311" s="5"/>
      <c r="O311" s="5"/>
      <c r="P311" s="5"/>
      <c r="Q311" s="5"/>
      <c r="V311" s="5"/>
    </row>
    <row r="312" spans="5:22" x14ac:dyDescent="0.25">
      <c r="E312" s="5"/>
      <c r="F312" s="5"/>
      <c r="G312" s="5"/>
      <c r="H312" s="5"/>
      <c r="I312" s="5"/>
      <c r="J312" s="5"/>
      <c r="K312" s="5"/>
      <c r="L312" s="5"/>
      <c r="M312" s="5"/>
      <c r="N312" s="5"/>
      <c r="O312" s="5"/>
      <c r="P312" s="5"/>
      <c r="Q312" s="5"/>
      <c r="V312" s="5"/>
    </row>
    <row r="313" spans="5:22" x14ac:dyDescent="0.25">
      <c r="E313" s="5"/>
      <c r="F313" s="5"/>
      <c r="G313" s="5"/>
      <c r="H313" s="5"/>
      <c r="I313" s="5"/>
      <c r="J313" s="5"/>
      <c r="K313" s="5"/>
      <c r="L313" s="5"/>
      <c r="M313" s="5"/>
      <c r="N313" s="5"/>
      <c r="O313" s="5"/>
      <c r="P313" s="5"/>
      <c r="Q313" s="5"/>
      <c r="V313" s="5"/>
    </row>
    <row r="314" spans="5:22" x14ac:dyDescent="0.25">
      <c r="E314" s="5"/>
      <c r="F314" s="5"/>
      <c r="G314" s="5"/>
      <c r="H314" s="5"/>
      <c r="I314" s="5"/>
      <c r="J314" s="5"/>
      <c r="K314" s="5"/>
      <c r="L314" s="5"/>
      <c r="M314" s="5"/>
      <c r="N314" s="5"/>
      <c r="O314" s="5"/>
      <c r="P314" s="5"/>
      <c r="Q314" s="5"/>
      <c r="V314" s="5"/>
    </row>
    <row r="315" spans="5:22" x14ac:dyDescent="0.25">
      <c r="E315" s="5"/>
      <c r="F315" s="5"/>
      <c r="G315" s="5"/>
      <c r="H315" s="5"/>
      <c r="I315" s="5"/>
      <c r="J315" s="5"/>
      <c r="K315" s="5"/>
      <c r="L315" s="5"/>
      <c r="M315" s="5"/>
      <c r="N315" s="5"/>
      <c r="O315" s="5"/>
      <c r="P315" s="5"/>
      <c r="Q315" s="5"/>
      <c r="V315" s="5"/>
    </row>
    <row r="316" spans="5:22" x14ac:dyDescent="0.25">
      <c r="E316" s="5"/>
      <c r="F316" s="5"/>
      <c r="G316" s="5"/>
      <c r="H316" s="5"/>
      <c r="I316" s="5"/>
      <c r="J316" s="5"/>
      <c r="K316" s="5"/>
      <c r="L316" s="5"/>
      <c r="M316" s="5"/>
      <c r="N316" s="5"/>
      <c r="O316" s="5"/>
      <c r="P316" s="5"/>
      <c r="Q316" s="5"/>
      <c r="V316" s="5"/>
    </row>
    <row r="317" spans="5:22" x14ac:dyDescent="0.25">
      <c r="E317" s="5"/>
      <c r="F317" s="5"/>
      <c r="G317" s="5"/>
      <c r="H317" s="5"/>
      <c r="I317" s="5"/>
      <c r="J317" s="5"/>
      <c r="K317" s="5"/>
      <c r="L317" s="5"/>
      <c r="M317" s="5"/>
      <c r="N317" s="5"/>
      <c r="O317" s="5"/>
      <c r="P317" s="5"/>
      <c r="Q317" s="5"/>
      <c r="V317" s="5"/>
    </row>
    <row r="318" spans="5:22" x14ac:dyDescent="0.25">
      <c r="E318" s="5"/>
      <c r="F318" s="5"/>
      <c r="G318" s="5"/>
      <c r="H318" s="5"/>
      <c r="I318" s="5"/>
      <c r="J318" s="5"/>
      <c r="K318" s="5"/>
      <c r="L318" s="5"/>
      <c r="M318" s="5"/>
      <c r="N318" s="5"/>
      <c r="O318" s="5"/>
      <c r="P318" s="5"/>
      <c r="Q318" s="5"/>
      <c r="V318" s="5"/>
    </row>
    <row r="319" spans="5:22" x14ac:dyDescent="0.25">
      <c r="E319" s="5"/>
      <c r="F319" s="5"/>
      <c r="G319" s="5"/>
      <c r="H319" s="5"/>
      <c r="I319" s="5"/>
      <c r="J319" s="5"/>
      <c r="K319" s="5"/>
      <c r="L319" s="5"/>
      <c r="M319" s="5"/>
      <c r="N319" s="5"/>
      <c r="O319" s="5"/>
      <c r="P319" s="5"/>
      <c r="Q319" s="5"/>
      <c r="V319" s="5"/>
    </row>
    <row r="320" spans="5:22" x14ac:dyDescent="0.25">
      <c r="E320" s="5"/>
      <c r="F320" s="5"/>
      <c r="G320" s="5"/>
      <c r="H320" s="5"/>
      <c r="I320" s="5"/>
      <c r="J320" s="5"/>
      <c r="K320" s="5"/>
      <c r="L320" s="5"/>
      <c r="M320" s="5"/>
      <c r="N320" s="5"/>
      <c r="O320" s="5"/>
      <c r="P320" s="5"/>
      <c r="Q320" s="5"/>
      <c r="V320" s="5"/>
    </row>
    <row r="321" spans="5:22" x14ac:dyDescent="0.25">
      <c r="E321" s="5"/>
      <c r="F321" s="5"/>
      <c r="G321" s="5"/>
      <c r="H321" s="5"/>
      <c r="I321" s="5"/>
      <c r="J321" s="5"/>
      <c r="K321" s="5"/>
      <c r="L321" s="5"/>
      <c r="M321" s="5"/>
      <c r="N321" s="5"/>
      <c r="O321" s="5"/>
      <c r="P321" s="5"/>
      <c r="Q321" s="5"/>
      <c r="V321" s="5"/>
    </row>
    <row r="322" spans="5:22" x14ac:dyDescent="0.25">
      <c r="E322" s="5"/>
      <c r="F322" s="5"/>
      <c r="G322" s="5"/>
      <c r="H322" s="5"/>
      <c r="I322" s="5"/>
      <c r="J322" s="5"/>
      <c r="K322" s="5"/>
      <c r="L322" s="5"/>
      <c r="M322" s="5"/>
      <c r="N322" s="5"/>
      <c r="O322" s="5"/>
      <c r="P322" s="5"/>
      <c r="Q322" s="5"/>
      <c r="V322" s="5"/>
    </row>
    <row r="323" spans="5:22" x14ac:dyDescent="0.25">
      <c r="E323" s="5"/>
      <c r="F323" s="5"/>
      <c r="G323" s="5"/>
      <c r="H323" s="5"/>
      <c r="I323" s="5"/>
      <c r="J323" s="5"/>
      <c r="K323" s="5"/>
      <c r="L323" s="5"/>
      <c r="M323" s="5"/>
      <c r="N323" s="5"/>
      <c r="O323" s="5"/>
      <c r="P323" s="5"/>
      <c r="Q323" s="5"/>
      <c r="V323" s="5"/>
    </row>
    <row r="324" spans="5:22" x14ac:dyDescent="0.25">
      <c r="E324" s="5"/>
      <c r="F324" s="5"/>
      <c r="G324" s="5"/>
      <c r="H324" s="5"/>
      <c r="I324" s="5"/>
      <c r="J324" s="5"/>
      <c r="K324" s="5"/>
      <c r="L324" s="5"/>
      <c r="M324" s="5"/>
      <c r="N324" s="5"/>
      <c r="O324" s="5"/>
      <c r="P324" s="5"/>
      <c r="Q324" s="5"/>
      <c r="V324" s="5"/>
    </row>
    <row r="325" spans="5:22" x14ac:dyDescent="0.25">
      <c r="E325" s="5"/>
      <c r="F325" s="5"/>
      <c r="G325" s="5"/>
      <c r="H325" s="5"/>
      <c r="I325" s="5"/>
      <c r="J325" s="5"/>
      <c r="K325" s="5"/>
      <c r="L325" s="5"/>
      <c r="M325" s="5"/>
      <c r="N325" s="5"/>
      <c r="O325" s="5"/>
      <c r="P325" s="5"/>
      <c r="Q325" s="5"/>
      <c r="V325" s="5"/>
    </row>
    <row r="326" spans="5:22" x14ac:dyDescent="0.25">
      <c r="E326" s="5"/>
      <c r="F326" s="5"/>
      <c r="G326" s="5"/>
      <c r="H326" s="5"/>
      <c r="I326" s="5"/>
      <c r="J326" s="5"/>
      <c r="K326" s="5"/>
      <c r="L326" s="5"/>
      <c r="M326" s="5"/>
      <c r="N326" s="5"/>
      <c r="O326" s="5"/>
      <c r="P326" s="5"/>
      <c r="Q326" s="5"/>
      <c r="V326" s="5"/>
    </row>
    <row r="327" spans="5:22" x14ac:dyDescent="0.25">
      <c r="E327" s="5"/>
      <c r="F327" s="5"/>
      <c r="G327" s="5"/>
      <c r="H327" s="5"/>
      <c r="I327" s="5"/>
      <c r="J327" s="5"/>
      <c r="K327" s="5"/>
      <c r="L327" s="5"/>
      <c r="M327" s="5"/>
      <c r="N327" s="5"/>
      <c r="O327" s="5"/>
      <c r="P327" s="5"/>
      <c r="Q327" s="5"/>
      <c r="V327" s="5"/>
    </row>
    <row r="328" spans="5:22" x14ac:dyDescent="0.25">
      <c r="E328" s="5"/>
      <c r="F328" s="5"/>
      <c r="G328" s="5"/>
      <c r="H328" s="5"/>
      <c r="I328" s="5"/>
      <c r="J328" s="5"/>
      <c r="K328" s="5"/>
      <c r="L328" s="5"/>
      <c r="M328" s="5"/>
      <c r="N328" s="5"/>
      <c r="O328" s="5"/>
      <c r="P328" s="5"/>
      <c r="Q328" s="5"/>
      <c r="V328" s="5"/>
    </row>
    <row r="329" spans="5:22" x14ac:dyDescent="0.25">
      <c r="E329" s="5"/>
      <c r="F329" s="5"/>
      <c r="G329" s="5"/>
      <c r="H329" s="5"/>
      <c r="I329" s="5"/>
      <c r="J329" s="5"/>
      <c r="K329" s="5"/>
      <c r="L329" s="5"/>
      <c r="M329" s="5"/>
      <c r="N329" s="5"/>
      <c r="O329" s="5"/>
      <c r="P329" s="5"/>
      <c r="Q329" s="5"/>
      <c r="V329" s="5"/>
    </row>
    <row r="330" spans="5:22" x14ac:dyDescent="0.25">
      <c r="E330" s="5"/>
      <c r="F330" s="5"/>
      <c r="G330" s="5"/>
      <c r="H330" s="5"/>
      <c r="I330" s="5"/>
      <c r="J330" s="5"/>
      <c r="K330" s="5"/>
      <c r="L330" s="5"/>
      <c r="M330" s="5"/>
      <c r="N330" s="5"/>
      <c r="O330" s="5"/>
      <c r="P330" s="5"/>
      <c r="Q330" s="5"/>
      <c r="V330" s="5"/>
    </row>
    <row r="331" spans="5:22" x14ac:dyDescent="0.25">
      <c r="E331" s="5"/>
      <c r="F331" s="5"/>
      <c r="G331" s="5"/>
      <c r="H331" s="5"/>
      <c r="I331" s="5"/>
      <c r="J331" s="5"/>
      <c r="K331" s="5"/>
      <c r="L331" s="5"/>
      <c r="M331" s="5"/>
      <c r="N331" s="5"/>
      <c r="O331" s="5"/>
      <c r="P331" s="5"/>
      <c r="Q331" s="5"/>
      <c r="V331" s="5"/>
    </row>
    <row r="332" spans="5:22" x14ac:dyDescent="0.25">
      <c r="E332" s="5"/>
      <c r="F332" s="5"/>
      <c r="G332" s="5"/>
      <c r="H332" s="5"/>
      <c r="I332" s="5"/>
      <c r="J332" s="5"/>
      <c r="K332" s="5"/>
      <c r="L332" s="5"/>
      <c r="M332" s="5"/>
      <c r="N332" s="5"/>
      <c r="O332" s="5"/>
      <c r="P332" s="5"/>
      <c r="Q332" s="5"/>
      <c r="V332" s="5"/>
    </row>
    <row r="333" spans="5:22" x14ac:dyDescent="0.25">
      <c r="E333" s="5"/>
      <c r="F333" s="5"/>
      <c r="G333" s="5"/>
      <c r="H333" s="5"/>
      <c r="I333" s="5"/>
      <c r="J333" s="5"/>
      <c r="K333" s="5"/>
      <c r="L333" s="5"/>
      <c r="M333" s="5"/>
      <c r="N333" s="5"/>
      <c r="O333" s="5"/>
      <c r="P333" s="5"/>
      <c r="Q333" s="5"/>
      <c r="V333" s="5"/>
    </row>
    <row r="334" spans="5:22" x14ac:dyDescent="0.25">
      <c r="E334" s="5"/>
      <c r="F334" s="5"/>
      <c r="G334" s="5"/>
      <c r="H334" s="5"/>
      <c r="I334" s="5"/>
      <c r="J334" s="5"/>
      <c r="K334" s="5"/>
      <c r="L334" s="5"/>
      <c r="M334" s="5"/>
      <c r="N334" s="5"/>
      <c r="O334" s="5"/>
      <c r="P334" s="5"/>
      <c r="Q334" s="5"/>
      <c r="V334" s="5"/>
    </row>
    <row r="335" spans="5:22" x14ac:dyDescent="0.25">
      <c r="E335" s="5"/>
      <c r="F335" s="5"/>
      <c r="G335" s="5"/>
      <c r="H335" s="5"/>
      <c r="I335" s="5"/>
      <c r="J335" s="5"/>
      <c r="K335" s="5"/>
      <c r="L335" s="5"/>
      <c r="M335" s="5"/>
      <c r="N335" s="5"/>
      <c r="O335" s="5"/>
      <c r="P335" s="5"/>
      <c r="Q335" s="5"/>
      <c r="V335" s="5"/>
    </row>
    <row r="336" spans="5:22" x14ac:dyDescent="0.25">
      <c r="E336" s="5"/>
      <c r="F336" s="5"/>
      <c r="G336" s="5"/>
      <c r="H336" s="5"/>
      <c r="I336" s="5"/>
      <c r="J336" s="5"/>
      <c r="K336" s="5"/>
      <c r="L336" s="5"/>
      <c r="M336" s="5"/>
      <c r="N336" s="5"/>
      <c r="O336" s="5"/>
      <c r="P336" s="5"/>
      <c r="Q336" s="5"/>
      <c r="V336" s="5"/>
    </row>
    <row r="337" spans="5:22" x14ac:dyDescent="0.25">
      <c r="E337" s="5"/>
      <c r="F337" s="5"/>
      <c r="G337" s="5"/>
      <c r="H337" s="5"/>
      <c r="I337" s="5"/>
      <c r="J337" s="5"/>
      <c r="K337" s="5"/>
      <c r="L337" s="5"/>
      <c r="M337" s="5"/>
      <c r="N337" s="5"/>
      <c r="O337" s="5"/>
      <c r="P337" s="5"/>
      <c r="Q337" s="5"/>
      <c r="V337" s="5"/>
    </row>
    <row r="338" spans="5:22" x14ac:dyDescent="0.25">
      <c r="E338" s="5"/>
      <c r="F338" s="5"/>
      <c r="G338" s="5"/>
      <c r="H338" s="5"/>
      <c r="I338" s="5"/>
      <c r="J338" s="5"/>
      <c r="K338" s="5"/>
      <c r="L338" s="5"/>
      <c r="M338" s="5"/>
      <c r="N338" s="5"/>
      <c r="O338" s="5"/>
      <c r="P338" s="5"/>
      <c r="Q338" s="5"/>
      <c r="V338" s="5"/>
    </row>
    <row r="339" spans="5:22" x14ac:dyDescent="0.25">
      <c r="E339" s="5"/>
      <c r="F339" s="5"/>
      <c r="G339" s="5"/>
      <c r="H339" s="5"/>
      <c r="I339" s="5"/>
      <c r="J339" s="5"/>
      <c r="K339" s="5"/>
      <c r="L339" s="5"/>
      <c r="M339" s="5"/>
      <c r="N339" s="5"/>
      <c r="O339" s="5"/>
      <c r="P339" s="5"/>
      <c r="Q339" s="5"/>
      <c r="V339" s="5"/>
    </row>
    <row r="340" spans="5:22" x14ac:dyDescent="0.25">
      <c r="E340" s="5"/>
      <c r="F340" s="5"/>
      <c r="G340" s="5"/>
      <c r="H340" s="5"/>
      <c r="I340" s="5"/>
      <c r="J340" s="5"/>
      <c r="K340" s="5"/>
      <c r="L340" s="5"/>
      <c r="M340" s="5"/>
      <c r="N340" s="5"/>
      <c r="O340" s="5"/>
      <c r="P340" s="5"/>
      <c r="Q340" s="5"/>
      <c r="V340" s="5"/>
    </row>
    <row r="341" spans="5:22" x14ac:dyDescent="0.25">
      <c r="E341" s="5"/>
      <c r="F341" s="5"/>
      <c r="G341" s="5"/>
      <c r="H341" s="5"/>
      <c r="I341" s="5"/>
      <c r="J341" s="5"/>
      <c r="K341" s="5"/>
      <c r="L341" s="5"/>
      <c r="M341" s="5"/>
      <c r="N341" s="5"/>
      <c r="O341" s="5"/>
      <c r="P341" s="5"/>
      <c r="Q341" s="5"/>
      <c r="V341" s="5"/>
    </row>
    <row r="342" spans="5:22" x14ac:dyDescent="0.25">
      <c r="E342" s="5"/>
      <c r="F342" s="5"/>
      <c r="G342" s="5"/>
      <c r="H342" s="5"/>
      <c r="I342" s="5"/>
      <c r="J342" s="5"/>
      <c r="K342" s="5"/>
      <c r="L342" s="5"/>
      <c r="M342" s="5"/>
      <c r="N342" s="5"/>
      <c r="O342" s="5"/>
      <c r="P342" s="5"/>
      <c r="Q342" s="5"/>
      <c r="V342" s="5"/>
    </row>
    <row r="343" spans="5:22" x14ac:dyDescent="0.25">
      <c r="E343" s="5"/>
      <c r="F343" s="5"/>
      <c r="G343" s="5"/>
      <c r="H343" s="5"/>
      <c r="I343" s="5"/>
      <c r="J343" s="5"/>
      <c r="K343" s="5"/>
      <c r="L343" s="5"/>
      <c r="M343" s="5"/>
      <c r="N343" s="5"/>
      <c r="O343" s="5"/>
      <c r="P343" s="5"/>
      <c r="Q343" s="5"/>
      <c r="V343" s="5"/>
    </row>
    <row r="344" spans="5:22" x14ac:dyDescent="0.25">
      <c r="E344" s="5"/>
      <c r="F344" s="5"/>
      <c r="G344" s="5"/>
      <c r="H344" s="5"/>
      <c r="I344" s="5"/>
      <c r="J344" s="5"/>
      <c r="K344" s="5"/>
      <c r="L344" s="5"/>
      <c r="M344" s="5"/>
      <c r="N344" s="5"/>
      <c r="O344" s="5"/>
      <c r="P344" s="5"/>
      <c r="Q344" s="5"/>
      <c r="V344" s="5"/>
    </row>
    <row r="345" spans="5:22" x14ac:dyDescent="0.25">
      <c r="E345" s="5"/>
      <c r="F345" s="5"/>
      <c r="G345" s="5"/>
      <c r="H345" s="5"/>
      <c r="I345" s="5"/>
      <c r="J345" s="5"/>
      <c r="K345" s="5"/>
      <c r="L345" s="5"/>
      <c r="M345" s="5"/>
      <c r="N345" s="5"/>
      <c r="O345" s="5"/>
      <c r="P345" s="5"/>
      <c r="Q345" s="5"/>
      <c r="V345" s="5"/>
    </row>
    <row r="346" spans="5:22" x14ac:dyDescent="0.25">
      <c r="E346" s="5"/>
      <c r="F346" s="5"/>
      <c r="G346" s="5"/>
      <c r="H346" s="5"/>
      <c r="I346" s="5"/>
      <c r="J346" s="5"/>
      <c r="K346" s="5"/>
      <c r="L346" s="5"/>
      <c r="M346" s="5"/>
      <c r="N346" s="5"/>
      <c r="O346" s="5"/>
      <c r="P346" s="5"/>
      <c r="Q346" s="5"/>
      <c r="V346" s="5"/>
    </row>
    <row r="347" spans="5:22" x14ac:dyDescent="0.25">
      <c r="E347" s="5"/>
      <c r="F347" s="5"/>
      <c r="G347" s="5"/>
      <c r="H347" s="5"/>
      <c r="I347" s="5"/>
      <c r="J347" s="5"/>
      <c r="K347" s="5"/>
      <c r="L347" s="5"/>
      <c r="M347" s="5"/>
      <c r="N347" s="5"/>
      <c r="O347" s="5"/>
      <c r="P347" s="5"/>
      <c r="Q347" s="5"/>
      <c r="V347" s="5"/>
    </row>
    <row r="348" spans="5:22" x14ac:dyDescent="0.25">
      <c r="E348" s="5"/>
      <c r="F348" s="5"/>
      <c r="G348" s="5"/>
      <c r="H348" s="5"/>
      <c r="I348" s="5"/>
      <c r="J348" s="5"/>
      <c r="K348" s="5"/>
      <c r="L348" s="5"/>
      <c r="M348" s="5"/>
      <c r="N348" s="5"/>
      <c r="O348" s="5"/>
      <c r="P348" s="5"/>
      <c r="Q348" s="5"/>
      <c r="V348" s="5"/>
    </row>
    <row r="349" spans="5:22" x14ac:dyDescent="0.25">
      <c r="E349" s="5"/>
      <c r="F349" s="5"/>
      <c r="G349" s="5"/>
      <c r="H349" s="5"/>
      <c r="I349" s="5"/>
      <c r="J349" s="5"/>
      <c r="K349" s="5"/>
      <c r="L349" s="5"/>
      <c r="M349" s="5"/>
      <c r="N349" s="5"/>
      <c r="O349" s="5"/>
      <c r="P349" s="5"/>
      <c r="Q349" s="5"/>
      <c r="V349" s="5"/>
    </row>
    <row r="350" spans="5:22" x14ac:dyDescent="0.25">
      <c r="E350" s="5"/>
      <c r="F350" s="5"/>
      <c r="G350" s="5"/>
      <c r="H350" s="5"/>
      <c r="I350" s="5"/>
      <c r="J350" s="5"/>
      <c r="K350" s="5"/>
      <c r="L350" s="5"/>
      <c r="M350" s="5"/>
      <c r="N350" s="5"/>
      <c r="O350" s="5"/>
      <c r="P350" s="5"/>
      <c r="Q350" s="5"/>
      <c r="V350" s="5"/>
    </row>
    <row r="351" spans="5:22" x14ac:dyDescent="0.25">
      <c r="E351" s="5"/>
      <c r="F351" s="5"/>
      <c r="G351" s="5"/>
      <c r="H351" s="5"/>
      <c r="I351" s="5"/>
      <c r="J351" s="5"/>
      <c r="K351" s="5"/>
      <c r="L351" s="5"/>
      <c r="M351" s="5"/>
      <c r="N351" s="5"/>
      <c r="O351" s="5"/>
      <c r="P351" s="5"/>
      <c r="Q351" s="5"/>
      <c r="V351" s="5"/>
    </row>
    <row r="352" spans="5:22" x14ac:dyDescent="0.25">
      <c r="E352" s="5"/>
      <c r="F352" s="5"/>
      <c r="G352" s="5"/>
      <c r="H352" s="5"/>
      <c r="I352" s="5"/>
      <c r="J352" s="5"/>
      <c r="K352" s="5"/>
      <c r="L352" s="5"/>
      <c r="M352" s="5"/>
      <c r="N352" s="5"/>
      <c r="O352" s="5"/>
      <c r="P352" s="5"/>
      <c r="Q352" s="5"/>
      <c r="V352" s="5"/>
    </row>
    <row r="353" spans="5:22" x14ac:dyDescent="0.25">
      <c r="E353" s="5"/>
      <c r="F353" s="5"/>
      <c r="G353" s="5"/>
      <c r="H353" s="5"/>
      <c r="I353" s="5"/>
      <c r="J353" s="5"/>
      <c r="K353" s="5"/>
      <c r="L353" s="5"/>
      <c r="M353" s="5"/>
      <c r="N353" s="5"/>
      <c r="O353" s="5"/>
      <c r="P353" s="5"/>
      <c r="Q353" s="5"/>
      <c r="V353" s="5"/>
    </row>
    <row r="354" spans="5:22" x14ac:dyDescent="0.25">
      <c r="E354" s="5"/>
      <c r="F354" s="5"/>
      <c r="G354" s="5"/>
      <c r="H354" s="5"/>
      <c r="I354" s="5"/>
      <c r="J354" s="5"/>
      <c r="K354" s="5"/>
      <c r="L354" s="5"/>
      <c r="M354" s="5"/>
      <c r="N354" s="5"/>
      <c r="O354" s="5"/>
      <c r="P354" s="5"/>
      <c r="Q354" s="5"/>
      <c r="V354" s="5"/>
    </row>
    <row r="355" spans="5:22" x14ac:dyDescent="0.25">
      <c r="E355" s="5"/>
      <c r="F355" s="5"/>
      <c r="G355" s="5"/>
      <c r="H355" s="5"/>
      <c r="I355" s="5"/>
      <c r="J355" s="5"/>
      <c r="K355" s="5"/>
      <c r="L355" s="5"/>
      <c r="M355" s="5"/>
      <c r="N355" s="5"/>
      <c r="O355" s="5"/>
      <c r="P355" s="5"/>
      <c r="Q355" s="5"/>
      <c r="V355" s="5"/>
    </row>
    <row r="356" spans="5:22" x14ac:dyDescent="0.25">
      <c r="E356" s="5"/>
      <c r="F356" s="5"/>
      <c r="G356" s="5"/>
      <c r="H356" s="5"/>
      <c r="I356" s="5"/>
      <c r="J356" s="5"/>
      <c r="K356" s="5"/>
      <c r="L356" s="5"/>
      <c r="M356" s="5"/>
      <c r="N356" s="5"/>
      <c r="O356" s="5"/>
      <c r="P356" s="5"/>
      <c r="Q356" s="5"/>
      <c r="V356" s="5"/>
    </row>
    <row r="357" spans="5:22" x14ac:dyDescent="0.25">
      <c r="E357" s="5"/>
      <c r="F357" s="5"/>
      <c r="G357" s="5"/>
      <c r="H357" s="5"/>
      <c r="I357" s="5"/>
      <c r="J357" s="5"/>
      <c r="K357" s="5"/>
      <c r="L357" s="5"/>
      <c r="M357" s="5"/>
      <c r="N357" s="5"/>
      <c r="O357" s="5"/>
      <c r="P357" s="5"/>
      <c r="Q357" s="5"/>
      <c r="V357" s="5"/>
    </row>
    <row r="358" spans="5:22" x14ac:dyDescent="0.25">
      <c r="E358" s="5"/>
      <c r="F358" s="5"/>
      <c r="G358" s="5"/>
      <c r="H358" s="5"/>
      <c r="I358" s="5"/>
      <c r="J358" s="5"/>
      <c r="K358" s="5"/>
      <c r="L358" s="5"/>
      <c r="M358" s="5"/>
      <c r="N358" s="5"/>
      <c r="O358" s="5"/>
      <c r="P358" s="5"/>
      <c r="Q358" s="5"/>
      <c r="V358" s="5"/>
    </row>
    <row r="359" spans="5:22" x14ac:dyDescent="0.25">
      <c r="E359" s="5"/>
      <c r="F359" s="5"/>
      <c r="G359" s="5"/>
      <c r="H359" s="5"/>
      <c r="I359" s="5"/>
      <c r="J359" s="5"/>
      <c r="K359" s="5"/>
      <c r="L359" s="5"/>
      <c r="M359" s="5"/>
      <c r="N359" s="5"/>
      <c r="O359" s="5"/>
      <c r="P359" s="5"/>
      <c r="Q359" s="5"/>
      <c r="V359" s="5"/>
    </row>
    <row r="360" spans="5:22" x14ac:dyDescent="0.25">
      <c r="E360" s="5"/>
      <c r="F360" s="5"/>
      <c r="G360" s="5"/>
      <c r="H360" s="5"/>
      <c r="I360" s="5"/>
      <c r="J360" s="5"/>
      <c r="K360" s="5"/>
      <c r="L360" s="5"/>
      <c r="M360" s="5"/>
      <c r="N360" s="5"/>
      <c r="O360" s="5"/>
      <c r="P360" s="5"/>
      <c r="Q360" s="5"/>
      <c r="V360" s="5"/>
    </row>
    <row r="361" spans="5:22" x14ac:dyDescent="0.25">
      <c r="E361" s="5"/>
      <c r="F361" s="5"/>
      <c r="G361" s="5"/>
      <c r="H361" s="5"/>
      <c r="I361" s="5"/>
      <c r="J361" s="5"/>
      <c r="K361" s="5"/>
      <c r="L361" s="5"/>
      <c r="M361" s="5"/>
      <c r="N361" s="5"/>
      <c r="O361" s="5"/>
      <c r="P361" s="5"/>
      <c r="Q361" s="5"/>
      <c r="V361" s="5"/>
    </row>
    <row r="362" spans="5:22" x14ac:dyDescent="0.25">
      <c r="E362" s="5"/>
      <c r="F362" s="5"/>
      <c r="G362" s="5"/>
      <c r="H362" s="5"/>
      <c r="I362" s="5"/>
      <c r="J362" s="5"/>
      <c r="K362" s="5"/>
      <c r="L362" s="5"/>
      <c r="M362" s="5"/>
      <c r="N362" s="5"/>
      <c r="O362" s="5"/>
      <c r="P362" s="5"/>
      <c r="Q362" s="5"/>
      <c r="V362" s="5"/>
    </row>
    <row r="363" spans="5:22" x14ac:dyDescent="0.25">
      <c r="E363" s="5"/>
      <c r="F363" s="5"/>
      <c r="G363" s="5"/>
      <c r="H363" s="5"/>
      <c r="I363" s="5"/>
      <c r="J363" s="5"/>
      <c r="K363" s="5"/>
      <c r="L363" s="5"/>
      <c r="M363" s="5"/>
      <c r="N363" s="5"/>
      <c r="O363" s="5"/>
      <c r="P363" s="5"/>
      <c r="Q363" s="5"/>
      <c r="V363" s="5"/>
    </row>
    <row r="364" spans="5:22" x14ac:dyDescent="0.25">
      <c r="E364" s="5"/>
      <c r="F364" s="5"/>
      <c r="G364" s="5"/>
      <c r="H364" s="5"/>
      <c r="I364" s="5"/>
      <c r="J364" s="5"/>
      <c r="K364" s="5"/>
      <c r="L364" s="5"/>
      <c r="M364" s="5"/>
      <c r="N364" s="5"/>
      <c r="O364" s="5"/>
      <c r="P364" s="5"/>
      <c r="Q364" s="5"/>
      <c r="V364" s="5"/>
    </row>
    <row r="365" spans="5:22" x14ac:dyDescent="0.25">
      <c r="E365" s="5"/>
      <c r="F365" s="5"/>
      <c r="G365" s="5"/>
      <c r="H365" s="5"/>
      <c r="I365" s="5"/>
      <c r="J365" s="5"/>
      <c r="K365" s="5"/>
      <c r="L365" s="5"/>
      <c r="M365" s="5"/>
      <c r="N365" s="5"/>
      <c r="O365" s="5"/>
      <c r="P365" s="5"/>
      <c r="Q365" s="5"/>
      <c r="V365" s="5"/>
    </row>
    <row r="366" spans="5:22" x14ac:dyDescent="0.25">
      <c r="E366" s="5"/>
      <c r="F366" s="5"/>
      <c r="G366" s="5"/>
      <c r="H366" s="5"/>
      <c r="I366" s="5"/>
      <c r="J366" s="5"/>
      <c r="K366" s="5"/>
      <c r="L366" s="5"/>
      <c r="M366" s="5"/>
      <c r="N366" s="5"/>
      <c r="O366" s="5"/>
      <c r="P366" s="5"/>
      <c r="Q366" s="5"/>
      <c r="V366" s="5"/>
    </row>
    <row r="367" spans="5:22" x14ac:dyDescent="0.25">
      <c r="E367" s="5"/>
      <c r="F367" s="5"/>
      <c r="G367" s="5"/>
      <c r="H367" s="5"/>
      <c r="I367" s="5"/>
      <c r="J367" s="5"/>
      <c r="K367" s="5"/>
      <c r="L367" s="5"/>
      <c r="M367" s="5"/>
      <c r="N367" s="5"/>
      <c r="O367" s="5"/>
      <c r="P367" s="5"/>
      <c r="Q367" s="5"/>
      <c r="V367" s="5"/>
    </row>
    <row r="368" spans="5:22" x14ac:dyDescent="0.25">
      <c r="E368" s="5"/>
      <c r="F368" s="5"/>
      <c r="G368" s="5"/>
      <c r="H368" s="5"/>
      <c r="I368" s="5"/>
      <c r="J368" s="5"/>
      <c r="K368" s="5"/>
      <c r="L368" s="5"/>
      <c r="M368" s="5"/>
      <c r="N368" s="5"/>
      <c r="O368" s="5"/>
      <c r="P368" s="5"/>
      <c r="Q368" s="5"/>
      <c r="V368" s="5"/>
    </row>
    <row r="369" spans="5:22" x14ac:dyDescent="0.25">
      <c r="E369" s="5"/>
      <c r="F369" s="5"/>
      <c r="G369" s="5"/>
      <c r="H369" s="5"/>
      <c r="I369" s="5"/>
      <c r="J369" s="5"/>
      <c r="K369" s="5"/>
      <c r="L369" s="5"/>
      <c r="M369" s="5"/>
      <c r="N369" s="5"/>
      <c r="O369" s="5"/>
      <c r="P369" s="5"/>
      <c r="Q369" s="5"/>
      <c r="V369" s="5"/>
    </row>
    <row r="370" spans="5:22" x14ac:dyDescent="0.25">
      <c r="E370" s="5"/>
      <c r="F370" s="5"/>
      <c r="G370" s="5"/>
      <c r="H370" s="5"/>
      <c r="I370" s="5"/>
      <c r="J370" s="5"/>
      <c r="K370" s="5"/>
      <c r="L370" s="5"/>
      <c r="M370" s="5"/>
      <c r="N370" s="5"/>
      <c r="O370" s="5"/>
      <c r="P370" s="5"/>
      <c r="Q370" s="5"/>
      <c r="V370" s="5"/>
    </row>
    <row r="371" spans="5:22" x14ac:dyDescent="0.25">
      <c r="E371" s="5"/>
      <c r="F371" s="5"/>
      <c r="G371" s="5"/>
      <c r="H371" s="5"/>
      <c r="I371" s="5"/>
      <c r="J371" s="5"/>
      <c r="K371" s="5"/>
      <c r="L371" s="5"/>
      <c r="M371" s="5"/>
      <c r="N371" s="5"/>
      <c r="O371" s="5"/>
      <c r="P371" s="5"/>
      <c r="Q371" s="5"/>
      <c r="V371" s="5"/>
    </row>
    <row r="372" spans="5:22" x14ac:dyDescent="0.25">
      <c r="E372" s="5"/>
      <c r="F372" s="5"/>
      <c r="G372" s="5"/>
      <c r="H372" s="5"/>
      <c r="I372" s="5"/>
      <c r="J372" s="5"/>
      <c r="K372" s="5"/>
      <c r="L372" s="5"/>
      <c r="M372" s="5"/>
      <c r="N372" s="5"/>
      <c r="O372" s="5"/>
      <c r="P372" s="5"/>
      <c r="Q372" s="5"/>
      <c r="V372" s="5"/>
    </row>
    <row r="373" spans="5:22" x14ac:dyDescent="0.25">
      <c r="E373" s="5"/>
      <c r="F373" s="5"/>
      <c r="G373" s="5"/>
      <c r="H373" s="5"/>
      <c r="I373" s="5"/>
      <c r="J373" s="5"/>
      <c r="K373" s="5"/>
      <c r="L373" s="5"/>
      <c r="M373" s="5"/>
      <c r="N373" s="5"/>
      <c r="O373" s="5"/>
      <c r="P373" s="5"/>
      <c r="Q373" s="5"/>
      <c r="V373" s="5"/>
    </row>
    <row r="374" spans="5:22" x14ac:dyDescent="0.25">
      <c r="E374" s="5"/>
      <c r="F374" s="5"/>
      <c r="G374" s="5"/>
      <c r="H374" s="5"/>
      <c r="I374" s="5"/>
      <c r="J374" s="5"/>
      <c r="K374" s="5"/>
      <c r="L374" s="5"/>
      <c r="M374" s="5"/>
      <c r="N374" s="5"/>
      <c r="O374" s="5"/>
      <c r="P374" s="5"/>
      <c r="Q374" s="5"/>
      <c r="V374" s="5"/>
    </row>
    <row r="375" spans="5:22" x14ac:dyDescent="0.25">
      <c r="E375" s="5"/>
      <c r="F375" s="5"/>
      <c r="G375" s="5"/>
      <c r="H375" s="5"/>
      <c r="I375" s="5"/>
      <c r="J375" s="5"/>
      <c r="K375" s="5"/>
      <c r="L375" s="5"/>
      <c r="M375" s="5"/>
      <c r="N375" s="5"/>
      <c r="O375" s="5"/>
      <c r="P375" s="5"/>
      <c r="Q375" s="5"/>
      <c r="V375" s="5"/>
    </row>
    <row r="376" spans="5:22" x14ac:dyDescent="0.25">
      <c r="E376" s="5"/>
      <c r="F376" s="5"/>
      <c r="G376" s="5"/>
      <c r="H376" s="5"/>
      <c r="I376" s="5"/>
      <c r="J376" s="5"/>
      <c r="K376" s="5"/>
      <c r="L376" s="5"/>
      <c r="M376" s="5"/>
      <c r="N376" s="5"/>
      <c r="O376" s="5"/>
      <c r="P376" s="5"/>
      <c r="Q376" s="5"/>
      <c r="V376" s="5"/>
    </row>
    <row r="377" spans="5:22" x14ac:dyDescent="0.25">
      <c r="E377" s="5"/>
      <c r="F377" s="5"/>
      <c r="G377" s="5"/>
      <c r="H377" s="5"/>
      <c r="I377" s="5"/>
      <c r="J377" s="5"/>
      <c r="K377" s="5"/>
      <c r="L377" s="5"/>
      <c r="M377" s="5"/>
      <c r="N377" s="5"/>
      <c r="O377" s="5"/>
      <c r="P377" s="5"/>
      <c r="Q377" s="5"/>
      <c r="V377" s="5"/>
    </row>
    <row r="378" spans="5:22" x14ac:dyDescent="0.25">
      <c r="E378" s="5"/>
      <c r="F378" s="5"/>
      <c r="G378" s="5"/>
      <c r="H378" s="5"/>
      <c r="I378" s="5"/>
      <c r="J378" s="5"/>
      <c r="K378" s="5"/>
      <c r="L378" s="5"/>
      <c r="M378" s="5"/>
      <c r="N378" s="5"/>
      <c r="O378" s="5"/>
      <c r="P378" s="5"/>
      <c r="Q378" s="5"/>
      <c r="V378" s="5"/>
    </row>
    <row r="379" spans="5:22" x14ac:dyDescent="0.25">
      <c r="E379" s="5"/>
      <c r="F379" s="5"/>
      <c r="G379" s="5"/>
      <c r="H379" s="5"/>
      <c r="I379" s="5"/>
      <c r="J379" s="5"/>
      <c r="K379" s="5"/>
      <c r="L379" s="5"/>
      <c r="M379" s="5"/>
      <c r="N379" s="5"/>
      <c r="O379" s="5"/>
      <c r="P379" s="5"/>
      <c r="Q379" s="5"/>
      <c r="V379" s="5"/>
    </row>
    <row r="380" spans="5:22" x14ac:dyDescent="0.25">
      <c r="E380" s="5"/>
      <c r="F380" s="5"/>
      <c r="G380" s="5"/>
      <c r="H380" s="5"/>
      <c r="I380" s="5"/>
      <c r="J380" s="5"/>
      <c r="K380" s="5"/>
      <c r="L380" s="5"/>
      <c r="M380" s="5"/>
      <c r="N380" s="5"/>
      <c r="O380" s="5"/>
      <c r="P380" s="5"/>
      <c r="Q380" s="5"/>
      <c r="V380" s="5"/>
    </row>
    <row r="381" spans="5:22" x14ac:dyDescent="0.25">
      <c r="E381" s="5"/>
      <c r="F381" s="5"/>
      <c r="G381" s="5"/>
      <c r="H381" s="5"/>
      <c r="I381" s="5"/>
      <c r="J381" s="5"/>
      <c r="K381" s="5"/>
      <c r="L381" s="5"/>
      <c r="M381" s="5"/>
      <c r="N381" s="5"/>
      <c r="O381" s="5"/>
      <c r="P381" s="5"/>
      <c r="Q381" s="5"/>
      <c r="V381" s="5"/>
    </row>
    <row r="382" spans="5:22" x14ac:dyDescent="0.25">
      <c r="E382" s="5"/>
      <c r="F382" s="5"/>
      <c r="G382" s="5"/>
      <c r="H382" s="5"/>
      <c r="I382" s="5"/>
      <c r="J382" s="5"/>
      <c r="K382" s="5"/>
      <c r="L382" s="5"/>
      <c r="M382" s="5"/>
      <c r="N382" s="5"/>
      <c r="O382" s="5"/>
      <c r="P382" s="5"/>
      <c r="Q382" s="5"/>
      <c r="V382" s="5"/>
    </row>
    <row r="383" spans="5:22" x14ac:dyDescent="0.25">
      <c r="E383" s="5"/>
      <c r="F383" s="5"/>
      <c r="G383" s="5"/>
      <c r="H383" s="5"/>
      <c r="I383" s="5"/>
      <c r="J383" s="5"/>
      <c r="K383" s="5"/>
      <c r="L383" s="5"/>
      <c r="M383" s="5"/>
      <c r="N383" s="5"/>
      <c r="O383" s="5"/>
      <c r="P383" s="5"/>
      <c r="Q383" s="5"/>
      <c r="V383" s="5"/>
    </row>
    <row r="384" spans="5:22" x14ac:dyDescent="0.25">
      <c r="E384" s="5"/>
      <c r="F384" s="5"/>
      <c r="G384" s="5"/>
      <c r="H384" s="5"/>
      <c r="I384" s="5"/>
      <c r="J384" s="5"/>
      <c r="K384" s="5"/>
      <c r="L384" s="5"/>
      <c r="M384" s="5"/>
      <c r="N384" s="5"/>
      <c r="O384" s="5"/>
      <c r="P384" s="5"/>
      <c r="Q384" s="5"/>
      <c r="V384" s="5"/>
    </row>
    <row r="385" spans="5:22" x14ac:dyDescent="0.25">
      <c r="E385" s="5"/>
      <c r="F385" s="5"/>
      <c r="G385" s="5"/>
      <c r="H385" s="5"/>
      <c r="I385" s="5"/>
      <c r="J385" s="5"/>
      <c r="K385" s="5"/>
      <c r="L385" s="5"/>
      <c r="M385" s="5"/>
      <c r="N385" s="5"/>
      <c r="O385" s="5"/>
      <c r="P385" s="5"/>
      <c r="Q385" s="5"/>
      <c r="V385" s="5"/>
    </row>
    <row r="386" spans="5:22" x14ac:dyDescent="0.25">
      <c r="E386" s="5"/>
      <c r="F386" s="5"/>
      <c r="G386" s="5"/>
      <c r="H386" s="5"/>
      <c r="I386" s="5"/>
      <c r="J386" s="5"/>
      <c r="K386" s="5"/>
      <c r="L386" s="5"/>
      <c r="M386" s="5"/>
      <c r="N386" s="5"/>
      <c r="O386" s="5"/>
      <c r="P386" s="5"/>
      <c r="Q386" s="5"/>
      <c r="V386" s="5"/>
    </row>
    <row r="387" spans="5:22" x14ac:dyDescent="0.25">
      <c r="E387" s="5"/>
      <c r="F387" s="5"/>
      <c r="G387" s="5"/>
      <c r="H387" s="5"/>
      <c r="I387" s="5"/>
      <c r="J387" s="5"/>
      <c r="K387" s="5"/>
      <c r="L387" s="5"/>
      <c r="M387" s="5"/>
      <c r="N387" s="5"/>
      <c r="O387" s="5"/>
      <c r="P387" s="5"/>
      <c r="Q387" s="5"/>
      <c r="V387" s="5"/>
    </row>
    <row r="388" spans="5:22" x14ac:dyDescent="0.25">
      <c r="E388" s="5"/>
      <c r="F388" s="5"/>
      <c r="G388" s="5"/>
      <c r="H388" s="5"/>
      <c r="I388" s="5"/>
      <c r="J388" s="5"/>
      <c r="K388" s="5"/>
      <c r="L388" s="5"/>
      <c r="M388" s="5"/>
      <c r="N388" s="5"/>
      <c r="O388" s="5"/>
      <c r="P388" s="5"/>
      <c r="Q388" s="5"/>
      <c r="V388" s="5"/>
    </row>
    <row r="389" spans="5:22" x14ac:dyDescent="0.25">
      <c r="E389" s="5"/>
      <c r="F389" s="5"/>
      <c r="G389" s="5"/>
      <c r="H389" s="5"/>
      <c r="I389" s="5"/>
      <c r="J389" s="5"/>
      <c r="K389" s="5"/>
      <c r="L389" s="5"/>
      <c r="M389" s="5"/>
      <c r="N389" s="5"/>
      <c r="O389" s="5"/>
      <c r="P389" s="5"/>
      <c r="Q389" s="5"/>
      <c r="V389" s="5"/>
    </row>
    <row r="390" spans="5:22" x14ac:dyDescent="0.25">
      <c r="E390" s="5"/>
      <c r="F390" s="5"/>
      <c r="G390" s="5"/>
      <c r="H390" s="5"/>
      <c r="I390" s="5"/>
      <c r="J390" s="5"/>
      <c r="K390" s="5"/>
      <c r="L390" s="5"/>
      <c r="M390" s="5"/>
      <c r="N390" s="5"/>
      <c r="O390" s="5"/>
      <c r="P390" s="5"/>
      <c r="Q390" s="5"/>
      <c r="V390" s="5"/>
    </row>
    <row r="391" spans="5:22" x14ac:dyDescent="0.25">
      <c r="E391" s="5"/>
      <c r="F391" s="5"/>
      <c r="G391" s="5"/>
      <c r="H391" s="5"/>
      <c r="I391" s="5"/>
      <c r="J391" s="5"/>
      <c r="K391" s="5"/>
      <c r="L391" s="5"/>
      <c r="M391" s="5"/>
      <c r="N391" s="5"/>
      <c r="O391" s="5"/>
      <c r="P391" s="5"/>
      <c r="Q391" s="5"/>
      <c r="V391" s="5"/>
    </row>
    <row r="392" spans="5:22" x14ac:dyDescent="0.25">
      <c r="E392" s="5"/>
      <c r="F392" s="5"/>
      <c r="G392" s="5"/>
      <c r="H392" s="5"/>
      <c r="I392" s="5"/>
      <c r="J392" s="5"/>
      <c r="K392" s="5"/>
      <c r="L392" s="5"/>
      <c r="M392" s="5"/>
      <c r="N392" s="5"/>
      <c r="O392" s="5"/>
      <c r="P392" s="5"/>
      <c r="Q392" s="5"/>
      <c r="V392" s="5"/>
    </row>
    <row r="393" spans="5:22" x14ac:dyDescent="0.25">
      <c r="E393" s="5"/>
      <c r="F393" s="5"/>
      <c r="G393" s="5"/>
      <c r="H393" s="5"/>
      <c r="I393" s="5"/>
      <c r="J393" s="5"/>
      <c r="K393" s="5"/>
      <c r="L393" s="5"/>
      <c r="M393" s="5"/>
      <c r="N393" s="5"/>
      <c r="O393" s="5"/>
      <c r="P393" s="5"/>
      <c r="Q393" s="5"/>
      <c r="V393" s="5"/>
    </row>
    <row r="394" spans="5:22" x14ac:dyDescent="0.25">
      <c r="E394" s="5"/>
      <c r="F394" s="5"/>
      <c r="G394" s="5"/>
      <c r="H394" s="5"/>
      <c r="I394" s="5"/>
      <c r="J394" s="5"/>
      <c r="K394" s="5"/>
      <c r="L394" s="5"/>
      <c r="M394" s="5"/>
      <c r="N394" s="5"/>
      <c r="O394" s="5"/>
      <c r="P394" s="5"/>
      <c r="Q394" s="5"/>
      <c r="V394" s="5"/>
    </row>
    <row r="395" spans="5:22" x14ac:dyDescent="0.25">
      <c r="E395" s="5"/>
      <c r="F395" s="5"/>
      <c r="G395" s="5"/>
      <c r="H395" s="5"/>
      <c r="I395" s="5"/>
      <c r="J395" s="5"/>
      <c r="K395" s="5"/>
      <c r="L395" s="5"/>
      <c r="M395" s="5"/>
      <c r="N395" s="5"/>
      <c r="O395" s="5"/>
      <c r="P395" s="5"/>
      <c r="Q395" s="5"/>
      <c r="V395" s="5"/>
    </row>
    <row r="396" spans="5:22" x14ac:dyDescent="0.25">
      <c r="E396" s="5"/>
      <c r="F396" s="5"/>
      <c r="G396" s="5"/>
      <c r="H396" s="5"/>
      <c r="I396" s="5"/>
      <c r="J396" s="5"/>
      <c r="K396" s="5"/>
      <c r="L396" s="5"/>
      <c r="M396" s="5"/>
      <c r="N396" s="5"/>
      <c r="O396" s="5"/>
      <c r="P396" s="5"/>
      <c r="Q396" s="5"/>
      <c r="V396" s="5"/>
    </row>
    <row r="397" spans="5:22" x14ac:dyDescent="0.25">
      <c r="E397" s="5"/>
      <c r="F397" s="5"/>
      <c r="G397" s="5"/>
      <c r="H397" s="5"/>
      <c r="I397" s="5"/>
      <c r="J397" s="5"/>
      <c r="K397" s="5"/>
      <c r="L397" s="5"/>
      <c r="M397" s="5"/>
      <c r="N397" s="5"/>
      <c r="O397" s="5"/>
      <c r="P397" s="5"/>
      <c r="Q397" s="5"/>
      <c r="V397" s="5"/>
    </row>
    <row r="398" spans="5:22" x14ac:dyDescent="0.25">
      <c r="E398" s="5"/>
      <c r="F398" s="5"/>
      <c r="G398" s="5"/>
      <c r="H398" s="5"/>
      <c r="I398" s="5"/>
      <c r="J398" s="5"/>
      <c r="K398" s="5"/>
      <c r="L398" s="5"/>
      <c r="M398" s="5"/>
      <c r="N398" s="5"/>
      <c r="O398" s="5"/>
      <c r="P398" s="5"/>
      <c r="Q398" s="5"/>
      <c r="V398" s="5"/>
    </row>
    <row r="399" spans="5:22" x14ac:dyDescent="0.25">
      <c r="E399" s="5"/>
      <c r="F399" s="5"/>
      <c r="G399" s="5"/>
      <c r="H399" s="5"/>
      <c r="I399" s="5"/>
      <c r="J399" s="5"/>
      <c r="K399" s="5"/>
      <c r="L399" s="5"/>
      <c r="M399" s="5"/>
      <c r="N399" s="5"/>
      <c r="O399" s="5"/>
      <c r="P399" s="5"/>
      <c r="Q399" s="5"/>
      <c r="V399" s="5"/>
    </row>
    <row r="400" spans="5:22" x14ac:dyDescent="0.25">
      <c r="E400" s="5"/>
      <c r="F400" s="5"/>
      <c r="G400" s="5"/>
      <c r="H400" s="5"/>
      <c r="I400" s="5"/>
      <c r="J400" s="5"/>
      <c r="K400" s="5"/>
      <c r="L400" s="5"/>
      <c r="M400" s="5"/>
      <c r="N400" s="5"/>
      <c r="O400" s="5"/>
      <c r="P400" s="5"/>
      <c r="Q400" s="5"/>
      <c r="V400" s="5"/>
    </row>
    <row r="401" spans="5:22" x14ac:dyDescent="0.25">
      <c r="E401" s="5"/>
      <c r="F401" s="5"/>
      <c r="G401" s="5"/>
      <c r="H401" s="5"/>
      <c r="I401" s="5"/>
      <c r="J401" s="5"/>
      <c r="K401" s="5"/>
      <c r="L401" s="5"/>
      <c r="M401" s="5"/>
      <c r="N401" s="5"/>
      <c r="O401" s="5"/>
      <c r="P401" s="5"/>
      <c r="Q401" s="5"/>
      <c r="V401" s="5"/>
    </row>
    <row r="402" spans="5:22" x14ac:dyDescent="0.25">
      <c r="E402" s="5"/>
      <c r="F402" s="5"/>
      <c r="G402" s="5"/>
      <c r="H402" s="5"/>
      <c r="I402" s="5"/>
      <c r="J402" s="5"/>
      <c r="K402" s="5"/>
      <c r="L402" s="5"/>
      <c r="M402" s="5"/>
      <c r="N402" s="5"/>
      <c r="O402" s="5"/>
      <c r="P402" s="5"/>
      <c r="Q402" s="5"/>
      <c r="V402" s="5"/>
    </row>
    <row r="403" spans="5:22" x14ac:dyDescent="0.25">
      <c r="E403" s="5"/>
      <c r="F403" s="5"/>
      <c r="G403" s="5"/>
      <c r="H403" s="5"/>
      <c r="I403" s="5"/>
      <c r="J403" s="5"/>
      <c r="K403" s="5"/>
      <c r="L403" s="5"/>
      <c r="M403" s="5"/>
      <c r="N403" s="5"/>
      <c r="O403" s="5"/>
      <c r="P403" s="5"/>
      <c r="Q403" s="5"/>
      <c r="V403" s="5"/>
    </row>
    <row r="404" spans="5:22" x14ac:dyDescent="0.25">
      <c r="E404" s="5"/>
      <c r="F404" s="5"/>
      <c r="G404" s="5"/>
      <c r="H404" s="5"/>
      <c r="I404" s="5"/>
      <c r="J404" s="5"/>
      <c r="K404" s="5"/>
      <c r="L404" s="5"/>
      <c r="M404" s="5"/>
      <c r="N404" s="5"/>
      <c r="O404" s="5"/>
      <c r="P404" s="5"/>
      <c r="Q404" s="5"/>
      <c r="V404" s="5"/>
    </row>
    <row r="405" spans="5:22" x14ac:dyDescent="0.25">
      <c r="E405" s="5"/>
      <c r="F405" s="5"/>
      <c r="G405" s="5"/>
      <c r="H405" s="5"/>
      <c r="I405" s="5"/>
      <c r="J405" s="5"/>
      <c r="K405" s="5"/>
      <c r="L405" s="5"/>
      <c r="M405" s="5"/>
      <c r="N405" s="5"/>
      <c r="O405" s="5"/>
      <c r="P405" s="5"/>
      <c r="Q405" s="5"/>
      <c r="V405" s="5"/>
    </row>
    <row r="406" spans="5:22" x14ac:dyDescent="0.25">
      <c r="E406" s="5"/>
      <c r="F406" s="5"/>
      <c r="G406" s="5"/>
      <c r="H406" s="5"/>
      <c r="I406" s="5"/>
      <c r="J406" s="5"/>
      <c r="K406" s="5"/>
      <c r="L406" s="5"/>
      <c r="M406" s="5"/>
      <c r="N406" s="5"/>
      <c r="O406" s="5"/>
      <c r="P406" s="5"/>
      <c r="Q406" s="5"/>
      <c r="V406" s="5"/>
    </row>
    <row r="407" spans="5:22" x14ac:dyDescent="0.25">
      <c r="E407" s="5"/>
      <c r="F407" s="5"/>
      <c r="G407" s="5"/>
      <c r="H407" s="5"/>
      <c r="I407" s="5"/>
      <c r="J407" s="5"/>
      <c r="K407" s="5"/>
      <c r="L407" s="5"/>
      <c r="M407" s="5"/>
      <c r="N407" s="5"/>
      <c r="O407" s="5"/>
      <c r="P407" s="5"/>
      <c r="Q407" s="5"/>
      <c r="V407" s="5"/>
    </row>
    <row r="408" spans="5:22" x14ac:dyDescent="0.25">
      <c r="E408" s="5"/>
      <c r="F408" s="5"/>
      <c r="G408" s="5"/>
      <c r="H408" s="5"/>
      <c r="I408" s="5"/>
      <c r="J408" s="5"/>
      <c r="K408" s="5"/>
      <c r="L408" s="5"/>
      <c r="M408" s="5"/>
      <c r="N408" s="5"/>
      <c r="O408" s="5"/>
      <c r="P408" s="5"/>
      <c r="Q408" s="5"/>
      <c r="V408" s="5"/>
    </row>
    <row r="409" spans="5:22" x14ac:dyDescent="0.25">
      <c r="E409" s="5"/>
      <c r="F409" s="5"/>
      <c r="G409" s="5"/>
      <c r="H409" s="5"/>
      <c r="I409" s="5"/>
      <c r="J409" s="5"/>
      <c r="K409" s="5"/>
      <c r="L409" s="5"/>
      <c r="M409" s="5"/>
      <c r="N409" s="5"/>
      <c r="O409" s="5"/>
      <c r="P409" s="5"/>
      <c r="Q409" s="5"/>
      <c r="V409" s="5"/>
    </row>
    <row r="410" spans="5:22" x14ac:dyDescent="0.25">
      <c r="E410" s="5"/>
      <c r="F410" s="5"/>
      <c r="G410" s="5"/>
      <c r="H410" s="5"/>
      <c r="I410" s="5"/>
      <c r="J410" s="5"/>
      <c r="K410" s="5"/>
      <c r="L410" s="5"/>
      <c r="M410" s="5"/>
      <c r="N410" s="5"/>
      <c r="O410" s="5"/>
      <c r="P410" s="5"/>
      <c r="Q410" s="5"/>
      <c r="V410" s="5"/>
    </row>
    <row r="411" spans="5:22" x14ac:dyDescent="0.25">
      <c r="E411" s="5"/>
      <c r="F411" s="5"/>
      <c r="G411" s="5"/>
      <c r="H411" s="5"/>
      <c r="I411" s="5"/>
      <c r="J411" s="5"/>
      <c r="K411" s="5"/>
      <c r="L411" s="5"/>
      <c r="M411" s="5"/>
      <c r="N411" s="5"/>
      <c r="O411" s="5"/>
      <c r="P411" s="5"/>
      <c r="Q411" s="5"/>
      <c r="V411" s="5"/>
    </row>
    <row r="412" spans="5:22" x14ac:dyDescent="0.25">
      <c r="E412" s="5"/>
      <c r="F412" s="5"/>
      <c r="G412" s="5"/>
      <c r="H412" s="5"/>
      <c r="I412" s="5"/>
      <c r="J412" s="5"/>
      <c r="K412" s="5"/>
      <c r="L412" s="5"/>
      <c r="M412" s="5"/>
      <c r="N412" s="5"/>
      <c r="O412" s="5"/>
      <c r="P412" s="5"/>
      <c r="Q412" s="5"/>
      <c r="V412" s="5"/>
    </row>
    <row r="413" spans="5:22" x14ac:dyDescent="0.25">
      <c r="E413" s="5"/>
      <c r="F413" s="5"/>
      <c r="G413" s="5"/>
      <c r="H413" s="5"/>
      <c r="I413" s="5"/>
      <c r="J413" s="5"/>
      <c r="K413" s="5"/>
      <c r="L413" s="5"/>
      <c r="M413" s="5"/>
      <c r="N413" s="5"/>
      <c r="O413" s="5"/>
      <c r="P413" s="5"/>
      <c r="Q413" s="5"/>
      <c r="V413" s="5"/>
    </row>
    <row r="414" spans="5:22" x14ac:dyDescent="0.25">
      <c r="E414" s="5"/>
      <c r="F414" s="5"/>
      <c r="G414" s="5"/>
      <c r="H414" s="5"/>
      <c r="I414" s="5"/>
      <c r="J414" s="5"/>
      <c r="K414" s="5"/>
      <c r="L414" s="5"/>
      <c r="M414" s="5"/>
      <c r="N414" s="5"/>
      <c r="O414" s="5"/>
      <c r="P414" s="5"/>
      <c r="Q414" s="5"/>
      <c r="V414" s="5"/>
    </row>
    <row r="415" spans="5:22" x14ac:dyDescent="0.25">
      <c r="E415" s="5"/>
      <c r="F415" s="5"/>
      <c r="G415" s="5"/>
      <c r="H415" s="5"/>
      <c r="I415" s="5"/>
      <c r="J415" s="5"/>
      <c r="K415" s="5"/>
      <c r="L415" s="5"/>
      <c r="M415" s="5"/>
      <c r="N415" s="5"/>
      <c r="O415" s="5"/>
      <c r="P415" s="5"/>
      <c r="Q415" s="5"/>
      <c r="V415" s="5"/>
    </row>
    <row r="416" spans="5:22" x14ac:dyDescent="0.25">
      <c r="E416" s="5"/>
      <c r="F416" s="5"/>
      <c r="G416" s="5"/>
      <c r="H416" s="5"/>
      <c r="I416" s="5"/>
      <c r="J416" s="5"/>
      <c r="K416" s="5"/>
      <c r="L416" s="5"/>
      <c r="M416" s="5"/>
      <c r="N416" s="5"/>
      <c r="O416" s="5"/>
      <c r="P416" s="5"/>
      <c r="Q416" s="5"/>
      <c r="V416" s="5"/>
    </row>
    <row r="417" spans="5:22" x14ac:dyDescent="0.25">
      <c r="E417" s="5"/>
      <c r="F417" s="5"/>
      <c r="G417" s="5"/>
      <c r="H417" s="5"/>
      <c r="I417" s="5"/>
      <c r="J417" s="5"/>
      <c r="K417" s="5"/>
      <c r="L417" s="5"/>
      <c r="M417" s="5"/>
      <c r="N417" s="5"/>
      <c r="O417" s="5"/>
      <c r="P417" s="5"/>
      <c r="Q417" s="5"/>
      <c r="V417" s="5"/>
    </row>
    <row r="418" spans="5:22" x14ac:dyDescent="0.25">
      <c r="E418" s="5"/>
      <c r="F418" s="5"/>
      <c r="G418" s="5"/>
      <c r="H418" s="5"/>
      <c r="I418" s="5"/>
      <c r="J418" s="5"/>
      <c r="K418" s="5"/>
      <c r="L418" s="5"/>
      <c r="M418" s="5"/>
      <c r="N418" s="5"/>
      <c r="O418" s="5"/>
      <c r="P418" s="5"/>
      <c r="Q418" s="5"/>
      <c r="V418" s="5"/>
    </row>
    <row r="419" spans="5:22" x14ac:dyDescent="0.25">
      <c r="E419" s="5"/>
      <c r="F419" s="5"/>
      <c r="G419" s="5"/>
      <c r="H419" s="5"/>
      <c r="I419" s="5"/>
      <c r="J419" s="5"/>
      <c r="K419" s="5"/>
      <c r="L419" s="5"/>
      <c r="M419" s="5"/>
      <c r="N419" s="5"/>
      <c r="O419" s="5"/>
      <c r="P419" s="5"/>
      <c r="Q419" s="5"/>
      <c r="V419" s="5"/>
    </row>
    <row r="420" spans="5:22" x14ac:dyDescent="0.25">
      <c r="E420" s="5"/>
      <c r="F420" s="5"/>
      <c r="G420" s="5"/>
      <c r="H420" s="5"/>
      <c r="I420" s="5"/>
      <c r="J420" s="5"/>
      <c r="K420" s="5"/>
      <c r="L420" s="5"/>
      <c r="M420" s="5"/>
      <c r="N420" s="5"/>
      <c r="O420" s="5"/>
      <c r="P420" s="5"/>
      <c r="Q420" s="5"/>
      <c r="V420" s="5"/>
    </row>
    <row r="421" spans="5:22" x14ac:dyDescent="0.25">
      <c r="E421" s="5"/>
      <c r="F421" s="5"/>
      <c r="G421" s="5"/>
      <c r="H421" s="5"/>
      <c r="I421" s="5"/>
      <c r="J421" s="5"/>
      <c r="K421" s="5"/>
      <c r="L421" s="5"/>
      <c r="M421" s="5"/>
      <c r="N421" s="5"/>
      <c r="O421" s="5"/>
      <c r="P421" s="5"/>
      <c r="Q421" s="5"/>
      <c r="V421" s="5"/>
    </row>
    <row r="422" spans="5:22" x14ac:dyDescent="0.25">
      <c r="E422" s="5"/>
      <c r="F422" s="5"/>
      <c r="G422" s="5"/>
      <c r="H422" s="5"/>
      <c r="I422" s="5"/>
      <c r="J422" s="5"/>
      <c r="K422" s="5"/>
      <c r="L422" s="5"/>
      <c r="M422" s="5"/>
      <c r="N422" s="5"/>
      <c r="O422" s="5"/>
      <c r="P422" s="5"/>
      <c r="Q422" s="5"/>
      <c r="V422" s="5"/>
    </row>
    <row r="423" spans="5:22" x14ac:dyDescent="0.25">
      <c r="E423" s="5"/>
      <c r="F423" s="5"/>
      <c r="G423" s="5"/>
      <c r="H423" s="5"/>
      <c r="I423" s="5"/>
      <c r="J423" s="5"/>
      <c r="K423" s="5"/>
      <c r="L423" s="5"/>
      <c r="M423" s="5"/>
      <c r="N423" s="5"/>
      <c r="O423" s="5"/>
      <c r="P423" s="5"/>
      <c r="Q423" s="5"/>
      <c r="V423" s="5"/>
    </row>
    <row r="424" spans="5:22" x14ac:dyDescent="0.25">
      <c r="E424" s="5"/>
      <c r="F424" s="5"/>
      <c r="G424" s="5"/>
      <c r="H424" s="5"/>
      <c r="I424" s="5"/>
      <c r="J424" s="5"/>
      <c r="K424" s="5"/>
      <c r="L424" s="5"/>
      <c r="M424" s="5"/>
      <c r="N424" s="5"/>
      <c r="O424" s="5"/>
      <c r="P424" s="5"/>
      <c r="Q424" s="5"/>
      <c r="V424" s="5"/>
    </row>
    <row r="425" spans="5:22" x14ac:dyDescent="0.25">
      <c r="E425" s="5"/>
      <c r="F425" s="5"/>
      <c r="G425" s="5"/>
      <c r="H425" s="5"/>
      <c r="I425" s="5"/>
      <c r="J425" s="5"/>
      <c r="K425" s="5"/>
      <c r="L425" s="5"/>
      <c r="M425" s="5"/>
      <c r="N425" s="5"/>
      <c r="O425" s="5"/>
      <c r="P425" s="5"/>
      <c r="Q425" s="5"/>
      <c r="V425" s="5"/>
    </row>
    <row r="426" spans="5:22" x14ac:dyDescent="0.25">
      <c r="E426" s="5"/>
      <c r="F426" s="5"/>
      <c r="G426" s="5"/>
      <c r="H426" s="5"/>
      <c r="I426" s="5"/>
      <c r="J426" s="5"/>
      <c r="K426" s="5"/>
      <c r="L426" s="5"/>
      <c r="M426" s="5"/>
      <c r="N426" s="5"/>
      <c r="O426" s="5"/>
      <c r="P426" s="5"/>
      <c r="Q426" s="5"/>
      <c r="V426" s="5"/>
    </row>
    <row r="427" spans="5:22" x14ac:dyDescent="0.25">
      <c r="E427" s="5"/>
      <c r="F427" s="5"/>
      <c r="G427" s="5"/>
      <c r="H427" s="5"/>
      <c r="I427" s="5"/>
      <c r="J427" s="5"/>
      <c r="K427" s="5"/>
      <c r="L427" s="5"/>
      <c r="M427" s="5"/>
      <c r="N427" s="5"/>
      <c r="O427" s="5"/>
      <c r="P427" s="5"/>
      <c r="Q427" s="5"/>
      <c r="V427" s="5"/>
    </row>
    <row r="428" spans="5:22" x14ac:dyDescent="0.25">
      <c r="E428" s="5"/>
      <c r="F428" s="5"/>
      <c r="G428" s="5"/>
      <c r="H428" s="5"/>
      <c r="I428" s="5"/>
      <c r="J428" s="5"/>
      <c r="K428" s="5"/>
      <c r="L428" s="5"/>
      <c r="M428" s="5"/>
      <c r="N428" s="5"/>
      <c r="O428" s="5"/>
      <c r="P428" s="5"/>
      <c r="Q428" s="5"/>
      <c r="V428" s="5"/>
    </row>
    <row r="429" spans="5:22" x14ac:dyDescent="0.25">
      <c r="E429" s="5"/>
      <c r="F429" s="5"/>
      <c r="G429" s="5"/>
      <c r="H429" s="5"/>
      <c r="I429" s="5"/>
      <c r="J429" s="5"/>
      <c r="K429" s="5"/>
      <c r="L429" s="5"/>
      <c r="M429" s="5"/>
      <c r="N429" s="5"/>
      <c r="O429" s="5"/>
      <c r="P429" s="5"/>
      <c r="Q429" s="5"/>
      <c r="V429" s="5"/>
    </row>
    <row r="430" spans="5:22" x14ac:dyDescent="0.25">
      <c r="E430" s="5"/>
      <c r="F430" s="5"/>
      <c r="G430" s="5"/>
      <c r="H430" s="5"/>
      <c r="I430" s="5"/>
      <c r="J430" s="5"/>
      <c r="K430" s="5"/>
      <c r="L430" s="5"/>
      <c r="M430" s="5"/>
      <c r="N430" s="5"/>
      <c r="O430" s="5"/>
      <c r="P430" s="5"/>
      <c r="Q430" s="5"/>
      <c r="V430" s="5"/>
    </row>
    <row r="431" spans="5:22" x14ac:dyDescent="0.25">
      <c r="E431" s="5"/>
      <c r="F431" s="5"/>
      <c r="G431" s="5"/>
      <c r="H431" s="5"/>
      <c r="I431" s="5"/>
      <c r="J431" s="5"/>
      <c r="K431" s="5"/>
      <c r="L431" s="5"/>
      <c r="M431" s="5"/>
      <c r="N431" s="5"/>
      <c r="O431" s="5"/>
      <c r="P431" s="5"/>
      <c r="Q431" s="5"/>
      <c r="V431" s="5"/>
    </row>
    <row r="432" spans="5:22" x14ac:dyDescent="0.25">
      <c r="E432" s="5"/>
      <c r="F432" s="5"/>
      <c r="G432" s="5"/>
      <c r="H432" s="5"/>
      <c r="I432" s="5"/>
      <c r="J432" s="5"/>
      <c r="K432" s="5"/>
      <c r="L432" s="5"/>
      <c r="M432" s="5"/>
      <c r="N432" s="5"/>
      <c r="O432" s="5"/>
      <c r="P432" s="5"/>
      <c r="Q432" s="5"/>
      <c r="V432" s="5"/>
    </row>
    <row r="433" spans="5:22" x14ac:dyDescent="0.25">
      <c r="E433" s="5"/>
      <c r="F433" s="5"/>
      <c r="G433" s="5"/>
      <c r="H433" s="5"/>
      <c r="I433" s="5"/>
      <c r="J433" s="5"/>
      <c r="K433" s="5"/>
      <c r="L433" s="5"/>
      <c r="M433" s="5"/>
      <c r="N433" s="5"/>
      <c r="O433" s="5"/>
      <c r="P433" s="5"/>
      <c r="Q433" s="5"/>
      <c r="V433" s="5"/>
    </row>
    <row r="434" spans="5:22" x14ac:dyDescent="0.25">
      <c r="E434" s="5"/>
      <c r="F434" s="5"/>
      <c r="G434" s="5"/>
      <c r="H434" s="5"/>
      <c r="I434" s="5"/>
      <c r="J434" s="5"/>
      <c r="K434" s="5"/>
      <c r="L434" s="5"/>
      <c r="M434" s="5"/>
      <c r="N434" s="5"/>
      <c r="O434" s="5"/>
      <c r="P434" s="5"/>
      <c r="Q434" s="5"/>
      <c r="V434" s="5"/>
    </row>
    <row r="435" spans="5:22" x14ac:dyDescent="0.25">
      <c r="E435" s="5"/>
      <c r="F435" s="5"/>
      <c r="G435" s="5"/>
      <c r="H435" s="5"/>
      <c r="I435" s="5"/>
      <c r="J435" s="5"/>
      <c r="K435" s="5"/>
      <c r="L435" s="5"/>
      <c r="M435" s="5"/>
      <c r="N435" s="5"/>
      <c r="O435" s="5"/>
      <c r="P435" s="5"/>
      <c r="Q435" s="5"/>
      <c r="V435" s="5"/>
    </row>
    <row r="436" spans="5:22" x14ac:dyDescent="0.25">
      <c r="E436" s="5"/>
      <c r="F436" s="5"/>
      <c r="G436" s="5"/>
      <c r="H436" s="5"/>
      <c r="I436" s="5"/>
      <c r="J436" s="5"/>
      <c r="K436" s="5"/>
      <c r="L436" s="5"/>
      <c r="M436" s="5"/>
      <c r="N436" s="5"/>
      <c r="O436" s="5"/>
      <c r="P436" s="5"/>
      <c r="Q436" s="5"/>
      <c r="V436" s="5"/>
    </row>
    <row r="437" spans="5:22" x14ac:dyDescent="0.25">
      <c r="E437" s="5"/>
      <c r="F437" s="5"/>
      <c r="G437" s="5"/>
      <c r="H437" s="5"/>
      <c r="I437" s="5"/>
      <c r="J437" s="5"/>
      <c r="K437" s="5"/>
      <c r="L437" s="5"/>
      <c r="M437" s="5"/>
      <c r="N437" s="5"/>
      <c r="O437" s="5"/>
      <c r="P437" s="5"/>
      <c r="Q437" s="5"/>
      <c r="V437" s="5"/>
    </row>
    <row r="438" spans="5:22" x14ac:dyDescent="0.25">
      <c r="E438" s="5"/>
      <c r="F438" s="5"/>
      <c r="G438" s="5"/>
      <c r="H438" s="5"/>
      <c r="I438" s="5"/>
      <c r="J438" s="5"/>
      <c r="K438" s="5"/>
      <c r="L438" s="5"/>
      <c r="M438" s="5"/>
      <c r="N438" s="5"/>
      <c r="O438" s="5"/>
      <c r="P438" s="5"/>
      <c r="Q438" s="5"/>
      <c r="V438" s="5"/>
    </row>
    <row r="439" spans="5:22" x14ac:dyDescent="0.25">
      <c r="E439" s="5"/>
      <c r="F439" s="5"/>
      <c r="G439" s="5"/>
      <c r="H439" s="5"/>
      <c r="I439" s="5"/>
      <c r="J439" s="5"/>
      <c r="K439" s="5"/>
      <c r="L439" s="5"/>
      <c r="M439" s="5"/>
      <c r="N439" s="5"/>
      <c r="O439" s="5"/>
      <c r="P439" s="5"/>
      <c r="Q439" s="5"/>
      <c r="V439" s="5"/>
    </row>
    <row r="440" spans="5:22" x14ac:dyDescent="0.25">
      <c r="E440" s="5"/>
      <c r="F440" s="5"/>
      <c r="G440" s="5"/>
      <c r="H440" s="5"/>
      <c r="I440" s="5"/>
      <c r="J440" s="5"/>
      <c r="K440" s="5"/>
      <c r="L440" s="5"/>
      <c r="M440" s="5"/>
      <c r="N440" s="5"/>
      <c r="O440" s="5"/>
      <c r="P440" s="5"/>
      <c r="Q440" s="5"/>
      <c r="V440" s="5"/>
    </row>
    <row r="441" spans="5:22" x14ac:dyDescent="0.25">
      <c r="E441" s="5"/>
      <c r="F441" s="5"/>
      <c r="G441" s="5"/>
      <c r="H441" s="5"/>
      <c r="I441" s="5"/>
      <c r="J441" s="5"/>
      <c r="K441" s="5"/>
      <c r="L441" s="5"/>
      <c r="M441" s="5"/>
      <c r="N441" s="5"/>
      <c r="O441" s="5"/>
      <c r="P441" s="5"/>
      <c r="Q441" s="5"/>
      <c r="V441" s="5"/>
    </row>
    <row r="442" spans="5:22" x14ac:dyDescent="0.25">
      <c r="E442" s="5"/>
      <c r="F442" s="5"/>
      <c r="G442" s="5"/>
      <c r="H442" s="5"/>
      <c r="I442" s="5"/>
      <c r="J442" s="5"/>
      <c r="K442" s="5"/>
      <c r="L442" s="5"/>
      <c r="M442" s="5"/>
      <c r="N442" s="5"/>
      <c r="O442" s="5"/>
      <c r="P442" s="5"/>
      <c r="Q442" s="5"/>
      <c r="V442" s="5"/>
    </row>
    <row r="443" spans="5:22" x14ac:dyDescent="0.25">
      <c r="E443" s="5"/>
      <c r="F443" s="5"/>
      <c r="G443" s="5"/>
      <c r="H443" s="5"/>
      <c r="I443" s="5"/>
      <c r="J443" s="5"/>
      <c r="K443" s="5"/>
      <c r="L443" s="5"/>
      <c r="M443" s="5"/>
      <c r="N443" s="5"/>
      <c r="O443" s="5"/>
      <c r="P443" s="5"/>
      <c r="Q443" s="5"/>
      <c r="V443" s="5"/>
    </row>
    <row r="444" spans="5:22" x14ac:dyDescent="0.25">
      <c r="E444" s="5"/>
      <c r="F444" s="5"/>
      <c r="G444" s="5"/>
      <c r="H444" s="5"/>
      <c r="I444" s="5"/>
      <c r="J444" s="5"/>
      <c r="K444" s="5"/>
      <c r="L444" s="5"/>
      <c r="M444" s="5"/>
      <c r="N444" s="5"/>
      <c r="O444" s="5"/>
      <c r="P444" s="5"/>
      <c r="Q444" s="5"/>
      <c r="V444" s="5"/>
    </row>
    <row r="445" spans="5:22" x14ac:dyDescent="0.25">
      <c r="E445" s="5"/>
      <c r="F445" s="5"/>
      <c r="G445" s="5"/>
      <c r="H445" s="5"/>
      <c r="I445" s="5"/>
      <c r="J445" s="5"/>
      <c r="K445" s="5"/>
      <c r="L445" s="5"/>
      <c r="M445" s="5"/>
      <c r="N445" s="5"/>
      <c r="O445" s="5"/>
      <c r="P445" s="5"/>
      <c r="Q445" s="5"/>
      <c r="V445" s="5"/>
    </row>
    <row r="446" spans="5:22" x14ac:dyDescent="0.25">
      <c r="E446" s="5"/>
      <c r="F446" s="5"/>
      <c r="G446" s="5"/>
      <c r="H446" s="5"/>
      <c r="I446" s="5"/>
      <c r="J446" s="5"/>
      <c r="K446" s="5"/>
      <c r="L446" s="5"/>
      <c r="M446" s="5"/>
      <c r="N446" s="5"/>
      <c r="O446" s="5"/>
      <c r="P446" s="5"/>
      <c r="Q446" s="5"/>
      <c r="V446" s="5"/>
    </row>
    <row r="447" spans="5:22" x14ac:dyDescent="0.25">
      <c r="E447" s="5"/>
      <c r="F447" s="5"/>
      <c r="G447" s="5"/>
      <c r="H447" s="5"/>
      <c r="I447" s="5"/>
      <c r="J447" s="5"/>
      <c r="K447" s="5"/>
      <c r="L447" s="5"/>
      <c r="M447" s="5"/>
      <c r="N447" s="5"/>
      <c r="O447" s="5"/>
      <c r="P447" s="5"/>
      <c r="Q447" s="5"/>
      <c r="V447" s="5"/>
    </row>
    <row r="448" spans="5:22" x14ac:dyDescent="0.25">
      <c r="E448" s="5"/>
      <c r="F448" s="5"/>
      <c r="G448" s="5"/>
      <c r="H448" s="5"/>
      <c r="I448" s="5"/>
      <c r="J448" s="5"/>
      <c r="K448" s="5"/>
      <c r="L448" s="5"/>
      <c r="M448" s="5"/>
      <c r="N448" s="5"/>
      <c r="O448" s="5"/>
      <c r="P448" s="5"/>
      <c r="Q448" s="5"/>
      <c r="V448" s="5"/>
    </row>
    <row r="449" spans="5:22" x14ac:dyDescent="0.25">
      <c r="E449" s="5"/>
      <c r="F449" s="5"/>
      <c r="G449" s="5"/>
      <c r="H449" s="5"/>
      <c r="I449" s="5"/>
      <c r="J449" s="5"/>
      <c r="K449" s="5"/>
      <c r="L449" s="5"/>
      <c r="M449" s="5"/>
      <c r="N449" s="5"/>
      <c r="O449" s="5"/>
      <c r="P449" s="5"/>
      <c r="Q449" s="5"/>
      <c r="V449" s="5"/>
    </row>
    <row r="450" spans="5:22" x14ac:dyDescent="0.25">
      <c r="E450" s="5"/>
      <c r="F450" s="5"/>
      <c r="G450" s="5"/>
      <c r="H450" s="5"/>
      <c r="I450" s="5"/>
      <c r="J450" s="5"/>
      <c r="K450" s="5"/>
      <c r="L450" s="5"/>
      <c r="M450" s="5"/>
      <c r="N450" s="5"/>
      <c r="O450" s="5"/>
      <c r="P450" s="5"/>
      <c r="Q450" s="5"/>
      <c r="V450" s="5"/>
    </row>
    <row r="451" spans="5:22" x14ac:dyDescent="0.25">
      <c r="E451" s="5"/>
      <c r="F451" s="5"/>
      <c r="G451" s="5"/>
      <c r="H451" s="5"/>
      <c r="I451" s="5"/>
      <c r="J451" s="5"/>
      <c r="K451" s="5"/>
      <c r="L451" s="5"/>
      <c r="M451" s="5"/>
      <c r="N451" s="5"/>
      <c r="O451" s="5"/>
      <c r="P451" s="5"/>
      <c r="Q451" s="5"/>
      <c r="V451" s="5"/>
    </row>
    <row r="452" spans="5:22" x14ac:dyDescent="0.25">
      <c r="E452" s="5"/>
      <c r="F452" s="5"/>
      <c r="G452" s="5"/>
      <c r="H452" s="5"/>
      <c r="I452" s="5"/>
      <c r="J452" s="5"/>
      <c r="K452" s="5"/>
      <c r="L452" s="5"/>
      <c r="M452" s="5"/>
      <c r="N452" s="5"/>
      <c r="O452" s="5"/>
      <c r="P452" s="5"/>
      <c r="Q452" s="5"/>
      <c r="V452" s="5"/>
    </row>
    <row r="453" spans="5:22" x14ac:dyDescent="0.25">
      <c r="E453" s="5"/>
      <c r="F453" s="5"/>
      <c r="G453" s="5"/>
      <c r="H453" s="5"/>
      <c r="I453" s="5"/>
      <c r="J453" s="5"/>
      <c r="K453" s="5"/>
      <c r="L453" s="5"/>
      <c r="M453" s="5"/>
      <c r="N453" s="5"/>
      <c r="O453" s="5"/>
      <c r="P453" s="5"/>
      <c r="Q453" s="5"/>
      <c r="V453" s="5"/>
    </row>
    <row r="454" spans="5:22" x14ac:dyDescent="0.25">
      <c r="E454" s="5"/>
      <c r="F454" s="5"/>
      <c r="G454" s="5"/>
      <c r="H454" s="5"/>
      <c r="I454" s="5"/>
      <c r="J454" s="5"/>
      <c r="K454" s="5"/>
      <c r="L454" s="5"/>
      <c r="M454" s="5"/>
      <c r="N454" s="5"/>
      <c r="O454" s="5"/>
      <c r="P454" s="5"/>
      <c r="Q454" s="5"/>
      <c r="V454" s="5"/>
    </row>
    <row r="455" spans="5:22" x14ac:dyDescent="0.25">
      <c r="E455" s="5"/>
      <c r="F455" s="5"/>
      <c r="G455" s="5"/>
      <c r="H455" s="5"/>
      <c r="I455" s="5"/>
      <c r="J455" s="5"/>
      <c r="K455" s="5"/>
      <c r="L455" s="5"/>
      <c r="M455" s="5"/>
      <c r="N455" s="5"/>
      <c r="O455" s="5"/>
      <c r="P455" s="5"/>
      <c r="Q455" s="5"/>
      <c r="V455" s="5"/>
    </row>
    <row r="456" spans="5:22" x14ac:dyDescent="0.25">
      <c r="E456" s="5"/>
      <c r="F456" s="5"/>
      <c r="G456" s="5"/>
      <c r="H456" s="5"/>
      <c r="I456" s="5"/>
      <c r="J456" s="5"/>
      <c r="K456" s="5"/>
      <c r="L456" s="5"/>
      <c r="M456" s="5"/>
      <c r="N456" s="5"/>
      <c r="O456" s="5"/>
      <c r="P456" s="5"/>
      <c r="Q456" s="5"/>
      <c r="V456" s="5"/>
    </row>
    <row r="457" spans="5:22" x14ac:dyDescent="0.25">
      <c r="E457" s="5"/>
      <c r="F457" s="5"/>
      <c r="G457" s="5"/>
      <c r="H457" s="5"/>
      <c r="I457" s="5"/>
      <c r="J457" s="5"/>
      <c r="K457" s="5"/>
      <c r="L457" s="5"/>
      <c r="M457" s="5"/>
      <c r="N457" s="5"/>
      <c r="O457" s="5"/>
      <c r="P457" s="5"/>
      <c r="Q457" s="5"/>
      <c r="V457" s="5"/>
    </row>
    <row r="458" spans="5:22" x14ac:dyDescent="0.25">
      <c r="E458" s="5"/>
      <c r="F458" s="5"/>
      <c r="G458" s="5"/>
      <c r="H458" s="5"/>
      <c r="I458" s="5"/>
      <c r="J458" s="5"/>
      <c r="K458" s="5"/>
      <c r="L458" s="5"/>
      <c r="M458" s="5"/>
      <c r="N458" s="5"/>
      <c r="O458" s="5"/>
      <c r="P458" s="5"/>
      <c r="Q458" s="5"/>
      <c r="V458" s="5"/>
    </row>
    <row r="459" spans="5:22" x14ac:dyDescent="0.25">
      <c r="E459" s="5"/>
      <c r="F459" s="5"/>
      <c r="G459" s="5"/>
      <c r="H459" s="5"/>
      <c r="I459" s="5"/>
      <c r="J459" s="5"/>
      <c r="K459" s="5"/>
      <c r="L459" s="5"/>
      <c r="M459" s="5"/>
      <c r="N459" s="5"/>
      <c r="O459" s="5"/>
      <c r="P459" s="5"/>
      <c r="Q459" s="5"/>
      <c r="V459" s="5"/>
    </row>
    <row r="460" spans="5:22" x14ac:dyDescent="0.25">
      <c r="E460" s="5"/>
      <c r="F460" s="5"/>
      <c r="G460" s="5"/>
      <c r="H460" s="5"/>
      <c r="I460" s="5"/>
      <c r="J460" s="5"/>
      <c r="K460" s="5"/>
      <c r="L460" s="5"/>
      <c r="M460" s="5"/>
      <c r="N460" s="5"/>
      <c r="O460" s="5"/>
      <c r="P460" s="5"/>
      <c r="Q460" s="5"/>
      <c r="V460" s="5"/>
    </row>
    <row r="461" spans="5:22" x14ac:dyDescent="0.25">
      <c r="E461" s="5"/>
      <c r="F461" s="5"/>
      <c r="G461" s="5"/>
      <c r="H461" s="5"/>
      <c r="I461" s="5"/>
      <c r="J461" s="5"/>
      <c r="K461" s="5"/>
      <c r="L461" s="5"/>
      <c r="M461" s="5"/>
      <c r="N461" s="5"/>
      <c r="O461" s="5"/>
      <c r="P461" s="5"/>
      <c r="Q461" s="5"/>
      <c r="V461" s="5"/>
    </row>
    <row r="462" spans="5:22" x14ac:dyDescent="0.25">
      <c r="E462" s="5"/>
      <c r="F462" s="5"/>
      <c r="G462" s="5"/>
      <c r="H462" s="5"/>
      <c r="I462" s="5"/>
      <c r="J462" s="5"/>
      <c r="K462" s="5"/>
      <c r="L462" s="5"/>
      <c r="M462" s="5"/>
      <c r="N462" s="5"/>
      <c r="O462" s="5"/>
      <c r="P462" s="5"/>
      <c r="Q462" s="5"/>
      <c r="V462" s="5"/>
    </row>
    <row r="463" spans="5:22" x14ac:dyDescent="0.25">
      <c r="E463" s="5"/>
      <c r="F463" s="5"/>
      <c r="G463" s="5"/>
      <c r="H463" s="5"/>
      <c r="I463" s="5"/>
      <c r="J463" s="5"/>
      <c r="K463" s="5"/>
      <c r="L463" s="5"/>
      <c r="M463" s="5"/>
      <c r="N463" s="5"/>
      <c r="O463" s="5"/>
      <c r="P463" s="5"/>
      <c r="Q463" s="5"/>
      <c r="V463" s="5"/>
    </row>
    <row r="464" spans="5:22" x14ac:dyDescent="0.25">
      <c r="E464" s="5"/>
      <c r="F464" s="5"/>
      <c r="G464" s="5"/>
      <c r="H464" s="5"/>
      <c r="I464" s="5"/>
      <c r="J464" s="5"/>
      <c r="K464" s="5"/>
      <c r="L464" s="5"/>
      <c r="M464" s="5"/>
      <c r="N464" s="5"/>
      <c r="O464" s="5"/>
      <c r="P464" s="5"/>
      <c r="Q464" s="5"/>
      <c r="V464" s="5"/>
    </row>
    <row r="465" spans="5:22" x14ac:dyDescent="0.25">
      <c r="E465" s="5"/>
      <c r="F465" s="5"/>
      <c r="G465" s="5"/>
      <c r="H465" s="5"/>
      <c r="I465" s="5"/>
      <c r="J465" s="5"/>
      <c r="K465" s="5"/>
      <c r="L465" s="5"/>
      <c r="M465" s="5"/>
      <c r="N465" s="5"/>
      <c r="O465" s="5"/>
      <c r="P465" s="5"/>
      <c r="Q465" s="5"/>
      <c r="V465" s="5"/>
    </row>
    <row r="466" spans="5:22" x14ac:dyDescent="0.25">
      <c r="E466" s="5"/>
      <c r="F466" s="5"/>
      <c r="G466" s="5"/>
      <c r="H466" s="5"/>
      <c r="I466" s="5"/>
      <c r="J466" s="5"/>
      <c r="K466" s="5"/>
      <c r="L466" s="5"/>
      <c r="M466" s="5"/>
      <c r="N466" s="5"/>
      <c r="O466" s="5"/>
      <c r="P466" s="5"/>
      <c r="Q466" s="5"/>
      <c r="V466" s="5"/>
    </row>
    <row r="467" spans="5:22" x14ac:dyDescent="0.25">
      <c r="E467" s="5"/>
      <c r="F467" s="5"/>
      <c r="G467" s="5"/>
      <c r="H467" s="5"/>
      <c r="I467" s="5"/>
      <c r="J467" s="5"/>
      <c r="K467" s="5"/>
      <c r="L467" s="5"/>
      <c r="M467" s="5"/>
      <c r="N467" s="5"/>
      <c r="O467" s="5"/>
      <c r="P467" s="5"/>
      <c r="Q467" s="5"/>
      <c r="V467" s="5"/>
    </row>
    <row r="468" spans="5:22" x14ac:dyDescent="0.25">
      <c r="E468" s="5"/>
      <c r="F468" s="5"/>
      <c r="G468" s="5"/>
      <c r="H468" s="5"/>
      <c r="I468" s="5"/>
      <c r="J468" s="5"/>
      <c r="K468" s="5"/>
      <c r="L468" s="5"/>
      <c r="M468" s="5"/>
      <c r="N468" s="5"/>
      <c r="O468" s="5"/>
      <c r="P468" s="5"/>
      <c r="Q468" s="5"/>
      <c r="V468" s="5"/>
    </row>
    <row r="469" spans="5:22" x14ac:dyDescent="0.25">
      <c r="E469" s="5"/>
      <c r="F469" s="5"/>
      <c r="G469" s="5"/>
      <c r="H469" s="5"/>
      <c r="I469" s="5"/>
      <c r="J469" s="5"/>
      <c r="K469" s="5"/>
      <c r="L469" s="5"/>
      <c r="M469" s="5"/>
      <c r="N469" s="5"/>
      <c r="O469" s="5"/>
      <c r="P469" s="5"/>
      <c r="Q469" s="5"/>
      <c r="V469" s="5"/>
    </row>
    <row r="470" spans="5:22" x14ac:dyDescent="0.25">
      <c r="E470" s="5"/>
      <c r="F470" s="5"/>
      <c r="G470" s="5"/>
      <c r="H470" s="5"/>
      <c r="I470" s="5"/>
      <c r="J470" s="5"/>
      <c r="K470" s="5"/>
      <c r="L470" s="5"/>
      <c r="M470" s="5"/>
      <c r="N470" s="5"/>
      <c r="O470" s="5"/>
      <c r="P470" s="5"/>
      <c r="Q470" s="5"/>
      <c r="V470" s="5"/>
    </row>
    <row r="471" spans="5:22" x14ac:dyDescent="0.25">
      <c r="E471" s="5"/>
      <c r="F471" s="5"/>
      <c r="G471" s="5"/>
      <c r="H471" s="5"/>
      <c r="I471" s="5"/>
      <c r="J471" s="5"/>
      <c r="K471" s="5"/>
      <c r="L471" s="5"/>
      <c r="M471" s="5"/>
      <c r="N471" s="5"/>
      <c r="O471" s="5"/>
      <c r="P471" s="5"/>
      <c r="Q471" s="5"/>
      <c r="V471" s="5"/>
    </row>
    <row r="472" spans="5:22" x14ac:dyDescent="0.25">
      <c r="E472" s="5"/>
      <c r="F472" s="5"/>
      <c r="G472" s="5"/>
      <c r="H472" s="5"/>
      <c r="I472" s="5"/>
      <c r="J472" s="5"/>
      <c r="K472" s="5"/>
      <c r="L472" s="5"/>
      <c r="M472" s="5"/>
      <c r="N472" s="5"/>
      <c r="O472" s="5"/>
      <c r="P472" s="5"/>
      <c r="Q472" s="5"/>
      <c r="V472" s="5"/>
    </row>
    <row r="473" spans="5:22" x14ac:dyDescent="0.25">
      <c r="E473" s="5"/>
      <c r="F473" s="5"/>
      <c r="G473" s="5"/>
      <c r="H473" s="5"/>
      <c r="I473" s="5"/>
      <c r="J473" s="5"/>
      <c r="K473" s="5"/>
      <c r="L473" s="5"/>
      <c r="M473" s="5"/>
      <c r="N473" s="5"/>
      <c r="O473" s="5"/>
      <c r="P473" s="5"/>
      <c r="Q473" s="5"/>
      <c r="V473" s="5"/>
    </row>
    <row r="474" spans="5:22" x14ac:dyDescent="0.25">
      <c r="E474" s="5"/>
      <c r="F474" s="5"/>
      <c r="G474" s="5"/>
      <c r="H474" s="5"/>
      <c r="I474" s="5"/>
      <c r="J474" s="5"/>
      <c r="K474" s="5"/>
      <c r="L474" s="5"/>
      <c r="M474" s="5"/>
      <c r="N474" s="5"/>
      <c r="O474" s="5"/>
      <c r="P474" s="5"/>
      <c r="Q474" s="5"/>
      <c r="V474" s="5"/>
    </row>
    <row r="475" spans="5:22" x14ac:dyDescent="0.25">
      <c r="E475" s="5"/>
      <c r="F475" s="5"/>
      <c r="G475" s="5"/>
      <c r="H475" s="5"/>
      <c r="I475" s="5"/>
      <c r="J475" s="5"/>
      <c r="K475" s="5"/>
      <c r="L475" s="5"/>
      <c r="M475" s="5"/>
      <c r="N475" s="5"/>
      <c r="O475" s="5"/>
      <c r="P475" s="5"/>
      <c r="Q475" s="5"/>
      <c r="V475" s="5"/>
    </row>
    <row r="476" spans="5:22" x14ac:dyDescent="0.25">
      <c r="E476" s="5"/>
      <c r="F476" s="5"/>
      <c r="G476" s="5"/>
      <c r="H476" s="5"/>
      <c r="I476" s="5"/>
      <c r="J476" s="5"/>
      <c r="K476" s="5"/>
      <c r="L476" s="5"/>
      <c r="M476" s="5"/>
      <c r="N476" s="5"/>
      <c r="O476" s="5"/>
      <c r="P476" s="5"/>
      <c r="Q476" s="5"/>
      <c r="V476" s="5"/>
    </row>
    <row r="477" spans="5:22" x14ac:dyDescent="0.25">
      <c r="E477" s="5"/>
      <c r="F477" s="5"/>
      <c r="G477" s="5"/>
      <c r="H477" s="5"/>
      <c r="I477" s="5"/>
      <c r="J477" s="5"/>
      <c r="K477" s="5"/>
      <c r="L477" s="5"/>
      <c r="M477" s="5"/>
      <c r="N477" s="5"/>
      <c r="O477" s="5"/>
      <c r="P477" s="5"/>
      <c r="Q477" s="5"/>
      <c r="V477" s="5"/>
    </row>
    <row r="478" spans="5:22" x14ac:dyDescent="0.25">
      <c r="E478" s="5"/>
      <c r="F478" s="5"/>
      <c r="G478" s="5"/>
      <c r="H478" s="5"/>
      <c r="I478" s="5"/>
      <c r="J478" s="5"/>
      <c r="K478" s="5"/>
      <c r="L478" s="5"/>
      <c r="M478" s="5"/>
      <c r="N478" s="5"/>
      <c r="O478" s="5"/>
      <c r="P478" s="5"/>
      <c r="Q478" s="5"/>
      <c r="V478" s="5"/>
    </row>
    <row r="479" spans="5:22" x14ac:dyDescent="0.25">
      <c r="E479" s="5"/>
      <c r="F479" s="5"/>
      <c r="G479" s="5"/>
      <c r="H479" s="5"/>
      <c r="I479" s="5"/>
      <c r="J479" s="5"/>
      <c r="K479" s="5"/>
      <c r="L479" s="5"/>
      <c r="M479" s="5"/>
      <c r="N479" s="5"/>
      <c r="O479" s="5"/>
      <c r="P479" s="5"/>
      <c r="Q479" s="5"/>
      <c r="V479" s="5"/>
    </row>
    <row r="480" spans="5:22" x14ac:dyDescent="0.25">
      <c r="E480" s="5"/>
      <c r="F480" s="5"/>
      <c r="G480" s="5"/>
      <c r="H480" s="5"/>
      <c r="I480" s="5"/>
      <c r="J480" s="5"/>
      <c r="K480" s="5"/>
      <c r="L480" s="5"/>
      <c r="M480" s="5"/>
      <c r="N480" s="5"/>
      <c r="O480" s="5"/>
      <c r="P480" s="5"/>
      <c r="Q480" s="5"/>
      <c r="V480" s="5"/>
    </row>
    <row r="481" spans="5:22" x14ac:dyDescent="0.25">
      <c r="E481" s="5"/>
      <c r="F481" s="5"/>
      <c r="G481" s="5"/>
      <c r="H481" s="5"/>
      <c r="I481" s="5"/>
      <c r="J481" s="5"/>
      <c r="K481" s="5"/>
      <c r="L481" s="5"/>
      <c r="M481" s="5"/>
      <c r="N481" s="5"/>
      <c r="O481" s="5"/>
      <c r="P481" s="5"/>
      <c r="Q481" s="5"/>
      <c r="V481" s="5"/>
    </row>
    <row r="482" spans="5:22" x14ac:dyDescent="0.25">
      <c r="E482" s="5"/>
      <c r="F482" s="5"/>
      <c r="G482" s="5"/>
      <c r="H482" s="5"/>
      <c r="I482" s="5"/>
      <c r="J482" s="5"/>
      <c r="K482" s="5"/>
      <c r="L482" s="5"/>
      <c r="M482" s="5"/>
      <c r="N482" s="5"/>
      <c r="O482" s="5"/>
      <c r="P482" s="5"/>
      <c r="Q482" s="5"/>
      <c r="V482" s="5"/>
    </row>
    <row r="483" spans="5:22" x14ac:dyDescent="0.25">
      <c r="E483" s="5"/>
      <c r="F483" s="5"/>
      <c r="G483" s="5"/>
      <c r="H483" s="5"/>
      <c r="I483" s="5"/>
      <c r="J483" s="5"/>
      <c r="K483" s="5"/>
      <c r="L483" s="5"/>
      <c r="M483" s="5"/>
      <c r="N483" s="5"/>
      <c r="O483" s="5"/>
      <c r="P483" s="5"/>
      <c r="Q483" s="5"/>
      <c r="V483" s="5"/>
    </row>
    <row r="484" spans="5:22" x14ac:dyDescent="0.25">
      <c r="E484" s="5"/>
      <c r="F484" s="5"/>
      <c r="G484" s="5"/>
      <c r="H484" s="5"/>
      <c r="I484" s="5"/>
      <c r="J484" s="5"/>
      <c r="K484" s="5"/>
      <c r="L484" s="5"/>
      <c r="M484" s="5"/>
      <c r="N484" s="5"/>
      <c r="O484" s="5"/>
      <c r="P484" s="5"/>
      <c r="Q484" s="5"/>
      <c r="V484" s="5"/>
    </row>
    <row r="485" spans="5:22" x14ac:dyDescent="0.25">
      <c r="E485" s="5"/>
      <c r="F485" s="5"/>
      <c r="G485" s="5"/>
      <c r="H485" s="5"/>
      <c r="I485" s="5"/>
      <c r="J485" s="5"/>
      <c r="K485" s="5"/>
      <c r="L485" s="5"/>
      <c r="M485" s="5"/>
      <c r="N485" s="5"/>
      <c r="O485" s="5"/>
      <c r="P485" s="5"/>
      <c r="Q485" s="5"/>
      <c r="V485" s="5"/>
    </row>
    <row r="486" spans="5:22" x14ac:dyDescent="0.25">
      <c r="E486" s="5"/>
      <c r="F486" s="5"/>
      <c r="G486" s="5"/>
      <c r="H486" s="5"/>
      <c r="I486" s="5"/>
      <c r="J486" s="5"/>
      <c r="K486" s="5"/>
      <c r="L486" s="5"/>
      <c r="M486" s="5"/>
      <c r="N486" s="5"/>
      <c r="O486" s="5"/>
      <c r="P486" s="5"/>
      <c r="Q486" s="5"/>
      <c r="V486" s="5"/>
    </row>
    <row r="487" spans="5:22" x14ac:dyDescent="0.25">
      <c r="E487" s="5"/>
      <c r="F487" s="5"/>
      <c r="G487" s="5"/>
      <c r="H487" s="5"/>
      <c r="I487" s="5"/>
      <c r="J487" s="5"/>
      <c r="K487" s="5"/>
      <c r="L487" s="5"/>
      <c r="M487" s="5"/>
      <c r="N487" s="5"/>
      <c r="O487" s="5"/>
      <c r="P487" s="5"/>
      <c r="Q487" s="5"/>
      <c r="V487" s="5"/>
    </row>
    <row r="488" spans="5:22" x14ac:dyDescent="0.25">
      <c r="E488" s="5"/>
      <c r="F488" s="5"/>
      <c r="G488" s="5"/>
      <c r="H488" s="5"/>
      <c r="I488" s="5"/>
      <c r="J488" s="5"/>
      <c r="K488" s="5"/>
      <c r="L488" s="5"/>
      <c r="M488" s="5"/>
      <c r="N488" s="5"/>
      <c r="O488" s="5"/>
      <c r="P488" s="5"/>
      <c r="Q488" s="5"/>
      <c r="V488" s="5"/>
    </row>
    <row r="489" spans="5:22" x14ac:dyDescent="0.25">
      <c r="E489" s="5"/>
      <c r="F489" s="5"/>
      <c r="G489" s="5"/>
      <c r="H489" s="5"/>
      <c r="I489" s="5"/>
      <c r="J489" s="5"/>
      <c r="K489" s="5"/>
      <c r="L489" s="5"/>
      <c r="M489" s="5"/>
      <c r="N489" s="5"/>
      <c r="O489" s="5"/>
      <c r="P489" s="5"/>
      <c r="Q489" s="5"/>
      <c r="V489" s="5"/>
    </row>
    <row r="490" spans="5:22" x14ac:dyDescent="0.25">
      <c r="E490" s="5"/>
      <c r="F490" s="5"/>
      <c r="G490" s="5"/>
      <c r="H490" s="5"/>
      <c r="I490" s="5"/>
      <c r="J490" s="5"/>
      <c r="K490" s="5"/>
      <c r="L490" s="5"/>
      <c r="M490" s="5"/>
      <c r="N490" s="5"/>
      <c r="O490" s="5"/>
      <c r="P490" s="5"/>
      <c r="Q490" s="5"/>
      <c r="V490" s="5"/>
    </row>
    <row r="491" spans="5:22" x14ac:dyDescent="0.25">
      <c r="E491" s="5"/>
      <c r="F491" s="5"/>
      <c r="G491" s="5"/>
      <c r="H491" s="5"/>
      <c r="I491" s="5"/>
      <c r="J491" s="5"/>
      <c r="K491" s="5"/>
      <c r="L491" s="5"/>
      <c r="M491" s="5"/>
      <c r="N491" s="5"/>
      <c r="O491" s="5"/>
      <c r="P491" s="5"/>
      <c r="Q491" s="5"/>
      <c r="V491" s="5"/>
    </row>
    <row r="492" spans="5:22" x14ac:dyDescent="0.25">
      <c r="E492" s="5"/>
      <c r="F492" s="5"/>
      <c r="G492" s="5"/>
      <c r="H492" s="5"/>
      <c r="I492" s="5"/>
      <c r="J492" s="5"/>
      <c r="K492" s="5"/>
      <c r="L492" s="5"/>
      <c r="M492" s="5"/>
      <c r="N492" s="5"/>
      <c r="O492" s="5"/>
      <c r="P492" s="5"/>
      <c r="Q492" s="5"/>
      <c r="V492" s="5"/>
    </row>
    <row r="493" spans="5:22" x14ac:dyDescent="0.25">
      <c r="E493" s="5"/>
      <c r="F493" s="5"/>
      <c r="G493" s="5"/>
      <c r="H493" s="5"/>
      <c r="I493" s="5"/>
      <c r="J493" s="5"/>
      <c r="K493" s="5"/>
      <c r="L493" s="5"/>
      <c r="M493" s="5"/>
      <c r="N493" s="5"/>
      <c r="O493" s="5"/>
      <c r="P493" s="5"/>
      <c r="Q493" s="5"/>
      <c r="V493" s="5"/>
    </row>
    <row r="494" spans="5:22" x14ac:dyDescent="0.25">
      <c r="E494" s="5"/>
      <c r="F494" s="5"/>
      <c r="G494" s="5"/>
      <c r="H494" s="5"/>
      <c r="I494" s="5"/>
      <c r="J494" s="5"/>
      <c r="K494" s="5"/>
      <c r="L494" s="5"/>
      <c r="M494" s="5"/>
      <c r="N494" s="5"/>
      <c r="O494" s="5"/>
      <c r="P494" s="5"/>
      <c r="Q494" s="5"/>
      <c r="V494" s="5"/>
    </row>
    <row r="495" spans="5:22" x14ac:dyDescent="0.25">
      <c r="E495" s="5"/>
      <c r="F495" s="5"/>
      <c r="G495" s="5"/>
      <c r="H495" s="5"/>
      <c r="I495" s="5"/>
      <c r="J495" s="5"/>
      <c r="K495" s="5"/>
      <c r="L495" s="5"/>
      <c r="M495" s="5"/>
      <c r="N495" s="5"/>
      <c r="O495" s="5"/>
      <c r="P495" s="5"/>
      <c r="Q495" s="5"/>
      <c r="V495" s="5"/>
    </row>
    <row r="496" spans="5:22" x14ac:dyDescent="0.25">
      <c r="E496" s="5"/>
      <c r="F496" s="5"/>
      <c r="G496" s="5"/>
      <c r="H496" s="5"/>
      <c r="I496" s="5"/>
      <c r="J496" s="5"/>
      <c r="K496" s="5"/>
      <c r="L496" s="5"/>
      <c r="M496" s="5"/>
      <c r="N496" s="5"/>
      <c r="O496" s="5"/>
      <c r="P496" s="5"/>
      <c r="Q496" s="5"/>
      <c r="V496" s="5"/>
    </row>
    <row r="497" spans="5:22" x14ac:dyDescent="0.25">
      <c r="E497" s="5"/>
      <c r="F497" s="5"/>
      <c r="G497" s="5"/>
      <c r="H497" s="5"/>
      <c r="I497" s="5"/>
      <c r="J497" s="5"/>
      <c r="K497" s="5"/>
      <c r="L497" s="5"/>
      <c r="M497" s="5"/>
      <c r="N497" s="5"/>
      <c r="O497" s="5"/>
      <c r="P497" s="5"/>
      <c r="Q497" s="5"/>
      <c r="V497" s="5"/>
    </row>
    <row r="498" spans="5:22" x14ac:dyDescent="0.25">
      <c r="E498" s="5"/>
      <c r="F498" s="5"/>
      <c r="G498" s="5"/>
      <c r="H498" s="5"/>
      <c r="I498" s="5"/>
      <c r="J498" s="5"/>
      <c r="K498" s="5"/>
      <c r="L498" s="5"/>
      <c r="M498" s="5"/>
      <c r="N498" s="5"/>
      <c r="O498" s="5"/>
      <c r="P498" s="5"/>
      <c r="Q498" s="5"/>
      <c r="V498" s="5"/>
    </row>
    <row r="499" spans="5:22" x14ac:dyDescent="0.25">
      <c r="E499" s="5"/>
      <c r="F499" s="5"/>
      <c r="G499" s="5"/>
      <c r="H499" s="5"/>
      <c r="I499" s="5"/>
      <c r="J499" s="5"/>
      <c r="K499" s="5"/>
      <c r="L499" s="5"/>
      <c r="M499" s="5"/>
      <c r="N499" s="5"/>
      <c r="O499" s="5"/>
      <c r="P499" s="5"/>
      <c r="Q499" s="5"/>
      <c r="V499" s="5"/>
    </row>
    <row r="500" spans="5:22" x14ac:dyDescent="0.25">
      <c r="E500" s="5"/>
      <c r="F500" s="5"/>
      <c r="G500" s="5"/>
      <c r="H500" s="5"/>
      <c r="I500" s="5"/>
      <c r="J500" s="5"/>
      <c r="K500" s="5"/>
      <c r="L500" s="5"/>
      <c r="M500" s="5"/>
      <c r="N500" s="5"/>
      <c r="O500" s="5"/>
      <c r="P500" s="5"/>
      <c r="Q500" s="5"/>
      <c r="V500" s="5"/>
    </row>
    <row r="501" spans="5:22" x14ac:dyDescent="0.25">
      <c r="E501" s="5"/>
      <c r="F501" s="5"/>
      <c r="G501" s="5"/>
      <c r="H501" s="5"/>
      <c r="I501" s="5"/>
      <c r="J501" s="5"/>
      <c r="K501" s="5"/>
      <c r="L501" s="5"/>
      <c r="M501" s="5"/>
      <c r="N501" s="5"/>
      <c r="O501" s="5"/>
      <c r="P501" s="5"/>
      <c r="Q501" s="5"/>
      <c r="V501" s="5"/>
    </row>
    <row r="502" spans="5:22" x14ac:dyDescent="0.25">
      <c r="E502" s="5"/>
      <c r="F502" s="5"/>
      <c r="G502" s="5"/>
      <c r="H502" s="5"/>
      <c r="I502" s="5"/>
      <c r="J502" s="5"/>
      <c r="K502" s="5"/>
      <c r="L502" s="5"/>
      <c r="M502" s="5"/>
      <c r="N502" s="5"/>
      <c r="O502" s="5"/>
      <c r="P502" s="5"/>
      <c r="Q502" s="5"/>
      <c r="V502" s="5"/>
    </row>
    <row r="503" spans="5:22" x14ac:dyDescent="0.25">
      <c r="E503" s="5"/>
      <c r="F503" s="5"/>
      <c r="G503" s="5"/>
      <c r="H503" s="5"/>
      <c r="I503" s="5"/>
      <c r="J503" s="5"/>
      <c r="K503" s="5"/>
      <c r="L503" s="5"/>
      <c r="M503" s="5"/>
      <c r="N503" s="5"/>
      <c r="O503" s="5"/>
      <c r="P503" s="5"/>
      <c r="Q503" s="5"/>
      <c r="V503" s="5"/>
    </row>
    <row r="504" spans="5:22" x14ac:dyDescent="0.25">
      <c r="E504" s="5"/>
      <c r="F504" s="5"/>
      <c r="G504" s="5"/>
      <c r="H504" s="5"/>
      <c r="I504" s="5"/>
      <c r="J504" s="5"/>
      <c r="K504" s="5"/>
      <c r="L504" s="5"/>
      <c r="M504" s="5"/>
      <c r="N504" s="5"/>
      <c r="O504" s="5"/>
      <c r="P504" s="5"/>
      <c r="Q504" s="5"/>
      <c r="V504" s="5"/>
    </row>
    <row r="505" spans="5:22" x14ac:dyDescent="0.25">
      <c r="E505" s="5"/>
      <c r="F505" s="5"/>
      <c r="G505" s="5"/>
      <c r="H505" s="5"/>
      <c r="I505" s="5"/>
      <c r="J505" s="5"/>
      <c r="K505" s="5"/>
      <c r="L505" s="5"/>
      <c r="M505" s="5"/>
      <c r="N505" s="5"/>
      <c r="O505" s="5"/>
      <c r="P505" s="5"/>
      <c r="Q505" s="5"/>
      <c r="V505" s="5"/>
    </row>
    <row r="506" spans="5:22" x14ac:dyDescent="0.25">
      <c r="E506" s="5"/>
      <c r="F506" s="5"/>
      <c r="G506" s="5"/>
      <c r="H506" s="5"/>
      <c r="I506" s="5"/>
      <c r="J506" s="5"/>
      <c r="K506" s="5"/>
      <c r="L506" s="5"/>
      <c r="M506" s="5"/>
      <c r="N506" s="5"/>
      <c r="O506" s="5"/>
      <c r="P506" s="5"/>
      <c r="Q506" s="5"/>
      <c r="V506" s="5"/>
    </row>
    <row r="507" spans="5:22" x14ac:dyDescent="0.25">
      <c r="E507" s="5"/>
      <c r="F507" s="5"/>
      <c r="G507" s="5"/>
      <c r="H507" s="5"/>
      <c r="I507" s="5"/>
      <c r="J507" s="5"/>
      <c r="K507" s="5"/>
      <c r="L507" s="5"/>
      <c r="M507" s="5"/>
      <c r="N507" s="5"/>
      <c r="O507" s="5"/>
      <c r="P507" s="5"/>
      <c r="Q507" s="5"/>
      <c r="V507" s="5"/>
    </row>
    <row r="508" spans="5:22" x14ac:dyDescent="0.25">
      <c r="E508" s="5"/>
      <c r="F508" s="5"/>
      <c r="G508" s="5"/>
      <c r="H508" s="5"/>
      <c r="I508" s="5"/>
      <c r="J508" s="5"/>
      <c r="K508" s="5"/>
      <c r="L508" s="5"/>
      <c r="M508" s="5"/>
      <c r="N508" s="5"/>
      <c r="O508" s="5"/>
      <c r="P508" s="5"/>
      <c r="Q508" s="5"/>
      <c r="V508" s="5"/>
    </row>
    <row r="509" spans="5:22" x14ac:dyDescent="0.25">
      <c r="E509" s="5"/>
      <c r="F509" s="5"/>
      <c r="G509" s="5"/>
      <c r="H509" s="5"/>
      <c r="I509" s="5"/>
      <c r="J509" s="5"/>
      <c r="K509" s="5"/>
      <c r="L509" s="5"/>
      <c r="M509" s="5"/>
      <c r="N509" s="5"/>
      <c r="O509" s="5"/>
      <c r="P509" s="5"/>
      <c r="Q509" s="5"/>
      <c r="V509" s="5"/>
    </row>
    <row r="510" spans="5:22" x14ac:dyDescent="0.25">
      <c r="E510" s="5"/>
      <c r="F510" s="5"/>
      <c r="G510" s="5"/>
      <c r="H510" s="5"/>
      <c r="I510" s="5"/>
      <c r="J510" s="5"/>
      <c r="K510" s="5"/>
      <c r="L510" s="5"/>
      <c r="M510" s="5"/>
      <c r="N510" s="5"/>
      <c r="O510" s="5"/>
      <c r="P510" s="5"/>
      <c r="Q510" s="5"/>
      <c r="V510" s="5"/>
    </row>
    <row r="511" spans="5:22" x14ac:dyDescent="0.25">
      <c r="E511" s="5"/>
      <c r="F511" s="5"/>
      <c r="G511" s="5"/>
      <c r="H511" s="5"/>
      <c r="I511" s="5"/>
      <c r="J511" s="5"/>
      <c r="K511" s="5"/>
      <c r="L511" s="5"/>
      <c r="M511" s="5"/>
      <c r="N511" s="5"/>
      <c r="O511" s="5"/>
      <c r="P511" s="5"/>
      <c r="Q511" s="5"/>
      <c r="V511" s="5"/>
    </row>
    <row r="512" spans="5:22" x14ac:dyDescent="0.25">
      <c r="E512" s="5"/>
      <c r="F512" s="5"/>
      <c r="G512" s="5"/>
      <c r="H512" s="5"/>
      <c r="I512" s="5"/>
      <c r="J512" s="5"/>
      <c r="K512" s="5"/>
      <c r="L512" s="5"/>
      <c r="M512" s="5"/>
      <c r="N512" s="5"/>
      <c r="O512" s="5"/>
      <c r="P512" s="5"/>
      <c r="Q512" s="5"/>
      <c r="V512" s="5"/>
    </row>
    <row r="513" spans="5:22" x14ac:dyDescent="0.25">
      <c r="E513" s="5"/>
      <c r="F513" s="5"/>
      <c r="G513" s="5"/>
      <c r="H513" s="5"/>
      <c r="I513" s="5"/>
      <c r="J513" s="5"/>
      <c r="K513" s="5"/>
      <c r="L513" s="5"/>
      <c r="M513" s="5"/>
      <c r="N513" s="5"/>
      <c r="O513" s="5"/>
      <c r="P513" s="5"/>
      <c r="Q513" s="5"/>
      <c r="V513" s="5"/>
    </row>
    <row r="514" spans="5:22" x14ac:dyDescent="0.25">
      <c r="E514" s="5"/>
      <c r="F514" s="5"/>
      <c r="G514" s="5"/>
      <c r="H514" s="5"/>
      <c r="I514" s="5"/>
      <c r="J514" s="5"/>
      <c r="K514" s="5"/>
      <c r="L514" s="5"/>
      <c r="M514" s="5"/>
      <c r="N514" s="5"/>
      <c r="O514" s="5"/>
      <c r="P514" s="5"/>
      <c r="Q514" s="5"/>
      <c r="V514" s="5"/>
    </row>
    <row r="515" spans="5:22" x14ac:dyDescent="0.25">
      <c r="E515" s="5"/>
      <c r="F515" s="5"/>
      <c r="G515" s="5"/>
      <c r="H515" s="5"/>
      <c r="I515" s="5"/>
      <c r="J515" s="5"/>
      <c r="K515" s="5"/>
      <c r="L515" s="5"/>
      <c r="M515" s="5"/>
      <c r="N515" s="5"/>
      <c r="O515" s="5"/>
      <c r="P515" s="5"/>
      <c r="Q515" s="5"/>
      <c r="V515" s="5"/>
    </row>
    <row r="516" spans="5:22" x14ac:dyDescent="0.25">
      <c r="E516" s="5"/>
      <c r="F516" s="5"/>
      <c r="G516" s="5"/>
      <c r="H516" s="5"/>
      <c r="I516" s="5"/>
      <c r="J516" s="5"/>
      <c r="K516" s="5"/>
      <c r="L516" s="5"/>
      <c r="M516" s="5"/>
      <c r="N516" s="5"/>
      <c r="O516" s="5"/>
      <c r="P516" s="5"/>
      <c r="Q516" s="5"/>
      <c r="V516" s="5"/>
    </row>
    <row r="517" spans="5:22" x14ac:dyDescent="0.25">
      <c r="E517" s="5"/>
      <c r="F517" s="5"/>
      <c r="G517" s="5"/>
      <c r="H517" s="5"/>
      <c r="I517" s="5"/>
      <c r="J517" s="5"/>
      <c r="K517" s="5"/>
      <c r="L517" s="5"/>
      <c r="M517" s="5"/>
      <c r="N517" s="5"/>
      <c r="O517" s="5"/>
      <c r="P517" s="5"/>
      <c r="Q517" s="5"/>
      <c r="V517" s="5"/>
    </row>
    <row r="518" spans="5:22" x14ac:dyDescent="0.25">
      <c r="E518" s="5"/>
      <c r="F518" s="5"/>
      <c r="G518" s="5"/>
      <c r="H518" s="5"/>
      <c r="I518" s="5"/>
      <c r="J518" s="5"/>
      <c r="K518" s="5"/>
      <c r="L518" s="5"/>
      <c r="M518" s="5"/>
      <c r="N518" s="5"/>
      <c r="O518" s="5"/>
      <c r="P518" s="5"/>
      <c r="Q518" s="5"/>
      <c r="V518" s="5"/>
    </row>
    <row r="519" spans="5:22" x14ac:dyDescent="0.25">
      <c r="E519" s="5"/>
      <c r="F519" s="5"/>
      <c r="G519" s="5"/>
      <c r="H519" s="5"/>
      <c r="I519" s="5"/>
      <c r="J519" s="5"/>
      <c r="K519" s="5"/>
      <c r="L519" s="5"/>
      <c r="M519" s="5"/>
      <c r="N519" s="5"/>
      <c r="O519" s="5"/>
      <c r="P519" s="5"/>
      <c r="Q519" s="5"/>
      <c r="V519" s="5"/>
    </row>
    <row r="520" spans="5:22" x14ac:dyDescent="0.25">
      <c r="E520" s="5"/>
      <c r="F520" s="5"/>
      <c r="G520" s="5"/>
      <c r="H520" s="5"/>
      <c r="I520" s="5"/>
      <c r="J520" s="5"/>
      <c r="K520" s="5"/>
      <c r="L520" s="5"/>
      <c r="M520" s="5"/>
      <c r="N520" s="5"/>
      <c r="O520" s="5"/>
      <c r="P520" s="5"/>
      <c r="Q520" s="5"/>
      <c r="V520" s="5"/>
    </row>
    <row r="521" spans="5:22" x14ac:dyDescent="0.25">
      <c r="E521" s="5"/>
      <c r="F521" s="5"/>
      <c r="G521" s="5"/>
      <c r="H521" s="5"/>
      <c r="I521" s="5"/>
      <c r="J521" s="5"/>
      <c r="K521" s="5"/>
      <c r="L521" s="5"/>
      <c r="M521" s="5"/>
      <c r="N521" s="5"/>
      <c r="O521" s="5"/>
      <c r="P521" s="5"/>
      <c r="Q521" s="5"/>
      <c r="V521" s="5"/>
    </row>
    <row r="522" spans="5:22" x14ac:dyDescent="0.25">
      <c r="E522" s="5"/>
      <c r="F522" s="5"/>
      <c r="G522" s="5"/>
      <c r="H522" s="5"/>
      <c r="I522" s="5"/>
      <c r="J522" s="5"/>
      <c r="K522" s="5"/>
      <c r="L522" s="5"/>
      <c r="M522" s="5"/>
      <c r="N522" s="5"/>
      <c r="O522" s="5"/>
      <c r="P522" s="5"/>
      <c r="Q522" s="5"/>
      <c r="V522" s="5"/>
    </row>
    <row r="523" spans="5:22" x14ac:dyDescent="0.25">
      <c r="E523" s="5"/>
      <c r="F523" s="5"/>
      <c r="G523" s="5"/>
      <c r="H523" s="5"/>
      <c r="I523" s="5"/>
      <c r="J523" s="5"/>
      <c r="K523" s="5"/>
      <c r="L523" s="5"/>
      <c r="M523" s="5"/>
      <c r="N523" s="5"/>
      <c r="O523" s="5"/>
      <c r="P523" s="5"/>
      <c r="Q523" s="5"/>
      <c r="V523" s="5"/>
    </row>
    <row r="524" spans="5:22" x14ac:dyDescent="0.25">
      <c r="E524" s="5"/>
      <c r="F524" s="5"/>
      <c r="G524" s="5"/>
      <c r="H524" s="5"/>
      <c r="I524" s="5"/>
      <c r="J524" s="5"/>
      <c r="K524" s="5"/>
      <c r="L524" s="5"/>
      <c r="M524" s="5"/>
      <c r="N524" s="5"/>
      <c r="O524" s="5"/>
      <c r="P524" s="5"/>
      <c r="Q524" s="5"/>
      <c r="V524" s="5"/>
    </row>
    <row r="525" spans="5:22" x14ac:dyDescent="0.25">
      <c r="E525" s="5"/>
      <c r="F525" s="5"/>
      <c r="G525" s="5"/>
      <c r="H525" s="5"/>
      <c r="I525" s="5"/>
      <c r="J525" s="5"/>
      <c r="K525" s="5"/>
      <c r="L525" s="5"/>
      <c r="M525" s="5"/>
      <c r="N525" s="5"/>
      <c r="O525" s="5"/>
      <c r="P525" s="5"/>
      <c r="Q525" s="5"/>
      <c r="V525" s="5"/>
    </row>
    <row r="526" spans="5:22" x14ac:dyDescent="0.25">
      <c r="E526" s="5"/>
      <c r="F526" s="5"/>
      <c r="G526" s="5"/>
      <c r="H526" s="5"/>
      <c r="I526" s="5"/>
      <c r="J526" s="5"/>
      <c r="K526" s="5"/>
      <c r="L526" s="5"/>
      <c r="M526" s="5"/>
      <c r="N526" s="5"/>
      <c r="O526" s="5"/>
      <c r="P526" s="5"/>
      <c r="Q526" s="5"/>
      <c r="V526" s="5"/>
    </row>
    <row r="527" spans="5:22" x14ac:dyDescent="0.25">
      <c r="E527" s="5"/>
      <c r="F527" s="5"/>
      <c r="G527" s="5"/>
      <c r="H527" s="5"/>
      <c r="I527" s="5"/>
      <c r="J527" s="5"/>
      <c r="K527" s="5"/>
      <c r="L527" s="5"/>
      <c r="M527" s="5"/>
      <c r="N527" s="5"/>
      <c r="O527" s="5"/>
      <c r="P527" s="5"/>
      <c r="Q527" s="5"/>
      <c r="V527" s="5"/>
    </row>
    <row r="528" spans="5:22" x14ac:dyDescent="0.25">
      <c r="E528" s="5"/>
      <c r="F528" s="5"/>
      <c r="G528" s="5"/>
      <c r="H528" s="5"/>
      <c r="I528" s="5"/>
      <c r="J528" s="5"/>
      <c r="K528" s="5"/>
      <c r="L528" s="5"/>
      <c r="M528" s="5"/>
      <c r="N528" s="5"/>
      <c r="O528" s="5"/>
      <c r="P528" s="5"/>
      <c r="Q528" s="5"/>
      <c r="V528" s="5"/>
    </row>
    <row r="529" spans="5:22" x14ac:dyDescent="0.25">
      <c r="E529" s="5"/>
      <c r="F529" s="5"/>
      <c r="G529" s="5"/>
      <c r="H529" s="5"/>
      <c r="I529" s="5"/>
      <c r="J529" s="5"/>
      <c r="K529" s="5"/>
      <c r="L529" s="5"/>
      <c r="M529" s="5"/>
      <c r="N529" s="5"/>
      <c r="O529" s="5"/>
      <c r="P529" s="5"/>
      <c r="Q529" s="5"/>
      <c r="V529" s="5"/>
    </row>
    <row r="530" spans="5:22" x14ac:dyDescent="0.25">
      <c r="E530" s="5"/>
      <c r="F530" s="5"/>
      <c r="G530" s="5"/>
      <c r="H530" s="5"/>
      <c r="I530" s="5"/>
      <c r="J530" s="5"/>
      <c r="K530" s="5"/>
      <c r="L530" s="5"/>
      <c r="M530" s="5"/>
      <c r="N530" s="5"/>
      <c r="O530" s="5"/>
      <c r="P530" s="5"/>
      <c r="Q530" s="5"/>
      <c r="V530" s="5"/>
    </row>
    <row r="531" spans="5:22" x14ac:dyDescent="0.25">
      <c r="E531" s="5"/>
      <c r="F531" s="5"/>
      <c r="G531" s="5"/>
      <c r="H531" s="5"/>
      <c r="I531" s="5"/>
      <c r="J531" s="5"/>
      <c r="K531" s="5"/>
      <c r="L531" s="5"/>
      <c r="M531" s="5"/>
      <c r="N531" s="5"/>
      <c r="O531" s="5"/>
      <c r="P531" s="5"/>
      <c r="Q531" s="5"/>
      <c r="V531" s="5"/>
    </row>
    <row r="532" spans="5:22" x14ac:dyDescent="0.25">
      <c r="E532" s="5"/>
      <c r="F532" s="5"/>
      <c r="G532" s="5"/>
      <c r="H532" s="5"/>
      <c r="I532" s="5"/>
      <c r="J532" s="5"/>
      <c r="K532" s="5"/>
      <c r="L532" s="5"/>
      <c r="M532" s="5"/>
      <c r="N532" s="5"/>
      <c r="O532" s="5"/>
      <c r="P532" s="5"/>
      <c r="Q532" s="5"/>
      <c r="V532" s="5"/>
    </row>
    <row r="533" spans="5:22" x14ac:dyDescent="0.25">
      <c r="E533" s="5"/>
      <c r="F533" s="5"/>
      <c r="G533" s="5"/>
      <c r="H533" s="5"/>
      <c r="I533" s="5"/>
      <c r="J533" s="5"/>
      <c r="K533" s="5"/>
      <c r="L533" s="5"/>
      <c r="M533" s="5"/>
      <c r="N533" s="5"/>
      <c r="O533" s="5"/>
      <c r="P533" s="5"/>
      <c r="Q533" s="5"/>
      <c r="V533" s="5"/>
    </row>
    <row r="534" spans="5:22" x14ac:dyDescent="0.25">
      <c r="E534" s="5"/>
      <c r="F534" s="5"/>
      <c r="G534" s="5"/>
      <c r="H534" s="5"/>
      <c r="I534" s="5"/>
      <c r="J534" s="5"/>
      <c r="K534" s="5"/>
      <c r="L534" s="5"/>
      <c r="M534" s="5"/>
      <c r="N534" s="5"/>
      <c r="O534" s="5"/>
      <c r="P534" s="5"/>
      <c r="Q534" s="5"/>
      <c r="V534" s="5"/>
    </row>
    <row r="535" spans="5:22" x14ac:dyDescent="0.25">
      <c r="E535" s="5"/>
      <c r="F535" s="5"/>
      <c r="G535" s="5"/>
      <c r="H535" s="5"/>
      <c r="I535" s="5"/>
      <c r="J535" s="5"/>
      <c r="K535" s="5"/>
      <c r="L535" s="5"/>
      <c r="M535" s="5"/>
      <c r="N535" s="5"/>
      <c r="O535" s="5"/>
      <c r="P535" s="5"/>
      <c r="Q535" s="5"/>
      <c r="V535" s="5"/>
    </row>
    <row r="536" spans="5:22" x14ac:dyDescent="0.25">
      <c r="E536" s="5"/>
      <c r="F536" s="5"/>
      <c r="G536" s="5"/>
      <c r="H536" s="5"/>
      <c r="I536" s="5"/>
      <c r="J536" s="5"/>
      <c r="K536" s="5"/>
      <c r="L536" s="5"/>
      <c r="M536" s="5"/>
      <c r="N536" s="5"/>
      <c r="O536" s="5"/>
      <c r="P536" s="5"/>
      <c r="Q536" s="5"/>
      <c r="V536" s="5"/>
    </row>
    <row r="537" spans="5:22" x14ac:dyDescent="0.25">
      <c r="E537" s="5"/>
      <c r="F537" s="5"/>
      <c r="G537" s="5"/>
      <c r="H537" s="5"/>
      <c r="I537" s="5"/>
      <c r="J537" s="5"/>
      <c r="K537" s="5"/>
      <c r="L537" s="5"/>
      <c r="M537" s="5"/>
      <c r="N537" s="5"/>
      <c r="O537" s="5"/>
      <c r="P537" s="5"/>
      <c r="Q537" s="5"/>
      <c r="V537" s="5"/>
    </row>
    <row r="538" spans="5:22" x14ac:dyDescent="0.25">
      <c r="E538" s="5"/>
      <c r="F538" s="5"/>
      <c r="G538" s="5"/>
      <c r="H538" s="5"/>
      <c r="I538" s="5"/>
      <c r="J538" s="5"/>
      <c r="K538" s="5"/>
      <c r="L538" s="5"/>
      <c r="M538" s="5"/>
      <c r="N538" s="5"/>
      <c r="O538" s="5"/>
      <c r="P538" s="5"/>
      <c r="Q538" s="5"/>
      <c r="V538" s="5"/>
    </row>
    <row r="539" spans="5:22" x14ac:dyDescent="0.25">
      <c r="E539" s="5"/>
      <c r="F539" s="5"/>
      <c r="G539" s="5"/>
      <c r="H539" s="5"/>
      <c r="I539" s="5"/>
      <c r="J539" s="5"/>
      <c r="K539" s="5"/>
      <c r="L539" s="5"/>
      <c r="M539" s="5"/>
      <c r="N539" s="5"/>
      <c r="O539" s="5"/>
      <c r="P539" s="5"/>
      <c r="Q539" s="5"/>
      <c r="V539" s="5"/>
    </row>
    <row r="540" spans="5:22" x14ac:dyDescent="0.25">
      <c r="E540" s="5"/>
      <c r="F540" s="5"/>
      <c r="G540" s="5"/>
      <c r="H540" s="5"/>
      <c r="I540" s="5"/>
      <c r="J540" s="5"/>
      <c r="K540" s="5"/>
      <c r="L540" s="5"/>
      <c r="M540" s="5"/>
      <c r="N540" s="5"/>
      <c r="O540" s="5"/>
      <c r="P540" s="5"/>
      <c r="Q540" s="5"/>
      <c r="V540" s="5"/>
    </row>
    <row r="541" spans="5:22" x14ac:dyDescent="0.25">
      <c r="E541" s="5"/>
      <c r="F541" s="5"/>
      <c r="G541" s="5"/>
      <c r="H541" s="5"/>
      <c r="I541" s="5"/>
      <c r="J541" s="5"/>
      <c r="K541" s="5"/>
      <c r="L541" s="5"/>
      <c r="M541" s="5"/>
      <c r="N541" s="5"/>
      <c r="O541" s="5"/>
      <c r="P541" s="5"/>
      <c r="Q541" s="5"/>
      <c r="V541" s="5"/>
    </row>
    <row r="542" spans="5:22" x14ac:dyDescent="0.25">
      <c r="E542" s="5"/>
      <c r="F542" s="5"/>
      <c r="G542" s="5"/>
      <c r="H542" s="5"/>
      <c r="I542" s="5"/>
      <c r="J542" s="5"/>
      <c r="K542" s="5"/>
      <c r="L542" s="5"/>
      <c r="M542" s="5"/>
      <c r="N542" s="5"/>
      <c r="O542" s="5"/>
      <c r="P542" s="5"/>
      <c r="Q542" s="5"/>
      <c r="V542" s="5"/>
    </row>
    <row r="543" spans="5:22" x14ac:dyDescent="0.25">
      <c r="E543" s="5"/>
      <c r="F543" s="5"/>
      <c r="G543" s="5"/>
      <c r="H543" s="5"/>
      <c r="I543" s="5"/>
      <c r="J543" s="5"/>
      <c r="K543" s="5"/>
      <c r="L543" s="5"/>
      <c r="M543" s="5"/>
      <c r="N543" s="5"/>
      <c r="O543" s="5"/>
      <c r="P543" s="5"/>
      <c r="Q543" s="5"/>
      <c r="V543" s="5"/>
    </row>
    <row r="544" spans="5:22" x14ac:dyDescent="0.25">
      <c r="E544" s="5"/>
      <c r="F544" s="5"/>
      <c r="G544" s="5"/>
      <c r="H544" s="5"/>
      <c r="I544" s="5"/>
      <c r="J544" s="5"/>
      <c r="K544" s="5"/>
      <c r="L544" s="5"/>
      <c r="M544" s="5"/>
      <c r="N544" s="5"/>
      <c r="O544" s="5"/>
      <c r="P544" s="5"/>
      <c r="Q544" s="5"/>
      <c r="V544" s="5"/>
    </row>
    <row r="545" spans="5:22" x14ac:dyDescent="0.25">
      <c r="E545" s="5"/>
      <c r="F545" s="5"/>
      <c r="G545" s="5"/>
      <c r="H545" s="5"/>
      <c r="I545" s="5"/>
      <c r="J545" s="5"/>
      <c r="K545" s="5"/>
      <c r="L545" s="5"/>
      <c r="M545" s="5"/>
      <c r="N545" s="5"/>
      <c r="O545" s="5"/>
      <c r="P545" s="5"/>
      <c r="Q545" s="5"/>
      <c r="V545" s="5"/>
    </row>
    <row r="546" spans="5:22" x14ac:dyDescent="0.25">
      <c r="E546" s="5"/>
      <c r="F546" s="5"/>
      <c r="G546" s="5"/>
      <c r="H546" s="5"/>
      <c r="I546" s="5"/>
      <c r="J546" s="5"/>
      <c r="K546" s="5"/>
      <c r="L546" s="5"/>
      <c r="M546" s="5"/>
      <c r="N546" s="5"/>
      <c r="O546" s="5"/>
      <c r="P546" s="5"/>
      <c r="Q546" s="5"/>
      <c r="V546" s="5"/>
    </row>
    <row r="547" spans="5:22" x14ac:dyDescent="0.25">
      <c r="E547" s="5"/>
      <c r="F547" s="5"/>
      <c r="G547" s="5"/>
      <c r="H547" s="5"/>
      <c r="I547" s="5"/>
      <c r="J547" s="5"/>
      <c r="K547" s="5"/>
      <c r="L547" s="5"/>
      <c r="M547" s="5"/>
      <c r="N547" s="5"/>
      <c r="O547" s="5"/>
      <c r="P547" s="5"/>
      <c r="Q547" s="5"/>
      <c r="V547" s="5"/>
    </row>
    <row r="548" spans="5:22" x14ac:dyDescent="0.25">
      <c r="E548" s="5"/>
      <c r="F548" s="5"/>
      <c r="G548" s="5"/>
      <c r="H548" s="5"/>
      <c r="I548" s="5"/>
      <c r="J548" s="5"/>
      <c r="K548" s="5"/>
      <c r="L548" s="5"/>
      <c r="M548" s="5"/>
      <c r="N548" s="5"/>
      <c r="O548" s="5"/>
      <c r="P548" s="5"/>
      <c r="Q548" s="5"/>
      <c r="V548" s="5"/>
    </row>
    <row r="549" spans="5:22" x14ac:dyDescent="0.25">
      <c r="E549" s="5"/>
      <c r="F549" s="5"/>
      <c r="G549" s="5"/>
      <c r="H549" s="5"/>
      <c r="I549" s="5"/>
      <c r="J549" s="5"/>
      <c r="K549" s="5"/>
      <c r="L549" s="5"/>
      <c r="M549" s="5"/>
      <c r="N549" s="5"/>
      <c r="O549" s="5"/>
      <c r="P549" s="5"/>
      <c r="Q549" s="5"/>
      <c r="V549" s="5"/>
    </row>
    <row r="550" spans="5:22" x14ac:dyDescent="0.25">
      <c r="E550" s="5"/>
      <c r="F550" s="5"/>
      <c r="G550" s="5"/>
      <c r="H550" s="5"/>
      <c r="I550" s="5"/>
      <c r="J550" s="5"/>
      <c r="K550" s="5"/>
      <c r="L550" s="5"/>
      <c r="M550" s="5"/>
      <c r="N550" s="5"/>
      <c r="O550" s="5"/>
      <c r="P550" s="5"/>
      <c r="Q550" s="5"/>
      <c r="V550" s="5"/>
    </row>
    <row r="551" spans="5:22" x14ac:dyDescent="0.25">
      <c r="E551" s="5"/>
      <c r="F551" s="5"/>
      <c r="G551" s="5"/>
      <c r="H551" s="5"/>
      <c r="I551" s="5"/>
      <c r="J551" s="5"/>
      <c r="K551" s="5"/>
      <c r="L551" s="5"/>
      <c r="M551" s="5"/>
      <c r="N551" s="5"/>
      <c r="O551" s="5"/>
      <c r="P551" s="5"/>
      <c r="Q551" s="5"/>
      <c r="V551" s="5"/>
    </row>
    <row r="552" spans="5:22" x14ac:dyDescent="0.25">
      <c r="E552" s="5"/>
      <c r="F552" s="5"/>
      <c r="G552" s="5"/>
      <c r="H552" s="5"/>
      <c r="I552" s="5"/>
      <c r="J552" s="5"/>
      <c r="K552" s="5"/>
      <c r="L552" s="5"/>
      <c r="M552" s="5"/>
      <c r="N552" s="5"/>
      <c r="O552" s="5"/>
      <c r="P552" s="5"/>
      <c r="Q552" s="5"/>
      <c r="V552" s="5"/>
    </row>
    <row r="553" spans="5:22" x14ac:dyDescent="0.25">
      <c r="E553" s="5"/>
      <c r="F553" s="5"/>
      <c r="G553" s="5"/>
      <c r="H553" s="5"/>
      <c r="I553" s="5"/>
      <c r="J553" s="5"/>
      <c r="K553" s="5"/>
      <c r="L553" s="5"/>
      <c r="M553" s="5"/>
      <c r="N553" s="5"/>
      <c r="O553" s="5"/>
      <c r="P553" s="5"/>
      <c r="Q553" s="5"/>
      <c r="V553" s="5"/>
    </row>
    <row r="554" spans="5:22" x14ac:dyDescent="0.25">
      <c r="E554" s="5"/>
      <c r="F554" s="5"/>
      <c r="G554" s="5"/>
      <c r="H554" s="5"/>
      <c r="I554" s="5"/>
      <c r="J554" s="5"/>
      <c r="K554" s="5"/>
      <c r="L554" s="5"/>
      <c r="M554" s="5"/>
      <c r="N554" s="5"/>
      <c r="O554" s="5"/>
      <c r="P554" s="5"/>
      <c r="Q554" s="5"/>
      <c r="V554" s="5"/>
    </row>
    <row r="555" spans="5:22" x14ac:dyDescent="0.25">
      <c r="E555" s="5"/>
      <c r="F555" s="5"/>
      <c r="G555" s="5"/>
      <c r="H555" s="5"/>
      <c r="I555" s="5"/>
      <c r="J555" s="5"/>
      <c r="K555" s="5"/>
      <c r="L555" s="5"/>
      <c r="M555" s="5"/>
      <c r="N555" s="5"/>
      <c r="O555" s="5"/>
      <c r="P555" s="5"/>
      <c r="Q555" s="5"/>
      <c r="V555" s="5"/>
    </row>
    <row r="556" spans="5:22" x14ac:dyDescent="0.25">
      <c r="E556" s="5"/>
      <c r="F556" s="5"/>
      <c r="G556" s="5"/>
      <c r="H556" s="5"/>
      <c r="I556" s="5"/>
      <c r="J556" s="5"/>
      <c r="K556" s="5"/>
      <c r="L556" s="5"/>
      <c r="M556" s="5"/>
      <c r="N556" s="5"/>
      <c r="O556" s="5"/>
      <c r="P556" s="5"/>
      <c r="Q556" s="5"/>
      <c r="V556" s="5"/>
    </row>
    <row r="557" spans="5:22" x14ac:dyDescent="0.25">
      <c r="E557" s="5"/>
      <c r="F557" s="5"/>
      <c r="G557" s="5"/>
      <c r="H557" s="5"/>
      <c r="I557" s="5"/>
      <c r="J557" s="5"/>
      <c r="K557" s="5"/>
      <c r="L557" s="5"/>
      <c r="M557" s="5"/>
      <c r="N557" s="5"/>
      <c r="O557" s="5"/>
      <c r="P557" s="5"/>
      <c r="Q557" s="5"/>
      <c r="V557" s="5"/>
    </row>
    <row r="558" spans="5:22" x14ac:dyDescent="0.25">
      <c r="E558" s="5"/>
      <c r="F558" s="5"/>
      <c r="G558" s="5"/>
      <c r="H558" s="5"/>
      <c r="I558" s="5"/>
      <c r="J558" s="5"/>
      <c r="K558" s="5"/>
      <c r="L558" s="5"/>
      <c r="M558" s="5"/>
      <c r="N558" s="5"/>
      <c r="O558" s="5"/>
      <c r="P558" s="5"/>
      <c r="Q558" s="5"/>
      <c r="V558" s="5"/>
    </row>
    <row r="559" spans="5:22" x14ac:dyDescent="0.25">
      <c r="E559" s="5"/>
      <c r="F559" s="5"/>
      <c r="G559" s="5"/>
      <c r="H559" s="5"/>
      <c r="I559" s="5"/>
      <c r="J559" s="5"/>
      <c r="K559" s="5"/>
      <c r="L559" s="5"/>
      <c r="M559" s="5"/>
      <c r="N559" s="5"/>
      <c r="O559" s="5"/>
      <c r="P559" s="5"/>
      <c r="Q559" s="5"/>
      <c r="V559" s="5"/>
    </row>
    <row r="560" spans="5:22" x14ac:dyDescent="0.25">
      <c r="E560" s="5"/>
      <c r="F560" s="5"/>
      <c r="G560" s="5"/>
      <c r="H560" s="5"/>
      <c r="I560" s="5"/>
      <c r="J560" s="5"/>
      <c r="K560" s="5"/>
      <c r="L560" s="5"/>
      <c r="M560" s="5"/>
      <c r="N560" s="5"/>
      <c r="O560" s="5"/>
      <c r="P560" s="5"/>
      <c r="Q560" s="5"/>
      <c r="V560" s="5"/>
    </row>
    <row r="561" spans="5:22" x14ac:dyDescent="0.25">
      <c r="E561" s="5"/>
      <c r="F561" s="5"/>
      <c r="G561" s="5"/>
      <c r="H561" s="5"/>
      <c r="I561" s="5"/>
      <c r="J561" s="5"/>
      <c r="K561" s="5"/>
      <c r="L561" s="5"/>
      <c r="M561" s="5"/>
      <c r="N561" s="5"/>
      <c r="O561" s="5"/>
      <c r="P561" s="5"/>
      <c r="Q561" s="5"/>
      <c r="V561" s="5"/>
    </row>
    <row r="562" spans="5:22" x14ac:dyDescent="0.25">
      <c r="E562" s="5"/>
      <c r="F562" s="5"/>
      <c r="G562" s="5"/>
      <c r="H562" s="5"/>
      <c r="I562" s="5"/>
      <c r="J562" s="5"/>
      <c r="K562" s="5"/>
      <c r="L562" s="5"/>
      <c r="M562" s="5"/>
      <c r="N562" s="5"/>
      <c r="O562" s="5"/>
      <c r="P562" s="5"/>
      <c r="Q562" s="5"/>
      <c r="V562" s="5"/>
    </row>
    <row r="563" spans="5:22" x14ac:dyDescent="0.25">
      <c r="E563" s="5"/>
      <c r="F563" s="5"/>
      <c r="G563" s="5"/>
      <c r="H563" s="5"/>
      <c r="I563" s="5"/>
      <c r="J563" s="5"/>
      <c r="K563" s="5"/>
      <c r="L563" s="5"/>
      <c r="M563" s="5"/>
      <c r="N563" s="5"/>
      <c r="O563" s="5"/>
      <c r="P563" s="5"/>
      <c r="Q563" s="5"/>
      <c r="V563" s="5"/>
    </row>
    <row r="564" spans="5:22" x14ac:dyDescent="0.25">
      <c r="E564" s="5"/>
      <c r="F564" s="5"/>
      <c r="G564" s="5"/>
      <c r="H564" s="5"/>
      <c r="I564" s="5"/>
      <c r="J564" s="5"/>
      <c r="K564" s="5"/>
      <c r="L564" s="5"/>
      <c r="M564" s="5"/>
      <c r="N564" s="5"/>
      <c r="O564" s="5"/>
      <c r="P564" s="5"/>
      <c r="Q564" s="5"/>
      <c r="V564" s="5"/>
    </row>
    <row r="565" spans="5:22" x14ac:dyDescent="0.25">
      <c r="E565" s="5"/>
      <c r="F565" s="5"/>
      <c r="G565" s="5"/>
      <c r="H565" s="5"/>
      <c r="I565" s="5"/>
      <c r="J565" s="5"/>
      <c r="K565" s="5"/>
      <c r="L565" s="5"/>
      <c r="M565" s="5"/>
      <c r="N565" s="5"/>
      <c r="O565" s="5"/>
      <c r="P565" s="5"/>
      <c r="Q565" s="5"/>
      <c r="V565" s="5"/>
    </row>
    <row r="566" spans="5:22" x14ac:dyDescent="0.25">
      <c r="E566" s="5"/>
      <c r="F566" s="5"/>
      <c r="G566" s="5"/>
      <c r="H566" s="5"/>
      <c r="I566" s="5"/>
      <c r="J566" s="5"/>
      <c r="K566" s="5"/>
      <c r="L566" s="5"/>
      <c r="M566" s="5"/>
      <c r="N566" s="5"/>
      <c r="O566" s="5"/>
      <c r="P566" s="5"/>
      <c r="Q566" s="5"/>
      <c r="V566" s="5"/>
    </row>
    <row r="567" spans="5:22" x14ac:dyDescent="0.25">
      <c r="E567" s="5"/>
      <c r="F567" s="5"/>
      <c r="G567" s="5"/>
      <c r="H567" s="5"/>
      <c r="I567" s="5"/>
      <c r="J567" s="5"/>
      <c r="K567" s="5"/>
      <c r="L567" s="5"/>
      <c r="M567" s="5"/>
      <c r="N567" s="5"/>
      <c r="O567" s="5"/>
      <c r="P567" s="5"/>
      <c r="Q567" s="5"/>
      <c r="V567" s="5"/>
    </row>
    <row r="568" spans="5:22" x14ac:dyDescent="0.25">
      <c r="E568" s="5"/>
      <c r="F568" s="5"/>
      <c r="G568" s="5"/>
      <c r="H568" s="5"/>
      <c r="I568" s="5"/>
      <c r="J568" s="5"/>
      <c r="K568" s="5"/>
      <c r="L568" s="5"/>
      <c r="M568" s="5"/>
      <c r="N568" s="5"/>
      <c r="O568" s="5"/>
      <c r="P568" s="5"/>
      <c r="Q568" s="5"/>
      <c r="V568" s="5"/>
    </row>
    <row r="569" spans="5:22" x14ac:dyDescent="0.25">
      <c r="E569" s="5"/>
      <c r="F569" s="5"/>
      <c r="G569" s="5"/>
      <c r="H569" s="5"/>
      <c r="I569" s="5"/>
      <c r="J569" s="5"/>
      <c r="K569" s="5"/>
      <c r="L569" s="5"/>
      <c r="M569" s="5"/>
      <c r="N569" s="5"/>
      <c r="O569" s="5"/>
      <c r="P569" s="5"/>
      <c r="Q569" s="5"/>
      <c r="V569" s="5"/>
    </row>
    <row r="570" spans="5:22" x14ac:dyDescent="0.25">
      <c r="E570" s="5"/>
      <c r="F570" s="5"/>
      <c r="G570" s="5"/>
      <c r="H570" s="5"/>
      <c r="I570" s="5"/>
      <c r="J570" s="5"/>
      <c r="K570" s="5"/>
      <c r="L570" s="5"/>
      <c r="M570" s="5"/>
      <c r="N570" s="5"/>
      <c r="O570" s="5"/>
      <c r="P570" s="5"/>
      <c r="Q570" s="5"/>
      <c r="V570" s="5"/>
    </row>
    <row r="571" spans="5:22" x14ac:dyDescent="0.25">
      <c r="E571" s="5"/>
      <c r="F571" s="5"/>
      <c r="G571" s="5"/>
      <c r="H571" s="5"/>
      <c r="I571" s="5"/>
      <c r="J571" s="5"/>
      <c r="K571" s="5"/>
      <c r="L571" s="5"/>
      <c r="M571" s="5"/>
      <c r="N571" s="5"/>
      <c r="O571" s="5"/>
      <c r="P571" s="5"/>
      <c r="Q571" s="5"/>
      <c r="V571" s="5"/>
    </row>
    <row r="572" spans="5:22" x14ac:dyDescent="0.25">
      <c r="E572" s="5"/>
      <c r="F572" s="5"/>
      <c r="G572" s="5"/>
      <c r="H572" s="5"/>
      <c r="I572" s="5"/>
      <c r="J572" s="5"/>
      <c r="K572" s="5"/>
      <c r="L572" s="5"/>
      <c r="M572" s="5"/>
      <c r="N572" s="5"/>
      <c r="O572" s="5"/>
      <c r="P572" s="5"/>
      <c r="Q572" s="5"/>
      <c r="V572" s="5"/>
    </row>
    <row r="573" spans="5:22" x14ac:dyDescent="0.25">
      <c r="E573" s="5"/>
      <c r="F573" s="5"/>
      <c r="G573" s="5"/>
      <c r="H573" s="5"/>
      <c r="I573" s="5"/>
      <c r="J573" s="5"/>
      <c r="K573" s="5"/>
      <c r="L573" s="5"/>
      <c r="M573" s="5"/>
      <c r="N573" s="5"/>
      <c r="O573" s="5"/>
      <c r="P573" s="5"/>
      <c r="Q573" s="5"/>
      <c r="V573" s="5"/>
    </row>
    <row r="574" spans="5:22" x14ac:dyDescent="0.25">
      <c r="E574" s="5"/>
      <c r="F574" s="5"/>
      <c r="G574" s="5"/>
      <c r="H574" s="5"/>
      <c r="I574" s="5"/>
      <c r="J574" s="5"/>
      <c r="K574" s="5"/>
      <c r="L574" s="5"/>
      <c r="M574" s="5"/>
      <c r="N574" s="5"/>
      <c r="O574" s="5"/>
      <c r="P574" s="5"/>
      <c r="Q574" s="5"/>
      <c r="V574" s="5"/>
    </row>
    <row r="575" spans="5:22" x14ac:dyDescent="0.25">
      <c r="E575" s="5"/>
      <c r="F575" s="5"/>
      <c r="G575" s="5"/>
      <c r="H575" s="5"/>
      <c r="I575" s="5"/>
      <c r="J575" s="5"/>
      <c r="K575" s="5"/>
      <c r="L575" s="5"/>
      <c r="M575" s="5"/>
      <c r="N575" s="5"/>
      <c r="O575" s="5"/>
      <c r="P575" s="5"/>
      <c r="Q575" s="5"/>
      <c r="V575" s="5"/>
    </row>
    <row r="576" spans="5:22" x14ac:dyDescent="0.25">
      <c r="E576" s="5"/>
      <c r="F576" s="5"/>
      <c r="G576" s="5"/>
      <c r="H576" s="5"/>
      <c r="I576" s="5"/>
      <c r="J576" s="5"/>
      <c r="K576" s="5"/>
      <c r="L576" s="5"/>
      <c r="M576" s="5"/>
      <c r="N576" s="5"/>
      <c r="O576" s="5"/>
      <c r="P576" s="5"/>
      <c r="Q576" s="5"/>
      <c r="V576" s="5"/>
    </row>
    <row r="577" spans="5:22" x14ac:dyDescent="0.25">
      <c r="E577" s="5"/>
      <c r="F577" s="5"/>
      <c r="G577" s="5"/>
      <c r="H577" s="5"/>
      <c r="I577" s="5"/>
      <c r="J577" s="5"/>
      <c r="K577" s="5"/>
      <c r="L577" s="5"/>
      <c r="M577" s="5"/>
      <c r="N577" s="5"/>
      <c r="O577" s="5"/>
      <c r="P577" s="5"/>
      <c r="Q577" s="5"/>
      <c r="V577" s="5"/>
    </row>
    <row r="578" spans="5:22" x14ac:dyDescent="0.25">
      <c r="E578" s="5"/>
      <c r="F578" s="5"/>
      <c r="G578" s="5"/>
      <c r="H578" s="5"/>
      <c r="I578" s="5"/>
      <c r="J578" s="5"/>
      <c r="K578" s="5"/>
      <c r="L578" s="5"/>
      <c r="M578" s="5"/>
      <c r="N578" s="5"/>
      <c r="O578" s="5"/>
      <c r="P578" s="5"/>
      <c r="Q578" s="5"/>
      <c r="V578" s="5"/>
    </row>
    <row r="579" spans="5:22" x14ac:dyDescent="0.25">
      <c r="E579" s="5"/>
      <c r="F579" s="5"/>
      <c r="G579" s="5"/>
      <c r="H579" s="5"/>
      <c r="I579" s="5"/>
      <c r="J579" s="5"/>
      <c r="K579" s="5"/>
      <c r="L579" s="5"/>
      <c r="M579" s="5"/>
      <c r="N579" s="5"/>
      <c r="O579" s="5"/>
      <c r="P579" s="5"/>
      <c r="Q579" s="5"/>
      <c r="V579" s="5"/>
    </row>
    <row r="580" spans="5:22" x14ac:dyDescent="0.25">
      <c r="E580" s="5"/>
      <c r="F580" s="5"/>
      <c r="G580" s="5"/>
      <c r="H580" s="5"/>
      <c r="I580" s="5"/>
      <c r="J580" s="5"/>
      <c r="K580" s="5"/>
      <c r="L580" s="5"/>
      <c r="M580" s="5"/>
      <c r="N580" s="5"/>
      <c r="O580" s="5"/>
      <c r="P580" s="5"/>
      <c r="Q580" s="5"/>
      <c r="V580" s="5"/>
    </row>
    <row r="581" spans="5:22" x14ac:dyDescent="0.25">
      <c r="E581" s="5"/>
      <c r="F581" s="5"/>
      <c r="G581" s="5"/>
      <c r="H581" s="5"/>
      <c r="I581" s="5"/>
      <c r="J581" s="5"/>
      <c r="K581" s="5"/>
      <c r="L581" s="5"/>
      <c r="M581" s="5"/>
      <c r="N581" s="5"/>
      <c r="O581" s="5"/>
      <c r="P581" s="5"/>
      <c r="Q581" s="5"/>
      <c r="V581" s="5"/>
    </row>
    <row r="582" spans="5:22" x14ac:dyDescent="0.25">
      <c r="E582" s="5"/>
      <c r="F582" s="5"/>
      <c r="G582" s="5"/>
      <c r="H582" s="5"/>
      <c r="I582" s="5"/>
      <c r="J582" s="5"/>
      <c r="K582" s="5"/>
      <c r="L582" s="5"/>
      <c r="M582" s="5"/>
      <c r="N582" s="5"/>
      <c r="O582" s="5"/>
      <c r="P582" s="5"/>
      <c r="Q582" s="5"/>
      <c r="V582" s="5"/>
    </row>
    <row r="583" spans="5:22" x14ac:dyDescent="0.25">
      <c r="E583" s="5"/>
      <c r="F583" s="5"/>
      <c r="G583" s="5"/>
      <c r="H583" s="5"/>
      <c r="I583" s="5"/>
      <c r="J583" s="5"/>
      <c r="K583" s="5"/>
      <c r="L583" s="5"/>
      <c r="M583" s="5"/>
      <c r="N583" s="5"/>
      <c r="O583" s="5"/>
      <c r="P583" s="5"/>
      <c r="Q583" s="5"/>
      <c r="V583" s="5"/>
    </row>
    <row r="584" spans="5:22" x14ac:dyDescent="0.25">
      <c r="E584" s="5"/>
      <c r="F584" s="5"/>
      <c r="G584" s="5"/>
      <c r="H584" s="5"/>
      <c r="I584" s="5"/>
      <c r="J584" s="5"/>
      <c r="K584" s="5"/>
      <c r="L584" s="5"/>
      <c r="M584" s="5"/>
      <c r="N584" s="5"/>
      <c r="O584" s="5"/>
      <c r="P584" s="5"/>
      <c r="Q584" s="5"/>
      <c r="V584" s="5"/>
    </row>
    <row r="585" spans="5:22" x14ac:dyDescent="0.25">
      <c r="E585" s="5"/>
      <c r="F585" s="5"/>
      <c r="G585" s="5"/>
      <c r="H585" s="5"/>
      <c r="I585" s="5"/>
      <c r="J585" s="5"/>
      <c r="K585" s="5"/>
      <c r="L585" s="5"/>
      <c r="M585" s="5"/>
      <c r="N585" s="5"/>
      <c r="O585" s="5"/>
      <c r="P585" s="5"/>
      <c r="Q585" s="5"/>
      <c r="V585" s="5"/>
    </row>
    <row r="586" spans="5:22" x14ac:dyDescent="0.25">
      <c r="E586" s="5"/>
      <c r="F586" s="5"/>
      <c r="G586" s="5"/>
      <c r="H586" s="5"/>
      <c r="I586" s="5"/>
      <c r="J586" s="5"/>
      <c r="K586" s="5"/>
      <c r="L586" s="5"/>
      <c r="M586" s="5"/>
      <c r="N586" s="5"/>
      <c r="O586" s="5"/>
      <c r="P586" s="5"/>
      <c r="Q586" s="5"/>
      <c r="V586" s="5"/>
    </row>
    <row r="587" spans="5:22" x14ac:dyDescent="0.25">
      <c r="E587" s="5"/>
      <c r="F587" s="5"/>
      <c r="G587" s="5"/>
      <c r="H587" s="5"/>
      <c r="I587" s="5"/>
      <c r="J587" s="5"/>
      <c r="K587" s="5"/>
      <c r="L587" s="5"/>
      <c r="M587" s="5"/>
      <c r="N587" s="5"/>
      <c r="O587" s="5"/>
      <c r="P587" s="5"/>
      <c r="Q587" s="5"/>
      <c r="V587" s="5"/>
    </row>
    <row r="588" spans="5:22" x14ac:dyDescent="0.25">
      <c r="E588" s="5"/>
      <c r="F588" s="5"/>
      <c r="G588" s="5"/>
      <c r="H588" s="5"/>
      <c r="I588" s="5"/>
      <c r="J588" s="5"/>
      <c r="K588" s="5"/>
      <c r="L588" s="5"/>
      <c r="M588" s="5"/>
      <c r="N588" s="5"/>
      <c r="O588" s="5"/>
      <c r="P588" s="5"/>
      <c r="Q588" s="5"/>
      <c r="V588" s="5"/>
    </row>
    <row r="589" spans="5:22" x14ac:dyDescent="0.25">
      <c r="E589" s="5"/>
      <c r="F589" s="5"/>
      <c r="G589" s="5"/>
      <c r="H589" s="5"/>
      <c r="I589" s="5"/>
      <c r="J589" s="5"/>
      <c r="K589" s="5"/>
      <c r="L589" s="5"/>
      <c r="M589" s="5"/>
      <c r="N589" s="5"/>
      <c r="O589" s="5"/>
      <c r="P589" s="5"/>
      <c r="Q589" s="5"/>
      <c r="V589" s="5"/>
    </row>
    <row r="590" spans="5:22" x14ac:dyDescent="0.25">
      <c r="E590" s="5"/>
      <c r="F590" s="5"/>
      <c r="G590" s="5"/>
      <c r="H590" s="5"/>
      <c r="I590" s="5"/>
      <c r="J590" s="5"/>
      <c r="K590" s="5"/>
      <c r="L590" s="5"/>
      <c r="M590" s="5"/>
      <c r="N590" s="5"/>
      <c r="O590" s="5"/>
      <c r="P590" s="5"/>
      <c r="Q590" s="5"/>
      <c r="V590" s="5"/>
    </row>
    <row r="591" spans="5:22" x14ac:dyDescent="0.25">
      <c r="E591" s="5"/>
      <c r="F591" s="5"/>
      <c r="G591" s="5"/>
      <c r="H591" s="5"/>
      <c r="I591" s="5"/>
      <c r="J591" s="5"/>
      <c r="K591" s="5"/>
      <c r="L591" s="5"/>
      <c r="M591" s="5"/>
      <c r="N591" s="5"/>
      <c r="O591" s="5"/>
      <c r="P591" s="5"/>
      <c r="Q591" s="5"/>
      <c r="V591" s="5"/>
    </row>
    <row r="592" spans="5:22" x14ac:dyDescent="0.25">
      <c r="E592" s="5"/>
      <c r="F592" s="5"/>
      <c r="G592" s="5"/>
      <c r="H592" s="5"/>
      <c r="I592" s="5"/>
      <c r="J592" s="5"/>
      <c r="K592" s="5"/>
      <c r="L592" s="5"/>
      <c r="M592" s="5"/>
      <c r="N592" s="5"/>
      <c r="O592" s="5"/>
      <c r="P592" s="5"/>
      <c r="Q592" s="5"/>
      <c r="V592" s="5"/>
    </row>
    <row r="593" spans="5:22" x14ac:dyDescent="0.25">
      <c r="E593" s="5"/>
      <c r="F593" s="5"/>
      <c r="G593" s="5"/>
      <c r="H593" s="5"/>
      <c r="I593" s="5"/>
      <c r="J593" s="5"/>
      <c r="K593" s="5"/>
      <c r="L593" s="5"/>
      <c r="M593" s="5"/>
      <c r="N593" s="5"/>
      <c r="O593" s="5"/>
      <c r="P593" s="5"/>
      <c r="Q593" s="5"/>
      <c r="V593" s="5"/>
    </row>
    <row r="594" spans="5:22" x14ac:dyDescent="0.25">
      <c r="E594" s="5"/>
      <c r="F594" s="5"/>
      <c r="G594" s="5"/>
      <c r="H594" s="5"/>
      <c r="I594" s="5"/>
      <c r="J594" s="5"/>
      <c r="K594" s="5"/>
      <c r="L594" s="5"/>
      <c r="M594" s="5"/>
      <c r="N594" s="5"/>
      <c r="O594" s="5"/>
      <c r="P594" s="5"/>
      <c r="Q594" s="5"/>
      <c r="V594" s="5"/>
    </row>
    <row r="595" spans="5:22" x14ac:dyDescent="0.25">
      <c r="E595" s="5"/>
      <c r="F595" s="5"/>
      <c r="G595" s="5"/>
      <c r="H595" s="5"/>
      <c r="I595" s="5"/>
      <c r="J595" s="5"/>
      <c r="K595" s="5"/>
      <c r="L595" s="5"/>
      <c r="M595" s="5"/>
      <c r="N595" s="5"/>
      <c r="O595" s="5"/>
      <c r="P595" s="5"/>
      <c r="Q595" s="5"/>
      <c r="V595" s="5"/>
    </row>
    <row r="596" spans="5:22" x14ac:dyDescent="0.25">
      <c r="E596" s="5"/>
      <c r="F596" s="5"/>
      <c r="G596" s="5"/>
      <c r="H596" s="5"/>
      <c r="I596" s="5"/>
      <c r="J596" s="5"/>
      <c r="K596" s="5"/>
      <c r="L596" s="5"/>
      <c r="M596" s="5"/>
      <c r="N596" s="5"/>
      <c r="O596" s="5"/>
      <c r="P596" s="5"/>
      <c r="Q596" s="5"/>
      <c r="V596" s="5"/>
    </row>
    <row r="597" spans="5:22" x14ac:dyDescent="0.25">
      <c r="E597" s="5"/>
      <c r="F597" s="5"/>
      <c r="G597" s="5"/>
      <c r="H597" s="5"/>
      <c r="I597" s="5"/>
      <c r="J597" s="5"/>
      <c r="K597" s="5"/>
      <c r="L597" s="5"/>
      <c r="M597" s="5"/>
      <c r="N597" s="5"/>
      <c r="O597" s="5"/>
      <c r="P597" s="5"/>
      <c r="Q597" s="5"/>
      <c r="V597" s="5"/>
    </row>
    <row r="598" spans="5:22" x14ac:dyDescent="0.25">
      <c r="E598" s="5"/>
      <c r="F598" s="5"/>
      <c r="G598" s="5"/>
      <c r="H598" s="5"/>
      <c r="I598" s="5"/>
      <c r="J598" s="5"/>
      <c r="K598" s="5"/>
      <c r="L598" s="5"/>
      <c r="M598" s="5"/>
      <c r="N598" s="5"/>
      <c r="O598" s="5"/>
      <c r="P598" s="5"/>
      <c r="Q598" s="5"/>
      <c r="V598" s="5"/>
    </row>
    <row r="599" spans="5:22" x14ac:dyDescent="0.25">
      <c r="E599" s="5"/>
      <c r="F599" s="5"/>
      <c r="G599" s="5"/>
      <c r="H599" s="5"/>
      <c r="I599" s="5"/>
      <c r="J599" s="5"/>
      <c r="K599" s="5"/>
      <c r="L599" s="5"/>
      <c r="M599" s="5"/>
      <c r="N599" s="5"/>
      <c r="O599" s="5"/>
      <c r="P599" s="5"/>
      <c r="Q599" s="5"/>
      <c r="V599" s="5"/>
    </row>
    <row r="600" spans="5:22" x14ac:dyDescent="0.25">
      <c r="E600" s="5"/>
      <c r="F600" s="5"/>
      <c r="G600" s="5"/>
      <c r="H600" s="5"/>
      <c r="I600" s="5"/>
      <c r="J600" s="5"/>
      <c r="K600" s="5"/>
      <c r="L600" s="5"/>
      <c r="M600" s="5"/>
      <c r="N600" s="5"/>
      <c r="O600" s="5"/>
      <c r="P600" s="5"/>
      <c r="Q600" s="5"/>
      <c r="V600" s="5"/>
    </row>
    <row r="601" spans="5:22" x14ac:dyDescent="0.25">
      <c r="E601" s="5"/>
      <c r="F601" s="5"/>
      <c r="G601" s="5"/>
      <c r="H601" s="5"/>
      <c r="I601" s="5"/>
      <c r="J601" s="5"/>
      <c r="K601" s="5"/>
      <c r="L601" s="5"/>
      <c r="M601" s="5"/>
      <c r="N601" s="5"/>
      <c r="O601" s="5"/>
      <c r="P601" s="5"/>
      <c r="Q601" s="5"/>
      <c r="V601" s="5"/>
    </row>
    <row r="602" spans="5:22" x14ac:dyDescent="0.25">
      <c r="E602" s="5"/>
      <c r="F602" s="5"/>
      <c r="G602" s="5"/>
      <c r="H602" s="5"/>
      <c r="I602" s="5"/>
      <c r="J602" s="5"/>
      <c r="K602" s="5"/>
      <c r="L602" s="5"/>
      <c r="M602" s="5"/>
      <c r="N602" s="5"/>
      <c r="O602" s="5"/>
      <c r="P602" s="5"/>
      <c r="Q602" s="5"/>
      <c r="V602" s="5"/>
    </row>
    <row r="603" spans="5:22" x14ac:dyDescent="0.25">
      <c r="E603" s="5"/>
      <c r="F603" s="5"/>
      <c r="G603" s="5"/>
      <c r="H603" s="5"/>
      <c r="I603" s="5"/>
      <c r="J603" s="5"/>
      <c r="K603" s="5"/>
      <c r="L603" s="5"/>
      <c r="M603" s="5"/>
      <c r="N603" s="5"/>
      <c r="O603" s="5"/>
      <c r="P603" s="5"/>
      <c r="Q603" s="5"/>
      <c r="V603" s="5"/>
    </row>
    <row r="604" spans="5:22" x14ac:dyDescent="0.25">
      <c r="E604" s="5"/>
      <c r="F604" s="5"/>
      <c r="G604" s="5"/>
      <c r="H604" s="5"/>
      <c r="I604" s="5"/>
      <c r="J604" s="5"/>
      <c r="K604" s="5"/>
      <c r="L604" s="5"/>
      <c r="M604" s="5"/>
      <c r="N604" s="5"/>
      <c r="O604" s="5"/>
      <c r="P604" s="5"/>
      <c r="Q604" s="5"/>
      <c r="V604" s="5"/>
    </row>
    <row r="605" spans="5:22" x14ac:dyDescent="0.25">
      <c r="E605" s="5"/>
      <c r="F605" s="5"/>
      <c r="G605" s="5"/>
      <c r="H605" s="5"/>
      <c r="I605" s="5"/>
      <c r="J605" s="5"/>
      <c r="K605" s="5"/>
      <c r="L605" s="5"/>
      <c r="M605" s="5"/>
      <c r="N605" s="5"/>
      <c r="O605" s="5"/>
      <c r="P605" s="5"/>
      <c r="Q605" s="5"/>
      <c r="V605" s="5"/>
    </row>
    <row r="606" spans="5:22" x14ac:dyDescent="0.25">
      <c r="E606" s="5"/>
      <c r="F606" s="5"/>
      <c r="G606" s="5"/>
      <c r="H606" s="5"/>
      <c r="I606" s="5"/>
      <c r="J606" s="5"/>
      <c r="K606" s="5"/>
      <c r="L606" s="5"/>
      <c r="M606" s="5"/>
      <c r="N606" s="5"/>
      <c r="O606" s="5"/>
      <c r="P606" s="5"/>
      <c r="Q606" s="5"/>
      <c r="V606" s="5"/>
    </row>
    <row r="607" spans="5:22" x14ac:dyDescent="0.25">
      <c r="E607" s="5"/>
      <c r="F607" s="5"/>
      <c r="G607" s="5"/>
      <c r="H607" s="5"/>
      <c r="I607" s="5"/>
      <c r="J607" s="5"/>
      <c r="K607" s="5"/>
      <c r="L607" s="5"/>
      <c r="M607" s="5"/>
      <c r="N607" s="5"/>
      <c r="O607" s="5"/>
      <c r="P607" s="5"/>
      <c r="Q607" s="5"/>
      <c r="V607" s="5"/>
    </row>
    <row r="608" spans="5:22" x14ac:dyDescent="0.25">
      <c r="E608" s="5"/>
      <c r="F608" s="5"/>
      <c r="G608" s="5"/>
      <c r="H608" s="5"/>
      <c r="I608" s="5"/>
      <c r="J608" s="5"/>
      <c r="K608" s="5"/>
      <c r="L608" s="5"/>
      <c r="M608" s="5"/>
      <c r="N608" s="5"/>
      <c r="O608" s="5"/>
      <c r="P608" s="5"/>
      <c r="Q608" s="5"/>
      <c r="V608" s="5"/>
    </row>
    <row r="609" spans="5:22" x14ac:dyDescent="0.25">
      <c r="E609" s="5"/>
      <c r="F609" s="5"/>
      <c r="G609" s="5"/>
      <c r="H609" s="5"/>
      <c r="I609" s="5"/>
      <c r="J609" s="5"/>
      <c r="K609" s="5"/>
      <c r="L609" s="5"/>
      <c r="M609" s="5"/>
      <c r="N609" s="5"/>
      <c r="O609" s="5"/>
      <c r="P609" s="5"/>
      <c r="Q609" s="5"/>
      <c r="V609" s="5"/>
    </row>
    <row r="610" spans="5:22" x14ac:dyDescent="0.25">
      <c r="E610" s="5"/>
      <c r="F610" s="5"/>
      <c r="G610" s="5"/>
      <c r="H610" s="5"/>
      <c r="I610" s="5"/>
      <c r="J610" s="5"/>
      <c r="K610" s="5"/>
      <c r="L610" s="5"/>
      <c r="M610" s="5"/>
      <c r="N610" s="5"/>
      <c r="O610" s="5"/>
      <c r="P610" s="5"/>
      <c r="Q610" s="5"/>
      <c r="V610" s="5"/>
    </row>
    <row r="611" spans="5:22" x14ac:dyDescent="0.25">
      <c r="E611" s="5"/>
      <c r="F611" s="5"/>
      <c r="G611" s="5"/>
      <c r="H611" s="5"/>
      <c r="I611" s="5"/>
      <c r="J611" s="5"/>
      <c r="K611" s="5"/>
      <c r="L611" s="5"/>
      <c r="M611" s="5"/>
      <c r="N611" s="5"/>
      <c r="O611" s="5"/>
      <c r="P611" s="5"/>
      <c r="Q611" s="5"/>
      <c r="V611" s="5"/>
    </row>
    <row r="612" spans="5:22" x14ac:dyDescent="0.25">
      <c r="E612" s="5"/>
      <c r="F612" s="5"/>
      <c r="G612" s="5"/>
      <c r="H612" s="5"/>
      <c r="I612" s="5"/>
      <c r="J612" s="5"/>
      <c r="K612" s="5"/>
      <c r="L612" s="5"/>
      <c r="M612" s="5"/>
      <c r="N612" s="5"/>
      <c r="O612" s="5"/>
      <c r="P612" s="5"/>
      <c r="Q612" s="5"/>
      <c r="V612" s="5"/>
    </row>
    <row r="613" spans="5:22" x14ac:dyDescent="0.25">
      <c r="E613" s="5"/>
      <c r="F613" s="5"/>
      <c r="G613" s="5"/>
      <c r="H613" s="5"/>
      <c r="I613" s="5"/>
      <c r="J613" s="5"/>
      <c r="K613" s="5"/>
      <c r="L613" s="5"/>
      <c r="M613" s="5"/>
      <c r="N613" s="5"/>
      <c r="O613" s="5"/>
      <c r="P613" s="5"/>
      <c r="Q613" s="5"/>
      <c r="V613" s="5"/>
    </row>
    <row r="614" spans="5:22" x14ac:dyDescent="0.25">
      <c r="E614" s="5"/>
      <c r="F614" s="5"/>
      <c r="G614" s="5"/>
      <c r="H614" s="5"/>
      <c r="I614" s="5"/>
      <c r="J614" s="5"/>
      <c r="K614" s="5"/>
      <c r="L614" s="5"/>
      <c r="M614" s="5"/>
      <c r="N614" s="5"/>
      <c r="O614" s="5"/>
      <c r="P614" s="5"/>
      <c r="Q614" s="5"/>
      <c r="V614" s="5"/>
    </row>
    <row r="615" spans="5:22" x14ac:dyDescent="0.25">
      <c r="E615" s="5"/>
      <c r="F615" s="5"/>
      <c r="G615" s="5"/>
      <c r="H615" s="5"/>
      <c r="I615" s="5"/>
      <c r="J615" s="5"/>
      <c r="K615" s="5"/>
      <c r="L615" s="5"/>
      <c r="M615" s="5"/>
      <c r="N615" s="5"/>
      <c r="O615" s="5"/>
      <c r="P615" s="5"/>
      <c r="Q615" s="5"/>
      <c r="V615" s="5"/>
    </row>
    <row r="616" spans="5:22" x14ac:dyDescent="0.25">
      <c r="E616" s="5"/>
      <c r="F616" s="5"/>
      <c r="G616" s="5"/>
      <c r="H616" s="5"/>
      <c r="I616" s="5"/>
      <c r="J616" s="5"/>
      <c r="K616" s="5"/>
      <c r="L616" s="5"/>
      <c r="M616" s="5"/>
      <c r="N616" s="5"/>
      <c r="O616" s="5"/>
      <c r="P616" s="5"/>
      <c r="Q616" s="5"/>
      <c r="V616" s="5"/>
    </row>
    <row r="617" spans="5:22" x14ac:dyDescent="0.25">
      <c r="E617" s="5"/>
      <c r="F617" s="5"/>
      <c r="G617" s="5"/>
      <c r="H617" s="5"/>
      <c r="I617" s="5"/>
      <c r="J617" s="5"/>
      <c r="K617" s="5"/>
      <c r="L617" s="5"/>
      <c r="M617" s="5"/>
      <c r="N617" s="5"/>
      <c r="O617" s="5"/>
      <c r="P617" s="5"/>
      <c r="Q617" s="5"/>
      <c r="V617" s="5"/>
    </row>
    <row r="618" spans="5:22" x14ac:dyDescent="0.25">
      <c r="E618" s="5"/>
      <c r="F618" s="5"/>
      <c r="G618" s="5"/>
      <c r="H618" s="5"/>
      <c r="I618" s="5"/>
      <c r="J618" s="5"/>
      <c r="K618" s="5"/>
      <c r="L618" s="5"/>
      <c r="M618" s="5"/>
      <c r="N618" s="5"/>
      <c r="O618" s="5"/>
      <c r="P618" s="5"/>
      <c r="Q618" s="5"/>
      <c r="V618" s="5"/>
    </row>
    <row r="619" spans="5:22" x14ac:dyDescent="0.25">
      <c r="E619" s="5"/>
      <c r="F619" s="5"/>
      <c r="G619" s="5"/>
      <c r="H619" s="5"/>
      <c r="I619" s="5"/>
      <c r="J619" s="5"/>
      <c r="K619" s="5"/>
      <c r="L619" s="5"/>
      <c r="M619" s="5"/>
      <c r="N619" s="5"/>
      <c r="O619" s="5"/>
      <c r="P619" s="5"/>
      <c r="Q619" s="5"/>
      <c r="V619" s="5"/>
    </row>
    <row r="620" spans="5:22" x14ac:dyDescent="0.25">
      <c r="E620" s="5"/>
      <c r="F620" s="5"/>
      <c r="G620" s="5"/>
      <c r="H620" s="5"/>
      <c r="I620" s="5"/>
      <c r="J620" s="5"/>
      <c r="K620" s="5"/>
      <c r="L620" s="5"/>
      <c r="M620" s="5"/>
      <c r="N620" s="5"/>
      <c r="O620" s="5"/>
      <c r="P620" s="5"/>
      <c r="Q620" s="5"/>
      <c r="V620" s="5"/>
    </row>
    <row r="621" spans="5:22" x14ac:dyDescent="0.25">
      <c r="E621" s="5"/>
      <c r="F621" s="5"/>
      <c r="G621" s="5"/>
      <c r="H621" s="5"/>
      <c r="I621" s="5"/>
      <c r="J621" s="5"/>
      <c r="K621" s="5"/>
      <c r="L621" s="5"/>
      <c r="M621" s="5"/>
      <c r="N621" s="5"/>
      <c r="O621" s="5"/>
      <c r="P621" s="5"/>
      <c r="Q621" s="5"/>
      <c r="V621" s="5"/>
    </row>
    <row r="622" spans="5:22" x14ac:dyDescent="0.25">
      <c r="E622" s="5"/>
      <c r="F622" s="5"/>
      <c r="G622" s="5"/>
      <c r="H622" s="5"/>
      <c r="I622" s="5"/>
      <c r="J622" s="5"/>
      <c r="K622" s="5"/>
      <c r="L622" s="5"/>
      <c r="M622" s="5"/>
      <c r="N622" s="5"/>
      <c r="O622" s="5"/>
      <c r="P622" s="5"/>
      <c r="Q622" s="5"/>
      <c r="V622" s="5"/>
    </row>
    <row r="623" spans="5:22" x14ac:dyDescent="0.25">
      <c r="E623" s="5"/>
      <c r="F623" s="5"/>
      <c r="G623" s="5"/>
      <c r="H623" s="5"/>
      <c r="I623" s="5"/>
      <c r="J623" s="5"/>
      <c r="K623" s="5"/>
      <c r="L623" s="5"/>
      <c r="M623" s="5"/>
      <c r="N623" s="5"/>
      <c r="O623" s="5"/>
      <c r="P623" s="5"/>
      <c r="Q623" s="5"/>
      <c r="V623" s="5"/>
    </row>
    <row r="624" spans="5:22" x14ac:dyDescent="0.25">
      <c r="E624" s="5"/>
      <c r="F624" s="5"/>
      <c r="G624" s="5"/>
      <c r="H624" s="5"/>
      <c r="I624" s="5"/>
      <c r="J624" s="5"/>
      <c r="K624" s="5"/>
      <c r="L624" s="5"/>
      <c r="M624" s="5"/>
      <c r="N624" s="5"/>
      <c r="O624" s="5"/>
      <c r="P624" s="5"/>
      <c r="Q624" s="5"/>
      <c r="V624" s="5"/>
    </row>
    <row r="625" spans="5:22" x14ac:dyDescent="0.25">
      <c r="E625" s="5"/>
      <c r="F625" s="5"/>
      <c r="G625" s="5"/>
      <c r="H625" s="5"/>
      <c r="I625" s="5"/>
      <c r="J625" s="5"/>
      <c r="K625" s="5"/>
      <c r="L625" s="5"/>
      <c r="M625" s="5"/>
      <c r="N625" s="5"/>
      <c r="O625" s="5"/>
      <c r="P625" s="5"/>
      <c r="Q625" s="5"/>
      <c r="V625" s="5"/>
    </row>
    <row r="626" spans="5:22" x14ac:dyDescent="0.25">
      <c r="E626" s="5"/>
      <c r="F626" s="5"/>
      <c r="G626" s="5"/>
      <c r="H626" s="5"/>
      <c r="I626" s="5"/>
      <c r="J626" s="5"/>
      <c r="K626" s="5"/>
      <c r="L626" s="5"/>
      <c r="M626" s="5"/>
      <c r="N626" s="5"/>
      <c r="O626" s="5"/>
      <c r="P626" s="5"/>
      <c r="Q626" s="5"/>
      <c r="V626" s="5"/>
    </row>
    <row r="627" spans="5:22" x14ac:dyDescent="0.25">
      <c r="E627" s="5"/>
      <c r="F627" s="5"/>
      <c r="G627" s="5"/>
      <c r="H627" s="5"/>
      <c r="I627" s="5"/>
      <c r="J627" s="5"/>
      <c r="K627" s="5"/>
      <c r="L627" s="5"/>
      <c r="M627" s="5"/>
      <c r="N627" s="5"/>
      <c r="O627" s="5"/>
      <c r="P627" s="5"/>
      <c r="Q627" s="5"/>
      <c r="V627" s="5"/>
    </row>
    <row r="628" spans="5:22" x14ac:dyDescent="0.25">
      <c r="E628" s="5"/>
      <c r="F628" s="5"/>
      <c r="G628" s="5"/>
      <c r="H628" s="5"/>
      <c r="I628" s="5"/>
      <c r="J628" s="5"/>
      <c r="K628" s="5"/>
      <c r="L628" s="5"/>
      <c r="M628" s="5"/>
      <c r="N628" s="5"/>
      <c r="O628" s="5"/>
      <c r="P628" s="5"/>
      <c r="Q628" s="5"/>
      <c r="V628" s="5"/>
    </row>
    <row r="629" spans="5:22" x14ac:dyDescent="0.25">
      <c r="E629" s="5"/>
      <c r="F629" s="5"/>
      <c r="G629" s="5"/>
      <c r="H629" s="5"/>
      <c r="I629" s="5"/>
      <c r="J629" s="5"/>
      <c r="K629" s="5"/>
      <c r="L629" s="5"/>
      <c r="M629" s="5"/>
      <c r="N629" s="5"/>
      <c r="O629" s="5"/>
      <c r="P629" s="5"/>
      <c r="Q629" s="5"/>
      <c r="V629" s="5"/>
    </row>
    <row r="630" spans="5:22" x14ac:dyDescent="0.25">
      <c r="E630" s="5"/>
      <c r="F630" s="5"/>
      <c r="G630" s="5"/>
      <c r="H630" s="5"/>
      <c r="I630" s="5"/>
      <c r="J630" s="5"/>
      <c r="K630" s="5"/>
      <c r="L630" s="5"/>
      <c r="M630" s="5"/>
      <c r="N630" s="5"/>
      <c r="O630" s="5"/>
      <c r="P630" s="5"/>
      <c r="Q630" s="5"/>
      <c r="V630" s="5"/>
    </row>
    <row r="631" spans="5:22" x14ac:dyDescent="0.25">
      <c r="E631" s="5"/>
      <c r="F631" s="5"/>
      <c r="G631" s="5"/>
      <c r="H631" s="5"/>
      <c r="I631" s="5"/>
      <c r="J631" s="5"/>
      <c r="K631" s="5"/>
      <c r="L631" s="5"/>
      <c r="M631" s="5"/>
      <c r="N631" s="5"/>
      <c r="O631" s="5"/>
      <c r="P631" s="5"/>
      <c r="Q631" s="5"/>
      <c r="V631" s="5"/>
    </row>
    <row r="632" spans="5:22" x14ac:dyDescent="0.25">
      <c r="E632" s="5"/>
      <c r="F632" s="5"/>
      <c r="G632" s="5"/>
      <c r="H632" s="5"/>
      <c r="I632" s="5"/>
      <c r="J632" s="5"/>
      <c r="K632" s="5"/>
      <c r="L632" s="5"/>
      <c r="M632" s="5"/>
      <c r="N632" s="5"/>
      <c r="O632" s="5"/>
      <c r="P632" s="5"/>
      <c r="Q632" s="5"/>
      <c r="V632" s="5"/>
    </row>
    <row r="633" spans="5:22" x14ac:dyDescent="0.25">
      <c r="E633" s="5"/>
      <c r="F633" s="5"/>
      <c r="G633" s="5"/>
      <c r="H633" s="5"/>
      <c r="I633" s="5"/>
      <c r="J633" s="5"/>
      <c r="K633" s="5"/>
      <c r="L633" s="5"/>
      <c r="M633" s="5"/>
      <c r="N633" s="5"/>
      <c r="O633" s="5"/>
      <c r="P633" s="5"/>
      <c r="Q633" s="5"/>
      <c r="V633" s="5"/>
    </row>
    <row r="634" spans="5:22" x14ac:dyDescent="0.25">
      <c r="E634" s="5"/>
      <c r="F634" s="5"/>
      <c r="G634" s="5"/>
      <c r="H634" s="5"/>
      <c r="I634" s="5"/>
      <c r="J634" s="5"/>
      <c r="K634" s="5"/>
      <c r="L634" s="5"/>
      <c r="M634" s="5"/>
      <c r="N634" s="5"/>
      <c r="O634" s="5"/>
      <c r="P634" s="5"/>
      <c r="Q634" s="5"/>
      <c r="V634" s="5"/>
    </row>
    <row r="635" spans="5:22" x14ac:dyDescent="0.25">
      <c r="E635" s="5"/>
      <c r="F635" s="5"/>
      <c r="G635" s="5"/>
      <c r="H635" s="5"/>
      <c r="I635" s="5"/>
      <c r="J635" s="5"/>
      <c r="K635" s="5"/>
      <c r="L635" s="5"/>
      <c r="M635" s="5"/>
      <c r="N635" s="5"/>
      <c r="O635" s="5"/>
      <c r="P635" s="5"/>
      <c r="Q635" s="5"/>
      <c r="V635" s="5"/>
    </row>
    <row r="636" spans="5:22" x14ac:dyDescent="0.25">
      <c r="E636" s="5"/>
      <c r="F636" s="5"/>
      <c r="G636" s="5"/>
      <c r="H636" s="5"/>
      <c r="I636" s="5"/>
      <c r="J636" s="5"/>
      <c r="K636" s="5"/>
      <c r="L636" s="5"/>
      <c r="M636" s="5"/>
      <c r="N636" s="5"/>
      <c r="O636" s="5"/>
      <c r="P636" s="5"/>
      <c r="Q636" s="5"/>
      <c r="V636" s="5"/>
    </row>
    <row r="637" spans="5:22" x14ac:dyDescent="0.25">
      <c r="E637" s="5"/>
      <c r="F637" s="5"/>
      <c r="G637" s="5"/>
      <c r="H637" s="5"/>
      <c r="I637" s="5"/>
      <c r="J637" s="5"/>
      <c r="K637" s="5"/>
      <c r="L637" s="5"/>
      <c r="M637" s="5"/>
      <c r="N637" s="5"/>
      <c r="O637" s="5"/>
      <c r="P637" s="5"/>
      <c r="Q637" s="5"/>
      <c r="V637" s="5"/>
    </row>
    <row r="638" spans="5:22" x14ac:dyDescent="0.25">
      <c r="E638" s="5"/>
      <c r="F638" s="5"/>
      <c r="G638" s="5"/>
      <c r="H638" s="5"/>
      <c r="I638" s="5"/>
      <c r="J638" s="5"/>
      <c r="K638" s="5"/>
      <c r="L638" s="5"/>
      <c r="M638" s="5"/>
      <c r="N638" s="5"/>
      <c r="O638" s="5"/>
      <c r="P638" s="5"/>
      <c r="Q638" s="5"/>
      <c r="V638" s="5"/>
    </row>
    <row r="639" spans="5:22" x14ac:dyDescent="0.25">
      <c r="E639" s="5"/>
      <c r="F639" s="5"/>
      <c r="G639" s="5"/>
      <c r="H639" s="5"/>
      <c r="I639" s="5"/>
      <c r="J639" s="5"/>
      <c r="K639" s="5"/>
      <c r="L639" s="5"/>
      <c r="M639" s="5"/>
      <c r="N639" s="5"/>
      <c r="O639" s="5"/>
      <c r="P639" s="5"/>
      <c r="Q639" s="5"/>
      <c r="V639" s="5"/>
    </row>
    <row r="640" spans="5:22" x14ac:dyDescent="0.25">
      <c r="E640" s="5"/>
      <c r="F640" s="5"/>
      <c r="G640" s="5"/>
      <c r="H640" s="5"/>
      <c r="I640" s="5"/>
      <c r="J640" s="5"/>
      <c r="K640" s="5"/>
      <c r="L640" s="5"/>
      <c r="M640" s="5"/>
      <c r="N640" s="5"/>
      <c r="O640" s="5"/>
      <c r="P640" s="5"/>
      <c r="Q640" s="5"/>
      <c r="V640" s="5"/>
    </row>
    <row r="641" spans="5:22" x14ac:dyDescent="0.25">
      <c r="E641" s="5"/>
      <c r="F641" s="5"/>
      <c r="G641" s="5"/>
      <c r="H641" s="5"/>
      <c r="I641" s="5"/>
      <c r="J641" s="5"/>
      <c r="K641" s="5"/>
      <c r="L641" s="5"/>
      <c r="M641" s="5"/>
      <c r="N641" s="5"/>
      <c r="O641" s="5"/>
      <c r="P641" s="5"/>
      <c r="Q641" s="5"/>
      <c r="V641" s="5"/>
    </row>
    <row r="642" spans="5:22" x14ac:dyDescent="0.25">
      <c r="E642" s="5"/>
      <c r="F642" s="5"/>
      <c r="G642" s="5"/>
      <c r="H642" s="5"/>
      <c r="I642" s="5"/>
      <c r="J642" s="5"/>
      <c r="K642" s="5"/>
      <c r="L642" s="5"/>
      <c r="M642" s="5"/>
      <c r="N642" s="5"/>
      <c r="O642" s="5"/>
      <c r="P642" s="5"/>
      <c r="Q642" s="5"/>
      <c r="V642" s="5"/>
    </row>
    <row r="643" spans="5:22" x14ac:dyDescent="0.25">
      <c r="E643" s="5"/>
      <c r="F643" s="5"/>
      <c r="G643" s="5"/>
      <c r="H643" s="5"/>
      <c r="I643" s="5"/>
      <c r="J643" s="5"/>
      <c r="K643" s="5"/>
      <c r="L643" s="5"/>
      <c r="M643" s="5"/>
      <c r="N643" s="5"/>
      <c r="O643" s="5"/>
      <c r="P643" s="5"/>
      <c r="Q643" s="5"/>
      <c r="V643" s="5"/>
    </row>
    <row r="644" spans="5:22" x14ac:dyDescent="0.25">
      <c r="E644" s="5"/>
      <c r="F644" s="5"/>
      <c r="G644" s="5"/>
      <c r="H644" s="5"/>
      <c r="I644" s="5"/>
      <c r="J644" s="5"/>
      <c r="K644" s="5"/>
      <c r="L644" s="5"/>
      <c r="M644" s="5"/>
      <c r="N644" s="5"/>
      <c r="O644" s="5"/>
      <c r="P644" s="5"/>
      <c r="Q644" s="5"/>
      <c r="V644" s="5"/>
    </row>
    <row r="645" spans="5:22" x14ac:dyDescent="0.25">
      <c r="E645" s="5"/>
      <c r="F645" s="5"/>
      <c r="G645" s="5"/>
      <c r="H645" s="5"/>
      <c r="I645" s="5"/>
      <c r="J645" s="5"/>
      <c r="K645" s="5"/>
      <c r="L645" s="5"/>
      <c r="M645" s="5"/>
      <c r="N645" s="5"/>
      <c r="O645" s="5"/>
      <c r="P645" s="5"/>
      <c r="Q645" s="5"/>
      <c r="V645" s="5"/>
    </row>
    <row r="646" spans="5:22" x14ac:dyDescent="0.25">
      <c r="E646" s="5"/>
      <c r="F646" s="5"/>
      <c r="G646" s="5"/>
      <c r="H646" s="5"/>
      <c r="I646" s="5"/>
      <c r="J646" s="5"/>
      <c r="K646" s="5"/>
      <c r="L646" s="5"/>
      <c r="M646" s="5"/>
      <c r="N646" s="5"/>
      <c r="O646" s="5"/>
      <c r="P646" s="5"/>
      <c r="Q646" s="5"/>
      <c r="V646" s="5"/>
    </row>
    <row r="647" spans="5:22" x14ac:dyDescent="0.25">
      <c r="E647" s="5"/>
      <c r="F647" s="5"/>
      <c r="G647" s="5"/>
      <c r="H647" s="5"/>
      <c r="I647" s="5"/>
      <c r="J647" s="5"/>
      <c r="K647" s="5"/>
      <c r="L647" s="5"/>
      <c r="M647" s="5"/>
      <c r="N647" s="5"/>
      <c r="O647" s="5"/>
      <c r="P647" s="5"/>
      <c r="Q647" s="5"/>
      <c r="V647" s="5"/>
    </row>
    <row r="648" spans="5:22" x14ac:dyDescent="0.25">
      <c r="E648" s="5"/>
      <c r="F648" s="5"/>
      <c r="G648" s="5"/>
      <c r="H648" s="5"/>
      <c r="I648" s="5"/>
      <c r="J648" s="5"/>
      <c r="K648" s="5"/>
      <c r="L648" s="5"/>
      <c r="M648" s="5"/>
      <c r="N648" s="5"/>
      <c r="O648" s="5"/>
      <c r="P648" s="5"/>
      <c r="Q648" s="5"/>
      <c r="V648" s="5"/>
    </row>
    <row r="649" spans="5:22" x14ac:dyDescent="0.25">
      <c r="E649" s="5"/>
      <c r="F649" s="5"/>
      <c r="G649" s="5"/>
      <c r="H649" s="5"/>
      <c r="I649" s="5"/>
      <c r="J649" s="5"/>
      <c r="K649" s="5"/>
      <c r="L649" s="5"/>
      <c r="M649" s="5"/>
      <c r="N649" s="5"/>
      <c r="O649" s="5"/>
      <c r="P649" s="5"/>
      <c r="Q649" s="5"/>
      <c r="V649" s="5"/>
    </row>
    <row r="650" spans="5:22" x14ac:dyDescent="0.25">
      <c r="E650" s="5"/>
      <c r="F650" s="5"/>
      <c r="G650" s="5"/>
      <c r="H650" s="5"/>
      <c r="I650" s="5"/>
      <c r="J650" s="5"/>
      <c r="K650" s="5"/>
      <c r="L650" s="5"/>
      <c r="M650" s="5"/>
      <c r="N650" s="5"/>
      <c r="O650" s="5"/>
      <c r="P650" s="5"/>
      <c r="Q650" s="5"/>
      <c r="V650" s="5"/>
    </row>
    <row r="651" spans="5:22" x14ac:dyDescent="0.25">
      <c r="E651" s="5"/>
      <c r="F651" s="5"/>
      <c r="G651" s="5"/>
      <c r="H651" s="5"/>
      <c r="I651" s="5"/>
      <c r="J651" s="5"/>
      <c r="K651" s="5"/>
      <c r="L651" s="5"/>
      <c r="M651" s="5"/>
      <c r="N651" s="5"/>
      <c r="O651" s="5"/>
      <c r="P651" s="5"/>
      <c r="Q651" s="5"/>
      <c r="V651" s="5"/>
    </row>
    <row r="652" spans="5:22" x14ac:dyDescent="0.25">
      <c r="E652" s="5"/>
      <c r="F652" s="5"/>
      <c r="G652" s="5"/>
      <c r="H652" s="5"/>
      <c r="I652" s="5"/>
      <c r="J652" s="5"/>
      <c r="K652" s="5"/>
      <c r="L652" s="5"/>
      <c r="M652" s="5"/>
      <c r="N652" s="5"/>
      <c r="O652" s="5"/>
      <c r="P652" s="5"/>
      <c r="Q652" s="5"/>
      <c r="V652" s="5"/>
    </row>
    <row r="653" spans="5:22" x14ac:dyDescent="0.25">
      <c r="E653" s="5"/>
      <c r="F653" s="5"/>
      <c r="G653" s="5"/>
      <c r="H653" s="5"/>
      <c r="I653" s="5"/>
      <c r="J653" s="5"/>
      <c r="K653" s="5"/>
      <c r="L653" s="5"/>
      <c r="M653" s="5"/>
      <c r="N653" s="5"/>
      <c r="O653" s="5"/>
      <c r="P653" s="5"/>
      <c r="Q653" s="5"/>
      <c r="V653" s="5"/>
    </row>
    <row r="654" spans="5:22" x14ac:dyDescent="0.25">
      <c r="E654" s="5"/>
      <c r="F654" s="5"/>
      <c r="G654" s="5"/>
      <c r="H654" s="5"/>
      <c r="I654" s="5"/>
      <c r="J654" s="5"/>
      <c r="K654" s="5"/>
      <c r="L654" s="5"/>
      <c r="M654" s="5"/>
      <c r="N654" s="5"/>
      <c r="O654" s="5"/>
      <c r="P654" s="5"/>
      <c r="Q654" s="5"/>
      <c r="V654" s="5"/>
    </row>
    <row r="655" spans="5:22" x14ac:dyDescent="0.25">
      <c r="E655" s="5"/>
      <c r="F655" s="5"/>
      <c r="G655" s="5"/>
      <c r="H655" s="5"/>
      <c r="I655" s="5"/>
      <c r="J655" s="5"/>
      <c r="K655" s="5"/>
      <c r="L655" s="5"/>
      <c r="M655" s="5"/>
      <c r="N655" s="5"/>
      <c r="O655" s="5"/>
      <c r="P655" s="5"/>
      <c r="Q655" s="5"/>
      <c r="V655" s="5"/>
    </row>
    <row r="656" spans="5:22" x14ac:dyDescent="0.25">
      <c r="E656" s="5"/>
      <c r="F656" s="5"/>
      <c r="G656" s="5"/>
      <c r="H656" s="5"/>
      <c r="I656" s="5"/>
      <c r="J656" s="5"/>
      <c r="K656" s="5"/>
      <c r="L656" s="5"/>
      <c r="M656" s="5"/>
      <c r="N656" s="5"/>
      <c r="O656" s="5"/>
      <c r="P656" s="5"/>
      <c r="Q656" s="5"/>
      <c r="V656" s="5"/>
    </row>
    <row r="657" spans="5:22" x14ac:dyDescent="0.25">
      <c r="E657" s="5"/>
      <c r="F657" s="5"/>
      <c r="G657" s="5"/>
      <c r="H657" s="5"/>
      <c r="I657" s="5"/>
      <c r="J657" s="5"/>
      <c r="K657" s="5"/>
      <c r="L657" s="5"/>
      <c r="M657" s="5"/>
      <c r="N657" s="5"/>
      <c r="O657" s="5"/>
      <c r="P657" s="5"/>
      <c r="Q657" s="5"/>
      <c r="V657" s="5"/>
    </row>
    <row r="658" spans="5:22" x14ac:dyDescent="0.25">
      <c r="E658" s="5"/>
      <c r="F658" s="5"/>
      <c r="G658" s="5"/>
      <c r="H658" s="5"/>
      <c r="I658" s="5"/>
      <c r="J658" s="5"/>
      <c r="K658" s="5"/>
      <c r="L658" s="5"/>
      <c r="M658" s="5"/>
      <c r="N658" s="5"/>
      <c r="O658" s="5"/>
      <c r="P658" s="5"/>
      <c r="Q658" s="5"/>
      <c r="V658" s="5"/>
    </row>
    <row r="659" spans="5:22" x14ac:dyDescent="0.25">
      <c r="E659" s="5"/>
      <c r="F659" s="5"/>
      <c r="G659" s="5"/>
      <c r="H659" s="5"/>
      <c r="I659" s="5"/>
      <c r="J659" s="5"/>
      <c r="K659" s="5"/>
      <c r="L659" s="5"/>
      <c r="M659" s="5"/>
      <c r="N659" s="5"/>
      <c r="O659" s="5"/>
      <c r="P659" s="5"/>
      <c r="Q659" s="5"/>
      <c r="V659" s="5"/>
    </row>
    <row r="660" spans="5:22" x14ac:dyDescent="0.25">
      <c r="E660" s="5"/>
      <c r="F660" s="5"/>
      <c r="G660" s="5"/>
      <c r="H660" s="5"/>
      <c r="I660" s="5"/>
      <c r="J660" s="5"/>
      <c r="K660" s="5"/>
      <c r="L660" s="5"/>
      <c r="M660" s="5"/>
      <c r="N660" s="5"/>
      <c r="O660" s="5"/>
      <c r="P660" s="5"/>
      <c r="Q660" s="5"/>
      <c r="V660" s="5"/>
    </row>
    <row r="661" spans="5:22" x14ac:dyDescent="0.25">
      <c r="E661" s="5"/>
      <c r="F661" s="5"/>
      <c r="G661" s="5"/>
      <c r="H661" s="5"/>
      <c r="I661" s="5"/>
      <c r="J661" s="5"/>
      <c r="K661" s="5"/>
      <c r="L661" s="5"/>
      <c r="M661" s="5"/>
      <c r="N661" s="5"/>
      <c r="O661" s="5"/>
      <c r="P661" s="5"/>
      <c r="Q661" s="5"/>
      <c r="V661" s="5"/>
    </row>
    <row r="662" spans="5:22" x14ac:dyDescent="0.25">
      <c r="E662" s="5"/>
      <c r="F662" s="5"/>
      <c r="G662" s="5"/>
      <c r="H662" s="5"/>
      <c r="I662" s="5"/>
      <c r="J662" s="5"/>
      <c r="K662" s="5"/>
      <c r="L662" s="5"/>
      <c r="M662" s="5"/>
      <c r="N662" s="5"/>
      <c r="O662" s="5"/>
      <c r="P662" s="5"/>
      <c r="Q662" s="5"/>
      <c r="V662" s="5"/>
    </row>
    <row r="663" spans="5:22" x14ac:dyDescent="0.25">
      <c r="E663" s="5"/>
      <c r="F663" s="5"/>
      <c r="G663" s="5"/>
      <c r="H663" s="5"/>
      <c r="I663" s="5"/>
      <c r="J663" s="5"/>
      <c r="K663" s="5"/>
      <c r="L663" s="5"/>
      <c r="M663" s="5"/>
      <c r="N663" s="5"/>
      <c r="O663" s="5"/>
      <c r="P663" s="5"/>
      <c r="Q663" s="5"/>
      <c r="V663" s="5"/>
    </row>
    <row r="664" spans="5:22" x14ac:dyDescent="0.25">
      <c r="E664" s="5"/>
      <c r="F664" s="5"/>
      <c r="G664" s="5"/>
      <c r="H664" s="5"/>
      <c r="I664" s="5"/>
      <c r="J664" s="5"/>
      <c r="K664" s="5"/>
      <c r="L664" s="5"/>
      <c r="M664" s="5"/>
      <c r="N664" s="5"/>
      <c r="O664" s="5"/>
      <c r="P664" s="5"/>
      <c r="Q664" s="5"/>
      <c r="V664" s="5"/>
    </row>
    <row r="665" spans="5:22" x14ac:dyDescent="0.25">
      <c r="E665" s="5"/>
      <c r="F665" s="5"/>
      <c r="G665" s="5"/>
      <c r="H665" s="5"/>
      <c r="I665" s="5"/>
      <c r="J665" s="5"/>
      <c r="K665" s="5"/>
      <c r="L665" s="5"/>
      <c r="M665" s="5"/>
      <c r="N665" s="5"/>
      <c r="O665" s="5"/>
      <c r="P665" s="5"/>
      <c r="Q665" s="5"/>
      <c r="V665" s="5"/>
    </row>
    <row r="666" spans="5:22" x14ac:dyDescent="0.25">
      <c r="E666" s="5"/>
      <c r="F666" s="5"/>
      <c r="G666" s="5"/>
      <c r="H666" s="5"/>
      <c r="I666" s="5"/>
      <c r="J666" s="5"/>
      <c r="K666" s="5"/>
      <c r="L666" s="5"/>
      <c r="M666" s="5"/>
      <c r="N666" s="5"/>
      <c r="O666" s="5"/>
      <c r="P666" s="5"/>
      <c r="Q666" s="5"/>
      <c r="V666" s="5"/>
    </row>
    <row r="667" spans="5:22" x14ac:dyDescent="0.25">
      <c r="E667" s="5"/>
      <c r="F667" s="5"/>
      <c r="G667" s="5"/>
      <c r="H667" s="5"/>
      <c r="I667" s="5"/>
      <c r="J667" s="5"/>
      <c r="K667" s="5"/>
      <c r="L667" s="5"/>
      <c r="M667" s="5"/>
      <c r="N667" s="5"/>
      <c r="O667" s="5"/>
      <c r="P667" s="5"/>
      <c r="Q667" s="5"/>
      <c r="V667" s="5"/>
    </row>
    <row r="668" spans="5:22" x14ac:dyDescent="0.25">
      <c r="E668" s="5"/>
      <c r="F668" s="5"/>
      <c r="G668" s="5"/>
      <c r="H668" s="5"/>
      <c r="I668" s="5"/>
      <c r="J668" s="5"/>
      <c r="K668" s="5"/>
      <c r="L668" s="5"/>
      <c r="M668" s="5"/>
      <c r="N668" s="5"/>
      <c r="O668" s="5"/>
      <c r="P668" s="5"/>
      <c r="Q668" s="5"/>
      <c r="V668" s="5"/>
    </row>
    <row r="669" spans="5:22" x14ac:dyDescent="0.25">
      <c r="E669" s="5"/>
      <c r="F669" s="5"/>
      <c r="G669" s="5"/>
      <c r="H669" s="5"/>
      <c r="I669" s="5"/>
      <c r="J669" s="5"/>
      <c r="K669" s="5"/>
      <c r="L669" s="5"/>
      <c r="M669" s="5"/>
      <c r="N669" s="5"/>
      <c r="O669" s="5"/>
      <c r="P669" s="5"/>
      <c r="Q669" s="5"/>
      <c r="V669" s="5"/>
    </row>
    <row r="670" spans="5:22" x14ac:dyDescent="0.25">
      <c r="E670" s="5"/>
      <c r="F670" s="5"/>
      <c r="G670" s="5"/>
      <c r="H670" s="5"/>
      <c r="I670" s="5"/>
      <c r="J670" s="5"/>
      <c r="K670" s="5"/>
      <c r="L670" s="5"/>
      <c r="M670" s="5"/>
      <c r="N670" s="5"/>
      <c r="O670" s="5"/>
      <c r="P670" s="5"/>
      <c r="Q670" s="5"/>
      <c r="V670" s="5"/>
    </row>
    <row r="671" spans="5:22" x14ac:dyDescent="0.25">
      <c r="E671" s="5"/>
      <c r="F671" s="5"/>
      <c r="G671" s="5"/>
      <c r="H671" s="5"/>
      <c r="I671" s="5"/>
      <c r="J671" s="5"/>
      <c r="K671" s="5"/>
      <c r="L671" s="5"/>
      <c r="M671" s="5"/>
      <c r="N671" s="5"/>
      <c r="O671" s="5"/>
      <c r="P671" s="5"/>
      <c r="Q671" s="5"/>
      <c r="V671" s="5"/>
    </row>
    <row r="672" spans="5:22" x14ac:dyDescent="0.25">
      <c r="E672" s="5"/>
      <c r="F672" s="5"/>
      <c r="G672" s="5"/>
      <c r="H672" s="5"/>
      <c r="I672" s="5"/>
      <c r="J672" s="5"/>
      <c r="K672" s="5"/>
      <c r="L672" s="5"/>
      <c r="M672" s="5"/>
      <c r="N672" s="5"/>
      <c r="O672" s="5"/>
      <c r="P672" s="5"/>
      <c r="Q672" s="5"/>
      <c r="V672" s="5"/>
    </row>
    <row r="673" spans="5:22" x14ac:dyDescent="0.25">
      <c r="E673" s="5"/>
      <c r="F673" s="5"/>
      <c r="G673" s="5"/>
      <c r="H673" s="5"/>
      <c r="I673" s="5"/>
      <c r="J673" s="5"/>
      <c r="K673" s="5"/>
      <c r="L673" s="5"/>
      <c r="M673" s="5"/>
      <c r="N673" s="5"/>
      <c r="O673" s="5"/>
      <c r="P673" s="5"/>
      <c r="Q673" s="5"/>
      <c r="V673" s="5"/>
    </row>
    <row r="674" spans="5:22" x14ac:dyDescent="0.25">
      <c r="E674" s="5"/>
      <c r="F674" s="5"/>
      <c r="G674" s="5"/>
      <c r="H674" s="5"/>
      <c r="I674" s="5"/>
      <c r="J674" s="5"/>
      <c r="K674" s="5"/>
      <c r="L674" s="5"/>
      <c r="M674" s="5"/>
      <c r="N674" s="5"/>
      <c r="O674" s="5"/>
      <c r="P674" s="5"/>
      <c r="Q674" s="5"/>
      <c r="V674" s="5"/>
    </row>
    <row r="675" spans="5:22" x14ac:dyDescent="0.25">
      <c r="E675" s="5"/>
      <c r="F675" s="5"/>
      <c r="G675" s="5"/>
      <c r="H675" s="5"/>
      <c r="I675" s="5"/>
      <c r="J675" s="5"/>
      <c r="K675" s="5"/>
      <c r="L675" s="5"/>
      <c r="M675" s="5"/>
      <c r="N675" s="5"/>
      <c r="O675" s="5"/>
      <c r="P675" s="5"/>
      <c r="Q675" s="5"/>
      <c r="V675" s="5"/>
    </row>
    <row r="676" spans="5:22" x14ac:dyDescent="0.25">
      <c r="E676" s="5"/>
      <c r="F676" s="5"/>
      <c r="G676" s="5"/>
      <c r="H676" s="5"/>
      <c r="I676" s="5"/>
      <c r="J676" s="5"/>
      <c r="K676" s="5"/>
      <c r="L676" s="5"/>
      <c r="M676" s="5"/>
      <c r="N676" s="5"/>
      <c r="O676" s="5"/>
      <c r="P676" s="5"/>
      <c r="Q676" s="5"/>
      <c r="V676" s="5"/>
    </row>
    <row r="677" spans="5:22" x14ac:dyDescent="0.25">
      <c r="E677" s="5"/>
      <c r="F677" s="5"/>
      <c r="G677" s="5"/>
      <c r="H677" s="5"/>
      <c r="I677" s="5"/>
      <c r="J677" s="5"/>
      <c r="K677" s="5"/>
      <c r="L677" s="5"/>
      <c r="M677" s="5"/>
      <c r="N677" s="5"/>
      <c r="O677" s="5"/>
      <c r="P677" s="5"/>
      <c r="Q677" s="5"/>
      <c r="V677" s="5"/>
    </row>
    <row r="678" spans="5:22" x14ac:dyDescent="0.25">
      <c r="E678" s="5"/>
      <c r="F678" s="5"/>
      <c r="G678" s="5"/>
      <c r="H678" s="5"/>
      <c r="I678" s="5"/>
      <c r="J678" s="5"/>
      <c r="K678" s="5"/>
      <c r="L678" s="5"/>
      <c r="M678" s="5"/>
      <c r="N678" s="5"/>
      <c r="O678" s="5"/>
      <c r="P678" s="5"/>
      <c r="Q678" s="5"/>
      <c r="V678" s="5"/>
    </row>
    <row r="679" spans="5:22" x14ac:dyDescent="0.25">
      <c r="E679" s="5"/>
      <c r="F679" s="5"/>
      <c r="G679" s="5"/>
      <c r="H679" s="5"/>
      <c r="I679" s="5"/>
      <c r="J679" s="5"/>
      <c r="K679" s="5"/>
      <c r="L679" s="5"/>
      <c r="M679" s="5"/>
      <c r="N679" s="5"/>
      <c r="O679" s="5"/>
      <c r="P679" s="5"/>
      <c r="Q679" s="5"/>
      <c r="V679" s="5"/>
    </row>
    <row r="680" spans="5:22" x14ac:dyDescent="0.25">
      <c r="E680" s="5"/>
      <c r="F680" s="5"/>
      <c r="G680" s="5"/>
      <c r="H680" s="5"/>
      <c r="I680" s="5"/>
      <c r="J680" s="5"/>
      <c r="K680" s="5"/>
      <c r="L680" s="5"/>
      <c r="M680" s="5"/>
      <c r="N680" s="5"/>
      <c r="O680" s="5"/>
      <c r="P680" s="5"/>
      <c r="Q680" s="5"/>
      <c r="V680" s="5"/>
    </row>
    <row r="681" spans="5:22" x14ac:dyDescent="0.25">
      <c r="E681" s="5"/>
      <c r="F681" s="5"/>
      <c r="G681" s="5"/>
      <c r="H681" s="5"/>
      <c r="I681" s="5"/>
      <c r="J681" s="5"/>
      <c r="K681" s="5"/>
      <c r="L681" s="5"/>
      <c r="M681" s="5"/>
      <c r="N681" s="5"/>
      <c r="O681" s="5"/>
      <c r="P681" s="5"/>
      <c r="Q681" s="5"/>
      <c r="V681" s="5"/>
    </row>
    <row r="682" spans="5:22" x14ac:dyDescent="0.25">
      <c r="E682" s="5"/>
      <c r="F682" s="5"/>
      <c r="G682" s="5"/>
      <c r="H682" s="5"/>
      <c r="I682" s="5"/>
      <c r="J682" s="5"/>
      <c r="K682" s="5"/>
      <c r="L682" s="5"/>
      <c r="M682" s="5"/>
      <c r="N682" s="5"/>
      <c r="O682" s="5"/>
      <c r="P682" s="5"/>
      <c r="Q682" s="5"/>
      <c r="V682" s="5"/>
    </row>
    <row r="683" spans="5:22" x14ac:dyDescent="0.25">
      <c r="E683" s="5"/>
      <c r="F683" s="5"/>
      <c r="G683" s="5"/>
      <c r="H683" s="5"/>
      <c r="I683" s="5"/>
      <c r="J683" s="5"/>
      <c r="K683" s="5"/>
      <c r="L683" s="5"/>
      <c r="M683" s="5"/>
      <c r="N683" s="5"/>
      <c r="O683" s="5"/>
      <c r="P683" s="5"/>
      <c r="Q683" s="5"/>
      <c r="V683" s="5"/>
    </row>
    <row r="684" spans="5:22" x14ac:dyDescent="0.25">
      <c r="E684" s="5"/>
      <c r="F684" s="5"/>
      <c r="G684" s="5"/>
      <c r="H684" s="5"/>
      <c r="I684" s="5"/>
      <c r="J684" s="5"/>
      <c r="K684" s="5"/>
      <c r="L684" s="5"/>
      <c r="M684" s="5"/>
      <c r="N684" s="5"/>
      <c r="O684" s="5"/>
      <c r="P684" s="5"/>
      <c r="Q684" s="5"/>
      <c r="V684" s="5"/>
    </row>
    <row r="685" spans="5:22" x14ac:dyDescent="0.25">
      <c r="E685" s="5"/>
      <c r="F685" s="5"/>
      <c r="G685" s="5"/>
      <c r="H685" s="5"/>
      <c r="I685" s="5"/>
      <c r="J685" s="5"/>
      <c r="K685" s="5"/>
      <c r="L685" s="5"/>
      <c r="M685" s="5"/>
      <c r="N685" s="5"/>
      <c r="O685" s="5"/>
      <c r="P685" s="5"/>
      <c r="Q685" s="5"/>
      <c r="V685" s="5"/>
    </row>
    <row r="686" spans="5:22" x14ac:dyDescent="0.25">
      <c r="E686" s="5"/>
      <c r="F686" s="5"/>
      <c r="G686" s="5"/>
      <c r="H686" s="5"/>
      <c r="I686" s="5"/>
      <c r="J686" s="5"/>
      <c r="K686" s="5"/>
      <c r="L686" s="5"/>
      <c r="M686" s="5"/>
      <c r="N686" s="5"/>
      <c r="O686" s="5"/>
      <c r="P686" s="5"/>
      <c r="Q686" s="5"/>
      <c r="V686" s="5"/>
    </row>
    <row r="687" spans="5:22" x14ac:dyDescent="0.25">
      <c r="E687" s="5"/>
      <c r="F687" s="5"/>
      <c r="G687" s="5"/>
      <c r="H687" s="5"/>
      <c r="I687" s="5"/>
      <c r="J687" s="5"/>
      <c r="K687" s="5"/>
      <c r="L687" s="5"/>
      <c r="M687" s="5"/>
      <c r="N687" s="5"/>
      <c r="O687" s="5"/>
      <c r="P687" s="5"/>
      <c r="Q687" s="5"/>
      <c r="V687" s="5"/>
    </row>
    <row r="688" spans="5:22" x14ac:dyDescent="0.25">
      <c r="E688" s="5"/>
      <c r="F688" s="5"/>
      <c r="G688" s="5"/>
      <c r="H688" s="5"/>
      <c r="I688" s="5"/>
      <c r="J688" s="5"/>
      <c r="K688" s="5"/>
      <c r="L688" s="5"/>
      <c r="M688" s="5"/>
      <c r="N688" s="5"/>
      <c r="O688" s="5"/>
      <c r="P688" s="5"/>
      <c r="Q688" s="5"/>
      <c r="V688" s="5"/>
    </row>
    <row r="689" spans="5:22" x14ac:dyDescent="0.25">
      <c r="E689" s="5"/>
      <c r="F689" s="5"/>
      <c r="G689" s="5"/>
      <c r="H689" s="5"/>
      <c r="I689" s="5"/>
      <c r="J689" s="5"/>
      <c r="K689" s="5"/>
      <c r="L689" s="5"/>
      <c r="M689" s="5"/>
      <c r="N689" s="5"/>
      <c r="O689" s="5"/>
      <c r="P689" s="5"/>
      <c r="Q689" s="5"/>
      <c r="V689" s="5"/>
    </row>
    <row r="690" spans="5:22" x14ac:dyDescent="0.25">
      <c r="E690" s="5"/>
      <c r="F690" s="5"/>
      <c r="G690" s="5"/>
      <c r="H690" s="5"/>
      <c r="I690" s="5"/>
      <c r="J690" s="5"/>
      <c r="K690" s="5"/>
      <c r="L690" s="5"/>
      <c r="M690" s="5"/>
      <c r="N690" s="5"/>
      <c r="O690" s="5"/>
      <c r="P690" s="5"/>
      <c r="Q690" s="5"/>
      <c r="V690" s="5"/>
    </row>
    <row r="691" spans="5:22" x14ac:dyDescent="0.25">
      <c r="E691" s="5"/>
      <c r="F691" s="5"/>
      <c r="G691" s="5"/>
      <c r="H691" s="5"/>
      <c r="I691" s="5"/>
      <c r="J691" s="5"/>
      <c r="K691" s="5"/>
      <c r="L691" s="5"/>
      <c r="M691" s="5"/>
      <c r="N691" s="5"/>
      <c r="O691" s="5"/>
      <c r="P691" s="5"/>
      <c r="Q691" s="5"/>
      <c r="V691" s="5"/>
    </row>
    <row r="692" spans="5:22" x14ac:dyDescent="0.25">
      <c r="E692" s="5"/>
      <c r="F692" s="5"/>
      <c r="G692" s="5"/>
      <c r="H692" s="5"/>
      <c r="I692" s="5"/>
      <c r="J692" s="5"/>
      <c r="K692" s="5"/>
      <c r="L692" s="5"/>
      <c r="M692" s="5"/>
      <c r="N692" s="5"/>
      <c r="O692" s="5"/>
      <c r="P692" s="5"/>
      <c r="Q692" s="5"/>
      <c r="V692" s="5"/>
    </row>
    <row r="693" spans="5:22" x14ac:dyDescent="0.25">
      <c r="E693" s="5"/>
      <c r="F693" s="5"/>
      <c r="G693" s="5"/>
      <c r="H693" s="5"/>
      <c r="I693" s="5"/>
      <c r="J693" s="5"/>
      <c r="K693" s="5"/>
      <c r="L693" s="5"/>
      <c r="M693" s="5"/>
      <c r="N693" s="5"/>
      <c r="O693" s="5"/>
      <c r="P693" s="5"/>
      <c r="Q693" s="5"/>
      <c r="V693" s="5"/>
    </row>
    <row r="694" spans="5:22" x14ac:dyDescent="0.25">
      <c r="E694" s="5"/>
      <c r="F694" s="5"/>
      <c r="G694" s="5"/>
      <c r="H694" s="5"/>
      <c r="I694" s="5"/>
      <c r="J694" s="5"/>
      <c r="K694" s="5"/>
      <c r="L694" s="5"/>
      <c r="M694" s="5"/>
      <c r="N694" s="5"/>
      <c r="O694" s="5"/>
      <c r="P694" s="5"/>
      <c r="Q694" s="5"/>
      <c r="V694" s="5"/>
    </row>
    <row r="695" spans="5:22" x14ac:dyDescent="0.25">
      <c r="E695" s="5"/>
      <c r="F695" s="5"/>
      <c r="G695" s="5"/>
      <c r="H695" s="5"/>
      <c r="I695" s="5"/>
      <c r="J695" s="5"/>
      <c r="K695" s="5"/>
      <c r="L695" s="5"/>
      <c r="M695" s="5"/>
      <c r="N695" s="5"/>
      <c r="O695" s="5"/>
      <c r="P695" s="5"/>
      <c r="Q695" s="5"/>
      <c r="V695" s="5"/>
    </row>
    <row r="696" spans="5:22" x14ac:dyDescent="0.25">
      <c r="E696" s="5"/>
      <c r="F696" s="5"/>
      <c r="G696" s="5"/>
      <c r="H696" s="5"/>
      <c r="I696" s="5"/>
      <c r="J696" s="5"/>
      <c r="K696" s="5"/>
      <c r="L696" s="5"/>
      <c r="M696" s="5"/>
      <c r="N696" s="5"/>
      <c r="O696" s="5"/>
      <c r="P696" s="5"/>
      <c r="Q696" s="5"/>
      <c r="V696" s="5"/>
    </row>
    <row r="697" spans="5:22" x14ac:dyDescent="0.25">
      <c r="E697" s="5"/>
      <c r="F697" s="5"/>
      <c r="G697" s="5"/>
      <c r="H697" s="5"/>
      <c r="I697" s="5"/>
      <c r="J697" s="5"/>
      <c r="K697" s="5"/>
      <c r="L697" s="5"/>
      <c r="M697" s="5"/>
      <c r="N697" s="5"/>
      <c r="O697" s="5"/>
      <c r="P697" s="5"/>
      <c r="Q697" s="5"/>
      <c r="V697" s="5"/>
    </row>
    <row r="698" spans="5:22" x14ac:dyDescent="0.25">
      <c r="E698" s="5"/>
      <c r="F698" s="5"/>
      <c r="G698" s="5"/>
      <c r="H698" s="5"/>
      <c r="I698" s="5"/>
      <c r="J698" s="5"/>
      <c r="K698" s="5"/>
      <c r="L698" s="5"/>
      <c r="M698" s="5"/>
      <c r="N698" s="5"/>
      <c r="O698" s="5"/>
      <c r="P698" s="5"/>
      <c r="Q698" s="5"/>
      <c r="V698" s="5"/>
    </row>
    <row r="699" spans="5:22" x14ac:dyDescent="0.25">
      <c r="E699" s="5"/>
      <c r="F699" s="5"/>
      <c r="G699" s="5"/>
      <c r="H699" s="5"/>
      <c r="I699" s="5"/>
      <c r="J699" s="5"/>
      <c r="K699" s="5"/>
      <c r="L699" s="5"/>
      <c r="M699" s="5"/>
      <c r="N699" s="5"/>
      <c r="O699" s="5"/>
      <c r="P699" s="5"/>
      <c r="Q699" s="5"/>
      <c r="V699" s="5"/>
    </row>
    <row r="700" spans="5:22" x14ac:dyDescent="0.25">
      <c r="E700" s="5"/>
      <c r="F700" s="5"/>
      <c r="G700" s="5"/>
      <c r="H700" s="5"/>
      <c r="I700" s="5"/>
      <c r="J700" s="5"/>
      <c r="K700" s="5"/>
      <c r="L700" s="5"/>
      <c r="M700" s="5"/>
      <c r="N700" s="5"/>
      <c r="O700" s="5"/>
      <c r="P700" s="5"/>
      <c r="Q700" s="5"/>
      <c r="V700" s="5"/>
    </row>
    <row r="701" spans="5:22" x14ac:dyDescent="0.25">
      <c r="E701" s="5"/>
      <c r="F701" s="5"/>
      <c r="G701" s="5"/>
      <c r="H701" s="5"/>
      <c r="I701" s="5"/>
      <c r="J701" s="5"/>
      <c r="K701" s="5"/>
      <c r="L701" s="5"/>
      <c r="M701" s="5"/>
      <c r="N701" s="5"/>
      <c r="O701" s="5"/>
      <c r="P701" s="5"/>
      <c r="Q701" s="5"/>
      <c r="V701" s="5"/>
    </row>
    <row r="702" spans="5:22" x14ac:dyDescent="0.25">
      <c r="E702" s="5"/>
      <c r="F702" s="5"/>
      <c r="G702" s="5"/>
      <c r="H702" s="5"/>
      <c r="I702" s="5"/>
      <c r="J702" s="5"/>
      <c r="K702" s="5"/>
      <c r="L702" s="5"/>
      <c r="M702" s="5"/>
      <c r="N702" s="5"/>
      <c r="O702" s="5"/>
      <c r="P702" s="5"/>
      <c r="Q702" s="5"/>
      <c r="V702" s="5"/>
    </row>
    <row r="703" spans="5:22" x14ac:dyDescent="0.25">
      <c r="E703" s="5"/>
      <c r="F703" s="5"/>
      <c r="G703" s="5"/>
      <c r="H703" s="5"/>
      <c r="I703" s="5"/>
      <c r="J703" s="5"/>
      <c r="K703" s="5"/>
      <c r="L703" s="5"/>
      <c r="M703" s="5"/>
      <c r="N703" s="5"/>
      <c r="O703" s="5"/>
      <c r="P703" s="5"/>
      <c r="Q703" s="5"/>
      <c r="V703" s="5"/>
    </row>
    <row r="704" spans="5:22" x14ac:dyDescent="0.25">
      <c r="E704" s="5"/>
      <c r="F704" s="5"/>
      <c r="G704" s="5"/>
      <c r="H704" s="5"/>
      <c r="I704" s="5"/>
      <c r="J704" s="5"/>
      <c r="K704" s="5"/>
      <c r="L704" s="5"/>
      <c r="M704" s="5"/>
      <c r="N704" s="5"/>
      <c r="O704" s="5"/>
      <c r="P704" s="5"/>
      <c r="Q704" s="5"/>
      <c r="V704" s="5"/>
    </row>
    <row r="705" spans="5:22" x14ac:dyDescent="0.25">
      <c r="E705" s="5"/>
      <c r="F705" s="5"/>
      <c r="G705" s="5"/>
      <c r="H705" s="5"/>
      <c r="I705" s="5"/>
      <c r="J705" s="5"/>
      <c r="K705" s="5"/>
      <c r="L705" s="5"/>
      <c r="M705" s="5"/>
      <c r="N705" s="5"/>
      <c r="O705" s="5"/>
      <c r="P705" s="5"/>
      <c r="Q705" s="5"/>
      <c r="V705" s="5"/>
    </row>
    <row r="706" spans="5:22" x14ac:dyDescent="0.25">
      <c r="E706" s="5"/>
      <c r="F706" s="5"/>
      <c r="G706" s="5"/>
      <c r="H706" s="5"/>
      <c r="I706" s="5"/>
      <c r="J706" s="5"/>
      <c r="K706" s="5"/>
      <c r="L706" s="5"/>
      <c r="M706" s="5"/>
      <c r="N706" s="5"/>
      <c r="O706" s="5"/>
      <c r="P706" s="5"/>
      <c r="Q706" s="5"/>
      <c r="V706" s="5"/>
    </row>
    <row r="707" spans="5:22" x14ac:dyDescent="0.25">
      <c r="E707" s="5"/>
      <c r="F707" s="5"/>
      <c r="G707" s="5"/>
      <c r="H707" s="5"/>
      <c r="I707" s="5"/>
      <c r="J707" s="5"/>
      <c r="K707" s="5"/>
      <c r="L707" s="5"/>
      <c r="M707" s="5"/>
      <c r="N707" s="5"/>
      <c r="O707" s="5"/>
      <c r="P707" s="5"/>
      <c r="Q707" s="5"/>
      <c r="V707" s="5"/>
    </row>
    <row r="708" spans="5:22" x14ac:dyDescent="0.25">
      <c r="E708" s="5"/>
      <c r="F708" s="5"/>
      <c r="G708" s="5"/>
      <c r="H708" s="5"/>
      <c r="I708" s="5"/>
      <c r="J708" s="5"/>
      <c r="K708" s="5"/>
      <c r="L708" s="5"/>
      <c r="M708" s="5"/>
      <c r="N708" s="5"/>
      <c r="O708" s="5"/>
      <c r="P708" s="5"/>
      <c r="Q708" s="5"/>
      <c r="V708" s="5"/>
    </row>
    <row r="709" spans="5:22" x14ac:dyDescent="0.25">
      <c r="E709" s="5"/>
      <c r="F709" s="5"/>
      <c r="G709" s="5"/>
      <c r="H709" s="5"/>
      <c r="I709" s="5"/>
      <c r="J709" s="5"/>
      <c r="K709" s="5"/>
      <c r="L709" s="5"/>
      <c r="M709" s="5"/>
      <c r="N709" s="5"/>
      <c r="O709" s="5"/>
      <c r="P709" s="5"/>
      <c r="Q709" s="5"/>
      <c r="V709" s="5"/>
    </row>
    <row r="710" spans="5:22" x14ac:dyDescent="0.25">
      <c r="E710" s="5"/>
      <c r="F710" s="5"/>
      <c r="G710" s="5"/>
      <c r="H710" s="5"/>
      <c r="I710" s="5"/>
      <c r="J710" s="5"/>
      <c r="K710" s="5"/>
      <c r="L710" s="5"/>
      <c r="M710" s="5"/>
      <c r="N710" s="5"/>
      <c r="O710" s="5"/>
      <c r="P710" s="5"/>
      <c r="Q710" s="5"/>
      <c r="V710" s="5"/>
    </row>
    <row r="711" spans="5:22" x14ac:dyDescent="0.25">
      <c r="E711" s="5"/>
      <c r="F711" s="5"/>
      <c r="G711" s="5"/>
      <c r="H711" s="5"/>
      <c r="I711" s="5"/>
      <c r="J711" s="5"/>
      <c r="K711" s="5"/>
      <c r="L711" s="5"/>
      <c r="M711" s="5"/>
      <c r="N711" s="5"/>
      <c r="O711" s="5"/>
      <c r="P711" s="5"/>
      <c r="Q711" s="5"/>
      <c r="V711" s="5"/>
    </row>
    <row r="712" spans="5:22" x14ac:dyDescent="0.25">
      <c r="E712" s="5"/>
      <c r="F712" s="5"/>
      <c r="G712" s="5"/>
      <c r="H712" s="5"/>
      <c r="I712" s="5"/>
      <c r="J712" s="5"/>
      <c r="K712" s="5"/>
      <c r="L712" s="5"/>
      <c r="M712" s="5"/>
      <c r="N712" s="5"/>
      <c r="O712" s="5"/>
      <c r="P712" s="5"/>
      <c r="Q712" s="5"/>
      <c r="V712" s="5"/>
    </row>
    <row r="713" spans="5:22" x14ac:dyDescent="0.25">
      <c r="E713" s="5"/>
      <c r="F713" s="5"/>
      <c r="G713" s="5"/>
      <c r="H713" s="5"/>
      <c r="I713" s="5"/>
      <c r="J713" s="5"/>
      <c r="K713" s="5"/>
      <c r="L713" s="5"/>
      <c r="M713" s="5"/>
      <c r="N713" s="5"/>
      <c r="O713" s="5"/>
      <c r="P713" s="5"/>
      <c r="Q713" s="5"/>
      <c r="V713" s="5"/>
    </row>
    <row r="714" spans="5:22" x14ac:dyDescent="0.25">
      <c r="E714" s="5"/>
      <c r="F714" s="5"/>
      <c r="G714" s="5"/>
      <c r="H714" s="5"/>
      <c r="I714" s="5"/>
      <c r="J714" s="5"/>
      <c r="K714" s="5"/>
      <c r="L714" s="5"/>
      <c r="M714" s="5"/>
      <c r="N714" s="5"/>
      <c r="O714" s="5"/>
      <c r="P714" s="5"/>
      <c r="Q714" s="5"/>
      <c r="V714" s="5"/>
    </row>
    <row r="715" spans="5:22" x14ac:dyDescent="0.25">
      <c r="E715" s="5"/>
      <c r="F715" s="5"/>
      <c r="G715" s="5"/>
      <c r="H715" s="5"/>
      <c r="I715" s="5"/>
      <c r="J715" s="5"/>
      <c r="K715" s="5"/>
      <c r="L715" s="5"/>
      <c r="M715" s="5"/>
      <c r="N715" s="5"/>
      <c r="O715" s="5"/>
      <c r="P715" s="5"/>
      <c r="Q715" s="5"/>
      <c r="V715" s="5"/>
    </row>
    <row r="716" spans="5:22" x14ac:dyDescent="0.25">
      <c r="E716" s="5"/>
      <c r="F716" s="5"/>
      <c r="G716" s="5"/>
      <c r="H716" s="5"/>
      <c r="I716" s="5"/>
      <c r="J716" s="5"/>
      <c r="K716" s="5"/>
      <c r="L716" s="5"/>
      <c r="M716" s="5"/>
      <c r="N716" s="5"/>
      <c r="O716" s="5"/>
      <c r="P716" s="5"/>
      <c r="Q716" s="5"/>
      <c r="V716" s="5"/>
    </row>
    <row r="717" spans="5:22" x14ac:dyDescent="0.25">
      <c r="E717" s="5"/>
      <c r="F717" s="5"/>
      <c r="G717" s="5"/>
      <c r="H717" s="5"/>
      <c r="I717" s="5"/>
      <c r="J717" s="5"/>
      <c r="K717" s="5"/>
      <c r="L717" s="5"/>
      <c r="M717" s="5"/>
      <c r="N717" s="5"/>
      <c r="O717" s="5"/>
      <c r="P717" s="5"/>
      <c r="Q717" s="5"/>
      <c r="V717" s="5"/>
    </row>
    <row r="718" spans="5:22" x14ac:dyDescent="0.25">
      <c r="E718" s="5"/>
      <c r="F718" s="5"/>
      <c r="G718" s="5"/>
      <c r="H718" s="5"/>
      <c r="I718" s="5"/>
      <c r="J718" s="5"/>
      <c r="K718" s="5"/>
      <c r="L718" s="5"/>
      <c r="M718" s="5"/>
      <c r="N718" s="5"/>
      <c r="O718" s="5"/>
      <c r="P718" s="5"/>
      <c r="Q718" s="5"/>
      <c r="V718" s="5"/>
    </row>
    <row r="719" spans="5:22" x14ac:dyDescent="0.25">
      <c r="E719" s="5"/>
      <c r="F719" s="5"/>
      <c r="G719" s="5"/>
      <c r="H719" s="5"/>
      <c r="I719" s="5"/>
      <c r="J719" s="5"/>
      <c r="K719" s="5"/>
      <c r="L719" s="5"/>
      <c r="M719" s="5"/>
      <c r="N719" s="5"/>
      <c r="O719" s="5"/>
      <c r="P719" s="5"/>
      <c r="Q719" s="5"/>
      <c r="V719" s="5"/>
    </row>
    <row r="720" spans="5:22" x14ac:dyDescent="0.25">
      <c r="E720" s="5"/>
      <c r="F720" s="5"/>
      <c r="G720" s="5"/>
      <c r="H720" s="5"/>
      <c r="I720" s="5"/>
      <c r="J720" s="5"/>
      <c r="K720" s="5"/>
      <c r="L720" s="5"/>
      <c r="M720" s="5"/>
      <c r="N720" s="5"/>
      <c r="O720" s="5"/>
      <c r="P720" s="5"/>
      <c r="Q720" s="5"/>
      <c r="V720" s="5"/>
    </row>
    <row r="721" spans="5:22" x14ac:dyDescent="0.25">
      <c r="E721" s="5"/>
      <c r="F721" s="5"/>
      <c r="G721" s="5"/>
      <c r="H721" s="5"/>
      <c r="I721" s="5"/>
      <c r="J721" s="5"/>
      <c r="K721" s="5"/>
      <c r="L721" s="5"/>
      <c r="M721" s="5"/>
      <c r="N721" s="5"/>
      <c r="O721" s="5"/>
      <c r="P721" s="5"/>
      <c r="Q721" s="5"/>
      <c r="V721" s="5"/>
    </row>
    <row r="722" spans="5:22" x14ac:dyDescent="0.25">
      <c r="E722" s="5"/>
      <c r="F722" s="5"/>
      <c r="G722" s="5"/>
      <c r="H722" s="5"/>
      <c r="I722" s="5"/>
      <c r="J722" s="5"/>
      <c r="K722" s="5"/>
      <c r="L722" s="5"/>
      <c r="M722" s="5"/>
      <c r="N722" s="5"/>
      <c r="O722" s="5"/>
      <c r="P722" s="5"/>
      <c r="Q722" s="5"/>
      <c r="V722" s="5"/>
    </row>
    <row r="723" spans="5:22" x14ac:dyDescent="0.25">
      <c r="E723" s="5"/>
      <c r="F723" s="5"/>
      <c r="G723" s="5"/>
      <c r="H723" s="5"/>
      <c r="I723" s="5"/>
      <c r="J723" s="5"/>
      <c r="K723" s="5"/>
      <c r="L723" s="5"/>
      <c r="M723" s="5"/>
      <c r="N723" s="5"/>
      <c r="O723" s="5"/>
      <c r="P723" s="5"/>
      <c r="Q723" s="5"/>
      <c r="V723" s="5"/>
    </row>
    <row r="724" spans="5:22" x14ac:dyDescent="0.25">
      <c r="E724" s="5"/>
      <c r="F724" s="5"/>
      <c r="G724" s="5"/>
      <c r="H724" s="5"/>
      <c r="I724" s="5"/>
      <c r="J724" s="5"/>
      <c r="K724" s="5"/>
      <c r="L724" s="5"/>
      <c r="M724" s="5"/>
      <c r="N724" s="5"/>
      <c r="O724" s="5"/>
      <c r="P724" s="5"/>
      <c r="Q724" s="5"/>
      <c r="V724" s="5"/>
    </row>
    <row r="725" spans="5:22" x14ac:dyDescent="0.25">
      <c r="E725" s="5"/>
      <c r="F725" s="5"/>
      <c r="G725" s="5"/>
      <c r="H725" s="5"/>
      <c r="I725" s="5"/>
      <c r="J725" s="5"/>
      <c r="K725" s="5"/>
      <c r="L725" s="5"/>
      <c r="M725" s="5"/>
      <c r="N725" s="5"/>
      <c r="O725" s="5"/>
      <c r="P725" s="5"/>
      <c r="Q725" s="5"/>
      <c r="V725" s="5"/>
    </row>
    <row r="726" spans="5:22" x14ac:dyDescent="0.25">
      <c r="E726" s="5"/>
      <c r="F726" s="5"/>
      <c r="G726" s="5"/>
      <c r="H726" s="5"/>
      <c r="I726" s="5"/>
      <c r="J726" s="5"/>
      <c r="K726" s="5"/>
      <c r="L726" s="5"/>
      <c r="M726" s="5"/>
      <c r="N726" s="5"/>
      <c r="O726" s="5"/>
      <c r="P726" s="5"/>
      <c r="Q726" s="5"/>
      <c r="V726" s="5"/>
    </row>
    <row r="727" spans="5:22" x14ac:dyDescent="0.25">
      <c r="E727" s="5"/>
      <c r="F727" s="5"/>
      <c r="G727" s="5"/>
      <c r="H727" s="5"/>
      <c r="I727" s="5"/>
      <c r="J727" s="5"/>
      <c r="K727" s="5"/>
      <c r="L727" s="5"/>
      <c r="M727" s="5"/>
      <c r="N727" s="5"/>
      <c r="O727" s="5"/>
      <c r="P727" s="5"/>
      <c r="Q727" s="5"/>
      <c r="V727" s="5"/>
    </row>
    <row r="728" spans="5:22" x14ac:dyDescent="0.25">
      <c r="E728" s="5"/>
      <c r="F728" s="5"/>
      <c r="G728" s="5"/>
      <c r="H728" s="5"/>
      <c r="I728" s="5"/>
      <c r="J728" s="5"/>
      <c r="K728" s="5"/>
      <c r="L728" s="5"/>
      <c r="M728" s="5"/>
      <c r="N728" s="5"/>
      <c r="O728" s="5"/>
      <c r="P728" s="5"/>
      <c r="Q728" s="5"/>
      <c r="V728" s="5"/>
    </row>
    <row r="729" spans="5:22" x14ac:dyDescent="0.25">
      <c r="E729" s="5"/>
      <c r="F729" s="5"/>
      <c r="G729" s="5"/>
      <c r="H729" s="5"/>
      <c r="I729" s="5"/>
      <c r="J729" s="5"/>
      <c r="K729" s="5"/>
      <c r="L729" s="5"/>
      <c r="M729" s="5"/>
      <c r="N729" s="5"/>
      <c r="O729" s="5"/>
      <c r="P729" s="5"/>
      <c r="Q729" s="5"/>
      <c r="V729" s="5"/>
    </row>
    <row r="730" spans="5:22" x14ac:dyDescent="0.25">
      <c r="E730" s="5"/>
      <c r="F730" s="5"/>
      <c r="G730" s="5"/>
      <c r="H730" s="5"/>
      <c r="I730" s="5"/>
      <c r="J730" s="5"/>
      <c r="K730" s="5"/>
      <c r="L730" s="5"/>
      <c r="M730" s="5"/>
      <c r="N730" s="5"/>
      <c r="O730" s="5"/>
      <c r="P730" s="5"/>
      <c r="Q730" s="5"/>
      <c r="V730" s="5"/>
    </row>
    <row r="731" spans="5:22" x14ac:dyDescent="0.25">
      <c r="E731" s="5"/>
      <c r="F731" s="5"/>
      <c r="G731" s="5"/>
      <c r="H731" s="5"/>
      <c r="I731" s="5"/>
      <c r="J731" s="5"/>
      <c r="K731" s="5"/>
      <c r="L731" s="5"/>
      <c r="M731" s="5"/>
      <c r="N731" s="5"/>
      <c r="O731" s="5"/>
      <c r="P731" s="5"/>
      <c r="Q731" s="5"/>
      <c r="V731" s="5"/>
    </row>
    <row r="732" spans="5:22" x14ac:dyDescent="0.25">
      <c r="E732" s="5"/>
      <c r="F732" s="5"/>
      <c r="G732" s="5"/>
      <c r="H732" s="5"/>
      <c r="I732" s="5"/>
      <c r="J732" s="5"/>
      <c r="K732" s="5"/>
      <c r="L732" s="5"/>
      <c r="M732" s="5"/>
      <c r="N732" s="5"/>
      <c r="O732" s="5"/>
      <c r="P732" s="5"/>
      <c r="Q732" s="5"/>
      <c r="V732" s="5"/>
    </row>
    <row r="733" spans="5:22" x14ac:dyDescent="0.25">
      <c r="E733" s="5"/>
      <c r="F733" s="5"/>
      <c r="G733" s="5"/>
      <c r="H733" s="5"/>
      <c r="I733" s="5"/>
      <c r="J733" s="5"/>
      <c r="K733" s="5"/>
      <c r="L733" s="5"/>
      <c r="M733" s="5"/>
      <c r="N733" s="5"/>
      <c r="O733" s="5"/>
      <c r="P733" s="5"/>
      <c r="Q733" s="5"/>
      <c r="V733" s="5"/>
    </row>
    <row r="734" spans="5:22" x14ac:dyDescent="0.25">
      <c r="E734" s="5"/>
      <c r="F734" s="5"/>
      <c r="G734" s="5"/>
      <c r="H734" s="5"/>
      <c r="I734" s="5"/>
      <c r="J734" s="5"/>
      <c r="K734" s="5"/>
      <c r="L734" s="5"/>
      <c r="M734" s="5"/>
      <c r="N734" s="5"/>
      <c r="O734" s="5"/>
      <c r="P734" s="5"/>
      <c r="Q734" s="5"/>
      <c r="V734" s="5"/>
    </row>
    <row r="735" spans="5:22" x14ac:dyDescent="0.25">
      <c r="E735" s="5"/>
      <c r="F735" s="5"/>
      <c r="G735" s="5"/>
      <c r="H735" s="5"/>
      <c r="I735" s="5"/>
      <c r="J735" s="5"/>
      <c r="K735" s="5"/>
      <c r="L735" s="5"/>
      <c r="M735" s="5"/>
      <c r="N735" s="5"/>
      <c r="O735" s="5"/>
      <c r="P735" s="5"/>
      <c r="Q735" s="5"/>
      <c r="V735" s="5"/>
    </row>
    <row r="736" spans="5:22" x14ac:dyDescent="0.25">
      <c r="E736" s="5"/>
      <c r="F736" s="5"/>
      <c r="G736" s="5"/>
      <c r="H736" s="5"/>
      <c r="I736" s="5"/>
      <c r="J736" s="5"/>
      <c r="K736" s="5"/>
      <c r="L736" s="5"/>
      <c r="M736" s="5"/>
      <c r="N736" s="5"/>
      <c r="O736" s="5"/>
      <c r="P736" s="5"/>
      <c r="Q736" s="5"/>
      <c r="V736" s="5"/>
    </row>
    <row r="737" spans="5:22" x14ac:dyDescent="0.25">
      <c r="E737" s="5"/>
      <c r="F737" s="5"/>
      <c r="G737" s="5"/>
      <c r="H737" s="5"/>
      <c r="I737" s="5"/>
      <c r="J737" s="5"/>
      <c r="K737" s="5"/>
      <c r="L737" s="5"/>
      <c r="M737" s="5"/>
      <c r="N737" s="5"/>
      <c r="O737" s="5"/>
      <c r="P737" s="5"/>
      <c r="Q737" s="5"/>
      <c r="V737" s="5"/>
    </row>
    <row r="738" spans="5:22" x14ac:dyDescent="0.25">
      <c r="E738" s="5"/>
      <c r="F738" s="5"/>
      <c r="G738" s="5"/>
      <c r="H738" s="5"/>
      <c r="I738" s="5"/>
      <c r="J738" s="5"/>
      <c r="K738" s="5"/>
      <c r="L738" s="5"/>
      <c r="M738" s="5"/>
      <c r="N738" s="5"/>
      <c r="O738" s="5"/>
      <c r="P738" s="5"/>
      <c r="Q738" s="5"/>
      <c r="V738" s="5"/>
    </row>
    <row r="739" spans="5:22" x14ac:dyDescent="0.25">
      <c r="E739" s="5"/>
      <c r="F739" s="5"/>
      <c r="G739" s="5"/>
      <c r="H739" s="5"/>
      <c r="I739" s="5"/>
      <c r="J739" s="5"/>
      <c r="K739" s="5"/>
      <c r="L739" s="5"/>
      <c r="M739" s="5"/>
      <c r="N739" s="5"/>
      <c r="O739" s="5"/>
      <c r="P739" s="5"/>
      <c r="Q739" s="5"/>
      <c r="V739" s="5"/>
    </row>
    <row r="740" spans="5:22" x14ac:dyDescent="0.25">
      <c r="E740" s="5"/>
      <c r="F740" s="5"/>
      <c r="G740" s="5"/>
      <c r="H740" s="5"/>
      <c r="I740" s="5"/>
      <c r="J740" s="5"/>
      <c r="K740" s="5"/>
      <c r="L740" s="5"/>
      <c r="M740" s="5"/>
      <c r="N740" s="5"/>
      <c r="O740" s="5"/>
      <c r="P740" s="5"/>
      <c r="Q740" s="5"/>
      <c r="V740" s="5"/>
    </row>
    <row r="741" spans="5:22" x14ac:dyDescent="0.25">
      <c r="E741" s="5"/>
      <c r="F741" s="5"/>
      <c r="G741" s="5"/>
      <c r="H741" s="5"/>
      <c r="I741" s="5"/>
      <c r="J741" s="5"/>
      <c r="K741" s="5"/>
      <c r="L741" s="5"/>
      <c r="M741" s="5"/>
      <c r="N741" s="5"/>
      <c r="O741" s="5"/>
      <c r="P741" s="5"/>
      <c r="Q741" s="5"/>
      <c r="V741" s="5"/>
    </row>
    <row r="742" spans="5:22" x14ac:dyDescent="0.25">
      <c r="E742" s="5"/>
      <c r="F742" s="5"/>
      <c r="G742" s="5"/>
      <c r="H742" s="5"/>
      <c r="I742" s="5"/>
      <c r="J742" s="5"/>
      <c r="K742" s="5"/>
      <c r="L742" s="5"/>
      <c r="M742" s="5"/>
      <c r="N742" s="5"/>
      <c r="O742" s="5"/>
      <c r="P742" s="5"/>
      <c r="Q742" s="5"/>
      <c r="V742" s="5"/>
    </row>
    <row r="743" spans="5:22" x14ac:dyDescent="0.25">
      <c r="E743" s="5"/>
      <c r="F743" s="5"/>
      <c r="G743" s="5"/>
      <c r="H743" s="5"/>
      <c r="I743" s="5"/>
      <c r="J743" s="5"/>
      <c r="K743" s="5"/>
      <c r="L743" s="5"/>
      <c r="M743" s="5"/>
      <c r="N743" s="5"/>
      <c r="O743" s="5"/>
      <c r="P743" s="5"/>
      <c r="Q743" s="5"/>
      <c r="V743" s="5"/>
    </row>
    <row r="744" spans="5:22" x14ac:dyDescent="0.25">
      <c r="E744" s="5"/>
      <c r="F744" s="5"/>
      <c r="G744" s="5"/>
      <c r="H744" s="5"/>
      <c r="I744" s="5"/>
      <c r="J744" s="5"/>
      <c r="K744" s="5"/>
      <c r="L744" s="5"/>
      <c r="M744" s="5"/>
      <c r="N744" s="5"/>
      <c r="O744" s="5"/>
      <c r="P744" s="5"/>
      <c r="Q744" s="5"/>
      <c r="V744" s="5"/>
    </row>
    <row r="745" spans="5:22" x14ac:dyDescent="0.25">
      <c r="E745" s="5"/>
      <c r="F745" s="5"/>
      <c r="G745" s="5"/>
      <c r="H745" s="5"/>
      <c r="I745" s="5"/>
      <c r="J745" s="5"/>
      <c r="K745" s="5"/>
      <c r="L745" s="5"/>
      <c r="M745" s="5"/>
      <c r="N745" s="5"/>
      <c r="O745" s="5"/>
      <c r="P745" s="5"/>
      <c r="Q745" s="5"/>
      <c r="V745" s="5"/>
    </row>
    <row r="746" spans="5:22" x14ac:dyDescent="0.25">
      <c r="E746" s="5"/>
      <c r="F746" s="5"/>
      <c r="G746" s="5"/>
      <c r="H746" s="5"/>
      <c r="I746" s="5"/>
      <c r="J746" s="5"/>
      <c r="K746" s="5"/>
      <c r="L746" s="5"/>
      <c r="M746" s="5"/>
      <c r="N746" s="5"/>
      <c r="O746" s="5"/>
      <c r="P746" s="5"/>
      <c r="Q746" s="5"/>
      <c r="V746" s="5"/>
    </row>
    <row r="747" spans="5:22" x14ac:dyDescent="0.25">
      <c r="E747" s="5"/>
      <c r="F747" s="5"/>
      <c r="G747" s="5"/>
      <c r="H747" s="5"/>
      <c r="I747" s="5"/>
      <c r="J747" s="5"/>
      <c r="K747" s="5"/>
      <c r="L747" s="5"/>
      <c r="M747" s="5"/>
      <c r="N747" s="5"/>
      <c r="O747" s="5"/>
      <c r="P747" s="5"/>
      <c r="Q747" s="5"/>
      <c r="V747" s="5"/>
    </row>
    <row r="748" spans="5:22" x14ac:dyDescent="0.25">
      <c r="E748" s="5"/>
      <c r="F748" s="5"/>
      <c r="G748" s="5"/>
      <c r="H748" s="5"/>
      <c r="I748" s="5"/>
      <c r="J748" s="5"/>
      <c r="K748" s="5"/>
      <c r="L748" s="5"/>
      <c r="M748" s="5"/>
      <c r="N748" s="5"/>
      <c r="O748" s="5"/>
      <c r="P748" s="5"/>
      <c r="Q748" s="5"/>
      <c r="V748" s="5"/>
    </row>
    <row r="749" spans="5:22" x14ac:dyDescent="0.25">
      <c r="E749" s="5"/>
      <c r="F749" s="5"/>
      <c r="G749" s="5"/>
      <c r="H749" s="5"/>
      <c r="I749" s="5"/>
      <c r="J749" s="5"/>
      <c r="K749" s="5"/>
      <c r="L749" s="5"/>
      <c r="M749" s="5"/>
      <c r="N749" s="5"/>
      <c r="O749" s="5"/>
      <c r="P749" s="5"/>
      <c r="Q749" s="5"/>
      <c r="V749" s="5"/>
    </row>
    <row r="750" spans="5:22" x14ac:dyDescent="0.25">
      <c r="E750" s="5"/>
      <c r="F750" s="5"/>
      <c r="G750" s="5"/>
      <c r="H750" s="5"/>
      <c r="I750" s="5"/>
      <c r="J750" s="5"/>
      <c r="K750" s="5"/>
      <c r="L750" s="5"/>
      <c r="M750" s="5"/>
      <c r="N750" s="5"/>
      <c r="O750" s="5"/>
      <c r="P750" s="5"/>
      <c r="Q750" s="5"/>
      <c r="V750" s="5"/>
    </row>
    <row r="751" spans="5:22" x14ac:dyDescent="0.25">
      <c r="E751" s="5"/>
      <c r="F751" s="5"/>
      <c r="G751" s="5"/>
      <c r="H751" s="5"/>
      <c r="I751" s="5"/>
      <c r="J751" s="5"/>
      <c r="K751" s="5"/>
      <c r="L751" s="5"/>
      <c r="M751" s="5"/>
      <c r="N751" s="5"/>
      <c r="O751" s="5"/>
      <c r="P751" s="5"/>
      <c r="Q751" s="5"/>
      <c r="V751" s="5"/>
    </row>
    <row r="752" spans="5:22" x14ac:dyDescent="0.25">
      <c r="E752" s="5"/>
      <c r="F752" s="5"/>
      <c r="G752" s="5"/>
      <c r="H752" s="5"/>
      <c r="I752" s="5"/>
      <c r="J752" s="5"/>
      <c r="K752" s="5"/>
      <c r="L752" s="5"/>
      <c r="M752" s="5"/>
      <c r="N752" s="5"/>
      <c r="O752" s="5"/>
      <c r="P752" s="5"/>
      <c r="Q752" s="5"/>
      <c r="V752" s="5"/>
    </row>
    <row r="753" spans="5:22" x14ac:dyDescent="0.25">
      <c r="E753" s="5"/>
      <c r="F753" s="5"/>
      <c r="G753" s="5"/>
      <c r="H753" s="5"/>
      <c r="I753" s="5"/>
      <c r="J753" s="5"/>
      <c r="K753" s="5"/>
      <c r="L753" s="5"/>
      <c r="M753" s="5"/>
      <c r="N753" s="5"/>
      <c r="O753" s="5"/>
      <c r="P753" s="5"/>
      <c r="Q753" s="5"/>
      <c r="V753" s="5"/>
    </row>
    <row r="754" spans="5:22" x14ac:dyDescent="0.25">
      <c r="E754" s="5"/>
      <c r="F754" s="5"/>
      <c r="G754" s="5"/>
      <c r="H754" s="5"/>
      <c r="I754" s="5"/>
      <c r="J754" s="5"/>
      <c r="K754" s="5"/>
      <c r="L754" s="5"/>
      <c r="M754" s="5"/>
      <c r="N754" s="5"/>
      <c r="O754" s="5"/>
      <c r="P754" s="5"/>
      <c r="Q754" s="5"/>
      <c r="V754" s="5"/>
    </row>
    <row r="755" spans="5:22" x14ac:dyDescent="0.25">
      <c r="E755" s="5"/>
      <c r="F755" s="5"/>
      <c r="G755" s="5"/>
      <c r="H755" s="5"/>
      <c r="I755" s="5"/>
      <c r="J755" s="5"/>
      <c r="K755" s="5"/>
      <c r="L755" s="5"/>
      <c r="M755" s="5"/>
      <c r="N755" s="5"/>
      <c r="O755" s="5"/>
      <c r="P755" s="5"/>
      <c r="Q755" s="5"/>
      <c r="V755" s="5"/>
    </row>
    <row r="756" spans="5:22" x14ac:dyDescent="0.25">
      <c r="E756" s="5"/>
      <c r="F756" s="5"/>
      <c r="G756" s="5"/>
      <c r="H756" s="5"/>
      <c r="I756" s="5"/>
      <c r="J756" s="5"/>
      <c r="K756" s="5"/>
      <c r="L756" s="5"/>
      <c r="M756" s="5"/>
      <c r="N756" s="5"/>
      <c r="O756" s="5"/>
      <c r="P756" s="5"/>
      <c r="Q756" s="5"/>
      <c r="V756" s="5"/>
    </row>
    <row r="757" spans="5:22" x14ac:dyDescent="0.25">
      <c r="E757" s="5"/>
      <c r="F757" s="5"/>
      <c r="G757" s="5"/>
      <c r="H757" s="5"/>
      <c r="I757" s="5"/>
      <c r="J757" s="5"/>
      <c r="K757" s="5"/>
      <c r="L757" s="5"/>
      <c r="M757" s="5"/>
      <c r="N757" s="5"/>
      <c r="O757" s="5"/>
      <c r="P757" s="5"/>
      <c r="Q757" s="5"/>
      <c r="V757" s="5"/>
    </row>
    <row r="758" spans="5:22" x14ac:dyDescent="0.25">
      <c r="E758" s="5"/>
      <c r="F758" s="5"/>
      <c r="G758" s="5"/>
      <c r="H758" s="5"/>
      <c r="I758" s="5"/>
      <c r="J758" s="5"/>
      <c r="K758" s="5"/>
      <c r="L758" s="5"/>
      <c r="M758" s="5"/>
      <c r="N758" s="5"/>
      <c r="O758" s="5"/>
      <c r="P758" s="5"/>
      <c r="Q758" s="5"/>
      <c r="V758" s="5"/>
    </row>
    <row r="759" spans="5:22" x14ac:dyDescent="0.25">
      <c r="E759" s="5"/>
      <c r="F759" s="5"/>
      <c r="G759" s="5"/>
      <c r="H759" s="5"/>
      <c r="I759" s="5"/>
      <c r="J759" s="5"/>
      <c r="K759" s="5"/>
      <c r="L759" s="5"/>
      <c r="M759" s="5"/>
      <c r="N759" s="5"/>
      <c r="O759" s="5"/>
      <c r="P759" s="5"/>
      <c r="Q759" s="5"/>
      <c r="V759" s="5"/>
    </row>
    <row r="760" spans="5:22" x14ac:dyDescent="0.25">
      <c r="E760" s="5"/>
      <c r="F760" s="5"/>
      <c r="G760" s="5"/>
      <c r="H760" s="5"/>
      <c r="I760" s="5"/>
      <c r="J760" s="5"/>
      <c r="K760" s="5"/>
      <c r="L760" s="5"/>
      <c r="M760" s="5"/>
      <c r="N760" s="5"/>
      <c r="O760" s="5"/>
      <c r="P760" s="5"/>
      <c r="Q760" s="5"/>
      <c r="V760" s="5"/>
    </row>
    <row r="761" spans="5:22" x14ac:dyDescent="0.25">
      <c r="E761" s="5"/>
      <c r="F761" s="5"/>
      <c r="G761" s="5"/>
      <c r="H761" s="5"/>
      <c r="I761" s="5"/>
      <c r="J761" s="5"/>
      <c r="K761" s="5"/>
      <c r="L761" s="5"/>
      <c r="M761" s="5"/>
      <c r="N761" s="5"/>
      <c r="O761" s="5"/>
      <c r="P761" s="5"/>
      <c r="Q761" s="5"/>
      <c r="V761" s="5"/>
    </row>
    <row r="762" spans="5:22" x14ac:dyDescent="0.25">
      <c r="E762" s="5"/>
      <c r="F762" s="5"/>
      <c r="G762" s="5"/>
      <c r="H762" s="5"/>
      <c r="I762" s="5"/>
      <c r="J762" s="5"/>
      <c r="K762" s="5"/>
      <c r="L762" s="5"/>
      <c r="M762" s="5"/>
      <c r="N762" s="5"/>
      <c r="O762" s="5"/>
      <c r="P762" s="5"/>
      <c r="Q762" s="5"/>
      <c r="V762" s="5"/>
    </row>
    <row r="763" spans="5:22" x14ac:dyDescent="0.25">
      <c r="E763" s="5"/>
      <c r="F763" s="5"/>
      <c r="G763" s="5"/>
      <c r="H763" s="5"/>
      <c r="I763" s="5"/>
      <c r="J763" s="5"/>
      <c r="K763" s="5"/>
      <c r="L763" s="5"/>
      <c r="M763" s="5"/>
      <c r="N763" s="5"/>
      <c r="O763" s="5"/>
      <c r="P763" s="5"/>
      <c r="Q763" s="5"/>
      <c r="V763" s="5"/>
    </row>
    <row r="764" spans="5:22" x14ac:dyDescent="0.25">
      <c r="E764" s="5"/>
      <c r="F764" s="5"/>
      <c r="G764" s="5"/>
      <c r="H764" s="5"/>
      <c r="I764" s="5"/>
      <c r="J764" s="5"/>
      <c r="K764" s="5"/>
      <c r="L764" s="5"/>
      <c r="M764" s="5"/>
      <c r="N764" s="5"/>
      <c r="O764" s="5"/>
      <c r="P764" s="5"/>
      <c r="Q764" s="5"/>
      <c r="V764" s="5"/>
    </row>
    <row r="765" spans="5:22" x14ac:dyDescent="0.25">
      <c r="E765" s="5"/>
      <c r="F765" s="5"/>
      <c r="G765" s="5"/>
      <c r="H765" s="5"/>
      <c r="I765" s="5"/>
      <c r="J765" s="5"/>
      <c r="K765" s="5"/>
      <c r="L765" s="5"/>
      <c r="M765" s="5"/>
      <c r="N765" s="5"/>
      <c r="O765" s="5"/>
      <c r="P765" s="5"/>
      <c r="Q765" s="5"/>
      <c r="V765" s="5"/>
    </row>
    <row r="766" spans="5:22" x14ac:dyDescent="0.25">
      <c r="E766" s="5"/>
      <c r="F766" s="5"/>
      <c r="G766" s="5"/>
      <c r="H766" s="5"/>
      <c r="I766" s="5"/>
      <c r="J766" s="5"/>
      <c r="K766" s="5"/>
      <c r="L766" s="5"/>
      <c r="M766" s="5"/>
      <c r="N766" s="5"/>
      <c r="O766" s="5"/>
      <c r="P766" s="5"/>
      <c r="Q766" s="5"/>
      <c r="V766" s="5"/>
    </row>
    <row r="767" spans="5:22" x14ac:dyDescent="0.25">
      <c r="E767" s="5"/>
      <c r="F767" s="5"/>
      <c r="G767" s="5"/>
      <c r="H767" s="5"/>
      <c r="I767" s="5"/>
      <c r="J767" s="5"/>
      <c r="K767" s="5"/>
      <c r="L767" s="5"/>
      <c r="M767" s="5"/>
      <c r="N767" s="5"/>
      <c r="O767" s="5"/>
      <c r="P767" s="5"/>
      <c r="Q767" s="5"/>
      <c r="V767" s="5"/>
    </row>
    <row r="768" spans="5:22" x14ac:dyDescent="0.25">
      <c r="E768" s="5"/>
      <c r="F768" s="5"/>
      <c r="G768" s="5"/>
      <c r="H768" s="5"/>
      <c r="I768" s="5"/>
      <c r="J768" s="5"/>
      <c r="K768" s="5"/>
      <c r="L768" s="5"/>
      <c r="M768" s="5"/>
      <c r="N768" s="5"/>
      <c r="O768" s="5"/>
      <c r="P768" s="5"/>
      <c r="Q768" s="5"/>
      <c r="V768" s="5"/>
    </row>
    <row r="769" spans="5:22" x14ac:dyDescent="0.25">
      <c r="E769" s="5"/>
      <c r="F769" s="5"/>
      <c r="G769" s="5"/>
      <c r="H769" s="5"/>
      <c r="I769" s="5"/>
      <c r="J769" s="5"/>
      <c r="K769" s="5"/>
      <c r="L769" s="5"/>
      <c r="M769" s="5"/>
      <c r="N769" s="5"/>
      <c r="O769" s="5"/>
      <c r="P769" s="5"/>
      <c r="Q769" s="5"/>
      <c r="V769" s="5"/>
    </row>
    <row r="770" spans="5:22" x14ac:dyDescent="0.25">
      <c r="E770" s="5"/>
      <c r="F770" s="5"/>
      <c r="G770" s="5"/>
      <c r="H770" s="5"/>
      <c r="I770" s="5"/>
      <c r="J770" s="5"/>
      <c r="K770" s="5"/>
      <c r="L770" s="5"/>
      <c r="M770" s="5"/>
      <c r="N770" s="5"/>
      <c r="O770" s="5"/>
      <c r="P770" s="5"/>
      <c r="Q770" s="5"/>
      <c r="V770" s="5"/>
    </row>
    <row r="771" spans="5:22" x14ac:dyDescent="0.25">
      <c r="E771" s="5"/>
      <c r="F771" s="5"/>
      <c r="G771" s="5"/>
      <c r="H771" s="5"/>
      <c r="I771" s="5"/>
      <c r="J771" s="5"/>
      <c r="K771" s="5"/>
      <c r="L771" s="5"/>
      <c r="M771" s="5"/>
      <c r="N771" s="5"/>
      <c r="O771" s="5"/>
      <c r="P771" s="5"/>
      <c r="Q771" s="5"/>
      <c r="V771" s="5"/>
    </row>
    <row r="772" spans="5:22" x14ac:dyDescent="0.25">
      <c r="E772" s="5"/>
      <c r="F772" s="5"/>
      <c r="G772" s="5"/>
      <c r="H772" s="5"/>
      <c r="I772" s="5"/>
      <c r="J772" s="5"/>
      <c r="K772" s="5"/>
      <c r="L772" s="5"/>
      <c r="M772" s="5"/>
      <c r="N772" s="5"/>
      <c r="O772" s="5"/>
      <c r="P772" s="5"/>
      <c r="Q772" s="5"/>
      <c r="V772" s="5"/>
    </row>
    <row r="773" spans="5:22" x14ac:dyDescent="0.25">
      <c r="E773" s="5"/>
      <c r="F773" s="5"/>
      <c r="G773" s="5"/>
      <c r="H773" s="5"/>
      <c r="I773" s="5"/>
      <c r="J773" s="5"/>
      <c r="K773" s="5"/>
      <c r="L773" s="5"/>
      <c r="M773" s="5"/>
      <c r="N773" s="5"/>
      <c r="O773" s="5"/>
      <c r="P773" s="5"/>
      <c r="Q773" s="5"/>
      <c r="V773" s="5"/>
    </row>
    <row r="774" spans="5:22" x14ac:dyDescent="0.25">
      <c r="E774" s="5"/>
      <c r="F774" s="5"/>
      <c r="G774" s="5"/>
      <c r="H774" s="5"/>
      <c r="I774" s="5"/>
      <c r="J774" s="5"/>
      <c r="K774" s="5"/>
      <c r="L774" s="5"/>
      <c r="M774" s="5"/>
      <c r="N774" s="5"/>
      <c r="O774" s="5"/>
      <c r="P774" s="5"/>
      <c r="Q774" s="5"/>
      <c r="V774" s="5"/>
    </row>
    <row r="775" spans="5:22" x14ac:dyDescent="0.25">
      <c r="E775" s="5"/>
      <c r="F775" s="5"/>
      <c r="G775" s="5"/>
      <c r="H775" s="5"/>
      <c r="I775" s="5"/>
      <c r="J775" s="5"/>
      <c r="K775" s="5"/>
      <c r="L775" s="5"/>
      <c r="M775" s="5"/>
      <c r="N775" s="5"/>
      <c r="O775" s="5"/>
      <c r="P775" s="5"/>
      <c r="Q775" s="5"/>
      <c r="V775" s="5"/>
    </row>
    <row r="776" spans="5:22" x14ac:dyDescent="0.25">
      <c r="E776" s="5"/>
      <c r="F776" s="5"/>
      <c r="G776" s="5"/>
      <c r="H776" s="5"/>
      <c r="I776" s="5"/>
      <c r="J776" s="5"/>
      <c r="K776" s="5"/>
      <c r="L776" s="5"/>
      <c r="M776" s="5"/>
      <c r="N776" s="5"/>
      <c r="O776" s="5"/>
      <c r="P776" s="5"/>
      <c r="Q776" s="5"/>
      <c r="V776" s="5"/>
    </row>
    <row r="777" spans="5:22" x14ac:dyDescent="0.25">
      <c r="E777" s="5"/>
      <c r="F777" s="5"/>
      <c r="G777" s="5"/>
      <c r="H777" s="5"/>
      <c r="I777" s="5"/>
      <c r="J777" s="5"/>
      <c r="K777" s="5"/>
      <c r="L777" s="5"/>
      <c r="M777" s="5"/>
      <c r="N777" s="5"/>
      <c r="O777" s="5"/>
      <c r="P777" s="5"/>
      <c r="Q777" s="5"/>
      <c r="V777" s="5"/>
    </row>
    <row r="778" spans="5:22" x14ac:dyDescent="0.25">
      <c r="E778" s="5"/>
      <c r="F778" s="5"/>
      <c r="G778" s="5"/>
      <c r="H778" s="5"/>
      <c r="I778" s="5"/>
      <c r="J778" s="5"/>
      <c r="K778" s="5"/>
      <c r="L778" s="5"/>
      <c r="M778" s="5"/>
      <c r="N778" s="5"/>
      <c r="O778" s="5"/>
      <c r="P778" s="5"/>
      <c r="Q778" s="5"/>
      <c r="V778" s="5"/>
    </row>
    <row r="779" spans="5:22" x14ac:dyDescent="0.25">
      <c r="E779" s="5"/>
      <c r="F779" s="5"/>
      <c r="G779" s="5"/>
      <c r="H779" s="5"/>
      <c r="I779" s="5"/>
      <c r="J779" s="5"/>
      <c r="K779" s="5"/>
      <c r="L779" s="5"/>
      <c r="M779" s="5"/>
      <c r="N779" s="5"/>
      <c r="O779" s="5"/>
      <c r="P779" s="5"/>
      <c r="Q779" s="5"/>
      <c r="V779" s="5"/>
    </row>
    <row r="780" spans="5:22" x14ac:dyDescent="0.25">
      <c r="E780" s="5"/>
      <c r="F780" s="5"/>
      <c r="G780" s="5"/>
      <c r="H780" s="5"/>
      <c r="I780" s="5"/>
      <c r="J780" s="5"/>
      <c r="K780" s="5"/>
      <c r="L780" s="5"/>
      <c r="M780" s="5"/>
      <c r="N780" s="5"/>
      <c r="O780" s="5"/>
      <c r="P780" s="5"/>
      <c r="Q780" s="5"/>
      <c r="V780" s="5"/>
    </row>
    <row r="781" spans="5:22" x14ac:dyDescent="0.25">
      <c r="E781" s="5"/>
      <c r="F781" s="5"/>
      <c r="G781" s="5"/>
      <c r="H781" s="5"/>
      <c r="I781" s="5"/>
      <c r="J781" s="5"/>
      <c r="K781" s="5"/>
      <c r="L781" s="5"/>
      <c r="M781" s="5"/>
      <c r="N781" s="5"/>
      <c r="O781" s="5"/>
      <c r="P781" s="5"/>
      <c r="Q781" s="5"/>
      <c r="V781" s="5"/>
    </row>
    <row r="782" spans="5:22" x14ac:dyDescent="0.25">
      <c r="E782" s="5"/>
      <c r="F782" s="5"/>
      <c r="G782" s="5"/>
      <c r="H782" s="5"/>
      <c r="I782" s="5"/>
      <c r="J782" s="5"/>
      <c r="K782" s="5"/>
      <c r="L782" s="5"/>
      <c r="M782" s="5"/>
      <c r="N782" s="5"/>
      <c r="O782" s="5"/>
      <c r="P782" s="5"/>
      <c r="Q782" s="5"/>
      <c r="V782" s="5"/>
    </row>
    <row r="783" spans="5:22" x14ac:dyDescent="0.25">
      <c r="E783" s="5"/>
      <c r="F783" s="5"/>
      <c r="G783" s="5"/>
      <c r="H783" s="5"/>
      <c r="I783" s="5"/>
      <c r="J783" s="5"/>
      <c r="K783" s="5"/>
      <c r="L783" s="5"/>
      <c r="M783" s="5"/>
      <c r="N783" s="5"/>
      <c r="O783" s="5"/>
      <c r="P783" s="5"/>
      <c r="Q783" s="5"/>
      <c r="V783" s="5"/>
    </row>
    <row r="784" spans="5:22" x14ac:dyDescent="0.25">
      <c r="E784" s="5"/>
      <c r="F784" s="5"/>
      <c r="G784" s="5"/>
      <c r="H784" s="5"/>
      <c r="I784" s="5"/>
      <c r="J784" s="5"/>
      <c r="K784" s="5"/>
      <c r="L784" s="5"/>
      <c r="M784" s="5"/>
      <c r="N784" s="5"/>
      <c r="O784" s="5"/>
      <c r="P784" s="5"/>
      <c r="Q784" s="5"/>
      <c r="V784" s="5"/>
    </row>
    <row r="785" spans="5:22" x14ac:dyDescent="0.25">
      <c r="E785" s="5"/>
      <c r="F785" s="5"/>
      <c r="G785" s="5"/>
      <c r="H785" s="5"/>
      <c r="I785" s="5"/>
      <c r="J785" s="5"/>
      <c r="K785" s="5"/>
      <c r="L785" s="5"/>
      <c r="M785" s="5"/>
      <c r="N785" s="5"/>
      <c r="O785" s="5"/>
      <c r="P785" s="5"/>
      <c r="Q785" s="5"/>
      <c r="V785" s="5"/>
    </row>
    <row r="786" spans="5:22" x14ac:dyDescent="0.25">
      <c r="E786" s="5"/>
      <c r="F786" s="5"/>
      <c r="G786" s="5"/>
      <c r="H786" s="5"/>
      <c r="I786" s="5"/>
      <c r="J786" s="5"/>
      <c r="K786" s="5"/>
      <c r="L786" s="5"/>
      <c r="M786" s="5"/>
      <c r="N786" s="5"/>
      <c r="O786" s="5"/>
      <c r="P786" s="5"/>
      <c r="Q786" s="5"/>
      <c r="V786" s="5"/>
    </row>
    <row r="787" spans="5:22" x14ac:dyDescent="0.25">
      <c r="E787" s="5"/>
      <c r="F787" s="5"/>
      <c r="G787" s="5"/>
      <c r="H787" s="5"/>
      <c r="I787" s="5"/>
      <c r="J787" s="5"/>
      <c r="K787" s="5"/>
      <c r="L787" s="5"/>
      <c r="M787" s="5"/>
      <c r="N787" s="5"/>
      <c r="O787" s="5"/>
      <c r="P787" s="5"/>
      <c r="Q787" s="5"/>
      <c r="V787" s="5"/>
    </row>
    <row r="788" spans="5:22" x14ac:dyDescent="0.25">
      <c r="E788" s="5"/>
      <c r="F788" s="5"/>
      <c r="G788" s="5"/>
      <c r="H788" s="5"/>
      <c r="I788" s="5"/>
      <c r="J788" s="5"/>
      <c r="K788" s="5"/>
      <c r="L788" s="5"/>
      <c r="M788" s="5"/>
      <c r="N788" s="5"/>
      <c r="O788" s="5"/>
      <c r="P788" s="5"/>
      <c r="Q788" s="5"/>
      <c r="V788" s="5"/>
    </row>
    <row r="789" spans="5:22" x14ac:dyDescent="0.25">
      <c r="E789" s="5"/>
      <c r="F789" s="5"/>
      <c r="G789" s="5"/>
      <c r="H789" s="5"/>
      <c r="I789" s="5"/>
      <c r="J789" s="5"/>
      <c r="K789" s="5"/>
      <c r="L789" s="5"/>
      <c r="M789" s="5"/>
      <c r="N789" s="5"/>
      <c r="O789" s="5"/>
      <c r="P789" s="5"/>
      <c r="Q789" s="5"/>
      <c r="V789" s="5"/>
    </row>
    <row r="790" spans="5:22" x14ac:dyDescent="0.25">
      <c r="E790" s="5"/>
      <c r="F790" s="5"/>
      <c r="G790" s="5"/>
      <c r="H790" s="5"/>
      <c r="I790" s="5"/>
      <c r="J790" s="5"/>
      <c r="K790" s="5"/>
      <c r="L790" s="5"/>
      <c r="M790" s="5"/>
      <c r="N790" s="5"/>
      <c r="O790" s="5"/>
      <c r="P790" s="5"/>
      <c r="Q790" s="5"/>
      <c r="V790" s="5"/>
    </row>
    <row r="791" spans="5:22" x14ac:dyDescent="0.25">
      <c r="E791" s="5"/>
      <c r="F791" s="5"/>
      <c r="G791" s="5"/>
      <c r="H791" s="5"/>
      <c r="I791" s="5"/>
      <c r="J791" s="5"/>
      <c r="K791" s="5"/>
      <c r="L791" s="5"/>
      <c r="M791" s="5"/>
      <c r="N791" s="5"/>
      <c r="O791" s="5"/>
      <c r="P791" s="5"/>
      <c r="Q791" s="5"/>
      <c r="V791" s="5"/>
    </row>
    <row r="792" spans="5:22" x14ac:dyDescent="0.25">
      <c r="E792" s="5"/>
      <c r="F792" s="5"/>
      <c r="G792" s="5"/>
      <c r="H792" s="5"/>
      <c r="I792" s="5"/>
      <c r="J792" s="5"/>
      <c r="K792" s="5"/>
      <c r="L792" s="5"/>
      <c r="M792" s="5"/>
      <c r="N792" s="5"/>
      <c r="O792" s="5"/>
      <c r="P792" s="5"/>
      <c r="Q792" s="5"/>
      <c r="V792" s="5"/>
    </row>
    <row r="793" spans="5:22" x14ac:dyDescent="0.25">
      <c r="E793" s="5"/>
      <c r="F793" s="5"/>
      <c r="G793" s="5"/>
      <c r="H793" s="5"/>
      <c r="I793" s="5"/>
      <c r="J793" s="5"/>
      <c r="K793" s="5"/>
      <c r="L793" s="5"/>
      <c r="M793" s="5"/>
      <c r="N793" s="5"/>
      <c r="O793" s="5"/>
      <c r="P793" s="5"/>
      <c r="Q793" s="5"/>
      <c r="V793" s="5"/>
    </row>
    <row r="794" spans="5:22" x14ac:dyDescent="0.25">
      <c r="E794" s="5"/>
      <c r="F794" s="5"/>
      <c r="G794" s="5"/>
      <c r="H794" s="5"/>
      <c r="I794" s="5"/>
      <c r="J794" s="5"/>
      <c r="K794" s="5"/>
      <c r="L794" s="5"/>
      <c r="M794" s="5"/>
      <c r="N794" s="5"/>
      <c r="O794" s="5"/>
      <c r="P794" s="5"/>
      <c r="Q794" s="5"/>
      <c r="V794" s="5"/>
    </row>
    <row r="795" spans="5:22" x14ac:dyDescent="0.25">
      <c r="E795" s="5"/>
      <c r="F795" s="5"/>
      <c r="G795" s="5"/>
      <c r="H795" s="5"/>
      <c r="I795" s="5"/>
      <c r="J795" s="5"/>
      <c r="K795" s="5"/>
      <c r="L795" s="5"/>
      <c r="M795" s="5"/>
      <c r="N795" s="5"/>
      <c r="O795" s="5"/>
      <c r="P795" s="5"/>
      <c r="Q795" s="5"/>
      <c r="V795" s="5"/>
    </row>
    <row r="796" spans="5:22" x14ac:dyDescent="0.25">
      <c r="E796" s="5"/>
      <c r="F796" s="5"/>
      <c r="G796" s="5"/>
      <c r="H796" s="5"/>
      <c r="I796" s="5"/>
      <c r="J796" s="5"/>
      <c r="K796" s="5"/>
      <c r="L796" s="5"/>
      <c r="M796" s="5"/>
      <c r="N796" s="5"/>
      <c r="O796" s="5"/>
      <c r="P796" s="5"/>
      <c r="Q796" s="5"/>
      <c r="V796" s="5"/>
    </row>
    <row r="797" spans="5:22" x14ac:dyDescent="0.25">
      <c r="E797" s="5"/>
      <c r="F797" s="5"/>
      <c r="G797" s="5"/>
      <c r="H797" s="5"/>
      <c r="I797" s="5"/>
      <c r="J797" s="5"/>
      <c r="K797" s="5"/>
      <c r="L797" s="5"/>
      <c r="M797" s="5"/>
      <c r="N797" s="5"/>
      <c r="O797" s="5"/>
      <c r="P797" s="5"/>
      <c r="Q797" s="5"/>
      <c r="V797" s="5"/>
    </row>
    <row r="798" spans="5:22" x14ac:dyDescent="0.25">
      <c r="E798" s="5"/>
      <c r="F798" s="5"/>
      <c r="G798" s="5"/>
      <c r="H798" s="5"/>
      <c r="I798" s="5"/>
      <c r="J798" s="5"/>
      <c r="K798" s="5"/>
      <c r="L798" s="5"/>
      <c r="M798" s="5"/>
      <c r="N798" s="5"/>
      <c r="O798" s="5"/>
      <c r="P798" s="5"/>
      <c r="Q798" s="5"/>
      <c r="V798" s="5"/>
    </row>
    <row r="799" spans="5:22" x14ac:dyDescent="0.25">
      <c r="E799" s="5"/>
      <c r="F799" s="5"/>
      <c r="G799" s="5"/>
      <c r="H799" s="5"/>
      <c r="I799" s="5"/>
      <c r="J799" s="5"/>
      <c r="K799" s="5"/>
      <c r="L799" s="5"/>
      <c r="M799" s="5"/>
      <c r="N799" s="5"/>
      <c r="O799" s="5"/>
      <c r="P799" s="5"/>
      <c r="Q799" s="5"/>
      <c r="V799" s="5"/>
    </row>
    <row r="800" spans="5:22" x14ac:dyDescent="0.25">
      <c r="E800" s="5"/>
      <c r="F800" s="5"/>
      <c r="G800" s="5"/>
      <c r="H800" s="5"/>
      <c r="I800" s="5"/>
      <c r="J800" s="5"/>
      <c r="K800" s="5"/>
      <c r="L800" s="5"/>
      <c r="M800" s="5"/>
      <c r="N800" s="5"/>
      <c r="O800" s="5"/>
      <c r="P800" s="5"/>
      <c r="Q800" s="5"/>
      <c r="V800" s="5"/>
    </row>
    <row r="801" spans="5:22" x14ac:dyDescent="0.25">
      <c r="E801" s="5"/>
      <c r="F801" s="5"/>
      <c r="G801" s="5"/>
      <c r="H801" s="5"/>
      <c r="I801" s="5"/>
      <c r="J801" s="5"/>
      <c r="K801" s="5"/>
      <c r="L801" s="5"/>
      <c r="M801" s="5"/>
      <c r="N801" s="5"/>
      <c r="O801" s="5"/>
      <c r="P801" s="5"/>
      <c r="Q801" s="5"/>
      <c r="V801" s="5"/>
    </row>
    <row r="802" spans="5:22" x14ac:dyDescent="0.25">
      <c r="E802" s="5"/>
      <c r="F802" s="5"/>
      <c r="G802" s="5"/>
      <c r="H802" s="5"/>
      <c r="I802" s="5"/>
      <c r="J802" s="5"/>
      <c r="K802" s="5"/>
      <c r="L802" s="5"/>
      <c r="M802" s="5"/>
      <c r="N802" s="5"/>
      <c r="O802" s="5"/>
      <c r="P802" s="5"/>
      <c r="Q802" s="5"/>
      <c r="V802" s="5"/>
    </row>
    <row r="803" spans="5:22" x14ac:dyDescent="0.25">
      <c r="E803" s="5"/>
      <c r="F803" s="5"/>
      <c r="G803" s="5"/>
      <c r="H803" s="5"/>
      <c r="I803" s="5"/>
      <c r="J803" s="5"/>
      <c r="K803" s="5"/>
      <c r="L803" s="5"/>
      <c r="M803" s="5"/>
      <c r="N803" s="5"/>
      <c r="O803" s="5"/>
      <c r="P803" s="5"/>
      <c r="Q803" s="5"/>
      <c r="V803" s="5"/>
    </row>
    <row r="804" spans="5:22" x14ac:dyDescent="0.25">
      <c r="E804" s="5"/>
      <c r="F804" s="5"/>
      <c r="G804" s="5"/>
      <c r="H804" s="5"/>
      <c r="I804" s="5"/>
      <c r="J804" s="5"/>
      <c r="K804" s="5"/>
      <c r="L804" s="5"/>
      <c r="M804" s="5"/>
      <c r="N804" s="5"/>
      <c r="O804" s="5"/>
      <c r="P804" s="5"/>
      <c r="Q804" s="5"/>
      <c r="V804" s="5"/>
    </row>
    <row r="805" spans="5:22" x14ac:dyDescent="0.25">
      <c r="E805" s="5"/>
      <c r="F805" s="5"/>
      <c r="G805" s="5"/>
      <c r="H805" s="5"/>
      <c r="I805" s="5"/>
      <c r="J805" s="5"/>
      <c r="K805" s="5"/>
      <c r="L805" s="5"/>
      <c r="M805" s="5"/>
      <c r="N805" s="5"/>
      <c r="O805" s="5"/>
      <c r="P805" s="5"/>
      <c r="Q805" s="5"/>
      <c r="V805" s="5"/>
    </row>
    <row r="806" spans="5:22" x14ac:dyDescent="0.25">
      <c r="E806" s="5"/>
      <c r="F806" s="5"/>
      <c r="G806" s="5"/>
      <c r="H806" s="5"/>
      <c r="I806" s="5"/>
      <c r="J806" s="5"/>
      <c r="K806" s="5"/>
      <c r="L806" s="5"/>
      <c r="M806" s="5"/>
      <c r="N806" s="5"/>
      <c r="O806" s="5"/>
      <c r="P806" s="5"/>
      <c r="Q806" s="5"/>
      <c r="V806" s="5"/>
    </row>
    <row r="807" spans="5:22" x14ac:dyDescent="0.25">
      <c r="E807" s="5"/>
      <c r="F807" s="5"/>
      <c r="G807" s="5"/>
      <c r="H807" s="5"/>
      <c r="I807" s="5"/>
      <c r="J807" s="5"/>
      <c r="K807" s="5"/>
      <c r="L807" s="5"/>
      <c r="M807" s="5"/>
      <c r="N807" s="5"/>
      <c r="O807" s="5"/>
      <c r="P807" s="5"/>
      <c r="Q807" s="5"/>
      <c r="V807" s="5"/>
    </row>
    <row r="808" spans="5:22" x14ac:dyDescent="0.25">
      <c r="E808" s="5"/>
      <c r="F808" s="5"/>
      <c r="G808" s="5"/>
      <c r="H808" s="5"/>
      <c r="I808" s="5"/>
      <c r="J808" s="5"/>
      <c r="K808" s="5"/>
      <c r="L808" s="5"/>
      <c r="M808" s="5"/>
      <c r="N808" s="5"/>
      <c r="O808" s="5"/>
      <c r="P808" s="5"/>
      <c r="Q808" s="5"/>
      <c r="V808" s="5"/>
    </row>
    <row r="809" spans="5:22" x14ac:dyDescent="0.25">
      <c r="E809" s="5"/>
      <c r="F809" s="5"/>
      <c r="G809" s="5"/>
      <c r="H809" s="5"/>
      <c r="I809" s="5"/>
      <c r="J809" s="5"/>
      <c r="K809" s="5"/>
      <c r="L809" s="5"/>
      <c r="M809" s="5"/>
      <c r="N809" s="5"/>
      <c r="O809" s="5"/>
      <c r="P809" s="5"/>
      <c r="Q809" s="5"/>
      <c r="V809" s="5"/>
    </row>
    <row r="810" spans="5:22" x14ac:dyDescent="0.25">
      <c r="E810" s="5"/>
      <c r="F810" s="5"/>
      <c r="G810" s="5"/>
      <c r="H810" s="5"/>
      <c r="I810" s="5"/>
      <c r="J810" s="5"/>
      <c r="K810" s="5"/>
      <c r="L810" s="5"/>
      <c r="M810" s="5"/>
      <c r="N810" s="5"/>
      <c r="O810" s="5"/>
      <c r="P810" s="5"/>
      <c r="Q810" s="5"/>
      <c r="V810" s="5"/>
    </row>
    <row r="811" spans="5:22" x14ac:dyDescent="0.25">
      <c r="E811" s="5"/>
      <c r="F811" s="5"/>
      <c r="G811" s="5"/>
      <c r="H811" s="5"/>
      <c r="I811" s="5"/>
      <c r="J811" s="5"/>
      <c r="K811" s="5"/>
      <c r="L811" s="5"/>
      <c r="M811" s="5"/>
      <c r="N811" s="5"/>
      <c r="O811" s="5"/>
      <c r="P811" s="5"/>
      <c r="Q811" s="5"/>
      <c r="V811" s="5"/>
    </row>
    <row r="812" spans="5:22" x14ac:dyDescent="0.25">
      <c r="E812" s="5"/>
      <c r="F812" s="5"/>
      <c r="G812" s="5"/>
      <c r="H812" s="5"/>
      <c r="I812" s="5"/>
      <c r="J812" s="5"/>
      <c r="K812" s="5"/>
      <c r="L812" s="5"/>
      <c r="M812" s="5"/>
      <c r="N812" s="5"/>
      <c r="O812" s="5"/>
      <c r="P812" s="5"/>
      <c r="Q812" s="5"/>
      <c r="V812" s="5"/>
    </row>
    <row r="813" spans="5:22" x14ac:dyDescent="0.25">
      <c r="E813" s="5"/>
      <c r="F813" s="5"/>
      <c r="G813" s="5"/>
      <c r="H813" s="5"/>
      <c r="I813" s="5"/>
      <c r="J813" s="5"/>
      <c r="K813" s="5"/>
      <c r="L813" s="5"/>
      <c r="M813" s="5"/>
      <c r="N813" s="5"/>
      <c r="O813" s="5"/>
      <c r="P813" s="5"/>
      <c r="Q813" s="5"/>
      <c r="V813" s="5"/>
    </row>
    <row r="814" spans="5:22" x14ac:dyDescent="0.25">
      <c r="E814" s="5"/>
      <c r="F814" s="5"/>
      <c r="G814" s="5"/>
      <c r="H814" s="5"/>
      <c r="I814" s="5"/>
      <c r="J814" s="5"/>
      <c r="K814" s="5"/>
      <c r="L814" s="5"/>
      <c r="M814" s="5"/>
      <c r="N814" s="5"/>
      <c r="O814" s="5"/>
      <c r="P814" s="5"/>
      <c r="Q814" s="5"/>
      <c r="V814" s="5"/>
    </row>
    <row r="815" spans="5:22" x14ac:dyDescent="0.25">
      <c r="E815" s="5"/>
      <c r="F815" s="5"/>
      <c r="G815" s="5"/>
      <c r="H815" s="5"/>
      <c r="I815" s="5"/>
      <c r="J815" s="5"/>
      <c r="K815" s="5"/>
      <c r="L815" s="5"/>
      <c r="M815" s="5"/>
      <c r="N815" s="5"/>
      <c r="O815" s="5"/>
      <c r="P815" s="5"/>
      <c r="Q815" s="5"/>
      <c r="V815" s="5"/>
    </row>
    <row r="816" spans="5:22" x14ac:dyDescent="0.25">
      <c r="E816" s="5"/>
      <c r="F816" s="5"/>
      <c r="G816" s="5"/>
      <c r="H816" s="5"/>
      <c r="I816" s="5"/>
      <c r="J816" s="5"/>
      <c r="K816" s="5"/>
      <c r="L816" s="5"/>
      <c r="M816" s="5"/>
      <c r="N816" s="5"/>
      <c r="O816" s="5"/>
      <c r="P816" s="5"/>
      <c r="Q816" s="5"/>
      <c r="V816" s="5"/>
    </row>
    <row r="817" spans="5:22" x14ac:dyDescent="0.25">
      <c r="E817" s="5"/>
      <c r="F817" s="5"/>
      <c r="G817" s="5"/>
      <c r="H817" s="5"/>
      <c r="I817" s="5"/>
      <c r="J817" s="5"/>
      <c r="K817" s="5"/>
      <c r="L817" s="5"/>
      <c r="M817" s="5"/>
      <c r="N817" s="5"/>
      <c r="O817" s="5"/>
      <c r="P817" s="5"/>
      <c r="Q817" s="5"/>
      <c r="V817" s="5"/>
    </row>
    <row r="818" spans="5:22" x14ac:dyDescent="0.25">
      <c r="E818" s="5"/>
      <c r="F818" s="5"/>
      <c r="G818" s="5"/>
      <c r="H818" s="5"/>
      <c r="I818" s="5"/>
      <c r="J818" s="5"/>
      <c r="K818" s="5"/>
      <c r="L818" s="5"/>
      <c r="M818" s="5"/>
      <c r="N818" s="5"/>
      <c r="O818" s="5"/>
      <c r="P818" s="5"/>
      <c r="Q818" s="5"/>
      <c r="V818" s="5"/>
    </row>
    <row r="819" spans="5:22" x14ac:dyDescent="0.25">
      <c r="E819" s="5"/>
      <c r="F819" s="5"/>
      <c r="G819" s="5"/>
      <c r="H819" s="5"/>
      <c r="I819" s="5"/>
      <c r="J819" s="5"/>
      <c r="K819" s="5"/>
      <c r="L819" s="5"/>
      <c r="M819" s="5"/>
      <c r="N819" s="5"/>
      <c r="O819" s="5"/>
      <c r="P819" s="5"/>
      <c r="Q819" s="5"/>
      <c r="V819" s="5"/>
    </row>
    <row r="820" spans="5:22" x14ac:dyDescent="0.25">
      <c r="E820" s="5"/>
      <c r="F820" s="5"/>
      <c r="G820" s="5"/>
      <c r="H820" s="5"/>
      <c r="I820" s="5"/>
      <c r="J820" s="5"/>
      <c r="K820" s="5"/>
      <c r="L820" s="5"/>
      <c r="M820" s="5"/>
      <c r="N820" s="5"/>
      <c r="O820" s="5"/>
      <c r="P820" s="5"/>
      <c r="Q820" s="5"/>
      <c r="V820" s="5"/>
    </row>
    <row r="821" spans="5:22" x14ac:dyDescent="0.25">
      <c r="E821" s="5"/>
      <c r="F821" s="5"/>
      <c r="G821" s="5"/>
      <c r="H821" s="5"/>
      <c r="I821" s="5"/>
      <c r="J821" s="5"/>
      <c r="K821" s="5"/>
      <c r="L821" s="5"/>
      <c r="M821" s="5"/>
      <c r="N821" s="5"/>
      <c r="O821" s="5"/>
      <c r="P821" s="5"/>
      <c r="Q821" s="5"/>
      <c r="V821" s="5"/>
    </row>
    <row r="822" spans="5:22" x14ac:dyDescent="0.25">
      <c r="E822" s="5"/>
      <c r="F822" s="5"/>
      <c r="G822" s="5"/>
      <c r="H822" s="5"/>
      <c r="I822" s="5"/>
      <c r="J822" s="5"/>
      <c r="K822" s="5"/>
      <c r="L822" s="5"/>
      <c r="M822" s="5"/>
      <c r="N822" s="5"/>
      <c r="O822" s="5"/>
      <c r="P822" s="5"/>
      <c r="Q822" s="5"/>
      <c r="V822" s="5"/>
    </row>
    <row r="823" spans="5:22" x14ac:dyDescent="0.25">
      <c r="E823" s="5"/>
      <c r="F823" s="5"/>
      <c r="G823" s="5"/>
      <c r="H823" s="5"/>
      <c r="I823" s="5"/>
      <c r="J823" s="5"/>
      <c r="K823" s="5"/>
      <c r="L823" s="5"/>
      <c r="M823" s="5"/>
      <c r="N823" s="5"/>
      <c r="O823" s="5"/>
      <c r="P823" s="5"/>
      <c r="Q823" s="5"/>
      <c r="V823" s="5"/>
    </row>
    <row r="824" spans="5:22" x14ac:dyDescent="0.25">
      <c r="E824" s="5"/>
      <c r="F824" s="5"/>
      <c r="G824" s="5"/>
      <c r="H824" s="5"/>
      <c r="I824" s="5"/>
      <c r="J824" s="5"/>
      <c r="K824" s="5"/>
      <c r="L824" s="5"/>
      <c r="M824" s="5"/>
      <c r="N824" s="5"/>
      <c r="O824" s="5"/>
      <c r="P824" s="5"/>
      <c r="Q824" s="5"/>
      <c r="V824" s="5"/>
    </row>
    <row r="825" spans="5:22" x14ac:dyDescent="0.25">
      <c r="E825" s="5"/>
      <c r="F825" s="5"/>
      <c r="G825" s="5"/>
      <c r="H825" s="5"/>
      <c r="I825" s="5"/>
      <c r="J825" s="5"/>
      <c r="K825" s="5"/>
      <c r="L825" s="5"/>
      <c r="M825" s="5"/>
      <c r="N825" s="5"/>
      <c r="O825" s="5"/>
      <c r="P825" s="5"/>
      <c r="Q825" s="5"/>
      <c r="V825" s="5"/>
    </row>
    <row r="826" spans="5:22" x14ac:dyDescent="0.25">
      <c r="E826" s="5"/>
      <c r="F826" s="5"/>
      <c r="G826" s="5"/>
      <c r="H826" s="5"/>
      <c r="I826" s="5"/>
      <c r="J826" s="5"/>
      <c r="K826" s="5"/>
      <c r="L826" s="5"/>
      <c r="M826" s="5"/>
      <c r="N826" s="5"/>
      <c r="O826" s="5"/>
      <c r="P826" s="5"/>
      <c r="Q826" s="5"/>
      <c r="V826" s="5"/>
    </row>
    <row r="827" spans="5:22" x14ac:dyDescent="0.25">
      <c r="E827" s="5"/>
      <c r="F827" s="5"/>
      <c r="G827" s="5"/>
      <c r="H827" s="5"/>
      <c r="I827" s="5"/>
      <c r="J827" s="5"/>
      <c r="K827" s="5"/>
      <c r="L827" s="5"/>
      <c r="M827" s="5"/>
      <c r="N827" s="5"/>
      <c r="O827" s="5"/>
      <c r="P827" s="5"/>
      <c r="Q827" s="5"/>
      <c r="V827" s="5"/>
    </row>
    <row r="828" spans="5:22" x14ac:dyDescent="0.25">
      <c r="E828" s="5"/>
      <c r="F828" s="5"/>
      <c r="G828" s="5"/>
      <c r="H828" s="5"/>
      <c r="I828" s="5"/>
      <c r="J828" s="5"/>
      <c r="K828" s="5"/>
      <c r="L828" s="5"/>
      <c r="M828" s="5"/>
      <c r="N828" s="5"/>
      <c r="O828" s="5"/>
      <c r="P828" s="5"/>
      <c r="Q828" s="5"/>
      <c r="V828" s="5"/>
    </row>
    <row r="829" spans="5:22" x14ac:dyDescent="0.25">
      <c r="E829" s="5"/>
      <c r="F829" s="5"/>
      <c r="G829" s="5"/>
      <c r="H829" s="5"/>
      <c r="I829" s="5"/>
      <c r="J829" s="5"/>
      <c r="K829" s="5"/>
      <c r="L829" s="5"/>
      <c r="M829" s="5"/>
      <c r="N829" s="5"/>
      <c r="O829" s="5"/>
      <c r="P829" s="5"/>
      <c r="Q829" s="5"/>
      <c r="V829" s="5"/>
    </row>
    <row r="830" spans="5:22" x14ac:dyDescent="0.25">
      <c r="E830" s="5"/>
      <c r="F830" s="5"/>
      <c r="G830" s="5"/>
      <c r="H830" s="5"/>
      <c r="I830" s="5"/>
      <c r="J830" s="5"/>
      <c r="K830" s="5"/>
      <c r="L830" s="5"/>
      <c r="M830" s="5"/>
      <c r="N830" s="5"/>
      <c r="O830" s="5"/>
      <c r="P830" s="5"/>
      <c r="Q830" s="5"/>
      <c r="V830" s="5"/>
    </row>
    <row r="831" spans="5:22" x14ac:dyDescent="0.25">
      <c r="E831" s="5"/>
      <c r="F831" s="5"/>
      <c r="G831" s="5"/>
      <c r="H831" s="5"/>
      <c r="I831" s="5"/>
      <c r="J831" s="5"/>
      <c r="K831" s="5"/>
      <c r="L831" s="5"/>
      <c r="M831" s="5"/>
      <c r="N831" s="5"/>
      <c r="O831" s="5"/>
      <c r="P831" s="5"/>
      <c r="Q831" s="5"/>
      <c r="V831" s="5"/>
    </row>
    <row r="832" spans="5:22" x14ac:dyDescent="0.25">
      <c r="E832" s="5"/>
      <c r="F832" s="5"/>
      <c r="G832" s="5"/>
      <c r="H832" s="5"/>
      <c r="I832" s="5"/>
      <c r="J832" s="5"/>
      <c r="K832" s="5"/>
      <c r="L832" s="5"/>
      <c r="M832" s="5"/>
      <c r="N832" s="5"/>
      <c r="O832" s="5"/>
      <c r="P832" s="5"/>
      <c r="Q832" s="5"/>
      <c r="V832" s="5"/>
    </row>
    <row r="833" spans="5:22" x14ac:dyDescent="0.25">
      <c r="E833" s="5"/>
      <c r="F833" s="5"/>
      <c r="G833" s="5"/>
      <c r="H833" s="5"/>
      <c r="I833" s="5"/>
      <c r="J833" s="5"/>
      <c r="K833" s="5"/>
      <c r="L833" s="5"/>
      <c r="M833" s="5"/>
      <c r="N833" s="5"/>
      <c r="O833" s="5"/>
      <c r="P833" s="5"/>
      <c r="Q833" s="5"/>
      <c r="V833" s="5"/>
    </row>
    <row r="834" spans="5:22" x14ac:dyDescent="0.25">
      <c r="E834" s="5"/>
      <c r="F834" s="5"/>
      <c r="G834" s="5"/>
      <c r="H834" s="5"/>
      <c r="I834" s="5"/>
      <c r="J834" s="5"/>
      <c r="K834" s="5"/>
      <c r="L834" s="5"/>
      <c r="M834" s="5"/>
      <c r="N834" s="5"/>
      <c r="O834" s="5"/>
      <c r="P834" s="5"/>
      <c r="Q834" s="5"/>
      <c r="V834" s="5"/>
    </row>
    <row r="835" spans="5:22" x14ac:dyDescent="0.25">
      <c r="E835" s="5"/>
      <c r="F835" s="5"/>
      <c r="G835" s="5"/>
      <c r="H835" s="5"/>
      <c r="I835" s="5"/>
      <c r="J835" s="5"/>
      <c r="K835" s="5"/>
      <c r="L835" s="5"/>
      <c r="M835" s="5"/>
      <c r="N835" s="5"/>
      <c r="O835" s="5"/>
      <c r="P835" s="5"/>
      <c r="Q835" s="5"/>
      <c r="V835" s="5"/>
    </row>
    <row r="836" spans="5:22" x14ac:dyDescent="0.25">
      <c r="E836" s="5"/>
      <c r="F836" s="5"/>
      <c r="G836" s="5"/>
      <c r="H836" s="5"/>
      <c r="I836" s="5"/>
      <c r="J836" s="5"/>
      <c r="K836" s="5"/>
      <c r="L836" s="5"/>
      <c r="M836" s="5"/>
      <c r="N836" s="5"/>
      <c r="O836" s="5"/>
      <c r="P836" s="5"/>
      <c r="Q836" s="5"/>
      <c r="V836" s="5"/>
    </row>
    <row r="837" spans="5:22" x14ac:dyDescent="0.25">
      <c r="E837" s="5"/>
      <c r="F837" s="5"/>
      <c r="G837" s="5"/>
      <c r="H837" s="5"/>
      <c r="I837" s="5"/>
      <c r="J837" s="5"/>
      <c r="K837" s="5"/>
      <c r="L837" s="5"/>
      <c r="M837" s="5"/>
      <c r="N837" s="5"/>
      <c r="O837" s="5"/>
      <c r="P837" s="5"/>
      <c r="Q837" s="5"/>
      <c r="V837" s="5"/>
    </row>
    <row r="838" spans="5:22" x14ac:dyDescent="0.25">
      <c r="E838" s="5"/>
      <c r="F838" s="5"/>
      <c r="G838" s="5"/>
      <c r="H838" s="5"/>
      <c r="I838" s="5"/>
      <c r="J838" s="5"/>
      <c r="K838" s="5"/>
      <c r="L838" s="5"/>
      <c r="M838" s="5"/>
      <c r="N838" s="5"/>
      <c r="O838" s="5"/>
      <c r="P838" s="5"/>
      <c r="Q838" s="5"/>
      <c r="V838" s="5"/>
    </row>
    <row r="839" spans="5:22" x14ac:dyDescent="0.25">
      <c r="E839" s="5"/>
      <c r="F839" s="5"/>
      <c r="G839" s="5"/>
      <c r="H839" s="5"/>
      <c r="I839" s="5"/>
      <c r="J839" s="5"/>
      <c r="K839" s="5"/>
      <c r="L839" s="5"/>
      <c r="M839" s="5"/>
      <c r="N839" s="5"/>
      <c r="O839" s="5"/>
      <c r="P839" s="5"/>
      <c r="Q839" s="5"/>
      <c r="V839" s="5"/>
    </row>
    <row r="840" spans="5:22" x14ac:dyDescent="0.25">
      <c r="E840" s="5"/>
      <c r="F840" s="5"/>
      <c r="G840" s="5"/>
      <c r="H840" s="5"/>
      <c r="I840" s="5"/>
      <c r="J840" s="5"/>
      <c r="K840" s="5"/>
      <c r="L840" s="5"/>
      <c r="M840" s="5"/>
      <c r="N840" s="5"/>
      <c r="O840" s="5"/>
      <c r="P840" s="5"/>
      <c r="Q840" s="5"/>
      <c r="V840" s="5"/>
    </row>
    <row r="841" spans="5:22" x14ac:dyDescent="0.25">
      <c r="E841" s="5"/>
      <c r="F841" s="5"/>
      <c r="G841" s="5"/>
      <c r="H841" s="5"/>
      <c r="I841" s="5"/>
      <c r="J841" s="5"/>
      <c r="K841" s="5"/>
      <c r="L841" s="5"/>
      <c r="M841" s="5"/>
      <c r="N841" s="5"/>
      <c r="O841" s="5"/>
      <c r="P841" s="5"/>
      <c r="Q841" s="5"/>
      <c r="V841" s="5"/>
    </row>
    <row r="842" spans="5:22" x14ac:dyDescent="0.25">
      <c r="E842" s="5"/>
      <c r="F842" s="5"/>
      <c r="G842" s="5"/>
      <c r="H842" s="5"/>
      <c r="I842" s="5"/>
      <c r="J842" s="5"/>
      <c r="K842" s="5"/>
      <c r="L842" s="5"/>
      <c r="M842" s="5"/>
      <c r="N842" s="5"/>
      <c r="O842" s="5"/>
      <c r="P842" s="5"/>
      <c r="Q842" s="5"/>
      <c r="V842" s="5"/>
    </row>
    <row r="843" spans="5:22" x14ac:dyDescent="0.25">
      <c r="E843" s="5"/>
      <c r="F843" s="5"/>
      <c r="G843" s="5"/>
      <c r="H843" s="5"/>
      <c r="I843" s="5"/>
      <c r="J843" s="5"/>
      <c r="K843" s="5"/>
      <c r="L843" s="5"/>
      <c r="M843" s="5"/>
      <c r="N843" s="5"/>
      <c r="O843" s="5"/>
      <c r="P843" s="5"/>
      <c r="Q843" s="5"/>
      <c r="V843" s="5"/>
    </row>
    <row r="844" spans="5:22" x14ac:dyDescent="0.25">
      <c r="E844" s="5"/>
      <c r="F844" s="5"/>
      <c r="G844" s="5"/>
      <c r="H844" s="5"/>
      <c r="I844" s="5"/>
      <c r="J844" s="5"/>
      <c r="K844" s="5"/>
      <c r="L844" s="5"/>
      <c r="M844" s="5"/>
      <c r="N844" s="5"/>
      <c r="O844" s="5"/>
      <c r="P844" s="5"/>
      <c r="Q844" s="5"/>
      <c r="V844" s="5"/>
    </row>
    <row r="845" spans="5:22" x14ac:dyDescent="0.25">
      <c r="E845" s="5"/>
      <c r="F845" s="5"/>
      <c r="G845" s="5"/>
      <c r="H845" s="5"/>
      <c r="I845" s="5"/>
      <c r="J845" s="5"/>
      <c r="K845" s="5"/>
      <c r="L845" s="5"/>
      <c r="M845" s="5"/>
      <c r="N845" s="5"/>
      <c r="O845" s="5"/>
      <c r="P845" s="5"/>
      <c r="Q845" s="5"/>
      <c r="V845" s="5"/>
    </row>
    <row r="846" spans="5:22" x14ac:dyDescent="0.25">
      <c r="E846" s="5"/>
      <c r="F846" s="5"/>
      <c r="G846" s="5"/>
      <c r="H846" s="5"/>
      <c r="I846" s="5"/>
      <c r="J846" s="5"/>
      <c r="K846" s="5"/>
      <c r="L846" s="5"/>
      <c r="M846" s="5"/>
      <c r="N846" s="5"/>
      <c r="O846" s="5"/>
      <c r="P846" s="5"/>
      <c r="Q846" s="5"/>
      <c r="V846" s="5"/>
    </row>
    <row r="847" spans="5:22" x14ac:dyDescent="0.25">
      <c r="E847" s="5"/>
      <c r="F847" s="5"/>
      <c r="G847" s="5"/>
      <c r="H847" s="5"/>
      <c r="I847" s="5"/>
      <c r="J847" s="5"/>
      <c r="K847" s="5"/>
      <c r="L847" s="5"/>
      <c r="M847" s="5"/>
      <c r="N847" s="5"/>
      <c r="O847" s="5"/>
      <c r="P847" s="5"/>
      <c r="Q847" s="5"/>
      <c r="V847" s="5"/>
    </row>
    <row r="848" spans="5:22" x14ac:dyDescent="0.25">
      <c r="E848" s="5"/>
      <c r="F848" s="5"/>
      <c r="G848" s="5"/>
      <c r="H848" s="5"/>
      <c r="I848" s="5"/>
      <c r="J848" s="5"/>
      <c r="K848" s="5"/>
      <c r="L848" s="5"/>
      <c r="M848" s="5"/>
      <c r="N848" s="5"/>
      <c r="O848" s="5"/>
      <c r="P848" s="5"/>
      <c r="Q848" s="5"/>
      <c r="V848" s="5"/>
    </row>
    <row r="849" spans="5:22" x14ac:dyDescent="0.25">
      <c r="E849" s="5"/>
      <c r="F849" s="5"/>
      <c r="G849" s="5"/>
      <c r="H849" s="5"/>
      <c r="I849" s="5"/>
      <c r="J849" s="5"/>
      <c r="K849" s="5"/>
      <c r="L849" s="5"/>
      <c r="M849" s="5"/>
      <c r="N849" s="5"/>
      <c r="O849" s="5"/>
      <c r="P849" s="5"/>
      <c r="Q849" s="5"/>
      <c r="V849" s="5"/>
    </row>
    <row r="850" spans="5:22" x14ac:dyDescent="0.25">
      <c r="E850" s="5"/>
      <c r="F850" s="5"/>
      <c r="G850" s="5"/>
      <c r="H850" s="5"/>
      <c r="I850" s="5"/>
      <c r="J850" s="5"/>
      <c r="K850" s="5"/>
      <c r="L850" s="5"/>
      <c r="M850" s="5"/>
      <c r="N850" s="5"/>
      <c r="O850" s="5"/>
      <c r="P850" s="5"/>
      <c r="Q850" s="5"/>
      <c r="V850" s="5"/>
    </row>
    <row r="851" spans="5:22" x14ac:dyDescent="0.25">
      <c r="E851" s="5"/>
      <c r="F851" s="5"/>
      <c r="G851" s="5"/>
      <c r="H851" s="5"/>
      <c r="I851" s="5"/>
      <c r="J851" s="5"/>
      <c r="K851" s="5"/>
      <c r="L851" s="5"/>
      <c r="M851" s="5"/>
      <c r="N851" s="5"/>
      <c r="O851" s="5"/>
      <c r="P851" s="5"/>
      <c r="Q851" s="5"/>
      <c r="V851" s="5"/>
    </row>
    <row r="852" spans="5:22" x14ac:dyDescent="0.25">
      <c r="E852" s="5"/>
      <c r="F852" s="5"/>
      <c r="G852" s="5"/>
      <c r="H852" s="5"/>
      <c r="I852" s="5"/>
      <c r="J852" s="5"/>
      <c r="K852" s="5"/>
      <c r="L852" s="5"/>
      <c r="M852" s="5"/>
      <c r="N852" s="5"/>
      <c r="O852" s="5"/>
      <c r="P852" s="5"/>
      <c r="Q852" s="5"/>
      <c r="V852" s="5"/>
    </row>
    <row r="853" spans="5:22" x14ac:dyDescent="0.25">
      <c r="E853" s="5"/>
      <c r="F853" s="5"/>
      <c r="G853" s="5"/>
      <c r="H853" s="5"/>
      <c r="I853" s="5"/>
      <c r="J853" s="5"/>
      <c r="K853" s="5"/>
      <c r="L853" s="5"/>
      <c r="M853" s="5"/>
      <c r="N853" s="5"/>
      <c r="O853" s="5"/>
      <c r="P853" s="5"/>
      <c r="Q853" s="5"/>
      <c r="V853" s="5"/>
    </row>
    <row r="854" spans="5:22" x14ac:dyDescent="0.25">
      <c r="E854" s="5"/>
      <c r="F854" s="5"/>
      <c r="G854" s="5"/>
      <c r="H854" s="5"/>
      <c r="I854" s="5"/>
      <c r="J854" s="5"/>
      <c r="K854" s="5"/>
      <c r="L854" s="5"/>
      <c r="M854" s="5"/>
      <c r="N854" s="5"/>
      <c r="O854" s="5"/>
      <c r="P854" s="5"/>
      <c r="Q854" s="5"/>
      <c r="V854" s="5"/>
    </row>
    <row r="855" spans="5:22" x14ac:dyDescent="0.25">
      <c r="E855" s="5"/>
      <c r="F855" s="5"/>
      <c r="G855" s="5"/>
      <c r="H855" s="5"/>
      <c r="I855" s="5"/>
      <c r="J855" s="5"/>
      <c r="K855" s="5"/>
      <c r="L855" s="5"/>
      <c r="M855" s="5"/>
      <c r="N855" s="5"/>
      <c r="O855" s="5"/>
      <c r="P855" s="5"/>
      <c r="Q855" s="5"/>
      <c r="V855" s="5"/>
    </row>
    <row r="856" spans="5:22" x14ac:dyDescent="0.25">
      <c r="E856" s="5"/>
      <c r="F856" s="5"/>
      <c r="G856" s="5"/>
      <c r="H856" s="5"/>
      <c r="I856" s="5"/>
      <c r="J856" s="5"/>
      <c r="K856" s="5"/>
      <c r="L856" s="5"/>
      <c r="M856" s="5"/>
      <c r="N856" s="5"/>
      <c r="O856" s="5"/>
      <c r="P856" s="5"/>
      <c r="Q856" s="5"/>
      <c r="V856" s="5"/>
    </row>
    <row r="857" spans="5:22" x14ac:dyDescent="0.25">
      <c r="E857" s="5"/>
      <c r="F857" s="5"/>
      <c r="G857" s="5"/>
      <c r="H857" s="5"/>
      <c r="I857" s="5"/>
      <c r="J857" s="5"/>
      <c r="K857" s="5"/>
      <c r="L857" s="5"/>
      <c r="M857" s="5"/>
      <c r="N857" s="5"/>
      <c r="O857" s="5"/>
      <c r="P857" s="5"/>
      <c r="Q857" s="5"/>
      <c r="V857" s="5"/>
    </row>
    <row r="858" spans="5:22" x14ac:dyDescent="0.25">
      <c r="E858" s="5"/>
      <c r="F858" s="5"/>
      <c r="G858" s="5"/>
      <c r="H858" s="5"/>
      <c r="I858" s="5"/>
      <c r="J858" s="5"/>
      <c r="K858" s="5"/>
      <c r="L858" s="5"/>
      <c r="M858" s="5"/>
      <c r="N858" s="5"/>
      <c r="O858" s="5"/>
      <c r="P858" s="5"/>
      <c r="Q858" s="5"/>
      <c r="V858" s="5"/>
    </row>
    <row r="859" spans="5:22" x14ac:dyDescent="0.25">
      <c r="E859" s="5"/>
      <c r="F859" s="5"/>
      <c r="G859" s="5"/>
      <c r="H859" s="5"/>
      <c r="I859" s="5"/>
      <c r="J859" s="5"/>
      <c r="K859" s="5"/>
      <c r="L859" s="5"/>
      <c r="M859" s="5"/>
      <c r="N859" s="5"/>
      <c r="O859" s="5"/>
      <c r="P859" s="5"/>
      <c r="Q859" s="5"/>
      <c r="V859" s="5"/>
    </row>
    <row r="860" spans="5:22" x14ac:dyDescent="0.25">
      <c r="E860" s="5"/>
      <c r="F860" s="5"/>
      <c r="G860" s="5"/>
      <c r="H860" s="5"/>
      <c r="I860" s="5"/>
      <c r="J860" s="5"/>
      <c r="K860" s="5"/>
      <c r="L860" s="5"/>
      <c r="M860" s="5"/>
      <c r="N860" s="5"/>
      <c r="O860" s="5"/>
      <c r="P860" s="5"/>
      <c r="Q860" s="5"/>
      <c r="V860" s="5"/>
    </row>
    <row r="861" spans="5:22" x14ac:dyDescent="0.25">
      <c r="E861" s="5"/>
      <c r="F861" s="5"/>
      <c r="G861" s="5"/>
      <c r="H861" s="5"/>
      <c r="I861" s="5"/>
      <c r="J861" s="5"/>
      <c r="K861" s="5"/>
      <c r="L861" s="5"/>
      <c r="M861" s="5"/>
      <c r="N861" s="5"/>
      <c r="O861" s="5"/>
      <c r="P861" s="5"/>
      <c r="Q861" s="5"/>
      <c r="V861" s="5"/>
    </row>
    <row r="862" spans="5:22" x14ac:dyDescent="0.25">
      <c r="E862" s="5"/>
      <c r="F862" s="5"/>
      <c r="G862" s="5"/>
      <c r="H862" s="5"/>
      <c r="I862" s="5"/>
      <c r="J862" s="5"/>
      <c r="K862" s="5"/>
      <c r="L862" s="5"/>
      <c r="M862" s="5"/>
      <c r="N862" s="5"/>
      <c r="O862" s="5"/>
      <c r="P862" s="5"/>
      <c r="Q862" s="5"/>
      <c r="V862" s="5"/>
    </row>
    <row r="863" spans="5:22" x14ac:dyDescent="0.25">
      <c r="E863" s="5"/>
      <c r="F863" s="5"/>
      <c r="G863" s="5"/>
      <c r="H863" s="5"/>
      <c r="I863" s="5"/>
      <c r="J863" s="5"/>
      <c r="K863" s="5"/>
      <c r="L863" s="5"/>
      <c r="M863" s="5"/>
      <c r="N863" s="5"/>
      <c r="O863" s="5"/>
      <c r="P863" s="5"/>
      <c r="Q863" s="5"/>
      <c r="V863" s="5"/>
    </row>
    <row r="864" spans="5:22" x14ac:dyDescent="0.25">
      <c r="E864" s="5"/>
      <c r="F864" s="5"/>
      <c r="G864" s="5"/>
      <c r="H864" s="5"/>
      <c r="I864" s="5"/>
      <c r="J864" s="5"/>
      <c r="K864" s="5"/>
      <c r="L864" s="5"/>
      <c r="M864" s="5"/>
      <c r="N864" s="5"/>
      <c r="O864" s="5"/>
      <c r="P864" s="5"/>
      <c r="Q864" s="5"/>
      <c r="V864" s="5"/>
    </row>
    <row r="865" spans="5:22" x14ac:dyDescent="0.25">
      <c r="E865" s="5"/>
      <c r="F865" s="5"/>
      <c r="G865" s="5"/>
      <c r="H865" s="5"/>
      <c r="I865" s="5"/>
      <c r="J865" s="5"/>
      <c r="K865" s="5"/>
      <c r="L865" s="5"/>
      <c r="M865" s="5"/>
      <c r="N865" s="5"/>
      <c r="O865" s="5"/>
      <c r="P865" s="5"/>
      <c r="Q865" s="5"/>
      <c r="V865" s="5"/>
    </row>
    <row r="866" spans="5:22" x14ac:dyDescent="0.25">
      <c r="E866" s="5"/>
      <c r="F866" s="5"/>
      <c r="G866" s="5"/>
      <c r="H866" s="5"/>
      <c r="I866" s="5"/>
      <c r="J866" s="5"/>
      <c r="K866" s="5"/>
      <c r="L866" s="5"/>
      <c r="M866" s="5"/>
      <c r="N866" s="5"/>
      <c r="O866" s="5"/>
      <c r="P866" s="5"/>
      <c r="Q866" s="5"/>
      <c r="V866" s="5"/>
    </row>
    <row r="867" spans="5:22" x14ac:dyDescent="0.25">
      <c r="E867" s="5"/>
      <c r="F867" s="5"/>
      <c r="G867" s="5"/>
      <c r="H867" s="5"/>
      <c r="I867" s="5"/>
      <c r="J867" s="5"/>
      <c r="K867" s="5"/>
      <c r="L867" s="5"/>
      <c r="M867" s="5"/>
      <c r="N867" s="5"/>
      <c r="O867" s="5"/>
      <c r="P867" s="5"/>
      <c r="Q867" s="5"/>
      <c r="V867" s="5"/>
    </row>
    <row r="868" spans="5:22" x14ac:dyDescent="0.25">
      <c r="E868" s="5"/>
      <c r="F868" s="5"/>
      <c r="G868" s="5"/>
      <c r="H868" s="5"/>
      <c r="I868" s="5"/>
      <c r="J868" s="5"/>
      <c r="K868" s="5"/>
      <c r="L868" s="5"/>
      <c r="M868" s="5"/>
      <c r="N868" s="5"/>
      <c r="O868" s="5"/>
      <c r="P868" s="5"/>
      <c r="Q868" s="5"/>
      <c r="V868" s="5"/>
    </row>
    <row r="869" spans="5:22" x14ac:dyDescent="0.25">
      <c r="E869" s="5"/>
      <c r="F869" s="5"/>
      <c r="G869" s="5"/>
      <c r="H869" s="5"/>
      <c r="I869" s="5"/>
      <c r="J869" s="5"/>
      <c r="K869" s="5"/>
      <c r="L869" s="5"/>
      <c r="M869" s="5"/>
      <c r="N869" s="5"/>
      <c r="O869" s="5"/>
      <c r="P869" s="5"/>
      <c r="Q869" s="5"/>
      <c r="V869" s="5"/>
    </row>
    <row r="870" spans="5:22" x14ac:dyDescent="0.25">
      <c r="E870" s="5"/>
      <c r="F870" s="5"/>
      <c r="G870" s="5"/>
      <c r="H870" s="5"/>
      <c r="I870" s="5"/>
      <c r="J870" s="5"/>
      <c r="K870" s="5"/>
      <c r="L870" s="5"/>
      <c r="M870" s="5"/>
      <c r="N870" s="5"/>
      <c r="O870" s="5"/>
      <c r="P870" s="5"/>
      <c r="Q870" s="5"/>
      <c r="V870" s="5"/>
    </row>
    <row r="871" spans="5:22" x14ac:dyDescent="0.25">
      <c r="E871" s="5"/>
      <c r="F871" s="5"/>
      <c r="G871" s="5"/>
      <c r="H871" s="5"/>
      <c r="I871" s="5"/>
      <c r="J871" s="5"/>
      <c r="K871" s="5"/>
      <c r="L871" s="5"/>
      <c r="M871" s="5"/>
      <c r="N871" s="5"/>
      <c r="O871" s="5"/>
      <c r="P871" s="5"/>
      <c r="Q871" s="5"/>
      <c r="V871" s="5"/>
    </row>
    <row r="872" spans="5:22" x14ac:dyDescent="0.25">
      <c r="E872" s="5"/>
      <c r="F872" s="5"/>
      <c r="G872" s="5"/>
      <c r="H872" s="5"/>
      <c r="I872" s="5"/>
      <c r="J872" s="5"/>
      <c r="K872" s="5"/>
      <c r="L872" s="5"/>
      <c r="M872" s="5"/>
      <c r="N872" s="5"/>
      <c r="O872" s="5"/>
      <c r="P872" s="5"/>
      <c r="Q872" s="5"/>
      <c r="V872" s="5"/>
    </row>
    <row r="873" spans="5:22" x14ac:dyDescent="0.25">
      <c r="E873" s="5"/>
      <c r="F873" s="5"/>
      <c r="G873" s="5"/>
      <c r="H873" s="5"/>
      <c r="I873" s="5"/>
      <c r="J873" s="5"/>
      <c r="K873" s="5"/>
      <c r="L873" s="5"/>
      <c r="M873" s="5"/>
      <c r="N873" s="5"/>
      <c r="O873" s="5"/>
      <c r="P873" s="5"/>
      <c r="Q873" s="5"/>
      <c r="V873" s="5"/>
    </row>
    <row r="874" spans="5:22" x14ac:dyDescent="0.25">
      <c r="E874" s="5"/>
      <c r="F874" s="5"/>
      <c r="G874" s="5"/>
      <c r="H874" s="5"/>
      <c r="I874" s="5"/>
      <c r="J874" s="5"/>
      <c r="K874" s="5"/>
      <c r="L874" s="5"/>
      <c r="M874" s="5"/>
      <c r="N874" s="5"/>
      <c r="O874" s="5"/>
      <c r="P874" s="5"/>
      <c r="Q874" s="5"/>
      <c r="V874" s="5"/>
    </row>
    <row r="875" spans="5:22" x14ac:dyDescent="0.25">
      <c r="E875" s="5"/>
      <c r="F875" s="5"/>
      <c r="G875" s="5"/>
      <c r="H875" s="5"/>
      <c r="I875" s="5"/>
      <c r="J875" s="5"/>
      <c r="K875" s="5"/>
      <c r="L875" s="5"/>
      <c r="M875" s="5"/>
      <c r="N875" s="5"/>
      <c r="O875" s="5"/>
      <c r="P875" s="5"/>
      <c r="Q875" s="5"/>
      <c r="V875" s="5"/>
    </row>
    <row r="876" spans="5:22" x14ac:dyDescent="0.25">
      <c r="E876" s="5"/>
      <c r="F876" s="5"/>
      <c r="G876" s="5"/>
      <c r="H876" s="5"/>
      <c r="I876" s="5"/>
      <c r="J876" s="5"/>
      <c r="K876" s="5"/>
      <c r="L876" s="5"/>
      <c r="M876" s="5"/>
      <c r="N876" s="5"/>
      <c r="O876" s="5"/>
      <c r="P876" s="5"/>
      <c r="Q876" s="5"/>
      <c r="V876" s="5"/>
    </row>
    <row r="877" spans="5:22" x14ac:dyDescent="0.25">
      <c r="E877" s="5"/>
      <c r="F877" s="5"/>
      <c r="G877" s="5"/>
      <c r="H877" s="5"/>
      <c r="I877" s="5"/>
      <c r="J877" s="5"/>
      <c r="K877" s="5"/>
      <c r="L877" s="5"/>
      <c r="M877" s="5"/>
      <c r="N877" s="5"/>
      <c r="O877" s="5"/>
      <c r="P877" s="5"/>
      <c r="Q877" s="5"/>
      <c r="V877" s="5"/>
    </row>
    <row r="878" spans="5:22" x14ac:dyDescent="0.25">
      <c r="E878" s="5"/>
      <c r="F878" s="5"/>
      <c r="G878" s="5"/>
      <c r="H878" s="5"/>
      <c r="I878" s="5"/>
      <c r="J878" s="5"/>
      <c r="K878" s="5"/>
      <c r="L878" s="5"/>
      <c r="M878" s="5"/>
      <c r="N878" s="5"/>
      <c r="O878" s="5"/>
      <c r="P878" s="5"/>
      <c r="Q878" s="5"/>
      <c r="V878" s="5"/>
    </row>
    <row r="879" spans="5:22" x14ac:dyDescent="0.25">
      <c r="E879" s="5"/>
      <c r="F879" s="5"/>
      <c r="G879" s="5"/>
      <c r="H879" s="5"/>
      <c r="I879" s="5"/>
      <c r="J879" s="5"/>
      <c r="K879" s="5"/>
      <c r="L879" s="5"/>
      <c r="M879" s="5"/>
      <c r="N879" s="5"/>
      <c r="O879" s="5"/>
      <c r="P879" s="5"/>
      <c r="Q879" s="5"/>
      <c r="V879" s="5"/>
    </row>
    <row r="880" spans="5:22" x14ac:dyDescent="0.25">
      <c r="E880" s="5"/>
      <c r="F880" s="5"/>
      <c r="G880" s="5"/>
      <c r="H880" s="5"/>
      <c r="I880" s="5"/>
      <c r="J880" s="5"/>
      <c r="K880" s="5"/>
      <c r="L880" s="5"/>
      <c r="M880" s="5"/>
      <c r="N880" s="5"/>
      <c r="O880" s="5"/>
      <c r="P880" s="5"/>
      <c r="Q880" s="5"/>
      <c r="V880" s="5"/>
    </row>
    <row r="881" spans="5:22" x14ac:dyDescent="0.25">
      <c r="E881" s="5"/>
      <c r="F881" s="5"/>
      <c r="G881" s="5"/>
      <c r="H881" s="5"/>
      <c r="I881" s="5"/>
      <c r="J881" s="5"/>
      <c r="K881" s="5"/>
      <c r="L881" s="5"/>
      <c r="M881" s="5"/>
      <c r="N881" s="5"/>
      <c r="O881" s="5"/>
      <c r="P881" s="5"/>
      <c r="Q881" s="5"/>
      <c r="V881" s="5"/>
    </row>
    <row r="882" spans="5:22" x14ac:dyDescent="0.25">
      <c r="E882" s="5"/>
      <c r="F882" s="5"/>
      <c r="G882" s="5"/>
      <c r="H882" s="5"/>
      <c r="I882" s="5"/>
      <c r="J882" s="5"/>
      <c r="K882" s="5"/>
      <c r="L882" s="5"/>
      <c r="M882" s="5"/>
      <c r="N882" s="5"/>
      <c r="O882" s="5"/>
      <c r="P882" s="5"/>
      <c r="Q882" s="5"/>
      <c r="V882" s="5"/>
    </row>
    <row r="883" spans="5:22" x14ac:dyDescent="0.25">
      <c r="E883" s="5"/>
      <c r="F883" s="5"/>
      <c r="G883" s="5"/>
      <c r="H883" s="5"/>
      <c r="I883" s="5"/>
      <c r="J883" s="5"/>
      <c r="K883" s="5"/>
      <c r="L883" s="5"/>
      <c r="M883" s="5"/>
      <c r="N883" s="5"/>
      <c r="O883" s="5"/>
      <c r="P883" s="5"/>
      <c r="Q883" s="5"/>
      <c r="V883" s="5"/>
    </row>
    <row r="884" spans="5:22" x14ac:dyDescent="0.25">
      <c r="E884" s="5"/>
      <c r="F884" s="5"/>
      <c r="G884" s="5"/>
      <c r="H884" s="5"/>
      <c r="I884" s="5"/>
      <c r="J884" s="5"/>
      <c r="K884" s="5"/>
      <c r="L884" s="5"/>
      <c r="M884" s="5"/>
      <c r="N884" s="5"/>
      <c r="O884" s="5"/>
      <c r="P884" s="5"/>
      <c r="Q884" s="5"/>
      <c r="V884" s="5"/>
    </row>
    <row r="885" spans="5:22" x14ac:dyDescent="0.25">
      <c r="E885" s="5"/>
      <c r="F885" s="5"/>
      <c r="G885" s="5"/>
      <c r="H885" s="5"/>
      <c r="I885" s="5"/>
      <c r="J885" s="5"/>
      <c r="K885" s="5"/>
      <c r="L885" s="5"/>
      <c r="M885" s="5"/>
      <c r="N885" s="5"/>
      <c r="O885" s="5"/>
      <c r="P885" s="5"/>
      <c r="Q885" s="5"/>
      <c r="V885" s="5"/>
    </row>
    <row r="886" spans="5:22" x14ac:dyDescent="0.25">
      <c r="E886" s="5"/>
      <c r="F886" s="5"/>
      <c r="G886" s="5"/>
      <c r="H886" s="5"/>
      <c r="I886" s="5"/>
      <c r="J886" s="5"/>
      <c r="K886" s="5"/>
      <c r="L886" s="5"/>
      <c r="M886" s="5"/>
      <c r="N886" s="5"/>
      <c r="O886" s="5"/>
      <c r="P886" s="5"/>
      <c r="Q886" s="5"/>
      <c r="V886" s="5"/>
    </row>
    <row r="887" spans="5:22" x14ac:dyDescent="0.25">
      <c r="E887" s="5"/>
      <c r="F887" s="5"/>
      <c r="G887" s="5"/>
      <c r="H887" s="5"/>
      <c r="I887" s="5"/>
      <c r="J887" s="5"/>
      <c r="K887" s="5"/>
      <c r="L887" s="5"/>
      <c r="M887" s="5"/>
      <c r="N887" s="5"/>
      <c r="O887" s="5"/>
      <c r="P887" s="5"/>
      <c r="Q887" s="5"/>
      <c r="V887" s="5"/>
    </row>
    <row r="888" spans="5:22" x14ac:dyDescent="0.25">
      <c r="E888" s="5"/>
      <c r="F888" s="5"/>
      <c r="G888" s="5"/>
      <c r="H888" s="5"/>
      <c r="I888" s="5"/>
      <c r="J888" s="5"/>
      <c r="K888" s="5"/>
      <c r="L888" s="5"/>
      <c r="M888" s="5"/>
      <c r="N888" s="5"/>
      <c r="O888" s="5"/>
      <c r="P888" s="5"/>
      <c r="Q888" s="5"/>
      <c r="V888" s="5"/>
    </row>
    <row r="889" spans="5:22" x14ac:dyDescent="0.25">
      <c r="E889" s="5"/>
      <c r="F889" s="5"/>
      <c r="G889" s="5"/>
      <c r="H889" s="5"/>
      <c r="I889" s="5"/>
      <c r="J889" s="5"/>
      <c r="K889" s="5"/>
      <c r="L889" s="5"/>
      <c r="M889" s="5"/>
      <c r="N889" s="5"/>
      <c r="O889" s="5"/>
      <c r="P889" s="5"/>
      <c r="Q889" s="5"/>
      <c r="V889" s="5"/>
    </row>
    <row r="890" spans="5:22" x14ac:dyDescent="0.25">
      <c r="E890" s="5"/>
      <c r="F890" s="5"/>
      <c r="G890" s="5"/>
      <c r="H890" s="5"/>
      <c r="I890" s="5"/>
      <c r="J890" s="5"/>
      <c r="K890" s="5"/>
      <c r="L890" s="5"/>
      <c r="M890" s="5"/>
      <c r="N890" s="5"/>
      <c r="O890" s="5"/>
      <c r="P890" s="5"/>
      <c r="Q890" s="5"/>
      <c r="V890" s="5"/>
    </row>
    <row r="891" spans="5:22" x14ac:dyDescent="0.25">
      <c r="E891" s="5"/>
      <c r="F891" s="5"/>
      <c r="G891" s="5"/>
      <c r="H891" s="5"/>
      <c r="I891" s="5"/>
      <c r="J891" s="5"/>
      <c r="K891" s="5"/>
      <c r="L891" s="5"/>
      <c r="M891" s="5"/>
      <c r="N891" s="5"/>
      <c r="O891" s="5"/>
      <c r="P891" s="5"/>
      <c r="Q891" s="5"/>
      <c r="V891" s="5"/>
    </row>
    <row r="892" spans="5:22" x14ac:dyDescent="0.25">
      <c r="E892" s="5"/>
      <c r="F892" s="5"/>
      <c r="G892" s="5"/>
      <c r="H892" s="5"/>
      <c r="I892" s="5"/>
      <c r="J892" s="5"/>
      <c r="K892" s="5"/>
      <c r="L892" s="5"/>
      <c r="M892" s="5"/>
      <c r="N892" s="5"/>
      <c r="O892" s="5"/>
      <c r="P892" s="5"/>
      <c r="Q892" s="5"/>
      <c r="V892" s="5"/>
    </row>
    <row r="893" spans="5:22" x14ac:dyDescent="0.25">
      <c r="E893" s="5"/>
      <c r="F893" s="5"/>
      <c r="G893" s="5"/>
      <c r="H893" s="5"/>
      <c r="I893" s="5"/>
      <c r="J893" s="5"/>
      <c r="K893" s="5"/>
      <c r="L893" s="5"/>
      <c r="M893" s="5"/>
      <c r="N893" s="5"/>
      <c r="O893" s="5"/>
      <c r="P893" s="5"/>
      <c r="Q893" s="5"/>
      <c r="V893" s="5"/>
    </row>
    <row r="894" spans="5:22" x14ac:dyDescent="0.25">
      <c r="E894" s="5"/>
      <c r="F894" s="5"/>
      <c r="G894" s="5"/>
      <c r="H894" s="5"/>
      <c r="I894" s="5"/>
      <c r="J894" s="5"/>
      <c r="K894" s="5"/>
      <c r="L894" s="5"/>
      <c r="M894" s="5"/>
      <c r="N894" s="5"/>
      <c r="O894" s="5"/>
      <c r="P894" s="5"/>
      <c r="Q894" s="5"/>
      <c r="V894" s="5"/>
    </row>
    <row r="895" spans="5:22" x14ac:dyDescent="0.25">
      <c r="E895" s="5"/>
      <c r="F895" s="5"/>
      <c r="G895" s="5"/>
      <c r="H895" s="5"/>
      <c r="I895" s="5"/>
      <c r="J895" s="5"/>
      <c r="K895" s="5"/>
      <c r="L895" s="5"/>
      <c r="M895" s="5"/>
      <c r="N895" s="5"/>
      <c r="O895" s="5"/>
      <c r="P895" s="5"/>
      <c r="Q895" s="5"/>
      <c r="V895" s="5"/>
    </row>
    <row r="896" spans="5:22" x14ac:dyDescent="0.25">
      <c r="E896" s="5"/>
      <c r="F896" s="5"/>
      <c r="G896" s="5"/>
      <c r="H896" s="5"/>
      <c r="I896" s="5"/>
      <c r="J896" s="5"/>
      <c r="K896" s="5"/>
      <c r="L896" s="5"/>
      <c r="M896" s="5"/>
      <c r="N896" s="5"/>
      <c r="O896" s="5"/>
      <c r="P896" s="5"/>
      <c r="Q896" s="5"/>
      <c r="V896" s="5"/>
    </row>
    <row r="897" spans="5:22" x14ac:dyDescent="0.25">
      <c r="E897" s="5"/>
      <c r="F897" s="5"/>
      <c r="G897" s="5"/>
      <c r="H897" s="5"/>
      <c r="I897" s="5"/>
      <c r="J897" s="5"/>
      <c r="K897" s="5"/>
      <c r="L897" s="5"/>
      <c r="M897" s="5"/>
      <c r="N897" s="5"/>
      <c r="O897" s="5"/>
      <c r="P897" s="5"/>
      <c r="Q897" s="5"/>
      <c r="V897" s="5"/>
    </row>
    <row r="898" spans="5:22" x14ac:dyDescent="0.25">
      <c r="E898" s="5"/>
      <c r="F898" s="5"/>
      <c r="G898" s="5"/>
      <c r="H898" s="5"/>
      <c r="I898" s="5"/>
      <c r="J898" s="5"/>
      <c r="K898" s="5"/>
      <c r="L898" s="5"/>
      <c r="M898" s="5"/>
      <c r="N898" s="5"/>
      <c r="O898" s="5"/>
      <c r="P898" s="5"/>
      <c r="Q898" s="5"/>
      <c r="V898" s="5"/>
    </row>
    <row r="899" spans="5:22" x14ac:dyDescent="0.25">
      <c r="E899" s="5"/>
      <c r="F899" s="5"/>
      <c r="G899" s="5"/>
      <c r="H899" s="5"/>
      <c r="I899" s="5"/>
      <c r="J899" s="5"/>
      <c r="K899" s="5"/>
      <c r="L899" s="5"/>
      <c r="M899" s="5"/>
      <c r="N899" s="5"/>
      <c r="O899" s="5"/>
      <c r="P899" s="5"/>
      <c r="Q899" s="5"/>
      <c r="V899" s="5"/>
    </row>
    <row r="900" spans="5:22" x14ac:dyDescent="0.25">
      <c r="E900" s="5"/>
      <c r="F900" s="5"/>
      <c r="G900" s="5"/>
      <c r="H900" s="5"/>
      <c r="I900" s="5"/>
      <c r="J900" s="5"/>
      <c r="K900" s="5"/>
      <c r="L900" s="5"/>
      <c r="M900" s="5"/>
      <c r="N900" s="5"/>
      <c r="O900" s="5"/>
      <c r="P900" s="5"/>
      <c r="Q900" s="5"/>
      <c r="V900" s="5"/>
    </row>
    <row r="901" spans="5:22" x14ac:dyDescent="0.25">
      <c r="E901" s="5"/>
      <c r="F901" s="5"/>
      <c r="G901" s="5"/>
      <c r="H901" s="5"/>
      <c r="I901" s="5"/>
      <c r="J901" s="5"/>
      <c r="K901" s="5"/>
      <c r="L901" s="5"/>
      <c r="M901" s="5"/>
      <c r="N901" s="5"/>
      <c r="O901" s="5"/>
      <c r="P901" s="5"/>
      <c r="Q901" s="5"/>
      <c r="V901" s="5"/>
    </row>
    <row r="902" spans="5:22" x14ac:dyDescent="0.25">
      <c r="E902" s="5"/>
      <c r="F902" s="5"/>
      <c r="G902" s="5"/>
      <c r="H902" s="5"/>
      <c r="I902" s="5"/>
      <c r="J902" s="5"/>
      <c r="K902" s="5"/>
      <c r="L902" s="5"/>
      <c r="M902" s="5"/>
      <c r="N902" s="5"/>
      <c r="O902" s="5"/>
      <c r="P902" s="5"/>
      <c r="Q902" s="5"/>
      <c r="V902" s="5"/>
    </row>
    <row r="903" spans="5:22" x14ac:dyDescent="0.25">
      <c r="E903" s="5"/>
      <c r="F903" s="5"/>
      <c r="G903" s="5"/>
      <c r="H903" s="5"/>
      <c r="I903" s="5"/>
      <c r="J903" s="5"/>
      <c r="K903" s="5"/>
      <c r="L903" s="5"/>
      <c r="M903" s="5"/>
      <c r="N903" s="5"/>
      <c r="O903" s="5"/>
      <c r="P903" s="5"/>
      <c r="Q903" s="5"/>
      <c r="V903" s="5"/>
    </row>
    <row r="904" spans="5:22" x14ac:dyDescent="0.25">
      <c r="E904" s="5"/>
      <c r="F904" s="5"/>
      <c r="G904" s="5"/>
      <c r="H904" s="5"/>
      <c r="I904" s="5"/>
      <c r="J904" s="5"/>
      <c r="K904" s="5"/>
      <c r="L904" s="5"/>
      <c r="M904" s="5"/>
      <c r="N904" s="5"/>
      <c r="O904" s="5"/>
      <c r="P904" s="5"/>
      <c r="Q904" s="5"/>
      <c r="V904" s="5"/>
    </row>
    <row r="905" spans="5:22" x14ac:dyDescent="0.25">
      <c r="E905" s="5"/>
      <c r="F905" s="5"/>
      <c r="G905" s="5"/>
      <c r="H905" s="5"/>
      <c r="I905" s="5"/>
      <c r="J905" s="5"/>
      <c r="K905" s="5"/>
      <c r="L905" s="5"/>
      <c r="M905" s="5"/>
      <c r="N905" s="5"/>
      <c r="O905" s="5"/>
      <c r="P905" s="5"/>
      <c r="Q905" s="5"/>
      <c r="V905" s="5"/>
    </row>
    <row r="906" spans="5:22" x14ac:dyDescent="0.25">
      <c r="E906" s="5"/>
      <c r="F906" s="5"/>
      <c r="G906" s="5"/>
      <c r="H906" s="5"/>
      <c r="I906" s="5"/>
      <c r="J906" s="5"/>
      <c r="K906" s="5"/>
      <c r="L906" s="5"/>
      <c r="M906" s="5"/>
      <c r="N906" s="5"/>
      <c r="O906" s="5"/>
      <c r="P906" s="5"/>
      <c r="Q906" s="5"/>
      <c r="V906" s="5"/>
    </row>
    <row r="907" spans="5:22" x14ac:dyDescent="0.25">
      <c r="E907" s="5"/>
      <c r="F907" s="5"/>
      <c r="G907" s="5"/>
      <c r="H907" s="5"/>
      <c r="I907" s="5"/>
      <c r="J907" s="5"/>
      <c r="K907" s="5"/>
      <c r="L907" s="5"/>
      <c r="M907" s="5"/>
      <c r="N907" s="5"/>
      <c r="O907" s="5"/>
      <c r="P907" s="5"/>
      <c r="Q907" s="5"/>
      <c r="V907" s="5"/>
    </row>
    <row r="908" spans="5:22" x14ac:dyDescent="0.25">
      <c r="E908" s="5"/>
      <c r="F908" s="5"/>
      <c r="G908" s="5"/>
      <c r="H908" s="5"/>
      <c r="I908" s="5"/>
      <c r="J908" s="5"/>
      <c r="K908" s="5"/>
      <c r="L908" s="5"/>
      <c r="M908" s="5"/>
      <c r="N908" s="5"/>
      <c r="O908" s="5"/>
      <c r="P908" s="5"/>
      <c r="Q908" s="5"/>
      <c r="V908" s="5"/>
    </row>
    <row r="909" spans="5:22" x14ac:dyDescent="0.25">
      <c r="E909" s="5"/>
      <c r="F909" s="5"/>
      <c r="G909" s="5"/>
      <c r="H909" s="5"/>
      <c r="I909" s="5"/>
      <c r="J909" s="5"/>
      <c r="K909" s="5"/>
      <c r="L909" s="5"/>
      <c r="M909" s="5"/>
      <c r="N909" s="5"/>
      <c r="O909" s="5"/>
      <c r="P909" s="5"/>
      <c r="Q909" s="5"/>
      <c r="V909" s="5"/>
    </row>
    <row r="910" spans="5:22" x14ac:dyDescent="0.25">
      <c r="E910" s="5"/>
      <c r="F910" s="5"/>
      <c r="G910" s="5"/>
      <c r="H910" s="5"/>
      <c r="I910" s="5"/>
      <c r="J910" s="5"/>
      <c r="K910" s="5"/>
      <c r="L910" s="5"/>
      <c r="M910" s="5"/>
      <c r="N910" s="5"/>
      <c r="O910" s="5"/>
      <c r="P910" s="5"/>
      <c r="Q910" s="5"/>
      <c r="V910" s="5"/>
    </row>
    <row r="911" spans="5:22" x14ac:dyDescent="0.25">
      <c r="E911" s="5"/>
      <c r="F911" s="5"/>
      <c r="G911" s="5"/>
      <c r="H911" s="5"/>
      <c r="I911" s="5"/>
      <c r="J911" s="5"/>
      <c r="K911" s="5"/>
      <c r="L911" s="5"/>
      <c r="M911" s="5"/>
      <c r="N911" s="5"/>
      <c r="O911" s="5"/>
      <c r="P911" s="5"/>
      <c r="Q911" s="5"/>
      <c r="V911" s="5"/>
    </row>
    <row r="912" spans="5:22" x14ac:dyDescent="0.25">
      <c r="E912" s="5"/>
      <c r="F912" s="5"/>
      <c r="G912" s="5"/>
      <c r="H912" s="5"/>
      <c r="I912" s="5"/>
      <c r="J912" s="5"/>
      <c r="K912" s="5"/>
      <c r="L912" s="5"/>
      <c r="M912" s="5"/>
      <c r="N912" s="5"/>
      <c r="O912" s="5"/>
      <c r="P912" s="5"/>
      <c r="Q912" s="5"/>
      <c r="V912" s="5"/>
    </row>
    <row r="913" spans="5:22" x14ac:dyDescent="0.25">
      <c r="E913" s="5"/>
      <c r="F913" s="5"/>
      <c r="G913" s="5"/>
      <c r="H913" s="5"/>
      <c r="I913" s="5"/>
      <c r="J913" s="5"/>
      <c r="K913" s="5"/>
      <c r="L913" s="5"/>
      <c r="M913" s="5"/>
      <c r="N913" s="5"/>
      <c r="O913" s="5"/>
      <c r="P913" s="5"/>
      <c r="Q913" s="5"/>
      <c r="V913" s="5"/>
    </row>
    <row r="914" spans="5:22" x14ac:dyDescent="0.25">
      <c r="E914" s="5"/>
      <c r="F914" s="5"/>
      <c r="G914" s="5"/>
      <c r="H914" s="5"/>
      <c r="I914" s="5"/>
      <c r="J914" s="5"/>
      <c r="K914" s="5"/>
      <c r="L914" s="5"/>
      <c r="M914" s="5"/>
      <c r="N914" s="5"/>
      <c r="O914" s="5"/>
      <c r="P914" s="5"/>
      <c r="Q914" s="5"/>
      <c r="V914" s="5"/>
    </row>
    <row r="915" spans="5:22" x14ac:dyDescent="0.25">
      <c r="E915" s="5"/>
      <c r="F915" s="5"/>
      <c r="G915" s="5"/>
      <c r="H915" s="5"/>
      <c r="I915" s="5"/>
      <c r="J915" s="5"/>
      <c r="K915" s="5"/>
      <c r="L915" s="5"/>
      <c r="M915" s="5"/>
      <c r="N915" s="5"/>
      <c r="O915" s="5"/>
      <c r="P915" s="5"/>
      <c r="Q915" s="5"/>
      <c r="V915" s="5"/>
    </row>
    <row r="916" spans="5:22" x14ac:dyDescent="0.25">
      <c r="E916" s="5"/>
      <c r="F916" s="5"/>
      <c r="G916" s="5"/>
      <c r="H916" s="5"/>
      <c r="I916" s="5"/>
      <c r="J916" s="5"/>
      <c r="K916" s="5"/>
      <c r="L916" s="5"/>
      <c r="M916" s="5"/>
      <c r="N916" s="5"/>
      <c r="O916" s="5"/>
      <c r="P916" s="5"/>
      <c r="Q916" s="5"/>
      <c r="V916" s="5"/>
    </row>
    <row r="917" spans="5:22" x14ac:dyDescent="0.25">
      <c r="E917" s="5"/>
      <c r="F917" s="5"/>
      <c r="G917" s="5"/>
      <c r="H917" s="5"/>
      <c r="I917" s="5"/>
      <c r="J917" s="5"/>
      <c r="K917" s="5"/>
      <c r="L917" s="5"/>
      <c r="M917" s="5"/>
      <c r="N917" s="5"/>
      <c r="O917" s="5"/>
      <c r="P917" s="5"/>
      <c r="Q917" s="5"/>
      <c r="V917" s="5"/>
    </row>
    <row r="918" spans="5:22" x14ac:dyDescent="0.25">
      <c r="E918" s="5"/>
      <c r="F918" s="5"/>
      <c r="G918" s="5"/>
      <c r="H918" s="5"/>
      <c r="I918" s="5"/>
      <c r="J918" s="5"/>
      <c r="K918" s="5"/>
      <c r="L918" s="5"/>
      <c r="M918" s="5"/>
      <c r="N918" s="5"/>
      <c r="O918" s="5"/>
      <c r="P918" s="5"/>
      <c r="Q918" s="5"/>
      <c r="V918" s="5"/>
    </row>
    <row r="919" spans="5:22" x14ac:dyDescent="0.25">
      <c r="E919" s="5"/>
      <c r="F919" s="5"/>
      <c r="G919" s="5"/>
      <c r="H919" s="5"/>
      <c r="I919" s="5"/>
      <c r="J919" s="5"/>
      <c r="K919" s="5"/>
      <c r="L919" s="5"/>
      <c r="M919" s="5"/>
      <c r="N919" s="5"/>
      <c r="O919" s="5"/>
      <c r="P919" s="5"/>
      <c r="Q919" s="5"/>
      <c r="V919" s="5"/>
    </row>
    <row r="920" spans="5:22" x14ac:dyDescent="0.25">
      <c r="E920" s="5"/>
      <c r="F920" s="5"/>
      <c r="G920" s="5"/>
      <c r="H920" s="5"/>
      <c r="I920" s="5"/>
      <c r="J920" s="5"/>
      <c r="K920" s="5"/>
      <c r="L920" s="5"/>
      <c r="M920" s="5"/>
      <c r="N920" s="5"/>
      <c r="O920" s="5"/>
      <c r="P920" s="5"/>
      <c r="Q920" s="5"/>
      <c r="V920" s="5"/>
    </row>
    <row r="921" spans="5:22" x14ac:dyDescent="0.25">
      <c r="E921" s="5"/>
      <c r="F921" s="5"/>
      <c r="G921" s="5"/>
      <c r="H921" s="5"/>
      <c r="I921" s="5"/>
      <c r="J921" s="5"/>
      <c r="K921" s="5"/>
      <c r="L921" s="5"/>
      <c r="M921" s="5"/>
      <c r="N921" s="5"/>
      <c r="O921" s="5"/>
      <c r="P921" s="5"/>
      <c r="Q921" s="5"/>
      <c r="V921" s="5"/>
    </row>
    <row r="922" spans="5:22" x14ac:dyDescent="0.25">
      <c r="E922" s="5"/>
      <c r="F922" s="5"/>
      <c r="G922" s="5"/>
      <c r="H922" s="5"/>
      <c r="I922" s="5"/>
      <c r="J922" s="5"/>
      <c r="K922" s="5"/>
      <c r="L922" s="5"/>
      <c r="M922" s="5"/>
      <c r="N922" s="5"/>
      <c r="O922" s="5"/>
      <c r="P922" s="5"/>
      <c r="Q922" s="5"/>
      <c r="V922" s="5"/>
    </row>
    <row r="923" spans="5:22" x14ac:dyDescent="0.25">
      <c r="E923" s="5"/>
      <c r="F923" s="5"/>
      <c r="G923" s="5"/>
      <c r="H923" s="5"/>
      <c r="I923" s="5"/>
      <c r="J923" s="5"/>
      <c r="K923" s="5"/>
      <c r="L923" s="5"/>
      <c r="M923" s="5"/>
      <c r="N923" s="5"/>
      <c r="O923" s="5"/>
      <c r="P923" s="5"/>
      <c r="Q923" s="5"/>
      <c r="V923" s="5"/>
    </row>
    <row r="924" spans="5:22" x14ac:dyDescent="0.25">
      <c r="E924" s="5"/>
      <c r="F924" s="5"/>
      <c r="G924" s="5"/>
      <c r="H924" s="5"/>
      <c r="I924" s="5"/>
      <c r="J924" s="5"/>
      <c r="K924" s="5"/>
      <c r="L924" s="5"/>
      <c r="M924" s="5"/>
      <c r="N924" s="5"/>
      <c r="O924" s="5"/>
      <c r="P924" s="5"/>
      <c r="Q924" s="5"/>
      <c r="V924" s="5"/>
    </row>
    <row r="925" spans="5:22" x14ac:dyDescent="0.25">
      <c r="E925" s="5"/>
      <c r="F925" s="5"/>
      <c r="G925" s="5"/>
      <c r="H925" s="5"/>
      <c r="I925" s="5"/>
      <c r="J925" s="5"/>
      <c r="K925" s="5"/>
      <c r="L925" s="5"/>
      <c r="M925" s="5"/>
      <c r="N925" s="5"/>
      <c r="O925" s="5"/>
      <c r="P925" s="5"/>
      <c r="Q925" s="5"/>
      <c r="V925" s="5"/>
    </row>
    <row r="926" spans="5:22" x14ac:dyDescent="0.25">
      <c r="E926" s="5"/>
      <c r="F926" s="5"/>
      <c r="G926" s="5"/>
      <c r="H926" s="5"/>
      <c r="I926" s="5"/>
      <c r="J926" s="5"/>
      <c r="K926" s="5"/>
      <c r="L926" s="5"/>
      <c r="M926" s="5"/>
      <c r="N926" s="5"/>
      <c r="O926" s="5"/>
      <c r="P926" s="5"/>
      <c r="Q926" s="5"/>
      <c r="V926" s="5"/>
    </row>
    <row r="927" spans="5:22" x14ac:dyDescent="0.25">
      <c r="E927" s="5"/>
      <c r="F927" s="5"/>
      <c r="G927" s="5"/>
      <c r="H927" s="5"/>
      <c r="I927" s="5"/>
      <c r="J927" s="5"/>
      <c r="K927" s="5"/>
      <c r="L927" s="5"/>
      <c r="M927" s="5"/>
      <c r="N927" s="5"/>
      <c r="O927" s="5"/>
      <c r="P927" s="5"/>
      <c r="Q927" s="5"/>
      <c r="V927" s="5"/>
    </row>
    <row r="928" spans="5:22" x14ac:dyDescent="0.25">
      <c r="E928" s="5"/>
      <c r="F928" s="5"/>
      <c r="G928" s="5"/>
      <c r="H928" s="5"/>
      <c r="I928" s="5"/>
      <c r="J928" s="5"/>
      <c r="K928" s="5"/>
      <c r="L928" s="5"/>
      <c r="M928" s="5"/>
      <c r="N928" s="5"/>
      <c r="O928" s="5"/>
      <c r="P928" s="5"/>
      <c r="Q928" s="5"/>
      <c r="V928" s="5"/>
    </row>
    <row r="929" spans="5:22" x14ac:dyDescent="0.25">
      <c r="E929" s="5"/>
      <c r="F929" s="5"/>
      <c r="G929" s="5"/>
      <c r="H929" s="5"/>
      <c r="I929" s="5"/>
      <c r="J929" s="5"/>
      <c r="K929" s="5"/>
      <c r="L929" s="5"/>
      <c r="M929" s="5"/>
      <c r="N929" s="5"/>
      <c r="O929" s="5"/>
      <c r="P929" s="5"/>
      <c r="Q929" s="5"/>
      <c r="V929" s="5"/>
    </row>
    <row r="930" spans="5:22" x14ac:dyDescent="0.25">
      <c r="E930" s="5"/>
      <c r="F930" s="5"/>
      <c r="G930" s="5"/>
      <c r="H930" s="5"/>
      <c r="I930" s="5"/>
      <c r="J930" s="5"/>
      <c r="K930" s="5"/>
      <c r="L930" s="5"/>
      <c r="M930" s="5"/>
      <c r="N930" s="5"/>
      <c r="O930" s="5"/>
      <c r="P930" s="5"/>
      <c r="Q930" s="5"/>
      <c r="V930" s="5"/>
    </row>
    <row r="931" spans="5:22" x14ac:dyDescent="0.25">
      <c r="E931" s="5"/>
      <c r="F931" s="5"/>
      <c r="G931" s="5"/>
      <c r="H931" s="5"/>
      <c r="I931" s="5"/>
      <c r="J931" s="5"/>
      <c r="K931" s="5"/>
      <c r="L931" s="5"/>
      <c r="M931" s="5"/>
      <c r="N931" s="5"/>
      <c r="O931" s="5"/>
      <c r="P931" s="5"/>
      <c r="Q931" s="5"/>
      <c r="V931" s="5"/>
    </row>
    <row r="932" spans="5:22" x14ac:dyDescent="0.25">
      <c r="E932" s="5"/>
      <c r="F932" s="5"/>
      <c r="G932" s="5"/>
      <c r="H932" s="5"/>
      <c r="I932" s="5"/>
      <c r="J932" s="5"/>
      <c r="K932" s="5"/>
      <c r="L932" s="5"/>
      <c r="M932" s="5"/>
      <c r="N932" s="5"/>
      <c r="O932" s="5"/>
      <c r="P932" s="5"/>
      <c r="Q932" s="5"/>
      <c r="V932" s="5"/>
    </row>
    <row r="933" spans="5:22" x14ac:dyDescent="0.25">
      <c r="E933" s="5"/>
      <c r="F933" s="5"/>
      <c r="G933" s="5"/>
      <c r="H933" s="5"/>
      <c r="I933" s="5"/>
      <c r="J933" s="5"/>
      <c r="K933" s="5"/>
      <c r="L933" s="5"/>
      <c r="M933" s="5"/>
      <c r="N933" s="5"/>
      <c r="O933" s="5"/>
      <c r="P933" s="5"/>
      <c r="Q933" s="5"/>
      <c r="V933" s="5"/>
    </row>
    <row r="934" spans="5:22" x14ac:dyDescent="0.25">
      <c r="E934" s="5"/>
      <c r="F934" s="5"/>
      <c r="G934" s="5"/>
      <c r="H934" s="5"/>
      <c r="I934" s="5"/>
      <c r="J934" s="5"/>
      <c r="K934" s="5"/>
      <c r="L934" s="5"/>
      <c r="M934" s="5"/>
      <c r="N934" s="5"/>
      <c r="O934" s="5"/>
      <c r="P934" s="5"/>
      <c r="Q934" s="5"/>
      <c r="V934" s="5"/>
    </row>
    <row r="935" spans="5:22" x14ac:dyDescent="0.25">
      <c r="E935" s="5"/>
      <c r="F935" s="5"/>
      <c r="G935" s="5"/>
      <c r="H935" s="5"/>
      <c r="I935" s="5"/>
      <c r="J935" s="5"/>
      <c r="K935" s="5"/>
      <c r="L935" s="5"/>
      <c r="M935" s="5"/>
      <c r="N935" s="5"/>
      <c r="O935" s="5"/>
      <c r="P935" s="5"/>
      <c r="Q935" s="5"/>
      <c r="V935" s="5"/>
    </row>
    <row r="936" spans="5:22" x14ac:dyDescent="0.25">
      <c r="E936" s="5"/>
      <c r="F936" s="5"/>
      <c r="G936" s="5"/>
      <c r="H936" s="5"/>
      <c r="I936" s="5"/>
      <c r="J936" s="5"/>
      <c r="K936" s="5"/>
      <c r="L936" s="5"/>
      <c r="M936" s="5"/>
      <c r="N936" s="5"/>
      <c r="O936" s="5"/>
      <c r="P936" s="5"/>
      <c r="Q936" s="5"/>
      <c r="V936" s="5"/>
    </row>
    <row r="937" spans="5:22" x14ac:dyDescent="0.25">
      <c r="E937" s="5"/>
      <c r="F937" s="5"/>
      <c r="G937" s="5"/>
      <c r="H937" s="5"/>
      <c r="I937" s="5"/>
      <c r="J937" s="5"/>
      <c r="K937" s="5"/>
      <c r="L937" s="5"/>
      <c r="M937" s="5"/>
      <c r="N937" s="5"/>
      <c r="O937" s="5"/>
      <c r="P937" s="5"/>
      <c r="Q937" s="5"/>
      <c r="V937" s="5"/>
    </row>
    <row r="938" spans="5:22" x14ac:dyDescent="0.25">
      <c r="E938" s="5"/>
      <c r="F938" s="5"/>
      <c r="G938" s="5"/>
      <c r="H938" s="5"/>
      <c r="I938" s="5"/>
      <c r="J938" s="5"/>
      <c r="K938" s="5"/>
      <c r="L938" s="5"/>
      <c r="M938" s="5"/>
      <c r="N938" s="5"/>
      <c r="O938" s="5"/>
      <c r="P938" s="5"/>
      <c r="Q938" s="5"/>
      <c r="V938" s="5"/>
    </row>
    <row r="939" spans="5:22" x14ac:dyDescent="0.25">
      <c r="E939" s="5"/>
      <c r="F939" s="5"/>
      <c r="G939" s="5"/>
      <c r="H939" s="5"/>
      <c r="I939" s="5"/>
      <c r="J939" s="5"/>
      <c r="K939" s="5"/>
      <c r="L939" s="5"/>
      <c r="M939" s="5"/>
      <c r="N939" s="5"/>
      <c r="O939" s="5"/>
      <c r="P939" s="5"/>
      <c r="Q939" s="5"/>
      <c r="V939" s="5"/>
    </row>
    <row r="940" spans="5:22" x14ac:dyDescent="0.25">
      <c r="E940" s="5"/>
      <c r="F940" s="5"/>
      <c r="G940" s="5"/>
      <c r="H940" s="5"/>
      <c r="I940" s="5"/>
      <c r="J940" s="5"/>
      <c r="K940" s="5"/>
      <c r="L940" s="5"/>
      <c r="M940" s="5"/>
      <c r="N940" s="5"/>
      <c r="O940" s="5"/>
      <c r="P940" s="5"/>
      <c r="Q940" s="5"/>
      <c r="V940" s="5"/>
    </row>
    <row r="941" spans="5:22" x14ac:dyDescent="0.25">
      <c r="E941" s="5"/>
      <c r="F941" s="5"/>
      <c r="G941" s="5"/>
      <c r="H941" s="5"/>
      <c r="I941" s="5"/>
      <c r="J941" s="5"/>
      <c r="K941" s="5"/>
      <c r="L941" s="5"/>
      <c r="M941" s="5"/>
      <c r="N941" s="5"/>
      <c r="O941" s="5"/>
      <c r="P941" s="5"/>
      <c r="Q941" s="5"/>
      <c r="V941" s="5"/>
    </row>
    <row r="942" spans="5:22" x14ac:dyDescent="0.25">
      <c r="E942" s="5"/>
      <c r="F942" s="5"/>
      <c r="G942" s="5"/>
      <c r="H942" s="5"/>
      <c r="I942" s="5"/>
      <c r="J942" s="5"/>
      <c r="K942" s="5"/>
      <c r="L942" s="5"/>
      <c r="M942" s="5"/>
      <c r="N942" s="5"/>
      <c r="O942" s="5"/>
      <c r="P942" s="5"/>
      <c r="Q942" s="5"/>
      <c r="V942" s="5"/>
    </row>
    <row r="943" spans="5:22" x14ac:dyDescent="0.25">
      <c r="E943" s="5"/>
      <c r="F943" s="5"/>
      <c r="G943" s="5"/>
      <c r="H943" s="5"/>
      <c r="I943" s="5"/>
      <c r="J943" s="5"/>
      <c r="K943" s="5"/>
      <c r="L943" s="5"/>
      <c r="M943" s="5"/>
      <c r="N943" s="5"/>
      <c r="O943" s="5"/>
      <c r="P943" s="5"/>
      <c r="Q943" s="5"/>
      <c r="V943" s="5"/>
    </row>
    <row r="944" spans="5:22" x14ac:dyDescent="0.25">
      <c r="E944" s="5"/>
      <c r="F944" s="5"/>
      <c r="G944" s="5"/>
      <c r="H944" s="5"/>
      <c r="I944" s="5"/>
      <c r="J944" s="5"/>
      <c r="K944" s="5"/>
      <c r="L944" s="5"/>
      <c r="M944" s="5"/>
      <c r="N944" s="5"/>
      <c r="O944" s="5"/>
      <c r="P944" s="5"/>
      <c r="Q944" s="5"/>
      <c r="V944" s="5"/>
    </row>
    <row r="945" spans="5:22" x14ac:dyDescent="0.25">
      <c r="E945" s="5"/>
      <c r="F945" s="5"/>
      <c r="G945" s="5"/>
      <c r="H945" s="5"/>
      <c r="I945" s="5"/>
      <c r="J945" s="5"/>
      <c r="K945" s="5"/>
      <c r="L945" s="5"/>
      <c r="M945" s="5"/>
      <c r="N945" s="5"/>
      <c r="O945" s="5"/>
      <c r="P945" s="5"/>
      <c r="Q945" s="5"/>
      <c r="V945" s="5"/>
    </row>
    <row r="946" spans="5:22" x14ac:dyDescent="0.25">
      <c r="E946" s="5"/>
      <c r="F946" s="5"/>
      <c r="G946" s="5"/>
      <c r="H946" s="5"/>
      <c r="I946" s="5"/>
      <c r="J946" s="5"/>
      <c r="K946" s="5"/>
      <c r="L946" s="5"/>
      <c r="M946" s="5"/>
      <c r="N946" s="5"/>
      <c r="O946" s="5"/>
      <c r="P946" s="5"/>
      <c r="Q946" s="5"/>
      <c r="V946" s="5"/>
    </row>
    <row r="947" spans="5:22" x14ac:dyDescent="0.25">
      <c r="E947" s="5"/>
      <c r="F947" s="5"/>
      <c r="G947" s="5"/>
      <c r="H947" s="5"/>
      <c r="I947" s="5"/>
      <c r="J947" s="5"/>
      <c r="K947" s="5"/>
      <c r="L947" s="5"/>
      <c r="M947" s="5"/>
      <c r="N947" s="5"/>
      <c r="O947" s="5"/>
      <c r="P947" s="5"/>
      <c r="Q947" s="5"/>
      <c r="V947" s="5"/>
    </row>
    <row r="948" spans="5:22" x14ac:dyDescent="0.25">
      <c r="E948" s="5"/>
      <c r="F948" s="5"/>
      <c r="G948" s="5"/>
      <c r="H948" s="5"/>
      <c r="I948" s="5"/>
      <c r="J948" s="5"/>
      <c r="K948" s="5"/>
      <c r="L948" s="5"/>
      <c r="M948" s="5"/>
      <c r="N948" s="5"/>
      <c r="O948" s="5"/>
      <c r="P948" s="5"/>
      <c r="Q948" s="5"/>
      <c r="V948" s="5"/>
    </row>
    <row r="949" spans="5:22" x14ac:dyDescent="0.25">
      <c r="E949" s="5"/>
      <c r="F949" s="5"/>
      <c r="G949" s="5"/>
      <c r="H949" s="5"/>
      <c r="I949" s="5"/>
      <c r="J949" s="5"/>
      <c r="K949" s="5"/>
      <c r="L949" s="5"/>
      <c r="M949" s="5"/>
      <c r="N949" s="5"/>
      <c r="O949" s="5"/>
      <c r="P949" s="5"/>
      <c r="Q949" s="5"/>
      <c r="V949" s="5"/>
    </row>
    <row r="950" spans="5:22" x14ac:dyDescent="0.25">
      <c r="E950" s="5"/>
      <c r="F950" s="5"/>
      <c r="G950" s="5"/>
      <c r="H950" s="5"/>
      <c r="I950" s="5"/>
      <c r="J950" s="5"/>
      <c r="K950" s="5"/>
      <c r="L950" s="5"/>
      <c r="M950" s="5"/>
      <c r="N950" s="5"/>
      <c r="O950" s="5"/>
      <c r="P950" s="5"/>
      <c r="Q950" s="5"/>
      <c r="V950" s="5"/>
    </row>
    <row r="951" spans="5:22" x14ac:dyDescent="0.25">
      <c r="E951" s="5"/>
      <c r="F951" s="5"/>
      <c r="G951" s="5"/>
      <c r="H951" s="5"/>
      <c r="I951" s="5"/>
      <c r="J951" s="5"/>
      <c r="K951" s="5"/>
      <c r="L951" s="5"/>
      <c r="M951" s="5"/>
      <c r="N951" s="5"/>
      <c r="O951" s="5"/>
      <c r="P951" s="5"/>
      <c r="Q951" s="5"/>
      <c r="V951" s="5"/>
    </row>
    <row r="952" spans="5:22" x14ac:dyDescent="0.25">
      <c r="E952" s="5"/>
      <c r="F952" s="5"/>
      <c r="G952" s="5"/>
      <c r="H952" s="5"/>
      <c r="I952" s="5"/>
      <c r="J952" s="5"/>
      <c r="K952" s="5"/>
      <c r="L952" s="5"/>
      <c r="M952" s="5"/>
      <c r="N952" s="5"/>
      <c r="O952" s="5"/>
      <c r="P952" s="5"/>
      <c r="Q952" s="5"/>
      <c r="V952" s="5"/>
    </row>
    <row r="953" spans="5:22" x14ac:dyDescent="0.25">
      <c r="E953" s="5"/>
      <c r="F953" s="5"/>
      <c r="G953" s="5"/>
      <c r="H953" s="5"/>
      <c r="I953" s="5"/>
      <c r="J953" s="5"/>
      <c r="K953" s="5"/>
      <c r="L953" s="5"/>
      <c r="M953" s="5"/>
      <c r="N953" s="5"/>
      <c r="O953" s="5"/>
      <c r="P953" s="5"/>
      <c r="Q953" s="5"/>
      <c r="V953" s="5"/>
    </row>
    <row r="954" spans="5:22" x14ac:dyDescent="0.25">
      <c r="E954" s="5"/>
      <c r="F954" s="5"/>
      <c r="G954" s="5"/>
      <c r="H954" s="5"/>
      <c r="I954" s="5"/>
      <c r="J954" s="5"/>
      <c r="K954" s="5"/>
      <c r="L954" s="5"/>
      <c r="M954" s="5"/>
      <c r="N954" s="5"/>
      <c r="O954" s="5"/>
      <c r="P954" s="5"/>
      <c r="Q954" s="5"/>
      <c r="V954" s="5"/>
    </row>
    <row r="955" spans="5:22" x14ac:dyDescent="0.25">
      <c r="E955" s="5"/>
      <c r="F955" s="5"/>
      <c r="G955" s="5"/>
      <c r="H955" s="5"/>
      <c r="I955" s="5"/>
      <c r="J955" s="5"/>
      <c r="K955" s="5"/>
      <c r="L955" s="5"/>
      <c r="M955" s="5"/>
      <c r="N955" s="5"/>
      <c r="O955" s="5"/>
      <c r="P955" s="5"/>
      <c r="Q955" s="5"/>
      <c r="V955" s="5"/>
    </row>
    <row r="956" spans="5:22" x14ac:dyDescent="0.25">
      <c r="E956" s="5"/>
      <c r="F956" s="5"/>
      <c r="G956" s="5"/>
      <c r="H956" s="5"/>
      <c r="I956" s="5"/>
      <c r="J956" s="5"/>
      <c r="K956" s="5"/>
      <c r="L956" s="5"/>
      <c r="M956" s="5"/>
      <c r="N956" s="5"/>
      <c r="O956" s="5"/>
      <c r="P956" s="5"/>
      <c r="Q956" s="5"/>
      <c r="V956" s="5"/>
    </row>
    <row r="957" spans="5:22" x14ac:dyDescent="0.25">
      <c r="E957" s="5"/>
      <c r="F957" s="5"/>
      <c r="G957" s="5"/>
      <c r="H957" s="5"/>
      <c r="I957" s="5"/>
      <c r="J957" s="5"/>
      <c r="K957" s="5"/>
      <c r="L957" s="5"/>
      <c r="M957" s="5"/>
      <c r="N957" s="5"/>
      <c r="O957" s="5"/>
      <c r="P957" s="5"/>
      <c r="Q957" s="5"/>
      <c r="V957" s="5"/>
    </row>
    <row r="958" spans="5:22" x14ac:dyDescent="0.25">
      <c r="E958" s="5"/>
      <c r="F958" s="5"/>
      <c r="G958" s="5"/>
      <c r="H958" s="5"/>
      <c r="I958" s="5"/>
      <c r="J958" s="5"/>
      <c r="K958" s="5"/>
      <c r="L958" s="5"/>
      <c r="M958" s="5"/>
      <c r="N958" s="5"/>
      <c r="O958" s="5"/>
      <c r="P958" s="5"/>
      <c r="Q958" s="5"/>
      <c r="V958" s="5"/>
    </row>
    <row r="959" spans="5:22" x14ac:dyDescent="0.25">
      <c r="E959" s="5"/>
      <c r="F959" s="5"/>
      <c r="G959" s="5"/>
      <c r="H959" s="5"/>
      <c r="I959" s="5"/>
      <c r="J959" s="5"/>
      <c r="K959" s="5"/>
      <c r="L959" s="5"/>
      <c r="M959" s="5"/>
      <c r="N959" s="5"/>
      <c r="O959" s="5"/>
      <c r="P959" s="5"/>
      <c r="Q959" s="5"/>
      <c r="V959" s="5"/>
    </row>
    <row r="960" spans="5:22" x14ac:dyDescent="0.25">
      <c r="E960" s="5"/>
      <c r="F960" s="5"/>
      <c r="G960" s="5"/>
      <c r="H960" s="5"/>
      <c r="I960" s="5"/>
      <c r="J960" s="5"/>
      <c r="K960" s="5"/>
      <c r="L960" s="5"/>
      <c r="M960" s="5"/>
      <c r="N960" s="5"/>
      <c r="O960" s="5"/>
      <c r="P960" s="5"/>
      <c r="Q960" s="5"/>
      <c r="V960" s="5"/>
    </row>
    <row r="961" spans="5:22" x14ac:dyDescent="0.25">
      <c r="E961" s="5"/>
      <c r="F961" s="5"/>
      <c r="G961" s="5"/>
      <c r="H961" s="5"/>
      <c r="I961" s="5"/>
      <c r="J961" s="5"/>
      <c r="K961" s="5"/>
      <c r="L961" s="5"/>
      <c r="M961" s="5"/>
      <c r="N961" s="5"/>
      <c r="O961" s="5"/>
      <c r="P961" s="5"/>
      <c r="Q961" s="5"/>
      <c r="V961" s="5"/>
    </row>
    <row r="962" spans="5:22" x14ac:dyDescent="0.25">
      <c r="E962" s="5"/>
      <c r="F962" s="5"/>
      <c r="G962" s="5"/>
      <c r="H962" s="5"/>
      <c r="I962" s="5"/>
      <c r="J962" s="5"/>
      <c r="K962" s="5"/>
      <c r="L962" s="5"/>
      <c r="M962" s="5"/>
      <c r="N962" s="5"/>
      <c r="O962" s="5"/>
      <c r="P962" s="5"/>
      <c r="Q962" s="5"/>
      <c r="V962" s="5"/>
    </row>
    <row r="963" spans="5:22" x14ac:dyDescent="0.25">
      <c r="E963" s="5"/>
      <c r="F963" s="5"/>
      <c r="G963" s="5"/>
      <c r="H963" s="5"/>
      <c r="I963" s="5"/>
      <c r="J963" s="5"/>
      <c r="K963" s="5"/>
      <c r="L963" s="5"/>
      <c r="M963" s="5"/>
      <c r="N963" s="5"/>
      <c r="O963" s="5"/>
      <c r="P963" s="5"/>
      <c r="Q963" s="5"/>
      <c r="V963" s="5"/>
    </row>
    <row r="964" spans="5:22" x14ac:dyDescent="0.25">
      <c r="E964" s="5"/>
      <c r="F964" s="5"/>
      <c r="G964" s="5"/>
      <c r="H964" s="5"/>
      <c r="I964" s="5"/>
      <c r="J964" s="5"/>
      <c r="K964" s="5"/>
      <c r="L964" s="5"/>
      <c r="M964" s="5"/>
      <c r="N964" s="5"/>
      <c r="O964" s="5"/>
      <c r="P964" s="5"/>
      <c r="Q964" s="5"/>
      <c r="V964" s="5"/>
    </row>
    <row r="965" spans="5:22" x14ac:dyDescent="0.25">
      <c r="E965" s="5"/>
      <c r="F965" s="5"/>
      <c r="G965" s="5"/>
      <c r="H965" s="5"/>
      <c r="I965" s="5"/>
      <c r="J965" s="5"/>
      <c r="K965" s="5"/>
      <c r="L965" s="5"/>
      <c r="M965" s="5"/>
      <c r="N965" s="5"/>
      <c r="O965" s="5"/>
      <c r="P965" s="5"/>
      <c r="Q965" s="5"/>
      <c r="V965" s="5"/>
    </row>
    <row r="966" spans="5:22" x14ac:dyDescent="0.25">
      <c r="E966" s="5"/>
      <c r="F966" s="5"/>
      <c r="G966" s="5"/>
      <c r="H966" s="5"/>
      <c r="I966" s="5"/>
      <c r="J966" s="5"/>
      <c r="K966" s="5"/>
      <c r="L966" s="5"/>
      <c r="M966" s="5"/>
      <c r="N966" s="5"/>
      <c r="O966" s="5"/>
      <c r="P966" s="5"/>
      <c r="Q966" s="5"/>
      <c r="V966" s="5"/>
    </row>
    <row r="967" spans="5:22" x14ac:dyDescent="0.25">
      <c r="E967" s="5"/>
      <c r="F967" s="5"/>
      <c r="G967" s="5"/>
      <c r="H967" s="5"/>
      <c r="I967" s="5"/>
      <c r="J967" s="5"/>
      <c r="K967" s="5"/>
      <c r="L967" s="5"/>
      <c r="M967" s="5"/>
      <c r="N967" s="5"/>
      <c r="O967" s="5"/>
      <c r="P967" s="5"/>
      <c r="Q967" s="5"/>
      <c r="V967" s="5"/>
    </row>
    <row r="968" spans="5:22" x14ac:dyDescent="0.25">
      <c r="E968" s="5"/>
      <c r="F968" s="5"/>
      <c r="G968" s="5"/>
      <c r="H968" s="5"/>
      <c r="I968" s="5"/>
      <c r="J968" s="5"/>
      <c r="K968" s="5"/>
      <c r="L968" s="5"/>
      <c r="M968" s="5"/>
      <c r="N968" s="5"/>
      <c r="O968" s="5"/>
      <c r="P968" s="5"/>
      <c r="Q968" s="5"/>
      <c r="V968" s="5"/>
    </row>
    <row r="969" spans="5:22" x14ac:dyDescent="0.25">
      <c r="E969" s="5"/>
      <c r="F969" s="5"/>
      <c r="G969" s="5"/>
      <c r="H969" s="5"/>
      <c r="I969" s="5"/>
      <c r="J969" s="5"/>
      <c r="K969" s="5"/>
      <c r="L969" s="5"/>
      <c r="M969" s="5"/>
      <c r="N969" s="5"/>
      <c r="O969" s="5"/>
      <c r="P969" s="5"/>
      <c r="Q969" s="5"/>
      <c r="V969" s="5"/>
    </row>
    <row r="970" spans="5:22" x14ac:dyDescent="0.25">
      <c r="E970" s="5"/>
      <c r="F970" s="5"/>
      <c r="G970" s="5"/>
      <c r="H970" s="5"/>
      <c r="I970" s="5"/>
      <c r="J970" s="5"/>
      <c r="K970" s="5"/>
      <c r="L970" s="5"/>
      <c r="M970" s="5"/>
      <c r="N970" s="5"/>
      <c r="O970" s="5"/>
      <c r="P970" s="5"/>
      <c r="Q970" s="5"/>
      <c r="V970" s="5"/>
    </row>
    <row r="971" spans="5:22" x14ac:dyDescent="0.25">
      <c r="E971" s="5"/>
      <c r="F971" s="5"/>
      <c r="G971" s="5"/>
      <c r="H971" s="5"/>
      <c r="I971" s="5"/>
      <c r="J971" s="5"/>
      <c r="K971" s="5"/>
      <c r="L971" s="5"/>
      <c r="M971" s="5"/>
      <c r="N971" s="5"/>
      <c r="O971" s="5"/>
      <c r="P971" s="5"/>
      <c r="Q971" s="5"/>
      <c r="V971" s="5"/>
    </row>
    <row r="972" spans="5:22" x14ac:dyDescent="0.25">
      <c r="E972" s="5"/>
      <c r="F972" s="5"/>
      <c r="G972" s="5"/>
      <c r="H972" s="5"/>
      <c r="I972" s="5"/>
      <c r="J972" s="5"/>
      <c r="K972" s="5"/>
      <c r="L972" s="5"/>
      <c r="M972" s="5"/>
      <c r="N972" s="5"/>
      <c r="O972" s="5"/>
      <c r="P972" s="5"/>
      <c r="Q972" s="5"/>
      <c r="V972" s="5"/>
    </row>
    <row r="973" spans="5:22" x14ac:dyDescent="0.25">
      <c r="E973" s="5"/>
      <c r="F973" s="5"/>
      <c r="G973" s="5"/>
      <c r="H973" s="5"/>
      <c r="I973" s="5"/>
      <c r="J973" s="5"/>
      <c r="K973" s="5"/>
      <c r="L973" s="5"/>
      <c r="M973" s="5"/>
      <c r="N973" s="5"/>
      <c r="O973" s="5"/>
      <c r="P973" s="5"/>
      <c r="Q973" s="5"/>
      <c r="V973" s="5"/>
    </row>
    <row r="974" spans="5:22" x14ac:dyDescent="0.25">
      <c r="E974" s="5"/>
      <c r="F974" s="5"/>
      <c r="G974" s="5"/>
      <c r="H974" s="5"/>
      <c r="I974" s="5"/>
      <c r="J974" s="5"/>
      <c r="K974" s="5"/>
      <c r="L974" s="5"/>
      <c r="M974" s="5"/>
      <c r="N974" s="5"/>
      <c r="O974" s="5"/>
      <c r="P974" s="5"/>
      <c r="Q974" s="5"/>
      <c r="V974" s="5"/>
    </row>
    <row r="975" spans="5:22" x14ac:dyDescent="0.25">
      <c r="E975" s="5"/>
      <c r="F975" s="5"/>
      <c r="G975" s="5"/>
      <c r="H975" s="5"/>
      <c r="I975" s="5"/>
      <c r="J975" s="5"/>
      <c r="K975" s="5"/>
      <c r="L975" s="5"/>
      <c r="M975" s="5"/>
      <c r="N975" s="5"/>
      <c r="O975" s="5"/>
      <c r="P975" s="5"/>
      <c r="Q975" s="5"/>
      <c r="V975" s="5"/>
    </row>
    <row r="976" spans="5:22" x14ac:dyDescent="0.25">
      <c r="E976" s="5"/>
      <c r="F976" s="5"/>
      <c r="G976" s="5"/>
      <c r="H976" s="5"/>
      <c r="I976" s="5"/>
      <c r="J976" s="5"/>
      <c r="K976" s="5"/>
      <c r="L976" s="5"/>
      <c r="M976" s="5"/>
      <c r="N976" s="5"/>
      <c r="O976" s="5"/>
      <c r="P976" s="5"/>
      <c r="Q976" s="5"/>
      <c r="V976" s="5"/>
    </row>
    <row r="977" spans="5:22" x14ac:dyDescent="0.25">
      <c r="E977" s="5"/>
      <c r="F977" s="5"/>
      <c r="G977" s="5"/>
      <c r="H977" s="5"/>
      <c r="I977" s="5"/>
      <c r="J977" s="5"/>
      <c r="K977" s="5"/>
      <c r="L977" s="5"/>
      <c r="M977" s="5"/>
      <c r="N977" s="5"/>
      <c r="O977" s="5"/>
      <c r="P977" s="5"/>
      <c r="Q977" s="5"/>
      <c r="V977" s="5"/>
    </row>
    <row r="978" spans="5:22" x14ac:dyDescent="0.25">
      <c r="E978" s="5"/>
      <c r="F978" s="5"/>
      <c r="G978" s="5"/>
      <c r="H978" s="5"/>
      <c r="I978" s="5"/>
      <c r="J978" s="5"/>
      <c r="K978" s="5"/>
      <c r="L978" s="5"/>
      <c r="M978" s="5"/>
      <c r="N978" s="5"/>
      <c r="O978" s="5"/>
      <c r="P978" s="5"/>
      <c r="Q978" s="5"/>
      <c r="V978" s="5"/>
    </row>
    <row r="979" spans="5:22" x14ac:dyDescent="0.25">
      <c r="E979" s="5"/>
      <c r="F979" s="5"/>
      <c r="G979" s="5"/>
      <c r="H979" s="5"/>
      <c r="I979" s="5"/>
      <c r="J979" s="5"/>
      <c r="K979" s="5"/>
      <c r="L979" s="5"/>
      <c r="M979" s="5"/>
      <c r="N979" s="5"/>
      <c r="O979" s="5"/>
      <c r="P979" s="5"/>
      <c r="Q979" s="5"/>
      <c r="V979" s="5"/>
    </row>
    <row r="980" spans="5:22" x14ac:dyDescent="0.25">
      <c r="E980" s="5"/>
      <c r="F980" s="5"/>
      <c r="G980" s="5"/>
      <c r="H980" s="5"/>
      <c r="I980" s="5"/>
      <c r="J980" s="5"/>
      <c r="K980" s="5"/>
      <c r="L980" s="5"/>
      <c r="M980" s="5"/>
      <c r="N980" s="5"/>
      <c r="O980" s="5"/>
      <c r="P980" s="5"/>
      <c r="Q980" s="5"/>
      <c r="V980" s="5"/>
    </row>
    <row r="981" spans="5:22" x14ac:dyDescent="0.25">
      <c r="E981" s="5"/>
      <c r="F981" s="5"/>
      <c r="G981" s="5"/>
      <c r="H981" s="5"/>
      <c r="I981" s="5"/>
      <c r="J981" s="5"/>
      <c r="K981" s="5"/>
      <c r="L981" s="5"/>
      <c r="M981" s="5"/>
      <c r="N981" s="5"/>
      <c r="O981" s="5"/>
      <c r="P981" s="5"/>
      <c r="Q981" s="5"/>
      <c r="V981" s="5"/>
    </row>
    <row r="982" spans="5:22" x14ac:dyDescent="0.25">
      <c r="E982" s="5"/>
      <c r="F982" s="5"/>
      <c r="G982" s="5"/>
      <c r="H982" s="5"/>
      <c r="I982" s="5"/>
      <c r="J982" s="5"/>
      <c r="K982" s="5"/>
      <c r="L982" s="5"/>
      <c r="M982" s="5"/>
      <c r="N982" s="5"/>
      <c r="O982" s="5"/>
      <c r="P982" s="5"/>
      <c r="Q982" s="5"/>
      <c r="V982" s="5"/>
    </row>
    <row r="983" spans="5:22" x14ac:dyDescent="0.25">
      <c r="E983" s="5"/>
      <c r="F983" s="5"/>
      <c r="G983" s="5"/>
      <c r="H983" s="5"/>
      <c r="I983" s="5"/>
      <c r="J983" s="5"/>
      <c r="K983" s="5"/>
      <c r="L983" s="5"/>
      <c r="M983" s="5"/>
      <c r="N983" s="5"/>
      <c r="O983" s="5"/>
      <c r="P983" s="5"/>
      <c r="Q983" s="5"/>
      <c r="V983" s="5"/>
    </row>
    <row r="984" spans="5:22" x14ac:dyDescent="0.25">
      <c r="E984" s="5"/>
      <c r="F984" s="5"/>
      <c r="G984" s="5"/>
      <c r="H984" s="5"/>
      <c r="I984" s="5"/>
      <c r="J984" s="5"/>
      <c r="K984" s="5"/>
      <c r="L984" s="5"/>
      <c r="M984" s="5"/>
      <c r="N984" s="5"/>
      <c r="O984" s="5"/>
      <c r="P984" s="5"/>
      <c r="Q984" s="5"/>
      <c r="V984" s="5"/>
    </row>
    <row r="985" spans="5:22" x14ac:dyDescent="0.25">
      <c r="E985" s="5"/>
      <c r="F985" s="5"/>
      <c r="G985" s="5"/>
      <c r="H985" s="5"/>
      <c r="I985" s="5"/>
      <c r="J985" s="5"/>
      <c r="K985" s="5"/>
      <c r="L985" s="5"/>
      <c r="M985" s="5"/>
      <c r="N985" s="5"/>
      <c r="O985" s="5"/>
      <c r="P985" s="5"/>
      <c r="Q985" s="5"/>
      <c r="V985" s="5"/>
    </row>
    <row r="986" spans="5:22" x14ac:dyDescent="0.25">
      <c r="E986" s="5"/>
      <c r="F986" s="5"/>
      <c r="G986" s="5"/>
      <c r="H986" s="5"/>
      <c r="I986" s="5"/>
      <c r="J986" s="5"/>
      <c r="K986" s="5"/>
      <c r="L986" s="5"/>
      <c r="M986" s="5"/>
      <c r="N986" s="5"/>
      <c r="O986" s="5"/>
      <c r="P986" s="5"/>
      <c r="Q986" s="5"/>
      <c r="V986" s="5"/>
    </row>
    <row r="987" spans="5:22" x14ac:dyDescent="0.25">
      <c r="E987" s="5"/>
      <c r="F987" s="5"/>
      <c r="G987" s="5"/>
      <c r="H987" s="5"/>
      <c r="I987" s="5"/>
      <c r="J987" s="5"/>
      <c r="K987" s="5"/>
      <c r="L987" s="5"/>
      <c r="M987" s="5"/>
      <c r="N987" s="5"/>
      <c r="O987" s="5"/>
      <c r="P987" s="5"/>
      <c r="Q987" s="5"/>
      <c r="V987" s="5"/>
    </row>
    <row r="988" spans="5:22" x14ac:dyDescent="0.25">
      <c r="E988" s="5"/>
      <c r="F988" s="5"/>
      <c r="G988" s="5"/>
      <c r="H988" s="5"/>
      <c r="I988" s="5"/>
      <c r="J988" s="5"/>
      <c r="K988" s="5"/>
      <c r="L988" s="5"/>
      <c r="M988" s="5"/>
      <c r="N988" s="5"/>
      <c r="O988" s="5"/>
      <c r="P988" s="5"/>
      <c r="Q988" s="5"/>
      <c r="V988" s="5"/>
    </row>
    <row r="989" spans="5:22" x14ac:dyDescent="0.25">
      <c r="E989" s="5"/>
      <c r="F989" s="5"/>
      <c r="G989" s="5"/>
      <c r="H989" s="5"/>
      <c r="I989" s="5"/>
      <c r="J989" s="5"/>
      <c r="K989" s="5"/>
      <c r="L989" s="5"/>
      <c r="M989" s="5"/>
      <c r="N989" s="5"/>
      <c r="O989" s="5"/>
      <c r="P989" s="5"/>
      <c r="Q989" s="5"/>
      <c r="V989" s="5"/>
    </row>
    <row r="990" spans="5:22" x14ac:dyDescent="0.25">
      <c r="E990" s="5"/>
      <c r="F990" s="5"/>
      <c r="G990" s="5"/>
      <c r="H990" s="5"/>
      <c r="I990" s="5"/>
      <c r="J990" s="5"/>
      <c r="K990" s="5"/>
      <c r="L990" s="5"/>
      <c r="M990" s="5"/>
      <c r="N990" s="5"/>
      <c r="O990" s="5"/>
      <c r="P990" s="5"/>
      <c r="Q990" s="5"/>
      <c r="V990" s="5"/>
    </row>
    <row r="991" spans="5:22" x14ac:dyDescent="0.25">
      <c r="E991" s="5"/>
      <c r="F991" s="5"/>
      <c r="G991" s="5"/>
      <c r="H991" s="5"/>
      <c r="I991" s="5"/>
      <c r="J991" s="5"/>
      <c r="K991" s="5"/>
      <c r="L991" s="5"/>
      <c r="M991" s="5"/>
      <c r="N991" s="5"/>
      <c r="O991" s="5"/>
      <c r="P991" s="5"/>
      <c r="Q991" s="5"/>
      <c r="V991" s="5"/>
    </row>
    <row r="992" spans="5:22" x14ac:dyDescent="0.25">
      <c r="E992" s="5"/>
      <c r="F992" s="5"/>
      <c r="G992" s="5"/>
      <c r="H992" s="5"/>
      <c r="I992" s="5"/>
      <c r="J992" s="5"/>
      <c r="K992" s="5"/>
      <c r="L992" s="5"/>
      <c r="M992" s="5"/>
      <c r="N992" s="5"/>
      <c r="O992" s="5"/>
      <c r="P992" s="5"/>
      <c r="Q992" s="5"/>
      <c r="V992" s="5"/>
    </row>
    <row r="993" spans="5:22" x14ac:dyDescent="0.25">
      <c r="E993" s="5"/>
      <c r="F993" s="5"/>
      <c r="G993" s="5"/>
      <c r="H993" s="5"/>
      <c r="I993" s="5"/>
      <c r="J993" s="5"/>
      <c r="K993" s="5"/>
      <c r="L993" s="5"/>
      <c r="M993" s="5"/>
      <c r="N993" s="5"/>
      <c r="O993" s="5"/>
      <c r="P993" s="5"/>
      <c r="Q993" s="5"/>
      <c r="V993" s="5"/>
    </row>
    <row r="994" spans="5:22" x14ac:dyDescent="0.25">
      <c r="E994" s="5"/>
      <c r="F994" s="5"/>
      <c r="G994" s="5"/>
      <c r="H994" s="5"/>
      <c r="I994" s="5"/>
      <c r="J994" s="5"/>
      <c r="K994" s="5"/>
      <c r="L994" s="5"/>
      <c r="M994" s="5"/>
      <c r="N994" s="5"/>
      <c r="O994" s="5"/>
      <c r="P994" s="5"/>
      <c r="Q994" s="5"/>
      <c r="V994" s="5"/>
    </row>
    <row r="995" spans="5:22" x14ac:dyDescent="0.25">
      <c r="E995" s="5"/>
      <c r="F995" s="5"/>
      <c r="G995" s="5"/>
      <c r="H995" s="5"/>
      <c r="I995" s="5"/>
      <c r="J995" s="5"/>
      <c r="K995" s="5"/>
      <c r="L995" s="5"/>
      <c r="M995" s="5"/>
      <c r="N995" s="5"/>
      <c r="O995" s="5"/>
      <c r="P995" s="5"/>
      <c r="Q995" s="5"/>
      <c r="V995" s="5"/>
    </row>
    <row r="996" spans="5:22" x14ac:dyDescent="0.25">
      <c r="E996" s="5"/>
      <c r="F996" s="5"/>
      <c r="G996" s="5"/>
      <c r="H996" s="5"/>
      <c r="I996" s="5"/>
      <c r="J996" s="5"/>
      <c r="K996" s="5"/>
      <c r="L996" s="5"/>
      <c r="M996" s="5"/>
      <c r="N996" s="5"/>
      <c r="O996" s="5"/>
      <c r="P996" s="5"/>
      <c r="Q996" s="5"/>
      <c r="V996" s="5"/>
    </row>
    <row r="997" spans="5:22" x14ac:dyDescent="0.25">
      <c r="E997" s="5"/>
      <c r="F997" s="5"/>
      <c r="G997" s="5"/>
      <c r="H997" s="5"/>
      <c r="I997" s="5"/>
      <c r="J997" s="5"/>
      <c r="K997" s="5"/>
      <c r="L997" s="5"/>
      <c r="M997" s="5"/>
      <c r="N997" s="5"/>
      <c r="O997" s="5"/>
      <c r="P997" s="5"/>
      <c r="Q997" s="5"/>
      <c r="V997" s="5"/>
    </row>
    <row r="998" spans="5:22" x14ac:dyDescent="0.25">
      <c r="E998" s="5"/>
      <c r="F998" s="5"/>
      <c r="G998" s="5"/>
      <c r="H998" s="5"/>
      <c r="I998" s="5"/>
      <c r="J998" s="5"/>
      <c r="K998" s="5"/>
      <c r="L998" s="5"/>
      <c r="M998" s="5"/>
      <c r="N998" s="5"/>
      <c r="O998" s="5"/>
      <c r="P998" s="5"/>
      <c r="Q998" s="5"/>
      <c r="V998" s="5"/>
    </row>
    <row r="999" spans="5:22" x14ac:dyDescent="0.25">
      <c r="E999" s="5"/>
      <c r="F999" s="5"/>
      <c r="G999" s="5"/>
      <c r="H999" s="5"/>
      <c r="I999" s="5"/>
      <c r="J999" s="5"/>
      <c r="K999" s="5"/>
      <c r="L999" s="5"/>
      <c r="M999" s="5"/>
      <c r="N999" s="5"/>
      <c r="O999" s="5"/>
      <c r="P999" s="5"/>
      <c r="Q999" s="5"/>
      <c r="V999" s="5"/>
    </row>
    <row r="1000" spans="5:22" x14ac:dyDescent="0.25">
      <c r="E1000" s="5"/>
      <c r="F1000" s="5"/>
      <c r="G1000" s="5"/>
      <c r="H1000" s="5"/>
      <c r="I1000" s="5"/>
      <c r="J1000" s="5"/>
      <c r="K1000" s="5"/>
      <c r="L1000" s="5"/>
      <c r="M1000" s="5"/>
      <c r="N1000" s="5"/>
      <c r="O1000" s="5"/>
      <c r="P1000" s="5"/>
      <c r="Q1000" s="5"/>
      <c r="V1000" s="5"/>
    </row>
    <row r="1001" spans="5:22" x14ac:dyDescent="0.25">
      <c r="E1001" s="5"/>
      <c r="F1001" s="5"/>
      <c r="G1001" s="5"/>
      <c r="H1001" s="5"/>
      <c r="I1001" s="5"/>
      <c r="J1001" s="5"/>
      <c r="K1001" s="5"/>
      <c r="L1001" s="5"/>
      <c r="M1001" s="5"/>
      <c r="N1001" s="5"/>
      <c r="O1001" s="5"/>
      <c r="P1001" s="5"/>
      <c r="Q1001" s="5"/>
      <c r="V1001" s="5"/>
    </row>
    <row r="1002" spans="5:22" x14ac:dyDescent="0.25">
      <c r="E1002" s="5"/>
      <c r="F1002" s="5"/>
      <c r="G1002" s="5"/>
      <c r="H1002" s="5"/>
      <c r="I1002" s="5"/>
      <c r="J1002" s="5"/>
      <c r="K1002" s="5"/>
      <c r="L1002" s="5"/>
      <c r="M1002" s="5"/>
      <c r="N1002" s="5"/>
      <c r="O1002" s="5"/>
      <c r="P1002" s="5"/>
      <c r="Q1002" s="5"/>
      <c r="V1002" s="5"/>
    </row>
    <row r="1003" spans="5:22" x14ac:dyDescent="0.25">
      <c r="E1003" s="5"/>
      <c r="F1003" s="5"/>
      <c r="G1003" s="5"/>
      <c r="H1003" s="5"/>
      <c r="I1003" s="5"/>
      <c r="J1003" s="5"/>
      <c r="K1003" s="5"/>
      <c r="L1003" s="5"/>
      <c r="M1003" s="5"/>
      <c r="N1003" s="5"/>
      <c r="O1003" s="5"/>
      <c r="P1003" s="5"/>
      <c r="Q1003" s="5"/>
      <c r="V1003" s="5"/>
    </row>
    <row r="1004" spans="5:22" x14ac:dyDescent="0.25">
      <c r="E1004" s="5"/>
      <c r="F1004" s="5"/>
      <c r="G1004" s="5"/>
      <c r="H1004" s="5"/>
      <c r="I1004" s="5"/>
      <c r="J1004" s="5"/>
      <c r="K1004" s="5"/>
      <c r="L1004" s="5"/>
      <c r="M1004" s="5"/>
      <c r="N1004" s="5"/>
      <c r="O1004" s="5"/>
      <c r="P1004" s="5"/>
      <c r="Q1004" s="5"/>
      <c r="V1004" s="5"/>
    </row>
    <row r="1005" spans="5:22" x14ac:dyDescent="0.25">
      <c r="E1005" s="5"/>
      <c r="F1005" s="5"/>
      <c r="G1005" s="5"/>
      <c r="H1005" s="5"/>
      <c r="I1005" s="5"/>
      <c r="J1005" s="5"/>
      <c r="K1005" s="5"/>
      <c r="L1005" s="5"/>
      <c r="M1005" s="5"/>
      <c r="N1005" s="5"/>
      <c r="O1005" s="5"/>
      <c r="P1005" s="5"/>
      <c r="Q1005" s="5"/>
      <c r="V1005" s="5"/>
    </row>
    <row r="1006" spans="5:22" x14ac:dyDescent="0.25">
      <c r="E1006" s="5"/>
      <c r="F1006" s="5"/>
      <c r="G1006" s="5"/>
      <c r="H1006" s="5"/>
      <c r="I1006" s="5"/>
      <c r="J1006" s="5"/>
      <c r="K1006" s="5"/>
      <c r="L1006" s="5"/>
      <c r="M1006" s="5"/>
      <c r="N1006" s="5"/>
      <c r="O1006" s="5"/>
      <c r="P1006" s="5"/>
      <c r="Q1006" s="5"/>
      <c r="V1006" s="5"/>
    </row>
    <row r="1007" spans="5:22" x14ac:dyDescent="0.25">
      <c r="E1007" s="5"/>
      <c r="F1007" s="5"/>
      <c r="G1007" s="5"/>
      <c r="H1007" s="5"/>
      <c r="I1007" s="5"/>
      <c r="J1007" s="5"/>
      <c r="K1007" s="5"/>
      <c r="L1007" s="5"/>
      <c r="M1007" s="5"/>
      <c r="N1007" s="5"/>
      <c r="O1007" s="5"/>
      <c r="P1007" s="5"/>
      <c r="Q1007" s="5"/>
      <c r="V1007" s="5"/>
    </row>
    <row r="1008" spans="5:22" x14ac:dyDescent="0.25">
      <c r="E1008" s="5"/>
      <c r="F1008" s="5"/>
      <c r="G1008" s="5"/>
      <c r="H1008" s="5"/>
      <c r="I1008" s="5"/>
      <c r="J1008" s="5"/>
      <c r="K1008" s="5"/>
      <c r="L1008" s="5"/>
      <c r="M1008" s="5"/>
      <c r="N1008" s="5"/>
      <c r="O1008" s="5"/>
      <c r="P1008" s="5"/>
      <c r="Q1008" s="5"/>
      <c r="V1008" s="5"/>
    </row>
    <row r="1009" spans="5:22" x14ac:dyDescent="0.25">
      <c r="E1009" s="5"/>
      <c r="F1009" s="5"/>
      <c r="G1009" s="5"/>
      <c r="H1009" s="5"/>
      <c r="I1009" s="5"/>
      <c r="J1009" s="5"/>
      <c r="K1009" s="5"/>
      <c r="L1009" s="5"/>
      <c r="M1009" s="5"/>
      <c r="N1009" s="5"/>
      <c r="O1009" s="5"/>
      <c r="P1009" s="5"/>
      <c r="Q1009" s="5"/>
      <c r="V1009" s="5"/>
    </row>
  </sheetData>
  <autoFilter ref="A1:T1" xr:uid="{00000000-0001-0000-0B00-000000000000}"/>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249977111117893"/>
  </sheetPr>
  <dimension ref="A1:V1009"/>
  <sheetViews>
    <sheetView topLeftCell="K1" zoomScale="89" zoomScaleNormal="89" workbookViewId="0">
      <selection activeCell="C6" sqref="C6"/>
    </sheetView>
  </sheetViews>
  <sheetFormatPr defaultRowHeight="15" x14ac:dyDescent="0.25"/>
  <cols>
    <col min="1" max="1" width="7.28515625" style="1" customWidth="1"/>
    <col min="2" max="2" width="3.5703125" style="1" bestFit="1" customWidth="1"/>
    <col min="3" max="3" width="3" style="1" bestFit="1" customWidth="1"/>
    <col min="4" max="4" width="17.5703125" style="1" customWidth="1"/>
    <col min="5" max="5" width="11.28515625" style="1" customWidth="1"/>
    <col min="6" max="7" width="14.42578125" style="1" bestFit="1" customWidth="1"/>
    <col min="8" max="8" width="12.140625" style="1" customWidth="1"/>
    <col min="9" max="9" width="15.85546875" style="1" bestFit="1" customWidth="1"/>
    <col min="10" max="11" width="15.85546875" style="1" customWidth="1"/>
    <col min="12" max="12" width="13.42578125" style="1" customWidth="1"/>
    <col min="13" max="13" width="14.28515625" style="1" customWidth="1"/>
    <col min="14" max="14" width="11.5703125" style="1" bestFit="1" customWidth="1"/>
    <col min="15" max="15" width="16.42578125" style="1" bestFit="1" customWidth="1"/>
    <col min="16" max="18" width="16.42578125" style="1" customWidth="1"/>
    <col min="20" max="20" width="20.7109375" customWidth="1"/>
    <col min="22" max="22" width="18.5703125" style="1" bestFit="1" customWidth="1"/>
  </cols>
  <sheetData>
    <row r="1" spans="1:22" s="42" customFormat="1" ht="45" x14ac:dyDescent="0.25">
      <c r="A1" s="232" t="s">
        <v>12</v>
      </c>
      <c r="B1" s="232" t="s">
        <v>13</v>
      </c>
      <c r="C1" s="232"/>
      <c r="D1" s="232"/>
      <c r="E1" s="232" t="s">
        <v>174</v>
      </c>
      <c r="F1" s="232" t="s">
        <v>175</v>
      </c>
      <c r="G1" s="232" t="s">
        <v>176</v>
      </c>
      <c r="H1" s="232" t="s">
        <v>177</v>
      </c>
      <c r="I1" s="232" t="s">
        <v>178</v>
      </c>
      <c r="J1" s="232" t="s">
        <v>179</v>
      </c>
      <c r="K1" s="232" t="s">
        <v>180</v>
      </c>
      <c r="L1" s="232" t="s">
        <v>181</v>
      </c>
      <c r="M1" s="232" t="s">
        <v>2</v>
      </c>
      <c r="N1" s="232" t="s">
        <v>182</v>
      </c>
      <c r="O1" s="232" t="s">
        <v>185</v>
      </c>
      <c r="P1" s="232" t="s">
        <v>183</v>
      </c>
      <c r="Q1" s="232" t="s">
        <v>184</v>
      </c>
      <c r="R1" s="232" t="s">
        <v>69</v>
      </c>
      <c r="T1" s="54" t="s">
        <v>154</v>
      </c>
      <c r="V1" s="232" t="s">
        <v>189</v>
      </c>
    </row>
    <row r="2" spans="1:22" x14ac:dyDescent="0.25">
      <c r="A2" s="1">
        <f>'DONNÉES '!B41</f>
        <v>0</v>
      </c>
      <c r="B2" s="1" t="str">
        <f>province_1</f>
        <v>AB</v>
      </c>
      <c r="C2" s="1" t="s">
        <v>56</v>
      </c>
      <c r="D2" s="1" t="str">
        <f>CONCATENATE(A2,B2,C2)</f>
        <v>0ABICI</v>
      </c>
      <c r="E2" s="20">
        <f>IFERROR((IF($A2&gt;supporting_sheet!$D$13, VLOOKUP(supporting_sheet!$G$13,'waste_char_sector_%_values'!$E$2:$AG$3277,2,FALSE), VLOOKUP($D2,'waste_char_sector_%_values'!$E$2:$AG$3277,2,FALSE))*'DONNÉES '!$E41),0)</f>
        <v>0</v>
      </c>
      <c r="F2" s="20">
        <f>IFERROR((IF($A2&gt;supporting_sheet!$D$13, VLOOKUP(supporting_sheet!$G$13,'waste_char_sector_%_values'!$E$2:$AG$3277,3,FALSE), VLOOKUP($D2,'waste_char_sector_%_values'!$E$2:$AG$3277,3,FALSE))*'DONNÉES '!$E41),0)</f>
        <v>0</v>
      </c>
      <c r="G2" s="20">
        <f>IFERROR((IF($A2&gt;supporting_sheet!$D$13, VLOOKUP(supporting_sheet!$G$13,'waste_char_sector_%_values'!$E$2:$AG$3277,4,FALSE), VLOOKUP($D2,'waste_char_sector_%_values'!$E$2:$AG$3277,4,FALSE))*'DONNÉES '!$E41),0)</f>
        <v>0</v>
      </c>
      <c r="H2" s="20">
        <f>IFERROR((IF($A2&gt;supporting_sheet!$D$13, VLOOKUP(supporting_sheet!$G$13,'waste_char_sector_%_values'!$E$2:$AG$3277,5,FALSE), VLOOKUP($D2,'waste_char_sector_%_values'!$E$2:$AG$3277,5,FALSE))*'DONNÉES '!$E41),0)</f>
        <v>0</v>
      </c>
      <c r="I2" s="20">
        <f>IFERROR((IF($A2&gt;supporting_sheet!$D$13, VLOOKUP(supporting_sheet!$G$13,'waste_char_sector_%_values'!$E$2:$AG$3277,6,FALSE), VLOOKUP($D2,'waste_char_sector_%_values'!$E$2:$AG$3277,6,FALSE))*'DONNÉES '!$E41),0)</f>
        <v>0</v>
      </c>
      <c r="J2" s="20">
        <f>IFERROR((IF($A2&gt;supporting_sheet!$D$13, VLOOKUP(supporting_sheet!$G$13,'waste_char_sector_%_values'!$E$2:$AG$3277,7,FALSE), VLOOKUP($D2,'waste_char_sector_%_values'!$E$2:$AG$3277,7,FALSE))*'DONNÉES '!$E41),0)</f>
        <v>0</v>
      </c>
      <c r="K2" s="20">
        <f>IFERROR((IF($A2&gt;supporting_sheet!$D$13, VLOOKUP(supporting_sheet!$G$13,'waste_char_sector_%_values'!$E$2:$AG$3277,8,FALSE), VLOOKUP($D2,'waste_char_sector_%_values'!$E$2:$AG$3277,8,FALSE))*'DONNÉES '!$E41),0)</f>
        <v>0</v>
      </c>
      <c r="L2" s="20">
        <f>IFERROR((IF($A2&gt;supporting_sheet!$D$13, VLOOKUP(supporting_sheet!$G$13,'waste_char_sector_%_values'!$E$2:$AG$3277,9,FALSE), VLOOKUP($D2,'waste_char_sector_%_values'!$E$2:$AG$3277,9,FALSE))*'DONNÉES '!$E41),0)</f>
        <v>0</v>
      </c>
      <c r="M2" s="20">
        <f>IFERROR((IF($A2&gt;supporting_sheet!$D$13, VLOOKUP(supporting_sheet!$G$13,'waste_char_sector_%_values'!$E$2:$AG$3277,10,FALSE), VLOOKUP($D2,'waste_char_sector_%_values'!$E$2:$AG$3277,10,FALSE))*'DONNÉES '!$E41),0)</f>
        <v>0</v>
      </c>
      <c r="N2" s="20">
        <f>IFERROR((IF($A2&gt;supporting_sheet!$D$13, VLOOKUP(supporting_sheet!$G$13,'waste_char_sector_%_values'!$E$2:$AG$3277,11,FALSE), VLOOKUP($D2,'waste_char_sector_%_values'!$E$2:$AG$3277,11,FALSE))*'DONNÉES '!$E41),0)</f>
        <v>0</v>
      </c>
      <c r="O2" s="20">
        <f>IFERROR((IF($A2&gt;supporting_sheet!$D$13, VLOOKUP(supporting_sheet!$G$13,'waste_char_sector_%_values'!$E$2:$AG$3277,12,FALSE), VLOOKUP($D2,'waste_char_sector_%_values'!$E$2:$AG$3277,12,FALSE))*'DONNÉES '!$E41),0)</f>
        <v>0</v>
      </c>
      <c r="P2" s="20">
        <f>IFERROR((IF($A2&gt;supporting_sheet!$D$13, VLOOKUP(supporting_sheet!$G$13,'waste_char_sector_%_values'!$E$2:$AG$3277,13,FALSE), VLOOKUP($D2,'waste_char_sector_%_values'!$E$2:$AG$3277,13,FALSE))*'DONNÉES '!$E41),0)</f>
        <v>0</v>
      </c>
      <c r="Q2" s="20">
        <f>IFERROR((IF($A2&gt;supporting_sheet!$D$13, VLOOKUP(supporting_sheet!$G$13,'waste_char_sector_%_values'!$E$2:$AG$3277,14,FALSE), VLOOKUP($D2,'waste_char_sector_%_values'!$E$2:$AG$3277,14,FALSE))*'DONNÉES '!$E41),0)</f>
        <v>0</v>
      </c>
      <c r="R2" s="20">
        <f>IFERROR((IF($A2&gt;supporting_sheet!$D$13, VLOOKUP(supporting_sheet!$G$13,'waste_char_sector_%_values'!$E$2:$AG$3277,29,FALSE), VLOOKUP($D2,'waste_char_sector_%_values'!$E$2:$AG$3277,29,FALSE))*'DONNÉES '!$E41),0)</f>
        <v>0</v>
      </c>
      <c r="S2" s="37"/>
      <c r="T2" s="37">
        <f t="shared" ref="T2:T33" si="0">+SUM(E2:R2)</f>
        <v>0</v>
      </c>
      <c r="V2" s="20">
        <f>IFERROR((IF($A2&gt;supporting_sheet!$D$13, VLOOKUP(supporting_sheet!$G$13,'waste_char_sector_%_values'!$E$2:$AG$3277,11,FALSE), VLOOKUP($D2,'waste_char_sector_%_values'!$E$2:$AG$3277,11,FALSE))*'DONNÉES '!$E41),0)</f>
        <v>0</v>
      </c>
    </row>
    <row r="3" spans="1:22" x14ac:dyDescent="0.25">
      <c r="A3" s="1">
        <f>'DONNÉES '!B42</f>
        <v>1</v>
      </c>
      <c r="B3" s="1" t="str">
        <f t="shared" ref="B3:B66" si="1">province_1</f>
        <v>AB</v>
      </c>
      <c r="C3" s="1" t="s">
        <v>56</v>
      </c>
      <c r="D3" s="1" t="str">
        <f t="shared" ref="D3:D66" si="2">CONCATENATE(A3,B3,C3)</f>
        <v>1ABICI</v>
      </c>
      <c r="E3" s="20">
        <f>IFERROR((IF($A3&gt;supporting_sheet!$D$13, VLOOKUP(supporting_sheet!$G$13,'waste_char_sector_%_values'!$E$2:$AG$3277,2,FALSE), VLOOKUP($D3,'waste_char_sector_%_values'!$E$2:$AG$3277,2,FALSE))*'DONNÉES '!$E42),0)</f>
        <v>0</v>
      </c>
      <c r="F3" s="20">
        <f>IFERROR((IF($A3&gt;supporting_sheet!$D$13, VLOOKUP(supporting_sheet!$G$13,'waste_char_sector_%_values'!$E$2:$AG$3277,3,FALSE), VLOOKUP($D3,'waste_char_sector_%_values'!$E$2:$AG$3277,3,FALSE))*'DONNÉES '!$E42),0)</f>
        <v>0</v>
      </c>
      <c r="G3" s="20">
        <f>IFERROR((IF($A3&gt;supporting_sheet!$D$13, VLOOKUP(supporting_sheet!$G$13,'waste_char_sector_%_values'!$E$2:$AG$3277,4,FALSE), VLOOKUP($D3,'waste_char_sector_%_values'!$E$2:$AG$3277,4,FALSE))*'DONNÉES '!$E42),0)</f>
        <v>0</v>
      </c>
      <c r="H3" s="20">
        <f>IFERROR((IF($A3&gt;supporting_sheet!$D$13, VLOOKUP(supporting_sheet!$G$13,'waste_char_sector_%_values'!$E$2:$AG$3277,5,FALSE), VLOOKUP($D3,'waste_char_sector_%_values'!$E$2:$AG$3277,5,FALSE))*'DONNÉES '!$E42),0)</f>
        <v>0</v>
      </c>
      <c r="I3" s="20">
        <f>IFERROR((IF($A3&gt;supporting_sheet!$D$13, VLOOKUP(supporting_sheet!$G$13,'waste_char_sector_%_values'!$E$2:$AG$3277,6,FALSE), VLOOKUP($D3,'waste_char_sector_%_values'!$E$2:$AG$3277,6,FALSE))*'DONNÉES '!$E42),0)</f>
        <v>0</v>
      </c>
      <c r="J3" s="20">
        <f>IFERROR((IF($A3&gt;supporting_sheet!$D$13, VLOOKUP(supporting_sheet!$G$13,'waste_char_sector_%_values'!$E$2:$AG$3277,7,FALSE), VLOOKUP($D3,'waste_char_sector_%_values'!$E$2:$AG$3277,7,FALSE))*'DONNÉES '!$E42),0)</f>
        <v>0</v>
      </c>
      <c r="K3" s="20">
        <f>IFERROR((IF($A3&gt;supporting_sheet!$D$13, VLOOKUP(supporting_sheet!$G$13,'waste_char_sector_%_values'!$E$2:$AG$3277,8,FALSE), VLOOKUP($D3,'waste_char_sector_%_values'!$E$2:$AG$3277,8,FALSE))*'DONNÉES '!$E42),0)</f>
        <v>0</v>
      </c>
      <c r="L3" s="20">
        <f>IFERROR((IF($A3&gt;supporting_sheet!$D$13, VLOOKUP(supporting_sheet!$G$13,'waste_char_sector_%_values'!$E$2:$AG$3277,9,FALSE), VLOOKUP($D3,'waste_char_sector_%_values'!$E$2:$AG$3277,9,FALSE))*'DONNÉES '!$E42),0)</f>
        <v>0</v>
      </c>
      <c r="M3" s="20">
        <f>IFERROR((IF($A3&gt;supporting_sheet!$D$13, VLOOKUP(supporting_sheet!$G$13,'waste_char_sector_%_values'!$E$2:$AG$3277,10,FALSE), VLOOKUP($D3,'waste_char_sector_%_values'!$E$2:$AG$3277,10,FALSE))*'DONNÉES '!$E42),0)</f>
        <v>0</v>
      </c>
      <c r="N3" s="20">
        <f>IFERROR((IF($A3&gt;supporting_sheet!$D$13, VLOOKUP(supporting_sheet!$G$13,'waste_char_sector_%_values'!$E$2:$AG$3277,11,FALSE), VLOOKUP($D3,'waste_char_sector_%_values'!$E$2:$AG$3277,11,FALSE))*'DONNÉES '!$E42),0)</f>
        <v>0</v>
      </c>
      <c r="O3" s="20">
        <f>IFERROR((IF($A3&gt;supporting_sheet!$D$13, VLOOKUP(supporting_sheet!$G$13,'waste_char_sector_%_values'!$E$2:$AG$3277,12,FALSE), VLOOKUP($D3,'waste_char_sector_%_values'!$E$2:$AG$3277,12,FALSE))*'DONNÉES '!$E42),0)</f>
        <v>0</v>
      </c>
      <c r="P3" s="20">
        <f>IFERROR((IF($A3&gt;supporting_sheet!$D$13, VLOOKUP(supporting_sheet!$G$13,'waste_char_sector_%_values'!$E$2:$AG$3277,13,FALSE), VLOOKUP($D3,'waste_char_sector_%_values'!$E$2:$AG$3277,13,FALSE))*'DONNÉES '!$E42),0)</f>
        <v>0</v>
      </c>
      <c r="Q3" s="20">
        <f>IFERROR((IF($A3&gt;supporting_sheet!$D$13, VLOOKUP(supporting_sheet!$G$13,'waste_char_sector_%_values'!$E$2:$AG$3277,14,FALSE), VLOOKUP($D3,'waste_char_sector_%_values'!$E$2:$AG$3277,14,FALSE))*'DONNÉES '!$E42),0)</f>
        <v>0</v>
      </c>
      <c r="R3" s="20">
        <f>IFERROR((IF($A3&gt;supporting_sheet!$D$13, VLOOKUP(supporting_sheet!$G$13,'waste_char_sector_%_values'!$E$2:$AG$3277,29,FALSE), VLOOKUP($D3,'waste_char_sector_%_values'!$E$2:$AG$3277,29,FALSE))*'DONNÉES '!$E42),0)</f>
        <v>0</v>
      </c>
      <c r="S3" s="37"/>
      <c r="T3" s="37">
        <f t="shared" si="0"/>
        <v>0</v>
      </c>
      <c r="V3" s="20">
        <f>IFERROR((IF($A3&gt;supporting_sheet!$D$13, VLOOKUP(supporting_sheet!$G$13,'waste_char_sector_%_values'!$E$2:$AG$3277,11,FALSE), VLOOKUP($D3,'waste_char_sector_%_values'!$E$2:$AG$3277,11,FALSE))*'DONNÉES '!$E42),0)</f>
        <v>0</v>
      </c>
    </row>
    <row r="4" spans="1:22" x14ac:dyDescent="0.25">
      <c r="A4" s="1">
        <f>'DONNÉES '!B43</f>
        <v>2</v>
      </c>
      <c r="B4" s="1" t="str">
        <f t="shared" si="1"/>
        <v>AB</v>
      </c>
      <c r="C4" s="1" t="s">
        <v>56</v>
      </c>
      <c r="D4" s="1" t="str">
        <f t="shared" si="2"/>
        <v>2ABICI</v>
      </c>
      <c r="E4" s="20">
        <f>IFERROR((IF($A4&gt;supporting_sheet!$D$13, VLOOKUP(supporting_sheet!$G$13,'waste_char_sector_%_values'!$E$2:$AG$3277,2,FALSE), VLOOKUP($D4,'waste_char_sector_%_values'!$E$2:$AG$3277,2,FALSE))*'DONNÉES '!$E43),0)</f>
        <v>0</v>
      </c>
      <c r="F4" s="20">
        <f>IFERROR((IF($A4&gt;supporting_sheet!$D$13, VLOOKUP(supporting_sheet!$G$13,'waste_char_sector_%_values'!$E$2:$AG$3277,3,FALSE), VLOOKUP($D4,'waste_char_sector_%_values'!$E$2:$AG$3277,3,FALSE))*'DONNÉES '!$E43),0)</f>
        <v>0</v>
      </c>
      <c r="G4" s="20">
        <f>IFERROR((IF($A4&gt;supporting_sheet!$D$13, VLOOKUP(supporting_sheet!$G$13,'waste_char_sector_%_values'!$E$2:$AG$3277,4,FALSE), VLOOKUP($D4,'waste_char_sector_%_values'!$E$2:$AG$3277,4,FALSE))*'DONNÉES '!$E43),0)</f>
        <v>0</v>
      </c>
      <c r="H4" s="20">
        <f>IFERROR((IF($A4&gt;supporting_sheet!$D$13, VLOOKUP(supporting_sheet!$G$13,'waste_char_sector_%_values'!$E$2:$AG$3277,5,FALSE), VLOOKUP($D4,'waste_char_sector_%_values'!$E$2:$AG$3277,5,FALSE))*'DONNÉES '!$E43),0)</f>
        <v>0</v>
      </c>
      <c r="I4" s="20">
        <f>IFERROR((IF($A4&gt;supporting_sheet!$D$13, VLOOKUP(supporting_sheet!$G$13,'waste_char_sector_%_values'!$E$2:$AG$3277,6,FALSE), VLOOKUP($D4,'waste_char_sector_%_values'!$E$2:$AG$3277,6,FALSE))*'DONNÉES '!$E43),0)</f>
        <v>0</v>
      </c>
      <c r="J4" s="20">
        <f>IFERROR((IF($A4&gt;supporting_sheet!$D$13, VLOOKUP(supporting_sheet!$G$13,'waste_char_sector_%_values'!$E$2:$AG$3277,7,FALSE), VLOOKUP($D4,'waste_char_sector_%_values'!$E$2:$AG$3277,7,FALSE))*'DONNÉES '!$E43),0)</f>
        <v>0</v>
      </c>
      <c r="K4" s="20">
        <f>IFERROR((IF($A4&gt;supporting_sheet!$D$13, VLOOKUP(supporting_sheet!$G$13,'waste_char_sector_%_values'!$E$2:$AG$3277,8,FALSE), VLOOKUP($D4,'waste_char_sector_%_values'!$E$2:$AG$3277,8,FALSE))*'DONNÉES '!$E43),0)</f>
        <v>0</v>
      </c>
      <c r="L4" s="20">
        <f>IFERROR((IF($A4&gt;supporting_sheet!$D$13, VLOOKUP(supporting_sheet!$G$13,'waste_char_sector_%_values'!$E$2:$AG$3277,9,FALSE), VLOOKUP($D4,'waste_char_sector_%_values'!$E$2:$AG$3277,9,FALSE))*'DONNÉES '!$E43),0)</f>
        <v>0</v>
      </c>
      <c r="M4" s="20">
        <f>IFERROR((IF($A4&gt;supporting_sheet!$D$13, VLOOKUP(supporting_sheet!$G$13,'waste_char_sector_%_values'!$E$2:$AG$3277,10,FALSE), VLOOKUP($D4,'waste_char_sector_%_values'!$E$2:$AG$3277,10,FALSE))*'DONNÉES '!$E43),0)</f>
        <v>0</v>
      </c>
      <c r="N4" s="20">
        <f>IFERROR((IF($A4&gt;supporting_sheet!$D$13, VLOOKUP(supporting_sheet!$G$13,'waste_char_sector_%_values'!$E$2:$AG$3277,11,FALSE), VLOOKUP($D4,'waste_char_sector_%_values'!$E$2:$AG$3277,11,FALSE))*'DONNÉES '!$E43),0)</f>
        <v>0</v>
      </c>
      <c r="O4" s="20">
        <f>IFERROR((IF($A4&gt;supporting_sheet!$D$13, VLOOKUP(supporting_sheet!$G$13,'waste_char_sector_%_values'!$E$2:$AG$3277,12,FALSE), VLOOKUP($D4,'waste_char_sector_%_values'!$E$2:$AG$3277,12,FALSE))*'DONNÉES '!$E43),0)</f>
        <v>0</v>
      </c>
      <c r="P4" s="20">
        <f>IFERROR((IF($A4&gt;supporting_sheet!$D$13, VLOOKUP(supporting_sheet!$G$13,'waste_char_sector_%_values'!$E$2:$AG$3277,13,FALSE), VLOOKUP($D4,'waste_char_sector_%_values'!$E$2:$AG$3277,13,FALSE))*'DONNÉES '!$E43),0)</f>
        <v>0</v>
      </c>
      <c r="Q4" s="20">
        <f>IFERROR((IF($A4&gt;supporting_sheet!$D$13, VLOOKUP(supporting_sheet!$G$13,'waste_char_sector_%_values'!$E$2:$AG$3277,14,FALSE), VLOOKUP($D4,'waste_char_sector_%_values'!$E$2:$AG$3277,14,FALSE))*'DONNÉES '!$E43),0)</f>
        <v>0</v>
      </c>
      <c r="R4" s="20">
        <f>IFERROR((IF($A4&gt;supporting_sheet!$D$13, VLOOKUP(supporting_sheet!$G$13,'waste_char_sector_%_values'!$E$2:$AG$3277,29,FALSE), VLOOKUP($D4,'waste_char_sector_%_values'!$E$2:$AG$3277,29,FALSE))*'DONNÉES '!$E43),0)</f>
        <v>0</v>
      </c>
      <c r="S4" s="37"/>
      <c r="T4" s="37">
        <f t="shared" si="0"/>
        <v>0</v>
      </c>
      <c r="V4" s="20">
        <f>IFERROR((IF($A4&gt;supporting_sheet!$D$13, VLOOKUP(supporting_sheet!$G$13,'waste_char_sector_%_values'!$E$2:$AG$3277,11,FALSE), VLOOKUP($D4,'waste_char_sector_%_values'!$E$2:$AG$3277,11,FALSE))*'DONNÉES '!$E43),0)</f>
        <v>0</v>
      </c>
    </row>
    <row r="5" spans="1:22" x14ac:dyDescent="0.25">
      <c r="A5" s="1">
        <f>'DONNÉES '!B44</f>
        <v>3</v>
      </c>
      <c r="B5" s="1" t="str">
        <f t="shared" si="1"/>
        <v>AB</v>
      </c>
      <c r="C5" s="1" t="s">
        <v>56</v>
      </c>
      <c r="D5" s="1" t="str">
        <f t="shared" si="2"/>
        <v>3ABICI</v>
      </c>
      <c r="E5" s="20">
        <f>IFERROR((IF($A5&gt;supporting_sheet!$D$13, VLOOKUP(supporting_sheet!$G$13,'waste_char_sector_%_values'!$E$2:$AG$3277,2,FALSE), VLOOKUP($D5,'waste_char_sector_%_values'!$E$2:$AG$3277,2,FALSE))*'DONNÉES '!$E44),0)</f>
        <v>0</v>
      </c>
      <c r="F5" s="20">
        <f>IFERROR((IF($A5&gt;supporting_sheet!$D$13, VLOOKUP(supporting_sheet!$G$13,'waste_char_sector_%_values'!$E$2:$AG$3277,3,FALSE), VLOOKUP($D5,'waste_char_sector_%_values'!$E$2:$AG$3277,3,FALSE))*'DONNÉES '!$E44),0)</f>
        <v>0</v>
      </c>
      <c r="G5" s="20">
        <f>IFERROR((IF($A5&gt;supporting_sheet!$D$13, VLOOKUP(supporting_sheet!$G$13,'waste_char_sector_%_values'!$E$2:$AG$3277,4,FALSE), VLOOKUP($D5,'waste_char_sector_%_values'!$E$2:$AG$3277,4,FALSE))*'DONNÉES '!$E44),0)</f>
        <v>0</v>
      </c>
      <c r="H5" s="20">
        <f>IFERROR((IF($A5&gt;supporting_sheet!$D$13, VLOOKUP(supporting_sheet!$G$13,'waste_char_sector_%_values'!$E$2:$AG$3277,5,FALSE), VLOOKUP($D5,'waste_char_sector_%_values'!$E$2:$AG$3277,5,FALSE))*'DONNÉES '!$E44),0)</f>
        <v>0</v>
      </c>
      <c r="I5" s="20">
        <f>IFERROR((IF($A5&gt;supporting_sheet!$D$13, VLOOKUP(supporting_sheet!$G$13,'waste_char_sector_%_values'!$E$2:$AG$3277,6,FALSE), VLOOKUP($D5,'waste_char_sector_%_values'!$E$2:$AG$3277,6,FALSE))*'DONNÉES '!$E44),0)</f>
        <v>0</v>
      </c>
      <c r="J5" s="20">
        <f>IFERROR((IF($A5&gt;supporting_sheet!$D$13, VLOOKUP(supporting_sheet!$G$13,'waste_char_sector_%_values'!$E$2:$AG$3277,7,FALSE), VLOOKUP($D5,'waste_char_sector_%_values'!$E$2:$AG$3277,7,FALSE))*'DONNÉES '!$E44),0)</f>
        <v>0</v>
      </c>
      <c r="K5" s="20">
        <f>IFERROR((IF($A5&gt;supporting_sheet!$D$13, VLOOKUP(supporting_sheet!$G$13,'waste_char_sector_%_values'!$E$2:$AG$3277,8,FALSE), VLOOKUP($D5,'waste_char_sector_%_values'!$E$2:$AG$3277,8,FALSE))*'DONNÉES '!$E44),0)</f>
        <v>0</v>
      </c>
      <c r="L5" s="20">
        <f>IFERROR((IF($A5&gt;supporting_sheet!$D$13, VLOOKUP(supporting_sheet!$G$13,'waste_char_sector_%_values'!$E$2:$AG$3277,9,FALSE), VLOOKUP($D5,'waste_char_sector_%_values'!$E$2:$AG$3277,9,FALSE))*'DONNÉES '!$E44),0)</f>
        <v>0</v>
      </c>
      <c r="M5" s="20">
        <f>IFERROR((IF($A5&gt;supporting_sheet!$D$13, VLOOKUP(supporting_sheet!$G$13,'waste_char_sector_%_values'!$E$2:$AG$3277,10,FALSE), VLOOKUP($D5,'waste_char_sector_%_values'!$E$2:$AG$3277,10,FALSE))*'DONNÉES '!$E44),0)</f>
        <v>0</v>
      </c>
      <c r="N5" s="20">
        <f>IFERROR((IF($A5&gt;supporting_sheet!$D$13, VLOOKUP(supporting_sheet!$G$13,'waste_char_sector_%_values'!$E$2:$AG$3277,11,FALSE), VLOOKUP($D5,'waste_char_sector_%_values'!$E$2:$AG$3277,11,FALSE))*'DONNÉES '!$E44),0)</f>
        <v>0</v>
      </c>
      <c r="O5" s="20">
        <f>IFERROR((IF($A5&gt;supporting_sheet!$D$13, VLOOKUP(supporting_sheet!$G$13,'waste_char_sector_%_values'!$E$2:$AG$3277,12,FALSE), VLOOKUP($D5,'waste_char_sector_%_values'!$E$2:$AG$3277,12,FALSE))*'DONNÉES '!$E44),0)</f>
        <v>0</v>
      </c>
      <c r="P5" s="20">
        <f>IFERROR((IF($A5&gt;supporting_sheet!$D$13, VLOOKUP(supporting_sheet!$G$13,'waste_char_sector_%_values'!$E$2:$AG$3277,13,FALSE), VLOOKUP($D5,'waste_char_sector_%_values'!$E$2:$AG$3277,13,FALSE))*'DONNÉES '!$E44),0)</f>
        <v>0</v>
      </c>
      <c r="Q5" s="20">
        <f>IFERROR((IF($A5&gt;supporting_sheet!$D$13, VLOOKUP(supporting_sheet!$G$13,'waste_char_sector_%_values'!$E$2:$AG$3277,14,FALSE), VLOOKUP($D5,'waste_char_sector_%_values'!$E$2:$AG$3277,14,FALSE))*'DONNÉES '!$E44),0)</f>
        <v>0</v>
      </c>
      <c r="R5" s="20">
        <f>IFERROR((IF($A5&gt;supporting_sheet!$D$13, VLOOKUP(supporting_sheet!$G$13,'waste_char_sector_%_values'!$E$2:$AG$3277,29,FALSE), VLOOKUP($D5,'waste_char_sector_%_values'!$E$2:$AG$3277,29,FALSE))*'DONNÉES '!$E44),0)</f>
        <v>0</v>
      </c>
      <c r="S5" s="37"/>
      <c r="T5" s="37">
        <f t="shared" si="0"/>
        <v>0</v>
      </c>
      <c r="V5" s="20">
        <f>IFERROR((IF($A5&gt;supporting_sheet!$D$13, VLOOKUP(supporting_sheet!$G$13,'waste_char_sector_%_values'!$E$2:$AG$3277,11,FALSE), VLOOKUP($D5,'waste_char_sector_%_values'!$E$2:$AG$3277,11,FALSE))*'DONNÉES '!$E44),0)</f>
        <v>0</v>
      </c>
    </row>
    <row r="6" spans="1:22" x14ac:dyDescent="0.25">
      <c r="A6" s="1">
        <f>'DONNÉES '!B45</f>
        <v>4</v>
      </c>
      <c r="B6" s="1" t="str">
        <f t="shared" si="1"/>
        <v>AB</v>
      </c>
      <c r="C6" s="1" t="s">
        <v>56</v>
      </c>
      <c r="D6" s="1" t="str">
        <f t="shared" si="2"/>
        <v>4ABICI</v>
      </c>
      <c r="E6" s="20">
        <f>IFERROR((IF($A6&gt;supporting_sheet!$D$13, VLOOKUP(supporting_sheet!$G$13,'waste_char_sector_%_values'!$E$2:$AG$3277,2,FALSE), VLOOKUP($D6,'waste_char_sector_%_values'!$E$2:$AG$3277,2,FALSE))*'DONNÉES '!$E45),0)</f>
        <v>0</v>
      </c>
      <c r="F6" s="20">
        <f>IFERROR((IF($A6&gt;supporting_sheet!$D$13, VLOOKUP(supporting_sheet!$G$13,'waste_char_sector_%_values'!$E$2:$AG$3277,3,FALSE), VLOOKUP($D6,'waste_char_sector_%_values'!$E$2:$AG$3277,3,FALSE))*'DONNÉES '!$E45),0)</f>
        <v>0</v>
      </c>
      <c r="G6" s="20">
        <f>IFERROR((IF($A6&gt;supporting_sheet!$D$13, VLOOKUP(supporting_sheet!$G$13,'waste_char_sector_%_values'!$E$2:$AG$3277,4,FALSE), VLOOKUP($D6,'waste_char_sector_%_values'!$E$2:$AG$3277,4,FALSE))*'DONNÉES '!$E45),0)</f>
        <v>0</v>
      </c>
      <c r="H6" s="20">
        <f>IFERROR((IF($A6&gt;supporting_sheet!$D$13, VLOOKUP(supporting_sheet!$G$13,'waste_char_sector_%_values'!$E$2:$AG$3277,5,FALSE), VLOOKUP($D6,'waste_char_sector_%_values'!$E$2:$AG$3277,5,FALSE))*'DONNÉES '!$E45),0)</f>
        <v>0</v>
      </c>
      <c r="I6" s="20">
        <f>IFERROR((IF($A6&gt;supporting_sheet!$D$13, VLOOKUP(supporting_sheet!$G$13,'waste_char_sector_%_values'!$E$2:$AG$3277,6,FALSE), VLOOKUP($D6,'waste_char_sector_%_values'!$E$2:$AG$3277,6,FALSE))*'DONNÉES '!$E45),0)</f>
        <v>0</v>
      </c>
      <c r="J6" s="20">
        <f>IFERROR((IF($A6&gt;supporting_sheet!$D$13, VLOOKUP(supporting_sheet!$G$13,'waste_char_sector_%_values'!$E$2:$AG$3277,7,FALSE), VLOOKUP($D6,'waste_char_sector_%_values'!$E$2:$AG$3277,7,FALSE))*'DONNÉES '!$E45),0)</f>
        <v>0</v>
      </c>
      <c r="K6" s="20">
        <f>IFERROR((IF($A6&gt;supporting_sheet!$D$13, VLOOKUP(supporting_sheet!$G$13,'waste_char_sector_%_values'!$E$2:$AG$3277,8,FALSE), VLOOKUP($D6,'waste_char_sector_%_values'!$E$2:$AG$3277,8,FALSE))*'DONNÉES '!$E45),0)</f>
        <v>0</v>
      </c>
      <c r="L6" s="20">
        <f>IFERROR((IF($A6&gt;supporting_sheet!$D$13, VLOOKUP(supporting_sheet!$G$13,'waste_char_sector_%_values'!$E$2:$AG$3277,9,FALSE), VLOOKUP($D6,'waste_char_sector_%_values'!$E$2:$AG$3277,9,FALSE))*'DONNÉES '!$E45),0)</f>
        <v>0</v>
      </c>
      <c r="M6" s="20">
        <f>IFERROR((IF($A6&gt;supporting_sheet!$D$13, VLOOKUP(supporting_sheet!$G$13,'waste_char_sector_%_values'!$E$2:$AG$3277,10,FALSE), VLOOKUP($D6,'waste_char_sector_%_values'!$E$2:$AG$3277,10,FALSE))*'DONNÉES '!$E45),0)</f>
        <v>0</v>
      </c>
      <c r="N6" s="20">
        <f>IFERROR((IF($A6&gt;supporting_sheet!$D$13, VLOOKUP(supporting_sheet!$G$13,'waste_char_sector_%_values'!$E$2:$AG$3277,11,FALSE), VLOOKUP($D6,'waste_char_sector_%_values'!$E$2:$AG$3277,11,FALSE))*'DONNÉES '!$E45),0)</f>
        <v>0</v>
      </c>
      <c r="O6" s="20">
        <f>IFERROR((IF($A6&gt;supporting_sheet!$D$13, VLOOKUP(supporting_sheet!$G$13,'waste_char_sector_%_values'!$E$2:$AG$3277,12,FALSE), VLOOKUP($D6,'waste_char_sector_%_values'!$E$2:$AG$3277,12,FALSE))*'DONNÉES '!$E45),0)</f>
        <v>0</v>
      </c>
      <c r="P6" s="20">
        <f>IFERROR((IF($A6&gt;supporting_sheet!$D$13, VLOOKUP(supporting_sheet!$G$13,'waste_char_sector_%_values'!$E$2:$AG$3277,13,FALSE), VLOOKUP($D6,'waste_char_sector_%_values'!$E$2:$AG$3277,13,FALSE))*'DONNÉES '!$E45),0)</f>
        <v>0</v>
      </c>
      <c r="Q6" s="20">
        <f>IFERROR((IF($A6&gt;supporting_sheet!$D$13, VLOOKUP(supporting_sheet!$G$13,'waste_char_sector_%_values'!$E$2:$AG$3277,14,FALSE), VLOOKUP($D6,'waste_char_sector_%_values'!$E$2:$AG$3277,14,FALSE))*'DONNÉES '!$E45),0)</f>
        <v>0</v>
      </c>
      <c r="R6" s="20">
        <f>IFERROR((IF($A6&gt;supporting_sheet!$D$13, VLOOKUP(supporting_sheet!$G$13,'waste_char_sector_%_values'!$E$2:$AG$3277,29,FALSE), VLOOKUP($D6,'waste_char_sector_%_values'!$E$2:$AG$3277,29,FALSE))*'DONNÉES '!$E45),0)</f>
        <v>0</v>
      </c>
      <c r="S6" s="37"/>
      <c r="T6" s="37">
        <f t="shared" si="0"/>
        <v>0</v>
      </c>
      <c r="V6" s="20">
        <f>IFERROR((IF($A6&gt;supporting_sheet!$D$13, VLOOKUP(supporting_sheet!$G$13,'waste_char_sector_%_values'!$E$2:$AG$3277,11,FALSE), VLOOKUP($D6,'waste_char_sector_%_values'!$E$2:$AG$3277,11,FALSE))*'DONNÉES '!$E45),0)</f>
        <v>0</v>
      </c>
    </row>
    <row r="7" spans="1:22" x14ac:dyDescent="0.25">
      <c r="A7" s="1">
        <f>'DONNÉES '!B46</f>
        <v>5</v>
      </c>
      <c r="B7" s="1" t="str">
        <f t="shared" si="1"/>
        <v>AB</v>
      </c>
      <c r="C7" s="1" t="s">
        <v>56</v>
      </c>
      <c r="D7" s="1" t="str">
        <f t="shared" si="2"/>
        <v>5ABICI</v>
      </c>
      <c r="E7" s="20">
        <f>IFERROR((IF($A7&gt;supporting_sheet!$D$13, VLOOKUP(supporting_sheet!$G$13,'waste_char_sector_%_values'!$E$2:$AG$3277,2,FALSE), VLOOKUP($D7,'waste_char_sector_%_values'!$E$2:$AG$3277,2,FALSE))*'DONNÉES '!$E46),0)</f>
        <v>0</v>
      </c>
      <c r="F7" s="20">
        <f>IFERROR((IF($A7&gt;supporting_sheet!$D$13, VLOOKUP(supporting_sheet!$G$13,'waste_char_sector_%_values'!$E$2:$AG$3277,3,FALSE), VLOOKUP($D7,'waste_char_sector_%_values'!$E$2:$AG$3277,3,FALSE))*'DONNÉES '!$E46),0)</f>
        <v>0</v>
      </c>
      <c r="G7" s="20">
        <f>IFERROR((IF($A7&gt;supporting_sheet!$D$13, VLOOKUP(supporting_sheet!$G$13,'waste_char_sector_%_values'!$E$2:$AG$3277,4,FALSE), VLOOKUP($D7,'waste_char_sector_%_values'!$E$2:$AG$3277,4,FALSE))*'DONNÉES '!$E46),0)</f>
        <v>0</v>
      </c>
      <c r="H7" s="20">
        <f>IFERROR((IF($A7&gt;supporting_sheet!$D$13, VLOOKUP(supporting_sheet!$G$13,'waste_char_sector_%_values'!$E$2:$AG$3277,5,FALSE), VLOOKUP($D7,'waste_char_sector_%_values'!$E$2:$AG$3277,5,FALSE))*'DONNÉES '!$E46),0)</f>
        <v>0</v>
      </c>
      <c r="I7" s="20">
        <f>IFERROR((IF($A7&gt;supporting_sheet!$D$13, VLOOKUP(supporting_sheet!$G$13,'waste_char_sector_%_values'!$E$2:$AG$3277,6,FALSE), VLOOKUP($D7,'waste_char_sector_%_values'!$E$2:$AG$3277,6,FALSE))*'DONNÉES '!$E46),0)</f>
        <v>0</v>
      </c>
      <c r="J7" s="20">
        <f>IFERROR((IF($A7&gt;supporting_sheet!$D$13, VLOOKUP(supporting_sheet!$G$13,'waste_char_sector_%_values'!$E$2:$AG$3277,7,FALSE), VLOOKUP($D7,'waste_char_sector_%_values'!$E$2:$AG$3277,7,FALSE))*'DONNÉES '!$E46),0)</f>
        <v>0</v>
      </c>
      <c r="K7" s="20">
        <f>IFERROR((IF($A7&gt;supporting_sheet!$D$13, VLOOKUP(supporting_sheet!$G$13,'waste_char_sector_%_values'!$E$2:$AG$3277,8,FALSE), VLOOKUP($D7,'waste_char_sector_%_values'!$E$2:$AG$3277,8,FALSE))*'DONNÉES '!$E46),0)</f>
        <v>0</v>
      </c>
      <c r="L7" s="20">
        <f>IFERROR((IF($A7&gt;supporting_sheet!$D$13, VLOOKUP(supporting_sheet!$G$13,'waste_char_sector_%_values'!$E$2:$AG$3277,9,FALSE), VLOOKUP($D7,'waste_char_sector_%_values'!$E$2:$AG$3277,9,FALSE))*'DONNÉES '!$E46),0)</f>
        <v>0</v>
      </c>
      <c r="M7" s="20">
        <f>IFERROR((IF($A7&gt;supporting_sheet!$D$13, VLOOKUP(supporting_sheet!$G$13,'waste_char_sector_%_values'!$E$2:$AG$3277,10,FALSE), VLOOKUP($D7,'waste_char_sector_%_values'!$E$2:$AG$3277,10,FALSE))*'DONNÉES '!$E46),0)</f>
        <v>0</v>
      </c>
      <c r="N7" s="20">
        <f>IFERROR((IF($A7&gt;supporting_sheet!$D$13, VLOOKUP(supporting_sheet!$G$13,'waste_char_sector_%_values'!$E$2:$AG$3277,11,FALSE), VLOOKUP($D7,'waste_char_sector_%_values'!$E$2:$AG$3277,11,FALSE))*'DONNÉES '!$E46),0)</f>
        <v>0</v>
      </c>
      <c r="O7" s="20">
        <f>IFERROR((IF($A7&gt;supporting_sheet!$D$13, VLOOKUP(supporting_sheet!$G$13,'waste_char_sector_%_values'!$E$2:$AG$3277,12,FALSE), VLOOKUP($D7,'waste_char_sector_%_values'!$E$2:$AG$3277,12,FALSE))*'DONNÉES '!$E46),0)</f>
        <v>0</v>
      </c>
      <c r="P7" s="20">
        <f>IFERROR((IF($A7&gt;supporting_sheet!$D$13, VLOOKUP(supporting_sheet!$G$13,'waste_char_sector_%_values'!$E$2:$AG$3277,13,FALSE), VLOOKUP($D7,'waste_char_sector_%_values'!$E$2:$AG$3277,13,FALSE))*'DONNÉES '!$E46),0)</f>
        <v>0</v>
      </c>
      <c r="Q7" s="20">
        <f>IFERROR((IF($A7&gt;supporting_sheet!$D$13, VLOOKUP(supporting_sheet!$G$13,'waste_char_sector_%_values'!$E$2:$AG$3277,14,FALSE), VLOOKUP($D7,'waste_char_sector_%_values'!$E$2:$AG$3277,14,FALSE))*'DONNÉES '!$E46),0)</f>
        <v>0</v>
      </c>
      <c r="R7" s="20">
        <f>IFERROR((IF($A7&gt;supporting_sheet!$D$13, VLOOKUP(supporting_sheet!$G$13,'waste_char_sector_%_values'!$E$2:$AG$3277,29,FALSE), VLOOKUP($D7,'waste_char_sector_%_values'!$E$2:$AG$3277,29,FALSE))*'DONNÉES '!$E46),0)</f>
        <v>0</v>
      </c>
      <c r="S7" s="37"/>
      <c r="T7" s="37">
        <f t="shared" si="0"/>
        <v>0</v>
      </c>
      <c r="V7" s="20">
        <f>IFERROR((IF($A7&gt;supporting_sheet!$D$13, VLOOKUP(supporting_sheet!$G$13,'waste_char_sector_%_values'!$E$2:$AG$3277,11,FALSE), VLOOKUP($D7,'waste_char_sector_%_values'!$E$2:$AG$3277,11,FALSE))*'DONNÉES '!$E46),0)</f>
        <v>0</v>
      </c>
    </row>
    <row r="8" spans="1:22" x14ac:dyDescent="0.25">
      <c r="A8" s="1">
        <f>'DONNÉES '!B47</f>
        <v>6</v>
      </c>
      <c r="B8" s="1" t="str">
        <f t="shared" si="1"/>
        <v>AB</v>
      </c>
      <c r="C8" s="1" t="s">
        <v>56</v>
      </c>
      <c r="D8" s="1" t="str">
        <f t="shared" si="2"/>
        <v>6ABICI</v>
      </c>
      <c r="E8" s="20">
        <f>IFERROR((IF($A8&gt;supporting_sheet!$D$13, VLOOKUP(supporting_sheet!$G$13,'waste_char_sector_%_values'!$E$2:$AG$3277,2,FALSE), VLOOKUP($D8,'waste_char_sector_%_values'!$E$2:$AG$3277,2,FALSE))*'DONNÉES '!$E47),0)</f>
        <v>0</v>
      </c>
      <c r="F8" s="20">
        <f>IFERROR((IF($A8&gt;supporting_sheet!$D$13, VLOOKUP(supporting_sheet!$G$13,'waste_char_sector_%_values'!$E$2:$AG$3277,3,FALSE), VLOOKUP($D8,'waste_char_sector_%_values'!$E$2:$AG$3277,3,FALSE))*'DONNÉES '!$E47),0)</f>
        <v>0</v>
      </c>
      <c r="G8" s="20">
        <f>IFERROR((IF($A8&gt;supporting_sheet!$D$13, VLOOKUP(supporting_sheet!$G$13,'waste_char_sector_%_values'!$E$2:$AG$3277,4,FALSE), VLOOKUP($D8,'waste_char_sector_%_values'!$E$2:$AG$3277,4,FALSE))*'DONNÉES '!$E47),0)</f>
        <v>0</v>
      </c>
      <c r="H8" s="20">
        <f>IFERROR((IF($A8&gt;supporting_sheet!$D$13, VLOOKUP(supporting_sheet!$G$13,'waste_char_sector_%_values'!$E$2:$AG$3277,5,FALSE), VLOOKUP($D8,'waste_char_sector_%_values'!$E$2:$AG$3277,5,FALSE))*'DONNÉES '!$E47),0)</f>
        <v>0</v>
      </c>
      <c r="I8" s="20">
        <f>IFERROR((IF($A8&gt;supporting_sheet!$D$13, VLOOKUP(supporting_sheet!$G$13,'waste_char_sector_%_values'!$E$2:$AG$3277,6,FALSE), VLOOKUP($D8,'waste_char_sector_%_values'!$E$2:$AG$3277,6,FALSE))*'DONNÉES '!$E47),0)</f>
        <v>0</v>
      </c>
      <c r="J8" s="20">
        <f>IFERROR((IF($A8&gt;supporting_sheet!$D$13, VLOOKUP(supporting_sheet!$G$13,'waste_char_sector_%_values'!$E$2:$AG$3277,7,FALSE), VLOOKUP($D8,'waste_char_sector_%_values'!$E$2:$AG$3277,7,FALSE))*'DONNÉES '!$E47),0)</f>
        <v>0</v>
      </c>
      <c r="K8" s="20">
        <f>IFERROR((IF($A8&gt;supporting_sheet!$D$13, VLOOKUP(supporting_sheet!$G$13,'waste_char_sector_%_values'!$E$2:$AG$3277,8,FALSE), VLOOKUP($D8,'waste_char_sector_%_values'!$E$2:$AG$3277,8,FALSE))*'DONNÉES '!$E47),0)</f>
        <v>0</v>
      </c>
      <c r="L8" s="20">
        <f>IFERROR((IF($A8&gt;supporting_sheet!$D$13, VLOOKUP(supporting_sheet!$G$13,'waste_char_sector_%_values'!$E$2:$AG$3277,9,FALSE), VLOOKUP($D8,'waste_char_sector_%_values'!$E$2:$AG$3277,9,FALSE))*'DONNÉES '!$E47),0)</f>
        <v>0</v>
      </c>
      <c r="M8" s="20">
        <f>IFERROR((IF($A8&gt;supporting_sheet!$D$13, VLOOKUP(supporting_sheet!$G$13,'waste_char_sector_%_values'!$E$2:$AG$3277,10,FALSE), VLOOKUP($D8,'waste_char_sector_%_values'!$E$2:$AG$3277,10,FALSE))*'DONNÉES '!$E47),0)</f>
        <v>0</v>
      </c>
      <c r="N8" s="20">
        <f>IFERROR((IF($A8&gt;supporting_sheet!$D$13, VLOOKUP(supporting_sheet!$G$13,'waste_char_sector_%_values'!$E$2:$AG$3277,11,FALSE), VLOOKUP($D8,'waste_char_sector_%_values'!$E$2:$AG$3277,11,FALSE))*'DONNÉES '!$E47),0)</f>
        <v>0</v>
      </c>
      <c r="O8" s="20">
        <f>IFERROR((IF($A8&gt;supporting_sheet!$D$13, VLOOKUP(supporting_sheet!$G$13,'waste_char_sector_%_values'!$E$2:$AG$3277,12,FALSE), VLOOKUP($D8,'waste_char_sector_%_values'!$E$2:$AG$3277,12,FALSE))*'DONNÉES '!$E47),0)</f>
        <v>0</v>
      </c>
      <c r="P8" s="20">
        <f>IFERROR((IF($A8&gt;supporting_sheet!$D$13, VLOOKUP(supporting_sheet!$G$13,'waste_char_sector_%_values'!$E$2:$AG$3277,13,FALSE), VLOOKUP($D8,'waste_char_sector_%_values'!$E$2:$AG$3277,13,FALSE))*'DONNÉES '!$E47),0)</f>
        <v>0</v>
      </c>
      <c r="Q8" s="20">
        <f>IFERROR((IF($A8&gt;supporting_sheet!$D$13, VLOOKUP(supporting_sheet!$G$13,'waste_char_sector_%_values'!$E$2:$AG$3277,14,FALSE), VLOOKUP($D8,'waste_char_sector_%_values'!$E$2:$AG$3277,14,FALSE))*'DONNÉES '!$E47),0)</f>
        <v>0</v>
      </c>
      <c r="R8" s="20">
        <f>IFERROR((IF($A8&gt;supporting_sheet!$D$13, VLOOKUP(supporting_sheet!$G$13,'waste_char_sector_%_values'!$E$2:$AG$3277,29,FALSE), VLOOKUP($D8,'waste_char_sector_%_values'!$E$2:$AG$3277,29,FALSE))*'DONNÉES '!$E47),0)</f>
        <v>0</v>
      </c>
      <c r="S8" s="37"/>
      <c r="T8" s="37">
        <f t="shared" si="0"/>
        <v>0</v>
      </c>
      <c r="V8" s="20">
        <f>IFERROR((IF($A8&gt;supporting_sheet!$D$13, VLOOKUP(supporting_sheet!$G$13,'waste_char_sector_%_values'!$E$2:$AG$3277,11,FALSE), VLOOKUP($D8,'waste_char_sector_%_values'!$E$2:$AG$3277,11,FALSE))*'DONNÉES '!$E47),0)</f>
        <v>0</v>
      </c>
    </row>
    <row r="9" spans="1:22" x14ac:dyDescent="0.25">
      <c r="A9" s="1">
        <f>'DONNÉES '!B48</f>
        <v>7</v>
      </c>
      <c r="B9" s="1" t="str">
        <f t="shared" si="1"/>
        <v>AB</v>
      </c>
      <c r="C9" s="1" t="s">
        <v>56</v>
      </c>
      <c r="D9" s="1" t="str">
        <f t="shared" si="2"/>
        <v>7ABICI</v>
      </c>
      <c r="E9" s="20">
        <f>IFERROR((IF($A9&gt;supporting_sheet!$D$13, VLOOKUP(supporting_sheet!$G$13,'waste_char_sector_%_values'!$E$2:$AG$3277,2,FALSE), VLOOKUP($D9,'waste_char_sector_%_values'!$E$2:$AG$3277,2,FALSE))*'DONNÉES '!$E48),0)</f>
        <v>0</v>
      </c>
      <c r="F9" s="20">
        <f>IFERROR((IF($A9&gt;supporting_sheet!$D$13, VLOOKUP(supporting_sheet!$G$13,'waste_char_sector_%_values'!$E$2:$AG$3277,3,FALSE), VLOOKUP($D9,'waste_char_sector_%_values'!$E$2:$AG$3277,3,FALSE))*'DONNÉES '!$E48),0)</f>
        <v>0</v>
      </c>
      <c r="G9" s="20">
        <f>IFERROR((IF($A9&gt;supporting_sheet!$D$13, VLOOKUP(supporting_sheet!$G$13,'waste_char_sector_%_values'!$E$2:$AG$3277,4,FALSE), VLOOKUP($D9,'waste_char_sector_%_values'!$E$2:$AG$3277,4,FALSE))*'DONNÉES '!$E48),0)</f>
        <v>0</v>
      </c>
      <c r="H9" s="20">
        <f>IFERROR((IF($A9&gt;supporting_sheet!$D$13, VLOOKUP(supporting_sheet!$G$13,'waste_char_sector_%_values'!$E$2:$AG$3277,5,FALSE), VLOOKUP($D9,'waste_char_sector_%_values'!$E$2:$AG$3277,5,FALSE))*'DONNÉES '!$E48),0)</f>
        <v>0</v>
      </c>
      <c r="I9" s="20">
        <f>IFERROR((IF($A9&gt;supporting_sheet!$D$13, VLOOKUP(supporting_sheet!$G$13,'waste_char_sector_%_values'!$E$2:$AG$3277,6,FALSE), VLOOKUP($D9,'waste_char_sector_%_values'!$E$2:$AG$3277,6,FALSE))*'DONNÉES '!$E48),0)</f>
        <v>0</v>
      </c>
      <c r="J9" s="20">
        <f>IFERROR((IF($A9&gt;supporting_sheet!$D$13, VLOOKUP(supporting_sheet!$G$13,'waste_char_sector_%_values'!$E$2:$AG$3277,7,FALSE), VLOOKUP($D9,'waste_char_sector_%_values'!$E$2:$AG$3277,7,FALSE))*'DONNÉES '!$E48),0)</f>
        <v>0</v>
      </c>
      <c r="K9" s="20">
        <f>IFERROR((IF($A9&gt;supporting_sheet!$D$13, VLOOKUP(supporting_sheet!$G$13,'waste_char_sector_%_values'!$E$2:$AG$3277,8,FALSE), VLOOKUP($D9,'waste_char_sector_%_values'!$E$2:$AG$3277,8,FALSE))*'DONNÉES '!$E48),0)</f>
        <v>0</v>
      </c>
      <c r="L9" s="20">
        <f>IFERROR((IF($A9&gt;supporting_sheet!$D$13, VLOOKUP(supporting_sheet!$G$13,'waste_char_sector_%_values'!$E$2:$AG$3277,9,FALSE), VLOOKUP($D9,'waste_char_sector_%_values'!$E$2:$AG$3277,9,FALSE))*'DONNÉES '!$E48),0)</f>
        <v>0</v>
      </c>
      <c r="M9" s="20">
        <f>IFERROR((IF($A9&gt;supporting_sheet!$D$13, VLOOKUP(supporting_sheet!$G$13,'waste_char_sector_%_values'!$E$2:$AG$3277,10,FALSE), VLOOKUP($D9,'waste_char_sector_%_values'!$E$2:$AG$3277,10,FALSE))*'DONNÉES '!$E48),0)</f>
        <v>0</v>
      </c>
      <c r="N9" s="20">
        <f>IFERROR((IF($A9&gt;supporting_sheet!$D$13, VLOOKUP(supporting_sheet!$G$13,'waste_char_sector_%_values'!$E$2:$AG$3277,11,FALSE), VLOOKUP($D9,'waste_char_sector_%_values'!$E$2:$AG$3277,11,FALSE))*'DONNÉES '!$E48),0)</f>
        <v>0</v>
      </c>
      <c r="O9" s="20">
        <f>IFERROR((IF($A9&gt;supporting_sheet!$D$13, VLOOKUP(supporting_sheet!$G$13,'waste_char_sector_%_values'!$E$2:$AG$3277,12,FALSE), VLOOKUP($D9,'waste_char_sector_%_values'!$E$2:$AG$3277,12,FALSE))*'DONNÉES '!$E48),0)</f>
        <v>0</v>
      </c>
      <c r="P9" s="20">
        <f>IFERROR((IF($A9&gt;supporting_sheet!$D$13, VLOOKUP(supporting_sheet!$G$13,'waste_char_sector_%_values'!$E$2:$AG$3277,13,FALSE), VLOOKUP($D9,'waste_char_sector_%_values'!$E$2:$AG$3277,13,FALSE))*'DONNÉES '!$E48),0)</f>
        <v>0</v>
      </c>
      <c r="Q9" s="20">
        <f>IFERROR((IF($A9&gt;supporting_sheet!$D$13, VLOOKUP(supporting_sheet!$G$13,'waste_char_sector_%_values'!$E$2:$AG$3277,14,FALSE), VLOOKUP($D9,'waste_char_sector_%_values'!$E$2:$AG$3277,14,FALSE))*'DONNÉES '!$E48),0)</f>
        <v>0</v>
      </c>
      <c r="R9" s="20">
        <f>IFERROR((IF($A9&gt;supporting_sheet!$D$13, VLOOKUP(supporting_sheet!$G$13,'waste_char_sector_%_values'!$E$2:$AG$3277,29,FALSE), VLOOKUP($D9,'waste_char_sector_%_values'!$E$2:$AG$3277,29,FALSE))*'DONNÉES '!$E48),0)</f>
        <v>0</v>
      </c>
      <c r="S9" s="37"/>
      <c r="T9" s="37">
        <f t="shared" si="0"/>
        <v>0</v>
      </c>
      <c r="V9" s="20">
        <f>IFERROR((IF($A9&gt;supporting_sheet!$D$13, VLOOKUP(supporting_sheet!$G$13,'waste_char_sector_%_values'!$E$2:$AG$3277,11,FALSE), VLOOKUP($D9,'waste_char_sector_%_values'!$E$2:$AG$3277,11,FALSE))*'DONNÉES '!$E48),0)</f>
        <v>0</v>
      </c>
    </row>
    <row r="10" spans="1:22" x14ac:dyDescent="0.25">
      <c r="A10" s="1">
        <f>'DONNÉES '!B49</f>
        <v>8</v>
      </c>
      <c r="B10" s="1" t="str">
        <f t="shared" si="1"/>
        <v>AB</v>
      </c>
      <c r="C10" s="1" t="s">
        <v>56</v>
      </c>
      <c r="D10" s="1" t="str">
        <f t="shared" si="2"/>
        <v>8ABICI</v>
      </c>
      <c r="E10" s="20">
        <f>IFERROR((IF($A10&gt;supporting_sheet!$D$13, VLOOKUP(supporting_sheet!$G$13,'waste_char_sector_%_values'!$E$2:$AG$3277,2,FALSE), VLOOKUP($D10,'waste_char_sector_%_values'!$E$2:$AG$3277,2,FALSE))*'DONNÉES '!$E49),0)</f>
        <v>0</v>
      </c>
      <c r="F10" s="20">
        <f>IFERROR((IF($A10&gt;supporting_sheet!$D$13, VLOOKUP(supporting_sheet!$G$13,'waste_char_sector_%_values'!$E$2:$AG$3277,3,FALSE), VLOOKUP($D10,'waste_char_sector_%_values'!$E$2:$AG$3277,3,FALSE))*'DONNÉES '!$E49),0)</f>
        <v>0</v>
      </c>
      <c r="G10" s="20">
        <f>IFERROR((IF($A10&gt;supporting_sheet!$D$13, VLOOKUP(supporting_sheet!$G$13,'waste_char_sector_%_values'!$E$2:$AG$3277,4,FALSE), VLOOKUP($D10,'waste_char_sector_%_values'!$E$2:$AG$3277,4,FALSE))*'DONNÉES '!$E49),0)</f>
        <v>0</v>
      </c>
      <c r="H10" s="20">
        <f>IFERROR((IF($A10&gt;supporting_sheet!$D$13, VLOOKUP(supporting_sheet!$G$13,'waste_char_sector_%_values'!$E$2:$AG$3277,5,FALSE), VLOOKUP($D10,'waste_char_sector_%_values'!$E$2:$AG$3277,5,FALSE))*'DONNÉES '!$E49),0)</f>
        <v>0</v>
      </c>
      <c r="I10" s="20">
        <f>IFERROR((IF($A10&gt;supporting_sheet!$D$13, VLOOKUP(supporting_sheet!$G$13,'waste_char_sector_%_values'!$E$2:$AG$3277,6,FALSE), VLOOKUP($D10,'waste_char_sector_%_values'!$E$2:$AG$3277,6,FALSE))*'DONNÉES '!$E49),0)</f>
        <v>0</v>
      </c>
      <c r="J10" s="20">
        <f>IFERROR((IF($A10&gt;supporting_sheet!$D$13, VLOOKUP(supporting_sheet!$G$13,'waste_char_sector_%_values'!$E$2:$AG$3277,7,FALSE), VLOOKUP($D10,'waste_char_sector_%_values'!$E$2:$AG$3277,7,FALSE))*'DONNÉES '!$E49),0)</f>
        <v>0</v>
      </c>
      <c r="K10" s="20">
        <f>IFERROR((IF($A10&gt;supporting_sheet!$D$13, VLOOKUP(supporting_sheet!$G$13,'waste_char_sector_%_values'!$E$2:$AG$3277,8,FALSE), VLOOKUP($D10,'waste_char_sector_%_values'!$E$2:$AG$3277,8,FALSE))*'DONNÉES '!$E49),0)</f>
        <v>0</v>
      </c>
      <c r="L10" s="20">
        <f>IFERROR((IF($A10&gt;supporting_sheet!$D$13, VLOOKUP(supporting_sheet!$G$13,'waste_char_sector_%_values'!$E$2:$AG$3277,9,FALSE), VLOOKUP($D10,'waste_char_sector_%_values'!$E$2:$AG$3277,9,FALSE))*'DONNÉES '!$E49),0)</f>
        <v>0</v>
      </c>
      <c r="M10" s="20">
        <f>IFERROR((IF($A10&gt;supporting_sheet!$D$13, VLOOKUP(supporting_sheet!$G$13,'waste_char_sector_%_values'!$E$2:$AG$3277,10,FALSE), VLOOKUP($D10,'waste_char_sector_%_values'!$E$2:$AG$3277,10,FALSE))*'DONNÉES '!$E49),0)</f>
        <v>0</v>
      </c>
      <c r="N10" s="20">
        <f>IFERROR((IF($A10&gt;supporting_sheet!$D$13, VLOOKUP(supporting_sheet!$G$13,'waste_char_sector_%_values'!$E$2:$AG$3277,11,FALSE), VLOOKUP($D10,'waste_char_sector_%_values'!$E$2:$AG$3277,11,FALSE))*'DONNÉES '!$E49),0)</f>
        <v>0</v>
      </c>
      <c r="O10" s="20">
        <f>IFERROR((IF($A10&gt;supporting_sheet!$D$13, VLOOKUP(supporting_sheet!$G$13,'waste_char_sector_%_values'!$E$2:$AG$3277,12,FALSE), VLOOKUP($D10,'waste_char_sector_%_values'!$E$2:$AG$3277,12,FALSE))*'DONNÉES '!$E49),0)</f>
        <v>0</v>
      </c>
      <c r="P10" s="20">
        <f>IFERROR((IF($A10&gt;supporting_sheet!$D$13, VLOOKUP(supporting_sheet!$G$13,'waste_char_sector_%_values'!$E$2:$AG$3277,13,FALSE), VLOOKUP($D10,'waste_char_sector_%_values'!$E$2:$AG$3277,13,FALSE))*'DONNÉES '!$E49),0)</f>
        <v>0</v>
      </c>
      <c r="Q10" s="20">
        <f>IFERROR((IF($A10&gt;supporting_sheet!$D$13, VLOOKUP(supporting_sheet!$G$13,'waste_char_sector_%_values'!$E$2:$AG$3277,14,FALSE), VLOOKUP($D10,'waste_char_sector_%_values'!$E$2:$AG$3277,14,FALSE))*'DONNÉES '!$E49),0)</f>
        <v>0</v>
      </c>
      <c r="R10" s="20">
        <f>IFERROR((IF($A10&gt;supporting_sheet!$D$13, VLOOKUP(supporting_sheet!$G$13,'waste_char_sector_%_values'!$E$2:$AG$3277,29,FALSE), VLOOKUP($D10,'waste_char_sector_%_values'!$E$2:$AG$3277,29,FALSE))*'DONNÉES '!$E49),0)</f>
        <v>0</v>
      </c>
      <c r="S10" s="37"/>
      <c r="T10" s="37">
        <f t="shared" si="0"/>
        <v>0</v>
      </c>
      <c r="V10" s="20">
        <f>IFERROR((IF($A10&gt;supporting_sheet!$D$13, VLOOKUP(supporting_sheet!$G$13,'waste_char_sector_%_values'!$E$2:$AG$3277,11,FALSE), VLOOKUP($D10,'waste_char_sector_%_values'!$E$2:$AG$3277,11,FALSE))*'DONNÉES '!$E49),0)</f>
        <v>0</v>
      </c>
    </row>
    <row r="11" spans="1:22" x14ac:dyDescent="0.25">
      <c r="A11" s="1">
        <f>'DONNÉES '!B50</f>
        <v>9</v>
      </c>
      <c r="B11" s="1" t="str">
        <f t="shared" si="1"/>
        <v>AB</v>
      </c>
      <c r="C11" s="1" t="s">
        <v>56</v>
      </c>
      <c r="D11" s="1" t="str">
        <f t="shared" si="2"/>
        <v>9ABICI</v>
      </c>
      <c r="E11" s="20">
        <f>IFERROR((IF($A11&gt;supporting_sheet!$D$13, VLOOKUP(supporting_sheet!$G$13,'waste_char_sector_%_values'!$E$2:$AG$3277,2,FALSE), VLOOKUP($D11,'waste_char_sector_%_values'!$E$2:$AG$3277,2,FALSE))*'DONNÉES '!$E50),0)</f>
        <v>0</v>
      </c>
      <c r="F11" s="20">
        <f>IFERROR((IF($A11&gt;supporting_sheet!$D$13, VLOOKUP(supporting_sheet!$G$13,'waste_char_sector_%_values'!$E$2:$AG$3277,3,FALSE), VLOOKUP($D11,'waste_char_sector_%_values'!$E$2:$AG$3277,3,FALSE))*'DONNÉES '!$E50),0)</f>
        <v>0</v>
      </c>
      <c r="G11" s="20">
        <f>IFERROR((IF($A11&gt;supporting_sheet!$D$13, VLOOKUP(supporting_sheet!$G$13,'waste_char_sector_%_values'!$E$2:$AG$3277,4,FALSE), VLOOKUP($D11,'waste_char_sector_%_values'!$E$2:$AG$3277,4,FALSE))*'DONNÉES '!$E50),0)</f>
        <v>0</v>
      </c>
      <c r="H11" s="20">
        <f>IFERROR((IF($A11&gt;supporting_sheet!$D$13, VLOOKUP(supporting_sheet!$G$13,'waste_char_sector_%_values'!$E$2:$AG$3277,5,FALSE), VLOOKUP($D11,'waste_char_sector_%_values'!$E$2:$AG$3277,5,FALSE))*'DONNÉES '!$E50),0)</f>
        <v>0</v>
      </c>
      <c r="I11" s="20">
        <f>IFERROR((IF($A11&gt;supporting_sheet!$D$13, VLOOKUP(supporting_sheet!$G$13,'waste_char_sector_%_values'!$E$2:$AG$3277,6,FALSE), VLOOKUP($D11,'waste_char_sector_%_values'!$E$2:$AG$3277,6,FALSE))*'DONNÉES '!$E50),0)</f>
        <v>0</v>
      </c>
      <c r="J11" s="20">
        <f>IFERROR((IF($A11&gt;supporting_sheet!$D$13, VLOOKUP(supporting_sheet!$G$13,'waste_char_sector_%_values'!$E$2:$AG$3277,7,FALSE), VLOOKUP($D11,'waste_char_sector_%_values'!$E$2:$AG$3277,7,FALSE))*'DONNÉES '!$E50),0)</f>
        <v>0</v>
      </c>
      <c r="K11" s="20">
        <f>IFERROR((IF($A11&gt;supporting_sheet!$D$13, VLOOKUP(supporting_sheet!$G$13,'waste_char_sector_%_values'!$E$2:$AG$3277,8,FALSE), VLOOKUP($D11,'waste_char_sector_%_values'!$E$2:$AG$3277,8,FALSE))*'DONNÉES '!$E50),0)</f>
        <v>0</v>
      </c>
      <c r="L11" s="20">
        <f>IFERROR((IF($A11&gt;supporting_sheet!$D$13, VLOOKUP(supporting_sheet!$G$13,'waste_char_sector_%_values'!$E$2:$AG$3277,9,FALSE), VLOOKUP($D11,'waste_char_sector_%_values'!$E$2:$AG$3277,9,FALSE))*'DONNÉES '!$E50),0)</f>
        <v>0</v>
      </c>
      <c r="M11" s="20">
        <f>IFERROR((IF($A11&gt;supporting_sheet!$D$13, VLOOKUP(supporting_sheet!$G$13,'waste_char_sector_%_values'!$E$2:$AG$3277,10,FALSE), VLOOKUP($D11,'waste_char_sector_%_values'!$E$2:$AG$3277,10,FALSE))*'DONNÉES '!$E50),0)</f>
        <v>0</v>
      </c>
      <c r="N11" s="20">
        <f>IFERROR((IF($A11&gt;supporting_sheet!$D$13, VLOOKUP(supporting_sheet!$G$13,'waste_char_sector_%_values'!$E$2:$AG$3277,11,FALSE), VLOOKUP($D11,'waste_char_sector_%_values'!$E$2:$AG$3277,11,FALSE))*'DONNÉES '!$E50),0)</f>
        <v>0</v>
      </c>
      <c r="O11" s="20">
        <f>IFERROR((IF($A11&gt;supporting_sheet!$D$13, VLOOKUP(supporting_sheet!$G$13,'waste_char_sector_%_values'!$E$2:$AG$3277,12,FALSE), VLOOKUP($D11,'waste_char_sector_%_values'!$E$2:$AG$3277,12,FALSE))*'DONNÉES '!$E50),0)</f>
        <v>0</v>
      </c>
      <c r="P11" s="20">
        <f>IFERROR((IF($A11&gt;supporting_sheet!$D$13, VLOOKUP(supporting_sheet!$G$13,'waste_char_sector_%_values'!$E$2:$AG$3277,13,FALSE), VLOOKUP($D11,'waste_char_sector_%_values'!$E$2:$AG$3277,13,FALSE))*'DONNÉES '!$E50),0)</f>
        <v>0</v>
      </c>
      <c r="Q11" s="20">
        <f>IFERROR((IF($A11&gt;supporting_sheet!$D$13, VLOOKUP(supporting_sheet!$G$13,'waste_char_sector_%_values'!$E$2:$AG$3277,14,FALSE), VLOOKUP($D11,'waste_char_sector_%_values'!$E$2:$AG$3277,14,FALSE))*'DONNÉES '!$E50),0)</f>
        <v>0</v>
      </c>
      <c r="R11" s="20">
        <f>IFERROR((IF($A11&gt;supporting_sheet!$D$13, VLOOKUP(supporting_sheet!$G$13,'waste_char_sector_%_values'!$E$2:$AG$3277,29,FALSE), VLOOKUP($D11,'waste_char_sector_%_values'!$E$2:$AG$3277,29,FALSE))*'DONNÉES '!$E50),0)</f>
        <v>0</v>
      </c>
      <c r="S11" s="37"/>
      <c r="T11" s="37">
        <f t="shared" si="0"/>
        <v>0</v>
      </c>
      <c r="V11" s="20">
        <f>IFERROR((IF($A11&gt;supporting_sheet!$D$13, VLOOKUP(supporting_sheet!$G$13,'waste_char_sector_%_values'!$E$2:$AG$3277,11,FALSE), VLOOKUP($D11,'waste_char_sector_%_values'!$E$2:$AG$3277,11,FALSE))*'DONNÉES '!$E50),0)</f>
        <v>0</v>
      </c>
    </row>
    <row r="12" spans="1:22" x14ac:dyDescent="0.25">
      <c r="A12" s="1">
        <f>'DONNÉES '!B51</f>
        <v>10</v>
      </c>
      <c r="B12" s="1" t="str">
        <f t="shared" si="1"/>
        <v>AB</v>
      </c>
      <c r="C12" s="1" t="s">
        <v>56</v>
      </c>
      <c r="D12" s="1" t="str">
        <f t="shared" si="2"/>
        <v>10ABICI</v>
      </c>
      <c r="E12" s="20">
        <f>IFERROR((IF($A12&gt;supporting_sheet!$D$13, VLOOKUP(supporting_sheet!$G$13,'waste_char_sector_%_values'!$E$2:$AG$3277,2,FALSE), VLOOKUP($D12,'waste_char_sector_%_values'!$E$2:$AG$3277,2,FALSE))*'DONNÉES '!$E51),0)</f>
        <v>0</v>
      </c>
      <c r="F12" s="20">
        <f>IFERROR((IF($A12&gt;supporting_sheet!$D$13, VLOOKUP(supporting_sheet!$G$13,'waste_char_sector_%_values'!$E$2:$AG$3277,3,FALSE), VLOOKUP($D12,'waste_char_sector_%_values'!$E$2:$AG$3277,3,FALSE))*'DONNÉES '!$E51),0)</f>
        <v>0</v>
      </c>
      <c r="G12" s="20">
        <f>IFERROR((IF($A12&gt;supporting_sheet!$D$13, VLOOKUP(supporting_sheet!$G$13,'waste_char_sector_%_values'!$E$2:$AG$3277,4,FALSE), VLOOKUP($D12,'waste_char_sector_%_values'!$E$2:$AG$3277,4,FALSE))*'DONNÉES '!$E51),0)</f>
        <v>0</v>
      </c>
      <c r="H12" s="20">
        <f>IFERROR((IF($A12&gt;supporting_sheet!$D$13, VLOOKUP(supporting_sheet!$G$13,'waste_char_sector_%_values'!$E$2:$AG$3277,5,FALSE), VLOOKUP($D12,'waste_char_sector_%_values'!$E$2:$AG$3277,5,FALSE))*'DONNÉES '!$E51),0)</f>
        <v>0</v>
      </c>
      <c r="I12" s="20">
        <f>IFERROR((IF($A12&gt;supporting_sheet!$D$13, VLOOKUP(supporting_sheet!$G$13,'waste_char_sector_%_values'!$E$2:$AG$3277,6,FALSE), VLOOKUP($D12,'waste_char_sector_%_values'!$E$2:$AG$3277,6,FALSE))*'DONNÉES '!$E51),0)</f>
        <v>0</v>
      </c>
      <c r="J12" s="20">
        <f>IFERROR((IF($A12&gt;supporting_sheet!$D$13, VLOOKUP(supporting_sheet!$G$13,'waste_char_sector_%_values'!$E$2:$AG$3277,7,FALSE), VLOOKUP($D12,'waste_char_sector_%_values'!$E$2:$AG$3277,7,FALSE))*'DONNÉES '!$E51),0)</f>
        <v>0</v>
      </c>
      <c r="K12" s="20">
        <f>IFERROR((IF($A12&gt;supporting_sheet!$D$13, VLOOKUP(supporting_sheet!$G$13,'waste_char_sector_%_values'!$E$2:$AG$3277,8,FALSE), VLOOKUP($D12,'waste_char_sector_%_values'!$E$2:$AG$3277,8,FALSE))*'DONNÉES '!$E51),0)</f>
        <v>0</v>
      </c>
      <c r="L12" s="20">
        <f>IFERROR((IF($A12&gt;supporting_sheet!$D$13, VLOOKUP(supporting_sheet!$G$13,'waste_char_sector_%_values'!$E$2:$AG$3277,9,FALSE), VLOOKUP($D12,'waste_char_sector_%_values'!$E$2:$AG$3277,9,FALSE))*'DONNÉES '!$E51),0)</f>
        <v>0</v>
      </c>
      <c r="M12" s="20">
        <f>IFERROR((IF($A12&gt;supporting_sheet!$D$13, VLOOKUP(supporting_sheet!$G$13,'waste_char_sector_%_values'!$E$2:$AG$3277,10,FALSE), VLOOKUP($D12,'waste_char_sector_%_values'!$E$2:$AG$3277,10,FALSE))*'DONNÉES '!$E51),0)</f>
        <v>0</v>
      </c>
      <c r="N12" s="20">
        <f>IFERROR((IF($A12&gt;supporting_sheet!$D$13, VLOOKUP(supporting_sheet!$G$13,'waste_char_sector_%_values'!$E$2:$AG$3277,11,FALSE), VLOOKUP($D12,'waste_char_sector_%_values'!$E$2:$AG$3277,11,FALSE))*'DONNÉES '!$E51),0)</f>
        <v>0</v>
      </c>
      <c r="O12" s="20">
        <f>IFERROR((IF($A12&gt;supporting_sheet!$D$13, VLOOKUP(supporting_sheet!$G$13,'waste_char_sector_%_values'!$E$2:$AG$3277,12,FALSE), VLOOKUP($D12,'waste_char_sector_%_values'!$E$2:$AG$3277,12,FALSE))*'DONNÉES '!$E51),0)</f>
        <v>0</v>
      </c>
      <c r="P12" s="20">
        <f>IFERROR((IF($A12&gt;supporting_sheet!$D$13, VLOOKUP(supporting_sheet!$G$13,'waste_char_sector_%_values'!$E$2:$AG$3277,13,FALSE), VLOOKUP($D12,'waste_char_sector_%_values'!$E$2:$AG$3277,13,FALSE))*'DONNÉES '!$E51),0)</f>
        <v>0</v>
      </c>
      <c r="Q12" s="20">
        <f>IFERROR((IF($A12&gt;supporting_sheet!$D$13, VLOOKUP(supporting_sheet!$G$13,'waste_char_sector_%_values'!$E$2:$AG$3277,14,FALSE), VLOOKUP($D12,'waste_char_sector_%_values'!$E$2:$AG$3277,14,FALSE))*'DONNÉES '!$E51),0)</f>
        <v>0</v>
      </c>
      <c r="R12" s="20">
        <f>IFERROR((IF($A12&gt;supporting_sheet!$D$13, VLOOKUP(supporting_sheet!$G$13,'waste_char_sector_%_values'!$E$2:$AG$3277,29,FALSE), VLOOKUP($D12,'waste_char_sector_%_values'!$E$2:$AG$3277,29,FALSE))*'DONNÉES '!$E51),0)</f>
        <v>0</v>
      </c>
      <c r="S12" s="37"/>
      <c r="T12" s="37">
        <f t="shared" si="0"/>
        <v>0</v>
      </c>
      <c r="V12" s="20">
        <f>IFERROR((IF($A12&gt;supporting_sheet!$D$13, VLOOKUP(supporting_sheet!$G$13,'waste_char_sector_%_values'!$E$2:$AG$3277,11,FALSE), VLOOKUP($D12,'waste_char_sector_%_values'!$E$2:$AG$3277,11,FALSE))*'DONNÉES '!$E51),0)</f>
        <v>0</v>
      </c>
    </row>
    <row r="13" spans="1:22" x14ac:dyDescent="0.25">
      <c r="A13" s="1">
        <f>'DONNÉES '!B52</f>
        <v>11</v>
      </c>
      <c r="B13" s="1" t="str">
        <f t="shared" si="1"/>
        <v>AB</v>
      </c>
      <c r="C13" s="1" t="s">
        <v>56</v>
      </c>
      <c r="D13" s="1" t="str">
        <f t="shared" si="2"/>
        <v>11ABICI</v>
      </c>
      <c r="E13" s="20">
        <f>IFERROR((IF($A13&gt;supporting_sheet!$D$13, VLOOKUP(supporting_sheet!$G$13,'waste_char_sector_%_values'!$E$2:$AG$3277,2,FALSE), VLOOKUP($D13,'waste_char_sector_%_values'!$E$2:$AG$3277,2,FALSE))*'DONNÉES '!$E52),0)</f>
        <v>0</v>
      </c>
      <c r="F13" s="20">
        <f>IFERROR((IF($A13&gt;supporting_sheet!$D$13, VLOOKUP(supporting_sheet!$G$13,'waste_char_sector_%_values'!$E$2:$AG$3277,3,FALSE), VLOOKUP($D13,'waste_char_sector_%_values'!$E$2:$AG$3277,3,FALSE))*'DONNÉES '!$E52),0)</f>
        <v>0</v>
      </c>
      <c r="G13" s="20">
        <f>IFERROR((IF($A13&gt;supporting_sheet!$D$13, VLOOKUP(supporting_sheet!$G$13,'waste_char_sector_%_values'!$E$2:$AG$3277,4,FALSE), VLOOKUP($D13,'waste_char_sector_%_values'!$E$2:$AG$3277,4,FALSE))*'DONNÉES '!$E52),0)</f>
        <v>0</v>
      </c>
      <c r="H13" s="20">
        <f>IFERROR((IF($A13&gt;supporting_sheet!$D$13, VLOOKUP(supporting_sheet!$G$13,'waste_char_sector_%_values'!$E$2:$AG$3277,5,FALSE), VLOOKUP($D13,'waste_char_sector_%_values'!$E$2:$AG$3277,5,FALSE))*'DONNÉES '!$E52),0)</f>
        <v>0</v>
      </c>
      <c r="I13" s="20">
        <f>IFERROR((IF($A13&gt;supporting_sheet!$D$13, VLOOKUP(supporting_sheet!$G$13,'waste_char_sector_%_values'!$E$2:$AG$3277,6,FALSE), VLOOKUP($D13,'waste_char_sector_%_values'!$E$2:$AG$3277,6,FALSE))*'DONNÉES '!$E52),0)</f>
        <v>0</v>
      </c>
      <c r="J13" s="20">
        <f>IFERROR((IF($A13&gt;supporting_sheet!$D$13, VLOOKUP(supporting_sheet!$G$13,'waste_char_sector_%_values'!$E$2:$AG$3277,7,FALSE), VLOOKUP($D13,'waste_char_sector_%_values'!$E$2:$AG$3277,7,FALSE))*'DONNÉES '!$E52),0)</f>
        <v>0</v>
      </c>
      <c r="K13" s="20">
        <f>IFERROR((IF($A13&gt;supporting_sheet!$D$13, VLOOKUP(supporting_sheet!$G$13,'waste_char_sector_%_values'!$E$2:$AG$3277,8,FALSE), VLOOKUP($D13,'waste_char_sector_%_values'!$E$2:$AG$3277,8,FALSE))*'DONNÉES '!$E52),0)</f>
        <v>0</v>
      </c>
      <c r="L13" s="20">
        <f>IFERROR((IF($A13&gt;supporting_sheet!$D$13, VLOOKUP(supporting_sheet!$G$13,'waste_char_sector_%_values'!$E$2:$AG$3277,9,FALSE), VLOOKUP($D13,'waste_char_sector_%_values'!$E$2:$AG$3277,9,FALSE))*'DONNÉES '!$E52),0)</f>
        <v>0</v>
      </c>
      <c r="M13" s="20">
        <f>IFERROR((IF($A13&gt;supporting_sheet!$D$13, VLOOKUP(supporting_sheet!$G$13,'waste_char_sector_%_values'!$E$2:$AG$3277,10,FALSE), VLOOKUP($D13,'waste_char_sector_%_values'!$E$2:$AG$3277,10,FALSE))*'DONNÉES '!$E52),0)</f>
        <v>0</v>
      </c>
      <c r="N13" s="20">
        <f>IFERROR((IF($A13&gt;supporting_sheet!$D$13, VLOOKUP(supporting_sheet!$G$13,'waste_char_sector_%_values'!$E$2:$AG$3277,11,FALSE), VLOOKUP($D13,'waste_char_sector_%_values'!$E$2:$AG$3277,11,FALSE))*'DONNÉES '!$E52),0)</f>
        <v>0</v>
      </c>
      <c r="O13" s="20">
        <f>IFERROR((IF($A13&gt;supporting_sheet!$D$13, VLOOKUP(supporting_sheet!$G$13,'waste_char_sector_%_values'!$E$2:$AG$3277,12,FALSE), VLOOKUP($D13,'waste_char_sector_%_values'!$E$2:$AG$3277,12,FALSE))*'DONNÉES '!$E52),0)</f>
        <v>0</v>
      </c>
      <c r="P13" s="20">
        <f>IFERROR((IF($A13&gt;supporting_sheet!$D$13, VLOOKUP(supporting_sheet!$G$13,'waste_char_sector_%_values'!$E$2:$AG$3277,13,FALSE), VLOOKUP($D13,'waste_char_sector_%_values'!$E$2:$AG$3277,13,FALSE))*'DONNÉES '!$E52),0)</f>
        <v>0</v>
      </c>
      <c r="Q13" s="20">
        <f>IFERROR((IF($A13&gt;supporting_sheet!$D$13, VLOOKUP(supporting_sheet!$G$13,'waste_char_sector_%_values'!$E$2:$AG$3277,14,FALSE), VLOOKUP($D13,'waste_char_sector_%_values'!$E$2:$AG$3277,14,FALSE))*'DONNÉES '!$E52),0)</f>
        <v>0</v>
      </c>
      <c r="R13" s="20">
        <f>IFERROR((IF($A13&gt;supporting_sheet!$D$13, VLOOKUP(supporting_sheet!$G$13,'waste_char_sector_%_values'!$E$2:$AG$3277,29,FALSE), VLOOKUP($D13,'waste_char_sector_%_values'!$E$2:$AG$3277,29,FALSE))*'DONNÉES '!$E52),0)</f>
        <v>0</v>
      </c>
      <c r="S13" s="37"/>
      <c r="T13" s="37">
        <f t="shared" si="0"/>
        <v>0</v>
      </c>
      <c r="V13" s="20">
        <f>IFERROR((IF($A13&gt;supporting_sheet!$D$13, VLOOKUP(supporting_sheet!$G$13,'waste_char_sector_%_values'!$E$2:$AG$3277,11,FALSE), VLOOKUP($D13,'waste_char_sector_%_values'!$E$2:$AG$3277,11,FALSE))*'DONNÉES '!$E52),0)</f>
        <v>0</v>
      </c>
    </row>
    <row r="14" spans="1:22" x14ac:dyDescent="0.25">
      <c r="A14" s="1">
        <f>'DONNÉES '!B53</f>
        <v>12</v>
      </c>
      <c r="B14" s="1" t="str">
        <f t="shared" si="1"/>
        <v>AB</v>
      </c>
      <c r="C14" s="1" t="s">
        <v>56</v>
      </c>
      <c r="D14" s="1" t="str">
        <f t="shared" si="2"/>
        <v>12ABICI</v>
      </c>
      <c r="E14" s="20">
        <f>IFERROR((IF($A14&gt;supporting_sheet!$D$13, VLOOKUP(supporting_sheet!$G$13,'waste_char_sector_%_values'!$E$2:$AG$3277,2,FALSE), VLOOKUP($D14,'waste_char_sector_%_values'!$E$2:$AG$3277,2,FALSE))*'DONNÉES '!$E53),0)</f>
        <v>0</v>
      </c>
      <c r="F14" s="20">
        <f>IFERROR((IF($A14&gt;supporting_sheet!$D$13, VLOOKUP(supporting_sheet!$G$13,'waste_char_sector_%_values'!$E$2:$AG$3277,3,FALSE), VLOOKUP($D14,'waste_char_sector_%_values'!$E$2:$AG$3277,3,FALSE))*'DONNÉES '!$E53),0)</f>
        <v>0</v>
      </c>
      <c r="G14" s="20">
        <f>IFERROR((IF($A14&gt;supporting_sheet!$D$13, VLOOKUP(supporting_sheet!$G$13,'waste_char_sector_%_values'!$E$2:$AG$3277,4,FALSE), VLOOKUP($D14,'waste_char_sector_%_values'!$E$2:$AG$3277,4,FALSE))*'DONNÉES '!$E53),0)</f>
        <v>0</v>
      </c>
      <c r="H14" s="20">
        <f>IFERROR((IF($A14&gt;supporting_sheet!$D$13, VLOOKUP(supporting_sheet!$G$13,'waste_char_sector_%_values'!$E$2:$AG$3277,5,FALSE), VLOOKUP($D14,'waste_char_sector_%_values'!$E$2:$AG$3277,5,FALSE))*'DONNÉES '!$E53),0)</f>
        <v>0</v>
      </c>
      <c r="I14" s="20">
        <f>IFERROR((IF($A14&gt;supporting_sheet!$D$13, VLOOKUP(supporting_sheet!$G$13,'waste_char_sector_%_values'!$E$2:$AG$3277,6,FALSE), VLOOKUP($D14,'waste_char_sector_%_values'!$E$2:$AG$3277,6,FALSE))*'DONNÉES '!$E53),0)</f>
        <v>0</v>
      </c>
      <c r="J14" s="20">
        <f>IFERROR((IF($A14&gt;supporting_sheet!$D$13, VLOOKUP(supporting_sheet!$G$13,'waste_char_sector_%_values'!$E$2:$AG$3277,7,FALSE), VLOOKUP($D14,'waste_char_sector_%_values'!$E$2:$AG$3277,7,FALSE))*'DONNÉES '!$E53),0)</f>
        <v>0</v>
      </c>
      <c r="K14" s="20">
        <f>IFERROR((IF($A14&gt;supporting_sheet!$D$13, VLOOKUP(supporting_sheet!$G$13,'waste_char_sector_%_values'!$E$2:$AG$3277,8,FALSE), VLOOKUP($D14,'waste_char_sector_%_values'!$E$2:$AG$3277,8,FALSE))*'DONNÉES '!$E53),0)</f>
        <v>0</v>
      </c>
      <c r="L14" s="20">
        <f>IFERROR((IF($A14&gt;supporting_sheet!$D$13, VLOOKUP(supporting_sheet!$G$13,'waste_char_sector_%_values'!$E$2:$AG$3277,9,FALSE), VLOOKUP($D14,'waste_char_sector_%_values'!$E$2:$AG$3277,9,FALSE))*'DONNÉES '!$E53),0)</f>
        <v>0</v>
      </c>
      <c r="M14" s="20">
        <f>IFERROR((IF($A14&gt;supporting_sheet!$D$13, VLOOKUP(supporting_sheet!$G$13,'waste_char_sector_%_values'!$E$2:$AG$3277,10,FALSE), VLOOKUP($D14,'waste_char_sector_%_values'!$E$2:$AG$3277,10,FALSE))*'DONNÉES '!$E53),0)</f>
        <v>0</v>
      </c>
      <c r="N14" s="20">
        <f>IFERROR((IF($A14&gt;supporting_sheet!$D$13, VLOOKUP(supporting_sheet!$G$13,'waste_char_sector_%_values'!$E$2:$AG$3277,11,FALSE), VLOOKUP($D14,'waste_char_sector_%_values'!$E$2:$AG$3277,11,FALSE))*'DONNÉES '!$E53),0)</f>
        <v>0</v>
      </c>
      <c r="O14" s="20">
        <f>IFERROR((IF($A14&gt;supporting_sheet!$D$13, VLOOKUP(supporting_sheet!$G$13,'waste_char_sector_%_values'!$E$2:$AG$3277,12,FALSE), VLOOKUP($D14,'waste_char_sector_%_values'!$E$2:$AG$3277,12,FALSE))*'DONNÉES '!$E53),0)</f>
        <v>0</v>
      </c>
      <c r="P14" s="20">
        <f>IFERROR((IF($A14&gt;supporting_sheet!$D$13, VLOOKUP(supporting_sheet!$G$13,'waste_char_sector_%_values'!$E$2:$AG$3277,13,FALSE), VLOOKUP($D14,'waste_char_sector_%_values'!$E$2:$AG$3277,13,FALSE))*'DONNÉES '!$E53),0)</f>
        <v>0</v>
      </c>
      <c r="Q14" s="20">
        <f>IFERROR((IF($A14&gt;supporting_sheet!$D$13, VLOOKUP(supporting_sheet!$G$13,'waste_char_sector_%_values'!$E$2:$AG$3277,14,FALSE), VLOOKUP($D14,'waste_char_sector_%_values'!$E$2:$AG$3277,14,FALSE))*'DONNÉES '!$E53),0)</f>
        <v>0</v>
      </c>
      <c r="R14" s="20">
        <f>IFERROR((IF($A14&gt;supporting_sheet!$D$13, VLOOKUP(supporting_sheet!$G$13,'waste_char_sector_%_values'!$E$2:$AG$3277,29,FALSE), VLOOKUP($D14,'waste_char_sector_%_values'!$E$2:$AG$3277,29,FALSE))*'DONNÉES '!$E53),0)</f>
        <v>0</v>
      </c>
      <c r="S14" s="37"/>
      <c r="T14" s="37">
        <f t="shared" si="0"/>
        <v>0</v>
      </c>
      <c r="V14" s="20">
        <f>IFERROR((IF($A14&gt;supporting_sheet!$D$13, VLOOKUP(supporting_sheet!$G$13,'waste_char_sector_%_values'!$E$2:$AG$3277,11,FALSE), VLOOKUP($D14,'waste_char_sector_%_values'!$E$2:$AG$3277,11,FALSE))*'DONNÉES '!$E53),0)</f>
        <v>0</v>
      </c>
    </row>
    <row r="15" spans="1:22" x14ac:dyDescent="0.25">
      <c r="A15" s="1">
        <f>'DONNÉES '!B54</f>
        <v>13</v>
      </c>
      <c r="B15" s="1" t="str">
        <f t="shared" si="1"/>
        <v>AB</v>
      </c>
      <c r="C15" s="1" t="s">
        <v>56</v>
      </c>
      <c r="D15" s="1" t="str">
        <f t="shared" si="2"/>
        <v>13ABICI</v>
      </c>
      <c r="E15" s="20">
        <f>IFERROR((IF($A15&gt;supporting_sheet!$D$13, VLOOKUP(supporting_sheet!$G$13,'waste_char_sector_%_values'!$E$2:$AG$3277,2,FALSE), VLOOKUP($D15,'waste_char_sector_%_values'!$E$2:$AG$3277,2,FALSE))*'DONNÉES '!$E54),0)</f>
        <v>0</v>
      </c>
      <c r="F15" s="20">
        <f>IFERROR((IF($A15&gt;supporting_sheet!$D$13, VLOOKUP(supporting_sheet!$G$13,'waste_char_sector_%_values'!$E$2:$AG$3277,3,FALSE), VLOOKUP($D15,'waste_char_sector_%_values'!$E$2:$AG$3277,3,FALSE))*'DONNÉES '!$E54),0)</f>
        <v>0</v>
      </c>
      <c r="G15" s="20">
        <f>IFERROR((IF($A15&gt;supporting_sheet!$D$13, VLOOKUP(supporting_sheet!$G$13,'waste_char_sector_%_values'!$E$2:$AG$3277,4,FALSE), VLOOKUP($D15,'waste_char_sector_%_values'!$E$2:$AG$3277,4,FALSE))*'DONNÉES '!$E54),0)</f>
        <v>0</v>
      </c>
      <c r="H15" s="20">
        <f>IFERROR((IF($A15&gt;supporting_sheet!$D$13, VLOOKUP(supporting_sheet!$G$13,'waste_char_sector_%_values'!$E$2:$AG$3277,5,FALSE), VLOOKUP($D15,'waste_char_sector_%_values'!$E$2:$AG$3277,5,FALSE))*'DONNÉES '!$E54),0)</f>
        <v>0</v>
      </c>
      <c r="I15" s="20">
        <f>IFERROR((IF($A15&gt;supporting_sheet!$D$13, VLOOKUP(supporting_sheet!$G$13,'waste_char_sector_%_values'!$E$2:$AG$3277,6,FALSE), VLOOKUP($D15,'waste_char_sector_%_values'!$E$2:$AG$3277,6,FALSE))*'DONNÉES '!$E54),0)</f>
        <v>0</v>
      </c>
      <c r="J15" s="20">
        <f>IFERROR((IF($A15&gt;supporting_sheet!$D$13, VLOOKUP(supporting_sheet!$G$13,'waste_char_sector_%_values'!$E$2:$AG$3277,7,FALSE), VLOOKUP($D15,'waste_char_sector_%_values'!$E$2:$AG$3277,7,FALSE))*'DONNÉES '!$E54),0)</f>
        <v>0</v>
      </c>
      <c r="K15" s="20">
        <f>IFERROR((IF($A15&gt;supporting_sheet!$D$13, VLOOKUP(supporting_sheet!$G$13,'waste_char_sector_%_values'!$E$2:$AG$3277,8,FALSE), VLOOKUP($D15,'waste_char_sector_%_values'!$E$2:$AG$3277,8,FALSE))*'DONNÉES '!$E54),0)</f>
        <v>0</v>
      </c>
      <c r="L15" s="20">
        <f>IFERROR((IF($A15&gt;supporting_sheet!$D$13, VLOOKUP(supporting_sheet!$G$13,'waste_char_sector_%_values'!$E$2:$AG$3277,9,FALSE), VLOOKUP($D15,'waste_char_sector_%_values'!$E$2:$AG$3277,9,FALSE))*'DONNÉES '!$E54),0)</f>
        <v>0</v>
      </c>
      <c r="M15" s="20">
        <f>IFERROR((IF($A15&gt;supporting_sheet!$D$13, VLOOKUP(supporting_sheet!$G$13,'waste_char_sector_%_values'!$E$2:$AG$3277,10,FALSE), VLOOKUP($D15,'waste_char_sector_%_values'!$E$2:$AG$3277,10,FALSE))*'DONNÉES '!$E54),0)</f>
        <v>0</v>
      </c>
      <c r="N15" s="20">
        <f>IFERROR((IF($A15&gt;supporting_sheet!$D$13, VLOOKUP(supporting_sheet!$G$13,'waste_char_sector_%_values'!$E$2:$AG$3277,11,FALSE), VLOOKUP($D15,'waste_char_sector_%_values'!$E$2:$AG$3277,11,FALSE))*'DONNÉES '!$E54),0)</f>
        <v>0</v>
      </c>
      <c r="O15" s="20">
        <f>IFERROR((IF($A15&gt;supporting_sheet!$D$13, VLOOKUP(supporting_sheet!$G$13,'waste_char_sector_%_values'!$E$2:$AG$3277,12,FALSE), VLOOKUP($D15,'waste_char_sector_%_values'!$E$2:$AG$3277,12,FALSE))*'DONNÉES '!$E54),0)</f>
        <v>0</v>
      </c>
      <c r="P15" s="20">
        <f>IFERROR((IF($A15&gt;supporting_sheet!$D$13, VLOOKUP(supporting_sheet!$G$13,'waste_char_sector_%_values'!$E$2:$AG$3277,13,FALSE), VLOOKUP($D15,'waste_char_sector_%_values'!$E$2:$AG$3277,13,FALSE))*'DONNÉES '!$E54),0)</f>
        <v>0</v>
      </c>
      <c r="Q15" s="20">
        <f>IFERROR((IF($A15&gt;supporting_sheet!$D$13, VLOOKUP(supporting_sheet!$G$13,'waste_char_sector_%_values'!$E$2:$AG$3277,14,FALSE), VLOOKUP($D15,'waste_char_sector_%_values'!$E$2:$AG$3277,14,FALSE))*'DONNÉES '!$E54),0)</f>
        <v>0</v>
      </c>
      <c r="R15" s="20">
        <f>IFERROR((IF($A15&gt;supporting_sheet!$D$13, VLOOKUP(supporting_sheet!$G$13,'waste_char_sector_%_values'!$E$2:$AG$3277,29,FALSE), VLOOKUP($D15,'waste_char_sector_%_values'!$E$2:$AG$3277,29,FALSE))*'DONNÉES '!$E54),0)</f>
        <v>0</v>
      </c>
      <c r="S15" s="37"/>
      <c r="T15" s="37">
        <f t="shared" si="0"/>
        <v>0</v>
      </c>
      <c r="V15" s="20">
        <f>IFERROR((IF($A15&gt;supporting_sheet!$D$13, VLOOKUP(supporting_sheet!$G$13,'waste_char_sector_%_values'!$E$2:$AG$3277,11,FALSE), VLOOKUP($D15,'waste_char_sector_%_values'!$E$2:$AG$3277,11,FALSE))*'DONNÉES '!$E54),0)</f>
        <v>0</v>
      </c>
    </row>
    <row r="16" spans="1:22" x14ac:dyDescent="0.25">
      <c r="A16" s="1">
        <f>'DONNÉES '!B55</f>
        <v>14</v>
      </c>
      <c r="B16" s="1" t="str">
        <f t="shared" si="1"/>
        <v>AB</v>
      </c>
      <c r="C16" s="1" t="s">
        <v>56</v>
      </c>
      <c r="D16" s="1" t="str">
        <f t="shared" si="2"/>
        <v>14ABICI</v>
      </c>
      <c r="E16" s="20">
        <f>IFERROR((IF($A16&gt;supporting_sheet!$D$13, VLOOKUP(supporting_sheet!$G$13,'waste_char_sector_%_values'!$E$2:$AG$3277,2,FALSE), VLOOKUP($D16,'waste_char_sector_%_values'!$E$2:$AG$3277,2,FALSE))*'DONNÉES '!$E55),0)</f>
        <v>0</v>
      </c>
      <c r="F16" s="20">
        <f>IFERROR((IF($A16&gt;supporting_sheet!$D$13, VLOOKUP(supporting_sheet!$G$13,'waste_char_sector_%_values'!$E$2:$AG$3277,3,FALSE), VLOOKUP($D16,'waste_char_sector_%_values'!$E$2:$AG$3277,3,FALSE))*'DONNÉES '!$E55),0)</f>
        <v>0</v>
      </c>
      <c r="G16" s="20">
        <f>IFERROR((IF($A16&gt;supporting_sheet!$D$13, VLOOKUP(supporting_sheet!$G$13,'waste_char_sector_%_values'!$E$2:$AG$3277,4,FALSE), VLOOKUP($D16,'waste_char_sector_%_values'!$E$2:$AG$3277,4,FALSE))*'DONNÉES '!$E55),0)</f>
        <v>0</v>
      </c>
      <c r="H16" s="20">
        <f>IFERROR((IF($A16&gt;supporting_sheet!$D$13, VLOOKUP(supporting_sheet!$G$13,'waste_char_sector_%_values'!$E$2:$AG$3277,5,FALSE), VLOOKUP($D16,'waste_char_sector_%_values'!$E$2:$AG$3277,5,FALSE))*'DONNÉES '!$E55),0)</f>
        <v>0</v>
      </c>
      <c r="I16" s="20">
        <f>IFERROR((IF($A16&gt;supporting_sheet!$D$13, VLOOKUP(supporting_sheet!$G$13,'waste_char_sector_%_values'!$E$2:$AG$3277,6,FALSE), VLOOKUP($D16,'waste_char_sector_%_values'!$E$2:$AG$3277,6,FALSE))*'DONNÉES '!$E55),0)</f>
        <v>0</v>
      </c>
      <c r="J16" s="20">
        <f>IFERROR((IF($A16&gt;supporting_sheet!$D$13, VLOOKUP(supporting_sheet!$G$13,'waste_char_sector_%_values'!$E$2:$AG$3277,7,FALSE), VLOOKUP($D16,'waste_char_sector_%_values'!$E$2:$AG$3277,7,FALSE))*'DONNÉES '!$E55),0)</f>
        <v>0</v>
      </c>
      <c r="K16" s="20">
        <f>IFERROR((IF($A16&gt;supporting_sheet!$D$13, VLOOKUP(supporting_sheet!$G$13,'waste_char_sector_%_values'!$E$2:$AG$3277,8,FALSE), VLOOKUP($D16,'waste_char_sector_%_values'!$E$2:$AG$3277,8,FALSE))*'DONNÉES '!$E55),0)</f>
        <v>0</v>
      </c>
      <c r="L16" s="20">
        <f>IFERROR((IF($A16&gt;supporting_sheet!$D$13, VLOOKUP(supporting_sheet!$G$13,'waste_char_sector_%_values'!$E$2:$AG$3277,9,FALSE), VLOOKUP($D16,'waste_char_sector_%_values'!$E$2:$AG$3277,9,FALSE))*'DONNÉES '!$E55),0)</f>
        <v>0</v>
      </c>
      <c r="M16" s="20">
        <f>IFERROR((IF($A16&gt;supporting_sheet!$D$13, VLOOKUP(supporting_sheet!$G$13,'waste_char_sector_%_values'!$E$2:$AG$3277,10,FALSE), VLOOKUP($D16,'waste_char_sector_%_values'!$E$2:$AG$3277,10,FALSE))*'DONNÉES '!$E55),0)</f>
        <v>0</v>
      </c>
      <c r="N16" s="20">
        <f>IFERROR((IF($A16&gt;supporting_sheet!$D$13, VLOOKUP(supporting_sheet!$G$13,'waste_char_sector_%_values'!$E$2:$AG$3277,11,FALSE), VLOOKUP($D16,'waste_char_sector_%_values'!$E$2:$AG$3277,11,FALSE))*'DONNÉES '!$E55),0)</f>
        <v>0</v>
      </c>
      <c r="O16" s="20">
        <f>IFERROR((IF($A16&gt;supporting_sheet!$D$13, VLOOKUP(supporting_sheet!$G$13,'waste_char_sector_%_values'!$E$2:$AG$3277,12,FALSE), VLOOKUP($D16,'waste_char_sector_%_values'!$E$2:$AG$3277,12,FALSE))*'DONNÉES '!$E55),0)</f>
        <v>0</v>
      </c>
      <c r="P16" s="20">
        <f>IFERROR((IF($A16&gt;supporting_sheet!$D$13, VLOOKUP(supporting_sheet!$G$13,'waste_char_sector_%_values'!$E$2:$AG$3277,13,FALSE), VLOOKUP($D16,'waste_char_sector_%_values'!$E$2:$AG$3277,13,FALSE))*'DONNÉES '!$E55),0)</f>
        <v>0</v>
      </c>
      <c r="Q16" s="20">
        <f>IFERROR((IF($A16&gt;supporting_sheet!$D$13, VLOOKUP(supporting_sheet!$G$13,'waste_char_sector_%_values'!$E$2:$AG$3277,14,FALSE), VLOOKUP($D16,'waste_char_sector_%_values'!$E$2:$AG$3277,14,FALSE))*'DONNÉES '!$E55),0)</f>
        <v>0</v>
      </c>
      <c r="R16" s="20">
        <f>IFERROR((IF($A16&gt;supporting_sheet!$D$13, VLOOKUP(supporting_sheet!$G$13,'waste_char_sector_%_values'!$E$2:$AG$3277,29,FALSE), VLOOKUP($D16,'waste_char_sector_%_values'!$E$2:$AG$3277,29,FALSE))*'DONNÉES '!$E55),0)</f>
        <v>0</v>
      </c>
      <c r="S16" s="37"/>
      <c r="T16" s="37">
        <f t="shared" si="0"/>
        <v>0</v>
      </c>
      <c r="V16" s="20">
        <f>IFERROR((IF($A16&gt;supporting_sheet!$D$13, VLOOKUP(supporting_sheet!$G$13,'waste_char_sector_%_values'!$E$2:$AG$3277,11,FALSE), VLOOKUP($D16,'waste_char_sector_%_values'!$E$2:$AG$3277,11,FALSE))*'DONNÉES '!$E55),0)</f>
        <v>0</v>
      </c>
    </row>
    <row r="17" spans="1:22" x14ac:dyDescent="0.25">
      <c r="A17" s="1">
        <f>'DONNÉES '!B56</f>
        <v>15</v>
      </c>
      <c r="B17" s="1" t="str">
        <f t="shared" si="1"/>
        <v>AB</v>
      </c>
      <c r="C17" s="1" t="s">
        <v>56</v>
      </c>
      <c r="D17" s="1" t="str">
        <f t="shared" si="2"/>
        <v>15ABICI</v>
      </c>
      <c r="E17" s="20">
        <f>IFERROR((IF($A17&gt;supporting_sheet!$D$13, VLOOKUP(supporting_sheet!$G$13,'waste_char_sector_%_values'!$E$2:$AG$3277,2,FALSE), VLOOKUP($D17,'waste_char_sector_%_values'!$E$2:$AG$3277,2,FALSE))*'DONNÉES '!$E56),0)</f>
        <v>0</v>
      </c>
      <c r="F17" s="20">
        <f>IFERROR((IF($A17&gt;supporting_sheet!$D$13, VLOOKUP(supporting_sheet!$G$13,'waste_char_sector_%_values'!$E$2:$AG$3277,3,FALSE), VLOOKUP($D17,'waste_char_sector_%_values'!$E$2:$AG$3277,3,FALSE))*'DONNÉES '!$E56),0)</f>
        <v>0</v>
      </c>
      <c r="G17" s="20">
        <f>IFERROR((IF($A17&gt;supporting_sheet!$D$13, VLOOKUP(supporting_sheet!$G$13,'waste_char_sector_%_values'!$E$2:$AG$3277,4,FALSE), VLOOKUP($D17,'waste_char_sector_%_values'!$E$2:$AG$3277,4,FALSE))*'DONNÉES '!$E56),0)</f>
        <v>0</v>
      </c>
      <c r="H17" s="20">
        <f>IFERROR((IF($A17&gt;supporting_sheet!$D$13, VLOOKUP(supporting_sheet!$G$13,'waste_char_sector_%_values'!$E$2:$AG$3277,5,FALSE), VLOOKUP($D17,'waste_char_sector_%_values'!$E$2:$AG$3277,5,FALSE))*'DONNÉES '!$E56),0)</f>
        <v>0</v>
      </c>
      <c r="I17" s="20">
        <f>IFERROR((IF($A17&gt;supporting_sheet!$D$13, VLOOKUP(supporting_sheet!$G$13,'waste_char_sector_%_values'!$E$2:$AG$3277,6,FALSE), VLOOKUP($D17,'waste_char_sector_%_values'!$E$2:$AG$3277,6,FALSE))*'DONNÉES '!$E56),0)</f>
        <v>0</v>
      </c>
      <c r="J17" s="20">
        <f>IFERROR((IF($A17&gt;supporting_sheet!$D$13, VLOOKUP(supporting_sheet!$G$13,'waste_char_sector_%_values'!$E$2:$AG$3277,7,FALSE), VLOOKUP($D17,'waste_char_sector_%_values'!$E$2:$AG$3277,7,FALSE))*'DONNÉES '!$E56),0)</f>
        <v>0</v>
      </c>
      <c r="K17" s="20">
        <f>IFERROR((IF($A17&gt;supporting_sheet!$D$13, VLOOKUP(supporting_sheet!$G$13,'waste_char_sector_%_values'!$E$2:$AG$3277,8,FALSE), VLOOKUP($D17,'waste_char_sector_%_values'!$E$2:$AG$3277,8,FALSE))*'DONNÉES '!$E56),0)</f>
        <v>0</v>
      </c>
      <c r="L17" s="20">
        <f>IFERROR((IF($A17&gt;supporting_sheet!$D$13, VLOOKUP(supporting_sheet!$G$13,'waste_char_sector_%_values'!$E$2:$AG$3277,9,FALSE), VLOOKUP($D17,'waste_char_sector_%_values'!$E$2:$AG$3277,9,FALSE))*'DONNÉES '!$E56),0)</f>
        <v>0</v>
      </c>
      <c r="M17" s="20">
        <f>IFERROR((IF($A17&gt;supporting_sheet!$D$13, VLOOKUP(supporting_sheet!$G$13,'waste_char_sector_%_values'!$E$2:$AG$3277,10,FALSE), VLOOKUP($D17,'waste_char_sector_%_values'!$E$2:$AG$3277,10,FALSE))*'DONNÉES '!$E56),0)</f>
        <v>0</v>
      </c>
      <c r="N17" s="20">
        <f>IFERROR((IF($A17&gt;supporting_sheet!$D$13, VLOOKUP(supporting_sheet!$G$13,'waste_char_sector_%_values'!$E$2:$AG$3277,11,FALSE), VLOOKUP($D17,'waste_char_sector_%_values'!$E$2:$AG$3277,11,FALSE))*'DONNÉES '!$E56),0)</f>
        <v>0</v>
      </c>
      <c r="O17" s="20">
        <f>IFERROR((IF($A17&gt;supporting_sheet!$D$13, VLOOKUP(supporting_sheet!$G$13,'waste_char_sector_%_values'!$E$2:$AG$3277,12,FALSE), VLOOKUP($D17,'waste_char_sector_%_values'!$E$2:$AG$3277,12,FALSE))*'DONNÉES '!$E56),0)</f>
        <v>0</v>
      </c>
      <c r="P17" s="20">
        <f>IFERROR((IF($A17&gt;supporting_sheet!$D$13, VLOOKUP(supporting_sheet!$G$13,'waste_char_sector_%_values'!$E$2:$AG$3277,13,FALSE), VLOOKUP($D17,'waste_char_sector_%_values'!$E$2:$AG$3277,13,FALSE))*'DONNÉES '!$E56),0)</f>
        <v>0</v>
      </c>
      <c r="Q17" s="20">
        <f>IFERROR((IF($A17&gt;supporting_sheet!$D$13, VLOOKUP(supporting_sheet!$G$13,'waste_char_sector_%_values'!$E$2:$AG$3277,14,FALSE), VLOOKUP($D17,'waste_char_sector_%_values'!$E$2:$AG$3277,14,FALSE))*'DONNÉES '!$E56),0)</f>
        <v>0</v>
      </c>
      <c r="R17" s="20">
        <f>IFERROR((IF($A17&gt;supporting_sheet!$D$13, VLOOKUP(supporting_sheet!$G$13,'waste_char_sector_%_values'!$E$2:$AG$3277,29,FALSE), VLOOKUP($D17,'waste_char_sector_%_values'!$E$2:$AG$3277,29,FALSE))*'DONNÉES '!$E56),0)</f>
        <v>0</v>
      </c>
      <c r="S17" s="37"/>
      <c r="T17" s="37">
        <f t="shared" si="0"/>
        <v>0</v>
      </c>
      <c r="V17" s="20">
        <f>IFERROR((IF($A17&gt;supporting_sheet!$D$13, VLOOKUP(supporting_sheet!$G$13,'waste_char_sector_%_values'!$E$2:$AG$3277,11,FALSE), VLOOKUP($D17,'waste_char_sector_%_values'!$E$2:$AG$3277,11,FALSE))*'DONNÉES '!$E56),0)</f>
        <v>0</v>
      </c>
    </row>
    <row r="18" spans="1:22" x14ac:dyDescent="0.25">
      <c r="A18" s="1">
        <f>'DONNÉES '!B57</f>
        <v>16</v>
      </c>
      <c r="B18" s="1" t="str">
        <f t="shared" si="1"/>
        <v>AB</v>
      </c>
      <c r="C18" s="1" t="s">
        <v>56</v>
      </c>
      <c r="D18" s="1" t="str">
        <f t="shared" si="2"/>
        <v>16ABICI</v>
      </c>
      <c r="E18" s="20">
        <f>IFERROR((IF($A18&gt;supporting_sheet!$D$13, VLOOKUP(supporting_sheet!$G$13,'waste_char_sector_%_values'!$E$2:$AG$3277,2,FALSE), VLOOKUP($D18,'waste_char_sector_%_values'!$E$2:$AG$3277,2,FALSE))*'DONNÉES '!$E57),0)</f>
        <v>0</v>
      </c>
      <c r="F18" s="20">
        <f>IFERROR((IF($A18&gt;supporting_sheet!$D$13, VLOOKUP(supporting_sheet!$G$13,'waste_char_sector_%_values'!$E$2:$AG$3277,3,FALSE), VLOOKUP($D18,'waste_char_sector_%_values'!$E$2:$AG$3277,3,FALSE))*'DONNÉES '!$E57),0)</f>
        <v>0</v>
      </c>
      <c r="G18" s="20">
        <f>IFERROR((IF($A18&gt;supporting_sheet!$D$13, VLOOKUP(supporting_sheet!$G$13,'waste_char_sector_%_values'!$E$2:$AG$3277,4,FALSE), VLOOKUP($D18,'waste_char_sector_%_values'!$E$2:$AG$3277,4,FALSE))*'DONNÉES '!$E57),0)</f>
        <v>0</v>
      </c>
      <c r="H18" s="20">
        <f>IFERROR((IF($A18&gt;supporting_sheet!$D$13, VLOOKUP(supporting_sheet!$G$13,'waste_char_sector_%_values'!$E$2:$AG$3277,5,FALSE), VLOOKUP($D18,'waste_char_sector_%_values'!$E$2:$AG$3277,5,FALSE))*'DONNÉES '!$E57),0)</f>
        <v>0</v>
      </c>
      <c r="I18" s="20">
        <f>IFERROR((IF($A18&gt;supporting_sheet!$D$13, VLOOKUP(supporting_sheet!$G$13,'waste_char_sector_%_values'!$E$2:$AG$3277,6,FALSE), VLOOKUP($D18,'waste_char_sector_%_values'!$E$2:$AG$3277,6,FALSE))*'DONNÉES '!$E57),0)</f>
        <v>0</v>
      </c>
      <c r="J18" s="20">
        <f>IFERROR((IF($A18&gt;supporting_sheet!$D$13, VLOOKUP(supporting_sheet!$G$13,'waste_char_sector_%_values'!$E$2:$AG$3277,7,FALSE), VLOOKUP($D18,'waste_char_sector_%_values'!$E$2:$AG$3277,7,FALSE))*'DONNÉES '!$E57),0)</f>
        <v>0</v>
      </c>
      <c r="K18" s="20">
        <f>IFERROR((IF($A18&gt;supporting_sheet!$D$13, VLOOKUP(supporting_sheet!$G$13,'waste_char_sector_%_values'!$E$2:$AG$3277,8,FALSE), VLOOKUP($D18,'waste_char_sector_%_values'!$E$2:$AG$3277,8,FALSE))*'DONNÉES '!$E57),0)</f>
        <v>0</v>
      </c>
      <c r="L18" s="20">
        <f>IFERROR((IF($A18&gt;supporting_sheet!$D$13, VLOOKUP(supporting_sheet!$G$13,'waste_char_sector_%_values'!$E$2:$AG$3277,9,FALSE), VLOOKUP($D18,'waste_char_sector_%_values'!$E$2:$AG$3277,9,FALSE))*'DONNÉES '!$E57),0)</f>
        <v>0</v>
      </c>
      <c r="M18" s="20">
        <f>IFERROR((IF($A18&gt;supporting_sheet!$D$13, VLOOKUP(supporting_sheet!$G$13,'waste_char_sector_%_values'!$E$2:$AG$3277,10,FALSE), VLOOKUP($D18,'waste_char_sector_%_values'!$E$2:$AG$3277,10,FALSE))*'DONNÉES '!$E57),0)</f>
        <v>0</v>
      </c>
      <c r="N18" s="20">
        <f>IFERROR((IF($A18&gt;supporting_sheet!$D$13, VLOOKUP(supporting_sheet!$G$13,'waste_char_sector_%_values'!$E$2:$AG$3277,11,FALSE), VLOOKUP($D18,'waste_char_sector_%_values'!$E$2:$AG$3277,11,FALSE))*'DONNÉES '!$E57),0)</f>
        <v>0</v>
      </c>
      <c r="O18" s="20">
        <f>IFERROR((IF($A18&gt;supporting_sheet!$D$13, VLOOKUP(supporting_sheet!$G$13,'waste_char_sector_%_values'!$E$2:$AG$3277,12,FALSE), VLOOKUP($D18,'waste_char_sector_%_values'!$E$2:$AG$3277,12,FALSE))*'DONNÉES '!$E57),0)</f>
        <v>0</v>
      </c>
      <c r="P18" s="20">
        <f>IFERROR((IF($A18&gt;supporting_sheet!$D$13, VLOOKUP(supporting_sheet!$G$13,'waste_char_sector_%_values'!$E$2:$AG$3277,13,FALSE), VLOOKUP($D18,'waste_char_sector_%_values'!$E$2:$AG$3277,13,FALSE))*'DONNÉES '!$E57),0)</f>
        <v>0</v>
      </c>
      <c r="Q18" s="20">
        <f>IFERROR((IF($A18&gt;supporting_sheet!$D$13, VLOOKUP(supporting_sheet!$G$13,'waste_char_sector_%_values'!$E$2:$AG$3277,14,FALSE), VLOOKUP($D18,'waste_char_sector_%_values'!$E$2:$AG$3277,14,FALSE))*'DONNÉES '!$E57),0)</f>
        <v>0</v>
      </c>
      <c r="R18" s="20">
        <f>IFERROR((IF($A18&gt;supporting_sheet!$D$13, VLOOKUP(supporting_sheet!$G$13,'waste_char_sector_%_values'!$E$2:$AG$3277,29,FALSE), VLOOKUP($D18,'waste_char_sector_%_values'!$E$2:$AG$3277,29,FALSE))*'DONNÉES '!$E57),0)</f>
        <v>0</v>
      </c>
      <c r="S18" s="37"/>
      <c r="T18" s="37">
        <f t="shared" si="0"/>
        <v>0</v>
      </c>
      <c r="V18" s="20">
        <f>IFERROR((IF($A18&gt;supporting_sheet!$D$13, VLOOKUP(supporting_sheet!$G$13,'waste_char_sector_%_values'!$E$2:$AG$3277,11,FALSE), VLOOKUP($D18,'waste_char_sector_%_values'!$E$2:$AG$3277,11,FALSE))*'DONNÉES '!$E57),0)</f>
        <v>0</v>
      </c>
    </row>
    <row r="19" spans="1:22" x14ac:dyDescent="0.25">
      <c r="A19" s="1">
        <f>'DONNÉES '!B58</f>
        <v>17</v>
      </c>
      <c r="B19" s="1" t="str">
        <f t="shared" si="1"/>
        <v>AB</v>
      </c>
      <c r="C19" s="1" t="s">
        <v>56</v>
      </c>
      <c r="D19" s="1" t="str">
        <f t="shared" si="2"/>
        <v>17ABICI</v>
      </c>
      <c r="E19" s="20">
        <f>IFERROR((IF($A19&gt;supporting_sheet!$D$13, VLOOKUP(supporting_sheet!$G$13,'waste_char_sector_%_values'!$E$2:$AG$3277,2,FALSE), VLOOKUP($D19,'waste_char_sector_%_values'!$E$2:$AG$3277,2,FALSE))*'DONNÉES '!$E58),0)</f>
        <v>0</v>
      </c>
      <c r="F19" s="20">
        <f>IFERROR((IF($A19&gt;supporting_sheet!$D$13, VLOOKUP(supporting_sheet!$G$13,'waste_char_sector_%_values'!$E$2:$AG$3277,3,FALSE), VLOOKUP($D19,'waste_char_sector_%_values'!$E$2:$AG$3277,3,FALSE))*'DONNÉES '!$E58),0)</f>
        <v>0</v>
      </c>
      <c r="G19" s="20">
        <f>IFERROR((IF($A19&gt;supporting_sheet!$D$13, VLOOKUP(supporting_sheet!$G$13,'waste_char_sector_%_values'!$E$2:$AG$3277,4,FALSE), VLOOKUP($D19,'waste_char_sector_%_values'!$E$2:$AG$3277,4,FALSE))*'DONNÉES '!$E58),0)</f>
        <v>0</v>
      </c>
      <c r="H19" s="20">
        <f>IFERROR((IF($A19&gt;supporting_sheet!$D$13, VLOOKUP(supporting_sheet!$G$13,'waste_char_sector_%_values'!$E$2:$AG$3277,5,FALSE), VLOOKUP($D19,'waste_char_sector_%_values'!$E$2:$AG$3277,5,FALSE))*'DONNÉES '!$E58),0)</f>
        <v>0</v>
      </c>
      <c r="I19" s="20">
        <f>IFERROR((IF($A19&gt;supporting_sheet!$D$13, VLOOKUP(supporting_sheet!$G$13,'waste_char_sector_%_values'!$E$2:$AG$3277,6,FALSE), VLOOKUP($D19,'waste_char_sector_%_values'!$E$2:$AG$3277,6,FALSE))*'DONNÉES '!$E58),0)</f>
        <v>0</v>
      </c>
      <c r="J19" s="20">
        <f>IFERROR((IF($A19&gt;supporting_sheet!$D$13, VLOOKUP(supporting_sheet!$G$13,'waste_char_sector_%_values'!$E$2:$AG$3277,7,FALSE), VLOOKUP($D19,'waste_char_sector_%_values'!$E$2:$AG$3277,7,FALSE))*'DONNÉES '!$E58),0)</f>
        <v>0</v>
      </c>
      <c r="K19" s="20">
        <f>IFERROR((IF($A19&gt;supporting_sheet!$D$13, VLOOKUP(supporting_sheet!$G$13,'waste_char_sector_%_values'!$E$2:$AG$3277,8,FALSE), VLOOKUP($D19,'waste_char_sector_%_values'!$E$2:$AG$3277,8,FALSE))*'DONNÉES '!$E58),0)</f>
        <v>0</v>
      </c>
      <c r="L19" s="20">
        <f>IFERROR((IF($A19&gt;supporting_sheet!$D$13, VLOOKUP(supporting_sheet!$G$13,'waste_char_sector_%_values'!$E$2:$AG$3277,9,FALSE), VLOOKUP($D19,'waste_char_sector_%_values'!$E$2:$AG$3277,9,FALSE))*'DONNÉES '!$E58),0)</f>
        <v>0</v>
      </c>
      <c r="M19" s="20">
        <f>IFERROR((IF($A19&gt;supporting_sheet!$D$13, VLOOKUP(supporting_sheet!$G$13,'waste_char_sector_%_values'!$E$2:$AG$3277,10,FALSE), VLOOKUP($D19,'waste_char_sector_%_values'!$E$2:$AG$3277,10,FALSE))*'DONNÉES '!$E58),0)</f>
        <v>0</v>
      </c>
      <c r="N19" s="20">
        <f>IFERROR((IF($A19&gt;supporting_sheet!$D$13, VLOOKUP(supporting_sheet!$G$13,'waste_char_sector_%_values'!$E$2:$AG$3277,11,FALSE), VLOOKUP($D19,'waste_char_sector_%_values'!$E$2:$AG$3277,11,FALSE))*'DONNÉES '!$E58),0)</f>
        <v>0</v>
      </c>
      <c r="O19" s="20">
        <f>IFERROR((IF($A19&gt;supporting_sheet!$D$13, VLOOKUP(supporting_sheet!$G$13,'waste_char_sector_%_values'!$E$2:$AG$3277,12,FALSE), VLOOKUP($D19,'waste_char_sector_%_values'!$E$2:$AG$3277,12,FALSE))*'DONNÉES '!$E58),0)</f>
        <v>0</v>
      </c>
      <c r="P19" s="20">
        <f>IFERROR((IF($A19&gt;supporting_sheet!$D$13, VLOOKUP(supporting_sheet!$G$13,'waste_char_sector_%_values'!$E$2:$AG$3277,13,FALSE), VLOOKUP($D19,'waste_char_sector_%_values'!$E$2:$AG$3277,13,FALSE))*'DONNÉES '!$E58),0)</f>
        <v>0</v>
      </c>
      <c r="Q19" s="20">
        <f>IFERROR((IF($A19&gt;supporting_sheet!$D$13, VLOOKUP(supporting_sheet!$G$13,'waste_char_sector_%_values'!$E$2:$AG$3277,14,FALSE), VLOOKUP($D19,'waste_char_sector_%_values'!$E$2:$AG$3277,14,FALSE))*'DONNÉES '!$E58),0)</f>
        <v>0</v>
      </c>
      <c r="R19" s="20">
        <f>IFERROR((IF($A19&gt;supporting_sheet!$D$13, VLOOKUP(supporting_sheet!$G$13,'waste_char_sector_%_values'!$E$2:$AG$3277,29,FALSE), VLOOKUP($D19,'waste_char_sector_%_values'!$E$2:$AG$3277,29,FALSE))*'DONNÉES '!$E58),0)</f>
        <v>0</v>
      </c>
      <c r="S19" s="37"/>
      <c r="T19" s="37">
        <f t="shared" si="0"/>
        <v>0</v>
      </c>
      <c r="V19" s="20">
        <f>IFERROR((IF($A19&gt;supporting_sheet!$D$13, VLOOKUP(supporting_sheet!$G$13,'waste_char_sector_%_values'!$E$2:$AG$3277,11,FALSE), VLOOKUP($D19,'waste_char_sector_%_values'!$E$2:$AG$3277,11,FALSE))*'DONNÉES '!$E58),0)</f>
        <v>0</v>
      </c>
    </row>
    <row r="20" spans="1:22" x14ac:dyDescent="0.25">
      <c r="A20" s="1">
        <f>'DONNÉES '!B59</f>
        <v>18</v>
      </c>
      <c r="B20" s="1" t="str">
        <f t="shared" si="1"/>
        <v>AB</v>
      </c>
      <c r="C20" s="1" t="s">
        <v>56</v>
      </c>
      <c r="D20" s="1" t="str">
        <f t="shared" si="2"/>
        <v>18ABICI</v>
      </c>
      <c r="E20" s="20">
        <f>IFERROR((IF($A20&gt;supporting_sheet!$D$13, VLOOKUP(supporting_sheet!$G$13,'waste_char_sector_%_values'!$E$2:$AG$3277,2,FALSE), VLOOKUP($D20,'waste_char_sector_%_values'!$E$2:$AG$3277,2,FALSE))*'DONNÉES '!$E59),0)</f>
        <v>0</v>
      </c>
      <c r="F20" s="20">
        <f>IFERROR((IF($A20&gt;supporting_sheet!$D$13, VLOOKUP(supporting_sheet!$G$13,'waste_char_sector_%_values'!$E$2:$AG$3277,3,FALSE), VLOOKUP($D20,'waste_char_sector_%_values'!$E$2:$AG$3277,3,FALSE))*'DONNÉES '!$E59),0)</f>
        <v>0</v>
      </c>
      <c r="G20" s="20">
        <f>IFERROR((IF($A20&gt;supporting_sheet!$D$13, VLOOKUP(supporting_sheet!$G$13,'waste_char_sector_%_values'!$E$2:$AG$3277,4,FALSE), VLOOKUP($D20,'waste_char_sector_%_values'!$E$2:$AG$3277,4,FALSE))*'DONNÉES '!$E59),0)</f>
        <v>0</v>
      </c>
      <c r="H20" s="20">
        <f>IFERROR((IF($A20&gt;supporting_sheet!$D$13, VLOOKUP(supporting_sheet!$G$13,'waste_char_sector_%_values'!$E$2:$AG$3277,5,FALSE), VLOOKUP($D20,'waste_char_sector_%_values'!$E$2:$AG$3277,5,FALSE))*'DONNÉES '!$E59),0)</f>
        <v>0</v>
      </c>
      <c r="I20" s="20">
        <f>IFERROR((IF($A20&gt;supporting_sheet!$D$13, VLOOKUP(supporting_sheet!$G$13,'waste_char_sector_%_values'!$E$2:$AG$3277,6,FALSE), VLOOKUP($D20,'waste_char_sector_%_values'!$E$2:$AG$3277,6,FALSE))*'DONNÉES '!$E59),0)</f>
        <v>0</v>
      </c>
      <c r="J20" s="20">
        <f>IFERROR((IF($A20&gt;supporting_sheet!$D$13, VLOOKUP(supporting_sheet!$G$13,'waste_char_sector_%_values'!$E$2:$AG$3277,7,FALSE), VLOOKUP($D20,'waste_char_sector_%_values'!$E$2:$AG$3277,7,FALSE))*'DONNÉES '!$E59),0)</f>
        <v>0</v>
      </c>
      <c r="K20" s="20">
        <f>IFERROR((IF($A20&gt;supporting_sheet!$D$13, VLOOKUP(supporting_sheet!$G$13,'waste_char_sector_%_values'!$E$2:$AG$3277,8,FALSE), VLOOKUP($D20,'waste_char_sector_%_values'!$E$2:$AG$3277,8,FALSE))*'DONNÉES '!$E59),0)</f>
        <v>0</v>
      </c>
      <c r="L20" s="20">
        <f>IFERROR((IF($A20&gt;supporting_sheet!$D$13, VLOOKUP(supporting_sheet!$G$13,'waste_char_sector_%_values'!$E$2:$AG$3277,9,FALSE), VLOOKUP($D20,'waste_char_sector_%_values'!$E$2:$AG$3277,9,FALSE))*'DONNÉES '!$E59),0)</f>
        <v>0</v>
      </c>
      <c r="M20" s="20">
        <f>IFERROR((IF($A20&gt;supporting_sheet!$D$13, VLOOKUP(supporting_sheet!$G$13,'waste_char_sector_%_values'!$E$2:$AG$3277,10,FALSE), VLOOKUP($D20,'waste_char_sector_%_values'!$E$2:$AG$3277,10,FALSE))*'DONNÉES '!$E59),0)</f>
        <v>0</v>
      </c>
      <c r="N20" s="20">
        <f>IFERROR((IF($A20&gt;supporting_sheet!$D$13, VLOOKUP(supporting_sheet!$G$13,'waste_char_sector_%_values'!$E$2:$AG$3277,11,FALSE), VLOOKUP($D20,'waste_char_sector_%_values'!$E$2:$AG$3277,11,FALSE))*'DONNÉES '!$E59),0)</f>
        <v>0</v>
      </c>
      <c r="O20" s="20">
        <f>IFERROR((IF($A20&gt;supporting_sheet!$D$13, VLOOKUP(supporting_sheet!$G$13,'waste_char_sector_%_values'!$E$2:$AG$3277,12,FALSE), VLOOKUP($D20,'waste_char_sector_%_values'!$E$2:$AG$3277,12,FALSE))*'DONNÉES '!$E59),0)</f>
        <v>0</v>
      </c>
      <c r="P20" s="20">
        <f>IFERROR((IF($A20&gt;supporting_sheet!$D$13, VLOOKUP(supporting_sheet!$G$13,'waste_char_sector_%_values'!$E$2:$AG$3277,13,FALSE), VLOOKUP($D20,'waste_char_sector_%_values'!$E$2:$AG$3277,13,FALSE))*'DONNÉES '!$E59),0)</f>
        <v>0</v>
      </c>
      <c r="Q20" s="20">
        <f>IFERROR((IF($A20&gt;supporting_sheet!$D$13, VLOOKUP(supporting_sheet!$G$13,'waste_char_sector_%_values'!$E$2:$AG$3277,14,FALSE), VLOOKUP($D20,'waste_char_sector_%_values'!$E$2:$AG$3277,14,FALSE))*'DONNÉES '!$E59),0)</f>
        <v>0</v>
      </c>
      <c r="R20" s="20">
        <f>IFERROR((IF($A20&gt;supporting_sheet!$D$13, VLOOKUP(supporting_sheet!$G$13,'waste_char_sector_%_values'!$E$2:$AG$3277,29,FALSE), VLOOKUP($D20,'waste_char_sector_%_values'!$E$2:$AG$3277,29,FALSE))*'DONNÉES '!$E59),0)</f>
        <v>0</v>
      </c>
      <c r="S20" s="37"/>
      <c r="T20" s="37">
        <f t="shared" si="0"/>
        <v>0</v>
      </c>
      <c r="V20" s="20">
        <f>IFERROR((IF($A20&gt;supporting_sheet!$D$13, VLOOKUP(supporting_sheet!$G$13,'waste_char_sector_%_values'!$E$2:$AG$3277,11,FALSE), VLOOKUP($D20,'waste_char_sector_%_values'!$E$2:$AG$3277,11,FALSE))*'DONNÉES '!$E59),0)</f>
        <v>0</v>
      </c>
    </row>
    <row r="21" spans="1:22" x14ac:dyDescent="0.25">
      <c r="A21" s="1">
        <f>'DONNÉES '!B60</f>
        <v>19</v>
      </c>
      <c r="B21" s="1" t="str">
        <f t="shared" si="1"/>
        <v>AB</v>
      </c>
      <c r="C21" s="1" t="s">
        <v>56</v>
      </c>
      <c r="D21" s="1" t="str">
        <f t="shared" si="2"/>
        <v>19ABICI</v>
      </c>
      <c r="E21" s="20">
        <f>IFERROR((IF($A21&gt;supporting_sheet!$D$13, VLOOKUP(supporting_sheet!$G$13,'waste_char_sector_%_values'!$E$2:$AG$3277,2,FALSE), VLOOKUP($D21,'waste_char_sector_%_values'!$E$2:$AG$3277,2,FALSE))*'DONNÉES '!$E60),0)</f>
        <v>0</v>
      </c>
      <c r="F21" s="20">
        <f>IFERROR((IF($A21&gt;supporting_sheet!$D$13, VLOOKUP(supporting_sheet!$G$13,'waste_char_sector_%_values'!$E$2:$AG$3277,3,FALSE), VLOOKUP($D21,'waste_char_sector_%_values'!$E$2:$AG$3277,3,FALSE))*'DONNÉES '!$E60),0)</f>
        <v>0</v>
      </c>
      <c r="G21" s="20">
        <f>IFERROR((IF($A21&gt;supporting_sheet!$D$13, VLOOKUP(supporting_sheet!$G$13,'waste_char_sector_%_values'!$E$2:$AG$3277,4,FALSE), VLOOKUP($D21,'waste_char_sector_%_values'!$E$2:$AG$3277,4,FALSE))*'DONNÉES '!$E60),0)</f>
        <v>0</v>
      </c>
      <c r="H21" s="20">
        <f>IFERROR((IF($A21&gt;supporting_sheet!$D$13, VLOOKUP(supporting_sheet!$G$13,'waste_char_sector_%_values'!$E$2:$AG$3277,5,FALSE), VLOOKUP($D21,'waste_char_sector_%_values'!$E$2:$AG$3277,5,FALSE))*'DONNÉES '!$E60),0)</f>
        <v>0</v>
      </c>
      <c r="I21" s="20">
        <f>IFERROR((IF($A21&gt;supporting_sheet!$D$13, VLOOKUP(supporting_sheet!$G$13,'waste_char_sector_%_values'!$E$2:$AG$3277,6,FALSE), VLOOKUP($D21,'waste_char_sector_%_values'!$E$2:$AG$3277,6,FALSE))*'DONNÉES '!$E60),0)</f>
        <v>0</v>
      </c>
      <c r="J21" s="20">
        <f>IFERROR((IF($A21&gt;supporting_sheet!$D$13, VLOOKUP(supporting_sheet!$G$13,'waste_char_sector_%_values'!$E$2:$AG$3277,7,FALSE), VLOOKUP($D21,'waste_char_sector_%_values'!$E$2:$AG$3277,7,FALSE))*'DONNÉES '!$E60),0)</f>
        <v>0</v>
      </c>
      <c r="K21" s="20">
        <f>IFERROR((IF($A21&gt;supporting_sheet!$D$13, VLOOKUP(supporting_sheet!$G$13,'waste_char_sector_%_values'!$E$2:$AG$3277,8,FALSE), VLOOKUP($D21,'waste_char_sector_%_values'!$E$2:$AG$3277,8,FALSE))*'DONNÉES '!$E60),0)</f>
        <v>0</v>
      </c>
      <c r="L21" s="20">
        <f>IFERROR((IF($A21&gt;supporting_sheet!$D$13, VLOOKUP(supporting_sheet!$G$13,'waste_char_sector_%_values'!$E$2:$AG$3277,9,FALSE), VLOOKUP($D21,'waste_char_sector_%_values'!$E$2:$AG$3277,9,FALSE))*'DONNÉES '!$E60),0)</f>
        <v>0</v>
      </c>
      <c r="M21" s="20">
        <f>IFERROR((IF($A21&gt;supporting_sheet!$D$13, VLOOKUP(supporting_sheet!$G$13,'waste_char_sector_%_values'!$E$2:$AG$3277,10,FALSE), VLOOKUP($D21,'waste_char_sector_%_values'!$E$2:$AG$3277,10,FALSE))*'DONNÉES '!$E60),0)</f>
        <v>0</v>
      </c>
      <c r="N21" s="20">
        <f>IFERROR((IF($A21&gt;supporting_sheet!$D$13, VLOOKUP(supporting_sheet!$G$13,'waste_char_sector_%_values'!$E$2:$AG$3277,11,FALSE), VLOOKUP($D21,'waste_char_sector_%_values'!$E$2:$AG$3277,11,FALSE))*'DONNÉES '!$E60),0)</f>
        <v>0</v>
      </c>
      <c r="O21" s="20">
        <f>IFERROR((IF($A21&gt;supporting_sheet!$D$13, VLOOKUP(supporting_sheet!$G$13,'waste_char_sector_%_values'!$E$2:$AG$3277,12,FALSE), VLOOKUP($D21,'waste_char_sector_%_values'!$E$2:$AG$3277,12,FALSE))*'DONNÉES '!$E60),0)</f>
        <v>0</v>
      </c>
      <c r="P21" s="20">
        <f>IFERROR((IF($A21&gt;supporting_sheet!$D$13, VLOOKUP(supporting_sheet!$G$13,'waste_char_sector_%_values'!$E$2:$AG$3277,13,FALSE), VLOOKUP($D21,'waste_char_sector_%_values'!$E$2:$AG$3277,13,FALSE))*'DONNÉES '!$E60),0)</f>
        <v>0</v>
      </c>
      <c r="Q21" s="20">
        <f>IFERROR((IF($A21&gt;supporting_sheet!$D$13, VLOOKUP(supporting_sheet!$G$13,'waste_char_sector_%_values'!$E$2:$AG$3277,14,FALSE), VLOOKUP($D21,'waste_char_sector_%_values'!$E$2:$AG$3277,14,FALSE))*'DONNÉES '!$E60),0)</f>
        <v>0</v>
      </c>
      <c r="R21" s="20">
        <f>IFERROR((IF($A21&gt;supporting_sheet!$D$13, VLOOKUP(supporting_sheet!$G$13,'waste_char_sector_%_values'!$E$2:$AG$3277,29,FALSE), VLOOKUP($D21,'waste_char_sector_%_values'!$E$2:$AG$3277,29,FALSE))*'DONNÉES '!$E60),0)</f>
        <v>0</v>
      </c>
      <c r="S21" s="37"/>
      <c r="T21" s="37">
        <f t="shared" si="0"/>
        <v>0</v>
      </c>
      <c r="V21" s="20">
        <f>IFERROR((IF($A21&gt;supporting_sheet!$D$13, VLOOKUP(supporting_sheet!$G$13,'waste_char_sector_%_values'!$E$2:$AG$3277,11,FALSE), VLOOKUP($D21,'waste_char_sector_%_values'!$E$2:$AG$3277,11,FALSE))*'DONNÉES '!$E60),0)</f>
        <v>0</v>
      </c>
    </row>
    <row r="22" spans="1:22" x14ac:dyDescent="0.25">
      <c r="A22" s="1">
        <f>'DONNÉES '!B61</f>
        <v>20</v>
      </c>
      <c r="B22" s="1" t="str">
        <f t="shared" si="1"/>
        <v>AB</v>
      </c>
      <c r="C22" s="1" t="s">
        <v>56</v>
      </c>
      <c r="D22" s="1" t="str">
        <f t="shared" si="2"/>
        <v>20ABICI</v>
      </c>
      <c r="E22" s="20">
        <f>IFERROR((IF($A22&gt;supporting_sheet!$D$13, VLOOKUP(supporting_sheet!$G$13,'waste_char_sector_%_values'!$E$2:$AG$3277,2,FALSE), VLOOKUP($D22,'waste_char_sector_%_values'!$E$2:$AG$3277,2,FALSE))*'DONNÉES '!$E61),0)</f>
        <v>0</v>
      </c>
      <c r="F22" s="20">
        <f>IFERROR((IF($A22&gt;supporting_sheet!$D$13, VLOOKUP(supporting_sheet!$G$13,'waste_char_sector_%_values'!$E$2:$AG$3277,3,FALSE), VLOOKUP($D22,'waste_char_sector_%_values'!$E$2:$AG$3277,3,FALSE))*'DONNÉES '!$E61),0)</f>
        <v>0</v>
      </c>
      <c r="G22" s="20">
        <f>IFERROR((IF($A22&gt;supporting_sheet!$D$13, VLOOKUP(supporting_sheet!$G$13,'waste_char_sector_%_values'!$E$2:$AG$3277,4,FALSE), VLOOKUP($D22,'waste_char_sector_%_values'!$E$2:$AG$3277,4,FALSE))*'DONNÉES '!$E61),0)</f>
        <v>0</v>
      </c>
      <c r="H22" s="20">
        <f>IFERROR((IF($A22&gt;supporting_sheet!$D$13, VLOOKUP(supporting_sheet!$G$13,'waste_char_sector_%_values'!$E$2:$AG$3277,5,FALSE), VLOOKUP($D22,'waste_char_sector_%_values'!$E$2:$AG$3277,5,FALSE))*'DONNÉES '!$E61),0)</f>
        <v>0</v>
      </c>
      <c r="I22" s="20">
        <f>IFERROR((IF($A22&gt;supporting_sheet!$D$13, VLOOKUP(supporting_sheet!$G$13,'waste_char_sector_%_values'!$E$2:$AG$3277,6,FALSE), VLOOKUP($D22,'waste_char_sector_%_values'!$E$2:$AG$3277,6,FALSE))*'DONNÉES '!$E61),0)</f>
        <v>0</v>
      </c>
      <c r="J22" s="20">
        <f>IFERROR((IF($A22&gt;supporting_sheet!$D$13, VLOOKUP(supporting_sheet!$G$13,'waste_char_sector_%_values'!$E$2:$AG$3277,7,FALSE), VLOOKUP($D22,'waste_char_sector_%_values'!$E$2:$AG$3277,7,FALSE))*'DONNÉES '!$E61),0)</f>
        <v>0</v>
      </c>
      <c r="K22" s="20">
        <f>IFERROR((IF($A22&gt;supporting_sheet!$D$13, VLOOKUP(supporting_sheet!$G$13,'waste_char_sector_%_values'!$E$2:$AG$3277,8,FALSE), VLOOKUP($D22,'waste_char_sector_%_values'!$E$2:$AG$3277,8,FALSE))*'DONNÉES '!$E61),0)</f>
        <v>0</v>
      </c>
      <c r="L22" s="20">
        <f>IFERROR((IF($A22&gt;supporting_sheet!$D$13, VLOOKUP(supporting_sheet!$G$13,'waste_char_sector_%_values'!$E$2:$AG$3277,9,FALSE), VLOOKUP($D22,'waste_char_sector_%_values'!$E$2:$AG$3277,9,FALSE))*'DONNÉES '!$E61),0)</f>
        <v>0</v>
      </c>
      <c r="M22" s="20">
        <f>IFERROR((IF($A22&gt;supporting_sheet!$D$13, VLOOKUP(supporting_sheet!$G$13,'waste_char_sector_%_values'!$E$2:$AG$3277,10,FALSE), VLOOKUP($D22,'waste_char_sector_%_values'!$E$2:$AG$3277,10,FALSE))*'DONNÉES '!$E61),0)</f>
        <v>0</v>
      </c>
      <c r="N22" s="20">
        <f>IFERROR((IF($A22&gt;supporting_sheet!$D$13, VLOOKUP(supporting_sheet!$G$13,'waste_char_sector_%_values'!$E$2:$AG$3277,11,FALSE), VLOOKUP($D22,'waste_char_sector_%_values'!$E$2:$AG$3277,11,FALSE))*'DONNÉES '!$E61),0)</f>
        <v>0</v>
      </c>
      <c r="O22" s="20">
        <f>IFERROR((IF($A22&gt;supporting_sheet!$D$13, VLOOKUP(supporting_sheet!$G$13,'waste_char_sector_%_values'!$E$2:$AG$3277,12,FALSE), VLOOKUP($D22,'waste_char_sector_%_values'!$E$2:$AG$3277,12,FALSE))*'DONNÉES '!$E61),0)</f>
        <v>0</v>
      </c>
      <c r="P22" s="20">
        <f>IFERROR((IF($A22&gt;supporting_sheet!$D$13, VLOOKUP(supporting_sheet!$G$13,'waste_char_sector_%_values'!$E$2:$AG$3277,13,FALSE), VLOOKUP($D22,'waste_char_sector_%_values'!$E$2:$AG$3277,13,FALSE))*'DONNÉES '!$E61),0)</f>
        <v>0</v>
      </c>
      <c r="Q22" s="20">
        <f>IFERROR((IF($A22&gt;supporting_sheet!$D$13, VLOOKUP(supporting_sheet!$G$13,'waste_char_sector_%_values'!$E$2:$AG$3277,14,FALSE), VLOOKUP($D22,'waste_char_sector_%_values'!$E$2:$AG$3277,14,FALSE))*'DONNÉES '!$E61),0)</f>
        <v>0</v>
      </c>
      <c r="R22" s="20">
        <f>IFERROR((IF($A22&gt;supporting_sheet!$D$13, VLOOKUP(supporting_sheet!$G$13,'waste_char_sector_%_values'!$E$2:$AG$3277,29,FALSE), VLOOKUP($D22,'waste_char_sector_%_values'!$E$2:$AG$3277,29,FALSE))*'DONNÉES '!$E61),0)</f>
        <v>0</v>
      </c>
      <c r="S22" s="37"/>
      <c r="T22" s="37">
        <f t="shared" si="0"/>
        <v>0</v>
      </c>
      <c r="V22" s="20">
        <f>IFERROR((IF($A22&gt;supporting_sheet!$D$13, VLOOKUP(supporting_sheet!$G$13,'waste_char_sector_%_values'!$E$2:$AG$3277,11,FALSE), VLOOKUP($D22,'waste_char_sector_%_values'!$E$2:$AG$3277,11,FALSE))*'DONNÉES '!$E61),0)</f>
        <v>0</v>
      </c>
    </row>
    <row r="23" spans="1:22" x14ac:dyDescent="0.25">
      <c r="A23" s="1">
        <f>'DONNÉES '!B62</f>
        <v>21</v>
      </c>
      <c r="B23" s="1" t="str">
        <f t="shared" si="1"/>
        <v>AB</v>
      </c>
      <c r="C23" s="1" t="s">
        <v>56</v>
      </c>
      <c r="D23" s="1" t="str">
        <f t="shared" si="2"/>
        <v>21ABICI</v>
      </c>
      <c r="E23" s="20">
        <f>IFERROR((IF($A23&gt;supporting_sheet!$D$13, VLOOKUP(supporting_sheet!$G$13,'waste_char_sector_%_values'!$E$2:$AG$3277,2,FALSE), VLOOKUP($D23,'waste_char_sector_%_values'!$E$2:$AG$3277,2,FALSE))*'DONNÉES '!$E62),0)</f>
        <v>0</v>
      </c>
      <c r="F23" s="20">
        <f>IFERROR((IF($A23&gt;supporting_sheet!$D$13, VLOOKUP(supporting_sheet!$G$13,'waste_char_sector_%_values'!$E$2:$AG$3277,3,FALSE), VLOOKUP($D23,'waste_char_sector_%_values'!$E$2:$AG$3277,3,FALSE))*'DONNÉES '!$E62),0)</f>
        <v>0</v>
      </c>
      <c r="G23" s="20">
        <f>IFERROR((IF($A23&gt;supporting_sheet!$D$13, VLOOKUP(supporting_sheet!$G$13,'waste_char_sector_%_values'!$E$2:$AG$3277,4,FALSE), VLOOKUP($D23,'waste_char_sector_%_values'!$E$2:$AG$3277,4,FALSE))*'DONNÉES '!$E62),0)</f>
        <v>0</v>
      </c>
      <c r="H23" s="20">
        <f>IFERROR((IF($A23&gt;supporting_sheet!$D$13, VLOOKUP(supporting_sheet!$G$13,'waste_char_sector_%_values'!$E$2:$AG$3277,5,FALSE), VLOOKUP($D23,'waste_char_sector_%_values'!$E$2:$AG$3277,5,FALSE))*'DONNÉES '!$E62),0)</f>
        <v>0</v>
      </c>
      <c r="I23" s="20">
        <f>IFERROR((IF($A23&gt;supporting_sheet!$D$13, VLOOKUP(supporting_sheet!$G$13,'waste_char_sector_%_values'!$E$2:$AG$3277,6,FALSE), VLOOKUP($D23,'waste_char_sector_%_values'!$E$2:$AG$3277,6,FALSE))*'DONNÉES '!$E62),0)</f>
        <v>0</v>
      </c>
      <c r="J23" s="20">
        <f>IFERROR((IF($A23&gt;supporting_sheet!$D$13, VLOOKUP(supporting_sheet!$G$13,'waste_char_sector_%_values'!$E$2:$AG$3277,7,FALSE), VLOOKUP($D23,'waste_char_sector_%_values'!$E$2:$AG$3277,7,FALSE))*'DONNÉES '!$E62),0)</f>
        <v>0</v>
      </c>
      <c r="K23" s="20">
        <f>IFERROR((IF($A23&gt;supporting_sheet!$D$13, VLOOKUP(supporting_sheet!$G$13,'waste_char_sector_%_values'!$E$2:$AG$3277,8,FALSE), VLOOKUP($D23,'waste_char_sector_%_values'!$E$2:$AG$3277,8,FALSE))*'DONNÉES '!$E62),0)</f>
        <v>0</v>
      </c>
      <c r="L23" s="20">
        <f>IFERROR((IF($A23&gt;supporting_sheet!$D$13, VLOOKUP(supporting_sheet!$G$13,'waste_char_sector_%_values'!$E$2:$AG$3277,9,FALSE), VLOOKUP($D23,'waste_char_sector_%_values'!$E$2:$AG$3277,9,FALSE))*'DONNÉES '!$E62),0)</f>
        <v>0</v>
      </c>
      <c r="M23" s="20">
        <f>IFERROR((IF($A23&gt;supporting_sheet!$D$13, VLOOKUP(supporting_sheet!$G$13,'waste_char_sector_%_values'!$E$2:$AG$3277,10,FALSE), VLOOKUP($D23,'waste_char_sector_%_values'!$E$2:$AG$3277,10,FALSE))*'DONNÉES '!$E62),0)</f>
        <v>0</v>
      </c>
      <c r="N23" s="20">
        <f>IFERROR((IF($A23&gt;supporting_sheet!$D$13, VLOOKUP(supporting_sheet!$G$13,'waste_char_sector_%_values'!$E$2:$AG$3277,11,FALSE), VLOOKUP($D23,'waste_char_sector_%_values'!$E$2:$AG$3277,11,FALSE))*'DONNÉES '!$E62),0)</f>
        <v>0</v>
      </c>
      <c r="O23" s="20">
        <f>IFERROR((IF($A23&gt;supporting_sheet!$D$13, VLOOKUP(supporting_sheet!$G$13,'waste_char_sector_%_values'!$E$2:$AG$3277,12,FALSE), VLOOKUP($D23,'waste_char_sector_%_values'!$E$2:$AG$3277,12,FALSE))*'DONNÉES '!$E62),0)</f>
        <v>0</v>
      </c>
      <c r="P23" s="20">
        <f>IFERROR((IF($A23&gt;supporting_sheet!$D$13, VLOOKUP(supporting_sheet!$G$13,'waste_char_sector_%_values'!$E$2:$AG$3277,13,FALSE), VLOOKUP($D23,'waste_char_sector_%_values'!$E$2:$AG$3277,13,FALSE))*'DONNÉES '!$E62),0)</f>
        <v>0</v>
      </c>
      <c r="Q23" s="20">
        <f>IFERROR((IF($A23&gt;supporting_sheet!$D$13, VLOOKUP(supporting_sheet!$G$13,'waste_char_sector_%_values'!$E$2:$AG$3277,14,FALSE), VLOOKUP($D23,'waste_char_sector_%_values'!$E$2:$AG$3277,14,FALSE))*'DONNÉES '!$E62),0)</f>
        <v>0</v>
      </c>
      <c r="R23" s="20">
        <f>IFERROR((IF($A23&gt;supporting_sheet!$D$13, VLOOKUP(supporting_sheet!$G$13,'waste_char_sector_%_values'!$E$2:$AG$3277,29,FALSE), VLOOKUP($D23,'waste_char_sector_%_values'!$E$2:$AG$3277,29,FALSE))*'DONNÉES '!$E62),0)</f>
        <v>0</v>
      </c>
      <c r="S23" s="37"/>
      <c r="T23" s="37">
        <f t="shared" si="0"/>
        <v>0</v>
      </c>
      <c r="V23" s="20">
        <f>IFERROR((IF($A23&gt;supporting_sheet!$D$13, VLOOKUP(supporting_sheet!$G$13,'waste_char_sector_%_values'!$E$2:$AG$3277,11,FALSE), VLOOKUP($D23,'waste_char_sector_%_values'!$E$2:$AG$3277,11,FALSE))*'DONNÉES '!$E62),0)</f>
        <v>0</v>
      </c>
    </row>
    <row r="24" spans="1:22" x14ac:dyDescent="0.25">
      <c r="A24" s="1">
        <f>'DONNÉES '!B63</f>
        <v>22</v>
      </c>
      <c r="B24" s="1" t="str">
        <f t="shared" si="1"/>
        <v>AB</v>
      </c>
      <c r="C24" s="1" t="s">
        <v>56</v>
      </c>
      <c r="D24" s="1" t="str">
        <f t="shared" si="2"/>
        <v>22ABICI</v>
      </c>
      <c r="E24" s="20">
        <f>IFERROR((IF($A24&gt;supporting_sheet!$D$13, VLOOKUP(supporting_sheet!$G$13,'waste_char_sector_%_values'!$E$2:$AG$3277,2,FALSE), VLOOKUP($D24,'waste_char_sector_%_values'!$E$2:$AG$3277,2,FALSE))*'DONNÉES '!$E63),0)</f>
        <v>0</v>
      </c>
      <c r="F24" s="20">
        <f>IFERROR((IF($A24&gt;supporting_sheet!$D$13, VLOOKUP(supporting_sheet!$G$13,'waste_char_sector_%_values'!$E$2:$AG$3277,3,FALSE), VLOOKUP($D24,'waste_char_sector_%_values'!$E$2:$AG$3277,3,FALSE))*'DONNÉES '!$E63),0)</f>
        <v>0</v>
      </c>
      <c r="G24" s="20">
        <f>IFERROR((IF($A24&gt;supporting_sheet!$D$13, VLOOKUP(supporting_sheet!$G$13,'waste_char_sector_%_values'!$E$2:$AG$3277,4,FALSE), VLOOKUP($D24,'waste_char_sector_%_values'!$E$2:$AG$3277,4,FALSE))*'DONNÉES '!$E63),0)</f>
        <v>0</v>
      </c>
      <c r="H24" s="20">
        <f>IFERROR((IF($A24&gt;supporting_sheet!$D$13, VLOOKUP(supporting_sheet!$G$13,'waste_char_sector_%_values'!$E$2:$AG$3277,5,FALSE), VLOOKUP($D24,'waste_char_sector_%_values'!$E$2:$AG$3277,5,FALSE))*'DONNÉES '!$E63),0)</f>
        <v>0</v>
      </c>
      <c r="I24" s="20">
        <f>IFERROR((IF($A24&gt;supporting_sheet!$D$13, VLOOKUP(supporting_sheet!$G$13,'waste_char_sector_%_values'!$E$2:$AG$3277,6,FALSE), VLOOKUP($D24,'waste_char_sector_%_values'!$E$2:$AG$3277,6,FALSE))*'DONNÉES '!$E63),0)</f>
        <v>0</v>
      </c>
      <c r="J24" s="20">
        <f>IFERROR((IF($A24&gt;supporting_sheet!$D$13, VLOOKUP(supporting_sheet!$G$13,'waste_char_sector_%_values'!$E$2:$AG$3277,7,FALSE), VLOOKUP($D24,'waste_char_sector_%_values'!$E$2:$AG$3277,7,FALSE))*'DONNÉES '!$E63),0)</f>
        <v>0</v>
      </c>
      <c r="K24" s="20">
        <f>IFERROR((IF($A24&gt;supporting_sheet!$D$13, VLOOKUP(supporting_sheet!$G$13,'waste_char_sector_%_values'!$E$2:$AG$3277,8,FALSE), VLOOKUP($D24,'waste_char_sector_%_values'!$E$2:$AG$3277,8,FALSE))*'DONNÉES '!$E63),0)</f>
        <v>0</v>
      </c>
      <c r="L24" s="20">
        <f>IFERROR((IF($A24&gt;supporting_sheet!$D$13, VLOOKUP(supporting_sheet!$G$13,'waste_char_sector_%_values'!$E$2:$AG$3277,9,FALSE), VLOOKUP($D24,'waste_char_sector_%_values'!$E$2:$AG$3277,9,FALSE))*'DONNÉES '!$E63),0)</f>
        <v>0</v>
      </c>
      <c r="M24" s="20">
        <f>IFERROR((IF($A24&gt;supporting_sheet!$D$13, VLOOKUP(supporting_sheet!$G$13,'waste_char_sector_%_values'!$E$2:$AG$3277,10,FALSE), VLOOKUP($D24,'waste_char_sector_%_values'!$E$2:$AG$3277,10,FALSE))*'DONNÉES '!$E63),0)</f>
        <v>0</v>
      </c>
      <c r="N24" s="20">
        <f>IFERROR((IF($A24&gt;supporting_sheet!$D$13, VLOOKUP(supporting_sheet!$G$13,'waste_char_sector_%_values'!$E$2:$AG$3277,11,FALSE), VLOOKUP($D24,'waste_char_sector_%_values'!$E$2:$AG$3277,11,FALSE))*'DONNÉES '!$E63),0)</f>
        <v>0</v>
      </c>
      <c r="O24" s="20">
        <f>IFERROR((IF($A24&gt;supporting_sheet!$D$13, VLOOKUP(supporting_sheet!$G$13,'waste_char_sector_%_values'!$E$2:$AG$3277,12,FALSE), VLOOKUP($D24,'waste_char_sector_%_values'!$E$2:$AG$3277,12,FALSE))*'DONNÉES '!$E63),0)</f>
        <v>0</v>
      </c>
      <c r="P24" s="20">
        <f>IFERROR((IF($A24&gt;supporting_sheet!$D$13, VLOOKUP(supporting_sheet!$G$13,'waste_char_sector_%_values'!$E$2:$AG$3277,13,FALSE), VLOOKUP($D24,'waste_char_sector_%_values'!$E$2:$AG$3277,13,FALSE))*'DONNÉES '!$E63),0)</f>
        <v>0</v>
      </c>
      <c r="Q24" s="20">
        <f>IFERROR((IF($A24&gt;supporting_sheet!$D$13, VLOOKUP(supporting_sheet!$G$13,'waste_char_sector_%_values'!$E$2:$AG$3277,14,FALSE), VLOOKUP($D24,'waste_char_sector_%_values'!$E$2:$AG$3277,14,FALSE))*'DONNÉES '!$E63),0)</f>
        <v>0</v>
      </c>
      <c r="R24" s="20">
        <f>IFERROR((IF($A24&gt;supporting_sheet!$D$13, VLOOKUP(supporting_sheet!$G$13,'waste_char_sector_%_values'!$E$2:$AG$3277,29,FALSE), VLOOKUP($D24,'waste_char_sector_%_values'!$E$2:$AG$3277,29,FALSE))*'DONNÉES '!$E63),0)</f>
        <v>0</v>
      </c>
      <c r="S24" s="37"/>
      <c r="T24" s="37">
        <f t="shared" si="0"/>
        <v>0</v>
      </c>
      <c r="V24" s="20">
        <f>IFERROR((IF($A24&gt;supporting_sheet!$D$13, VLOOKUP(supporting_sheet!$G$13,'waste_char_sector_%_values'!$E$2:$AG$3277,11,FALSE), VLOOKUP($D24,'waste_char_sector_%_values'!$E$2:$AG$3277,11,FALSE))*'DONNÉES '!$E63),0)</f>
        <v>0</v>
      </c>
    </row>
    <row r="25" spans="1:22" x14ac:dyDescent="0.25">
      <c r="A25" s="1">
        <f>'DONNÉES '!B64</f>
        <v>23</v>
      </c>
      <c r="B25" s="1" t="str">
        <f t="shared" si="1"/>
        <v>AB</v>
      </c>
      <c r="C25" s="1" t="s">
        <v>56</v>
      </c>
      <c r="D25" s="1" t="str">
        <f t="shared" si="2"/>
        <v>23ABICI</v>
      </c>
      <c r="E25" s="20">
        <f>IFERROR((IF($A25&gt;supporting_sheet!$D$13, VLOOKUP(supporting_sheet!$G$13,'waste_char_sector_%_values'!$E$2:$AG$3277,2,FALSE), VLOOKUP($D25,'waste_char_sector_%_values'!$E$2:$AG$3277,2,FALSE))*'DONNÉES '!$E64),0)</f>
        <v>0</v>
      </c>
      <c r="F25" s="20">
        <f>IFERROR((IF($A25&gt;supporting_sheet!$D$13, VLOOKUP(supporting_sheet!$G$13,'waste_char_sector_%_values'!$E$2:$AG$3277,3,FALSE), VLOOKUP($D25,'waste_char_sector_%_values'!$E$2:$AG$3277,3,FALSE))*'DONNÉES '!$E64),0)</f>
        <v>0</v>
      </c>
      <c r="G25" s="20">
        <f>IFERROR((IF($A25&gt;supporting_sheet!$D$13, VLOOKUP(supporting_sheet!$G$13,'waste_char_sector_%_values'!$E$2:$AG$3277,4,FALSE), VLOOKUP($D25,'waste_char_sector_%_values'!$E$2:$AG$3277,4,FALSE))*'DONNÉES '!$E64),0)</f>
        <v>0</v>
      </c>
      <c r="H25" s="20">
        <f>IFERROR((IF($A25&gt;supporting_sheet!$D$13, VLOOKUP(supporting_sheet!$G$13,'waste_char_sector_%_values'!$E$2:$AG$3277,5,FALSE), VLOOKUP($D25,'waste_char_sector_%_values'!$E$2:$AG$3277,5,FALSE))*'DONNÉES '!$E64),0)</f>
        <v>0</v>
      </c>
      <c r="I25" s="20">
        <f>IFERROR((IF($A25&gt;supporting_sheet!$D$13, VLOOKUP(supporting_sheet!$G$13,'waste_char_sector_%_values'!$E$2:$AG$3277,6,FALSE), VLOOKUP($D25,'waste_char_sector_%_values'!$E$2:$AG$3277,6,FALSE))*'DONNÉES '!$E64),0)</f>
        <v>0</v>
      </c>
      <c r="J25" s="20">
        <f>IFERROR((IF($A25&gt;supporting_sheet!$D$13, VLOOKUP(supporting_sheet!$G$13,'waste_char_sector_%_values'!$E$2:$AG$3277,7,FALSE), VLOOKUP($D25,'waste_char_sector_%_values'!$E$2:$AG$3277,7,FALSE))*'DONNÉES '!$E64),0)</f>
        <v>0</v>
      </c>
      <c r="K25" s="20">
        <f>IFERROR((IF($A25&gt;supporting_sheet!$D$13, VLOOKUP(supporting_sheet!$G$13,'waste_char_sector_%_values'!$E$2:$AG$3277,8,FALSE), VLOOKUP($D25,'waste_char_sector_%_values'!$E$2:$AG$3277,8,FALSE))*'DONNÉES '!$E64),0)</f>
        <v>0</v>
      </c>
      <c r="L25" s="20">
        <f>IFERROR((IF($A25&gt;supporting_sheet!$D$13, VLOOKUP(supporting_sheet!$G$13,'waste_char_sector_%_values'!$E$2:$AG$3277,9,FALSE), VLOOKUP($D25,'waste_char_sector_%_values'!$E$2:$AG$3277,9,FALSE))*'DONNÉES '!$E64),0)</f>
        <v>0</v>
      </c>
      <c r="M25" s="20">
        <f>IFERROR((IF($A25&gt;supporting_sheet!$D$13, VLOOKUP(supporting_sheet!$G$13,'waste_char_sector_%_values'!$E$2:$AG$3277,10,FALSE), VLOOKUP($D25,'waste_char_sector_%_values'!$E$2:$AG$3277,10,FALSE))*'DONNÉES '!$E64),0)</f>
        <v>0</v>
      </c>
      <c r="N25" s="20">
        <f>IFERROR((IF($A25&gt;supporting_sheet!$D$13, VLOOKUP(supporting_sheet!$G$13,'waste_char_sector_%_values'!$E$2:$AG$3277,11,FALSE), VLOOKUP($D25,'waste_char_sector_%_values'!$E$2:$AG$3277,11,FALSE))*'DONNÉES '!$E64),0)</f>
        <v>0</v>
      </c>
      <c r="O25" s="20">
        <f>IFERROR((IF($A25&gt;supporting_sheet!$D$13, VLOOKUP(supporting_sheet!$G$13,'waste_char_sector_%_values'!$E$2:$AG$3277,12,FALSE), VLOOKUP($D25,'waste_char_sector_%_values'!$E$2:$AG$3277,12,FALSE))*'DONNÉES '!$E64),0)</f>
        <v>0</v>
      </c>
      <c r="P25" s="20">
        <f>IFERROR((IF($A25&gt;supporting_sheet!$D$13, VLOOKUP(supporting_sheet!$G$13,'waste_char_sector_%_values'!$E$2:$AG$3277,13,FALSE), VLOOKUP($D25,'waste_char_sector_%_values'!$E$2:$AG$3277,13,FALSE))*'DONNÉES '!$E64),0)</f>
        <v>0</v>
      </c>
      <c r="Q25" s="20">
        <f>IFERROR((IF($A25&gt;supporting_sheet!$D$13, VLOOKUP(supporting_sheet!$G$13,'waste_char_sector_%_values'!$E$2:$AG$3277,14,FALSE), VLOOKUP($D25,'waste_char_sector_%_values'!$E$2:$AG$3277,14,FALSE))*'DONNÉES '!$E64),0)</f>
        <v>0</v>
      </c>
      <c r="R25" s="20">
        <f>IFERROR((IF($A25&gt;supporting_sheet!$D$13, VLOOKUP(supporting_sheet!$G$13,'waste_char_sector_%_values'!$E$2:$AG$3277,29,FALSE), VLOOKUP($D25,'waste_char_sector_%_values'!$E$2:$AG$3277,29,FALSE))*'DONNÉES '!$E64),0)</f>
        <v>0</v>
      </c>
      <c r="S25" s="37"/>
      <c r="T25" s="37">
        <f t="shared" si="0"/>
        <v>0</v>
      </c>
      <c r="V25" s="20">
        <f>IFERROR((IF($A25&gt;supporting_sheet!$D$13, VLOOKUP(supporting_sheet!$G$13,'waste_char_sector_%_values'!$E$2:$AG$3277,11,FALSE), VLOOKUP($D25,'waste_char_sector_%_values'!$E$2:$AG$3277,11,FALSE))*'DONNÉES '!$E64),0)</f>
        <v>0</v>
      </c>
    </row>
    <row r="26" spans="1:22" x14ac:dyDescent="0.25">
      <c r="A26" s="1">
        <f>'DONNÉES '!B65</f>
        <v>24</v>
      </c>
      <c r="B26" s="1" t="str">
        <f t="shared" si="1"/>
        <v>AB</v>
      </c>
      <c r="C26" s="1" t="s">
        <v>56</v>
      </c>
      <c r="D26" s="1" t="str">
        <f t="shared" si="2"/>
        <v>24ABICI</v>
      </c>
      <c r="E26" s="20">
        <f>IFERROR((IF($A26&gt;supporting_sheet!$D$13, VLOOKUP(supporting_sheet!$G$13,'waste_char_sector_%_values'!$E$2:$AG$3277,2,FALSE), VLOOKUP($D26,'waste_char_sector_%_values'!$E$2:$AG$3277,2,FALSE))*'DONNÉES '!$E65),0)</f>
        <v>0</v>
      </c>
      <c r="F26" s="20">
        <f>IFERROR((IF($A26&gt;supporting_sheet!$D$13, VLOOKUP(supporting_sheet!$G$13,'waste_char_sector_%_values'!$E$2:$AG$3277,3,FALSE), VLOOKUP($D26,'waste_char_sector_%_values'!$E$2:$AG$3277,3,FALSE))*'DONNÉES '!$E65),0)</f>
        <v>0</v>
      </c>
      <c r="G26" s="20">
        <f>IFERROR((IF($A26&gt;supporting_sheet!$D$13, VLOOKUP(supporting_sheet!$G$13,'waste_char_sector_%_values'!$E$2:$AG$3277,4,FALSE), VLOOKUP($D26,'waste_char_sector_%_values'!$E$2:$AG$3277,4,FALSE))*'DONNÉES '!$E65),0)</f>
        <v>0</v>
      </c>
      <c r="H26" s="20">
        <f>IFERROR((IF($A26&gt;supporting_sheet!$D$13, VLOOKUP(supporting_sheet!$G$13,'waste_char_sector_%_values'!$E$2:$AG$3277,5,FALSE), VLOOKUP($D26,'waste_char_sector_%_values'!$E$2:$AG$3277,5,FALSE))*'DONNÉES '!$E65),0)</f>
        <v>0</v>
      </c>
      <c r="I26" s="20">
        <f>IFERROR((IF($A26&gt;supporting_sheet!$D$13, VLOOKUP(supporting_sheet!$G$13,'waste_char_sector_%_values'!$E$2:$AG$3277,6,FALSE), VLOOKUP($D26,'waste_char_sector_%_values'!$E$2:$AG$3277,6,FALSE))*'DONNÉES '!$E65),0)</f>
        <v>0</v>
      </c>
      <c r="J26" s="20">
        <f>IFERROR((IF($A26&gt;supporting_sheet!$D$13, VLOOKUP(supporting_sheet!$G$13,'waste_char_sector_%_values'!$E$2:$AG$3277,7,FALSE), VLOOKUP($D26,'waste_char_sector_%_values'!$E$2:$AG$3277,7,FALSE))*'DONNÉES '!$E65),0)</f>
        <v>0</v>
      </c>
      <c r="K26" s="20">
        <f>IFERROR((IF($A26&gt;supporting_sheet!$D$13, VLOOKUP(supporting_sheet!$G$13,'waste_char_sector_%_values'!$E$2:$AG$3277,8,FALSE), VLOOKUP($D26,'waste_char_sector_%_values'!$E$2:$AG$3277,8,FALSE))*'DONNÉES '!$E65),0)</f>
        <v>0</v>
      </c>
      <c r="L26" s="20">
        <f>IFERROR((IF($A26&gt;supporting_sheet!$D$13, VLOOKUP(supporting_sheet!$G$13,'waste_char_sector_%_values'!$E$2:$AG$3277,9,FALSE), VLOOKUP($D26,'waste_char_sector_%_values'!$E$2:$AG$3277,9,FALSE))*'DONNÉES '!$E65),0)</f>
        <v>0</v>
      </c>
      <c r="M26" s="20">
        <f>IFERROR((IF($A26&gt;supporting_sheet!$D$13, VLOOKUP(supporting_sheet!$G$13,'waste_char_sector_%_values'!$E$2:$AG$3277,10,FALSE), VLOOKUP($D26,'waste_char_sector_%_values'!$E$2:$AG$3277,10,FALSE))*'DONNÉES '!$E65),0)</f>
        <v>0</v>
      </c>
      <c r="N26" s="20">
        <f>IFERROR((IF($A26&gt;supporting_sheet!$D$13, VLOOKUP(supporting_sheet!$G$13,'waste_char_sector_%_values'!$E$2:$AG$3277,11,FALSE), VLOOKUP($D26,'waste_char_sector_%_values'!$E$2:$AG$3277,11,FALSE))*'DONNÉES '!$E65),0)</f>
        <v>0</v>
      </c>
      <c r="O26" s="20">
        <f>IFERROR((IF($A26&gt;supporting_sheet!$D$13, VLOOKUP(supporting_sheet!$G$13,'waste_char_sector_%_values'!$E$2:$AG$3277,12,FALSE), VLOOKUP($D26,'waste_char_sector_%_values'!$E$2:$AG$3277,12,FALSE))*'DONNÉES '!$E65),0)</f>
        <v>0</v>
      </c>
      <c r="P26" s="20">
        <f>IFERROR((IF($A26&gt;supporting_sheet!$D$13, VLOOKUP(supporting_sheet!$G$13,'waste_char_sector_%_values'!$E$2:$AG$3277,13,FALSE), VLOOKUP($D26,'waste_char_sector_%_values'!$E$2:$AG$3277,13,FALSE))*'DONNÉES '!$E65),0)</f>
        <v>0</v>
      </c>
      <c r="Q26" s="20">
        <f>IFERROR((IF($A26&gt;supporting_sheet!$D$13, VLOOKUP(supporting_sheet!$G$13,'waste_char_sector_%_values'!$E$2:$AG$3277,14,FALSE), VLOOKUP($D26,'waste_char_sector_%_values'!$E$2:$AG$3277,14,FALSE))*'DONNÉES '!$E65),0)</f>
        <v>0</v>
      </c>
      <c r="R26" s="20">
        <f>IFERROR((IF($A26&gt;supporting_sheet!$D$13, VLOOKUP(supporting_sheet!$G$13,'waste_char_sector_%_values'!$E$2:$AG$3277,29,FALSE), VLOOKUP($D26,'waste_char_sector_%_values'!$E$2:$AG$3277,29,FALSE))*'DONNÉES '!$E65),0)</f>
        <v>0</v>
      </c>
      <c r="S26" s="37"/>
      <c r="T26" s="37">
        <f t="shared" si="0"/>
        <v>0</v>
      </c>
      <c r="V26" s="20">
        <f>IFERROR((IF($A26&gt;supporting_sheet!$D$13, VLOOKUP(supporting_sheet!$G$13,'waste_char_sector_%_values'!$E$2:$AG$3277,11,FALSE), VLOOKUP($D26,'waste_char_sector_%_values'!$E$2:$AG$3277,11,FALSE))*'DONNÉES '!$E65),0)</f>
        <v>0</v>
      </c>
    </row>
    <row r="27" spans="1:22" x14ac:dyDescent="0.25">
      <c r="A27" s="1">
        <f>'DONNÉES '!B66</f>
        <v>25</v>
      </c>
      <c r="B27" s="1" t="str">
        <f t="shared" si="1"/>
        <v>AB</v>
      </c>
      <c r="C27" s="1" t="s">
        <v>56</v>
      </c>
      <c r="D27" s="1" t="str">
        <f t="shared" si="2"/>
        <v>25ABICI</v>
      </c>
      <c r="E27" s="20">
        <f>IFERROR((IF($A27&gt;supporting_sheet!$D$13, VLOOKUP(supporting_sheet!$G$13,'waste_char_sector_%_values'!$E$2:$AG$3277,2,FALSE), VLOOKUP($D27,'waste_char_sector_%_values'!$E$2:$AG$3277,2,FALSE))*'DONNÉES '!$E66),0)</f>
        <v>0</v>
      </c>
      <c r="F27" s="20">
        <f>IFERROR((IF($A27&gt;supporting_sheet!$D$13, VLOOKUP(supporting_sheet!$G$13,'waste_char_sector_%_values'!$E$2:$AG$3277,3,FALSE), VLOOKUP($D27,'waste_char_sector_%_values'!$E$2:$AG$3277,3,FALSE))*'DONNÉES '!$E66),0)</f>
        <v>0</v>
      </c>
      <c r="G27" s="20">
        <f>IFERROR((IF($A27&gt;supporting_sheet!$D$13, VLOOKUP(supporting_sheet!$G$13,'waste_char_sector_%_values'!$E$2:$AG$3277,4,FALSE), VLOOKUP($D27,'waste_char_sector_%_values'!$E$2:$AG$3277,4,FALSE))*'DONNÉES '!$E66),0)</f>
        <v>0</v>
      </c>
      <c r="H27" s="20">
        <f>IFERROR((IF($A27&gt;supporting_sheet!$D$13, VLOOKUP(supporting_sheet!$G$13,'waste_char_sector_%_values'!$E$2:$AG$3277,5,FALSE), VLOOKUP($D27,'waste_char_sector_%_values'!$E$2:$AG$3277,5,FALSE))*'DONNÉES '!$E66),0)</f>
        <v>0</v>
      </c>
      <c r="I27" s="20">
        <f>IFERROR((IF($A27&gt;supporting_sheet!$D$13, VLOOKUP(supporting_sheet!$G$13,'waste_char_sector_%_values'!$E$2:$AG$3277,6,FALSE), VLOOKUP($D27,'waste_char_sector_%_values'!$E$2:$AG$3277,6,FALSE))*'DONNÉES '!$E66),0)</f>
        <v>0</v>
      </c>
      <c r="J27" s="20">
        <f>IFERROR((IF($A27&gt;supporting_sheet!$D$13, VLOOKUP(supporting_sheet!$G$13,'waste_char_sector_%_values'!$E$2:$AG$3277,7,FALSE), VLOOKUP($D27,'waste_char_sector_%_values'!$E$2:$AG$3277,7,FALSE))*'DONNÉES '!$E66),0)</f>
        <v>0</v>
      </c>
      <c r="K27" s="20">
        <f>IFERROR((IF($A27&gt;supporting_sheet!$D$13, VLOOKUP(supporting_sheet!$G$13,'waste_char_sector_%_values'!$E$2:$AG$3277,8,FALSE), VLOOKUP($D27,'waste_char_sector_%_values'!$E$2:$AG$3277,8,FALSE))*'DONNÉES '!$E66),0)</f>
        <v>0</v>
      </c>
      <c r="L27" s="20">
        <f>IFERROR((IF($A27&gt;supporting_sheet!$D$13, VLOOKUP(supporting_sheet!$G$13,'waste_char_sector_%_values'!$E$2:$AG$3277,9,FALSE), VLOOKUP($D27,'waste_char_sector_%_values'!$E$2:$AG$3277,9,FALSE))*'DONNÉES '!$E66),0)</f>
        <v>0</v>
      </c>
      <c r="M27" s="20">
        <f>IFERROR((IF($A27&gt;supporting_sheet!$D$13, VLOOKUP(supporting_sheet!$G$13,'waste_char_sector_%_values'!$E$2:$AG$3277,10,FALSE), VLOOKUP($D27,'waste_char_sector_%_values'!$E$2:$AG$3277,10,FALSE))*'DONNÉES '!$E66),0)</f>
        <v>0</v>
      </c>
      <c r="N27" s="20">
        <f>IFERROR((IF($A27&gt;supporting_sheet!$D$13, VLOOKUP(supporting_sheet!$G$13,'waste_char_sector_%_values'!$E$2:$AG$3277,11,FALSE), VLOOKUP($D27,'waste_char_sector_%_values'!$E$2:$AG$3277,11,FALSE))*'DONNÉES '!$E66),0)</f>
        <v>0</v>
      </c>
      <c r="O27" s="20">
        <f>IFERROR((IF($A27&gt;supporting_sheet!$D$13, VLOOKUP(supporting_sheet!$G$13,'waste_char_sector_%_values'!$E$2:$AG$3277,12,FALSE), VLOOKUP($D27,'waste_char_sector_%_values'!$E$2:$AG$3277,12,FALSE))*'DONNÉES '!$E66),0)</f>
        <v>0</v>
      </c>
      <c r="P27" s="20">
        <f>IFERROR((IF($A27&gt;supporting_sheet!$D$13, VLOOKUP(supporting_sheet!$G$13,'waste_char_sector_%_values'!$E$2:$AG$3277,13,FALSE), VLOOKUP($D27,'waste_char_sector_%_values'!$E$2:$AG$3277,13,FALSE))*'DONNÉES '!$E66),0)</f>
        <v>0</v>
      </c>
      <c r="Q27" s="20">
        <f>IFERROR((IF($A27&gt;supporting_sheet!$D$13, VLOOKUP(supporting_sheet!$G$13,'waste_char_sector_%_values'!$E$2:$AG$3277,14,FALSE), VLOOKUP($D27,'waste_char_sector_%_values'!$E$2:$AG$3277,14,FALSE))*'DONNÉES '!$E66),0)</f>
        <v>0</v>
      </c>
      <c r="R27" s="20">
        <f>IFERROR((IF($A27&gt;supporting_sheet!$D$13, VLOOKUP(supporting_sheet!$G$13,'waste_char_sector_%_values'!$E$2:$AG$3277,29,FALSE), VLOOKUP($D27,'waste_char_sector_%_values'!$E$2:$AG$3277,29,FALSE))*'DONNÉES '!$E66),0)</f>
        <v>0</v>
      </c>
      <c r="S27" s="37"/>
      <c r="T27" s="37">
        <f t="shared" si="0"/>
        <v>0</v>
      </c>
      <c r="V27" s="20">
        <f>IFERROR((IF($A27&gt;supporting_sheet!$D$13, VLOOKUP(supporting_sheet!$G$13,'waste_char_sector_%_values'!$E$2:$AG$3277,11,FALSE), VLOOKUP($D27,'waste_char_sector_%_values'!$E$2:$AG$3277,11,FALSE))*'DONNÉES '!$E66),0)</f>
        <v>0</v>
      </c>
    </row>
    <row r="28" spans="1:22" x14ac:dyDescent="0.25">
      <c r="A28" s="1">
        <f>'DONNÉES '!B67</f>
        <v>26</v>
      </c>
      <c r="B28" s="1" t="str">
        <f t="shared" si="1"/>
        <v>AB</v>
      </c>
      <c r="C28" s="1" t="s">
        <v>56</v>
      </c>
      <c r="D28" s="1" t="str">
        <f t="shared" si="2"/>
        <v>26ABICI</v>
      </c>
      <c r="E28" s="20">
        <f>IFERROR((IF($A28&gt;supporting_sheet!$D$13, VLOOKUP(supporting_sheet!$G$13,'waste_char_sector_%_values'!$E$2:$AG$3277,2,FALSE), VLOOKUP($D28,'waste_char_sector_%_values'!$E$2:$AG$3277,2,FALSE))*'DONNÉES '!$E67),0)</f>
        <v>0</v>
      </c>
      <c r="F28" s="20">
        <f>IFERROR((IF($A28&gt;supporting_sheet!$D$13, VLOOKUP(supporting_sheet!$G$13,'waste_char_sector_%_values'!$E$2:$AG$3277,3,FALSE), VLOOKUP($D28,'waste_char_sector_%_values'!$E$2:$AG$3277,3,FALSE))*'DONNÉES '!$E67),0)</f>
        <v>0</v>
      </c>
      <c r="G28" s="20">
        <f>IFERROR((IF($A28&gt;supporting_sheet!$D$13, VLOOKUP(supporting_sheet!$G$13,'waste_char_sector_%_values'!$E$2:$AG$3277,4,FALSE), VLOOKUP($D28,'waste_char_sector_%_values'!$E$2:$AG$3277,4,FALSE))*'DONNÉES '!$E67),0)</f>
        <v>0</v>
      </c>
      <c r="H28" s="20">
        <f>IFERROR((IF($A28&gt;supporting_sheet!$D$13, VLOOKUP(supporting_sheet!$G$13,'waste_char_sector_%_values'!$E$2:$AG$3277,5,FALSE), VLOOKUP($D28,'waste_char_sector_%_values'!$E$2:$AG$3277,5,FALSE))*'DONNÉES '!$E67),0)</f>
        <v>0</v>
      </c>
      <c r="I28" s="20">
        <f>IFERROR((IF($A28&gt;supporting_sheet!$D$13, VLOOKUP(supporting_sheet!$G$13,'waste_char_sector_%_values'!$E$2:$AG$3277,6,FALSE), VLOOKUP($D28,'waste_char_sector_%_values'!$E$2:$AG$3277,6,FALSE))*'DONNÉES '!$E67),0)</f>
        <v>0</v>
      </c>
      <c r="J28" s="20">
        <f>IFERROR((IF($A28&gt;supporting_sheet!$D$13, VLOOKUP(supporting_sheet!$G$13,'waste_char_sector_%_values'!$E$2:$AG$3277,7,FALSE), VLOOKUP($D28,'waste_char_sector_%_values'!$E$2:$AG$3277,7,FALSE))*'DONNÉES '!$E67),0)</f>
        <v>0</v>
      </c>
      <c r="K28" s="20">
        <f>IFERROR((IF($A28&gt;supporting_sheet!$D$13, VLOOKUP(supporting_sheet!$G$13,'waste_char_sector_%_values'!$E$2:$AG$3277,8,FALSE), VLOOKUP($D28,'waste_char_sector_%_values'!$E$2:$AG$3277,8,FALSE))*'DONNÉES '!$E67),0)</f>
        <v>0</v>
      </c>
      <c r="L28" s="20">
        <f>IFERROR((IF($A28&gt;supporting_sheet!$D$13, VLOOKUP(supporting_sheet!$G$13,'waste_char_sector_%_values'!$E$2:$AG$3277,9,FALSE), VLOOKUP($D28,'waste_char_sector_%_values'!$E$2:$AG$3277,9,FALSE))*'DONNÉES '!$E67),0)</f>
        <v>0</v>
      </c>
      <c r="M28" s="20">
        <f>IFERROR((IF($A28&gt;supporting_sheet!$D$13, VLOOKUP(supporting_sheet!$G$13,'waste_char_sector_%_values'!$E$2:$AG$3277,10,FALSE), VLOOKUP($D28,'waste_char_sector_%_values'!$E$2:$AG$3277,10,FALSE))*'DONNÉES '!$E67),0)</f>
        <v>0</v>
      </c>
      <c r="N28" s="20">
        <f>IFERROR((IF($A28&gt;supporting_sheet!$D$13, VLOOKUP(supporting_sheet!$G$13,'waste_char_sector_%_values'!$E$2:$AG$3277,11,FALSE), VLOOKUP($D28,'waste_char_sector_%_values'!$E$2:$AG$3277,11,FALSE))*'DONNÉES '!$E67),0)</f>
        <v>0</v>
      </c>
      <c r="O28" s="20">
        <f>IFERROR((IF($A28&gt;supporting_sheet!$D$13, VLOOKUP(supporting_sheet!$G$13,'waste_char_sector_%_values'!$E$2:$AG$3277,12,FALSE), VLOOKUP($D28,'waste_char_sector_%_values'!$E$2:$AG$3277,12,FALSE))*'DONNÉES '!$E67),0)</f>
        <v>0</v>
      </c>
      <c r="P28" s="20">
        <f>IFERROR((IF($A28&gt;supporting_sheet!$D$13, VLOOKUP(supporting_sheet!$G$13,'waste_char_sector_%_values'!$E$2:$AG$3277,13,FALSE), VLOOKUP($D28,'waste_char_sector_%_values'!$E$2:$AG$3277,13,FALSE))*'DONNÉES '!$E67),0)</f>
        <v>0</v>
      </c>
      <c r="Q28" s="20">
        <f>IFERROR((IF($A28&gt;supporting_sheet!$D$13, VLOOKUP(supporting_sheet!$G$13,'waste_char_sector_%_values'!$E$2:$AG$3277,14,FALSE), VLOOKUP($D28,'waste_char_sector_%_values'!$E$2:$AG$3277,14,FALSE))*'DONNÉES '!$E67),0)</f>
        <v>0</v>
      </c>
      <c r="R28" s="20">
        <f>IFERROR((IF($A28&gt;supporting_sheet!$D$13, VLOOKUP(supporting_sheet!$G$13,'waste_char_sector_%_values'!$E$2:$AG$3277,29,FALSE), VLOOKUP($D28,'waste_char_sector_%_values'!$E$2:$AG$3277,29,FALSE))*'DONNÉES '!$E67),0)</f>
        <v>0</v>
      </c>
      <c r="S28" s="37"/>
      <c r="T28" s="37">
        <f t="shared" si="0"/>
        <v>0</v>
      </c>
      <c r="V28" s="20">
        <f>IFERROR((IF($A28&gt;supporting_sheet!$D$13, VLOOKUP(supporting_sheet!$G$13,'waste_char_sector_%_values'!$E$2:$AG$3277,11,FALSE), VLOOKUP($D28,'waste_char_sector_%_values'!$E$2:$AG$3277,11,FALSE))*'DONNÉES '!$E67),0)</f>
        <v>0</v>
      </c>
    </row>
    <row r="29" spans="1:22" x14ac:dyDescent="0.25">
      <c r="A29" s="1">
        <f>'DONNÉES '!B68</f>
        <v>27</v>
      </c>
      <c r="B29" s="1" t="str">
        <f t="shared" si="1"/>
        <v>AB</v>
      </c>
      <c r="C29" s="1" t="s">
        <v>56</v>
      </c>
      <c r="D29" s="1" t="str">
        <f t="shared" si="2"/>
        <v>27ABICI</v>
      </c>
      <c r="E29" s="20">
        <f>IFERROR((IF($A29&gt;supporting_sheet!$D$13, VLOOKUP(supporting_sheet!$G$13,'waste_char_sector_%_values'!$E$2:$AG$3277,2,FALSE), VLOOKUP($D29,'waste_char_sector_%_values'!$E$2:$AG$3277,2,FALSE))*'DONNÉES '!$E68),0)</f>
        <v>0</v>
      </c>
      <c r="F29" s="20">
        <f>IFERROR((IF($A29&gt;supporting_sheet!$D$13, VLOOKUP(supporting_sheet!$G$13,'waste_char_sector_%_values'!$E$2:$AG$3277,3,FALSE), VLOOKUP($D29,'waste_char_sector_%_values'!$E$2:$AG$3277,3,FALSE))*'DONNÉES '!$E68),0)</f>
        <v>0</v>
      </c>
      <c r="G29" s="20">
        <f>IFERROR((IF($A29&gt;supporting_sheet!$D$13, VLOOKUP(supporting_sheet!$G$13,'waste_char_sector_%_values'!$E$2:$AG$3277,4,FALSE), VLOOKUP($D29,'waste_char_sector_%_values'!$E$2:$AG$3277,4,FALSE))*'DONNÉES '!$E68),0)</f>
        <v>0</v>
      </c>
      <c r="H29" s="20">
        <f>IFERROR((IF($A29&gt;supporting_sheet!$D$13, VLOOKUP(supporting_sheet!$G$13,'waste_char_sector_%_values'!$E$2:$AG$3277,5,FALSE), VLOOKUP($D29,'waste_char_sector_%_values'!$E$2:$AG$3277,5,FALSE))*'DONNÉES '!$E68),0)</f>
        <v>0</v>
      </c>
      <c r="I29" s="20">
        <f>IFERROR((IF($A29&gt;supporting_sheet!$D$13, VLOOKUP(supporting_sheet!$G$13,'waste_char_sector_%_values'!$E$2:$AG$3277,6,FALSE), VLOOKUP($D29,'waste_char_sector_%_values'!$E$2:$AG$3277,6,FALSE))*'DONNÉES '!$E68),0)</f>
        <v>0</v>
      </c>
      <c r="J29" s="20">
        <f>IFERROR((IF($A29&gt;supporting_sheet!$D$13, VLOOKUP(supporting_sheet!$G$13,'waste_char_sector_%_values'!$E$2:$AG$3277,7,FALSE), VLOOKUP($D29,'waste_char_sector_%_values'!$E$2:$AG$3277,7,FALSE))*'DONNÉES '!$E68),0)</f>
        <v>0</v>
      </c>
      <c r="K29" s="20">
        <f>IFERROR((IF($A29&gt;supporting_sheet!$D$13, VLOOKUP(supporting_sheet!$G$13,'waste_char_sector_%_values'!$E$2:$AG$3277,8,FALSE), VLOOKUP($D29,'waste_char_sector_%_values'!$E$2:$AG$3277,8,FALSE))*'DONNÉES '!$E68),0)</f>
        <v>0</v>
      </c>
      <c r="L29" s="20">
        <f>IFERROR((IF($A29&gt;supporting_sheet!$D$13, VLOOKUP(supporting_sheet!$G$13,'waste_char_sector_%_values'!$E$2:$AG$3277,9,FALSE), VLOOKUP($D29,'waste_char_sector_%_values'!$E$2:$AG$3277,9,FALSE))*'DONNÉES '!$E68),0)</f>
        <v>0</v>
      </c>
      <c r="M29" s="20">
        <f>IFERROR((IF($A29&gt;supporting_sheet!$D$13, VLOOKUP(supporting_sheet!$G$13,'waste_char_sector_%_values'!$E$2:$AG$3277,10,FALSE), VLOOKUP($D29,'waste_char_sector_%_values'!$E$2:$AG$3277,10,FALSE))*'DONNÉES '!$E68),0)</f>
        <v>0</v>
      </c>
      <c r="N29" s="20">
        <f>IFERROR((IF($A29&gt;supporting_sheet!$D$13, VLOOKUP(supporting_sheet!$G$13,'waste_char_sector_%_values'!$E$2:$AG$3277,11,FALSE), VLOOKUP($D29,'waste_char_sector_%_values'!$E$2:$AG$3277,11,FALSE))*'DONNÉES '!$E68),0)</f>
        <v>0</v>
      </c>
      <c r="O29" s="20">
        <f>IFERROR((IF($A29&gt;supporting_sheet!$D$13, VLOOKUP(supporting_sheet!$G$13,'waste_char_sector_%_values'!$E$2:$AG$3277,12,FALSE), VLOOKUP($D29,'waste_char_sector_%_values'!$E$2:$AG$3277,12,FALSE))*'DONNÉES '!$E68),0)</f>
        <v>0</v>
      </c>
      <c r="P29" s="20">
        <f>IFERROR((IF($A29&gt;supporting_sheet!$D$13, VLOOKUP(supporting_sheet!$G$13,'waste_char_sector_%_values'!$E$2:$AG$3277,13,FALSE), VLOOKUP($D29,'waste_char_sector_%_values'!$E$2:$AG$3277,13,FALSE))*'DONNÉES '!$E68),0)</f>
        <v>0</v>
      </c>
      <c r="Q29" s="20">
        <f>IFERROR((IF($A29&gt;supporting_sheet!$D$13, VLOOKUP(supporting_sheet!$G$13,'waste_char_sector_%_values'!$E$2:$AG$3277,14,FALSE), VLOOKUP($D29,'waste_char_sector_%_values'!$E$2:$AG$3277,14,FALSE))*'DONNÉES '!$E68),0)</f>
        <v>0</v>
      </c>
      <c r="R29" s="20">
        <f>IFERROR((IF($A29&gt;supporting_sheet!$D$13, VLOOKUP(supporting_sheet!$G$13,'waste_char_sector_%_values'!$E$2:$AG$3277,29,FALSE), VLOOKUP($D29,'waste_char_sector_%_values'!$E$2:$AG$3277,29,FALSE))*'DONNÉES '!$E68),0)</f>
        <v>0</v>
      </c>
      <c r="S29" s="37"/>
      <c r="T29" s="37">
        <f t="shared" si="0"/>
        <v>0</v>
      </c>
      <c r="V29" s="20">
        <f>IFERROR((IF($A29&gt;supporting_sheet!$D$13, VLOOKUP(supporting_sheet!$G$13,'waste_char_sector_%_values'!$E$2:$AG$3277,11,FALSE), VLOOKUP($D29,'waste_char_sector_%_values'!$E$2:$AG$3277,11,FALSE))*'DONNÉES '!$E68),0)</f>
        <v>0</v>
      </c>
    </row>
    <row r="30" spans="1:22" x14ac:dyDescent="0.25">
      <c r="A30" s="1">
        <f>'DONNÉES '!B69</f>
        <v>28</v>
      </c>
      <c r="B30" s="1" t="str">
        <f t="shared" si="1"/>
        <v>AB</v>
      </c>
      <c r="C30" s="1" t="s">
        <v>56</v>
      </c>
      <c r="D30" s="1" t="str">
        <f t="shared" si="2"/>
        <v>28ABICI</v>
      </c>
      <c r="E30" s="20">
        <f>IFERROR((IF($A30&gt;supporting_sheet!$D$13, VLOOKUP(supporting_sheet!$G$13,'waste_char_sector_%_values'!$E$2:$AG$3277,2,FALSE), VLOOKUP($D30,'waste_char_sector_%_values'!$E$2:$AG$3277,2,FALSE))*'DONNÉES '!$E69),0)</f>
        <v>0</v>
      </c>
      <c r="F30" s="20">
        <f>IFERROR((IF($A30&gt;supporting_sheet!$D$13, VLOOKUP(supporting_sheet!$G$13,'waste_char_sector_%_values'!$E$2:$AG$3277,3,FALSE), VLOOKUP($D30,'waste_char_sector_%_values'!$E$2:$AG$3277,3,FALSE))*'DONNÉES '!$E69),0)</f>
        <v>0</v>
      </c>
      <c r="G30" s="20">
        <f>IFERROR((IF($A30&gt;supporting_sheet!$D$13, VLOOKUP(supporting_sheet!$G$13,'waste_char_sector_%_values'!$E$2:$AG$3277,4,FALSE), VLOOKUP($D30,'waste_char_sector_%_values'!$E$2:$AG$3277,4,FALSE))*'DONNÉES '!$E69),0)</f>
        <v>0</v>
      </c>
      <c r="H30" s="20">
        <f>IFERROR((IF($A30&gt;supporting_sheet!$D$13, VLOOKUP(supporting_sheet!$G$13,'waste_char_sector_%_values'!$E$2:$AG$3277,5,FALSE), VLOOKUP($D30,'waste_char_sector_%_values'!$E$2:$AG$3277,5,FALSE))*'DONNÉES '!$E69),0)</f>
        <v>0</v>
      </c>
      <c r="I30" s="20">
        <f>IFERROR((IF($A30&gt;supporting_sheet!$D$13, VLOOKUP(supporting_sheet!$G$13,'waste_char_sector_%_values'!$E$2:$AG$3277,6,FALSE), VLOOKUP($D30,'waste_char_sector_%_values'!$E$2:$AG$3277,6,FALSE))*'DONNÉES '!$E69),0)</f>
        <v>0</v>
      </c>
      <c r="J30" s="20">
        <f>IFERROR((IF($A30&gt;supporting_sheet!$D$13, VLOOKUP(supporting_sheet!$G$13,'waste_char_sector_%_values'!$E$2:$AG$3277,7,FALSE), VLOOKUP($D30,'waste_char_sector_%_values'!$E$2:$AG$3277,7,FALSE))*'DONNÉES '!$E69),0)</f>
        <v>0</v>
      </c>
      <c r="K30" s="20">
        <f>IFERROR((IF($A30&gt;supporting_sheet!$D$13, VLOOKUP(supporting_sheet!$G$13,'waste_char_sector_%_values'!$E$2:$AG$3277,8,FALSE), VLOOKUP($D30,'waste_char_sector_%_values'!$E$2:$AG$3277,8,FALSE))*'DONNÉES '!$E69),0)</f>
        <v>0</v>
      </c>
      <c r="L30" s="20">
        <f>IFERROR((IF($A30&gt;supporting_sheet!$D$13, VLOOKUP(supporting_sheet!$G$13,'waste_char_sector_%_values'!$E$2:$AG$3277,9,FALSE), VLOOKUP($D30,'waste_char_sector_%_values'!$E$2:$AG$3277,9,FALSE))*'DONNÉES '!$E69),0)</f>
        <v>0</v>
      </c>
      <c r="M30" s="20">
        <f>IFERROR((IF($A30&gt;supporting_sheet!$D$13, VLOOKUP(supporting_sheet!$G$13,'waste_char_sector_%_values'!$E$2:$AG$3277,10,FALSE), VLOOKUP($D30,'waste_char_sector_%_values'!$E$2:$AG$3277,10,FALSE))*'DONNÉES '!$E69),0)</f>
        <v>0</v>
      </c>
      <c r="N30" s="20">
        <f>IFERROR((IF($A30&gt;supporting_sheet!$D$13, VLOOKUP(supporting_sheet!$G$13,'waste_char_sector_%_values'!$E$2:$AG$3277,11,FALSE), VLOOKUP($D30,'waste_char_sector_%_values'!$E$2:$AG$3277,11,FALSE))*'DONNÉES '!$E69),0)</f>
        <v>0</v>
      </c>
      <c r="O30" s="20">
        <f>IFERROR((IF($A30&gt;supporting_sheet!$D$13, VLOOKUP(supporting_sheet!$G$13,'waste_char_sector_%_values'!$E$2:$AG$3277,12,FALSE), VLOOKUP($D30,'waste_char_sector_%_values'!$E$2:$AG$3277,12,FALSE))*'DONNÉES '!$E69),0)</f>
        <v>0</v>
      </c>
      <c r="P30" s="20">
        <f>IFERROR((IF($A30&gt;supporting_sheet!$D$13, VLOOKUP(supporting_sheet!$G$13,'waste_char_sector_%_values'!$E$2:$AG$3277,13,FALSE), VLOOKUP($D30,'waste_char_sector_%_values'!$E$2:$AG$3277,13,FALSE))*'DONNÉES '!$E69),0)</f>
        <v>0</v>
      </c>
      <c r="Q30" s="20">
        <f>IFERROR((IF($A30&gt;supporting_sheet!$D$13, VLOOKUP(supporting_sheet!$G$13,'waste_char_sector_%_values'!$E$2:$AG$3277,14,FALSE), VLOOKUP($D30,'waste_char_sector_%_values'!$E$2:$AG$3277,14,FALSE))*'DONNÉES '!$E69),0)</f>
        <v>0</v>
      </c>
      <c r="R30" s="20">
        <f>IFERROR((IF($A30&gt;supporting_sheet!$D$13, VLOOKUP(supporting_sheet!$G$13,'waste_char_sector_%_values'!$E$2:$AG$3277,29,FALSE), VLOOKUP($D30,'waste_char_sector_%_values'!$E$2:$AG$3277,29,FALSE))*'DONNÉES '!$E69),0)</f>
        <v>0</v>
      </c>
      <c r="S30" s="37"/>
      <c r="T30" s="37">
        <f t="shared" si="0"/>
        <v>0</v>
      </c>
      <c r="V30" s="20">
        <f>IFERROR((IF($A30&gt;supporting_sheet!$D$13, VLOOKUP(supporting_sheet!$G$13,'waste_char_sector_%_values'!$E$2:$AG$3277,11,FALSE), VLOOKUP($D30,'waste_char_sector_%_values'!$E$2:$AG$3277,11,FALSE))*'DONNÉES '!$E69),0)</f>
        <v>0</v>
      </c>
    </row>
    <row r="31" spans="1:22" x14ac:dyDescent="0.25">
      <c r="A31" s="1">
        <f>'DONNÉES '!B70</f>
        <v>29</v>
      </c>
      <c r="B31" s="1" t="str">
        <f t="shared" si="1"/>
        <v>AB</v>
      </c>
      <c r="C31" s="1" t="s">
        <v>56</v>
      </c>
      <c r="D31" s="1" t="str">
        <f t="shared" si="2"/>
        <v>29ABICI</v>
      </c>
      <c r="E31" s="20">
        <f>IFERROR((IF($A31&gt;supporting_sheet!$D$13, VLOOKUP(supporting_sheet!$G$13,'waste_char_sector_%_values'!$E$2:$AG$3277,2,FALSE), VLOOKUP($D31,'waste_char_sector_%_values'!$E$2:$AG$3277,2,FALSE))*'DONNÉES '!$E70),0)</f>
        <v>0</v>
      </c>
      <c r="F31" s="20">
        <f>IFERROR((IF($A31&gt;supporting_sheet!$D$13, VLOOKUP(supporting_sheet!$G$13,'waste_char_sector_%_values'!$E$2:$AG$3277,3,FALSE), VLOOKUP($D31,'waste_char_sector_%_values'!$E$2:$AG$3277,3,FALSE))*'DONNÉES '!$E70),0)</f>
        <v>0</v>
      </c>
      <c r="G31" s="20">
        <f>IFERROR((IF($A31&gt;supporting_sheet!$D$13, VLOOKUP(supporting_sheet!$G$13,'waste_char_sector_%_values'!$E$2:$AG$3277,4,FALSE), VLOOKUP($D31,'waste_char_sector_%_values'!$E$2:$AG$3277,4,FALSE))*'DONNÉES '!$E70),0)</f>
        <v>0</v>
      </c>
      <c r="H31" s="20">
        <f>IFERROR((IF($A31&gt;supporting_sheet!$D$13, VLOOKUP(supporting_sheet!$G$13,'waste_char_sector_%_values'!$E$2:$AG$3277,5,FALSE), VLOOKUP($D31,'waste_char_sector_%_values'!$E$2:$AG$3277,5,FALSE))*'DONNÉES '!$E70),0)</f>
        <v>0</v>
      </c>
      <c r="I31" s="20">
        <f>IFERROR((IF($A31&gt;supporting_sheet!$D$13, VLOOKUP(supporting_sheet!$G$13,'waste_char_sector_%_values'!$E$2:$AG$3277,6,FALSE), VLOOKUP($D31,'waste_char_sector_%_values'!$E$2:$AG$3277,6,FALSE))*'DONNÉES '!$E70),0)</f>
        <v>0</v>
      </c>
      <c r="J31" s="20">
        <f>IFERROR((IF($A31&gt;supporting_sheet!$D$13, VLOOKUP(supporting_sheet!$G$13,'waste_char_sector_%_values'!$E$2:$AG$3277,7,FALSE), VLOOKUP($D31,'waste_char_sector_%_values'!$E$2:$AG$3277,7,FALSE))*'DONNÉES '!$E70),0)</f>
        <v>0</v>
      </c>
      <c r="K31" s="20">
        <f>IFERROR((IF($A31&gt;supporting_sheet!$D$13, VLOOKUP(supporting_sheet!$G$13,'waste_char_sector_%_values'!$E$2:$AG$3277,8,FALSE), VLOOKUP($D31,'waste_char_sector_%_values'!$E$2:$AG$3277,8,FALSE))*'DONNÉES '!$E70),0)</f>
        <v>0</v>
      </c>
      <c r="L31" s="20">
        <f>IFERROR((IF($A31&gt;supporting_sheet!$D$13, VLOOKUP(supporting_sheet!$G$13,'waste_char_sector_%_values'!$E$2:$AG$3277,9,FALSE), VLOOKUP($D31,'waste_char_sector_%_values'!$E$2:$AG$3277,9,FALSE))*'DONNÉES '!$E70),0)</f>
        <v>0</v>
      </c>
      <c r="M31" s="20">
        <f>IFERROR((IF($A31&gt;supporting_sheet!$D$13, VLOOKUP(supporting_sheet!$G$13,'waste_char_sector_%_values'!$E$2:$AG$3277,10,FALSE), VLOOKUP($D31,'waste_char_sector_%_values'!$E$2:$AG$3277,10,FALSE))*'DONNÉES '!$E70),0)</f>
        <v>0</v>
      </c>
      <c r="N31" s="20">
        <f>IFERROR((IF($A31&gt;supporting_sheet!$D$13, VLOOKUP(supporting_sheet!$G$13,'waste_char_sector_%_values'!$E$2:$AG$3277,11,FALSE), VLOOKUP($D31,'waste_char_sector_%_values'!$E$2:$AG$3277,11,FALSE))*'DONNÉES '!$E70),0)</f>
        <v>0</v>
      </c>
      <c r="O31" s="20">
        <f>IFERROR((IF($A31&gt;supporting_sheet!$D$13, VLOOKUP(supporting_sheet!$G$13,'waste_char_sector_%_values'!$E$2:$AG$3277,12,FALSE), VLOOKUP($D31,'waste_char_sector_%_values'!$E$2:$AG$3277,12,FALSE))*'DONNÉES '!$E70),0)</f>
        <v>0</v>
      </c>
      <c r="P31" s="20">
        <f>IFERROR((IF($A31&gt;supporting_sheet!$D$13, VLOOKUP(supporting_sheet!$G$13,'waste_char_sector_%_values'!$E$2:$AG$3277,13,FALSE), VLOOKUP($D31,'waste_char_sector_%_values'!$E$2:$AG$3277,13,FALSE))*'DONNÉES '!$E70),0)</f>
        <v>0</v>
      </c>
      <c r="Q31" s="20">
        <f>IFERROR((IF($A31&gt;supporting_sheet!$D$13, VLOOKUP(supporting_sheet!$G$13,'waste_char_sector_%_values'!$E$2:$AG$3277,14,FALSE), VLOOKUP($D31,'waste_char_sector_%_values'!$E$2:$AG$3277,14,FALSE))*'DONNÉES '!$E70),0)</f>
        <v>0</v>
      </c>
      <c r="R31" s="20">
        <f>IFERROR((IF($A31&gt;supporting_sheet!$D$13, VLOOKUP(supporting_sheet!$G$13,'waste_char_sector_%_values'!$E$2:$AG$3277,29,FALSE), VLOOKUP($D31,'waste_char_sector_%_values'!$E$2:$AG$3277,29,FALSE))*'DONNÉES '!$E70),0)</f>
        <v>0</v>
      </c>
      <c r="S31" s="37"/>
      <c r="T31" s="37">
        <f t="shared" si="0"/>
        <v>0</v>
      </c>
      <c r="V31" s="20">
        <f>IFERROR((IF($A31&gt;supporting_sheet!$D$13, VLOOKUP(supporting_sheet!$G$13,'waste_char_sector_%_values'!$E$2:$AG$3277,11,FALSE), VLOOKUP($D31,'waste_char_sector_%_values'!$E$2:$AG$3277,11,FALSE))*'DONNÉES '!$E70),0)</f>
        <v>0</v>
      </c>
    </row>
    <row r="32" spans="1:22" x14ac:dyDescent="0.25">
      <c r="A32" s="1">
        <f>'DONNÉES '!B71</f>
        <v>30</v>
      </c>
      <c r="B32" s="1" t="str">
        <f t="shared" si="1"/>
        <v>AB</v>
      </c>
      <c r="C32" s="1" t="s">
        <v>56</v>
      </c>
      <c r="D32" s="1" t="str">
        <f t="shared" si="2"/>
        <v>30ABICI</v>
      </c>
      <c r="E32" s="20">
        <f>IFERROR((IF($A32&gt;supporting_sheet!$D$13, VLOOKUP(supporting_sheet!$G$13,'waste_char_sector_%_values'!$E$2:$AG$3277,2,FALSE), VLOOKUP($D32,'waste_char_sector_%_values'!$E$2:$AG$3277,2,FALSE))*'DONNÉES '!$E71),0)</f>
        <v>0</v>
      </c>
      <c r="F32" s="20">
        <f>IFERROR((IF($A32&gt;supporting_sheet!$D$13, VLOOKUP(supporting_sheet!$G$13,'waste_char_sector_%_values'!$E$2:$AG$3277,3,FALSE), VLOOKUP($D32,'waste_char_sector_%_values'!$E$2:$AG$3277,3,FALSE))*'DONNÉES '!$E71),0)</f>
        <v>0</v>
      </c>
      <c r="G32" s="20">
        <f>IFERROR((IF($A32&gt;supporting_sheet!$D$13, VLOOKUP(supporting_sheet!$G$13,'waste_char_sector_%_values'!$E$2:$AG$3277,4,FALSE), VLOOKUP($D32,'waste_char_sector_%_values'!$E$2:$AG$3277,4,FALSE))*'DONNÉES '!$E71),0)</f>
        <v>0</v>
      </c>
      <c r="H32" s="20">
        <f>IFERROR((IF($A32&gt;supporting_sheet!$D$13, VLOOKUP(supporting_sheet!$G$13,'waste_char_sector_%_values'!$E$2:$AG$3277,5,FALSE), VLOOKUP($D32,'waste_char_sector_%_values'!$E$2:$AG$3277,5,FALSE))*'DONNÉES '!$E71),0)</f>
        <v>0</v>
      </c>
      <c r="I32" s="20">
        <f>IFERROR((IF($A32&gt;supporting_sheet!$D$13, VLOOKUP(supporting_sheet!$G$13,'waste_char_sector_%_values'!$E$2:$AG$3277,6,FALSE), VLOOKUP($D32,'waste_char_sector_%_values'!$E$2:$AG$3277,6,FALSE))*'DONNÉES '!$E71),0)</f>
        <v>0</v>
      </c>
      <c r="J32" s="20">
        <f>IFERROR((IF($A32&gt;supporting_sheet!$D$13, VLOOKUP(supporting_sheet!$G$13,'waste_char_sector_%_values'!$E$2:$AG$3277,7,FALSE), VLOOKUP($D32,'waste_char_sector_%_values'!$E$2:$AG$3277,7,FALSE))*'DONNÉES '!$E71),0)</f>
        <v>0</v>
      </c>
      <c r="K32" s="20">
        <f>IFERROR((IF($A32&gt;supporting_sheet!$D$13, VLOOKUP(supporting_sheet!$G$13,'waste_char_sector_%_values'!$E$2:$AG$3277,8,FALSE), VLOOKUP($D32,'waste_char_sector_%_values'!$E$2:$AG$3277,8,FALSE))*'DONNÉES '!$E71),0)</f>
        <v>0</v>
      </c>
      <c r="L32" s="20">
        <f>IFERROR((IF($A32&gt;supporting_sheet!$D$13, VLOOKUP(supporting_sheet!$G$13,'waste_char_sector_%_values'!$E$2:$AG$3277,9,FALSE), VLOOKUP($D32,'waste_char_sector_%_values'!$E$2:$AG$3277,9,FALSE))*'DONNÉES '!$E71),0)</f>
        <v>0</v>
      </c>
      <c r="M32" s="20">
        <f>IFERROR((IF($A32&gt;supporting_sheet!$D$13, VLOOKUP(supporting_sheet!$G$13,'waste_char_sector_%_values'!$E$2:$AG$3277,10,FALSE), VLOOKUP($D32,'waste_char_sector_%_values'!$E$2:$AG$3277,10,FALSE))*'DONNÉES '!$E71),0)</f>
        <v>0</v>
      </c>
      <c r="N32" s="20">
        <f>IFERROR((IF($A32&gt;supporting_sheet!$D$13, VLOOKUP(supporting_sheet!$G$13,'waste_char_sector_%_values'!$E$2:$AG$3277,11,FALSE), VLOOKUP($D32,'waste_char_sector_%_values'!$E$2:$AG$3277,11,FALSE))*'DONNÉES '!$E71),0)</f>
        <v>0</v>
      </c>
      <c r="O32" s="20">
        <f>IFERROR((IF($A32&gt;supporting_sheet!$D$13, VLOOKUP(supporting_sheet!$G$13,'waste_char_sector_%_values'!$E$2:$AG$3277,12,FALSE), VLOOKUP($D32,'waste_char_sector_%_values'!$E$2:$AG$3277,12,FALSE))*'DONNÉES '!$E71),0)</f>
        <v>0</v>
      </c>
      <c r="P32" s="20">
        <f>IFERROR((IF($A32&gt;supporting_sheet!$D$13, VLOOKUP(supporting_sheet!$G$13,'waste_char_sector_%_values'!$E$2:$AG$3277,13,FALSE), VLOOKUP($D32,'waste_char_sector_%_values'!$E$2:$AG$3277,13,FALSE))*'DONNÉES '!$E71),0)</f>
        <v>0</v>
      </c>
      <c r="Q32" s="20">
        <f>IFERROR((IF($A32&gt;supporting_sheet!$D$13, VLOOKUP(supporting_sheet!$G$13,'waste_char_sector_%_values'!$E$2:$AG$3277,14,FALSE), VLOOKUP($D32,'waste_char_sector_%_values'!$E$2:$AG$3277,14,FALSE))*'DONNÉES '!$E71),0)</f>
        <v>0</v>
      </c>
      <c r="R32" s="20">
        <f>IFERROR((IF($A32&gt;supporting_sheet!$D$13, VLOOKUP(supporting_sheet!$G$13,'waste_char_sector_%_values'!$E$2:$AG$3277,29,FALSE), VLOOKUP($D32,'waste_char_sector_%_values'!$E$2:$AG$3277,29,FALSE))*'DONNÉES '!$E71),0)</f>
        <v>0</v>
      </c>
      <c r="S32" s="37"/>
      <c r="T32" s="37">
        <f t="shared" si="0"/>
        <v>0</v>
      </c>
      <c r="V32" s="20">
        <f>IFERROR((IF($A32&gt;supporting_sheet!$D$13, VLOOKUP(supporting_sheet!$G$13,'waste_char_sector_%_values'!$E$2:$AG$3277,11,FALSE), VLOOKUP($D32,'waste_char_sector_%_values'!$E$2:$AG$3277,11,FALSE))*'DONNÉES '!$E71),0)</f>
        <v>0</v>
      </c>
    </row>
    <row r="33" spans="1:22" x14ac:dyDescent="0.25">
      <c r="A33" s="1">
        <f>'DONNÉES '!B72</f>
        <v>31</v>
      </c>
      <c r="B33" s="1" t="str">
        <f t="shared" si="1"/>
        <v>AB</v>
      </c>
      <c r="C33" s="1" t="s">
        <v>56</v>
      </c>
      <c r="D33" s="1" t="str">
        <f t="shared" si="2"/>
        <v>31ABICI</v>
      </c>
      <c r="E33" s="20">
        <f>IFERROR((IF($A33&gt;supporting_sheet!$D$13, VLOOKUP(supporting_sheet!$G$13,'waste_char_sector_%_values'!$E$2:$AG$3277,2,FALSE), VLOOKUP($D33,'waste_char_sector_%_values'!$E$2:$AG$3277,2,FALSE))*'DONNÉES '!$E72),0)</f>
        <v>0</v>
      </c>
      <c r="F33" s="20">
        <f>IFERROR((IF($A33&gt;supporting_sheet!$D$13, VLOOKUP(supporting_sheet!$G$13,'waste_char_sector_%_values'!$E$2:$AG$3277,3,FALSE), VLOOKUP($D33,'waste_char_sector_%_values'!$E$2:$AG$3277,3,FALSE))*'DONNÉES '!$E72),0)</f>
        <v>0</v>
      </c>
      <c r="G33" s="20">
        <f>IFERROR((IF($A33&gt;supporting_sheet!$D$13, VLOOKUP(supporting_sheet!$G$13,'waste_char_sector_%_values'!$E$2:$AG$3277,4,FALSE), VLOOKUP($D33,'waste_char_sector_%_values'!$E$2:$AG$3277,4,FALSE))*'DONNÉES '!$E72),0)</f>
        <v>0</v>
      </c>
      <c r="H33" s="20">
        <f>IFERROR((IF($A33&gt;supporting_sheet!$D$13, VLOOKUP(supporting_sheet!$G$13,'waste_char_sector_%_values'!$E$2:$AG$3277,5,FALSE), VLOOKUP($D33,'waste_char_sector_%_values'!$E$2:$AG$3277,5,FALSE))*'DONNÉES '!$E72),0)</f>
        <v>0</v>
      </c>
      <c r="I33" s="20">
        <f>IFERROR((IF($A33&gt;supporting_sheet!$D$13, VLOOKUP(supporting_sheet!$G$13,'waste_char_sector_%_values'!$E$2:$AG$3277,6,FALSE), VLOOKUP($D33,'waste_char_sector_%_values'!$E$2:$AG$3277,6,FALSE))*'DONNÉES '!$E72),0)</f>
        <v>0</v>
      </c>
      <c r="J33" s="20">
        <f>IFERROR((IF($A33&gt;supporting_sheet!$D$13, VLOOKUP(supporting_sheet!$G$13,'waste_char_sector_%_values'!$E$2:$AG$3277,7,FALSE), VLOOKUP($D33,'waste_char_sector_%_values'!$E$2:$AG$3277,7,FALSE))*'DONNÉES '!$E72),0)</f>
        <v>0</v>
      </c>
      <c r="K33" s="20">
        <f>IFERROR((IF($A33&gt;supporting_sheet!$D$13, VLOOKUP(supporting_sheet!$G$13,'waste_char_sector_%_values'!$E$2:$AG$3277,8,FALSE), VLOOKUP($D33,'waste_char_sector_%_values'!$E$2:$AG$3277,8,FALSE))*'DONNÉES '!$E72),0)</f>
        <v>0</v>
      </c>
      <c r="L33" s="20">
        <f>IFERROR((IF($A33&gt;supporting_sheet!$D$13, VLOOKUP(supporting_sheet!$G$13,'waste_char_sector_%_values'!$E$2:$AG$3277,9,FALSE), VLOOKUP($D33,'waste_char_sector_%_values'!$E$2:$AG$3277,9,FALSE))*'DONNÉES '!$E72),0)</f>
        <v>0</v>
      </c>
      <c r="M33" s="20">
        <f>IFERROR((IF($A33&gt;supporting_sheet!$D$13, VLOOKUP(supporting_sheet!$G$13,'waste_char_sector_%_values'!$E$2:$AG$3277,10,FALSE), VLOOKUP($D33,'waste_char_sector_%_values'!$E$2:$AG$3277,10,FALSE))*'DONNÉES '!$E72),0)</f>
        <v>0</v>
      </c>
      <c r="N33" s="20">
        <f>IFERROR((IF($A33&gt;supporting_sheet!$D$13, VLOOKUP(supporting_sheet!$G$13,'waste_char_sector_%_values'!$E$2:$AG$3277,11,FALSE), VLOOKUP($D33,'waste_char_sector_%_values'!$E$2:$AG$3277,11,FALSE))*'DONNÉES '!$E72),0)</f>
        <v>0</v>
      </c>
      <c r="O33" s="20">
        <f>IFERROR((IF($A33&gt;supporting_sheet!$D$13, VLOOKUP(supporting_sheet!$G$13,'waste_char_sector_%_values'!$E$2:$AG$3277,12,FALSE), VLOOKUP($D33,'waste_char_sector_%_values'!$E$2:$AG$3277,12,FALSE))*'DONNÉES '!$E72),0)</f>
        <v>0</v>
      </c>
      <c r="P33" s="20">
        <f>IFERROR((IF($A33&gt;supporting_sheet!$D$13, VLOOKUP(supporting_sheet!$G$13,'waste_char_sector_%_values'!$E$2:$AG$3277,13,FALSE), VLOOKUP($D33,'waste_char_sector_%_values'!$E$2:$AG$3277,13,FALSE))*'DONNÉES '!$E72),0)</f>
        <v>0</v>
      </c>
      <c r="Q33" s="20">
        <f>IFERROR((IF($A33&gt;supporting_sheet!$D$13, VLOOKUP(supporting_sheet!$G$13,'waste_char_sector_%_values'!$E$2:$AG$3277,14,FALSE), VLOOKUP($D33,'waste_char_sector_%_values'!$E$2:$AG$3277,14,FALSE))*'DONNÉES '!$E72),0)</f>
        <v>0</v>
      </c>
      <c r="R33" s="20">
        <f>IFERROR((IF($A33&gt;supporting_sheet!$D$13, VLOOKUP(supporting_sheet!$G$13,'waste_char_sector_%_values'!$E$2:$AG$3277,29,FALSE), VLOOKUP($D33,'waste_char_sector_%_values'!$E$2:$AG$3277,29,FALSE))*'DONNÉES '!$E72),0)</f>
        <v>0</v>
      </c>
      <c r="S33" s="37"/>
      <c r="T33" s="37">
        <f t="shared" si="0"/>
        <v>0</v>
      </c>
      <c r="V33" s="20">
        <f>IFERROR((IF($A33&gt;supporting_sheet!$D$13, VLOOKUP(supporting_sheet!$G$13,'waste_char_sector_%_values'!$E$2:$AG$3277,11,FALSE), VLOOKUP($D33,'waste_char_sector_%_values'!$E$2:$AG$3277,11,FALSE))*'DONNÉES '!$E72),0)</f>
        <v>0</v>
      </c>
    </row>
    <row r="34" spans="1:22" x14ac:dyDescent="0.25">
      <c r="A34" s="1">
        <f>'DONNÉES '!B73</f>
        <v>32</v>
      </c>
      <c r="B34" s="1" t="str">
        <f t="shared" si="1"/>
        <v>AB</v>
      </c>
      <c r="C34" s="1" t="s">
        <v>56</v>
      </c>
      <c r="D34" s="1" t="str">
        <f t="shared" si="2"/>
        <v>32ABICI</v>
      </c>
      <c r="E34" s="20">
        <f>IFERROR((IF($A34&gt;supporting_sheet!$D$13, VLOOKUP(supporting_sheet!$G$13,'waste_char_sector_%_values'!$E$2:$AG$3277,2,FALSE), VLOOKUP($D34,'waste_char_sector_%_values'!$E$2:$AG$3277,2,FALSE))*'DONNÉES '!$E73),0)</f>
        <v>0</v>
      </c>
      <c r="F34" s="20">
        <f>IFERROR((IF($A34&gt;supporting_sheet!$D$13, VLOOKUP(supporting_sheet!$G$13,'waste_char_sector_%_values'!$E$2:$AG$3277,3,FALSE), VLOOKUP($D34,'waste_char_sector_%_values'!$E$2:$AG$3277,3,FALSE))*'DONNÉES '!$E73),0)</f>
        <v>0</v>
      </c>
      <c r="G34" s="20">
        <f>IFERROR((IF($A34&gt;supporting_sheet!$D$13, VLOOKUP(supporting_sheet!$G$13,'waste_char_sector_%_values'!$E$2:$AG$3277,4,FALSE), VLOOKUP($D34,'waste_char_sector_%_values'!$E$2:$AG$3277,4,FALSE))*'DONNÉES '!$E73),0)</f>
        <v>0</v>
      </c>
      <c r="H34" s="20">
        <f>IFERROR((IF($A34&gt;supporting_sheet!$D$13, VLOOKUP(supporting_sheet!$G$13,'waste_char_sector_%_values'!$E$2:$AG$3277,5,FALSE), VLOOKUP($D34,'waste_char_sector_%_values'!$E$2:$AG$3277,5,FALSE))*'DONNÉES '!$E73),0)</f>
        <v>0</v>
      </c>
      <c r="I34" s="20">
        <f>IFERROR((IF($A34&gt;supporting_sheet!$D$13, VLOOKUP(supporting_sheet!$G$13,'waste_char_sector_%_values'!$E$2:$AG$3277,6,FALSE), VLOOKUP($D34,'waste_char_sector_%_values'!$E$2:$AG$3277,6,FALSE))*'DONNÉES '!$E73),0)</f>
        <v>0</v>
      </c>
      <c r="J34" s="20">
        <f>IFERROR((IF($A34&gt;supporting_sheet!$D$13, VLOOKUP(supporting_sheet!$G$13,'waste_char_sector_%_values'!$E$2:$AG$3277,7,FALSE), VLOOKUP($D34,'waste_char_sector_%_values'!$E$2:$AG$3277,7,FALSE))*'DONNÉES '!$E73),0)</f>
        <v>0</v>
      </c>
      <c r="K34" s="20">
        <f>IFERROR((IF($A34&gt;supporting_sheet!$D$13, VLOOKUP(supporting_sheet!$G$13,'waste_char_sector_%_values'!$E$2:$AG$3277,8,FALSE), VLOOKUP($D34,'waste_char_sector_%_values'!$E$2:$AG$3277,8,FALSE))*'DONNÉES '!$E73),0)</f>
        <v>0</v>
      </c>
      <c r="L34" s="20">
        <f>IFERROR((IF($A34&gt;supporting_sheet!$D$13, VLOOKUP(supporting_sheet!$G$13,'waste_char_sector_%_values'!$E$2:$AG$3277,9,FALSE), VLOOKUP($D34,'waste_char_sector_%_values'!$E$2:$AG$3277,9,FALSE))*'DONNÉES '!$E73),0)</f>
        <v>0</v>
      </c>
      <c r="M34" s="20">
        <f>IFERROR((IF($A34&gt;supporting_sheet!$D$13, VLOOKUP(supporting_sheet!$G$13,'waste_char_sector_%_values'!$E$2:$AG$3277,10,FALSE), VLOOKUP($D34,'waste_char_sector_%_values'!$E$2:$AG$3277,10,FALSE))*'DONNÉES '!$E73),0)</f>
        <v>0</v>
      </c>
      <c r="N34" s="20">
        <f>IFERROR((IF($A34&gt;supporting_sheet!$D$13, VLOOKUP(supporting_sheet!$G$13,'waste_char_sector_%_values'!$E$2:$AG$3277,11,FALSE), VLOOKUP($D34,'waste_char_sector_%_values'!$E$2:$AG$3277,11,FALSE))*'DONNÉES '!$E73),0)</f>
        <v>0</v>
      </c>
      <c r="O34" s="20">
        <f>IFERROR((IF($A34&gt;supporting_sheet!$D$13, VLOOKUP(supporting_sheet!$G$13,'waste_char_sector_%_values'!$E$2:$AG$3277,12,FALSE), VLOOKUP($D34,'waste_char_sector_%_values'!$E$2:$AG$3277,12,FALSE))*'DONNÉES '!$E73),0)</f>
        <v>0</v>
      </c>
      <c r="P34" s="20">
        <f>IFERROR((IF($A34&gt;supporting_sheet!$D$13, VLOOKUP(supporting_sheet!$G$13,'waste_char_sector_%_values'!$E$2:$AG$3277,13,FALSE), VLOOKUP($D34,'waste_char_sector_%_values'!$E$2:$AG$3277,13,FALSE))*'DONNÉES '!$E73),0)</f>
        <v>0</v>
      </c>
      <c r="Q34" s="20">
        <f>IFERROR((IF($A34&gt;supporting_sheet!$D$13, VLOOKUP(supporting_sheet!$G$13,'waste_char_sector_%_values'!$E$2:$AG$3277,14,FALSE), VLOOKUP($D34,'waste_char_sector_%_values'!$E$2:$AG$3277,14,FALSE))*'DONNÉES '!$E73),0)</f>
        <v>0</v>
      </c>
      <c r="R34" s="20">
        <f>IFERROR((IF($A34&gt;supporting_sheet!$D$13, VLOOKUP(supporting_sheet!$G$13,'waste_char_sector_%_values'!$E$2:$AG$3277,29,FALSE), VLOOKUP($D34,'waste_char_sector_%_values'!$E$2:$AG$3277,29,FALSE))*'DONNÉES '!$E73),0)</f>
        <v>0</v>
      </c>
      <c r="S34" s="37"/>
      <c r="T34" s="37">
        <f t="shared" ref="T34:T65" si="3">+SUM(E34:R34)</f>
        <v>0</v>
      </c>
      <c r="V34" s="20">
        <f>IFERROR((IF($A34&gt;supporting_sheet!$D$13, VLOOKUP(supporting_sheet!$G$13,'waste_char_sector_%_values'!$E$2:$AG$3277,11,FALSE), VLOOKUP($D34,'waste_char_sector_%_values'!$E$2:$AG$3277,11,FALSE))*'DONNÉES '!$E73),0)</f>
        <v>0</v>
      </c>
    </row>
    <row r="35" spans="1:22" x14ac:dyDescent="0.25">
      <c r="A35" s="1">
        <f>'DONNÉES '!B74</f>
        <v>33</v>
      </c>
      <c r="B35" s="1" t="str">
        <f t="shared" si="1"/>
        <v>AB</v>
      </c>
      <c r="C35" s="1" t="s">
        <v>56</v>
      </c>
      <c r="D35" s="1" t="str">
        <f t="shared" si="2"/>
        <v>33ABICI</v>
      </c>
      <c r="E35" s="20">
        <f>IFERROR((IF($A35&gt;supporting_sheet!$D$13, VLOOKUP(supporting_sheet!$G$13,'waste_char_sector_%_values'!$E$2:$AG$3277,2,FALSE), VLOOKUP($D35,'waste_char_sector_%_values'!$E$2:$AG$3277,2,FALSE))*'DONNÉES '!$E74),0)</f>
        <v>0</v>
      </c>
      <c r="F35" s="20">
        <f>IFERROR((IF($A35&gt;supporting_sheet!$D$13, VLOOKUP(supporting_sheet!$G$13,'waste_char_sector_%_values'!$E$2:$AG$3277,3,FALSE), VLOOKUP($D35,'waste_char_sector_%_values'!$E$2:$AG$3277,3,FALSE))*'DONNÉES '!$E74),0)</f>
        <v>0</v>
      </c>
      <c r="G35" s="20">
        <f>IFERROR((IF($A35&gt;supporting_sheet!$D$13, VLOOKUP(supporting_sheet!$G$13,'waste_char_sector_%_values'!$E$2:$AG$3277,4,FALSE), VLOOKUP($D35,'waste_char_sector_%_values'!$E$2:$AG$3277,4,FALSE))*'DONNÉES '!$E74),0)</f>
        <v>0</v>
      </c>
      <c r="H35" s="20">
        <f>IFERROR((IF($A35&gt;supporting_sheet!$D$13, VLOOKUP(supporting_sheet!$G$13,'waste_char_sector_%_values'!$E$2:$AG$3277,5,FALSE), VLOOKUP($D35,'waste_char_sector_%_values'!$E$2:$AG$3277,5,FALSE))*'DONNÉES '!$E74),0)</f>
        <v>0</v>
      </c>
      <c r="I35" s="20">
        <f>IFERROR((IF($A35&gt;supporting_sheet!$D$13, VLOOKUP(supporting_sheet!$G$13,'waste_char_sector_%_values'!$E$2:$AG$3277,6,FALSE), VLOOKUP($D35,'waste_char_sector_%_values'!$E$2:$AG$3277,6,FALSE))*'DONNÉES '!$E74),0)</f>
        <v>0</v>
      </c>
      <c r="J35" s="20">
        <f>IFERROR((IF($A35&gt;supporting_sheet!$D$13, VLOOKUP(supporting_sheet!$G$13,'waste_char_sector_%_values'!$E$2:$AG$3277,7,FALSE), VLOOKUP($D35,'waste_char_sector_%_values'!$E$2:$AG$3277,7,FALSE))*'DONNÉES '!$E74),0)</f>
        <v>0</v>
      </c>
      <c r="K35" s="20">
        <f>IFERROR((IF($A35&gt;supporting_sheet!$D$13, VLOOKUP(supporting_sheet!$G$13,'waste_char_sector_%_values'!$E$2:$AG$3277,8,FALSE), VLOOKUP($D35,'waste_char_sector_%_values'!$E$2:$AG$3277,8,FALSE))*'DONNÉES '!$E74),0)</f>
        <v>0</v>
      </c>
      <c r="L35" s="20">
        <f>IFERROR((IF($A35&gt;supporting_sheet!$D$13, VLOOKUP(supporting_sheet!$G$13,'waste_char_sector_%_values'!$E$2:$AG$3277,9,FALSE), VLOOKUP($D35,'waste_char_sector_%_values'!$E$2:$AG$3277,9,FALSE))*'DONNÉES '!$E74),0)</f>
        <v>0</v>
      </c>
      <c r="M35" s="20">
        <f>IFERROR((IF($A35&gt;supporting_sheet!$D$13, VLOOKUP(supporting_sheet!$G$13,'waste_char_sector_%_values'!$E$2:$AG$3277,10,FALSE), VLOOKUP($D35,'waste_char_sector_%_values'!$E$2:$AG$3277,10,FALSE))*'DONNÉES '!$E74),0)</f>
        <v>0</v>
      </c>
      <c r="N35" s="20">
        <f>IFERROR((IF($A35&gt;supporting_sheet!$D$13, VLOOKUP(supporting_sheet!$G$13,'waste_char_sector_%_values'!$E$2:$AG$3277,11,FALSE), VLOOKUP($D35,'waste_char_sector_%_values'!$E$2:$AG$3277,11,FALSE))*'DONNÉES '!$E74),0)</f>
        <v>0</v>
      </c>
      <c r="O35" s="20">
        <f>IFERROR((IF($A35&gt;supporting_sheet!$D$13, VLOOKUP(supporting_sheet!$G$13,'waste_char_sector_%_values'!$E$2:$AG$3277,12,FALSE), VLOOKUP($D35,'waste_char_sector_%_values'!$E$2:$AG$3277,12,FALSE))*'DONNÉES '!$E74),0)</f>
        <v>0</v>
      </c>
      <c r="P35" s="20">
        <f>IFERROR((IF($A35&gt;supporting_sheet!$D$13, VLOOKUP(supporting_sheet!$G$13,'waste_char_sector_%_values'!$E$2:$AG$3277,13,FALSE), VLOOKUP($D35,'waste_char_sector_%_values'!$E$2:$AG$3277,13,FALSE))*'DONNÉES '!$E74),0)</f>
        <v>0</v>
      </c>
      <c r="Q35" s="20">
        <f>IFERROR((IF($A35&gt;supporting_sheet!$D$13, VLOOKUP(supporting_sheet!$G$13,'waste_char_sector_%_values'!$E$2:$AG$3277,14,FALSE), VLOOKUP($D35,'waste_char_sector_%_values'!$E$2:$AG$3277,14,FALSE))*'DONNÉES '!$E74),0)</f>
        <v>0</v>
      </c>
      <c r="R35" s="20">
        <f>IFERROR((IF($A35&gt;supporting_sheet!$D$13, VLOOKUP(supporting_sheet!$G$13,'waste_char_sector_%_values'!$E$2:$AG$3277,29,FALSE), VLOOKUP($D35,'waste_char_sector_%_values'!$E$2:$AG$3277,29,FALSE))*'DONNÉES '!$E74),0)</f>
        <v>0</v>
      </c>
      <c r="S35" s="37"/>
      <c r="T35" s="37">
        <f t="shared" si="3"/>
        <v>0</v>
      </c>
      <c r="V35" s="20">
        <f>IFERROR((IF($A35&gt;supporting_sheet!$D$13, VLOOKUP(supporting_sheet!$G$13,'waste_char_sector_%_values'!$E$2:$AG$3277,11,FALSE), VLOOKUP($D35,'waste_char_sector_%_values'!$E$2:$AG$3277,11,FALSE))*'DONNÉES '!$E74),0)</f>
        <v>0</v>
      </c>
    </row>
    <row r="36" spans="1:22" x14ac:dyDescent="0.25">
      <c r="A36" s="1">
        <f>'DONNÉES '!B75</f>
        <v>34</v>
      </c>
      <c r="B36" s="1" t="str">
        <f t="shared" si="1"/>
        <v>AB</v>
      </c>
      <c r="C36" s="1" t="s">
        <v>56</v>
      </c>
      <c r="D36" s="1" t="str">
        <f t="shared" si="2"/>
        <v>34ABICI</v>
      </c>
      <c r="E36" s="20">
        <f>IFERROR((IF($A36&gt;supporting_sheet!$D$13, VLOOKUP(supporting_sheet!$G$13,'waste_char_sector_%_values'!$E$2:$AG$3277,2,FALSE), VLOOKUP($D36,'waste_char_sector_%_values'!$E$2:$AG$3277,2,FALSE))*'DONNÉES '!$E75),0)</f>
        <v>0</v>
      </c>
      <c r="F36" s="20">
        <f>IFERROR((IF($A36&gt;supporting_sheet!$D$13, VLOOKUP(supporting_sheet!$G$13,'waste_char_sector_%_values'!$E$2:$AG$3277,3,FALSE), VLOOKUP($D36,'waste_char_sector_%_values'!$E$2:$AG$3277,3,FALSE))*'DONNÉES '!$E75),0)</f>
        <v>0</v>
      </c>
      <c r="G36" s="20">
        <f>IFERROR((IF($A36&gt;supporting_sheet!$D$13, VLOOKUP(supporting_sheet!$G$13,'waste_char_sector_%_values'!$E$2:$AG$3277,4,FALSE), VLOOKUP($D36,'waste_char_sector_%_values'!$E$2:$AG$3277,4,FALSE))*'DONNÉES '!$E75),0)</f>
        <v>0</v>
      </c>
      <c r="H36" s="20">
        <f>IFERROR((IF($A36&gt;supporting_sheet!$D$13, VLOOKUP(supporting_sheet!$G$13,'waste_char_sector_%_values'!$E$2:$AG$3277,5,FALSE), VLOOKUP($D36,'waste_char_sector_%_values'!$E$2:$AG$3277,5,FALSE))*'DONNÉES '!$E75),0)</f>
        <v>0</v>
      </c>
      <c r="I36" s="20">
        <f>IFERROR((IF($A36&gt;supporting_sheet!$D$13, VLOOKUP(supporting_sheet!$G$13,'waste_char_sector_%_values'!$E$2:$AG$3277,6,FALSE), VLOOKUP($D36,'waste_char_sector_%_values'!$E$2:$AG$3277,6,FALSE))*'DONNÉES '!$E75),0)</f>
        <v>0</v>
      </c>
      <c r="J36" s="20">
        <f>IFERROR((IF($A36&gt;supporting_sheet!$D$13, VLOOKUP(supporting_sheet!$G$13,'waste_char_sector_%_values'!$E$2:$AG$3277,7,FALSE), VLOOKUP($D36,'waste_char_sector_%_values'!$E$2:$AG$3277,7,FALSE))*'DONNÉES '!$E75),0)</f>
        <v>0</v>
      </c>
      <c r="K36" s="20">
        <f>IFERROR((IF($A36&gt;supporting_sheet!$D$13, VLOOKUP(supporting_sheet!$G$13,'waste_char_sector_%_values'!$E$2:$AG$3277,8,FALSE), VLOOKUP($D36,'waste_char_sector_%_values'!$E$2:$AG$3277,8,FALSE))*'DONNÉES '!$E75),0)</f>
        <v>0</v>
      </c>
      <c r="L36" s="20">
        <f>IFERROR((IF($A36&gt;supporting_sheet!$D$13, VLOOKUP(supporting_sheet!$G$13,'waste_char_sector_%_values'!$E$2:$AG$3277,9,FALSE), VLOOKUP($D36,'waste_char_sector_%_values'!$E$2:$AG$3277,9,FALSE))*'DONNÉES '!$E75),0)</f>
        <v>0</v>
      </c>
      <c r="M36" s="20">
        <f>IFERROR((IF($A36&gt;supporting_sheet!$D$13, VLOOKUP(supporting_sheet!$G$13,'waste_char_sector_%_values'!$E$2:$AG$3277,10,FALSE), VLOOKUP($D36,'waste_char_sector_%_values'!$E$2:$AG$3277,10,FALSE))*'DONNÉES '!$E75),0)</f>
        <v>0</v>
      </c>
      <c r="N36" s="20">
        <f>IFERROR((IF($A36&gt;supporting_sheet!$D$13, VLOOKUP(supporting_sheet!$G$13,'waste_char_sector_%_values'!$E$2:$AG$3277,11,FALSE), VLOOKUP($D36,'waste_char_sector_%_values'!$E$2:$AG$3277,11,FALSE))*'DONNÉES '!$E75),0)</f>
        <v>0</v>
      </c>
      <c r="O36" s="20">
        <f>IFERROR((IF($A36&gt;supporting_sheet!$D$13, VLOOKUP(supporting_sheet!$G$13,'waste_char_sector_%_values'!$E$2:$AG$3277,12,FALSE), VLOOKUP($D36,'waste_char_sector_%_values'!$E$2:$AG$3277,12,FALSE))*'DONNÉES '!$E75),0)</f>
        <v>0</v>
      </c>
      <c r="P36" s="20">
        <f>IFERROR((IF($A36&gt;supporting_sheet!$D$13, VLOOKUP(supporting_sheet!$G$13,'waste_char_sector_%_values'!$E$2:$AG$3277,13,FALSE), VLOOKUP($D36,'waste_char_sector_%_values'!$E$2:$AG$3277,13,FALSE))*'DONNÉES '!$E75),0)</f>
        <v>0</v>
      </c>
      <c r="Q36" s="20">
        <f>IFERROR((IF($A36&gt;supporting_sheet!$D$13, VLOOKUP(supporting_sheet!$G$13,'waste_char_sector_%_values'!$E$2:$AG$3277,14,FALSE), VLOOKUP($D36,'waste_char_sector_%_values'!$E$2:$AG$3277,14,FALSE))*'DONNÉES '!$E75),0)</f>
        <v>0</v>
      </c>
      <c r="R36" s="20">
        <f>IFERROR((IF($A36&gt;supporting_sheet!$D$13, VLOOKUP(supporting_sheet!$G$13,'waste_char_sector_%_values'!$E$2:$AG$3277,29,FALSE), VLOOKUP($D36,'waste_char_sector_%_values'!$E$2:$AG$3277,29,FALSE))*'DONNÉES '!$E75),0)</f>
        <v>0</v>
      </c>
      <c r="S36" s="37"/>
      <c r="T36" s="37">
        <f t="shared" si="3"/>
        <v>0</v>
      </c>
      <c r="V36" s="20">
        <f>IFERROR((IF($A36&gt;supporting_sheet!$D$13, VLOOKUP(supporting_sheet!$G$13,'waste_char_sector_%_values'!$E$2:$AG$3277,11,FALSE), VLOOKUP($D36,'waste_char_sector_%_values'!$E$2:$AG$3277,11,FALSE))*'DONNÉES '!$E75),0)</f>
        <v>0</v>
      </c>
    </row>
    <row r="37" spans="1:22" x14ac:dyDescent="0.25">
      <c r="A37" s="1">
        <f>'DONNÉES '!B76</f>
        <v>35</v>
      </c>
      <c r="B37" s="1" t="str">
        <f t="shared" si="1"/>
        <v>AB</v>
      </c>
      <c r="C37" s="1" t="s">
        <v>56</v>
      </c>
      <c r="D37" s="1" t="str">
        <f t="shared" si="2"/>
        <v>35ABICI</v>
      </c>
      <c r="E37" s="20">
        <f>IFERROR((IF($A37&gt;supporting_sheet!$D$13, VLOOKUP(supporting_sheet!$G$13,'waste_char_sector_%_values'!$E$2:$AG$3277,2,FALSE), VLOOKUP($D37,'waste_char_sector_%_values'!$E$2:$AG$3277,2,FALSE))*'DONNÉES '!$E76),0)</f>
        <v>0</v>
      </c>
      <c r="F37" s="20">
        <f>IFERROR((IF($A37&gt;supporting_sheet!$D$13, VLOOKUP(supporting_sheet!$G$13,'waste_char_sector_%_values'!$E$2:$AG$3277,3,FALSE), VLOOKUP($D37,'waste_char_sector_%_values'!$E$2:$AG$3277,3,FALSE))*'DONNÉES '!$E76),0)</f>
        <v>0</v>
      </c>
      <c r="G37" s="20">
        <f>IFERROR((IF($A37&gt;supporting_sheet!$D$13, VLOOKUP(supporting_sheet!$G$13,'waste_char_sector_%_values'!$E$2:$AG$3277,4,FALSE), VLOOKUP($D37,'waste_char_sector_%_values'!$E$2:$AG$3277,4,FALSE))*'DONNÉES '!$E76),0)</f>
        <v>0</v>
      </c>
      <c r="H37" s="20">
        <f>IFERROR((IF($A37&gt;supporting_sheet!$D$13, VLOOKUP(supporting_sheet!$G$13,'waste_char_sector_%_values'!$E$2:$AG$3277,5,FALSE), VLOOKUP($D37,'waste_char_sector_%_values'!$E$2:$AG$3277,5,FALSE))*'DONNÉES '!$E76),0)</f>
        <v>0</v>
      </c>
      <c r="I37" s="20">
        <f>IFERROR((IF($A37&gt;supporting_sheet!$D$13, VLOOKUP(supporting_sheet!$G$13,'waste_char_sector_%_values'!$E$2:$AG$3277,6,FALSE), VLOOKUP($D37,'waste_char_sector_%_values'!$E$2:$AG$3277,6,FALSE))*'DONNÉES '!$E76),0)</f>
        <v>0</v>
      </c>
      <c r="J37" s="20">
        <f>IFERROR((IF($A37&gt;supporting_sheet!$D$13, VLOOKUP(supporting_sheet!$G$13,'waste_char_sector_%_values'!$E$2:$AG$3277,7,FALSE), VLOOKUP($D37,'waste_char_sector_%_values'!$E$2:$AG$3277,7,FALSE))*'DONNÉES '!$E76),0)</f>
        <v>0</v>
      </c>
      <c r="K37" s="20">
        <f>IFERROR((IF($A37&gt;supporting_sheet!$D$13, VLOOKUP(supporting_sheet!$G$13,'waste_char_sector_%_values'!$E$2:$AG$3277,8,FALSE), VLOOKUP($D37,'waste_char_sector_%_values'!$E$2:$AG$3277,8,FALSE))*'DONNÉES '!$E76),0)</f>
        <v>0</v>
      </c>
      <c r="L37" s="20">
        <f>IFERROR((IF($A37&gt;supporting_sheet!$D$13, VLOOKUP(supporting_sheet!$G$13,'waste_char_sector_%_values'!$E$2:$AG$3277,9,FALSE), VLOOKUP($D37,'waste_char_sector_%_values'!$E$2:$AG$3277,9,FALSE))*'DONNÉES '!$E76),0)</f>
        <v>0</v>
      </c>
      <c r="M37" s="20">
        <f>IFERROR((IF($A37&gt;supporting_sheet!$D$13, VLOOKUP(supporting_sheet!$G$13,'waste_char_sector_%_values'!$E$2:$AG$3277,10,FALSE), VLOOKUP($D37,'waste_char_sector_%_values'!$E$2:$AG$3277,10,FALSE))*'DONNÉES '!$E76),0)</f>
        <v>0</v>
      </c>
      <c r="N37" s="20">
        <f>IFERROR((IF($A37&gt;supporting_sheet!$D$13, VLOOKUP(supporting_sheet!$G$13,'waste_char_sector_%_values'!$E$2:$AG$3277,11,FALSE), VLOOKUP($D37,'waste_char_sector_%_values'!$E$2:$AG$3277,11,FALSE))*'DONNÉES '!$E76),0)</f>
        <v>0</v>
      </c>
      <c r="O37" s="20">
        <f>IFERROR((IF($A37&gt;supporting_sheet!$D$13, VLOOKUP(supporting_sheet!$G$13,'waste_char_sector_%_values'!$E$2:$AG$3277,12,FALSE), VLOOKUP($D37,'waste_char_sector_%_values'!$E$2:$AG$3277,12,FALSE))*'DONNÉES '!$E76),0)</f>
        <v>0</v>
      </c>
      <c r="P37" s="20">
        <f>IFERROR((IF($A37&gt;supporting_sheet!$D$13, VLOOKUP(supporting_sheet!$G$13,'waste_char_sector_%_values'!$E$2:$AG$3277,13,FALSE), VLOOKUP($D37,'waste_char_sector_%_values'!$E$2:$AG$3277,13,FALSE))*'DONNÉES '!$E76),0)</f>
        <v>0</v>
      </c>
      <c r="Q37" s="20">
        <f>IFERROR((IF($A37&gt;supporting_sheet!$D$13, VLOOKUP(supporting_sheet!$G$13,'waste_char_sector_%_values'!$E$2:$AG$3277,14,FALSE), VLOOKUP($D37,'waste_char_sector_%_values'!$E$2:$AG$3277,14,FALSE))*'DONNÉES '!$E76),0)</f>
        <v>0</v>
      </c>
      <c r="R37" s="20">
        <f>IFERROR((IF($A37&gt;supporting_sheet!$D$13, VLOOKUP(supporting_sheet!$G$13,'waste_char_sector_%_values'!$E$2:$AG$3277,29,FALSE), VLOOKUP($D37,'waste_char_sector_%_values'!$E$2:$AG$3277,29,FALSE))*'DONNÉES '!$E76),0)</f>
        <v>0</v>
      </c>
      <c r="S37" s="37"/>
      <c r="T37" s="37">
        <f t="shared" si="3"/>
        <v>0</v>
      </c>
      <c r="V37" s="20">
        <f>IFERROR((IF($A37&gt;supporting_sheet!$D$13, VLOOKUP(supporting_sheet!$G$13,'waste_char_sector_%_values'!$E$2:$AG$3277,11,FALSE), VLOOKUP($D37,'waste_char_sector_%_values'!$E$2:$AG$3277,11,FALSE))*'DONNÉES '!$E76),0)</f>
        <v>0</v>
      </c>
    </row>
    <row r="38" spans="1:22" x14ac:dyDescent="0.25">
      <c r="A38" s="1">
        <f>'DONNÉES '!B77</f>
        <v>36</v>
      </c>
      <c r="B38" s="1" t="str">
        <f t="shared" si="1"/>
        <v>AB</v>
      </c>
      <c r="C38" s="1" t="s">
        <v>56</v>
      </c>
      <c r="D38" s="1" t="str">
        <f t="shared" si="2"/>
        <v>36ABICI</v>
      </c>
      <c r="E38" s="20">
        <f>IFERROR((IF($A38&gt;supporting_sheet!$D$13, VLOOKUP(supporting_sheet!$G$13,'waste_char_sector_%_values'!$E$2:$AG$3277,2,FALSE), VLOOKUP($D38,'waste_char_sector_%_values'!$E$2:$AG$3277,2,FALSE))*'DONNÉES '!$E77),0)</f>
        <v>0</v>
      </c>
      <c r="F38" s="20">
        <f>IFERROR((IF($A38&gt;supporting_sheet!$D$13, VLOOKUP(supporting_sheet!$G$13,'waste_char_sector_%_values'!$E$2:$AG$3277,3,FALSE), VLOOKUP($D38,'waste_char_sector_%_values'!$E$2:$AG$3277,3,FALSE))*'DONNÉES '!$E77),0)</f>
        <v>0</v>
      </c>
      <c r="G38" s="20">
        <f>IFERROR((IF($A38&gt;supporting_sheet!$D$13, VLOOKUP(supporting_sheet!$G$13,'waste_char_sector_%_values'!$E$2:$AG$3277,4,FALSE), VLOOKUP($D38,'waste_char_sector_%_values'!$E$2:$AG$3277,4,FALSE))*'DONNÉES '!$E77),0)</f>
        <v>0</v>
      </c>
      <c r="H38" s="20">
        <f>IFERROR((IF($A38&gt;supporting_sheet!$D$13, VLOOKUP(supporting_sheet!$G$13,'waste_char_sector_%_values'!$E$2:$AG$3277,5,FALSE), VLOOKUP($D38,'waste_char_sector_%_values'!$E$2:$AG$3277,5,FALSE))*'DONNÉES '!$E77),0)</f>
        <v>0</v>
      </c>
      <c r="I38" s="20">
        <f>IFERROR((IF($A38&gt;supporting_sheet!$D$13, VLOOKUP(supporting_sheet!$G$13,'waste_char_sector_%_values'!$E$2:$AG$3277,6,FALSE), VLOOKUP($D38,'waste_char_sector_%_values'!$E$2:$AG$3277,6,FALSE))*'DONNÉES '!$E77),0)</f>
        <v>0</v>
      </c>
      <c r="J38" s="20">
        <f>IFERROR((IF($A38&gt;supporting_sheet!$D$13, VLOOKUP(supporting_sheet!$G$13,'waste_char_sector_%_values'!$E$2:$AG$3277,7,FALSE), VLOOKUP($D38,'waste_char_sector_%_values'!$E$2:$AG$3277,7,FALSE))*'DONNÉES '!$E77),0)</f>
        <v>0</v>
      </c>
      <c r="K38" s="20">
        <f>IFERROR((IF($A38&gt;supporting_sheet!$D$13, VLOOKUP(supporting_sheet!$G$13,'waste_char_sector_%_values'!$E$2:$AG$3277,8,FALSE), VLOOKUP($D38,'waste_char_sector_%_values'!$E$2:$AG$3277,8,FALSE))*'DONNÉES '!$E77),0)</f>
        <v>0</v>
      </c>
      <c r="L38" s="20">
        <f>IFERROR((IF($A38&gt;supporting_sheet!$D$13, VLOOKUP(supporting_sheet!$G$13,'waste_char_sector_%_values'!$E$2:$AG$3277,9,FALSE), VLOOKUP($D38,'waste_char_sector_%_values'!$E$2:$AG$3277,9,FALSE))*'DONNÉES '!$E77),0)</f>
        <v>0</v>
      </c>
      <c r="M38" s="20">
        <f>IFERROR((IF($A38&gt;supporting_sheet!$D$13, VLOOKUP(supporting_sheet!$G$13,'waste_char_sector_%_values'!$E$2:$AG$3277,10,FALSE), VLOOKUP($D38,'waste_char_sector_%_values'!$E$2:$AG$3277,10,FALSE))*'DONNÉES '!$E77),0)</f>
        <v>0</v>
      </c>
      <c r="N38" s="20">
        <f>IFERROR((IF($A38&gt;supporting_sheet!$D$13, VLOOKUP(supporting_sheet!$G$13,'waste_char_sector_%_values'!$E$2:$AG$3277,11,FALSE), VLOOKUP($D38,'waste_char_sector_%_values'!$E$2:$AG$3277,11,FALSE))*'DONNÉES '!$E77),0)</f>
        <v>0</v>
      </c>
      <c r="O38" s="20">
        <f>IFERROR((IF($A38&gt;supporting_sheet!$D$13, VLOOKUP(supporting_sheet!$G$13,'waste_char_sector_%_values'!$E$2:$AG$3277,12,FALSE), VLOOKUP($D38,'waste_char_sector_%_values'!$E$2:$AG$3277,12,FALSE))*'DONNÉES '!$E77),0)</f>
        <v>0</v>
      </c>
      <c r="P38" s="20">
        <f>IFERROR((IF($A38&gt;supporting_sheet!$D$13, VLOOKUP(supporting_sheet!$G$13,'waste_char_sector_%_values'!$E$2:$AG$3277,13,FALSE), VLOOKUP($D38,'waste_char_sector_%_values'!$E$2:$AG$3277,13,FALSE))*'DONNÉES '!$E77),0)</f>
        <v>0</v>
      </c>
      <c r="Q38" s="20">
        <f>IFERROR((IF($A38&gt;supporting_sheet!$D$13, VLOOKUP(supporting_sheet!$G$13,'waste_char_sector_%_values'!$E$2:$AG$3277,14,FALSE), VLOOKUP($D38,'waste_char_sector_%_values'!$E$2:$AG$3277,14,FALSE))*'DONNÉES '!$E77),0)</f>
        <v>0</v>
      </c>
      <c r="R38" s="20">
        <f>IFERROR((IF($A38&gt;supporting_sheet!$D$13, VLOOKUP(supporting_sheet!$G$13,'waste_char_sector_%_values'!$E$2:$AG$3277,29,FALSE), VLOOKUP($D38,'waste_char_sector_%_values'!$E$2:$AG$3277,29,FALSE))*'DONNÉES '!$E77),0)</f>
        <v>0</v>
      </c>
      <c r="S38" s="37"/>
      <c r="T38" s="37">
        <f t="shared" si="3"/>
        <v>0</v>
      </c>
      <c r="V38" s="20">
        <f>IFERROR((IF($A38&gt;supporting_sheet!$D$13, VLOOKUP(supporting_sheet!$G$13,'waste_char_sector_%_values'!$E$2:$AG$3277,11,FALSE), VLOOKUP($D38,'waste_char_sector_%_values'!$E$2:$AG$3277,11,FALSE))*'DONNÉES '!$E77),0)</f>
        <v>0</v>
      </c>
    </row>
    <row r="39" spans="1:22" x14ac:dyDescent="0.25">
      <c r="A39" s="1">
        <f>'DONNÉES '!B78</f>
        <v>37</v>
      </c>
      <c r="B39" s="1" t="str">
        <f t="shared" si="1"/>
        <v>AB</v>
      </c>
      <c r="C39" s="1" t="s">
        <v>56</v>
      </c>
      <c r="D39" s="1" t="str">
        <f t="shared" si="2"/>
        <v>37ABICI</v>
      </c>
      <c r="E39" s="20">
        <f>IFERROR((IF($A39&gt;supporting_sheet!$D$13, VLOOKUP(supporting_sheet!$G$13,'waste_char_sector_%_values'!$E$2:$AG$3277,2,FALSE), VLOOKUP($D39,'waste_char_sector_%_values'!$E$2:$AG$3277,2,FALSE))*'DONNÉES '!$E78),0)</f>
        <v>0</v>
      </c>
      <c r="F39" s="20">
        <f>IFERROR((IF($A39&gt;supporting_sheet!$D$13, VLOOKUP(supporting_sheet!$G$13,'waste_char_sector_%_values'!$E$2:$AG$3277,3,FALSE), VLOOKUP($D39,'waste_char_sector_%_values'!$E$2:$AG$3277,3,FALSE))*'DONNÉES '!$E78),0)</f>
        <v>0</v>
      </c>
      <c r="G39" s="20">
        <f>IFERROR((IF($A39&gt;supporting_sheet!$D$13, VLOOKUP(supporting_sheet!$G$13,'waste_char_sector_%_values'!$E$2:$AG$3277,4,FALSE), VLOOKUP($D39,'waste_char_sector_%_values'!$E$2:$AG$3277,4,FALSE))*'DONNÉES '!$E78),0)</f>
        <v>0</v>
      </c>
      <c r="H39" s="20">
        <f>IFERROR((IF($A39&gt;supporting_sheet!$D$13, VLOOKUP(supporting_sheet!$G$13,'waste_char_sector_%_values'!$E$2:$AG$3277,5,FALSE), VLOOKUP($D39,'waste_char_sector_%_values'!$E$2:$AG$3277,5,FALSE))*'DONNÉES '!$E78),0)</f>
        <v>0</v>
      </c>
      <c r="I39" s="20">
        <f>IFERROR((IF($A39&gt;supporting_sheet!$D$13, VLOOKUP(supporting_sheet!$G$13,'waste_char_sector_%_values'!$E$2:$AG$3277,6,FALSE), VLOOKUP($D39,'waste_char_sector_%_values'!$E$2:$AG$3277,6,FALSE))*'DONNÉES '!$E78),0)</f>
        <v>0</v>
      </c>
      <c r="J39" s="20">
        <f>IFERROR((IF($A39&gt;supporting_sheet!$D$13, VLOOKUP(supporting_sheet!$G$13,'waste_char_sector_%_values'!$E$2:$AG$3277,7,FALSE), VLOOKUP($D39,'waste_char_sector_%_values'!$E$2:$AG$3277,7,FALSE))*'DONNÉES '!$E78),0)</f>
        <v>0</v>
      </c>
      <c r="K39" s="20">
        <f>IFERROR((IF($A39&gt;supporting_sheet!$D$13, VLOOKUP(supporting_sheet!$G$13,'waste_char_sector_%_values'!$E$2:$AG$3277,8,FALSE), VLOOKUP($D39,'waste_char_sector_%_values'!$E$2:$AG$3277,8,FALSE))*'DONNÉES '!$E78),0)</f>
        <v>0</v>
      </c>
      <c r="L39" s="20">
        <f>IFERROR((IF($A39&gt;supporting_sheet!$D$13, VLOOKUP(supporting_sheet!$G$13,'waste_char_sector_%_values'!$E$2:$AG$3277,9,FALSE), VLOOKUP($D39,'waste_char_sector_%_values'!$E$2:$AG$3277,9,FALSE))*'DONNÉES '!$E78),0)</f>
        <v>0</v>
      </c>
      <c r="M39" s="20">
        <f>IFERROR((IF($A39&gt;supporting_sheet!$D$13, VLOOKUP(supporting_sheet!$G$13,'waste_char_sector_%_values'!$E$2:$AG$3277,10,FALSE), VLOOKUP($D39,'waste_char_sector_%_values'!$E$2:$AG$3277,10,FALSE))*'DONNÉES '!$E78),0)</f>
        <v>0</v>
      </c>
      <c r="N39" s="20">
        <f>IFERROR((IF($A39&gt;supporting_sheet!$D$13, VLOOKUP(supporting_sheet!$G$13,'waste_char_sector_%_values'!$E$2:$AG$3277,11,FALSE), VLOOKUP($D39,'waste_char_sector_%_values'!$E$2:$AG$3277,11,FALSE))*'DONNÉES '!$E78),0)</f>
        <v>0</v>
      </c>
      <c r="O39" s="20">
        <f>IFERROR((IF($A39&gt;supporting_sheet!$D$13, VLOOKUP(supporting_sheet!$G$13,'waste_char_sector_%_values'!$E$2:$AG$3277,12,FALSE), VLOOKUP($D39,'waste_char_sector_%_values'!$E$2:$AG$3277,12,FALSE))*'DONNÉES '!$E78),0)</f>
        <v>0</v>
      </c>
      <c r="P39" s="20">
        <f>IFERROR((IF($A39&gt;supporting_sheet!$D$13, VLOOKUP(supporting_sheet!$G$13,'waste_char_sector_%_values'!$E$2:$AG$3277,13,FALSE), VLOOKUP($D39,'waste_char_sector_%_values'!$E$2:$AG$3277,13,FALSE))*'DONNÉES '!$E78),0)</f>
        <v>0</v>
      </c>
      <c r="Q39" s="20">
        <f>IFERROR((IF($A39&gt;supporting_sheet!$D$13, VLOOKUP(supporting_sheet!$G$13,'waste_char_sector_%_values'!$E$2:$AG$3277,14,FALSE), VLOOKUP($D39,'waste_char_sector_%_values'!$E$2:$AG$3277,14,FALSE))*'DONNÉES '!$E78),0)</f>
        <v>0</v>
      </c>
      <c r="R39" s="20">
        <f>IFERROR((IF($A39&gt;supporting_sheet!$D$13, VLOOKUP(supporting_sheet!$G$13,'waste_char_sector_%_values'!$E$2:$AG$3277,29,FALSE), VLOOKUP($D39,'waste_char_sector_%_values'!$E$2:$AG$3277,29,FALSE))*'DONNÉES '!$E78),0)</f>
        <v>0</v>
      </c>
      <c r="S39" s="37"/>
      <c r="T39" s="37">
        <f t="shared" si="3"/>
        <v>0</v>
      </c>
      <c r="V39" s="20">
        <f>IFERROR((IF($A39&gt;supporting_sheet!$D$13, VLOOKUP(supporting_sheet!$G$13,'waste_char_sector_%_values'!$E$2:$AG$3277,11,FALSE), VLOOKUP($D39,'waste_char_sector_%_values'!$E$2:$AG$3277,11,FALSE))*'DONNÉES '!$E78),0)</f>
        <v>0</v>
      </c>
    </row>
    <row r="40" spans="1:22" x14ac:dyDescent="0.25">
      <c r="A40" s="1">
        <f>'DONNÉES '!B79</f>
        <v>38</v>
      </c>
      <c r="B40" s="1" t="str">
        <f t="shared" si="1"/>
        <v>AB</v>
      </c>
      <c r="C40" s="1" t="s">
        <v>56</v>
      </c>
      <c r="D40" s="1" t="str">
        <f t="shared" si="2"/>
        <v>38ABICI</v>
      </c>
      <c r="E40" s="20">
        <f>IFERROR((IF($A40&gt;supporting_sheet!$D$13, VLOOKUP(supporting_sheet!$G$13,'waste_char_sector_%_values'!$E$2:$AG$3277,2,FALSE), VLOOKUP($D40,'waste_char_sector_%_values'!$E$2:$AG$3277,2,FALSE))*'DONNÉES '!$E79),0)</f>
        <v>0</v>
      </c>
      <c r="F40" s="20">
        <f>IFERROR((IF($A40&gt;supporting_sheet!$D$13, VLOOKUP(supporting_sheet!$G$13,'waste_char_sector_%_values'!$E$2:$AG$3277,3,FALSE), VLOOKUP($D40,'waste_char_sector_%_values'!$E$2:$AG$3277,3,FALSE))*'DONNÉES '!$E79),0)</f>
        <v>0</v>
      </c>
      <c r="G40" s="20">
        <f>IFERROR((IF($A40&gt;supporting_sheet!$D$13, VLOOKUP(supporting_sheet!$G$13,'waste_char_sector_%_values'!$E$2:$AG$3277,4,FALSE), VLOOKUP($D40,'waste_char_sector_%_values'!$E$2:$AG$3277,4,FALSE))*'DONNÉES '!$E79),0)</f>
        <v>0</v>
      </c>
      <c r="H40" s="20">
        <f>IFERROR((IF($A40&gt;supporting_sheet!$D$13, VLOOKUP(supporting_sheet!$G$13,'waste_char_sector_%_values'!$E$2:$AG$3277,5,FALSE), VLOOKUP($D40,'waste_char_sector_%_values'!$E$2:$AG$3277,5,FALSE))*'DONNÉES '!$E79),0)</f>
        <v>0</v>
      </c>
      <c r="I40" s="20">
        <f>IFERROR((IF($A40&gt;supporting_sheet!$D$13, VLOOKUP(supporting_sheet!$G$13,'waste_char_sector_%_values'!$E$2:$AG$3277,6,FALSE), VLOOKUP($D40,'waste_char_sector_%_values'!$E$2:$AG$3277,6,FALSE))*'DONNÉES '!$E79),0)</f>
        <v>0</v>
      </c>
      <c r="J40" s="20">
        <f>IFERROR((IF($A40&gt;supporting_sheet!$D$13, VLOOKUP(supporting_sheet!$G$13,'waste_char_sector_%_values'!$E$2:$AG$3277,7,FALSE), VLOOKUP($D40,'waste_char_sector_%_values'!$E$2:$AG$3277,7,FALSE))*'DONNÉES '!$E79),0)</f>
        <v>0</v>
      </c>
      <c r="K40" s="20">
        <f>IFERROR((IF($A40&gt;supporting_sheet!$D$13, VLOOKUP(supporting_sheet!$G$13,'waste_char_sector_%_values'!$E$2:$AG$3277,8,FALSE), VLOOKUP($D40,'waste_char_sector_%_values'!$E$2:$AG$3277,8,FALSE))*'DONNÉES '!$E79),0)</f>
        <v>0</v>
      </c>
      <c r="L40" s="20">
        <f>IFERROR((IF($A40&gt;supporting_sheet!$D$13, VLOOKUP(supporting_sheet!$G$13,'waste_char_sector_%_values'!$E$2:$AG$3277,9,FALSE), VLOOKUP($D40,'waste_char_sector_%_values'!$E$2:$AG$3277,9,FALSE))*'DONNÉES '!$E79),0)</f>
        <v>0</v>
      </c>
      <c r="M40" s="20">
        <f>IFERROR((IF($A40&gt;supporting_sheet!$D$13, VLOOKUP(supporting_sheet!$G$13,'waste_char_sector_%_values'!$E$2:$AG$3277,10,FALSE), VLOOKUP($D40,'waste_char_sector_%_values'!$E$2:$AG$3277,10,FALSE))*'DONNÉES '!$E79),0)</f>
        <v>0</v>
      </c>
      <c r="N40" s="20">
        <f>IFERROR((IF($A40&gt;supporting_sheet!$D$13, VLOOKUP(supporting_sheet!$G$13,'waste_char_sector_%_values'!$E$2:$AG$3277,11,FALSE), VLOOKUP($D40,'waste_char_sector_%_values'!$E$2:$AG$3277,11,FALSE))*'DONNÉES '!$E79),0)</f>
        <v>0</v>
      </c>
      <c r="O40" s="20">
        <f>IFERROR((IF($A40&gt;supporting_sheet!$D$13, VLOOKUP(supporting_sheet!$G$13,'waste_char_sector_%_values'!$E$2:$AG$3277,12,FALSE), VLOOKUP($D40,'waste_char_sector_%_values'!$E$2:$AG$3277,12,FALSE))*'DONNÉES '!$E79),0)</f>
        <v>0</v>
      </c>
      <c r="P40" s="20">
        <f>IFERROR((IF($A40&gt;supporting_sheet!$D$13, VLOOKUP(supporting_sheet!$G$13,'waste_char_sector_%_values'!$E$2:$AG$3277,13,FALSE), VLOOKUP($D40,'waste_char_sector_%_values'!$E$2:$AG$3277,13,FALSE))*'DONNÉES '!$E79),0)</f>
        <v>0</v>
      </c>
      <c r="Q40" s="20">
        <f>IFERROR((IF($A40&gt;supporting_sheet!$D$13, VLOOKUP(supporting_sheet!$G$13,'waste_char_sector_%_values'!$E$2:$AG$3277,14,FALSE), VLOOKUP($D40,'waste_char_sector_%_values'!$E$2:$AG$3277,14,FALSE))*'DONNÉES '!$E79),0)</f>
        <v>0</v>
      </c>
      <c r="R40" s="20">
        <f>IFERROR((IF($A40&gt;supporting_sheet!$D$13, VLOOKUP(supporting_sheet!$G$13,'waste_char_sector_%_values'!$E$2:$AG$3277,29,FALSE), VLOOKUP($D40,'waste_char_sector_%_values'!$E$2:$AG$3277,29,FALSE))*'DONNÉES '!$E79),0)</f>
        <v>0</v>
      </c>
      <c r="S40" s="37"/>
      <c r="T40" s="37">
        <f t="shared" si="3"/>
        <v>0</v>
      </c>
      <c r="V40" s="20">
        <f>IFERROR((IF($A40&gt;supporting_sheet!$D$13, VLOOKUP(supporting_sheet!$G$13,'waste_char_sector_%_values'!$E$2:$AG$3277,11,FALSE), VLOOKUP($D40,'waste_char_sector_%_values'!$E$2:$AG$3277,11,FALSE))*'DONNÉES '!$E79),0)</f>
        <v>0</v>
      </c>
    </row>
    <row r="41" spans="1:22" x14ac:dyDescent="0.25">
      <c r="A41" s="1">
        <f>'DONNÉES '!B80</f>
        <v>39</v>
      </c>
      <c r="B41" s="1" t="str">
        <f t="shared" si="1"/>
        <v>AB</v>
      </c>
      <c r="C41" s="1" t="s">
        <v>56</v>
      </c>
      <c r="D41" s="1" t="str">
        <f t="shared" si="2"/>
        <v>39ABICI</v>
      </c>
      <c r="E41" s="20">
        <f>IFERROR((IF($A41&gt;supporting_sheet!$D$13, VLOOKUP(supporting_sheet!$G$13,'waste_char_sector_%_values'!$E$2:$AG$3277,2,FALSE), VLOOKUP($D41,'waste_char_sector_%_values'!$E$2:$AG$3277,2,FALSE))*'DONNÉES '!$E80),0)</f>
        <v>0</v>
      </c>
      <c r="F41" s="20">
        <f>IFERROR((IF($A41&gt;supporting_sheet!$D$13, VLOOKUP(supporting_sheet!$G$13,'waste_char_sector_%_values'!$E$2:$AG$3277,3,FALSE), VLOOKUP($D41,'waste_char_sector_%_values'!$E$2:$AG$3277,3,FALSE))*'DONNÉES '!$E80),0)</f>
        <v>0</v>
      </c>
      <c r="G41" s="20">
        <f>IFERROR((IF($A41&gt;supporting_sheet!$D$13, VLOOKUP(supporting_sheet!$G$13,'waste_char_sector_%_values'!$E$2:$AG$3277,4,FALSE), VLOOKUP($D41,'waste_char_sector_%_values'!$E$2:$AG$3277,4,FALSE))*'DONNÉES '!$E80),0)</f>
        <v>0</v>
      </c>
      <c r="H41" s="20">
        <f>IFERROR((IF($A41&gt;supporting_sheet!$D$13, VLOOKUP(supporting_sheet!$G$13,'waste_char_sector_%_values'!$E$2:$AG$3277,5,FALSE), VLOOKUP($D41,'waste_char_sector_%_values'!$E$2:$AG$3277,5,FALSE))*'DONNÉES '!$E80),0)</f>
        <v>0</v>
      </c>
      <c r="I41" s="20">
        <f>IFERROR((IF($A41&gt;supporting_sheet!$D$13, VLOOKUP(supporting_sheet!$G$13,'waste_char_sector_%_values'!$E$2:$AG$3277,6,FALSE), VLOOKUP($D41,'waste_char_sector_%_values'!$E$2:$AG$3277,6,FALSE))*'DONNÉES '!$E80),0)</f>
        <v>0</v>
      </c>
      <c r="J41" s="20">
        <f>IFERROR((IF($A41&gt;supporting_sheet!$D$13, VLOOKUP(supporting_sheet!$G$13,'waste_char_sector_%_values'!$E$2:$AG$3277,7,FALSE), VLOOKUP($D41,'waste_char_sector_%_values'!$E$2:$AG$3277,7,FALSE))*'DONNÉES '!$E80),0)</f>
        <v>0</v>
      </c>
      <c r="K41" s="20">
        <f>IFERROR((IF($A41&gt;supporting_sheet!$D$13, VLOOKUP(supporting_sheet!$G$13,'waste_char_sector_%_values'!$E$2:$AG$3277,8,FALSE), VLOOKUP($D41,'waste_char_sector_%_values'!$E$2:$AG$3277,8,FALSE))*'DONNÉES '!$E80),0)</f>
        <v>0</v>
      </c>
      <c r="L41" s="20">
        <f>IFERROR((IF($A41&gt;supporting_sheet!$D$13, VLOOKUP(supporting_sheet!$G$13,'waste_char_sector_%_values'!$E$2:$AG$3277,9,FALSE), VLOOKUP($D41,'waste_char_sector_%_values'!$E$2:$AG$3277,9,FALSE))*'DONNÉES '!$E80),0)</f>
        <v>0</v>
      </c>
      <c r="M41" s="20">
        <f>IFERROR((IF($A41&gt;supporting_sheet!$D$13, VLOOKUP(supporting_sheet!$G$13,'waste_char_sector_%_values'!$E$2:$AG$3277,10,FALSE), VLOOKUP($D41,'waste_char_sector_%_values'!$E$2:$AG$3277,10,FALSE))*'DONNÉES '!$E80),0)</f>
        <v>0</v>
      </c>
      <c r="N41" s="20">
        <f>IFERROR((IF($A41&gt;supporting_sheet!$D$13, VLOOKUP(supporting_sheet!$G$13,'waste_char_sector_%_values'!$E$2:$AG$3277,11,FALSE), VLOOKUP($D41,'waste_char_sector_%_values'!$E$2:$AG$3277,11,FALSE))*'DONNÉES '!$E80),0)</f>
        <v>0</v>
      </c>
      <c r="O41" s="20">
        <f>IFERROR((IF($A41&gt;supporting_sheet!$D$13, VLOOKUP(supporting_sheet!$G$13,'waste_char_sector_%_values'!$E$2:$AG$3277,12,FALSE), VLOOKUP($D41,'waste_char_sector_%_values'!$E$2:$AG$3277,12,FALSE))*'DONNÉES '!$E80),0)</f>
        <v>0</v>
      </c>
      <c r="P41" s="20">
        <f>IFERROR((IF($A41&gt;supporting_sheet!$D$13, VLOOKUP(supporting_sheet!$G$13,'waste_char_sector_%_values'!$E$2:$AG$3277,13,FALSE), VLOOKUP($D41,'waste_char_sector_%_values'!$E$2:$AG$3277,13,FALSE))*'DONNÉES '!$E80),0)</f>
        <v>0</v>
      </c>
      <c r="Q41" s="20">
        <f>IFERROR((IF($A41&gt;supporting_sheet!$D$13, VLOOKUP(supporting_sheet!$G$13,'waste_char_sector_%_values'!$E$2:$AG$3277,14,FALSE), VLOOKUP($D41,'waste_char_sector_%_values'!$E$2:$AG$3277,14,FALSE))*'DONNÉES '!$E80),0)</f>
        <v>0</v>
      </c>
      <c r="R41" s="20">
        <f>IFERROR((IF($A41&gt;supporting_sheet!$D$13, VLOOKUP(supporting_sheet!$G$13,'waste_char_sector_%_values'!$E$2:$AG$3277,29,FALSE), VLOOKUP($D41,'waste_char_sector_%_values'!$E$2:$AG$3277,29,FALSE))*'DONNÉES '!$E80),0)</f>
        <v>0</v>
      </c>
      <c r="S41" s="37"/>
      <c r="T41" s="37">
        <f t="shared" si="3"/>
        <v>0</v>
      </c>
      <c r="V41" s="20">
        <f>IFERROR((IF($A41&gt;supporting_sheet!$D$13, VLOOKUP(supporting_sheet!$G$13,'waste_char_sector_%_values'!$E$2:$AG$3277,11,FALSE), VLOOKUP($D41,'waste_char_sector_%_values'!$E$2:$AG$3277,11,FALSE))*'DONNÉES '!$E80),0)</f>
        <v>0</v>
      </c>
    </row>
    <row r="42" spans="1:22" x14ac:dyDescent="0.25">
      <c r="A42" s="1">
        <f>'DONNÉES '!B81</f>
        <v>40</v>
      </c>
      <c r="B42" s="1" t="str">
        <f t="shared" si="1"/>
        <v>AB</v>
      </c>
      <c r="C42" s="1" t="s">
        <v>56</v>
      </c>
      <c r="D42" s="1" t="str">
        <f t="shared" si="2"/>
        <v>40ABICI</v>
      </c>
      <c r="E42" s="20">
        <f>IFERROR((IF($A42&gt;supporting_sheet!$D$13, VLOOKUP(supporting_sheet!$G$13,'waste_char_sector_%_values'!$E$2:$AG$3277,2,FALSE), VLOOKUP($D42,'waste_char_sector_%_values'!$E$2:$AG$3277,2,FALSE))*'DONNÉES '!$E81),0)</f>
        <v>0</v>
      </c>
      <c r="F42" s="20">
        <f>IFERROR((IF($A42&gt;supporting_sheet!$D$13, VLOOKUP(supporting_sheet!$G$13,'waste_char_sector_%_values'!$E$2:$AG$3277,3,FALSE), VLOOKUP($D42,'waste_char_sector_%_values'!$E$2:$AG$3277,3,FALSE))*'DONNÉES '!$E81),0)</f>
        <v>0</v>
      </c>
      <c r="G42" s="20">
        <f>IFERROR((IF($A42&gt;supporting_sheet!$D$13, VLOOKUP(supporting_sheet!$G$13,'waste_char_sector_%_values'!$E$2:$AG$3277,4,FALSE), VLOOKUP($D42,'waste_char_sector_%_values'!$E$2:$AG$3277,4,FALSE))*'DONNÉES '!$E81),0)</f>
        <v>0</v>
      </c>
      <c r="H42" s="20">
        <f>IFERROR((IF($A42&gt;supporting_sheet!$D$13, VLOOKUP(supporting_sheet!$G$13,'waste_char_sector_%_values'!$E$2:$AG$3277,5,FALSE), VLOOKUP($D42,'waste_char_sector_%_values'!$E$2:$AG$3277,5,FALSE))*'DONNÉES '!$E81),0)</f>
        <v>0</v>
      </c>
      <c r="I42" s="20">
        <f>IFERROR((IF($A42&gt;supporting_sheet!$D$13, VLOOKUP(supporting_sheet!$G$13,'waste_char_sector_%_values'!$E$2:$AG$3277,6,FALSE), VLOOKUP($D42,'waste_char_sector_%_values'!$E$2:$AG$3277,6,FALSE))*'DONNÉES '!$E81),0)</f>
        <v>0</v>
      </c>
      <c r="J42" s="20">
        <f>IFERROR((IF($A42&gt;supporting_sheet!$D$13, VLOOKUP(supporting_sheet!$G$13,'waste_char_sector_%_values'!$E$2:$AG$3277,7,FALSE), VLOOKUP($D42,'waste_char_sector_%_values'!$E$2:$AG$3277,7,FALSE))*'DONNÉES '!$E81),0)</f>
        <v>0</v>
      </c>
      <c r="K42" s="20">
        <f>IFERROR((IF($A42&gt;supporting_sheet!$D$13, VLOOKUP(supporting_sheet!$G$13,'waste_char_sector_%_values'!$E$2:$AG$3277,8,FALSE), VLOOKUP($D42,'waste_char_sector_%_values'!$E$2:$AG$3277,8,FALSE))*'DONNÉES '!$E81),0)</f>
        <v>0</v>
      </c>
      <c r="L42" s="20">
        <f>IFERROR((IF($A42&gt;supporting_sheet!$D$13, VLOOKUP(supporting_sheet!$G$13,'waste_char_sector_%_values'!$E$2:$AG$3277,9,FALSE), VLOOKUP($D42,'waste_char_sector_%_values'!$E$2:$AG$3277,9,FALSE))*'DONNÉES '!$E81),0)</f>
        <v>0</v>
      </c>
      <c r="M42" s="20">
        <f>IFERROR((IF($A42&gt;supporting_sheet!$D$13, VLOOKUP(supporting_sheet!$G$13,'waste_char_sector_%_values'!$E$2:$AG$3277,10,FALSE), VLOOKUP($D42,'waste_char_sector_%_values'!$E$2:$AG$3277,10,FALSE))*'DONNÉES '!$E81),0)</f>
        <v>0</v>
      </c>
      <c r="N42" s="20">
        <f>IFERROR((IF($A42&gt;supporting_sheet!$D$13, VLOOKUP(supporting_sheet!$G$13,'waste_char_sector_%_values'!$E$2:$AG$3277,11,FALSE), VLOOKUP($D42,'waste_char_sector_%_values'!$E$2:$AG$3277,11,FALSE))*'DONNÉES '!$E81),0)</f>
        <v>0</v>
      </c>
      <c r="O42" s="20">
        <f>IFERROR((IF($A42&gt;supporting_sheet!$D$13, VLOOKUP(supporting_sheet!$G$13,'waste_char_sector_%_values'!$E$2:$AG$3277,12,FALSE), VLOOKUP($D42,'waste_char_sector_%_values'!$E$2:$AG$3277,12,FALSE))*'DONNÉES '!$E81),0)</f>
        <v>0</v>
      </c>
      <c r="P42" s="20">
        <f>IFERROR((IF($A42&gt;supporting_sheet!$D$13, VLOOKUP(supporting_sheet!$G$13,'waste_char_sector_%_values'!$E$2:$AG$3277,13,FALSE), VLOOKUP($D42,'waste_char_sector_%_values'!$E$2:$AG$3277,13,FALSE))*'DONNÉES '!$E81),0)</f>
        <v>0</v>
      </c>
      <c r="Q42" s="20">
        <f>IFERROR((IF($A42&gt;supporting_sheet!$D$13, VLOOKUP(supporting_sheet!$G$13,'waste_char_sector_%_values'!$E$2:$AG$3277,14,FALSE), VLOOKUP($D42,'waste_char_sector_%_values'!$E$2:$AG$3277,14,FALSE))*'DONNÉES '!$E81),0)</f>
        <v>0</v>
      </c>
      <c r="R42" s="20">
        <f>IFERROR((IF($A42&gt;supporting_sheet!$D$13, VLOOKUP(supporting_sheet!$G$13,'waste_char_sector_%_values'!$E$2:$AG$3277,29,FALSE), VLOOKUP($D42,'waste_char_sector_%_values'!$E$2:$AG$3277,29,FALSE))*'DONNÉES '!$E81),0)</f>
        <v>0</v>
      </c>
      <c r="S42" s="37"/>
      <c r="T42" s="37">
        <f t="shared" si="3"/>
        <v>0</v>
      </c>
      <c r="V42" s="20">
        <f>IFERROR((IF($A42&gt;supporting_sheet!$D$13, VLOOKUP(supporting_sheet!$G$13,'waste_char_sector_%_values'!$E$2:$AG$3277,11,FALSE), VLOOKUP($D42,'waste_char_sector_%_values'!$E$2:$AG$3277,11,FALSE))*'DONNÉES '!$E81),0)</f>
        <v>0</v>
      </c>
    </row>
    <row r="43" spans="1:22" x14ac:dyDescent="0.25">
      <c r="A43" s="1">
        <f>'DONNÉES '!B82</f>
        <v>41</v>
      </c>
      <c r="B43" s="1" t="str">
        <f t="shared" si="1"/>
        <v>AB</v>
      </c>
      <c r="C43" s="1" t="s">
        <v>56</v>
      </c>
      <c r="D43" s="1" t="str">
        <f t="shared" si="2"/>
        <v>41ABICI</v>
      </c>
      <c r="E43" s="20">
        <f>IFERROR((IF($A43&gt;supporting_sheet!$D$13, VLOOKUP(supporting_sheet!$G$13,'waste_char_sector_%_values'!$E$2:$AG$3277,2,FALSE), VLOOKUP($D43,'waste_char_sector_%_values'!$E$2:$AG$3277,2,FALSE))*'DONNÉES '!$E82),0)</f>
        <v>0</v>
      </c>
      <c r="F43" s="20">
        <f>IFERROR((IF($A43&gt;supporting_sheet!$D$13, VLOOKUP(supporting_sheet!$G$13,'waste_char_sector_%_values'!$E$2:$AG$3277,3,FALSE), VLOOKUP($D43,'waste_char_sector_%_values'!$E$2:$AG$3277,3,FALSE))*'DONNÉES '!$E82),0)</f>
        <v>0</v>
      </c>
      <c r="G43" s="20">
        <f>IFERROR((IF($A43&gt;supporting_sheet!$D$13, VLOOKUP(supporting_sheet!$G$13,'waste_char_sector_%_values'!$E$2:$AG$3277,4,FALSE), VLOOKUP($D43,'waste_char_sector_%_values'!$E$2:$AG$3277,4,FALSE))*'DONNÉES '!$E82),0)</f>
        <v>0</v>
      </c>
      <c r="H43" s="20">
        <f>IFERROR((IF($A43&gt;supporting_sheet!$D$13, VLOOKUP(supporting_sheet!$G$13,'waste_char_sector_%_values'!$E$2:$AG$3277,5,FALSE), VLOOKUP($D43,'waste_char_sector_%_values'!$E$2:$AG$3277,5,FALSE))*'DONNÉES '!$E82),0)</f>
        <v>0</v>
      </c>
      <c r="I43" s="20">
        <f>IFERROR((IF($A43&gt;supporting_sheet!$D$13, VLOOKUP(supporting_sheet!$G$13,'waste_char_sector_%_values'!$E$2:$AG$3277,6,FALSE), VLOOKUP($D43,'waste_char_sector_%_values'!$E$2:$AG$3277,6,FALSE))*'DONNÉES '!$E82),0)</f>
        <v>0</v>
      </c>
      <c r="J43" s="20">
        <f>IFERROR((IF($A43&gt;supporting_sheet!$D$13, VLOOKUP(supporting_sheet!$G$13,'waste_char_sector_%_values'!$E$2:$AG$3277,7,FALSE), VLOOKUP($D43,'waste_char_sector_%_values'!$E$2:$AG$3277,7,FALSE))*'DONNÉES '!$E82),0)</f>
        <v>0</v>
      </c>
      <c r="K43" s="20">
        <f>IFERROR((IF($A43&gt;supporting_sheet!$D$13, VLOOKUP(supporting_sheet!$G$13,'waste_char_sector_%_values'!$E$2:$AG$3277,8,FALSE), VLOOKUP($D43,'waste_char_sector_%_values'!$E$2:$AG$3277,8,FALSE))*'DONNÉES '!$E82),0)</f>
        <v>0</v>
      </c>
      <c r="L43" s="20">
        <f>IFERROR((IF($A43&gt;supporting_sheet!$D$13, VLOOKUP(supporting_sheet!$G$13,'waste_char_sector_%_values'!$E$2:$AG$3277,9,FALSE), VLOOKUP($D43,'waste_char_sector_%_values'!$E$2:$AG$3277,9,FALSE))*'DONNÉES '!$E82),0)</f>
        <v>0</v>
      </c>
      <c r="M43" s="20">
        <f>IFERROR((IF($A43&gt;supporting_sheet!$D$13, VLOOKUP(supporting_sheet!$G$13,'waste_char_sector_%_values'!$E$2:$AG$3277,10,FALSE), VLOOKUP($D43,'waste_char_sector_%_values'!$E$2:$AG$3277,10,FALSE))*'DONNÉES '!$E82),0)</f>
        <v>0</v>
      </c>
      <c r="N43" s="20">
        <f>IFERROR((IF($A43&gt;supporting_sheet!$D$13, VLOOKUP(supporting_sheet!$G$13,'waste_char_sector_%_values'!$E$2:$AG$3277,11,FALSE), VLOOKUP($D43,'waste_char_sector_%_values'!$E$2:$AG$3277,11,FALSE))*'DONNÉES '!$E82),0)</f>
        <v>0</v>
      </c>
      <c r="O43" s="20">
        <f>IFERROR((IF($A43&gt;supporting_sheet!$D$13, VLOOKUP(supporting_sheet!$G$13,'waste_char_sector_%_values'!$E$2:$AG$3277,12,FALSE), VLOOKUP($D43,'waste_char_sector_%_values'!$E$2:$AG$3277,12,FALSE))*'DONNÉES '!$E82),0)</f>
        <v>0</v>
      </c>
      <c r="P43" s="20">
        <f>IFERROR((IF($A43&gt;supporting_sheet!$D$13, VLOOKUP(supporting_sheet!$G$13,'waste_char_sector_%_values'!$E$2:$AG$3277,13,FALSE), VLOOKUP($D43,'waste_char_sector_%_values'!$E$2:$AG$3277,13,FALSE))*'DONNÉES '!$E82),0)</f>
        <v>0</v>
      </c>
      <c r="Q43" s="20">
        <f>IFERROR((IF($A43&gt;supporting_sheet!$D$13, VLOOKUP(supporting_sheet!$G$13,'waste_char_sector_%_values'!$E$2:$AG$3277,14,FALSE), VLOOKUP($D43,'waste_char_sector_%_values'!$E$2:$AG$3277,14,FALSE))*'DONNÉES '!$E82),0)</f>
        <v>0</v>
      </c>
      <c r="R43" s="20">
        <f>IFERROR((IF($A43&gt;supporting_sheet!$D$13, VLOOKUP(supporting_sheet!$G$13,'waste_char_sector_%_values'!$E$2:$AG$3277,29,FALSE), VLOOKUP($D43,'waste_char_sector_%_values'!$E$2:$AG$3277,29,FALSE))*'DONNÉES '!$E82),0)</f>
        <v>0</v>
      </c>
      <c r="S43" s="37"/>
      <c r="T43" s="37">
        <f t="shared" si="3"/>
        <v>0</v>
      </c>
      <c r="V43" s="20">
        <f>IFERROR((IF($A43&gt;supporting_sheet!$D$13, VLOOKUP(supporting_sheet!$G$13,'waste_char_sector_%_values'!$E$2:$AG$3277,11,FALSE), VLOOKUP($D43,'waste_char_sector_%_values'!$E$2:$AG$3277,11,FALSE))*'DONNÉES '!$E82),0)</f>
        <v>0</v>
      </c>
    </row>
    <row r="44" spans="1:22" x14ac:dyDescent="0.25">
      <c r="A44" s="1">
        <f>'DONNÉES '!B83</f>
        <v>42</v>
      </c>
      <c r="B44" s="1" t="str">
        <f t="shared" si="1"/>
        <v>AB</v>
      </c>
      <c r="C44" s="1" t="s">
        <v>56</v>
      </c>
      <c r="D44" s="1" t="str">
        <f t="shared" si="2"/>
        <v>42ABICI</v>
      </c>
      <c r="E44" s="20">
        <f>IFERROR((IF($A44&gt;supporting_sheet!$D$13, VLOOKUP(supporting_sheet!$G$13,'waste_char_sector_%_values'!$E$2:$AG$3277,2,FALSE), VLOOKUP($D44,'waste_char_sector_%_values'!$E$2:$AG$3277,2,FALSE))*'DONNÉES '!$E83),0)</f>
        <v>0</v>
      </c>
      <c r="F44" s="20">
        <f>IFERROR((IF($A44&gt;supporting_sheet!$D$13, VLOOKUP(supporting_sheet!$G$13,'waste_char_sector_%_values'!$E$2:$AG$3277,3,FALSE), VLOOKUP($D44,'waste_char_sector_%_values'!$E$2:$AG$3277,3,FALSE))*'DONNÉES '!$E83),0)</f>
        <v>0</v>
      </c>
      <c r="G44" s="20">
        <f>IFERROR((IF($A44&gt;supporting_sheet!$D$13, VLOOKUP(supporting_sheet!$G$13,'waste_char_sector_%_values'!$E$2:$AG$3277,4,FALSE), VLOOKUP($D44,'waste_char_sector_%_values'!$E$2:$AG$3277,4,FALSE))*'DONNÉES '!$E83),0)</f>
        <v>0</v>
      </c>
      <c r="H44" s="20">
        <f>IFERROR((IF($A44&gt;supporting_sheet!$D$13, VLOOKUP(supporting_sheet!$G$13,'waste_char_sector_%_values'!$E$2:$AG$3277,5,FALSE), VLOOKUP($D44,'waste_char_sector_%_values'!$E$2:$AG$3277,5,FALSE))*'DONNÉES '!$E83),0)</f>
        <v>0</v>
      </c>
      <c r="I44" s="20">
        <f>IFERROR((IF($A44&gt;supporting_sheet!$D$13, VLOOKUP(supporting_sheet!$G$13,'waste_char_sector_%_values'!$E$2:$AG$3277,6,FALSE), VLOOKUP($D44,'waste_char_sector_%_values'!$E$2:$AG$3277,6,FALSE))*'DONNÉES '!$E83),0)</f>
        <v>0</v>
      </c>
      <c r="J44" s="20">
        <f>IFERROR((IF($A44&gt;supporting_sheet!$D$13, VLOOKUP(supporting_sheet!$G$13,'waste_char_sector_%_values'!$E$2:$AG$3277,7,FALSE), VLOOKUP($D44,'waste_char_sector_%_values'!$E$2:$AG$3277,7,FALSE))*'DONNÉES '!$E83),0)</f>
        <v>0</v>
      </c>
      <c r="K44" s="20">
        <f>IFERROR((IF($A44&gt;supporting_sheet!$D$13, VLOOKUP(supporting_sheet!$G$13,'waste_char_sector_%_values'!$E$2:$AG$3277,8,FALSE), VLOOKUP($D44,'waste_char_sector_%_values'!$E$2:$AG$3277,8,FALSE))*'DONNÉES '!$E83),0)</f>
        <v>0</v>
      </c>
      <c r="L44" s="20">
        <f>IFERROR((IF($A44&gt;supporting_sheet!$D$13, VLOOKUP(supporting_sheet!$G$13,'waste_char_sector_%_values'!$E$2:$AG$3277,9,FALSE), VLOOKUP($D44,'waste_char_sector_%_values'!$E$2:$AG$3277,9,FALSE))*'DONNÉES '!$E83),0)</f>
        <v>0</v>
      </c>
      <c r="M44" s="20">
        <f>IFERROR((IF($A44&gt;supporting_sheet!$D$13, VLOOKUP(supporting_sheet!$G$13,'waste_char_sector_%_values'!$E$2:$AG$3277,10,FALSE), VLOOKUP($D44,'waste_char_sector_%_values'!$E$2:$AG$3277,10,FALSE))*'DONNÉES '!$E83),0)</f>
        <v>0</v>
      </c>
      <c r="N44" s="20">
        <f>IFERROR((IF($A44&gt;supporting_sheet!$D$13, VLOOKUP(supporting_sheet!$G$13,'waste_char_sector_%_values'!$E$2:$AG$3277,11,FALSE), VLOOKUP($D44,'waste_char_sector_%_values'!$E$2:$AG$3277,11,FALSE))*'DONNÉES '!$E83),0)</f>
        <v>0</v>
      </c>
      <c r="O44" s="20">
        <f>IFERROR((IF($A44&gt;supporting_sheet!$D$13, VLOOKUP(supporting_sheet!$G$13,'waste_char_sector_%_values'!$E$2:$AG$3277,12,FALSE), VLOOKUP($D44,'waste_char_sector_%_values'!$E$2:$AG$3277,12,FALSE))*'DONNÉES '!$E83),0)</f>
        <v>0</v>
      </c>
      <c r="P44" s="20">
        <f>IFERROR((IF($A44&gt;supporting_sheet!$D$13, VLOOKUP(supporting_sheet!$G$13,'waste_char_sector_%_values'!$E$2:$AG$3277,13,FALSE), VLOOKUP($D44,'waste_char_sector_%_values'!$E$2:$AG$3277,13,FALSE))*'DONNÉES '!$E83),0)</f>
        <v>0</v>
      </c>
      <c r="Q44" s="20">
        <f>IFERROR((IF($A44&gt;supporting_sheet!$D$13, VLOOKUP(supporting_sheet!$G$13,'waste_char_sector_%_values'!$E$2:$AG$3277,14,FALSE), VLOOKUP($D44,'waste_char_sector_%_values'!$E$2:$AG$3277,14,FALSE))*'DONNÉES '!$E83),0)</f>
        <v>0</v>
      </c>
      <c r="R44" s="20">
        <f>IFERROR((IF($A44&gt;supporting_sheet!$D$13, VLOOKUP(supporting_sheet!$G$13,'waste_char_sector_%_values'!$E$2:$AG$3277,29,FALSE), VLOOKUP($D44,'waste_char_sector_%_values'!$E$2:$AG$3277,29,FALSE))*'DONNÉES '!$E83),0)</f>
        <v>0</v>
      </c>
      <c r="S44" s="37"/>
      <c r="T44" s="37">
        <f t="shared" si="3"/>
        <v>0</v>
      </c>
      <c r="V44" s="20">
        <f>IFERROR((IF($A44&gt;supporting_sheet!$D$13, VLOOKUP(supporting_sheet!$G$13,'waste_char_sector_%_values'!$E$2:$AG$3277,11,FALSE), VLOOKUP($D44,'waste_char_sector_%_values'!$E$2:$AG$3277,11,FALSE))*'DONNÉES '!$E83),0)</f>
        <v>0</v>
      </c>
    </row>
    <row r="45" spans="1:22" x14ac:dyDescent="0.25">
      <c r="A45" s="1">
        <f>'DONNÉES '!B84</f>
        <v>43</v>
      </c>
      <c r="B45" s="1" t="str">
        <f t="shared" si="1"/>
        <v>AB</v>
      </c>
      <c r="C45" s="1" t="s">
        <v>56</v>
      </c>
      <c r="D45" s="1" t="str">
        <f t="shared" si="2"/>
        <v>43ABICI</v>
      </c>
      <c r="E45" s="20">
        <f>IFERROR((IF($A45&gt;supporting_sheet!$D$13, VLOOKUP(supporting_sheet!$G$13,'waste_char_sector_%_values'!$E$2:$AG$3277,2,FALSE), VLOOKUP($D45,'waste_char_sector_%_values'!$E$2:$AG$3277,2,FALSE))*'DONNÉES '!$E84),0)</f>
        <v>0</v>
      </c>
      <c r="F45" s="20">
        <f>IFERROR((IF($A45&gt;supporting_sheet!$D$13, VLOOKUP(supporting_sheet!$G$13,'waste_char_sector_%_values'!$E$2:$AG$3277,3,FALSE), VLOOKUP($D45,'waste_char_sector_%_values'!$E$2:$AG$3277,3,FALSE))*'DONNÉES '!$E84),0)</f>
        <v>0</v>
      </c>
      <c r="G45" s="20">
        <f>IFERROR((IF($A45&gt;supporting_sheet!$D$13, VLOOKUP(supporting_sheet!$G$13,'waste_char_sector_%_values'!$E$2:$AG$3277,4,FALSE), VLOOKUP($D45,'waste_char_sector_%_values'!$E$2:$AG$3277,4,FALSE))*'DONNÉES '!$E84),0)</f>
        <v>0</v>
      </c>
      <c r="H45" s="20">
        <f>IFERROR((IF($A45&gt;supporting_sheet!$D$13, VLOOKUP(supporting_sheet!$G$13,'waste_char_sector_%_values'!$E$2:$AG$3277,5,FALSE), VLOOKUP($D45,'waste_char_sector_%_values'!$E$2:$AG$3277,5,FALSE))*'DONNÉES '!$E84),0)</f>
        <v>0</v>
      </c>
      <c r="I45" s="20">
        <f>IFERROR((IF($A45&gt;supporting_sheet!$D$13, VLOOKUP(supporting_sheet!$G$13,'waste_char_sector_%_values'!$E$2:$AG$3277,6,FALSE), VLOOKUP($D45,'waste_char_sector_%_values'!$E$2:$AG$3277,6,FALSE))*'DONNÉES '!$E84),0)</f>
        <v>0</v>
      </c>
      <c r="J45" s="20">
        <f>IFERROR((IF($A45&gt;supporting_sheet!$D$13, VLOOKUP(supporting_sheet!$G$13,'waste_char_sector_%_values'!$E$2:$AG$3277,7,FALSE), VLOOKUP($D45,'waste_char_sector_%_values'!$E$2:$AG$3277,7,FALSE))*'DONNÉES '!$E84),0)</f>
        <v>0</v>
      </c>
      <c r="K45" s="20">
        <f>IFERROR((IF($A45&gt;supporting_sheet!$D$13, VLOOKUP(supporting_sheet!$G$13,'waste_char_sector_%_values'!$E$2:$AG$3277,8,FALSE), VLOOKUP($D45,'waste_char_sector_%_values'!$E$2:$AG$3277,8,FALSE))*'DONNÉES '!$E84),0)</f>
        <v>0</v>
      </c>
      <c r="L45" s="20">
        <f>IFERROR((IF($A45&gt;supporting_sheet!$D$13, VLOOKUP(supporting_sheet!$G$13,'waste_char_sector_%_values'!$E$2:$AG$3277,9,FALSE), VLOOKUP($D45,'waste_char_sector_%_values'!$E$2:$AG$3277,9,FALSE))*'DONNÉES '!$E84),0)</f>
        <v>0</v>
      </c>
      <c r="M45" s="20">
        <f>IFERROR((IF($A45&gt;supporting_sheet!$D$13, VLOOKUP(supporting_sheet!$G$13,'waste_char_sector_%_values'!$E$2:$AG$3277,10,FALSE), VLOOKUP($D45,'waste_char_sector_%_values'!$E$2:$AG$3277,10,FALSE))*'DONNÉES '!$E84),0)</f>
        <v>0</v>
      </c>
      <c r="N45" s="20">
        <f>IFERROR((IF($A45&gt;supporting_sheet!$D$13, VLOOKUP(supporting_sheet!$G$13,'waste_char_sector_%_values'!$E$2:$AG$3277,11,FALSE), VLOOKUP($D45,'waste_char_sector_%_values'!$E$2:$AG$3277,11,FALSE))*'DONNÉES '!$E84),0)</f>
        <v>0</v>
      </c>
      <c r="O45" s="20">
        <f>IFERROR((IF($A45&gt;supporting_sheet!$D$13, VLOOKUP(supporting_sheet!$G$13,'waste_char_sector_%_values'!$E$2:$AG$3277,12,FALSE), VLOOKUP($D45,'waste_char_sector_%_values'!$E$2:$AG$3277,12,FALSE))*'DONNÉES '!$E84),0)</f>
        <v>0</v>
      </c>
      <c r="P45" s="20">
        <f>IFERROR((IF($A45&gt;supporting_sheet!$D$13, VLOOKUP(supporting_sheet!$G$13,'waste_char_sector_%_values'!$E$2:$AG$3277,13,FALSE), VLOOKUP($D45,'waste_char_sector_%_values'!$E$2:$AG$3277,13,FALSE))*'DONNÉES '!$E84),0)</f>
        <v>0</v>
      </c>
      <c r="Q45" s="20">
        <f>IFERROR((IF($A45&gt;supporting_sheet!$D$13, VLOOKUP(supporting_sheet!$G$13,'waste_char_sector_%_values'!$E$2:$AG$3277,14,FALSE), VLOOKUP($D45,'waste_char_sector_%_values'!$E$2:$AG$3277,14,FALSE))*'DONNÉES '!$E84),0)</f>
        <v>0</v>
      </c>
      <c r="R45" s="20">
        <f>IFERROR((IF($A45&gt;supporting_sheet!$D$13, VLOOKUP(supporting_sheet!$G$13,'waste_char_sector_%_values'!$E$2:$AG$3277,29,FALSE), VLOOKUP($D45,'waste_char_sector_%_values'!$E$2:$AG$3277,29,FALSE))*'DONNÉES '!$E84),0)</f>
        <v>0</v>
      </c>
      <c r="S45" s="37"/>
      <c r="T45" s="37">
        <f t="shared" si="3"/>
        <v>0</v>
      </c>
      <c r="V45" s="20">
        <f>IFERROR((IF($A45&gt;supporting_sheet!$D$13, VLOOKUP(supporting_sheet!$G$13,'waste_char_sector_%_values'!$E$2:$AG$3277,11,FALSE), VLOOKUP($D45,'waste_char_sector_%_values'!$E$2:$AG$3277,11,FALSE))*'DONNÉES '!$E84),0)</f>
        <v>0</v>
      </c>
    </row>
    <row r="46" spans="1:22" x14ac:dyDescent="0.25">
      <c r="A46" s="1">
        <f>'DONNÉES '!B85</f>
        <v>44</v>
      </c>
      <c r="B46" s="1" t="str">
        <f t="shared" si="1"/>
        <v>AB</v>
      </c>
      <c r="C46" s="1" t="s">
        <v>56</v>
      </c>
      <c r="D46" s="1" t="str">
        <f t="shared" si="2"/>
        <v>44ABICI</v>
      </c>
      <c r="E46" s="20">
        <f>IFERROR((IF($A46&gt;supporting_sheet!$D$13, VLOOKUP(supporting_sheet!$G$13,'waste_char_sector_%_values'!$E$2:$AG$3277,2,FALSE), VLOOKUP($D46,'waste_char_sector_%_values'!$E$2:$AG$3277,2,FALSE))*'DONNÉES '!$E85),0)</f>
        <v>0</v>
      </c>
      <c r="F46" s="20">
        <f>IFERROR((IF($A46&gt;supporting_sheet!$D$13, VLOOKUP(supporting_sheet!$G$13,'waste_char_sector_%_values'!$E$2:$AG$3277,3,FALSE), VLOOKUP($D46,'waste_char_sector_%_values'!$E$2:$AG$3277,3,FALSE))*'DONNÉES '!$E85),0)</f>
        <v>0</v>
      </c>
      <c r="G46" s="20">
        <f>IFERROR((IF($A46&gt;supporting_sheet!$D$13, VLOOKUP(supporting_sheet!$G$13,'waste_char_sector_%_values'!$E$2:$AG$3277,4,FALSE), VLOOKUP($D46,'waste_char_sector_%_values'!$E$2:$AG$3277,4,FALSE))*'DONNÉES '!$E85),0)</f>
        <v>0</v>
      </c>
      <c r="H46" s="20">
        <f>IFERROR((IF($A46&gt;supporting_sheet!$D$13, VLOOKUP(supporting_sheet!$G$13,'waste_char_sector_%_values'!$E$2:$AG$3277,5,FALSE), VLOOKUP($D46,'waste_char_sector_%_values'!$E$2:$AG$3277,5,FALSE))*'DONNÉES '!$E85),0)</f>
        <v>0</v>
      </c>
      <c r="I46" s="20">
        <f>IFERROR((IF($A46&gt;supporting_sheet!$D$13, VLOOKUP(supporting_sheet!$G$13,'waste_char_sector_%_values'!$E$2:$AG$3277,6,FALSE), VLOOKUP($D46,'waste_char_sector_%_values'!$E$2:$AG$3277,6,FALSE))*'DONNÉES '!$E85),0)</f>
        <v>0</v>
      </c>
      <c r="J46" s="20">
        <f>IFERROR((IF($A46&gt;supporting_sheet!$D$13, VLOOKUP(supporting_sheet!$G$13,'waste_char_sector_%_values'!$E$2:$AG$3277,7,FALSE), VLOOKUP($D46,'waste_char_sector_%_values'!$E$2:$AG$3277,7,FALSE))*'DONNÉES '!$E85),0)</f>
        <v>0</v>
      </c>
      <c r="K46" s="20">
        <f>IFERROR((IF($A46&gt;supporting_sheet!$D$13, VLOOKUP(supporting_sheet!$G$13,'waste_char_sector_%_values'!$E$2:$AG$3277,8,FALSE), VLOOKUP($D46,'waste_char_sector_%_values'!$E$2:$AG$3277,8,FALSE))*'DONNÉES '!$E85),0)</f>
        <v>0</v>
      </c>
      <c r="L46" s="20">
        <f>IFERROR((IF($A46&gt;supporting_sheet!$D$13, VLOOKUP(supporting_sheet!$G$13,'waste_char_sector_%_values'!$E$2:$AG$3277,9,FALSE), VLOOKUP($D46,'waste_char_sector_%_values'!$E$2:$AG$3277,9,FALSE))*'DONNÉES '!$E85),0)</f>
        <v>0</v>
      </c>
      <c r="M46" s="20">
        <f>IFERROR((IF($A46&gt;supporting_sheet!$D$13, VLOOKUP(supporting_sheet!$G$13,'waste_char_sector_%_values'!$E$2:$AG$3277,10,FALSE), VLOOKUP($D46,'waste_char_sector_%_values'!$E$2:$AG$3277,10,FALSE))*'DONNÉES '!$E85),0)</f>
        <v>0</v>
      </c>
      <c r="N46" s="20">
        <f>IFERROR((IF($A46&gt;supporting_sheet!$D$13, VLOOKUP(supporting_sheet!$G$13,'waste_char_sector_%_values'!$E$2:$AG$3277,11,FALSE), VLOOKUP($D46,'waste_char_sector_%_values'!$E$2:$AG$3277,11,FALSE))*'DONNÉES '!$E85),0)</f>
        <v>0</v>
      </c>
      <c r="O46" s="20">
        <f>IFERROR((IF($A46&gt;supporting_sheet!$D$13, VLOOKUP(supporting_sheet!$G$13,'waste_char_sector_%_values'!$E$2:$AG$3277,12,FALSE), VLOOKUP($D46,'waste_char_sector_%_values'!$E$2:$AG$3277,12,FALSE))*'DONNÉES '!$E85),0)</f>
        <v>0</v>
      </c>
      <c r="P46" s="20">
        <f>IFERROR((IF($A46&gt;supporting_sheet!$D$13, VLOOKUP(supporting_sheet!$G$13,'waste_char_sector_%_values'!$E$2:$AG$3277,13,FALSE), VLOOKUP($D46,'waste_char_sector_%_values'!$E$2:$AG$3277,13,FALSE))*'DONNÉES '!$E85),0)</f>
        <v>0</v>
      </c>
      <c r="Q46" s="20">
        <f>IFERROR((IF($A46&gt;supporting_sheet!$D$13, VLOOKUP(supporting_sheet!$G$13,'waste_char_sector_%_values'!$E$2:$AG$3277,14,FALSE), VLOOKUP($D46,'waste_char_sector_%_values'!$E$2:$AG$3277,14,FALSE))*'DONNÉES '!$E85),0)</f>
        <v>0</v>
      </c>
      <c r="R46" s="20">
        <f>IFERROR((IF($A46&gt;supporting_sheet!$D$13, VLOOKUP(supporting_sheet!$G$13,'waste_char_sector_%_values'!$E$2:$AG$3277,29,FALSE), VLOOKUP($D46,'waste_char_sector_%_values'!$E$2:$AG$3277,29,FALSE))*'DONNÉES '!$E85),0)</f>
        <v>0</v>
      </c>
      <c r="S46" s="37"/>
      <c r="T46" s="37">
        <f t="shared" si="3"/>
        <v>0</v>
      </c>
      <c r="V46" s="20">
        <f>IFERROR((IF($A46&gt;supporting_sheet!$D$13, VLOOKUP(supporting_sheet!$G$13,'waste_char_sector_%_values'!$E$2:$AG$3277,11,FALSE), VLOOKUP($D46,'waste_char_sector_%_values'!$E$2:$AG$3277,11,FALSE))*'DONNÉES '!$E85),0)</f>
        <v>0</v>
      </c>
    </row>
    <row r="47" spans="1:22" x14ac:dyDescent="0.25">
      <c r="A47" s="1">
        <f>'DONNÉES '!B86</f>
        <v>45</v>
      </c>
      <c r="B47" s="1" t="str">
        <f t="shared" si="1"/>
        <v>AB</v>
      </c>
      <c r="C47" s="1" t="s">
        <v>56</v>
      </c>
      <c r="D47" s="1" t="str">
        <f t="shared" si="2"/>
        <v>45ABICI</v>
      </c>
      <c r="E47" s="20">
        <f>IFERROR((IF($A47&gt;supporting_sheet!$D$13, VLOOKUP(supporting_sheet!$G$13,'waste_char_sector_%_values'!$E$2:$AG$3277,2,FALSE), VLOOKUP($D47,'waste_char_sector_%_values'!$E$2:$AG$3277,2,FALSE))*'DONNÉES '!$E86),0)</f>
        <v>0</v>
      </c>
      <c r="F47" s="20">
        <f>IFERROR((IF($A47&gt;supporting_sheet!$D$13, VLOOKUP(supporting_sheet!$G$13,'waste_char_sector_%_values'!$E$2:$AG$3277,3,FALSE), VLOOKUP($D47,'waste_char_sector_%_values'!$E$2:$AG$3277,3,FALSE))*'DONNÉES '!$E86),0)</f>
        <v>0</v>
      </c>
      <c r="G47" s="20">
        <f>IFERROR((IF($A47&gt;supporting_sheet!$D$13, VLOOKUP(supporting_sheet!$G$13,'waste_char_sector_%_values'!$E$2:$AG$3277,4,FALSE), VLOOKUP($D47,'waste_char_sector_%_values'!$E$2:$AG$3277,4,FALSE))*'DONNÉES '!$E86),0)</f>
        <v>0</v>
      </c>
      <c r="H47" s="20">
        <f>IFERROR((IF($A47&gt;supporting_sheet!$D$13, VLOOKUP(supporting_sheet!$G$13,'waste_char_sector_%_values'!$E$2:$AG$3277,5,FALSE), VLOOKUP($D47,'waste_char_sector_%_values'!$E$2:$AG$3277,5,FALSE))*'DONNÉES '!$E86),0)</f>
        <v>0</v>
      </c>
      <c r="I47" s="20">
        <f>IFERROR((IF($A47&gt;supporting_sheet!$D$13, VLOOKUP(supporting_sheet!$G$13,'waste_char_sector_%_values'!$E$2:$AG$3277,6,FALSE), VLOOKUP($D47,'waste_char_sector_%_values'!$E$2:$AG$3277,6,FALSE))*'DONNÉES '!$E86),0)</f>
        <v>0</v>
      </c>
      <c r="J47" s="20">
        <f>IFERROR((IF($A47&gt;supporting_sheet!$D$13, VLOOKUP(supporting_sheet!$G$13,'waste_char_sector_%_values'!$E$2:$AG$3277,7,FALSE), VLOOKUP($D47,'waste_char_sector_%_values'!$E$2:$AG$3277,7,FALSE))*'DONNÉES '!$E86),0)</f>
        <v>0</v>
      </c>
      <c r="K47" s="20">
        <f>IFERROR((IF($A47&gt;supporting_sheet!$D$13, VLOOKUP(supporting_sheet!$G$13,'waste_char_sector_%_values'!$E$2:$AG$3277,8,FALSE), VLOOKUP($D47,'waste_char_sector_%_values'!$E$2:$AG$3277,8,FALSE))*'DONNÉES '!$E86),0)</f>
        <v>0</v>
      </c>
      <c r="L47" s="20">
        <f>IFERROR((IF($A47&gt;supporting_sheet!$D$13, VLOOKUP(supporting_sheet!$G$13,'waste_char_sector_%_values'!$E$2:$AG$3277,9,FALSE), VLOOKUP($D47,'waste_char_sector_%_values'!$E$2:$AG$3277,9,FALSE))*'DONNÉES '!$E86),0)</f>
        <v>0</v>
      </c>
      <c r="M47" s="20">
        <f>IFERROR((IF($A47&gt;supporting_sheet!$D$13, VLOOKUP(supporting_sheet!$G$13,'waste_char_sector_%_values'!$E$2:$AG$3277,10,FALSE), VLOOKUP($D47,'waste_char_sector_%_values'!$E$2:$AG$3277,10,FALSE))*'DONNÉES '!$E86),0)</f>
        <v>0</v>
      </c>
      <c r="N47" s="20">
        <f>IFERROR((IF($A47&gt;supporting_sheet!$D$13, VLOOKUP(supporting_sheet!$G$13,'waste_char_sector_%_values'!$E$2:$AG$3277,11,FALSE), VLOOKUP($D47,'waste_char_sector_%_values'!$E$2:$AG$3277,11,FALSE))*'DONNÉES '!$E86),0)</f>
        <v>0</v>
      </c>
      <c r="O47" s="20">
        <f>IFERROR((IF($A47&gt;supporting_sheet!$D$13, VLOOKUP(supporting_sheet!$G$13,'waste_char_sector_%_values'!$E$2:$AG$3277,12,FALSE), VLOOKUP($D47,'waste_char_sector_%_values'!$E$2:$AG$3277,12,FALSE))*'DONNÉES '!$E86),0)</f>
        <v>0</v>
      </c>
      <c r="P47" s="20">
        <f>IFERROR((IF($A47&gt;supporting_sheet!$D$13, VLOOKUP(supporting_sheet!$G$13,'waste_char_sector_%_values'!$E$2:$AG$3277,13,FALSE), VLOOKUP($D47,'waste_char_sector_%_values'!$E$2:$AG$3277,13,FALSE))*'DONNÉES '!$E86),0)</f>
        <v>0</v>
      </c>
      <c r="Q47" s="20">
        <f>IFERROR((IF($A47&gt;supporting_sheet!$D$13, VLOOKUP(supporting_sheet!$G$13,'waste_char_sector_%_values'!$E$2:$AG$3277,14,FALSE), VLOOKUP($D47,'waste_char_sector_%_values'!$E$2:$AG$3277,14,FALSE))*'DONNÉES '!$E86),0)</f>
        <v>0</v>
      </c>
      <c r="R47" s="20">
        <f>IFERROR((IF($A47&gt;supporting_sheet!$D$13, VLOOKUP(supporting_sheet!$G$13,'waste_char_sector_%_values'!$E$2:$AG$3277,29,FALSE), VLOOKUP($D47,'waste_char_sector_%_values'!$E$2:$AG$3277,29,FALSE))*'DONNÉES '!$E86),0)</f>
        <v>0</v>
      </c>
      <c r="S47" s="37"/>
      <c r="T47" s="37">
        <f t="shared" si="3"/>
        <v>0</v>
      </c>
      <c r="V47" s="20">
        <f>IFERROR((IF($A47&gt;supporting_sheet!$D$13, VLOOKUP(supporting_sheet!$G$13,'waste_char_sector_%_values'!$E$2:$AG$3277,11,FALSE), VLOOKUP($D47,'waste_char_sector_%_values'!$E$2:$AG$3277,11,FALSE))*'DONNÉES '!$E86),0)</f>
        <v>0</v>
      </c>
    </row>
    <row r="48" spans="1:22" x14ac:dyDescent="0.25">
      <c r="A48" s="1">
        <f>'DONNÉES '!B87</f>
        <v>46</v>
      </c>
      <c r="B48" s="1" t="str">
        <f t="shared" si="1"/>
        <v>AB</v>
      </c>
      <c r="C48" s="1" t="s">
        <v>56</v>
      </c>
      <c r="D48" s="1" t="str">
        <f t="shared" si="2"/>
        <v>46ABICI</v>
      </c>
      <c r="E48" s="20">
        <f>IFERROR((IF($A48&gt;supporting_sheet!$D$13, VLOOKUP(supporting_sheet!$G$13,'waste_char_sector_%_values'!$E$2:$AG$3277,2,FALSE), VLOOKUP($D48,'waste_char_sector_%_values'!$E$2:$AG$3277,2,FALSE))*'DONNÉES '!$E87),0)</f>
        <v>0</v>
      </c>
      <c r="F48" s="20">
        <f>IFERROR((IF($A48&gt;supporting_sheet!$D$13, VLOOKUP(supporting_sheet!$G$13,'waste_char_sector_%_values'!$E$2:$AG$3277,3,FALSE), VLOOKUP($D48,'waste_char_sector_%_values'!$E$2:$AG$3277,3,FALSE))*'DONNÉES '!$E87),0)</f>
        <v>0</v>
      </c>
      <c r="G48" s="20">
        <f>IFERROR((IF($A48&gt;supporting_sheet!$D$13, VLOOKUP(supporting_sheet!$G$13,'waste_char_sector_%_values'!$E$2:$AG$3277,4,FALSE), VLOOKUP($D48,'waste_char_sector_%_values'!$E$2:$AG$3277,4,FALSE))*'DONNÉES '!$E87),0)</f>
        <v>0</v>
      </c>
      <c r="H48" s="20">
        <f>IFERROR((IF($A48&gt;supporting_sheet!$D$13, VLOOKUP(supporting_sheet!$G$13,'waste_char_sector_%_values'!$E$2:$AG$3277,5,FALSE), VLOOKUP($D48,'waste_char_sector_%_values'!$E$2:$AG$3277,5,FALSE))*'DONNÉES '!$E87),0)</f>
        <v>0</v>
      </c>
      <c r="I48" s="20">
        <f>IFERROR((IF($A48&gt;supporting_sheet!$D$13, VLOOKUP(supporting_sheet!$G$13,'waste_char_sector_%_values'!$E$2:$AG$3277,6,FALSE), VLOOKUP($D48,'waste_char_sector_%_values'!$E$2:$AG$3277,6,FALSE))*'DONNÉES '!$E87),0)</f>
        <v>0</v>
      </c>
      <c r="J48" s="20">
        <f>IFERROR((IF($A48&gt;supporting_sheet!$D$13, VLOOKUP(supporting_sheet!$G$13,'waste_char_sector_%_values'!$E$2:$AG$3277,7,FALSE), VLOOKUP($D48,'waste_char_sector_%_values'!$E$2:$AG$3277,7,FALSE))*'DONNÉES '!$E87),0)</f>
        <v>0</v>
      </c>
      <c r="K48" s="20">
        <f>IFERROR((IF($A48&gt;supporting_sheet!$D$13, VLOOKUP(supporting_sheet!$G$13,'waste_char_sector_%_values'!$E$2:$AG$3277,8,FALSE), VLOOKUP($D48,'waste_char_sector_%_values'!$E$2:$AG$3277,8,FALSE))*'DONNÉES '!$E87),0)</f>
        <v>0</v>
      </c>
      <c r="L48" s="20">
        <f>IFERROR((IF($A48&gt;supporting_sheet!$D$13, VLOOKUP(supporting_sheet!$G$13,'waste_char_sector_%_values'!$E$2:$AG$3277,9,FALSE), VLOOKUP($D48,'waste_char_sector_%_values'!$E$2:$AG$3277,9,FALSE))*'DONNÉES '!$E87),0)</f>
        <v>0</v>
      </c>
      <c r="M48" s="20">
        <f>IFERROR((IF($A48&gt;supporting_sheet!$D$13, VLOOKUP(supporting_sheet!$G$13,'waste_char_sector_%_values'!$E$2:$AG$3277,10,FALSE), VLOOKUP($D48,'waste_char_sector_%_values'!$E$2:$AG$3277,10,FALSE))*'DONNÉES '!$E87),0)</f>
        <v>0</v>
      </c>
      <c r="N48" s="20">
        <f>IFERROR((IF($A48&gt;supporting_sheet!$D$13, VLOOKUP(supporting_sheet!$G$13,'waste_char_sector_%_values'!$E$2:$AG$3277,11,FALSE), VLOOKUP($D48,'waste_char_sector_%_values'!$E$2:$AG$3277,11,FALSE))*'DONNÉES '!$E87),0)</f>
        <v>0</v>
      </c>
      <c r="O48" s="20">
        <f>IFERROR((IF($A48&gt;supporting_sheet!$D$13, VLOOKUP(supporting_sheet!$G$13,'waste_char_sector_%_values'!$E$2:$AG$3277,12,FALSE), VLOOKUP($D48,'waste_char_sector_%_values'!$E$2:$AG$3277,12,FALSE))*'DONNÉES '!$E87),0)</f>
        <v>0</v>
      </c>
      <c r="P48" s="20">
        <f>IFERROR((IF($A48&gt;supporting_sheet!$D$13, VLOOKUP(supporting_sheet!$G$13,'waste_char_sector_%_values'!$E$2:$AG$3277,13,FALSE), VLOOKUP($D48,'waste_char_sector_%_values'!$E$2:$AG$3277,13,FALSE))*'DONNÉES '!$E87),0)</f>
        <v>0</v>
      </c>
      <c r="Q48" s="20">
        <f>IFERROR((IF($A48&gt;supporting_sheet!$D$13, VLOOKUP(supporting_sheet!$G$13,'waste_char_sector_%_values'!$E$2:$AG$3277,14,FALSE), VLOOKUP($D48,'waste_char_sector_%_values'!$E$2:$AG$3277,14,FALSE))*'DONNÉES '!$E87),0)</f>
        <v>0</v>
      </c>
      <c r="R48" s="20">
        <f>IFERROR((IF($A48&gt;supporting_sheet!$D$13, VLOOKUP(supporting_sheet!$G$13,'waste_char_sector_%_values'!$E$2:$AG$3277,29,FALSE), VLOOKUP($D48,'waste_char_sector_%_values'!$E$2:$AG$3277,29,FALSE))*'DONNÉES '!$E87),0)</f>
        <v>0</v>
      </c>
      <c r="S48" s="37"/>
      <c r="T48" s="37">
        <f t="shared" si="3"/>
        <v>0</v>
      </c>
      <c r="V48" s="20">
        <f>IFERROR((IF($A48&gt;supporting_sheet!$D$13, VLOOKUP(supporting_sheet!$G$13,'waste_char_sector_%_values'!$E$2:$AG$3277,11,FALSE), VLOOKUP($D48,'waste_char_sector_%_values'!$E$2:$AG$3277,11,FALSE))*'DONNÉES '!$E87),0)</f>
        <v>0</v>
      </c>
    </row>
    <row r="49" spans="1:22" x14ac:dyDescent="0.25">
      <c r="A49" s="1">
        <f>'DONNÉES '!B88</f>
        <v>47</v>
      </c>
      <c r="B49" s="1" t="str">
        <f t="shared" si="1"/>
        <v>AB</v>
      </c>
      <c r="C49" s="1" t="s">
        <v>56</v>
      </c>
      <c r="D49" s="1" t="str">
        <f t="shared" si="2"/>
        <v>47ABICI</v>
      </c>
      <c r="E49" s="20">
        <f>IFERROR((IF($A49&gt;supporting_sheet!$D$13, VLOOKUP(supporting_sheet!$G$13,'waste_char_sector_%_values'!$E$2:$AG$3277,2,FALSE), VLOOKUP($D49,'waste_char_sector_%_values'!$E$2:$AG$3277,2,FALSE))*'DONNÉES '!$E88),0)</f>
        <v>0</v>
      </c>
      <c r="F49" s="20">
        <f>IFERROR((IF($A49&gt;supporting_sheet!$D$13, VLOOKUP(supporting_sheet!$G$13,'waste_char_sector_%_values'!$E$2:$AG$3277,3,FALSE), VLOOKUP($D49,'waste_char_sector_%_values'!$E$2:$AG$3277,3,FALSE))*'DONNÉES '!$E88),0)</f>
        <v>0</v>
      </c>
      <c r="G49" s="20">
        <f>IFERROR((IF($A49&gt;supporting_sheet!$D$13, VLOOKUP(supporting_sheet!$G$13,'waste_char_sector_%_values'!$E$2:$AG$3277,4,FALSE), VLOOKUP($D49,'waste_char_sector_%_values'!$E$2:$AG$3277,4,FALSE))*'DONNÉES '!$E88),0)</f>
        <v>0</v>
      </c>
      <c r="H49" s="20">
        <f>IFERROR((IF($A49&gt;supporting_sheet!$D$13, VLOOKUP(supporting_sheet!$G$13,'waste_char_sector_%_values'!$E$2:$AG$3277,5,FALSE), VLOOKUP($D49,'waste_char_sector_%_values'!$E$2:$AG$3277,5,FALSE))*'DONNÉES '!$E88),0)</f>
        <v>0</v>
      </c>
      <c r="I49" s="20">
        <f>IFERROR((IF($A49&gt;supporting_sheet!$D$13, VLOOKUP(supporting_sheet!$G$13,'waste_char_sector_%_values'!$E$2:$AG$3277,6,FALSE), VLOOKUP($D49,'waste_char_sector_%_values'!$E$2:$AG$3277,6,FALSE))*'DONNÉES '!$E88),0)</f>
        <v>0</v>
      </c>
      <c r="J49" s="20">
        <f>IFERROR((IF($A49&gt;supporting_sheet!$D$13, VLOOKUP(supporting_sheet!$G$13,'waste_char_sector_%_values'!$E$2:$AG$3277,7,FALSE), VLOOKUP($D49,'waste_char_sector_%_values'!$E$2:$AG$3277,7,FALSE))*'DONNÉES '!$E88),0)</f>
        <v>0</v>
      </c>
      <c r="K49" s="20">
        <f>IFERROR((IF($A49&gt;supporting_sheet!$D$13, VLOOKUP(supporting_sheet!$G$13,'waste_char_sector_%_values'!$E$2:$AG$3277,8,FALSE), VLOOKUP($D49,'waste_char_sector_%_values'!$E$2:$AG$3277,8,FALSE))*'DONNÉES '!$E88),0)</f>
        <v>0</v>
      </c>
      <c r="L49" s="20">
        <f>IFERROR((IF($A49&gt;supporting_sheet!$D$13, VLOOKUP(supporting_sheet!$G$13,'waste_char_sector_%_values'!$E$2:$AG$3277,9,FALSE), VLOOKUP($D49,'waste_char_sector_%_values'!$E$2:$AG$3277,9,FALSE))*'DONNÉES '!$E88),0)</f>
        <v>0</v>
      </c>
      <c r="M49" s="20">
        <f>IFERROR((IF($A49&gt;supporting_sheet!$D$13, VLOOKUP(supporting_sheet!$G$13,'waste_char_sector_%_values'!$E$2:$AG$3277,10,FALSE), VLOOKUP($D49,'waste_char_sector_%_values'!$E$2:$AG$3277,10,FALSE))*'DONNÉES '!$E88),0)</f>
        <v>0</v>
      </c>
      <c r="N49" s="20">
        <f>IFERROR((IF($A49&gt;supporting_sheet!$D$13, VLOOKUP(supporting_sheet!$G$13,'waste_char_sector_%_values'!$E$2:$AG$3277,11,FALSE), VLOOKUP($D49,'waste_char_sector_%_values'!$E$2:$AG$3277,11,FALSE))*'DONNÉES '!$E88),0)</f>
        <v>0</v>
      </c>
      <c r="O49" s="20">
        <f>IFERROR((IF($A49&gt;supporting_sheet!$D$13, VLOOKUP(supporting_sheet!$G$13,'waste_char_sector_%_values'!$E$2:$AG$3277,12,FALSE), VLOOKUP($D49,'waste_char_sector_%_values'!$E$2:$AG$3277,12,FALSE))*'DONNÉES '!$E88),0)</f>
        <v>0</v>
      </c>
      <c r="P49" s="20">
        <f>IFERROR((IF($A49&gt;supporting_sheet!$D$13, VLOOKUP(supporting_sheet!$G$13,'waste_char_sector_%_values'!$E$2:$AG$3277,13,FALSE), VLOOKUP($D49,'waste_char_sector_%_values'!$E$2:$AG$3277,13,FALSE))*'DONNÉES '!$E88),0)</f>
        <v>0</v>
      </c>
      <c r="Q49" s="20">
        <f>IFERROR((IF($A49&gt;supporting_sheet!$D$13, VLOOKUP(supporting_sheet!$G$13,'waste_char_sector_%_values'!$E$2:$AG$3277,14,FALSE), VLOOKUP($D49,'waste_char_sector_%_values'!$E$2:$AG$3277,14,FALSE))*'DONNÉES '!$E88),0)</f>
        <v>0</v>
      </c>
      <c r="R49" s="20">
        <f>IFERROR((IF($A49&gt;supporting_sheet!$D$13, VLOOKUP(supporting_sheet!$G$13,'waste_char_sector_%_values'!$E$2:$AG$3277,29,FALSE), VLOOKUP($D49,'waste_char_sector_%_values'!$E$2:$AG$3277,29,FALSE))*'DONNÉES '!$E88),0)</f>
        <v>0</v>
      </c>
      <c r="S49" s="37"/>
      <c r="T49" s="37">
        <f t="shared" si="3"/>
        <v>0</v>
      </c>
      <c r="V49" s="20">
        <f>IFERROR((IF($A49&gt;supporting_sheet!$D$13, VLOOKUP(supporting_sheet!$G$13,'waste_char_sector_%_values'!$E$2:$AG$3277,11,FALSE), VLOOKUP($D49,'waste_char_sector_%_values'!$E$2:$AG$3277,11,FALSE))*'DONNÉES '!$E88),0)</f>
        <v>0</v>
      </c>
    </row>
    <row r="50" spans="1:22" x14ac:dyDescent="0.25">
      <c r="A50" s="1">
        <f>'DONNÉES '!B89</f>
        <v>48</v>
      </c>
      <c r="B50" s="1" t="str">
        <f t="shared" si="1"/>
        <v>AB</v>
      </c>
      <c r="C50" s="1" t="s">
        <v>56</v>
      </c>
      <c r="D50" s="1" t="str">
        <f t="shared" si="2"/>
        <v>48ABICI</v>
      </c>
      <c r="E50" s="20">
        <f>IFERROR((IF($A50&gt;supporting_sheet!$D$13, VLOOKUP(supporting_sheet!$G$13,'waste_char_sector_%_values'!$E$2:$AG$3277,2,FALSE), VLOOKUP($D50,'waste_char_sector_%_values'!$E$2:$AG$3277,2,FALSE))*'DONNÉES '!$E89),0)</f>
        <v>0</v>
      </c>
      <c r="F50" s="20">
        <f>IFERROR((IF($A50&gt;supporting_sheet!$D$13, VLOOKUP(supporting_sheet!$G$13,'waste_char_sector_%_values'!$E$2:$AG$3277,3,FALSE), VLOOKUP($D50,'waste_char_sector_%_values'!$E$2:$AG$3277,3,FALSE))*'DONNÉES '!$E89),0)</f>
        <v>0</v>
      </c>
      <c r="G50" s="20">
        <f>IFERROR((IF($A50&gt;supporting_sheet!$D$13, VLOOKUP(supporting_sheet!$G$13,'waste_char_sector_%_values'!$E$2:$AG$3277,4,FALSE), VLOOKUP($D50,'waste_char_sector_%_values'!$E$2:$AG$3277,4,FALSE))*'DONNÉES '!$E89),0)</f>
        <v>0</v>
      </c>
      <c r="H50" s="20">
        <f>IFERROR((IF($A50&gt;supporting_sheet!$D$13, VLOOKUP(supporting_sheet!$G$13,'waste_char_sector_%_values'!$E$2:$AG$3277,5,FALSE), VLOOKUP($D50,'waste_char_sector_%_values'!$E$2:$AG$3277,5,FALSE))*'DONNÉES '!$E89),0)</f>
        <v>0</v>
      </c>
      <c r="I50" s="20">
        <f>IFERROR((IF($A50&gt;supporting_sheet!$D$13, VLOOKUP(supporting_sheet!$G$13,'waste_char_sector_%_values'!$E$2:$AG$3277,6,FALSE), VLOOKUP($D50,'waste_char_sector_%_values'!$E$2:$AG$3277,6,FALSE))*'DONNÉES '!$E89),0)</f>
        <v>0</v>
      </c>
      <c r="J50" s="20">
        <f>IFERROR((IF($A50&gt;supporting_sheet!$D$13, VLOOKUP(supporting_sheet!$G$13,'waste_char_sector_%_values'!$E$2:$AG$3277,7,FALSE), VLOOKUP($D50,'waste_char_sector_%_values'!$E$2:$AG$3277,7,FALSE))*'DONNÉES '!$E89),0)</f>
        <v>0</v>
      </c>
      <c r="K50" s="20">
        <f>IFERROR((IF($A50&gt;supporting_sheet!$D$13, VLOOKUP(supporting_sheet!$G$13,'waste_char_sector_%_values'!$E$2:$AG$3277,8,FALSE), VLOOKUP($D50,'waste_char_sector_%_values'!$E$2:$AG$3277,8,FALSE))*'DONNÉES '!$E89),0)</f>
        <v>0</v>
      </c>
      <c r="L50" s="20">
        <f>IFERROR((IF($A50&gt;supporting_sheet!$D$13, VLOOKUP(supporting_sheet!$G$13,'waste_char_sector_%_values'!$E$2:$AG$3277,9,FALSE), VLOOKUP($D50,'waste_char_sector_%_values'!$E$2:$AG$3277,9,FALSE))*'DONNÉES '!$E89),0)</f>
        <v>0</v>
      </c>
      <c r="M50" s="20">
        <f>IFERROR((IF($A50&gt;supporting_sheet!$D$13, VLOOKUP(supporting_sheet!$G$13,'waste_char_sector_%_values'!$E$2:$AG$3277,10,FALSE), VLOOKUP($D50,'waste_char_sector_%_values'!$E$2:$AG$3277,10,FALSE))*'DONNÉES '!$E89),0)</f>
        <v>0</v>
      </c>
      <c r="N50" s="20">
        <f>IFERROR((IF($A50&gt;supporting_sheet!$D$13, VLOOKUP(supporting_sheet!$G$13,'waste_char_sector_%_values'!$E$2:$AG$3277,11,FALSE), VLOOKUP($D50,'waste_char_sector_%_values'!$E$2:$AG$3277,11,FALSE))*'DONNÉES '!$E89),0)</f>
        <v>0</v>
      </c>
      <c r="O50" s="20">
        <f>IFERROR((IF($A50&gt;supporting_sheet!$D$13, VLOOKUP(supporting_sheet!$G$13,'waste_char_sector_%_values'!$E$2:$AG$3277,12,FALSE), VLOOKUP($D50,'waste_char_sector_%_values'!$E$2:$AG$3277,12,FALSE))*'DONNÉES '!$E89),0)</f>
        <v>0</v>
      </c>
      <c r="P50" s="20">
        <f>IFERROR((IF($A50&gt;supporting_sheet!$D$13, VLOOKUP(supporting_sheet!$G$13,'waste_char_sector_%_values'!$E$2:$AG$3277,13,FALSE), VLOOKUP($D50,'waste_char_sector_%_values'!$E$2:$AG$3277,13,FALSE))*'DONNÉES '!$E89),0)</f>
        <v>0</v>
      </c>
      <c r="Q50" s="20">
        <f>IFERROR((IF($A50&gt;supporting_sheet!$D$13, VLOOKUP(supporting_sheet!$G$13,'waste_char_sector_%_values'!$E$2:$AG$3277,14,FALSE), VLOOKUP($D50,'waste_char_sector_%_values'!$E$2:$AG$3277,14,FALSE))*'DONNÉES '!$E89),0)</f>
        <v>0</v>
      </c>
      <c r="R50" s="20">
        <f>IFERROR((IF($A50&gt;supporting_sheet!$D$13, VLOOKUP(supporting_sheet!$G$13,'waste_char_sector_%_values'!$E$2:$AG$3277,29,FALSE), VLOOKUP($D50,'waste_char_sector_%_values'!$E$2:$AG$3277,29,FALSE))*'DONNÉES '!$E89),0)</f>
        <v>0</v>
      </c>
      <c r="S50" s="37"/>
      <c r="T50" s="37">
        <f t="shared" si="3"/>
        <v>0</v>
      </c>
      <c r="V50" s="20">
        <f>IFERROR((IF($A50&gt;supporting_sheet!$D$13, VLOOKUP(supporting_sheet!$G$13,'waste_char_sector_%_values'!$E$2:$AG$3277,11,FALSE), VLOOKUP($D50,'waste_char_sector_%_values'!$E$2:$AG$3277,11,FALSE))*'DONNÉES '!$E89),0)</f>
        <v>0</v>
      </c>
    </row>
    <row r="51" spans="1:22" x14ac:dyDescent="0.25">
      <c r="A51" s="1">
        <f>'DONNÉES '!B90</f>
        <v>49</v>
      </c>
      <c r="B51" s="1" t="str">
        <f t="shared" si="1"/>
        <v>AB</v>
      </c>
      <c r="C51" s="1" t="s">
        <v>56</v>
      </c>
      <c r="D51" s="1" t="str">
        <f t="shared" si="2"/>
        <v>49ABICI</v>
      </c>
      <c r="E51" s="20">
        <f>IFERROR((IF($A51&gt;supporting_sheet!$D$13, VLOOKUP(supporting_sheet!$G$13,'waste_char_sector_%_values'!$E$2:$AG$3277,2,FALSE), VLOOKUP($D51,'waste_char_sector_%_values'!$E$2:$AG$3277,2,FALSE))*'DONNÉES '!$E90),0)</f>
        <v>0</v>
      </c>
      <c r="F51" s="20">
        <f>IFERROR((IF($A51&gt;supporting_sheet!$D$13, VLOOKUP(supporting_sheet!$G$13,'waste_char_sector_%_values'!$E$2:$AG$3277,3,FALSE), VLOOKUP($D51,'waste_char_sector_%_values'!$E$2:$AG$3277,3,FALSE))*'DONNÉES '!$E90),0)</f>
        <v>0</v>
      </c>
      <c r="G51" s="20">
        <f>IFERROR((IF($A51&gt;supporting_sheet!$D$13, VLOOKUP(supporting_sheet!$G$13,'waste_char_sector_%_values'!$E$2:$AG$3277,4,FALSE), VLOOKUP($D51,'waste_char_sector_%_values'!$E$2:$AG$3277,4,FALSE))*'DONNÉES '!$E90),0)</f>
        <v>0</v>
      </c>
      <c r="H51" s="20">
        <f>IFERROR((IF($A51&gt;supporting_sheet!$D$13, VLOOKUP(supporting_sheet!$G$13,'waste_char_sector_%_values'!$E$2:$AG$3277,5,FALSE), VLOOKUP($D51,'waste_char_sector_%_values'!$E$2:$AG$3277,5,FALSE))*'DONNÉES '!$E90),0)</f>
        <v>0</v>
      </c>
      <c r="I51" s="20">
        <f>IFERROR((IF($A51&gt;supporting_sheet!$D$13, VLOOKUP(supporting_sheet!$G$13,'waste_char_sector_%_values'!$E$2:$AG$3277,6,FALSE), VLOOKUP($D51,'waste_char_sector_%_values'!$E$2:$AG$3277,6,FALSE))*'DONNÉES '!$E90),0)</f>
        <v>0</v>
      </c>
      <c r="J51" s="20">
        <f>IFERROR((IF($A51&gt;supporting_sheet!$D$13, VLOOKUP(supporting_sheet!$G$13,'waste_char_sector_%_values'!$E$2:$AG$3277,7,FALSE), VLOOKUP($D51,'waste_char_sector_%_values'!$E$2:$AG$3277,7,FALSE))*'DONNÉES '!$E90),0)</f>
        <v>0</v>
      </c>
      <c r="K51" s="20">
        <f>IFERROR((IF($A51&gt;supporting_sheet!$D$13, VLOOKUP(supporting_sheet!$G$13,'waste_char_sector_%_values'!$E$2:$AG$3277,8,FALSE), VLOOKUP($D51,'waste_char_sector_%_values'!$E$2:$AG$3277,8,FALSE))*'DONNÉES '!$E90),0)</f>
        <v>0</v>
      </c>
      <c r="L51" s="20">
        <f>IFERROR((IF($A51&gt;supporting_sheet!$D$13, VLOOKUP(supporting_sheet!$G$13,'waste_char_sector_%_values'!$E$2:$AG$3277,9,FALSE), VLOOKUP($D51,'waste_char_sector_%_values'!$E$2:$AG$3277,9,FALSE))*'DONNÉES '!$E90),0)</f>
        <v>0</v>
      </c>
      <c r="M51" s="20">
        <f>IFERROR((IF($A51&gt;supporting_sheet!$D$13, VLOOKUP(supporting_sheet!$G$13,'waste_char_sector_%_values'!$E$2:$AG$3277,10,FALSE), VLOOKUP($D51,'waste_char_sector_%_values'!$E$2:$AG$3277,10,FALSE))*'DONNÉES '!$E90),0)</f>
        <v>0</v>
      </c>
      <c r="N51" s="20">
        <f>IFERROR((IF($A51&gt;supporting_sheet!$D$13, VLOOKUP(supporting_sheet!$G$13,'waste_char_sector_%_values'!$E$2:$AG$3277,11,FALSE), VLOOKUP($D51,'waste_char_sector_%_values'!$E$2:$AG$3277,11,FALSE))*'DONNÉES '!$E90),0)</f>
        <v>0</v>
      </c>
      <c r="O51" s="20">
        <f>IFERROR((IF($A51&gt;supporting_sheet!$D$13, VLOOKUP(supporting_sheet!$G$13,'waste_char_sector_%_values'!$E$2:$AG$3277,12,FALSE), VLOOKUP($D51,'waste_char_sector_%_values'!$E$2:$AG$3277,12,FALSE))*'DONNÉES '!$E90),0)</f>
        <v>0</v>
      </c>
      <c r="P51" s="20">
        <f>IFERROR((IF($A51&gt;supporting_sheet!$D$13, VLOOKUP(supporting_sheet!$G$13,'waste_char_sector_%_values'!$E$2:$AG$3277,13,FALSE), VLOOKUP($D51,'waste_char_sector_%_values'!$E$2:$AG$3277,13,FALSE))*'DONNÉES '!$E90),0)</f>
        <v>0</v>
      </c>
      <c r="Q51" s="20">
        <f>IFERROR((IF($A51&gt;supporting_sheet!$D$13, VLOOKUP(supporting_sheet!$G$13,'waste_char_sector_%_values'!$E$2:$AG$3277,14,FALSE), VLOOKUP($D51,'waste_char_sector_%_values'!$E$2:$AG$3277,14,FALSE))*'DONNÉES '!$E90),0)</f>
        <v>0</v>
      </c>
      <c r="R51" s="20">
        <f>IFERROR((IF($A51&gt;supporting_sheet!$D$13, VLOOKUP(supporting_sheet!$G$13,'waste_char_sector_%_values'!$E$2:$AG$3277,29,FALSE), VLOOKUP($D51,'waste_char_sector_%_values'!$E$2:$AG$3277,29,FALSE))*'DONNÉES '!$E90),0)</f>
        <v>0</v>
      </c>
      <c r="S51" s="37"/>
      <c r="T51" s="37">
        <f t="shared" si="3"/>
        <v>0</v>
      </c>
      <c r="V51" s="20">
        <f>IFERROR((IF($A51&gt;supporting_sheet!$D$13, VLOOKUP(supporting_sheet!$G$13,'waste_char_sector_%_values'!$E$2:$AG$3277,11,FALSE), VLOOKUP($D51,'waste_char_sector_%_values'!$E$2:$AG$3277,11,FALSE))*'DONNÉES '!$E90),0)</f>
        <v>0</v>
      </c>
    </row>
    <row r="52" spans="1:22" x14ac:dyDescent="0.25">
      <c r="A52" s="1">
        <f>'DONNÉES '!B91</f>
        <v>50</v>
      </c>
      <c r="B52" s="1" t="str">
        <f t="shared" si="1"/>
        <v>AB</v>
      </c>
      <c r="C52" s="1" t="s">
        <v>56</v>
      </c>
      <c r="D52" s="1" t="str">
        <f t="shared" si="2"/>
        <v>50ABICI</v>
      </c>
      <c r="E52" s="20">
        <f>IFERROR((IF($A52&gt;supporting_sheet!$D$13, VLOOKUP(supporting_sheet!$G$13,'waste_char_sector_%_values'!$E$2:$AG$3277,2,FALSE), VLOOKUP($D52,'waste_char_sector_%_values'!$E$2:$AG$3277,2,FALSE))*'DONNÉES '!$E91),0)</f>
        <v>0</v>
      </c>
      <c r="F52" s="20">
        <f>IFERROR((IF($A52&gt;supporting_sheet!$D$13, VLOOKUP(supporting_sheet!$G$13,'waste_char_sector_%_values'!$E$2:$AG$3277,3,FALSE), VLOOKUP($D52,'waste_char_sector_%_values'!$E$2:$AG$3277,3,FALSE))*'DONNÉES '!$E91),0)</f>
        <v>0</v>
      </c>
      <c r="G52" s="20">
        <f>IFERROR((IF($A52&gt;supporting_sheet!$D$13, VLOOKUP(supporting_sheet!$G$13,'waste_char_sector_%_values'!$E$2:$AG$3277,4,FALSE), VLOOKUP($D52,'waste_char_sector_%_values'!$E$2:$AG$3277,4,FALSE))*'DONNÉES '!$E91),0)</f>
        <v>0</v>
      </c>
      <c r="H52" s="20">
        <f>IFERROR((IF($A52&gt;supporting_sheet!$D$13, VLOOKUP(supporting_sheet!$G$13,'waste_char_sector_%_values'!$E$2:$AG$3277,5,FALSE), VLOOKUP($D52,'waste_char_sector_%_values'!$E$2:$AG$3277,5,FALSE))*'DONNÉES '!$E91),0)</f>
        <v>0</v>
      </c>
      <c r="I52" s="20">
        <f>IFERROR((IF($A52&gt;supporting_sheet!$D$13, VLOOKUP(supporting_sheet!$G$13,'waste_char_sector_%_values'!$E$2:$AG$3277,6,FALSE), VLOOKUP($D52,'waste_char_sector_%_values'!$E$2:$AG$3277,6,FALSE))*'DONNÉES '!$E91),0)</f>
        <v>0</v>
      </c>
      <c r="J52" s="20">
        <f>IFERROR((IF($A52&gt;supporting_sheet!$D$13, VLOOKUP(supporting_sheet!$G$13,'waste_char_sector_%_values'!$E$2:$AG$3277,7,FALSE), VLOOKUP($D52,'waste_char_sector_%_values'!$E$2:$AG$3277,7,FALSE))*'DONNÉES '!$E91),0)</f>
        <v>0</v>
      </c>
      <c r="K52" s="20">
        <f>IFERROR((IF($A52&gt;supporting_sheet!$D$13, VLOOKUP(supporting_sheet!$G$13,'waste_char_sector_%_values'!$E$2:$AG$3277,8,FALSE), VLOOKUP($D52,'waste_char_sector_%_values'!$E$2:$AG$3277,8,FALSE))*'DONNÉES '!$E91),0)</f>
        <v>0</v>
      </c>
      <c r="L52" s="20">
        <f>IFERROR((IF($A52&gt;supporting_sheet!$D$13, VLOOKUP(supporting_sheet!$G$13,'waste_char_sector_%_values'!$E$2:$AG$3277,9,FALSE), VLOOKUP($D52,'waste_char_sector_%_values'!$E$2:$AG$3277,9,FALSE))*'DONNÉES '!$E91),0)</f>
        <v>0</v>
      </c>
      <c r="M52" s="20">
        <f>IFERROR((IF($A52&gt;supporting_sheet!$D$13, VLOOKUP(supporting_sheet!$G$13,'waste_char_sector_%_values'!$E$2:$AG$3277,10,FALSE), VLOOKUP($D52,'waste_char_sector_%_values'!$E$2:$AG$3277,10,FALSE))*'DONNÉES '!$E91),0)</f>
        <v>0</v>
      </c>
      <c r="N52" s="20">
        <f>IFERROR((IF($A52&gt;supporting_sheet!$D$13, VLOOKUP(supporting_sheet!$G$13,'waste_char_sector_%_values'!$E$2:$AG$3277,11,FALSE), VLOOKUP($D52,'waste_char_sector_%_values'!$E$2:$AG$3277,11,FALSE))*'DONNÉES '!$E91),0)</f>
        <v>0</v>
      </c>
      <c r="O52" s="20">
        <f>IFERROR((IF($A52&gt;supporting_sheet!$D$13, VLOOKUP(supporting_sheet!$G$13,'waste_char_sector_%_values'!$E$2:$AG$3277,12,FALSE), VLOOKUP($D52,'waste_char_sector_%_values'!$E$2:$AG$3277,12,FALSE))*'DONNÉES '!$E91),0)</f>
        <v>0</v>
      </c>
      <c r="P52" s="20">
        <f>IFERROR((IF($A52&gt;supporting_sheet!$D$13, VLOOKUP(supporting_sheet!$G$13,'waste_char_sector_%_values'!$E$2:$AG$3277,13,FALSE), VLOOKUP($D52,'waste_char_sector_%_values'!$E$2:$AG$3277,13,FALSE))*'DONNÉES '!$E91),0)</f>
        <v>0</v>
      </c>
      <c r="Q52" s="20">
        <f>IFERROR((IF($A52&gt;supporting_sheet!$D$13, VLOOKUP(supporting_sheet!$G$13,'waste_char_sector_%_values'!$E$2:$AG$3277,14,FALSE), VLOOKUP($D52,'waste_char_sector_%_values'!$E$2:$AG$3277,14,FALSE))*'DONNÉES '!$E91),0)</f>
        <v>0</v>
      </c>
      <c r="R52" s="20">
        <f>IFERROR((IF($A52&gt;supporting_sheet!$D$13, VLOOKUP(supporting_sheet!$G$13,'waste_char_sector_%_values'!$E$2:$AG$3277,29,FALSE), VLOOKUP($D52,'waste_char_sector_%_values'!$E$2:$AG$3277,29,FALSE))*'DONNÉES '!$E91),0)</f>
        <v>0</v>
      </c>
      <c r="S52" s="37"/>
      <c r="T52" s="37">
        <f t="shared" si="3"/>
        <v>0</v>
      </c>
      <c r="V52" s="20">
        <f>IFERROR((IF($A52&gt;supporting_sheet!$D$13, VLOOKUP(supporting_sheet!$G$13,'waste_char_sector_%_values'!$E$2:$AG$3277,11,FALSE), VLOOKUP($D52,'waste_char_sector_%_values'!$E$2:$AG$3277,11,FALSE))*'DONNÉES '!$E91),0)</f>
        <v>0</v>
      </c>
    </row>
    <row r="53" spans="1:22" x14ac:dyDescent="0.25">
      <c r="A53" s="1">
        <f>'DONNÉES '!B92</f>
        <v>51</v>
      </c>
      <c r="B53" s="1" t="str">
        <f t="shared" si="1"/>
        <v>AB</v>
      </c>
      <c r="C53" s="1" t="s">
        <v>56</v>
      </c>
      <c r="D53" s="1" t="str">
        <f t="shared" si="2"/>
        <v>51ABICI</v>
      </c>
      <c r="E53" s="20">
        <f>IFERROR((IF($A53&gt;supporting_sheet!$D$13, VLOOKUP(supporting_sheet!$G$13,'waste_char_sector_%_values'!$E$2:$AG$3277,2,FALSE), VLOOKUP($D53,'waste_char_sector_%_values'!$E$2:$AG$3277,2,FALSE))*'DONNÉES '!$E92),0)</f>
        <v>0</v>
      </c>
      <c r="F53" s="20">
        <f>IFERROR((IF($A53&gt;supporting_sheet!$D$13, VLOOKUP(supporting_sheet!$G$13,'waste_char_sector_%_values'!$E$2:$AG$3277,3,FALSE), VLOOKUP($D53,'waste_char_sector_%_values'!$E$2:$AG$3277,3,FALSE))*'DONNÉES '!$E92),0)</f>
        <v>0</v>
      </c>
      <c r="G53" s="20">
        <f>IFERROR((IF($A53&gt;supporting_sheet!$D$13, VLOOKUP(supporting_sheet!$G$13,'waste_char_sector_%_values'!$E$2:$AG$3277,4,FALSE), VLOOKUP($D53,'waste_char_sector_%_values'!$E$2:$AG$3277,4,FALSE))*'DONNÉES '!$E92),0)</f>
        <v>0</v>
      </c>
      <c r="H53" s="20">
        <f>IFERROR((IF($A53&gt;supporting_sheet!$D$13, VLOOKUP(supporting_sheet!$G$13,'waste_char_sector_%_values'!$E$2:$AG$3277,5,FALSE), VLOOKUP($D53,'waste_char_sector_%_values'!$E$2:$AG$3277,5,FALSE))*'DONNÉES '!$E92),0)</f>
        <v>0</v>
      </c>
      <c r="I53" s="20">
        <f>IFERROR((IF($A53&gt;supporting_sheet!$D$13, VLOOKUP(supporting_sheet!$G$13,'waste_char_sector_%_values'!$E$2:$AG$3277,6,FALSE), VLOOKUP($D53,'waste_char_sector_%_values'!$E$2:$AG$3277,6,FALSE))*'DONNÉES '!$E92),0)</f>
        <v>0</v>
      </c>
      <c r="J53" s="20">
        <f>IFERROR((IF($A53&gt;supporting_sheet!$D$13, VLOOKUP(supporting_sheet!$G$13,'waste_char_sector_%_values'!$E$2:$AG$3277,7,FALSE), VLOOKUP($D53,'waste_char_sector_%_values'!$E$2:$AG$3277,7,FALSE))*'DONNÉES '!$E92),0)</f>
        <v>0</v>
      </c>
      <c r="K53" s="20">
        <f>IFERROR((IF($A53&gt;supporting_sheet!$D$13, VLOOKUP(supporting_sheet!$G$13,'waste_char_sector_%_values'!$E$2:$AG$3277,8,FALSE), VLOOKUP($D53,'waste_char_sector_%_values'!$E$2:$AG$3277,8,FALSE))*'DONNÉES '!$E92),0)</f>
        <v>0</v>
      </c>
      <c r="L53" s="20">
        <f>IFERROR((IF($A53&gt;supporting_sheet!$D$13, VLOOKUP(supporting_sheet!$G$13,'waste_char_sector_%_values'!$E$2:$AG$3277,9,FALSE), VLOOKUP($D53,'waste_char_sector_%_values'!$E$2:$AG$3277,9,FALSE))*'DONNÉES '!$E92),0)</f>
        <v>0</v>
      </c>
      <c r="M53" s="20">
        <f>IFERROR((IF($A53&gt;supporting_sheet!$D$13, VLOOKUP(supporting_sheet!$G$13,'waste_char_sector_%_values'!$E$2:$AG$3277,10,FALSE), VLOOKUP($D53,'waste_char_sector_%_values'!$E$2:$AG$3277,10,FALSE))*'DONNÉES '!$E92),0)</f>
        <v>0</v>
      </c>
      <c r="N53" s="20">
        <f>IFERROR((IF($A53&gt;supporting_sheet!$D$13, VLOOKUP(supporting_sheet!$G$13,'waste_char_sector_%_values'!$E$2:$AG$3277,11,FALSE), VLOOKUP($D53,'waste_char_sector_%_values'!$E$2:$AG$3277,11,FALSE))*'DONNÉES '!$E92),0)</f>
        <v>0</v>
      </c>
      <c r="O53" s="20">
        <f>IFERROR((IF($A53&gt;supporting_sheet!$D$13, VLOOKUP(supporting_sheet!$G$13,'waste_char_sector_%_values'!$E$2:$AG$3277,12,FALSE), VLOOKUP($D53,'waste_char_sector_%_values'!$E$2:$AG$3277,12,FALSE))*'DONNÉES '!$E92),0)</f>
        <v>0</v>
      </c>
      <c r="P53" s="20">
        <f>IFERROR((IF($A53&gt;supporting_sheet!$D$13, VLOOKUP(supporting_sheet!$G$13,'waste_char_sector_%_values'!$E$2:$AG$3277,13,FALSE), VLOOKUP($D53,'waste_char_sector_%_values'!$E$2:$AG$3277,13,FALSE))*'DONNÉES '!$E92),0)</f>
        <v>0</v>
      </c>
      <c r="Q53" s="20">
        <f>IFERROR((IF($A53&gt;supporting_sheet!$D$13, VLOOKUP(supporting_sheet!$G$13,'waste_char_sector_%_values'!$E$2:$AG$3277,14,FALSE), VLOOKUP($D53,'waste_char_sector_%_values'!$E$2:$AG$3277,14,FALSE))*'DONNÉES '!$E92),0)</f>
        <v>0</v>
      </c>
      <c r="R53" s="20">
        <f>IFERROR((IF($A53&gt;supporting_sheet!$D$13, VLOOKUP(supporting_sheet!$G$13,'waste_char_sector_%_values'!$E$2:$AG$3277,29,FALSE), VLOOKUP($D53,'waste_char_sector_%_values'!$E$2:$AG$3277,29,FALSE))*'DONNÉES '!$E92),0)</f>
        <v>0</v>
      </c>
      <c r="S53" s="37"/>
      <c r="T53" s="37">
        <f t="shared" si="3"/>
        <v>0</v>
      </c>
      <c r="V53" s="20">
        <f>IFERROR((IF($A53&gt;supporting_sheet!$D$13, VLOOKUP(supporting_sheet!$G$13,'waste_char_sector_%_values'!$E$2:$AG$3277,11,FALSE), VLOOKUP($D53,'waste_char_sector_%_values'!$E$2:$AG$3277,11,FALSE))*'DONNÉES '!$E92),0)</f>
        <v>0</v>
      </c>
    </row>
    <row r="54" spans="1:22" x14ac:dyDescent="0.25">
      <c r="A54" s="1">
        <f>'DONNÉES '!B93</f>
        <v>52</v>
      </c>
      <c r="B54" s="1" t="str">
        <f t="shared" si="1"/>
        <v>AB</v>
      </c>
      <c r="C54" s="1" t="s">
        <v>56</v>
      </c>
      <c r="D54" s="1" t="str">
        <f t="shared" si="2"/>
        <v>52ABICI</v>
      </c>
      <c r="E54" s="20">
        <f>IFERROR((IF($A54&gt;supporting_sheet!$D$13, VLOOKUP(supporting_sheet!$G$13,'waste_char_sector_%_values'!$E$2:$AG$3277,2,FALSE), VLOOKUP($D54,'waste_char_sector_%_values'!$E$2:$AG$3277,2,FALSE))*'DONNÉES '!$E93),0)</f>
        <v>0</v>
      </c>
      <c r="F54" s="20">
        <f>IFERROR((IF($A54&gt;supporting_sheet!$D$13, VLOOKUP(supporting_sheet!$G$13,'waste_char_sector_%_values'!$E$2:$AG$3277,3,FALSE), VLOOKUP($D54,'waste_char_sector_%_values'!$E$2:$AG$3277,3,FALSE))*'DONNÉES '!$E93),0)</f>
        <v>0</v>
      </c>
      <c r="G54" s="20">
        <f>IFERROR((IF($A54&gt;supporting_sheet!$D$13, VLOOKUP(supporting_sheet!$G$13,'waste_char_sector_%_values'!$E$2:$AG$3277,4,FALSE), VLOOKUP($D54,'waste_char_sector_%_values'!$E$2:$AG$3277,4,FALSE))*'DONNÉES '!$E93),0)</f>
        <v>0</v>
      </c>
      <c r="H54" s="20">
        <f>IFERROR((IF($A54&gt;supporting_sheet!$D$13, VLOOKUP(supporting_sheet!$G$13,'waste_char_sector_%_values'!$E$2:$AG$3277,5,FALSE), VLOOKUP($D54,'waste_char_sector_%_values'!$E$2:$AG$3277,5,FALSE))*'DONNÉES '!$E93),0)</f>
        <v>0</v>
      </c>
      <c r="I54" s="20">
        <f>IFERROR((IF($A54&gt;supporting_sheet!$D$13, VLOOKUP(supporting_sheet!$G$13,'waste_char_sector_%_values'!$E$2:$AG$3277,6,FALSE), VLOOKUP($D54,'waste_char_sector_%_values'!$E$2:$AG$3277,6,FALSE))*'DONNÉES '!$E93),0)</f>
        <v>0</v>
      </c>
      <c r="J54" s="20">
        <f>IFERROR((IF($A54&gt;supporting_sheet!$D$13, VLOOKUP(supporting_sheet!$G$13,'waste_char_sector_%_values'!$E$2:$AG$3277,7,FALSE), VLOOKUP($D54,'waste_char_sector_%_values'!$E$2:$AG$3277,7,FALSE))*'DONNÉES '!$E93),0)</f>
        <v>0</v>
      </c>
      <c r="K54" s="20">
        <f>IFERROR((IF($A54&gt;supporting_sheet!$D$13, VLOOKUP(supporting_sheet!$G$13,'waste_char_sector_%_values'!$E$2:$AG$3277,8,FALSE), VLOOKUP($D54,'waste_char_sector_%_values'!$E$2:$AG$3277,8,FALSE))*'DONNÉES '!$E93),0)</f>
        <v>0</v>
      </c>
      <c r="L54" s="20">
        <f>IFERROR((IF($A54&gt;supporting_sheet!$D$13, VLOOKUP(supporting_sheet!$G$13,'waste_char_sector_%_values'!$E$2:$AG$3277,9,FALSE), VLOOKUP($D54,'waste_char_sector_%_values'!$E$2:$AG$3277,9,FALSE))*'DONNÉES '!$E93),0)</f>
        <v>0</v>
      </c>
      <c r="M54" s="20">
        <f>IFERROR((IF($A54&gt;supporting_sheet!$D$13, VLOOKUP(supporting_sheet!$G$13,'waste_char_sector_%_values'!$E$2:$AG$3277,10,FALSE), VLOOKUP($D54,'waste_char_sector_%_values'!$E$2:$AG$3277,10,FALSE))*'DONNÉES '!$E93),0)</f>
        <v>0</v>
      </c>
      <c r="N54" s="20">
        <f>IFERROR((IF($A54&gt;supporting_sheet!$D$13, VLOOKUP(supporting_sheet!$G$13,'waste_char_sector_%_values'!$E$2:$AG$3277,11,FALSE), VLOOKUP($D54,'waste_char_sector_%_values'!$E$2:$AG$3277,11,FALSE))*'DONNÉES '!$E93),0)</f>
        <v>0</v>
      </c>
      <c r="O54" s="20">
        <f>IFERROR((IF($A54&gt;supporting_sheet!$D$13, VLOOKUP(supporting_sheet!$G$13,'waste_char_sector_%_values'!$E$2:$AG$3277,12,FALSE), VLOOKUP($D54,'waste_char_sector_%_values'!$E$2:$AG$3277,12,FALSE))*'DONNÉES '!$E93),0)</f>
        <v>0</v>
      </c>
      <c r="P54" s="20">
        <f>IFERROR((IF($A54&gt;supporting_sheet!$D$13, VLOOKUP(supporting_sheet!$G$13,'waste_char_sector_%_values'!$E$2:$AG$3277,13,FALSE), VLOOKUP($D54,'waste_char_sector_%_values'!$E$2:$AG$3277,13,FALSE))*'DONNÉES '!$E93),0)</f>
        <v>0</v>
      </c>
      <c r="Q54" s="20">
        <f>IFERROR((IF($A54&gt;supporting_sheet!$D$13, VLOOKUP(supporting_sheet!$G$13,'waste_char_sector_%_values'!$E$2:$AG$3277,14,FALSE), VLOOKUP($D54,'waste_char_sector_%_values'!$E$2:$AG$3277,14,FALSE))*'DONNÉES '!$E93),0)</f>
        <v>0</v>
      </c>
      <c r="R54" s="20">
        <f>IFERROR((IF($A54&gt;supporting_sheet!$D$13, VLOOKUP(supporting_sheet!$G$13,'waste_char_sector_%_values'!$E$2:$AG$3277,29,FALSE), VLOOKUP($D54,'waste_char_sector_%_values'!$E$2:$AG$3277,29,FALSE))*'DONNÉES '!$E93),0)</f>
        <v>0</v>
      </c>
      <c r="S54" s="37"/>
      <c r="T54" s="37">
        <f t="shared" si="3"/>
        <v>0</v>
      </c>
      <c r="V54" s="20">
        <f>IFERROR((IF($A54&gt;supporting_sheet!$D$13, VLOOKUP(supporting_sheet!$G$13,'waste_char_sector_%_values'!$E$2:$AG$3277,11,FALSE), VLOOKUP($D54,'waste_char_sector_%_values'!$E$2:$AG$3277,11,FALSE))*'DONNÉES '!$E93),0)</f>
        <v>0</v>
      </c>
    </row>
    <row r="55" spans="1:22" x14ac:dyDescent="0.25">
      <c r="A55" s="1">
        <f>'DONNÉES '!B94</f>
        <v>53</v>
      </c>
      <c r="B55" s="1" t="str">
        <f t="shared" si="1"/>
        <v>AB</v>
      </c>
      <c r="C55" s="1" t="s">
        <v>56</v>
      </c>
      <c r="D55" s="1" t="str">
        <f t="shared" si="2"/>
        <v>53ABICI</v>
      </c>
      <c r="E55" s="20">
        <f>IFERROR((IF($A55&gt;supporting_sheet!$D$13, VLOOKUP(supporting_sheet!$G$13,'waste_char_sector_%_values'!$E$2:$AG$3277,2,FALSE), VLOOKUP($D55,'waste_char_sector_%_values'!$E$2:$AG$3277,2,FALSE))*'DONNÉES '!$E94),0)</f>
        <v>0</v>
      </c>
      <c r="F55" s="20">
        <f>IFERROR((IF($A55&gt;supporting_sheet!$D$13, VLOOKUP(supporting_sheet!$G$13,'waste_char_sector_%_values'!$E$2:$AG$3277,3,FALSE), VLOOKUP($D55,'waste_char_sector_%_values'!$E$2:$AG$3277,3,FALSE))*'DONNÉES '!$E94),0)</f>
        <v>0</v>
      </c>
      <c r="G55" s="20">
        <f>IFERROR((IF($A55&gt;supporting_sheet!$D$13, VLOOKUP(supporting_sheet!$G$13,'waste_char_sector_%_values'!$E$2:$AG$3277,4,FALSE), VLOOKUP($D55,'waste_char_sector_%_values'!$E$2:$AG$3277,4,FALSE))*'DONNÉES '!$E94),0)</f>
        <v>0</v>
      </c>
      <c r="H55" s="20">
        <f>IFERROR((IF($A55&gt;supporting_sheet!$D$13, VLOOKUP(supporting_sheet!$G$13,'waste_char_sector_%_values'!$E$2:$AG$3277,5,FALSE), VLOOKUP($D55,'waste_char_sector_%_values'!$E$2:$AG$3277,5,FALSE))*'DONNÉES '!$E94),0)</f>
        <v>0</v>
      </c>
      <c r="I55" s="20">
        <f>IFERROR((IF($A55&gt;supporting_sheet!$D$13, VLOOKUP(supporting_sheet!$G$13,'waste_char_sector_%_values'!$E$2:$AG$3277,6,FALSE), VLOOKUP($D55,'waste_char_sector_%_values'!$E$2:$AG$3277,6,FALSE))*'DONNÉES '!$E94),0)</f>
        <v>0</v>
      </c>
      <c r="J55" s="20">
        <f>IFERROR((IF($A55&gt;supporting_sheet!$D$13, VLOOKUP(supporting_sheet!$G$13,'waste_char_sector_%_values'!$E$2:$AG$3277,7,FALSE), VLOOKUP($D55,'waste_char_sector_%_values'!$E$2:$AG$3277,7,FALSE))*'DONNÉES '!$E94),0)</f>
        <v>0</v>
      </c>
      <c r="K55" s="20">
        <f>IFERROR((IF($A55&gt;supporting_sheet!$D$13, VLOOKUP(supporting_sheet!$G$13,'waste_char_sector_%_values'!$E$2:$AG$3277,8,FALSE), VLOOKUP($D55,'waste_char_sector_%_values'!$E$2:$AG$3277,8,FALSE))*'DONNÉES '!$E94),0)</f>
        <v>0</v>
      </c>
      <c r="L55" s="20">
        <f>IFERROR((IF($A55&gt;supporting_sheet!$D$13, VLOOKUP(supporting_sheet!$G$13,'waste_char_sector_%_values'!$E$2:$AG$3277,9,FALSE), VLOOKUP($D55,'waste_char_sector_%_values'!$E$2:$AG$3277,9,FALSE))*'DONNÉES '!$E94),0)</f>
        <v>0</v>
      </c>
      <c r="M55" s="20">
        <f>IFERROR((IF($A55&gt;supporting_sheet!$D$13, VLOOKUP(supporting_sheet!$G$13,'waste_char_sector_%_values'!$E$2:$AG$3277,10,FALSE), VLOOKUP($D55,'waste_char_sector_%_values'!$E$2:$AG$3277,10,FALSE))*'DONNÉES '!$E94),0)</f>
        <v>0</v>
      </c>
      <c r="N55" s="20">
        <f>IFERROR((IF($A55&gt;supporting_sheet!$D$13, VLOOKUP(supporting_sheet!$G$13,'waste_char_sector_%_values'!$E$2:$AG$3277,11,FALSE), VLOOKUP($D55,'waste_char_sector_%_values'!$E$2:$AG$3277,11,FALSE))*'DONNÉES '!$E94),0)</f>
        <v>0</v>
      </c>
      <c r="O55" s="20">
        <f>IFERROR((IF($A55&gt;supporting_sheet!$D$13, VLOOKUP(supporting_sheet!$G$13,'waste_char_sector_%_values'!$E$2:$AG$3277,12,FALSE), VLOOKUP($D55,'waste_char_sector_%_values'!$E$2:$AG$3277,12,FALSE))*'DONNÉES '!$E94),0)</f>
        <v>0</v>
      </c>
      <c r="P55" s="20">
        <f>IFERROR((IF($A55&gt;supporting_sheet!$D$13, VLOOKUP(supporting_sheet!$G$13,'waste_char_sector_%_values'!$E$2:$AG$3277,13,FALSE), VLOOKUP($D55,'waste_char_sector_%_values'!$E$2:$AG$3277,13,FALSE))*'DONNÉES '!$E94),0)</f>
        <v>0</v>
      </c>
      <c r="Q55" s="20">
        <f>IFERROR((IF($A55&gt;supporting_sheet!$D$13, VLOOKUP(supporting_sheet!$G$13,'waste_char_sector_%_values'!$E$2:$AG$3277,14,FALSE), VLOOKUP($D55,'waste_char_sector_%_values'!$E$2:$AG$3277,14,FALSE))*'DONNÉES '!$E94),0)</f>
        <v>0</v>
      </c>
      <c r="R55" s="20">
        <f>IFERROR((IF($A55&gt;supporting_sheet!$D$13, VLOOKUP(supporting_sheet!$G$13,'waste_char_sector_%_values'!$E$2:$AG$3277,29,FALSE), VLOOKUP($D55,'waste_char_sector_%_values'!$E$2:$AG$3277,29,FALSE))*'DONNÉES '!$E94),0)</f>
        <v>0</v>
      </c>
      <c r="S55" s="37"/>
      <c r="T55" s="37">
        <f t="shared" si="3"/>
        <v>0</v>
      </c>
      <c r="V55" s="20">
        <f>IFERROR((IF($A55&gt;supporting_sheet!$D$13, VLOOKUP(supporting_sheet!$G$13,'waste_char_sector_%_values'!$E$2:$AG$3277,11,FALSE), VLOOKUP($D55,'waste_char_sector_%_values'!$E$2:$AG$3277,11,FALSE))*'DONNÉES '!$E94),0)</f>
        <v>0</v>
      </c>
    </row>
    <row r="56" spans="1:22" x14ac:dyDescent="0.25">
      <c r="A56" s="1">
        <f>'DONNÉES '!B95</f>
        <v>54</v>
      </c>
      <c r="B56" s="1" t="str">
        <f t="shared" si="1"/>
        <v>AB</v>
      </c>
      <c r="C56" s="1" t="s">
        <v>56</v>
      </c>
      <c r="D56" s="1" t="str">
        <f t="shared" si="2"/>
        <v>54ABICI</v>
      </c>
      <c r="E56" s="20">
        <f>IFERROR((IF($A56&gt;supporting_sheet!$D$13, VLOOKUP(supporting_sheet!$G$13,'waste_char_sector_%_values'!$E$2:$AG$3277,2,FALSE), VLOOKUP($D56,'waste_char_sector_%_values'!$E$2:$AG$3277,2,FALSE))*'DONNÉES '!$E95),0)</f>
        <v>0</v>
      </c>
      <c r="F56" s="20">
        <f>IFERROR((IF($A56&gt;supporting_sheet!$D$13, VLOOKUP(supporting_sheet!$G$13,'waste_char_sector_%_values'!$E$2:$AG$3277,3,FALSE), VLOOKUP($D56,'waste_char_sector_%_values'!$E$2:$AG$3277,3,FALSE))*'DONNÉES '!$E95),0)</f>
        <v>0</v>
      </c>
      <c r="G56" s="20">
        <f>IFERROR((IF($A56&gt;supporting_sheet!$D$13, VLOOKUP(supporting_sheet!$G$13,'waste_char_sector_%_values'!$E$2:$AG$3277,4,FALSE), VLOOKUP($D56,'waste_char_sector_%_values'!$E$2:$AG$3277,4,FALSE))*'DONNÉES '!$E95),0)</f>
        <v>0</v>
      </c>
      <c r="H56" s="20">
        <f>IFERROR((IF($A56&gt;supporting_sheet!$D$13, VLOOKUP(supporting_sheet!$G$13,'waste_char_sector_%_values'!$E$2:$AG$3277,5,FALSE), VLOOKUP($D56,'waste_char_sector_%_values'!$E$2:$AG$3277,5,FALSE))*'DONNÉES '!$E95),0)</f>
        <v>0</v>
      </c>
      <c r="I56" s="20">
        <f>IFERROR((IF($A56&gt;supporting_sheet!$D$13, VLOOKUP(supporting_sheet!$G$13,'waste_char_sector_%_values'!$E$2:$AG$3277,6,FALSE), VLOOKUP($D56,'waste_char_sector_%_values'!$E$2:$AG$3277,6,FALSE))*'DONNÉES '!$E95),0)</f>
        <v>0</v>
      </c>
      <c r="J56" s="20">
        <f>IFERROR((IF($A56&gt;supporting_sheet!$D$13, VLOOKUP(supporting_sheet!$G$13,'waste_char_sector_%_values'!$E$2:$AG$3277,7,FALSE), VLOOKUP($D56,'waste_char_sector_%_values'!$E$2:$AG$3277,7,FALSE))*'DONNÉES '!$E95),0)</f>
        <v>0</v>
      </c>
      <c r="K56" s="20">
        <f>IFERROR((IF($A56&gt;supporting_sheet!$D$13, VLOOKUP(supporting_sheet!$G$13,'waste_char_sector_%_values'!$E$2:$AG$3277,8,FALSE), VLOOKUP($D56,'waste_char_sector_%_values'!$E$2:$AG$3277,8,FALSE))*'DONNÉES '!$E95),0)</f>
        <v>0</v>
      </c>
      <c r="L56" s="20">
        <f>IFERROR((IF($A56&gt;supporting_sheet!$D$13, VLOOKUP(supporting_sheet!$G$13,'waste_char_sector_%_values'!$E$2:$AG$3277,9,FALSE), VLOOKUP($D56,'waste_char_sector_%_values'!$E$2:$AG$3277,9,FALSE))*'DONNÉES '!$E95),0)</f>
        <v>0</v>
      </c>
      <c r="M56" s="20">
        <f>IFERROR((IF($A56&gt;supporting_sheet!$D$13, VLOOKUP(supporting_sheet!$G$13,'waste_char_sector_%_values'!$E$2:$AG$3277,10,FALSE), VLOOKUP($D56,'waste_char_sector_%_values'!$E$2:$AG$3277,10,FALSE))*'DONNÉES '!$E95),0)</f>
        <v>0</v>
      </c>
      <c r="N56" s="20">
        <f>IFERROR((IF($A56&gt;supporting_sheet!$D$13, VLOOKUP(supporting_sheet!$G$13,'waste_char_sector_%_values'!$E$2:$AG$3277,11,FALSE), VLOOKUP($D56,'waste_char_sector_%_values'!$E$2:$AG$3277,11,FALSE))*'DONNÉES '!$E95),0)</f>
        <v>0</v>
      </c>
      <c r="O56" s="20">
        <f>IFERROR((IF($A56&gt;supporting_sheet!$D$13, VLOOKUP(supporting_sheet!$G$13,'waste_char_sector_%_values'!$E$2:$AG$3277,12,FALSE), VLOOKUP($D56,'waste_char_sector_%_values'!$E$2:$AG$3277,12,FALSE))*'DONNÉES '!$E95),0)</f>
        <v>0</v>
      </c>
      <c r="P56" s="20">
        <f>IFERROR((IF($A56&gt;supporting_sheet!$D$13, VLOOKUP(supporting_sheet!$G$13,'waste_char_sector_%_values'!$E$2:$AG$3277,13,FALSE), VLOOKUP($D56,'waste_char_sector_%_values'!$E$2:$AG$3277,13,FALSE))*'DONNÉES '!$E95),0)</f>
        <v>0</v>
      </c>
      <c r="Q56" s="20">
        <f>IFERROR((IF($A56&gt;supporting_sheet!$D$13, VLOOKUP(supporting_sheet!$G$13,'waste_char_sector_%_values'!$E$2:$AG$3277,14,FALSE), VLOOKUP($D56,'waste_char_sector_%_values'!$E$2:$AG$3277,14,FALSE))*'DONNÉES '!$E95),0)</f>
        <v>0</v>
      </c>
      <c r="R56" s="20">
        <f>IFERROR((IF($A56&gt;supporting_sheet!$D$13, VLOOKUP(supporting_sheet!$G$13,'waste_char_sector_%_values'!$E$2:$AG$3277,29,FALSE), VLOOKUP($D56,'waste_char_sector_%_values'!$E$2:$AG$3277,29,FALSE))*'DONNÉES '!$E95),0)</f>
        <v>0</v>
      </c>
      <c r="S56" s="37"/>
      <c r="T56" s="37">
        <f t="shared" si="3"/>
        <v>0</v>
      </c>
      <c r="V56" s="20">
        <f>IFERROR((IF($A56&gt;supporting_sheet!$D$13, VLOOKUP(supporting_sheet!$G$13,'waste_char_sector_%_values'!$E$2:$AG$3277,11,FALSE), VLOOKUP($D56,'waste_char_sector_%_values'!$E$2:$AG$3277,11,FALSE))*'DONNÉES '!$E95),0)</f>
        <v>0</v>
      </c>
    </row>
    <row r="57" spans="1:22" x14ac:dyDescent="0.25">
      <c r="A57" s="1">
        <f>'DONNÉES '!B96</f>
        <v>55</v>
      </c>
      <c r="B57" s="1" t="str">
        <f t="shared" si="1"/>
        <v>AB</v>
      </c>
      <c r="C57" s="1" t="s">
        <v>56</v>
      </c>
      <c r="D57" s="1" t="str">
        <f t="shared" si="2"/>
        <v>55ABICI</v>
      </c>
      <c r="E57" s="20">
        <f>IFERROR((IF($A57&gt;supporting_sheet!$D$13, VLOOKUP(supporting_sheet!$G$13,'waste_char_sector_%_values'!$E$2:$AG$3277,2,FALSE), VLOOKUP($D57,'waste_char_sector_%_values'!$E$2:$AG$3277,2,FALSE))*'DONNÉES '!$E96),0)</f>
        <v>0</v>
      </c>
      <c r="F57" s="20">
        <f>IFERROR((IF($A57&gt;supporting_sheet!$D$13, VLOOKUP(supporting_sheet!$G$13,'waste_char_sector_%_values'!$E$2:$AG$3277,3,FALSE), VLOOKUP($D57,'waste_char_sector_%_values'!$E$2:$AG$3277,3,FALSE))*'DONNÉES '!$E96),0)</f>
        <v>0</v>
      </c>
      <c r="G57" s="20">
        <f>IFERROR((IF($A57&gt;supporting_sheet!$D$13, VLOOKUP(supporting_sheet!$G$13,'waste_char_sector_%_values'!$E$2:$AG$3277,4,FALSE), VLOOKUP($D57,'waste_char_sector_%_values'!$E$2:$AG$3277,4,FALSE))*'DONNÉES '!$E96),0)</f>
        <v>0</v>
      </c>
      <c r="H57" s="20">
        <f>IFERROR((IF($A57&gt;supporting_sheet!$D$13, VLOOKUP(supporting_sheet!$G$13,'waste_char_sector_%_values'!$E$2:$AG$3277,5,FALSE), VLOOKUP($D57,'waste_char_sector_%_values'!$E$2:$AG$3277,5,FALSE))*'DONNÉES '!$E96),0)</f>
        <v>0</v>
      </c>
      <c r="I57" s="20">
        <f>IFERROR((IF($A57&gt;supporting_sheet!$D$13, VLOOKUP(supporting_sheet!$G$13,'waste_char_sector_%_values'!$E$2:$AG$3277,6,FALSE), VLOOKUP($D57,'waste_char_sector_%_values'!$E$2:$AG$3277,6,FALSE))*'DONNÉES '!$E96),0)</f>
        <v>0</v>
      </c>
      <c r="J57" s="20">
        <f>IFERROR((IF($A57&gt;supporting_sheet!$D$13, VLOOKUP(supporting_sheet!$G$13,'waste_char_sector_%_values'!$E$2:$AG$3277,7,FALSE), VLOOKUP($D57,'waste_char_sector_%_values'!$E$2:$AG$3277,7,FALSE))*'DONNÉES '!$E96),0)</f>
        <v>0</v>
      </c>
      <c r="K57" s="20">
        <f>IFERROR((IF($A57&gt;supporting_sheet!$D$13, VLOOKUP(supporting_sheet!$G$13,'waste_char_sector_%_values'!$E$2:$AG$3277,8,FALSE), VLOOKUP($D57,'waste_char_sector_%_values'!$E$2:$AG$3277,8,FALSE))*'DONNÉES '!$E96),0)</f>
        <v>0</v>
      </c>
      <c r="L57" s="20">
        <f>IFERROR((IF($A57&gt;supporting_sheet!$D$13, VLOOKUP(supporting_sheet!$G$13,'waste_char_sector_%_values'!$E$2:$AG$3277,9,FALSE), VLOOKUP($D57,'waste_char_sector_%_values'!$E$2:$AG$3277,9,FALSE))*'DONNÉES '!$E96),0)</f>
        <v>0</v>
      </c>
      <c r="M57" s="20">
        <f>IFERROR((IF($A57&gt;supporting_sheet!$D$13, VLOOKUP(supporting_sheet!$G$13,'waste_char_sector_%_values'!$E$2:$AG$3277,10,FALSE), VLOOKUP($D57,'waste_char_sector_%_values'!$E$2:$AG$3277,10,FALSE))*'DONNÉES '!$E96),0)</f>
        <v>0</v>
      </c>
      <c r="N57" s="20">
        <f>IFERROR((IF($A57&gt;supporting_sheet!$D$13, VLOOKUP(supporting_sheet!$G$13,'waste_char_sector_%_values'!$E$2:$AG$3277,11,FALSE), VLOOKUP($D57,'waste_char_sector_%_values'!$E$2:$AG$3277,11,FALSE))*'DONNÉES '!$E96),0)</f>
        <v>0</v>
      </c>
      <c r="O57" s="20">
        <f>IFERROR((IF($A57&gt;supporting_sheet!$D$13, VLOOKUP(supporting_sheet!$G$13,'waste_char_sector_%_values'!$E$2:$AG$3277,12,FALSE), VLOOKUP($D57,'waste_char_sector_%_values'!$E$2:$AG$3277,12,FALSE))*'DONNÉES '!$E96),0)</f>
        <v>0</v>
      </c>
      <c r="P57" s="20">
        <f>IFERROR((IF($A57&gt;supporting_sheet!$D$13, VLOOKUP(supporting_sheet!$G$13,'waste_char_sector_%_values'!$E$2:$AG$3277,13,FALSE), VLOOKUP($D57,'waste_char_sector_%_values'!$E$2:$AG$3277,13,FALSE))*'DONNÉES '!$E96),0)</f>
        <v>0</v>
      </c>
      <c r="Q57" s="20">
        <f>IFERROR((IF($A57&gt;supporting_sheet!$D$13, VLOOKUP(supporting_sheet!$G$13,'waste_char_sector_%_values'!$E$2:$AG$3277,14,FALSE), VLOOKUP($D57,'waste_char_sector_%_values'!$E$2:$AG$3277,14,FALSE))*'DONNÉES '!$E96),0)</f>
        <v>0</v>
      </c>
      <c r="R57" s="20">
        <f>IFERROR((IF($A57&gt;supporting_sheet!$D$13, VLOOKUP(supporting_sheet!$G$13,'waste_char_sector_%_values'!$E$2:$AG$3277,29,FALSE), VLOOKUP($D57,'waste_char_sector_%_values'!$E$2:$AG$3277,29,FALSE))*'DONNÉES '!$E96),0)</f>
        <v>0</v>
      </c>
      <c r="S57" s="37"/>
      <c r="T57" s="37">
        <f t="shared" si="3"/>
        <v>0</v>
      </c>
      <c r="V57" s="20">
        <f>IFERROR((IF($A57&gt;supporting_sheet!$D$13, VLOOKUP(supporting_sheet!$G$13,'waste_char_sector_%_values'!$E$2:$AG$3277,11,FALSE), VLOOKUP($D57,'waste_char_sector_%_values'!$E$2:$AG$3277,11,FALSE))*'DONNÉES '!$E96),0)</f>
        <v>0</v>
      </c>
    </row>
    <row r="58" spans="1:22" x14ac:dyDescent="0.25">
      <c r="A58" s="1">
        <f>'DONNÉES '!B97</f>
        <v>56</v>
      </c>
      <c r="B58" s="1" t="str">
        <f t="shared" si="1"/>
        <v>AB</v>
      </c>
      <c r="C58" s="1" t="s">
        <v>56</v>
      </c>
      <c r="D58" s="1" t="str">
        <f t="shared" si="2"/>
        <v>56ABICI</v>
      </c>
      <c r="E58" s="20">
        <f>IFERROR((IF($A58&gt;supporting_sheet!$D$13, VLOOKUP(supporting_sheet!$G$13,'waste_char_sector_%_values'!$E$2:$AG$3277,2,FALSE), VLOOKUP($D58,'waste_char_sector_%_values'!$E$2:$AG$3277,2,FALSE))*'DONNÉES '!$E97),0)</f>
        <v>0</v>
      </c>
      <c r="F58" s="20">
        <f>IFERROR((IF($A58&gt;supporting_sheet!$D$13, VLOOKUP(supporting_sheet!$G$13,'waste_char_sector_%_values'!$E$2:$AG$3277,3,FALSE), VLOOKUP($D58,'waste_char_sector_%_values'!$E$2:$AG$3277,3,FALSE))*'DONNÉES '!$E97),0)</f>
        <v>0</v>
      </c>
      <c r="G58" s="20">
        <f>IFERROR((IF($A58&gt;supporting_sheet!$D$13, VLOOKUP(supporting_sheet!$G$13,'waste_char_sector_%_values'!$E$2:$AG$3277,4,FALSE), VLOOKUP($D58,'waste_char_sector_%_values'!$E$2:$AG$3277,4,FALSE))*'DONNÉES '!$E97),0)</f>
        <v>0</v>
      </c>
      <c r="H58" s="20">
        <f>IFERROR((IF($A58&gt;supporting_sheet!$D$13, VLOOKUP(supporting_sheet!$G$13,'waste_char_sector_%_values'!$E$2:$AG$3277,5,FALSE), VLOOKUP($D58,'waste_char_sector_%_values'!$E$2:$AG$3277,5,FALSE))*'DONNÉES '!$E97),0)</f>
        <v>0</v>
      </c>
      <c r="I58" s="20">
        <f>IFERROR((IF($A58&gt;supporting_sheet!$D$13, VLOOKUP(supporting_sheet!$G$13,'waste_char_sector_%_values'!$E$2:$AG$3277,6,FALSE), VLOOKUP($D58,'waste_char_sector_%_values'!$E$2:$AG$3277,6,FALSE))*'DONNÉES '!$E97),0)</f>
        <v>0</v>
      </c>
      <c r="J58" s="20">
        <f>IFERROR((IF($A58&gt;supporting_sheet!$D$13, VLOOKUP(supporting_sheet!$G$13,'waste_char_sector_%_values'!$E$2:$AG$3277,7,FALSE), VLOOKUP($D58,'waste_char_sector_%_values'!$E$2:$AG$3277,7,FALSE))*'DONNÉES '!$E97),0)</f>
        <v>0</v>
      </c>
      <c r="K58" s="20">
        <f>IFERROR((IF($A58&gt;supporting_sheet!$D$13, VLOOKUP(supporting_sheet!$G$13,'waste_char_sector_%_values'!$E$2:$AG$3277,8,FALSE), VLOOKUP($D58,'waste_char_sector_%_values'!$E$2:$AG$3277,8,FALSE))*'DONNÉES '!$E97),0)</f>
        <v>0</v>
      </c>
      <c r="L58" s="20">
        <f>IFERROR((IF($A58&gt;supporting_sheet!$D$13, VLOOKUP(supporting_sheet!$G$13,'waste_char_sector_%_values'!$E$2:$AG$3277,9,FALSE), VLOOKUP($D58,'waste_char_sector_%_values'!$E$2:$AG$3277,9,FALSE))*'DONNÉES '!$E97),0)</f>
        <v>0</v>
      </c>
      <c r="M58" s="20">
        <f>IFERROR((IF($A58&gt;supporting_sheet!$D$13, VLOOKUP(supporting_sheet!$G$13,'waste_char_sector_%_values'!$E$2:$AG$3277,10,FALSE), VLOOKUP($D58,'waste_char_sector_%_values'!$E$2:$AG$3277,10,FALSE))*'DONNÉES '!$E97),0)</f>
        <v>0</v>
      </c>
      <c r="N58" s="20">
        <f>IFERROR((IF($A58&gt;supporting_sheet!$D$13, VLOOKUP(supporting_sheet!$G$13,'waste_char_sector_%_values'!$E$2:$AG$3277,11,FALSE), VLOOKUP($D58,'waste_char_sector_%_values'!$E$2:$AG$3277,11,FALSE))*'DONNÉES '!$E97),0)</f>
        <v>0</v>
      </c>
      <c r="O58" s="20">
        <f>IFERROR((IF($A58&gt;supporting_sheet!$D$13, VLOOKUP(supporting_sheet!$G$13,'waste_char_sector_%_values'!$E$2:$AG$3277,12,FALSE), VLOOKUP($D58,'waste_char_sector_%_values'!$E$2:$AG$3277,12,FALSE))*'DONNÉES '!$E97),0)</f>
        <v>0</v>
      </c>
      <c r="P58" s="20">
        <f>IFERROR((IF($A58&gt;supporting_sheet!$D$13, VLOOKUP(supporting_sheet!$G$13,'waste_char_sector_%_values'!$E$2:$AG$3277,13,FALSE), VLOOKUP($D58,'waste_char_sector_%_values'!$E$2:$AG$3277,13,FALSE))*'DONNÉES '!$E97),0)</f>
        <v>0</v>
      </c>
      <c r="Q58" s="20">
        <f>IFERROR((IF($A58&gt;supporting_sheet!$D$13, VLOOKUP(supporting_sheet!$G$13,'waste_char_sector_%_values'!$E$2:$AG$3277,14,FALSE), VLOOKUP($D58,'waste_char_sector_%_values'!$E$2:$AG$3277,14,FALSE))*'DONNÉES '!$E97),0)</f>
        <v>0</v>
      </c>
      <c r="R58" s="20">
        <f>IFERROR((IF($A58&gt;supporting_sheet!$D$13, VLOOKUP(supporting_sheet!$G$13,'waste_char_sector_%_values'!$E$2:$AG$3277,29,FALSE), VLOOKUP($D58,'waste_char_sector_%_values'!$E$2:$AG$3277,29,FALSE))*'DONNÉES '!$E97),0)</f>
        <v>0</v>
      </c>
      <c r="S58" s="37"/>
      <c r="T58" s="37">
        <f t="shared" si="3"/>
        <v>0</v>
      </c>
      <c r="V58" s="20">
        <f>IFERROR((IF($A58&gt;supporting_sheet!$D$13, VLOOKUP(supporting_sheet!$G$13,'waste_char_sector_%_values'!$E$2:$AG$3277,11,FALSE), VLOOKUP($D58,'waste_char_sector_%_values'!$E$2:$AG$3277,11,FALSE))*'DONNÉES '!$E97),0)</f>
        <v>0</v>
      </c>
    </row>
    <row r="59" spans="1:22" x14ac:dyDescent="0.25">
      <c r="A59" s="1">
        <f>'DONNÉES '!B98</f>
        <v>57</v>
      </c>
      <c r="B59" s="1" t="str">
        <f t="shared" si="1"/>
        <v>AB</v>
      </c>
      <c r="C59" s="1" t="s">
        <v>56</v>
      </c>
      <c r="D59" s="1" t="str">
        <f t="shared" si="2"/>
        <v>57ABICI</v>
      </c>
      <c r="E59" s="20">
        <f>IFERROR((IF($A59&gt;supporting_sheet!$D$13, VLOOKUP(supporting_sheet!$G$13,'waste_char_sector_%_values'!$E$2:$AG$3277,2,FALSE), VLOOKUP($D59,'waste_char_sector_%_values'!$E$2:$AG$3277,2,FALSE))*'DONNÉES '!$E98),0)</f>
        <v>0</v>
      </c>
      <c r="F59" s="20">
        <f>IFERROR((IF($A59&gt;supporting_sheet!$D$13, VLOOKUP(supporting_sheet!$G$13,'waste_char_sector_%_values'!$E$2:$AG$3277,3,FALSE), VLOOKUP($D59,'waste_char_sector_%_values'!$E$2:$AG$3277,3,FALSE))*'DONNÉES '!$E98),0)</f>
        <v>0</v>
      </c>
      <c r="G59" s="20">
        <f>IFERROR((IF($A59&gt;supporting_sheet!$D$13, VLOOKUP(supporting_sheet!$G$13,'waste_char_sector_%_values'!$E$2:$AG$3277,4,FALSE), VLOOKUP($D59,'waste_char_sector_%_values'!$E$2:$AG$3277,4,FALSE))*'DONNÉES '!$E98),0)</f>
        <v>0</v>
      </c>
      <c r="H59" s="20">
        <f>IFERROR((IF($A59&gt;supporting_sheet!$D$13, VLOOKUP(supporting_sheet!$G$13,'waste_char_sector_%_values'!$E$2:$AG$3277,5,FALSE), VLOOKUP($D59,'waste_char_sector_%_values'!$E$2:$AG$3277,5,FALSE))*'DONNÉES '!$E98),0)</f>
        <v>0</v>
      </c>
      <c r="I59" s="20">
        <f>IFERROR((IF($A59&gt;supporting_sheet!$D$13, VLOOKUP(supporting_sheet!$G$13,'waste_char_sector_%_values'!$E$2:$AG$3277,6,FALSE), VLOOKUP($D59,'waste_char_sector_%_values'!$E$2:$AG$3277,6,FALSE))*'DONNÉES '!$E98),0)</f>
        <v>0</v>
      </c>
      <c r="J59" s="20">
        <f>IFERROR((IF($A59&gt;supporting_sheet!$D$13, VLOOKUP(supporting_sheet!$G$13,'waste_char_sector_%_values'!$E$2:$AG$3277,7,FALSE), VLOOKUP($D59,'waste_char_sector_%_values'!$E$2:$AG$3277,7,FALSE))*'DONNÉES '!$E98),0)</f>
        <v>0</v>
      </c>
      <c r="K59" s="20">
        <f>IFERROR((IF($A59&gt;supporting_sheet!$D$13, VLOOKUP(supporting_sheet!$G$13,'waste_char_sector_%_values'!$E$2:$AG$3277,8,FALSE), VLOOKUP($D59,'waste_char_sector_%_values'!$E$2:$AG$3277,8,FALSE))*'DONNÉES '!$E98),0)</f>
        <v>0</v>
      </c>
      <c r="L59" s="20">
        <f>IFERROR((IF($A59&gt;supporting_sheet!$D$13, VLOOKUP(supporting_sheet!$G$13,'waste_char_sector_%_values'!$E$2:$AG$3277,9,FALSE), VLOOKUP($D59,'waste_char_sector_%_values'!$E$2:$AG$3277,9,FALSE))*'DONNÉES '!$E98),0)</f>
        <v>0</v>
      </c>
      <c r="M59" s="20">
        <f>IFERROR((IF($A59&gt;supporting_sheet!$D$13, VLOOKUP(supporting_sheet!$G$13,'waste_char_sector_%_values'!$E$2:$AG$3277,10,FALSE), VLOOKUP($D59,'waste_char_sector_%_values'!$E$2:$AG$3277,10,FALSE))*'DONNÉES '!$E98),0)</f>
        <v>0</v>
      </c>
      <c r="N59" s="20">
        <f>IFERROR((IF($A59&gt;supporting_sheet!$D$13, VLOOKUP(supporting_sheet!$G$13,'waste_char_sector_%_values'!$E$2:$AG$3277,11,FALSE), VLOOKUP($D59,'waste_char_sector_%_values'!$E$2:$AG$3277,11,FALSE))*'DONNÉES '!$E98),0)</f>
        <v>0</v>
      </c>
      <c r="O59" s="20">
        <f>IFERROR((IF($A59&gt;supporting_sheet!$D$13, VLOOKUP(supporting_sheet!$G$13,'waste_char_sector_%_values'!$E$2:$AG$3277,12,FALSE), VLOOKUP($D59,'waste_char_sector_%_values'!$E$2:$AG$3277,12,FALSE))*'DONNÉES '!$E98),0)</f>
        <v>0</v>
      </c>
      <c r="P59" s="20">
        <f>IFERROR((IF($A59&gt;supporting_sheet!$D$13, VLOOKUP(supporting_sheet!$G$13,'waste_char_sector_%_values'!$E$2:$AG$3277,13,FALSE), VLOOKUP($D59,'waste_char_sector_%_values'!$E$2:$AG$3277,13,FALSE))*'DONNÉES '!$E98),0)</f>
        <v>0</v>
      </c>
      <c r="Q59" s="20">
        <f>IFERROR((IF($A59&gt;supporting_sheet!$D$13, VLOOKUP(supporting_sheet!$G$13,'waste_char_sector_%_values'!$E$2:$AG$3277,14,FALSE), VLOOKUP($D59,'waste_char_sector_%_values'!$E$2:$AG$3277,14,FALSE))*'DONNÉES '!$E98),0)</f>
        <v>0</v>
      </c>
      <c r="R59" s="20">
        <f>IFERROR((IF($A59&gt;supporting_sheet!$D$13, VLOOKUP(supporting_sheet!$G$13,'waste_char_sector_%_values'!$E$2:$AG$3277,29,FALSE), VLOOKUP($D59,'waste_char_sector_%_values'!$E$2:$AG$3277,29,FALSE))*'DONNÉES '!$E98),0)</f>
        <v>0</v>
      </c>
      <c r="S59" s="37"/>
      <c r="T59" s="37">
        <f t="shared" si="3"/>
        <v>0</v>
      </c>
      <c r="V59" s="20">
        <f>IFERROR((IF($A59&gt;supporting_sheet!$D$13, VLOOKUP(supporting_sheet!$G$13,'waste_char_sector_%_values'!$E$2:$AG$3277,11,FALSE), VLOOKUP($D59,'waste_char_sector_%_values'!$E$2:$AG$3277,11,FALSE))*'DONNÉES '!$E98),0)</f>
        <v>0</v>
      </c>
    </row>
    <row r="60" spans="1:22" x14ac:dyDescent="0.25">
      <c r="A60" s="1">
        <f>'DONNÉES '!B99</f>
        <v>58</v>
      </c>
      <c r="B60" s="1" t="str">
        <f t="shared" si="1"/>
        <v>AB</v>
      </c>
      <c r="C60" s="1" t="s">
        <v>56</v>
      </c>
      <c r="D60" s="1" t="str">
        <f t="shared" si="2"/>
        <v>58ABICI</v>
      </c>
      <c r="E60" s="20">
        <f>IFERROR((IF($A60&gt;supporting_sheet!$D$13, VLOOKUP(supporting_sheet!$G$13,'waste_char_sector_%_values'!$E$2:$AG$3277,2,FALSE), VLOOKUP($D60,'waste_char_sector_%_values'!$E$2:$AG$3277,2,FALSE))*'DONNÉES '!$E99),0)</f>
        <v>0</v>
      </c>
      <c r="F60" s="20">
        <f>IFERROR((IF($A60&gt;supporting_sheet!$D$13, VLOOKUP(supporting_sheet!$G$13,'waste_char_sector_%_values'!$E$2:$AG$3277,3,FALSE), VLOOKUP($D60,'waste_char_sector_%_values'!$E$2:$AG$3277,3,FALSE))*'DONNÉES '!$E99),0)</f>
        <v>0</v>
      </c>
      <c r="G60" s="20">
        <f>IFERROR((IF($A60&gt;supporting_sheet!$D$13, VLOOKUP(supporting_sheet!$G$13,'waste_char_sector_%_values'!$E$2:$AG$3277,4,FALSE), VLOOKUP($D60,'waste_char_sector_%_values'!$E$2:$AG$3277,4,FALSE))*'DONNÉES '!$E99),0)</f>
        <v>0</v>
      </c>
      <c r="H60" s="20">
        <f>IFERROR((IF($A60&gt;supporting_sheet!$D$13, VLOOKUP(supporting_sheet!$G$13,'waste_char_sector_%_values'!$E$2:$AG$3277,5,FALSE), VLOOKUP($D60,'waste_char_sector_%_values'!$E$2:$AG$3277,5,FALSE))*'DONNÉES '!$E99),0)</f>
        <v>0</v>
      </c>
      <c r="I60" s="20">
        <f>IFERROR((IF($A60&gt;supporting_sheet!$D$13, VLOOKUP(supporting_sheet!$G$13,'waste_char_sector_%_values'!$E$2:$AG$3277,6,FALSE), VLOOKUP($D60,'waste_char_sector_%_values'!$E$2:$AG$3277,6,FALSE))*'DONNÉES '!$E99),0)</f>
        <v>0</v>
      </c>
      <c r="J60" s="20">
        <f>IFERROR((IF($A60&gt;supporting_sheet!$D$13, VLOOKUP(supporting_sheet!$G$13,'waste_char_sector_%_values'!$E$2:$AG$3277,7,FALSE), VLOOKUP($D60,'waste_char_sector_%_values'!$E$2:$AG$3277,7,FALSE))*'DONNÉES '!$E99),0)</f>
        <v>0</v>
      </c>
      <c r="K60" s="20">
        <f>IFERROR((IF($A60&gt;supporting_sheet!$D$13, VLOOKUP(supporting_sheet!$G$13,'waste_char_sector_%_values'!$E$2:$AG$3277,8,FALSE), VLOOKUP($D60,'waste_char_sector_%_values'!$E$2:$AG$3277,8,FALSE))*'DONNÉES '!$E99),0)</f>
        <v>0</v>
      </c>
      <c r="L60" s="20">
        <f>IFERROR((IF($A60&gt;supporting_sheet!$D$13, VLOOKUP(supporting_sheet!$G$13,'waste_char_sector_%_values'!$E$2:$AG$3277,9,FALSE), VLOOKUP($D60,'waste_char_sector_%_values'!$E$2:$AG$3277,9,FALSE))*'DONNÉES '!$E99),0)</f>
        <v>0</v>
      </c>
      <c r="M60" s="20">
        <f>IFERROR((IF($A60&gt;supporting_sheet!$D$13, VLOOKUP(supporting_sheet!$G$13,'waste_char_sector_%_values'!$E$2:$AG$3277,10,FALSE), VLOOKUP($D60,'waste_char_sector_%_values'!$E$2:$AG$3277,10,FALSE))*'DONNÉES '!$E99),0)</f>
        <v>0</v>
      </c>
      <c r="N60" s="20">
        <f>IFERROR((IF($A60&gt;supporting_sheet!$D$13, VLOOKUP(supporting_sheet!$G$13,'waste_char_sector_%_values'!$E$2:$AG$3277,11,FALSE), VLOOKUP($D60,'waste_char_sector_%_values'!$E$2:$AG$3277,11,FALSE))*'DONNÉES '!$E99),0)</f>
        <v>0</v>
      </c>
      <c r="O60" s="20">
        <f>IFERROR((IF($A60&gt;supporting_sheet!$D$13, VLOOKUP(supporting_sheet!$G$13,'waste_char_sector_%_values'!$E$2:$AG$3277,12,FALSE), VLOOKUP($D60,'waste_char_sector_%_values'!$E$2:$AG$3277,12,FALSE))*'DONNÉES '!$E99),0)</f>
        <v>0</v>
      </c>
      <c r="P60" s="20">
        <f>IFERROR((IF($A60&gt;supporting_sheet!$D$13, VLOOKUP(supporting_sheet!$G$13,'waste_char_sector_%_values'!$E$2:$AG$3277,13,FALSE), VLOOKUP($D60,'waste_char_sector_%_values'!$E$2:$AG$3277,13,FALSE))*'DONNÉES '!$E99),0)</f>
        <v>0</v>
      </c>
      <c r="Q60" s="20">
        <f>IFERROR((IF($A60&gt;supporting_sheet!$D$13, VLOOKUP(supporting_sheet!$G$13,'waste_char_sector_%_values'!$E$2:$AG$3277,14,FALSE), VLOOKUP($D60,'waste_char_sector_%_values'!$E$2:$AG$3277,14,FALSE))*'DONNÉES '!$E99),0)</f>
        <v>0</v>
      </c>
      <c r="R60" s="20">
        <f>IFERROR((IF($A60&gt;supporting_sheet!$D$13, VLOOKUP(supporting_sheet!$G$13,'waste_char_sector_%_values'!$E$2:$AG$3277,29,FALSE), VLOOKUP($D60,'waste_char_sector_%_values'!$E$2:$AG$3277,29,FALSE))*'DONNÉES '!$E99),0)</f>
        <v>0</v>
      </c>
      <c r="S60" s="37"/>
      <c r="T60" s="37">
        <f t="shared" si="3"/>
        <v>0</v>
      </c>
      <c r="V60" s="20">
        <f>IFERROR((IF($A60&gt;supporting_sheet!$D$13, VLOOKUP(supporting_sheet!$G$13,'waste_char_sector_%_values'!$E$2:$AG$3277,11,FALSE), VLOOKUP($D60,'waste_char_sector_%_values'!$E$2:$AG$3277,11,FALSE))*'DONNÉES '!$E99),0)</f>
        <v>0</v>
      </c>
    </row>
    <row r="61" spans="1:22" x14ac:dyDescent="0.25">
      <c r="A61" s="1">
        <f>'DONNÉES '!B100</f>
        <v>59</v>
      </c>
      <c r="B61" s="1" t="str">
        <f t="shared" si="1"/>
        <v>AB</v>
      </c>
      <c r="C61" s="1" t="s">
        <v>56</v>
      </c>
      <c r="D61" s="1" t="str">
        <f t="shared" si="2"/>
        <v>59ABICI</v>
      </c>
      <c r="E61" s="20">
        <f>IFERROR((IF($A61&gt;supporting_sheet!$D$13, VLOOKUP(supporting_sheet!$G$13,'waste_char_sector_%_values'!$E$2:$AG$3277,2,FALSE), VLOOKUP($D61,'waste_char_sector_%_values'!$E$2:$AG$3277,2,FALSE))*'DONNÉES '!$E100),0)</f>
        <v>0</v>
      </c>
      <c r="F61" s="20">
        <f>IFERROR((IF($A61&gt;supporting_sheet!$D$13, VLOOKUP(supporting_sheet!$G$13,'waste_char_sector_%_values'!$E$2:$AG$3277,3,FALSE), VLOOKUP($D61,'waste_char_sector_%_values'!$E$2:$AG$3277,3,FALSE))*'DONNÉES '!$E100),0)</f>
        <v>0</v>
      </c>
      <c r="G61" s="20">
        <f>IFERROR((IF($A61&gt;supporting_sheet!$D$13, VLOOKUP(supporting_sheet!$G$13,'waste_char_sector_%_values'!$E$2:$AG$3277,4,FALSE), VLOOKUP($D61,'waste_char_sector_%_values'!$E$2:$AG$3277,4,FALSE))*'DONNÉES '!$E100),0)</f>
        <v>0</v>
      </c>
      <c r="H61" s="20">
        <f>IFERROR((IF($A61&gt;supporting_sheet!$D$13, VLOOKUP(supporting_sheet!$G$13,'waste_char_sector_%_values'!$E$2:$AG$3277,5,FALSE), VLOOKUP($D61,'waste_char_sector_%_values'!$E$2:$AG$3277,5,FALSE))*'DONNÉES '!$E100),0)</f>
        <v>0</v>
      </c>
      <c r="I61" s="20">
        <f>IFERROR((IF($A61&gt;supporting_sheet!$D$13, VLOOKUP(supporting_sheet!$G$13,'waste_char_sector_%_values'!$E$2:$AG$3277,6,FALSE), VLOOKUP($D61,'waste_char_sector_%_values'!$E$2:$AG$3277,6,FALSE))*'DONNÉES '!$E100),0)</f>
        <v>0</v>
      </c>
      <c r="J61" s="20">
        <f>IFERROR((IF($A61&gt;supporting_sheet!$D$13, VLOOKUP(supporting_sheet!$G$13,'waste_char_sector_%_values'!$E$2:$AG$3277,7,FALSE), VLOOKUP($D61,'waste_char_sector_%_values'!$E$2:$AG$3277,7,FALSE))*'DONNÉES '!$E100),0)</f>
        <v>0</v>
      </c>
      <c r="K61" s="20">
        <f>IFERROR((IF($A61&gt;supporting_sheet!$D$13, VLOOKUP(supporting_sheet!$G$13,'waste_char_sector_%_values'!$E$2:$AG$3277,8,FALSE), VLOOKUP($D61,'waste_char_sector_%_values'!$E$2:$AG$3277,8,FALSE))*'DONNÉES '!$E100),0)</f>
        <v>0</v>
      </c>
      <c r="L61" s="20">
        <f>IFERROR((IF($A61&gt;supporting_sheet!$D$13, VLOOKUP(supporting_sheet!$G$13,'waste_char_sector_%_values'!$E$2:$AG$3277,9,FALSE), VLOOKUP($D61,'waste_char_sector_%_values'!$E$2:$AG$3277,9,FALSE))*'DONNÉES '!$E100),0)</f>
        <v>0</v>
      </c>
      <c r="M61" s="20">
        <f>IFERROR((IF($A61&gt;supporting_sheet!$D$13, VLOOKUP(supporting_sheet!$G$13,'waste_char_sector_%_values'!$E$2:$AG$3277,10,FALSE), VLOOKUP($D61,'waste_char_sector_%_values'!$E$2:$AG$3277,10,FALSE))*'DONNÉES '!$E100),0)</f>
        <v>0</v>
      </c>
      <c r="N61" s="20">
        <f>IFERROR((IF($A61&gt;supporting_sheet!$D$13, VLOOKUP(supporting_sheet!$G$13,'waste_char_sector_%_values'!$E$2:$AG$3277,11,FALSE), VLOOKUP($D61,'waste_char_sector_%_values'!$E$2:$AG$3277,11,FALSE))*'DONNÉES '!$E100),0)</f>
        <v>0</v>
      </c>
      <c r="O61" s="20">
        <f>IFERROR((IF($A61&gt;supporting_sheet!$D$13, VLOOKUP(supporting_sheet!$G$13,'waste_char_sector_%_values'!$E$2:$AG$3277,12,FALSE), VLOOKUP($D61,'waste_char_sector_%_values'!$E$2:$AG$3277,12,FALSE))*'DONNÉES '!$E100),0)</f>
        <v>0</v>
      </c>
      <c r="P61" s="20">
        <f>IFERROR((IF($A61&gt;supporting_sheet!$D$13, VLOOKUP(supporting_sheet!$G$13,'waste_char_sector_%_values'!$E$2:$AG$3277,13,FALSE), VLOOKUP($D61,'waste_char_sector_%_values'!$E$2:$AG$3277,13,FALSE))*'DONNÉES '!$E100),0)</f>
        <v>0</v>
      </c>
      <c r="Q61" s="20">
        <f>IFERROR((IF($A61&gt;supporting_sheet!$D$13, VLOOKUP(supporting_sheet!$G$13,'waste_char_sector_%_values'!$E$2:$AG$3277,14,FALSE), VLOOKUP($D61,'waste_char_sector_%_values'!$E$2:$AG$3277,14,FALSE))*'DONNÉES '!$E100),0)</f>
        <v>0</v>
      </c>
      <c r="R61" s="20">
        <f>IFERROR((IF($A61&gt;supporting_sheet!$D$13, VLOOKUP(supporting_sheet!$G$13,'waste_char_sector_%_values'!$E$2:$AG$3277,29,FALSE), VLOOKUP($D61,'waste_char_sector_%_values'!$E$2:$AG$3277,29,FALSE))*'DONNÉES '!$E100),0)</f>
        <v>0</v>
      </c>
      <c r="S61" s="37"/>
      <c r="T61" s="37">
        <f t="shared" si="3"/>
        <v>0</v>
      </c>
      <c r="V61" s="20">
        <f>IFERROR((IF($A61&gt;supporting_sheet!$D$13, VLOOKUP(supporting_sheet!$G$13,'waste_char_sector_%_values'!$E$2:$AG$3277,11,FALSE), VLOOKUP($D61,'waste_char_sector_%_values'!$E$2:$AG$3277,11,FALSE))*'DONNÉES '!$E100),0)</f>
        <v>0</v>
      </c>
    </row>
    <row r="62" spans="1:22" x14ac:dyDescent="0.25">
      <c r="A62" s="1">
        <f>'DONNÉES '!B101</f>
        <v>60</v>
      </c>
      <c r="B62" s="1" t="str">
        <f t="shared" si="1"/>
        <v>AB</v>
      </c>
      <c r="C62" s="1" t="s">
        <v>56</v>
      </c>
      <c r="D62" s="1" t="str">
        <f t="shared" si="2"/>
        <v>60ABICI</v>
      </c>
      <c r="E62" s="20">
        <f>IFERROR((IF($A62&gt;supporting_sheet!$D$13, VLOOKUP(supporting_sheet!$G$13,'waste_char_sector_%_values'!$E$2:$AG$3277,2,FALSE), VLOOKUP($D62,'waste_char_sector_%_values'!$E$2:$AG$3277,2,FALSE))*'DONNÉES '!$E101),0)</f>
        <v>0</v>
      </c>
      <c r="F62" s="20">
        <f>IFERROR((IF($A62&gt;supporting_sheet!$D$13, VLOOKUP(supporting_sheet!$G$13,'waste_char_sector_%_values'!$E$2:$AG$3277,3,FALSE), VLOOKUP($D62,'waste_char_sector_%_values'!$E$2:$AG$3277,3,FALSE))*'DONNÉES '!$E101),0)</f>
        <v>0</v>
      </c>
      <c r="G62" s="20">
        <f>IFERROR((IF($A62&gt;supporting_sheet!$D$13, VLOOKUP(supporting_sheet!$G$13,'waste_char_sector_%_values'!$E$2:$AG$3277,4,FALSE), VLOOKUP($D62,'waste_char_sector_%_values'!$E$2:$AG$3277,4,FALSE))*'DONNÉES '!$E101),0)</f>
        <v>0</v>
      </c>
      <c r="H62" s="20">
        <f>IFERROR((IF($A62&gt;supporting_sheet!$D$13, VLOOKUP(supporting_sheet!$G$13,'waste_char_sector_%_values'!$E$2:$AG$3277,5,FALSE), VLOOKUP($D62,'waste_char_sector_%_values'!$E$2:$AG$3277,5,FALSE))*'DONNÉES '!$E101),0)</f>
        <v>0</v>
      </c>
      <c r="I62" s="20">
        <f>IFERROR((IF($A62&gt;supporting_sheet!$D$13, VLOOKUP(supporting_sheet!$G$13,'waste_char_sector_%_values'!$E$2:$AG$3277,6,FALSE), VLOOKUP($D62,'waste_char_sector_%_values'!$E$2:$AG$3277,6,FALSE))*'DONNÉES '!$E101),0)</f>
        <v>0</v>
      </c>
      <c r="J62" s="20">
        <f>IFERROR((IF($A62&gt;supporting_sheet!$D$13, VLOOKUP(supporting_sheet!$G$13,'waste_char_sector_%_values'!$E$2:$AG$3277,7,FALSE), VLOOKUP($D62,'waste_char_sector_%_values'!$E$2:$AG$3277,7,FALSE))*'DONNÉES '!$E101),0)</f>
        <v>0</v>
      </c>
      <c r="K62" s="20">
        <f>IFERROR((IF($A62&gt;supporting_sheet!$D$13, VLOOKUP(supporting_sheet!$G$13,'waste_char_sector_%_values'!$E$2:$AG$3277,8,FALSE), VLOOKUP($D62,'waste_char_sector_%_values'!$E$2:$AG$3277,8,FALSE))*'DONNÉES '!$E101),0)</f>
        <v>0</v>
      </c>
      <c r="L62" s="20">
        <f>IFERROR((IF($A62&gt;supporting_sheet!$D$13, VLOOKUP(supporting_sheet!$G$13,'waste_char_sector_%_values'!$E$2:$AG$3277,9,FALSE), VLOOKUP($D62,'waste_char_sector_%_values'!$E$2:$AG$3277,9,FALSE))*'DONNÉES '!$E101),0)</f>
        <v>0</v>
      </c>
      <c r="M62" s="20">
        <f>IFERROR((IF($A62&gt;supporting_sheet!$D$13, VLOOKUP(supporting_sheet!$G$13,'waste_char_sector_%_values'!$E$2:$AG$3277,10,FALSE), VLOOKUP($D62,'waste_char_sector_%_values'!$E$2:$AG$3277,10,FALSE))*'DONNÉES '!$E101),0)</f>
        <v>0</v>
      </c>
      <c r="N62" s="20">
        <f>IFERROR((IF($A62&gt;supporting_sheet!$D$13, VLOOKUP(supporting_sheet!$G$13,'waste_char_sector_%_values'!$E$2:$AG$3277,11,FALSE), VLOOKUP($D62,'waste_char_sector_%_values'!$E$2:$AG$3277,11,FALSE))*'DONNÉES '!$E101),0)</f>
        <v>0</v>
      </c>
      <c r="O62" s="20">
        <f>IFERROR((IF($A62&gt;supporting_sheet!$D$13, VLOOKUP(supporting_sheet!$G$13,'waste_char_sector_%_values'!$E$2:$AG$3277,12,FALSE), VLOOKUP($D62,'waste_char_sector_%_values'!$E$2:$AG$3277,12,FALSE))*'DONNÉES '!$E101),0)</f>
        <v>0</v>
      </c>
      <c r="P62" s="20">
        <f>IFERROR((IF($A62&gt;supporting_sheet!$D$13, VLOOKUP(supporting_sheet!$G$13,'waste_char_sector_%_values'!$E$2:$AG$3277,13,FALSE), VLOOKUP($D62,'waste_char_sector_%_values'!$E$2:$AG$3277,13,FALSE))*'DONNÉES '!$E101),0)</f>
        <v>0</v>
      </c>
      <c r="Q62" s="20">
        <f>IFERROR((IF($A62&gt;supporting_sheet!$D$13, VLOOKUP(supporting_sheet!$G$13,'waste_char_sector_%_values'!$E$2:$AG$3277,14,FALSE), VLOOKUP($D62,'waste_char_sector_%_values'!$E$2:$AG$3277,14,FALSE))*'DONNÉES '!$E101),0)</f>
        <v>0</v>
      </c>
      <c r="R62" s="20">
        <f>IFERROR((IF($A62&gt;supporting_sheet!$D$13, VLOOKUP(supporting_sheet!$G$13,'waste_char_sector_%_values'!$E$2:$AG$3277,29,FALSE), VLOOKUP($D62,'waste_char_sector_%_values'!$E$2:$AG$3277,29,FALSE))*'DONNÉES '!$E101),0)</f>
        <v>0</v>
      </c>
      <c r="S62" s="37"/>
      <c r="T62" s="37">
        <f t="shared" si="3"/>
        <v>0</v>
      </c>
      <c r="V62" s="20">
        <f>IFERROR((IF($A62&gt;supporting_sheet!$D$13, VLOOKUP(supporting_sheet!$G$13,'waste_char_sector_%_values'!$E$2:$AG$3277,11,FALSE), VLOOKUP($D62,'waste_char_sector_%_values'!$E$2:$AG$3277,11,FALSE))*'DONNÉES '!$E101),0)</f>
        <v>0</v>
      </c>
    </row>
    <row r="63" spans="1:22" x14ac:dyDescent="0.25">
      <c r="A63" s="1">
        <f>'DONNÉES '!B102</f>
        <v>61</v>
      </c>
      <c r="B63" s="1" t="str">
        <f t="shared" si="1"/>
        <v>AB</v>
      </c>
      <c r="C63" s="1" t="s">
        <v>56</v>
      </c>
      <c r="D63" s="1" t="str">
        <f t="shared" si="2"/>
        <v>61ABICI</v>
      </c>
      <c r="E63" s="20">
        <f>IFERROR((IF($A63&gt;supporting_sheet!$D$13, VLOOKUP(supporting_sheet!$G$13,'waste_char_sector_%_values'!$E$2:$AG$3277,2,FALSE), VLOOKUP($D63,'waste_char_sector_%_values'!$E$2:$AG$3277,2,FALSE))*'DONNÉES '!$E102),0)</f>
        <v>0</v>
      </c>
      <c r="F63" s="20">
        <f>IFERROR((IF($A63&gt;supporting_sheet!$D$13, VLOOKUP(supporting_sheet!$G$13,'waste_char_sector_%_values'!$E$2:$AG$3277,3,FALSE), VLOOKUP($D63,'waste_char_sector_%_values'!$E$2:$AG$3277,3,FALSE))*'DONNÉES '!$E102),0)</f>
        <v>0</v>
      </c>
      <c r="G63" s="20">
        <f>IFERROR((IF($A63&gt;supporting_sheet!$D$13, VLOOKUP(supporting_sheet!$G$13,'waste_char_sector_%_values'!$E$2:$AG$3277,4,FALSE), VLOOKUP($D63,'waste_char_sector_%_values'!$E$2:$AG$3277,4,FALSE))*'DONNÉES '!$E102),0)</f>
        <v>0</v>
      </c>
      <c r="H63" s="20">
        <f>IFERROR((IF($A63&gt;supporting_sheet!$D$13, VLOOKUP(supporting_sheet!$G$13,'waste_char_sector_%_values'!$E$2:$AG$3277,5,FALSE), VLOOKUP($D63,'waste_char_sector_%_values'!$E$2:$AG$3277,5,FALSE))*'DONNÉES '!$E102),0)</f>
        <v>0</v>
      </c>
      <c r="I63" s="20">
        <f>IFERROR((IF($A63&gt;supporting_sheet!$D$13, VLOOKUP(supporting_sheet!$G$13,'waste_char_sector_%_values'!$E$2:$AG$3277,6,FALSE), VLOOKUP($D63,'waste_char_sector_%_values'!$E$2:$AG$3277,6,FALSE))*'DONNÉES '!$E102),0)</f>
        <v>0</v>
      </c>
      <c r="J63" s="20">
        <f>IFERROR((IF($A63&gt;supporting_sheet!$D$13, VLOOKUP(supporting_sheet!$G$13,'waste_char_sector_%_values'!$E$2:$AG$3277,7,FALSE), VLOOKUP($D63,'waste_char_sector_%_values'!$E$2:$AG$3277,7,FALSE))*'DONNÉES '!$E102),0)</f>
        <v>0</v>
      </c>
      <c r="K63" s="20">
        <f>IFERROR((IF($A63&gt;supporting_sheet!$D$13, VLOOKUP(supporting_sheet!$G$13,'waste_char_sector_%_values'!$E$2:$AG$3277,8,FALSE), VLOOKUP($D63,'waste_char_sector_%_values'!$E$2:$AG$3277,8,FALSE))*'DONNÉES '!$E102),0)</f>
        <v>0</v>
      </c>
      <c r="L63" s="20">
        <f>IFERROR((IF($A63&gt;supporting_sheet!$D$13, VLOOKUP(supporting_sheet!$G$13,'waste_char_sector_%_values'!$E$2:$AG$3277,9,FALSE), VLOOKUP($D63,'waste_char_sector_%_values'!$E$2:$AG$3277,9,FALSE))*'DONNÉES '!$E102),0)</f>
        <v>0</v>
      </c>
      <c r="M63" s="20">
        <f>IFERROR((IF($A63&gt;supporting_sheet!$D$13, VLOOKUP(supporting_sheet!$G$13,'waste_char_sector_%_values'!$E$2:$AG$3277,10,FALSE), VLOOKUP($D63,'waste_char_sector_%_values'!$E$2:$AG$3277,10,FALSE))*'DONNÉES '!$E102),0)</f>
        <v>0</v>
      </c>
      <c r="N63" s="20">
        <f>IFERROR((IF($A63&gt;supporting_sheet!$D$13, VLOOKUP(supporting_sheet!$G$13,'waste_char_sector_%_values'!$E$2:$AG$3277,11,FALSE), VLOOKUP($D63,'waste_char_sector_%_values'!$E$2:$AG$3277,11,FALSE))*'DONNÉES '!$E102),0)</f>
        <v>0</v>
      </c>
      <c r="O63" s="20">
        <f>IFERROR((IF($A63&gt;supporting_sheet!$D$13, VLOOKUP(supporting_sheet!$G$13,'waste_char_sector_%_values'!$E$2:$AG$3277,12,FALSE), VLOOKUP($D63,'waste_char_sector_%_values'!$E$2:$AG$3277,12,FALSE))*'DONNÉES '!$E102),0)</f>
        <v>0</v>
      </c>
      <c r="P63" s="20">
        <f>IFERROR((IF($A63&gt;supporting_sheet!$D$13, VLOOKUP(supporting_sheet!$G$13,'waste_char_sector_%_values'!$E$2:$AG$3277,13,FALSE), VLOOKUP($D63,'waste_char_sector_%_values'!$E$2:$AG$3277,13,FALSE))*'DONNÉES '!$E102),0)</f>
        <v>0</v>
      </c>
      <c r="Q63" s="20">
        <f>IFERROR((IF($A63&gt;supporting_sheet!$D$13, VLOOKUP(supporting_sheet!$G$13,'waste_char_sector_%_values'!$E$2:$AG$3277,14,FALSE), VLOOKUP($D63,'waste_char_sector_%_values'!$E$2:$AG$3277,14,FALSE))*'DONNÉES '!$E102),0)</f>
        <v>0</v>
      </c>
      <c r="R63" s="20">
        <f>IFERROR((IF($A63&gt;supporting_sheet!$D$13, VLOOKUP(supporting_sheet!$G$13,'waste_char_sector_%_values'!$E$2:$AG$3277,29,FALSE), VLOOKUP($D63,'waste_char_sector_%_values'!$E$2:$AG$3277,29,FALSE))*'DONNÉES '!$E102),0)</f>
        <v>0</v>
      </c>
      <c r="S63" s="37"/>
      <c r="T63" s="37">
        <f t="shared" si="3"/>
        <v>0</v>
      </c>
      <c r="V63" s="20">
        <f>IFERROR((IF($A63&gt;supporting_sheet!$D$13, VLOOKUP(supporting_sheet!$G$13,'waste_char_sector_%_values'!$E$2:$AG$3277,11,FALSE), VLOOKUP($D63,'waste_char_sector_%_values'!$E$2:$AG$3277,11,FALSE))*'DONNÉES '!$E102),0)</f>
        <v>0</v>
      </c>
    </row>
    <row r="64" spans="1:22" x14ac:dyDescent="0.25">
      <c r="A64" s="1">
        <f>'DONNÉES '!B103</f>
        <v>62</v>
      </c>
      <c r="B64" s="1" t="str">
        <f t="shared" si="1"/>
        <v>AB</v>
      </c>
      <c r="C64" s="1" t="s">
        <v>56</v>
      </c>
      <c r="D64" s="1" t="str">
        <f t="shared" si="2"/>
        <v>62ABICI</v>
      </c>
      <c r="E64" s="20">
        <f>IFERROR((IF($A64&gt;supporting_sheet!$D$13, VLOOKUP(supporting_sheet!$G$13,'waste_char_sector_%_values'!$E$2:$AG$3277,2,FALSE), VLOOKUP($D64,'waste_char_sector_%_values'!$E$2:$AG$3277,2,FALSE))*'DONNÉES '!$E103),0)</f>
        <v>0</v>
      </c>
      <c r="F64" s="20">
        <f>IFERROR((IF($A64&gt;supporting_sheet!$D$13, VLOOKUP(supporting_sheet!$G$13,'waste_char_sector_%_values'!$E$2:$AG$3277,3,FALSE), VLOOKUP($D64,'waste_char_sector_%_values'!$E$2:$AG$3277,3,FALSE))*'DONNÉES '!$E103),0)</f>
        <v>0</v>
      </c>
      <c r="G64" s="20">
        <f>IFERROR((IF($A64&gt;supporting_sheet!$D$13, VLOOKUP(supporting_sheet!$G$13,'waste_char_sector_%_values'!$E$2:$AG$3277,4,FALSE), VLOOKUP($D64,'waste_char_sector_%_values'!$E$2:$AG$3277,4,FALSE))*'DONNÉES '!$E103),0)</f>
        <v>0</v>
      </c>
      <c r="H64" s="20">
        <f>IFERROR((IF($A64&gt;supporting_sheet!$D$13, VLOOKUP(supporting_sheet!$G$13,'waste_char_sector_%_values'!$E$2:$AG$3277,5,FALSE), VLOOKUP($D64,'waste_char_sector_%_values'!$E$2:$AG$3277,5,FALSE))*'DONNÉES '!$E103),0)</f>
        <v>0</v>
      </c>
      <c r="I64" s="20">
        <f>IFERROR((IF($A64&gt;supporting_sheet!$D$13, VLOOKUP(supporting_sheet!$G$13,'waste_char_sector_%_values'!$E$2:$AG$3277,6,FALSE), VLOOKUP($D64,'waste_char_sector_%_values'!$E$2:$AG$3277,6,FALSE))*'DONNÉES '!$E103),0)</f>
        <v>0</v>
      </c>
      <c r="J64" s="20">
        <f>IFERROR((IF($A64&gt;supporting_sheet!$D$13, VLOOKUP(supporting_sheet!$G$13,'waste_char_sector_%_values'!$E$2:$AG$3277,7,FALSE), VLOOKUP($D64,'waste_char_sector_%_values'!$E$2:$AG$3277,7,FALSE))*'DONNÉES '!$E103),0)</f>
        <v>0</v>
      </c>
      <c r="K64" s="20">
        <f>IFERROR((IF($A64&gt;supporting_sheet!$D$13, VLOOKUP(supporting_sheet!$G$13,'waste_char_sector_%_values'!$E$2:$AG$3277,8,FALSE), VLOOKUP($D64,'waste_char_sector_%_values'!$E$2:$AG$3277,8,FALSE))*'DONNÉES '!$E103),0)</f>
        <v>0</v>
      </c>
      <c r="L64" s="20">
        <f>IFERROR((IF($A64&gt;supporting_sheet!$D$13, VLOOKUP(supporting_sheet!$G$13,'waste_char_sector_%_values'!$E$2:$AG$3277,9,FALSE), VLOOKUP($D64,'waste_char_sector_%_values'!$E$2:$AG$3277,9,FALSE))*'DONNÉES '!$E103),0)</f>
        <v>0</v>
      </c>
      <c r="M64" s="20">
        <f>IFERROR((IF($A64&gt;supporting_sheet!$D$13, VLOOKUP(supporting_sheet!$G$13,'waste_char_sector_%_values'!$E$2:$AG$3277,10,FALSE), VLOOKUP($D64,'waste_char_sector_%_values'!$E$2:$AG$3277,10,FALSE))*'DONNÉES '!$E103),0)</f>
        <v>0</v>
      </c>
      <c r="N64" s="20">
        <f>IFERROR((IF($A64&gt;supporting_sheet!$D$13, VLOOKUP(supporting_sheet!$G$13,'waste_char_sector_%_values'!$E$2:$AG$3277,11,FALSE), VLOOKUP($D64,'waste_char_sector_%_values'!$E$2:$AG$3277,11,FALSE))*'DONNÉES '!$E103),0)</f>
        <v>0</v>
      </c>
      <c r="O64" s="20">
        <f>IFERROR((IF($A64&gt;supporting_sheet!$D$13, VLOOKUP(supporting_sheet!$G$13,'waste_char_sector_%_values'!$E$2:$AG$3277,12,FALSE), VLOOKUP($D64,'waste_char_sector_%_values'!$E$2:$AG$3277,12,FALSE))*'DONNÉES '!$E103),0)</f>
        <v>0</v>
      </c>
      <c r="P64" s="20">
        <f>IFERROR((IF($A64&gt;supporting_sheet!$D$13, VLOOKUP(supporting_sheet!$G$13,'waste_char_sector_%_values'!$E$2:$AG$3277,13,FALSE), VLOOKUP($D64,'waste_char_sector_%_values'!$E$2:$AG$3277,13,FALSE))*'DONNÉES '!$E103),0)</f>
        <v>0</v>
      </c>
      <c r="Q64" s="20">
        <f>IFERROR((IF($A64&gt;supporting_sheet!$D$13, VLOOKUP(supporting_sheet!$G$13,'waste_char_sector_%_values'!$E$2:$AG$3277,14,FALSE), VLOOKUP($D64,'waste_char_sector_%_values'!$E$2:$AG$3277,14,FALSE))*'DONNÉES '!$E103),0)</f>
        <v>0</v>
      </c>
      <c r="R64" s="20">
        <f>IFERROR((IF($A64&gt;supporting_sheet!$D$13, VLOOKUP(supporting_sheet!$G$13,'waste_char_sector_%_values'!$E$2:$AG$3277,29,FALSE), VLOOKUP($D64,'waste_char_sector_%_values'!$E$2:$AG$3277,29,FALSE))*'DONNÉES '!$E103),0)</f>
        <v>0</v>
      </c>
      <c r="S64" s="37"/>
      <c r="T64" s="37">
        <f t="shared" si="3"/>
        <v>0</v>
      </c>
      <c r="V64" s="20">
        <f>IFERROR((IF($A64&gt;supporting_sheet!$D$13, VLOOKUP(supporting_sheet!$G$13,'waste_char_sector_%_values'!$E$2:$AG$3277,11,FALSE), VLOOKUP($D64,'waste_char_sector_%_values'!$E$2:$AG$3277,11,FALSE))*'DONNÉES '!$E103),0)</f>
        <v>0</v>
      </c>
    </row>
    <row r="65" spans="1:22" x14ac:dyDescent="0.25">
      <c r="A65" s="1">
        <f>'DONNÉES '!B104</f>
        <v>63</v>
      </c>
      <c r="B65" s="1" t="str">
        <f t="shared" si="1"/>
        <v>AB</v>
      </c>
      <c r="C65" s="1" t="s">
        <v>56</v>
      </c>
      <c r="D65" s="1" t="str">
        <f t="shared" si="2"/>
        <v>63ABICI</v>
      </c>
      <c r="E65" s="20">
        <f>IFERROR((IF($A65&gt;supporting_sheet!$D$13, VLOOKUP(supporting_sheet!$G$13,'waste_char_sector_%_values'!$E$2:$AG$3277,2,FALSE), VLOOKUP($D65,'waste_char_sector_%_values'!$E$2:$AG$3277,2,FALSE))*'DONNÉES '!$E104),0)</f>
        <v>0</v>
      </c>
      <c r="F65" s="20">
        <f>IFERROR((IF($A65&gt;supporting_sheet!$D$13, VLOOKUP(supporting_sheet!$G$13,'waste_char_sector_%_values'!$E$2:$AG$3277,3,FALSE), VLOOKUP($D65,'waste_char_sector_%_values'!$E$2:$AG$3277,3,FALSE))*'DONNÉES '!$E104),0)</f>
        <v>0</v>
      </c>
      <c r="G65" s="20">
        <f>IFERROR((IF($A65&gt;supporting_sheet!$D$13, VLOOKUP(supporting_sheet!$G$13,'waste_char_sector_%_values'!$E$2:$AG$3277,4,FALSE), VLOOKUP($D65,'waste_char_sector_%_values'!$E$2:$AG$3277,4,FALSE))*'DONNÉES '!$E104),0)</f>
        <v>0</v>
      </c>
      <c r="H65" s="20">
        <f>IFERROR((IF($A65&gt;supporting_sheet!$D$13, VLOOKUP(supporting_sheet!$G$13,'waste_char_sector_%_values'!$E$2:$AG$3277,5,FALSE), VLOOKUP($D65,'waste_char_sector_%_values'!$E$2:$AG$3277,5,FALSE))*'DONNÉES '!$E104),0)</f>
        <v>0</v>
      </c>
      <c r="I65" s="20">
        <f>IFERROR((IF($A65&gt;supporting_sheet!$D$13, VLOOKUP(supporting_sheet!$G$13,'waste_char_sector_%_values'!$E$2:$AG$3277,6,FALSE), VLOOKUP($D65,'waste_char_sector_%_values'!$E$2:$AG$3277,6,FALSE))*'DONNÉES '!$E104),0)</f>
        <v>0</v>
      </c>
      <c r="J65" s="20">
        <f>IFERROR((IF($A65&gt;supporting_sheet!$D$13, VLOOKUP(supporting_sheet!$G$13,'waste_char_sector_%_values'!$E$2:$AG$3277,7,FALSE), VLOOKUP($D65,'waste_char_sector_%_values'!$E$2:$AG$3277,7,FALSE))*'DONNÉES '!$E104),0)</f>
        <v>0</v>
      </c>
      <c r="K65" s="20">
        <f>IFERROR((IF($A65&gt;supporting_sheet!$D$13, VLOOKUP(supporting_sheet!$G$13,'waste_char_sector_%_values'!$E$2:$AG$3277,8,FALSE), VLOOKUP($D65,'waste_char_sector_%_values'!$E$2:$AG$3277,8,FALSE))*'DONNÉES '!$E104),0)</f>
        <v>0</v>
      </c>
      <c r="L65" s="20">
        <f>IFERROR((IF($A65&gt;supporting_sheet!$D$13, VLOOKUP(supporting_sheet!$G$13,'waste_char_sector_%_values'!$E$2:$AG$3277,9,FALSE), VLOOKUP($D65,'waste_char_sector_%_values'!$E$2:$AG$3277,9,FALSE))*'DONNÉES '!$E104),0)</f>
        <v>0</v>
      </c>
      <c r="M65" s="20">
        <f>IFERROR((IF($A65&gt;supporting_sheet!$D$13, VLOOKUP(supporting_sheet!$G$13,'waste_char_sector_%_values'!$E$2:$AG$3277,10,FALSE), VLOOKUP($D65,'waste_char_sector_%_values'!$E$2:$AG$3277,10,FALSE))*'DONNÉES '!$E104),0)</f>
        <v>0</v>
      </c>
      <c r="N65" s="20">
        <f>IFERROR((IF($A65&gt;supporting_sheet!$D$13, VLOOKUP(supporting_sheet!$G$13,'waste_char_sector_%_values'!$E$2:$AG$3277,11,FALSE), VLOOKUP($D65,'waste_char_sector_%_values'!$E$2:$AG$3277,11,FALSE))*'DONNÉES '!$E104),0)</f>
        <v>0</v>
      </c>
      <c r="O65" s="20">
        <f>IFERROR((IF($A65&gt;supporting_sheet!$D$13, VLOOKUP(supporting_sheet!$G$13,'waste_char_sector_%_values'!$E$2:$AG$3277,12,FALSE), VLOOKUP($D65,'waste_char_sector_%_values'!$E$2:$AG$3277,12,FALSE))*'DONNÉES '!$E104),0)</f>
        <v>0</v>
      </c>
      <c r="P65" s="20">
        <f>IFERROR((IF($A65&gt;supporting_sheet!$D$13, VLOOKUP(supporting_sheet!$G$13,'waste_char_sector_%_values'!$E$2:$AG$3277,13,FALSE), VLOOKUP($D65,'waste_char_sector_%_values'!$E$2:$AG$3277,13,FALSE))*'DONNÉES '!$E104),0)</f>
        <v>0</v>
      </c>
      <c r="Q65" s="20">
        <f>IFERROR((IF($A65&gt;supporting_sheet!$D$13, VLOOKUP(supporting_sheet!$G$13,'waste_char_sector_%_values'!$E$2:$AG$3277,14,FALSE), VLOOKUP($D65,'waste_char_sector_%_values'!$E$2:$AG$3277,14,FALSE))*'DONNÉES '!$E104),0)</f>
        <v>0</v>
      </c>
      <c r="R65" s="20">
        <f>IFERROR((IF($A65&gt;supporting_sheet!$D$13, VLOOKUP(supporting_sheet!$G$13,'waste_char_sector_%_values'!$E$2:$AG$3277,29,FALSE), VLOOKUP($D65,'waste_char_sector_%_values'!$E$2:$AG$3277,29,FALSE))*'DONNÉES '!$E104),0)</f>
        <v>0</v>
      </c>
      <c r="S65" s="37"/>
      <c r="T65" s="37">
        <f t="shared" si="3"/>
        <v>0</v>
      </c>
      <c r="V65" s="20">
        <f>IFERROR((IF($A65&gt;supporting_sheet!$D$13, VLOOKUP(supporting_sheet!$G$13,'waste_char_sector_%_values'!$E$2:$AG$3277,11,FALSE), VLOOKUP($D65,'waste_char_sector_%_values'!$E$2:$AG$3277,11,FALSE))*'DONNÉES '!$E104),0)</f>
        <v>0</v>
      </c>
    </row>
    <row r="66" spans="1:22" x14ac:dyDescent="0.25">
      <c r="A66" s="1">
        <f>'DONNÉES '!B105</f>
        <v>64</v>
      </c>
      <c r="B66" s="1" t="str">
        <f t="shared" si="1"/>
        <v>AB</v>
      </c>
      <c r="C66" s="1" t="s">
        <v>56</v>
      </c>
      <c r="D66" s="1" t="str">
        <f t="shared" si="2"/>
        <v>64ABICI</v>
      </c>
      <c r="E66" s="20">
        <f>IFERROR((IF($A66&gt;supporting_sheet!$D$13, VLOOKUP(supporting_sheet!$G$13,'waste_char_sector_%_values'!$E$2:$AG$3277,2,FALSE), VLOOKUP($D66,'waste_char_sector_%_values'!$E$2:$AG$3277,2,FALSE))*'DONNÉES '!$E105),0)</f>
        <v>0</v>
      </c>
      <c r="F66" s="20">
        <f>IFERROR((IF($A66&gt;supporting_sheet!$D$13, VLOOKUP(supporting_sheet!$G$13,'waste_char_sector_%_values'!$E$2:$AG$3277,3,FALSE), VLOOKUP($D66,'waste_char_sector_%_values'!$E$2:$AG$3277,3,FALSE))*'DONNÉES '!$E105),0)</f>
        <v>0</v>
      </c>
      <c r="G66" s="20">
        <f>IFERROR((IF($A66&gt;supporting_sheet!$D$13, VLOOKUP(supporting_sheet!$G$13,'waste_char_sector_%_values'!$E$2:$AG$3277,4,FALSE), VLOOKUP($D66,'waste_char_sector_%_values'!$E$2:$AG$3277,4,FALSE))*'DONNÉES '!$E105),0)</f>
        <v>0</v>
      </c>
      <c r="H66" s="20">
        <f>IFERROR((IF($A66&gt;supporting_sheet!$D$13, VLOOKUP(supporting_sheet!$G$13,'waste_char_sector_%_values'!$E$2:$AG$3277,5,FALSE), VLOOKUP($D66,'waste_char_sector_%_values'!$E$2:$AG$3277,5,FALSE))*'DONNÉES '!$E105),0)</f>
        <v>0</v>
      </c>
      <c r="I66" s="20">
        <f>IFERROR((IF($A66&gt;supporting_sheet!$D$13, VLOOKUP(supporting_sheet!$G$13,'waste_char_sector_%_values'!$E$2:$AG$3277,6,FALSE), VLOOKUP($D66,'waste_char_sector_%_values'!$E$2:$AG$3277,6,FALSE))*'DONNÉES '!$E105),0)</f>
        <v>0</v>
      </c>
      <c r="J66" s="20">
        <f>IFERROR((IF($A66&gt;supporting_sheet!$D$13, VLOOKUP(supporting_sheet!$G$13,'waste_char_sector_%_values'!$E$2:$AG$3277,7,FALSE), VLOOKUP($D66,'waste_char_sector_%_values'!$E$2:$AG$3277,7,FALSE))*'DONNÉES '!$E105),0)</f>
        <v>0</v>
      </c>
      <c r="K66" s="20">
        <f>IFERROR((IF($A66&gt;supporting_sheet!$D$13, VLOOKUP(supporting_sheet!$G$13,'waste_char_sector_%_values'!$E$2:$AG$3277,8,FALSE), VLOOKUP($D66,'waste_char_sector_%_values'!$E$2:$AG$3277,8,FALSE))*'DONNÉES '!$E105),0)</f>
        <v>0</v>
      </c>
      <c r="L66" s="20">
        <f>IFERROR((IF($A66&gt;supporting_sheet!$D$13, VLOOKUP(supporting_sheet!$G$13,'waste_char_sector_%_values'!$E$2:$AG$3277,9,FALSE), VLOOKUP($D66,'waste_char_sector_%_values'!$E$2:$AG$3277,9,FALSE))*'DONNÉES '!$E105),0)</f>
        <v>0</v>
      </c>
      <c r="M66" s="20">
        <f>IFERROR((IF($A66&gt;supporting_sheet!$D$13, VLOOKUP(supporting_sheet!$G$13,'waste_char_sector_%_values'!$E$2:$AG$3277,10,FALSE), VLOOKUP($D66,'waste_char_sector_%_values'!$E$2:$AG$3277,10,FALSE))*'DONNÉES '!$E105),0)</f>
        <v>0</v>
      </c>
      <c r="N66" s="20">
        <f>IFERROR((IF($A66&gt;supporting_sheet!$D$13, VLOOKUP(supporting_sheet!$G$13,'waste_char_sector_%_values'!$E$2:$AG$3277,11,FALSE), VLOOKUP($D66,'waste_char_sector_%_values'!$E$2:$AG$3277,11,FALSE))*'DONNÉES '!$E105),0)</f>
        <v>0</v>
      </c>
      <c r="O66" s="20">
        <f>IFERROR((IF($A66&gt;supporting_sheet!$D$13, VLOOKUP(supporting_sheet!$G$13,'waste_char_sector_%_values'!$E$2:$AG$3277,12,FALSE), VLOOKUP($D66,'waste_char_sector_%_values'!$E$2:$AG$3277,12,FALSE))*'DONNÉES '!$E105),0)</f>
        <v>0</v>
      </c>
      <c r="P66" s="20">
        <f>IFERROR((IF($A66&gt;supporting_sheet!$D$13, VLOOKUP(supporting_sheet!$G$13,'waste_char_sector_%_values'!$E$2:$AG$3277,13,FALSE), VLOOKUP($D66,'waste_char_sector_%_values'!$E$2:$AG$3277,13,FALSE))*'DONNÉES '!$E105),0)</f>
        <v>0</v>
      </c>
      <c r="Q66" s="20">
        <f>IFERROR((IF($A66&gt;supporting_sheet!$D$13, VLOOKUP(supporting_sheet!$G$13,'waste_char_sector_%_values'!$E$2:$AG$3277,14,FALSE), VLOOKUP($D66,'waste_char_sector_%_values'!$E$2:$AG$3277,14,FALSE))*'DONNÉES '!$E105),0)</f>
        <v>0</v>
      </c>
      <c r="R66" s="20">
        <f>IFERROR((IF($A66&gt;supporting_sheet!$D$13, VLOOKUP(supporting_sheet!$G$13,'waste_char_sector_%_values'!$E$2:$AG$3277,29,FALSE), VLOOKUP($D66,'waste_char_sector_%_values'!$E$2:$AG$3277,29,FALSE))*'DONNÉES '!$E105),0)</f>
        <v>0</v>
      </c>
      <c r="S66" s="37"/>
      <c r="T66" s="37">
        <f t="shared" ref="T66:T97" si="4">+SUM(E66:R66)</f>
        <v>0</v>
      </c>
      <c r="V66" s="20">
        <f>IFERROR((IF($A66&gt;supporting_sheet!$D$13, VLOOKUP(supporting_sheet!$G$13,'waste_char_sector_%_values'!$E$2:$AG$3277,11,FALSE), VLOOKUP($D66,'waste_char_sector_%_values'!$E$2:$AG$3277,11,FALSE))*'DONNÉES '!$E105),0)</f>
        <v>0</v>
      </c>
    </row>
    <row r="67" spans="1:22" x14ac:dyDescent="0.25">
      <c r="A67" s="1">
        <f>'DONNÉES '!B106</f>
        <v>65</v>
      </c>
      <c r="B67" s="1" t="str">
        <f t="shared" ref="B67:B130" si="5">province_1</f>
        <v>AB</v>
      </c>
      <c r="C67" s="1" t="s">
        <v>56</v>
      </c>
      <c r="D67" s="1" t="str">
        <f t="shared" ref="D67:D111" si="6">CONCATENATE(A67,B67,C67)</f>
        <v>65ABICI</v>
      </c>
      <c r="E67" s="20">
        <f>IFERROR((IF($A67&gt;supporting_sheet!$D$13, VLOOKUP(supporting_sheet!$G$13,'waste_char_sector_%_values'!$E$2:$AG$3277,2,FALSE), VLOOKUP($D67,'waste_char_sector_%_values'!$E$2:$AG$3277,2,FALSE))*'DONNÉES '!$E106),0)</f>
        <v>0</v>
      </c>
      <c r="F67" s="20">
        <f>IFERROR((IF($A67&gt;supporting_sheet!$D$13, VLOOKUP(supporting_sheet!$G$13,'waste_char_sector_%_values'!$E$2:$AG$3277,3,FALSE), VLOOKUP($D67,'waste_char_sector_%_values'!$E$2:$AG$3277,3,FALSE))*'DONNÉES '!$E106),0)</f>
        <v>0</v>
      </c>
      <c r="G67" s="20">
        <f>IFERROR((IF($A67&gt;supporting_sheet!$D$13, VLOOKUP(supporting_sheet!$G$13,'waste_char_sector_%_values'!$E$2:$AG$3277,4,FALSE), VLOOKUP($D67,'waste_char_sector_%_values'!$E$2:$AG$3277,4,FALSE))*'DONNÉES '!$E106),0)</f>
        <v>0</v>
      </c>
      <c r="H67" s="20">
        <f>IFERROR((IF($A67&gt;supporting_sheet!$D$13, VLOOKUP(supporting_sheet!$G$13,'waste_char_sector_%_values'!$E$2:$AG$3277,5,FALSE), VLOOKUP($D67,'waste_char_sector_%_values'!$E$2:$AG$3277,5,FALSE))*'DONNÉES '!$E106),0)</f>
        <v>0</v>
      </c>
      <c r="I67" s="20">
        <f>IFERROR((IF($A67&gt;supporting_sheet!$D$13, VLOOKUP(supporting_sheet!$G$13,'waste_char_sector_%_values'!$E$2:$AG$3277,6,FALSE), VLOOKUP($D67,'waste_char_sector_%_values'!$E$2:$AG$3277,6,FALSE))*'DONNÉES '!$E106),0)</f>
        <v>0</v>
      </c>
      <c r="J67" s="20">
        <f>IFERROR((IF($A67&gt;supporting_sheet!$D$13, VLOOKUP(supporting_sheet!$G$13,'waste_char_sector_%_values'!$E$2:$AG$3277,7,FALSE), VLOOKUP($D67,'waste_char_sector_%_values'!$E$2:$AG$3277,7,FALSE))*'DONNÉES '!$E106),0)</f>
        <v>0</v>
      </c>
      <c r="K67" s="20">
        <f>IFERROR((IF($A67&gt;supporting_sheet!$D$13, VLOOKUP(supporting_sheet!$G$13,'waste_char_sector_%_values'!$E$2:$AG$3277,8,FALSE), VLOOKUP($D67,'waste_char_sector_%_values'!$E$2:$AG$3277,8,FALSE))*'DONNÉES '!$E106),0)</f>
        <v>0</v>
      </c>
      <c r="L67" s="20">
        <f>IFERROR((IF($A67&gt;supporting_sheet!$D$13, VLOOKUP(supporting_sheet!$G$13,'waste_char_sector_%_values'!$E$2:$AG$3277,9,FALSE), VLOOKUP($D67,'waste_char_sector_%_values'!$E$2:$AG$3277,9,FALSE))*'DONNÉES '!$E106),0)</f>
        <v>0</v>
      </c>
      <c r="M67" s="20">
        <f>IFERROR((IF($A67&gt;supporting_sheet!$D$13, VLOOKUP(supporting_sheet!$G$13,'waste_char_sector_%_values'!$E$2:$AG$3277,10,FALSE), VLOOKUP($D67,'waste_char_sector_%_values'!$E$2:$AG$3277,10,FALSE))*'DONNÉES '!$E106),0)</f>
        <v>0</v>
      </c>
      <c r="N67" s="20">
        <f>IFERROR((IF($A67&gt;supporting_sheet!$D$13, VLOOKUP(supporting_sheet!$G$13,'waste_char_sector_%_values'!$E$2:$AG$3277,11,FALSE), VLOOKUP($D67,'waste_char_sector_%_values'!$E$2:$AG$3277,11,FALSE))*'DONNÉES '!$E106),0)</f>
        <v>0</v>
      </c>
      <c r="O67" s="20">
        <f>IFERROR((IF($A67&gt;supporting_sheet!$D$13, VLOOKUP(supporting_sheet!$G$13,'waste_char_sector_%_values'!$E$2:$AG$3277,12,FALSE), VLOOKUP($D67,'waste_char_sector_%_values'!$E$2:$AG$3277,12,FALSE))*'DONNÉES '!$E106),0)</f>
        <v>0</v>
      </c>
      <c r="P67" s="20">
        <f>IFERROR((IF($A67&gt;supporting_sheet!$D$13, VLOOKUP(supporting_sheet!$G$13,'waste_char_sector_%_values'!$E$2:$AG$3277,13,FALSE), VLOOKUP($D67,'waste_char_sector_%_values'!$E$2:$AG$3277,13,FALSE))*'DONNÉES '!$E106),0)</f>
        <v>0</v>
      </c>
      <c r="Q67" s="20">
        <f>IFERROR((IF($A67&gt;supporting_sheet!$D$13, VLOOKUP(supporting_sheet!$G$13,'waste_char_sector_%_values'!$E$2:$AG$3277,14,FALSE), VLOOKUP($D67,'waste_char_sector_%_values'!$E$2:$AG$3277,14,FALSE))*'DONNÉES '!$E106),0)</f>
        <v>0</v>
      </c>
      <c r="R67" s="20">
        <f>IFERROR((IF($A67&gt;supporting_sheet!$D$13, VLOOKUP(supporting_sheet!$G$13,'waste_char_sector_%_values'!$E$2:$AG$3277,29,FALSE), VLOOKUP($D67,'waste_char_sector_%_values'!$E$2:$AG$3277,29,FALSE))*'DONNÉES '!$E106),0)</f>
        <v>0</v>
      </c>
      <c r="S67" s="37"/>
      <c r="T67" s="37">
        <f t="shared" si="4"/>
        <v>0</v>
      </c>
      <c r="V67" s="20">
        <f>IFERROR((IF($A67&gt;supporting_sheet!$D$13, VLOOKUP(supporting_sheet!$G$13,'waste_char_sector_%_values'!$E$2:$AG$3277,11,FALSE), VLOOKUP($D67,'waste_char_sector_%_values'!$E$2:$AG$3277,11,FALSE))*'DONNÉES '!$E106),0)</f>
        <v>0</v>
      </c>
    </row>
    <row r="68" spans="1:22" x14ac:dyDescent="0.25">
      <c r="A68" s="1">
        <f>'DONNÉES '!B107</f>
        <v>66</v>
      </c>
      <c r="B68" s="1" t="str">
        <f t="shared" si="5"/>
        <v>AB</v>
      </c>
      <c r="C68" s="1" t="s">
        <v>56</v>
      </c>
      <c r="D68" s="1" t="str">
        <f t="shared" si="6"/>
        <v>66ABICI</v>
      </c>
      <c r="E68" s="20">
        <f>IFERROR((IF($A68&gt;supporting_sheet!$D$13, VLOOKUP(supporting_sheet!$G$13,'waste_char_sector_%_values'!$E$2:$AG$3277,2,FALSE), VLOOKUP($D68,'waste_char_sector_%_values'!$E$2:$AG$3277,2,FALSE))*'DONNÉES '!$E107),0)</f>
        <v>0</v>
      </c>
      <c r="F68" s="20">
        <f>IFERROR((IF($A68&gt;supporting_sheet!$D$13, VLOOKUP(supporting_sheet!$G$13,'waste_char_sector_%_values'!$E$2:$AG$3277,3,FALSE), VLOOKUP($D68,'waste_char_sector_%_values'!$E$2:$AG$3277,3,FALSE))*'DONNÉES '!$E107),0)</f>
        <v>0</v>
      </c>
      <c r="G68" s="20">
        <f>IFERROR((IF($A68&gt;supporting_sheet!$D$13, VLOOKUP(supporting_sheet!$G$13,'waste_char_sector_%_values'!$E$2:$AG$3277,4,FALSE), VLOOKUP($D68,'waste_char_sector_%_values'!$E$2:$AG$3277,4,FALSE))*'DONNÉES '!$E107),0)</f>
        <v>0</v>
      </c>
      <c r="H68" s="20">
        <f>IFERROR((IF($A68&gt;supporting_sheet!$D$13, VLOOKUP(supporting_sheet!$G$13,'waste_char_sector_%_values'!$E$2:$AG$3277,5,FALSE), VLOOKUP($D68,'waste_char_sector_%_values'!$E$2:$AG$3277,5,FALSE))*'DONNÉES '!$E107),0)</f>
        <v>0</v>
      </c>
      <c r="I68" s="20">
        <f>IFERROR((IF($A68&gt;supporting_sheet!$D$13, VLOOKUP(supporting_sheet!$G$13,'waste_char_sector_%_values'!$E$2:$AG$3277,6,FALSE), VLOOKUP($D68,'waste_char_sector_%_values'!$E$2:$AG$3277,6,FALSE))*'DONNÉES '!$E107),0)</f>
        <v>0</v>
      </c>
      <c r="J68" s="20">
        <f>IFERROR((IF($A68&gt;supporting_sheet!$D$13, VLOOKUP(supporting_sheet!$G$13,'waste_char_sector_%_values'!$E$2:$AG$3277,7,FALSE), VLOOKUP($D68,'waste_char_sector_%_values'!$E$2:$AG$3277,7,FALSE))*'DONNÉES '!$E107),0)</f>
        <v>0</v>
      </c>
      <c r="K68" s="20">
        <f>IFERROR((IF($A68&gt;supporting_sheet!$D$13, VLOOKUP(supporting_sheet!$G$13,'waste_char_sector_%_values'!$E$2:$AG$3277,8,FALSE), VLOOKUP($D68,'waste_char_sector_%_values'!$E$2:$AG$3277,8,FALSE))*'DONNÉES '!$E107),0)</f>
        <v>0</v>
      </c>
      <c r="L68" s="20">
        <f>IFERROR((IF($A68&gt;supporting_sheet!$D$13, VLOOKUP(supporting_sheet!$G$13,'waste_char_sector_%_values'!$E$2:$AG$3277,9,FALSE), VLOOKUP($D68,'waste_char_sector_%_values'!$E$2:$AG$3277,9,FALSE))*'DONNÉES '!$E107),0)</f>
        <v>0</v>
      </c>
      <c r="M68" s="20">
        <f>IFERROR((IF($A68&gt;supporting_sheet!$D$13, VLOOKUP(supporting_sheet!$G$13,'waste_char_sector_%_values'!$E$2:$AG$3277,10,FALSE), VLOOKUP($D68,'waste_char_sector_%_values'!$E$2:$AG$3277,10,FALSE))*'DONNÉES '!$E107),0)</f>
        <v>0</v>
      </c>
      <c r="N68" s="20">
        <f>IFERROR((IF($A68&gt;supporting_sheet!$D$13, VLOOKUP(supporting_sheet!$G$13,'waste_char_sector_%_values'!$E$2:$AG$3277,11,FALSE), VLOOKUP($D68,'waste_char_sector_%_values'!$E$2:$AG$3277,11,FALSE))*'DONNÉES '!$E107),0)</f>
        <v>0</v>
      </c>
      <c r="O68" s="20">
        <f>IFERROR((IF($A68&gt;supporting_sheet!$D$13, VLOOKUP(supporting_sheet!$G$13,'waste_char_sector_%_values'!$E$2:$AG$3277,12,FALSE), VLOOKUP($D68,'waste_char_sector_%_values'!$E$2:$AG$3277,12,FALSE))*'DONNÉES '!$E107),0)</f>
        <v>0</v>
      </c>
      <c r="P68" s="20">
        <f>IFERROR((IF($A68&gt;supporting_sheet!$D$13, VLOOKUP(supporting_sheet!$G$13,'waste_char_sector_%_values'!$E$2:$AG$3277,13,FALSE), VLOOKUP($D68,'waste_char_sector_%_values'!$E$2:$AG$3277,13,FALSE))*'DONNÉES '!$E107),0)</f>
        <v>0</v>
      </c>
      <c r="Q68" s="20">
        <f>IFERROR((IF($A68&gt;supporting_sheet!$D$13, VLOOKUP(supporting_sheet!$G$13,'waste_char_sector_%_values'!$E$2:$AG$3277,14,FALSE), VLOOKUP($D68,'waste_char_sector_%_values'!$E$2:$AG$3277,14,FALSE))*'DONNÉES '!$E107),0)</f>
        <v>0</v>
      </c>
      <c r="R68" s="20">
        <f>IFERROR((IF($A68&gt;supporting_sheet!$D$13, VLOOKUP(supporting_sheet!$G$13,'waste_char_sector_%_values'!$E$2:$AG$3277,29,FALSE), VLOOKUP($D68,'waste_char_sector_%_values'!$E$2:$AG$3277,29,FALSE))*'DONNÉES '!$E107),0)</f>
        <v>0</v>
      </c>
      <c r="S68" s="37"/>
      <c r="T68" s="37">
        <f t="shared" si="4"/>
        <v>0</v>
      </c>
      <c r="V68" s="20">
        <f>IFERROR((IF($A68&gt;supporting_sheet!$D$13, VLOOKUP(supporting_sheet!$G$13,'waste_char_sector_%_values'!$E$2:$AG$3277,11,FALSE), VLOOKUP($D68,'waste_char_sector_%_values'!$E$2:$AG$3277,11,FALSE))*'DONNÉES '!$E107),0)</f>
        <v>0</v>
      </c>
    </row>
    <row r="69" spans="1:22" x14ac:dyDescent="0.25">
      <c r="A69" s="1">
        <f>'DONNÉES '!B108</f>
        <v>67</v>
      </c>
      <c r="B69" s="1" t="str">
        <f t="shared" si="5"/>
        <v>AB</v>
      </c>
      <c r="C69" s="1" t="s">
        <v>56</v>
      </c>
      <c r="D69" s="1" t="str">
        <f t="shared" si="6"/>
        <v>67ABICI</v>
      </c>
      <c r="E69" s="20">
        <f>IFERROR((IF($A69&gt;supporting_sheet!$D$13, VLOOKUP(supporting_sheet!$G$13,'waste_char_sector_%_values'!$E$2:$AG$3277,2,FALSE), VLOOKUP($D69,'waste_char_sector_%_values'!$E$2:$AG$3277,2,FALSE))*'DONNÉES '!$E108),0)</f>
        <v>0</v>
      </c>
      <c r="F69" s="20">
        <f>IFERROR((IF($A69&gt;supporting_sheet!$D$13, VLOOKUP(supporting_sheet!$G$13,'waste_char_sector_%_values'!$E$2:$AG$3277,3,FALSE), VLOOKUP($D69,'waste_char_sector_%_values'!$E$2:$AG$3277,3,FALSE))*'DONNÉES '!$E108),0)</f>
        <v>0</v>
      </c>
      <c r="G69" s="20">
        <f>IFERROR((IF($A69&gt;supporting_sheet!$D$13, VLOOKUP(supporting_sheet!$G$13,'waste_char_sector_%_values'!$E$2:$AG$3277,4,FALSE), VLOOKUP($D69,'waste_char_sector_%_values'!$E$2:$AG$3277,4,FALSE))*'DONNÉES '!$E108),0)</f>
        <v>0</v>
      </c>
      <c r="H69" s="20">
        <f>IFERROR((IF($A69&gt;supporting_sheet!$D$13, VLOOKUP(supporting_sheet!$G$13,'waste_char_sector_%_values'!$E$2:$AG$3277,5,FALSE), VLOOKUP($D69,'waste_char_sector_%_values'!$E$2:$AG$3277,5,FALSE))*'DONNÉES '!$E108),0)</f>
        <v>0</v>
      </c>
      <c r="I69" s="20">
        <f>IFERROR((IF($A69&gt;supporting_sheet!$D$13, VLOOKUP(supporting_sheet!$G$13,'waste_char_sector_%_values'!$E$2:$AG$3277,6,FALSE), VLOOKUP($D69,'waste_char_sector_%_values'!$E$2:$AG$3277,6,FALSE))*'DONNÉES '!$E108),0)</f>
        <v>0</v>
      </c>
      <c r="J69" s="20">
        <f>IFERROR((IF($A69&gt;supporting_sheet!$D$13, VLOOKUP(supporting_sheet!$G$13,'waste_char_sector_%_values'!$E$2:$AG$3277,7,FALSE), VLOOKUP($D69,'waste_char_sector_%_values'!$E$2:$AG$3277,7,FALSE))*'DONNÉES '!$E108),0)</f>
        <v>0</v>
      </c>
      <c r="K69" s="20">
        <f>IFERROR((IF($A69&gt;supporting_sheet!$D$13, VLOOKUP(supporting_sheet!$G$13,'waste_char_sector_%_values'!$E$2:$AG$3277,8,FALSE), VLOOKUP($D69,'waste_char_sector_%_values'!$E$2:$AG$3277,8,FALSE))*'DONNÉES '!$E108),0)</f>
        <v>0</v>
      </c>
      <c r="L69" s="20">
        <f>IFERROR((IF($A69&gt;supporting_sheet!$D$13, VLOOKUP(supporting_sheet!$G$13,'waste_char_sector_%_values'!$E$2:$AG$3277,9,FALSE), VLOOKUP($D69,'waste_char_sector_%_values'!$E$2:$AG$3277,9,FALSE))*'DONNÉES '!$E108),0)</f>
        <v>0</v>
      </c>
      <c r="M69" s="20">
        <f>IFERROR((IF($A69&gt;supporting_sheet!$D$13, VLOOKUP(supporting_sheet!$G$13,'waste_char_sector_%_values'!$E$2:$AG$3277,10,FALSE), VLOOKUP($D69,'waste_char_sector_%_values'!$E$2:$AG$3277,10,FALSE))*'DONNÉES '!$E108),0)</f>
        <v>0</v>
      </c>
      <c r="N69" s="20">
        <f>IFERROR((IF($A69&gt;supporting_sheet!$D$13, VLOOKUP(supporting_sheet!$G$13,'waste_char_sector_%_values'!$E$2:$AG$3277,11,FALSE), VLOOKUP($D69,'waste_char_sector_%_values'!$E$2:$AG$3277,11,FALSE))*'DONNÉES '!$E108),0)</f>
        <v>0</v>
      </c>
      <c r="O69" s="20">
        <f>IFERROR((IF($A69&gt;supporting_sheet!$D$13, VLOOKUP(supporting_sheet!$G$13,'waste_char_sector_%_values'!$E$2:$AG$3277,12,FALSE), VLOOKUP($D69,'waste_char_sector_%_values'!$E$2:$AG$3277,12,FALSE))*'DONNÉES '!$E108),0)</f>
        <v>0</v>
      </c>
      <c r="P69" s="20">
        <f>IFERROR((IF($A69&gt;supporting_sheet!$D$13, VLOOKUP(supporting_sheet!$G$13,'waste_char_sector_%_values'!$E$2:$AG$3277,13,FALSE), VLOOKUP($D69,'waste_char_sector_%_values'!$E$2:$AG$3277,13,FALSE))*'DONNÉES '!$E108),0)</f>
        <v>0</v>
      </c>
      <c r="Q69" s="20">
        <f>IFERROR((IF($A69&gt;supporting_sheet!$D$13, VLOOKUP(supporting_sheet!$G$13,'waste_char_sector_%_values'!$E$2:$AG$3277,14,FALSE), VLOOKUP($D69,'waste_char_sector_%_values'!$E$2:$AG$3277,14,FALSE))*'DONNÉES '!$E108),0)</f>
        <v>0</v>
      </c>
      <c r="R69" s="20">
        <f>IFERROR((IF($A69&gt;supporting_sheet!$D$13, VLOOKUP(supporting_sheet!$G$13,'waste_char_sector_%_values'!$E$2:$AG$3277,29,FALSE), VLOOKUP($D69,'waste_char_sector_%_values'!$E$2:$AG$3277,29,FALSE))*'DONNÉES '!$E108),0)</f>
        <v>0</v>
      </c>
      <c r="S69" s="37"/>
      <c r="T69" s="37">
        <f t="shared" si="4"/>
        <v>0</v>
      </c>
      <c r="V69" s="20">
        <f>IFERROR((IF($A69&gt;supporting_sheet!$D$13, VLOOKUP(supporting_sheet!$G$13,'waste_char_sector_%_values'!$E$2:$AG$3277,11,FALSE), VLOOKUP($D69,'waste_char_sector_%_values'!$E$2:$AG$3277,11,FALSE))*'DONNÉES '!$E108),0)</f>
        <v>0</v>
      </c>
    </row>
    <row r="70" spans="1:22" x14ac:dyDescent="0.25">
      <c r="A70" s="1">
        <f>'DONNÉES '!B109</f>
        <v>68</v>
      </c>
      <c r="B70" s="1" t="str">
        <f t="shared" si="5"/>
        <v>AB</v>
      </c>
      <c r="C70" s="1" t="s">
        <v>56</v>
      </c>
      <c r="D70" s="1" t="str">
        <f t="shared" si="6"/>
        <v>68ABICI</v>
      </c>
      <c r="E70" s="20">
        <f>IFERROR((IF($A70&gt;supporting_sheet!$D$13, VLOOKUP(supporting_sheet!$G$13,'waste_char_sector_%_values'!$E$2:$AG$3277,2,FALSE), VLOOKUP($D70,'waste_char_sector_%_values'!$E$2:$AG$3277,2,FALSE))*'DONNÉES '!$E109),0)</f>
        <v>0</v>
      </c>
      <c r="F70" s="20">
        <f>IFERROR((IF($A70&gt;supporting_sheet!$D$13, VLOOKUP(supporting_sheet!$G$13,'waste_char_sector_%_values'!$E$2:$AG$3277,3,FALSE), VLOOKUP($D70,'waste_char_sector_%_values'!$E$2:$AG$3277,3,FALSE))*'DONNÉES '!$E109),0)</f>
        <v>0</v>
      </c>
      <c r="G70" s="20">
        <f>IFERROR((IF($A70&gt;supporting_sheet!$D$13, VLOOKUP(supporting_sheet!$G$13,'waste_char_sector_%_values'!$E$2:$AG$3277,4,FALSE), VLOOKUP($D70,'waste_char_sector_%_values'!$E$2:$AG$3277,4,FALSE))*'DONNÉES '!$E109),0)</f>
        <v>0</v>
      </c>
      <c r="H70" s="20">
        <f>IFERROR((IF($A70&gt;supporting_sheet!$D$13, VLOOKUP(supporting_sheet!$G$13,'waste_char_sector_%_values'!$E$2:$AG$3277,5,FALSE), VLOOKUP($D70,'waste_char_sector_%_values'!$E$2:$AG$3277,5,FALSE))*'DONNÉES '!$E109),0)</f>
        <v>0</v>
      </c>
      <c r="I70" s="20">
        <f>IFERROR((IF($A70&gt;supporting_sheet!$D$13, VLOOKUP(supporting_sheet!$G$13,'waste_char_sector_%_values'!$E$2:$AG$3277,6,FALSE), VLOOKUP($D70,'waste_char_sector_%_values'!$E$2:$AG$3277,6,FALSE))*'DONNÉES '!$E109),0)</f>
        <v>0</v>
      </c>
      <c r="J70" s="20">
        <f>IFERROR((IF($A70&gt;supporting_sheet!$D$13, VLOOKUP(supporting_sheet!$G$13,'waste_char_sector_%_values'!$E$2:$AG$3277,7,FALSE), VLOOKUP($D70,'waste_char_sector_%_values'!$E$2:$AG$3277,7,FALSE))*'DONNÉES '!$E109),0)</f>
        <v>0</v>
      </c>
      <c r="K70" s="20">
        <f>IFERROR((IF($A70&gt;supporting_sheet!$D$13, VLOOKUP(supporting_sheet!$G$13,'waste_char_sector_%_values'!$E$2:$AG$3277,8,FALSE), VLOOKUP($D70,'waste_char_sector_%_values'!$E$2:$AG$3277,8,FALSE))*'DONNÉES '!$E109),0)</f>
        <v>0</v>
      </c>
      <c r="L70" s="20">
        <f>IFERROR((IF($A70&gt;supporting_sheet!$D$13, VLOOKUP(supporting_sheet!$G$13,'waste_char_sector_%_values'!$E$2:$AG$3277,9,FALSE), VLOOKUP($D70,'waste_char_sector_%_values'!$E$2:$AG$3277,9,FALSE))*'DONNÉES '!$E109),0)</f>
        <v>0</v>
      </c>
      <c r="M70" s="20">
        <f>IFERROR((IF($A70&gt;supporting_sheet!$D$13, VLOOKUP(supporting_sheet!$G$13,'waste_char_sector_%_values'!$E$2:$AG$3277,10,FALSE), VLOOKUP($D70,'waste_char_sector_%_values'!$E$2:$AG$3277,10,FALSE))*'DONNÉES '!$E109),0)</f>
        <v>0</v>
      </c>
      <c r="N70" s="20">
        <f>IFERROR((IF($A70&gt;supporting_sheet!$D$13, VLOOKUP(supporting_sheet!$G$13,'waste_char_sector_%_values'!$E$2:$AG$3277,11,FALSE), VLOOKUP($D70,'waste_char_sector_%_values'!$E$2:$AG$3277,11,FALSE))*'DONNÉES '!$E109),0)</f>
        <v>0</v>
      </c>
      <c r="O70" s="20">
        <f>IFERROR((IF($A70&gt;supporting_sheet!$D$13, VLOOKUP(supporting_sheet!$G$13,'waste_char_sector_%_values'!$E$2:$AG$3277,12,FALSE), VLOOKUP($D70,'waste_char_sector_%_values'!$E$2:$AG$3277,12,FALSE))*'DONNÉES '!$E109),0)</f>
        <v>0</v>
      </c>
      <c r="P70" s="20">
        <f>IFERROR((IF($A70&gt;supporting_sheet!$D$13, VLOOKUP(supporting_sheet!$G$13,'waste_char_sector_%_values'!$E$2:$AG$3277,13,FALSE), VLOOKUP($D70,'waste_char_sector_%_values'!$E$2:$AG$3277,13,FALSE))*'DONNÉES '!$E109),0)</f>
        <v>0</v>
      </c>
      <c r="Q70" s="20">
        <f>IFERROR((IF($A70&gt;supporting_sheet!$D$13, VLOOKUP(supporting_sheet!$G$13,'waste_char_sector_%_values'!$E$2:$AG$3277,14,FALSE), VLOOKUP($D70,'waste_char_sector_%_values'!$E$2:$AG$3277,14,FALSE))*'DONNÉES '!$E109),0)</f>
        <v>0</v>
      </c>
      <c r="R70" s="20">
        <f>IFERROR((IF($A70&gt;supporting_sheet!$D$13, VLOOKUP(supporting_sheet!$G$13,'waste_char_sector_%_values'!$E$2:$AG$3277,29,FALSE), VLOOKUP($D70,'waste_char_sector_%_values'!$E$2:$AG$3277,29,FALSE))*'DONNÉES '!$E109),0)</f>
        <v>0</v>
      </c>
      <c r="S70" s="37"/>
      <c r="T70" s="37">
        <f t="shared" si="4"/>
        <v>0</v>
      </c>
      <c r="V70" s="20">
        <f>IFERROR((IF($A70&gt;supporting_sheet!$D$13, VLOOKUP(supporting_sheet!$G$13,'waste_char_sector_%_values'!$E$2:$AG$3277,11,FALSE), VLOOKUP($D70,'waste_char_sector_%_values'!$E$2:$AG$3277,11,FALSE))*'DONNÉES '!$E109),0)</f>
        <v>0</v>
      </c>
    </row>
    <row r="71" spans="1:22" x14ac:dyDescent="0.25">
      <c r="A71" s="1">
        <f>'DONNÉES '!B110</f>
        <v>69</v>
      </c>
      <c r="B71" s="1" t="str">
        <f t="shared" si="5"/>
        <v>AB</v>
      </c>
      <c r="C71" s="1" t="s">
        <v>56</v>
      </c>
      <c r="D71" s="1" t="str">
        <f t="shared" si="6"/>
        <v>69ABICI</v>
      </c>
      <c r="E71" s="20">
        <f>IFERROR((IF($A71&gt;supporting_sheet!$D$13, VLOOKUP(supporting_sheet!$G$13,'waste_char_sector_%_values'!$E$2:$AG$3277,2,FALSE), VLOOKUP($D71,'waste_char_sector_%_values'!$E$2:$AG$3277,2,FALSE))*'DONNÉES '!$E110),0)</f>
        <v>0</v>
      </c>
      <c r="F71" s="20">
        <f>IFERROR((IF($A71&gt;supporting_sheet!$D$13, VLOOKUP(supporting_sheet!$G$13,'waste_char_sector_%_values'!$E$2:$AG$3277,3,FALSE), VLOOKUP($D71,'waste_char_sector_%_values'!$E$2:$AG$3277,3,FALSE))*'DONNÉES '!$E110),0)</f>
        <v>0</v>
      </c>
      <c r="G71" s="20">
        <f>IFERROR((IF($A71&gt;supporting_sheet!$D$13, VLOOKUP(supporting_sheet!$G$13,'waste_char_sector_%_values'!$E$2:$AG$3277,4,FALSE), VLOOKUP($D71,'waste_char_sector_%_values'!$E$2:$AG$3277,4,FALSE))*'DONNÉES '!$E110),0)</f>
        <v>0</v>
      </c>
      <c r="H71" s="20">
        <f>IFERROR((IF($A71&gt;supporting_sheet!$D$13, VLOOKUP(supporting_sheet!$G$13,'waste_char_sector_%_values'!$E$2:$AG$3277,5,FALSE), VLOOKUP($D71,'waste_char_sector_%_values'!$E$2:$AG$3277,5,FALSE))*'DONNÉES '!$E110),0)</f>
        <v>0</v>
      </c>
      <c r="I71" s="20">
        <f>IFERROR((IF($A71&gt;supporting_sheet!$D$13, VLOOKUP(supporting_sheet!$G$13,'waste_char_sector_%_values'!$E$2:$AG$3277,6,FALSE), VLOOKUP($D71,'waste_char_sector_%_values'!$E$2:$AG$3277,6,FALSE))*'DONNÉES '!$E110),0)</f>
        <v>0</v>
      </c>
      <c r="J71" s="20">
        <f>IFERROR((IF($A71&gt;supporting_sheet!$D$13, VLOOKUP(supporting_sheet!$G$13,'waste_char_sector_%_values'!$E$2:$AG$3277,7,FALSE), VLOOKUP($D71,'waste_char_sector_%_values'!$E$2:$AG$3277,7,FALSE))*'DONNÉES '!$E110),0)</f>
        <v>0</v>
      </c>
      <c r="K71" s="20">
        <f>IFERROR((IF($A71&gt;supporting_sheet!$D$13, VLOOKUP(supporting_sheet!$G$13,'waste_char_sector_%_values'!$E$2:$AG$3277,8,FALSE), VLOOKUP($D71,'waste_char_sector_%_values'!$E$2:$AG$3277,8,FALSE))*'DONNÉES '!$E110),0)</f>
        <v>0</v>
      </c>
      <c r="L71" s="20">
        <f>IFERROR((IF($A71&gt;supporting_sheet!$D$13, VLOOKUP(supporting_sheet!$G$13,'waste_char_sector_%_values'!$E$2:$AG$3277,9,FALSE), VLOOKUP($D71,'waste_char_sector_%_values'!$E$2:$AG$3277,9,FALSE))*'DONNÉES '!$E110),0)</f>
        <v>0</v>
      </c>
      <c r="M71" s="20">
        <f>IFERROR((IF($A71&gt;supporting_sheet!$D$13, VLOOKUP(supporting_sheet!$G$13,'waste_char_sector_%_values'!$E$2:$AG$3277,10,FALSE), VLOOKUP($D71,'waste_char_sector_%_values'!$E$2:$AG$3277,10,FALSE))*'DONNÉES '!$E110),0)</f>
        <v>0</v>
      </c>
      <c r="N71" s="20">
        <f>IFERROR((IF($A71&gt;supporting_sheet!$D$13, VLOOKUP(supporting_sheet!$G$13,'waste_char_sector_%_values'!$E$2:$AG$3277,11,FALSE), VLOOKUP($D71,'waste_char_sector_%_values'!$E$2:$AG$3277,11,FALSE))*'DONNÉES '!$E110),0)</f>
        <v>0</v>
      </c>
      <c r="O71" s="20">
        <f>IFERROR((IF($A71&gt;supporting_sheet!$D$13, VLOOKUP(supporting_sheet!$G$13,'waste_char_sector_%_values'!$E$2:$AG$3277,12,FALSE), VLOOKUP($D71,'waste_char_sector_%_values'!$E$2:$AG$3277,12,FALSE))*'DONNÉES '!$E110),0)</f>
        <v>0</v>
      </c>
      <c r="P71" s="20">
        <f>IFERROR((IF($A71&gt;supporting_sheet!$D$13, VLOOKUP(supporting_sheet!$G$13,'waste_char_sector_%_values'!$E$2:$AG$3277,13,FALSE), VLOOKUP($D71,'waste_char_sector_%_values'!$E$2:$AG$3277,13,FALSE))*'DONNÉES '!$E110),0)</f>
        <v>0</v>
      </c>
      <c r="Q71" s="20">
        <f>IFERROR((IF($A71&gt;supporting_sheet!$D$13, VLOOKUP(supporting_sheet!$G$13,'waste_char_sector_%_values'!$E$2:$AG$3277,14,FALSE), VLOOKUP($D71,'waste_char_sector_%_values'!$E$2:$AG$3277,14,FALSE))*'DONNÉES '!$E110),0)</f>
        <v>0</v>
      </c>
      <c r="R71" s="20">
        <f>IFERROR((IF($A71&gt;supporting_sheet!$D$13, VLOOKUP(supporting_sheet!$G$13,'waste_char_sector_%_values'!$E$2:$AG$3277,29,FALSE), VLOOKUP($D71,'waste_char_sector_%_values'!$E$2:$AG$3277,29,FALSE))*'DONNÉES '!$E110),0)</f>
        <v>0</v>
      </c>
      <c r="S71" s="37"/>
      <c r="T71" s="37">
        <f t="shared" si="4"/>
        <v>0</v>
      </c>
      <c r="V71" s="20">
        <f>IFERROR((IF($A71&gt;supporting_sheet!$D$13, VLOOKUP(supporting_sheet!$G$13,'waste_char_sector_%_values'!$E$2:$AG$3277,11,FALSE), VLOOKUP($D71,'waste_char_sector_%_values'!$E$2:$AG$3277,11,FALSE))*'DONNÉES '!$E110),0)</f>
        <v>0</v>
      </c>
    </row>
    <row r="72" spans="1:22" x14ac:dyDescent="0.25">
      <c r="A72" s="1">
        <f>'DONNÉES '!B111</f>
        <v>70</v>
      </c>
      <c r="B72" s="1" t="str">
        <f t="shared" si="5"/>
        <v>AB</v>
      </c>
      <c r="C72" s="1" t="s">
        <v>56</v>
      </c>
      <c r="D72" s="1" t="str">
        <f t="shared" si="6"/>
        <v>70ABICI</v>
      </c>
      <c r="E72" s="20">
        <f>IFERROR((IF($A72&gt;supporting_sheet!$D$13, VLOOKUP(supporting_sheet!$G$13,'waste_char_sector_%_values'!$E$2:$AG$3277,2,FALSE), VLOOKUP($D72,'waste_char_sector_%_values'!$E$2:$AG$3277,2,FALSE))*'DONNÉES '!$E111),0)</f>
        <v>0</v>
      </c>
      <c r="F72" s="20">
        <f>IFERROR((IF($A72&gt;supporting_sheet!$D$13, VLOOKUP(supporting_sheet!$G$13,'waste_char_sector_%_values'!$E$2:$AG$3277,3,FALSE), VLOOKUP($D72,'waste_char_sector_%_values'!$E$2:$AG$3277,3,FALSE))*'DONNÉES '!$E111),0)</f>
        <v>0</v>
      </c>
      <c r="G72" s="20">
        <f>IFERROR((IF($A72&gt;supporting_sheet!$D$13, VLOOKUP(supporting_sheet!$G$13,'waste_char_sector_%_values'!$E$2:$AG$3277,4,FALSE), VLOOKUP($D72,'waste_char_sector_%_values'!$E$2:$AG$3277,4,FALSE))*'DONNÉES '!$E111),0)</f>
        <v>0</v>
      </c>
      <c r="H72" s="20">
        <f>IFERROR((IF($A72&gt;supporting_sheet!$D$13, VLOOKUP(supporting_sheet!$G$13,'waste_char_sector_%_values'!$E$2:$AG$3277,5,FALSE), VLOOKUP($D72,'waste_char_sector_%_values'!$E$2:$AG$3277,5,FALSE))*'DONNÉES '!$E111),0)</f>
        <v>0</v>
      </c>
      <c r="I72" s="20">
        <f>IFERROR((IF($A72&gt;supporting_sheet!$D$13, VLOOKUP(supporting_sheet!$G$13,'waste_char_sector_%_values'!$E$2:$AG$3277,6,FALSE), VLOOKUP($D72,'waste_char_sector_%_values'!$E$2:$AG$3277,6,FALSE))*'DONNÉES '!$E111),0)</f>
        <v>0</v>
      </c>
      <c r="J72" s="20">
        <f>IFERROR((IF($A72&gt;supporting_sheet!$D$13, VLOOKUP(supporting_sheet!$G$13,'waste_char_sector_%_values'!$E$2:$AG$3277,7,FALSE), VLOOKUP($D72,'waste_char_sector_%_values'!$E$2:$AG$3277,7,FALSE))*'DONNÉES '!$E111),0)</f>
        <v>0</v>
      </c>
      <c r="K72" s="20">
        <f>IFERROR((IF($A72&gt;supporting_sheet!$D$13, VLOOKUP(supporting_sheet!$G$13,'waste_char_sector_%_values'!$E$2:$AG$3277,8,FALSE), VLOOKUP($D72,'waste_char_sector_%_values'!$E$2:$AG$3277,8,FALSE))*'DONNÉES '!$E111),0)</f>
        <v>0</v>
      </c>
      <c r="L72" s="20">
        <f>IFERROR((IF($A72&gt;supporting_sheet!$D$13, VLOOKUP(supporting_sheet!$G$13,'waste_char_sector_%_values'!$E$2:$AG$3277,9,FALSE), VLOOKUP($D72,'waste_char_sector_%_values'!$E$2:$AG$3277,9,FALSE))*'DONNÉES '!$E111),0)</f>
        <v>0</v>
      </c>
      <c r="M72" s="20">
        <f>IFERROR((IF($A72&gt;supporting_sheet!$D$13, VLOOKUP(supporting_sheet!$G$13,'waste_char_sector_%_values'!$E$2:$AG$3277,10,FALSE), VLOOKUP($D72,'waste_char_sector_%_values'!$E$2:$AG$3277,10,FALSE))*'DONNÉES '!$E111),0)</f>
        <v>0</v>
      </c>
      <c r="N72" s="20">
        <f>IFERROR((IF($A72&gt;supporting_sheet!$D$13, VLOOKUP(supporting_sheet!$G$13,'waste_char_sector_%_values'!$E$2:$AG$3277,11,FALSE), VLOOKUP($D72,'waste_char_sector_%_values'!$E$2:$AG$3277,11,FALSE))*'DONNÉES '!$E111),0)</f>
        <v>0</v>
      </c>
      <c r="O72" s="20">
        <f>IFERROR((IF($A72&gt;supporting_sheet!$D$13, VLOOKUP(supporting_sheet!$G$13,'waste_char_sector_%_values'!$E$2:$AG$3277,12,FALSE), VLOOKUP($D72,'waste_char_sector_%_values'!$E$2:$AG$3277,12,FALSE))*'DONNÉES '!$E111),0)</f>
        <v>0</v>
      </c>
      <c r="P72" s="20">
        <f>IFERROR((IF($A72&gt;supporting_sheet!$D$13, VLOOKUP(supporting_sheet!$G$13,'waste_char_sector_%_values'!$E$2:$AG$3277,13,FALSE), VLOOKUP($D72,'waste_char_sector_%_values'!$E$2:$AG$3277,13,FALSE))*'DONNÉES '!$E111),0)</f>
        <v>0</v>
      </c>
      <c r="Q72" s="20">
        <f>IFERROR((IF($A72&gt;supporting_sheet!$D$13, VLOOKUP(supporting_sheet!$G$13,'waste_char_sector_%_values'!$E$2:$AG$3277,14,FALSE), VLOOKUP($D72,'waste_char_sector_%_values'!$E$2:$AG$3277,14,FALSE))*'DONNÉES '!$E111),0)</f>
        <v>0</v>
      </c>
      <c r="R72" s="20">
        <f>IFERROR((IF($A72&gt;supporting_sheet!$D$13, VLOOKUP(supporting_sheet!$G$13,'waste_char_sector_%_values'!$E$2:$AG$3277,29,FALSE), VLOOKUP($D72,'waste_char_sector_%_values'!$E$2:$AG$3277,29,FALSE))*'DONNÉES '!$E111),0)</f>
        <v>0</v>
      </c>
      <c r="S72" s="37"/>
      <c r="T72" s="37">
        <f t="shared" si="4"/>
        <v>0</v>
      </c>
      <c r="V72" s="20">
        <f>IFERROR((IF($A72&gt;supporting_sheet!$D$13, VLOOKUP(supporting_sheet!$G$13,'waste_char_sector_%_values'!$E$2:$AG$3277,11,FALSE), VLOOKUP($D72,'waste_char_sector_%_values'!$E$2:$AG$3277,11,FALSE))*'DONNÉES '!$E111),0)</f>
        <v>0</v>
      </c>
    </row>
    <row r="73" spans="1:22" x14ac:dyDescent="0.25">
      <c r="A73" s="1">
        <f>'DONNÉES '!B112</f>
        <v>71</v>
      </c>
      <c r="B73" s="1" t="str">
        <f t="shared" si="5"/>
        <v>AB</v>
      </c>
      <c r="C73" s="1" t="s">
        <v>56</v>
      </c>
      <c r="D73" s="1" t="str">
        <f t="shared" si="6"/>
        <v>71ABICI</v>
      </c>
      <c r="E73" s="20">
        <f>IFERROR((IF($A73&gt;supporting_sheet!$D$13, VLOOKUP(supporting_sheet!$G$13,'waste_char_sector_%_values'!$E$2:$AG$3277,2,FALSE), VLOOKUP($D73,'waste_char_sector_%_values'!$E$2:$AG$3277,2,FALSE))*'DONNÉES '!$E112),0)</f>
        <v>0</v>
      </c>
      <c r="F73" s="20">
        <f>IFERROR((IF($A73&gt;supporting_sheet!$D$13, VLOOKUP(supporting_sheet!$G$13,'waste_char_sector_%_values'!$E$2:$AG$3277,3,FALSE), VLOOKUP($D73,'waste_char_sector_%_values'!$E$2:$AG$3277,3,FALSE))*'DONNÉES '!$E112),0)</f>
        <v>0</v>
      </c>
      <c r="G73" s="20">
        <f>IFERROR((IF($A73&gt;supporting_sheet!$D$13, VLOOKUP(supporting_sheet!$G$13,'waste_char_sector_%_values'!$E$2:$AG$3277,4,FALSE), VLOOKUP($D73,'waste_char_sector_%_values'!$E$2:$AG$3277,4,FALSE))*'DONNÉES '!$E112),0)</f>
        <v>0</v>
      </c>
      <c r="H73" s="20">
        <f>IFERROR((IF($A73&gt;supporting_sheet!$D$13, VLOOKUP(supporting_sheet!$G$13,'waste_char_sector_%_values'!$E$2:$AG$3277,5,FALSE), VLOOKUP($D73,'waste_char_sector_%_values'!$E$2:$AG$3277,5,FALSE))*'DONNÉES '!$E112),0)</f>
        <v>0</v>
      </c>
      <c r="I73" s="20">
        <f>IFERROR((IF($A73&gt;supporting_sheet!$D$13, VLOOKUP(supporting_sheet!$G$13,'waste_char_sector_%_values'!$E$2:$AG$3277,6,FALSE), VLOOKUP($D73,'waste_char_sector_%_values'!$E$2:$AG$3277,6,FALSE))*'DONNÉES '!$E112),0)</f>
        <v>0</v>
      </c>
      <c r="J73" s="20">
        <f>IFERROR((IF($A73&gt;supporting_sheet!$D$13, VLOOKUP(supporting_sheet!$G$13,'waste_char_sector_%_values'!$E$2:$AG$3277,7,FALSE), VLOOKUP($D73,'waste_char_sector_%_values'!$E$2:$AG$3277,7,FALSE))*'DONNÉES '!$E112),0)</f>
        <v>0</v>
      </c>
      <c r="K73" s="20">
        <f>IFERROR((IF($A73&gt;supporting_sheet!$D$13, VLOOKUP(supporting_sheet!$G$13,'waste_char_sector_%_values'!$E$2:$AG$3277,8,FALSE), VLOOKUP($D73,'waste_char_sector_%_values'!$E$2:$AG$3277,8,FALSE))*'DONNÉES '!$E112),0)</f>
        <v>0</v>
      </c>
      <c r="L73" s="20">
        <f>IFERROR((IF($A73&gt;supporting_sheet!$D$13, VLOOKUP(supporting_sheet!$G$13,'waste_char_sector_%_values'!$E$2:$AG$3277,9,FALSE), VLOOKUP($D73,'waste_char_sector_%_values'!$E$2:$AG$3277,9,FALSE))*'DONNÉES '!$E112),0)</f>
        <v>0</v>
      </c>
      <c r="M73" s="20">
        <f>IFERROR((IF($A73&gt;supporting_sheet!$D$13, VLOOKUP(supporting_sheet!$G$13,'waste_char_sector_%_values'!$E$2:$AG$3277,10,FALSE), VLOOKUP($D73,'waste_char_sector_%_values'!$E$2:$AG$3277,10,FALSE))*'DONNÉES '!$E112),0)</f>
        <v>0</v>
      </c>
      <c r="N73" s="20">
        <f>IFERROR((IF($A73&gt;supporting_sheet!$D$13, VLOOKUP(supporting_sheet!$G$13,'waste_char_sector_%_values'!$E$2:$AG$3277,11,FALSE), VLOOKUP($D73,'waste_char_sector_%_values'!$E$2:$AG$3277,11,FALSE))*'DONNÉES '!$E112),0)</f>
        <v>0</v>
      </c>
      <c r="O73" s="20">
        <f>IFERROR((IF($A73&gt;supporting_sheet!$D$13, VLOOKUP(supporting_sheet!$G$13,'waste_char_sector_%_values'!$E$2:$AG$3277,12,FALSE), VLOOKUP($D73,'waste_char_sector_%_values'!$E$2:$AG$3277,12,FALSE))*'DONNÉES '!$E112),0)</f>
        <v>0</v>
      </c>
      <c r="P73" s="20">
        <f>IFERROR((IF($A73&gt;supporting_sheet!$D$13, VLOOKUP(supporting_sheet!$G$13,'waste_char_sector_%_values'!$E$2:$AG$3277,13,FALSE), VLOOKUP($D73,'waste_char_sector_%_values'!$E$2:$AG$3277,13,FALSE))*'DONNÉES '!$E112),0)</f>
        <v>0</v>
      </c>
      <c r="Q73" s="20">
        <f>IFERROR((IF($A73&gt;supporting_sheet!$D$13, VLOOKUP(supporting_sheet!$G$13,'waste_char_sector_%_values'!$E$2:$AG$3277,14,FALSE), VLOOKUP($D73,'waste_char_sector_%_values'!$E$2:$AG$3277,14,FALSE))*'DONNÉES '!$E112),0)</f>
        <v>0</v>
      </c>
      <c r="R73" s="20">
        <f>IFERROR((IF($A73&gt;supporting_sheet!$D$13, VLOOKUP(supporting_sheet!$G$13,'waste_char_sector_%_values'!$E$2:$AG$3277,29,FALSE), VLOOKUP($D73,'waste_char_sector_%_values'!$E$2:$AG$3277,29,FALSE))*'DONNÉES '!$E112),0)</f>
        <v>0</v>
      </c>
      <c r="S73" s="37"/>
      <c r="T73" s="37">
        <f t="shared" si="4"/>
        <v>0</v>
      </c>
      <c r="V73" s="20">
        <f>IFERROR((IF($A73&gt;supporting_sheet!$D$13, VLOOKUP(supporting_sheet!$G$13,'waste_char_sector_%_values'!$E$2:$AG$3277,11,FALSE), VLOOKUP($D73,'waste_char_sector_%_values'!$E$2:$AG$3277,11,FALSE))*'DONNÉES '!$E112),0)</f>
        <v>0</v>
      </c>
    </row>
    <row r="74" spans="1:22" x14ac:dyDescent="0.25">
      <c r="A74" s="1">
        <f>'DONNÉES '!B113</f>
        <v>72</v>
      </c>
      <c r="B74" s="1" t="str">
        <f t="shared" si="5"/>
        <v>AB</v>
      </c>
      <c r="C74" s="1" t="s">
        <v>56</v>
      </c>
      <c r="D74" s="1" t="str">
        <f t="shared" si="6"/>
        <v>72ABICI</v>
      </c>
      <c r="E74" s="20">
        <f>IFERROR((IF($A74&gt;supporting_sheet!$D$13, VLOOKUP(supporting_sheet!$G$13,'waste_char_sector_%_values'!$E$2:$AG$3277,2,FALSE), VLOOKUP($D74,'waste_char_sector_%_values'!$E$2:$AG$3277,2,FALSE))*'DONNÉES '!$E113),0)</f>
        <v>0</v>
      </c>
      <c r="F74" s="20">
        <f>IFERROR((IF($A74&gt;supporting_sheet!$D$13, VLOOKUP(supporting_sheet!$G$13,'waste_char_sector_%_values'!$E$2:$AG$3277,3,FALSE), VLOOKUP($D74,'waste_char_sector_%_values'!$E$2:$AG$3277,3,FALSE))*'DONNÉES '!$E113),0)</f>
        <v>0</v>
      </c>
      <c r="G74" s="20">
        <f>IFERROR((IF($A74&gt;supporting_sheet!$D$13, VLOOKUP(supporting_sheet!$G$13,'waste_char_sector_%_values'!$E$2:$AG$3277,4,FALSE), VLOOKUP($D74,'waste_char_sector_%_values'!$E$2:$AG$3277,4,FALSE))*'DONNÉES '!$E113),0)</f>
        <v>0</v>
      </c>
      <c r="H74" s="20">
        <f>IFERROR((IF($A74&gt;supporting_sheet!$D$13, VLOOKUP(supporting_sheet!$G$13,'waste_char_sector_%_values'!$E$2:$AG$3277,5,FALSE), VLOOKUP($D74,'waste_char_sector_%_values'!$E$2:$AG$3277,5,FALSE))*'DONNÉES '!$E113),0)</f>
        <v>0</v>
      </c>
      <c r="I74" s="20">
        <f>IFERROR((IF($A74&gt;supporting_sheet!$D$13, VLOOKUP(supporting_sheet!$G$13,'waste_char_sector_%_values'!$E$2:$AG$3277,6,FALSE), VLOOKUP($D74,'waste_char_sector_%_values'!$E$2:$AG$3277,6,FALSE))*'DONNÉES '!$E113),0)</f>
        <v>0</v>
      </c>
      <c r="J74" s="20">
        <f>IFERROR((IF($A74&gt;supporting_sheet!$D$13, VLOOKUP(supporting_sheet!$G$13,'waste_char_sector_%_values'!$E$2:$AG$3277,7,FALSE), VLOOKUP($D74,'waste_char_sector_%_values'!$E$2:$AG$3277,7,FALSE))*'DONNÉES '!$E113),0)</f>
        <v>0</v>
      </c>
      <c r="K74" s="20">
        <f>IFERROR((IF($A74&gt;supporting_sheet!$D$13, VLOOKUP(supporting_sheet!$G$13,'waste_char_sector_%_values'!$E$2:$AG$3277,8,FALSE), VLOOKUP($D74,'waste_char_sector_%_values'!$E$2:$AG$3277,8,FALSE))*'DONNÉES '!$E113),0)</f>
        <v>0</v>
      </c>
      <c r="L74" s="20">
        <f>IFERROR((IF($A74&gt;supporting_sheet!$D$13, VLOOKUP(supporting_sheet!$G$13,'waste_char_sector_%_values'!$E$2:$AG$3277,9,FALSE), VLOOKUP($D74,'waste_char_sector_%_values'!$E$2:$AG$3277,9,FALSE))*'DONNÉES '!$E113),0)</f>
        <v>0</v>
      </c>
      <c r="M74" s="20">
        <f>IFERROR((IF($A74&gt;supporting_sheet!$D$13, VLOOKUP(supporting_sheet!$G$13,'waste_char_sector_%_values'!$E$2:$AG$3277,10,FALSE), VLOOKUP($D74,'waste_char_sector_%_values'!$E$2:$AG$3277,10,FALSE))*'DONNÉES '!$E113),0)</f>
        <v>0</v>
      </c>
      <c r="N74" s="20">
        <f>IFERROR((IF($A74&gt;supporting_sheet!$D$13, VLOOKUP(supporting_sheet!$G$13,'waste_char_sector_%_values'!$E$2:$AG$3277,11,FALSE), VLOOKUP($D74,'waste_char_sector_%_values'!$E$2:$AG$3277,11,FALSE))*'DONNÉES '!$E113),0)</f>
        <v>0</v>
      </c>
      <c r="O74" s="20">
        <f>IFERROR((IF($A74&gt;supporting_sheet!$D$13, VLOOKUP(supporting_sheet!$G$13,'waste_char_sector_%_values'!$E$2:$AG$3277,12,FALSE), VLOOKUP($D74,'waste_char_sector_%_values'!$E$2:$AG$3277,12,FALSE))*'DONNÉES '!$E113),0)</f>
        <v>0</v>
      </c>
      <c r="P74" s="20">
        <f>IFERROR((IF($A74&gt;supporting_sheet!$D$13, VLOOKUP(supporting_sheet!$G$13,'waste_char_sector_%_values'!$E$2:$AG$3277,13,FALSE), VLOOKUP($D74,'waste_char_sector_%_values'!$E$2:$AG$3277,13,FALSE))*'DONNÉES '!$E113),0)</f>
        <v>0</v>
      </c>
      <c r="Q74" s="20">
        <f>IFERROR((IF($A74&gt;supporting_sheet!$D$13, VLOOKUP(supporting_sheet!$G$13,'waste_char_sector_%_values'!$E$2:$AG$3277,14,FALSE), VLOOKUP($D74,'waste_char_sector_%_values'!$E$2:$AG$3277,14,FALSE))*'DONNÉES '!$E113),0)</f>
        <v>0</v>
      </c>
      <c r="R74" s="20">
        <f>IFERROR((IF($A74&gt;supporting_sheet!$D$13, VLOOKUP(supporting_sheet!$G$13,'waste_char_sector_%_values'!$E$2:$AG$3277,29,FALSE), VLOOKUP($D74,'waste_char_sector_%_values'!$E$2:$AG$3277,29,FALSE))*'DONNÉES '!$E113),0)</f>
        <v>0</v>
      </c>
      <c r="S74" s="37"/>
      <c r="T74" s="37">
        <f t="shared" si="4"/>
        <v>0</v>
      </c>
      <c r="V74" s="20">
        <f>IFERROR((IF($A74&gt;supporting_sheet!$D$13, VLOOKUP(supporting_sheet!$G$13,'waste_char_sector_%_values'!$E$2:$AG$3277,11,FALSE), VLOOKUP($D74,'waste_char_sector_%_values'!$E$2:$AG$3277,11,FALSE))*'DONNÉES '!$E113),0)</f>
        <v>0</v>
      </c>
    </row>
    <row r="75" spans="1:22" x14ac:dyDescent="0.25">
      <c r="A75" s="1">
        <f>'DONNÉES '!B114</f>
        <v>73</v>
      </c>
      <c r="B75" s="1" t="str">
        <f t="shared" si="5"/>
        <v>AB</v>
      </c>
      <c r="C75" s="1" t="s">
        <v>56</v>
      </c>
      <c r="D75" s="1" t="str">
        <f t="shared" si="6"/>
        <v>73ABICI</v>
      </c>
      <c r="E75" s="20">
        <f>IFERROR((IF($A75&gt;supporting_sheet!$D$13, VLOOKUP(supporting_sheet!$G$13,'waste_char_sector_%_values'!$E$2:$AG$3277,2,FALSE), VLOOKUP($D75,'waste_char_sector_%_values'!$E$2:$AG$3277,2,FALSE))*'DONNÉES '!$E114),0)</f>
        <v>0</v>
      </c>
      <c r="F75" s="20">
        <f>IFERROR((IF($A75&gt;supporting_sheet!$D$13, VLOOKUP(supporting_sheet!$G$13,'waste_char_sector_%_values'!$E$2:$AG$3277,3,FALSE), VLOOKUP($D75,'waste_char_sector_%_values'!$E$2:$AG$3277,3,FALSE))*'DONNÉES '!$E114),0)</f>
        <v>0</v>
      </c>
      <c r="G75" s="20">
        <f>IFERROR((IF($A75&gt;supporting_sheet!$D$13, VLOOKUP(supporting_sheet!$G$13,'waste_char_sector_%_values'!$E$2:$AG$3277,4,FALSE), VLOOKUP($D75,'waste_char_sector_%_values'!$E$2:$AG$3277,4,FALSE))*'DONNÉES '!$E114),0)</f>
        <v>0</v>
      </c>
      <c r="H75" s="20">
        <f>IFERROR((IF($A75&gt;supporting_sheet!$D$13, VLOOKUP(supporting_sheet!$G$13,'waste_char_sector_%_values'!$E$2:$AG$3277,5,FALSE), VLOOKUP($D75,'waste_char_sector_%_values'!$E$2:$AG$3277,5,FALSE))*'DONNÉES '!$E114),0)</f>
        <v>0</v>
      </c>
      <c r="I75" s="20">
        <f>IFERROR((IF($A75&gt;supporting_sheet!$D$13, VLOOKUP(supporting_sheet!$G$13,'waste_char_sector_%_values'!$E$2:$AG$3277,6,FALSE), VLOOKUP($D75,'waste_char_sector_%_values'!$E$2:$AG$3277,6,FALSE))*'DONNÉES '!$E114),0)</f>
        <v>0</v>
      </c>
      <c r="J75" s="20">
        <f>IFERROR((IF($A75&gt;supporting_sheet!$D$13, VLOOKUP(supporting_sheet!$G$13,'waste_char_sector_%_values'!$E$2:$AG$3277,7,FALSE), VLOOKUP($D75,'waste_char_sector_%_values'!$E$2:$AG$3277,7,FALSE))*'DONNÉES '!$E114),0)</f>
        <v>0</v>
      </c>
      <c r="K75" s="20">
        <f>IFERROR((IF($A75&gt;supporting_sheet!$D$13, VLOOKUP(supporting_sheet!$G$13,'waste_char_sector_%_values'!$E$2:$AG$3277,8,FALSE), VLOOKUP($D75,'waste_char_sector_%_values'!$E$2:$AG$3277,8,FALSE))*'DONNÉES '!$E114),0)</f>
        <v>0</v>
      </c>
      <c r="L75" s="20">
        <f>IFERROR((IF($A75&gt;supporting_sheet!$D$13, VLOOKUP(supporting_sheet!$G$13,'waste_char_sector_%_values'!$E$2:$AG$3277,9,FALSE), VLOOKUP($D75,'waste_char_sector_%_values'!$E$2:$AG$3277,9,FALSE))*'DONNÉES '!$E114),0)</f>
        <v>0</v>
      </c>
      <c r="M75" s="20">
        <f>IFERROR((IF($A75&gt;supporting_sheet!$D$13, VLOOKUP(supporting_sheet!$G$13,'waste_char_sector_%_values'!$E$2:$AG$3277,10,FALSE), VLOOKUP($D75,'waste_char_sector_%_values'!$E$2:$AG$3277,10,FALSE))*'DONNÉES '!$E114),0)</f>
        <v>0</v>
      </c>
      <c r="N75" s="20">
        <f>IFERROR((IF($A75&gt;supporting_sheet!$D$13, VLOOKUP(supporting_sheet!$G$13,'waste_char_sector_%_values'!$E$2:$AG$3277,11,FALSE), VLOOKUP($D75,'waste_char_sector_%_values'!$E$2:$AG$3277,11,FALSE))*'DONNÉES '!$E114),0)</f>
        <v>0</v>
      </c>
      <c r="O75" s="20">
        <f>IFERROR((IF($A75&gt;supporting_sheet!$D$13, VLOOKUP(supporting_sheet!$G$13,'waste_char_sector_%_values'!$E$2:$AG$3277,12,FALSE), VLOOKUP($D75,'waste_char_sector_%_values'!$E$2:$AG$3277,12,FALSE))*'DONNÉES '!$E114),0)</f>
        <v>0</v>
      </c>
      <c r="P75" s="20">
        <f>IFERROR((IF($A75&gt;supporting_sheet!$D$13, VLOOKUP(supporting_sheet!$G$13,'waste_char_sector_%_values'!$E$2:$AG$3277,13,FALSE), VLOOKUP($D75,'waste_char_sector_%_values'!$E$2:$AG$3277,13,FALSE))*'DONNÉES '!$E114),0)</f>
        <v>0</v>
      </c>
      <c r="Q75" s="20">
        <f>IFERROR((IF($A75&gt;supporting_sheet!$D$13, VLOOKUP(supporting_sheet!$G$13,'waste_char_sector_%_values'!$E$2:$AG$3277,14,FALSE), VLOOKUP($D75,'waste_char_sector_%_values'!$E$2:$AG$3277,14,FALSE))*'DONNÉES '!$E114),0)</f>
        <v>0</v>
      </c>
      <c r="R75" s="20">
        <f>IFERROR((IF($A75&gt;supporting_sheet!$D$13, VLOOKUP(supporting_sheet!$G$13,'waste_char_sector_%_values'!$E$2:$AG$3277,29,FALSE), VLOOKUP($D75,'waste_char_sector_%_values'!$E$2:$AG$3277,29,FALSE))*'DONNÉES '!$E114),0)</f>
        <v>0</v>
      </c>
      <c r="S75" s="37"/>
      <c r="T75" s="37">
        <f t="shared" si="4"/>
        <v>0</v>
      </c>
      <c r="V75" s="20">
        <f>IFERROR((IF($A75&gt;supporting_sheet!$D$13, VLOOKUP(supporting_sheet!$G$13,'waste_char_sector_%_values'!$E$2:$AG$3277,11,FALSE), VLOOKUP($D75,'waste_char_sector_%_values'!$E$2:$AG$3277,11,FALSE))*'DONNÉES '!$E114),0)</f>
        <v>0</v>
      </c>
    </row>
    <row r="76" spans="1:22" x14ac:dyDescent="0.25">
      <c r="A76" s="1">
        <f>'DONNÉES '!B115</f>
        <v>74</v>
      </c>
      <c r="B76" s="1" t="str">
        <f t="shared" si="5"/>
        <v>AB</v>
      </c>
      <c r="C76" s="1" t="s">
        <v>56</v>
      </c>
      <c r="D76" s="1" t="str">
        <f t="shared" si="6"/>
        <v>74ABICI</v>
      </c>
      <c r="E76" s="20">
        <f>IFERROR((IF($A76&gt;supporting_sheet!$D$13, VLOOKUP(supporting_sheet!$G$13,'waste_char_sector_%_values'!$E$2:$AG$3277,2,FALSE), VLOOKUP($D76,'waste_char_sector_%_values'!$E$2:$AG$3277,2,FALSE))*'DONNÉES '!$E115),0)</f>
        <v>0</v>
      </c>
      <c r="F76" s="20">
        <f>IFERROR((IF($A76&gt;supporting_sheet!$D$13, VLOOKUP(supporting_sheet!$G$13,'waste_char_sector_%_values'!$E$2:$AG$3277,3,FALSE), VLOOKUP($D76,'waste_char_sector_%_values'!$E$2:$AG$3277,3,FALSE))*'DONNÉES '!$E115),0)</f>
        <v>0</v>
      </c>
      <c r="G76" s="20">
        <f>IFERROR((IF($A76&gt;supporting_sheet!$D$13, VLOOKUP(supporting_sheet!$G$13,'waste_char_sector_%_values'!$E$2:$AG$3277,4,FALSE), VLOOKUP($D76,'waste_char_sector_%_values'!$E$2:$AG$3277,4,FALSE))*'DONNÉES '!$E115),0)</f>
        <v>0</v>
      </c>
      <c r="H76" s="20">
        <f>IFERROR((IF($A76&gt;supporting_sheet!$D$13, VLOOKUP(supporting_sheet!$G$13,'waste_char_sector_%_values'!$E$2:$AG$3277,5,FALSE), VLOOKUP($D76,'waste_char_sector_%_values'!$E$2:$AG$3277,5,FALSE))*'DONNÉES '!$E115),0)</f>
        <v>0</v>
      </c>
      <c r="I76" s="20">
        <f>IFERROR((IF($A76&gt;supporting_sheet!$D$13, VLOOKUP(supporting_sheet!$G$13,'waste_char_sector_%_values'!$E$2:$AG$3277,6,FALSE), VLOOKUP($D76,'waste_char_sector_%_values'!$E$2:$AG$3277,6,FALSE))*'DONNÉES '!$E115),0)</f>
        <v>0</v>
      </c>
      <c r="J76" s="20">
        <f>IFERROR((IF($A76&gt;supporting_sheet!$D$13, VLOOKUP(supporting_sheet!$G$13,'waste_char_sector_%_values'!$E$2:$AG$3277,7,FALSE), VLOOKUP($D76,'waste_char_sector_%_values'!$E$2:$AG$3277,7,FALSE))*'DONNÉES '!$E115),0)</f>
        <v>0</v>
      </c>
      <c r="K76" s="20">
        <f>IFERROR((IF($A76&gt;supporting_sheet!$D$13, VLOOKUP(supporting_sheet!$G$13,'waste_char_sector_%_values'!$E$2:$AG$3277,8,FALSE), VLOOKUP($D76,'waste_char_sector_%_values'!$E$2:$AG$3277,8,FALSE))*'DONNÉES '!$E115),0)</f>
        <v>0</v>
      </c>
      <c r="L76" s="20">
        <f>IFERROR((IF($A76&gt;supporting_sheet!$D$13, VLOOKUP(supporting_sheet!$G$13,'waste_char_sector_%_values'!$E$2:$AG$3277,9,FALSE), VLOOKUP($D76,'waste_char_sector_%_values'!$E$2:$AG$3277,9,FALSE))*'DONNÉES '!$E115),0)</f>
        <v>0</v>
      </c>
      <c r="M76" s="20">
        <f>IFERROR((IF($A76&gt;supporting_sheet!$D$13, VLOOKUP(supporting_sheet!$G$13,'waste_char_sector_%_values'!$E$2:$AG$3277,10,FALSE), VLOOKUP($D76,'waste_char_sector_%_values'!$E$2:$AG$3277,10,FALSE))*'DONNÉES '!$E115),0)</f>
        <v>0</v>
      </c>
      <c r="N76" s="20">
        <f>IFERROR((IF($A76&gt;supporting_sheet!$D$13, VLOOKUP(supporting_sheet!$G$13,'waste_char_sector_%_values'!$E$2:$AG$3277,11,FALSE), VLOOKUP($D76,'waste_char_sector_%_values'!$E$2:$AG$3277,11,FALSE))*'DONNÉES '!$E115),0)</f>
        <v>0</v>
      </c>
      <c r="O76" s="20">
        <f>IFERROR((IF($A76&gt;supporting_sheet!$D$13, VLOOKUP(supporting_sheet!$G$13,'waste_char_sector_%_values'!$E$2:$AG$3277,12,FALSE), VLOOKUP($D76,'waste_char_sector_%_values'!$E$2:$AG$3277,12,FALSE))*'DONNÉES '!$E115),0)</f>
        <v>0</v>
      </c>
      <c r="P76" s="20">
        <f>IFERROR((IF($A76&gt;supporting_sheet!$D$13, VLOOKUP(supporting_sheet!$G$13,'waste_char_sector_%_values'!$E$2:$AG$3277,13,FALSE), VLOOKUP($D76,'waste_char_sector_%_values'!$E$2:$AG$3277,13,FALSE))*'DONNÉES '!$E115),0)</f>
        <v>0</v>
      </c>
      <c r="Q76" s="20">
        <f>IFERROR((IF($A76&gt;supporting_sheet!$D$13, VLOOKUP(supporting_sheet!$G$13,'waste_char_sector_%_values'!$E$2:$AG$3277,14,FALSE), VLOOKUP($D76,'waste_char_sector_%_values'!$E$2:$AG$3277,14,FALSE))*'DONNÉES '!$E115),0)</f>
        <v>0</v>
      </c>
      <c r="R76" s="20">
        <f>IFERROR((IF($A76&gt;supporting_sheet!$D$13, VLOOKUP(supporting_sheet!$G$13,'waste_char_sector_%_values'!$E$2:$AG$3277,29,FALSE), VLOOKUP($D76,'waste_char_sector_%_values'!$E$2:$AG$3277,29,FALSE))*'DONNÉES '!$E115),0)</f>
        <v>0</v>
      </c>
      <c r="S76" s="37"/>
      <c r="T76" s="37">
        <f t="shared" si="4"/>
        <v>0</v>
      </c>
      <c r="V76" s="20">
        <f>IFERROR((IF($A76&gt;supporting_sheet!$D$13, VLOOKUP(supporting_sheet!$G$13,'waste_char_sector_%_values'!$E$2:$AG$3277,11,FALSE), VLOOKUP($D76,'waste_char_sector_%_values'!$E$2:$AG$3277,11,FALSE))*'DONNÉES '!$E115),0)</f>
        <v>0</v>
      </c>
    </row>
    <row r="77" spans="1:22" x14ac:dyDescent="0.25">
      <c r="A77" s="1">
        <f>'DONNÉES '!B116</f>
        <v>75</v>
      </c>
      <c r="B77" s="1" t="str">
        <f t="shared" si="5"/>
        <v>AB</v>
      </c>
      <c r="C77" s="1" t="s">
        <v>56</v>
      </c>
      <c r="D77" s="1" t="str">
        <f t="shared" si="6"/>
        <v>75ABICI</v>
      </c>
      <c r="E77" s="20">
        <f>IFERROR((IF($A77&gt;supporting_sheet!$D$13, VLOOKUP(supporting_sheet!$G$13,'waste_char_sector_%_values'!$E$2:$AG$3277,2,FALSE), VLOOKUP($D77,'waste_char_sector_%_values'!$E$2:$AG$3277,2,FALSE))*'DONNÉES '!$E116),0)</f>
        <v>0</v>
      </c>
      <c r="F77" s="20">
        <f>IFERROR((IF($A77&gt;supporting_sheet!$D$13, VLOOKUP(supporting_sheet!$G$13,'waste_char_sector_%_values'!$E$2:$AG$3277,3,FALSE), VLOOKUP($D77,'waste_char_sector_%_values'!$E$2:$AG$3277,3,FALSE))*'DONNÉES '!$E116),0)</f>
        <v>0</v>
      </c>
      <c r="G77" s="20">
        <f>IFERROR((IF($A77&gt;supporting_sheet!$D$13, VLOOKUP(supporting_sheet!$G$13,'waste_char_sector_%_values'!$E$2:$AG$3277,4,FALSE), VLOOKUP($D77,'waste_char_sector_%_values'!$E$2:$AG$3277,4,FALSE))*'DONNÉES '!$E116),0)</f>
        <v>0</v>
      </c>
      <c r="H77" s="20">
        <f>IFERROR((IF($A77&gt;supporting_sheet!$D$13, VLOOKUP(supporting_sheet!$G$13,'waste_char_sector_%_values'!$E$2:$AG$3277,5,FALSE), VLOOKUP($D77,'waste_char_sector_%_values'!$E$2:$AG$3277,5,FALSE))*'DONNÉES '!$E116),0)</f>
        <v>0</v>
      </c>
      <c r="I77" s="20">
        <f>IFERROR((IF($A77&gt;supporting_sheet!$D$13, VLOOKUP(supporting_sheet!$G$13,'waste_char_sector_%_values'!$E$2:$AG$3277,6,FALSE), VLOOKUP($D77,'waste_char_sector_%_values'!$E$2:$AG$3277,6,FALSE))*'DONNÉES '!$E116),0)</f>
        <v>0</v>
      </c>
      <c r="J77" s="20">
        <f>IFERROR((IF($A77&gt;supporting_sheet!$D$13, VLOOKUP(supporting_sheet!$G$13,'waste_char_sector_%_values'!$E$2:$AG$3277,7,FALSE), VLOOKUP($D77,'waste_char_sector_%_values'!$E$2:$AG$3277,7,FALSE))*'DONNÉES '!$E116),0)</f>
        <v>0</v>
      </c>
      <c r="K77" s="20">
        <f>IFERROR((IF($A77&gt;supporting_sheet!$D$13, VLOOKUP(supporting_sheet!$G$13,'waste_char_sector_%_values'!$E$2:$AG$3277,8,FALSE), VLOOKUP($D77,'waste_char_sector_%_values'!$E$2:$AG$3277,8,FALSE))*'DONNÉES '!$E116),0)</f>
        <v>0</v>
      </c>
      <c r="L77" s="20">
        <f>IFERROR((IF($A77&gt;supporting_sheet!$D$13, VLOOKUP(supporting_sheet!$G$13,'waste_char_sector_%_values'!$E$2:$AG$3277,9,FALSE), VLOOKUP($D77,'waste_char_sector_%_values'!$E$2:$AG$3277,9,FALSE))*'DONNÉES '!$E116),0)</f>
        <v>0</v>
      </c>
      <c r="M77" s="20">
        <f>IFERROR((IF($A77&gt;supporting_sheet!$D$13, VLOOKUP(supporting_sheet!$G$13,'waste_char_sector_%_values'!$E$2:$AG$3277,10,FALSE), VLOOKUP($D77,'waste_char_sector_%_values'!$E$2:$AG$3277,10,FALSE))*'DONNÉES '!$E116),0)</f>
        <v>0</v>
      </c>
      <c r="N77" s="20">
        <f>IFERROR((IF($A77&gt;supporting_sheet!$D$13, VLOOKUP(supporting_sheet!$G$13,'waste_char_sector_%_values'!$E$2:$AG$3277,11,FALSE), VLOOKUP($D77,'waste_char_sector_%_values'!$E$2:$AG$3277,11,FALSE))*'DONNÉES '!$E116),0)</f>
        <v>0</v>
      </c>
      <c r="O77" s="20">
        <f>IFERROR((IF($A77&gt;supporting_sheet!$D$13, VLOOKUP(supporting_sheet!$G$13,'waste_char_sector_%_values'!$E$2:$AG$3277,12,FALSE), VLOOKUP($D77,'waste_char_sector_%_values'!$E$2:$AG$3277,12,FALSE))*'DONNÉES '!$E116),0)</f>
        <v>0</v>
      </c>
      <c r="P77" s="20">
        <f>IFERROR((IF($A77&gt;supporting_sheet!$D$13, VLOOKUP(supporting_sheet!$G$13,'waste_char_sector_%_values'!$E$2:$AG$3277,13,FALSE), VLOOKUP($D77,'waste_char_sector_%_values'!$E$2:$AG$3277,13,FALSE))*'DONNÉES '!$E116),0)</f>
        <v>0</v>
      </c>
      <c r="Q77" s="20">
        <f>IFERROR((IF($A77&gt;supporting_sheet!$D$13, VLOOKUP(supporting_sheet!$G$13,'waste_char_sector_%_values'!$E$2:$AG$3277,14,FALSE), VLOOKUP($D77,'waste_char_sector_%_values'!$E$2:$AG$3277,14,FALSE))*'DONNÉES '!$E116),0)</f>
        <v>0</v>
      </c>
      <c r="R77" s="20">
        <f>IFERROR((IF($A77&gt;supporting_sheet!$D$13, VLOOKUP(supporting_sheet!$G$13,'waste_char_sector_%_values'!$E$2:$AG$3277,29,FALSE), VLOOKUP($D77,'waste_char_sector_%_values'!$E$2:$AG$3277,29,FALSE))*'DONNÉES '!$E116),0)</f>
        <v>0</v>
      </c>
      <c r="S77" s="37"/>
      <c r="T77" s="37">
        <f t="shared" si="4"/>
        <v>0</v>
      </c>
      <c r="V77" s="20">
        <f>IFERROR((IF($A77&gt;supporting_sheet!$D$13, VLOOKUP(supporting_sheet!$G$13,'waste_char_sector_%_values'!$E$2:$AG$3277,11,FALSE), VLOOKUP($D77,'waste_char_sector_%_values'!$E$2:$AG$3277,11,FALSE))*'DONNÉES '!$E116),0)</f>
        <v>0</v>
      </c>
    </row>
    <row r="78" spans="1:22" x14ac:dyDescent="0.25">
      <c r="A78" s="1">
        <f>'DONNÉES '!B117</f>
        <v>76</v>
      </c>
      <c r="B78" s="1" t="str">
        <f t="shared" si="5"/>
        <v>AB</v>
      </c>
      <c r="C78" s="1" t="s">
        <v>56</v>
      </c>
      <c r="D78" s="1" t="str">
        <f t="shared" si="6"/>
        <v>76ABICI</v>
      </c>
      <c r="E78" s="20">
        <f>IFERROR((IF($A78&gt;supporting_sheet!$D$13, VLOOKUP(supporting_sheet!$G$13,'waste_char_sector_%_values'!$E$2:$AG$3277,2,FALSE), VLOOKUP($D78,'waste_char_sector_%_values'!$E$2:$AG$3277,2,FALSE))*'DONNÉES '!$E117),0)</f>
        <v>0</v>
      </c>
      <c r="F78" s="20">
        <f>IFERROR((IF($A78&gt;supporting_sheet!$D$13, VLOOKUP(supporting_sheet!$G$13,'waste_char_sector_%_values'!$E$2:$AG$3277,3,FALSE), VLOOKUP($D78,'waste_char_sector_%_values'!$E$2:$AG$3277,3,FALSE))*'DONNÉES '!$E117),0)</f>
        <v>0</v>
      </c>
      <c r="G78" s="20">
        <f>IFERROR((IF($A78&gt;supporting_sheet!$D$13, VLOOKUP(supporting_sheet!$G$13,'waste_char_sector_%_values'!$E$2:$AG$3277,4,FALSE), VLOOKUP($D78,'waste_char_sector_%_values'!$E$2:$AG$3277,4,FALSE))*'DONNÉES '!$E117),0)</f>
        <v>0</v>
      </c>
      <c r="H78" s="20">
        <f>IFERROR((IF($A78&gt;supporting_sheet!$D$13, VLOOKUP(supporting_sheet!$G$13,'waste_char_sector_%_values'!$E$2:$AG$3277,5,FALSE), VLOOKUP($D78,'waste_char_sector_%_values'!$E$2:$AG$3277,5,FALSE))*'DONNÉES '!$E117),0)</f>
        <v>0</v>
      </c>
      <c r="I78" s="20">
        <f>IFERROR((IF($A78&gt;supporting_sheet!$D$13, VLOOKUP(supporting_sheet!$G$13,'waste_char_sector_%_values'!$E$2:$AG$3277,6,FALSE), VLOOKUP($D78,'waste_char_sector_%_values'!$E$2:$AG$3277,6,FALSE))*'DONNÉES '!$E117),0)</f>
        <v>0</v>
      </c>
      <c r="J78" s="20">
        <f>IFERROR((IF($A78&gt;supporting_sheet!$D$13, VLOOKUP(supporting_sheet!$G$13,'waste_char_sector_%_values'!$E$2:$AG$3277,7,FALSE), VLOOKUP($D78,'waste_char_sector_%_values'!$E$2:$AG$3277,7,FALSE))*'DONNÉES '!$E117),0)</f>
        <v>0</v>
      </c>
      <c r="K78" s="20">
        <f>IFERROR((IF($A78&gt;supporting_sheet!$D$13, VLOOKUP(supporting_sheet!$G$13,'waste_char_sector_%_values'!$E$2:$AG$3277,8,FALSE), VLOOKUP($D78,'waste_char_sector_%_values'!$E$2:$AG$3277,8,FALSE))*'DONNÉES '!$E117),0)</f>
        <v>0</v>
      </c>
      <c r="L78" s="20">
        <f>IFERROR((IF($A78&gt;supporting_sheet!$D$13, VLOOKUP(supporting_sheet!$G$13,'waste_char_sector_%_values'!$E$2:$AG$3277,9,FALSE), VLOOKUP($D78,'waste_char_sector_%_values'!$E$2:$AG$3277,9,FALSE))*'DONNÉES '!$E117),0)</f>
        <v>0</v>
      </c>
      <c r="M78" s="20">
        <f>IFERROR((IF($A78&gt;supporting_sheet!$D$13, VLOOKUP(supporting_sheet!$G$13,'waste_char_sector_%_values'!$E$2:$AG$3277,10,FALSE), VLOOKUP($D78,'waste_char_sector_%_values'!$E$2:$AG$3277,10,FALSE))*'DONNÉES '!$E117),0)</f>
        <v>0</v>
      </c>
      <c r="N78" s="20">
        <f>IFERROR((IF($A78&gt;supporting_sheet!$D$13, VLOOKUP(supporting_sheet!$G$13,'waste_char_sector_%_values'!$E$2:$AG$3277,11,FALSE), VLOOKUP($D78,'waste_char_sector_%_values'!$E$2:$AG$3277,11,FALSE))*'DONNÉES '!$E117),0)</f>
        <v>0</v>
      </c>
      <c r="O78" s="20">
        <f>IFERROR((IF($A78&gt;supporting_sheet!$D$13, VLOOKUP(supporting_sheet!$G$13,'waste_char_sector_%_values'!$E$2:$AG$3277,12,FALSE), VLOOKUP($D78,'waste_char_sector_%_values'!$E$2:$AG$3277,12,FALSE))*'DONNÉES '!$E117),0)</f>
        <v>0</v>
      </c>
      <c r="P78" s="20">
        <f>IFERROR((IF($A78&gt;supporting_sheet!$D$13, VLOOKUP(supporting_sheet!$G$13,'waste_char_sector_%_values'!$E$2:$AG$3277,13,FALSE), VLOOKUP($D78,'waste_char_sector_%_values'!$E$2:$AG$3277,13,FALSE))*'DONNÉES '!$E117),0)</f>
        <v>0</v>
      </c>
      <c r="Q78" s="20">
        <f>IFERROR((IF($A78&gt;supporting_sheet!$D$13, VLOOKUP(supporting_sheet!$G$13,'waste_char_sector_%_values'!$E$2:$AG$3277,14,FALSE), VLOOKUP($D78,'waste_char_sector_%_values'!$E$2:$AG$3277,14,FALSE))*'DONNÉES '!$E117),0)</f>
        <v>0</v>
      </c>
      <c r="R78" s="20">
        <f>IFERROR((IF($A78&gt;supporting_sheet!$D$13, VLOOKUP(supporting_sheet!$G$13,'waste_char_sector_%_values'!$E$2:$AG$3277,29,FALSE), VLOOKUP($D78,'waste_char_sector_%_values'!$E$2:$AG$3277,29,FALSE))*'DONNÉES '!$E117),0)</f>
        <v>0</v>
      </c>
      <c r="S78" s="37"/>
      <c r="T78" s="37">
        <f t="shared" si="4"/>
        <v>0</v>
      </c>
      <c r="V78" s="20">
        <f>IFERROR((IF($A78&gt;supporting_sheet!$D$13, VLOOKUP(supporting_sheet!$G$13,'waste_char_sector_%_values'!$E$2:$AG$3277,11,FALSE), VLOOKUP($D78,'waste_char_sector_%_values'!$E$2:$AG$3277,11,FALSE))*'DONNÉES '!$E117),0)</f>
        <v>0</v>
      </c>
    </row>
    <row r="79" spans="1:22" x14ac:dyDescent="0.25">
      <c r="A79" s="1">
        <f>'DONNÉES '!B118</f>
        <v>77</v>
      </c>
      <c r="B79" s="1" t="str">
        <f t="shared" si="5"/>
        <v>AB</v>
      </c>
      <c r="C79" s="1" t="s">
        <v>56</v>
      </c>
      <c r="D79" s="1" t="str">
        <f t="shared" si="6"/>
        <v>77ABICI</v>
      </c>
      <c r="E79" s="20">
        <f>IFERROR((IF($A79&gt;supporting_sheet!$D$13, VLOOKUP(supporting_sheet!$G$13,'waste_char_sector_%_values'!$E$2:$AG$3277,2,FALSE), VLOOKUP($D79,'waste_char_sector_%_values'!$E$2:$AG$3277,2,FALSE))*'DONNÉES '!$E118),0)</f>
        <v>0</v>
      </c>
      <c r="F79" s="20">
        <f>IFERROR((IF($A79&gt;supporting_sheet!$D$13, VLOOKUP(supporting_sheet!$G$13,'waste_char_sector_%_values'!$E$2:$AG$3277,3,FALSE), VLOOKUP($D79,'waste_char_sector_%_values'!$E$2:$AG$3277,3,FALSE))*'DONNÉES '!$E118),0)</f>
        <v>0</v>
      </c>
      <c r="G79" s="20">
        <f>IFERROR((IF($A79&gt;supporting_sheet!$D$13, VLOOKUP(supporting_sheet!$G$13,'waste_char_sector_%_values'!$E$2:$AG$3277,4,FALSE), VLOOKUP($D79,'waste_char_sector_%_values'!$E$2:$AG$3277,4,FALSE))*'DONNÉES '!$E118),0)</f>
        <v>0</v>
      </c>
      <c r="H79" s="20">
        <f>IFERROR((IF($A79&gt;supporting_sheet!$D$13, VLOOKUP(supporting_sheet!$G$13,'waste_char_sector_%_values'!$E$2:$AG$3277,5,FALSE), VLOOKUP($D79,'waste_char_sector_%_values'!$E$2:$AG$3277,5,FALSE))*'DONNÉES '!$E118),0)</f>
        <v>0</v>
      </c>
      <c r="I79" s="20">
        <f>IFERROR((IF($A79&gt;supporting_sheet!$D$13, VLOOKUP(supporting_sheet!$G$13,'waste_char_sector_%_values'!$E$2:$AG$3277,6,FALSE), VLOOKUP($D79,'waste_char_sector_%_values'!$E$2:$AG$3277,6,FALSE))*'DONNÉES '!$E118),0)</f>
        <v>0</v>
      </c>
      <c r="J79" s="20">
        <f>IFERROR((IF($A79&gt;supporting_sheet!$D$13, VLOOKUP(supporting_sheet!$G$13,'waste_char_sector_%_values'!$E$2:$AG$3277,7,FALSE), VLOOKUP($D79,'waste_char_sector_%_values'!$E$2:$AG$3277,7,FALSE))*'DONNÉES '!$E118),0)</f>
        <v>0</v>
      </c>
      <c r="K79" s="20">
        <f>IFERROR((IF($A79&gt;supporting_sheet!$D$13, VLOOKUP(supporting_sheet!$G$13,'waste_char_sector_%_values'!$E$2:$AG$3277,8,FALSE), VLOOKUP($D79,'waste_char_sector_%_values'!$E$2:$AG$3277,8,FALSE))*'DONNÉES '!$E118),0)</f>
        <v>0</v>
      </c>
      <c r="L79" s="20">
        <f>IFERROR((IF($A79&gt;supporting_sheet!$D$13, VLOOKUP(supporting_sheet!$G$13,'waste_char_sector_%_values'!$E$2:$AG$3277,9,FALSE), VLOOKUP($D79,'waste_char_sector_%_values'!$E$2:$AG$3277,9,FALSE))*'DONNÉES '!$E118),0)</f>
        <v>0</v>
      </c>
      <c r="M79" s="20">
        <f>IFERROR((IF($A79&gt;supporting_sheet!$D$13, VLOOKUP(supporting_sheet!$G$13,'waste_char_sector_%_values'!$E$2:$AG$3277,10,FALSE), VLOOKUP($D79,'waste_char_sector_%_values'!$E$2:$AG$3277,10,FALSE))*'DONNÉES '!$E118),0)</f>
        <v>0</v>
      </c>
      <c r="N79" s="20">
        <f>IFERROR((IF($A79&gt;supporting_sheet!$D$13, VLOOKUP(supporting_sheet!$G$13,'waste_char_sector_%_values'!$E$2:$AG$3277,11,FALSE), VLOOKUP($D79,'waste_char_sector_%_values'!$E$2:$AG$3277,11,FALSE))*'DONNÉES '!$E118),0)</f>
        <v>0</v>
      </c>
      <c r="O79" s="20">
        <f>IFERROR((IF($A79&gt;supporting_sheet!$D$13, VLOOKUP(supporting_sheet!$G$13,'waste_char_sector_%_values'!$E$2:$AG$3277,12,FALSE), VLOOKUP($D79,'waste_char_sector_%_values'!$E$2:$AG$3277,12,FALSE))*'DONNÉES '!$E118),0)</f>
        <v>0</v>
      </c>
      <c r="P79" s="20">
        <f>IFERROR((IF($A79&gt;supporting_sheet!$D$13, VLOOKUP(supporting_sheet!$G$13,'waste_char_sector_%_values'!$E$2:$AG$3277,13,FALSE), VLOOKUP($D79,'waste_char_sector_%_values'!$E$2:$AG$3277,13,FALSE))*'DONNÉES '!$E118),0)</f>
        <v>0</v>
      </c>
      <c r="Q79" s="20">
        <f>IFERROR((IF($A79&gt;supporting_sheet!$D$13, VLOOKUP(supporting_sheet!$G$13,'waste_char_sector_%_values'!$E$2:$AG$3277,14,FALSE), VLOOKUP($D79,'waste_char_sector_%_values'!$E$2:$AG$3277,14,FALSE))*'DONNÉES '!$E118),0)</f>
        <v>0</v>
      </c>
      <c r="R79" s="20">
        <f>IFERROR((IF($A79&gt;supporting_sheet!$D$13, VLOOKUP(supporting_sheet!$G$13,'waste_char_sector_%_values'!$E$2:$AG$3277,29,FALSE), VLOOKUP($D79,'waste_char_sector_%_values'!$E$2:$AG$3277,29,FALSE))*'DONNÉES '!$E118),0)</f>
        <v>0</v>
      </c>
      <c r="S79" s="37"/>
      <c r="T79" s="37">
        <f t="shared" si="4"/>
        <v>0</v>
      </c>
      <c r="V79" s="20">
        <f>IFERROR((IF($A79&gt;supporting_sheet!$D$13, VLOOKUP(supporting_sheet!$G$13,'waste_char_sector_%_values'!$E$2:$AG$3277,11,FALSE), VLOOKUP($D79,'waste_char_sector_%_values'!$E$2:$AG$3277,11,FALSE))*'DONNÉES '!$E118),0)</f>
        <v>0</v>
      </c>
    </row>
    <row r="80" spans="1:22" x14ac:dyDescent="0.25">
      <c r="A80" s="1">
        <f>'DONNÉES '!B119</f>
        <v>78</v>
      </c>
      <c r="B80" s="1" t="str">
        <f t="shared" si="5"/>
        <v>AB</v>
      </c>
      <c r="C80" s="1" t="s">
        <v>56</v>
      </c>
      <c r="D80" s="1" t="str">
        <f t="shared" si="6"/>
        <v>78ABICI</v>
      </c>
      <c r="E80" s="20">
        <f>IFERROR((IF($A80&gt;supporting_sheet!$D$13, VLOOKUP(supporting_sheet!$G$13,'waste_char_sector_%_values'!$E$2:$AG$3277,2,FALSE), VLOOKUP($D80,'waste_char_sector_%_values'!$E$2:$AG$3277,2,FALSE))*'DONNÉES '!$E119),0)</f>
        <v>0</v>
      </c>
      <c r="F80" s="20">
        <f>IFERROR((IF($A80&gt;supporting_sheet!$D$13, VLOOKUP(supporting_sheet!$G$13,'waste_char_sector_%_values'!$E$2:$AG$3277,3,FALSE), VLOOKUP($D80,'waste_char_sector_%_values'!$E$2:$AG$3277,3,FALSE))*'DONNÉES '!$E119),0)</f>
        <v>0</v>
      </c>
      <c r="G80" s="20">
        <f>IFERROR((IF($A80&gt;supporting_sheet!$D$13, VLOOKUP(supporting_sheet!$G$13,'waste_char_sector_%_values'!$E$2:$AG$3277,4,FALSE), VLOOKUP($D80,'waste_char_sector_%_values'!$E$2:$AG$3277,4,FALSE))*'DONNÉES '!$E119),0)</f>
        <v>0</v>
      </c>
      <c r="H80" s="20">
        <f>IFERROR((IF($A80&gt;supporting_sheet!$D$13, VLOOKUP(supporting_sheet!$G$13,'waste_char_sector_%_values'!$E$2:$AG$3277,5,FALSE), VLOOKUP($D80,'waste_char_sector_%_values'!$E$2:$AG$3277,5,FALSE))*'DONNÉES '!$E119),0)</f>
        <v>0</v>
      </c>
      <c r="I80" s="20">
        <f>IFERROR((IF($A80&gt;supporting_sheet!$D$13, VLOOKUP(supporting_sheet!$G$13,'waste_char_sector_%_values'!$E$2:$AG$3277,6,FALSE), VLOOKUP($D80,'waste_char_sector_%_values'!$E$2:$AG$3277,6,FALSE))*'DONNÉES '!$E119),0)</f>
        <v>0</v>
      </c>
      <c r="J80" s="20">
        <f>IFERROR((IF($A80&gt;supporting_sheet!$D$13, VLOOKUP(supporting_sheet!$G$13,'waste_char_sector_%_values'!$E$2:$AG$3277,7,FALSE), VLOOKUP($D80,'waste_char_sector_%_values'!$E$2:$AG$3277,7,FALSE))*'DONNÉES '!$E119),0)</f>
        <v>0</v>
      </c>
      <c r="K80" s="20">
        <f>IFERROR((IF($A80&gt;supporting_sheet!$D$13, VLOOKUP(supporting_sheet!$G$13,'waste_char_sector_%_values'!$E$2:$AG$3277,8,FALSE), VLOOKUP($D80,'waste_char_sector_%_values'!$E$2:$AG$3277,8,FALSE))*'DONNÉES '!$E119),0)</f>
        <v>0</v>
      </c>
      <c r="L80" s="20">
        <f>IFERROR((IF($A80&gt;supporting_sheet!$D$13, VLOOKUP(supporting_sheet!$G$13,'waste_char_sector_%_values'!$E$2:$AG$3277,9,FALSE), VLOOKUP($D80,'waste_char_sector_%_values'!$E$2:$AG$3277,9,FALSE))*'DONNÉES '!$E119),0)</f>
        <v>0</v>
      </c>
      <c r="M80" s="20">
        <f>IFERROR((IF($A80&gt;supporting_sheet!$D$13, VLOOKUP(supporting_sheet!$G$13,'waste_char_sector_%_values'!$E$2:$AG$3277,10,FALSE), VLOOKUP($D80,'waste_char_sector_%_values'!$E$2:$AG$3277,10,FALSE))*'DONNÉES '!$E119),0)</f>
        <v>0</v>
      </c>
      <c r="N80" s="20">
        <f>IFERROR((IF($A80&gt;supporting_sheet!$D$13, VLOOKUP(supporting_sheet!$G$13,'waste_char_sector_%_values'!$E$2:$AG$3277,11,FALSE), VLOOKUP($D80,'waste_char_sector_%_values'!$E$2:$AG$3277,11,FALSE))*'DONNÉES '!$E119),0)</f>
        <v>0</v>
      </c>
      <c r="O80" s="20">
        <f>IFERROR((IF($A80&gt;supporting_sheet!$D$13, VLOOKUP(supporting_sheet!$G$13,'waste_char_sector_%_values'!$E$2:$AG$3277,12,FALSE), VLOOKUP($D80,'waste_char_sector_%_values'!$E$2:$AG$3277,12,FALSE))*'DONNÉES '!$E119),0)</f>
        <v>0</v>
      </c>
      <c r="P80" s="20">
        <f>IFERROR((IF($A80&gt;supporting_sheet!$D$13, VLOOKUP(supporting_sheet!$G$13,'waste_char_sector_%_values'!$E$2:$AG$3277,13,FALSE), VLOOKUP($D80,'waste_char_sector_%_values'!$E$2:$AG$3277,13,FALSE))*'DONNÉES '!$E119),0)</f>
        <v>0</v>
      </c>
      <c r="Q80" s="20">
        <f>IFERROR((IF($A80&gt;supporting_sheet!$D$13, VLOOKUP(supporting_sheet!$G$13,'waste_char_sector_%_values'!$E$2:$AG$3277,14,FALSE), VLOOKUP($D80,'waste_char_sector_%_values'!$E$2:$AG$3277,14,FALSE))*'DONNÉES '!$E119),0)</f>
        <v>0</v>
      </c>
      <c r="R80" s="20">
        <f>IFERROR((IF($A80&gt;supporting_sheet!$D$13, VLOOKUP(supporting_sheet!$G$13,'waste_char_sector_%_values'!$E$2:$AG$3277,29,FALSE), VLOOKUP($D80,'waste_char_sector_%_values'!$E$2:$AG$3277,29,FALSE))*'DONNÉES '!$E119),0)</f>
        <v>0</v>
      </c>
      <c r="S80" s="37"/>
      <c r="T80" s="37">
        <f t="shared" si="4"/>
        <v>0</v>
      </c>
      <c r="V80" s="20">
        <f>IFERROR((IF($A80&gt;supporting_sheet!$D$13, VLOOKUP(supporting_sheet!$G$13,'waste_char_sector_%_values'!$E$2:$AG$3277,11,FALSE), VLOOKUP($D80,'waste_char_sector_%_values'!$E$2:$AG$3277,11,FALSE))*'DONNÉES '!$E119),0)</f>
        <v>0</v>
      </c>
    </row>
    <row r="81" spans="1:22" x14ac:dyDescent="0.25">
      <c r="A81" s="1">
        <f>'DONNÉES '!B120</f>
        <v>79</v>
      </c>
      <c r="B81" s="1" t="str">
        <f t="shared" si="5"/>
        <v>AB</v>
      </c>
      <c r="C81" s="1" t="s">
        <v>56</v>
      </c>
      <c r="D81" s="1" t="str">
        <f t="shared" si="6"/>
        <v>79ABICI</v>
      </c>
      <c r="E81" s="20">
        <f>IFERROR((IF($A81&gt;supporting_sheet!$D$13, VLOOKUP(supporting_sheet!$G$13,'waste_char_sector_%_values'!$E$2:$AG$3277,2,FALSE), VLOOKUP($D81,'waste_char_sector_%_values'!$E$2:$AG$3277,2,FALSE))*'DONNÉES '!$E120),0)</f>
        <v>0</v>
      </c>
      <c r="F81" s="20">
        <f>IFERROR((IF($A81&gt;supporting_sheet!$D$13, VLOOKUP(supporting_sheet!$G$13,'waste_char_sector_%_values'!$E$2:$AG$3277,3,FALSE), VLOOKUP($D81,'waste_char_sector_%_values'!$E$2:$AG$3277,3,FALSE))*'DONNÉES '!$E120),0)</f>
        <v>0</v>
      </c>
      <c r="G81" s="20">
        <f>IFERROR((IF($A81&gt;supporting_sheet!$D$13, VLOOKUP(supporting_sheet!$G$13,'waste_char_sector_%_values'!$E$2:$AG$3277,4,FALSE), VLOOKUP($D81,'waste_char_sector_%_values'!$E$2:$AG$3277,4,FALSE))*'DONNÉES '!$E120),0)</f>
        <v>0</v>
      </c>
      <c r="H81" s="20">
        <f>IFERROR((IF($A81&gt;supporting_sheet!$D$13, VLOOKUP(supporting_sheet!$G$13,'waste_char_sector_%_values'!$E$2:$AG$3277,5,FALSE), VLOOKUP($D81,'waste_char_sector_%_values'!$E$2:$AG$3277,5,FALSE))*'DONNÉES '!$E120),0)</f>
        <v>0</v>
      </c>
      <c r="I81" s="20">
        <f>IFERROR((IF($A81&gt;supporting_sheet!$D$13, VLOOKUP(supporting_sheet!$G$13,'waste_char_sector_%_values'!$E$2:$AG$3277,6,FALSE), VLOOKUP($D81,'waste_char_sector_%_values'!$E$2:$AG$3277,6,FALSE))*'DONNÉES '!$E120),0)</f>
        <v>0</v>
      </c>
      <c r="J81" s="20">
        <f>IFERROR((IF($A81&gt;supporting_sheet!$D$13, VLOOKUP(supporting_sheet!$G$13,'waste_char_sector_%_values'!$E$2:$AG$3277,7,FALSE), VLOOKUP($D81,'waste_char_sector_%_values'!$E$2:$AG$3277,7,FALSE))*'DONNÉES '!$E120),0)</f>
        <v>0</v>
      </c>
      <c r="K81" s="20">
        <f>IFERROR((IF($A81&gt;supporting_sheet!$D$13, VLOOKUP(supporting_sheet!$G$13,'waste_char_sector_%_values'!$E$2:$AG$3277,8,FALSE), VLOOKUP($D81,'waste_char_sector_%_values'!$E$2:$AG$3277,8,FALSE))*'DONNÉES '!$E120),0)</f>
        <v>0</v>
      </c>
      <c r="L81" s="20">
        <f>IFERROR((IF($A81&gt;supporting_sheet!$D$13, VLOOKUP(supporting_sheet!$G$13,'waste_char_sector_%_values'!$E$2:$AG$3277,9,FALSE), VLOOKUP($D81,'waste_char_sector_%_values'!$E$2:$AG$3277,9,FALSE))*'DONNÉES '!$E120),0)</f>
        <v>0</v>
      </c>
      <c r="M81" s="20">
        <f>IFERROR((IF($A81&gt;supporting_sheet!$D$13, VLOOKUP(supporting_sheet!$G$13,'waste_char_sector_%_values'!$E$2:$AG$3277,10,FALSE), VLOOKUP($D81,'waste_char_sector_%_values'!$E$2:$AG$3277,10,FALSE))*'DONNÉES '!$E120),0)</f>
        <v>0</v>
      </c>
      <c r="N81" s="20">
        <f>IFERROR((IF($A81&gt;supporting_sheet!$D$13, VLOOKUP(supporting_sheet!$G$13,'waste_char_sector_%_values'!$E$2:$AG$3277,11,FALSE), VLOOKUP($D81,'waste_char_sector_%_values'!$E$2:$AG$3277,11,FALSE))*'DONNÉES '!$E120),0)</f>
        <v>0</v>
      </c>
      <c r="O81" s="20">
        <f>IFERROR((IF($A81&gt;supporting_sheet!$D$13, VLOOKUP(supporting_sheet!$G$13,'waste_char_sector_%_values'!$E$2:$AG$3277,12,FALSE), VLOOKUP($D81,'waste_char_sector_%_values'!$E$2:$AG$3277,12,FALSE))*'DONNÉES '!$E120),0)</f>
        <v>0</v>
      </c>
      <c r="P81" s="20">
        <f>IFERROR((IF($A81&gt;supporting_sheet!$D$13, VLOOKUP(supporting_sheet!$G$13,'waste_char_sector_%_values'!$E$2:$AG$3277,13,FALSE), VLOOKUP($D81,'waste_char_sector_%_values'!$E$2:$AG$3277,13,FALSE))*'DONNÉES '!$E120),0)</f>
        <v>0</v>
      </c>
      <c r="Q81" s="20">
        <f>IFERROR((IF($A81&gt;supporting_sheet!$D$13, VLOOKUP(supporting_sheet!$G$13,'waste_char_sector_%_values'!$E$2:$AG$3277,14,FALSE), VLOOKUP($D81,'waste_char_sector_%_values'!$E$2:$AG$3277,14,FALSE))*'DONNÉES '!$E120),0)</f>
        <v>0</v>
      </c>
      <c r="R81" s="20">
        <f>IFERROR((IF($A81&gt;supporting_sheet!$D$13, VLOOKUP(supporting_sheet!$G$13,'waste_char_sector_%_values'!$E$2:$AG$3277,29,FALSE), VLOOKUP($D81,'waste_char_sector_%_values'!$E$2:$AG$3277,29,FALSE))*'DONNÉES '!$E120),0)</f>
        <v>0</v>
      </c>
      <c r="S81" s="37"/>
      <c r="T81" s="37">
        <f t="shared" si="4"/>
        <v>0</v>
      </c>
      <c r="V81" s="20">
        <f>IFERROR((IF($A81&gt;supporting_sheet!$D$13, VLOOKUP(supporting_sheet!$G$13,'waste_char_sector_%_values'!$E$2:$AG$3277,11,FALSE), VLOOKUP($D81,'waste_char_sector_%_values'!$E$2:$AG$3277,11,FALSE))*'DONNÉES '!$E120),0)</f>
        <v>0</v>
      </c>
    </row>
    <row r="82" spans="1:22" x14ac:dyDescent="0.25">
      <c r="A82" s="1">
        <f>'DONNÉES '!B121</f>
        <v>80</v>
      </c>
      <c r="B82" s="1" t="str">
        <f t="shared" si="5"/>
        <v>AB</v>
      </c>
      <c r="C82" s="1" t="s">
        <v>56</v>
      </c>
      <c r="D82" s="1" t="str">
        <f t="shared" si="6"/>
        <v>80ABICI</v>
      </c>
      <c r="E82" s="20">
        <f>IFERROR((IF($A82&gt;supporting_sheet!$D$13, VLOOKUP(supporting_sheet!$G$13,'waste_char_sector_%_values'!$E$2:$AG$3277,2,FALSE), VLOOKUP($D82,'waste_char_sector_%_values'!$E$2:$AG$3277,2,FALSE))*'DONNÉES '!$E121),0)</f>
        <v>0</v>
      </c>
      <c r="F82" s="20">
        <f>IFERROR((IF($A82&gt;supporting_sheet!$D$13, VLOOKUP(supporting_sheet!$G$13,'waste_char_sector_%_values'!$E$2:$AG$3277,3,FALSE), VLOOKUP($D82,'waste_char_sector_%_values'!$E$2:$AG$3277,3,FALSE))*'DONNÉES '!$E121),0)</f>
        <v>0</v>
      </c>
      <c r="G82" s="20">
        <f>IFERROR((IF($A82&gt;supporting_sheet!$D$13, VLOOKUP(supporting_sheet!$G$13,'waste_char_sector_%_values'!$E$2:$AG$3277,4,FALSE), VLOOKUP($D82,'waste_char_sector_%_values'!$E$2:$AG$3277,4,FALSE))*'DONNÉES '!$E121),0)</f>
        <v>0</v>
      </c>
      <c r="H82" s="20">
        <f>IFERROR((IF($A82&gt;supporting_sheet!$D$13, VLOOKUP(supporting_sheet!$G$13,'waste_char_sector_%_values'!$E$2:$AG$3277,5,FALSE), VLOOKUP($D82,'waste_char_sector_%_values'!$E$2:$AG$3277,5,FALSE))*'DONNÉES '!$E121),0)</f>
        <v>0</v>
      </c>
      <c r="I82" s="20">
        <f>IFERROR((IF($A82&gt;supporting_sheet!$D$13, VLOOKUP(supporting_sheet!$G$13,'waste_char_sector_%_values'!$E$2:$AG$3277,6,FALSE), VLOOKUP($D82,'waste_char_sector_%_values'!$E$2:$AG$3277,6,FALSE))*'DONNÉES '!$E121),0)</f>
        <v>0</v>
      </c>
      <c r="J82" s="20">
        <f>IFERROR((IF($A82&gt;supporting_sheet!$D$13, VLOOKUP(supporting_sheet!$G$13,'waste_char_sector_%_values'!$E$2:$AG$3277,7,FALSE), VLOOKUP($D82,'waste_char_sector_%_values'!$E$2:$AG$3277,7,FALSE))*'DONNÉES '!$E121),0)</f>
        <v>0</v>
      </c>
      <c r="K82" s="20">
        <f>IFERROR((IF($A82&gt;supporting_sheet!$D$13, VLOOKUP(supporting_sheet!$G$13,'waste_char_sector_%_values'!$E$2:$AG$3277,8,FALSE), VLOOKUP($D82,'waste_char_sector_%_values'!$E$2:$AG$3277,8,FALSE))*'DONNÉES '!$E121),0)</f>
        <v>0</v>
      </c>
      <c r="L82" s="20">
        <f>IFERROR((IF($A82&gt;supporting_sheet!$D$13, VLOOKUP(supporting_sheet!$G$13,'waste_char_sector_%_values'!$E$2:$AG$3277,9,FALSE), VLOOKUP($D82,'waste_char_sector_%_values'!$E$2:$AG$3277,9,FALSE))*'DONNÉES '!$E121),0)</f>
        <v>0</v>
      </c>
      <c r="M82" s="20">
        <f>IFERROR((IF($A82&gt;supporting_sheet!$D$13, VLOOKUP(supporting_sheet!$G$13,'waste_char_sector_%_values'!$E$2:$AG$3277,10,FALSE), VLOOKUP($D82,'waste_char_sector_%_values'!$E$2:$AG$3277,10,FALSE))*'DONNÉES '!$E121),0)</f>
        <v>0</v>
      </c>
      <c r="N82" s="20">
        <f>IFERROR((IF($A82&gt;supporting_sheet!$D$13, VLOOKUP(supporting_sheet!$G$13,'waste_char_sector_%_values'!$E$2:$AG$3277,11,FALSE), VLOOKUP($D82,'waste_char_sector_%_values'!$E$2:$AG$3277,11,FALSE))*'DONNÉES '!$E121),0)</f>
        <v>0</v>
      </c>
      <c r="O82" s="20">
        <f>IFERROR((IF($A82&gt;supporting_sheet!$D$13, VLOOKUP(supporting_sheet!$G$13,'waste_char_sector_%_values'!$E$2:$AG$3277,12,FALSE), VLOOKUP($D82,'waste_char_sector_%_values'!$E$2:$AG$3277,12,FALSE))*'DONNÉES '!$E121),0)</f>
        <v>0</v>
      </c>
      <c r="P82" s="20">
        <f>IFERROR((IF($A82&gt;supporting_sheet!$D$13, VLOOKUP(supporting_sheet!$G$13,'waste_char_sector_%_values'!$E$2:$AG$3277,13,FALSE), VLOOKUP($D82,'waste_char_sector_%_values'!$E$2:$AG$3277,13,FALSE))*'DONNÉES '!$E121),0)</f>
        <v>0</v>
      </c>
      <c r="Q82" s="20">
        <f>IFERROR((IF($A82&gt;supporting_sheet!$D$13, VLOOKUP(supporting_sheet!$G$13,'waste_char_sector_%_values'!$E$2:$AG$3277,14,FALSE), VLOOKUP($D82,'waste_char_sector_%_values'!$E$2:$AG$3277,14,FALSE))*'DONNÉES '!$E121),0)</f>
        <v>0</v>
      </c>
      <c r="R82" s="20">
        <f>IFERROR((IF($A82&gt;supporting_sheet!$D$13, VLOOKUP(supporting_sheet!$G$13,'waste_char_sector_%_values'!$E$2:$AG$3277,29,FALSE), VLOOKUP($D82,'waste_char_sector_%_values'!$E$2:$AG$3277,29,FALSE))*'DONNÉES '!$E121),0)</f>
        <v>0</v>
      </c>
      <c r="S82" s="37"/>
      <c r="T82" s="37">
        <f t="shared" si="4"/>
        <v>0</v>
      </c>
      <c r="V82" s="20">
        <f>IFERROR((IF($A82&gt;supporting_sheet!$D$13, VLOOKUP(supporting_sheet!$G$13,'waste_char_sector_%_values'!$E$2:$AG$3277,11,FALSE), VLOOKUP($D82,'waste_char_sector_%_values'!$E$2:$AG$3277,11,FALSE))*'DONNÉES '!$E121),0)</f>
        <v>0</v>
      </c>
    </row>
    <row r="83" spans="1:22" x14ac:dyDescent="0.25">
      <c r="A83" s="1">
        <f>'DONNÉES '!B122</f>
        <v>81</v>
      </c>
      <c r="B83" s="1" t="str">
        <f t="shared" si="5"/>
        <v>AB</v>
      </c>
      <c r="C83" s="1" t="s">
        <v>56</v>
      </c>
      <c r="D83" s="1" t="str">
        <f t="shared" si="6"/>
        <v>81ABICI</v>
      </c>
      <c r="E83" s="20">
        <f>IFERROR((IF($A83&gt;supporting_sheet!$D$13, VLOOKUP(supporting_sheet!$G$13,'waste_char_sector_%_values'!$E$2:$AG$3277,2,FALSE), VLOOKUP($D83,'waste_char_sector_%_values'!$E$2:$AG$3277,2,FALSE))*'DONNÉES '!$E122),0)</f>
        <v>0</v>
      </c>
      <c r="F83" s="20">
        <f>IFERROR((IF($A83&gt;supporting_sheet!$D$13, VLOOKUP(supporting_sheet!$G$13,'waste_char_sector_%_values'!$E$2:$AG$3277,3,FALSE), VLOOKUP($D83,'waste_char_sector_%_values'!$E$2:$AG$3277,3,FALSE))*'DONNÉES '!$E122),0)</f>
        <v>0</v>
      </c>
      <c r="G83" s="20">
        <f>IFERROR((IF($A83&gt;supporting_sheet!$D$13, VLOOKUP(supporting_sheet!$G$13,'waste_char_sector_%_values'!$E$2:$AG$3277,4,FALSE), VLOOKUP($D83,'waste_char_sector_%_values'!$E$2:$AG$3277,4,FALSE))*'DONNÉES '!$E122),0)</f>
        <v>0</v>
      </c>
      <c r="H83" s="20">
        <f>IFERROR((IF($A83&gt;supporting_sheet!$D$13, VLOOKUP(supporting_sheet!$G$13,'waste_char_sector_%_values'!$E$2:$AG$3277,5,FALSE), VLOOKUP($D83,'waste_char_sector_%_values'!$E$2:$AG$3277,5,FALSE))*'DONNÉES '!$E122),0)</f>
        <v>0</v>
      </c>
      <c r="I83" s="20">
        <f>IFERROR((IF($A83&gt;supporting_sheet!$D$13, VLOOKUP(supporting_sheet!$G$13,'waste_char_sector_%_values'!$E$2:$AG$3277,6,FALSE), VLOOKUP($D83,'waste_char_sector_%_values'!$E$2:$AG$3277,6,FALSE))*'DONNÉES '!$E122),0)</f>
        <v>0</v>
      </c>
      <c r="J83" s="20">
        <f>IFERROR((IF($A83&gt;supporting_sheet!$D$13, VLOOKUP(supporting_sheet!$G$13,'waste_char_sector_%_values'!$E$2:$AG$3277,7,FALSE), VLOOKUP($D83,'waste_char_sector_%_values'!$E$2:$AG$3277,7,FALSE))*'DONNÉES '!$E122),0)</f>
        <v>0</v>
      </c>
      <c r="K83" s="20">
        <f>IFERROR((IF($A83&gt;supporting_sheet!$D$13, VLOOKUP(supporting_sheet!$G$13,'waste_char_sector_%_values'!$E$2:$AG$3277,8,FALSE), VLOOKUP($D83,'waste_char_sector_%_values'!$E$2:$AG$3277,8,FALSE))*'DONNÉES '!$E122),0)</f>
        <v>0</v>
      </c>
      <c r="L83" s="20">
        <f>IFERROR((IF($A83&gt;supporting_sheet!$D$13, VLOOKUP(supporting_sheet!$G$13,'waste_char_sector_%_values'!$E$2:$AG$3277,9,FALSE), VLOOKUP($D83,'waste_char_sector_%_values'!$E$2:$AG$3277,9,FALSE))*'DONNÉES '!$E122),0)</f>
        <v>0</v>
      </c>
      <c r="M83" s="20">
        <f>IFERROR((IF($A83&gt;supporting_sheet!$D$13, VLOOKUP(supporting_sheet!$G$13,'waste_char_sector_%_values'!$E$2:$AG$3277,10,FALSE), VLOOKUP($D83,'waste_char_sector_%_values'!$E$2:$AG$3277,10,FALSE))*'DONNÉES '!$E122),0)</f>
        <v>0</v>
      </c>
      <c r="N83" s="20">
        <f>IFERROR((IF($A83&gt;supporting_sheet!$D$13, VLOOKUP(supporting_sheet!$G$13,'waste_char_sector_%_values'!$E$2:$AG$3277,11,FALSE), VLOOKUP($D83,'waste_char_sector_%_values'!$E$2:$AG$3277,11,FALSE))*'DONNÉES '!$E122),0)</f>
        <v>0</v>
      </c>
      <c r="O83" s="20">
        <f>IFERROR((IF($A83&gt;supporting_sheet!$D$13, VLOOKUP(supporting_sheet!$G$13,'waste_char_sector_%_values'!$E$2:$AG$3277,12,FALSE), VLOOKUP($D83,'waste_char_sector_%_values'!$E$2:$AG$3277,12,FALSE))*'DONNÉES '!$E122),0)</f>
        <v>0</v>
      </c>
      <c r="P83" s="20">
        <f>IFERROR((IF($A83&gt;supporting_sheet!$D$13, VLOOKUP(supporting_sheet!$G$13,'waste_char_sector_%_values'!$E$2:$AG$3277,13,FALSE), VLOOKUP($D83,'waste_char_sector_%_values'!$E$2:$AG$3277,13,FALSE))*'DONNÉES '!$E122),0)</f>
        <v>0</v>
      </c>
      <c r="Q83" s="20">
        <f>IFERROR((IF($A83&gt;supporting_sheet!$D$13, VLOOKUP(supporting_sheet!$G$13,'waste_char_sector_%_values'!$E$2:$AG$3277,14,FALSE), VLOOKUP($D83,'waste_char_sector_%_values'!$E$2:$AG$3277,14,FALSE))*'DONNÉES '!$E122),0)</f>
        <v>0</v>
      </c>
      <c r="R83" s="20">
        <f>IFERROR((IF($A83&gt;supporting_sheet!$D$13, VLOOKUP(supporting_sheet!$G$13,'waste_char_sector_%_values'!$E$2:$AG$3277,29,FALSE), VLOOKUP($D83,'waste_char_sector_%_values'!$E$2:$AG$3277,29,FALSE))*'DONNÉES '!$E122),0)</f>
        <v>0</v>
      </c>
      <c r="S83" s="37"/>
      <c r="T83" s="37">
        <f t="shared" si="4"/>
        <v>0</v>
      </c>
      <c r="V83" s="20">
        <f>IFERROR((IF($A83&gt;supporting_sheet!$D$13, VLOOKUP(supporting_sheet!$G$13,'waste_char_sector_%_values'!$E$2:$AG$3277,11,FALSE), VLOOKUP($D83,'waste_char_sector_%_values'!$E$2:$AG$3277,11,FALSE))*'DONNÉES '!$E122),0)</f>
        <v>0</v>
      </c>
    </row>
    <row r="84" spans="1:22" x14ac:dyDescent="0.25">
      <c r="A84" s="1">
        <f>'DONNÉES '!B123</f>
        <v>82</v>
      </c>
      <c r="B84" s="1" t="str">
        <f t="shared" si="5"/>
        <v>AB</v>
      </c>
      <c r="C84" s="1" t="s">
        <v>56</v>
      </c>
      <c r="D84" s="1" t="str">
        <f t="shared" si="6"/>
        <v>82ABICI</v>
      </c>
      <c r="E84" s="20">
        <f>IFERROR((IF($A84&gt;supporting_sheet!$D$13, VLOOKUP(supporting_sheet!$G$13,'waste_char_sector_%_values'!$E$2:$AG$3277,2,FALSE), VLOOKUP($D84,'waste_char_sector_%_values'!$E$2:$AG$3277,2,FALSE))*'DONNÉES '!$E123),0)</f>
        <v>0</v>
      </c>
      <c r="F84" s="20">
        <f>IFERROR((IF($A84&gt;supporting_sheet!$D$13, VLOOKUP(supporting_sheet!$G$13,'waste_char_sector_%_values'!$E$2:$AG$3277,3,FALSE), VLOOKUP($D84,'waste_char_sector_%_values'!$E$2:$AG$3277,3,FALSE))*'DONNÉES '!$E123),0)</f>
        <v>0</v>
      </c>
      <c r="G84" s="20">
        <f>IFERROR((IF($A84&gt;supporting_sheet!$D$13, VLOOKUP(supporting_sheet!$G$13,'waste_char_sector_%_values'!$E$2:$AG$3277,4,FALSE), VLOOKUP($D84,'waste_char_sector_%_values'!$E$2:$AG$3277,4,FALSE))*'DONNÉES '!$E123),0)</f>
        <v>0</v>
      </c>
      <c r="H84" s="20">
        <f>IFERROR((IF($A84&gt;supporting_sheet!$D$13, VLOOKUP(supporting_sheet!$G$13,'waste_char_sector_%_values'!$E$2:$AG$3277,5,FALSE), VLOOKUP($D84,'waste_char_sector_%_values'!$E$2:$AG$3277,5,FALSE))*'DONNÉES '!$E123),0)</f>
        <v>0</v>
      </c>
      <c r="I84" s="20">
        <f>IFERROR((IF($A84&gt;supporting_sheet!$D$13, VLOOKUP(supporting_sheet!$G$13,'waste_char_sector_%_values'!$E$2:$AG$3277,6,FALSE), VLOOKUP($D84,'waste_char_sector_%_values'!$E$2:$AG$3277,6,FALSE))*'DONNÉES '!$E123),0)</f>
        <v>0</v>
      </c>
      <c r="J84" s="20">
        <f>IFERROR((IF($A84&gt;supporting_sheet!$D$13, VLOOKUP(supporting_sheet!$G$13,'waste_char_sector_%_values'!$E$2:$AG$3277,7,FALSE), VLOOKUP($D84,'waste_char_sector_%_values'!$E$2:$AG$3277,7,FALSE))*'DONNÉES '!$E123),0)</f>
        <v>0</v>
      </c>
      <c r="K84" s="20">
        <f>IFERROR((IF($A84&gt;supporting_sheet!$D$13, VLOOKUP(supporting_sheet!$G$13,'waste_char_sector_%_values'!$E$2:$AG$3277,8,FALSE), VLOOKUP($D84,'waste_char_sector_%_values'!$E$2:$AG$3277,8,FALSE))*'DONNÉES '!$E123),0)</f>
        <v>0</v>
      </c>
      <c r="L84" s="20">
        <f>IFERROR((IF($A84&gt;supporting_sheet!$D$13, VLOOKUP(supporting_sheet!$G$13,'waste_char_sector_%_values'!$E$2:$AG$3277,9,FALSE), VLOOKUP($D84,'waste_char_sector_%_values'!$E$2:$AG$3277,9,FALSE))*'DONNÉES '!$E123),0)</f>
        <v>0</v>
      </c>
      <c r="M84" s="20">
        <f>IFERROR((IF($A84&gt;supporting_sheet!$D$13, VLOOKUP(supporting_sheet!$G$13,'waste_char_sector_%_values'!$E$2:$AG$3277,10,FALSE), VLOOKUP($D84,'waste_char_sector_%_values'!$E$2:$AG$3277,10,FALSE))*'DONNÉES '!$E123),0)</f>
        <v>0</v>
      </c>
      <c r="N84" s="20">
        <f>IFERROR((IF($A84&gt;supporting_sheet!$D$13, VLOOKUP(supporting_sheet!$G$13,'waste_char_sector_%_values'!$E$2:$AG$3277,11,FALSE), VLOOKUP($D84,'waste_char_sector_%_values'!$E$2:$AG$3277,11,FALSE))*'DONNÉES '!$E123),0)</f>
        <v>0</v>
      </c>
      <c r="O84" s="20">
        <f>IFERROR((IF($A84&gt;supporting_sheet!$D$13, VLOOKUP(supporting_sheet!$G$13,'waste_char_sector_%_values'!$E$2:$AG$3277,12,FALSE), VLOOKUP($D84,'waste_char_sector_%_values'!$E$2:$AG$3277,12,FALSE))*'DONNÉES '!$E123),0)</f>
        <v>0</v>
      </c>
      <c r="P84" s="20">
        <f>IFERROR((IF($A84&gt;supporting_sheet!$D$13, VLOOKUP(supporting_sheet!$G$13,'waste_char_sector_%_values'!$E$2:$AG$3277,13,FALSE), VLOOKUP($D84,'waste_char_sector_%_values'!$E$2:$AG$3277,13,FALSE))*'DONNÉES '!$E123),0)</f>
        <v>0</v>
      </c>
      <c r="Q84" s="20">
        <f>IFERROR((IF($A84&gt;supporting_sheet!$D$13, VLOOKUP(supporting_sheet!$G$13,'waste_char_sector_%_values'!$E$2:$AG$3277,14,FALSE), VLOOKUP($D84,'waste_char_sector_%_values'!$E$2:$AG$3277,14,FALSE))*'DONNÉES '!$E123),0)</f>
        <v>0</v>
      </c>
      <c r="R84" s="20">
        <f>IFERROR((IF($A84&gt;supporting_sheet!$D$13, VLOOKUP(supporting_sheet!$G$13,'waste_char_sector_%_values'!$E$2:$AG$3277,29,FALSE), VLOOKUP($D84,'waste_char_sector_%_values'!$E$2:$AG$3277,29,FALSE))*'DONNÉES '!$E123),0)</f>
        <v>0</v>
      </c>
      <c r="S84" s="37"/>
      <c r="T84" s="37">
        <f t="shared" si="4"/>
        <v>0</v>
      </c>
      <c r="V84" s="20">
        <f>IFERROR((IF($A84&gt;supporting_sheet!$D$13, VLOOKUP(supporting_sheet!$G$13,'waste_char_sector_%_values'!$E$2:$AG$3277,11,FALSE), VLOOKUP($D84,'waste_char_sector_%_values'!$E$2:$AG$3277,11,FALSE))*'DONNÉES '!$E123),0)</f>
        <v>0</v>
      </c>
    </row>
    <row r="85" spans="1:22" x14ac:dyDescent="0.25">
      <c r="A85" s="1">
        <f>'DONNÉES '!B124</f>
        <v>83</v>
      </c>
      <c r="B85" s="1" t="str">
        <f t="shared" si="5"/>
        <v>AB</v>
      </c>
      <c r="C85" s="1" t="s">
        <v>56</v>
      </c>
      <c r="D85" s="1" t="str">
        <f t="shared" si="6"/>
        <v>83ABICI</v>
      </c>
      <c r="E85" s="20">
        <f>IFERROR((IF($A85&gt;supporting_sheet!$D$13, VLOOKUP(supporting_sheet!$G$13,'waste_char_sector_%_values'!$E$2:$AG$3277,2,FALSE), VLOOKUP($D85,'waste_char_sector_%_values'!$E$2:$AG$3277,2,FALSE))*'DONNÉES '!$E124),0)</f>
        <v>0</v>
      </c>
      <c r="F85" s="20">
        <f>IFERROR((IF($A85&gt;supporting_sheet!$D$13, VLOOKUP(supporting_sheet!$G$13,'waste_char_sector_%_values'!$E$2:$AG$3277,3,FALSE), VLOOKUP($D85,'waste_char_sector_%_values'!$E$2:$AG$3277,3,FALSE))*'DONNÉES '!$E124),0)</f>
        <v>0</v>
      </c>
      <c r="G85" s="20">
        <f>IFERROR((IF($A85&gt;supporting_sheet!$D$13, VLOOKUP(supporting_sheet!$G$13,'waste_char_sector_%_values'!$E$2:$AG$3277,4,FALSE), VLOOKUP($D85,'waste_char_sector_%_values'!$E$2:$AG$3277,4,FALSE))*'DONNÉES '!$E124),0)</f>
        <v>0</v>
      </c>
      <c r="H85" s="20">
        <f>IFERROR((IF($A85&gt;supporting_sheet!$D$13, VLOOKUP(supporting_sheet!$G$13,'waste_char_sector_%_values'!$E$2:$AG$3277,5,FALSE), VLOOKUP($D85,'waste_char_sector_%_values'!$E$2:$AG$3277,5,FALSE))*'DONNÉES '!$E124),0)</f>
        <v>0</v>
      </c>
      <c r="I85" s="20">
        <f>IFERROR((IF($A85&gt;supporting_sheet!$D$13, VLOOKUP(supporting_sheet!$G$13,'waste_char_sector_%_values'!$E$2:$AG$3277,6,FALSE), VLOOKUP($D85,'waste_char_sector_%_values'!$E$2:$AG$3277,6,FALSE))*'DONNÉES '!$E124),0)</f>
        <v>0</v>
      </c>
      <c r="J85" s="20">
        <f>IFERROR((IF($A85&gt;supporting_sheet!$D$13, VLOOKUP(supporting_sheet!$G$13,'waste_char_sector_%_values'!$E$2:$AG$3277,7,FALSE), VLOOKUP($D85,'waste_char_sector_%_values'!$E$2:$AG$3277,7,FALSE))*'DONNÉES '!$E124),0)</f>
        <v>0</v>
      </c>
      <c r="K85" s="20">
        <f>IFERROR((IF($A85&gt;supporting_sheet!$D$13, VLOOKUP(supporting_sheet!$G$13,'waste_char_sector_%_values'!$E$2:$AG$3277,8,FALSE), VLOOKUP($D85,'waste_char_sector_%_values'!$E$2:$AG$3277,8,FALSE))*'DONNÉES '!$E124),0)</f>
        <v>0</v>
      </c>
      <c r="L85" s="20">
        <f>IFERROR((IF($A85&gt;supporting_sheet!$D$13, VLOOKUP(supporting_sheet!$G$13,'waste_char_sector_%_values'!$E$2:$AG$3277,9,FALSE), VLOOKUP($D85,'waste_char_sector_%_values'!$E$2:$AG$3277,9,FALSE))*'DONNÉES '!$E124),0)</f>
        <v>0</v>
      </c>
      <c r="M85" s="20">
        <f>IFERROR((IF($A85&gt;supporting_sheet!$D$13, VLOOKUP(supporting_sheet!$G$13,'waste_char_sector_%_values'!$E$2:$AG$3277,10,FALSE), VLOOKUP($D85,'waste_char_sector_%_values'!$E$2:$AG$3277,10,FALSE))*'DONNÉES '!$E124),0)</f>
        <v>0</v>
      </c>
      <c r="N85" s="20">
        <f>IFERROR((IF($A85&gt;supporting_sheet!$D$13, VLOOKUP(supporting_sheet!$G$13,'waste_char_sector_%_values'!$E$2:$AG$3277,11,FALSE), VLOOKUP($D85,'waste_char_sector_%_values'!$E$2:$AG$3277,11,FALSE))*'DONNÉES '!$E124),0)</f>
        <v>0</v>
      </c>
      <c r="O85" s="20">
        <f>IFERROR((IF($A85&gt;supporting_sheet!$D$13, VLOOKUP(supporting_sheet!$G$13,'waste_char_sector_%_values'!$E$2:$AG$3277,12,FALSE), VLOOKUP($D85,'waste_char_sector_%_values'!$E$2:$AG$3277,12,FALSE))*'DONNÉES '!$E124),0)</f>
        <v>0</v>
      </c>
      <c r="P85" s="20">
        <f>IFERROR((IF($A85&gt;supporting_sheet!$D$13, VLOOKUP(supporting_sheet!$G$13,'waste_char_sector_%_values'!$E$2:$AG$3277,13,FALSE), VLOOKUP($D85,'waste_char_sector_%_values'!$E$2:$AG$3277,13,FALSE))*'DONNÉES '!$E124),0)</f>
        <v>0</v>
      </c>
      <c r="Q85" s="20">
        <f>IFERROR((IF($A85&gt;supporting_sheet!$D$13, VLOOKUP(supporting_sheet!$G$13,'waste_char_sector_%_values'!$E$2:$AG$3277,14,FALSE), VLOOKUP($D85,'waste_char_sector_%_values'!$E$2:$AG$3277,14,FALSE))*'DONNÉES '!$E124),0)</f>
        <v>0</v>
      </c>
      <c r="R85" s="20">
        <f>IFERROR((IF($A85&gt;supporting_sheet!$D$13, VLOOKUP(supporting_sheet!$G$13,'waste_char_sector_%_values'!$E$2:$AG$3277,29,FALSE), VLOOKUP($D85,'waste_char_sector_%_values'!$E$2:$AG$3277,29,FALSE))*'DONNÉES '!$E124),0)</f>
        <v>0</v>
      </c>
      <c r="S85" s="37"/>
      <c r="T85" s="37">
        <f t="shared" si="4"/>
        <v>0</v>
      </c>
      <c r="V85" s="20">
        <f>IFERROR((IF($A85&gt;supporting_sheet!$D$13, VLOOKUP(supporting_sheet!$G$13,'waste_char_sector_%_values'!$E$2:$AG$3277,11,FALSE), VLOOKUP($D85,'waste_char_sector_%_values'!$E$2:$AG$3277,11,FALSE))*'DONNÉES '!$E124),0)</f>
        <v>0</v>
      </c>
    </row>
    <row r="86" spans="1:22" x14ac:dyDescent="0.25">
      <c r="A86" s="1">
        <f>'DONNÉES '!B125</f>
        <v>84</v>
      </c>
      <c r="B86" s="1" t="str">
        <f t="shared" si="5"/>
        <v>AB</v>
      </c>
      <c r="C86" s="1" t="s">
        <v>56</v>
      </c>
      <c r="D86" s="1" t="str">
        <f t="shared" si="6"/>
        <v>84ABICI</v>
      </c>
      <c r="E86" s="20">
        <f>IFERROR((IF($A86&gt;supporting_sheet!$D$13, VLOOKUP(supporting_sheet!$G$13,'waste_char_sector_%_values'!$E$2:$AG$3277,2,FALSE), VLOOKUP($D86,'waste_char_sector_%_values'!$E$2:$AG$3277,2,FALSE))*'DONNÉES '!$E125),0)</f>
        <v>0</v>
      </c>
      <c r="F86" s="20">
        <f>IFERROR((IF($A86&gt;supporting_sheet!$D$13, VLOOKUP(supporting_sheet!$G$13,'waste_char_sector_%_values'!$E$2:$AG$3277,3,FALSE), VLOOKUP($D86,'waste_char_sector_%_values'!$E$2:$AG$3277,3,FALSE))*'DONNÉES '!$E125),0)</f>
        <v>0</v>
      </c>
      <c r="G86" s="20">
        <f>IFERROR((IF($A86&gt;supporting_sheet!$D$13, VLOOKUP(supporting_sheet!$G$13,'waste_char_sector_%_values'!$E$2:$AG$3277,4,FALSE), VLOOKUP($D86,'waste_char_sector_%_values'!$E$2:$AG$3277,4,FALSE))*'DONNÉES '!$E125),0)</f>
        <v>0</v>
      </c>
      <c r="H86" s="20">
        <f>IFERROR((IF($A86&gt;supporting_sheet!$D$13, VLOOKUP(supporting_sheet!$G$13,'waste_char_sector_%_values'!$E$2:$AG$3277,5,FALSE), VLOOKUP($D86,'waste_char_sector_%_values'!$E$2:$AG$3277,5,FALSE))*'DONNÉES '!$E125),0)</f>
        <v>0</v>
      </c>
      <c r="I86" s="20">
        <f>IFERROR((IF($A86&gt;supporting_sheet!$D$13, VLOOKUP(supporting_sheet!$G$13,'waste_char_sector_%_values'!$E$2:$AG$3277,6,FALSE), VLOOKUP($D86,'waste_char_sector_%_values'!$E$2:$AG$3277,6,FALSE))*'DONNÉES '!$E125),0)</f>
        <v>0</v>
      </c>
      <c r="J86" s="20">
        <f>IFERROR((IF($A86&gt;supporting_sheet!$D$13, VLOOKUP(supporting_sheet!$G$13,'waste_char_sector_%_values'!$E$2:$AG$3277,7,FALSE), VLOOKUP($D86,'waste_char_sector_%_values'!$E$2:$AG$3277,7,FALSE))*'DONNÉES '!$E125),0)</f>
        <v>0</v>
      </c>
      <c r="K86" s="20">
        <f>IFERROR((IF($A86&gt;supporting_sheet!$D$13, VLOOKUP(supporting_sheet!$G$13,'waste_char_sector_%_values'!$E$2:$AG$3277,8,FALSE), VLOOKUP($D86,'waste_char_sector_%_values'!$E$2:$AG$3277,8,FALSE))*'DONNÉES '!$E125),0)</f>
        <v>0</v>
      </c>
      <c r="L86" s="20">
        <f>IFERROR((IF($A86&gt;supporting_sheet!$D$13, VLOOKUP(supporting_sheet!$G$13,'waste_char_sector_%_values'!$E$2:$AG$3277,9,FALSE), VLOOKUP($D86,'waste_char_sector_%_values'!$E$2:$AG$3277,9,FALSE))*'DONNÉES '!$E125),0)</f>
        <v>0</v>
      </c>
      <c r="M86" s="20">
        <f>IFERROR((IF($A86&gt;supporting_sheet!$D$13, VLOOKUP(supporting_sheet!$G$13,'waste_char_sector_%_values'!$E$2:$AG$3277,10,FALSE), VLOOKUP($D86,'waste_char_sector_%_values'!$E$2:$AG$3277,10,FALSE))*'DONNÉES '!$E125),0)</f>
        <v>0</v>
      </c>
      <c r="N86" s="20">
        <f>IFERROR((IF($A86&gt;supporting_sheet!$D$13, VLOOKUP(supporting_sheet!$G$13,'waste_char_sector_%_values'!$E$2:$AG$3277,11,FALSE), VLOOKUP($D86,'waste_char_sector_%_values'!$E$2:$AG$3277,11,FALSE))*'DONNÉES '!$E125),0)</f>
        <v>0</v>
      </c>
      <c r="O86" s="20">
        <f>IFERROR((IF($A86&gt;supporting_sheet!$D$13, VLOOKUP(supporting_sheet!$G$13,'waste_char_sector_%_values'!$E$2:$AG$3277,12,FALSE), VLOOKUP($D86,'waste_char_sector_%_values'!$E$2:$AG$3277,12,FALSE))*'DONNÉES '!$E125),0)</f>
        <v>0</v>
      </c>
      <c r="P86" s="20">
        <f>IFERROR((IF($A86&gt;supporting_sheet!$D$13, VLOOKUP(supporting_sheet!$G$13,'waste_char_sector_%_values'!$E$2:$AG$3277,13,FALSE), VLOOKUP($D86,'waste_char_sector_%_values'!$E$2:$AG$3277,13,FALSE))*'DONNÉES '!$E125),0)</f>
        <v>0</v>
      </c>
      <c r="Q86" s="20">
        <f>IFERROR((IF($A86&gt;supporting_sheet!$D$13, VLOOKUP(supporting_sheet!$G$13,'waste_char_sector_%_values'!$E$2:$AG$3277,14,FALSE), VLOOKUP($D86,'waste_char_sector_%_values'!$E$2:$AG$3277,14,FALSE))*'DONNÉES '!$E125),0)</f>
        <v>0</v>
      </c>
      <c r="R86" s="20">
        <f>IFERROR((IF($A86&gt;supporting_sheet!$D$13, VLOOKUP(supporting_sheet!$G$13,'waste_char_sector_%_values'!$E$2:$AG$3277,29,FALSE), VLOOKUP($D86,'waste_char_sector_%_values'!$E$2:$AG$3277,29,FALSE))*'DONNÉES '!$E125),0)</f>
        <v>0</v>
      </c>
      <c r="S86" s="37"/>
      <c r="T86" s="37">
        <f t="shared" si="4"/>
        <v>0</v>
      </c>
      <c r="V86" s="20">
        <f>IFERROR((IF($A86&gt;supporting_sheet!$D$13, VLOOKUP(supporting_sheet!$G$13,'waste_char_sector_%_values'!$E$2:$AG$3277,11,FALSE), VLOOKUP($D86,'waste_char_sector_%_values'!$E$2:$AG$3277,11,FALSE))*'DONNÉES '!$E125),0)</f>
        <v>0</v>
      </c>
    </row>
    <row r="87" spans="1:22" x14ac:dyDescent="0.25">
      <c r="A87" s="1">
        <f>'DONNÉES '!B126</f>
        <v>85</v>
      </c>
      <c r="B87" s="1" t="str">
        <f t="shared" si="5"/>
        <v>AB</v>
      </c>
      <c r="C87" s="1" t="s">
        <v>56</v>
      </c>
      <c r="D87" s="1" t="str">
        <f t="shared" si="6"/>
        <v>85ABICI</v>
      </c>
      <c r="E87" s="20">
        <f>IFERROR((IF($A87&gt;supporting_sheet!$D$13, VLOOKUP(supporting_sheet!$G$13,'waste_char_sector_%_values'!$E$2:$AG$3277,2,FALSE), VLOOKUP($D87,'waste_char_sector_%_values'!$E$2:$AG$3277,2,FALSE))*'DONNÉES '!$E126),0)</f>
        <v>0</v>
      </c>
      <c r="F87" s="20">
        <f>IFERROR((IF($A87&gt;supporting_sheet!$D$13, VLOOKUP(supporting_sheet!$G$13,'waste_char_sector_%_values'!$E$2:$AG$3277,3,FALSE), VLOOKUP($D87,'waste_char_sector_%_values'!$E$2:$AG$3277,3,FALSE))*'DONNÉES '!$E126),0)</f>
        <v>0</v>
      </c>
      <c r="G87" s="20">
        <f>IFERROR((IF($A87&gt;supporting_sheet!$D$13, VLOOKUP(supporting_sheet!$G$13,'waste_char_sector_%_values'!$E$2:$AG$3277,4,FALSE), VLOOKUP($D87,'waste_char_sector_%_values'!$E$2:$AG$3277,4,FALSE))*'DONNÉES '!$E126),0)</f>
        <v>0</v>
      </c>
      <c r="H87" s="20">
        <f>IFERROR((IF($A87&gt;supporting_sheet!$D$13, VLOOKUP(supporting_sheet!$G$13,'waste_char_sector_%_values'!$E$2:$AG$3277,5,FALSE), VLOOKUP($D87,'waste_char_sector_%_values'!$E$2:$AG$3277,5,FALSE))*'DONNÉES '!$E126),0)</f>
        <v>0</v>
      </c>
      <c r="I87" s="20">
        <f>IFERROR((IF($A87&gt;supporting_sheet!$D$13, VLOOKUP(supporting_sheet!$G$13,'waste_char_sector_%_values'!$E$2:$AG$3277,6,FALSE), VLOOKUP($D87,'waste_char_sector_%_values'!$E$2:$AG$3277,6,FALSE))*'DONNÉES '!$E126),0)</f>
        <v>0</v>
      </c>
      <c r="J87" s="20">
        <f>IFERROR((IF($A87&gt;supporting_sheet!$D$13, VLOOKUP(supporting_sheet!$G$13,'waste_char_sector_%_values'!$E$2:$AG$3277,7,FALSE), VLOOKUP($D87,'waste_char_sector_%_values'!$E$2:$AG$3277,7,FALSE))*'DONNÉES '!$E126),0)</f>
        <v>0</v>
      </c>
      <c r="K87" s="20">
        <f>IFERROR((IF($A87&gt;supporting_sheet!$D$13, VLOOKUP(supporting_sheet!$G$13,'waste_char_sector_%_values'!$E$2:$AG$3277,8,FALSE), VLOOKUP($D87,'waste_char_sector_%_values'!$E$2:$AG$3277,8,FALSE))*'DONNÉES '!$E126),0)</f>
        <v>0</v>
      </c>
      <c r="L87" s="20">
        <f>IFERROR((IF($A87&gt;supporting_sheet!$D$13, VLOOKUP(supporting_sheet!$G$13,'waste_char_sector_%_values'!$E$2:$AG$3277,9,FALSE), VLOOKUP($D87,'waste_char_sector_%_values'!$E$2:$AG$3277,9,FALSE))*'DONNÉES '!$E126),0)</f>
        <v>0</v>
      </c>
      <c r="M87" s="20">
        <f>IFERROR((IF($A87&gt;supporting_sheet!$D$13, VLOOKUP(supporting_sheet!$G$13,'waste_char_sector_%_values'!$E$2:$AG$3277,10,FALSE), VLOOKUP($D87,'waste_char_sector_%_values'!$E$2:$AG$3277,10,FALSE))*'DONNÉES '!$E126),0)</f>
        <v>0</v>
      </c>
      <c r="N87" s="20">
        <f>IFERROR((IF($A87&gt;supporting_sheet!$D$13, VLOOKUP(supporting_sheet!$G$13,'waste_char_sector_%_values'!$E$2:$AG$3277,11,FALSE), VLOOKUP($D87,'waste_char_sector_%_values'!$E$2:$AG$3277,11,FALSE))*'DONNÉES '!$E126),0)</f>
        <v>0</v>
      </c>
      <c r="O87" s="20">
        <f>IFERROR((IF($A87&gt;supporting_sheet!$D$13, VLOOKUP(supporting_sheet!$G$13,'waste_char_sector_%_values'!$E$2:$AG$3277,12,FALSE), VLOOKUP($D87,'waste_char_sector_%_values'!$E$2:$AG$3277,12,FALSE))*'DONNÉES '!$E126),0)</f>
        <v>0</v>
      </c>
      <c r="P87" s="20">
        <f>IFERROR((IF($A87&gt;supporting_sheet!$D$13, VLOOKUP(supporting_sheet!$G$13,'waste_char_sector_%_values'!$E$2:$AG$3277,13,FALSE), VLOOKUP($D87,'waste_char_sector_%_values'!$E$2:$AG$3277,13,FALSE))*'DONNÉES '!$E126),0)</f>
        <v>0</v>
      </c>
      <c r="Q87" s="20">
        <f>IFERROR((IF($A87&gt;supporting_sheet!$D$13, VLOOKUP(supporting_sheet!$G$13,'waste_char_sector_%_values'!$E$2:$AG$3277,14,FALSE), VLOOKUP($D87,'waste_char_sector_%_values'!$E$2:$AG$3277,14,FALSE))*'DONNÉES '!$E126),0)</f>
        <v>0</v>
      </c>
      <c r="R87" s="20">
        <f>IFERROR((IF($A87&gt;supporting_sheet!$D$13, VLOOKUP(supporting_sheet!$G$13,'waste_char_sector_%_values'!$E$2:$AG$3277,29,FALSE), VLOOKUP($D87,'waste_char_sector_%_values'!$E$2:$AG$3277,29,FALSE))*'DONNÉES '!$E126),0)</f>
        <v>0</v>
      </c>
      <c r="S87" s="37"/>
      <c r="T87" s="37">
        <f t="shared" si="4"/>
        <v>0</v>
      </c>
      <c r="V87" s="20">
        <f>IFERROR((IF($A87&gt;supporting_sheet!$D$13, VLOOKUP(supporting_sheet!$G$13,'waste_char_sector_%_values'!$E$2:$AG$3277,11,FALSE), VLOOKUP($D87,'waste_char_sector_%_values'!$E$2:$AG$3277,11,FALSE))*'DONNÉES '!$E126),0)</f>
        <v>0</v>
      </c>
    </row>
    <row r="88" spans="1:22" x14ac:dyDescent="0.25">
      <c r="A88" s="1">
        <f>'DONNÉES '!B127</f>
        <v>86</v>
      </c>
      <c r="B88" s="1" t="str">
        <f t="shared" si="5"/>
        <v>AB</v>
      </c>
      <c r="C88" s="1" t="s">
        <v>56</v>
      </c>
      <c r="D88" s="1" t="str">
        <f t="shared" si="6"/>
        <v>86ABICI</v>
      </c>
      <c r="E88" s="20">
        <f>IFERROR((IF($A88&gt;supporting_sheet!$D$13, VLOOKUP(supporting_sheet!$G$13,'waste_char_sector_%_values'!$E$2:$AG$3277,2,FALSE), VLOOKUP($D88,'waste_char_sector_%_values'!$E$2:$AG$3277,2,FALSE))*'DONNÉES '!$E127),0)</f>
        <v>0</v>
      </c>
      <c r="F88" s="20">
        <f>IFERROR((IF($A88&gt;supporting_sheet!$D$13, VLOOKUP(supporting_sheet!$G$13,'waste_char_sector_%_values'!$E$2:$AG$3277,3,FALSE), VLOOKUP($D88,'waste_char_sector_%_values'!$E$2:$AG$3277,3,FALSE))*'DONNÉES '!$E127),0)</f>
        <v>0</v>
      </c>
      <c r="G88" s="20">
        <f>IFERROR((IF($A88&gt;supporting_sheet!$D$13, VLOOKUP(supporting_sheet!$G$13,'waste_char_sector_%_values'!$E$2:$AG$3277,4,FALSE), VLOOKUP($D88,'waste_char_sector_%_values'!$E$2:$AG$3277,4,FALSE))*'DONNÉES '!$E127),0)</f>
        <v>0</v>
      </c>
      <c r="H88" s="20">
        <f>IFERROR((IF($A88&gt;supporting_sheet!$D$13, VLOOKUP(supporting_sheet!$G$13,'waste_char_sector_%_values'!$E$2:$AG$3277,5,FALSE), VLOOKUP($D88,'waste_char_sector_%_values'!$E$2:$AG$3277,5,FALSE))*'DONNÉES '!$E127),0)</f>
        <v>0</v>
      </c>
      <c r="I88" s="20">
        <f>IFERROR((IF($A88&gt;supporting_sheet!$D$13, VLOOKUP(supporting_sheet!$G$13,'waste_char_sector_%_values'!$E$2:$AG$3277,6,FALSE), VLOOKUP($D88,'waste_char_sector_%_values'!$E$2:$AG$3277,6,FALSE))*'DONNÉES '!$E127),0)</f>
        <v>0</v>
      </c>
      <c r="J88" s="20">
        <f>IFERROR((IF($A88&gt;supporting_sheet!$D$13, VLOOKUP(supporting_sheet!$G$13,'waste_char_sector_%_values'!$E$2:$AG$3277,7,FALSE), VLOOKUP($D88,'waste_char_sector_%_values'!$E$2:$AG$3277,7,FALSE))*'DONNÉES '!$E127),0)</f>
        <v>0</v>
      </c>
      <c r="K88" s="20">
        <f>IFERROR((IF($A88&gt;supporting_sheet!$D$13, VLOOKUP(supporting_sheet!$G$13,'waste_char_sector_%_values'!$E$2:$AG$3277,8,FALSE), VLOOKUP($D88,'waste_char_sector_%_values'!$E$2:$AG$3277,8,FALSE))*'DONNÉES '!$E127),0)</f>
        <v>0</v>
      </c>
      <c r="L88" s="20">
        <f>IFERROR((IF($A88&gt;supporting_sheet!$D$13, VLOOKUP(supporting_sheet!$G$13,'waste_char_sector_%_values'!$E$2:$AG$3277,9,FALSE), VLOOKUP($D88,'waste_char_sector_%_values'!$E$2:$AG$3277,9,FALSE))*'DONNÉES '!$E127),0)</f>
        <v>0</v>
      </c>
      <c r="M88" s="20">
        <f>IFERROR((IF($A88&gt;supporting_sheet!$D$13, VLOOKUP(supporting_sheet!$G$13,'waste_char_sector_%_values'!$E$2:$AG$3277,10,FALSE), VLOOKUP($D88,'waste_char_sector_%_values'!$E$2:$AG$3277,10,FALSE))*'DONNÉES '!$E127),0)</f>
        <v>0</v>
      </c>
      <c r="N88" s="20">
        <f>IFERROR((IF($A88&gt;supporting_sheet!$D$13, VLOOKUP(supporting_sheet!$G$13,'waste_char_sector_%_values'!$E$2:$AG$3277,11,FALSE), VLOOKUP($D88,'waste_char_sector_%_values'!$E$2:$AG$3277,11,FALSE))*'DONNÉES '!$E127),0)</f>
        <v>0</v>
      </c>
      <c r="O88" s="20">
        <f>IFERROR((IF($A88&gt;supporting_sheet!$D$13, VLOOKUP(supporting_sheet!$G$13,'waste_char_sector_%_values'!$E$2:$AG$3277,12,FALSE), VLOOKUP($D88,'waste_char_sector_%_values'!$E$2:$AG$3277,12,FALSE))*'DONNÉES '!$E127),0)</f>
        <v>0</v>
      </c>
      <c r="P88" s="20">
        <f>IFERROR((IF($A88&gt;supporting_sheet!$D$13, VLOOKUP(supporting_sheet!$G$13,'waste_char_sector_%_values'!$E$2:$AG$3277,13,FALSE), VLOOKUP($D88,'waste_char_sector_%_values'!$E$2:$AG$3277,13,FALSE))*'DONNÉES '!$E127),0)</f>
        <v>0</v>
      </c>
      <c r="Q88" s="20">
        <f>IFERROR((IF($A88&gt;supporting_sheet!$D$13, VLOOKUP(supporting_sheet!$G$13,'waste_char_sector_%_values'!$E$2:$AG$3277,14,FALSE), VLOOKUP($D88,'waste_char_sector_%_values'!$E$2:$AG$3277,14,FALSE))*'DONNÉES '!$E127),0)</f>
        <v>0</v>
      </c>
      <c r="R88" s="20">
        <f>IFERROR((IF($A88&gt;supporting_sheet!$D$13, VLOOKUP(supporting_sheet!$G$13,'waste_char_sector_%_values'!$E$2:$AG$3277,29,FALSE), VLOOKUP($D88,'waste_char_sector_%_values'!$E$2:$AG$3277,29,FALSE))*'DONNÉES '!$E127),0)</f>
        <v>0</v>
      </c>
      <c r="S88" s="37"/>
      <c r="T88" s="37">
        <f t="shared" si="4"/>
        <v>0</v>
      </c>
      <c r="V88" s="20">
        <f>IFERROR((IF($A88&gt;supporting_sheet!$D$13, VLOOKUP(supporting_sheet!$G$13,'waste_char_sector_%_values'!$E$2:$AG$3277,11,FALSE), VLOOKUP($D88,'waste_char_sector_%_values'!$E$2:$AG$3277,11,FALSE))*'DONNÉES '!$E127),0)</f>
        <v>0</v>
      </c>
    </row>
    <row r="89" spans="1:22" x14ac:dyDescent="0.25">
      <c r="A89" s="1">
        <f>'DONNÉES '!B128</f>
        <v>87</v>
      </c>
      <c r="B89" s="1" t="str">
        <f t="shared" si="5"/>
        <v>AB</v>
      </c>
      <c r="C89" s="1" t="s">
        <v>56</v>
      </c>
      <c r="D89" s="1" t="str">
        <f t="shared" si="6"/>
        <v>87ABICI</v>
      </c>
      <c r="E89" s="20">
        <f>IFERROR((IF($A89&gt;supporting_sheet!$D$13, VLOOKUP(supporting_sheet!$G$13,'waste_char_sector_%_values'!$E$2:$AG$3277,2,FALSE), VLOOKUP($D89,'waste_char_sector_%_values'!$E$2:$AG$3277,2,FALSE))*'DONNÉES '!$E128),0)</f>
        <v>0</v>
      </c>
      <c r="F89" s="20">
        <f>IFERROR((IF($A89&gt;supporting_sheet!$D$13, VLOOKUP(supporting_sheet!$G$13,'waste_char_sector_%_values'!$E$2:$AG$3277,3,FALSE), VLOOKUP($D89,'waste_char_sector_%_values'!$E$2:$AG$3277,3,FALSE))*'DONNÉES '!$E128),0)</f>
        <v>0</v>
      </c>
      <c r="G89" s="20">
        <f>IFERROR((IF($A89&gt;supporting_sheet!$D$13, VLOOKUP(supporting_sheet!$G$13,'waste_char_sector_%_values'!$E$2:$AG$3277,4,FALSE), VLOOKUP($D89,'waste_char_sector_%_values'!$E$2:$AG$3277,4,FALSE))*'DONNÉES '!$E128),0)</f>
        <v>0</v>
      </c>
      <c r="H89" s="20">
        <f>IFERROR((IF($A89&gt;supporting_sheet!$D$13, VLOOKUP(supporting_sheet!$G$13,'waste_char_sector_%_values'!$E$2:$AG$3277,5,FALSE), VLOOKUP($D89,'waste_char_sector_%_values'!$E$2:$AG$3277,5,FALSE))*'DONNÉES '!$E128),0)</f>
        <v>0</v>
      </c>
      <c r="I89" s="20">
        <f>IFERROR((IF($A89&gt;supporting_sheet!$D$13, VLOOKUP(supporting_sheet!$G$13,'waste_char_sector_%_values'!$E$2:$AG$3277,6,FALSE), VLOOKUP($D89,'waste_char_sector_%_values'!$E$2:$AG$3277,6,FALSE))*'DONNÉES '!$E128),0)</f>
        <v>0</v>
      </c>
      <c r="J89" s="20">
        <f>IFERROR((IF($A89&gt;supporting_sheet!$D$13, VLOOKUP(supporting_sheet!$G$13,'waste_char_sector_%_values'!$E$2:$AG$3277,7,FALSE), VLOOKUP($D89,'waste_char_sector_%_values'!$E$2:$AG$3277,7,FALSE))*'DONNÉES '!$E128),0)</f>
        <v>0</v>
      </c>
      <c r="K89" s="20">
        <f>IFERROR((IF($A89&gt;supporting_sheet!$D$13, VLOOKUP(supporting_sheet!$G$13,'waste_char_sector_%_values'!$E$2:$AG$3277,8,FALSE), VLOOKUP($D89,'waste_char_sector_%_values'!$E$2:$AG$3277,8,FALSE))*'DONNÉES '!$E128),0)</f>
        <v>0</v>
      </c>
      <c r="L89" s="20">
        <f>IFERROR((IF($A89&gt;supporting_sheet!$D$13, VLOOKUP(supporting_sheet!$G$13,'waste_char_sector_%_values'!$E$2:$AG$3277,9,FALSE), VLOOKUP($D89,'waste_char_sector_%_values'!$E$2:$AG$3277,9,FALSE))*'DONNÉES '!$E128),0)</f>
        <v>0</v>
      </c>
      <c r="M89" s="20">
        <f>IFERROR((IF($A89&gt;supporting_sheet!$D$13, VLOOKUP(supporting_sheet!$G$13,'waste_char_sector_%_values'!$E$2:$AG$3277,10,FALSE), VLOOKUP($D89,'waste_char_sector_%_values'!$E$2:$AG$3277,10,FALSE))*'DONNÉES '!$E128),0)</f>
        <v>0</v>
      </c>
      <c r="N89" s="20">
        <f>IFERROR((IF($A89&gt;supporting_sheet!$D$13, VLOOKUP(supporting_sheet!$G$13,'waste_char_sector_%_values'!$E$2:$AG$3277,11,FALSE), VLOOKUP($D89,'waste_char_sector_%_values'!$E$2:$AG$3277,11,FALSE))*'DONNÉES '!$E128),0)</f>
        <v>0</v>
      </c>
      <c r="O89" s="20">
        <f>IFERROR((IF($A89&gt;supporting_sheet!$D$13, VLOOKUP(supporting_sheet!$G$13,'waste_char_sector_%_values'!$E$2:$AG$3277,12,FALSE), VLOOKUP($D89,'waste_char_sector_%_values'!$E$2:$AG$3277,12,FALSE))*'DONNÉES '!$E128),0)</f>
        <v>0</v>
      </c>
      <c r="P89" s="20">
        <f>IFERROR((IF($A89&gt;supporting_sheet!$D$13, VLOOKUP(supporting_sheet!$G$13,'waste_char_sector_%_values'!$E$2:$AG$3277,13,FALSE), VLOOKUP($D89,'waste_char_sector_%_values'!$E$2:$AG$3277,13,FALSE))*'DONNÉES '!$E128),0)</f>
        <v>0</v>
      </c>
      <c r="Q89" s="20">
        <f>IFERROR((IF($A89&gt;supporting_sheet!$D$13, VLOOKUP(supporting_sheet!$G$13,'waste_char_sector_%_values'!$E$2:$AG$3277,14,FALSE), VLOOKUP($D89,'waste_char_sector_%_values'!$E$2:$AG$3277,14,FALSE))*'DONNÉES '!$E128),0)</f>
        <v>0</v>
      </c>
      <c r="R89" s="20">
        <f>IFERROR((IF($A89&gt;supporting_sheet!$D$13, VLOOKUP(supporting_sheet!$G$13,'waste_char_sector_%_values'!$E$2:$AG$3277,29,FALSE), VLOOKUP($D89,'waste_char_sector_%_values'!$E$2:$AG$3277,29,FALSE))*'DONNÉES '!$E128),0)</f>
        <v>0</v>
      </c>
      <c r="S89" s="37"/>
      <c r="T89" s="37">
        <f t="shared" si="4"/>
        <v>0</v>
      </c>
      <c r="V89" s="20">
        <f>IFERROR((IF($A89&gt;supporting_sheet!$D$13, VLOOKUP(supporting_sheet!$G$13,'waste_char_sector_%_values'!$E$2:$AG$3277,11,FALSE), VLOOKUP($D89,'waste_char_sector_%_values'!$E$2:$AG$3277,11,FALSE))*'DONNÉES '!$E128),0)</f>
        <v>0</v>
      </c>
    </row>
    <row r="90" spans="1:22" x14ac:dyDescent="0.25">
      <c r="A90" s="1">
        <f>'DONNÉES '!B129</f>
        <v>88</v>
      </c>
      <c r="B90" s="1" t="str">
        <f t="shared" si="5"/>
        <v>AB</v>
      </c>
      <c r="C90" s="1" t="s">
        <v>56</v>
      </c>
      <c r="D90" s="1" t="str">
        <f t="shared" si="6"/>
        <v>88ABICI</v>
      </c>
      <c r="E90" s="20">
        <f>IFERROR((IF($A90&gt;supporting_sheet!$D$13, VLOOKUP(supporting_sheet!$G$13,'waste_char_sector_%_values'!$E$2:$AG$3277,2,FALSE), VLOOKUP($D90,'waste_char_sector_%_values'!$E$2:$AG$3277,2,FALSE))*'DONNÉES '!$E129),0)</f>
        <v>0</v>
      </c>
      <c r="F90" s="20">
        <f>IFERROR((IF($A90&gt;supporting_sheet!$D$13, VLOOKUP(supporting_sheet!$G$13,'waste_char_sector_%_values'!$E$2:$AG$3277,3,FALSE), VLOOKUP($D90,'waste_char_sector_%_values'!$E$2:$AG$3277,3,FALSE))*'DONNÉES '!$E129),0)</f>
        <v>0</v>
      </c>
      <c r="G90" s="20">
        <f>IFERROR((IF($A90&gt;supporting_sheet!$D$13, VLOOKUP(supporting_sheet!$G$13,'waste_char_sector_%_values'!$E$2:$AG$3277,4,FALSE), VLOOKUP($D90,'waste_char_sector_%_values'!$E$2:$AG$3277,4,FALSE))*'DONNÉES '!$E129),0)</f>
        <v>0</v>
      </c>
      <c r="H90" s="20">
        <f>IFERROR((IF($A90&gt;supporting_sheet!$D$13, VLOOKUP(supporting_sheet!$G$13,'waste_char_sector_%_values'!$E$2:$AG$3277,5,FALSE), VLOOKUP($D90,'waste_char_sector_%_values'!$E$2:$AG$3277,5,FALSE))*'DONNÉES '!$E129),0)</f>
        <v>0</v>
      </c>
      <c r="I90" s="20">
        <f>IFERROR((IF($A90&gt;supporting_sheet!$D$13, VLOOKUP(supporting_sheet!$G$13,'waste_char_sector_%_values'!$E$2:$AG$3277,6,FALSE), VLOOKUP($D90,'waste_char_sector_%_values'!$E$2:$AG$3277,6,FALSE))*'DONNÉES '!$E129),0)</f>
        <v>0</v>
      </c>
      <c r="J90" s="20">
        <f>IFERROR((IF($A90&gt;supporting_sheet!$D$13, VLOOKUP(supporting_sheet!$G$13,'waste_char_sector_%_values'!$E$2:$AG$3277,7,FALSE), VLOOKUP($D90,'waste_char_sector_%_values'!$E$2:$AG$3277,7,FALSE))*'DONNÉES '!$E129),0)</f>
        <v>0</v>
      </c>
      <c r="K90" s="20">
        <f>IFERROR((IF($A90&gt;supporting_sheet!$D$13, VLOOKUP(supporting_sheet!$G$13,'waste_char_sector_%_values'!$E$2:$AG$3277,8,FALSE), VLOOKUP($D90,'waste_char_sector_%_values'!$E$2:$AG$3277,8,FALSE))*'DONNÉES '!$E129),0)</f>
        <v>0</v>
      </c>
      <c r="L90" s="20">
        <f>IFERROR((IF($A90&gt;supporting_sheet!$D$13, VLOOKUP(supporting_sheet!$G$13,'waste_char_sector_%_values'!$E$2:$AG$3277,9,FALSE), VLOOKUP($D90,'waste_char_sector_%_values'!$E$2:$AG$3277,9,FALSE))*'DONNÉES '!$E129),0)</f>
        <v>0</v>
      </c>
      <c r="M90" s="20">
        <f>IFERROR((IF($A90&gt;supporting_sheet!$D$13, VLOOKUP(supporting_sheet!$G$13,'waste_char_sector_%_values'!$E$2:$AG$3277,10,FALSE), VLOOKUP($D90,'waste_char_sector_%_values'!$E$2:$AG$3277,10,FALSE))*'DONNÉES '!$E129),0)</f>
        <v>0</v>
      </c>
      <c r="N90" s="20">
        <f>IFERROR((IF($A90&gt;supporting_sheet!$D$13, VLOOKUP(supporting_sheet!$G$13,'waste_char_sector_%_values'!$E$2:$AG$3277,11,FALSE), VLOOKUP($D90,'waste_char_sector_%_values'!$E$2:$AG$3277,11,FALSE))*'DONNÉES '!$E129),0)</f>
        <v>0</v>
      </c>
      <c r="O90" s="20">
        <f>IFERROR((IF($A90&gt;supporting_sheet!$D$13, VLOOKUP(supporting_sheet!$G$13,'waste_char_sector_%_values'!$E$2:$AG$3277,12,FALSE), VLOOKUP($D90,'waste_char_sector_%_values'!$E$2:$AG$3277,12,FALSE))*'DONNÉES '!$E129),0)</f>
        <v>0</v>
      </c>
      <c r="P90" s="20">
        <f>IFERROR((IF($A90&gt;supporting_sheet!$D$13, VLOOKUP(supporting_sheet!$G$13,'waste_char_sector_%_values'!$E$2:$AG$3277,13,FALSE), VLOOKUP($D90,'waste_char_sector_%_values'!$E$2:$AG$3277,13,FALSE))*'DONNÉES '!$E129),0)</f>
        <v>0</v>
      </c>
      <c r="Q90" s="20">
        <f>IFERROR((IF($A90&gt;supporting_sheet!$D$13, VLOOKUP(supporting_sheet!$G$13,'waste_char_sector_%_values'!$E$2:$AG$3277,14,FALSE), VLOOKUP($D90,'waste_char_sector_%_values'!$E$2:$AG$3277,14,FALSE))*'DONNÉES '!$E129),0)</f>
        <v>0</v>
      </c>
      <c r="R90" s="20">
        <f>IFERROR((IF($A90&gt;supporting_sheet!$D$13, VLOOKUP(supporting_sheet!$G$13,'waste_char_sector_%_values'!$E$2:$AG$3277,29,FALSE), VLOOKUP($D90,'waste_char_sector_%_values'!$E$2:$AG$3277,29,FALSE))*'DONNÉES '!$E129),0)</f>
        <v>0</v>
      </c>
      <c r="S90" s="37"/>
      <c r="T90" s="37">
        <f t="shared" si="4"/>
        <v>0</v>
      </c>
      <c r="V90" s="20">
        <f>IFERROR((IF($A90&gt;supporting_sheet!$D$13, VLOOKUP(supporting_sheet!$G$13,'waste_char_sector_%_values'!$E$2:$AG$3277,11,FALSE), VLOOKUP($D90,'waste_char_sector_%_values'!$E$2:$AG$3277,11,FALSE))*'DONNÉES '!$E129),0)</f>
        <v>0</v>
      </c>
    </row>
    <row r="91" spans="1:22" x14ac:dyDescent="0.25">
      <c r="A91" s="1">
        <f>'DONNÉES '!B130</f>
        <v>89</v>
      </c>
      <c r="B91" s="1" t="str">
        <f t="shared" si="5"/>
        <v>AB</v>
      </c>
      <c r="C91" s="1" t="s">
        <v>56</v>
      </c>
      <c r="D91" s="1" t="str">
        <f t="shared" si="6"/>
        <v>89ABICI</v>
      </c>
      <c r="E91" s="20">
        <f>IFERROR((IF($A91&gt;supporting_sheet!$D$13, VLOOKUP(supporting_sheet!$G$13,'waste_char_sector_%_values'!$E$2:$AG$3277,2,FALSE), VLOOKUP($D91,'waste_char_sector_%_values'!$E$2:$AG$3277,2,FALSE))*'DONNÉES '!$E130),0)</f>
        <v>0</v>
      </c>
      <c r="F91" s="20">
        <f>IFERROR((IF($A91&gt;supporting_sheet!$D$13, VLOOKUP(supporting_sheet!$G$13,'waste_char_sector_%_values'!$E$2:$AG$3277,3,FALSE), VLOOKUP($D91,'waste_char_sector_%_values'!$E$2:$AG$3277,3,FALSE))*'DONNÉES '!$E130),0)</f>
        <v>0</v>
      </c>
      <c r="G91" s="20">
        <f>IFERROR((IF($A91&gt;supporting_sheet!$D$13, VLOOKUP(supporting_sheet!$G$13,'waste_char_sector_%_values'!$E$2:$AG$3277,4,FALSE), VLOOKUP($D91,'waste_char_sector_%_values'!$E$2:$AG$3277,4,FALSE))*'DONNÉES '!$E130),0)</f>
        <v>0</v>
      </c>
      <c r="H91" s="20">
        <f>IFERROR((IF($A91&gt;supporting_sheet!$D$13, VLOOKUP(supporting_sheet!$G$13,'waste_char_sector_%_values'!$E$2:$AG$3277,5,FALSE), VLOOKUP($D91,'waste_char_sector_%_values'!$E$2:$AG$3277,5,FALSE))*'DONNÉES '!$E130),0)</f>
        <v>0</v>
      </c>
      <c r="I91" s="20">
        <f>IFERROR((IF($A91&gt;supporting_sheet!$D$13, VLOOKUP(supporting_sheet!$G$13,'waste_char_sector_%_values'!$E$2:$AG$3277,6,FALSE), VLOOKUP($D91,'waste_char_sector_%_values'!$E$2:$AG$3277,6,FALSE))*'DONNÉES '!$E130),0)</f>
        <v>0</v>
      </c>
      <c r="J91" s="20">
        <f>IFERROR((IF($A91&gt;supporting_sheet!$D$13, VLOOKUP(supporting_sheet!$G$13,'waste_char_sector_%_values'!$E$2:$AG$3277,7,FALSE), VLOOKUP($D91,'waste_char_sector_%_values'!$E$2:$AG$3277,7,FALSE))*'DONNÉES '!$E130),0)</f>
        <v>0</v>
      </c>
      <c r="K91" s="20">
        <f>IFERROR((IF($A91&gt;supporting_sheet!$D$13, VLOOKUP(supporting_sheet!$G$13,'waste_char_sector_%_values'!$E$2:$AG$3277,8,FALSE), VLOOKUP($D91,'waste_char_sector_%_values'!$E$2:$AG$3277,8,FALSE))*'DONNÉES '!$E130),0)</f>
        <v>0</v>
      </c>
      <c r="L91" s="20">
        <f>IFERROR((IF($A91&gt;supporting_sheet!$D$13, VLOOKUP(supporting_sheet!$G$13,'waste_char_sector_%_values'!$E$2:$AG$3277,9,FALSE), VLOOKUP($D91,'waste_char_sector_%_values'!$E$2:$AG$3277,9,FALSE))*'DONNÉES '!$E130),0)</f>
        <v>0</v>
      </c>
      <c r="M91" s="20">
        <f>IFERROR((IF($A91&gt;supporting_sheet!$D$13, VLOOKUP(supporting_sheet!$G$13,'waste_char_sector_%_values'!$E$2:$AG$3277,10,FALSE), VLOOKUP($D91,'waste_char_sector_%_values'!$E$2:$AG$3277,10,FALSE))*'DONNÉES '!$E130),0)</f>
        <v>0</v>
      </c>
      <c r="N91" s="20">
        <f>IFERROR((IF($A91&gt;supporting_sheet!$D$13, VLOOKUP(supporting_sheet!$G$13,'waste_char_sector_%_values'!$E$2:$AG$3277,11,FALSE), VLOOKUP($D91,'waste_char_sector_%_values'!$E$2:$AG$3277,11,FALSE))*'DONNÉES '!$E130),0)</f>
        <v>0</v>
      </c>
      <c r="O91" s="20">
        <f>IFERROR((IF($A91&gt;supporting_sheet!$D$13, VLOOKUP(supporting_sheet!$G$13,'waste_char_sector_%_values'!$E$2:$AG$3277,12,FALSE), VLOOKUP($D91,'waste_char_sector_%_values'!$E$2:$AG$3277,12,FALSE))*'DONNÉES '!$E130),0)</f>
        <v>0</v>
      </c>
      <c r="P91" s="20">
        <f>IFERROR((IF($A91&gt;supporting_sheet!$D$13, VLOOKUP(supporting_sheet!$G$13,'waste_char_sector_%_values'!$E$2:$AG$3277,13,FALSE), VLOOKUP($D91,'waste_char_sector_%_values'!$E$2:$AG$3277,13,FALSE))*'DONNÉES '!$E130),0)</f>
        <v>0</v>
      </c>
      <c r="Q91" s="20">
        <f>IFERROR((IF($A91&gt;supporting_sheet!$D$13, VLOOKUP(supporting_sheet!$G$13,'waste_char_sector_%_values'!$E$2:$AG$3277,14,FALSE), VLOOKUP($D91,'waste_char_sector_%_values'!$E$2:$AG$3277,14,FALSE))*'DONNÉES '!$E130),0)</f>
        <v>0</v>
      </c>
      <c r="R91" s="20">
        <f>IFERROR((IF($A91&gt;supporting_sheet!$D$13, VLOOKUP(supporting_sheet!$G$13,'waste_char_sector_%_values'!$E$2:$AG$3277,29,FALSE), VLOOKUP($D91,'waste_char_sector_%_values'!$E$2:$AG$3277,29,FALSE))*'DONNÉES '!$E130),0)</f>
        <v>0</v>
      </c>
      <c r="S91" s="37"/>
      <c r="T91" s="37">
        <f t="shared" si="4"/>
        <v>0</v>
      </c>
      <c r="V91" s="20">
        <f>IFERROR((IF($A91&gt;supporting_sheet!$D$13, VLOOKUP(supporting_sheet!$G$13,'waste_char_sector_%_values'!$E$2:$AG$3277,11,FALSE), VLOOKUP($D91,'waste_char_sector_%_values'!$E$2:$AG$3277,11,FALSE))*'DONNÉES '!$E130),0)</f>
        <v>0</v>
      </c>
    </row>
    <row r="92" spans="1:22" x14ac:dyDescent="0.25">
      <c r="A92" s="1">
        <f>'DONNÉES '!B131</f>
        <v>90</v>
      </c>
      <c r="B92" s="1" t="str">
        <f t="shared" si="5"/>
        <v>AB</v>
      </c>
      <c r="C92" s="1" t="s">
        <v>56</v>
      </c>
      <c r="D92" s="1" t="str">
        <f t="shared" si="6"/>
        <v>90ABICI</v>
      </c>
      <c r="E92" s="20">
        <f>IFERROR((IF($A92&gt;supporting_sheet!$D$13, VLOOKUP(supporting_sheet!$G$13,'waste_char_sector_%_values'!$E$2:$AG$3277,2,FALSE), VLOOKUP($D92,'waste_char_sector_%_values'!$E$2:$AG$3277,2,FALSE))*'DONNÉES '!$E131),0)</f>
        <v>0</v>
      </c>
      <c r="F92" s="20">
        <f>IFERROR((IF($A92&gt;supporting_sheet!$D$13, VLOOKUP(supporting_sheet!$G$13,'waste_char_sector_%_values'!$E$2:$AG$3277,3,FALSE), VLOOKUP($D92,'waste_char_sector_%_values'!$E$2:$AG$3277,3,FALSE))*'DONNÉES '!$E131),0)</f>
        <v>0</v>
      </c>
      <c r="G92" s="20">
        <f>IFERROR((IF($A92&gt;supporting_sheet!$D$13, VLOOKUP(supporting_sheet!$G$13,'waste_char_sector_%_values'!$E$2:$AG$3277,4,FALSE), VLOOKUP($D92,'waste_char_sector_%_values'!$E$2:$AG$3277,4,FALSE))*'DONNÉES '!$E131),0)</f>
        <v>0</v>
      </c>
      <c r="H92" s="20">
        <f>IFERROR((IF($A92&gt;supporting_sheet!$D$13, VLOOKUP(supporting_sheet!$G$13,'waste_char_sector_%_values'!$E$2:$AG$3277,5,FALSE), VLOOKUP($D92,'waste_char_sector_%_values'!$E$2:$AG$3277,5,FALSE))*'DONNÉES '!$E131),0)</f>
        <v>0</v>
      </c>
      <c r="I92" s="20">
        <f>IFERROR((IF($A92&gt;supporting_sheet!$D$13, VLOOKUP(supporting_sheet!$G$13,'waste_char_sector_%_values'!$E$2:$AG$3277,6,FALSE), VLOOKUP($D92,'waste_char_sector_%_values'!$E$2:$AG$3277,6,FALSE))*'DONNÉES '!$E131),0)</f>
        <v>0</v>
      </c>
      <c r="J92" s="20">
        <f>IFERROR((IF($A92&gt;supporting_sheet!$D$13, VLOOKUP(supporting_sheet!$G$13,'waste_char_sector_%_values'!$E$2:$AG$3277,7,FALSE), VLOOKUP($D92,'waste_char_sector_%_values'!$E$2:$AG$3277,7,FALSE))*'DONNÉES '!$E131),0)</f>
        <v>0</v>
      </c>
      <c r="K92" s="20">
        <f>IFERROR((IF($A92&gt;supporting_sheet!$D$13, VLOOKUP(supporting_sheet!$G$13,'waste_char_sector_%_values'!$E$2:$AG$3277,8,FALSE), VLOOKUP($D92,'waste_char_sector_%_values'!$E$2:$AG$3277,8,FALSE))*'DONNÉES '!$E131),0)</f>
        <v>0</v>
      </c>
      <c r="L92" s="20">
        <f>IFERROR((IF($A92&gt;supporting_sheet!$D$13, VLOOKUP(supporting_sheet!$G$13,'waste_char_sector_%_values'!$E$2:$AG$3277,9,FALSE), VLOOKUP($D92,'waste_char_sector_%_values'!$E$2:$AG$3277,9,FALSE))*'DONNÉES '!$E131),0)</f>
        <v>0</v>
      </c>
      <c r="M92" s="20">
        <f>IFERROR((IF($A92&gt;supporting_sheet!$D$13, VLOOKUP(supporting_sheet!$G$13,'waste_char_sector_%_values'!$E$2:$AG$3277,10,FALSE), VLOOKUP($D92,'waste_char_sector_%_values'!$E$2:$AG$3277,10,FALSE))*'DONNÉES '!$E131),0)</f>
        <v>0</v>
      </c>
      <c r="N92" s="20">
        <f>IFERROR((IF($A92&gt;supporting_sheet!$D$13, VLOOKUP(supporting_sheet!$G$13,'waste_char_sector_%_values'!$E$2:$AG$3277,11,FALSE), VLOOKUP($D92,'waste_char_sector_%_values'!$E$2:$AG$3277,11,FALSE))*'DONNÉES '!$E131),0)</f>
        <v>0</v>
      </c>
      <c r="O92" s="20">
        <f>IFERROR((IF($A92&gt;supporting_sheet!$D$13, VLOOKUP(supporting_sheet!$G$13,'waste_char_sector_%_values'!$E$2:$AG$3277,12,FALSE), VLOOKUP($D92,'waste_char_sector_%_values'!$E$2:$AG$3277,12,FALSE))*'DONNÉES '!$E131),0)</f>
        <v>0</v>
      </c>
      <c r="P92" s="20">
        <f>IFERROR((IF($A92&gt;supporting_sheet!$D$13, VLOOKUP(supporting_sheet!$G$13,'waste_char_sector_%_values'!$E$2:$AG$3277,13,FALSE), VLOOKUP($D92,'waste_char_sector_%_values'!$E$2:$AG$3277,13,FALSE))*'DONNÉES '!$E131),0)</f>
        <v>0</v>
      </c>
      <c r="Q92" s="20">
        <f>IFERROR((IF($A92&gt;supporting_sheet!$D$13, VLOOKUP(supporting_sheet!$G$13,'waste_char_sector_%_values'!$E$2:$AG$3277,14,FALSE), VLOOKUP($D92,'waste_char_sector_%_values'!$E$2:$AG$3277,14,FALSE))*'DONNÉES '!$E131),0)</f>
        <v>0</v>
      </c>
      <c r="R92" s="20">
        <f>IFERROR((IF($A92&gt;supporting_sheet!$D$13, VLOOKUP(supporting_sheet!$G$13,'waste_char_sector_%_values'!$E$2:$AG$3277,29,FALSE), VLOOKUP($D92,'waste_char_sector_%_values'!$E$2:$AG$3277,29,FALSE))*'DONNÉES '!$E131),0)</f>
        <v>0</v>
      </c>
      <c r="S92" s="37"/>
      <c r="T92" s="37">
        <f t="shared" si="4"/>
        <v>0</v>
      </c>
      <c r="V92" s="20">
        <f>IFERROR((IF($A92&gt;supporting_sheet!$D$13, VLOOKUP(supporting_sheet!$G$13,'waste_char_sector_%_values'!$E$2:$AG$3277,11,FALSE), VLOOKUP($D92,'waste_char_sector_%_values'!$E$2:$AG$3277,11,FALSE))*'DONNÉES '!$E131),0)</f>
        <v>0</v>
      </c>
    </row>
    <row r="93" spans="1:22" x14ac:dyDescent="0.25">
      <c r="A93" s="1">
        <f>'DONNÉES '!B132</f>
        <v>91</v>
      </c>
      <c r="B93" s="1" t="str">
        <f t="shared" si="5"/>
        <v>AB</v>
      </c>
      <c r="C93" s="1" t="s">
        <v>56</v>
      </c>
      <c r="D93" s="1" t="str">
        <f t="shared" si="6"/>
        <v>91ABICI</v>
      </c>
      <c r="E93" s="20">
        <f>IFERROR((IF($A93&gt;supporting_sheet!$D$13, VLOOKUP(supporting_sheet!$G$13,'waste_char_sector_%_values'!$E$2:$AG$3277,2,FALSE), VLOOKUP($D93,'waste_char_sector_%_values'!$E$2:$AG$3277,2,FALSE))*'DONNÉES '!$E132),0)</f>
        <v>0</v>
      </c>
      <c r="F93" s="20">
        <f>IFERROR((IF($A93&gt;supporting_sheet!$D$13, VLOOKUP(supporting_sheet!$G$13,'waste_char_sector_%_values'!$E$2:$AG$3277,3,FALSE), VLOOKUP($D93,'waste_char_sector_%_values'!$E$2:$AG$3277,3,FALSE))*'DONNÉES '!$E132),0)</f>
        <v>0</v>
      </c>
      <c r="G93" s="20">
        <f>IFERROR((IF($A93&gt;supporting_sheet!$D$13, VLOOKUP(supporting_sheet!$G$13,'waste_char_sector_%_values'!$E$2:$AG$3277,4,FALSE), VLOOKUP($D93,'waste_char_sector_%_values'!$E$2:$AG$3277,4,FALSE))*'DONNÉES '!$E132),0)</f>
        <v>0</v>
      </c>
      <c r="H93" s="20">
        <f>IFERROR((IF($A93&gt;supporting_sheet!$D$13, VLOOKUP(supporting_sheet!$G$13,'waste_char_sector_%_values'!$E$2:$AG$3277,5,FALSE), VLOOKUP($D93,'waste_char_sector_%_values'!$E$2:$AG$3277,5,FALSE))*'DONNÉES '!$E132),0)</f>
        <v>0</v>
      </c>
      <c r="I93" s="20">
        <f>IFERROR((IF($A93&gt;supporting_sheet!$D$13, VLOOKUP(supporting_sheet!$G$13,'waste_char_sector_%_values'!$E$2:$AG$3277,6,FALSE), VLOOKUP($D93,'waste_char_sector_%_values'!$E$2:$AG$3277,6,FALSE))*'DONNÉES '!$E132),0)</f>
        <v>0</v>
      </c>
      <c r="J93" s="20">
        <f>IFERROR((IF($A93&gt;supporting_sheet!$D$13, VLOOKUP(supporting_sheet!$G$13,'waste_char_sector_%_values'!$E$2:$AG$3277,7,FALSE), VLOOKUP($D93,'waste_char_sector_%_values'!$E$2:$AG$3277,7,FALSE))*'DONNÉES '!$E132),0)</f>
        <v>0</v>
      </c>
      <c r="K93" s="20">
        <f>IFERROR((IF($A93&gt;supporting_sheet!$D$13, VLOOKUP(supporting_sheet!$G$13,'waste_char_sector_%_values'!$E$2:$AG$3277,8,FALSE), VLOOKUP($D93,'waste_char_sector_%_values'!$E$2:$AG$3277,8,FALSE))*'DONNÉES '!$E132),0)</f>
        <v>0</v>
      </c>
      <c r="L93" s="20">
        <f>IFERROR((IF($A93&gt;supporting_sheet!$D$13, VLOOKUP(supporting_sheet!$G$13,'waste_char_sector_%_values'!$E$2:$AG$3277,9,FALSE), VLOOKUP($D93,'waste_char_sector_%_values'!$E$2:$AG$3277,9,FALSE))*'DONNÉES '!$E132),0)</f>
        <v>0</v>
      </c>
      <c r="M93" s="20">
        <f>IFERROR((IF($A93&gt;supporting_sheet!$D$13, VLOOKUP(supporting_sheet!$G$13,'waste_char_sector_%_values'!$E$2:$AG$3277,10,FALSE), VLOOKUP($D93,'waste_char_sector_%_values'!$E$2:$AG$3277,10,FALSE))*'DONNÉES '!$E132),0)</f>
        <v>0</v>
      </c>
      <c r="N93" s="20">
        <f>IFERROR((IF($A93&gt;supporting_sheet!$D$13, VLOOKUP(supporting_sheet!$G$13,'waste_char_sector_%_values'!$E$2:$AG$3277,11,FALSE), VLOOKUP($D93,'waste_char_sector_%_values'!$E$2:$AG$3277,11,FALSE))*'DONNÉES '!$E132),0)</f>
        <v>0</v>
      </c>
      <c r="O93" s="20">
        <f>IFERROR((IF($A93&gt;supporting_sheet!$D$13, VLOOKUP(supporting_sheet!$G$13,'waste_char_sector_%_values'!$E$2:$AG$3277,12,FALSE), VLOOKUP($D93,'waste_char_sector_%_values'!$E$2:$AG$3277,12,FALSE))*'DONNÉES '!$E132),0)</f>
        <v>0</v>
      </c>
      <c r="P93" s="20">
        <f>IFERROR((IF($A93&gt;supporting_sheet!$D$13, VLOOKUP(supporting_sheet!$G$13,'waste_char_sector_%_values'!$E$2:$AG$3277,13,FALSE), VLOOKUP($D93,'waste_char_sector_%_values'!$E$2:$AG$3277,13,FALSE))*'DONNÉES '!$E132),0)</f>
        <v>0</v>
      </c>
      <c r="Q93" s="20">
        <f>IFERROR((IF($A93&gt;supporting_sheet!$D$13, VLOOKUP(supporting_sheet!$G$13,'waste_char_sector_%_values'!$E$2:$AG$3277,14,FALSE), VLOOKUP($D93,'waste_char_sector_%_values'!$E$2:$AG$3277,14,FALSE))*'DONNÉES '!$E132),0)</f>
        <v>0</v>
      </c>
      <c r="R93" s="20">
        <f>IFERROR((IF($A93&gt;supporting_sheet!$D$13, VLOOKUP(supporting_sheet!$G$13,'waste_char_sector_%_values'!$E$2:$AG$3277,29,FALSE), VLOOKUP($D93,'waste_char_sector_%_values'!$E$2:$AG$3277,29,FALSE))*'DONNÉES '!$E132),0)</f>
        <v>0</v>
      </c>
      <c r="S93" s="37"/>
      <c r="T93" s="37">
        <f t="shared" si="4"/>
        <v>0</v>
      </c>
      <c r="V93" s="20">
        <f>IFERROR((IF($A93&gt;supporting_sheet!$D$13, VLOOKUP(supporting_sheet!$G$13,'waste_char_sector_%_values'!$E$2:$AG$3277,11,FALSE), VLOOKUP($D93,'waste_char_sector_%_values'!$E$2:$AG$3277,11,FALSE))*'DONNÉES '!$E132),0)</f>
        <v>0</v>
      </c>
    </row>
    <row r="94" spans="1:22" x14ac:dyDescent="0.25">
      <c r="A94" s="1">
        <f>'DONNÉES '!B133</f>
        <v>92</v>
      </c>
      <c r="B94" s="1" t="str">
        <f t="shared" si="5"/>
        <v>AB</v>
      </c>
      <c r="C94" s="1" t="s">
        <v>56</v>
      </c>
      <c r="D94" s="1" t="str">
        <f t="shared" si="6"/>
        <v>92ABICI</v>
      </c>
      <c r="E94" s="20">
        <f>IFERROR((IF($A94&gt;supporting_sheet!$D$13, VLOOKUP(supporting_sheet!$G$13,'waste_char_sector_%_values'!$E$2:$AG$3277,2,FALSE), VLOOKUP($D94,'waste_char_sector_%_values'!$E$2:$AG$3277,2,FALSE))*'DONNÉES '!$E133),0)</f>
        <v>0</v>
      </c>
      <c r="F94" s="20">
        <f>IFERROR((IF($A94&gt;supporting_sheet!$D$13, VLOOKUP(supporting_sheet!$G$13,'waste_char_sector_%_values'!$E$2:$AG$3277,3,FALSE), VLOOKUP($D94,'waste_char_sector_%_values'!$E$2:$AG$3277,3,FALSE))*'DONNÉES '!$E133),0)</f>
        <v>0</v>
      </c>
      <c r="G94" s="20">
        <f>IFERROR((IF($A94&gt;supporting_sheet!$D$13, VLOOKUP(supporting_sheet!$G$13,'waste_char_sector_%_values'!$E$2:$AG$3277,4,FALSE), VLOOKUP($D94,'waste_char_sector_%_values'!$E$2:$AG$3277,4,FALSE))*'DONNÉES '!$E133),0)</f>
        <v>0</v>
      </c>
      <c r="H94" s="20">
        <f>IFERROR((IF($A94&gt;supporting_sheet!$D$13, VLOOKUP(supporting_sheet!$G$13,'waste_char_sector_%_values'!$E$2:$AG$3277,5,FALSE), VLOOKUP($D94,'waste_char_sector_%_values'!$E$2:$AG$3277,5,FALSE))*'DONNÉES '!$E133),0)</f>
        <v>0</v>
      </c>
      <c r="I94" s="20">
        <f>IFERROR((IF($A94&gt;supporting_sheet!$D$13, VLOOKUP(supporting_sheet!$G$13,'waste_char_sector_%_values'!$E$2:$AG$3277,6,FALSE), VLOOKUP($D94,'waste_char_sector_%_values'!$E$2:$AG$3277,6,FALSE))*'DONNÉES '!$E133),0)</f>
        <v>0</v>
      </c>
      <c r="J94" s="20">
        <f>IFERROR((IF($A94&gt;supporting_sheet!$D$13, VLOOKUP(supporting_sheet!$G$13,'waste_char_sector_%_values'!$E$2:$AG$3277,7,FALSE), VLOOKUP($D94,'waste_char_sector_%_values'!$E$2:$AG$3277,7,FALSE))*'DONNÉES '!$E133),0)</f>
        <v>0</v>
      </c>
      <c r="K94" s="20">
        <f>IFERROR((IF($A94&gt;supporting_sheet!$D$13, VLOOKUP(supporting_sheet!$G$13,'waste_char_sector_%_values'!$E$2:$AG$3277,8,FALSE), VLOOKUP($D94,'waste_char_sector_%_values'!$E$2:$AG$3277,8,FALSE))*'DONNÉES '!$E133),0)</f>
        <v>0</v>
      </c>
      <c r="L94" s="20">
        <f>IFERROR((IF($A94&gt;supporting_sheet!$D$13, VLOOKUP(supporting_sheet!$G$13,'waste_char_sector_%_values'!$E$2:$AG$3277,9,FALSE), VLOOKUP($D94,'waste_char_sector_%_values'!$E$2:$AG$3277,9,FALSE))*'DONNÉES '!$E133),0)</f>
        <v>0</v>
      </c>
      <c r="M94" s="20">
        <f>IFERROR((IF($A94&gt;supporting_sheet!$D$13, VLOOKUP(supporting_sheet!$G$13,'waste_char_sector_%_values'!$E$2:$AG$3277,10,FALSE), VLOOKUP($D94,'waste_char_sector_%_values'!$E$2:$AG$3277,10,FALSE))*'DONNÉES '!$E133),0)</f>
        <v>0</v>
      </c>
      <c r="N94" s="20">
        <f>IFERROR((IF($A94&gt;supporting_sheet!$D$13, VLOOKUP(supporting_sheet!$G$13,'waste_char_sector_%_values'!$E$2:$AG$3277,11,FALSE), VLOOKUP($D94,'waste_char_sector_%_values'!$E$2:$AG$3277,11,FALSE))*'DONNÉES '!$E133),0)</f>
        <v>0</v>
      </c>
      <c r="O94" s="20">
        <f>IFERROR((IF($A94&gt;supporting_sheet!$D$13, VLOOKUP(supporting_sheet!$G$13,'waste_char_sector_%_values'!$E$2:$AG$3277,12,FALSE), VLOOKUP($D94,'waste_char_sector_%_values'!$E$2:$AG$3277,12,FALSE))*'DONNÉES '!$E133),0)</f>
        <v>0</v>
      </c>
      <c r="P94" s="20">
        <f>IFERROR((IF($A94&gt;supporting_sheet!$D$13, VLOOKUP(supporting_sheet!$G$13,'waste_char_sector_%_values'!$E$2:$AG$3277,13,FALSE), VLOOKUP($D94,'waste_char_sector_%_values'!$E$2:$AG$3277,13,FALSE))*'DONNÉES '!$E133),0)</f>
        <v>0</v>
      </c>
      <c r="Q94" s="20">
        <f>IFERROR((IF($A94&gt;supporting_sheet!$D$13, VLOOKUP(supporting_sheet!$G$13,'waste_char_sector_%_values'!$E$2:$AG$3277,14,FALSE), VLOOKUP($D94,'waste_char_sector_%_values'!$E$2:$AG$3277,14,FALSE))*'DONNÉES '!$E133),0)</f>
        <v>0</v>
      </c>
      <c r="R94" s="20">
        <f>IFERROR((IF($A94&gt;supporting_sheet!$D$13, VLOOKUP(supporting_sheet!$G$13,'waste_char_sector_%_values'!$E$2:$AG$3277,29,FALSE), VLOOKUP($D94,'waste_char_sector_%_values'!$E$2:$AG$3277,29,FALSE))*'DONNÉES '!$E133),0)</f>
        <v>0</v>
      </c>
      <c r="S94" s="37"/>
      <c r="T94" s="37">
        <f t="shared" si="4"/>
        <v>0</v>
      </c>
      <c r="V94" s="20">
        <f>IFERROR((IF($A94&gt;supporting_sheet!$D$13, VLOOKUP(supporting_sheet!$G$13,'waste_char_sector_%_values'!$E$2:$AG$3277,11,FALSE), VLOOKUP($D94,'waste_char_sector_%_values'!$E$2:$AG$3277,11,FALSE))*'DONNÉES '!$E133),0)</f>
        <v>0</v>
      </c>
    </row>
    <row r="95" spans="1:22" x14ac:dyDescent="0.25">
      <c r="A95" s="1">
        <f>'DONNÉES '!B134</f>
        <v>93</v>
      </c>
      <c r="B95" s="1" t="str">
        <f t="shared" si="5"/>
        <v>AB</v>
      </c>
      <c r="C95" s="1" t="s">
        <v>56</v>
      </c>
      <c r="D95" s="1" t="str">
        <f t="shared" si="6"/>
        <v>93ABICI</v>
      </c>
      <c r="E95" s="20">
        <f>IFERROR((IF($A95&gt;supporting_sheet!$D$13, VLOOKUP(supporting_sheet!$G$13,'waste_char_sector_%_values'!$E$2:$AG$3277,2,FALSE), VLOOKUP($D95,'waste_char_sector_%_values'!$E$2:$AG$3277,2,FALSE))*'DONNÉES '!$E134),0)</f>
        <v>0</v>
      </c>
      <c r="F95" s="20">
        <f>IFERROR((IF($A95&gt;supporting_sheet!$D$13, VLOOKUP(supporting_sheet!$G$13,'waste_char_sector_%_values'!$E$2:$AG$3277,3,FALSE), VLOOKUP($D95,'waste_char_sector_%_values'!$E$2:$AG$3277,3,FALSE))*'DONNÉES '!$E134),0)</f>
        <v>0</v>
      </c>
      <c r="G95" s="20">
        <f>IFERROR((IF($A95&gt;supporting_sheet!$D$13, VLOOKUP(supporting_sheet!$G$13,'waste_char_sector_%_values'!$E$2:$AG$3277,4,FALSE), VLOOKUP($D95,'waste_char_sector_%_values'!$E$2:$AG$3277,4,FALSE))*'DONNÉES '!$E134),0)</f>
        <v>0</v>
      </c>
      <c r="H95" s="20">
        <f>IFERROR((IF($A95&gt;supporting_sheet!$D$13, VLOOKUP(supporting_sheet!$G$13,'waste_char_sector_%_values'!$E$2:$AG$3277,5,FALSE), VLOOKUP($D95,'waste_char_sector_%_values'!$E$2:$AG$3277,5,FALSE))*'DONNÉES '!$E134),0)</f>
        <v>0</v>
      </c>
      <c r="I95" s="20">
        <f>IFERROR((IF($A95&gt;supporting_sheet!$D$13, VLOOKUP(supporting_sheet!$G$13,'waste_char_sector_%_values'!$E$2:$AG$3277,6,FALSE), VLOOKUP($D95,'waste_char_sector_%_values'!$E$2:$AG$3277,6,FALSE))*'DONNÉES '!$E134),0)</f>
        <v>0</v>
      </c>
      <c r="J95" s="20">
        <f>IFERROR((IF($A95&gt;supporting_sheet!$D$13, VLOOKUP(supporting_sheet!$G$13,'waste_char_sector_%_values'!$E$2:$AG$3277,7,FALSE), VLOOKUP($D95,'waste_char_sector_%_values'!$E$2:$AG$3277,7,FALSE))*'DONNÉES '!$E134),0)</f>
        <v>0</v>
      </c>
      <c r="K95" s="20">
        <f>IFERROR((IF($A95&gt;supporting_sheet!$D$13, VLOOKUP(supporting_sheet!$G$13,'waste_char_sector_%_values'!$E$2:$AG$3277,8,FALSE), VLOOKUP($D95,'waste_char_sector_%_values'!$E$2:$AG$3277,8,FALSE))*'DONNÉES '!$E134),0)</f>
        <v>0</v>
      </c>
      <c r="L95" s="20">
        <f>IFERROR((IF($A95&gt;supporting_sheet!$D$13, VLOOKUP(supporting_sheet!$G$13,'waste_char_sector_%_values'!$E$2:$AG$3277,9,FALSE), VLOOKUP($D95,'waste_char_sector_%_values'!$E$2:$AG$3277,9,FALSE))*'DONNÉES '!$E134),0)</f>
        <v>0</v>
      </c>
      <c r="M95" s="20">
        <f>IFERROR((IF($A95&gt;supporting_sheet!$D$13, VLOOKUP(supporting_sheet!$G$13,'waste_char_sector_%_values'!$E$2:$AG$3277,10,FALSE), VLOOKUP($D95,'waste_char_sector_%_values'!$E$2:$AG$3277,10,FALSE))*'DONNÉES '!$E134),0)</f>
        <v>0</v>
      </c>
      <c r="N95" s="20">
        <f>IFERROR((IF($A95&gt;supporting_sheet!$D$13, VLOOKUP(supporting_sheet!$G$13,'waste_char_sector_%_values'!$E$2:$AG$3277,11,FALSE), VLOOKUP($D95,'waste_char_sector_%_values'!$E$2:$AG$3277,11,FALSE))*'DONNÉES '!$E134),0)</f>
        <v>0</v>
      </c>
      <c r="O95" s="20">
        <f>IFERROR((IF($A95&gt;supporting_sheet!$D$13, VLOOKUP(supporting_sheet!$G$13,'waste_char_sector_%_values'!$E$2:$AG$3277,12,FALSE), VLOOKUP($D95,'waste_char_sector_%_values'!$E$2:$AG$3277,12,FALSE))*'DONNÉES '!$E134),0)</f>
        <v>0</v>
      </c>
      <c r="P95" s="20">
        <f>IFERROR((IF($A95&gt;supporting_sheet!$D$13, VLOOKUP(supporting_sheet!$G$13,'waste_char_sector_%_values'!$E$2:$AG$3277,13,FALSE), VLOOKUP($D95,'waste_char_sector_%_values'!$E$2:$AG$3277,13,FALSE))*'DONNÉES '!$E134),0)</f>
        <v>0</v>
      </c>
      <c r="Q95" s="20">
        <f>IFERROR((IF($A95&gt;supporting_sheet!$D$13, VLOOKUP(supporting_sheet!$G$13,'waste_char_sector_%_values'!$E$2:$AG$3277,14,FALSE), VLOOKUP($D95,'waste_char_sector_%_values'!$E$2:$AG$3277,14,FALSE))*'DONNÉES '!$E134),0)</f>
        <v>0</v>
      </c>
      <c r="R95" s="20">
        <f>IFERROR((IF($A95&gt;supporting_sheet!$D$13, VLOOKUP(supporting_sheet!$G$13,'waste_char_sector_%_values'!$E$2:$AG$3277,29,FALSE), VLOOKUP($D95,'waste_char_sector_%_values'!$E$2:$AG$3277,29,FALSE))*'DONNÉES '!$E134),0)</f>
        <v>0</v>
      </c>
      <c r="S95" s="37"/>
      <c r="T95" s="37">
        <f t="shared" si="4"/>
        <v>0</v>
      </c>
      <c r="V95" s="20">
        <f>IFERROR((IF($A95&gt;supporting_sheet!$D$13, VLOOKUP(supporting_sheet!$G$13,'waste_char_sector_%_values'!$E$2:$AG$3277,11,FALSE), VLOOKUP($D95,'waste_char_sector_%_values'!$E$2:$AG$3277,11,FALSE))*'DONNÉES '!$E134),0)</f>
        <v>0</v>
      </c>
    </row>
    <row r="96" spans="1:22" x14ac:dyDescent="0.25">
      <c r="A96" s="1">
        <f>'DONNÉES '!B135</f>
        <v>94</v>
      </c>
      <c r="B96" s="1" t="str">
        <f t="shared" si="5"/>
        <v>AB</v>
      </c>
      <c r="C96" s="1" t="s">
        <v>56</v>
      </c>
      <c r="D96" s="1" t="str">
        <f t="shared" si="6"/>
        <v>94ABICI</v>
      </c>
      <c r="E96" s="20">
        <f>IFERROR((IF($A96&gt;supporting_sheet!$D$13, VLOOKUP(supporting_sheet!$G$13,'waste_char_sector_%_values'!$E$2:$AG$3277,2,FALSE), VLOOKUP($D96,'waste_char_sector_%_values'!$E$2:$AG$3277,2,FALSE))*'DONNÉES '!$E135),0)</f>
        <v>0</v>
      </c>
      <c r="F96" s="20">
        <f>IFERROR((IF($A96&gt;supporting_sheet!$D$13, VLOOKUP(supporting_sheet!$G$13,'waste_char_sector_%_values'!$E$2:$AG$3277,3,FALSE), VLOOKUP($D96,'waste_char_sector_%_values'!$E$2:$AG$3277,3,FALSE))*'DONNÉES '!$E135),0)</f>
        <v>0</v>
      </c>
      <c r="G96" s="20">
        <f>IFERROR((IF($A96&gt;supporting_sheet!$D$13, VLOOKUP(supporting_sheet!$G$13,'waste_char_sector_%_values'!$E$2:$AG$3277,4,FALSE), VLOOKUP($D96,'waste_char_sector_%_values'!$E$2:$AG$3277,4,FALSE))*'DONNÉES '!$E135),0)</f>
        <v>0</v>
      </c>
      <c r="H96" s="20">
        <f>IFERROR((IF($A96&gt;supporting_sheet!$D$13, VLOOKUP(supporting_sheet!$G$13,'waste_char_sector_%_values'!$E$2:$AG$3277,5,FALSE), VLOOKUP($D96,'waste_char_sector_%_values'!$E$2:$AG$3277,5,FALSE))*'DONNÉES '!$E135),0)</f>
        <v>0</v>
      </c>
      <c r="I96" s="20">
        <f>IFERROR((IF($A96&gt;supporting_sheet!$D$13, VLOOKUP(supporting_sheet!$G$13,'waste_char_sector_%_values'!$E$2:$AG$3277,6,FALSE), VLOOKUP($D96,'waste_char_sector_%_values'!$E$2:$AG$3277,6,FALSE))*'DONNÉES '!$E135),0)</f>
        <v>0</v>
      </c>
      <c r="J96" s="20">
        <f>IFERROR((IF($A96&gt;supporting_sheet!$D$13, VLOOKUP(supporting_sheet!$G$13,'waste_char_sector_%_values'!$E$2:$AG$3277,7,FALSE), VLOOKUP($D96,'waste_char_sector_%_values'!$E$2:$AG$3277,7,FALSE))*'DONNÉES '!$E135),0)</f>
        <v>0</v>
      </c>
      <c r="K96" s="20">
        <f>IFERROR((IF($A96&gt;supporting_sheet!$D$13, VLOOKUP(supporting_sheet!$G$13,'waste_char_sector_%_values'!$E$2:$AG$3277,8,FALSE), VLOOKUP($D96,'waste_char_sector_%_values'!$E$2:$AG$3277,8,FALSE))*'DONNÉES '!$E135),0)</f>
        <v>0</v>
      </c>
      <c r="L96" s="20">
        <f>IFERROR((IF($A96&gt;supporting_sheet!$D$13, VLOOKUP(supporting_sheet!$G$13,'waste_char_sector_%_values'!$E$2:$AG$3277,9,FALSE), VLOOKUP($D96,'waste_char_sector_%_values'!$E$2:$AG$3277,9,FALSE))*'DONNÉES '!$E135),0)</f>
        <v>0</v>
      </c>
      <c r="M96" s="20">
        <f>IFERROR((IF($A96&gt;supporting_sheet!$D$13, VLOOKUP(supporting_sheet!$G$13,'waste_char_sector_%_values'!$E$2:$AG$3277,10,FALSE), VLOOKUP($D96,'waste_char_sector_%_values'!$E$2:$AG$3277,10,FALSE))*'DONNÉES '!$E135),0)</f>
        <v>0</v>
      </c>
      <c r="N96" s="20">
        <f>IFERROR((IF($A96&gt;supporting_sheet!$D$13, VLOOKUP(supporting_sheet!$G$13,'waste_char_sector_%_values'!$E$2:$AG$3277,11,FALSE), VLOOKUP($D96,'waste_char_sector_%_values'!$E$2:$AG$3277,11,FALSE))*'DONNÉES '!$E135),0)</f>
        <v>0</v>
      </c>
      <c r="O96" s="20">
        <f>IFERROR((IF($A96&gt;supporting_sheet!$D$13, VLOOKUP(supporting_sheet!$G$13,'waste_char_sector_%_values'!$E$2:$AG$3277,12,FALSE), VLOOKUP($D96,'waste_char_sector_%_values'!$E$2:$AG$3277,12,FALSE))*'DONNÉES '!$E135),0)</f>
        <v>0</v>
      </c>
      <c r="P96" s="20">
        <f>IFERROR((IF($A96&gt;supporting_sheet!$D$13, VLOOKUP(supporting_sheet!$G$13,'waste_char_sector_%_values'!$E$2:$AG$3277,13,FALSE), VLOOKUP($D96,'waste_char_sector_%_values'!$E$2:$AG$3277,13,FALSE))*'DONNÉES '!$E135),0)</f>
        <v>0</v>
      </c>
      <c r="Q96" s="20">
        <f>IFERROR((IF($A96&gt;supporting_sheet!$D$13, VLOOKUP(supporting_sheet!$G$13,'waste_char_sector_%_values'!$E$2:$AG$3277,14,FALSE), VLOOKUP($D96,'waste_char_sector_%_values'!$E$2:$AG$3277,14,FALSE))*'DONNÉES '!$E135),0)</f>
        <v>0</v>
      </c>
      <c r="R96" s="20">
        <f>IFERROR((IF($A96&gt;supporting_sheet!$D$13, VLOOKUP(supporting_sheet!$G$13,'waste_char_sector_%_values'!$E$2:$AG$3277,29,FALSE), VLOOKUP($D96,'waste_char_sector_%_values'!$E$2:$AG$3277,29,FALSE))*'DONNÉES '!$E135),0)</f>
        <v>0</v>
      </c>
      <c r="S96" s="37"/>
      <c r="T96" s="37">
        <f t="shared" si="4"/>
        <v>0</v>
      </c>
      <c r="V96" s="20">
        <f>IFERROR((IF($A96&gt;supporting_sheet!$D$13, VLOOKUP(supporting_sheet!$G$13,'waste_char_sector_%_values'!$E$2:$AG$3277,11,FALSE), VLOOKUP($D96,'waste_char_sector_%_values'!$E$2:$AG$3277,11,FALSE))*'DONNÉES '!$E135),0)</f>
        <v>0</v>
      </c>
    </row>
    <row r="97" spans="1:22" x14ac:dyDescent="0.25">
      <c r="A97" s="1">
        <f>'DONNÉES '!B136</f>
        <v>95</v>
      </c>
      <c r="B97" s="1" t="str">
        <f t="shared" si="5"/>
        <v>AB</v>
      </c>
      <c r="C97" s="1" t="s">
        <v>56</v>
      </c>
      <c r="D97" s="1" t="str">
        <f t="shared" si="6"/>
        <v>95ABICI</v>
      </c>
      <c r="E97" s="20">
        <f>IFERROR((IF($A97&gt;supporting_sheet!$D$13, VLOOKUP(supporting_sheet!$G$13,'waste_char_sector_%_values'!$E$2:$AG$3277,2,FALSE), VLOOKUP($D97,'waste_char_sector_%_values'!$E$2:$AG$3277,2,FALSE))*'DONNÉES '!$E136),0)</f>
        <v>0</v>
      </c>
      <c r="F97" s="20">
        <f>IFERROR((IF($A97&gt;supporting_sheet!$D$13, VLOOKUP(supporting_sheet!$G$13,'waste_char_sector_%_values'!$E$2:$AG$3277,3,FALSE), VLOOKUP($D97,'waste_char_sector_%_values'!$E$2:$AG$3277,3,FALSE))*'DONNÉES '!$E136),0)</f>
        <v>0</v>
      </c>
      <c r="G97" s="20">
        <f>IFERROR((IF($A97&gt;supporting_sheet!$D$13, VLOOKUP(supporting_sheet!$G$13,'waste_char_sector_%_values'!$E$2:$AG$3277,4,FALSE), VLOOKUP($D97,'waste_char_sector_%_values'!$E$2:$AG$3277,4,FALSE))*'DONNÉES '!$E136),0)</f>
        <v>0</v>
      </c>
      <c r="H97" s="20">
        <f>IFERROR((IF($A97&gt;supporting_sheet!$D$13, VLOOKUP(supporting_sheet!$G$13,'waste_char_sector_%_values'!$E$2:$AG$3277,5,FALSE), VLOOKUP($D97,'waste_char_sector_%_values'!$E$2:$AG$3277,5,FALSE))*'DONNÉES '!$E136),0)</f>
        <v>0</v>
      </c>
      <c r="I97" s="20">
        <f>IFERROR((IF($A97&gt;supporting_sheet!$D$13, VLOOKUP(supporting_sheet!$G$13,'waste_char_sector_%_values'!$E$2:$AG$3277,6,FALSE), VLOOKUP($D97,'waste_char_sector_%_values'!$E$2:$AG$3277,6,FALSE))*'DONNÉES '!$E136),0)</f>
        <v>0</v>
      </c>
      <c r="J97" s="20">
        <f>IFERROR((IF($A97&gt;supporting_sheet!$D$13, VLOOKUP(supporting_sheet!$G$13,'waste_char_sector_%_values'!$E$2:$AG$3277,7,FALSE), VLOOKUP($D97,'waste_char_sector_%_values'!$E$2:$AG$3277,7,FALSE))*'DONNÉES '!$E136),0)</f>
        <v>0</v>
      </c>
      <c r="K97" s="20">
        <f>IFERROR((IF($A97&gt;supporting_sheet!$D$13, VLOOKUP(supporting_sheet!$G$13,'waste_char_sector_%_values'!$E$2:$AG$3277,8,FALSE), VLOOKUP($D97,'waste_char_sector_%_values'!$E$2:$AG$3277,8,FALSE))*'DONNÉES '!$E136),0)</f>
        <v>0</v>
      </c>
      <c r="L97" s="20">
        <f>IFERROR((IF($A97&gt;supporting_sheet!$D$13, VLOOKUP(supporting_sheet!$G$13,'waste_char_sector_%_values'!$E$2:$AG$3277,9,FALSE), VLOOKUP($D97,'waste_char_sector_%_values'!$E$2:$AG$3277,9,FALSE))*'DONNÉES '!$E136),0)</f>
        <v>0</v>
      </c>
      <c r="M97" s="20">
        <f>IFERROR((IF($A97&gt;supporting_sheet!$D$13, VLOOKUP(supporting_sheet!$G$13,'waste_char_sector_%_values'!$E$2:$AG$3277,10,FALSE), VLOOKUP($D97,'waste_char_sector_%_values'!$E$2:$AG$3277,10,FALSE))*'DONNÉES '!$E136),0)</f>
        <v>0</v>
      </c>
      <c r="N97" s="20">
        <f>IFERROR((IF($A97&gt;supporting_sheet!$D$13, VLOOKUP(supporting_sheet!$G$13,'waste_char_sector_%_values'!$E$2:$AG$3277,11,FALSE), VLOOKUP($D97,'waste_char_sector_%_values'!$E$2:$AG$3277,11,FALSE))*'DONNÉES '!$E136),0)</f>
        <v>0</v>
      </c>
      <c r="O97" s="20">
        <f>IFERROR((IF($A97&gt;supporting_sheet!$D$13, VLOOKUP(supporting_sheet!$G$13,'waste_char_sector_%_values'!$E$2:$AG$3277,12,FALSE), VLOOKUP($D97,'waste_char_sector_%_values'!$E$2:$AG$3277,12,FALSE))*'DONNÉES '!$E136),0)</f>
        <v>0</v>
      </c>
      <c r="P97" s="20">
        <f>IFERROR((IF($A97&gt;supporting_sheet!$D$13, VLOOKUP(supporting_sheet!$G$13,'waste_char_sector_%_values'!$E$2:$AG$3277,13,FALSE), VLOOKUP($D97,'waste_char_sector_%_values'!$E$2:$AG$3277,13,FALSE))*'DONNÉES '!$E136),0)</f>
        <v>0</v>
      </c>
      <c r="Q97" s="20">
        <f>IFERROR((IF($A97&gt;supporting_sheet!$D$13, VLOOKUP(supporting_sheet!$G$13,'waste_char_sector_%_values'!$E$2:$AG$3277,14,FALSE), VLOOKUP($D97,'waste_char_sector_%_values'!$E$2:$AG$3277,14,FALSE))*'DONNÉES '!$E136),0)</f>
        <v>0</v>
      </c>
      <c r="R97" s="20">
        <f>IFERROR((IF($A97&gt;supporting_sheet!$D$13, VLOOKUP(supporting_sheet!$G$13,'waste_char_sector_%_values'!$E$2:$AG$3277,29,FALSE), VLOOKUP($D97,'waste_char_sector_%_values'!$E$2:$AG$3277,29,FALSE))*'DONNÉES '!$E136),0)</f>
        <v>0</v>
      </c>
      <c r="S97" s="37"/>
      <c r="T97" s="37">
        <f t="shared" si="4"/>
        <v>0</v>
      </c>
      <c r="V97" s="20">
        <f>IFERROR((IF($A97&gt;supporting_sheet!$D$13, VLOOKUP(supporting_sheet!$G$13,'waste_char_sector_%_values'!$E$2:$AG$3277,11,FALSE), VLOOKUP($D97,'waste_char_sector_%_values'!$E$2:$AG$3277,11,FALSE))*'DONNÉES '!$E136),0)</f>
        <v>0</v>
      </c>
    </row>
    <row r="98" spans="1:22" x14ac:dyDescent="0.25">
      <c r="A98" s="1">
        <f>'DONNÉES '!B137</f>
        <v>96</v>
      </c>
      <c r="B98" s="1" t="str">
        <f t="shared" si="5"/>
        <v>AB</v>
      </c>
      <c r="C98" s="1" t="s">
        <v>56</v>
      </c>
      <c r="D98" s="1" t="str">
        <f t="shared" si="6"/>
        <v>96ABICI</v>
      </c>
      <c r="E98" s="20">
        <f>IFERROR((IF($A98&gt;supporting_sheet!$D$13, VLOOKUP(supporting_sheet!$G$13,'waste_char_sector_%_values'!$E$2:$AG$3277,2,FALSE), VLOOKUP($D98,'waste_char_sector_%_values'!$E$2:$AG$3277,2,FALSE))*'DONNÉES '!$E137),0)</f>
        <v>0</v>
      </c>
      <c r="F98" s="20">
        <f>IFERROR((IF($A98&gt;supporting_sheet!$D$13, VLOOKUP(supporting_sheet!$G$13,'waste_char_sector_%_values'!$E$2:$AG$3277,3,FALSE), VLOOKUP($D98,'waste_char_sector_%_values'!$E$2:$AG$3277,3,FALSE))*'DONNÉES '!$E137),0)</f>
        <v>0</v>
      </c>
      <c r="G98" s="20">
        <f>IFERROR((IF($A98&gt;supporting_sheet!$D$13, VLOOKUP(supporting_sheet!$G$13,'waste_char_sector_%_values'!$E$2:$AG$3277,4,FALSE), VLOOKUP($D98,'waste_char_sector_%_values'!$E$2:$AG$3277,4,FALSE))*'DONNÉES '!$E137),0)</f>
        <v>0</v>
      </c>
      <c r="H98" s="20">
        <f>IFERROR((IF($A98&gt;supporting_sheet!$D$13, VLOOKUP(supporting_sheet!$G$13,'waste_char_sector_%_values'!$E$2:$AG$3277,5,FALSE), VLOOKUP($D98,'waste_char_sector_%_values'!$E$2:$AG$3277,5,FALSE))*'DONNÉES '!$E137),0)</f>
        <v>0</v>
      </c>
      <c r="I98" s="20">
        <f>IFERROR((IF($A98&gt;supporting_sheet!$D$13, VLOOKUP(supporting_sheet!$G$13,'waste_char_sector_%_values'!$E$2:$AG$3277,6,FALSE), VLOOKUP($D98,'waste_char_sector_%_values'!$E$2:$AG$3277,6,FALSE))*'DONNÉES '!$E137),0)</f>
        <v>0</v>
      </c>
      <c r="J98" s="20">
        <f>IFERROR((IF($A98&gt;supporting_sheet!$D$13, VLOOKUP(supporting_sheet!$G$13,'waste_char_sector_%_values'!$E$2:$AG$3277,7,FALSE), VLOOKUP($D98,'waste_char_sector_%_values'!$E$2:$AG$3277,7,FALSE))*'DONNÉES '!$E137),0)</f>
        <v>0</v>
      </c>
      <c r="K98" s="20">
        <f>IFERROR((IF($A98&gt;supporting_sheet!$D$13, VLOOKUP(supporting_sheet!$G$13,'waste_char_sector_%_values'!$E$2:$AG$3277,8,FALSE), VLOOKUP($D98,'waste_char_sector_%_values'!$E$2:$AG$3277,8,FALSE))*'DONNÉES '!$E137),0)</f>
        <v>0</v>
      </c>
      <c r="L98" s="20">
        <f>IFERROR((IF($A98&gt;supporting_sheet!$D$13, VLOOKUP(supporting_sheet!$G$13,'waste_char_sector_%_values'!$E$2:$AG$3277,9,FALSE), VLOOKUP($D98,'waste_char_sector_%_values'!$E$2:$AG$3277,9,FALSE))*'DONNÉES '!$E137),0)</f>
        <v>0</v>
      </c>
      <c r="M98" s="20">
        <f>IFERROR((IF($A98&gt;supporting_sheet!$D$13, VLOOKUP(supporting_sheet!$G$13,'waste_char_sector_%_values'!$E$2:$AG$3277,10,FALSE), VLOOKUP($D98,'waste_char_sector_%_values'!$E$2:$AG$3277,10,FALSE))*'DONNÉES '!$E137),0)</f>
        <v>0</v>
      </c>
      <c r="N98" s="20">
        <f>IFERROR((IF($A98&gt;supporting_sheet!$D$13, VLOOKUP(supporting_sheet!$G$13,'waste_char_sector_%_values'!$E$2:$AG$3277,11,FALSE), VLOOKUP($D98,'waste_char_sector_%_values'!$E$2:$AG$3277,11,FALSE))*'DONNÉES '!$E137),0)</f>
        <v>0</v>
      </c>
      <c r="O98" s="20">
        <f>IFERROR((IF($A98&gt;supporting_sheet!$D$13, VLOOKUP(supporting_sheet!$G$13,'waste_char_sector_%_values'!$E$2:$AG$3277,12,FALSE), VLOOKUP($D98,'waste_char_sector_%_values'!$E$2:$AG$3277,12,FALSE))*'DONNÉES '!$E137),0)</f>
        <v>0</v>
      </c>
      <c r="P98" s="20">
        <f>IFERROR((IF($A98&gt;supporting_sheet!$D$13, VLOOKUP(supporting_sheet!$G$13,'waste_char_sector_%_values'!$E$2:$AG$3277,13,FALSE), VLOOKUP($D98,'waste_char_sector_%_values'!$E$2:$AG$3277,13,FALSE))*'DONNÉES '!$E137),0)</f>
        <v>0</v>
      </c>
      <c r="Q98" s="20">
        <f>IFERROR((IF($A98&gt;supporting_sheet!$D$13, VLOOKUP(supporting_sheet!$G$13,'waste_char_sector_%_values'!$E$2:$AG$3277,14,FALSE), VLOOKUP($D98,'waste_char_sector_%_values'!$E$2:$AG$3277,14,FALSE))*'DONNÉES '!$E137),0)</f>
        <v>0</v>
      </c>
      <c r="R98" s="20">
        <f>IFERROR((IF($A98&gt;supporting_sheet!$D$13, VLOOKUP(supporting_sheet!$G$13,'waste_char_sector_%_values'!$E$2:$AG$3277,29,FALSE), VLOOKUP($D98,'waste_char_sector_%_values'!$E$2:$AG$3277,29,FALSE))*'DONNÉES '!$E137),0)</f>
        <v>0</v>
      </c>
      <c r="S98" s="37"/>
      <c r="T98" s="37">
        <f t="shared" ref="T98:T117" si="7">+SUM(E98:R98)</f>
        <v>0</v>
      </c>
      <c r="V98" s="20">
        <f>IFERROR((IF($A98&gt;supporting_sheet!$D$13, VLOOKUP(supporting_sheet!$G$13,'waste_char_sector_%_values'!$E$2:$AG$3277,11,FALSE), VLOOKUP($D98,'waste_char_sector_%_values'!$E$2:$AG$3277,11,FALSE))*'DONNÉES '!$E137),0)</f>
        <v>0</v>
      </c>
    </row>
    <row r="99" spans="1:22" x14ac:dyDescent="0.25">
      <c r="A99" s="1">
        <f>'DONNÉES '!B138</f>
        <v>97</v>
      </c>
      <c r="B99" s="1" t="str">
        <f t="shared" si="5"/>
        <v>AB</v>
      </c>
      <c r="C99" s="1" t="s">
        <v>56</v>
      </c>
      <c r="D99" s="1" t="str">
        <f t="shared" si="6"/>
        <v>97ABICI</v>
      </c>
      <c r="E99" s="20">
        <f>IFERROR((IF($A99&gt;supporting_sheet!$D$13, VLOOKUP(supporting_sheet!$G$13,'waste_char_sector_%_values'!$E$2:$AG$3277,2,FALSE), VLOOKUP($D99,'waste_char_sector_%_values'!$E$2:$AG$3277,2,FALSE))*'DONNÉES '!$E138),0)</f>
        <v>0</v>
      </c>
      <c r="F99" s="20">
        <f>IFERROR((IF($A99&gt;supporting_sheet!$D$13, VLOOKUP(supporting_sheet!$G$13,'waste_char_sector_%_values'!$E$2:$AG$3277,3,FALSE), VLOOKUP($D99,'waste_char_sector_%_values'!$E$2:$AG$3277,3,FALSE))*'DONNÉES '!$E138),0)</f>
        <v>0</v>
      </c>
      <c r="G99" s="20">
        <f>IFERROR((IF($A99&gt;supporting_sheet!$D$13, VLOOKUP(supporting_sheet!$G$13,'waste_char_sector_%_values'!$E$2:$AG$3277,4,FALSE), VLOOKUP($D99,'waste_char_sector_%_values'!$E$2:$AG$3277,4,FALSE))*'DONNÉES '!$E138),0)</f>
        <v>0</v>
      </c>
      <c r="H99" s="20">
        <f>IFERROR((IF($A99&gt;supporting_sheet!$D$13, VLOOKUP(supporting_sheet!$G$13,'waste_char_sector_%_values'!$E$2:$AG$3277,5,FALSE), VLOOKUP($D99,'waste_char_sector_%_values'!$E$2:$AG$3277,5,FALSE))*'DONNÉES '!$E138),0)</f>
        <v>0</v>
      </c>
      <c r="I99" s="20">
        <f>IFERROR((IF($A99&gt;supporting_sheet!$D$13, VLOOKUP(supporting_sheet!$G$13,'waste_char_sector_%_values'!$E$2:$AG$3277,6,FALSE), VLOOKUP($D99,'waste_char_sector_%_values'!$E$2:$AG$3277,6,FALSE))*'DONNÉES '!$E138),0)</f>
        <v>0</v>
      </c>
      <c r="J99" s="20">
        <f>IFERROR((IF($A99&gt;supporting_sheet!$D$13, VLOOKUP(supporting_sheet!$G$13,'waste_char_sector_%_values'!$E$2:$AG$3277,7,FALSE), VLOOKUP($D99,'waste_char_sector_%_values'!$E$2:$AG$3277,7,FALSE))*'DONNÉES '!$E138),0)</f>
        <v>0</v>
      </c>
      <c r="K99" s="20">
        <f>IFERROR((IF($A99&gt;supporting_sheet!$D$13, VLOOKUP(supporting_sheet!$G$13,'waste_char_sector_%_values'!$E$2:$AG$3277,8,FALSE), VLOOKUP($D99,'waste_char_sector_%_values'!$E$2:$AG$3277,8,FALSE))*'DONNÉES '!$E138),0)</f>
        <v>0</v>
      </c>
      <c r="L99" s="20">
        <f>IFERROR((IF($A99&gt;supporting_sheet!$D$13, VLOOKUP(supporting_sheet!$G$13,'waste_char_sector_%_values'!$E$2:$AG$3277,9,FALSE), VLOOKUP($D99,'waste_char_sector_%_values'!$E$2:$AG$3277,9,FALSE))*'DONNÉES '!$E138),0)</f>
        <v>0</v>
      </c>
      <c r="M99" s="20">
        <f>IFERROR((IF($A99&gt;supporting_sheet!$D$13, VLOOKUP(supporting_sheet!$G$13,'waste_char_sector_%_values'!$E$2:$AG$3277,10,FALSE), VLOOKUP($D99,'waste_char_sector_%_values'!$E$2:$AG$3277,10,FALSE))*'DONNÉES '!$E138),0)</f>
        <v>0</v>
      </c>
      <c r="N99" s="20">
        <f>IFERROR((IF($A99&gt;supporting_sheet!$D$13, VLOOKUP(supporting_sheet!$G$13,'waste_char_sector_%_values'!$E$2:$AG$3277,11,FALSE), VLOOKUP($D99,'waste_char_sector_%_values'!$E$2:$AG$3277,11,FALSE))*'DONNÉES '!$E138),0)</f>
        <v>0</v>
      </c>
      <c r="O99" s="20">
        <f>IFERROR((IF($A99&gt;supporting_sheet!$D$13, VLOOKUP(supporting_sheet!$G$13,'waste_char_sector_%_values'!$E$2:$AG$3277,12,FALSE), VLOOKUP($D99,'waste_char_sector_%_values'!$E$2:$AG$3277,12,FALSE))*'DONNÉES '!$E138),0)</f>
        <v>0</v>
      </c>
      <c r="P99" s="20">
        <f>IFERROR((IF($A99&gt;supporting_sheet!$D$13, VLOOKUP(supporting_sheet!$G$13,'waste_char_sector_%_values'!$E$2:$AG$3277,13,FALSE), VLOOKUP($D99,'waste_char_sector_%_values'!$E$2:$AG$3277,13,FALSE))*'DONNÉES '!$E138),0)</f>
        <v>0</v>
      </c>
      <c r="Q99" s="20">
        <f>IFERROR((IF($A99&gt;supporting_sheet!$D$13, VLOOKUP(supporting_sheet!$G$13,'waste_char_sector_%_values'!$E$2:$AG$3277,14,FALSE), VLOOKUP($D99,'waste_char_sector_%_values'!$E$2:$AG$3277,14,FALSE))*'DONNÉES '!$E138),0)</f>
        <v>0</v>
      </c>
      <c r="R99" s="20">
        <f>IFERROR((IF($A99&gt;supporting_sheet!$D$13, VLOOKUP(supporting_sheet!$G$13,'waste_char_sector_%_values'!$E$2:$AG$3277,29,FALSE), VLOOKUP($D99,'waste_char_sector_%_values'!$E$2:$AG$3277,29,FALSE))*'DONNÉES '!$E138),0)</f>
        <v>0</v>
      </c>
      <c r="S99" s="37"/>
      <c r="T99" s="37">
        <f t="shared" si="7"/>
        <v>0</v>
      </c>
      <c r="V99" s="20">
        <f>IFERROR((IF($A99&gt;supporting_sheet!$D$13, VLOOKUP(supporting_sheet!$G$13,'waste_char_sector_%_values'!$E$2:$AG$3277,11,FALSE), VLOOKUP($D99,'waste_char_sector_%_values'!$E$2:$AG$3277,11,FALSE))*'DONNÉES '!$E138),0)</f>
        <v>0</v>
      </c>
    </row>
    <row r="100" spans="1:22" x14ac:dyDescent="0.25">
      <c r="A100" s="1">
        <f>'DONNÉES '!B139</f>
        <v>98</v>
      </c>
      <c r="B100" s="1" t="str">
        <f t="shared" si="5"/>
        <v>AB</v>
      </c>
      <c r="C100" s="1" t="s">
        <v>56</v>
      </c>
      <c r="D100" s="1" t="str">
        <f t="shared" si="6"/>
        <v>98ABICI</v>
      </c>
      <c r="E100" s="20">
        <f>IFERROR((IF($A100&gt;supporting_sheet!$D$13, VLOOKUP(supporting_sheet!$G$13,'waste_char_sector_%_values'!$E$2:$AG$3277,2,FALSE), VLOOKUP($D100,'waste_char_sector_%_values'!$E$2:$AG$3277,2,FALSE))*'DONNÉES '!$E139),0)</f>
        <v>0</v>
      </c>
      <c r="F100" s="20">
        <f>IFERROR((IF($A100&gt;supporting_sheet!$D$13, VLOOKUP(supporting_sheet!$G$13,'waste_char_sector_%_values'!$E$2:$AG$3277,3,FALSE), VLOOKUP($D100,'waste_char_sector_%_values'!$E$2:$AG$3277,3,FALSE))*'DONNÉES '!$E139),0)</f>
        <v>0</v>
      </c>
      <c r="G100" s="20">
        <f>IFERROR((IF($A100&gt;supporting_sheet!$D$13, VLOOKUP(supporting_sheet!$G$13,'waste_char_sector_%_values'!$E$2:$AG$3277,4,FALSE), VLOOKUP($D100,'waste_char_sector_%_values'!$E$2:$AG$3277,4,FALSE))*'DONNÉES '!$E139),0)</f>
        <v>0</v>
      </c>
      <c r="H100" s="20">
        <f>IFERROR((IF($A100&gt;supporting_sheet!$D$13, VLOOKUP(supporting_sheet!$G$13,'waste_char_sector_%_values'!$E$2:$AG$3277,5,FALSE), VLOOKUP($D100,'waste_char_sector_%_values'!$E$2:$AG$3277,5,FALSE))*'DONNÉES '!$E139),0)</f>
        <v>0</v>
      </c>
      <c r="I100" s="20">
        <f>IFERROR((IF($A100&gt;supporting_sheet!$D$13, VLOOKUP(supporting_sheet!$G$13,'waste_char_sector_%_values'!$E$2:$AG$3277,6,FALSE), VLOOKUP($D100,'waste_char_sector_%_values'!$E$2:$AG$3277,6,FALSE))*'DONNÉES '!$E139),0)</f>
        <v>0</v>
      </c>
      <c r="J100" s="20">
        <f>IFERROR((IF($A100&gt;supporting_sheet!$D$13, VLOOKUP(supporting_sheet!$G$13,'waste_char_sector_%_values'!$E$2:$AG$3277,7,FALSE), VLOOKUP($D100,'waste_char_sector_%_values'!$E$2:$AG$3277,7,FALSE))*'DONNÉES '!$E139),0)</f>
        <v>0</v>
      </c>
      <c r="K100" s="20">
        <f>IFERROR((IF($A100&gt;supporting_sheet!$D$13, VLOOKUP(supporting_sheet!$G$13,'waste_char_sector_%_values'!$E$2:$AG$3277,8,FALSE), VLOOKUP($D100,'waste_char_sector_%_values'!$E$2:$AG$3277,8,FALSE))*'DONNÉES '!$E139),0)</f>
        <v>0</v>
      </c>
      <c r="L100" s="20">
        <f>IFERROR((IF($A100&gt;supporting_sheet!$D$13, VLOOKUP(supporting_sheet!$G$13,'waste_char_sector_%_values'!$E$2:$AG$3277,9,FALSE), VLOOKUP($D100,'waste_char_sector_%_values'!$E$2:$AG$3277,9,FALSE))*'DONNÉES '!$E139),0)</f>
        <v>0</v>
      </c>
      <c r="M100" s="20">
        <f>IFERROR((IF($A100&gt;supporting_sheet!$D$13, VLOOKUP(supporting_sheet!$G$13,'waste_char_sector_%_values'!$E$2:$AG$3277,10,FALSE), VLOOKUP($D100,'waste_char_sector_%_values'!$E$2:$AG$3277,10,FALSE))*'DONNÉES '!$E139),0)</f>
        <v>0</v>
      </c>
      <c r="N100" s="20">
        <f>IFERROR((IF($A100&gt;supporting_sheet!$D$13, VLOOKUP(supporting_sheet!$G$13,'waste_char_sector_%_values'!$E$2:$AG$3277,11,FALSE), VLOOKUP($D100,'waste_char_sector_%_values'!$E$2:$AG$3277,11,FALSE))*'DONNÉES '!$E139),0)</f>
        <v>0</v>
      </c>
      <c r="O100" s="20">
        <f>IFERROR((IF($A100&gt;supporting_sheet!$D$13, VLOOKUP(supporting_sheet!$G$13,'waste_char_sector_%_values'!$E$2:$AG$3277,12,FALSE), VLOOKUP($D100,'waste_char_sector_%_values'!$E$2:$AG$3277,12,FALSE))*'DONNÉES '!$E139),0)</f>
        <v>0</v>
      </c>
      <c r="P100" s="20">
        <f>IFERROR((IF($A100&gt;supporting_sheet!$D$13, VLOOKUP(supporting_sheet!$G$13,'waste_char_sector_%_values'!$E$2:$AG$3277,13,FALSE), VLOOKUP($D100,'waste_char_sector_%_values'!$E$2:$AG$3277,13,FALSE))*'DONNÉES '!$E139),0)</f>
        <v>0</v>
      </c>
      <c r="Q100" s="20">
        <f>IFERROR((IF($A100&gt;supporting_sheet!$D$13, VLOOKUP(supporting_sheet!$G$13,'waste_char_sector_%_values'!$E$2:$AG$3277,14,FALSE), VLOOKUP($D100,'waste_char_sector_%_values'!$E$2:$AG$3277,14,FALSE))*'DONNÉES '!$E139),0)</f>
        <v>0</v>
      </c>
      <c r="R100" s="20">
        <f>IFERROR((IF($A100&gt;supporting_sheet!$D$13, VLOOKUP(supporting_sheet!$G$13,'waste_char_sector_%_values'!$E$2:$AG$3277,29,FALSE), VLOOKUP($D100,'waste_char_sector_%_values'!$E$2:$AG$3277,29,FALSE))*'DONNÉES '!$E139),0)</f>
        <v>0</v>
      </c>
      <c r="S100" s="37"/>
      <c r="T100" s="37">
        <f t="shared" si="7"/>
        <v>0</v>
      </c>
      <c r="V100" s="20">
        <f>IFERROR((IF($A100&gt;supporting_sheet!$D$13, VLOOKUP(supporting_sheet!$G$13,'waste_char_sector_%_values'!$E$2:$AG$3277,11,FALSE), VLOOKUP($D100,'waste_char_sector_%_values'!$E$2:$AG$3277,11,FALSE))*'DONNÉES '!$E139),0)</f>
        <v>0</v>
      </c>
    </row>
    <row r="101" spans="1:22" x14ac:dyDescent="0.25">
      <c r="A101" s="1">
        <f>'DONNÉES '!B140</f>
        <v>99</v>
      </c>
      <c r="B101" s="1" t="str">
        <f t="shared" si="5"/>
        <v>AB</v>
      </c>
      <c r="C101" s="1" t="s">
        <v>56</v>
      </c>
      <c r="D101" s="1" t="str">
        <f t="shared" si="6"/>
        <v>99ABICI</v>
      </c>
      <c r="E101" s="20">
        <f>IFERROR((IF($A101&gt;supporting_sheet!$D$13, VLOOKUP(supporting_sheet!$G$13,'waste_char_sector_%_values'!$E$2:$AG$3277,2,FALSE), VLOOKUP($D101,'waste_char_sector_%_values'!$E$2:$AG$3277,2,FALSE))*'DONNÉES '!$E140),0)</f>
        <v>0</v>
      </c>
      <c r="F101" s="20">
        <f>IFERROR((IF($A101&gt;supporting_sheet!$D$13, VLOOKUP(supporting_sheet!$G$13,'waste_char_sector_%_values'!$E$2:$AG$3277,3,FALSE), VLOOKUP($D101,'waste_char_sector_%_values'!$E$2:$AG$3277,3,FALSE))*'DONNÉES '!$E140),0)</f>
        <v>0</v>
      </c>
      <c r="G101" s="20">
        <f>IFERROR((IF($A101&gt;supporting_sheet!$D$13, VLOOKUP(supporting_sheet!$G$13,'waste_char_sector_%_values'!$E$2:$AG$3277,4,FALSE), VLOOKUP($D101,'waste_char_sector_%_values'!$E$2:$AG$3277,4,FALSE))*'DONNÉES '!$E140),0)</f>
        <v>0</v>
      </c>
      <c r="H101" s="20">
        <f>IFERROR((IF($A101&gt;supporting_sheet!$D$13, VLOOKUP(supporting_sheet!$G$13,'waste_char_sector_%_values'!$E$2:$AG$3277,5,FALSE), VLOOKUP($D101,'waste_char_sector_%_values'!$E$2:$AG$3277,5,FALSE))*'DONNÉES '!$E140),0)</f>
        <v>0</v>
      </c>
      <c r="I101" s="20">
        <f>IFERROR((IF($A101&gt;supporting_sheet!$D$13, VLOOKUP(supporting_sheet!$G$13,'waste_char_sector_%_values'!$E$2:$AG$3277,6,FALSE), VLOOKUP($D101,'waste_char_sector_%_values'!$E$2:$AG$3277,6,FALSE))*'DONNÉES '!$E140),0)</f>
        <v>0</v>
      </c>
      <c r="J101" s="20">
        <f>IFERROR((IF($A101&gt;supporting_sheet!$D$13, VLOOKUP(supporting_sheet!$G$13,'waste_char_sector_%_values'!$E$2:$AG$3277,7,FALSE), VLOOKUP($D101,'waste_char_sector_%_values'!$E$2:$AG$3277,7,FALSE))*'DONNÉES '!$E140),0)</f>
        <v>0</v>
      </c>
      <c r="K101" s="20">
        <f>IFERROR((IF($A101&gt;supporting_sheet!$D$13, VLOOKUP(supporting_sheet!$G$13,'waste_char_sector_%_values'!$E$2:$AG$3277,8,FALSE), VLOOKUP($D101,'waste_char_sector_%_values'!$E$2:$AG$3277,8,FALSE))*'DONNÉES '!$E140),0)</f>
        <v>0</v>
      </c>
      <c r="L101" s="20">
        <f>IFERROR((IF($A101&gt;supporting_sheet!$D$13, VLOOKUP(supporting_sheet!$G$13,'waste_char_sector_%_values'!$E$2:$AG$3277,9,FALSE), VLOOKUP($D101,'waste_char_sector_%_values'!$E$2:$AG$3277,9,FALSE))*'DONNÉES '!$E140),0)</f>
        <v>0</v>
      </c>
      <c r="M101" s="20">
        <f>IFERROR((IF($A101&gt;supporting_sheet!$D$13, VLOOKUP(supporting_sheet!$G$13,'waste_char_sector_%_values'!$E$2:$AG$3277,10,FALSE), VLOOKUP($D101,'waste_char_sector_%_values'!$E$2:$AG$3277,10,FALSE))*'DONNÉES '!$E140),0)</f>
        <v>0</v>
      </c>
      <c r="N101" s="20">
        <f>IFERROR((IF($A101&gt;supporting_sheet!$D$13, VLOOKUP(supporting_sheet!$G$13,'waste_char_sector_%_values'!$E$2:$AG$3277,11,FALSE), VLOOKUP($D101,'waste_char_sector_%_values'!$E$2:$AG$3277,11,FALSE))*'DONNÉES '!$E140),0)</f>
        <v>0</v>
      </c>
      <c r="O101" s="20">
        <f>IFERROR((IF($A101&gt;supporting_sheet!$D$13, VLOOKUP(supporting_sheet!$G$13,'waste_char_sector_%_values'!$E$2:$AG$3277,12,FALSE), VLOOKUP($D101,'waste_char_sector_%_values'!$E$2:$AG$3277,12,FALSE))*'DONNÉES '!$E140),0)</f>
        <v>0</v>
      </c>
      <c r="P101" s="20">
        <f>IFERROR((IF($A101&gt;supporting_sheet!$D$13, VLOOKUP(supporting_sheet!$G$13,'waste_char_sector_%_values'!$E$2:$AG$3277,13,FALSE), VLOOKUP($D101,'waste_char_sector_%_values'!$E$2:$AG$3277,13,FALSE))*'DONNÉES '!$E140),0)</f>
        <v>0</v>
      </c>
      <c r="Q101" s="20">
        <f>IFERROR((IF($A101&gt;supporting_sheet!$D$13, VLOOKUP(supporting_sheet!$G$13,'waste_char_sector_%_values'!$E$2:$AG$3277,14,FALSE), VLOOKUP($D101,'waste_char_sector_%_values'!$E$2:$AG$3277,14,FALSE))*'DONNÉES '!$E140),0)</f>
        <v>0</v>
      </c>
      <c r="R101" s="20">
        <f>IFERROR((IF($A101&gt;supporting_sheet!$D$13, VLOOKUP(supporting_sheet!$G$13,'waste_char_sector_%_values'!$E$2:$AG$3277,29,FALSE), VLOOKUP($D101,'waste_char_sector_%_values'!$E$2:$AG$3277,29,FALSE))*'DONNÉES '!$E140),0)</f>
        <v>0</v>
      </c>
      <c r="S101" s="37"/>
      <c r="T101" s="37">
        <f t="shared" si="7"/>
        <v>0</v>
      </c>
      <c r="V101" s="20">
        <f>IFERROR((IF($A101&gt;supporting_sheet!$D$13, VLOOKUP(supporting_sheet!$G$13,'waste_char_sector_%_values'!$E$2:$AG$3277,11,FALSE), VLOOKUP($D101,'waste_char_sector_%_values'!$E$2:$AG$3277,11,FALSE))*'DONNÉES '!$E140),0)</f>
        <v>0</v>
      </c>
    </row>
    <row r="102" spans="1:22" x14ac:dyDescent="0.25">
      <c r="A102" s="1">
        <f>'DONNÉES '!B141</f>
        <v>100</v>
      </c>
      <c r="B102" s="1" t="str">
        <f t="shared" si="5"/>
        <v>AB</v>
      </c>
      <c r="C102" s="1" t="s">
        <v>56</v>
      </c>
      <c r="D102" s="1" t="str">
        <f t="shared" si="6"/>
        <v>100ABICI</v>
      </c>
      <c r="E102" s="20">
        <f>IFERROR((IF($A102&gt;supporting_sheet!$D$13, VLOOKUP(supporting_sheet!$G$13,'waste_char_sector_%_values'!$E$2:$AG$3277,2,FALSE), VLOOKUP($D102,'waste_char_sector_%_values'!$E$2:$AG$3277,2,FALSE))*'DONNÉES '!$E141),0)</f>
        <v>0</v>
      </c>
      <c r="F102" s="20">
        <f>IFERROR((IF($A102&gt;supporting_sheet!$D$13, VLOOKUP(supporting_sheet!$G$13,'waste_char_sector_%_values'!$E$2:$AG$3277,3,FALSE), VLOOKUP($D102,'waste_char_sector_%_values'!$E$2:$AG$3277,3,FALSE))*'DONNÉES '!$E141),0)</f>
        <v>0</v>
      </c>
      <c r="G102" s="20">
        <f>IFERROR((IF($A102&gt;supporting_sheet!$D$13, VLOOKUP(supporting_sheet!$G$13,'waste_char_sector_%_values'!$E$2:$AG$3277,4,FALSE), VLOOKUP($D102,'waste_char_sector_%_values'!$E$2:$AG$3277,4,FALSE))*'DONNÉES '!$E141),0)</f>
        <v>0</v>
      </c>
      <c r="H102" s="20">
        <f>IFERROR((IF($A102&gt;supporting_sheet!$D$13, VLOOKUP(supporting_sheet!$G$13,'waste_char_sector_%_values'!$E$2:$AG$3277,5,FALSE), VLOOKUP($D102,'waste_char_sector_%_values'!$E$2:$AG$3277,5,FALSE))*'DONNÉES '!$E141),0)</f>
        <v>0</v>
      </c>
      <c r="I102" s="20">
        <f>IFERROR((IF($A102&gt;supporting_sheet!$D$13, VLOOKUP(supporting_sheet!$G$13,'waste_char_sector_%_values'!$E$2:$AG$3277,6,FALSE), VLOOKUP($D102,'waste_char_sector_%_values'!$E$2:$AG$3277,6,FALSE))*'DONNÉES '!$E141),0)</f>
        <v>0</v>
      </c>
      <c r="J102" s="20">
        <f>IFERROR((IF($A102&gt;supporting_sheet!$D$13, VLOOKUP(supporting_sheet!$G$13,'waste_char_sector_%_values'!$E$2:$AG$3277,7,FALSE), VLOOKUP($D102,'waste_char_sector_%_values'!$E$2:$AG$3277,7,FALSE))*'DONNÉES '!$E141),0)</f>
        <v>0</v>
      </c>
      <c r="K102" s="20">
        <f>IFERROR((IF($A102&gt;supporting_sheet!$D$13, VLOOKUP(supporting_sheet!$G$13,'waste_char_sector_%_values'!$E$2:$AG$3277,8,FALSE), VLOOKUP($D102,'waste_char_sector_%_values'!$E$2:$AG$3277,8,FALSE))*'DONNÉES '!$E141),0)</f>
        <v>0</v>
      </c>
      <c r="L102" s="20">
        <f>IFERROR((IF($A102&gt;supporting_sheet!$D$13, VLOOKUP(supporting_sheet!$G$13,'waste_char_sector_%_values'!$E$2:$AG$3277,9,FALSE), VLOOKUP($D102,'waste_char_sector_%_values'!$E$2:$AG$3277,9,FALSE))*'DONNÉES '!$E141),0)</f>
        <v>0</v>
      </c>
      <c r="M102" s="20">
        <f>IFERROR((IF($A102&gt;supporting_sheet!$D$13, VLOOKUP(supporting_sheet!$G$13,'waste_char_sector_%_values'!$E$2:$AG$3277,10,FALSE), VLOOKUP($D102,'waste_char_sector_%_values'!$E$2:$AG$3277,10,FALSE))*'DONNÉES '!$E141),0)</f>
        <v>0</v>
      </c>
      <c r="N102" s="20">
        <f>IFERROR((IF($A102&gt;supporting_sheet!$D$13, VLOOKUP(supporting_sheet!$G$13,'waste_char_sector_%_values'!$E$2:$AG$3277,11,FALSE), VLOOKUP($D102,'waste_char_sector_%_values'!$E$2:$AG$3277,11,FALSE))*'DONNÉES '!$E141),0)</f>
        <v>0</v>
      </c>
      <c r="O102" s="20">
        <f>IFERROR((IF($A102&gt;supporting_sheet!$D$13, VLOOKUP(supporting_sheet!$G$13,'waste_char_sector_%_values'!$E$2:$AG$3277,12,FALSE), VLOOKUP($D102,'waste_char_sector_%_values'!$E$2:$AG$3277,12,FALSE))*'DONNÉES '!$E141),0)</f>
        <v>0</v>
      </c>
      <c r="P102" s="20">
        <f>IFERROR((IF($A102&gt;supporting_sheet!$D$13, VLOOKUP(supporting_sheet!$G$13,'waste_char_sector_%_values'!$E$2:$AG$3277,13,FALSE), VLOOKUP($D102,'waste_char_sector_%_values'!$E$2:$AG$3277,13,FALSE))*'DONNÉES '!$E141),0)</f>
        <v>0</v>
      </c>
      <c r="Q102" s="20">
        <f>IFERROR((IF($A102&gt;supporting_sheet!$D$13, VLOOKUP(supporting_sheet!$G$13,'waste_char_sector_%_values'!$E$2:$AG$3277,14,FALSE), VLOOKUP($D102,'waste_char_sector_%_values'!$E$2:$AG$3277,14,FALSE))*'DONNÉES '!$E141),0)</f>
        <v>0</v>
      </c>
      <c r="R102" s="20">
        <f>IFERROR((IF($A102&gt;supporting_sheet!$D$13, VLOOKUP(supporting_sheet!$G$13,'waste_char_sector_%_values'!$E$2:$AG$3277,29,FALSE), VLOOKUP($D102,'waste_char_sector_%_values'!$E$2:$AG$3277,29,FALSE))*'DONNÉES '!$E141),0)</f>
        <v>0</v>
      </c>
      <c r="S102" s="37"/>
      <c r="T102" s="37">
        <f t="shared" si="7"/>
        <v>0</v>
      </c>
      <c r="V102" s="20">
        <f>IFERROR((IF($A102&gt;supporting_sheet!$D$13, VLOOKUP(supporting_sheet!$G$13,'waste_char_sector_%_values'!$E$2:$AG$3277,11,FALSE), VLOOKUP($D102,'waste_char_sector_%_values'!$E$2:$AG$3277,11,FALSE))*'DONNÉES '!$E141),0)</f>
        <v>0</v>
      </c>
    </row>
    <row r="103" spans="1:22" x14ac:dyDescent="0.25">
      <c r="A103" s="1">
        <f>'DONNÉES '!B142</f>
        <v>101</v>
      </c>
      <c r="B103" s="1" t="str">
        <f t="shared" si="5"/>
        <v>AB</v>
      </c>
      <c r="C103" s="1" t="s">
        <v>56</v>
      </c>
      <c r="D103" s="1" t="str">
        <f t="shared" si="6"/>
        <v>101ABICI</v>
      </c>
      <c r="E103" s="20">
        <f>IFERROR((IF($A103&gt;supporting_sheet!$D$13, VLOOKUP(supporting_sheet!$G$13,'waste_char_sector_%_values'!$E$2:$AG$3277,2,FALSE), VLOOKUP($D103,'waste_char_sector_%_values'!$E$2:$AG$3277,2,FALSE))*'DONNÉES '!$E142),0)</f>
        <v>0</v>
      </c>
      <c r="F103" s="20">
        <f>IFERROR((IF($A103&gt;supporting_sheet!$D$13, VLOOKUP(supporting_sheet!$G$13,'waste_char_sector_%_values'!$E$2:$AG$3277,3,FALSE), VLOOKUP($D103,'waste_char_sector_%_values'!$E$2:$AG$3277,3,FALSE))*'DONNÉES '!$E142),0)</f>
        <v>0</v>
      </c>
      <c r="G103" s="20">
        <f>IFERROR((IF($A103&gt;supporting_sheet!$D$13, VLOOKUP(supporting_sheet!$G$13,'waste_char_sector_%_values'!$E$2:$AG$3277,4,FALSE), VLOOKUP($D103,'waste_char_sector_%_values'!$E$2:$AG$3277,4,FALSE))*'DONNÉES '!$E142),0)</f>
        <v>0</v>
      </c>
      <c r="H103" s="20">
        <f>IFERROR((IF($A103&gt;supporting_sheet!$D$13, VLOOKUP(supporting_sheet!$G$13,'waste_char_sector_%_values'!$E$2:$AG$3277,5,FALSE), VLOOKUP($D103,'waste_char_sector_%_values'!$E$2:$AG$3277,5,FALSE))*'DONNÉES '!$E142),0)</f>
        <v>0</v>
      </c>
      <c r="I103" s="20">
        <f>IFERROR((IF($A103&gt;supporting_sheet!$D$13, VLOOKUP(supporting_sheet!$G$13,'waste_char_sector_%_values'!$E$2:$AG$3277,6,FALSE), VLOOKUP($D103,'waste_char_sector_%_values'!$E$2:$AG$3277,6,FALSE))*'DONNÉES '!$E142),0)</f>
        <v>0</v>
      </c>
      <c r="J103" s="20">
        <f>IFERROR((IF($A103&gt;supporting_sheet!$D$13, VLOOKUP(supporting_sheet!$G$13,'waste_char_sector_%_values'!$E$2:$AG$3277,7,FALSE), VLOOKUP($D103,'waste_char_sector_%_values'!$E$2:$AG$3277,7,FALSE))*'DONNÉES '!$E142),0)</f>
        <v>0</v>
      </c>
      <c r="K103" s="20">
        <f>IFERROR((IF($A103&gt;supporting_sheet!$D$13, VLOOKUP(supporting_sheet!$G$13,'waste_char_sector_%_values'!$E$2:$AG$3277,8,FALSE), VLOOKUP($D103,'waste_char_sector_%_values'!$E$2:$AG$3277,8,FALSE))*'DONNÉES '!$E142),0)</f>
        <v>0</v>
      </c>
      <c r="L103" s="20">
        <f>IFERROR((IF($A103&gt;supporting_sheet!$D$13, VLOOKUP(supporting_sheet!$G$13,'waste_char_sector_%_values'!$E$2:$AG$3277,9,FALSE), VLOOKUP($D103,'waste_char_sector_%_values'!$E$2:$AG$3277,9,FALSE))*'DONNÉES '!$E142),0)</f>
        <v>0</v>
      </c>
      <c r="M103" s="20">
        <f>IFERROR((IF($A103&gt;supporting_sheet!$D$13, VLOOKUP(supporting_sheet!$G$13,'waste_char_sector_%_values'!$E$2:$AG$3277,10,FALSE), VLOOKUP($D103,'waste_char_sector_%_values'!$E$2:$AG$3277,10,FALSE))*'DONNÉES '!$E142),0)</f>
        <v>0</v>
      </c>
      <c r="N103" s="20">
        <f>IFERROR((IF($A103&gt;supporting_sheet!$D$13, VLOOKUP(supporting_sheet!$G$13,'waste_char_sector_%_values'!$E$2:$AG$3277,11,FALSE), VLOOKUP($D103,'waste_char_sector_%_values'!$E$2:$AG$3277,11,FALSE))*'DONNÉES '!$E142),0)</f>
        <v>0</v>
      </c>
      <c r="O103" s="20">
        <f>IFERROR((IF($A103&gt;supporting_sheet!$D$13, VLOOKUP(supporting_sheet!$G$13,'waste_char_sector_%_values'!$E$2:$AG$3277,12,FALSE), VLOOKUP($D103,'waste_char_sector_%_values'!$E$2:$AG$3277,12,FALSE))*'DONNÉES '!$E142),0)</f>
        <v>0</v>
      </c>
      <c r="P103" s="20">
        <f>IFERROR((IF($A103&gt;supporting_sheet!$D$13, VLOOKUP(supporting_sheet!$G$13,'waste_char_sector_%_values'!$E$2:$AG$3277,13,FALSE), VLOOKUP($D103,'waste_char_sector_%_values'!$E$2:$AG$3277,13,FALSE))*'DONNÉES '!$E142),0)</f>
        <v>0</v>
      </c>
      <c r="Q103" s="20">
        <f>IFERROR((IF($A103&gt;supporting_sheet!$D$13, VLOOKUP(supporting_sheet!$G$13,'waste_char_sector_%_values'!$E$2:$AG$3277,14,FALSE), VLOOKUP($D103,'waste_char_sector_%_values'!$E$2:$AG$3277,14,FALSE))*'DONNÉES '!$E142),0)</f>
        <v>0</v>
      </c>
      <c r="R103" s="20">
        <f>IFERROR((IF($A103&gt;supporting_sheet!$D$13, VLOOKUP(supporting_sheet!$G$13,'waste_char_sector_%_values'!$E$2:$AG$3277,29,FALSE), VLOOKUP($D103,'waste_char_sector_%_values'!$E$2:$AG$3277,29,FALSE))*'DONNÉES '!$E142),0)</f>
        <v>0</v>
      </c>
      <c r="S103" s="37"/>
      <c r="T103" s="37">
        <f t="shared" si="7"/>
        <v>0</v>
      </c>
      <c r="V103" s="20">
        <f>IFERROR((IF($A103&gt;supporting_sheet!$D$13, VLOOKUP(supporting_sheet!$G$13,'waste_char_sector_%_values'!$E$2:$AG$3277,11,FALSE), VLOOKUP($D103,'waste_char_sector_%_values'!$E$2:$AG$3277,11,FALSE))*'DONNÉES '!$E142),0)</f>
        <v>0</v>
      </c>
    </row>
    <row r="104" spans="1:22" x14ac:dyDescent="0.25">
      <c r="A104" s="1">
        <f>'DONNÉES '!B143</f>
        <v>102</v>
      </c>
      <c r="B104" s="1" t="str">
        <f t="shared" si="5"/>
        <v>AB</v>
      </c>
      <c r="C104" s="1" t="s">
        <v>56</v>
      </c>
      <c r="D104" s="1" t="str">
        <f t="shared" si="6"/>
        <v>102ABICI</v>
      </c>
      <c r="E104" s="20">
        <f>IFERROR((IF($A104&gt;supporting_sheet!$D$13, VLOOKUP(supporting_sheet!$G$13,'waste_char_sector_%_values'!$E$2:$AG$3277,2,FALSE), VLOOKUP($D104,'waste_char_sector_%_values'!$E$2:$AG$3277,2,FALSE))*'DONNÉES '!$E143),0)</f>
        <v>0</v>
      </c>
      <c r="F104" s="20">
        <f>IFERROR((IF($A104&gt;supporting_sheet!$D$13, VLOOKUP(supporting_sheet!$G$13,'waste_char_sector_%_values'!$E$2:$AG$3277,3,FALSE), VLOOKUP($D104,'waste_char_sector_%_values'!$E$2:$AG$3277,3,FALSE))*'DONNÉES '!$E143),0)</f>
        <v>0</v>
      </c>
      <c r="G104" s="20">
        <f>IFERROR((IF($A104&gt;supporting_sheet!$D$13, VLOOKUP(supporting_sheet!$G$13,'waste_char_sector_%_values'!$E$2:$AG$3277,4,FALSE), VLOOKUP($D104,'waste_char_sector_%_values'!$E$2:$AG$3277,4,FALSE))*'DONNÉES '!$E143),0)</f>
        <v>0</v>
      </c>
      <c r="H104" s="20">
        <f>IFERROR((IF($A104&gt;supporting_sheet!$D$13, VLOOKUP(supporting_sheet!$G$13,'waste_char_sector_%_values'!$E$2:$AG$3277,5,FALSE), VLOOKUP($D104,'waste_char_sector_%_values'!$E$2:$AG$3277,5,FALSE))*'DONNÉES '!$E143),0)</f>
        <v>0</v>
      </c>
      <c r="I104" s="20">
        <f>IFERROR((IF($A104&gt;supporting_sheet!$D$13, VLOOKUP(supporting_sheet!$G$13,'waste_char_sector_%_values'!$E$2:$AG$3277,6,FALSE), VLOOKUP($D104,'waste_char_sector_%_values'!$E$2:$AG$3277,6,FALSE))*'DONNÉES '!$E143),0)</f>
        <v>0</v>
      </c>
      <c r="J104" s="20">
        <f>IFERROR((IF($A104&gt;supporting_sheet!$D$13, VLOOKUP(supporting_sheet!$G$13,'waste_char_sector_%_values'!$E$2:$AG$3277,7,FALSE), VLOOKUP($D104,'waste_char_sector_%_values'!$E$2:$AG$3277,7,FALSE))*'DONNÉES '!$E143),0)</f>
        <v>0</v>
      </c>
      <c r="K104" s="20">
        <f>IFERROR((IF($A104&gt;supporting_sheet!$D$13, VLOOKUP(supporting_sheet!$G$13,'waste_char_sector_%_values'!$E$2:$AG$3277,8,FALSE), VLOOKUP($D104,'waste_char_sector_%_values'!$E$2:$AG$3277,8,FALSE))*'DONNÉES '!$E143),0)</f>
        <v>0</v>
      </c>
      <c r="L104" s="20">
        <f>IFERROR((IF($A104&gt;supporting_sheet!$D$13, VLOOKUP(supporting_sheet!$G$13,'waste_char_sector_%_values'!$E$2:$AG$3277,9,FALSE), VLOOKUP($D104,'waste_char_sector_%_values'!$E$2:$AG$3277,9,FALSE))*'DONNÉES '!$E143),0)</f>
        <v>0</v>
      </c>
      <c r="M104" s="20">
        <f>IFERROR((IF($A104&gt;supporting_sheet!$D$13, VLOOKUP(supporting_sheet!$G$13,'waste_char_sector_%_values'!$E$2:$AG$3277,10,FALSE), VLOOKUP($D104,'waste_char_sector_%_values'!$E$2:$AG$3277,10,FALSE))*'DONNÉES '!$E143),0)</f>
        <v>0</v>
      </c>
      <c r="N104" s="20">
        <f>IFERROR((IF($A104&gt;supporting_sheet!$D$13, VLOOKUP(supporting_sheet!$G$13,'waste_char_sector_%_values'!$E$2:$AG$3277,11,FALSE), VLOOKUP($D104,'waste_char_sector_%_values'!$E$2:$AG$3277,11,FALSE))*'DONNÉES '!$E143),0)</f>
        <v>0</v>
      </c>
      <c r="O104" s="20">
        <f>IFERROR((IF($A104&gt;supporting_sheet!$D$13, VLOOKUP(supporting_sheet!$G$13,'waste_char_sector_%_values'!$E$2:$AG$3277,12,FALSE), VLOOKUP($D104,'waste_char_sector_%_values'!$E$2:$AG$3277,12,FALSE))*'DONNÉES '!$E143),0)</f>
        <v>0</v>
      </c>
      <c r="P104" s="20">
        <f>IFERROR((IF($A104&gt;supporting_sheet!$D$13, VLOOKUP(supporting_sheet!$G$13,'waste_char_sector_%_values'!$E$2:$AG$3277,13,FALSE), VLOOKUP($D104,'waste_char_sector_%_values'!$E$2:$AG$3277,13,FALSE))*'DONNÉES '!$E143),0)</f>
        <v>0</v>
      </c>
      <c r="Q104" s="20">
        <f>IFERROR((IF($A104&gt;supporting_sheet!$D$13, VLOOKUP(supporting_sheet!$G$13,'waste_char_sector_%_values'!$E$2:$AG$3277,14,FALSE), VLOOKUP($D104,'waste_char_sector_%_values'!$E$2:$AG$3277,14,FALSE))*'DONNÉES '!$E143),0)</f>
        <v>0</v>
      </c>
      <c r="R104" s="20">
        <f>IFERROR((IF($A104&gt;supporting_sheet!$D$13, VLOOKUP(supporting_sheet!$G$13,'waste_char_sector_%_values'!$E$2:$AG$3277,29,FALSE), VLOOKUP($D104,'waste_char_sector_%_values'!$E$2:$AG$3277,29,FALSE))*'DONNÉES '!$E143),0)</f>
        <v>0</v>
      </c>
      <c r="S104" s="37"/>
      <c r="T104" s="37">
        <f t="shared" si="7"/>
        <v>0</v>
      </c>
      <c r="V104" s="20">
        <f>IFERROR((IF($A104&gt;supporting_sheet!$D$13, VLOOKUP(supporting_sheet!$G$13,'waste_char_sector_%_values'!$E$2:$AG$3277,11,FALSE), VLOOKUP($D104,'waste_char_sector_%_values'!$E$2:$AG$3277,11,FALSE))*'DONNÉES '!$E143),0)</f>
        <v>0</v>
      </c>
    </row>
    <row r="105" spans="1:22" x14ac:dyDescent="0.25">
      <c r="A105" s="1">
        <f>'DONNÉES '!B144</f>
        <v>103</v>
      </c>
      <c r="B105" s="1" t="str">
        <f t="shared" si="5"/>
        <v>AB</v>
      </c>
      <c r="C105" s="1" t="s">
        <v>56</v>
      </c>
      <c r="D105" s="1" t="str">
        <f t="shared" si="6"/>
        <v>103ABICI</v>
      </c>
      <c r="E105" s="20">
        <f>IFERROR((IF($A105&gt;supporting_sheet!$D$13, VLOOKUP(supporting_sheet!$G$13,'waste_char_sector_%_values'!$E$2:$AG$3277,2,FALSE), VLOOKUP($D105,'waste_char_sector_%_values'!$E$2:$AG$3277,2,FALSE))*'DONNÉES '!$E144),0)</f>
        <v>0</v>
      </c>
      <c r="F105" s="20">
        <f>IFERROR((IF($A105&gt;supporting_sheet!$D$13, VLOOKUP(supporting_sheet!$G$13,'waste_char_sector_%_values'!$E$2:$AG$3277,3,FALSE), VLOOKUP($D105,'waste_char_sector_%_values'!$E$2:$AG$3277,3,FALSE))*'DONNÉES '!$E144),0)</f>
        <v>0</v>
      </c>
      <c r="G105" s="20">
        <f>IFERROR((IF($A105&gt;supporting_sheet!$D$13, VLOOKUP(supporting_sheet!$G$13,'waste_char_sector_%_values'!$E$2:$AG$3277,4,FALSE), VLOOKUP($D105,'waste_char_sector_%_values'!$E$2:$AG$3277,4,FALSE))*'DONNÉES '!$E144),0)</f>
        <v>0</v>
      </c>
      <c r="H105" s="20">
        <f>IFERROR((IF($A105&gt;supporting_sheet!$D$13, VLOOKUP(supporting_sheet!$G$13,'waste_char_sector_%_values'!$E$2:$AG$3277,5,FALSE), VLOOKUP($D105,'waste_char_sector_%_values'!$E$2:$AG$3277,5,FALSE))*'DONNÉES '!$E144),0)</f>
        <v>0</v>
      </c>
      <c r="I105" s="20">
        <f>IFERROR((IF($A105&gt;supporting_sheet!$D$13, VLOOKUP(supporting_sheet!$G$13,'waste_char_sector_%_values'!$E$2:$AG$3277,6,FALSE), VLOOKUP($D105,'waste_char_sector_%_values'!$E$2:$AG$3277,6,FALSE))*'DONNÉES '!$E144),0)</f>
        <v>0</v>
      </c>
      <c r="J105" s="20">
        <f>IFERROR((IF($A105&gt;supporting_sheet!$D$13, VLOOKUP(supporting_sheet!$G$13,'waste_char_sector_%_values'!$E$2:$AG$3277,7,FALSE), VLOOKUP($D105,'waste_char_sector_%_values'!$E$2:$AG$3277,7,FALSE))*'DONNÉES '!$E144),0)</f>
        <v>0</v>
      </c>
      <c r="K105" s="20">
        <f>IFERROR((IF($A105&gt;supporting_sheet!$D$13, VLOOKUP(supporting_sheet!$G$13,'waste_char_sector_%_values'!$E$2:$AG$3277,8,FALSE), VLOOKUP($D105,'waste_char_sector_%_values'!$E$2:$AG$3277,8,FALSE))*'DONNÉES '!$E144),0)</f>
        <v>0</v>
      </c>
      <c r="L105" s="20">
        <f>IFERROR((IF($A105&gt;supporting_sheet!$D$13, VLOOKUP(supporting_sheet!$G$13,'waste_char_sector_%_values'!$E$2:$AG$3277,9,FALSE), VLOOKUP($D105,'waste_char_sector_%_values'!$E$2:$AG$3277,9,FALSE))*'DONNÉES '!$E144),0)</f>
        <v>0</v>
      </c>
      <c r="M105" s="20">
        <f>IFERROR((IF($A105&gt;supporting_sheet!$D$13, VLOOKUP(supporting_sheet!$G$13,'waste_char_sector_%_values'!$E$2:$AG$3277,10,FALSE), VLOOKUP($D105,'waste_char_sector_%_values'!$E$2:$AG$3277,10,FALSE))*'DONNÉES '!$E144),0)</f>
        <v>0</v>
      </c>
      <c r="N105" s="20">
        <f>IFERROR((IF($A105&gt;supporting_sheet!$D$13, VLOOKUP(supporting_sheet!$G$13,'waste_char_sector_%_values'!$E$2:$AG$3277,11,FALSE), VLOOKUP($D105,'waste_char_sector_%_values'!$E$2:$AG$3277,11,FALSE))*'DONNÉES '!$E144),0)</f>
        <v>0</v>
      </c>
      <c r="O105" s="20">
        <f>IFERROR((IF($A105&gt;supporting_sheet!$D$13, VLOOKUP(supporting_sheet!$G$13,'waste_char_sector_%_values'!$E$2:$AG$3277,12,FALSE), VLOOKUP($D105,'waste_char_sector_%_values'!$E$2:$AG$3277,12,FALSE))*'DONNÉES '!$E144),0)</f>
        <v>0</v>
      </c>
      <c r="P105" s="20">
        <f>IFERROR((IF($A105&gt;supporting_sheet!$D$13, VLOOKUP(supporting_sheet!$G$13,'waste_char_sector_%_values'!$E$2:$AG$3277,13,FALSE), VLOOKUP($D105,'waste_char_sector_%_values'!$E$2:$AG$3277,13,FALSE))*'DONNÉES '!$E144),0)</f>
        <v>0</v>
      </c>
      <c r="Q105" s="20">
        <f>IFERROR((IF($A105&gt;supporting_sheet!$D$13, VLOOKUP(supporting_sheet!$G$13,'waste_char_sector_%_values'!$E$2:$AG$3277,14,FALSE), VLOOKUP($D105,'waste_char_sector_%_values'!$E$2:$AG$3277,14,FALSE))*'DONNÉES '!$E144),0)</f>
        <v>0</v>
      </c>
      <c r="R105" s="20">
        <f>IFERROR((IF($A105&gt;supporting_sheet!$D$13, VLOOKUP(supporting_sheet!$G$13,'waste_char_sector_%_values'!$E$2:$AG$3277,29,FALSE), VLOOKUP($D105,'waste_char_sector_%_values'!$E$2:$AG$3277,29,FALSE))*'DONNÉES '!$E144),0)</f>
        <v>0</v>
      </c>
      <c r="S105" s="37"/>
      <c r="T105" s="37">
        <f t="shared" si="7"/>
        <v>0</v>
      </c>
      <c r="V105" s="20">
        <f>IFERROR((IF($A105&gt;supporting_sheet!$D$13, VLOOKUP(supporting_sheet!$G$13,'waste_char_sector_%_values'!$E$2:$AG$3277,11,FALSE), VLOOKUP($D105,'waste_char_sector_%_values'!$E$2:$AG$3277,11,FALSE))*'DONNÉES '!$E144),0)</f>
        <v>0</v>
      </c>
    </row>
    <row r="106" spans="1:22" x14ac:dyDescent="0.25">
      <c r="A106" s="1">
        <f>'DONNÉES '!B145</f>
        <v>104</v>
      </c>
      <c r="B106" s="1" t="str">
        <f t="shared" si="5"/>
        <v>AB</v>
      </c>
      <c r="C106" s="1" t="s">
        <v>56</v>
      </c>
      <c r="D106" s="1" t="str">
        <f t="shared" si="6"/>
        <v>104ABICI</v>
      </c>
      <c r="E106" s="20">
        <f>IFERROR((IF($A106&gt;supporting_sheet!$D$13, VLOOKUP(supporting_sheet!$G$13,'waste_char_sector_%_values'!$E$2:$AG$3277,2,FALSE), VLOOKUP($D106,'waste_char_sector_%_values'!$E$2:$AG$3277,2,FALSE))*'DONNÉES '!$E145),0)</f>
        <v>0</v>
      </c>
      <c r="F106" s="20">
        <f>IFERROR((IF($A106&gt;supporting_sheet!$D$13, VLOOKUP(supporting_sheet!$G$13,'waste_char_sector_%_values'!$E$2:$AG$3277,3,FALSE), VLOOKUP($D106,'waste_char_sector_%_values'!$E$2:$AG$3277,3,FALSE))*'DONNÉES '!$E145),0)</f>
        <v>0</v>
      </c>
      <c r="G106" s="20">
        <f>IFERROR((IF($A106&gt;supporting_sheet!$D$13, VLOOKUP(supporting_sheet!$G$13,'waste_char_sector_%_values'!$E$2:$AG$3277,4,FALSE), VLOOKUP($D106,'waste_char_sector_%_values'!$E$2:$AG$3277,4,FALSE))*'DONNÉES '!$E145),0)</f>
        <v>0</v>
      </c>
      <c r="H106" s="20">
        <f>IFERROR((IF($A106&gt;supporting_sheet!$D$13, VLOOKUP(supporting_sheet!$G$13,'waste_char_sector_%_values'!$E$2:$AG$3277,5,FALSE), VLOOKUP($D106,'waste_char_sector_%_values'!$E$2:$AG$3277,5,FALSE))*'DONNÉES '!$E145),0)</f>
        <v>0</v>
      </c>
      <c r="I106" s="20">
        <f>IFERROR((IF($A106&gt;supporting_sheet!$D$13, VLOOKUP(supporting_sheet!$G$13,'waste_char_sector_%_values'!$E$2:$AG$3277,6,FALSE), VLOOKUP($D106,'waste_char_sector_%_values'!$E$2:$AG$3277,6,FALSE))*'DONNÉES '!$E145),0)</f>
        <v>0</v>
      </c>
      <c r="J106" s="20">
        <f>IFERROR((IF($A106&gt;supporting_sheet!$D$13, VLOOKUP(supporting_sheet!$G$13,'waste_char_sector_%_values'!$E$2:$AG$3277,7,FALSE), VLOOKUP($D106,'waste_char_sector_%_values'!$E$2:$AG$3277,7,FALSE))*'DONNÉES '!$E145),0)</f>
        <v>0</v>
      </c>
      <c r="K106" s="20">
        <f>IFERROR((IF($A106&gt;supporting_sheet!$D$13, VLOOKUP(supporting_sheet!$G$13,'waste_char_sector_%_values'!$E$2:$AG$3277,8,FALSE), VLOOKUP($D106,'waste_char_sector_%_values'!$E$2:$AG$3277,8,FALSE))*'DONNÉES '!$E145),0)</f>
        <v>0</v>
      </c>
      <c r="L106" s="20">
        <f>IFERROR((IF($A106&gt;supporting_sheet!$D$13, VLOOKUP(supporting_sheet!$G$13,'waste_char_sector_%_values'!$E$2:$AG$3277,9,FALSE), VLOOKUP($D106,'waste_char_sector_%_values'!$E$2:$AG$3277,9,FALSE))*'DONNÉES '!$E145),0)</f>
        <v>0</v>
      </c>
      <c r="M106" s="20">
        <f>IFERROR((IF($A106&gt;supporting_sheet!$D$13, VLOOKUP(supporting_sheet!$G$13,'waste_char_sector_%_values'!$E$2:$AG$3277,10,FALSE), VLOOKUP($D106,'waste_char_sector_%_values'!$E$2:$AG$3277,10,FALSE))*'DONNÉES '!$E145),0)</f>
        <v>0</v>
      </c>
      <c r="N106" s="20">
        <f>IFERROR((IF($A106&gt;supporting_sheet!$D$13, VLOOKUP(supporting_sheet!$G$13,'waste_char_sector_%_values'!$E$2:$AG$3277,11,FALSE), VLOOKUP($D106,'waste_char_sector_%_values'!$E$2:$AG$3277,11,FALSE))*'DONNÉES '!$E145),0)</f>
        <v>0</v>
      </c>
      <c r="O106" s="20">
        <f>IFERROR((IF($A106&gt;supporting_sheet!$D$13, VLOOKUP(supporting_sheet!$G$13,'waste_char_sector_%_values'!$E$2:$AG$3277,12,FALSE), VLOOKUP($D106,'waste_char_sector_%_values'!$E$2:$AG$3277,12,FALSE))*'DONNÉES '!$E145),0)</f>
        <v>0</v>
      </c>
      <c r="P106" s="20">
        <f>IFERROR((IF($A106&gt;supporting_sheet!$D$13, VLOOKUP(supporting_sheet!$G$13,'waste_char_sector_%_values'!$E$2:$AG$3277,13,FALSE), VLOOKUP($D106,'waste_char_sector_%_values'!$E$2:$AG$3277,13,FALSE))*'DONNÉES '!$E145),0)</f>
        <v>0</v>
      </c>
      <c r="Q106" s="20">
        <f>IFERROR((IF($A106&gt;supporting_sheet!$D$13, VLOOKUP(supporting_sheet!$G$13,'waste_char_sector_%_values'!$E$2:$AG$3277,14,FALSE), VLOOKUP($D106,'waste_char_sector_%_values'!$E$2:$AG$3277,14,FALSE))*'DONNÉES '!$E145),0)</f>
        <v>0</v>
      </c>
      <c r="R106" s="20">
        <f>IFERROR((IF($A106&gt;supporting_sheet!$D$13, VLOOKUP(supporting_sheet!$G$13,'waste_char_sector_%_values'!$E$2:$AG$3277,29,FALSE), VLOOKUP($D106,'waste_char_sector_%_values'!$E$2:$AG$3277,29,FALSE))*'DONNÉES '!$E145),0)</f>
        <v>0</v>
      </c>
      <c r="S106" s="37"/>
      <c r="T106" s="37">
        <f t="shared" si="7"/>
        <v>0</v>
      </c>
      <c r="V106" s="20">
        <f>IFERROR((IF($A106&gt;supporting_sheet!$D$13, VLOOKUP(supporting_sheet!$G$13,'waste_char_sector_%_values'!$E$2:$AG$3277,11,FALSE), VLOOKUP($D106,'waste_char_sector_%_values'!$E$2:$AG$3277,11,FALSE))*'DONNÉES '!$E145),0)</f>
        <v>0</v>
      </c>
    </row>
    <row r="107" spans="1:22" x14ac:dyDescent="0.25">
      <c r="A107" s="1">
        <f>'DONNÉES '!B146</f>
        <v>105</v>
      </c>
      <c r="B107" s="1" t="str">
        <f t="shared" si="5"/>
        <v>AB</v>
      </c>
      <c r="C107" s="1" t="s">
        <v>56</v>
      </c>
      <c r="D107" s="1" t="str">
        <f t="shared" si="6"/>
        <v>105ABICI</v>
      </c>
      <c r="E107" s="20">
        <f>IFERROR((IF($A107&gt;supporting_sheet!$D$13, VLOOKUP(supporting_sheet!$G$13,'waste_char_sector_%_values'!$E$2:$AG$3277,2,FALSE), VLOOKUP($D107,'waste_char_sector_%_values'!$E$2:$AG$3277,2,FALSE))*'DONNÉES '!$E146),0)</f>
        <v>0</v>
      </c>
      <c r="F107" s="20">
        <f>IFERROR((IF($A107&gt;supporting_sheet!$D$13, VLOOKUP(supporting_sheet!$G$13,'waste_char_sector_%_values'!$E$2:$AG$3277,3,FALSE), VLOOKUP($D107,'waste_char_sector_%_values'!$E$2:$AG$3277,3,FALSE))*'DONNÉES '!$E146),0)</f>
        <v>0</v>
      </c>
      <c r="G107" s="20">
        <f>IFERROR((IF($A107&gt;supporting_sheet!$D$13, VLOOKUP(supporting_sheet!$G$13,'waste_char_sector_%_values'!$E$2:$AG$3277,4,FALSE), VLOOKUP($D107,'waste_char_sector_%_values'!$E$2:$AG$3277,4,FALSE))*'DONNÉES '!$E146),0)</f>
        <v>0</v>
      </c>
      <c r="H107" s="20">
        <f>IFERROR((IF($A107&gt;supporting_sheet!$D$13, VLOOKUP(supporting_sheet!$G$13,'waste_char_sector_%_values'!$E$2:$AG$3277,5,FALSE), VLOOKUP($D107,'waste_char_sector_%_values'!$E$2:$AG$3277,5,FALSE))*'DONNÉES '!$E146),0)</f>
        <v>0</v>
      </c>
      <c r="I107" s="20">
        <f>IFERROR((IF($A107&gt;supporting_sheet!$D$13, VLOOKUP(supporting_sheet!$G$13,'waste_char_sector_%_values'!$E$2:$AG$3277,6,FALSE), VLOOKUP($D107,'waste_char_sector_%_values'!$E$2:$AG$3277,6,FALSE))*'DONNÉES '!$E146),0)</f>
        <v>0</v>
      </c>
      <c r="J107" s="20">
        <f>IFERROR((IF($A107&gt;supporting_sheet!$D$13, VLOOKUP(supporting_sheet!$G$13,'waste_char_sector_%_values'!$E$2:$AG$3277,7,FALSE), VLOOKUP($D107,'waste_char_sector_%_values'!$E$2:$AG$3277,7,FALSE))*'DONNÉES '!$E146),0)</f>
        <v>0</v>
      </c>
      <c r="K107" s="20">
        <f>IFERROR((IF($A107&gt;supporting_sheet!$D$13, VLOOKUP(supporting_sheet!$G$13,'waste_char_sector_%_values'!$E$2:$AG$3277,8,FALSE), VLOOKUP($D107,'waste_char_sector_%_values'!$E$2:$AG$3277,8,FALSE))*'DONNÉES '!$E146),0)</f>
        <v>0</v>
      </c>
      <c r="L107" s="20">
        <f>IFERROR((IF($A107&gt;supporting_sheet!$D$13, VLOOKUP(supporting_sheet!$G$13,'waste_char_sector_%_values'!$E$2:$AG$3277,9,FALSE), VLOOKUP($D107,'waste_char_sector_%_values'!$E$2:$AG$3277,9,FALSE))*'DONNÉES '!$E146),0)</f>
        <v>0</v>
      </c>
      <c r="M107" s="20">
        <f>IFERROR((IF($A107&gt;supporting_sheet!$D$13, VLOOKUP(supporting_sheet!$G$13,'waste_char_sector_%_values'!$E$2:$AG$3277,10,FALSE), VLOOKUP($D107,'waste_char_sector_%_values'!$E$2:$AG$3277,10,FALSE))*'DONNÉES '!$E146),0)</f>
        <v>0</v>
      </c>
      <c r="N107" s="20">
        <f>IFERROR((IF($A107&gt;supporting_sheet!$D$13, VLOOKUP(supporting_sheet!$G$13,'waste_char_sector_%_values'!$E$2:$AG$3277,11,FALSE), VLOOKUP($D107,'waste_char_sector_%_values'!$E$2:$AG$3277,11,FALSE))*'DONNÉES '!$E146),0)</f>
        <v>0</v>
      </c>
      <c r="O107" s="20">
        <f>IFERROR((IF($A107&gt;supporting_sheet!$D$13, VLOOKUP(supporting_sheet!$G$13,'waste_char_sector_%_values'!$E$2:$AG$3277,12,FALSE), VLOOKUP($D107,'waste_char_sector_%_values'!$E$2:$AG$3277,12,FALSE))*'DONNÉES '!$E146),0)</f>
        <v>0</v>
      </c>
      <c r="P107" s="20">
        <f>IFERROR((IF($A107&gt;supporting_sheet!$D$13, VLOOKUP(supporting_sheet!$G$13,'waste_char_sector_%_values'!$E$2:$AG$3277,13,FALSE), VLOOKUP($D107,'waste_char_sector_%_values'!$E$2:$AG$3277,13,FALSE))*'DONNÉES '!$E146),0)</f>
        <v>0</v>
      </c>
      <c r="Q107" s="20">
        <f>IFERROR((IF($A107&gt;supporting_sheet!$D$13, VLOOKUP(supporting_sheet!$G$13,'waste_char_sector_%_values'!$E$2:$AG$3277,14,FALSE), VLOOKUP($D107,'waste_char_sector_%_values'!$E$2:$AG$3277,14,FALSE))*'DONNÉES '!$E146),0)</f>
        <v>0</v>
      </c>
      <c r="R107" s="20">
        <f>IFERROR((IF($A107&gt;supporting_sheet!$D$13, VLOOKUP(supporting_sheet!$G$13,'waste_char_sector_%_values'!$E$2:$AG$3277,29,FALSE), VLOOKUP($D107,'waste_char_sector_%_values'!$E$2:$AG$3277,29,FALSE))*'DONNÉES '!$E146),0)</f>
        <v>0</v>
      </c>
      <c r="S107" s="37"/>
      <c r="T107" s="37">
        <f t="shared" si="7"/>
        <v>0</v>
      </c>
      <c r="V107" s="20">
        <f>IFERROR((IF($A107&gt;supporting_sheet!$D$13, VLOOKUP(supporting_sheet!$G$13,'waste_char_sector_%_values'!$E$2:$AG$3277,11,FALSE), VLOOKUP($D107,'waste_char_sector_%_values'!$E$2:$AG$3277,11,FALSE))*'DONNÉES '!$E146),0)</f>
        <v>0</v>
      </c>
    </row>
    <row r="108" spans="1:22" x14ac:dyDescent="0.25">
      <c r="A108" s="1">
        <f>'DONNÉES '!B147</f>
        <v>106</v>
      </c>
      <c r="B108" s="1" t="str">
        <f t="shared" si="5"/>
        <v>AB</v>
      </c>
      <c r="C108" s="1" t="s">
        <v>56</v>
      </c>
      <c r="D108" s="1" t="str">
        <f t="shared" si="6"/>
        <v>106ABICI</v>
      </c>
      <c r="E108" s="20">
        <f>IFERROR((IF($A108&gt;supporting_sheet!$D$13, VLOOKUP(supporting_sheet!$G$13,'waste_char_sector_%_values'!$E$2:$AG$3277,2,FALSE), VLOOKUP($D108,'waste_char_sector_%_values'!$E$2:$AG$3277,2,FALSE))*'DONNÉES '!$E147),0)</f>
        <v>0</v>
      </c>
      <c r="F108" s="20">
        <f>IFERROR((IF($A108&gt;supporting_sheet!$D$13, VLOOKUP(supporting_sheet!$G$13,'waste_char_sector_%_values'!$E$2:$AG$3277,3,FALSE), VLOOKUP($D108,'waste_char_sector_%_values'!$E$2:$AG$3277,3,FALSE))*'DONNÉES '!$E147),0)</f>
        <v>0</v>
      </c>
      <c r="G108" s="20">
        <f>IFERROR((IF($A108&gt;supporting_sheet!$D$13, VLOOKUP(supporting_sheet!$G$13,'waste_char_sector_%_values'!$E$2:$AG$3277,4,FALSE), VLOOKUP($D108,'waste_char_sector_%_values'!$E$2:$AG$3277,4,FALSE))*'DONNÉES '!$E147),0)</f>
        <v>0</v>
      </c>
      <c r="H108" s="20">
        <f>IFERROR((IF($A108&gt;supporting_sheet!$D$13, VLOOKUP(supporting_sheet!$G$13,'waste_char_sector_%_values'!$E$2:$AG$3277,5,FALSE), VLOOKUP($D108,'waste_char_sector_%_values'!$E$2:$AG$3277,5,FALSE))*'DONNÉES '!$E147),0)</f>
        <v>0</v>
      </c>
      <c r="I108" s="20">
        <f>IFERROR((IF($A108&gt;supporting_sheet!$D$13, VLOOKUP(supporting_sheet!$G$13,'waste_char_sector_%_values'!$E$2:$AG$3277,6,FALSE), VLOOKUP($D108,'waste_char_sector_%_values'!$E$2:$AG$3277,6,FALSE))*'DONNÉES '!$E147),0)</f>
        <v>0</v>
      </c>
      <c r="J108" s="20">
        <f>IFERROR((IF($A108&gt;supporting_sheet!$D$13, VLOOKUP(supporting_sheet!$G$13,'waste_char_sector_%_values'!$E$2:$AG$3277,7,FALSE), VLOOKUP($D108,'waste_char_sector_%_values'!$E$2:$AG$3277,7,FALSE))*'DONNÉES '!$E147),0)</f>
        <v>0</v>
      </c>
      <c r="K108" s="20">
        <f>IFERROR((IF($A108&gt;supporting_sheet!$D$13, VLOOKUP(supporting_sheet!$G$13,'waste_char_sector_%_values'!$E$2:$AG$3277,8,FALSE), VLOOKUP($D108,'waste_char_sector_%_values'!$E$2:$AG$3277,8,FALSE))*'DONNÉES '!$E147),0)</f>
        <v>0</v>
      </c>
      <c r="L108" s="20">
        <f>IFERROR((IF($A108&gt;supporting_sheet!$D$13, VLOOKUP(supporting_sheet!$G$13,'waste_char_sector_%_values'!$E$2:$AG$3277,9,FALSE), VLOOKUP($D108,'waste_char_sector_%_values'!$E$2:$AG$3277,9,FALSE))*'DONNÉES '!$E147),0)</f>
        <v>0</v>
      </c>
      <c r="M108" s="20">
        <f>IFERROR((IF($A108&gt;supporting_sheet!$D$13, VLOOKUP(supporting_sheet!$G$13,'waste_char_sector_%_values'!$E$2:$AG$3277,10,FALSE), VLOOKUP($D108,'waste_char_sector_%_values'!$E$2:$AG$3277,10,FALSE))*'DONNÉES '!$E147),0)</f>
        <v>0</v>
      </c>
      <c r="N108" s="20">
        <f>IFERROR((IF($A108&gt;supporting_sheet!$D$13, VLOOKUP(supporting_sheet!$G$13,'waste_char_sector_%_values'!$E$2:$AG$3277,11,FALSE), VLOOKUP($D108,'waste_char_sector_%_values'!$E$2:$AG$3277,11,FALSE))*'DONNÉES '!$E147),0)</f>
        <v>0</v>
      </c>
      <c r="O108" s="20">
        <f>IFERROR((IF($A108&gt;supporting_sheet!$D$13, VLOOKUP(supporting_sheet!$G$13,'waste_char_sector_%_values'!$E$2:$AG$3277,12,FALSE), VLOOKUP($D108,'waste_char_sector_%_values'!$E$2:$AG$3277,12,FALSE))*'DONNÉES '!$E147),0)</f>
        <v>0</v>
      </c>
      <c r="P108" s="20">
        <f>IFERROR((IF($A108&gt;supporting_sheet!$D$13, VLOOKUP(supporting_sheet!$G$13,'waste_char_sector_%_values'!$E$2:$AG$3277,13,FALSE), VLOOKUP($D108,'waste_char_sector_%_values'!$E$2:$AG$3277,13,FALSE))*'DONNÉES '!$E147),0)</f>
        <v>0</v>
      </c>
      <c r="Q108" s="20">
        <f>IFERROR((IF($A108&gt;supporting_sheet!$D$13, VLOOKUP(supporting_sheet!$G$13,'waste_char_sector_%_values'!$E$2:$AG$3277,14,FALSE), VLOOKUP($D108,'waste_char_sector_%_values'!$E$2:$AG$3277,14,FALSE))*'DONNÉES '!$E147),0)</f>
        <v>0</v>
      </c>
      <c r="R108" s="20">
        <f>IFERROR((IF($A108&gt;supporting_sheet!$D$13, VLOOKUP(supporting_sheet!$G$13,'waste_char_sector_%_values'!$E$2:$AG$3277,29,FALSE), VLOOKUP($D108,'waste_char_sector_%_values'!$E$2:$AG$3277,29,FALSE))*'DONNÉES '!$E147),0)</f>
        <v>0</v>
      </c>
      <c r="S108" s="37"/>
      <c r="T108" s="37">
        <f t="shared" si="7"/>
        <v>0</v>
      </c>
      <c r="V108" s="20">
        <f>IFERROR((IF($A108&gt;supporting_sheet!$D$13, VLOOKUP(supporting_sheet!$G$13,'waste_char_sector_%_values'!$E$2:$AG$3277,11,FALSE), VLOOKUP($D108,'waste_char_sector_%_values'!$E$2:$AG$3277,11,FALSE))*'DONNÉES '!$E147),0)</f>
        <v>0</v>
      </c>
    </row>
    <row r="109" spans="1:22" x14ac:dyDescent="0.25">
      <c r="A109" s="1">
        <f>'DONNÉES '!B148</f>
        <v>107</v>
      </c>
      <c r="B109" s="1" t="str">
        <f t="shared" si="5"/>
        <v>AB</v>
      </c>
      <c r="C109" s="1" t="s">
        <v>56</v>
      </c>
      <c r="D109" s="1" t="str">
        <f t="shared" si="6"/>
        <v>107ABICI</v>
      </c>
      <c r="E109" s="20">
        <f>IFERROR((IF($A109&gt;supporting_sheet!$D$13, VLOOKUP(supporting_sheet!$G$13,'waste_char_sector_%_values'!$E$2:$AG$3277,2,FALSE), VLOOKUP($D109,'waste_char_sector_%_values'!$E$2:$AG$3277,2,FALSE))*'DONNÉES '!$E148),0)</f>
        <v>0</v>
      </c>
      <c r="F109" s="20">
        <f>IFERROR((IF($A109&gt;supporting_sheet!$D$13, VLOOKUP(supporting_sheet!$G$13,'waste_char_sector_%_values'!$E$2:$AG$3277,3,FALSE), VLOOKUP($D109,'waste_char_sector_%_values'!$E$2:$AG$3277,3,FALSE))*'DONNÉES '!$E148),0)</f>
        <v>0</v>
      </c>
      <c r="G109" s="20">
        <f>IFERROR((IF($A109&gt;supporting_sheet!$D$13, VLOOKUP(supporting_sheet!$G$13,'waste_char_sector_%_values'!$E$2:$AG$3277,4,FALSE), VLOOKUP($D109,'waste_char_sector_%_values'!$E$2:$AG$3277,4,FALSE))*'DONNÉES '!$E148),0)</f>
        <v>0</v>
      </c>
      <c r="H109" s="20">
        <f>IFERROR((IF($A109&gt;supporting_sheet!$D$13, VLOOKUP(supporting_sheet!$G$13,'waste_char_sector_%_values'!$E$2:$AG$3277,5,FALSE), VLOOKUP($D109,'waste_char_sector_%_values'!$E$2:$AG$3277,5,FALSE))*'DONNÉES '!$E148),0)</f>
        <v>0</v>
      </c>
      <c r="I109" s="20">
        <f>IFERROR((IF($A109&gt;supporting_sheet!$D$13, VLOOKUP(supporting_sheet!$G$13,'waste_char_sector_%_values'!$E$2:$AG$3277,6,FALSE), VLOOKUP($D109,'waste_char_sector_%_values'!$E$2:$AG$3277,6,FALSE))*'DONNÉES '!$E148),0)</f>
        <v>0</v>
      </c>
      <c r="J109" s="20">
        <f>IFERROR((IF($A109&gt;supporting_sheet!$D$13, VLOOKUP(supporting_sheet!$G$13,'waste_char_sector_%_values'!$E$2:$AG$3277,7,FALSE), VLOOKUP($D109,'waste_char_sector_%_values'!$E$2:$AG$3277,7,FALSE))*'DONNÉES '!$E148),0)</f>
        <v>0</v>
      </c>
      <c r="K109" s="20">
        <f>IFERROR((IF($A109&gt;supporting_sheet!$D$13, VLOOKUP(supporting_sheet!$G$13,'waste_char_sector_%_values'!$E$2:$AG$3277,8,FALSE), VLOOKUP($D109,'waste_char_sector_%_values'!$E$2:$AG$3277,8,FALSE))*'DONNÉES '!$E148),0)</f>
        <v>0</v>
      </c>
      <c r="L109" s="20">
        <f>IFERROR((IF($A109&gt;supporting_sheet!$D$13, VLOOKUP(supporting_sheet!$G$13,'waste_char_sector_%_values'!$E$2:$AG$3277,9,FALSE), VLOOKUP($D109,'waste_char_sector_%_values'!$E$2:$AG$3277,9,FALSE))*'DONNÉES '!$E148),0)</f>
        <v>0</v>
      </c>
      <c r="M109" s="20">
        <f>IFERROR((IF($A109&gt;supporting_sheet!$D$13, VLOOKUP(supporting_sheet!$G$13,'waste_char_sector_%_values'!$E$2:$AG$3277,10,FALSE), VLOOKUP($D109,'waste_char_sector_%_values'!$E$2:$AG$3277,10,FALSE))*'DONNÉES '!$E148),0)</f>
        <v>0</v>
      </c>
      <c r="N109" s="20">
        <f>IFERROR((IF($A109&gt;supporting_sheet!$D$13, VLOOKUP(supporting_sheet!$G$13,'waste_char_sector_%_values'!$E$2:$AG$3277,11,FALSE), VLOOKUP($D109,'waste_char_sector_%_values'!$E$2:$AG$3277,11,FALSE))*'DONNÉES '!$E148),0)</f>
        <v>0</v>
      </c>
      <c r="O109" s="20">
        <f>IFERROR((IF($A109&gt;supporting_sheet!$D$13, VLOOKUP(supporting_sheet!$G$13,'waste_char_sector_%_values'!$E$2:$AG$3277,12,FALSE), VLOOKUP($D109,'waste_char_sector_%_values'!$E$2:$AG$3277,12,FALSE))*'DONNÉES '!$E148),0)</f>
        <v>0</v>
      </c>
      <c r="P109" s="20">
        <f>IFERROR((IF($A109&gt;supporting_sheet!$D$13, VLOOKUP(supporting_sheet!$G$13,'waste_char_sector_%_values'!$E$2:$AG$3277,13,FALSE), VLOOKUP($D109,'waste_char_sector_%_values'!$E$2:$AG$3277,13,FALSE))*'DONNÉES '!$E148),0)</f>
        <v>0</v>
      </c>
      <c r="Q109" s="20">
        <f>IFERROR((IF($A109&gt;supporting_sheet!$D$13, VLOOKUP(supporting_sheet!$G$13,'waste_char_sector_%_values'!$E$2:$AG$3277,14,FALSE), VLOOKUP($D109,'waste_char_sector_%_values'!$E$2:$AG$3277,14,FALSE))*'DONNÉES '!$E148),0)</f>
        <v>0</v>
      </c>
      <c r="R109" s="20">
        <f>IFERROR((IF($A109&gt;supporting_sheet!$D$13, VLOOKUP(supporting_sheet!$G$13,'waste_char_sector_%_values'!$E$2:$AG$3277,29,FALSE), VLOOKUP($D109,'waste_char_sector_%_values'!$E$2:$AG$3277,29,FALSE))*'DONNÉES '!$E148),0)</f>
        <v>0</v>
      </c>
      <c r="S109" s="37"/>
      <c r="T109" s="37">
        <f t="shared" si="7"/>
        <v>0</v>
      </c>
      <c r="V109" s="20">
        <f>IFERROR((IF($A109&gt;supporting_sheet!$D$13, VLOOKUP(supporting_sheet!$G$13,'waste_char_sector_%_values'!$E$2:$AG$3277,11,FALSE), VLOOKUP($D109,'waste_char_sector_%_values'!$E$2:$AG$3277,11,FALSE))*'DONNÉES '!$E148),0)</f>
        <v>0</v>
      </c>
    </row>
    <row r="110" spans="1:22" x14ac:dyDescent="0.25">
      <c r="A110" s="1">
        <f>'DONNÉES '!B149</f>
        <v>108</v>
      </c>
      <c r="B110" s="1" t="str">
        <f t="shared" si="5"/>
        <v>AB</v>
      </c>
      <c r="C110" s="1" t="s">
        <v>56</v>
      </c>
      <c r="D110" s="1" t="str">
        <f t="shared" si="6"/>
        <v>108ABICI</v>
      </c>
      <c r="E110" s="20">
        <f>IFERROR((IF($A110&gt;supporting_sheet!$D$13, VLOOKUP(supporting_sheet!$G$13,'waste_char_sector_%_values'!$E$2:$AG$3277,2,FALSE), VLOOKUP($D110,'waste_char_sector_%_values'!$E$2:$AG$3277,2,FALSE))*'DONNÉES '!$E149),0)</f>
        <v>0</v>
      </c>
      <c r="F110" s="20">
        <f>IFERROR((IF($A110&gt;supporting_sheet!$D$13, VLOOKUP(supporting_sheet!$G$13,'waste_char_sector_%_values'!$E$2:$AG$3277,3,FALSE), VLOOKUP($D110,'waste_char_sector_%_values'!$E$2:$AG$3277,3,FALSE))*'DONNÉES '!$E149),0)</f>
        <v>0</v>
      </c>
      <c r="G110" s="20">
        <f>IFERROR((IF($A110&gt;supporting_sheet!$D$13, VLOOKUP(supporting_sheet!$G$13,'waste_char_sector_%_values'!$E$2:$AG$3277,4,FALSE), VLOOKUP($D110,'waste_char_sector_%_values'!$E$2:$AG$3277,4,FALSE))*'DONNÉES '!$E149),0)</f>
        <v>0</v>
      </c>
      <c r="H110" s="20">
        <f>IFERROR((IF($A110&gt;supporting_sheet!$D$13, VLOOKUP(supporting_sheet!$G$13,'waste_char_sector_%_values'!$E$2:$AG$3277,5,FALSE), VLOOKUP($D110,'waste_char_sector_%_values'!$E$2:$AG$3277,5,FALSE))*'DONNÉES '!$E149),0)</f>
        <v>0</v>
      </c>
      <c r="I110" s="20">
        <f>IFERROR((IF($A110&gt;supporting_sheet!$D$13, VLOOKUP(supporting_sheet!$G$13,'waste_char_sector_%_values'!$E$2:$AG$3277,6,FALSE), VLOOKUP($D110,'waste_char_sector_%_values'!$E$2:$AG$3277,6,FALSE))*'DONNÉES '!$E149),0)</f>
        <v>0</v>
      </c>
      <c r="J110" s="20">
        <f>IFERROR((IF($A110&gt;supporting_sheet!$D$13, VLOOKUP(supporting_sheet!$G$13,'waste_char_sector_%_values'!$E$2:$AG$3277,7,FALSE), VLOOKUP($D110,'waste_char_sector_%_values'!$E$2:$AG$3277,7,FALSE))*'DONNÉES '!$E149),0)</f>
        <v>0</v>
      </c>
      <c r="K110" s="20">
        <f>IFERROR((IF($A110&gt;supporting_sheet!$D$13, VLOOKUP(supporting_sheet!$G$13,'waste_char_sector_%_values'!$E$2:$AG$3277,8,FALSE), VLOOKUP($D110,'waste_char_sector_%_values'!$E$2:$AG$3277,8,FALSE))*'DONNÉES '!$E149),0)</f>
        <v>0</v>
      </c>
      <c r="L110" s="20">
        <f>IFERROR((IF($A110&gt;supporting_sheet!$D$13, VLOOKUP(supporting_sheet!$G$13,'waste_char_sector_%_values'!$E$2:$AG$3277,9,FALSE), VLOOKUP($D110,'waste_char_sector_%_values'!$E$2:$AG$3277,9,FALSE))*'DONNÉES '!$E149),0)</f>
        <v>0</v>
      </c>
      <c r="M110" s="20">
        <f>IFERROR((IF($A110&gt;supporting_sheet!$D$13, VLOOKUP(supporting_sheet!$G$13,'waste_char_sector_%_values'!$E$2:$AG$3277,10,FALSE), VLOOKUP($D110,'waste_char_sector_%_values'!$E$2:$AG$3277,10,FALSE))*'DONNÉES '!$E149),0)</f>
        <v>0</v>
      </c>
      <c r="N110" s="20">
        <f>IFERROR((IF($A110&gt;supporting_sheet!$D$13, VLOOKUP(supporting_sheet!$G$13,'waste_char_sector_%_values'!$E$2:$AG$3277,11,FALSE), VLOOKUP($D110,'waste_char_sector_%_values'!$E$2:$AG$3277,11,FALSE))*'DONNÉES '!$E149),0)</f>
        <v>0</v>
      </c>
      <c r="O110" s="20">
        <f>IFERROR((IF($A110&gt;supporting_sheet!$D$13, VLOOKUP(supporting_sheet!$G$13,'waste_char_sector_%_values'!$E$2:$AG$3277,12,FALSE), VLOOKUP($D110,'waste_char_sector_%_values'!$E$2:$AG$3277,12,FALSE))*'DONNÉES '!$E149),0)</f>
        <v>0</v>
      </c>
      <c r="P110" s="20">
        <f>IFERROR((IF($A110&gt;supporting_sheet!$D$13, VLOOKUP(supporting_sheet!$G$13,'waste_char_sector_%_values'!$E$2:$AG$3277,13,FALSE), VLOOKUP($D110,'waste_char_sector_%_values'!$E$2:$AG$3277,13,FALSE))*'DONNÉES '!$E149),0)</f>
        <v>0</v>
      </c>
      <c r="Q110" s="20">
        <f>IFERROR((IF($A110&gt;supporting_sheet!$D$13, VLOOKUP(supporting_sheet!$G$13,'waste_char_sector_%_values'!$E$2:$AG$3277,14,FALSE), VLOOKUP($D110,'waste_char_sector_%_values'!$E$2:$AG$3277,14,FALSE))*'DONNÉES '!$E149),0)</f>
        <v>0</v>
      </c>
      <c r="R110" s="20">
        <f>IFERROR((IF($A110&gt;supporting_sheet!$D$13, VLOOKUP(supporting_sheet!$G$13,'waste_char_sector_%_values'!$E$2:$AG$3277,29,FALSE), VLOOKUP($D110,'waste_char_sector_%_values'!$E$2:$AG$3277,29,FALSE))*'DONNÉES '!$E149),0)</f>
        <v>0</v>
      </c>
      <c r="S110" s="37"/>
      <c r="T110" s="37">
        <f t="shared" si="7"/>
        <v>0</v>
      </c>
      <c r="V110" s="20">
        <f>IFERROR((IF($A110&gt;supporting_sheet!$D$13, VLOOKUP(supporting_sheet!$G$13,'waste_char_sector_%_values'!$E$2:$AG$3277,11,FALSE), VLOOKUP($D110,'waste_char_sector_%_values'!$E$2:$AG$3277,11,FALSE))*'DONNÉES '!$E149),0)</f>
        <v>0</v>
      </c>
    </row>
    <row r="111" spans="1:22" x14ac:dyDescent="0.25">
      <c r="A111" s="1">
        <f>'DONNÉES '!B150</f>
        <v>109</v>
      </c>
      <c r="B111" s="1" t="str">
        <f t="shared" si="5"/>
        <v>AB</v>
      </c>
      <c r="C111" s="1" t="s">
        <v>56</v>
      </c>
      <c r="D111" s="1" t="str">
        <f t="shared" si="6"/>
        <v>109ABICI</v>
      </c>
      <c r="E111" s="20">
        <f>IFERROR((IF($A111&gt;supporting_sheet!$D$13, VLOOKUP(supporting_sheet!$G$13,'waste_char_sector_%_values'!$E$2:$AG$3277,2,FALSE), VLOOKUP($D111,'waste_char_sector_%_values'!$E$2:$AG$3277,2,FALSE))*'DONNÉES '!$E150),0)</f>
        <v>0</v>
      </c>
      <c r="F111" s="20">
        <f>IFERROR((IF($A111&gt;supporting_sheet!$D$13, VLOOKUP(supporting_sheet!$G$13,'waste_char_sector_%_values'!$E$2:$AG$3277,3,FALSE), VLOOKUP($D111,'waste_char_sector_%_values'!$E$2:$AG$3277,3,FALSE))*'DONNÉES '!$E150),0)</f>
        <v>0</v>
      </c>
      <c r="G111" s="20">
        <f>IFERROR((IF($A111&gt;supporting_sheet!$D$13, VLOOKUP(supporting_sheet!$G$13,'waste_char_sector_%_values'!$E$2:$AG$3277,4,FALSE), VLOOKUP($D111,'waste_char_sector_%_values'!$E$2:$AG$3277,4,FALSE))*'DONNÉES '!$E150),0)</f>
        <v>0</v>
      </c>
      <c r="H111" s="20">
        <f>IFERROR((IF($A111&gt;supporting_sheet!$D$13, VLOOKUP(supporting_sheet!$G$13,'waste_char_sector_%_values'!$E$2:$AG$3277,5,FALSE), VLOOKUP($D111,'waste_char_sector_%_values'!$E$2:$AG$3277,5,FALSE))*'DONNÉES '!$E150),0)</f>
        <v>0</v>
      </c>
      <c r="I111" s="20">
        <f>IFERROR((IF($A111&gt;supporting_sheet!$D$13, VLOOKUP(supporting_sheet!$G$13,'waste_char_sector_%_values'!$E$2:$AG$3277,6,FALSE), VLOOKUP($D111,'waste_char_sector_%_values'!$E$2:$AG$3277,6,FALSE))*'DONNÉES '!$E150),0)</f>
        <v>0</v>
      </c>
      <c r="J111" s="20">
        <f>IFERROR((IF($A111&gt;supporting_sheet!$D$13, VLOOKUP(supporting_sheet!$G$13,'waste_char_sector_%_values'!$E$2:$AG$3277,7,FALSE), VLOOKUP($D111,'waste_char_sector_%_values'!$E$2:$AG$3277,7,FALSE))*'DONNÉES '!$E150),0)</f>
        <v>0</v>
      </c>
      <c r="K111" s="20">
        <f>IFERROR((IF($A111&gt;supporting_sheet!$D$13, VLOOKUP(supporting_sheet!$G$13,'waste_char_sector_%_values'!$E$2:$AG$3277,8,FALSE), VLOOKUP($D111,'waste_char_sector_%_values'!$E$2:$AG$3277,8,FALSE))*'DONNÉES '!$E150),0)</f>
        <v>0</v>
      </c>
      <c r="L111" s="20">
        <f>IFERROR((IF($A111&gt;supporting_sheet!$D$13, VLOOKUP(supporting_sheet!$G$13,'waste_char_sector_%_values'!$E$2:$AG$3277,9,FALSE), VLOOKUP($D111,'waste_char_sector_%_values'!$E$2:$AG$3277,9,FALSE))*'DONNÉES '!$E150),0)</f>
        <v>0</v>
      </c>
      <c r="M111" s="20">
        <f>IFERROR((IF($A111&gt;supporting_sheet!$D$13, VLOOKUP(supporting_sheet!$G$13,'waste_char_sector_%_values'!$E$2:$AG$3277,10,FALSE), VLOOKUP($D111,'waste_char_sector_%_values'!$E$2:$AG$3277,10,FALSE))*'DONNÉES '!$E150),0)</f>
        <v>0</v>
      </c>
      <c r="N111" s="20">
        <f>IFERROR((IF($A111&gt;supporting_sheet!$D$13, VLOOKUP(supporting_sheet!$G$13,'waste_char_sector_%_values'!$E$2:$AG$3277,11,FALSE), VLOOKUP($D111,'waste_char_sector_%_values'!$E$2:$AG$3277,11,FALSE))*'DONNÉES '!$E150),0)</f>
        <v>0</v>
      </c>
      <c r="O111" s="20">
        <f>IFERROR((IF($A111&gt;supporting_sheet!$D$13, VLOOKUP(supporting_sheet!$G$13,'waste_char_sector_%_values'!$E$2:$AG$3277,12,FALSE), VLOOKUP($D111,'waste_char_sector_%_values'!$E$2:$AG$3277,12,FALSE))*'DONNÉES '!$E150),0)</f>
        <v>0</v>
      </c>
      <c r="P111" s="20">
        <f>IFERROR((IF($A111&gt;supporting_sheet!$D$13, VLOOKUP(supporting_sheet!$G$13,'waste_char_sector_%_values'!$E$2:$AG$3277,13,FALSE), VLOOKUP($D111,'waste_char_sector_%_values'!$E$2:$AG$3277,13,FALSE))*'DONNÉES '!$E150),0)</f>
        <v>0</v>
      </c>
      <c r="Q111" s="20">
        <f>IFERROR((IF($A111&gt;supporting_sheet!$D$13, VLOOKUP(supporting_sheet!$G$13,'waste_char_sector_%_values'!$E$2:$AG$3277,14,FALSE), VLOOKUP($D111,'waste_char_sector_%_values'!$E$2:$AG$3277,14,FALSE))*'DONNÉES '!$E150),0)</f>
        <v>0</v>
      </c>
      <c r="R111" s="20">
        <f>IFERROR((IF($A111&gt;supporting_sheet!$D$13, VLOOKUP(supporting_sheet!$G$13,'waste_char_sector_%_values'!$E$2:$AG$3277,29,FALSE), VLOOKUP($D111,'waste_char_sector_%_values'!$E$2:$AG$3277,29,FALSE))*'DONNÉES '!$E150),0)</f>
        <v>0</v>
      </c>
      <c r="S111" s="37"/>
      <c r="T111" s="37">
        <f t="shared" si="7"/>
        <v>0</v>
      </c>
      <c r="V111" s="20">
        <f>IFERROR((IF($A111&gt;supporting_sheet!$D$13, VLOOKUP(supporting_sheet!$G$13,'waste_char_sector_%_values'!$E$2:$AG$3277,11,FALSE), VLOOKUP($D111,'waste_char_sector_%_values'!$E$2:$AG$3277,11,FALSE))*'DONNÉES '!$E150),0)</f>
        <v>0</v>
      </c>
    </row>
    <row r="112" spans="1:22" x14ac:dyDescent="0.25">
      <c r="A112" s="1">
        <f>'DONNÉES '!B151</f>
        <v>110</v>
      </c>
      <c r="B112" s="1" t="str">
        <f t="shared" si="5"/>
        <v>AB</v>
      </c>
      <c r="C112" s="1" t="s">
        <v>56</v>
      </c>
      <c r="D112" s="1" t="str">
        <f t="shared" ref="D112:D117" si="8">CONCATENATE(A112,B112,C112)</f>
        <v>110ABICI</v>
      </c>
      <c r="E112" s="20">
        <f>IFERROR((IF($A112&gt;supporting_sheet!$D$13, VLOOKUP(supporting_sheet!$G$13,'waste_char_sector_%_values'!$E$2:$AG$3277,2,FALSE), VLOOKUP($D112,'waste_char_sector_%_values'!$E$2:$AG$3277,2,FALSE))*'DONNÉES '!$E151),0)</f>
        <v>0</v>
      </c>
      <c r="F112" s="20">
        <f>IFERROR((IF($A112&gt;supporting_sheet!$D$13, VLOOKUP(supporting_sheet!$G$13,'waste_char_sector_%_values'!$E$2:$AG$3277,3,FALSE), VLOOKUP($D112,'waste_char_sector_%_values'!$E$2:$AG$3277,3,FALSE))*'DONNÉES '!$E151),0)</f>
        <v>0</v>
      </c>
      <c r="G112" s="20">
        <f>IFERROR((IF($A112&gt;supporting_sheet!$D$13, VLOOKUP(supporting_sheet!$G$13,'waste_char_sector_%_values'!$E$2:$AG$3277,4,FALSE), VLOOKUP($D112,'waste_char_sector_%_values'!$E$2:$AG$3277,4,FALSE))*'DONNÉES '!$E151),0)</f>
        <v>0</v>
      </c>
      <c r="H112" s="20">
        <f>IFERROR((IF($A112&gt;supporting_sheet!$D$13, VLOOKUP(supporting_sheet!$G$13,'waste_char_sector_%_values'!$E$2:$AG$3277,5,FALSE), VLOOKUP($D112,'waste_char_sector_%_values'!$E$2:$AG$3277,5,FALSE))*'DONNÉES '!$E151),0)</f>
        <v>0</v>
      </c>
      <c r="I112" s="20">
        <f>IFERROR((IF($A112&gt;supporting_sheet!$D$13, VLOOKUP(supporting_sheet!$G$13,'waste_char_sector_%_values'!$E$2:$AG$3277,6,FALSE), VLOOKUP($D112,'waste_char_sector_%_values'!$E$2:$AG$3277,6,FALSE))*'DONNÉES '!$E151),0)</f>
        <v>0</v>
      </c>
      <c r="J112" s="20">
        <f>IFERROR((IF($A112&gt;supporting_sheet!$D$13, VLOOKUP(supporting_sheet!$G$13,'waste_char_sector_%_values'!$E$2:$AG$3277,7,FALSE), VLOOKUP($D112,'waste_char_sector_%_values'!$E$2:$AG$3277,7,FALSE))*'DONNÉES '!$E151),0)</f>
        <v>0</v>
      </c>
      <c r="K112" s="20">
        <f>IFERROR((IF($A112&gt;supporting_sheet!$D$13, VLOOKUP(supporting_sheet!$G$13,'waste_char_sector_%_values'!$E$2:$AG$3277,8,FALSE), VLOOKUP($D112,'waste_char_sector_%_values'!$E$2:$AG$3277,8,FALSE))*'DONNÉES '!$E151),0)</f>
        <v>0</v>
      </c>
      <c r="L112" s="20">
        <f>IFERROR((IF($A112&gt;supporting_sheet!$D$13, VLOOKUP(supporting_sheet!$G$13,'waste_char_sector_%_values'!$E$2:$AG$3277,9,FALSE), VLOOKUP($D112,'waste_char_sector_%_values'!$E$2:$AG$3277,9,FALSE))*'DONNÉES '!$E151),0)</f>
        <v>0</v>
      </c>
      <c r="M112" s="20">
        <f>IFERROR((IF($A112&gt;supporting_sheet!$D$13, VLOOKUP(supporting_sheet!$G$13,'waste_char_sector_%_values'!$E$2:$AG$3277,10,FALSE), VLOOKUP($D112,'waste_char_sector_%_values'!$E$2:$AG$3277,10,FALSE))*'DONNÉES '!$E151),0)</f>
        <v>0</v>
      </c>
      <c r="N112" s="20">
        <f>IFERROR((IF($A112&gt;supporting_sheet!$D$13, VLOOKUP(supporting_sheet!$G$13,'waste_char_sector_%_values'!$E$2:$AG$3277,11,FALSE), VLOOKUP($D112,'waste_char_sector_%_values'!$E$2:$AG$3277,11,FALSE))*'DONNÉES '!$E151),0)</f>
        <v>0</v>
      </c>
      <c r="O112" s="20">
        <f>IFERROR((IF($A112&gt;supporting_sheet!$D$13, VLOOKUP(supporting_sheet!$G$13,'waste_char_sector_%_values'!$E$2:$AG$3277,12,FALSE), VLOOKUP($D112,'waste_char_sector_%_values'!$E$2:$AG$3277,12,FALSE))*'DONNÉES '!$E151),0)</f>
        <v>0</v>
      </c>
      <c r="P112" s="20">
        <f>IFERROR((IF($A112&gt;supporting_sheet!$D$13, VLOOKUP(supporting_sheet!$G$13,'waste_char_sector_%_values'!$E$2:$AG$3277,13,FALSE), VLOOKUP($D112,'waste_char_sector_%_values'!$E$2:$AG$3277,13,FALSE))*'DONNÉES '!$E151),0)</f>
        <v>0</v>
      </c>
      <c r="Q112" s="20">
        <f>IFERROR((IF($A112&gt;supporting_sheet!$D$13, VLOOKUP(supporting_sheet!$G$13,'waste_char_sector_%_values'!$E$2:$AG$3277,14,FALSE), VLOOKUP($D112,'waste_char_sector_%_values'!$E$2:$AG$3277,14,FALSE))*'DONNÉES '!$E151),0)</f>
        <v>0</v>
      </c>
      <c r="R112" s="20">
        <f>IFERROR((IF($A112&gt;supporting_sheet!$D$13, VLOOKUP(supporting_sheet!$G$13,'waste_char_sector_%_values'!$E$2:$AG$3277,29,FALSE), VLOOKUP($D112,'waste_char_sector_%_values'!$E$2:$AG$3277,29,FALSE))*'DONNÉES '!$E151),0)</f>
        <v>0</v>
      </c>
      <c r="S112" s="37"/>
      <c r="T112" s="37">
        <f t="shared" si="7"/>
        <v>0</v>
      </c>
      <c r="V112" s="20">
        <f>IFERROR((IF($A112&gt;supporting_sheet!$D$13, VLOOKUP(supporting_sheet!$G$13,'waste_char_sector_%_values'!$E$2:$AG$3277,11,FALSE), VLOOKUP($D112,'waste_char_sector_%_values'!$E$2:$AG$3277,11,FALSE))*'DONNÉES '!$E151),0)</f>
        <v>0</v>
      </c>
    </row>
    <row r="113" spans="1:22" x14ac:dyDescent="0.25">
      <c r="A113" s="1">
        <f>'DONNÉES '!B152</f>
        <v>111</v>
      </c>
      <c r="B113" s="1" t="str">
        <f t="shared" si="5"/>
        <v>AB</v>
      </c>
      <c r="C113" s="1" t="s">
        <v>56</v>
      </c>
      <c r="D113" s="1" t="str">
        <f t="shared" si="8"/>
        <v>111ABICI</v>
      </c>
      <c r="E113" s="20">
        <f>IFERROR((IF($A113&gt;supporting_sheet!$D$13, VLOOKUP(supporting_sheet!$G$13,'waste_char_sector_%_values'!$E$2:$AG$3277,2,FALSE), VLOOKUP($D113,'waste_char_sector_%_values'!$E$2:$AG$3277,2,FALSE))*'DONNÉES '!$E152),0)</f>
        <v>0</v>
      </c>
      <c r="F113" s="20">
        <f>IFERROR((IF($A113&gt;supporting_sheet!$D$13, VLOOKUP(supporting_sheet!$G$13,'waste_char_sector_%_values'!$E$2:$AG$3277,3,FALSE), VLOOKUP($D113,'waste_char_sector_%_values'!$E$2:$AG$3277,3,FALSE))*'DONNÉES '!$E152),0)</f>
        <v>0</v>
      </c>
      <c r="G113" s="20">
        <f>IFERROR((IF($A113&gt;supporting_sheet!$D$13, VLOOKUP(supporting_sheet!$G$13,'waste_char_sector_%_values'!$E$2:$AG$3277,4,FALSE), VLOOKUP($D113,'waste_char_sector_%_values'!$E$2:$AG$3277,4,FALSE))*'DONNÉES '!$E152),0)</f>
        <v>0</v>
      </c>
      <c r="H113" s="20">
        <f>IFERROR((IF($A113&gt;supporting_sheet!$D$13, VLOOKUP(supporting_sheet!$G$13,'waste_char_sector_%_values'!$E$2:$AG$3277,5,FALSE), VLOOKUP($D113,'waste_char_sector_%_values'!$E$2:$AG$3277,5,FALSE))*'DONNÉES '!$E152),0)</f>
        <v>0</v>
      </c>
      <c r="I113" s="20">
        <f>IFERROR((IF($A113&gt;supporting_sheet!$D$13, VLOOKUP(supporting_sheet!$G$13,'waste_char_sector_%_values'!$E$2:$AG$3277,6,FALSE), VLOOKUP($D113,'waste_char_sector_%_values'!$E$2:$AG$3277,6,FALSE))*'DONNÉES '!$E152),0)</f>
        <v>0</v>
      </c>
      <c r="J113" s="20">
        <f>IFERROR((IF($A113&gt;supporting_sheet!$D$13, VLOOKUP(supporting_sheet!$G$13,'waste_char_sector_%_values'!$E$2:$AG$3277,7,FALSE), VLOOKUP($D113,'waste_char_sector_%_values'!$E$2:$AG$3277,7,FALSE))*'DONNÉES '!$E152),0)</f>
        <v>0</v>
      </c>
      <c r="K113" s="20">
        <f>IFERROR((IF($A113&gt;supporting_sheet!$D$13, VLOOKUP(supporting_sheet!$G$13,'waste_char_sector_%_values'!$E$2:$AG$3277,8,FALSE), VLOOKUP($D113,'waste_char_sector_%_values'!$E$2:$AG$3277,8,FALSE))*'DONNÉES '!$E152),0)</f>
        <v>0</v>
      </c>
      <c r="L113" s="20">
        <f>IFERROR((IF($A113&gt;supporting_sheet!$D$13, VLOOKUP(supporting_sheet!$G$13,'waste_char_sector_%_values'!$E$2:$AG$3277,9,FALSE), VLOOKUP($D113,'waste_char_sector_%_values'!$E$2:$AG$3277,9,FALSE))*'DONNÉES '!$E152),0)</f>
        <v>0</v>
      </c>
      <c r="M113" s="20">
        <f>IFERROR((IF($A113&gt;supporting_sheet!$D$13, VLOOKUP(supporting_sheet!$G$13,'waste_char_sector_%_values'!$E$2:$AG$3277,10,FALSE), VLOOKUP($D113,'waste_char_sector_%_values'!$E$2:$AG$3277,10,FALSE))*'DONNÉES '!$E152),0)</f>
        <v>0</v>
      </c>
      <c r="N113" s="20">
        <f>IFERROR((IF($A113&gt;supporting_sheet!$D$13, VLOOKUP(supporting_sheet!$G$13,'waste_char_sector_%_values'!$E$2:$AG$3277,11,FALSE), VLOOKUP($D113,'waste_char_sector_%_values'!$E$2:$AG$3277,11,FALSE))*'DONNÉES '!$E152),0)</f>
        <v>0</v>
      </c>
      <c r="O113" s="20">
        <f>IFERROR((IF($A113&gt;supporting_sheet!$D$13, VLOOKUP(supporting_sheet!$G$13,'waste_char_sector_%_values'!$E$2:$AG$3277,12,FALSE), VLOOKUP($D113,'waste_char_sector_%_values'!$E$2:$AG$3277,12,FALSE))*'DONNÉES '!$E152),0)</f>
        <v>0</v>
      </c>
      <c r="P113" s="20">
        <f>IFERROR((IF($A113&gt;supporting_sheet!$D$13, VLOOKUP(supporting_sheet!$G$13,'waste_char_sector_%_values'!$E$2:$AG$3277,13,FALSE), VLOOKUP($D113,'waste_char_sector_%_values'!$E$2:$AG$3277,13,FALSE))*'DONNÉES '!$E152),0)</f>
        <v>0</v>
      </c>
      <c r="Q113" s="20">
        <f>IFERROR((IF($A113&gt;supporting_sheet!$D$13, VLOOKUP(supporting_sheet!$G$13,'waste_char_sector_%_values'!$E$2:$AG$3277,14,FALSE), VLOOKUP($D113,'waste_char_sector_%_values'!$E$2:$AG$3277,14,FALSE))*'DONNÉES '!$E152),0)</f>
        <v>0</v>
      </c>
      <c r="R113" s="20">
        <f>IFERROR((IF($A113&gt;supporting_sheet!$D$13, VLOOKUP(supporting_sheet!$G$13,'waste_char_sector_%_values'!$E$2:$AG$3277,29,FALSE), VLOOKUP($D113,'waste_char_sector_%_values'!$E$2:$AG$3277,29,FALSE))*'DONNÉES '!$E152),0)</f>
        <v>0</v>
      </c>
      <c r="S113" s="37"/>
      <c r="T113" s="37">
        <f t="shared" si="7"/>
        <v>0</v>
      </c>
      <c r="V113" s="20">
        <f>IFERROR((IF($A113&gt;supporting_sheet!$D$13, VLOOKUP(supporting_sheet!$G$13,'waste_char_sector_%_values'!$E$2:$AG$3277,11,FALSE), VLOOKUP($D113,'waste_char_sector_%_values'!$E$2:$AG$3277,11,FALSE))*'DONNÉES '!$E152),0)</f>
        <v>0</v>
      </c>
    </row>
    <row r="114" spans="1:22" x14ac:dyDescent="0.25">
      <c r="A114" s="1">
        <f>'DONNÉES '!B153</f>
        <v>112</v>
      </c>
      <c r="B114" s="1" t="str">
        <f t="shared" si="5"/>
        <v>AB</v>
      </c>
      <c r="C114" s="1" t="s">
        <v>56</v>
      </c>
      <c r="D114" s="1" t="str">
        <f t="shared" si="8"/>
        <v>112ABICI</v>
      </c>
      <c r="E114" s="20">
        <f>IFERROR((IF($A114&gt;supporting_sheet!$D$13, VLOOKUP(supporting_sheet!$G$13,'waste_char_sector_%_values'!$E$2:$AG$3277,2,FALSE), VLOOKUP($D114,'waste_char_sector_%_values'!$E$2:$AG$3277,2,FALSE))*'DONNÉES '!$E153),0)</f>
        <v>0</v>
      </c>
      <c r="F114" s="20">
        <f>IFERROR((IF($A114&gt;supporting_sheet!$D$13, VLOOKUP(supporting_sheet!$G$13,'waste_char_sector_%_values'!$E$2:$AG$3277,3,FALSE), VLOOKUP($D114,'waste_char_sector_%_values'!$E$2:$AG$3277,3,FALSE))*'DONNÉES '!$E153),0)</f>
        <v>0</v>
      </c>
      <c r="G114" s="20">
        <f>IFERROR((IF($A114&gt;supporting_sheet!$D$13, VLOOKUP(supporting_sheet!$G$13,'waste_char_sector_%_values'!$E$2:$AG$3277,4,FALSE), VLOOKUP($D114,'waste_char_sector_%_values'!$E$2:$AG$3277,4,FALSE))*'DONNÉES '!$E153),0)</f>
        <v>0</v>
      </c>
      <c r="H114" s="20">
        <f>IFERROR((IF($A114&gt;supporting_sheet!$D$13, VLOOKUP(supporting_sheet!$G$13,'waste_char_sector_%_values'!$E$2:$AG$3277,5,FALSE), VLOOKUP($D114,'waste_char_sector_%_values'!$E$2:$AG$3277,5,FALSE))*'DONNÉES '!$E153),0)</f>
        <v>0</v>
      </c>
      <c r="I114" s="20">
        <f>IFERROR((IF($A114&gt;supporting_sheet!$D$13, VLOOKUP(supporting_sheet!$G$13,'waste_char_sector_%_values'!$E$2:$AG$3277,6,FALSE), VLOOKUP($D114,'waste_char_sector_%_values'!$E$2:$AG$3277,6,FALSE))*'DONNÉES '!$E153),0)</f>
        <v>0</v>
      </c>
      <c r="J114" s="20">
        <f>IFERROR((IF($A114&gt;supporting_sheet!$D$13, VLOOKUP(supporting_sheet!$G$13,'waste_char_sector_%_values'!$E$2:$AG$3277,7,FALSE), VLOOKUP($D114,'waste_char_sector_%_values'!$E$2:$AG$3277,7,FALSE))*'DONNÉES '!$E153),0)</f>
        <v>0</v>
      </c>
      <c r="K114" s="20">
        <f>IFERROR((IF($A114&gt;supporting_sheet!$D$13, VLOOKUP(supporting_sheet!$G$13,'waste_char_sector_%_values'!$E$2:$AG$3277,8,FALSE), VLOOKUP($D114,'waste_char_sector_%_values'!$E$2:$AG$3277,8,FALSE))*'DONNÉES '!$E153),0)</f>
        <v>0</v>
      </c>
      <c r="L114" s="20">
        <f>IFERROR((IF($A114&gt;supporting_sheet!$D$13, VLOOKUP(supporting_sheet!$G$13,'waste_char_sector_%_values'!$E$2:$AG$3277,9,FALSE), VLOOKUP($D114,'waste_char_sector_%_values'!$E$2:$AG$3277,9,FALSE))*'DONNÉES '!$E153),0)</f>
        <v>0</v>
      </c>
      <c r="M114" s="20">
        <f>IFERROR((IF($A114&gt;supporting_sheet!$D$13, VLOOKUP(supporting_sheet!$G$13,'waste_char_sector_%_values'!$E$2:$AG$3277,10,FALSE), VLOOKUP($D114,'waste_char_sector_%_values'!$E$2:$AG$3277,10,FALSE))*'DONNÉES '!$E153),0)</f>
        <v>0</v>
      </c>
      <c r="N114" s="20">
        <f>IFERROR((IF($A114&gt;supporting_sheet!$D$13, VLOOKUP(supporting_sheet!$G$13,'waste_char_sector_%_values'!$E$2:$AG$3277,11,FALSE), VLOOKUP($D114,'waste_char_sector_%_values'!$E$2:$AG$3277,11,FALSE))*'DONNÉES '!$E153),0)</f>
        <v>0</v>
      </c>
      <c r="O114" s="20">
        <f>IFERROR((IF($A114&gt;supporting_sheet!$D$13, VLOOKUP(supporting_sheet!$G$13,'waste_char_sector_%_values'!$E$2:$AG$3277,12,FALSE), VLOOKUP($D114,'waste_char_sector_%_values'!$E$2:$AG$3277,12,FALSE))*'DONNÉES '!$E153),0)</f>
        <v>0</v>
      </c>
      <c r="P114" s="20">
        <f>IFERROR((IF($A114&gt;supporting_sheet!$D$13, VLOOKUP(supporting_sheet!$G$13,'waste_char_sector_%_values'!$E$2:$AG$3277,13,FALSE), VLOOKUP($D114,'waste_char_sector_%_values'!$E$2:$AG$3277,13,FALSE))*'DONNÉES '!$E153),0)</f>
        <v>0</v>
      </c>
      <c r="Q114" s="20">
        <f>IFERROR((IF($A114&gt;supporting_sheet!$D$13, VLOOKUP(supporting_sheet!$G$13,'waste_char_sector_%_values'!$E$2:$AG$3277,14,FALSE), VLOOKUP($D114,'waste_char_sector_%_values'!$E$2:$AG$3277,14,FALSE))*'DONNÉES '!$E153),0)</f>
        <v>0</v>
      </c>
      <c r="R114" s="20">
        <f>IFERROR((IF($A114&gt;supporting_sheet!$D$13, VLOOKUP(supporting_sheet!$G$13,'waste_char_sector_%_values'!$E$2:$AG$3277,29,FALSE), VLOOKUP($D114,'waste_char_sector_%_values'!$E$2:$AG$3277,29,FALSE))*'DONNÉES '!$E153),0)</f>
        <v>0</v>
      </c>
      <c r="S114" s="37"/>
      <c r="T114" s="37">
        <f t="shared" si="7"/>
        <v>0</v>
      </c>
      <c r="V114" s="20">
        <f>IFERROR((IF($A114&gt;supporting_sheet!$D$13, VLOOKUP(supporting_sheet!$G$13,'waste_char_sector_%_values'!$E$2:$AG$3277,11,FALSE), VLOOKUP($D114,'waste_char_sector_%_values'!$E$2:$AG$3277,11,FALSE))*'DONNÉES '!$E153),0)</f>
        <v>0</v>
      </c>
    </row>
    <row r="115" spans="1:22" x14ac:dyDescent="0.25">
      <c r="A115" s="1">
        <f>'DONNÉES '!B154</f>
        <v>113</v>
      </c>
      <c r="B115" s="1" t="str">
        <f t="shared" si="5"/>
        <v>AB</v>
      </c>
      <c r="C115" s="1" t="s">
        <v>56</v>
      </c>
      <c r="D115" s="1" t="str">
        <f t="shared" si="8"/>
        <v>113ABICI</v>
      </c>
      <c r="E115" s="20">
        <f>IFERROR((IF($A115&gt;supporting_sheet!$D$13, VLOOKUP(supporting_sheet!$G$13,'waste_char_sector_%_values'!$E$2:$AG$3277,2,FALSE), VLOOKUP($D115,'waste_char_sector_%_values'!$E$2:$AG$3277,2,FALSE))*'DONNÉES '!$E154),0)</f>
        <v>0</v>
      </c>
      <c r="F115" s="20">
        <f>IFERROR((IF($A115&gt;supporting_sheet!$D$13, VLOOKUP(supporting_sheet!$G$13,'waste_char_sector_%_values'!$E$2:$AG$3277,3,FALSE), VLOOKUP($D115,'waste_char_sector_%_values'!$E$2:$AG$3277,3,FALSE))*'DONNÉES '!$E154),0)</f>
        <v>0</v>
      </c>
      <c r="G115" s="20">
        <f>IFERROR((IF($A115&gt;supporting_sheet!$D$13, VLOOKUP(supporting_sheet!$G$13,'waste_char_sector_%_values'!$E$2:$AG$3277,4,FALSE), VLOOKUP($D115,'waste_char_sector_%_values'!$E$2:$AG$3277,4,FALSE))*'DONNÉES '!$E154),0)</f>
        <v>0</v>
      </c>
      <c r="H115" s="20">
        <f>IFERROR((IF($A115&gt;supporting_sheet!$D$13, VLOOKUP(supporting_sheet!$G$13,'waste_char_sector_%_values'!$E$2:$AG$3277,5,FALSE), VLOOKUP($D115,'waste_char_sector_%_values'!$E$2:$AG$3277,5,FALSE))*'DONNÉES '!$E154),0)</f>
        <v>0</v>
      </c>
      <c r="I115" s="20">
        <f>IFERROR((IF($A115&gt;supporting_sheet!$D$13, VLOOKUP(supporting_sheet!$G$13,'waste_char_sector_%_values'!$E$2:$AG$3277,6,FALSE), VLOOKUP($D115,'waste_char_sector_%_values'!$E$2:$AG$3277,6,FALSE))*'DONNÉES '!$E154),0)</f>
        <v>0</v>
      </c>
      <c r="J115" s="20">
        <f>IFERROR((IF($A115&gt;supporting_sheet!$D$13, VLOOKUP(supporting_sheet!$G$13,'waste_char_sector_%_values'!$E$2:$AG$3277,7,FALSE), VLOOKUP($D115,'waste_char_sector_%_values'!$E$2:$AG$3277,7,FALSE))*'DONNÉES '!$E154),0)</f>
        <v>0</v>
      </c>
      <c r="K115" s="20">
        <f>IFERROR((IF($A115&gt;supporting_sheet!$D$13, VLOOKUP(supporting_sheet!$G$13,'waste_char_sector_%_values'!$E$2:$AG$3277,8,FALSE), VLOOKUP($D115,'waste_char_sector_%_values'!$E$2:$AG$3277,8,FALSE))*'DONNÉES '!$E154),0)</f>
        <v>0</v>
      </c>
      <c r="L115" s="20">
        <f>IFERROR((IF($A115&gt;supporting_sheet!$D$13, VLOOKUP(supporting_sheet!$G$13,'waste_char_sector_%_values'!$E$2:$AG$3277,9,FALSE), VLOOKUP($D115,'waste_char_sector_%_values'!$E$2:$AG$3277,9,FALSE))*'DONNÉES '!$E154),0)</f>
        <v>0</v>
      </c>
      <c r="M115" s="20">
        <f>IFERROR((IF($A115&gt;supporting_sheet!$D$13, VLOOKUP(supporting_sheet!$G$13,'waste_char_sector_%_values'!$E$2:$AG$3277,10,FALSE), VLOOKUP($D115,'waste_char_sector_%_values'!$E$2:$AG$3277,10,FALSE))*'DONNÉES '!$E154),0)</f>
        <v>0</v>
      </c>
      <c r="N115" s="20">
        <f>IFERROR((IF($A115&gt;supporting_sheet!$D$13, VLOOKUP(supporting_sheet!$G$13,'waste_char_sector_%_values'!$E$2:$AG$3277,11,FALSE), VLOOKUP($D115,'waste_char_sector_%_values'!$E$2:$AG$3277,11,FALSE))*'DONNÉES '!$E154),0)</f>
        <v>0</v>
      </c>
      <c r="O115" s="20">
        <f>IFERROR((IF($A115&gt;supporting_sheet!$D$13, VLOOKUP(supporting_sheet!$G$13,'waste_char_sector_%_values'!$E$2:$AG$3277,12,FALSE), VLOOKUP($D115,'waste_char_sector_%_values'!$E$2:$AG$3277,12,FALSE))*'DONNÉES '!$E154),0)</f>
        <v>0</v>
      </c>
      <c r="P115" s="20">
        <f>IFERROR((IF($A115&gt;supporting_sheet!$D$13, VLOOKUP(supporting_sheet!$G$13,'waste_char_sector_%_values'!$E$2:$AG$3277,13,FALSE), VLOOKUP($D115,'waste_char_sector_%_values'!$E$2:$AG$3277,13,FALSE))*'DONNÉES '!$E154),0)</f>
        <v>0</v>
      </c>
      <c r="Q115" s="20">
        <f>IFERROR((IF($A115&gt;supporting_sheet!$D$13, VLOOKUP(supporting_sheet!$G$13,'waste_char_sector_%_values'!$E$2:$AG$3277,14,FALSE), VLOOKUP($D115,'waste_char_sector_%_values'!$E$2:$AG$3277,14,FALSE))*'DONNÉES '!$E154),0)</f>
        <v>0</v>
      </c>
      <c r="R115" s="20">
        <f>IFERROR((IF($A115&gt;supporting_sheet!$D$13, VLOOKUP(supporting_sheet!$G$13,'waste_char_sector_%_values'!$E$2:$AG$3277,29,FALSE), VLOOKUP($D115,'waste_char_sector_%_values'!$E$2:$AG$3277,29,FALSE))*'DONNÉES '!$E154),0)</f>
        <v>0</v>
      </c>
      <c r="S115" s="37"/>
      <c r="T115" s="37">
        <f t="shared" si="7"/>
        <v>0</v>
      </c>
      <c r="V115" s="20">
        <f>IFERROR((IF($A115&gt;supporting_sheet!$D$13, VLOOKUP(supporting_sheet!$G$13,'waste_char_sector_%_values'!$E$2:$AG$3277,11,FALSE), VLOOKUP($D115,'waste_char_sector_%_values'!$E$2:$AG$3277,11,FALSE))*'DONNÉES '!$E154),0)</f>
        <v>0</v>
      </c>
    </row>
    <row r="116" spans="1:22" x14ac:dyDescent="0.25">
      <c r="A116" s="1">
        <f>'DONNÉES '!B155</f>
        <v>114</v>
      </c>
      <c r="B116" s="1" t="str">
        <f t="shared" si="5"/>
        <v>AB</v>
      </c>
      <c r="C116" s="1" t="s">
        <v>56</v>
      </c>
      <c r="D116" s="1" t="str">
        <f t="shared" si="8"/>
        <v>114ABICI</v>
      </c>
      <c r="E116" s="20">
        <f>IFERROR((IF($A116&gt;supporting_sheet!$D$13, VLOOKUP(supporting_sheet!$G$13,'waste_char_sector_%_values'!$E$2:$AG$3277,2,FALSE), VLOOKUP($D116,'waste_char_sector_%_values'!$E$2:$AG$3277,2,FALSE))*'DONNÉES '!$E155),0)</f>
        <v>0</v>
      </c>
      <c r="F116" s="20">
        <f>IFERROR((IF($A116&gt;supporting_sheet!$D$13, VLOOKUP(supporting_sheet!$G$13,'waste_char_sector_%_values'!$E$2:$AG$3277,3,FALSE), VLOOKUP($D116,'waste_char_sector_%_values'!$E$2:$AG$3277,3,FALSE))*'DONNÉES '!$E155),0)</f>
        <v>0</v>
      </c>
      <c r="G116" s="20">
        <f>IFERROR((IF($A116&gt;supporting_sheet!$D$13, VLOOKUP(supporting_sheet!$G$13,'waste_char_sector_%_values'!$E$2:$AG$3277,4,FALSE), VLOOKUP($D116,'waste_char_sector_%_values'!$E$2:$AG$3277,4,FALSE))*'DONNÉES '!$E155),0)</f>
        <v>0</v>
      </c>
      <c r="H116" s="20">
        <f>IFERROR((IF($A116&gt;supporting_sheet!$D$13, VLOOKUP(supporting_sheet!$G$13,'waste_char_sector_%_values'!$E$2:$AG$3277,5,FALSE), VLOOKUP($D116,'waste_char_sector_%_values'!$E$2:$AG$3277,5,FALSE))*'DONNÉES '!$E155),0)</f>
        <v>0</v>
      </c>
      <c r="I116" s="20">
        <f>IFERROR((IF($A116&gt;supporting_sheet!$D$13, VLOOKUP(supporting_sheet!$G$13,'waste_char_sector_%_values'!$E$2:$AG$3277,6,FALSE), VLOOKUP($D116,'waste_char_sector_%_values'!$E$2:$AG$3277,6,FALSE))*'DONNÉES '!$E155),0)</f>
        <v>0</v>
      </c>
      <c r="J116" s="20">
        <f>IFERROR((IF($A116&gt;supporting_sheet!$D$13, VLOOKUP(supporting_sheet!$G$13,'waste_char_sector_%_values'!$E$2:$AG$3277,7,FALSE), VLOOKUP($D116,'waste_char_sector_%_values'!$E$2:$AG$3277,7,FALSE))*'DONNÉES '!$E155),0)</f>
        <v>0</v>
      </c>
      <c r="K116" s="20">
        <f>IFERROR((IF($A116&gt;supporting_sheet!$D$13, VLOOKUP(supporting_sheet!$G$13,'waste_char_sector_%_values'!$E$2:$AG$3277,8,FALSE), VLOOKUP($D116,'waste_char_sector_%_values'!$E$2:$AG$3277,8,FALSE))*'DONNÉES '!$E155),0)</f>
        <v>0</v>
      </c>
      <c r="L116" s="20">
        <f>IFERROR((IF($A116&gt;supporting_sheet!$D$13, VLOOKUP(supporting_sheet!$G$13,'waste_char_sector_%_values'!$E$2:$AG$3277,9,FALSE), VLOOKUP($D116,'waste_char_sector_%_values'!$E$2:$AG$3277,9,FALSE))*'DONNÉES '!$E155),0)</f>
        <v>0</v>
      </c>
      <c r="M116" s="20">
        <f>IFERROR((IF($A116&gt;supporting_sheet!$D$13, VLOOKUP(supporting_sheet!$G$13,'waste_char_sector_%_values'!$E$2:$AG$3277,10,FALSE), VLOOKUP($D116,'waste_char_sector_%_values'!$E$2:$AG$3277,10,FALSE))*'DONNÉES '!$E155),0)</f>
        <v>0</v>
      </c>
      <c r="N116" s="20">
        <f>IFERROR((IF($A116&gt;supporting_sheet!$D$13, VLOOKUP(supporting_sheet!$G$13,'waste_char_sector_%_values'!$E$2:$AG$3277,11,FALSE), VLOOKUP($D116,'waste_char_sector_%_values'!$E$2:$AG$3277,11,FALSE))*'DONNÉES '!$E155),0)</f>
        <v>0</v>
      </c>
      <c r="O116" s="20">
        <f>IFERROR((IF($A116&gt;supporting_sheet!$D$13, VLOOKUP(supporting_sheet!$G$13,'waste_char_sector_%_values'!$E$2:$AG$3277,12,FALSE), VLOOKUP($D116,'waste_char_sector_%_values'!$E$2:$AG$3277,12,FALSE))*'DONNÉES '!$E155),0)</f>
        <v>0</v>
      </c>
      <c r="P116" s="20">
        <f>IFERROR((IF($A116&gt;supporting_sheet!$D$13, VLOOKUP(supporting_sheet!$G$13,'waste_char_sector_%_values'!$E$2:$AG$3277,13,FALSE), VLOOKUP($D116,'waste_char_sector_%_values'!$E$2:$AG$3277,13,FALSE))*'DONNÉES '!$E155),0)</f>
        <v>0</v>
      </c>
      <c r="Q116" s="20">
        <f>IFERROR((IF($A116&gt;supporting_sheet!$D$13, VLOOKUP(supporting_sheet!$G$13,'waste_char_sector_%_values'!$E$2:$AG$3277,14,FALSE), VLOOKUP($D116,'waste_char_sector_%_values'!$E$2:$AG$3277,14,FALSE))*'DONNÉES '!$E155),0)</f>
        <v>0</v>
      </c>
      <c r="R116" s="20">
        <f>IFERROR((IF($A116&gt;supporting_sheet!$D$13, VLOOKUP(supporting_sheet!$G$13,'waste_char_sector_%_values'!$E$2:$AG$3277,29,FALSE), VLOOKUP($D116,'waste_char_sector_%_values'!$E$2:$AG$3277,29,FALSE))*'DONNÉES '!$E155),0)</f>
        <v>0</v>
      </c>
      <c r="S116" s="37"/>
      <c r="T116" s="37">
        <f t="shared" si="7"/>
        <v>0</v>
      </c>
      <c r="V116" s="20">
        <f>IFERROR((IF($A116&gt;supporting_sheet!$D$13, VLOOKUP(supporting_sheet!$G$13,'waste_char_sector_%_values'!$E$2:$AG$3277,11,FALSE), VLOOKUP($D116,'waste_char_sector_%_values'!$E$2:$AG$3277,11,FALSE))*'DONNÉES '!$E155),0)</f>
        <v>0</v>
      </c>
    </row>
    <row r="117" spans="1:22" x14ac:dyDescent="0.25">
      <c r="A117" s="1">
        <f>'DONNÉES '!B156</f>
        <v>115</v>
      </c>
      <c r="B117" s="1" t="str">
        <f t="shared" si="5"/>
        <v>AB</v>
      </c>
      <c r="C117" s="1" t="s">
        <v>56</v>
      </c>
      <c r="D117" s="1" t="str">
        <f t="shared" si="8"/>
        <v>115ABICI</v>
      </c>
      <c r="E117" s="20">
        <f>IFERROR((IF($A117&gt;supporting_sheet!$D$13, VLOOKUP(supporting_sheet!$G$13,'waste_char_sector_%_values'!$E$2:$AG$3277,2,FALSE), VLOOKUP($D117,'waste_char_sector_%_values'!$E$2:$AG$3277,2,FALSE))*'DONNÉES '!$E156),0)</f>
        <v>0</v>
      </c>
      <c r="F117" s="20">
        <f>IFERROR((IF($A117&gt;supporting_sheet!$D$13, VLOOKUP(supporting_sheet!$G$13,'waste_char_sector_%_values'!$E$2:$AG$3277,3,FALSE), VLOOKUP($D117,'waste_char_sector_%_values'!$E$2:$AG$3277,3,FALSE))*'DONNÉES '!$E156),0)</f>
        <v>0</v>
      </c>
      <c r="G117" s="20">
        <f>IFERROR((IF($A117&gt;supporting_sheet!$D$13, VLOOKUP(supporting_sheet!$G$13,'waste_char_sector_%_values'!$E$2:$AG$3277,4,FALSE), VLOOKUP($D117,'waste_char_sector_%_values'!$E$2:$AG$3277,4,FALSE))*'DONNÉES '!$E156),0)</f>
        <v>0</v>
      </c>
      <c r="H117" s="20">
        <f>IFERROR((IF($A117&gt;supporting_sheet!$D$13, VLOOKUP(supporting_sheet!$G$13,'waste_char_sector_%_values'!$E$2:$AG$3277,5,FALSE), VLOOKUP($D117,'waste_char_sector_%_values'!$E$2:$AG$3277,5,FALSE))*'DONNÉES '!$E156),0)</f>
        <v>0</v>
      </c>
      <c r="I117" s="20">
        <f>IFERROR((IF($A117&gt;supporting_sheet!$D$13, VLOOKUP(supporting_sheet!$G$13,'waste_char_sector_%_values'!$E$2:$AG$3277,6,FALSE), VLOOKUP($D117,'waste_char_sector_%_values'!$E$2:$AG$3277,6,FALSE))*'DONNÉES '!$E156),0)</f>
        <v>0</v>
      </c>
      <c r="J117" s="20">
        <f>IFERROR((IF($A117&gt;supporting_sheet!$D$13, VLOOKUP(supporting_sheet!$G$13,'waste_char_sector_%_values'!$E$2:$AG$3277,7,FALSE), VLOOKUP($D117,'waste_char_sector_%_values'!$E$2:$AG$3277,7,FALSE))*'DONNÉES '!$E156),0)</f>
        <v>0</v>
      </c>
      <c r="K117" s="20">
        <f>IFERROR((IF($A117&gt;supporting_sheet!$D$13, VLOOKUP(supporting_sheet!$G$13,'waste_char_sector_%_values'!$E$2:$AG$3277,8,FALSE), VLOOKUP($D117,'waste_char_sector_%_values'!$E$2:$AG$3277,8,FALSE))*'DONNÉES '!$E156),0)</f>
        <v>0</v>
      </c>
      <c r="L117" s="20">
        <f>IFERROR((IF($A117&gt;supporting_sheet!$D$13, VLOOKUP(supporting_sheet!$G$13,'waste_char_sector_%_values'!$E$2:$AG$3277,9,FALSE), VLOOKUP($D117,'waste_char_sector_%_values'!$E$2:$AG$3277,9,FALSE))*'DONNÉES '!$E156),0)</f>
        <v>0</v>
      </c>
      <c r="M117" s="20">
        <f>IFERROR((IF($A117&gt;supporting_sheet!$D$13, VLOOKUP(supporting_sheet!$G$13,'waste_char_sector_%_values'!$E$2:$AG$3277,10,FALSE), VLOOKUP($D117,'waste_char_sector_%_values'!$E$2:$AG$3277,10,FALSE))*'DONNÉES '!$E156),0)</f>
        <v>0</v>
      </c>
      <c r="N117" s="20">
        <f>IFERROR((IF($A117&gt;supporting_sheet!$D$13, VLOOKUP(supporting_sheet!$G$13,'waste_char_sector_%_values'!$E$2:$AG$3277,11,FALSE), VLOOKUP($D117,'waste_char_sector_%_values'!$E$2:$AG$3277,11,FALSE))*'DONNÉES '!$E156),0)</f>
        <v>0</v>
      </c>
      <c r="O117" s="20">
        <f>IFERROR((IF($A117&gt;supporting_sheet!$D$13, VLOOKUP(supporting_sheet!$G$13,'waste_char_sector_%_values'!$E$2:$AG$3277,12,FALSE), VLOOKUP($D117,'waste_char_sector_%_values'!$E$2:$AG$3277,12,FALSE))*'DONNÉES '!$E156),0)</f>
        <v>0</v>
      </c>
      <c r="P117" s="20">
        <f>IFERROR((IF($A117&gt;supporting_sheet!$D$13, VLOOKUP(supporting_sheet!$G$13,'waste_char_sector_%_values'!$E$2:$AG$3277,13,FALSE), VLOOKUP($D117,'waste_char_sector_%_values'!$E$2:$AG$3277,13,FALSE))*'DONNÉES '!$E156),0)</f>
        <v>0</v>
      </c>
      <c r="Q117" s="20">
        <f>IFERROR((IF($A117&gt;supporting_sheet!$D$13, VLOOKUP(supporting_sheet!$G$13,'waste_char_sector_%_values'!$E$2:$AG$3277,14,FALSE), VLOOKUP($D117,'waste_char_sector_%_values'!$E$2:$AG$3277,14,FALSE))*'DONNÉES '!$E156),0)</f>
        <v>0</v>
      </c>
      <c r="R117" s="20">
        <f>IFERROR((IF($A117&gt;supporting_sheet!$D$13, VLOOKUP(supporting_sheet!$G$13,'waste_char_sector_%_values'!$E$2:$AG$3277,29,FALSE), VLOOKUP($D117,'waste_char_sector_%_values'!$E$2:$AG$3277,29,FALSE))*'DONNÉES '!$E156),0)</f>
        <v>0</v>
      </c>
      <c r="S117" s="37"/>
      <c r="T117" s="37">
        <f t="shared" si="7"/>
        <v>0</v>
      </c>
      <c r="V117" s="20">
        <f>IFERROR((IF($A117&gt;supporting_sheet!$D$13, VLOOKUP(supporting_sheet!$G$13,'waste_char_sector_%_values'!$E$2:$AG$3277,11,FALSE), VLOOKUP($D117,'waste_char_sector_%_values'!$E$2:$AG$3277,11,FALSE))*'DONNÉES '!$E156),0)</f>
        <v>0</v>
      </c>
    </row>
    <row r="118" spans="1:22" x14ac:dyDescent="0.25">
      <c r="A118" s="1">
        <f>'DONNÉES '!B157</f>
        <v>116</v>
      </c>
      <c r="B118" s="1" t="str">
        <f t="shared" si="5"/>
        <v>AB</v>
      </c>
      <c r="C118" s="1" t="s">
        <v>56</v>
      </c>
      <c r="D118" s="1" t="str">
        <f t="shared" ref="D118:D136" si="9">CONCATENATE(A118,B118,C118)</f>
        <v>116ABICI</v>
      </c>
      <c r="E118" s="20">
        <f>IFERROR((IF($A118&gt;supporting_sheet!$D$13, VLOOKUP(supporting_sheet!$G$13,'waste_char_sector_%_values'!$E$2:$AG$3277,2,FALSE), VLOOKUP($D118,'waste_char_sector_%_values'!$E$2:$AG$3277,2,FALSE))*'DONNÉES '!$E157),0)</f>
        <v>0</v>
      </c>
      <c r="F118" s="20">
        <f>IFERROR((IF($A118&gt;supporting_sheet!$D$13, VLOOKUP(supporting_sheet!$G$13,'waste_char_sector_%_values'!$E$2:$AG$3277,3,FALSE), VLOOKUP($D118,'waste_char_sector_%_values'!$E$2:$AG$3277,3,FALSE))*'DONNÉES '!$E157),0)</f>
        <v>0</v>
      </c>
      <c r="G118" s="20">
        <f>IFERROR((IF($A118&gt;supporting_sheet!$D$13, VLOOKUP(supporting_sheet!$G$13,'waste_char_sector_%_values'!$E$2:$AG$3277,4,FALSE), VLOOKUP($D118,'waste_char_sector_%_values'!$E$2:$AG$3277,4,FALSE))*'DONNÉES '!$E157),0)</f>
        <v>0</v>
      </c>
      <c r="H118" s="20">
        <f>IFERROR((IF($A118&gt;supporting_sheet!$D$13, VLOOKUP(supporting_sheet!$G$13,'waste_char_sector_%_values'!$E$2:$AG$3277,5,FALSE), VLOOKUP($D118,'waste_char_sector_%_values'!$E$2:$AG$3277,5,FALSE))*'DONNÉES '!$E157),0)</f>
        <v>0</v>
      </c>
      <c r="I118" s="20">
        <f>IFERROR((IF($A118&gt;supporting_sheet!$D$13, VLOOKUP(supporting_sheet!$G$13,'waste_char_sector_%_values'!$E$2:$AG$3277,6,FALSE), VLOOKUP($D118,'waste_char_sector_%_values'!$E$2:$AG$3277,6,FALSE))*'DONNÉES '!$E157),0)</f>
        <v>0</v>
      </c>
      <c r="J118" s="20">
        <f>IFERROR((IF($A118&gt;supporting_sheet!$D$13, VLOOKUP(supporting_sheet!$G$13,'waste_char_sector_%_values'!$E$2:$AG$3277,7,FALSE), VLOOKUP($D118,'waste_char_sector_%_values'!$E$2:$AG$3277,7,FALSE))*'DONNÉES '!$E157),0)</f>
        <v>0</v>
      </c>
      <c r="K118" s="20">
        <f>IFERROR((IF($A118&gt;supporting_sheet!$D$13, VLOOKUP(supporting_sheet!$G$13,'waste_char_sector_%_values'!$E$2:$AG$3277,8,FALSE), VLOOKUP($D118,'waste_char_sector_%_values'!$E$2:$AG$3277,8,FALSE))*'DONNÉES '!$E157),0)</f>
        <v>0</v>
      </c>
      <c r="L118" s="20">
        <f>IFERROR((IF($A118&gt;supporting_sheet!$D$13, VLOOKUP(supporting_sheet!$G$13,'waste_char_sector_%_values'!$E$2:$AG$3277,9,FALSE), VLOOKUP($D118,'waste_char_sector_%_values'!$E$2:$AG$3277,9,FALSE))*'DONNÉES '!$E157),0)</f>
        <v>0</v>
      </c>
      <c r="M118" s="20">
        <f>IFERROR((IF($A118&gt;supporting_sheet!$D$13, VLOOKUP(supporting_sheet!$G$13,'waste_char_sector_%_values'!$E$2:$AG$3277,10,FALSE), VLOOKUP($D118,'waste_char_sector_%_values'!$E$2:$AG$3277,10,FALSE))*'DONNÉES '!$E157),0)</f>
        <v>0</v>
      </c>
      <c r="N118" s="20">
        <f>IFERROR((IF($A118&gt;supporting_sheet!$D$13, VLOOKUP(supporting_sheet!$G$13,'waste_char_sector_%_values'!$E$2:$AG$3277,11,FALSE), VLOOKUP($D118,'waste_char_sector_%_values'!$E$2:$AG$3277,11,FALSE))*'DONNÉES '!$E157),0)</f>
        <v>0</v>
      </c>
      <c r="O118" s="20">
        <f>IFERROR((IF($A118&gt;supporting_sheet!$D$13, VLOOKUP(supporting_sheet!$G$13,'waste_char_sector_%_values'!$E$2:$AG$3277,12,FALSE), VLOOKUP($D118,'waste_char_sector_%_values'!$E$2:$AG$3277,12,FALSE))*'DONNÉES '!$E157),0)</f>
        <v>0</v>
      </c>
      <c r="P118" s="20">
        <f>IFERROR((IF($A118&gt;supporting_sheet!$D$13, VLOOKUP(supporting_sheet!$G$13,'waste_char_sector_%_values'!$E$2:$AG$3277,13,FALSE), VLOOKUP($D118,'waste_char_sector_%_values'!$E$2:$AG$3277,13,FALSE))*'DONNÉES '!$E157),0)</f>
        <v>0</v>
      </c>
      <c r="Q118" s="20">
        <f>IFERROR((IF($A118&gt;supporting_sheet!$D$13, VLOOKUP(supporting_sheet!$G$13,'waste_char_sector_%_values'!$E$2:$AG$3277,14,FALSE), VLOOKUP($D118,'waste_char_sector_%_values'!$E$2:$AG$3277,14,FALSE))*'DONNÉES '!$E157),0)</f>
        <v>0</v>
      </c>
      <c r="R118" s="20">
        <f>IFERROR((IF($A118&gt;supporting_sheet!$D$13, VLOOKUP(supporting_sheet!$G$13,'waste_char_sector_%_values'!$E$2:$AG$3277,29,FALSE), VLOOKUP($D118,'waste_char_sector_%_values'!$E$2:$AG$3277,29,FALSE))*'DONNÉES '!$E157),0)</f>
        <v>0</v>
      </c>
      <c r="S118" s="37"/>
      <c r="T118" s="37">
        <f t="shared" ref="T118:T136" si="10">+SUM(E118:R118)</f>
        <v>0</v>
      </c>
      <c r="V118" s="20">
        <f>IFERROR((IF($A118&gt;supporting_sheet!$D$13, VLOOKUP(supporting_sheet!$G$13,'waste_char_sector_%_values'!$E$2:$AG$3277,11,FALSE), VLOOKUP($D118,'waste_char_sector_%_values'!$E$2:$AG$3277,11,FALSE))*'DONNÉES '!$E157),0)</f>
        <v>0</v>
      </c>
    </row>
    <row r="119" spans="1:22" x14ac:dyDescent="0.25">
      <c r="A119" s="1">
        <f>'DONNÉES '!B158</f>
        <v>117</v>
      </c>
      <c r="B119" s="1" t="str">
        <f t="shared" si="5"/>
        <v>AB</v>
      </c>
      <c r="C119" s="1" t="s">
        <v>56</v>
      </c>
      <c r="D119" s="1" t="str">
        <f t="shared" si="9"/>
        <v>117ABICI</v>
      </c>
      <c r="E119" s="20">
        <f>IFERROR((IF($A119&gt;supporting_sheet!$D$13, VLOOKUP(supporting_sheet!$G$13,'waste_char_sector_%_values'!$E$2:$AG$3277,2,FALSE), VLOOKUP($D119,'waste_char_sector_%_values'!$E$2:$AG$3277,2,FALSE))*'DONNÉES '!$E158),0)</f>
        <v>0</v>
      </c>
      <c r="F119" s="20">
        <f>IFERROR((IF($A119&gt;supporting_sheet!$D$13, VLOOKUP(supporting_sheet!$G$13,'waste_char_sector_%_values'!$E$2:$AG$3277,3,FALSE), VLOOKUP($D119,'waste_char_sector_%_values'!$E$2:$AG$3277,3,FALSE))*'DONNÉES '!$E158),0)</f>
        <v>0</v>
      </c>
      <c r="G119" s="20">
        <f>IFERROR((IF($A119&gt;supporting_sheet!$D$13, VLOOKUP(supporting_sheet!$G$13,'waste_char_sector_%_values'!$E$2:$AG$3277,4,FALSE), VLOOKUP($D119,'waste_char_sector_%_values'!$E$2:$AG$3277,4,FALSE))*'DONNÉES '!$E158),0)</f>
        <v>0</v>
      </c>
      <c r="H119" s="20">
        <f>IFERROR((IF($A119&gt;supporting_sheet!$D$13, VLOOKUP(supporting_sheet!$G$13,'waste_char_sector_%_values'!$E$2:$AG$3277,5,FALSE), VLOOKUP($D119,'waste_char_sector_%_values'!$E$2:$AG$3277,5,FALSE))*'DONNÉES '!$E158),0)</f>
        <v>0</v>
      </c>
      <c r="I119" s="20">
        <f>IFERROR((IF($A119&gt;supporting_sheet!$D$13, VLOOKUP(supporting_sheet!$G$13,'waste_char_sector_%_values'!$E$2:$AG$3277,6,FALSE), VLOOKUP($D119,'waste_char_sector_%_values'!$E$2:$AG$3277,6,FALSE))*'DONNÉES '!$E158),0)</f>
        <v>0</v>
      </c>
      <c r="J119" s="20">
        <f>IFERROR((IF($A119&gt;supporting_sheet!$D$13, VLOOKUP(supporting_sheet!$G$13,'waste_char_sector_%_values'!$E$2:$AG$3277,7,FALSE), VLOOKUP($D119,'waste_char_sector_%_values'!$E$2:$AG$3277,7,FALSE))*'DONNÉES '!$E158),0)</f>
        <v>0</v>
      </c>
      <c r="K119" s="20">
        <f>IFERROR((IF($A119&gt;supporting_sheet!$D$13, VLOOKUP(supporting_sheet!$G$13,'waste_char_sector_%_values'!$E$2:$AG$3277,8,FALSE), VLOOKUP($D119,'waste_char_sector_%_values'!$E$2:$AG$3277,8,FALSE))*'DONNÉES '!$E158),0)</f>
        <v>0</v>
      </c>
      <c r="L119" s="20">
        <f>IFERROR((IF($A119&gt;supporting_sheet!$D$13, VLOOKUP(supporting_sheet!$G$13,'waste_char_sector_%_values'!$E$2:$AG$3277,9,FALSE), VLOOKUP($D119,'waste_char_sector_%_values'!$E$2:$AG$3277,9,FALSE))*'DONNÉES '!$E158),0)</f>
        <v>0</v>
      </c>
      <c r="M119" s="20">
        <f>IFERROR((IF($A119&gt;supporting_sheet!$D$13, VLOOKUP(supporting_sheet!$G$13,'waste_char_sector_%_values'!$E$2:$AG$3277,10,FALSE), VLOOKUP($D119,'waste_char_sector_%_values'!$E$2:$AG$3277,10,FALSE))*'DONNÉES '!$E158),0)</f>
        <v>0</v>
      </c>
      <c r="N119" s="20">
        <f>IFERROR((IF($A119&gt;supporting_sheet!$D$13, VLOOKUP(supporting_sheet!$G$13,'waste_char_sector_%_values'!$E$2:$AG$3277,11,FALSE), VLOOKUP($D119,'waste_char_sector_%_values'!$E$2:$AG$3277,11,FALSE))*'DONNÉES '!$E158),0)</f>
        <v>0</v>
      </c>
      <c r="O119" s="20">
        <f>IFERROR((IF($A119&gt;supporting_sheet!$D$13, VLOOKUP(supporting_sheet!$G$13,'waste_char_sector_%_values'!$E$2:$AG$3277,12,FALSE), VLOOKUP($D119,'waste_char_sector_%_values'!$E$2:$AG$3277,12,FALSE))*'DONNÉES '!$E158),0)</f>
        <v>0</v>
      </c>
      <c r="P119" s="20">
        <f>IFERROR((IF($A119&gt;supporting_sheet!$D$13, VLOOKUP(supporting_sheet!$G$13,'waste_char_sector_%_values'!$E$2:$AG$3277,13,FALSE), VLOOKUP($D119,'waste_char_sector_%_values'!$E$2:$AG$3277,13,FALSE))*'DONNÉES '!$E158),0)</f>
        <v>0</v>
      </c>
      <c r="Q119" s="20">
        <f>IFERROR((IF($A119&gt;supporting_sheet!$D$13, VLOOKUP(supporting_sheet!$G$13,'waste_char_sector_%_values'!$E$2:$AG$3277,14,FALSE), VLOOKUP($D119,'waste_char_sector_%_values'!$E$2:$AG$3277,14,FALSE))*'DONNÉES '!$E158),0)</f>
        <v>0</v>
      </c>
      <c r="R119" s="20">
        <f>IFERROR((IF($A119&gt;supporting_sheet!$D$13, VLOOKUP(supporting_sheet!$G$13,'waste_char_sector_%_values'!$E$2:$AG$3277,29,FALSE), VLOOKUP($D119,'waste_char_sector_%_values'!$E$2:$AG$3277,29,FALSE))*'DONNÉES '!$E158),0)</f>
        <v>0</v>
      </c>
      <c r="S119" s="37"/>
      <c r="T119" s="37">
        <f t="shared" si="10"/>
        <v>0</v>
      </c>
      <c r="V119" s="20">
        <f>IFERROR((IF($A119&gt;supporting_sheet!$D$13, VLOOKUP(supporting_sheet!$G$13,'waste_char_sector_%_values'!$E$2:$AG$3277,11,FALSE), VLOOKUP($D119,'waste_char_sector_%_values'!$E$2:$AG$3277,11,FALSE))*'DONNÉES '!$E158),0)</f>
        <v>0</v>
      </c>
    </row>
    <row r="120" spans="1:22" x14ac:dyDescent="0.25">
      <c r="A120" s="1">
        <f>'DONNÉES '!B159</f>
        <v>118</v>
      </c>
      <c r="B120" s="1" t="str">
        <f t="shared" si="5"/>
        <v>AB</v>
      </c>
      <c r="C120" s="1" t="s">
        <v>56</v>
      </c>
      <c r="D120" s="1" t="str">
        <f t="shared" si="9"/>
        <v>118ABICI</v>
      </c>
      <c r="E120" s="20">
        <f>IFERROR((IF($A120&gt;supporting_sheet!$D$13, VLOOKUP(supporting_sheet!$G$13,'waste_char_sector_%_values'!$E$2:$AG$3277,2,FALSE), VLOOKUP($D120,'waste_char_sector_%_values'!$E$2:$AG$3277,2,FALSE))*'DONNÉES '!$E159),0)</f>
        <v>0</v>
      </c>
      <c r="F120" s="20">
        <f>IFERROR((IF($A120&gt;supporting_sheet!$D$13, VLOOKUP(supporting_sheet!$G$13,'waste_char_sector_%_values'!$E$2:$AG$3277,3,FALSE), VLOOKUP($D120,'waste_char_sector_%_values'!$E$2:$AG$3277,3,FALSE))*'DONNÉES '!$E159),0)</f>
        <v>0</v>
      </c>
      <c r="G120" s="20">
        <f>IFERROR((IF($A120&gt;supporting_sheet!$D$13, VLOOKUP(supporting_sheet!$G$13,'waste_char_sector_%_values'!$E$2:$AG$3277,4,FALSE), VLOOKUP($D120,'waste_char_sector_%_values'!$E$2:$AG$3277,4,FALSE))*'DONNÉES '!$E159),0)</f>
        <v>0</v>
      </c>
      <c r="H120" s="20">
        <f>IFERROR((IF($A120&gt;supporting_sheet!$D$13, VLOOKUP(supporting_sheet!$G$13,'waste_char_sector_%_values'!$E$2:$AG$3277,5,FALSE), VLOOKUP($D120,'waste_char_sector_%_values'!$E$2:$AG$3277,5,FALSE))*'DONNÉES '!$E159),0)</f>
        <v>0</v>
      </c>
      <c r="I120" s="20">
        <f>IFERROR((IF($A120&gt;supporting_sheet!$D$13, VLOOKUP(supporting_sheet!$G$13,'waste_char_sector_%_values'!$E$2:$AG$3277,6,FALSE), VLOOKUP($D120,'waste_char_sector_%_values'!$E$2:$AG$3277,6,FALSE))*'DONNÉES '!$E159),0)</f>
        <v>0</v>
      </c>
      <c r="J120" s="20">
        <f>IFERROR((IF($A120&gt;supporting_sheet!$D$13, VLOOKUP(supporting_sheet!$G$13,'waste_char_sector_%_values'!$E$2:$AG$3277,7,FALSE), VLOOKUP($D120,'waste_char_sector_%_values'!$E$2:$AG$3277,7,FALSE))*'DONNÉES '!$E159),0)</f>
        <v>0</v>
      </c>
      <c r="K120" s="20">
        <f>IFERROR((IF($A120&gt;supporting_sheet!$D$13, VLOOKUP(supporting_sheet!$G$13,'waste_char_sector_%_values'!$E$2:$AG$3277,8,FALSE), VLOOKUP($D120,'waste_char_sector_%_values'!$E$2:$AG$3277,8,FALSE))*'DONNÉES '!$E159),0)</f>
        <v>0</v>
      </c>
      <c r="L120" s="20">
        <f>IFERROR((IF($A120&gt;supporting_sheet!$D$13, VLOOKUP(supporting_sheet!$G$13,'waste_char_sector_%_values'!$E$2:$AG$3277,9,FALSE), VLOOKUP($D120,'waste_char_sector_%_values'!$E$2:$AG$3277,9,FALSE))*'DONNÉES '!$E159),0)</f>
        <v>0</v>
      </c>
      <c r="M120" s="20">
        <f>IFERROR((IF($A120&gt;supporting_sheet!$D$13, VLOOKUP(supporting_sheet!$G$13,'waste_char_sector_%_values'!$E$2:$AG$3277,10,FALSE), VLOOKUP($D120,'waste_char_sector_%_values'!$E$2:$AG$3277,10,FALSE))*'DONNÉES '!$E159),0)</f>
        <v>0</v>
      </c>
      <c r="N120" s="20">
        <f>IFERROR((IF($A120&gt;supporting_sheet!$D$13, VLOOKUP(supporting_sheet!$G$13,'waste_char_sector_%_values'!$E$2:$AG$3277,11,FALSE), VLOOKUP($D120,'waste_char_sector_%_values'!$E$2:$AG$3277,11,FALSE))*'DONNÉES '!$E159),0)</f>
        <v>0</v>
      </c>
      <c r="O120" s="20">
        <f>IFERROR((IF($A120&gt;supporting_sheet!$D$13, VLOOKUP(supporting_sheet!$G$13,'waste_char_sector_%_values'!$E$2:$AG$3277,12,FALSE), VLOOKUP($D120,'waste_char_sector_%_values'!$E$2:$AG$3277,12,FALSE))*'DONNÉES '!$E159),0)</f>
        <v>0</v>
      </c>
      <c r="P120" s="20">
        <f>IFERROR((IF($A120&gt;supporting_sheet!$D$13, VLOOKUP(supporting_sheet!$G$13,'waste_char_sector_%_values'!$E$2:$AG$3277,13,FALSE), VLOOKUP($D120,'waste_char_sector_%_values'!$E$2:$AG$3277,13,FALSE))*'DONNÉES '!$E159),0)</f>
        <v>0</v>
      </c>
      <c r="Q120" s="20">
        <f>IFERROR((IF($A120&gt;supporting_sheet!$D$13, VLOOKUP(supporting_sheet!$G$13,'waste_char_sector_%_values'!$E$2:$AG$3277,14,FALSE), VLOOKUP($D120,'waste_char_sector_%_values'!$E$2:$AG$3277,14,FALSE))*'DONNÉES '!$E159),0)</f>
        <v>0</v>
      </c>
      <c r="R120" s="20">
        <f>IFERROR((IF($A120&gt;supporting_sheet!$D$13, VLOOKUP(supporting_sheet!$G$13,'waste_char_sector_%_values'!$E$2:$AG$3277,29,FALSE), VLOOKUP($D120,'waste_char_sector_%_values'!$E$2:$AG$3277,29,FALSE))*'DONNÉES '!$E159),0)</f>
        <v>0</v>
      </c>
      <c r="S120" s="37"/>
      <c r="T120" s="37">
        <f t="shared" si="10"/>
        <v>0</v>
      </c>
      <c r="V120" s="20">
        <f>IFERROR((IF($A120&gt;supporting_sheet!$D$13, VLOOKUP(supporting_sheet!$G$13,'waste_char_sector_%_values'!$E$2:$AG$3277,11,FALSE), VLOOKUP($D120,'waste_char_sector_%_values'!$E$2:$AG$3277,11,FALSE))*'DONNÉES '!$E159),0)</f>
        <v>0</v>
      </c>
    </row>
    <row r="121" spans="1:22" x14ac:dyDescent="0.25">
      <c r="A121" s="1">
        <f>'DONNÉES '!B160</f>
        <v>119</v>
      </c>
      <c r="B121" s="1" t="str">
        <f t="shared" si="5"/>
        <v>AB</v>
      </c>
      <c r="C121" s="1" t="s">
        <v>56</v>
      </c>
      <c r="D121" s="1" t="str">
        <f t="shared" si="9"/>
        <v>119ABICI</v>
      </c>
      <c r="E121" s="20">
        <f>IFERROR((IF($A121&gt;supporting_sheet!$D$13, VLOOKUP(supporting_sheet!$G$13,'waste_char_sector_%_values'!$E$2:$AG$3277,2,FALSE), VLOOKUP($D121,'waste_char_sector_%_values'!$E$2:$AG$3277,2,FALSE))*'DONNÉES '!$E160),0)</f>
        <v>0</v>
      </c>
      <c r="F121" s="20">
        <f>IFERROR((IF($A121&gt;supporting_sheet!$D$13, VLOOKUP(supporting_sheet!$G$13,'waste_char_sector_%_values'!$E$2:$AG$3277,3,FALSE), VLOOKUP($D121,'waste_char_sector_%_values'!$E$2:$AG$3277,3,FALSE))*'DONNÉES '!$E160),0)</f>
        <v>0</v>
      </c>
      <c r="G121" s="20">
        <f>IFERROR((IF($A121&gt;supporting_sheet!$D$13, VLOOKUP(supporting_sheet!$G$13,'waste_char_sector_%_values'!$E$2:$AG$3277,4,FALSE), VLOOKUP($D121,'waste_char_sector_%_values'!$E$2:$AG$3277,4,FALSE))*'DONNÉES '!$E160),0)</f>
        <v>0</v>
      </c>
      <c r="H121" s="20">
        <f>IFERROR((IF($A121&gt;supporting_sheet!$D$13, VLOOKUP(supporting_sheet!$G$13,'waste_char_sector_%_values'!$E$2:$AG$3277,5,FALSE), VLOOKUP($D121,'waste_char_sector_%_values'!$E$2:$AG$3277,5,FALSE))*'DONNÉES '!$E160),0)</f>
        <v>0</v>
      </c>
      <c r="I121" s="20">
        <f>IFERROR((IF($A121&gt;supporting_sheet!$D$13, VLOOKUP(supporting_sheet!$G$13,'waste_char_sector_%_values'!$E$2:$AG$3277,6,FALSE), VLOOKUP($D121,'waste_char_sector_%_values'!$E$2:$AG$3277,6,FALSE))*'DONNÉES '!$E160),0)</f>
        <v>0</v>
      </c>
      <c r="J121" s="20">
        <f>IFERROR((IF($A121&gt;supporting_sheet!$D$13, VLOOKUP(supporting_sheet!$G$13,'waste_char_sector_%_values'!$E$2:$AG$3277,7,FALSE), VLOOKUP($D121,'waste_char_sector_%_values'!$E$2:$AG$3277,7,FALSE))*'DONNÉES '!$E160),0)</f>
        <v>0</v>
      </c>
      <c r="K121" s="20">
        <f>IFERROR((IF($A121&gt;supporting_sheet!$D$13, VLOOKUP(supporting_sheet!$G$13,'waste_char_sector_%_values'!$E$2:$AG$3277,8,FALSE), VLOOKUP($D121,'waste_char_sector_%_values'!$E$2:$AG$3277,8,FALSE))*'DONNÉES '!$E160),0)</f>
        <v>0</v>
      </c>
      <c r="L121" s="20">
        <f>IFERROR((IF($A121&gt;supporting_sheet!$D$13, VLOOKUP(supporting_sheet!$G$13,'waste_char_sector_%_values'!$E$2:$AG$3277,9,FALSE), VLOOKUP($D121,'waste_char_sector_%_values'!$E$2:$AG$3277,9,FALSE))*'DONNÉES '!$E160),0)</f>
        <v>0</v>
      </c>
      <c r="M121" s="20">
        <f>IFERROR((IF($A121&gt;supporting_sheet!$D$13, VLOOKUP(supporting_sheet!$G$13,'waste_char_sector_%_values'!$E$2:$AG$3277,10,FALSE), VLOOKUP($D121,'waste_char_sector_%_values'!$E$2:$AG$3277,10,FALSE))*'DONNÉES '!$E160),0)</f>
        <v>0</v>
      </c>
      <c r="N121" s="20">
        <f>IFERROR((IF($A121&gt;supporting_sheet!$D$13, VLOOKUP(supporting_sheet!$G$13,'waste_char_sector_%_values'!$E$2:$AG$3277,11,FALSE), VLOOKUP($D121,'waste_char_sector_%_values'!$E$2:$AG$3277,11,FALSE))*'DONNÉES '!$E160),0)</f>
        <v>0</v>
      </c>
      <c r="O121" s="20">
        <f>IFERROR((IF($A121&gt;supporting_sheet!$D$13, VLOOKUP(supporting_sheet!$G$13,'waste_char_sector_%_values'!$E$2:$AG$3277,12,FALSE), VLOOKUP($D121,'waste_char_sector_%_values'!$E$2:$AG$3277,12,FALSE))*'DONNÉES '!$E160),0)</f>
        <v>0</v>
      </c>
      <c r="P121" s="20">
        <f>IFERROR((IF($A121&gt;supporting_sheet!$D$13, VLOOKUP(supporting_sheet!$G$13,'waste_char_sector_%_values'!$E$2:$AG$3277,13,FALSE), VLOOKUP($D121,'waste_char_sector_%_values'!$E$2:$AG$3277,13,FALSE))*'DONNÉES '!$E160),0)</f>
        <v>0</v>
      </c>
      <c r="Q121" s="20">
        <f>IFERROR((IF($A121&gt;supporting_sheet!$D$13, VLOOKUP(supporting_sheet!$G$13,'waste_char_sector_%_values'!$E$2:$AG$3277,14,FALSE), VLOOKUP($D121,'waste_char_sector_%_values'!$E$2:$AG$3277,14,FALSE))*'DONNÉES '!$E160),0)</f>
        <v>0</v>
      </c>
      <c r="R121" s="20">
        <f>IFERROR((IF($A121&gt;supporting_sheet!$D$13, VLOOKUP(supporting_sheet!$G$13,'waste_char_sector_%_values'!$E$2:$AG$3277,29,FALSE), VLOOKUP($D121,'waste_char_sector_%_values'!$E$2:$AG$3277,29,FALSE))*'DONNÉES '!$E160),0)</f>
        <v>0</v>
      </c>
      <c r="S121" s="37"/>
      <c r="T121" s="37">
        <f t="shared" si="10"/>
        <v>0</v>
      </c>
      <c r="V121" s="20">
        <f>IFERROR((IF($A121&gt;supporting_sheet!$D$13, VLOOKUP(supporting_sheet!$G$13,'waste_char_sector_%_values'!$E$2:$AG$3277,11,FALSE), VLOOKUP($D121,'waste_char_sector_%_values'!$E$2:$AG$3277,11,FALSE))*'DONNÉES '!$E160),0)</f>
        <v>0</v>
      </c>
    </row>
    <row r="122" spans="1:22" x14ac:dyDescent="0.25">
      <c r="A122" s="1">
        <f>'DONNÉES '!B161</f>
        <v>120</v>
      </c>
      <c r="B122" s="1" t="str">
        <f t="shared" si="5"/>
        <v>AB</v>
      </c>
      <c r="C122" s="1" t="s">
        <v>56</v>
      </c>
      <c r="D122" s="1" t="str">
        <f t="shared" si="9"/>
        <v>120ABICI</v>
      </c>
      <c r="E122" s="20">
        <f>IFERROR((IF($A122&gt;supporting_sheet!$D$13, VLOOKUP(supporting_sheet!$G$13,'waste_char_sector_%_values'!$E$2:$AG$3277,2,FALSE), VLOOKUP($D122,'waste_char_sector_%_values'!$E$2:$AG$3277,2,FALSE))*'DONNÉES '!$E161),0)</f>
        <v>0</v>
      </c>
      <c r="F122" s="20">
        <f>IFERROR((IF($A122&gt;supporting_sheet!$D$13, VLOOKUP(supporting_sheet!$G$13,'waste_char_sector_%_values'!$E$2:$AG$3277,3,FALSE), VLOOKUP($D122,'waste_char_sector_%_values'!$E$2:$AG$3277,3,FALSE))*'DONNÉES '!$E161),0)</f>
        <v>0</v>
      </c>
      <c r="G122" s="20">
        <f>IFERROR((IF($A122&gt;supporting_sheet!$D$13, VLOOKUP(supporting_sheet!$G$13,'waste_char_sector_%_values'!$E$2:$AG$3277,4,FALSE), VLOOKUP($D122,'waste_char_sector_%_values'!$E$2:$AG$3277,4,FALSE))*'DONNÉES '!$E161),0)</f>
        <v>0</v>
      </c>
      <c r="H122" s="20">
        <f>IFERROR((IF($A122&gt;supporting_sheet!$D$13, VLOOKUP(supporting_sheet!$G$13,'waste_char_sector_%_values'!$E$2:$AG$3277,5,FALSE), VLOOKUP($D122,'waste_char_sector_%_values'!$E$2:$AG$3277,5,FALSE))*'DONNÉES '!$E161),0)</f>
        <v>0</v>
      </c>
      <c r="I122" s="20">
        <f>IFERROR((IF($A122&gt;supporting_sheet!$D$13, VLOOKUP(supporting_sheet!$G$13,'waste_char_sector_%_values'!$E$2:$AG$3277,6,FALSE), VLOOKUP($D122,'waste_char_sector_%_values'!$E$2:$AG$3277,6,FALSE))*'DONNÉES '!$E161),0)</f>
        <v>0</v>
      </c>
      <c r="J122" s="20">
        <f>IFERROR((IF($A122&gt;supporting_sheet!$D$13, VLOOKUP(supporting_sheet!$G$13,'waste_char_sector_%_values'!$E$2:$AG$3277,7,FALSE), VLOOKUP($D122,'waste_char_sector_%_values'!$E$2:$AG$3277,7,FALSE))*'DONNÉES '!$E161),0)</f>
        <v>0</v>
      </c>
      <c r="K122" s="20">
        <f>IFERROR((IF($A122&gt;supporting_sheet!$D$13, VLOOKUP(supporting_sheet!$G$13,'waste_char_sector_%_values'!$E$2:$AG$3277,8,FALSE), VLOOKUP($D122,'waste_char_sector_%_values'!$E$2:$AG$3277,8,FALSE))*'DONNÉES '!$E161),0)</f>
        <v>0</v>
      </c>
      <c r="L122" s="20">
        <f>IFERROR((IF($A122&gt;supporting_sheet!$D$13, VLOOKUP(supporting_sheet!$G$13,'waste_char_sector_%_values'!$E$2:$AG$3277,9,FALSE), VLOOKUP($D122,'waste_char_sector_%_values'!$E$2:$AG$3277,9,FALSE))*'DONNÉES '!$E161),0)</f>
        <v>0</v>
      </c>
      <c r="M122" s="20">
        <f>IFERROR((IF($A122&gt;supporting_sheet!$D$13, VLOOKUP(supporting_sheet!$G$13,'waste_char_sector_%_values'!$E$2:$AG$3277,10,FALSE), VLOOKUP($D122,'waste_char_sector_%_values'!$E$2:$AG$3277,10,FALSE))*'DONNÉES '!$E161),0)</f>
        <v>0</v>
      </c>
      <c r="N122" s="20">
        <f>IFERROR((IF($A122&gt;supporting_sheet!$D$13, VLOOKUP(supporting_sheet!$G$13,'waste_char_sector_%_values'!$E$2:$AG$3277,11,FALSE), VLOOKUP($D122,'waste_char_sector_%_values'!$E$2:$AG$3277,11,FALSE))*'DONNÉES '!$E161),0)</f>
        <v>0</v>
      </c>
      <c r="O122" s="20">
        <f>IFERROR((IF($A122&gt;supporting_sheet!$D$13, VLOOKUP(supporting_sheet!$G$13,'waste_char_sector_%_values'!$E$2:$AG$3277,12,FALSE), VLOOKUP($D122,'waste_char_sector_%_values'!$E$2:$AG$3277,12,FALSE))*'DONNÉES '!$E161),0)</f>
        <v>0</v>
      </c>
      <c r="P122" s="20">
        <f>IFERROR((IF($A122&gt;supporting_sheet!$D$13, VLOOKUP(supporting_sheet!$G$13,'waste_char_sector_%_values'!$E$2:$AG$3277,13,FALSE), VLOOKUP($D122,'waste_char_sector_%_values'!$E$2:$AG$3277,13,FALSE))*'DONNÉES '!$E161),0)</f>
        <v>0</v>
      </c>
      <c r="Q122" s="20">
        <f>IFERROR((IF($A122&gt;supporting_sheet!$D$13, VLOOKUP(supporting_sheet!$G$13,'waste_char_sector_%_values'!$E$2:$AG$3277,14,FALSE), VLOOKUP($D122,'waste_char_sector_%_values'!$E$2:$AG$3277,14,FALSE))*'DONNÉES '!$E161),0)</f>
        <v>0</v>
      </c>
      <c r="R122" s="20">
        <f>IFERROR((IF($A122&gt;supporting_sheet!$D$13, VLOOKUP(supporting_sheet!$G$13,'waste_char_sector_%_values'!$E$2:$AG$3277,29,FALSE), VLOOKUP($D122,'waste_char_sector_%_values'!$E$2:$AG$3277,29,FALSE))*'DONNÉES '!$E161),0)</f>
        <v>0</v>
      </c>
      <c r="S122" s="37"/>
      <c r="T122" s="37">
        <f t="shared" si="10"/>
        <v>0</v>
      </c>
      <c r="V122" s="20">
        <f>IFERROR((IF($A122&gt;supporting_sheet!$D$13, VLOOKUP(supporting_sheet!$G$13,'waste_char_sector_%_values'!$E$2:$AG$3277,11,FALSE), VLOOKUP($D122,'waste_char_sector_%_values'!$E$2:$AG$3277,11,FALSE))*'DONNÉES '!$E161),0)</f>
        <v>0</v>
      </c>
    </row>
    <row r="123" spans="1:22" x14ac:dyDescent="0.25">
      <c r="A123" s="1">
        <f>'DONNÉES '!B162</f>
        <v>121</v>
      </c>
      <c r="B123" s="1" t="str">
        <f t="shared" si="5"/>
        <v>AB</v>
      </c>
      <c r="C123" s="1" t="s">
        <v>56</v>
      </c>
      <c r="D123" s="1" t="str">
        <f t="shared" si="9"/>
        <v>121ABICI</v>
      </c>
      <c r="E123" s="20">
        <f>IFERROR((IF($A123&gt;supporting_sheet!$D$13, VLOOKUP(supporting_sheet!$G$13,'waste_char_sector_%_values'!$E$2:$AG$3277,2,FALSE), VLOOKUP($D123,'waste_char_sector_%_values'!$E$2:$AG$3277,2,FALSE))*'DONNÉES '!$E162),0)</f>
        <v>0</v>
      </c>
      <c r="F123" s="20">
        <f>IFERROR((IF($A123&gt;supporting_sheet!$D$13, VLOOKUP(supporting_sheet!$G$13,'waste_char_sector_%_values'!$E$2:$AG$3277,3,FALSE), VLOOKUP($D123,'waste_char_sector_%_values'!$E$2:$AG$3277,3,FALSE))*'DONNÉES '!$E162),0)</f>
        <v>0</v>
      </c>
      <c r="G123" s="20">
        <f>IFERROR((IF($A123&gt;supporting_sheet!$D$13, VLOOKUP(supporting_sheet!$G$13,'waste_char_sector_%_values'!$E$2:$AG$3277,4,FALSE), VLOOKUP($D123,'waste_char_sector_%_values'!$E$2:$AG$3277,4,FALSE))*'DONNÉES '!$E162),0)</f>
        <v>0</v>
      </c>
      <c r="H123" s="20">
        <f>IFERROR((IF($A123&gt;supporting_sheet!$D$13, VLOOKUP(supporting_sheet!$G$13,'waste_char_sector_%_values'!$E$2:$AG$3277,5,FALSE), VLOOKUP($D123,'waste_char_sector_%_values'!$E$2:$AG$3277,5,FALSE))*'DONNÉES '!$E162),0)</f>
        <v>0</v>
      </c>
      <c r="I123" s="20">
        <f>IFERROR((IF($A123&gt;supporting_sheet!$D$13, VLOOKUP(supporting_sheet!$G$13,'waste_char_sector_%_values'!$E$2:$AG$3277,6,FALSE), VLOOKUP($D123,'waste_char_sector_%_values'!$E$2:$AG$3277,6,FALSE))*'DONNÉES '!$E162),0)</f>
        <v>0</v>
      </c>
      <c r="J123" s="20">
        <f>IFERROR((IF($A123&gt;supporting_sheet!$D$13, VLOOKUP(supporting_sheet!$G$13,'waste_char_sector_%_values'!$E$2:$AG$3277,7,FALSE), VLOOKUP($D123,'waste_char_sector_%_values'!$E$2:$AG$3277,7,FALSE))*'DONNÉES '!$E162),0)</f>
        <v>0</v>
      </c>
      <c r="K123" s="20">
        <f>IFERROR((IF($A123&gt;supporting_sheet!$D$13, VLOOKUP(supporting_sheet!$G$13,'waste_char_sector_%_values'!$E$2:$AG$3277,8,FALSE), VLOOKUP($D123,'waste_char_sector_%_values'!$E$2:$AG$3277,8,FALSE))*'DONNÉES '!$E162),0)</f>
        <v>0</v>
      </c>
      <c r="L123" s="20">
        <f>IFERROR((IF($A123&gt;supporting_sheet!$D$13, VLOOKUP(supporting_sheet!$G$13,'waste_char_sector_%_values'!$E$2:$AG$3277,9,FALSE), VLOOKUP($D123,'waste_char_sector_%_values'!$E$2:$AG$3277,9,FALSE))*'DONNÉES '!$E162),0)</f>
        <v>0</v>
      </c>
      <c r="M123" s="20">
        <f>IFERROR((IF($A123&gt;supporting_sheet!$D$13, VLOOKUP(supporting_sheet!$G$13,'waste_char_sector_%_values'!$E$2:$AG$3277,10,FALSE), VLOOKUP($D123,'waste_char_sector_%_values'!$E$2:$AG$3277,10,FALSE))*'DONNÉES '!$E162),0)</f>
        <v>0</v>
      </c>
      <c r="N123" s="20">
        <f>IFERROR((IF($A123&gt;supporting_sheet!$D$13, VLOOKUP(supporting_sheet!$G$13,'waste_char_sector_%_values'!$E$2:$AG$3277,11,FALSE), VLOOKUP($D123,'waste_char_sector_%_values'!$E$2:$AG$3277,11,FALSE))*'DONNÉES '!$E162),0)</f>
        <v>0</v>
      </c>
      <c r="O123" s="20">
        <f>IFERROR((IF($A123&gt;supporting_sheet!$D$13, VLOOKUP(supporting_sheet!$G$13,'waste_char_sector_%_values'!$E$2:$AG$3277,12,FALSE), VLOOKUP($D123,'waste_char_sector_%_values'!$E$2:$AG$3277,12,FALSE))*'DONNÉES '!$E162),0)</f>
        <v>0</v>
      </c>
      <c r="P123" s="20">
        <f>IFERROR((IF($A123&gt;supporting_sheet!$D$13, VLOOKUP(supporting_sheet!$G$13,'waste_char_sector_%_values'!$E$2:$AG$3277,13,FALSE), VLOOKUP($D123,'waste_char_sector_%_values'!$E$2:$AG$3277,13,FALSE))*'DONNÉES '!$E162),0)</f>
        <v>0</v>
      </c>
      <c r="Q123" s="20">
        <f>IFERROR((IF($A123&gt;supporting_sheet!$D$13, VLOOKUP(supporting_sheet!$G$13,'waste_char_sector_%_values'!$E$2:$AG$3277,14,FALSE), VLOOKUP($D123,'waste_char_sector_%_values'!$E$2:$AG$3277,14,FALSE))*'DONNÉES '!$E162),0)</f>
        <v>0</v>
      </c>
      <c r="R123" s="20">
        <f>IFERROR((IF($A123&gt;supporting_sheet!$D$13, VLOOKUP(supporting_sheet!$G$13,'waste_char_sector_%_values'!$E$2:$AG$3277,29,FALSE), VLOOKUP($D123,'waste_char_sector_%_values'!$E$2:$AG$3277,29,FALSE))*'DONNÉES '!$E162),0)</f>
        <v>0</v>
      </c>
      <c r="S123" s="37"/>
      <c r="T123" s="37">
        <f t="shared" si="10"/>
        <v>0</v>
      </c>
      <c r="V123" s="20">
        <f>IFERROR((IF($A123&gt;supporting_sheet!$D$13, VLOOKUP(supporting_sheet!$G$13,'waste_char_sector_%_values'!$E$2:$AG$3277,11,FALSE), VLOOKUP($D123,'waste_char_sector_%_values'!$E$2:$AG$3277,11,FALSE))*'DONNÉES '!$E162),0)</f>
        <v>0</v>
      </c>
    </row>
    <row r="124" spans="1:22" x14ac:dyDescent="0.25">
      <c r="A124" s="1">
        <f>'DONNÉES '!B163</f>
        <v>122</v>
      </c>
      <c r="B124" s="1" t="str">
        <f t="shared" si="5"/>
        <v>AB</v>
      </c>
      <c r="C124" s="1" t="s">
        <v>56</v>
      </c>
      <c r="D124" s="1" t="str">
        <f t="shared" si="9"/>
        <v>122ABICI</v>
      </c>
      <c r="E124" s="20">
        <f>IFERROR((IF($A124&gt;supporting_sheet!$D$13, VLOOKUP(supporting_sheet!$G$13,'waste_char_sector_%_values'!$E$2:$AG$3277,2,FALSE), VLOOKUP($D124,'waste_char_sector_%_values'!$E$2:$AG$3277,2,FALSE))*'DONNÉES '!$E163),0)</f>
        <v>0</v>
      </c>
      <c r="F124" s="20">
        <f>IFERROR((IF($A124&gt;supporting_sheet!$D$13, VLOOKUP(supporting_sheet!$G$13,'waste_char_sector_%_values'!$E$2:$AG$3277,3,FALSE), VLOOKUP($D124,'waste_char_sector_%_values'!$E$2:$AG$3277,3,FALSE))*'DONNÉES '!$E163),0)</f>
        <v>0</v>
      </c>
      <c r="G124" s="20">
        <f>IFERROR((IF($A124&gt;supporting_sheet!$D$13, VLOOKUP(supporting_sheet!$G$13,'waste_char_sector_%_values'!$E$2:$AG$3277,4,FALSE), VLOOKUP($D124,'waste_char_sector_%_values'!$E$2:$AG$3277,4,FALSE))*'DONNÉES '!$E163),0)</f>
        <v>0</v>
      </c>
      <c r="H124" s="20">
        <f>IFERROR((IF($A124&gt;supporting_sheet!$D$13, VLOOKUP(supporting_sheet!$G$13,'waste_char_sector_%_values'!$E$2:$AG$3277,5,FALSE), VLOOKUP($D124,'waste_char_sector_%_values'!$E$2:$AG$3277,5,FALSE))*'DONNÉES '!$E163),0)</f>
        <v>0</v>
      </c>
      <c r="I124" s="20">
        <f>IFERROR((IF($A124&gt;supporting_sheet!$D$13, VLOOKUP(supporting_sheet!$G$13,'waste_char_sector_%_values'!$E$2:$AG$3277,6,FALSE), VLOOKUP($D124,'waste_char_sector_%_values'!$E$2:$AG$3277,6,FALSE))*'DONNÉES '!$E163),0)</f>
        <v>0</v>
      </c>
      <c r="J124" s="20">
        <f>IFERROR((IF($A124&gt;supporting_sheet!$D$13, VLOOKUP(supporting_sheet!$G$13,'waste_char_sector_%_values'!$E$2:$AG$3277,7,FALSE), VLOOKUP($D124,'waste_char_sector_%_values'!$E$2:$AG$3277,7,FALSE))*'DONNÉES '!$E163),0)</f>
        <v>0</v>
      </c>
      <c r="K124" s="20">
        <f>IFERROR((IF($A124&gt;supporting_sheet!$D$13, VLOOKUP(supporting_sheet!$G$13,'waste_char_sector_%_values'!$E$2:$AG$3277,8,FALSE), VLOOKUP($D124,'waste_char_sector_%_values'!$E$2:$AG$3277,8,FALSE))*'DONNÉES '!$E163),0)</f>
        <v>0</v>
      </c>
      <c r="L124" s="20">
        <f>IFERROR((IF($A124&gt;supporting_sheet!$D$13, VLOOKUP(supporting_sheet!$G$13,'waste_char_sector_%_values'!$E$2:$AG$3277,9,FALSE), VLOOKUP($D124,'waste_char_sector_%_values'!$E$2:$AG$3277,9,FALSE))*'DONNÉES '!$E163),0)</f>
        <v>0</v>
      </c>
      <c r="M124" s="20">
        <f>IFERROR((IF($A124&gt;supporting_sheet!$D$13, VLOOKUP(supporting_sheet!$G$13,'waste_char_sector_%_values'!$E$2:$AG$3277,10,FALSE), VLOOKUP($D124,'waste_char_sector_%_values'!$E$2:$AG$3277,10,FALSE))*'DONNÉES '!$E163),0)</f>
        <v>0</v>
      </c>
      <c r="N124" s="20">
        <f>IFERROR((IF($A124&gt;supporting_sheet!$D$13, VLOOKUP(supporting_sheet!$G$13,'waste_char_sector_%_values'!$E$2:$AG$3277,11,FALSE), VLOOKUP($D124,'waste_char_sector_%_values'!$E$2:$AG$3277,11,FALSE))*'DONNÉES '!$E163),0)</f>
        <v>0</v>
      </c>
      <c r="O124" s="20">
        <f>IFERROR((IF($A124&gt;supporting_sheet!$D$13, VLOOKUP(supporting_sheet!$G$13,'waste_char_sector_%_values'!$E$2:$AG$3277,12,FALSE), VLOOKUP($D124,'waste_char_sector_%_values'!$E$2:$AG$3277,12,FALSE))*'DONNÉES '!$E163),0)</f>
        <v>0</v>
      </c>
      <c r="P124" s="20">
        <f>IFERROR((IF($A124&gt;supporting_sheet!$D$13, VLOOKUP(supporting_sheet!$G$13,'waste_char_sector_%_values'!$E$2:$AG$3277,13,FALSE), VLOOKUP($D124,'waste_char_sector_%_values'!$E$2:$AG$3277,13,FALSE))*'DONNÉES '!$E163),0)</f>
        <v>0</v>
      </c>
      <c r="Q124" s="20">
        <f>IFERROR((IF($A124&gt;supporting_sheet!$D$13, VLOOKUP(supporting_sheet!$G$13,'waste_char_sector_%_values'!$E$2:$AG$3277,14,FALSE), VLOOKUP($D124,'waste_char_sector_%_values'!$E$2:$AG$3277,14,FALSE))*'DONNÉES '!$E163),0)</f>
        <v>0</v>
      </c>
      <c r="R124" s="20">
        <f>IFERROR((IF($A124&gt;supporting_sheet!$D$13, VLOOKUP(supporting_sheet!$G$13,'waste_char_sector_%_values'!$E$2:$AG$3277,29,FALSE), VLOOKUP($D124,'waste_char_sector_%_values'!$E$2:$AG$3277,29,FALSE))*'DONNÉES '!$E163),0)</f>
        <v>0</v>
      </c>
      <c r="S124" s="37"/>
      <c r="T124" s="37">
        <f t="shared" si="10"/>
        <v>0</v>
      </c>
      <c r="V124" s="20">
        <f>IFERROR((IF($A124&gt;supporting_sheet!$D$13, VLOOKUP(supporting_sheet!$G$13,'waste_char_sector_%_values'!$E$2:$AG$3277,11,FALSE), VLOOKUP($D124,'waste_char_sector_%_values'!$E$2:$AG$3277,11,FALSE))*'DONNÉES '!$E163),0)</f>
        <v>0</v>
      </c>
    </row>
    <row r="125" spans="1:22" x14ac:dyDescent="0.25">
      <c r="A125" s="1">
        <f>'DONNÉES '!B164</f>
        <v>123</v>
      </c>
      <c r="B125" s="1" t="str">
        <f t="shared" si="5"/>
        <v>AB</v>
      </c>
      <c r="C125" s="1" t="s">
        <v>56</v>
      </c>
      <c r="D125" s="1" t="str">
        <f t="shared" si="9"/>
        <v>123ABICI</v>
      </c>
      <c r="E125" s="20">
        <f>IFERROR((IF($A125&gt;supporting_sheet!$D$13, VLOOKUP(supporting_sheet!$G$13,'waste_char_sector_%_values'!$E$2:$AG$3277,2,FALSE), VLOOKUP($D125,'waste_char_sector_%_values'!$E$2:$AG$3277,2,FALSE))*'DONNÉES '!$E164),0)</f>
        <v>0</v>
      </c>
      <c r="F125" s="20">
        <f>IFERROR((IF($A125&gt;supporting_sheet!$D$13, VLOOKUP(supporting_sheet!$G$13,'waste_char_sector_%_values'!$E$2:$AG$3277,3,FALSE), VLOOKUP($D125,'waste_char_sector_%_values'!$E$2:$AG$3277,3,FALSE))*'DONNÉES '!$E164),0)</f>
        <v>0</v>
      </c>
      <c r="G125" s="20">
        <f>IFERROR((IF($A125&gt;supporting_sheet!$D$13, VLOOKUP(supporting_sheet!$G$13,'waste_char_sector_%_values'!$E$2:$AG$3277,4,FALSE), VLOOKUP($D125,'waste_char_sector_%_values'!$E$2:$AG$3277,4,FALSE))*'DONNÉES '!$E164),0)</f>
        <v>0</v>
      </c>
      <c r="H125" s="20">
        <f>IFERROR((IF($A125&gt;supporting_sheet!$D$13, VLOOKUP(supporting_sheet!$G$13,'waste_char_sector_%_values'!$E$2:$AG$3277,5,FALSE), VLOOKUP($D125,'waste_char_sector_%_values'!$E$2:$AG$3277,5,FALSE))*'DONNÉES '!$E164),0)</f>
        <v>0</v>
      </c>
      <c r="I125" s="20">
        <f>IFERROR((IF($A125&gt;supporting_sheet!$D$13, VLOOKUP(supporting_sheet!$G$13,'waste_char_sector_%_values'!$E$2:$AG$3277,6,FALSE), VLOOKUP($D125,'waste_char_sector_%_values'!$E$2:$AG$3277,6,FALSE))*'DONNÉES '!$E164),0)</f>
        <v>0</v>
      </c>
      <c r="J125" s="20">
        <f>IFERROR((IF($A125&gt;supporting_sheet!$D$13, VLOOKUP(supporting_sheet!$G$13,'waste_char_sector_%_values'!$E$2:$AG$3277,7,FALSE), VLOOKUP($D125,'waste_char_sector_%_values'!$E$2:$AG$3277,7,FALSE))*'DONNÉES '!$E164),0)</f>
        <v>0</v>
      </c>
      <c r="K125" s="20">
        <f>IFERROR((IF($A125&gt;supporting_sheet!$D$13, VLOOKUP(supporting_sheet!$G$13,'waste_char_sector_%_values'!$E$2:$AG$3277,8,FALSE), VLOOKUP($D125,'waste_char_sector_%_values'!$E$2:$AG$3277,8,FALSE))*'DONNÉES '!$E164),0)</f>
        <v>0</v>
      </c>
      <c r="L125" s="20">
        <f>IFERROR((IF($A125&gt;supporting_sheet!$D$13, VLOOKUP(supporting_sheet!$G$13,'waste_char_sector_%_values'!$E$2:$AG$3277,9,FALSE), VLOOKUP($D125,'waste_char_sector_%_values'!$E$2:$AG$3277,9,FALSE))*'DONNÉES '!$E164),0)</f>
        <v>0</v>
      </c>
      <c r="M125" s="20">
        <f>IFERROR((IF($A125&gt;supporting_sheet!$D$13, VLOOKUP(supporting_sheet!$G$13,'waste_char_sector_%_values'!$E$2:$AG$3277,10,FALSE), VLOOKUP($D125,'waste_char_sector_%_values'!$E$2:$AG$3277,10,FALSE))*'DONNÉES '!$E164),0)</f>
        <v>0</v>
      </c>
      <c r="N125" s="20">
        <f>IFERROR((IF($A125&gt;supporting_sheet!$D$13, VLOOKUP(supporting_sheet!$G$13,'waste_char_sector_%_values'!$E$2:$AG$3277,11,FALSE), VLOOKUP($D125,'waste_char_sector_%_values'!$E$2:$AG$3277,11,FALSE))*'DONNÉES '!$E164),0)</f>
        <v>0</v>
      </c>
      <c r="O125" s="20">
        <f>IFERROR((IF($A125&gt;supporting_sheet!$D$13, VLOOKUP(supporting_sheet!$G$13,'waste_char_sector_%_values'!$E$2:$AG$3277,12,FALSE), VLOOKUP($D125,'waste_char_sector_%_values'!$E$2:$AG$3277,12,FALSE))*'DONNÉES '!$E164),0)</f>
        <v>0</v>
      </c>
      <c r="P125" s="20">
        <f>IFERROR((IF($A125&gt;supporting_sheet!$D$13, VLOOKUP(supporting_sheet!$G$13,'waste_char_sector_%_values'!$E$2:$AG$3277,13,FALSE), VLOOKUP($D125,'waste_char_sector_%_values'!$E$2:$AG$3277,13,FALSE))*'DONNÉES '!$E164),0)</f>
        <v>0</v>
      </c>
      <c r="Q125" s="20">
        <f>IFERROR((IF($A125&gt;supporting_sheet!$D$13, VLOOKUP(supporting_sheet!$G$13,'waste_char_sector_%_values'!$E$2:$AG$3277,14,FALSE), VLOOKUP($D125,'waste_char_sector_%_values'!$E$2:$AG$3277,14,FALSE))*'DONNÉES '!$E164),0)</f>
        <v>0</v>
      </c>
      <c r="R125" s="20">
        <f>IFERROR((IF($A125&gt;supporting_sheet!$D$13, VLOOKUP(supporting_sheet!$G$13,'waste_char_sector_%_values'!$E$2:$AG$3277,29,FALSE), VLOOKUP($D125,'waste_char_sector_%_values'!$E$2:$AG$3277,29,FALSE))*'DONNÉES '!$E164),0)</f>
        <v>0</v>
      </c>
      <c r="S125" s="37"/>
      <c r="T125" s="37">
        <f t="shared" si="10"/>
        <v>0</v>
      </c>
      <c r="V125" s="20">
        <f>IFERROR((IF($A125&gt;supporting_sheet!$D$13, VLOOKUP(supporting_sheet!$G$13,'waste_char_sector_%_values'!$E$2:$AG$3277,11,FALSE), VLOOKUP($D125,'waste_char_sector_%_values'!$E$2:$AG$3277,11,FALSE))*'DONNÉES '!$E164),0)</f>
        <v>0</v>
      </c>
    </row>
    <row r="126" spans="1:22" x14ac:dyDescent="0.25">
      <c r="A126" s="1">
        <f>'DONNÉES '!B165</f>
        <v>124</v>
      </c>
      <c r="B126" s="1" t="str">
        <f t="shared" si="5"/>
        <v>AB</v>
      </c>
      <c r="C126" s="1" t="s">
        <v>56</v>
      </c>
      <c r="D126" s="1" t="str">
        <f t="shared" si="9"/>
        <v>124ABICI</v>
      </c>
      <c r="E126" s="20">
        <f>IFERROR((IF($A126&gt;supporting_sheet!$D$13, VLOOKUP(supporting_sheet!$G$13,'waste_char_sector_%_values'!$E$2:$AG$3277,2,FALSE), VLOOKUP($D126,'waste_char_sector_%_values'!$E$2:$AG$3277,2,FALSE))*'DONNÉES '!$E165),0)</f>
        <v>0</v>
      </c>
      <c r="F126" s="20">
        <f>IFERROR((IF($A126&gt;supporting_sheet!$D$13, VLOOKUP(supporting_sheet!$G$13,'waste_char_sector_%_values'!$E$2:$AG$3277,3,FALSE), VLOOKUP($D126,'waste_char_sector_%_values'!$E$2:$AG$3277,3,FALSE))*'DONNÉES '!$E165),0)</f>
        <v>0</v>
      </c>
      <c r="G126" s="20">
        <f>IFERROR((IF($A126&gt;supporting_sheet!$D$13, VLOOKUP(supporting_sheet!$G$13,'waste_char_sector_%_values'!$E$2:$AG$3277,4,FALSE), VLOOKUP($D126,'waste_char_sector_%_values'!$E$2:$AG$3277,4,FALSE))*'DONNÉES '!$E165),0)</f>
        <v>0</v>
      </c>
      <c r="H126" s="20">
        <f>IFERROR((IF($A126&gt;supporting_sheet!$D$13, VLOOKUP(supporting_sheet!$G$13,'waste_char_sector_%_values'!$E$2:$AG$3277,5,FALSE), VLOOKUP($D126,'waste_char_sector_%_values'!$E$2:$AG$3277,5,FALSE))*'DONNÉES '!$E165),0)</f>
        <v>0</v>
      </c>
      <c r="I126" s="20">
        <f>IFERROR((IF($A126&gt;supporting_sheet!$D$13, VLOOKUP(supporting_sheet!$G$13,'waste_char_sector_%_values'!$E$2:$AG$3277,6,FALSE), VLOOKUP($D126,'waste_char_sector_%_values'!$E$2:$AG$3277,6,FALSE))*'DONNÉES '!$E165),0)</f>
        <v>0</v>
      </c>
      <c r="J126" s="20">
        <f>IFERROR((IF($A126&gt;supporting_sheet!$D$13, VLOOKUP(supporting_sheet!$G$13,'waste_char_sector_%_values'!$E$2:$AG$3277,7,FALSE), VLOOKUP($D126,'waste_char_sector_%_values'!$E$2:$AG$3277,7,FALSE))*'DONNÉES '!$E165),0)</f>
        <v>0</v>
      </c>
      <c r="K126" s="20">
        <f>IFERROR((IF($A126&gt;supporting_sheet!$D$13, VLOOKUP(supporting_sheet!$G$13,'waste_char_sector_%_values'!$E$2:$AG$3277,8,FALSE), VLOOKUP($D126,'waste_char_sector_%_values'!$E$2:$AG$3277,8,FALSE))*'DONNÉES '!$E165),0)</f>
        <v>0</v>
      </c>
      <c r="L126" s="20">
        <f>IFERROR((IF($A126&gt;supporting_sheet!$D$13, VLOOKUP(supporting_sheet!$G$13,'waste_char_sector_%_values'!$E$2:$AG$3277,9,FALSE), VLOOKUP($D126,'waste_char_sector_%_values'!$E$2:$AG$3277,9,FALSE))*'DONNÉES '!$E165),0)</f>
        <v>0</v>
      </c>
      <c r="M126" s="20">
        <f>IFERROR((IF($A126&gt;supporting_sheet!$D$13, VLOOKUP(supporting_sheet!$G$13,'waste_char_sector_%_values'!$E$2:$AG$3277,10,FALSE), VLOOKUP($D126,'waste_char_sector_%_values'!$E$2:$AG$3277,10,FALSE))*'DONNÉES '!$E165),0)</f>
        <v>0</v>
      </c>
      <c r="N126" s="20">
        <f>IFERROR((IF($A126&gt;supporting_sheet!$D$13, VLOOKUP(supporting_sheet!$G$13,'waste_char_sector_%_values'!$E$2:$AG$3277,11,FALSE), VLOOKUP($D126,'waste_char_sector_%_values'!$E$2:$AG$3277,11,FALSE))*'DONNÉES '!$E165),0)</f>
        <v>0</v>
      </c>
      <c r="O126" s="20">
        <f>IFERROR((IF($A126&gt;supporting_sheet!$D$13, VLOOKUP(supporting_sheet!$G$13,'waste_char_sector_%_values'!$E$2:$AG$3277,12,FALSE), VLOOKUP($D126,'waste_char_sector_%_values'!$E$2:$AG$3277,12,FALSE))*'DONNÉES '!$E165),0)</f>
        <v>0</v>
      </c>
      <c r="P126" s="20">
        <f>IFERROR((IF($A126&gt;supporting_sheet!$D$13, VLOOKUP(supporting_sheet!$G$13,'waste_char_sector_%_values'!$E$2:$AG$3277,13,FALSE), VLOOKUP($D126,'waste_char_sector_%_values'!$E$2:$AG$3277,13,FALSE))*'DONNÉES '!$E165),0)</f>
        <v>0</v>
      </c>
      <c r="Q126" s="20">
        <f>IFERROR((IF($A126&gt;supporting_sheet!$D$13, VLOOKUP(supporting_sheet!$G$13,'waste_char_sector_%_values'!$E$2:$AG$3277,14,FALSE), VLOOKUP($D126,'waste_char_sector_%_values'!$E$2:$AG$3277,14,FALSE))*'DONNÉES '!$E165),0)</f>
        <v>0</v>
      </c>
      <c r="R126" s="20">
        <f>IFERROR((IF($A126&gt;supporting_sheet!$D$13, VLOOKUP(supporting_sheet!$G$13,'waste_char_sector_%_values'!$E$2:$AG$3277,29,FALSE), VLOOKUP($D126,'waste_char_sector_%_values'!$E$2:$AG$3277,29,FALSE))*'DONNÉES '!$E165),0)</f>
        <v>0</v>
      </c>
      <c r="S126" s="37"/>
      <c r="T126" s="37">
        <f t="shared" si="10"/>
        <v>0</v>
      </c>
      <c r="V126" s="20">
        <f>IFERROR((IF($A126&gt;supporting_sheet!$D$13, VLOOKUP(supporting_sheet!$G$13,'waste_char_sector_%_values'!$E$2:$AG$3277,11,FALSE), VLOOKUP($D126,'waste_char_sector_%_values'!$E$2:$AG$3277,11,FALSE))*'DONNÉES '!$E165),0)</f>
        <v>0</v>
      </c>
    </row>
    <row r="127" spans="1:22" x14ac:dyDescent="0.25">
      <c r="A127" s="1">
        <f>'DONNÉES '!B166</f>
        <v>125</v>
      </c>
      <c r="B127" s="1" t="str">
        <f t="shared" si="5"/>
        <v>AB</v>
      </c>
      <c r="C127" s="1" t="s">
        <v>56</v>
      </c>
      <c r="D127" s="1" t="str">
        <f t="shared" si="9"/>
        <v>125ABICI</v>
      </c>
      <c r="E127" s="20">
        <f>IFERROR((IF($A127&gt;supporting_sheet!$D$13, VLOOKUP(supporting_sheet!$G$13,'waste_char_sector_%_values'!$E$2:$AG$3277,2,FALSE), VLOOKUP($D127,'waste_char_sector_%_values'!$E$2:$AG$3277,2,FALSE))*'DONNÉES '!$E166),0)</f>
        <v>0</v>
      </c>
      <c r="F127" s="20">
        <f>IFERROR((IF($A127&gt;supporting_sheet!$D$13, VLOOKUP(supporting_sheet!$G$13,'waste_char_sector_%_values'!$E$2:$AG$3277,3,FALSE), VLOOKUP($D127,'waste_char_sector_%_values'!$E$2:$AG$3277,3,FALSE))*'DONNÉES '!$E166),0)</f>
        <v>0</v>
      </c>
      <c r="G127" s="20">
        <f>IFERROR((IF($A127&gt;supporting_sheet!$D$13, VLOOKUP(supporting_sheet!$G$13,'waste_char_sector_%_values'!$E$2:$AG$3277,4,FALSE), VLOOKUP($D127,'waste_char_sector_%_values'!$E$2:$AG$3277,4,FALSE))*'DONNÉES '!$E166),0)</f>
        <v>0</v>
      </c>
      <c r="H127" s="20">
        <f>IFERROR((IF($A127&gt;supporting_sheet!$D$13, VLOOKUP(supporting_sheet!$G$13,'waste_char_sector_%_values'!$E$2:$AG$3277,5,FALSE), VLOOKUP($D127,'waste_char_sector_%_values'!$E$2:$AG$3277,5,FALSE))*'DONNÉES '!$E166),0)</f>
        <v>0</v>
      </c>
      <c r="I127" s="20">
        <f>IFERROR((IF($A127&gt;supporting_sheet!$D$13, VLOOKUP(supporting_sheet!$G$13,'waste_char_sector_%_values'!$E$2:$AG$3277,6,FALSE), VLOOKUP($D127,'waste_char_sector_%_values'!$E$2:$AG$3277,6,FALSE))*'DONNÉES '!$E166),0)</f>
        <v>0</v>
      </c>
      <c r="J127" s="20">
        <f>IFERROR((IF($A127&gt;supporting_sheet!$D$13, VLOOKUP(supporting_sheet!$G$13,'waste_char_sector_%_values'!$E$2:$AG$3277,7,FALSE), VLOOKUP($D127,'waste_char_sector_%_values'!$E$2:$AG$3277,7,FALSE))*'DONNÉES '!$E166),0)</f>
        <v>0</v>
      </c>
      <c r="K127" s="20">
        <f>IFERROR((IF($A127&gt;supporting_sheet!$D$13, VLOOKUP(supporting_sheet!$G$13,'waste_char_sector_%_values'!$E$2:$AG$3277,8,FALSE), VLOOKUP($D127,'waste_char_sector_%_values'!$E$2:$AG$3277,8,FALSE))*'DONNÉES '!$E166),0)</f>
        <v>0</v>
      </c>
      <c r="L127" s="20">
        <f>IFERROR((IF($A127&gt;supporting_sheet!$D$13, VLOOKUP(supporting_sheet!$G$13,'waste_char_sector_%_values'!$E$2:$AG$3277,9,FALSE), VLOOKUP($D127,'waste_char_sector_%_values'!$E$2:$AG$3277,9,FALSE))*'DONNÉES '!$E166),0)</f>
        <v>0</v>
      </c>
      <c r="M127" s="20">
        <f>IFERROR((IF($A127&gt;supporting_sheet!$D$13, VLOOKUP(supporting_sheet!$G$13,'waste_char_sector_%_values'!$E$2:$AG$3277,10,FALSE), VLOOKUP($D127,'waste_char_sector_%_values'!$E$2:$AG$3277,10,FALSE))*'DONNÉES '!$E166),0)</f>
        <v>0</v>
      </c>
      <c r="N127" s="20">
        <f>IFERROR((IF($A127&gt;supporting_sheet!$D$13, VLOOKUP(supporting_sheet!$G$13,'waste_char_sector_%_values'!$E$2:$AG$3277,11,FALSE), VLOOKUP($D127,'waste_char_sector_%_values'!$E$2:$AG$3277,11,FALSE))*'DONNÉES '!$E166),0)</f>
        <v>0</v>
      </c>
      <c r="O127" s="20">
        <f>IFERROR((IF($A127&gt;supporting_sheet!$D$13, VLOOKUP(supporting_sheet!$G$13,'waste_char_sector_%_values'!$E$2:$AG$3277,12,FALSE), VLOOKUP($D127,'waste_char_sector_%_values'!$E$2:$AG$3277,12,FALSE))*'DONNÉES '!$E166),0)</f>
        <v>0</v>
      </c>
      <c r="P127" s="20">
        <f>IFERROR((IF($A127&gt;supporting_sheet!$D$13, VLOOKUP(supporting_sheet!$G$13,'waste_char_sector_%_values'!$E$2:$AG$3277,13,FALSE), VLOOKUP($D127,'waste_char_sector_%_values'!$E$2:$AG$3277,13,FALSE))*'DONNÉES '!$E166),0)</f>
        <v>0</v>
      </c>
      <c r="Q127" s="20">
        <f>IFERROR((IF($A127&gt;supporting_sheet!$D$13, VLOOKUP(supporting_sheet!$G$13,'waste_char_sector_%_values'!$E$2:$AG$3277,14,FALSE), VLOOKUP($D127,'waste_char_sector_%_values'!$E$2:$AG$3277,14,FALSE))*'DONNÉES '!$E166),0)</f>
        <v>0</v>
      </c>
      <c r="R127" s="20">
        <f>IFERROR((IF($A127&gt;supporting_sheet!$D$13, VLOOKUP(supporting_sheet!$G$13,'waste_char_sector_%_values'!$E$2:$AG$3277,29,FALSE), VLOOKUP($D127,'waste_char_sector_%_values'!$E$2:$AG$3277,29,FALSE))*'DONNÉES '!$E166),0)</f>
        <v>0</v>
      </c>
      <c r="S127" s="37"/>
      <c r="T127" s="37">
        <f t="shared" si="10"/>
        <v>0</v>
      </c>
      <c r="V127" s="20">
        <f>IFERROR((IF($A127&gt;supporting_sheet!$D$13, VLOOKUP(supporting_sheet!$G$13,'waste_char_sector_%_values'!$E$2:$AG$3277,11,FALSE), VLOOKUP($D127,'waste_char_sector_%_values'!$E$2:$AG$3277,11,FALSE))*'DONNÉES '!$E166),0)</f>
        <v>0</v>
      </c>
    </row>
    <row r="128" spans="1:22" x14ac:dyDescent="0.25">
      <c r="A128" s="1">
        <f>'DONNÉES '!B167</f>
        <v>126</v>
      </c>
      <c r="B128" s="1" t="str">
        <f t="shared" si="5"/>
        <v>AB</v>
      </c>
      <c r="C128" s="1" t="s">
        <v>56</v>
      </c>
      <c r="D128" s="1" t="str">
        <f t="shared" si="9"/>
        <v>126ABICI</v>
      </c>
      <c r="E128" s="20">
        <f>IFERROR((IF($A128&gt;supporting_sheet!$D$13, VLOOKUP(supporting_sheet!$G$13,'waste_char_sector_%_values'!$E$2:$AG$3277,2,FALSE), VLOOKUP($D128,'waste_char_sector_%_values'!$E$2:$AG$3277,2,FALSE))*'DONNÉES '!$E167),0)</f>
        <v>0</v>
      </c>
      <c r="F128" s="20">
        <f>IFERROR((IF($A128&gt;supporting_sheet!$D$13, VLOOKUP(supporting_sheet!$G$13,'waste_char_sector_%_values'!$E$2:$AG$3277,3,FALSE), VLOOKUP($D128,'waste_char_sector_%_values'!$E$2:$AG$3277,3,FALSE))*'DONNÉES '!$E167),0)</f>
        <v>0</v>
      </c>
      <c r="G128" s="20">
        <f>IFERROR((IF($A128&gt;supporting_sheet!$D$13, VLOOKUP(supporting_sheet!$G$13,'waste_char_sector_%_values'!$E$2:$AG$3277,4,FALSE), VLOOKUP($D128,'waste_char_sector_%_values'!$E$2:$AG$3277,4,FALSE))*'DONNÉES '!$E167),0)</f>
        <v>0</v>
      </c>
      <c r="H128" s="20">
        <f>IFERROR((IF($A128&gt;supporting_sheet!$D$13, VLOOKUP(supporting_sheet!$G$13,'waste_char_sector_%_values'!$E$2:$AG$3277,5,FALSE), VLOOKUP($D128,'waste_char_sector_%_values'!$E$2:$AG$3277,5,FALSE))*'DONNÉES '!$E167),0)</f>
        <v>0</v>
      </c>
      <c r="I128" s="20">
        <f>IFERROR((IF($A128&gt;supporting_sheet!$D$13, VLOOKUP(supporting_sheet!$G$13,'waste_char_sector_%_values'!$E$2:$AG$3277,6,FALSE), VLOOKUP($D128,'waste_char_sector_%_values'!$E$2:$AG$3277,6,FALSE))*'DONNÉES '!$E167),0)</f>
        <v>0</v>
      </c>
      <c r="J128" s="20">
        <f>IFERROR((IF($A128&gt;supporting_sheet!$D$13, VLOOKUP(supporting_sheet!$G$13,'waste_char_sector_%_values'!$E$2:$AG$3277,7,FALSE), VLOOKUP($D128,'waste_char_sector_%_values'!$E$2:$AG$3277,7,FALSE))*'DONNÉES '!$E167),0)</f>
        <v>0</v>
      </c>
      <c r="K128" s="20">
        <f>IFERROR((IF($A128&gt;supporting_sheet!$D$13, VLOOKUP(supporting_sheet!$G$13,'waste_char_sector_%_values'!$E$2:$AG$3277,8,FALSE), VLOOKUP($D128,'waste_char_sector_%_values'!$E$2:$AG$3277,8,FALSE))*'DONNÉES '!$E167),0)</f>
        <v>0</v>
      </c>
      <c r="L128" s="20">
        <f>IFERROR((IF($A128&gt;supporting_sheet!$D$13, VLOOKUP(supporting_sheet!$G$13,'waste_char_sector_%_values'!$E$2:$AG$3277,9,FALSE), VLOOKUP($D128,'waste_char_sector_%_values'!$E$2:$AG$3277,9,FALSE))*'DONNÉES '!$E167),0)</f>
        <v>0</v>
      </c>
      <c r="M128" s="20">
        <f>IFERROR((IF($A128&gt;supporting_sheet!$D$13, VLOOKUP(supporting_sheet!$G$13,'waste_char_sector_%_values'!$E$2:$AG$3277,10,FALSE), VLOOKUP($D128,'waste_char_sector_%_values'!$E$2:$AG$3277,10,FALSE))*'DONNÉES '!$E167),0)</f>
        <v>0</v>
      </c>
      <c r="N128" s="20">
        <f>IFERROR((IF($A128&gt;supporting_sheet!$D$13, VLOOKUP(supporting_sheet!$G$13,'waste_char_sector_%_values'!$E$2:$AG$3277,11,FALSE), VLOOKUP($D128,'waste_char_sector_%_values'!$E$2:$AG$3277,11,FALSE))*'DONNÉES '!$E167),0)</f>
        <v>0</v>
      </c>
      <c r="O128" s="20">
        <f>IFERROR((IF($A128&gt;supporting_sheet!$D$13, VLOOKUP(supporting_sheet!$G$13,'waste_char_sector_%_values'!$E$2:$AG$3277,12,FALSE), VLOOKUP($D128,'waste_char_sector_%_values'!$E$2:$AG$3277,12,FALSE))*'DONNÉES '!$E167),0)</f>
        <v>0</v>
      </c>
      <c r="P128" s="20">
        <f>IFERROR((IF($A128&gt;supporting_sheet!$D$13, VLOOKUP(supporting_sheet!$G$13,'waste_char_sector_%_values'!$E$2:$AG$3277,13,FALSE), VLOOKUP($D128,'waste_char_sector_%_values'!$E$2:$AG$3277,13,FALSE))*'DONNÉES '!$E167),0)</f>
        <v>0</v>
      </c>
      <c r="Q128" s="20">
        <f>IFERROR((IF($A128&gt;supporting_sheet!$D$13, VLOOKUP(supporting_sheet!$G$13,'waste_char_sector_%_values'!$E$2:$AG$3277,14,FALSE), VLOOKUP($D128,'waste_char_sector_%_values'!$E$2:$AG$3277,14,FALSE))*'DONNÉES '!$E167),0)</f>
        <v>0</v>
      </c>
      <c r="R128" s="20">
        <f>IFERROR((IF($A128&gt;supporting_sheet!$D$13, VLOOKUP(supporting_sheet!$G$13,'waste_char_sector_%_values'!$E$2:$AG$3277,29,FALSE), VLOOKUP($D128,'waste_char_sector_%_values'!$E$2:$AG$3277,29,FALSE))*'DONNÉES '!$E167),0)</f>
        <v>0</v>
      </c>
      <c r="S128" s="37"/>
      <c r="T128" s="37">
        <f t="shared" si="10"/>
        <v>0</v>
      </c>
      <c r="V128" s="20">
        <f>IFERROR((IF($A128&gt;supporting_sheet!$D$13, VLOOKUP(supporting_sheet!$G$13,'waste_char_sector_%_values'!$E$2:$AG$3277,11,FALSE), VLOOKUP($D128,'waste_char_sector_%_values'!$E$2:$AG$3277,11,FALSE))*'DONNÉES '!$E167),0)</f>
        <v>0</v>
      </c>
    </row>
    <row r="129" spans="1:22" x14ac:dyDescent="0.25">
      <c r="A129" s="1">
        <f>'DONNÉES '!B168</f>
        <v>127</v>
      </c>
      <c r="B129" s="1" t="str">
        <f t="shared" si="5"/>
        <v>AB</v>
      </c>
      <c r="C129" s="1" t="s">
        <v>56</v>
      </c>
      <c r="D129" s="1" t="str">
        <f t="shared" si="9"/>
        <v>127ABICI</v>
      </c>
      <c r="E129" s="20">
        <f>IFERROR((IF($A129&gt;supporting_sheet!$D$13, VLOOKUP(supporting_sheet!$G$13,'waste_char_sector_%_values'!$E$2:$AG$3277,2,FALSE), VLOOKUP($D129,'waste_char_sector_%_values'!$E$2:$AG$3277,2,FALSE))*'DONNÉES '!$E168),0)</f>
        <v>0</v>
      </c>
      <c r="F129" s="20">
        <f>IFERROR((IF($A129&gt;supporting_sheet!$D$13, VLOOKUP(supporting_sheet!$G$13,'waste_char_sector_%_values'!$E$2:$AG$3277,3,FALSE), VLOOKUP($D129,'waste_char_sector_%_values'!$E$2:$AG$3277,3,FALSE))*'DONNÉES '!$E168),0)</f>
        <v>0</v>
      </c>
      <c r="G129" s="20">
        <f>IFERROR((IF($A129&gt;supporting_sheet!$D$13, VLOOKUP(supporting_sheet!$G$13,'waste_char_sector_%_values'!$E$2:$AG$3277,4,FALSE), VLOOKUP($D129,'waste_char_sector_%_values'!$E$2:$AG$3277,4,FALSE))*'DONNÉES '!$E168),0)</f>
        <v>0</v>
      </c>
      <c r="H129" s="20">
        <f>IFERROR((IF($A129&gt;supporting_sheet!$D$13, VLOOKUP(supporting_sheet!$G$13,'waste_char_sector_%_values'!$E$2:$AG$3277,5,FALSE), VLOOKUP($D129,'waste_char_sector_%_values'!$E$2:$AG$3277,5,FALSE))*'DONNÉES '!$E168),0)</f>
        <v>0</v>
      </c>
      <c r="I129" s="20">
        <f>IFERROR((IF($A129&gt;supporting_sheet!$D$13, VLOOKUP(supporting_sheet!$G$13,'waste_char_sector_%_values'!$E$2:$AG$3277,6,FALSE), VLOOKUP($D129,'waste_char_sector_%_values'!$E$2:$AG$3277,6,FALSE))*'DONNÉES '!$E168),0)</f>
        <v>0</v>
      </c>
      <c r="J129" s="20">
        <f>IFERROR((IF($A129&gt;supporting_sheet!$D$13, VLOOKUP(supporting_sheet!$G$13,'waste_char_sector_%_values'!$E$2:$AG$3277,7,FALSE), VLOOKUP($D129,'waste_char_sector_%_values'!$E$2:$AG$3277,7,FALSE))*'DONNÉES '!$E168),0)</f>
        <v>0</v>
      </c>
      <c r="K129" s="20">
        <f>IFERROR((IF($A129&gt;supporting_sheet!$D$13, VLOOKUP(supporting_sheet!$G$13,'waste_char_sector_%_values'!$E$2:$AG$3277,8,FALSE), VLOOKUP($D129,'waste_char_sector_%_values'!$E$2:$AG$3277,8,FALSE))*'DONNÉES '!$E168),0)</f>
        <v>0</v>
      </c>
      <c r="L129" s="20">
        <f>IFERROR((IF($A129&gt;supporting_sheet!$D$13, VLOOKUP(supporting_sheet!$G$13,'waste_char_sector_%_values'!$E$2:$AG$3277,9,FALSE), VLOOKUP($D129,'waste_char_sector_%_values'!$E$2:$AG$3277,9,FALSE))*'DONNÉES '!$E168),0)</f>
        <v>0</v>
      </c>
      <c r="M129" s="20">
        <f>IFERROR((IF($A129&gt;supporting_sheet!$D$13, VLOOKUP(supporting_sheet!$G$13,'waste_char_sector_%_values'!$E$2:$AG$3277,10,FALSE), VLOOKUP($D129,'waste_char_sector_%_values'!$E$2:$AG$3277,10,FALSE))*'DONNÉES '!$E168),0)</f>
        <v>0</v>
      </c>
      <c r="N129" s="20">
        <f>IFERROR((IF($A129&gt;supporting_sheet!$D$13, VLOOKUP(supporting_sheet!$G$13,'waste_char_sector_%_values'!$E$2:$AG$3277,11,FALSE), VLOOKUP($D129,'waste_char_sector_%_values'!$E$2:$AG$3277,11,FALSE))*'DONNÉES '!$E168),0)</f>
        <v>0</v>
      </c>
      <c r="O129" s="20">
        <f>IFERROR((IF($A129&gt;supporting_sheet!$D$13, VLOOKUP(supporting_sheet!$G$13,'waste_char_sector_%_values'!$E$2:$AG$3277,12,FALSE), VLOOKUP($D129,'waste_char_sector_%_values'!$E$2:$AG$3277,12,FALSE))*'DONNÉES '!$E168),0)</f>
        <v>0</v>
      </c>
      <c r="P129" s="20">
        <f>IFERROR((IF($A129&gt;supporting_sheet!$D$13, VLOOKUP(supporting_sheet!$G$13,'waste_char_sector_%_values'!$E$2:$AG$3277,13,FALSE), VLOOKUP($D129,'waste_char_sector_%_values'!$E$2:$AG$3277,13,FALSE))*'DONNÉES '!$E168),0)</f>
        <v>0</v>
      </c>
      <c r="Q129" s="20">
        <f>IFERROR((IF($A129&gt;supporting_sheet!$D$13, VLOOKUP(supporting_sheet!$G$13,'waste_char_sector_%_values'!$E$2:$AG$3277,14,FALSE), VLOOKUP($D129,'waste_char_sector_%_values'!$E$2:$AG$3277,14,FALSE))*'DONNÉES '!$E168),0)</f>
        <v>0</v>
      </c>
      <c r="R129" s="20">
        <f>IFERROR((IF($A129&gt;supporting_sheet!$D$13, VLOOKUP(supporting_sheet!$G$13,'waste_char_sector_%_values'!$E$2:$AG$3277,29,FALSE), VLOOKUP($D129,'waste_char_sector_%_values'!$E$2:$AG$3277,29,FALSE))*'DONNÉES '!$E168),0)</f>
        <v>0</v>
      </c>
      <c r="S129" s="37"/>
      <c r="T129" s="37">
        <f t="shared" si="10"/>
        <v>0</v>
      </c>
      <c r="V129" s="20">
        <f>IFERROR((IF($A129&gt;supporting_sheet!$D$13, VLOOKUP(supporting_sheet!$G$13,'waste_char_sector_%_values'!$E$2:$AG$3277,11,FALSE), VLOOKUP($D129,'waste_char_sector_%_values'!$E$2:$AG$3277,11,FALSE))*'DONNÉES '!$E168),0)</f>
        <v>0</v>
      </c>
    </row>
    <row r="130" spans="1:22" x14ac:dyDescent="0.25">
      <c r="A130" s="1">
        <f>'DONNÉES '!B169</f>
        <v>128</v>
      </c>
      <c r="B130" s="1" t="str">
        <f t="shared" si="5"/>
        <v>AB</v>
      </c>
      <c r="C130" s="1" t="s">
        <v>56</v>
      </c>
      <c r="D130" s="1" t="str">
        <f t="shared" si="9"/>
        <v>128ABICI</v>
      </c>
      <c r="E130" s="20">
        <f>IFERROR((IF($A130&gt;supporting_sheet!$D$13, VLOOKUP(supporting_sheet!$G$13,'waste_char_sector_%_values'!$E$2:$AG$3277,2,FALSE), VLOOKUP($D130,'waste_char_sector_%_values'!$E$2:$AG$3277,2,FALSE))*'DONNÉES '!$E169),0)</f>
        <v>0</v>
      </c>
      <c r="F130" s="20">
        <f>IFERROR((IF($A130&gt;supporting_sheet!$D$13, VLOOKUP(supporting_sheet!$G$13,'waste_char_sector_%_values'!$E$2:$AG$3277,3,FALSE), VLOOKUP($D130,'waste_char_sector_%_values'!$E$2:$AG$3277,3,FALSE))*'DONNÉES '!$E169),0)</f>
        <v>0</v>
      </c>
      <c r="G130" s="20">
        <f>IFERROR((IF($A130&gt;supporting_sheet!$D$13, VLOOKUP(supporting_sheet!$G$13,'waste_char_sector_%_values'!$E$2:$AG$3277,4,FALSE), VLOOKUP($D130,'waste_char_sector_%_values'!$E$2:$AG$3277,4,FALSE))*'DONNÉES '!$E169),0)</f>
        <v>0</v>
      </c>
      <c r="H130" s="20">
        <f>IFERROR((IF($A130&gt;supporting_sheet!$D$13, VLOOKUP(supporting_sheet!$G$13,'waste_char_sector_%_values'!$E$2:$AG$3277,5,FALSE), VLOOKUP($D130,'waste_char_sector_%_values'!$E$2:$AG$3277,5,FALSE))*'DONNÉES '!$E169),0)</f>
        <v>0</v>
      </c>
      <c r="I130" s="20">
        <f>IFERROR((IF($A130&gt;supporting_sheet!$D$13, VLOOKUP(supporting_sheet!$G$13,'waste_char_sector_%_values'!$E$2:$AG$3277,6,FALSE), VLOOKUP($D130,'waste_char_sector_%_values'!$E$2:$AG$3277,6,FALSE))*'DONNÉES '!$E169),0)</f>
        <v>0</v>
      </c>
      <c r="J130" s="20">
        <f>IFERROR((IF($A130&gt;supporting_sheet!$D$13, VLOOKUP(supporting_sheet!$G$13,'waste_char_sector_%_values'!$E$2:$AG$3277,7,FALSE), VLOOKUP($D130,'waste_char_sector_%_values'!$E$2:$AG$3277,7,FALSE))*'DONNÉES '!$E169),0)</f>
        <v>0</v>
      </c>
      <c r="K130" s="20">
        <f>IFERROR((IF($A130&gt;supporting_sheet!$D$13, VLOOKUP(supporting_sheet!$G$13,'waste_char_sector_%_values'!$E$2:$AG$3277,8,FALSE), VLOOKUP($D130,'waste_char_sector_%_values'!$E$2:$AG$3277,8,FALSE))*'DONNÉES '!$E169),0)</f>
        <v>0</v>
      </c>
      <c r="L130" s="20">
        <f>IFERROR((IF($A130&gt;supporting_sheet!$D$13, VLOOKUP(supporting_sheet!$G$13,'waste_char_sector_%_values'!$E$2:$AG$3277,9,FALSE), VLOOKUP($D130,'waste_char_sector_%_values'!$E$2:$AG$3277,9,FALSE))*'DONNÉES '!$E169),0)</f>
        <v>0</v>
      </c>
      <c r="M130" s="20">
        <f>IFERROR((IF($A130&gt;supporting_sheet!$D$13, VLOOKUP(supporting_sheet!$G$13,'waste_char_sector_%_values'!$E$2:$AG$3277,10,FALSE), VLOOKUP($D130,'waste_char_sector_%_values'!$E$2:$AG$3277,10,FALSE))*'DONNÉES '!$E169),0)</f>
        <v>0</v>
      </c>
      <c r="N130" s="20">
        <f>IFERROR((IF($A130&gt;supporting_sheet!$D$13, VLOOKUP(supporting_sheet!$G$13,'waste_char_sector_%_values'!$E$2:$AG$3277,11,FALSE), VLOOKUP($D130,'waste_char_sector_%_values'!$E$2:$AG$3277,11,FALSE))*'DONNÉES '!$E169),0)</f>
        <v>0</v>
      </c>
      <c r="O130" s="20">
        <f>IFERROR((IF($A130&gt;supporting_sheet!$D$13, VLOOKUP(supporting_sheet!$G$13,'waste_char_sector_%_values'!$E$2:$AG$3277,12,FALSE), VLOOKUP($D130,'waste_char_sector_%_values'!$E$2:$AG$3277,12,FALSE))*'DONNÉES '!$E169),0)</f>
        <v>0</v>
      </c>
      <c r="P130" s="20">
        <f>IFERROR((IF($A130&gt;supporting_sheet!$D$13, VLOOKUP(supporting_sheet!$G$13,'waste_char_sector_%_values'!$E$2:$AG$3277,13,FALSE), VLOOKUP($D130,'waste_char_sector_%_values'!$E$2:$AG$3277,13,FALSE))*'DONNÉES '!$E169),0)</f>
        <v>0</v>
      </c>
      <c r="Q130" s="20">
        <f>IFERROR((IF($A130&gt;supporting_sheet!$D$13, VLOOKUP(supporting_sheet!$G$13,'waste_char_sector_%_values'!$E$2:$AG$3277,14,FALSE), VLOOKUP($D130,'waste_char_sector_%_values'!$E$2:$AG$3277,14,FALSE))*'DONNÉES '!$E169),0)</f>
        <v>0</v>
      </c>
      <c r="R130" s="20">
        <f>IFERROR((IF($A130&gt;supporting_sheet!$D$13, VLOOKUP(supporting_sheet!$G$13,'waste_char_sector_%_values'!$E$2:$AG$3277,29,FALSE), VLOOKUP($D130,'waste_char_sector_%_values'!$E$2:$AG$3277,29,FALSE))*'DONNÉES '!$E169),0)</f>
        <v>0</v>
      </c>
      <c r="S130" s="37"/>
      <c r="T130" s="37">
        <f t="shared" si="10"/>
        <v>0</v>
      </c>
      <c r="V130" s="20">
        <f>IFERROR((IF($A130&gt;supporting_sheet!$D$13, VLOOKUP(supporting_sheet!$G$13,'waste_char_sector_%_values'!$E$2:$AG$3277,11,FALSE), VLOOKUP($D130,'waste_char_sector_%_values'!$E$2:$AG$3277,11,FALSE))*'DONNÉES '!$E169),0)</f>
        <v>0</v>
      </c>
    </row>
    <row r="131" spans="1:22" x14ac:dyDescent="0.25">
      <c r="A131" s="1">
        <f>'DONNÉES '!B170</f>
        <v>129</v>
      </c>
      <c r="B131" s="1" t="str">
        <f t="shared" ref="B131:B136" si="11">province_1</f>
        <v>AB</v>
      </c>
      <c r="C131" s="1" t="s">
        <v>56</v>
      </c>
      <c r="D131" s="1" t="str">
        <f t="shared" si="9"/>
        <v>129ABICI</v>
      </c>
      <c r="E131" s="20">
        <f>IFERROR((IF($A131&gt;supporting_sheet!$D$13, VLOOKUP(supporting_sheet!$G$13,'waste_char_sector_%_values'!$E$2:$AG$3277,2,FALSE), VLOOKUP($D131,'waste_char_sector_%_values'!$E$2:$AG$3277,2,FALSE))*'DONNÉES '!$E170),0)</f>
        <v>0</v>
      </c>
      <c r="F131" s="20">
        <f>IFERROR((IF($A131&gt;supporting_sheet!$D$13, VLOOKUP(supporting_sheet!$G$13,'waste_char_sector_%_values'!$E$2:$AG$3277,3,FALSE), VLOOKUP($D131,'waste_char_sector_%_values'!$E$2:$AG$3277,3,FALSE))*'DONNÉES '!$E170),0)</f>
        <v>0</v>
      </c>
      <c r="G131" s="20">
        <f>IFERROR((IF($A131&gt;supporting_sheet!$D$13, VLOOKUP(supporting_sheet!$G$13,'waste_char_sector_%_values'!$E$2:$AG$3277,4,FALSE), VLOOKUP($D131,'waste_char_sector_%_values'!$E$2:$AG$3277,4,FALSE))*'DONNÉES '!$E170),0)</f>
        <v>0</v>
      </c>
      <c r="H131" s="20">
        <f>IFERROR((IF($A131&gt;supporting_sheet!$D$13, VLOOKUP(supporting_sheet!$G$13,'waste_char_sector_%_values'!$E$2:$AG$3277,5,FALSE), VLOOKUP($D131,'waste_char_sector_%_values'!$E$2:$AG$3277,5,FALSE))*'DONNÉES '!$E170),0)</f>
        <v>0</v>
      </c>
      <c r="I131" s="20">
        <f>IFERROR((IF($A131&gt;supporting_sheet!$D$13, VLOOKUP(supporting_sheet!$G$13,'waste_char_sector_%_values'!$E$2:$AG$3277,6,FALSE), VLOOKUP($D131,'waste_char_sector_%_values'!$E$2:$AG$3277,6,FALSE))*'DONNÉES '!$E170),0)</f>
        <v>0</v>
      </c>
      <c r="J131" s="20">
        <f>IFERROR((IF($A131&gt;supporting_sheet!$D$13, VLOOKUP(supporting_sheet!$G$13,'waste_char_sector_%_values'!$E$2:$AG$3277,7,FALSE), VLOOKUP($D131,'waste_char_sector_%_values'!$E$2:$AG$3277,7,FALSE))*'DONNÉES '!$E170),0)</f>
        <v>0</v>
      </c>
      <c r="K131" s="20">
        <f>IFERROR((IF($A131&gt;supporting_sheet!$D$13, VLOOKUP(supporting_sheet!$G$13,'waste_char_sector_%_values'!$E$2:$AG$3277,8,FALSE), VLOOKUP($D131,'waste_char_sector_%_values'!$E$2:$AG$3277,8,FALSE))*'DONNÉES '!$E170),0)</f>
        <v>0</v>
      </c>
      <c r="L131" s="20">
        <f>IFERROR((IF($A131&gt;supporting_sheet!$D$13, VLOOKUP(supporting_sheet!$G$13,'waste_char_sector_%_values'!$E$2:$AG$3277,9,FALSE), VLOOKUP($D131,'waste_char_sector_%_values'!$E$2:$AG$3277,9,FALSE))*'DONNÉES '!$E170),0)</f>
        <v>0</v>
      </c>
      <c r="M131" s="20">
        <f>IFERROR((IF($A131&gt;supporting_sheet!$D$13, VLOOKUP(supporting_sheet!$G$13,'waste_char_sector_%_values'!$E$2:$AG$3277,10,FALSE), VLOOKUP($D131,'waste_char_sector_%_values'!$E$2:$AG$3277,10,FALSE))*'DONNÉES '!$E170),0)</f>
        <v>0</v>
      </c>
      <c r="N131" s="20">
        <f>IFERROR((IF($A131&gt;supporting_sheet!$D$13, VLOOKUP(supporting_sheet!$G$13,'waste_char_sector_%_values'!$E$2:$AG$3277,11,FALSE), VLOOKUP($D131,'waste_char_sector_%_values'!$E$2:$AG$3277,11,FALSE))*'DONNÉES '!$E170),0)</f>
        <v>0</v>
      </c>
      <c r="O131" s="20">
        <f>IFERROR((IF($A131&gt;supporting_sheet!$D$13, VLOOKUP(supporting_sheet!$G$13,'waste_char_sector_%_values'!$E$2:$AG$3277,12,FALSE), VLOOKUP($D131,'waste_char_sector_%_values'!$E$2:$AG$3277,12,FALSE))*'DONNÉES '!$E170),0)</f>
        <v>0</v>
      </c>
      <c r="P131" s="20">
        <f>IFERROR((IF($A131&gt;supporting_sheet!$D$13, VLOOKUP(supporting_sheet!$G$13,'waste_char_sector_%_values'!$E$2:$AG$3277,13,FALSE), VLOOKUP($D131,'waste_char_sector_%_values'!$E$2:$AG$3277,13,FALSE))*'DONNÉES '!$E170),0)</f>
        <v>0</v>
      </c>
      <c r="Q131" s="20">
        <f>IFERROR((IF($A131&gt;supporting_sheet!$D$13, VLOOKUP(supporting_sheet!$G$13,'waste_char_sector_%_values'!$E$2:$AG$3277,14,FALSE), VLOOKUP($D131,'waste_char_sector_%_values'!$E$2:$AG$3277,14,FALSE))*'DONNÉES '!$E170),0)</f>
        <v>0</v>
      </c>
      <c r="R131" s="20">
        <f>IFERROR((IF($A131&gt;supporting_sheet!$D$13, VLOOKUP(supporting_sheet!$G$13,'waste_char_sector_%_values'!$E$2:$AG$3277,29,FALSE), VLOOKUP($D131,'waste_char_sector_%_values'!$E$2:$AG$3277,29,FALSE))*'DONNÉES '!$E170),0)</f>
        <v>0</v>
      </c>
      <c r="S131" s="37"/>
      <c r="T131" s="37">
        <f t="shared" si="10"/>
        <v>0</v>
      </c>
      <c r="V131" s="20">
        <f>IFERROR((IF($A131&gt;supporting_sheet!$D$13, VLOOKUP(supporting_sheet!$G$13,'waste_char_sector_%_values'!$E$2:$AG$3277,11,FALSE), VLOOKUP($D131,'waste_char_sector_%_values'!$E$2:$AG$3277,11,FALSE))*'DONNÉES '!$E170),0)</f>
        <v>0</v>
      </c>
    </row>
    <row r="132" spans="1:22" x14ac:dyDescent="0.25">
      <c r="A132" s="1">
        <f>'DONNÉES '!B171</f>
        <v>130</v>
      </c>
      <c r="B132" s="1" t="str">
        <f t="shared" si="11"/>
        <v>AB</v>
      </c>
      <c r="C132" s="1" t="s">
        <v>56</v>
      </c>
      <c r="D132" s="1" t="str">
        <f t="shared" si="9"/>
        <v>130ABICI</v>
      </c>
      <c r="E132" s="20">
        <f>IFERROR((IF($A132&gt;supporting_sheet!$D$13, VLOOKUP(supporting_sheet!$G$13,'waste_char_sector_%_values'!$E$2:$AG$3277,2,FALSE), VLOOKUP($D132,'waste_char_sector_%_values'!$E$2:$AG$3277,2,FALSE))*'DONNÉES '!$E171),0)</f>
        <v>0</v>
      </c>
      <c r="F132" s="20">
        <f>IFERROR((IF($A132&gt;supporting_sheet!$D$13, VLOOKUP(supporting_sheet!$G$13,'waste_char_sector_%_values'!$E$2:$AG$3277,3,FALSE), VLOOKUP($D132,'waste_char_sector_%_values'!$E$2:$AG$3277,3,FALSE))*'DONNÉES '!$E171),0)</f>
        <v>0</v>
      </c>
      <c r="G132" s="20">
        <f>IFERROR((IF($A132&gt;supporting_sheet!$D$13, VLOOKUP(supporting_sheet!$G$13,'waste_char_sector_%_values'!$E$2:$AG$3277,4,FALSE), VLOOKUP($D132,'waste_char_sector_%_values'!$E$2:$AG$3277,4,FALSE))*'DONNÉES '!$E171),0)</f>
        <v>0</v>
      </c>
      <c r="H132" s="20">
        <f>IFERROR((IF($A132&gt;supporting_sheet!$D$13, VLOOKUP(supporting_sheet!$G$13,'waste_char_sector_%_values'!$E$2:$AG$3277,5,FALSE), VLOOKUP($D132,'waste_char_sector_%_values'!$E$2:$AG$3277,5,FALSE))*'DONNÉES '!$E171),0)</f>
        <v>0</v>
      </c>
      <c r="I132" s="20">
        <f>IFERROR((IF($A132&gt;supporting_sheet!$D$13, VLOOKUP(supporting_sheet!$G$13,'waste_char_sector_%_values'!$E$2:$AG$3277,6,FALSE), VLOOKUP($D132,'waste_char_sector_%_values'!$E$2:$AG$3277,6,FALSE))*'DONNÉES '!$E171),0)</f>
        <v>0</v>
      </c>
      <c r="J132" s="20">
        <f>IFERROR((IF($A132&gt;supporting_sheet!$D$13, VLOOKUP(supporting_sheet!$G$13,'waste_char_sector_%_values'!$E$2:$AG$3277,7,FALSE), VLOOKUP($D132,'waste_char_sector_%_values'!$E$2:$AG$3277,7,FALSE))*'DONNÉES '!$E171),0)</f>
        <v>0</v>
      </c>
      <c r="K132" s="20">
        <f>IFERROR((IF($A132&gt;supporting_sheet!$D$13, VLOOKUP(supporting_sheet!$G$13,'waste_char_sector_%_values'!$E$2:$AG$3277,8,FALSE), VLOOKUP($D132,'waste_char_sector_%_values'!$E$2:$AG$3277,8,FALSE))*'DONNÉES '!$E171),0)</f>
        <v>0</v>
      </c>
      <c r="L132" s="20">
        <f>IFERROR((IF($A132&gt;supporting_sheet!$D$13, VLOOKUP(supporting_sheet!$G$13,'waste_char_sector_%_values'!$E$2:$AG$3277,9,FALSE), VLOOKUP($D132,'waste_char_sector_%_values'!$E$2:$AG$3277,9,FALSE))*'DONNÉES '!$E171),0)</f>
        <v>0</v>
      </c>
      <c r="M132" s="20">
        <f>IFERROR((IF($A132&gt;supporting_sheet!$D$13, VLOOKUP(supporting_sheet!$G$13,'waste_char_sector_%_values'!$E$2:$AG$3277,10,FALSE), VLOOKUP($D132,'waste_char_sector_%_values'!$E$2:$AG$3277,10,FALSE))*'DONNÉES '!$E171),0)</f>
        <v>0</v>
      </c>
      <c r="N132" s="20">
        <f>IFERROR((IF($A132&gt;supporting_sheet!$D$13, VLOOKUP(supporting_sheet!$G$13,'waste_char_sector_%_values'!$E$2:$AG$3277,11,FALSE), VLOOKUP($D132,'waste_char_sector_%_values'!$E$2:$AG$3277,11,FALSE))*'DONNÉES '!$E171),0)</f>
        <v>0</v>
      </c>
      <c r="O132" s="20">
        <f>IFERROR((IF($A132&gt;supporting_sheet!$D$13, VLOOKUP(supporting_sheet!$G$13,'waste_char_sector_%_values'!$E$2:$AG$3277,12,FALSE), VLOOKUP($D132,'waste_char_sector_%_values'!$E$2:$AG$3277,12,FALSE))*'DONNÉES '!$E171),0)</f>
        <v>0</v>
      </c>
      <c r="P132" s="20">
        <f>IFERROR((IF($A132&gt;supporting_sheet!$D$13, VLOOKUP(supporting_sheet!$G$13,'waste_char_sector_%_values'!$E$2:$AG$3277,13,FALSE), VLOOKUP($D132,'waste_char_sector_%_values'!$E$2:$AG$3277,13,FALSE))*'DONNÉES '!$E171),0)</f>
        <v>0</v>
      </c>
      <c r="Q132" s="20">
        <f>IFERROR((IF($A132&gt;supporting_sheet!$D$13, VLOOKUP(supporting_sheet!$G$13,'waste_char_sector_%_values'!$E$2:$AG$3277,14,FALSE), VLOOKUP($D132,'waste_char_sector_%_values'!$E$2:$AG$3277,14,FALSE))*'DONNÉES '!$E171),0)</f>
        <v>0</v>
      </c>
      <c r="R132" s="20">
        <f>IFERROR((IF($A132&gt;supporting_sheet!$D$13, VLOOKUP(supporting_sheet!$G$13,'waste_char_sector_%_values'!$E$2:$AG$3277,29,FALSE), VLOOKUP($D132,'waste_char_sector_%_values'!$E$2:$AG$3277,29,FALSE))*'DONNÉES '!$E171),0)</f>
        <v>0</v>
      </c>
      <c r="S132" s="37"/>
      <c r="T132" s="37">
        <f t="shared" si="10"/>
        <v>0</v>
      </c>
      <c r="V132" s="20">
        <f>IFERROR((IF($A132&gt;supporting_sheet!$D$13, VLOOKUP(supporting_sheet!$G$13,'waste_char_sector_%_values'!$E$2:$AG$3277,11,FALSE), VLOOKUP($D132,'waste_char_sector_%_values'!$E$2:$AG$3277,11,FALSE))*'DONNÉES '!$E171),0)</f>
        <v>0</v>
      </c>
    </row>
    <row r="133" spans="1:22" x14ac:dyDescent="0.25">
      <c r="A133" s="1">
        <f>'DONNÉES '!B172</f>
        <v>131</v>
      </c>
      <c r="B133" s="1" t="str">
        <f t="shared" si="11"/>
        <v>AB</v>
      </c>
      <c r="C133" s="1" t="s">
        <v>56</v>
      </c>
      <c r="D133" s="1" t="str">
        <f t="shared" si="9"/>
        <v>131ABICI</v>
      </c>
      <c r="E133" s="20">
        <f>IFERROR((IF($A133&gt;supporting_sheet!$D$13, VLOOKUP(supporting_sheet!$G$13,'waste_char_sector_%_values'!$E$2:$AG$3277,2,FALSE), VLOOKUP($D133,'waste_char_sector_%_values'!$E$2:$AG$3277,2,FALSE))*'DONNÉES '!$E172),0)</f>
        <v>0</v>
      </c>
      <c r="F133" s="20">
        <f>IFERROR((IF($A133&gt;supporting_sheet!$D$13, VLOOKUP(supporting_sheet!$G$13,'waste_char_sector_%_values'!$E$2:$AG$3277,3,FALSE), VLOOKUP($D133,'waste_char_sector_%_values'!$E$2:$AG$3277,3,FALSE))*'DONNÉES '!$E172),0)</f>
        <v>0</v>
      </c>
      <c r="G133" s="20">
        <f>IFERROR((IF($A133&gt;supporting_sheet!$D$13, VLOOKUP(supporting_sheet!$G$13,'waste_char_sector_%_values'!$E$2:$AG$3277,4,FALSE), VLOOKUP($D133,'waste_char_sector_%_values'!$E$2:$AG$3277,4,FALSE))*'DONNÉES '!$E172),0)</f>
        <v>0</v>
      </c>
      <c r="H133" s="20">
        <f>IFERROR((IF($A133&gt;supporting_sheet!$D$13, VLOOKUP(supporting_sheet!$G$13,'waste_char_sector_%_values'!$E$2:$AG$3277,5,FALSE), VLOOKUP($D133,'waste_char_sector_%_values'!$E$2:$AG$3277,5,FALSE))*'DONNÉES '!$E172),0)</f>
        <v>0</v>
      </c>
      <c r="I133" s="20">
        <f>IFERROR((IF($A133&gt;supporting_sheet!$D$13, VLOOKUP(supporting_sheet!$G$13,'waste_char_sector_%_values'!$E$2:$AG$3277,6,FALSE), VLOOKUP($D133,'waste_char_sector_%_values'!$E$2:$AG$3277,6,FALSE))*'DONNÉES '!$E172),0)</f>
        <v>0</v>
      </c>
      <c r="J133" s="20">
        <f>IFERROR((IF($A133&gt;supporting_sheet!$D$13, VLOOKUP(supporting_sheet!$G$13,'waste_char_sector_%_values'!$E$2:$AG$3277,7,FALSE), VLOOKUP($D133,'waste_char_sector_%_values'!$E$2:$AG$3277,7,FALSE))*'DONNÉES '!$E172),0)</f>
        <v>0</v>
      </c>
      <c r="K133" s="20">
        <f>IFERROR((IF($A133&gt;supporting_sheet!$D$13, VLOOKUP(supporting_sheet!$G$13,'waste_char_sector_%_values'!$E$2:$AG$3277,8,FALSE), VLOOKUP($D133,'waste_char_sector_%_values'!$E$2:$AG$3277,8,FALSE))*'DONNÉES '!$E172),0)</f>
        <v>0</v>
      </c>
      <c r="L133" s="20">
        <f>IFERROR((IF($A133&gt;supporting_sheet!$D$13, VLOOKUP(supporting_sheet!$G$13,'waste_char_sector_%_values'!$E$2:$AG$3277,9,FALSE), VLOOKUP($D133,'waste_char_sector_%_values'!$E$2:$AG$3277,9,FALSE))*'DONNÉES '!$E172),0)</f>
        <v>0</v>
      </c>
      <c r="M133" s="20">
        <f>IFERROR((IF($A133&gt;supporting_sheet!$D$13, VLOOKUP(supporting_sheet!$G$13,'waste_char_sector_%_values'!$E$2:$AG$3277,10,FALSE), VLOOKUP($D133,'waste_char_sector_%_values'!$E$2:$AG$3277,10,FALSE))*'DONNÉES '!$E172),0)</f>
        <v>0</v>
      </c>
      <c r="N133" s="20">
        <f>IFERROR((IF($A133&gt;supporting_sheet!$D$13, VLOOKUP(supporting_sheet!$G$13,'waste_char_sector_%_values'!$E$2:$AG$3277,11,FALSE), VLOOKUP($D133,'waste_char_sector_%_values'!$E$2:$AG$3277,11,FALSE))*'DONNÉES '!$E172),0)</f>
        <v>0</v>
      </c>
      <c r="O133" s="20">
        <f>IFERROR((IF($A133&gt;supporting_sheet!$D$13, VLOOKUP(supporting_sheet!$G$13,'waste_char_sector_%_values'!$E$2:$AG$3277,12,FALSE), VLOOKUP($D133,'waste_char_sector_%_values'!$E$2:$AG$3277,12,FALSE))*'DONNÉES '!$E172),0)</f>
        <v>0</v>
      </c>
      <c r="P133" s="20">
        <f>IFERROR((IF($A133&gt;supporting_sheet!$D$13, VLOOKUP(supporting_sheet!$G$13,'waste_char_sector_%_values'!$E$2:$AG$3277,13,FALSE), VLOOKUP($D133,'waste_char_sector_%_values'!$E$2:$AG$3277,13,FALSE))*'DONNÉES '!$E172),0)</f>
        <v>0</v>
      </c>
      <c r="Q133" s="20">
        <f>IFERROR((IF($A133&gt;supporting_sheet!$D$13, VLOOKUP(supporting_sheet!$G$13,'waste_char_sector_%_values'!$E$2:$AG$3277,14,FALSE), VLOOKUP($D133,'waste_char_sector_%_values'!$E$2:$AG$3277,14,FALSE))*'DONNÉES '!$E172),0)</f>
        <v>0</v>
      </c>
      <c r="R133" s="20">
        <f>IFERROR((IF($A133&gt;supporting_sheet!$D$13, VLOOKUP(supporting_sheet!$G$13,'waste_char_sector_%_values'!$E$2:$AG$3277,29,FALSE), VLOOKUP($D133,'waste_char_sector_%_values'!$E$2:$AG$3277,29,FALSE))*'DONNÉES '!$E172),0)</f>
        <v>0</v>
      </c>
      <c r="S133" s="37"/>
      <c r="T133" s="37">
        <f t="shared" si="10"/>
        <v>0</v>
      </c>
      <c r="V133" s="20">
        <f>IFERROR((IF($A133&gt;supporting_sheet!$D$13, VLOOKUP(supporting_sheet!$G$13,'waste_char_sector_%_values'!$E$2:$AG$3277,11,FALSE), VLOOKUP($D133,'waste_char_sector_%_values'!$E$2:$AG$3277,11,FALSE))*'DONNÉES '!$E172),0)</f>
        <v>0</v>
      </c>
    </row>
    <row r="134" spans="1:22" x14ac:dyDescent="0.25">
      <c r="A134" s="1">
        <f>'DONNÉES '!B173</f>
        <v>132</v>
      </c>
      <c r="B134" s="1" t="str">
        <f t="shared" si="11"/>
        <v>AB</v>
      </c>
      <c r="C134" s="1" t="s">
        <v>56</v>
      </c>
      <c r="D134" s="1" t="str">
        <f t="shared" si="9"/>
        <v>132ABICI</v>
      </c>
      <c r="E134" s="20">
        <f>IFERROR((IF($A134&gt;supporting_sheet!$D$13, VLOOKUP(supporting_sheet!$G$13,'waste_char_sector_%_values'!$E$2:$AG$3277,2,FALSE), VLOOKUP($D134,'waste_char_sector_%_values'!$E$2:$AG$3277,2,FALSE))*'DONNÉES '!$E173),0)</f>
        <v>0</v>
      </c>
      <c r="F134" s="20">
        <f>IFERROR((IF($A134&gt;supporting_sheet!$D$13, VLOOKUP(supporting_sheet!$G$13,'waste_char_sector_%_values'!$E$2:$AG$3277,3,FALSE), VLOOKUP($D134,'waste_char_sector_%_values'!$E$2:$AG$3277,3,FALSE))*'DONNÉES '!$E173),0)</f>
        <v>0</v>
      </c>
      <c r="G134" s="20">
        <f>IFERROR((IF($A134&gt;supporting_sheet!$D$13, VLOOKUP(supporting_sheet!$G$13,'waste_char_sector_%_values'!$E$2:$AG$3277,4,FALSE), VLOOKUP($D134,'waste_char_sector_%_values'!$E$2:$AG$3277,4,FALSE))*'DONNÉES '!$E173),0)</f>
        <v>0</v>
      </c>
      <c r="H134" s="20">
        <f>IFERROR((IF($A134&gt;supporting_sheet!$D$13, VLOOKUP(supporting_sheet!$G$13,'waste_char_sector_%_values'!$E$2:$AG$3277,5,FALSE), VLOOKUP($D134,'waste_char_sector_%_values'!$E$2:$AG$3277,5,FALSE))*'DONNÉES '!$E173),0)</f>
        <v>0</v>
      </c>
      <c r="I134" s="20">
        <f>IFERROR((IF($A134&gt;supporting_sheet!$D$13, VLOOKUP(supporting_sheet!$G$13,'waste_char_sector_%_values'!$E$2:$AG$3277,6,FALSE), VLOOKUP($D134,'waste_char_sector_%_values'!$E$2:$AG$3277,6,FALSE))*'DONNÉES '!$E173),0)</f>
        <v>0</v>
      </c>
      <c r="J134" s="20">
        <f>IFERROR((IF($A134&gt;supporting_sheet!$D$13, VLOOKUP(supporting_sheet!$G$13,'waste_char_sector_%_values'!$E$2:$AG$3277,7,FALSE), VLOOKUP($D134,'waste_char_sector_%_values'!$E$2:$AG$3277,7,FALSE))*'DONNÉES '!$E173),0)</f>
        <v>0</v>
      </c>
      <c r="K134" s="20">
        <f>IFERROR((IF($A134&gt;supporting_sheet!$D$13, VLOOKUP(supporting_sheet!$G$13,'waste_char_sector_%_values'!$E$2:$AG$3277,8,FALSE), VLOOKUP($D134,'waste_char_sector_%_values'!$E$2:$AG$3277,8,FALSE))*'DONNÉES '!$E173),0)</f>
        <v>0</v>
      </c>
      <c r="L134" s="20">
        <f>IFERROR((IF($A134&gt;supporting_sheet!$D$13, VLOOKUP(supporting_sheet!$G$13,'waste_char_sector_%_values'!$E$2:$AG$3277,9,FALSE), VLOOKUP($D134,'waste_char_sector_%_values'!$E$2:$AG$3277,9,FALSE))*'DONNÉES '!$E173),0)</f>
        <v>0</v>
      </c>
      <c r="M134" s="20">
        <f>IFERROR((IF($A134&gt;supporting_sheet!$D$13, VLOOKUP(supporting_sheet!$G$13,'waste_char_sector_%_values'!$E$2:$AG$3277,10,FALSE), VLOOKUP($D134,'waste_char_sector_%_values'!$E$2:$AG$3277,10,FALSE))*'DONNÉES '!$E173),0)</f>
        <v>0</v>
      </c>
      <c r="N134" s="20">
        <f>IFERROR((IF($A134&gt;supporting_sheet!$D$13, VLOOKUP(supporting_sheet!$G$13,'waste_char_sector_%_values'!$E$2:$AG$3277,11,FALSE), VLOOKUP($D134,'waste_char_sector_%_values'!$E$2:$AG$3277,11,FALSE))*'DONNÉES '!$E173),0)</f>
        <v>0</v>
      </c>
      <c r="O134" s="20">
        <f>IFERROR((IF($A134&gt;supporting_sheet!$D$13, VLOOKUP(supporting_sheet!$G$13,'waste_char_sector_%_values'!$E$2:$AG$3277,12,FALSE), VLOOKUP($D134,'waste_char_sector_%_values'!$E$2:$AG$3277,12,FALSE))*'DONNÉES '!$E173),0)</f>
        <v>0</v>
      </c>
      <c r="P134" s="20">
        <f>IFERROR((IF($A134&gt;supporting_sheet!$D$13, VLOOKUP(supporting_sheet!$G$13,'waste_char_sector_%_values'!$E$2:$AG$3277,13,FALSE), VLOOKUP($D134,'waste_char_sector_%_values'!$E$2:$AG$3277,13,FALSE))*'DONNÉES '!$E173),0)</f>
        <v>0</v>
      </c>
      <c r="Q134" s="20">
        <f>IFERROR((IF($A134&gt;supporting_sheet!$D$13, VLOOKUP(supporting_sheet!$G$13,'waste_char_sector_%_values'!$E$2:$AG$3277,14,FALSE), VLOOKUP($D134,'waste_char_sector_%_values'!$E$2:$AG$3277,14,FALSE))*'DONNÉES '!$E173),0)</f>
        <v>0</v>
      </c>
      <c r="R134" s="20">
        <f>IFERROR((IF($A134&gt;supporting_sheet!$D$13, VLOOKUP(supporting_sheet!$G$13,'waste_char_sector_%_values'!$E$2:$AG$3277,29,FALSE), VLOOKUP($D134,'waste_char_sector_%_values'!$E$2:$AG$3277,29,FALSE))*'DONNÉES '!$E173),0)</f>
        <v>0</v>
      </c>
      <c r="S134" s="37"/>
      <c r="T134" s="37">
        <f t="shared" si="10"/>
        <v>0</v>
      </c>
      <c r="V134" s="20">
        <f>IFERROR((IF($A134&gt;supporting_sheet!$D$13, VLOOKUP(supporting_sheet!$G$13,'waste_char_sector_%_values'!$E$2:$AG$3277,11,FALSE), VLOOKUP($D134,'waste_char_sector_%_values'!$E$2:$AG$3277,11,FALSE))*'DONNÉES '!$E173),0)</f>
        <v>0</v>
      </c>
    </row>
    <row r="135" spans="1:22" x14ac:dyDescent="0.25">
      <c r="A135" s="1">
        <f>'DONNÉES '!B174</f>
        <v>133</v>
      </c>
      <c r="B135" s="1" t="str">
        <f t="shared" si="11"/>
        <v>AB</v>
      </c>
      <c r="C135" s="1" t="s">
        <v>56</v>
      </c>
      <c r="D135" s="1" t="str">
        <f t="shared" si="9"/>
        <v>133ABICI</v>
      </c>
      <c r="E135" s="20">
        <f>IFERROR((IF($A135&gt;supporting_sheet!$D$13, VLOOKUP(supporting_sheet!$G$13,'waste_char_sector_%_values'!$E$2:$AG$3277,2,FALSE), VLOOKUP($D135,'waste_char_sector_%_values'!$E$2:$AG$3277,2,FALSE))*'DONNÉES '!$E174),0)</f>
        <v>0</v>
      </c>
      <c r="F135" s="20">
        <f>IFERROR((IF($A135&gt;supporting_sheet!$D$13, VLOOKUP(supporting_sheet!$G$13,'waste_char_sector_%_values'!$E$2:$AG$3277,3,FALSE), VLOOKUP($D135,'waste_char_sector_%_values'!$E$2:$AG$3277,3,FALSE))*'DONNÉES '!$E174),0)</f>
        <v>0</v>
      </c>
      <c r="G135" s="20">
        <f>IFERROR((IF($A135&gt;supporting_sheet!$D$13, VLOOKUP(supporting_sheet!$G$13,'waste_char_sector_%_values'!$E$2:$AG$3277,4,FALSE), VLOOKUP($D135,'waste_char_sector_%_values'!$E$2:$AG$3277,4,FALSE))*'DONNÉES '!$E174),0)</f>
        <v>0</v>
      </c>
      <c r="H135" s="20">
        <f>IFERROR((IF($A135&gt;supporting_sheet!$D$13, VLOOKUP(supporting_sheet!$G$13,'waste_char_sector_%_values'!$E$2:$AG$3277,5,FALSE), VLOOKUP($D135,'waste_char_sector_%_values'!$E$2:$AG$3277,5,FALSE))*'DONNÉES '!$E174),0)</f>
        <v>0</v>
      </c>
      <c r="I135" s="20">
        <f>IFERROR((IF($A135&gt;supporting_sheet!$D$13, VLOOKUP(supporting_sheet!$G$13,'waste_char_sector_%_values'!$E$2:$AG$3277,6,FALSE), VLOOKUP($D135,'waste_char_sector_%_values'!$E$2:$AG$3277,6,FALSE))*'DONNÉES '!$E174),0)</f>
        <v>0</v>
      </c>
      <c r="J135" s="20">
        <f>IFERROR((IF($A135&gt;supporting_sheet!$D$13, VLOOKUP(supporting_sheet!$G$13,'waste_char_sector_%_values'!$E$2:$AG$3277,7,FALSE), VLOOKUP($D135,'waste_char_sector_%_values'!$E$2:$AG$3277,7,FALSE))*'DONNÉES '!$E174),0)</f>
        <v>0</v>
      </c>
      <c r="K135" s="20">
        <f>IFERROR((IF($A135&gt;supporting_sheet!$D$13, VLOOKUP(supporting_sheet!$G$13,'waste_char_sector_%_values'!$E$2:$AG$3277,8,FALSE), VLOOKUP($D135,'waste_char_sector_%_values'!$E$2:$AG$3277,8,FALSE))*'DONNÉES '!$E174),0)</f>
        <v>0</v>
      </c>
      <c r="L135" s="20">
        <f>IFERROR((IF($A135&gt;supporting_sheet!$D$13, VLOOKUP(supporting_sheet!$G$13,'waste_char_sector_%_values'!$E$2:$AG$3277,9,FALSE), VLOOKUP($D135,'waste_char_sector_%_values'!$E$2:$AG$3277,9,FALSE))*'DONNÉES '!$E174),0)</f>
        <v>0</v>
      </c>
      <c r="M135" s="20">
        <f>IFERROR((IF($A135&gt;supporting_sheet!$D$13, VLOOKUP(supporting_sheet!$G$13,'waste_char_sector_%_values'!$E$2:$AG$3277,10,FALSE), VLOOKUP($D135,'waste_char_sector_%_values'!$E$2:$AG$3277,10,FALSE))*'DONNÉES '!$E174),0)</f>
        <v>0</v>
      </c>
      <c r="N135" s="20">
        <f>IFERROR((IF($A135&gt;supporting_sheet!$D$13, VLOOKUP(supporting_sheet!$G$13,'waste_char_sector_%_values'!$E$2:$AG$3277,11,FALSE), VLOOKUP($D135,'waste_char_sector_%_values'!$E$2:$AG$3277,11,FALSE))*'DONNÉES '!$E174),0)</f>
        <v>0</v>
      </c>
      <c r="O135" s="20">
        <f>IFERROR((IF($A135&gt;supporting_sheet!$D$13, VLOOKUP(supporting_sheet!$G$13,'waste_char_sector_%_values'!$E$2:$AG$3277,12,FALSE), VLOOKUP($D135,'waste_char_sector_%_values'!$E$2:$AG$3277,12,FALSE))*'DONNÉES '!$E174),0)</f>
        <v>0</v>
      </c>
      <c r="P135" s="20">
        <f>IFERROR((IF($A135&gt;supporting_sheet!$D$13, VLOOKUP(supporting_sheet!$G$13,'waste_char_sector_%_values'!$E$2:$AG$3277,13,FALSE), VLOOKUP($D135,'waste_char_sector_%_values'!$E$2:$AG$3277,13,FALSE))*'DONNÉES '!$E174),0)</f>
        <v>0</v>
      </c>
      <c r="Q135" s="20">
        <f>IFERROR((IF($A135&gt;supporting_sheet!$D$13, VLOOKUP(supporting_sheet!$G$13,'waste_char_sector_%_values'!$E$2:$AG$3277,14,FALSE), VLOOKUP($D135,'waste_char_sector_%_values'!$E$2:$AG$3277,14,FALSE))*'DONNÉES '!$E174),0)</f>
        <v>0</v>
      </c>
      <c r="R135" s="20">
        <f>IFERROR((IF($A135&gt;supporting_sheet!$D$13, VLOOKUP(supporting_sheet!$G$13,'waste_char_sector_%_values'!$E$2:$AG$3277,29,FALSE), VLOOKUP($D135,'waste_char_sector_%_values'!$E$2:$AG$3277,29,FALSE))*'DONNÉES '!$E174),0)</f>
        <v>0</v>
      </c>
      <c r="S135" s="37"/>
      <c r="T135" s="37">
        <f t="shared" si="10"/>
        <v>0</v>
      </c>
      <c r="V135" s="20">
        <f>IFERROR((IF($A135&gt;supporting_sheet!$D$13, VLOOKUP(supporting_sheet!$G$13,'waste_char_sector_%_values'!$E$2:$AG$3277,11,FALSE), VLOOKUP($D135,'waste_char_sector_%_values'!$E$2:$AG$3277,11,FALSE))*'DONNÉES '!$E174),0)</f>
        <v>0</v>
      </c>
    </row>
    <row r="136" spans="1:22" x14ac:dyDescent="0.25">
      <c r="A136" s="1">
        <f>'DONNÉES '!B175</f>
        <v>134</v>
      </c>
      <c r="B136" s="1" t="str">
        <f t="shared" si="11"/>
        <v>AB</v>
      </c>
      <c r="C136" s="1" t="s">
        <v>56</v>
      </c>
      <c r="D136" s="1" t="str">
        <f t="shared" si="9"/>
        <v>134ABICI</v>
      </c>
      <c r="E136" s="20">
        <f>IFERROR((IF($A136&gt;supporting_sheet!$D$13, VLOOKUP(supporting_sheet!$G$13,'waste_char_sector_%_values'!$E$2:$AG$3277,2,FALSE), VLOOKUP($D136,'waste_char_sector_%_values'!$E$2:$AG$3277,2,FALSE))*'DONNÉES '!$E175),0)</f>
        <v>0</v>
      </c>
      <c r="F136" s="20">
        <f>IFERROR((IF($A136&gt;supporting_sheet!$D$13, VLOOKUP(supporting_sheet!$G$13,'waste_char_sector_%_values'!$E$2:$AG$3277,3,FALSE), VLOOKUP($D136,'waste_char_sector_%_values'!$E$2:$AG$3277,3,FALSE))*'DONNÉES '!$E175),0)</f>
        <v>0</v>
      </c>
      <c r="G136" s="20">
        <f>IFERROR((IF($A136&gt;supporting_sheet!$D$13, VLOOKUP(supporting_sheet!$G$13,'waste_char_sector_%_values'!$E$2:$AG$3277,4,FALSE), VLOOKUP($D136,'waste_char_sector_%_values'!$E$2:$AG$3277,4,FALSE))*'DONNÉES '!$E175),0)</f>
        <v>0</v>
      </c>
      <c r="H136" s="20">
        <f>IFERROR((IF($A136&gt;supporting_sheet!$D$13, VLOOKUP(supporting_sheet!$G$13,'waste_char_sector_%_values'!$E$2:$AG$3277,5,FALSE), VLOOKUP($D136,'waste_char_sector_%_values'!$E$2:$AG$3277,5,FALSE))*'DONNÉES '!$E175),0)</f>
        <v>0</v>
      </c>
      <c r="I136" s="20">
        <f>IFERROR((IF($A136&gt;supporting_sheet!$D$13, VLOOKUP(supporting_sheet!$G$13,'waste_char_sector_%_values'!$E$2:$AG$3277,6,FALSE), VLOOKUP($D136,'waste_char_sector_%_values'!$E$2:$AG$3277,6,FALSE))*'DONNÉES '!$E175),0)</f>
        <v>0</v>
      </c>
      <c r="J136" s="20">
        <f>IFERROR((IF($A136&gt;supporting_sheet!$D$13, VLOOKUP(supporting_sheet!$G$13,'waste_char_sector_%_values'!$E$2:$AG$3277,7,FALSE), VLOOKUP($D136,'waste_char_sector_%_values'!$E$2:$AG$3277,7,FALSE))*'DONNÉES '!$E175),0)</f>
        <v>0</v>
      </c>
      <c r="K136" s="20">
        <f>IFERROR((IF($A136&gt;supporting_sheet!$D$13, VLOOKUP(supporting_sheet!$G$13,'waste_char_sector_%_values'!$E$2:$AG$3277,8,FALSE), VLOOKUP($D136,'waste_char_sector_%_values'!$E$2:$AG$3277,8,FALSE))*'DONNÉES '!$E175),0)</f>
        <v>0</v>
      </c>
      <c r="L136" s="20">
        <f>IFERROR((IF($A136&gt;supporting_sheet!$D$13, VLOOKUP(supporting_sheet!$G$13,'waste_char_sector_%_values'!$E$2:$AG$3277,9,FALSE), VLOOKUP($D136,'waste_char_sector_%_values'!$E$2:$AG$3277,9,FALSE))*'DONNÉES '!$E175),0)</f>
        <v>0</v>
      </c>
      <c r="M136" s="20">
        <f>IFERROR((IF($A136&gt;supporting_sheet!$D$13, VLOOKUP(supporting_sheet!$G$13,'waste_char_sector_%_values'!$E$2:$AG$3277,10,FALSE), VLOOKUP($D136,'waste_char_sector_%_values'!$E$2:$AG$3277,10,FALSE))*'DONNÉES '!$E175),0)</f>
        <v>0</v>
      </c>
      <c r="N136" s="20">
        <f>IFERROR((IF($A136&gt;supporting_sheet!$D$13, VLOOKUP(supporting_sheet!$G$13,'waste_char_sector_%_values'!$E$2:$AG$3277,11,FALSE), VLOOKUP($D136,'waste_char_sector_%_values'!$E$2:$AG$3277,11,FALSE))*'DONNÉES '!$E175),0)</f>
        <v>0</v>
      </c>
      <c r="O136" s="20">
        <f>IFERROR((IF($A136&gt;supporting_sheet!$D$13, VLOOKUP(supporting_sheet!$G$13,'waste_char_sector_%_values'!$E$2:$AG$3277,12,FALSE), VLOOKUP($D136,'waste_char_sector_%_values'!$E$2:$AG$3277,12,FALSE))*'DONNÉES '!$E175),0)</f>
        <v>0</v>
      </c>
      <c r="P136" s="20">
        <f>IFERROR((IF($A136&gt;supporting_sheet!$D$13, VLOOKUP(supporting_sheet!$G$13,'waste_char_sector_%_values'!$E$2:$AG$3277,13,FALSE), VLOOKUP($D136,'waste_char_sector_%_values'!$E$2:$AG$3277,13,FALSE))*'DONNÉES '!$E175),0)</f>
        <v>0</v>
      </c>
      <c r="Q136" s="20">
        <f>IFERROR((IF($A136&gt;supporting_sheet!$D$13, VLOOKUP(supporting_sheet!$G$13,'waste_char_sector_%_values'!$E$2:$AG$3277,14,FALSE), VLOOKUP($D136,'waste_char_sector_%_values'!$E$2:$AG$3277,14,FALSE))*'DONNÉES '!$E175),0)</f>
        <v>0</v>
      </c>
      <c r="R136" s="20">
        <f>IFERROR((IF($A136&gt;supporting_sheet!$D$13, VLOOKUP(supporting_sheet!$G$13,'waste_char_sector_%_values'!$E$2:$AG$3277,29,FALSE), VLOOKUP($D136,'waste_char_sector_%_values'!$E$2:$AG$3277,29,FALSE))*'DONNÉES '!$E175),0)</f>
        <v>0</v>
      </c>
      <c r="S136" s="37"/>
      <c r="T136" s="37">
        <f t="shared" si="10"/>
        <v>0</v>
      </c>
      <c r="V136" s="20">
        <f>IFERROR((IF($A136&gt;supporting_sheet!$D$13, VLOOKUP(supporting_sheet!$G$13,'waste_char_sector_%_values'!$E$2:$AG$3277,11,FALSE), VLOOKUP($D136,'waste_char_sector_%_values'!$E$2:$AG$3277,11,FALSE))*'DONNÉES '!$E175),0)</f>
        <v>0</v>
      </c>
    </row>
    <row r="137" spans="1:22" x14ac:dyDescent="0.25">
      <c r="E137" s="5"/>
      <c r="F137" s="5"/>
      <c r="G137" s="5"/>
      <c r="H137" s="5"/>
      <c r="I137" s="5"/>
      <c r="J137" s="5"/>
      <c r="K137" s="5"/>
      <c r="L137" s="5"/>
      <c r="M137" s="5"/>
      <c r="N137" s="5"/>
      <c r="O137" s="5"/>
      <c r="P137" s="5"/>
      <c r="Q137" s="5"/>
      <c r="R137" s="5"/>
      <c r="V137" s="5"/>
    </row>
    <row r="138" spans="1:22" x14ac:dyDescent="0.25">
      <c r="E138" s="5"/>
      <c r="F138" s="5"/>
      <c r="G138" s="5"/>
      <c r="H138" s="5"/>
      <c r="I138" s="5"/>
      <c r="J138" s="5"/>
      <c r="K138" s="5"/>
      <c r="L138" s="5"/>
      <c r="M138" s="5"/>
      <c r="N138" s="5"/>
      <c r="O138" s="5"/>
      <c r="P138" s="5"/>
      <c r="Q138" s="5"/>
      <c r="R138" s="5"/>
      <c r="V138" s="5"/>
    </row>
    <row r="139" spans="1:22" x14ac:dyDescent="0.25">
      <c r="E139" s="5"/>
      <c r="F139" s="5"/>
      <c r="G139" s="5"/>
      <c r="H139" s="5"/>
      <c r="I139" s="5"/>
      <c r="J139" s="5"/>
      <c r="K139" s="5"/>
      <c r="L139" s="5"/>
      <c r="M139" s="5"/>
      <c r="N139" s="5"/>
      <c r="O139" s="5"/>
      <c r="P139" s="5"/>
      <c r="Q139" s="5"/>
      <c r="R139" s="5"/>
      <c r="V139" s="5"/>
    </row>
    <row r="140" spans="1:22" x14ac:dyDescent="0.25">
      <c r="E140" s="5"/>
      <c r="F140" s="5"/>
      <c r="G140" s="5"/>
      <c r="H140" s="5"/>
      <c r="I140" s="5"/>
      <c r="J140" s="5"/>
      <c r="K140" s="5"/>
      <c r="L140" s="5"/>
      <c r="M140" s="5"/>
      <c r="N140" s="5"/>
      <c r="O140" s="5"/>
      <c r="P140" s="5"/>
      <c r="Q140" s="5"/>
      <c r="R140" s="5"/>
      <c r="V140" s="5"/>
    </row>
    <row r="141" spans="1:22" x14ac:dyDescent="0.25">
      <c r="E141" s="5"/>
      <c r="F141" s="5"/>
      <c r="G141" s="5"/>
      <c r="H141" s="5"/>
      <c r="I141" s="5"/>
      <c r="J141" s="5"/>
      <c r="K141" s="5"/>
      <c r="L141" s="5"/>
      <c r="M141" s="5"/>
      <c r="N141" s="5"/>
      <c r="O141" s="5"/>
      <c r="P141" s="5"/>
      <c r="Q141" s="5"/>
      <c r="R141" s="5"/>
      <c r="V141" s="5"/>
    </row>
    <row r="142" spans="1:22" x14ac:dyDescent="0.25">
      <c r="E142" s="5"/>
      <c r="F142" s="5"/>
      <c r="G142" s="5"/>
      <c r="H142" s="5"/>
      <c r="I142" s="5"/>
      <c r="J142" s="5"/>
      <c r="K142" s="5"/>
      <c r="L142" s="5"/>
      <c r="M142" s="5"/>
      <c r="N142" s="5"/>
      <c r="O142" s="5"/>
      <c r="P142" s="5"/>
      <c r="Q142" s="5"/>
      <c r="R142" s="5"/>
      <c r="V142" s="5"/>
    </row>
    <row r="143" spans="1:22" x14ac:dyDescent="0.25">
      <c r="E143" s="5"/>
      <c r="F143" s="5"/>
      <c r="G143" s="5"/>
      <c r="H143" s="5"/>
      <c r="I143" s="5"/>
      <c r="J143" s="5"/>
      <c r="K143" s="5"/>
      <c r="L143" s="5"/>
      <c r="M143" s="5"/>
      <c r="N143" s="5"/>
      <c r="O143" s="5"/>
      <c r="P143" s="5"/>
      <c r="Q143" s="5"/>
      <c r="R143" s="5"/>
      <c r="V143" s="5"/>
    </row>
    <row r="144" spans="1:22" x14ac:dyDescent="0.25">
      <c r="E144" s="5"/>
      <c r="F144" s="5"/>
      <c r="G144" s="5"/>
      <c r="H144" s="5"/>
      <c r="I144" s="5"/>
      <c r="J144" s="5"/>
      <c r="K144" s="5"/>
      <c r="L144" s="5"/>
      <c r="M144" s="5"/>
      <c r="N144" s="5"/>
      <c r="O144" s="5"/>
      <c r="P144" s="5"/>
      <c r="Q144" s="5"/>
      <c r="R144" s="5"/>
      <c r="V144" s="5"/>
    </row>
    <row r="145" spans="5:22" x14ac:dyDescent="0.25">
      <c r="E145" s="5"/>
      <c r="F145" s="5"/>
      <c r="G145" s="5"/>
      <c r="H145" s="5"/>
      <c r="I145" s="5"/>
      <c r="J145" s="5"/>
      <c r="K145" s="5"/>
      <c r="L145" s="5"/>
      <c r="M145" s="5"/>
      <c r="N145" s="5"/>
      <c r="O145" s="5"/>
      <c r="P145" s="5"/>
      <c r="Q145" s="5"/>
      <c r="R145" s="5"/>
      <c r="V145" s="5"/>
    </row>
    <row r="146" spans="5:22" x14ac:dyDescent="0.25">
      <c r="E146" s="5"/>
      <c r="F146" s="5"/>
      <c r="G146" s="5"/>
      <c r="H146" s="5"/>
      <c r="I146" s="5"/>
      <c r="J146" s="5"/>
      <c r="K146" s="5"/>
      <c r="L146" s="5"/>
      <c r="M146" s="5"/>
      <c r="N146" s="5"/>
      <c r="O146" s="5"/>
      <c r="P146" s="5"/>
      <c r="Q146" s="5"/>
      <c r="R146" s="5"/>
      <c r="V146" s="5"/>
    </row>
    <row r="147" spans="5:22" x14ac:dyDescent="0.25">
      <c r="E147" s="5"/>
      <c r="F147" s="5"/>
      <c r="G147" s="5"/>
      <c r="H147" s="5"/>
      <c r="I147" s="5"/>
      <c r="J147" s="5"/>
      <c r="K147" s="5"/>
      <c r="L147" s="5"/>
      <c r="M147" s="5"/>
      <c r="N147" s="5"/>
      <c r="O147" s="5"/>
      <c r="P147" s="5"/>
      <c r="Q147" s="5"/>
      <c r="R147" s="5"/>
      <c r="V147" s="5"/>
    </row>
    <row r="148" spans="5:22" x14ac:dyDescent="0.25">
      <c r="E148" s="5"/>
      <c r="F148" s="5"/>
      <c r="G148" s="5"/>
      <c r="H148" s="5"/>
      <c r="I148" s="5"/>
      <c r="J148" s="5"/>
      <c r="K148" s="5"/>
      <c r="L148" s="5"/>
      <c r="M148" s="5"/>
      <c r="N148" s="5"/>
      <c r="O148" s="5"/>
      <c r="P148" s="5"/>
      <c r="Q148" s="5"/>
      <c r="R148" s="5"/>
      <c r="V148" s="5"/>
    </row>
    <row r="149" spans="5:22" x14ac:dyDescent="0.25">
      <c r="E149" s="5"/>
      <c r="F149" s="5"/>
      <c r="G149" s="5"/>
      <c r="H149" s="5"/>
      <c r="I149" s="5"/>
      <c r="J149" s="5"/>
      <c r="K149" s="5"/>
      <c r="L149" s="5"/>
      <c r="M149" s="5"/>
      <c r="N149" s="5"/>
      <c r="O149" s="5"/>
      <c r="P149" s="5"/>
      <c r="Q149" s="5"/>
      <c r="R149" s="5"/>
      <c r="V149" s="5"/>
    </row>
    <row r="150" spans="5:22" x14ac:dyDescent="0.25">
      <c r="E150" s="5"/>
      <c r="F150" s="5"/>
      <c r="G150" s="5"/>
      <c r="H150" s="5"/>
      <c r="I150" s="5"/>
      <c r="J150" s="5"/>
      <c r="K150" s="5"/>
      <c r="L150" s="5"/>
      <c r="M150" s="5"/>
      <c r="N150" s="5"/>
      <c r="O150" s="5"/>
      <c r="P150" s="5"/>
      <c r="Q150" s="5"/>
      <c r="R150" s="5"/>
      <c r="V150" s="5"/>
    </row>
    <row r="151" spans="5:22" x14ac:dyDescent="0.25">
      <c r="E151" s="5"/>
      <c r="F151" s="5"/>
      <c r="G151" s="5"/>
      <c r="H151" s="5"/>
      <c r="I151" s="5"/>
      <c r="J151" s="5"/>
      <c r="K151" s="5"/>
      <c r="L151" s="5"/>
      <c r="M151" s="5"/>
      <c r="N151" s="5"/>
      <c r="O151" s="5"/>
      <c r="P151" s="5"/>
      <c r="Q151" s="5"/>
      <c r="R151" s="5"/>
      <c r="V151" s="5"/>
    </row>
    <row r="152" spans="5:22" x14ac:dyDescent="0.25">
      <c r="E152" s="5"/>
      <c r="F152" s="5"/>
      <c r="G152" s="5"/>
      <c r="H152" s="5"/>
      <c r="I152" s="5"/>
      <c r="J152" s="5"/>
      <c r="K152" s="5"/>
      <c r="L152" s="5"/>
      <c r="M152" s="5"/>
      <c r="N152" s="5"/>
      <c r="O152" s="5"/>
      <c r="P152" s="5"/>
      <c r="Q152" s="5"/>
      <c r="R152" s="5"/>
      <c r="V152" s="5"/>
    </row>
    <row r="153" spans="5:22" x14ac:dyDescent="0.25">
      <c r="E153" s="5"/>
      <c r="F153" s="5"/>
      <c r="G153" s="5"/>
      <c r="H153" s="5"/>
      <c r="I153" s="5"/>
      <c r="J153" s="5"/>
      <c r="K153" s="5"/>
      <c r="L153" s="5"/>
      <c r="M153" s="5"/>
      <c r="N153" s="5"/>
      <c r="O153" s="5"/>
      <c r="P153" s="5"/>
      <c r="Q153" s="5"/>
      <c r="R153" s="5"/>
      <c r="V153" s="5"/>
    </row>
    <row r="154" spans="5:22" x14ac:dyDescent="0.25">
      <c r="E154" s="5"/>
      <c r="F154" s="5"/>
      <c r="G154" s="5"/>
      <c r="H154" s="5"/>
      <c r="I154" s="5"/>
      <c r="J154" s="5"/>
      <c r="K154" s="5"/>
      <c r="L154" s="5"/>
      <c r="M154" s="5"/>
      <c r="N154" s="5"/>
      <c r="O154" s="5"/>
      <c r="P154" s="5"/>
      <c r="Q154" s="5"/>
      <c r="R154" s="5"/>
      <c r="V154" s="5"/>
    </row>
    <row r="155" spans="5:22" x14ac:dyDescent="0.25">
      <c r="E155" s="5"/>
      <c r="F155" s="5"/>
      <c r="G155" s="5"/>
      <c r="H155" s="5"/>
      <c r="I155" s="5"/>
      <c r="J155" s="5"/>
      <c r="K155" s="5"/>
      <c r="L155" s="5"/>
      <c r="M155" s="5"/>
      <c r="N155" s="5"/>
      <c r="O155" s="5"/>
      <c r="P155" s="5"/>
      <c r="Q155" s="5"/>
      <c r="R155" s="5"/>
      <c r="V155" s="5"/>
    </row>
    <row r="156" spans="5:22" x14ac:dyDescent="0.25">
      <c r="E156" s="5"/>
      <c r="F156" s="5"/>
      <c r="G156" s="5"/>
      <c r="H156" s="5"/>
      <c r="I156" s="5"/>
      <c r="J156" s="5"/>
      <c r="K156" s="5"/>
      <c r="L156" s="5"/>
      <c r="M156" s="5"/>
      <c r="N156" s="5"/>
      <c r="O156" s="5"/>
      <c r="P156" s="5"/>
      <c r="Q156" s="5"/>
      <c r="R156" s="5"/>
      <c r="V156" s="5"/>
    </row>
    <row r="157" spans="5:22" x14ac:dyDescent="0.25">
      <c r="E157" s="5"/>
      <c r="F157" s="5"/>
      <c r="G157" s="5"/>
      <c r="H157" s="5"/>
      <c r="I157" s="5"/>
      <c r="J157" s="5"/>
      <c r="K157" s="5"/>
      <c r="L157" s="5"/>
      <c r="M157" s="5"/>
      <c r="N157" s="5"/>
      <c r="O157" s="5"/>
      <c r="P157" s="5"/>
      <c r="Q157" s="5"/>
      <c r="R157" s="5"/>
      <c r="V157" s="5"/>
    </row>
    <row r="158" spans="5:22" x14ac:dyDescent="0.25">
      <c r="E158" s="5"/>
      <c r="F158" s="5"/>
      <c r="G158" s="5"/>
      <c r="H158" s="5"/>
      <c r="I158" s="5"/>
      <c r="J158" s="5"/>
      <c r="K158" s="5"/>
      <c r="L158" s="5"/>
      <c r="M158" s="5"/>
      <c r="N158" s="5"/>
      <c r="O158" s="5"/>
      <c r="P158" s="5"/>
      <c r="Q158" s="5"/>
      <c r="R158" s="5"/>
      <c r="V158" s="5"/>
    </row>
    <row r="159" spans="5:22" x14ac:dyDescent="0.25">
      <c r="E159" s="5"/>
      <c r="F159" s="5"/>
      <c r="G159" s="5"/>
      <c r="H159" s="5"/>
      <c r="I159" s="5"/>
      <c r="J159" s="5"/>
      <c r="K159" s="5"/>
      <c r="L159" s="5"/>
      <c r="M159" s="5"/>
      <c r="N159" s="5"/>
      <c r="O159" s="5"/>
      <c r="P159" s="5"/>
      <c r="Q159" s="5"/>
      <c r="R159" s="5"/>
      <c r="V159" s="5"/>
    </row>
    <row r="160" spans="5:22" x14ac:dyDescent="0.25">
      <c r="E160" s="5"/>
      <c r="F160" s="5"/>
      <c r="G160" s="5"/>
      <c r="H160" s="5"/>
      <c r="I160" s="5"/>
      <c r="J160" s="5"/>
      <c r="K160" s="5"/>
      <c r="L160" s="5"/>
      <c r="M160" s="5"/>
      <c r="N160" s="5"/>
      <c r="O160" s="5"/>
      <c r="P160" s="5"/>
      <c r="Q160" s="5"/>
      <c r="R160" s="5"/>
      <c r="V160" s="5"/>
    </row>
    <row r="161" spans="5:22" x14ac:dyDescent="0.25">
      <c r="E161" s="5"/>
      <c r="F161" s="5"/>
      <c r="G161" s="5"/>
      <c r="H161" s="5"/>
      <c r="I161" s="5"/>
      <c r="J161" s="5"/>
      <c r="K161" s="5"/>
      <c r="L161" s="5"/>
      <c r="M161" s="5"/>
      <c r="N161" s="5"/>
      <c r="O161" s="5"/>
      <c r="P161" s="5"/>
      <c r="Q161" s="5"/>
      <c r="R161" s="5"/>
      <c r="V161" s="5"/>
    </row>
    <row r="162" spans="5:22" x14ac:dyDescent="0.25">
      <c r="E162" s="5"/>
      <c r="F162" s="5"/>
      <c r="G162" s="5"/>
      <c r="H162" s="5"/>
      <c r="I162" s="5"/>
      <c r="J162" s="5"/>
      <c r="K162" s="5"/>
      <c r="L162" s="5"/>
      <c r="M162" s="5"/>
      <c r="N162" s="5"/>
      <c r="O162" s="5"/>
      <c r="P162" s="5"/>
      <c r="Q162" s="5"/>
      <c r="R162" s="5"/>
      <c r="V162" s="5"/>
    </row>
    <row r="163" spans="5:22" x14ac:dyDescent="0.25">
      <c r="E163" s="5"/>
      <c r="F163" s="5"/>
      <c r="G163" s="5"/>
      <c r="H163" s="5"/>
      <c r="I163" s="5"/>
      <c r="J163" s="5"/>
      <c r="K163" s="5"/>
      <c r="L163" s="5"/>
      <c r="M163" s="5"/>
      <c r="N163" s="5"/>
      <c r="O163" s="5"/>
      <c r="P163" s="5"/>
      <c r="Q163" s="5"/>
      <c r="R163" s="5"/>
      <c r="V163" s="5"/>
    </row>
    <row r="164" spans="5:22" x14ac:dyDescent="0.25">
      <c r="E164" s="5"/>
      <c r="F164" s="5"/>
      <c r="G164" s="5"/>
      <c r="H164" s="5"/>
      <c r="I164" s="5"/>
      <c r="J164" s="5"/>
      <c r="K164" s="5"/>
      <c r="L164" s="5"/>
      <c r="M164" s="5"/>
      <c r="N164" s="5"/>
      <c r="O164" s="5"/>
      <c r="P164" s="5"/>
      <c r="Q164" s="5"/>
      <c r="R164" s="5"/>
      <c r="V164" s="5"/>
    </row>
    <row r="165" spans="5:22" x14ac:dyDescent="0.25">
      <c r="E165" s="5"/>
      <c r="F165" s="5"/>
      <c r="G165" s="5"/>
      <c r="H165" s="5"/>
      <c r="I165" s="5"/>
      <c r="J165" s="5"/>
      <c r="K165" s="5"/>
      <c r="L165" s="5"/>
      <c r="M165" s="5"/>
      <c r="N165" s="5"/>
      <c r="O165" s="5"/>
      <c r="P165" s="5"/>
      <c r="Q165" s="5"/>
      <c r="R165" s="5"/>
      <c r="V165" s="5"/>
    </row>
    <row r="166" spans="5:22" x14ac:dyDescent="0.25">
      <c r="E166" s="5"/>
      <c r="F166" s="5"/>
      <c r="G166" s="5"/>
      <c r="H166" s="5"/>
      <c r="I166" s="5"/>
      <c r="J166" s="5"/>
      <c r="K166" s="5"/>
      <c r="L166" s="5"/>
      <c r="M166" s="5"/>
      <c r="N166" s="5"/>
      <c r="O166" s="5"/>
      <c r="P166" s="5"/>
      <c r="Q166" s="5"/>
      <c r="R166" s="5"/>
      <c r="V166" s="5"/>
    </row>
    <row r="167" spans="5:22" x14ac:dyDescent="0.25">
      <c r="E167" s="5"/>
      <c r="F167" s="5"/>
      <c r="G167" s="5"/>
      <c r="H167" s="5"/>
      <c r="I167" s="5"/>
      <c r="J167" s="5"/>
      <c r="K167" s="5"/>
      <c r="L167" s="5"/>
      <c r="M167" s="5"/>
      <c r="N167" s="5"/>
      <c r="O167" s="5"/>
      <c r="P167" s="5"/>
      <c r="Q167" s="5"/>
      <c r="R167" s="5"/>
      <c r="V167" s="5"/>
    </row>
    <row r="168" spans="5:22" x14ac:dyDescent="0.25">
      <c r="E168" s="5"/>
      <c r="F168" s="5"/>
      <c r="G168" s="5"/>
      <c r="H168" s="5"/>
      <c r="I168" s="5"/>
      <c r="J168" s="5"/>
      <c r="K168" s="5"/>
      <c r="L168" s="5"/>
      <c r="M168" s="5"/>
      <c r="N168" s="5"/>
      <c r="O168" s="5"/>
      <c r="P168" s="5"/>
      <c r="Q168" s="5"/>
      <c r="R168" s="5"/>
      <c r="V168" s="5"/>
    </row>
    <row r="169" spans="5:22" x14ac:dyDescent="0.25">
      <c r="E169" s="5"/>
      <c r="F169" s="5"/>
      <c r="G169" s="5"/>
      <c r="H169" s="5"/>
      <c r="I169" s="5"/>
      <c r="J169" s="5"/>
      <c r="K169" s="5"/>
      <c r="L169" s="5"/>
      <c r="M169" s="5"/>
      <c r="N169" s="5"/>
      <c r="O169" s="5"/>
      <c r="P169" s="5"/>
      <c r="Q169" s="5"/>
      <c r="R169" s="5"/>
      <c r="V169" s="5"/>
    </row>
    <row r="170" spans="5:22" x14ac:dyDescent="0.25">
      <c r="E170" s="5"/>
      <c r="F170" s="5"/>
      <c r="G170" s="5"/>
      <c r="H170" s="5"/>
      <c r="I170" s="5"/>
      <c r="J170" s="5"/>
      <c r="K170" s="5"/>
      <c r="L170" s="5"/>
      <c r="M170" s="5"/>
      <c r="N170" s="5"/>
      <c r="O170" s="5"/>
      <c r="P170" s="5"/>
      <c r="Q170" s="5"/>
      <c r="R170" s="5"/>
      <c r="V170" s="5"/>
    </row>
    <row r="171" spans="5:22" x14ac:dyDescent="0.25">
      <c r="E171" s="5"/>
      <c r="F171" s="5"/>
      <c r="G171" s="5"/>
      <c r="H171" s="5"/>
      <c r="I171" s="5"/>
      <c r="J171" s="5"/>
      <c r="K171" s="5"/>
      <c r="L171" s="5"/>
      <c r="M171" s="5"/>
      <c r="N171" s="5"/>
      <c r="O171" s="5"/>
      <c r="P171" s="5"/>
      <c r="Q171" s="5"/>
      <c r="R171" s="5"/>
      <c r="V171" s="5"/>
    </row>
    <row r="172" spans="5:22" x14ac:dyDescent="0.25">
      <c r="E172" s="5"/>
      <c r="F172" s="5"/>
      <c r="G172" s="5"/>
      <c r="H172" s="5"/>
      <c r="I172" s="5"/>
      <c r="J172" s="5"/>
      <c r="K172" s="5"/>
      <c r="L172" s="5"/>
      <c r="M172" s="5"/>
      <c r="N172" s="5"/>
      <c r="O172" s="5"/>
      <c r="P172" s="5"/>
      <c r="Q172" s="5"/>
      <c r="R172" s="5"/>
      <c r="V172" s="5"/>
    </row>
    <row r="173" spans="5:22" x14ac:dyDescent="0.25">
      <c r="E173" s="5"/>
      <c r="F173" s="5"/>
      <c r="G173" s="5"/>
      <c r="H173" s="5"/>
      <c r="I173" s="5"/>
      <c r="J173" s="5"/>
      <c r="K173" s="5"/>
      <c r="L173" s="5"/>
      <c r="M173" s="5"/>
      <c r="N173" s="5"/>
      <c r="O173" s="5"/>
      <c r="P173" s="5"/>
      <c r="Q173" s="5"/>
      <c r="R173" s="5"/>
      <c r="V173" s="5"/>
    </row>
    <row r="174" spans="5:22" x14ac:dyDescent="0.25">
      <c r="E174" s="5"/>
      <c r="F174" s="5"/>
      <c r="G174" s="5"/>
      <c r="H174" s="5"/>
      <c r="I174" s="5"/>
      <c r="J174" s="5"/>
      <c r="K174" s="5"/>
      <c r="L174" s="5"/>
      <c r="M174" s="5"/>
      <c r="N174" s="5"/>
      <c r="O174" s="5"/>
      <c r="P174" s="5"/>
      <c r="Q174" s="5"/>
      <c r="R174" s="5"/>
      <c r="V174" s="5"/>
    </row>
    <row r="175" spans="5:22" x14ac:dyDescent="0.25">
      <c r="E175" s="5"/>
      <c r="F175" s="5"/>
      <c r="G175" s="5"/>
      <c r="H175" s="5"/>
      <c r="I175" s="5"/>
      <c r="J175" s="5"/>
      <c r="K175" s="5"/>
      <c r="L175" s="5"/>
      <c r="M175" s="5"/>
      <c r="N175" s="5"/>
      <c r="O175" s="5"/>
      <c r="P175" s="5"/>
      <c r="Q175" s="5"/>
      <c r="R175" s="5"/>
      <c r="V175" s="5"/>
    </row>
    <row r="176" spans="5:22" x14ac:dyDescent="0.25">
      <c r="E176" s="5"/>
      <c r="F176" s="5"/>
      <c r="G176" s="5"/>
      <c r="H176" s="5"/>
      <c r="I176" s="5"/>
      <c r="J176" s="5"/>
      <c r="K176" s="5"/>
      <c r="L176" s="5"/>
      <c r="M176" s="5"/>
      <c r="N176" s="5"/>
      <c r="O176" s="5"/>
      <c r="P176" s="5"/>
      <c r="Q176" s="5"/>
      <c r="R176" s="5"/>
      <c r="V176" s="5"/>
    </row>
    <row r="177" spans="5:22" x14ac:dyDescent="0.25">
      <c r="E177" s="5"/>
      <c r="F177" s="5"/>
      <c r="G177" s="5"/>
      <c r="H177" s="5"/>
      <c r="I177" s="5"/>
      <c r="J177" s="5"/>
      <c r="K177" s="5"/>
      <c r="L177" s="5"/>
      <c r="M177" s="5"/>
      <c r="N177" s="5"/>
      <c r="O177" s="5"/>
      <c r="P177" s="5"/>
      <c r="Q177" s="5"/>
      <c r="R177" s="5"/>
      <c r="V177" s="5"/>
    </row>
    <row r="178" spans="5:22" x14ac:dyDescent="0.25">
      <c r="E178" s="5"/>
      <c r="F178" s="5"/>
      <c r="G178" s="5"/>
      <c r="H178" s="5"/>
      <c r="I178" s="5"/>
      <c r="J178" s="5"/>
      <c r="K178" s="5"/>
      <c r="L178" s="5"/>
      <c r="M178" s="5"/>
      <c r="N178" s="5"/>
      <c r="O178" s="5"/>
      <c r="P178" s="5"/>
      <c r="Q178" s="5"/>
      <c r="R178" s="5"/>
      <c r="V178" s="5"/>
    </row>
    <row r="179" spans="5:22" x14ac:dyDescent="0.25">
      <c r="E179" s="5"/>
      <c r="F179" s="5"/>
      <c r="G179" s="5"/>
      <c r="H179" s="5"/>
      <c r="I179" s="5"/>
      <c r="J179" s="5"/>
      <c r="K179" s="5"/>
      <c r="L179" s="5"/>
      <c r="M179" s="5"/>
      <c r="N179" s="5"/>
      <c r="O179" s="5"/>
      <c r="P179" s="5"/>
      <c r="Q179" s="5"/>
      <c r="R179" s="5"/>
      <c r="V179" s="5"/>
    </row>
    <row r="180" spans="5:22" x14ac:dyDescent="0.25">
      <c r="E180" s="5"/>
      <c r="F180" s="5"/>
      <c r="G180" s="5"/>
      <c r="H180" s="5"/>
      <c r="I180" s="5"/>
      <c r="J180" s="5"/>
      <c r="K180" s="5"/>
      <c r="L180" s="5"/>
      <c r="M180" s="5"/>
      <c r="N180" s="5"/>
      <c r="O180" s="5"/>
      <c r="P180" s="5"/>
      <c r="Q180" s="5"/>
      <c r="R180" s="5"/>
      <c r="V180" s="5"/>
    </row>
    <row r="181" spans="5:22" x14ac:dyDescent="0.25">
      <c r="E181" s="5"/>
      <c r="F181" s="5"/>
      <c r="G181" s="5"/>
      <c r="H181" s="5"/>
      <c r="I181" s="5"/>
      <c r="J181" s="5"/>
      <c r="K181" s="5"/>
      <c r="L181" s="5"/>
      <c r="M181" s="5"/>
      <c r="N181" s="5"/>
      <c r="O181" s="5"/>
      <c r="P181" s="5"/>
      <c r="Q181" s="5"/>
      <c r="R181" s="5"/>
      <c r="V181" s="5"/>
    </row>
    <row r="182" spans="5:22" x14ac:dyDescent="0.25">
      <c r="E182" s="5"/>
      <c r="F182" s="5"/>
      <c r="G182" s="5"/>
      <c r="H182" s="5"/>
      <c r="I182" s="5"/>
      <c r="J182" s="5"/>
      <c r="K182" s="5"/>
      <c r="L182" s="5"/>
      <c r="M182" s="5"/>
      <c r="N182" s="5"/>
      <c r="O182" s="5"/>
      <c r="P182" s="5"/>
      <c r="Q182" s="5"/>
      <c r="R182" s="5"/>
      <c r="V182" s="5"/>
    </row>
    <row r="183" spans="5:22" x14ac:dyDescent="0.25">
      <c r="E183" s="5"/>
      <c r="F183" s="5"/>
      <c r="G183" s="5"/>
      <c r="H183" s="5"/>
      <c r="I183" s="5"/>
      <c r="J183" s="5"/>
      <c r="K183" s="5"/>
      <c r="L183" s="5"/>
      <c r="M183" s="5"/>
      <c r="N183" s="5"/>
      <c r="O183" s="5"/>
      <c r="P183" s="5"/>
      <c r="Q183" s="5"/>
      <c r="R183" s="5"/>
      <c r="V183" s="5"/>
    </row>
    <row r="184" spans="5:22" x14ac:dyDescent="0.25">
      <c r="E184" s="5"/>
      <c r="F184" s="5"/>
      <c r="G184" s="5"/>
      <c r="H184" s="5"/>
      <c r="I184" s="5"/>
      <c r="J184" s="5"/>
      <c r="K184" s="5"/>
      <c r="L184" s="5"/>
      <c r="M184" s="5"/>
      <c r="N184" s="5"/>
      <c r="O184" s="5"/>
      <c r="P184" s="5"/>
      <c r="Q184" s="5"/>
      <c r="R184" s="5"/>
      <c r="V184" s="5"/>
    </row>
    <row r="185" spans="5:22" x14ac:dyDescent="0.25">
      <c r="E185" s="5"/>
      <c r="F185" s="5"/>
      <c r="G185" s="5"/>
      <c r="H185" s="5"/>
      <c r="I185" s="5"/>
      <c r="J185" s="5"/>
      <c r="K185" s="5"/>
      <c r="L185" s="5"/>
      <c r="M185" s="5"/>
      <c r="N185" s="5"/>
      <c r="O185" s="5"/>
      <c r="P185" s="5"/>
      <c r="Q185" s="5"/>
      <c r="R185" s="5"/>
      <c r="V185" s="5"/>
    </row>
    <row r="186" spans="5:22" x14ac:dyDescent="0.25">
      <c r="E186" s="5"/>
      <c r="F186" s="5"/>
      <c r="G186" s="5"/>
      <c r="H186" s="5"/>
      <c r="I186" s="5"/>
      <c r="J186" s="5"/>
      <c r="K186" s="5"/>
      <c r="L186" s="5"/>
      <c r="M186" s="5"/>
      <c r="N186" s="5"/>
      <c r="O186" s="5"/>
      <c r="P186" s="5"/>
      <c r="Q186" s="5"/>
      <c r="R186" s="5"/>
      <c r="V186" s="5"/>
    </row>
    <row r="187" spans="5:22" x14ac:dyDescent="0.25">
      <c r="E187" s="5"/>
      <c r="F187" s="5"/>
      <c r="G187" s="5"/>
      <c r="H187" s="5"/>
      <c r="I187" s="5"/>
      <c r="J187" s="5"/>
      <c r="K187" s="5"/>
      <c r="L187" s="5"/>
      <c r="M187" s="5"/>
      <c r="N187" s="5"/>
      <c r="O187" s="5"/>
      <c r="P187" s="5"/>
      <c r="Q187" s="5"/>
      <c r="R187" s="5"/>
      <c r="V187" s="5"/>
    </row>
    <row r="188" spans="5:22" x14ac:dyDescent="0.25">
      <c r="E188" s="5"/>
      <c r="F188" s="5"/>
      <c r="G188" s="5"/>
      <c r="H188" s="5"/>
      <c r="I188" s="5"/>
      <c r="J188" s="5"/>
      <c r="K188" s="5"/>
      <c r="L188" s="5"/>
      <c r="M188" s="5"/>
      <c r="N188" s="5"/>
      <c r="O188" s="5"/>
      <c r="P188" s="5"/>
      <c r="Q188" s="5"/>
      <c r="R188" s="5"/>
      <c r="V188" s="5"/>
    </row>
    <row r="189" spans="5:22" x14ac:dyDescent="0.25">
      <c r="E189" s="5"/>
      <c r="F189" s="5"/>
      <c r="G189" s="5"/>
      <c r="H189" s="5"/>
      <c r="I189" s="5"/>
      <c r="J189" s="5"/>
      <c r="K189" s="5"/>
      <c r="L189" s="5"/>
      <c r="M189" s="5"/>
      <c r="N189" s="5"/>
      <c r="O189" s="5"/>
      <c r="P189" s="5"/>
      <c r="Q189" s="5"/>
      <c r="R189" s="5"/>
      <c r="V189" s="5"/>
    </row>
    <row r="190" spans="5:22" x14ac:dyDescent="0.25">
      <c r="E190" s="5"/>
      <c r="F190" s="5"/>
      <c r="G190" s="5"/>
      <c r="H190" s="5"/>
      <c r="I190" s="5"/>
      <c r="J190" s="5"/>
      <c r="K190" s="5"/>
      <c r="L190" s="5"/>
      <c r="M190" s="5"/>
      <c r="N190" s="5"/>
      <c r="O190" s="5"/>
      <c r="P190" s="5"/>
      <c r="Q190" s="5"/>
      <c r="R190" s="5"/>
      <c r="V190" s="5"/>
    </row>
    <row r="191" spans="5:22" x14ac:dyDescent="0.25">
      <c r="E191" s="5"/>
      <c r="F191" s="5"/>
      <c r="G191" s="5"/>
      <c r="H191" s="5"/>
      <c r="I191" s="5"/>
      <c r="J191" s="5"/>
      <c r="K191" s="5"/>
      <c r="L191" s="5"/>
      <c r="M191" s="5"/>
      <c r="N191" s="5"/>
      <c r="O191" s="5"/>
      <c r="P191" s="5"/>
      <c r="Q191" s="5"/>
      <c r="R191" s="5"/>
      <c r="V191" s="5"/>
    </row>
    <row r="192" spans="5:22" x14ac:dyDescent="0.25">
      <c r="E192" s="5"/>
      <c r="F192" s="5"/>
      <c r="G192" s="5"/>
      <c r="H192" s="5"/>
      <c r="I192" s="5"/>
      <c r="J192" s="5"/>
      <c r="K192" s="5"/>
      <c r="L192" s="5"/>
      <c r="M192" s="5"/>
      <c r="N192" s="5"/>
      <c r="O192" s="5"/>
      <c r="P192" s="5"/>
      <c r="Q192" s="5"/>
      <c r="R192" s="5"/>
      <c r="V192" s="5"/>
    </row>
    <row r="193" spans="5:22" x14ac:dyDescent="0.25">
      <c r="E193" s="5"/>
      <c r="F193" s="5"/>
      <c r="G193" s="5"/>
      <c r="H193" s="5"/>
      <c r="I193" s="5"/>
      <c r="J193" s="5"/>
      <c r="K193" s="5"/>
      <c r="L193" s="5"/>
      <c r="M193" s="5"/>
      <c r="N193" s="5"/>
      <c r="O193" s="5"/>
      <c r="P193" s="5"/>
      <c r="Q193" s="5"/>
      <c r="R193" s="5"/>
      <c r="V193" s="5"/>
    </row>
    <row r="194" spans="5:22" x14ac:dyDescent="0.25">
      <c r="E194" s="5"/>
      <c r="F194" s="5"/>
      <c r="G194" s="5"/>
      <c r="H194" s="5"/>
      <c r="I194" s="5"/>
      <c r="J194" s="5"/>
      <c r="K194" s="5"/>
      <c r="L194" s="5"/>
      <c r="M194" s="5"/>
      <c r="N194" s="5"/>
      <c r="O194" s="5"/>
      <c r="P194" s="5"/>
      <c r="Q194" s="5"/>
      <c r="R194" s="5"/>
      <c r="V194" s="5"/>
    </row>
    <row r="195" spans="5:22" x14ac:dyDescent="0.25">
      <c r="E195" s="5"/>
      <c r="F195" s="5"/>
      <c r="G195" s="5"/>
      <c r="H195" s="5"/>
      <c r="I195" s="5"/>
      <c r="J195" s="5"/>
      <c r="K195" s="5"/>
      <c r="L195" s="5"/>
      <c r="M195" s="5"/>
      <c r="N195" s="5"/>
      <c r="O195" s="5"/>
      <c r="P195" s="5"/>
      <c r="Q195" s="5"/>
      <c r="R195" s="5"/>
      <c r="V195" s="5"/>
    </row>
    <row r="196" spans="5:22" x14ac:dyDescent="0.25">
      <c r="E196" s="5"/>
      <c r="F196" s="5"/>
      <c r="G196" s="5"/>
      <c r="H196" s="5"/>
      <c r="I196" s="5"/>
      <c r="J196" s="5"/>
      <c r="K196" s="5"/>
      <c r="L196" s="5"/>
      <c r="M196" s="5"/>
      <c r="N196" s="5"/>
      <c r="O196" s="5"/>
      <c r="P196" s="5"/>
      <c r="Q196" s="5"/>
      <c r="R196" s="5"/>
      <c r="V196" s="5"/>
    </row>
    <row r="197" spans="5:22" x14ac:dyDescent="0.25">
      <c r="E197" s="5"/>
      <c r="F197" s="5"/>
      <c r="G197" s="5"/>
      <c r="H197" s="5"/>
      <c r="I197" s="5"/>
      <c r="J197" s="5"/>
      <c r="K197" s="5"/>
      <c r="L197" s="5"/>
      <c r="M197" s="5"/>
      <c r="N197" s="5"/>
      <c r="O197" s="5"/>
      <c r="P197" s="5"/>
      <c r="Q197" s="5"/>
      <c r="R197" s="5"/>
      <c r="V197" s="5"/>
    </row>
    <row r="198" spans="5:22" x14ac:dyDescent="0.25">
      <c r="E198" s="5"/>
      <c r="F198" s="5"/>
      <c r="G198" s="5"/>
      <c r="H198" s="5"/>
      <c r="I198" s="5"/>
      <c r="J198" s="5"/>
      <c r="K198" s="5"/>
      <c r="L198" s="5"/>
      <c r="M198" s="5"/>
      <c r="N198" s="5"/>
      <c r="O198" s="5"/>
      <c r="P198" s="5"/>
      <c r="Q198" s="5"/>
      <c r="R198" s="5"/>
      <c r="V198" s="5"/>
    </row>
    <row r="199" spans="5:22" x14ac:dyDescent="0.25">
      <c r="E199" s="5"/>
      <c r="F199" s="5"/>
      <c r="G199" s="5"/>
      <c r="H199" s="5"/>
      <c r="I199" s="5"/>
      <c r="J199" s="5"/>
      <c r="K199" s="5"/>
      <c r="L199" s="5"/>
      <c r="M199" s="5"/>
      <c r="N199" s="5"/>
      <c r="O199" s="5"/>
      <c r="P199" s="5"/>
      <c r="Q199" s="5"/>
      <c r="R199" s="5"/>
      <c r="V199" s="5"/>
    </row>
    <row r="200" spans="5:22" x14ac:dyDescent="0.25">
      <c r="E200" s="5"/>
      <c r="F200" s="5"/>
      <c r="G200" s="5"/>
      <c r="H200" s="5"/>
      <c r="I200" s="5"/>
      <c r="J200" s="5"/>
      <c r="K200" s="5"/>
      <c r="L200" s="5"/>
      <c r="M200" s="5"/>
      <c r="N200" s="5"/>
      <c r="O200" s="5"/>
      <c r="P200" s="5"/>
      <c r="Q200" s="5"/>
      <c r="R200" s="5"/>
      <c r="V200" s="5"/>
    </row>
    <row r="201" spans="5:22" x14ac:dyDescent="0.25">
      <c r="E201" s="5"/>
      <c r="F201" s="5"/>
      <c r="G201" s="5"/>
      <c r="H201" s="5"/>
      <c r="I201" s="5"/>
      <c r="J201" s="5"/>
      <c r="K201" s="5"/>
      <c r="L201" s="5"/>
      <c r="M201" s="5"/>
      <c r="N201" s="5"/>
      <c r="O201" s="5"/>
      <c r="P201" s="5"/>
      <c r="Q201" s="5"/>
      <c r="R201" s="5"/>
      <c r="V201" s="5"/>
    </row>
    <row r="202" spans="5:22" x14ac:dyDescent="0.25">
      <c r="E202" s="5"/>
      <c r="F202" s="5"/>
      <c r="G202" s="5"/>
      <c r="H202" s="5"/>
      <c r="I202" s="5"/>
      <c r="J202" s="5"/>
      <c r="K202" s="5"/>
      <c r="L202" s="5"/>
      <c r="M202" s="5"/>
      <c r="N202" s="5"/>
      <c r="O202" s="5"/>
      <c r="P202" s="5"/>
      <c r="Q202" s="5"/>
      <c r="R202" s="5"/>
      <c r="V202" s="5"/>
    </row>
    <row r="203" spans="5:22" x14ac:dyDescent="0.25">
      <c r="E203" s="5"/>
      <c r="F203" s="5"/>
      <c r="G203" s="5"/>
      <c r="H203" s="5"/>
      <c r="I203" s="5"/>
      <c r="J203" s="5"/>
      <c r="K203" s="5"/>
      <c r="L203" s="5"/>
      <c r="M203" s="5"/>
      <c r="N203" s="5"/>
      <c r="O203" s="5"/>
      <c r="P203" s="5"/>
      <c r="Q203" s="5"/>
      <c r="R203" s="5"/>
      <c r="V203" s="5"/>
    </row>
    <row r="204" spans="5:22" x14ac:dyDescent="0.25">
      <c r="E204" s="5"/>
      <c r="F204" s="5"/>
      <c r="G204" s="5"/>
      <c r="H204" s="5"/>
      <c r="I204" s="5"/>
      <c r="J204" s="5"/>
      <c r="K204" s="5"/>
      <c r="L204" s="5"/>
      <c r="M204" s="5"/>
      <c r="N204" s="5"/>
      <c r="O204" s="5"/>
      <c r="P204" s="5"/>
      <c r="Q204" s="5"/>
      <c r="R204" s="5"/>
      <c r="V204" s="5"/>
    </row>
    <row r="205" spans="5:22" x14ac:dyDescent="0.25">
      <c r="E205" s="5"/>
      <c r="F205" s="5"/>
      <c r="G205" s="5"/>
      <c r="H205" s="5"/>
      <c r="I205" s="5"/>
      <c r="J205" s="5"/>
      <c r="K205" s="5"/>
      <c r="L205" s="5"/>
      <c r="M205" s="5"/>
      <c r="N205" s="5"/>
      <c r="O205" s="5"/>
      <c r="P205" s="5"/>
      <c r="Q205" s="5"/>
      <c r="R205" s="5"/>
      <c r="V205" s="5"/>
    </row>
    <row r="206" spans="5:22" x14ac:dyDescent="0.25">
      <c r="E206" s="5"/>
      <c r="F206" s="5"/>
      <c r="G206" s="5"/>
      <c r="H206" s="5"/>
      <c r="I206" s="5"/>
      <c r="J206" s="5"/>
      <c r="K206" s="5"/>
      <c r="L206" s="5"/>
      <c r="M206" s="5"/>
      <c r="N206" s="5"/>
      <c r="O206" s="5"/>
      <c r="P206" s="5"/>
      <c r="Q206" s="5"/>
      <c r="R206" s="5"/>
      <c r="V206" s="5"/>
    </row>
    <row r="207" spans="5:22" x14ac:dyDescent="0.25">
      <c r="E207" s="5"/>
      <c r="F207" s="5"/>
      <c r="G207" s="5"/>
      <c r="H207" s="5"/>
      <c r="I207" s="5"/>
      <c r="J207" s="5"/>
      <c r="K207" s="5"/>
      <c r="L207" s="5"/>
      <c r="M207" s="5"/>
      <c r="N207" s="5"/>
      <c r="O207" s="5"/>
      <c r="P207" s="5"/>
      <c r="Q207" s="5"/>
      <c r="R207" s="5"/>
      <c r="V207" s="5"/>
    </row>
    <row r="208" spans="5:22" x14ac:dyDescent="0.25">
      <c r="E208" s="5"/>
      <c r="F208" s="5"/>
      <c r="G208" s="5"/>
      <c r="H208" s="5"/>
      <c r="I208" s="5"/>
      <c r="J208" s="5"/>
      <c r="K208" s="5"/>
      <c r="L208" s="5"/>
      <c r="M208" s="5"/>
      <c r="N208" s="5"/>
      <c r="O208" s="5"/>
      <c r="P208" s="5"/>
      <c r="Q208" s="5"/>
      <c r="R208" s="5"/>
      <c r="V208" s="5"/>
    </row>
    <row r="209" spans="5:22" x14ac:dyDescent="0.25">
      <c r="E209" s="5"/>
      <c r="F209" s="5"/>
      <c r="G209" s="5"/>
      <c r="H209" s="5"/>
      <c r="I209" s="5"/>
      <c r="J209" s="5"/>
      <c r="K209" s="5"/>
      <c r="L209" s="5"/>
      <c r="M209" s="5"/>
      <c r="N209" s="5"/>
      <c r="O209" s="5"/>
      <c r="P209" s="5"/>
      <c r="Q209" s="5"/>
      <c r="R209" s="5"/>
      <c r="V209" s="5"/>
    </row>
    <row r="210" spans="5:22" x14ac:dyDescent="0.25">
      <c r="E210" s="5"/>
      <c r="F210" s="5"/>
      <c r="G210" s="5"/>
      <c r="H210" s="5"/>
      <c r="I210" s="5"/>
      <c r="J210" s="5"/>
      <c r="K210" s="5"/>
      <c r="L210" s="5"/>
      <c r="M210" s="5"/>
      <c r="N210" s="5"/>
      <c r="O210" s="5"/>
      <c r="P210" s="5"/>
      <c r="Q210" s="5"/>
      <c r="R210" s="5"/>
      <c r="V210" s="5"/>
    </row>
    <row r="211" spans="5:22" x14ac:dyDescent="0.25">
      <c r="E211" s="5"/>
      <c r="F211" s="5"/>
      <c r="G211" s="5"/>
      <c r="H211" s="5"/>
      <c r="I211" s="5"/>
      <c r="J211" s="5"/>
      <c r="K211" s="5"/>
      <c r="L211" s="5"/>
      <c r="M211" s="5"/>
      <c r="N211" s="5"/>
      <c r="O211" s="5"/>
      <c r="P211" s="5"/>
      <c r="Q211" s="5"/>
      <c r="R211" s="5"/>
      <c r="V211" s="5"/>
    </row>
    <row r="212" spans="5:22" x14ac:dyDescent="0.25">
      <c r="E212" s="5"/>
      <c r="F212" s="5"/>
      <c r="G212" s="5"/>
      <c r="H212" s="5"/>
      <c r="I212" s="5"/>
      <c r="J212" s="5"/>
      <c r="K212" s="5"/>
      <c r="L212" s="5"/>
      <c r="M212" s="5"/>
      <c r="N212" s="5"/>
      <c r="O212" s="5"/>
      <c r="P212" s="5"/>
      <c r="Q212" s="5"/>
      <c r="R212" s="5"/>
      <c r="V212" s="5"/>
    </row>
    <row r="213" spans="5:22" x14ac:dyDescent="0.25">
      <c r="E213" s="5"/>
      <c r="F213" s="5"/>
      <c r="G213" s="5"/>
      <c r="H213" s="5"/>
      <c r="I213" s="5"/>
      <c r="J213" s="5"/>
      <c r="K213" s="5"/>
      <c r="L213" s="5"/>
      <c r="M213" s="5"/>
      <c r="N213" s="5"/>
      <c r="O213" s="5"/>
      <c r="P213" s="5"/>
      <c r="Q213" s="5"/>
      <c r="R213" s="5"/>
      <c r="V213" s="5"/>
    </row>
    <row r="214" spans="5:22" x14ac:dyDescent="0.25">
      <c r="E214" s="5"/>
      <c r="F214" s="5"/>
      <c r="G214" s="5"/>
      <c r="H214" s="5"/>
      <c r="I214" s="5"/>
      <c r="J214" s="5"/>
      <c r="K214" s="5"/>
      <c r="L214" s="5"/>
      <c r="M214" s="5"/>
      <c r="N214" s="5"/>
      <c r="O214" s="5"/>
      <c r="P214" s="5"/>
      <c r="Q214" s="5"/>
      <c r="R214" s="5"/>
      <c r="V214" s="5"/>
    </row>
    <row r="215" spans="5:22" x14ac:dyDescent="0.25">
      <c r="E215" s="5"/>
      <c r="F215" s="5"/>
      <c r="G215" s="5"/>
      <c r="H215" s="5"/>
      <c r="I215" s="5"/>
      <c r="J215" s="5"/>
      <c r="K215" s="5"/>
      <c r="L215" s="5"/>
      <c r="M215" s="5"/>
      <c r="N215" s="5"/>
      <c r="O215" s="5"/>
      <c r="P215" s="5"/>
      <c r="Q215" s="5"/>
      <c r="R215" s="5"/>
      <c r="V215" s="5"/>
    </row>
    <row r="216" spans="5:22" x14ac:dyDescent="0.25">
      <c r="E216" s="5"/>
      <c r="F216" s="5"/>
      <c r="G216" s="5"/>
      <c r="H216" s="5"/>
      <c r="I216" s="5"/>
      <c r="J216" s="5"/>
      <c r="K216" s="5"/>
      <c r="L216" s="5"/>
      <c r="M216" s="5"/>
      <c r="N216" s="5"/>
      <c r="O216" s="5"/>
      <c r="P216" s="5"/>
      <c r="Q216" s="5"/>
      <c r="R216" s="5"/>
      <c r="V216" s="5"/>
    </row>
    <row r="217" spans="5:22" x14ac:dyDescent="0.25">
      <c r="E217" s="5"/>
      <c r="F217" s="5"/>
      <c r="G217" s="5"/>
      <c r="H217" s="5"/>
      <c r="I217" s="5"/>
      <c r="J217" s="5"/>
      <c r="K217" s="5"/>
      <c r="L217" s="5"/>
      <c r="M217" s="5"/>
      <c r="N217" s="5"/>
      <c r="O217" s="5"/>
      <c r="P217" s="5"/>
      <c r="Q217" s="5"/>
      <c r="R217" s="5"/>
      <c r="V217" s="5"/>
    </row>
    <row r="218" spans="5:22" x14ac:dyDescent="0.25">
      <c r="E218" s="5"/>
      <c r="F218" s="5"/>
      <c r="G218" s="5"/>
      <c r="H218" s="5"/>
      <c r="I218" s="5"/>
      <c r="J218" s="5"/>
      <c r="K218" s="5"/>
      <c r="L218" s="5"/>
      <c r="M218" s="5"/>
      <c r="N218" s="5"/>
      <c r="O218" s="5"/>
      <c r="P218" s="5"/>
      <c r="Q218" s="5"/>
      <c r="R218" s="5"/>
      <c r="V218" s="5"/>
    </row>
    <row r="219" spans="5:22" x14ac:dyDescent="0.25">
      <c r="E219" s="5"/>
      <c r="F219" s="5"/>
      <c r="G219" s="5"/>
      <c r="H219" s="5"/>
      <c r="I219" s="5"/>
      <c r="J219" s="5"/>
      <c r="K219" s="5"/>
      <c r="L219" s="5"/>
      <c r="M219" s="5"/>
      <c r="N219" s="5"/>
      <c r="O219" s="5"/>
      <c r="P219" s="5"/>
      <c r="Q219" s="5"/>
      <c r="R219" s="5"/>
      <c r="V219" s="5"/>
    </row>
    <row r="220" spans="5:22" x14ac:dyDescent="0.25">
      <c r="E220" s="5"/>
      <c r="F220" s="5"/>
      <c r="G220" s="5"/>
      <c r="H220" s="5"/>
      <c r="I220" s="5"/>
      <c r="J220" s="5"/>
      <c r="K220" s="5"/>
      <c r="L220" s="5"/>
      <c r="M220" s="5"/>
      <c r="N220" s="5"/>
      <c r="O220" s="5"/>
      <c r="P220" s="5"/>
      <c r="Q220" s="5"/>
      <c r="R220" s="5"/>
      <c r="V220" s="5"/>
    </row>
    <row r="221" spans="5:22" x14ac:dyDescent="0.25">
      <c r="E221" s="5"/>
      <c r="F221" s="5"/>
      <c r="G221" s="5"/>
      <c r="H221" s="5"/>
      <c r="I221" s="5"/>
      <c r="J221" s="5"/>
      <c r="K221" s="5"/>
      <c r="L221" s="5"/>
      <c r="M221" s="5"/>
      <c r="N221" s="5"/>
      <c r="O221" s="5"/>
      <c r="P221" s="5"/>
      <c r="Q221" s="5"/>
      <c r="R221" s="5"/>
      <c r="V221" s="5"/>
    </row>
    <row r="222" spans="5:22" x14ac:dyDescent="0.25">
      <c r="E222" s="5"/>
      <c r="F222" s="5"/>
      <c r="G222" s="5"/>
      <c r="H222" s="5"/>
      <c r="I222" s="5"/>
      <c r="J222" s="5"/>
      <c r="K222" s="5"/>
      <c r="L222" s="5"/>
      <c r="M222" s="5"/>
      <c r="N222" s="5"/>
      <c r="O222" s="5"/>
      <c r="P222" s="5"/>
      <c r="Q222" s="5"/>
      <c r="R222" s="5"/>
      <c r="V222" s="5"/>
    </row>
    <row r="223" spans="5:22" x14ac:dyDescent="0.25">
      <c r="E223" s="5"/>
      <c r="F223" s="5"/>
      <c r="G223" s="5"/>
      <c r="H223" s="5"/>
      <c r="I223" s="5"/>
      <c r="J223" s="5"/>
      <c r="K223" s="5"/>
      <c r="L223" s="5"/>
      <c r="M223" s="5"/>
      <c r="N223" s="5"/>
      <c r="O223" s="5"/>
      <c r="P223" s="5"/>
      <c r="Q223" s="5"/>
      <c r="R223" s="5"/>
      <c r="V223" s="5"/>
    </row>
    <row r="224" spans="5:22" x14ac:dyDescent="0.25">
      <c r="E224" s="5"/>
      <c r="F224" s="5"/>
      <c r="G224" s="5"/>
      <c r="H224" s="5"/>
      <c r="I224" s="5"/>
      <c r="J224" s="5"/>
      <c r="K224" s="5"/>
      <c r="L224" s="5"/>
      <c r="M224" s="5"/>
      <c r="N224" s="5"/>
      <c r="O224" s="5"/>
      <c r="P224" s="5"/>
      <c r="Q224" s="5"/>
      <c r="R224" s="5"/>
      <c r="V224" s="5"/>
    </row>
    <row r="225" spans="5:22" x14ac:dyDescent="0.25">
      <c r="E225" s="5"/>
      <c r="F225" s="5"/>
      <c r="G225" s="5"/>
      <c r="H225" s="5"/>
      <c r="I225" s="5"/>
      <c r="J225" s="5"/>
      <c r="K225" s="5"/>
      <c r="L225" s="5"/>
      <c r="M225" s="5"/>
      <c r="N225" s="5"/>
      <c r="O225" s="5"/>
      <c r="P225" s="5"/>
      <c r="Q225" s="5"/>
      <c r="R225" s="5"/>
      <c r="V225" s="5"/>
    </row>
    <row r="226" spans="5:22" x14ac:dyDescent="0.25">
      <c r="E226" s="5"/>
      <c r="F226" s="5"/>
      <c r="G226" s="5"/>
      <c r="H226" s="5"/>
      <c r="I226" s="5"/>
      <c r="J226" s="5"/>
      <c r="K226" s="5"/>
      <c r="L226" s="5"/>
      <c r="M226" s="5"/>
      <c r="N226" s="5"/>
      <c r="O226" s="5"/>
      <c r="P226" s="5"/>
      <c r="Q226" s="5"/>
      <c r="R226" s="5"/>
      <c r="V226" s="5"/>
    </row>
    <row r="227" spans="5:22" x14ac:dyDescent="0.25">
      <c r="E227" s="5"/>
      <c r="F227" s="5"/>
      <c r="G227" s="5"/>
      <c r="H227" s="5"/>
      <c r="I227" s="5"/>
      <c r="J227" s="5"/>
      <c r="K227" s="5"/>
      <c r="L227" s="5"/>
      <c r="M227" s="5"/>
      <c r="N227" s="5"/>
      <c r="O227" s="5"/>
      <c r="P227" s="5"/>
      <c r="Q227" s="5"/>
      <c r="R227" s="5"/>
      <c r="V227" s="5"/>
    </row>
    <row r="228" spans="5:22" x14ac:dyDescent="0.25">
      <c r="E228" s="5"/>
      <c r="F228" s="5"/>
      <c r="G228" s="5"/>
      <c r="H228" s="5"/>
      <c r="I228" s="5"/>
      <c r="J228" s="5"/>
      <c r="K228" s="5"/>
      <c r="L228" s="5"/>
      <c r="M228" s="5"/>
      <c r="N228" s="5"/>
      <c r="O228" s="5"/>
      <c r="P228" s="5"/>
      <c r="Q228" s="5"/>
      <c r="R228" s="5"/>
      <c r="V228" s="5"/>
    </row>
    <row r="229" spans="5:22" x14ac:dyDescent="0.25">
      <c r="E229" s="5"/>
      <c r="F229" s="5"/>
      <c r="G229" s="5"/>
      <c r="H229" s="5"/>
      <c r="I229" s="5"/>
      <c r="J229" s="5"/>
      <c r="K229" s="5"/>
      <c r="L229" s="5"/>
      <c r="M229" s="5"/>
      <c r="N229" s="5"/>
      <c r="O229" s="5"/>
      <c r="P229" s="5"/>
      <c r="Q229" s="5"/>
      <c r="R229" s="5"/>
      <c r="V229" s="5"/>
    </row>
    <row r="230" spans="5:22" x14ac:dyDescent="0.25">
      <c r="E230" s="5"/>
      <c r="F230" s="5"/>
      <c r="G230" s="5"/>
      <c r="H230" s="5"/>
      <c r="I230" s="5"/>
      <c r="J230" s="5"/>
      <c r="K230" s="5"/>
      <c r="L230" s="5"/>
      <c r="M230" s="5"/>
      <c r="N230" s="5"/>
      <c r="O230" s="5"/>
      <c r="P230" s="5"/>
      <c r="Q230" s="5"/>
      <c r="R230" s="5"/>
      <c r="V230" s="5"/>
    </row>
    <row r="231" spans="5:22" x14ac:dyDescent="0.25">
      <c r="E231" s="5"/>
      <c r="F231" s="5"/>
      <c r="G231" s="5"/>
      <c r="H231" s="5"/>
      <c r="I231" s="5"/>
      <c r="J231" s="5"/>
      <c r="K231" s="5"/>
      <c r="L231" s="5"/>
      <c r="M231" s="5"/>
      <c r="N231" s="5"/>
      <c r="O231" s="5"/>
      <c r="P231" s="5"/>
      <c r="Q231" s="5"/>
      <c r="R231" s="5"/>
      <c r="V231" s="5"/>
    </row>
    <row r="232" spans="5:22" x14ac:dyDescent="0.25">
      <c r="E232" s="5"/>
      <c r="F232" s="5"/>
      <c r="G232" s="5"/>
      <c r="H232" s="5"/>
      <c r="I232" s="5"/>
      <c r="J232" s="5"/>
      <c r="K232" s="5"/>
      <c r="L232" s="5"/>
      <c r="M232" s="5"/>
      <c r="N232" s="5"/>
      <c r="O232" s="5"/>
      <c r="P232" s="5"/>
      <c r="Q232" s="5"/>
      <c r="R232" s="5"/>
      <c r="V232" s="5"/>
    </row>
    <row r="233" spans="5:22" x14ac:dyDescent="0.25">
      <c r="E233" s="5"/>
      <c r="F233" s="5"/>
      <c r="G233" s="5"/>
      <c r="H233" s="5"/>
      <c r="I233" s="5"/>
      <c r="J233" s="5"/>
      <c r="K233" s="5"/>
      <c r="L233" s="5"/>
      <c r="M233" s="5"/>
      <c r="N233" s="5"/>
      <c r="O233" s="5"/>
      <c r="P233" s="5"/>
      <c r="Q233" s="5"/>
      <c r="R233" s="5"/>
      <c r="V233" s="5"/>
    </row>
    <row r="234" spans="5:22" x14ac:dyDescent="0.25">
      <c r="E234" s="5"/>
      <c r="F234" s="5"/>
      <c r="G234" s="5"/>
      <c r="H234" s="5"/>
      <c r="I234" s="5"/>
      <c r="J234" s="5"/>
      <c r="K234" s="5"/>
      <c r="L234" s="5"/>
      <c r="M234" s="5"/>
      <c r="N234" s="5"/>
      <c r="O234" s="5"/>
      <c r="P234" s="5"/>
      <c r="Q234" s="5"/>
      <c r="R234" s="5"/>
      <c r="V234" s="5"/>
    </row>
    <row r="235" spans="5:22" x14ac:dyDescent="0.25">
      <c r="E235" s="5"/>
      <c r="F235" s="5"/>
      <c r="G235" s="5"/>
      <c r="H235" s="5"/>
      <c r="I235" s="5"/>
      <c r="J235" s="5"/>
      <c r="K235" s="5"/>
      <c r="L235" s="5"/>
      <c r="M235" s="5"/>
      <c r="N235" s="5"/>
      <c r="O235" s="5"/>
      <c r="P235" s="5"/>
      <c r="Q235" s="5"/>
      <c r="R235" s="5"/>
      <c r="V235" s="5"/>
    </row>
    <row r="236" spans="5:22" x14ac:dyDescent="0.25">
      <c r="E236" s="5"/>
      <c r="F236" s="5"/>
      <c r="G236" s="5"/>
      <c r="H236" s="5"/>
      <c r="I236" s="5"/>
      <c r="J236" s="5"/>
      <c r="K236" s="5"/>
      <c r="L236" s="5"/>
      <c r="M236" s="5"/>
      <c r="N236" s="5"/>
      <c r="O236" s="5"/>
      <c r="P236" s="5"/>
      <c r="Q236" s="5"/>
      <c r="R236" s="5"/>
      <c r="V236" s="5"/>
    </row>
    <row r="237" spans="5:22" x14ac:dyDescent="0.25">
      <c r="E237" s="5"/>
      <c r="F237" s="5"/>
      <c r="G237" s="5"/>
      <c r="H237" s="5"/>
      <c r="I237" s="5"/>
      <c r="J237" s="5"/>
      <c r="K237" s="5"/>
      <c r="L237" s="5"/>
      <c r="M237" s="5"/>
      <c r="N237" s="5"/>
      <c r="O237" s="5"/>
      <c r="P237" s="5"/>
      <c r="Q237" s="5"/>
      <c r="R237" s="5"/>
      <c r="V237" s="5"/>
    </row>
    <row r="238" spans="5:22" x14ac:dyDescent="0.25">
      <c r="E238" s="5"/>
      <c r="F238" s="5"/>
      <c r="G238" s="5"/>
      <c r="H238" s="5"/>
      <c r="I238" s="5"/>
      <c r="J238" s="5"/>
      <c r="K238" s="5"/>
      <c r="L238" s="5"/>
      <c r="M238" s="5"/>
      <c r="N238" s="5"/>
      <c r="O238" s="5"/>
      <c r="P238" s="5"/>
      <c r="Q238" s="5"/>
      <c r="R238" s="5"/>
      <c r="V238" s="5"/>
    </row>
    <row r="239" spans="5:22" x14ac:dyDescent="0.25">
      <c r="E239" s="5"/>
      <c r="F239" s="5"/>
      <c r="G239" s="5"/>
      <c r="H239" s="5"/>
      <c r="I239" s="5"/>
      <c r="J239" s="5"/>
      <c r="K239" s="5"/>
      <c r="L239" s="5"/>
      <c r="M239" s="5"/>
      <c r="N239" s="5"/>
      <c r="O239" s="5"/>
      <c r="P239" s="5"/>
      <c r="Q239" s="5"/>
      <c r="R239" s="5"/>
      <c r="V239" s="5"/>
    </row>
    <row r="240" spans="5:22" x14ac:dyDescent="0.25">
      <c r="E240" s="5"/>
      <c r="F240" s="5"/>
      <c r="G240" s="5"/>
      <c r="H240" s="5"/>
      <c r="I240" s="5"/>
      <c r="J240" s="5"/>
      <c r="K240" s="5"/>
      <c r="L240" s="5"/>
      <c r="M240" s="5"/>
      <c r="N240" s="5"/>
      <c r="O240" s="5"/>
      <c r="P240" s="5"/>
      <c r="Q240" s="5"/>
      <c r="R240" s="5"/>
      <c r="V240" s="5"/>
    </row>
    <row r="241" spans="5:22" x14ac:dyDescent="0.25">
      <c r="E241" s="5"/>
      <c r="F241" s="5"/>
      <c r="G241" s="5"/>
      <c r="H241" s="5"/>
      <c r="I241" s="5"/>
      <c r="J241" s="5"/>
      <c r="K241" s="5"/>
      <c r="L241" s="5"/>
      <c r="M241" s="5"/>
      <c r="N241" s="5"/>
      <c r="O241" s="5"/>
      <c r="P241" s="5"/>
      <c r="Q241" s="5"/>
      <c r="R241" s="5"/>
      <c r="V241" s="5"/>
    </row>
    <row r="242" spans="5:22" x14ac:dyDescent="0.25">
      <c r="E242" s="5"/>
      <c r="F242" s="5"/>
      <c r="G242" s="5"/>
      <c r="H242" s="5"/>
      <c r="I242" s="5"/>
      <c r="J242" s="5"/>
      <c r="K242" s="5"/>
      <c r="L242" s="5"/>
      <c r="M242" s="5"/>
      <c r="N242" s="5"/>
      <c r="O242" s="5"/>
      <c r="P242" s="5"/>
      <c r="Q242" s="5"/>
      <c r="R242" s="5"/>
      <c r="V242" s="5"/>
    </row>
    <row r="243" spans="5:22" x14ac:dyDescent="0.25">
      <c r="E243" s="5"/>
      <c r="F243" s="5"/>
      <c r="G243" s="5"/>
      <c r="H243" s="5"/>
      <c r="I243" s="5"/>
      <c r="J243" s="5"/>
      <c r="K243" s="5"/>
      <c r="L243" s="5"/>
      <c r="M243" s="5"/>
      <c r="N243" s="5"/>
      <c r="O243" s="5"/>
      <c r="P243" s="5"/>
      <c r="Q243" s="5"/>
      <c r="R243" s="5"/>
      <c r="V243" s="5"/>
    </row>
    <row r="244" spans="5:22" x14ac:dyDescent="0.25">
      <c r="E244" s="5"/>
      <c r="F244" s="5"/>
      <c r="G244" s="5"/>
      <c r="H244" s="5"/>
      <c r="I244" s="5"/>
      <c r="J244" s="5"/>
      <c r="K244" s="5"/>
      <c r="L244" s="5"/>
      <c r="M244" s="5"/>
      <c r="N244" s="5"/>
      <c r="O244" s="5"/>
      <c r="P244" s="5"/>
      <c r="Q244" s="5"/>
      <c r="R244" s="5"/>
      <c r="V244" s="5"/>
    </row>
    <row r="245" spans="5:22" x14ac:dyDescent="0.25">
      <c r="E245" s="5"/>
      <c r="F245" s="5"/>
      <c r="G245" s="5"/>
      <c r="H245" s="5"/>
      <c r="I245" s="5"/>
      <c r="J245" s="5"/>
      <c r="K245" s="5"/>
      <c r="L245" s="5"/>
      <c r="M245" s="5"/>
      <c r="N245" s="5"/>
      <c r="O245" s="5"/>
      <c r="P245" s="5"/>
      <c r="Q245" s="5"/>
      <c r="R245" s="5"/>
      <c r="V245" s="5"/>
    </row>
    <row r="246" spans="5:22" x14ac:dyDescent="0.25">
      <c r="E246" s="5"/>
      <c r="F246" s="5"/>
      <c r="G246" s="5"/>
      <c r="H246" s="5"/>
      <c r="I246" s="5"/>
      <c r="J246" s="5"/>
      <c r="K246" s="5"/>
      <c r="L246" s="5"/>
      <c r="M246" s="5"/>
      <c r="N246" s="5"/>
      <c r="O246" s="5"/>
      <c r="P246" s="5"/>
      <c r="Q246" s="5"/>
      <c r="R246" s="5"/>
      <c r="V246" s="5"/>
    </row>
    <row r="247" spans="5:22" x14ac:dyDescent="0.25">
      <c r="E247" s="5"/>
      <c r="F247" s="5"/>
      <c r="G247" s="5"/>
      <c r="H247" s="5"/>
      <c r="I247" s="5"/>
      <c r="J247" s="5"/>
      <c r="K247" s="5"/>
      <c r="L247" s="5"/>
      <c r="M247" s="5"/>
      <c r="N247" s="5"/>
      <c r="O247" s="5"/>
      <c r="P247" s="5"/>
      <c r="Q247" s="5"/>
      <c r="R247" s="5"/>
      <c r="V247" s="5"/>
    </row>
    <row r="248" spans="5:22" x14ac:dyDescent="0.25">
      <c r="E248" s="5"/>
      <c r="F248" s="5"/>
      <c r="G248" s="5"/>
      <c r="H248" s="5"/>
      <c r="I248" s="5"/>
      <c r="J248" s="5"/>
      <c r="K248" s="5"/>
      <c r="L248" s="5"/>
      <c r="M248" s="5"/>
      <c r="N248" s="5"/>
      <c r="O248" s="5"/>
      <c r="P248" s="5"/>
      <c r="Q248" s="5"/>
      <c r="R248" s="5"/>
      <c r="V248" s="5"/>
    </row>
    <row r="249" spans="5:22" x14ac:dyDescent="0.25">
      <c r="E249" s="5"/>
      <c r="F249" s="5"/>
      <c r="G249" s="5"/>
      <c r="H249" s="5"/>
      <c r="I249" s="5"/>
      <c r="J249" s="5"/>
      <c r="K249" s="5"/>
      <c r="L249" s="5"/>
      <c r="M249" s="5"/>
      <c r="N249" s="5"/>
      <c r="O249" s="5"/>
      <c r="P249" s="5"/>
      <c r="Q249" s="5"/>
      <c r="R249" s="5"/>
      <c r="V249" s="5"/>
    </row>
    <row r="250" spans="5:22" x14ac:dyDescent="0.25">
      <c r="E250" s="5"/>
      <c r="F250" s="5"/>
      <c r="G250" s="5"/>
      <c r="H250" s="5"/>
      <c r="I250" s="5"/>
      <c r="J250" s="5"/>
      <c r="K250" s="5"/>
      <c r="L250" s="5"/>
      <c r="M250" s="5"/>
      <c r="N250" s="5"/>
      <c r="O250" s="5"/>
      <c r="P250" s="5"/>
      <c r="Q250" s="5"/>
      <c r="R250" s="5"/>
      <c r="V250" s="5"/>
    </row>
    <row r="251" spans="5:22" x14ac:dyDescent="0.25">
      <c r="E251" s="5"/>
      <c r="F251" s="5"/>
      <c r="G251" s="5"/>
      <c r="H251" s="5"/>
      <c r="I251" s="5"/>
      <c r="J251" s="5"/>
      <c r="K251" s="5"/>
      <c r="L251" s="5"/>
      <c r="M251" s="5"/>
      <c r="N251" s="5"/>
      <c r="O251" s="5"/>
      <c r="P251" s="5"/>
      <c r="Q251" s="5"/>
      <c r="R251" s="5"/>
      <c r="V251" s="5"/>
    </row>
    <row r="252" spans="5:22" x14ac:dyDescent="0.25">
      <c r="E252" s="5"/>
      <c r="F252" s="5"/>
      <c r="G252" s="5"/>
      <c r="H252" s="5"/>
      <c r="I252" s="5"/>
      <c r="J252" s="5"/>
      <c r="K252" s="5"/>
      <c r="L252" s="5"/>
      <c r="M252" s="5"/>
      <c r="N252" s="5"/>
      <c r="O252" s="5"/>
      <c r="P252" s="5"/>
      <c r="Q252" s="5"/>
      <c r="R252" s="5"/>
      <c r="V252" s="5"/>
    </row>
    <row r="253" spans="5:22" x14ac:dyDescent="0.25">
      <c r="E253" s="5"/>
      <c r="F253" s="5"/>
      <c r="G253" s="5"/>
      <c r="H253" s="5"/>
      <c r="I253" s="5"/>
      <c r="J253" s="5"/>
      <c r="K253" s="5"/>
      <c r="L253" s="5"/>
      <c r="M253" s="5"/>
      <c r="N253" s="5"/>
      <c r="O253" s="5"/>
      <c r="P253" s="5"/>
      <c r="Q253" s="5"/>
      <c r="R253" s="5"/>
      <c r="V253" s="5"/>
    </row>
    <row r="254" spans="5:22" x14ac:dyDescent="0.25">
      <c r="E254" s="5"/>
      <c r="F254" s="5"/>
      <c r="G254" s="5"/>
      <c r="H254" s="5"/>
      <c r="I254" s="5"/>
      <c r="J254" s="5"/>
      <c r="K254" s="5"/>
      <c r="L254" s="5"/>
      <c r="M254" s="5"/>
      <c r="N254" s="5"/>
      <c r="O254" s="5"/>
      <c r="P254" s="5"/>
      <c r="Q254" s="5"/>
      <c r="R254" s="5"/>
      <c r="V254" s="5"/>
    </row>
    <row r="255" spans="5:22" x14ac:dyDescent="0.25">
      <c r="E255" s="5"/>
      <c r="F255" s="5"/>
      <c r="G255" s="5"/>
      <c r="H255" s="5"/>
      <c r="I255" s="5"/>
      <c r="J255" s="5"/>
      <c r="K255" s="5"/>
      <c r="L255" s="5"/>
      <c r="M255" s="5"/>
      <c r="N255" s="5"/>
      <c r="O255" s="5"/>
      <c r="P255" s="5"/>
      <c r="Q255" s="5"/>
      <c r="R255" s="5"/>
      <c r="V255" s="5"/>
    </row>
    <row r="256" spans="5:22" x14ac:dyDescent="0.25">
      <c r="E256" s="5"/>
      <c r="F256" s="5"/>
      <c r="G256" s="5"/>
      <c r="H256" s="5"/>
      <c r="I256" s="5"/>
      <c r="J256" s="5"/>
      <c r="K256" s="5"/>
      <c r="L256" s="5"/>
      <c r="M256" s="5"/>
      <c r="N256" s="5"/>
      <c r="O256" s="5"/>
      <c r="P256" s="5"/>
      <c r="Q256" s="5"/>
      <c r="R256" s="5"/>
      <c r="V256" s="5"/>
    </row>
    <row r="257" spans="5:22" x14ac:dyDescent="0.25">
      <c r="E257" s="5"/>
      <c r="F257" s="5"/>
      <c r="G257" s="5"/>
      <c r="H257" s="5"/>
      <c r="I257" s="5"/>
      <c r="J257" s="5"/>
      <c r="K257" s="5"/>
      <c r="L257" s="5"/>
      <c r="M257" s="5"/>
      <c r="N257" s="5"/>
      <c r="O257" s="5"/>
      <c r="P257" s="5"/>
      <c r="Q257" s="5"/>
      <c r="R257" s="5"/>
      <c r="V257" s="5"/>
    </row>
    <row r="258" spans="5:22" x14ac:dyDescent="0.25">
      <c r="E258" s="5"/>
      <c r="F258" s="5"/>
      <c r="G258" s="5"/>
      <c r="H258" s="5"/>
      <c r="I258" s="5"/>
      <c r="J258" s="5"/>
      <c r="K258" s="5"/>
      <c r="L258" s="5"/>
      <c r="M258" s="5"/>
      <c r="N258" s="5"/>
      <c r="O258" s="5"/>
      <c r="P258" s="5"/>
      <c r="Q258" s="5"/>
      <c r="R258" s="5"/>
      <c r="V258" s="5"/>
    </row>
    <row r="259" spans="5:22" x14ac:dyDescent="0.25">
      <c r="E259" s="5"/>
      <c r="F259" s="5"/>
      <c r="G259" s="5"/>
      <c r="H259" s="5"/>
      <c r="I259" s="5"/>
      <c r="J259" s="5"/>
      <c r="K259" s="5"/>
      <c r="L259" s="5"/>
      <c r="M259" s="5"/>
      <c r="N259" s="5"/>
      <c r="O259" s="5"/>
      <c r="P259" s="5"/>
      <c r="Q259" s="5"/>
      <c r="R259" s="5"/>
      <c r="V259" s="5"/>
    </row>
    <row r="260" spans="5:22" x14ac:dyDescent="0.25">
      <c r="E260" s="5"/>
      <c r="F260" s="5"/>
      <c r="G260" s="5"/>
      <c r="H260" s="5"/>
      <c r="I260" s="5"/>
      <c r="J260" s="5"/>
      <c r="K260" s="5"/>
      <c r="L260" s="5"/>
      <c r="M260" s="5"/>
      <c r="N260" s="5"/>
      <c r="O260" s="5"/>
      <c r="P260" s="5"/>
      <c r="Q260" s="5"/>
      <c r="R260" s="5"/>
      <c r="V260" s="5"/>
    </row>
    <row r="261" spans="5:22" x14ac:dyDescent="0.25">
      <c r="E261" s="5"/>
      <c r="F261" s="5"/>
      <c r="G261" s="5"/>
      <c r="H261" s="5"/>
      <c r="I261" s="5"/>
      <c r="J261" s="5"/>
      <c r="K261" s="5"/>
      <c r="L261" s="5"/>
      <c r="M261" s="5"/>
      <c r="N261" s="5"/>
      <c r="O261" s="5"/>
      <c r="P261" s="5"/>
      <c r="Q261" s="5"/>
      <c r="R261" s="5"/>
      <c r="V261" s="5"/>
    </row>
    <row r="262" spans="5:22" x14ac:dyDescent="0.25">
      <c r="E262" s="5"/>
      <c r="F262" s="5"/>
      <c r="G262" s="5"/>
      <c r="H262" s="5"/>
      <c r="I262" s="5"/>
      <c r="J262" s="5"/>
      <c r="K262" s="5"/>
      <c r="L262" s="5"/>
      <c r="M262" s="5"/>
      <c r="N262" s="5"/>
      <c r="O262" s="5"/>
      <c r="P262" s="5"/>
      <c r="Q262" s="5"/>
      <c r="R262" s="5"/>
      <c r="V262" s="5"/>
    </row>
    <row r="263" spans="5:22" x14ac:dyDescent="0.25">
      <c r="E263" s="5"/>
      <c r="F263" s="5"/>
      <c r="G263" s="5"/>
      <c r="H263" s="5"/>
      <c r="I263" s="5"/>
      <c r="J263" s="5"/>
      <c r="K263" s="5"/>
      <c r="L263" s="5"/>
      <c r="M263" s="5"/>
      <c r="N263" s="5"/>
      <c r="O263" s="5"/>
      <c r="P263" s="5"/>
      <c r="Q263" s="5"/>
      <c r="R263" s="5"/>
      <c r="V263" s="5"/>
    </row>
    <row r="264" spans="5:22" x14ac:dyDescent="0.25">
      <c r="E264" s="5"/>
      <c r="F264" s="5"/>
      <c r="G264" s="5"/>
      <c r="H264" s="5"/>
      <c r="I264" s="5"/>
      <c r="J264" s="5"/>
      <c r="K264" s="5"/>
      <c r="L264" s="5"/>
      <c r="M264" s="5"/>
      <c r="N264" s="5"/>
      <c r="O264" s="5"/>
      <c r="P264" s="5"/>
      <c r="Q264" s="5"/>
      <c r="R264" s="5"/>
      <c r="V264" s="5"/>
    </row>
    <row r="265" spans="5:22" x14ac:dyDescent="0.25">
      <c r="E265" s="5"/>
      <c r="F265" s="5"/>
      <c r="G265" s="5"/>
      <c r="H265" s="5"/>
      <c r="I265" s="5"/>
      <c r="J265" s="5"/>
      <c r="K265" s="5"/>
      <c r="L265" s="5"/>
      <c r="M265" s="5"/>
      <c r="N265" s="5"/>
      <c r="O265" s="5"/>
      <c r="P265" s="5"/>
      <c r="Q265" s="5"/>
      <c r="R265" s="5"/>
      <c r="V265" s="5"/>
    </row>
    <row r="266" spans="5:22" x14ac:dyDescent="0.25">
      <c r="E266" s="5"/>
      <c r="F266" s="5"/>
      <c r="G266" s="5"/>
      <c r="H266" s="5"/>
      <c r="I266" s="5"/>
      <c r="J266" s="5"/>
      <c r="K266" s="5"/>
      <c r="L266" s="5"/>
      <c r="M266" s="5"/>
      <c r="N266" s="5"/>
      <c r="O266" s="5"/>
      <c r="P266" s="5"/>
      <c r="Q266" s="5"/>
      <c r="R266" s="5"/>
      <c r="V266" s="5"/>
    </row>
    <row r="267" spans="5:22" x14ac:dyDescent="0.25">
      <c r="E267" s="5"/>
      <c r="F267" s="5"/>
      <c r="G267" s="5"/>
      <c r="H267" s="5"/>
      <c r="I267" s="5"/>
      <c r="J267" s="5"/>
      <c r="K267" s="5"/>
      <c r="L267" s="5"/>
      <c r="M267" s="5"/>
      <c r="N267" s="5"/>
      <c r="O267" s="5"/>
      <c r="P267" s="5"/>
      <c r="Q267" s="5"/>
      <c r="R267" s="5"/>
      <c r="V267" s="5"/>
    </row>
    <row r="268" spans="5:22" x14ac:dyDescent="0.25">
      <c r="E268" s="5"/>
      <c r="F268" s="5"/>
      <c r="G268" s="5"/>
      <c r="H268" s="5"/>
      <c r="I268" s="5"/>
      <c r="J268" s="5"/>
      <c r="K268" s="5"/>
      <c r="L268" s="5"/>
      <c r="M268" s="5"/>
      <c r="N268" s="5"/>
      <c r="O268" s="5"/>
      <c r="P268" s="5"/>
      <c r="Q268" s="5"/>
      <c r="R268" s="5"/>
      <c r="V268" s="5"/>
    </row>
    <row r="269" spans="5:22" x14ac:dyDescent="0.25">
      <c r="E269" s="5"/>
      <c r="F269" s="5"/>
      <c r="G269" s="5"/>
      <c r="H269" s="5"/>
      <c r="I269" s="5"/>
      <c r="J269" s="5"/>
      <c r="K269" s="5"/>
      <c r="L269" s="5"/>
      <c r="M269" s="5"/>
      <c r="N269" s="5"/>
      <c r="O269" s="5"/>
      <c r="P269" s="5"/>
      <c r="Q269" s="5"/>
      <c r="R269" s="5"/>
      <c r="V269" s="5"/>
    </row>
    <row r="270" spans="5:22" x14ac:dyDescent="0.25">
      <c r="E270" s="5"/>
      <c r="F270" s="5"/>
      <c r="G270" s="5"/>
      <c r="H270" s="5"/>
      <c r="I270" s="5"/>
      <c r="J270" s="5"/>
      <c r="K270" s="5"/>
      <c r="L270" s="5"/>
      <c r="M270" s="5"/>
      <c r="N270" s="5"/>
      <c r="O270" s="5"/>
      <c r="P270" s="5"/>
      <c r="Q270" s="5"/>
      <c r="R270" s="5"/>
      <c r="V270" s="5"/>
    </row>
    <row r="271" spans="5:22" x14ac:dyDescent="0.25">
      <c r="E271" s="5"/>
      <c r="F271" s="5"/>
      <c r="G271" s="5"/>
      <c r="H271" s="5"/>
      <c r="I271" s="5"/>
      <c r="J271" s="5"/>
      <c r="K271" s="5"/>
      <c r="L271" s="5"/>
      <c r="M271" s="5"/>
      <c r="N271" s="5"/>
      <c r="O271" s="5"/>
      <c r="P271" s="5"/>
      <c r="Q271" s="5"/>
      <c r="R271" s="5"/>
      <c r="V271" s="5"/>
    </row>
    <row r="272" spans="5:22" x14ac:dyDescent="0.25">
      <c r="E272" s="5"/>
      <c r="F272" s="5"/>
      <c r="G272" s="5"/>
      <c r="H272" s="5"/>
      <c r="I272" s="5"/>
      <c r="J272" s="5"/>
      <c r="K272" s="5"/>
      <c r="L272" s="5"/>
      <c r="M272" s="5"/>
      <c r="N272" s="5"/>
      <c r="O272" s="5"/>
      <c r="P272" s="5"/>
      <c r="Q272" s="5"/>
      <c r="R272" s="5"/>
      <c r="V272" s="5"/>
    </row>
    <row r="273" spans="5:22" x14ac:dyDescent="0.25">
      <c r="E273" s="5"/>
      <c r="F273" s="5"/>
      <c r="G273" s="5"/>
      <c r="H273" s="5"/>
      <c r="I273" s="5"/>
      <c r="J273" s="5"/>
      <c r="K273" s="5"/>
      <c r="L273" s="5"/>
      <c r="M273" s="5"/>
      <c r="N273" s="5"/>
      <c r="O273" s="5"/>
      <c r="P273" s="5"/>
      <c r="Q273" s="5"/>
      <c r="R273" s="5"/>
      <c r="V273" s="5"/>
    </row>
    <row r="274" spans="5:22" x14ac:dyDescent="0.25">
      <c r="E274" s="5"/>
      <c r="F274" s="5"/>
      <c r="G274" s="5"/>
      <c r="H274" s="5"/>
      <c r="I274" s="5"/>
      <c r="J274" s="5"/>
      <c r="K274" s="5"/>
      <c r="L274" s="5"/>
      <c r="M274" s="5"/>
      <c r="N274" s="5"/>
      <c r="O274" s="5"/>
      <c r="P274" s="5"/>
      <c r="Q274" s="5"/>
      <c r="R274" s="5"/>
      <c r="V274" s="5"/>
    </row>
    <row r="275" spans="5:22" x14ac:dyDescent="0.25">
      <c r="E275" s="5"/>
      <c r="F275" s="5"/>
      <c r="G275" s="5"/>
      <c r="H275" s="5"/>
      <c r="I275" s="5"/>
      <c r="J275" s="5"/>
      <c r="K275" s="5"/>
      <c r="L275" s="5"/>
      <c r="M275" s="5"/>
      <c r="N275" s="5"/>
      <c r="O275" s="5"/>
      <c r="P275" s="5"/>
      <c r="Q275" s="5"/>
      <c r="R275" s="5"/>
      <c r="V275" s="5"/>
    </row>
    <row r="276" spans="5:22" x14ac:dyDescent="0.25">
      <c r="E276" s="5"/>
      <c r="F276" s="5"/>
      <c r="G276" s="5"/>
      <c r="H276" s="5"/>
      <c r="I276" s="5"/>
      <c r="J276" s="5"/>
      <c r="K276" s="5"/>
      <c r="L276" s="5"/>
      <c r="M276" s="5"/>
      <c r="N276" s="5"/>
      <c r="O276" s="5"/>
      <c r="P276" s="5"/>
      <c r="Q276" s="5"/>
      <c r="R276" s="5"/>
      <c r="V276" s="5"/>
    </row>
    <row r="277" spans="5:22" x14ac:dyDescent="0.25">
      <c r="E277" s="5"/>
      <c r="F277" s="5"/>
      <c r="G277" s="5"/>
      <c r="H277" s="5"/>
      <c r="I277" s="5"/>
      <c r="J277" s="5"/>
      <c r="K277" s="5"/>
      <c r="L277" s="5"/>
      <c r="M277" s="5"/>
      <c r="N277" s="5"/>
      <c r="O277" s="5"/>
      <c r="P277" s="5"/>
      <c r="Q277" s="5"/>
      <c r="R277" s="5"/>
      <c r="V277" s="5"/>
    </row>
    <row r="278" spans="5:22" x14ac:dyDescent="0.25">
      <c r="E278" s="5"/>
      <c r="F278" s="5"/>
      <c r="G278" s="5"/>
      <c r="H278" s="5"/>
      <c r="I278" s="5"/>
      <c r="J278" s="5"/>
      <c r="K278" s="5"/>
      <c r="L278" s="5"/>
      <c r="M278" s="5"/>
      <c r="N278" s="5"/>
      <c r="O278" s="5"/>
      <c r="P278" s="5"/>
      <c r="Q278" s="5"/>
      <c r="R278" s="5"/>
      <c r="V278" s="5"/>
    </row>
    <row r="279" spans="5:22" x14ac:dyDescent="0.25">
      <c r="E279" s="5"/>
      <c r="F279" s="5"/>
      <c r="G279" s="5"/>
      <c r="H279" s="5"/>
      <c r="I279" s="5"/>
      <c r="J279" s="5"/>
      <c r="K279" s="5"/>
      <c r="L279" s="5"/>
      <c r="M279" s="5"/>
      <c r="N279" s="5"/>
      <c r="O279" s="5"/>
      <c r="P279" s="5"/>
      <c r="Q279" s="5"/>
      <c r="R279" s="5"/>
      <c r="V279" s="5"/>
    </row>
    <row r="280" spans="5:22" x14ac:dyDescent="0.25">
      <c r="E280" s="5"/>
      <c r="F280" s="5"/>
      <c r="G280" s="5"/>
      <c r="H280" s="5"/>
      <c r="I280" s="5"/>
      <c r="J280" s="5"/>
      <c r="K280" s="5"/>
      <c r="L280" s="5"/>
      <c r="M280" s="5"/>
      <c r="N280" s="5"/>
      <c r="O280" s="5"/>
      <c r="P280" s="5"/>
      <c r="Q280" s="5"/>
      <c r="R280" s="5"/>
      <c r="V280" s="5"/>
    </row>
    <row r="281" spans="5:22" x14ac:dyDescent="0.25">
      <c r="E281" s="5"/>
      <c r="F281" s="5"/>
      <c r="G281" s="5"/>
      <c r="H281" s="5"/>
      <c r="I281" s="5"/>
      <c r="J281" s="5"/>
      <c r="K281" s="5"/>
      <c r="L281" s="5"/>
      <c r="M281" s="5"/>
      <c r="N281" s="5"/>
      <c r="O281" s="5"/>
      <c r="P281" s="5"/>
      <c r="Q281" s="5"/>
      <c r="R281" s="5"/>
      <c r="V281" s="5"/>
    </row>
    <row r="282" spans="5:22" x14ac:dyDescent="0.25">
      <c r="E282" s="5"/>
      <c r="F282" s="5"/>
      <c r="G282" s="5"/>
      <c r="H282" s="5"/>
      <c r="I282" s="5"/>
      <c r="J282" s="5"/>
      <c r="K282" s="5"/>
      <c r="L282" s="5"/>
      <c r="M282" s="5"/>
      <c r="N282" s="5"/>
      <c r="O282" s="5"/>
      <c r="P282" s="5"/>
      <c r="Q282" s="5"/>
      <c r="R282" s="5"/>
      <c r="V282" s="5"/>
    </row>
    <row r="283" spans="5:22" x14ac:dyDescent="0.25">
      <c r="E283" s="5"/>
      <c r="F283" s="5"/>
      <c r="G283" s="5"/>
      <c r="H283" s="5"/>
      <c r="I283" s="5"/>
      <c r="J283" s="5"/>
      <c r="K283" s="5"/>
      <c r="L283" s="5"/>
      <c r="M283" s="5"/>
      <c r="N283" s="5"/>
      <c r="O283" s="5"/>
      <c r="P283" s="5"/>
      <c r="Q283" s="5"/>
      <c r="R283" s="5"/>
      <c r="V283" s="5"/>
    </row>
    <row r="284" spans="5:22" x14ac:dyDescent="0.25">
      <c r="E284" s="5"/>
      <c r="F284" s="5"/>
      <c r="G284" s="5"/>
      <c r="H284" s="5"/>
      <c r="I284" s="5"/>
      <c r="J284" s="5"/>
      <c r="K284" s="5"/>
      <c r="L284" s="5"/>
      <c r="M284" s="5"/>
      <c r="N284" s="5"/>
      <c r="O284" s="5"/>
      <c r="P284" s="5"/>
      <c r="Q284" s="5"/>
      <c r="R284" s="5"/>
      <c r="V284" s="5"/>
    </row>
    <row r="285" spans="5:22" x14ac:dyDescent="0.25">
      <c r="E285" s="5"/>
      <c r="F285" s="5"/>
      <c r="G285" s="5"/>
      <c r="H285" s="5"/>
      <c r="I285" s="5"/>
      <c r="J285" s="5"/>
      <c r="K285" s="5"/>
      <c r="L285" s="5"/>
      <c r="M285" s="5"/>
      <c r="N285" s="5"/>
      <c r="O285" s="5"/>
      <c r="P285" s="5"/>
      <c r="Q285" s="5"/>
      <c r="R285" s="5"/>
      <c r="V285" s="5"/>
    </row>
    <row r="286" spans="5:22" x14ac:dyDescent="0.25">
      <c r="E286" s="5"/>
      <c r="F286" s="5"/>
      <c r="G286" s="5"/>
      <c r="H286" s="5"/>
      <c r="I286" s="5"/>
      <c r="J286" s="5"/>
      <c r="K286" s="5"/>
      <c r="L286" s="5"/>
      <c r="M286" s="5"/>
      <c r="N286" s="5"/>
      <c r="O286" s="5"/>
      <c r="P286" s="5"/>
      <c r="Q286" s="5"/>
      <c r="R286" s="5"/>
      <c r="V286" s="5"/>
    </row>
    <row r="287" spans="5:22" x14ac:dyDescent="0.25">
      <c r="E287" s="5"/>
      <c r="F287" s="5"/>
      <c r="G287" s="5"/>
      <c r="H287" s="5"/>
      <c r="I287" s="5"/>
      <c r="J287" s="5"/>
      <c r="K287" s="5"/>
      <c r="L287" s="5"/>
      <c r="M287" s="5"/>
      <c r="N287" s="5"/>
      <c r="O287" s="5"/>
      <c r="P287" s="5"/>
      <c r="Q287" s="5"/>
      <c r="R287" s="5"/>
      <c r="V287" s="5"/>
    </row>
    <row r="288" spans="5:22" x14ac:dyDescent="0.25">
      <c r="E288" s="5"/>
      <c r="F288" s="5"/>
      <c r="G288" s="5"/>
      <c r="H288" s="5"/>
      <c r="I288" s="5"/>
      <c r="J288" s="5"/>
      <c r="K288" s="5"/>
      <c r="L288" s="5"/>
      <c r="M288" s="5"/>
      <c r="N288" s="5"/>
      <c r="O288" s="5"/>
      <c r="P288" s="5"/>
      <c r="Q288" s="5"/>
      <c r="R288" s="5"/>
      <c r="V288" s="5"/>
    </row>
    <row r="289" spans="5:22" x14ac:dyDescent="0.25">
      <c r="E289" s="5"/>
      <c r="F289" s="5"/>
      <c r="G289" s="5"/>
      <c r="H289" s="5"/>
      <c r="I289" s="5"/>
      <c r="J289" s="5"/>
      <c r="K289" s="5"/>
      <c r="L289" s="5"/>
      <c r="M289" s="5"/>
      <c r="N289" s="5"/>
      <c r="O289" s="5"/>
      <c r="P289" s="5"/>
      <c r="Q289" s="5"/>
      <c r="R289" s="5"/>
      <c r="V289" s="5"/>
    </row>
    <row r="290" spans="5:22" x14ac:dyDescent="0.25">
      <c r="E290" s="5"/>
      <c r="F290" s="5"/>
      <c r="G290" s="5"/>
      <c r="H290" s="5"/>
      <c r="I290" s="5"/>
      <c r="J290" s="5"/>
      <c r="K290" s="5"/>
      <c r="L290" s="5"/>
      <c r="M290" s="5"/>
      <c r="N290" s="5"/>
      <c r="O290" s="5"/>
      <c r="P290" s="5"/>
      <c r="Q290" s="5"/>
      <c r="R290" s="5"/>
      <c r="V290" s="5"/>
    </row>
    <row r="291" spans="5:22" x14ac:dyDescent="0.25">
      <c r="E291" s="5"/>
      <c r="F291" s="5"/>
      <c r="G291" s="5"/>
      <c r="H291" s="5"/>
      <c r="I291" s="5"/>
      <c r="J291" s="5"/>
      <c r="K291" s="5"/>
      <c r="L291" s="5"/>
      <c r="M291" s="5"/>
      <c r="N291" s="5"/>
      <c r="O291" s="5"/>
      <c r="P291" s="5"/>
      <c r="Q291" s="5"/>
      <c r="R291" s="5"/>
      <c r="V291" s="5"/>
    </row>
    <row r="292" spans="5:22" x14ac:dyDescent="0.25">
      <c r="E292" s="5"/>
      <c r="F292" s="5"/>
      <c r="G292" s="5"/>
      <c r="H292" s="5"/>
      <c r="I292" s="5"/>
      <c r="J292" s="5"/>
      <c r="K292" s="5"/>
      <c r="L292" s="5"/>
      <c r="M292" s="5"/>
      <c r="N292" s="5"/>
      <c r="O292" s="5"/>
      <c r="P292" s="5"/>
      <c r="Q292" s="5"/>
      <c r="R292" s="5"/>
      <c r="V292" s="5"/>
    </row>
    <row r="293" spans="5:22" x14ac:dyDescent="0.25">
      <c r="E293" s="5"/>
      <c r="F293" s="5"/>
      <c r="G293" s="5"/>
      <c r="H293" s="5"/>
      <c r="I293" s="5"/>
      <c r="J293" s="5"/>
      <c r="K293" s="5"/>
      <c r="L293" s="5"/>
      <c r="M293" s="5"/>
      <c r="N293" s="5"/>
      <c r="O293" s="5"/>
      <c r="P293" s="5"/>
      <c r="Q293" s="5"/>
      <c r="R293" s="5"/>
      <c r="V293" s="5"/>
    </row>
    <row r="294" spans="5:22" x14ac:dyDescent="0.25">
      <c r="E294" s="5"/>
      <c r="F294" s="5"/>
      <c r="G294" s="5"/>
      <c r="H294" s="5"/>
      <c r="I294" s="5"/>
      <c r="J294" s="5"/>
      <c r="K294" s="5"/>
      <c r="L294" s="5"/>
      <c r="M294" s="5"/>
      <c r="N294" s="5"/>
      <c r="O294" s="5"/>
      <c r="P294" s="5"/>
      <c r="Q294" s="5"/>
      <c r="R294" s="5"/>
      <c r="V294" s="5"/>
    </row>
    <row r="295" spans="5:22" x14ac:dyDescent="0.25">
      <c r="E295" s="5"/>
      <c r="F295" s="5"/>
      <c r="G295" s="5"/>
      <c r="H295" s="5"/>
      <c r="I295" s="5"/>
      <c r="J295" s="5"/>
      <c r="K295" s="5"/>
      <c r="L295" s="5"/>
      <c r="M295" s="5"/>
      <c r="N295" s="5"/>
      <c r="O295" s="5"/>
      <c r="P295" s="5"/>
      <c r="Q295" s="5"/>
      <c r="R295" s="5"/>
      <c r="V295" s="5"/>
    </row>
    <row r="296" spans="5:22" x14ac:dyDescent="0.25">
      <c r="E296" s="5"/>
      <c r="F296" s="5"/>
      <c r="G296" s="5"/>
      <c r="H296" s="5"/>
      <c r="I296" s="5"/>
      <c r="J296" s="5"/>
      <c r="K296" s="5"/>
      <c r="L296" s="5"/>
      <c r="M296" s="5"/>
      <c r="N296" s="5"/>
      <c r="O296" s="5"/>
      <c r="P296" s="5"/>
      <c r="Q296" s="5"/>
      <c r="R296" s="5"/>
      <c r="V296" s="5"/>
    </row>
    <row r="297" spans="5:22" x14ac:dyDescent="0.25">
      <c r="E297" s="5"/>
      <c r="F297" s="5"/>
      <c r="G297" s="5"/>
      <c r="H297" s="5"/>
      <c r="I297" s="5"/>
      <c r="J297" s="5"/>
      <c r="K297" s="5"/>
      <c r="L297" s="5"/>
      <c r="M297" s="5"/>
      <c r="N297" s="5"/>
      <c r="O297" s="5"/>
      <c r="P297" s="5"/>
      <c r="Q297" s="5"/>
      <c r="R297" s="5"/>
      <c r="V297" s="5"/>
    </row>
    <row r="298" spans="5:22" x14ac:dyDescent="0.25">
      <c r="E298" s="5"/>
      <c r="F298" s="5"/>
      <c r="G298" s="5"/>
      <c r="H298" s="5"/>
      <c r="I298" s="5"/>
      <c r="J298" s="5"/>
      <c r="K298" s="5"/>
      <c r="L298" s="5"/>
      <c r="M298" s="5"/>
      <c r="N298" s="5"/>
      <c r="O298" s="5"/>
      <c r="P298" s="5"/>
      <c r="Q298" s="5"/>
      <c r="R298" s="5"/>
      <c r="V298" s="5"/>
    </row>
    <row r="299" spans="5:22" x14ac:dyDescent="0.25">
      <c r="E299" s="5"/>
      <c r="F299" s="5"/>
      <c r="G299" s="5"/>
      <c r="H299" s="5"/>
      <c r="I299" s="5"/>
      <c r="J299" s="5"/>
      <c r="K299" s="5"/>
      <c r="L299" s="5"/>
      <c r="M299" s="5"/>
      <c r="N299" s="5"/>
      <c r="O299" s="5"/>
      <c r="P299" s="5"/>
      <c r="Q299" s="5"/>
      <c r="R299" s="5"/>
      <c r="V299" s="5"/>
    </row>
    <row r="300" spans="5:22" x14ac:dyDescent="0.25">
      <c r="E300" s="5"/>
      <c r="F300" s="5"/>
      <c r="G300" s="5"/>
      <c r="H300" s="5"/>
      <c r="I300" s="5"/>
      <c r="J300" s="5"/>
      <c r="K300" s="5"/>
      <c r="L300" s="5"/>
      <c r="M300" s="5"/>
      <c r="N300" s="5"/>
      <c r="O300" s="5"/>
      <c r="P300" s="5"/>
      <c r="Q300" s="5"/>
      <c r="R300" s="5"/>
      <c r="V300" s="5"/>
    </row>
    <row r="301" spans="5:22" x14ac:dyDescent="0.25">
      <c r="E301" s="5"/>
      <c r="F301" s="5"/>
      <c r="G301" s="5"/>
      <c r="H301" s="5"/>
      <c r="I301" s="5"/>
      <c r="J301" s="5"/>
      <c r="K301" s="5"/>
      <c r="L301" s="5"/>
      <c r="M301" s="5"/>
      <c r="N301" s="5"/>
      <c r="O301" s="5"/>
      <c r="P301" s="5"/>
      <c r="Q301" s="5"/>
      <c r="R301" s="5"/>
      <c r="V301" s="5"/>
    </row>
    <row r="302" spans="5:22" x14ac:dyDescent="0.25">
      <c r="E302" s="5"/>
      <c r="F302" s="5"/>
      <c r="G302" s="5"/>
      <c r="H302" s="5"/>
      <c r="I302" s="5"/>
      <c r="J302" s="5"/>
      <c r="K302" s="5"/>
      <c r="L302" s="5"/>
      <c r="M302" s="5"/>
      <c r="N302" s="5"/>
      <c r="O302" s="5"/>
      <c r="P302" s="5"/>
      <c r="Q302" s="5"/>
      <c r="R302" s="5"/>
      <c r="V302" s="5"/>
    </row>
    <row r="303" spans="5:22" x14ac:dyDescent="0.25">
      <c r="E303" s="5"/>
      <c r="F303" s="5"/>
      <c r="G303" s="5"/>
      <c r="H303" s="5"/>
      <c r="I303" s="5"/>
      <c r="J303" s="5"/>
      <c r="K303" s="5"/>
      <c r="L303" s="5"/>
      <c r="M303" s="5"/>
      <c r="N303" s="5"/>
      <c r="O303" s="5"/>
      <c r="P303" s="5"/>
      <c r="Q303" s="5"/>
      <c r="R303" s="5"/>
      <c r="V303" s="5"/>
    </row>
    <row r="304" spans="5:22" x14ac:dyDescent="0.25">
      <c r="E304" s="5"/>
      <c r="F304" s="5"/>
      <c r="G304" s="5"/>
      <c r="H304" s="5"/>
      <c r="I304" s="5"/>
      <c r="J304" s="5"/>
      <c r="K304" s="5"/>
      <c r="L304" s="5"/>
      <c r="M304" s="5"/>
      <c r="N304" s="5"/>
      <c r="O304" s="5"/>
      <c r="P304" s="5"/>
      <c r="Q304" s="5"/>
      <c r="R304" s="5"/>
      <c r="V304" s="5"/>
    </row>
    <row r="305" spans="5:22" x14ac:dyDescent="0.25">
      <c r="E305" s="5"/>
      <c r="F305" s="5"/>
      <c r="G305" s="5"/>
      <c r="H305" s="5"/>
      <c r="I305" s="5"/>
      <c r="J305" s="5"/>
      <c r="K305" s="5"/>
      <c r="L305" s="5"/>
      <c r="M305" s="5"/>
      <c r="N305" s="5"/>
      <c r="O305" s="5"/>
      <c r="P305" s="5"/>
      <c r="Q305" s="5"/>
      <c r="R305" s="5"/>
      <c r="V305" s="5"/>
    </row>
    <row r="306" spans="5:22" x14ac:dyDescent="0.25">
      <c r="E306" s="5"/>
      <c r="F306" s="5"/>
      <c r="G306" s="5"/>
      <c r="H306" s="5"/>
      <c r="I306" s="5"/>
      <c r="J306" s="5"/>
      <c r="K306" s="5"/>
      <c r="L306" s="5"/>
      <c r="M306" s="5"/>
      <c r="N306" s="5"/>
      <c r="O306" s="5"/>
      <c r="P306" s="5"/>
      <c r="Q306" s="5"/>
      <c r="R306" s="5"/>
      <c r="V306" s="5"/>
    </row>
    <row r="307" spans="5:22" x14ac:dyDescent="0.25">
      <c r="E307" s="5"/>
      <c r="F307" s="5"/>
      <c r="G307" s="5"/>
      <c r="H307" s="5"/>
      <c r="I307" s="5"/>
      <c r="J307" s="5"/>
      <c r="K307" s="5"/>
      <c r="L307" s="5"/>
      <c r="M307" s="5"/>
      <c r="N307" s="5"/>
      <c r="O307" s="5"/>
      <c r="P307" s="5"/>
      <c r="Q307" s="5"/>
      <c r="R307" s="5"/>
      <c r="V307" s="5"/>
    </row>
    <row r="308" spans="5:22" x14ac:dyDescent="0.25">
      <c r="E308" s="5"/>
      <c r="F308" s="5"/>
      <c r="G308" s="5"/>
      <c r="H308" s="5"/>
      <c r="I308" s="5"/>
      <c r="J308" s="5"/>
      <c r="K308" s="5"/>
      <c r="L308" s="5"/>
      <c r="M308" s="5"/>
      <c r="N308" s="5"/>
      <c r="O308" s="5"/>
      <c r="P308" s="5"/>
      <c r="Q308" s="5"/>
      <c r="R308" s="5"/>
      <c r="V308" s="5"/>
    </row>
    <row r="309" spans="5:22" x14ac:dyDescent="0.25">
      <c r="E309" s="5"/>
      <c r="F309" s="5"/>
      <c r="G309" s="5"/>
      <c r="H309" s="5"/>
      <c r="I309" s="5"/>
      <c r="J309" s="5"/>
      <c r="K309" s="5"/>
      <c r="L309" s="5"/>
      <c r="M309" s="5"/>
      <c r="N309" s="5"/>
      <c r="O309" s="5"/>
      <c r="P309" s="5"/>
      <c r="Q309" s="5"/>
      <c r="R309" s="5"/>
      <c r="V309" s="5"/>
    </row>
    <row r="310" spans="5:22" x14ac:dyDescent="0.25">
      <c r="E310" s="5"/>
      <c r="F310" s="5"/>
      <c r="G310" s="5"/>
      <c r="H310" s="5"/>
      <c r="I310" s="5"/>
      <c r="J310" s="5"/>
      <c r="K310" s="5"/>
      <c r="L310" s="5"/>
      <c r="M310" s="5"/>
      <c r="N310" s="5"/>
      <c r="O310" s="5"/>
      <c r="P310" s="5"/>
      <c r="Q310" s="5"/>
      <c r="R310" s="5"/>
      <c r="V310" s="5"/>
    </row>
    <row r="311" spans="5:22" x14ac:dyDescent="0.25">
      <c r="E311" s="5"/>
      <c r="F311" s="5"/>
      <c r="G311" s="5"/>
      <c r="H311" s="5"/>
      <c r="I311" s="5"/>
      <c r="J311" s="5"/>
      <c r="K311" s="5"/>
      <c r="L311" s="5"/>
      <c r="M311" s="5"/>
      <c r="N311" s="5"/>
      <c r="O311" s="5"/>
      <c r="P311" s="5"/>
      <c r="Q311" s="5"/>
      <c r="R311" s="5"/>
      <c r="V311" s="5"/>
    </row>
    <row r="312" spans="5:22" x14ac:dyDescent="0.25">
      <c r="E312" s="5"/>
      <c r="F312" s="5"/>
      <c r="G312" s="5"/>
      <c r="H312" s="5"/>
      <c r="I312" s="5"/>
      <c r="J312" s="5"/>
      <c r="K312" s="5"/>
      <c r="L312" s="5"/>
      <c r="M312" s="5"/>
      <c r="N312" s="5"/>
      <c r="O312" s="5"/>
      <c r="P312" s="5"/>
      <c r="Q312" s="5"/>
      <c r="R312" s="5"/>
      <c r="V312" s="5"/>
    </row>
    <row r="313" spans="5:22" x14ac:dyDescent="0.25">
      <c r="E313" s="5"/>
      <c r="F313" s="5"/>
      <c r="G313" s="5"/>
      <c r="H313" s="5"/>
      <c r="I313" s="5"/>
      <c r="J313" s="5"/>
      <c r="K313" s="5"/>
      <c r="L313" s="5"/>
      <c r="M313" s="5"/>
      <c r="N313" s="5"/>
      <c r="O313" s="5"/>
      <c r="P313" s="5"/>
      <c r="Q313" s="5"/>
      <c r="R313" s="5"/>
      <c r="V313" s="5"/>
    </row>
    <row r="314" spans="5:22" x14ac:dyDescent="0.25">
      <c r="E314" s="5"/>
      <c r="F314" s="5"/>
      <c r="G314" s="5"/>
      <c r="H314" s="5"/>
      <c r="I314" s="5"/>
      <c r="J314" s="5"/>
      <c r="K314" s="5"/>
      <c r="L314" s="5"/>
      <c r="M314" s="5"/>
      <c r="N314" s="5"/>
      <c r="O314" s="5"/>
      <c r="P314" s="5"/>
      <c r="Q314" s="5"/>
      <c r="R314" s="5"/>
      <c r="V314" s="5"/>
    </row>
    <row r="315" spans="5:22" x14ac:dyDescent="0.25">
      <c r="E315" s="5"/>
      <c r="F315" s="5"/>
      <c r="G315" s="5"/>
      <c r="H315" s="5"/>
      <c r="I315" s="5"/>
      <c r="J315" s="5"/>
      <c r="K315" s="5"/>
      <c r="L315" s="5"/>
      <c r="M315" s="5"/>
      <c r="N315" s="5"/>
      <c r="O315" s="5"/>
      <c r="P315" s="5"/>
      <c r="Q315" s="5"/>
      <c r="R315" s="5"/>
      <c r="V315" s="5"/>
    </row>
    <row r="316" spans="5:22" x14ac:dyDescent="0.25">
      <c r="E316" s="5"/>
      <c r="F316" s="5"/>
      <c r="G316" s="5"/>
      <c r="H316" s="5"/>
      <c r="I316" s="5"/>
      <c r="J316" s="5"/>
      <c r="K316" s="5"/>
      <c r="L316" s="5"/>
      <c r="M316" s="5"/>
      <c r="N316" s="5"/>
      <c r="O316" s="5"/>
      <c r="P316" s="5"/>
      <c r="Q316" s="5"/>
      <c r="R316" s="5"/>
      <c r="V316" s="5"/>
    </row>
    <row r="317" spans="5:22" x14ac:dyDescent="0.25">
      <c r="E317" s="5"/>
      <c r="F317" s="5"/>
      <c r="G317" s="5"/>
      <c r="H317" s="5"/>
      <c r="I317" s="5"/>
      <c r="J317" s="5"/>
      <c r="K317" s="5"/>
      <c r="L317" s="5"/>
      <c r="M317" s="5"/>
      <c r="N317" s="5"/>
      <c r="O317" s="5"/>
      <c r="P317" s="5"/>
      <c r="Q317" s="5"/>
      <c r="R317" s="5"/>
      <c r="V317" s="5"/>
    </row>
    <row r="318" spans="5:22" x14ac:dyDescent="0.25">
      <c r="E318" s="5"/>
      <c r="F318" s="5"/>
      <c r="G318" s="5"/>
      <c r="H318" s="5"/>
      <c r="I318" s="5"/>
      <c r="J318" s="5"/>
      <c r="K318" s="5"/>
      <c r="L318" s="5"/>
      <c r="M318" s="5"/>
      <c r="N318" s="5"/>
      <c r="O318" s="5"/>
      <c r="P318" s="5"/>
      <c r="Q318" s="5"/>
      <c r="R318" s="5"/>
      <c r="V318" s="5"/>
    </row>
    <row r="319" spans="5:22" x14ac:dyDescent="0.25">
      <c r="E319" s="5"/>
      <c r="F319" s="5"/>
      <c r="G319" s="5"/>
      <c r="H319" s="5"/>
      <c r="I319" s="5"/>
      <c r="J319" s="5"/>
      <c r="K319" s="5"/>
      <c r="L319" s="5"/>
      <c r="M319" s="5"/>
      <c r="N319" s="5"/>
      <c r="O319" s="5"/>
      <c r="P319" s="5"/>
      <c r="Q319" s="5"/>
      <c r="R319" s="5"/>
      <c r="V319" s="5"/>
    </row>
    <row r="320" spans="5:22" x14ac:dyDescent="0.25">
      <c r="E320" s="5"/>
      <c r="F320" s="5"/>
      <c r="G320" s="5"/>
      <c r="H320" s="5"/>
      <c r="I320" s="5"/>
      <c r="J320" s="5"/>
      <c r="K320" s="5"/>
      <c r="L320" s="5"/>
      <c r="M320" s="5"/>
      <c r="N320" s="5"/>
      <c r="O320" s="5"/>
      <c r="P320" s="5"/>
      <c r="Q320" s="5"/>
      <c r="R320" s="5"/>
      <c r="V320" s="5"/>
    </row>
    <row r="321" spans="5:22" x14ac:dyDescent="0.25">
      <c r="E321" s="5"/>
      <c r="F321" s="5"/>
      <c r="G321" s="5"/>
      <c r="H321" s="5"/>
      <c r="I321" s="5"/>
      <c r="J321" s="5"/>
      <c r="K321" s="5"/>
      <c r="L321" s="5"/>
      <c r="M321" s="5"/>
      <c r="N321" s="5"/>
      <c r="O321" s="5"/>
      <c r="P321" s="5"/>
      <c r="Q321" s="5"/>
      <c r="R321" s="5"/>
      <c r="V321" s="5"/>
    </row>
    <row r="322" spans="5:22" x14ac:dyDescent="0.25">
      <c r="E322" s="5"/>
      <c r="F322" s="5"/>
      <c r="G322" s="5"/>
      <c r="H322" s="5"/>
      <c r="I322" s="5"/>
      <c r="J322" s="5"/>
      <c r="K322" s="5"/>
      <c r="L322" s="5"/>
      <c r="M322" s="5"/>
      <c r="N322" s="5"/>
      <c r="O322" s="5"/>
      <c r="P322" s="5"/>
      <c r="Q322" s="5"/>
      <c r="R322" s="5"/>
      <c r="V322" s="5"/>
    </row>
    <row r="323" spans="5:22" x14ac:dyDescent="0.25">
      <c r="E323" s="5"/>
      <c r="F323" s="5"/>
      <c r="G323" s="5"/>
      <c r="H323" s="5"/>
      <c r="I323" s="5"/>
      <c r="J323" s="5"/>
      <c r="K323" s="5"/>
      <c r="L323" s="5"/>
      <c r="M323" s="5"/>
      <c r="N323" s="5"/>
      <c r="O323" s="5"/>
      <c r="P323" s="5"/>
      <c r="Q323" s="5"/>
      <c r="R323" s="5"/>
      <c r="V323" s="5"/>
    </row>
    <row r="324" spans="5:22" x14ac:dyDescent="0.25">
      <c r="E324" s="5"/>
      <c r="F324" s="5"/>
      <c r="G324" s="5"/>
      <c r="H324" s="5"/>
      <c r="I324" s="5"/>
      <c r="J324" s="5"/>
      <c r="K324" s="5"/>
      <c r="L324" s="5"/>
      <c r="M324" s="5"/>
      <c r="N324" s="5"/>
      <c r="O324" s="5"/>
      <c r="P324" s="5"/>
      <c r="Q324" s="5"/>
      <c r="R324" s="5"/>
      <c r="V324" s="5"/>
    </row>
    <row r="325" spans="5:22" x14ac:dyDescent="0.25">
      <c r="E325" s="5"/>
      <c r="F325" s="5"/>
      <c r="G325" s="5"/>
      <c r="H325" s="5"/>
      <c r="I325" s="5"/>
      <c r="J325" s="5"/>
      <c r="K325" s="5"/>
      <c r="L325" s="5"/>
      <c r="M325" s="5"/>
      <c r="N325" s="5"/>
      <c r="O325" s="5"/>
      <c r="P325" s="5"/>
      <c r="Q325" s="5"/>
      <c r="R325" s="5"/>
      <c r="V325" s="5"/>
    </row>
    <row r="326" spans="5:22" x14ac:dyDescent="0.25">
      <c r="E326" s="5"/>
      <c r="F326" s="5"/>
      <c r="G326" s="5"/>
      <c r="H326" s="5"/>
      <c r="I326" s="5"/>
      <c r="J326" s="5"/>
      <c r="K326" s="5"/>
      <c r="L326" s="5"/>
      <c r="M326" s="5"/>
      <c r="N326" s="5"/>
      <c r="O326" s="5"/>
      <c r="P326" s="5"/>
      <c r="Q326" s="5"/>
      <c r="R326" s="5"/>
      <c r="V326" s="5"/>
    </row>
    <row r="327" spans="5:22" x14ac:dyDescent="0.25">
      <c r="E327" s="5"/>
      <c r="F327" s="5"/>
      <c r="G327" s="5"/>
      <c r="H327" s="5"/>
      <c r="I327" s="5"/>
      <c r="J327" s="5"/>
      <c r="K327" s="5"/>
      <c r="L327" s="5"/>
      <c r="M327" s="5"/>
      <c r="N327" s="5"/>
      <c r="O327" s="5"/>
      <c r="P327" s="5"/>
      <c r="Q327" s="5"/>
      <c r="R327" s="5"/>
      <c r="V327" s="5"/>
    </row>
    <row r="328" spans="5:22" x14ac:dyDescent="0.25">
      <c r="E328" s="5"/>
      <c r="F328" s="5"/>
      <c r="G328" s="5"/>
      <c r="H328" s="5"/>
      <c r="I328" s="5"/>
      <c r="J328" s="5"/>
      <c r="K328" s="5"/>
      <c r="L328" s="5"/>
      <c r="M328" s="5"/>
      <c r="N328" s="5"/>
      <c r="O328" s="5"/>
      <c r="P328" s="5"/>
      <c r="Q328" s="5"/>
      <c r="R328" s="5"/>
      <c r="V328" s="5"/>
    </row>
    <row r="329" spans="5:22" x14ac:dyDescent="0.25">
      <c r="E329" s="5"/>
      <c r="F329" s="5"/>
      <c r="G329" s="5"/>
      <c r="H329" s="5"/>
      <c r="I329" s="5"/>
      <c r="J329" s="5"/>
      <c r="K329" s="5"/>
      <c r="L329" s="5"/>
      <c r="M329" s="5"/>
      <c r="N329" s="5"/>
      <c r="O329" s="5"/>
      <c r="P329" s="5"/>
      <c r="Q329" s="5"/>
      <c r="R329" s="5"/>
      <c r="V329" s="5"/>
    </row>
    <row r="330" spans="5:22" x14ac:dyDescent="0.25">
      <c r="E330" s="5"/>
      <c r="F330" s="5"/>
      <c r="G330" s="5"/>
      <c r="H330" s="5"/>
      <c r="I330" s="5"/>
      <c r="J330" s="5"/>
      <c r="K330" s="5"/>
      <c r="L330" s="5"/>
      <c r="M330" s="5"/>
      <c r="N330" s="5"/>
      <c r="O330" s="5"/>
      <c r="P330" s="5"/>
      <c r="Q330" s="5"/>
      <c r="R330" s="5"/>
      <c r="V330" s="5"/>
    </row>
    <row r="331" spans="5:22" x14ac:dyDescent="0.25">
      <c r="E331" s="5"/>
      <c r="F331" s="5"/>
      <c r="G331" s="5"/>
      <c r="H331" s="5"/>
      <c r="I331" s="5"/>
      <c r="J331" s="5"/>
      <c r="K331" s="5"/>
      <c r="L331" s="5"/>
      <c r="M331" s="5"/>
      <c r="N331" s="5"/>
      <c r="O331" s="5"/>
      <c r="P331" s="5"/>
      <c r="Q331" s="5"/>
      <c r="R331" s="5"/>
      <c r="V331" s="5"/>
    </row>
    <row r="332" spans="5:22" x14ac:dyDescent="0.25">
      <c r="E332" s="5"/>
      <c r="F332" s="5"/>
      <c r="G332" s="5"/>
      <c r="H332" s="5"/>
      <c r="I332" s="5"/>
      <c r="J332" s="5"/>
      <c r="K332" s="5"/>
      <c r="L332" s="5"/>
      <c r="M332" s="5"/>
      <c r="N332" s="5"/>
      <c r="O332" s="5"/>
      <c r="P332" s="5"/>
      <c r="Q332" s="5"/>
      <c r="R332" s="5"/>
      <c r="V332" s="5"/>
    </row>
    <row r="333" spans="5:22" x14ac:dyDescent="0.25">
      <c r="E333" s="5"/>
      <c r="F333" s="5"/>
      <c r="G333" s="5"/>
      <c r="H333" s="5"/>
      <c r="I333" s="5"/>
      <c r="J333" s="5"/>
      <c r="K333" s="5"/>
      <c r="L333" s="5"/>
      <c r="M333" s="5"/>
      <c r="N333" s="5"/>
      <c r="O333" s="5"/>
      <c r="P333" s="5"/>
      <c r="Q333" s="5"/>
      <c r="R333" s="5"/>
      <c r="V333" s="5"/>
    </row>
    <row r="334" spans="5:22" x14ac:dyDescent="0.25">
      <c r="E334" s="5"/>
      <c r="F334" s="5"/>
      <c r="G334" s="5"/>
      <c r="H334" s="5"/>
      <c r="I334" s="5"/>
      <c r="J334" s="5"/>
      <c r="K334" s="5"/>
      <c r="L334" s="5"/>
      <c r="M334" s="5"/>
      <c r="N334" s="5"/>
      <c r="O334" s="5"/>
      <c r="P334" s="5"/>
      <c r="Q334" s="5"/>
      <c r="R334" s="5"/>
      <c r="V334" s="5"/>
    </row>
    <row r="335" spans="5:22" x14ac:dyDescent="0.25">
      <c r="E335" s="5"/>
      <c r="F335" s="5"/>
      <c r="G335" s="5"/>
      <c r="H335" s="5"/>
      <c r="I335" s="5"/>
      <c r="J335" s="5"/>
      <c r="K335" s="5"/>
      <c r="L335" s="5"/>
      <c r="M335" s="5"/>
      <c r="N335" s="5"/>
      <c r="O335" s="5"/>
      <c r="P335" s="5"/>
      <c r="Q335" s="5"/>
      <c r="R335" s="5"/>
      <c r="V335" s="5"/>
    </row>
    <row r="336" spans="5:22" x14ac:dyDescent="0.25">
      <c r="E336" s="5"/>
      <c r="F336" s="5"/>
      <c r="G336" s="5"/>
      <c r="H336" s="5"/>
      <c r="I336" s="5"/>
      <c r="J336" s="5"/>
      <c r="K336" s="5"/>
      <c r="L336" s="5"/>
      <c r="M336" s="5"/>
      <c r="N336" s="5"/>
      <c r="O336" s="5"/>
      <c r="P336" s="5"/>
      <c r="Q336" s="5"/>
      <c r="R336" s="5"/>
      <c r="V336" s="5"/>
    </row>
    <row r="337" spans="5:22" x14ac:dyDescent="0.25">
      <c r="E337" s="5"/>
      <c r="F337" s="5"/>
      <c r="G337" s="5"/>
      <c r="H337" s="5"/>
      <c r="I337" s="5"/>
      <c r="J337" s="5"/>
      <c r="K337" s="5"/>
      <c r="L337" s="5"/>
      <c r="M337" s="5"/>
      <c r="N337" s="5"/>
      <c r="O337" s="5"/>
      <c r="P337" s="5"/>
      <c r="Q337" s="5"/>
      <c r="R337" s="5"/>
      <c r="V337" s="5"/>
    </row>
    <row r="338" spans="5:22" x14ac:dyDescent="0.25">
      <c r="E338" s="5"/>
      <c r="F338" s="5"/>
      <c r="G338" s="5"/>
      <c r="H338" s="5"/>
      <c r="I338" s="5"/>
      <c r="J338" s="5"/>
      <c r="K338" s="5"/>
      <c r="L338" s="5"/>
      <c r="M338" s="5"/>
      <c r="N338" s="5"/>
      <c r="O338" s="5"/>
      <c r="P338" s="5"/>
      <c r="Q338" s="5"/>
      <c r="R338" s="5"/>
      <c r="V338" s="5"/>
    </row>
    <row r="339" spans="5:22" x14ac:dyDescent="0.25">
      <c r="E339" s="5"/>
      <c r="F339" s="5"/>
      <c r="G339" s="5"/>
      <c r="H339" s="5"/>
      <c r="I339" s="5"/>
      <c r="J339" s="5"/>
      <c r="K339" s="5"/>
      <c r="L339" s="5"/>
      <c r="M339" s="5"/>
      <c r="N339" s="5"/>
      <c r="O339" s="5"/>
      <c r="P339" s="5"/>
      <c r="Q339" s="5"/>
      <c r="R339" s="5"/>
      <c r="V339" s="5"/>
    </row>
    <row r="340" spans="5:22" x14ac:dyDescent="0.25">
      <c r="E340" s="5"/>
      <c r="F340" s="5"/>
      <c r="G340" s="5"/>
      <c r="H340" s="5"/>
      <c r="I340" s="5"/>
      <c r="J340" s="5"/>
      <c r="K340" s="5"/>
      <c r="L340" s="5"/>
      <c r="M340" s="5"/>
      <c r="N340" s="5"/>
      <c r="O340" s="5"/>
      <c r="P340" s="5"/>
      <c r="Q340" s="5"/>
      <c r="R340" s="5"/>
      <c r="V340" s="5"/>
    </row>
    <row r="341" spans="5:22" x14ac:dyDescent="0.25">
      <c r="E341" s="5"/>
      <c r="F341" s="5"/>
      <c r="G341" s="5"/>
      <c r="H341" s="5"/>
      <c r="I341" s="5"/>
      <c r="J341" s="5"/>
      <c r="K341" s="5"/>
      <c r="L341" s="5"/>
      <c r="M341" s="5"/>
      <c r="N341" s="5"/>
      <c r="O341" s="5"/>
      <c r="P341" s="5"/>
      <c r="Q341" s="5"/>
      <c r="R341" s="5"/>
      <c r="V341" s="5"/>
    </row>
    <row r="342" spans="5:22" x14ac:dyDescent="0.25">
      <c r="E342" s="5"/>
      <c r="F342" s="5"/>
      <c r="G342" s="5"/>
      <c r="H342" s="5"/>
      <c r="I342" s="5"/>
      <c r="J342" s="5"/>
      <c r="K342" s="5"/>
      <c r="L342" s="5"/>
      <c r="M342" s="5"/>
      <c r="N342" s="5"/>
      <c r="O342" s="5"/>
      <c r="P342" s="5"/>
      <c r="Q342" s="5"/>
      <c r="R342" s="5"/>
      <c r="V342" s="5"/>
    </row>
    <row r="343" spans="5:22" x14ac:dyDescent="0.25">
      <c r="E343" s="5"/>
      <c r="F343" s="5"/>
      <c r="G343" s="5"/>
      <c r="H343" s="5"/>
      <c r="I343" s="5"/>
      <c r="J343" s="5"/>
      <c r="K343" s="5"/>
      <c r="L343" s="5"/>
      <c r="M343" s="5"/>
      <c r="N343" s="5"/>
      <c r="O343" s="5"/>
      <c r="P343" s="5"/>
      <c r="Q343" s="5"/>
      <c r="R343" s="5"/>
      <c r="V343" s="5"/>
    </row>
    <row r="344" spans="5:22" x14ac:dyDescent="0.25">
      <c r="E344" s="5"/>
      <c r="F344" s="5"/>
      <c r="G344" s="5"/>
      <c r="H344" s="5"/>
      <c r="I344" s="5"/>
      <c r="J344" s="5"/>
      <c r="K344" s="5"/>
      <c r="L344" s="5"/>
      <c r="M344" s="5"/>
      <c r="N344" s="5"/>
      <c r="O344" s="5"/>
      <c r="P344" s="5"/>
      <c r="Q344" s="5"/>
      <c r="R344" s="5"/>
      <c r="V344" s="5"/>
    </row>
    <row r="345" spans="5:22" x14ac:dyDescent="0.25">
      <c r="E345" s="5"/>
      <c r="F345" s="5"/>
      <c r="G345" s="5"/>
      <c r="H345" s="5"/>
      <c r="I345" s="5"/>
      <c r="J345" s="5"/>
      <c r="K345" s="5"/>
      <c r="L345" s="5"/>
      <c r="M345" s="5"/>
      <c r="N345" s="5"/>
      <c r="O345" s="5"/>
      <c r="P345" s="5"/>
      <c r="Q345" s="5"/>
      <c r="R345" s="5"/>
      <c r="V345" s="5"/>
    </row>
    <row r="346" spans="5:22" x14ac:dyDescent="0.25">
      <c r="E346" s="5"/>
      <c r="F346" s="5"/>
      <c r="G346" s="5"/>
      <c r="H346" s="5"/>
      <c r="I346" s="5"/>
      <c r="J346" s="5"/>
      <c r="K346" s="5"/>
      <c r="L346" s="5"/>
      <c r="M346" s="5"/>
      <c r="N346" s="5"/>
      <c r="O346" s="5"/>
      <c r="P346" s="5"/>
      <c r="Q346" s="5"/>
      <c r="R346" s="5"/>
      <c r="V346" s="5"/>
    </row>
    <row r="347" spans="5:22" x14ac:dyDescent="0.25">
      <c r="E347" s="5"/>
      <c r="F347" s="5"/>
      <c r="G347" s="5"/>
      <c r="H347" s="5"/>
      <c r="I347" s="5"/>
      <c r="J347" s="5"/>
      <c r="K347" s="5"/>
      <c r="L347" s="5"/>
      <c r="M347" s="5"/>
      <c r="N347" s="5"/>
      <c r="O347" s="5"/>
      <c r="P347" s="5"/>
      <c r="Q347" s="5"/>
      <c r="R347" s="5"/>
      <c r="V347" s="5"/>
    </row>
    <row r="348" spans="5:22" x14ac:dyDescent="0.25">
      <c r="E348" s="5"/>
      <c r="F348" s="5"/>
      <c r="G348" s="5"/>
      <c r="H348" s="5"/>
      <c r="I348" s="5"/>
      <c r="J348" s="5"/>
      <c r="K348" s="5"/>
      <c r="L348" s="5"/>
      <c r="M348" s="5"/>
      <c r="N348" s="5"/>
      <c r="O348" s="5"/>
      <c r="P348" s="5"/>
      <c r="Q348" s="5"/>
      <c r="R348" s="5"/>
      <c r="V348" s="5"/>
    </row>
    <row r="349" spans="5:22" x14ac:dyDescent="0.25">
      <c r="E349" s="5"/>
      <c r="F349" s="5"/>
      <c r="G349" s="5"/>
      <c r="H349" s="5"/>
      <c r="I349" s="5"/>
      <c r="J349" s="5"/>
      <c r="K349" s="5"/>
      <c r="L349" s="5"/>
      <c r="M349" s="5"/>
      <c r="N349" s="5"/>
      <c r="O349" s="5"/>
      <c r="P349" s="5"/>
      <c r="Q349" s="5"/>
      <c r="R349" s="5"/>
      <c r="V349" s="5"/>
    </row>
    <row r="350" spans="5:22" x14ac:dyDescent="0.25">
      <c r="E350" s="5"/>
      <c r="F350" s="5"/>
      <c r="G350" s="5"/>
      <c r="H350" s="5"/>
      <c r="I350" s="5"/>
      <c r="J350" s="5"/>
      <c r="K350" s="5"/>
      <c r="L350" s="5"/>
      <c r="M350" s="5"/>
      <c r="N350" s="5"/>
      <c r="O350" s="5"/>
      <c r="P350" s="5"/>
      <c r="Q350" s="5"/>
      <c r="R350" s="5"/>
      <c r="V350" s="5"/>
    </row>
    <row r="351" spans="5:22" x14ac:dyDescent="0.25">
      <c r="E351" s="5"/>
      <c r="F351" s="5"/>
      <c r="G351" s="5"/>
      <c r="H351" s="5"/>
      <c r="I351" s="5"/>
      <c r="J351" s="5"/>
      <c r="K351" s="5"/>
      <c r="L351" s="5"/>
      <c r="M351" s="5"/>
      <c r="N351" s="5"/>
      <c r="O351" s="5"/>
      <c r="P351" s="5"/>
      <c r="Q351" s="5"/>
      <c r="R351" s="5"/>
      <c r="V351" s="5"/>
    </row>
    <row r="352" spans="5:22" x14ac:dyDescent="0.25">
      <c r="E352" s="5"/>
      <c r="F352" s="5"/>
      <c r="G352" s="5"/>
      <c r="H352" s="5"/>
      <c r="I352" s="5"/>
      <c r="J352" s="5"/>
      <c r="K352" s="5"/>
      <c r="L352" s="5"/>
      <c r="M352" s="5"/>
      <c r="N352" s="5"/>
      <c r="O352" s="5"/>
      <c r="P352" s="5"/>
      <c r="Q352" s="5"/>
      <c r="R352" s="5"/>
      <c r="V352" s="5"/>
    </row>
    <row r="353" spans="5:22" x14ac:dyDescent="0.25">
      <c r="E353" s="5"/>
      <c r="F353" s="5"/>
      <c r="G353" s="5"/>
      <c r="H353" s="5"/>
      <c r="I353" s="5"/>
      <c r="J353" s="5"/>
      <c r="K353" s="5"/>
      <c r="L353" s="5"/>
      <c r="M353" s="5"/>
      <c r="N353" s="5"/>
      <c r="O353" s="5"/>
      <c r="P353" s="5"/>
      <c r="Q353" s="5"/>
      <c r="R353" s="5"/>
      <c r="V353" s="5"/>
    </row>
    <row r="354" spans="5:22" x14ac:dyDescent="0.25">
      <c r="E354" s="5"/>
      <c r="F354" s="5"/>
      <c r="G354" s="5"/>
      <c r="H354" s="5"/>
      <c r="I354" s="5"/>
      <c r="J354" s="5"/>
      <c r="K354" s="5"/>
      <c r="L354" s="5"/>
      <c r="M354" s="5"/>
      <c r="N354" s="5"/>
      <c r="O354" s="5"/>
      <c r="P354" s="5"/>
      <c r="Q354" s="5"/>
      <c r="R354" s="5"/>
      <c r="V354" s="5"/>
    </row>
    <row r="355" spans="5:22" x14ac:dyDescent="0.25">
      <c r="E355" s="5"/>
      <c r="F355" s="5"/>
      <c r="G355" s="5"/>
      <c r="H355" s="5"/>
      <c r="I355" s="5"/>
      <c r="J355" s="5"/>
      <c r="K355" s="5"/>
      <c r="L355" s="5"/>
      <c r="M355" s="5"/>
      <c r="N355" s="5"/>
      <c r="O355" s="5"/>
      <c r="P355" s="5"/>
      <c r="Q355" s="5"/>
      <c r="R355" s="5"/>
      <c r="V355" s="5"/>
    </row>
    <row r="356" spans="5:22" x14ac:dyDescent="0.25">
      <c r="E356" s="5"/>
      <c r="F356" s="5"/>
      <c r="G356" s="5"/>
      <c r="H356" s="5"/>
      <c r="I356" s="5"/>
      <c r="J356" s="5"/>
      <c r="K356" s="5"/>
      <c r="L356" s="5"/>
      <c r="M356" s="5"/>
      <c r="N356" s="5"/>
      <c r="O356" s="5"/>
      <c r="P356" s="5"/>
      <c r="Q356" s="5"/>
      <c r="R356" s="5"/>
      <c r="V356" s="5"/>
    </row>
    <row r="357" spans="5:22" x14ac:dyDescent="0.25">
      <c r="E357" s="5"/>
      <c r="F357" s="5"/>
      <c r="G357" s="5"/>
      <c r="H357" s="5"/>
      <c r="I357" s="5"/>
      <c r="J357" s="5"/>
      <c r="K357" s="5"/>
      <c r="L357" s="5"/>
      <c r="M357" s="5"/>
      <c r="N357" s="5"/>
      <c r="O357" s="5"/>
      <c r="P357" s="5"/>
      <c r="Q357" s="5"/>
      <c r="R357" s="5"/>
      <c r="V357" s="5"/>
    </row>
    <row r="358" spans="5:22" x14ac:dyDescent="0.25">
      <c r="E358" s="5"/>
      <c r="F358" s="5"/>
      <c r="G358" s="5"/>
      <c r="H358" s="5"/>
      <c r="I358" s="5"/>
      <c r="J358" s="5"/>
      <c r="K358" s="5"/>
      <c r="L358" s="5"/>
      <c r="M358" s="5"/>
      <c r="N358" s="5"/>
      <c r="O358" s="5"/>
      <c r="P358" s="5"/>
      <c r="Q358" s="5"/>
      <c r="R358" s="5"/>
      <c r="V358" s="5"/>
    </row>
    <row r="359" spans="5:22" x14ac:dyDescent="0.25">
      <c r="E359" s="5"/>
      <c r="F359" s="5"/>
      <c r="G359" s="5"/>
      <c r="H359" s="5"/>
      <c r="I359" s="5"/>
      <c r="J359" s="5"/>
      <c r="K359" s="5"/>
      <c r="L359" s="5"/>
      <c r="M359" s="5"/>
      <c r="N359" s="5"/>
      <c r="O359" s="5"/>
      <c r="P359" s="5"/>
      <c r="Q359" s="5"/>
      <c r="R359" s="5"/>
      <c r="V359" s="5"/>
    </row>
    <row r="360" spans="5:22" x14ac:dyDescent="0.25">
      <c r="E360" s="5"/>
      <c r="F360" s="5"/>
      <c r="G360" s="5"/>
      <c r="H360" s="5"/>
      <c r="I360" s="5"/>
      <c r="J360" s="5"/>
      <c r="K360" s="5"/>
      <c r="L360" s="5"/>
      <c r="M360" s="5"/>
      <c r="N360" s="5"/>
      <c r="O360" s="5"/>
      <c r="P360" s="5"/>
      <c r="Q360" s="5"/>
      <c r="R360" s="5"/>
      <c r="V360" s="5"/>
    </row>
    <row r="361" spans="5:22" x14ac:dyDescent="0.25">
      <c r="E361" s="5"/>
      <c r="F361" s="5"/>
      <c r="G361" s="5"/>
      <c r="H361" s="5"/>
      <c r="I361" s="5"/>
      <c r="J361" s="5"/>
      <c r="K361" s="5"/>
      <c r="L361" s="5"/>
      <c r="M361" s="5"/>
      <c r="N361" s="5"/>
      <c r="O361" s="5"/>
      <c r="P361" s="5"/>
      <c r="Q361" s="5"/>
      <c r="R361" s="5"/>
      <c r="V361" s="5"/>
    </row>
    <row r="362" spans="5:22" x14ac:dyDescent="0.25">
      <c r="E362" s="5"/>
      <c r="F362" s="5"/>
      <c r="G362" s="5"/>
      <c r="H362" s="5"/>
      <c r="I362" s="5"/>
      <c r="J362" s="5"/>
      <c r="K362" s="5"/>
      <c r="L362" s="5"/>
      <c r="M362" s="5"/>
      <c r="N362" s="5"/>
      <c r="O362" s="5"/>
      <c r="P362" s="5"/>
      <c r="Q362" s="5"/>
      <c r="R362" s="5"/>
      <c r="V362" s="5"/>
    </row>
    <row r="363" spans="5:22" x14ac:dyDescent="0.25">
      <c r="E363" s="5"/>
      <c r="F363" s="5"/>
      <c r="G363" s="5"/>
      <c r="H363" s="5"/>
      <c r="I363" s="5"/>
      <c r="J363" s="5"/>
      <c r="K363" s="5"/>
      <c r="L363" s="5"/>
      <c r="M363" s="5"/>
      <c r="N363" s="5"/>
      <c r="O363" s="5"/>
      <c r="P363" s="5"/>
      <c r="Q363" s="5"/>
      <c r="R363" s="5"/>
      <c r="V363" s="5"/>
    </row>
    <row r="364" spans="5:22" x14ac:dyDescent="0.25">
      <c r="E364" s="5"/>
      <c r="F364" s="5"/>
      <c r="G364" s="5"/>
      <c r="H364" s="5"/>
      <c r="I364" s="5"/>
      <c r="J364" s="5"/>
      <c r="K364" s="5"/>
      <c r="L364" s="5"/>
      <c r="M364" s="5"/>
      <c r="N364" s="5"/>
      <c r="O364" s="5"/>
      <c r="P364" s="5"/>
      <c r="Q364" s="5"/>
      <c r="R364" s="5"/>
      <c r="V364" s="5"/>
    </row>
    <row r="365" spans="5:22" x14ac:dyDescent="0.25">
      <c r="E365" s="5"/>
      <c r="F365" s="5"/>
      <c r="G365" s="5"/>
      <c r="H365" s="5"/>
      <c r="I365" s="5"/>
      <c r="J365" s="5"/>
      <c r="K365" s="5"/>
      <c r="L365" s="5"/>
      <c r="M365" s="5"/>
      <c r="N365" s="5"/>
      <c r="O365" s="5"/>
      <c r="P365" s="5"/>
      <c r="Q365" s="5"/>
      <c r="R365" s="5"/>
      <c r="V365" s="5"/>
    </row>
    <row r="366" spans="5:22" x14ac:dyDescent="0.25">
      <c r="E366" s="5"/>
      <c r="F366" s="5"/>
      <c r="G366" s="5"/>
      <c r="H366" s="5"/>
      <c r="I366" s="5"/>
      <c r="J366" s="5"/>
      <c r="K366" s="5"/>
      <c r="L366" s="5"/>
      <c r="M366" s="5"/>
      <c r="N366" s="5"/>
      <c r="O366" s="5"/>
      <c r="P366" s="5"/>
      <c r="Q366" s="5"/>
      <c r="R366" s="5"/>
      <c r="V366" s="5"/>
    </row>
    <row r="367" spans="5:22" x14ac:dyDescent="0.25">
      <c r="E367" s="5"/>
      <c r="F367" s="5"/>
      <c r="G367" s="5"/>
      <c r="H367" s="5"/>
      <c r="I367" s="5"/>
      <c r="J367" s="5"/>
      <c r="K367" s="5"/>
      <c r="L367" s="5"/>
      <c r="M367" s="5"/>
      <c r="N367" s="5"/>
      <c r="O367" s="5"/>
      <c r="P367" s="5"/>
      <c r="Q367" s="5"/>
      <c r="R367" s="5"/>
      <c r="V367" s="5"/>
    </row>
    <row r="368" spans="5:22" x14ac:dyDescent="0.25">
      <c r="E368" s="5"/>
      <c r="F368" s="5"/>
      <c r="G368" s="5"/>
      <c r="H368" s="5"/>
      <c r="I368" s="5"/>
      <c r="J368" s="5"/>
      <c r="K368" s="5"/>
      <c r="L368" s="5"/>
      <c r="M368" s="5"/>
      <c r="N368" s="5"/>
      <c r="O368" s="5"/>
      <c r="P368" s="5"/>
      <c r="Q368" s="5"/>
      <c r="R368" s="5"/>
      <c r="V368" s="5"/>
    </row>
    <row r="369" spans="5:22" x14ac:dyDescent="0.25">
      <c r="E369" s="5"/>
      <c r="F369" s="5"/>
      <c r="G369" s="5"/>
      <c r="H369" s="5"/>
      <c r="I369" s="5"/>
      <c r="J369" s="5"/>
      <c r="K369" s="5"/>
      <c r="L369" s="5"/>
      <c r="M369" s="5"/>
      <c r="N369" s="5"/>
      <c r="O369" s="5"/>
      <c r="P369" s="5"/>
      <c r="Q369" s="5"/>
      <c r="R369" s="5"/>
      <c r="V369" s="5"/>
    </row>
    <row r="370" spans="5:22" x14ac:dyDescent="0.25">
      <c r="E370" s="5"/>
      <c r="F370" s="5"/>
      <c r="G370" s="5"/>
      <c r="H370" s="5"/>
      <c r="I370" s="5"/>
      <c r="J370" s="5"/>
      <c r="K370" s="5"/>
      <c r="L370" s="5"/>
      <c r="M370" s="5"/>
      <c r="N370" s="5"/>
      <c r="O370" s="5"/>
      <c r="P370" s="5"/>
      <c r="Q370" s="5"/>
      <c r="R370" s="5"/>
      <c r="V370" s="5"/>
    </row>
    <row r="371" spans="5:22" x14ac:dyDescent="0.25">
      <c r="E371" s="5"/>
      <c r="F371" s="5"/>
      <c r="G371" s="5"/>
      <c r="H371" s="5"/>
      <c r="I371" s="5"/>
      <c r="J371" s="5"/>
      <c r="K371" s="5"/>
      <c r="L371" s="5"/>
      <c r="M371" s="5"/>
      <c r="N371" s="5"/>
      <c r="O371" s="5"/>
      <c r="P371" s="5"/>
      <c r="Q371" s="5"/>
      <c r="R371" s="5"/>
      <c r="V371" s="5"/>
    </row>
    <row r="372" spans="5:22" x14ac:dyDescent="0.25">
      <c r="E372" s="5"/>
      <c r="F372" s="5"/>
      <c r="G372" s="5"/>
      <c r="H372" s="5"/>
      <c r="I372" s="5"/>
      <c r="J372" s="5"/>
      <c r="K372" s="5"/>
      <c r="L372" s="5"/>
      <c r="M372" s="5"/>
      <c r="N372" s="5"/>
      <c r="O372" s="5"/>
      <c r="P372" s="5"/>
      <c r="Q372" s="5"/>
      <c r="R372" s="5"/>
      <c r="V372" s="5"/>
    </row>
    <row r="373" spans="5:22" x14ac:dyDescent="0.25">
      <c r="E373" s="5"/>
      <c r="F373" s="5"/>
      <c r="G373" s="5"/>
      <c r="H373" s="5"/>
      <c r="I373" s="5"/>
      <c r="J373" s="5"/>
      <c r="K373" s="5"/>
      <c r="L373" s="5"/>
      <c r="M373" s="5"/>
      <c r="N373" s="5"/>
      <c r="O373" s="5"/>
      <c r="P373" s="5"/>
      <c r="Q373" s="5"/>
      <c r="R373" s="5"/>
      <c r="V373" s="5"/>
    </row>
    <row r="374" spans="5:22" x14ac:dyDescent="0.25">
      <c r="E374" s="5"/>
      <c r="F374" s="5"/>
      <c r="G374" s="5"/>
      <c r="H374" s="5"/>
      <c r="I374" s="5"/>
      <c r="J374" s="5"/>
      <c r="K374" s="5"/>
      <c r="L374" s="5"/>
      <c r="M374" s="5"/>
      <c r="N374" s="5"/>
      <c r="O374" s="5"/>
      <c r="P374" s="5"/>
      <c r="Q374" s="5"/>
      <c r="R374" s="5"/>
      <c r="V374" s="5"/>
    </row>
    <row r="375" spans="5:22" x14ac:dyDescent="0.25">
      <c r="E375" s="5"/>
      <c r="F375" s="5"/>
      <c r="G375" s="5"/>
      <c r="H375" s="5"/>
      <c r="I375" s="5"/>
      <c r="J375" s="5"/>
      <c r="K375" s="5"/>
      <c r="L375" s="5"/>
      <c r="M375" s="5"/>
      <c r="N375" s="5"/>
      <c r="O375" s="5"/>
      <c r="P375" s="5"/>
      <c r="Q375" s="5"/>
      <c r="R375" s="5"/>
      <c r="V375" s="5"/>
    </row>
    <row r="376" spans="5:22" x14ac:dyDescent="0.25">
      <c r="E376" s="5"/>
      <c r="F376" s="5"/>
      <c r="G376" s="5"/>
      <c r="H376" s="5"/>
      <c r="I376" s="5"/>
      <c r="J376" s="5"/>
      <c r="K376" s="5"/>
      <c r="L376" s="5"/>
      <c r="M376" s="5"/>
      <c r="N376" s="5"/>
      <c r="O376" s="5"/>
      <c r="P376" s="5"/>
      <c r="Q376" s="5"/>
      <c r="R376" s="5"/>
      <c r="V376" s="5"/>
    </row>
    <row r="377" spans="5:22" x14ac:dyDescent="0.25">
      <c r="E377" s="5"/>
      <c r="F377" s="5"/>
      <c r="G377" s="5"/>
      <c r="H377" s="5"/>
      <c r="I377" s="5"/>
      <c r="J377" s="5"/>
      <c r="K377" s="5"/>
      <c r="L377" s="5"/>
      <c r="M377" s="5"/>
      <c r="N377" s="5"/>
      <c r="O377" s="5"/>
      <c r="P377" s="5"/>
      <c r="Q377" s="5"/>
      <c r="R377" s="5"/>
      <c r="V377" s="5"/>
    </row>
    <row r="378" spans="5:22" x14ac:dyDescent="0.25">
      <c r="E378" s="5"/>
      <c r="F378" s="5"/>
      <c r="G378" s="5"/>
      <c r="H378" s="5"/>
      <c r="I378" s="5"/>
      <c r="J378" s="5"/>
      <c r="K378" s="5"/>
      <c r="L378" s="5"/>
      <c r="M378" s="5"/>
      <c r="N378" s="5"/>
      <c r="O378" s="5"/>
      <c r="P378" s="5"/>
      <c r="Q378" s="5"/>
      <c r="R378" s="5"/>
      <c r="V378" s="5"/>
    </row>
    <row r="379" spans="5:22" x14ac:dyDescent="0.25">
      <c r="E379" s="5"/>
      <c r="F379" s="5"/>
      <c r="G379" s="5"/>
      <c r="H379" s="5"/>
      <c r="I379" s="5"/>
      <c r="J379" s="5"/>
      <c r="K379" s="5"/>
      <c r="L379" s="5"/>
      <c r="M379" s="5"/>
      <c r="N379" s="5"/>
      <c r="O379" s="5"/>
      <c r="P379" s="5"/>
      <c r="Q379" s="5"/>
      <c r="R379" s="5"/>
      <c r="V379" s="5"/>
    </row>
    <row r="380" spans="5:22" x14ac:dyDescent="0.25">
      <c r="E380" s="5"/>
      <c r="F380" s="5"/>
      <c r="G380" s="5"/>
      <c r="H380" s="5"/>
      <c r="I380" s="5"/>
      <c r="J380" s="5"/>
      <c r="K380" s="5"/>
      <c r="L380" s="5"/>
      <c r="M380" s="5"/>
      <c r="N380" s="5"/>
      <c r="O380" s="5"/>
      <c r="P380" s="5"/>
      <c r="Q380" s="5"/>
      <c r="R380" s="5"/>
      <c r="V380" s="5"/>
    </row>
    <row r="381" spans="5:22" x14ac:dyDescent="0.25">
      <c r="E381" s="5"/>
      <c r="F381" s="5"/>
      <c r="G381" s="5"/>
      <c r="H381" s="5"/>
      <c r="I381" s="5"/>
      <c r="J381" s="5"/>
      <c r="K381" s="5"/>
      <c r="L381" s="5"/>
      <c r="M381" s="5"/>
      <c r="N381" s="5"/>
      <c r="O381" s="5"/>
      <c r="P381" s="5"/>
      <c r="Q381" s="5"/>
      <c r="R381" s="5"/>
      <c r="V381" s="5"/>
    </row>
    <row r="382" spans="5:22" x14ac:dyDescent="0.25">
      <c r="E382" s="5"/>
      <c r="F382" s="5"/>
      <c r="G382" s="5"/>
      <c r="H382" s="5"/>
      <c r="I382" s="5"/>
      <c r="J382" s="5"/>
      <c r="K382" s="5"/>
      <c r="L382" s="5"/>
      <c r="M382" s="5"/>
      <c r="N382" s="5"/>
      <c r="O382" s="5"/>
      <c r="P382" s="5"/>
      <c r="Q382" s="5"/>
      <c r="R382" s="5"/>
      <c r="V382" s="5"/>
    </row>
    <row r="383" spans="5:22" x14ac:dyDescent="0.25">
      <c r="E383" s="5"/>
      <c r="F383" s="5"/>
      <c r="G383" s="5"/>
      <c r="H383" s="5"/>
      <c r="I383" s="5"/>
      <c r="J383" s="5"/>
      <c r="K383" s="5"/>
      <c r="L383" s="5"/>
      <c r="M383" s="5"/>
      <c r="N383" s="5"/>
      <c r="O383" s="5"/>
      <c r="P383" s="5"/>
      <c r="Q383" s="5"/>
      <c r="R383" s="5"/>
      <c r="V383" s="5"/>
    </row>
    <row r="384" spans="5:22" x14ac:dyDescent="0.25">
      <c r="E384" s="5"/>
      <c r="F384" s="5"/>
      <c r="G384" s="5"/>
      <c r="H384" s="5"/>
      <c r="I384" s="5"/>
      <c r="J384" s="5"/>
      <c r="K384" s="5"/>
      <c r="L384" s="5"/>
      <c r="M384" s="5"/>
      <c r="N384" s="5"/>
      <c r="O384" s="5"/>
      <c r="P384" s="5"/>
      <c r="Q384" s="5"/>
      <c r="R384" s="5"/>
      <c r="V384" s="5"/>
    </row>
    <row r="385" spans="5:22" x14ac:dyDescent="0.25">
      <c r="E385" s="5"/>
      <c r="F385" s="5"/>
      <c r="G385" s="5"/>
      <c r="H385" s="5"/>
      <c r="I385" s="5"/>
      <c r="J385" s="5"/>
      <c r="K385" s="5"/>
      <c r="L385" s="5"/>
      <c r="M385" s="5"/>
      <c r="N385" s="5"/>
      <c r="O385" s="5"/>
      <c r="P385" s="5"/>
      <c r="Q385" s="5"/>
      <c r="R385" s="5"/>
      <c r="V385" s="5"/>
    </row>
    <row r="386" spans="5:22" x14ac:dyDescent="0.25">
      <c r="E386" s="5"/>
      <c r="F386" s="5"/>
      <c r="G386" s="5"/>
      <c r="H386" s="5"/>
      <c r="I386" s="5"/>
      <c r="J386" s="5"/>
      <c r="K386" s="5"/>
      <c r="L386" s="5"/>
      <c r="M386" s="5"/>
      <c r="N386" s="5"/>
      <c r="O386" s="5"/>
      <c r="P386" s="5"/>
      <c r="Q386" s="5"/>
      <c r="R386" s="5"/>
      <c r="V386" s="5"/>
    </row>
    <row r="387" spans="5:22" x14ac:dyDescent="0.25">
      <c r="E387" s="5"/>
      <c r="F387" s="5"/>
      <c r="G387" s="5"/>
      <c r="H387" s="5"/>
      <c r="I387" s="5"/>
      <c r="J387" s="5"/>
      <c r="K387" s="5"/>
      <c r="L387" s="5"/>
      <c r="M387" s="5"/>
      <c r="N387" s="5"/>
      <c r="O387" s="5"/>
      <c r="P387" s="5"/>
      <c r="Q387" s="5"/>
      <c r="R387" s="5"/>
      <c r="V387" s="5"/>
    </row>
    <row r="388" spans="5:22" x14ac:dyDescent="0.25">
      <c r="E388" s="5"/>
      <c r="F388" s="5"/>
      <c r="G388" s="5"/>
      <c r="H388" s="5"/>
      <c r="I388" s="5"/>
      <c r="J388" s="5"/>
      <c r="K388" s="5"/>
      <c r="L388" s="5"/>
      <c r="M388" s="5"/>
      <c r="N388" s="5"/>
      <c r="O388" s="5"/>
      <c r="P388" s="5"/>
      <c r="Q388" s="5"/>
      <c r="R388" s="5"/>
      <c r="V388" s="5"/>
    </row>
    <row r="389" spans="5:22" x14ac:dyDescent="0.25">
      <c r="E389" s="5"/>
      <c r="F389" s="5"/>
      <c r="G389" s="5"/>
      <c r="H389" s="5"/>
      <c r="I389" s="5"/>
      <c r="J389" s="5"/>
      <c r="K389" s="5"/>
      <c r="L389" s="5"/>
      <c r="M389" s="5"/>
      <c r="N389" s="5"/>
      <c r="O389" s="5"/>
      <c r="P389" s="5"/>
      <c r="Q389" s="5"/>
      <c r="R389" s="5"/>
      <c r="V389" s="5"/>
    </row>
    <row r="390" spans="5:22" x14ac:dyDescent="0.25">
      <c r="E390" s="5"/>
      <c r="F390" s="5"/>
      <c r="G390" s="5"/>
      <c r="H390" s="5"/>
      <c r="I390" s="5"/>
      <c r="J390" s="5"/>
      <c r="K390" s="5"/>
      <c r="L390" s="5"/>
      <c r="M390" s="5"/>
      <c r="N390" s="5"/>
      <c r="O390" s="5"/>
      <c r="P390" s="5"/>
      <c r="Q390" s="5"/>
      <c r="R390" s="5"/>
      <c r="V390" s="5"/>
    </row>
    <row r="391" spans="5:22" x14ac:dyDescent="0.25">
      <c r="E391" s="5"/>
      <c r="F391" s="5"/>
      <c r="G391" s="5"/>
      <c r="H391" s="5"/>
      <c r="I391" s="5"/>
      <c r="J391" s="5"/>
      <c r="K391" s="5"/>
      <c r="L391" s="5"/>
      <c r="M391" s="5"/>
      <c r="N391" s="5"/>
      <c r="O391" s="5"/>
      <c r="P391" s="5"/>
      <c r="Q391" s="5"/>
      <c r="R391" s="5"/>
      <c r="V391" s="5"/>
    </row>
    <row r="392" spans="5:22" x14ac:dyDescent="0.25">
      <c r="E392" s="5"/>
      <c r="F392" s="5"/>
      <c r="G392" s="5"/>
      <c r="H392" s="5"/>
      <c r="I392" s="5"/>
      <c r="J392" s="5"/>
      <c r="K392" s="5"/>
      <c r="L392" s="5"/>
      <c r="M392" s="5"/>
      <c r="N392" s="5"/>
      <c r="O392" s="5"/>
      <c r="P392" s="5"/>
      <c r="Q392" s="5"/>
      <c r="R392" s="5"/>
      <c r="V392" s="5"/>
    </row>
    <row r="393" spans="5:22" x14ac:dyDescent="0.25">
      <c r="E393" s="5"/>
      <c r="F393" s="5"/>
      <c r="G393" s="5"/>
      <c r="H393" s="5"/>
      <c r="I393" s="5"/>
      <c r="J393" s="5"/>
      <c r="K393" s="5"/>
      <c r="L393" s="5"/>
      <c r="M393" s="5"/>
      <c r="N393" s="5"/>
      <c r="O393" s="5"/>
      <c r="P393" s="5"/>
      <c r="Q393" s="5"/>
      <c r="R393" s="5"/>
      <c r="V393" s="5"/>
    </row>
    <row r="394" spans="5:22" x14ac:dyDescent="0.25">
      <c r="E394" s="5"/>
      <c r="F394" s="5"/>
      <c r="G394" s="5"/>
      <c r="H394" s="5"/>
      <c r="I394" s="5"/>
      <c r="J394" s="5"/>
      <c r="K394" s="5"/>
      <c r="L394" s="5"/>
      <c r="M394" s="5"/>
      <c r="N394" s="5"/>
      <c r="O394" s="5"/>
      <c r="P394" s="5"/>
      <c r="Q394" s="5"/>
      <c r="R394" s="5"/>
      <c r="V394" s="5"/>
    </row>
    <row r="395" spans="5:22" x14ac:dyDescent="0.25">
      <c r="E395" s="5"/>
      <c r="F395" s="5"/>
      <c r="G395" s="5"/>
      <c r="H395" s="5"/>
      <c r="I395" s="5"/>
      <c r="J395" s="5"/>
      <c r="K395" s="5"/>
      <c r="L395" s="5"/>
      <c r="M395" s="5"/>
      <c r="N395" s="5"/>
      <c r="O395" s="5"/>
      <c r="P395" s="5"/>
      <c r="Q395" s="5"/>
      <c r="R395" s="5"/>
      <c r="V395" s="5"/>
    </row>
    <row r="396" spans="5:22" x14ac:dyDescent="0.25">
      <c r="E396" s="5"/>
      <c r="F396" s="5"/>
      <c r="G396" s="5"/>
      <c r="H396" s="5"/>
      <c r="I396" s="5"/>
      <c r="J396" s="5"/>
      <c r="K396" s="5"/>
      <c r="L396" s="5"/>
      <c r="M396" s="5"/>
      <c r="N396" s="5"/>
      <c r="O396" s="5"/>
      <c r="P396" s="5"/>
      <c r="Q396" s="5"/>
      <c r="R396" s="5"/>
      <c r="V396" s="5"/>
    </row>
    <row r="397" spans="5:22" x14ac:dyDescent="0.25">
      <c r="E397" s="5"/>
      <c r="F397" s="5"/>
      <c r="G397" s="5"/>
      <c r="H397" s="5"/>
      <c r="I397" s="5"/>
      <c r="J397" s="5"/>
      <c r="K397" s="5"/>
      <c r="L397" s="5"/>
      <c r="M397" s="5"/>
      <c r="N397" s="5"/>
      <c r="O397" s="5"/>
      <c r="P397" s="5"/>
      <c r="Q397" s="5"/>
      <c r="R397" s="5"/>
      <c r="V397" s="5"/>
    </row>
    <row r="398" spans="5:22" x14ac:dyDescent="0.25">
      <c r="E398" s="5"/>
      <c r="F398" s="5"/>
      <c r="G398" s="5"/>
      <c r="H398" s="5"/>
      <c r="I398" s="5"/>
      <c r="J398" s="5"/>
      <c r="K398" s="5"/>
      <c r="L398" s="5"/>
      <c r="M398" s="5"/>
      <c r="N398" s="5"/>
      <c r="O398" s="5"/>
      <c r="P398" s="5"/>
      <c r="Q398" s="5"/>
      <c r="R398" s="5"/>
      <c r="V398" s="5"/>
    </row>
    <row r="399" spans="5:22" x14ac:dyDescent="0.25">
      <c r="E399" s="5"/>
      <c r="F399" s="5"/>
      <c r="G399" s="5"/>
      <c r="H399" s="5"/>
      <c r="I399" s="5"/>
      <c r="J399" s="5"/>
      <c r="K399" s="5"/>
      <c r="L399" s="5"/>
      <c r="M399" s="5"/>
      <c r="N399" s="5"/>
      <c r="O399" s="5"/>
      <c r="P399" s="5"/>
      <c r="Q399" s="5"/>
      <c r="R399" s="5"/>
      <c r="V399" s="5"/>
    </row>
    <row r="400" spans="5:22" x14ac:dyDescent="0.25">
      <c r="E400" s="5"/>
      <c r="F400" s="5"/>
      <c r="G400" s="5"/>
      <c r="H400" s="5"/>
      <c r="I400" s="5"/>
      <c r="J400" s="5"/>
      <c r="K400" s="5"/>
      <c r="L400" s="5"/>
      <c r="M400" s="5"/>
      <c r="N400" s="5"/>
      <c r="O400" s="5"/>
      <c r="P400" s="5"/>
      <c r="Q400" s="5"/>
      <c r="R400" s="5"/>
      <c r="V400" s="5"/>
    </row>
    <row r="401" spans="5:22" x14ac:dyDescent="0.25">
      <c r="E401" s="5"/>
      <c r="F401" s="5"/>
      <c r="G401" s="5"/>
      <c r="H401" s="5"/>
      <c r="I401" s="5"/>
      <c r="J401" s="5"/>
      <c r="K401" s="5"/>
      <c r="L401" s="5"/>
      <c r="M401" s="5"/>
      <c r="N401" s="5"/>
      <c r="O401" s="5"/>
      <c r="P401" s="5"/>
      <c r="Q401" s="5"/>
      <c r="R401" s="5"/>
      <c r="V401" s="5"/>
    </row>
    <row r="402" spans="5:22" x14ac:dyDescent="0.25">
      <c r="E402" s="5"/>
      <c r="F402" s="5"/>
      <c r="G402" s="5"/>
      <c r="H402" s="5"/>
      <c r="I402" s="5"/>
      <c r="J402" s="5"/>
      <c r="K402" s="5"/>
      <c r="L402" s="5"/>
      <c r="M402" s="5"/>
      <c r="N402" s="5"/>
      <c r="O402" s="5"/>
      <c r="P402" s="5"/>
      <c r="Q402" s="5"/>
      <c r="R402" s="5"/>
      <c r="V402" s="5"/>
    </row>
    <row r="403" spans="5:22" x14ac:dyDescent="0.25">
      <c r="E403" s="5"/>
      <c r="F403" s="5"/>
      <c r="G403" s="5"/>
      <c r="H403" s="5"/>
      <c r="I403" s="5"/>
      <c r="J403" s="5"/>
      <c r="K403" s="5"/>
      <c r="L403" s="5"/>
      <c r="M403" s="5"/>
      <c r="N403" s="5"/>
      <c r="O403" s="5"/>
      <c r="P403" s="5"/>
      <c r="Q403" s="5"/>
      <c r="R403" s="5"/>
      <c r="V403" s="5"/>
    </row>
    <row r="404" spans="5:22" x14ac:dyDescent="0.25">
      <c r="E404" s="5"/>
      <c r="F404" s="5"/>
      <c r="G404" s="5"/>
      <c r="H404" s="5"/>
      <c r="I404" s="5"/>
      <c r="J404" s="5"/>
      <c r="K404" s="5"/>
      <c r="L404" s="5"/>
      <c r="M404" s="5"/>
      <c r="N404" s="5"/>
      <c r="O404" s="5"/>
      <c r="P404" s="5"/>
      <c r="Q404" s="5"/>
      <c r="R404" s="5"/>
      <c r="V404" s="5"/>
    </row>
    <row r="405" spans="5:22" x14ac:dyDescent="0.25">
      <c r="E405" s="5"/>
      <c r="F405" s="5"/>
      <c r="G405" s="5"/>
      <c r="H405" s="5"/>
      <c r="I405" s="5"/>
      <c r="J405" s="5"/>
      <c r="K405" s="5"/>
      <c r="L405" s="5"/>
      <c r="M405" s="5"/>
      <c r="N405" s="5"/>
      <c r="O405" s="5"/>
      <c r="P405" s="5"/>
      <c r="Q405" s="5"/>
      <c r="R405" s="5"/>
      <c r="V405" s="5"/>
    </row>
    <row r="406" spans="5:22" x14ac:dyDescent="0.25">
      <c r="E406" s="5"/>
      <c r="F406" s="5"/>
      <c r="G406" s="5"/>
      <c r="H406" s="5"/>
      <c r="I406" s="5"/>
      <c r="J406" s="5"/>
      <c r="K406" s="5"/>
      <c r="L406" s="5"/>
      <c r="M406" s="5"/>
      <c r="N406" s="5"/>
      <c r="O406" s="5"/>
      <c r="P406" s="5"/>
      <c r="Q406" s="5"/>
      <c r="R406" s="5"/>
      <c r="V406" s="5"/>
    </row>
    <row r="407" spans="5:22" x14ac:dyDescent="0.25">
      <c r="E407" s="5"/>
      <c r="F407" s="5"/>
      <c r="G407" s="5"/>
      <c r="H407" s="5"/>
      <c r="I407" s="5"/>
      <c r="J407" s="5"/>
      <c r="K407" s="5"/>
      <c r="L407" s="5"/>
      <c r="M407" s="5"/>
      <c r="N407" s="5"/>
      <c r="O407" s="5"/>
      <c r="P407" s="5"/>
      <c r="Q407" s="5"/>
      <c r="R407" s="5"/>
      <c r="V407" s="5"/>
    </row>
    <row r="408" spans="5:22" x14ac:dyDescent="0.25">
      <c r="E408" s="5"/>
      <c r="F408" s="5"/>
      <c r="G408" s="5"/>
      <c r="H408" s="5"/>
      <c r="I408" s="5"/>
      <c r="J408" s="5"/>
      <c r="K408" s="5"/>
      <c r="L408" s="5"/>
      <c r="M408" s="5"/>
      <c r="N408" s="5"/>
      <c r="O408" s="5"/>
      <c r="P408" s="5"/>
      <c r="Q408" s="5"/>
      <c r="R408" s="5"/>
      <c r="V408" s="5"/>
    </row>
    <row r="409" spans="5:22" x14ac:dyDescent="0.25">
      <c r="E409" s="5"/>
      <c r="F409" s="5"/>
      <c r="G409" s="5"/>
      <c r="H409" s="5"/>
      <c r="I409" s="5"/>
      <c r="J409" s="5"/>
      <c r="K409" s="5"/>
      <c r="L409" s="5"/>
      <c r="M409" s="5"/>
      <c r="N409" s="5"/>
      <c r="O409" s="5"/>
      <c r="P409" s="5"/>
      <c r="Q409" s="5"/>
      <c r="R409" s="5"/>
      <c r="V409" s="5"/>
    </row>
    <row r="410" spans="5:22" x14ac:dyDescent="0.25">
      <c r="E410" s="5"/>
      <c r="F410" s="5"/>
      <c r="G410" s="5"/>
      <c r="H410" s="5"/>
      <c r="I410" s="5"/>
      <c r="J410" s="5"/>
      <c r="K410" s="5"/>
      <c r="L410" s="5"/>
      <c r="M410" s="5"/>
      <c r="N410" s="5"/>
      <c r="O410" s="5"/>
      <c r="P410" s="5"/>
      <c r="Q410" s="5"/>
      <c r="R410" s="5"/>
      <c r="V410" s="5"/>
    </row>
    <row r="411" spans="5:22" x14ac:dyDescent="0.25">
      <c r="E411" s="5"/>
      <c r="F411" s="5"/>
      <c r="G411" s="5"/>
      <c r="H411" s="5"/>
      <c r="I411" s="5"/>
      <c r="J411" s="5"/>
      <c r="K411" s="5"/>
      <c r="L411" s="5"/>
      <c r="M411" s="5"/>
      <c r="N411" s="5"/>
      <c r="O411" s="5"/>
      <c r="P411" s="5"/>
      <c r="Q411" s="5"/>
      <c r="R411" s="5"/>
      <c r="V411" s="5"/>
    </row>
    <row r="412" spans="5:22" x14ac:dyDescent="0.25">
      <c r="E412" s="5"/>
      <c r="F412" s="5"/>
      <c r="G412" s="5"/>
      <c r="H412" s="5"/>
      <c r="I412" s="5"/>
      <c r="J412" s="5"/>
      <c r="K412" s="5"/>
      <c r="L412" s="5"/>
      <c r="M412" s="5"/>
      <c r="N412" s="5"/>
      <c r="O412" s="5"/>
      <c r="P412" s="5"/>
      <c r="Q412" s="5"/>
      <c r="R412" s="5"/>
      <c r="V412" s="5"/>
    </row>
    <row r="413" spans="5:22" x14ac:dyDescent="0.25">
      <c r="E413" s="5"/>
      <c r="F413" s="5"/>
      <c r="G413" s="5"/>
      <c r="H413" s="5"/>
      <c r="I413" s="5"/>
      <c r="J413" s="5"/>
      <c r="K413" s="5"/>
      <c r="L413" s="5"/>
      <c r="M413" s="5"/>
      <c r="N413" s="5"/>
      <c r="O413" s="5"/>
      <c r="P413" s="5"/>
      <c r="Q413" s="5"/>
      <c r="R413" s="5"/>
      <c r="V413" s="5"/>
    </row>
    <row r="414" spans="5:22" x14ac:dyDescent="0.25">
      <c r="E414" s="5"/>
      <c r="F414" s="5"/>
      <c r="G414" s="5"/>
      <c r="H414" s="5"/>
      <c r="I414" s="5"/>
      <c r="J414" s="5"/>
      <c r="K414" s="5"/>
      <c r="L414" s="5"/>
      <c r="M414" s="5"/>
      <c r="N414" s="5"/>
      <c r="O414" s="5"/>
      <c r="P414" s="5"/>
      <c r="Q414" s="5"/>
      <c r="R414" s="5"/>
      <c r="V414" s="5"/>
    </row>
    <row r="415" spans="5:22" x14ac:dyDescent="0.25">
      <c r="E415" s="5"/>
      <c r="F415" s="5"/>
      <c r="G415" s="5"/>
      <c r="H415" s="5"/>
      <c r="I415" s="5"/>
      <c r="J415" s="5"/>
      <c r="K415" s="5"/>
      <c r="L415" s="5"/>
      <c r="M415" s="5"/>
      <c r="N415" s="5"/>
      <c r="O415" s="5"/>
      <c r="P415" s="5"/>
      <c r="Q415" s="5"/>
      <c r="R415" s="5"/>
      <c r="V415" s="5"/>
    </row>
    <row r="416" spans="5:22" x14ac:dyDescent="0.25">
      <c r="E416" s="5"/>
      <c r="F416" s="5"/>
      <c r="G416" s="5"/>
      <c r="H416" s="5"/>
      <c r="I416" s="5"/>
      <c r="J416" s="5"/>
      <c r="K416" s="5"/>
      <c r="L416" s="5"/>
      <c r="M416" s="5"/>
      <c r="N416" s="5"/>
      <c r="O416" s="5"/>
      <c r="P416" s="5"/>
      <c r="Q416" s="5"/>
      <c r="R416" s="5"/>
      <c r="V416" s="5"/>
    </row>
    <row r="417" spans="5:22" x14ac:dyDescent="0.25">
      <c r="E417" s="5"/>
      <c r="F417" s="5"/>
      <c r="G417" s="5"/>
      <c r="H417" s="5"/>
      <c r="I417" s="5"/>
      <c r="J417" s="5"/>
      <c r="K417" s="5"/>
      <c r="L417" s="5"/>
      <c r="M417" s="5"/>
      <c r="N417" s="5"/>
      <c r="O417" s="5"/>
      <c r="P417" s="5"/>
      <c r="Q417" s="5"/>
      <c r="R417" s="5"/>
      <c r="V417" s="5"/>
    </row>
    <row r="418" spans="5:22" x14ac:dyDescent="0.25">
      <c r="E418" s="5"/>
      <c r="F418" s="5"/>
      <c r="G418" s="5"/>
      <c r="H418" s="5"/>
      <c r="I418" s="5"/>
      <c r="J418" s="5"/>
      <c r="K418" s="5"/>
      <c r="L418" s="5"/>
      <c r="M418" s="5"/>
      <c r="N418" s="5"/>
      <c r="O418" s="5"/>
      <c r="P418" s="5"/>
      <c r="Q418" s="5"/>
      <c r="R418" s="5"/>
      <c r="V418" s="5"/>
    </row>
    <row r="419" spans="5:22" x14ac:dyDescent="0.25">
      <c r="E419" s="5"/>
      <c r="F419" s="5"/>
      <c r="G419" s="5"/>
      <c r="H419" s="5"/>
      <c r="I419" s="5"/>
      <c r="J419" s="5"/>
      <c r="K419" s="5"/>
      <c r="L419" s="5"/>
      <c r="M419" s="5"/>
      <c r="N419" s="5"/>
      <c r="O419" s="5"/>
      <c r="P419" s="5"/>
      <c r="Q419" s="5"/>
      <c r="R419" s="5"/>
      <c r="V419" s="5"/>
    </row>
    <row r="420" spans="5:22" x14ac:dyDescent="0.25">
      <c r="E420" s="5"/>
      <c r="F420" s="5"/>
      <c r="G420" s="5"/>
      <c r="H420" s="5"/>
      <c r="I420" s="5"/>
      <c r="J420" s="5"/>
      <c r="K420" s="5"/>
      <c r="L420" s="5"/>
      <c r="M420" s="5"/>
      <c r="N420" s="5"/>
      <c r="O420" s="5"/>
      <c r="P420" s="5"/>
      <c r="Q420" s="5"/>
      <c r="R420" s="5"/>
      <c r="V420" s="5"/>
    </row>
    <row r="421" spans="5:22" x14ac:dyDescent="0.25">
      <c r="E421" s="5"/>
      <c r="F421" s="5"/>
      <c r="G421" s="5"/>
      <c r="H421" s="5"/>
      <c r="I421" s="5"/>
      <c r="J421" s="5"/>
      <c r="K421" s="5"/>
      <c r="L421" s="5"/>
      <c r="M421" s="5"/>
      <c r="N421" s="5"/>
      <c r="O421" s="5"/>
      <c r="P421" s="5"/>
      <c r="Q421" s="5"/>
      <c r="R421" s="5"/>
      <c r="V421" s="5"/>
    </row>
    <row r="422" spans="5:22" x14ac:dyDescent="0.25">
      <c r="E422" s="5"/>
      <c r="F422" s="5"/>
      <c r="G422" s="5"/>
      <c r="H422" s="5"/>
      <c r="I422" s="5"/>
      <c r="J422" s="5"/>
      <c r="K422" s="5"/>
      <c r="L422" s="5"/>
      <c r="M422" s="5"/>
      <c r="N422" s="5"/>
      <c r="O422" s="5"/>
      <c r="P422" s="5"/>
      <c r="Q422" s="5"/>
      <c r="R422" s="5"/>
      <c r="V422" s="5"/>
    </row>
    <row r="423" spans="5:22" x14ac:dyDescent="0.25">
      <c r="E423" s="5"/>
      <c r="F423" s="5"/>
      <c r="G423" s="5"/>
      <c r="H423" s="5"/>
      <c r="I423" s="5"/>
      <c r="J423" s="5"/>
      <c r="K423" s="5"/>
      <c r="L423" s="5"/>
      <c r="M423" s="5"/>
      <c r="N423" s="5"/>
      <c r="O423" s="5"/>
      <c r="P423" s="5"/>
      <c r="Q423" s="5"/>
      <c r="R423" s="5"/>
      <c r="V423" s="5"/>
    </row>
    <row r="424" spans="5:22" x14ac:dyDescent="0.25">
      <c r="E424" s="5"/>
      <c r="F424" s="5"/>
      <c r="G424" s="5"/>
      <c r="H424" s="5"/>
      <c r="I424" s="5"/>
      <c r="J424" s="5"/>
      <c r="K424" s="5"/>
      <c r="L424" s="5"/>
      <c r="M424" s="5"/>
      <c r="N424" s="5"/>
      <c r="O424" s="5"/>
      <c r="P424" s="5"/>
      <c r="Q424" s="5"/>
      <c r="R424" s="5"/>
      <c r="V424" s="5"/>
    </row>
    <row r="425" spans="5:22" x14ac:dyDescent="0.25">
      <c r="E425" s="5"/>
      <c r="F425" s="5"/>
      <c r="G425" s="5"/>
      <c r="H425" s="5"/>
      <c r="I425" s="5"/>
      <c r="J425" s="5"/>
      <c r="K425" s="5"/>
      <c r="L425" s="5"/>
      <c r="M425" s="5"/>
      <c r="N425" s="5"/>
      <c r="O425" s="5"/>
      <c r="P425" s="5"/>
      <c r="Q425" s="5"/>
      <c r="R425" s="5"/>
      <c r="V425" s="5"/>
    </row>
    <row r="426" spans="5:22" x14ac:dyDescent="0.25">
      <c r="E426" s="5"/>
      <c r="F426" s="5"/>
      <c r="G426" s="5"/>
      <c r="H426" s="5"/>
      <c r="I426" s="5"/>
      <c r="J426" s="5"/>
      <c r="K426" s="5"/>
      <c r="L426" s="5"/>
      <c r="M426" s="5"/>
      <c r="N426" s="5"/>
      <c r="O426" s="5"/>
      <c r="P426" s="5"/>
      <c r="Q426" s="5"/>
      <c r="R426" s="5"/>
      <c r="V426" s="5"/>
    </row>
    <row r="427" spans="5:22" x14ac:dyDescent="0.25">
      <c r="E427" s="5"/>
      <c r="F427" s="5"/>
      <c r="G427" s="5"/>
      <c r="H427" s="5"/>
      <c r="I427" s="5"/>
      <c r="J427" s="5"/>
      <c r="K427" s="5"/>
      <c r="L427" s="5"/>
      <c r="M427" s="5"/>
      <c r="N427" s="5"/>
      <c r="O427" s="5"/>
      <c r="P427" s="5"/>
      <c r="Q427" s="5"/>
      <c r="R427" s="5"/>
      <c r="V427" s="5"/>
    </row>
    <row r="428" spans="5:22" x14ac:dyDescent="0.25">
      <c r="E428" s="5"/>
      <c r="F428" s="5"/>
      <c r="G428" s="5"/>
      <c r="H428" s="5"/>
      <c r="I428" s="5"/>
      <c r="J428" s="5"/>
      <c r="K428" s="5"/>
      <c r="L428" s="5"/>
      <c r="M428" s="5"/>
      <c r="N428" s="5"/>
      <c r="O428" s="5"/>
      <c r="P428" s="5"/>
      <c r="Q428" s="5"/>
      <c r="R428" s="5"/>
      <c r="V428" s="5"/>
    </row>
    <row r="429" spans="5:22" x14ac:dyDescent="0.25">
      <c r="E429" s="5"/>
      <c r="F429" s="5"/>
      <c r="G429" s="5"/>
      <c r="H429" s="5"/>
      <c r="I429" s="5"/>
      <c r="J429" s="5"/>
      <c r="K429" s="5"/>
      <c r="L429" s="5"/>
      <c r="M429" s="5"/>
      <c r="N429" s="5"/>
      <c r="O429" s="5"/>
      <c r="P429" s="5"/>
      <c r="Q429" s="5"/>
      <c r="R429" s="5"/>
      <c r="V429" s="5"/>
    </row>
    <row r="430" spans="5:22" x14ac:dyDescent="0.25">
      <c r="E430" s="5"/>
      <c r="F430" s="5"/>
      <c r="G430" s="5"/>
      <c r="H430" s="5"/>
      <c r="I430" s="5"/>
      <c r="J430" s="5"/>
      <c r="K430" s="5"/>
      <c r="L430" s="5"/>
      <c r="M430" s="5"/>
      <c r="N430" s="5"/>
      <c r="O430" s="5"/>
      <c r="P430" s="5"/>
      <c r="Q430" s="5"/>
      <c r="R430" s="5"/>
      <c r="V430" s="5"/>
    </row>
    <row r="431" spans="5:22" x14ac:dyDescent="0.25">
      <c r="E431" s="5"/>
      <c r="F431" s="5"/>
      <c r="G431" s="5"/>
      <c r="H431" s="5"/>
      <c r="I431" s="5"/>
      <c r="J431" s="5"/>
      <c r="K431" s="5"/>
      <c r="L431" s="5"/>
      <c r="M431" s="5"/>
      <c r="N431" s="5"/>
      <c r="O431" s="5"/>
      <c r="P431" s="5"/>
      <c r="Q431" s="5"/>
      <c r="R431" s="5"/>
      <c r="V431" s="5"/>
    </row>
    <row r="432" spans="5:22" x14ac:dyDescent="0.25">
      <c r="E432" s="5"/>
      <c r="F432" s="5"/>
      <c r="G432" s="5"/>
      <c r="H432" s="5"/>
      <c r="I432" s="5"/>
      <c r="J432" s="5"/>
      <c r="K432" s="5"/>
      <c r="L432" s="5"/>
      <c r="M432" s="5"/>
      <c r="N432" s="5"/>
      <c r="O432" s="5"/>
      <c r="P432" s="5"/>
      <c r="Q432" s="5"/>
      <c r="R432" s="5"/>
      <c r="V432" s="5"/>
    </row>
    <row r="433" spans="5:22" x14ac:dyDescent="0.25">
      <c r="E433" s="5"/>
      <c r="F433" s="5"/>
      <c r="G433" s="5"/>
      <c r="H433" s="5"/>
      <c r="I433" s="5"/>
      <c r="J433" s="5"/>
      <c r="K433" s="5"/>
      <c r="L433" s="5"/>
      <c r="M433" s="5"/>
      <c r="N433" s="5"/>
      <c r="O433" s="5"/>
      <c r="P433" s="5"/>
      <c r="Q433" s="5"/>
      <c r="R433" s="5"/>
      <c r="V433" s="5"/>
    </row>
    <row r="434" spans="5:22" x14ac:dyDescent="0.25">
      <c r="E434" s="5"/>
      <c r="F434" s="5"/>
      <c r="G434" s="5"/>
      <c r="H434" s="5"/>
      <c r="I434" s="5"/>
      <c r="J434" s="5"/>
      <c r="K434" s="5"/>
      <c r="L434" s="5"/>
      <c r="M434" s="5"/>
      <c r="N434" s="5"/>
      <c r="O434" s="5"/>
      <c r="P434" s="5"/>
      <c r="Q434" s="5"/>
      <c r="R434" s="5"/>
      <c r="V434" s="5"/>
    </row>
    <row r="435" spans="5:22" x14ac:dyDescent="0.25">
      <c r="E435" s="5"/>
      <c r="F435" s="5"/>
      <c r="G435" s="5"/>
      <c r="H435" s="5"/>
      <c r="I435" s="5"/>
      <c r="J435" s="5"/>
      <c r="K435" s="5"/>
      <c r="L435" s="5"/>
      <c r="M435" s="5"/>
      <c r="N435" s="5"/>
      <c r="O435" s="5"/>
      <c r="P435" s="5"/>
      <c r="Q435" s="5"/>
      <c r="R435" s="5"/>
      <c r="V435" s="5"/>
    </row>
    <row r="436" spans="5:22" x14ac:dyDescent="0.25">
      <c r="E436" s="5"/>
      <c r="F436" s="5"/>
      <c r="G436" s="5"/>
      <c r="H436" s="5"/>
      <c r="I436" s="5"/>
      <c r="J436" s="5"/>
      <c r="K436" s="5"/>
      <c r="L436" s="5"/>
      <c r="M436" s="5"/>
      <c r="N436" s="5"/>
      <c r="O436" s="5"/>
      <c r="P436" s="5"/>
      <c r="Q436" s="5"/>
      <c r="R436" s="5"/>
      <c r="V436" s="5"/>
    </row>
    <row r="437" spans="5:22" x14ac:dyDescent="0.25">
      <c r="E437" s="5"/>
      <c r="F437" s="5"/>
      <c r="G437" s="5"/>
      <c r="H437" s="5"/>
      <c r="I437" s="5"/>
      <c r="J437" s="5"/>
      <c r="K437" s="5"/>
      <c r="L437" s="5"/>
      <c r="M437" s="5"/>
      <c r="N437" s="5"/>
      <c r="O437" s="5"/>
      <c r="P437" s="5"/>
      <c r="Q437" s="5"/>
      <c r="R437" s="5"/>
      <c r="V437" s="5"/>
    </row>
    <row r="438" spans="5:22" x14ac:dyDescent="0.25">
      <c r="E438" s="5"/>
      <c r="F438" s="5"/>
      <c r="G438" s="5"/>
      <c r="H438" s="5"/>
      <c r="I438" s="5"/>
      <c r="J438" s="5"/>
      <c r="K438" s="5"/>
      <c r="L438" s="5"/>
      <c r="M438" s="5"/>
      <c r="N438" s="5"/>
      <c r="O438" s="5"/>
      <c r="P438" s="5"/>
      <c r="Q438" s="5"/>
      <c r="R438" s="5"/>
      <c r="V438" s="5"/>
    </row>
    <row r="439" spans="5:22" x14ac:dyDescent="0.25">
      <c r="E439" s="5"/>
      <c r="F439" s="5"/>
      <c r="G439" s="5"/>
      <c r="H439" s="5"/>
      <c r="I439" s="5"/>
      <c r="J439" s="5"/>
      <c r="K439" s="5"/>
      <c r="L439" s="5"/>
      <c r="M439" s="5"/>
      <c r="N439" s="5"/>
      <c r="O439" s="5"/>
      <c r="P439" s="5"/>
      <c r="Q439" s="5"/>
      <c r="R439" s="5"/>
      <c r="V439" s="5"/>
    </row>
    <row r="440" spans="5:22" x14ac:dyDescent="0.25">
      <c r="E440" s="5"/>
      <c r="F440" s="5"/>
      <c r="G440" s="5"/>
      <c r="H440" s="5"/>
      <c r="I440" s="5"/>
      <c r="J440" s="5"/>
      <c r="K440" s="5"/>
      <c r="L440" s="5"/>
      <c r="M440" s="5"/>
      <c r="N440" s="5"/>
      <c r="O440" s="5"/>
      <c r="P440" s="5"/>
      <c r="Q440" s="5"/>
      <c r="R440" s="5"/>
      <c r="V440" s="5"/>
    </row>
    <row r="441" spans="5:22" x14ac:dyDescent="0.25">
      <c r="E441" s="5"/>
      <c r="F441" s="5"/>
      <c r="G441" s="5"/>
      <c r="H441" s="5"/>
      <c r="I441" s="5"/>
      <c r="J441" s="5"/>
      <c r="K441" s="5"/>
      <c r="L441" s="5"/>
      <c r="M441" s="5"/>
      <c r="N441" s="5"/>
      <c r="O441" s="5"/>
      <c r="P441" s="5"/>
      <c r="Q441" s="5"/>
      <c r="R441" s="5"/>
      <c r="V441" s="5"/>
    </row>
    <row r="442" spans="5:22" x14ac:dyDescent="0.25">
      <c r="E442" s="5"/>
      <c r="F442" s="5"/>
      <c r="G442" s="5"/>
      <c r="H442" s="5"/>
      <c r="I442" s="5"/>
      <c r="J442" s="5"/>
      <c r="K442" s="5"/>
      <c r="L442" s="5"/>
      <c r="M442" s="5"/>
      <c r="N442" s="5"/>
      <c r="O442" s="5"/>
      <c r="P442" s="5"/>
      <c r="Q442" s="5"/>
      <c r="R442" s="5"/>
      <c r="V442" s="5"/>
    </row>
    <row r="443" spans="5:22" x14ac:dyDescent="0.25">
      <c r="E443" s="5"/>
      <c r="F443" s="5"/>
      <c r="G443" s="5"/>
      <c r="H443" s="5"/>
      <c r="I443" s="5"/>
      <c r="J443" s="5"/>
      <c r="K443" s="5"/>
      <c r="L443" s="5"/>
      <c r="M443" s="5"/>
      <c r="N443" s="5"/>
      <c r="O443" s="5"/>
      <c r="P443" s="5"/>
      <c r="Q443" s="5"/>
      <c r="R443" s="5"/>
      <c r="V443" s="5"/>
    </row>
    <row r="444" spans="5:22" x14ac:dyDescent="0.25">
      <c r="E444" s="5"/>
      <c r="F444" s="5"/>
      <c r="G444" s="5"/>
      <c r="H444" s="5"/>
      <c r="I444" s="5"/>
      <c r="J444" s="5"/>
      <c r="K444" s="5"/>
      <c r="L444" s="5"/>
      <c r="M444" s="5"/>
      <c r="N444" s="5"/>
      <c r="O444" s="5"/>
      <c r="P444" s="5"/>
      <c r="Q444" s="5"/>
      <c r="R444" s="5"/>
      <c r="V444" s="5"/>
    </row>
    <row r="445" spans="5:22" x14ac:dyDescent="0.25">
      <c r="E445" s="5"/>
      <c r="F445" s="5"/>
      <c r="G445" s="5"/>
      <c r="H445" s="5"/>
      <c r="I445" s="5"/>
      <c r="J445" s="5"/>
      <c r="K445" s="5"/>
      <c r="L445" s="5"/>
      <c r="M445" s="5"/>
      <c r="N445" s="5"/>
      <c r="O445" s="5"/>
      <c r="P445" s="5"/>
      <c r="Q445" s="5"/>
      <c r="R445" s="5"/>
      <c r="V445" s="5"/>
    </row>
    <row r="446" spans="5:22" x14ac:dyDescent="0.25">
      <c r="E446" s="5"/>
      <c r="F446" s="5"/>
      <c r="G446" s="5"/>
      <c r="H446" s="5"/>
      <c r="I446" s="5"/>
      <c r="J446" s="5"/>
      <c r="K446" s="5"/>
      <c r="L446" s="5"/>
      <c r="M446" s="5"/>
      <c r="N446" s="5"/>
      <c r="O446" s="5"/>
      <c r="P446" s="5"/>
      <c r="Q446" s="5"/>
      <c r="R446" s="5"/>
      <c r="V446" s="5"/>
    </row>
    <row r="447" spans="5:22" x14ac:dyDescent="0.25">
      <c r="E447" s="5"/>
      <c r="F447" s="5"/>
      <c r="G447" s="5"/>
      <c r="H447" s="5"/>
      <c r="I447" s="5"/>
      <c r="J447" s="5"/>
      <c r="K447" s="5"/>
      <c r="L447" s="5"/>
      <c r="M447" s="5"/>
      <c r="N447" s="5"/>
      <c r="O447" s="5"/>
      <c r="P447" s="5"/>
      <c r="Q447" s="5"/>
      <c r="R447" s="5"/>
      <c r="V447" s="5"/>
    </row>
    <row r="448" spans="5:22" x14ac:dyDescent="0.25">
      <c r="E448" s="5"/>
      <c r="F448" s="5"/>
      <c r="G448" s="5"/>
      <c r="H448" s="5"/>
      <c r="I448" s="5"/>
      <c r="J448" s="5"/>
      <c r="K448" s="5"/>
      <c r="L448" s="5"/>
      <c r="M448" s="5"/>
      <c r="N448" s="5"/>
      <c r="O448" s="5"/>
      <c r="P448" s="5"/>
      <c r="Q448" s="5"/>
      <c r="R448" s="5"/>
      <c r="V448" s="5"/>
    </row>
    <row r="449" spans="5:22" x14ac:dyDescent="0.25">
      <c r="E449" s="5"/>
      <c r="F449" s="5"/>
      <c r="G449" s="5"/>
      <c r="H449" s="5"/>
      <c r="I449" s="5"/>
      <c r="J449" s="5"/>
      <c r="K449" s="5"/>
      <c r="L449" s="5"/>
      <c r="M449" s="5"/>
      <c r="N449" s="5"/>
      <c r="O449" s="5"/>
      <c r="P449" s="5"/>
      <c r="Q449" s="5"/>
      <c r="R449" s="5"/>
      <c r="V449" s="5"/>
    </row>
    <row r="450" spans="5:22" x14ac:dyDescent="0.25">
      <c r="E450" s="5"/>
      <c r="F450" s="5"/>
      <c r="G450" s="5"/>
      <c r="H450" s="5"/>
      <c r="I450" s="5"/>
      <c r="J450" s="5"/>
      <c r="K450" s="5"/>
      <c r="L450" s="5"/>
      <c r="M450" s="5"/>
      <c r="N450" s="5"/>
      <c r="O450" s="5"/>
      <c r="P450" s="5"/>
      <c r="Q450" s="5"/>
      <c r="R450" s="5"/>
      <c r="V450" s="5"/>
    </row>
    <row r="451" spans="5:22" x14ac:dyDescent="0.25">
      <c r="E451" s="5"/>
      <c r="F451" s="5"/>
      <c r="G451" s="5"/>
      <c r="H451" s="5"/>
      <c r="I451" s="5"/>
      <c r="J451" s="5"/>
      <c r="K451" s="5"/>
      <c r="L451" s="5"/>
      <c r="M451" s="5"/>
      <c r="N451" s="5"/>
      <c r="O451" s="5"/>
      <c r="P451" s="5"/>
      <c r="Q451" s="5"/>
      <c r="R451" s="5"/>
      <c r="V451" s="5"/>
    </row>
    <row r="452" spans="5:22" x14ac:dyDescent="0.25">
      <c r="E452" s="5"/>
      <c r="F452" s="5"/>
      <c r="G452" s="5"/>
      <c r="H452" s="5"/>
      <c r="I452" s="5"/>
      <c r="J452" s="5"/>
      <c r="K452" s="5"/>
      <c r="L452" s="5"/>
      <c r="M452" s="5"/>
      <c r="N452" s="5"/>
      <c r="O452" s="5"/>
      <c r="P452" s="5"/>
      <c r="Q452" s="5"/>
      <c r="R452" s="5"/>
      <c r="V452" s="5"/>
    </row>
    <row r="453" spans="5:22" x14ac:dyDescent="0.25">
      <c r="E453" s="5"/>
      <c r="F453" s="5"/>
      <c r="G453" s="5"/>
      <c r="H453" s="5"/>
      <c r="I453" s="5"/>
      <c r="J453" s="5"/>
      <c r="K453" s="5"/>
      <c r="L453" s="5"/>
      <c r="M453" s="5"/>
      <c r="N453" s="5"/>
      <c r="O453" s="5"/>
      <c r="P453" s="5"/>
      <c r="Q453" s="5"/>
      <c r="R453" s="5"/>
      <c r="V453" s="5"/>
    </row>
    <row r="454" spans="5:22" x14ac:dyDescent="0.25">
      <c r="E454" s="5"/>
      <c r="F454" s="5"/>
      <c r="G454" s="5"/>
      <c r="H454" s="5"/>
      <c r="I454" s="5"/>
      <c r="J454" s="5"/>
      <c r="K454" s="5"/>
      <c r="L454" s="5"/>
      <c r="M454" s="5"/>
      <c r="N454" s="5"/>
      <c r="O454" s="5"/>
      <c r="P454" s="5"/>
      <c r="Q454" s="5"/>
      <c r="R454" s="5"/>
      <c r="V454" s="5"/>
    </row>
    <row r="455" spans="5:22" x14ac:dyDescent="0.25">
      <c r="E455" s="5"/>
      <c r="F455" s="5"/>
      <c r="G455" s="5"/>
      <c r="H455" s="5"/>
      <c r="I455" s="5"/>
      <c r="J455" s="5"/>
      <c r="K455" s="5"/>
      <c r="L455" s="5"/>
      <c r="M455" s="5"/>
      <c r="N455" s="5"/>
      <c r="O455" s="5"/>
      <c r="P455" s="5"/>
      <c r="Q455" s="5"/>
      <c r="R455" s="5"/>
      <c r="V455" s="5"/>
    </row>
    <row r="456" spans="5:22" x14ac:dyDescent="0.25">
      <c r="E456" s="5"/>
      <c r="F456" s="5"/>
      <c r="G456" s="5"/>
      <c r="H456" s="5"/>
      <c r="I456" s="5"/>
      <c r="J456" s="5"/>
      <c r="K456" s="5"/>
      <c r="L456" s="5"/>
      <c r="M456" s="5"/>
      <c r="N456" s="5"/>
      <c r="O456" s="5"/>
      <c r="P456" s="5"/>
      <c r="Q456" s="5"/>
      <c r="R456" s="5"/>
      <c r="V456" s="5"/>
    </row>
    <row r="457" spans="5:22" x14ac:dyDescent="0.25">
      <c r="E457" s="5"/>
      <c r="F457" s="5"/>
      <c r="G457" s="5"/>
      <c r="H457" s="5"/>
      <c r="I457" s="5"/>
      <c r="J457" s="5"/>
      <c r="K457" s="5"/>
      <c r="L457" s="5"/>
      <c r="M457" s="5"/>
      <c r="N457" s="5"/>
      <c r="O457" s="5"/>
      <c r="P457" s="5"/>
      <c r="Q457" s="5"/>
      <c r="R457" s="5"/>
      <c r="V457" s="5"/>
    </row>
    <row r="458" spans="5:22" x14ac:dyDescent="0.25">
      <c r="E458" s="5"/>
      <c r="F458" s="5"/>
      <c r="G458" s="5"/>
      <c r="H458" s="5"/>
      <c r="I458" s="5"/>
      <c r="J458" s="5"/>
      <c r="K458" s="5"/>
      <c r="L458" s="5"/>
      <c r="M458" s="5"/>
      <c r="N458" s="5"/>
      <c r="O458" s="5"/>
      <c r="P458" s="5"/>
      <c r="Q458" s="5"/>
      <c r="R458" s="5"/>
      <c r="V458" s="5"/>
    </row>
    <row r="459" spans="5:22" x14ac:dyDescent="0.25">
      <c r="E459" s="5"/>
      <c r="F459" s="5"/>
      <c r="G459" s="5"/>
      <c r="H459" s="5"/>
      <c r="I459" s="5"/>
      <c r="J459" s="5"/>
      <c r="K459" s="5"/>
      <c r="L459" s="5"/>
      <c r="M459" s="5"/>
      <c r="N459" s="5"/>
      <c r="O459" s="5"/>
      <c r="P459" s="5"/>
      <c r="Q459" s="5"/>
      <c r="R459" s="5"/>
      <c r="V459" s="5"/>
    </row>
    <row r="460" spans="5:22" x14ac:dyDescent="0.25">
      <c r="E460" s="5"/>
      <c r="F460" s="5"/>
      <c r="G460" s="5"/>
      <c r="H460" s="5"/>
      <c r="I460" s="5"/>
      <c r="J460" s="5"/>
      <c r="K460" s="5"/>
      <c r="L460" s="5"/>
      <c r="M460" s="5"/>
      <c r="N460" s="5"/>
      <c r="O460" s="5"/>
      <c r="P460" s="5"/>
      <c r="Q460" s="5"/>
      <c r="R460" s="5"/>
      <c r="V460" s="5"/>
    </row>
    <row r="461" spans="5:22" x14ac:dyDescent="0.25">
      <c r="E461" s="5"/>
      <c r="F461" s="5"/>
      <c r="G461" s="5"/>
      <c r="H461" s="5"/>
      <c r="I461" s="5"/>
      <c r="J461" s="5"/>
      <c r="K461" s="5"/>
      <c r="L461" s="5"/>
      <c r="M461" s="5"/>
      <c r="N461" s="5"/>
      <c r="O461" s="5"/>
      <c r="P461" s="5"/>
      <c r="Q461" s="5"/>
      <c r="R461" s="5"/>
      <c r="V461" s="5"/>
    </row>
    <row r="462" spans="5:22" x14ac:dyDescent="0.25">
      <c r="E462" s="5"/>
      <c r="F462" s="5"/>
      <c r="G462" s="5"/>
      <c r="H462" s="5"/>
      <c r="I462" s="5"/>
      <c r="J462" s="5"/>
      <c r="K462" s="5"/>
      <c r="L462" s="5"/>
      <c r="M462" s="5"/>
      <c r="N462" s="5"/>
      <c r="O462" s="5"/>
      <c r="P462" s="5"/>
      <c r="Q462" s="5"/>
      <c r="R462" s="5"/>
      <c r="V462" s="5"/>
    </row>
    <row r="463" spans="5:22" x14ac:dyDescent="0.25">
      <c r="E463" s="5"/>
      <c r="F463" s="5"/>
      <c r="G463" s="5"/>
      <c r="H463" s="5"/>
      <c r="I463" s="5"/>
      <c r="J463" s="5"/>
      <c r="K463" s="5"/>
      <c r="L463" s="5"/>
      <c r="M463" s="5"/>
      <c r="N463" s="5"/>
      <c r="O463" s="5"/>
      <c r="P463" s="5"/>
      <c r="Q463" s="5"/>
      <c r="R463" s="5"/>
      <c r="V463" s="5"/>
    </row>
    <row r="464" spans="5:22" x14ac:dyDescent="0.25">
      <c r="E464" s="5"/>
      <c r="F464" s="5"/>
      <c r="G464" s="5"/>
      <c r="H464" s="5"/>
      <c r="I464" s="5"/>
      <c r="J464" s="5"/>
      <c r="K464" s="5"/>
      <c r="L464" s="5"/>
      <c r="M464" s="5"/>
      <c r="N464" s="5"/>
      <c r="O464" s="5"/>
      <c r="P464" s="5"/>
      <c r="Q464" s="5"/>
      <c r="R464" s="5"/>
      <c r="V464" s="5"/>
    </row>
    <row r="465" spans="5:22" x14ac:dyDescent="0.25">
      <c r="E465" s="5"/>
      <c r="F465" s="5"/>
      <c r="G465" s="5"/>
      <c r="H465" s="5"/>
      <c r="I465" s="5"/>
      <c r="J465" s="5"/>
      <c r="K465" s="5"/>
      <c r="L465" s="5"/>
      <c r="M465" s="5"/>
      <c r="N465" s="5"/>
      <c r="O465" s="5"/>
      <c r="P465" s="5"/>
      <c r="Q465" s="5"/>
      <c r="R465" s="5"/>
      <c r="V465" s="5"/>
    </row>
    <row r="466" spans="5:22" x14ac:dyDescent="0.25">
      <c r="E466" s="5"/>
      <c r="F466" s="5"/>
      <c r="G466" s="5"/>
      <c r="H466" s="5"/>
      <c r="I466" s="5"/>
      <c r="J466" s="5"/>
      <c r="K466" s="5"/>
      <c r="L466" s="5"/>
      <c r="M466" s="5"/>
      <c r="N466" s="5"/>
      <c r="O466" s="5"/>
      <c r="P466" s="5"/>
      <c r="Q466" s="5"/>
      <c r="R466" s="5"/>
      <c r="V466" s="5"/>
    </row>
    <row r="467" spans="5:22" x14ac:dyDescent="0.25">
      <c r="E467" s="5"/>
      <c r="F467" s="5"/>
      <c r="G467" s="5"/>
      <c r="H467" s="5"/>
      <c r="I467" s="5"/>
      <c r="J467" s="5"/>
      <c r="K467" s="5"/>
      <c r="L467" s="5"/>
      <c r="M467" s="5"/>
      <c r="N467" s="5"/>
      <c r="O467" s="5"/>
      <c r="P467" s="5"/>
      <c r="Q467" s="5"/>
      <c r="R467" s="5"/>
      <c r="V467" s="5"/>
    </row>
    <row r="468" spans="5:22" x14ac:dyDescent="0.25">
      <c r="E468" s="5"/>
      <c r="F468" s="5"/>
      <c r="G468" s="5"/>
      <c r="H468" s="5"/>
      <c r="I468" s="5"/>
      <c r="J468" s="5"/>
      <c r="K468" s="5"/>
      <c r="L468" s="5"/>
      <c r="M468" s="5"/>
      <c r="N468" s="5"/>
      <c r="O468" s="5"/>
      <c r="P468" s="5"/>
      <c r="Q468" s="5"/>
      <c r="R468" s="5"/>
      <c r="V468" s="5"/>
    </row>
    <row r="469" spans="5:22" x14ac:dyDescent="0.25">
      <c r="E469" s="5"/>
      <c r="F469" s="5"/>
      <c r="G469" s="5"/>
      <c r="H469" s="5"/>
      <c r="I469" s="5"/>
      <c r="J469" s="5"/>
      <c r="K469" s="5"/>
      <c r="L469" s="5"/>
      <c r="M469" s="5"/>
      <c r="N469" s="5"/>
      <c r="O469" s="5"/>
      <c r="P469" s="5"/>
      <c r="Q469" s="5"/>
      <c r="R469" s="5"/>
      <c r="V469" s="5"/>
    </row>
    <row r="470" spans="5:22" x14ac:dyDescent="0.25">
      <c r="E470" s="5"/>
      <c r="F470" s="5"/>
      <c r="G470" s="5"/>
      <c r="H470" s="5"/>
      <c r="I470" s="5"/>
      <c r="J470" s="5"/>
      <c r="K470" s="5"/>
      <c r="L470" s="5"/>
      <c r="M470" s="5"/>
      <c r="N470" s="5"/>
      <c r="O470" s="5"/>
      <c r="P470" s="5"/>
      <c r="Q470" s="5"/>
      <c r="R470" s="5"/>
      <c r="V470" s="5"/>
    </row>
    <row r="471" spans="5:22" x14ac:dyDescent="0.25">
      <c r="E471" s="5"/>
      <c r="F471" s="5"/>
      <c r="G471" s="5"/>
      <c r="H471" s="5"/>
      <c r="I471" s="5"/>
      <c r="J471" s="5"/>
      <c r="K471" s="5"/>
      <c r="L471" s="5"/>
      <c r="M471" s="5"/>
      <c r="N471" s="5"/>
      <c r="O471" s="5"/>
      <c r="P471" s="5"/>
      <c r="Q471" s="5"/>
      <c r="R471" s="5"/>
      <c r="V471" s="5"/>
    </row>
    <row r="472" spans="5:22" x14ac:dyDescent="0.25">
      <c r="E472" s="5"/>
      <c r="F472" s="5"/>
      <c r="G472" s="5"/>
      <c r="H472" s="5"/>
      <c r="I472" s="5"/>
      <c r="J472" s="5"/>
      <c r="K472" s="5"/>
      <c r="L472" s="5"/>
      <c r="M472" s="5"/>
      <c r="N472" s="5"/>
      <c r="O472" s="5"/>
      <c r="P472" s="5"/>
      <c r="Q472" s="5"/>
      <c r="R472" s="5"/>
      <c r="V472" s="5"/>
    </row>
    <row r="473" spans="5:22" x14ac:dyDescent="0.25">
      <c r="E473" s="5"/>
      <c r="F473" s="5"/>
      <c r="G473" s="5"/>
      <c r="H473" s="5"/>
      <c r="I473" s="5"/>
      <c r="J473" s="5"/>
      <c r="K473" s="5"/>
      <c r="L473" s="5"/>
      <c r="M473" s="5"/>
      <c r="N473" s="5"/>
      <c r="O473" s="5"/>
      <c r="P473" s="5"/>
      <c r="Q473" s="5"/>
      <c r="R473" s="5"/>
      <c r="V473" s="5"/>
    </row>
    <row r="474" spans="5:22" x14ac:dyDescent="0.25">
      <c r="E474" s="5"/>
      <c r="F474" s="5"/>
      <c r="G474" s="5"/>
      <c r="H474" s="5"/>
      <c r="I474" s="5"/>
      <c r="J474" s="5"/>
      <c r="K474" s="5"/>
      <c r="L474" s="5"/>
      <c r="M474" s="5"/>
      <c r="N474" s="5"/>
      <c r="O474" s="5"/>
      <c r="P474" s="5"/>
      <c r="Q474" s="5"/>
      <c r="R474" s="5"/>
      <c r="V474" s="5"/>
    </row>
    <row r="475" spans="5:22" x14ac:dyDescent="0.25">
      <c r="E475" s="5"/>
      <c r="F475" s="5"/>
      <c r="G475" s="5"/>
      <c r="H475" s="5"/>
      <c r="I475" s="5"/>
      <c r="J475" s="5"/>
      <c r="K475" s="5"/>
      <c r="L475" s="5"/>
      <c r="M475" s="5"/>
      <c r="N475" s="5"/>
      <c r="O475" s="5"/>
      <c r="P475" s="5"/>
      <c r="Q475" s="5"/>
      <c r="R475" s="5"/>
      <c r="V475" s="5"/>
    </row>
    <row r="476" spans="5:22" x14ac:dyDescent="0.25">
      <c r="E476" s="5"/>
      <c r="F476" s="5"/>
      <c r="G476" s="5"/>
      <c r="H476" s="5"/>
      <c r="I476" s="5"/>
      <c r="J476" s="5"/>
      <c r="K476" s="5"/>
      <c r="L476" s="5"/>
      <c r="M476" s="5"/>
      <c r="N476" s="5"/>
      <c r="O476" s="5"/>
      <c r="P476" s="5"/>
      <c r="Q476" s="5"/>
      <c r="R476" s="5"/>
      <c r="V476" s="5"/>
    </row>
    <row r="477" spans="5:22" x14ac:dyDescent="0.25">
      <c r="E477" s="5"/>
      <c r="F477" s="5"/>
      <c r="G477" s="5"/>
      <c r="H477" s="5"/>
      <c r="I477" s="5"/>
      <c r="J477" s="5"/>
      <c r="K477" s="5"/>
      <c r="L477" s="5"/>
      <c r="M477" s="5"/>
      <c r="N477" s="5"/>
      <c r="O477" s="5"/>
      <c r="P477" s="5"/>
      <c r="Q477" s="5"/>
      <c r="R477" s="5"/>
      <c r="V477" s="5"/>
    </row>
    <row r="478" spans="5:22" x14ac:dyDescent="0.25">
      <c r="E478" s="5"/>
      <c r="F478" s="5"/>
      <c r="G478" s="5"/>
      <c r="H478" s="5"/>
      <c r="I478" s="5"/>
      <c r="J478" s="5"/>
      <c r="K478" s="5"/>
      <c r="L478" s="5"/>
      <c r="M478" s="5"/>
      <c r="N478" s="5"/>
      <c r="O478" s="5"/>
      <c r="P478" s="5"/>
      <c r="Q478" s="5"/>
      <c r="R478" s="5"/>
      <c r="V478" s="5"/>
    </row>
    <row r="479" spans="5:22" x14ac:dyDescent="0.25">
      <c r="E479" s="5"/>
      <c r="F479" s="5"/>
      <c r="G479" s="5"/>
      <c r="H479" s="5"/>
      <c r="I479" s="5"/>
      <c r="J479" s="5"/>
      <c r="K479" s="5"/>
      <c r="L479" s="5"/>
      <c r="M479" s="5"/>
      <c r="N479" s="5"/>
      <c r="O479" s="5"/>
      <c r="P479" s="5"/>
      <c r="Q479" s="5"/>
      <c r="R479" s="5"/>
      <c r="V479" s="5"/>
    </row>
    <row r="480" spans="5:22" x14ac:dyDescent="0.25">
      <c r="E480" s="5"/>
      <c r="F480" s="5"/>
      <c r="G480" s="5"/>
      <c r="H480" s="5"/>
      <c r="I480" s="5"/>
      <c r="J480" s="5"/>
      <c r="K480" s="5"/>
      <c r="L480" s="5"/>
      <c r="M480" s="5"/>
      <c r="N480" s="5"/>
      <c r="O480" s="5"/>
      <c r="P480" s="5"/>
      <c r="Q480" s="5"/>
      <c r="R480" s="5"/>
      <c r="V480" s="5"/>
    </row>
    <row r="481" spans="5:22" x14ac:dyDescent="0.25">
      <c r="E481" s="5"/>
      <c r="F481" s="5"/>
      <c r="G481" s="5"/>
      <c r="H481" s="5"/>
      <c r="I481" s="5"/>
      <c r="J481" s="5"/>
      <c r="K481" s="5"/>
      <c r="L481" s="5"/>
      <c r="M481" s="5"/>
      <c r="N481" s="5"/>
      <c r="O481" s="5"/>
      <c r="P481" s="5"/>
      <c r="Q481" s="5"/>
      <c r="R481" s="5"/>
      <c r="V481" s="5"/>
    </row>
    <row r="482" spans="5:22" x14ac:dyDescent="0.25">
      <c r="E482" s="5"/>
      <c r="F482" s="5"/>
      <c r="G482" s="5"/>
      <c r="H482" s="5"/>
      <c r="I482" s="5"/>
      <c r="J482" s="5"/>
      <c r="K482" s="5"/>
      <c r="L482" s="5"/>
      <c r="M482" s="5"/>
      <c r="N482" s="5"/>
      <c r="O482" s="5"/>
      <c r="P482" s="5"/>
      <c r="Q482" s="5"/>
      <c r="R482" s="5"/>
      <c r="V482" s="5"/>
    </row>
    <row r="483" spans="5:22" x14ac:dyDescent="0.25">
      <c r="E483" s="5"/>
      <c r="F483" s="5"/>
      <c r="G483" s="5"/>
      <c r="H483" s="5"/>
      <c r="I483" s="5"/>
      <c r="J483" s="5"/>
      <c r="K483" s="5"/>
      <c r="L483" s="5"/>
      <c r="M483" s="5"/>
      <c r="N483" s="5"/>
      <c r="O483" s="5"/>
      <c r="P483" s="5"/>
      <c r="Q483" s="5"/>
      <c r="R483" s="5"/>
      <c r="V483" s="5"/>
    </row>
    <row r="484" spans="5:22" x14ac:dyDescent="0.25">
      <c r="E484" s="5"/>
      <c r="F484" s="5"/>
      <c r="G484" s="5"/>
      <c r="H484" s="5"/>
      <c r="I484" s="5"/>
      <c r="J484" s="5"/>
      <c r="K484" s="5"/>
      <c r="L484" s="5"/>
      <c r="M484" s="5"/>
      <c r="N484" s="5"/>
      <c r="O484" s="5"/>
      <c r="P484" s="5"/>
      <c r="Q484" s="5"/>
      <c r="R484" s="5"/>
      <c r="V484" s="5"/>
    </row>
    <row r="485" spans="5:22" x14ac:dyDescent="0.25">
      <c r="E485" s="5"/>
      <c r="F485" s="5"/>
      <c r="G485" s="5"/>
      <c r="H485" s="5"/>
      <c r="I485" s="5"/>
      <c r="J485" s="5"/>
      <c r="K485" s="5"/>
      <c r="L485" s="5"/>
      <c r="M485" s="5"/>
      <c r="N485" s="5"/>
      <c r="O485" s="5"/>
      <c r="P485" s="5"/>
      <c r="Q485" s="5"/>
      <c r="R485" s="5"/>
      <c r="V485" s="5"/>
    </row>
    <row r="486" spans="5:22" x14ac:dyDescent="0.25">
      <c r="E486" s="5"/>
      <c r="F486" s="5"/>
      <c r="G486" s="5"/>
      <c r="H486" s="5"/>
      <c r="I486" s="5"/>
      <c r="J486" s="5"/>
      <c r="K486" s="5"/>
      <c r="L486" s="5"/>
      <c r="M486" s="5"/>
      <c r="N486" s="5"/>
      <c r="O486" s="5"/>
      <c r="P486" s="5"/>
      <c r="Q486" s="5"/>
      <c r="R486" s="5"/>
      <c r="V486" s="5"/>
    </row>
    <row r="487" spans="5:22" x14ac:dyDescent="0.25">
      <c r="E487" s="5"/>
      <c r="F487" s="5"/>
      <c r="G487" s="5"/>
      <c r="H487" s="5"/>
      <c r="I487" s="5"/>
      <c r="J487" s="5"/>
      <c r="K487" s="5"/>
      <c r="L487" s="5"/>
      <c r="M487" s="5"/>
      <c r="N487" s="5"/>
      <c r="O487" s="5"/>
      <c r="P487" s="5"/>
      <c r="Q487" s="5"/>
      <c r="R487" s="5"/>
      <c r="V487" s="5"/>
    </row>
    <row r="488" spans="5:22" x14ac:dyDescent="0.25">
      <c r="E488" s="5"/>
      <c r="F488" s="5"/>
      <c r="G488" s="5"/>
      <c r="H488" s="5"/>
      <c r="I488" s="5"/>
      <c r="J488" s="5"/>
      <c r="K488" s="5"/>
      <c r="L488" s="5"/>
      <c r="M488" s="5"/>
      <c r="N488" s="5"/>
      <c r="O488" s="5"/>
      <c r="P488" s="5"/>
      <c r="Q488" s="5"/>
      <c r="R488" s="5"/>
      <c r="V488" s="5"/>
    </row>
    <row r="489" spans="5:22" x14ac:dyDescent="0.25">
      <c r="E489" s="5"/>
      <c r="F489" s="5"/>
      <c r="G489" s="5"/>
      <c r="H489" s="5"/>
      <c r="I489" s="5"/>
      <c r="J489" s="5"/>
      <c r="K489" s="5"/>
      <c r="L489" s="5"/>
      <c r="M489" s="5"/>
      <c r="N489" s="5"/>
      <c r="O489" s="5"/>
      <c r="P489" s="5"/>
      <c r="Q489" s="5"/>
      <c r="R489" s="5"/>
      <c r="V489" s="5"/>
    </row>
    <row r="490" spans="5:22" x14ac:dyDescent="0.25">
      <c r="E490" s="5"/>
      <c r="F490" s="5"/>
      <c r="G490" s="5"/>
      <c r="H490" s="5"/>
      <c r="I490" s="5"/>
      <c r="J490" s="5"/>
      <c r="K490" s="5"/>
      <c r="L490" s="5"/>
      <c r="M490" s="5"/>
      <c r="N490" s="5"/>
      <c r="O490" s="5"/>
      <c r="P490" s="5"/>
      <c r="Q490" s="5"/>
      <c r="R490" s="5"/>
      <c r="V490" s="5"/>
    </row>
    <row r="491" spans="5:22" x14ac:dyDescent="0.25">
      <c r="E491" s="5"/>
      <c r="F491" s="5"/>
      <c r="G491" s="5"/>
      <c r="H491" s="5"/>
      <c r="I491" s="5"/>
      <c r="J491" s="5"/>
      <c r="K491" s="5"/>
      <c r="L491" s="5"/>
      <c r="M491" s="5"/>
      <c r="N491" s="5"/>
      <c r="O491" s="5"/>
      <c r="P491" s="5"/>
      <c r="Q491" s="5"/>
      <c r="R491" s="5"/>
      <c r="V491" s="5"/>
    </row>
    <row r="492" spans="5:22" x14ac:dyDescent="0.25">
      <c r="E492" s="5"/>
      <c r="F492" s="5"/>
      <c r="G492" s="5"/>
      <c r="H492" s="5"/>
      <c r="I492" s="5"/>
      <c r="J492" s="5"/>
      <c r="K492" s="5"/>
      <c r="L492" s="5"/>
      <c r="M492" s="5"/>
      <c r="N492" s="5"/>
      <c r="O492" s="5"/>
      <c r="P492" s="5"/>
      <c r="Q492" s="5"/>
      <c r="R492" s="5"/>
      <c r="V492" s="5"/>
    </row>
    <row r="493" spans="5:22" x14ac:dyDescent="0.25">
      <c r="E493" s="5"/>
      <c r="F493" s="5"/>
      <c r="G493" s="5"/>
      <c r="H493" s="5"/>
      <c r="I493" s="5"/>
      <c r="J493" s="5"/>
      <c r="K493" s="5"/>
      <c r="L493" s="5"/>
      <c r="M493" s="5"/>
      <c r="N493" s="5"/>
      <c r="O493" s="5"/>
      <c r="P493" s="5"/>
      <c r="Q493" s="5"/>
      <c r="R493" s="5"/>
      <c r="V493" s="5"/>
    </row>
    <row r="494" spans="5:22" x14ac:dyDescent="0.25">
      <c r="E494" s="5"/>
      <c r="F494" s="5"/>
      <c r="G494" s="5"/>
      <c r="H494" s="5"/>
      <c r="I494" s="5"/>
      <c r="J494" s="5"/>
      <c r="K494" s="5"/>
      <c r="L494" s="5"/>
      <c r="M494" s="5"/>
      <c r="N494" s="5"/>
      <c r="O494" s="5"/>
      <c r="P494" s="5"/>
      <c r="Q494" s="5"/>
      <c r="R494" s="5"/>
      <c r="V494" s="5"/>
    </row>
    <row r="495" spans="5:22" x14ac:dyDescent="0.25">
      <c r="E495" s="5"/>
      <c r="F495" s="5"/>
      <c r="G495" s="5"/>
      <c r="H495" s="5"/>
      <c r="I495" s="5"/>
      <c r="J495" s="5"/>
      <c r="K495" s="5"/>
      <c r="L495" s="5"/>
      <c r="M495" s="5"/>
      <c r="N495" s="5"/>
      <c r="O495" s="5"/>
      <c r="P495" s="5"/>
      <c r="Q495" s="5"/>
      <c r="R495" s="5"/>
      <c r="V495" s="5"/>
    </row>
    <row r="496" spans="5:22" x14ac:dyDescent="0.25">
      <c r="E496" s="5"/>
      <c r="F496" s="5"/>
      <c r="G496" s="5"/>
      <c r="H496" s="5"/>
      <c r="I496" s="5"/>
      <c r="J496" s="5"/>
      <c r="K496" s="5"/>
      <c r="L496" s="5"/>
      <c r="M496" s="5"/>
      <c r="N496" s="5"/>
      <c r="O496" s="5"/>
      <c r="P496" s="5"/>
      <c r="Q496" s="5"/>
      <c r="R496" s="5"/>
      <c r="V496" s="5"/>
    </row>
    <row r="497" spans="5:22" x14ac:dyDescent="0.25">
      <c r="E497" s="5"/>
      <c r="F497" s="5"/>
      <c r="G497" s="5"/>
      <c r="H497" s="5"/>
      <c r="I497" s="5"/>
      <c r="J497" s="5"/>
      <c r="K497" s="5"/>
      <c r="L497" s="5"/>
      <c r="M497" s="5"/>
      <c r="N497" s="5"/>
      <c r="O497" s="5"/>
      <c r="P497" s="5"/>
      <c r="Q497" s="5"/>
      <c r="R497" s="5"/>
      <c r="V497" s="5"/>
    </row>
    <row r="498" spans="5:22" x14ac:dyDescent="0.25">
      <c r="E498" s="5"/>
      <c r="F498" s="5"/>
      <c r="G498" s="5"/>
      <c r="H498" s="5"/>
      <c r="I498" s="5"/>
      <c r="J498" s="5"/>
      <c r="K498" s="5"/>
      <c r="L498" s="5"/>
      <c r="M498" s="5"/>
      <c r="N498" s="5"/>
      <c r="O498" s="5"/>
      <c r="P498" s="5"/>
      <c r="Q498" s="5"/>
      <c r="R498" s="5"/>
      <c r="V498" s="5"/>
    </row>
    <row r="499" spans="5:22" x14ac:dyDescent="0.25">
      <c r="E499" s="5"/>
      <c r="F499" s="5"/>
      <c r="G499" s="5"/>
      <c r="H499" s="5"/>
      <c r="I499" s="5"/>
      <c r="J499" s="5"/>
      <c r="K499" s="5"/>
      <c r="L499" s="5"/>
      <c r="M499" s="5"/>
      <c r="N499" s="5"/>
      <c r="O499" s="5"/>
      <c r="P499" s="5"/>
      <c r="Q499" s="5"/>
      <c r="R499" s="5"/>
      <c r="V499" s="5"/>
    </row>
    <row r="500" spans="5:22" x14ac:dyDescent="0.25">
      <c r="E500" s="5"/>
      <c r="F500" s="5"/>
      <c r="G500" s="5"/>
      <c r="H500" s="5"/>
      <c r="I500" s="5"/>
      <c r="J500" s="5"/>
      <c r="K500" s="5"/>
      <c r="L500" s="5"/>
      <c r="M500" s="5"/>
      <c r="N500" s="5"/>
      <c r="O500" s="5"/>
      <c r="P500" s="5"/>
      <c r="Q500" s="5"/>
      <c r="R500" s="5"/>
      <c r="V500" s="5"/>
    </row>
    <row r="501" spans="5:22" x14ac:dyDescent="0.25">
      <c r="E501" s="5"/>
      <c r="F501" s="5"/>
      <c r="G501" s="5"/>
      <c r="H501" s="5"/>
      <c r="I501" s="5"/>
      <c r="J501" s="5"/>
      <c r="K501" s="5"/>
      <c r="L501" s="5"/>
      <c r="M501" s="5"/>
      <c r="N501" s="5"/>
      <c r="O501" s="5"/>
      <c r="P501" s="5"/>
      <c r="Q501" s="5"/>
      <c r="R501" s="5"/>
      <c r="V501" s="5"/>
    </row>
    <row r="502" spans="5:22" x14ac:dyDescent="0.25">
      <c r="E502" s="5"/>
      <c r="F502" s="5"/>
      <c r="G502" s="5"/>
      <c r="H502" s="5"/>
      <c r="I502" s="5"/>
      <c r="J502" s="5"/>
      <c r="K502" s="5"/>
      <c r="L502" s="5"/>
      <c r="M502" s="5"/>
      <c r="N502" s="5"/>
      <c r="O502" s="5"/>
      <c r="P502" s="5"/>
      <c r="Q502" s="5"/>
      <c r="R502" s="5"/>
      <c r="V502" s="5"/>
    </row>
    <row r="503" spans="5:22" x14ac:dyDescent="0.25">
      <c r="E503" s="5"/>
      <c r="F503" s="5"/>
      <c r="G503" s="5"/>
      <c r="H503" s="5"/>
      <c r="I503" s="5"/>
      <c r="J503" s="5"/>
      <c r="K503" s="5"/>
      <c r="L503" s="5"/>
      <c r="M503" s="5"/>
      <c r="N503" s="5"/>
      <c r="O503" s="5"/>
      <c r="P503" s="5"/>
      <c r="Q503" s="5"/>
      <c r="R503" s="5"/>
      <c r="V503" s="5"/>
    </row>
    <row r="504" spans="5:22" x14ac:dyDescent="0.25">
      <c r="E504" s="5"/>
      <c r="F504" s="5"/>
      <c r="G504" s="5"/>
      <c r="H504" s="5"/>
      <c r="I504" s="5"/>
      <c r="J504" s="5"/>
      <c r="K504" s="5"/>
      <c r="L504" s="5"/>
      <c r="M504" s="5"/>
      <c r="N504" s="5"/>
      <c r="O504" s="5"/>
      <c r="P504" s="5"/>
      <c r="Q504" s="5"/>
      <c r="R504" s="5"/>
      <c r="V504" s="5"/>
    </row>
    <row r="505" spans="5:22" x14ac:dyDescent="0.25">
      <c r="E505" s="5"/>
      <c r="F505" s="5"/>
      <c r="G505" s="5"/>
      <c r="H505" s="5"/>
      <c r="I505" s="5"/>
      <c r="J505" s="5"/>
      <c r="K505" s="5"/>
      <c r="L505" s="5"/>
      <c r="M505" s="5"/>
      <c r="N505" s="5"/>
      <c r="O505" s="5"/>
      <c r="P505" s="5"/>
      <c r="Q505" s="5"/>
      <c r="R505" s="5"/>
      <c r="V505" s="5"/>
    </row>
    <row r="506" spans="5:22" x14ac:dyDescent="0.25">
      <c r="E506" s="5"/>
      <c r="F506" s="5"/>
      <c r="G506" s="5"/>
      <c r="H506" s="5"/>
      <c r="I506" s="5"/>
      <c r="J506" s="5"/>
      <c r="K506" s="5"/>
      <c r="L506" s="5"/>
      <c r="M506" s="5"/>
      <c r="N506" s="5"/>
      <c r="O506" s="5"/>
      <c r="P506" s="5"/>
      <c r="Q506" s="5"/>
      <c r="R506" s="5"/>
      <c r="V506" s="5"/>
    </row>
    <row r="507" spans="5:22" x14ac:dyDescent="0.25">
      <c r="E507" s="5"/>
      <c r="F507" s="5"/>
      <c r="G507" s="5"/>
      <c r="H507" s="5"/>
      <c r="I507" s="5"/>
      <c r="J507" s="5"/>
      <c r="K507" s="5"/>
      <c r="L507" s="5"/>
      <c r="M507" s="5"/>
      <c r="N507" s="5"/>
      <c r="O507" s="5"/>
      <c r="P507" s="5"/>
      <c r="Q507" s="5"/>
      <c r="R507" s="5"/>
      <c r="V507" s="5"/>
    </row>
    <row r="508" spans="5:22" x14ac:dyDescent="0.25">
      <c r="E508" s="5"/>
      <c r="F508" s="5"/>
      <c r="G508" s="5"/>
      <c r="H508" s="5"/>
      <c r="I508" s="5"/>
      <c r="J508" s="5"/>
      <c r="K508" s="5"/>
      <c r="L508" s="5"/>
      <c r="M508" s="5"/>
      <c r="N508" s="5"/>
      <c r="O508" s="5"/>
      <c r="P508" s="5"/>
      <c r="Q508" s="5"/>
      <c r="R508" s="5"/>
      <c r="V508" s="5"/>
    </row>
    <row r="509" spans="5:22" x14ac:dyDescent="0.25">
      <c r="E509" s="5"/>
      <c r="F509" s="5"/>
      <c r="G509" s="5"/>
      <c r="H509" s="5"/>
      <c r="I509" s="5"/>
      <c r="J509" s="5"/>
      <c r="K509" s="5"/>
      <c r="L509" s="5"/>
      <c r="M509" s="5"/>
      <c r="N509" s="5"/>
      <c r="O509" s="5"/>
      <c r="P509" s="5"/>
      <c r="Q509" s="5"/>
      <c r="R509" s="5"/>
      <c r="V509" s="5"/>
    </row>
    <row r="510" spans="5:22" x14ac:dyDescent="0.25">
      <c r="E510" s="5"/>
      <c r="F510" s="5"/>
      <c r="G510" s="5"/>
      <c r="H510" s="5"/>
      <c r="I510" s="5"/>
      <c r="J510" s="5"/>
      <c r="K510" s="5"/>
      <c r="L510" s="5"/>
      <c r="M510" s="5"/>
      <c r="N510" s="5"/>
      <c r="O510" s="5"/>
      <c r="P510" s="5"/>
      <c r="Q510" s="5"/>
      <c r="R510" s="5"/>
      <c r="V510" s="5"/>
    </row>
    <row r="511" spans="5:22" x14ac:dyDescent="0.25">
      <c r="E511" s="5"/>
      <c r="F511" s="5"/>
      <c r="G511" s="5"/>
      <c r="H511" s="5"/>
      <c r="I511" s="5"/>
      <c r="J511" s="5"/>
      <c r="K511" s="5"/>
      <c r="L511" s="5"/>
      <c r="M511" s="5"/>
      <c r="N511" s="5"/>
      <c r="O511" s="5"/>
      <c r="P511" s="5"/>
      <c r="Q511" s="5"/>
      <c r="R511" s="5"/>
      <c r="V511" s="5"/>
    </row>
    <row r="512" spans="5:22" x14ac:dyDescent="0.25">
      <c r="E512" s="5"/>
      <c r="F512" s="5"/>
      <c r="G512" s="5"/>
      <c r="H512" s="5"/>
      <c r="I512" s="5"/>
      <c r="J512" s="5"/>
      <c r="K512" s="5"/>
      <c r="L512" s="5"/>
      <c r="M512" s="5"/>
      <c r="N512" s="5"/>
      <c r="O512" s="5"/>
      <c r="P512" s="5"/>
      <c r="Q512" s="5"/>
      <c r="R512" s="5"/>
      <c r="V512" s="5"/>
    </row>
    <row r="513" spans="5:22" x14ac:dyDescent="0.25">
      <c r="E513" s="5"/>
      <c r="F513" s="5"/>
      <c r="G513" s="5"/>
      <c r="H513" s="5"/>
      <c r="I513" s="5"/>
      <c r="J513" s="5"/>
      <c r="K513" s="5"/>
      <c r="L513" s="5"/>
      <c r="M513" s="5"/>
      <c r="N513" s="5"/>
      <c r="O513" s="5"/>
      <c r="P513" s="5"/>
      <c r="Q513" s="5"/>
      <c r="R513" s="5"/>
      <c r="V513" s="5"/>
    </row>
    <row r="514" spans="5:22" x14ac:dyDescent="0.25">
      <c r="E514" s="5"/>
      <c r="F514" s="5"/>
      <c r="G514" s="5"/>
      <c r="H514" s="5"/>
      <c r="I514" s="5"/>
      <c r="J514" s="5"/>
      <c r="K514" s="5"/>
      <c r="L514" s="5"/>
      <c r="M514" s="5"/>
      <c r="N514" s="5"/>
      <c r="O514" s="5"/>
      <c r="P514" s="5"/>
      <c r="Q514" s="5"/>
      <c r="R514" s="5"/>
      <c r="V514" s="5"/>
    </row>
    <row r="515" spans="5:22" x14ac:dyDescent="0.25">
      <c r="E515" s="5"/>
      <c r="F515" s="5"/>
      <c r="G515" s="5"/>
      <c r="H515" s="5"/>
      <c r="I515" s="5"/>
      <c r="J515" s="5"/>
      <c r="K515" s="5"/>
      <c r="L515" s="5"/>
      <c r="M515" s="5"/>
      <c r="N515" s="5"/>
      <c r="O515" s="5"/>
      <c r="P515" s="5"/>
      <c r="Q515" s="5"/>
      <c r="R515" s="5"/>
      <c r="V515" s="5"/>
    </row>
    <row r="516" spans="5:22" x14ac:dyDescent="0.25">
      <c r="E516" s="5"/>
      <c r="F516" s="5"/>
      <c r="G516" s="5"/>
      <c r="H516" s="5"/>
      <c r="I516" s="5"/>
      <c r="J516" s="5"/>
      <c r="K516" s="5"/>
      <c r="L516" s="5"/>
      <c r="M516" s="5"/>
      <c r="N516" s="5"/>
      <c r="O516" s="5"/>
      <c r="P516" s="5"/>
      <c r="Q516" s="5"/>
      <c r="R516" s="5"/>
      <c r="V516" s="5"/>
    </row>
    <row r="517" spans="5:22" x14ac:dyDescent="0.25">
      <c r="E517" s="5"/>
      <c r="F517" s="5"/>
      <c r="G517" s="5"/>
      <c r="H517" s="5"/>
      <c r="I517" s="5"/>
      <c r="J517" s="5"/>
      <c r="K517" s="5"/>
      <c r="L517" s="5"/>
      <c r="M517" s="5"/>
      <c r="N517" s="5"/>
      <c r="O517" s="5"/>
      <c r="P517" s="5"/>
      <c r="Q517" s="5"/>
      <c r="R517" s="5"/>
      <c r="V517" s="5"/>
    </row>
    <row r="518" spans="5:22" x14ac:dyDescent="0.25">
      <c r="E518" s="5"/>
      <c r="F518" s="5"/>
      <c r="G518" s="5"/>
      <c r="H518" s="5"/>
      <c r="I518" s="5"/>
      <c r="J518" s="5"/>
      <c r="K518" s="5"/>
      <c r="L518" s="5"/>
      <c r="M518" s="5"/>
      <c r="N518" s="5"/>
      <c r="O518" s="5"/>
      <c r="P518" s="5"/>
      <c r="Q518" s="5"/>
      <c r="R518" s="5"/>
      <c r="V518" s="5"/>
    </row>
    <row r="519" spans="5:22" x14ac:dyDescent="0.25">
      <c r="E519" s="5"/>
      <c r="F519" s="5"/>
      <c r="G519" s="5"/>
      <c r="H519" s="5"/>
      <c r="I519" s="5"/>
      <c r="J519" s="5"/>
      <c r="K519" s="5"/>
      <c r="L519" s="5"/>
      <c r="M519" s="5"/>
      <c r="N519" s="5"/>
      <c r="O519" s="5"/>
      <c r="P519" s="5"/>
      <c r="Q519" s="5"/>
      <c r="R519" s="5"/>
      <c r="V519" s="5"/>
    </row>
    <row r="520" spans="5:22" x14ac:dyDescent="0.25">
      <c r="E520" s="5"/>
      <c r="F520" s="5"/>
      <c r="G520" s="5"/>
      <c r="H520" s="5"/>
      <c r="I520" s="5"/>
      <c r="J520" s="5"/>
      <c r="K520" s="5"/>
      <c r="L520" s="5"/>
      <c r="M520" s="5"/>
      <c r="N520" s="5"/>
      <c r="O520" s="5"/>
      <c r="P520" s="5"/>
      <c r="Q520" s="5"/>
      <c r="R520" s="5"/>
      <c r="V520" s="5"/>
    </row>
    <row r="521" spans="5:22" x14ac:dyDescent="0.25">
      <c r="E521" s="5"/>
      <c r="F521" s="5"/>
      <c r="G521" s="5"/>
      <c r="H521" s="5"/>
      <c r="I521" s="5"/>
      <c r="J521" s="5"/>
      <c r="K521" s="5"/>
      <c r="L521" s="5"/>
      <c r="M521" s="5"/>
      <c r="N521" s="5"/>
      <c r="O521" s="5"/>
      <c r="P521" s="5"/>
      <c r="Q521" s="5"/>
      <c r="R521" s="5"/>
      <c r="V521" s="5"/>
    </row>
    <row r="522" spans="5:22" x14ac:dyDescent="0.25">
      <c r="E522" s="5"/>
      <c r="F522" s="5"/>
      <c r="G522" s="5"/>
      <c r="H522" s="5"/>
      <c r="I522" s="5"/>
      <c r="J522" s="5"/>
      <c r="K522" s="5"/>
      <c r="L522" s="5"/>
      <c r="M522" s="5"/>
      <c r="N522" s="5"/>
      <c r="O522" s="5"/>
      <c r="P522" s="5"/>
      <c r="Q522" s="5"/>
      <c r="R522" s="5"/>
      <c r="V522" s="5"/>
    </row>
    <row r="523" spans="5:22" x14ac:dyDescent="0.25">
      <c r="E523" s="5"/>
      <c r="F523" s="5"/>
      <c r="G523" s="5"/>
      <c r="H523" s="5"/>
      <c r="I523" s="5"/>
      <c r="J523" s="5"/>
      <c r="K523" s="5"/>
      <c r="L523" s="5"/>
      <c r="M523" s="5"/>
      <c r="N523" s="5"/>
      <c r="O523" s="5"/>
      <c r="P523" s="5"/>
      <c r="Q523" s="5"/>
      <c r="R523" s="5"/>
      <c r="V523" s="5"/>
    </row>
    <row r="524" spans="5:22" x14ac:dyDescent="0.25">
      <c r="E524" s="5"/>
      <c r="F524" s="5"/>
      <c r="G524" s="5"/>
      <c r="H524" s="5"/>
      <c r="I524" s="5"/>
      <c r="J524" s="5"/>
      <c r="K524" s="5"/>
      <c r="L524" s="5"/>
      <c r="M524" s="5"/>
      <c r="N524" s="5"/>
      <c r="O524" s="5"/>
      <c r="P524" s="5"/>
      <c r="Q524" s="5"/>
      <c r="R524" s="5"/>
      <c r="V524" s="5"/>
    </row>
    <row r="525" spans="5:22" x14ac:dyDescent="0.25">
      <c r="E525" s="5"/>
      <c r="F525" s="5"/>
      <c r="G525" s="5"/>
      <c r="H525" s="5"/>
      <c r="I525" s="5"/>
      <c r="J525" s="5"/>
      <c r="K525" s="5"/>
      <c r="L525" s="5"/>
      <c r="M525" s="5"/>
      <c r="N525" s="5"/>
      <c r="O525" s="5"/>
      <c r="P525" s="5"/>
      <c r="Q525" s="5"/>
      <c r="R525" s="5"/>
      <c r="V525" s="5"/>
    </row>
    <row r="526" spans="5:22" x14ac:dyDescent="0.25">
      <c r="E526" s="5"/>
      <c r="F526" s="5"/>
      <c r="G526" s="5"/>
      <c r="H526" s="5"/>
      <c r="I526" s="5"/>
      <c r="J526" s="5"/>
      <c r="K526" s="5"/>
      <c r="L526" s="5"/>
      <c r="M526" s="5"/>
      <c r="N526" s="5"/>
      <c r="O526" s="5"/>
      <c r="P526" s="5"/>
      <c r="Q526" s="5"/>
      <c r="R526" s="5"/>
      <c r="V526" s="5"/>
    </row>
    <row r="527" spans="5:22" x14ac:dyDescent="0.25">
      <c r="E527" s="5"/>
      <c r="F527" s="5"/>
      <c r="G527" s="5"/>
      <c r="H527" s="5"/>
      <c r="I527" s="5"/>
      <c r="J527" s="5"/>
      <c r="K527" s="5"/>
      <c r="L527" s="5"/>
      <c r="M527" s="5"/>
      <c r="N527" s="5"/>
      <c r="O527" s="5"/>
      <c r="P527" s="5"/>
      <c r="Q527" s="5"/>
      <c r="R527" s="5"/>
      <c r="V527" s="5"/>
    </row>
    <row r="528" spans="5:22" x14ac:dyDescent="0.25">
      <c r="E528" s="5"/>
      <c r="F528" s="5"/>
      <c r="G528" s="5"/>
      <c r="H528" s="5"/>
      <c r="I528" s="5"/>
      <c r="J528" s="5"/>
      <c r="K528" s="5"/>
      <c r="L528" s="5"/>
      <c r="M528" s="5"/>
      <c r="N528" s="5"/>
      <c r="O528" s="5"/>
      <c r="P528" s="5"/>
      <c r="Q528" s="5"/>
      <c r="R528" s="5"/>
      <c r="V528" s="5"/>
    </row>
    <row r="529" spans="5:22" x14ac:dyDescent="0.25">
      <c r="E529" s="5"/>
      <c r="F529" s="5"/>
      <c r="G529" s="5"/>
      <c r="H529" s="5"/>
      <c r="I529" s="5"/>
      <c r="J529" s="5"/>
      <c r="K529" s="5"/>
      <c r="L529" s="5"/>
      <c r="M529" s="5"/>
      <c r="N529" s="5"/>
      <c r="O529" s="5"/>
      <c r="P529" s="5"/>
      <c r="Q529" s="5"/>
      <c r="R529" s="5"/>
      <c r="V529" s="5"/>
    </row>
    <row r="530" spans="5:22" x14ac:dyDescent="0.25">
      <c r="E530" s="5"/>
      <c r="F530" s="5"/>
      <c r="G530" s="5"/>
      <c r="H530" s="5"/>
      <c r="I530" s="5"/>
      <c r="J530" s="5"/>
      <c r="K530" s="5"/>
      <c r="L530" s="5"/>
      <c r="M530" s="5"/>
      <c r="N530" s="5"/>
      <c r="O530" s="5"/>
      <c r="P530" s="5"/>
      <c r="Q530" s="5"/>
      <c r="R530" s="5"/>
      <c r="V530" s="5"/>
    </row>
    <row r="531" spans="5:22" x14ac:dyDescent="0.25">
      <c r="E531" s="5"/>
      <c r="F531" s="5"/>
      <c r="G531" s="5"/>
      <c r="H531" s="5"/>
      <c r="I531" s="5"/>
      <c r="J531" s="5"/>
      <c r="K531" s="5"/>
      <c r="L531" s="5"/>
      <c r="M531" s="5"/>
      <c r="N531" s="5"/>
      <c r="O531" s="5"/>
      <c r="P531" s="5"/>
      <c r="Q531" s="5"/>
      <c r="R531" s="5"/>
      <c r="V531" s="5"/>
    </row>
    <row r="532" spans="5:22" x14ac:dyDescent="0.25">
      <c r="E532" s="5"/>
      <c r="F532" s="5"/>
      <c r="G532" s="5"/>
      <c r="H532" s="5"/>
      <c r="I532" s="5"/>
      <c r="J532" s="5"/>
      <c r="K532" s="5"/>
      <c r="L532" s="5"/>
      <c r="M532" s="5"/>
      <c r="N532" s="5"/>
      <c r="O532" s="5"/>
      <c r="P532" s="5"/>
      <c r="Q532" s="5"/>
      <c r="R532" s="5"/>
      <c r="V532" s="5"/>
    </row>
    <row r="533" spans="5:22" x14ac:dyDescent="0.25">
      <c r="E533" s="5"/>
      <c r="F533" s="5"/>
      <c r="G533" s="5"/>
      <c r="H533" s="5"/>
      <c r="I533" s="5"/>
      <c r="J533" s="5"/>
      <c r="K533" s="5"/>
      <c r="L533" s="5"/>
      <c r="M533" s="5"/>
      <c r="N533" s="5"/>
      <c r="O533" s="5"/>
      <c r="P533" s="5"/>
      <c r="Q533" s="5"/>
      <c r="R533" s="5"/>
      <c r="V533" s="5"/>
    </row>
    <row r="534" spans="5:22" x14ac:dyDescent="0.25">
      <c r="E534" s="5"/>
      <c r="F534" s="5"/>
      <c r="G534" s="5"/>
      <c r="H534" s="5"/>
      <c r="I534" s="5"/>
      <c r="J534" s="5"/>
      <c r="K534" s="5"/>
      <c r="L534" s="5"/>
      <c r="M534" s="5"/>
      <c r="N534" s="5"/>
      <c r="O534" s="5"/>
      <c r="P534" s="5"/>
      <c r="Q534" s="5"/>
      <c r="R534" s="5"/>
      <c r="V534" s="5"/>
    </row>
    <row r="535" spans="5:22" x14ac:dyDescent="0.25">
      <c r="E535" s="5"/>
      <c r="F535" s="5"/>
      <c r="G535" s="5"/>
      <c r="H535" s="5"/>
      <c r="I535" s="5"/>
      <c r="J535" s="5"/>
      <c r="K535" s="5"/>
      <c r="L535" s="5"/>
      <c r="M535" s="5"/>
      <c r="N535" s="5"/>
      <c r="O535" s="5"/>
      <c r="P535" s="5"/>
      <c r="Q535" s="5"/>
      <c r="R535" s="5"/>
      <c r="V535" s="5"/>
    </row>
    <row r="536" spans="5:22" x14ac:dyDescent="0.25">
      <c r="E536" s="5"/>
      <c r="F536" s="5"/>
      <c r="G536" s="5"/>
      <c r="H536" s="5"/>
      <c r="I536" s="5"/>
      <c r="J536" s="5"/>
      <c r="K536" s="5"/>
      <c r="L536" s="5"/>
      <c r="M536" s="5"/>
      <c r="N536" s="5"/>
      <c r="O536" s="5"/>
      <c r="P536" s="5"/>
      <c r="Q536" s="5"/>
      <c r="R536" s="5"/>
      <c r="V536" s="5"/>
    </row>
    <row r="537" spans="5:22" x14ac:dyDescent="0.25">
      <c r="E537" s="5"/>
      <c r="F537" s="5"/>
      <c r="G537" s="5"/>
      <c r="H537" s="5"/>
      <c r="I537" s="5"/>
      <c r="J537" s="5"/>
      <c r="K537" s="5"/>
      <c r="L537" s="5"/>
      <c r="M537" s="5"/>
      <c r="N537" s="5"/>
      <c r="O537" s="5"/>
      <c r="P537" s="5"/>
      <c r="Q537" s="5"/>
      <c r="R537" s="5"/>
      <c r="V537" s="5"/>
    </row>
    <row r="538" spans="5:22" x14ac:dyDescent="0.25">
      <c r="E538" s="5"/>
      <c r="F538" s="5"/>
      <c r="G538" s="5"/>
      <c r="H538" s="5"/>
      <c r="I538" s="5"/>
      <c r="J538" s="5"/>
      <c r="K538" s="5"/>
      <c r="L538" s="5"/>
      <c r="M538" s="5"/>
      <c r="N538" s="5"/>
      <c r="O538" s="5"/>
      <c r="P538" s="5"/>
      <c r="Q538" s="5"/>
      <c r="R538" s="5"/>
      <c r="V538" s="5"/>
    </row>
    <row r="539" spans="5:22" x14ac:dyDescent="0.25">
      <c r="E539" s="5"/>
      <c r="F539" s="5"/>
      <c r="G539" s="5"/>
      <c r="H539" s="5"/>
      <c r="I539" s="5"/>
      <c r="J539" s="5"/>
      <c r="K539" s="5"/>
      <c r="L539" s="5"/>
      <c r="M539" s="5"/>
      <c r="N539" s="5"/>
      <c r="O539" s="5"/>
      <c r="P539" s="5"/>
      <c r="Q539" s="5"/>
      <c r="R539" s="5"/>
      <c r="V539" s="5"/>
    </row>
    <row r="540" spans="5:22" x14ac:dyDescent="0.25">
      <c r="E540" s="5"/>
      <c r="F540" s="5"/>
      <c r="G540" s="5"/>
      <c r="H540" s="5"/>
      <c r="I540" s="5"/>
      <c r="J540" s="5"/>
      <c r="K540" s="5"/>
      <c r="L540" s="5"/>
      <c r="M540" s="5"/>
      <c r="N540" s="5"/>
      <c r="O540" s="5"/>
      <c r="P540" s="5"/>
      <c r="Q540" s="5"/>
      <c r="R540" s="5"/>
      <c r="V540" s="5"/>
    </row>
    <row r="541" spans="5:22" x14ac:dyDescent="0.25">
      <c r="E541" s="5"/>
      <c r="F541" s="5"/>
      <c r="G541" s="5"/>
      <c r="H541" s="5"/>
      <c r="I541" s="5"/>
      <c r="J541" s="5"/>
      <c r="K541" s="5"/>
      <c r="L541" s="5"/>
      <c r="M541" s="5"/>
      <c r="N541" s="5"/>
      <c r="O541" s="5"/>
      <c r="P541" s="5"/>
      <c r="Q541" s="5"/>
      <c r="R541" s="5"/>
      <c r="V541" s="5"/>
    </row>
    <row r="542" spans="5:22" x14ac:dyDescent="0.25">
      <c r="E542" s="5"/>
      <c r="F542" s="5"/>
      <c r="G542" s="5"/>
      <c r="H542" s="5"/>
      <c r="I542" s="5"/>
      <c r="J542" s="5"/>
      <c r="K542" s="5"/>
      <c r="L542" s="5"/>
      <c r="M542" s="5"/>
      <c r="N542" s="5"/>
      <c r="O542" s="5"/>
      <c r="P542" s="5"/>
      <c r="Q542" s="5"/>
      <c r="R542" s="5"/>
      <c r="V542" s="5"/>
    </row>
    <row r="543" spans="5:22" x14ac:dyDescent="0.25">
      <c r="E543" s="5"/>
      <c r="F543" s="5"/>
      <c r="G543" s="5"/>
      <c r="H543" s="5"/>
      <c r="I543" s="5"/>
      <c r="J543" s="5"/>
      <c r="K543" s="5"/>
      <c r="L543" s="5"/>
      <c r="M543" s="5"/>
      <c r="N543" s="5"/>
      <c r="O543" s="5"/>
      <c r="P543" s="5"/>
      <c r="Q543" s="5"/>
      <c r="R543" s="5"/>
      <c r="V543" s="5"/>
    </row>
    <row r="544" spans="5:22" x14ac:dyDescent="0.25">
      <c r="E544" s="5"/>
      <c r="F544" s="5"/>
      <c r="G544" s="5"/>
      <c r="H544" s="5"/>
      <c r="I544" s="5"/>
      <c r="J544" s="5"/>
      <c r="K544" s="5"/>
      <c r="L544" s="5"/>
      <c r="M544" s="5"/>
      <c r="N544" s="5"/>
      <c r="O544" s="5"/>
      <c r="P544" s="5"/>
      <c r="Q544" s="5"/>
      <c r="R544" s="5"/>
      <c r="V544" s="5"/>
    </row>
    <row r="545" spans="5:22" x14ac:dyDescent="0.25">
      <c r="E545" s="5"/>
      <c r="F545" s="5"/>
      <c r="G545" s="5"/>
      <c r="H545" s="5"/>
      <c r="I545" s="5"/>
      <c r="J545" s="5"/>
      <c r="K545" s="5"/>
      <c r="L545" s="5"/>
      <c r="M545" s="5"/>
      <c r="N545" s="5"/>
      <c r="O545" s="5"/>
      <c r="P545" s="5"/>
      <c r="Q545" s="5"/>
      <c r="R545" s="5"/>
      <c r="V545" s="5"/>
    </row>
    <row r="546" spans="5:22" x14ac:dyDescent="0.25">
      <c r="E546" s="5"/>
      <c r="F546" s="5"/>
      <c r="G546" s="5"/>
      <c r="H546" s="5"/>
      <c r="I546" s="5"/>
      <c r="J546" s="5"/>
      <c r="K546" s="5"/>
      <c r="L546" s="5"/>
      <c r="M546" s="5"/>
      <c r="N546" s="5"/>
      <c r="O546" s="5"/>
      <c r="P546" s="5"/>
      <c r="Q546" s="5"/>
      <c r="R546" s="5"/>
      <c r="V546" s="5"/>
    </row>
    <row r="547" spans="5:22" x14ac:dyDescent="0.25">
      <c r="E547" s="5"/>
      <c r="F547" s="5"/>
      <c r="G547" s="5"/>
      <c r="H547" s="5"/>
      <c r="I547" s="5"/>
      <c r="J547" s="5"/>
      <c r="K547" s="5"/>
      <c r="L547" s="5"/>
      <c r="M547" s="5"/>
      <c r="N547" s="5"/>
      <c r="O547" s="5"/>
      <c r="P547" s="5"/>
      <c r="Q547" s="5"/>
      <c r="R547" s="5"/>
      <c r="V547" s="5"/>
    </row>
    <row r="548" spans="5:22" x14ac:dyDescent="0.25">
      <c r="E548" s="5"/>
      <c r="F548" s="5"/>
      <c r="G548" s="5"/>
      <c r="H548" s="5"/>
      <c r="I548" s="5"/>
      <c r="J548" s="5"/>
      <c r="K548" s="5"/>
      <c r="L548" s="5"/>
      <c r="M548" s="5"/>
      <c r="N548" s="5"/>
      <c r="O548" s="5"/>
      <c r="P548" s="5"/>
      <c r="Q548" s="5"/>
      <c r="R548" s="5"/>
      <c r="V548" s="5"/>
    </row>
    <row r="549" spans="5:22" x14ac:dyDescent="0.25">
      <c r="E549" s="5"/>
      <c r="F549" s="5"/>
      <c r="G549" s="5"/>
      <c r="H549" s="5"/>
      <c r="I549" s="5"/>
      <c r="J549" s="5"/>
      <c r="K549" s="5"/>
      <c r="L549" s="5"/>
      <c r="M549" s="5"/>
      <c r="N549" s="5"/>
      <c r="O549" s="5"/>
      <c r="P549" s="5"/>
      <c r="Q549" s="5"/>
      <c r="R549" s="5"/>
      <c r="V549" s="5"/>
    </row>
    <row r="550" spans="5:22" x14ac:dyDescent="0.25">
      <c r="E550" s="5"/>
      <c r="F550" s="5"/>
      <c r="G550" s="5"/>
      <c r="H550" s="5"/>
      <c r="I550" s="5"/>
      <c r="J550" s="5"/>
      <c r="K550" s="5"/>
      <c r="L550" s="5"/>
      <c r="M550" s="5"/>
      <c r="N550" s="5"/>
      <c r="O550" s="5"/>
      <c r="P550" s="5"/>
      <c r="Q550" s="5"/>
      <c r="R550" s="5"/>
      <c r="V550" s="5"/>
    </row>
    <row r="551" spans="5:22" x14ac:dyDescent="0.25">
      <c r="E551" s="5"/>
      <c r="F551" s="5"/>
      <c r="G551" s="5"/>
      <c r="H551" s="5"/>
      <c r="I551" s="5"/>
      <c r="J551" s="5"/>
      <c r="K551" s="5"/>
      <c r="L551" s="5"/>
      <c r="M551" s="5"/>
      <c r="N551" s="5"/>
      <c r="O551" s="5"/>
      <c r="P551" s="5"/>
      <c r="Q551" s="5"/>
      <c r="R551" s="5"/>
      <c r="V551" s="5"/>
    </row>
    <row r="552" spans="5:22" x14ac:dyDescent="0.25">
      <c r="E552" s="5"/>
      <c r="F552" s="5"/>
      <c r="G552" s="5"/>
      <c r="H552" s="5"/>
      <c r="I552" s="5"/>
      <c r="J552" s="5"/>
      <c r="K552" s="5"/>
      <c r="L552" s="5"/>
      <c r="M552" s="5"/>
      <c r="N552" s="5"/>
      <c r="O552" s="5"/>
      <c r="P552" s="5"/>
      <c r="Q552" s="5"/>
      <c r="R552" s="5"/>
      <c r="V552" s="5"/>
    </row>
    <row r="553" spans="5:22" x14ac:dyDescent="0.25">
      <c r="E553" s="5"/>
      <c r="F553" s="5"/>
      <c r="G553" s="5"/>
      <c r="H553" s="5"/>
      <c r="I553" s="5"/>
      <c r="J553" s="5"/>
      <c r="K553" s="5"/>
      <c r="L553" s="5"/>
      <c r="M553" s="5"/>
      <c r="N553" s="5"/>
      <c r="O553" s="5"/>
      <c r="P553" s="5"/>
      <c r="Q553" s="5"/>
      <c r="R553" s="5"/>
      <c r="V553" s="5"/>
    </row>
    <row r="554" spans="5:22" x14ac:dyDescent="0.25">
      <c r="E554" s="5"/>
      <c r="F554" s="5"/>
      <c r="G554" s="5"/>
      <c r="H554" s="5"/>
      <c r="I554" s="5"/>
      <c r="J554" s="5"/>
      <c r="K554" s="5"/>
      <c r="L554" s="5"/>
      <c r="M554" s="5"/>
      <c r="N554" s="5"/>
      <c r="O554" s="5"/>
      <c r="P554" s="5"/>
      <c r="Q554" s="5"/>
      <c r="R554" s="5"/>
      <c r="V554" s="5"/>
    </row>
    <row r="555" spans="5:22" x14ac:dyDescent="0.25">
      <c r="E555" s="5"/>
      <c r="F555" s="5"/>
      <c r="G555" s="5"/>
      <c r="H555" s="5"/>
      <c r="I555" s="5"/>
      <c r="J555" s="5"/>
      <c r="K555" s="5"/>
      <c r="L555" s="5"/>
      <c r="M555" s="5"/>
      <c r="N555" s="5"/>
      <c r="O555" s="5"/>
      <c r="P555" s="5"/>
      <c r="Q555" s="5"/>
      <c r="R555" s="5"/>
      <c r="V555" s="5"/>
    </row>
    <row r="556" spans="5:22" x14ac:dyDescent="0.25">
      <c r="E556" s="5"/>
      <c r="F556" s="5"/>
      <c r="G556" s="5"/>
      <c r="H556" s="5"/>
      <c r="I556" s="5"/>
      <c r="J556" s="5"/>
      <c r="K556" s="5"/>
      <c r="L556" s="5"/>
      <c r="M556" s="5"/>
      <c r="N556" s="5"/>
      <c r="O556" s="5"/>
      <c r="P556" s="5"/>
      <c r="Q556" s="5"/>
      <c r="R556" s="5"/>
      <c r="V556" s="5"/>
    </row>
    <row r="557" spans="5:22" x14ac:dyDescent="0.25">
      <c r="E557" s="5"/>
      <c r="F557" s="5"/>
      <c r="G557" s="5"/>
      <c r="H557" s="5"/>
      <c r="I557" s="5"/>
      <c r="J557" s="5"/>
      <c r="K557" s="5"/>
      <c r="L557" s="5"/>
      <c r="M557" s="5"/>
      <c r="N557" s="5"/>
      <c r="O557" s="5"/>
      <c r="P557" s="5"/>
      <c r="Q557" s="5"/>
      <c r="R557" s="5"/>
      <c r="V557" s="5"/>
    </row>
    <row r="558" spans="5:22" x14ac:dyDescent="0.25">
      <c r="E558" s="5"/>
      <c r="F558" s="5"/>
      <c r="G558" s="5"/>
      <c r="H558" s="5"/>
      <c r="I558" s="5"/>
      <c r="J558" s="5"/>
      <c r="K558" s="5"/>
      <c r="L558" s="5"/>
      <c r="M558" s="5"/>
      <c r="N558" s="5"/>
      <c r="O558" s="5"/>
      <c r="P558" s="5"/>
      <c r="Q558" s="5"/>
      <c r="R558" s="5"/>
      <c r="V558" s="5"/>
    </row>
    <row r="559" spans="5:22" x14ac:dyDescent="0.25">
      <c r="E559" s="5"/>
      <c r="F559" s="5"/>
      <c r="G559" s="5"/>
      <c r="H559" s="5"/>
      <c r="I559" s="5"/>
      <c r="J559" s="5"/>
      <c r="K559" s="5"/>
      <c r="L559" s="5"/>
      <c r="M559" s="5"/>
      <c r="N559" s="5"/>
      <c r="O559" s="5"/>
      <c r="P559" s="5"/>
      <c r="Q559" s="5"/>
      <c r="R559" s="5"/>
      <c r="V559" s="5"/>
    </row>
    <row r="560" spans="5:22" x14ac:dyDescent="0.25">
      <c r="E560" s="5"/>
      <c r="F560" s="5"/>
      <c r="G560" s="5"/>
      <c r="H560" s="5"/>
      <c r="I560" s="5"/>
      <c r="J560" s="5"/>
      <c r="K560" s="5"/>
      <c r="L560" s="5"/>
      <c r="M560" s="5"/>
      <c r="N560" s="5"/>
      <c r="O560" s="5"/>
      <c r="P560" s="5"/>
      <c r="Q560" s="5"/>
      <c r="R560" s="5"/>
      <c r="V560" s="5"/>
    </row>
    <row r="561" spans="5:22" x14ac:dyDescent="0.25">
      <c r="E561" s="5"/>
      <c r="F561" s="5"/>
      <c r="G561" s="5"/>
      <c r="H561" s="5"/>
      <c r="I561" s="5"/>
      <c r="J561" s="5"/>
      <c r="K561" s="5"/>
      <c r="L561" s="5"/>
      <c r="M561" s="5"/>
      <c r="N561" s="5"/>
      <c r="O561" s="5"/>
      <c r="P561" s="5"/>
      <c r="Q561" s="5"/>
      <c r="R561" s="5"/>
      <c r="V561" s="5"/>
    </row>
    <row r="562" spans="5:22" x14ac:dyDescent="0.25">
      <c r="E562" s="5"/>
      <c r="F562" s="5"/>
      <c r="G562" s="5"/>
      <c r="H562" s="5"/>
      <c r="I562" s="5"/>
      <c r="J562" s="5"/>
      <c r="K562" s="5"/>
      <c r="L562" s="5"/>
      <c r="M562" s="5"/>
      <c r="N562" s="5"/>
      <c r="O562" s="5"/>
      <c r="P562" s="5"/>
      <c r="Q562" s="5"/>
      <c r="R562" s="5"/>
      <c r="V562" s="5"/>
    </row>
    <row r="563" spans="5:22" x14ac:dyDescent="0.25">
      <c r="E563" s="5"/>
      <c r="F563" s="5"/>
      <c r="G563" s="5"/>
      <c r="H563" s="5"/>
      <c r="I563" s="5"/>
      <c r="J563" s="5"/>
      <c r="K563" s="5"/>
      <c r="L563" s="5"/>
      <c r="M563" s="5"/>
      <c r="N563" s="5"/>
      <c r="O563" s="5"/>
      <c r="P563" s="5"/>
      <c r="Q563" s="5"/>
      <c r="R563" s="5"/>
      <c r="V563" s="5"/>
    </row>
    <row r="564" spans="5:22" x14ac:dyDescent="0.25">
      <c r="E564" s="5"/>
      <c r="F564" s="5"/>
      <c r="G564" s="5"/>
      <c r="H564" s="5"/>
      <c r="I564" s="5"/>
      <c r="J564" s="5"/>
      <c r="K564" s="5"/>
      <c r="L564" s="5"/>
      <c r="M564" s="5"/>
      <c r="N564" s="5"/>
      <c r="O564" s="5"/>
      <c r="P564" s="5"/>
      <c r="Q564" s="5"/>
      <c r="R564" s="5"/>
      <c r="V564" s="5"/>
    </row>
    <row r="565" spans="5:22" x14ac:dyDescent="0.25">
      <c r="E565" s="5"/>
      <c r="F565" s="5"/>
      <c r="G565" s="5"/>
      <c r="H565" s="5"/>
      <c r="I565" s="5"/>
      <c r="J565" s="5"/>
      <c r="K565" s="5"/>
      <c r="L565" s="5"/>
      <c r="M565" s="5"/>
      <c r="N565" s="5"/>
      <c r="O565" s="5"/>
      <c r="P565" s="5"/>
      <c r="Q565" s="5"/>
      <c r="R565" s="5"/>
      <c r="V565" s="5"/>
    </row>
    <row r="566" spans="5:22" x14ac:dyDescent="0.25">
      <c r="E566" s="5"/>
      <c r="F566" s="5"/>
      <c r="G566" s="5"/>
      <c r="H566" s="5"/>
      <c r="I566" s="5"/>
      <c r="J566" s="5"/>
      <c r="K566" s="5"/>
      <c r="L566" s="5"/>
      <c r="M566" s="5"/>
      <c r="N566" s="5"/>
      <c r="O566" s="5"/>
      <c r="P566" s="5"/>
      <c r="Q566" s="5"/>
      <c r="R566" s="5"/>
      <c r="V566" s="5"/>
    </row>
    <row r="567" spans="5:22" x14ac:dyDescent="0.25">
      <c r="E567" s="5"/>
      <c r="F567" s="5"/>
      <c r="G567" s="5"/>
      <c r="H567" s="5"/>
      <c r="I567" s="5"/>
      <c r="J567" s="5"/>
      <c r="K567" s="5"/>
      <c r="L567" s="5"/>
      <c r="M567" s="5"/>
      <c r="N567" s="5"/>
      <c r="O567" s="5"/>
      <c r="P567" s="5"/>
      <c r="Q567" s="5"/>
      <c r="R567" s="5"/>
      <c r="V567" s="5"/>
    </row>
    <row r="568" spans="5:22" x14ac:dyDescent="0.25">
      <c r="E568" s="5"/>
      <c r="F568" s="5"/>
      <c r="G568" s="5"/>
      <c r="H568" s="5"/>
      <c r="I568" s="5"/>
      <c r="J568" s="5"/>
      <c r="K568" s="5"/>
      <c r="L568" s="5"/>
      <c r="M568" s="5"/>
      <c r="N568" s="5"/>
      <c r="O568" s="5"/>
      <c r="P568" s="5"/>
      <c r="Q568" s="5"/>
      <c r="R568" s="5"/>
      <c r="V568" s="5"/>
    </row>
    <row r="569" spans="5:22" x14ac:dyDescent="0.25">
      <c r="E569" s="5"/>
      <c r="F569" s="5"/>
      <c r="G569" s="5"/>
      <c r="H569" s="5"/>
      <c r="I569" s="5"/>
      <c r="J569" s="5"/>
      <c r="K569" s="5"/>
      <c r="L569" s="5"/>
      <c r="M569" s="5"/>
      <c r="N569" s="5"/>
      <c r="O569" s="5"/>
      <c r="P569" s="5"/>
      <c r="Q569" s="5"/>
      <c r="R569" s="5"/>
      <c r="V569" s="5"/>
    </row>
    <row r="570" spans="5:22" x14ac:dyDescent="0.25">
      <c r="E570" s="5"/>
      <c r="F570" s="5"/>
      <c r="G570" s="5"/>
      <c r="H570" s="5"/>
      <c r="I570" s="5"/>
      <c r="J570" s="5"/>
      <c r="K570" s="5"/>
      <c r="L570" s="5"/>
      <c r="M570" s="5"/>
      <c r="N570" s="5"/>
      <c r="O570" s="5"/>
      <c r="P570" s="5"/>
      <c r="Q570" s="5"/>
      <c r="R570" s="5"/>
      <c r="V570" s="5"/>
    </row>
    <row r="571" spans="5:22" x14ac:dyDescent="0.25">
      <c r="E571" s="5"/>
      <c r="F571" s="5"/>
      <c r="G571" s="5"/>
      <c r="H571" s="5"/>
      <c r="I571" s="5"/>
      <c r="J571" s="5"/>
      <c r="K571" s="5"/>
      <c r="L571" s="5"/>
      <c r="M571" s="5"/>
      <c r="N571" s="5"/>
      <c r="O571" s="5"/>
      <c r="P571" s="5"/>
      <c r="Q571" s="5"/>
      <c r="R571" s="5"/>
      <c r="V571" s="5"/>
    </row>
    <row r="572" spans="5:22" x14ac:dyDescent="0.25">
      <c r="E572" s="5"/>
      <c r="F572" s="5"/>
      <c r="G572" s="5"/>
      <c r="H572" s="5"/>
      <c r="I572" s="5"/>
      <c r="J572" s="5"/>
      <c r="K572" s="5"/>
      <c r="L572" s="5"/>
      <c r="M572" s="5"/>
      <c r="N572" s="5"/>
      <c r="O572" s="5"/>
      <c r="P572" s="5"/>
      <c r="Q572" s="5"/>
      <c r="R572" s="5"/>
      <c r="V572" s="5"/>
    </row>
    <row r="573" spans="5:22" x14ac:dyDescent="0.25">
      <c r="E573" s="5"/>
      <c r="F573" s="5"/>
      <c r="G573" s="5"/>
      <c r="H573" s="5"/>
      <c r="I573" s="5"/>
      <c r="J573" s="5"/>
      <c r="K573" s="5"/>
      <c r="L573" s="5"/>
      <c r="M573" s="5"/>
      <c r="N573" s="5"/>
      <c r="O573" s="5"/>
      <c r="P573" s="5"/>
      <c r="Q573" s="5"/>
      <c r="R573" s="5"/>
      <c r="V573" s="5"/>
    </row>
    <row r="574" spans="5:22" x14ac:dyDescent="0.25">
      <c r="E574" s="5"/>
      <c r="F574" s="5"/>
      <c r="G574" s="5"/>
      <c r="H574" s="5"/>
      <c r="I574" s="5"/>
      <c r="J574" s="5"/>
      <c r="K574" s="5"/>
      <c r="L574" s="5"/>
      <c r="M574" s="5"/>
      <c r="N574" s="5"/>
      <c r="O574" s="5"/>
      <c r="P574" s="5"/>
      <c r="Q574" s="5"/>
      <c r="R574" s="5"/>
      <c r="V574" s="5"/>
    </row>
    <row r="575" spans="5:22" x14ac:dyDescent="0.25">
      <c r="E575" s="5"/>
      <c r="F575" s="5"/>
      <c r="G575" s="5"/>
      <c r="H575" s="5"/>
      <c r="I575" s="5"/>
      <c r="J575" s="5"/>
      <c r="K575" s="5"/>
      <c r="L575" s="5"/>
      <c r="M575" s="5"/>
      <c r="N575" s="5"/>
      <c r="O575" s="5"/>
      <c r="P575" s="5"/>
      <c r="Q575" s="5"/>
      <c r="R575" s="5"/>
      <c r="V575" s="5"/>
    </row>
    <row r="576" spans="5:22" x14ac:dyDescent="0.25">
      <c r="E576" s="5"/>
      <c r="F576" s="5"/>
      <c r="G576" s="5"/>
      <c r="H576" s="5"/>
      <c r="I576" s="5"/>
      <c r="J576" s="5"/>
      <c r="K576" s="5"/>
      <c r="L576" s="5"/>
      <c r="M576" s="5"/>
      <c r="N576" s="5"/>
      <c r="O576" s="5"/>
      <c r="P576" s="5"/>
      <c r="Q576" s="5"/>
      <c r="R576" s="5"/>
      <c r="V576" s="5"/>
    </row>
    <row r="577" spans="5:22" x14ac:dyDescent="0.25">
      <c r="E577" s="5"/>
      <c r="F577" s="5"/>
      <c r="G577" s="5"/>
      <c r="H577" s="5"/>
      <c r="I577" s="5"/>
      <c r="J577" s="5"/>
      <c r="K577" s="5"/>
      <c r="L577" s="5"/>
      <c r="M577" s="5"/>
      <c r="N577" s="5"/>
      <c r="O577" s="5"/>
      <c r="P577" s="5"/>
      <c r="Q577" s="5"/>
      <c r="R577" s="5"/>
      <c r="V577" s="5"/>
    </row>
    <row r="578" spans="5:22" x14ac:dyDescent="0.25">
      <c r="E578" s="5"/>
      <c r="F578" s="5"/>
      <c r="G578" s="5"/>
      <c r="H578" s="5"/>
      <c r="I578" s="5"/>
      <c r="J578" s="5"/>
      <c r="K578" s="5"/>
      <c r="L578" s="5"/>
      <c r="M578" s="5"/>
      <c r="N578" s="5"/>
      <c r="O578" s="5"/>
      <c r="P578" s="5"/>
      <c r="Q578" s="5"/>
      <c r="R578" s="5"/>
      <c r="V578" s="5"/>
    </row>
    <row r="579" spans="5:22" x14ac:dyDescent="0.25">
      <c r="E579" s="5"/>
      <c r="F579" s="5"/>
      <c r="G579" s="5"/>
      <c r="H579" s="5"/>
      <c r="I579" s="5"/>
      <c r="J579" s="5"/>
      <c r="K579" s="5"/>
      <c r="L579" s="5"/>
      <c r="M579" s="5"/>
      <c r="N579" s="5"/>
      <c r="O579" s="5"/>
      <c r="P579" s="5"/>
      <c r="Q579" s="5"/>
      <c r="R579" s="5"/>
      <c r="V579" s="5"/>
    </row>
    <row r="580" spans="5:22" x14ac:dyDescent="0.25">
      <c r="E580" s="5"/>
      <c r="F580" s="5"/>
      <c r="G580" s="5"/>
      <c r="H580" s="5"/>
      <c r="I580" s="5"/>
      <c r="J580" s="5"/>
      <c r="K580" s="5"/>
      <c r="L580" s="5"/>
      <c r="M580" s="5"/>
      <c r="N580" s="5"/>
      <c r="O580" s="5"/>
      <c r="P580" s="5"/>
      <c r="Q580" s="5"/>
      <c r="R580" s="5"/>
      <c r="V580" s="5"/>
    </row>
    <row r="581" spans="5:22" x14ac:dyDescent="0.25">
      <c r="E581" s="5"/>
      <c r="F581" s="5"/>
      <c r="G581" s="5"/>
      <c r="H581" s="5"/>
      <c r="I581" s="5"/>
      <c r="J581" s="5"/>
      <c r="K581" s="5"/>
      <c r="L581" s="5"/>
      <c r="M581" s="5"/>
      <c r="N581" s="5"/>
      <c r="O581" s="5"/>
      <c r="P581" s="5"/>
      <c r="Q581" s="5"/>
      <c r="R581" s="5"/>
      <c r="V581" s="5"/>
    </row>
    <row r="582" spans="5:22" x14ac:dyDescent="0.25">
      <c r="E582" s="5"/>
      <c r="F582" s="5"/>
      <c r="G582" s="5"/>
      <c r="H582" s="5"/>
      <c r="I582" s="5"/>
      <c r="J582" s="5"/>
      <c r="K582" s="5"/>
      <c r="L582" s="5"/>
      <c r="M582" s="5"/>
      <c r="N582" s="5"/>
      <c r="O582" s="5"/>
      <c r="P582" s="5"/>
      <c r="Q582" s="5"/>
      <c r="R582" s="5"/>
      <c r="V582" s="5"/>
    </row>
    <row r="583" spans="5:22" x14ac:dyDescent="0.25">
      <c r="E583" s="5"/>
      <c r="F583" s="5"/>
      <c r="G583" s="5"/>
      <c r="H583" s="5"/>
      <c r="I583" s="5"/>
      <c r="J583" s="5"/>
      <c r="K583" s="5"/>
      <c r="L583" s="5"/>
      <c r="M583" s="5"/>
      <c r="N583" s="5"/>
      <c r="O583" s="5"/>
      <c r="P583" s="5"/>
      <c r="Q583" s="5"/>
      <c r="R583" s="5"/>
      <c r="V583" s="5"/>
    </row>
    <row r="584" spans="5:22" x14ac:dyDescent="0.25">
      <c r="E584" s="5"/>
      <c r="F584" s="5"/>
      <c r="G584" s="5"/>
      <c r="H584" s="5"/>
      <c r="I584" s="5"/>
      <c r="J584" s="5"/>
      <c r="K584" s="5"/>
      <c r="L584" s="5"/>
      <c r="M584" s="5"/>
      <c r="N584" s="5"/>
      <c r="O584" s="5"/>
      <c r="P584" s="5"/>
      <c r="Q584" s="5"/>
      <c r="R584" s="5"/>
      <c r="V584" s="5"/>
    </row>
    <row r="585" spans="5:22" x14ac:dyDescent="0.25">
      <c r="E585" s="5"/>
      <c r="F585" s="5"/>
      <c r="G585" s="5"/>
      <c r="H585" s="5"/>
      <c r="I585" s="5"/>
      <c r="J585" s="5"/>
      <c r="K585" s="5"/>
      <c r="L585" s="5"/>
      <c r="M585" s="5"/>
      <c r="N585" s="5"/>
      <c r="O585" s="5"/>
      <c r="P585" s="5"/>
      <c r="Q585" s="5"/>
      <c r="R585" s="5"/>
      <c r="V585" s="5"/>
    </row>
    <row r="586" spans="5:22" x14ac:dyDescent="0.25">
      <c r="E586" s="5"/>
      <c r="F586" s="5"/>
      <c r="G586" s="5"/>
      <c r="H586" s="5"/>
      <c r="I586" s="5"/>
      <c r="J586" s="5"/>
      <c r="K586" s="5"/>
      <c r="L586" s="5"/>
      <c r="M586" s="5"/>
      <c r="N586" s="5"/>
      <c r="O586" s="5"/>
      <c r="P586" s="5"/>
      <c r="Q586" s="5"/>
      <c r="R586" s="5"/>
      <c r="V586" s="5"/>
    </row>
    <row r="587" spans="5:22" x14ac:dyDescent="0.25">
      <c r="E587" s="5"/>
      <c r="F587" s="5"/>
      <c r="G587" s="5"/>
      <c r="H587" s="5"/>
      <c r="I587" s="5"/>
      <c r="J587" s="5"/>
      <c r="K587" s="5"/>
      <c r="L587" s="5"/>
      <c r="M587" s="5"/>
      <c r="N587" s="5"/>
      <c r="O587" s="5"/>
      <c r="P587" s="5"/>
      <c r="Q587" s="5"/>
      <c r="R587" s="5"/>
      <c r="V587" s="5"/>
    </row>
    <row r="588" spans="5:22" x14ac:dyDescent="0.25">
      <c r="E588" s="5"/>
      <c r="F588" s="5"/>
      <c r="G588" s="5"/>
      <c r="H588" s="5"/>
      <c r="I588" s="5"/>
      <c r="J588" s="5"/>
      <c r="K588" s="5"/>
      <c r="L588" s="5"/>
      <c r="M588" s="5"/>
      <c r="N588" s="5"/>
      <c r="O588" s="5"/>
      <c r="P588" s="5"/>
      <c r="Q588" s="5"/>
      <c r="R588" s="5"/>
      <c r="V588" s="5"/>
    </row>
    <row r="589" spans="5:22" x14ac:dyDescent="0.25">
      <c r="E589" s="5"/>
      <c r="F589" s="5"/>
      <c r="G589" s="5"/>
      <c r="H589" s="5"/>
      <c r="I589" s="5"/>
      <c r="J589" s="5"/>
      <c r="K589" s="5"/>
      <c r="L589" s="5"/>
      <c r="M589" s="5"/>
      <c r="N589" s="5"/>
      <c r="O589" s="5"/>
      <c r="P589" s="5"/>
      <c r="Q589" s="5"/>
      <c r="R589" s="5"/>
      <c r="V589" s="5"/>
    </row>
    <row r="590" spans="5:22" x14ac:dyDescent="0.25">
      <c r="E590" s="5"/>
      <c r="F590" s="5"/>
      <c r="G590" s="5"/>
      <c r="H590" s="5"/>
      <c r="I590" s="5"/>
      <c r="J590" s="5"/>
      <c r="K590" s="5"/>
      <c r="L590" s="5"/>
      <c r="M590" s="5"/>
      <c r="N590" s="5"/>
      <c r="O590" s="5"/>
      <c r="P590" s="5"/>
      <c r="Q590" s="5"/>
      <c r="R590" s="5"/>
      <c r="V590" s="5"/>
    </row>
    <row r="591" spans="5:22" x14ac:dyDescent="0.25">
      <c r="E591" s="5"/>
      <c r="F591" s="5"/>
      <c r="G591" s="5"/>
      <c r="H591" s="5"/>
      <c r="I591" s="5"/>
      <c r="J591" s="5"/>
      <c r="K591" s="5"/>
      <c r="L591" s="5"/>
      <c r="M591" s="5"/>
      <c r="N591" s="5"/>
      <c r="O591" s="5"/>
      <c r="P591" s="5"/>
      <c r="Q591" s="5"/>
      <c r="R591" s="5"/>
      <c r="V591" s="5"/>
    </row>
    <row r="592" spans="5:22" x14ac:dyDescent="0.25">
      <c r="E592" s="5"/>
      <c r="F592" s="5"/>
      <c r="G592" s="5"/>
      <c r="H592" s="5"/>
      <c r="I592" s="5"/>
      <c r="J592" s="5"/>
      <c r="K592" s="5"/>
      <c r="L592" s="5"/>
      <c r="M592" s="5"/>
      <c r="N592" s="5"/>
      <c r="O592" s="5"/>
      <c r="P592" s="5"/>
      <c r="Q592" s="5"/>
      <c r="R592" s="5"/>
      <c r="V592" s="5"/>
    </row>
    <row r="593" spans="5:22" x14ac:dyDescent="0.25">
      <c r="E593" s="5"/>
      <c r="F593" s="5"/>
      <c r="G593" s="5"/>
      <c r="H593" s="5"/>
      <c r="I593" s="5"/>
      <c r="J593" s="5"/>
      <c r="K593" s="5"/>
      <c r="L593" s="5"/>
      <c r="M593" s="5"/>
      <c r="N593" s="5"/>
      <c r="O593" s="5"/>
      <c r="P593" s="5"/>
      <c r="Q593" s="5"/>
      <c r="R593" s="5"/>
      <c r="V593" s="5"/>
    </row>
    <row r="594" spans="5:22" x14ac:dyDescent="0.25">
      <c r="E594" s="5"/>
      <c r="F594" s="5"/>
      <c r="G594" s="5"/>
      <c r="H594" s="5"/>
      <c r="I594" s="5"/>
      <c r="J594" s="5"/>
      <c r="K594" s="5"/>
      <c r="L594" s="5"/>
      <c r="M594" s="5"/>
      <c r="N594" s="5"/>
      <c r="O594" s="5"/>
      <c r="P594" s="5"/>
      <c r="Q594" s="5"/>
      <c r="R594" s="5"/>
      <c r="V594" s="5"/>
    </row>
    <row r="595" spans="5:22" x14ac:dyDescent="0.25">
      <c r="E595" s="5"/>
      <c r="F595" s="5"/>
      <c r="G595" s="5"/>
      <c r="H595" s="5"/>
      <c r="I595" s="5"/>
      <c r="J595" s="5"/>
      <c r="K595" s="5"/>
      <c r="L595" s="5"/>
      <c r="M595" s="5"/>
      <c r="N595" s="5"/>
      <c r="O595" s="5"/>
      <c r="P595" s="5"/>
      <c r="Q595" s="5"/>
      <c r="R595" s="5"/>
      <c r="V595" s="5"/>
    </row>
    <row r="596" spans="5:22" x14ac:dyDescent="0.25">
      <c r="E596" s="5"/>
      <c r="F596" s="5"/>
      <c r="G596" s="5"/>
      <c r="H596" s="5"/>
      <c r="I596" s="5"/>
      <c r="J596" s="5"/>
      <c r="K596" s="5"/>
      <c r="L596" s="5"/>
      <c r="M596" s="5"/>
      <c r="N596" s="5"/>
      <c r="O596" s="5"/>
      <c r="P596" s="5"/>
      <c r="Q596" s="5"/>
      <c r="R596" s="5"/>
      <c r="V596" s="5"/>
    </row>
    <row r="597" spans="5:22" x14ac:dyDescent="0.25">
      <c r="E597" s="5"/>
      <c r="F597" s="5"/>
      <c r="G597" s="5"/>
      <c r="H597" s="5"/>
      <c r="I597" s="5"/>
      <c r="J597" s="5"/>
      <c r="K597" s="5"/>
      <c r="L597" s="5"/>
      <c r="M597" s="5"/>
      <c r="N597" s="5"/>
      <c r="O597" s="5"/>
      <c r="P597" s="5"/>
      <c r="Q597" s="5"/>
      <c r="R597" s="5"/>
      <c r="V597" s="5"/>
    </row>
    <row r="598" spans="5:22" x14ac:dyDescent="0.25">
      <c r="E598" s="5"/>
      <c r="F598" s="5"/>
      <c r="G598" s="5"/>
      <c r="H598" s="5"/>
      <c r="I598" s="5"/>
      <c r="J598" s="5"/>
      <c r="K598" s="5"/>
      <c r="L598" s="5"/>
      <c r="M598" s="5"/>
      <c r="N598" s="5"/>
      <c r="O598" s="5"/>
      <c r="P598" s="5"/>
      <c r="Q598" s="5"/>
      <c r="R598" s="5"/>
      <c r="V598" s="5"/>
    </row>
    <row r="599" spans="5:22" x14ac:dyDescent="0.25">
      <c r="E599" s="5"/>
      <c r="F599" s="5"/>
      <c r="G599" s="5"/>
      <c r="H599" s="5"/>
      <c r="I599" s="5"/>
      <c r="J599" s="5"/>
      <c r="K599" s="5"/>
      <c r="L599" s="5"/>
      <c r="M599" s="5"/>
      <c r="N599" s="5"/>
      <c r="O599" s="5"/>
      <c r="P599" s="5"/>
      <c r="Q599" s="5"/>
      <c r="R599" s="5"/>
      <c r="V599" s="5"/>
    </row>
    <row r="600" spans="5:22" x14ac:dyDescent="0.25">
      <c r="E600" s="5"/>
      <c r="F600" s="5"/>
      <c r="G600" s="5"/>
      <c r="H600" s="5"/>
      <c r="I600" s="5"/>
      <c r="J600" s="5"/>
      <c r="K600" s="5"/>
      <c r="L600" s="5"/>
      <c r="M600" s="5"/>
      <c r="N600" s="5"/>
      <c r="O600" s="5"/>
      <c r="P600" s="5"/>
      <c r="Q600" s="5"/>
      <c r="R600" s="5"/>
      <c r="V600" s="5"/>
    </row>
    <row r="601" spans="5:22" x14ac:dyDescent="0.25">
      <c r="E601" s="5"/>
      <c r="F601" s="5"/>
      <c r="G601" s="5"/>
      <c r="H601" s="5"/>
      <c r="I601" s="5"/>
      <c r="J601" s="5"/>
      <c r="K601" s="5"/>
      <c r="L601" s="5"/>
      <c r="M601" s="5"/>
      <c r="N601" s="5"/>
      <c r="O601" s="5"/>
      <c r="P601" s="5"/>
      <c r="Q601" s="5"/>
      <c r="R601" s="5"/>
      <c r="V601" s="5"/>
    </row>
    <row r="602" spans="5:22" x14ac:dyDescent="0.25">
      <c r="E602" s="5"/>
      <c r="F602" s="5"/>
      <c r="G602" s="5"/>
      <c r="H602" s="5"/>
      <c r="I602" s="5"/>
      <c r="J602" s="5"/>
      <c r="K602" s="5"/>
      <c r="L602" s="5"/>
      <c r="M602" s="5"/>
      <c r="N602" s="5"/>
      <c r="O602" s="5"/>
      <c r="P602" s="5"/>
      <c r="Q602" s="5"/>
      <c r="R602" s="5"/>
      <c r="V602" s="5"/>
    </row>
    <row r="603" spans="5:22" x14ac:dyDescent="0.25">
      <c r="E603" s="5"/>
      <c r="F603" s="5"/>
      <c r="G603" s="5"/>
      <c r="H603" s="5"/>
      <c r="I603" s="5"/>
      <c r="J603" s="5"/>
      <c r="K603" s="5"/>
      <c r="L603" s="5"/>
      <c r="M603" s="5"/>
      <c r="N603" s="5"/>
      <c r="O603" s="5"/>
      <c r="P603" s="5"/>
      <c r="Q603" s="5"/>
      <c r="R603" s="5"/>
      <c r="V603" s="5"/>
    </row>
    <row r="604" spans="5:22" x14ac:dyDescent="0.25">
      <c r="E604" s="5"/>
      <c r="F604" s="5"/>
      <c r="G604" s="5"/>
      <c r="H604" s="5"/>
      <c r="I604" s="5"/>
      <c r="J604" s="5"/>
      <c r="K604" s="5"/>
      <c r="L604" s="5"/>
      <c r="M604" s="5"/>
      <c r="N604" s="5"/>
      <c r="O604" s="5"/>
      <c r="P604" s="5"/>
      <c r="Q604" s="5"/>
      <c r="R604" s="5"/>
      <c r="V604" s="5"/>
    </row>
    <row r="605" spans="5:22" x14ac:dyDescent="0.25">
      <c r="E605" s="5"/>
      <c r="F605" s="5"/>
      <c r="G605" s="5"/>
      <c r="H605" s="5"/>
      <c r="I605" s="5"/>
      <c r="J605" s="5"/>
      <c r="K605" s="5"/>
      <c r="L605" s="5"/>
      <c r="M605" s="5"/>
      <c r="N605" s="5"/>
      <c r="O605" s="5"/>
      <c r="P605" s="5"/>
      <c r="Q605" s="5"/>
      <c r="R605" s="5"/>
      <c r="V605" s="5"/>
    </row>
    <row r="606" spans="5:22" x14ac:dyDescent="0.25">
      <c r="E606" s="5"/>
      <c r="F606" s="5"/>
      <c r="G606" s="5"/>
      <c r="H606" s="5"/>
      <c r="I606" s="5"/>
      <c r="J606" s="5"/>
      <c r="K606" s="5"/>
      <c r="L606" s="5"/>
      <c r="M606" s="5"/>
      <c r="N606" s="5"/>
      <c r="O606" s="5"/>
      <c r="P606" s="5"/>
      <c r="Q606" s="5"/>
      <c r="R606" s="5"/>
      <c r="V606" s="5"/>
    </row>
    <row r="607" spans="5:22" x14ac:dyDescent="0.25">
      <c r="E607" s="5"/>
      <c r="F607" s="5"/>
      <c r="G607" s="5"/>
      <c r="H607" s="5"/>
      <c r="I607" s="5"/>
      <c r="J607" s="5"/>
      <c r="K607" s="5"/>
      <c r="L607" s="5"/>
      <c r="M607" s="5"/>
      <c r="N607" s="5"/>
      <c r="O607" s="5"/>
      <c r="P607" s="5"/>
      <c r="Q607" s="5"/>
      <c r="R607" s="5"/>
      <c r="V607" s="5"/>
    </row>
    <row r="608" spans="5:22" x14ac:dyDescent="0.25">
      <c r="E608" s="5"/>
      <c r="F608" s="5"/>
      <c r="G608" s="5"/>
      <c r="H608" s="5"/>
      <c r="I608" s="5"/>
      <c r="J608" s="5"/>
      <c r="K608" s="5"/>
      <c r="L608" s="5"/>
      <c r="M608" s="5"/>
      <c r="N608" s="5"/>
      <c r="O608" s="5"/>
      <c r="P608" s="5"/>
      <c r="Q608" s="5"/>
      <c r="R608" s="5"/>
      <c r="V608" s="5"/>
    </row>
    <row r="609" spans="5:22" x14ac:dyDescent="0.25">
      <c r="E609" s="5"/>
      <c r="F609" s="5"/>
      <c r="G609" s="5"/>
      <c r="H609" s="5"/>
      <c r="I609" s="5"/>
      <c r="J609" s="5"/>
      <c r="K609" s="5"/>
      <c r="L609" s="5"/>
      <c r="M609" s="5"/>
      <c r="N609" s="5"/>
      <c r="O609" s="5"/>
      <c r="P609" s="5"/>
      <c r="Q609" s="5"/>
      <c r="R609" s="5"/>
      <c r="V609" s="5"/>
    </row>
    <row r="610" spans="5:22" x14ac:dyDescent="0.25">
      <c r="E610" s="5"/>
      <c r="F610" s="5"/>
      <c r="G610" s="5"/>
      <c r="H610" s="5"/>
      <c r="I610" s="5"/>
      <c r="J610" s="5"/>
      <c r="K610" s="5"/>
      <c r="L610" s="5"/>
      <c r="M610" s="5"/>
      <c r="N610" s="5"/>
      <c r="O610" s="5"/>
      <c r="P610" s="5"/>
      <c r="Q610" s="5"/>
      <c r="R610" s="5"/>
      <c r="V610" s="5"/>
    </row>
    <row r="611" spans="5:22" x14ac:dyDescent="0.25">
      <c r="E611" s="5"/>
      <c r="F611" s="5"/>
      <c r="G611" s="5"/>
      <c r="H611" s="5"/>
      <c r="I611" s="5"/>
      <c r="J611" s="5"/>
      <c r="K611" s="5"/>
      <c r="L611" s="5"/>
      <c r="M611" s="5"/>
      <c r="N611" s="5"/>
      <c r="O611" s="5"/>
      <c r="P611" s="5"/>
      <c r="Q611" s="5"/>
      <c r="R611" s="5"/>
      <c r="V611" s="5"/>
    </row>
    <row r="612" spans="5:22" x14ac:dyDescent="0.25">
      <c r="E612" s="5"/>
      <c r="F612" s="5"/>
      <c r="G612" s="5"/>
      <c r="H612" s="5"/>
      <c r="I612" s="5"/>
      <c r="J612" s="5"/>
      <c r="K612" s="5"/>
      <c r="L612" s="5"/>
      <c r="M612" s="5"/>
      <c r="N612" s="5"/>
      <c r="O612" s="5"/>
      <c r="P612" s="5"/>
      <c r="Q612" s="5"/>
      <c r="R612" s="5"/>
      <c r="V612" s="5"/>
    </row>
    <row r="613" spans="5:22" x14ac:dyDescent="0.25">
      <c r="E613" s="5"/>
      <c r="F613" s="5"/>
      <c r="G613" s="5"/>
      <c r="H613" s="5"/>
      <c r="I613" s="5"/>
      <c r="J613" s="5"/>
      <c r="K613" s="5"/>
      <c r="L613" s="5"/>
      <c r="M613" s="5"/>
      <c r="N613" s="5"/>
      <c r="O613" s="5"/>
      <c r="P613" s="5"/>
      <c r="Q613" s="5"/>
      <c r="R613" s="5"/>
      <c r="V613" s="5"/>
    </row>
    <row r="614" spans="5:22" x14ac:dyDescent="0.25">
      <c r="E614" s="5"/>
      <c r="F614" s="5"/>
      <c r="G614" s="5"/>
      <c r="H614" s="5"/>
      <c r="I614" s="5"/>
      <c r="J614" s="5"/>
      <c r="K614" s="5"/>
      <c r="L614" s="5"/>
      <c r="M614" s="5"/>
      <c r="N614" s="5"/>
      <c r="O614" s="5"/>
      <c r="P614" s="5"/>
      <c r="Q614" s="5"/>
      <c r="R614" s="5"/>
      <c r="V614" s="5"/>
    </row>
    <row r="615" spans="5:22" x14ac:dyDescent="0.25">
      <c r="E615" s="5"/>
      <c r="F615" s="5"/>
      <c r="G615" s="5"/>
      <c r="H615" s="5"/>
      <c r="I615" s="5"/>
      <c r="J615" s="5"/>
      <c r="K615" s="5"/>
      <c r="L615" s="5"/>
      <c r="M615" s="5"/>
      <c r="N615" s="5"/>
      <c r="O615" s="5"/>
      <c r="P615" s="5"/>
      <c r="Q615" s="5"/>
      <c r="R615" s="5"/>
      <c r="V615" s="5"/>
    </row>
    <row r="616" spans="5:22" x14ac:dyDescent="0.25">
      <c r="E616" s="5"/>
      <c r="F616" s="5"/>
      <c r="G616" s="5"/>
      <c r="H616" s="5"/>
      <c r="I616" s="5"/>
      <c r="J616" s="5"/>
      <c r="K616" s="5"/>
      <c r="L616" s="5"/>
      <c r="M616" s="5"/>
      <c r="N616" s="5"/>
      <c r="O616" s="5"/>
      <c r="P616" s="5"/>
      <c r="Q616" s="5"/>
      <c r="R616" s="5"/>
      <c r="V616" s="5"/>
    </row>
    <row r="617" spans="5:22" x14ac:dyDescent="0.25">
      <c r="E617" s="5"/>
      <c r="F617" s="5"/>
      <c r="G617" s="5"/>
      <c r="H617" s="5"/>
      <c r="I617" s="5"/>
      <c r="J617" s="5"/>
      <c r="K617" s="5"/>
      <c r="L617" s="5"/>
      <c r="M617" s="5"/>
      <c r="N617" s="5"/>
      <c r="O617" s="5"/>
      <c r="P617" s="5"/>
      <c r="Q617" s="5"/>
      <c r="R617" s="5"/>
      <c r="V617" s="5"/>
    </row>
    <row r="618" spans="5:22" x14ac:dyDescent="0.25">
      <c r="E618" s="5"/>
      <c r="F618" s="5"/>
      <c r="G618" s="5"/>
      <c r="H618" s="5"/>
      <c r="I618" s="5"/>
      <c r="J618" s="5"/>
      <c r="K618" s="5"/>
      <c r="L618" s="5"/>
      <c r="M618" s="5"/>
      <c r="N618" s="5"/>
      <c r="O618" s="5"/>
      <c r="P618" s="5"/>
      <c r="Q618" s="5"/>
      <c r="R618" s="5"/>
      <c r="V618" s="5"/>
    </row>
    <row r="619" spans="5:22" x14ac:dyDescent="0.25">
      <c r="E619" s="5"/>
      <c r="F619" s="5"/>
      <c r="G619" s="5"/>
      <c r="H619" s="5"/>
      <c r="I619" s="5"/>
      <c r="J619" s="5"/>
      <c r="K619" s="5"/>
      <c r="L619" s="5"/>
      <c r="M619" s="5"/>
      <c r="N619" s="5"/>
      <c r="O619" s="5"/>
      <c r="P619" s="5"/>
      <c r="Q619" s="5"/>
      <c r="R619" s="5"/>
      <c r="V619" s="5"/>
    </row>
    <row r="620" spans="5:22" x14ac:dyDescent="0.25">
      <c r="E620" s="5"/>
      <c r="F620" s="5"/>
      <c r="G620" s="5"/>
      <c r="H620" s="5"/>
      <c r="I620" s="5"/>
      <c r="J620" s="5"/>
      <c r="K620" s="5"/>
      <c r="L620" s="5"/>
      <c r="M620" s="5"/>
      <c r="N620" s="5"/>
      <c r="O620" s="5"/>
      <c r="P620" s="5"/>
      <c r="Q620" s="5"/>
      <c r="R620" s="5"/>
      <c r="V620" s="5"/>
    </row>
    <row r="621" spans="5:22" x14ac:dyDescent="0.25">
      <c r="E621" s="5"/>
      <c r="F621" s="5"/>
      <c r="G621" s="5"/>
      <c r="H621" s="5"/>
      <c r="I621" s="5"/>
      <c r="J621" s="5"/>
      <c r="K621" s="5"/>
      <c r="L621" s="5"/>
      <c r="M621" s="5"/>
      <c r="N621" s="5"/>
      <c r="O621" s="5"/>
      <c r="P621" s="5"/>
      <c r="Q621" s="5"/>
      <c r="R621" s="5"/>
      <c r="V621" s="5"/>
    </row>
    <row r="622" spans="5:22" x14ac:dyDescent="0.25">
      <c r="E622" s="5"/>
      <c r="F622" s="5"/>
      <c r="G622" s="5"/>
      <c r="H622" s="5"/>
      <c r="I622" s="5"/>
      <c r="J622" s="5"/>
      <c r="K622" s="5"/>
      <c r="L622" s="5"/>
      <c r="M622" s="5"/>
      <c r="N622" s="5"/>
      <c r="O622" s="5"/>
      <c r="P622" s="5"/>
      <c r="Q622" s="5"/>
      <c r="R622" s="5"/>
      <c r="V622" s="5"/>
    </row>
    <row r="623" spans="5:22" x14ac:dyDescent="0.25">
      <c r="E623" s="5"/>
      <c r="F623" s="5"/>
      <c r="G623" s="5"/>
      <c r="H623" s="5"/>
      <c r="I623" s="5"/>
      <c r="J623" s="5"/>
      <c r="K623" s="5"/>
      <c r="L623" s="5"/>
      <c r="M623" s="5"/>
      <c r="N623" s="5"/>
      <c r="O623" s="5"/>
      <c r="P623" s="5"/>
      <c r="Q623" s="5"/>
      <c r="R623" s="5"/>
      <c r="V623" s="5"/>
    </row>
    <row r="624" spans="5:22" x14ac:dyDescent="0.25">
      <c r="E624" s="5"/>
      <c r="F624" s="5"/>
      <c r="G624" s="5"/>
      <c r="H624" s="5"/>
      <c r="I624" s="5"/>
      <c r="J624" s="5"/>
      <c r="K624" s="5"/>
      <c r="L624" s="5"/>
      <c r="M624" s="5"/>
      <c r="N624" s="5"/>
      <c r="O624" s="5"/>
      <c r="P624" s="5"/>
      <c r="Q624" s="5"/>
      <c r="R624" s="5"/>
      <c r="V624" s="5"/>
    </row>
    <row r="625" spans="5:22" x14ac:dyDescent="0.25">
      <c r="E625" s="5"/>
      <c r="F625" s="5"/>
      <c r="G625" s="5"/>
      <c r="H625" s="5"/>
      <c r="I625" s="5"/>
      <c r="J625" s="5"/>
      <c r="K625" s="5"/>
      <c r="L625" s="5"/>
      <c r="M625" s="5"/>
      <c r="N625" s="5"/>
      <c r="O625" s="5"/>
      <c r="P625" s="5"/>
      <c r="Q625" s="5"/>
      <c r="R625" s="5"/>
      <c r="V625" s="5"/>
    </row>
    <row r="626" spans="5:22" x14ac:dyDescent="0.25">
      <c r="E626" s="5"/>
      <c r="F626" s="5"/>
      <c r="G626" s="5"/>
      <c r="H626" s="5"/>
      <c r="I626" s="5"/>
      <c r="J626" s="5"/>
      <c r="K626" s="5"/>
      <c r="L626" s="5"/>
      <c r="M626" s="5"/>
      <c r="N626" s="5"/>
      <c r="O626" s="5"/>
      <c r="P626" s="5"/>
      <c r="Q626" s="5"/>
      <c r="R626" s="5"/>
      <c r="V626" s="5"/>
    </row>
    <row r="627" spans="5:22" x14ac:dyDescent="0.25">
      <c r="E627" s="5"/>
      <c r="F627" s="5"/>
      <c r="G627" s="5"/>
      <c r="H627" s="5"/>
      <c r="I627" s="5"/>
      <c r="J627" s="5"/>
      <c r="K627" s="5"/>
      <c r="L627" s="5"/>
      <c r="M627" s="5"/>
      <c r="N627" s="5"/>
      <c r="O627" s="5"/>
      <c r="P627" s="5"/>
      <c r="Q627" s="5"/>
      <c r="R627" s="5"/>
      <c r="V627" s="5"/>
    </row>
    <row r="628" spans="5:22" x14ac:dyDescent="0.25">
      <c r="E628" s="5"/>
      <c r="F628" s="5"/>
      <c r="G628" s="5"/>
      <c r="H628" s="5"/>
      <c r="I628" s="5"/>
      <c r="J628" s="5"/>
      <c r="K628" s="5"/>
      <c r="L628" s="5"/>
      <c r="M628" s="5"/>
      <c r="N628" s="5"/>
      <c r="O628" s="5"/>
      <c r="P628" s="5"/>
      <c r="Q628" s="5"/>
      <c r="R628" s="5"/>
      <c r="V628" s="5"/>
    </row>
    <row r="629" spans="5:22" x14ac:dyDescent="0.25">
      <c r="E629" s="5"/>
      <c r="F629" s="5"/>
      <c r="G629" s="5"/>
      <c r="H629" s="5"/>
      <c r="I629" s="5"/>
      <c r="J629" s="5"/>
      <c r="K629" s="5"/>
      <c r="L629" s="5"/>
      <c r="M629" s="5"/>
      <c r="N629" s="5"/>
      <c r="O629" s="5"/>
      <c r="P629" s="5"/>
      <c r="Q629" s="5"/>
      <c r="R629" s="5"/>
      <c r="V629" s="5"/>
    </row>
    <row r="630" spans="5:22" x14ac:dyDescent="0.25">
      <c r="E630" s="5"/>
      <c r="F630" s="5"/>
      <c r="G630" s="5"/>
      <c r="H630" s="5"/>
      <c r="I630" s="5"/>
      <c r="J630" s="5"/>
      <c r="K630" s="5"/>
      <c r="L630" s="5"/>
      <c r="M630" s="5"/>
      <c r="N630" s="5"/>
      <c r="O630" s="5"/>
      <c r="P630" s="5"/>
      <c r="Q630" s="5"/>
      <c r="R630" s="5"/>
      <c r="V630" s="5"/>
    </row>
    <row r="631" spans="5:22" x14ac:dyDescent="0.25">
      <c r="E631" s="5"/>
      <c r="F631" s="5"/>
      <c r="G631" s="5"/>
      <c r="H631" s="5"/>
      <c r="I631" s="5"/>
      <c r="J631" s="5"/>
      <c r="K631" s="5"/>
      <c r="L631" s="5"/>
      <c r="M631" s="5"/>
      <c r="N631" s="5"/>
      <c r="O631" s="5"/>
      <c r="P631" s="5"/>
      <c r="Q631" s="5"/>
      <c r="R631" s="5"/>
      <c r="V631" s="5"/>
    </row>
    <row r="632" spans="5:22" x14ac:dyDescent="0.25">
      <c r="E632" s="5"/>
      <c r="F632" s="5"/>
      <c r="G632" s="5"/>
      <c r="H632" s="5"/>
      <c r="I632" s="5"/>
      <c r="J632" s="5"/>
      <c r="K632" s="5"/>
      <c r="L632" s="5"/>
      <c r="M632" s="5"/>
      <c r="N632" s="5"/>
      <c r="O632" s="5"/>
      <c r="P632" s="5"/>
      <c r="Q632" s="5"/>
      <c r="R632" s="5"/>
      <c r="V632" s="5"/>
    </row>
    <row r="633" spans="5:22" x14ac:dyDescent="0.25">
      <c r="E633" s="5"/>
      <c r="F633" s="5"/>
      <c r="G633" s="5"/>
      <c r="H633" s="5"/>
      <c r="I633" s="5"/>
      <c r="J633" s="5"/>
      <c r="K633" s="5"/>
      <c r="L633" s="5"/>
      <c r="M633" s="5"/>
      <c r="N633" s="5"/>
      <c r="O633" s="5"/>
      <c r="P633" s="5"/>
      <c r="Q633" s="5"/>
      <c r="R633" s="5"/>
      <c r="V633" s="5"/>
    </row>
    <row r="634" spans="5:22" x14ac:dyDescent="0.25">
      <c r="E634" s="5"/>
      <c r="F634" s="5"/>
      <c r="G634" s="5"/>
      <c r="H634" s="5"/>
      <c r="I634" s="5"/>
      <c r="J634" s="5"/>
      <c r="K634" s="5"/>
      <c r="L634" s="5"/>
      <c r="M634" s="5"/>
      <c r="N634" s="5"/>
      <c r="O634" s="5"/>
      <c r="P634" s="5"/>
      <c r="Q634" s="5"/>
      <c r="R634" s="5"/>
      <c r="V634" s="5"/>
    </row>
    <row r="635" spans="5:22" x14ac:dyDescent="0.25">
      <c r="E635" s="5"/>
      <c r="F635" s="5"/>
      <c r="G635" s="5"/>
      <c r="H635" s="5"/>
      <c r="I635" s="5"/>
      <c r="J635" s="5"/>
      <c r="K635" s="5"/>
      <c r="L635" s="5"/>
      <c r="M635" s="5"/>
      <c r="N635" s="5"/>
      <c r="O635" s="5"/>
      <c r="P635" s="5"/>
      <c r="Q635" s="5"/>
      <c r="R635" s="5"/>
      <c r="V635" s="5"/>
    </row>
    <row r="636" spans="5:22" x14ac:dyDescent="0.25">
      <c r="E636" s="5"/>
      <c r="F636" s="5"/>
      <c r="G636" s="5"/>
      <c r="H636" s="5"/>
      <c r="I636" s="5"/>
      <c r="J636" s="5"/>
      <c r="K636" s="5"/>
      <c r="L636" s="5"/>
      <c r="M636" s="5"/>
      <c r="N636" s="5"/>
      <c r="O636" s="5"/>
      <c r="P636" s="5"/>
      <c r="Q636" s="5"/>
      <c r="R636" s="5"/>
      <c r="V636" s="5"/>
    </row>
    <row r="637" spans="5:22" x14ac:dyDescent="0.25">
      <c r="E637" s="5"/>
      <c r="F637" s="5"/>
      <c r="G637" s="5"/>
      <c r="H637" s="5"/>
      <c r="I637" s="5"/>
      <c r="J637" s="5"/>
      <c r="K637" s="5"/>
      <c r="L637" s="5"/>
      <c r="M637" s="5"/>
      <c r="N637" s="5"/>
      <c r="O637" s="5"/>
      <c r="P637" s="5"/>
      <c r="Q637" s="5"/>
      <c r="R637" s="5"/>
      <c r="V637" s="5"/>
    </row>
    <row r="638" spans="5:22" x14ac:dyDescent="0.25">
      <c r="E638" s="5"/>
      <c r="F638" s="5"/>
      <c r="G638" s="5"/>
      <c r="H638" s="5"/>
      <c r="I638" s="5"/>
      <c r="J638" s="5"/>
      <c r="K638" s="5"/>
      <c r="L638" s="5"/>
      <c r="M638" s="5"/>
      <c r="N638" s="5"/>
      <c r="O638" s="5"/>
      <c r="P638" s="5"/>
      <c r="Q638" s="5"/>
      <c r="R638" s="5"/>
      <c r="V638" s="5"/>
    </row>
    <row r="639" spans="5:22" x14ac:dyDescent="0.25">
      <c r="E639" s="5"/>
      <c r="F639" s="5"/>
      <c r="G639" s="5"/>
      <c r="H639" s="5"/>
      <c r="I639" s="5"/>
      <c r="J639" s="5"/>
      <c r="K639" s="5"/>
      <c r="L639" s="5"/>
      <c r="M639" s="5"/>
      <c r="N639" s="5"/>
      <c r="O639" s="5"/>
      <c r="P639" s="5"/>
      <c r="Q639" s="5"/>
      <c r="R639" s="5"/>
      <c r="V639" s="5"/>
    </row>
    <row r="640" spans="5:22" x14ac:dyDescent="0.25">
      <c r="E640" s="5"/>
      <c r="F640" s="5"/>
      <c r="G640" s="5"/>
      <c r="H640" s="5"/>
      <c r="I640" s="5"/>
      <c r="J640" s="5"/>
      <c r="K640" s="5"/>
      <c r="L640" s="5"/>
      <c r="M640" s="5"/>
      <c r="N640" s="5"/>
      <c r="O640" s="5"/>
      <c r="P640" s="5"/>
      <c r="Q640" s="5"/>
      <c r="R640" s="5"/>
      <c r="V640" s="5"/>
    </row>
    <row r="641" spans="5:22" x14ac:dyDescent="0.25">
      <c r="E641" s="5"/>
      <c r="F641" s="5"/>
      <c r="G641" s="5"/>
      <c r="H641" s="5"/>
      <c r="I641" s="5"/>
      <c r="J641" s="5"/>
      <c r="K641" s="5"/>
      <c r="L641" s="5"/>
      <c r="M641" s="5"/>
      <c r="N641" s="5"/>
      <c r="O641" s="5"/>
      <c r="P641" s="5"/>
      <c r="Q641" s="5"/>
      <c r="R641" s="5"/>
      <c r="V641" s="5"/>
    </row>
    <row r="642" spans="5:22" x14ac:dyDescent="0.25">
      <c r="E642" s="5"/>
      <c r="F642" s="5"/>
      <c r="G642" s="5"/>
      <c r="H642" s="5"/>
      <c r="I642" s="5"/>
      <c r="J642" s="5"/>
      <c r="K642" s="5"/>
      <c r="L642" s="5"/>
      <c r="M642" s="5"/>
      <c r="N642" s="5"/>
      <c r="O642" s="5"/>
      <c r="P642" s="5"/>
      <c r="Q642" s="5"/>
      <c r="R642" s="5"/>
      <c r="V642" s="5"/>
    </row>
    <row r="643" spans="5:22" x14ac:dyDescent="0.25">
      <c r="E643" s="5"/>
      <c r="F643" s="5"/>
      <c r="G643" s="5"/>
      <c r="H643" s="5"/>
      <c r="I643" s="5"/>
      <c r="J643" s="5"/>
      <c r="K643" s="5"/>
      <c r="L643" s="5"/>
      <c r="M643" s="5"/>
      <c r="N643" s="5"/>
      <c r="O643" s="5"/>
      <c r="P643" s="5"/>
      <c r="Q643" s="5"/>
      <c r="R643" s="5"/>
      <c r="V643" s="5"/>
    </row>
    <row r="644" spans="5:22" x14ac:dyDescent="0.25">
      <c r="E644" s="5"/>
      <c r="F644" s="5"/>
      <c r="G644" s="5"/>
      <c r="H644" s="5"/>
      <c r="I644" s="5"/>
      <c r="J644" s="5"/>
      <c r="K644" s="5"/>
      <c r="L644" s="5"/>
      <c r="M644" s="5"/>
      <c r="N644" s="5"/>
      <c r="O644" s="5"/>
      <c r="P644" s="5"/>
      <c r="Q644" s="5"/>
      <c r="R644" s="5"/>
      <c r="V644" s="5"/>
    </row>
    <row r="645" spans="5:22" x14ac:dyDescent="0.25">
      <c r="E645" s="5"/>
      <c r="F645" s="5"/>
      <c r="G645" s="5"/>
      <c r="H645" s="5"/>
      <c r="I645" s="5"/>
      <c r="J645" s="5"/>
      <c r="K645" s="5"/>
      <c r="L645" s="5"/>
      <c r="M645" s="5"/>
      <c r="N645" s="5"/>
      <c r="O645" s="5"/>
      <c r="P645" s="5"/>
      <c r="Q645" s="5"/>
      <c r="R645" s="5"/>
      <c r="V645" s="5"/>
    </row>
    <row r="646" spans="5:22" x14ac:dyDescent="0.25">
      <c r="E646" s="5"/>
      <c r="F646" s="5"/>
      <c r="G646" s="5"/>
      <c r="H646" s="5"/>
      <c r="I646" s="5"/>
      <c r="J646" s="5"/>
      <c r="K646" s="5"/>
      <c r="L646" s="5"/>
      <c r="M646" s="5"/>
      <c r="N646" s="5"/>
      <c r="O646" s="5"/>
      <c r="P646" s="5"/>
      <c r="Q646" s="5"/>
      <c r="R646" s="5"/>
      <c r="V646" s="5"/>
    </row>
    <row r="647" spans="5:22" x14ac:dyDescent="0.25">
      <c r="E647" s="5"/>
      <c r="F647" s="5"/>
      <c r="G647" s="5"/>
      <c r="H647" s="5"/>
      <c r="I647" s="5"/>
      <c r="J647" s="5"/>
      <c r="K647" s="5"/>
      <c r="L647" s="5"/>
      <c r="M647" s="5"/>
      <c r="N647" s="5"/>
      <c r="O647" s="5"/>
      <c r="P647" s="5"/>
      <c r="Q647" s="5"/>
      <c r="R647" s="5"/>
      <c r="V647" s="5"/>
    </row>
    <row r="648" spans="5:22" x14ac:dyDescent="0.25">
      <c r="E648" s="5"/>
      <c r="F648" s="5"/>
      <c r="G648" s="5"/>
      <c r="H648" s="5"/>
      <c r="I648" s="5"/>
      <c r="J648" s="5"/>
      <c r="K648" s="5"/>
      <c r="L648" s="5"/>
      <c r="M648" s="5"/>
      <c r="N648" s="5"/>
      <c r="O648" s="5"/>
      <c r="P648" s="5"/>
      <c r="Q648" s="5"/>
      <c r="R648" s="5"/>
      <c r="V648" s="5"/>
    </row>
    <row r="649" spans="5:22" x14ac:dyDescent="0.25">
      <c r="E649" s="5"/>
      <c r="F649" s="5"/>
      <c r="G649" s="5"/>
      <c r="H649" s="5"/>
      <c r="I649" s="5"/>
      <c r="J649" s="5"/>
      <c r="K649" s="5"/>
      <c r="L649" s="5"/>
      <c r="M649" s="5"/>
      <c r="N649" s="5"/>
      <c r="O649" s="5"/>
      <c r="P649" s="5"/>
      <c r="Q649" s="5"/>
      <c r="R649" s="5"/>
      <c r="V649" s="5"/>
    </row>
    <row r="650" spans="5:22" x14ac:dyDescent="0.25">
      <c r="E650" s="5"/>
      <c r="F650" s="5"/>
      <c r="G650" s="5"/>
      <c r="H650" s="5"/>
      <c r="I650" s="5"/>
      <c r="J650" s="5"/>
      <c r="K650" s="5"/>
      <c r="L650" s="5"/>
      <c r="M650" s="5"/>
      <c r="N650" s="5"/>
      <c r="O650" s="5"/>
      <c r="P650" s="5"/>
      <c r="Q650" s="5"/>
      <c r="R650" s="5"/>
      <c r="V650" s="5"/>
    </row>
    <row r="651" spans="5:22" x14ac:dyDescent="0.25">
      <c r="E651" s="5"/>
      <c r="F651" s="5"/>
      <c r="G651" s="5"/>
      <c r="H651" s="5"/>
      <c r="I651" s="5"/>
      <c r="J651" s="5"/>
      <c r="K651" s="5"/>
      <c r="L651" s="5"/>
      <c r="M651" s="5"/>
      <c r="N651" s="5"/>
      <c r="O651" s="5"/>
      <c r="P651" s="5"/>
      <c r="Q651" s="5"/>
      <c r="R651" s="5"/>
      <c r="V651" s="5"/>
    </row>
    <row r="652" spans="5:22" x14ac:dyDescent="0.25">
      <c r="E652" s="5"/>
      <c r="F652" s="5"/>
      <c r="G652" s="5"/>
      <c r="H652" s="5"/>
      <c r="I652" s="5"/>
      <c r="J652" s="5"/>
      <c r="K652" s="5"/>
      <c r="L652" s="5"/>
      <c r="M652" s="5"/>
      <c r="N652" s="5"/>
      <c r="O652" s="5"/>
      <c r="P652" s="5"/>
      <c r="Q652" s="5"/>
      <c r="R652" s="5"/>
      <c r="V652" s="5"/>
    </row>
    <row r="653" spans="5:22" x14ac:dyDescent="0.25">
      <c r="E653" s="5"/>
      <c r="F653" s="5"/>
      <c r="G653" s="5"/>
      <c r="H653" s="5"/>
      <c r="I653" s="5"/>
      <c r="J653" s="5"/>
      <c r="K653" s="5"/>
      <c r="L653" s="5"/>
      <c r="M653" s="5"/>
      <c r="N653" s="5"/>
      <c r="O653" s="5"/>
      <c r="P653" s="5"/>
      <c r="Q653" s="5"/>
      <c r="R653" s="5"/>
      <c r="V653" s="5"/>
    </row>
    <row r="654" spans="5:22" x14ac:dyDescent="0.25">
      <c r="E654" s="5"/>
      <c r="F654" s="5"/>
      <c r="G654" s="5"/>
      <c r="H654" s="5"/>
      <c r="I654" s="5"/>
      <c r="J654" s="5"/>
      <c r="K654" s="5"/>
      <c r="L654" s="5"/>
      <c r="M654" s="5"/>
      <c r="N654" s="5"/>
      <c r="O654" s="5"/>
      <c r="P654" s="5"/>
      <c r="Q654" s="5"/>
      <c r="R654" s="5"/>
      <c r="V654" s="5"/>
    </row>
    <row r="655" spans="5:22" x14ac:dyDescent="0.25">
      <c r="E655" s="5"/>
      <c r="F655" s="5"/>
      <c r="G655" s="5"/>
      <c r="H655" s="5"/>
      <c r="I655" s="5"/>
      <c r="J655" s="5"/>
      <c r="K655" s="5"/>
      <c r="L655" s="5"/>
      <c r="M655" s="5"/>
      <c r="N655" s="5"/>
      <c r="O655" s="5"/>
      <c r="P655" s="5"/>
      <c r="Q655" s="5"/>
      <c r="R655" s="5"/>
      <c r="V655" s="5"/>
    </row>
    <row r="656" spans="5:22" x14ac:dyDescent="0.25">
      <c r="E656" s="5"/>
      <c r="F656" s="5"/>
      <c r="G656" s="5"/>
      <c r="H656" s="5"/>
      <c r="I656" s="5"/>
      <c r="J656" s="5"/>
      <c r="K656" s="5"/>
      <c r="L656" s="5"/>
      <c r="M656" s="5"/>
      <c r="N656" s="5"/>
      <c r="O656" s="5"/>
      <c r="P656" s="5"/>
      <c r="Q656" s="5"/>
      <c r="R656" s="5"/>
      <c r="V656" s="5"/>
    </row>
    <row r="657" spans="5:22" x14ac:dyDescent="0.25">
      <c r="E657" s="5"/>
      <c r="F657" s="5"/>
      <c r="G657" s="5"/>
      <c r="H657" s="5"/>
      <c r="I657" s="5"/>
      <c r="J657" s="5"/>
      <c r="K657" s="5"/>
      <c r="L657" s="5"/>
      <c r="M657" s="5"/>
      <c r="N657" s="5"/>
      <c r="O657" s="5"/>
      <c r="P657" s="5"/>
      <c r="Q657" s="5"/>
      <c r="R657" s="5"/>
      <c r="V657" s="5"/>
    </row>
    <row r="658" spans="5:22" x14ac:dyDescent="0.25">
      <c r="E658" s="5"/>
      <c r="F658" s="5"/>
      <c r="G658" s="5"/>
      <c r="H658" s="5"/>
      <c r="I658" s="5"/>
      <c r="J658" s="5"/>
      <c r="K658" s="5"/>
      <c r="L658" s="5"/>
      <c r="M658" s="5"/>
      <c r="N658" s="5"/>
      <c r="O658" s="5"/>
      <c r="P658" s="5"/>
      <c r="Q658" s="5"/>
      <c r="R658" s="5"/>
      <c r="V658" s="5"/>
    </row>
    <row r="659" spans="5:22" x14ac:dyDescent="0.25">
      <c r="E659" s="5"/>
      <c r="F659" s="5"/>
      <c r="G659" s="5"/>
      <c r="H659" s="5"/>
      <c r="I659" s="5"/>
      <c r="J659" s="5"/>
      <c r="K659" s="5"/>
      <c r="L659" s="5"/>
      <c r="M659" s="5"/>
      <c r="N659" s="5"/>
      <c r="O659" s="5"/>
      <c r="P659" s="5"/>
      <c r="Q659" s="5"/>
      <c r="R659" s="5"/>
      <c r="V659" s="5"/>
    </row>
    <row r="660" spans="5:22" x14ac:dyDescent="0.25">
      <c r="E660" s="5"/>
      <c r="F660" s="5"/>
      <c r="G660" s="5"/>
      <c r="H660" s="5"/>
      <c r="I660" s="5"/>
      <c r="J660" s="5"/>
      <c r="K660" s="5"/>
      <c r="L660" s="5"/>
      <c r="M660" s="5"/>
      <c r="N660" s="5"/>
      <c r="O660" s="5"/>
      <c r="P660" s="5"/>
      <c r="Q660" s="5"/>
      <c r="R660" s="5"/>
      <c r="V660" s="5"/>
    </row>
    <row r="661" spans="5:22" x14ac:dyDescent="0.25">
      <c r="E661" s="5"/>
      <c r="F661" s="5"/>
      <c r="G661" s="5"/>
      <c r="H661" s="5"/>
      <c r="I661" s="5"/>
      <c r="J661" s="5"/>
      <c r="K661" s="5"/>
      <c r="L661" s="5"/>
      <c r="M661" s="5"/>
      <c r="N661" s="5"/>
      <c r="O661" s="5"/>
      <c r="P661" s="5"/>
      <c r="Q661" s="5"/>
      <c r="R661" s="5"/>
      <c r="V661" s="5"/>
    </row>
    <row r="662" spans="5:22" x14ac:dyDescent="0.25">
      <c r="E662" s="5"/>
      <c r="F662" s="5"/>
      <c r="G662" s="5"/>
      <c r="H662" s="5"/>
      <c r="I662" s="5"/>
      <c r="J662" s="5"/>
      <c r="K662" s="5"/>
      <c r="L662" s="5"/>
      <c r="M662" s="5"/>
      <c r="N662" s="5"/>
      <c r="O662" s="5"/>
      <c r="P662" s="5"/>
      <c r="Q662" s="5"/>
      <c r="R662" s="5"/>
      <c r="V662" s="5"/>
    </row>
    <row r="663" spans="5:22" x14ac:dyDescent="0.25">
      <c r="E663" s="5"/>
      <c r="F663" s="5"/>
      <c r="G663" s="5"/>
      <c r="H663" s="5"/>
      <c r="I663" s="5"/>
      <c r="J663" s="5"/>
      <c r="K663" s="5"/>
      <c r="L663" s="5"/>
      <c r="M663" s="5"/>
      <c r="N663" s="5"/>
      <c r="O663" s="5"/>
      <c r="P663" s="5"/>
      <c r="Q663" s="5"/>
      <c r="R663" s="5"/>
      <c r="V663" s="5"/>
    </row>
    <row r="664" spans="5:22" x14ac:dyDescent="0.25">
      <c r="E664" s="5"/>
      <c r="F664" s="5"/>
      <c r="G664" s="5"/>
      <c r="H664" s="5"/>
      <c r="I664" s="5"/>
      <c r="J664" s="5"/>
      <c r="K664" s="5"/>
      <c r="L664" s="5"/>
      <c r="M664" s="5"/>
      <c r="N664" s="5"/>
      <c r="O664" s="5"/>
      <c r="P664" s="5"/>
      <c r="Q664" s="5"/>
      <c r="R664" s="5"/>
      <c r="V664" s="5"/>
    </row>
    <row r="665" spans="5:22" x14ac:dyDescent="0.25">
      <c r="E665" s="5"/>
      <c r="F665" s="5"/>
      <c r="G665" s="5"/>
      <c r="H665" s="5"/>
      <c r="I665" s="5"/>
      <c r="J665" s="5"/>
      <c r="K665" s="5"/>
      <c r="L665" s="5"/>
      <c r="M665" s="5"/>
      <c r="N665" s="5"/>
      <c r="O665" s="5"/>
      <c r="P665" s="5"/>
      <c r="Q665" s="5"/>
      <c r="R665" s="5"/>
      <c r="V665" s="5"/>
    </row>
    <row r="666" spans="5:22" x14ac:dyDescent="0.25">
      <c r="E666" s="5"/>
      <c r="F666" s="5"/>
      <c r="G666" s="5"/>
      <c r="H666" s="5"/>
      <c r="I666" s="5"/>
      <c r="J666" s="5"/>
      <c r="K666" s="5"/>
      <c r="L666" s="5"/>
      <c r="M666" s="5"/>
      <c r="N666" s="5"/>
      <c r="O666" s="5"/>
      <c r="P666" s="5"/>
      <c r="Q666" s="5"/>
      <c r="R666" s="5"/>
      <c r="V666" s="5"/>
    </row>
    <row r="667" spans="5:22" x14ac:dyDescent="0.25">
      <c r="E667" s="5"/>
      <c r="F667" s="5"/>
      <c r="G667" s="5"/>
      <c r="H667" s="5"/>
      <c r="I667" s="5"/>
      <c r="J667" s="5"/>
      <c r="K667" s="5"/>
      <c r="L667" s="5"/>
      <c r="M667" s="5"/>
      <c r="N667" s="5"/>
      <c r="O667" s="5"/>
      <c r="P667" s="5"/>
      <c r="Q667" s="5"/>
      <c r="R667" s="5"/>
      <c r="V667" s="5"/>
    </row>
    <row r="668" spans="5:22" x14ac:dyDescent="0.25">
      <c r="E668" s="5"/>
      <c r="F668" s="5"/>
      <c r="G668" s="5"/>
      <c r="H668" s="5"/>
      <c r="I668" s="5"/>
      <c r="J668" s="5"/>
      <c r="K668" s="5"/>
      <c r="L668" s="5"/>
      <c r="M668" s="5"/>
      <c r="N668" s="5"/>
      <c r="O668" s="5"/>
      <c r="P668" s="5"/>
      <c r="Q668" s="5"/>
      <c r="R668" s="5"/>
      <c r="V668" s="5"/>
    </row>
    <row r="669" spans="5:22" x14ac:dyDescent="0.25">
      <c r="E669" s="5"/>
      <c r="F669" s="5"/>
      <c r="G669" s="5"/>
      <c r="H669" s="5"/>
      <c r="I669" s="5"/>
      <c r="J669" s="5"/>
      <c r="K669" s="5"/>
      <c r="L669" s="5"/>
      <c r="M669" s="5"/>
      <c r="N669" s="5"/>
      <c r="O669" s="5"/>
      <c r="P669" s="5"/>
      <c r="Q669" s="5"/>
      <c r="R669" s="5"/>
      <c r="V669" s="5"/>
    </row>
    <row r="670" spans="5:22" x14ac:dyDescent="0.25">
      <c r="E670" s="5"/>
      <c r="F670" s="5"/>
      <c r="G670" s="5"/>
      <c r="H670" s="5"/>
      <c r="I670" s="5"/>
      <c r="J670" s="5"/>
      <c r="K670" s="5"/>
      <c r="L670" s="5"/>
      <c r="M670" s="5"/>
      <c r="N670" s="5"/>
      <c r="O670" s="5"/>
      <c r="P670" s="5"/>
      <c r="Q670" s="5"/>
      <c r="R670" s="5"/>
      <c r="V670" s="5"/>
    </row>
    <row r="671" spans="5:22" x14ac:dyDescent="0.25">
      <c r="E671" s="5"/>
      <c r="F671" s="5"/>
      <c r="G671" s="5"/>
      <c r="H671" s="5"/>
      <c r="I671" s="5"/>
      <c r="J671" s="5"/>
      <c r="K671" s="5"/>
      <c r="L671" s="5"/>
      <c r="M671" s="5"/>
      <c r="N671" s="5"/>
      <c r="O671" s="5"/>
      <c r="P671" s="5"/>
      <c r="Q671" s="5"/>
      <c r="R671" s="5"/>
      <c r="V671" s="5"/>
    </row>
    <row r="672" spans="5:22" x14ac:dyDescent="0.25">
      <c r="E672" s="5"/>
      <c r="F672" s="5"/>
      <c r="G672" s="5"/>
      <c r="H672" s="5"/>
      <c r="I672" s="5"/>
      <c r="J672" s="5"/>
      <c r="K672" s="5"/>
      <c r="L672" s="5"/>
      <c r="M672" s="5"/>
      <c r="N672" s="5"/>
      <c r="O672" s="5"/>
      <c r="P672" s="5"/>
      <c r="Q672" s="5"/>
      <c r="R672" s="5"/>
      <c r="V672" s="5"/>
    </row>
    <row r="673" spans="5:22" x14ac:dyDescent="0.25">
      <c r="E673" s="5"/>
      <c r="F673" s="5"/>
      <c r="G673" s="5"/>
      <c r="H673" s="5"/>
      <c r="I673" s="5"/>
      <c r="J673" s="5"/>
      <c r="K673" s="5"/>
      <c r="L673" s="5"/>
      <c r="M673" s="5"/>
      <c r="N673" s="5"/>
      <c r="O673" s="5"/>
      <c r="P673" s="5"/>
      <c r="Q673" s="5"/>
      <c r="R673" s="5"/>
      <c r="V673" s="5"/>
    </row>
    <row r="674" spans="5:22" x14ac:dyDescent="0.25">
      <c r="E674" s="5"/>
      <c r="F674" s="5"/>
      <c r="G674" s="5"/>
      <c r="H674" s="5"/>
      <c r="I674" s="5"/>
      <c r="J674" s="5"/>
      <c r="K674" s="5"/>
      <c r="L674" s="5"/>
      <c r="M674" s="5"/>
      <c r="N674" s="5"/>
      <c r="O674" s="5"/>
      <c r="P674" s="5"/>
      <c r="Q674" s="5"/>
      <c r="R674" s="5"/>
      <c r="V674" s="5"/>
    </row>
    <row r="675" spans="5:22" x14ac:dyDescent="0.25">
      <c r="E675" s="5"/>
      <c r="F675" s="5"/>
      <c r="G675" s="5"/>
      <c r="H675" s="5"/>
      <c r="I675" s="5"/>
      <c r="J675" s="5"/>
      <c r="K675" s="5"/>
      <c r="L675" s="5"/>
      <c r="M675" s="5"/>
      <c r="N675" s="5"/>
      <c r="O675" s="5"/>
      <c r="P675" s="5"/>
      <c r="Q675" s="5"/>
      <c r="R675" s="5"/>
      <c r="V675" s="5"/>
    </row>
    <row r="676" spans="5:22" x14ac:dyDescent="0.25">
      <c r="E676" s="5"/>
      <c r="F676" s="5"/>
      <c r="G676" s="5"/>
      <c r="H676" s="5"/>
      <c r="I676" s="5"/>
      <c r="J676" s="5"/>
      <c r="K676" s="5"/>
      <c r="L676" s="5"/>
      <c r="M676" s="5"/>
      <c r="N676" s="5"/>
      <c r="O676" s="5"/>
      <c r="P676" s="5"/>
      <c r="Q676" s="5"/>
      <c r="R676" s="5"/>
      <c r="V676" s="5"/>
    </row>
    <row r="677" spans="5:22" x14ac:dyDescent="0.25">
      <c r="E677" s="5"/>
      <c r="F677" s="5"/>
      <c r="G677" s="5"/>
      <c r="H677" s="5"/>
      <c r="I677" s="5"/>
      <c r="J677" s="5"/>
      <c r="K677" s="5"/>
      <c r="L677" s="5"/>
      <c r="M677" s="5"/>
      <c r="N677" s="5"/>
      <c r="O677" s="5"/>
      <c r="P677" s="5"/>
      <c r="Q677" s="5"/>
      <c r="R677" s="5"/>
      <c r="V677" s="5"/>
    </row>
    <row r="678" spans="5:22" x14ac:dyDescent="0.25">
      <c r="E678" s="5"/>
      <c r="F678" s="5"/>
      <c r="G678" s="5"/>
      <c r="H678" s="5"/>
      <c r="I678" s="5"/>
      <c r="J678" s="5"/>
      <c r="K678" s="5"/>
      <c r="L678" s="5"/>
      <c r="M678" s="5"/>
      <c r="N678" s="5"/>
      <c r="O678" s="5"/>
      <c r="P678" s="5"/>
      <c r="Q678" s="5"/>
      <c r="R678" s="5"/>
      <c r="V678" s="5"/>
    </row>
    <row r="679" spans="5:22" x14ac:dyDescent="0.25">
      <c r="E679" s="5"/>
      <c r="F679" s="5"/>
      <c r="G679" s="5"/>
      <c r="H679" s="5"/>
      <c r="I679" s="5"/>
      <c r="J679" s="5"/>
      <c r="K679" s="5"/>
      <c r="L679" s="5"/>
      <c r="M679" s="5"/>
      <c r="N679" s="5"/>
      <c r="O679" s="5"/>
      <c r="P679" s="5"/>
      <c r="Q679" s="5"/>
      <c r="R679" s="5"/>
      <c r="V679" s="5"/>
    </row>
    <row r="680" spans="5:22" x14ac:dyDescent="0.25">
      <c r="E680" s="5"/>
      <c r="F680" s="5"/>
      <c r="G680" s="5"/>
      <c r="H680" s="5"/>
      <c r="I680" s="5"/>
      <c r="J680" s="5"/>
      <c r="K680" s="5"/>
      <c r="L680" s="5"/>
      <c r="M680" s="5"/>
      <c r="N680" s="5"/>
      <c r="O680" s="5"/>
      <c r="P680" s="5"/>
      <c r="Q680" s="5"/>
      <c r="R680" s="5"/>
      <c r="V680" s="5"/>
    </row>
    <row r="681" spans="5:22" x14ac:dyDescent="0.25">
      <c r="E681" s="5"/>
      <c r="F681" s="5"/>
      <c r="G681" s="5"/>
      <c r="H681" s="5"/>
      <c r="I681" s="5"/>
      <c r="J681" s="5"/>
      <c r="K681" s="5"/>
      <c r="L681" s="5"/>
      <c r="M681" s="5"/>
      <c r="N681" s="5"/>
      <c r="O681" s="5"/>
      <c r="P681" s="5"/>
      <c r="Q681" s="5"/>
      <c r="R681" s="5"/>
      <c r="V681" s="5"/>
    </row>
    <row r="682" spans="5:22" x14ac:dyDescent="0.25">
      <c r="E682" s="5"/>
      <c r="F682" s="5"/>
      <c r="G682" s="5"/>
      <c r="H682" s="5"/>
      <c r="I682" s="5"/>
      <c r="J682" s="5"/>
      <c r="K682" s="5"/>
      <c r="L682" s="5"/>
      <c r="M682" s="5"/>
      <c r="N682" s="5"/>
      <c r="O682" s="5"/>
      <c r="P682" s="5"/>
      <c r="Q682" s="5"/>
      <c r="R682" s="5"/>
      <c r="V682" s="5"/>
    </row>
    <row r="683" spans="5:22" x14ac:dyDescent="0.25">
      <c r="E683" s="5"/>
      <c r="F683" s="5"/>
      <c r="G683" s="5"/>
      <c r="H683" s="5"/>
      <c r="I683" s="5"/>
      <c r="J683" s="5"/>
      <c r="K683" s="5"/>
      <c r="L683" s="5"/>
      <c r="M683" s="5"/>
      <c r="N683" s="5"/>
      <c r="O683" s="5"/>
      <c r="P683" s="5"/>
      <c r="Q683" s="5"/>
      <c r="R683" s="5"/>
      <c r="V683" s="5"/>
    </row>
    <row r="684" spans="5:22" x14ac:dyDescent="0.25">
      <c r="E684" s="5"/>
      <c r="F684" s="5"/>
      <c r="G684" s="5"/>
      <c r="H684" s="5"/>
      <c r="I684" s="5"/>
      <c r="J684" s="5"/>
      <c r="K684" s="5"/>
      <c r="L684" s="5"/>
      <c r="M684" s="5"/>
      <c r="N684" s="5"/>
      <c r="O684" s="5"/>
      <c r="P684" s="5"/>
      <c r="Q684" s="5"/>
      <c r="R684" s="5"/>
      <c r="V684" s="5"/>
    </row>
    <row r="685" spans="5:22" x14ac:dyDescent="0.25">
      <c r="E685" s="5"/>
      <c r="F685" s="5"/>
      <c r="G685" s="5"/>
      <c r="H685" s="5"/>
      <c r="I685" s="5"/>
      <c r="J685" s="5"/>
      <c r="K685" s="5"/>
      <c r="L685" s="5"/>
      <c r="M685" s="5"/>
      <c r="N685" s="5"/>
      <c r="O685" s="5"/>
      <c r="P685" s="5"/>
      <c r="Q685" s="5"/>
      <c r="R685" s="5"/>
      <c r="V685" s="5"/>
    </row>
    <row r="686" spans="5:22" x14ac:dyDescent="0.25">
      <c r="E686" s="5"/>
      <c r="F686" s="5"/>
      <c r="G686" s="5"/>
      <c r="H686" s="5"/>
      <c r="I686" s="5"/>
      <c r="J686" s="5"/>
      <c r="K686" s="5"/>
      <c r="L686" s="5"/>
      <c r="M686" s="5"/>
      <c r="N686" s="5"/>
      <c r="O686" s="5"/>
      <c r="P686" s="5"/>
      <c r="Q686" s="5"/>
      <c r="R686" s="5"/>
      <c r="V686" s="5"/>
    </row>
    <row r="687" spans="5:22" x14ac:dyDescent="0.25">
      <c r="E687" s="5"/>
      <c r="F687" s="5"/>
      <c r="G687" s="5"/>
      <c r="H687" s="5"/>
      <c r="I687" s="5"/>
      <c r="J687" s="5"/>
      <c r="K687" s="5"/>
      <c r="L687" s="5"/>
      <c r="M687" s="5"/>
      <c r="N687" s="5"/>
      <c r="O687" s="5"/>
      <c r="P687" s="5"/>
      <c r="Q687" s="5"/>
      <c r="R687" s="5"/>
      <c r="V687" s="5"/>
    </row>
    <row r="688" spans="5:22" x14ac:dyDescent="0.25">
      <c r="E688" s="5"/>
      <c r="F688" s="5"/>
      <c r="G688" s="5"/>
      <c r="H688" s="5"/>
      <c r="I688" s="5"/>
      <c r="J688" s="5"/>
      <c r="K688" s="5"/>
      <c r="L688" s="5"/>
      <c r="M688" s="5"/>
      <c r="N688" s="5"/>
      <c r="O688" s="5"/>
      <c r="P688" s="5"/>
      <c r="Q688" s="5"/>
      <c r="R688" s="5"/>
      <c r="V688" s="5"/>
    </row>
    <row r="689" spans="5:22" x14ac:dyDescent="0.25">
      <c r="E689" s="5"/>
      <c r="F689" s="5"/>
      <c r="G689" s="5"/>
      <c r="H689" s="5"/>
      <c r="I689" s="5"/>
      <c r="J689" s="5"/>
      <c r="K689" s="5"/>
      <c r="L689" s="5"/>
      <c r="M689" s="5"/>
      <c r="N689" s="5"/>
      <c r="O689" s="5"/>
      <c r="P689" s="5"/>
      <c r="Q689" s="5"/>
      <c r="R689" s="5"/>
      <c r="V689" s="5"/>
    </row>
    <row r="690" spans="5:22" x14ac:dyDescent="0.25">
      <c r="E690" s="5"/>
      <c r="F690" s="5"/>
      <c r="G690" s="5"/>
      <c r="H690" s="5"/>
      <c r="I690" s="5"/>
      <c r="J690" s="5"/>
      <c r="K690" s="5"/>
      <c r="L690" s="5"/>
      <c r="M690" s="5"/>
      <c r="N690" s="5"/>
      <c r="O690" s="5"/>
      <c r="P690" s="5"/>
      <c r="Q690" s="5"/>
      <c r="R690" s="5"/>
      <c r="V690" s="5"/>
    </row>
    <row r="691" spans="5:22" x14ac:dyDescent="0.25">
      <c r="E691" s="5"/>
      <c r="F691" s="5"/>
      <c r="G691" s="5"/>
      <c r="H691" s="5"/>
      <c r="I691" s="5"/>
      <c r="J691" s="5"/>
      <c r="K691" s="5"/>
      <c r="L691" s="5"/>
      <c r="M691" s="5"/>
      <c r="N691" s="5"/>
      <c r="O691" s="5"/>
      <c r="P691" s="5"/>
      <c r="Q691" s="5"/>
      <c r="R691" s="5"/>
      <c r="V691" s="5"/>
    </row>
    <row r="692" spans="5:22" x14ac:dyDescent="0.25">
      <c r="E692" s="5"/>
      <c r="F692" s="5"/>
      <c r="G692" s="5"/>
      <c r="H692" s="5"/>
      <c r="I692" s="5"/>
      <c r="J692" s="5"/>
      <c r="K692" s="5"/>
      <c r="L692" s="5"/>
      <c r="M692" s="5"/>
      <c r="N692" s="5"/>
      <c r="O692" s="5"/>
      <c r="P692" s="5"/>
      <c r="Q692" s="5"/>
      <c r="R692" s="5"/>
      <c r="V692" s="5"/>
    </row>
    <row r="693" spans="5:22" x14ac:dyDescent="0.25">
      <c r="E693" s="5"/>
      <c r="F693" s="5"/>
      <c r="G693" s="5"/>
      <c r="H693" s="5"/>
      <c r="I693" s="5"/>
      <c r="J693" s="5"/>
      <c r="K693" s="5"/>
      <c r="L693" s="5"/>
      <c r="M693" s="5"/>
      <c r="N693" s="5"/>
      <c r="O693" s="5"/>
      <c r="P693" s="5"/>
      <c r="Q693" s="5"/>
      <c r="R693" s="5"/>
      <c r="V693" s="5"/>
    </row>
    <row r="694" spans="5:22" x14ac:dyDescent="0.25">
      <c r="E694" s="5"/>
      <c r="F694" s="5"/>
      <c r="G694" s="5"/>
      <c r="H694" s="5"/>
      <c r="I694" s="5"/>
      <c r="J694" s="5"/>
      <c r="K694" s="5"/>
      <c r="L694" s="5"/>
      <c r="M694" s="5"/>
      <c r="N694" s="5"/>
      <c r="O694" s="5"/>
      <c r="P694" s="5"/>
      <c r="Q694" s="5"/>
      <c r="R694" s="5"/>
      <c r="V694" s="5"/>
    </row>
    <row r="695" spans="5:22" x14ac:dyDescent="0.25">
      <c r="E695" s="5"/>
      <c r="F695" s="5"/>
      <c r="G695" s="5"/>
      <c r="H695" s="5"/>
      <c r="I695" s="5"/>
      <c r="J695" s="5"/>
      <c r="K695" s="5"/>
      <c r="L695" s="5"/>
      <c r="M695" s="5"/>
      <c r="N695" s="5"/>
      <c r="O695" s="5"/>
      <c r="P695" s="5"/>
      <c r="Q695" s="5"/>
      <c r="R695" s="5"/>
      <c r="V695" s="5"/>
    </row>
    <row r="696" spans="5:22" x14ac:dyDescent="0.25">
      <c r="E696" s="5"/>
      <c r="F696" s="5"/>
      <c r="G696" s="5"/>
      <c r="H696" s="5"/>
      <c r="I696" s="5"/>
      <c r="J696" s="5"/>
      <c r="K696" s="5"/>
      <c r="L696" s="5"/>
      <c r="M696" s="5"/>
      <c r="N696" s="5"/>
      <c r="O696" s="5"/>
      <c r="P696" s="5"/>
      <c r="Q696" s="5"/>
      <c r="R696" s="5"/>
      <c r="V696" s="5"/>
    </row>
    <row r="697" spans="5:22" x14ac:dyDescent="0.25">
      <c r="E697" s="5"/>
      <c r="F697" s="5"/>
      <c r="G697" s="5"/>
      <c r="H697" s="5"/>
      <c r="I697" s="5"/>
      <c r="J697" s="5"/>
      <c r="K697" s="5"/>
      <c r="L697" s="5"/>
      <c r="M697" s="5"/>
      <c r="N697" s="5"/>
      <c r="O697" s="5"/>
      <c r="P697" s="5"/>
      <c r="Q697" s="5"/>
      <c r="R697" s="5"/>
      <c r="V697" s="5"/>
    </row>
    <row r="698" spans="5:22" x14ac:dyDescent="0.25">
      <c r="E698" s="5"/>
      <c r="F698" s="5"/>
      <c r="G698" s="5"/>
      <c r="H698" s="5"/>
      <c r="I698" s="5"/>
      <c r="J698" s="5"/>
      <c r="K698" s="5"/>
      <c r="L698" s="5"/>
      <c r="M698" s="5"/>
      <c r="N698" s="5"/>
      <c r="O698" s="5"/>
      <c r="P698" s="5"/>
      <c r="Q698" s="5"/>
      <c r="R698" s="5"/>
      <c r="V698" s="5"/>
    </row>
    <row r="699" spans="5:22" x14ac:dyDescent="0.25">
      <c r="E699" s="5"/>
      <c r="F699" s="5"/>
      <c r="G699" s="5"/>
      <c r="H699" s="5"/>
      <c r="I699" s="5"/>
      <c r="J699" s="5"/>
      <c r="K699" s="5"/>
      <c r="L699" s="5"/>
      <c r="M699" s="5"/>
      <c r="N699" s="5"/>
      <c r="O699" s="5"/>
      <c r="P699" s="5"/>
      <c r="Q699" s="5"/>
      <c r="R699" s="5"/>
      <c r="V699" s="5"/>
    </row>
    <row r="700" spans="5:22" x14ac:dyDescent="0.25">
      <c r="E700" s="5"/>
      <c r="F700" s="5"/>
      <c r="G700" s="5"/>
      <c r="H700" s="5"/>
      <c r="I700" s="5"/>
      <c r="J700" s="5"/>
      <c r="K700" s="5"/>
      <c r="L700" s="5"/>
      <c r="M700" s="5"/>
      <c r="N700" s="5"/>
      <c r="O700" s="5"/>
      <c r="P700" s="5"/>
      <c r="Q700" s="5"/>
      <c r="R700" s="5"/>
      <c r="V700" s="5"/>
    </row>
    <row r="701" spans="5:22" x14ac:dyDescent="0.25">
      <c r="E701" s="5"/>
      <c r="F701" s="5"/>
      <c r="G701" s="5"/>
      <c r="H701" s="5"/>
      <c r="I701" s="5"/>
      <c r="J701" s="5"/>
      <c r="K701" s="5"/>
      <c r="L701" s="5"/>
      <c r="M701" s="5"/>
      <c r="N701" s="5"/>
      <c r="O701" s="5"/>
      <c r="P701" s="5"/>
      <c r="Q701" s="5"/>
      <c r="R701" s="5"/>
      <c r="V701" s="5"/>
    </row>
    <row r="702" spans="5:22" x14ac:dyDescent="0.25">
      <c r="E702" s="5"/>
      <c r="F702" s="5"/>
      <c r="G702" s="5"/>
      <c r="H702" s="5"/>
      <c r="I702" s="5"/>
      <c r="J702" s="5"/>
      <c r="K702" s="5"/>
      <c r="L702" s="5"/>
      <c r="M702" s="5"/>
      <c r="N702" s="5"/>
      <c r="O702" s="5"/>
      <c r="P702" s="5"/>
      <c r="Q702" s="5"/>
      <c r="R702" s="5"/>
      <c r="V702" s="5"/>
    </row>
    <row r="703" spans="5:22" x14ac:dyDescent="0.25">
      <c r="E703" s="5"/>
      <c r="F703" s="5"/>
      <c r="G703" s="5"/>
      <c r="H703" s="5"/>
      <c r="I703" s="5"/>
      <c r="J703" s="5"/>
      <c r="K703" s="5"/>
      <c r="L703" s="5"/>
      <c r="M703" s="5"/>
      <c r="N703" s="5"/>
      <c r="O703" s="5"/>
      <c r="P703" s="5"/>
      <c r="Q703" s="5"/>
      <c r="R703" s="5"/>
      <c r="V703" s="5"/>
    </row>
    <row r="704" spans="5:22" x14ac:dyDescent="0.25">
      <c r="E704" s="5"/>
      <c r="F704" s="5"/>
      <c r="G704" s="5"/>
      <c r="H704" s="5"/>
      <c r="I704" s="5"/>
      <c r="J704" s="5"/>
      <c r="K704" s="5"/>
      <c r="L704" s="5"/>
      <c r="M704" s="5"/>
      <c r="N704" s="5"/>
      <c r="O704" s="5"/>
      <c r="P704" s="5"/>
      <c r="Q704" s="5"/>
      <c r="R704" s="5"/>
      <c r="V704" s="5"/>
    </row>
    <row r="705" spans="5:22" x14ac:dyDescent="0.25">
      <c r="E705" s="5"/>
      <c r="F705" s="5"/>
      <c r="G705" s="5"/>
      <c r="H705" s="5"/>
      <c r="I705" s="5"/>
      <c r="J705" s="5"/>
      <c r="K705" s="5"/>
      <c r="L705" s="5"/>
      <c r="M705" s="5"/>
      <c r="N705" s="5"/>
      <c r="O705" s="5"/>
      <c r="P705" s="5"/>
      <c r="Q705" s="5"/>
      <c r="R705" s="5"/>
      <c r="V705" s="5"/>
    </row>
    <row r="706" spans="5:22" x14ac:dyDescent="0.25">
      <c r="E706" s="5"/>
      <c r="F706" s="5"/>
      <c r="G706" s="5"/>
      <c r="H706" s="5"/>
      <c r="I706" s="5"/>
      <c r="J706" s="5"/>
      <c r="K706" s="5"/>
      <c r="L706" s="5"/>
      <c r="M706" s="5"/>
      <c r="N706" s="5"/>
      <c r="O706" s="5"/>
      <c r="P706" s="5"/>
      <c r="Q706" s="5"/>
      <c r="R706" s="5"/>
      <c r="V706" s="5"/>
    </row>
    <row r="707" spans="5:22" x14ac:dyDescent="0.25">
      <c r="E707" s="5"/>
      <c r="F707" s="5"/>
      <c r="G707" s="5"/>
      <c r="H707" s="5"/>
      <c r="I707" s="5"/>
      <c r="J707" s="5"/>
      <c r="K707" s="5"/>
      <c r="L707" s="5"/>
      <c r="M707" s="5"/>
      <c r="N707" s="5"/>
      <c r="O707" s="5"/>
      <c r="P707" s="5"/>
      <c r="Q707" s="5"/>
      <c r="R707" s="5"/>
      <c r="V707" s="5"/>
    </row>
    <row r="708" spans="5:22" x14ac:dyDescent="0.25">
      <c r="E708" s="5"/>
      <c r="F708" s="5"/>
      <c r="G708" s="5"/>
      <c r="H708" s="5"/>
      <c r="I708" s="5"/>
      <c r="J708" s="5"/>
      <c r="K708" s="5"/>
      <c r="L708" s="5"/>
      <c r="M708" s="5"/>
      <c r="N708" s="5"/>
      <c r="O708" s="5"/>
      <c r="P708" s="5"/>
      <c r="Q708" s="5"/>
      <c r="R708" s="5"/>
      <c r="V708" s="5"/>
    </row>
    <row r="709" spans="5:22" x14ac:dyDescent="0.25">
      <c r="E709" s="5"/>
      <c r="F709" s="5"/>
      <c r="G709" s="5"/>
      <c r="H709" s="5"/>
      <c r="I709" s="5"/>
      <c r="J709" s="5"/>
      <c r="K709" s="5"/>
      <c r="L709" s="5"/>
      <c r="M709" s="5"/>
      <c r="N709" s="5"/>
      <c r="O709" s="5"/>
      <c r="P709" s="5"/>
      <c r="Q709" s="5"/>
      <c r="R709" s="5"/>
      <c r="V709" s="5"/>
    </row>
    <row r="710" spans="5:22" x14ac:dyDescent="0.25">
      <c r="E710" s="5"/>
      <c r="F710" s="5"/>
      <c r="G710" s="5"/>
      <c r="H710" s="5"/>
      <c r="I710" s="5"/>
      <c r="J710" s="5"/>
      <c r="K710" s="5"/>
      <c r="L710" s="5"/>
      <c r="M710" s="5"/>
      <c r="N710" s="5"/>
      <c r="O710" s="5"/>
      <c r="P710" s="5"/>
      <c r="Q710" s="5"/>
      <c r="R710" s="5"/>
      <c r="V710" s="5"/>
    </row>
    <row r="711" spans="5:22" x14ac:dyDescent="0.25">
      <c r="E711" s="5"/>
      <c r="F711" s="5"/>
      <c r="G711" s="5"/>
      <c r="H711" s="5"/>
      <c r="I711" s="5"/>
      <c r="J711" s="5"/>
      <c r="K711" s="5"/>
      <c r="L711" s="5"/>
      <c r="M711" s="5"/>
      <c r="N711" s="5"/>
      <c r="O711" s="5"/>
      <c r="P711" s="5"/>
      <c r="Q711" s="5"/>
      <c r="R711" s="5"/>
      <c r="V711" s="5"/>
    </row>
    <row r="712" spans="5:22" x14ac:dyDescent="0.25">
      <c r="E712" s="5"/>
      <c r="F712" s="5"/>
      <c r="G712" s="5"/>
      <c r="H712" s="5"/>
      <c r="I712" s="5"/>
      <c r="J712" s="5"/>
      <c r="K712" s="5"/>
      <c r="L712" s="5"/>
      <c r="M712" s="5"/>
      <c r="N712" s="5"/>
      <c r="O712" s="5"/>
      <c r="P712" s="5"/>
      <c r="Q712" s="5"/>
      <c r="R712" s="5"/>
      <c r="V712" s="5"/>
    </row>
    <row r="713" spans="5:22" x14ac:dyDescent="0.25">
      <c r="E713" s="5"/>
      <c r="F713" s="5"/>
      <c r="G713" s="5"/>
      <c r="H713" s="5"/>
      <c r="I713" s="5"/>
      <c r="J713" s="5"/>
      <c r="K713" s="5"/>
      <c r="L713" s="5"/>
      <c r="M713" s="5"/>
      <c r="N713" s="5"/>
      <c r="O713" s="5"/>
      <c r="P713" s="5"/>
      <c r="Q713" s="5"/>
      <c r="R713" s="5"/>
      <c r="V713" s="5"/>
    </row>
    <row r="714" spans="5:22" x14ac:dyDescent="0.25">
      <c r="E714" s="5"/>
      <c r="F714" s="5"/>
      <c r="G714" s="5"/>
      <c r="H714" s="5"/>
      <c r="I714" s="5"/>
      <c r="J714" s="5"/>
      <c r="K714" s="5"/>
      <c r="L714" s="5"/>
      <c r="M714" s="5"/>
      <c r="N714" s="5"/>
      <c r="O714" s="5"/>
      <c r="P714" s="5"/>
      <c r="Q714" s="5"/>
      <c r="R714" s="5"/>
      <c r="V714" s="5"/>
    </row>
    <row r="715" spans="5:22" x14ac:dyDescent="0.25">
      <c r="E715" s="5"/>
      <c r="F715" s="5"/>
      <c r="G715" s="5"/>
      <c r="H715" s="5"/>
      <c r="I715" s="5"/>
      <c r="J715" s="5"/>
      <c r="K715" s="5"/>
      <c r="L715" s="5"/>
      <c r="M715" s="5"/>
      <c r="N715" s="5"/>
      <c r="O715" s="5"/>
      <c r="P715" s="5"/>
      <c r="Q715" s="5"/>
      <c r="R715" s="5"/>
      <c r="V715" s="5"/>
    </row>
    <row r="716" spans="5:22" x14ac:dyDescent="0.25">
      <c r="E716" s="5"/>
      <c r="F716" s="5"/>
      <c r="G716" s="5"/>
      <c r="H716" s="5"/>
      <c r="I716" s="5"/>
      <c r="J716" s="5"/>
      <c r="K716" s="5"/>
      <c r="L716" s="5"/>
      <c r="M716" s="5"/>
      <c r="N716" s="5"/>
      <c r="O716" s="5"/>
      <c r="P716" s="5"/>
      <c r="Q716" s="5"/>
      <c r="R716" s="5"/>
      <c r="V716" s="5"/>
    </row>
    <row r="717" spans="5:22" x14ac:dyDescent="0.25">
      <c r="E717" s="5"/>
      <c r="F717" s="5"/>
      <c r="G717" s="5"/>
      <c r="H717" s="5"/>
      <c r="I717" s="5"/>
      <c r="J717" s="5"/>
      <c r="K717" s="5"/>
      <c r="L717" s="5"/>
      <c r="M717" s="5"/>
      <c r="N717" s="5"/>
      <c r="O717" s="5"/>
      <c r="P717" s="5"/>
      <c r="Q717" s="5"/>
      <c r="R717" s="5"/>
      <c r="V717" s="5"/>
    </row>
    <row r="718" spans="5:22" x14ac:dyDescent="0.25">
      <c r="E718" s="5"/>
      <c r="F718" s="5"/>
      <c r="G718" s="5"/>
      <c r="H718" s="5"/>
      <c r="I718" s="5"/>
      <c r="J718" s="5"/>
      <c r="K718" s="5"/>
      <c r="L718" s="5"/>
      <c r="M718" s="5"/>
      <c r="N718" s="5"/>
      <c r="O718" s="5"/>
      <c r="P718" s="5"/>
      <c r="Q718" s="5"/>
      <c r="R718" s="5"/>
      <c r="V718" s="5"/>
    </row>
    <row r="719" spans="5:22" x14ac:dyDescent="0.25">
      <c r="E719" s="5"/>
      <c r="F719" s="5"/>
      <c r="G719" s="5"/>
      <c r="H719" s="5"/>
      <c r="I719" s="5"/>
      <c r="J719" s="5"/>
      <c r="K719" s="5"/>
      <c r="L719" s="5"/>
      <c r="M719" s="5"/>
      <c r="N719" s="5"/>
      <c r="O719" s="5"/>
      <c r="P719" s="5"/>
      <c r="Q719" s="5"/>
      <c r="R719" s="5"/>
      <c r="V719" s="5"/>
    </row>
    <row r="720" spans="5:22" x14ac:dyDescent="0.25">
      <c r="E720" s="5"/>
      <c r="F720" s="5"/>
      <c r="G720" s="5"/>
      <c r="H720" s="5"/>
      <c r="I720" s="5"/>
      <c r="J720" s="5"/>
      <c r="K720" s="5"/>
      <c r="L720" s="5"/>
      <c r="M720" s="5"/>
      <c r="N720" s="5"/>
      <c r="O720" s="5"/>
      <c r="P720" s="5"/>
      <c r="Q720" s="5"/>
      <c r="R720" s="5"/>
      <c r="V720" s="5"/>
    </row>
    <row r="721" spans="5:22" x14ac:dyDescent="0.25">
      <c r="E721" s="5"/>
      <c r="F721" s="5"/>
      <c r="G721" s="5"/>
      <c r="H721" s="5"/>
      <c r="I721" s="5"/>
      <c r="J721" s="5"/>
      <c r="K721" s="5"/>
      <c r="L721" s="5"/>
      <c r="M721" s="5"/>
      <c r="N721" s="5"/>
      <c r="O721" s="5"/>
      <c r="P721" s="5"/>
      <c r="Q721" s="5"/>
      <c r="R721" s="5"/>
      <c r="V721" s="5"/>
    </row>
    <row r="722" spans="5:22" x14ac:dyDescent="0.25">
      <c r="E722" s="5"/>
      <c r="F722" s="5"/>
      <c r="G722" s="5"/>
      <c r="H722" s="5"/>
      <c r="I722" s="5"/>
      <c r="J722" s="5"/>
      <c r="K722" s="5"/>
      <c r="L722" s="5"/>
      <c r="M722" s="5"/>
      <c r="N722" s="5"/>
      <c r="O722" s="5"/>
      <c r="P722" s="5"/>
      <c r="Q722" s="5"/>
      <c r="R722" s="5"/>
      <c r="V722" s="5"/>
    </row>
    <row r="723" spans="5:22" x14ac:dyDescent="0.25">
      <c r="E723" s="5"/>
      <c r="F723" s="5"/>
      <c r="G723" s="5"/>
      <c r="H723" s="5"/>
      <c r="I723" s="5"/>
      <c r="J723" s="5"/>
      <c r="K723" s="5"/>
      <c r="L723" s="5"/>
      <c r="M723" s="5"/>
      <c r="N723" s="5"/>
      <c r="O723" s="5"/>
      <c r="P723" s="5"/>
      <c r="Q723" s="5"/>
      <c r="R723" s="5"/>
      <c r="V723" s="5"/>
    </row>
    <row r="724" spans="5:22" x14ac:dyDescent="0.25">
      <c r="E724" s="5"/>
      <c r="F724" s="5"/>
      <c r="G724" s="5"/>
      <c r="H724" s="5"/>
      <c r="I724" s="5"/>
      <c r="J724" s="5"/>
      <c r="K724" s="5"/>
      <c r="L724" s="5"/>
      <c r="M724" s="5"/>
      <c r="N724" s="5"/>
      <c r="O724" s="5"/>
      <c r="P724" s="5"/>
      <c r="Q724" s="5"/>
      <c r="R724" s="5"/>
      <c r="V724" s="5"/>
    </row>
    <row r="725" spans="5:22" x14ac:dyDescent="0.25">
      <c r="E725" s="5"/>
      <c r="F725" s="5"/>
      <c r="G725" s="5"/>
      <c r="H725" s="5"/>
      <c r="I725" s="5"/>
      <c r="J725" s="5"/>
      <c r="K725" s="5"/>
      <c r="L725" s="5"/>
      <c r="M725" s="5"/>
      <c r="N725" s="5"/>
      <c r="O725" s="5"/>
      <c r="P725" s="5"/>
      <c r="Q725" s="5"/>
      <c r="R725" s="5"/>
      <c r="V725" s="5"/>
    </row>
    <row r="726" spans="5:22" x14ac:dyDescent="0.25">
      <c r="E726" s="5"/>
      <c r="F726" s="5"/>
      <c r="G726" s="5"/>
      <c r="H726" s="5"/>
      <c r="I726" s="5"/>
      <c r="J726" s="5"/>
      <c r="K726" s="5"/>
      <c r="L726" s="5"/>
      <c r="M726" s="5"/>
      <c r="N726" s="5"/>
      <c r="O726" s="5"/>
      <c r="P726" s="5"/>
      <c r="Q726" s="5"/>
      <c r="R726" s="5"/>
      <c r="V726" s="5"/>
    </row>
    <row r="727" spans="5:22" x14ac:dyDescent="0.25">
      <c r="E727" s="5"/>
      <c r="F727" s="5"/>
      <c r="G727" s="5"/>
      <c r="H727" s="5"/>
      <c r="I727" s="5"/>
      <c r="J727" s="5"/>
      <c r="K727" s="5"/>
      <c r="L727" s="5"/>
      <c r="M727" s="5"/>
      <c r="N727" s="5"/>
      <c r="O727" s="5"/>
      <c r="P727" s="5"/>
      <c r="Q727" s="5"/>
      <c r="R727" s="5"/>
      <c r="V727" s="5"/>
    </row>
    <row r="728" spans="5:22" x14ac:dyDescent="0.25">
      <c r="E728" s="5"/>
      <c r="F728" s="5"/>
      <c r="G728" s="5"/>
      <c r="H728" s="5"/>
      <c r="I728" s="5"/>
      <c r="J728" s="5"/>
      <c r="K728" s="5"/>
      <c r="L728" s="5"/>
      <c r="M728" s="5"/>
      <c r="N728" s="5"/>
      <c r="O728" s="5"/>
      <c r="P728" s="5"/>
      <c r="Q728" s="5"/>
      <c r="R728" s="5"/>
      <c r="V728" s="5"/>
    </row>
    <row r="729" spans="5:22" x14ac:dyDescent="0.25">
      <c r="E729" s="5"/>
      <c r="F729" s="5"/>
      <c r="G729" s="5"/>
      <c r="H729" s="5"/>
      <c r="I729" s="5"/>
      <c r="J729" s="5"/>
      <c r="K729" s="5"/>
      <c r="L729" s="5"/>
      <c r="M729" s="5"/>
      <c r="N729" s="5"/>
      <c r="O729" s="5"/>
      <c r="P729" s="5"/>
      <c r="Q729" s="5"/>
      <c r="R729" s="5"/>
      <c r="V729" s="5"/>
    </row>
    <row r="730" spans="5:22" x14ac:dyDescent="0.25">
      <c r="E730" s="5"/>
      <c r="F730" s="5"/>
      <c r="G730" s="5"/>
      <c r="H730" s="5"/>
      <c r="I730" s="5"/>
      <c r="J730" s="5"/>
      <c r="K730" s="5"/>
      <c r="L730" s="5"/>
      <c r="M730" s="5"/>
      <c r="N730" s="5"/>
      <c r="O730" s="5"/>
      <c r="P730" s="5"/>
      <c r="Q730" s="5"/>
      <c r="R730" s="5"/>
      <c r="V730" s="5"/>
    </row>
    <row r="731" spans="5:22" x14ac:dyDescent="0.25">
      <c r="E731" s="5"/>
      <c r="F731" s="5"/>
      <c r="G731" s="5"/>
      <c r="H731" s="5"/>
      <c r="I731" s="5"/>
      <c r="J731" s="5"/>
      <c r="K731" s="5"/>
      <c r="L731" s="5"/>
      <c r="M731" s="5"/>
      <c r="N731" s="5"/>
      <c r="O731" s="5"/>
      <c r="P731" s="5"/>
      <c r="Q731" s="5"/>
      <c r="R731" s="5"/>
      <c r="V731" s="5"/>
    </row>
    <row r="732" spans="5:22" x14ac:dyDescent="0.25">
      <c r="E732" s="5"/>
      <c r="F732" s="5"/>
      <c r="G732" s="5"/>
      <c r="H732" s="5"/>
      <c r="I732" s="5"/>
      <c r="J732" s="5"/>
      <c r="K732" s="5"/>
      <c r="L732" s="5"/>
      <c r="M732" s="5"/>
      <c r="N732" s="5"/>
      <c r="O732" s="5"/>
      <c r="P732" s="5"/>
      <c r="Q732" s="5"/>
      <c r="R732" s="5"/>
      <c r="V732" s="5"/>
    </row>
    <row r="733" spans="5:22" x14ac:dyDescent="0.25">
      <c r="E733" s="5"/>
      <c r="F733" s="5"/>
      <c r="G733" s="5"/>
      <c r="H733" s="5"/>
      <c r="I733" s="5"/>
      <c r="J733" s="5"/>
      <c r="K733" s="5"/>
      <c r="L733" s="5"/>
      <c r="M733" s="5"/>
      <c r="N733" s="5"/>
      <c r="O733" s="5"/>
      <c r="P733" s="5"/>
      <c r="Q733" s="5"/>
      <c r="R733" s="5"/>
      <c r="V733" s="5"/>
    </row>
    <row r="734" spans="5:22" x14ac:dyDescent="0.25">
      <c r="E734" s="5"/>
      <c r="F734" s="5"/>
      <c r="G734" s="5"/>
      <c r="H734" s="5"/>
      <c r="I734" s="5"/>
      <c r="J734" s="5"/>
      <c r="K734" s="5"/>
      <c r="L734" s="5"/>
      <c r="M734" s="5"/>
      <c r="N734" s="5"/>
      <c r="O734" s="5"/>
      <c r="P734" s="5"/>
      <c r="Q734" s="5"/>
      <c r="R734" s="5"/>
      <c r="V734" s="5"/>
    </row>
    <row r="735" spans="5:22" x14ac:dyDescent="0.25">
      <c r="E735" s="5"/>
      <c r="F735" s="5"/>
      <c r="G735" s="5"/>
      <c r="H735" s="5"/>
      <c r="I735" s="5"/>
      <c r="J735" s="5"/>
      <c r="K735" s="5"/>
      <c r="L735" s="5"/>
      <c r="M735" s="5"/>
      <c r="N735" s="5"/>
      <c r="O735" s="5"/>
      <c r="P735" s="5"/>
      <c r="Q735" s="5"/>
      <c r="R735" s="5"/>
      <c r="V735" s="5"/>
    </row>
    <row r="736" spans="5:22" x14ac:dyDescent="0.25">
      <c r="E736" s="5"/>
      <c r="F736" s="5"/>
      <c r="G736" s="5"/>
      <c r="H736" s="5"/>
      <c r="I736" s="5"/>
      <c r="J736" s="5"/>
      <c r="K736" s="5"/>
      <c r="L736" s="5"/>
      <c r="M736" s="5"/>
      <c r="N736" s="5"/>
      <c r="O736" s="5"/>
      <c r="P736" s="5"/>
      <c r="Q736" s="5"/>
      <c r="R736" s="5"/>
      <c r="V736" s="5"/>
    </row>
    <row r="737" spans="5:22" x14ac:dyDescent="0.25">
      <c r="E737" s="5"/>
      <c r="F737" s="5"/>
      <c r="G737" s="5"/>
      <c r="H737" s="5"/>
      <c r="I737" s="5"/>
      <c r="J737" s="5"/>
      <c r="K737" s="5"/>
      <c r="L737" s="5"/>
      <c r="M737" s="5"/>
      <c r="N737" s="5"/>
      <c r="O737" s="5"/>
      <c r="P737" s="5"/>
      <c r="Q737" s="5"/>
      <c r="R737" s="5"/>
      <c r="V737" s="5"/>
    </row>
    <row r="738" spans="5:22" x14ac:dyDescent="0.25">
      <c r="E738" s="5"/>
      <c r="F738" s="5"/>
      <c r="G738" s="5"/>
      <c r="H738" s="5"/>
      <c r="I738" s="5"/>
      <c r="J738" s="5"/>
      <c r="K738" s="5"/>
      <c r="L738" s="5"/>
      <c r="M738" s="5"/>
      <c r="N738" s="5"/>
      <c r="O738" s="5"/>
      <c r="P738" s="5"/>
      <c r="Q738" s="5"/>
      <c r="R738" s="5"/>
      <c r="V738" s="5"/>
    </row>
    <row r="739" spans="5:22" x14ac:dyDescent="0.25">
      <c r="E739" s="5"/>
      <c r="F739" s="5"/>
      <c r="G739" s="5"/>
      <c r="H739" s="5"/>
      <c r="I739" s="5"/>
      <c r="J739" s="5"/>
      <c r="K739" s="5"/>
      <c r="L739" s="5"/>
      <c r="M739" s="5"/>
      <c r="N739" s="5"/>
      <c r="O739" s="5"/>
      <c r="P739" s="5"/>
      <c r="Q739" s="5"/>
      <c r="R739" s="5"/>
      <c r="V739" s="5"/>
    </row>
    <row r="740" spans="5:22" x14ac:dyDescent="0.25">
      <c r="E740" s="5"/>
      <c r="F740" s="5"/>
      <c r="G740" s="5"/>
      <c r="H740" s="5"/>
      <c r="I740" s="5"/>
      <c r="J740" s="5"/>
      <c r="K740" s="5"/>
      <c r="L740" s="5"/>
      <c r="M740" s="5"/>
      <c r="N740" s="5"/>
      <c r="O740" s="5"/>
      <c r="P740" s="5"/>
      <c r="Q740" s="5"/>
      <c r="R740" s="5"/>
      <c r="V740" s="5"/>
    </row>
    <row r="741" spans="5:22" x14ac:dyDescent="0.25">
      <c r="E741" s="5"/>
      <c r="F741" s="5"/>
      <c r="G741" s="5"/>
      <c r="H741" s="5"/>
      <c r="I741" s="5"/>
      <c r="J741" s="5"/>
      <c r="K741" s="5"/>
      <c r="L741" s="5"/>
      <c r="M741" s="5"/>
      <c r="N741" s="5"/>
      <c r="O741" s="5"/>
      <c r="P741" s="5"/>
      <c r="Q741" s="5"/>
      <c r="R741" s="5"/>
      <c r="V741" s="5"/>
    </row>
    <row r="742" spans="5:22" x14ac:dyDescent="0.25">
      <c r="E742" s="5"/>
      <c r="F742" s="5"/>
      <c r="G742" s="5"/>
      <c r="H742" s="5"/>
      <c r="I742" s="5"/>
      <c r="J742" s="5"/>
      <c r="K742" s="5"/>
      <c r="L742" s="5"/>
      <c r="M742" s="5"/>
      <c r="N742" s="5"/>
      <c r="O742" s="5"/>
      <c r="P742" s="5"/>
      <c r="Q742" s="5"/>
      <c r="R742" s="5"/>
      <c r="V742" s="5"/>
    </row>
    <row r="743" spans="5:22" x14ac:dyDescent="0.25">
      <c r="E743" s="5"/>
      <c r="F743" s="5"/>
      <c r="G743" s="5"/>
      <c r="H743" s="5"/>
      <c r="I743" s="5"/>
      <c r="J743" s="5"/>
      <c r="K743" s="5"/>
      <c r="L743" s="5"/>
      <c r="M743" s="5"/>
      <c r="N743" s="5"/>
      <c r="O743" s="5"/>
      <c r="P743" s="5"/>
      <c r="Q743" s="5"/>
      <c r="R743" s="5"/>
      <c r="V743" s="5"/>
    </row>
    <row r="744" spans="5:22" x14ac:dyDescent="0.25">
      <c r="E744" s="5"/>
      <c r="F744" s="5"/>
      <c r="G744" s="5"/>
      <c r="H744" s="5"/>
      <c r="I744" s="5"/>
      <c r="J744" s="5"/>
      <c r="K744" s="5"/>
      <c r="L744" s="5"/>
      <c r="M744" s="5"/>
      <c r="N744" s="5"/>
      <c r="O744" s="5"/>
      <c r="P744" s="5"/>
      <c r="Q744" s="5"/>
      <c r="R744" s="5"/>
      <c r="V744" s="5"/>
    </row>
    <row r="745" spans="5:22" x14ac:dyDescent="0.25">
      <c r="E745" s="5"/>
      <c r="F745" s="5"/>
      <c r="G745" s="5"/>
      <c r="H745" s="5"/>
      <c r="I745" s="5"/>
      <c r="J745" s="5"/>
      <c r="K745" s="5"/>
      <c r="L745" s="5"/>
      <c r="M745" s="5"/>
      <c r="N745" s="5"/>
      <c r="O745" s="5"/>
      <c r="P745" s="5"/>
      <c r="Q745" s="5"/>
      <c r="R745" s="5"/>
      <c r="V745" s="5"/>
    </row>
    <row r="746" spans="5:22" x14ac:dyDescent="0.25">
      <c r="E746" s="5"/>
      <c r="F746" s="5"/>
      <c r="G746" s="5"/>
      <c r="H746" s="5"/>
      <c r="I746" s="5"/>
      <c r="J746" s="5"/>
      <c r="K746" s="5"/>
      <c r="L746" s="5"/>
      <c r="M746" s="5"/>
      <c r="N746" s="5"/>
      <c r="O746" s="5"/>
      <c r="P746" s="5"/>
      <c r="Q746" s="5"/>
      <c r="R746" s="5"/>
      <c r="V746" s="5"/>
    </row>
    <row r="747" spans="5:22" x14ac:dyDescent="0.25">
      <c r="E747" s="5"/>
      <c r="F747" s="5"/>
      <c r="G747" s="5"/>
      <c r="H747" s="5"/>
      <c r="I747" s="5"/>
      <c r="J747" s="5"/>
      <c r="K747" s="5"/>
      <c r="L747" s="5"/>
      <c r="M747" s="5"/>
      <c r="N747" s="5"/>
      <c r="O747" s="5"/>
      <c r="P747" s="5"/>
      <c r="Q747" s="5"/>
      <c r="R747" s="5"/>
      <c r="V747" s="5"/>
    </row>
    <row r="748" spans="5:22" x14ac:dyDescent="0.25">
      <c r="E748" s="5"/>
      <c r="F748" s="5"/>
      <c r="G748" s="5"/>
      <c r="H748" s="5"/>
      <c r="I748" s="5"/>
      <c r="J748" s="5"/>
      <c r="K748" s="5"/>
      <c r="L748" s="5"/>
      <c r="M748" s="5"/>
      <c r="N748" s="5"/>
      <c r="O748" s="5"/>
      <c r="P748" s="5"/>
      <c r="Q748" s="5"/>
      <c r="R748" s="5"/>
      <c r="V748" s="5"/>
    </row>
    <row r="749" spans="5:22" x14ac:dyDescent="0.25">
      <c r="E749" s="5"/>
      <c r="F749" s="5"/>
      <c r="G749" s="5"/>
      <c r="H749" s="5"/>
      <c r="I749" s="5"/>
      <c r="J749" s="5"/>
      <c r="K749" s="5"/>
      <c r="L749" s="5"/>
      <c r="M749" s="5"/>
      <c r="N749" s="5"/>
      <c r="O749" s="5"/>
      <c r="P749" s="5"/>
      <c r="Q749" s="5"/>
      <c r="R749" s="5"/>
      <c r="V749" s="5"/>
    </row>
    <row r="750" spans="5:22" x14ac:dyDescent="0.25">
      <c r="E750" s="5"/>
      <c r="F750" s="5"/>
      <c r="G750" s="5"/>
      <c r="H750" s="5"/>
      <c r="I750" s="5"/>
      <c r="J750" s="5"/>
      <c r="K750" s="5"/>
      <c r="L750" s="5"/>
      <c r="M750" s="5"/>
      <c r="N750" s="5"/>
      <c r="O750" s="5"/>
      <c r="P750" s="5"/>
      <c r="Q750" s="5"/>
      <c r="R750" s="5"/>
      <c r="V750" s="5"/>
    </row>
    <row r="751" spans="5:22" x14ac:dyDescent="0.25">
      <c r="E751" s="5"/>
      <c r="F751" s="5"/>
      <c r="G751" s="5"/>
      <c r="H751" s="5"/>
      <c r="I751" s="5"/>
      <c r="J751" s="5"/>
      <c r="K751" s="5"/>
      <c r="L751" s="5"/>
      <c r="M751" s="5"/>
      <c r="N751" s="5"/>
      <c r="O751" s="5"/>
      <c r="P751" s="5"/>
      <c r="Q751" s="5"/>
      <c r="R751" s="5"/>
      <c r="V751" s="5"/>
    </row>
    <row r="752" spans="5:22" x14ac:dyDescent="0.25">
      <c r="E752" s="5"/>
      <c r="F752" s="5"/>
      <c r="G752" s="5"/>
      <c r="H752" s="5"/>
      <c r="I752" s="5"/>
      <c r="J752" s="5"/>
      <c r="K752" s="5"/>
      <c r="L752" s="5"/>
      <c r="M752" s="5"/>
      <c r="N752" s="5"/>
      <c r="O752" s="5"/>
      <c r="P752" s="5"/>
      <c r="Q752" s="5"/>
      <c r="R752" s="5"/>
      <c r="V752" s="5"/>
    </row>
    <row r="753" spans="5:22" x14ac:dyDescent="0.25">
      <c r="E753" s="5"/>
      <c r="F753" s="5"/>
      <c r="G753" s="5"/>
      <c r="H753" s="5"/>
      <c r="I753" s="5"/>
      <c r="J753" s="5"/>
      <c r="K753" s="5"/>
      <c r="L753" s="5"/>
      <c r="M753" s="5"/>
      <c r="N753" s="5"/>
      <c r="O753" s="5"/>
      <c r="P753" s="5"/>
      <c r="Q753" s="5"/>
      <c r="R753" s="5"/>
      <c r="V753" s="5"/>
    </row>
    <row r="754" spans="5:22" x14ac:dyDescent="0.25">
      <c r="E754" s="5"/>
      <c r="F754" s="5"/>
      <c r="G754" s="5"/>
      <c r="H754" s="5"/>
      <c r="I754" s="5"/>
      <c r="J754" s="5"/>
      <c r="K754" s="5"/>
      <c r="L754" s="5"/>
      <c r="M754" s="5"/>
      <c r="N754" s="5"/>
      <c r="O754" s="5"/>
      <c r="P754" s="5"/>
      <c r="Q754" s="5"/>
      <c r="R754" s="5"/>
      <c r="V754" s="5"/>
    </row>
    <row r="755" spans="5:22" x14ac:dyDescent="0.25">
      <c r="E755" s="5"/>
      <c r="F755" s="5"/>
      <c r="G755" s="5"/>
      <c r="H755" s="5"/>
      <c r="I755" s="5"/>
      <c r="J755" s="5"/>
      <c r="K755" s="5"/>
      <c r="L755" s="5"/>
      <c r="M755" s="5"/>
      <c r="N755" s="5"/>
      <c r="O755" s="5"/>
      <c r="P755" s="5"/>
      <c r="Q755" s="5"/>
      <c r="R755" s="5"/>
      <c r="V755" s="5"/>
    </row>
    <row r="756" spans="5:22" x14ac:dyDescent="0.25">
      <c r="E756" s="5"/>
      <c r="F756" s="5"/>
      <c r="G756" s="5"/>
      <c r="H756" s="5"/>
      <c r="I756" s="5"/>
      <c r="J756" s="5"/>
      <c r="K756" s="5"/>
      <c r="L756" s="5"/>
      <c r="M756" s="5"/>
      <c r="N756" s="5"/>
      <c r="O756" s="5"/>
      <c r="P756" s="5"/>
      <c r="Q756" s="5"/>
      <c r="R756" s="5"/>
      <c r="V756" s="5"/>
    </row>
    <row r="757" spans="5:22" x14ac:dyDescent="0.25">
      <c r="E757" s="5"/>
      <c r="F757" s="5"/>
      <c r="G757" s="5"/>
      <c r="H757" s="5"/>
      <c r="I757" s="5"/>
      <c r="J757" s="5"/>
      <c r="K757" s="5"/>
      <c r="L757" s="5"/>
      <c r="M757" s="5"/>
      <c r="N757" s="5"/>
      <c r="O757" s="5"/>
      <c r="P757" s="5"/>
      <c r="Q757" s="5"/>
      <c r="R757" s="5"/>
      <c r="V757" s="5"/>
    </row>
    <row r="758" spans="5:22" x14ac:dyDescent="0.25">
      <c r="E758" s="5"/>
      <c r="F758" s="5"/>
      <c r="G758" s="5"/>
      <c r="H758" s="5"/>
      <c r="I758" s="5"/>
      <c r="J758" s="5"/>
      <c r="K758" s="5"/>
      <c r="L758" s="5"/>
      <c r="M758" s="5"/>
      <c r="N758" s="5"/>
      <c r="O758" s="5"/>
      <c r="P758" s="5"/>
      <c r="Q758" s="5"/>
      <c r="R758" s="5"/>
      <c r="V758" s="5"/>
    </row>
    <row r="759" spans="5:22" x14ac:dyDescent="0.25">
      <c r="E759" s="5"/>
      <c r="F759" s="5"/>
      <c r="G759" s="5"/>
      <c r="H759" s="5"/>
      <c r="I759" s="5"/>
      <c r="J759" s="5"/>
      <c r="K759" s="5"/>
      <c r="L759" s="5"/>
      <c r="M759" s="5"/>
      <c r="N759" s="5"/>
      <c r="O759" s="5"/>
      <c r="P759" s="5"/>
      <c r="Q759" s="5"/>
      <c r="R759" s="5"/>
      <c r="V759" s="5"/>
    </row>
    <row r="760" spans="5:22" x14ac:dyDescent="0.25">
      <c r="E760" s="5"/>
      <c r="F760" s="5"/>
      <c r="G760" s="5"/>
      <c r="H760" s="5"/>
      <c r="I760" s="5"/>
      <c r="J760" s="5"/>
      <c r="K760" s="5"/>
      <c r="L760" s="5"/>
      <c r="M760" s="5"/>
      <c r="N760" s="5"/>
      <c r="O760" s="5"/>
      <c r="P760" s="5"/>
      <c r="Q760" s="5"/>
      <c r="R760" s="5"/>
      <c r="V760" s="5"/>
    </row>
    <row r="761" spans="5:22" x14ac:dyDescent="0.25">
      <c r="E761" s="5"/>
      <c r="F761" s="5"/>
      <c r="G761" s="5"/>
      <c r="H761" s="5"/>
      <c r="I761" s="5"/>
      <c r="J761" s="5"/>
      <c r="K761" s="5"/>
      <c r="L761" s="5"/>
      <c r="M761" s="5"/>
      <c r="N761" s="5"/>
      <c r="O761" s="5"/>
      <c r="P761" s="5"/>
      <c r="Q761" s="5"/>
      <c r="R761" s="5"/>
      <c r="V761" s="5"/>
    </row>
    <row r="762" spans="5:22" x14ac:dyDescent="0.25">
      <c r="E762" s="5"/>
      <c r="F762" s="5"/>
      <c r="G762" s="5"/>
      <c r="H762" s="5"/>
      <c r="I762" s="5"/>
      <c r="J762" s="5"/>
      <c r="K762" s="5"/>
      <c r="L762" s="5"/>
      <c r="M762" s="5"/>
      <c r="N762" s="5"/>
      <c r="O762" s="5"/>
      <c r="P762" s="5"/>
      <c r="Q762" s="5"/>
      <c r="R762" s="5"/>
      <c r="V762" s="5"/>
    </row>
    <row r="763" spans="5:22" x14ac:dyDescent="0.25">
      <c r="E763" s="5"/>
      <c r="F763" s="5"/>
      <c r="G763" s="5"/>
      <c r="H763" s="5"/>
      <c r="I763" s="5"/>
      <c r="J763" s="5"/>
      <c r="K763" s="5"/>
      <c r="L763" s="5"/>
      <c r="M763" s="5"/>
      <c r="N763" s="5"/>
      <c r="O763" s="5"/>
      <c r="P763" s="5"/>
      <c r="Q763" s="5"/>
      <c r="R763" s="5"/>
      <c r="V763" s="5"/>
    </row>
    <row r="764" spans="5:22" x14ac:dyDescent="0.25">
      <c r="E764" s="5"/>
      <c r="F764" s="5"/>
      <c r="G764" s="5"/>
      <c r="H764" s="5"/>
      <c r="I764" s="5"/>
      <c r="J764" s="5"/>
      <c r="K764" s="5"/>
      <c r="L764" s="5"/>
      <c r="M764" s="5"/>
      <c r="N764" s="5"/>
      <c r="O764" s="5"/>
      <c r="P764" s="5"/>
      <c r="Q764" s="5"/>
      <c r="R764" s="5"/>
      <c r="V764" s="5"/>
    </row>
    <row r="765" spans="5:22" x14ac:dyDescent="0.25">
      <c r="E765" s="5"/>
      <c r="F765" s="5"/>
      <c r="G765" s="5"/>
      <c r="H765" s="5"/>
      <c r="I765" s="5"/>
      <c r="J765" s="5"/>
      <c r="K765" s="5"/>
      <c r="L765" s="5"/>
      <c r="M765" s="5"/>
      <c r="N765" s="5"/>
      <c r="O765" s="5"/>
      <c r="P765" s="5"/>
      <c r="Q765" s="5"/>
      <c r="R765" s="5"/>
      <c r="V765" s="5"/>
    </row>
    <row r="766" spans="5:22" x14ac:dyDescent="0.25">
      <c r="E766" s="5"/>
      <c r="F766" s="5"/>
      <c r="G766" s="5"/>
      <c r="H766" s="5"/>
      <c r="I766" s="5"/>
      <c r="J766" s="5"/>
      <c r="K766" s="5"/>
      <c r="L766" s="5"/>
      <c r="M766" s="5"/>
      <c r="N766" s="5"/>
      <c r="O766" s="5"/>
      <c r="P766" s="5"/>
      <c r="Q766" s="5"/>
      <c r="R766" s="5"/>
      <c r="V766" s="5"/>
    </row>
    <row r="767" spans="5:22" x14ac:dyDescent="0.25">
      <c r="E767" s="5"/>
      <c r="F767" s="5"/>
      <c r="G767" s="5"/>
      <c r="H767" s="5"/>
      <c r="I767" s="5"/>
      <c r="J767" s="5"/>
      <c r="K767" s="5"/>
      <c r="L767" s="5"/>
      <c r="M767" s="5"/>
      <c r="N767" s="5"/>
      <c r="O767" s="5"/>
      <c r="P767" s="5"/>
      <c r="Q767" s="5"/>
      <c r="R767" s="5"/>
      <c r="V767" s="5"/>
    </row>
    <row r="768" spans="5:22" x14ac:dyDescent="0.25">
      <c r="E768" s="5"/>
      <c r="F768" s="5"/>
      <c r="G768" s="5"/>
      <c r="H768" s="5"/>
      <c r="I768" s="5"/>
      <c r="J768" s="5"/>
      <c r="K768" s="5"/>
      <c r="L768" s="5"/>
      <c r="M768" s="5"/>
      <c r="N768" s="5"/>
      <c r="O768" s="5"/>
      <c r="P768" s="5"/>
      <c r="Q768" s="5"/>
      <c r="R768" s="5"/>
      <c r="V768" s="5"/>
    </row>
    <row r="769" spans="5:22" x14ac:dyDescent="0.25">
      <c r="E769" s="5"/>
      <c r="F769" s="5"/>
      <c r="G769" s="5"/>
      <c r="H769" s="5"/>
      <c r="I769" s="5"/>
      <c r="J769" s="5"/>
      <c r="K769" s="5"/>
      <c r="L769" s="5"/>
      <c r="M769" s="5"/>
      <c r="N769" s="5"/>
      <c r="O769" s="5"/>
      <c r="P769" s="5"/>
      <c r="Q769" s="5"/>
      <c r="R769" s="5"/>
      <c r="V769" s="5"/>
    </row>
    <row r="770" spans="5:22" x14ac:dyDescent="0.25">
      <c r="E770" s="5"/>
      <c r="F770" s="5"/>
      <c r="G770" s="5"/>
      <c r="H770" s="5"/>
      <c r="I770" s="5"/>
      <c r="J770" s="5"/>
      <c r="K770" s="5"/>
      <c r="L770" s="5"/>
      <c r="M770" s="5"/>
      <c r="N770" s="5"/>
      <c r="O770" s="5"/>
      <c r="P770" s="5"/>
      <c r="Q770" s="5"/>
      <c r="R770" s="5"/>
      <c r="V770" s="5"/>
    </row>
    <row r="771" spans="5:22" x14ac:dyDescent="0.25">
      <c r="E771" s="5"/>
      <c r="F771" s="5"/>
      <c r="G771" s="5"/>
      <c r="H771" s="5"/>
      <c r="I771" s="5"/>
      <c r="J771" s="5"/>
      <c r="K771" s="5"/>
      <c r="L771" s="5"/>
      <c r="M771" s="5"/>
      <c r="N771" s="5"/>
      <c r="O771" s="5"/>
      <c r="P771" s="5"/>
      <c r="Q771" s="5"/>
      <c r="R771" s="5"/>
      <c r="V771" s="5"/>
    </row>
    <row r="772" spans="5:22" x14ac:dyDescent="0.25">
      <c r="E772" s="5"/>
      <c r="F772" s="5"/>
      <c r="G772" s="5"/>
      <c r="H772" s="5"/>
      <c r="I772" s="5"/>
      <c r="J772" s="5"/>
      <c r="K772" s="5"/>
      <c r="L772" s="5"/>
      <c r="M772" s="5"/>
      <c r="N772" s="5"/>
      <c r="O772" s="5"/>
      <c r="P772" s="5"/>
      <c r="Q772" s="5"/>
      <c r="R772" s="5"/>
      <c r="V772" s="5"/>
    </row>
    <row r="773" spans="5:22" x14ac:dyDescent="0.25">
      <c r="E773" s="5"/>
      <c r="F773" s="5"/>
      <c r="G773" s="5"/>
      <c r="H773" s="5"/>
      <c r="I773" s="5"/>
      <c r="J773" s="5"/>
      <c r="K773" s="5"/>
      <c r="L773" s="5"/>
      <c r="M773" s="5"/>
      <c r="N773" s="5"/>
      <c r="O773" s="5"/>
      <c r="P773" s="5"/>
      <c r="Q773" s="5"/>
      <c r="R773" s="5"/>
      <c r="V773" s="5"/>
    </row>
    <row r="774" spans="5:22" x14ac:dyDescent="0.25">
      <c r="E774" s="5"/>
      <c r="F774" s="5"/>
      <c r="G774" s="5"/>
      <c r="H774" s="5"/>
      <c r="I774" s="5"/>
      <c r="J774" s="5"/>
      <c r="K774" s="5"/>
      <c r="L774" s="5"/>
      <c r="M774" s="5"/>
      <c r="N774" s="5"/>
      <c r="O774" s="5"/>
      <c r="P774" s="5"/>
      <c r="Q774" s="5"/>
      <c r="R774" s="5"/>
      <c r="V774" s="5"/>
    </row>
    <row r="775" spans="5:22" x14ac:dyDescent="0.25">
      <c r="E775" s="5"/>
      <c r="F775" s="5"/>
      <c r="G775" s="5"/>
      <c r="H775" s="5"/>
      <c r="I775" s="5"/>
      <c r="J775" s="5"/>
      <c r="K775" s="5"/>
      <c r="L775" s="5"/>
      <c r="M775" s="5"/>
      <c r="N775" s="5"/>
      <c r="O775" s="5"/>
      <c r="P775" s="5"/>
      <c r="Q775" s="5"/>
      <c r="R775" s="5"/>
      <c r="V775" s="5"/>
    </row>
    <row r="776" spans="5:22" x14ac:dyDescent="0.25">
      <c r="E776" s="5"/>
      <c r="F776" s="5"/>
      <c r="G776" s="5"/>
      <c r="H776" s="5"/>
      <c r="I776" s="5"/>
      <c r="J776" s="5"/>
      <c r="K776" s="5"/>
      <c r="L776" s="5"/>
      <c r="M776" s="5"/>
      <c r="N776" s="5"/>
      <c r="O776" s="5"/>
      <c r="P776" s="5"/>
      <c r="Q776" s="5"/>
      <c r="R776" s="5"/>
      <c r="V776" s="5"/>
    </row>
    <row r="777" spans="5:22" x14ac:dyDescent="0.25">
      <c r="E777" s="5"/>
      <c r="F777" s="5"/>
      <c r="G777" s="5"/>
      <c r="H777" s="5"/>
      <c r="I777" s="5"/>
      <c r="J777" s="5"/>
      <c r="K777" s="5"/>
      <c r="L777" s="5"/>
      <c r="M777" s="5"/>
      <c r="N777" s="5"/>
      <c r="O777" s="5"/>
      <c r="P777" s="5"/>
      <c r="Q777" s="5"/>
      <c r="R777" s="5"/>
      <c r="V777" s="5"/>
    </row>
    <row r="778" spans="5:22" x14ac:dyDescent="0.25">
      <c r="E778" s="5"/>
      <c r="F778" s="5"/>
      <c r="G778" s="5"/>
      <c r="H778" s="5"/>
      <c r="I778" s="5"/>
      <c r="J778" s="5"/>
      <c r="K778" s="5"/>
      <c r="L778" s="5"/>
      <c r="M778" s="5"/>
      <c r="N778" s="5"/>
      <c r="O778" s="5"/>
      <c r="P778" s="5"/>
      <c r="Q778" s="5"/>
      <c r="R778" s="5"/>
      <c r="V778" s="5"/>
    </row>
    <row r="779" spans="5:22" x14ac:dyDescent="0.25">
      <c r="E779" s="5"/>
      <c r="F779" s="5"/>
      <c r="G779" s="5"/>
      <c r="H779" s="5"/>
      <c r="I779" s="5"/>
      <c r="J779" s="5"/>
      <c r="K779" s="5"/>
      <c r="L779" s="5"/>
      <c r="M779" s="5"/>
      <c r="N779" s="5"/>
      <c r="O779" s="5"/>
      <c r="P779" s="5"/>
      <c r="Q779" s="5"/>
      <c r="R779" s="5"/>
      <c r="V779" s="5"/>
    </row>
    <row r="780" spans="5:22" x14ac:dyDescent="0.25">
      <c r="E780" s="5"/>
      <c r="F780" s="5"/>
      <c r="G780" s="5"/>
      <c r="H780" s="5"/>
      <c r="I780" s="5"/>
      <c r="J780" s="5"/>
      <c r="K780" s="5"/>
      <c r="L780" s="5"/>
      <c r="M780" s="5"/>
      <c r="N780" s="5"/>
      <c r="O780" s="5"/>
      <c r="P780" s="5"/>
      <c r="Q780" s="5"/>
      <c r="R780" s="5"/>
      <c r="V780" s="5"/>
    </row>
    <row r="781" spans="5:22" x14ac:dyDescent="0.25">
      <c r="E781" s="5"/>
      <c r="F781" s="5"/>
      <c r="G781" s="5"/>
      <c r="H781" s="5"/>
      <c r="I781" s="5"/>
      <c r="J781" s="5"/>
      <c r="K781" s="5"/>
      <c r="L781" s="5"/>
      <c r="M781" s="5"/>
      <c r="N781" s="5"/>
      <c r="O781" s="5"/>
      <c r="P781" s="5"/>
      <c r="Q781" s="5"/>
      <c r="R781" s="5"/>
      <c r="V781" s="5"/>
    </row>
    <row r="782" spans="5:22" x14ac:dyDescent="0.25">
      <c r="E782" s="5"/>
      <c r="F782" s="5"/>
      <c r="G782" s="5"/>
      <c r="H782" s="5"/>
      <c r="I782" s="5"/>
      <c r="J782" s="5"/>
      <c r="K782" s="5"/>
      <c r="L782" s="5"/>
      <c r="M782" s="5"/>
      <c r="N782" s="5"/>
      <c r="O782" s="5"/>
      <c r="P782" s="5"/>
      <c r="Q782" s="5"/>
      <c r="R782" s="5"/>
      <c r="V782" s="5"/>
    </row>
    <row r="783" spans="5:22" x14ac:dyDescent="0.25">
      <c r="E783" s="5"/>
      <c r="F783" s="5"/>
      <c r="G783" s="5"/>
      <c r="H783" s="5"/>
      <c r="I783" s="5"/>
      <c r="J783" s="5"/>
      <c r="K783" s="5"/>
      <c r="L783" s="5"/>
      <c r="M783" s="5"/>
      <c r="N783" s="5"/>
      <c r="O783" s="5"/>
      <c r="P783" s="5"/>
      <c r="Q783" s="5"/>
      <c r="R783" s="5"/>
      <c r="V783" s="5"/>
    </row>
    <row r="784" spans="5:22" x14ac:dyDescent="0.25">
      <c r="E784" s="5"/>
      <c r="F784" s="5"/>
      <c r="G784" s="5"/>
      <c r="H784" s="5"/>
      <c r="I784" s="5"/>
      <c r="J784" s="5"/>
      <c r="K784" s="5"/>
      <c r="L784" s="5"/>
      <c r="M784" s="5"/>
      <c r="N784" s="5"/>
      <c r="O784" s="5"/>
      <c r="P784" s="5"/>
      <c r="Q784" s="5"/>
      <c r="R784" s="5"/>
      <c r="V784" s="5"/>
    </row>
    <row r="785" spans="5:22" x14ac:dyDescent="0.25">
      <c r="E785" s="5"/>
      <c r="F785" s="5"/>
      <c r="G785" s="5"/>
      <c r="H785" s="5"/>
      <c r="I785" s="5"/>
      <c r="J785" s="5"/>
      <c r="K785" s="5"/>
      <c r="L785" s="5"/>
      <c r="M785" s="5"/>
      <c r="N785" s="5"/>
      <c r="O785" s="5"/>
      <c r="P785" s="5"/>
      <c r="Q785" s="5"/>
      <c r="R785" s="5"/>
      <c r="V785" s="5"/>
    </row>
    <row r="786" spans="5:22" x14ac:dyDescent="0.25">
      <c r="E786" s="5"/>
      <c r="F786" s="5"/>
      <c r="G786" s="5"/>
      <c r="H786" s="5"/>
      <c r="I786" s="5"/>
      <c r="J786" s="5"/>
      <c r="K786" s="5"/>
      <c r="L786" s="5"/>
      <c r="M786" s="5"/>
      <c r="N786" s="5"/>
      <c r="O786" s="5"/>
      <c r="P786" s="5"/>
      <c r="Q786" s="5"/>
      <c r="R786" s="5"/>
      <c r="V786" s="5"/>
    </row>
    <row r="787" spans="5:22" x14ac:dyDescent="0.25">
      <c r="E787" s="5"/>
      <c r="F787" s="5"/>
      <c r="G787" s="5"/>
      <c r="H787" s="5"/>
      <c r="I787" s="5"/>
      <c r="J787" s="5"/>
      <c r="K787" s="5"/>
      <c r="L787" s="5"/>
      <c r="M787" s="5"/>
      <c r="N787" s="5"/>
      <c r="O787" s="5"/>
      <c r="P787" s="5"/>
      <c r="Q787" s="5"/>
      <c r="R787" s="5"/>
      <c r="V787" s="5"/>
    </row>
    <row r="788" spans="5:22" x14ac:dyDescent="0.25">
      <c r="E788" s="5"/>
      <c r="F788" s="5"/>
      <c r="G788" s="5"/>
      <c r="H788" s="5"/>
      <c r="I788" s="5"/>
      <c r="J788" s="5"/>
      <c r="K788" s="5"/>
      <c r="L788" s="5"/>
      <c r="M788" s="5"/>
      <c r="N788" s="5"/>
      <c r="O788" s="5"/>
      <c r="P788" s="5"/>
      <c r="Q788" s="5"/>
      <c r="R788" s="5"/>
      <c r="V788" s="5"/>
    </row>
    <row r="789" spans="5:22" x14ac:dyDescent="0.25">
      <c r="E789" s="5"/>
      <c r="F789" s="5"/>
      <c r="G789" s="5"/>
      <c r="H789" s="5"/>
      <c r="I789" s="5"/>
      <c r="J789" s="5"/>
      <c r="K789" s="5"/>
      <c r="L789" s="5"/>
      <c r="M789" s="5"/>
      <c r="N789" s="5"/>
      <c r="O789" s="5"/>
      <c r="P789" s="5"/>
      <c r="Q789" s="5"/>
      <c r="R789" s="5"/>
      <c r="V789" s="5"/>
    </row>
    <row r="790" spans="5:22" x14ac:dyDescent="0.25">
      <c r="E790" s="5"/>
      <c r="F790" s="5"/>
      <c r="G790" s="5"/>
      <c r="H790" s="5"/>
      <c r="I790" s="5"/>
      <c r="J790" s="5"/>
      <c r="K790" s="5"/>
      <c r="L790" s="5"/>
      <c r="M790" s="5"/>
      <c r="N790" s="5"/>
      <c r="O790" s="5"/>
      <c r="P790" s="5"/>
      <c r="Q790" s="5"/>
      <c r="R790" s="5"/>
      <c r="V790" s="5"/>
    </row>
    <row r="791" spans="5:22" x14ac:dyDescent="0.25">
      <c r="E791" s="5"/>
      <c r="F791" s="5"/>
      <c r="G791" s="5"/>
      <c r="H791" s="5"/>
      <c r="I791" s="5"/>
      <c r="J791" s="5"/>
      <c r="K791" s="5"/>
      <c r="L791" s="5"/>
      <c r="M791" s="5"/>
      <c r="N791" s="5"/>
      <c r="O791" s="5"/>
      <c r="P791" s="5"/>
      <c r="Q791" s="5"/>
      <c r="R791" s="5"/>
      <c r="V791" s="5"/>
    </row>
    <row r="792" spans="5:22" x14ac:dyDescent="0.25">
      <c r="E792" s="5"/>
      <c r="F792" s="5"/>
      <c r="G792" s="5"/>
      <c r="H792" s="5"/>
      <c r="I792" s="5"/>
      <c r="J792" s="5"/>
      <c r="K792" s="5"/>
      <c r="L792" s="5"/>
      <c r="M792" s="5"/>
      <c r="N792" s="5"/>
      <c r="O792" s="5"/>
      <c r="P792" s="5"/>
      <c r="Q792" s="5"/>
      <c r="R792" s="5"/>
      <c r="V792" s="5"/>
    </row>
    <row r="793" spans="5:22" x14ac:dyDescent="0.25">
      <c r="E793" s="5"/>
      <c r="F793" s="5"/>
      <c r="G793" s="5"/>
      <c r="H793" s="5"/>
      <c r="I793" s="5"/>
      <c r="J793" s="5"/>
      <c r="K793" s="5"/>
      <c r="L793" s="5"/>
      <c r="M793" s="5"/>
      <c r="N793" s="5"/>
      <c r="O793" s="5"/>
      <c r="P793" s="5"/>
      <c r="Q793" s="5"/>
      <c r="R793" s="5"/>
      <c r="V793" s="5"/>
    </row>
    <row r="794" spans="5:22" x14ac:dyDescent="0.25">
      <c r="E794" s="5"/>
      <c r="F794" s="5"/>
      <c r="G794" s="5"/>
      <c r="H794" s="5"/>
      <c r="I794" s="5"/>
      <c r="J794" s="5"/>
      <c r="K794" s="5"/>
      <c r="L794" s="5"/>
      <c r="M794" s="5"/>
      <c r="N794" s="5"/>
      <c r="O794" s="5"/>
      <c r="P794" s="5"/>
      <c r="Q794" s="5"/>
      <c r="R794" s="5"/>
      <c r="V794" s="5"/>
    </row>
    <row r="795" spans="5:22" x14ac:dyDescent="0.25">
      <c r="E795" s="5"/>
      <c r="F795" s="5"/>
      <c r="G795" s="5"/>
      <c r="H795" s="5"/>
      <c r="I795" s="5"/>
      <c r="J795" s="5"/>
      <c r="K795" s="5"/>
      <c r="L795" s="5"/>
      <c r="M795" s="5"/>
      <c r="N795" s="5"/>
      <c r="O795" s="5"/>
      <c r="P795" s="5"/>
      <c r="Q795" s="5"/>
      <c r="R795" s="5"/>
      <c r="V795" s="5"/>
    </row>
    <row r="796" spans="5:22" x14ac:dyDescent="0.25">
      <c r="E796" s="5"/>
      <c r="F796" s="5"/>
      <c r="G796" s="5"/>
      <c r="H796" s="5"/>
      <c r="I796" s="5"/>
      <c r="J796" s="5"/>
      <c r="K796" s="5"/>
      <c r="L796" s="5"/>
      <c r="M796" s="5"/>
      <c r="N796" s="5"/>
      <c r="O796" s="5"/>
      <c r="P796" s="5"/>
      <c r="Q796" s="5"/>
      <c r="R796" s="5"/>
      <c r="V796" s="5"/>
    </row>
    <row r="797" spans="5:22" x14ac:dyDescent="0.25">
      <c r="E797" s="5"/>
      <c r="F797" s="5"/>
      <c r="G797" s="5"/>
      <c r="H797" s="5"/>
      <c r="I797" s="5"/>
      <c r="J797" s="5"/>
      <c r="K797" s="5"/>
      <c r="L797" s="5"/>
      <c r="M797" s="5"/>
      <c r="N797" s="5"/>
      <c r="O797" s="5"/>
      <c r="P797" s="5"/>
      <c r="Q797" s="5"/>
      <c r="R797" s="5"/>
      <c r="V797" s="5"/>
    </row>
    <row r="798" spans="5:22" x14ac:dyDescent="0.25">
      <c r="E798" s="5"/>
      <c r="F798" s="5"/>
      <c r="G798" s="5"/>
      <c r="H798" s="5"/>
      <c r="I798" s="5"/>
      <c r="J798" s="5"/>
      <c r="K798" s="5"/>
      <c r="L798" s="5"/>
      <c r="M798" s="5"/>
      <c r="N798" s="5"/>
      <c r="O798" s="5"/>
      <c r="P798" s="5"/>
      <c r="Q798" s="5"/>
      <c r="R798" s="5"/>
      <c r="V798" s="5"/>
    </row>
    <row r="799" spans="5:22" x14ac:dyDescent="0.25">
      <c r="E799" s="5"/>
      <c r="F799" s="5"/>
      <c r="G799" s="5"/>
      <c r="H799" s="5"/>
      <c r="I799" s="5"/>
      <c r="J799" s="5"/>
      <c r="K799" s="5"/>
      <c r="L799" s="5"/>
      <c r="M799" s="5"/>
      <c r="N799" s="5"/>
      <c r="O799" s="5"/>
      <c r="P799" s="5"/>
      <c r="Q799" s="5"/>
      <c r="R799" s="5"/>
      <c r="V799" s="5"/>
    </row>
    <row r="800" spans="5:22" x14ac:dyDescent="0.25">
      <c r="E800" s="5"/>
      <c r="F800" s="5"/>
      <c r="G800" s="5"/>
      <c r="H800" s="5"/>
      <c r="I800" s="5"/>
      <c r="J800" s="5"/>
      <c r="K800" s="5"/>
      <c r="L800" s="5"/>
      <c r="M800" s="5"/>
      <c r="N800" s="5"/>
      <c r="O800" s="5"/>
      <c r="P800" s="5"/>
      <c r="Q800" s="5"/>
      <c r="R800" s="5"/>
      <c r="V800" s="5"/>
    </row>
    <row r="801" spans="5:22" x14ac:dyDescent="0.25">
      <c r="E801" s="5"/>
      <c r="F801" s="5"/>
      <c r="G801" s="5"/>
      <c r="H801" s="5"/>
      <c r="I801" s="5"/>
      <c r="J801" s="5"/>
      <c r="K801" s="5"/>
      <c r="L801" s="5"/>
      <c r="M801" s="5"/>
      <c r="N801" s="5"/>
      <c r="O801" s="5"/>
      <c r="P801" s="5"/>
      <c r="Q801" s="5"/>
      <c r="R801" s="5"/>
      <c r="V801" s="5"/>
    </row>
    <row r="802" spans="5:22" x14ac:dyDescent="0.25">
      <c r="E802" s="5"/>
      <c r="F802" s="5"/>
      <c r="G802" s="5"/>
      <c r="H802" s="5"/>
      <c r="I802" s="5"/>
      <c r="J802" s="5"/>
      <c r="K802" s="5"/>
      <c r="L802" s="5"/>
      <c r="M802" s="5"/>
      <c r="N802" s="5"/>
      <c r="O802" s="5"/>
      <c r="P802" s="5"/>
      <c r="Q802" s="5"/>
      <c r="R802" s="5"/>
      <c r="V802" s="5"/>
    </row>
    <row r="803" spans="5:22" x14ac:dyDescent="0.25">
      <c r="E803" s="5"/>
      <c r="F803" s="5"/>
      <c r="G803" s="5"/>
      <c r="H803" s="5"/>
      <c r="I803" s="5"/>
      <c r="J803" s="5"/>
      <c r="K803" s="5"/>
      <c r="L803" s="5"/>
      <c r="M803" s="5"/>
      <c r="N803" s="5"/>
      <c r="O803" s="5"/>
      <c r="P803" s="5"/>
      <c r="Q803" s="5"/>
      <c r="R803" s="5"/>
      <c r="V803" s="5"/>
    </row>
    <row r="804" spans="5:22" x14ac:dyDescent="0.25">
      <c r="E804" s="5"/>
      <c r="F804" s="5"/>
      <c r="G804" s="5"/>
      <c r="H804" s="5"/>
      <c r="I804" s="5"/>
      <c r="J804" s="5"/>
      <c r="K804" s="5"/>
      <c r="L804" s="5"/>
      <c r="M804" s="5"/>
      <c r="N804" s="5"/>
      <c r="O804" s="5"/>
      <c r="P804" s="5"/>
      <c r="Q804" s="5"/>
      <c r="R804" s="5"/>
      <c r="V804" s="5"/>
    </row>
    <row r="805" spans="5:22" x14ac:dyDescent="0.25">
      <c r="E805" s="5"/>
      <c r="F805" s="5"/>
      <c r="G805" s="5"/>
      <c r="H805" s="5"/>
      <c r="I805" s="5"/>
      <c r="J805" s="5"/>
      <c r="K805" s="5"/>
      <c r="L805" s="5"/>
      <c r="M805" s="5"/>
      <c r="N805" s="5"/>
      <c r="O805" s="5"/>
      <c r="P805" s="5"/>
      <c r="Q805" s="5"/>
      <c r="R805" s="5"/>
      <c r="V805" s="5"/>
    </row>
    <row r="806" spans="5:22" x14ac:dyDescent="0.25">
      <c r="E806" s="5"/>
      <c r="F806" s="5"/>
      <c r="G806" s="5"/>
      <c r="H806" s="5"/>
      <c r="I806" s="5"/>
      <c r="J806" s="5"/>
      <c r="K806" s="5"/>
      <c r="L806" s="5"/>
      <c r="M806" s="5"/>
      <c r="N806" s="5"/>
      <c r="O806" s="5"/>
      <c r="P806" s="5"/>
      <c r="Q806" s="5"/>
      <c r="R806" s="5"/>
      <c r="V806" s="5"/>
    </row>
    <row r="807" spans="5:22" x14ac:dyDescent="0.25">
      <c r="E807" s="5"/>
      <c r="F807" s="5"/>
      <c r="G807" s="5"/>
      <c r="H807" s="5"/>
      <c r="I807" s="5"/>
      <c r="J807" s="5"/>
      <c r="K807" s="5"/>
      <c r="L807" s="5"/>
      <c r="M807" s="5"/>
      <c r="N807" s="5"/>
      <c r="O807" s="5"/>
      <c r="P807" s="5"/>
      <c r="Q807" s="5"/>
      <c r="R807" s="5"/>
      <c r="V807" s="5"/>
    </row>
    <row r="808" spans="5:22" x14ac:dyDescent="0.25">
      <c r="E808" s="5"/>
      <c r="F808" s="5"/>
      <c r="G808" s="5"/>
      <c r="H808" s="5"/>
      <c r="I808" s="5"/>
      <c r="J808" s="5"/>
      <c r="K808" s="5"/>
      <c r="L808" s="5"/>
      <c r="M808" s="5"/>
      <c r="N808" s="5"/>
      <c r="O808" s="5"/>
      <c r="P808" s="5"/>
      <c r="Q808" s="5"/>
      <c r="R808" s="5"/>
      <c r="V808" s="5"/>
    </row>
    <row r="809" spans="5:22" x14ac:dyDescent="0.25">
      <c r="E809" s="5"/>
      <c r="F809" s="5"/>
      <c r="G809" s="5"/>
      <c r="H809" s="5"/>
      <c r="I809" s="5"/>
      <c r="J809" s="5"/>
      <c r="K809" s="5"/>
      <c r="L809" s="5"/>
      <c r="M809" s="5"/>
      <c r="N809" s="5"/>
      <c r="O809" s="5"/>
      <c r="P809" s="5"/>
      <c r="Q809" s="5"/>
      <c r="R809" s="5"/>
      <c r="V809" s="5"/>
    </row>
    <row r="810" spans="5:22" x14ac:dyDescent="0.25">
      <c r="E810" s="5"/>
      <c r="F810" s="5"/>
      <c r="G810" s="5"/>
      <c r="H810" s="5"/>
      <c r="I810" s="5"/>
      <c r="J810" s="5"/>
      <c r="K810" s="5"/>
      <c r="L810" s="5"/>
      <c r="M810" s="5"/>
      <c r="N810" s="5"/>
      <c r="O810" s="5"/>
      <c r="P810" s="5"/>
      <c r="Q810" s="5"/>
      <c r="R810" s="5"/>
      <c r="V810" s="5"/>
    </row>
    <row r="811" spans="5:22" x14ac:dyDescent="0.25">
      <c r="E811" s="5"/>
      <c r="F811" s="5"/>
      <c r="G811" s="5"/>
      <c r="H811" s="5"/>
      <c r="I811" s="5"/>
      <c r="J811" s="5"/>
      <c r="K811" s="5"/>
      <c r="L811" s="5"/>
      <c r="M811" s="5"/>
      <c r="N811" s="5"/>
      <c r="O811" s="5"/>
      <c r="P811" s="5"/>
      <c r="Q811" s="5"/>
      <c r="R811" s="5"/>
      <c r="V811" s="5"/>
    </row>
    <row r="812" spans="5:22" x14ac:dyDescent="0.25">
      <c r="E812" s="5"/>
      <c r="F812" s="5"/>
      <c r="G812" s="5"/>
      <c r="H812" s="5"/>
      <c r="I812" s="5"/>
      <c r="J812" s="5"/>
      <c r="K812" s="5"/>
      <c r="L812" s="5"/>
      <c r="M812" s="5"/>
      <c r="N812" s="5"/>
      <c r="O812" s="5"/>
      <c r="P812" s="5"/>
      <c r="Q812" s="5"/>
      <c r="R812" s="5"/>
      <c r="V812" s="5"/>
    </row>
    <row r="813" spans="5:22" x14ac:dyDescent="0.25">
      <c r="E813" s="5"/>
      <c r="F813" s="5"/>
      <c r="G813" s="5"/>
      <c r="H813" s="5"/>
      <c r="I813" s="5"/>
      <c r="J813" s="5"/>
      <c r="K813" s="5"/>
      <c r="L813" s="5"/>
      <c r="M813" s="5"/>
      <c r="N813" s="5"/>
      <c r="O813" s="5"/>
      <c r="P813" s="5"/>
      <c r="Q813" s="5"/>
      <c r="R813" s="5"/>
      <c r="V813" s="5"/>
    </row>
    <row r="814" spans="5:22" x14ac:dyDescent="0.25">
      <c r="E814" s="5"/>
      <c r="F814" s="5"/>
      <c r="G814" s="5"/>
      <c r="H814" s="5"/>
      <c r="I814" s="5"/>
      <c r="J814" s="5"/>
      <c r="K814" s="5"/>
      <c r="L814" s="5"/>
      <c r="M814" s="5"/>
      <c r="N814" s="5"/>
      <c r="O814" s="5"/>
      <c r="P814" s="5"/>
      <c r="Q814" s="5"/>
      <c r="R814" s="5"/>
      <c r="V814" s="5"/>
    </row>
    <row r="815" spans="5:22" x14ac:dyDescent="0.25">
      <c r="E815" s="5"/>
      <c r="F815" s="5"/>
      <c r="G815" s="5"/>
      <c r="H815" s="5"/>
      <c r="I815" s="5"/>
      <c r="J815" s="5"/>
      <c r="K815" s="5"/>
      <c r="L815" s="5"/>
      <c r="M815" s="5"/>
      <c r="N815" s="5"/>
      <c r="O815" s="5"/>
      <c r="P815" s="5"/>
      <c r="Q815" s="5"/>
      <c r="R815" s="5"/>
      <c r="V815" s="5"/>
    </row>
    <row r="816" spans="5:22" x14ac:dyDescent="0.25">
      <c r="E816" s="5"/>
      <c r="F816" s="5"/>
      <c r="G816" s="5"/>
      <c r="H816" s="5"/>
      <c r="I816" s="5"/>
      <c r="J816" s="5"/>
      <c r="K816" s="5"/>
      <c r="L816" s="5"/>
      <c r="M816" s="5"/>
      <c r="N816" s="5"/>
      <c r="O816" s="5"/>
      <c r="P816" s="5"/>
      <c r="Q816" s="5"/>
      <c r="R816" s="5"/>
      <c r="V816" s="5"/>
    </row>
    <row r="817" spans="5:22" x14ac:dyDescent="0.25">
      <c r="E817" s="5"/>
      <c r="F817" s="5"/>
      <c r="G817" s="5"/>
      <c r="H817" s="5"/>
      <c r="I817" s="5"/>
      <c r="J817" s="5"/>
      <c r="K817" s="5"/>
      <c r="L817" s="5"/>
      <c r="M817" s="5"/>
      <c r="N817" s="5"/>
      <c r="O817" s="5"/>
      <c r="P817" s="5"/>
      <c r="Q817" s="5"/>
      <c r="R817" s="5"/>
      <c r="V817" s="5"/>
    </row>
    <row r="818" spans="5:22" x14ac:dyDescent="0.25">
      <c r="E818" s="5"/>
      <c r="F818" s="5"/>
      <c r="G818" s="5"/>
      <c r="H818" s="5"/>
      <c r="I818" s="5"/>
      <c r="J818" s="5"/>
      <c r="K818" s="5"/>
      <c r="L818" s="5"/>
      <c r="M818" s="5"/>
      <c r="N818" s="5"/>
      <c r="O818" s="5"/>
      <c r="P818" s="5"/>
      <c r="Q818" s="5"/>
      <c r="R818" s="5"/>
      <c r="V818" s="5"/>
    </row>
    <row r="819" spans="5:22" x14ac:dyDescent="0.25">
      <c r="E819" s="5"/>
      <c r="F819" s="5"/>
      <c r="G819" s="5"/>
      <c r="H819" s="5"/>
      <c r="I819" s="5"/>
      <c r="J819" s="5"/>
      <c r="K819" s="5"/>
      <c r="L819" s="5"/>
      <c r="M819" s="5"/>
      <c r="N819" s="5"/>
      <c r="O819" s="5"/>
      <c r="P819" s="5"/>
      <c r="Q819" s="5"/>
      <c r="R819" s="5"/>
      <c r="V819" s="5"/>
    </row>
    <row r="820" spans="5:22" x14ac:dyDescent="0.25">
      <c r="E820" s="5"/>
      <c r="F820" s="5"/>
      <c r="G820" s="5"/>
      <c r="H820" s="5"/>
      <c r="I820" s="5"/>
      <c r="J820" s="5"/>
      <c r="K820" s="5"/>
      <c r="L820" s="5"/>
      <c r="M820" s="5"/>
      <c r="N820" s="5"/>
      <c r="O820" s="5"/>
      <c r="P820" s="5"/>
      <c r="Q820" s="5"/>
      <c r="R820" s="5"/>
      <c r="V820" s="5"/>
    </row>
    <row r="821" spans="5:22" x14ac:dyDescent="0.25">
      <c r="E821" s="5"/>
      <c r="F821" s="5"/>
      <c r="G821" s="5"/>
      <c r="H821" s="5"/>
      <c r="I821" s="5"/>
      <c r="J821" s="5"/>
      <c r="K821" s="5"/>
      <c r="L821" s="5"/>
      <c r="M821" s="5"/>
      <c r="N821" s="5"/>
      <c r="O821" s="5"/>
      <c r="P821" s="5"/>
      <c r="Q821" s="5"/>
      <c r="R821" s="5"/>
      <c r="V821" s="5"/>
    </row>
    <row r="822" spans="5:22" x14ac:dyDescent="0.25">
      <c r="E822" s="5"/>
      <c r="F822" s="5"/>
      <c r="G822" s="5"/>
      <c r="H822" s="5"/>
      <c r="I822" s="5"/>
      <c r="J822" s="5"/>
      <c r="K822" s="5"/>
      <c r="L822" s="5"/>
      <c r="M822" s="5"/>
      <c r="N822" s="5"/>
      <c r="O822" s="5"/>
      <c r="P822" s="5"/>
      <c r="Q822" s="5"/>
      <c r="R822" s="5"/>
      <c r="V822" s="5"/>
    </row>
    <row r="823" spans="5:22" x14ac:dyDescent="0.25">
      <c r="E823" s="5"/>
      <c r="F823" s="5"/>
      <c r="G823" s="5"/>
      <c r="H823" s="5"/>
      <c r="I823" s="5"/>
      <c r="J823" s="5"/>
      <c r="K823" s="5"/>
      <c r="L823" s="5"/>
      <c r="M823" s="5"/>
      <c r="N823" s="5"/>
      <c r="O823" s="5"/>
      <c r="P823" s="5"/>
      <c r="Q823" s="5"/>
      <c r="R823" s="5"/>
      <c r="V823" s="5"/>
    </row>
    <row r="824" spans="5:22" x14ac:dyDescent="0.25">
      <c r="E824" s="5"/>
      <c r="F824" s="5"/>
      <c r="G824" s="5"/>
      <c r="H824" s="5"/>
      <c r="I824" s="5"/>
      <c r="J824" s="5"/>
      <c r="K824" s="5"/>
      <c r="L824" s="5"/>
      <c r="M824" s="5"/>
      <c r="N824" s="5"/>
      <c r="O824" s="5"/>
      <c r="P824" s="5"/>
      <c r="Q824" s="5"/>
      <c r="R824" s="5"/>
      <c r="V824" s="5"/>
    </row>
    <row r="825" spans="5:22" x14ac:dyDescent="0.25">
      <c r="E825" s="5"/>
      <c r="F825" s="5"/>
      <c r="G825" s="5"/>
      <c r="H825" s="5"/>
      <c r="I825" s="5"/>
      <c r="J825" s="5"/>
      <c r="K825" s="5"/>
      <c r="L825" s="5"/>
      <c r="M825" s="5"/>
      <c r="N825" s="5"/>
      <c r="O825" s="5"/>
      <c r="P825" s="5"/>
      <c r="Q825" s="5"/>
      <c r="R825" s="5"/>
      <c r="V825" s="5"/>
    </row>
    <row r="826" spans="5:22" x14ac:dyDescent="0.25">
      <c r="E826" s="5"/>
      <c r="F826" s="5"/>
      <c r="G826" s="5"/>
      <c r="H826" s="5"/>
      <c r="I826" s="5"/>
      <c r="J826" s="5"/>
      <c r="K826" s="5"/>
      <c r="L826" s="5"/>
      <c r="M826" s="5"/>
      <c r="N826" s="5"/>
      <c r="O826" s="5"/>
      <c r="P826" s="5"/>
      <c r="Q826" s="5"/>
      <c r="R826" s="5"/>
      <c r="V826" s="5"/>
    </row>
    <row r="827" spans="5:22" x14ac:dyDescent="0.25">
      <c r="E827" s="5"/>
      <c r="F827" s="5"/>
      <c r="G827" s="5"/>
      <c r="H827" s="5"/>
      <c r="I827" s="5"/>
      <c r="J827" s="5"/>
      <c r="K827" s="5"/>
      <c r="L827" s="5"/>
      <c r="M827" s="5"/>
      <c r="N827" s="5"/>
      <c r="O827" s="5"/>
      <c r="P827" s="5"/>
      <c r="Q827" s="5"/>
      <c r="R827" s="5"/>
      <c r="V827" s="5"/>
    </row>
    <row r="828" spans="5:22" x14ac:dyDescent="0.25">
      <c r="E828" s="5"/>
      <c r="F828" s="5"/>
      <c r="G828" s="5"/>
      <c r="H828" s="5"/>
      <c r="I828" s="5"/>
      <c r="J828" s="5"/>
      <c r="K828" s="5"/>
      <c r="L828" s="5"/>
      <c r="M828" s="5"/>
      <c r="N828" s="5"/>
      <c r="O828" s="5"/>
      <c r="P828" s="5"/>
      <c r="Q828" s="5"/>
      <c r="R828" s="5"/>
      <c r="V828" s="5"/>
    </row>
    <row r="829" spans="5:22" x14ac:dyDescent="0.25">
      <c r="E829" s="5"/>
      <c r="F829" s="5"/>
      <c r="G829" s="5"/>
      <c r="H829" s="5"/>
      <c r="I829" s="5"/>
      <c r="J829" s="5"/>
      <c r="K829" s="5"/>
      <c r="L829" s="5"/>
      <c r="M829" s="5"/>
      <c r="N829" s="5"/>
      <c r="O829" s="5"/>
      <c r="P829" s="5"/>
      <c r="Q829" s="5"/>
      <c r="R829" s="5"/>
      <c r="V829" s="5"/>
    </row>
    <row r="830" spans="5:22" x14ac:dyDescent="0.25">
      <c r="E830" s="5"/>
      <c r="F830" s="5"/>
      <c r="G830" s="5"/>
      <c r="H830" s="5"/>
      <c r="I830" s="5"/>
      <c r="J830" s="5"/>
      <c r="K830" s="5"/>
      <c r="L830" s="5"/>
      <c r="M830" s="5"/>
      <c r="N830" s="5"/>
      <c r="O830" s="5"/>
      <c r="P830" s="5"/>
      <c r="Q830" s="5"/>
      <c r="R830" s="5"/>
      <c r="V830" s="5"/>
    </row>
    <row r="831" spans="5:22" x14ac:dyDescent="0.25">
      <c r="E831" s="5"/>
      <c r="F831" s="5"/>
      <c r="G831" s="5"/>
      <c r="H831" s="5"/>
      <c r="I831" s="5"/>
      <c r="J831" s="5"/>
      <c r="K831" s="5"/>
      <c r="L831" s="5"/>
      <c r="M831" s="5"/>
      <c r="N831" s="5"/>
      <c r="O831" s="5"/>
      <c r="P831" s="5"/>
      <c r="Q831" s="5"/>
      <c r="R831" s="5"/>
      <c r="V831" s="5"/>
    </row>
    <row r="832" spans="5:22" x14ac:dyDescent="0.25">
      <c r="E832" s="5"/>
      <c r="F832" s="5"/>
      <c r="G832" s="5"/>
      <c r="H832" s="5"/>
      <c r="I832" s="5"/>
      <c r="J832" s="5"/>
      <c r="K832" s="5"/>
      <c r="L832" s="5"/>
      <c r="M832" s="5"/>
      <c r="N832" s="5"/>
      <c r="O832" s="5"/>
      <c r="P832" s="5"/>
      <c r="Q832" s="5"/>
      <c r="R832" s="5"/>
      <c r="V832" s="5"/>
    </row>
    <row r="833" spans="5:22" x14ac:dyDescent="0.25">
      <c r="E833" s="5"/>
      <c r="F833" s="5"/>
      <c r="G833" s="5"/>
      <c r="H833" s="5"/>
      <c r="I833" s="5"/>
      <c r="J833" s="5"/>
      <c r="K833" s="5"/>
      <c r="L833" s="5"/>
      <c r="M833" s="5"/>
      <c r="N833" s="5"/>
      <c r="O833" s="5"/>
      <c r="P833" s="5"/>
      <c r="Q833" s="5"/>
      <c r="R833" s="5"/>
      <c r="V833" s="5"/>
    </row>
    <row r="834" spans="5:22" x14ac:dyDescent="0.25">
      <c r="E834" s="5"/>
      <c r="F834" s="5"/>
      <c r="G834" s="5"/>
      <c r="H834" s="5"/>
      <c r="I834" s="5"/>
      <c r="J834" s="5"/>
      <c r="K834" s="5"/>
      <c r="L834" s="5"/>
      <c r="M834" s="5"/>
      <c r="N834" s="5"/>
      <c r="O834" s="5"/>
      <c r="P834" s="5"/>
      <c r="Q834" s="5"/>
      <c r="R834" s="5"/>
      <c r="V834" s="5"/>
    </row>
    <row r="835" spans="5:22" x14ac:dyDescent="0.25">
      <c r="E835" s="5"/>
      <c r="F835" s="5"/>
      <c r="G835" s="5"/>
      <c r="H835" s="5"/>
      <c r="I835" s="5"/>
      <c r="J835" s="5"/>
      <c r="K835" s="5"/>
      <c r="L835" s="5"/>
      <c r="M835" s="5"/>
      <c r="N835" s="5"/>
      <c r="O835" s="5"/>
      <c r="P835" s="5"/>
      <c r="Q835" s="5"/>
      <c r="R835" s="5"/>
      <c r="V835" s="5"/>
    </row>
    <row r="836" spans="5:22" x14ac:dyDescent="0.25">
      <c r="E836" s="5"/>
      <c r="F836" s="5"/>
      <c r="G836" s="5"/>
      <c r="H836" s="5"/>
      <c r="I836" s="5"/>
      <c r="J836" s="5"/>
      <c r="K836" s="5"/>
      <c r="L836" s="5"/>
      <c r="M836" s="5"/>
      <c r="N836" s="5"/>
      <c r="O836" s="5"/>
      <c r="P836" s="5"/>
      <c r="Q836" s="5"/>
      <c r="R836" s="5"/>
      <c r="V836" s="5"/>
    </row>
    <row r="837" spans="5:22" x14ac:dyDescent="0.25">
      <c r="E837" s="5"/>
      <c r="F837" s="5"/>
      <c r="G837" s="5"/>
      <c r="H837" s="5"/>
      <c r="I837" s="5"/>
      <c r="J837" s="5"/>
      <c r="K837" s="5"/>
      <c r="L837" s="5"/>
      <c r="M837" s="5"/>
      <c r="N837" s="5"/>
      <c r="O837" s="5"/>
      <c r="P837" s="5"/>
      <c r="Q837" s="5"/>
      <c r="R837" s="5"/>
      <c r="V837" s="5"/>
    </row>
    <row r="838" spans="5:22" x14ac:dyDescent="0.25">
      <c r="E838" s="5"/>
      <c r="F838" s="5"/>
      <c r="G838" s="5"/>
      <c r="H838" s="5"/>
      <c r="I838" s="5"/>
      <c r="J838" s="5"/>
      <c r="K838" s="5"/>
      <c r="L838" s="5"/>
      <c r="M838" s="5"/>
      <c r="N838" s="5"/>
      <c r="O838" s="5"/>
      <c r="P838" s="5"/>
      <c r="Q838" s="5"/>
      <c r="R838" s="5"/>
      <c r="V838" s="5"/>
    </row>
    <row r="839" spans="5:22" x14ac:dyDescent="0.25">
      <c r="E839" s="5"/>
      <c r="F839" s="5"/>
      <c r="G839" s="5"/>
      <c r="H839" s="5"/>
      <c r="I839" s="5"/>
      <c r="J839" s="5"/>
      <c r="K839" s="5"/>
      <c r="L839" s="5"/>
      <c r="M839" s="5"/>
      <c r="N839" s="5"/>
      <c r="O839" s="5"/>
      <c r="P839" s="5"/>
      <c r="Q839" s="5"/>
      <c r="R839" s="5"/>
      <c r="V839" s="5"/>
    </row>
    <row r="840" spans="5:22" x14ac:dyDescent="0.25">
      <c r="E840" s="5"/>
      <c r="F840" s="5"/>
      <c r="G840" s="5"/>
      <c r="H840" s="5"/>
      <c r="I840" s="5"/>
      <c r="J840" s="5"/>
      <c r="K840" s="5"/>
      <c r="L840" s="5"/>
      <c r="M840" s="5"/>
      <c r="N840" s="5"/>
      <c r="O840" s="5"/>
      <c r="P840" s="5"/>
      <c r="Q840" s="5"/>
      <c r="R840" s="5"/>
      <c r="V840" s="5"/>
    </row>
    <row r="841" spans="5:22" x14ac:dyDescent="0.25">
      <c r="E841" s="5"/>
      <c r="F841" s="5"/>
      <c r="G841" s="5"/>
      <c r="H841" s="5"/>
      <c r="I841" s="5"/>
      <c r="J841" s="5"/>
      <c r="K841" s="5"/>
      <c r="L841" s="5"/>
      <c r="M841" s="5"/>
      <c r="N841" s="5"/>
      <c r="O841" s="5"/>
      <c r="P841" s="5"/>
      <c r="Q841" s="5"/>
      <c r="R841" s="5"/>
      <c r="V841" s="5"/>
    </row>
    <row r="842" spans="5:22" x14ac:dyDescent="0.25">
      <c r="E842" s="5"/>
      <c r="F842" s="5"/>
      <c r="G842" s="5"/>
      <c r="H842" s="5"/>
      <c r="I842" s="5"/>
      <c r="J842" s="5"/>
      <c r="K842" s="5"/>
      <c r="L842" s="5"/>
      <c r="M842" s="5"/>
      <c r="N842" s="5"/>
      <c r="O842" s="5"/>
      <c r="P842" s="5"/>
      <c r="Q842" s="5"/>
      <c r="R842" s="5"/>
      <c r="V842" s="5"/>
    </row>
    <row r="843" spans="5:22" x14ac:dyDescent="0.25">
      <c r="E843" s="5"/>
      <c r="F843" s="5"/>
      <c r="G843" s="5"/>
      <c r="H843" s="5"/>
      <c r="I843" s="5"/>
      <c r="J843" s="5"/>
      <c r="K843" s="5"/>
      <c r="L843" s="5"/>
      <c r="M843" s="5"/>
      <c r="N843" s="5"/>
      <c r="O843" s="5"/>
      <c r="P843" s="5"/>
      <c r="Q843" s="5"/>
      <c r="R843" s="5"/>
      <c r="V843" s="5"/>
    </row>
    <row r="844" spans="5:22" x14ac:dyDescent="0.25">
      <c r="E844" s="5"/>
      <c r="F844" s="5"/>
      <c r="G844" s="5"/>
      <c r="H844" s="5"/>
      <c r="I844" s="5"/>
      <c r="J844" s="5"/>
      <c r="K844" s="5"/>
      <c r="L844" s="5"/>
      <c r="M844" s="5"/>
      <c r="N844" s="5"/>
      <c r="O844" s="5"/>
      <c r="P844" s="5"/>
      <c r="Q844" s="5"/>
      <c r="R844" s="5"/>
      <c r="V844" s="5"/>
    </row>
    <row r="845" spans="5:22" x14ac:dyDescent="0.25">
      <c r="E845" s="5"/>
      <c r="F845" s="5"/>
      <c r="G845" s="5"/>
      <c r="H845" s="5"/>
      <c r="I845" s="5"/>
      <c r="J845" s="5"/>
      <c r="K845" s="5"/>
      <c r="L845" s="5"/>
      <c r="M845" s="5"/>
      <c r="N845" s="5"/>
      <c r="O845" s="5"/>
      <c r="P845" s="5"/>
      <c r="Q845" s="5"/>
      <c r="R845" s="5"/>
      <c r="V845" s="5"/>
    </row>
    <row r="846" spans="5:22" x14ac:dyDescent="0.25">
      <c r="E846" s="5"/>
      <c r="F846" s="5"/>
      <c r="G846" s="5"/>
      <c r="H846" s="5"/>
      <c r="I846" s="5"/>
      <c r="J846" s="5"/>
      <c r="K846" s="5"/>
      <c r="L846" s="5"/>
      <c r="M846" s="5"/>
      <c r="N846" s="5"/>
      <c r="O846" s="5"/>
      <c r="P846" s="5"/>
      <c r="Q846" s="5"/>
      <c r="R846" s="5"/>
      <c r="V846" s="5"/>
    </row>
    <row r="847" spans="5:22" x14ac:dyDescent="0.25">
      <c r="E847" s="5"/>
      <c r="F847" s="5"/>
      <c r="G847" s="5"/>
      <c r="H847" s="5"/>
      <c r="I847" s="5"/>
      <c r="J847" s="5"/>
      <c r="K847" s="5"/>
      <c r="L847" s="5"/>
      <c r="M847" s="5"/>
      <c r="N847" s="5"/>
      <c r="O847" s="5"/>
      <c r="P847" s="5"/>
      <c r="Q847" s="5"/>
      <c r="R847" s="5"/>
      <c r="V847" s="5"/>
    </row>
    <row r="848" spans="5:22" x14ac:dyDescent="0.25">
      <c r="E848" s="5"/>
      <c r="F848" s="5"/>
      <c r="G848" s="5"/>
      <c r="H848" s="5"/>
      <c r="I848" s="5"/>
      <c r="J848" s="5"/>
      <c r="K848" s="5"/>
      <c r="L848" s="5"/>
      <c r="M848" s="5"/>
      <c r="N848" s="5"/>
      <c r="O848" s="5"/>
      <c r="P848" s="5"/>
      <c r="Q848" s="5"/>
      <c r="R848" s="5"/>
      <c r="V848" s="5"/>
    </row>
    <row r="849" spans="5:22" x14ac:dyDescent="0.25">
      <c r="E849" s="5"/>
      <c r="F849" s="5"/>
      <c r="G849" s="5"/>
      <c r="H849" s="5"/>
      <c r="I849" s="5"/>
      <c r="J849" s="5"/>
      <c r="K849" s="5"/>
      <c r="L849" s="5"/>
      <c r="M849" s="5"/>
      <c r="N849" s="5"/>
      <c r="O849" s="5"/>
      <c r="P849" s="5"/>
      <c r="Q849" s="5"/>
      <c r="R849" s="5"/>
      <c r="V849" s="5"/>
    </row>
    <row r="850" spans="5:22" x14ac:dyDescent="0.25">
      <c r="E850" s="5"/>
      <c r="F850" s="5"/>
      <c r="G850" s="5"/>
      <c r="H850" s="5"/>
      <c r="I850" s="5"/>
      <c r="J850" s="5"/>
      <c r="K850" s="5"/>
      <c r="L850" s="5"/>
      <c r="M850" s="5"/>
      <c r="N850" s="5"/>
      <c r="O850" s="5"/>
      <c r="P850" s="5"/>
      <c r="Q850" s="5"/>
      <c r="R850" s="5"/>
      <c r="V850" s="5"/>
    </row>
    <row r="851" spans="5:22" x14ac:dyDescent="0.25">
      <c r="E851" s="5"/>
      <c r="F851" s="5"/>
      <c r="G851" s="5"/>
      <c r="H851" s="5"/>
      <c r="I851" s="5"/>
      <c r="J851" s="5"/>
      <c r="K851" s="5"/>
      <c r="L851" s="5"/>
      <c r="M851" s="5"/>
      <c r="N851" s="5"/>
      <c r="O851" s="5"/>
      <c r="P851" s="5"/>
      <c r="Q851" s="5"/>
      <c r="R851" s="5"/>
      <c r="V851" s="5"/>
    </row>
    <row r="852" spans="5:22" x14ac:dyDescent="0.25">
      <c r="E852" s="5"/>
      <c r="F852" s="5"/>
      <c r="G852" s="5"/>
      <c r="H852" s="5"/>
      <c r="I852" s="5"/>
      <c r="J852" s="5"/>
      <c r="K852" s="5"/>
      <c r="L852" s="5"/>
      <c r="M852" s="5"/>
      <c r="N852" s="5"/>
      <c r="O852" s="5"/>
      <c r="P852" s="5"/>
      <c r="Q852" s="5"/>
      <c r="R852" s="5"/>
      <c r="V852" s="5"/>
    </row>
    <row r="853" spans="5:22" x14ac:dyDescent="0.25">
      <c r="E853" s="5"/>
      <c r="F853" s="5"/>
      <c r="G853" s="5"/>
      <c r="H853" s="5"/>
      <c r="I853" s="5"/>
      <c r="J853" s="5"/>
      <c r="K853" s="5"/>
      <c r="L853" s="5"/>
      <c r="M853" s="5"/>
      <c r="N853" s="5"/>
      <c r="O853" s="5"/>
      <c r="P853" s="5"/>
      <c r="Q853" s="5"/>
      <c r="R853" s="5"/>
      <c r="V853" s="5"/>
    </row>
    <row r="854" spans="5:22" x14ac:dyDescent="0.25">
      <c r="E854" s="5"/>
      <c r="F854" s="5"/>
      <c r="G854" s="5"/>
      <c r="H854" s="5"/>
      <c r="I854" s="5"/>
      <c r="J854" s="5"/>
      <c r="K854" s="5"/>
      <c r="L854" s="5"/>
      <c r="M854" s="5"/>
      <c r="N854" s="5"/>
      <c r="O854" s="5"/>
      <c r="P854" s="5"/>
      <c r="Q854" s="5"/>
      <c r="R854" s="5"/>
      <c r="V854" s="5"/>
    </row>
    <row r="855" spans="5:22" x14ac:dyDescent="0.25">
      <c r="E855" s="5"/>
      <c r="F855" s="5"/>
      <c r="G855" s="5"/>
      <c r="H855" s="5"/>
      <c r="I855" s="5"/>
      <c r="J855" s="5"/>
      <c r="K855" s="5"/>
      <c r="L855" s="5"/>
      <c r="M855" s="5"/>
      <c r="N855" s="5"/>
      <c r="O855" s="5"/>
      <c r="P855" s="5"/>
      <c r="Q855" s="5"/>
      <c r="R855" s="5"/>
      <c r="V855" s="5"/>
    </row>
    <row r="856" spans="5:22" x14ac:dyDescent="0.25">
      <c r="E856" s="5"/>
      <c r="F856" s="5"/>
      <c r="G856" s="5"/>
      <c r="H856" s="5"/>
      <c r="I856" s="5"/>
      <c r="J856" s="5"/>
      <c r="K856" s="5"/>
      <c r="L856" s="5"/>
      <c r="M856" s="5"/>
      <c r="N856" s="5"/>
      <c r="O856" s="5"/>
      <c r="P856" s="5"/>
      <c r="Q856" s="5"/>
      <c r="R856" s="5"/>
      <c r="V856" s="5"/>
    </row>
    <row r="857" spans="5:22" x14ac:dyDescent="0.25">
      <c r="E857" s="5"/>
      <c r="F857" s="5"/>
      <c r="G857" s="5"/>
      <c r="H857" s="5"/>
      <c r="I857" s="5"/>
      <c r="J857" s="5"/>
      <c r="K857" s="5"/>
      <c r="L857" s="5"/>
      <c r="M857" s="5"/>
      <c r="N857" s="5"/>
      <c r="O857" s="5"/>
      <c r="P857" s="5"/>
      <c r="Q857" s="5"/>
      <c r="R857" s="5"/>
      <c r="V857" s="5"/>
    </row>
    <row r="858" spans="5:22" x14ac:dyDescent="0.25">
      <c r="E858" s="5"/>
      <c r="F858" s="5"/>
      <c r="G858" s="5"/>
      <c r="H858" s="5"/>
      <c r="I858" s="5"/>
      <c r="J858" s="5"/>
      <c r="K858" s="5"/>
      <c r="L858" s="5"/>
      <c r="M858" s="5"/>
      <c r="N858" s="5"/>
      <c r="O858" s="5"/>
      <c r="P858" s="5"/>
      <c r="Q858" s="5"/>
      <c r="R858" s="5"/>
      <c r="V858" s="5"/>
    </row>
    <row r="859" spans="5:22" x14ac:dyDescent="0.25">
      <c r="E859" s="5"/>
      <c r="F859" s="5"/>
      <c r="G859" s="5"/>
      <c r="H859" s="5"/>
      <c r="I859" s="5"/>
      <c r="J859" s="5"/>
      <c r="K859" s="5"/>
      <c r="L859" s="5"/>
      <c r="M859" s="5"/>
      <c r="N859" s="5"/>
      <c r="O859" s="5"/>
      <c r="P859" s="5"/>
      <c r="Q859" s="5"/>
      <c r="R859" s="5"/>
      <c r="V859" s="5"/>
    </row>
    <row r="860" spans="5:22" x14ac:dyDescent="0.25">
      <c r="E860" s="5"/>
      <c r="F860" s="5"/>
      <c r="G860" s="5"/>
      <c r="H860" s="5"/>
      <c r="I860" s="5"/>
      <c r="J860" s="5"/>
      <c r="K860" s="5"/>
      <c r="L860" s="5"/>
      <c r="M860" s="5"/>
      <c r="N860" s="5"/>
      <c r="O860" s="5"/>
      <c r="P860" s="5"/>
      <c r="Q860" s="5"/>
      <c r="R860" s="5"/>
      <c r="V860" s="5"/>
    </row>
    <row r="861" spans="5:22" x14ac:dyDescent="0.25">
      <c r="E861" s="5"/>
      <c r="F861" s="5"/>
      <c r="G861" s="5"/>
      <c r="H861" s="5"/>
      <c r="I861" s="5"/>
      <c r="J861" s="5"/>
      <c r="K861" s="5"/>
      <c r="L861" s="5"/>
      <c r="M861" s="5"/>
      <c r="N861" s="5"/>
      <c r="O861" s="5"/>
      <c r="P861" s="5"/>
      <c r="Q861" s="5"/>
      <c r="R861" s="5"/>
      <c r="V861" s="5"/>
    </row>
    <row r="862" spans="5:22" x14ac:dyDescent="0.25">
      <c r="E862" s="5"/>
      <c r="F862" s="5"/>
      <c r="G862" s="5"/>
      <c r="H862" s="5"/>
      <c r="I862" s="5"/>
      <c r="J862" s="5"/>
      <c r="K862" s="5"/>
      <c r="L862" s="5"/>
      <c r="M862" s="5"/>
      <c r="N862" s="5"/>
      <c r="O862" s="5"/>
      <c r="P862" s="5"/>
      <c r="Q862" s="5"/>
      <c r="R862" s="5"/>
      <c r="V862" s="5"/>
    </row>
    <row r="863" spans="5:22" x14ac:dyDescent="0.25">
      <c r="E863" s="5"/>
      <c r="F863" s="5"/>
      <c r="G863" s="5"/>
      <c r="H863" s="5"/>
      <c r="I863" s="5"/>
      <c r="J863" s="5"/>
      <c r="K863" s="5"/>
      <c r="L863" s="5"/>
      <c r="M863" s="5"/>
      <c r="N863" s="5"/>
      <c r="O863" s="5"/>
      <c r="P863" s="5"/>
      <c r="Q863" s="5"/>
      <c r="R863" s="5"/>
      <c r="V863" s="5"/>
    </row>
    <row r="864" spans="5:22" x14ac:dyDescent="0.25">
      <c r="E864" s="5"/>
      <c r="F864" s="5"/>
      <c r="G864" s="5"/>
      <c r="H864" s="5"/>
      <c r="I864" s="5"/>
      <c r="J864" s="5"/>
      <c r="K864" s="5"/>
      <c r="L864" s="5"/>
      <c r="M864" s="5"/>
      <c r="N864" s="5"/>
      <c r="O864" s="5"/>
      <c r="P864" s="5"/>
      <c r="Q864" s="5"/>
      <c r="R864" s="5"/>
      <c r="V864" s="5"/>
    </row>
    <row r="865" spans="5:22" x14ac:dyDescent="0.25">
      <c r="E865" s="5"/>
      <c r="F865" s="5"/>
      <c r="G865" s="5"/>
      <c r="H865" s="5"/>
      <c r="I865" s="5"/>
      <c r="J865" s="5"/>
      <c r="K865" s="5"/>
      <c r="L865" s="5"/>
      <c r="M865" s="5"/>
      <c r="N865" s="5"/>
      <c r="O865" s="5"/>
      <c r="P865" s="5"/>
      <c r="Q865" s="5"/>
      <c r="R865" s="5"/>
      <c r="V865" s="5"/>
    </row>
    <row r="866" spans="5:22" x14ac:dyDescent="0.25">
      <c r="E866" s="5"/>
      <c r="F866" s="5"/>
      <c r="G866" s="5"/>
      <c r="H866" s="5"/>
      <c r="I866" s="5"/>
      <c r="J866" s="5"/>
      <c r="K866" s="5"/>
      <c r="L866" s="5"/>
      <c r="M866" s="5"/>
      <c r="N866" s="5"/>
      <c r="O866" s="5"/>
      <c r="P866" s="5"/>
      <c r="Q866" s="5"/>
      <c r="R866" s="5"/>
      <c r="V866" s="5"/>
    </row>
    <row r="867" spans="5:22" x14ac:dyDescent="0.25">
      <c r="E867" s="5"/>
      <c r="F867" s="5"/>
      <c r="G867" s="5"/>
      <c r="H867" s="5"/>
      <c r="I867" s="5"/>
      <c r="J867" s="5"/>
      <c r="K867" s="5"/>
      <c r="L867" s="5"/>
      <c r="M867" s="5"/>
      <c r="N867" s="5"/>
      <c r="O867" s="5"/>
      <c r="P867" s="5"/>
      <c r="Q867" s="5"/>
      <c r="R867" s="5"/>
      <c r="V867" s="5"/>
    </row>
    <row r="868" spans="5:22" x14ac:dyDescent="0.25">
      <c r="E868" s="5"/>
      <c r="F868" s="5"/>
      <c r="G868" s="5"/>
      <c r="H868" s="5"/>
      <c r="I868" s="5"/>
      <c r="J868" s="5"/>
      <c r="K868" s="5"/>
      <c r="L868" s="5"/>
      <c r="M868" s="5"/>
      <c r="N868" s="5"/>
      <c r="O868" s="5"/>
      <c r="P868" s="5"/>
      <c r="Q868" s="5"/>
      <c r="R868" s="5"/>
      <c r="V868" s="5"/>
    </row>
    <row r="869" spans="5:22" x14ac:dyDescent="0.25">
      <c r="E869" s="5"/>
      <c r="F869" s="5"/>
      <c r="G869" s="5"/>
      <c r="H869" s="5"/>
      <c r="I869" s="5"/>
      <c r="J869" s="5"/>
      <c r="K869" s="5"/>
      <c r="L869" s="5"/>
      <c r="M869" s="5"/>
      <c r="N869" s="5"/>
      <c r="O869" s="5"/>
      <c r="P869" s="5"/>
      <c r="Q869" s="5"/>
      <c r="R869" s="5"/>
      <c r="V869" s="5"/>
    </row>
    <row r="870" spans="5:22" x14ac:dyDescent="0.25">
      <c r="E870" s="5"/>
      <c r="F870" s="5"/>
      <c r="G870" s="5"/>
      <c r="H870" s="5"/>
      <c r="I870" s="5"/>
      <c r="J870" s="5"/>
      <c r="K870" s="5"/>
      <c r="L870" s="5"/>
      <c r="M870" s="5"/>
      <c r="N870" s="5"/>
      <c r="O870" s="5"/>
      <c r="P870" s="5"/>
      <c r="Q870" s="5"/>
      <c r="R870" s="5"/>
      <c r="V870" s="5"/>
    </row>
    <row r="871" spans="5:22" x14ac:dyDescent="0.25">
      <c r="E871" s="5"/>
      <c r="F871" s="5"/>
      <c r="G871" s="5"/>
      <c r="H871" s="5"/>
      <c r="I871" s="5"/>
      <c r="J871" s="5"/>
      <c r="K871" s="5"/>
      <c r="L871" s="5"/>
      <c r="M871" s="5"/>
      <c r="N871" s="5"/>
      <c r="O871" s="5"/>
      <c r="P871" s="5"/>
      <c r="Q871" s="5"/>
      <c r="R871" s="5"/>
      <c r="V871" s="5"/>
    </row>
    <row r="872" spans="5:22" x14ac:dyDescent="0.25">
      <c r="E872" s="5"/>
      <c r="F872" s="5"/>
      <c r="G872" s="5"/>
      <c r="H872" s="5"/>
      <c r="I872" s="5"/>
      <c r="J872" s="5"/>
      <c r="K872" s="5"/>
      <c r="L872" s="5"/>
      <c r="M872" s="5"/>
      <c r="N872" s="5"/>
      <c r="O872" s="5"/>
      <c r="P872" s="5"/>
      <c r="Q872" s="5"/>
      <c r="R872" s="5"/>
      <c r="V872" s="5"/>
    </row>
    <row r="873" spans="5:22" x14ac:dyDescent="0.25">
      <c r="E873" s="5"/>
      <c r="F873" s="5"/>
      <c r="G873" s="5"/>
      <c r="H873" s="5"/>
      <c r="I873" s="5"/>
      <c r="J873" s="5"/>
      <c r="K873" s="5"/>
      <c r="L873" s="5"/>
      <c r="M873" s="5"/>
      <c r="N873" s="5"/>
      <c r="O873" s="5"/>
      <c r="P873" s="5"/>
      <c r="Q873" s="5"/>
      <c r="R873" s="5"/>
      <c r="V873" s="5"/>
    </row>
    <row r="874" spans="5:22" x14ac:dyDescent="0.25">
      <c r="E874" s="5"/>
      <c r="F874" s="5"/>
      <c r="G874" s="5"/>
      <c r="H874" s="5"/>
      <c r="I874" s="5"/>
      <c r="J874" s="5"/>
      <c r="K874" s="5"/>
      <c r="L874" s="5"/>
      <c r="M874" s="5"/>
      <c r="N874" s="5"/>
      <c r="O874" s="5"/>
      <c r="P874" s="5"/>
      <c r="Q874" s="5"/>
      <c r="R874" s="5"/>
      <c r="V874" s="5"/>
    </row>
    <row r="875" spans="5:22" x14ac:dyDescent="0.25">
      <c r="E875" s="5"/>
      <c r="F875" s="5"/>
      <c r="G875" s="5"/>
      <c r="H875" s="5"/>
      <c r="I875" s="5"/>
      <c r="J875" s="5"/>
      <c r="K875" s="5"/>
      <c r="L875" s="5"/>
      <c r="M875" s="5"/>
      <c r="N875" s="5"/>
      <c r="O875" s="5"/>
      <c r="P875" s="5"/>
      <c r="Q875" s="5"/>
      <c r="R875" s="5"/>
      <c r="V875" s="5"/>
    </row>
    <row r="876" spans="5:22" x14ac:dyDescent="0.25">
      <c r="E876" s="5"/>
      <c r="F876" s="5"/>
      <c r="G876" s="5"/>
      <c r="H876" s="5"/>
      <c r="I876" s="5"/>
      <c r="J876" s="5"/>
      <c r="K876" s="5"/>
      <c r="L876" s="5"/>
      <c r="M876" s="5"/>
      <c r="N876" s="5"/>
      <c r="O876" s="5"/>
      <c r="P876" s="5"/>
      <c r="Q876" s="5"/>
      <c r="R876" s="5"/>
      <c r="V876" s="5"/>
    </row>
    <row r="877" spans="5:22" x14ac:dyDescent="0.25">
      <c r="E877" s="5"/>
      <c r="F877" s="5"/>
      <c r="G877" s="5"/>
      <c r="H877" s="5"/>
      <c r="I877" s="5"/>
      <c r="J877" s="5"/>
      <c r="K877" s="5"/>
      <c r="L877" s="5"/>
      <c r="M877" s="5"/>
      <c r="N877" s="5"/>
      <c r="O877" s="5"/>
      <c r="P877" s="5"/>
      <c r="Q877" s="5"/>
      <c r="R877" s="5"/>
      <c r="V877" s="5"/>
    </row>
    <row r="878" spans="5:22" x14ac:dyDescent="0.25">
      <c r="E878" s="5"/>
      <c r="F878" s="5"/>
      <c r="G878" s="5"/>
      <c r="H878" s="5"/>
      <c r="I878" s="5"/>
      <c r="J878" s="5"/>
      <c r="K878" s="5"/>
      <c r="L878" s="5"/>
      <c r="M878" s="5"/>
      <c r="N878" s="5"/>
      <c r="O878" s="5"/>
      <c r="P878" s="5"/>
      <c r="Q878" s="5"/>
      <c r="R878" s="5"/>
      <c r="V878" s="5"/>
    </row>
    <row r="879" spans="5:22" x14ac:dyDescent="0.25">
      <c r="E879" s="5"/>
      <c r="F879" s="5"/>
      <c r="G879" s="5"/>
      <c r="H879" s="5"/>
      <c r="I879" s="5"/>
      <c r="J879" s="5"/>
      <c r="K879" s="5"/>
      <c r="L879" s="5"/>
      <c r="M879" s="5"/>
      <c r="N879" s="5"/>
      <c r="O879" s="5"/>
      <c r="P879" s="5"/>
      <c r="Q879" s="5"/>
      <c r="R879" s="5"/>
      <c r="V879" s="5"/>
    </row>
    <row r="880" spans="5:22" x14ac:dyDescent="0.25">
      <c r="E880" s="5"/>
      <c r="F880" s="5"/>
      <c r="G880" s="5"/>
      <c r="H880" s="5"/>
      <c r="I880" s="5"/>
      <c r="J880" s="5"/>
      <c r="K880" s="5"/>
      <c r="L880" s="5"/>
      <c r="M880" s="5"/>
      <c r="N880" s="5"/>
      <c r="O880" s="5"/>
      <c r="P880" s="5"/>
      <c r="Q880" s="5"/>
      <c r="R880" s="5"/>
      <c r="V880" s="5"/>
    </row>
    <row r="881" spans="5:22" x14ac:dyDescent="0.25">
      <c r="E881" s="5"/>
      <c r="F881" s="5"/>
      <c r="G881" s="5"/>
      <c r="H881" s="5"/>
      <c r="I881" s="5"/>
      <c r="J881" s="5"/>
      <c r="K881" s="5"/>
      <c r="L881" s="5"/>
      <c r="M881" s="5"/>
      <c r="N881" s="5"/>
      <c r="O881" s="5"/>
      <c r="P881" s="5"/>
      <c r="Q881" s="5"/>
      <c r="R881" s="5"/>
      <c r="V881" s="5"/>
    </row>
    <row r="882" spans="5:22" x14ac:dyDescent="0.25">
      <c r="E882" s="5"/>
      <c r="F882" s="5"/>
      <c r="G882" s="5"/>
      <c r="H882" s="5"/>
      <c r="I882" s="5"/>
      <c r="J882" s="5"/>
      <c r="K882" s="5"/>
      <c r="L882" s="5"/>
      <c r="M882" s="5"/>
      <c r="N882" s="5"/>
      <c r="O882" s="5"/>
      <c r="P882" s="5"/>
      <c r="Q882" s="5"/>
      <c r="R882" s="5"/>
      <c r="V882" s="5"/>
    </row>
    <row r="883" spans="5:22" x14ac:dyDescent="0.25">
      <c r="E883" s="5"/>
      <c r="F883" s="5"/>
      <c r="G883" s="5"/>
      <c r="H883" s="5"/>
      <c r="I883" s="5"/>
      <c r="J883" s="5"/>
      <c r="K883" s="5"/>
      <c r="L883" s="5"/>
      <c r="M883" s="5"/>
      <c r="N883" s="5"/>
      <c r="O883" s="5"/>
      <c r="P883" s="5"/>
      <c r="Q883" s="5"/>
      <c r="R883" s="5"/>
      <c r="V883" s="5"/>
    </row>
    <row r="884" spans="5:22" x14ac:dyDescent="0.25">
      <c r="E884" s="5"/>
      <c r="F884" s="5"/>
      <c r="G884" s="5"/>
      <c r="H884" s="5"/>
      <c r="I884" s="5"/>
      <c r="J884" s="5"/>
      <c r="K884" s="5"/>
      <c r="L884" s="5"/>
      <c r="M884" s="5"/>
      <c r="N884" s="5"/>
      <c r="O884" s="5"/>
      <c r="P884" s="5"/>
      <c r="Q884" s="5"/>
      <c r="R884" s="5"/>
      <c r="V884" s="5"/>
    </row>
    <row r="885" spans="5:22" x14ac:dyDescent="0.25">
      <c r="E885" s="5"/>
      <c r="F885" s="5"/>
      <c r="G885" s="5"/>
      <c r="H885" s="5"/>
      <c r="I885" s="5"/>
      <c r="J885" s="5"/>
      <c r="K885" s="5"/>
      <c r="L885" s="5"/>
      <c r="M885" s="5"/>
      <c r="N885" s="5"/>
      <c r="O885" s="5"/>
      <c r="P885" s="5"/>
      <c r="Q885" s="5"/>
      <c r="R885" s="5"/>
      <c r="V885" s="5"/>
    </row>
    <row r="886" spans="5:22" x14ac:dyDescent="0.25">
      <c r="E886" s="5"/>
      <c r="F886" s="5"/>
      <c r="G886" s="5"/>
      <c r="H886" s="5"/>
      <c r="I886" s="5"/>
      <c r="J886" s="5"/>
      <c r="K886" s="5"/>
      <c r="L886" s="5"/>
      <c r="M886" s="5"/>
      <c r="N886" s="5"/>
      <c r="O886" s="5"/>
      <c r="P886" s="5"/>
      <c r="Q886" s="5"/>
      <c r="R886" s="5"/>
      <c r="V886" s="5"/>
    </row>
    <row r="887" spans="5:22" x14ac:dyDescent="0.25">
      <c r="E887" s="5"/>
      <c r="F887" s="5"/>
      <c r="G887" s="5"/>
      <c r="H887" s="5"/>
      <c r="I887" s="5"/>
      <c r="J887" s="5"/>
      <c r="K887" s="5"/>
      <c r="L887" s="5"/>
      <c r="M887" s="5"/>
      <c r="N887" s="5"/>
      <c r="O887" s="5"/>
      <c r="P887" s="5"/>
      <c r="Q887" s="5"/>
      <c r="R887" s="5"/>
      <c r="V887" s="5"/>
    </row>
    <row r="888" spans="5:22" x14ac:dyDescent="0.25">
      <c r="E888" s="5"/>
      <c r="F888" s="5"/>
      <c r="G888" s="5"/>
      <c r="H888" s="5"/>
      <c r="I888" s="5"/>
      <c r="J888" s="5"/>
      <c r="K888" s="5"/>
      <c r="L888" s="5"/>
      <c r="M888" s="5"/>
      <c r="N888" s="5"/>
      <c r="O888" s="5"/>
      <c r="P888" s="5"/>
      <c r="Q888" s="5"/>
      <c r="R888" s="5"/>
      <c r="V888" s="5"/>
    </row>
    <row r="889" spans="5:22" x14ac:dyDescent="0.25">
      <c r="E889" s="5"/>
      <c r="F889" s="5"/>
      <c r="G889" s="5"/>
      <c r="H889" s="5"/>
      <c r="I889" s="5"/>
      <c r="J889" s="5"/>
      <c r="K889" s="5"/>
      <c r="L889" s="5"/>
      <c r="M889" s="5"/>
      <c r="N889" s="5"/>
      <c r="O889" s="5"/>
      <c r="P889" s="5"/>
      <c r="Q889" s="5"/>
      <c r="R889" s="5"/>
      <c r="V889" s="5"/>
    </row>
    <row r="890" spans="5:22" x14ac:dyDescent="0.25">
      <c r="E890" s="5"/>
      <c r="F890" s="5"/>
      <c r="G890" s="5"/>
      <c r="H890" s="5"/>
      <c r="I890" s="5"/>
      <c r="J890" s="5"/>
      <c r="K890" s="5"/>
      <c r="L890" s="5"/>
      <c r="M890" s="5"/>
      <c r="N890" s="5"/>
      <c r="O890" s="5"/>
      <c r="P890" s="5"/>
      <c r="Q890" s="5"/>
      <c r="R890" s="5"/>
      <c r="V890" s="5"/>
    </row>
    <row r="891" spans="5:22" x14ac:dyDescent="0.25">
      <c r="E891" s="5"/>
      <c r="F891" s="5"/>
      <c r="G891" s="5"/>
      <c r="H891" s="5"/>
      <c r="I891" s="5"/>
      <c r="J891" s="5"/>
      <c r="K891" s="5"/>
      <c r="L891" s="5"/>
      <c r="M891" s="5"/>
      <c r="N891" s="5"/>
      <c r="O891" s="5"/>
      <c r="P891" s="5"/>
      <c r="Q891" s="5"/>
      <c r="R891" s="5"/>
      <c r="V891" s="5"/>
    </row>
    <row r="892" spans="5:22" x14ac:dyDescent="0.25">
      <c r="E892" s="5"/>
      <c r="F892" s="5"/>
      <c r="G892" s="5"/>
      <c r="H892" s="5"/>
      <c r="I892" s="5"/>
      <c r="J892" s="5"/>
      <c r="K892" s="5"/>
      <c r="L892" s="5"/>
      <c r="M892" s="5"/>
      <c r="N892" s="5"/>
      <c r="O892" s="5"/>
      <c r="P892" s="5"/>
      <c r="Q892" s="5"/>
      <c r="R892" s="5"/>
      <c r="V892" s="5"/>
    </row>
    <row r="893" spans="5:22" x14ac:dyDescent="0.25">
      <c r="E893" s="5"/>
      <c r="F893" s="5"/>
      <c r="G893" s="5"/>
      <c r="H893" s="5"/>
      <c r="I893" s="5"/>
      <c r="J893" s="5"/>
      <c r="K893" s="5"/>
      <c r="L893" s="5"/>
      <c r="M893" s="5"/>
      <c r="N893" s="5"/>
      <c r="O893" s="5"/>
      <c r="P893" s="5"/>
      <c r="Q893" s="5"/>
      <c r="R893" s="5"/>
      <c r="V893" s="5"/>
    </row>
    <row r="894" spans="5:22" x14ac:dyDescent="0.25">
      <c r="E894" s="5"/>
      <c r="F894" s="5"/>
      <c r="G894" s="5"/>
      <c r="H894" s="5"/>
      <c r="I894" s="5"/>
      <c r="J894" s="5"/>
      <c r="K894" s="5"/>
      <c r="L894" s="5"/>
      <c r="M894" s="5"/>
      <c r="N894" s="5"/>
      <c r="O894" s="5"/>
      <c r="P894" s="5"/>
      <c r="Q894" s="5"/>
      <c r="R894" s="5"/>
      <c r="V894" s="5"/>
    </row>
    <row r="895" spans="5:22" x14ac:dyDescent="0.25">
      <c r="E895" s="5"/>
      <c r="F895" s="5"/>
      <c r="G895" s="5"/>
      <c r="H895" s="5"/>
      <c r="I895" s="5"/>
      <c r="J895" s="5"/>
      <c r="K895" s="5"/>
      <c r="L895" s="5"/>
      <c r="M895" s="5"/>
      <c r="N895" s="5"/>
      <c r="O895" s="5"/>
      <c r="P895" s="5"/>
      <c r="Q895" s="5"/>
      <c r="R895" s="5"/>
      <c r="V895" s="5"/>
    </row>
    <row r="896" spans="5:22" x14ac:dyDescent="0.25">
      <c r="E896" s="5"/>
      <c r="F896" s="5"/>
      <c r="G896" s="5"/>
      <c r="H896" s="5"/>
      <c r="I896" s="5"/>
      <c r="J896" s="5"/>
      <c r="K896" s="5"/>
      <c r="L896" s="5"/>
      <c r="M896" s="5"/>
      <c r="N896" s="5"/>
      <c r="O896" s="5"/>
      <c r="P896" s="5"/>
      <c r="Q896" s="5"/>
      <c r="R896" s="5"/>
      <c r="V896" s="5"/>
    </row>
    <row r="897" spans="5:22" x14ac:dyDescent="0.25">
      <c r="E897" s="5"/>
      <c r="F897" s="5"/>
      <c r="G897" s="5"/>
      <c r="H897" s="5"/>
      <c r="I897" s="5"/>
      <c r="J897" s="5"/>
      <c r="K897" s="5"/>
      <c r="L897" s="5"/>
      <c r="M897" s="5"/>
      <c r="N897" s="5"/>
      <c r="O897" s="5"/>
      <c r="P897" s="5"/>
      <c r="Q897" s="5"/>
      <c r="R897" s="5"/>
      <c r="V897" s="5"/>
    </row>
    <row r="898" spans="5:22" x14ac:dyDescent="0.25">
      <c r="E898" s="5"/>
      <c r="F898" s="5"/>
      <c r="G898" s="5"/>
      <c r="H898" s="5"/>
      <c r="I898" s="5"/>
      <c r="J898" s="5"/>
      <c r="K898" s="5"/>
      <c r="L898" s="5"/>
      <c r="M898" s="5"/>
      <c r="N898" s="5"/>
      <c r="O898" s="5"/>
      <c r="P898" s="5"/>
      <c r="Q898" s="5"/>
      <c r="R898" s="5"/>
      <c r="V898" s="5"/>
    </row>
    <row r="899" spans="5:22" x14ac:dyDescent="0.25">
      <c r="E899" s="5"/>
      <c r="F899" s="5"/>
      <c r="G899" s="5"/>
      <c r="H899" s="5"/>
      <c r="I899" s="5"/>
      <c r="J899" s="5"/>
      <c r="K899" s="5"/>
      <c r="L899" s="5"/>
      <c r="M899" s="5"/>
      <c r="N899" s="5"/>
      <c r="O899" s="5"/>
      <c r="P899" s="5"/>
      <c r="Q899" s="5"/>
      <c r="R899" s="5"/>
      <c r="V899" s="5"/>
    </row>
    <row r="900" spans="5:22" x14ac:dyDescent="0.25">
      <c r="E900" s="5"/>
      <c r="F900" s="5"/>
      <c r="G900" s="5"/>
      <c r="H900" s="5"/>
      <c r="I900" s="5"/>
      <c r="J900" s="5"/>
      <c r="K900" s="5"/>
      <c r="L900" s="5"/>
      <c r="M900" s="5"/>
      <c r="N900" s="5"/>
      <c r="O900" s="5"/>
      <c r="P900" s="5"/>
      <c r="Q900" s="5"/>
      <c r="R900" s="5"/>
      <c r="V900" s="5"/>
    </row>
    <row r="901" spans="5:22" x14ac:dyDescent="0.25">
      <c r="E901" s="5"/>
      <c r="F901" s="5"/>
      <c r="G901" s="5"/>
      <c r="H901" s="5"/>
      <c r="I901" s="5"/>
      <c r="J901" s="5"/>
      <c r="K901" s="5"/>
      <c r="L901" s="5"/>
      <c r="M901" s="5"/>
      <c r="N901" s="5"/>
      <c r="O901" s="5"/>
      <c r="P901" s="5"/>
      <c r="Q901" s="5"/>
      <c r="R901" s="5"/>
      <c r="V901" s="5"/>
    </row>
    <row r="902" spans="5:22" x14ac:dyDescent="0.25">
      <c r="E902" s="5"/>
      <c r="F902" s="5"/>
      <c r="G902" s="5"/>
      <c r="H902" s="5"/>
      <c r="I902" s="5"/>
      <c r="J902" s="5"/>
      <c r="K902" s="5"/>
      <c r="L902" s="5"/>
      <c r="M902" s="5"/>
      <c r="N902" s="5"/>
      <c r="O902" s="5"/>
      <c r="P902" s="5"/>
      <c r="Q902" s="5"/>
      <c r="R902" s="5"/>
      <c r="V902" s="5"/>
    </row>
    <row r="903" spans="5:22" x14ac:dyDescent="0.25">
      <c r="E903" s="5"/>
      <c r="F903" s="5"/>
      <c r="G903" s="5"/>
      <c r="H903" s="5"/>
      <c r="I903" s="5"/>
      <c r="J903" s="5"/>
      <c r="K903" s="5"/>
      <c r="L903" s="5"/>
      <c r="M903" s="5"/>
      <c r="N903" s="5"/>
      <c r="O903" s="5"/>
      <c r="P903" s="5"/>
      <c r="Q903" s="5"/>
      <c r="R903" s="5"/>
      <c r="V903" s="5"/>
    </row>
    <row r="904" spans="5:22" x14ac:dyDescent="0.25">
      <c r="E904" s="5"/>
      <c r="F904" s="5"/>
      <c r="G904" s="5"/>
      <c r="H904" s="5"/>
      <c r="I904" s="5"/>
      <c r="J904" s="5"/>
      <c r="K904" s="5"/>
      <c r="L904" s="5"/>
      <c r="M904" s="5"/>
      <c r="N904" s="5"/>
      <c r="O904" s="5"/>
      <c r="P904" s="5"/>
      <c r="Q904" s="5"/>
      <c r="R904" s="5"/>
      <c r="V904" s="5"/>
    </row>
    <row r="905" spans="5:22" x14ac:dyDescent="0.25">
      <c r="E905" s="5"/>
      <c r="F905" s="5"/>
      <c r="G905" s="5"/>
      <c r="H905" s="5"/>
      <c r="I905" s="5"/>
      <c r="J905" s="5"/>
      <c r="K905" s="5"/>
      <c r="L905" s="5"/>
      <c r="M905" s="5"/>
      <c r="N905" s="5"/>
      <c r="O905" s="5"/>
      <c r="P905" s="5"/>
      <c r="Q905" s="5"/>
      <c r="R905" s="5"/>
      <c r="V905" s="5"/>
    </row>
    <row r="906" spans="5:22" x14ac:dyDescent="0.25">
      <c r="E906" s="5"/>
      <c r="F906" s="5"/>
      <c r="G906" s="5"/>
      <c r="H906" s="5"/>
      <c r="I906" s="5"/>
      <c r="J906" s="5"/>
      <c r="K906" s="5"/>
      <c r="L906" s="5"/>
      <c r="M906" s="5"/>
      <c r="N906" s="5"/>
      <c r="O906" s="5"/>
      <c r="P906" s="5"/>
      <c r="Q906" s="5"/>
      <c r="R906" s="5"/>
      <c r="V906" s="5"/>
    </row>
    <row r="907" spans="5:22" x14ac:dyDescent="0.25">
      <c r="E907" s="5"/>
      <c r="F907" s="5"/>
      <c r="G907" s="5"/>
      <c r="H907" s="5"/>
      <c r="I907" s="5"/>
      <c r="J907" s="5"/>
      <c r="K907" s="5"/>
      <c r="L907" s="5"/>
      <c r="M907" s="5"/>
      <c r="N907" s="5"/>
      <c r="O907" s="5"/>
      <c r="P907" s="5"/>
      <c r="Q907" s="5"/>
      <c r="R907" s="5"/>
      <c r="V907" s="5"/>
    </row>
    <row r="908" spans="5:22" x14ac:dyDescent="0.25">
      <c r="E908" s="5"/>
      <c r="F908" s="5"/>
      <c r="G908" s="5"/>
      <c r="H908" s="5"/>
      <c r="I908" s="5"/>
      <c r="J908" s="5"/>
      <c r="K908" s="5"/>
      <c r="L908" s="5"/>
      <c r="M908" s="5"/>
      <c r="N908" s="5"/>
      <c r="O908" s="5"/>
      <c r="P908" s="5"/>
      <c r="Q908" s="5"/>
      <c r="R908" s="5"/>
      <c r="V908" s="5"/>
    </row>
    <row r="909" spans="5:22" x14ac:dyDescent="0.25">
      <c r="E909" s="5"/>
      <c r="F909" s="5"/>
      <c r="G909" s="5"/>
      <c r="H909" s="5"/>
      <c r="I909" s="5"/>
      <c r="J909" s="5"/>
      <c r="K909" s="5"/>
      <c r="L909" s="5"/>
      <c r="M909" s="5"/>
      <c r="N909" s="5"/>
      <c r="O909" s="5"/>
      <c r="P909" s="5"/>
      <c r="Q909" s="5"/>
      <c r="R909" s="5"/>
      <c r="V909" s="5"/>
    </row>
    <row r="910" spans="5:22" x14ac:dyDescent="0.25">
      <c r="E910" s="5"/>
      <c r="F910" s="5"/>
      <c r="G910" s="5"/>
      <c r="H910" s="5"/>
      <c r="I910" s="5"/>
      <c r="J910" s="5"/>
      <c r="K910" s="5"/>
      <c r="L910" s="5"/>
      <c r="M910" s="5"/>
      <c r="N910" s="5"/>
      <c r="O910" s="5"/>
      <c r="P910" s="5"/>
      <c r="Q910" s="5"/>
      <c r="R910" s="5"/>
      <c r="V910" s="5"/>
    </row>
    <row r="911" spans="5:22" x14ac:dyDescent="0.25">
      <c r="E911" s="5"/>
      <c r="F911" s="5"/>
      <c r="G911" s="5"/>
      <c r="H911" s="5"/>
      <c r="I911" s="5"/>
      <c r="J911" s="5"/>
      <c r="K911" s="5"/>
      <c r="L911" s="5"/>
      <c r="M911" s="5"/>
      <c r="N911" s="5"/>
      <c r="O911" s="5"/>
      <c r="P911" s="5"/>
      <c r="Q911" s="5"/>
      <c r="R911" s="5"/>
      <c r="V911" s="5"/>
    </row>
    <row r="912" spans="5:22" x14ac:dyDescent="0.25">
      <c r="E912" s="5"/>
      <c r="F912" s="5"/>
      <c r="G912" s="5"/>
      <c r="H912" s="5"/>
      <c r="I912" s="5"/>
      <c r="J912" s="5"/>
      <c r="K912" s="5"/>
      <c r="L912" s="5"/>
      <c r="M912" s="5"/>
      <c r="N912" s="5"/>
      <c r="O912" s="5"/>
      <c r="P912" s="5"/>
      <c r="Q912" s="5"/>
      <c r="R912" s="5"/>
      <c r="V912" s="5"/>
    </row>
    <row r="913" spans="5:22" x14ac:dyDescent="0.25">
      <c r="E913" s="5"/>
      <c r="F913" s="5"/>
      <c r="G913" s="5"/>
      <c r="H913" s="5"/>
      <c r="I913" s="5"/>
      <c r="J913" s="5"/>
      <c r="K913" s="5"/>
      <c r="L913" s="5"/>
      <c r="M913" s="5"/>
      <c r="N913" s="5"/>
      <c r="O913" s="5"/>
      <c r="P913" s="5"/>
      <c r="Q913" s="5"/>
      <c r="R913" s="5"/>
      <c r="V913" s="5"/>
    </row>
    <row r="914" spans="5:22" x14ac:dyDescent="0.25">
      <c r="E914" s="5"/>
      <c r="F914" s="5"/>
      <c r="G914" s="5"/>
      <c r="H914" s="5"/>
      <c r="I914" s="5"/>
      <c r="J914" s="5"/>
      <c r="K914" s="5"/>
      <c r="L914" s="5"/>
      <c r="M914" s="5"/>
      <c r="N914" s="5"/>
      <c r="O914" s="5"/>
      <c r="P914" s="5"/>
      <c r="Q914" s="5"/>
      <c r="R914" s="5"/>
      <c r="V914" s="5"/>
    </row>
    <row r="915" spans="5:22" x14ac:dyDescent="0.25">
      <c r="E915" s="5"/>
      <c r="F915" s="5"/>
      <c r="G915" s="5"/>
      <c r="H915" s="5"/>
      <c r="I915" s="5"/>
      <c r="J915" s="5"/>
      <c r="K915" s="5"/>
      <c r="L915" s="5"/>
      <c r="M915" s="5"/>
      <c r="N915" s="5"/>
      <c r="O915" s="5"/>
      <c r="P915" s="5"/>
      <c r="Q915" s="5"/>
      <c r="R915" s="5"/>
      <c r="V915" s="5"/>
    </row>
    <row r="916" spans="5:22" x14ac:dyDescent="0.25">
      <c r="E916" s="5"/>
      <c r="F916" s="5"/>
      <c r="G916" s="5"/>
      <c r="H916" s="5"/>
      <c r="I916" s="5"/>
      <c r="J916" s="5"/>
      <c r="K916" s="5"/>
      <c r="L916" s="5"/>
      <c r="M916" s="5"/>
      <c r="N916" s="5"/>
      <c r="O916" s="5"/>
      <c r="P916" s="5"/>
      <c r="Q916" s="5"/>
      <c r="R916" s="5"/>
      <c r="V916" s="5"/>
    </row>
    <row r="917" spans="5:22" x14ac:dyDescent="0.25">
      <c r="E917" s="5"/>
      <c r="F917" s="5"/>
      <c r="G917" s="5"/>
      <c r="H917" s="5"/>
      <c r="I917" s="5"/>
      <c r="J917" s="5"/>
      <c r="K917" s="5"/>
      <c r="L917" s="5"/>
      <c r="M917" s="5"/>
      <c r="N917" s="5"/>
      <c r="O917" s="5"/>
      <c r="P917" s="5"/>
      <c r="Q917" s="5"/>
      <c r="R917" s="5"/>
      <c r="V917" s="5"/>
    </row>
    <row r="918" spans="5:22" x14ac:dyDescent="0.25">
      <c r="E918" s="5"/>
      <c r="F918" s="5"/>
      <c r="G918" s="5"/>
      <c r="H918" s="5"/>
      <c r="I918" s="5"/>
      <c r="J918" s="5"/>
      <c r="K918" s="5"/>
      <c r="L918" s="5"/>
      <c r="M918" s="5"/>
      <c r="N918" s="5"/>
      <c r="O918" s="5"/>
      <c r="P918" s="5"/>
      <c r="Q918" s="5"/>
      <c r="R918" s="5"/>
      <c r="V918" s="5"/>
    </row>
    <row r="919" spans="5:22" x14ac:dyDescent="0.25">
      <c r="E919" s="5"/>
      <c r="F919" s="5"/>
      <c r="G919" s="5"/>
      <c r="H919" s="5"/>
      <c r="I919" s="5"/>
      <c r="J919" s="5"/>
      <c r="K919" s="5"/>
      <c r="L919" s="5"/>
      <c r="M919" s="5"/>
      <c r="N919" s="5"/>
      <c r="O919" s="5"/>
      <c r="P919" s="5"/>
      <c r="Q919" s="5"/>
      <c r="R919" s="5"/>
      <c r="V919" s="5"/>
    </row>
    <row r="920" spans="5:22" x14ac:dyDescent="0.25">
      <c r="E920" s="5"/>
      <c r="F920" s="5"/>
      <c r="G920" s="5"/>
      <c r="H920" s="5"/>
      <c r="I920" s="5"/>
      <c r="J920" s="5"/>
      <c r="K920" s="5"/>
      <c r="L920" s="5"/>
      <c r="M920" s="5"/>
      <c r="N920" s="5"/>
      <c r="O920" s="5"/>
      <c r="P920" s="5"/>
      <c r="Q920" s="5"/>
      <c r="R920" s="5"/>
      <c r="V920" s="5"/>
    </row>
    <row r="921" spans="5:22" x14ac:dyDescent="0.25">
      <c r="E921" s="5"/>
      <c r="F921" s="5"/>
      <c r="G921" s="5"/>
      <c r="H921" s="5"/>
      <c r="I921" s="5"/>
      <c r="J921" s="5"/>
      <c r="K921" s="5"/>
      <c r="L921" s="5"/>
      <c r="M921" s="5"/>
      <c r="N921" s="5"/>
      <c r="O921" s="5"/>
      <c r="P921" s="5"/>
      <c r="Q921" s="5"/>
      <c r="R921" s="5"/>
      <c r="V921" s="5"/>
    </row>
    <row r="922" spans="5:22" x14ac:dyDescent="0.25">
      <c r="E922" s="5"/>
      <c r="F922" s="5"/>
      <c r="G922" s="5"/>
      <c r="H922" s="5"/>
      <c r="I922" s="5"/>
      <c r="J922" s="5"/>
      <c r="K922" s="5"/>
      <c r="L922" s="5"/>
      <c r="M922" s="5"/>
      <c r="N922" s="5"/>
      <c r="O922" s="5"/>
      <c r="P922" s="5"/>
      <c r="Q922" s="5"/>
      <c r="R922" s="5"/>
      <c r="V922" s="5"/>
    </row>
    <row r="923" spans="5:22" x14ac:dyDescent="0.25">
      <c r="E923" s="5"/>
      <c r="F923" s="5"/>
      <c r="G923" s="5"/>
      <c r="H923" s="5"/>
      <c r="I923" s="5"/>
      <c r="J923" s="5"/>
      <c r="K923" s="5"/>
      <c r="L923" s="5"/>
      <c r="M923" s="5"/>
      <c r="N923" s="5"/>
      <c r="O923" s="5"/>
      <c r="P923" s="5"/>
      <c r="Q923" s="5"/>
      <c r="R923" s="5"/>
      <c r="V923" s="5"/>
    </row>
    <row r="924" spans="5:22" x14ac:dyDescent="0.25">
      <c r="E924" s="5"/>
      <c r="F924" s="5"/>
      <c r="G924" s="5"/>
      <c r="H924" s="5"/>
      <c r="I924" s="5"/>
      <c r="J924" s="5"/>
      <c r="K924" s="5"/>
      <c r="L924" s="5"/>
      <c r="M924" s="5"/>
      <c r="N924" s="5"/>
      <c r="O924" s="5"/>
      <c r="P924" s="5"/>
      <c r="Q924" s="5"/>
      <c r="R924" s="5"/>
      <c r="V924" s="5"/>
    </row>
    <row r="925" spans="5:22" x14ac:dyDescent="0.25">
      <c r="E925" s="5"/>
      <c r="F925" s="5"/>
      <c r="G925" s="5"/>
      <c r="H925" s="5"/>
      <c r="I925" s="5"/>
      <c r="J925" s="5"/>
      <c r="K925" s="5"/>
      <c r="L925" s="5"/>
      <c r="M925" s="5"/>
      <c r="N925" s="5"/>
      <c r="O925" s="5"/>
      <c r="P925" s="5"/>
      <c r="Q925" s="5"/>
      <c r="R925" s="5"/>
      <c r="V925" s="5"/>
    </row>
    <row r="926" spans="5:22" x14ac:dyDescent="0.25">
      <c r="E926" s="5"/>
      <c r="F926" s="5"/>
      <c r="G926" s="5"/>
      <c r="H926" s="5"/>
      <c r="I926" s="5"/>
      <c r="J926" s="5"/>
      <c r="K926" s="5"/>
      <c r="L926" s="5"/>
      <c r="M926" s="5"/>
      <c r="N926" s="5"/>
      <c r="O926" s="5"/>
      <c r="P926" s="5"/>
      <c r="Q926" s="5"/>
      <c r="R926" s="5"/>
      <c r="V926" s="5"/>
    </row>
    <row r="927" spans="5:22" x14ac:dyDescent="0.25">
      <c r="E927" s="5"/>
      <c r="F927" s="5"/>
      <c r="G927" s="5"/>
      <c r="H927" s="5"/>
      <c r="I927" s="5"/>
      <c r="J927" s="5"/>
      <c r="K927" s="5"/>
      <c r="L927" s="5"/>
      <c r="M927" s="5"/>
      <c r="N927" s="5"/>
      <c r="O927" s="5"/>
      <c r="P927" s="5"/>
      <c r="Q927" s="5"/>
      <c r="R927" s="5"/>
      <c r="V927" s="5"/>
    </row>
    <row r="928" spans="5:22" x14ac:dyDescent="0.25">
      <c r="E928" s="5"/>
      <c r="F928" s="5"/>
      <c r="G928" s="5"/>
      <c r="H928" s="5"/>
      <c r="I928" s="5"/>
      <c r="J928" s="5"/>
      <c r="K928" s="5"/>
      <c r="L928" s="5"/>
      <c r="M928" s="5"/>
      <c r="N928" s="5"/>
      <c r="O928" s="5"/>
      <c r="P928" s="5"/>
      <c r="Q928" s="5"/>
      <c r="R928" s="5"/>
      <c r="V928" s="5"/>
    </row>
    <row r="929" spans="5:22" x14ac:dyDescent="0.25">
      <c r="E929" s="5"/>
      <c r="F929" s="5"/>
      <c r="G929" s="5"/>
      <c r="H929" s="5"/>
      <c r="I929" s="5"/>
      <c r="J929" s="5"/>
      <c r="K929" s="5"/>
      <c r="L929" s="5"/>
      <c r="M929" s="5"/>
      <c r="N929" s="5"/>
      <c r="O929" s="5"/>
      <c r="P929" s="5"/>
      <c r="Q929" s="5"/>
      <c r="R929" s="5"/>
      <c r="V929" s="5"/>
    </row>
    <row r="930" spans="5:22" x14ac:dyDescent="0.25">
      <c r="E930" s="5"/>
      <c r="F930" s="5"/>
      <c r="G930" s="5"/>
      <c r="H930" s="5"/>
      <c r="I930" s="5"/>
      <c r="J930" s="5"/>
      <c r="K930" s="5"/>
      <c r="L930" s="5"/>
      <c r="M930" s="5"/>
      <c r="N930" s="5"/>
      <c r="O930" s="5"/>
      <c r="P930" s="5"/>
      <c r="Q930" s="5"/>
      <c r="R930" s="5"/>
      <c r="V930" s="5"/>
    </row>
    <row r="931" spans="5:22" x14ac:dyDescent="0.25">
      <c r="E931" s="5"/>
      <c r="F931" s="5"/>
      <c r="G931" s="5"/>
      <c r="H931" s="5"/>
      <c r="I931" s="5"/>
      <c r="J931" s="5"/>
      <c r="K931" s="5"/>
      <c r="L931" s="5"/>
      <c r="M931" s="5"/>
      <c r="N931" s="5"/>
      <c r="O931" s="5"/>
      <c r="P931" s="5"/>
      <c r="Q931" s="5"/>
      <c r="R931" s="5"/>
      <c r="V931" s="5"/>
    </row>
    <row r="932" spans="5:22" x14ac:dyDescent="0.25">
      <c r="E932" s="5"/>
      <c r="F932" s="5"/>
      <c r="G932" s="5"/>
      <c r="H932" s="5"/>
      <c r="I932" s="5"/>
      <c r="J932" s="5"/>
      <c r="K932" s="5"/>
      <c r="L932" s="5"/>
      <c r="M932" s="5"/>
      <c r="N932" s="5"/>
      <c r="O932" s="5"/>
      <c r="P932" s="5"/>
      <c r="Q932" s="5"/>
      <c r="R932" s="5"/>
      <c r="V932" s="5"/>
    </row>
    <row r="933" spans="5:22" x14ac:dyDescent="0.25">
      <c r="E933" s="5"/>
      <c r="F933" s="5"/>
      <c r="G933" s="5"/>
      <c r="H933" s="5"/>
      <c r="I933" s="5"/>
      <c r="J933" s="5"/>
      <c r="K933" s="5"/>
      <c r="L933" s="5"/>
      <c r="M933" s="5"/>
      <c r="N933" s="5"/>
      <c r="O933" s="5"/>
      <c r="P933" s="5"/>
      <c r="Q933" s="5"/>
      <c r="R933" s="5"/>
      <c r="V933" s="5"/>
    </row>
    <row r="934" spans="5:22" x14ac:dyDescent="0.25">
      <c r="E934" s="5"/>
      <c r="F934" s="5"/>
      <c r="G934" s="5"/>
      <c r="H934" s="5"/>
      <c r="I934" s="5"/>
      <c r="J934" s="5"/>
      <c r="K934" s="5"/>
      <c r="L934" s="5"/>
      <c r="M934" s="5"/>
      <c r="N934" s="5"/>
      <c r="O934" s="5"/>
      <c r="P934" s="5"/>
      <c r="Q934" s="5"/>
      <c r="R934" s="5"/>
      <c r="V934" s="5"/>
    </row>
    <row r="935" spans="5:22" x14ac:dyDescent="0.25">
      <c r="E935" s="5"/>
      <c r="F935" s="5"/>
      <c r="G935" s="5"/>
      <c r="H935" s="5"/>
      <c r="I935" s="5"/>
      <c r="J935" s="5"/>
      <c r="K935" s="5"/>
      <c r="L935" s="5"/>
      <c r="M935" s="5"/>
      <c r="N935" s="5"/>
      <c r="O935" s="5"/>
      <c r="P935" s="5"/>
      <c r="Q935" s="5"/>
      <c r="R935" s="5"/>
      <c r="V935" s="5"/>
    </row>
    <row r="936" spans="5:22" x14ac:dyDescent="0.25">
      <c r="E936" s="5"/>
      <c r="F936" s="5"/>
      <c r="G936" s="5"/>
      <c r="H936" s="5"/>
      <c r="I936" s="5"/>
      <c r="J936" s="5"/>
      <c r="K936" s="5"/>
      <c r="L936" s="5"/>
      <c r="M936" s="5"/>
      <c r="N936" s="5"/>
      <c r="O936" s="5"/>
      <c r="P936" s="5"/>
      <c r="Q936" s="5"/>
      <c r="R936" s="5"/>
      <c r="V936" s="5"/>
    </row>
    <row r="937" spans="5:22" x14ac:dyDescent="0.25">
      <c r="E937" s="5"/>
      <c r="F937" s="5"/>
      <c r="G937" s="5"/>
      <c r="H937" s="5"/>
      <c r="I937" s="5"/>
      <c r="J937" s="5"/>
      <c r="K937" s="5"/>
      <c r="L937" s="5"/>
      <c r="M937" s="5"/>
      <c r="N937" s="5"/>
      <c r="O937" s="5"/>
      <c r="P937" s="5"/>
      <c r="Q937" s="5"/>
      <c r="R937" s="5"/>
      <c r="V937" s="5"/>
    </row>
    <row r="938" spans="5:22" x14ac:dyDescent="0.25">
      <c r="E938" s="5"/>
      <c r="F938" s="5"/>
      <c r="G938" s="5"/>
      <c r="H938" s="5"/>
      <c r="I938" s="5"/>
      <c r="J938" s="5"/>
      <c r="K938" s="5"/>
      <c r="L938" s="5"/>
      <c r="M938" s="5"/>
      <c r="N938" s="5"/>
      <c r="O938" s="5"/>
      <c r="P938" s="5"/>
      <c r="Q938" s="5"/>
      <c r="R938" s="5"/>
      <c r="V938" s="5"/>
    </row>
    <row r="939" spans="5:22" x14ac:dyDescent="0.25">
      <c r="E939" s="5"/>
      <c r="F939" s="5"/>
      <c r="G939" s="5"/>
      <c r="H939" s="5"/>
      <c r="I939" s="5"/>
      <c r="J939" s="5"/>
      <c r="K939" s="5"/>
      <c r="L939" s="5"/>
      <c r="M939" s="5"/>
      <c r="N939" s="5"/>
      <c r="O939" s="5"/>
      <c r="P939" s="5"/>
      <c r="Q939" s="5"/>
      <c r="R939" s="5"/>
      <c r="V939" s="5"/>
    </row>
    <row r="940" spans="5:22" x14ac:dyDescent="0.25">
      <c r="E940" s="5"/>
      <c r="F940" s="5"/>
      <c r="G940" s="5"/>
      <c r="H940" s="5"/>
      <c r="I940" s="5"/>
      <c r="J940" s="5"/>
      <c r="K940" s="5"/>
      <c r="L940" s="5"/>
      <c r="M940" s="5"/>
      <c r="N940" s="5"/>
      <c r="O940" s="5"/>
      <c r="P940" s="5"/>
      <c r="Q940" s="5"/>
      <c r="R940" s="5"/>
      <c r="V940" s="5"/>
    </row>
    <row r="941" spans="5:22" x14ac:dyDescent="0.25">
      <c r="E941" s="5"/>
      <c r="F941" s="5"/>
      <c r="G941" s="5"/>
      <c r="H941" s="5"/>
      <c r="I941" s="5"/>
      <c r="J941" s="5"/>
      <c r="K941" s="5"/>
      <c r="L941" s="5"/>
      <c r="M941" s="5"/>
      <c r="N941" s="5"/>
      <c r="O941" s="5"/>
      <c r="P941" s="5"/>
      <c r="Q941" s="5"/>
      <c r="R941" s="5"/>
      <c r="V941" s="5"/>
    </row>
    <row r="942" spans="5:22" x14ac:dyDescent="0.25">
      <c r="E942" s="5"/>
      <c r="F942" s="5"/>
      <c r="G942" s="5"/>
      <c r="H942" s="5"/>
      <c r="I942" s="5"/>
      <c r="J942" s="5"/>
      <c r="K942" s="5"/>
      <c r="L942" s="5"/>
      <c r="M942" s="5"/>
      <c r="N942" s="5"/>
      <c r="O942" s="5"/>
      <c r="P942" s="5"/>
      <c r="Q942" s="5"/>
      <c r="R942" s="5"/>
      <c r="V942" s="5"/>
    </row>
    <row r="943" spans="5:22" x14ac:dyDescent="0.25">
      <c r="E943" s="5"/>
      <c r="F943" s="5"/>
      <c r="G943" s="5"/>
      <c r="H943" s="5"/>
      <c r="I943" s="5"/>
      <c r="J943" s="5"/>
      <c r="K943" s="5"/>
      <c r="L943" s="5"/>
      <c r="M943" s="5"/>
      <c r="N943" s="5"/>
      <c r="O943" s="5"/>
      <c r="P943" s="5"/>
      <c r="Q943" s="5"/>
      <c r="R943" s="5"/>
      <c r="V943" s="5"/>
    </row>
    <row r="944" spans="5:22" x14ac:dyDescent="0.25">
      <c r="E944" s="5"/>
      <c r="F944" s="5"/>
      <c r="G944" s="5"/>
      <c r="H944" s="5"/>
      <c r="I944" s="5"/>
      <c r="J944" s="5"/>
      <c r="K944" s="5"/>
      <c r="L944" s="5"/>
      <c r="M944" s="5"/>
      <c r="N944" s="5"/>
      <c r="O944" s="5"/>
      <c r="P944" s="5"/>
      <c r="Q944" s="5"/>
      <c r="R944" s="5"/>
      <c r="V944" s="5"/>
    </row>
    <row r="945" spans="5:22" x14ac:dyDescent="0.25">
      <c r="E945" s="5"/>
      <c r="F945" s="5"/>
      <c r="G945" s="5"/>
      <c r="H945" s="5"/>
      <c r="I945" s="5"/>
      <c r="J945" s="5"/>
      <c r="K945" s="5"/>
      <c r="L945" s="5"/>
      <c r="M945" s="5"/>
      <c r="N945" s="5"/>
      <c r="O945" s="5"/>
      <c r="P945" s="5"/>
      <c r="Q945" s="5"/>
      <c r="R945" s="5"/>
      <c r="V945" s="5"/>
    </row>
    <row r="946" spans="5:22" x14ac:dyDescent="0.25">
      <c r="E946" s="5"/>
      <c r="F946" s="5"/>
      <c r="G946" s="5"/>
      <c r="H946" s="5"/>
      <c r="I946" s="5"/>
      <c r="J946" s="5"/>
      <c r="K946" s="5"/>
      <c r="L946" s="5"/>
      <c r="M946" s="5"/>
      <c r="N946" s="5"/>
      <c r="O946" s="5"/>
      <c r="P946" s="5"/>
      <c r="Q946" s="5"/>
      <c r="R946" s="5"/>
      <c r="V946" s="5"/>
    </row>
    <row r="947" spans="5:22" x14ac:dyDescent="0.25">
      <c r="E947" s="5"/>
      <c r="F947" s="5"/>
      <c r="G947" s="5"/>
      <c r="H947" s="5"/>
      <c r="I947" s="5"/>
      <c r="J947" s="5"/>
      <c r="K947" s="5"/>
      <c r="L947" s="5"/>
      <c r="M947" s="5"/>
      <c r="N947" s="5"/>
      <c r="O947" s="5"/>
      <c r="P947" s="5"/>
      <c r="Q947" s="5"/>
      <c r="R947" s="5"/>
      <c r="V947" s="5"/>
    </row>
    <row r="948" spans="5:22" x14ac:dyDescent="0.25">
      <c r="E948" s="5"/>
      <c r="F948" s="5"/>
      <c r="G948" s="5"/>
      <c r="H948" s="5"/>
      <c r="I948" s="5"/>
      <c r="J948" s="5"/>
      <c r="K948" s="5"/>
      <c r="L948" s="5"/>
      <c r="M948" s="5"/>
      <c r="N948" s="5"/>
      <c r="O948" s="5"/>
      <c r="P948" s="5"/>
      <c r="Q948" s="5"/>
      <c r="R948" s="5"/>
      <c r="V948" s="5"/>
    </row>
    <row r="949" spans="5:22" x14ac:dyDescent="0.25">
      <c r="E949" s="5"/>
      <c r="F949" s="5"/>
      <c r="G949" s="5"/>
      <c r="H949" s="5"/>
      <c r="I949" s="5"/>
      <c r="J949" s="5"/>
      <c r="K949" s="5"/>
      <c r="L949" s="5"/>
      <c r="M949" s="5"/>
      <c r="N949" s="5"/>
      <c r="O949" s="5"/>
      <c r="P949" s="5"/>
      <c r="Q949" s="5"/>
      <c r="R949" s="5"/>
      <c r="V949" s="5"/>
    </row>
    <row r="950" spans="5:22" x14ac:dyDescent="0.25">
      <c r="E950" s="5"/>
      <c r="F950" s="5"/>
      <c r="G950" s="5"/>
      <c r="H950" s="5"/>
      <c r="I950" s="5"/>
      <c r="J950" s="5"/>
      <c r="K950" s="5"/>
      <c r="L950" s="5"/>
      <c r="M950" s="5"/>
      <c r="N950" s="5"/>
      <c r="O950" s="5"/>
      <c r="P950" s="5"/>
      <c r="Q950" s="5"/>
      <c r="R950" s="5"/>
      <c r="V950" s="5"/>
    </row>
    <row r="951" spans="5:22" x14ac:dyDescent="0.25">
      <c r="E951" s="5"/>
      <c r="F951" s="5"/>
      <c r="G951" s="5"/>
      <c r="H951" s="5"/>
      <c r="I951" s="5"/>
      <c r="J951" s="5"/>
      <c r="K951" s="5"/>
      <c r="L951" s="5"/>
      <c r="M951" s="5"/>
      <c r="N951" s="5"/>
      <c r="O951" s="5"/>
      <c r="P951" s="5"/>
      <c r="Q951" s="5"/>
      <c r="R951" s="5"/>
      <c r="V951" s="5"/>
    </row>
    <row r="952" spans="5:22" x14ac:dyDescent="0.25">
      <c r="E952" s="5"/>
      <c r="F952" s="5"/>
      <c r="G952" s="5"/>
      <c r="H952" s="5"/>
      <c r="I952" s="5"/>
      <c r="J952" s="5"/>
      <c r="K952" s="5"/>
      <c r="L952" s="5"/>
      <c r="M952" s="5"/>
      <c r="N952" s="5"/>
      <c r="O952" s="5"/>
      <c r="P952" s="5"/>
      <c r="Q952" s="5"/>
      <c r="R952" s="5"/>
      <c r="V952" s="5"/>
    </row>
    <row r="953" spans="5:22" x14ac:dyDescent="0.25">
      <c r="E953" s="5"/>
      <c r="F953" s="5"/>
      <c r="G953" s="5"/>
      <c r="H953" s="5"/>
      <c r="I953" s="5"/>
      <c r="J953" s="5"/>
      <c r="K953" s="5"/>
      <c r="L953" s="5"/>
      <c r="M953" s="5"/>
      <c r="N953" s="5"/>
      <c r="O953" s="5"/>
      <c r="P953" s="5"/>
      <c r="Q953" s="5"/>
      <c r="R953" s="5"/>
      <c r="V953" s="5"/>
    </row>
    <row r="954" spans="5:22" x14ac:dyDescent="0.25">
      <c r="E954" s="5"/>
      <c r="F954" s="5"/>
      <c r="G954" s="5"/>
      <c r="H954" s="5"/>
      <c r="I954" s="5"/>
      <c r="J954" s="5"/>
      <c r="K954" s="5"/>
      <c r="L954" s="5"/>
      <c r="M954" s="5"/>
      <c r="N954" s="5"/>
      <c r="O954" s="5"/>
      <c r="P954" s="5"/>
      <c r="Q954" s="5"/>
      <c r="R954" s="5"/>
      <c r="V954" s="5"/>
    </row>
    <row r="955" spans="5:22" x14ac:dyDescent="0.25">
      <c r="E955" s="5"/>
      <c r="F955" s="5"/>
      <c r="G955" s="5"/>
      <c r="H955" s="5"/>
      <c r="I955" s="5"/>
      <c r="J955" s="5"/>
      <c r="K955" s="5"/>
      <c r="L955" s="5"/>
      <c r="M955" s="5"/>
      <c r="N955" s="5"/>
      <c r="O955" s="5"/>
      <c r="P955" s="5"/>
      <c r="Q955" s="5"/>
      <c r="R955" s="5"/>
      <c r="V955" s="5"/>
    </row>
    <row r="956" spans="5:22" x14ac:dyDescent="0.25">
      <c r="E956" s="5"/>
      <c r="F956" s="5"/>
      <c r="G956" s="5"/>
      <c r="H956" s="5"/>
      <c r="I956" s="5"/>
      <c r="J956" s="5"/>
      <c r="K956" s="5"/>
      <c r="L956" s="5"/>
      <c r="M956" s="5"/>
      <c r="N956" s="5"/>
      <c r="O956" s="5"/>
      <c r="P956" s="5"/>
      <c r="Q956" s="5"/>
      <c r="R956" s="5"/>
      <c r="V956" s="5"/>
    </row>
    <row r="957" spans="5:22" x14ac:dyDescent="0.25">
      <c r="E957" s="5"/>
      <c r="F957" s="5"/>
      <c r="G957" s="5"/>
      <c r="H957" s="5"/>
      <c r="I957" s="5"/>
      <c r="J957" s="5"/>
      <c r="K957" s="5"/>
      <c r="L957" s="5"/>
      <c r="M957" s="5"/>
      <c r="N957" s="5"/>
      <c r="O957" s="5"/>
      <c r="P957" s="5"/>
      <c r="Q957" s="5"/>
      <c r="R957" s="5"/>
      <c r="V957" s="5"/>
    </row>
    <row r="958" spans="5:22" x14ac:dyDescent="0.25">
      <c r="E958" s="5"/>
      <c r="F958" s="5"/>
      <c r="G958" s="5"/>
      <c r="H958" s="5"/>
      <c r="I958" s="5"/>
      <c r="J958" s="5"/>
      <c r="K958" s="5"/>
      <c r="L958" s="5"/>
      <c r="M958" s="5"/>
      <c r="N958" s="5"/>
      <c r="O958" s="5"/>
      <c r="P958" s="5"/>
      <c r="Q958" s="5"/>
      <c r="R958" s="5"/>
      <c r="V958" s="5"/>
    </row>
    <row r="959" spans="5:22" x14ac:dyDescent="0.25">
      <c r="E959" s="5"/>
      <c r="F959" s="5"/>
      <c r="G959" s="5"/>
      <c r="H959" s="5"/>
      <c r="I959" s="5"/>
      <c r="J959" s="5"/>
      <c r="K959" s="5"/>
      <c r="L959" s="5"/>
      <c r="M959" s="5"/>
      <c r="N959" s="5"/>
      <c r="O959" s="5"/>
      <c r="P959" s="5"/>
      <c r="Q959" s="5"/>
      <c r="R959" s="5"/>
      <c r="V959" s="5"/>
    </row>
    <row r="960" spans="5:22" x14ac:dyDescent="0.25">
      <c r="E960" s="5"/>
      <c r="F960" s="5"/>
      <c r="G960" s="5"/>
      <c r="H960" s="5"/>
      <c r="I960" s="5"/>
      <c r="J960" s="5"/>
      <c r="K960" s="5"/>
      <c r="L960" s="5"/>
      <c r="M960" s="5"/>
      <c r="N960" s="5"/>
      <c r="O960" s="5"/>
      <c r="P960" s="5"/>
      <c r="Q960" s="5"/>
      <c r="R960" s="5"/>
      <c r="V960" s="5"/>
    </row>
    <row r="961" spans="5:22" x14ac:dyDescent="0.25">
      <c r="E961" s="5"/>
      <c r="F961" s="5"/>
      <c r="G961" s="5"/>
      <c r="H961" s="5"/>
      <c r="I961" s="5"/>
      <c r="J961" s="5"/>
      <c r="K961" s="5"/>
      <c r="L961" s="5"/>
      <c r="M961" s="5"/>
      <c r="N961" s="5"/>
      <c r="O961" s="5"/>
      <c r="P961" s="5"/>
      <c r="Q961" s="5"/>
      <c r="R961" s="5"/>
      <c r="V961" s="5"/>
    </row>
    <row r="962" spans="5:22" x14ac:dyDescent="0.25">
      <c r="E962" s="5"/>
      <c r="F962" s="5"/>
      <c r="G962" s="5"/>
      <c r="H962" s="5"/>
      <c r="I962" s="5"/>
      <c r="J962" s="5"/>
      <c r="K962" s="5"/>
      <c r="L962" s="5"/>
      <c r="M962" s="5"/>
      <c r="N962" s="5"/>
      <c r="O962" s="5"/>
      <c r="P962" s="5"/>
      <c r="Q962" s="5"/>
      <c r="R962" s="5"/>
      <c r="V962" s="5"/>
    </row>
    <row r="963" spans="5:22" x14ac:dyDescent="0.25">
      <c r="E963" s="5"/>
      <c r="F963" s="5"/>
      <c r="G963" s="5"/>
      <c r="H963" s="5"/>
      <c r="I963" s="5"/>
      <c r="J963" s="5"/>
      <c r="K963" s="5"/>
      <c r="L963" s="5"/>
      <c r="M963" s="5"/>
      <c r="N963" s="5"/>
      <c r="O963" s="5"/>
      <c r="P963" s="5"/>
      <c r="Q963" s="5"/>
      <c r="R963" s="5"/>
      <c r="V963" s="5"/>
    </row>
    <row r="964" spans="5:22" x14ac:dyDescent="0.25">
      <c r="E964" s="5"/>
      <c r="F964" s="5"/>
      <c r="G964" s="5"/>
      <c r="H964" s="5"/>
      <c r="I964" s="5"/>
      <c r="J964" s="5"/>
      <c r="K964" s="5"/>
      <c r="L964" s="5"/>
      <c r="M964" s="5"/>
      <c r="N964" s="5"/>
      <c r="O964" s="5"/>
      <c r="P964" s="5"/>
      <c r="Q964" s="5"/>
      <c r="R964" s="5"/>
      <c r="V964" s="5"/>
    </row>
    <row r="965" spans="5:22" x14ac:dyDescent="0.25">
      <c r="E965" s="5"/>
      <c r="F965" s="5"/>
      <c r="G965" s="5"/>
      <c r="H965" s="5"/>
      <c r="I965" s="5"/>
      <c r="J965" s="5"/>
      <c r="K965" s="5"/>
      <c r="L965" s="5"/>
      <c r="M965" s="5"/>
      <c r="N965" s="5"/>
      <c r="O965" s="5"/>
      <c r="P965" s="5"/>
      <c r="Q965" s="5"/>
      <c r="R965" s="5"/>
      <c r="V965" s="5"/>
    </row>
    <row r="966" spans="5:22" x14ac:dyDescent="0.25">
      <c r="E966" s="5"/>
      <c r="F966" s="5"/>
      <c r="G966" s="5"/>
      <c r="H966" s="5"/>
      <c r="I966" s="5"/>
      <c r="J966" s="5"/>
      <c r="K966" s="5"/>
      <c r="L966" s="5"/>
      <c r="M966" s="5"/>
      <c r="N966" s="5"/>
      <c r="O966" s="5"/>
      <c r="P966" s="5"/>
      <c r="Q966" s="5"/>
      <c r="R966" s="5"/>
      <c r="V966" s="5"/>
    </row>
    <row r="967" spans="5:22" x14ac:dyDescent="0.25">
      <c r="E967" s="5"/>
      <c r="F967" s="5"/>
      <c r="G967" s="5"/>
      <c r="H967" s="5"/>
      <c r="I967" s="5"/>
      <c r="J967" s="5"/>
      <c r="K967" s="5"/>
      <c r="L967" s="5"/>
      <c r="M967" s="5"/>
      <c r="N967" s="5"/>
      <c r="O967" s="5"/>
      <c r="P967" s="5"/>
      <c r="Q967" s="5"/>
      <c r="R967" s="5"/>
      <c r="V967" s="5"/>
    </row>
    <row r="968" spans="5:22" x14ac:dyDescent="0.25">
      <c r="E968" s="5"/>
      <c r="F968" s="5"/>
      <c r="G968" s="5"/>
      <c r="H968" s="5"/>
      <c r="I968" s="5"/>
      <c r="J968" s="5"/>
      <c r="K968" s="5"/>
      <c r="L968" s="5"/>
      <c r="M968" s="5"/>
      <c r="N968" s="5"/>
      <c r="O968" s="5"/>
      <c r="P968" s="5"/>
      <c r="Q968" s="5"/>
      <c r="R968" s="5"/>
      <c r="V968" s="5"/>
    </row>
    <row r="969" spans="5:22" x14ac:dyDescent="0.25">
      <c r="E969" s="5"/>
      <c r="F969" s="5"/>
      <c r="G969" s="5"/>
      <c r="H969" s="5"/>
      <c r="I969" s="5"/>
      <c r="J969" s="5"/>
      <c r="K969" s="5"/>
      <c r="L969" s="5"/>
      <c r="M969" s="5"/>
      <c r="N969" s="5"/>
      <c r="O969" s="5"/>
      <c r="P969" s="5"/>
      <c r="Q969" s="5"/>
      <c r="R969" s="5"/>
      <c r="V969" s="5"/>
    </row>
    <row r="970" spans="5:22" x14ac:dyDescent="0.25">
      <c r="E970" s="5"/>
      <c r="F970" s="5"/>
      <c r="G970" s="5"/>
      <c r="H970" s="5"/>
      <c r="I970" s="5"/>
      <c r="J970" s="5"/>
      <c r="K970" s="5"/>
      <c r="L970" s="5"/>
      <c r="M970" s="5"/>
      <c r="N970" s="5"/>
      <c r="O970" s="5"/>
      <c r="P970" s="5"/>
      <c r="Q970" s="5"/>
      <c r="R970" s="5"/>
      <c r="V970" s="5"/>
    </row>
    <row r="971" spans="5:22" x14ac:dyDescent="0.25">
      <c r="E971" s="5"/>
      <c r="F971" s="5"/>
      <c r="G971" s="5"/>
      <c r="H971" s="5"/>
      <c r="I971" s="5"/>
      <c r="J971" s="5"/>
      <c r="K971" s="5"/>
      <c r="L971" s="5"/>
      <c r="M971" s="5"/>
      <c r="N971" s="5"/>
      <c r="O971" s="5"/>
      <c r="P971" s="5"/>
      <c r="Q971" s="5"/>
      <c r="R971" s="5"/>
      <c r="V971" s="5"/>
    </row>
    <row r="972" spans="5:22" x14ac:dyDescent="0.25">
      <c r="E972" s="5"/>
      <c r="F972" s="5"/>
      <c r="G972" s="5"/>
      <c r="H972" s="5"/>
      <c r="I972" s="5"/>
      <c r="J972" s="5"/>
      <c r="K972" s="5"/>
      <c r="L972" s="5"/>
      <c r="M972" s="5"/>
      <c r="N972" s="5"/>
      <c r="O972" s="5"/>
      <c r="P972" s="5"/>
      <c r="Q972" s="5"/>
      <c r="R972" s="5"/>
      <c r="V972" s="5"/>
    </row>
    <row r="973" spans="5:22" x14ac:dyDescent="0.25">
      <c r="E973" s="5"/>
      <c r="F973" s="5"/>
      <c r="G973" s="5"/>
      <c r="H973" s="5"/>
      <c r="I973" s="5"/>
      <c r="J973" s="5"/>
      <c r="K973" s="5"/>
      <c r="L973" s="5"/>
      <c r="M973" s="5"/>
      <c r="N973" s="5"/>
      <c r="O973" s="5"/>
      <c r="P973" s="5"/>
      <c r="Q973" s="5"/>
      <c r="R973" s="5"/>
      <c r="V973" s="5"/>
    </row>
    <row r="974" spans="5:22" x14ac:dyDescent="0.25">
      <c r="E974" s="5"/>
      <c r="F974" s="5"/>
      <c r="G974" s="5"/>
      <c r="H974" s="5"/>
      <c r="I974" s="5"/>
      <c r="J974" s="5"/>
      <c r="K974" s="5"/>
      <c r="L974" s="5"/>
      <c r="M974" s="5"/>
      <c r="N974" s="5"/>
      <c r="O974" s="5"/>
      <c r="P974" s="5"/>
      <c r="Q974" s="5"/>
      <c r="R974" s="5"/>
      <c r="V974" s="5"/>
    </row>
    <row r="975" spans="5:22" x14ac:dyDescent="0.25">
      <c r="E975" s="5"/>
      <c r="F975" s="5"/>
      <c r="G975" s="5"/>
      <c r="H975" s="5"/>
      <c r="I975" s="5"/>
      <c r="J975" s="5"/>
      <c r="K975" s="5"/>
      <c r="L975" s="5"/>
      <c r="M975" s="5"/>
      <c r="N975" s="5"/>
      <c r="O975" s="5"/>
      <c r="P975" s="5"/>
      <c r="Q975" s="5"/>
      <c r="R975" s="5"/>
      <c r="V975" s="5"/>
    </row>
    <row r="976" spans="5:22" x14ac:dyDescent="0.25">
      <c r="E976" s="5"/>
      <c r="F976" s="5"/>
      <c r="G976" s="5"/>
      <c r="H976" s="5"/>
      <c r="I976" s="5"/>
      <c r="J976" s="5"/>
      <c r="K976" s="5"/>
      <c r="L976" s="5"/>
      <c r="M976" s="5"/>
      <c r="N976" s="5"/>
      <c r="O976" s="5"/>
      <c r="P976" s="5"/>
      <c r="Q976" s="5"/>
      <c r="R976" s="5"/>
      <c r="V976" s="5"/>
    </row>
    <row r="977" spans="5:22" x14ac:dyDescent="0.25">
      <c r="E977" s="5"/>
      <c r="F977" s="5"/>
      <c r="G977" s="5"/>
      <c r="H977" s="5"/>
      <c r="I977" s="5"/>
      <c r="J977" s="5"/>
      <c r="K977" s="5"/>
      <c r="L977" s="5"/>
      <c r="M977" s="5"/>
      <c r="N977" s="5"/>
      <c r="O977" s="5"/>
      <c r="P977" s="5"/>
      <c r="Q977" s="5"/>
      <c r="R977" s="5"/>
      <c r="V977" s="5"/>
    </row>
    <row r="978" spans="5:22" x14ac:dyDescent="0.25">
      <c r="E978" s="5"/>
      <c r="F978" s="5"/>
      <c r="G978" s="5"/>
      <c r="H978" s="5"/>
      <c r="I978" s="5"/>
      <c r="J978" s="5"/>
      <c r="K978" s="5"/>
      <c r="L978" s="5"/>
      <c r="M978" s="5"/>
      <c r="N978" s="5"/>
      <c r="O978" s="5"/>
      <c r="P978" s="5"/>
      <c r="Q978" s="5"/>
      <c r="R978" s="5"/>
      <c r="V978" s="5"/>
    </row>
    <row r="979" spans="5:22" x14ac:dyDescent="0.25">
      <c r="E979" s="5"/>
      <c r="F979" s="5"/>
      <c r="G979" s="5"/>
      <c r="H979" s="5"/>
      <c r="I979" s="5"/>
      <c r="J979" s="5"/>
      <c r="K979" s="5"/>
      <c r="L979" s="5"/>
      <c r="M979" s="5"/>
      <c r="N979" s="5"/>
      <c r="O979" s="5"/>
      <c r="P979" s="5"/>
      <c r="Q979" s="5"/>
      <c r="R979" s="5"/>
      <c r="V979" s="5"/>
    </row>
    <row r="980" spans="5:22" x14ac:dyDescent="0.25">
      <c r="E980" s="5"/>
      <c r="F980" s="5"/>
      <c r="G980" s="5"/>
      <c r="H980" s="5"/>
      <c r="I980" s="5"/>
      <c r="J980" s="5"/>
      <c r="K980" s="5"/>
      <c r="L980" s="5"/>
      <c r="M980" s="5"/>
      <c r="N980" s="5"/>
      <c r="O980" s="5"/>
      <c r="P980" s="5"/>
      <c r="Q980" s="5"/>
      <c r="R980" s="5"/>
      <c r="V980" s="5"/>
    </row>
    <row r="981" spans="5:22" x14ac:dyDescent="0.25">
      <c r="E981" s="5"/>
      <c r="F981" s="5"/>
      <c r="G981" s="5"/>
      <c r="H981" s="5"/>
      <c r="I981" s="5"/>
      <c r="J981" s="5"/>
      <c r="K981" s="5"/>
      <c r="L981" s="5"/>
      <c r="M981" s="5"/>
      <c r="N981" s="5"/>
      <c r="O981" s="5"/>
      <c r="P981" s="5"/>
      <c r="Q981" s="5"/>
      <c r="R981" s="5"/>
      <c r="V981" s="5"/>
    </row>
    <row r="982" spans="5:22" x14ac:dyDescent="0.25">
      <c r="E982" s="5"/>
      <c r="F982" s="5"/>
      <c r="G982" s="5"/>
      <c r="H982" s="5"/>
      <c r="I982" s="5"/>
      <c r="J982" s="5"/>
      <c r="K982" s="5"/>
      <c r="L982" s="5"/>
      <c r="M982" s="5"/>
      <c r="N982" s="5"/>
      <c r="O982" s="5"/>
      <c r="P982" s="5"/>
      <c r="Q982" s="5"/>
      <c r="R982" s="5"/>
      <c r="V982" s="5"/>
    </row>
    <row r="983" spans="5:22" x14ac:dyDescent="0.25">
      <c r="E983" s="5"/>
      <c r="F983" s="5"/>
      <c r="G983" s="5"/>
      <c r="H983" s="5"/>
      <c r="I983" s="5"/>
      <c r="J983" s="5"/>
      <c r="K983" s="5"/>
      <c r="L983" s="5"/>
      <c r="M983" s="5"/>
      <c r="N983" s="5"/>
      <c r="O983" s="5"/>
      <c r="P983" s="5"/>
      <c r="Q983" s="5"/>
      <c r="R983" s="5"/>
      <c r="V983" s="5"/>
    </row>
    <row r="984" spans="5:22" x14ac:dyDescent="0.25">
      <c r="E984" s="5"/>
      <c r="F984" s="5"/>
      <c r="G984" s="5"/>
      <c r="H984" s="5"/>
      <c r="I984" s="5"/>
      <c r="J984" s="5"/>
      <c r="K984" s="5"/>
      <c r="L984" s="5"/>
      <c r="M984" s="5"/>
      <c r="N984" s="5"/>
      <c r="O984" s="5"/>
      <c r="P984" s="5"/>
      <c r="Q984" s="5"/>
      <c r="R984" s="5"/>
      <c r="V984" s="5"/>
    </row>
    <row r="985" spans="5:22" x14ac:dyDescent="0.25">
      <c r="E985" s="5"/>
      <c r="F985" s="5"/>
      <c r="G985" s="5"/>
      <c r="H985" s="5"/>
      <c r="I985" s="5"/>
      <c r="J985" s="5"/>
      <c r="K985" s="5"/>
      <c r="L985" s="5"/>
      <c r="M985" s="5"/>
      <c r="N985" s="5"/>
      <c r="O985" s="5"/>
      <c r="P985" s="5"/>
      <c r="Q985" s="5"/>
      <c r="R985" s="5"/>
      <c r="V985" s="5"/>
    </row>
    <row r="986" spans="5:22" x14ac:dyDescent="0.25">
      <c r="E986" s="5"/>
      <c r="F986" s="5"/>
      <c r="G986" s="5"/>
      <c r="H986" s="5"/>
      <c r="I986" s="5"/>
      <c r="J986" s="5"/>
      <c r="K986" s="5"/>
      <c r="L986" s="5"/>
      <c r="M986" s="5"/>
      <c r="N986" s="5"/>
      <c r="O986" s="5"/>
      <c r="P986" s="5"/>
      <c r="Q986" s="5"/>
      <c r="R986" s="5"/>
      <c r="V986" s="5"/>
    </row>
    <row r="987" spans="5:22" x14ac:dyDescent="0.25">
      <c r="E987" s="5"/>
      <c r="F987" s="5"/>
      <c r="G987" s="5"/>
      <c r="H987" s="5"/>
      <c r="I987" s="5"/>
      <c r="J987" s="5"/>
      <c r="K987" s="5"/>
      <c r="L987" s="5"/>
      <c r="M987" s="5"/>
      <c r="N987" s="5"/>
      <c r="O987" s="5"/>
      <c r="P987" s="5"/>
      <c r="Q987" s="5"/>
      <c r="R987" s="5"/>
      <c r="V987" s="5"/>
    </row>
    <row r="988" spans="5:22" x14ac:dyDescent="0.25">
      <c r="E988" s="5"/>
      <c r="F988" s="5"/>
      <c r="G988" s="5"/>
      <c r="H988" s="5"/>
      <c r="I988" s="5"/>
      <c r="J988" s="5"/>
      <c r="K988" s="5"/>
      <c r="L988" s="5"/>
      <c r="M988" s="5"/>
      <c r="N988" s="5"/>
      <c r="O988" s="5"/>
      <c r="P988" s="5"/>
      <c r="Q988" s="5"/>
      <c r="R988" s="5"/>
      <c r="V988" s="5"/>
    </row>
    <row r="989" spans="5:22" x14ac:dyDescent="0.25">
      <c r="E989" s="5"/>
      <c r="F989" s="5"/>
      <c r="G989" s="5"/>
      <c r="H989" s="5"/>
      <c r="I989" s="5"/>
      <c r="J989" s="5"/>
      <c r="K989" s="5"/>
      <c r="L989" s="5"/>
      <c r="M989" s="5"/>
      <c r="N989" s="5"/>
      <c r="O989" s="5"/>
      <c r="P989" s="5"/>
      <c r="Q989" s="5"/>
      <c r="R989" s="5"/>
      <c r="V989" s="5"/>
    </row>
    <row r="990" spans="5:22" x14ac:dyDescent="0.25">
      <c r="E990" s="5"/>
      <c r="F990" s="5"/>
      <c r="G990" s="5"/>
      <c r="H990" s="5"/>
      <c r="I990" s="5"/>
      <c r="J990" s="5"/>
      <c r="K990" s="5"/>
      <c r="L990" s="5"/>
      <c r="M990" s="5"/>
      <c r="N990" s="5"/>
      <c r="O990" s="5"/>
      <c r="P990" s="5"/>
      <c r="Q990" s="5"/>
      <c r="R990" s="5"/>
      <c r="V990" s="5"/>
    </row>
    <row r="991" spans="5:22" x14ac:dyDescent="0.25">
      <c r="E991" s="5"/>
      <c r="F991" s="5"/>
      <c r="G991" s="5"/>
      <c r="H991" s="5"/>
      <c r="I991" s="5"/>
      <c r="J991" s="5"/>
      <c r="K991" s="5"/>
      <c r="L991" s="5"/>
      <c r="M991" s="5"/>
      <c r="N991" s="5"/>
      <c r="O991" s="5"/>
      <c r="P991" s="5"/>
      <c r="Q991" s="5"/>
      <c r="R991" s="5"/>
      <c r="V991" s="5"/>
    </row>
    <row r="992" spans="5:22" x14ac:dyDescent="0.25">
      <c r="E992" s="5"/>
      <c r="F992" s="5"/>
      <c r="G992" s="5"/>
      <c r="H992" s="5"/>
      <c r="I992" s="5"/>
      <c r="J992" s="5"/>
      <c r="K992" s="5"/>
      <c r="L992" s="5"/>
      <c r="M992" s="5"/>
      <c r="N992" s="5"/>
      <c r="O992" s="5"/>
      <c r="P992" s="5"/>
      <c r="Q992" s="5"/>
      <c r="R992" s="5"/>
      <c r="V992" s="5"/>
    </row>
    <row r="993" spans="5:22" x14ac:dyDescent="0.25">
      <c r="E993" s="5"/>
      <c r="F993" s="5"/>
      <c r="G993" s="5"/>
      <c r="H993" s="5"/>
      <c r="I993" s="5"/>
      <c r="J993" s="5"/>
      <c r="K993" s="5"/>
      <c r="L993" s="5"/>
      <c r="M993" s="5"/>
      <c r="N993" s="5"/>
      <c r="O993" s="5"/>
      <c r="P993" s="5"/>
      <c r="Q993" s="5"/>
      <c r="R993" s="5"/>
      <c r="V993" s="5"/>
    </row>
    <row r="994" spans="5:22" x14ac:dyDescent="0.25">
      <c r="E994" s="5"/>
      <c r="F994" s="5"/>
      <c r="G994" s="5"/>
      <c r="H994" s="5"/>
      <c r="I994" s="5"/>
      <c r="J994" s="5"/>
      <c r="K994" s="5"/>
      <c r="L994" s="5"/>
      <c r="M994" s="5"/>
      <c r="N994" s="5"/>
      <c r="O994" s="5"/>
      <c r="P994" s="5"/>
      <c r="Q994" s="5"/>
      <c r="R994" s="5"/>
      <c r="V994" s="5"/>
    </row>
    <row r="995" spans="5:22" x14ac:dyDescent="0.25">
      <c r="E995" s="5"/>
      <c r="F995" s="5"/>
      <c r="G995" s="5"/>
      <c r="H995" s="5"/>
      <c r="I995" s="5"/>
      <c r="J995" s="5"/>
      <c r="K995" s="5"/>
      <c r="L995" s="5"/>
      <c r="M995" s="5"/>
      <c r="N995" s="5"/>
      <c r="O995" s="5"/>
      <c r="P995" s="5"/>
      <c r="Q995" s="5"/>
      <c r="R995" s="5"/>
      <c r="V995" s="5"/>
    </row>
    <row r="996" spans="5:22" x14ac:dyDescent="0.25">
      <c r="E996" s="5"/>
      <c r="F996" s="5"/>
      <c r="G996" s="5"/>
      <c r="H996" s="5"/>
      <c r="I996" s="5"/>
      <c r="J996" s="5"/>
      <c r="K996" s="5"/>
      <c r="L996" s="5"/>
      <c r="M996" s="5"/>
      <c r="N996" s="5"/>
      <c r="O996" s="5"/>
      <c r="P996" s="5"/>
      <c r="Q996" s="5"/>
      <c r="R996" s="5"/>
      <c r="V996" s="5"/>
    </row>
    <row r="997" spans="5:22" x14ac:dyDescent="0.25">
      <c r="E997" s="5"/>
      <c r="F997" s="5"/>
      <c r="G997" s="5"/>
      <c r="H997" s="5"/>
      <c r="I997" s="5"/>
      <c r="J997" s="5"/>
      <c r="K997" s="5"/>
      <c r="L997" s="5"/>
      <c r="M997" s="5"/>
      <c r="N997" s="5"/>
      <c r="O997" s="5"/>
      <c r="P997" s="5"/>
      <c r="Q997" s="5"/>
      <c r="R997" s="5"/>
      <c r="V997" s="5"/>
    </row>
    <row r="998" spans="5:22" x14ac:dyDescent="0.25">
      <c r="E998" s="5"/>
      <c r="F998" s="5"/>
      <c r="G998" s="5"/>
      <c r="H998" s="5"/>
      <c r="I998" s="5"/>
      <c r="J998" s="5"/>
      <c r="K998" s="5"/>
      <c r="L998" s="5"/>
      <c r="M998" s="5"/>
      <c r="N998" s="5"/>
      <c r="O998" s="5"/>
      <c r="P998" s="5"/>
      <c r="Q998" s="5"/>
      <c r="R998" s="5"/>
      <c r="V998" s="5"/>
    </row>
    <row r="999" spans="5:22" x14ac:dyDescent="0.25">
      <c r="E999" s="5"/>
      <c r="F999" s="5"/>
      <c r="G999" s="5"/>
      <c r="H999" s="5"/>
      <c r="I999" s="5"/>
      <c r="J999" s="5"/>
      <c r="K999" s="5"/>
      <c r="L999" s="5"/>
      <c r="M999" s="5"/>
      <c r="N999" s="5"/>
      <c r="O999" s="5"/>
      <c r="P999" s="5"/>
      <c r="Q999" s="5"/>
      <c r="R999" s="5"/>
      <c r="V999" s="5"/>
    </row>
    <row r="1000" spans="5:22" x14ac:dyDescent="0.25">
      <c r="E1000" s="5"/>
      <c r="F1000" s="5"/>
      <c r="G1000" s="5"/>
      <c r="H1000" s="5"/>
      <c r="I1000" s="5"/>
      <c r="J1000" s="5"/>
      <c r="K1000" s="5"/>
      <c r="L1000" s="5"/>
      <c r="M1000" s="5"/>
      <c r="N1000" s="5"/>
      <c r="O1000" s="5"/>
      <c r="P1000" s="5"/>
      <c r="Q1000" s="5"/>
      <c r="R1000" s="5"/>
      <c r="V1000" s="5"/>
    </row>
    <row r="1001" spans="5:22" x14ac:dyDescent="0.25">
      <c r="E1001" s="5"/>
      <c r="F1001" s="5"/>
      <c r="G1001" s="5"/>
      <c r="H1001" s="5"/>
      <c r="I1001" s="5"/>
      <c r="J1001" s="5"/>
      <c r="K1001" s="5"/>
      <c r="L1001" s="5"/>
      <c r="M1001" s="5"/>
      <c r="N1001" s="5"/>
      <c r="O1001" s="5"/>
      <c r="P1001" s="5"/>
      <c r="Q1001" s="5"/>
      <c r="R1001" s="5"/>
      <c r="V1001" s="5"/>
    </row>
    <row r="1002" spans="5:22" x14ac:dyDescent="0.25">
      <c r="E1002" s="5"/>
      <c r="F1002" s="5"/>
      <c r="G1002" s="5"/>
      <c r="H1002" s="5"/>
      <c r="I1002" s="5"/>
      <c r="J1002" s="5"/>
      <c r="K1002" s="5"/>
      <c r="L1002" s="5"/>
      <c r="M1002" s="5"/>
      <c r="N1002" s="5"/>
      <c r="O1002" s="5"/>
      <c r="P1002" s="5"/>
      <c r="Q1002" s="5"/>
      <c r="R1002" s="5"/>
      <c r="V1002" s="5"/>
    </row>
    <row r="1003" spans="5:22" x14ac:dyDescent="0.25">
      <c r="E1003" s="5"/>
      <c r="F1003" s="5"/>
      <c r="G1003" s="5"/>
      <c r="H1003" s="5"/>
      <c r="I1003" s="5"/>
      <c r="J1003" s="5"/>
      <c r="K1003" s="5"/>
      <c r="L1003" s="5"/>
      <c r="M1003" s="5"/>
      <c r="N1003" s="5"/>
      <c r="O1003" s="5"/>
      <c r="P1003" s="5"/>
      <c r="Q1003" s="5"/>
      <c r="R1003" s="5"/>
      <c r="V1003" s="5"/>
    </row>
    <row r="1004" spans="5:22" x14ac:dyDescent="0.25">
      <c r="E1004" s="5"/>
      <c r="F1004" s="5"/>
      <c r="G1004" s="5"/>
      <c r="H1004" s="5"/>
      <c r="I1004" s="5"/>
      <c r="J1004" s="5"/>
      <c r="K1004" s="5"/>
      <c r="L1004" s="5"/>
      <c r="M1004" s="5"/>
      <c r="N1004" s="5"/>
      <c r="O1004" s="5"/>
      <c r="P1004" s="5"/>
      <c r="Q1004" s="5"/>
      <c r="R1004" s="5"/>
      <c r="V1004" s="5"/>
    </row>
    <row r="1005" spans="5:22" x14ac:dyDescent="0.25">
      <c r="E1005" s="5"/>
      <c r="F1005" s="5"/>
      <c r="G1005" s="5"/>
      <c r="H1005" s="5"/>
      <c r="I1005" s="5"/>
      <c r="J1005" s="5"/>
      <c r="K1005" s="5"/>
      <c r="L1005" s="5"/>
      <c r="M1005" s="5"/>
      <c r="N1005" s="5"/>
      <c r="O1005" s="5"/>
      <c r="P1005" s="5"/>
      <c r="Q1005" s="5"/>
      <c r="R1005" s="5"/>
      <c r="V1005" s="5"/>
    </row>
    <row r="1006" spans="5:22" x14ac:dyDescent="0.25">
      <c r="E1006" s="5"/>
      <c r="F1006" s="5"/>
      <c r="G1006" s="5"/>
      <c r="H1006" s="5"/>
      <c r="I1006" s="5"/>
      <c r="J1006" s="5"/>
      <c r="K1006" s="5"/>
      <c r="L1006" s="5"/>
      <c r="M1006" s="5"/>
      <c r="N1006" s="5"/>
      <c r="O1006" s="5"/>
      <c r="P1006" s="5"/>
      <c r="Q1006" s="5"/>
      <c r="R1006" s="5"/>
      <c r="V1006" s="5"/>
    </row>
    <row r="1007" spans="5:22" x14ac:dyDescent="0.25">
      <c r="E1007" s="5"/>
      <c r="F1007" s="5"/>
      <c r="G1007" s="5"/>
      <c r="H1007" s="5"/>
      <c r="I1007" s="5"/>
      <c r="J1007" s="5"/>
      <c r="K1007" s="5"/>
      <c r="L1007" s="5"/>
      <c r="M1007" s="5"/>
      <c r="N1007" s="5"/>
      <c r="O1007" s="5"/>
      <c r="P1007" s="5"/>
      <c r="Q1007" s="5"/>
      <c r="R1007" s="5"/>
      <c r="V1007" s="5"/>
    </row>
    <row r="1008" spans="5:22" x14ac:dyDescent="0.25">
      <c r="E1008" s="5"/>
      <c r="F1008" s="5"/>
      <c r="G1008" s="5"/>
      <c r="H1008" s="5"/>
      <c r="I1008" s="5"/>
      <c r="J1008" s="5"/>
      <c r="K1008" s="5"/>
      <c r="L1008" s="5"/>
      <c r="M1008" s="5"/>
      <c r="N1008" s="5"/>
      <c r="O1008" s="5"/>
      <c r="P1008" s="5"/>
      <c r="Q1008" s="5"/>
      <c r="R1008" s="5"/>
      <c r="V1008" s="5"/>
    </row>
    <row r="1009" spans="5:22" x14ac:dyDescent="0.25">
      <c r="E1009" s="5"/>
      <c r="F1009" s="5"/>
      <c r="G1009" s="5"/>
      <c r="H1009" s="5"/>
      <c r="I1009" s="5"/>
      <c r="J1009" s="5"/>
      <c r="K1009" s="5"/>
      <c r="L1009" s="5"/>
      <c r="M1009" s="5"/>
      <c r="N1009" s="5"/>
      <c r="O1009" s="5"/>
      <c r="P1009" s="5"/>
      <c r="Q1009" s="5"/>
      <c r="R1009" s="5"/>
      <c r="V1009" s="5"/>
    </row>
  </sheetData>
  <autoFilter ref="A1:T1" xr:uid="{00000000-0001-0000-0C00-000000000000}"/>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A1:W1009"/>
  <sheetViews>
    <sheetView topLeftCell="K1" zoomScale="87" zoomScaleNormal="87" workbookViewId="0">
      <selection activeCell="C6" sqref="C6"/>
    </sheetView>
  </sheetViews>
  <sheetFormatPr defaultRowHeight="15" x14ac:dyDescent="0.25"/>
  <cols>
    <col min="1" max="1" width="9.140625" style="1" customWidth="1"/>
    <col min="2" max="2" width="6.5703125" style="1" customWidth="1"/>
    <col min="3" max="3" width="11" style="1" customWidth="1"/>
    <col min="4" max="4" width="16.42578125" style="1" customWidth="1"/>
    <col min="5" max="5" width="10.42578125" style="1" customWidth="1"/>
    <col min="6" max="7" width="14.42578125" style="1" bestFit="1" customWidth="1"/>
    <col min="8" max="8" width="9.7109375" style="1" customWidth="1"/>
    <col min="9" max="9" width="15.85546875" style="1" bestFit="1" customWidth="1"/>
    <col min="10" max="11" width="15.28515625" style="1" customWidth="1"/>
    <col min="12" max="12" width="12.28515625" style="1" customWidth="1"/>
    <col min="13" max="13" width="12.7109375" style="1" customWidth="1"/>
    <col min="14" max="14" width="11.5703125" style="1" bestFit="1" customWidth="1"/>
    <col min="15" max="15" width="16.42578125" style="1" bestFit="1" customWidth="1"/>
    <col min="16" max="18" width="16.42578125" style="1" customWidth="1"/>
    <col min="20" max="20" width="20.7109375" customWidth="1"/>
    <col min="23" max="23" width="18.5703125" style="1" bestFit="1" customWidth="1"/>
  </cols>
  <sheetData>
    <row r="1" spans="1:23" s="42" customFormat="1" ht="45" x14ac:dyDescent="0.25">
      <c r="A1" s="232" t="s">
        <v>12</v>
      </c>
      <c r="B1" s="232" t="s">
        <v>13</v>
      </c>
      <c r="C1" s="232"/>
      <c r="D1" s="232"/>
      <c r="E1" s="232" t="s">
        <v>174</v>
      </c>
      <c r="F1" s="232" t="s">
        <v>175</v>
      </c>
      <c r="G1" s="232" t="s">
        <v>176</v>
      </c>
      <c r="H1" s="232" t="s">
        <v>177</v>
      </c>
      <c r="I1" s="232" t="s">
        <v>178</v>
      </c>
      <c r="J1" s="232" t="s">
        <v>179</v>
      </c>
      <c r="K1" s="232" t="s">
        <v>180</v>
      </c>
      <c r="L1" s="232" t="s">
        <v>181</v>
      </c>
      <c r="M1" s="232" t="s">
        <v>2</v>
      </c>
      <c r="N1" s="232" t="s">
        <v>182</v>
      </c>
      <c r="O1" s="232" t="s">
        <v>185</v>
      </c>
      <c r="P1" s="232" t="s">
        <v>183</v>
      </c>
      <c r="Q1" s="232" t="s">
        <v>184</v>
      </c>
      <c r="R1" s="232" t="s">
        <v>69</v>
      </c>
      <c r="T1" s="54" t="s">
        <v>154</v>
      </c>
      <c r="W1" s="232" t="s">
        <v>189</v>
      </c>
    </row>
    <row r="2" spans="1:23" x14ac:dyDescent="0.25">
      <c r="A2" s="1">
        <f>'DONNÉES '!B41</f>
        <v>0</v>
      </c>
      <c r="B2" s="1" t="str">
        <f>province_1</f>
        <v>AB</v>
      </c>
      <c r="C2" s="1" t="s">
        <v>57</v>
      </c>
      <c r="D2" s="1" t="str">
        <f>CONCATENATE(A2,B2,C2)</f>
        <v>0ABC&amp;D</v>
      </c>
      <c r="E2" s="20">
        <f>IFERROR((IF($A2&gt;supporting_sheet!$D$14, VLOOKUP(supporting_sheet!$G$14,'waste_char_sector_%_values'!$E$2:$AG$3277,2,FALSE), VLOOKUP($D2,'waste_char_sector_%_values'!$E$2:$AG$3277,2,FALSE))*'DONNÉES '!$F41),0)</f>
        <v>0</v>
      </c>
      <c r="F2" s="20">
        <f>IFERROR((IF($A2&gt;supporting_sheet!$D$14, VLOOKUP(supporting_sheet!$G$14,'waste_char_sector_%_values'!$E$2:$AG$3277,3,FALSE), VLOOKUP($D2,'waste_char_sector_%_values'!$E$2:$AG$3277,3,FALSE))*'DONNÉES '!$F41),0)</f>
        <v>0</v>
      </c>
      <c r="G2" s="20">
        <f>IFERROR((IF($A2&gt;supporting_sheet!$D$14, VLOOKUP(supporting_sheet!$G$14,'waste_char_sector_%_values'!$E$2:$AG$3277,4,FALSE), VLOOKUP($D2,'waste_char_sector_%_values'!$E$2:$AG$3277,4,FALSE))*'DONNÉES '!$F41),0)</f>
        <v>0</v>
      </c>
      <c r="H2" s="20">
        <f>IFERROR((IF($A2&gt;supporting_sheet!$D$14, VLOOKUP(supporting_sheet!$G$14,'waste_char_sector_%_values'!$E$2:$AG$3277,5,FALSE), VLOOKUP($D2,'waste_char_sector_%_values'!$E$2:$AG$3277,5,FALSE))*'DONNÉES '!$F41),0)</f>
        <v>0</v>
      </c>
      <c r="I2" s="20">
        <f>IFERROR((IF($A2&gt;supporting_sheet!$D$14, VLOOKUP(supporting_sheet!$G$14,'waste_char_sector_%_values'!$E$2:$AG$3277,6,FALSE), VLOOKUP($D2,'waste_char_sector_%_values'!$E$2:$AG$3277,6,FALSE))*'DONNÉES '!$F41),0)</f>
        <v>0</v>
      </c>
      <c r="J2" s="20">
        <f>IFERROR((IF($A2&gt;supporting_sheet!$D$14, VLOOKUP(supporting_sheet!$G$14,'waste_char_sector_%_values'!$E$2:$AG$3277,7,FALSE), VLOOKUP($D2,'waste_char_sector_%_values'!$E$2:$AG$3277,7,FALSE))*'DONNÉES '!$F41),0)</f>
        <v>0</v>
      </c>
      <c r="K2" s="20">
        <f>IFERROR((IF($A2&gt;supporting_sheet!$D$14, VLOOKUP(supporting_sheet!$G$14,'waste_char_sector_%_values'!$E$2:$AG$3277,8,FALSE), VLOOKUP($D2,'waste_char_sector_%_values'!$E$2:$AG$3277,8,FALSE))*'DONNÉES '!$F41),0)</f>
        <v>0</v>
      </c>
      <c r="L2" s="20">
        <f>IFERROR((IF($A2&gt;supporting_sheet!$D$14, VLOOKUP(supporting_sheet!$G$14,'waste_char_sector_%_values'!$E$2:$AG$3277,9,FALSE), VLOOKUP($D2,'waste_char_sector_%_values'!$E$2:$AG$3277,9,FALSE))*'DONNÉES '!$F41),0)</f>
        <v>0</v>
      </c>
      <c r="M2" s="20">
        <f>IFERROR((IF($A2&gt;supporting_sheet!$D$14, VLOOKUP(supporting_sheet!$G$14,'waste_char_sector_%_values'!$E$2:$AG$3277,10,FALSE), VLOOKUP($D2,'waste_char_sector_%_values'!$E$2:$AG$3277,10,FALSE))*'DONNÉES '!$F41),0)</f>
        <v>0</v>
      </c>
      <c r="N2" s="20">
        <f>IFERROR((IF($A2&gt;supporting_sheet!$D$14, VLOOKUP(supporting_sheet!$G$14,'waste_char_sector_%_values'!$E$2:$AG$3277,11,FALSE), VLOOKUP($D2,'waste_char_sector_%_values'!$E$2:$AG$3277,11,FALSE))*'DONNÉES '!$F41),0)</f>
        <v>0</v>
      </c>
      <c r="O2" s="20">
        <f>IFERROR((IF($A2&gt;supporting_sheet!$D$14, VLOOKUP(supporting_sheet!$G$14,'waste_char_sector_%_values'!$E$2:$AG$3277,12,FALSE), VLOOKUP($D2,'waste_char_sector_%_values'!$E$2:$AG$3277,12,FALSE))*'DONNÉES '!$F41),0)</f>
        <v>0</v>
      </c>
      <c r="P2" s="20">
        <f>IFERROR((IF($A2&gt;supporting_sheet!$D$14, VLOOKUP(supporting_sheet!$G$14,'waste_char_sector_%_values'!$E$2:$AG$3277,13,FALSE), VLOOKUP($D2,'waste_char_sector_%_values'!$E$2:$AG$3277,13,FALSE))*'DONNÉES '!$F41),0)</f>
        <v>0</v>
      </c>
      <c r="Q2" s="20">
        <f>IFERROR((IF($A2&gt;supporting_sheet!$D$14, VLOOKUP(supporting_sheet!$G$14,'waste_char_sector_%_values'!$E$2:$AG$3277,14,FALSE), VLOOKUP($D2,'waste_char_sector_%_values'!$E$2:$AG$3277,14,FALSE))*'DONNÉES '!$F41),0)</f>
        <v>0</v>
      </c>
      <c r="R2" s="20">
        <f>IFERROR((IF($A2&gt;supporting_sheet!$D$14, VLOOKUP(supporting_sheet!$G$14,'waste_char_sector_%_values'!$E$2:$AG$3277,29,FALSE), VLOOKUP($D2,'waste_char_sector_%_values'!$E$2:$AG$3277,29,FALSE))*'DONNÉES '!$F41),0)</f>
        <v>0</v>
      </c>
      <c r="S2" s="37"/>
      <c r="T2" s="37">
        <f t="shared" ref="T2:T33" si="0">+SUM(E2:R2)</f>
        <v>0</v>
      </c>
      <c r="W2" s="20">
        <f>IFERROR((IF($A2&gt;supporting_sheet!$D$14, VLOOKUP(supporting_sheet!$G$14,'waste_char_sector_%_values'!$E$2:$AG$3277,11,FALSE), VLOOKUP($D2,'waste_char_sector_%_values'!$E$2:$AG$3277,11,FALSE))*'DONNÉES '!$F41),0)</f>
        <v>0</v>
      </c>
    </row>
    <row r="3" spans="1:23" x14ac:dyDescent="0.25">
      <c r="A3" s="1">
        <f>'DONNÉES '!B42</f>
        <v>1</v>
      </c>
      <c r="B3" s="1" t="str">
        <f t="shared" ref="B3:B66" si="1">province_1</f>
        <v>AB</v>
      </c>
      <c r="C3" s="1" t="s">
        <v>57</v>
      </c>
      <c r="D3" s="1" t="str">
        <f t="shared" ref="D3:D66" si="2">CONCATENATE(A3,B3,C3)</f>
        <v>1ABC&amp;D</v>
      </c>
      <c r="E3" s="20">
        <f>IFERROR((IF($A3&gt;supporting_sheet!$D$14, VLOOKUP(supporting_sheet!$G$14,'waste_char_sector_%_values'!$E$2:$AG$3277,2,FALSE), VLOOKUP($D3,'waste_char_sector_%_values'!$E$2:$AG$3277,2,FALSE))*'DONNÉES '!$F42),0)</f>
        <v>0</v>
      </c>
      <c r="F3" s="20">
        <f>IFERROR((IF($A3&gt;supporting_sheet!$D$14, VLOOKUP(supporting_sheet!$G$14,'waste_char_sector_%_values'!$E$2:$AG$3277,3,FALSE), VLOOKUP($D3,'waste_char_sector_%_values'!$E$2:$AG$3277,3,FALSE))*'DONNÉES '!$F42),0)</f>
        <v>0</v>
      </c>
      <c r="G3" s="20">
        <f>IFERROR((IF($A3&gt;supporting_sheet!$D$14, VLOOKUP(supporting_sheet!$G$14,'waste_char_sector_%_values'!$E$2:$AG$3277,4,FALSE), VLOOKUP($D3,'waste_char_sector_%_values'!$E$2:$AG$3277,4,FALSE))*'DONNÉES '!$F42),0)</f>
        <v>0</v>
      </c>
      <c r="H3" s="20">
        <f>IFERROR((IF($A3&gt;supporting_sheet!$D$14, VLOOKUP(supporting_sheet!$G$14,'waste_char_sector_%_values'!$E$2:$AG$3277,5,FALSE), VLOOKUP($D3,'waste_char_sector_%_values'!$E$2:$AG$3277,5,FALSE))*'DONNÉES '!$F42),0)</f>
        <v>0</v>
      </c>
      <c r="I3" s="20">
        <f>IFERROR((IF($A3&gt;supporting_sheet!$D$14, VLOOKUP(supporting_sheet!$G$14,'waste_char_sector_%_values'!$E$2:$AG$3277,6,FALSE), VLOOKUP($D3,'waste_char_sector_%_values'!$E$2:$AG$3277,6,FALSE))*'DONNÉES '!$F42),0)</f>
        <v>0</v>
      </c>
      <c r="J3" s="20">
        <f>IFERROR((IF($A3&gt;supporting_sheet!$D$14, VLOOKUP(supporting_sheet!$G$14,'waste_char_sector_%_values'!$E$2:$AG$3277,7,FALSE), VLOOKUP($D3,'waste_char_sector_%_values'!$E$2:$AG$3277,7,FALSE))*'DONNÉES '!$F42),0)</f>
        <v>0</v>
      </c>
      <c r="K3" s="20">
        <f>IFERROR((IF($A3&gt;supporting_sheet!$D$14, VLOOKUP(supporting_sheet!$G$14,'waste_char_sector_%_values'!$E$2:$AG$3277,8,FALSE), VLOOKUP($D3,'waste_char_sector_%_values'!$E$2:$AG$3277,8,FALSE))*'DONNÉES '!$F42),0)</f>
        <v>0</v>
      </c>
      <c r="L3" s="20">
        <f>IFERROR((IF($A3&gt;supporting_sheet!$D$14, VLOOKUP(supporting_sheet!$G$14,'waste_char_sector_%_values'!$E$2:$AG$3277,9,FALSE), VLOOKUP($D3,'waste_char_sector_%_values'!$E$2:$AG$3277,9,FALSE))*'DONNÉES '!$F42),0)</f>
        <v>0</v>
      </c>
      <c r="M3" s="20">
        <f>IFERROR((IF($A3&gt;supporting_sheet!$D$14, VLOOKUP(supporting_sheet!$G$14,'waste_char_sector_%_values'!$E$2:$AG$3277,10,FALSE), VLOOKUP($D3,'waste_char_sector_%_values'!$E$2:$AG$3277,10,FALSE))*'DONNÉES '!$F42),0)</f>
        <v>0</v>
      </c>
      <c r="N3" s="20">
        <f>IFERROR((IF($A3&gt;supporting_sheet!$D$14, VLOOKUP(supporting_sheet!$G$14,'waste_char_sector_%_values'!$E$2:$AG$3277,11,FALSE), VLOOKUP($D3,'waste_char_sector_%_values'!$E$2:$AG$3277,11,FALSE))*'DONNÉES '!$F42),0)</f>
        <v>0</v>
      </c>
      <c r="O3" s="20">
        <f>IFERROR((IF($A3&gt;supporting_sheet!$D$14, VLOOKUP(supporting_sheet!$G$14,'waste_char_sector_%_values'!$E$2:$AG$3277,12,FALSE), VLOOKUP($D3,'waste_char_sector_%_values'!$E$2:$AG$3277,12,FALSE))*'DONNÉES '!$F42),0)</f>
        <v>0</v>
      </c>
      <c r="P3" s="20">
        <f>IFERROR((IF($A3&gt;supporting_sheet!$D$14, VLOOKUP(supporting_sheet!$G$14,'waste_char_sector_%_values'!$E$2:$AG$3277,13,FALSE), VLOOKUP($D3,'waste_char_sector_%_values'!$E$2:$AG$3277,13,FALSE))*'DONNÉES '!$F42),0)</f>
        <v>0</v>
      </c>
      <c r="Q3" s="20">
        <f>IFERROR((IF($A3&gt;supporting_sheet!$D$14, VLOOKUP(supporting_sheet!$G$14,'waste_char_sector_%_values'!$E$2:$AG$3277,14,FALSE), VLOOKUP($D3,'waste_char_sector_%_values'!$E$2:$AG$3277,14,FALSE))*'DONNÉES '!$F42),0)</f>
        <v>0</v>
      </c>
      <c r="R3" s="20">
        <f>IFERROR((IF($A3&gt;supporting_sheet!$D$14, VLOOKUP(supporting_sheet!$G$14,'waste_char_sector_%_values'!$E$2:$AG$3277,29,FALSE), VLOOKUP($D3,'waste_char_sector_%_values'!$E$2:$AG$3277,29,FALSE))*'DONNÉES '!$F42),0)</f>
        <v>0</v>
      </c>
      <c r="S3" s="37"/>
      <c r="T3" s="37">
        <f t="shared" si="0"/>
        <v>0</v>
      </c>
      <c r="W3" s="20">
        <f>IFERROR((IF($A3&gt;supporting_sheet!$D$14, VLOOKUP(supporting_sheet!$G$14,'waste_char_sector_%_values'!$E$2:$AG$3277,11,FALSE), VLOOKUP($D3,'waste_char_sector_%_values'!$E$2:$AG$3277,11,FALSE))*'DONNÉES '!$F42),0)</f>
        <v>0</v>
      </c>
    </row>
    <row r="4" spans="1:23" x14ac:dyDescent="0.25">
      <c r="A4" s="1">
        <f>'DONNÉES '!B43</f>
        <v>2</v>
      </c>
      <c r="B4" s="1" t="str">
        <f t="shared" si="1"/>
        <v>AB</v>
      </c>
      <c r="C4" s="1" t="s">
        <v>57</v>
      </c>
      <c r="D4" s="1" t="str">
        <f t="shared" si="2"/>
        <v>2ABC&amp;D</v>
      </c>
      <c r="E4" s="20">
        <f>IFERROR((IF($A4&gt;supporting_sheet!$D$14, VLOOKUP(supporting_sheet!$G$14,'waste_char_sector_%_values'!$E$2:$AG$3277,2,FALSE), VLOOKUP($D4,'waste_char_sector_%_values'!$E$2:$AG$3277,2,FALSE))*'DONNÉES '!$F43),0)</f>
        <v>0</v>
      </c>
      <c r="F4" s="20">
        <f>IFERROR((IF($A4&gt;supporting_sheet!$D$14, VLOOKUP(supporting_sheet!$G$14,'waste_char_sector_%_values'!$E$2:$AG$3277,3,FALSE), VLOOKUP($D4,'waste_char_sector_%_values'!$E$2:$AG$3277,3,FALSE))*'DONNÉES '!$F43),0)</f>
        <v>0</v>
      </c>
      <c r="G4" s="20">
        <f>IFERROR((IF($A4&gt;supporting_sheet!$D$14, VLOOKUP(supporting_sheet!$G$14,'waste_char_sector_%_values'!$E$2:$AG$3277,4,FALSE), VLOOKUP($D4,'waste_char_sector_%_values'!$E$2:$AG$3277,4,FALSE))*'DONNÉES '!$F43),0)</f>
        <v>0</v>
      </c>
      <c r="H4" s="20">
        <f>IFERROR((IF($A4&gt;supporting_sheet!$D$14, VLOOKUP(supporting_sheet!$G$14,'waste_char_sector_%_values'!$E$2:$AG$3277,5,FALSE), VLOOKUP($D4,'waste_char_sector_%_values'!$E$2:$AG$3277,5,FALSE))*'DONNÉES '!$F43),0)</f>
        <v>0</v>
      </c>
      <c r="I4" s="20">
        <f>IFERROR((IF($A4&gt;supporting_sheet!$D$14, VLOOKUP(supporting_sheet!$G$14,'waste_char_sector_%_values'!$E$2:$AG$3277,6,FALSE), VLOOKUP($D4,'waste_char_sector_%_values'!$E$2:$AG$3277,6,FALSE))*'DONNÉES '!$F43),0)</f>
        <v>0</v>
      </c>
      <c r="J4" s="20">
        <f>IFERROR((IF($A4&gt;supporting_sheet!$D$14, VLOOKUP(supporting_sheet!$G$14,'waste_char_sector_%_values'!$E$2:$AG$3277,7,FALSE), VLOOKUP($D4,'waste_char_sector_%_values'!$E$2:$AG$3277,7,FALSE))*'DONNÉES '!$F43),0)</f>
        <v>0</v>
      </c>
      <c r="K4" s="20">
        <f>IFERROR((IF($A4&gt;supporting_sheet!$D$14, VLOOKUP(supporting_sheet!$G$14,'waste_char_sector_%_values'!$E$2:$AG$3277,8,FALSE), VLOOKUP($D4,'waste_char_sector_%_values'!$E$2:$AG$3277,8,FALSE))*'DONNÉES '!$F43),0)</f>
        <v>0</v>
      </c>
      <c r="L4" s="20">
        <f>IFERROR((IF($A4&gt;supporting_sheet!$D$14, VLOOKUP(supporting_sheet!$G$14,'waste_char_sector_%_values'!$E$2:$AG$3277,9,FALSE), VLOOKUP($D4,'waste_char_sector_%_values'!$E$2:$AG$3277,9,FALSE))*'DONNÉES '!$F43),0)</f>
        <v>0</v>
      </c>
      <c r="M4" s="20">
        <f>IFERROR((IF($A4&gt;supporting_sheet!$D$14, VLOOKUP(supporting_sheet!$G$14,'waste_char_sector_%_values'!$E$2:$AG$3277,10,FALSE), VLOOKUP($D4,'waste_char_sector_%_values'!$E$2:$AG$3277,10,FALSE))*'DONNÉES '!$F43),0)</f>
        <v>0</v>
      </c>
      <c r="N4" s="20">
        <f>IFERROR((IF($A4&gt;supporting_sheet!$D$14, VLOOKUP(supporting_sheet!$G$14,'waste_char_sector_%_values'!$E$2:$AG$3277,11,FALSE), VLOOKUP($D4,'waste_char_sector_%_values'!$E$2:$AG$3277,11,FALSE))*'DONNÉES '!$F43),0)</f>
        <v>0</v>
      </c>
      <c r="O4" s="20">
        <f>IFERROR((IF($A4&gt;supporting_sheet!$D$14, VLOOKUP(supporting_sheet!$G$14,'waste_char_sector_%_values'!$E$2:$AG$3277,12,FALSE), VLOOKUP($D4,'waste_char_sector_%_values'!$E$2:$AG$3277,12,FALSE))*'DONNÉES '!$F43),0)</f>
        <v>0</v>
      </c>
      <c r="P4" s="20">
        <f>IFERROR((IF($A4&gt;supporting_sheet!$D$14, VLOOKUP(supporting_sheet!$G$14,'waste_char_sector_%_values'!$E$2:$AG$3277,13,FALSE), VLOOKUP($D4,'waste_char_sector_%_values'!$E$2:$AG$3277,13,FALSE))*'DONNÉES '!$F43),0)</f>
        <v>0</v>
      </c>
      <c r="Q4" s="20">
        <f>IFERROR((IF($A4&gt;supporting_sheet!$D$14, VLOOKUP(supporting_sheet!$G$14,'waste_char_sector_%_values'!$E$2:$AG$3277,14,FALSE), VLOOKUP($D4,'waste_char_sector_%_values'!$E$2:$AG$3277,14,FALSE))*'DONNÉES '!$F43),0)</f>
        <v>0</v>
      </c>
      <c r="R4" s="20">
        <f>IFERROR((IF($A4&gt;supporting_sheet!$D$14, VLOOKUP(supporting_sheet!$G$14,'waste_char_sector_%_values'!$E$2:$AG$3277,29,FALSE), VLOOKUP($D4,'waste_char_sector_%_values'!$E$2:$AG$3277,29,FALSE))*'DONNÉES '!$F43),0)</f>
        <v>0</v>
      </c>
      <c r="S4" s="37"/>
      <c r="T4" s="37">
        <f t="shared" si="0"/>
        <v>0</v>
      </c>
      <c r="W4" s="20">
        <f>IFERROR((IF($A4&gt;supporting_sheet!$D$14, VLOOKUP(supporting_sheet!$G$14,'waste_char_sector_%_values'!$E$2:$AG$3277,11,FALSE), VLOOKUP($D4,'waste_char_sector_%_values'!$E$2:$AG$3277,11,FALSE))*'DONNÉES '!$F43),0)</f>
        <v>0</v>
      </c>
    </row>
    <row r="5" spans="1:23" x14ac:dyDescent="0.25">
      <c r="A5" s="1">
        <f>'DONNÉES '!B44</f>
        <v>3</v>
      </c>
      <c r="B5" s="1" t="str">
        <f t="shared" si="1"/>
        <v>AB</v>
      </c>
      <c r="C5" s="1" t="s">
        <v>57</v>
      </c>
      <c r="D5" s="1" t="str">
        <f t="shared" si="2"/>
        <v>3ABC&amp;D</v>
      </c>
      <c r="E5" s="20">
        <f>IFERROR((IF($A5&gt;supporting_sheet!$D$14, VLOOKUP(supporting_sheet!$G$14,'waste_char_sector_%_values'!$E$2:$AG$3277,2,FALSE), VLOOKUP($D5,'waste_char_sector_%_values'!$E$2:$AG$3277,2,FALSE))*'DONNÉES '!$F44),0)</f>
        <v>0</v>
      </c>
      <c r="F5" s="20">
        <f>IFERROR((IF($A5&gt;supporting_sheet!$D$14, VLOOKUP(supporting_sheet!$G$14,'waste_char_sector_%_values'!$E$2:$AG$3277,3,FALSE), VLOOKUP($D5,'waste_char_sector_%_values'!$E$2:$AG$3277,3,FALSE))*'DONNÉES '!$F44),0)</f>
        <v>0</v>
      </c>
      <c r="G5" s="20">
        <f>IFERROR((IF($A5&gt;supporting_sheet!$D$14, VLOOKUP(supporting_sheet!$G$14,'waste_char_sector_%_values'!$E$2:$AG$3277,4,FALSE), VLOOKUP($D5,'waste_char_sector_%_values'!$E$2:$AG$3277,4,FALSE))*'DONNÉES '!$F44),0)</f>
        <v>0</v>
      </c>
      <c r="H5" s="20">
        <f>IFERROR((IF($A5&gt;supporting_sheet!$D$14, VLOOKUP(supporting_sheet!$G$14,'waste_char_sector_%_values'!$E$2:$AG$3277,5,FALSE), VLOOKUP($D5,'waste_char_sector_%_values'!$E$2:$AG$3277,5,FALSE))*'DONNÉES '!$F44),0)</f>
        <v>0</v>
      </c>
      <c r="I5" s="20">
        <f>IFERROR((IF($A5&gt;supporting_sheet!$D$14, VLOOKUP(supporting_sheet!$G$14,'waste_char_sector_%_values'!$E$2:$AG$3277,6,FALSE), VLOOKUP($D5,'waste_char_sector_%_values'!$E$2:$AG$3277,6,FALSE))*'DONNÉES '!$F44),0)</f>
        <v>0</v>
      </c>
      <c r="J5" s="20">
        <f>IFERROR((IF($A5&gt;supporting_sheet!$D$14, VLOOKUP(supporting_sheet!$G$14,'waste_char_sector_%_values'!$E$2:$AG$3277,7,FALSE), VLOOKUP($D5,'waste_char_sector_%_values'!$E$2:$AG$3277,7,FALSE))*'DONNÉES '!$F44),0)</f>
        <v>0</v>
      </c>
      <c r="K5" s="20">
        <f>IFERROR((IF($A5&gt;supporting_sheet!$D$14, VLOOKUP(supporting_sheet!$G$14,'waste_char_sector_%_values'!$E$2:$AG$3277,8,FALSE), VLOOKUP($D5,'waste_char_sector_%_values'!$E$2:$AG$3277,8,FALSE))*'DONNÉES '!$F44),0)</f>
        <v>0</v>
      </c>
      <c r="L5" s="20">
        <f>IFERROR((IF($A5&gt;supporting_sheet!$D$14, VLOOKUP(supporting_sheet!$G$14,'waste_char_sector_%_values'!$E$2:$AG$3277,9,FALSE), VLOOKUP($D5,'waste_char_sector_%_values'!$E$2:$AG$3277,9,FALSE))*'DONNÉES '!$F44),0)</f>
        <v>0</v>
      </c>
      <c r="M5" s="20">
        <f>IFERROR((IF($A5&gt;supporting_sheet!$D$14, VLOOKUP(supporting_sheet!$G$14,'waste_char_sector_%_values'!$E$2:$AG$3277,10,FALSE), VLOOKUP($D5,'waste_char_sector_%_values'!$E$2:$AG$3277,10,FALSE))*'DONNÉES '!$F44),0)</f>
        <v>0</v>
      </c>
      <c r="N5" s="20">
        <f>IFERROR((IF($A5&gt;supporting_sheet!$D$14, VLOOKUP(supporting_sheet!$G$14,'waste_char_sector_%_values'!$E$2:$AG$3277,11,FALSE), VLOOKUP($D5,'waste_char_sector_%_values'!$E$2:$AG$3277,11,FALSE))*'DONNÉES '!$F44),0)</f>
        <v>0</v>
      </c>
      <c r="O5" s="20">
        <f>IFERROR((IF($A5&gt;supporting_sheet!$D$14, VLOOKUP(supporting_sheet!$G$14,'waste_char_sector_%_values'!$E$2:$AG$3277,12,FALSE), VLOOKUP($D5,'waste_char_sector_%_values'!$E$2:$AG$3277,12,FALSE))*'DONNÉES '!$F44),0)</f>
        <v>0</v>
      </c>
      <c r="P5" s="20">
        <f>IFERROR((IF($A5&gt;supporting_sheet!$D$14, VLOOKUP(supporting_sheet!$G$14,'waste_char_sector_%_values'!$E$2:$AG$3277,13,FALSE), VLOOKUP($D5,'waste_char_sector_%_values'!$E$2:$AG$3277,13,FALSE))*'DONNÉES '!$F44),0)</f>
        <v>0</v>
      </c>
      <c r="Q5" s="20">
        <f>IFERROR((IF($A5&gt;supporting_sheet!$D$14, VLOOKUP(supporting_sheet!$G$14,'waste_char_sector_%_values'!$E$2:$AG$3277,14,FALSE), VLOOKUP($D5,'waste_char_sector_%_values'!$E$2:$AG$3277,14,FALSE))*'DONNÉES '!$F44),0)</f>
        <v>0</v>
      </c>
      <c r="R5" s="20">
        <f>IFERROR((IF($A5&gt;supporting_sheet!$D$14, VLOOKUP(supporting_sheet!$G$14,'waste_char_sector_%_values'!$E$2:$AG$3277,29,FALSE), VLOOKUP($D5,'waste_char_sector_%_values'!$E$2:$AG$3277,29,FALSE))*'DONNÉES '!$F44),0)</f>
        <v>0</v>
      </c>
      <c r="S5" s="37"/>
      <c r="T5" s="37">
        <f t="shared" si="0"/>
        <v>0</v>
      </c>
      <c r="W5" s="20">
        <f>IFERROR((IF($A5&gt;supporting_sheet!$D$14, VLOOKUP(supporting_sheet!$G$14,'waste_char_sector_%_values'!$E$2:$AG$3277,11,FALSE), VLOOKUP($D5,'waste_char_sector_%_values'!$E$2:$AG$3277,11,FALSE))*'DONNÉES '!$F44),0)</f>
        <v>0</v>
      </c>
    </row>
    <row r="6" spans="1:23" x14ac:dyDescent="0.25">
      <c r="A6" s="1">
        <f>'DONNÉES '!B45</f>
        <v>4</v>
      </c>
      <c r="B6" s="1" t="str">
        <f t="shared" si="1"/>
        <v>AB</v>
      </c>
      <c r="C6" s="1" t="s">
        <v>57</v>
      </c>
      <c r="D6" s="1" t="str">
        <f t="shared" si="2"/>
        <v>4ABC&amp;D</v>
      </c>
      <c r="E6" s="20">
        <f>IFERROR((IF($A6&gt;supporting_sheet!$D$14, VLOOKUP(supporting_sheet!$G$14,'waste_char_sector_%_values'!$E$2:$AG$3277,2,FALSE), VLOOKUP($D6,'waste_char_sector_%_values'!$E$2:$AG$3277,2,FALSE))*'DONNÉES '!$F45),0)</f>
        <v>0</v>
      </c>
      <c r="F6" s="20">
        <f>IFERROR((IF($A6&gt;supporting_sheet!$D$14, VLOOKUP(supporting_sheet!$G$14,'waste_char_sector_%_values'!$E$2:$AG$3277,3,FALSE), VLOOKUP($D6,'waste_char_sector_%_values'!$E$2:$AG$3277,3,FALSE))*'DONNÉES '!$F45),0)</f>
        <v>0</v>
      </c>
      <c r="G6" s="20">
        <f>IFERROR((IF($A6&gt;supporting_sheet!$D$14, VLOOKUP(supporting_sheet!$G$14,'waste_char_sector_%_values'!$E$2:$AG$3277,4,FALSE), VLOOKUP($D6,'waste_char_sector_%_values'!$E$2:$AG$3277,4,FALSE))*'DONNÉES '!$F45),0)</f>
        <v>0</v>
      </c>
      <c r="H6" s="20">
        <f>IFERROR((IF($A6&gt;supporting_sheet!$D$14, VLOOKUP(supporting_sheet!$G$14,'waste_char_sector_%_values'!$E$2:$AG$3277,5,FALSE), VLOOKUP($D6,'waste_char_sector_%_values'!$E$2:$AG$3277,5,FALSE))*'DONNÉES '!$F45),0)</f>
        <v>0</v>
      </c>
      <c r="I6" s="20">
        <f>IFERROR((IF($A6&gt;supporting_sheet!$D$14, VLOOKUP(supporting_sheet!$G$14,'waste_char_sector_%_values'!$E$2:$AG$3277,6,FALSE), VLOOKUP($D6,'waste_char_sector_%_values'!$E$2:$AG$3277,6,FALSE))*'DONNÉES '!$F45),0)</f>
        <v>0</v>
      </c>
      <c r="J6" s="20">
        <f>IFERROR((IF($A6&gt;supporting_sheet!$D$14, VLOOKUP(supporting_sheet!$G$14,'waste_char_sector_%_values'!$E$2:$AG$3277,7,FALSE), VLOOKUP($D6,'waste_char_sector_%_values'!$E$2:$AG$3277,7,FALSE))*'DONNÉES '!$F45),0)</f>
        <v>0</v>
      </c>
      <c r="K6" s="20">
        <f>IFERROR((IF($A6&gt;supporting_sheet!$D$14, VLOOKUP(supporting_sheet!$G$14,'waste_char_sector_%_values'!$E$2:$AG$3277,8,FALSE), VLOOKUP($D6,'waste_char_sector_%_values'!$E$2:$AG$3277,8,FALSE))*'DONNÉES '!$F45),0)</f>
        <v>0</v>
      </c>
      <c r="L6" s="20">
        <f>IFERROR((IF($A6&gt;supporting_sheet!$D$14, VLOOKUP(supporting_sheet!$G$14,'waste_char_sector_%_values'!$E$2:$AG$3277,9,FALSE), VLOOKUP($D6,'waste_char_sector_%_values'!$E$2:$AG$3277,9,FALSE))*'DONNÉES '!$F45),0)</f>
        <v>0</v>
      </c>
      <c r="M6" s="20">
        <f>IFERROR((IF($A6&gt;supporting_sheet!$D$14, VLOOKUP(supporting_sheet!$G$14,'waste_char_sector_%_values'!$E$2:$AG$3277,10,FALSE), VLOOKUP($D6,'waste_char_sector_%_values'!$E$2:$AG$3277,10,FALSE))*'DONNÉES '!$F45),0)</f>
        <v>0</v>
      </c>
      <c r="N6" s="20">
        <f>IFERROR((IF($A6&gt;supporting_sheet!$D$14, VLOOKUP(supporting_sheet!$G$14,'waste_char_sector_%_values'!$E$2:$AG$3277,11,FALSE), VLOOKUP($D6,'waste_char_sector_%_values'!$E$2:$AG$3277,11,FALSE))*'DONNÉES '!$F45),0)</f>
        <v>0</v>
      </c>
      <c r="O6" s="20">
        <f>IFERROR((IF($A6&gt;supporting_sheet!$D$14, VLOOKUP(supporting_sheet!$G$14,'waste_char_sector_%_values'!$E$2:$AG$3277,12,FALSE), VLOOKUP($D6,'waste_char_sector_%_values'!$E$2:$AG$3277,12,FALSE))*'DONNÉES '!$F45),0)</f>
        <v>0</v>
      </c>
      <c r="P6" s="20">
        <f>IFERROR((IF($A6&gt;supporting_sheet!$D$14, VLOOKUP(supporting_sheet!$G$14,'waste_char_sector_%_values'!$E$2:$AG$3277,13,FALSE), VLOOKUP($D6,'waste_char_sector_%_values'!$E$2:$AG$3277,13,FALSE))*'DONNÉES '!$F45),0)</f>
        <v>0</v>
      </c>
      <c r="Q6" s="20">
        <f>IFERROR((IF($A6&gt;supporting_sheet!$D$14, VLOOKUP(supporting_sheet!$G$14,'waste_char_sector_%_values'!$E$2:$AG$3277,14,FALSE), VLOOKUP($D6,'waste_char_sector_%_values'!$E$2:$AG$3277,14,FALSE))*'DONNÉES '!$F45),0)</f>
        <v>0</v>
      </c>
      <c r="R6" s="20">
        <f>IFERROR((IF($A6&gt;supporting_sheet!$D$14, VLOOKUP(supporting_sheet!$G$14,'waste_char_sector_%_values'!$E$2:$AG$3277,29,FALSE), VLOOKUP($D6,'waste_char_sector_%_values'!$E$2:$AG$3277,29,FALSE))*'DONNÉES '!$F45),0)</f>
        <v>0</v>
      </c>
      <c r="S6" s="37"/>
      <c r="T6" s="37">
        <f t="shared" si="0"/>
        <v>0</v>
      </c>
      <c r="W6" s="20">
        <f>IFERROR((IF($A6&gt;supporting_sheet!$D$14, VLOOKUP(supporting_sheet!$G$14,'waste_char_sector_%_values'!$E$2:$AG$3277,11,FALSE), VLOOKUP($D6,'waste_char_sector_%_values'!$E$2:$AG$3277,11,FALSE))*'DONNÉES '!$F45),0)</f>
        <v>0</v>
      </c>
    </row>
    <row r="7" spans="1:23" x14ac:dyDescent="0.25">
      <c r="A7" s="1">
        <f>'DONNÉES '!B46</f>
        <v>5</v>
      </c>
      <c r="B7" s="1" t="str">
        <f t="shared" si="1"/>
        <v>AB</v>
      </c>
      <c r="C7" s="1" t="s">
        <v>57</v>
      </c>
      <c r="D7" s="1" t="str">
        <f t="shared" si="2"/>
        <v>5ABC&amp;D</v>
      </c>
      <c r="E7" s="20">
        <f>IFERROR((IF($A7&gt;supporting_sheet!$D$14, VLOOKUP(supporting_sheet!$G$14,'waste_char_sector_%_values'!$E$2:$AG$3277,2,FALSE), VLOOKUP($D7,'waste_char_sector_%_values'!$E$2:$AG$3277,2,FALSE))*'DONNÉES '!$F46),0)</f>
        <v>0</v>
      </c>
      <c r="F7" s="20">
        <f>IFERROR((IF($A7&gt;supporting_sheet!$D$14, VLOOKUP(supporting_sheet!$G$14,'waste_char_sector_%_values'!$E$2:$AG$3277,3,FALSE), VLOOKUP($D7,'waste_char_sector_%_values'!$E$2:$AG$3277,3,FALSE))*'DONNÉES '!$F46),0)</f>
        <v>0</v>
      </c>
      <c r="G7" s="20">
        <f>IFERROR((IF($A7&gt;supporting_sheet!$D$14, VLOOKUP(supporting_sheet!$G$14,'waste_char_sector_%_values'!$E$2:$AG$3277,4,FALSE), VLOOKUP($D7,'waste_char_sector_%_values'!$E$2:$AG$3277,4,FALSE))*'DONNÉES '!$F46),0)</f>
        <v>0</v>
      </c>
      <c r="H7" s="20">
        <f>IFERROR((IF($A7&gt;supporting_sheet!$D$14, VLOOKUP(supporting_sheet!$G$14,'waste_char_sector_%_values'!$E$2:$AG$3277,5,FALSE), VLOOKUP($D7,'waste_char_sector_%_values'!$E$2:$AG$3277,5,FALSE))*'DONNÉES '!$F46),0)</f>
        <v>0</v>
      </c>
      <c r="I7" s="20">
        <f>IFERROR((IF($A7&gt;supporting_sheet!$D$14, VLOOKUP(supporting_sheet!$G$14,'waste_char_sector_%_values'!$E$2:$AG$3277,6,FALSE), VLOOKUP($D7,'waste_char_sector_%_values'!$E$2:$AG$3277,6,FALSE))*'DONNÉES '!$F46),0)</f>
        <v>0</v>
      </c>
      <c r="J7" s="20">
        <f>IFERROR((IF($A7&gt;supporting_sheet!$D$14, VLOOKUP(supporting_sheet!$G$14,'waste_char_sector_%_values'!$E$2:$AG$3277,7,FALSE), VLOOKUP($D7,'waste_char_sector_%_values'!$E$2:$AG$3277,7,FALSE))*'DONNÉES '!$F46),0)</f>
        <v>0</v>
      </c>
      <c r="K7" s="20">
        <f>IFERROR((IF($A7&gt;supporting_sheet!$D$14, VLOOKUP(supporting_sheet!$G$14,'waste_char_sector_%_values'!$E$2:$AG$3277,8,FALSE), VLOOKUP($D7,'waste_char_sector_%_values'!$E$2:$AG$3277,8,FALSE))*'DONNÉES '!$F46),0)</f>
        <v>0</v>
      </c>
      <c r="L7" s="20">
        <f>IFERROR((IF($A7&gt;supporting_sheet!$D$14, VLOOKUP(supporting_sheet!$G$14,'waste_char_sector_%_values'!$E$2:$AG$3277,9,FALSE), VLOOKUP($D7,'waste_char_sector_%_values'!$E$2:$AG$3277,9,FALSE))*'DONNÉES '!$F46),0)</f>
        <v>0</v>
      </c>
      <c r="M7" s="20">
        <f>IFERROR((IF($A7&gt;supporting_sheet!$D$14, VLOOKUP(supporting_sheet!$G$14,'waste_char_sector_%_values'!$E$2:$AG$3277,10,FALSE), VLOOKUP($D7,'waste_char_sector_%_values'!$E$2:$AG$3277,10,FALSE))*'DONNÉES '!$F46),0)</f>
        <v>0</v>
      </c>
      <c r="N7" s="20">
        <f>IFERROR((IF($A7&gt;supporting_sheet!$D$14, VLOOKUP(supporting_sheet!$G$14,'waste_char_sector_%_values'!$E$2:$AG$3277,11,FALSE), VLOOKUP($D7,'waste_char_sector_%_values'!$E$2:$AG$3277,11,FALSE))*'DONNÉES '!$F46),0)</f>
        <v>0</v>
      </c>
      <c r="O7" s="20">
        <f>IFERROR((IF($A7&gt;supporting_sheet!$D$14, VLOOKUP(supporting_sheet!$G$14,'waste_char_sector_%_values'!$E$2:$AG$3277,12,FALSE), VLOOKUP($D7,'waste_char_sector_%_values'!$E$2:$AG$3277,12,FALSE))*'DONNÉES '!$F46),0)</f>
        <v>0</v>
      </c>
      <c r="P7" s="20">
        <f>IFERROR((IF($A7&gt;supporting_sheet!$D$14, VLOOKUP(supporting_sheet!$G$14,'waste_char_sector_%_values'!$E$2:$AG$3277,13,FALSE), VLOOKUP($D7,'waste_char_sector_%_values'!$E$2:$AG$3277,13,FALSE))*'DONNÉES '!$F46),0)</f>
        <v>0</v>
      </c>
      <c r="Q7" s="20">
        <f>IFERROR((IF($A7&gt;supporting_sheet!$D$14, VLOOKUP(supporting_sheet!$G$14,'waste_char_sector_%_values'!$E$2:$AG$3277,14,FALSE), VLOOKUP($D7,'waste_char_sector_%_values'!$E$2:$AG$3277,14,FALSE))*'DONNÉES '!$F46),0)</f>
        <v>0</v>
      </c>
      <c r="R7" s="20">
        <f>IFERROR((IF($A7&gt;supporting_sheet!$D$14, VLOOKUP(supporting_sheet!$G$14,'waste_char_sector_%_values'!$E$2:$AG$3277,29,FALSE), VLOOKUP($D7,'waste_char_sector_%_values'!$E$2:$AG$3277,29,FALSE))*'DONNÉES '!$F46),0)</f>
        <v>0</v>
      </c>
      <c r="S7" s="37"/>
      <c r="T7" s="37">
        <f t="shared" si="0"/>
        <v>0</v>
      </c>
      <c r="W7" s="20">
        <f>IFERROR((IF($A7&gt;supporting_sheet!$D$14, VLOOKUP(supporting_sheet!$G$14,'waste_char_sector_%_values'!$E$2:$AG$3277,11,FALSE), VLOOKUP($D7,'waste_char_sector_%_values'!$E$2:$AG$3277,11,FALSE))*'DONNÉES '!$F46),0)</f>
        <v>0</v>
      </c>
    </row>
    <row r="8" spans="1:23" x14ac:dyDescent="0.25">
      <c r="A8" s="1">
        <f>'DONNÉES '!B47</f>
        <v>6</v>
      </c>
      <c r="B8" s="1" t="str">
        <f t="shared" si="1"/>
        <v>AB</v>
      </c>
      <c r="C8" s="1" t="s">
        <v>57</v>
      </c>
      <c r="D8" s="1" t="str">
        <f t="shared" si="2"/>
        <v>6ABC&amp;D</v>
      </c>
      <c r="E8" s="20">
        <f>IFERROR((IF($A8&gt;supporting_sheet!$D$14, VLOOKUP(supporting_sheet!$G$14,'waste_char_sector_%_values'!$E$2:$AG$3277,2,FALSE), VLOOKUP($D8,'waste_char_sector_%_values'!$E$2:$AG$3277,2,FALSE))*'DONNÉES '!$F47),0)</f>
        <v>0</v>
      </c>
      <c r="F8" s="20">
        <f>IFERROR((IF($A8&gt;supporting_sheet!$D$14, VLOOKUP(supporting_sheet!$G$14,'waste_char_sector_%_values'!$E$2:$AG$3277,3,FALSE), VLOOKUP($D8,'waste_char_sector_%_values'!$E$2:$AG$3277,3,FALSE))*'DONNÉES '!$F47),0)</f>
        <v>0</v>
      </c>
      <c r="G8" s="20">
        <f>IFERROR((IF($A8&gt;supporting_sheet!$D$14, VLOOKUP(supporting_sheet!$G$14,'waste_char_sector_%_values'!$E$2:$AG$3277,4,FALSE), VLOOKUP($D8,'waste_char_sector_%_values'!$E$2:$AG$3277,4,FALSE))*'DONNÉES '!$F47),0)</f>
        <v>0</v>
      </c>
      <c r="H8" s="20">
        <f>IFERROR((IF($A8&gt;supporting_sheet!$D$14, VLOOKUP(supporting_sheet!$G$14,'waste_char_sector_%_values'!$E$2:$AG$3277,5,FALSE), VLOOKUP($D8,'waste_char_sector_%_values'!$E$2:$AG$3277,5,FALSE))*'DONNÉES '!$F47),0)</f>
        <v>0</v>
      </c>
      <c r="I8" s="20">
        <f>IFERROR((IF($A8&gt;supporting_sheet!$D$14, VLOOKUP(supporting_sheet!$G$14,'waste_char_sector_%_values'!$E$2:$AG$3277,6,FALSE), VLOOKUP($D8,'waste_char_sector_%_values'!$E$2:$AG$3277,6,FALSE))*'DONNÉES '!$F47),0)</f>
        <v>0</v>
      </c>
      <c r="J8" s="20">
        <f>IFERROR((IF($A8&gt;supporting_sheet!$D$14, VLOOKUP(supporting_sheet!$G$14,'waste_char_sector_%_values'!$E$2:$AG$3277,7,FALSE), VLOOKUP($D8,'waste_char_sector_%_values'!$E$2:$AG$3277,7,FALSE))*'DONNÉES '!$F47),0)</f>
        <v>0</v>
      </c>
      <c r="K8" s="20">
        <f>IFERROR((IF($A8&gt;supporting_sheet!$D$14, VLOOKUP(supporting_sheet!$G$14,'waste_char_sector_%_values'!$E$2:$AG$3277,8,FALSE), VLOOKUP($D8,'waste_char_sector_%_values'!$E$2:$AG$3277,8,FALSE))*'DONNÉES '!$F47),0)</f>
        <v>0</v>
      </c>
      <c r="L8" s="20">
        <f>IFERROR((IF($A8&gt;supporting_sheet!$D$14, VLOOKUP(supporting_sheet!$G$14,'waste_char_sector_%_values'!$E$2:$AG$3277,9,FALSE), VLOOKUP($D8,'waste_char_sector_%_values'!$E$2:$AG$3277,9,FALSE))*'DONNÉES '!$F47),0)</f>
        <v>0</v>
      </c>
      <c r="M8" s="20">
        <f>IFERROR((IF($A8&gt;supporting_sheet!$D$14, VLOOKUP(supporting_sheet!$G$14,'waste_char_sector_%_values'!$E$2:$AG$3277,10,FALSE), VLOOKUP($D8,'waste_char_sector_%_values'!$E$2:$AG$3277,10,FALSE))*'DONNÉES '!$F47),0)</f>
        <v>0</v>
      </c>
      <c r="N8" s="20">
        <f>IFERROR((IF($A8&gt;supporting_sheet!$D$14, VLOOKUP(supporting_sheet!$G$14,'waste_char_sector_%_values'!$E$2:$AG$3277,11,FALSE), VLOOKUP($D8,'waste_char_sector_%_values'!$E$2:$AG$3277,11,FALSE))*'DONNÉES '!$F47),0)</f>
        <v>0</v>
      </c>
      <c r="O8" s="20">
        <f>IFERROR((IF($A8&gt;supporting_sheet!$D$14, VLOOKUP(supporting_sheet!$G$14,'waste_char_sector_%_values'!$E$2:$AG$3277,12,FALSE), VLOOKUP($D8,'waste_char_sector_%_values'!$E$2:$AG$3277,12,FALSE))*'DONNÉES '!$F47),0)</f>
        <v>0</v>
      </c>
      <c r="P8" s="20">
        <f>IFERROR((IF($A8&gt;supporting_sheet!$D$14, VLOOKUP(supporting_sheet!$G$14,'waste_char_sector_%_values'!$E$2:$AG$3277,13,FALSE), VLOOKUP($D8,'waste_char_sector_%_values'!$E$2:$AG$3277,13,FALSE))*'DONNÉES '!$F47),0)</f>
        <v>0</v>
      </c>
      <c r="Q8" s="20">
        <f>IFERROR((IF($A8&gt;supporting_sheet!$D$14, VLOOKUP(supporting_sheet!$G$14,'waste_char_sector_%_values'!$E$2:$AG$3277,14,FALSE), VLOOKUP($D8,'waste_char_sector_%_values'!$E$2:$AG$3277,14,FALSE))*'DONNÉES '!$F47),0)</f>
        <v>0</v>
      </c>
      <c r="R8" s="20">
        <f>IFERROR((IF($A8&gt;supporting_sheet!$D$14, VLOOKUP(supporting_sheet!$G$14,'waste_char_sector_%_values'!$E$2:$AG$3277,29,FALSE), VLOOKUP($D8,'waste_char_sector_%_values'!$E$2:$AG$3277,29,FALSE))*'DONNÉES '!$F47),0)</f>
        <v>0</v>
      </c>
      <c r="S8" s="37"/>
      <c r="T8" s="37">
        <f t="shared" si="0"/>
        <v>0</v>
      </c>
      <c r="W8" s="20">
        <f>IFERROR((IF($A8&gt;supporting_sheet!$D$14, VLOOKUP(supporting_sheet!$G$14,'waste_char_sector_%_values'!$E$2:$AG$3277,11,FALSE), VLOOKUP($D8,'waste_char_sector_%_values'!$E$2:$AG$3277,11,FALSE))*'DONNÉES '!$F47),0)</f>
        <v>0</v>
      </c>
    </row>
    <row r="9" spans="1:23" x14ac:dyDescent="0.25">
      <c r="A9" s="1">
        <f>'DONNÉES '!B48</f>
        <v>7</v>
      </c>
      <c r="B9" s="1" t="str">
        <f t="shared" si="1"/>
        <v>AB</v>
      </c>
      <c r="C9" s="1" t="s">
        <v>57</v>
      </c>
      <c r="D9" s="1" t="str">
        <f t="shared" si="2"/>
        <v>7ABC&amp;D</v>
      </c>
      <c r="E9" s="20">
        <f>IFERROR((IF($A9&gt;supporting_sheet!$D$14, VLOOKUP(supporting_sheet!$G$14,'waste_char_sector_%_values'!$E$2:$AG$3277,2,FALSE), VLOOKUP($D9,'waste_char_sector_%_values'!$E$2:$AG$3277,2,FALSE))*'DONNÉES '!$F48),0)</f>
        <v>0</v>
      </c>
      <c r="F9" s="20">
        <f>IFERROR((IF($A9&gt;supporting_sheet!$D$14, VLOOKUP(supporting_sheet!$G$14,'waste_char_sector_%_values'!$E$2:$AG$3277,3,FALSE), VLOOKUP($D9,'waste_char_sector_%_values'!$E$2:$AG$3277,3,FALSE))*'DONNÉES '!$F48),0)</f>
        <v>0</v>
      </c>
      <c r="G9" s="20">
        <f>IFERROR((IF($A9&gt;supporting_sheet!$D$14, VLOOKUP(supporting_sheet!$G$14,'waste_char_sector_%_values'!$E$2:$AG$3277,4,FALSE), VLOOKUP($D9,'waste_char_sector_%_values'!$E$2:$AG$3277,4,FALSE))*'DONNÉES '!$F48),0)</f>
        <v>0</v>
      </c>
      <c r="H9" s="20">
        <f>IFERROR((IF($A9&gt;supporting_sheet!$D$14, VLOOKUP(supporting_sheet!$G$14,'waste_char_sector_%_values'!$E$2:$AG$3277,5,FALSE), VLOOKUP($D9,'waste_char_sector_%_values'!$E$2:$AG$3277,5,FALSE))*'DONNÉES '!$F48),0)</f>
        <v>0</v>
      </c>
      <c r="I9" s="20">
        <f>IFERROR((IF($A9&gt;supporting_sheet!$D$14, VLOOKUP(supporting_sheet!$G$14,'waste_char_sector_%_values'!$E$2:$AG$3277,6,FALSE), VLOOKUP($D9,'waste_char_sector_%_values'!$E$2:$AG$3277,6,FALSE))*'DONNÉES '!$F48),0)</f>
        <v>0</v>
      </c>
      <c r="J9" s="20">
        <f>IFERROR((IF($A9&gt;supporting_sheet!$D$14, VLOOKUP(supporting_sheet!$G$14,'waste_char_sector_%_values'!$E$2:$AG$3277,7,FALSE), VLOOKUP($D9,'waste_char_sector_%_values'!$E$2:$AG$3277,7,FALSE))*'DONNÉES '!$F48),0)</f>
        <v>0</v>
      </c>
      <c r="K9" s="20">
        <f>IFERROR((IF($A9&gt;supporting_sheet!$D$14, VLOOKUP(supporting_sheet!$G$14,'waste_char_sector_%_values'!$E$2:$AG$3277,8,FALSE), VLOOKUP($D9,'waste_char_sector_%_values'!$E$2:$AG$3277,8,FALSE))*'DONNÉES '!$F48),0)</f>
        <v>0</v>
      </c>
      <c r="L9" s="20">
        <f>IFERROR((IF($A9&gt;supporting_sheet!$D$14, VLOOKUP(supporting_sheet!$G$14,'waste_char_sector_%_values'!$E$2:$AG$3277,9,FALSE), VLOOKUP($D9,'waste_char_sector_%_values'!$E$2:$AG$3277,9,FALSE))*'DONNÉES '!$F48),0)</f>
        <v>0</v>
      </c>
      <c r="M9" s="20">
        <f>IFERROR((IF($A9&gt;supporting_sheet!$D$14, VLOOKUP(supporting_sheet!$G$14,'waste_char_sector_%_values'!$E$2:$AG$3277,10,FALSE), VLOOKUP($D9,'waste_char_sector_%_values'!$E$2:$AG$3277,10,FALSE))*'DONNÉES '!$F48),0)</f>
        <v>0</v>
      </c>
      <c r="N9" s="20">
        <f>IFERROR((IF($A9&gt;supporting_sheet!$D$14, VLOOKUP(supporting_sheet!$G$14,'waste_char_sector_%_values'!$E$2:$AG$3277,11,FALSE), VLOOKUP($D9,'waste_char_sector_%_values'!$E$2:$AG$3277,11,FALSE))*'DONNÉES '!$F48),0)</f>
        <v>0</v>
      </c>
      <c r="O9" s="20">
        <f>IFERROR((IF($A9&gt;supporting_sheet!$D$14, VLOOKUP(supporting_sheet!$G$14,'waste_char_sector_%_values'!$E$2:$AG$3277,12,FALSE), VLOOKUP($D9,'waste_char_sector_%_values'!$E$2:$AG$3277,12,FALSE))*'DONNÉES '!$F48),0)</f>
        <v>0</v>
      </c>
      <c r="P9" s="20">
        <f>IFERROR((IF($A9&gt;supporting_sheet!$D$14, VLOOKUP(supporting_sheet!$G$14,'waste_char_sector_%_values'!$E$2:$AG$3277,13,FALSE), VLOOKUP($D9,'waste_char_sector_%_values'!$E$2:$AG$3277,13,FALSE))*'DONNÉES '!$F48),0)</f>
        <v>0</v>
      </c>
      <c r="Q9" s="20">
        <f>IFERROR((IF($A9&gt;supporting_sheet!$D$14, VLOOKUP(supporting_sheet!$G$14,'waste_char_sector_%_values'!$E$2:$AG$3277,14,FALSE), VLOOKUP($D9,'waste_char_sector_%_values'!$E$2:$AG$3277,14,FALSE))*'DONNÉES '!$F48),0)</f>
        <v>0</v>
      </c>
      <c r="R9" s="20">
        <f>IFERROR((IF($A9&gt;supporting_sheet!$D$14, VLOOKUP(supporting_sheet!$G$14,'waste_char_sector_%_values'!$E$2:$AG$3277,29,FALSE), VLOOKUP($D9,'waste_char_sector_%_values'!$E$2:$AG$3277,29,FALSE))*'DONNÉES '!$F48),0)</f>
        <v>0</v>
      </c>
      <c r="S9" s="37"/>
      <c r="T9" s="37">
        <f t="shared" si="0"/>
        <v>0</v>
      </c>
      <c r="W9" s="20">
        <f>IFERROR((IF($A9&gt;supporting_sheet!$D$14, VLOOKUP(supporting_sheet!$G$14,'waste_char_sector_%_values'!$E$2:$AG$3277,11,FALSE), VLOOKUP($D9,'waste_char_sector_%_values'!$E$2:$AG$3277,11,FALSE))*'DONNÉES '!$F48),0)</f>
        <v>0</v>
      </c>
    </row>
    <row r="10" spans="1:23" x14ac:dyDescent="0.25">
      <c r="A10" s="1">
        <f>'DONNÉES '!B49</f>
        <v>8</v>
      </c>
      <c r="B10" s="1" t="str">
        <f t="shared" si="1"/>
        <v>AB</v>
      </c>
      <c r="C10" s="1" t="s">
        <v>57</v>
      </c>
      <c r="D10" s="1" t="str">
        <f t="shared" si="2"/>
        <v>8ABC&amp;D</v>
      </c>
      <c r="E10" s="20">
        <f>IFERROR((IF($A10&gt;supporting_sheet!$D$14, VLOOKUP(supporting_sheet!$G$14,'waste_char_sector_%_values'!$E$2:$AG$3277,2,FALSE), VLOOKUP($D10,'waste_char_sector_%_values'!$E$2:$AG$3277,2,FALSE))*'DONNÉES '!$F49),0)</f>
        <v>0</v>
      </c>
      <c r="F10" s="20">
        <f>IFERROR((IF($A10&gt;supporting_sheet!$D$14, VLOOKUP(supporting_sheet!$G$14,'waste_char_sector_%_values'!$E$2:$AG$3277,3,FALSE), VLOOKUP($D10,'waste_char_sector_%_values'!$E$2:$AG$3277,3,FALSE))*'DONNÉES '!$F49),0)</f>
        <v>0</v>
      </c>
      <c r="G10" s="20">
        <f>IFERROR((IF($A10&gt;supporting_sheet!$D$14, VLOOKUP(supporting_sheet!$G$14,'waste_char_sector_%_values'!$E$2:$AG$3277,4,FALSE), VLOOKUP($D10,'waste_char_sector_%_values'!$E$2:$AG$3277,4,FALSE))*'DONNÉES '!$F49),0)</f>
        <v>0</v>
      </c>
      <c r="H10" s="20">
        <f>IFERROR((IF($A10&gt;supporting_sheet!$D$14, VLOOKUP(supporting_sheet!$G$14,'waste_char_sector_%_values'!$E$2:$AG$3277,5,FALSE), VLOOKUP($D10,'waste_char_sector_%_values'!$E$2:$AG$3277,5,FALSE))*'DONNÉES '!$F49),0)</f>
        <v>0</v>
      </c>
      <c r="I10" s="20">
        <f>IFERROR((IF($A10&gt;supporting_sheet!$D$14, VLOOKUP(supporting_sheet!$G$14,'waste_char_sector_%_values'!$E$2:$AG$3277,6,FALSE), VLOOKUP($D10,'waste_char_sector_%_values'!$E$2:$AG$3277,6,FALSE))*'DONNÉES '!$F49),0)</f>
        <v>0</v>
      </c>
      <c r="J10" s="20">
        <f>IFERROR((IF($A10&gt;supporting_sheet!$D$14, VLOOKUP(supporting_sheet!$G$14,'waste_char_sector_%_values'!$E$2:$AG$3277,7,FALSE), VLOOKUP($D10,'waste_char_sector_%_values'!$E$2:$AG$3277,7,FALSE))*'DONNÉES '!$F49),0)</f>
        <v>0</v>
      </c>
      <c r="K10" s="20">
        <f>IFERROR((IF($A10&gt;supporting_sheet!$D$14, VLOOKUP(supporting_sheet!$G$14,'waste_char_sector_%_values'!$E$2:$AG$3277,8,FALSE), VLOOKUP($D10,'waste_char_sector_%_values'!$E$2:$AG$3277,8,FALSE))*'DONNÉES '!$F49),0)</f>
        <v>0</v>
      </c>
      <c r="L10" s="20">
        <f>IFERROR((IF($A10&gt;supporting_sheet!$D$14, VLOOKUP(supporting_sheet!$G$14,'waste_char_sector_%_values'!$E$2:$AG$3277,9,FALSE), VLOOKUP($D10,'waste_char_sector_%_values'!$E$2:$AG$3277,9,FALSE))*'DONNÉES '!$F49),0)</f>
        <v>0</v>
      </c>
      <c r="M10" s="20">
        <f>IFERROR((IF($A10&gt;supporting_sheet!$D$14, VLOOKUP(supporting_sheet!$G$14,'waste_char_sector_%_values'!$E$2:$AG$3277,10,FALSE), VLOOKUP($D10,'waste_char_sector_%_values'!$E$2:$AG$3277,10,FALSE))*'DONNÉES '!$F49),0)</f>
        <v>0</v>
      </c>
      <c r="N10" s="20">
        <f>IFERROR((IF($A10&gt;supporting_sheet!$D$14, VLOOKUP(supporting_sheet!$G$14,'waste_char_sector_%_values'!$E$2:$AG$3277,11,FALSE), VLOOKUP($D10,'waste_char_sector_%_values'!$E$2:$AG$3277,11,FALSE))*'DONNÉES '!$F49),0)</f>
        <v>0</v>
      </c>
      <c r="O10" s="20">
        <f>IFERROR((IF($A10&gt;supporting_sheet!$D$14, VLOOKUP(supporting_sheet!$G$14,'waste_char_sector_%_values'!$E$2:$AG$3277,12,FALSE), VLOOKUP($D10,'waste_char_sector_%_values'!$E$2:$AG$3277,12,FALSE))*'DONNÉES '!$F49),0)</f>
        <v>0</v>
      </c>
      <c r="P10" s="20">
        <f>IFERROR((IF($A10&gt;supporting_sheet!$D$14, VLOOKUP(supporting_sheet!$G$14,'waste_char_sector_%_values'!$E$2:$AG$3277,13,FALSE), VLOOKUP($D10,'waste_char_sector_%_values'!$E$2:$AG$3277,13,FALSE))*'DONNÉES '!$F49),0)</f>
        <v>0</v>
      </c>
      <c r="Q10" s="20">
        <f>IFERROR((IF($A10&gt;supporting_sheet!$D$14, VLOOKUP(supporting_sheet!$G$14,'waste_char_sector_%_values'!$E$2:$AG$3277,14,FALSE), VLOOKUP($D10,'waste_char_sector_%_values'!$E$2:$AG$3277,14,FALSE))*'DONNÉES '!$F49),0)</f>
        <v>0</v>
      </c>
      <c r="R10" s="20">
        <f>IFERROR((IF($A10&gt;supporting_sheet!$D$14, VLOOKUP(supporting_sheet!$G$14,'waste_char_sector_%_values'!$E$2:$AG$3277,29,FALSE), VLOOKUP($D10,'waste_char_sector_%_values'!$E$2:$AG$3277,29,FALSE))*'DONNÉES '!$F49),0)</f>
        <v>0</v>
      </c>
      <c r="S10" s="37"/>
      <c r="T10" s="37">
        <f t="shared" si="0"/>
        <v>0</v>
      </c>
      <c r="W10" s="20">
        <f>IFERROR((IF($A10&gt;supporting_sheet!$D$14, VLOOKUP(supporting_sheet!$G$14,'waste_char_sector_%_values'!$E$2:$AG$3277,11,FALSE), VLOOKUP($D10,'waste_char_sector_%_values'!$E$2:$AG$3277,11,FALSE))*'DONNÉES '!$F49),0)</f>
        <v>0</v>
      </c>
    </row>
    <row r="11" spans="1:23" x14ac:dyDescent="0.25">
      <c r="A11" s="1">
        <f>'DONNÉES '!B50</f>
        <v>9</v>
      </c>
      <c r="B11" s="1" t="str">
        <f t="shared" si="1"/>
        <v>AB</v>
      </c>
      <c r="C11" s="1" t="s">
        <v>57</v>
      </c>
      <c r="D11" s="1" t="str">
        <f t="shared" si="2"/>
        <v>9ABC&amp;D</v>
      </c>
      <c r="E11" s="20">
        <f>IFERROR((IF($A11&gt;supporting_sheet!$D$14, VLOOKUP(supporting_sheet!$G$14,'waste_char_sector_%_values'!$E$2:$AG$3277,2,FALSE), VLOOKUP($D11,'waste_char_sector_%_values'!$E$2:$AG$3277,2,FALSE))*'DONNÉES '!$F50),0)</f>
        <v>0</v>
      </c>
      <c r="F11" s="20">
        <f>IFERROR((IF($A11&gt;supporting_sheet!$D$14, VLOOKUP(supporting_sheet!$G$14,'waste_char_sector_%_values'!$E$2:$AG$3277,3,FALSE), VLOOKUP($D11,'waste_char_sector_%_values'!$E$2:$AG$3277,3,FALSE))*'DONNÉES '!$F50),0)</f>
        <v>0</v>
      </c>
      <c r="G11" s="20">
        <f>IFERROR((IF($A11&gt;supporting_sheet!$D$14, VLOOKUP(supporting_sheet!$G$14,'waste_char_sector_%_values'!$E$2:$AG$3277,4,FALSE), VLOOKUP($D11,'waste_char_sector_%_values'!$E$2:$AG$3277,4,FALSE))*'DONNÉES '!$F50),0)</f>
        <v>0</v>
      </c>
      <c r="H11" s="20">
        <f>IFERROR((IF($A11&gt;supporting_sheet!$D$14, VLOOKUP(supporting_sheet!$G$14,'waste_char_sector_%_values'!$E$2:$AG$3277,5,FALSE), VLOOKUP($D11,'waste_char_sector_%_values'!$E$2:$AG$3277,5,FALSE))*'DONNÉES '!$F50),0)</f>
        <v>0</v>
      </c>
      <c r="I11" s="20">
        <f>IFERROR((IF($A11&gt;supporting_sheet!$D$14, VLOOKUP(supporting_sheet!$G$14,'waste_char_sector_%_values'!$E$2:$AG$3277,6,FALSE), VLOOKUP($D11,'waste_char_sector_%_values'!$E$2:$AG$3277,6,FALSE))*'DONNÉES '!$F50),0)</f>
        <v>0</v>
      </c>
      <c r="J11" s="20">
        <f>IFERROR((IF($A11&gt;supporting_sheet!$D$14, VLOOKUP(supporting_sheet!$G$14,'waste_char_sector_%_values'!$E$2:$AG$3277,7,FALSE), VLOOKUP($D11,'waste_char_sector_%_values'!$E$2:$AG$3277,7,FALSE))*'DONNÉES '!$F50),0)</f>
        <v>0</v>
      </c>
      <c r="K11" s="20">
        <f>IFERROR((IF($A11&gt;supporting_sheet!$D$14, VLOOKUP(supporting_sheet!$G$14,'waste_char_sector_%_values'!$E$2:$AG$3277,8,FALSE), VLOOKUP($D11,'waste_char_sector_%_values'!$E$2:$AG$3277,8,FALSE))*'DONNÉES '!$F50),0)</f>
        <v>0</v>
      </c>
      <c r="L11" s="20">
        <f>IFERROR((IF($A11&gt;supporting_sheet!$D$14, VLOOKUP(supporting_sheet!$G$14,'waste_char_sector_%_values'!$E$2:$AG$3277,9,FALSE), VLOOKUP($D11,'waste_char_sector_%_values'!$E$2:$AG$3277,9,FALSE))*'DONNÉES '!$F50),0)</f>
        <v>0</v>
      </c>
      <c r="M11" s="20">
        <f>IFERROR((IF($A11&gt;supporting_sheet!$D$14, VLOOKUP(supporting_sheet!$G$14,'waste_char_sector_%_values'!$E$2:$AG$3277,10,FALSE), VLOOKUP($D11,'waste_char_sector_%_values'!$E$2:$AG$3277,10,FALSE))*'DONNÉES '!$F50),0)</f>
        <v>0</v>
      </c>
      <c r="N11" s="20">
        <f>IFERROR((IF($A11&gt;supporting_sheet!$D$14, VLOOKUP(supporting_sheet!$G$14,'waste_char_sector_%_values'!$E$2:$AG$3277,11,FALSE), VLOOKUP($D11,'waste_char_sector_%_values'!$E$2:$AG$3277,11,FALSE))*'DONNÉES '!$F50),0)</f>
        <v>0</v>
      </c>
      <c r="O11" s="20">
        <f>IFERROR((IF($A11&gt;supporting_sheet!$D$14, VLOOKUP(supporting_sheet!$G$14,'waste_char_sector_%_values'!$E$2:$AG$3277,12,FALSE), VLOOKUP($D11,'waste_char_sector_%_values'!$E$2:$AG$3277,12,FALSE))*'DONNÉES '!$F50),0)</f>
        <v>0</v>
      </c>
      <c r="P11" s="20">
        <f>IFERROR((IF($A11&gt;supporting_sheet!$D$14, VLOOKUP(supporting_sheet!$G$14,'waste_char_sector_%_values'!$E$2:$AG$3277,13,FALSE), VLOOKUP($D11,'waste_char_sector_%_values'!$E$2:$AG$3277,13,FALSE))*'DONNÉES '!$F50),0)</f>
        <v>0</v>
      </c>
      <c r="Q11" s="20">
        <f>IFERROR((IF($A11&gt;supporting_sheet!$D$14, VLOOKUP(supporting_sheet!$G$14,'waste_char_sector_%_values'!$E$2:$AG$3277,14,FALSE), VLOOKUP($D11,'waste_char_sector_%_values'!$E$2:$AG$3277,14,FALSE))*'DONNÉES '!$F50),0)</f>
        <v>0</v>
      </c>
      <c r="R11" s="20">
        <f>IFERROR((IF($A11&gt;supporting_sheet!$D$14, VLOOKUP(supporting_sheet!$G$14,'waste_char_sector_%_values'!$E$2:$AG$3277,29,FALSE), VLOOKUP($D11,'waste_char_sector_%_values'!$E$2:$AG$3277,29,FALSE))*'DONNÉES '!$F50),0)</f>
        <v>0</v>
      </c>
      <c r="S11" s="37"/>
      <c r="T11" s="37">
        <f t="shared" si="0"/>
        <v>0</v>
      </c>
      <c r="W11" s="20">
        <f>IFERROR((IF($A11&gt;supporting_sheet!$D$14, VLOOKUP(supporting_sheet!$G$14,'waste_char_sector_%_values'!$E$2:$AG$3277,11,FALSE), VLOOKUP($D11,'waste_char_sector_%_values'!$E$2:$AG$3277,11,FALSE))*'DONNÉES '!$F50),0)</f>
        <v>0</v>
      </c>
    </row>
    <row r="12" spans="1:23" x14ac:dyDescent="0.25">
      <c r="A12" s="1">
        <f>'DONNÉES '!B51</f>
        <v>10</v>
      </c>
      <c r="B12" s="1" t="str">
        <f t="shared" si="1"/>
        <v>AB</v>
      </c>
      <c r="C12" s="1" t="s">
        <v>57</v>
      </c>
      <c r="D12" s="1" t="str">
        <f t="shared" si="2"/>
        <v>10ABC&amp;D</v>
      </c>
      <c r="E12" s="20">
        <f>IFERROR((IF($A12&gt;supporting_sheet!$D$14, VLOOKUP(supporting_sheet!$G$14,'waste_char_sector_%_values'!$E$2:$AG$3277,2,FALSE), VLOOKUP($D12,'waste_char_sector_%_values'!$E$2:$AG$3277,2,FALSE))*'DONNÉES '!$F51),0)</f>
        <v>0</v>
      </c>
      <c r="F12" s="20">
        <f>IFERROR((IF($A12&gt;supporting_sheet!$D$14, VLOOKUP(supporting_sheet!$G$14,'waste_char_sector_%_values'!$E$2:$AG$3277,3,FALSE), VLOOKUP($D12,'waste_char_sector_%_values'!$E$2:$AG$3277,3,FALSE))*'DONNÉES '!$F51),0)</f>
        <v>0</v>
      </c>
      <c r="G12" s="20">
        <f>IFERROR((IF($A12&gt;supporting_sheet!$D$14, VLOOKUP(supporting_sheet!$G$14,'waste_char_sector_%_values'!$E$2:$AG$3277,4,FALSE), VLOOKUP($D12,'waste_char_sector_%_values'!$E$2:$AG$3277,4,FALSE))*'DONNÉES '!$F51),0)</f>
        <v>0</v>
      </c>
      <c r="H12" s="20">
        <f>IFERROR((IF($A12&gt;supporting_sheet!$D$14, VLOOKUP(supporting_sheet!$G$14,'waste_char_sector_%_values'!$E$2:$AG$3277,5,FALSE), VLOOKUP($D12,'waste_char_sector_%_values'!$E$2:$AG$3277,5,FALSE))*'DONNÉES '!$F51),0)</f>
        <v>0</v>
      </c>
      <c r="I12" s="20">
        <f>IFERROR((IF($A12&gt;supporting_sheet!$D$14, VLOOKUP(supporting_sheet!$G$14,'waste_char_sector_%_values'!$E$2:$AG$3277,6,FALSE), VLOOKUP($D12,'waste_char_sector_%_values'!$E$2:$AG$3277,6,FALSE))*'DONNÉES '!$F51),0)</f>
        <v>0</v>
      </c>
      <c r="J12" s="20">
        <f>IFERROR((IF($A12&gt;supporting_sheet!$D$14, VLOOKUP(supporting_sheet!$G$14,'waste_char_sector_%_values'!$E$2:$AG$3277,7,FALSE), VLOOKUP($D12,'waste_char_sector_%_values'!$E$2:$AG$3277,7,FALSE))*'DONNÉES '!$F51),0)</f>
        <v>0</v>
      </c>
      <c r="K12" s="20">
        <f>IFERROR((IF($A12&gt;supporting_sheet!$D$14, VLOOKUP(supporting_sheet!$G$14,'waste_char_sector_%_values'!$E$2:$AG$3277,8,FALSE), VLOOKUP($D12,'waste_char_sector_%_values'!$E$2:$AG$3277,8,FALSE))*'DONNÉES '!$F51),0)</f>
        <v>0</v>
      </c>
      <c r="L12" s="20">
        <f>IFERROR((IF($A12&gt;supporting_sheet!$D$14, VLOOKUP(supporting_sheet!$G$14,'waste_char_sector_%_values'!$E$2:$AG$3277,9,FALSE), VLOOKUP($D12,'waste_char_sector_%_values'!$E$2:$AG$3277,9,FALSE))*'DONNÉES '!$F51),0)</f>
        <v>0</v>
      </c>
      <c r="M12" s="20">
        <f>IFERROR((IF($A12&gt;supporting_sheet!$D$14, VLOOKUP(supporting_sheet!$G$14,'waste_char_sector_%_values'!$E$2:$AG$3277,10,FALSE), VLOOKUP($D12,'waste_char_sector_%_values'!$E$2:$AG$3277,10,FALSE))*'DONNÉES '!$F51),0)</f>
        <v>0</v>
      </c>
      <c r="N12" s="20">
        <f>IFERROR((IF($A12&gt;supporting_sheet!$D$14, VLOOKUP(supporting_sheet!$G$14,'waste_char_sector_%_values'!$E$2:$AG$3277,11,FALSE), VLOOKUP($D12,'waste_char_sector_%_values'!$E$2:$AG$3277,11,FALSE))*'DONNÉES '!$F51),0)</f>
        <v>0</v>
      </c>
      <c r="O12" s="20">
        <f>IFERROR((IF($A12&gt;supporting_sheet!$D$14, VLOOKUP(supporting_sheet!$G$14,'waste_char_sector_%_values'!$E$2:$AG$3277,12,FALSE), VLOOKUP($D12,'waste_char_sector_%_values'!$E$2:$AG$3277,12,FALSE))*'DONNÉES '!$F51),0)</f>
        <v>0</v>
      </c>
      <c r="P12" s="20">
        <f>IFERROR((IF($A12&gt;supporting_sheet!$D$14, VLOOKUP(supporting_sheet!$G$14,'waste_char_sector_%_values'!$E$2:$AG$3277,13,FALSE), VLOOKUP($D12,'waste_char_sector_%_values'!$E$2:$AG$3277,13,FALSE))*'DONNÉES '!$F51),0)</f>
        <v>0</v>
      </c>
      <c r="Q12" s="20">
        <f>IFERROR((IF($A12&gt;supporting_sheet!$D$14, VLOOKUP(supporting_sheet!$G$14,'waste_char_sector_%_values'!$E$2:$AG$3277,14,FALSE), VLOOKUP($D12,'waste_char_sector_%_values'!$E$2:$AG$3277,14,FALSE))*'DONNÉES '!$F51),0)</f>
        <v>0</v>
      </c>
      <c r="R12" s="20">
        <f>IFERROR((IF($A12&gt;supporting_sheet!$D$14, VLOOKUP(supporting_sheet!$G$14,'waste_char_sector_%_values'!$E$2:$AG$3277,29,FALSE), VLOOKUP($D12,'waste_char_sector_%_values'!$E$2:$AG$3277,29,FALSE))*'DONNÉES '!$F51),0)</f>
        <v>0</v>
      </c>
      <c r="S12" s="37"/>
      <c r="T12" s="37">
        <f t="shared" si="0"/>
        <v>0</v>
      </c>
      <c r="W12" s="20">
        <f>IFERROR((IF($A12&gt;supporting_sheet!$D$14, VLOOKUP(supporting_sheet!$G$14,'waste_char_sector_%_values'!$E$2:$AG$3277,11,FALSE), VLOOKUP($D12,'waste_char_sector_%_values'!$E$2:$AG$3277,11,FALSE))*'DONNÉES '!$F51),0)</f>
        <v>0</v>
      </c>
    </row>
    <row r="13" spans="1:23" x14ac:dyDescent="0.25">
      <c r="A13" s="1">
        <f>'DONNÉES '!B52</f>
        <v>11</v>
      </c>
      <c r="B13" s="1" t="str">
        <f t="shared" si="1"/>
        <v>AB</v>
      </c>
      <c r="C13" s="1" t="s">
        <v>57</v>
      </c>
      <c r="D13" s="1" t="str">
        <f t="shared" si="2"/>
        <v>11ABC&amp;D</v>
      </c>
      <c r="E13" s="20">
        <f>IFERROR((IF($A13&gt;supporting_sheet!$D$14, VLOOKUP(supporting_sheet!$G$14,'waste_char_sector_%_values'!$E$2:$AG$3277,2,FALSE), VLOOKUP($D13,'waste_char_sector_%_values'!$E$2:$AG$3277,2,FALSE))*'DONNÉES '!$F52),0)</f>
        <v>0</v>
      </c>
      <c r="F13" s="20">
        <f>IFERROR((IF($A13&gt;supporting_sheet!$D$14, VLOOKUP(supporting_sheet!$G$14,'waste_char_sector_%_values'!$E$2:$AG$3277,3,FALSE), VLOOKUP($D13,'waste_char_sector_%_values'!$E$2:$AG$3277,3,FALSE))*'DONNÉES '!$F52),0)</f>
        <v>0</v>
      </c>
      <c r="G13" s="20">
        <f>IFERROR((IF($A13&gt;supporting_sheet!$D$14, VLOOKUP(supporting_sheet!$G$14,'waste_char_sector_%_values'!$E$2:$AG$3277,4,FALSE), VLOOKUP($D13,'waste_char_sector_%_values'!$E$2:$AG$3277,4,FALSE))*'DONNÉES '!$F52),0)</f>
        <v>0</v>
      </c>
      <c r="H13" s="20">
        <f>IFERROR((IF($A13&gt;supporting_sheet!$D$14, VLOOKUP(supporting_sheet!$G$14,'waste_char_sector_%_values'!$E$2:$AG$3277,5,FALSE), VLOOKUP($D13,'waste_char_sector_%_values'!$E$2:$AG$3277,5,FALSE))*'DONNÉES '!$F52),0)</f>
        <v>0</v>
      </c>
      <c r="I13" s="20">
        <f>IFERROR((IF($A13&gt;supporting_sheet!$D$14, VLOOKUP(supporting_sheet!$G$14,'waste_char_sector_%_values'!$E$2:$AG$3277,6,FALSE), VLOOKUP($D13,'waste_char_sector_%_values'!$E$2:$AG$3277,6,FALSE))*'DONNÉES '!$F52),0)</f>
        <v>0</v>
      </c>
      <c r="J13" s="20">
        <f>IFERROR((IF($A13&gt;supporting_sheet!$D$14, VLOOKUP(supporting_sheet!$G$14,'waste_char_sector_%_values'!$E$2:$AG$3277,7,FALSE), VLOOKUP($D13,'waste_char_sector_%_values'!$E$2:$AG$3277,7,FALSE))*'DONNÉES '!$F52),0)</f>
        <v>0</v>
      </c>
      <c r="K13" s="20">
        <f>IFERROR((IF($A13&gt;supporting_sheet!$D$14, VLOOKUP(supporting_sheet!$G$14,'waste_char_sector_%_values'!$E$2:$AG$3277,8,FALSE), VLOOKUP($D13,'waste_char_sector_%_values'!$E$2:$AG$3277,8,FALSE))*'DONNÉES '!$F52),0)</f>
        <v>0</v>
      </c>
      <c r="L13" s="20">
        <f>IFERROR((IF($A13&gt;supporting_sheet!$D$14, VLOOKUP(supporting_sheet!$G$14,'waste_char_sector_%_values'!$E$2:$AG$3277,9,FALSE), VLOOKUP($D13,'waste_char_sector_%_values'!$E$2:$AG$3277,9,FALSE))*'DONNÉES '!$F52),0)</f>
        <v>0</v>
      </c>
      <c r="M13" s="20">
        <f>IFERROR((IF($A13&gt;supporting_sheet!$D$14, VLOOKUP(supporting_sheet!$G$14,'waste_char_sector_%_values'!$E$2:$AG$3277,10,FALSE), VLOOKUP($D13,'waste_char_sector_%_values'!$E$2:$AG$3277,10,FALSE))*'DONNÉES '!$F52),0)</f>
        <v>0</v>
      </c>
      <c r="N13" s="20">
        <f>IFERROR((IF($A13&gt;supporting_sheet!$D$14, VLOOKUP(supporting_sheet!$G$14,'waste_char_sector_%_values'!$E$2:$AG$3277,11,FALSE), VLOOKUP($D13,'waste_char_sector_%_values'!$E$2:$AG$3277,11,FALSE))*'DONNÉES '!$F52),0)</f>
        <v>0</v>
      </c>
      <c r="O13" s="20">
        <f>IFERROR((IF($A13&gt;supporting_sheet!$D$14, VLOOKUP(supporting_sheet!$G$14,'waste_char_sector_%_values'!$E$2:$AG$3277,12,FALSE), VLOOKUP($D13,'waste_char_sector_%_values'!$E$2:$AG$3277,12,FALSE))*'DONNÉES '!$F52),0)</f>
        <v>0</v>
      </c>
      <c r="P13" s="20">
        <f>IFERROR((IF($A13&gt;supporting_sheet!$D$14, VLOOKUP(supporting_sheet!$G$14,'waste_char_sector_%_values'!$E$2:$AG$3277,13,FALSE), VLOOKUP($D13,'waste_char_sector_%_values'!$E$2:$AG$3277,13,FALSE))*'DONNÉES '!$F52),0)</f>
        <v>0</v>
      </c>
      <c r="Q13" s="20">
        <f>IFERROR((IF($A13&gt;supporting_sheet!$D$14, VLOOKUP(supporting_sheet!$G$14,'waste_char_sector_%_values'!$E$2:$AG$3277,14,FALSE), VLOOKUP($D13,'waste_char_sector_%_values'!$E$2:$AG$3277,14,FALSE))*'DONNÉES '!$F52),0)</f>
        <v>0</v>
      </c>
      <c r="R13" s="20">
        <f>IFERROR((IF($A13&gt;supporting_sheet!$D$14, VLOOKUP(supporting_sheet!$G$14,'waste_char_sector_%_values'!$E$2:$AG$3277,29,FALSE), VLOOKUP($D13,'waste_char_sector_%_values'!$E$2:$AG$3277,29,FALSE))*'DONNÉES '!$F52),0)</f>
        <v>0</v>
      </c>
      <c r="S13" s="37"/>
      <c r="T13" s="37">
        <f t="shared" si="0"/>
        <v>0</v>
      </c>
      <c r="W13" s="20">
        <f>IFERROR((IF($A13&gt;supporting_sheet!$D$14, VLOOKUP(supporting_sheet!$G$14,'waste_char_sector_%_values'!$E$2:$AG$3277,11,FALSE), VLOOKUP($D13,'waste_char_sector_%_values'!$E$2:$AG$3277,11,FALSE))*'DONNÉES '!$F52),0)</f>
        <v>0</v>
      </c>
    </row>
    <row r="14" spans="1:23" x14ac:dyDescent="0.25">
      <c r="A14" s="1">
        <f>'DONNÉES '!B53</f>
        <v>12</v>
      </c>
      <c r="B14" s="1" t="str">
        <f t="shared" si="1"/>
        <v>AB</v>
      </c>
      <c r="C14" s="1" t="s">
        <v>57</v>
      </c>
      <c r="D14" s="1" t="str">
        <f t="shared" si="2"/>
        <v>12ABC&amp;D</v>
      </c>
      <c r="E14" s="20">
        <f>IFERROR((IF($A14&gt;supporting_sheet!$D$14, VLOOKUP(supporting_sheet!$G$14,'waste_char_sector_%_values'!$E$2:$AG$3277,2,FALSE), VLOOKUP($D14,'waste_char_sector_%_values'!$E$2:$AG$3277,2,FALSE))*'DONNÉES '!$F53),0)</f>
        <v>0</v>
      </c>
      <c r="F14" s="20">
        <f>IFERROR((IF($A14&gt;supporting_sheet!$D$14, VLOOKUP(supporting_sheet!$G$14,'waste_char_sector_%_values'!$E$2:$AG$3277,3,FALSE), VLOOKUP($D14,'waste_char_sector_%_values'!$E$2:$AG$3277,3,FALSE))*'DONNÉES '!$F53),0)</f>
        <v>0</v>
      </c>
      <c r="G14" s="20">
        <f>IFERROR((IF($A14&gt;supporting_sheet!$D$14, VLOOKUP(supporting_sheet!$G$14,'waste_char_sector_%_values'!$E$2:$AG$3277,4,FALSE), VLOOKUP($D14,'waste_char_sector_%_values'!$E$2:$AG$3277,4,FALSE))*'DONNÉES '!$F53),0)</f>
        <v>0</v>
      </c>
      <c r="H14" s="20">
        <f>IFERROR((IF($A14&gt;supporting_sheet!$D$14, VLOOKUP(supporting_sheet!$G$14,'waste_char_sector_%_values'!$E$2:$AG$3277,5,FALSE), VLOOKUP($D14,'waste_char_sector_%_values'!$E$2:$AG$3277,5,FALSE))*'DONNÉES '!$F53),0)</f>
        <v>0</v>
      </c>
      <c r="I14" s="20">
        <f>IFERROR((IF($A14&gt;supporting_sheet!$D$14, VLOOKUP(supporting_sheet!$G$14,'waste_char_sector_%_values'!$E$2:$AG$3277,6,FALSE), VLOOKUP($D14,'waste_char_sector_%_values'!$E$2:$AG$3277,6,FALSE))*'DONNÉES '!$F53),0)</f>
        <v>0</v>
      </c>
      <c r="J14" s="20">
        <f>IFERROR((IF($A14&gt;supporting_sheet!$D$14, VLOOKUP(supporting_sheet!$G$14,'waste_char_sector_%_values'!$E$2:$AG$3277,7,FALSE), VLOOKUP($D14,'waste_char_sector_%_values'!$E$2:$AG$3277,7,FALSE))*'DONNÉES '!$F53),0)</f>
        <v>0</v>
      </c>
      <c r="K14" s="20">
        <f>IFERROR((IF($A14&gt;supporting_sheet!$D$14, VLOOKUP(supporting_sheet!$G$14,'waste_char_sector_%_values'!$E$2:$AG$3277,8,FALSE), VLOOKUP($D14,'waste_char_sector_%_values'!$E$2:$AG$3277,8,FALSE))*'DONNÉES '!$F53),0)</f>
        <v>0</v>
      </c>
      <c r="L14" s="20">
        <f>IFERROR((IF($A14&gt;supporting_sheet!$D$14, VLOOKUP(supporting_sheet!$G$14,'waste_char_sector_%_values'!$E$2:$AG$3277,9,FALSE), VLOOKUP($D14,'waste_char_sector_%_values'!$E$2:$AG$3277,9,FALSE))*'DONNÉES '!$F53),0)</f>
        <v>0</v>
      </c>
      <c r="M14" s="20">
        <f>IFERROR((IF($A14&gt;supporting_sheet!$D$14, VLOOKUP(supporting_sheet!$G$14,'waste_char_sector_%_values'!$E$2:$AG$3277,10,FALSE), VLOOKUP($D14,'waste_char_sector_%_values'!$E$2:$AG$3277,10,FALSE))*'DONNÉES '!$F53),0)</f>
        <v>0</v>
      </c>
      <c r="N14" s="20">
        <f>IFERROR((IF($A14&gt;supporting_sheet!$D$14, VLOOKUP(supporting_sheet!$G$14,'waste_char_sector_%_values'!$E$2:$AG$3277,11,FALSE), VLOOKUP($D14,'waste_char_sector_%_values'!$E$2:$AG$3277,11,FALSE))*'DONNÉES '!$F53),0)</f>
        <v>0</v>
      </c>
      <c r="O14" s="20">
        <f>IFERROR((IF($A14&gt;supporting_sheet!$D$14, VLOOKUP(supporting_sheet!$G$14,'waste_char_sector_%_values'!$E$2:$AG$3277,12,FALSE), VLOOKUP($D14,'waste_char_sector_%_values'!$E$2:$AG$3277,12,FALSE))*'DONNÉES '!$F53),0)</f>
        <v>0</v>
      </c>
      <c r="P14" s="20">
        <f>IFERROR((IF($A14&gt;supporting_sheet!$D$14, VLOOKUP(supporting_sheet!$G$14,'waste_char_sector_%_values'!$E$2:$AG$3277,13,FALSE), VLOOKUP($D14,'waste_char_sector_%_values'!$E$2:$AG$3277,13,FALSE))*'DONNÉES '!$F53),0)</f>
        <v>0</v>
      </c>
      <c r="Q14" s="20">
        <f>IFERROR((IF($A14&gt;supporting_sheet!$D$14, VLOOKUP(supporting_sheet!$G$14,'waste_char_sector_%_values'!$E$2:$AG$3277,14,FALSE), VLOOKUP($D14,'waste_char_sector_%_values'!$E$2:$AG$3277,14,FALSE))*'DONNÉES '!$F53),0)</f>
        <v>0</v>
      </c>
      <c r="R14" s="20">
        <f>IFERROR((IF($A14&gt;supporting_sheet!$D$14, VLOOKUP(supporting_sheet!$G$14,'waste_char_sector_%_values'!$E$2:$AG$3277,29,FALSE), VLOOKUP($D14,'waste_char_sector_%_values'!$E$2:$AG$3277,29,FALSE))*'DONNÉES '!$F53),0)</f>
        <v>0</v>
      </c>
      <c r="S14" s="37"/>
      <c r="T14" s="37">
        <f t="shared" si="0"/>
        <v>0</v>
      </c>
      <c r="W14" s="20">
        <f>IFERROR((IF($A14&gt;supporting_sheet!$D$14, VLOOKUP(supporting_sheet!$G$14,'waste_char_sector_%_values'!$E$2:$AG$3277,11,FALSE), VLOOKUP($D14,'waste_char_sector_%_values'!$E$2:$AG$3277,11,FALSE))*'DONNÉES '!$F53),0)</f>
        <v>0</v>
      </c>
    </row>
    <row r="15" spans="1:23" x14ac:dyDescent="0.25">
      <c r="A15" s="1">
        <f>'DONNÉES '!B54</f>
        <v>13</v>
      </c>
      <c r="B15" s="1" t="str">
        <f t="shared" si="1"/>
        <v>AB</v>
      </c>
      <c r="C15" s="1" t="s">
        <v>57</v>
      </c>
      <c r="D15" s="1" t="str">
        <f t="shared" si="2"/>
        <v>13ABC&amp;D</v>
      </c>
      <c r="E15" s="20">
        <f>IFERROR((IF($A15&gt;supporting_sheet!$D$14, VLOOKUP(supporting_sheet!$G$14,'waste_char_sector_%_values'!$E$2:$AG$3277,2,FALSE), VLOOKUP($D15,'waste_char_sector_%_values'!$E$2:$AG$3277,2,FALSE))*'DONNÉES '!$F54),0)</f>
        <v>0</v>
      </c>
      <c r="F15" s="20">
        <f>IFERROR((IF($A15&gt;supporting_sheet!$D$14, VLOOKUP(supporting_sheet!$G$14,'waste_char_sector_%_values'!$E$2:$AG$3277,3,FALSE), VLOOKUP($D15,'waste_char_sector_%_values'!$E$2:$AG$3277,3,FALSE))*'DONNÉES '!$F54),0)</f>
        <v>0</v>
      </c>
      <c r="G15" s="20">
        <f>IFERROR((IF($A15&gt;supporting_sheet!$D$14, VLOOKUP(supporting_sheet!$G$14,'waste_char_sector_%_values'!$E$2:$AG$3277,4,FALSE), VLOOKUP($D15,'waste_char_sector_%_values'!$E$2:$AG$3277,4,FALSE))*'DONNÉES '!$F54),0)</f>
        <v>0</v>
      </c>
      <c r="H15" s="20">
        <f>IFERROR((IF($A15&gt;supporting_sheet!$D$14, VLOOKUP(supporting_sheet!$G$14,'waste_char_sector_%_values'!$E$2:$AG$3277,5,FALSE), VLOOKUP($D15,'waste_char_sector_%_values'!$E$2:$AG$3277,5,FALSE))*'DONNÉES '!$F54),0)</f>
        <v>0</v>
      </c>
      <c r="I15" s="20">
        <f>IFERROR((IF($A15&gt;supporting_sheet!$D$14, VLOOKUP(supporting_sheet!$G$14,'waste_char_sector_%_values'!$E$2:$AG$3277,6,FALSE), VLOOKUP($D15,'waste_char_sector_%_values'!$E$2:$AG$3277,6,FALSE))*'DONNÉES '!$F54),0)</f>
        <v>0</v>
      </c>
      <c r="J15" s="20">
        <f>IFERROR((IF($A15&gt;supporting_sheet!$D$14, VLOOKUP(supporting_sheet!$G$14,'waste_char_sector_%_values'!$E$2:$AG$3277,7,FALSE), VLOOKUP($D15,'waste_char_sector_%_values'!$E$2:$AG$3277,7,FALSE))*'DONNÉES '!$F54),0)</f>
        <v>0</v>
      </c>
      <c r="K15" s="20">
        <f>IFERROR((IF($A15&gt;supporting_sheet!$D$14, VLOOKUP(supporting_sheet!$G$14,'waste_char_sector_%_values'!$E$2:$AG$3277,8,FALSE), VLOOKUP($D15,'waste_char_sector_%_values'!$E$2:$AG$3277,8,FALSE))*'DONNÉES '!$F54),0)</f>
        <v>0</v>
      </c>
      <c r="L15" s="20">
        <f>IFERROR((IF($A15&gt;supporting_sheet!$D$14, VLOOKUP(supporting_sheet!$G$14,'waste_char_sector_%_values'!$E$2:$AG$3277,9,FALSE), VLOOKUP($D15,'waste_char_sector_%_values'!$E$2:$AG$3277,9,FALSE))*'DONNÉES '!$F54),0)</f>
        <v>0</v>
      </c>
      <c r="M15" s="20">
        <f>IFERROR((IF($A15&gt;supporting_sheet!$D$14, VLOOKUP(supporting_sheet!$G$14,'waste_char_sector_%_values'!$E$2:$AG$3277,10,FALSE), VLOOKUP($D15,'waste_char_sector_%_values'!$E$2:$AG$3277,10,FALSE))*'DONNÉES '!$F54),0)</f>
        <v>0</v>
      </c>
      <c r="N15" s="20">
        <f>IFERROR((IF($A15&gt;supporting_sheet!$D$14, VLOOKUP(supporting_sheet!$G$14,'waste_char_sector_%_values'!$E$2:$AG$3277,11,FALSE), VLOOKUP($D15,'waste_char_sector_%_values'!$E$2:$AG$3277,11,FALSE))*'DONNÉES '!$F54),0)</f>
        <v>0</v>
      </c>
      <c r="O15" s="20">
        <f>IFERROR((IF($A15&gt;supporting_sheet!$D$14, VLOOKUP(supporting_sheet!$G$14,'waste_char_sector_%_values'!$E$2:$AG$3277,12,FALSE), VLOOKUP($D15,'waste_char_sector_%_values'!$E$2:$AG$3277,12,FALSE))*'DONNÉES '!$F54),0)</f>
        <v>0</v>
      </c>
      <c r="P15" s="20">
        <f>IFERROR((IF($A15&gt;supporting_sheet!$D$14, VLOOKUP(supporting_sheet!$G$14,'waste_char_sector_%_values'!$E$2:$AG$3277,13,FALSE), VLOOKUP($D15,'waste_char_sector_%_values'!$E$2:$AG$3277,13,FALSE))*'DONNÉES '!$F54),0)</f>
        <v>0</v>
      </c>
      <c r="Q15" s="20">
        <f>IFERROR((IF($A15&gt;supporting_sheet!$D$14, VLOOKUP(supporting_sheet!$G$14,'waste_char_sector_%_values'!$E$2:$AG$3277,14,FALSE), VLOOKUP($D15,'waste_char_sector_%_values'!$E$2:$AG$3277,14,FALSE))*'DONNÉES '!$F54),0)</f>
        <v>0</v>
      </c>
      <c r="R15" s="20">
        <f>IFERROR((IF($A15&gt;supporting_sheet!$D$14, VLOOKUP(supporting_sheet!$G$14,'waste_char_sector_%_values'!$E$2:$AG$3277,29,FALSE), VLOOKUP($D15,'waste_char_sector_%_values'!$E$2:$AG$3277,29,FALSE))*'DONNÉES '!$F54),0)</f>
        <v>0</v>
      </c>
      <c r="S15" s="37"/>
      <c r="T15" s="37">
        <f t="shared" si="0"/>
        <v>0</v>
      </c>
      <c r="W15" s="20">
        <f>IFERROR((IF($A15&gt;supporting_sheet!$D$14, VLOOKUP(supporting_sheet!$G$14,'waste_char_sector_%_values'!$E$2:$AG$3277,11,FALSE), VLOOKUP($D15,'waste_char_sector_%_values'!$E$2:$AG$3277,11,FALSE))*'DONNÉES '!$F54),0)</f>
        <v>0</v>
      </c>
    </row>
    <row r="16" spans="1:23" x14ac:dyDescent="0.25">
      <c r="A16" s="1">
        <f>'DONNÉES '!B55</f>
        <v>14</v>
      </c>
      <c r="B16" s="1" t="str">
        <f t="shared" si="1"/>
        <v>AB</v>
      </c>
      <c r="C16" s="1" t="s">
        <v>57</v>
      </c>
      <c r="D16" s="1" t="str">
        <f t="shared" si="2"/>
        <v>14ABC&amp;D</v>
      </c>
      <c r="E16" s="20">
        <f>IFERROR((IF($A16&gt;supporting_sheet!$D$14, VLOOKUP(supporting_sheet!$G$14,'waste_char_sector_%_values'!$E$2:$AG$3277,2,FALSE), VLOOKUP($D16,'waste_char_sector_%_values'!$E$2:$AG$3277,2,FALSE))*'DONNÉES '!$F55),0)</f>
        <v>0</v>
      </c>
      <c r="F16" s="20">
        <f>IFERROR((IF($A16&gt;supporting_sheet!$D$14, VLOOKUP(supporting_sheet!$G$14,'waste_char_sector_%_values'!$E$2:$AG$3277,3,FALSE), VLOOKUP($D16,'waste_char_sector_%_values'!$E$2:$AG$3277,3,FALSE))*'DONNÉES '!$F55),0)</f>
        <v>0</v>
      </c>
      <c r="G16" s="20">
        <f>IFERROR((IF($A16&gt;supporting_sheet!$D$14, VLOOKUP(supporting_sheet!$G$14,'waste_char_sector_%_values'!$E$2:$AG$3277,4,FALSE), VLOOKUP($D16,'waste_char_sector_%_values'!$E$2:$AG$3277,4,FALSE))*'DONNÉES '!$F55),0)</f>
        <v>0</v>
      </c>
      <c r="H16" s="20">
        <f>IFERROR((IF($A16&gt;supporting_sheet!$D$14, VLOOKUP(supporting_sheet!$G$14,'waste_char_sector_%_values'!$E$2:$AG$3277,5,FALSE), VLOOKUP($D16,'waste_char_sector_%_values'!$E$2:$AG$3277,5,FALSE))*'DONNÉES '!$F55),0)</f>
        <v>0</v>
      </c>
      <c r="I16" s="20">
        <f>IFERROR((IF($A16&gt;supporting_sheet!$D$14, VLOOKUP(supporting_sheet!$G$14,'waste_char_sector_%_values'!$E$2:$AG$3277,6,FALSE), VLOOKUP($D16,'waste_char_sector_%_values'!$E$2:$AG$3277,6,FALSE))*'DONNÉES '!$F55),0)</f>
        <v>0</v>
      </c>
      <c r="J16" s="20">
        <f>IFERROR((IF($A16&gt;supporting_sheet!$D$14, VLOOKUP(supporting_sheet!$G$14,'waste_char_sector_%_values'!$E$2:$AG$3277,7,FALSE), VLOOKUP($D16,'waste_char_sector_%_values'!$E$2:$AG$3277,7,FALSE))*'DONNÉES '!$F55),0)</f>
        <v>0</v>
      </c>
      <c r="K16" s="20">
        <f>IFERROR((IF($A16&gt;supporting_sheet!$D$14, VLOOKUP(supporting_sheet!$G$14,'waste_char_sector_%_values'!$E$2:$AG$3277,8,FALSE), VLOOKUP($D16,'waste_char_sector_%_values'!$E$2:$AG$3277,8,FALSE))*'DONNÉES '!$F55),0)</f>
        <v>0</v>
      </c>
      <c r="L16" s="20">
        <f>IFERROR((IF($A16&gt;supporting_sheet!$D$14, VLOOKUP(supporting_sheet!$G$14,'waste_char_sector_%_values'!$E$2:$AG$3277,9,FALSE), VLOOKUP($D16,'waste_char_sector_%_values'!$E$2:$AG$3277,9,FALSE))*'DONNÉES '!$F55),0)</f>
        <v>0</v>
      </c>
      <c r="M16" s="20">
        <f>IFERROR((IF($A16&gt;supporting_sheet!$D$14, VLOOKUP(supporting_sheet!$G$14,'waste_char_sector_%_values'!$E$2:$AG$3277,10,FALSE), VLOOKUP($D16,'waste_char_sector_%_values'!$E$2:$AG$3277,10,FALSE))*'DONNÉES '!$F55),0)</f>
        <v>0</v>
      </c>
      <c r="N16" s="20">
        <f>IFERROR((IF($A16&gt;supporting_sheet!$D$14, VLOOKUP(supporting_sheet!$G$14,'waste_char_sector_%_values'!$E$2:$AG$3277,11,FALSE), VLOOKUP($D16,'waste_char_sector_%_values'!$E$2:$AG$3277,11,FALSE))*'DONNÉES '!$F55),0)</f>
        <v>0</v>
      </c>
      <c r="O16" s="20">
        <f>IFERROR((IF($A16&gt;supporting_sheet!$D$14, VLOOKUP(supporting_sheet!$G$14,'waste_char_sector_%_values'!$E$2:$AG$3277,12,FALSE), VLOOKUP($D16,'waste_char_sector_%_values'!$E$2:$AG$3277,12,FALSE))*'DONNÉES '!$F55),0)</f>
        <v>0</v>
      </c>
      <c r="P16" s="20">
        <f>IFERROR((IF($A16&gt;supporting_sheet!$D$14, VLOOKUP(supporting_sheet!$G$14,'waste_char_sector_%_values'!$E$2:$AG$3277,13,FALSE), VLOOKUP($D16,'waste_char_sector_%_values'!$E$2:$AG$3277,13,FALSE))*'DONNÉES '!$F55),0)</f>
        <v>0</v>
      </c>
      <c r="Q16" s="20">
        <f>IFERROR((IF($A16&gt;supporting_sheet!$D$14, VLOOKUP(supporting_sheet!$G$14,'waste_char_sector_%_values'!$E$2:$AG$3277,14,FALSE), VLOOKUP($D16,'waste_char_sector_%_values'!$E$2:$AG$3277,14,FALSE))*'DONNÉES '!$F55),0)</f>
        <v>0</v>
      </c>
      <c r="R16" s="20">
        <f>IFERROR((IF($A16&gt;supporting_sheet!$D$14, VLOOKUP(supporting_sheet!$G$14,'waste_char_sector_%_values'!$E$2:$AG$3277,29,FALSE), VLOOKUP($D16,'waste_char_sector_%_values'!$E$2:$AG$3277,29,FALSE))*'DONNÉES '!$F55),0)</f>
        <v>0</v>
      </c>
      <c r="S16" s="37"/>
      <c r="T16" s="37">
        <f t="shared" si="0"/>
        <v>0</v>
      </c>
      <c r="W16" s="20">
        <f>IFERROR((IF($A16&gt;supporting_sheet!$D$14, VLOOKUP(supporting_sheet!$G$14,'waste_char_sector_%_values'!$E$2:$AG$3277,11,FALSE), VLOOKUP($D16,'waste_char_sector_%_values'!$E$2:$AG$3277,11,FALSE))*'DONNÉES '!$F55),0)</f>
        <v>0</v>
      </c>
    </row>
    <row r="17" spans="1:23" x14ac:dyDescent="0.25">
      <c r="A17" s="1">
        <f>'DONNÉES '!B56</f>
        <v>15</v>
      </c>
      <c r="B17" s="1" t="str">
        <f t="shared" si="1"/>
        <v>AB</v>
      </c>
      <c r="C17" s="1" t="s">
        <v>57</v>
      </c>
      <c r="D17" s="1" t="str">
        <f t="shared" si="2"/>
        <v>15ABC&amp;D</v>
      </c>
      <c r="E17" s="20">
        <f>IFERROR((IF($A17&gt;supporting_sheet!$D$14, VLOOKUP(supporting_sheet!$G$14,'waste_char_sector_%_values'!$E$2:$AG$3277,2,FALSE), VLOOKUP($D17,'waste_char_sector_%_values'!$E$2:$AG$3277,2,FALSE))*'DONNÉES '!$F56),0)</f>
        <v>0</v>
      </c>
      <c r="F17" s="20">
        <f>IFERROR((IF($A17&gt;supporting_sheet!$D$14, VLOOKUP(supporting_sheet!$G$14,'waste_char_sector_%_values'!$E$2:$AG$3277,3,FALSE), VLOOKUP($D17,'waste_char_sector_%_values'!$E$2:$AG$3277,3,FALSE))*'DONNÉES '!$F56),0)</f>
        <v>0</v>
      </c>
      <c r="G17" s="20">
        <f>IFERROR((IF($A17&gt;supporting_sheet!$D$14, VLOOKUP(supporting_sheet!$G$14,'waste_char_sector_%_values'!$E$2:$AG$3277,4,FALSE), VLOOKUP($D17,'waste_char_sector_%_values'!$E$2:$AG$3277,4,FALSE))*'DONNÉES '!$F56),0)</f>
        <v>0</v>
      </c>
      <c r="H17" s="20">
        <f>IFERROR((IF($A17&gt;supporting_sheet!$D$14, VLOOKUP(supporting_sheet!$G$14,'waste_char_sector_%_values'!$E$2:$AG$3277,5,FALSE), VLOOKUP($D17,'waste_char_sector_%_values'!$E$2:$AG$3277,5,FALSE))*'DONNÉES '!$F56),0)</f>
        <v>0</v>
      </c>
      <c r="I17" s="20">
        <f>IFERROR((IF($A17&gt;supporting_sheet!$D$14, VLOOKUP(supporting_sheet!$G$14,'waste_char_sector_%_values'!$E$2:$AG$3277,6,FALSE), VLOOKUP($D17,'waste_char_sector_%_values'!$E$2:$AG$3277,6,FALSE))*'DONNÉES '!$F56),0)</f>
        <v>0</v>
      </c>
      <c r="J17" s="20">
        <f>IFERROR((IF($A17&gt;supporting_sheet!$D$14, VLOOKUP(supporting_sheet!$G$14,'waste_char_sector_%_values'!$E$2:$AG$3277,7,FALSE), VLOOKUP($D17,'waste_char_sector_%_values'!$E$2:$AG$3277,7,FALSE))*'DONNÉES '!$F56),0)</f>
        <v>0</v>
      </c>
      <c r="K17" s="20">
        <f>IFERROR((IF($A17&gt;supporting_sheet!$D$14, VLOOKUP(supporting_sheet!$G$14,'waste_char_sector_%_values'!$E$2:$AG$3277,8,FALSE), VLOOKUP($D17,'waste_char_sector_%_values'!$E$2:$AG$3277,8,FALSE))*'DONNÉES '!$F56),0)</f>
        <v>0</v>
      </c>
      <c r="L17" s="20">
        <f>IFERROR((IF($A17&gt;supporting_sheet!$D$14, VLOOKUP(supporting_sheet!$G$14,'waste_char_sector_%_values'!$E$2:$AG$3277,9,FALSE), VLOOKUP($D17,'waste_char_sector_%_values'!$E$2:$AG$3277,9,FALSE))*'DONNÉES '!$F56),0)</f>
        <v>0</v>
      </c>
      <c r="M17" s="20">
        <f>IFERROR((IF($A17&gt;supporting_sheet!$D$14, VLOOKUP(supporting_sheet!$G$14,'waste_char_sector_%_values'!$E$2:$AG$3277,10,FALSE), VLOOKUP($D17,'waste_char_sector_%_values'!$E$2:$AG$3277,10,FALSE))*'DONNÉES '!$F56),0)</f>
        <v>0</v>
      </c>
      <c r="N17" s="20">
        <f>IFERROR((IF($A17&gt;supporting_sheet!$D$14, VLOOKUP(supporting_sheet!$G$14,'waste_char_sector_%_values'!$E$2:$AG$3277,11,FALSE), VLOOKUP($D17,'waste_char_sector_%_values'!$E$2:$AG$3277,11,FALSE))*'DONNÉES '!$F56),0)</f>
        <v>0</v>
      </c>
      <c r="O17" s="20">
        <f>IFERROR((IF($A17&gt;supporting_sheet!$D$14, VLOOKUP(supporting_sheet!$G$14,'waste_char_sector_%_values'!$E$2:$AG$3277,12,FALSE), VLOOKUP($D17,'waste_char_sector_%_values'!$E$2:$AG$3277,12,FALSE))*'DONNÉES '!$F56),0)</f>
        <v>0</v>
      </c>
      <c r="P17" s="20">
        <f>IFERROR((IF($A17&gt;supporting_sheet!$D$14, VLOOKUP(supporting_sheet!$G$14,'waste_char_sector_%_values'!$E$2:$AG$3277,13,FALSE), VLOOKUP($D17,'waste_char_sector_%_values'!$E$2:$AG$3277,13,FALSE))*'DONNÉES '!$F56),0)</f>
        <v>0</v>
      </c>
      <c r="Q17" s="20">
        <f>IFERROR((IF($A17&gt;supporting_sheet!$D$14, VLOOKUP(supporting_sheet!$G$14,'waste_char_sector_%_values'!$E$2:$AG$3277,14,FALSE), VLOOKUP($D17,'waste_char_sector_%_values'!$E$2:$AG$3277,14,FALSE))*'DONNÉES '!$F56),0)</f>
        <v>0</v>
      </c>
      <c r="R17" s="20">
        <f>IFERROR((IF($A17&gt;supporting_sheet!$D$14, VLOOKUP(supporting_sheet!$G$14,'waste_char_sector_%_values'!$E$2:$AG$3277,29,FALSE), VLOOKUP($D17,'waste_char_sector_%_values'!$E$2:$AG$3277,29,FALSE))*'DONNÉES '!$F56),0)</f>
        <v>0</v>
      </c>
      <c r="S17" s="37"/>
      <c r="T17" s="37">
        <f t="shared" si="0"/>
        <v>0</v>
      </c>
      <c r="W17" s="20">
        <f>IFERROR((IF($A17&gt;supporting_sheet!$D$14, VLOOKUP(supporting_sheet!$G$14,'waste_char_sector_%_values'!$E$2:$AG$3277,11,FALSE), VLOOKUP($D17,'waste_char_sector_%_values'!$E$2:$AG$3277,11,FALSE))*'DONNÉES '!$F56),0)</f>
        <v>0</v>
      </c>
    </row>
    <row r="18" spans="1:23" x14ac:dyDescent="0.25">
      <c r="A18" s="1">
        <f>'DONNÉES '!B57</f>
        <v>16</v>
      </c>
      <c r="B18" s="1" t="str">
        <f t="shared" si="1"/>
        <v>AB</v>
      </c>
      <c r="C18" s="1" t="s">
        <v>57</v>
      </c>
      <c r="D18" s="1" t="str">
        <f t="shared" si="2"/>
        <v>16ABC&amp;D</v>
      </c>
      <c r="E18" s="20">
        <f>IFERROR((IF($A18&gt;supporting_sheet!$D$14, VLOOKUP(supporting_sheet!$G$14,'waste_char_sector_%_values'!$E$2:$AG$3277,2,FALSE), VLOOKUP($D18,'waste_char_sector_%_values'!$E$2:$AG$3277,2,FALSE))*'DONNÉES '!$F57),0)</f>
        <v>0</v>
      </c>
      <c r="F18" s="20">
        <f>IFERROR((IF($A18&gt;supporting_sheet!$D$14, VLOOKUP(supporting_sheet!$G$14,'waste_char_sector_%_values'!$E$2:$AG$3277,3,FALSE), VLOOKUP($D18,'waste_char_sector_%_values'!$E$2:$AG$3277,3,FALSE))*'DONNÉES '!$F57),0)</f>
        <v>0</v>
      </c>
      <c r="G18" s="20">
        <f>IFERROR((IF($A18&gt;supporting_sheet!$D$14, VLOOKUP(supporting_sheet!$G$14,'waste_char_sector_%_values'!$E$2:$AG$3277,4,FALSE), VLOOKUP($D18,'waste_char_sector_%_values'!$E$2:$AG$3277,4,FALSE))*'DONNÉES '!$F57),0)</f>
        <v>0</v>
      </c>
      <c r="H18" s="20">
        <f>IFERROR((IF($A18&gt;supporting_sheet!$D$14, VLOOKUP(supporting_sheet!$G$14,'waste_char_sector_%_values'!$E$2:$AG$3277,5,FALSE), VLOOKUP($D18,'waste_char_sector_%_values'!$E$2:$AG$3277,5,FALSE))*'DONNÉES '!$F57),0)</f>
        <v>0</v>
      </c>
      <c r="I18" s="20">
        <f>IFERROR((IF($A18&gt;supporting_sheet!$D$14, VLOOKUP(supporting_sheet!$G$14,'waste_char_sector_%_values'!$E$2:$AG$3277,6,FALSE), VLOOKUP($D18,'waste_char_sector_%_values'!$E$2:$AG$3277,6,FALSE))*'DONNÉES '!$F57),0)</f>
        <v>0</v>
      </c>
      <c r="J18" s="20">
        <f>IFERROR((IF($A18&gt;supporting_sheet!$D$14, VLOOKUP(supporting_sheet!$G$14,'waste_char_sector_%_values'!$E$2:$AG$3277,7,FALSE), VLOOKUP($D18,'waste_char_sector_%_values'!$E$2:$AG$3277,7,FALSE))*'DONNÉES '!$F57),0)</f>
        <v>0</v>
      </c>
      <c r="K18" s="20">
        <f>IFERROR((IF($A18&gt;supporting_sheet!$D$14, VLOOKUP(supporting_sheet!$G$14,'waste_char_sector_%_values'!$E$2:$AG$3277,8,FALSE), VLOOKUP($D18,'waste_char_sector_%_values'!$E$2:$AG$3277,8,FALSE))*'DONNÉES '!$F57),0)</f>
        <v>0</v>
      </c>
      <c r="L18" s="20">
        <f>IFERROR((IF($A18&gt;supporting_sheet!$D$14, VLOOKUP(supporting_sheet!$G$14,'waste_char_sector_%_values'!$E$2:$AG$3277,9,FALSE), VLOOKUP($D18,'waste_char_sector_%_values'!$E$2:$AG$3277,9,FALSE))*'DONNÉES '!$F57),0)</f>
        <v>0</v>
      </c>
      <c r="M18" s="20">
        <f>IFERROR((IF($A18&gt;supporting_sheet!$D$14, VLOOKUP(supporting_sheet!$G$14,'waste_char_sector_%_values'!$E$2:$AG$3277,10,FALSE), VLOOKUP($D18,'waste_char_sector_%_values'!$E$2:$AG$3277,10,FALSE))*'DONNÉES '!$F57),0)</f>
        <v>0</v>
      </c>
      <c r="N18" s="20">
        <f>IFERROR((IF($A18&gt;supporting_sheet!$D$14, VLOOKUP(supporting_sheet!$G$14,'waste_char_sector_%_values'!$E$2:$AG$3277,11,FALSE), VLOOKUP($D18,'waste_char_sector_%_values'!$E$2:$AG$3277,11,FALSE))*'DONNÉES '!$F57),0)</f>
        <v>0</v>
      </c>
      <c r="O18" s="20">
        <f>IFERROR((IF($A18&gt;supporting_sheet!$D$14, VLOOKUP(supporting_sheet!$G$14,'waste_char_sector_%_values'!$E$2:$AG$3277,12,FALSE), VLOOKUP($D18,'waste_char_sector_%_values'!$E$2:$AG$3277,12,FALSE))*'DONNÉES '!$F57),0)</f>
        <v>0</v>
      </c>
      <c r="P18" s="20">
        <f>IFERROR((IF($A18&gt;supporting_sheet!$D$14, VLOOKUP(supporting_sheet!$G$14,'waste_char_sector_%_values'!$E$2:$AG$3277,13,FALSE), VLOOKUP($D18,'waste_char_sector_%_values'!$E$2:$AG$3277,13,FALSE))*'DONNÉES '!$F57),0)</f>
        <v>0</v>
      </c>
      <c r="Q18" s="20">
        <f>IFERROR((IF($A18&gt;supporting_sheet!$D$14, VLOOKUP(supporting_sheet!$G$14,'waste_char_sector_%_values'!$E$2:$AG$3277,14,FALSE), VLOOKUP($D18,'waste_char_sector_%_values'!$E$2:$AG$3277,14,FALSE))*'DONNÉES '!$F57),0)</f>
        <v>0</v>
      </c>
      <c r="R18" s="20">
        <f>IFERROR((IF($A18&gt;supporting_sheet!$D$14, VLOOKUP(supporting_sheet!$G$14,'waste_char_sector_%_values'!$E$2:$AG$3277,29,FALSE), VLOOKUP($D18,'waste_char_sector_%_values'!$E$2:$AG$3277,29,FALSE))*'DONNÉES '!$F57),0)</f>
        <v>0</v>
      </c>
      <c r="S18" s="37"/>
      <c r="T18" s="37">
        <f t="shared" si="0"/>
        <v>0</v>
      </c>
      <c r="W18" s="20">
        <f>IFERROR((IF($A18&gt;supporting_sheet!$D$14, VLOOKUP(supporting_sheet!$G$14,'waste_char_sector_%_values'!$E$2:$AG$3277,11,FALSE), VLOOKUP($D18,'waste_char_sector_%_values'!$E$2:$AG$3277,11,FALSE))*'DONNÉES '!$F57),0)</f>
        <v>0</v>
      </c>
    </row>
    <row r="19" spans="1:23" x14ac:dyDescent="0.25">
      <c r="A19" s="1">
        <f>'DONNÉES '!B58</f>
        <v>17</v>
      </c>
      <c r="B19" s="1" t="str">
        <f t="shared" si="1"/>
        <v>AB</v>
      </c>
      <c r="C19" s="1" t="s">
        <v>57</v>
      </c>
      <c r="D19" s="1" t="str">
        <f t="shared" si="2"/>
        <v>17ABC&amp;D</v>
      </c>
      <c r="E19" s="20">
        <f>IFERROR((IF($A19&gt;supporting_sheet!$D$14, VLOOKUP(supporting_sheet!$G$14,'waste_char_sector_%_values'!$E$2:$AG$3277,2,FALSE), VLOOKUP($D19,'waste_char_sector_%_values'!$E$2:$AG$3277,2,FALSE))*'DONNÉES '!$F58),0)</f>
        <v>0</v>
      </c>
      <c r="F19" s="20">
        <f>IFERROR((IF($A19&gt;supporting_sheet!$D$14, VLOOKUP(supporting_sheet!$G$14,'waste_char_sector_%_values'!$E$2:$AG$3277,3,FALSE), VLOOKUP($D19,'waste_char_sector_%_values'!$E$2:$AG$3277,3,FALSE))*'DONNÉES '!$F58),0)</f>
        <v>0</v>
      </c>
      <c r="G19" s="20">
        <f>IFERROR((IF($A19&gt;supporting_sheet!$D$14, VLOOKUP(supporting_sheet!$G$14,'waste_char_sector_%_values'!$E$2:$AG$3277,4,FALSE), VLOOKUP($D19,'waste_char_sector_%_values'!$E$2:$AG$3277,4,FALSE))*'DONNÉES '!$F58),0)</f>
        <v>0</v>
      </c>
      <c r="H19" s="20">
        <f>IFERROR((IF($A19&gt;supporting_sheet!$D$14, VLOOKUP(supporting_sheet!$G$14,'waste_char_sector_%_values'!$E$2:$AG$3277,5,FALSE), VLOOKUP($D19,'waste_char_sector_%_values'!$E$2:$AG$3277,5,FALSE))*'DONNÉES '!$F58),0)</f>
        <v>0</v>
      </c>
      <c r="I19" s="20">
        <f>IFERROR((IF($A19&gt;supporting_sheet!$D$14, VLOOKUP(supporting_sheet!$G$14,'waste_char_sector_%_values'!$E$2:$AG$3277,6,FALSE), VLOOKUP($D19,'waste_char_sector_%_values'!$E$2:$AG$3277,6,FALSE))*'DONNÉES '!$F58),0)</f>
        <v>0</v>
      </c>
      <c r="J19" s="20">
        <f>IFERROR((IF($A19&gt;supporting_sheet!$D$14, VLOOKUP(supporting_sheet!$G$14,'waste_char_sector_%_values'!$E$2:$AG$3277,7,FALSE), VLOOKUP($D19,'waste_char_sector_%_values'!$E$2:$AG$3277,7,FALSE))*'DONNÉES '!$F58),0)</f>
        <v>0</v>
      </c>
      <c r="K19" s="20">
        <f>IFERROR((IF($A19&gt;supporting_sheet!$D$14, VLOOKUP(supporting_sheet!$G$14,'waste_char_sector_%_values'!$E$2:$AG$3277,8,FALSE), VLOOKUP($D19,'waste_char_sector_%_values'!$E$2:$AG$3277,8,FALSE))*'DONNÉES '!$F58),0)</f>
        <v>0</v>
      </c>
      <c r="L19" s="20">
        <f>IFERROR((IF($A19&gt;supporting_sheet!$D$14, VLOOKUP(supporting_sheet!$G$14,'waste_char_sector_%_values'!$E$2:$AG$3277,9,FALSE), VLOOKUP($D19,'waste_char_sector_%_values'!$E$2:$AG$3277,9,FALSE))*'DONNÉES '!$F58),0)</f>
        <v>0</v>
      </c>
      <c r="M19" s="20">
        <f>IFERROR((IF($A19&gt;supporting_sheet!$D$14, VLOOKUP(supporting_sheet!$G$14,'waste_char_sector_%_values'!$E$2:$AG$3277,10,FALSE), VLOOKUP($D19,'waste_char_sector_%_values'!$E$2:$AG$3277,10,FALSE))*'DONNÉES '!$F58),0)</f>
        <v>0</v>
      </c>
      <c r="N19" s="20">
        <f>IFERROR((IF($A19&gt;supporting_sheet!$D$14, VLOOKUP(supporting_sheet!$G$14,'waste_char_sector_%_values'!$E$2:$AG$3277,11,FALSE), VLOOKUP($D19,'waste_char_sector_%_values'!$E$2:$AG$3277,11,FALSE))*'DONNÉES '!$F58),0)</f>
        <v>0</v>
      </c>
      <c r="O19" s="20">
        <f>IFERROR((IF($A19&gt;supporting_sheet!$D$14, VLOOKUP(supporting_sheet!$G$14,'waste_char_sector_%_values'!$E$2:$AG$3277,12,FALSE), VLOOKUP($D19,'waste_char_sector_%_values'!$E$2:$AG$3277,12,FALSE))*'DONNÉES '!$F58),0)</f>
        <v>0</v>
      </c>
      <c r="P19" s="20">
        <f>IFERROR((IF($A19&gt;supporting_sheet!$D$14, VLOOKUP(supporting_sheet!$G$14,'waste_char_sector_%_values'!$E$2:$AG$3277,13,FALSE), VLOOKUP($D19,'waste_char_sector_%_values'!$E$2:$AG$3277,13,FALSE))*'DONNÉES '!$F58),0)</f>
        <v>0</v>
      </c>
      <c r="Q19" s="20">
        <f>IFERROR((IF($A19&gt;supporting_sheet!$D$14, VLOOKUP(supporting_sheet!$G$14,'waste_char_sector_%_values'!$E$2:$AG$3277,14,FALSE), VLOOKUP($D19,'waste_char_sector_%_values'!$E$2:$AG$3277,14,FALSE))*'DONNÉES '!$F58),0)</f>
        <v>0</v>
      </c>
      <c r="R19" s="20">
        <f>IFERROR((IF($A19&gt;supporting_sheet!$D$14, VLOOKUP(supporting_sheet!$G$14,'waste_char_sector_%_values'!$E$2:$AG$3277,29,FALSE), VLOOKUP($D19,'waste_char_sector_%_values'!$E$2:$AG$3277,29,FALSE))*'DONNÉES '!$F58),0)</f>
        <v>0</v>
      </c>
      <c r="S19" s="37"/>
      <c r="T19" s="37">
        <f t="shared" si="0"/>
        <v>0</v>
      </c>
      <c r="W19" s="20">
        <f>IFERROR((IF($A19&gt;supporting_sheet!$D$14, VLOOKUP(supporting_sheet!$G$14,'waste_char_sector_%_values'!$E$2:$AG$3277,11,FALSE), VLOOKUP($D19,'waste_char_sector_%_values'!$E$2:$AG$3277,11,FALSE))*'DONNÉES '!$F58),0)</f>
        <v>0</v>
      </c>
    </row>
    <row r="20" spans="1:23" x14ac:dyDescent="0.25">
      <c r="A20" s="1">
        <f>'DONNÉES '!B59</f>
        <v>18</v>
      </c>
      <c r="B20" s="1" t="str">
        <f t="shared" si="1"/>
        <v>AB</v>
      </c>
      <c r="C20" s="1" t="s">
        <v>57</v>
      </c>
      <c r="D20" s="1" t="str">
        <f t="shared" si="2"/>
        <v>18ABC&amp;D</v>
      </c>
      <c r="E20" s="20">
        <f>IFERROR((IF($A20&gt;supporting_sheet!$D$14, VLOOKUP(supporting_sheet!$G$14,'waste_char_sector_%_values'!$E$2:$AG$3277,2,FALSE), VLOOKUP($D20,'waste_char_sector_%_values'!$E$2:$AG$3277,2,FALSE))*'DONNÉES '!$F59),0)</f>
        <v>0</v>
      </c>
      <c r="F20" s="20">
        <f>IFERROR((IF($A20&gt;supporting_sheet!$D$14, VLOOKUP(supporting_sheet!$G$14,'waste_char_sector_%_values'!$E$2:$AG$3277,3,FALSE), VLOOKUP($D20,'waste_char_sector_%_values'!$E$2:$AG$3277,3,FALSE))*'DONNÉES '!$F59),0)</f>
        <v>0</v>
      </c>
      <c r="G20" s="20">
        <f>IFERROR((IF($A20&gt;supporting_sheet!$D$14, VLOOKUP(supporting_sheet!$G$14,'waste_char_sector_%_values'!$E$2:$AG$3277,4,FALSE), VLOOKUP($D20,'waste_char_sector_%_values'!$E$2:$AG$3277,4,FALSE))*'DONNÉES '!$F59),0)</f>
        <v>0</v>
      </c>
      <c r="H20" s="20">
        <f>IFERROR((IF($A20&gt;supporting_sheet!$D$14, VLOOKUP(supporting_sheet!$G$14,'waste_char_sector_%_values'!$E$2:$AG$3277,5,FALSE), VLOOKUP($D20,'waste_char_sector_%_values'!$E$2:$AG$3277,5,FALSE))*'DONNÉES '!$F59),0)</f>
        <v>0</v>
      </c>
      <c r="I20" s="20">
        <f>IFERROR((IF($A20&gt;supporting_sheet!$D$14, VLOOKUP(supporting_sheet!$G$14,'waste_char_sector_%_values'!$E$2:$AG$3277,6,FALSE), VLOOKUP($D20,'waste_char_sector_%_values'!$E$2:$AG$3277,6,FALSE))*'DONNÉES '!$F59),0)</f>
        <v>0</v>
      </c>
      <c r="J20" s="20">
        <f>IFERROR((IF($A20&gt;supporting_sheet!$D$14, VLOOKUP(supporting_sheet!$G$14,'waste_char_sector_%_values'!$E$2:$AG$3277,7,FALSE), VLOOKUP($D20,'waste_char_sector_%_values'!$E$2:$AG$3277,7,FALSE))*'DONNÉES '!$F59),0)</f>
        <v>0</v>
      </c>
      <c r="K20" s="20">
        <f>IFERROR((IF($A20&gt;supporting_sheet!$D$14, VLOOKUP(supporting_sheet!$G$14,'waste_char_sector_%_values'!$E$2:$AG$3277,8,FALSE), VLOOKUP($D20,'waste_char_sector_%_values'!$E$2:$AG$3277,8,FALSE))*'DONNÉES '!$F59),0)</f>
        <v>0</v>
      </c>
      <c r="L20" s="20">
        <f>IFERROR((IF($A20&gt;supporting_sheet!$D$14, VLOOKUP(supporting_sheet!$G$14,'waste_char_sector_%_values'!$E$2:$AG$3277,9,FALSE), VLOOKUP($D20,'waste_char_sector_%_values'!$E$2:$AG$3277,9,FALSE))*'DONNÉES '!$F59),0)</f>
        <v>0</v>
      </c>
      <c r="M20" s="20">
        <f>IFERROR((IF($A20&gt;supporting_sheet!$D$14, VLOOKUP(supporting_sheet!$G$14,'waste_char_sector_%_values'!$E$2:$AG$3277,10,FALSE), VLOOKUP($D20,'waste_char_sector_%_values'!$E$2:$AG$3277,10,FALSE))*'DONNÉES '!$F59),0)</f>
        <v>0</v>
      </c>
      <c r="N20" s="20">
        <f>IFERROR((IF($A20&gt;supporting_sheet!$D$14, VLOOKUP(supporting_sheet!$G$14,'waste_char_sector_%_values'!$E$2:$AG$3277,11,FALSE), VLOOKUP($D20,'waste_char_sector_%_values'!$E$2:$AG$3277,11,FALSE))*'DONNÉES '!$F59),0)</f>
        <v>0</v>
      </c>
      <c r="O20" s="20">
        <f>IFERROR((IF($A20&gt;supporting_sheet!$D$14, VLOOKUP(supporting_sheet!$G$14,'waste_char_sector_%_values'!$E$2:$AG$3277,12,FALSE), VLOOKUP($D20,'waste_char_sector_%_values'!$E$2:$AG$3277,12,FALSE))*'DONNÉES '!$F59),0)</f>
        <v>0</v>
      </c>
      <c r="P20" s="20">
        <f>IFERROR((IF($A20&gt;supporting_sheet!$D$14, VLOOKUP(supporting_sheet!$G$14,'waste_char_sector_%_values'!$E$2:$AG$3277,13,FALSE), VLOOKUP($D20,'waste_char_sector_%_values'!$E$2:$AG$3277,13,FALSE))*'DONNÉES '!$F59),0)</f>
        <v>0</v>
      </c>
      <c r="Q20" s="20">
        <f>IFERROR((IF($A20&gt;supporting_sheet!$D$14, VLOOKUP(supporting_sheet!$G$14,'waste_char_sector_%_values'!$E$2:$AG$3277,14,FALSE), VLOOKUP($D20,'waste_char_sector_%_values'!$E$2:$AG$3277,14,FALSE))*'DONNÉES '!$F59),0)</f>
        <v>0</v>
      </c>
      <c r="R20" s="20">
        <f>IFERROR((IF($A20&gt;supporting_sheet!$D$14, VLOOKUP(supporting_sheet!$G$14,'waste_char_sector_%_values'!$E$2:$AG$3277,29,FALSE), VLOOKUP($D20,'waste_char_sector_%_values'!$E$2:$AG$3277,29,FALSE))*'DONNÉES '!$F59),0)</f>
        <v>0</v>
      </c>
      <c r="S20" s="37"/>
      <c r="T20" s="37">
        <f t="shared" si="0"/>
        <v>0</v>
      </c>
      <c r="W20" s="20">
        <f>IFERROR((IF($A20&gt;supporting_sheet!$D$14, VLOOKUP(supporting_sheet!$G$14,'waste_char_sector_%_values'!$E$2:$AG$3277,11,FALSE), VLOOKUP($D20,'waste_char_sector_%_values'!$E$2:$AG$3277,11,FALSE))*'DONNÉES '!$F59),0)</f>
        <v>0</v>
      </c>
    </row>
    <row r="21" spans="1:23" x14ac:dyDescent="0.25">
      <c r="A21" s="1">
        <f>'DONNÉES '!B60</f>
        <v>19</v>
      </c>
      <c r="B21" s="1" t="str">
        <f t="shared" si="1"/>
        <v>AB</v>
      </c>
      <c r="C21" s="1" t="s">
        <v>57</v>
      </c>
      <c r="D21" s="1" t="str">
        <f t="shared" si="2"/>
        <v>19ABC&amp;D</v>
      </c>
      <c r="E21" s="20">
        <f>IFERROR((IF($A21&gt;supporting_sheet!$D$14, VLOOKUP(supporting_sheet!$G$14,'waste_char_sector_%_values'!$E$2:$AG$3277,2,FALSE), VLOOKUP($D21,'waste_char_sector_%_values'!$E$2:$AG$3277,2,FALSE))*'DONNÉES '!$F60),0)</f>
        <v>0</v>
      </c>
      <c r="F21" s="20">
        <f>IFERROR((IF($A21&gt;supporting_sheet!$D$14, VLOOKUP(supporting_sheet!$G$14,'waste_char_sector_%_values'!$E$2:$AG$3277,3,FALSE), VLOOKUP($D21,'waste_char_sector_%_values'!$E$2:$AG$3277,3,FALSE))*'DONNÉES '!$F60),0)</f>
        <v>0</v>
      </c>
      <c r="G21" s="20">
        <f>IFERROR((IF($A21&gt;supporting_sheet!$D$14, VLOOKUP(supporting_sheet!$G$14,'waste_char_sector_%_values'!$E$2:$AG$3277,4,FALSE), VLOOKUP($D21,'waste_char_sector_%_values'!$E$2:$AG$3277,4,FALSE))*'DONNÉES '!$F60),0)</f>
        <v>0</v>
      </c>
      <c r="H21" s="20">
        <f>IFERROR((IF($A21&gt;supporting_sheet!$D$14, VLOOKUP(supporting_sheet!$G$14,'waste_char_sector_%_values'!$E$2:$AG$3277,5,FALSE), VLOOKUP($D21,'waste_char_sector_%_values'!$E$2:$AG$3277,5,FALSE))*'DONNÉES '!$F60),0)</f>
        <v>0</v>
      </c>
      <c r="I21" s="20">
        <f>IFERROR((IF($A21&gt;supporting_sheet!$D$14, VLOOKUP(supporting_sheet!$G$14,'waste_char_sector_%_values'!$E$2:$AG$3277,6,FALSE), VLOOKUP($D21,'waste_char_sector_%_values'!$E$2:$AG$3277,6,FALSE))*'DONNÉES '!$F60),0)</f>
        <v>0</v>
      </c>
      <c r="J21" s="20">
        <f>IFERROR((IF($A21&gt;supporting_sheet!$D$14, VLOOKUP(supporting_sheet!$G$14,'waste_char_sector_%_values'!$E$2:$AG$3277,7,FALSE), VLOOKUP($D21,'waste_char_sector_%_values'!$E$2:$AG$3277,7,FALSE))*'DONNÉES '!$F60),0)</f>
        <v>0</v>
      </c>
      <c r="K21" s="20">
        <f>IFERROR((IF($A21&gt;supporting_sheet!$D$14, VLOOKUP(supporting_sheet!$G$14,'waste_char_sector_%_values'!$E$2:$AG$3277,8,FALSE), VLOOKUP($D21,'waste_char_sector_%_values'!$E$2:$AG$3277,8,FALSE))*'DONNÉES '!$F60),0)</f>
        <v>0</v>
      </c>
      <c r="L21" s="20">
        <f>IFERROR((IF($A21&gt;supporting_sheet!$D$14, VLOOKUP(supporting_sheet!$G$14,'waste_char_sector_%_values'!$E$2:$AG$3277,9,FALSE), VLOOKUP($D21,'waste_char_sector_%_values'!$E$2:$AG$3277,9,FALSE))*'DONNÉES '!$F60),0)</f>
        <v>0</v>
      </c>
      <c r="M21" s="20">
        <f>IFERROR((IF($A21&gt;supporting_sheet!$D$14, VLOOKUP(supporting_sheet!$G$14,'waste_char_sector_%_values'!$E$2:$AG$3277,10,FALSE), VLOOKUP($D21,'waste_char_sector_%_values'!$E$2:$AG$3277,10,FALSE))*'DONNÉES '!$F60),0)</f>
        <v>0</v>
      </c>
      <c r="N21" s="20">
        <f>IFERROR((IF($A21&gt;supporting_sheet!$D$14, VLOOKUP(supporting_sheet!$G$14,'waste_char_sector_%_values'!$E$2:$AG$3277,11,FALSE), VLOOKUP($D21,'waste_char_sector_%_values'!$E$2:$AG$3277,11,FALSE))*'DONNÉES '!$F60),0)</f>
        <v>0</v>
      </c>
      <c r="O21" s="20">
        <f>IFERROR((IF($A21&gt;supporting_sheet!$D$14, VLOOKUP(supporting_sheet!$G$14,'waste_char_sector_%_values'!$E$2:$AG$3277,12,FALSE), VLOOKUP($D21,'waste_char_sector_%_values'!$E$2:$AG$3277,12,FALSE))*'DONNÉES '!$F60),0)</f>
        <v>0</v>
      </c>
      <c r="P21" s="20">
        <f>IFERROR((IF($A21&gt;supporting_sheet!$D$14, VLOOKUP(supporting_sheet!$G$14,'waste_char_sector_%_values'!$E$2:$AG$3277,13,FALSE), VLOOKUP($D21,'waste_char_sector_%_values'!$E$2:$AG$3277,13,FALSE))*'DONNÉES '!$F60),0)</f>
        <v>0</v>
      </c>
      <c r="Q21" s="20">
        <f>IFERROR((IF($A21&gt;supporting_sheet!$D$14, VLOOKUP(supporting_sheet!$G$14,'waste_char_sector_%_values'!$E$2:$AG$3277,14,FALSE), VLOOKUP($D21,'waste_char_sector_%_values'!$E$2:$AG$3277,14,FALSE))*'DONNÉES '!$F60),0)</f>
        <v>0</v>
      </c>
      <c r="R21" s="20">
        <f>IFERROR((IF($A21&gt;supporting_sheet!$D$14, VLOOKUP(supporting_sheet!$G$14,'waste_char_sector_%_values'!$E$2:$AG$3277,29,FALSE), VLOOKUP($D21,'waste_char_sector_%_values'!$E$2:$AG$3277,29,FALSE))*'DONNÉES '!$F60),0)</f>
        <v>0</v>
      </c>
      <c r="S21" s="37"/>
      <c r="T21" s="37">
        <f t="shared" si="0"/>
        <v>0</v>
      </c>
      <c r="W21" s="20">
        <f>IFERROR((IF($A21&gt;supporting_sheet!$D$14, VLOOKUP(supporting_sheet!$G$14,'waste_char_sector_%_values'!$E$2:$AG$3277,11,FALSE), VLOOKUP($D21,'waste_char_sector_%_values'!$E$2:$AG$3277,11,FALSE))*'DONNÉES '!$F60),0)</f>
        <v>0</v>
      </c>
    </row>
    <row r="22" spans="1:23" x14ac:dyDescent="0.25">
      <c r="A22" s="1">
        <f>'DONNÉES '!B61</f>
        <v>20</v>
      </c>
      <c r="B22" s="1" t="str">
        <f t="shared" si="1"/>
        <v>AB</v>
      </c>
      <c r="C22" s="1" t="s">
        <v>57</v>
      </c>
      <c r="D22" s="1" t="str">
        <f t="shared" si="2"/>
        <v>20ABC&amp;D</v>
      </c>
      <c r="E22" s="20">
        <f>IFERROR((IF($A22&gt;supporting_sheet!$D$14, VLOOKUP(supporting_sheet!$G$14,'waste_char_sector_%_values'!$E$2:$AG$3277,2,FALSE), VLOOKUP($D22,'waste_char_sector_%_values'!$E$2:$AG$3277,2,FALSE))*'DONNÉES '!$F61),0)</f>
        <v>0</v>
      </c>
      <c r="F22" s="20">
        <f>IFERROR((IF($A22&gt;supporting_sheet!$D$14, VLOOKUP(supporting_sheet!$G$14,'waste_char_sector_%_values'!$E$2:$AG$3277,3,FALSE), VLOOKUP($D22,'waste_char_sector_%_values'!$E$2:$AG$3277,3,FALSE))*'DONNÉES '!$F61),0)</f>
        <v>0</v>
      </c>
      <c r="G22" s="20">
        <f>IFERROR((IF($A22&gt;supporting_sheet!$D$14, VLOOKUP(supporting_sheet!$G$14,'waste_char_sector_%_values'!$E$2:$AG$3277,4,FALSE), VLOOKUP($D22,'waste_char_sector_%_values'!$E$2:$AG$3277,4,FALSE))*'DONNÉES '!$F61),0)</f>
        <v>0</v>
      </c>
      <c r="H22" s="20">
        <f>IFERROR((IF($A22&gt;supporting_sheet!$D$14, VLOOKUP(supporting_sheet!$G$14,'waste_char_sector_%_values'!$E$2:$AG$3277,5,FALSE), VLOOKUP($D22,'waste_char_sector_%_values'!$E$2:$AG$3277,5,FALSE))*'DONNÉES '!$F61),0)</f>
        <v>0</v>
      </c>
      <c r="I22" s="20">
        <f>IFERROR((IF($A22&gt;supporting_sheet!$D$14, VLOOKUP(supporting_sheet!$G$14,'waste_char_sector_%_values'!$E$2:$AG$3277,6,FALSE), VLOOKUP($D22,'waste_char_sector_%_values'!$E$2:$AG$3277,6,FALSE))*'DONNÉES '!$F61),0)</f>
        <v>0</v>
      </c>
      <c r="J22" s="20">
        <f>IFERROR((IF($A22&gt;supporting_sheet!$D$14, VLOOKUP(supporting_sheet!$G$14,'waste_char_sector_%_values'!$E$2:$AG$3277,7,FALSE), VLOOKUP($D22,'waste_char_sector_%_values'!$E$2:$AG$3277,7,FALSE))*'DONNÉES '!$F61),0)</f>
        <v>0</v>
      </c>
      <c r="K22" s="20">
        <f>IFERROR((IF($A22&gt;supporting_sheet!$D$14, VLOOKUP(supporting_sheet!$G$14,'waste_char_sector_%_values'!$E$2:$AG$3277,8,FALSE), VLOOKUP($D22,'waste_char_sector_%_values'!$E$2:$AG$3277,8,FALSE))*'DONNÉES '!$F61),0)</f>
        <v>0</v>
      </c>
      <c r="L22" s="20">
        <f>IFERROR((IF($A22&gt;supporting_sheet!$D$14, VLOOKUP(supporting_sheet!$G$14,'waste_char_sector_%_values'!$E$2:$AG$3277,9,FALSE), VLOOKUP($D22,'waste_char_sector_%_values'!$E$2:$AG$3277,9,FALSE))*'DONNÉES '!$F61),0)</f>
        <v>0</v>
      </c>
      <c r="M22" s="20">
        <f>IFERROR((IF($A22&gt;supporting_sheet!$D$14, VLOOKUP(supporting_sheet!$G$14,'waste_char_sector_%_values'!$E$2:$AG$3277,10,FALSE), VLOOKUP($D22,'waste_char_sector_%_values'!$E$2:$AG$3277,10,FALSE))*'DONNÉES '!$F61),0)</f>
        <v>0</v>
      </c>
      <c r="N22" s="20">
        <f>IFERROR((IF($A22&gt;supporting_sheet!$D$14, VLOOKUP(supporting_sheet!$G$14,'waste_char_sector_%_values'!$E$2:$AG$3277,11,FALSE), VLOOKUP($D22,'waste_char_sector_%_values'!$E$2:$AG$3277,11,FALSE))*'DONNÉES '!$F61),0)</f>
        <v>0</v>
      </c>
      <c r="O22" s="20">
        <f>IFERROR((IF($A22&gt;supporting_sheet!$D$14, VLOOKUP(supporting_sheet!$G$14,'waste_char_sector_%_values'!$E$2:$AG$3277,12,FALSE), VLOOKUP($D22,'waste_char_sector_%_values'!$E$2:$AG$3277,12,FALSE))*'DONNÉES '!$F61),0)</f>
        <v>0</v>
      </c>
      <c r="P22" s="20">
        <f>IFERROR((IF($A22&gt;supporting_sheet!$D$14, VLOOKUP(supporting_sheet!$G$14,'waste_char_sector_%_values'!$E$2:$AG$3277,13,FALSE), VLOOKUP($D22,'waste_char_sector_%_values'!$E$2:$AG$3277,13,FALSE))*'DONNÉES '!$F61),0)</f>
        <v>0</v>
      </c>
      <c r="Q22" s="20">
        <f>IFERROR((IF($A22&gt;supporting_sheet!$D$14, VLOOKUP(supporting_sheet!$G$14,'waste_char_sector_%_values'!$E$2:$AG$3277,14,FALSE), VLOOKUP($D22,'waste_char_sector_%_values'!$E$2:$AG$3277,14,FALSE))*'DONNÉES '!$F61),0)</f>
        <v>0</v>
      </c>
      <c r="R22" s="20">
        <f>IFERROR((IF($A22&gt;supporting_sheet!$D$14, VLOOKUP(supporting_sheet!$G$14,'waste_char_sector_%_values'!$E$2:$AG$3277,29,FALSE), VLOOKUP($D22,'waste_char_sector_%_values'!$E$2:$AG$3277,29,FALSE))*'DONNÉES '!$F61),0)</f>
        <v>0</v>
      </c>
      <c r="S22" s="37"/>
      <c r="T22" s="37">
        <f t="shared" si="0"/>
        <v>0</v>
      </c>
      <c r="W22" s="20">
        <f>IFERROR((IF($A22&gt;supporting_sheet!$D$14, VLOOKUP(supporting_sheet!$G$14,'waste_char_sector_%_values'!$E$2:$AG$3277,11,FALSE), VLOOKUP($D22,'waste_char_sector_%_values'!$E$2:$AG$3277,11,FALSE))*'DONNÉES '!$F61),0)</f>
        <v>0</v>
      </c>
    </row>
    <row r="23" spans="1:23" x14ac:dyDescent="0.25">
      <c r="A23" s="1">
        <f>'DONNÉES '!B62</f>
        <v>21</v>
      </c>
      <c r="B23" s="1" t="str">
        <f t="shared" si="1"/>
        <v>AB</v>
      </c>
      <c r="C23" s="1" t="s">
        <v>57</v>
      </c>
      <c r="D23" s="1" t="str">
        <f t="shared" si="2"/>
        <v>21ABC&amp;D</v>
      </c>
      <c r="E23" s="20">
        <f>IFERROR((IF($A23&gt;supporting_sheet!$D$14, VLOOKUP(supporting_sheet!$G$14,'waste_char_sector_%_values'!$E$2:$AG$3277,2,FALSE), VLOOKUP($D23,'waste_char_sector_%_values'!$E$2:$AG$3277,2,FALSE))*'DONNÉES '!$F62),0)</f>
        <v>0</v>
      </c>
      <c r="F23" s="20">
        <f>IFERROR((IF($A23&gt;supporting_sheet!$D$14, VLOOKUP(supporting_sheet!$G$14,'waste_char_sector_%_values'!$E$2:$AG$3277,3,FALSE), VLOOKUP($D23,'waste_char_sector_%_values'!$E$2:$AG$3277,3,FALSE))*'DONNÉES '!$F62),0)</f>
        <v>0</v>
      </c>
      <c r="G23" s="20">
        <f>IFERROR((IF($A23&gt;supporting_sheet!$D$14, VLOOKUP(supporting_sheet!$G$14,'waste_char_sector_%_values'!$E$2:$AG$3277,4,FALSE), VLOOKUP($D23,'waste_char_sector_%_values'!$E$2:$AG$3277,4,FALSE))*'DONNÉES '!$F62),0)</f>
        <v>0</v>
      </c>
      <c r="H23" s="20">
        <f>IFERROR((IF($A23&gt;supporting_sheet!$D$14, VLOOKUP(supporting_sheet!$G$14,'waste_char_sector_%_values'!$E$2:$AG$3277,5,FALSE), VLOOKUP($D23,'waste_char_sector_%_values'!$E$2:$AG$3277,5,FALSE))*'DONNÉES '!$F62),0)</f>
        <v>0</v>
      </c>
      <c r="I23" s="20">
        <f>IFERROR((IF($A23&gt;supporting_sheet!$D$14, VLOOKUP(supporting_sheet!$G$14,'waste_char_sector_%_values'!$E$2:$AG$3277,6,FALSE), VLOOKUP($D23,'waste_char_sector_%_values'!$E$2:$AG$3277,6,FALSE))*'DONNÉES '!$F62),0)</f>
        <v>0</v>
      </c>
      <c r="J23" s="20">
        <f>IFERROR((IF($A23&gt;supporting_sheet!$D$14, VLOOKUP(supporting_sheet!$G$14,'waste_char_sector_%_values'!$E$2:$AG$3277,7,FALSE), VLOOKUP($D23,'waste_char_sector_%_values'!$E$2:$AG$3277,7,FALSE))*'DONNÉES '!$F62),0)</f>
        <v>0</v>
      </c>
      <c r="K23" s="20">
        <f>IFERROR((IF($A23&gt;supporting_sheet!$D$14, VLOOKUP(supporting_sheet!$G$14,'waste_char_sector_%_values'!$E$2:$AG$3277,8,FALSE), VLOOKUP($D23,'waste_char_sector_%_values'!$E$2:$AG$3277,8,FALSE))*'DONNÉES '!$F62),0)</f>
        <v>0</v>
      </c>
      <c r="L23" s="20">
        <f>IFERROR((IF($A23&gt;supporting_sheet!$D$14, VLOOKUP(supporting_sheet!$G$14,'waste_char_sector_%_values'!$E$2:$AG$3277,9,FALSE), VLOOKUP($D23,'waste_char_sector_%_values'!$E$2:$AG$3277,9,FALSE))*'DONNÉES '!$F62),0)</f>
        <v>0</v>
      </c>
      <c r="M23" s="20">
        <f>IFERROR((IF($A23&gt;supporting_sheet!$D$14, VLOOKUP(supporting_sheet!$G$14,'waste_char_sector_%_values'!$E$2:$AG$3277,10,FALSE), VLOOKUP($D23,'waste_char_sector_%_values'!$E$2:$AG$3277,10,FALSE))*'DONNÉES '!$F62),0)</f>
        <v>0</v>
      </c>
      <c r="N23" s="20">
        <f>IFERROR((IF($A23&gt;supporting_sheet!$D$14, VLOOKUP(supporting_sheet!$G$14,'waste_char_sector_%_values'!$E$2:$AG$3277,11,FALSE), VLOOKUP($D23,'waste_char_sector_%_values'!$E$2:$AG$3277,11,FALSE))*'DONNÉES '!$F62),0)</f>
        <v>0</v>
      </c>
      <c r="O23" s="20">
        <f>IFERROR((IF($A23&gt;supporting_sheet!$D$14, VLOOKUP(supporting_sheet!$G$14,'waste_char_sector_%_values'!$E$2:$AG$3277,12,FALSE), VLOOKUP($D23,'waste_char_sector_%_values'!$E$2:$AG$3277,12,FALSE))*'DONNÉES '!$F62),0)</f>
        <v>0</v>
      </c>
      <c r="P23" s="20">
        <f>IFERROR((IF($A23&gt;supporting_sheet!$D$14, VLOOKUP(supporting_sheet!$G$14,'waste_char_sector_%_values'!$E$2:$AG$3277,13,FALSE), VLOOKUP($D23,'waste_char_sector_%_values'!$E$2:$AG$3277,13,FALSE))*'DONNÉES '!$F62),0)</f>
        <v>0</v>
      </c>
      <c r="Q23" s="20">
        <f>IFERROR((IF($A23&gt;supporting_sheet!$D$14, VLOOKUP(supporting_sheet!$G$14,'waste_char_sector_%_values'!$E$2:$AG$3277,14,FALSE), VLOOKUP($D23,'waste_char_sector_%_values'!$E$2:$AG$3277,14,FALSE))*'DONNÉES '!$F62),0)</f>
        <v>0</v>
      </c>
      <c r="R23" s="20">
        <f>IFERROR((IF($A23&gt;supporting_sheet!$D$14, VLOOKUP(supporting_sheet!$G$14,'waste_char_sector_%_values'!$E$2:$AG$3277,29,FALSE), VLOOKUP($D23,'waste_char_sector_%_values'!$E$2:$AG$3277,29,FALSE))*'DONNÉES '!$F62),0)</f>
        <v>0</v>
      </c>
      <c r="S23" s="37"/>
      <c r="T23" s="37">
        <f t="shared" si="0"/>
        <v>0</v>
      </c>
      <c r="W23" s="20">
        <f>IFERROR((IF($A23&gt;supporting_sheet!$D$14, VLOOKUP(supporting_sheet!$G$14,'waste_char_sector_%_values'!$E$2:$AG$3277,11,FALSE), VLOOKUP($D23,'waste_char_sector_%_values'!$E$2:$AG$3277,11,FALSE))*'DONNÉES '!$F62),0)</f>
        <v>0</v>
      </c>
    </row>
    <row r="24" spans="1:23" x14ac:dyDescent="0.25">
      <c r="A24" s="1">
        <f>'DONNÉES '!B63</f>
        <v>22</v>
      </c>
      <c r="B24" s="1" t="str">
        <f t="shared" si="1"/>
        <v>AB</v>
      </c>
      <c r="C24" s="1" t="s">
        <v>57</v>
      </c>
      <c r="D24" s="1" t="str">
        <f t="shared" si="2"/>
        <v>22ABC&amp;D</v>
      </c>
      <c r="E24" s="20">
        <f>IFERROR((IF($A24&gt;supporting_sheet!$D$14, VLOOKUP(supporting_sheet!$G$14,'waste_char_sector_%_values'!$E$2:$AG$3277,2,FALSE), VLOOKUP($D24,'waste_char_sector_%_values'!$E$2:$AG$3277,2,FALSE))*'DONNÉES '!$F63),0)</f>
        <v>0</v>
      </c>
      <c r="F24" s="20">
        <f>IFERROR((IF($A24&gt;supporting_sheet!$D$14, VLOOKUP(supporting_sheet!$G$14,'waste_char_sector_%_values'!$E$2:$AG$3277,3,FALSE), VLOOKUP($D24,'waste_char_sector_%_values'!$E$2:$AG$3277,3,FALSE))*'DONNÉES '!$F63),0)</f>
        <v>0</v>
      </c>
      <c r="G24" s="20">
        <f>IFERROR((IF($A24&gt;supporting_sheet!$D$14, VLOOKUP(supporting_sheet!$G$14,'waste_char_sector_%_values'!$E$2:$AG$3277,4,FALSE), VLOOKUP($D24,'waste_char_sector_%_values'!$E$2:$AG$3277,4,FALSE))*'DONNÉES '!$F63),0)</f>
        <v>0</v>
      </c>
      <c r="H24" s="20">
        <f>IFERROR((IF($A24&gt;supporting_sheet!$D$14, VLOOKUP(supporting_sheet!$G$14,'waste_char_sector_%_values'!$E$2:$AG$3277,5,FALSE), VLOOKUP($D24,'waste_char_sector_%_values'!$E$2:$AG$3277,5,FALSE))*'DONNÉES '!$F63),0)</f>
        <v>0</v>
      </c>
      <c r="I24" s="20">
        <f>IFERROR((IF($A24&gt;supporting_sheet!$D$14, VLOOKUP(supporting_sheet!$G$14,'waste_char_sector_%_values'!$E$2:$AG$3277,6,FALSE), VLOOKUP($D24,'waste_char_sector_%_values'!$E$2:$AG$3277,6,FALSE))*'DONNÉES '!$F63),0)</f>
        <v>0</v>
      </c>
      <c r="J24" s="20">
        <f>IFERROR((IF($A24&gt;supporting_sheet!$D$14, VLOOKUP(supporting_sheet!$G$14,'waste_char_sector_%_values'!$E$2:$AG$3277,7,FALSE), VLOOKUP($D24,'waste_char_sector_%_values'!$E$2:$AG$3277,7,FALSE))*'DONNÉES '!$F63),0)</f>
        <v>0</v>
      </c>
      <c r="K24" s="20">
        <f>IFERROR((IF($A24&gt;supporting_sheet!$D$14, VLOOKUP(supporting_sheet!$G$14,'waste_char_sector_%_values'!$E$2:$AG$3277,8,FALSE), VLOOKUP($D24,'waste_char_sector_%_values'!$E$2:$AG$3277,8,FALSE))*'DONNÉES '!$F63),0)</f>
        <v>0</v>
      </c>
      <c r="L24" s="20">
        <f>IFERROR((IF($A24&gt;supporting_sheet!$D$14, VLOOKUP(supporting_sheet!$G$14,'waste_char_sector_%_values'!$E$2:$AG$3277,9,FALSE), VLOOKUP($D24,'waste_char_sector_%_values'!$E$2:$AG$3277,9,FALSE))*'DONNÉES '!$F63),0)</f>
        <v>0</v>
      </c>
      <c r="M24" s="20">
        <f>IFERROR((IF($A24&gt;supporting_sheet!$D$14, VLOOKUP(supporting_sheet!$G$14,'waste_char_sector_%_values'!$E$2:$AG$3277,10,FALSE), VLOOKUP($D24,'waste_char_sector_%_values'!$E$2:$AG$3277,10,FALSE))*'DONNÉES '!$F63),0)</f>
        <v>0</v>
      </c>
      <c r="N24" s="20">
        <f>IFERROR((IF($A24&gt;supporting_sheet!$D$14, VLOOKUP(supporting_sheet!$G$14,'waste_char_sector_%_values'!$E$2:$AG$3277,11,FALSE), VLOOKUP($D24,'waste_char_sector_%_values'!$E$2:$AG$3277,11,FALSE))*'DONNÉES '!$F63),0)</f>
        <v>0</v>
      </c>
      <c r="O24" s="20">
        <f>IFERROR((IF($A24&gt;supporting_sheet!$D$14, VLOOKUP(supporting_sheet!$G$14,'waste_char_sector_%_values'!$E$2:$AG$3277,12,FALSE), VLOOKUP($D24,'waste_char_sector_%_values'!$E$2:$AG$3277,12,FALSE))*'DONNÉES '!$F63),0)</f>
        <v>0</v>
      </c>
      <c r="P24" s="20">
        <f>IFERROR((IF($A24&gt;supporting_sheet!$D$14, VLOOKUP(supporting_sheet!$G$14,'waste_char_sector_%_values'!$E$2:$AG$3277,13,FALSE), VLOOKUP($D24,'waste_char_sector_%_values'!$E$2:$AG$3277,13,FALSE))*'DONNÉES '!$F63),0)</f>
        <v>0</v>
      </c>
      <c r="Q24" s="20">
        <f>IFERROR((IF($A24&gt;supporting_sheet!$D$14, VLOOKUP(supporting_sheet!$G$14,'waste_char_sector_%_values'!$E$2:$AG$3277,14,FALSE), VLOOKUP($D24,'waste_char_sector_%_values'!$E$2:$AG$3277,14,FALSE))*'DONNÉES '!$F63),0)</f>
        <v>0</v>
      </c>
      <c r="R24" s="20">
        <f>IFERROR((IF($A24&gt;supporting_sheet!$D$14, VLOOKUP(supporting_sheet!$G$14,'waste_char_sector_%_values'!$E$2:$AG$3277,29,FALSE), VLOOKUP($D24,'waste_char_sector_%_values'!$E$2:$AG$3277,29,FALSE))*'DONNÉES '!$F63),0)</f>
        <v>0</v>
      </c>
      <c r="S24" s="37"/>
      <c r="T24" s="37">
        <f t="shared" si="0"/>
        <v>0</v>
      </c>
      <c r="W24" s="20">
        <f>IFERROR((IF($A24&gt;supporting_sheet!$D$14, VLOOKUP(supporting_sheet!$G$14,'waste_char_sector_%_values'!$E$2:$AG$3277,11,FALSE), VLOOKUP($D24,'waste_char_sector_%_values'!$E$2:$AG$3277,11,FALSE))*'DONNÉES '!$F63),0)</f>
        <v>0</v>
      </c>
    </row>
    <row r="25" spans="1:23" x14ac:dyDescent="0.25">
      <c r="A25" s="1">
        <f>'DONNÉES '!B64</f>
        <v>23</v>
      </c>
      <c r="B25" s="1" t="str">
        <f t="shared" si="1"/>
        <v>AB</v>
      </c>
      <c r="C25" s="1" t="s">
        <v>57</v>
      </c>
      <c r="D25" s="1" t="str">
        <f t="shared" si="2"/>
        <v>23ABC&amp;D</v>
      </c>
      <c r="E25" s="20">
        <f>IFERROR((IF($A25&gt;supporting_sheet!$D$14, VLOOKUP(supporting_sheet!$G$14,'waste_char_sector_%_values'!$E$2:$AG$3277,2,FALSE), VLOOKUP($D25,'waste_char_sector_%_values'!$E$2:$AG$3277,2,FALSE))*'DONNÉES '!$F64),0)</f>
        <v>0</v>
      </c>
      <c r="F25" s="20">
        <f>IFERROR((IF($A25&gt;supporting_sheet!$D$14, VLOOKUP(supporting_sheet!$G$14,'waste_char_sector_%_values'!$E$2:$AG$3277,3,FALSE), VLOOKUP($D25,'waste_char_sector_%_values'!$E$2:$AG$3277,3,FALSE))*'DONNÉES '!$F64),0)</f>
        <v>0</v>
      </c>
      <c r="G25" s="20">
        <f>IFERROR((IF($A25&gt;supporting_sheet!$D$14, VLOOKUP(supporting_sheet!$G$14,'waste_char_sector_%_values'!$E$2:$AG$3277,4,FALSE), VLOOKUP($D25,'waste_char_sector_%_values'!$E$2:$AG$3277,4,FALSE))*'DONNÉES '!$F64),0)</f>
        <v>0</v>
      </c>
      <c r="H25" s="20">
        <f>IFERROR((IF($A25&gt;supporting_sheet!$D$14, VLOOKUP(supporting_sheet!$G$14,'waste_char_sector_%_values'!$E$2:$AG$3277,5,FALSE), VLOOKUP($D25,'waste_char_sector_%_values'!$E$2:$AG$3277,5,FALSE))*'DONNÉES '!$F64),0)</f>
        <v>0</v>
      </c>
      <c r="I25" s="20">
        <f>IFERROR((IF($A25&gt;supporting_sheet!$D$14, VLOOKUP(supporting_sheet!$G$14,'waste_char_sector_%_values'!$E$2:$AG$3277,6,FALSE), VLOOKUP($D25,'waste_char_sector_%_values'!$E$2:$AG$3277,6,FALSE))*'DONNÉES '!$F64),0)</f>
        <v>0</v>
      </c>
      <c r="J25" s="20">
        <f>IFERROR((IF($A25&gt;supporting_sheet!$D$14, VLOOKUP(supporting_sheet!$G$14,'waste_char_sector_%_values'!$E$2:$AG$3277,7,FALSE), VLOOKUP($D25,'waste_char_sector_%_values'!$E$2:$AG$3277,7,FALSE))*'DONNÉES '!$F64),0)</f>
        <v>0</v>
      </c>
      <c r="K25" s="20">
        <f>IFERROR((IF($A25&gt;supporting_sheet!$D$14, VLOOKUP(supporting_sheet!$G$14,'waste_char_sector_%_values'!$E$2:$AG$3277,8,FALSE), VLOOKUP($D25,'waste_char_sector_%_values'!$E$2:$AG$3277,8,FALSE))*'DONNÉES '!$F64),0)</f>
        <v>0</v>
      </c>
      <c r="L25" s="20">
        <f>IFERROR((IF($A25&gt;supporting_sheet!$D$14, VLOOKUP(supporting_sheet!$G$14,'waste_char_sector_%_values'!$E$2:$AG$3277,9,FALSE), VLOOKUP($D25,'waste_char_sector_%_values'!$E$2:$AG$3277,9,FALSE))*'DONNÉES '!$F64),0)</f>
        <v>0</v>
      </c>
      <c r="M25" s="20">
        <f>IFERROR((IF($A25&gt;supporting_sheet!$D$14, VLOOKUP(supporting_sheet!$G$14,'waste_char_sector_%_values'!$E$2:$AG$3277,10,FALSE), VLOOKUP($D25,'waste_char_sector_%_values'!$E$2:$AG$3277,10,FALSE))*'DONNÉES '!$F64),0)</f>
        <v>0</v>
      </c>
      <c r="N25" s="20">
        <f>IFERROR((IF($A25&gt;supporting_sheet!$D$14, VLOOKUP(supporting_sheet!$G$14,'waste_char_sector_%_values'!$E$2:$AG$3277,11,FALSE), VLOOKUP($D25,'waste_char_sector_%_values'!$E$2:$AG$3277,11,FALSE))*'DONNÉES '!$F64),0)</f>
        <v>0</v>
      </c>
      <c r="O25" s="20">
        <f>IFERROR((IF($A25&gt;supporting_sheet!$D$14, VLOOKUP(supporting_sheet!$G$14,'waste_char_sector_%_values'!$E$2:$AG$3277,12,FALSE), VLOOKUP($D25,'waste_char_sector_%_values'!$E$2:$AG$3277,12,FALSE))*'DONNÉES '!$F64),0)</f>
        <v>0</v>
      </c>
      <c r="P25" s="20">
        <f>IFERROR((IF($A25&gt;supporting_sheet!$D$14, VLOOKUP(supporting_sheet!$G$14,'waste_char_sector_%_values'!$E$2:$AG$3277,13,FALSE), VLOOKUP($D25,'waste_char_sector_%_values'!$E$2:$AG$3277,13,FALSE))*'DONNÉES '!$F64),0)</f>
        <v>0</v>
      </c>
      <c r="Q25" s="20">
        <f>IFERROR((IF($A25&gt;supporting_sheet!$D$14, VLOOKUP(supporting_sheet!$G$14,'waste_char_sector_%_values'!$E$2:$AG$3277,14,FALSE), VLOOKUP($D25,'waste_char_sector_%_values'!$E$2:$AG$3277,14,FALSE))*'DONNÉES '!$F64),0)</f>
        <v>0</v>
      </c>
      <c r="R25" s="20">
        <f>IFERROR((IF($A25&gt;supporting_sheet!$D$14, VLOOKUP(supporting_sheet!$G$14,'waste_char_sector_%_values'!$E$2:$AG$3277,29,FALSE), VLOOKUP($D25,'waste_char_sector_%_values'!$E$2:$AG$3277,29,FALSE))*'DONNÉES '!$F64),0)</f>
        <v>0</v>
      </c>
      <c r="S25" s="37"/>
      <c r="T25" s="37">
        <f t="shared" si="0"/>
        <v>0</v>
      </c>
      <c r="W25" s="20">
        <f>IFERROR((IF($A25&gt;supporting_sheet!$D$14, VLOOKUP(supporting_sheet!$G$14,'waste_char_sector_%_values'!$E$2:$AG$3277,11,FALSE), VLOOKUP($D25,'waste_char_sector_%_values'!$E$2:$AG$3277,11,FALSE))*'DONNÉES '!$F64),0)</f>
        <v>0</v>
      </c>
    </row>
    <row r="26" spans="1:23" x14ac:dyDescent="0.25">
      <c r="A26" s="1">
        <f>'DONNÉES '!B65</f>
        <v>24</v>
      </c>
      <c r="B26" s="1" t="str">
        <f t="shared" si="1"/>
        <v>AB</v>
      </c>
      <c r="C26" s="1" t="s">
        <v>57</v>
      </c>
      <c r="D26" s="1" t="str">
        <f t="shared" si="2"/>
        <v>24ABC&amp;D</v>
      </c>
      <c r="E26" s="20">
        <f>IFERROR((IF($A26&gt;supporting_sheet!$D$14, VLOOKUP(supporting_sheet!$G$14,'waste_char_sector_%_values'!$E$2:$AG$3277,2,FALSE), VLOOKUP($D26,'waste_char_sector_%_values'!$E$2:$AG$3277,2,FALSE))*'DONNÉES '!$F65),0)</f>
        <v>0</v>
      </c>
      <c r="F26" s="20">
        <f>IFERROR((IF($A26&gt;supporting_sheet!$D$14, VLOOKUP(supporting_sheet!$G$14,'waste_char_sector_%_values'!$E$2:$AG$3277,3,FALSE), VLOOKUP($D26,'waste_char_sector_%_values'!$E$2:$AG$3277,3,FALSE))*'DONNÉES '!$F65),0)</f>
        <v>0</v>
      </c>
      <c r="G26" s="20">
        <f>IFERROR((IF($A26&gt;supporting_sheet!$D$14, VLOOKUP(supporting_sheet!$G$14,'waste_char_sector_%_values'!$E$2:$AG$3277,4,FALSE), VLOOKUP($D26,'waste_char_sector_%_values'!$E$2:$AG$3277,4,FALSE))*'DONNÉES '!$F65),0)</f>
        <v>0</v>
      </c>
      <c r="H26" s="20">
        <f>IFERROR((IF($A26&gt;supporting_sheet!$D$14, VLOOKUP(supporting_sheet!$G$14,'waste_char_sector_%_values'!$E$2:$AG$3277,5,FALSE), VLOOKUP($D26,'waste_char_sector_%_values'!$E$2:$AG$3277,5,FALSE))*'DONNÉES '!$F65),0)</f>
        <v>0</v>
      </c>
      <c r="I26" s="20">
        <f>IFERROR((IF($A26&gt;supporting_sheet!$D$14, VLOOKUP(supporting_sheet!$G$14,'waste_char_sector_%_values'!$E$2:$AG$3277,6,FALSE), VLOOKUP($D26,'waste_char_sector_%_values'!$E$2:$AG$3277,6,FALSE))*'DONNÉES '!$F65),0)</f>
        <v>0</v>
      </c>
      <c r="J26" s="20">
        <f>IFERROR((IF($A26&gt;supporting_sheet!$D$14, VLOOKUP(supporting_sheet!$G$14,'waste_char_sector_%_values'!$E$2:$AG$3277,7,FALSE), VLOOKUP($D26,'waste_char_sector_%_values'!$E$2:$AG$3277,7,FALSE))*'DONNÉES '!$F65),0)</f>
        <v>0</v>
      </c>
      <c r="K26" s="20">
        <f>IFERROR((IF($A26&gt;supporting_sheet!$D$14, VLOOKUP(supporting_sheet!$G$14,'waste_char_sector_%_values'!$E$2:$AG$3277,8,FALSE), VLOOKUP($D26,'waste_char_sector_%_values'!$E$2:$AG$3277,8,FALSE))*'DONNÉES '!$F65),0)</f>
        <v>0</v>
      </c>
      <c r="L26" s="20">
        <f>IFERROR((IF($A26&gt;supporting_sheet!$D$14, VLOOKUP(supporting_sheet!$G$14,'waste_char_sector_%_values'!$E$2:$AG$3277,9,FALSE), VLOOKUP($D26,'waste_char_sector_%_values'!$E$2:$AG$3277,9,FALSE))*'DONNÉES '!$F65),0)</f>
        <v>0</v>
      </c>
      <c r="M26" s="20">
        <f>IFERROR((IF($A26&gt;supporting_sheet!$D$14, VLOOKUP(supporting_sheet!$G$14,'waste_char_sector_%_values'!$E$2:$AG$3277,10,FALSE), VLOOKUP($D26,'waste_char_sector_%_values'!$E$2:$AG$3277,10,FALSE))*'DONNÉES '!$F65),0)</f>
        <v>0</v>
      </c>
      <c r="N26" s="20">
        <f>IFERROR((IF($A26&gt;supporting_sheet!$D$14, VLOOKUP(supporting_sheet!$G$14,'waste_char_sector_%_values'!$E$2:$AG$3277,11,FALSE), VLOOKUP($D26,'waste_char_sector_%_values'!$E$2:$AG$3277,11,FALSE))*'DONNÉES '!$F65),0)</f>
        <v>0</v>
      </c>
      <c r="O26" s="20">
        <f>IFERROR((IF($A26&gt;supporting_sheet!$D$14, VLOOKUP(supporting_sheet!$G$14,'waste_char_sector_%_values'!$E$2:$AG$3277,12,FALSE), VLOOKUP($D26,'waste_char_sector_%_values'!$E$2:$AG$3277,12,FALSE))*'DONNÉES '!$F65),0)</f>
        <v>0</v>
      </c>
      <c r="P26" s="20">
        <f>IFERROR((IF($A26&gt;supporting_sheet!$D$14, VLOOKUP(supporting_sheet!$G$14,'waste_char_sector_%_values'!$E$2:$AG$3277,13,FALSE), VLOOKUP($D26,'waste_char_sector_%_values'!$E$2:$AG$3277,13,FALSE))*'DONNÉES '!$F65),0)</f>
        <v>0</v>
      </c>
      <c r="Q26" s="20">
        <f>IFERROR((IF($A26&gt;supporting_sheet!$D$14, VLOOKUP(supporting_sheet!$G$14,'waste_char_sector_%_values'!$E$2:$AG$3277,14,FALSE), VLOOKUP($D26,'waste_char_sector_%_values'!$E$2:$AG$3277,14,FALSE))*'DONNÉES '!$F65),0)</f>
        <v>0</v>
      </c>
      <c r="R26" s="20">
        <f>IFERROR((IF($A26&gt;supporting_sheet!$D$14, VLOOKUP(supporting_sheet!$G$14,'waste_char_sector_%_values'!$E$2:$AG$3277,29,FALSE), VLOOKUP($D26,'waste_char_sector_%_values'!$E$2:$AG$3277,29,FALSE))*'DONNÉES '!$F65),0)</f>
        <v>0</v>
      </c>
      <c r="S26" s="37"/>
      <c r="T26" s="37">
        <f t="shared" si="0"/>
        <v>0</v>
      </c>
      <c r="W26" s="20">
        <f>IFERROR((IF($A26&gt;supporting_sheet!$D$14, VLOOKUP(supporting_sheet!$G$14,'waste_char_sector_%_values'!$E$2:$AG$3277,11,FALSE), VLOOKUP($D26,'waste_char_sector_%_values'!$E$2:$AG$3277,11,FALSE))*'DONNÉES '!$F65),0)</f>
        <v>0</v>
      </c>
    </row>
    <row r="27" spans="1:23" x14ac:dyDescent="0.25">
      <c r="A27" s="1">
        <f>'DONNÉES '!B66</f>
        <v>25</v>
      </c>
      <c r="B27" s="1" t="str">
        <f t="shared" si="1"/>
        <v>AB</v>
      </c>
      <c r="C27" s="1" t="s">
        <v>57</v>
      </c>
      <c r="D27" s="1" t="str">
        <f t="shared" si="2"/>
        <v>25ABC&amp;D</v>
      </c>
      <c r="E27" s="20">
        <f>IFERROR((IF($A27&gt;supporting_sheet!$D$14, VLOOKUP(supporting_sheet!$G$14,'waste_char_sector_%_values'!$E$2:$AG$3277,2,FALSE), VLOOKUP($D27,'waste_char_sector_%_values'!$E$2:$AG$3277,2,FALSE))*'DONNÉES '!$F66),0)</f>
        <v>0</v>
      </c>
      <c r="F27" s="20">
        <f>IFERROR((IF($A27&gt;supporting_sheet!$D$14, VLOOKUP(supporting_sheet!$G$14,'waste_char_sector_%_values'!$E$2:$AG$3277,3,FALSE), VLOOKUP($D27,'waste_char_sector_%_values'!$E$2:$AG$3277,3,FALSE))*'DONNÉES '!$F66),0)</f>
        <v>0</v>
      </c>
      <c r="G27" s="20">
        <f>IFERROR((IF($A27&gt;supporting_sheet!$D$14, VLOOKUP(supporting_sheet!$G$14,'waste_char_sector_%_values'!$E$2:$AG$3277,4,FALSE), VLOOKUP($D27,'waste_char_sector_%_values'!$E$2:$AG$3277,4,FALSE))*'DONNÉES '!$F66),0)</f>
        <v>0</v>
      </c>
      <c r="H27" s="20">
        <f>IFERROR((IF($A27&gt;supporting_sheet!$D$14, VLOOKUP(supporting_sheet!$G$14,'waste_char_sector_%_values'!$E$2:$AG$3277,5,FALSE), VLOOKUP($D27,'waste_char_sector_%_values'!$E$2:$AG$3277,5,FALSE))*'DONNÉES '!$F66),0)</f>
        <v>0</v>
      </c>
      <c r="I27" s="20">
        <f>IFERROR((IF($A27&gt;supporting_sheet!$D$14, VLOOKUP(supporting_sheet!$G$14,'waste_char_sector_%_values'!$E$2:$AG$3277,6,FALSE), VLOOKUP($D27,'waste_char_sector_%_values'!$E$2:$AG$3277,6,FALSE))*'DONNÉES '!$F66),0)</f>
        <v>0</v>
      </c>
      <c r="J27" s="20">
        <f>IFERROR((IF($A27&gt;supporting_sheet!$D$14, VLOOKUP(supporting_sheet!$G$14,'waste_char_sector_%_values'!$E$2:$AG$3277,7,FALSE), VLOOKUP($D27,'waste_char_sector_%_values'!$E$2:$AG$3277,7,FALSE))*'DONNÉES '!$F66),0)</f>
        <v>0</v>
      </c>
      <c r="K27" s="20">
        <f>IFERROR((IF($A27&gt;supporting_sheet!$D$14, VLOOKUP(supporting_sheet!$G$14,'waste_char_sector_%_values'!$E$2:$AG$3277,8,FALSE), VLOOKUP($D27,'waste_char_sector_%_values'!$E$2:$AG$3277,8,FALSE))*'DONNÉES '!$F66),0)</f>
        <v>0</v>
      </c>
      <c r="L27" s="20">
        <f>IFERROR((IF($A27&gt;supporting_sheet!$D$14, VLOOKUP(supporting_sheet!$G$14,'waste_char_sector_%_values'!$E$2:$AG$3277,9,FALSE), VLOOKUP($D27,'waste_char_sector_%_values'!$E$2:$AG$3277,9,FALSE))*'DONNÉES '!$F66),0)</f>
        <v>0</v>
      </c>
      <c r="M27" s="20">
        <f>IFERROR((IF($A27&gt;supporting_sheet!$D$14, VLOOKUP(supporting_sheet!$G$14,'waste_char_sector_%_values'!$E$2:$AG$3277,10,FALSE), VLOOKUP($D27,'waste_char_sector_%_values'!$E$2:$AG$3277,10,FALSE))*'DONNÉES '!$F66),0)</f>
        <v>0</v>
      </c>
      <c r="N27" s="20">
        <f>IFERROR((IF($A27&gt;supporting_sheet!$D$14, VLOOKUP(supporting_sheet!$G$14,'waste_char_sector_%_values'!$E$2:$AG$3277,11,FALSE), VLOOKUP($D27,'waste_char_sector_%_values'!$E$2:$AG$3277,11,FALSE))*'DONNÉES '!$F66),0)</f>
        <v>0</v>
      </c>
      <c r="O27" s="20">
        <f>IFERROR((IF($A27&gt;supporting_sheet!$D$14, VLOOKUP(supporting_sheet!$G$14,'waste_char_sector_%_values'!$E$2:$AG$3277,12,FALSE), VLOOKUP($D27,'waste_char_sector_%_values'!$E$2:$AG$3277,12,FALSE))*'DONNÉES '!$F66),0)</f>
        <v>0</v>
      </c>
      <c r="P27" s="20">
        <f>IFERROR((IF($A27&gt;supporting_sheet!$D$14, VLOOKUP(supporting_sheet!$G$14,'waste_char_sector_%_values'!$E$2:$AG$3277,13,FALSE), VLOOKUP($D27,'waste_char_sector_%_values'!$E$2:$AG$3277,13,FALSE))*'DONNÉES '!$F66),0)</f>
        <v>0</v>
      </c>
      <c r="Q27" s="20">
        <f>IFERROR((IF($A27&gt;supporting_sheet!$D$14, VLOOKUP(supporting_sheet!$G$14,'waste_char_sector_%_values'!$E$2:$AG$3277,14,FALSE), VLOOKUP($D27,'waste_char_sector_%_values'!$E$2:$AG$3277,14,FALSE))*'DONNÉES '!$F66),0)</f>
        <v>0</v>
      </c>
      <c r="R27" s="20">
        <f>IFERROR((IF($A27&gt;supporting_sheet!$D$14, VLOOKUP(supporting_sheet!$G$14,'waste_char_sector_%_values'!$E$2:$AG$3277,29,FALSE), VLOOKUP($D27,'waste_char_sector_%_values'!$E$2:$AG$3277,29,FALSE))*'DONNÉES '!$F66),0)</f>
        <v>0</v>
      </c>
      <c r="S27" s="37"/>
      <c r="T27" s="37">
        <f t="shared" si="0"/>
        <v>0</v>
      </c>
      <c r="W27" s="20">
        <f>IFERROR((IF($A27&gt;supporting_sheet!$D$14, VLOOKUP(supporting_sheet!$G$14,'waste_char_sector_%_values'!$E$2:$AG$3277,11,FALSE), VLOOKUP($D27,'waste_char_sector_%_values'!$E$2:$AG$3277,11,FALSE))*'DONNÉES '!$F66),0)</f>
        <v>0</v>
      </c>
    </row>
    <row r="28" spans="1:23" x14ac:dyDescent="0.25">
      <c r="A28" s="1">
        <f>'DONNÉES '!B67</f>
        <v>26</v>
      </c>
      <c r="B28" s="1" t="str">
        <f t="shared" si="1"/>
        <v>AB</v>
      </c>
      <c r="C28" s="1" t="s">
        <v>57</v>
      </c>
      <c r="D28" s="1" t="str">
        <f t="shared" si="2"/>
        <v>26ABC&amp;D</v>
      </c>
      <c r="E28" s="20">
        <f>IFERROR((IF($A28&gt;supporting_sheet!$D$14, VLOOKUP(supporting_sheet!$G$14,'waste_char_sector_%_values'!$E$2:$AG$3277,2,FALSE), VLOOKUP($D28,'waste_char_sector_%_values'!$E$2:$AG$3277,2,FALSE))*'DONNÉES '!$F67),0)</f>
        <v>0</v>
      </c>
      <c r="F28" s="20">
        <f>IFERROR((IF($A28&gt;supporting_sheet!$D$14, VLOOKUP(supporting_sheet!$G$14,'waste_char_sector_%_values'!$E$2:$AG$3277,3,FALSE), VLOOKUP($D28,'waste_char_sector_%_values'!$E$2:$AG$3277,3,FALSE))*'DONNÉES '!$F67),0)</f>
        <v>0</v>
      </c>
      <c r="G28" s="20">
        <f>IFERROR((IF($A28&gt;supporting_sheet!$D$14, VLOOKUP(supporting_sheet!$G$14,'waste_char_sector_%_values'!$E$2:$AG$3277,4,FALSE), VLOOKUP($D28,'waste_char_sector_%_values'!$E$2:$AG$3277,4,FALSE))*'DONNÉES '!$F67),0)</f>
        <v>0</v>
      </c>
      <c r="H28" s="20">
        <f>IFERROR((IF($A28&gt;supporting_sheet!$D$14, VLOOKUP(supporting_sheet!$G$14,'waste_char_sector_%_values'!$E$2:$AG$3277,5,FALSE), VLOOKUP($D28,'waste_char_sector_%_values'!$E$2:$AG$3277,5,FALSE))*'DONNÉES '!$F67),0)</f>
        <v>0</v>
      </c>
      <c r="I28" s="20">
        <f>IFERROR((IF($A28&gt;supporting_sheet!$D$14, VLOOKUP(supporting_sheet!$G$14,'waste_char_sector_%_values'!$E$2:$AG$3277,6,FALSE), VLOOKUP($D28,'waste_char_sector_%_values'!$E$2:$AG$3277,6,FALSE))*'DONNÉES '!$F67),0)</f>
        <v>0</v>
      </c>
      <c r="J28" s="20">
        <f>IFERROR((IF($A28&gt;supporting_sheet!$D$14, VLOOKUP(supporting_sheet!$G$14,'waste_char_sector_%_values'!$E$2:$AG$3277,7,FALSE), VLOOKUP($D28,'waste_char_sector_%_values'!$E$2:$AG$3277,7,FALSE))*'DONNÉES '!$F67),0)</f>
        <v>0</v>
      </c>
      <c r="K28" s="20">
        <f>IFERROR((IF($A28&gt;supporting_sheet!$D$14, VLOOKUP(supporting_sheet!$G$14,'waste_char_sector_%_values'!$E$2:$AG$3277,8,FALSE), VLOOKUP($D28,'waste_char_sector_%_values'!$E$2:$AG$3277,8,FALSE))*'DONNÉES '!$F67),0)</f>
        <v>0</v>
      </c>
      <c r="L28" s="20">
        <f>IFERROR((IF($A28&gt;supporting_sheet!$D$14, VLOOKUP(supporting_sheet!$G$14,'waste_char_sector_%_values'!$E$2:$AG$3277,9,FALSE), VLOOKUP($D28,'waste_char_sector_%_values'!$E$2:$AG$3277,9,FALSE))*'DONNÉES '!$F67),0)</f>
        <v>0</v>
      </c>
      <c r="M28" s="20">
        <f>IFERROR((IF($A28&gt;supporting_sheet!$D$14, VLOOKUP(supporting_sheet!$G$14,'waste_char_sector_%_values'!$E$2:$AG$3277,10,FALSE), VLOOKUP($D28,'waste_char_sector_%_values'!$E$2:$AG$3277,10,FALSE))*'DONNÉES '!$F67),0)</f>
        <v>0</v>
      </c>
      <c r="N28" s="20">
        <f>IFERROR((IF($A28&gt;supporting_sheet!$D$14, VLOOKUP(supporting_sheet!$G$14,'waste_char_sector_%_values'!$E$2:$AG$3277,11,FALSE), VLOOKUP($D28,'waste_char_sector_%_values'!$E$2:$AG$3277,11,FALSE))*'DONNÉES '!$F67),0)</f>
        <v>0</v>
      </c>
      <c r="O28" s="20">
        <f>IFERROR((IF($A28&gt;supporting_sheet!$D$14, VLOOKUP(supporting_sheet!$G$14,'waste_char_sector_%_values'!$E$2:$AG$3277,12,FALSE), VLOOKUP($D28,'waste_char_sector_%_values'!$E$2:$AG$3277,12,FALSE))*'DONNÉES '!$F67),0)</f>
        <v>0</v>
      </c>
      <c r="P28" s="20">
        <f>IFERROR((IF($A28&gt;supporting_sheet!$D$14, VLOOKUP(supporting_sheet!$G$14,'waste_char_sector_%_values'!$E$2:$AG$3277,13,FALSE), VLOOKUP($D28,'waste_char_sector_%_values'!$E$2:$AG$3277,13,FALSE))*'DONNÉES '!$F67),0)</f>
        <v>0</v>
      </c>
      <c r="Q28" s="20">
        <f>IFERROR((IF($A28&gt;supporting_sheet!$D$14, VLOOKUP(supporting_sheet!$G$14,'waste_char_sector_%_values'!$E$2:$AG$3277,14,FALSE), VLOOKUP($D28,'waste_char_sector_%_values'!$E$2:$AG$3277,14,FALSE))*'DONNÉES '!$F67),0)</f>
        <v>0</v>
      </c>
      <c r="R28" s="20">
        <f>IFERROR((IF($A28&gt;supporting_sheet!$D$14, VLOOKUP(supporting_sheet!$G$14,'waste_char_sector_%_values'!$E$2:$AG$3277,29,FALSE), VLOOKUP($D28,'waste_char_sector_%_values'!$E$2:$AG$3277,29,FALSE))*'DONNÉES '!$F67),0)</f>
        <v>0</v>
      </c>
      <c r="S28" s="37"/>
      <c r="T28" s="37">
        <f t="shared" si="0"/>
        <v>0</v>
      </c>
      <c r="W28" s="20">
        <f>IFERROR((IF($A28&gt;supporting_sheet!$D$14, VLOOKUP(supporting_sheet!$G$14,'waste_char_sector_%_values'!$E$2:$AG$3277,11,FALSE), VLOOKUP($D28,'waste_char_sector_%_values'!$E$2:$AG$3277,11,FALSE))*'DONNÉES '!$F67),0)</f>
        <v>0</v>
      </c>
    </row>
    <row r="29" spans="1:23" x14ac:dyDescent="0.25">
      <c r="A29" s="1">
        <f>'DONNÉES '!B68</f>
        <v>27</v>
      </c>
      <c r="B29" s="1" t="str">
        <f t="shared" si="1"/>
        <v>AB</v>
      </c>
      <c r="C29" s="1" t="s">
        <v>57</v>
      </c>
      <c r="D29" s="1" t="str">
        <f t="shared" si="2"/>
        <v>27ABC&amp;D</v>
      </c>
      <c r="E29" s="20">
        <f>IFERROR((IF($A29&gt;supporting_sheet!$D$14, VLOOKUP(supporting_sheet!$G$14,'waste_char_sector_%_values'!$E$2:$AG$3277,2,FALSE), VLOOKUP($D29,'waste_char_sector_%_values'!$E$2:$AG$3277,2,FALSE))*'DONNÉES '!$F68),0)</f>
        <v>0</v>
      </c>
      <c r="F29" s="20">
        <f>IFERROR((IF($A29&gt;supporting_sheet!$D$14, VLOOKUP(supporting_sheet!$G$14,'waste_char_sector_%_values'!$E$2:$AG$3277,3,FALSE), VLOOKUP($D29,'waste_char_sector_%_values'!$E$2:$AG$3277,3,FALSE))*'DONNÉES '!$F68),0)</f>
        <v>0</v>
      </c>
      <c r="G29" s="20">
        <f>IFERROR((IF($A29&gt;supporting_sheet!$D$14, VLOOKUP(supporting_sheet!$G$14,'waste_char_sector_%_values'!$E$2:$AG$3277,4,FALSE), VLOOKUP($D29,'waste_char_sector_%_values'!$E$2:$AG$3277,4,FALSE))*'DONNÉES '!$F68),0)</f>
        <v>0</v>
      </c>
      <c r="H29" s="20">
        <f>IFERROR((IF($A29&gt;supporting_sheet!$D$14, VLOOKUP(supporting_sheet!$G$14,'waste_char_sector_%_values'!$E$2:$AG$3277,5,FALSE), VLOOKUP($D29,'waste_char_sector_%_values'!$E$2:$AG$3277,5,FALSE))*'DONNÉES '!$F68),0)</f>
        <v>0</v>
      </c>
      <c r="I29" s="20">
        <f>IFERROR((IF($A29&gt;supporting_sheet!$D$14, VLOOKUP(supporting_sheet!$G$14,'waste_char_sector_%_values'!$E$2:$AG$3277,6,FALSE), VLOOKUP($D29,'waste_char_sector_%_values'!$E$2:$AG$3277,6,FALSE))*'DONNÉES '!$F68),0)</f>
        <v>0</v>
      </c>
      <c r="J29" s="20">
        <f>IFERROR((IF($A29&gt;supporting_sheet!$D$14, VLOOKUP(supporting_sheet!$G$14,'waste_char_sector_%_values'!$E$2:$AG$3277,7,FALSE), VLOOKUP($D29,'waste_char_sector_%_values'!$E$2:$AG$3277,7,FALSE))*'DONNÉES '!$F68),0)</f>
        <v>0</v>
      </c>
      <c r="K29" s="20">
        <f>IFERROR((IF($A29&gt;supporting_sheet!$D$14, VLOOKUP(supporting_sheet!$G$14,'waste_char_sector_%_values'!$E$2:$AG$3277,8,FALSE), VLOOKUP($D29,'waste_char_sector_%_values'!$E$2:$AG$3277,8,FALSE))*'DONNÉES '!$F68),0)</f>
        <v>0</v>
      </c>
      <c r="L29" s="20">
        <f>IFERROR((IF($A29&gt;supporting_sheet!$D$14, VLOOKUP(supporting_sheet!$G$14,'waste_char_sector_%_values'!$E$2:$AG$3277,9,FALSE), VLOOKUP($D29,'waste_char_sector_%_values'!$E$2:$AG$3277,9,FALSE))*'DONNÉES '!$F68),0)</f>
        <v>0</v>
      </c>
      <c r="M29" s="20">
        <f>IFERROR((IF($A29&gt;supporting_sheet!$D$14, VLOOKUP(supporting_sheet!$G$14,'waste_char_sector_%_values'!$E$2:$AG$3277,10,FALSE), VLOOKUP($D29,'waste_char_sector_%_values'!$E$2:$AG$3277,10,FALSE))*'DONNÉES '!$F68),0)</f>
        <v>0</v>
      </c>
      <c r="N29" s="20">
        <f>IFERROR((IF($A29&gt;supporting_sheet!$D$14, VLOOKUP(supporting_sheet!$G$14,'waste_char_sector_%_values'!$E$2:$AG$3277,11,FALSE), VLOOKUP($D29,'waste_char_sector_%_values'!$E$2:$AG$3277,11,FALSE))*'DONNÉES '!$F68),0)</f>
        <v>0</v>
      </c>
      <c r="O29" s="20">
        <f>IFERROR((IF($A29&gt;supporting_sheet!$D$14, VLOOKUP(supporting_sheet!$G$14,'waste_char_sector_%_values'!$E$2:$AG$3277,12,FALSE), VLOOKUP($D29,'waste_char_sector_%_values'!$E$2:$AG$3277,12,FALSE))*'DONNÉES '!$F68),0)</f>
        <v>0</v>
      </c>
      <c r="P29" s="20">
        <f>IFERROR((IF($A29&gt;supporting_sheet!$D$14, VLOOKUP(supporting_sheet!$G$14,'waste_char_sector_%_values'!$E$2:$AG$3277,13,FALSE), VLOOKUP($D29,'waste_char_sector_%_values'!$E$2:$AG$3277,13,FALSE))*'DONNÉES '!$F68),0)</f>
        <v>0</v>
      </c>
      <c r="Q29" s="20">
        <f>IFERROR((IF($A29&gt;supporting_sheet!$D$14, VLOOKUP(supporting_sheet!$G$14,'waste_char_sector_%_values'!$E$2:$AG$3277,14,FALSE), VLOOKUP($D29,'waste_char_sector_%_values'!$E$2:$AG$3277,14,FALSE))*'DONNÉES '!$F68),0)</f>
        <v>0</v>
      </c>
      <c r="R29" s="20">
        <f>IFERROR((IF($A29&gt;supporting_sheet!$D$14, VLOOKUP(supporting_sheet!$G$14,'waste_char_sector_%_values'!$E$2:$AG$3277,29,FALSE), VLOOKUP($D29,'waste_char_sector_%_values'!$E$2:$AG$3277,29,FALSE))*'DONNÉES '!$F68),0)</f>
        <v>0</v>
      </c>
      <c r="S29" s="37"/>
      <c r="T29" s="37">
        <f t="shared" si="0"/>
        <v>0</v>
      </c>
      <c r="W29" s="20">
        <f>IFERROR((IF($A29&gt;supporting_sheet!$D$14, VLOOKUP(supporting_sheet!$G$14,'waste_char_sector_%_values'!$E$2:$AG$3277,11,FALSE), VLOOKUP($D29,'waste_char_sector_%_values'!$E$2:$AG$3277,11,FALSE))*'DONNÉES '!$F68),0)</f>
        <v>0</v>
      </c>
    </row>
    <row r="30" spans="1:23" x14ac:dyDescent="0.25">
      <c r="A30" s="1">
        <f>'DONNÉES '!B69</f>
        <v>28</v>
      </c>
      <c r="B30" s="1" t="str">
        <f t="shared" si="1"/>
        <v>AB</v>
      </c>
      <c r="C30" s="1" t="s">
        <v>57</v>
      </c>
      <c r="D30" s="1" t="str">
        <f t="shared" si="2"/>
        <v>28ABC&amp;D</v>
      </c>
      <c r="E30" s="20">
        <f>IFERROR((IF($A30&gt;supporting_sheet!$D$14, VLOOKUP(supporting_sheet!$G$14,'waste_char_sector_%_values'!$E$2:$AG$3277,2,FALSE), VLOOKUP($D30,'waste_char_sector_%_values'!$E$2:$AG$3277,2,FALSE))*'DONNÉES '!$F69),0)</f>
        <v>0</v>
      </c>
      <c r="F30" s="20">
        <f>IFERROR((IF($A30&gt;supporting_sheet!$D$14, VLOOKUP(supporting_sheet!$G$14,'waste_char_sector_%_values'!$E$2:$AG$3277,3,FALSE), VLOOKUP($D30,'waste_char_sector_%_values'!$E$2:$AG$3277,3,FALSE))*'DONNÉES '!$F69),0)</f>
        <v>0</v>
      </c>
      <c r="G30" s="20">
        <f>IFERROR((IF($A30&gt;supporting_sheet!$D$14, VLOOKUP(supporting_sheet!$G$14,'waste_char_sector_%_values'!$E$2:$AG$3277,4,FALSE), VLOOKUP($D30,'waste_char_sector_%_values'!$E$2:$AG$3277,4,FALSE))*'DONNÉES '!$F69),0)</f>
        <v>0</v>
      </c>
      <c r="H30" s="20">
        <f>IFERROR((IF($A30&gt;supporting_sheet!$D$14, VLOOKUP(supporting_sheet!$G$14,'waste_char_sector_%_values'!$E$2:$AG$3277,5,FALSE), VLOOKUP($D30,'waste_char_sector_%_values'!$E$2:$AG$3277,5,FALSE))*'DONNÉES '!$F69),0)</f>
        <v>0</v>
      </c>
      <c r="I30" s="20">
        <f>IFERROR((IF($A30&gt;supporting_sheet!$D$14, VLOOKUP(supporting_sheet!$G$14,'waste_char_sector_%_values'!$E$2:$AG$3277,6,FALSE), VLOOKUP($D30,'waste_char_sector_%_values'!$E$2:$AG$3277,6,FALSE))*'DONNÉES '!$F69),0)</f>
        <v>0</v>
      </c>
      <c r="J30" s="20">
        <f>IFERROR((IF($A30&gt;supporting_sheet!$D$14, VLOOKUP(supporting_sheet!$G$14,'waste_char_sector_%_values'!$E$2:$AG$3277,7,FALSE), VLOOKUP($D30,'waste_char_sector_%_values'!$E$2:$AG$3277,7,FALSE))*'DONNÉES '!$F69),0)</f>
        <v>0</v>
      </c>
      <c r="K30" s="20">
        <f>IFERROR((IF($A30&gt;supporting_sheet!$D$14, VLOOKUP(supporting_sheet!$G$14,'waste_char_sector_%_values'!$E$2:$AG$3277,8,FALSE), VLOOKUP($D30,'waste_char_sector_%_values'!$E$2:$AG$3277,8,FALSE))*'DONNÉES '!$F69),0)</f>
        <v>0</v>
      </c>
      <c r="L30" s="20">
        <f>IFERROR((IF($A30&gt;supporting_sheet!$D$14, VLOOKUP(supporting_sheet!$G$14,'waste_char_sector_%_values'!$E$2:$AG$3277,9,FALSE), VLOOKUP($D30,'waste_char_sector_%_values'!$E$2:$AG$3277,9,FALSE))*'DONNÉES '!$F69),0)</f>
        <v>0</v>
      </c>
      <c r="M30" s="20">
        <f>IFERROR((IF($A30&gt;supporting_sheet!$D$14, VLOOKUP(supporting_sheet!$G$14,'waste_char_sector_%_values'!$E$2:$AG$3277,10,FALSE), VLOOKUP($D30,'waste_char_sector_%_values'!$E$2:$AG$3277,10,FALSE))*'DONNÉES '!$F69),0)</f>
        <v>0</v>
      </c>
      <c r="N30" s="20">
        <f>IFERROR((IF($A30&gt;supporting_sheet!$D$14, VLOOKUP(supporting_sheet!$G$14,'waste_char_sector_%_values'!$E$2:$AG$3277,11,FALSE), VLOOKUP($D30,'waste_char_sector_%_values'!$E$2:$AG$3277,11,FALSE))*'DONNÉES '!$F69),0)</f>
        <v>0</v>
      </c>
      <c r="O30" s="20">
        <f>IFERROR((IF($A30&gt;supporting_sheet!$D$14, VLOOKUP(supporting_sheet!$G$14,'waste_char_sector_%_values'!$E$2:$AG$3277,12,FALSE), VLOOKUP($D30,'waste_char_sector_%_values'!$E$2:$AG$3277,12,FALSE))*'DONNÉES '!$F69),0)</f>
        <v>0</v>
      </c>
      <c r="P30" s="20">
        <f>IFERROR((IF($A30&gt;supporting_sheet!$D$14, VLOOKUP(supporting_sheet!$G$14,'waste_char_sector_%_values'!$E$2:$AG$3277,13,FALSE), VLOOKUP($D30,'waste_char_sector_%_values'!$E$2:$AG$3277,13,FALSE))*'DONNÉES '!$F69),0)</f>
        <v>0</v>
      </c>
      <c r="Q30" s="20">
        <f>IFERROR((IF($A30&gt;supporting_sheet!$D$14, VLOOKUP(supporting_sheet!$G$14,'waste_char_sector_%_values'!$E$2:$AG$3277,14,FALSE), VLOOKUP($D30,'waste_char_sector_%_values'!$E$2:$AG$3277,14,FALSE))*'DONNÉES '!$F69),0)</f>
        <v>0</v>
      </c>
      <c r="R30" s="20">
        <f>IFERROR((IF($A30&gt;supporting_sheet!$D$14, VLOOKUP(supporting_sheet!$G$14,'waste_char_sector_%_values'!$E$2:$AG$3277,29,FALSE), VLOOKUP($D30,'waste_char_sector_%_values'!$E$2:$AG$3277,29,FALSE))*'DONNÉES '!$F69),0)</f>
        <v>0</v>
      </c>
      <c r="S30" s="37"/>
      <c r="T30" s="37">
        <f t="shared" si="0"/>
        <v>0</v>
      </c>
      <c r="W30" s="20">
        <f>IFERROR((IF($A30&gt;supporting_sheet!$D$14, VLOOKUP(supporting_sheet!$G$14,'waste_char_sector_%_values'!$E$2:$AG$3277,11,FALSE), VLOOKUP($D30,'waste_char_sector_%_values'!$E$2:$AG$3277,11,FALSE))*'DONNÉES '!$F69),0)</f>
        <v>0</v>
      </c>
    </row>
    <row r="31" spans="1:23" x14ac:dyDescent="0.25">
      <c r="A31" s="1">
        <f>'DONNÉES '!B70</f>
        <v>29</v>
      </c>
      <c r="B31" s="1" t="str">
        <f t="shared" si="1"/>
        <v>AB</v>
      </c>
      <c r="C31" s="1" t="s">
        <v>57</v>
      </c>
      <c r="D31" s="1" t="str">
        <f t="shared" si="2"/>
        <v>29ABC&amp;D</v>
      </c>
      <c r="E31" s="20">
        <f>IFERROR((IF($A31&gt;supporting_sheet!$D$14, VLOOKUP(supporting_sheet!$G$14,'waste_char_sector_%_values'!$E$2:$AG$3277,2,FALSE), VLOOKUP($D31,'waste_char_sector_%_values'!$E$2:$AG$3277,2,FALSE))*'DONNÉES '!$F70),0)</f>
        <v>0</v>
      </c>
      <c r="F31" s="20">
        <f>IFERROR((IF($A31&gt;supporting_sheet!$D$14, VLOOKUP(supporting_sheet!$G$14,'waste_char_sector_%_values'!$E$2:$AG$3277,3,FALSE), VLOOKUP($D31,'waste_char_sector_%_values'!$E$2:$AG$3277,3,FALSE))*'DONNÉES '!$F70),0)</f>
        <v>0</v>
      </c>
      <c r="G31" s="20">
        <f>IFERROR((IF($A31&gt;supporting_sheet!$D$14, VLOOKUP(supporting_sheet!$G$14,'waste_char_sector_%_values'!$E$2:$AG$3277,4,FALSE), VLOOKUP($D31,'waste_char_sector_%_values'!$E$2:$AG$3277,4,FALSE))*'DONNÉES '!$F70),0)</f>
        <v>0</v>
      </c>
      <c r="H31" s="20">
        <f>IFERROR((IF($A31&gt;supporting_sheet!$D$14, VLOOKUP(supporting_sheet!$G$14,'waste_char_sector_%_values'!$E$2:$AG$3277,5,FALSE), VLOOKUP($D31,'waste_char_sector_%_values'!$E$2:$AG$3277,5,FALSE))*'DONNÉES '!$F70),0)</f>
        <v>0</v>
      </c>
      <c r="I31" s="20">
        <f>IFERROR((IF($A31&gt;supporting_sheet!$D$14, VLOOKUP(supporting_sheet!$G$14,'waste_char_sector_%_values'!$E$2:$AG$3277,6,FALSE), VLOOKUP($D31,'waste_char_sector_%_values'!$E$2:$AG$3277,6,FALSE))*'DONNÉES '!$F70),0)</f>
        <v>0</v>
      </c>
      <c r="J31" s="20">
        <f>IFERROR((IF($A31&gt;supporting_sheet!$D$14, VLOOKUP(supporting_sheet!$G$14,'waste_char_sector_%_values'!$E$2:$AG$3277,7,FALSE), VLOOKUP($D31,'waste_char_sector_%_values'!$E$2:$AG$3277,7,FALSE))*'DONNÉES '!$F70),0)</f>
        <v>0</v>
      </c>
      <c r="K31" s="20">
        <f>IFERROR((IF($A31&gt;supporting_sheet!$D$14, VLOOKUP(supporting_sheet!$G$14,'waste_char_sector_%_values'!$E$2:$AG$3277,8,FALSE), VLOOKUP($D31,'waste_char_sector_%_values'!$E$2:$AG$3277,8,FALSE))*'DONNÉES '!$F70),0)</f>
        <v>0</v>
      </c>
      <c r="L31" s="20">
        <f>IFERROR((IF($A31&gt;supporting_sheet!$D$14, VLOOKUP(supporting_sheet!$G$14,'waste_char_sector_%_values'!$E$2:$AG$3277,9,FALSE), VLOOKUP($D31,'waste_char_sector_%_values'!$E$2:$AG$3277,9,FALSE))*'DONNÉES '!$F70),0)</f>
        <v>0</v>
      </c>
      <c r="M31" s="20">
        <f>IFERROR((IF($A31&gt;supporting_sheet!$D$14, VLOOKUP(supporting_sheet!$G$14,'waste_char_sector_%_values'!$E$2:$AG$3277,10,FALSE), VLOOKUP($D31,'waste_char_sector_%_values'!$E$2:$AG$3277,10,FALSE))*'DONNÉES '!$F70),0)</f>
        <v>0</v>
      </c>
      <c r="N31" s="20">
        <f>IFERROR((IF($A31&gt;supporting_sheet!$D$14, VLOOKUP(supporting_sheet!$G$14,'waste_char_sector_%_values'!$E$2:$AG$3277,11,FALSE), VLOOKUP($D31,'waste_char_sector_%_values'!$E$2:$AG$3277,11,FALSE))*'DONNÉES '!$F70),0)</f>
        <v>0</v>
      </c>
      <c r="O31" s="20">
        <f>IFERROR((IF($A31&gt;supporting_sheet!$D$14, VLOOKUP(supporting_sheet!$G$14,'waste_char_sector_%_values'!$E$2:$AG$3277,12,FALSE), VLOOKUP($D31,'waste_char_sector_%_values'!$E$2:$AG$3277,12,FALSE))*'DONNÉES '!$F70),0)</f>
        <v>0</v>
      </c>
      <c r="P31" s="20">
        <f>IFERROR((IF($A31&gt;supporting_sheet!$D$14, VLOOKUP(supporting_sheet!$G$14,'waste_char_sector_%_values'!$E$2:$AG$3277,13,FALSE), VLOOKUP($D31,'waste_char_sector_%_values'!$E$2:$AG$3277,13,FALSE))*'DONNÉES '!$F70),0)</f>
        <v>0</v>
      </c>
      <c r="Q31" s="20">
        <f>IFERROR((IF($A31&gt;supporting_sheet!$D$14, VLOOKUP(supporting_sheet!$G$14,'waste_char_sector_%_values'!$E$2:$AG$3277,14,FALSE), VLOOKUP($D31,'waste_char_sector_%_values'!$E$2:$AG$3277,14,FALSE))*'DONNÉES '!$F70),0)</f>
        <v>0</v>
      </c>
      <c r="R31" s="20">
        <f>IFERROR((IF($A31&gt;supporting_sheet!$D$14, VLOOKUP(supporting_sheet!$G$14,'waste_char_sector_%_values'!$E$2:$AG$3277,29,FALSE), VLOOKUP($D31,'waste_char_sector_%_values'!$E$2:$AG$3277,29,FALSE))*'DONNÉES '!$F70),0)</f>
        <v>0</v>
      </c>
      <c r="S31" s="37"/>
      <c r="T31" s="37">
        <f t="shared" si="0"/>
        <v>0</v>
      </c>
      <c r="W31" s="20">
        <f>IFERROR((IF($A31&gt;supporting_sheet!$D$14, VLOOKUP(supporting_sheet!$G$14,'waste_char_sector_%_values'!$E$2:$AG$3277,11,FALSE), VLOOKUP($D31,'waste_char_sector_%_values'!$E$2:$AG$3277,11,FALSE))*'DONNÉES '!$F70),0)</f>
        <v>0</v>
      </c>
    </row>
    <row r="32" spans="1:23" x14ac:dyDescent="0.25">
      <c r="A32" s="1">
        <f>'DONNÉES '!B71</f>
        <v>30</v>
      </c>
      <c r="B32" s="1" t="str">
        <f t="shared" si="1"/>
        <v>AB</v>
      </c>
      <c r="C32" s="1" t="s">
        <v>57</v>
      </c>
      <c r="D32" s="1" t="str">
        <f t="shared" si="2"/>
        <v>30ABC&amp;D</v>
      </c>
      <c r="E32" s="20">
        <f>IFERROR((IF($A32&gt;supporting_sheet!$D$14, VLOOKUP(supporting_sheet!$G$14,'waste_char_sector_%_values'!$E$2:$AG$3277,2,FALSE), VLOOKUP($D32,'waste_char_sector_%_values'!$E$2:$AG$3277,2,FALSE))*'DONNÉES '!$F71),0)</f>
        <v>0</v>
      </c>
      <c r="F32" s="20">
        <f>IFERROR((IF($A32&gt;supporting_sheet!$D$14, VLOOKUP(supporting_sheet!$G$14,'waste_char_sector_%_values'!$E$2:$AG$3277,3,FALSE), VLOOKUP($D32,'waste_char_sector_%_values'!$E$2:$AG$3277,3,FALSE))*'DONNÉES '!$F71),0)</f>
        <v>0</v>
      </c>
      <c r="G32" s="20">
        <f>IFERROR((IF($A32&gt;supporting_sheet!$D$14, VLOOKUP(supporting_sheet!$G$14,'waste_char_sector_%_values'!$E$2:$AG$3277,4,FALSE), VLOOKUP($D32,'waste_char_sector_%_values'!$E$2:$AG$3277,4,FALSE))*'DONNÉES '!$F71),0)</f>
        <v>0</v>
      </c>
      <c r="H32" s="20">
        <f>IFERROR((IF($A32&gt;supporting_sheet!$D$14, VLOOKUP(supporting_sheet!$G$14,'waste_char_sector_%_values'!$E$2:$AG$3277,5,FALSE), VLOOKUP($D32,'waste_char_sector_%_values'!$E$2:$AG$3277,5,FALSE))*'DONNÉES '!$F71),0)</f>
        <v>0</v>
      </c>
      <c r="I32" s="20">
        <f>IFERROR((IF($A32&gt;supporting_sheet!$D$14, VLOOKUP(supporting_sheet!$G$14,'waste_char_sector_%_values'!$E$2:$AG$3277,6,FALSE), VLOOKUP($D32,'waste_char_sector_%_values'!$E$2:$AG$3277,6,FALSE))*'DONNÉES '!$F71),0)</f>
        <v>0</v>
      </c>
      <c r="J32" s="20">
        <f>IFERROR((IF($A32&gt;supporting_sheet!$D$14, VLOOKUP(supporting_sheet!$G$14,'waste_char_sector_%_values'!$E$2:$AG$3277,7,FALSE), VLOOKUP($D32,'waste_char_sector_%_values'!$E$2:$AG$3277,7,FALSE))*'DONNÉES '!$F71),0)</f>
        <v>0</v>
      </c>
      <c r="K32" s="20">
        <f>IFERROR((IF($A32&gt;supporting_sheet!$D$14, VLOOKUP(supporting_sheet!$G$14,'waste_char_sector_%_values'!$E$2:$AG$3277,8,FALSE), VLOOKUP($D32,'waste_char_sector_%_values'!$E$2:$AG$3277,8,FALSE))*'DONNÉES '!$F71),0)</f>
        <v>0</v>
      </c>
      <c r="L32" s="20">
        <f>IFERROR((IF($A32&gt;supporting_sheet!$D$14, VLOOKUP(supporting_sheet!$G$14,'waste_char_sector_%_values'!$E$2:$AG$3277,9,FALSE), VLOOKUP($D32,'waste_char_sector_%_values'!$E$2:$AG$3277,9,FALSE))*'DONNÉES '!$F71),0)</f>
        <v>0</v>
      </c>
      <c r="M32" s="20">
        <f>IFERROR((IF($A32&gt;supporting_sheet!$D$14, VLOOKUP(supporting_sheet!$G$14,'waste_char_sector_%_values'!$E$2:$AG$3277,10,FALSE), VLOOKUP($D32,'waste_char_sector_%_values'!$E$2:$AG$3277,10,FALSE))*'DONNÉES '!$F71),0)</f>
        <v>0</v>
      </c>
      <c r="N32" s="20">
        <f>IFERROR((IF($A32&gt;supporting_sheet!$D$14, VLOOKUP(supporting_sheet!$G$14,'waste_char_sector_%_values'!$E$2:$AG$3277,11,FALSE), VLOOKUP($D32,'waste_char_sector_%_values'!$E$2:$AG$3277,11,FALSE))*'DONNÉES '!$F71),0)</f>
        <v>0</v>
      </c>
      <c r="O32" s="20">
        <f>IFERROR((IF($A32&gt;supporting_sheet!$D$14, VLOOKUP(supporting_sheet!$G$14,'waste_char_sector_%_values'!$E$2:$AG$3277,12,FALSE), VLOOKUP($D32,'waste_char_sector_%_values'!$E$2:$AG$3277,12,FALSE))*'DONNÉES '!$F71),0)</f>
        <v>0</v>
      </c>
      <c r="P32" s="20">
        <f>IFERROR((IF($A32&gt;supporting_sheet!$D$14, VLOOKUP(supporting_sheet!$G$14,'waste_char_sector_%_values'!$E$2:$AG$3277,13,FALSE), VLOOKUP($D32,'waste_char_sector_%_values'!$E$2:$AG$3277,13,FALSE))*'DONNÉES '!$F71),0)</f>
        <v>0</v>
      </c>
      <c r="Q32" s="20">
        <f>IFERROR((IF($A32&gt;supporting_sheet!$D$14, VLOOKUP(supporting_sheet!$G$14,'waste_char_sector_%_values'!$E$2:$AG$3277,14,FALSE), VLOOKUP($D32,'waste_char_sector_%_values'!$E$2:$AG$3277,14,FALSE))*'DONNÉES '!$F71),0)</f>
        <v>0</v>
      </c>
      <c r="R32" s="20">
        <f>IFERROR((IF($A32&gt;supporting_sheet!$D$14, VLOOKUP(supporting_sheet!$G$14,'waste_char_sector_%_values'!$E$2:$AG$3277,29,FALSE), VLOOKUP($D32,'waste_char_sector_%_values'!$E$2:$AG$3277,29,FALSE))*'DONNÉES '!$F71),0)</f>
        <v>0</v>
      </c>
      <c r="S32" s="37"/>
      <c r="T32" s="37">
        <f t="shared" si="0"/>
        <v>0</v>
      </c>
      <c r="W32" s="20">
        <f>IFERROR((IF($A32&gt;supporting_sheet!$D$14, VLOOKUP(supporting_sheet!$G$14,'waste_char_sector_%_values'!$E$2:$AG$3277,11,FALSE), VLOOKUP($D32,'waste_char_sector_%_values'!$E$2:$AG$3277,11,FALSE))*'DONNÉES '!$F71),0)</f>
        <v>0</v>
      </c>
    </row>
    <row r="33" spans="1:23" x14ac:dyDescent="0.25">
      <c r="A33" s="1">
        <f>'DONNÉES '!B72</f>
        <v>31</v>
      </c>
      <c r="B33" s="1" t="str">
        <f t="shared" si="1"/>
        <v>AB</v>
      </c>
      <c r="C33" s="1" t="s">
        <v>57</v>
      </c>
      <c r="D33" s="1" t="str">
        <f t="shared" si="2"/>
        <v>31ABC&amp;D</v>
      </c>
      <c r="E33" s="20">
        <f>IFERROR((IF($A33&gt;supporting_sheet!$D$14, VLOOKUP(supporting_sheet!$G$14,'waste_char_sector_%_values'!$E$2:$AG$3277,2,FALSE), VLOOKUP($D33,'waste_char_sector_%_values'!$E$2:$AG$3277,2,FALSE))*'DONNÉES '!$F72),0)</f>
        <v>0</v>
      </c>
      <c r="F33" s="20">
        <f>IFERROR((IF($A33&gt;supporting_sheet!$D$14, VLOOKUP(supporting_sheet!$G$14,'waste_char_sector_%_values'!$E$2:$AG$3277,3,FALSE), VLOOKUP($D33,'waste_char_sector_%_values'!$E$2:$AG$3277,3,FALSE))*'DONNÉES '!$F72),0)</f>
        <v>0</v>
      </c>
      <c r="G33" s="20">
        <f>IFERROR((IF($A33&gt;supporting_sheet!$D$14, VLOOKUP(supporting_sheet!$G$14,'waste_char_sector_%_values'!$E$2:$AG$3277,4,FALSE), VLOOKUP($D33,'waste_char_sector_%_values'!$E$2:$AG$3277,4,FALSE))*'DONNÉES '!$F72),0)</f>
        <v>0</v>
      </c>
      <c r="H33" s="20">
        <f>IFERROR((IF($A33&gt;supporting_sheet!$D$14, VLOOKUP(supporting_sheet!$G$14,'waste_char_sector_%_values'!$E$2:$AG$3277,5,FALSE), VLOOKUP($D33,'waste_char_sector_%_values'!$E$2:$AG$3277,5,FALSE))*'DONNÉES '!$F72),0)</f>
        <v>0</v>
      </c>
      <c r="I33" s="20">
        <f>IFERROR((IF($A33&gt;supporting_sheet!$D$14, VLOOKUP(supporting_sheet!$G$14,'waste_char_sector_%_values'!$E$2:$AG$3277,6,FALSE), VLOOKUP($D33,'waste_char_sector_%_values'!$E$2:$AG$3277,6,FALSE))*'DONNÉES '!$F72),0)</f>
        <v>0</v>
      </c>
      <c r="J33" s="20">
        <f>IFERROR((IF($A33&gt;supporting_sheet!$D$14, VLOOKUP(supporting_sheet!$G$14,'waste_char_sector_%_values'!$E$2:$AG$3277,7,FALSE), VLOOKUP($D33,'waste_char_sector_%_values'!$E$2:$AG$3277,7,FALSE))*'DONNÉES '!$F72),0)</f>
        <v>0</v>
      </c>
      <c r="K33" s="20">
        <f>IFERROR((IF($A33&gt;supporting_sheet!$D$14, VLOOKUP(supporting_sheet!$G$14,'waste_char_sector_%_values'!$E$2:$AG$3277,8,FALSE), VLOOKUP($D33,'waste_char_sector_%_values'!$E$2:$AG$3277,8,FALSE))*'DONNÉES '!$F72),0)</f>
        <v>0</v>
      </c>
      <c r="L33" s="20">
        <f>IFERROR((IF($A33&gt;supporting_sheet!$D$14, VLOOKUP(supporting_sheet!$G$14,'waste_char_sector_%_values'!$E$2:$AG$3277,9,FALSE), VLOOKUP($D33,'waste_char_sector_%_values'!$E$2:$AG$3277,9,FALSE))*'DONNÉES '!$F72),0)</f>
        <v>0</v>
      </c>
      <c r="M33" s="20">
        <f>IFERROR((IF($A33&gt;supporting_sheet!$D$14, VLOOKUP(supporting_sheet!$G$14,'waste_char_sector_%_values'!$E$2:$AG$3277,10,FALSE), VLOOKUP($D33,'waste_char_sector_%_values'!$E$2:$AG$3277,10,FALSE))*'DONNÉES '!$F72),0)</f>
        <v>0</v>
      </c>
      <c r="N33" s="20">
        <f>IFERROR((IF($A33&gt;supporting_sheet!$D$14, VLOOKUP(supporting_sheet!$G$14,'waste_char_sector_%_values'!$E$2:$AG$3277,11,FALSE), VLOOKUP($D33,'waste_char_sector_%_values'!$E$2:$AG$3277,11,FALSE))*'DONNÉES '!$F72),0)</f>
        <v>0</v>
      </c>
      <c r="O33" s="20">
        <f>IFERROR((IF($A33&gt;supporting_sheet!$D$14, VLOOKUP(supporting_sheet!$G$14,'waste_char_sector_%_values'!$E$2:$AG$3277,12,FALSE), VLOOKUP($D33,'waste_char_sector_%_values'!$E$2:$AG$3277,12,FALSE))*'DONNÉES '!$F72),0)</f>
        <v>0</v>
      </c>
      <c r="P33" s="20">
        <f>IFERROR((IF($A33&gt;supporting_sheet!$D$14, VLOOKUP(supporting_sheet!$G$14,'waste_char_sector_%_values'!$E$2:$AG$3277,13,FALSE), VLOOKUP($D33,'waste_char_sector_%_values'!$E$2:$AG$3277,13,FALSE))*'DONNÉES '!$F72),0)</f>
        <v>0</v>
      </c>
      <c r="Q33" s="20">
        <f>IFERROR((IF($A33&gt;supporting_sheet!$D$14, VLOOKUP(supporting_sheet!$G$14,'waste_char_sector_%_values'!$E$2:$AG$3277,14,FALSE), VLOOKUP($D33,'waste_char_sector_%_values'!$E$2:$AG$3277,14,FALSE))*'DONNÉES '!$F72),0)</f>
        <v>0</v>
      </c>
      <c r="R33" s="20">
        <f>IFERROR((IF($A33&gt;supporting_sheet!$D$14, VLOOKUP(supporting_sheet!$G$14,'waste_char_sector_%_values'!$E$2:$AG$3277,29,FALSE), VLOOKUP($D33,'waste_char_sector_%_values'!$E$2:$AG$3277,29,FALSE))*'DONNÉES '!$F72),0)</f>
        <v>0</v>
      </c>
      <c r="S33" s="37"/>
      <c r="T33" s="37">
        <f t="shared" si="0"/>
        <v>0</v>
      </c>
      <c r="W33" s="20">
        <f>IFERROR((IF($A33&gt;supporting_sheet!$D$14, VLOOKUP(supporting_sheet!$G$14,'waste_char_sector_%_values'!$E$2:$AG$3277,11,FALSE), VLOOKUP($D33,'waste_char_sector_%_values'!$E$2:$AG$3277,11,FALSE))*'DONNÉES '!$F72),0)</f>
        <v>0</v>
      </c>
    </row>
    <row r="34" spans="1:23" x14ac:dyDescent="0.25">
      <c r="A34" s="1">
        <f>'DONNÉES '!B73</f>
        <v>32</v>
      </c>
      <c r="B34" s="1" t="str">
        <f t="shared" si="1"/>
        <v>AB</v>
      </c>
      <c r="C34" s="1" t="s">
        <v>57</v>
      </c>
      <c r="D34" s="1" t="str">
        <f t="shared" si="2"/>
        <v>32ABC&amp;D</v>
      </c>
      <c r="E34" s="20">
        <f>IFERROR((IF($A34&gt;supporting_sheet!$D$14, VLOOKUP(supporting_sheet!$G$14,'waste_char_sector_%_values'!$E$2:$AG$3277,2,FALSE), VLOOKUP($D34,'waste_char_sector_%_values'!$E$2:$AG$3277,2,FALSE))*'DONNÉES '!$F73),0)</f>
        <v>0</v>
      </c>
      <c r="F34" s="20">
        <f>IFERROR((IF($A34&gt;supporting_sheet!$D$14, VLOOKUP(supporting_sheet!$G$14,'waste_char_sector_%_values'!$E$2:$AG$3277,3,FALSE), VLOOKUP($D34,'waste_char_sector_%_values'!$E$2:$AG$3277,3,FALSE))*'DONNÉES '!$F73),0)</f>
        <v>0</v>
      </c>
      <c r="G34" s="20">
        <f>IFERROR((IF($A34&gt;supporting_sheet!$D$14, VLOOKUP(supporting_sheet!$G$14,'waste_char_sector_%_values'!$E$2:$AG$3277,4,FALSE), VLOOKUP($D34,'waste_char_sector_%_values'!$E$2:$AG$3277,4,FALSE))*'DONNÉES '!$F73),0)</f>
        <v>0</v>
      </c>
      <c r="H34" s="20">
        <f>IFERROR((IF($A34&gt;supporting_sheet!$D$14, VLOOKUP(supporting_sheet!$G$14,'waste_char_sector_%_values'!$E$2:$AG$3277,5,FALSE), VLOOKUP($D34,'waste_char_sector_%_values'!$E$2:$AG$3277,5,FALSE))*'DONNÉES '!$F73),0)</f>
        <v>0</v>
      </c>
      <c r="I34" s="20">
        <f>IFERROR((IF($A34&gt;supporting_sheet!$D$14, VLOOKUP(supporting_sheet!$G$14,'waste_char_sector_%_values'!$E$2:$AG$3277,6,FALSE), VLOOKUP($D34,'waste_char_sector_%_values'!$E$2:$AG$3277,6,FALSE))*'DONNÉES '!$F73),0)</f>
        <v>0</v>
      </c>
      <c r="J34" s="20">
        <f>IFERROR((IF($A34&gt;supporting_sheet!$D$14, VLOOKUP(supporting_sheet!$G$14,'waste_char_sector_%_values'!$E$2:$AG$3277,7,FALSE), VLOOKUP($D34,'waste_char_sector_%_values'!$E$2:$AG$3277,7,FALSE))*'DONNÉES '!$F73),0)</f>
        <v>0</v>
      </c>
      <c r="K34" s="20">
        <f>IFERROR((IF($A34&gt;supporting_sheet!$D$14, VLOOKUP(supporting_sheet!$G$14,'waste_char_sector_%_values'!$E$2:$AG$3277,8,FALSE), VLOOKUP($D34,'waste_char_sector_%_values'!$E$2:$AG$3277,8,FALSE))*'DONNÉES '!$F73),0)</f>
        <v>0</v>
      </c>
      <c r="L34" s="20">
        <f>IFERROR((IF($A34&gt;supporting_sheet!$D$14, VLOOKUP(supporting_sheet!$G$14,'waste_char_sector_%_values'!$E$2:$AG$3277,9,FALSE), VLOOKUP($D34,'waste_char_sector_%_values'!$E$2:$AG$3277,9,FALSE))*'DONNÉES '!$F73),0)</f>
        <v>0</v>
      </c>
      <c r="M34" s="20">
        <f>IFERROR((IF($A34&gt;supporting_sheet!$D$14, VLOOKUP(supporting_sheet!$G$14,'waste_char_sector_%_values'!$E$2:$AG$3277,10,FALSE), VLOOKUP($D34,'waste_char_sector_%_values'!$E$2:$AG$3277,10,FALSE))*'DONNÉES '!$F73),0)</f>
        <v>0</v>
      </c>
      <c r="N34" s="20">
        <f>IFERROR((IF($A34&gt;supporting_sheet!$D$14, VLOOKUP(supporting_sheet!$G$14,'waste_char_sector_%_values'!$E$2:$AG$3277,11,FALSE), VLOOKUP($D34,'waste_char_sector_%_values'!$E$2:$AG$3277,11,FALSE))*'DONNÉES '!$F73),0)</f>
        <v>0</v>
      </c>
      <c r="O34" s="20">
        <f>IFERROR((IF($A34&gt;supporting_sheet!$D$14, VLOOKUP(supporting_sheet!$G$14,'waste_char_sector_%_values'!$E$2:$AG$3277,12,FALSE), VLOOKUP($D34,'waste_char_sector_%_values'!$E$2:$AG$3277,12,FALSE))*'DONNÉES '!$F73),0)</f>
        <v>0</v>
      </c>
      <c r="P34" s="20">
        <f>IFERROR((IF($A34&gt;supporting_sheet!$D$14, VLOOKUP(supporting_sheet!$G$14,'waste_char_sector_%_values'!$E$2:$AG$3277,13,FALSE), VLOOKUP($D34,'waste_char_sector_%_values'!$E$2:$AG$3277,13,FALSE))*'DONNÉES '!$F73),0)</f>
        <v>0</v>
      </c>
      <c r="Q34" s="20">
        <f>IFERROR((IF($A34&gt;supporting_sheet!$D$14, VLOOKUP(supporting_sheet!$G$14,'waste_char_sector_%_values'!$E$2:$AG$3277,14,FALSE), VLOOKUP($D34,'waste_char_sector_%_values'!$E$2:$AG$3277,14,FALSE))*'DONNÉES '!$F73),0)</f>
        <v>0</v>
      </c>
      <c r="R34" s="20">
        <f>IFERROR((IF($A34&gt;supporting_sheet!$D$14, VLOOKUP(supporting_sheet!$G$14,'waste_char_sector_%_values'!$E$2:$AG$3277,29,FALSE), VLOOKUP($D34,'waste_char_sector_%_values'!$E$2:$AG$3277,29,FALSE))*'DONNÉES '!$F73),0)</f>
        <v>0</v>
      </c>
      <c r="S34" s="37"/>
      <c r="T34" s="37">
        <f t="shared" ref="T34:T65" si="3">+SUM(E34:R34)</f>
        <v>0</v>
      </c>
      <c r="W34" s="20">
        <f>IFERROR((IF($A34&gt;supporting_sheet!$D$14, VLOOKUP(supporting_sheet!$G$14,'waste_char_sector_%_values'!$E$2:$AG$3277,11,FALSE), VLOOKUP($D34,'waste_char_sector_%_values'!$E$2:$AG$3277,11,FALSE))*'DONNÉES '!$F73),0)</f>
        <v>0</v>
      </c>
    </row>
    <row r="35" spans="1:23" x14ac:dyDescent="0.25">
      <c r="A35" s="1">
        <f>'DONNÉES '!B74</f>
        <v>33</v>
      </c>
      <c r="B35" s="1" t="str">
        <f t="shared" si="1"/>
        <v>AB</v>
      </c>
      <c r="C35" s="1" t="s">
        <v>57</v>
      </c>
      <c r="D35" s="1" t="str">
        <f t="shared" si="2"/>
        <v>33ABC&amp;D</v>
      </c>
      <c r="E35" s="20">
        <f>IFERROR((IF($A35&gt;supporting_sheet!$D$14, VLOOKUP(supporting_sheet!$G$14,'waste_char_sector_%_values'!$E$2:$AG$3277,2,FALSE), VLOOKUP($D35,'waste_char_sector_%_values'!$E$2:$AG$3277,2,FALSE))*'DONNÉES '!$F74),0)</f>
        <v>0</v>
      </c>
      <c r="F35" s="20">
        <f>IFERROR((IF($A35&gt;supporting_sheet!$D$14, VLOOKUP(supporting_sheet!$G$14,'waste_char_sector_%_values'!$E$2:$AG$3277,3,FALSE), VLOOKUP($D35,'waste_char_sector_%_values'!$E$2:$AG$3277,3,FALSE))*'DONNÉES '!$F74),0)</f>
        <v>0</v>
      </c>
      <c r="G35" s="20">
        <f>IFERROR((IF($A35&gt;supporting_sheet!$D$14, VLOOKUP(supporting_sheet!$G$14,'waste_char_sector_%_values'!$E$2:$AG$3277,4,FALSE), VLOOKUP($D35,'waste_char_sector_%_values'!$E$2:$AG$3277,4,FALSE))*'DONNÉES '!$F74),0)</f>
        <v>0</v>
      </c>
      <c r="H35" s="20">
        <f>IFERROR((IF($A35&gt;supporting_sheet!$D$14, VLOOKUP(supporting_sheet!$G$14,'waste_char_sector_%_values'!$E$2:$AG$3277,5,FALSE), VLOOKUP($D35,'waste_char_sector_%_values'!$E$2:$AG$3277,5,FALSE))*'DONNÉES '!$F74),0)</f>
        <v>0</v>
      </c>
      <c r="I35" s="20">
        <f>IFERROR((IF($A35&gt;supporting_sheet!$D$14, VLOOKUP(supporting_sheet!$G$14,'waste_char_sector_%_values'!$E$2:$AG$3277,6,FALSE), VLOOKUP($D35,'waste_char_sector_%_values'!$E$2:$AG$3277,6,FALSE))*'DONNÉES '!$F74),0)</f>
        <v>0</v>
      </c>
      <c r="J35" s="20">
        <f>IFERROR((IF($A35&gt;supporting_sheet!$D$14, VLOOKUP(supporting_sheet!$G$14,'waste_char_sector_%_values'!$E$2:$AG$3277,7,FALSE), VLOOKUP($D35,'waste_char_sector_%_values'!$E$2:$AG$3277,7,FALSE))*'DONNÉES '!$F74),0)</f>
        <v>0</v>
      </c>
      <c r="K35" s="20">
        <f>IFERROR((IF($A35&gt;supporting_sheet!$D$14, VLOOKUP(supporting_sheet!$G$14,'waste_char_sector_%_values'!$E$2:$AG$3277,8,FALSE), VLOOKUP($D35,'waste_char_sector_%_values'!$E$2:$AG$3277,8,FALSE))*'DONNÉES '!$F74),0)</f>
        <v>0</v>
      </c>
      <c r="L35" s="20">
        <f>IFERROR((IF($A35&gt;supporting_sheet!$D$14, VLOOKUP(supporting_sheet!$G$14,'waste_char_sector_%_values'!$E$2:$AG$3277,9,FALSE), VLOOKUP($D35,'waste_char_sector_%_values'!$E$2:$AG$3277,9,FALSE))*'DONNÉES '!$F74),0)</f>
        <v>0</v>
      </c>
      <c r="M35" s="20">
        <f>IFERROR((IF($A35&gt;supporting_sheet!$D$14, VLOOKUP(supporting_sheet!$G$14,'waste_char_sector_%_values'!$E$2:$AG$3277,10,FALSE), VLOOKUP($D35,'waste_char_sector_%_values'!$E$2:$AG$3277,10,FALSE))*'DONNÉES '!$F74),0)</f>
        <v>0</v>
      </c>
      <c r="N35" s="20">
        <f>IFERROR((IF($A35&gt;supporting_sheet!$D$14, VLOOKUP(supporting_sheet!$G$14,'waste_char_sector_%_values'!$E$2:$AG$3277,11,FALSE), VLOOKUP($D35,'waste_char_sector_%_values'!$E$2:$AG$3277,11,FALSE))*'DONNÉES '!$F74),0)</f>
        <v>0</v>
      </c>
      <c r="O35" s="20">
        <f>IFERROR((IF($A35&gt;supporting_sheet!$D$14, VLOOKUP(supporting_sheet!$G$14,'waste_char_sector_%_values'!$E$2:$AG$3277,12,FALSE), VLOOKUP($D35,'waste_char_sector_%_values'!$E$2:$AG$3277,12,FALSE))*'DONNÉES '!$F74),0)</f>
        <v>0</v>
      </c>
      <c r="P35" s="20">
        <f>IFERROR((IF($A35&gt;supporting_sheet!$D$14, VLOOKUP(supporting_sheet!$G$14,'waste_char_sector_%_values'!$E$2:$AG$3277,13,FALSE), VLOOKUP($D35,'waste_char_sector_%_values'!$E$2:$AG$3277,13,FALSE))*'DONNÉES '!$F74),0)</f>
        <v>0</v>
      </c>
      <c r="Q35" s="20">
        <f>IFERROR((IF($A35&gt;supporting_sheet!$D$14, VLOOKUP(supporting_sheet!$G$14,'waste_char_sector_%_values'!$E$2:$AG$3277,14,FALSE), VLOOKUP($D35,'waste_char_sector_%_values'!$E$2:$AG$3277,14,FALSE))*'DONNÉES '!$F74),0)</f>
        <v>0</v>
      </c>
      <c r="R35" s="20">
        <f>IFERROR((IF($A35&gt;supporting_sheet!$D$14, VLOOKUP(supporting_sheet!$G$14,'waste_char_sector_%_values'!$E$2:$AG$3277,29,FALSE), VLOOKUP($D35,'waste_char_sector_%_values'!$E$2:$AG$3277,29,FALSE))*'DONNÉES '!$F74),0)</f>
        <v>0</v>
      </c>
      <c r="S35" s="37"/>
      <c r="T35" s="37">
        <f t="shared" si="3"/>
        <v>0</v>
      </c>
      <c r="W35" s="20">
        <f>IFERROR((IF($A35&gt;supporting_sheet!$D$14, VLOOKUP(supporting_sheet!$G$14,'waste_char_sector_%_values'!$E$2:$AG$3277,11,FALSE), VLOOKUP($D35,'waste_char_sector_%_values'!$E$2:$AG$3277,11,FALSE))*'DONNÉES '!$F74),0)</f>
        <v>0</v>
      </c>
    </row>
    <row r="36" spans="1:23" x14ac:dyDescent="0.25">
      <c r="A36" s="1">
        <f>'DONNÉES '!B75</f>
        <v>34</v>
      </c>
      <c r="B36" s="1" t="str">
        <f t="shared" si="1"/>
        <v>AB</v>
      </c>
      <c r="C36" s="1" t="s">
        <v>57</v>
      </c>
      <c r="D36" s="1" t="str">
        <f t="shared" si="2"/>
        <v>34ABC&amp;D</v>
      </c>
      <c r="E36" s="20">
        <f>IFERROR((IF($A36&gt;supporting_sheet!$D$14, VLOOKUP(supporting_sheet!$G$14,'waste_char_sector_%_values'!$E$2:$AG$3277,2,FALSE), VLOOKUP($D36,'waste_char_sector_%_values'!$E$2:$AG$3277,2,FALSE))*'DONNÉES '!$F75),0)</f>
        <v>0</v>
      </c>
      <c r="F36" s="20">
        <f>IFERROR((IF($A36&gt;supporting_sheet!$D$14, VLOOKUP(supporting_sheet!$G$14,'waste_char_sector_%_values'!$E$2:$AG$3277,3,FALSE), VLOOKUP($D36,'waste_char_sector_%_values'!$E$2:$AG$3277,3,FALSE))*'DONNÉES '!$F75),0)</f>
        <v>0</v>
      </c>
      <c r="G36" s="20">
        <f>IFERROR((IF($A36&gt;supporting_sheet!$D$14, VLOOKUP(supporting_sheet!$G$14,'waste_char_sector_%_values'!$E$2:$AG$3277,4,FALSE), VLOOKUP($D36,'waste_char_sector_%_values'!$E$2:$AG$3277,4,FALSE))*'DONNÉES '!$F75),0)</f>
        <v>0</v>
      </c>
      <c r="H36" s="20">
        <f>IFERROR((IF($A36&gt;supporting_sheet!$D$14, VLOOKUP(supporting_sheet!$G$14,'waste_char_sector_%_values'!$E$2:$AG$3277,5,FALSE), VLOOKUP($D36,'waste_char_sector_%_values'!$E$2:$AG$3277,5,FALSE))*'DONNÉES '!$F75),0)</f>
        <v>0</v>
      </c>
      <c r="I36" s="20">
        <f>IFERROR((IF($A36&gt;supporting_sheet!$D$14, VLOOKUP(supporting_sheet!$G$14,'waste_char_sector_%_values'!$E$2:$AG$3277,6,FALSE), VLOOKUP($D36,'waste_char_sector_%_values'!$E$2:$AG$3277,6,FALSE))*'DONNÉES '!$F75),0)</f>
        <v>0</v>
      </c>
      <c r="J36" s="20">
        <f>IFERROR((IF($A36&gt;supporting_sheet!$D$14, VLOOKUP(supporting_sheet!$G$14,'waste_char_sector_%_values'!$E$2:$AG$3277,7,FALSE), VLOOKUP($D36,'waste_char_sector_%_values'!$E$2:$AG$3277,7,FALSE))*'DONNÉES '!$F75),0)</f>
        <v>0</v>
      </c>
      <c r="K36" s="20">
        <f>IFERROR((IF($A36&gt;supporting_sheet!$D$14, VLOOKUP(supporting_sheet!$G$14,'waste_char_sector_%_values'!$E$2:$AG$3277,8,FALSE), VLOOKUP($D36,'waste_char_sector_%_values'!$E$2:$AG$3277,8,FALSE))*'DONNÉES '!$F75),0)</f>
        <v>0</v>
      </c>
      <c r="L36" s="20">
        <f>IFERROR((IF($A36&gt;supporting_sheet!$D$14, VLOOKUP(supporting_sheet!$G$14,'waste_char_sector_%_values'!$E$2:$AG$3277,9,FALSE), VLOOKUP($D36,'waste_char_sector_%_values'!$E$2:$AG$3277,9,FALSE))*'DONNÉES '!$F75),0)</f>
        <v>0</v>
      </c>
      <c r="M36" s="20">
        <f>IFERROR((IF($A36&gt;supporting_sheet!$D$14, VLOOKUP(supporting_sheet!$G$14,'waste_char_sector_%_values'!$E$2:$AG$3277,10,FALSE), VLOOKUP($D36,'waste_char_sector_%_values'!$E$2:$AG$3277,10,FALSE))*'DONNÉES '!$F75),0)</f>
        <v>0</v>
      </c>
      <c r="N36" s="20">
        <f>IFERROR((IF($A36&gt;supporting_sheet!$D$14, VLOOKUP(supporting_sheet!$G$14,'waste_char_sector_%_values'!$E$2:$AG$3277,11,FALSE), VLOOKUP($D36,'waste_char_sector_%_values'!$E$2:$AG$3277,11,FALSE))*'DONNÉES '!$F75),0)</f>
        <v>0</v>
      </c>
      <c r="O36" s="20">
        <f>IFERROR((IF($A36&gt;supporting_sheet!$D$14, VLOOKUP(supporting_sheet!$G$14,'waste_char_sector_%_values'!$E$2:$AG$3277,12,FALSE), VLOOKUP($D36,'waste_char_sector_%_values'!$E$2:$AG$3277,12,FALSE))*'DONNÉES '!$F75),0)</f>
        <v>0</v>
      </c>
      <c r="P36" s="20">
        <f>IFERROR((IF($A36&gt;supporting_sheet!$D$14, VLOOKUP(supporting_sheet!$G$14,'waste_char_sector_%_values'!$E$2:$AG$3277,13,FALSE), VLOOKUP($D36,'waste_char_sector_%_values'!$E$2:$AG$3277,13,FALSE))*'DONNÉES '!$F75),0)</f>
        <v>0</v>
      </c>
      <c r="Q36" s="20">
        <f>IFERROR((IF($A36&gt;supporting_sheet!$D$14, VLOOKUP(supporting_sheet!$G$14,'waste_char_sector_%_values'!$E$2:$AG$3277,14,FALSE), VLOOKUP($D36,'waste_char_sector_%_values'!$E$2:$AG$3277,14,FALSE))*'DONNÉES '!$F75),0)</f>
        <v>0</v>
      </c>
      <c r="R36" s="20">
        <f>IFERROR((IF($A36&gt;supporting_sheet!$D$14, VLOOKUP(supporting_sheet!$G$14,'waste_char_sector_%_values'!$E$2:$AG$3277,29,FALSE), VLOOKUP($D36,'waste_char_sector_%_values'!$E$2:$AG$3277,29,FALSE))*'DONNÉES '!$F75),0)</f>
        <v>0</v>
      </c>
      <c r="S36" s="37"/>
      <c r="T36" s="37">
        <f t="shared" si="3"/>
        <v>0</v>
      </c>
      <c r="W36" s="20">
        <f>IFERROR((IF($A36&gt;supporting_sheet!$D$14, VLOOKUP(supporting_sheet!$G$14,'waste_char_sector_%_values'!$E$2:$AG$3277,11,FALSE), VLOOKUP($D36,'waste_char_sector_%_values'!$E$2:$AG$3277,11,FALSE))*'DONNÉES '!$F75),0)</f>
        <v>0</v>
      </c>
    </row>
    <row r="37" spans="1:23" x14ac:dyDescent="0.25">
      <c r="A37" s="1">
        <f>'DONNÉES '!B76</f>
        <v>35</v>
      </c>
      <c r="B37" s="1" t="str">
        <f t="shared" si="1"/>
        <v>AB</v>
      </c>
      <c r="C37" s="1" t="s">
        <v>57</v>
      </c>
      <c r="D37" s="1" t="str">
        <f t="shared" si="2"/>
        <v>35ABC&amp;D</v>
      </c>
      <c r="E37" s="20">
        <f>IFERROR((IF($A37&gt;supporting_sheet!$D$14, VLOOKUP(supporting_sheet!$G$14,'waste_char_sector_%_values'!$E$2:$AG$3277,2,FALSE), VLOOKUP($D37,'waste_char_sector_%_values'!$E$2:$AG$3277,2,FALSE))*'DONNÉES '!$F76),0)</f>
        <v>0</v>
      </c>
      <c r="F37" s="20">
        <f>IFERROR((IF($A37&gt;supporting_sheet!$D$14, VLOOKUP(supporting_sheet!$G$14,'waste_char_sector_%_values'!$E$2:$AG$3277,3,FALSE), VLOOKUP($D37,'waste_char_sector_%_values'!$E$2:$AG$3277,3,FALSE))*'DONNÉES '!$F76),0)</f>
        <v>0</v>
      </c>
      <c r="G37" s="20">
        <f>IFERROR((IF($A37&gt;supporting_sheet!$D$14, VLOOKUP(supporting_sheet!$G$14,'waste_char_sector_%_values'!$E$2:$AG$3277,4,FALSE), VLOOKUP($D37,'waste_char_sector_%_values'!$E$2:$AG$3277,4,FALSE))*'DONNÉES '!$F76),0)</f>
        <v>0</v>
      </c>
      <c r="H37" s="20">
        <f>IFERROR((IF($A37&gt;supporting_sheet!$D$14, VLOOKUP(supporting_sheet!$G$14,'waste_char_sector_%_values'!$E$2:$AG$3277,5,FALSE), VLOOKUP($D37,'waste_char_sector_%_values'!$E$2:$AG$3277,5,FALSE))*'DONNÉES '!$F76),0)</f>
        <v>0</v>
      </c>
      <c r="I37" s="20">
        <f>IFERROR((IF($A37&gt;supporting_sheet!$D$14, VLOOKUP(supporting_sheet!$G$14,'waste_char_sector_%_values'!$E$2:$AG$3277,6,FALSE), VLOOKUP($D37,'waste_char_sector_%_values'!$E$2:$AG$3277,6,FALSE))*'DONNÉES '!$F76),0)</f>
        <v>0</v>
      </c>
      <c r="J37" s="20">
        <f>IFERROR((IF($A37&gt;supporting_sheet!$D$14, VLOOKUP(supporting_sheet!$G$14,'waste_char_sector_%_values'!$E$2:$AG$3277,7,FALSE), VLOOKUP($D37,'waste_char_sector_%_values'!$E$2:$AG$3277,7,FALSE))*'DONNÉES '!$F76),0)</f>
        <v>0</v>
      </c>
      <c r="K37" s="20">
        <f>IFERROR((IF($A37&gt;supporting_sheet!$D$14, VLOOKUP(supporting_sheet!$G$14,'waste_char_sector_%_values'!$E$2:$AG$3277,8,FALSE), VLOOKUP($D37,'waste_char_sector_%_values'!$E$2:$AG$3277,8,FALSE))*'DONNÉES '!$F76),0)</f>
        <v>0</v>
      </c>
      <c r="L37" s="20">
        <f>IFERROR((IF($A37&gt;supporting_sheet!$D$14, VLOOKUP(supporting_sheet!$G$14,'waste_char_sector_%_values'!$E$2:$AG$3277,9,FALSE), VLOOKUP($D37,'waste_char_sector_%_values'!$E$2:$AG$3277,9,FALSE))*'DONNÉES '!$F76),0)</f>
        <v>0</v>
      </c>
      <c r="M37" s="20">
        <f>IFERROR((IF($A37&gt;supporting_sheet!$D$14, VLOOKUP(supporting_sheet!$G$14,'waste_char_sector_%_values'!$E$2:$AG$3277,10,FALSE), VLOOKUP($D37,'waste_char_sector_%_values'!$E$2:$AG$3277,10,FALSE))*'DONNÉES '!$F76),0)</f>
        <v>0</v>
      </c>
      <c r="N37" s="20">
        <f>IFERROR((IF($A37&gt;supporting_sheet!$D$14, VLOOKUP(supporting_sheet!$G$14,'waste_char_sector_%_values'!$E$2:$AG$3277,11,FALSE), VLOOKUP($D37,'waste_char_sector_%_values'!$E$2:$AG$3277,11,FALSE))*'DONNÉES '!$F76),0)</f>
        <v>0</v>
      </c>
      <c r="O37" s="20">
        <f>IFERROR((IF($A37&gt;supporting_sheet!$D$14, VLOOKUP(supporting_sheet!$G$14,'waste_char_sector_%_values'!$E$2:$AG$3277,12,FALSE), VLOOKUP($D37,'waste_char_sector_%_values'!$E$2:$AG$3277,12,FALSE))*'DONNÉES '!$F76),0)</f>
        <v>0</v>
      </c>
      <c r="P37" s="20">
        <f>IFERROR((IF($A37&gt;supporting_sheet!$D$14, VLOOKUP(supporting_sheet!$G$14,'waste_char_sector_%_values'!$E$2:$AG$3277,13,FALSE), VLOOKUP($D37,'waste_char_sector_%_values'!$E$2:$AG$3277,13,FALSE))*'DONNÉES '!$F76),0)</f>
        <v>0</v>
      </c>
      <c r="Q37" s="20">
        <f>IFERROR((IF($A37&gt;supporting_sheet!$D$14, VLOOKUP(supporting_sheet!$G$14,'waste_char_sector_%_values'!$E$2:$AG$3277,14,FALSE), VLOOKUP($D37,'waste_char_sector_%_values'!$E$2:$AG$3277,14,FALSE))*'DONNÉES '!$F76),0)</f>
        <v>0</v>
      </c>
      <c r="R37" s="20">
        <f>IFERROR((IF($A37&gt;supporting_sheet!$D$14, VLOOKUP(supporting_sheet!$G$14,'waste_char_sector_%_values'!$E$2:$AG$3277,29,FALSE), VLOOKUP($D37,'waste_char_sector_%_values'!$E$2:$AG$3277,29,FALSE))*'DONNÉES '!$F76),0)</f>
        <v>0</v>
      </c>
      <c r="S37" s="37"/>
      <c r="T37" s="37">
        <f t="shared" si="3"/>
        <v>0</v>
      </c>
      <c r="W37" s="20">
        <f>IFERROR((IF($A37&gt;supporting_sheet!$D$14, VLOOKUP(supporting_sheet!$G$14,'waste_char_sector_%_values'!$E$2:$AG$3277,11,FALSE), VLOOKUP($D37,'waste_char_sector_%_values'!$E$2:$AG$3277,11,FALSE))*'DONNÉES '!$F76),0)</f>
        <v>0</v>
      </c>
    </row>
    <row r="38" spans="1:23" x14ac:dyDescent="0.25">
      <c r="A38" s="1">
        <f>'DONNÉES '!B77</f>
        <v>36</v>
      </c>
      <c r="B38" s="1" t="str">
        <f t="shared" si="1"/>
        <v>AB</v>
      </c>
      <c r="C38" s="1" t="s">
        <v>57</v>
      </c>
      <c r="D38" s="1" t="str">
        <f t="shared" si="2"/>
        <v>36ABC&amp;D</v>
      </c>
      <c r="E38" s="20">
        <f>IFERROR((IF($A38&gt;supporting_sheet!$D$14, VLOOKUP(supporting_sheet!$G$14,'waste_char_sector_%_values'!$E$2:$AG$3277,2,FALSE), VLOOKUP($D38,'waste_char_sector_%_values'!$E$2:$AG$3277,2,FALSE))*'DONNÉES '!$F77),0)</f>
        <v>0</v>
      </c>
      <c r="F38" s="20">
        <f>IFERROR((IF($A38&gt;supporting_sheet!$D$14, VLOOKUP(supporting_sheet!$G$14,'waste_char_sector_%_values'!$E$2:$AG$3277,3,FALSE), VLOOKUP($D38,'waste_char_sector_%_values'!$E$2:$AG$3277,3,FALSE))*'DONNÉES '!$F77),0)</f>
        <v>0</v>
      </c>
      <c r="G38" s="20">
        <f>IFERROR((IF($A38&gt;supporting_sheet!$D$14, VLOOKUP(supporting_sheet!$G$14,'waste_char_sector_%_values'!$E$2:$AG$3277,4,FALSE), VLOOKUP($D38,'waste_char_sector_%_values'!$E$2:$AG$3277,4,FALSE))*'DONNÉES '!$F77),0)</f>
        <v>0</v>
      </c>
      <c r="H38" s="20">
        <f>IFERROR((IF($A38&gt;supporting_sheet!$D$14, VLOOKUP(supporting_sheet!$G$14,'waste_char_sector_%_values'!$E$2:$AG$3277,5,FALSE), VLOOKUP($D38,'waste_char_sector_%_values'!$E$2:$AG$3277,5,FALSE))*'DONNÉES '!$F77),0)</f>
        <v>0</v>
      </c>
      <c r="I38" s="20">
        <f>IFERROR((IF($A38&gt;supporting_sheet!$D$14, VLOOKUP(supporting_sheet!$G$14,'waste_char_sector_%_values'!$E$2:$AG$3277,6,FALSE), VLOOKUP($D38,'waste_char_sector_%_values'!$E$2:$AG$3277,6,FALSE))*'DONNÉES '!$F77),0)</f>
        <v>0</v>
      </c>
      <c r="J38" s="20">
        <f>IFERROR((IF($A38&gt;supporting_sheet!$D$14, VLOOKUP(supporting_sheet!$G$14,'waste_char_sector_%_values'!$E$2:$AG$3277,7,FALSE), VLOOKUP($D38,'waste_char_sector_%_values'!$E$2:$AG$3277,7,FALSE))*'DONNÉES '!$F77),0)</f>
        <v>0</v>
      </c>
      <c r="K38" s="20">
        <f>IFERROR((IF($A38&gt;supporting_sheet!$D$14, VLOOKUP(supporting_sheet!$G$14,'waste_char_sector_%_values'!$E$2:$AG$3277,8,FALSE), VLOOKUP($D38,'waste_char_sector_%_values'!$E$2:$AG$3277,8,FALSE))*'DONNÉES '!$F77),0)</f>
        <v>0</v>
      </c>
      <c r="L38" s="20">
        <f>IFERROR((IF($A38&gt;supporting_sheet!$D$14, VLOOKUP(supporting_sheet!$G$14,'waste_char_sector_%_values'!$E$2:$AG$3277,9,FALSE), VLOOKUP($D38,'waste_char_sector_%_values'!$E$2:$AG$3277,9,FALSE))*'DONNÉES '!$F77),0)</f>
        <v>0</v>
      </c>
      <c r="M38" s="20">
        <f>IFERROR((IF($A38&gt;supporting_sheet!$D$14, VLOOKUP(supporting_sheet!$G$14,'waste_char_sector_%_values'!$E$2:$AG$3277,10,FALSE), VLOOKUP($D38,'waste_char_sector_%_values'!$E$2:$AG$3277,10,FALSE))*'DONNÉES '!$F77),0)</f>
        <v>0</v>
      </c>
      <c r="N38" s="20">
        <f>IFERROR((IF($A38&gt;supporting_sheet!$D$14, VLOOKUP(supporting_sheet!$G$14,'waste_char_sector_%_values'!$E$2:$AG$3277,11,FALSE), VLOOKUP($D38,'waste_char_sector_%_values'!$E$2:$AG$3277,11,FALSE))*'DONNÉES '!$F77),0)</f>
        <v>0</v>
      </c>
      <c r="O38" s="20">
        <f>IFERROR((IF($A38&gt;supporting_sheet!$D$14, VLOOKUP(supporting_sheet!$G$14,'waste_char_sector_%_values'!$E$2:$AG$3277,12,FALSE), VLOOKUP($D38,'waste_char_sector_%_values'!$E$2:$AG$3277,12,FALSE))*'DONNÉES '!$F77),0)</f>
        <v>0</v>
      </c>
      <c r="P38" s="20">
        <f>IFERROR((IF($A38&gt;supporting_sheet!$D$14, VLOOKUP(supporting_sheet!$G$14,'waste_char_sector_%_values'!$E$2:$AG$3277,13,FALSE), VLOOKUP($D38,'waste_char_sector_%_values'!$E$2:$AG$3277,13,FALSE))*'DONNÉES '!$F77),0)</f>
        <v>0</v>
      </c>
      <c r="Q38" s="20">
        <f>IFERROR((IF($A38&gt;supporting_sheet!$D$14, VLOOKUP(supporting_sheet!$G$14,'waste_char_sector_%_values'!$E$2:$AG$3277,14,FALSE), VLOOKUP($D38,'waste_char_sector_%_values'!$E$2:$AG$3277,14,FALSE))*'DONNÉES '!$F77),0)</f>
        <v>0</v>
      </c>
      <c r="R38" s="20">
        <f>IFERROR((IF($A38&gt;supporting_sheet!$D$14, VLOOKUP(supporting_sheet!$G$14,'waste_char_sector_%_values'!$E$2:$AG$3277,29,FALSE), VLOOKUP($D38,'waste_char_sector_%_values'!$E$2:$AG$3277,29,FALSE))*'DONNÉES '!$F77),0)</f>
        <v>0</v>
      </c>
      <c r="S38" s="37"/>
      <c r="T38" s="37">
        <f t="shared" si="3"/>
        <v>0</v>
      </c>
      <c r="W38" s="20">
        <f>IFERROR((IF($A38&gt;supporting_sheet!$D$14, VLOOKUP(supporting_sheet!$G$14,'waste_char_sector_%_values'!$E$2:$AG$3277,11,FALSE), VLOOKUP($D38,'waste_char_sector_%_values'!$E$2:$AG$3277,11,FALSE))*'DONNÉES '!$F77),0)</f>
        <v>0</v>
      </c>
    </row>
    <row r="39" spans="1:23" x14ac:dyDescent="0.25">
      <c r="A39" s="1">
        <f>'DONNÉES '!B78</f>
        <v>37</v>
      </c>
      <c r="B39" s="1" t="str">
        <f t="shared" si="1"/>
        <v>AB</v>
      </c>
      <c r="C39" s="1" t="s">
        <v>57</v>
      </c>
      <c r="D39" s="1" t="str">
        <f t="shared" si="2"/>
        <v>37ABC&amp;D</v>
      </c>
      <c r="E39" s="20">
        <f>IFERROR((IF($A39&gt;supporting_sheet!$D$14, VLOOKUP(supporting_sheet!$G$14,'waste_char_sector_%_values'!$E$2:$AG$3277,2,FALSE), VLOOKUP($D39,'waste_char_sector_%_values'!$E$2:$AG$3277,2,FALSE))*'DONNÉES '!$F78),0)</f>
        <v>0</v>
      </c>
      <c r="F39" s="20">
        <f>IFERROR((IF($A39&gt;supporting_sheet!$D$14, VLOOKUP(supporting_sheet!$G$14,'waste_char_sector_%_values'!$E$2:$AG$3277,3,FALSE), VLOOKUP($D39,'waste_char_sector_%_values'!$E$2:$AG$3277,3,FALSE))*'DONNÉES '!$F78),0)</f>
        <v>0</v>
      </c>
      <c r="G39" s="20">
        <f>IFERROR((IF($A39&gt;supporting_sheet!$D$14, VLOOKUP(supporting_sheet!$G$14,'waste_char_sector_%_values'!$E$2:$AG$3277,4,FALSE), VLOOKUP($D39,'waste_char_sector_%_values'!$E$2:$AG$3277,4,FALSE))*'DONNÉES '!$F78),0)</f>
        <v>0</v>
      </c>
      <c r="H39" s="20">
        <f>IFERROR((IF($A39&gt;supporting_sheet!$D$14, VLOOKUP(supporting_sheet!$G$14,'waste_char_sector_%_values'!$E$2:$AG$3277,5,FALSE), VLOOKUP($D39,'waste_char_sector_%_values'!$E$2:$AG$3277,5,FALSE))*'DONNÉES '!$F78),0)</f>
        <v>0</v>
      </c>
      <c r="I39" s="20">
        <f>IFERROR((IF($A39&gt;supporting_sheet!$D$14, VLOOKUP(supporting_sheet!$G$14,'waste_char_sector_%_values'!$E$2:$AG$3277,6,FALSE), VLOOKUP($D39,'waste_char_sector_%_values'!$E$2:$AG$3277,6,FALSE))*'DONNÉES '!$F78),0)</f>
        <v>0</v>
      </c>
      <c r="J39" s="20">
        <f>IFERROR((IF($A39&gt;supporting_sheet!$D$14, VLOOKUP(supporting_sheet!$G$14,'waste_char_sector_%_values'!$E$2:$AG$3277,7,FALSE), VLOOKUP($D39,'waste_char_sector_%_values'!$E$2:$AG$3277,7,FALSE))*'DONNÉES '!$F78),0)</f>
        <v>0</v>
      </c>
      <c r="K39" s="20">
        <f>IFERROR((IF($A39&gt;supporting_sheet!$D$14, VLOOKUP(supporting_sheet!$G$14,'waste_char_sector_%_values'!$E$2:$AG$3277,8,FALSE), VLOOKUP($D39,'waste_char_sector_%_values'!$E$2:$AG$3277,8,FALSE))*'DONNÉES '!$F78),0)</f>
        <v>0</v>
      </c>
      <c r="L39" s="20">
        <f>IFERROR((IF($A39&gt;supporting_sheet!$D$14, VLOOKUP(supporting_sheet!$G$14,'waste_char_sector_%_values'!$E$2:$AG$3277,9,FALSE), VLOOKUP($D39,'waste_char_sector_%_values'!$E$2:$AG$3277,9,FALSE))*'DONNÉES '!$F78),0)</f>
        <v>0</v>
      </c>
      <c r="M39" s="20">
        <f>IFERROR((IF($A39&gt;supporting_sheet!$D$14, VLOOKUP(supporting_sheet!$G$14,'waste_char_sector_%_values'!$E$2:$AG$3277,10,FALSE), VLOOKUP($D39,'waste_char_sector_%_values'!$E$2:$AG$3277,10,FALSE))*'DONNÉES '!$F78),0)</f>
        <v>0</v>
      </c>
      <c r="N39" s="20">
        <f>IFERROR((IF($A39&gt;supporting_sheet!$D$14, VLOOKUP(supporting_sheet!$G$14,'waste_char_sector_%_values'!$E$2:$AG$3277,11,FALSE), VLOOKUP($D39,'waste_char_sector_%_values'!$E$2:$AG$3277,11,FALSE))*'DONNÉES '!$F78),0)</f>
        <v>0</v>
      </c>
      <c r="O39" s="20">
        <f>IFERROR((IF($A39&gt;supporting_sheet!$D$14, VLOOKUP(supporting_sheet!$G$14,'waste_char_sector_%_values'!$E$2:$AG$3277,12,FALSE), VLOOKUP($D39,'waste_char_sector_%_values'!$E$2:$AG$3277,12,FALSE))*'DONNÉES '!$F78),0)</f>
        <v>0</v>
      </c>
      <c r="P39" s="20">
        <f>IFERROR((IF($A39&gt;supporting_sheet!$D$14, VLOOKUP(supporting_sheet!$G$14,'waste_char_sector_%_values'!$E$2:$AG$3277,13,FALSE), VLOOKUP($D39,'waste_char_sector_%_values'!$E$2:$AG$3277,13,FALSE))*'DONNÉES '!$F78),0)</f>
        <v>0</v>
      </c>
      <c r="Q39" s="20">
        <f>IFERROR((IF($A39&gt;supporting_sheet!$D$14, VLOOKUP(supporting_sheet!$G$14,'waste_char_sector_%_values'!$E$2:$AG$3277,14,FALSE), VLOOKUP($D39,'waste_char_sector_%_values'!$E$2:$AG$3277,14,FALSE))*'DONNÉES '!$F78),0)</f>
        <v>0</v>
      </c>
      <c r="R39" s="20">
        <f>IFERROR((IF($A39&gt;supporting_sheet!$D$14, VLOOKUP(supporting_sheet!$G$14,'waste_char_sector_%_values'!$E$2:$AG$3277,29,FALSE), VLOOKUP($D39,'waste_char_sector_%_values'!$E$2:$AG$3277,29,FALSE))*'DONNÉES '!$F78),0)</f>
        <v>0</v>
      </c>
      <c r="S39" s="37"/>
      <c r="T39" s="37">
        <f t="shared" si="3"/>
        <v>0</v>
      </c>
      <c r="W39" s="20">
        <f>IFERROR((IF($A39&gt;supporting_sheet!$D$14, VLOOKUP(supporting_sheet!$G$14,'waste_char_sector_%_values'!$E$2:$AG$3277,11,FALSE), VLOOKUP($D39,'waste_char_sector_%_values'!$E$2:$AG$3277,11,FALSE))*'DONNÉES '!$F78),0)</f>
        <v>0</v>
      </c>
    </row>
    <row r="40" spans="1:23" x14ac:dyDescent="0.25">
      <c r="A40" s="1">
        <f>'DONNÉES '!B79</f>
        <v>38</v>
      </c>
      <c r="B40" s="1" t="str">
        <f t="shared" si="1"/>
        <v>AB</v>
      </c>
      <c r="C40" s="1" t="s">
        <v>57</v>
      </c>
      <c r="D40" s="1" t="str">
        <f t="shared" si="2"/>
        <v>38ABC&amp;D</v>
      </c>
      <c r="E40" s="20">
        <f>IFERROR((IF($A40&gt;supporting_sheet!$D$14, VLOOKUP(supporting_sheet!$G$14,'waste_char_sector_%_values'!$E$2:$AG$3277,2,FALSE), VLOOKUP($D40,'waste_char_sector_%_values'!$E$2:$AG$3277,2,FALSE))*'DONNÉES '!$F79),0)</f>
        <v>0</v>
      </c>
      <c r="F40" s="20">
        <f>IFERROR((IF($A40&gt;supporting_sheet!$D$14, VLOOKUP(supporting_sheet!$G$14,'waste_char_sector_%_values'!$E$2:$AG$3277,3,FALSE), VLOOKUP($D40,'waste_char_sector_%_values'!$E$2:$AG$3277,3,FALSE))*'DONNÉES '!$F79),0)</f>
        <v>0</v>
      </c>
      <c r="G40" s="20">
        <f>IFERROR((IF($A40&gt;supporting_sheet!$D$14, VLOOKUP(supporting_sheet!$G$14,'waste_char_sector_%_values'!$E$2:$AG$3277,4,FALSE), VLOOKUP($D40,'waste_char_sector_%_values'!$E$2:$AG$3277,4,FALSE))*'DONNÉES '!$F79),0)</f>
        <v>0</v>
      </c>
      <c r="H40" s="20">
        <f>IFERROR((IF($A40&gt;supporting_sheet!$D$14, VLOOKUP(supporting_sheet!$G$14,'waste_char_sector_%_values'!$E$2:$AG$3277,5,FALSE), VLOOKUP($D40,'waste_char_sector_%_values'!$E$2:$AG$3277,5,FALSE))*'DONNÉES '!$F79),0)</f>
        <v>0</v>
      </c>
      <c r="I40" s="20">
        <f>IFERROR((IF($A40&gt;supporting_sheet!$D$14, VLOOKUP(supporting_sheet!$G$14,'waste_char_sector_%_values'!$E$2:$AG$3277,6,FALSE), VLOOKUP($D40,'waste_char_sector_%_values'!$E$2:$AG$3277,6,FALSE))*'DONNÉES '!$F79),0)</f>
        <v>0</v>
      </c>
      <c r="J40" s="20">
        <f>IFERROR((IF($A40&gt;supporting_sheet!$D$14, VLOOKUP(supporting_sheet!$G$14,'waste_char_sector_%_values'!$E$2:$AG$3277,7,FALSE), VLOOKUP($D40,'waste_char_sector_%_values'!$E$2:$AG$3277,7,FALSE))*'DONNÉES '!$F79),0)</f>
        <v>0</v>
      </c>
      <c r="K40" s="20">
        <f>IFERROR((IF($A40&gt;supporting_sheet!$D$14, VLOOKUP(supporting_sheet!$G$14,'waste_char_sector_%_values'!$E$2:$AG$3277,8,FALSE), VLOOKUP($D40,'waste_char_sector_%_values'!$E$2:$AG$3277,8,FALSE))*'DONNÉES '!$F79),0)</f>
        <v>0</v>
      </c>
      <c r="L40" s="20">
        <f>IFERROR((IF($A40&gt;supporting_sheet!$D$14, VLOOKUP(supporting_sheet!$G$14,'waste_char_sector_%_values'!$E$2:$AG$3277,9,FALSE), VLOOKUP($D40,'waste_char_sector_%_values'!$E$2:$AG$3277,9,FALSE))*'DONNÉES '!$F79),0)</f>
        <v>0</v>
      </c>
      <c r="M40" s="20">
        <f>IFERROR((IF($A40&gt;supporting_sheet!$D$14, VLOOKUP(supporting_sheet!$G$14,'waste_char_sector_%_values'!$E$2:$AG$3277,10,FALSE), VLOOKUP($D40,'waste_char_sector_%_values'!$E$2:$AG$3277,10,FALSE))*'DONNÉES '!$F79),0)</f>
        <v>0</v>
      </c>
      <c r="N40" s="20">
        <f>IFERROR((IF($A40&gt;supporting_sheet!$D$14, VLOOKUP(supporting_sheet!$G$14,'waste_char_sector_%_values'!$E$2:$AG$3277,11,FALSE), VLOOKUP($D40,'waste_char_sector_%_values'!$E$2:$AG$3277,11,FALSE))*'DONNÉES '!$F79),0)</f>
        <v>0</v>
      </c>
      <c r="O40" s="20">
        <f>IFERROR((IF($A40&gt;supporting_sheet!$D$14, VLOOKUP(supporting_sheet!$G$14,'waste_char_sector_%_values'!$E$2:$AG$3277,12,FALSE), VLOOKUP($D40,'waste_char_sector_%_values'!$E$2:$AG$3277,12,FALSE))*'DONNÉES '!$F79),0)</f>
        <v>0</v>
      </c>
      <c r="P40" s="20">
        <f>IFERROR((IF($A40&gt;supporting_sheet!$D$14, VLOOKUP(supporting_sheet!$G$14,'waste_char_sector_%_values'!$E$2:$AG$3277,13,FALSE), VLOOKUP($D40,'waste_char_sector_%_values'!$E$2:$AG$3277,13,FALSE))*'DONNÉES '!$F79),0)</f>
        <v>0</v>
      </c>
      <c r="Q40" s="20">
        <f>IFERROR((IF($A40&gt;supporting_sheet!$D$14, VLOOKUP(supporting_sheet!$G$14,'waste_char_sector_%_values'!$E$2:$AG$3277,14,FALSE), VLOOKUP($D40,'waste_char_sector_%_values'!$E$2:$AG$3277,14,FALSE))*'DONNÉES '!$F79),0)</f>
        <v>0</v>
      </c>
      <c r="R40" s="20">
        <f>IFERROR((IF($A40&gt;supporting_sheet!$D$14, VLOOKUP(supporting_sheet!$G$14,'waste_char_sector_%_values'!$E$2:$AG$3277,29,FALSE), VLOOKUP($D40,'waste_char_sector_%_values'!$E$2:$AG$3277,29,FALSE))*'DONNÉES '!$F79),0)</f>
        <v>0</v>
      </c>
      <c r="S40" s="37"/>
      <c r="T40" s="37">
        <f t="shared" si="3"/>
        <v>0</v>
      </c>
      <c r="W40" s="20">
        <f>IFERROR((IF($A40&gt;supporting_sheet!$D$14, VLOOKUP(supporting_sheet!$G$14,'waste_char_sector_%_values'!$E$2:$AG$3277,11,FALSE), VLOOKUP($D40,'waste_char_sector_%_values'!$E$2:$AG$3277,11,FALSE))*'DONNÉES '!$F79),0)</f>
        <v>0</v>
      </c>
    </row>
    <row r="41" spans="1:23" x14ac:dyDescent="0.25">
      <c r="A41" s="1">
        <f>'DONNÉES '!B80</f>
        <v>39</v>
      </c>
      <c r="B41" s="1" t="str">
        <f t="shared" si="1"/>
        <v>AB</v>
      </c>
      <c r="C41" s="1" t="s">
        <v>57</v>
      </c>
      <c r="D41" s="1" t="str">
        <f t="shared" si="2"/>
        <v>39ABC&amp;D</v>
      </c>
      <c r="E41" s="20">
        <f>IFERROR((IF($A41&gt;supporting_sheet!$D$14, VLOOKUP(supporting_sheet!$G$14,'waste_char_sector_%_values'!$E$2:$AG$3277,2,FALSE), VLOOKUP($D41,'waste_char_sector_%_values'!$E$2:$AG$3277,2,FALSE))*'DONNÉES '!$F80),0)</f>
        <v>0</v>
      </c>
      <c r="F41" s="20">
        <f>IFERROR((IF($A41&gt;supporting_sheet!$D$14, VLOOKUP(supporting_sheet!$G$14,'waste_char_sector_%_values'!$E$2:$AG$3277,3,FALSE), VLOOKUP($D41,'waste_char_sector_%_values'!$E$2:$AG$3277,3,FALSE))*'DONNÉES '!$F80),0)</f>
        <v>0</v>
      </c>
      <c r="G41" s="20">
        <f>IFERROR((IF($A41&gt;supporting_sheet!$D$14, VLOOKUP(supporting_sheet!$G$14,'waste_char_sector_%_values'!$E$2:$AG$3277,4,FALSE), VLOOKUP($D41,'waste_char_sector_%_values'!$E$2:$AG$3277,4,FALSE))*'DONNÉES '!$F80),0)</f>
        <v>0</v>
      </c>
      <c r="H41" s="20">
        <f>IFERROR((IF($A41&gt;supporting_sheet!$D$14, VLOOKUP(supporting_sheet!$G$14,'waste_char_sector_%_values'!$E$2:$AG$3277,5,FALSE), VLOOKUP($D41,'waste_char_sector_%_values'!$E$2:$AG$3277,5,FALSE))*'DONNÉES '!$F80),0)</f>
        <v>0</v>
      </c>
      <c r="I41" s="20">
        <f>IFERROR((IF($A41&gt;supporting_sheet!$D$14, VLOOKUP(supporting_sheet!$G$14,'waste_char_sector_%_values'!$E$2:$AG$3277,6,FALSE), VLOOKUP($D41,'waste_char_sector_%_values'!$E$2:$AG$3277,6,FALSE))*'DONNÉES '!$F80),0)</f>
        <v>0</v>
      </c>
      <c r="J41" s="20">
        <f>IFERROR((IF($A41&gt;supporting_sheet!$D$14, VLOOKUP(supporting_sheet!$G$14,'waste_char_sector_%_values'!$E$2:$AG$3277,7,FALSE), VLOOKUP($D41,'waste_char_sector_%_values'!$E$2:$AG$3277,7,FALSE))*'DONNÉES '!$F80),0)</f>
        <v>0</v>
      </c>
      <c r="K41" s="20">
        <f>IFERROR((IF($A41&gt;supporting_sheet!$D$14, VLOOKUP(supporting_sheet!$G$14,'waste_char_sector_%_values'!$E$2:$AG$3277,8,FALSE), VLOOKUP($D41,'waste_char_sector_%_values'!$E$2:$AG$3277,8,FALSE))*'DONNÉES '!$F80),0)</f>
        <v>0</v>
      </c>
      <c r="L41" s="20">
        <f>IFERROR((IF($A41&gt;supporting_sheet!$D$14, VLOOKUP(supporting_sheet!$G$14,'waste_char_sector_%_values'!$E$2:$AG$3277,9,FALSE), VLOOKUP($D41,'waste_char_sector_%_values'!$E$2:$AG$3277,9,FALSE))*'DONNÉES '!$F80),0)</f>
        <v>0</v>
      </c>
      <c r="M41" s="20">
        <f>IFERROR((IF($A41&gt;supporting_sheet!$D$14, VLOOKUP(supporting_sheet!$G$14,'waste_char_sector_%_values'!$E$2:$AG$3277,10,FALSE), VLOOKUP($D41,'waste_char_sector_%_values'!$E$2:$AG$3277,10,FALSE))*'DONNÉES '!$F80),0)</f>
        <v>0</v>
      </c>
      <c r="N41" s="20">
        <f>IFERROR((IF($A41&gt;supporting_sheet!$D$14, VLOOKUP(supporting_sheet!$G$14,'waste_char_sector_%_values'!$E$2:$AG$3277,11,FALSE), VLOOKUP($D41,'waste_char_sector_%_values'!$E$2:$AG$3277,11,FALSE))*'DONNÉES '!$F80),0)</f>
        <v>0</v>
      </c>
      <c r="O41" s="20">
        <f>IFERROR((IF($A41&gt;supporting_sheet!$D$14, VLOOKUP(supporting_sheet!$G$14,'waste_char_sector_%_values'!$E$2:$AG$3277,12,FALSE), VLOOKUP($D41,'waste_char_sector_%_values'!$E$2:$AG$3277,12,FALSE))*'DONNÉES '!$F80),0)</f>
        <v>0</v>
      </c>
      <c r="P41" s="20">
        <f>IFERROR((IF($A41&gt;supporting_sheet!$D$14, VLOOKUP(supporting_sheet!$G$14,'waste_char_sector_%_values'!$E$2:$AG$3277,13,FALSE), VLOOKUP($D41,'waste_char_sector_%_values'!$E$2:$AG$3277,13,FALSE))*'DONNÉES '!$F80),0)</f>
        <v>0</v>
      </c>
      <c r="Q41" s="20">
        <f>IFERROR((IF($A41&gt;supporting_sheet!$D$14, VLOOKUP(supporting_sheet!$G$14,'waste_char_sector_%_values'!$E$2:$AG$3277,14,FALSE), VLOOKUP($D41,'waste_char_sector_%_values'!$E$2:$AG$3277,14,FALSE))*'DONNÉES '!$F80),0)</f>
        <v>0</v>
      </c>
      <c r="R41" s="20">
        <f>IFERROR((IF($A41&gt;supporting_sheet!$D$14, VLOOKUP(supporting_sheet!$G$14,'waste_char_sector_%_values'!$E$2:$AG$3277,29,FALSE), VLOOKUP($D41,'waste_char_sector_%_values'!$E$2:$AG$3277,29,FALSE))*'DONNÉES '!$F80),0)</f>
        <v>0</v>
      </c>
      <c r="S41" s="37"/>
      <c r="T41" s="37">
        <f t="shared" si="3"/>
        <v>0</v>
      </c>
      <c r="W41" s="20">
        <f>IFERROR((IF($A41&gt;supporting_sheet!$D$14, VLOOKUP(supporting_sheet!$G$14,'waste_char_sector_%_values'!$E$2:$AG$3277,11,FALSE), VLOOKUP($D41,'waste_char_sector_%_values'!$E$2:$AG$3277,11,FALSE))*'DONNÉES '!$F80),0)</f>
        <v>0</v>
      </c>
    </row>
    <row r="42" spans="1:23" x14ac:dyDescent="0.25">
      <c r="A42" s="1">
        <f>'DONNÉES '!B81</f>
        <v>40</v>
      </c>
      <c r="B42" s="1" t="str">
        <f t="shared" si="1"/>
        <v>AB</v>
      </c>
      <c r="C42" s="1" t="s">
        <v>57</v>
      </c>
      <c r="D42" s="1" t="str">
        <f t="shared" si="2"/>
        <v>40ABC&amp;D</v>
      </c>
      <c r="E42" s="20">
        <f>IFERROR((IF($A42&gt;supporting_sheet!$D$14, VLOOKUP(supporting_sheet!$G$14,'waste_char_sector_%_values'!$E$2:$AG$3277,2,FALSE), VLOOKUP($D42,'waste_char_sector_%_values'!$E$2:$AG$3277,2,FALSE))*'DONNÉES '!$F81),0)</f>
        <v>0</v>
      </c>
      <c r="F42" s="20">
        <f>IFERROR((IF($A42&gt;supporting_sheet!$D$14, VLOOKUP(supporting_sheet!$G$14,'waste_char_sector_%_values'!$E$2:$AG$3277,3,FALSE), VLOOKUP($D42,'waste_char_sector_%_values'!$E$2:$AG$3277,3,FALSE))*'DONNÉES '!$F81),0)</f>
        <v>0</v>
      </c>
      <c r="G42" s="20">
        <f>IFERROR((IF($A42&gt;supporting_sheet!$D$14, VLOOKUP(supporting_sheet!$G$14,'waste_char_sector_%_values'!$E$2:$AG$3277,4,FALSE), VLOOKUP($D42,'waste_char_sector_%_values'!$E$2:$AG$3277,4,FALSE))*'DONNÉES '!$F81),0)</f>
        <v>0</v>
      </c>
      <c r="H42" s="20">
        <f>IFERROR((IF($A42&gt;supporting_sheet!$D$14, VLOOKUP(supporting_sheet!$G$14,'waste_char_sector_%_values'!$E$2:$AG$3277,5,FALSE), VLOOKUP($D42,'waste_char_sector_%_values'!$E$2:$AG$3277,5,FALSE))*'DONNÉES '!$F81),0)</f>
        <v>0</v>
      </c>
      <c r="I42" s="20">
        <f>IFERROR((IF($A42&gt;supporting_sheet!$D$14, VLOOKUP(supporting_sheet!$G$14,'waste_char_sector_%_values'!$E$2:$AG$3277,6,FALSE), VLOOKUP($D42,'waste_char_sector_%_values'!$E$2:$AG$3277,6,FALSE))*'DONNÉES '!$F81),0)</f>
        <v>0</v>
      </c>
      <c r="J42" s="20">
        <f>IFERROR((IF($A42&gt;supporting_sheet!$D$14, VLOOKUP(supporting_sheet!$G$14,'waste_char_sector_%_values'!$E$2:$AG$3277,7,FALSE), VLOOKUP($D42,'waste_char_sector_%_values'!$E$2:$AG$3277,7,FALSE))*'DONNÉES '!$F81),0)</f>
        <v>0</v>
      </c>
      <c r="K42" s="20">
        <f>IFERROR((IF($A42&gt;supporting_sheet!$D$14, VLOOKUP(supporting_sheet!$G$14,'waste_char_sector_%_values'!$E$2:$AG$3277,8,FALSE), VLOOKUP($D42,'waste_char_sector_%_values'!$E$2:$AG$3277,8,FALSE))*'DONNÉES '!$F81),0)</f>
        <v>0</v>
      </c>
      <c r="L42" s="20">
        <f>IFERROR((IF($A42&gt;supporting_sheet!$D$14, VLOOKUP(supporting_sheet!$G$14,'waste_char_sector_%_values'!$E$2:$AG$3277,9,FALSE), VLOOKUP($D42,'waste_char_sector_%_values'!$E$2:$AG$3277,9,FALSE))*'DONNÉES '!$F81),0)</f>
        <v>0</v>
      </c>
      <c r="M42" s="20">
        <f>IFERROR((IF($A42&gt;supporting_sheet!$D$14, VLOOKUP(supporting_sheet!$G$14,'waste_char_sector_%_values'!$E$2:$AG$3277,10,FALSE), VLOOKUP($D42,'waste_char_sector_%_values'!$E$2:$AG$3277,10,FALSE))*'DONNÉES '!$F81),0)</f>
        <v>0</v>
      </c>
      <c r="N42" s="20">
        <f>IFERROR((IF($A42&gt;supporting_sheet!$D$14, VLOOKUP(supporting_sheet!$G$14,'waste_char_sector_%_values'!$E$2:$AG$3277,11,FALSE), VLOOKUP($D42,'waste_char_sector_%_values'!$E$2:$AG$3277,11,FALSE))*'DONNÉES '!$F81),0)</f>
        <v>0</v>
      </c>
      <c r="O42" s="20">
        <f>IFERROR((IF($A42&gt;supporting_sheet!$D$14, VLOOKUP(supporting_sheet!$G$14,'waste_char_sector_%_values'!$E$2:$AG$3277,12,FALSE), VLOOKUP($D42,'waste_char_sector_%_values'!$E$2:$AG$3277,12,FALSE))*'DONNÉES '!$F81),0)</f>
        <v>0</v>
      </c>
      <c r="P42" s="20">
        <f>IFERROR((IF($A42&gt;supporting_sheet!$D$14, VLOOKUP(supporting_sheet!$G$14,'waste_char_sector_%_values'!$E$2:$AG$3277,13,FALSE), VLOOKUP($D42,'waste_char_sector_%_values'!$E$2:$AG$3277,13,FALSE))*'DONNÉES '!$F81),0)</f>
        <v>0</v>
      </c>
      <c r="Q42" s="20">
        <f>IFERROR((IF($A42&gt;supporting_sheet!$D$14, VLOOKUP(supporting_sheet!$G$14,'waste_char_sector_%_values'!$E$2:$AG$3277,14,FALSE), VLOOKUP($D42,'waste_char_sector_%_values'!$E$2:$AG$3277,14,FALSE))*'DONNÉES '!$F81),0)</f>
        <v>0</v>
      </c>
      <c r="R42" s="20">
        <f>IFERROR((IF($A42&gt;supporting_sheet!$D$14, VLOOKUP(supporting_sheet!$G$14,'waste_char_sector_%_values'!$E$2:$AG$3277,29,FALSE), VLOOKUP($D42,'waste_char_sector_%_values'!$E$2:$AG$3277,29,FALSE))*'DONNÉES '!$F81),0)</f>
        <v>0</v>
      </c>
      <c r="S42" s="37"/>
      <c r="T42" s="37">
        <f t="shared" si="3"/>
        <v>0</v>
      </c>
      <c r="W42" s="20">
        <f>IFERROR((IF($A42&gt;supporting_sheet!$D$14, VLOOKUP(supporting_sheet!$G$14,'waste_char_sector_%_values'!$E$2:$AG$3277,11,FALSE), VLOOKUP($D42,'waste_char_sector_%_values'!$E$2:$AG$3277,11,FALSE))*'DONNÉES '!$F81),0)</f>
        <v>0</v>
      </c>
    </row>
    <row r="43" spans="1:23" x14ac:dyDescent="0.25">
      <c r="A43" s="1">
        <f>'DONNÉES '!B82</f>
        <v>41</v>
      </c>
      <c r="B43" s="1" t="str">
        <f t="shared" si="1"/>
        <v>AB</v>
      </c>
      <c r="C43" s="1" t="s">
        <v>57</v>
      </c>
      <c r="D43" s="1" t="str">
        <f t="shared" si="2"/>
        <v>41ABC&amp;D</v>
      </c>
      <c r="E43" s="20">
        <f>IFERROR((IF($A43&gt;supporting_sheet!$D$14, VLOOKUP(supporting_sheet!$G$14,'waste_char_sector_%_values'!$E$2:$AG$3277,2,FALSE), VLOOKUP($D43,'waste_char_sector_%_values'!$E$2:$AG$3277,2,FALSE))*'DONNÉES '!$F82),0)</f>
        <v>0</v>
      </c>
      <c r="F43" s="20">
        <f>IFERROR((IF($A43&gt;supporting_sheet!$D$14, VLOOKUP(supporting_sheet!$G$14,'waste_char_sector_%_values'!$E$2:$AG$3277,3,FALSE), VLOOKUP($D43,'waste_char_sector_%_values'!$E$2:$AG$3277,3,FALSE))*'DONNÉES '!$F82),0)</f>
        <v>0</v>
      </c>
      <c r="G43" s="20">
        <f>IFERROR((IF($A43&gt;supporting_sheet!$D$14, VLOOKUP(supporting_sheet!$G$14,'waste_char_sector_%_values'!$E$2:$AG$3277,4,FALSE), VLOOKUP($D43,'waste_char_sector_%_values'!$E$2:$AG$3277,4,FALSE))*'DONNÉES '!$F82),0)</f>
        <v>0</v>
      </c>
      <c r="H43" s="20">
        <f>IFERROR((IF($A43&gt;supporting_sheet!$D$14, VLOOKUP(supporting_sheet!$G$14,'waste_char_sector_%_values'!$E$2:$AG$3277,5,FALSE), VLOOKUP($D43,'waste_char_sector_%_values'!$E$2:$AG$3277,5,FALSE))*'DONNÉES '!$F82),0)</f>
        <v>0</v>
      </c>
      <c r="I43" s="20">
        <f>IFERROR((IF($A43&gt;supporting_sheet!$D$14, VLOOKUP(supporting_sheet!$G$14,'waste_char_sector_%_values'!$E$2:$AG$3277,6,FALSE), VLOOKUP($D43,'waste_char_sector_%_values'!$E$2:$AG$3277,6,FALSE))*'DONNÉES '!$F82),0)</f>
        <v>0</v>
      </c>
      <c r="J43" s="20">
        <f>IFERROR((IF($A43&gt;supporting_sheet!$D$14, VLOOKUP(supporting_sheet!$G$14,'waste_char_sector_%_values'!$E$2:$AG$3277,7,FALSE), VLOOKUP($D43,'waste_char_sector_%_values'!$E$2:$AG$3277,7,FALSE))*'DONNÉES '!$F82),0)</f>
        <v>0</v>
      </c>
      <c r="K43" s="20">
        <f>IFERROR((IF($A43&gt;supporting_sheet!$D$14, VLOOKUP(supporting_sheet!$G$14,'waste_char_sector_%_values'!$E$2:$AG$3277,8,FALSE), VLOOKUP($D43,'waste_char_sector_%_values'!$E$2:$AG$3277,8,FALSE))*'DONNÉES '!$F82),0)</f>
        <v>0</v>
      </c>
      <c r="L43" s="20">
        <f>IFERROR((IF($A43&gt;supporting_sheet!$D$14, VLOOKUP(supporting_sheet!$G$14,'waste_char_sector_%_values'!$E$2:$AG$3277,9,FALSE), VLOOKUP($D43,'waste_char_sector_%_values'!$E$2:$AG$3277,9,FALSE))*'DONNÉES '!$F82),0)</f>
        <v>0</v>
      </c>
      <c r="M43" s="20">
        <f>IFERROR((IF($A43&gt;supporting_sheet!$D$14, VLOOKUP(supporting_sheet!$G$14,'waste_char_sector_%_values'!$E$2:$AG$3277,10,FALSE), VLOOKUP($D43,'waste_char_sector_%_values'!$E$2:$AG$3277,10,FALSE))*'DONNÉES '!$F82),0)</f>
        <v>0</v>
      </c>
      <c r="N43" s="20">
        <f>IFERROR((IF($A43&gt;supporting_sheet!$D$14, VLOOKUP(supporting_sheet!$G$14,'waste_char_sector_%_values'!$E$2:$AG$3277,11,FALSE), VLOOKUP($D43,'waste_char_sector_%_values'!$E$2:$AG$3277,11,FALSE))*'DONNÉES '!$F82),0)</f>
        <v>0</v>
      </c>
      <c r="O43" s="20">
        <f>IFERROR((IF($A43&gt;supporting_sheet!$D$14, VLOOKUP(supporting_sheet!$G$14,'waste_char_sector_%_values'!$E$2:$AG$3277,12,FALSE), VLOOKUP($D43,'waste_char_sector_%_values'!$E$2:$AG$3277,12,FALSE))*'DONNÉES '!$F82),0)</f>
        <v>0</v>
      </c>
      <c r="P43" s="20">
        <f>IFERROR((IF($A43&gt;supporting_sheet!$D$14, VLOOKUP(supporting_sheet!$G$14,'waste_char_sector_%_values'!$E$2:$AG$3277,13,FALSE), VLOOKUP($D43,'waste_char_sector_%_values'!$E$2:$AG$3277,13,FALSE))*'DONNÉES '!$F82),0)</f>
        <v>0</v>
      </c>
      <c r="Q43" s="20">
        <f>IFERROR((IF($A43&gt;supporting_sheet!$D$14, VLOOKUP(supporting_sheet!$G$14,'waste_char_sector_%_values'!$E$2:$AG$3277,14,FALSE), VLOOKUP($D43,'waste_char_sector_%_values'!$E$2:$AG$3277,14,FALSE))*'DONNÉES '!$F82),0)</f>
        <v>0</v>
      </c>
      <c r="R43" s="20">
        <f>IFERROR((IF($A43&gt;supporting_sheet!$D$14, VLOOKUP(supporting_sheet!$G$14,'waste_char_sector_%_values'!$E$2:$AG$3277,29,FALSE), VLOOKUP($D43,'waste_char_sector_%_values'!$E$2:$AG$3277,29,FALSE))*'DONNÉES '!$F82),0)</f>
        <v>0</v>
      </c>
      <c r="S43" s="37"/>
      <c r="T43" s="37">
        <f t="shared" si="3"/>
        <v>0</v>
      </c>
      <c r="W43" s="20">
        <f>IFERROR((IF($A43&gt;supporting_sheet!$D$14, VLOOKUP(supporting_sheet!$G$14,'waste_char_sector_%_values'!$E$2:$AG$3277,11,FALSE), VLOOKUP($D43,'waste_char_sector_%_values'!$E$2:$AG$3277,11,FALSE))*'DONNÉES '!$F82),0)</f>
        <v>0</v>
      </c>
    </row>
    <row r="44" spans="1:23" x14ac:dyDescent="0.25">
      <c r="A44" s="1">
        <f>'DONNÉES '!B83</f>
        <v>42</v>
      </c>
      <c r="B44" s="1" t="str">
        <f t="shared" si="1"/>
        <v>AB</v>
      </c>
      <c r="C44" s="1" t="s">
        <v>57</v>
      </c>
      <c r="D44" s="1" t="str">
        <f t="shared" si="2"/>
        <v>42ABC&amp;D</v>
      </c>
      <c r="E44" s="20">
        <f>IFERROR((IF($A44&gt;supporting_sheet!$D$14, VLOOKUP(supporting_sheet!$G$14,'waste_char_sector_%_values'!$E$2:$AG$3277,2,FALSE), VLOOKUP($D44,'waste_char_sector_%_values'!$E$2:$AG$3277,2,FALSE))*'DONNÉES '!$F83),0)</f>
        <v>0</v>
      </c>
      <c r="F44" s="20">
        <f>IFERROR((IF($A44&gt;supporting_sheet!$D$14, VLOOKUP(supporting_sheet!$G$14,'waste_char_sector_%_values'!$E$2:$AG$3277,3,FALSE), VLOOKUP($D44,'waste_char_sector_%_values'!$E$2:$AG$3277,3,FALSE))*'DONNÉES '!$F83),0)</f>
        <v>0</v>
      </c>
      <c r="G44" s="20">
        <f>IFERROR((IF($A44&gt;supporting_sheet!$D$14, VLOOKUP(supporting_sheet!$G$14,'waste_char_sector_%_values'!$E$2:$AG$3277,4,FALSE), VLOOKUP($D44,'waste_char_sector_%_values'!$E$2:$AG$3277,4,FALSE))*'DONNÉES '!$F83),0)</f>
        <v>0</v>
      </c>
      <c r="H44" s="20">
        <f>IFERROR((IF($A44&gt;supporting_sheet!$D$14, VLOOKUP(supporting_sheet!$G$14,'waste_char_sector_%_values'!$E$2:$AG$3277,5,FALSE), VLOOKUP($D44,'waste_char_sector_%_values'!$E$2:$AG$3277,5,FALSE))*'DONNÉES '!$F83),0)</f>
        <v>0</v>
      </c>
      <c r="I44" s="20">
        <f>IFERROR((IF($A44&gt;supporting_sheet!$D$14, VLOOKUP(supporting_sheet!$G$14,'waste_char_sector_%_values'!$E$2:$AG$3277,6,FALSE), VLOOKUP($D44,'waste_char_sector_%_values'!$E$2:$AG$3277,6,FALSE))*'DONNÉES '!$F83),0)</f>
        <v>0</v>
      </c>
      <c r="J44" s="20">
        <f>IFERROR((IF($A44&gt;supporting_sheet!$D$14, VLOOKUP(supporting_sheet!$G$14,'waste_char_sector_%_values'!$E$2:$AG$3277,7,FALSE), VLOOKUP($D44,'waste_char_sector_%_values'!$E$2:$AG$3277,7,FALSE))*'DONNÉES '!$F83),0)</f>
        <v>0</v>
      </c>
      <c r="K44" s="20">
        <f>IFERROR((IF($A44&gt;supporting_sheet!$D$14, VLOOKUP(supporting_sheet!$G$14,'waste_char_sector_%_values'!$E$2:$AG$3277,8,FALSE), VLOOKUP($D44,'waste_char_sector_%_values'!$E$2:$AG$3277,8,FALSE))*'DONNÉES '!$F83),0)</f>
        <v>0</v>
      </c>
      <c r="L44" s="20">
        <f>IFERROR((IF($A44&gt;supporting_sheet!$D$14, VLOOKUP(supporting_sheet!$G$14,'waste_char_sector_%_values'!$E$2:$AG$3277,9,FALSE), VLOOKUP($D44,'waste_char_sector_%_values'!$E$2:$AG$3277,9,FALSE))*'DONNÉES '!$F83),0)</f>
        <v>0</v>
      </c>
      <c r="M44" s="20">
        <f>IFERROR((IF($A44&gt;supporting_sheet!$D$14, VLOOKUP(supporting_sheet!$G$14,'waste_char_sector_%_values'!$E$2:$AG$3277,10,FALSE), VLOOKUP($D44,'waste_char_sector_%_values'!$E$2:$AG$3277,10,FALSE))*'DONNÉES '!$F83),0)</f>
        <v>0</v>
      </c>
      <c r="N44" s="20">
        <f>IFERROR((IF($A44&gt;supporting_sheet!$D$14, VLOOKUP(supporting_sheet!$G$14,'waste_char_sector_%_values'!$E$2:$AG$3277,11,FALSE), VLOOKUP($D44,'waste_char_sector_%_values'!$E$2:$AG$3277,11,FALSE))*'DONNÉES '!$F83),0)</f>
        <v>0</v>
      </c>
      <c r="O44" s="20">
        <f>IFERROR((IF($A44&gt;supporting_sheet!$D$14, VLOOKUP(supporting_sheet!$G$14,'waste_char_sector_%_values'!$E$2:$AG$3277,12,FALSE), VLOOKUP($D44,'waste_char_sector_%_values'!$E$2:$AG$3277,12,FALSE))*'DONNÉES '!$F83),0)</f>
        <v>0</v>
      </c>
      <c r="P44" s="20">
        <f>IFERROR((IF($A44&gt;supporting_sheet!$D$14, VLOOKUP(supporting_sheet!$G$14,'waste_char_sector_%_values'!$E$2:$AG$3277,13,FALSE), VLOOKUP($D44,'waste_char_sector_%_values'!$E$2:$AG$3277,13,FALSE))*'DONNÉES '!$F83),0)</f>
        <v>0</v>
      </c>
      <c r="Q44" s="20">
        <f>IFERROR((IF($A44&gt;supporting_sheet!$D$14, VLOOKUP(supporting_sheet!$G$14,'waste_char_sector_%_values'!$E$2:$AG$3277,14,FALSE), VLOOKUP($D44,'waste_char_sector_%_values'!$E$2:$AG$3277,14,FALSE))*'DONNÉES '!$F83),0)</f>
        <v>0</v>
      </c>
      <c r="R44" s="20">
        <f>IFERROR((IF($A44&gt;supporting_sheet!$D$14, VLOOKUP(supporting_sheet!$G$14,'waste_char_sector_%_values'!$E$2:$AG$3277,29,FALSE), VLOOKUP($D44,'waste_char_sector_%_values'!$E$2:$AG$3277,29,FALSE))*'DONNÉES '!$F83),0)</f>
        <v>0</v>
      </c>
      <c r="S44" s="37"/>
      <c r="T44" s="37">
        <f t="shared" si="3"/>
        <v>0</v>
      </c>
      <c r="W44" s="20">
        <f>IFERROR((IF($A44&gt;supporting_sheet!$D$14, VLOOKUP(supporting_sheet!$G$14,'waste_char_sector_%_values'!$E$2:$AG$3277,11,FALSE), VLOOKUP($D44,'waste_char_sector_%_values'!$E$2:$AG$3277,11,FALSE))*'DONNÉES '!$F83),0)</f>
        <v>0</v>
      </c>
    </row>
    <row r="45" spans="1:23" x14ac:dyDescent="0.25">
      <c r="A45" s="1">
        <f>'DONNÉES '!B84</f>
        <v>43</v>
      </c>
      <c r="B45" s="1" t="str">
        <f t="shared" si="1"/>
        <v>AB</v>
      </c>
      <c r="C45" s="1" t="s">
        <v>57</v>
      </c>
      <c r="D45" s="1" t="str">
        <f t="shared" si="2"/>
        <v>43ABC&amp;D</v>
      </c>
      <c r="E45" s="20">
        <f>IFERROR((IF($A45&gt;supporting_sheet!$D$14, VLOOKUP(supporting_sheet!$G$14,'waste_char_sector_%_values'!$E$2:$AG$3277,2,FALSE), VLOOKUP($D45,'waste_char_sector_%_values'!$E$2:$AG$3277,2,FALSE))*'DONNÉES '!$F84),0)</f>
        <v>0</v>
      </c>
      <c r="F45" s="20">
        <f>IFERROR((IF($A45&gt;supporting_sheet!$D$14, VLOOKUP(supporting_sheet!$G$14,'waste_char_sector_%_values'!$E$2:$AG$3277,3,FALSE), VLOOKUP($D45,'waste_char_sector_%_values'!$E$2:$AG$3277,3,FALSE))*'DONNÉES '!$F84),0)</f>
        <v>0</v>
      </c>
      <c r="G45" s="20">
        <f>IFERROR((IF($A45&gt;supporting_sheet!$D$14, VLOOKUP(supporting_sheet!$G$14,'waste_char_sector_%_values'!$E$2:$AG$3277,4,FALSE), VLOOKUP($D45,'waste_char_sector_%_values'!$E$2:$AG$3277,4,FALSE))*'DONNÉES '!$F84),0)</f>
        <v>0</v>
      </c>
      <c r="H45" s="20">
        <f>IFERROR((IF($A45&gt;supporting_sheet!$D$14, VLOOKUP(supporting_sheet!$G$14,'waste_char_sector_%_values'!$E$2:$AG$3277,5,FALSE), VLOOKUP($D45,'waste_char_sector_%_values'!$E$2:$AG$3277,5,FALSE))*'DONNÉES '!$F84),0)</f>
        <v>0</v>
      </c>
      <c r="I45" s="20">
        <f>IFERROR((IF($A45&gt;supporting_sheet!$D$14, VLOOKUP(supporting_sheet!$G$14,'waste_char_sector_%_values'!$E$2:$AG$3277,6,FALSE), VLOOKUP($D45,'waste_char_sector_%_values'!$E$2:$AG$3277,6,FALSE))*'DONNÉES '!$F84),0)</f>
        <v>0</v>
      </c>
      <c r="J45" s="20">
        <f>IFERROR((IF($A45&gt;supporting_sheet!$D$14, VLOOKUP(supporting_sheet!$G$14,'waste_char_sector_%_values'!$E$2:$AG$3277,7,FALSE), VLOOKUP($D45,'waste_char_sector_%_values'!$E$2:$AG$3277,7,FALSE))*'DONNÉES '!$F84),0)</f>
        <v>0</v>
      </c>
      <c r="K45" s="20">
        <f>IFERROR((IF($A45&gt;supporting_sheet!$D$14, VLOOKUP(supporting_sheet!$G$14,'waste_char_sector_%_values'!$E$2:$AG$3277,8,FALSE), VLOOKUP($D45,'waste_char_sector_%_values'!$E$2:$AG$3277,8,FALSE))*'DONNÉES '!$F84),0)</f>
        <v>0</v>
      </c>
      <c r="L45" s="20">
        <f>IFERROR((IF($A45&gt;supporting_sheet!$D$14, VLOOKUP(supporting_sheet!$G$14,'waste_char_sector_%_values'!$E$2:$AG$3277,9,FALSE), VLOOKUP($D45,'waste_char_sector_%_values'!$E$2:$AG$3277,9,FALSE))*'DONNÉES '!$F84),0)</f>
        <v>0</v>
      </c>
      <c r="M45" s="20">
        <f>IFERROR((IF($A45&gt;supporting_sheet!$D$14, VLOOKUP(supporting_sheet!$G$14,'waste_char_sector_%_values'!$E$2:$AG$3277,10,FALSE), VLOOKUP($D45,'waste_char_sector_%_values'!$E$2:$AG$3277,10,FALSE))*'DONNÉES '!$F84),0)</f>
        <v>0</v>
      </c>
      <c r="N45" s="20">
        <f>IFERROR((IF($A45&gt;supporting_sheet!$D$14, VLOOKUP(supporting_sheet!$G$14,'waste_char_sector_%_values'!$E$2:$AG$3277,11,FALSE), VLOOKUP($D45,'waste_char_sector_%_values'!$E$2:$AG$3277,11,FALSE))*'DONNÉES '!$F84),0)</f>
        <v>0</v>
      </c>
      <c r="O45" s="20">
        <f>IFERROR((IF($A45&gt;supporting_sheet!$D$14, VLOOKUP(supporting_sheet!$G$14,'waste_char_sector_%_values'!$E$2:$AG$3277,12,FALSE), VLOOKUP($D45,'waste_char_sector_%_values'!$E$2:$AG$3277,12,FALSE))*'DONNÉES '!$F84),0)</f>
        <v>0</v>
      </c>
      <c r="P45" s="20">
        <f>IFERROR((IF($A45&gt;supporting_sheet!$D$14, VLOOKUP(supporting_sheet!$G$14,'waste_char_sector_%_values'!$E$2:$AG$3277,13,FALSE), VLOOKUP($D45,'waste_char_sector_%_values'!$E$2:$AG$3277,13,FALSE))*'DONNÉES '!$F84),0)</f>
        <v>0</v>
      </c>
      <c r="Q45" s="20">
        <f>IFERROR((IF($A45&gt;supporting_sheet!$D$14, VLOOKUP(supporting_sheet!$G$14,'waste_char_sector_%_values'!$E$2:$AG$3277,14,FALSE), VLOOKUP($D45,'waste_char_sector_%_values'!$E$2:$AG$3277,14,FALSE))*'DONNÉES '!$F84),0)</f>
        <v>0</v>
      </c>
      <c r="R45" s="20">
        <f>IFERROR((IF($A45&gt;supporting_sheet!$D$14, VLOOKUP(supporting_sheet!$G$14,'waste_char_sector_%_values'!$E$2:$AG$3277,29,FALSE), VLOOKUP($D45,'waste_char_sector_%_values'!$E$2:$AG$3277,29,FALSE))*'DONNÉES '!$F84),0)</f>
        <v>0</v>
      </c>
      <c r="S45" s="37"/>
      <c r="T45" s="37">
        <f t="shared" si="3"/>
        <v>0</v>
      </c>
      <c r="W45" s="20">
        <f>IFERROR((IF($A45&gt;supporting_sheet!$D$14, VLOOKUP(supporting_sheet!$G$14,'waste_char_sector_%_values'!$E$2:$AG$3277,11,FALSE), VLOOKUP($D45,'waste_char_sector_%_values'!$E$2:$AG$3277,11,FALSE))*'DONNÉES '!$F84),0)</f>
        <v>0</v>
      </c>
    </row>
    <row r="46" spans="1:23" x14ac:dyDescent="0.25">
      <c r="A46" s="1">
        <f>'DONNÉES '!B85</f>
        <v>44</v>
      </c>
      <c r="B46" s="1" t="str">
        <f t="shared" si="1"/>
        <v>AB</v>
      </c>
      <c r="C46" s="1" t="s">
        <v>57</v>
      </c>
      <c r="D46" s="1" t="str">
        <f t="shared" si="2"/>
        <v>44ABC&amp;D</v>
      </c>
      <c r="E46" s="20">
        <f>IFERROR((IF($A46&gt;supporting_sheet!$D$14, VLOOKUP(supporting_sheet!$G$14,'waste_char_sector_%_values'!$E$2:$AG$3277,2,FALSE), VLOOKUP($D46,'waste_char_sector_%_values'!$E$2:$AG$3277,2,FALSE))*'DONNÉES '!$F85),0)</f>
        <v>0</v>
      </c>
      <c r="F46" s="20">
        <f>IFERROR((IF($A46&gt;supporting_sheet!$D$14, VLOOKUP(supporting_sheet!$G$14,'waste_char_sector_%_values'!$E$2:$AG$3277,3,FALSE), VLOOKUP($D46,'waste_char_sector_%_values'!$E$2:$AG$3277,3,FALSE))*'DONNÉES '!$F85),0)</f>
        <v>0</v>
      </c>
      <c r="G46" s="20">
        <f>IFERROR((IF($A46&gt;supporting_sheet!$D$14, VLOOKUP(supporting_sheet!$G$14,'waste_char_sector_%_values'!$E$2:$AG$3277,4,FALSE), VLOOKUP($D46,'waste_char_sector_%_values'!$E$2:$AG$3277,4,FALSE))*'DONNÉES '!$F85),0)</f>
        <v>0</v>
      </c>
      <c r="H46" s="20">
        <f>IFERROR((IF($A46&gt;supporting_sheet!$D$14, VLOOKUP(supporting_sheet!$G$14,'waste_char_sector_%_values'!$E$2:$AG$3277,5,FALSE), VLOOKUP($D46,'waste_char_sector_%_values'!$E$2:$AG$3277,5,FALSE))*'DONNÉES '!$F85),0)</f>
        <v>0</v>
      </c>
      <c r="I46" s="20">
        <f>IFERROR((IF($A46&gt;supporting_sheet!$D$14, VLOOKUP(supporting_sheet!$G$14,'waste_char_sector_%_values'!$E$2:$AG$3277,6,FALSE), VLOOKUP($D46,'waste_char_sector_%_values'!$E$2:$AG$3277,6,FALSE))*'DONNÉES '!$F85),0)</f>
        <v>0</v>
      </c>
      <c r="J46" s="20">
        <f>IFERROR((IF($A46&gt;supporting_sheet!$D$14, VLOOKUP(supporting_sheet!$G$14,'waste_char_sector_%_values'!$E$2:$AG$3277,7,FALSE), VLOOKUP($D46,'waste_char_sector_%_values'!$E$2:$AG$3277,7,FALSE))*'DONNÉES '!$F85),0)</f>
        <v>0</v>
      </c>
      <c r="K46" s="20">
        <f>IFERROR((IF($A46&gt;supporting_sheet!$D$14, VLOOKUP(supporting_sheet!$G$14,'waste_char_sector_%_values'!$E$2:$AG$3277,8,FALSE), VLOOKUP($D46,'waste_char_sector_%_values'!$E$2:$AG$3277,8,FALSE))*'DONNÉES '!$F85),0)</f>
        <v>0</v>
      </c>
      <c r="L46" s="20">
        <f>IFERROR((IF($A46&gt;supporting_sheet!$D$14, VLOOKUP(supporting_sheet!$G$14,'waste_char_sector_%_values'!$E$2:$AG$3277,9,FALSE), VLOOKUP($D46,'waste_char_sector_%_values'!$E$2:$AG$3277,9,FALSE))*'DONNÉES '!$F85),0)</f>
        <v>0</v>
      </c>
      <c r="M46" s="20">
        <f>IFERROR((IF($A46&gt;supporting_sheet!$D$14, VLOOKUP(supporting_sheet!$G$14,'waste_char_sector_%_values'!$E$2:$AG$3277,10,FALSE), VLOOKUP($D46,'waste_char_sector_%_values'!$E$2:$AG$3277,10,FALSE))*'DONNÉES '!$F85),0)</f>
        <v>0</v>
      </c>
      <c r="N46" s="20">
        <f>IFERROR((IF($A46&gt;supporting_sheet!$D$14, VLOOKUP(supporting_sheet!$G$14,'waste_char_sector_%_values'!$E$2:$AG$3277,11,FALSE), VLOOKUP($D46,'waste_char_sector_%_values'!$E$2:$AG$3277,11,FALSE))*'DONNÉES '!$F85),0)</f>
        <v>0</v>
      </c>
      <c r="O46" s="20">
        <f>IFERROR((IF($A46&gt;supporting_sheet!$D$14, VLOOKUP(supporting_sheet!$G$14,'waste_char_sector_%_values'!$E$2:$AG$3277,12,FALSE), VLOOKUP($D46,'waste_char_sector_%_values'!$E$2:$AG$3277,12,FALSE))*'DONNÉES '!$F85),0)</f>
        <v>0</v>
      </c>
      <c r="P46" s="20">
        <f>IFERROR((IF($A46&gt;supporting_sheet!$D$14, VLOOKUP(supporting_sheet!$G$14,'waste_char_sector_%_values'!$E$2:$AG$3277,13,FALSE), VLOOKUP($D46,'waste_char_sector_%_values'!$E$2:$AG$3277,13,FALSE))*'DONNÉES '!$F85),0)</f>
        <v>0</v>
      </c>
      <c r="Q46" s="20">
        <f>IFERROR((IF($A46&gt;supporting_sheet!$D$14, VLOOKUP(supporting_sheet!$G$14,'waste_char_sector_%_values'!$E$2:$AG$3277,14,FALSE), VLOOKUP($D46,'waste_char_sector_%_values'!$E$2:$AG$3277,14,FALSE))*'DONNÉES '!$F85),0)</f>
        <v>0</v>
      </c>
      <c r="R46" s="20">
        <f>IFERROR((IF($A46&gt;supporting_sheet!$D$14, VLOOKUP(supporting_sheet!$G$14,'waste_char_sector_%_values'!$E$2:$AG$3277,29,FALSE), VLOOKUP($D46,'waste_char_sector_%_values'!$E$2:$AG$3277,29,FALSE))*'DONNÉES '!$F85),0)</f>
        <v>0</v>
      </c>
      <c r="S46" s="37"/>
      <c r="T46" s="37">
        <f t="shared" si="3"/>
        <v>0</v>
      </c>
      <c r="W46" s="20">
        <f>IFERROR((IF($A46&gt;supporting_sheet!$D$14, VLOOKUP(supporting_sheet!$G$14,'waste_char_sector_%_values'!$E$2:$AG$3277,11,FALSE), VLOOKUP($D46,'waste_char_sector_%_values'!$E$2:$AG$3277,11,FALSE))*'DONNÉES '!$F85),0)</f>
        <v>0</v>
      </c>
    </row>
    <row r="47" spans="1:23" x14ac:dyDescent="0.25">
      <c r="A47" s="1">
        <f>'DONNÉES '!B86</f>
        <v>45</v>
      </c>
      <c r="B47" s="1" t="str">
        <f t="shared" si="1"/>
        <v>AB</v>
      </c>
      <c r="C47" s="1" t="s">
        <v>57</v>
      </c>
      <c r="D47" s="1" t="str">
        <f t="shared" si="2"/>
        <v>45ABC&amp;D</v>
      </c>
      <c r="E47" s="20">
        <f>IFERROR((IF($A47&gt;supporting_sheet!$D$14, VLOOKUP(supporting_sheet!$G$14,'waste_char_sector_%_values'!$E$2:$AG$3277,2,FALSE), VLOOKUP($D47,'waste_char_sector_%_values'!$E$2:$AG$3277,2,FALSE))*'DONNÉES '!$F86),0)</f>
        <v>0</v>
      </c>
      <c r="F47" s="20">
        <f>IFERROR((IF($A47&gt;supporting_sheet!$D$14, VLOOKUP(supporting_sheet!$G$14,'waste_char_sector_%_values'!$E$2:$AG$3277,3,FALSE), VLOOKUP($D47,'waste_char_sector_%_values'!$E$2:$AG$3277,3,FALSE))*'DONNÉES '!$F86),0)</f>
        <v>0</v>
      </c>
      <c r="G47" s="20">
        <f>IFERROR((IF($A47&gt;supporting_sheet!$D$14, VLOOKUP(supporting_sheet!$G$14,'waste_char_sector_%_values'!$E$2:$AG$3277,4,FALSE), VLOOKUP($D47,'waste_char_sector_%_values'!$E$2:$AG$3277,4,FALSE))*'DONNÉES '!$F86),0)</f>
        <v>0</v>
      </c>
      <c r="H47" s="20">
        <f>IFERROR((IF($A47&gt;supporting_sheet!$D$14, VLOOKUP(supporting_sheet!$G$14,'waste_char_sector_%_values'!$E$2:$AG$3277,5,FALSE), VLOOKUP($D47,'waste_char_sector_%_values'!$E$2:$AG$3277,5,FALSE))*'DONNÉES '!$F86),0)</f>
        <v>0</v>
      </c>
      <c r="I47" s="20">
        <f>IFERROR((IF($A47&gt;supporting_sheet!$D$14, VLOOKUP(supporting_sheet!$G$14,'waste_char_sector_%_values'!$E$2:$AG$3277,6,FALSE), VLOOKUP($D47,'waste_char_sector_%_values'!$E$2:$AG$3277,6,FALSE))*'DONNÉES '!$F86),0)</f>
        <v>0</v>
      </c>
      <c r="J47" s="20">
        <f>IFERROR((IF($A47&gt;supporting_sheet!$D$14, VLOOKUP(supporting_sheet!$G$14,'waste_char_sector_%_values'!$E$2:$AG$3277,7,FALSE), VLOOKUP($D47,'waste_char_sector_%_values'!$E$2:$AG$3277,7,FALSE))*'DONNÉES '!$F86),0)</f>
        <v>0</v>
      </c>
      <c r="K47" s="20">
        <f>IFERROR((IF($A47&gt;supporting_sheet!$D$14, VLOOKUP(supporting_sheet!$G$14,'waste_char_sector_%_values'!$E$2:$AG$3277,8,FALSE), VLOOKUP($D47,'waste_char_sector_%_values'!$E$2:$AG$3277,8,FALSE))*'DONNÉES '!$F86),0)</f>
        <v>0</v>
      </c>
      <c r="L47" s="20">
        <f>IFERROR((IF($A47&gt;supporting_sheet!$D$14, VLOOKUP(supporting_sheet!$G$14,'waste_char_sector_%_values'!$E$2:$AG$3277,9,FALSE), VLOOKUP($D47,'waste_char_sector_%_values'!$E$2:$AG$3277,9,FALSE))*'DONNÉES '!$F86),0)</f>
        <v>0</v>
      </c>
      <c r="M47" s="20">
        <f>IFERROR((IF($A47&gt;supporting_sheet!$D$14, VLOOKUP(supporting_sheet!$G$14,'waste_char_sector_%_values'!$E$2:$AG$3277,10,FALSE), VLOOKUP($D47,'waste_char_sector_%_values'!$E$2:$AG$3277,10,FALSE))*'DONNÉES '!$F86),0)</f>
        <v>0</v>
      </c>
      <c r="N47" s="20">
        <f>IFERROR((IF($A47&gt;supporting_sheet!$D$14, VLOOKUP(supporting_sheet!$G$14,'waste_char_sector_%_values'!$E$2:$AG$3277,11,FALSE), VLOOKUP($D47,'waste_char_sector_%_values'!$E$2:$AG$3277,11,FALSE))*'DONNÉES '!$F86),0)</f>
        <v>0</v>
      </c>
      <c r="O47" s="20">
        <f>IFERROR((IF($A47&gt;supporting_sheet!$D$14, VLOOKUP(supporting_sheet!$G$14,'waste_char_sector_%_values'!$E$2:$AG$3277,12,FALSE), VLOOKUP($D47,'waste_char_sector_%_values'!$E$2:$AG$3277,12,FALSE))*'DONNÉES '!$F86),0)</f>
        <v>0</v>
      </c>
      <c r="P47" s="20">
        <f>IFERROR((IF($A47&gt;supporting_sheet!$D$14, VLOOKUP(supporting_sheet!$G$14,'waste_char_sector_%_values'!$E$2:$AG$3277,13,FALSE), VLOOKUP($D47,'waste_char_sector_%_values'!$E$2:$AG$3277,13,FALSE))*'DONNÉES '!$F86),0)</f>
        <v>0</v>
      </c>
      <c r="Q47" s="20">
        <f>IFERROR((IF($A47&gt;supporting_sheet!$D$14, VLOOKUP(supporting_sheet!$G$14,'waste_char_sector_%_values'!$E$2:$AG$3277,14,FALSE), VLOOKUP($D47,'waste_char_sector_%_values'!$E$2:$AG$3277,14,FALSE))*'DONNÉES '!$F86),0)</f>
        <v>0</v>
      </c>
      <c r="R47" s="20">
        <f>IFERROR((IF($A47&gt;supporting_sheet!$D$14, VLOOKUP(supporting_sheet!$G$14,'waste_char_sector_%_values'!$E$2:$AG$3277,29,FALSE), VLOOKUP($D47,'waste_char_sector_%_values'!$E$2:$AG$3277,29,FALSE))*'DONNÉES '!$F86),0)</f>
        <v>0</v>
      </c>
      <c r="S47" s="37"/>
      <c r="T47" s="37">
        <f t="shared" si="3"/>
        <v>0</v>
      </c>
      <c r="W47" s="20">
        <f>IFERROR((IF($A47&gt;supporting_sheet!$D$14, VLOOKUP(supporting_sheet!$G$14,'waste_char_sector_%_values'!$E$2:$AG$3277,11,FALSE), VLOOKUP($D47,'waste_char_sector_%_values'!$E$2:$AG$3277,11,FALSE))*'DONNÉES '!$F86),0)</f>
        <v>0</v>
      </c>
    </row>
    <row r="48" spans="1:23" x14ac:dyDescent="0.25">
      <c r="A48" s="1">
        <f>'DONNÉES '!B87</f>
        <v>46</v>
      </c>
      <c r="B48" s="1" t="str">
        <f t="shared" si="1"/>
        <v>AB</v>
      </c>
      <c r="C48" s="1" t="s">
        <v>57</v>
      </c>
      <c r="D48" s="1" t="str">
        <f t="shared" si="2"/>
        <v>46ABC&amp;D</v>
      </c>
      <c r="E48" s="20">
        <f>IFERROR((IF($A48&gt;supporting_sheet!$D$14, VLOOKUP(supporting_sheet!$G$14,'waste_char_sector_%_values'!$E$2:$AG$3277,2,FALSE), VLOOKUP($D48,'waste_char_sector_%_values'!$E$2:$AG$3277,2,FALSE))*'DONNÉES '!$F87),0)</f>
        <v>0</v>
      </c>
      <c r="F48" s="20">
        <f>IFERROR((IF($A48&gt;supporting_sheet!$D$14, VLOOKUP(supporting_sheet!$G$14,'waste_char_sector_%_values'!$E$2:$AG$3277,3,FALSE), VLOOKUP($D48,'waste_char_sector_%_values'!$E$2:$AG$3277,3,FALSE))*'DONNÉES '!$F87),0)</f>
        <v>0</v>
      </c>
      <c r="G48" s="20">
        <f>IFERROR((IF($A48&gt;supporting_sheet!$D$14, VLOOKUP(supporting_sheet!$G$14,'waste_char_sector_%_values'!$E$2:$AG$3277,4,FALSE), VLOOKUP($D48,'waste_char_sector_%_values'!$E$2:$AG$3277,4,FALSE))*'DONNÉES '!$F87),0)</f>
        <v>0</v>
      </c>
      <c r="H48" s="20">
        <f>IFERROR((IF($A48&gt;supporting_sheet!$D$14, VLOOKUP(supporting_sheet!$G$14,'waste_char_sector_%_values'!$E$2:$AG$3277,5,FALSE), VLOOKUP($D48,'waste_char_sector_%_values'!$E$2:$AG$3277,5,FALSE))*'DONNÉES '!$F87),0)</f>
        <v>0</v>
      </c>
      <c r="I48" s="20">
        <f>IFERROR((IF($A48&gt;supporting_sheet!$D$14, VLOOKUP(supporting_sheet!$G$14,'waste_char_sector_%_values'!$E$2:$AG$3277,6,FALSE), VLOOKUP($D48,'waste_char_sector_%_values'!$E$2:$AG$3277,6,FALSE))*'DONNÉES '!$F87),0)</f>
        <v>0</v>
      </c>
      <c r="J48" s="20">
        <f>IFERROR((IF($A48&gt;supporting_sheet!$D$14, VLOOKUP(supporting_sheet!$G$14,'waste_char_sector_%_values'!$E$2:$AG$3277,7,FALSE), VLOOKUP($D48,'waste_char_sector_%_values'!$E$2:$AG$3277,7,FALSE))*'DONNÉES '!$F87),0)</f>
        <v>0</v>
      </c>
      <c r="K48" s="20">
        <f>IFERROR((IF($A48&gt;supporting_sheet!$D$14, VLOOKUP(supporting_sheet!$G$14,'waste_char_sector_%_values'!$E$2:$AG$3277,8,FALSE), VLOOKUP($D48,'waste_char_sector_%_values'!$E$2:$AG$3277,8,FALSE))*'DONNÉES '!$F87),0)</f>
        <v>0</v>
      </c>
      <c r="L48" s="20">
        <f>IFERROR((IF($A48&gt;supporting_sheet!$D$14, VLOOKUP(supporting_sheet!$G$14,'waste_char_sector_%_values'!$E$2:$AG$3277,9,FALSE), VLOOKUP($D48,'waste_char_sector_%_values'!$E$2:$AG$3277,9,FALSE))*'DONNÉES '!$F87),0)</f>
        <v>0</v>
      </c>
      <c r="M48" s="20">
        <f>IFERROR((IF($A48&gt;supporting_sheet!$D$14, VLOOKUP(supporting_sheet!$G$14,'waste_char_sector_%_values'!$E$2:$AG$3277,10,FALSE), VLOOKUP($D48,'waste_char_sector_%_values'!$E$2:$AG$3277,10,FALSE))*'DONNÉES '!$F87),0)</f>
        <v>0</v>
      </c>
      <c r="N48" s="20">
        <f>IFERROR((IF($A48&gt;supporting_sheet!$D$14, VLOOKUP(supporting_sheet!$G$14,'waste_char_sector_%_values'!$E$2:$AG$3277,11,FALSE), VLOOKUP($D48,'waste_char_sector_%_values'!$E$2:$AG$3277,11,FALSE))*'DONNÉES '!$F87),0)</f>
        <v>0</v>
      </c>
      <c r="O48" s="20">
        <f>IFERROR((IF($A48&gt;supporting_sheet!$D$14, VLOOKUP(supporting_sheet!$G$14,'waste_char_sector_%_values'!$E$2:$AG$3277,12,FALSE), VLOOKUP($D48,'waste_char_sector_%_values'!$E$2:$AG$3277,12,FALSE))*'DONNÉES '!$F87),0)</f>
        <v>0</v>
      </c>
      <c r="P48" s="20">
        <f>IFERROR((IF($A48&gt;supporting_sheet!$D$14, VLOOKUP(supporting_sheet!$G$14,'waste_char_sector_%_values'!$E$2:$AG$3277,13,FALSE), VLOOKUP($D48,'waste_char_sector_%_values'!$E$2:$AG$3277,13,FALSE))*'DONNÉES '!$F87),0)</f>
        <v>0</v>
      </c>
      <c r="Q48" s="20">
        <f>IFERROR((IF($A48&gt;supporting_sheet!$D$14, VLOOKUP(supporting_sheet!$G$14,'waste_char_sector_%_values'!$E$2:$AG$3277,14,FALSE), VLOOKUP($D48,'waste_char_sector_%_values'!$E$2:$AG$3277,14,FALSE))*'DONNÉES '!$F87),0)</f>
        <v>0</v>
      </c>
      <c r="R48" s="20">
        <f>IFERROR((IF($A48&gt;supporting_sheet!$D$14, VLOOKUP(supporting_sheet!$G$14,'waste_char_sector_%_values'!$E$2:$AG$3277,29,FALSE), VLOOKUP($D48,'waste_char_sector_%_values'!$E$2:$AG$3277,29,FALSE))*'DONNÉES '!$F87),0)</f>
        <v>0</v>
      </c>
      <c r="S48" s="37"/>
      <c r="T48" s="37">
        <f t="shared" si="3"/>
        <v>0</v>
      </c>
      <c r="W48" s="20">
        <f>IFERROR((IF($A48&gt;supporting_sheet!$D$14, VLOOKUP(supporting_sheet!$G$14,'waste_char_sector_%_values'!$E$2:$AG$3277,11,FALSE), VLOOKUP($D48,'waste_char_sector_%_values'!$E$2:$AG$3277,11,FALSE))*'DONNÉES '!$F87),0)</f>
        <v>0</v>
      </c>
    </row>
    <row r="49" spans="1:23" x14ac:dyDescent="0.25">
      <c r="A49" s="1">
        <f>'DONNÉES '!B88</f>
        <v>47</v>
      </c>
      <c r="B49" s="1" t="str">
        <f t="shared" si="1"/>
        <v>AB</v>
      </c>
      <c r="C49" s="1" t="s">
        <v>57</v>
      </c>
      <c r="D49" s="1" t="str">
        <f t="shared" si="2"/>
        <v>47ABC&amp;D</v>
      </c>
      <c r="E49" s="20">
        <f>IFERROR((IF($A49&gt;supporting_sheet!$D$14, VLOOKUP(supporting_sheet!$G$14,'waste_char_sector_%_values'!$E$2:$AG$3277,2,FALSE), VLOOKUP($D49,'waste_char_sector_%_values'!$E$2:$AG$3277,2,FALSE))*'DONNÉES '!$F88),0)</f>
        <v>0</v>
      </c>
      <c r="F49" s="20">
        <f>IFERROR((IF($A49&gt;supporting_sheet!$D$14, VLOOKUP(supporting_sheet!$G$14,'waste_char_sector_%_values'!$E$2:$AG$3277,3,FALSE), VLOOKUP($D49,'waste_char_sector_%_values'!$E$2:$AG$3277,3,FALSE))*'DONNÉES '!$F88),0)</f>
        <v>0</v>
      </c>
      <c r="G49" s="20">
        <f>IFERROR((IF($A49&gt;supporting_sheet!$D$14, VLOOKUP(supporting_sheet!$G$14,'waste_char_sector_%_values'!$E$2:$AG$3277,4,FALSE), VLOOKUP($D49,'waste_char_sector_%_values'!$E$2:$AG$3277,4,FALSE))*'DONNÉES '!$F88),0)</f>
        <v>0</v>
      </c>
      <c r="H49" s="20">
        <f>IFERROR((IF($A49&gt;supporting_sheet!$D$14, VLOOKUP(supporting_sheet!$G$14,'waste_char_sector_%_values'!$E$2:$AG$3277,5,FALSE), VLOOKUP($D49,'waste_char_sector_%_values'!$E$2:$AG$3277,5,FALSE))*'DONNÉES '!$F88),0)</f>
        <v>0</v>
      </c>
      <c r="I49" s="20">
        <f>IFERROR((IF($A49&gt;supporting_sheet!$D$14, VLOOKUP(supporting_sheet!$G$14,'waste_char_sector_%_values'!$E$2:$AG$3277,6,FALSE), VLOOKUP($D49,'waste_char_sector_%_values'!$E$2:$AG$3277,6,FALSE))*'DONNÉES '!$F88),0)</f>
        <v>0</v>
      </c>
      <c r="J49" s="20">
        <f>IFERROR((IF($A49&gt;supporting_sheet!$D$14, VLOOKUP(supporting_sheet!$G$14,'waste_char_sector_%_values'!$E$2:$AG$3277,7,FALSE), VLOOKUP($D49,'waste_char_sector_%_values'!$E$2:$AG$3277,7,FALSE))*'DONNÉES '!$F88),0)</f>
        <v>0</v>
      </c>
      <c r="K49" s="20">
        <f>IFERROR((IF($A49&gt;supporting_sheet!$D$14, VLOOKUP(supporting_sheet!$G$14,'waste_char_sector_%_values'!$E$2:$AG$3277,8,FALSE), VLOOKUP($D49,'waste_char_sector_%_values'!$E$2:$AG$3277,8,FALSE))*'DONNÉES '!$F88),0)</f>
        <v>0</v>
      </c>
      <c r="L49" s="20">
        <f>IFERROR((IF($A49&gt;supporting_sheet!$D$14, VLOOKUP(supporting_sheet!$G$14,'waste_char_sector_%_values'!$E$2:$AG$3277,9,FALSE), VLOOKUP($D49,'waste_char_sector_%_values'!$E$2:$AG$3277,9,FALSE))*'DONNÉES '!$F88),0)</f>
        <v>0</v>
      </c>
      <c r="M49" s="20">
        <f>IFERROR((IF($A49&gt;supporting_sheet!$D$14, VLOOKUP(supporting_sheet!$G$14,'waste_char_sector_%_values'!$E$2:$AG$3277,10,FALSE), VLOOKUP($D49,'waste_char_sector_%_values'!$E$2:$AG$3277,10,FALSE))*'DONNÉES '!$F88),0)</f>
        <v>0</v>
      </c>
      <c r="N49" s="20">
        <f>IFERROR((IF($A49&gt;supporting_sheet!$D$14, VLOOKUP(supporting_sheet!$G$14,'waste_char_sector_%_values'!$E$2:$AG$3277,11,FALSE), VLOOKUP($D49,'waste_char_sector_%_values'!$E$2:$AG$3277,11,FALSE))*'DONNÉES '!$F88),0)</f>
        <v>0</v>
      </c>
      <c r="O49" s="20">
        <f>IFERROR((IF($A49&gt;supporting_sheet!$D$14, VLOOKUP(supporting_sheet!$G$14,'waste_char_sector_%_values'!$E$2:$AG$3277,12,FALSE), VLOOKUP($D49,'waste_char_sector_%_values'!$E$2:$AG$3277,12,FALSE))*'DONNÉES '!$F88),0)</f>
        <v>0</v>
      </c>
      <c r="P49" s="20">
        <f>IFERROR((IF($A49&gt;supporting_sheet!$D$14, VLOOKUP(supporting_sheet!$G$14,'waste_char_sector_%_values'!$E$2:$AG$3277,13,FALSE), VLOOKUP($D49,'waste_char_sector_%_values'!$E$2:$AG$3277,13,FALSE))*'DONNÉES '!$F88),0)</f>
        <v>0</v>
      </c>
      <c r="Q49" s="20">
        <f>IFERROR((IF($A49&gt;supporting_sheet!$D$14, VLOOKUP(supporting_sheet!$G$14,'waste_char_sector_%_values'!$E$2:$AG$3277,14,FALSE), VLOOKUP($D49,'waste_char_sector_%_values'!$E$2:$AG$3277,14,FALSE))*'DONNÉES '!$F88),0)</f>
        <v>0</v>
      </c>
      <c r="R49" s="20">
        <f>IFERROR((IF($A49&gt;supporting_sheet!$D$14, VLOOKUP(supporting_sheet!$G$14,'waste_char_sector_%_values'!$E$2:$AG$3277,29,FALSE), VLOOKUP($D49,'waste_char_sector_%_values'!$E$2:$AG$3277,29,FALSE))*'DONNÉES '!$F88),0)</f>
        <v>0</v>
      </c>
      <c r="S49" s="37"/>
      <c r="T49" s="37">
        <f t="shared" si="3"/>
        <v>0</v>
      </c>
      <c r="W49" s="20">
        <f>IFERROR((IF($A49&gt;supporting_sheet!$D$14, VLOOKUP(supporting_sheet!$G$14,'waste_char_sector_%_values'!$E$2:$AG$3277,11,FALSE), VLOOKUP($D49,'waste_char_sector_%_values'!$E$2:$AG$3277,11,FALSE))*'DONNÉES '!$F88),0)</f>
        <v>0</v>
      </c>
    </row>
    <row r="50" spans="1:23" x14ac:dyDescent="0.25">
      <c r="A50" s="1">
        <f>'DONNÉES '!B89</f>
        <v>48</v>
      </c>
      <c r="B50" s="1" t="str">
        <f t="shared" si="1"/>
        <v>AB</v>
      </c>
      <c r="C50" s="1" t="s">
        <v>57</v>
      </c>
      <c r="D50" s="1" t="str">
        <f t="shared" si="2"/>
        <v>48ABC&amp;D</v>
      </c>
      <c r="E50" s="20">
        <f>IFERROR((IF($A50&gt;supporting_sheet!$D$14, VLOOKUP(supporting_sheet!$G$14,'waste_char_sector_%_values'!$E$2:$AG$3277,2,FALSE), VLOOKUP($D50,'waste_char_sector_%_values'!$E$2:$AG$3277,2,FALSE))*'DONNÉES '!$F89),0)</f>
        <v>0</v>
      </c>
      <c r="F50" s="20">
        <f>IFERROR((IF($A50&gt;supporting_sheet!$D$14, VLOOKUP(supporting_sheet!$G$14,'waste_char_sector_%_values'!$E$2:$AG$3277,3,FALSE), VLOOKUP($D50,'waste_char_sector_%_values'!$E$2:$AG$3277,3,FALSE))*'DONNÉES '!$F89),0)</f>
        <v>0</v>
      </c>
      <c r="G50" s="20">
        <f>IFERROR((IF($A50&gt;supporting_sheet!$D$14, VLOOKUP(supporting_sheet!$G$14,'waste_char_sector_%_values'!$E$2:$AG$3277,4,FALSE), VLOOKUP($D50,'waste_char_sector_%_values'!$E$2:$AG$3277,4,FALSE))*'DONNÉES '!$F89),0)</f>
        <v>0</v>
      </c>
      <c r="H50" s="20">
        <f>IFERROR((IF($A50&gt;supporting_sheet!$D$14, VLOOKUP(supporting_sheet!$G$14,'waste_char_sector_%_values'!$E$2:$AG$3277,5,FALSE), VLOOKUP($D50,'waste_char_sector_%_values'!$E$2:$AG$3277,5,FALSE))*'DONNÉES '!$F89),0)</f>
        <v>0</v>
      </c>
      <c r="I50" s="20">
        <f>IFERROR((IF($A50&gt;supporting_sheet!$D$14, VLOOKUP(supporting_sheet!$G$14,'waste_char_sector_%_values'!$E$2:$AG$3277,6,FALSE), VLOOKUP($D50,'waste_char_sector_%_values'!$E$2:$AG$3277,6,FALSE))*'DONNÉES '!$F89),0)</f>
        <v>0</v>
      </c>
      <c r="J50" s="20">
        <f>IFERROR((IF($A50&gt;supporting_sheet!$D$14, VLOOKUP(supporting_sheet!$G$14,'waste_char_sector_%_values'!$E$2:$AG$3277,7,FALSE), VLOOKUP($D50,'waste_char_sector_%_values'!$E$2:$AG$3277,7,FALSE))*'DONNÉES '!$F89),0)</f>
        <v>0</v>
      </c>
      <c r="K50" s="20">
        <f>IFERROR((IF($A50&gt;supporting_sheet!$D$14, VLOOKUP(supporting_sheet!$G$14,'waste_char_sector_%_values'!$E$2:$AG$3277,8,FALSE), VLOOKUP($D50,'waste_char_sector_%_values'!$E$2:$AG$3277,8,FALSE))*'DONNÉES '!$F89),0)</f>
        <v>0</v>
      </c>
      <c r="L50" s="20">
        <f>IFERROR((IF($A50&gt;supporting_sheet!$D$14, VLOOKUP(supporting_sheet!$G$14,'waste_char_sector_%_values'!$E$2:$AG$3277,9,FALSE), VLOOKUP($D50,'waste_char_sector_%_values'!$E$2:$AG$3277,9,FALSE))*'DONNÉES '!$F89),0)</f>
        <v>0</v>
      </c>
      <c r="M50" s="20">
        <f>IFERROR((IF($A50&gt;supporting_sheet!$D$14, VLOOKUP(supporting_sheet!$G$14,'waste_char_sector_%_values'!$E$2:$AG$3277,10,FALSE), VLOOKUP($D50,'waste_char_sector_%_values'!$E$2:$AG$3277,10,FALSE))*'DONNÉES '!$F89),0)</f>
        <v>0</v>
      </c>
      <c r="N50" s="20">
        <f>IFERROR((IF($A50&gt;supporting_sheet!$D$14, VLOOKUP(supporting_sheet!$G$14,'waste_char_sector_%_values'!$E$2:$AG$3277,11,FALSE), VLOOKUP($D50,'waste_char_sector_%_values'!$E$2:$AG$3277,11,FALSE))*'DONNÉES '!$F89),0)</f>
        <v>0</v>
      </c>
      <c r="O50" s="20">
        <f>IFERROR((IF($A50&gt;supporting_sheet!$D$14, VLOOKUP(supporting_sheet!$G$14,'waste_char_sector_%_values'!$E$2:$AG$3277,12,FALSE), VLOOKUP($D50,'waste_char_sector_%_values'!$E$2:$AG$3277,12,FALSE))*'DONNÉES '!$F89),0)</f>
        <v>0</v>
      </c>
      <c r="P50" s="20">
        <f>IFERROR((IF($A50&gt;supporting_sheet!$D$14, VLOOKUP(supporting_sheet!$G$14,'waste_char_sector_%_values'!$E$2:$AG$3277,13,FALSE), VLOOKUP($D50,'waste_char_sector_%_values'!$E$2:$AG$3277,13,FALSE))*'DONNÉES '!$F89),0)</f>
        <v>0</v>
      </c>
      <c r="Q50" s="20">
        <f>IFERROR((IF($A50&gt;supporting_sheet!$D$14, VLOOKUP(supporting_sheet!$G$14,'waste_char_sector_%_values'!$E$2:$AG$3277,14,FALSE), VLOOKUP($D50,'waste_char_sector_%_values'!$E$2:$AG$3277,14,FALSE))*'DONNÉES '!$F89),0)</f>
        <v>0</v>
      </c>
      <c r="R50" s="20">
        <f>IFERROR((IF($A50&gt;supporting_sheet!$D$14, VLOOKUP(supporting_sheet!$G$14,'waste_char_sector_%_values'!$E$2:$AG$3277,29,FALSE), VLOOKUP($D50,'waste_char_sector_%_values'!$E$2:$AG$3277,29,FALSE))*'DONNÉES '!$F89),0)</f>
        <v>0</v>
      </c>
      <c r="S50" s="37"/>
      <c r="T50" s="37">
        <f t="shared" si="3"/>
        <v>0</v>
      </c>
      <c r="W50" s="20">
        <f>IFERROR((IF($A50&gt;supporting_sheet!$D$14, VLOOKUP(supporting_sheet!$G$14,'waste_char_sector_%_values'!$E$2:$AG$3277,11,FALSE), VLOOKUP($D50,'waste_char_sector_%_values'!$E$2:$AG$3277,11,FALSE))*'DONNÉES '!$F89),0)</f>
        <v>0</v>
      </c>
    </row>
    <row r="51" spans="1:23" x14ac:dyDescent="0.25">
      <c r="A51" s="1">
        <f>'DONNÉES '!B90</f>
        <v>49</v>
      </c>
      <c r="B51" s="1" t="str">
        <f t="shared" si="1"/>
        <v>AB</v>
      </c>
      <c r="C51" s="1" t="s">
        <v>57</v>
      </c>
      <c r="D51" s="1" t="str">
        <f t="shared" si="2"/>
        <v>49ABC&amp;D</v>
      </c>
      <c r="E51" s="20">
        <f>IFERROR((IF($A51&gt;supporting_sheet!$D$14, VLOOKUP(supporting_sheet!$G$14,'waste_char_sector_%_values'!$E$2:$AG$3277,2,FALSE), VLOOKUP($D51,'waste_char_sector_%_values'!$E$2:$AG$3277,2,FALSE))*'DONNÉES '!$F90),0)</f>
        <v>0</v>
      </c>
      <c r="F51" s="20">
        <f>IFERROR((IF($A51&gt;supporting_sheet!$D$14, VLOOKUP(supporting_sheet!$G$14,'waste_char_sector_%_values'!$E$2:$AG$3277,3,FALSE), VLOOKUP($D51,'waste_char_sector_%_values'!$E$2:$AG$3277,3,FALSE))*'DONNÉES '!$F90),0)</f>
        <v>0</v>
      </c>
      <c r="G51" s="20">
        <f>IFERROR((IF($A51&gt;supporting_sheet!$D$14, VLOOKUP(supporting_sheet!$G$14,'waste_char_sector_%_values'!$E$2:$AG$3277,4,FALSE), VLOOKUP($D51,'waste_char_sector_%_values'!$E$2:$AG$3277,4,FALSE))*'DONNÉES '!$F90),0)</f>
        <v>0</v>
      </c>
      <c r="H51" s="20">
        <f>IFERROR((IF($A51&gt;supporting_sheet!$D$14, VLOOKUP(supporting_sheet!$G$14,'waste_char_sector_%_values'!$E$2:$AG$3277,5,FALSE), VLOOKUP($D51,'waste_char_sector_%_values'!$E$2:$AG$3277,5,FALSE))*'DONNÉES '!$F90),0)</f>
        <v>0</v>
      </c>
      <c r="I51" s="20">
        <f>IFERROR((IF($A51&gt;supporting_sheet!$D$14, VLOOKUP(supporting_sheet!$G$14,'waste_char_sector_%_values'!$E$2:$AG$3277,6,FALSE), VLOOKUP($D51,'waste_char_sector_%_values'!$E$2:$AG$3277,6,FALSE))*'DONNÉES '!$F90),0)</f>
        <v>0</v>
      </c>
      <c r="J51" s="20">
        <f>IFERROR((IF($A51&gt;supporting_sheet!$D$14, VLOOKUP(supporting_sheet!$G$14,'waste_char_sector_%_values'!$E$2:$AG$3277,7,FALSE), VLOOKUP($D51,'waste_char_sector_%_values'!$E$2:$AG$3277,7,FALSE))*'DONNÉES '!$F90),0)</f>
        <v>0</v>
      </c>
      <c r="K51" s="20">
        <f>IFERROR((IF($A51&gt;supporting_sheet!$D$14, VLOOKUP(supporting_sheet!$G$14,'waste_char_sector_%_values'!$E$2:$AG$3277,8,FALSE), VLOOKUP($D51,'waste_char_sector_%_values'!$E$2:$AG$3277,8,FALSE))*'DONNÉES '!$F90),0)</f>
        <v>0</v>
      </c>
      <c r="L51" s="20">
        <f>IFERROR((IF($A51&gt;supporting_sheet!$D$14, VLOOKUP(supporting_sheet!$G$14,'waste_char_sector_%_values'!$E$2:$AG$3277,9,FALSE), VLOOKUP($D51,'waste_char_sector_%_values'!$E$2:$AG$3277,9,FALSE))*'DONNÉES '!$F90),0)</f>
        <v>0</v>
      </c>
      <c r="M51" s="20">
        <f>IFERROR((IF($A51&gt;supporting_sheet!$D$14, VLOOKUP(supporting_sheet!$G$14,'waste_char_sector_%_values'!$E$2:$AG$3277,10,FALSE), VLOOKUP($D51,'waste_char_sector_%_values'!$E$2:$AG$3277,10,FALSE))*'DONNÉES '!$F90),0)</f>
        <v>0</v>
      </c>
      <c r="N51" s="20">
        <f>IFERROR((IF($A51&gt;supporting_sheet!$D$14, VLOOKUP(supporting_sheet!$G$14,'waste_char_sector_%_values'!$E$2:$AG$3277,11,FALSE), VLOOKUP($D51,'waste_char_sector_%_values'!$E$2:$AG$3277,11,FALSE))*'DONNÉES '!$F90),0)</f>
        <v>0</v>
      </c>
      <c r="O51" s="20">
        <f>IFERROR((IF($A51&gt;supporting_sheet!$D$14, VLOOKUP(supporting_sheet!$G$14,'waste_char_sector_%_values'!$E$2:$AG$3277,12,FALSE), VLOOKUP($D51,'waste_char_sector_%_values'!$E$2:$AG$3277,12,FALSE))*'DONNÉES '!$F90),0)</f>
        <v>0</v>
      </c>
      <c r="P51" s="20">
        <f>IFERROR((IF($A51&gt;supporting_sheet!$D$14, VLOOKUP(supporting_sheet!$G$14,'waste_char_sector_%_values'!$E$2:$AG$3277,13,FALSE), VLOOKUP($D51,'waste_char_sector_%_values'!$E$2:$AG$3277,13,FALSE))*'DONNÉES '!$F90),0)</f>
        <v>0</v>
      </c>
      <c r="Q51" s="20">
        <f>IFERROR((IF($A51&gt;supporting_sheet!$D$14, VLOOKUP(supporting_sheet!$G$14,'waste_char_sector_%_values'!$E$2:$AG$3277,14,FALSE), VLOOKUP($D51,'waste_char_sector_%_values'!$E$2:$AG$3277,14,FALSE))*'DONNÉES '!$F90),0)</f>
        <v>0</v>
      </c>
      <c r="R51" s="20">
        <f>IFERROR((IF($A51&gt;supporting_sheet!$D$14, VLOOKUP(supporting_sheet!$G$14,'waste_char_sector_%_values'!$E$2:$AG$3277,29,FALSE), VLOOKUP($D51,'waste_char_sector_%_values'!$E$2:$AG$3277,29,FALSE))*'DONNÉES '!$F90),0)</f>
        <v>0</v>
      </c>
      <c r="S51" s="37"/>
      <c r="T51" s="37">
        <f t="shared" si="3"/>
        <v>0</v>
      </c>
      <c r="W51" s="20">
        <f>IFERROR((IF($A51&gt;supporting_sheet!$D$14, VLOOKUP(supporting_sheet!$G$14,'waste_char_sector_%_values'!$E$2:$AG$3277,11,FALSE), VLOOKUP($D51,'waste_char_sector_%_values'!$E$2:$AG$3277,11,FALSE))*'DONNÉES '!$F90),0)</f>
        <v>0</v>
      </c>
    </row>
    <row r="52" spans="1:23" x14ac:dyDescent="0.25">
      <c r="A52" s="1">
        <f>'DONNÉES '!B91</f>
        <v>50</v>
      </c>
      <c r="B52" s="1" t="str">
        <f t="shared" si="1"/>
        <v>AB</v>
      </c>
      <c r="C52" s="1" t="s">
        <v>57</v>
      </c>
      <c r="D52" s="1" t="str">
        <f t="shared" si="2"/>
        <v>50ABC&amp;D</v>
      </c>
      <c r="E52" s="20">
        <f>IFERROR((IF($A52&gt;supporting_sheet!$D$14, VLOOKUP(supporting_sheet!$G$14,'waste_char_sector_%_values'!$E$2:$AG$3277,2,FALSE), VLOOKUP($D52,'waste_char_sector_%_values'!$E$2:$AG$3277,2,FALSE))*'DONNÉES '!$F91),0)</f>
        <v>0</v>
      </c>
      <c r="F52" s="20">
        <f>IFERROR((IF($A52&gt;supporting_sheet!$D$14, VLOOKUP(supporting_sheet!$G$14,'waste_char_sector_%_values'!$E$2:$AG$3277,3,FALSE), VLOOKUP($D52,'waste_char_sector_%_values'!$E$2:$AG$3277,3,FALSE))*'DONNÉES '!$F91),0)</f>
        <v>0</v>
      </c>
      <c r="G52" s="20">
        <f>IFERROR((IF($A52&gt;supporting_sheet!$D$14, VLOOKUP(supporting_sheet!$G$14,'waste_char_sector_%_values'!$E$2:$AG$3277,4,FALSE), VLOOKUP($D52,'waste_char_sector_%_values'!$E$2:$AG$3277,4,FALSE))*'DONNÉES '!$F91),0)</f>
        <v>0</v>
      </c>
      <c r="H52" s="20">
        <f>IFERROR((IF($A52&gt;supporting_sheet!$D$14, VLOOKUP(supporting_sheet!$G$14,'waste_char_sector_%_values'!$E$2:$AG$3277,5,FALSE), VLOOKUP($D52,'waste_char_sector_%_values'!$E$2:$AG$3277,5,FALSE))*'DONNÉES '!$F91),0)</f>
        <v>0</v>
      </c>
      <c r="I52" s="20">
        <f>IFERROR((IF($A52&gt;supporting_sheet!$D$14, VLOOKUP(supporting_sheet!$G$14,'waste_char_sector_%_values'!$E$2:$AG$3277,6,FALSE), VLOOKUP($D52,'waste_char_sector_%_values'!$E$2:$AG$3277,6,FALSE))*'DONNÉES '!$F91),0)</f>
        <v>0</v>
      </c>
      <c r="J52" s="20">
        <f>IFERROR((IF($A52&gt;supporting_sheet!$D$14, VLOOKUP(supporting_sheet!$G$14,'waste_char_sector_%_values'!$E$2:$AG$3277,7,FALSE), VLOOKUP($D52,'waste_char_sector_%_values'!$E$2:$AG$3277,7,FALSE))*'DONNÉES '!$F91),0)</f>
        <v>0</v>
      </c>
      <c r="K52" s="20">
        <f>IFERROR((IF($A52&gt;supporting_sheet!$D$14, VLOOKUP(supporting_sheet!$G$14,'waste_char_sector_%_values'!$E$2:$AG$3277,8,FALSE), VLOOKUP($D52,'waste_char_sector_%_values'!$E$2:$AG$3277,8,FALSE))*'DONNÉES '!$F91),0)</f>
        <v>0</v>
      </c>
      <c r="L52" s="20">
        <f>IFERROR((IF($A52&gt;supporting_sheet!$D$14, VLOOKUP(supporting_sheet!$G$14,'waste_char_sector_%_values'!$E$2:$AG$3277,9,FALSE), VLOOKUP($D52,'waste_char_sector_%_values'!$E$2:$AG$3277,9,FALSE))*'DONNÉES '!$F91),0)</f>
        <v>0</v>
      </c>
      <c r="M52" s="20">
        <f>IFERROR((IF($A52&gt;supporting_sheet!$D$14, VLOOKUP(supporting_sheet!$G$14,'waste_char_sector_%_values'!$E$2:$AG$3277,10,FALSE), VLOOKUP($D52,'waste_char_sector_%_values'!$E$2:$AG$3277,10,FALSE))*'DONNÉES '!$F91),0)</f>
        <v>0</v>
      </c>
      <c r="N52" s="20">
        <f>IFERROR((IF($A52&gt;supporting_sheet!$D$14, VLOOKUP(supporting_sheet!$G$14,'waste_char_sector_%_values'!$E$2:$AG$3277,11,FALSE), VLOOKUP($D52,'waste_char_sector_%_values'!$E$2:$AG$3277,11,FALSE))*'DONNÉES '!$F91),0)</f>
        <v>0</v>
      </c>
      <c r="O52" s="20">
        <f>IFERROR((IF($A52&gt;supporting_sheet!$D$14, VLOOKUP(supporting_sheet!$G$14,'waste_char_sector_%_values'!$E$2:$AG$3277,12,FALSE), VLOOKUP($D52,'waste_char_sector_%_values'!$E$2:$AG$3277,12,FALSE))*'DONNÉES '!$F91),0)</f>
        <v>0</v>
      </c>
      <c r="P52" s="20">
        <f>IFERROR((IF($A52&gt;supporting_sheet!$D$14, VLOOKUP(supporting_sheet!$G$14,'waste_char_sector_%_values'!$E$2:$AG$3277,13,FALSE), VLOOKUP($D52,'waste_char_sector_%_values'!$E$2:$AG$3277,13,FALSE))*'DONNÉES '!$F91),0)</f>
        <v>0</v>
      </c>
      <c r="Q52" s="20">
        <f>IFERROR((IF($A52&gt;supporting_sheet!$D$14, VLOOKUP(supporting_sheet!$G$14,'waste_char_sector_%_values'!$E$2:$AG$3277,14,FALSE), VLOOKUP($D52,'waste_char_sector_%_values'!$E$2:$AG$3277,14,FALSE))*'DONNÉES '!$F91),0)</f>
        <v>0</v>
      </c>
      <c r="R52" s="20">
        <f>IFERROR((IF($A52&gt;supporting_sheet!$D$14, VLOOKUP(supporting_sheet!$G$14,'waste_char_sector_%_values'!$E$2:$AG$3277,29,FALSE), VLOOKUP($D52,'waste_char_sector_%_values'!$E$2:$AG$3277,29,FALSE))*'DONNÉES '!$F91),0)</f>
        <v>0</v>
      </c>
      <c r="S52" s="37"/>
      <c r="T52" s="37">
        <f t="shared" si="3"/>
        <v>0</v>
      </c>
      <c r="W52" s="20">
        <f>IFERROR((IF($A52&gt;supporting_sheet!$D$14, VLOOKUP(supporting_sheet!$G$14,'waste_char_sector_%_values'!$E$2:$AG$3277,11,FALSE), VLOOKUP($D52,'waste_char_sector_%_values'!$E$2:$AG$3277,11,FALSE))*'DONNÉES '!$F91),0)</f>
        <v>0</v>
      </c>
    </row>
    <row r="53" spans="1:23" x14ac:dyDescent="0.25">
      <c r="A53" s="1">
        <f>'DONNÉES '!B92</f>
        <v>51</v>
      </c>
      <c r="B53" s="1" t="str">
        <f t="shared" si="1"/>
        <v>AB</v>
      </c>
      <c r="C53" s="1" t="s">
        <v>57</v>
      </c>
      <c r="D53" s="1" t="str">
        <f t="shared" si="2"/>
        <v>51ABC&amp;D</v>
      </c>
      <c r="E53" s="20">
        <f>IFERROR((IF($A53&gt;supporting_sheet!$D$14, VLOOKUP(supporting_sheet!$G$14,'waste_char_sector_%_values'!$E$2:$AG$3277,2,FALSE), VLOOKUP($D53,'waste_char_sector_%_values'!$E$2:$AG$3277,2,FALSE))*'DONNÉES '!$F92),0)</f>
        <v>0</v>
      </c>
      <c r="F53" s="20">
        <f>IFERROR((IF($A53&gt;supporting_sheet!$D$14, VLOOKUP(supporting_sheet!$G$14,'waste_char_sector_%_values'!$E$2:$AG$3277,3,FALSE), VLOOKUP($D53,'waste_char_sector_%_values'!$E$2:$AG$3277,3,FALSE))*'DONNÉES '!$F92),0)</f>
        <v>0</v>
      </c>
      <c r="G53" s="20">
        <f>IFERROR((IF($A53&gt;supporting_sheet!$D$14, VLOOKUP(supporting_sheet!$G$14,'waste_char_sector_%_values'!$E$2:$AG$3277,4,FALSE), VLOOKUP($D53,'waste_char_sector_%_values'!$E$2:$AG$3277,4,FALSE))*'DONNÉES '!$F92),0)</f>
        <v>0</v>
      </c>
      <c r="H53" s="20">
        <f>IFERROR((IF($A53&gt;supporting_sheet!$D$14, VLOOKUP(supporting_sheet!$G$14,'waste_char_sector_%_values'!$E$2:$AG$3277,5,FALSE), VLOOKUP($D53,'waste_char_sector_%_values'!$E$2:$AG$3277,5,FALSE))*'DONNÉES '!$F92),0)</f>
        <v>0</v>
      </c>
      <c r="I53" s="20">
        <f>IFERROR((IF($A53&gt;supporting_sheet!$D$14, VLOOKUP(supporting_sheet!$G$14,'waste_char_sector_%_values'!$E$2:$AG$3277,6,FALSE), VLOOKUP($D53,'waste_char_sector_%_values'!$E$2:$AG$3277,6,FALSE))*'DONNÉES '!$F92),0)</f>
        <v>0</v>
      </c>
      <c r="J53" s="20">
        <f>IFERROR((IF($A53&gt;supporting_sheet!$D$14, VLOOKUP(supporting_sheet!$G$14,'waste_char_sector_%_values'!$E$2:$AG$3277,7,FALSE), VLOOKUP($D53,'waste_char_sector_%_values'!$E$2:$AG$3277,7,FALSE))*'DONNÉES '!$F92),0)</f>
        <v>0</v>
      </c>
      <c r="K53" s="20">
        <f>IFERROR((IF($A53&gt;supporting_sheet!$D$14, VLOOKUP(supporting_sheet!$G$14,'waste_char_sector_%_values'!$E$2:$AG$3277,8,FALSE), VLOOKUP($D53,'waste_char_sector_%_values'!$E$2:$AG$3277,8,FALSE))*'DONNÉES '!$F92),0)</f>
        <v>0</v>
      </c>
      <c r="L53" s="20">
        <f>IFERROR((IF($A53&gt;supporting_sheet!$D$14, VLOOKUP(supporting_sheet!$G$14,'waste_char_sector_%_values'!$E$2:$AG$3277,9,FALSE), VLOOKUP($D53,'waste_char_sector_%_values'!$E$2:$AG$3277,9,FALSE))*'DONNÉES '!$F92),0)</f>
        <v>0</v>
      </c>
      <c r="M53" s="20">
        <f>IFERROR((IF($A53&gt;supporting_sheet!$D$14, VLOOKUP(supporting_sheet!$G$14,'waste_char_sector_%_values'!$E$2:$AG$3277,10,FALSE), VLOOKUP($D53,'waste_char_sector_%_values'!$E$2:$AG$3277,10,FALSE))*'DONNÉES '!$F92),0)</f>
        <v>0</v>
      </c>
      <c r="N53" s="20">
        <f>IFERROR((IF($A53&gt;supporting_sheet!$D$14, VLOOKUP(supporting_sheet!$G$14,'waste_char_sector_%_values'!$E$2:$AG$3277,11,FALSE), VLOOKUP($D53,'waste_char_sector_%_values'!$E$2:$AG$3277,11,FALSE))*'DONNÉES '!$F92),0)</f>
        <v>0</v>
      </c>
      <c r="O53" s="20">
        <f>IFERROR((IF($A53&gt;supporting_sheet!$D$14, VLOOKUP(supporting_sheet!$G$14,'waste_char_sector_%_values'!$E$2:$AG$3277,12,FALSE), VLOOKUP($D53,'waste_char_sector_%_values'!$E$2:$AG$3277,12,FALSE))*'DONNÉES '!$F92),0)</f>
        <v>0</v>
      </c>
      <c r="P53" s="20">
        <f>IFERROR((IF($A53&gt;supporting_sheet!$D$14, VLOOKUP(supporting_sheet!$G$14,'waste_char_sector_%_values'!$E$2:$AG$3277,13,FALSE), VLOOKUP($D53,'waste_char_sector_%_values'!$E$2:$AG$3277,13,FALSE))*'DONNÉES '!$F92),0)</f>
        <v>0</v>
      </c>
      <c r="Q53" s="20">
        <f>IFERROR((IF($A53&gt;supporting_sheet!$D$14, VLOOKUP(supporting_sheet!$G$14,'waste_char_sector_%_values'!$E$2:$AG$3277,14,FALSE), VLOOKUP($D53,'waste_char_sector_%_values'!$E$2:$AG$3277,14,FALSE))*'DONNÉES '!$F92),0)</f>
        <v>0</v>
      </c>
      <c r="R53" s="20">
        <f>IFERROR((IF($A53&gt;supporting_sheet!$D$14, VLOOKUP(supporting_sheet!$G$14,'waste_char_sector_%_values'!$E$2:$AG$3277,29,FALSE), VLOOKUP($D53,'waste_char_sector_%_values'!$E$2:$AG$3277,29,FALSE))*'DONNÉES '!$F92),0)</f>
        <v>0</v>
      </c>
      <c r="S53" s="37"/>
      <c r="T53" s="37">
        <f t="shared" si="3"/>
        <v>0</v>
      </c>
      <c r="W53" s="20">
        <f>IFERROR((IF($A53&gt;supporting_sheet!$D$14, VLOOKUP(supporting_sheet!$G$14,'waste_char_sector_%_values'!$E$2:$AG$3277,11,FALSE), VLOOKUP($D53,'waste_char_sector_%_values'!$E$2:$AG$3277,11,FALSE))*'DONNÉES '!$F92),0)</f>
        <v>0</v>
      </c>
    </row>
    <row r="54" spans="1:23" x14ac:dyDescent="0.25">
      <c r="A54" s="1">
        <f>'DONNÉES '!B93</f>
        <v>52</v>
      </c>
      <c r="B54" s="1" t="str">
        <f t="shared" si="1"/>
        <v>AB</v>
      </c>
      <c r="C54" s="1" t="s">
        <v>57</v>
      </c>
      <c r="D54" s="1" t="str">
        <f t="shared" si="2"/>
        <v>52ABC&amp;D</v>
      </c>
      <c r="E54" s="20">
        <f>IFERROR((IF($A54&gt;supporting_sheet!$D$14, VLOOKUP(supporting_sheet!$G$14,'waste_char_sector_%_values'!$E$2:$AG$3277,2,FALSE), VLOOKUP($D54,'waste_char_sector_%_values'!$E$2:$AG$3277,2,FALSE))*'DONNÉES '!$F93),0)</f>
        <v>0</v>
      </c>
      <c r="F54" s="20">
        <f>IFERROR((IF($A54&gt;supporting_sheet!$D$14, VLOOKUP(supporting_sheet!$G$14,'waste_char_sector_%_values'!$E$2:$AG$3277,3,FALSE), VLOOKUP($D54,'waste_char_sector_%_values'!$E$2:$AG$3277,3,FALSE))*'DONNÉES '!$F93),0)</f>
        <v>0</v>
      </c>
      <c r="G54" s="20">
        <f>IFERROR((IF($A54&gt;supporting_sheet!$D$14, VLOOKUP(supporting_sheet!$G$14,'waste_char_sector_%_values'!$E$2:$AG$3277,4,FALSE), VLOOKUP($D54,'waste_char_sector_%_values'!$E$2:$AG$3277,4,FALSE))*'DONNÉES '!$F93),0)</f>
        <v>0</v>
      </c>
      <c r="H54" s="20">
        <f>IFERROR((IF($A54&gt;supporting_sheet!$D$14, VLOOKUP(supporting_sheet!$G$14,'waste_char_sector_%_values'!$E$2:$AG$3277,5,FALSE), VLOOKUP($D54,'waste_char_sector_%_values'!$E$2:$AG$3277,5,FALSE))*'DONNÉES '!$F93),0)</f>
        <v>0</v>
      </c>
      <c r="I54" s="20">
        <f>IFERROR((IF($A54&gt;supporting_sheet!$D$14, VLOOKUP(supporting_sheet!$G$14,'waste_char_sector_%_values'!$E$2:$AG$3277,6,FALSE), VLOOKUP($D54,'waste_char_sector_%_values'!$E$2:$AG$3277,6,FALSE))*'DONNÉES '!$F93),0)</f>
        <v>0</v>
      </c>
      <c r="J54" s="20">
        <f>IFERROR((IF($A54&gt;supporting_sheet!$D$14, VLOOKUP(supporting_sheet!$G$14,'waste_char_sector_%_values'!$E$2:$AG$3277,7,FALSE), VLOOKUP($D54,'waste_char_sector_%_values'!$E$2:$AG$3277,7,FALSE))*'DONNÉES '!$F93),0)</f>
        <v>0</v>
      </c>
      <c r="K54" s="20">
        <f>IFERROR((IF($A54&gt;supporting_sheet!$D$14, VLOOKUP(supporting_sheet!$G$14,'waste_char_sector_%_values'!$E$2:$AG$3277,8,FALSE), VLOOKUP($D54,'waste_char_sector_%_values'!$E$2:$AG$3277,8,FALSE))*'DONNÉES '!$F93),0)</f>
        <v>0</v>
      </c>
      <c r="L54" s="20">
        <f>IFERROR((IF($A54&gt;supporting_sheet!$D$14, VLOOKUP(supporting_sheet!$G$14,'waste_char_sector_%_values'!$E$2:$AG$3277,9,FALSE), VLOOKUP($D54,'waste_char_sector_%_values'!$E$2:$AG$3277,9,FALSE))*'DONNÉES '!$F93),0)</f>
        <v>0</v>
      </c>
      <c r="M54" s="20">
        <f>IFERROR((IF($A54&gt;supporting_sheet!$D$14, VLOOKUP(supporting_sheet!$G$14,'waste_char_sector_%_values'!$E$2:$AG$3277,10,FALSE), VLOOKUP($D54,'waste_char_sector_%_values'!$E$2:$AG$3277,10,FALSE))*'DONNÉES '!$F93),0)</f>
        <v>0</v>
      </c>
      <c r="N54" s="20">
        <f>IFERROR((IF($A54&gt;supporting_sheet!$D$14, VLOOKUP(supporting_sheet!$G$14,'waste_char_sector_%_values'!$E$2:$AG$3277,11,FALSE), VLOOKUP($D54,'waste_char_sector_%_values'!$E$2:$AG$3277,11,FALSE))*'DONNÉES '!$F93),0)</f>
        <v>0</v>
      </c>
      <c r="O54" s="20">
        <f>IFERROR((IF($A54&gt;supporting_sheet!$D$14, VLOOKUP(supporting_sheet!$G$14,'waste_char_sector_%_values'!$E$2:$AG$3277,12,FALSE), VLOOKUP($D54,'waste_char_sector_%_values'!$E$2:$AG$3277,12,FALSE))*'DONNÉES '!$F93),0)</f>
        <v>0</v>
      </c>
      <c r="P54" s="20">
        <f>IFERROR((IF($A54&gt;supporting_sheet!$D$14, VLOOKUP(supporting_sheet!$G$14,'waste_char_sector_%_values'!$E$2:$AG$3277,13,FALSE), VLOOKUP($D54,'waste_char_sector_%_values'!$E$2:$AG$3277,13,FALSE))*'DONNÉES '!$F93),0)</f>
        <v>0</v>
      </c>
      <c r="Q54" s="20">
        <f>IFERROR((IF($A54&gt;supporting_sheet!$D$14, VLOOKUP(supporting_sheet!$G$14,'waste_char_sector_%_values'!$E$2:$AG$3277,14,FALSE), VLOOKUP($D54,'waste_char_sector_%_values'!$E$2:$AG$3277,14,FALSE))*'DONNÉES '!$F93),0)</f>
        <v>0</v>
      </c>
      <c r="R54" s="20">
        <f>IFERROR((IF($A54&gt;supporting_sheet!$D$14, VLOOKUP(supporting_sheet!$G$14,'waste_char_sector_%_values'!$E$2:$AG$3277,29,FALSE), VLOOKUP($D54,'waste_char_sector_%_values'!$E$2:$AG$3277,29,FALSE))*'DONNÉES '!$F93),0)</f>
        <v>0</v>
      </c>
      <c r="S54" s="37"/>
      <c r="T54" s="37">
        <f t="shared" si="3"/>
        <v>0</v>
      </c>
      <c r="W54" s="20">
        <f>IFERROR((IF($A54&gt;supporting_sheet!$D$14, VLOOKUP(supporting_sheet!$G$14,'waste_char_sector_%_values'!$E$2:$AG$3277,11,FALSE), VLOOKUP($D54,'waste_char_sector_%_values'!$E$2:$AG$3277,11,FALSE))*'DONNÉES '!$F93),0)</f>
        <v>0</v>
      </c>
    </row>
    <row r="55" spans="1:23" x14ac:dyDescent="0.25">
      <c r="A55" s="1">
        <f>'DONNÉES '!B94</f>
        <v>53</v>
      </c>
      <c r="B55" s="1" t="str">
        <f t="shared" si="1"/>
        <v>AB</v>
      </c>
      <c r="C55" s="1" t="s">
        <v>57</v>
      </c>
      <c r="D55" s="1" t="str">
        <f t="shared" si="2"/>
        <v>53ABC&amp;D</v>
      </c>
      <c r="E55" s="20">
        <f>IFERROR((IF($A55&gt;supporting_sheet!$D$14, VLOOKUP(supporting_sheet!$G$14,'waste_char_sector_%_values'!$E$2:$AG$3277,2,FALSE), VLOOKUP($D55,'waste_char_sector_%_values'!$E$2:$AG$3277,2,FALSE))*'DONNÉES '!$F94),0)</f>
        <v>0</v>
      </c>
      <c r="F55" s="20">
        <f>IFERROR((IF($A55&gt;supporting_sheet!$D$14, VLOOKUP(supporting_sheet!$G$14,'waste_char_sector_%_values'!$E$2:$AG$3277,3,FALSE), VLOOKUP($D55,'waste_char_sector_%_values'!$E$2:$AG$3277,3,FALSE))*'DONNÉES '!$F94),0)</f>
        <v>0</v>
      </c>
      <c r="G55" s="20">
        <f>IFERROR((IF($A55&gt;supporting_sheet!$D$14, VLOOKUP(supporting_sheet!$G$14,'waste_char_sector_%_values'!$E$2:$AG$3277,4,FALSE), VLOOKUP($D55,'waste_char_sector_%_values'!$E$2:$AG$3277,4,FALSE))*'DONNÉES '!$F94),0)</f>
        <v>0</v>
      </c>
      <c r="H55" s="20">
        <f>IFERROR((IF($A55&gt;supporting_sheet!$D$14, VLOOKUP(supporting_sheet!$G$14,'waste_char_sector_%_values'!$E$2:$AG$3277,5,FALSE), VLOOKUP($D55,'waste_char_sector_%_values'!$E$2:$AG$3277,5,FALSE))*'DONNÉES '!$F94),0)</f>
        <v>0</v>
      </c>
      <c r="I55" s="20">
        <f>IFERROR((IF($A55&gt;supporting_sheet!$D$14, VLOOKUP(supporting_sheet!$G$14,'waste_char_sector_%_values'!$E$2:$AG$3277,6,FALSE), VLOOKUP($D55,'waste_char_sector_%_values'!$E$2:$AG$3277,6,FALSE))*'DONNÉES '!$F94),0)</f>
        <v>0</v>
      </c>
      <c r="J55" s="20">
        <f>IFERROR((IF($A55&gt;supporting_sheet!$D$14, VLOOKUP(supporting_sheet!$G$14,'waste_char_sector_%_values'!$E$2:$AG$3277,7,FALSE), VLOOKUP($D55,'waste_char_sector_%_values'!$E$2:$AG$3277,7,FALSE))*'DONNÉES '!$F94),0)</f>
        <v>0</v>
      </c>
      <c r="K55" s="20">
        <f>IFERROR((IF($A55&gt;supporting_sheet!$D$14, VLOOKUP(supporting_sheet!$G$14,'waste_char_sector_%_values'!$E$2:$AG$3277,8,FALSE), VLOOKUP($D55,'waste_char_sector_%_values'!$E$2:$AG$3277,8,FALSE))*'DONNÉES '!$F94),0)</f>
        <v>0</v>
      </c>
      <c r="L55" s="20">
        <f>IFERROR((IF($A55&gt;supporting_sheet!$D$14, VLOOKUP(supporting_sheet!$G$14,'waste_char_sector_%_values'!$E$2:$AG$3277,9,FALSE), VLOOKUP($D55,'waste_char_sector_%_values'!$E$2:$AG$3277,9,FALSE))*'DONNÉES '!$F94),0)</f>
        <v>0</v>
      </c>
      <c r="M55" s="20">
        <f>IFERROR((IF($A55&gt;supporting_sheet!$D$14, VLOOKUP(supporting_sheet!$G$14,'waste_char_sector_%_values'!$E$2:$AG$3277,10,FALSE), VLOOKUP($D55,'waste_char_sector_%_values'!$E$2:$AG$3277,10,FALSE))*'DONNÉES '!$F94),0)</f>
        <v>0</v>
      </c>
      <c r="N55" s="20">
        <f>IFERROR((IF($A55&gt;supporting_sheet!$D$14, VLOOKUP(supporting_sheet!$G$14,'waste_char_sector_%_values'!$E$2:$AG$3277,11,FALSE), VLOOKUP($D55,'waste_char_sector_%_values'!$E$2:$AG$3277,11,FALSE))*'DONNÉES '!$F94),0)</f>
        <v>0</v>
      </c>
      <c r="O55" s="20">
        <f>IFERROR((IF($A55&gt;supporting_sheet!$D$14, VLOOKUP(supporting_sheet!$G$14,'waste_char_sector_%_values'!$E$2:$AG$3277,12,FALSE), VLOOKUP($D55,'waste_char_sector_%_values'!$E$2:$AG$3277,12,FALSE))*'DONNÉES '!$F94),0)</f>
        <v>0</v>
      </c>
      <c r="P55" s="20">
        <f>IFERROR((IF($A55&gt;supporting_sheet!$D$14, VLOOKUP(supporting_sheet!$G$14,'waste_char_sector_%_values'!$E$2:$AG$3277,13,FALSE), VLOOKUP($D55,'waste_char_sector_%_values'!$E$2:$AG$3277,13,FALSE))*'DONNÉES '!$F94),0)</f>
        <v>0</v>
      </c>
      <c r="Q55" s="20">
        <f>IFERROR((IF($A55&gt;supporting_sheet!$D$14, VLOOKUP(supporting_sheet!$G$14,'waste_char_sector_%_values'!$E$2:$AG$3277,14,FALSE), VLOOKUP($D55,'waste_char_sector_%_values'!$E$2:$AG$3277,14,FALSE))*'DONNÉES '!$F94),0)</f>
        <v>0</v>
      </c>
      <c r="R55" s="20">
        <f>IFERROR((IF($A55&gt;supporting_sheet!$D$14, VLOOKUP(supporting_sheet!$G$14,'waste_char_sector_%_values'!$E$2:$AG$3277,29,FALSE), VLOOKUP($D55,'waste_char_sector_%_values'!$E$2:$AG$3277,29,FALSE))*'DONNÉES '!$F94),0)</f>
        <v>0</v>
      </c>
      <c r="S55" s="37"/>
      <c r="T55" s="37">
        <f t="shared" si="3"/>
        <v>0</v>
      </c>
      <c r="W55" s="20">
        <f>IFERROR((IF($A55&gt;supporting_sheet!$D$14, VLOOKUP(supporting_sheet!$G$14,'waste_char_sector_%_values'!$E$2:$AG$3277,11,FALSE), VLOOKUP($D55,'waste_char_sector_%_values'!$E$2:$AG$3277,11,FALSE))*'DONNÉES '!$F94),0)</f>
        <v>0</v>
      </c>
    </row>
    <row r="56" spans="1:23" x14ac:dyDescent="0.25">
      <c r="A56" s="1">
        <f>'DONNÉES '!B95</f>
        <v>54</v>
      </c>
      <c r="B56" s="1" t="str">
        <f t="shared" si="1"/>
        <v>AB</v>
      </c>
      <c r="C56" s="1" t="s">
        <v>57</v>
      </c>
      <c r="D56" s="1" t="str">
        <f t="shared" si="2"/>
        <v>54ABC&amp;D</v>
      </c>
      <c r="E56" s="20">
        <f>IFERROR((IF($A56&gt;supporting_sheet!$D$14, VLOOKUP(supporting_sheet!$G$14,'waste_char_sector_%_values'!$E$2:$AG$3277,2,FALSE), VLOOKUP($D56,'waste_char_sector_%_values'!$E$2:$AG$3277,2,FALSE))*'DONNÉES '!$F95),0)</f>
        <v>0</v>
      </c>
      <c r="F56" s="20">
        <f>IFERROR((IF($A56&gt;supporting_sheet!$D$14, VLOOKUP(supporting_sheet!$G$14,'waste_char_sector_%_values'!$E$2:$AG$3277,3,FALSE), VLOOKUP($D56,'waste_char_sector_%_values'!$E$2:$AG$3277,3,FALSE))*'DONNÉES '!$F95),0)</f>
        <v>0</v>
      </c>
      <c r="G56" s="20">
        <f>IFERROR((IF($A56&gt;supporting_sheet!$D$14, VLOOKUP(supporting_sheet!$G$14,'waste_char_sector_%_values'!$E$2:$AG$3277,4,FALSE), VLOOKUP($D56,'waste_char_sector_%_values'!$E$2:$AG$3277,4,FALSE))*'DONNÉES '!$F95),0)</f>
        <v>0</v>
      </c>
      <c r="H56" s="20">
        <f>IFERROR((IF($A56&gt;supporting_sheet!$D$14, VLOOKUP(supporting_sheet!$G$14,'waste_char_sector_%_values'!$E$2:$AG$3277,5,FALSE), VLOOKUP($D56,'waste_char_sector_%_values'!$E$2:$AG$3277,5,FALSE))*'DONNÉES '!$F95),0)</f>
        <v>0</v>
      </c>
      <c r="I56" s="20">
        <f>IFERROR((IF($A56&gt;supporting_sheet!$D$14, VLOOKUP(supporting_sheet!$G$14,'waste_char_sector_%_values'!$E$2:$AG$3277,6,FALSE), VLOOKUP($D56,'waste_char_sector_%_values'!$E$2:$AG$3277,6,FALSE))*'DONNÉES '!$F95),0)</f>
        <v>0</v>
      </c>
      <c r="J56" s="20">
        <f>IFERROR((IF($A56&gt;supporting_sheet!$D$14, VLOOKUP(supporting_sheet!$G$14,'waste_char_sector_%_values'!$E$2:$AG$3277,7,FALSE), VLOOKUP($D56,'waste_char_sector_%_values'!$E$2:$AG$3277,7,FALSE))*'DONNÉES '!$F95),0)</f>
        <v>0</v>
      </c>
      <c r="K56" s="20">
        <f>IFERROR((IF($A56&gt;supporting_sheet!$D$14, VLOOKUP(supporting_sheet!$G$14,'waste_char_sector_%_values'!$E$2:$AG$3277,8,FALSE), VLOOKUP($D56,'waste_char_sector_%_values'!$E$2:$AG$3277,8,FALSE))*'DONNÉES '!$F95),0)</f>
        <v>0</v>
      </c>
      <c r="L56" s="20">
        <f>IFERROR((IF($A56&gt;supporting_sheet!$D$14, VLOOKUP(supporting_sheet!$G$14,'waste_char_sector_%_values'!$E$2:$AG$3277,9,FALSE), VLOOKUP($D56,'waste_char_sector_%_values'!$E$2:$AG$3277,9,FALSE))*'DONNÉES '!$F95),0)</f>
        <v>0</v>
      </c>
      <c r="M56" s="20">
        <f>IFERROR((IF($A56&gt;supporting_sheet!$D$14, VLOOKUP(supporting_sheet!$G$14,'waste_char_sector_%_values'!$E$2:$AG$3277,10,FALSE), VLOOKUP($D56,'waste_char_sector_%_values'!$E$2:$AG$3277,10,FALSE))*'DONNÉES '!$F95),0)</f>
        <v>0</v>
      </c>
      <c r="N56" s="20">
        <f>IFERROR((IF($A56&gt;supporting_sheet!$D$14, VLOOKUP(supporting_sheet!$G$14,'waste_char_sector_%_values'!$E$2:$AG$3277,11,FALSE), VLOOKUP($D56,'waste_char_sector_%_values'!$E$2:$AG$3277,11,FALSE))*'DONNÉES '!$F95),0)</f>
        <v>0</v>
      </c>
      <c r="O56" s="20">
        <f>IFERROR((IF($A56&gt;supporting_sheet!$D$14, VLOOKUP(supporting_sheet!$G$14,'waste_char_sector_%_values'!$E$2:$AG$3277,12,FALSE), VLOOKUP($D56,'waste_char_sector_%_values'!$E$2:$AG$3277,12,FALSE))*'DONNÉES '!$F95),0)</f>
        <v>0</v>
      </c>
      <c r="P56" s="20">
        <f>IFERROR((IF($A56&gt;supporting_sheet!$D$14, VLOOKUP(supporting_sheet!$G$14,'waste_char_sector_%_values'!$E$2:$AG$3277,13,FALSE), VLOOKUP($D56,'waste_char_sector_%_values'!$E$2:$AG$3277,13,FALSE))*'DONNÉES '!$F95),0)</f>
        <v>0</v>
      </c>
      <c r="Q56" s="20">
        <f>IFERROR((IF($A56&gt;supporting_sheet!$D$14, VLOOKUP(supporting_sheet!$G$14,'waste_char_sector_%_values'!$E$2:$AG$3277,14,FALSE), VLOOKUP($D56,'waste_char_sector_%_values'!$E$2:$AG$3277,14,FALSE))*'DONNÉES '!$F95),0)</f>
        <v>0</v>
      </c>
      <c r="R56" s="20">
        <f>IFERROR((IF($A56&gt;supporting_sheet!$D$14, VLOOKUP(supporting_sheet!$G$14,'waste_char_sector_%_values'!$E$2:$AG$3277,29,FALSE), VLOOKUP($D56,'waste_char_sector_%_values'!$E$2:$AG$3277,29,FALSE))*'DONNÉES '!$F95),0)</f>
        <v>0</v>
      </c>
      <c r="S56" s="37"/>
      <c r="T56" s="37">
        <f t="shared" si="3"/>
        <v>0</v>
      </c>
      <c r="W56" s="20">
        <f>IFERROR((IF($A56&gt;supporting_sheet!$D$14, VLOOKUP(supporting_sheet!$G$14,'waste_char_sector_%_values'!$E$2:$AG$3277,11,FALSE), VLOOKUP($D56,'waste_char_sector_%_values'!$E$2:$AG$3277,11,FALSE))*'DONNÉES '!$F95),0)</f>
        <v>0</v>
      </c>
    </row>
    <row r="57" spans="1:23" x14ac:dyDescent="0.25">
      <c r="A57" s="1">
        <f>'DONNÉES '!B96</f>
        <v>55</v>
      </c>
      <c r="B57" s="1" t="str">
        <f t="shared" si="1"/>
        <v>AB</v>
      </c>
      <c r="C57" s="1" t="s">
        <v>57</v>
      </c>
      <c r="D57" s="1" t="str">
        <f t="shared" si="2"/>
        <v>55ABC&amp;D</v>
      </c>
      <c r="E57" s="20">
        <f>IFERROR((IF($A57&gt;supporting_sheet!$D$14, VLOOKUP(supporting_sheet!$G$14,'waste_char_sector_%_values'!$E$2:$AG$3277,2,FALSE), VLOOKUP($D57,'waste_char_sector_%_values'!$E$2:$AG$3277,2,FALSE))*'DONNÉES '!$F96),0)</f>
        <v>0</v>
      </c>
      <c r="F57" s="20">
        <f>IFERROR((IF($A57&gt;supporting_sheet!$D$14, VLOOKUP(supporting_sheet!$G$14,'waste_char_sector_%_values'!$E$2:$AG$3277,3,FALSE), VLOOKUP($D57,'waste_char_sector_%_values'!$E$2:$AG$3277,3,FALSE))*'DONNÉES '!$F96),0)</f>
        <v>0</v>
      </c>
      <c r="G57" s="20">
        <f>IFERROR((IF($A57&gt;supporting_sheet!$D$14, VLOOKUP(supporting_sheet!$G$14,'waste_char_sector_%_values'!$E$2:$AG$3277,4,FALSE), VLOOKUP($D57,'waste_char_sector_%_values'!$E$2:$AG$3277,4,FALSE))*'DONNÉES '!$F96),0)</f>
        <v>0</v>
      </c>
      <c r="H57" s="20">
        <f>IFERROR((IF($A57&gt;supporting_sheet!$D$14, VLOOKUP(supporting_sheet!$G$14,'waste_char_sector_%_values'!$E$2:$AG$3277,5,FALSE), VLOOKUP($D57,'waste_char_sector_%_values'!$E$2:$AG$3277,5,FALSE))*'DONNÉES '!$F96),0)</f>
        <v>0</v>
      </c>
      <c r="I57" s="20">
        <f>IFERROR((IF($A57&gt;supporting_sheet!$D$14, VLOOKUP(supporting_sheet!$G$14,'waste_char_sector_%_values'!$E$2:$AG$3277,6,FALSE), VLOOKUP($D57,'waste_char_sector_%_values'!$E$2:$AG$3277,6,FALSE))*'DONNÉES '!$F96),0)</f>
        <v>0</v>
      </c>
      <c r="J57" s="20">
        <f>IFERROR((IF($A57&gt;supporting_sheet!$D$14, VLOOKUP(supporting_sheet!$G$14,'waste_char_sector_%_values'!$E$2:$AG$3277,7,FALSE), VLOOKUP($D57,'waste_char_sector_%_values'!$E$2:$AG$3277,7,FALSE))*'DONNÉES '!$F96),0)</f>
        <v>0</v>
      </c>
      <c r="K57" s="20">
        <f>IFERROR((IF($A57&gt;supporting_sheet!$D$14, VLOOKUP(supporting_sheet!$G$14,'waste_char_sector_%_values'!$E$2:$AG$3277,8,FALSE), VLOOKUP($D57,'waste_char_sector_%_values'!$E$2:$AG$3277,8,FALSE))*'DONNÉES '!$F96),0)</f>
        <v>0</v>
      </c>
      <c r="L57" s="20">
        <f>IFERROR((IF($A57&gt;supporting_sheet!$D$14, VLOOKUP(supporting_sheet!$G$14,'waste_char_sector_%_values'!$E$2:$AG$3277,9,FALSE), VLOOKUP($D57,'waste_char_sector_%_values'!$E$2:$AG$3277,9,FALSE))*'DONNÉES '!$F96),0)</f>
        <v>0</v>
      </c>
      <c r="M57" s="20">
        <f>IFERROR((IF($A57&gt;supporting_sheet!$D$14, VLOOKUP(supporting_sheet!$G$14,'waste_char_sector_%_values'!$E$2:$AG$3277,10,FALSE), VLOOKUP($D57,'waste_char_sector_%_values'!$E$2:$AG$3277,10,FALSE))*'DONNÉES '!$F96),0)</f>
        <v>0</v>
      </c>
      <c r="N57" s="20">
        <f>IFERROR((IF($A57&gt;supporting_sheet!$D$14, VLOOKUP(supporting_sheet!$G$14,'waste_char_sector_%_values'!$E$2:$AG$3277,11,FALSE), VLOOKUP($D57,'waste_char_sector_%_values'!$E$2:$AG$3277,11,FALSE))*'DONNÉES '!$F96),0)</f>
        <v>0</v>
      </c>
      <c r="O57" s="20">
        <f>IFERROR((IF($A57&gt;supporting_sheet!$D$14, VLOOKUP(supporting_sheet!$G$14,'waste_char_sector_%_values'!$E$2:$AG$3277,12,FALSE), VLOOKUP($D57,'waste_char_sector_%_values'!$E$2:$AG$3277,12,FALSE))*'DONNÉES '!$F96),0)</f>
        <v>0</v>
      </c>
      <c r="P57" s="20">
        <f>IFERROR((IF($A57&gt;supporting_sheet!$D$14, VLOOKUP(supporting_sheet!$G$14,'waste_char_sector_%_values'!$E$2:$AG$3277,13,FALSE), VLOOKUP($D57,'waste_char_sector_%_values'!$E$2:$AG$3277,13,FALSE))*'DONNÉES '!$F96),0)</f>
        <v>0</v>
      </c>
      <c r="Q57" s="20">
        <f>IFERROR((IF($A57&gt;supporting_sheet!$D$14, VLOOKUP(supporting_sheet!$G$14,'waste_char_sector_%_values'!$E$2:$AG$3277,14,FALSE), VLOOKUP($D57,'waste_char_sector_%_values'!$E$2:$AG$3277,14,FALSE))*'DONNÉES '!$F96),0)</f>
        <v>0</v>
      </c>
      <c r="R57" s="20">
        <f>IFERROR((IF($A57&gt;supporting_sheet!$D$14, VLOOKUP(supporting_sheet!$G$14,'waste_char_sector_%_values'!$E$2:$AG$3277,29,FALSE), VLOOKUP($D57,'waste_char_sector_%_values'!$E$2:$AG$3277,29,FALSE))*'DONNÉES '!$F96),0)</f>
        <v>0</v>
      </c>
      <c r="S57" s="37"/>
      <c r="T57" s="37">
        <f t="shared" si="3"/>
        <v>0</v>
      </c>
      <c r="W57" s="20">
        <f>IFERROR((IF($A57&gt;supporting_sheet!$D$14, VLOOKUP(supporting_sheet!$G$14,'waste_char_sector_%_values'!$E$2:$AG$3277,11,FALSE), VLOOKUP($D57,'waste_char_sector_%_values'!$E$2:$AG$3277,11,FALSE))*'DONNÉES '!$F96),0)</f>
        <v>0</v>
      </c>
    </row>
    <row r="58" spans="1:23" x14ac:dyDescent="0.25">
      <c r="A58" s="1">
        <f>'DONNÉES '!B97</f>
        <v>56</v>
      </c>
      <c r="B58" s="1" t="str">
        <f t="shared" si="1"/>
        <v>AB</v>
      </c>
      <c r="C58" s="1" t="s">
        <v>57</v>
      </c>
      <c r="D58" s="1" t="str">
        <f t="shared" si="2"/>
        <v>56ABC&amp;D</v>
      </c>
      <c r="E58" s="20">
        <f>IFERROR((IF($A58&gt;supporting_sheet!$D$14, VLOOKUP(supporting_sheet!$G$14,'waste_char_sector_%_values'!$E$2:$AG$3277,2,FALSE), VLOOKUP($D58,'waste_char_sector_%_values'!$E$2:$AG$3277,2,FALSE))*'DONNÉES '!$F97),0)</f>
        <v>0</v>
      </c>
      <c r="F58" s="20">
        <f>IFERROR((IF($A58&gt;supporting_sheet!$D$14, VLOOKUP(supporting_sheet!$G$14,'waste_char_sector_%_values'!$E$2:$AG$3277,3,FALSE), VLOOKUP($D58,'waste_char_sector_%_values'!$E$2:$AG$3277,3,FALSE))*'DONNÉES '!$F97),0)</f>
        <v>0</v>
      </c>
      <c r="G58" s="20">
        <f>IFERROR((IF($A58&gt;supporting_sheet!$D$14, VLOOKUP(supporting_sheet!$G$14,'waste_char_sector_%_values'!$E$2:$AG$3277,4,FALSE), VLOOKUP($D58,'waste_char_sector_%_values'!$E$2:$AG$3277,4,FALSE))*'DONNÉES '!$F97),0)</f>
        <v>0</v>
      </c>
      <c r="H58" s="20">
        <f>IFERROR((IF($A58&gt;supporting_sheet!$D$14, VLOOKUP(supporting_sheet!$G$14,'waste_char_sector_%_values'!$E$2:$AG$3277,5,FALSE), VLOOKUP($D58,'waste_char_sector_%_values'!$E$2:$AG$3277,5,FALSE))*'DONNÉES '!$F97),0)</f>
        <v>0</v>
      </c>
      <c r="I58" s="20">
        <f>IFERROR((IF($A58&gt;supporting_sheet!$D$14, VLOOKUP(supporting_sheet!$G$14,'waste_char_sector_%_values'!$E$2:$AG$3277,6,FALSE), VLOOKUP($D58,'waste_char_sector_%_values'!$E$2:$AG$3277,6,FALSE))*'DONNÉES '!$F97),0)</f>
        <v>0</v>
      </c>
      <c r="J58" s="20">
        <f>IFERROR((IF($A58&gt;supporting_sheet!$D$14, VLOOKUP(supporting_sheet!$G$14,'waste_char_sector_%_values'!$E$2:$AG$3277,7,FALSE), VLOOKUP($D58,'waste_char_sector_%_values'!$E$2:$AG$3277,7,FALSE))*'DONNÉES '!$F97),0)</f>
        <v>0</v>
      </c>
      <c r="K58" s="20">
        <f>IFERROR((IF($A58&gt;supporting_sheet!$D$14, VLOOKUP(supporting_sheet!$G$14,'waste_char_sector_%_values'!$E$2:$AG$3277,8,FALSE), VLOOKUP($D58,'waste_char_sector_%_values'!$E$2:$AG$3277,8,FALSE))*'DONNÉES '!$F97),0)</f>
        <v>0</v>
      </c>
      <c r="L58" s="20">
        <f>IFERROR((IF($A58&gt;supporting_sheet!$D$14, VLOOKUP(supporting_sheet!$G$14,'waste_char_sector_%_values'!$E$2:$AG$3277,9,FALSE), VLOOKUP($D58,'waste_char_sector_%_values'!$E$2:$AG$3277,9,FALSE))*'DONNÉES '!$F97),0)</f>
        <v>0</v>
      </c>
      <c r="M58" s="20">
        <f>IFERROR((IF($A58&gt;supporting_sheet!$D$14, VLOOKUP(supporting_sheet!$G$14,'waste_char_sector_%_values'!$E$2:$AG$3277,10,FALSE), VLOOKUP($D58,'waste_char_sector_%_values'!$E$2:$AG$3277,10,FALSE))*'DONNÉES '!$F97),0)</f>
        <v>0</v>
      </c>
      <c r="N58" s="20">
        <f>IFERROR((IF($A58&gt;supporting_sheet!$D$14, VLOOKUP(supporting_sheet!$G$14,'waste_char_sector_%_values'!$E$2:$AG$3277,11,FALSE), VLOOKUP($D58,'waste_char_sector_%_values'!$E$2:$AG$3277,11,FALSE))*'DONNÉES '!$F97),0)</f>
        <v>0</v>
      </c>
      <c r="O58" s="20">
        <f>IFERROR((IF($A58&gt;supporting_sheet!$D$14, VLOOKUP(supporting_sheet!$G$14,'waste_char_sector_%_values'!$E$2:$AG$3277,12,FALSE), VLOOKUP($D58,'waste_char_sector_%_values'!$E$2:$AG$3277,12,FALSE))*'DONNÉES '!$F97),0)</f>
        <v>0</v>
      </c>
      <c r="P58" s="20">
        <f>IFERROR((IF($A58&gt;supporting_sheet!$D$14, VLOOKUP(supporting_sheet!$G$14,'waste_char_sector_%_values'!$E$2:$AG$3277,13,FALSE), VLOOKUP($D58,'waste_char_sector_%_values'!$E$2:$AG$3277,13,FALSE))*'DONNÉES '!$F97),0)</f>
        <v>0</v>
      </c>
      <c r="Q58" s="20">
        <f>IFERROR((IF($A58&gt;supporting_sheet!$D$14, VLOOKUP(supporting_sheet!$G$14,'waste_char_sector_%_values'!$E$2:$AG$3277,14,FALSE), VLOOKUP($D58,'waste_char_sector_%_values'!$E$2:$AG$3277,14,FALSE))*'DONNÉES '!$F97),0)</f>
        <v>0</v>
      </c>
      <c r="R58" s="20">
        <f>IFERROR((IF($A58&gt;supporting_sheet!$D$14, VLOOKUP(supporting_sheet!$G$14,'waste_char_sector_%_values'!$E$2:$AG$3277,29,FALSE), VLOOKUP($D58,'waste_char_sector_%_values'!$E$2:$AG$3277,29,FALSE))*'DONNÉES '!$F97),0)</f>
        <v>0</v>
      </c>
      <c r="S58" s="37"/>
      <c r="T58" s="37">
        <f t="shared" si="3"/>
        <v>0</v>
      </c>
      <c r="W58" s="20">
        <f>IFERROR((IF($A58&gt;supporting_sheet!$D$14, VLOOKUP(supporting_sheet!$G$14,'waste_char_sector_%_values'!$E$2:$AG$3277,11,FALSE), VLOOKUP($D58,'waste_char_sector_%_values'!$E$2:$AG$3277,11,FALSE))*'DONNÉES '!$F97),0)</f>
        <v>0</v>
      </c>
    </row>
    <row r="59" spans="1:23" x14ac:dyDescent="0.25">
      <c r="A59" s="1">
        <f>'DONNÉES '!B98</f>
        <v>57</v>
      </c>
      <c r="B59" s="1" t="str">
        <f t="shared" si="1"/>
        <v>AB</v>
      </c>
      <c r="C59" s="1" t="s">
        <v>57</v>
      </c>
      <c r="D59" s="1" t="str">
        <f t="shared" si="2"/>
        <v>57ABC&amp;D</v>
      </c>
      <c r="E59" s="20">
        <f>IFERROR((IF($A59&gt;supporting_sheet!$D$14, VLOOKUP(supporting_sheet!$G$14,'waste_char_sector_%_values'!$E$2:$AG$3277,2,FALSE), VLOOKUP($D59,'waste_char_sector_%_values'!$E$2:$AG$3277,2,FALSE))*'DONNÉES '!$F98),0)</f>
        <v>0</v>
      </c>
      <c r="F59" s="20">
        <f>IFERROR((IF($A59&gt;supporting_sheet!$D$14, VLOOKUP(supporting_sheet!$G$14,'waste_char_sector_%_values'!$E$2:$AG$3277,3,FALSE), VLOOKUP($D59,'waste_char_sector_%_values'!$E$2:$AG$3277,3,FALSE))*'DONNÉES '!$F98),0)</f>
        <v>0</v>
      </c>
      <c r="G59" s="20">
        <f>IFERROR((IF($A59&gt;supporting_sheet!$D$14, VLOOKUP(supporting_sheet!$G$14,'waste_char_sector_%_values'!$E$2:$AG$3277,4,FALSE), VLOOKUP($D59,'waste_char_sector_%_values'!$E$2:$AG$3277,4,FALSE))*'DONNÉES '!$F98),0)</f>
        <v>0</v>
      </c>
      <c r="H59" s="20">
        <f>IFERROR((IF($A59&gt;supporting_sheet!$D$14, VLOOKUP(supporting_sheet!$G$14,'waste_char_sector_%_values'!$E$2:$AG$3277,5,FALSE), VLOOKUP($D59,'waste_char_sector_%_values'!$E$2:$AG$3277,5,FALSE))*'DONNÉES '!$F98),0)</f>
        <v>0</v>
      </c>
      <c r="I59" s="20">
        <f>IFERROR((IF($A59&gt;supporting_sheet!$D$14, VLOOKUP(supporting_sheet!$G$14,'waste_char_sector_%_values'!$E$2:$AG$3277,6,FALSE), VLOOKUP($D59,'waste_char_sector_%_values'!$E$2:$AG$3277,6,FALSE))*'DONNÉES '!$F98),0)</f>
        <v>0</v>
      </c>
      <c r="J59" s="20">
        <f>IFERROR((IF($A59&gt;supporting_sheet!$D$14, VLOOKUP(supporting_sheet!$G$14,'waste_char_sector_%_values'!$E$2:$AG$3277,7,FALSE), VLOOKUP($D59,'waste_char_sector_%_values'!$E$2:$AG$3277,7,FALSE))*'DONNÉES '!$F98),0)</f>
        <v>0</v>
      </c>
      <c r="K59" s="20">
        <f>IFERROR((IF($A59&gt;supporting_sheet!$D$14, VLOOKUP(supporting_sheet!$G$14,'waste_char_sector_%_values'!$E$2:$AG$3277,8,FALSE), VLOOKUP($D59,'waste_char_sector_%_values'!$E$2:$AG$3277,8,FALSE))*'DONNÉES '!$F98),0)</f>
        <v>0</v>
      </c>
      <c r="L59" s="20">
        <f>IFERROR((IF($A59&gt;supporting_sheet!$D$14, VLOOKUP(supporting_sheet!$G$14,'waste_char_sector_%_values'!$E$2:$AG$3277,9,FALSE), VLOOKUP($D59,'waste_char_sector_%_values'!$E$2:$AG$3277,9,FALSE))*'DONNÉES '!$F98),0)</f>
        <v>0</v>
      </c>
      <c r="M59" s="20">
        <f>IFERROR((IF($A59&gt;supporting_sheet!$D$14, VLOOKUP(supporting_sheet!$G$14,'waste_char_sector_%_values'!$E$2:$AG$3277,10,FALSE), VLOOKUP($D59,'waste_char_sector_%_values'!$E$2:$AG$3277,10,FALSE))*'DONNÉES '!$F98),0)</f>
        <v>0</v>
      </c>
      <c r="N59" s="20">
        <f>IFERROR((IF($A59&gt;supporting_sheet!$D$14, VLOOKUP(supporting_sheet!$G$14,'waste_char_sector_%_values'!$E$2:$AG$3277,11,FALSE), VLOOKUP($D59,'waste_char_sector_%_values'!$E$2:$AG$3277,11,FALSE))*'DONNÉES '!$F98),0)</f>
        <v>0</v>
      </c>
      <c r="O59" s="20">
        <f>IFERROR((IF($A59&gt;supporting_sheet!$D$14, VLOOKUP(supporting_sheet!$G$14,'waste_char_sector_%_values'!$E$2:$AG$3277,12,FALSE), VLOOKUP($D59,'waste_char_sector_%_values'!$E$2:$AG$3277,12,FALSE))*'DONNÉES '!$F98),0)</f>
        <v>0</v>
      </c>
      <c r="P59" s="20">
        <f>IFERROR((IF($A59&gt;supporting_sheet!$D$14, VLOOKUP(supporting_sheet!$G$14,'waste_char_sector_%_values'!$E$2:$AG$3277,13,FALSE), VLOOKUP($D59,'waste_char_sector_%_values'!$E$2:$AG$3277,13,FALSE))*'DONNÉES '!$F98),0)</f>
        <v>0</v>
      </c>
      <c r="Q59" s="20">
        <f>IFERROR((IF($A59&gt;supporting_sheet!$D$14, VLOOKUP(supporting_sheet!$G$14,'waste_char_sector_%_values'!$E$2:$AG$3277,14,FALSE), VLOOKUP($D59,'waste_char_sector_%_values'!$E$2:$AG$3277,14,FALSE))*'DONNÉES '!$F98),0)</f>
        <v>0</v>
      </c>
      <c r="R59" s="20">
        <f>IFERROR((IF($A59&gt;supporting_sheet!$D$14, VLOOKUP(supporting_sheet!$G$14,'waste_char_sector_%_values'!$E$2:$AG$3277,29,FALSE), VLOOKUP($D59,'waste_char_sector_%_values'!$E$2:$AG$3277,29,FALSE))*'DONNÉES '!$F98),0)</f>
        <v>0</v>
      </c>
      <c r="S59" s="37"/>
      <c r="T59" s="37">
        <f t="shared" si="3"/>
        <v>0</v>
      </c>
      <c r="W59" s="20">
        <f>IFERROR((IF($A59&gt;supporting_sheet!$D$14, VLOOKUP(supporting_sheet!$G$14,'waste_char_sector_%_values'!$E$2:$AG$3277,11,FALSE), VLOOKUP($D59,'waste_char_sector_%_values'!$E$2:$AG$3277,11,FALSE))*'DONNÉES '!$F98),0)</f>
        <v>0</v>
      </c>
    </row>
    <row r="60" spans="1:23" x14ac:dyDescent="0.25">
      <c r="A60" s="1">
        <f>'DONNÉES '!B99</f>
        <v>58</v>
      </c>
      <c r="B60" s="1" t="str">
        <f t="shared" si="1"/>
        <v>AB</v>
      </c>
      <c r="C60" s="1" t="s">
        <v>57</v>
      </c>
      <c r="D60" s="1" t="str">
        <f t="shared" si="2"/>
        <v>58ABC&amp;D</v>
      </c>
      <c r="E60" s="20">
        <f>IFERROR((IF($A60&gt;supporting_sheet!$D$14, VLOOKUP(supporting_sheet!$G$14,'waste_char_sector_%_values'!$E$2:$AG$3277,2,FALSE), VLOOKUP($D60,'waste_char_sector_%_values'!$E$2:$AG$3277,2,FALSE))*'DONNÉES '!$F99),0)</f>
        <v>0</v>
      </c>
      <c r="F60" s="20">
        <f>IFERROR((IF($A60&gt;supporting_sheet!$D$14, VLOOKUP(supporting_sheet!$G$14,'waste_char_sector_%_values'!$E$2:$AG$3277,3,FALSE), VLOOKUP($D60,'waste_char_sector_%_values'!$E$2:$AG$3277,3,FALSE))*'DONNÉES '!$F99),0)</f>
        <v>0</v>
      </c>
      <c r="G60" s="20">
        <f>IFERROR((IF($A60&gt;supporting_sheet!$D$14, VLOOKUP(supporting_sheet!$G$14,'waste_char_sector_%_values'!$E$2:$AG$3277,4,FALSE), VLOOKUP($D60,'waste_char_sector_%_values'!$E$2:$AG$3277,4,FALSE))*'DONNÉES '!$F99),0)</f>
        <v>0</v>
      </c>
      <c r="H60" s="20">
        <f>IFERROR((IF($A60&gt;supporting_sheet!$D$14, VLOOKUP(supporting_sheet!$G$14,'waste_char_sector_%_values'!$E$2:$AG$3277,5,FALSE), VLOOKUP($D60,'waste_char_sector_%_values'!$E$2:$AG$3277,5,FALSE))*'DONNÉES '!$F99),0)</f>
        <v>0</v>
      </c>
      <c r="I60" s="20">
        <f>IFERROR((IF($A60&gt;supporting_sheet!$D$14, VLOOKUP(supporting_sheet!$G$14,'waste_char_sector_%_values'!$E$2:$AG$3277,6,FALSE), VLOOKUP($D60,'waste_char_sector_%_values'!$E$2:$AG$3277,6,FALSE))*'DONNÉES '!$F99),0)</f>
        <v>0</v>
      </c>
      <c r="J60" s="20">
        <f>IFERROR((IF($A60&gt;supporting_sheet!$D$14, VLOOKUP(supporting_sheet!$G$14,'waste_char_sector_%_values'!$E$2:$AG$3277,7,FALSE), VLOOKUP($D60,'waste_char_sector_%_values'!$E$2:$AG$3277,7,FALSE))*'DONNÉES '!$F99),0)</f>
        <v>0</v>
      </c>
      <c r="K60" s="20">
        <f>IFERROR((IF($A60&gt;supporting_sheet!$D$14, VLOOKUP(supporting_sheet!$G$14,'waste_char_sector_%_values'!$E$2:$AG$3277,8,FALSE), VLOOKUP($D60,'waste_char_sector_%_values'!$E$2:$AG$3277,8,FALSE))*'DONNÉES '!$F99),0)</f>
        <v>0</v>
      </c>
      <c r="L60" s="20">
        <f>IFERROR((IF($A60&gt;supporting_sheet!$D$14, VLOOKUP(supporting_sheet!$G$14,'waste_char_sector_%_values'!$E$2:$AG$3277,9,FALSE), VLOOKUP($D60,'waste_char_sector_%_values'!$E$2:$AG$3277,9,FALSE))*'DONNÉES '!$F99),0)</f>
        <v>0</v>
      </c>
      <c r="M60" s="20">
        <f>IFERROR((IF($A60&gt;supporting_sheet!$D$14, VLOOKUP(supporting_sheet!$G$14,'waste_char_sector_%_values'!$E$2:$AG$3277,10,FALSE), VLOOKUP($D60,'waste_char_sector_%_values'!$E$2:$AG$3277,10,FALSE))*'DONNÉES '!$F99),0)</f>
        <v>0</v>
      </c>
      <c r="N60" s="20">
        <f>IFERROR((IF($A60&gt;supporting_sheet!$D$14, VLOOKUP(supporting_sheet!$G$14,'waste_char_sector_%_values'!$E$2:$AG$3277,11,FALSE), VLOOKUP($D60,'waste_char_sector_%_values'!$E$2:$AG$3277,11,FALSE))*'DONNÉES '!$F99),0)</f>
        <v>0</v>
      </c>
      <c r="O60" s="20">
        <f>IFERROR((IF($A60&gt;supporting_sheet!$D$14, VLOOKUP(supporting_sheet!$G$14,'waste_char_sector_%_values'!$E$2:$AG$3277,12,FALSE), VLOOKUP($D60,'waste_char_sector_%_values'!$E$2:$AG$3277,12,FALSE))*'DONNÉES '!$F99),0)</f>
        <v>0</v>
      </c>
      <c r="P60" s="20">
        <f>IFERROR((IF($A60&gt;supporting_sheet!$D$14, VLOOKUP(supporting_sheet!$G$14,'waste_char_sector_%_values'!$E$2:$AG$3277,13,FALSE), VLOOKUP($D60,'waste_char_sector_%_values'!$E$2:$AG$3277,13,FALSE))*'DONNÉES '!$F99),0)</f>
        <v>0</v>
      </c>
      <c r="Q60" s="20">
        <f>IFERROR((IF($A60&gt;supporting_sheet!$D$14, VLOOKUP(supporting_sheet!$G$14,'waste_char_sector_%_values'!$E$2:$AG$3277,14,FALSE), VLOOKUP($D60,'waste_char_sector_%_values'!$E$2:$AG$3277,14,FALSE))*'DONNÉES '!$F99),0)</f>
        <v>0</v>
      </c>
      <c r="R60" s="20">
        <f>IFERROR((IF($A60&gt;supporting_sheet!$D$14, VLOOKUP(supporting_sheet!$G$14,'waste_char_sector_%_values'!$E$2:$AG$3277,29,FALSE), VLOOKUP($D60,'waste_char_sector_%_values'!$E$2:$AG$3277,29,FALSE))*'DONNÉES '!$F99),0)</f>
        <v>0</v>
      </c>
      <c r="S60" s="37"/>
      <c r="T60" s="37">
        <f t="shared" si="3"/>
        <v>0</v>
      </c>
      <c r="W60" s="20">
        <f>IFERROR((IF($A60&gt;supporting_sheet!$D$14, VLOOKUP(supporting_sheet!$G$14,'waste_char_sector_%_values'!$E$2:$AG$3277,11,FALSE), VLOOKUP($D60,'waste_char_sector_%_values'!$E$2:$AG$3277,11,FALSE))*'DONNÉES '!$F99),0)</f>
        <v>0</v>
      </c>
    </row>
    <row r="61" spans="1:23" x14ac:dyDescent="0.25">
      <c r="A61" s="1">
        <f>'DONNÉES '!B100</f>
        <v>59</v>
      </c>
      <c r="B61" s="1" t="str">
        <f t="shared" si="1"/>
        <v>AB</v>
      </c>
      <c r="C61" s="1" t="s">
        <v>57</v>
      </c>
      <c r="D61" s="1" t="str">
        <f t="shared" si="2"/>
        <v>59ABC&amp;D</v>
      </c>
      <c r="E61" s="20">
        <f>IFERROR((IF($A61&gt;supporting_sheet!$D$14, VLOOKUP(supporting_sheet!$G$14,'waste_char_sector_%_values'!$E$2:$AG$3277,2,FALSE), VLOOKUP($D61,'waste_char_sector_%_values'!$E$2:$AG$3277,2,FALSE))*'DONNÉES '!$F100),0)</f>
        <v>0</v>
      </c>
      <c r="F61" s="20">
        <f>IFERROR((IF($A61&gt;supporting_sheet!$D$14, VLOOKUP(supporting_sheet!$G$14,'waste_char_sector_%_values'!$E$2:$AG$3277,3,FALSE), VLOOKUP($D61,'waste_char_sector_%_values'!$E$2:$AG$3277,3,FALSE))*'DONNÉES '!$F100),0)</f>
        <v>0</v>
      </c>
      <c r="G61" s="20">
        <f>IFERROR((IF($A61&gt;supporting_sheet!$D$14, VLOOKUP(supporting_sheet!$G$14,'waste_char_sector_%_values'!$E$2:$AG$3277,4,FALSE), VLOOKUP($D61,'waste_char_sector_%_values'!$E$2:$AG$3277,4,FALSE))*'DONNÉES '!$F100),0)</f>
        <v>0</v>
      </c>
      <c r="H61" s="20">
        <f>IFERROR((IF($A61&gt;supporting_sheet!$D$14, VLOOKUP(supporting_sheet!$G$14,'waste_char_sector_%_values'!$E$2:$AG$3277,5,FALSE), VLOOKUP($D61,'waste_char_sector_%_values'!$E$2:$AG$3277,5,FALSE))*'DONNÉES '!$F100),0)</f>
        <v>0</v>
      </c>
      <c r="I61" s="20">
        <f>IFERROR((IF($A61&gt;supporting_sheet!$D$14, VLOOKUP(supporting_sheet!$G$14,'waste_char_sector_%_values'!$E$2:$AG$3277,6,FALSE), VLOOKUP($D61,'waste_char_sector_%_values'!$E$2:$AG$3277,6,FALSE))*'DONNÉES '!$F100),0)</f>
        <v>0</v>
      </c>
      <c r="J61" s="20">
        <f>IFERROR((IF($A61&gt;supporting_sheet!$D$14, VLOOKUP(supporting_sheet!$G$14,'waste_char_sector_%_values'!$E$2:$AG$3277,7,FALSE), VLOOKUP($D61,'waste_char_sector_%_values'!$E$2:$AG$3277,7,FALSE))*'DONNÉES '!$F100),0)</f>
        <v>0</v>
      </c>
      <c r="K61" s="20">
        <f>IFERROR((IF($A61&gt;supporting_sheet!$D$14, VLOOKUP(supporting_sheet!$G$14,'waste_char_sector_%_values'!$E$2:$AG$3277,8,FALSE), VLOOKUP($D61,'waste_char_sector_%_values'!$E$2:$AG$3277,8,FALSE))*'DONNÉES '!$F100),0)</f>
        <v>0</v>
      </c>
      <c r="L61" s="20">
        <f>IFERROR((IF($A61&gt;supporting_sheet!$D$14, VLOOKUP(supporting_sheet!$G$14,'waste_char_sector_%_values'!$E$2:$AG$3277,9,FALSE), VLOOKUP($D61,'waste_char_sector_%_values'!$E$2:$AG$3277,9,FALSE))*'DONNÉES '!$F100),0)</f>
        <v>0</v>
      </c>
      <c r="M61" s="20">
        <f>IFERROR((IF($A61&gt;supporting_sheet!$D$14, VLOOKUP(supporting_sheet!$G$14,'waste_char_sector_%_values'!$E$2:$AG$3277,10,FALSE), VLOOKUP($D61,'waste_char_sector_%_values'!$E$2:$AG$3277,10,FALSE))*'DONNÉES '!$F100),0)</f>
        <v>0</v>
      </c>
      <c r="N61" s="20">
        <f>IFERROR((IF($A61&gt;supporting_sheet!$D$14, VLOOKUP(supporting_sheet!$G$14,'waste_char_sector_%_values'!$E$2:$AG$3277,11,FALSE), VLOOKUP($D61,'waste_char_sector_%_values'!$E$2:$AG$3277,11,FALSE))*'DONNÉES '!$F100),0)</f>
        <v>0</v>
      </c>
      <c r="O61" s="20">
        <f>IFERROR((IF($A61&gt;supporting_sheet!$D$14, VLOOKUP(supporting_sheet!$G$14,'waste_char_sector_%_values'!$E$2:$AG$3277,12,FALSE), VLOOKUP($D61,'waste_char_sector_%_values'!$E$2:$AG$3277,12,FALSE))*'DONNÉES '!$F100),0)</f>
        <v>0</v>
      </c>
      <c r="P61" s="20">
        <f>IFERROR((IF($A61&gt;supporting_sheet!$D$14, VLOOKUP(supporting_sheet!$G$14,'waste_char_sector_%_values'!$E$2:$AG$3277,13,FALSE), VLOOKUP($D61,'waste_char_sector_%_values'!$E$2:$AG$3277,13,FALSE))*'DONNÉES '!$F100),0)</f>
        <v>0</v>
      </c>
      <c r="Q61" s="20">
        <f>IFERROR((IF($A61&gt;supporting_sheet!$D$14, VLOOKUP(supporting_sheet!$G$14,'waste_char_sector_%_values'!$E$2:$AG$3277,14,FALSE), VLOOKUP($D61,'waste_char_sector_%_values'!$E$2:$AG$3277,14,FALSE))*'DONNÉES '!$F100),0)</f>
        <v>0</v>
      </c>
      <c r="R61" s="20">
        <f>IFERROR((IF($A61&gt;supporting_sheet!$D$14, VLOOKUP(supporting_sheet!$G$14,'waste_char_sector_%_values'!$E$2:$AG$3277,29,FALSE), VLOOKUP($D61,'waste_char_sector_%_values'!$E$2:$AG$3277,29,FALSE))*'DONNÉES '!$F100),0)</f>
        <v>0</v>
      </c>
      <c r="S61" s="37"/>
      <c r="T61" s="37">
        <f t="shared" si="3"/>
        <v>0</v>
      </c>
      <c r="W61" s="20">
        <f>IFERROR((IF($A61&gt;supporting_sheet!$D$14, VLOOKUP(supporting_sheet!$G$14,'waste_char_sector_%_values'!$E$2:$AG$3277,11,FALSE), VLOOKUP($D61,'waste_char_sector_%_values'!$E$2:$AG$3277,11,FALSE))*'DONNÉES '!$F100),0)</f>
        <v>0</v>
      </c>
    </row>
    <row r="62" spans="1:23" x14ac:dyDescent="0.25">
      <c r="A62" s="1">
        <f>'DONNÉES '!B101</f>
        <v>60</v>
      </c>
      <c r="B62" s="1" t="str">
        <f t="shared" si="1"/>
        <v>AB</v>
      </c>
      <c r="C62" s="1" t="s">
        <v>57</v>
      </c>
      <c r="D62" s="1" t="str">
        <f t="shared" si="2"/>
        <v>60ABC&amp;D</v>
      </c>
      <c r="E62" s="20">
        <f>IFERROR((IF($A62&gt;supporting_sheet!$D$14, VLOOKUP(supporting_sheet!$G$14,'waste_char_sector_%_values'!$E$2:$AG$3277,2,FALSE), VLOOKUP($D62,'waste_char_sector_%_values'!$E$2:$AG$3277,2,FALSE))*'DONNÉES '!$F101),0)</f>
        <v>0</v>
      </c>
      <c r="F62" s="20">
        <f>IFERROR((IF($A62&gt;supporting_sheet!$D$14, VLOOKUP(supporting_sheet!$G$14,'waste_char_sector_%_values'!$E$2:$AG$3277,3,FALSE), VLOOKUP($D62,'waste_char_sector_%_values'!$E$2:$AG$3277,3,FALSE))*'DONNÉES '!$F101),0)</f>
        <v>0</v>
      </c>
      <c r="G62" s="20">
        <f>IFERROR((IF($A62&gt;supporting_sheet!$D$14, VLOOKUP(supporting_sheet!$G$14,'waste_char_sector_%_values'!$E$2:$AG$3277,4,FALSE), VLOOKUP($D62,'waste_char_sector_%_values'!$E$2:$AG$3277,4,FALSE))*'DONNÉES '!$F101),0)</f>
        <v>0</v>
      </c>
      <c r="H62" s="20">
        <f>IFERROR((IF($A62&gt;supporting_sheet!$D$14, VLOOKUP(supporting_sheet!$G$14,'waste_char_sector_%_values'!$E$2:$AG$3277,5,FALSE), VLOOKUP($D62,'waste_char_sector_%_values'!$E$2:$AG$3277,5,FALSE))*'DONNÉES '!$F101),0)</f>
        <v>0</v>
      </c>
      <c r="I62" s="20">
        <f>IFERROR((IF($A62&gt;supporting_sheet!$D$14, VLOOKUP(supporting_sheet!$G$14,'waste_char_sector_%_values'!$E$2:$AG$3277,6,FALSE), VLOOKUP($D62,'waste_char_sector_%_values'!$E$2:$AG$3277,6,FALSE))*'DONNÉES '!$F101),0)</f>
        <v>0</v>
      </c>
      <c r="J62" s="20">
        <f>IFERROR((IF($A62&gt;supporting_sheet!$D$14, VLOOKUP(supporting_sheet!$G$14,'waste_char_sector_%_values'!$E$2:$AG$3277,7,FALSE), VLOOKUP($D62,'waste_char_sector_%_values'!$E$2:$AG$3277,7,FALSE))*'DONNÉES '!$F101),0)</f>
        <v>0</v>
      </c>
      <c r="K62" s="20">
        <f>IFERROR((IF($A62&gt;supporting_sheet!$D$14, VLOOKUP(supporting_sheet!$G$14,'waste_char_sector_%_values'!$E$2:$AG$3277,8,FALSE), VLOOKUP($D62,'waste_char_sector_%_values'!$E$2:$AG$3277,8,FALSE))*'DONNÉES '!$F101),0)</f>
        <v>0</v>
      </c>
      <c r="L62" s="20">
        <f>IFERROR((IF($A62&gt;supporting_sheet!$D$14, VLOOKUP(supporting_sheet!$G$14,'waste_char_sector_%_values'!$E$2:$AG$3277,9,FALSE), VLOOKUP($D62,'waste_char_sector_%_values'!$E$2:$AG$3277,9,FALSE))*'DONNÉES '!$F101),0)</f>
        <v>0</v>
      </c>
      <c r="M62" s="20">
        <f>IFERROR((IF($A62&gt;supporting_sheet!$D$14, VLOOKUP(supporting_sheet!$G$14,'waste_char_sector_%_values'!$E$2:$AG$3277,10,FALSE), VLOOKUP($D62,'waste_char_sector_%_values'!$E$2:$AG$3277,10,FALSE))*'DONNÉES '!$F101),0)</f>
        <v>0</v>
      </c>
      <c r="N62" s="20">
        <f>IFERROR((IF($A62&gt;supporting_sheet!$D$14, VLOOKUP(supporting_sheet!$G$14,'waste_char_sector_%_values'!$E$2:$AG$3277,11,FALSE), VLOOKUP($D62,'waste_char_sector_%_values'!$E$2:$AG$3277,11,FALSE))*'DONNÉES '!$F101),0)</f>
        <v>0</v>
      </c>
      <c r="O62" s="20">
        <f>IFERROR((IF($A62&gt;supporting_sheet!$D$14, VLOOKUP(supporting_sheet!$G$14,'waste_char_sector_%_values'!$E$2:$AG$3277,12,FALSE), VLOOKUP($D62,'waste_char_sector_%_values'!$E$2:$AG$3277,12,FALSE))*'DONNÉES '!$F101),0)</f>
        <v>0</v>
      </c>
      <c r="P62" s="20">
        <f>IFERROR((IF($A62&gt;supporting_sheet!$D$14, VLOOKUP(supporting_sheet!$G$14,'waste_char_sector_%_values'!$E$2:$AG$3277,13,FALSE), VLOOKUP($D62,'waste_char_sector_%_values'!$E$2:$AG$3277,13,FALSE))*'DONNÉES '!$F101),0)</f>
        <v>0</v>
      </c>
      <c r="Q62" s="20">
        <f>IFERROR((IF($A62&gt;supporting_sheet!$D$14, VLOOKUP(supporting_sheet!$G$14,'waste_char_sector_%_values'!$E$2:$AG$3277,14,FALSE), VLOOKUP($D62,'waste_char_sector_%_values'!$E$2:$AG$3277,14,FALSE))*'DONNÉES '!$F101),0)</f>
        <v>0</v>
      </c>
      <c r="R62" s="20">
        <f>IFERROR((IF($A62&gt;supporting_sheet!$D$14, VLOOKUP(supporting_sheet!$G$14,'waste_char_sector_%_values'!$E$2:$AG$3277,29,FALSE), VLOOKUP($D62,'waste_char_sector_%_values'!$E$2:$AG$3277,29,FALSE))*'DONNÉES '!$F101),0)</f>
        <v>0</v>
      </c>
      <c r="S62" s="37"/>
      <c r="T62" s="37">
        <f t="shared" si="3"/>
        <v>0</v>
      </c>
      <c r="W62" s="20">
        <f>IFERROR((IF($A62&gt;supporting_sheet!$D$14, VLOOKUP(supporting_sheet!$G$14,'waste_char_sector_%_values'!$E$2:$AG$3277,11,FALSE), VLOOKUP($D62,'waste_char_sector_%_values'!$E$2:$AG$3277,11,FALSE))*'DONNÉES '!$F101),0)</f>
        <v>0</v>
      </c>
    </row>
    <row r="63" spans="1:23" x14ac:dyDescent="0.25">
      <c r="A63" s="1">
        <f>'DONNÉES '!B102</f>
        <v>61</v>
      </c>
      <c r="B63" s="1" t="str">
        <f t="shared" si="1"/>
        <v>AB</v>
      </c>
      <c r="C63" s="1" t="s">
        <v>57</v>
      </c>
      <c r="D63" s="1" t="str">
        <f t="shared" si="2"/>
        <v>61ABC&amp;D</v>
      </c>
      <c r="E63" s="20">
        <f>IFERROR((IF($A63&gt;supporting_sheet!$D$14, VLOOKUP(supporting_sheet!$G$14,'waste_char_sector_%_values'!$E$2:$AG$3277,2,FALSE), VLOOKUP($D63,'waste_char_sector_%_values'!$E$2:$AG$3277,2,FALSE))*'DONNÉES '!$F102),0)</f>
        <v>0</v>
      </c>
      <c r="F63" s="20">
        <f>IFERROR((IF($A63&gt;supporting_sheet!$D$14, VLOOKUP(supporting_sheet!$G$14,'waste_char_sector_%_values'!$E$2:$AG$3277,3,FALSE), VLOOKUP($D63,'waste_char_sector_%_values'!$E$2:$AG$3277,3,FALSE))*'DONNÉES '!$F102),0)</f>
        <v>0</v>
      </c>
      <c r="G63" s="20">
        <f>IFERROR((IF($A63&gt;supporting_sheet!$D$14, VLOOKUP(supporting_sheet!$G$14,'waste_char_sector_%_values'!$E$2:$AG$3277,4,FALSE), VLOOKUP($D63,'waste_char_sector_%_values'!$E$2:$AG$3277,4,FALSE))*'DONNÉES '!$F102),0)</f>
        <v>0</v>
      </c>
      <c r="H63" s="20">
        <f>IFERROR((IF($A63&gt;supporting_sheet!$D$14, VLOOKUP(supporting_sheet!$G$14,'waste_char_sector_%_values'!$E$2:$AG$3277,5,FALSE), VLOOKUP($D63,'waste_char_sector_%_values'!$E$2:$AG$3277,5,FALSE))*'DONNÉES '!$F102),0)</f>
        <v>0</v>
      </c>
      <c r="I63" s="20">
        <f>IFERROR((IF($A63&gt;supporting_sheet!$D$14, VLOOKUP(supporting_sheet!$G$14,'waste_char_sector_%_values'!$E$2:$AG$3277,6,FALSE), VLOOKUP($D63,'waste_char_sector_%_values'!$E$2:$AG$3277,6,FALSE))*'DONNÉES '!$F102),0)</f>
        <v>0</v>
      </c>
      <c r="J63" s="20">
        <f>IFERROR((IF($A63&gt;supporting_sheet!$D$14, VLOOKUP(supporting_sheet!$G$14,'waste_char_sector_%_values'!$E$2:$AG$3277,7,FALSE), VLOOKUP($D63,'waste_char_sector_%_values'!$E$2:$AG$3277,7,FALSE))*'DONNÉES '!$F102),0)</f>
        <v>0</v>
      </c>
      <c r="K63" s="20">
        <f>IFERROR((IF($A63&gt;supporting_sheet!$D$14, VLOOKUP(supporting_sheet!$G$14,'waste_char_sector_%_values'!$E$2:$AG$3277,8,FALSE), VLOOKUP($D63,'waste_char_sector_%_values'!$E$2:$AG$3277,8,FALSE))*'DONNÉES '!$F102),0)</f>
        <v>0</v>
      </c>
      <c r="L63" s="20">
        <f>IFERROR((IF($A63&gt;supporting_sheet!$D$14, VLOOKUP(supporting_sheet!$G$14,'waste_char_sector_%_values'!$E$2:$AG$3277,9,FALSE), VLOOKUP($D63,'waste_char_sector_%_values'!$E$2:$AG$3277,9,FALSE))*'DONNÉES '!$F102),0)</f>
        <v>0</v>
      </c>
      <c r="M63" s="20">
        <f>IFERROR((IF($A63&gt;supporting_sheet!$D$14, VLOOKUP(supporting_sheet!$G$14,'waste_char_sector_%_values'!$E$2:$AG$3277,10,FALSE), VLOOKUP($D63,'waste_char_sector_%_values'!$E$2:$AG$3277,10,FALSE))*'DONNÉES '!$F102),0)</f>
        <v>0</v>
      </c>
      <c r="N63" s="20">
        <f>IFERROR((IF($A63&gt;supporting_sheet!$D$14, VLOOKUP(supporting_sheet!$G$14,'waste_char_sector_%_values'!$E$2:$AG$3277,11,FALSE), VLOOKUP($D63,'waste_char_sector_%_values'!$E$2:$AG$3277,11,FALSE))*'DONNÉES '!$F102),0)</f>
        <v>0</v>
      </c>
      <c r="O63" s="20">
        <f>IFERROR((IF($A63&gt;supporting_sheet!$D$14, VLOOKUP(supporting_sheet!$G$14,'waste_char_sector_%_values'!$E$2:$AG$3277,12,FALSE), VLOOKUP($D63,'waste_char_sector_%_values'!$E$2:$AG$3277,12,FALSE))*'DONNÉES '!$F102),0)</f>
        <v>0</v>
      </c>
      <c r="P63" s="20">
        <f>IFERROR((IF($A63&gt;supporting_sheet!$D$14, VLOOKUP(supporting_sheet!$G$14,'waste_char_sector_%_values'!$E$2:$AG$3277,13,FALSE), VLOOKUP($D63,'waste_char_sector_%_values'!$E$2:$AG$3277,13,FALSE))*'DONNÉES '!$F102),0)</f>
        <v>0</v>
      </c>
      <c r="Q63" s="20">
        <f>IFERROR((IF($A63&gt;supporting_sheet!$D$14, VLOOKUP(supporting_sheet!$G$14,'waste_char_sector_%_values'!$E$2:$AG$3277,14,FALSE), VLOOKUP($D63,'waste_char_sector_%_values'!$E$2:$AG$3277,14,FALSE))*'DONNÉES '!$F102),0)</f>
        <v>0</v>
      </c>
      <c r="R63" s="20">
        <f>IFERROR((IF($A63&gt;supporting_sheet!$D$14, VLOOKUP(supporting_sheet!$G$14,'waste_char_sector_%_values'!$E$2:$AG$3277,29,FALSE), VLOOKUP($D63,'waste_char_sector_%_values'!$E$2:$AG$3277,29,FALSE))*'DONNÉES '!$F102),0)</f>
        <v>0</v>
      </c>
      <c r="S63" s="37"/>
      <c r="T63" s="37">
        <f t="shared" si="3"/>
        <v>0</v>
      </c>
      <c r="W63" s="20">
        <f>IFERROR((IF($A63&gt;supporting_sheet!$D$14, VLOOKUP(supporting_sheet!$G$14,'waste_char_sector_%_values'!$E$2:$AG$3277,11,FALSE), VLOOKUP($D63,'waste_char_sector_%_values'!$E$2:$AG$3277,11,FALSE))*'DONNÉES '!$F102),0)</f>
        <v>0</v>
      </c>
    </row>
    <row r="64" spans="1:23" x14ac:dyDescent="0.25">
      <c r="A64" s="1">
        <f>'DONNÉES '!B103</f>
        <v>62</v>
      </c>
      <c r="B64" s="1" t="str">
        <f t="shared" si="1"/>
        <v>AB</v>
      </c>
      <c r="C64" s="1" t="s">
        <v>57</v>
      </c>
      <c r="D64" s="1" t="str">
        <f t="shared" si="2"/>
        <v>62ABC&amp;D</v>
      </c>
      <c r="E64" s="20">
        <f>IFERROR((IF($A64&gt;supporting_sheet!$D$14, VLOOKUP(supporting_sheet!$G$14,'waste_char_sector_%_values'!$E$2:$AG$3277,2,FALSE), VLOOKUP($D64,'waste_char_sector_%_values'!$E$2:$AG$3277,2,FALSE))*'DONNÉES '!$F103),0)</f>
        <v>0</v>
      </c>
      <c r="F64" s="20">
        <f>IFERROR((IF($A64&gt;supporting_sheet!$D$14, VLOOKUP(supporting_sheet!$G$14,'waste_char_sector_%_values'!$E$2:$AG$3277,3,FALSE), VLOOKUP($D64,'waste_char_sector_%_values'!$E$2:$AG$3277,3,FALSE))*'DONNÉES '!$F103),0)</f>
        <v>0</v>
      </c>
      <c r="G64" s="20">
        <f>IFERROR((IF($A64&gt;supporting_sheet!$D$14, VLOOKUP(supporting_sheet!$G$14,'waste_char_sector_%_values'!$E$2:$AG$3277,4,FALSE), VLOOKUP($D64,'waste_char_sector_%_values'!$E$2:$AG$3277,4,FALSE))*'DONNÉES '!$F103),0)</f>
        <v>0</v>
      </c>
      <c r="H64" s="20">
        <f>IFERROR((IF($A64&gt;supporting_sheet!$D$14, VLOOKUP(supporting_sheet!$G$14,'waste_char_sector_%_values'!$E$2:$AG$3277,5,FALSE), VLOOKUP($D64,'waste_char_sector_%_values'!$E$2:$AG$3277,5,FALSE))*'DONNÉES '!$F103),0)</f>
        <v>0</v>
      </c>
      <c r="I64" s="20">
        <f>IFERROR((IF($A64&gt;supporting_sheet!$D$14, VLOOKUP(supporting_sheet!$G$14,'waste_char_sector_%_values'!$E$2:$AG$3277,6,FALSE), VLOOKUP($D64,'waste_char_sector_%_values'!$E$2:$AG$3277,6,FALSE))*'DONNÉES '!$F103),0)</f>
        <v>0</v>
      </c>
      <c r="J64" s="20">
        <f>IFERROR((IF($A64&gt;supporting_sheet!$D$14, VLOOKUP(supporting_sheet!$G$14,'waste_char_sector_%_values'!$E$2:$AG$3277,7,FALSE), VLOOKUP($D64,'waste_char_sector_%_values'!$E$2:$AG$3277,7,FALSE))*'DONNÉES '!$F103),0)</f>
        <v>0</v>
      </c>
      <c r="K64" s="20">
        <f>IFERROR((IF($A64&gt;supporting_sheet!$D$14, VLOOKUP(supporting_sheet!$G$14,'waste_char_sector_%_values'!$E$2:$AG$3277,8,FALSE), VLOOKUP($D64,'waste_char_sector_%_values'!$E$2:$AG$3277,8,FALSE))*'DONNÉES '!$F103),0)</f>
        <v>0</v>
      </c>
      <c r="L64" s="20">
        <f>IFERROR((IF($A64&gt;supporting_sheet!$D$14, VLOOKUP(supporting_sheet!$G$14,'waste_char_sector_%_values'!$E$2:$AG$3277,9,FALSE), VLOOKUP($D64,'waste_char_sector_%_values'!$E$2:$AG$3277,9,FALSE))*'DONNÉES '!$F103),0)</f>
        <v>0</v>
      </c>
      <c r="M64" s="20">
        <f>IFERROR((IF($A64&gt;supporting_sheet!$D$14, VLOOKUP(supporting_sheet!$G$14,'waste_char_sector_%_values'!$E$2:$AG$3277,10,FALSE), VLOOKUP($D64,'waste_char_sector_%_values'!$E$2:$AG$3277,10,FALSE))*'DONNÉES '!$F103),0)</f>
        <v>0</v>
      </c>
      <c r="N64" s="20">
        <f>IFERROR((IF($A64&gt;supporting_sheet!$D$14, VLOOKUP(supporting_sheet!$G$14,'waste_char_sector_%_values'!$E$2:$AG$3277,11,FALSE), VLOOKUP($D64,'waste_char_sector_%_values'!$E$2:$AG$3277,11,FALSE))*'DONNÉES '!$F103),0)</f>
        <v>0</v>
      </c>
      <c r="O64" s="20">
        <f>IFERROR((IF($A64&gt;supporting_sheet!$D$14, VLOOKUP(supporting_sheet!$G$14,'waste_char_sector_%_values'!$E$2:$AG$3277,12,FALSE), VLOOKUP($D64,'waste_char_sector_%_values'!$E$2:$AG$3277,12,FALSE))*'DONNÉES '!$F103),0)</f>
        <v>0</v>
      </c>
      <c r="P64" s="20">
        <f>IFERROR((IF($A64&gt;supporting_sheet!$D$14, VLOOKUP(supporting_sheet!$G$14,'waste_char_sector_%_values'!$E$2:$AG$3277,13,FALSE), VLOOKUP($D64,'waste_char_sector_%_values'!$E$2:$AG$3277,13,FALSE))*'DONNÉES '!$F103),0)</f>
        <v>0</v>
      </c>
      <c r="Q64" s="20">
        <f>IFERROR((IF($A64&gt;supporting_sheet!$D$14, VLOOKUP(supporting_sheet!$G$14,'waste_char_sector_%_values'!$E$2:$AG$3277,14,FALSE), VLOOKUP($D64,'waste_char_sector_%_values'!$E$2:$AG$3277,14,FALSE))*'DONNÉES '!$F103),0)</f>
        <v>0</v>
      </c>
      <c r="R64" s="20">
        <f>IFERROR((IF($A64&gt;supporting_sheet!$D$14, VLOOKUP(supporting_sheet!$G$14,'waste_char_sector_%_values'!$E$2:$AG$3277,29,FALSE), VLOOKUP($D64,'waste_char_sector_%_values'!$E$2:$AG$3277,29,FALSE))*'DONNÉES '!$F103),0)</f>
        <v>0</v>
      </c>
      <c r="S64" s="37"/>
      <c r="T64" s="37">
        <f t="shared" si="3"/>
        <v>0</v>
      </c>
      <c r="W64" s="20">
        <f>IFERROR((IF($A64&gt;supporting_sheet!$D$14, VLOOKUP(supporting_sheet!$G$14,'waste_char_sector_%_values'!$E$2:$AG$3277,11,FALSE), VLOOKUP($D64,'waste_char_sector_%_values'!$E$2:$AG$3277,11,FALSE))*'DONNÉES '!$F103),0)</f>
        <v>0</v>
      </c>
    </row>
    <row r="65" spans="1:23" x14ac:dyDescent="0.25">
      <c r="A65" s="1">
        <f>'DONNÉES '!B104</f>
        <v>63</v>
      </c>
      <c r="B65" s="1" t="str">
        <f t="shared" si="1"/>
        <v>AB</v>
      </c>
      <c r="C65" s="1" t="s">
        <v>57</v>
      </c>
      <c r="D65" s="1" t="str">
        <f t="shared" si="2"/>
        <v>63ABC&amp;D</v>
      </c>
      <c r="E65" s="20">
        <f>IFERROR((IF($A65&gt;supporting_sheet!$D$14, VLOOKUP(supporting_sheet!$G$14,'waste_char_sector_%_values'!$E$2:$AG$3277,2,FALSE), VLOOKUP($D65,'waste_char_sector_%_values'!$E$2:$AG$3277,2,FALSE))*'DONNÉES '!$F104),0)</f>
        <v>0</v>
      </c>
      <c r="F65" s="20">
        <f>IFERROR((IF($A65&gt;supporting_sheet!$D$14, VLOOKUP(supporting_sheet!$G$14,'waste_char_sector_%_values'!$E$2:$AG$3277,3,FALSE), VLOOKUP($D65,'waste_char_sector_%_values'!$E$2:$AG$3277,3,FALSE))*'DONNÉES '!$F104),0)</f>
        <v>0</v>
      </c>
      <c r="G65" s="20">
        <f>IFERROR((IF($A65&gt;supporting_sheet!$D$14, VLOOKUP(supporting_sheet!$G$14,'waste_char_sector_%_values'!$E$2:$AG$3277,4,FALSE), VLOOKUP($D65,'waste_char_sector_%_values'!$E$2:$AG$3277,4,FALSE))*'DONNÉES '!$F104),0)</f>
        <v>0</v>
      </c>
      <c r="H65" s="20">
        <f>IFERROR((IF($A65&gt;supporting_sheet!$D$14, VLOOKUP(supporting_sheet!$G$14,'waste_char_sector_%_values'!$E$2:$AG$3277,5,FALSE), VLOOKUP($D65,'waste_char_sector_%_values'!$E$2:$AG$3277,5,FALSE))*'DONNÉES '!$F104),0)</f>
        <v>0</v>
      </c>
      <c r="I65" s="20">
        <f>IFERROR((IF($A65&gt;supporting_sheet!$D$14, VLOOKUP(supporting_sheet!$G$14,'waste_char_sector_%_values'!$E$2:$AG$3277,6,FALSE), VLOOKUP($D65,'waste_char_sector_%_values'!$E$2:$AG$3277,6,FALSE))*'DONNÉES '!$F104),0)</f>
        <v>0</v>
      </c>
      <c r="J65" s="20">
        <f>IFERROR((IF($A65&gt;supporting_sheet!$D$14, VLOOKUP(supporting_sheet!$G$14,'waste_char_sector_%_values'!$E$2:$AG$3277,7,FALSE), VLOOKUP($D65,'waste_char_sector_%_values'!$E$2:$AG$3277,7,FALSE))*'DONNÉES '!$F104),0)</f>
        <v>0</v>
      </c>
      <c r="K65" s="20">
        <f>IFERROR((IF($A65&gt;supporting_sheet!$D$14, VLOOKUP(supporting_sheet!$G$14,'waste_char_sector_%_values'!$E$2:$AG$3277,8,FALSE), VLOOKUP($D65,'waste_char_sector_%_values'!$E$2:$AG$3277,8,FALSE))*'DONNÉES '!$F104),0)</f>
        <v>0</v>
      </c>
      <c r="L65" s="20">
        <f>IFERROR((IF($A65&gt;supporting_sheet!$D$14, VLOOKUP(supporting_sheet!$G$14,'waste_char_sector_%_values'!$E$2:$AG$3277,9,FALSE), VLOOKUP($D65,'waste_char_sector_%_values'!$E$2:$AG$3277,9,FALSE))*'DONNÉES '!$F104),0)</f>
        <v>0</v>
      </c>
      <c r="M65" s="20">
        <f>IFERROR((IF($A65&gt;supporting_sheet!$D$14, VLOOKUP(supporting_sheet!$G$14,'waste_char_sector_%_values'!$E$2:$AG$3277,10,FALSE), VLOOKUP($D65,'waste_char_sector_%_values'!$E$2:$AG$3277,10,FALSE))*'DONNÉES '!$F104),0)</f>
        <v>0</v>
      </c>
      <c r="N65" s="20">
        <f>IFERROR((IF($A65&gt;supporting_sheet!$D$14, VLOOKUP(supporting_sheet!$G$14,'waste_char_sector_%_values'!$E$2:$AG$3277,11,FALSE), VLOOKUP($D65,'waste_char_sector_%_values'!$E$2:$AG$3277,11,FALSE))*'DONNÉES '!$F104),0)</f>
        <v>0</v>
      </c>
      <c r="O65" s="20">
        <f>IFERROR((IF($A65&gt;supporting_sheet!$D$14, VLOOKUP(supporting_sheet!$G$14,'waste_char_sector_%_values'!$E$2:$AG$3277,12,FALSE), VLOOKUP($D65,'waste_char_sector_%_values'!$E$2:$AG$3277,12,FALSE))*'DONNÉES '!$F104),0)</f>
        <v>0</v>
      </c>
      <c r="P65" s="20">
        <f>IFERROR((IF($A65&gt;supporting_sheet!$D$14, VLOOKUP(supporting_sheet!$G$14,'waste_char_sector_%_values'!$E$2:$AG$3277,13,FALSE), VLOOKUP($D65,'waste_char_sector_%_values'!$E$2:$AG$3277,13,FALSE))*'DONNÉES '!$F104),0)</f>
        <v>0</v>
      </c>
      <c r="Q65" s="20">
        <f>IFERROR((IF($A65&gt;supporting_sheet!$D$14, VLOOKUP(supporting_sheet!$G$14,'waste_char_sector_%_values'!$E$2:$AG$3277,14,FALSE), VLOOKUP($D65,'waste_char_sector_%_values'!$E$2:$AG$3277,14,FALSE))*'DONNÉES '!$F104),0)</f>
        <v>0</v>
      </c>
      <c r="R65" s="20">
        <f>IFERROR((IF($A65&gt;supporting_sheet!$D$14, VLOOKUP(supporting_sheet!$G$14,'waste_char_sector_%_values'!$E$2:$AG$3277,29,FALSE), VLOOKUP($D65,'waste_char_sector_%_values'!$E$2:$AG$3277,29,FALSE))*'DONNÉES '!$F104),0)</f>
        <v>0</v>
      </c>
      <c r="S65" s="37"/>
      <c r="T65" s="37">
        <f t="shared" si="3"/>
        <v>0</v>
      </c>
      <c r="W65" s="20">
        <f>IFERROR((IF($A65&gt;supporting_sheet!$D$14, VLOOKUP(supporting_sheet!$G$14,'waste_char_sector_%_values'!$E$2:$AG$3277,11,FALSE), VLOOKUP($D65,'waste_char_sector_%_values'!$E$2:$AG$3277,11,FALSE))*'DONNÉES '!$F104),0)</f>
        <v>0</v>
      </c>
    </row>
    <row r="66" spans="1:23" x14ac:dyDescent="0.25">
      <c r="A66" s="1">
        <f>'DONNÉES '!B105</f>
        <v>64</v>
      </c>
      <c r="B66" s="1" t="str">
        <f t="shared" si="1"/>
        <v>AB</v>
      </c>
      <c r="C66" s="1" t="s">
        <v>57</v>
      </c>
      <c r="D66" s="1" t="str">
        <f t="shared" si="2"/>
        <v>64ABC&amp;D</v>
      </c>
      <c r="E66" s="20">
        <f>IFERROR((IF($A66&gt;supporting_sheet!$D$14, VLOOKUP(supporting_sheet!$G$14,'waste_char_sector_%_values'!$E$2:$AG$3277,2,FALSE), VLOOKUP($D66,'waste_char_sector_%_values'!$E$2:$AG$3277,2,FALSE))*'DONNÉES '!$F105),0)</f>
        <v>0</v>
      </c>
      <c r="F66" s="20">
        <f>IFERROR((IF($A66&gt;supporting_sheet!$D$14, VLOOKUP(supporting_sheet!$G$14,'waste_char_sector_%_values'!$E$2:$AG$3277,3,FALSE), VLOOKUP($D66,'waste_char_sector_%_values'!$E$2:$AG$3277,3,FALSE))*'DONNÉES '!$F105),0)</f>
        <v>0</v>
      </c>
      <c r="G66" s="20">
        <f>IFERROR((IF($A66&gt;supporting_sheet!$D$14, VLOOKUP(supporting_sheet!$G$14,'waste_char_sector_%_values'!$E$2:$AG$3277,4,FALSE), VLOOKUP($D66,'waste_char_sector_%_values'!$E$2:$AG$3277,4,FALSE))*'DONNÉES '!$F105),0)</f>
        <v>0</v>
      </c>
      <c r="H66" s="20">
        <f>IFERROR((IF($A66&gt;supporting_sheet!$D$14, VLOOKUP(supporting_sheet!$G$14,'waste_char_sector_%_values'!$E$2:$AG$3277,5,FALSE), VLOOKUP($D66,'waste_char_sector_%_values'!$E$2:$AG$3277,5,FALSE))*'DONNÉES '!$F105),0)</f>
        <v>0</v>
      </c>
      <c r="I66" s="20">
        <f>IFERROR((IF($A66&gt;supporting_sheet!$D$14, VLOOKUP(supporting_sheet!$G$14,'waste_char_sector_%_values'!$E$2:$AG$3277,6,FALSE), VLOOKUP($D66,'waste_char_sector_%_values'!$E$2:$AG$3277,6,FALSE))*'DONNÉES '!$F105),0)</f>
        <v>0</v>
      </c>
      <c r="J66" s="20">
        <f>IFERROR((IF($A66&gt;supporting_sheet!$D$14, VLOOKUP(supporting_sheet!$G$14,'waste_char_sector_%_values'!$E$2:$AG$3277,7,FALSE), VLOOKUP($D66,'waste_char_sector_%_values'!$E$2:$AG$3277,7,FALSE))*'DONNÉES '!$F105),0)</f>
        <v>0</v>
      </c>
      <c r="K66" s="20">
        <f>IFERROR((IF($A66&gt;supporting_sheet!$D$14, VLOOKUP(supporting_sheet!$G$14,'waste_char_sector_%_values'!$E$2:$AG$3277,8,FALSE), VLOOKUP($D66,'waste_char_sector_%_values'!$E$2:$AG$3277,8,FALSE))*'DONNÉES '!$F105),0)</f>
        <v>0</v>
      </c>
      <c r="L66" s="20">
        <f>IFERROR((IF($A66&gt;supporting_sheet!$D$14, VLOOKUP(supporting_sheet!$G$14,'waste_char_sector_%_values'!$E$2:$AG$3277,9,FALSE), VLOOKUP($D66,'waste_char_sector_%_values'!$E$2:$AG$3277,9,FALSE))*'DONNÉES '!$F105),0)</f>
        <v>0</v>
      </c>
      <c r="M66" s="20">
        <f>IFERROR((IF($A66&gt;supporting_sheet!$D$14, VLOOKUP(supporting_sheet!$G$14,'waste_char_sector_%_values'!$E$2:$AG$3277,10,FALSE), VLOOKUP($D66,'waste_char_sector_%_values'!$E$2:$AG$3277,10,FALSE))*'DONNÉES '!$F105),0)</f>
        <v>0</v>
      </c>
      <c r="N66" s="20">
        <f>IFERROR((IF($A66&gt;supporting_sheet!$D$14, VLOOKUP(supporting_sheet!$G$14,'waste_char_sector_%_values'!$E$2:$AG$3277,11,FALSE), VLOOKUP($D66,'waste_char_sector_%_values'!$E$2:$AG$3277,11,FALSE))*'DONNÉES '!$F105),0)</f>
        <v>0</v>
      </c>
      <c r="O66" s="20">
        <f>IFERROR((IF($A66&gt;supporting_sheet!$D$14, VLOOKUP(supporting_sheet!$G$14,'waste_char_sector_%_values'!$E$2:$AG$3277,12,FALSE), VLOOKUP($D66,'waste_char_sector_%_values'!$E$2:$AG$3277,12,FALSE))*'DONNÉES '!$F105),0)</f>
        <v>0</v>
      </c>
      <c r="P66" s="20">
        <f>IFERROR((IF($A66&gt;supporting_sheet!$D$14, VLOOKUP(supporting_sheet!$G$14,'waste_char_sector_%_values'!$E$2:$AG$3277,13,FALSE), VLOOKUP($D66,'waste_char_sector_%_values'!$E$2:$AG$3277,13,FALSE))*'DONNÉES '!$F105),0)</f>
        <v>0</v>
      </c>
      <c r="Q66" s="20">
        <f>IFERROR((IF($A66&gt;supporting_sheet!$D$14, VLOOKUP(supporting_sheet!$G$14,'waste_char_sector_%_values'!$E$2:$AG$3277,14,FALSE), VLOOKUP($D66,'waste_char_sector_%_values'!$E$2:$AG$3277,14,FALSE))*'DONNÉES '!$F105),0)</f>
        <v>0</v>
      </c>
      <c r="R66" s="20">
        <f>IFERROR((IF($A66&gt;supporting_sheet!$D$14, VLOOKUP(supporting_sheet!$G$14,'waste_char_sector_%_values'!$E$2:$AG$3277,29,FALSE), VLOOKUP($D66,'waste_char_sector_%_values'!$E$2:$AG$3277,29,FALSE))*'DONNÉES '!$F105),0)</f>
        <v>0</v>
      </c>
      <c r="S66" s="37"/>
      <c r="T66" s="37">
        <f t="shared" ref="T66:T97" si="4">+SUM(E66:R66)</f>
        <v>0</v>
      </c>
      <c r="W66" s="20">
        <f>IFERROR((IF($A66&gt;supporting_sheet!$D$14, VLOOKUP(supporting_sheet!$G$14,'waste_char_sector_%_values'!$E$2:$AG$3277,11,FALSE), VLOOKUP($D66,'waste_char_sector_%_values'!$E$2:$AG$3277,11,FALSE))*'DONNÉES '!$F105),0)</f>
        <v>0</v>
      </c>
    </row>
    <row r="67" spans="1:23" x14ac:dyDescent="0.25">
      <c r="A67" s="1">
        <f>'DONNÉES '!B106</f>
        <v>65</v>
      </c>
      <c r="B67" s="1" t="str">
        <f t="shared" ref="B67:B130" si="5">province_1</f>
        <v>AB</v>
      </c>
      <c r="C67" s="1" t="s">
        <v>57</v>
      </c>
      <c r="D67" s="1" t="str">
        <f t="shared" ref="D67:D111" si="6">CONCATENATE(A67,B67,C67)</f>
        <v>65ABC&amp;D</v>
      </c>
      <c r="E67" s="20">
        <f>IFERROR((IF($A67&gt;supporting_sheet!$D$14, VLOOKUP(supporting_sheet!$G$14,'waste_char_sector_%_values'!$E$2:$AG$3277,2,FALSE), VLOOKUP($D67,'waste_char_sector_%_values'!$E$2:$AG$3277,2,FALSE))*'DONNÉES '!$F106),0)</f>
        <v>0</v>
      </c>
      <c r="F67" s="20">
        <f>IFERROR((IF($A67&gt;supporting_sheet!$D$14, VLOOKUP(supporting_sheet!$G$14,'waste_char_sector_%_values'!$E$2:$AG$3277,3,FALSE), VLOOKUP($D67,'waste_char_sector_%_values'!$E$2:$AG$3277,3,FALSE))*'DONNÉES '!$F106),0)</f>
        <v>0</v>
      </c>
      <c r="G67" s="20">
        <f>IFERROR((IF($A67&gt;supporting_sheet!$D$14, VLOOKUP(supporting_sheet!$G$14,'waste_char_sector_%_values'!$E$2:$AG$3277,4,FALSE), VLOOKUP($D67,'waste_char_sector_%_values'!$E$2:$AG$3277,4,FALSE))*'DONNÉES '!$F106),0)</f>
        <v>0</v>
      </c>
      <c r="H67" s="20">
        <f>IFERROR((IF($A67&gt;supporting_sheet!$D$14, VLOOKUP(supporting_sheet!$G$14,'waste_char_sector_%_values'!$E$2:$AG$3277,5,FALSE), VLOOKUP($D67,'waste_char_sector_%_values'!$E$2:$AG$3277,5,FALSE))*'DONNÉES '!$F106),0)</f>
        <v>0</v>
      </c>
      <c r="I67" s="20">
        <f>IFERROR((IF($A67&gt;supporting_sheet!$D$14, VLOOKUP(supporting_sheet!$G$14,'waste_char_sector_%_values'!$E$2:$AG$3277,6,FALSE), VLOOKUP($D67,'waste_char_sector_%_values'!$E$2:$AG$3277,6,FALSE))*'DONNÉES '!$F106),0)</f>
        <v>0</v>
      </c>
      <c r="J67" s="20">
        <f>IFERROR((IF($A67&gt;supporting_sheet!$D$14, VLOOKUP(supporting_sheet!$G$14,'waste_char_sector_%_values'!$E$2:$AG$3277,7,FALSE), VLOOKUP($D67,'waste_char_sector_%_values'!$E$2:$AG$3277,7,FALSE))*'DONNÉES '!$F106),0)</f>
        <v>0</v>
      </c>
      <c r="K67" s="20">
        <f>IFERROR((IF($A67&gt;supporting_sheet!$D$14, VLOOKUP(supporting_sheet!$G$14,'waste_char_sector_%_values'!$E$2:$AG$3277,8,FALSE), VLOOKUP($D67,'waste_char_sector_%_values'!$E$2:$AG$3277,8,FALSE))*'DONNÉES '!$F106),0)</f>
        <v>0</v>
      </c>
      <c r="L67" s="20">
        <f>IFERROR((IF($A67&gt;supporting_sheet!$D$14, VLOOKUP(supporting_sheet!$G$14,'waste_char_sector_%_values'!$E$2:$AG$3277,9,FALSE), VLOOKUP($D67,'waste_char_sector_%_values'!$E$2:$AG$3277,9,FALSE))*'DONNÉES '!$F106),0)</f>
        <v>0</v>
      </c>
      <c r="M67" s="20">
        <f>IFERROR((IF($A67&gt;supporting_sheet!$D$14, VLOOKUP(supporting_sheet!$G$14,'waste_char_sector_%_values'!$E$2:$AG$3277,10,FALSE), VLOOKUP($D67,'waste_char_sector_%_values'!$E$2:$AG$3277,10,FALSE))*'DONNÉES '!$F106),0)</f>
        <v>0</v>
      </c>
      <c r="N67" s="20">
        <f>IFERROR((IF($A67&gt;supporting_sheet!$D$14, VLOOKUP(supporting_sheet!$G$14,'waste_char_sector_%_values'!$E$2:$AG$3277,11,FALSE), VLOOKUP($D67,'waste_char_sector_%_values'!$E$2:$AG$3277,11,FALSE))*'DONNÉES '!$F106),0)</f>
        <v>0</v>
      </c>
      <c r="O67" s="20">
        <f>IFERROR((IF($A67&gt;supporting_sheet!$D$14, VLOOKUP(supporting_sheet!$G$14,'waste_char_sector_%_values'!$E$2:$AG$3277,12,FALSE), VLOOKUP($D67,'waste_char_sector_%_values'!$E$2:$AG$3277,12,FALSE))*'DONNÉES '!$F106),0)</f>
        <v>0</v>
      </c>
      <c r="P67" s="20">
        <f>IFERROR((IF($A67&gt;supporting_sheet!$D$14, VLOOKUP(supporting_sheet!$G$14,'waste_char_sector_%_values'!$E$2:$AG$3277,13,FALSE), VLOOKUP($D67,'waste_char_sector_%_values'!$E$2:$AG$3277,13,FALSE))*'DONNÉES '!$F106),0)</f>
        <v>0</v>
      </c>
      <c r="Q67" s="20">
        <f>IFERROR((IF($A67&gt;supporting_sheet!$D$14, VLOOKUP(supporting_sheet!$G$14,'waste_char_sector_%_values'!$E$2:$AG$3277,14,FALSE), VLOOKUP($D67,'waste_char_sector_%_values'!$E$2:$AG$3277,14,FALSE))*'DONNÉES '!$F106),0)</f>
        <v>0</v>
      </c>
      <c r="R67" s="20">
        <f>IFERROR((IF($A67&gt;supporting_sheet!$D$14, VLOOKUP(supporting_sheet!$G$14,'waste_char_sector_%_values'!$E$2:$AG$3277,29,FALSE), VLOOKUP($D67,'waste_char_sector_%_values'!$E$2:$AG$3277,29,FALSE))*'DONNÉES '!$F106),0)</f>
        <v>0</v>
      </c>
      <c r="S67" s="37"/>
      <c r="T67" s="37">
        <f t="shared" si="4"/>
        <v>0</v>
      </c>
      <c r="W67" s="20">
        <f>IFERROR((IF($A67&gt;supporting_sheet!$D$14, VLOOKUP(supporting_sheet!$G$14,'waste_char_sector_%_values'!$E$2:$AG$3277,11,FALSE), VLOOKUP($D67,'waste_char_sector_%_values'!$E$2:$AG$3277,11,FALSE))*'DONNÉES '!$F106),0)</f>
        <v>0</v>
      </c>
    </row>
    <row r="68" spans="1:23" x14ac:dyDescent="0.25">
      <c r="A68" s="1">
        <f>'DONNÉES '!B107</f>
        <v>66</v>
      </c>
      <c r="B68" s="1" t="str">
        <f t="shared" si="5"/>
        <v>AB</v>
      </c>
      <c r="C68" s="1" t="s">
        <v>57</v>
      </c>
      <c r="D68" s="1" t="str">
        <f t="shared" si="6"/>
        <v>66ABC&amp;D</v>
      </c>
      <c r="E68" s="20">
        <f>IFERROR((IF($A68&gt;supporting_sheet!$D$14, VLOOKUP(supporting_sheet!$G$14,'waste_char_sector_%_values'!$E$2:$AG$3277,2,FALSE), VLOOKUP($D68,'waste_char_sector_%_values'!$E$2:$AG$3277,2,FALSE))*'DONNÉES '!$F107),0)</f>
        <v>0</v>
      </c>
      <c r="F68" s="20">
        <f>IFERROR((IF($A68&gt;supporting_sheet!$D$14, VLOOKUP(supporting_sheet!$G$14,'waste_char_sector_%_values'!$E$2:$AG$3277,3,FALSE), VLOOKUP($D68,'waste_char_sector_%_values'!$E$2:$AG$3277,3,FALSE))*'DONNÉES '!$F107),0)</f>
        <v>0</v>
      </c>
      <c r="G68" s="20">
        <f>IFERROR((IF($A68&gt;supporting_sheet!$D$14, VLOOKUP(supporting_sheet!$G$14,'waste_char_sector_%_values'!$E$2:$AG$3277,4,FALSE), VLOOKUP($D68,'waste_char_sector_%_values'!$E$2:$AG$3277,4,FALSE))*'DONNÉES '!$F107),0)</f>
        <v>0</v>
      </c>
      <c r="H68" s="20">
        <f>IFERROR((IF($A68&gt;supporting_sheet!$D$14, VLOOKUP(supporting_sheet!$G$14,'waste_char_sector_%_values'!$E$2:$AG$3277,5,FALSE), VLOOKUP($D68,'waste_char_sector_%_values'!$E$2:$AG$3277,5,FALSE))*'DONNÉES '!$F107),0)</f>
        <v>0</v>
      </c>
      <c r="I68" s="20">
        <f>IFERROR((IF($A68&gt;supporting_sheet!$D$14, VLOOKUP(supporting_sheet!$G$14,'waste_char_sector_%_values'!$E$2:$AG$3277,6,FALSE), VLOOKUP($D68,'waste_char_sector_%_values'!$E$2:$AG$3277,6,FALSE))*'DONNÉES '!$F107),0)</f>
        <v>0</v>
      </c>
      <c r="J68" s="20">
        <f>IFERROR((IF($A68&gt;supporting_sheet!$D$14, VLOOKUP(supporting_sheet!$G$14,'waste_char_sector_%_values'!$E$2:$AG$3277,7,FALSE), VLOOKUP($D68,'waste_char_sector_%_values'!$E$2:$AG$3277,7,FALSE))*'DONNÉES '!$F107),0)</f>
        <v>0</v>
      </c>
      <c r="K68" s="20">
        <f>IFERROR((IF($A68&gt;supporting_sheet!$D$14, VLOOKUP(supporting_sheet!$G$14,'waste_char_sector_%_values'!$E$2:$AG$3277,8,FALSE), VLOOKUP($D68,'waste_char_sector_%_values'!$E$2:$AG$3277,8,FALSE))*'DONNÉES '!$F107),0)</f>
        <v>0</v>
      </c>
      <c r="L68" s="20">
        <f>IFERROR((IF($A68&gt;supporting_sheet!$D$14, VLOOKUP(supporting_sheet!$G$14,'waste_char_sector_%_values'!$E$2:$AG$3277,9,FALSE), VLOOKUP($D68,'waste_char_sector_%_values'!$E$2:$AG$3277,9,FALSE))*'DONNÉES '!$F107),0)</f>
        <v>0</v>
      </c>
      <c r="M68" s="20">
        <f>IFERROR((IF($A68&gt;supporting_sheet!$D$14, VLOOKUP(supporting_sheet!$G$14,'waste_char_sector_%_values'!$E$2:$AG$3277,10,FALSE), VLOOKUP($D68,'waste_char_sector_%_values'!$E$2:$AG$3277,10,FALSE))*'DONNÉES '!$F107),0)</f>
        <v>0</v>
      </c>
      <c r="N68" s="20">
        <f>IFERROR((IF($A68&gt;supporting_sheet!$D$14, VLOOKUP(supporting_sheet!$G$14,'waste_char_sector_%_values'!$E$2:$AG$3277,11,FALSE), VLOOKUP($D68,'waste_char_sector_%_values'!$E$2:$AG$3277,11,FALSE))*'DONNÉES '!$F107),0)</f>
        <v>0</v>
      </c>
      <c r="O68" s="20">
        <f>IFERROR((IF($A68&gt;supporting_sheet!$D$14, VLOOKUP(supporting_sheet!$G$14,'waste_char_sector_%_values'!$E$2:$AG$3277,12,FALSE), VLOOKUP($D68,'waste_char_sector_%_values'!$E$2:$AG$3277,12,FALSE))*'DONNÉES '!$F107),0)</f>
        <v>0</v>
      </c>
      <c r="P68" s="20">
        <f>IFERROR((IF($A68&gt;supporting_sheet!$D$14, VLOOKUP(supporting_sheet!$G$14,'waste_char_sector_%_values'!$E$2:$AG$3277,13,FALSE), VLOOKUP($D68,'waste_char_sector_%_values'!$E$2:$AG$3277,13,FALSE))*'DONNÉES '!$F107),0)</f>
        <v>0</v>
      </c>
      <c r="Q68" s="20">
        <f>IFERROR((IF($A68&gt;supporting_sheet!$D$14, VLOOKUP(supporting_sheet!$G$14,'waste_char_sector_%_values'!$E$2:$AG$3277,14,FALSE), VLOOKUP($D68,'waste_char_sector_%_values'!$E$2:$AG$3277,14,FALSE))*'DONNÉES '!$F107),0)</f>
        <v>0</v>
      </c>
      <c r="R68" s="20">
        <f>IFERROR((IF($A68&gt;supporting_sheet!$D$14, VLOOKUP(supporting_sheet!$G$14,'waste_char_sector_%_values'!$E$2:$AG$3277,29,FALSE), VLOOKUP($D68,'waste_char_sector_%_values'!$E$2:$AG$3277,29,FALSE))*'DONNÉES '!$F107),0)</f>
        <v>0</v>
      </c>
      <c r="S68" s="37"/>
      <c r="T68" s="37">
        <f t="shared" si="4"/>
        <v>0</v>
      </c>
      <c r="W68" s="20">
        <f>IFERROR((IF($A68&gt;supporting_sheet!$D$14, VLOOKUP(supporting_sheet!$G$14,'waste_char_sector_%_values'!$E$2:$AG$3277,11,FALSE), VLOOKUP($D68,'waste_char_sector_%_values'!$E$2:$AG$3277,11,FALSE))*'DONNÉES '!$F107),0)</f>
        <v>0</v>
      </c>
    </row>
    <row r="69" spans="1:23" x14ac:dyDescent="0.25">
      <c r="A69" s="1">
        <f>'DONNÉES '!B108</f>
        <v>67</v>
      </c>
      <c r="B69" s="1" t="str">
        <f t="shared" si="5"/>
        <v>AB</v>
      </c>
      <c r="C69" s="1" t="s">
        <v>57</v>
      </c>
      <c r="D69" s="1" t="str">
        <f t="shared" si="6"/>
        <v>67ABC&amp;D</v>
      </c>
      <c r="E69" s="20">
        <f>IFERROR((IF($A69&gt;supporting_sheet!$D$14, VLOOKUP(supporting_sheet!$G$14,'waste_char_sector_%_values'!$E$2:$AG$3277,2,FALSE), VLOOKUP($D69,'waste_char_sector_%_values'!$E$2:$AG$3277,2,FALSE))*'DONNÉES '!$F108),0)</f>
        <v>0</v>
      </c>
      <c r="F69" s="20">
        <f>IFERROR((IF($A69&gt;supporting_sheet!$D$14, VLOOKUP(supporting_sheet!$G$14,'waste_char_sector_%_values'!$E$2:$AG$3277,3,FALSE), VLOOKUP($D69,'waste_char_sector_%_values'!$E$2:$AG$3277,3,FALSE))*'DONNÉES '!$F108),0)</f>
        <v>0</v>
      </c>
      <c r="G69" s="20">
        <f>IFERROR((IF($A69&gt;supporting_sheet!$D$14, VLOOKUP(supporting_sheet!$G$14,'waste_char_sector_%_values'!$E$2:$AG$3277,4,FALSE), VLOOKUP($D69,'waste_char_sector_%_values'!$E$2:$AG$3277,4,FALSE))*'DONNÉES '!$F108),0)</f>
        <v>0</v>
      </c>
      <c r="H69" s="20">
        <f>IFERROR((IF($A69&gt;supporting_sheet!$D$14, VLOOKUP(supporting_sheet!$G$14,'waste_char_sector_%_values'!$E$2:$AG$3277,5,FALSE), VLOOKUP($D69,'waste_char_sector_%_values'!$E$2:$AG$3277,5,FALSE))*'DONNÉES '!$F108),0)</f>
        <v>0</v>
      </c>
      <c r="I69" s="20">
        <f>IFERROR((IF($A69&gt;supporting_sheet!$D$14, VLOOKUP(supporting_sheet!$G$14,'waste_char_sector_%_values'!$E$2:$AG$3277,6,FALSE), VLOOKUP($D69,'waste_char_sector_%_values'!$E$2:$AG$3277,6,FALSE))*'DONNÉES '!$F108),0)</f>
        <v>0</v>
      </c>
      <c r="J69" s="20">
        <f>IFERROR((IF($A69&gt;supporting_sheet!$D$14, VLOOKUP(supporting_sheet!$G$14,'waste_char_sector_%_values'!$E$2:$AG$3277,7,FALSE), VLOOKUP($D69,'waste_char_sector_%_values'!$E$2:$AG$3277,7,FALSE))*'DONNÉES '!$F108),0)</f>
        <v>0</v>
      </c>
      <c r="K69" s="20">
        <f>IFERROR((IF($A69&gt;supporting_sheet!$D$14, VLOOKUP(supporting_sheet!$G$14,'waste_char_sector_%_values'!$E$2:$AG$3277,8,FALSE), VLOOKUP($D69,'waste_char_sector_%_values'!$E$2:$AG$3277,8,FALSE))*'DONNÉES '!$F108),0)</f>
        <v>0</v>
      </c>
      <c r="L69" s="20">
        <f>IFERROR((IF($A69&gt;supporting_sheet!$D$14, VLOOKUP(supporting_sheet!$G$14,'waste_char_sector_%_values'!$E$2:$AG$3277,9,FALSE), VLOOKUP($D69,'waste_char_sector_%_values'!$E$2:$AG$3277,9,FALSE))*'DONNÉES '!$F108),0)</f>
        <v>0</v>
      </c>
      <c r="M69" s="20">
        <f>IFERROR((IF($A69&gt;supporting_sheet!$D$14, VLOOKUP(supporting_sheet!$G$14,'waste_char_sector_%_values'!$E$2:$AG$3277,10,FALSE), VLOOKUP($D69,'waste_char_sector_%_values'!$E$2:$AG$3277,10,FALSE))*'DONNÉES '!$F108),0)</f>
        <v>0</v>
      </c>
      <c r="N69" s="20">
        <f>IFERROR((IF($A69&gt;supporting_sheet!$D$14, VLOOKUP(supporting_sheet!$G$14,'waste_char_sector_%_values'!$E$2:$AG$3277,11,FALSE), VLOOKUP($D69,'waste_char_sector_%_values'!$E$2:$AG$3277,11,FALSE))*'DONNÉES '!$F108),0)</f>
        <v>0</v>
      </c>
      <c r="O69" s="20">
        <f>IFERROR((IF($A69&gt;supporting_sheet!$D$14, VLOOKUP(supporting_sheet!$G$14,'waste_char_sector_%_values'!$E$2:$AG$3277,12,FALSE), VLOOKUP($D69,'waste_char_sector_%_values'!$E$2:$AG$3277,12,FALSE))*'DONNÉES '!$F108),0)</f>
        <v>0</v>
      </c>
      <c r="P69" s="20">
        <f>IFERROR((IF($A69&gt;supporting_sheet!$D$14, VLOOKUP(supporting_sheet!$G$14,'waste_char_sector_%_values'!$E$2:$AG$3277,13,FALSE), VLOOKUP($D69,'waste_char_sector_%_values'!$E$2:$AG$3277,13,FALSE))*'DONNÉES '!$F108),0)</f>
        <v>0</v>
      </c>
      <c r="Q69" s="20">
        <f>IFERROR((IF($A69&gt;supporting_sheet!$D$14, VLOOKUP(supporting_sheet!$G$14,'waste_char_sector_%_values'!$E$2:$AG$3277,14,FALSE), VLOOKUP($D69,'waste_char_sector_%_values'!$E$2:$AG$3277,14,FALSE))*'DONNÉES '!$F108),0)</f>
        <v>0</v>
      </c>
      <c r="R69" s="20">
        <f>IFERROR((IF($A69&gt;supporting_sheet!$D$14, VLOOKUP(supporting_sheet!$G$14,'waste_char_sector_%_values'!$E$2:$AG$3277,29,FALSE), VLOOKUP($D69,'waste_char_sector_%_values'!$E$2:$AG$3277,29,FALSE))*'DONNÉES '!$F108),0)</f>
        <v>0</v>
      </c>
      <c r="S69" s="37"/>
      <c r="T69" s="37">
        <f t="shared" si="4"/>
        <v>0</v>
      </c>
      <c r="W69" s="20">
        <f>IFERROR((IF($A69&gt;supporting_sheet!$D$14, VLOOKUP(supporting_sheet!$G$14,'waste_char_sector_%_values'!$E$2:$AG$3277,11,FALSE), VLOOKUP($D69,'waste_char_sector_%_values'!$E$2:$AG$3277,11,FALSE))*'DONNÉES '!$F108),0)</f>
        <v>0</v>
      </c>
    </row>
    <row r="70" spans="1:23" x14ac:dyDescent="0.25">
      <c r="A70" s="1">
        <f>'DONNÉES '!B109</f>
        <v>68</v>
      </c>
      <c r="B70" s="1" t="str">
        <f t="shared" si="5"/>
        <v>AB</v>
      </c>
      <c r="C70" s="1" t="s">
        <v>57</v>
      </c>
      <c r="D70" s="1" t="str">
        <f t="shared" si="6"/>
        <v>68ABC&amp;D</v>
      </c>
      <c r="E70" s="20">
        <f>IFERROR((IF($A70&gt;supporting_sheet!$D$14, VLOOKUP(supporting_sheet!$G$14,'waste_char_sector_%_values'!$E$2:$AG$3277,2,FALSE), VLOOKUP($D70,'waste_char_sector_%_values'!$E$2:$AG$3277,2,FALSE))*'DONNÉES '!$F109),0)</f>
        <v>0</v>
      </c>
      <c r="F70" s="20">
        <f>IFERROR((IF($A70&gt;supporting_sheet!$D$14, VLOOKUP(supporting_sheet!$G$14,'waste_char_sector_%_values'!$E$2:$AG$3277,3,FALSE), VLOOKUP($D70,'waste_char_sector_%_values'!$E$2:$AG$3277,3,FALSE))*'DONNÉES '!$F109),0)</f>
        <v>0</v>
      </c>
      <c r="G70" s="20">
        <f>IFERROR((IF($A70&gt;supporting_sheet!$D$14, VLOOKUP(supporting_sheet!$G$14,'waste_char_sector_%_values'!$E$2:$AG$3277,4,FALSE), VLOOKUP($D70,'waste_char_sector_%_values'!$E$2:$AG$3277,4,FALSE))*'DONNÉES '!$F109),0)</f>
        <v>0</v>
      </c>
      <c r="H70" s="20">
        <f>IFERROR((IF($A70&gt;supporting_sheet!$D$14, VLOOKUP(supporting_sheet!$G$14,'waste_char_sector_%_values'!$E$2:$AG$3277,5,FALSE), VLOOKUP($D70,'waste_char_sector_%_values'!$E$2:$AG$3277,5,FALSE))*'DONNÉES '!$F109),0)</f>
        <v>0</v>
      </c>
      <c r="I70" s="20">
        <f>IFERROR((IF($A70&gt;supporting_sheet!$D$14, VLOOKUP(supporting_sheet!$G$14,'waste_char_sector_%_values'!$E$2:$AG$3277,6,FALSE), VLOOKUP($D70,'waste_char_sector_%_values'!$E$2:$AG$3277,6,FALSE))*'DONNÉES '!$F109),0)</f>
        <v>0</v>
      </c>
      <c r="J70" s="20">
        <f>IFERROR((IF($A70&gt;supporting_sheet!$D$14, VLOOKUP(supporting_sheet!$G$14,'waste_char_sector_%_values'!$E$2:$AG$3277,7,FALSE), VLOOKUP($D70,'waste_char_sector_%_values'!$E$2:$AG$3277,7,FALSE))*'DONNÉES '!$F109),0)</f>
        <v>0</v>
      </c>
      <c r="K70" s="20">
        <f>IFERROR((IF($A70&gt;supporting_sheet!$D$14, VLOOKUP(supporting_sheet!$G$14,'waste_char_sector_%_values'!$E$2:$AG$3277,8,FALSE), VLOOKUP($D70,'waste_char_sector_%_values'!$E$2:$AG$3277,8,FALSE))*'DONNÉES '!$F109),0)</f>
        <v>0</v>
      </c>
      <c r="L70" s="20">
        <f>IFERROR((IF($A70&gt;supporting_sheet!$D$14, VLOOKUP(supporting_sheet!$G$14,'waste_char_sector_%_values'!$E$2:$AG$3277,9,FALSE), VLOOKUP($D70,'waste_char_sector_%_values'!$E$2:$AG$3277,9,FALSE))*'DONNÉES '!$F109),0)</f>
        <v>0</v>
      </c>
      <c r="M70" s="20">
        <f>IFERROR((IF($A70&gt;supporting_sheet!$D$14, VLOOKUP(supporting_sheet!$G$14,'waste_char_sector_%_values'!$E$2:$AG$3277,10,FALSE), VLOOKUP($D70,'waste_char_sector_%_values'!$E$2:$AG$3277,10,FALSE))*'DONNÉES '!$F109),0)</f>
        <v>0</v>
      </c>
      <c r="N70" s="20">
        <f>IFERROR((IF($A70&gt;supporting_sheet!$D$14, VLOOKUP(supporting_sheet!$G$14,'waste_char_sector_%_values'!$E$2:$AG$3277,11,FALSE), VLOOKUP($D70,'waste_char_sector_%_values'!$E$2:$AG$3277,11,FALSE))*'DONNÉES '!$F109),0)</f>
        <v>0</v>
      </c>
      <c r="O70" s="20">
        <f>IFERROR((IF($A70&gt;supporting_sheet!$D$14, VLOOKUP(supporting_sheet!$G$14,'waste_char_sector_%_values'!$E$2:$AG$3277,12,FALSE), VLOOKUP($D70,'waste_char_sector_%_values'!$E$2:$AG$3277,12,FALSE))*'DONNÉES '!$F109),0)</f>
        <v>0</v>
      </c>
      <c r="P70" s="20">
        <f>IFERROR((IF($A70&gt;supporting_sheet!$D$14, VLOOKUP(supporting_sheet!$G$14,'waste_char_sector_%_values'!$E$2:$AG$3277,13,FALSE), VLOOKUP($D70,'waste_char_sector_%_values'!$E$2:$AG$3277,13,FALSE))*'DONNÉES '!$F109),0)</f>
        <v>0</v>
      </c>
      <c r="Q70" s="20">
        <f>IFERROR((IF($A70&gt;supporting_sheet!$D$14, VLOOKUP(supporting_sheet!$G$14,'waste_char_sector_%_values'!$E$2:$AG$3277,14,FALSE), VLOOKUP($D70,'waste_char_sector_%_values'!$E$2:$AG$3277,14,FALSE))*'DONNÉES '!$F109),0)</f>
        <v>0</v>
      </c>
      <c r="R70" s="20">
        <f>IFERROR((IF($A70&gt;supporting_sheet!$D$14, VLOOKUP(supporting_sheet!$G$14,'waste_char_sector_%_values'!$E$2:$AG$3277,29,FALSE), VLOOKUP($D70,'waste_char_sector_%_values'!$E$2:$AG$3277,29,FALSE))*'DONNÉES '!$F109),0)</f>
        <v>0</v>
      </c>
      <c r="S70" s="37"/>
      <c r="T70" s="37">
        <f t="shared" si="4"/>
        <v>0</v>
      </c>
      <c r="W70" s="20">
        <f>IFERROR((IF($A70&gt;supporting_sheet!$D$14, VLOOKUP(supporting_sheet!$G$14,'waste_char_sector_%_values'!$E$2:$AG$3277,11,FALSE), VLOOKUP($D70,'waste_char_sector_%_values'!$E$2:$AG$3277,11,FALSE))*'DONNÉES '!$F109),0)</f>
        <v>0</v>
      </c>
    </row>
    <row r="71" spans="1:23" x14ac:dyDescent="0.25">
      <c r="A71" s="1">
        <f>'DONNÉES '!B110</f>
        <v>69</v>
      </c>
      <c r="B71" s="1" t="str">
        <f t="shared" si="5"/>
        <v>AB</v>
      </c>
      <c r="C71" s="1" t="s">
        <v>57</v>
      </c>
      <c r="D71" s="1" t="str">
        <f t="shared" si="6"/>
        <v>69ABC&amp;D</v>
      </c>
      <c r="E71" s="20">
        <f>IFERROR((IF($A71&gt;supporting_sheet!$D$14, VLOOKUP(supporting_sheet!$G$14,'waste_char_sector_%_values'!$E$2:$AG$3277,2,FALSE), VLOOKUP($D71,'waste_char_sector_%_values'!$E$2:$AG$3277,2,FALSE))*'DONNÉES '!$F110),0)</f>
        <v>0</v>
      </c>
      <c r="F71" s="20">
        <f>IFERROR((IF($A71&gt;supporting_sheet!$D$14, VLOOKUP(supporting_sheet!$G$14,'waste_char_sector_%_values'!$E$2:$AG$3277,3,FALSE), VLOOKUP($D71,'waste_char_sector_%_values'!$E$2:$AG$3277,3,FALSE))*'DONNÉES '!$F110),0)</f>
        <v>0</v>
      </c>
      <c r="G71" s="20">
        <f>IFERROR((IF($A71&gt;supporting_sheet!$D$14, VLOOKUP(supporting_sheet!$G$14,'waste_char_sector_%_values'!$E$2:$AG$3277,4,FALSE), VLOOKUP($D71,'waste_char_sector_%_values'!$E$2:$AG$3277,4,FALSE))*'DONNÉES '!$F110),0)</f>
        <v>0</v>
      </c>
      <c r="H71" s="20">
        <f>IFERROR((IF($A71&gt;supporting_sheet!$D$14, VLOOKUP(supporting_sheet!$G$14,'waste_char_sector_%_values'!$E$2:$AG$3277,5,FALSE), VLOOKUP($D71,'waste_char_sector_%_values'!$E$2:$AG$3277,5,FALSE))*'DONNÉES '!$F110),0)</f>
        <v>0</v>
      </c>
      <c r="I71" s="20">
        <f>IFERROR((IF($A71&gt;supporting_sheet!$D$14, VLOOKUP(supporting_sheet!$G$14,'waste_char_sector_%_values'!$E$2:$AG$3277,6,FALSE), VLOOKUP($D71,'waste_char_sector_%_values'!$E$2:$AG$3277,6,FALSE))*'DONNÉES '!$F110),0)</f>
        <v>0</v>
      </c>
      <c r="J71" s="20">
        <f>IFERROR((IF($A71&gt;supporting_sheet!$D$14, VLOOKUP(supporting_sheet!$G$14,'waste_char_sector_%_values'!$E$2:$AG$3277,7,FALSE), VLOOKUP($D71,'waste_char_sector_%_values'!$E$2:$AG$3277,7,FALSE))*'DONNÉES '!$F110),0)</f>
        <v>0</v>
      </c>
      <c r="K71" s="20">
        <f>IFERROR((IF($A71&gt;supporting_sheet!$D$14, VLOOKUP(supporting_sheet!$G$14,'waste_char_sector_%_values'!$E$2:$AG$3277,8,FALSE), VLOOKUP($D71,'waste_char_sector_%_values'!$E$2:$AG$3277,8,FALSE))*'DONNÉES '!$F110),0)</f>
        <v>0</v>
      </c>
      <c r="L71" s="20">
        <f>IFERROR((IF($A71&gt;supporting_sheet!$D$14, VLOOKUP(supporting_sheet!$G$14,'waste_char_sector_%_values'!$E$2:$AG$3277,9,FALSE), VLOOKUP($D71,'waste_char_sector_%_values'!$E$2:$AG$3277,9,FALSE))*'DONNÉES '!$F110),0)</f>
        <v>0</v>
      </c>
      <c r="M71" s="20">
        <f>IFERROR((IF($A71&gt;supporting_sheet!$D$14, VLOOKUP(supporting_sheet!$G$14,'waste_char_sector_%_values'!$E$2:$AG$3277,10,FALSE), VLOOKUP($D71,'waste_char_sector_%_values'!$E$2:$AG$3277,10,FALSE))*'DONNÉES '!$F110),0)</f>
        <v>0</v>
      </c>
      <c r="N71" s="20">
        <f>IFERROR((IF($A71&gt;supporting_sheet!$D$14, VLOOKUP(supporting_sheet!$G$14,'waste_char_sector_%_values'!$E$2:$AG$3277,11,FALSE), VLOOKUP($D71,'waste_char_sector_%_values'!$E$2:$AG$3277,11,FALSE))*'DONNÉES '!$F110),0)</f>
        <v>0</v>
      </c>
      <c r="O71" s="20">
        <f>IFERROR((IF($A71&gt;supporting_sheet!$D$14, VLOOKUP(supporting_sheet!$G$14,'waste_char_sector_%_values'!$E$2:$AG$3277,12,FALSE), VLOOKUP($D71,'waste_char_sector_%_values'!$E$2:$AG$3277,12,FALSE))*'DONNÉES '!$F110),0)</f>
        <v>0</v>
      </c>
      <c r="P71" s="20">
        <f>IFERROR((IF($A71&gt;supporting_sheet!$D$14, VLOOKUP(supporting_sheet!$G$14,'waste_char_sector_%_values'!$E$2:$AG$3277,13,FALSE), VLOOKUP($D71,'waste_char_sector_%_values'!$E$2:$AG$3277,13,FALSE))*'DONNÉES '!$F110),0)</f>
        <v>0</v>
      </c>
      <c r="Q71" s="20">
        <f>IFERROR((IF($A71&gt;supporting_sheet!$D$14, VLOOKUP(supporting_sheet!$G$14,'waste_char_sector_%_values'!$E$2:$AG$3277,14,FALSE), VLOOKUP($D71,'waste_char_sector_%_values'!$E$2:$AG$3277,14,FALSE))*'DONNÉES '!$F110),0)</f>
        <v>0</v>
      </c>
      <c r="R71" s="20">
        <f>IFERROR((IF($A71&gt;supporting_sheet!$D$14, VLOOKUP(supporting_sheet!$G$14,'waste_char_sector_%_values'!$E$2:$AG$3277,29,FALSE), VLOOKUP($D71,'waste_char_sector_%_values'!$E$2:$AG$3277,29,FALSE))*'DONNÉES '!$F110),0)</f>
        <v>0</v>
      </c>
      <c r="S71" s="37"/>
      <c r="T71" s="37">
        <f t="shared" si="4"/>
        <v>0</v>
      </c>
      <c r="W71" s="20">
        <f>IFERROR((IF($A71&gt;supporting_sheet!$D$14, VLOOKUP(supporting_sheet!$G$14,'waste_char_sector_%_values'!$E$2:$AG$3277,11,FALSE), VLOOKUP($D71,'waste_char_sector_%_values'!$E$2:$AG$3277,11,FALSE))*'DONNÉES '!$F110),0)</f>
        <v>0</v>
      </c>
    </row>
    <row r="72" spans="1:23" x14ac:dyDescent="0.25">
      <c r="A72" s="1">
        <f>'DONNÉES '!B111</f>
        <v>70</v>
      </c>
      <c r="B72" s="1" t="str">
        <f t="shared" si="5"/>
        <v>AB</v>
      </c>
      <c r="C72" s="1" t="s">
        <v>57</v>
      </c>
      <c r="D72" s="1" t="str">
        <f t="shared" si="6"/>
        <v>70ABC&amp;D</v>
      </c>
      <c r="E72" s="20">
        <f>IFERROR((IF($A72&gt;supporting_sheet!$D$14, VLOOKUP(supporting_sheet!$G$14,'waste_char_sector_%_values'!$E$2:$AG$3277,2,FALSE), VLOOKUP($D72,'waste_char_sector_%_values'!$E$2:$AG$3277,2,FALSE))*'DONNÉES '!$F111),0)</f>
        <v>0</v>
      </c>
      <c r="F72" s="20">
        <f>IFERROR((IF($A72&gt;supporting_sheet!$D$14, VLOOKUP(supporting_sheet!$G$14,'waste_char_sector_%_values'!$E$2:$AG$3277,3,FALSE), VLOOKUP($D72,'waste_char_sector_%_values'!$E$2:$AG$3277,3,FALSE))*'DONNÉES '!$F111),0)</f>
        <v>0</v>
      </c>
      <c r="G72" s="20">
        <f>IFERROR((IF($A72&gt;supporting_sheet!$D$14, VLOOKUP(supporting_sheet!$G$14,'waste_char_sector_%_values'!$E$2:$AG$3277,4,FALSE), VLOOKUP($D72,'waste_char_sector_%_values'!$E$2:$AG$3277,4,FALSE))*'DONNÉES '!$F111),0)</f>
        <v>0</v>
      </c>
      <c r="H72" s="20">
        <f>IFERROR((IF($A72&gt;supporting_sheet!$D$14, VLOOKUP(supporting_sheet!$G$14,'waste_char_sector_%_values'!$E$2:$AG$3277,5,FALSE), VLOOKUP($D72,'waste_char_sector_%_values'!$E$2:$AG$3277,5,FALSE))*'DONNÉES '!$F111),0)</f>
        <v>0</v>
      </c>
      <c r="I72" s="20">
        <f>IFERROR((IF($A72&gt;supporting_sheet!$D$14, VLOOKUP(supporting_sheet!$G$14,'waste_char_sector_%_values'!$E$2:$AG$3277,6,FALSE), VLOOKUP($D72,'waste_char_sector_%_values'!$E$2:$AG$3277,6,FALSE))*'DONNÉES '!$F111),0)</f>
        <v>0</v>
      </c>
      <c r="J72" s="20">
        <f>IFERROR((IF($A72&gt;supporting_sheet!$D$14, VLOOKUP(supporting_sheet!$G$14,'waste_char_sector_%_values'!$E$2:$AG$3277,7,FALSE), VLOOKUP($D72,'waste_char_sector_%_values'!$E$2:$AG$3277,7,FALSE))*'DONNÉES '!$F111),0)</f>
        <v>0</v>
      </c>
      <c r="K72" s="20">
        <f>IFERROR((IF($A72&gt;supporting_sheet!$D$14, VLOOKUP(supporting_sheet!$G$14,'waste_char_sector_%_values'!$E$2:$AG$3277,8,FALSE), VLOOKUP($D72,'waste_char_sector_%_values'!$E$2:$AG$3277,8,FALSE))*'DONNÉES '!$F111),0)</f>
        <v>0</v>
      </c>
      <c r="L72" s="20">
        <f>IFERROR((IF($A72&gt;supporting_sheet!$D$14, VLOOKUP(supporting_sheet!$G$14,'waste_char_sector_%_values'!$E$2:$AG$3277,9,FALSE), VLOOKUP($D72,'waste_char_sector_%_values'!$E$2:$AG$3277,9,FALSE))*'DONNÉES '!$F111),0)</f>
        <v>0</v>
      </c>
      <c r="M72" s="20">
        <f>IFERROR((IF($A72&gt;supporting_sheet!$D$14, VLOOKUP(supporting_sheet!$G$14,'waste_char_sector_%_values'!$E$2:$AG$3277,10,FALSE), VLOOKUP($D72,'waste_char_sector_%_values'!$E$2:$AG$3277,10,FALSE))*'DONNÉES '!$F111),0)</f>
        <v>0</v>
      </c>
      <c r="N72" s="20">
        <f>IFERROR((IF($A72&gt;supporting_sheet!$D$14, VLOOKUP(supporting_sheet!$G$14,'waste_char_sector_%_values'!$E$2:$AG$3277,11,FALSE), VLOOKUP($D72,'waste_char_sector_%_values'!$E$2:$AG$3277,11,FALSE))*'DONNÉES '!$F111),0)</f>
        <v>0</v>
      </c>
      <c r="O72" s="20">
        <f>IFERROR((IF($A72&gt;supporting_sheet!$D$14, VLOOKUP(supporting_sheet!$G$14,'waste_char_sector_%_values'!$E$2:$AG$3277,12,FALSE), VLOOKUP($D72,'waste_char_sector_%_values'!$E$2:$AG$3277,12,FALSE))*'DONNÉES '!$F111),0)</f>
        <v>0</v>
      </c>
      <c r="P72" s="20">
        <f>IFERROR((IF($A72&gt;supporting_sheet!$D$14, VLOOKUP(supporting_sheet!$G$14,'waste_char_sector_%_values'!$E$2:$AG$3277,13,FALSE), VLOOKUP($D72,'waste_char_sector_%_values'!$E$2:$AG$3277,13,FALSE))*'DONNÉES '!$F111),0)</f>
        <v>0</v>
      </c>
      <c r="Q72" s="20">
        <f>IFERROR((IF($A72&gt;supporting_sheet!$D$14, VLOOKUP(supporting_sheet!$G$14,'waste_char_sector_%_values'!$E$2:$AG$3277,14,FALSE), VLOOKUP($D72,'waste_char_sector_%_values'!$E$2:$AG$3277,14,FALSE))*'DONNÉES '!$F111),0)</f>
        <v>0</v>
      </c>
      <c r="R72" s="20">
        <f>IFERROR((IF($A72&gt;supporting_sheet!$D$14, VLOOKUP(supporting_sheet!$G$14,'waste_char_sector_%_values'!$E$2:$AG$3277,29,FALSE), VLOOKUP($D72,'waste_char_sector_%_values'!$E$2:$AG$3277,29,FALSE))*'DONNÉES '!$F111),0)</f>
        <v>0</v>
      </c>
      <c r="S72" s="37"/>
      <c r="T72" s="37">
        <f t="shared" si="4"/>
        <v>0</v>
      </c>
      <c r="W72" s="20">
        <f>IFERROR((IF($A72&gt;supporting_sheet!$D$14, VLOOKUP(supporting_sheet!$G$14,'waste_char_sector_%_values'!$E$2:$AG$3277,11,FALSE), VLOOKUP($D72,'waste_char_sector_%_values'!$E$2:$AG$3277,11,FALSE))*'DONNÉES '!$F111),0)</f>
        <v>0</v>
      </c>
    </row>
    <row r="73" spans="1:23" x14ac:dyDescent="0.25">
      <c r="A73" s="1">
        <f>'DONNÉES '!B112</f>
        <v>71</v>
      </c>
      <c r="B73" s="1" t="str">
        <f t="shared" si="5"/>
        <v>AB</v>
      </c>
      <c r="C73" s="1" t="s">
        <v>57</v>
      </c>
      <c r="D73" s="1" t="str">
        <f t="shared" si="6"/>
        <v>71ABC&amp;D</v>
      </c>
      <c r="E73" s="20">
        <f>IFERROR((IF($A73&gt;supporting_sheet!$D$14, VLOOKUP(supporting_sheet!$G$14,'waste_char_sector_%_values'!$E$2:$AG$3277,2,FALSE), VLOOKUP($D73,'waste_char_sector_%_values'!$E$2:$AG$3277,2,FALSE))*'DONNÉES '!$F112),0)</f>
        <v>0</v>
      </c>
      <c r="F73" s="20">
        <f>IFERROR((IF($A73&gt;supporting_sheet!$D$14, VLOOKUP(supporting_sheet!$G$14,'waste_char_sector_%_values'!$E$2:$AG$3277,3,FALSE), VLOOKUP($D73,'waste_char_sector_%_values'!$E$2:$AG$3277,3,FALSE))*'DONNÉES '!$F112),0)</f>
        <v>0</v>
      </c>
      <c r="G73" s="20">
        <f>IFERROR((IF($A73&gt;supporting_sheet!$D$14, VLOOKUP(supporting_sheet!$G$14,'waste_char_sector_%_values'!$E$2:$AG$3277,4,FALSE), VLOOKUP($D73,'waste_char_sector_%_values'!$E$2:$AG$3277,4,FALSE))*'DONNÉES '!$F112),0)</f>
        <v>0</v>
      </c>
      <c r="H73" s="20">
        <f>IFERROR((IF($A73&gt;supporting_sheet!$D$14, VLOOKUP(supporting_sheet!$G$14,'waste_char_sector_%_values'!$E$2:$AG$3277,5,FALSE), VLOOKUP($D73,'waste_char_sector_%_values'!$E$2:$AG$3277,5,FALSE))*'DONNÉES '!$F112),0)</f>
        <v>0</v>
      </c>
      <c r="I73" s="20">
        <f>IFERROR((IF($A73&gt;supporting_sheet!$D$14, VLOOKUP(supporting_sheet!$G$14,'waste_char_sector_%_values'!$E$2:$AG$3277,6,FALSE), VLOOKUP($D73,'waste_char_sector_%_values'!$E$2:$AG$3277,6,FALSE))*'DONNÉES '!$F112),0)</f>
        <v>0</v>
      </c>
      <c r="J73" s="20">
        <f>IFERROR((IF($A73&gt;supporting_sheet!$D$14, VLOOKUP(supporting_sheet!$G$14,'waste_char_sector_%_values'!$E$2:$AG$3277,7,FALSE), VLOOKUP($D73,'waste_char_sector_%_values'!$E$2:$AG$3277,7,FALSE))*'DONNÉES '!$F112),0)</f>
        <v>0</v>
      </c>
      <c r="K73" s="20">
        <f>IFERROR((IF($A73&gt;supporting_sheet!$D$14, VLOOKUP(supporting_sheet!$G$14,'waste_char_sector_%_values'!$E$2:$AG$3277,8,FALSE), VLOOKUP($D73,'waste_char_sector_%_values'!$E$2:$AG$3277,8,FALSE))*'DONNÉES '!$F112),0)</f>
        <v>0</v>
      </c>
      <c r="L73" s="20">
        <f>IFERROR((IF($A73&gt;supporting_sheet!$D$14, VLOOKUP(supporting_sheet!$G$14,'waste_char_sector_%_values'!$E$2:$AG$3277,9,FALSE), VLOOKUP($D73,'waste_char_sector_%_values'!$E$2:$AG$3277,9,FALSE))*'DONNÉES '!$F112),0)</f>
        <v>0</v>
      </c>
      <c r="M73" s="20">
        <f>IFERROR((IF($A73&gt;supporting_sheet!$D$14, VLOOKUP(supporting_sheet!$G$14,'waste_char_sector_%_values'!$E$2:$AG$3277,10,FALSE), VLOOKUP($D73,'waste_char_sector_%_values'!$E$2:$AG$3277,10,FALSE))*'DONNÉES '!$F112),0)</f>
        <v>0</v>
      </c>
      <c r="N73" s="20">
        <f>IFERROR((IF($A73&gt;supporting_sheet!$D$14, VLOOKUP(supporting_sheet!$G$14,'waste_char_sector_%_values'!$E$2:$AG$3277,11,FALSE), VLOOKUP($D73,'waste_char_sector_%_values'!$E$2:$AG$3277,11,FALSE))*'DONNÉES '!$F112),0)</f>
        <v>0</v>
      </c>
      <c r="O73" s="20">
        <f>IFERROR((IF($A73&gt;supporting_sheet!$D$14, VLOOKUP(supporting_sheet!$G$14,'waste_char_sector_%_values'!$E$2:$AG$3277,12,FALSE), VLOOKUP($D73,'waste_char_sector_%_values'!$E$2:$AG$3277,12,FALSE))*'DONNÉES '!$F112),0)</f>
        <v>0</v>
      </c>
      <c r="P73" s="20">
        <f>IFERROR((IF($A73&gt;supporting_sheet!$D$14, VLOOKUP(supporting_sheet!$G$14,'waste_char_sector_%_values'!$E$2:$AG$3277,13,FALSE), VLOOKUP($D73,'waste_char_sector_%_values'!$E$2:$AG$3277,13,FALSE))*'DONNÉES '!$F112),0)</f>
        <v>0</v>
      </c>
      <c r="Q73" s="20">
        <f>IFERROR((IF($A73&gt;supporting_sheet!$D$14, VLOOKUP(supporting_sheet!$G$14,'waste_char_sector_%_values'!$E$2:$AG$3277,14,FALSE), VLOOKUP($D73,'waste_char_sector_%_values'!$E$2:$AG$3277,14,FALSE))*'DONNÉES '!$F112),0)</f>
        <v>0</v>
      </c>
      <c r="R73" s="20">
        <f>IFERROR((IF($A73&gt;supporting_sheet!$D$14, VLOOKUP(supporting_sheet!$G$14,'waste_char_sector_%_values'!$E$2:$AG$3277,29,FALSE), VLOOKUP($D73,'waste_char_sector_%_values'!$E$2:$AG$3277,29,FALSE))*'DONNÉES '!$F112),0)</f>
        <v>0</v>
      </c>
      <c r="S73" s="37"/>
      <c r="T73" s="37">
        <f t="shared" si="4"/>
        <v>0</v>
      </c>
      <c r="W73" s="20">
        <f>IFERROR((IF($A73&gt;supporting_sheet!$D$14, VLOOKUP(supporting_sheet!$G$14,'waste_char_sector_%_values'!$E$2:$AG$3277,11,FALSE), VLOOKUP($D73,'waste_char_sector_%_values'!$E$2:$AG$3277,11,FALSE))*'DONNÉES '!$F112),0)</f>
        <v>0</v>
      </c>
    </row>
    <row r="74" spans="1:23" x14ac:dyDescent="0.25">
      <c r="A74" s="1">
        <f>'DONNÉES '!B113</f>
        <v>72</v>
      </c>
      <c r="B74" s="1" t="str">
        <f t="shared" si="5"/>
        <v>AB</v>
      </c>
      <c r="C74" s="1" t="s">
        <v>57</v>
      </c>
      <c r="D74" s="1" t="str">
        <f t="shared" si="6"/>
        <v>72ABC&amp;D</v>
      </c>
      <c r="E74" s="20">
        <f>IFERROR((IF($A74&gt;supporting_sheet!$D$14, VLOOKUP(supporting_sheet!$G$14,'waste_char_sector_%_values'!$E$2:$AG$3277,2,FALSE), VLOOKUP($D74,'waste_char_sector_%_values'!$E$2:$AG$3277,2,FALSE))*'DONNÉES '!$F113),0)</f>
        <v>0</v>
      </c>
      <c r="F74" s="20">
        <f>IFERROR((IF($A74&gt;supporting_sheet!$D$14, VLOOKUP(supporting_sheet!$G$14,'waste_char_sector_%_values'!$E$2:$AG$3277,3,FALSE), VLOOKUP($D74,'waste_char_sector_%_values'!$E$2:$AG$3277,3,FALSE))*'DONNÉES '!$F113),0)</f>
        <v>0</v>
      </c>
      <c r="G74" s="20">
        <f>IFERROR((IF($A74&gt;supporting_sheet!$D$14, VLOOKUP(supporting_sheet!$G$14,'waste_char_sector_%_values'!$E$2:$AG$3277,4,FALSE), VLOOKUP($D74,'waste_char_sector_%_values'!$E$2:$AG$3277,4,FALSE))*'DONNÉES '!$F113),0)</f>
        <v>0</v>
      </c>
      <c r="H74" s="20">
        <f>IFERROR((IF($A74&gt;supporting_sheet!$D$14, VLOOKUP(supporting_sheet!$G$14,'waste_char_sector_%_values'!$E$2:$AG$3277,5,FALSE), VLOOKUP($D74,'waste_char_sector_%_values'!$E$2:$AG$3277,5,FALSE))*'DONNÉES '!$F113),0)</f>
        <v>0</v>
      </c>
      <c r="I74" s="20">
        <f>IFERROR((IF($A74&gt;supporting_sheet!$D$14, VLOOKUP(supporting_sheet!$G$14,'waste_char_sector_%_values'!$E$2:$AG$3277,6,FALSE), VLOOKUP($D74,'waste_char_sector_%_values'!$E$2:$AG$3277,6,FALSE))*'DONNÉES '!$F113),0)</f>
        <v>0</v>
      </c>
      <c r="J74" s="20">
        <f>IFERROR((IF($A74&gt;supporting_sheet!$D$14, VLOOKUP(supporting_sheet!$G$14,'waste_char_sector_%_values'!$E$2:$AG$3277,7,FALSE), VLOOKUP($D74,'waste_char_sector_%_values'!$E$2:$AG$3277,7,FALSE))*'DONNÉES '!$F113),0)</f>
        <v>0</v>
      </c>
      <c r="K74" s="20">
        <f>IFERROR((IF($A74&gt;supporting_sheet!$D$14, VLOOKUP(supporting_sheet!$G$14,'waste_char_sector_%_values'!$E$2:$AG$3277,8,FALSE), VLOOKUP($D74,'waste_char_sector_%_values'!$E$2:$AG$3277,8,FALSE))*'DONNÉES '!$F113),0)</f>
        <v>0</v>
      </c>
      <c r="L74" s="20">
        <f>IFERROR((IF($A74&gt;supporting_sheet!$D$14, VLOOKUP(supporting_sheet!$G$14,'waste_char_sector_%_values'!$E$2:$AG$3277,9,FALSE), VLOOKUP($D74,'waste_char_sector_%_values'!$E$2:$AG$3277,9,FALSE))*'DONNÉES '!$F113),0)</f>
        <v>0</v>
      </c>
      <c r="M74" s="20">
        <f>IFERROR((IF($A74&gt;supporting_sheet!$D$14, VLOOKUP(supporting_sheet!$G$14,'waste_char_sector_%_values'!$E$2:$AG$3277,10,FALSE), VLOOKUP($D74,'waste_char_sector_%_values'!$E$2:$AG$3277,10,FALSE))*'DONNÉES '!$F113),0)</f>
        <v>0</v>
      </c>
      <c r="N74" s="20">
        <f>IFERROR((IF($A74&gt;supporting_sheet!$D$14, VLOOKUP(supporting_sheet!$G$14,'waste_char_sector_%_values'!$E$2:$AG$3277,11,FALSE), VLOOKUP($D74,'waste_char_sector_%_values'!$E$2:$AG$3277,11,FALSE))*'DONNÉES '!$F113),0)</f>
        <v>0</v>
      </c>
      <c r="O74" s="20">
        <f>IFERROR((IF($A74&gt;supporting_sheet!$D$14, VLOOKUP(supporting_sheet!$G$14,'waste_char_sector_%_values'!$E$2:$AG$3277,12,FALSE), VLOOKUP($D74,'waste_char_sector_%_values'!$E$2:$AG$3277,12,FALSE))*'DONNÉES '!$F113),0)</f>
        <v>0</v>
      </c>
      <c r="P74" s="20">
        <f>IFERROR((IF($A74&gt;supporting_sheet!$D$14, VLOOKUP(supporting_sheet!$G$14,'waste_char_sector_%_values'!$E$2:$AG$3277,13,FALSE), VLOOKUP($D74,'waste_char_sector_%_values'!$E$2:$AG$3277,13,FALSE))*'DONNÉES '!$F113),0)</f>
        <v>0</v>
      </c>
      <c r="Q74" s="20">
        <f>IFERROR((IF($A74&gt;supporting_sheet!$D$14, VLOOKUP(supporting_sheet!$G$14,'waste_char_sector_%_values'!$E$2:$AG$3277,14,FALSE), VLOOKUP($D74,'waste_char_sector_%_values'!$E$2:$AG$3277,14,FALSE))*'DONNÉES '!$F113),0)</f>
        <v>0</v>
      </c>
      <c r="R74" s="20">
        <f>IFERROR((IF($A74&gt;supporting_sheet!$D$14, VLOOKUP(supporting_sheet!$G$14,'waste_char_sector_%_values'!$E$2:$AG$3277,29,FALSE), VLOOKUP($D74,'waste_char_sector_%_values'!$E$2:$AG$3277,29,FALSE))*'DONNÉES '!$F113),0)</f>
        <v>0</v>
      </c>
      <c r="S74" s="37"/>
      <c r="T74" s="37">
        <f t="shared" si="4"/>
        <v>0</v>
      </c>
      <c r="W74" s="20">
        <f>IFERROR((IF($A74&gt;supporting_sheet!$D$14, VLOOKUP(supporting_sheet!$G$14,'waste_char_sector_%_values'!$E$2:$AG$3277,11,FALSE), VLOOKUP($D74,'waste_char_sector_%_values'!$E$2:$AG$3277,11,FALSE))*'DONNÉES '!$F113),0)</f>
        <v>0</v>
      </c>
    </row>
    <row r="75" spans="1:23" x14ac:dyDescent="0.25">
      <c r="A75" s="1">
        <f>'DONNÉES '!B114</f>
        <v>73</v>
      </c>
      <c r="B75" s="1" t="str">
        <f t="shared" si="5"/>
        <v>AB</v>
      </c>
      <c r="C75" s="1" t="s">
        <v>57</v>
      </c>
      <c r="D75" s="1" t="str">
        <f t="shared" si="6"/>
        <v>73ABC&amp;D</v>
      </c>
      <c r="E75" s="20">
        <f>IFERROR((IF($A75&gt;supporting_sheet!$D$14, VLOOKUP(supporting_sheet!$G$14,'waste_char_sector_%_values'!$E$2:$AG$3277,2,FALSE), VLOOKUP($D75,'waste_char_sector_%_values'!$E$2:$AG$3277,2,FALSE))*'DONNÉES '!$F114),0)</f>
        <v>0</v>
      </c>
      <c r="F75" s="20">
        <f>IFERROR((IF($A75&gt;supporting_sheet!$D$14, VLOOKUP(supporting_sheet!$G$14,'waste_char_sector_%_values'!$E$2:$AG$3277,3,FALSE), VLOOKUP($D75,'waste_char_sector_%_values'!$E$2:$AG$3277,3,FALSE))*'DONNÉES '!$F114),0)</f>
        <v>0</v>
      </c>
      <c r="G75" s="20">
        <f>IFERROR((IF($A75&gt;supporting_sheet!$D$14, VLOOKUP(supporting_sheet!$G$14,'waste_char_sector_%_values'!$E$2:$AG$3277,4,FALSE), VLOOKUP($D75,'waste_char_sector_%_values'!$E$2:$AG$3277,4,FALSE))*'DONNÉES '!$F114),0)</f>
        <v>0</v>
      </c>
      <c r="H75" s="20">
        <f>IFERROR((IF($A75&gt;supporting_sheet!$D$14, VLOOKUP(supporting_sheet!$G$14,'waste_char_sector_%_values'!$E$2:$AG$3277,5,FALSE), VLOOKUP($D75,'waste_char_sector_%_values'!$E$2:$AG$3277,5,FALSE))*'DONNÉES '!$F114),0)</f>
        <v>0</v>
      </c>
      <c r="I75" s="20">
        <f>IFERROR((IF($A75&gt;supporting_sheet!$D$14, VLOOKUP(supporting_sheet!$G$14,'waste_char_sector_%_values'!$E$2:$AG$3277,6,FALSE), VLOOKUP($D75,'waste_char_sector_%_values'!$E$2:$AG$3277,6,FALSE))*'DONNÉES '!$F114),0)</f>
        <v>0</v>
      </c>
      <c r="J75" s="20">
        <f>IFERROR((IF($A75&gt;supporting_sheet!$D$14, VLOOKUP(supporting_sheet!$G$14,'waste_char_sector_%_values'!$E$2:$AG$3277,7,FALSE), VLOOKUP($D75,'waste_char_sector_%_values'!$E$2:$AG$3277,7,FALSE))*'DONNÉES '!$F114),0)</f>
        <v>0</v>
      </c>
      <c r="K75" s="20">
        <f>IFERROR((IF($A75&gt;supporting_sheet!$D$14, VLOOKUP(supporting_sheet!$G$14,'waste_char_sector_%_values'!$E$2:$AG$3277,8,FALSE), VLOOKUP($D75,'waste_char_sector_%_values'!$E$2:$AG$3277,8,FALSE))*'DONNÉES '!$F114),0)</f>
        <v>0</v>
      </c>
      <c r="L75" s="20">
        <f>IFERROR((IF($A75&gt;supporting_sheet!$D$14, VLOOKUP(supporting_sheet!$G$14,'waste_char_sector_%_values'!$E$2:$AG$3277,9,FALSE), VLOOKUP($D75,'waste_char_sector_%_values'!$E$2:$AG$3277,9,FALSE))*'DONNÉES '!$F114),0)</f>
        <v>0</v>
      </c>
      <c r="M75" s="20">
        <f>IFERROR((IF($A75&gt;supporting_sheet!$D$14, VLOOKUP(supporting_sheet!$G$14,'waste_char_sector_%_values'!$E$2:$AG$3277,10,FALSE), VLOOKUP($D75,'waste_char_sector_%_values'!$E$2:$AG$3277,10,FALSE))*'DONNÉES '!$F114),0)</f>
        <v>0</v>
      </c>
      <c r="N75" s="20">
        <f>IFERROR((IF($A75&gt;supporting_sheet!$D$14, VLOOKUP(supporting_sheet!$G$14,'waste_char_sector_%_values'!$E$2:$AG$3277,11,FALSE), VLOOKUP($D75,'waste_char_sector_%_values'!$E$2:$AG$3277,11,FALSE))*'DONNÉES '!$F114),0)</f>
        <v>0</v>
      </c>
      <c r="O75" s="20">
        <f>IFERROR((IF($A75&gt;supporting_sheet!$D$14, VLOOKUP(supporting_sheet!$G$14,'waste_char_sector_%_values'!$E$2:$AG$3277,12,FALSE), VLOOKUP($D75,'waste_char_sector_%_values'!$E$2:$AG$3277,12,FALSE))*'DONNÉES '!$F114),0)</f>
        <v>0</v>
      </c>
      <c r="P75" s="20">
        <f>IFERROR((IF($A75&gt;supporting_sheet!$D$14, VLOOKUP(supporting_sheet!$G$14,'waste_char_sector_%_values'!$E$2:$AG$3277,13,FALSE), VLOOKUP($D75,'waste_char_sector_%_values'!$E$2:$AG$3277,13,FALSE))*'DONNÉES '!$F114),0)</f>
        <v>0</v>
      </c>
      <c r="Q75" s="20">
        <f>IFERROR((IF($A75&gt;supporting_sheet!$D$14, VLOOKUP(supporting_sheet!$G$14,'waste_char_sector_%_values'!$E$2:$AG$3277,14,FALSE), VLOOKUP($D75,'waste_char_sector_%_values'!$E$2:$AG$3277,14,FALSE))*'DONNÉES '!$F114),0)</f>
        <v>0</v>
      </c>
      <c r="R75" s="20">
        <f>IFERROR((IF($A75&gt;supporting_sheet!$D$14, VLOOKUP(supporting_sheet!$G$14,'waste_char_sector_%_values'!$E$2:$AG$3277,29,FALSE), VLOOKUP($D75,'waste_char_sector_%_values'!$E$2:$AG$3277,29,FALSE))*'DONNÉES '!$F114),0)</f>
        <v>0</v>
      </c>
      <c r="S75" s="37"/>
      <c r="T75" s="37">
        <f t="shared" si="4"/>
        <v>0</v>
      </c>
      <c r="W75" s="20">
        <f>IFERROR((IF($A75&gt;supporting_sheet!$D$14, VLOOKUP(supporting_sheet!$G$14,'waste_char_sector_%_values'!$E$2:$AG$3277,11,FALSE), VLOOKUP($D75,'waste_char_sector_%_values'!$E$2:$AG$3277,11,FALSE))*'DONNÉES '!$F114),0)</f>
        <v>0</v>
      </c>
    </row>
    <row r="76" spans="1:23" x14ac:dyDescent="0.25">
      <c r="A76" s="1">
        <f>'DONNÉES '!B115</f>
        <v>74</v>
      </c>
      <c r="B76" s="1" t="str">
        <f t="shared" si="5"/>
        <v>AB</v>
      </c>
      <c r="C76" s="1" t="s">
        <v>57</v>
      </c>
      <c r="D76" s="1" t="str">
        <f t="shared" si="6"/>
        <v>74ABC&amp;D</v>
      </c>
      <c r="E76" s="20">
        <f>IFERROR((IF($A76&gt;supporting_sheet!$D$14, VLOOKUP(supporting_sheet!$G$14,'waste_char_sector_%_values'!$E$2:$AG$3277,2,FALSE), VLOOKUP($D76,'waste_char_sector_%_values'!$E$2:$AG$3277,2,FALSE))*'DONNÉES '!$F115),0)</f>
        <v>0</v>
      </c>
      <c r="F76" s="20">
        <f>IFERROR((IF($A76&gt;supporting_sheet!$D$14, VLOOKUP(supporting_sheet!$G$14,'waste_char_sector_%_values'!$E$2:$AG$3277,3,FALSE), VLOOKUP($D76,'waste_char_sector_%_values'!$E$2:$AG$3277,3,FALSE))*'DONNÉES '!$F115),0)</f>
        <v>0</v>
      </c>
      <c r="G76" s="20">
        <f>IFERROR((IF($A76&gt;supporting_sheet!$D$14, VLOOKUP(supporting_sheet!$G$14,'waste_char_sector_%_values'!$E$2:$AG$3277,4,FALSE), VLOOKUP($D76,'waste_char_sector_%_values'!$E$2:$AG$3277,4,FALSE))*'DONNÉES '!$F115),0)</f>
        <v>0</v>
      </c>
      <c r="H76" s="20">
        <f>IFERROR((IF($A76&gt;supporting_sheet!$D$14, VLOOKUP(supporting_sheet!$G$14,'waste_char_sector_%_values'!$E$2:$AG$3277,5,FALSE), VLOOKUP($D76,'waste_char_sector_%_values'!$E$2:$AG$3277,5,FALSE))*'DONNÉES '!$F115),0)</f>
        <v>0</v>
      </c>
      <c r="I76" s="20">
        <f>IFERROR((IF($A76&gt;supporting_sheet!$D$14, VLOOKUP(supporting_sheet!$G$14,'waste_char_sector_%_values'!$E$2:$AG$3277,6,FALSE), VLOOKUP($D76,'waste_char_sector_%_values'!$E$2:$AG$3277,6,FALSE))*'DONNÉES '!$F115),0)</f>
        <v>0</v>
      </c>
      <c r="J76" s="20">
        <f>IFERROR((IF($A76&gt;supporting_sheet!$D$14, VLOOKUP(supporting_sheet!$G$14,'waste_char_sector_%_values'!$E$2:$AG$3277,7,FALSE), VLOOKUP($D76,'waste_char_sector_%_values'!$E$2:$AG$3277,7,FALSE))*'DONNÉES '!$F115),0)</f>
        <v>0</v>
      </c>
      <c r="K76" s="20">
        <f>IFERROR((IF($A76&gt;supporting_sheet!$D$14, VLOOKUP(supporting_sheet!$G$14,'waste_char_sector_%_values'!$E$2:$AG$3277,8,FALSE), VLOOKUP($D76,'waste_char_sector_%_values'!$E$2:$AG$3277,8,FALSE))*'DONNÉES '!$F115),0)</f>
        <v>0</v>
      </c>
      <c r="L76" s="20">
        <f>IFERROR((IF($A76&gt;supporting_sheet!$D$14, VLOOKUP(supporting_sheet!$G$14,'waste_char_sector_%_values'!$E$2:$AG$3277,9,FALSE), VLOOKUP($D76,'waste_char_sector_%_values'!$E$2:$AG$3277,9,FALSE))*'DONNÉES '!$F115),0)</f>
        <v>0</v>
      </c>
      <c r="M76" s="20">
        <f>IFERROR((IF($A76&gt;supporting_sheet!$D$14, VLOOKUP(supporting_sheet!$G$14,'waste_char_sector_%_values'!$E$2:$AG$3277,10,FALSE), VLOOKUP($D76,'waste_char_sector_%_values'!$E$2:$AG$3277,10,FALSE))*'DONNÉES '!$F115),0)</f>
        <v>0</v>
      </c>
      <c r="N76" s="20">
        <f>IFERROR((IF($A76&gt;supporting_sheet!$D$14, VLOOKUP(supporting_sheet!$G$14,'waste_char_sector_%_values'!$E$2:$AG$3277,11,FALSE), VLOOKUP($D76,'waste_char_sector_%_values'!$E$2:$AG$3277,11,FALSE))*'DONNÉES '!$F115),0)</f>
        <v>0</v>
      </c>
      <c r="O76" s="20">
        <f>IFERROR((IF($A76&gt;supporting_sheet!$D$14, VLOOKUP(supporting_sheet!$G$14,'waste_char_sector_%_values'!$E$2:$AG$3277,12,FALSE), VLOOKUP($D76,'waste_char_sector_%_values'!$E$2:$AG$3277,12,FALSE))*'DONNÉES '!$F115),0)</f>
        <v>0</v>
      </c>
      <c r="P76" s="20">
        <f>IFERROR((IF($A76&gt;supporting_sheet!$D$14, VLOOKUP(supporting_sheet!$G$14,'waste_char_sector_%_values'!$E$2:$AG$3277,13,FALSE), VLOOKUP($D76,'waste_char_sector_%_values'!$E$2:$AG$3277,13,FALSE))*'DONNÉES '!$F115),0)</f>
        <v>0</v>
      </c>
      <c r="Q76" s="20">
        <f>IFERROR((IF($A76&gt;supporting_sheet!$D$14, VLOOKUP(supporting_sheet!$G$14,'waste_char_sector_%_values'!$E$2:$AG$3277,14,FALSE), VLOOKUP($D76,'waste_char_sector_%_values'!$E$2:$AG$3277,14,FALSE))*'DONNÉES '!$F115),0)</f>
        <v>0</v>
      </c>
      <c r="R76" s="20">
        <f>IFERROR((IF($A76&gt;supporting_sheet!$D$14, VLOOKUP(supporting_sheet!$G$14,'waste_char_sector_%_values'!$E$2:$AG$3277,29,FALSE), VLOOKUP($D76,'waste_char_sector_%_values'!$E$2:$AG$3277,29,FALSE))*'DONNÉES '!$F115),0)</f>
        <v>0</v>
      </c>
      <c r="S76" s="37"/>
      <c r="T76" s="37">
        <f t="shared" si="4"/>
        <v>0</v>
      </c>
      <c r="W76" s="20">
        <f>IFERROR((IF($A76&gt;supporting_sheet!$D$14, VLOOKUP(supporting_sheet!$G$14,'waste_char_sector_%_values'!$E$2:$AG$3277,11,FALSE), VLOOKUP($D76,'waste_char_sector_%_values'!$E$2:$AG$3277,11,FALSE))*'DONNÉES '!$F115),0)</f>
        <v>0</v>
      </c>
    </row>
    <row r="77" spans="1:23" x14ac:dyDescent="0.25">
      <c r="A77" s="1">
        <f>'DONNÉES '!B116</f>
        <v>75</v>
      </c>
      <c r="B77" s="1" t="str">
        <f t="shared" si="5"/>
        <v>AB</v>
      </c>
      <c r="C77" s="1" t="s">
        <v>57</v>
      </c>
      <c r="D77" s="1" t="str">
        <f t="shared" si="6"/>
        <v>75ABC&amp;D</v>
      </c>
      <c r="E77" s="20">
        <f>IFERROR((IF($A77&gt;supporting_sheet!$D$14, VLOOKUP(supporting_sheet!$G$14,'waste_char_sector_%_values'!$E$2:$AG$3277,2,FALSE), VLOOKUP($D77,'waste_char_sector_%_values'!$E$2:$AG$3277,2,FALSE))*'DONNÉES '!$F116),0)</f>
        <v>0</v>
      </c>
      <c r="F77" s="20">
        <f>IFERROR((IF($A77&gt;supporting_sheet!$D$14, VLOOKUP(supporting_sheet!$G$14,'waste_char_sector_%_values'!$E$2:$AG$3277,3,FALSE), VLOOKUP($D77,'waste_char_sector_%_values'!$E$2:$AG$3277,3,FALSE))*'DONNÉES '!$F116),0)</f>
        <v>0</v>
      </c>
      <c r="G77" s="20">
        <f>IFERROR((IF($A77&gt;supporting_sheet!$D$14, VLOOKUP(supporting_sheet!$G$14,'waste_char_sector_%_values'!$E$2:$AG$3277,4,FALSE), VLOOKUP($D77,'waste_char_sector_%_values'!$E$2:$AG$3277,4,FALSE))*'DONNÉES '!$F116),0)</f>
        <v>0</v>
      </c>
      <c r="H77" s="20">
        <f>IFERROR((IF($A77&gt;supporting_sheet!$D$14, VLOOKUP(supporting_sheet!$G$14,'waste_char_sector_%_values'!$E$2:$AG$3277,5,FALSE), VLOOKUP($D77,'waste_char_sector_%_values'!$E$2:$AG$3277,5,FALSE))*'DONNÉES '!$F116),0)</f>
        <v>0</v>
      </c>
      <c r="I77" s="20">
        <f>IFERROR((IF($A77&gt;supporting_sheet!$D$14, VLOOKUP(supporting_sheet!$G$14,'waste_char_sector_%_values'!$E$2:$AG$3277,6,FALSE), VLOOKUP($D77,'waste_char_sector_%_values'!$E$2:$AG$3277,6,FALSE))*'DONNÉES '!$F116),0)</f>
        <v>0</v>
      </c>
      <c r="J77" s="20">
        <f>IFERROR((IF($A77&gt;supporting_sheet!$D$14, VLOOKUP(supporting_sheet!$G$14,'waste_char_sector_%_values'!$E$2:$AG$3277,7,FALSE), VLOOKUP($D77,'waste_char_sector_%_values'!$E$2:$AG$3277,7,FALSE))*'DONNÉES '!$F116),0)</f>
        <v>0</v>
      </c>
      <c r="K77" s="20">
        <f>IFERROR((IF($A77&gt;supporting_sheet!$D$14, VLOOKUP(supporting_sheet!$G$14,'waste_char_sector_%_values'!$E$2:$AG$3277,8,FALSE), VLOOKUP($D77,'waste_char_sector_%_values'!$E$2:$AG$3277,8,FALSE))*'DONNÉES '!$F116),0)</f>
        <v>0</v>
      </c>
      <c r="L77" s="20">
        <f>IFERROR((IF($A77&gt;supporting_sheet!$D$14, VLOOKUP(supporting_sheet!$G$14,'waste_char_sector_%_values'!$E$2:$AG$3277,9,FALSE), VLOOKUP($D77,'waste_char_sector_%_values'!$E$2:$AG$3277,9,FALSE))*'DONNÉES '!$F116),0)</f>
        <v>0</v>
      </c>
      <c r="M77" s="20">
        <f>IFERROR((IF($A77&gt;supporting_sheet!$D$14, VLOOKUP(supporting_sheet!$G$14,'waste_char_sector_%_values'!$E$2:$AG$3277,10,FALSE), VLOOKUP($D77,'waste_char_sector_%_values'!$E$2:$AG$3277,10,FALSE))*'DONNÉES '!$F116),0)</f>
        <v>0</v>
      </c>
      <c r="N77" s="20">
        <f>IFERROR((IF($A77&gt;supporting_sheet!$D$14, VLOOKUP(supporting_sheet!$G$14,'waste_char_sector_%_values'!$E$2:$AG$3277,11,FALSE), VLOOKUP($D77,'waste_char_sector_%_values'!$E$2:$AG$3277,11,FALSE))*'DONNÉES '!$F116),0)</f>
        <v>0</v>
      </c>
      <c r="O77" s="20">
        <f>IFERROR((IF($A77&gt;supporting_sheet!$D$14, VLOOKUP(supporting_sheet!$G$14,'waste_char_sector_%_values'!$E$2:$AG$3277,12,FALSE), VLOOKUP($D77,'waste_char_sector_%_values'!$E$2:$AG$3277,12,FALSE))*'DONNÉES '!$F116),0)</f>
        <v>0</v>
      </c>
      <c r="P77" s="20">
        <f>IFERROR((IF($A77&gt;supporting_sheet!$D$14, VLOOKUP(supporting_sheet!$G$14,'waste_char_sector_%_values'!$E$2:$AG$3277,13,FALSE), VLOOKUP($D77,'waste_char_sector_%_values'!$E$2:$AG$3277,13,FALSE))*'DONNÉES '!$F116),0)</f>
        <v>0</v>
      </c>
      <c r="Q77" s="20">
        <f>IFERROR((IF($A77&gt;supporting_sheet!$D$14, VLOOKUP(supporting_sheet!$G$14,'waste_char_sector_%_values'!$E$2:$AG$3277,14,FALSE), VLOOKUP($D77,'waste_char_sector_%_values'!$E$2:$AG$3277,14,FALSE))*'DONNÉES '!$F116),0)</f>
        <v>0</v>
      </c>
      <c r="R77" s="20">
        <f>IFERROR((IF($A77&gt;supporting_sheet!$D$14, VLOOKUP(supporting_sheet!$G$14,'waste_char_sector_%_values'!$E$2:$AG$3277,29,FALSE), VLOOKUP($D77,'waste_char_sector_%_values'!$E$2:$AG$3277,29,FALSE))*'DONNÉES '!$F116),0)</f>
        <v>0</v>
      </c>
      <c r="S77" s="37"/>
      <c r="T77" s="37">
        <f t="shared" si="4"/>
        <v>0</v>
      </c>
      <c r="W77" s="20">
        <f>IFERROR((IF($A77&gt;supporting_sheet!$D$14, VLOOKUP(supporting_sheet!$G$14,'waste_char_sector_%_values'!$E$2:$AG$3277,11,FALSE), VLOOKUP($D77,'waste_char_sector_%_values'!$E$2:$AG$3277,11,FALSE))*'DONNÉES '!$F116),0)</f>
        <v>0</v>
      </c>
    </row>
    <row r="78" spans="1:23" x14ac:dyDescent="0.25">
      <c r="A78" s="1">
        <f>'DONNÉES '!B117</f>
        <v>76</v>
      </c>
      <c r="B78" s="1" t="str">
        <f t="shared" si="5"/>
        <v>AB</v>
      </c>
      <c r="C78" s="1" t="s">
        <v>57</v>
      </c>
      <c r="D78" s="1" t="str">
        <f t="shared" si="6"/>
        <v>76ABC&amp;D</v>
      </c>
      <c r="E78" s="20">
        <f>IFERROR((IF($A78&gt;supporting_sheet!$D$14, VLOOKUP(supporting_sheet!$G$14,'waste_char_sector_%_values'!$E$2:$AG$3277,2,FALSE), VLOOKUP($D78,'waste_char_sector_%_values'!$E$2:$AG$3277,2,FALSE))*'DONNÉES '!$F117),0)</f>
        <v>0</v>
      </c>
      <c r="F78" s="20">
        <f>IFERROR((IF($A78&gt;supporting_sheet!$D$14, VLOOKUP(supporting_sheet!$G$14,'waste_char_sector_%_values'!$E$2:$AG$3277,3,FALSE), VLOOKUP($D78,'waste_char_sector_%_values'!$E$2:$AG$3277,3,FALSE))*'DONNÉES '!$F117),0)</f>
        <v>0</v>
      </c>
      <c r="G78" s="20">
        <f>IFERROR((IF($A78&gt;supporting_sheet!$D$14, VLOOKUP(supporting_sheet!$G$14,'waste_char_sector_%_values'!$E$2:$AG$3277,4,FALSE), VLOOKUP($D78,'waste_char_sector_%_values'!$E$2:$AG$3277,4,FALSE))*'DONNÉES '!$F117),0)</f>
        <v>0</v>
      </c>
      <c r="H78" s="20">
        <f>IFERROR((IF($A78&gt;supporting_sheet!$D$14, VLOOKUP(supporting_sheet!$G$14,'waste_char_sector_%_values'!$E$2:$AG$3277,5,FALSE), VLOOKUP($D78,'waste_char_sector_%_values'!$E$2:$AG$3277,5,FALSE))*'DONNÉES '!$F117),0)</f>
        <v>0</v>
      </c>
      <c r="I78" s="20">
        <f>IFERROR((IF($A78&gt;supporting_sheet!$D$14, VLOOKUP(supporting_sheet!$G$14,'waste_char_sector_%_values'!$E$2:$AG$3277,6,FALSE), VLOOKUP($D78,'waste_char_sector_%_values'!$E$2:$AG$3277,6,FALSE))*'DONNÉES '!$F117),0)</f>
        <v>0</v>
      </c>
      <c r="J78" s="20">
        <f>IFERROR((IF($A78&gt;supporting_sheet!$D$14, VLOOKUP(supporting_sheet!$G$14,'waste_char_sector_%_values'!$E$2:$AG$3277,7,FALSE), VLOOKUP($D78,'waste_char_sector_%_values'!$E$2:$AG$3277,7,FALSE))*'DONNÉES '!$F117),0)</f>
        <v>0</v>
      </c>
      <c r="K78" s="20">
        <f>IFERROR((IF($A78&gt;supporting_sheet!$D$14, VLOOKUP(supporting_sheet!$G$14,'waste_char_sector_%_values'!$E$2:$AG$3277,8,FALSE), VLOOKUP($D78,'waste_char_sector_%_values'!$E$2:$AG$3277,8,FALSE))*'DONNÉES '!$F117),0)</f>
        <v>0</v>
      </c>
      <c r="L78" s="20">
        <f>IFERROR((IF($A78&gt;supporting_sheet!$D$14, VLOOKUP(supporting_sheet!$G$14,'waste_char_sector_%_values'!$E$2:$AG$3277,9,FALSE), VLOOKUP($D78,'waste_char_sector_%_values'!$E$2:$AG$3277,9,FALSE))*'DONNÉES '!$F117),0)</f>
        <v>0</v>
      </c>
      <c r="M78" s="20">
        <f>IFERROR((IF($A78&gt;supporting_sheet!$D$14, VLOOKUP(supporting_sheet!$G$14,'waste_char_sector_%_values'!$E$2:$AG$3277,10,FALSE), VLOOKUP($D78,'waste_char_sector_%_values'!$E$2:$AG$3277,10,FALSE))*'DONNÉES '!$F117),0)</f>
        <v>0</v>
      </c>
      <c r="N78" s="20">
        <f>IFERROR((IF($A78&gt;supporting_sheet!$D$14, VLOOKUP(supporting_sheet!$G$14,'waste_char_sector_%_values'!$E$2:$AG$3277,11,FALSE), VLOOKUP($D78,'waste_char_sector_%_values'!$E$2:$AG$3277,11,FALSE))*'DONNÉES '!$F117),0)</f>
        <v>0</v>
      </c>
      <c r="O78" s="20">
        <f>IFERROR((IF($A78&gt;supporting_sheet!$D$14, VLOOKUP(supporting_sheet!$G$14,'waste_char_sector_%_values'!$E$2:$AG$3277,12,FALSE), VLOOKUP($D78,'waste_char_sector_%_values'!$E$2:$AG$3277,12,FALSE))*'DONNÉES '!$F117),0)</f>
        <v>0</v>
      </c>
      <c r="P78" s="20">
        <f>IFERROR((IF($A78&gt;supporting_sheet!$D$14, VLOOKUP(supporting_sheet!$G$14,'waste_char_sector_%_values'!$E$2:$AG$3277,13,FALSE), VLOOKUP($D78,'waste_char_sector_%_values'!$E$2:$AG$3277,13,FALSE))*'DONNÉES '!$F117),0)</f>
        <v>0</v>
      </c>
      <c r="Q78" s="20">
        <f>IFERROR((IF($A78&gt;supporting_sheet!$D$14, VLOOKUP(supporting_sheet!$G$14,'waste_char_sector_%_values'!$E$2:$AG$3277,14,FALSE), VLOOKUP($D78,'waste_char_sector_%_values'!$E$2:$AG$3277,14,FALSE))*'DONNÉES '!$F117),0)</f>
        <v>0</v>
      </c>
      <c r="R78" s="20">
        <f>IFERROR((IF($A78&gt;supporting_sheet!$D$14, VLOOKUP(supporting_sheet!$G$14,'waste_char_sector_%_values'!$E$2:$AG$3277,29,FALSE), VLOOKUP($D78,'waste_char_sector_%_values'!$E$2:$AG$3277,29,FALSE))*'DONNÉES '!$F117),0)</f>
        <v>0</v>
      </c>
      <c r="S78" s="37"/>
      <c r="T78" s="37">
        <f t="shared" si="4"/>
        <v>0</v>
      </c>
      <c r="W78" s="20">
        <f>IFERROR((IF($A78&gt;supporting_sheet!$D$14, VLOOKUP(supporting_sheet!$G$14,'waste_char_sector_%_values'!$E$2:$AG$3277,11,FALSE), VLOOKUP($D78,'waste_char_sector_%_values'!$E$2:$AG$3277,11,FALSE))*'DONNÉES '!$F117),0)</f>
        <v>0</v>
      </c>
    </row>
    <row r="79" spans="1:23" x14ac:dyDescent="0.25">
      <c r="A79" s="1">
        <f>'DONNÉES '!B118</f>
        <v>77</v>
      </c>
      <c r="B79" s="1" t="str">
        <f t="shared" si="5"/>
        <v>AB</v>
      </c>
      <c r="C79" s="1" t="s">
        <v>57</v>
      </c>
      <c r="D79" s="1" t="str">
        <f t="shared" si="6"/>
        <v>77ABC&amp;D</v>
      </c>
      <c r="E79" s="20">
        <f>IFERROR((IF($A79&gt;supporting_sheet!$D$14, VLOOKUP(supporting_sheet!$G$14,'waste_char_sector_%_values'!$E$2:$AG$3277,2,FALSE), VLOOKUP($D79,'waste_char_sector_%_values'!$E$2:$AG$3277,2,FALSE))*'DONNÉES '!$F118),0)</f>
        <v>0</v>
      </c>
      <c r="F79" s="20">
        <f>IFERROR((IF($A79&gt;supporting_sheet!$D$14, VLOOKUP(supporting_sheet!$G$14,'waste_char_sector_%_values'!$E$2:$AG$3277,3,FALSE), VLOOKUP($D79,'waste_char_sector_%_values'!$E$2:$AG$3277,3,FALSE))*'DONNÉES '!$F118),0)</f>
        <v>0</v>
      </c>
      <c r="G79" s="20">
        <f>IFERROR((IF($A79&gt;supporting_sheet!$D$14, VLOOKUP(supporting_sheet!$G$14,'waste_char_sector_%_values'!$E$2:$AG$3277,4,FALSE), VLOOKUP($D79,'waste_char_sector_%_values'!$E$2:$AG$3277,4,FALSE))*'DONNÉES '!$F118),0)</f>
        <v>0</v>
      </c>
      <c r="H79" s="20">
        <f>IFERROR((IF($A79&gt;supporting_sheet!$D$14, VLOOKUP(supporting_sheet!$G$14,'waste_char_sector_%_values'!$E$2:$AG$3277,5,FALSE), VLOOKUP($D79,'waste_char_sector_%_values'!$E$2:$AG$3277,5,FALSE))*'DONNÉES '!$F118),0)</f>
        <v>0</v>
      </c>
      <c r="I79" s="20">
        <f>IFERROR((IF($A79&gt;supporting_sheet!$D$14, VLOOKUP(supporting_sheet!$G$14,'waste_char_sector_%_values'!$E$2:$AG$3277,6,FALSE), VLOOKUP($D79,'waste_char_sector_%_values'!$E$2:$AG$3277,6,FALSE))*'DONNÉES '!$F118),0)</f>
        <v>0</v>
      </c>
      <c r="J79" s="20">
        <f>IFERROR((IF($A79&gt;supporting_sheet!$D$14, VLOOKUP(supporting_sheet!$G$14,'waste_char_sector_%_values'!$E$2:$AG$3277,7,FALSE), VLOOKUP($D79,'waste_char_sector_%_values'!$E$2:$AG$3277,7,FALSE))*'DONNÉES '!$F118),0)</f>
        <v>0</v>
      </c>
      <c r="K79" s="20">
        <f>IFERROR((IF($A79&gt;supporting_sheet!$D$14, VLOOKUP(supporting_sheet!$G$14,'waste_char_sector_%_values'!$E$2:$AG$3277,8,FALSE), VLOOKUP($D79,'waste_char_sector_%_values'!$E$2:$AG$3277,8,FALSE))*'DONNÉES '!$F118),0)</f>
        <v>0</v>
      </c>
      <c r="L79" s="20">
        <f>IFERROR((IF($A79&gt;supporting_sheet!$D$14, VLOOKUP(supporting_sheet!$G$14,'waste_char_sector_%_values'!$E$2:$AG$3277,9,FALSE), VLOOKUP($D79,'waste_char_sector_%_values'!$E$2:$AG$3277,9,FALSE))*'DONNÉES '!$F118),0)</f>
        <v>0</v>
      </c>
      <c r="M79" s="20">
        <f>IFERROR((IF($A79&gt;supporting_sheet!$D$14, VLOOKUP(supporting_sheet!$G$14,'waste_char_sector_%_values'!$E$2:$AG$3277,10,FALSE), VLOOKUP($D79,'waste_char_sector_%_values'!$E$2:$AG$3277,10,FALSE))*'DONNÉES '!$F118),0)</f>
        <v>0</v>
      </c>
      <c r="N79" s="20">
        <f>IFERROR((IF($A79&gt;supporting_sheet!$D$14, VLOOKUP(supporting_sheet!$G$14,'waste_char_sector_%_values'!$E$2:$AG$3277,11,FALSE), VLOOKUP($D79,'waste_char_sector_%_values'!$E$2:$AG$3277,11,FALSE))*'DONNÉES '!$F118),0)</f>
        <v>0</v>
      </c>
      <c r="O79" s="20">
        <f>IFERROR((IF($A79&gt;supporting_sheet!$D$14, VLOOKUP(supporting_sheet!$G$14,'waste_char_sector_%_values'!$E$2:$AG$3277,12,FALSE), VLOOKUP($D79,'waste_char_sector_%_values'!$E$2:$AG$3277,12,FALSE))*'DONNÉES '!$F118),0)</f>
        <v>0</v>
      </c>
      <c r="P79" s="20">
        <f>IFERROR((IF($A79&gt;supporting_sheet!$D$14, VLOOKUP(supporting_sheet!$G$14,'waste_char_sector_%_values'!$E$2:$AG$3277,13,FALSE), VLOOKUP($D79,'waste_char_sector_%_values'!$E$2:$AG$3277,13,FALSE))*'DONNÉES '!$F118),0)</f>
        <v>0</v>
      </c>
      <c r="Q79" s="20">
        <f>IFERROR((IF($A79&gt;supporting_sheet!$D$14, VLOOKUP(supporting_sheet!$G$14,'waste_char_sector_%_values'!$E$2:$AG$3277,14,FALSE), VLOOKUP($D79,'waste_char_sector_%_values'!$E$2:$AG$3277,14,FALSE))*'DONNÉES '!$F118),0)</f>
        <v>0</v>
      </c>
      <c r="R79" s="20">
        <f>IFERROR((IF($A79&gt;supporting_sheet!$D$14, VLOOKUP(supporting_sheet!$G$14,'waste_char_sector_%_values'!$E$2:$AG$3277,29,FALSE), VLOOKUP($D79,'waste_char_sector_%_values'!$E$2:$AG$3277,29,FALSE))*'DONNÉES '!$F118),0)</f>
        <v>0</v>
      </c>
      <c r="S79" s="37"/>
      <c r="T79" s="37">
        <f t="shared" si="4"/>
        <v>0</v>
      </c>
      <c r="W79" s="20">
        <f>IFERROR((IF($A79&gt;supporting_sheet!$D$14, VLOOKUP(supporting_sheet!$G$14,'waste_char_sector_%_values'!$E$2:$AG$3277,11,FALSE), VLOOKUP($D79,'waste_char_sector_%_values'!$E$2:$AG$3277,11,FALSE))*'DONNÉES '!$F118),0)</f>
        <v>0</v>
      </c>
    </row>
    <row r="80" spans="1:23" x14ac:dyDescent="0.25">
      <c r="A80" s="1">
        <f>'DONNÉES '!B119</f>
        <v>78</v>
      </c>
      <c r="B80" s="1" t="str">
        <f t="shared" si="5"/>
        <v>AB</v>
      </c>
      <c r="C80" s="1" t="s">
        <v>57</v>
      </c>
      <c r="D80" s="1" t="str">
        <f t="shared" si="6"/>
        <v>78ABC&amp;D</v>
      </c>
      <c r="E80" s="20">
        <f>IFERROR((IF($A80&gt;supporting_sheet!$D$14, VLOOKUP(supporting_sheet!$G$14,'waste_char_sector_%_values'!$E$2:$AG$3277,2,FALSE), VLOOKUP($D80,'waste_char_sector_%_values'!$E$2:$AG$3277,2,FALSE))*'DONNÉES '!$F119),0)</f>
        <v>0</v>
      </c>
      <c r="F80" s="20">
        <f>IFERROR((IF($A80&gt;supporting_sheet!$D$14, VLOOKUP(supporting_sheet!$G$14,'waste_char_sector_%_values'!$E$2:$AG$3277,3,FALSE), VLOOKUP($D80,'waste_char_sector_%_values'!$E$2:$AG$3277,3,FALSE))*'DONNÉES '!$F119),0)</f>
        <v>0</v>
      </c>
      <c r="G80" s="20">
        <f>IFERROR((IF($A80&gt;supporting_sheet!$D$14, VLOOKUP(supporting_sheet!$G$14,'waste_char_sector_%_values'!$E$2:$AG$3277,4,FALSE), VLOOKUP($D80,'waste_char_sector_%_values'!$E$2:$AG$3277,4,FALSE))*'DONNÉES '!$F119),0)</f>
        <v>0</v>
      </c>
      <c r="H80" s="20">
        <f>IFERROR((IF($A80&gt;supporting_sheet!$D$14, VLOOKUP(supporting_sheet!$G$14,'waste_char_sector_%_values'!$E$2:$AG$3277,5,FALSE), VLOOKUP($D80,'waste_char_sector_%_values'!$E$2:$AG$3277,5,FALSE))*'DONNÉES '!$F119),0)</f>
        <v>0</v>
      </c>
      <c r="I80" s="20">
        <f>IFERROR((IF($A80&gt;supporting_sheet!$D$14, VLOOKUP(supporting_sheet!$G$14,'waste_char_sector_%_values'!$E$2:$AG$3277,6,FALSE), VLOOKUP($D80,'waste_char_sector_%_values'!$E$2:$AG$3277,6,FALSE))*'DONNÉES '!$F119),0)</f>
        <v>0</v>
      </c>
      <c r="J80" s="20">
        <f>IFERROR((IF($A80&gt;supporting_sheet!$D$14, VLOOKUP(supporting_sheet!$G$14,'waste_char_sector_%_values'!$E$2:$AG$3277,7,FALSE), VLOOKUP($D80,'waste_char_sector_%_values'!$E$2:$AG$3277,7,FALSE))*'DONNÉES '!$F119),0)</f>
        <v>0</v>
      </c>
      <c r="K80" s="20">
        <f>IFERROR((IF($A80&gt;supporting_sheet!$D$14, VLOOKUP(supporting_sheet!$G$14,'waste_char_sector_%_values'!$E$2:$AG$3277,8,FALSE), VLOOKUP($D80,'waste_char_sector_%_values'!$E$2:$AG$3277,8,FALSE))*'DONNÉES '!$F119),0)</f>
        <v>0</v>
      </c>
      <c r="L80" s="20">
        <f>IFERROR((IF($A80&gt;supporting_sheet!$D$14, VLOOKUP(supporting_sheet!$G$14,'waste_char_sector_%_values'!$E$2:$AG$3277,9,FALSE), VLOOKUP($D80,'waste_char_sector_%_values'!$E$2:$AG$3277,9,FALSE))*'DONNÉES '!$F119),0)</f>
        <v>0</v>
      </c>
      <c r="M80" s="20">
        <f>IFERROR((IF($A80&gt;supporting_sheet!$D$14, VLOOKUP(supporting_sheet!$G$14,'waste_char_sector_%_values'!$E$2:$AG$3277,10,FALSE), VLOOKUP($D80,'waste_char_sector_%_values'!$E$2:$AG$3277,10,FALSE))*'DONNÉES '!$F119),0)</f>
        <v>0</v>
      </c>
      <c r="N80" s="20">
        <f>IFERROR((IF($A80&gt;supporting_sheet!$D$14, VLOOKUP(supporting_sheet!$G$14,'waste_char_sector_%_values'!$E$2:$AG$3277,11,FALSE), VLOOKUP($D80,'waste_char_sector_%_values'!$E$2:$AG$3277,11,FALSE))*'DONNÉES '!$F119),0)</f>
        <v>0</v>
      </c>
      <c r="O80" s="20">
        <f>IFERROR((IF($A80&gt;supporting_sheet!$D$14, VLOOKUP(supporting_sheet!$G$14,'waste_char_sector_%_values'!$E$2:$AG$3277,12,FALSE), VLOOKUP($D80,'waste_char_sector_%_values'!$E$2:$AG$3277,12,FALSE))*'DONNÉES '!$F119),0)</f>
        <v>0</v>
      </c>
      <c r="P80" s="20">
        <f>IFERROR((IF($A80&gt;supporting_sheet!$D$14, VLOOKUP(supporting_sheet!$G$14,'waste_char_sector_%_values'!$E$2:$AG$3277,13,FALSE), VLOOKUP($D80,'waste_char_sector_%_values'!$E$2:$AG$3277,13,FALSE))*'DONNÉES '!$F119),0)</f>
        <v>0</v>
      </c>
      <c r="Q80" s="20">
        <f>IFERROR((IF($A80&gt;supporting_sheet!$D$14, VLOOKUP(supporting_sheet!$G$14,'waste_char_sector_%_values'!$E$2:$AG$3277,14,FALSE), VLOOKUP($D80,'waste_char_sector_%_values'!$E$2:$AG$3277,14,FALSE))*'DONNÉES '!$F119),0)</f>
        <v>0</v>
      </c>
      <c r="R80" s="20">
        <f>IFERROR((IF($A80&gt;supporting_sheet!$D$14, VLOOKUP(supporting_sheet!$G$14,'waste_char_sector_%_values'!$E$2:$AG$3277,29,FALSE), VLOOKUP($D80,'waste_char_sector_%_values'!$E$2:$AG$3277,29,FALSE))*'DONNÉES '!$F119),0)</f>
        <v>0</v>
      </c>
      <c r="S80" s="37"/>
      <c r="T80" s="37">
        <f t="shared" si="4"/>
        <v>0</v>
      </c>
      <c r="W80" s="20">
        <f>IFERROR((IF($A80&gt;supporting_sheet!$D$14, VLOOKUP(supporting_sheet!$G$14,'waste_char_sector_%_values'!$E$2:$AG$3277,11,FALSE), VLOOKUP($D80,'waste_char_sector_%_values'!$E$2:$AG$3277,11,FALSE))*'DONNÉES '!$F119),0)</f>
        <v>0</v>
      </c>
    </row>
    <row r="81" spans="1:23" x14ac:dyDescent="0.25">
      <c r="A81" s="1">
        <f>'DONNÉES '!B120</f>
        <v>79</v>
      </c>
      <c r="B81" s="1" t="str">
        <f t="shared" si="5"/>
        <v>AB</v>
      </c>
      <c r="C81" s="1" t="s">
        <v>57</v>
      </c>
      <c r="D81" s="1" t="str">
        <f t="shared" si="6"/>
        <v>79ABC&amp;D</v>
      </c>
      <c r="E81" s="20">
        <f>IFERROR((IF($A81&gt;supporting_sheet!$D$14, VLOOKUP(supporting_sheet!$G$14,'waste_char_sector_%_values'!$E$2:$AG$3277,2,FALSE), VLOOKUP($D81,'waste_char_sector_%_values'!$E$2:$AG$3277,2,FALSE))*'DONNÉES '!$F120),0)</f>
        <v>0</v>
      </c>
      <c r="F81" s="20">
        <f>IFERROR((IF($A81&gt;supporting_sheet!$D$14, VLOOKUP(supporting_sheet!$G$14,'waste_char_sector_%_values'!$E$2:$AG$3277,3,FALSE), VLOOKUP($D81,'waste_char_sector_%_values'!$E$2:$AG$3277,3,FALSE))*'DONNÉES '!$F120),0)</f>
        <v>0</v>
      </c>
      <c r="G81" s="20">
        <f>IFERROR((IF($A81&gt;supporting_sheet!$D$14, VLOOKUP(supporting_sheet!$G$14,'waste_char_sector_%_values'!$E$2:$AG$3277,4,FALSE), VLOOKUP($D81,'waste_char_sector_%_values'!$E$2:$AG$3277,4,FALSE))*'DONNÉES '!$F120),0)</f>
        <v>0</v>
      </c>
      <c r="H81" s="20">
        <f>IFERROR((IF($A81&gt;supporting_sheet!$D$14, VLOOKUP(supporting_sheet!$G$14,'waste_char_sector_%_values'!$E$2:$AG$3277,5,FALSE), VLOOKUP($D81,'waste_char_sector_%_values'!$E$2:$AG$3277,5,FALSE))*'DONNÉES '!$F120),0)</f>
        <v>0</v>
      </c>
      <c r="I81" s="20">
        <f>IFERROR((IF($A81&gt;supporting_sheet!$D$14, VLOOKUP(supporting_sheet!$G$14,'waste_char_sector_%_values'!$E$2:$AG$3277,6,FALSE), VLOOKUP($D81,'waste_char_sector_%_values'!$E$2:$AG$3277,6,FALSE))*'DONNÉES '!$F120),0)</f>
        <v>0</v>
      </c>
      <c r="J81" s="20">
        <f>IFERROR((IF($A81&gt;supporting_sheet!$D$14, VLOOKUP(supporting_sheet!$G$14,'waste_char_sector_%_values'!$E$2:$AG$3277,7,FALSE), VLOOKUP($D81,'waste_char_sector_%_values'!$E$2:$AG$3277,7,FALSE))*'DONNÉES '!$F120),0)</f>
        <v>0</v>
      </c>
      <c r="K81" s="20">
        <f>IFERROR((IF($A81&gt;supporting_sheet!$D$14, VLOOKUP(supporting_sheet!$G$14,'waste_char_sector_%_values'!$E$2:$AG$3277,8,FALSE), VLOOKUP($D81,'waste_char_sector_%_values'!$E$2:$AG$3277,8,FALSE))*'DONNÉES '!$F120),0)</f>
        <v>0</v>
      </c>
      <c r="L81" s="20">
        <f>IFERROR((IF($A81&gt;supporting_sheet!$D$14, VLOOKUP(supporting_sheet!$G$14,'waste_char_sector_%_values'!$E$2:$AG$3277,9,FALSE), VLOOKUP($D81,'waste_char_sector_%_values'!$E$2:$AG$3277,9,FALSE))*'DONNÉES '!$F120),0)</f>
        <v>0</v>
      </c>
      <c r="M81" s="20">
        <f>IFERROR((IF($A81&gt;supporting_sheet!$D$14, VLOOKUP(supporting_sheet!$G$14,'waste_char_sector_%_values'!$E$2:$AG$3277,10,FALSE), VLOOKUP($D81,'waste_char_sector_%_values'!$E$2:$AG$3277,10,FALSE))*'DONNÉES '!$F120),0)</f>
        <v>0</v>
      </c>
      <c r="N81" s="20">
        <f>IFERROR((IF($A81&gt;supporting_sheet!$D$14, VLOOKUP(supporting_sheet!$G$14,'waste_char_sector_%_values'!$E$2:$AG$3277,11,FALSE), VLOOKUP($D81,'waste_char_sector_%_values'!$E$2:$AG$3277,11,FALSE))*'DONNÉES '!$F120),0)</f>
        <v>0</v>
      </c>
      <c r="O81" s="20">
        <f>IFERROR((IF($A81&gt;supporting_sheet!$D$14, VLOOKUP(supporting_sheet!$G$14,'waste_char_sector_%_values'!$E$2:$AG$3277,12,FALSE), VLOOKUP($D81,'waste_char_sector_%_values'!$E$2:$AG$3277,12,FALSE))*'DONNÉES '!$F120),0)</f>
        <v>0</v>
      </c>
      <c r="P81" s="20">
        <f>IFERROR((IF($A81&gt;supporting_sheet!$D$14, VLOOKUP(supporting_sheet!$G$14,'waste_char_sector_%_values'!$E$2:$AG$3277,13,FALSE), VLOOKUP($D81,'waste_char_sector_%_values'!$E$2:$AG$3277,13,FALSE))*'DONNÉES '!$F120),0)</f>
        <v>0</v>
      </c>
      <c r="Q81" s="20">
        <f>IFERROR((IF($A81&gt;supporting_sheet!$D$14, VLOOKUP(supporting_sheet!$G$14,'waste_char_sector_%_values'!$E$2:$AG$3277,14,FALSE), VLOOKUP($D81,'waste_char_sector_%_values'!$E$2:$AG$3277,14,FALSE))*'DONNÉES '!$F120),0)</f>
        <v>0</v>
      </c>
      <c r="R81" s="20">
        <f>IFERROR((IF($A81&gt;supporting_sheet!$D$14, VLOOKUP(supporting_sheet!$G$14,'waste_char_sector_%_values'!$E$2:$AG$3277,29,FALSE), VLOOKUP($D81,'waste_char_sector_%_values'!$E$2:$AG$3277,29,FALSE))*'DONNÉES '!$F120),0)</f>
        <v>0</v>
      </c>
      <c r="S81" s="37"/>
      <c r="T81" s="37">
        <f t="shared" si="4"/>
        <v>0</v>
      </c>
      <c r="W81" s="20">
        <f>IFERROR((IF($A81&gt;supporting_sheet!$D$14, VLOOKUP(supporting_sheet!$G$14,'waste_char_sector_%_values'!$E$2:$AG$3277,11,FALSE), VLOOKUP($D81,'waste_char_sector_%_values'!$E$2:$AG$3277,11,FALSE))*'DONNÉES '!$F120),0)</f>
        <v>0</v>
      </c>
    </row>
    <row r="82" spans="1:23" x14ac:dyDescent="0.25">
      <c r="A82" s="1">
        <f>'DONNÉES '!B121</f>
        <v>80</v>
      </c>
      <c r="B82" s="1" t="str">
        <f t="shared" si="5"/>
        <v>AB</v>
      </c>
      <c r="C82" s="1" t="s">
        <v>57</v>
      </c>
      <c r="D82" s="1" t="str">
        <f t="shared" si="6"/>
        <v>80ABC&amp;D</v>
      </c>
      <c r="E82" s="20">
        <f>IFERROR((IF($A82&gt;supporting_sheet!$D$14, VLOOKUP(supporting_sheet!$G$14,'waste_char_sector_%_values'!$E$2:$AG$3277,2,FALSE), VLOOKUP($D82,'waste_char_sector_%_values'!$E$2:$AG$3277,2,FALSE))*'DONNÉES '!$F121),0)</f>
        <v>0</v>
      </c>
      <c r="F82" s="20">
        <f>IFERROR((IF($A82&gt;supporting_sheet!$D$14, VLOOKUP(supporting_sheet!$G$14,'waste_char_sector_%_values'!$E$2:$AG$3277,3,FALSE), VLOOKUP($D82,'waste_char_sector_%_values'!$E$2:$AG$3277,3,FALSE))*'DONNÉES '!$F121),0)</f>
        <v>0</v>
      </c>
      <c r="G82" s="20">
        <f>IFERROR((IF($A82&gt;supporting_sheet!$D$14, VLOOKUP(supporting_sheet!$G$14,'waste_char_sector_%_values'!$E$2:$AG$3277,4,FALSE), VLOOKUP($D82,'waste_char_sector_%_values'!$E$2:$AG$3277,4,FALSE))*'DONNÉES '!$F121),0)</f>
        <v>0</v>
      </c>
      <c r="H82" s="20">
        <f>IFERROR((IF($A82&gt;supporting_sheet!$D$14, VLOOKUP(supporting_sheet!$G$14,'waste_char_sector_%_values'!$E$2:$AG$3277,5,FALSE), VLOOKUP($D82,'waste_char_sector_%_values'!$E$2:$AG$3277,5,FALSE))*'DONNÉES '!$F121),0)</f>
        <v>0</v>
      </c>
      <c r="I82" s="20">
        <f>IFERROR((IF($A82&gt;supporting_sheet!$D$14, VLOOKUP(supporting_sheet!$G$14,'waste_char_sector_%_values'!$E$2:$AG$3277,6,FALSE), VLOOKUP($D82,'waste_char_sector_%_values'!$E$2:$AG$3277,6,FALSE))*'DONNÉES '!$F121),0)</f>
        <v>0</v>
      </c>
      <c r="J82" s="20">
        <f>IFERROR((IF($A82&gt;supporting_sheet!$D$14, VLOOKUP(supporting_sheet!$G$14,'waste_char_sector_%_values'!$E$2:$AG$3277,7,FALSE), VLOOKUP($D82,'waste_char_sector_%_values'!$E$2:$AG$3277,7,FALSE))*'DONNÉES '!$F121),0)</f>
        <v>0</v>
      </c>
      <c r="K82" s="20">
        <f>IFERROR((IF($A82&gt;supporting_sheet!$D$14, VLOOKUP(supporting_sheet!$G$14,'waste_char_sector_%_values'!$E$2:$AG$3277,8,FALSE), VLOOKUP($D82,'waste_char_sector_%_values'!$E$2:$AG$3277,8,FALSE))*'DONNÉES '!$F121),0)</f>
        <v>0</v>
      </c>
      <c r="L82" s="20">
        <f>IFERROR((IF($A82&gt;supporting_sheet!$D$14, VLOOKUP(supporting_sheet!$G$14,'waste_char_sector_%_values'!$E$2:$AG$3277,9,FALSE), VLOOKUP($D82,'waste_char_sector_%_values'!$E$2:$AG$3277,9,FALSE))*'DONNÉES '!$F121),0)</f>
        <v>0</v>
      </c>
      <c r="M82" s="20">
        <f>IFERROR((IF($A82&gt;supporting_sheet!$D$14, VLOOKUP(supporting_sheet!$G$14,'waste_char_sector_%_values'!$E$2:$AG$3277,10,FALSE), VLOOKUP($D82,'waste_char_sector_%_values'!$E$2:$AG$3277,10,FALSE))*'DONNÉES '!$F121),0)</f>
        <v>0</v>
      </c>
      <c r="N82" s="20">
        <f>IFERROR((IF($A82&gt;supporting_sheet!$D$14, VLOOKUP(supporting_sheet!$G$14,'waste_char_sector_%_values'!$E$2:$AG$3277,11,FALSE), VLOOKUP($D82,'waste_char_sector_%_values'!$E$2:$AG$3277,11,FALSE))*'DONNÉES '!$F121),0)</f>
        <v>0</v>
      </c>
      <c r="O82" s="20">
        <f>IFERROR((IF($A82&gt;supporting_sheet!$D$14, VLOOKUP(supporting_sheet!$G$14,'waste_char_sector_%_values'!$E$2:$AG$3277,12,FALSE), VLOOKUP($D82,'waste_char_sector_%_values'!$E$2:$AG$3277,12,FALSE))*'DONNÉES '!$F121),0)</f>
        <v>0</v>
      </c>
      <c r="P82" s="20">
        <f>IFERROR((IF($A82&gt;supporting_sheet!$D$14, VLOOKUP(supporting_sheet!$G$14,'waste_char_sector_%_values'!$E$2:$AG$3277,13,FALSE), VLOOKUP($D82,'waste_char_sector_%_values'!$E$2:$AG$3277,13,FALSE))*'DONNÉES '!$F121),0)</f>
        <v>0</v>
      </c>
      <c r="Q82" s="20">
        <f>IFERROR((IF($A82&gt;supporting_sheet!$D$14, VLOOKUP(supporting_sheet!$G$14,'waste_char_sector_%_values'!$E$2:$AG$3277,14,FALSE), VLOOKUP($D82,'waste_char_sector_%_values'!$E$2:$AG$3277,14,FALSE))*'DONNÉES '!$F121),0)</f>
        <v>0</v>
      </c>
      <c r="R82" s="20">
        <f>IFERROR((IF($A82&gt;supporting_sheet!$D$14, VLOOKUP(supporting_sheet!$G$14,'waste_char_sector_%_values'!$E$2:$AG$3277,29,FALSE), VLOOKUP($D82,'waste_char_sector_%_values'!$E$2:$AG$3277,29,FALSE))*'DONNÉES '!$F121),0)</f>
        <v>0</v>
      </c>
      <c r="S82" s="37"/>
      <c r="T82" s="37">
        <f t="shared" si="4"/>
        <v>0</v>
      </c>
      <c r="W82" s="20">
        <f>IFERROR((IF($A82&gt;supporting_sheet!$D$14, VLOOKUP(supporting_sheet!$G$14,'waste_char_sector_%_values'!$E$2:$AG$3277,11,FALSE), VLOOKUP($D82,'waste_char_sector_%_values'!$E$2:$AG$3277,11,FALSE))*'DONNÉES '!$F121),0)</f>
        <v>0</v>
      </c>
    </row>
    <row r="83" spans="1:23" x14ac:dyDescent="0.25">
      <c r="A83" s="1">
        <f>'DONNÉES '!B122</f>
        <v>81</v>
      </c>
      <c r="B83" s="1" t="str">
        <f t="shared" si="5"/>
        <v>AB</v>
      </c>
      <c r="C83" s="1" t="s">
        <v>57</v>
      </c>
      <c r="D83" s="1" t="str">
        <f t="shared" si="6"/>
        <v>81ABC&amp;D</v>
      </c>
      <c r="E83" s="20">
        <f>IFERROR((IF($A83&gt;supporting_sheet!$D$14, VLOOKUP(supporting_sheet!$G$14,'waste_char_sector_%_values'!$E$2:$AG$3277,2,FALSE), VLOOKUP($D83,'waste_char_sector_%_values'!$E$2:$AG$3277,2,FALSE))*'DONNÉES '!$F122),0)</f>
        <v>0</v>
      </c>
      <c r="F83" s="20">
        <f>IFERROR((IF($A83&gt;supporting_sheet!$D$14, VLOOKUP(supporting_sheet!$G$14,'waste_char_sector_%_values'!$E$2:$AG$3277,3,FALSE), VLOOKUP($D83,'waste_char_sector_%_values'!$E$2:$AG$3277,3,FALSE))*'DONNÉES '!$F122),0)</f>
        <v>0</v>
      </c>
      <c r="G83" s="20">
        <f>IFERROR((IF($A83&gt;supporting_sheet!$D$14, VLOOKUP(supporting_sheet!$G$14,'waste_char_sector_%_values'!$E$2:$AG$3277,4,FALSE), VLOOKUP($D83,'waste_char_sector_%_values'!$E$2:$AG$3277,4,FALSE))*'DONNÉES '!$F122),0)</f>
        <v>0</v>
      </c>
      <c r="H83" s="20">
        <f>IFERROR((IF($A83&gt;supporting_sheet!$D$14, VLOOKUP(supporting_sheet!$G$14,'waste_char_sector_%_values'!$E$2:$AG$3277,5,FALSE), VLOOKUP($D83,'waste_char_sector_%_values'!$E$2:$AG$3277,5,FALSE))*'DONNÉES '!$F122),0)</f>
        <v>0</v>
      </c>
      <c r="I83" s="20">
        <f>IFERROR((IF($A83&gt;supporting_sheet!$D$14, VLOOKUP(supporting_sheet!$G$14,'waste_char_sector_%_values'!$E$2:$AG$3277,6,FALSE), VLOOKUP($D83,'waste_char_sector_%_values'!$E$2:$AG$3277,6,FALSE))*'DONNÉES '!$F122),0)</f>
        <v>0</v>
      </c>
      <c r="J83" s="20">
        <f>IFERROR((IF($A83&gt;supporting_sheet!$D$14, VLOOKUP(supporting_sheet!$G$14,'waste_char_sector_%_values'!$E$2:$AG$3277,7,FALSE), VLOOKUP($D83,'waste_char_sector_%_values'!$E$2:$AG$3277,7,FALSE))*'DONNÉES '!$F122),0)</f>
        <v>0</v>
      </c>
      <c r="K83" s="20">
        <f>IFERROR((IF($A83&gt;supporting_sheet!$D$14, VLOOKUP(supporting_sheet!$G$14,'waste_char_sector_%_values'!$E$2:$AG$3277,8,FALSE), VLOOKUP($D83,'waste_char_sector_%_values'!$E$2:$AG$3277,8,FALSE))*'DONNÉES '!$F122),0)</f>
        <v>0</v>
      </c>
      <c r="L83" s="20">
        <f>IFERROR((IF($A83&gt;supporting_sheet!$D$14, VLOOKUP(supporting_sheet!$G$14,'waste_char_sector_%_values'!$E$2:$AG$3277,9,FALSE), VLOOKUP($D83,'waste_char_sector_%_values'!$E$2:$AG$3277,9,FALSE))*'DONNÉES '!$F122),0)</f>
        <v>0</v>
      </c>
      <c r="M83" s="20">
        <f>IFERROR((IF($A83&gt;supporting_sheet!$D$14, VLOOKUP(supporting_sheet!$G$14,'waste_char_sector_%_values'!$E$2:$AG$3277,10,FALSE), VLOOKUP($D83,'waste_char_sector_%_values'!$E$2:$AG$3277,10,FALSE))*'DONNÉES '!$F122),0)</f>
        <v>0</v>
      </c>
      <c r="N83" s="20">
        <f>IFERROR((IF($A83&gt;supporting_sheet!$D$14, VLOOKUP(supporting_sheet!$G$14,'waste_char_sector_%_values'!$E$2:$AG$3277,11,FALSE), VLOOKUP($D83,'waste_char_sector_%_values'!$E$2:$AG$3277,11,FALSE))*'DONNÉES '!$F122),0)</f>
        <v>0</v>
      </c>
      <c r="O83" s="20">
        <f>IFERROR((IF($A83&gt;supporting_sheet!$D$14, VLOOKUP(supporting_sheet!$G$14,'waste_char_sector_%_values'!$E$2:$AG$3277,12,FALSE), VLOOKUP($D83,'waste_char_sector_%_values'!$E$2:$AG$3277,12,FALSE))*'DONNÉES '!$F122),0)</f>
        <v>0</v>
      </c>
      <c r="P83" s="20">
        <f>IFERROR((IF($A83&gt;supporting_sheet!$D$14, VLOOKUP(supporting_sheet!$G$14,'waste_char_sector_%_values'!$E$2:$AG$3277,13,FALSE), VLOOKUP($D83,'waste_char_sector_%_values'!$E$2:$AG$3277,13,FALSE))*'DONNÉES '!$F122),0)</f>
        <v>0</v>
      </c>
      <c r="Q83" s="20">
        <f>IFERROR((IF($A83&gt;supporting_sheet!$D$14, VLOOKUP(supporting_sheet!$G$14,'waste_char_sector_%_values'!$E$2:$AG$3277,14,FALSE), VLOOKUP($D83,'waste_char_sector_%_values'!$E$2:$AG$3277,14,FALSE))*'DONNÉES '!$F122),0)</f>
        <v>0</v>
      </c>
      <c r="R83" s="20">
        <f>IFERROR((IF($A83&gt;supporting_sheet!$D$14, VLOOKUP(supporting_sheet!$G$14,'waste_char_sector_%_values'!$E$2:$AG$3277,29,FALSE), VLOOKUP($D83,'waste_char_sector_%_values'!$E$2:$AG$3277,29,FALSE))*'DONNÉES '!$F122),0)</f>
        <v>0</v>
      </c>
      <c r="S83" s="37"/>
      <c r="T83" s="37">
        <f t="shared" si="4"/>
        <v>0</v>
      </c>
      <c r="W83" s="20">
        <f>IFERROR((IF($A83&gt;supporting_sheet!$D$14, VLOOKUP(supporting_sheet!$G$14,'waste_char_sector_%_values'!$E$2:$AG$3277,11,FALSE), VLOOKUP($D83,'waste_char_sector_%_values'!$E$2:$AG$3277,11,FALSE))*'DONNÉES '!$F122),0)</f>
        <v>0</v>
      </c>
    </row>
    <row r="84" spans="1:23" x14ac:dyDescent="0.25">
      <c r="A84" s="1">
        <f>'DONNÉES '!B123</f>
        <v>82</v>
      </c>
      <c r="B84" s="1" t="str">
        <f t="shared" si="5"/>
        <v>AB</v>
      </c>
      <c r="C84" s="1" t="s">
        <v>57</v>
      </c>
      <c r="D84" s="1" t="str">
        <f t="shared" si="6"/>
        <v>82ABC&amp;D</v>
      </c>
      <c r="E84" s="20">
        <f>IFERROR((IF($A84&gt;supporting_sheet!$D$14, VLOOKUP(supporting_sheet!$G$14,'waste_char_sector_%_values'!$E$2:$AG$3277,2,FALSE), VLOOKUP($D84,'waste_char_sector_%_values'!$E$2:$AG$3277,2,FALSE))*'DONNÉES '!$F123),0)</f>
        <v>0</v>
      </c>
      <c r="F84" s="20">
        <f>IFERROR((IF($A84&gt;supporting_sheet!$D$14, VLOOKUP(supporting_sheet!$G$14,'waste_char_sector_%_values'!$E$2:$AG$3277,3,FALSE), VLOOKUP($D84,'waste_char_sector_%_values'!$E$2:$AG$3277,3,FALSE))*'DONNÉES '!$F123),0)</f>
        <v>0</v>
      </c>
      <c r="G84" s="20">
        <f>IFERROR((IF($A84&gt;supporting_sheet!$D$14, VLOOKUP(supporting_sheet!$G$14,'waste_char_sector_%_values'!$E$2:$AG$3277,4,FALSE), VLOOKUP($D84,'waste_char_sector_%_values'!$E$2:$AG$3277,4,FALSE))*'DONNÉES '!$F123),0)</f>
        <v>0</v>
      </c>
      <c r="H84" s="20">
        <f>IFERROR((IF($A84&gt;supporting_sheet!$D$14, VLOOKUP(supporting_sheet!$G$14,'waste_char_sector_%_values'!$E$2:$AG$3277,5,FALSE), VLOOKUP($D84,'waste_char_sector_%_values'!$E$2:$AG$3277,5,FALSE))*'DONNÉES '!$F123),0)</f>
        <v>0</v>
      </c>
      <c r="I84" s="20">
        <f>IFERROR((IF($A84&gt;supporting_sheet!$D$14, VLOOKUP(supporting_sheet!$G$14,'waste_char_sector_%_values'!$E$2:$AG$3277,6,FALSE), VLOOKUP($D84,'waste_char_sector_%_values'!$E$2:$AG$3277,6,FALSE))*'DONNÉES '!$F123),0)</f>
        <v>0</v>
      </c>
      <c r="J84" s="20">
        <f>IFERROR((IF($A84&gt;supporting_sheet!$D$14, VLOOKUP(supporting_sheet!$G$14,'waste_char_sector_%_values'!$E$2:$AG$3277,7,FALSE), VLOOKUP($D84,'waste_char_sector_%_values'!$E$2:$AG$3277,7,FALSE))*'DONNÉES '!$F123),0)</f>
        <v>0</v>
      </c>
      <c r="K84" s="20">
        <f>IFERROR((IF($A84&gt;supporting_sheet!$D$14, VLOOKUP(supporting_sheet!$G$14,'waste_char_sector_%_values'!$E$2:$AG$3277,8,FALSE), VLOOKUP($D84,'waste_char_sector_%_values'!$E$2:$AG$3277,8,FALSE))*'DONNÉES '!$F123),0)</f>
        <v>0</v>
      </c>
      <c r="L84" s="20">
        <f>IFERROR((IF($A84&gt;supporting_sheet!$D$14, VLOOKUP(supporting_sheet!$G$14,'waste_char_sector_%_values'!$E$2:$AG$3277,9,FALSE), VLOOKUP($D84,'waste_char_sector_%_values'!$E$2:$AG$3277,9,FALSE))*'DONNÉES '!$F123),0)</f>
        <v>0</v>
      </c>
      <c r="M84" s="20">
        <f>IFERROR((IF($A84&gt;supporting_sheet!$D$14, VLOOKUP(supporting_sheet!$G$14,'waste_char_sector_%_values'!$E$2:$AG$3277,10,FALSE), VLOOKUP($D84,'waste_char_sector_%_values'!$E$2:$AG$3277,10,FALSE))*'DONNÉES '!$F123),0)</f>
        <v>0</v>
      </c>
      <c r="N84" s="20">
        <f>IFERROR((IF($A84&gt;supporting_sheet!$D$14, VLOOKUP(supporting_sheet!$G$14,'waste_char_sector_%_values'!$E$2:$AG$3277,11,FALSE), VLOOKUP($D84,'waste_char_sector_%_values'!$E$2:$AG$3277,11,FALSE))*'DONNÉES '!$F123),0)</f>
        <v>0</v>
      </c>
      <c r="O84" s="20">
        <f>IFERROR((IF($A84&gt;supporting_sheet!$D$14, VLOOKUP(supporting_sheet!$G$14,'waste_char_sector_%_values'!$E$2:$AG$3277,12,FALSE), VLOOKUP($D84,'waste_char_sector_%_values'!$E$2:$AG$3277,12,FALSE))*'DONNÉES '!$F123),0)</f>
        <v>0</v>
      </c>
      <c r="P84" s="20">
        <f>IFERROR((IF($A84&gt;supporting_sheet!$D$14, VLOOKUP(supporting_sheet!$G$14,'waste_char_sector_%_values'!$E$2:$AG$3277,13,FALSE), VLOOKUP($D84,'waste_char_sector_%_values'!$E$2:$AG$3277,13,FALSE))*'DONNÉES '!$F123),0)</f>
        <v>0</v>
      </c>
      <c r="Q84" s="20">
        <f>IFERROR((IF($A84&gt;supporting_sheet!$D$14, VLOOKUP(supporting_sheet!$G$14,'waste_char_sector_%_values'!$E$2:$AG$3277,14,FALSE), VLOOKUP($D84,'waste_char_sector_%_values'!$E$2:$AG$3277,14,FALSE))*'DONNÉES '!$F123),0)</f>
        <v>0</v>
      </c>
      <c r="R84" s="20">
        <f>IFERROR((IF($A84&gt;supporting_sheet!$D$14, VLOOKUP(supporting_sheet!$G$14,'waste_char_sector_%_values'!$E$2:$AG$3277,29,FALSE), VLOOKUP($D84,'waste_char_sector_%_values'!$E$2:$AG$3277,29,FALSE))*'DONNÉES '!$F123),0)</f>
        <v>0</v>
      </c>
      <c r="S84" s="37"/>
      <c r="T84" s="37">
        <f t="shared" si="4"/>
        <v>0</v>
      </c>
      <c r="W84" s="20">
        <f>IFERROR((IF($A84&gt;supporting_sheet!$D$14, VLOOKUP(supporting_sheet!$G$14,'waste_char_sector_%_values'!$E$2:$AG$3277,11,FALSE), VLOOKUP($D84,'waste_char_sector_%_values'!$E$2:$AG$3277,11,FALSE))*'DONNÉES '!$F123),0)</f>
        <v>0</v>
      </c>
    </row>
    <row r="85" spans="1:23" x14ac:dyDescent="0.25">
      <c r="A85" s="1">
        <f>'DONNÉES '!B124</f>
        <v>83</v>
      </c>
      <c r="B85" s="1" t="str">
        <f t="shared" si="5"/>
        <v>AB</v>
      </c>
      <c r="C85" s="1" t="s">
        <v>57</v>
      </c>
      <c r="D85" s="1" t="str">
        <f t="shared" si="6"/>
        <v>83ABC&amp;D</v>
      </c>
      <c r="E85" s="20">
        <f>IFERROR((IF($A85&gt;supporting_sheet!$D$14, VLOOKUP(supporting_sheet!$G$14,'waste_char_sector_%_values'!$E$2:$AG$3277,2,FALSE), VLOOKUP($D85,'waste_char_sector_%_values'!$E$2:$AG$3277,2,FALSE))*'DONNÉES '!$F124),0)</f>
        <v>0</v>
      </c>
      <c r="F85" s="20">
        <f>IFERROR((IF($A85&gt;supporting_sheet!$D$14, VLOOKUP(supporting_sheet!$G$14,'waste_char_sector_%_values'!$E$2:$AG$3277,3,FALSE), VLOOKUP($D85,'waste_char_sector_%_values'!$E$2:$AG$3277,3,FALSE))*'DONNÉES '!$F124),0)</f>
        <v>0</v>
      </c>
      <c r="G85" s="20">
        <f>IFERROR((IF($A85&gt;supporting_sheet!$D$14, VLOOKUP(supporting_sheet!$G$14,'waste_char_sector_%_values'!$E$2:$AG$3277,4,FALSE), VLOOKUP($D85,'waste_char_sector_%_values'!$E$2:$AG$3277,4,FALSE))*'DONNÉES '!$F124),0)</f>
        <v>0</v>
      </c>
      <c r="H85" s="20">
        <f>IFERROR((IF($A85&gt;supporting_sheet!$D$14, VLOOKUP(supporting_sheet!$G$14,'waste_char_sector_%_values'!$E$2:$AG$3277,5,FALSE), VLOOKUP($D85,'waste_char_sector_%_values'!$E$2:$AG$3277,5,FALSE))*'DONNÉES '!$F124),0)</f>
        <v>0</v>
      </c>
      <c r="I85" s="20">
        <f>IFERROR((IF($A85&gt;supporting_sheet!$D$14, VLOOKUP(supporting_sheet!$G$14,'waste_char_sector_%_values'!$E$2:$AG$3277,6,FALSE), VLOOKUP($D85,'waste_char_sector_%_values'!$E$2:$AG$3277,6,FALSE))*'DONNÉES '!$F124),0)</f>
        <v>0</v>
      </c>
      <c r="J85" s="20">
        <f>IFERROR((IF($A85&gt;supporting_sheet!$D$14, VLOOKUP(supporting_sheet!$G$14,'waste_char_sector_%_values'!$E$2:$AG$3277,7,FALSE), VLOOKUP($D85,'waste_char_sector_%_values'!$E$2:$AG$3277,7,FALSE))*'DONNÉES '!$F124),0)</f>
        <v>0</v>
      </c>
      <c r="K85" s="20">
        <f>IFERROR((IF($A85&gt;supporting_sheet!$D$14, VLOOKUP(supporting_sheet!$G$14,'waste_char_sector_%_values'!$E$2:$AG$3277,8,FALSE), VLOOKUP($D85,'waste_char_sector_%_values'!$E$2:$AG$3277,8,FALSE))*'DONNÉES '!$F124),0)</f>
        <v>0</v>
      </c>
      <c r="L85" s="20">
        <f>IFERROR((IF($A85&gt;supporting_sheet!$D$14, VLOOKUP(supporting_sheet!$G$14,'waste_char_sector_%_values'!$E$2:$AG$3277,9,FALSE), VLOOKUP($D85,'waste_char_sector_%_values'!$E$2:$AG$3277,9,FALSE))*'DONNÉES '!$F124),0)</f>
        <v>0</v>
      </c>
      <c r="M85" s="20">
        <f>IFERROR((IF($A85&gt;supporting_sheet!$D$14, VLOOKUP(supporting_sheet!$G$14,'waste_char_sector_%_values'!$E$2:$AG$3277,10,FALSE), VLOOKUP($D85,'waste_char_sector_%_values'!$E$2:$AG$3277,10,FALSE))*'DONNÉES '!$F124),0)</f>
        <v>0</v>
      </c>
      <c r="N85" s="20">
        <f>IFERROR((IF($A85&gt;supporting_sheet!$D$14, VLOOKUP(supporting_sheet!$G$14,'waste_char_sector_%_values'!$E$2:$AG$3277,11,FALSE), VLOOKUP($D85,'waste_char_sector_%_values'!$E$2:$AG$3277,11,FALSE))*'DONNÉES '!$F124),0)</f>
        <v>0</v>
      </c>
      <c r="O85" s="20">
        <f>IFERROR((IF($A85&gt;supporting_sheet!$D$14, VLOOKUP(supporting_sheet!$G$14,'waste_char_sector_%_values'!$E$2:$AG$3277,12,FALSE), VLOOKUP($D85,'waste_char_sector_%_values'!$E$2:$AG$3277,12,FALSE))*'DONNÉES '!$F124),0)</f>
        <v>0</v>
      </c>
      <c r="P85" s="20">
        <f>IFERROR((IF($A85&gt;supporting_sheet!$D$14, VLOOKUP(supporting_sheet!$G$14,'waste_char_sector_%_values'!$E$2:$AG$3277,13,FALSE), VLOOKUP($D85,'waste_char_sector_%_values'!$E$2:$AG$3277,13,FALSE))*'DONNÉES '!$F124),0)</f>
        <v>0</v>
      </c>
      <c r="Q85" s="20">
        <f>IFERROR((IF($A85&gt;supporting_sheet!$D$14, VLOOKUP(supporting_sheet!$G$14,'waste_char_sector_%_values'!$E$2:$AG$3277,14,FALSE), VLOOKUP($D85,'waste_char_sector_%_values'!$E$2:$AG$3277,14,FALSE))*'DONNÉES '!$F124),0)</f>
        <v>0</v>
      </c>
      <c r="R85" s="20">
        <f>IFERROR((IF($A85&gt;supporting_sheet!$D$14, VLOOKUP(supporting_sheet!$G$14,'waste_char_sector_%_values'!$E$2:$AG$3277,29,FALSE), VLOOKUP($D85,'waste_char_sector_%_values'!$E$2:$AG$3277,29,FALSE))*'DONNÉES '!$F124),0)</f>
        <v>0</v>
      </c>
      <c r="S85" s="37"/>
      <c r="T85" s="37">
        <f t="shared" si="4"/>
        <v>0</v>
      </c>
      <c r="W85" s="20">
        <f>IFERROR((IF($A85&gt;supporting_sheet!$D$14, VLOOKUP(supporting_sheet!$G$14,'waste_char_sector_%_values'!$E$2:$AG$3277,11,FALSE), VLOOKUP($D85,'waste_char_sector_%_values'!$E$2:$AG$3277,11,FALSE))*'DONNÉES '!$F124),0)</f>
        <v>0</v>
      </c>
    </row>
    <row r="86" spans="1:23" x14ac:dyDescent="0.25">
      <c r="A86" s="1">
        <f>'DONNÉES '!B125</f>
        <v>84</v>
      </c>
      <c r="B86" s="1" t="str">
        <f t="shared" si="5"/>
        <v>AB</v>
      </c>
      <c r="C86" s="1" t="s">
        <v>57</v>
      </c>
      <c r="D86" s="1" t="str">
        <f t="shared" si="6"/>
        <v>84ABC&amp;D</v>
      </c>
      <c r="E86" s="20">
        <f>IFERROR((IF($A86&gt;supporting_sheet!$D$14, VLOOKUP(supporting_sheet!$G$14,'waste_char_sector_%_values'!$E$2:$AG$3277,2,FALSE), VLOOKUP($D86,'waste_char_sector_%_values'!$E$2:$AG$3277,2,FALSE))*'DONNÉES '!$F125),0)</f>
        <v>0</v>
      </c>
      <c r="F86" s="20">
        <f>IFERROR((IF($A86&gt;supporting_sheet!$D$14, VLOOKUP(supporting_sheet!$G$14,'waste_char_sector_%_values'!$E$2:$AG$3277,3,FALSE), VLOOKUP($D86,'waste_char_sector_%_values'!$E$2:$AG$3277,3,FALSE))*'DONNÉES '!$F125),0)</f>
        <v>0</v>
      </c>
      <c r="G86" s="20">
        <f>IFERROR((IF($A86&gt;supporting_sheet!$D$14, VLOOKUP(supporting_sheet!$G$14,'waste_char_sector_%_values'!$E$2:$AG$3277,4,FALSE), VLOOKUP($D86,'waste_char_sector_%_values'!$E$2:$AG$3277,4,FALSE))*'DONNÉES '!$F125),0)</f>
        <v>0</v>
      </c>
      <c r="H86" s="20">
        <f>IFERROR((IF($A86&gt;supporting_sheet!$D$14, VLOOKUP(supporting_sheet!$G$14,'waste_char_sector_%_values'!$E$2:$AG$3277,5,FALSE), VLOOKUP($D86,'waste_char_sector_%_values'!$E$2:$AG$3277,5,FALSE))*'DONNÉES '!$F125),0)</f>
        <v>0</v>
      </c>
      <c r="I86" s="20">
        <f>IFERROR((IF($A86&gt;supporting_sheet!$D$14, VLOOKUP(supporting_sheet!$G$14,'waste_char_sector_%_values'!$E$2:$AG$3277,6,FALSE), VLOOKUP($D86,'waste_char_sector_%_values'!$E$2:$AG$3277,6,FALSE))*'DONNÉES '!$F125),0)</f>
        <v>0</v>
      </c>
      <c r="J86" s="20">
        <f>IFERROR((IF($A86&gt;supporting_sheet!$D$14, VLOOKUP(supporting_sheet!$G$14,'waste_char_sector_%_values'!$E$2:$AG$3277,7,FALSE), VLOOKUP($D86,'waste_char_sector_%_values'!$E$2:$AG$3277,7,FALSE))*'DONNÉES '!$F125),0)</f>
        <v>0</v>
      </c>
      <c r="K86" s="20">
        <f>IFERROR((IF($A86&gt;supporting_sheet!$D$14, VLOOKUP(supporting_sheet!$G$14,'waste_char_sector_%_values'!$E$2:$AG$3277,8,FALSE), VLOOKUP($D86,'waste_char_sector_%_values'!$E$2:$AG$3277,8,FALSE))*'DONNÉES '!$F125),0)</f>
        <v>0</v>
      </c>
      <c r="L86" s="20">
        <f>IFERROR((IF($A86&gt;supporting_sheet!$D$14, VLOOKUP(supporting_sheet!$G$14,'waste_char_sector_%_values'!$E$2:$AG$3277,9,FALSE), VLOOKUP($D86,'waste_char_sector_%_values'!$E$2:$AG$3277,9,FALSE))*'DONNÉES '!$F125),0)</f>
        <v>0</v>
      </c>
      <c r="M86" s="20">
        <f>IFERROR((IF($A86&gt;supporting_sheet!$D$14, VLOOKUP(supporting_sheet!$G$14,'waste_char_sector_%_values'!$E$2:$AG$3277,10,FALSE), VLOOKUP($D86,'waste_char_sector_%_values'!$E$2:$AG$3277,10,FALSE))*'DONNÉES '!$F125),0)</f>
        <v>0</v>
      </c>
      <c r="N86" s="20">
        <f>IFERROR((IF($A86&gt;supporting_sheet!$D$14, VLOOKUP(supporting_sheet!$G$14,'waste_char_sector_%_values'!$E$2:$AG$3277,11,FALSE), VLOOKUP($D86,'waste_char_sector_%_values'!$E$2:$AG$3277,11,FALSE))*'DONNÉES '!$F125),0)</f>
        <v>0</v>
      </c>
      <c r="O86" s="20">
        <f>IFERROR((IF($A86&gt;supporting_sheet!$D$14, VLOOKUP(supporting_sheet!$G$14,'waste_char_sector_%_values'!$E$2:$AG$3277,12,FALSE), VLOOKUP($D86,'waste_char_sector_%_values'!$E$2:$AG$3277,12,FALSE))*'DONNÉES '!$F125),0)</f>
        <v>0</v>
      </c>
      <c r="P86" s="20">
        <f>IFERROR((IF($A86&gt;supporting_sheet!$D$14, VLOOKUP(supporting_sheet!$G$14,'waste_char_sector_%_values'!$E$2:$AG$3277,13,FALSE), VLOOKUP($D86,'waste_char_sector_%_values'!$E$2:$AG$3277,13,FALSE))*'DONNÉES '!$F125),0)</f>
        <v>0</v>
      </c>
      <c r="Q86" s="20">
        <f>IFERROR((IF($A86&gt;supporting_sheet!$D$14, VLOOKUP(supporting_sheet!$G$14,'waste_char_sector_%_values'!$E$2:$AG$3277,14,FALSE), VLOOKUP($D86,'waste_char_sector_%_values'!$E$2:$AG$3277,14,FALSE))*'DONNÉES '!$F125),0)</f>
        <v>0</v>
      </c>
      <c r="R86" s="20">
        <f>IFERROR((IF($A86&gt;supporting_sheet!$D$14, VLOOKUP(supporting_sheet!$G$14,'waste_char_sector_%_values'!$E$2:$AG$3277,29,FALSE), VLOOKUP($D86,'waste_char_sector_%_values'!$E$2:$AG$3277,29,FALSE))*'DONNÉES '!$F125),0)</f>
        <v>0</v>
      </c>
      <c r="S86" s="37"/>
      <c r="T86" s="37">
        <f t="shared" si="4"/>
        <v>0</v>
      </c>
      <c r="W86" s="20">
        <f>IFERROR((IF($A86&gt;supporting_sheet!$D$14, VLOOKUP(supporting_sheet!$G$14,'waste_char_sector_%_values'!$E$2:$AG$3277,11,FALSE), VLOOKUP($D86,'waste_char_sector_%_values'!$E$2:$AG$3277,11,FALSE))*'DONNÉES '!$F125),0)</f>
        <v>0</v>
      </c>
    </row>
    <row r="87" spans="1:23" x14ac:dyDescent="0.25">
      <c r="A87" s="1">
        <f>'DONNÉES '!B126</f>
        <v>85</v>
      </c>
      <c r="B87" s="1" t="str">
        <f t="shared" si="5"/>
        <v>AB</v>
      </c>
      <c r="C87" s="1" t="s">
        <v>57</v>
      </c>
      <c r="D87" s="1" t="str">
        <f t="shared" si="6"/>
        <v>85ABC&amp;D</v>
      </c>
      <c r="E87" s="20">
        <f>IFERROR((IF($A87&gt;supporting_sheet!$D$14, VLOOKUP(supporting_sheet!$G$14,'waste_char_sector_%_values'!$E$2:$AG$3277,2,FALSE), VLOOKUP($D87,'waste_char_sector_%_values'!$E$2:$AG$3277,2,FALSE))*'DONNÉES '!$F126),0)</f>
        <v>0</v>
      </c>
      <c r="F87" s="20">
        <f>IFERROR((IF($A87&gt;supporting_sheet!$D$14, VLOOKUP(supporting_sheet!$G$14,'waste_char_sector_%_values'!$E$2:$AG$3277,3,FALSE), VLOOKUP($D87,'waste_char_sector_%_values'!$E$2:$AG$3277,3,FALSE))*'DONNÉES '!$F126),0)</f>
        <v>0</v>
      </c>
      <c r="G87" s="20">
        <f>IFERROR((IF($A87&gt;supporting_sheet!$D$14, VLOOKUP(supporting_sheet!$G$14,'waste_char_sector_%_values'!$E$2:$AG$3277,4,FALSE), VLOOKUP($D87,'waste_char_sector_%_values'!$E$2:$AG$3277,4,FALSE))*'DONNÉES '!$F126),0)</f>
        <v>0</v>
      </c>
      <c r="H87" s="20">
        <f>IFERROR((IF($A87&gt;supporting_sheet!$D$14, VLOOKUP(supporting_sheet!$G$14,'waste_char_sector_%_values'!$E$2:$AG$3277,5,FALSE), VLOOKUP($D87,'waste_char_sector_%_values'!$E$2:$AG$3277,5,FALSE))*'DONNÉES '!$F126),0)</f>
        <v>0</v>
      </c>
      <c r="I87" s="20">
        <f>IFERROR((IF($A87&gt;supporting_sheet!$D$14, VLOOKUP(supporting_sheet!$G$14,'waste_char_sector_%_values'!$E$2:$AG$3277,6,FALSE), VLOOKUP($D87,'waste_char_sector_%_values'!$E$2:$AG$3277,6,FALSE))*'DONNÉES '!$F126),0)</f>
        <v>0</v>
      </c>
      <c r="J87" s="20">
        <f>IFERROR((IF($A87&gt;supporting_sheet!$D$14, VLOOKUP(supporting_sheet!$G$14,'waste_char_sector_%_values'!$E$2:$AG$3277,7,FALSE), VLOOKUP($D87,'waste_char_sector_%_values'!$E$2:$AG$3277,7,FALSE))*'DONNÉES '!$F126),0)</f>
        <v>0</v>
      </c>
      <c r="K87" s="20">
        <f>IFERROR((IF($A87&gt;supporting_sheet!$D$14, VLOOKUP(supporting_sheet!$G$14,'waste_char_sector_%_values'!$E$2:$AG$3277,8,FALSE), VLOOKUP($D87,'waste_char_sector_%_values'!$E$2:$AG$3277,8,FALSE))*'DONNÉES '!$F126),0)</f>
        <v>0</v>
      </c>
      <c r="L87" s="20">
        <f>IFERROR((IF($A87&gt;supporting_sheet!$D$14, VLOOKUP(supporting_sheet!$G$14,'waste_char_sector_%_values'!$E$2:$AG$3277,9,FALSE), VLOOKUP($D87,'waste_char_sector_%_values'!$E$2:$AG$3277,9,FALSE))*'DONNÉES '!$F126),0)</f>
        <v>0</v>
      </c>
      <c r="M87" s="20">
        <f>IFERROR((IF($A87&gt;supporting_sheet!$D$14, VLOOKUP(supporting_sheet!$G$14,'waste_char_sector_%_values'!$E$2:$AG$3277,10,FALSE), VLOOKUP($D87,'waste_char_sector_%_values'!$E$2:$AG$3277,10,FALSE))*'DONNÉES '!$F126),0)</f>
        <v>0</v>
      </c>
      <c r="N87" s="20">
        <f>IFERROR((IF($A87&gt;supporting_sheet!$D$14, VLOOKUP(supporting_sheet!$G$14,'waste_char_sector_%_values'!$E$2:$AG$3277,11,FALSE), VLOOKUP($D87,'waste_char_sector_%_values'!$E$2:$AG$3277,11,FALSE))*'DONNÉES '!$F126),0)</f>
        <v>0</v>
      </c>
      <c r="O87" s="20">
        <f>IFERROR((IF($A87&gt;supporting_sheet!$D$14, VLOOKUP(supporting_sheet!$G$14,'waste_char_sector_%_values'!$E$2:$AG$3277,12,FALSE), VLOOKUP($D87,'waste_char_sector_%_values'!$E$2:$AG$3277,12,FALSE))*'DONNÉES '!$F126),0)</f>
        <v>0</v>
      </c>
      <c r="P87" s="20">
        <f>IFERROR((IF($A87&gt;supporting_sheet!$D$14, VLOOKUP(supporting_sheet!$G$14,'waste_char_sector_%_values'!$E$2:$AG$3277,13,FALSE), VLOOKUP($D87,'waste_char_sector_%_values'!$E$2:$AG$3277,13,FALSE))*'DONNÉES '!$F126),0)</f>
        <v>0</v>
      </c>
      <c r="Q87" s="20">
        <f>IFERROR((IF($A87&gt;supporting_sheet!$D$14, VLOOKUP(supporting_sheet!$G$14,'waste_char_sector_%_values'!$E$2:$AG$3277,14,FALSE), VLOOKUP($D87,'waste_char_sector_%_values'!$E$2:$AG$3277,14,FALSE))*'DONNÉES '!$F126),0)</f>
        <v>0</v>
      </c>
      <c r="R87" s="20">
        <f>IFERROR((IF($A87&gt;supporting_sheet!$D$14, VLOOKUP(supporting_sheet!$G$14,'waste_char_sector_%_values'!$E$2:$AG$3277,29,FALSE), VLOOKUP($D87,'waste_char_sector_%_values'!$E$2:$AG$3277,29,FALSE))*'DONNÉES '!$F126),0)</f>
        <v>0</v>
      </c>
      <c r="S87" s="37"/>
      <c r="T87" s="37">
        <f t="shared" si="4"/>
        <v>0</v>
      </c>
      <c r="W87" s="20">
        <f>IFERROR((IF($A87&gt;supporting_sheet!$D$14, VLOOKUP(supporting_sheet!$G$14,'waste_char_sector_%_values'!$E$2:$AG$3277,11,FALSE), VLOOKUP($D87,'waste_char_sector_%_values'!$E$2:$AG$3277,11,FALSE))*'DONNÉES '!$F126),0)</f>
        <v>0</v>
      </c>
    </row>
    <row r="88" spans="1:23" x14ac:dyDescent="0.25">
      <c r="A88" s="1">
        <f>'DONNÉES '!B127</f>
        <v>86</v>
      </c>
      <c r="B88" s="1" t="str">
        <f t="shared" si="5"/>
        <v>AB</v>
      </c>
      <c r="C88" s="1" t="s">
        <v>57</v>
      </c>
      <c r="D88" s="1" t="str">
        <f t="shared" si="6"/>
        <v>86ABC&amp;D</v>
      </c>
      <c r="E88" s="20">
        <f>IFERROR((IF($A88&gt;supporting_sheet!$D$14, VLOOKUP(supporting_sheet!$G$14,'waste_char_sector_%_values'!$E$2:$AG$3277,2,FALSE), VLOOKUP($D88,'waste_char_sector_%_values'!$E$2:$AG$3277,2,FALSE))*'DONNÉES '!$F127),0)</f>
        <v>0</v>
      </c>
      <c r="F88" s="20">
        <f>IFERROR((IF($A88&gt;supporting_sheet!$D$14, VLOOKUP(supporting_sheet!$G$14,'waste_char_sector_%_values'!$E$2:$AG$3277,3,FALSE), VLOOKUP($D88,'waste_char_sector_%_values'!$E$2:$AG$3277,3,FALSE))*'DONNÉES '!$F127),0)</f>
        <v>0</v>
      </c>
      <c r="G88" s="20">
        <f>IFERROR((IF($A88&gt;supporting_sheet!$D$14, VLOOKUP(supporting_sheet!$G$14,'waste_char_sector_%_values'!$E$2:$AG$3277,4,FALSE), VLOOKUP($D88,'waste_char_sector_%_values'!$E$2:$AG$3277,4,FALSE))*'DONNÉES '!$F127),0)</f>
        <v>0</v>
      </c>
      <c r="H88" s="20">
        <f>IFERROR((IF($A88&gt;supporting_sheet!$D$14, VLOOKUP(supporting_sheet!$G$14,'waste_char_sector_%_values'!$E$2:$AG$3277,5,FALSE), VLOOKUP($D88,'waste_char_sector_%_values'!$E$2:$AG$3277,5,FALSE))*'DONNÉES '!$F127),0)</f>
        <v>0</v>
      </c>
      <c r="I88" s="20">
        <f>IFERROR((IF($A88&gt;supporting_sheet!$D$14, VLOOKUP(supporting_sheet!$G$14,'waste_char_sector_%_values'!$E$2:$AG$3277,6,FALSE), VLOOKUP($D88,'waste_char_sector_%_values'!$E$2:$AG$3277,6,FALSE))*'DONNÉES '!$F127),0)</f>
        <v>0</v>
      </c>
      <c r="J88" s="20">
        <f>IFERROR((IF($A88&gt;supporting_sheet!$D$14, VLOOKUP(supporting_sheet!$G$14,'waste_char_sector_%_values'!$E$2:$AG$3277,7,FALSE), VLOOKUP($D88,'waste_char_sector_%_values'!$E$2:$AG$3277,7,FALSE))*'DONNÉES '!$F127),0)</f>
        <v>0</v>
      </c>
      <c r="K88" s="20">
        <f>IFERROR((IF($A88&gt;supporting_sheet!$D$14, VLOOKUP(supporting_sheet!$G$14,'waste_char_sector_%_values'!$E$2:$AG$3277,8,FALSE), VLOOKUP($D88,'waste_char_sector_%_values'!$E$2:$AG$3277,8,FALSE))*'DONNÉES '!$F127),0)</f>
        <v>0</v>
      </c>
      <c r="L88" s="20">
        <f>IFERROR((IF($A88&gt;supporting_sheet!$D$14, VLOOKUP(supporting_sheet!$G$14,'waste_char_sector_%_values'!$E$2:$AG$3277,9,FALSE), VLOOKUP($D88,'waste_char_sector_%_values'!$E$2:$AG$3277,9,FALSE))*'DONNÉES '!$F127),0)</f>
        <v>0</v>
      </c>
      <c r="M88" s="20">
        <f>IFERROR((IF($A88&gt;supporting_sheet!$D$14, VLOOKUP(supporting_sheet!$G$14,'waste_char_sector_%_values'!$E$2:$AG$3277,10,FALSE), VLOOKUP($D88,'waste_char_sector_%_values'!$E$2:$AG$3277,10,FALSE))*'DONNÉES '!$F127),0)</f>
        <v>0</v>
      </c>
      <c r="N88" s="20">
        <f>IFERROR((IF($A88&gt;supporting_sheet!$D$14, VLOOKUP(supporting_sheet!$G$14,'waste_char_sector_%_values'!$E$2:$AG$3277,11,FALSE), VLOOKUP($D88,'waste_char_sector_%_values'!$E$2:$AG$3277,11,FALSE))*'DONNÉES '!$F127),0)</f>
        <v>0</v>
      </c>
      <c r="O88" s="20">
        <f>IFERROR((IF($A88&gt;supporting_sheet!$D$14, VLOOKUP(supporting_sheet!$G$14,'waste_char_sector_%_values'!$E$2:$AG$3277,12,FALSE), VLOOKUP($D88,'waste_char_sector_%_values'!$E$2:$AG$3277,12,FALSE))*'DONNÉES '!$F127),0)</f>
        <v>0</v>
      </c>
      <c r="P88" s="20">
        <f>IFERROR((IF($A88&gt;supporting_sheet!$D$14, VLOOKUP(supporting_sheet!$G$14,'waste_char_sector_%_values'!$E$2:$AG$3277,13,FALSE), VLOOKUP($D88,'waste_char_sector_%_values'!$E$2:$AG$3277,13,FALSE))*'DONNÉES '!$F127),0)</f>
        <v>0</v>
      </c>
      <c r="Q88" s="20">
        <f>IFERROR((IF($A88&gt;supporting_sheet!$D$14, VLOOKUP(supporting_sheet!$G$14,'waste_char_sector_%_values'!$E$2:$AG$3277,14,FALSE), VLOOKUP($D88,'waste_char_sector_%_values'!$E$2:$AG$3277,14,FALSE))*'DONNÉES '!$F127),0)</f>
        <v>0</v>
      </c>
      <c r="R88" s="20">
        <f>IFERROR((IF($A88&gt;supporting_sheet!$D$14, VLOOKUP(supporting_sheet!$G$14,'waste_char_sector_%_values'!$E$2:$AG$3277,29,FALSE), VLOOKUP($D88,'waste_char_sector_%_values'!$E$2:$AG$3277,29,FALSE))*'DONNÉES '!$F127),0)</f>
        <v>0</v>
      </c>
      <c r="S88" s="37"/>
      <c r="T88" s="37">
        <f t="shared" si="4"/>
        <v>0</v>
      </c>
      <c r="W88" s="20">
        <f>IFERROR((IF($A88&gt;supporting_sheet!$D$14, VLOOKUP(supporting_sheet!$G$14,'waste_char_sector_%_values'!$E$2:$AG$3277,11,FALSE), VLOOKUP($D88,'waste_char_sector_%_values'!$E$2:$AG$3277,11,FALSE))*'DONNÉES '!$F127),0)</f>
        <v>0</v>
      </c>
    </row>
    <row r="89" spans="1:23" x14ac:dyDescent="0.25">
      <c r="A89" s="1">
        <f>'DONNÉES '!B128</f>
        <v>87</v>
      </c>
      <c r="B89" s="1" t="str">
        <f t="shared" si="5"/>
        <v>AB</v>
      </c>
      <c r="C89" s="1" t="s">
        <v>57</v>
      </c>
      <c r="D89" s="1" t="str">
        <f t="shared" si="6"/>
        <v>87ABC&amp;D</v>
      </c>
      <c r="E89" s="20">
        <f>IFERROR((IF($A89&gt;supporting_sheet!$D$14, VLOOKUP(supporting_sheet!$G$14,'waste_char_sector_%_values'!$E$2:$AG$3277,2,FALSE), VLOOKUP($D89,'waste_char_sector_%_values'!$E$2:$AG$3277,2,FALSE))*'DONNÉES '!$F128),0)</f>
        <v>0</v>
      </c>
      <c r="F89" s="20">
        <f>IFERROR((IF($A89&gt;supporting_sheet!$D$14, VLOOKUP(supporting_sheet!$G$14,'waste_char_sector_%_values'!$E$2:$AG$3277,3,FALSE), VLOOKUP($D89,'waste_char_sector_%_values'!$E$2:$AG$3277,3,FALSE))*'DONNÉES '!$F128),0)</f>
        <v>0</v>
      </c>
      <c r="G89" s="20">
        <f>IFERROR((IF($A89&gt;supporting_sheet!$D$14, VLOOKUP(supporting_sheet!$G$14,'waste_char_sector_%_values'!$E$2:$AG$3277,4,FALSE), VLOOKUP($D89,'waste_char_sector_%_values'!$E$2:$AG$3277,4,FALSE))*'DONNÉES '!$F128),0)</f>
        <v>0</v>
      </c>
      <c r="H89" s="20">
        <f>IFERROR((IF($A89&gt;supporting_sheet!$D$14, VLOOKUP(supporting_sheet!$G$14,'waste_char_sector_%_values'!$E$2:$AG$3277,5,FALSE), VLOOKUP($D89,'waste_char_sector_%_values'!$E$2:$AG$3277,5,FALSE))*'DONNÉES '!$F128),0)</f>
        <v>0</v>
      </c>
      <c r="I89" s="20">
        <f>IFERROR((IF($A89&gt;supporting_sheet!$D$14, VLOOKUP(supporting_sheet!$G$14,'waste_char_sector_%_values'!$E$2:$AG$3277,6,FALSE), VLOOKUP($D89,'waste_char_sector_%_values'!$E$2:$AG$3277,6,FALSE))*'DONNÉES '!$F128),0)</f>
        <v>0</v>
      </c>
      <c r="J89" s="20">
        <f>IFERROR((IF($A89&gt;supporting_sheet!$D$14, VLOOKUP(supporting_sheet!$G$14,'waste_char_sector_%_values'!$E$2:$AG$3277,7,FALSE), VLOOKUP($D89,'waste_char_sector_%_values'!$E$2:$AG$3277,7,FALSE))*'DONNÉES '!$F128),0)</f>
        <v>0</v>
      </c>
      <c r="K89" s="20">
        <f>IFERROR((IF($A89&gt;supporting_sheet!$D$14, VLOOKUP(supporting_sheet!$G$14,'waste_char_sector_%_values'!$E$2:$AG$3277,8,FALSE), VLOOKUP($D89,'waste_char_sector_%_values'!$E$2:$AG$3277,8,FALSE))*'DONNÉES '!$F128),0)</f>
        <v>0</v>
      </c>
      <c r="L89" s="20">
        <f>IFERROR((IF($A89&gt;supporting_sheet!$D$14, VLOOKUP(supporting_sheet!$G$14,'waste_char_sector_%_values'!$E$2:$AG$3277,9,FALSE), VLOOKUP($D89,'waste_char_sector_%_values'!$E$2:$AG$3277,9,FALSE))*'DONNÉES '!$F128),0)</f>
        <v>0</v>
      </c>
      <c r="M89" s="20">
        <f>IFERROR((IF($A89&gt;supporting_sheet!$D$14, VLOOKUP(supporting_sheet!$G$14,'waste_char_sector_%_values'!$E$2:$AG$3277,10,FALSE), VLOOKUP($D89,'waste_char_sector_%_values'!$E$2:$AG$3277,10,FALSE))*'DONNÉES '!$F128),0)</f>
        <v>0</v>
      </c>
      <c r="N89" s="20">
        <f>IFERROR((IF($A89&gt;supporting_sheet!$D$14, VLOOKUP(supporting_sheet!$G$14,'waste_char_sector_%_values'!$E$2:$AG$3277,11,FALSE), VLOOKUP($D89,'waste_char_sector_%_values'!$E$2:$AG$3277,11,FALSE))*'DONNÉES '!$F128),0)</f>
        <v>0</v>
      </c>
      <c r="O89" s="20">
        <f>IFERROR((IF($A89&gt;supporting_sheet!$D$14, VLOOKUP(supporting_sheet!$G$14,'waste_char_sector_%_values'!$E$2:$AG$3277,12,FALSE), VLOOKUP($D89,'waste_char_sector_%_values'!$E$2:$AG$3277,12,FALSE))*'DONNÉES '!$F128),0)</f>
        <v>0</v>
      </c>
      <c r="P89" s="20">
        <f>IFERROR((IF($A89&gt;supporting_sheet!$D$14, VLOOKUP(supporting_sheet!$G$14,'waste_char_sector_%_values'!$E$2:$AG$3277,13,FALSE), VLOOKUP($D89,'waste_char_sector_%_values'!$E$2:$AG$3277,13,FALSE))*'DONNÉES '!$F128),0)</f>
        <v>0</v>
      </c>
      <c r="Q89" s="20">
        <f>IFERROR((IF($A89&gt;supporting_sheet!$D$14, VLOOKUP(supporting_sheet!$G$14,'waste_char_sector_%_values'!$E$2:$AG$3277,14,FALSE), VLOOKUP($D89,'waste_char_sector_%_values'!$E$2:$AG$3277,14,FALSE))*'DONNÉES '!$F128),0)</f>
        <v>0</v>
      </c>
      <c r="R89" s="20">
        <f>IFERROR((IF($A89&gt;supporting_sheet!$D$14, VLOOKUP(supporting_sheet!$G$14,'waste_char_sector_%_values'!$E$2:$AG$3277,29,FALSE), VLOOKUP($D89,'waste_char_sector_%_values'!$E$2:$AG$3277,29,FALSE))*'DONNÉES '!$F128),0)</f>
        <v>0</v>
      </c>
      <c r="S89" s="37"/>
      <c r="T89" s="37">
        <f t="shared" si="4"/>
        <v>0</v>
      </c>
      <c r="W89" s="20">
        <f>IFERROR((IF($A89&gt;supporting_sheet!$D$14, VLOOKUP(supporting_sheet!$G$14,'waste_char_sector_%_values'!$E$2:$AG$3277,11,FALSE), VLOOKUP($D89,'waste_char_sector_%_values'!$E$2:$AG$3277,11,FALSE))*'DONNÉES '!$F128),0)</f>
        <v>0</v>
      </c>
    </row>
    <row r="90" spans="1:23" x14ac:dyDescent="0.25">
      <c r="A90" s="1">
        <f>'DONNÉES '!B129</f>
        <v>88</v>
      </c>
      <c r="B90" s="1" t="str">
        <f t="shared" si="5"/>
        <v>AB</v>
      </c>
      <c r="C90" s="1" t="s">
        <v>57</v>
      </c>
      <c r="D90" s="1" t="str">
        <f t="shared" si="6"/>
        <v>88ABC&amp;D</v>
      </c>
      <c r="E90" s="20">
        <f>IFERROR((IF($A90&gt;supporting_sheet!$D$14, VLOOKUP(supporting_sheet!$G$14,'waste_char_sector_%_values'!$E$2:$AG$3277,2,FALSE), VLOOKUP($D90,'waste_char_sector_%_values'!$E$2:$AG$3277,2,FALSE))*'DONNÉES '!$F129),0)</f>
        <v>0</v>
      </c>
      <c r="F90" s="20">
        <f>IFERROR((IF($A90&gt;supporting_sheet!$D$14, VLOOKUP(supporting_sheet!$G$14,'waste_char_sector_%_values'!$E$2:$AG$3277,3,FALSE), VLOOKUP($D90,'waste_char_sector_%_values'!$E$2:$AG$3277,3,FALSE))*'DONNÉES '!$F129),0)</f>
        <v>0</v>
      </c>
      <c r="G90" s="20">
        <f>IFERROR((IF($A90&gt;supporting_sheet!$D$14, VLOOKUP(supporting_sheet!$G$14,'waste_char_sector_%_values'!$E$2:$AG$3277,4,FALSE), VLOOKUP($D90,'waste_char_sector_%_values'!$E$2:$AG$3277,4,FALSE))*'DONNÉES '!$F129),0)</f>
        <v>0</v>
      </c>
      <c r="H90" s="20">
        <f>IFERROR((IF($A90&gt;supporting_sheet!$D$14, VLOOKUP(supporting_sheet!$G$14,'waste_char_sector_%_values'!$E$2:$AG$3277,5,FALSE), VLOOKUP($D90,'waste_char_sector_%_values'!$E$2:$AG$3277,5,FALSE))*'DONNÉES '!$F129),0)</f>
        <v>0</v>
      </c>
      <c r="I90" s="20">
        <f>IFERROR((IF($A90&gt;supporting_sheet!$D$14, VLOOKUP(supporting_sheet!$G$14,'waste_char_sector_%_values'!$E$2:$AG$3277,6,FALSE), VLOOKUP($D90,'waste_char_sector_%_values'!$E$2:$AG$3277,6,FALSE))*'DONNÉES '!$F129),0)</f>
        <v>0</v>
      </c>
      <c r="J90" s="20">
        <f>IFERROR((IF($A90&gt;supporting_sheet!$D$14, VLOOKUP(supporting_sheet!$G$14,'waste_char_sector_%_values'!$E$2:$AG$3277,7,FALSE), VLOOKUP($D90,'waste_char_sector_%_values'!$E$2:$AG$3277,7,FALSE))*'DONNÉES '!$F129),0)</f>
        <v>0</v>
      </c>
      <c r="K90" s="20">
        <f>IFERROR((IF($A90&gt;supporting_sheet!$D$14, VLOOKUP(supporting_sheet!$G$14,'waste_char_sector_%_values'!$E$2:$AG$3277,8,FALSE), VLOOKUP($D90,'waste_char_sector_%_values'!$E$2:$AG$3277,8,FALSE))*'DONNÉES '!$F129),0)</f>
        <v>0</v>
      </c>
      <c r="L90" s="20">
        <f>IFERROR((IF($A90&gt;supporting_sheet!$D$14, VLOOKUP(supporting_sheet!$G$14,'waste_char_sector_%_values'!$E$2:$AG$3277,9,FALSE), VLOOKUP($D90,'waste_char_sector_%_values'!$E$2:$AG$3277,9,FALSE))*'DONNÉES '!$F129),0)</f>
        <v>0</v>
      </c>
      <c r="M90" s="20">
        <f>IFERROR((IF($A90&gt;supporting_sheet!$D$14, VLOOKUP(supporting_sheet!$G$14,'waste_char_sector_%_values'!$E$2:$AG$3277,10,FALSE), VLOOKUP($D90,'waste_char_sector_%_values'!$E$2:$AG$3277,10,FALSE))*'DONNÉES '!$F129),0)</f>
        <v>0</v>
      </c>
      <c r="N90" s="20">
        <f>IFERROR((IF($A90&gt;supporting_sheet!$D$14, VLOOKUP(supporting_sheet!$G$14,'waste_char_sector_%_values'!$E$2:$AG$3277,11,FALSE), VLOOKUP($D90,'waste_char_sector_%_values'!$E$2:$AG$3277,11,FALSE))*'DONNÉES '!$F129),0)</f>
        <v>0</v>
      </c>
      <c r="O90" s="20">
        <f>IFERROR((IF($A90&gt;supporting_sheet!$D$14, VLOOKUP(supporting_sheet!$G$14,'waste_char_sector_%_values'!$E$2:$AG$3277,12,FALSE), VLOOKUP($D90,'waste_char_sector_%_values'!$E$2:$AG$3277,12,FALSE))*'DONNÉES '!$F129),0)</f>
        <v>0</v>
      </c>
      <c r="P90" s="20">
        <f>IFERROR((IF($A90&gt;supporting_sheet!$D$14, VLOOKUP(supporting_sheet!$G$14,'waste_char_sector_%_values'!$E$2:$AG$3277,13,FALSE), VLOOKUP($D90,'waste_char_sector_%_values'!$E$2:$AG$3277,13,FALSE))*'DONNÉES '!$F129),0)</f>
        <v>0</v>
      </c>
      <c r="Q90" s="20">
        <f>IFERROR((IF($A90&gt;supporting_sheet!$D$14, VLOOKUP(supporting_sheet!$G$14,'waste_char_sector_%_values'!$E$2:$AG$3277,14,FALSE), VLOOKUP($D90,'waste_char_sector_%_values'!$E$2:$AG$3277,14,FALSE))*'DONNÉES '!$F129),0)</f>
        <v>0</v>
      </c>
      <c r="R90" s="20">
        <f>IFERROR((IF($A90&gt;supporting_sheet!$D$14, VLOOKUP(supporting_sheet!$G$14,'waste_char_sector_%_values'!$E$2:$AG$3277,29,FALSE), VLOOKUP($D90,'waste_char_sector_%_values'!$E$2:$AG$3277,29,FALSE))*'DONNÉES '!$F129),0)</f>
        <v>0</v>
      </c>
      <c r="S90" s="37"/>
      <c r="T90" s="37">
        <f t="shared" si="4"/>
        <v>0</v>
      </c>
      <c r="W90" s="20">
        <f>IFERROR((IF($A90&gt;supporting_sheet!$D$14, VLOOKUP(supporting_sheet!$G$14,'waste_char_sector_%_values'!$E$2:$AG$3277,11,FALSE), VLOOKUP($D90,'waste_char_sector_%_values'!$E$2:$AG$3277,11,FALSE))*'DONNÉES '!$F129),0)</f>
        <v>0</v>
      </c>
    </row>
    <row r="91" spans="1:23" x14ac:dyDescent="0.25">
      <c r="A91" s="1">
        <f>'DONNÉES '!B130</f>
        <v>89</v>
      </c>
      <c r="B91" s="1" t="str">
        <f t="shared" si="5"/>
        <v>AB</v>
      </c>
      <c r="C91" s="1" t="s">
        <v>57</v>
      </c>
      <c r="D91" s="1" t="str">
        <f t="shared" si="6"/>
        <v>89ABC&amp;D</v>
      </c>
      <c r="E91" s="20">
        <f>IFERROR((IF($A91&gt;supporting_sheet!$D$14, VLOOKUP(supporting_sheet!$G$14,'waste_char_sector_%_values'!$E$2:$AG$3277,2,FALSE), VLOOKUP($D91,'waste_char_sector_%_values'!$E$2:$AG$3277,2,FALSE))*'DONNÉES '!$F130),0)</f>
        <v>0</v>
      </c>
      <c r="F91" s="20">
        <f>IFERROR((IF($A91&gt;supporting_sheet!$D$14, VLOOKUP(supporting_sheet!$G$14,'waste_char_sector_%_values'!$E$2:$AG$3277,3,FALSE), VLOOKUP($D91,'waste_char_sector_%_values'!$E$2:$AG$3277,3,FALSE))*'DONNÉES '!$F130),0)</f>
        <v>0</v>
      </c>
      <c r="G91" s="20">
        <f>IFERROR((IF($A91&gt;supporting_sheet!$D$14, VLOOKUP(supporting_sheet!$G$14,'waste_char_sector_%_values'!$E$2:$AG$3277,4,FALSE), VLOOKUP($D91,'waste_char_sector_%_values'!$E$2:$AG$3277,4,FALSE))*'DONNÉES '!$F130),0)</f>
        <v>0</v>
      </c>
      <c r="H91" s="20">
        <f>IFERROR((IF($A91&gt;supporting_sheet!$D$14, VLOOKUP(supporting_sheet!$G$14,'waste_char_sector_%_values'!$E$2:$AG$3277,5,FALSE), VLOOKUP($D91,'waste_char_sector_%_values'!$E$2:$AG$3277,5,FALSE))*'DONNÉES '!$F130),0)</f>
        <v>0</v>
      </c>
      <c r="I91" s="20">
        <f>IFERROR((IF($A91&gt;supporting_sheet!$D$14, VLOOKUP(supporting_sheet!$G$14,'waste_char_sector_%_values'!$E$2:$AG$3277,6,FALSE), VLOOKUP($D91,'waste_char_sector_%_values'!$E$2:$AG$3277,6,FALSE))*'DONNÉES '!$F130),0)</f>
        <v>0</v>
      </c>
      <c r="J91" s="20">
        <f>IFERROR((IF($A91&gt;supporting_sheet!$D$14, VLOOKUP(supporting_sheet!$G$14,'waste_char_sector_%_values'!$E$2:$AG$3277,7,FALSE), VLOOKUP($D91,'waste_char_sector_%_values'!$E$2:$AG$3277,7,FALSE))*'DONNÉES '!$F130),0)</f>
        <v>0</v>
      </c>
      <c r="K91" s="20">
        <f>IFERROR((IF($A91&gt;supporting_sheet!$D$14, VLOOKUP(supporting_sheet!$G$14,'waste_char_sector_%_values'!$E$2:$AG$3277,8,FALSE), VLOOKUP($D91,'waste_char_sector_%_values'!$E$2:$AG$3277,8,FALSE))*'DONNÉES '!$F130),0)</f>
        <v>0</v>
      </c>
      <c r="L91" s="20">
        <f>IFERROR((IF($A91&gt;supporting_sheet!$D$14, VLOOKUP(supporting_sheet!$G$14,'waste_char_sector_%_values'!$E$2:$AG$3277,9,FALSE), VLOOKUP($D91,'waste_char_sector_%_values'!$E$2:$AG$3277,9,FALSE))*'DONNÉES '!$F130),0)</f>
        <v>0</v>
      </c>
      <c r="M91" s="20">
        <f>IFERROR((IF($A91&gt;supporting_sheet!$D$14, VLOOKUP(supporting_sheet!$G$14,'waste_char_sector_%_values'!$E$2:$AG$3277,10,FALSE), VLOOKUP($D91,'waste_char_sector_%_values'!$E$2:$AG$3277,10,FALSE))*'DONNÉES '!$F130),0)</f>
        <v>0</v>
      </c>
      <c r="N91" s="20">
        <f>IFERROR((IF($A91&gt;supporting_sheet!$D$14, VLOOKUP(supporting_sheet!$G$14,'waste_char_sector_%_values'!$E$2:$AG$3277,11,FALSE), VLOOKUP($D91,'waste_char_sector_%_values'!$E$2:$AG$3277,11,FALSE))*'DONNÉES '!$F130),0)</f>
        <v>0</v>
      </c>
      <c r="O91" s="20">
        <f>IFERROR((IF($A91&gt;supporting_sheet!$D$14, VLOOKUP(supporting_sheet!$G$14,'waste_char_sector_%_values'!$E$2:$AG$3277,12,FALSE), VLOOKUP($D91,'waste_char_sector_%_values'!$E$2:$AG$3277,12,FALSE))*'DONNÉES '!$F130),0)</f>
        <v>0</v>
      </c>
      <c r="P91" s="20">
        <f>IFERROR((IF($A91&gt;supporting_sheet!$D$14, VLOOKUP(supporting_sheet!$G$14,'waste_char_sector_%_values'!$E$2:$AG$3277,13,FALSE), VLOOKUP($D91,'waste_char_sector_%_values'!$E$2:$AG$3277,13,FALSE))*'DONNÉES '!$F130),0)</f>
        <v>0</v>
      </c>
      <c r="Q91" s="20">
        <f>IFERROR((IF($A91&gt;supporting_sheet!$D$14, VLOOKUP(supporting_sheet!$G$14,'waste_char_sector_%_values'!$E$2:$AG$3277,14,FALSE), VLOOKUP($D91,'waste_char_sector_%_values'!$E$2:$AG$3277,14,FALSE))*'DONNÉES '!$F130),0)</f>
        <v>0</v>
      </c>
      <c r="R91" s="20">
        <f>IFERROR((IF($A91&gt;supporting_sheet!$D$14, VLOOKUP(supporting_sheet!$G$14,'waste_char_sector_%_values'!$E$2:$AG$3277,29,FALSE), VLOOKUP($D91,'waste_char_sector_%_values'!$E$2:$AG$3277,29,FALSE))*'DONNÉES '!$F130),0)</f>
        <v>0</v>
      </c>
      <c r="S91" s="37"/>
      <c r="T91" s="37">
        <f t="shared" si="4"/>
        <v>0</v>
      </c>
      <c r="W91" s="20">
        <f>IFERROR((IF($A91&gt;supporting_sheet!$D$14, VLOOKUP(supporting_sheet!$G$14,'waste_char_sector_%_values'!$E$2:$AG$3277,11,FALSE), VLOOKUP($D91,'waste_char_sector_%_values'!$E$2:$AG$3277,11,FALSE))*'DONNÉES '!$F130),0)</f>
        <v>0</v>
      </c>
    </row>
    <row r="92" spans="1:23" x14ac:dyDescent="0.25">
      <c r="A92" s="1">
        <f>'DONNÉES '!B131</f>
        <v>90</v>
      </c>
      <c r="B92" s="1" t="str">
        <f t="shared" si="5"/>
        <v>AB</v>
      </c>
      <c r="C92" s="1" t="s">
        <v>57</v>
      </c>
      <c r="D92" s="1" t="str">
        <f t="shared" si="6"/>
        <v>90ABC&amp;D</v>
      </c>
      <c r="E92" s="20">
        <f>IFERROR((IF($A92&gt;supporting_sheet!$D$14, VLOOKUP(supporting_sheet!$G$14,'waste_char_sector_%_values'!$E$2:$AG$3277,2,FALSE), VLOOKUP($D92,'waste_char_sector_%_values'!$E$2:$AG$3277,2,FALSE))*'DONNÉES '!$F131),0)</f>
        <v>0</v>
      </c>
      <c r="F92" s="20">
        <f>IFERROR((IF($A92&gt;supporting_sheet!$D$14, VLOOKUP(supporting_sheet!$G$14,'waste_char_sector_%_values'!$E$2:$AG$3277,3,FALSE), VLOOKUP($D92,'waste_char_sector_%_values'!$E$2:$AG$3277,3,FALSE))*'DONNÉES '!$F131),0)</f>
        <v>0</v>
      </c>
      <c r="G92" s="20">
        <f>IFERROR((IF($A92&gt;supporting_sheet!$D$14, VLOOKUP(supporting_sheet!$G$14,'waste_char_sector_%_values'!$E$2:$AG$3277,4,FALSE), VLOOKUP($D92,'waste_char_sector_%_values'!$E$2:$AG$3277,4,FALSE))*'DONNÉES '!$F131),0)</f>
        <v>0</v>
      </c>
      <c r="H92" s="20">
        <f>IFERROR((IF($A92&gt;supporting_sheet!$D$14, VLOOKUP(supporting_sheet!$G$14,'waste_char_sector_%_values'!$E$2:$AG$3277,5,FALSE), VLOOKUP($D92,'waste_char_sector_%_values'!$E$2:$AG$3277,5,FALSE))*'DONNÉES '!$F131),0)</f>
        <v>0</v>
      </c>
      <c r="I92" s="20">
        <f>IFERROR((IF($A92&gt;supporting_sheet!$D$14, VLOOKUP(supporting_sheet!$G$14,'waste_char_sector_%_values'!$E$2:$AG$3277,6,FALSE), VLOOKUP($D92,'waste_char_sector_%_values'!$E$2:$AG$3277,6,FALSE))*'DONNÉES '!$F131),0)</f>
        <v>0</v>
      </c>
      <c r="J92" s="20">
        <f>IFERROR((IF($A92&gt;supporting_sheet!$D$14, VLOOKUP(supporting_sheet!$G$14,'waste_char_sector_%_values'!$E$2:$AG$3277,7,FALSE), VLOOKUP($D92,'waste_char_sector_%_values'!$E$2:$AG$3277,7,FALSE))*'DONNÉES '!$F131),0)</f>
        <v>0</v>
      </c>
      <c r="K92" s="20">
        <f>IFERROR((IF($A92&gt;supporting_sheet!$D$14, VLOOKUP(supporting_sheet!$G$14,'waste_char_sector_%_values'!$E$2:$AG$3277,8,FALSE), VLOOKUP($D92,'waste_char_sector_%_values'!$E$2:$AG$3277,8,FALSE))*'DONNÉES '!$F131),0)</f>
        <v>0</v>
      </c>
      <c r="L92" s="20">
        <f>IFERROR((IF($A92&gt;supporting_sheet!$D$14, VLOOKUP(supporting_sheet!$G$14,'waste_char_sector_%_values'!$E$2:$AG$3277,9,FALSE), VLOOKUP($D92,'waste_char_sector_%_values'!$E$2:$AG$3277,9,FALSE))*'DONNÉES '!$F131),0)</f>
        <v>0</v>
      </c>
      <c r="M92" s="20">
        <f>IFERROR((IF($A92&gt;supporting_sheet!$D$14, VLOOKUP(supporting_sheet!$G$14,'waste_char_sector_%_values'!$E$2:$AG$3277,10,FALSE), VLOOKUP($D92,'waste_char_sector_%_values'!$E$2:$AG$3277,10,FALSE))*'DONNÉES '!$F131),0)</f>
        <v>0</v>
      </c>
      <c r="N92" s="20">
        <f>IFERROR((IF($A92&gt;supporting_sheet!$D$14, VLOOKUP(supporting_sheet!$G$14,'waste_char_sector_%_values'!$E$2:$AG$3277,11,FALSE), VLOOKUP($D92,'waste_char_sector_%_values'!$E$2:$AG$3277,11,FALSE))*'DONNÉES '!$F131),0)</f>
        <v>0</v>
      </c>
      <c r="O92" s="20">
        <f>IFERROR((IF($A92&gt;supporting_sheet!$D$14, VLOOKUP(supporting_sheet!$G$14,'waste_char_sector_%_values'!$E$2:$AG$3277,12,FALSE), VLOOKUP($D92,'waste_char_sector_%_values'!$E$2:$AG$3277,12,FALSE))*'DONNÉES '!$F131),0)</f>
        <v>0</v>
      </c>
      <c r="P92" s="20">
        <f>IFERROR((IF($A92&gt;supporting_sheet!$D$14, VLOOKUP(supporting_sheet!$G$14,'waste_char_sector_%_values'!$E$2:$AG$3277,13,FALSE), VLOOKUP($D92,'waste_char_sector_%_values'!$E$2:$AG$3277,13,FALSE))*'DONNÉES '!$F131),0)</f>
        <v>0</v>
      </c>
      <c r="Q92" s="20">
        <f>IFERROR((IF($A92&gt;supporting_sheet!$D$14, VLOOKUP(supporting_sheet!$G$14,'waste_char_sector_%_values'!$E$2:$AG$3277,14,FALSE), VLOOKUP($D92,'waste_char_sector_%_values'!$E$2:$AG$3277,14,FALSE))*'DONNÉES '!$F131),0)</f>
        <v>0</v>
      </c>
      <c r="R92" s="20">
        <f>IFERROR((IF($A92&gt;supporting_sheet!$D$14, VLOOKUP(supporting_sheet!$G$14,'waste_char_sector_%_values'!$E$2:$AG$3277,29,FALSE), VLOOKUP($D92,'waste_char_sector_%_values'!$E$2:$AG$3277,29,FALSE))*'DONNÉES '!$F131),0)</f>
        <v>0</v>
      </c>
      <c r="S92" s="37"/>
      <c r="T92" s="37">
        <f t="shared" si="4"/>
        <v>0</v>
      </c>
      <c r="W92" s="20">
        <f>IFERROR((IF($A92&gt;supporting_sheet!$D$14, VLOOKUP(supporting_sheet!$G$14,'waste_char_sector_%_values'!$E$2:$AG$3277,11,FALSE), VLOOKUP($D92,'waste_char_sector_%_values'!$E$2:$AG$3277,11,FALSE))*'DONNÉES '!$F131),0)</f>
        <v>0</v>
      </c>
    </row>
    <row r="93" spans="1:23" x14ac:dyDescent="0.25">
      <c r="A93" s="1">
        <f>'DONNÉES '!B132</f>
        <v>91</v>
      </c>
      <c r="B93" s="1" t="str">
        <f t="shared" si="5"/>
        <v>AB</v>
      </c>
      <c r="C93" s="1" t="s">
        <v>57</v>
      </c>
      <c r="D93" s="1" t="str">
        <f t="shared" si="6"/>
        <v>91ABC&amp;D</v>
      </c>
      <c r="E93" s="20">
        <f>IFERROR((IF($A93&gt;supporting_sheet!$D$14, VLOOKUP(supporting_sheet!$G$14,'waste_char_sector_%_values'!$E$2:$AG$3277,2,FALSE), VLOOKUP($D93,'waste_char_sector_%_values'!$E$2:$AG$3277,2,FALSE))*'DONNÉES '!$F132),0)</f>
        <v>0</v>
      </c>
      <c r="F93" s="20">
        <f>IFERROR((IF($A93&gt;supporting_sheet!$D$14, VLOOKUP(supporting_sheet!$G$14,'waste_char_sector_%_values'!$E$2:$AG$3277,3,FALSE), VLOOKUP($D93,'waste_char_sector_%_values'!$E$2:$AG$3277,3,FALSE))*'DONNÉES '!$F132),0)</f>
        <v>0</v>
      </c>
      <c r="G93" s="20">
        <f>IFERROR((IF($A93&gt;supporting_sheet!$D$14, VLOOKUP(supporting_sheet!$G$14,'waste_char_sector_%_values'!$E$2:$AG$3277,4,FALSE), VLOOKUP($D93,'waste_char_sector_%_values'!$E$2:$AG$3277,4,FALSE))*'DONNÉES '!$F132),0)</f>
        <v>0</v>
      </c>
      <c r="H93" s="20">
        <f>IFERROR((IF($A93&gt;supporting_sheet!$D$14, VLOOKUP(supporting_sheet!$G$14,'waste_char_sector_%_values'!$E$2:$AG$3277,5,FALSE), VLOOKUP($D93,'waste_char_sector_%_values'!$E$2:$AG$3277,5,FALSE))*'DONNÉES '!$F132),0)</f>
        <v>0</v>
      </c>
      <c r="I93" s="20">
        <f>IFERROR((IF($A93&gt;supporting_sheet!$D$14, VLOOKUP(supporting_sheet!$G$14,'waste_char_sector_%_values'!$E$2:$AG$3277,6,FALSE), VLOOKUP($D93,'waste_char_sector_%_values'!$E$2:$AG$3277,6,FALSE))*'DONNÉES '!$F132),0)</f>
        <v>0</v>
      </c>
      <c r="J93" s="20">
        <f>IFERROR((IF($A93&gt;supporting_sheet!$D$14, VLOOKUP(supporting_sheet!$G$14,'waste_char_sector_%_values'!$E$2:$AG$3277,7,FALSE), VLOOKUP($D93,'waste_char_sector_%_values'!$E$2:$AG$3277,7,FALSE))*'DONNÉES '!$F132),0)</f>
        <v>0</v>
      </c>
      <c r="K93" s="20">
        <f>IFERROR((IF($A93&gt;supporting_sheet!$D$14, VLOOKUP(supporting_sheet!$G$14,'waste_char_sector_%_values'!$E$2:$AG$3277,8,FALSE), VLOOKUP($D93,'waste_char_sector_%_values'!$E$2:$AG$3277,8,FALSE))*'DONNÉES '!$F132),0)</f>
        <v>0</v>
      </c>
      <c r="L93" s="20">
        <f>IFERROR((IF($A93&gt;supporting_sheet!$D$14, VLOOKUP(supporting_sheet!$G$14,'waste_char_sector_%_values'!$E$2:$AG$3277,9,FALSE), VLOOKUP($D93,'waste_char_sector_%_values'!$E$2:$AG$3277,9,FALSE))*'DONNÉES '!$F132),0)</f>
        <v>0</v>
      </c>
      <c r="M93" s="20">
        <f>IFERROR((IF($A93&gt;supporting_sheet!$D$14, VLOOKUP(supporting_sheet!$G$14,'waste_char_sector_%_values'!$E$2:$AG$3277,10,FALSE), VLOOKUP($D93,'waste_char_sector_%_values'!$E$2:$AG$3277,10,FALSE))*'DONNÉES '!$F132),0)</f>
        <v>0</v>
      </c>
      <c r="N93" s="20">
        <f>IFERROR((IF($A93&gt;supporting_sheet!$D$14, VLOOKUP(supporting_sheet!$G$14,'waste_char_sector_%_values'!$E$2:$AG$3277,11,FALSE), VLOOKUP($D93,'waste_char_sector_%_values'!$E$2:$AG$3277,11,FALSE))*'DONNÉES '!$F132),0)</f>
        <v>0</v>
      </c>
      <c r="O93" s="20">
        <f>IFERROR((IF($A93&gt;supporting_sheet!$D$14, VLOOKUP(supporting_sheet!$G$14,'waste_char_sector_%_values'!$E$2:$AG$3277,12,FALSE), VLOOKUP($D93,'waste_char_sector_%_values'!$E$2:$AG$3277,12,FALSE))*'DONNÉES '!$F132),0)</f>
        <v>0</v>
      </c>
      <c r="P93" s="20">
        <f>IFERROR((IF($A93&gt;supporting_sheet!$D$14, VLOOKUP(supporting_sheet!$G$14,'waste_char_sector_%_values'!$E$2:$AG$3277,13,FALSE), VLOOKUP($D93,'waste_char_sector_%_values'!$E$2:$AG$3277,13,FALSE))*'DONNÉES '!$F132),0)</f>
        <v>0</v>
      </c>
      <c r="Q93" s="20">
        <f>IFERROR((IF($A93&gt;supporting_sheet!$D$14, VLOOKUP(supporting_sheet!$G$14,'waste_char_sector_%_values'!$E$2:$AG$3277,14,FALSE), VLOOKUP($D93,'waste_char_sector_%_values'!$E$2:$AG$3277,14,FALSE))*'DONNÉES '!$F132),0)</f>
        <v>0</v>
      </c>
      <c r="R93" s="20">
        <f>IFERROR((IF($A93&gt;supporting_sheet!$D$14, VLOOKUP(supporting_sheet!$G$14,'waste_char_sector_%_values'!$E$2:$AG$3277,29,FALSE), VLOOKUP($D93,'waste_char_sector_%_values'!$E$2:$AG$3277,29,FALSE))*'DONNÉES '!$F132),0)</f>
        <v>0</v>
      </c>
      <c r="S93" s="37"/>
      <c r="T93" s="37">
        <f t="shared" si="4"/>
        <v>0</v>
      </c>
      <c r="W93" s="20">
        <f>IFERROR((IF($A93&gt;supporting_sheet!$D$14, VLOOKUP(supporting_sheet!$G$14,'waste_char_sector_%_values'!$E$2:$AG$3277,11,FALSE), VLOOKUP($D93,'waste_char_sector_%_values'!$E$2:$AG$3277,11,FALSE))*'DONNÉES '!$F132),0)</f>
        <v>0</v>
      </c>
    </row>
    <row r="94" spans="1:23" x14ac:dyDescent="0.25">
      <c r="A94" s="1">
        <f>'DONNÉES '!B133</f>
        <v>92</v>
      </c>
      <c r="B94" s="1" t="str">
        <f t="shared" si="5"/>
        <v>AB</v>
      </c>
      <c r="C94" s="1" t="s">
        <v>57</v>
      </c>
      <c r="D94" s="1" t="str">
        <f t="shared" si="6"/>
        <v>92ABC&amp;D</v>
      </c>
      <c r="E94" s="20">
        <f>IFERROR((IF($A94&gt;supporting_sheet!$D$14, VLOOKUP(supporting_sheet!$G$14,'waste_char_sector_%_values'!$E$2:$AG$3277,2,FALSE), VLOOKUP($D94,'waste_char_sector_%_values'!$E$2:$AG$3277,2,FALSE))*'DONNÉES '!$F133),0)</f>
        <v>0</v>
      </c>
      <c r="F94" s="20">
        <f>IFERROR((IF($A94&gt;supporting_sheet!$D$14, VLOOKUP(supporting_sheet!$G$14,'waste_char_sector_%_values'!$E$2:$AG$3277,3,FALSE), VLOOKUP($D94,'waste_char_sector_%_values'!$E$2:$AG$3277,3,FALSE))*'DONNÉES '!$F133),0)</f>
        <v>0</v>
      </c>
      <c r="G94" s="20">
        <f>IFERROR((IF($A94&gt;supporting_sheet!$D$14, VLOOKUP(supporting_sheet!$G$14,'waste_char_sector_%_values'!$E$2:$AG$3277,4,FALSE), VLOOKUP($D94,'waste_char_sector_%_values'!$E$2:$AG$3277,4,FALSE))*'DONNÉES '!$F133),0)</f>
        <v>0</v>
      </c>
      <c r="H94" s="20">
        <f>IFERROR((IF($A94&gt;supporting_sheet!$D$14, VLOOKUP(supporting_sheet!$G$14,'waste_char_sector_%_values'!$E$2:$AG$3277,5,FALSE), VLOOKUP($D94,'waste_char_sector_%_values'!$E$2:$AG$3277,5,FALSE))*'DONNÉES '!$F133),0)</f>
        <v>0</v>
      </c>
      <c r="I94" s="20">
        <f>IFERROR((IF($A94&gt;supporting_sheet!$D$14, VLOOKUP(supporting_sheet!$G$14,'waste_char_sector_%_values'!$E$2:$AG$3277,6,FALSE), VLOOKUP($D94,'waste_char_sector_%_values'!$E$2:$AG$3277,6,FALSE))*'DONNÉES '!$F133),0)</f>
        <v>0</v>
      </c>
      <c r="J94" s="20">
        <f>IFERROR((IF($A94&gt;supporting_sheet!$D$14, VLOOKUP(supporting_sheet!$G$14,'waste_char_sector_%_values'!$E$2:$AG$3277,7,FALSE), VLOOKUP($D94,'waste_char_sector_%_values'!$E$2:$AG$3277,7,FALSE))*'DONNÉES '!$F133),0)</f>
        <v>0</v>
      </c>
      <c r="K94" s="20">
        <f>IFERROR((IF($A94&gt;supporting_sheet!$D$14, VLOOKUP(supporting_sheet!$G$14,'waste_char_sector_%_values'!$E$2:$AG$3277,8,FALSE), VLOOKUP($D94,'waste_char_sector_%_values'!$E$2:$AG$3277,8,FALSE))*'DONNÉES '!$F133),0)</f>
        <v>0</v>
      </c>
      <c r="L94" s="20">
        <f>IFERROR((IF($A94&gt;supporting_sheet!$D$14, VLOOKUP(supporting_sheet!$G$14,'waste_char_sector_%_values'!$E$2:$AG$3277,9,FALSE), VLOOKUP($D94,'waste_char_sector_%_values'!$E$2:$AG$3277,9,FALSE))*'DONNÉES '!$F133),0)</f>
        <v>0</v>
      </c>
      <c r="M94" s="20">
        <f>IFERROR((IF($A94&gt;supporting_sheet!$D$14, VLOOKUP(supporting_sheet!$G$14,'waste_char_sector_%_values'!$E$2:$AG$3277,10,FALSE), VLOOKUP($D94,'waste_char_sector_%_values'!$E$2:$AG$3277,10,FALSE))*'DONNÉES '!$F133),0)</f>
        <v>0</v>
      </c>
      <c r="N94" s="20">
        <f>IFERROR((IF($A94&gt;supporting_sheet!$D$14, VLOOKUP(supporting_sheet!$G$14,'waste_char_sector_%_values'!$E$2:$AG$3277,11,FALSE), VLOOKUP($D94,'waste_char_sector_%_values'!$E$2:$AG$3277,11,FALSE))*'DONNÉES '!$F133),0)</f>
        <v>0</v>
      </c>
      <c r="O94" s="20">
        <f>IFERROR((IF($A94&gt;supporting_sheet!$D$14, VLOOKUP(supporting_sheet!$G$14,'waste_char_sector_%_values'!$E$2:$AG$3277,12,FALSE), VLOOKUP($D94,'waste_char_sector_%_values'!$E$2:$AG$3277,12,FALSE))*'DONNÉES '!$F133),0)</f>
        <v>0</v>
      </c>
      <c r="P94" s="20">
        <f>IFERROR((IF($A94&gt;supporting_sheet!$D$14, VLOOKUP(supporting_sheet!$G$14,'waste_char_sector_%_values'!$E$2:$AG$3277,13,FALSE), VLOOKUP($D94,'waste_char_sector_%_values'!$E$2:$AG$3277,13,FALSE))*'DONNÉES '!$F133),0)</f>
        <v>0</v>
      </c>
      <c r="Q94" s="20">
        <f>IFERROR((IF($A94&gt;supporting_sheet!$D$14, VLOOKUP(supporting_sheet!$G$14,'waste_char_sector_%_values'!$E$2:$AG$3277,14,FALSE), VLOOKUP($D94,'waste_char_sector_%_values'!$E$2:$AG$3277,14,FALSE))*'DONNÉES '!$F133),0)</f>
        <v>0</v>
      </c>
      <c r="R94" s="20">
        <f>IFERROR((IF($A94&gt;supporting_sheet!$D$14, VLOOKUP(supporting_sheet!$G$14,'waste_char_sector_%_values'!$E$2:$AG$3277,29,FALSE), VLOOKUP($D94,'waste_char_sector_%_values'!$E$2:$AG$3277,29,FALSE))*'DONNÉES '!$F133),0)</f>
        <v>0</v>
      </c>
      <c r="S94" s="37"/>
      <c r="T94" s="37">
        <f t="shared" si="4"/>
        <v>0</v>
      </c>
      <c r="W94" s="20">
        <f>IFERROR((IF($A94&gt;supporting_sheet!$D$14, VLOOKUP(supporting_sheet!$G$14,'waste_char_sector_%_values'!$E$2:$AG$3277,11,FALSE), VLOOKUP($D94,'waste_char_sector_%_values'!$E$2:$AG$3277,11,FALSE))*'DONNÉES '!$F133),0)</f>
        <v>0</v>
      </c>
    </row>
    <row r="95" spans="1:23" x14ac:dyDescent="0.25">
      <c r="A95" s="1">
        <f>'DONNÉES '!B134</f>
        <v>93</v>
      </c>
      <c r="B95" s="1" t="str">
        <f t="shared" si="5"/>
        <v>AB</v>
      </c>
      <c r="C95" s="1" t="s">
        <v>57</v>
      </c>
      <c r="D95" s="1" t="str">
        <f t="shared" si="6"/>
        <v>93ABC&amp;D</v>
      </c>
      <c r="E95" s="20">
        <f>IFERROR((IF($A95&gt;supporting_sheet!$D$14, VLOOKUP(supporting_sheet!$G$14,'waste_char_sector_%_values'!$E$2:$AG$3277,2,FALSE), VLOOKUP($D95,'waste_char_sector_%_values'!$E$2:$AG$3277,2,FALSE))*'DONNÉES '!$F134),0)</f>
        <v>0</v>
      </c>
      <c r="F95" s="20">
        <f>IFERROR((IF($A95&gt;supporting_sheet!$D$14, VLOOKUP(supporting_sheet!$G$14,'waste_char_sector_%_values'!$E$2:$AG$3277,3,FALSE), VLOOKUP($D95,'waste_char_sector_%_values'!$E$2:$AG$3277,3,FALSE))*'DONNÉES '!$F134),0)</f>
        <v>0</v>
      </c>
      <c r="G95" s="20">
        <f>IFERROR((IF($A95&gt;supporting_sheet!$D$14, VLOOKUP(supporting_sheet!$G$14,'waste_char_sector_%_values'!$E$2:$AG$3277,4,FALSE), VLOOKUP($D95,'waste_char_sector_%_values'!$E$2:$AG$3277,4,FALSE))*'DONNÉES '!$F134),0)</f>
        <v>0</v>
      </c>
      <c r="H95" s="20">
        <f>IFERROR((IF($A95&gt;supporting_sheet!$D$14, VLOOKUP(supporting_sheet!$G$14,'waste_char_sector_%_values'!$E$2:$AG$3277,5,FALSE), VLOOKUP($D95,'waste_char_sector_%_values'!$E$2:$AG$3277,5,FALSE))*'DONNÉES '!$F134),0)</f>
        <v>0</v>
      </c>
      <c r="I95" s="20">
        <f>IFERROR((IF($A95&gt;supporting_sheet!$D$14, VLOOKUP(supporting_sheet!$G$14,'waste_char_sector_%_values'!$E$2:$AG$3277,6,FALSE), VLOOKUP($D95,'waste_char_sector_%_values'!$E$2:$AG$3277,6,FALSE))*'DONNÉES '!$F134),0)</f>
        <v>0</v>
      </c>
      <c r="J95" s="20">
        <f>IFERROR((IF($A95&gt;supporting_sheet!$D$14, VLOOKUP(supporting_sheet!$G$14,'waste_char_sector_%_values'!$E$2:$AG$3277,7,FALSE), VLOOKUP($D95,'waste_char_sector_%_values'!$E$2:$AG$3277,7,FALSE))*'DONNÉES '!$F134),0)</f>
        <v>0</v>
      </c>
      <c r="K95" s="20">
        <f>IFERROR((IF($A95&gt;supporting_sheet!$D$14, VLOOKUP(supporting_sheet!$G$14,'waste_char_sector_%_values'!$E$2:$AG$3277,8,FALSE), VLOOKUP($D95,'waste_char_sector_%_values'!$E$2:$AG$3277,8,FALSE))*'DONNÉES '!$F134),0)</f>
        <v>0</v>
      </c>
      <c r="L95" s="20">
        <f>IFERROR((IF($A95&gt;supporting_sheet!$D$14, VLOOKUP(supporting_sheet!$G$14,'waste_char_sector_%_values'!$E$2:$AG$3277,9,FALSE), VLOOKUP($D95,'waste_char_sector_%_values'!$E$2:$AG$3277,9,FALSE))*'DONNÉES '!$F134),0)</f>
        <v>0</v>
      </c>
      <c r="M95" s="20">
        <f>IFERROR((IF($A95&gt;supporting_sheet!$D$14, VLOOKUP(supporting_sheet!$G$14,'waste_char_sector_%_values'!$E$2:$AG$3277,10,FALSE), VLOOKUP($D95,'waste_char_sector_%_values'!$E$2:$AG$3277,10,FALSE))*'DONNÉES '!$F134),0)</f>
        <v>0</v>
      </c>
      <c r="N95" s="20">
        <f>IFERROR((IF($A95&gt;supporting_sheet!$D$14, VLOOKUP(supporting_sheet!$G$14,'waste_char_sector_%_values'!$E$2:$AG$3277,11,FALSE), VLOOKUP($D95,'waste_char_sector_%_values'!$E$2:$AG$3277,11,FALSE))*'DONNÉES '!$F134),0)</f>
        <v>0</v>
      </c>
      <c r="O95" s="20">
        <f>IFERROR((IF($A95&gt;supporting_sheet!$D$14, VLOOKUP(supporting_sheet!$G$14,'waste_char_sector_%_values'!$E$2:$AG$3277,12,FALSE), VLOOKUP($D95,'waste_char_sector_%_values'!$E$2:$AG$3277,12,FALSE))*'DONNÉES '!$F134),0)</f>
        <v>0</v>
      </c>
      <c r="P95" s="20">
        <f>IFERROR((IF($A95&gt;supporting_sheet!$D$14, VLOOKUP(supporting_sheet!$G$14,'waste_char_sector_%_values'!$E$2:$AG$3277,13,FALSE), VLOOKUP($D95,'waste_char_sector_%_values'!$E$2:$AG$3277,13,FALSE))*'DONNÉES '!$F134),0)</f>
        <v>0</v>
      </c>
      <c r="Q95" s="20">
        <f>IFERROR((IF($A95&gt;supporting_sheet!$D$14, VLOOKUP(supporting_sheet!$G$14,'waste_char_sector_%_values'!$E$2:$AG$3277,14,FALSE), VLOOKUP($D95,'waste_char_sector_%_values'!$E$2:$AG$3277,14,FALSE))*'DONNÉES '!$F134),0)</f>
        <v>0</v>
      </c>
      <c r="R95" s="20">
        <f>IFERROR((IF($A95&gt;supporting_sheet!$D$14, VLOOKUP(supporting_sheet!$G$14,'waste_char_sector_%_values'!$E$2:$AG$3277,29,FALSE), VLOOKUP($D95,'waste_char_sector_%_values'!$E$2:$AG$3277,29,FALSE))*'DONNÉES '!$F134),0)</f>
        <v>0</v>
      </c>
      <c r="S95" s="37"/>
      <c r="T95" s="37">
        <f t="shared" si="4"/>
        <v>0</v>
      </c>
      <c r="W95" s="20">
        <f>IFERROR((IF($A95&gt;supporting_sheet!$D$14, VLOOKUP(supporting_sheet!$G$14,'waste_char_sector_%_values'!$E$2:$AG$3277,11,FALSE), VLOOKUP($D95,'waste_char_sector_%_values'!$E$2:$AG$3277,11,FALSE))*'DONNÉES '!$F134),0)</f>
        <v>0</v>
      </c>
    </row>
    <row r="96" spans="1:23" x14ac:dyDescent="0.25">
      <c r="A96" s="1">
        <f>'DONNÉES '!B135</f>
        <v>94</v>
      </c>
      <c r="B96" s="1" t="str">
        <f t="shared" si="5"/>
        <v>AB</v>
      </c>
      <c r="C96" s="1" t="s">
        <v>57</v>
      </c>
      <c r="D96" s="1" t="str">
        <f t="shared" si="6"/>
        <v>94ABC&amp;D</v>
      </c>
      <c r="E96" s="20">
        <f>IFERROR((IF($A96&gt;supporting_sheet!$D$14, VLOOKUP(supporting_sheet!$G$14,'waste_char_sector_%_values'!$E$2:$AG$3277,2,FALSE), VLOOKUP($D96,'waste_char_sector_%_values'!$E$2:$AG$3277,2,FALSE))*'DONNÉES '!$F135),0)</f>
        <v>0</v>
      </c>
      <c r="F96" s="20">
        <f>IFERROR((IF($A96&gt;supporting_sheet!$D$14, VLOOKUP(supporting_sheet!$G$14,'waste_char_sector_%_values'!$E$2:$AG$3277,3,FALSE), VLOOKUP($D96,'waste_char_sector_%_values'!$E$2:$AG$3277,3,FALSE))*'DONNÉES '!$F135),0)</f>
        <v>0</v>
      </c>
      <c r="G96" s="20">
        <f>IFERROR((IF($A96&gt;supporting_sheet!$D$14, VLOOKUP(supporting_sheet!$G$14,'waste_char_sector_%_values'!$E$2:$AG$3277,4,FALSE), VLOOKUP($D96,'waste_char_sector_%_values'!$E$2:$AG$3277,4,FALSE))*'DONNÉES '!$F135),0)</f>
        <v>0</v>
      </c>
      <c r="H96" s="20">
        <f>IFERROR((IF($A96&gt;supporting_sheet!$D$14, VLOOKUP(supporting_sheet!$G$14,'waste_char_sector_%_values'!$E$2:$AG$3277,5,FALSE), VLOOKUP($D96,'waste_char_sector_%_values'!$E$2:$AG$3277,5,FALSE))*'DONNÉES '!$F135),0)</f>
        <v>0</v>
      </c>
      <c r="I96" s="20">
        <f>IFERROR((IF($A96&gt;supporting_sheet!$D$14, VLOOKUP(supporting_sheet!$G$14,'waste_char_sector_%_values'!$E$2:$AG$3277,6,FALSE), VLOOKUP($D96,'waste_char_sector_%_values'!$E$2:$AG$3277,6,FALSE))*'DONNÉES '!$F135),0)</f>
        <v>0</v>
      </c>
      <c r="J96" s="20">
        <f>IFERROR((IF($A96&gt;supporting_sheet!$D$14, VLOOKUP(supporting_sheet!$G$14,'waste_char_sector_%_values'!$E$2:$AG$3277,7,FALSE), VLOOKUP($D96,'waste_char_sector_%_values'!$E$2:$AG$3277,7,FALSE))*'DONNÉES '!$F135),0)</f>
        <v>0</v>
      </c>
      <c r="K96" s="20">
        <f>IFERROR((IF($A96&gt;supporting_sheet!$D$14, VLOOKUP(supporting_sheet!$G$14,'waste_char_sector_%_values'!$E$2:$AG$3277,8,FALSE), VLOOKUP($D96,'waste_char_sector_%_values'!$E$2:$AG$3277,8,FALSE))*'DONNÉES '!$F135),0)</f>
        <v>0</v>
      </c>
      <c r="L96" s="20">
        <f>IFERROR((IF($A96&gt;supporting_sheet!$D$14, VLOOKUP(supporting_sheet!$G$14,'waste_char_sector_%_values'!$E$2:$AG$3277,9,FALSE), VLOOKUP($D96,'waste_char_sector_%_values'!$E$2:$AG$3277,9,FALSE))*'DONNÉES '!$F135),0)</f>
        <v>0</v>
      </c>
      <c r="M96" s="20">
        <f>IFERROR((IF($A96&gt;supporting_sheet!$D$14, VLOOKUP(supporting_sheet!$G$14,'waste_char_sector_%_values'!$E$2:$AG$3277,10,FALSE), VLOOKUP($D96,'waste_char_sector_%_values'!$E$2:$AG$3277,10,FALSE))*'DONNÉES '!$F135),0)</f>
        <v>0</v>
      </c>
      <c r="N96" s="20">
        <f>IFERROR((IF($A96&gt;supporting_sheet!$D$14, VLOOKUP(supporting_sheet!$G$14,'waste_char_sector_%_values'!$E$2:$AG$3277,11,FALSE), VLOOKUP($D96,'waste_char_sector_%_values'!$E$2:$AG$3277,11,FALSE))*'DONNÉES '!$F135),0)</f>
        <v>0</v>
      </c>
      <c r="O96" s="20">
        <f>IFERROR((IF($A96&gt;supporting_sheet!$D$14, VLOOKUP(supporting_sheet!$G$14,'waste_char_sector_%_values'!$E$2:$AG$3277,12,FALSE), VLOOKUP($D96,'waste_char_sector_%_values'!$E$2:$AG$3277,12,FALSE))*'DONNÉES '!$F135),0)</f>
        <v>0</v>
      </c>
      <c r="P96" s="20">
        <f>IFERROR((IF($A96&gt;supporting_sheet!$D$14, VLOOKUP(supporting_sheet!$G$14,'waste_char_sector_%_values'!$E$2:$AG$3277,13,FALSE), VLOOKUP($D96,'waste_char_sector_%_values'!$E$2:$AG$3277,13,FALSE))*'DONNÉES '!$F135),0)</f>
        <v>0</v>
      </c>
      <c r="Q96" s="20">
        <f>IFERROR((IF($A96&gt;supporting_sheet!$D$14, VLOOKUP(supporting_sheet!$G$14,'waste_char_sector_%_values'!$E$2:$AG$3277,14,FALSE), VLOOKUP($D96,'waste_char_sector_%_values'!$E$2:$AG$3277,14,FALSE))*'DONNÉES '!$F135),0)</f>
        <v>0</v>
      </c>
      <c r="R96" s="20">
        <f>IFERROR((IF($A96&gt;supporting_sheet!$D$14, VLOOKUP(supporting_sheet!$G$14,'waste_char_sector_%_values'!$E$2:$AG$3277,29,FALSE), VLOOKUP($D96,'waste_char_sector_%_values'!$E$2:$AG$3277,29,FALSE))*'DONNÉES '!$F135),0)</f>
        <v>0</v>
      </c>
      <c r="S96" s="37"/>
      <c r="T96" s="37">
        <f t="shared" si="4"/>
        <v>0</v>
      </c>
      <c r="W96" s="20">
        <f>IFERROR((IF($A96&gt;supporting_sheet!$D$14, VLOOKUP(supporting_sheet!$G$14,'waste_char_sector_%_values'!$E$2:$AG$3277,11,FALSE), VLOOKUP($D96,'waste_char_sector_%_values'!$E$2:$AG$3277,11,FALSE))*'DONNÉES '!$F135),0)</f>
        <v>0</v>
      </c>
    </row>
    <row r="97" spans="1:23" x14ac:dyDescent="0.25">
      <c r="A97" s="1">
        <f>'DONNÉES '!B136</f>
        <v>95</v>
      </c>
      <c r="B97" s="1" t="str">
        <f t="shared" si="5"/>
        <v>AB</v>
      </c>
      <c r="C97" s="1" t="s">
        <v>57</v>
      </c>
      <c r="D97" s="1" t="str">
        <f t="shared" si="6"/>
        <v>95ABC&amp;D</v>
      </c>
      <c r="E97" s="20">
        <f>IFERROR((IF($A97&gt;supporting_sheet!$D$14, VLOOKUP(supporting_sheet!$G$14,'waste_char_sector_%_values'!$E$2:$AG$3277,2,FALSE), VLOOKUP($D97,'waste_char_sector_%_values'!$E$2:$AG$3277,2,FALSE))*'DONNÉES '!$F136),0)</f>
        <v>0</v>
      </c>
      <c r="F97" s="20">
        <f>IFERROR((IF($A97&gt;supporting_sheet!$D$14, VLOOKUP(supporting_sheet!$G$14,'waste_char_sector_%_values'!$E$2:$AG$3277,3,FALSE), VLOOKUP($D97,'waste_char_sector_%_values'!$E$2:$AG$3277,3,FALSE))*'DONNÉES '!$F136),0)</f>
        <v>0</v>
      </c>
      <c r="G97" s="20">
        <f>IFERROR((IF($A97&gt;supporting_sheet!$D$14, VLOOKUP(supporting_sheet!$G$14,'waste_char_sector_%_values'!$E$2:$AG$3277,4,FALSE), VLOOKUP($D97,'waste_char_sector_%_values'!$E$2:$AG$3277,4,FALSE))*'DONNÉES '!$F136),0)</f>
        <v>0</v>
      </c>
      <c r="H97" s="20">
        <f>IFERROR((IF($A97&gt;supporting_sheet!$D$14, VLOOKUP(supporting_sheet!$G$14,'waste_char_sector_%_values'!$E$2:$AG$3277,5,FALSE), VLOOKUP($D97,'waste_char_sector_%_values'!$E$2:$AG$3277,5,FALSE))*'DONNÉES '!$F136),0)</f>
        <v>0</v>
      </c>
      <c r="I97" s="20">
        <f>IFERROR((IF($A97&gt;supporting_sheet!$D$14, VLOOKUP(supporting_sheet!$G$14,'waste_char_sector_%_values'!$E$2:$AG$3277,6,FALSE), VLOOKUP($D97,'waste_char_sector_%_values'!$E$2:$AG$3277,6,FALSE))*'DONNÉES '!$F136),0)</f>
        <v>0</v>
      </c>
      <c r="J97" s="20">
        <f>IFERROR((IF($A97&gt;supporting_sheet!$D$14, VLOOKUP(supporting_sheet!$G$14,'waste_char_sector_%_values'!$E$2:$AG$3277,7,FALSE), VLOOKUP($D97,'waste_char_sector_%_values'!$E$2:$AG$3277,7,FALSE))*'DONNÉES '!$F136),0)</f>
        <v>0</v>
      </c>
      <c r="K97" s="20">
        <f>IFERROR((IF($A97&gt;supporting_sheet!$D$14, VLOOKUP(supporting_sheet!$G$14,'waste_char_sector_%_values'!$E$2:$AG$3277,8,FALSE), VLOOKUP($D97,'waste_char_sector_%_values'!$E$2:$AG$3277,8,FALSE))*'DONNÉES '!$F136),0)</f>
        <v>0</v>
      </c>
      <c r="L97" s="20">
        <f>IFERROR((IF($A97&gt;supporting_sheet!$D$14, VLOOKUP(supporting_sheet!$G$14,'waste_char_sector_%_values'!$E$2:$AG$3277,9,FALSE), VLOOKUP($D97,'waste_char_sector_%_values'!$E$2:$AG$3277,9,FALSE))*'DONNÉES '!$F136),0)</f>
        <v>0</v>
      </c>
      <c r="M97" s="20">
        <f>IFERROR((IF($A97&gt;supporting_sheet!$D$14, VLOOKUP(supporting_sheet!$G$14,'waste_char_sector_%_values'!$E$2:$AG$3277,10,FALSE), VLOOKUP($D97,'waste_char_sector_%_values'!$E$2:$AG$3277,10,FALSE))*'DONNÉES '!$F136),0)</f>
        <v>0</v>
      </c>
      <c r="N97" s="20">
        <f>IFERROR((IF($A97&gt;supporting_sheet!$D$14, VLOOKUP(supporting_sheet!$G$14,'waste_char_sector_%_values'!$E$2:$AG$3277,11,FALSE), VLOOKUP($D97,'waste_char_sector_%_values'!$E$2:$AG$3277,11,FALSE))*'DONNÉES '!$F136),0)</f>
        <v>0</v>
      </c>
      <c r="O97" s="20">
        <f>IFERROR((IF($A97&gt;supporting_sheet!$D$14, VLOOKUP(supporting_sheet!$G$14,'waste_char_sector_%_values'!$E$2:$AG$3277,12,FALSE), VLOOKUP($D97,'waste_char_sector_%_values'!$E$2:$AG$3277,12,FALSE))*'DONNÉES '!$F136),0)</f>
        <v>0</v>
      </c>
      <c r="P97" s="20">
        <f>IFERROR((IF($A97&gt;supporting_sheet!$D$14, VLOOKUP(supporting_sheet!$G$14,'waste_char_sector_%_values'!$E$2:$AG$3277,13,FALSE), VLOOKUP($D97,'waste_char_sector_%_values'!$E$2:$AG$3277,13,FALSE))*'DONNÉES '!$F136),0)</f>
        <v>0</v>
      </c>
      <c r="Q97" s="20">
        <f>IFERROR((IF($A97&gt;supporting_sheet!$D$14, VLOOKUP(supporting_sheet!$G$14,'waste_char_sector_%_values'!$E$2:$AG$3277,14,FALSE), VLOOKUP($D97,'waste_char_sector_%_values'!$E$2:$AG$3277,14,FALSE))*'DONNÉES '!$F136),0)</f>
        <v>0</v>
      </c>
      <c r="R97" s="20">
        <f>IFERROR((IF($A97&gt;supporting_sheet!$D$14, VLOOKUP(supporting_sheet!$G$14,'waste_char_sector_%_values'!$E$2:$AG$3277,29,FALSE), VLOOKUP($D97,'waste_char_sector_%_values'!$E$2:$AG$3277,29,FALSE))*'DONNÉES '!$F136),0)</f>
        <v>0</v>
      </c>
      <c r="S97" s="37"/>
      <c r="T97" s="37">
        <f t="shared" si="4"/>
        <v>0</v>
      </c>
      <c r="W97" s="20">
        <f>IFERROR((IF($A97&gt;supporting_sheet!$D$14, VLOOKUP(supporting_sheet!$G$14,'waste_char_sector_%_values'!$E$2:$AG$3277,11,FALSE), VLOOKUP($D97,'waste_char_sector_%_values'!$E$2:$AG$3277,11,FALSE))*'DONNÉES '!$F136),0)</f>
        <v>0</v>
      </c>
    </row>
    <row r="98" spans="1:23" x14ac:dyDescent="0.25">
      <c r="A98" s="1">
        <f>'DONNÉES '!B137</f>
        <v>96</v>
      </c>
      <c r="B98" s="1" t="str">
        <f t="shared" si="5"/>
        <v>AB</v>
      </c>
      <c r="C98" s="1" t="s">
        <v>57</v>
      </c>
      <c r="D98" s="1" t="str">
        <f t="shared" si="6"/>
        <v>96ABC&amp;D</v>
      </c>
      <c r="E98" s="20">
        <f>IFERROR((IF($A98&gt;supporting_sheet!$D$14, VLOOKUP(supporting_sheet!$G$14,'waste_char_sector_%_values'!$E$2:$AG$3277,2,FALSE), VLOOKUP($D98,'waste_char_sector_%_values'!$E$2:$AG$3277,2,FALSE))*'DONNÉES '!$F137),0)</f>
        <v>0</v>
      </c>
      <c r="F98" s="20">
        <f>IFERROR((IF($A98&gt;supporting_sheet!$D$14, VLOOKUP(supporting_sheet!$G$14,'waste_char_sector_%_values'!$E$2:$AG$3277,3,FALSE), VLOOKUP($D98,'waste_char_sector_%_values'!$E$2:$AG$3277,3,FALSE))*'DONNÉES '!$F137),0)</f>
        <v>0</v>
      </c>
      <c r="G98" s="20">
        <f>IFERROR((IF($A98&gt;supporting_sheet!$D$14, VLOOKUP(supporting_sheet!$G$14,'waste_char_sector_%_values'!$E$2:$AG$3277,4,FALSE), VLOOKUP($D98,'waste_char_sector_%_values'!$E$2:$AG$3277,4,FALSE))*'DONNÉES '!$F137),0)</f>
        <v>0</v>
      </c>
      <c r="H98" s="20">
        <f>IFERROR((IF($A98&gt;supporting_sheet!$D$14, VLOOKUP(supporting_sheet!$G$14,'waste_char_sector_%_values'!$E$2:$AG$3277,5,FALSE), VLOOKUP($D98,'waste_char_sector_%_values'!$E$2:$AG$3277,5,FALSE))*'DONNÉES '!$F137),0)</f>
        <v>0</v>
      </c>
      <c r="I98" s="20">
        <f>IFERROR((IF($A98&gt;supporting_sheet!$D$14, VLOOKUP(supporting_sheet!$G$14,'waste_char_sector_%_values'!$E$2:$AG$3277,6,FALSE), VLOOKUP($D98,'waste_char_sector_%_values'!$E$2:$AG$3277,6,FALSE))*'DONNÉES '!$F137),0)</f>
        <v>0</v>
      </c>
      <c r="J98" s="20">
        <f>IFERROR((IF($A98&gt;supporting_sheet!$D$14, VLOOKUP(supporting_sheet!$G$14,'waste_char_sector_%_values'!$E$2:$AG$3277,7,FALSE), VLOOKUP($D98,'waste_char_sector_%_values'!$E$2:$AG$3277,7,FALSE))*'DONNÉES '!$F137),0)</f>
        <v>0</v>
      </c>
      <c r="K98" s="20">
        <f>IFERROR((IF($A98&gt;supporting_sheet!$D$14, VLOOKUP(supporting_sheet!$G$14,'waste_char_sector_%_values'!$E$2:$AG$3277,8,FALSE), VLOOKUP($D98,'waste_char_sector_%_values'!$E$2:$AG$3277,8,FALSE))*'DONNÉES '!$F137),0)</f>
        <v>0</v>
      </c>
      <c r="L98" s="20">
        <f>IFERROR((IF($A98&gt;supporting_sheet!$D$14, VLOOKUP(supporting_sheet!$G$14,'waste_char_sector_%_values'!$E$2:$AG$3277,9,FALSE), VLOOKUP($D98,'waste_char_sector_%_values'!$E$2:$AG$3277,9,FALSE))*'DONNÉES '!$F137),0)</f>
        <v>0</v>
      </c>
      <c r="M98" s="20">
        <f>IFERROR((IF($A98&gt;supporting_sheet!$D$14, VLOOKUP(supporting_sheet!$G$14,'waste_char_sector_%_values'!$E$2:$AG$3277,10,FALSE), VLOOKUP($D98,'waste_char_sector_%_values'!$E$2:$AG$3277,10,FALSE))*'DONNÉES '!$F137),0)</f>
        <v>0</v>
      </c>
      <c r="N98" s="20">
        <f>IFERROR((IF($A98&gt;supporting_sheet!$D$14, VLOOKUP(supporting_sheet!$G$14,'waste_char_sector_%_values'!$E$2:$AG$3277,11,FALSE), VLOOKUP($D98,'waste_char_sector_%_values'!$E$2:$AG$3277,11,FALSE))*'DONNÉES '!$F137),0)</f>
        <v>0</v>
      </c>
      <c r="O98" s="20">
        <f>IFERROR((IF($A98&gt;supporting_sheet!$D$14, VLOOKUP(supporting_sheet!$G$14,'waste_char_sector_%_values'!$E$2:$AG$3277,12,FALSE), VLOOKUP($D98,'waste_char_sector_%_values'!$E$2:$AG$3277,12,FALSE))*'DONNÉES '!$F137),0)</f>
        <v>0</v>
      </c>
      <c r="P98" s="20">
        <f>IFERROR((IF($A98&gt;supporting_sheet!$D$14, VLOOKUP(supporting_sheet!$G$14,'waste_char_sector_%_values'!$E$2:$AG$3277,13,FALSE), VLOOKUP($D98,'waste_char_sector_%_values'!$E$2:$AG$3277,13,FALSE))*'DONNÉES '!$F137),0)</f>
        <v>0</v>
      </c>
      <c r="Q98" s="20">
        <f>IFERROR((IF($A98&gt;supporting_sheet!$D$14, VLOOKUP(supporting_sheet!$G$14,'waste_char_sector_%_values'!$E$2:$AG$3277,14,FALSE), VLOOKUP($D98,'waste_char_sector_%_values'!$E$2:$AG$3277,14,FALSE))*'DONNÉES '!$F137),0)</f>
        <v>0</v>
      </c>
      <c r="R98" s="20">
        <f>IFERROR((IF($A98&gt;supporting_sheet!$D$14, VLOOKUP(supporting_sheet!$G$14,'waste_char_sector_%_values'!$E$2:$AG$3277,29,FALSE), VLOOKUP($D98,'waste_char_sector_%_values'!$E$2:$AG$3277,29,FALSE))*'DONNÉES '!$F137),0)</f>
        <v>0</v>
      </c>
      <c r="S98" s="37"/>
      <c r="T98" s="37">
        <f t="shared" ref="T98:T117" si="7">+SUM(E98:R98)</f>
        <v>0</v>
      </c>
      <c r="W98" s="20">
        <f>IFERROR((IF($A98&gt;supporting_sheet!$D$14, VLOOKUP(supporting_sheet!$G$14,'waste_char_sector_%_values'!$E$2:$AG$3277,11,FALSE), VLOOKUP($D98,'waste_char_sector_%_values'!$E$2:$AG$3277,11,FALSE))*'DONNÉES '!$F137),0)</f>
        <v>0</v>
      </c>
    </row>
    <row r="99" spans="1:23" x14ac:dyDescent="0.25">
      <c r="A99" s="1">
        <f>'DONNÉES '!B138</f>
        <v>97</v>
      </c>
      <c r="B99" s="1" t="str">
        <f t="shared" si="5"/>
        <v>AB</v>
      </c>
      <c r="C99" s="1" t="s">
        <v>57</v>
      </c>
      <c r="D99" s="1" t="str">
        <f t="shared" si="6"/>
        <v>97ABC&amp;D</v>
      </c>
      <c r="E99" s="20">
        <f>IFERROR((IF($A99&gt;supporting_sheet!$D$14, VLOOKUP(supporting_sheet!$G$14,'waste_char_sector_%_values'!$E$2:$AG$3277,2,FALSE), VLOOKUP($D99,'waste_char_sector_%_values'!$E$2:$AG$3277,2,FALSE))*'DONNÉES '!$F138),0)</f>
        <v>0</v>
      </c>
      <c r="F99" s="20">
        <f>IFERROR((IF($A99&gt;supporting_sheet!$D$14, VLOOKUP(supporting_sheet!$G$14,'waste_char_sector_%_values'!$E$2:$AG$3277,3,FALSE), VLOOKUP($D99,'waste_char_sector_%_values'!$E$2:$AG$3277,3,FALSE))*'DONNÉES '!$F138),0)</f>
        <v>0</v>
      </c>
      <c r="G99" s="20">
        <f>IFERROR((IF($A99&gt;supporting_sheet!$D$14, VLOOKUP(supporting_sheet!$G$14,'waste_char_sector_%_values'!$E$2:$AG$3277,4,FALSE), VLOOKUP($D99,'waste_char_sector_%_values'!$E$2:$AG$3277,4,FALSE))*'DONNÉES '!$F138),0)</f>
        <v>0</v>
      </c>
      <c r="H99" s="20">
        <f>IFERROR((IF($A99&gt;supporting_sheet!$D$14, VLOOKUP(supporting_sheet!$G$14,'waste_char_sector_%_values'!$E$2:$AG$3277,5,FALSE), VLOOKUP($D99,'waste_char_sector_%_values'!$E$2:$AG$3277,5,FALSE))*'DONNÉES '!$F138),0)</f>
        <v>0</v>
      </c>
      <c r="I99" s="20">
        <f>IFERROR((IF($A99&gt;supporting_sheet!$D$14, VLOOKUP(supporting_sheet!$G$14,'waste_char_sector_%_values'!$E$2:$AG$3277,6,FALSE), VLOOKUP($D99,'waste_char_sector_%_values'!$E$2:$AG$3277,6,FALSE))*'DONNÉES '!$F138),0)</f>
        <v>0</v>
      </c>
      <c r="J99" s="20">
        <f>IFERROR((IF($A99&gt;supporting_sheet!$D$14, VLOOKUP(supporting_sheet!$G$14,'waste_char_sector_%_values'!$E$2:$AG$3277,7,FALSE), VLOOKUP($D99,'waste_char_sector_%_values'!$E$2:$AG$3277,7,FALSE))*'DONNÉES '!$F138),0)</f>
        <v>0</v>
      </c>
      <c r="K99" s="20">
        <f>IFERROR((IF($A99&gt;supporting_sheet!$D$14, VLOOKUP(supporting_sheet!$G$14,'waste_char_sector_%_values'!$E$2:$AG$3277,8,FALSE), VLOOKUP($D99,'waste_char_sector_%_values'!$E$2:$AG$3277,8,FALSE))*'DONNÉES '!$F138),0)</f>
        <v>0</v>
      </c>
      <c r="L99" s="20">
        <f>IFERROR((IF($A99&gt;supporting_sheet!$D$14, VLOOKUP(supporting_sheet!$G$14,'waste_char_sector_%_values'!$E$2:$AG$3277,9,FALSE), VLOOKUP($D99,'waste_char_sector_%_values'!$E$2:$AG$3277,9,FALSE))*'DONNÉES '!$F138),0)</f>
        <v>0</v>
      </c>
      <c r="M99" s="20">
        <f>IFERROR((IF($A99&gt;supporting_sheet!$D$14, VLOOKUP(supporting_sheet!$G$14,'waste_char_sector_%_values'!$E$2:$AG$3277,10,FALSE), VLOOKUP($D99,'waste_char_sector_%_values'!$E$2:$AG$3277,10,FALSE))*'DONNÉES '!$F138),0)</f>
        <v>0</v>
      </c>
      <c r="N99" s="20">
        <f>IFERROR((IF($A99&gt;supporting_sheet!$D$14, VLOOKUP(supporting_sheet!$G$14,'waste_char_sector_%_values'!$E$2:$AG$3277,11,FALSE), VLOOKUP($D99,'waste_char_sector_%_values'!$E$2:$AG$3277,11,FALSE))*'DONNÉES '!$F138),0)</f>
        <v>0</v>
      </c>
      <c r="O99" s="20">
        <f>IFERROR((IF($A99&gt;supporting_sheet!$D$14, VLOOKUP(supporting_sheet!$G$14,'waste_char_sector_%_values'!$E$2:$AG$3277,12,FALSE), VLOOKUP($D99,'waste_char_sector_%_values'!$E$2:$AG$3277,12,FALSE))*'DONNÉES '!$F138),0)</f>
        <v>0</v>
      </c>
      <c r="P99" s="20">
        <f>IFERROR((IF($A99&gt;supporting_sheet!$D$14, VLOOKUP(supporting_sheet!$G$14,'waste_char_sector_%_values'!$E$2:$AG$3277,13,FALSE), VLOOKUP($D99,'waste_char_sector_%_values'!$E$2:$AG$3277,13,FALSE))*'DONNÉES '!$F138),0)</f>
        <v>0</v>
      </c>
      <c r="Q99" s="20">
        <f>IFERROR((IF($A99&gt;supporting_sheet!$D$14, VLOOKUP(supporting_sheet!$G$14,'waste_char_sector_%_values'!$E$2:$AG$3277,14,FALSE), VLOOKUP($D99,'waste_char_sector_%_values'!$E$2:$AG$3277,14,FALSE))*'DONNÉES '!$F138),0)</f>
        <v>0</v>
      </c>
      <c r="R99" s="20">
        <f>IFERROR((IF($A99&gt;supporting_sheet!$D$14, VLOOKUP(supporting_sheet!$G$14,'waste_char_sector_%_values'!$E$2:$AG$3277,29,FALSE), VLOOKUP($D99,'waste_char_sector_%_values'!$E$2:$AG$3277,29,FALSE))*'DONNÉES '!$F138),0)</f>
        <v>0</v>
      </c>
      <c r="S99" s="37"/>
      <c r="T99" s="37">
        <f t="shared" si="7"/>
        <v>0</v>
      </c>
      <c r="W99" s="20">
        <f>IFERROR((IF($A99&gt;supporting_sheet!$D$14, VLOOKUP(supporting_sheet!$G$14,'waste_char_sector_%_values'!$E$2:$AG$3277,11,FALSE), VLOOKUP($D99,'waste_char_sector_%_values'!$E$2:$AG$3277,11,FALSE))*'DONNÉES '!$F138),0)</f>
        <v>0</v>
      </c>
    </row>
    <row r="100" spans="1:23" x14ac:dyDescent="0.25">
      <c r="A100" s="1">
        <f>'DONNÉES '!B139</f>
        <v>98</v>
      </c>
      <c r="B100" s="1" t="str">
        <f t="shared" si="5"/>
        <v>AB</v>
      </c>
      <c r="C100" s="1" t="s">
        <v>57</v>
      </c>
      <c r="D100" s="1" t="str">
        <f t="shared" si="6"/>
        <v>98ABC&amp;D</v>
      </c>
      <c r="E100" s="20">
        <f>IFERROR((IF($A100&gt;supporting_sheet!$D$14, VLOOKUP(supporting_sheet!$G$14,'waste_char_sector_%_values'!$E$2:$AG$3277,2,FALSE), VLOOKUP($D100,'waste_char_sector_%_values'!$E$2:$AG$3277,2,FALSE))*'DONNÉES '!$F139),0)</f>
        <v>0</v>
      </c>
      <c r="F100" s="20">
        <f>IFERROR((IF($A100&gt;supporting_sheet!$D$14, VLOOKUP(supporting_sheet!$G$14,'waste_char_sector_%_values'!$E$2:$AG$3277,3,FALSE), VLOOKUP($D100,'waste_char_sector_%_values'!$E$2:$AG$3277,3,FALSE))*'DONNÉES '!$F139),0)</f>
        <v>0</v>
      </c>
      <c r="G100" s="20">
        <f>IFERROR((IF($A100&gt;supporting_sheet!$D$14, VLOOKUP(supporting_sheet!$G$14,'waste_char_sector_%_values'!$E$2:$AG$3277,4,FALSE), VLOOKUP($D100,'waste_char_sector_%_values'!$E$2:$AG$3277,4,FALSE))*'DONNÉES '!$F139),0)</f>
        <v>0</v>
      </c>
      <c r="H100" s="20">
        <f>IFERROR((IF($A100&gt;supporting_sheet!$D$14, VLOOKUP(supporting_sheet!$G$14,'waste_char_sector_%_values'!$E$2:$AG$3277,5,FALSE), VLOOKUP($D100,'waste_char_sector_%_values'!$E$2:$AG$3277,5,FALSE))*'DONNÉES '!$F139),0)</f>
        <v>0</v>
      </c>
      <c r="I100" s="20">
        <f>IFERROR((IF($A100&gt;supporting_sheet!$D$14, VLOOKUP(supporting_sheet!$G$14,'waste_char_sector_%_values'!$E$2:$AG$3277,6,FALSE), VLOOKUP($D100,'waste_char_sector_%_values'!$E$2:$AG$3277,6,FALSE))*'DONNÉES '!$F139),0)</f>
        <v>0</v>
      </c>
      <c r="J100" s="20">
        <f>IFERROR((IF($A100&gt;supporting_sheet!$D$14, VLOOKUP(supporting_sheet!$G$14,'waste_char_sector_%_values'!$E$2:$AG$3277,7,FALSE), VLOOKUP($D100,'waste_char_sector_%_values'!$E$2:$AG$3277,7,FALSE))*'DONNÉES '!$F139),0)</f>
        <v>0</v>
      </c>
      <c r="K100" s="20">
        <f>IFERROR((IF($A100&gt;supporting_sheet!$D$14, VLOOKUP(supporting_sheet!$G$14,'waste_char_sector_%_values'!$E$2:$AG$3277,8,FALSE), VLOOKUP($D100,'waste_char_sector_%_values'!$E$2:$AG$3277,8,FALSE))*'DONNÉES '!$F139),0)</f>
        <v>0</v>
      </c>
      <c r="L100" s="20">
        <f>IFERROR((IF($A100&gt;supporting_sheet!$D$14, VLOOKUP(supporting_sheet!$G$14,'waste_char_sector_%_values'!$E$2:$AG$3277,9,FALSE), VLOOKUP($D100,'waste_char_sector_%_values'!$E$2:$AG$3277,9,FALSE))*'DONNÉES '!$F139),0)</f>
        <v>0</v>
      </c>
      <c r="M100" s="20">
        <f>IFERROR((IF($A100&gt;supporting_sheet!$D$14, VLOOKUP(supporting_sheet!$G$14,'waste_char_sector_%_values'!$E$2:$AG$3277,10,FALSE), VLOOKUP($D100,'waste_char_sector_%_values'!$E$2:$AG$3277,10,FALSE))*'DONNÉES '!$F139),0)</f>
        <v>0</v>
      </c>
      <c r="N100" s="20">
        <f>IFERROR((IF($A100&gt;supporting_sheet!$D$14, VLOOKUP(supporting_sheet!$G$14,'waste_char_sector_%_values'!$E$2:$AG$3277,11,FALSE), VLOOKUP($D100,'waste_char_sector_%_values'!$E$2:$AG$3277,11,FALSE))*'DONNÉES '!$F139),0)</f>
        <v>0</v>
      </c>
      <c r="O100" s="20">
        <f>IFERROR((IF($A100&gt;supporting_sheet!$D$14, VLOOKUP(supporting_sheet!$G$14,'waste_char_sector_%_values'!$E$2:$AG$3277,12,FALSE), VLOOKUP($D100,'waste_char_sector_%_values'!$E$2:$AG$3277,12,FALSE))*'DONNÉES '!$F139),0)</f>
        <v>0</v>
      </c>
      <c r="P100" s="20">
        <f>IFERROR((IF($A100&gt;supporting_sheet!$D$14, VLOOKUP(supporting_sheet!$G$14,'waste_char_sector_%_values'!$E$2:$AG$3277,13,FALSE), VLOOKUP($D100,'waste_char_sector_%_values'!$E$2:$AG$3277,13,FALSE))*'DONNÉES '!$F139),0)</f>
        <v>0</v>
      </c>
      <c r="Q100" s="20">
        <f>IFERROR((IF($A100&gt;supporting_sheet!$D$14, VLOOKUP(supporting_sheet!$G$14,'waste_char_sector_%_values'!$E$2:$AG$3277,14,FALSE), VLOOKUP($D100,'waste_char_sector_%_values'!$E$2:$AG$3277,14,FALSE))*'DONNÉES '!$F139),0)</f>
        <v>0</v>
      </c>
      <c r="R100" s="20">
        <f>IFERROR((IF($A100&gt;supporting_sheet!$D$14, VLOOKUP(supporting_sheet!$G$14,'waste_char_sector_%_values'!$E$2:$AG$3277,29,FALSE), VLOOKUP($D100,'waste_char_sector_%_values'!$E$2:$AG$3277,29,FALSE))*'DONNÉES '!$F139),0)</f>
        <v>0</v>
      </c>
      <c r="S100" s="37"/>
      <c r="T100" s="37">
        <f t="shared" si="7"/>
        <v>0</v>
      </c>
      <c r="W100" s="20">
        <f>IFERROR((IF($A100&gt;supporting_sheet!$D$14, VLOOKUP(supporting_sheet!$G$14,'waste_char_sector_%_values'!$E$2:$AG$3277,11,FALSE), VLOOKUP($D100,'waste_char_sector_%_values'!$E$2:$AG$3277,11,FALSE))*'DONNÉES '!$F139),0)</f>
        <v>0</v>
      </c>
    </row>
    <row r="101" spans="1:23" x14ac:dyDescent="0.25">
      <c r="A101" s="1">
        <f>'DONNÉES '!B140</f>
        <v>99</v>
      </c>
      <c r="B101" s="1" t="str">
        <f t="shared" si="5"/>
        <v>AB</v>
      </c>
      <c r="C101" s="1" t="s">
        <v>57</v>
      </c>
      <c r="D101" s="1" t="str">
        <f t="shared" si="6"/>
        <v>99ABC&amp;D</v>
      </c>
      <c r="E101" s="20">
        <f>IFERROR((IF($A101&gt;supporting_sheet!$D$14, VLOOKUP(supporting_sheet!$G$14,'waste_char_sector_%_values'!$E$2:$AG$3277,2,FALSE), VLOOKUP($D101,'waste_char_sector_%_values'!$E$2:$AG$3277,2,FALSE))*'DONNÉES '!$F140),0)</f>
        <v>0</v>
      </c>
      <c r="F101" s="20">
        <f>IFERROR((IF($A101&gt;supporting_sheet!$D$14, VLOOKUP(supporting_sheet!$G$14,'waste_char_sector_%_values'!$E$2:$AG$3277,3,FALSE), VLOOKUP($D101,'waste_char_sector_%_values'!$E$2:$AG$3277,3,FALSE))*'DONNÉES '!$F140),0)</f>
        <v>0</v>
      </c>
      <c r="G101" s="20">
        <f>IFERROR((IF($A101&gt;supporting_sheet!$D$14, VLOOKUP(supporting_sheet!$G$14,'waste_char_sector_%_values'!$E$2:$AG$3277,4,FALSE), VLOOKUP($D101,'waste_char_sector_%_values'!$E$2:$AG$3277,4,FALSE))*'DONNÉES '!$F140),0)</f>
        <v>0</v>
      </c>
      <c r="H101" s="20">
        <f>IFERROR((IF($A101&gt;supporting_sheet!$D$14, VLOOKUP(supporting_sheet!$G$14,'waste_char_sector_%_values'!$E$2:$AG$3277,5,FALSE), VLOOKUP($D101,'waste_char_sector_%_values'!$E$2:$AG$3277,5,FALSE))*'DONNÉES '!$F140),0)</f>
        <v>0</v>
      </c>
      <c r="I101" s="20">
        <f>IFERROR((IF($A101&gt;supporting_sheet!$D$14, VLOOKUP(supporting_sheet!$G$14,'waste_char_sector_%_values'!$E$2:$AG$3277,6,FALSE), VLOOKUP($D101,'waste_char_sector_%_values'!$E$2:$AG$3277,6,FALSE))*'DONNÉES '!$F140),0)</f>
        <v>0</v>
      </c>
      <c r="J101" s="20">
        <f>IFERROR((IF($A101&gt;supporting_sheet!$D$14, VLOOKUP(supporting_sheet!$G$14,'waste_char_sector_%_values'!$E$2:$AG$3277,7,FALSE), VLOOKUP($D101,'waste_char_sector_%_values'!$E$2:$AG$3277,7,FALSE))*'DONNÉES '!$F140),0)</f>
        <v>0</v>
      </c>
      <c r="K101" s="20">
        <f>IFERROR((IF($A101&gt;supporting_sheet!$D$14, VLOOKUP(supporting_sheet!$G$14,'waste_char_sector_%_values'!$E$2:$AG$3277,8,FALSE), VLOOKUP($D101,'waste_char_sector_%_values'!$E$2:$AG$3277,8,FALSE))*'DONNÉES '!$F140),0)</f>
        <v>0</v>
      </c>
      <c r="L101" s="20">
        <f>IFERROR((IF($A101&gt;supporting_sheet!$D$14, VLOOKUP(supporting_sheet!$G$14,'waste_char_sector_%_values'!$E$2:$AG$3277,9,FALSE), VLOOKUP($D101,'waste_char_sector_%_values'!$E$2:$AG$3277,9,FALSE))*'DONNÉES '!$F140),0)</f>
        <v>0</v>
      </c>
      <c r="M101" s="20">
        <f>IFERROR((IF($A101&gt;supporting_sheet!$D$14, VLOOKUP(supporting_sheet!$G$14,'waste_char_sector_%_values'!$E$2:$AG$3277,10,FALSE), VLOOKUP($D101,'waste_char_sector_%_values'!$E$2:$AG$3277,10,FALSE))*'DONNÉES '!$F140),0)</f>
        <v>0</v>
      </c>
      <c r="N101" s="20">
        <f>IFERROR((IF($A101&gt;supporting_sheet!$D$14, VLOOKUP(supporting_sheet!$G$14,'waste_char_sector_%_values'!$E$2:$AG$3277,11,FALSE), VLOOKUP($D101,'waste_char_sector_%_values'!$E$2:$AG$3277,11,FALSE))*'DONNÉES '!$F140),0)</f>
        <v>0</v>
      </c>
      <c r="O101" s="20">
        <f>IFERROR((IF($A101&gt;supporting_sheet!$D$14, VLOOKUP(supporting_sheet!$G$14,'waste_char_sector_%_values'!$E$2:$AG$3277,12,FALSE), VLOOKUP($D101,'waste_char_sector_%_values'!$E$2:$AG$3277,12,FALSE))*'DONNÉES '!$F140),0)</f>
        <v>0</v>
      </c>
      <c r="P101" s="20">
        <f>IFERROR((IF($A101&gt;supporting_sheet!$D$14, VLOOKUP(supporting_sheet!$G$14,'waste_char_sector_%_values'!$E$2:$AG$3277,13,FALSE), VLOOKUP($D101,'waste_char_sector_%_values'!$E$2:$AG$3277,13,FALSE))*'DONNÉES '!$F140),0)</f>
        <v>0</v>
      </c>
      <c r="Q101" s="20">
        <f>IFERROR((IF($A101&gt;supporting_sheet!$D$14, VLOOKUP(supporting_sheet!$G$14,'waste_char_sector_%_values'!$E$2:$AG$3277,14,FALSE), VLOOKUP($D101,'waste_char_sector_%_values'!$E$2:$AG$3277,14,FALSE))*'DONNÉES '!$F140),0)</f>
        <v>0</v>
      </c>
      <c r="R101" s="20">
        <f>IFERROR((IF($A101&gt;supporting_sheet!$D$14, VLOOKUP(supporting_sheet!$G$14,'waste_char_sector_%_values'!$E$2:$AG$3277,29,FALSE), VLOOKUP($D101,'waste_char_sector_%_values'!$E$2:$AG$3277,29,FALSE))*'DONNÉES '!$F140),0)</f>
        <v>0</v>
      </c>
      <c r="S101" s="37"/>
      <c r="T101" s="37">
        <f t="shared" si="7"/>
        <v>0</v>
      </c>
      <c r="W101" s="20">
        <f>IFERROR((IF($A101&gt;supporting_sheet!$D$14, VLOOKUP(supporting_sheet!$G$14,'waste_char_sector_%_values'!$E$2:$AG$3277,11,FALSE), VLOOKUP($D101,'waste_char_sector_%_values'!$E$2:$AG$3277,11,FALSE))*'DONNÉES '!$F140),0)</f>
        <v>0</v>
      </c>
    </row>
    <row r="102" spans="1:23" x14ac:dyDescent="0.25">
      <c r="A102" s="1">
        <f>'DONNÉES '!B141</f>
        <v>100</v>
      </c>
      <c r="B102" s="1" t="str">
        <f t="shared" si="5"/>
        <v>AB</v>
      </c>
      <c r="C102" s="1" t="s">
        <v>57</v>
      </c>
      <c r="D102" s="1" t="str">
        <f t="shared" si="6"/>
        <v>100ABC&amp;D</v>
      </c>
      <c r="E102" s="20">
        <f>IFERROR((IF($A102&gt;supporting_sheet!$D$14, VLOOKUP(supporting_sheet!$G$14,'waste_char_sector_%_values'!$E$2:$AG$3277,2,FALSE), VLOOKUP($D102,'waste_char_sector_%_values'!$E$2:$AG$3277,2,FALSE))*'DONNÉES '!$F141),0)</f>
        <v>0</v>
      </c>
      <c r="F102" s="20">
        <f>IFERROR((IF($A102&gt;supporting_sheet!$D$14, VLOOKUP(supporting_sheet!$G$14,'waste_char_sector_%_values'!$E$2:$AG$3277,3,FALSE), VLOOKUP($D102,'waste_char_sector_%_values'!$E$2:$AG$3277,3,FALSE))*'DONNÉES '!$F141),0)</f>
        <v>0</v>
      </c>
      <c r="G102" s="20">
        <f>IFERROR((IF($A102&gt;supporting_sheet!$D$14, VLOOKUP(supporting_sheet!$G$14,'waste_char_sector_%_values'!$E$2:$AG$3277,4,FALSE), VLOOKUP($D102,'waste_char_sector_%_values'!$E$2:$AG$3277,4,FALSE))*'DONNÉES '!$F141),0)</f>
        <v>0</v>
      </c>
      <c r="H102" s="20">
        <f>IFERROR((IF($A102&gt;supporting_sheet!$D$14, VLOOKUP(supporting_sheet!$G$14,'waste_char_sector_%_values'!$E$2:$AG$3277,5,FALSE), VLOOKUP($D102,'waste_char_sector_%_values'!$E$2:$AG$3277,5,FALSE))*'DONNÉES '!$F141),0)</f>
        <v>0</v>
      </c>
      <c r="I102" s="20">
        <f>IFERROR((IF($A102&gt;supporting_sheet!$D$14, VLOOKUP(supporting_sheet!$G$14,'waste_char_sector_%_values'!$E$2:$AG$3277,6,FALSE), VLOOKUP($D102,'waste_char_sector_%_values'!$E$2:$AG$3277,6,FALSE))*'DONNÉES '!$F141),0)</f>
        <v>0</v>
      </c>
      <c r="J102" s="20">
        <f>IFERROR((IF($A102&gt;supporting_sheet!$D$14, VLOOKUP(supporting_sheet!$G$14,'waste_char_sector_%_values'!$E$2:$AG$3277,7,FALSE), VLOOKUP($D102,'waste_char_sector_%_values'!$E$2:$AG$3277,7,FALSE))*'DONNÉES '!$F141),0)</f>
        <v>0</v>
      </c>
      <c r="K102" s="20">
        <f>IFERROR((IF($A102&gt;supporting_sheet!$D$14, VLOOKUP(supporting_sheet!$G$14,'waste_char_sector_%_values'!$E$2:$AG$3277,8,FALSE), VLOOKUP($D102,'waste_char_sector_%_values'!$E$2:$AG$3277,8,FALSE))*'DONNÉES '!$F141),0)</f>
        <v>0</v>
      </c>
      <c r="L102" s="20">
        <f>IFERROR((IF($A102&gt;supporting_sheet!$D$14, VLOOKUP(supporting_sheet!$G$14,'waste_char_sector_%_values'!$E$2:$AG$3277,9,FALSE), VLOOKUP($D102,'waste_char_sector_%_values'!$E$2:$AG$3277,9,FALSE))*'DONNÉES '!$F141),0)</f>
        <v>0</v>
      </c>
      <c r="M102" s="20">
        <f>IFERROR((IF($A102&gt;supporting_sheet!$D$14, VLOOKUP(supporting_sheet!$G$14,'waste_char_sector_%_values'!$E$2:$AG$3277,10,FALSE), VLOOKUP($D102,'waste_char_sector_%_values'!$E$2:$AG$3277,10,FALSE))*'DONNÉES '!$F141),0)</f>
        <v>0</v>
      </c>
      <c r="N102" s="20">
        <f>IFERROR((IF($A102&gt;supporting_sheet!$D$14, VLOOKUP(supporting_sheet!$G$14,'waste_char_sector_%_values'!$E$2:$AG$3277,11,FALSE), VLOOKUP($D102,'waste_char_sector_%_values'!$E$2:$AG$3277,11,FALSE))*'DONNÉES '!$F141),0)</f>
        <v>0</v>
      </c>
      <c r="O102" s="20">
        <f>IFERROR((IF($A102&gt;supporting_sheet!$D$14, VLOOKUP(supporting_sheet!$G$14,'waste_char_sector_%_values'!$E$2:$AG$3277,12,FALSE), VLOOKUP($D102,'waste_char_sector_%_values'!$E$2:$AG$3277,12,FALSE))*'DONNÉES '!$F141),0)</f>
        <v>0</v>
      </c>
      <c r="P102" s="20">
        <f>IFERROR((IF($A102&gt;supporting_sheet!$D$14, VLOOKUP(supporting_sheet!$G$14,'waste_char_sector_%_values'!$E$2:$AG$3277,13,FALSE), VLOOKUP($D102,'waste_char_sector_%_values'!$E$2:$AG$3277,13,FALSE))*'DONNÉES '!$F141),0)</f>
        <v>0</v>
      </c>
      <c r="Q102" s="20">
        <f>IFERROR((IF($A102&gt;supporting_sheet!$D$14, VLOOKUP(supporting_sheet!$G$14,'waste_char_sector_%_values'!$E$2:$AG$3277,14,FALSE), VLOOKUP($D102,'waste_char_sector_%_values'!$E$2:$AG$3277,14,FALSE))*'DONNÉES '!$F141),0)</f>
        <v>0</v>
      </c>
      <c r="R102" s="20">
        <f>IFERROR((IF($A102&gt;supporting_sheet!$D$14, VLOOKUP(supporting_sheet!$G$14,'waste_char_sector_%_values'!$E$2:$AG$3277,29,FALSE), VLOOKUP($D102,'waste_char_sector_%_values'!$E$2:$AG$3277,29,FALSE))*'DONNÉES '!$F141),0)</f>
        <v>0</v>
      </c>
      <c r="S102" s="37"/>
      <c r="T102" s="37">
        <f t="shared" si="7"/>
        <v>0</v>
      </c>
      <c r="W102" s="20">
        <f>IFERROR((IF($A102&gt;supporting_sheet!$D$14, VLOOKUP(supporting_sheet!$G$14,'waste_char_sector_%_values'!$E$2:$AG$3277,11,FALSE), VLOOKUP($D102,'waste_char_sector_%_values'!$E$2:$AG$3277,11,FALSE))*'DONNÉES '!$F141),0)</f>
        <v>0</v>
      </c>
    </row>
    <row r="103" spans="1:23" x14ac:dyDescent="0.25">
      <c r="A103" s="1">
        <f>'DONNÉES '!B142</f>
        <v>101</v>
      </c>
      <c r="B103" s="1" t="str">
        <f t="shared" si="5"/>
        <v>AB</v>
      </c>
      <c r="C103" s="1" t="s">
        <v>57</v>
      </c>
      <c r="D103" s="1" t="str">
        <f t="shared" si="6"/>
        <v>101ABC&amp;D</v>
      </c>
      <c r="E103" s="20">
        <f>IFERROR((IF($A103&gt;supporting_sheet!$D$14, VLOOKUP(supporting_sheet!$G$14,'waste_char_sector_%_values'!$E$2:$AG$3277,2,FALSE), VLOOKUP($D103,'waste_char_sector_%_values'!$E$2:$AG$3277,2,FALSE))*'DONNÉES '!$F142),0)</f>
        <v>0</v>
      </c>
      <c r="F103" s="20">
        <f>IFERROR((IF($A103&gt;supporting_sheet!$D$14, VLOOKUP(supporting_sheet!$G$14,'waste_char_sector_%_values'!$E$2:$AG$3277,3,FALSE), VLOOKUP($D103,'waste_char_sector_%_values'!$E$2:$AG$3277,3,FALSE))*'DONNÉES '!$F142),0)</f>
        <v>0</v>
      </c>
      <c r="G103" s="20">
        <f>IFERROR((IF($A103&gt;supporting_sheet!$D$14, VLOOKUP(supporting_sheet!$G$14,'waste_char_sector_%_values'!$E$2:$AG$3277,4,FALSE), VLOOKUP($D103,'waste_char_sector_%_values'!$E$2:$AG$3277,4,FALSE))*'DONNÉES '!$F142),0)</f>
        <v>0</v>
      </c>
      <c r="H103" s="20">
        <f>IFERROR((IF($A103&gt;supporting_sheet!$D$14, VLOOKUP(supporting_sheet!$G$14,'waste_char_sector_%_values'!$E$2:$AG$3277,5,FALSE), VLOOKUP($D103,'waste_char_sector_%_values'!$E$2:$AG$3277,5,FALSE))*'DONNÉES '!$F142),0)</f>
        <v>0</v>
      </c>
      <c r="I103" s="20">
        <f>IFERROR((IF($A103&gt;supporting_sheet!$D$14, VLOOKUP(supporting_sheet!$G$14,'waste_char_sector_%_values'!$E$2:$AG$3277,6,FALSE), VLOOKUP($D103,'waste_char_sector_%_values'!$E$2:$AG$3277,6,FALSE))*'DONNÉES '!$F142),0)</f>
        <v>0</v>
      </c>
      <c r="J103" s="20">
        <f>IFERROR((IF($A103&gt;supporting_sheet!$D$14, VLOOKUP(supporting_sheet!$G$14,'waste_char_sector_%_values'!$E$2:$AG$3277,7,FALSE), VLOOKUP($D103,'waste_char_sector_%_values'!$E$2:$AG$3277,7,FALSE))*'DONNÉES '!$F142),0)</f>
        <v>0</v>
      </c>
      <c r="K103" s="20">
        <f>IFERROR((IF($A103&gt;supporting_sheet!$D$14, VLOOKUP(supporting_sheet!$G$14,'waste_char_sector_%_values'!$E$2:$AG$3277,8,FALSE), VLOOKUP($D103,'waste_char_sector_%_values'!$E$2:$AG$3277,8,FALSE))*'DONNÉES '!$F142),0)</f>
        <v>0</v>
      </c>
      <c r="L103" s="20">
        <f>IFERROR((IF($A103&gt;supporting_sheet!$D$14, VLOOKUP(supporting_sheet!$G$14,'waste_char_sector_%_values'!$E$2:$AG$3277,9,FALSE), VLOOKUP($D103,'waste_char_sector_%_values'!$E$2:$AG$3277,9,FALSE))*'DONNÉES '!$F142),0)</f>
        <v>0</v>
      </c>
      <c r="M103" s="20">
        <f>IFERROR((IF($A103&gt;supporting_sheet!$D$14, VLOOKUP(supporting_sheet!$G$14,'waste_char_sector_%_values'!$E$2:$AG$3277,10,FALSE), VLOOKUP($D103,'waste_char_sector_%_values'!$E$2:$AG$3277,10,FALSE))*'DONNÉES '!$F142),0)</f>
        <v>0</v>
      </c>
      <c r="N103" s="20">
        <f>IFERROR((IF($A103&gt;supporting_sheet!$D$14, VLOOKUP(supporting_sheet!$G$14,'waste_char_sector_%_values'!$E$2:$AG$3277,11,FALSE), VLOOKUP($D103,'waste_char_sector_%_values'!$E$2:$AG$3277,11,FALSE))*'DONNÉES '!$F142),0)</f>
        <v>0</v>
      </c>
      <c r="O103" s="20">
        <f>IFERROR((IF($A103&gt;supporting_sheet!$D$14, VLOOKUP(supporting_sheet!$G$14,'waste_char_sector_%_values'!$E$2:$AG$3277,12,FALSE), VLOOKUP($D103,'waste_char_sector_%_values'!$E$2:$AG$3277,12,FALSE))*'DONNÉES '!$F142),0)</f>
        <v>0</v>
      </c>
      <c r="P103" s="20">
        <f>IFERROR((IF($A103&gt;supporting_sheet!$D$14, VLOOKUP(supporting_sheet!$G$14,'waste_char_sector_%_values'!$E$2:$AG$3277,13,FALSE), VLOOKUP($D103,'waste_char_sector_%_values'!$E$2:$AG$3277,13,FALSE))*'DONNÉES '!$F142),0)</f>
        <v>0</v>
      </c>
      <c r="Q103" s="20">
        <f>IFERROR((IF($A103&gt;supporting_sheet!$D$14, VLOOKUP(supporting_sheet!$G$14,'waste_char_sector_%_values'!$E$2:$AG$3277,14,FALSE), VLOOKUP($D103,'waste_char_sector_%_values'!$E$2:$AG$3277,14,FALSE))*'DONNÉES '!$F142),0)</f>
        <v>0</v>
      </c>
      <c r="R103" s="20">
        <f>IFERROR((IF($A103&gt;supporting_sheet!$D$14, VLOOKUP(supporting_sheet!$G$14,'waste_char_sector_%_values'!$E$2:$AG$3277,29,FALSE), VLOOKUP($D103,'waste_char_sector_%_values'!$E$2:$AG$3277,29,FALSE))*'DONNÉES '!$F142),0)</f>
        <v>0</v>
      </c>
      <c r="S103" s="37"/>
      <c r="T103" s="37">
        <f t="shared" si="7"/>
        <v>0</v>
      </c>
      <c r="W103" s="20">
        <f>IFERROR((IF($A103&gt;supporting_sheet!$D$14, VLOOKUP(supporting_sheet!$G$14,'waste_char_sector_%_values'!$E$2:$AG$3277,11,FALSE), VLOOKUP($D103,'waste_char_sector_%_values'!$E$2:$AG$3277,11,FALSE))*'DONNÉES '!$F142),0)</f>
        <v>0</v>
      </c>
    </row>
    <row r="104" spans="1:23" x14ac:dyDescent="0.25">
      <c r="A104" s="1">
        <f>'DONNÉES '!B143</f>
        <v>102</v>
      </c>
      <c r="B104" s="1" t="str">
        <f t="shared" si="5"/>
        <v>AB</v>
      </c>
      <c r="C104" s="1" t="s">
        <v>57</v>
      </c>
      <c r="D104" s="1" t="str">
        <f t="shared" si="6"/>
        <v>102ABC&amp;D</v>
      </c>
      <c r="E104" s="20">
        <f>IFERROR((IF($A104&gt;supporting_sheet!$D$14, VLOOKUP(supporting_sheet!$G$14,'waste_char_sector_%_values'!$E$2:$AG$3277,2,FALSE), VLOOKUP($D104,'waste_char_sector_%_values'!$E$2:$AG$3277,2,FALSE))*'DONNÉES '!$F143),0)</f>
        <v>0</v>
      </c>
      <c r="F104" s="20">
        <f>IFERROR((IF($A104&gt;supporting_sheet!$D$14, VLOOKUP(supporting_sheet!$G$14,'waste_char_sector_%_values'!$E$2:$AG$3277,3,FALSE), VLOOKUP($D104,'waste_char_sector_%_values'!$E$2:$AG$3277,3,FALSE))*'DONNÉES '!$F143),0)</f>
        <v>0</v>
      </c>
      <c r="G104" s="20">
        <f>IFERROR((IF($A104&gt;supporting_sheet!$D$14, VLOOKUP(supporting_sheet!$G$14,'waste_char_sector_%_values'!$E$2:$AG$3277,4,FALSE), VLOOKUP($D104,'waste_char_sector_%_values'!$E$2:$AG$3277,4,FALSE))*'DONNÉES '!$F143),0)</f>
        <v>0</v>
      </c>
      <c r="H104" s="20">
        <f>IFERROR((IF($A104&gt;supporting_sheet!$D$14, VLOOKUP(supporting_sheet!$G$14,'waste_char_sector_%_values'!$E$2:$AG$3277,5,FALSE), VLOOKUP($D104,'waste_char_sector_%_values'!$E$2:$AG$3277,5,FALSE))*'DONNÉES '!$F143),0)</f>
        <v>0</v>
      </c>
      <c r="I104" s="20">
        <f>IFERROR((IF($A104&gt;supporting_sheet!$D$14, VLOOKUP(supporting_sheet!$G$14,'waste_char_sector_%_values'!$E$2:$AG$3277,6,FALSE), VLOOKUP($D104,'waste_char_sector_%_values'!$E$2:$AG$3277,6,FALSE))*'DONNÉES '!$F143),0)</f>
        <v>0</v>
      </c>
      <c r="J104" s="20">
        <f>IFERROR((IF($A104&gt;supporting_sheet!$D$14, VLOOKUP(supporting_sheet!$G$14,'waste_char_sector_%_values'!$E$2:$AG$3277,7,FALSE), VLOOKUP($D104,'waste_char_sector_%_values'!$E$2:$AG$3277,7,FALSE))*'DONNÉES '!$F143),0)</f>
        <v>0</v>
      </c>
      <c r="K104" s="20">
        <f>IFERROR((IF($A104&gt;supporting_sheet!$D$14, VLOOKUP(supporting_sheet!$G$14,'waste_char_sector_%_values'!$E$2:$AG$3277,8,FALSE), VLOOKUP($D104,'waste_char_sector_%_values'!$E$2:$AG$3277,8,FALSE))*'DONNÉES '!$F143),0)</f>
        <v>0</v>
      </c>
      <c r="L104" s="20">
        <f>IFERROR((IF($A104&gt;supporting_sheet!$D$14, VLOOKUP(supporting_sheet!$G$14,'waste_char_sector_%_values'!$E$2:$AG$3277,9,FALSE), VLOOKUP($D104,'waste_char_sector_%_values'!$E$2:$AG$3277,9,FALSE))*'DONNÉES '!$F143),0)</f>
        <v>0</v>
      </c>
      <c r="M104" s="20">
        <f>IFERROR((IF($A104&gt;supporting_sheet!$D$14, VLOOKUP(supporting_sheet!$G$14,'waste_char_sector_%_values'!$E$2:$AG$3277,10,FALSE), VLOOKUP($D104,'waste_char_sector_%_values'!$E$2:$AG$3277,10,FALSE))*'DONNÉES '!$F143),0)</f>
        <v>0</v>
      </c>
      <c r="N104" s="20">
        <f>IFERROR((IF($A104&gt;supporting_sheet!$D$14, VLOOKUP(supporting_sheet!$G$14,'waste_char_sector_%_values'!$E$2:$AG$3277,11,FALSE), VLOOKUP($D104,'waste_char_sector_%_values'!$E$2:$AG$3277,11,FALSE))*'DONNÉES '!$F143),0)</f>
        <v>0</v>
      </c>
      <c r="O104" s="20">
        <f>IFERROR((IF($A104&gt;supporting_sheet!$D$14, VLOOKUP(supporting_sheet!$G$14,'waste_char_sector_%_values'!$E$2:$AG$3277,12,FALSE), VLOOKUP($D104,'waste_char_sector_%_values'!$E$2:$AG$3277,12,FALSE))*'DONNÉES '!$F143),0)</f>
        <v>0</v>
      </c>
      <c r="P104" s="20">
        <f>IFERROR((IF($A104&gt;supporting_sheet!$D$14, VLOOKUP(supporting_sheet!$G$14,'waste_char_sector_%_values'!$E$2:$AG$3277,13,FALSE), VLOOKUP($D104,'waste_char_sector_%_values'!$E$2:$AG$3277,13,FALSE))*'DONNÉES '!$F143),0)</f>
        <v>0</v>
      </c>
      <c r="Q104" s="20">
        <f>IFERROR((IF($A104&gt;supporting_sheet!$D$14, VLOOKUP(supporting_sheet!$G$14,'waste_char_sector_%_values'!$E$2:$AG$3277,14,FALSE), VLOOKUP($D104,'waste_char_sector_%_values'!$E$2:$AG$3277,14,FALSE))*'DONNÉES '!$F143),0)</f>
        <v>0</v>
      </c>
      <c r="R104" s="20">
        <f>IFERROR((IF($A104&gt;supporting_sheet!$D$14, VLOOKUP(supporting_sheet!$G$14,'waste_char_sector_%_values'!$E$2:$AG$3277,29,FALSE), VLOOKUP($D104,'waste_char_sector_%_values'!$E$2:$AG$3277,29,FALSE))*'DONNÉES '!$F143),0)</f>
        <v>0</v>
      </c>
      <c r="S104" s="37"/>
      <c r="T104" s="37">
        <f t="shared" si="7"/>
        <v>0</v>
      </c>
      <c r="W104" s="20">
        <f>IFERROR((IF($A104&gt;supporting_sheet!$D$14, VLOOKUP(supporting_sheet!$G$14,'waste_char_sector_%_values'!$E$2:$AG$3277,11,FALSE), VLOOKUP($D104,'waste_char_sector_%_values'!$E$2:$AG$3277,11,FALSE))*'DONNÉES '!$F143),0)</f>
        <v>0</v>
      </c>
    </row>
    <row r="105" spans="1:23" x14ac:dyDescent="0.25">
      <c r="A105" s="1">
        <f>'DONNÉES '!B144</f>
        <v>103</v>
      </c>
      <c r="B105" s="1" t="str">
        <f t="shared" si="5"/>
        <v>AB</v>
      </c>
      <c r="C105" s="1" t="s">
        <v>57</v>
      </c>
      <c r="D105" s="1" t="str">
        <f t="shared" si="6"/>
        <v>103ABC&amp;D</v>
      </c>
      <c r="E105" s="20">
        <f>IFERROR((IF($A105&gt;supporting_sheet!$D$14, VLOOKUP(supporting_sheet!$G$14,'waste_char_sector_%_values'!$E$2:$AG$3277,2,FALSE), VLOOKUP($D105,'waste_char_sector_%_values'!$E$2:$AG$3277,2,FALSE))*'DONNÉES '!$F144),0)</f>
        <v>0</v>
      </c>
      <c r="F105" s="20">
        <f>IFERROR((IF($A105&gt;supporting_sheet!$D$14, VLOOKUP(supporting_sheet!$G$14,'waste_char_sector_%_values'!$E$2:$AG$3277,3,FALSE), VLOOKUP($D105,'waste_char_sector_%_values'!$E$2:$AG$3277,3,FALSE))*'DONNÉES '!$F144),0)</f>
        <v>0</v>
      </c>
      <c r="G105" s="20">
        <f>IFERROR((IF($A105&gt;supporting_sheet!$D$14, VLOOKUP(supporting_sheet!$G$14,'waste_char_sector_%_values'!$E$2:$AG$3277,4,FALSE), VLOOKUP($D105,'waste_char_sector_%_values'!$E$2:$AG$3277,4,FALSE))*'DONNÉES '!$F144),0)</f>
        <v>0</v>
      </c>
      <c r="H105" s="20">
        <f>IFERROR((IF($A105&gt;supporting_sheet!$D$14, VLOOKUP(supporting_sheet!$G$14,'waste_char_sector_%_values'!$E$2:$AG$3277,5,FALSE), VLOOKUP($D105,'waste_char_sector_%_values'!$E$2:$AG$3277,5,FALSE))*'DONNÉES '!$F144),0)</f>
        <v>0</v>
      </c>
      <c r="I105" s="20">
        <f>IFERROR((IF($A105&gt;supporting_sheet!$D$14, VLOOKUP(supporting_sheet!$G$14,'waste_char_sector_%_values'!$E$2:$AG$3277,6,FALSE), VLOOKUP($D105,'waste_char_sector_%_values'!$E$2:$AG$3277,6,FALSE))*'DONNÉES '!$F144),0)</f>
        <v>0</v>
      </c>
      <c r="J105" s="20">
        <f>IFERROR((IF($A105&gt;supporting_sheet!$D$14, VLOOKUP(supporting_sheet!$G$14,'waste_char_sector_%_values'!$E$2:$AG$3277,7,FALSE), VLOOKUP($D105,'waste_char_sector_%_values'!$E$2:$AG$3277,7,FALSE))*'DONNÉES '!$F144),0)</f>
        <v>0</v>
      </c>
      <c r="K105" s="20">
        <f>IFERROR((IF($A105&gt;supporting_sheet!$D$14, VLOOKUP(supporting_sheet!$G$14,'waste_char_sector_%_values'!$E$2:$AG$3277,8,FALSE), VLOOKUP($D105,'waste_char_sector_%_values'!$E$2:$AG$3277,8,FALSE))*'DONNÉES '!$F144),0)</f>
        <v>0</v>
      </c>
      <c r="L105" s="20">
        <f>IFERROR((IF($A105&gt;supporting_sheet!$D$14, VLOOKUP(supporting_sheet!$G$14,'waste_char_sector_%_values'!$E$2:$AG$3277,9,FALSE), VLOOKUP($D105,'waste_char_sector_%_values'!$E$2:$AG$3277,9,FALSE))*'DONNÉES '!$F144),0)</f>
        <v>0</v>
      </c>
      <c r="M105" s="20">
        <f>IFERROR((IF($A105&gt;supporting_sheet!$D$14, VLOOKUP(supporting_sheet!$G$14,'waste_char_sector_%_values'!$E$2:$AG$3277,10,FALSE), VLOOKUP($D105,'waste_char_sector_%_values'!$E$2:$AG$3277,10,FALSE))*'DONNÉES '!$F144),0)</f>
        <v>0</v>
      </c>
      <c r="N105" s="20">
        <f>IFERROR((IF($A105&gt;supporting_sheet!$D$14, VLOOKUP(supporting_sheet!$G$14,'waste_char_sector_%_values'!$E$2:$AG$3277,11,FALSE), VLOOKUP($D105,'waste_char_sector_%_values'!$E$2:$AG$3277,11,FALSE))*'DONNÉES '!$F144),0)</f>
        <v>0</v>
      </c>
      <c r="O105" s="20">
        <f>IFERROR((IF($A105&gt;supporting_sheet!$D$14, VLOOKUP(supporting_sheet!$G$14,'waste_char_sector_%_values'!$E$2:$AG$3277,12,FALSE), VLOOKUP($D105,'waste_char_sector_%_values'!$E$2:$AG$3277,12,FALSE))*'DONNÉES '!$F144),0)</f>
        <v>0</v>
      </c>
      <c r="P105" s="20">
        <f>IFERROR((IF($A105&gt;supporting_sheet!$D$14, VLOOKUP(supporting_sheet!$G$14,'waste_char_sector_%_values'!$E$2:$AG$3277,13,FALSE), VLOOKUP($D105,'waste_char_sector_%_values'!$E$2:$AG$3277,13,FALSE))*'DONNÉES '!$F144),0)</f>
        <v>0</v>
      </c>
      <c r="Q105" s="20">
        <f>IFERROR((IF($A105&gt;supporting_sheet!$D$14, VLOOKUP(supporting_sheet!$G$14,'waste_char_sector_%_values'!$E$2:$AG$3277,14,FALSE), VLOOKUP($D105,'waste_char_sector_%_values'!$E$2:$AG$3277,14,FALSE))*'DONNÉES '!$F144),0)</f>
        <v>0</v>
      </c>
      <c r="R105" s="20">
        <f>IFERROR((IF($A105&gt;supporting_sheet!$D$14, VLOOKUP(supporting_sheet!$G$14,'waste_char_sector_%_values'!$E$2:$AG$3277,29,FALSE), VLOOKUP($D105,'waste_char_sector_%_values'!$E$2:$AG$3277,29,FALSE))*'DONNÉES '!$F144),0)</f>
        <v>0</v>
      </c>
      <c r="S105" s="37"/>
      <c r="T105" s="37">
        <f t="shared" si="7"/>
        <v>0</v>
      </c>
      <c r="W105" s="20">
        <f>IFERROR((IF($A105&gt;supporting_sheet!$D$14, VLOOKUP(supporting_sheet!$G$14,'waste_char_sector_%_values'!$E$2:$AG$3277,11,FALSE), VLOOKUP($D105,'waste_char_sector_%_values'!$E$2:$AG$3277,11,FALSE))*'DONNÉES '!$F144),0)</f>
        <v>0</v>
      </c>
    </row>
    <row r="106" spans="1:23" x14ac:dyDescent="0.25">
      <c r="A106" s="1">
        <f>'DONNÉES '!B145</f>
        <v>104</v>
      </c>
      <c r="B106" s="1" t="str">
        <f t="shared" si="5"/>
        <v>AB</v>
      </c>
      <c r="C106" s="1" t="s">
        <v>57</v>
      </c>
      <c r="D106" s="1" t="str">
        <f t="shared" si="6"/>
        <v>104ABC&amp;D</v>
      </c>
      <c r="E106" s="20">
        <f>IFERROR((IF($A106&gt;supporting_sheet!$D$14, VLOOKUP(supporting_sheet!$G$14,'waste_char_sector_%_values'!$E$2:$AG$3277,2,FALSE), VLOOKUP($D106,'waste_char_sector_%_values'!$E$2:$AG$3277,2,FALSE))*'DONNÉES '!$F145),0)</f>
        <v>0</v>
      </c>
      <c r="F106" s="20">
        <f>IFERROR((IF($A106&gt;supporting_sheet!$D$14, VLOOKUP(supporting_sheet!$G$14,'waste_char_sector_%_values'!$E$2:$AG$3277,3,FALSE), VLOOKUP($D106,'waste_char_sector_%_values'!$E$2:$AG$3277,3,FALSE))*'DONNÉES '!$F145),0)</f>
        <v>0</v>
      </c>
      <c r="G106" s="20">
        <f>IFERROR((IF($A106&gt;supporting_sheet!$D$14, VLOOKUP(supporting_sheet!$G$14,'waste_char_sector_%_values'!$E$2:$AG$3277,4,FALSE), VLOOKUP($D106,'waste_char_sector_%_values'!$E$2:$AG$3277,4,FALSE))*'DONNÉES '!$F145),0)</f>
        <v>0</v>
      </c>
      <c r="H106" s="20">
        <f>IFERROR((IF($A106&gt;supporting_sheet!$D$14, VLOOKUP(supporting_sheet!$G$14,'waste_char_sector_%_values'!$E$2:$AG$3277,5,FALSE), VLOOKUP($D106,'waste_char_sector_%_values'!$E$2:$AG$3277,5,FALSE))*'DONNÉES '!$F145),0)</f>
        <v>0</v>
      </c>
      <c r="I106" s="20">
        <f>IFERROR((IF($A106&gt;supporting_sheet!$D$14, VLOOKUP(supporting_sheet!$G$14,'waste_char_sector_%_values'!$E$2:$AG$3277,6,FALSE), VLOOKUP($D106,'waste_char_sector_%_values'!$E$2:$AG$3277,6,FALSE))*'DONNÉES '!$F145),0)</f>
        <v>0</v>
      </c>
      <c r="J106" s="20">
        <f>IFERROR((IF($A106&gt;supporting_sheet!$D$14, VLOOKUP(supporting_sheet!$G$14,'waste_char_sector_%_values'!$E$2:$AG$3277,7,FALSE), VLOOKUP($D106,'waste_char_sector_%_values'!$E$2:$AG$3277,7,FALSE))*'DONNÉES '!$F145),0)</f>
        <v>0</v>
      </c>
      <c r="K106" s="20">
        <f>IFERROR((IF($A106&gt;supporting_sheet!$D$14, VLOOKUP(supporting_sheet!$G$14,'waste_char_sector_%_values'!$E$2:$AG$3277,8,FALSE), VLOOKUP($D106,'waste_char_sector_%_values'!$E$2:$AG$3277,8,FALSE))*'DONNÉES '!$F145),0)</f>
        <v>0</v>
      </c>
      <c r="L106" s="20">
        <f>IFERROR((IF($A106&gt;supporting_sheet!$D$14, VLOOKUP(supporting_sheet!$G$14,'waste_char_sector_%_values'!$E$2:$AG$3277,9,FALSE), VLOOKUP($D106,'waste_char_sector_%_values'!$E$2:$AG$3277,9,FALSE))*'DONNÉES '!$F145),0)</f>
        <v>0</v>
      </c>
      <c r="M106" s="20">
        <f>IFERROR((IF($A106&gt;supporting_sheet!$D$14, VLOOKUP(supporting_sheet!$G$14,'waste_char_sector_%_values'!$E$2:$AG$3277,10,FALSE), VLOOKUP($D106,'waste_char_sector_%_values'!$E$2:$AG$3277,10,FALSE))*'DONNÉES '!$F145),0)</f>
        <v>0</v>
      </c>
      <c r="N106" s="20">
        <f>IFERROR((IF($A106&gt;supporting_sheet!$D$14, VLOOKUP(supporting_sheet!$G$14,'waste_char_sector_%_values'!$E$2:$AG$3277,11,FALSE), VLOOKUP($D106,'waste_char_sector_%_values'!$E$2:$AG$3277,11,FALSE))*'DONNÉES '!$F145),0)</f>
        <v>0</v>
      </c>
      <c r="O106" s="20">
        <f>IFERROR((IF($A106&gt;supporting_sheet!$D$14, VLOOKUP(supporting_sheet!$G$14,'waste_char_sector_%_values'!$E$2:$AG$3277,12,FALSE), VLOOKUP($D106,'waste_char_sector_%_values'!$E$2:$AG$3277,12,FALSE))*'DONNÉES '!$F145),0)</f>
        <v>0</v>
      </c>
      <c r="P106" s="20">
        <f>IFERROR((IF($A106&gt;supporting_sheet!$D$14, VLOOKUP(supporting_sheet!$G$14,'waste_char_sector_%_values'!$E$2:$AG$3277,13,FALSE), VLOOKUP($D106,'waste_char_sector_%_values'!$E$2:$AG$3277,13,FALSE))*'DONNÉES '!$F145),0)</f>
        <v>0</v>
      </c>
      <c r="Q106" s="20">
        <f>IFERROR((IF($A106&gt;supporting_sheet!$D$14, VLOOKUP(supporting_sheet!$G$14,'waste_char_sector_%_values'!$E$2:$AG$3277,14,FALSE), VLOOKUP($D106,'waste_char_sector_%_values'!$E$2:$AG$3277,14,FALSE))*'DONNÉES '!$F145),0)</f>
        <v>0</v>
      </c>
      <c r="R106" s="20">
        <f>IFERROR((IF($A106&gt;supporting_sheet!$D$14, VLOOKUP(supporting_sheet!$G$14,'waste_char_sector_%_values'!$E$2:$AG$3277,29,FALSE), VLOOKUP($D106,'waste_char_sector_%_values'!$E$2:$AG$3277,29,FALSE))*'DONNÉES '!$F145),0)</f>
        <v>0</v>
      </c>
      <c r="S106" s="37"/>
      <c r="T106" s="37">
        <f t="shared" si="7"/>
        <v>0</v>
      </c>
      <c r="W106" s="20">
        <f>IFERROR((IF($A106&gt;supporting_sheet!$D$14, VLOOKUP(supporting_sheet!$G$14,'waste_char_sector_%_values'!$E$2:$AG$3277,11,FALSE), VLOOKUP($D106,'waste_char_sector_%_values'!$E$2:$AG$3277,11,FALSE))*'DONNÉES '!$F145),0)</f>
        <v>0</v>
      </c>
    </row>
    <row r="107" spans="1:23" x14ac:dyDescent="0.25">
      <c r="A107" s="1">
        <f>'DONNÉES '!B146</f>
        <v>105</v>
      </c>
      <c r="B107" s="1" t="str">
        <f t="shared" si="5"/>
        <v>AB</v>
      </c>
      <c r="C107" s="1" t="s">
        <v>57</v>
      </c>
      <c r="D107" s="1" t="str">
        <f t="shared" si="6"/>
        <v>105ABC&amp;D</v>
      </c>
      <c r="E107" s="20">
        <f>IFERROR((IF($A107&gt;supporting_sheet!$D$14, VLOOKUP(supporting_sheet!$G$14,'waste_char_sector_%_values'!$E$2:$AG$3277,2,FALSE), VLOOKUP($D107,'waste_char_sector_%_values'!$E$2:$AG$3277,2,FALSE))*'DONNÉES '!$F146),0)</f>
        <v>0</v>
      </c>
      <c r="F107" s="20">
        <f>IFERROR((IF($A107&gt;supporting_sheet!$D$14, VLOOKUP(supporting_sheet!$G$14,'waste_char_sector_%_values'!$E$2:$AG$3277,3,FALSE), VLOOKUP($D107,'waste_char_sector_%_values'!$E$2:$AG$3277,3,FALSE))*'DONNÉES '!$F146),0)</f>
        <v>0</v>
      </c>
      <c r="G107" s="20">
        <f>IFERROR((IF($A107&gt;supporting_sheet!$D$14, VLOOKUP(supporting_sheet!$G$14,'waste_char_sector_%_values'!$E$2:$AG$3277,4,FALSE), VLOOKUP($D107,'waste_char_sector_%_values'!$E$2:$AG$3277,4,FALSE))*'DONNÉES '!$F146),0)</f>
        <v>0</v>
      </c>
      <c r="H107" s="20">
        <f>IFERROR((IF($A107&gt;supporting_sheet!$D$14, VLOOKUP(supporting_sheet!$G$14,'waste_char_sector_%_values'!$E$2:$AG$3277,5,FALSE), VLOOKUP($D107,'waste_char_sector_%_values'!$E$2:$AG$3277,5,FALSE))*'DONNÉES '!$F146),0)</f>
        <v>0</v>
      </c>
      <c r="I107" s="20">
        <f>IFERROR((IF($A107&gt;supporting_sheet!$D$14, VLOOKUP(supporting_sheet!$G$14,'waste_char_sector_%_values'!$E$2:$AG$3277,6,FALSE), VLOOKUP($D107,'waste_char_sector_%_values'!$E$2:$AG$3277,6,FALSE))*'DONNÉES '!$F146),0)</f>
        <v>0</v>
      </c>
      <c r="J107" s="20">
        <f>IFERROR((IF($A107&gt;supporting_sheet!$D$14, VLOOKUP(supporting_sheet!$G$14,'waste_char_sector_%_values'!$E$2:$AG$3277,7,FALSE), VLOOKUP($D107,'waste_char_sector_%_values'!$E$2:$AG$3277,7,FALSE))*'DONNÉES '!$F146),0)</f>
        <v>0</v>
      </c>
      <c r="K107" s="20">
        <f>IFERROR((IF($A107&gt;supporting_sheet!$D$14, VLOOKUP(supporting_sheet!$G$14,'waste_char_sector_%_values'!$E$2:$AG$3277,8,FALSE), VLOOKUP($D107,'waste_char_sector_%_values'!$E$2:$AG$3277,8,FALSE))*'DONNÉES '!$F146),0)</f>
        <v>0</v>
      </c>
      <c r="L107" s="20">
        <f>IFERROR((IF($A107&gt;supporting_sheet!$D$14, VLOOKUP(supporting_sheet!$G$14,'waste_char_sector_%_values'!$E$2:$AG$3277,9,FALSE), VLOOKUP($D107,'waste_char_sector_%_values'!$E$2:$AG$3277,9,FALSE))*'DONNÉES '!$F146),0)</f>
        <v>0</v>
      </c>
      <c r="M107" s="20">
        <f>IFERROR((IF($A107&gt;supporting_sheet!$D$14, VLOOKUP(supporting_sheet!$G$14,'waste_char_sector_%_values'!$E$2:$AG$3277,10,FALSE), VLOOKUP($D107,'waste_char_sector_%_values'!$E$2:$AG$3277,10,FALSE))*'DONNÉES '!$F146),0)</f>
        <v>0</v>
      </c>
      <c r="N107" s="20">
        <f>IFERROR((IF($A107&gt;supporting_sheet!$D$14, VLOOKUP(supporting_sheet!$G$14,'waste_char_sector_%_values'!$E$2:$AG$3277,11,FALSE), VLOOKUP($D107,'waste_char_sector_%_values'!$E$2:$AG$3277,11,FALSE))*'DONNÉES '!$F146),0)</f>
        <v>0</v>
      </c>
      <c r="O107" s="20">
        <f>IFERROR((IF($A107&gt;supporting_sheet!$D$14, VLOOKUP(supporting_sheet!$G$14,'waste_char_sector_%_values'!$E$2:$AG$3277,12,FALSE), VLOOKUP($D107,'waste_char_sector_%_values'!$E$2:$AG$3277,12,FALSE))*'DONNÉES '!$F146),0)</f>
        <v>0</v>
      </c>
      <c r="P107" s="20">
        <f>IFERROR((IF($A107&gt;supporting_sheet!$D$14, VLOOKUP(supporting_sheet!$G$14,'waste_char_sector_%_values'!$E$2:$AG$3277,13,FALSE), VLOOKUP($D107,'waste_char_sector_%_values'!$E$2:$AG$3277,13,FALSE))*'DONNÉES '!$F146),0)</f>
        <v>0</v>
      </c>
      <c r="Q107" s="20">
        <f>IFERROR((IF($A107&gt;supporting_sheet!$D$14, VLOOKUP(supporting_sheet!$G$14,'waste_char_sector_%_values'!$E$2:$AG$3277,14,FALSE), VLOOKUP($D107,'waste_char_sector_%_values'!$E$2:$AG$3277,14,FALSE))*'DONNÉES '!$F146),0)</f>
        <v>0</v>
      </c>
      <c r="R107" s="20">
        <f>IFERROR((IF($A107&gt;supporting_sheet!$D$14, VLOOKUP(supporting_sheet!$G$14,'waste_char_sector_%_values'!$E$2:$AG$3277,29,FALSE), VLOOKUP($D107,'waste_char_sector_%_values'!$E$2:$AG$3277,29,FALSE))*'DONNÉES '!$F146),0)</f>
        <v>0</v>
      </c>
      <c r="S107" s="37"/>
      <c r="T107" s="37">
        <f t="shared" si="7"/>
        <v>0</v>
      </c>
      <c r="W107" s="20">
        <f>IFERROR((IF($A107&gt;supporting_sheet!$D$14, VLOOKUP(supporting_sheet!$G$14,'waste_char_sector_%_values'!$E$2:$AG$3277,11,FALSE), VLOOKUP($D107,'waste_char_sector_%_values'!$E$2:$AG$3277,11,FALSE))*'DONNÉES '!$F146),0)</f>
        <v>0</v>
      </c>
    </row>
    <row r="108" spans="1:23" x14ac:dyDescent="0.25">
      <c r="A108" s="1">
        <f>'DONNÉES '!B147</f>
        <v>106</v>
      </c>
      <c r="B108" s="1" t="str">
        <f t="shared" si="5"/>
        <v>AB</v>
      </c>
      <c r="C108" s="1" t="s">
        <v>57</v>
      </c>
      <c r="D108" s="1" t="str">
        <f t="shared" si="6"/>
        <v>106ABC&amp;D</v>
      </c>
      <c r="E108" s="20">
        <f>IFERROR((IF($A108&gt;supporting_sheet!$D$14, VLOOKUP(supporting_sheet!$G$14,'waste_char_sector_%_values'!$E$2:$AG$3277,2,FALSE), VLOOKUP($D108,'waste_char_sector_%_values'!$E$2:$AG$3277,2,FALSE))*'DONNÉES '!$F147),0)</f>
        <v>0</v>
      </c>
      <c r="F108" s="20">
        <f>IFERROR((IF($A108&gt;supporting_sheet!$D$14, VLOOKUP(supporting_sheet!$G$14,'waste_char_sector_%_values'!$E$2:$AG$3277,3,FALSE), VLOOKUP($D108,'waste_char_sector_%_values'!$E$2:$AG$3277,3,FALSE))*'DONNÉES '!$F147),0)</f>
        <v>0</v>
      </c>
      <c r="G108" s="20">
        <f>IFERROR((IF($A108&gt;supporting_sheet!$D$14, VLOOKUP(supporting_sheet!$G$14,'waste_char_sector_%_values'!$E$2:$AG$3277,4,FALSE), VLOOKUP($D108,'waste_char_sector_%_values'!$E$2:$AG$3277,4,FALSE))*'DONNÉES '!$F147),0)</f>
        <v>0</v>
      </c>
      <c r="H108" s="20">
        <f>IFERROR((IF($A108&gt;supporting_sheet!$D$14, VLOOKUP(supporting_sheet!$G$14,'waste_char_sector_%_values'!$E$2:$AG$3277,5,FALSE), VLOOKUP($D108,'waste_char_sector_%_values'!$E$2:$AG$3277,5,FALSE))*'DONNÉES '!$F147),0)</f>
        <v>0</v>
      </c>
      <c r="I108" s="20">
        <f>IFERROR((IF($A108&gt;supporting_sheet!$D$14, VLOOKUP(supporting_sheet!$G$14,'waste_char_sector_%_values'!$E$2:$AG$3277,6,FALSE), VLOOKUP($D108,'waste_char_sector_%_values'!$E$2:$AG$3277,6,FALSE))*'DONNÉES '!$F147),0)</f>
        <v>0</v>
      </c>
      <c r="J108" s="20">
        <f>IFERROR((IF($A108&gt;supporting_sheet!$D$14, VLOOKUP(supporting_sheet!$G$14,'waste_char_sector_%_values'!$E$2:$AG$3277,7,FALSE), VLOOKUP($D108,'waste_char_sector_%_values'!$E$2:$AG$3277,7,FALSE))*'DONNÉES '!$F147),0)</f>
        <v>0</v>
      </c>
      <c r="K108" s="20">
        <f>IFERROR((IF($A108&gt;supporting_sheet!$D$14, VLOOKUP(supporting_sheet!$G$14,'waste_char_sector_%_values'!$E$2:$AG$3277,8,FALSE), VLOOKUP($D108,'waste_char_sector_%_values'!$E$2:$AG$3277,8,FALSE))*'DONNÉES '!$F147),0)</f>
        <v>0</v>
      </c>
      <c r="L108" s="20">
        <f>IFERROR((IF($A108&gt;supporting_sheet!$D$14, VLOOKUP(supporting_sheet!$G$14,'waste_char_sector_%_values'!$E$2:$AG$3277,9,FALSE), VLOOKUP($D108,'waste_char_sector_%_values'!$E$2:$AG$3277,9,FALSE))*'DONNÉES '!$F147),0)</f>
        <v>0</v>
      </c>
      <c r="M108" s="20">
        <f>IFERROR((IF($A108&gt;supporting_sheet!$D$14, VLOOKUP(supporting_sheet!$G$14,'waste_char_sector_%_values'!$E$2:$AG$3277,10,FALSE), VLOOKUP($D108,'waste_char_sector_%_values'!$E$2:$AG$3277,10,FALSE))*'DONNÉES '!$F147),0)</f>
        <v>0</v>
      </c>
      <c r="N108" s="20">
        <f>IFERROR((IF($A108&gt;supporting_sheet!$D$14, VLOOKUP(supporting_sheet!$G$14,'waste_char_sector_%_values'!$E$2:$AG$3277,11,FALSE), VLOOKUP($D108,'waste_char_sector_%_values'!$E$2:$AG$3277,11,FALSE))*'DONNÉES '!$F147),0)</f>
        <v>0</v>
      </c>
      <c r="O108" s="20">
        <f>IFERROR((IF($A108&gt;supporting_sheet!$D$14, VLOOKUP(supporting_sheet!$G$14,'waste_char_sector_%_values'!$E$2:$AG$3277,12,FALSE), VLOOKUP($D108,'waste_char_sector_%_values'!$E$2:$AG$3277,12,FALSE))*'DONNÉES '!$F147),0)</f>
        <v>0</v>
      </c>
      <c r="P108" s="20">
        <f>IFERROR((IF($A108&gt;supporting_sheet!$D$14, VLOOKUP(supporting_sheet!$G$14,'waste_char_sector_%_values'!$E$2:$AG$3277,13,FALSE), VLOOKUP($D108,'waste_char_sector_%_values'!$E$2:$AG$3277,13,FALSE))*'DONNÉES '!$F147),0)</f>
        <v>0</v>
      </c>
      <c r="Q108" s="20">
        <f>IFERROR((IF($A108&gt;supporting_sheet!$D$14, VLOOKUP(supporting_sheet!$G$14,'waste_char_sector_%_values'!$E$2:$AG$3277,14,FALSE), VLOOKUP($D108,'waste_char_sector_%_values'!$E$2:$AG$3277,14,FALSE))*'DONNÉES '!$F147),0)</f>
        <v>0</v>
      </c>
      <c r="R108" s="20">
        <f>IFERROR((IF($A108&gt;supporting_sheet!$D$14, VLOOKUP(supporting_sheet!$G$14,'waste_char_sector_%_values'!$E$2:$AG$3277,29,FALSE), VLOOKUP($D108,'waste_char_sector_%_values'!$E$2:$AG$3277,29,FALSE))*'DONNÉES '!$F147),0)</f>
        <v>0</v>
      </c>
      <c r="S108" s="37"/>
      <c r="T108" s="37">
        <f t="shared" si="7"/>
        <v>0</v>
      </c>
      <c r="W108" s="20">
        <f>IFERROR((IF($A108&gt;supporting_sheet!$D$14, VLOOKUP(supporting_sheet!$G$14,'waste_char_sector_%_values'!$E$2:$AG$3277,11,FALSE), VLOOKUP($D108,'waste_char_sector_%_values'!$E$2:$AG$3277,11,FALSE))*'DONNÉES '!$F147),0)</f>
        <v>0</v>
      </c>
    </row>
    <row r="109" spans="1:23" x14ac:dyDescent="0.25">
      <c r="A109" s="1">
        <f>'DONNÉES '!B148</f>
        <v>107</v>
      </c>
      <c r="B109" s="1" t="str">
        <f t="shared" si="5"/>
        <v>AB</v>
      </c>
      <c r="C109" s="1" t="s">
        <v>57</v>
      </c>
      <c r="D109" s="1" t="str">
        <f t="shared" si="6"/>
        <v>107ABC&amp;D</v>
      </c>
      <c r="E109" s="20">
        <f>IFERROR((IF($A109&gt;supporting_sheet!$D$14, VLOOKUP(supporting_sheet!$G$14,'waste_char_sector_%_values'!$E$2:$AG$3277,2,FALSE), VLOOKUP($D109,'waste_char_sector_%_values'!$E$2:$AG$3277,2,FALSE))*'DONNÉES '!$F148),0)</f>
        <v>0</v>
      </c>
      <c r="F109" s="20">
        <f>IFERROR((IF($A109&gt;supporting_sheet!$D$14, VLOOKUP(supporting_sheet!$G$14,'waste_char_sector_%_values'!$E$2:$AG$3277,3,FALSE), VLOOKUP($D109,'waste_char_sector_%_values'!$E$2:$AG$3277,3,FALSE))*'DONNÉES '!$F148),0)</f>
        <v>0</v>
      </c>
      <c r="G109" s="20">
        <f>IFERROR((IF($A109&gt;supporting_sheet!$D$14, VLOOKUP(supporting_sheet!$G$14,'waste_char_sector_%_values'!$E$2:$AG$3277,4,FALSE), VLOOKUP($D109,'waste_char_sector_%_values'!$E$2:$AG$3277,4,FALSE))*'DONNÉES '!$F148),0)</f>
        <v>0</v>
      </c>
      <c r="H109" s="20">
        <f>IFERROR((IF($A109&gt;supporting_sheet!$D$14, VLOOKUP(supporting_sheet!$G$14,'waste_char_sector_%_values'!$E$2:$AG$3277,5,FALSE), VLOOKUP($D109,'waste_char_sector_%_values'!$E$2:$AG$3277,5,FALSE))*'DONNÉES '!$F148),0)</f>
        <v>0</v>
      </c>
      <c r="I109" s="20">
        <f>IFERROR((IF($A109&gt;supporting_sheet!$D$14, VLOOKUP(supporting_sheet!$G$14,'waste_char_sector_%_values'!$E$2:$AG$3277,6,FALSE), VLOOKUP($D109,'waste_char_sector_%_values'!$E$2:$AG$3277,6,FALSE))*'DONNÉES '!$F148),0)</f>
        <v>0</v>
      </c>
      <c r="J109" s="20">
        <f>IFERROR((IF($A109&gt;supporting_sheet!$D$14, VLOOKUP(supporting_sheet!$G$14,'waste_char_sector_%_values'!$E$2:$AG$3277,7,FALSE), VLOOKUP($D109,'waste_char_sector_%_values'!$E$2:$AG$3277,7,FALSE))*'DONNÉES '!$F148),0)</f>
        <v>0</v>
      </c>
      <c r="K109" s="20">
        <f>IFERROR((IF($A109&gt;supporting_sheet!$D$14, VLOOKUP(supporting_sheet!$G$14,'waste_char_sector_%_values'!$E$2:$AG$3277,8,FALSE), VLOOKUP($D109,'waste_char_sector_%_values'!$E$2:$AG$3277,8,FALSE))*'DONNÉES '!$F148),0)</f>
        <v>0</v>
      </c>
      <c r="L109" s="20">
        <f>IFERROR((IF($A109&gt;supporting_sheet!$D$14, VLOOKUP(supporting_sheet!$G$14,'waste_char_sector_%_values'!$E$2:$AG$3277,9,FALSE), VLOOKUP($D109,'waste_char_sector_%_values'!$E$2:$AG$3277,9,FALSE))*'DONNÉES '!$F148),0)</f>
        <v>0</v>
      </c>
      <c r="M109" s="20">
        <f>IFERROR((IF($A109&gt;supporting_sheet!$D$14, VLOOKUP(supporting_sheet!$G$14,'waste_char_sector_%_values'!$E$2:$AG$3277,10,FALSE), VLOOKUP($D109,'waste_char_sector_%_values'!$E$2:$AG$3277,10,FALSE))*'DONNÉES '!$F148),0)</f>
        <v>0</v>
      </c>
      <c r="N109" s="20">
        <f>IFERROR((IF($A109&gt;supporting_sheet!$D$14, VLOOKUP(supporting_sheet!$G$14,'waste_char_sector_%_values'!$E$2:$AG$3277,11,FALSE), VLOOKUP($D109,'waste_char_sector_%_values'!$E$2:$AG$3277,11,FALSE))*'DONNÉES '!$F148),0)</f>
        <v>0</v>
      </c>
      <c r="O109" s="20">
        <f>IFERROR((IF($A109&gt;supporting_sheet!$D$14, VLOOKUP(supporting_sheet!$G$14,'waste_char_sector_%_values'!$E$2:$AG$3277,12,FALSE), VLOOKUP($D109,'waste_char_sector_%_values'!$E$2:$AG$3277,12,FALSE))*'DONNÉES '!$F148),0)</f>
        <v>0</v>
      </c>
      <c r="P109" s="20">
        <f>IFERROR((IF($A109&gt;supporting_sheet!$D$14, VLOOKUP(supporting_sheet!$G$14,'waste_char_sector_%_values'!$E$2:$AG$3277,13,FALSE), VLOOKUP($D109,'waste_char_sector_%_values'!$E$2:$AG$3277,13,FALSE))*'DONNÉES '!$F148),0)</f>
        <v>0</v>
      </c>
      <c r="Q109" s="20">
        <f>IFERROR((IF($A109&gt;supporting_sheet!$D$14, VLOOKUP(supporting_sheet!$G$14,'waste_char_sector_%_values'!$E$2:$AG$3277,14,FALSE), VLOOKUP($D109,'waste_char_sector_%_values'!$E$2:$AG$3277,14,FALSE))*'DONNÉES '!$F148),0)</f>
        <v>0</v>
      </c>
      <c r="R109" s="20">
        <f>IFERROR((IF($A109&gt;supporting_sheet!$D$14, VLOOKUP(supporting_sheet!$G$14,'waste_char_sector_%_values'!$E$2:$AG$3277,29,FALSE), VLOOKUP($D109,'waste_char_sector_%_values'!$E$2:$AG$3277,29,FALSE))*'DONNÉES '!$F148),0)</f>
        <v>0</v>
      </c>
      <c r="S109" s="37"/>
      <c r="T109" s="37">
        <f t="shared" si="7"/>
        <v>0</v>
      </c>
      <c r="W109" s="20">
        <f>IFERROR((IF($A109&gt;supporting_sheet!$D$14, VLOOKUP(supporting_sheet!$G$14,'waste_char_sector_%_values'!$E$2:$AG$3277,11,FALSE), VLOOKUP($D109,'waste_char_sector_%_values'!$E$2:$AG$3277,11,FALSE))*'DONNÉES '!$F148),0)</f>
        <v>0</v>
      </c>
    </row>
    <row r="110" spans="1:23" x14ac:dyDescent="0.25">
      <c r="A110" s="1">
        <f>'DONNÉES '!B149</f>
        <v>108</v>
      </c>
      <c r="B110" s="1" t="str">
        <f t="shared" si="5"/>
        <v>AB</v>
      </c>
      <c r="C110" s="1" t="s">
        <v>57</v>
      </c>
      <c r="D110" s="1" t="str">
        <f t="shared" si="6"/>
        <v>108ABC&amp;D</v>
      </c>
      <c r="E110" s="20">
        <f>IFERROR((IF($A110&gt;supporting_sheet!$D$14, VLOOKUP(supporting_sheet!$G$14,'waste_char_sector_%_values'!$E$2:$AG$3277,2,FALSE), VLOOKUP($D110,'waste_char_sector_%_values'!$E$2:$AG$3277,2,FALSE))*'DONNÉES '!$F149),0)</f>
        <v>0</v>
      </c>
      <c r="F110" s="20">
        <f>IFERROR((IF($A110&gt;supporting_sheet!$D$14, VLOOKUP(supporting_sheet!$G$14,'waste_char_sector_%_values'!$E$2:$AG$3277,3,FALSE), VLOOKUP($D110,'waste_char_sector_%_values'!$E$2:$AG$3277,3,FALSE))*'DONNÉES '!$F149),0)</f>
        <v>0</v>
      </c>
      <c r="G110" s="20">
        <f>IFERROR((IF($A110&gt;supporting_sheet!$D$14, VLOOKUP(supporting_sheet!$G$14,'waste_char_sector_%_values'!$E$2:$AG$3277,4,FALSE), VLOOKUP($D110,'waste_char_sector_%_values'!$E$2:$AG$3277,4,FALSE))*'DONNÉES '!$F149),0)</f>
        <v>0</v>
      </c>
      <c r="H110" s="20">
        <f>IFERROR((IF($A110&gt;supporting_sheet!$D$14, VLOOKUP(supporting_sheet!$G$14,'waste_char_sector_%_values'!$E$2:$AG$3277,5,FALSE), VLOOKUP($D110,'waste_char_sector_%_values'!$E$2:$AG$3277,5,FALSE))*'DONNÉES '!$F149),0)</f>
        <v>0</v>
      </c>
      <c r="I110" s="20">
        <f>IFERROR((IF($A110&gt;supporting_sheet!$D$14, VLOOKUP(supporting_sheet!$G$14,'waste_char_sector_%_values'!$E$2:$AG$3277,6,FALSE), VLOOKUP($D110,'waste_char_sector_%_values'!$E$2:$AG$3277,6,FALSE))*'DONNÉES '!$F149),0)</f>
        <v>0</v>
      </c>
      <c r="J110" s="20">
        <f>IFERROR((IF($A110&gt;supporting_sheet!$D$14, VLOOKUP(supporting_sheet!$G$14,'waste_char_sector_%_values'!$E$2:$AG$3277,7,FALSE), VLOOKUP($D110,'waste_char_sector_%_values'!$E$2:$AG$3277,7,FALSE))*'DONNÉES '!$F149),0)</f>
        <v>0</v>
      </c>
      <c r="K110" s="20">
        <f>IFERROR((IF($A110&gt;supporting_sheet!$D$14, VLOOKUP(supporting_sheet!$G$14,'waste_char_sector_%_values'!$E$2:$AG$3277,8,FALSE), VLOOKUP($D110,'waste_char_sector_%_values'!$E$2:$AG$3277,8,FALSE))*'DONNÉES '!$F149),0)</f>
        <v>0</v>
      </c>
      <c r="L110" s="20">
        <f>IFERROR((IF($A110&gt;supporting_sheet!$D$14, VLOOKUP(supporting_sheet!$G$14,'waste_char_sector_%_values'!$E$2:$AG$3277,9,FALSE), VLOOKUP($D110,'waste_char_sector_%_values'!$E$2:$AG$3277,9,FALSE))*'DONNÉES '!$F149),0)</f>
        <v>0</v>
      </c>
      <c r="M110" s="20">
        <f>IFERROR((IF($A110&gt;supporting_sheet!$D$14, VLOOKUP(supporting_sheet!$G$14,'waste_char_sector_%_values'!$E$2:$AG$3277,10,FALSE), VLOOKUP($D110,'waste_char_sector_%_values'!$E$2:$AG$3277,10,FALSE))*'DONNÉES '!$F149),0)</f>
        <v>0</v>
      </c>
      <c r="N110" s="20">
        <f>IFERROR((IF($A110&gt;supporting_sheet!$D$14, VLOOKUP(supporting_sheet!$G$14,'waste_char_sector_%_values'!$E$2:$AG$3277,11,FALSE), VLOOKUP($D110,'waste_char_sector_%_values'!$E$2:$AG$3277,11,FALSE))*'DONNÉES '!$F149),0)</f>
        <v>0</v>
      </c>
      <c r="O110" s="20">
        <f>IFERROR((IF($A110&gt;supporting_sheet!$D$14, VLOOKUP(supporting_sheet!$G$14,'waste_char_sector_%_values'!$E$2:$AG$3277,12,FALSE), VLOOKUP($D110,'waste_char_sector_%_values'!$E$2:$AG$3277,12,FALSE))*'DONNÉES '!$F149),0)</f>
        <v>0</v>
      </c>
      <c r="P110" s="20">
        <f>IFERROR((IF($A110&gt;supporting_sheet!$D$14, VLOOKUP(supporting_sheet!$G$14,'waste_char_sector_%_values'!$E$2:$AG$3277,13,FALSE), VLOOKUP($D110,'waste_char_sector_%_values'!$E$2:$AG$3277,13,FALSE))*'DONNÉES '!$F149),0)</f>
        <v>0</v>
      </c>
      <c r="Q110" s="20">
        <f>IFERROR((IF($A110&gt;supporting_sheet!$D$14, VLOOKUP(supporting_sheet!$G$14,'waste_char_sector_%_values'!$E$2:$AG$3277,14,FALSE), VLOOKUP($D110,'waste_char_sector_%_values'!$E$2:$AG$3277,14,FALSE))*'DONNÉES '!$F149),0)</f>
        <v>0</v>
      </c>
      <c r="R110" s="20">
        <f>IFERROR((IF($A110&gt;supporting_sheet!$D$14, VLOOKUP(supporting_sheet!$G$14,'waste_char_sector_%_values'!$E$2:$AG$3277,29,FALSE), VLOOKUP($D110,'waste_char_sector_%_values'!$E$2:$AG$3277,29,FALSE))*'DONNÉES '!$F149),0)</f>
        <v>0</v>
      </c>
      <c r="S110" s="37"/>
      <c r="T110" s="37">
        <f t="shared" si="7"/>
        <v>0</v>
      </c>
      <c r="W110" s="20">
        <f>IFERROR((IF($A110&gt;supporting_sheet!$D$14, VLOOKUP(supporting_sheet!$G$14,'waste_char_sector_%_values'!$E$2:$AG$3277,11,FALSE), VLOOKUP($D110,'waste_char_sector_%_values'!$E$2:$AG$3277,11,FALSE))*'DONNÉES '!$F149),0)</f>
        <v>0</v>
      </c>
    </row>
    <row r="111" spans="1:23" x14ac:dyDescent="0.25">
      <c r="A111" s="1">
        <f>'DONNÉES '!B150</f>
        <v>109</v>
      </c>
      <c r="B111" s="1" t="str">
        <f t="shared" si="5"/>
        <v>AB</v>
      </c>
      <c r="C111" s="1" t="s">
        <v>57</v>
      </c>
      <c r="D111" s="1" t="str">
        <f t="shared" si="6"/>
        <v>109ABC&amp;D</v>
      </c>
      <c r="E111" s="20">
        <f>IFERROR((IF($A111&gt;supporting_sheet!$D$14, VLOOKUP(supporting_sheet!$G$14,'waste_char_sector_%_values'!$E$2:$AG$3277,2,FALSE), VLOOKUP($D111,'waste_char_sector_%_values'!$E$2:$AG$3277,2,FALSE))*'DONNÉES '!$F150),0)</f>
        <v>0</v>
      </c>
      <c r="F111" s="20">
        <f>IFERROR((IF($A111&gt;supporting_sheet!$D$14, VLOOKUP(supporting_sheet!$G$14,'waste_char_sector_%_values'!$E$2:$AG$3277,3,FALSE), VLOOKUP($D111,'waste_char_sector_%_values'!$E$2:$AG$3277,3,FALSE))*'DONNÉES '!$F150),0)</f>
        <v>0</v>
      </c>
      <c r="G111" s="20">
        <f>IFERROR((IF($A111&gt;supporting_sheet!$D$14, VLOOKUP(supporting_sheet!$G$14,'waste_char_sector_%_values'!$E$2:$AG$3277,4,FALSE), VLOOKUP($D111,'waste_char_sector_%_values'!$E$2:$AG$3277,4,FALSE))*'DONNÉES '!$F150),0)</f>
        <v>0</v>
      </c>
      <c r="H111" s="20">
        <f>IFERROR((IF($A111&gt;supporting_sheet!$D$14, VLOOKUP(supporting_sheet!$G$14,'waste_char_sector_%_values'!$E$2:$AG$3277,5,FALSE), VLOOKUP($D111,'waste_char_sector_%_values'!$E$2:$AG$3277,5,FALSE))*'DONNÉES '!$F150),0)</f>
        <v>0</v>
      </c>
      <c r="I111" s="20">
        <f>IFERROR((IF($A111&gt;supporting_sheet!$D$14, VLOOKUP(supporting_sheet!$G$14,'waste_char_sector_%_values'!$E$2:$AG$3277,6,FALSE), VLOOKUP($D111,'waste_char_sector_%_values'!$E$2:$AG$3277,6,FALSE))*'DONNÉES '!$F150),0)</f>
        <v>0</v>
      </c>
      <c r="J111" s="20">
        <f>IFERROR((IF($A111&gt;supporting_sheet!$D$14, VLOOKUP(supporting_sheet!$G$14,'waste_char_sector_%_values'!$E$2:$AG$3277,7,FALSE), VLOOKUP($D111,'waste_char_sector_%_values'!$E$2:$AG$3277,7,FALSE))*'DONNÉES '!$F150),0)</f>
        <v>0</v>
      </c>
      <c r="K111" s="20">
        <f>IFERROR((IF($A111&gt;supporting_sheet!$D$14, VLOOKUP(supporting_sheet!$G$14,'waste_char_sector_%_values'!$E$2:$AG$3277,8,FALSE), VLOOKUP($D111,'waste_char_sector_%_values'!$E$2:$AG$3277,8,FALSE))*'DONNÉES '!$F150),0)</f>
        <v>0</v>
      </c>
      <c r="L111" s="20">
        <f>IFERROR((IF($A111&gt;supporting_sheet!$D$14, VLOOKUP(supporting_sheet!$G$14,'waste_char_sector_%_values'!$E$2:$AG$3277,9,FALSE), VLOOKUP($D111,'waste_char_sector_%_values'!$E$2:$AG$3277,9,FALSE))*'DONNÉES '!$F150),0)</f>
        <v>0</v>
      </c>
      <c r="M111" s="20">
        <f>IFERROR((IF($A111&gt;supporting_sheet!$D$14, VLOOKUP(supporting_sheet!$G$14,'waste_char_sector_%_values'!$E$2:$AG$3277,10,FALSE), VLOOKUP($D111,'waste_char_sector_%_values'!$E$2:$AG$3277,10,FALSE))*'DONNÉES '!$F150),0)</f>
        <v>0</v>
      </c>
      <c r="N111" s="20">
        <f>IFERROR((IF($A111&gt;supporting_sheet!$D$14, VLOOKUP(supporting_sheet!$G$14,'waste_char_sector_%_values'!$E$2:$AG$3277,11,FALSE), VLOOKUP($D111,'waste_char_sector_%_values'!$E$2:$AG$3277,11,FALSE))*'DONNÉES '!$F150),0)</f>
        <v>0</v>
      </c>
      <c r="O111" s="20">
        <f>IFERROR((IF($A111&gt;supporting_sheet!$D$14, VLOOKUP(supporting_sheet!$G$14,'waste_char_sector_%_values'!$E$2:$AG$3277,12,FALSE), VLOOKUP($D111,'waste_char_sector_%_values'!$E$2:$AG$3277,12,FALSE))*'DONNÉES '!$F150),0)</f>
        <v>0</v>
      </c>
      <c r="P111" s="20">
        <f>IFERROR((IF($A111&gt;supporting_sheet!$D$14, VLOOKUP(supporting_sheet!$G$14,'waste_char_sector_%_values'!$E$2:$AG$3277,13,FALSE), VLOOKUP($D111,'waste_char_sector_%_values'!$E$2:$AG$3277,13,FALSE))*'DONNÉES '!$F150),0)</f>
        <v>0</v>
      </c>
      <c r="Q111" s="20">
        <f>IFERROR((IF($A111&gt;supporting_sheet!$D$14, VLOOKUP(supporting_sheet!$G$14,'waste_char_sector_%_values'!$E$2:$AG$3277,14,FALSE), VLOOKUP($D111,'waste_char_sector_%_values'!$E$2:$AG$3277,14,FALSE))*'DONNÉES '!$F150),0)</f>
        <v>0</v>
      </c>
      <c r="R111" s="20">
        <f>IFERROR((IF($A111&gt;supporting_sheet!$D$14, VLOOKUP(supporting_sheet!$G$14,'waste_char_sector_%_values'!$E$2:$AG$3277,29,FALSE), VLOOKUP($D111,'waste_char_sector_%_values'!$E$2:$AG$3277,29,FALSE))*'DONNÉES '!$F150),0)</f>
        <v>0</v>
      </c>
      <c r="S111" s="37"/>
      <c r="T111" s="37">
        <f t="shared" si="7"/>
        <v>0</v>
      </c>
      <c r="W111" s="20">
        <f>IFERROR((IF($A111&gt;supporting_sheet!$D$14, VLOOKUP(supporting_sheet!$G$14,'waste_char_sector_%_values'!$E$2:$AG$3277,11,FALSE), VLOOKUP($D111,'waste_char_sector_%_values'!$E$2:$AG$3277,11,FALSE))*'DONNÉES '!$F150),0)</f>
        <v>0</v>
      </c>
    </row>
    <row r="112" spans="1:23" x14ac:dyDescent="0.25">
      <c r="A112" s="1">
        <f>'DONNÉES '!B151</f>
        <v>110</v>
      </c>
      <c r="B112" s="1" t="str">
        <f t="shared" si="5"/>
        <v>AB</v>
      </c>
      <c r="C112" s="1" t="s">
        <v>57</v>
      </c>
      <c r="D112" s="1" t="str">
        <f t="shared" ref="D112:D117" si="8">CONCATENATE(A112,B112,C112)</f>
        <v>110ABC&amp;D</v>
      </c>
      <c r="E112" s="20">
        <f>IFERROR((IF($A112&gt;supporting_sheet!$D$14, VLOOKUP(supporting_sheet!$G$14,'waste_char_sector_%_values'!$E$2:$AG$3277,2,FALSE), VLOOKUP($D112,'waste_char_sector_%_values'!$E$2:$AG$3277,2,FALSE))*'DONNÉES '!$F151),0)</f>
        <v>0</v>
      </c>
      <c r="F112" s="20">
        <f>IFERROR((IF($A112&gt;supporting_sheet!$D$14, VLOOKUP(supporting_sheet!$G$14,'waste_char_sector_%_values'!$E$2:$AG$3277,3,FALSE), VLOOKUP($D112,'waste_char_sector_%_values'!$E$2:$AG$3277,3,FALSE))*'DONNÉES '!$F151),0)</f>
        <v>0</v>
      </c>
      <c r="G112" s="20">
        <f>IFERROR((IF($A112&gt;supporting_sheet!$D$14, VLOOKUP(supporting_sheet!$G$14,'waste_char_sector_%_values'!$E$2:$AG$3277,4,FALSE), VLOOKUP($D112,'waste_char_sector_%_values'!$E$2:$AG$3277,4,FALSE))*'DONNÉES '!$F151),0)</f>
        <v>0</v>
      </c>
      <c r="H112" s="20">
        <f>IFERROR((IF($A112&gt;supporting_sheet!$D$14, VLOOKUP(supporting_sheet!$G$14,'waste_char_sector_%_values'!$E$2:$AG$3277,5,FALSE), VLOOKUP($D112,'waste_char_sector_%_values'!$E$2:$AG$3277,5,FALSE))*'DONNÉES '!$F151),0)</f>
        <v>0</v>
      </c>
      <c r="I112" s="20">
        <f>IFERROR((IF($A112&gt;supporting_sheet!$D$14, VLOOKUP(supporting_sheet!$G$14,'waste_char_sector_%_values'!$E$2:$AG$3277,6,FALSE), VLOOKUP($D112,'waste_char_sector_%_values'!$E$2:$AG$3277,6,FALSE))*'DONNÉES '!$F151),0)</f>
        <v>0</v>
      </c>
      <c r="J112" s="20">
        <f>IFERROR((IF($A112&gt;supporting_sheet!$D$14, VLOOKUP(supporting_sheet!$G$14,'waste_char_sector_%_values'!$E$2:$AG$3277,7,FALSE), VLOOKUP($D112,'waste_char_sector_%_values'!$E$2:$AG$3277,7,FALSE))*'DONNÉES '!$F151),0)</f>
        <v>0</v>
      </c>
      <c r="K112" s="20">
        <f>IFERROR((IF($A112&gt;supporting_sheet!$D$14, VLOOKUP(supporting_sheet!$G$14,'waste_char_sector_%_values'!$E$2:$AG$3277,8,FALSE), VLOOKUP($D112,'waste_char_sector_%_values'!$E$2:$AG$3277,8,FALSE))*'DONNÉES '!$F151),0)</f>
        <v>0</v>
      </c>
      <c r="L112" s="20">
        <f>IFERROR((IF($A112&gt;supporting_sheet!$D$14, VLOOKUP(supporting_sheet!$G$14,'waste_char_sector_%_values'!$E$2:$AG$3277,9,FALSE), VLOOKUP($D112,'waste_char_sector_%_values'!$E$2:$AG$3277,9,FALSE))*'DONNÉES '!$F151),0)</f>
        <v>0</v>
      </c>
      <c r="M112" s="20">
        <f>IFERROR((IF($A112&gt;supporting_sheet!$D$14, VLOOKUP(supporting_sheet!$G$14,'waste_char_sector_%_values'!$E$2:$AG$3277,10,FALSE), VLOOKUP($D112,'waste_char_sector_%_values'!$E$2:$AG$3277,10,FALSE))*'DONNÉES '!$F151),0)</f>
        <v>0</v>
      </c>
      <c r="N112" s="20">
        <f>IFERROR((IF($A112&gt;supporting_sheet!$D$14, VLOOKUP(supporting_sheet!$G$14,'waste_char_sector_%_values'!$E$2:$AG$3277,11,FALSE), VLOOKUP($D112,'waste_char_sector_%_values'!$E$2:$AG$3277,11,FALSE))*'DONNÉES '!$F151),0)</f>
        <v>0</v>
      </c>
      <c r="O112" s="20">
        <f>IFERROR((IF($A112&gt;supporting_sheet!$D$14, VLOOKUP(supporting_sheet!$G$14,'waste_char_sector_%_values'!$E$2:$AG$3277,12,FALSE), VLOOKUP($D112,'waste_char_sector_%_values'!$E$2:$AG$3277,12,FALSE))*'DONNÉES '!$F151),0)</f>
        <v>0</v>
      </c>
      <c r="P112" s="20">
        <f>IFERROR((IF($A112&gt;supporting_sheet!$D$14, VLOOKUP(supporting_sheet!$G$14,'waste_char_sector_%_values'!$E$2:$AG$3277,13,FALSE), VLOOKUP($D112,'waste_char_sector_%_values'!$E$2:$AG$3277,13,FALSE))*'DONNÉES '!$F151),0)</f>
        <v>0</v>
      </c>
      <c r="Q112" s="20">
        <f>IFERROR((IF($A112&gt;supporting_sheet!$D$14, VLOOKUP(supporting_sheet!$G$14,'waste_char_sector_%_values'!$E$2:$AG$3277,14,FALSE), VLOOKUP($D112,'waste_char_sector_%_values'!$E$2:$AG$3277,14,FALSE))*'DONNÉES '!$F151),0)</f>
        <v>0</v>
      </c>
      <c r="R112" s="20">
        <f>IFERROR((IF($A112&gt;supporting_sheet!$D$14, VLOOKUP(supporting_sheet!$G$14,'waste_char_sector_%_values'!$E$2:$AG$3277,29,FALSE), VLOOKUP($D112,'waste_char_sector_%_values'!$E$2:$AG$3277,29,FALSE))*'DONNÉES '!$F151),0)</f>
        <v>0</v>
      </c>
      <c r="S112" s="37"/>
      <c r="T112" s="37">
        <f t="shared" si="7"/>
        <v>0</v>
      </c>
      <c r="W112" s="20">
        <f>IFERROR((IF($A112&gt;supporting_sheet!$D$14, VLOOKUP(supporting_sheet!$G$14,'waste_char_sector_%_values'!$E$2:$AG$3277,11,FALSE), VLOOKUP($D112,'waste_char_sector_%_values'!$E$2:$AG$3277,11,FALSE))*'DONNÉES '!$F151),0)</f>
        <v>0</v>
      </c>
    </row>
    <row r="113" spans="1:23" x14ac:dyDescent="0.25">
      <c r="A113" s="1">
        <f>'DONNÉES '!B152</f>
        <v>111</v>
      </c>
      <c r="B113" s="1" t="str">
        <f t="shared" si="5"/>
        <v>AB</v>
      </c>
      <c r="C113" s="1" t="s">
        <v>57</v>
      </c>
      <c r="D113" s="1" t="str">
        <f t="shared" si="8"/>
        <v>111ABC&amp;D</v>
      </c>
      <c r="E113" s="20">
        <f>IFERROR((IF($A113&gt;supporting_sheet!$D$14, VLOOKUP(supporting_sheet!$G$14,'waste_char_sector_%_values'!$E$2:$AG$3277,2,FALSE), VLOOKUP($D113,'waste_char_sector_%_values'!$E$2:$AG$3277,2,FALSE))*'DONNÉES '!$F152),0)</f>
        <v>0</v>
      </c>
      <c r="F113" s="20">
        <f>IFERROR((IF($A113&gt;supporting_sheet!$D$14, VLOOKUP(supporting_sheet!$G$14,'waste_char_sector_%_values'!$E$2:$AG$3277,3,FALSE), VLOOKUP($D113,'waste_char_sector_%_values'!$E$2:$AG$3277,3,FALSE))*'DONNÉES '!$F152),0)</f>
        <v>0</v>
      </c>
      <c r="G113" s="20">
        <f>IFERROR((IF($A113&gt;supporting_sheet!$D$14, VLOOKUP(supporting_sheet!$G$14,'waste_char_sector_%_values'!$E$2:$AG$3277,4,FALSE), VLOOKUP($D113,'waste_char_sector_%_values'!$E$2:$AG$3277,4,FALSE))*'DONNÉES '!$F152),0)</f>
        <v>0</v>
      </c>
      <c r="H113" s="20">
        <f>IFERROR((IF($A113&gt;supporting_sheet!$D$14, VLOOKUP(supporting_sheet!$G$14,'waste_char_sector_%_values'!$E$2:$AG$3277,5,FALSE), VLOOKUP($D113,'waste_char_sector_%_values'!$E$2:$AG$3277,5,FALSE))*'DONNÉES '!$F152),0)</f>
        <v>0</v>
      </c>
      <c r="I113" s="20">
        <f>IFERROR((IF($A113&gt;supporting_sheet!$D$14, VLOOKUP(supporting_sheet!$G$14,'waste_char_sector_%_values'!$E$2:$AG$3277,6,FALSE), VLOOKUP($D113,'waste_char_sector_%_values'!$E$2:$AG$3277,6,FALSE))*'DONNÉES '!$F152),0)</f>
        <v>0</v>
      </c>
      <c r="J113" s="20">
        <f>IFERROR((IF($A113&gt;supporting_sheet!$D$14, VLOOKUP(supporting_sheet!$G$14,'waste_char_sector_%_values'!$E$2:$AG$3277,7,FALSE), VLOOKUP($D113,'waste_char_sector_%_values'!$E$2:$AG$3277,7,FALSE))*'DONNÉES '!$F152),0)</f>
        <v>0</v>
      </c>
      <c r="K113" s="20">
        <f>IFERROR((IF($A113&gt;supporting_sheet!$D$14, VLOOKUP(supporting_sheet!$G$14,'waste_char_sector_%_values'!$E$2:$AG$3277,8,FALSE), VLOOKUP($D113,'waste_char_sector_%_values'!$E$2:$AG$3277,8,FALSE))*'DONNÉES '!$F152),0)</f>
        <v>0</v>
      </c>
      <c r="L113" s="20">
        <f>IFERROR((IF($A113&gt;supporting_sheet!$D$14, VLOOKUP(supporting_sheet!$G$14,'waste_char_sector_%_values'!$E$2:$AG$3277,9,FALSE), VLOOKUP($D113,'waste_char_sector_%_values'!$E$2:$AG$3277,9,FALSE))*'DONNÉES '!$F152),0)</f>
        <v>0</v>
      </c>
      <c r="M113" s="20">
        <f>IFERROR((IF($A113&gt;supporting_sheet!$D$14, VLOOKUP(supporting_sheet!$G$14,'waste_char_sector_%_values'!$E$2:$AG$3277,10,FALSE), VLOOKUP($D113,'waste_char_sector_%_values'!$E$2:$AG$3277,10,FALSE))*'DONNÉES '!$F152),0)</f>
        <v>0</v>
      </c>
      <c r="N113" s="20">
        <f>IFERROR((IF($A113&gt;supporting_sheet!$D$14, VLOOKUP(supporting_sheet!$G$14,'waste_char_sector_%_values'!$E$2:$AG$3277,11,FALSE), VLOOKUP($D113,'waste_char_sector_%_values'!$E$2:$AG$3277,11,FALSE))*'DONNÉES '!$F152),0)</f>
        <v>0</v>
      </c>
      <c r="O113" s="20">
        <f>IFERROR((IF($A113&gt;supporting_sheet!$D$14, VLOOKUP(supporting_sheet!$G$14,'waste_char_sector_%_values'!$E$2:$AG$3277,12,FALSE), VLOOKUP($D113,'waste_char_sector_%_values'!$E$2:$AG$3277,12,FALSE))*'DONNÉES '!$F152),0)</f>
        <v>0</v>
      </c>
      <c r="P113" s="20">
        <f>IFERROR((IF($A113&gt;supporting_sheet!$D$14, VLOOKUP(supporting_sheet!$G$14,'waste_char_sector_%_values'!$E$2:$AG$3277,13,FALSE), VLOOKUP($D113,'waste_char_sector_%_values'!$E$2:$AG$3277,13,FALSE))*'DONNÉES '!$F152),0)</f>
        <v>0</v>
      </c>
      <c r="Q113" s="20">
        <f>IFERROR((IF($A113&gt;supporting_sheet!$D$14, VLOOKUP(supporting_sheet!$G$14,'waste_char_sector_%_values'!$E$2:$AG$3277,14,FALSE), VLOOKUP($D113,'waste_char_sector_%_values'!$E$2:$AG$3277,14,FALSE))*'DONNÉES '!$F152),0)</f>
        <v>0</v>
      </c>
      <c r="R113" s="20">
        <f>IFERROR((IF($A113&gt;supporting_sheet!$D$14, VLOOKUP(supporting_sheet!$G$14,'waste_char_sector_%_values'!$E$2:$AG$3277,29,FALSE), VLOOKUP($D113,'waste_char_sector_%_values'!$E$2:$AG$3277,29,FALSE))*'DONNÉES '!$F152),0)</f>
        <v>0</v>
      </c>
      <c r="S113" s="37"/>
      <c r="T113" s="37">
        <f t="shared" si="7"/>
        <v>0</v>
      </c>
      <c r="W113" s="20">
        <f>IFERROR((IF($A113&gt;supporting_sheet!$D$14, VLOOKUP(supporting_sheet!$G$14,'waste_char_sector_%_values'!$E$2:$AG$3277,11,FALSE), VLOOKUP($D113,'waste_char_sector_%_values'!$E$2:$AG$3277,11,FALSE))*'DONNÉES '!$F152),0)</f>
        <v>0</v>
      </c>
    </row>
    <row r="114" spans="1:23" x14ac:dyDescent="0.25">
      <c r="A114" s="1">
        <f>'DONNÉES '!B153</f>
        <v>112</v>
      </c>
      <c r="B114" s="1" t="str">
        <f t="shared" si="5"/>
        <v>AB</v>
      </c>
      <c r="C114" s="1" t="s">
        <v>57</v>
      </c>
      <c r="D114" s="1" t="str">
        <f t="shared" si="8"/>
        <v>112ABC&amp;D</v>
      </c>
      <c r="E114" s="20">
        <f>IFERROR((IF($A114&gt;supporting_sheet!$D$14, VLOOKUP(supporting_sheet!$G$14,'waste_char_sector_%_values'!$E$2:$AG$3277,2,FALSE), VLOOKUP($D114,'waste_char_sector_%_values'!$E$2:$AG$3277,2,FALSE))*'DONNÉES '!$F153),0)</f>
        <v>0</v>
      </c>
      <c r="F114" s="20">
        <f>IFERROR((IF($A114&gt;supporting_sheet!$D$14, VLOOKUP(supporting_sheet!$G$14,'waste_char_sector_%_values'!$E$2:$AG$3277,3,FALSE), VLOOKUP($D114,'waste_char_sector_%_values'!$E$2:$AG$3277,3,FALSE))*'DONNÉES '!$F153),0)</f>
        <v>0</v>
      </c>
      <c r="G114" s="20">
        <f>IFERROR((IF($A114&gt;supporting_sheet!$D$14, VLOOKUP(supporting_sheet!$G$14,'waste_char_sector_%_values'!$E$2:$AG$3277,4,FALSE), VLOOKUP($D114,'waste_char_sector_%_values'!$E$2:$AG$3277,4,FALSE))*'DONNÉES '!$F153),0)</f>
        <v>0</v>
      </c>
      <c r="H114" s="20">
        <f>IFERROR((IF($A114&gt;supporting_sheet!$D$14, VLOOKUP(supporting_sheet!$G$14,'waste_char_sector_%_values'!$E$2:$AG$3277,5,FALSE), VLOOKUP($D114,'waste_char_sector_%_values'!$E$2:$AG$3277,5,FALSE))*'DONNÉES '!$F153),0)</f>
        <v>0</v>
      </c>
      <c r="I114" s="20">
        <f>IFERROR((IF($A114&gt;supporting_sheet!$D$14, VLOOKUP(supporting_sheet!$G$14,'waste_char_sector_%_values'!$E$2:$AG$3277,6,FALSE), VLOOKUP($D114,'waste_char_sector_%_values'!$E$2:$AG$3277,6,FALSE))*'DONNÉES '!$F153),0)</f>
        <v>0</v>
      </c>
      <c r="J114" s="20">
        <f>IFERROR((IF($A114&gt;supporting_sheet!$D$14, VLOOKUP(supporting_sheet!$G$14,'waste_char_sector_%_values'!$E$2:$AG$3277,7,FALSE), VLOOKUP($D114,'waste_char_sector_%_values'!$E$2:$AG$3277,7,FALSE))*'DONNÉES '!$F153),0)</f>
        <v>0</v>
      </c>
      <c r="K114" s="20">
        <f>IFERROR((IF($A114&gt;supporting_sheet!$D$14, VLOOKUP(supporting_sheet!$G$14,'waste_char_sector_%_values'!$E$2:$AG$3277,8,FALSE), VLOOKUP($D114,'waste_char_sector_%_values'!$E$2:$AG$3277,8,FALSE))*'DONNÉES '!$F153),0)</f>
        <v>0</v>
      </c>
      <c r="L114" s="20">
        <f>IFERROR((IF($A114&gt;supporting_sheet!$D$14, VLOOKUP(supporting_sheet!$G$14,'waste_char_sector_%_values'!$E$2:$AG$3277,9,FALSE), VLOOKUP($D114,'waste_char_sector_%_values'!$E$2:$AG$3277,9,FALSE))*'DONNÉES '!$F153),0)</f>
        <v>0</v>
      </c>
      <c r="M114" s="20">
        <f>IFERROR((IF($A114&gt;supporting_sheet!$D$14, VLOOKUP(supporting_sheet!$G$14,'waste_char_sector_%_values'!$E$2:$AG$3277,10,FALSE), VLOOKUP($D114,'waste_char_sector_%_values'!$E$2:$AG$3277,10,FALSE))*'DONNÉES '!$F153),0)</f>
        <v>0</v>
      </c>
      <c r="N114" s="20">
        <f>IFERROR((IF($A114&gt;supporting_sheet!$D$14, VLOOKUP(supporting_sheet!$G$14,'waste_char_sector_%_values'!$E$2:$AG$3277,11,FALSE), VLOOKUP($D114,'waste_char_sector_%_values'!$E$2:$AG$3277,11,FALSE))*'DONNÉES '!$F153),0)</f>
        <v>0</v>
      </c>
      <c r="O114" s="20">
        <f>IFERROR((IF($A114&gt;supporting_sheet!$D$14, VLOOKUP(supporting_sheet!$G$14,'waste_char_sector_%_values'!$E$2:$AG$3277,12,FALSE), VLOOKUP($D114,'waste_char_sector_%_values'!$E$2:$AG$3277,12,FALSE))*'DONNÉES '!$F153),0)</f>
        <v>0</v>
      </c>
      <c r="P114" s="20">
        <f>IFERROR((IF($A114&gt;supporting_sheet!$D$14, VLOOKUP(supporting_sheet!$G$14,'waste_char_sector_%_values'!$E$2:$AG$3277,13,FALSE), VLOOKUP($D114,'waste_char_sector_%_values'!$E$2:$AG$3277,13,FALSE))*'DONNÉES '!$F153),0)</f>
        <v>0</v>
      </c>
      <c r="Q114" s="20">
        <f>IFERROR((IF($A114&gt;supporting_sheet!$D$14, VLOOKUP(supporting_sheet!$G$14,'waste_char_sector_%_values'!$E$2:$AG$3277,14,FALSE), VLOOKUP($D114,'waste_char_sector_%_values'!$E$2:$AG$3277,14,FALSE))*'DONNÉES '!$F153),0)</f>
        <v>0</v>
      </c>
      <c r="R114" s="20">
        <f>IFERROR((IF($A114&gt;supporting_sheet!$D$14, VLOOKUP(supporting_sheet!$G$14,'waste_char_sector_%_values'!$E$2:$AG$3277,29,FALSE), VLOOKUP($D114,'waste_char_sector_%_values'!$E$2:$AG$3277,29,FALSE))*'DONNÉES '!$F153),0)</f>
        <v>0</v>
      </c>
      <c r="S114" s="37"/>
      <c r="T114" s="37">
        <f t="shared" si="7"/>
        <v>0</v>
      </c>
      <c r="W114" s="20">
        <f>IFERROR((IF($A114&gt;supporting_sheet!$D$14, VLOOKUP(supporting_sheet!$G$14,'waste_char_sector_%_values'!$E$2:$AG$3277,11,FALSE), VLOOKUP($D114,'waste_char_sector_%_values'!$E$2:$AG$3277,11,FALSE))*'DONNÉES '!$F153),0)</f>
        <v>0</v>
      </c>
    </row>
    <row r="115" spans="1:23" x14ac:dyDescent="0.25">
      <c r="A115" s="1">
        <f>'DONNÉES '!B154</f>
        <v>113</v>
      </c>
      <c r="B115" s="1" t="str">
        <f t="shared" si="5"/>
        <v>AB</v>
      </c>
      <c r="C115" s="1" t="s">
        <v>57</v>
      </c>
      <c r="D115" s="1" t="str">
        <f t="shared" si="8"/>
        <v>113ABC&amp;D</v>
      </c>
      <c r="E115" s="20">
        <f>IFERROR((IF($A115&gt;supporting_sheet!$D$14, VLOOKUP(supporting_sheet!$G$14,'waste_char_sector_%_values'!$E$2:$AG$3277,2,FALSE), VLOOKUP($D115,'waste_char_sector_%_values'!$E$2:$AG$3277,2,FALSE))*'DONNÉES '!$F154),0)</f>
        <v>0</v>
      </c>
      <c r="F115" s="20">
        <f>IFERROR((IF($A115&gt;supporting_sheet!$D$14, VLOOKUP(supporting_sheet!$G$14,'waste_char_sector_%_values'!$E$2:$AG$3277,3,FALSE), VLOOKUP($D115,'waste_char_sector_%_values'!$E$2:$AG$3277,3,FALSE))*'DONNÉES '!$F154),0)</f>
        <v>0</v>
      </c>
      <c r="G115" s="20">
        <f>IFERROR((IF($A115&gt;supporting_sheet!$D$14, VLOOKUP(supporting_sheet!$G$14,'waste_char_sector_%_values'!$E$2:$AG$3277,4,FALSE), VLOOKUP($D115,'waste_char_sector_%_values'!$E$2:$AG$3277,4,FALSE))*'DONNÉES '!$F154),0)</f>
        <v>0</v>
      </c>
      <c r="H115" s="20">
        <f>IFERROR((IF($A115&gt;supporting_sheet!$D$14, VLOOKUP(supporting_sheet!$G$14,'waste_char_sector_%_values'!$E$2:$AG$3277,5,FALSE), VLOOKUP($D115,'waste_char_sector_%_values'!$E$2:$AG$3277,5,FALSE))*'DONNÉES '!$F154),0)</f>
        <v>0</v>
      </c>
      <c r="I115" s="20">
        <f>IFERROR((IF($A115&gt;supporting_sheet!$D$14, VLOOKUP(supporting_sheet!$G$14,'waste_char_sector_%_values'!$E$2:$AG$3277,6,FALSE), VLOOKUP($D115,'waste_char_sector_%_values'!$E$2:$AG$3277,6,FALSE))*'DONNÉES '!$F154),0)</f>
        <v>0</v>
      </c>
      <c r="J115" s="20">
        <f>IFERROR((IF($A115&gt;supporting_sheet!$D$14, VLOOKUP(supporting_sheet!$G$14,'waste_char_sector_%_values'!$E$2:$AG$3277,7,FALSE), VLOOKUP($D115,'waste_char_sector_%_values'!$E$2:$AG$3277,7,FALSE))*'DONNÉES '!$F154),0)</f>
        <v>0</v>
      </c>
      <c r="K115" s="20">
        <f>IFERROR((IF($A115&gt;supporting_sheet!$D$14, VLOOKUP(supporting_sheet!$G$14,'waste_char_sector_%_values'!$E$2:$AG$3277,8,FALSE), VLOOKUP($D115,'waste_char_sector_%_values'!$E$2:$AG$3277,8,FALSE))*'DONNÉES '!$F154),0)</f>
        <v>0</v>
      </c>
      <c r="L115" s="20">
        <f>IFERROR((IF($A115&gt;supporting_sheet!$D$14, VLOOKUP(supporting_sheet!$G$14,'waste_char_sector_%_values'!$E$2:$AG$3277,9,FALSE), VLOOKUP($D115,'waste_char_sector_%_values'!$E$2:$AG$3277,9,FALSE))*'DONNÉES '!$F154),0)</f>
        <v>0</v>
      </c>
      <c r="M115" s="20">
        <f>IFERROR((IF($A115&gt;supporting_sheet!$D$14, VLOOKUP(supporting_sheet!$G$14,'waste_char_sector_%_values'!$E$2:$AG$3277,10,FALSE), VLOOKUP($D115,'waste_char_sector_%_values'!$E$2:$AG$3277,10,FALSE))*'DONNÉES '!$F154),0)</f>
        <v>0</v>
      </c>
      <c r="N115" s="20">
        <f>IFERROR((IF($A115&gt;supporting_sheet!$D$14, VLOOKUP(supporting_sheet!$G$14,'waste_char_sector_%_values'!$E$2:$AG$3277,11,FALSE), VLOOKUP($D115,'waste_char_sector_%_values'!$E$2:$AG$3277,11,FALSE))*'DONNÉES '!$F154),0)</f>
        <v>0</v>
      </c>
      <c r="O115" s="20">
        <f>IFERROR((IF($A115&gt;supporting_sheet!$D$14, VLOOKUP(supporting_sheet!$G$14,'waste_char_sector_%_values'!$E$2:$AG$3277,12,FALSE), VLOOKUP($D115,'waste_char_sector_%_values'!$E$2:$AG$3277,12,FALSE))*'DONNÉES '!$F154),0)</f>
        <v>0</v>
      </c>
      <c r="P115" s="20">
        <f>IFERROR((IF($A115&gt;supporting_sheet!$D$14, VLOOKUP(supporting_sheet!$G$14,'waste_char_sector_%_values'!$E$2:$AG$3277,13,FALSE), VLOOKUP($D115,'waste_char_sector_%_values'!$E$2:$AG$3277,13,FALSE))*'DONNÉES '!$F154),0)</f>
        <v>0</v>
      </c>
      <c r="Q115" s="20">
        <f>IFERROR((IF($A115&gt;supporting_sheet!$D$14, VLOOKUP(supporting_sheet!$G$14,'waste_char_sector_%_values'!$E$2:$AG$3277,14,FALSE), VLOOKUP($D115,'waste_char_sector_%_values'!$E$2:$AG$3277,14,FALSE))*'DONNÉES '!$F154),0)</f>
        <v>0</v>
      </c>
      <c r="R115" s="20">
        <f>IFERROR((IF($A115&gt;supporting_sheet!$D$14, VLOOKUP(supporting_sheet!$G$14,'waste_char_sector_%_values'!$E$2:$AG$3277,29,FALSE), VLOOKUP($D115,'waste_char_sector_%_values'!$E$2:$AG$3277,29,FALSE))*'DONNÉES '!$F154),0)</f>
        <v>0</v>
      </c>
      <c r="S115" s="37"/>
      <c r="T115" s="37">
        <f t="shared" si="7"/>
        <v>0</v>
      </c>
      <c r="W115" s="20">
        <f>IFERROR((IF($A115&gt;supporting_sheet!$D$14, VLOOKUP(supporting_sheet!$G$14,'waste_char_sector_%_values'!$E$2:$AG$3277,11,FALSE), VLOOKUP($D115,'waste_char_sector_%_values'!$E$2:$AG$3277,11,FALSE))*'DONNÉES '!$F154),0)</f>
        <v>0</v>
      </c>
    </row>
    <row r="116" spans="1:23" x14ac:dyDescent="0.25">
      <c r="A116" s="1">
        <f>'DONNÉES '!B155</f>
        <v>114</v>
      </c>
      <c r="B116" s="1" t="str">
        <f t="shared" si="5"/>
        <v>AB</v>
      </c>
      <c r="C116" s="1" t="s">
        <v>57</v>
      </c>
      <c r="D116" s="1" t="str">
        <f t="shared" si="8"/>
        <v>114ABC&amp;D</v>
      </c>
      <c r="E116" s="20">
        <f>IFERROR((IF($A116&gt;supporting_sheet!$D$14, VLOOKUP(supporting_sheet!$G$14,'waste_char_sector_%_values'!$E$2:$AG$3277,2,FALSE), VLOOKUP($D116,'waste_char_sector_%_values'!$E$2:$AG$3277,2,FALSE))*'DONNÉES '!$F155),0)</f>
        <v>0</v>
      </c>
      <c r="F116" s="20">
        <f>IFERROR((IF($A116&gt;supporting_sheet!$D$14, VLOOKUP(supporting_sheet!$G$14,'waste_char_sector_%_values'!$E$2:$AG$3277,3,FALSE), VLOOKUP($D116,'waste_char_sector_%_values'!$E$2:$AG$3277,3,FALSE))*'DONNÉES '!$F155),0)</f>
        <v>0</v>
      </c>
      <c r="G116" s="20">
        <f>IFERROR((IF($A116&gt;supporting_sheet!$D$14, VLOOKUP(supporting_sheet!$G$14,'waste_char_sector_%_values'!$E$2:$AG$3277,4,FALSE), VLOOKUP($D116,'waste_char_sector_%_values'!$E$2:$AG$3277,4,FALSE))*'DONNÉES '!$F155),0)</f>
        <v>0</v>
      </c>
      <c r="H116" s="20">
        <f>IFERROR((IF($A116&gt;supporting_sheet!$D$14, VLOOKUP(supporting_sheet!$G$14,'waste_char_sector_%_values'!$E$2:$AG$3277,5,FALSE), VLOOKUP($D116,'waste_char_sector_%_values'!$E$2:$AG$3277,5,FALSE))*'DONNÉES '!$F155),0)</f>
        <v>0</v>
      </c>
      <c r="I116" s="20">
        <f>IFERROR((IF($A116&gt;supporting_sheet!$D$14, VLOOKUP(supporting_sheet!$G$14,'waste_char_sector_%_values'!$E$2:$AG$3277,6,FALSE), VLOOKUP($D116,'waste_char_sector_%_values'!$E$2:$AG$3277,6,FALSE))*'DONNÉES '!$F155),0)</f>
        <v>0</v>
      </c>
      <c r="J116" s="20">
        <f>IFERROR((IF($A116&gt;supporting_sheet!$D$14, VLOOKUP(supporting_sheet!$G$14,'waste_char_sector_%_values'!$E$2:$AG$3277,7,FALSE), VLOOKUP($D116,'waste_char_sector_%_values'!$E$2:$AG$3277,7,FALSE))*'DONNÉES '!$F155),0)</f>
        <v>0</v>
      </c>
      <c r="K116" s="20">
        <f>IFERROR((IF($A116&gt;supporting_sheet!$D$14, VLOOKUP(supporting_sheet!$G$14,'waste_char_sector_%_values'!$E$2:$AG$3277,8,FALSE), VLOOKUP($D116,'waste_char_sector_%_values'!$E$2:$AG$3277,8,FALSE))*'DONNÉES '!$F155),0)</f>
        <v>0</v>
      </c>
      <c r="L116" s="20">
        <f>IFERROR((IF($A116&gt;supporting_sheet!$D$14, VLOOKUP(supporting_sheet!$G$14,'waste_char_sector_%_values'!$E$2:$AG$3277,9,FALSE), VLOOKUP($D116,'waste_char_sector_%_values'!$E$2:$AG$3277,9,FALSE))*'DONNÉES '!$F155),0)</f>
        <v>0</v>
      </c>
      <c r="M116" s="20">
        <f>IFERROR((IF($A116&gt;supporting_sheet!$D$14, VLOOKUP(supporting_sheet!$G$14,'waste_char_sector_%_values'!$E$2:$AG$3277,10,FALSE), VLOOKUP($D116,'waste_char_sector_%_values'!$E$2:$AG$3277,10,FALSE))*'DONNÉES '!$F155),0)</f>
        <v>0</v>
      </c>
      <c r="N116" s="20">
        <f>IFERROR((IF($A116&gt;supporting_sheet!$D$14, VLOOKUP(supporting_sheet!$G$14,'waste_char_sector_%_values'!$E$2:$AG$3277,11,FALSE), VLOOKUP($D116,'waste_char_sector_%_values'!$E$2:$AG$3277,11,FALSE))*'DONNÉES '!$F155),0)</f>
        <v>0</v>
      </c>
      <c r="O116" s="20">
        <f>IFERROR((IF($A116&gt;supporting_sheet!$D$14, VLOOKUP(supporting_sheet!$G$14,'waste_char_sector_%_values'!$E$2:$AG$3277,12,FALSE), VLOOKUP($D116,'waste_char_sector_%_values'!$E$2:$AG$3277,12,FALSE))*'DONNÉES '!$F155),0)</f>
        <v>0</v>
      </c>
      <c r="P116" s="20">
        <f>IFERROR((IF($A116&gt;supporting_sheet!$D$14, VLOOKUP(supporting_sheet!$G$14,'waste_char_sector_%_values'!$E$2:$AG$3277,13,FALSE), VLOOKUP($D116,'waste_char_sector_%_values'!$E$2:$AG$3277,13,FALSE))*'DONNÉES '!$F155),0)</f>
        <v>0</v>
      </c>
      <c r="Q116" s="20">
        <f>IFERROR((IF($A116&gt;supporting_sheet!$D$14, VLOOKUP(supporting_sheet!$G$14,'waste_char_sector_%_values'!$E$2:$AG$3277,14,FALSE), VLOOKUP($D116,'waste_char_sector_%_values'!$E$2:$AG$3277,14,FALSE))*'DONNÉES '!$F155),0)</f>
        <v>0</v>
      </c>
      <c r="R116" s="20">
        <f>IFERROR((IF($A116&gt;supporting_sheet!$D$14, VLOOKUP(supporting_sheet!$G$14,'waste_char_sector_%_values'!$E$2:$AG$3277,29,FALSE), VLOOKUP($D116,'waste_char_sector_%_values'!$E$2:$AG$3277,29,FALSE))*'DONNÉES '!$F155),0)</f>
        <v>0</v>
      </c>
      <c r="S116" s="37"/>
      <c r="T116" s="37">
        <f t="shared" si="7"/>
        <v>0</v>
      </c>
      <c r="W116" s="20">
        <f>IFERROR((IF($A116&gt;supporting_sheet!$D$14, VLOOKUP(supporting_sheet!$G$14,'waste_char_sector_%_values'!$E$2:$AG$3277,11,FALSE), VLOOKUP($D116,'waste_char_sector_%_values'!$E$2:$AG$3277,11,FALSE))*'DONNÉES '!$F155),0)</f>
        <v>0</v>
      </c>
    </row>
    <row r="117" spans="1:23" x14ac:dyDescent="0.25">
      <c r="A117" s="1">
        <f>'DONNÉES '!B156</f>
        <v>115</v>
      </c>
      <c r="B117" s="1" t="str">
        <f t="shared" si="5"/>
        <v>AB</v>
      </c>
      <c r="C117" s="1" t="s">
        <v>57</v>
      </c>
      <c r="D117" s="1" t="str">
        <f t="shared" si="8"/>
        <v>115ABC&amp;D</v>
      </c>
      <c r="E117" s="20">
        <f>IFERROR((IF($A117&gt;supporting_sheet!$D$14, VLOOKUP(supporting_sheet!$G$14,'waste_char_sector_%_values'!$E$2:$AG$3277,2,FALSE), VLOOKUP($D117,'waste_char_sector_%_values'!$E$2:$AG$3277,2,FALSE))*'DONNÉES '!$F156),0)</f>
        <v>0</v>
      </c>
      <c r="F117" s="20">
        <f>IFERROR((IF($A117&gt;supporting_sheet!$D$14, VLOOKUP(supporting_sheet!$G$14,'waste_char_sector_%_values'!$E$2:$AG$3277,3,FALSE), VLOOKUP($D117,'waste_char_sector_%_values'!$E$2:$AG$3277,3,FALSE))*'DONNÉES '!$F156),0)</f>
        <v>0</v>
      </c>
      <c r="G117" s="20">
        <f>IFERROR((IF($A117&gt;supporting_sheet!$D$14, VLOOKUP(supporting_sheet!$G$14,'waste_char_sector_%_values'!$E$2:$AG$3277,4,FALSE), VLOOKUP($D117,'waste_char_sector_%_values'!$E$2:$AG$3277,4,FALSE))*'DONNÉES '!$F156),0)</f>
        <v>0</v>
      </c>
      <c r="H117" s="20">
        <f>IFERROR((IF($A117&gt;supporting_sheet!$D$14, VLOOKUP(supporting_sheet!$G$14,'waste_char_sector_%_values'!$E$2:$AG$3277,5,FALSE), VLOOKUP($D117,'waste_char_sector_%_values'!$E$2:$AG$3277,5,FALSE))*'DONNÉES '!$F156),0)</f>
        <v>0</v>
      </c>
      <c r="I117" s="20">
        <f>IFERROR((IF($A117&gt;supporting_sheet!$D$14, VLOOKUP(supporting_sheet!$G$14,'waste_char_sector_%_values'!$E$2:$AG$3277,6,FALSE), VLOOKUP($D117,'waste_char_sector_%_values'!$E$2:$AG$3277,6,FALSE))*'DONNÉES '!$F156),0)</f>
        <v>0</v>
      </c>
      <c r="J117" s="20">
        <f>IFERROR((IF($A117&gt;supporting_sheet!$D$14, VLOOKUP(supporting_sheet!$G$14,'waste_char_sector_%_values'!$E$2:$AG$3277,7,FALSE), VLOOKUP($D117,'waste_char_sector_%_values'!$E$2:$AG$3277,7,FALSE))*'DONNÉES '!$F156),0)</f>
        <v>0</v>
      </c>
      <c r="K117" s="20">
        <f>IFERROR((IF($A117&gt;supporting_sheet!$D$14, VLOOKUP(supporting_sheet!$G$14,'waste_char_sector_%_values'!$E$2:$AG$3277,8,FALSE), VLOOKUP($D117,'waste_char_sector_%_values'!$E$2:$AG$3277,8,FALSE))*'DONNÉES '!$F156),0)</f>
        <v>0</v>
      </c>
      <c r="L117" s="20">
        <f>IFERROR((IF($A117&gt;supporting_sheet!$D$14, VLOOKUP(supporting_sheet!$G$14,'waste_char_sector_%_values'!$E$2:$AG$3277,9,FALSE), VLOOKUP($D117,'waste_char_sector_%_values'!$E$2:$AG$3277,9,FALSE))*'DONNÉES '!$F156),0)</f>
        <v>0</v>
      </c>
      <c r="M117" s="20">
        <f>IFERROR((IF($A117&gt;supporting_sheet!$D$14, VLOOKUP(supporting_sheet!$G$14,'waste_char_sector_%_values'!$E$2:$AG$3277,10,FALSE), VLOOKUP($D117,'waste_char_sector_%_values'!$E$2:$AG$3277,10,FALSE))*'DONNÉES '!$F156),0)</f>
        <v>0</v>
      </c>
      <c r="N117" s="20">
        <f>IFERROR((IF($A117&gt;supporting_sheet!$D$14, VLOOKUP(supporting_sheet!$G$14,'waste_char_sector_%_values'!$E$2:$AG$3277,11,FALSE), VLOOKUP($D117,'waste_char_sector_%_values'!$E$2:$AG$3277,11,FALSE))*'DONNÉES '!$F156),0)</f>
        <v>0</v>
      </c>
      <c r="O117" s="20">
        <f>IFERROR((IF($A117&gt;supporting_sheet!$D$14, VLOOKUP(supporting_sheet!$G$14,'waste_char_sector_%_values'!$E$2:$AG$3277,12,FALSE), VLOOKUP($D117,'waste_char_sector_%_values'!$E$2:$AG$3277,12,FALSE))*'DONNÉES '!$F156),0)</f>
        <v>0</v>
      </c>
      <c r="P117" s="20">
        <f>IFERROR((IF($A117&gt;supporting_sheet!$D$14, VLOOKUP(supporting_sheet!$G$14,'waste_char_sector_%_values'!$E$2:$AG$3277,13,FALSE), VLOOKUP($D117,'waste_char_sector_%_values'!$E$2:$AG$3277,13,FALSE))*'DONNÉES '!$F156),0)</f>
        <v>0</v>
      </c>
      <c r="Q117" s="20">
        <f>IFERROR((IF($A117&gt;supporting_sheet!$D$14, VLOOKUP(supporting_sheet!$G$14,'waste_char_sector_%_values'!$E$2:$AG$3277,14,FALSE), VLOOKUP($D117,'waste_char_sector_%_values'!$E$2:$AG$3277,14,FALSE))*'DONNÉES '!$F156),0)</f>
        <v>0</v>
      </c>
      <c r="R117" s="20">
        <f>IFERROR((IF($A117&gt;supporting_sheet!$D$14, VLOOKUP(supporting_sheet!$G$14,'waste_char_sector_%_values'!$E$2:$AG$3277,29,FALSE), VLOOKUP($D117,'waste_char_sector_%_values'!$E$2:$AG$3277,29,FALSE))*'DONNÉES '!$F156),0)</f>
        <v>0</v>
      </c>
      <c r="S117" s="37"/>
      <c r="T117" s="37">
        <f t="shared" si="7"/>
        <v>0</v>
      </c>
      <c r="W117" s="20">
        <f>IFERROR((IF($A117&gt;supporting_sheet!$D$14, VLOOKUP(supporting_sheet!$G$14,'waste_char_sector_%_values'!$E$2:$AG$3277,11,FALSE), VLOOKUP($D117,'waste_char_sector_%_values'!$E$2:$AG$3277,11,FALSE))*'DONNÉES '!$F156),0)</f>
        <v>0</v>
      </c>
    </row>
    <row r="118" spans="1:23" x14ac:dyDescent="0.25">
      <c r="A118" s="1">
        <f>'DONNÉES '!B157</f>
        <v>116</v>
      </c>
      <c r="B118" s="1" t="str">
        <f t="shared" si="5"/>
        <v>AB</v>
      </c>
      <c r="C118" s="1" t="s">
        <v>57</v>
      </c>
      <c r="D118" s="1" t="str">
        <f t="shared" ref="D118:D136" si="9">CONCATENATE(A118,B118,C118)</f>
        <v>116ABC&amp;D</v>
      </c>
      <c r="E118" s="20">
        <f>IFERROR((IF($A118&gt;supporting_sheet!$D$14, VLOOKUP(supporting_sheet!$G$14,'waste_char_sector_%_values'!$E$2:$AG$3277,2,FALSE), VLOOKUP($D118,'waste_char_sector_%_values'!$E$2:$AG$3277,2,FALSE))*'DONNÉES '!$F157),0)</f>
        <v>0</v>
      </c>
      <c r="F118" s="20">
        <f>IFERROR((IF($A118&gt;supporting_sheet!$D$14, VLOOKUP(supporting_sheet!$G$14,'waste_char_sector_%_values'!$E$2:$AG$3277,3,FALSE), VLOOKUP($D118,'waste_char_sector_%_values'!$E$2:$AG$3277,3,FALSE))*'DONNÉES '!$F157),0)</f>
        <v>0</v>
      </c>
      <c r="G118" s="20">
        <f>IFERROR((IF($A118&gt;supporting_sheet!$D$14, VLOOKUP(supporting_sheet!$G$14,'waste_char_sector_%_values'!$E$2:$AG$3277,4,FALSE), VLOOKUP($D118,'waste_char_sector_%_values'!$E$2:$AG$3277,4,FALSE))*'DONNÉES '!$F157),0)</f>
        <v>0</v>
      </c>
      <c r="H118" s="20">
        <f>IFERROR((IF($A118&gt;supporting_sheet!$D$14, VLOOKUP(supporting_sheet!$G$14,'waste_char_sector_%_values'!$E$2:$AG$3277,5,FALSE), VLOOKUP($D118,'waste_char_sector_%_values'!$E$2:$AG$3277,5,FALSE))*'DONNÉES '!$F157),0)</f>
        <v>0</v>
      </c>
      <c r="I118" s="20">
        <f>IFERROR((IF($A118&gt;supporting_sheet!$D$14, VLOOKUP(supporting_sheet!$G$14,'waste_char_sector_%_values'!$E$2:$AG$3277,6,FALSE), VLOOKUP($D118,'waste_char_sector_%_values'!$E$2:$AG$3277,6,FALSE))*'DONNÉES '!$F157),0)</f>
        <v>0</v>
      </c>
      <c r="J118" s="20">
        <f>IFERROR((IF($A118&gt;supporting_sheet!$D$14, VLOOKUP(supporting_sheet!$G$14,'waste_char_sector_%_values'!$E$2:$AG$3277,7,FALSE), VLOOKUP($D118,'waste_char_sector_%_values'!$E$2:$AG$3277,7,FALSE))*'DONNÉES '!$F157),0)</f>
        <v>0</v>
      </c>
      <c r="K118" s="20">
        <f>IFERROR((IF($A118&gt;supporting_sheet!$D$14, VLOOKUP(supporting_sheet!$G$14,'waste_char_sector_%_values'!$E$2:$AG$3277,8,FALSE), VLOOKUP($D118,'waste_char_sector_%_values'!$E$2:$AG$3277,8,FALSE))*'DONNÉES '!$F157),0)</f>
        <v>0</v>
      </c>
      <c r="L118" s="20">
        <f>IFERROR((IF($A118&gt;supporting_sheet!$D$14, VLOOKUP(supporting_sheet!$G$14,'waste_char_sector_%_values'!$E$2:$AG$3277,9,FALSE), VLOOKUP($D118,'waste_char_sector_%_values'!$E$2:$AG$3277,9,FALSE))*'DONNÉES '!$F157),0)</f>
        <v>0</v>
      </c>
      <c r="M118" s="20">
        <f>IFERROR((IF($A118&gt;supporting_sheet!$D$14, VLOOKUP(supporting_sheet!$G$14,'waste_char_sector_%_values'!$E$2:$AG$3277,10,FALSE), VLOOKUP($D118,'waste_char_sector_%_values'!$E$2:$AG$3277,10,FALSE))*'DONNÉES '!$F157),0)</f>
        <v>0</v>
      </c>
      <c r="N118" s="20">
        <f>IFERROR((IF($A118&gt;supporting_sheet!$D$14, VLOOKUP(supporting_sheet!$G$14,'waste_char_sector_%_values'!$E$2:$AG$3277,11,FALSE), VLOOKUP($D118,'waste_char_sector_%_values'!$E$2:$AG$3277,11,FALSE))*'DONNÉES '!$F157),0)</f>
        <v>0</v>
      </c>
      <c r="O118" s="20">
        <f>IFERROR((IF($A118&gt;supporting_sheet!$D$14, VLOOKUP(supporting_sheet!$G$14,'waste_char_sector_%_values'!$E$2:$AG$3277,12,FALSE), VLOOKUP($D118,'waste_char_sector_%_values'!$E$2:$AG$3277,12,FALSE))*'DONNÉES '!$F157),0)</f>
        <v>0</v>
      </c>
      <c r="P118" s="20">
        <f>IFERROR((IF($A118&gt;supporting_sheet!$D$14, VLOOKUP(supporting_sheet!$G$14,'waste_char_sector_%_values'!$E$2:$AG$3277,13,FALSE), VLOOKUP($D118,'waste_char_sector_%_values'!$E$2:$AG$3277,13,FALSE))*'DONNÉES '!$F157),0)</f>
        <v>0</v>
      </c>
      <c r="Q118" s="20">
        <f>IFERROR((IF($A118&gt;supporting_sheet!$D$14, VLOOKUP(supporting_sheet!$G$14,'waste_char_sector_%_values'!$E$2:$AG$3277,14,FALSE), VLOOKUP($D118,'waste_char_sector_%_values'!$E$2:$AG$3277,14,FALSE))*'DONNÉES '!$F157),0)</f>
        <v>0</v>
      </c>
      <c r="R118" s="20">
        <f>IFERROR((IF($A118&gt;supporting_sheet!$D$14, VLOOKUP(supporting_sheet!$G$14,'waste_char_sector_%_values'!$E$2:$AG$3277,29,FALSE), VLOOKUP($D118,'waste_char_sector_%_values'!$E$2:$AG$3277,29,FALSE))*'DONNÉES '!$F157),0)</f>
        <v>0</v>
      </c>
      <c r="S118" s="37"/>
      <c r="T118" s="37">
        <f t="shared" ref="T118:T136" si="10">+SUM(E118:R118)</f>
        <v>0</v>
      </c>
      <c r="W118" s="20">
        <f>IFERROR((IF($A118&gt;supporting_sheet!$D$14, VLOOKUP(supporting_sheet!$G$14,'waste_char_sector_%_values'!$E$2:$AG$3277,11,FALSE), VLOOKUP($D118,'waste_char_sector_%_values'!$E$2:$AG$3277,11,FALSE))*'DONNÉES '!$F157),0)</f>
        <v>0</v>
      </c>
    </row>
    <row r="119" spans="1:23" x14ac:dyDescent="0.25">
      <c r="A119" s="1">
        <f>'DONNÉES '!B158</f>
        <v>117</v>
      </c>
      <c r="B119" s="1" t="str">
        <f t="shared" si="5"/>
        <v>AB</v>
      </c>
      <c r="C119" s="1" t="s">
        <v>57</v>
      </c>
      <c r="D119" s="1" t="str">
        <f t="shared" si="9"/>
        <v>117ABC&amp;D</v>
      </c>
      <c r="E119" s="20">
        <f>IFERROR((IF($A119&gt;supporting_sheet!$D$14, VLOOKUP(supporting_sheet!$G$14,'waste_char_sector_%_values'!$E$2:$AG$3277,2,FALSE), VLOOKUP($D119,'waste_char_sector_%_values'!$E$2:$AG$3277,2,FALSE))*'DONNÉES '!$F158),0)</f>
        <v>0</v>
      </c>
      <c r="F119" s="20">
        <f>IFERROR((IF($A119&gt;supporting_sheet!$D$14, VLOOKUP(supporting_sheet!$G$14,'waste_char_sector_%_values'!$E$2:$AG$3277,3,FALSE), VLOOKUP($D119,'waste_char_sector_%_values'!$E$2:$AG$3277,3,FALSE))*'DONNÉES '!$F158),0)</f>
        <v>0</v>
      </c>
      <c r="G119" s="20">
        <f>IFERROR((IF($A119&gt;supporting_sheet!$D$14, VLOOKUP(supporting_sheet!$G$14,'waste_char_sector_%_values'!$E$2:$AG$3277,4,FALSE), VLOOKUP($D119,'waste_char_sector_%_values'!$E$2:$AG$3277,4,FALSE))*'DONNÉES '!$F158),0)</f>
        <v>0</v>
      </c>
      <c r="H119" s="20">
        <f>IFERROR((IF($A119&gt;supporting_sheet!$D$14, VLOOKUP(supporting_sheet!$G$14,'waste_char_sector_%_values'!$E$2:$AG$3277,5,FALSE), VLOOKUP($D119,'waste_char_sector_%_values'!$E$2:$AG$3277,5,FALSE))*'DONNÉES '!$F158),0)</f>
        <v>0</v>
      </c>
      <c r="I119" s="20">
        <f>IFERROR((IF($A119&gt;supporting_sheet!$D$14, VLOOKUP(supporting_sheet!$G$14,'waste_char_sector_%_values'!$E$2:$AG$3277,6,FALSE), VLOOKUP($D119,'waste_char_sector_%_values'!$E$2:$AG$3277,6,FALSE))*'DONNÉES '!$F158),0)</f>
        <v>0</v>
      </c>
      <c r="J119" s="20">
        <f>IFERROR((IF($A119&gt;supporting_sheet!$D$14, VLOOKUP(supporting_sheet!$G$14,'waste_char_sector_%_values'!$E$2:$AG$3277,7,FALSE), VLOOKUP($D119,'waste_char_sector_%_values'!$E$2:$AG$3277,7,FALSE))*'DONNÉES '!$F158),0)</f>
        <v>0</v>
      </c>
      <c r="K119" s="20">
        <f>IFERROR((IF($A119&gt;supporting_sheet!$D$14, VLOOKUP(supporting_sheet!$G$14,'waste_char_sector_%_values'!$E$2:$AG$3277,8,FALSE), VLOOKUP($D119,'waste_char_sector_%_values'!$E$2:$AG$3277,8,FALSE))*'DONNÉES '!$F158),0)</f>
        <v>0</v>
      </c>
      <c r="L119" s="20">
        <f>IFERROR((IF($A119&gt;supporting_sheet!$D$14, VLOOKUP(supporting_sheet!$G$14,'waste_char_sector_%_values'!$E$2:$AG$3277,9,FALSE), VLOOKUP($D119,'waste_char_sector_%_values'!$E$2:$AG$3277,9,FALSE))*'DONNÉES '!$F158),0)</f>
        <v>0</v>
      </c>
      <c r="M119" s="20">
        <f>IFERROR((IF($A119&gt;supporting_sheet!$D$14, VLOOKUP(supporting_sheet!$G$14,'waste_char_sector_%_values'!$E$2:$AG$3277,10,FALSE), VLOOKUP($D119,'waste_char_sector_%_values'!$E$2:$AG$3277,10,FALSE))*'DONNÉES '!$F158),0)</f>
        <v>0</v>
      </c>
      <c r="N119" s="20">
        <f>IFERROR((IF($A119&gt;supporting_sheet!$D$14, VLOOKUP(supporting_sheet!$G$14,'waste_char_sector_%_values'!$E$2:$AG$3277,11,FALSE), VLOOKUP($D119,'waste_char_sector_%_values'!$E$2:$AG$3277,11,FALSE))*'DONNÉES '!$F158),0)</f>
        <v>0</v>
      </c>
      <c r="O119" s="20">
        <f>IFERROR((IF($A119&gt;supporting_sheet!$D$14, VLOOKUP(supporting_sheet!$G$14,'waste_char_sector_%_values'!$E$2:$AG$3277,12,FALSE), VLOOKUP($D119,'waste_char_sector_%_values'!$E$2:$AG$3277,12,FALSE))*'DONNÉES '!$F158),0)</f>
        <v>0</v>
      </c>
      <c r="P119" s="20">
        <f>IFERROR((IF($A119&gt;supporting_sheet!$D$14, VLOOKUP(supporting_sheet!$G$14,'waste_char_sector_%_values'!$E$2:$AG$3277,13,FALSE), VLOOKUP($D119,'waste_char_sector_%_values'!$E$2:$AG$3277,13,FALSE))*'DONNÉES '!$F158),0)</f>
        <v>0</v>
      </c>
      <c r="Q119" s="20">
        <f>IFERROR((IF($A119&gt;supporting_sheet!$D$14, VLOOKUP(supporting_sheet!$G$14,'waste_char_sector_%_values'!$E$2:$AG$3277,14,FALSE), VLOOKUP($D119,'waste_char_sector_%_values'!$E$2:$AG$3277,14,FALSE))*'DONNÉES '!$F158),0)</f>
        <v>0</v>
      </c>
      <c r="R119" s="20">
        <f>IFERROR((IF($A119&gt;supporting_sheet!$D$14, VLOOKUP(supporting_sheet!$G$14,'waste_char_sector_%_values'!$E$2:$AG$3277,29,FALSE), VLOOKUP($D119,'waste_char_sector_%_values'!$E$2:$AG$3277,29,FALSE))*'DONNÉES '!$F158),0)</f>
        <v>0</v>
      </c>
      <c r="S119" s="37"/>
      <c r="T119" s="37">
        <f t="shared" si="10"/>
        <v>0</v>
      </c>
      <c r="W119" s="20">
        <f>IFERROR((IF($A119&gt;supporting_sheet!$D$14, VLOOKUP(supporting_sheet!$G$14,'waste_char_sector_%_values'!$E$2:$AG$3277,11,FALSE), VLOOKUP($D119,'waste_char_sector_%_values'!$E$2:$AG$3277,11,FALSE))*'DONNÉES '!$F158),0)</f>
        <v>0</v>
      </c>
    </row>
    <row r="120" spans="1:23" x14ac:dyDescent="0.25">
      <c r="A120" s="1">
        <f>'DONNÉES '!B159</f>
        <v>118</v>
      </c>
      <c r="B120" s="1" t="str">
        <f t="shared" si="5"/>
        <v>AB</v>
      </c>
      <c r="C120" s="1" t="s">
        <v>57</v>
      </c>
      <c r="D120" s="1" t="str">
        <f t="shared" si="9"/>
        <v>118ABC&amp;D</v>
      </c>
      <c r="E120" s="20">
        <f>IFERROR((IF($A120&gt;supporting_sheet!$D$14, VLOOKUP(supporting_sheet!$G$14,'waste_char_sector_%_values'!$E$2:$AG$3277,2,FALSE), VLOOKUP($D120,'waste_char_sector_%_values'!$E$2:$AG$3277,2,FALSE))*'DONNÉES '!$F159),0)</f>
        <v>0</v>
      </c>
      <c r="F120" s="20">
        <f>IFERROR((IF($A120&gt;supporting_sheet!$D$14, VLOOKUP(supporting_sheet!$G$14,'waste_char_sector_%_values'!$E$2:$AG$3277,3,FALSE), VLOOKUP($D120,'waste_char_sector_%_values'!$E$2:$AG$3277,3,FALSE))*'DONNÉES '!$F159),0)</f>
        <v>0</v>
      </c>
      <c r="G120" s="20">
        <f>IFERROR((IF($A120&gt;supporting_sheet!$D$14, VLOOKUP(supporting_sheet!$G$14,'waste_char_sector_%_values'!$E$2:$AG$3277,4,FALSE), VLOOKUP($D120,'waste_char_sector_%_values'!$E$2:$AG$3277,4,FALSE))*'DONNÉES '!$F159),0)</f>
        <v>0</v>
      </c>
      <c r="H120" s="20">
        <f>IFERROR((IF($A120&gt;supporting_sheet!$D$14, VLOOKUP(supporting_sheet!$G$14,'waste_char_sector_%_values'!$E$2:$AG$3277,5,FALSE), VLOOKUP($D120,'waste_char_sector_%_values'!$E$2:$AG$3277,5,FALSE))*'DONNÉES '!$F159),0)</f>
        <v>0</v>
      </c>
      <c r="I120" s="20">
        <f>IFERROR((IF($A120&gt;supporting_sheet!$D$14, VLOOKUP(supporting_sheet!$G$14,'waste_char_sector_%_values'!$E$2:$AG$3277,6,FALSE), VLOOKUP($D120,'waste_char_sector_%_values'!$E$2:$AG$3277,6,FALSE))*'DONNÉES '!$F159),0)</f>
        <v>0</v>
      </c>
      <c r="J120" s="20">
        <f>IFERROR((IF($A120&gt;supporting_sheet!$D$14, VLOOKUP(supporting_sheet!$G$14,'waste_char_sector_%_values'!$E$2:$AG$3277,7,FALSE), VLOOKUP($D120,'waste_char_sector_%_values'!$E$2:$AG$3277,7,FALSE))*'DONNÉES '!$F159),0)</f>
        <v>0</v>
      </c>
      <c r="K120" s="20">
        <f>IFERROR((IF($A120&gt;supporting_sheet!$D$14, VLOOKUP(supporting_sheet!$G$14,'waste_char_sector_%_values'!$E$2:$AG$3277,8,FALSE), VLOOKUP($D120,'waste_char_sector_%_values'!$E$2:$AG$3277,8,FALSE))*'DONNÉES '!$F159),0)</f>
        <v>0</v>
      </c>
      <c r="L120" s="20">
        <f>IFERROR((IF($A120&gt;supporting_sheet!$D$14, VLOOKUP(supporting_sheet!$G$14,'waste_char_sector_%_values'!$E$2:$AG$3277,9,FALSE), VLOOKUP($D120,'waste_char_sector_%_values'!$E$2:$AG$3277,9,FALSE))*'DONNÉES '!$F159),0)</f>
        <v>0</v>
      </c>
      <c r="M120" s="20">
        <f>IFERROR((IF($A120&gt;supporting_sheet!$D$14, VLOOKUP(supporting_sheet!$G$14,'waste_char_sector_%_values'!$E$2:$AG$3277,10,FALSE), VLOOKUP($D120,'waste_char_sector_%_values'!$E$2:$AG$3277,10,FALSE))*'DONNÉES '!$F159),0)</f>
        <v>0</v>
      </c>
      <c r="N120" s="20">
        <f>IFERROR((IF($A120&gt;supporting_sheet!$D$14, VLOOKUP(supporting_sheet!$G$14,'waste_char_sector_%_values'!$E$2:$AG$3277,11,FALSE), VLOOKUP($D120,'waste_char_sector_%_values'!$E$2:$AG$3277,11,FALSE))*'DONNÉES '!$F159),0)</f>
        <v>0</v>
      </c>
      <c r="O120" s="20">
        <f>IFERROR((IF($A120&gt;supporting_sheet!$D$14, VLOOKUP(supporting_sheet!$G$14,'waste_char_sector_%_values'!$E$2:$AG$3277,12,FALSE), VLOOKUP($D120,'waste_char_sector_%_values'!$E$2:$AG$3277,12,FALSE))*'DONNÉES '!$F159),0)</f>
        <v>0</v>
      </c>
      <c r="P120" s="20">
        <f>IFERROR((IF($A120&gt;supporting_sheet!$D$14, VLOOKUP(supporting_sheet!$G$14,'waste_char_sector_%_values'!$E$2:$AG$3277,13,FALSE), VLOOKUP($D120,'waste_char_sector_%_values'!$E$2:$AG$3277,13,FALSE))*'DONNÉES '!$F159),0)</f>
        <v>0</v>
      </c>
      <c r="Q120" s="20">
        <f>IFERROR((IF($A120&gt;supporting_sheet!$D$14, VLOOKUP(supporting_sheet!$G$14,'waste_char_sector_%_values'!$E$2:$AG$3277,14,FALSE), VLOOKUP($D120,'waste_char_sector_%_values'!$E$2:$AG$3277,14,FALSE))*'DONNÉES '!$F159),0)</f>
        <v>0</v>
      </c>
      <c r="R120" s="20">
        <f>IFERROR((IF($A120&gt;supporting_sheet!$D$14, VLOOKUP(supporting_sheet!$G$14,'waste_char_sector_%_values'!$E$2:$AG$3277,29,FALSE), VLOOKUP($D120,'waste_char_sector_%_values'!$E$2:$AG$3277,29,FALSE))*'DONNÉES '!$F159),0)</f>
        <v>0</v>
      </c>
      <c r="S120" s="37"/>
      <c r="T120" s="37">
        <f t="shared" si="10"/>
        <v>0</v>
      </c>
      <c r="W120" s="20">
        <f>IFERROR((IF($A120&gt;supporting_sheet!$D$14, VLOOKUP(supporting_sheet!$G$14,'waste_char_sector_%_values'!$E$2:$AG$3277,11,FALSE), VLOOKUP($D120,'waste_char_sector_%_values'!$E$2:$AG$3277,11,FALSE))*'DONNÉES '!$F159),0)</f>
        <v>0</v>
      </c>
    </row>
    <row r="121" spans="1:23" x14ac:dyDescent="0.25">
      <c r="A121" s="1">
        <f>'DONNÉES '!B160</f>
        <v>119</v>
      </c>
      <c r="B121" s="1" t="str">
        <f t="shared" si="5"/>
        <v>AB</v>
      </c>
      <c r="C121" s="1" t="s">
        <v>57</v>
      </c>
      <c r="D121" s="1" t="str">
        <f t="shared" si="9"/>
        <v>119ABC&amp;D</v>
      </c>
      <c r="E121" s="20">
        <f>IFERROR((IF($A121&gt;supporting_sheet!$D$14, VLOOKUP(supporting_sheet!$G$14,'waste_char_sector_%_values'!$E$2:$AG$3277,2,FALSE), VLOOKUP($D121,'waste_char_sector_%_values'!$E$2:$AG$3277,2,FALSE))*'DONNÉES '!$F160),0)</f>
        <v>0</v>
      </c>
      <c r="F121" s="20">
        <f>IFERROR((IF($A121&gt;supporting_sheet!$D$14, VLOOKUP(supporting_sheet!$G$14,'waste_char_sector_%_values'!$E$2:$AG$3277,3,FALSE), VLOOKUP($D121,'waste_char_sector_%_values'!$E$2:$AG$3277,3,FALSE))*'DONNÉES '!$F160),0)</f>
        <v>0</v>
      </c>
      <c r="G121" s="20">
        <f>IFERROR((IF($A121&gt;supporting_sheet!$D$14, VLOOKUP(supporting_sheet!$G$14,'waste_char_sector_%_values'!$E$2:$AG$3277,4,FALSE), VLOOKUP($D121,'waste_char_sector_%_values'!$E$2:$AG$3277,4,FALSE))*'DONNÉES '!$F160),0)</f>
        <v>0</v>
      </c>
      <c r="H121" s="20">
        <f>IFERROR((IF($A121&gt;supporting_sheet!$D$14, VLOOKUP(supporting_sheet!$G$14,'waste_char_sector_%_values'!$E$2:$AG$3277,5,FALSE), VLOOKUP($D121,'waste_char_sector_%_values'!$E$2:$AG$3277,5,FALSE))*'DONNÉES '!$F160),0)</f>
        <v>0</v>
      </c>
      <c r="I121" s="20">
        <f>IFERROR((IF($A121&gt;supporting_sheet!$D$14, VLOOKUP(supporting_sheet!$G$14,'waste_char_sector_%_values'!$E$2:$AG$3277,6,FALSE), VLOOKUP($D121,'waste_char_sector_%_values'!$E$2:$AG$3277,6,FALSE))*'DONNÉES '!$F160),0)</f>
        <v>0</v>
      </c>
      <c r="J121" s="20">
        <f>IFERROR((IF($A121&gt;supporting_sheet!$D$14, VLOOKUP(supporting_sheet!$G$14,'waste_char_sector_%_values'!$E$2:$AG$3277,7,FALSE), VLOOKUP($D121,'waste_char_sector_%_values'!$E$2:$AG$3277,7,FALSE))*'DONNÉES '!$F160),0)</f>
        <v>0</v>
      </c>
      <c r="K121" s="20">
        <f>IFERROR((IF($A121&gt;supporting_sheet!$D$14, VLOOKUP(supporting_sheet!$G$14,'waste_char_sector_%_values'!$E$2:$AG$3277,8,FALSE), VLOOKUP($D121,'waste_char_sector_%_values'!$E$2:$AG$3277,8,FALSE))*'DONNÉES '!$F160),0)</f>
        <v>0</v>
      </c>
      <c r="L121" s="20">
        <f>IFERROR((IF($A121&gt;supporting_sheet!$D$14, VLOOKUP(supporting_sheet!$G$14,'waste_char_sector_%_values'!$E$2:$AG$3277,9,FALSE), VLOOKUP($D121,'waste_char_sector_%_values'!$E$2:$AG$3277,9,FALSE))*'DONNÉES '!$F160),0)</f>
        <v>0</v>
      </c>
      <c r="M121" s="20">
        <f>IFERROR((IF($A121&gt;supporting_sheet!$D$14, VLOOKUP(supporting_sheet!$G$14,'waste_char_sector_%_values'!$E$2:$AG$3277,10,FALSE), VLOOKUP($D121,'waste_char_sector_%_values'!$E$2:$AG$3277,10,FALSE))*'DONNÉES '!$F160),0)</f>
        <v>0</v>
      </c>
      <c r="N121" s="20">
        <f>IFERROR((IF($A121&gt;supporting_sheet!$D$14, VLOOKUP(supporting_sheet!$G$14,'waste_char_sector_%_values'!$E$2:$AG$3277,11,FALSE), VLOOKUP($D121,'waste_char_sector_%_values'!$E$2:$AG$3277,11,FALSE))*'DONNÉES '!$F160),0)</f>
        <v>0</v>
      </c>
      <c r="O121" s="20">
        <f>IFERROR((IF($A121&gt;supporting_sheet!$D$14, VLOOKUP(supporting_sheet!$G$14,'waste_char_sector_%_values'!$E$2:$AG$3277,12,FALSE), VLOOKUP($D121,'waste_char_sector_%_values'!$E$2:$AG$3277,12,FALSE))*'DONNÉES '!$F160),0)</f>
        <v>0</v>
      </c>
      <c r="P121" s="20">
        <f>IFERROR((IF($A121&gt;supporting_sheet!$D$14, VLOOKUP(supporting_sheet!$G$14,'waste_char_sector_%_values'!$E$2:$AG$3277,13,FALSE), VLOOKUP($D121,'waste_char_sector_%_values'!$E$2:$AG$3277,13,FALSE))*'DONNÉES '!$F160),0)</f>
        <v>0</v>
      </c>
      <c r="Q121" s="20">
        <f>IFERROR((IF($A121&gt;supporting_sheet!$D$14, VLOOKUP(supporting_sheet!$G$14,'waste_char_sector_%_values'!$E$2:$AG$3277,14,FALSE), VLOOKUP($D121,'waste_char_sector_%_values'!$E$2:$AG$3277,14,FALSE))*'DONNÉES '!$F160),0)</f>
        <v>0</v>
      </c>
      <c r="R121" s="20">
        <f>IFERROR((IF($A121&gt;supporting_sheet!$D$14, VLOOKUP(supporting_sheet!$G$14,'waste_char_sector_%_values'!$E$2:$AG$3277,29,FALSE), VLOOKUP($D121,'waste_char_sector_%_values'!$E$2:$AG$3277,29,FALSE))*'DONNÉES '!$F160),0)</f>
        <v>0</v>
      </c>
      <c r="S121" s="37"/>
      <c r="T121" s="37">
        <f t="shared" si="10"/>
        <v>0</v>
      </c>
      <c r="W121" s="20">
        <f>IFERROR((IF($A121&gt;supporting_sheet!$D$14, VLOOKUP(supporting_sheet!$G$14,'waste_char_sector_%_values'!$E$2:$AG$3277,11,FALSE), VLOOKUP($D121,'waste_char_sector_%_values'!$E$2:$AG$3277,11,FALSE))*'DONNÉES '!$F160),0)</f>
        <v>0</v>
      </c>
    </row>
    <row r="122" spans="1:23" x14ac:dyDescent="0.25">
      <c r="A122" s="1">
        <f>'DONNÉES '!B161</f>
        <v>120</v>
      </c>
      <c r="B122" s="1" t="str">
        <f t="shared" si="5"/>
        <v>AB</v>
      </c>
      <c r="C122" s="1" t="s">
        <v>57</v>
      </c>
      <c r="D122" s="1" t="str">
        <f t="shared" si="9"/>
        <v>120ABC&amp;D</v>
      </c>
      <c r="E122" s="20">
        <f>IFERROR((IF($A122&gt;supporting_sheet!$D$14, VLOOKUP(supporting_sheet!$G$14,'waste_char_sector_%_values'!$E$2:$AG$3277,2,FALSE), VLOOKUP($D122,'waste_char_sector_%_values'!$E$2:$AG$3277,2,FALSE))*'DONNÉES '!$F161),0)</f>
        <v>0</v>
      </c>
      <c r="F122" s="20">
        <f>IFERROR((IF($A122&gt;supporting_sheet!$D$14, VLOOKUP(supporting_sheet!$G$14,'waste_char_sector_%_values'!$E$2:$AG$3277,3,FALSE), VLOOKUP($D122,'waste_char_sector_%_values'!$E$2:$AG$3277,3,FALSE))*'DONNÉES '!$F161),0)</f>
        <v>0</v>
      </c>
      <c r="G122" s="20">
        <f>IFERROR((IF($A122&gt;supporting_sheet!$D$14, VLOOKUP(supporting_sheet!$G$14,'waste_char_sector_%_values'!$E$2:$AG$3277,4,FALSE), VLOOKUP($D122,'waste_char_sector_%_values'!$E$2:$AG$3277,4,FALSE))*'DONNÉES '!$F161),0)</f>
        <v>0</v>
      </c>
      <c r="H122" s="20">
        <f>IFERROR((IF($A122&gt;supporting_sheet!$D$14, VLOOKUP(supporting_sheet!$G$14,'waste_char_sector_%_values'!$E$2:$AG$3277,5,FALSE), VLOOKUP($D122,'waste_char_sector_%_values'!$E$2:$AG$3277,5,FALSE))*'DONNÉES '!$F161),0)</f>
        <v>0</v>
      </c>
      <c r="I122" s="20">
        <f>IFERROR((IF($A122&gt;supporting_sheet!$D$14, VLOOKUP(supporting_sheet!$G$14,'waste_char_sector_%_values'!$E$2:$AG$3277,6,FALSE), VLOOKUP($D122,'waste_char_sector_%_values'!$E$2:$AG$3277,6,FALSE))*'DONNÉES '!$F161),0)</f>
        <v>0</v>
      </c>
      <c r="J122" s="20">
        <f>IFERROR((IF($A122&gt;supporting_sheet!$D$14, VLOOKUP(supporting_sheet!$G$14,'waste_char_sector_%_values'!$E$2:$AG$3277,7,FALSE), VLOOKUP($D122,'waste_char_sector_%_values'!$E$2:$AG$3277,7,FALSE))*'DONNÉES '!$F161),0)</f>
        <v>0</v>
      </c>
      <c r="K122" s="20">
        <f>IFERROR((IF($A122&gt;supporting_sheet!$D$14, VLOOKUP(supporting_sheet!$G$14,'waste_char_sector_%_values'!$E$2:$AG$3277,8,FALSE), VLOOKUP($D122,'waste_char_sector_%_values'!$E$2:$AG$3277,8,FALSE))*'DONNÉES '!$F161),0)</f>
        <v>0</v>
      </c>
      <c r="L122" s="20">
        <f>IFERROR((IF($A122&gt;supporting_sheet!$D$14, VLOOKUP(supporting_sheet!$G$14,'waste_char_sector_%_values'!$E$2:$AG$3277,9,FALSE), VLOOKUP($D122,'waste_char_sector_%_values'!$E$2:$AG$3277,9,FALSE))*'DONNÉES '!$F161),0)</f>
        <v>0</v>
      </c>
      <c r="M122" s="20">
        <f>IFERROR((IF($A122&gt;supporting_sheet!$D$14, VLOOKUP(supporting_sheet!$G$14,'waste_char_sector_%_values'!$E$2:$AG$3277,10,FALSE), VLOOKUP($D122,'waste_char_sector_%_values'!$E$2:$AG$3277,10,FALSE))*'DONNÉES '!$F161),0)</f>
        <v>0</v>
      </c>
      <c r="N122" s="20">
        <f>IFERROR((IF($A122&gt;supporting_sheet!$D$14, VLOOKUP(supporting_sheet!$G$14,'waste_char_sector_%_values'!$E$2:$AG$3277,11,FALSE), VLOOKUP($D122,'waste_char_sector_%_values'!$E$2:$AG$3277,11,FALSE))*'DONNÉES '!$F161),0)</f>
        <v>0</v>
      </c>
      <c r="O122" s="20">
        <f>IFERROR((IF($A122&gt;supporting_sheet!$D$14, VLOOKUP(supporting_sheet!$G$14,'waste_char_sector_%_values'!$E$2:$AG$3277,12,FALSE), VLOOKUP($D122,'waste_char_sector_%_values'!$E$2:$AG$3277,12,FALSE))*'DONNÉES '!$F161),0)</f>
        <v>0</v>
      </c>
      <c r="P122" s="20">
        <f>IFERROR((IF($A122&gt;supporting_sheet!$D$14, VLOOKUP(supporting_sheet!$G$14,'waste_char_sector_%_values'!$E$2:$AG$3277,13,FALSE), VLOOKUP($D122,'waste_char_sector_%_values'!$E$2:$AG$3277,13,FALSE))*'DONNÉES '!$F161),0)</f>
        <v>0</v>
      </c>
      <c r="Q122" s="20">
        <f>IFERROR((IF($A122&gt;supporting_sheet!$D$14, VLOOKUP(supporting_sheet!$G$14,'waste_char_sector_%_values'!$E$2:$AG$3277,14,FALSE), VLOOKUP($D122,'waste_char_sector_%_values'!$E$2:$AG$3277,14,FALSE))*'DONNÉES '!$F161),0)</f>
        <v>0</v>
      </c>
      <c r="R122" s="20">
        <f>IFERROR((IF($A122&gt;supporting_sheet!$D$14, VLOOKUP(supporting_sheet!$G$14,'waste_char_sector_%_values'!$E$2:$AG$3277,29,FALSE), VLOOKUP($D122,'waste_char_sector_%_values'!$E$2:$AG$3277,29,FALSE))*'DONNÉES '!$F161),0)</f>
        <v>0</v>
      </c>
      <c r="S122" s="37"/>
      <c r="T122" s="37">
        <f t="shared" si="10"/>
        <v>0</v>
      </c>
      <c r="W122" s="20">
        <f>IFERROR((IF($A122&gt;supporting_sheet!$D$14, VLOOKUP(supporting_sheet!$G$14,'waste_char_sector_%_values'!$E$2:$AG$3277,11,FALSE), VLOOKUP($D122,'waste_char_sector_%_values'!$E$2:$AG$3277,11,FALSE))*'DONNÉES '!$F161),0)</f>
        <v>0</v>
      </c>
    </row>
    <row r="123" spans="1:23" x14ac:dyDescent="0.25">
      <c r="A123" s="1">
        <f>'DONNÉES '!B162</f>
        <v>121</v>
      </c>
      <c r="B123" s="1" t="str">
        <f t="shared" si="5"/>
        <v>AB</v>
      </c>
      <c r="C123" s="1" t="s">
        <v>57</v>
      </c>
      <c r="D123" s="1" t="str">
        <f t="shared" si="9"/>
        <v>121ABC&amp;D</v>
      </c>
      <c r="E123" s="20">
        <f>IFERROR((IF($A123&gt;supporting_sheet!$D$14, VLOOKUP(supporting_sheet!$G$14,'waste_char_sector_%_values'!$E$2:$AG$3277,2,FALSE), VLOOKUP($D123,'waste_char_sector_%_values'!$E$2:$AG$3277,2,FALSE))*'DONNÉES '!$F162),0)</f>
        <v>0</v>
      </c>
      <c r="F123" s="20">
        <f>IFERROR((IF($A123&gt;supporting_sheet!$D$14, VLOOKUP(supporting_sheet!$G$14,'waste_char_sector_%_values'!$E$2:$AG$3277,3,FALSE), VLOOKUP($D123,'waste_char_sector_%_values'!$E$2:$AG$3277,3,FALSE))*'DONNÉES '!$F162),0)</f>
        <v>0</v>
      </c>
      <c r="G123" s="20">
        <f>IFERROR((IF($A123&gt;supporting_sheet!$D$14, VLOOKUP(supporting_sheet!$G$14,'waste_char_sector_%_values'!$E$2:$AG$3277,4,FALSE), VLOOKUP($D123,'waste_char_sector_%_values'!$E$2:$AG$3277,4,FALSE))*'DONNÉES '!$F162),0)</f>
        <v>0</v>
      </c>
      <c r="H123" s="20">
        <f>IFERROR((IF($A123&gt;supporting_sheet!$D$14, VLOOKUP(supporting_sheet!$G$14,'waste_char_sector_%_values'!$E$2:$AG$3277,5,FALSE), VLOOKUP($D123,'waste_char_sector_%_values'!$E$2:$AG$3277,5,FALSE))*'DONNÉES '!$F162),0)</f>
        <v>0</v>
      </c>
      <c r="I123" s="20">
        <f>IFERROR((IF($A123&gt;supporting_sheet!$D$14, VLOOKUP(supporting_sheet!$G$14,'waste_char_sector_%_values'!$E$2:$AG$3277,6,FALSE), VLOOKUP($D123,'waste_char_sector_%_values'!$E$2:$AG$3277,6,FALSE))*'DONNÉES '!$F162),0)</f>
        <v>0</v>
      </c>
      <c r="J123" s="20">
        <f>IFERROR((IF($A123&gt;supporting_sheet!$D$14, VLOOKUP(supporting_sheet!$G$14,'waste_char_sector_%_values'!$E$2:$AG$3277,7,FALSE), VLOOKUP($D123,'waste_char_sector_%_values'!$E$2:$AG$3277,7,FALSE))*'DONNÉES '!$F162),0)</f>
        <v>0</v>
      </c>
      <c r="K123" s="20">
        <f>IFERROR((IF($A123&gt;supporting_sheet!$D$14, VLOOKUP(supporting_sheet!$G$14,'waste_char_sector_%_values'!$E$2:$AG$3277,8,FALSE), VLOOKUP($D123,'waste_char_sector_%_values'!$E$2:$AG$3277,8,FALSE))*'DONNÉES '!$F162),0)</f>
        <v>0</v>
      </c>
      <c r="L123" s="20">
        <f>IFERROR((IF($A123&gt;supporting_sheet!$D$14, VLOOKUP(supporting_sheet!$G$14,'waste_char_sector_%_values'!$E$2:$AG$3277,9,FALSE), VLOOKUP($D123,'waste_char_sector_%_values'!$E$2:$AG$3277,9,FALSE))*'DONNÉES '!$F162),0)</f>
        <v>0</v>
      </c>
      <c r="M123" s="20">
        <f>IFERROR((IF($A123&gt;supporting_sheet!$D$14, VLOOKUP(supporting_sheet!$G$14,'waste_char_sector_%_values'!$E$2:$AG$3277,10,FALSE), VLOOKUP($D123,'waste_char_sector_%_values'!$E$2:$AG$3277,10,FALSE))*'DONNÉES '!$F162),0)</f>
        <v>0</v>
      </c>
      <c r="N123" s="20">
        <f>IFERROR((IF($A123&gt;supporting_sheet!$D$14, VLOOKUP(supporting_sheet!$G$14,'waste_char_sector_%_values'!$E$2:$AG$3277,11,FALSE), VLOOKUP($D123,'waste_char_sector_%_values'!$E$2:$AG$3277,11,FALSE))*'DONNÉES '!$F162),0)</f>
        <v>0</v>
      </c>
      <c r="O123" s="20">
        <f>IFERROR((IF($A123&gt;supporting_sheet!$D$14, VLOOKUP(supporting_sheet!$G$14,'waste_char_sector_%_values'!$E$2:$AG$3277,12,FALSE), VLOOKUP($D123,'waste_char_sector_%_values'!$E$2:$AG$3277,12,FALSE))*'DONNÉES '!$F162),0)</f>
        <v>0</v>
      </c>
      <c r="P123" s="20">
        <f>IFERROR((IF($A123&gt;supporting_sheet!$D$14, VLOOKUP(supporting_sheet!$G$14,'waste_char_sector_%_values'!$E$2:$AG$3277,13,FALSE), VLOOKUP($D123,'waste_char_sector_%_values'!$E$2:$AG$3277,13,FALSE))*'DONNÉES '!$F162),0)</f>
        <v>0</v>
      </c>
      <c r="Q123" s="20">
        <f>IFERROR((IF($A123&gt;supporting_sheet!$D$14, VLOOKUP(supporting_sheet!$G$14,'waste_char_sector_%_values'!$E$2:$AG$3277,14,FALSE), VLOOKUP($D123,'waste_char_sector_%_values'!$E$2:$AG$3277,14,FALSE))*'DONNÉES '!$F162),0)</f>
        <v>0</v>
      </c>
      <c r="R123" s="20">
        <f>IFERROR((IF($A123&gt;supporting_sheet!$D$14, VLOOKUP(supporting_sheet!$G$14,'waste_char_sector_%_values'!$E$2:$AG$3277,29,FALSE), VLOOKUP($D123,'waste_char_sector_%_values'!$E$2:$AG$3277,29,FALSE))*'DONNÉES '!$F162),0)</f>
        <v>0</v>
      </c>
      <c r="S123" s="37"/>
      <c r="T123" s="37">
        <f t="shared" si="10"/>
        <v>0</v>
      </c>
      <c r="W123" s="20">
        <f>IFERROR((IF($A123&gt;supporting_sheet!$D$14, VLOOKUP(supporting_sheet!$G$14,'waste_char_sector_%_values'!$E$2:$AG$3277,11,FALSE), VLOOKUP($D123,'waste_char_sector_%_values'!$E$2:$AG$3277,11,FALSE))*'DONNÉES '!$F162),0)</f>
        <v>0</v>
      </c>
    </row>
    <row r="124" spans="1:23" x14ac:dyDescent="0.25">
      <c r="A124" s="1">
        <f>'DONNÉES '!B163</f>
        <v>122</v>
      </c>
      <c r="B124" s="1" t="str">
        <f t="shared" si="5"/>
        <v>AB</v>
      </c>
      <c r="C124" s="1" t="s">
        <v>57</v>
      </c>
      <c r="D124" s="1" t="str">
        <f t="shared" si="9"/>
        <v>122ABC&amp;D</v>
      </c>
      <c r="E124" s="20">
        <f>IFERROR((IF($A124&gt;supporting_sheet!$D$14, VLOOKUP(supporting_sheet!$G$14,'waste_char_sector_%_values'!$E$2:$AG$3277,2,FALSE), VLOOKUP($D124,'waste_char_sector_%_values'!$E$2:$AG$3277,2,FALSE))*'DONNÉES '!$F163),0)</f>
        <v>0</v>
      </c>
      <c r="F124" s="20">
        <f>IFERROR((IF($A124&gt;supporting_sheet!$D$14, VLOOKUP(supporting_sheet!$G$14,'waste_char_sector_%_values'!$E$2:$AG$3277,3,FALSE), VLOOKUP($D124,'waste_char_sector_%_values'!$E$2:$AG$3277,3,FALSE))*'DONNÉES '!$F163),0)</f>
        <v>0</v>
      </c>
      <c r="G124" s="20">
        <f>IFERROR((IF($A124&gt;supporting_sheet!$D$14, VLOOKUP(supporting_sheet!$G$14,'waste_char_sector_%_values'!$E$2:$AG$3277,4,FALSE), VLOOKUP($D124,'waste_char_sector_%_values'!$E$2:$AG$3277,4,FALSE))*'DONNÉES '!$F163),0)</f>
        <v>0</v>
      </c>
      <c r="H124" s="20">
        <f>IFERROR((IF($A124&gt;supporting_sheet!$D$14, VLOOKUP(supporting_sheet!$G$14,'waste_char_sector_%_values'!$E$2:$AG$3277,5,FALSE), VLOOKUP($D124,'waste_char_sector_%_values'!$E$2:$AG$3277,5,FALSE))*'DONNÉES '!$F163),0)</f>
        <v>0</v>
      </c>
      <c r="I124" s="20">
        <f>IFERROR((IF($A124&gt;supporting_sheet!$D$14, VLOOKUP(supporting_sheet!$G$14,'waste_char_sector_%_values'!$E$2:$AG$3277,6,FALSE), VLOOKUP($D124,'waste_char_sector_%_values'!$E$2:$AG$3277,6,FALSE))*'DONNÉES '!$F163),0)</f>
        <v>0</v>
      </c>
      <c r="J124" s="20">
        <f>IFERROR((IF($A124&gt;supporting_sheet!$D$14, VLOOKUP(supporting_sheet!$G$14,'waste_char_sector_%_values'!$E$2:$AG$3277,7,FALSE), VLOOKUP($D124,'waste_char_sector_%_values'!$E$2:$AG$3277,7,FALSE))*'DONNÉES '!$F163),0)</f>
        <v>0</v>
      </c>
      <c r="K124" s="20">
        <f>IFERROR((IF($A124&gt;supporting_sheet!$D$14, VLOOKUP(supporting_sheet!$G$14,'waste_char_sector_%_values'!$E$2:$AG$3277,8,FALSE), VLOOKUP($D124,'waste_char_sector_%_values'!$E$2:$AG$3277,8,FALSE))*'DONNÉES '!$F163),0)</f>
        <v>0</v>
      </c>
      <c r="L124" s="20">
        <f>IFERROR((IF($A124&gt;supporting_sheet!$D$14, VLOOKUP(supporting_sheet!$G$14,'waste_char_sector_%_values'!$E$2:$AG$3277,9,FALSE), VLOOKUP($D124,'waste_char_sector_%_values'!$E$2:$AG$3277,9,FALSE))*'DONNÉES '!$F163),0)</f>
        <v>0</v>
      </c>
      <c r="M124" s="20">
        <f>IFERROR((IF($A124&gt;supporting_sheet!$D$14, VLOOKUP(supporting_sheet!$G$14,'waste_char_sector_%_values'!$E$2:$AG$3277,10,FALSE), VLOOKUP($D124,'waste_char_sector_%_values'!$E$2:$AG$3277,10,FALSE))*'DONNÉES '!$F163),0)</f>
        <v>0</v>
      </c>
      <c r="N124" s="20">
        <f>IFERROR((IF($A124&gt;supporting_sheet!$D$14, VLOOKUP(supporting_sheet!$G$14,'waste_char_sector_%_values'!$E$2:$AG$3277,11,FALSE), VLOOKUP($D124,'waste_char_sector_%_values'!$E$2:$AG$3277,11,FALSE))*'DONNÉES '!$F163),0)</f>
        <v>0</v>
      </c>
      <c r="O124" s="20">
        <f>IFERROR((IF($A124&gt;supporting_sheet!$D$14, VLOOKUP(supporting_sheet!$G$14,'waste_char_sector_%_values'!$E$2:$AG$3277,12,FALSE), VLOOKUP($D124,'waste_char_sector_%_values'!$E$2:$AG$3277,12,FALSE))*'DONNÉES '!$F163),0)</f>
        <v>0</v>
      </c>
      <c r="P124" s="20">
        <f>IFERROR((IF($A124&gt;supporting_sheet!$D$14, VLOOKUP(supporting_sheet!$G$14,'waste_char_sector_%_values'!$E$2:$AG$3277,13,FALSE), VLOOKUP($D124,'waste_char_sector_%_values'!$E$2:$AG$3277,13,FALSE))*'DONNÉES '!$F163),0)</f>
        <v>0</v>
      </c>
      <c r="Q124" s="20">
        <f>IFERROR((IF($A124&gt;supporting_sheet!$D$14, VLOOKUP(supporting_sheet!$G$14,'waste_char_sector_%_values'!$E$2:$AG$3277,14,FALSE), VLOOKUP($D124,'waste_char_sector_%_values'!$E$2:$AG$3277,14,FALSE))*'DONNÉES '!$F163),0)</f>
        <v>0</v>
      </c>
      <c r="R124" s="20">
        <f>IFERROR((IF($A124&gt;supporting_sheet!$D$14, VLOOKUP(supporting_sheet!$G$14,'waste_char_sector_%_values'!$E$2:$AG$3277,29,FALSE), VLOOKUP($D124,'waste_char_sector_%_values'!$E$2:$AG$3277,29,FALSE))*'DONNÉES '!$F163),0)</f>
        <v>0</v>
      </c>
      <c r="S124" s="37"/>
      <c r="T124" s="37">
        <f t="shared" si="10"/>
        <v>0</v>
      </c>
      <c r="W124" s="20">
        <f>IFERROR((IF($A124&gt;supporting_sheet!$D$14, VLOOKUP(supporting_sheet!$G$14,'waste_char_sector_%_values'!$E$2:$AG$3277,11,FALSE), VLOOKUP($D124,'waste_char_sector_%_values'!$E$2:$AG$3277,11,FALSE))*'DONNÉES '!$F163),0)</f>
        <v>0</v>
      </c>
    </row>
    <row r="125" spans="1:23" x14ac:dyDescent="0.25">
      <c r="A125" s="1">
        <f>'DONNÉES '!B164</f>
        <v>123</v>
      </c>
      <c r="B125" s="1" t="str">
        <f t="shared" si="5"/>
        <v>AB</v>
      </c>
      <c r="C125" s="1" t="s">
        <v>57</v>
      </c>
      <c r="D125" s="1" t="str">
        <f t="shared" si="9"/>
        <v>123ABC&amp;D</v>
      </c>
      <c r="E125" s="20">
        <f>IFERROR((IF($A125&gt;supporting_sheet!$D$14, VLOOKUP(supporting_sheet!$G$14,'waste_char_sector_%_values'!$E$2:$AG$3277,2,FALSE), VLOOKUP($D125,'waste_char_sector_%_values'!$E$2:$AG$3277,2,FALSE))*'DONNÉES '!$F164),0)</f>
        <v>0</v>
      </c>
      <c r="F125" s="20">
        <f>IFERROR((IF($A125&gt;supporting_sheet!$D$14, VLOOKUP(supporting_sheet!$G$14,'waste_char_sector_%_values'!$E$2:$AG$3277,3,FALSE), VLOOKUP($D125,'waste_char_sector_%_values'!$E$2:$AG$3277,3,FALSE))*'DONNÉES '!$F164),0)</f>
        <v>0</v>
      </c>
      <c r="G125" s="20">
        <f>IFERROR((IF($A125&gt;supporting_sheet!$D$14, VLOOKUP(supporting_sheet!$G$14,'waste_char_sector_%_values'!$E$2:$AG$3277,4,FALSE), VLOOKUP($D125,'waste_char_sector_%_values'!$E$2:$AG$3277,4,FALSE))*'DONNÉES '!$F164),0)</f>
        <v>0</v>
      </c>
      <c r="H125" s="20">
        <f>IFERROR((IF($A125&gt;supporting_sheet!$D$14, VLOOKUP(supporting_sheet!$G$14,'waste_char_sector_%_values'!$E$2:$AG$3277,5,FALSE), VLOOKUP($D125,'waste_char_sector_%_values'!$E$2:$AG$3277,5,FALSE))*'DONNÉES '!$F164),0)</f>
        <v>0</v>
      </c>
      <c r="I125" s="20">
        <f>IFERROR((IF($A125&gt;supporting_sheet!$D$14, VLOOKUP(supporting_sheet!$G$14,'waste_char_sector_%_values'!$E$2:$AG$3277,6,FALSE), VLOOKUP($D125,'waste_char_sector_%_values'!$E$2:$AG$3277,6,FALSE))*'DONNÉES '!$F164),0)</f>
        <v>0</v>
      </c>
      <c r="J125" s="20">
        <f>IFERROR((IF($A125&gt;supporting_sheet!$D$14, VLOOKUP(supporting_sheet!$G$14,'waste_char_sector_%_values'!$E$2:$AG$3277,7,FALSE), VLOOKUP($D125,'waste_char_sector_%_values'!$E$2:$AG$3277,7,FALSE))*'DONNÉES '!$F164),0)</f>
        <v>0</v>
      </c>
      <c r="K125" s="20">
        <f>IFERROR((IF($A125&gt;supporting_sheet!$D$14, VLOOKUP(supporting_sheet!$G$14,'waste_char_sector_%_values'!$E$2:$AG$3277,8,FALSE), VLOOKUP($D125,'waste_char_sector_%_values'!$E$2:$AG$3277,8,FALSE))*'DONNÉES '!$F164),0)</f>
        <v>0</v>
      </c>
      <c r="L125" s="20">
        <f>IFERROR((IF($A125&gt;supporting_sheet!$D$14, VLOOKUP(supporting_sheet!$G$14,'waste_char_sector_%_values'!$E$2:$AG$3277,9,FALSE), VLOOKUP($D125,'waste_char_sector_%_values'!$E$2:$AG$3277,9,FALSE))*'DONNÉES '!$F164),0)</f>
        <v>0</v>
      </c>
      <c r="M125" s="20">
        <f>IFERROR((IF($A125&gt;supporting_sheet!$D$14, VLOOKUP(supporting_sheet!$G$14,'waste_char_sector_%_values'!$E$2:$AG$3277,10,FALSE), VLOOKUP($D125,'waste_char_sector_%_values'!$E$2:$AG$3277,10,FALSE))*'DONNÉES '!$F164),0)</f>
        <v>0</v>
      </c>
      <c r="N125" s="20">
        <f>IFERROR((IF($A125&gt;supporting_sheet!$D$14, VLOOKUP(supporting_sheet!$G$14,'waste_char_sector_%_values'!$E$2:$AG$3277,11,FALSE), VLOOKUP($D125,'waste_char_sector_%_values'!$E$2:$AG$3277,11,FALSE))*'DONNÉES '!$F164),0)</f>
        <v>0</v>
      </c>
      <c r="O125" s="20">
        <f>IFERROR((IF($A125&gt;supporting_sheet!$D$14, VLOOKUP(supporting_sheet!$G$14,'waste_char_sector_%_values'!$E$2:$AG$3277,12,FALSE), VLOOKUP($D125,'waste_char_sector_%_values'!$E$2:$AG$3277,12,FALSE))*'DONNÉES '!$F164),0)</f>
        <v>0</v>
      </c>
      <c r="P125" s="20">
        <f>IFERROR((IF($A125&gt;supporting_sheet!$D$14, VLOOKUP(supporting_sheet!$G$14,'waste_char_sector_%_values'!$E$2:$AG$3277,13,FALSE), VLOOKUP($D125,'waste_char_sector_%_values'!$E$2:$AG$3277,13,FALSE))*'DONNÉES '!$F164),0)</f>
        <v>0</v>
      </c>
      <c r="Q125" s="20">
        <f>IFERROR((IF($A125&gt;supporting_sheet!$D$14, VLOOKUP(supporting_sheet!$G$14,'waste_char_sector_%_values'!$E$2:$AG$3277,14,FALSE), VLOOKUP($D125,'waste_char_sector_%_values'!$E$2:$AG$3277,14,FALSE))*'DONNÉES '!$F164),0)</f>
        <v>0</v>
      </c>
      <c r="R125" s="20">
        <f>IFERROR((IF($A125&gt;supporting_sheet!$D$14, VLOOKUP(supporting_sheet!$G$14,'waste_char_sector_%_values'!$E$2:$AG$3277,29,FALSE), VLOOKUP($D125,'waste_char_sector_%_values'!$E$2:$AG$3277,29,FALSE))*'DONNÉES '!$F164),0)</f>
        <v>0</v>
      </c>
      <c r="S125" s="37"/>
      <c r="T125" s="37">
        <f t="shared" si="10"/>
        <v>0</v>
      </c>
      <c r="W125" s="20">
        <f>IFERROR((IF($A125&gt;supporting_sheet!$D$14, VLOOKUP(supporting_sheet!$G$14,'waste_char_sector_%_values'!$E$2:$AG$3277,11,FALSE), VLOOKUP($D125,'waste_char_sector_%_values'!$E$2:$AG$3277,11,FALSE))*'DONNÉES '!$F164),0)</f>
        <v>0</v>
      </c>
    </row>
    <row r="126" spans="1:23" x14ac:dyDescent="0.25">
      <c r="A126" s="1">
        <f>'DONNÉES '!B165</f>
        <v>124</v>
      </c>
      <c r="B126" s="1" t="str">
        <f t="shared" si="5"/>
        <v>AB</v>
      </c>
      <c r="C126" s="1" t="s">
        <v>57</v>
      </c>
      <c r="D126" s="1" t="str">
        <f t="shared" si="9"/>
        <v>124ABC&amp;D</v>
      </c>
      <c r="E126" s="20">
        <f>IFERROR((IF($A126&gt;supporting_sheet!$D$14, VLOOKUP(supporting_sheet!$G$14,'waste_char_sector_%_values'!$E$2:$AG$3277,2,FALSE), VLOOKUP($D126,'waste_char_sector_%_values'!$E$2:$AG$3277,2,FALSE))*'DONNÉES '!$F165),0)</f>
        <v>0</v>
      </c>
      <c r="F126" s="20">
        <f>IFERROR((IF($A126&gt;supporting_sheet!$D$14, VLOOKUP(supporting_sheet!$G$14,'waste_char_sector_%_values'!$E$2:$AG$3277,3,FALSE), VLOOKUP($D126,'waste_char_sector_%_values'!$E$2:$AG$3277,3,FALSE))*'DONNÉES '!$F165),0)</f>
        <v>0</v>
      </c>
      <c r="G126" s="20">
        <f>IFERROR((IF($A126&gt;supporting_sheet!$D$14, VLOOKUP(supporting_sheet!$G$14,'waste_char_sector_%_values'!$E$2:$AG$3277,4,FALSE), VLOOKUP($D126,'waste_char_sector_%_values'!$E$2:$AG$3277,4,FALSE))*'DONNÉES '!$F165),0)</f>
        <v>0</v>
      </c>
      <c r="H126" s="20">
        <f>IFERROR((IF($A126&gt;supporting_sheet!$D$14, VLOOKUP(supporting_sheet!$G$14,'waste_char_sector_%_values'!$E$2:$AG$3277,5,FALSE), VLOOKUP($D126,'waste_char_sector_%_values'!$E$2:$AG$3277,5,FALSE))*'DONNÉES '!$F165),0)</f>
        <v>0</v>
      </c>
      <c r="I126" s="20">
        <f>IFERROR((IF($A126&gt;supporting_sheet!$D$14, VLOOKUP(supporting_sheet!$G$14,'waste_char_sector_%_values'!$E$2:$AG$3277,6,FALSE), VLOOKUP($D126,'waste_char_sector_%_values'!$E$2:$AG$3277,6,FALSE))*'DONNÉES '!$F165),0)</f>
        <v>0</v>
      </c>
      <c r="J126" s="20">
        <f>IFERROR((IF($A126&gt;supporting_sheet!$D$14, VLOOKUP(supporting_sheet!$G$14,'waste_char_sector_%_values'!$E$2:$AG$3277,7,FALSE), VLOOKUP($D126,'waste_char_sector_%_values'!$E$2:$AG$3277,7,FALSE))*'DONNÉES '!$F165),0)</f>
        <v>0</v>
      </c>
      <c r="K126" s="20">
        <f>IFERROR((IF($A126&gt;supporting_sheet!$D$14, VLOOKUP(supporting_sheet!$G$14,'waste_char_sector_%_values'!$E$2:$AG$3277,8,FALSE), VLOOKUP($D126,'waste_char_sector_%_values'!$E$2:$AG$3277,8,FALSE))*'DONNÉES '!$F165),0)</f>
        <v>0</v>
      </c>
      <c r="L126" s="20">
        <f>IFERROR((IF($A126&gt;supporting_sheet!$D$14, VLOOKUP(supporting_sheet!$G$14,'waste_char_sector_%_values'!$E$2:$AG$3277,9,FALSE), VLOOKUP($D126,'waste_char_sector_%_values'!$E$2:$AG$3277,9,FALSE))*'DONNÉES '!$F165),0)</f>
        <v>0</v>
      </c>
      <c r="M126" s="20">
        <f>IFERROR((IF($A126&gt;supporting_sheet!$D$14, VLOOKUP(supporting_sheet!$G$14,'waste_char_sector_%_values'!$E$2:$AG$3277,10,FALSE), VLOOKUP($D126,'waste_char_sector_%_values'!$E$2:$AG$3277,10,FALSE))*'DONNÉES '!$F165),0)</f>
        <v>0</v>
      </c>
      <c r="N126" s="20">
        <f>IFERROR((IF($A126&gt;supporting_sheet!$D$14, VLOOKUP(supporting_sheet!$G$14,'waste_char_sector_%_values'!$E$2:$AG$3277,11,FALSE), VLOOKUP($D126,'waste_char_sector_%_values'!$E$2:$AG$3277,11,FALSE))*'DONNÉES '!$F165),0)</f>
        <v>0</v>
      </c>
      <c r="O126" s="20">
        <f>IFERROR((IF($A126&gt;supporting_sheet!$D$14, VLOOKUP(supporting_sheet!$G$14,'waste_char_sector_%_values'!$E$2:$AG$3277,12,FALSE), VLOOKUP($D126,'waste_char_sector_%_values'!$E$2:$AG$3277,12,FALSE))*'DONNÉES '!$F165),0)</f>
        <v>0</v>
      </c>
      <c r="P126" s="20">
        <f>IFERROR((IF($A126&gt;supporting_sheet!$D$14, VLOOKUP(supporting_sheet!$G$14,'waste_char_sector_%_values'!$E$2:$AG$3277,13,FALSE), VLOOKUP($D126,'waste_char_sector_%_values'!$E$2:$AG$3277,13,FALSE))*'DONNÉES '!$F165),0)</f>
        <v>0</v>
      </c>
      <c r="Q126" s="20">
        <f>IFERROR((IF($A126&gt;supporting_sheet!$D$14, VLOOKUP(supporting_sheet!$G$14,'waste_char_sector_%_values'!$E$2:$AG$3277,14,FALSE), VLOOKUP($D126,'waste_char_sector_%_values'!$E$2:$AG$3277,14,FALSE))*'DONNÉES '!$F165),0)</f>
        <v>0</v>
      </c>
      <c r="R126" s="20">
        <f>IFERROR((IF($A126&gt;supporting_sheet!$D$14, VLOOKUP(supporting_sheet!$G$14,'waste_char_sector_%_values'!$E$2:$AG$3277,29,FALSE), VLOOKUP($D126,'waste_char_sector_%_values'!$E$2:$AG$3277,29,FALSE))*'DONNÉES '!$F165),0)</f>
        <v>0</v>
      </c>
      <c r="S126" s="37"/>
      <c r="T126" s="37">
        <f t="shared" si="10"/>
        <v>0</v>
      </c>
      <c r="W126" s="20">
        <f>IFERROR((IF($A126&gt;supporting_sheet!$D$14, VLOOKUP(supporting_sheet!$G$14,'waste_char_sector_%_values'!$E$2:$AG$3277,11,FALSE), VLOOKUP($D126,'waste_char_sector_%_values'!$E$2:$AG$3277,11,FALSE))*'DONNÉES '!$F165),0)</f>
        <v>0</v>
      </c>
    </row>
    <row r="127" spans="1:23" x14ac:dyDescent="0.25">
      <c r="A127" s="1">
        <f>'DONNÉES '!B166</f>
        <v>125</v>
      </c>
      <c r="B127" s="1" t="str">
        <f t="shared" si="5"/>
        <v>AB</v>
      </c>
      <c r="C127" s="1" t="s">
        <v>57</v>
      </c>
      <c r="D127" s="1" t="str">
        <f t="shared" si="9"/>
        <v>125ABC&amp;D</v>
      </c>
      <c r="E127" s="20">
        <f>IFERROR((IF($A127&gt;supporting_sheet!$D$14, VLOOKUP(supporting_sheet!$G$14,'waste_char_sector_%_values'!$E$2:$AG$3277,2,FALSE), VLOOKUP($D127,'waste_char_sector_%_values'!$E$2:$AG$3277,2,FALSE))*'DONNÉES '!$F166),0)</f>
        <v>0</v>
      </c>
      <c r="F127" s="20">
        <f>IFERROR((IF($A127&gt;supporting_sheet!$D$14, VLOOKUP(supporting_sheet!$G$14,'waste_char_sector_%_values'!$E$2:$AG$3277,3,FALSE), VLOOKUP($D127,'waste_char_sector_%_values'!$E$2:$AG$3277,3,FALSE))*'DONNÉES '!$F166),0)</f>
        <v>0</v>
      </c>
      <c r="G127" s="20">
        <f>IFERROR((IF($A127&gt;supporting_sheet!$D$14, VLOOKUP(supporting_sheet!$G$14,'waste_char_sector_%_values'!$E$2:$AG$3277,4,FALSE), VLOOKUP($D127,'waste_char_sector_%_values'!$E$2:$AG$3277,4,FALSE))*'DONNÉES '!$F166),0)</f>
        <v>0</v>
      </c>
      <c r="H127" s="20">
        <f>IFERROR((IF($A127&gt;supporting_sheet!$D$14, VLOOKUP(supporting_sheet!$G$14,'waste_char_sector_%_values'!$E$2:$AG$3277,5,FALSE), VLOOKUP($D127,'waste_char_sector_%_values'!$E$2:$AG$3277,5,FALSE))*'DONNÉES '!$F166),0)</f>
        <v>0</v>
      </c>
      <c r="I127" s="20">
        <f>IFERROR((IF($A127&gt;supporting_sheet!$D$14, VLOOKUP(supporting_sheet!$G$14,'waste_char_sector_%_values'!$E$2:$AG$3277,6,FALSE), VLOOKUP($D127,'waste_char_sector_%_values'!$E$2:$AG$3277,6,FALSE))*'DONNÉES '!$F166),0)</f>
        <v>0</v>
      </c>
      <c r="J127" s="20">
        <f>IFERROR((IF($A127&gt;supporting_sheet!$D$14, VLOOKUP(supporting_sheet!$G$14,'waste_char_sector_%_values'!$E$2:$AG$3277,7,FALSE), VLOOKUP($D127,'waste_char_sector_%_values'!$E$2:$AG$3277,7,FALSE))*'DONNÉES '!$F166),0)</f>
        <v>0</v>
      </c>
      <c r="K127" s="20">
        <f>IFERROR((IF($A127&gt;supporting_sheet!$D$14, VLOOKUP(supporting_sheet!$G$14,'waste_char_sector_%_values'!$E$2:$AG$3277,8,FALSE), VLOOKUP($D127,'waste_char_sector_%_values'!$E$2:$AG$3277,8,FALSE))*'DONNÉES '!$F166),0)</f>
        <v>0</v>
      </c>
      <c r="L127" s="20">
        <f>IFERROR((IF($A127&gt;supporting_sheet!$D$14, VLOOKUP(supporting_sheet!$G$14,'waste_char_sector_%_values'!$E$2:$AG$3277,9,FALSE), VLOOKUP($D127,'waste_char_sector_%_values'!$E$2:$AG$3277,9,FALSE))*'DONNÉES '!$F166),0)</f>
        <v>0</v>
      </c>
      <c r="M127" s="20">
        <f>IFERROR((IF($A127&gt;supporting_sheet!$D$14, VLOOKUP(supporting_sheet!$G$14,'waste_char_sector_%_values'!$E$2:$AG$3277,10,FALSE), VLOOKUP($D127,'waste_char_sector_%_values'!$E$2:$AG$3277,10,FALSE))*'DONNÉES '!$F166),0)</f>
        <v>0</v>
      </c>
      <c r="N127" s="20">
        <f>IFERROR((IF($A127&gt;supporting_sheet!$D$14, VLOOKUP(supporting_sheet!$G$14,'waste_char_sector_%_values'!$E$2:$AG$3277,11,FALSE), VLOOKUP($D127,'waste_char_sector_%_values'!$E$2:$AG$3277,11,FALSE))*'DONNÉES '!$F166),0)</f>
        <v>0</v>
      </c>
      <c r="O127" s="20">
        <f>IFERROR((IF($A127&gt;supporting_sheet!$D$14, VLOOKUP(supporting_sheet!$G$14,'waste_char_sector_%_values'!$E$2:$AG$3277,12,FALSE), VLOOKUP($D127,'waste_char_sector_%_values'!$E$2:$AG$3277,12,FALSE))*'DONNÉES '!$F166),0)</f>
        <v>0</v>
      </c>
      <c r="P127" s="20">
        <f>IFERROR((IF($A127&gt;supporting_sheet!$D$14, VLOOKUP(supporting_sheet!$G$14,'waste_char_sector_%_values'!$E$2:$AG$3277,13,FALSE), VLOOKUP($D127,'waste_char_sector_%_values'!$E$2:$AG$3277,13,FALSE))*'DONNÉES '!$F166),0)</f>
        <v>0</v>
      </c>
      <c r="Q127" s="20">
        <f>IFERROR((IF($A127&gt;supporting_sheet!$D$14, VLOOKUP(supporting_sheet!$G$14,'waste_char_sector_%_values'!$E$2:$AG$3277,14,FALSE), VLOOKUP($D127,'waste_char_sector_%_values'!$E$2:$AG$3277,14,FALSE))*'DONNÉES '!$F166),0)</f>
        <v>0</v>
      </c>
      <c r="R127" s="20">
        <f>IFERROR((IF($A127&gt;supporting_sheet!$D$14, VLOOKUP(supporting_sheet!$G$14,'waste_char_sector_%_values'!$E$2:$AG$3277,29,FALSE), VLOOKUP($D127,'waste_char_sector_%_values'!$E$2:$AG$3277,29,FALSE))*'DONNÉES '!$F166),0)</f>
        <v>0</v>
      </c>
      <c r="S127" s="37"/>
      <c r="T127" s="37">
        <f t="shared" si="10"/>
        <v>0</v>
      </c>
      <c r="W127" s="20">
        <f>IFERROR((IF($A127&gt;supporting_sheet!$D$14, VLOOKUP(supporting_sheet!$G$14,'waste_char_sector_%_values'!$E$2:$AG$3277,11,FALSE), VLOOKUP($D127,'waste_char_sector_%_values'!$E$2:$AG$3277,11,FALSE))*'DONNÉES '!$F166),0)</f>
        <v>0</v>
      </c>
    </row>
    <row r="128" spans="1:23" x14ac:dyDescent="0.25">
      <c r="A128" s="1">
        <f>'DONNÉES '!B167</f>
        <v>126</v>
      </c>
      <c r="B128" s="1" t="str">
        <f t="shared" si="5"/>
        <v>AB</v>
      </c>
      <c r="C128" s="1" t="s">
        <v>57</v>
      </c>
      <c r="D128" s="1" t="str">
        <f t="shared" si="9"/>
        <v>126ABC&amp;D</v>
      </c>
      <c r="E128" s="20">
        <f>IFERROR((IF($A128&gt;supporting_sheet!$D$14, VLOOKUP(supporting_sheet!$G$14,'waste_char_sector_%_values'!$E$2:$AG$3277,2,FALSE), VLOOKUP($D128,'waste_char_sector_%_values'!$E$2:$AG$3277,2,FALSE))*'DONNÉES '!$F167),0)</f>
        <v>0</v>
      </c>
      <c r="F128" s="20">
        <f>IFERROR((IF($A128&gt;supporting_sheet!$D$14, VLOOKUP(supporting_sheet!$G$14,'waste_char_sector_%_values'!$E$2:$AG$3277,3,FALSE), VLOOKUP($D128,'waste_char_sector_%_values'!$E$2:$AG$3277,3,FALSE))*'DONNÉES '!$F167),0)</f>
        <v>0</v>
      </c>
      <c r="G128" s="20">
        <f>IFERROR((IF($A128&gt;supporting_sheet!$D$14, VLOOKUP(supporting_sheet!$G$14,'waste_char_sector_%_values'!$E$2:$AG$3277,4,FALSE), VLOOKUP($D128,'waste_char_sector_%_values'!$E$2:$AG$3277,4,FALSE))*'DONNÉES '!$F167),0)</f>
        <v>0</v>
      </c>
      <c r="H128" s="20">
        <f>IFERROR((IF($A128&gt;supporting_sheet!$D$14, VLOOKUP(supporting_sheet!$G$14,'waste_char_sector_%_values'!$E$2:$AG$3277,5,FALSE), VLOOKUP($D128,'waste_char_sector_%_values'!$E$2:$AG$3277,5,FALSE))*'DONNÉES '!$F167),0)</f>
        <v>0</v>
      </c>
      <c r="I128" s="20">
        <f>IFERROR((IF($A128&gt;supporting_sheet!$D$14, VLOOKUP(supporting_sheet!$G$14,'waste_char_sector_%_values'!$E$2:$AG$3277,6,FALSE), VLOOKUP($D128,'waste_char_sector_%_values'!$E$2:$AG$3277,6,FALSE))*'DONNÉES '!$F167),0)</f>
        <v>0</v>
      </c>
      <c r="J128" s="20">
        <f>IFERROR((IF($A128&gt;supporting_sheet!$D$14, VLOOKUP(supporting_sheet!$G$14,'waste_char_sector_%_values'!$E$2:$AG$3277,7,FALSE), VLOOKUP($D128,'waste_char_sector_%_values'!$E$2:$AG$3277,7,FALSE))*'DONNÉES '!$F167),0)</f>
        <v>0</v>
      </c>
      <c r="K128" s="20">
        <f>IFERROR((IF($A128&gt;supporting_sheet!$D$14, VLOOKUP(supporting_sheet!$G$14,'waste_char_sector_%_values'!$E$2:$AG$3277,8,FALSE), VLOOKUP($D128,'waste_char_sector_%_values'!$E$2:$AG$3277,8,FALSE))*'DONNÉES '!$F167),0)</f>
        <v>0</v>
      </c>
      <c r="L128" s="20">
        <f>IFERROR((IF($A128&gt;supporting_sheet!$D$14, VLOOKUP(supporting_sheet!$G$14,'waste_char_sector_%_values'!$E$2:$AG$3277,9,FALSE), VLOOKUP($D128,'waste_char_sector_%_values'!$E$2:$AG$3277,9,FALSE))*'DONNÉES '!$F167),0)</f>
        <v>0</v>
      </c>
      <c r="M128" s="20">
        <f>IFERROR((IF($A128&gt;supporting_sheet!$D$14, VLOOKUP(supporting_sheet!$G$14,'waste_char_sector_%_values'!$E$2:$AG$3277,10,FALSE), VLOOKUP($D128,'waste_char_sector_%_values'!$E$2:$AG$3277,10,FALSE))*'DONNÉES '!$F167),0)</f>
        <v>0</v>
      </c>
      <c r="N128" s="20">
        <f>IFERROR((IF($A128&gt;supporting_sheet!$D$14, VLOOKUP(supporting_sheet!$G$14,'waste_char_sector_%_values'!$E$2:$AG$3277,11,FALSE), VLOOKUP($D128,'waste_char_sector_%_values'!$E$2:$AG$3277,11,FALSE))*'DONNÉES '!$F167),0)</f>
        <v>0</v>
      </c>
      <c r="O128" s="20">
        <f>IFERROR((IF($A128&gt;supporting_sheet!$D$14, VLOOKUP(supporting_sheet!$G$14,'waste_char_sector_%_values'!$E$2:$AG$3277,12,FALSE), VLOOKUP($D128,'waste_char_sector_%_values'!$E$2:$AG$3277,12,FALSE))*'DONNÉES '!$F167),0)</f>
        <v>0</v>
      </c>
      <c r="P128" s="20">
        <f>IFERROR((IF($A128&gt;supporting_sheet!$D$14, VLOOKUP(supporting_sheet!$G$14,'waste_char_sector_%_values'!$E$2:$AG$3277,13,FALSE), VLOOKUP($D128,'waste_char_sector_%_values'!$E$2:$AG$3277,13,FALSE))*'DONNÉES '!$F167),0)</f>
        <v>0</v>
      </c>
      <c r="Q128" s="20">
        <f>IFERROR((IF($A128&gt;supporting_sheet!$D$14, VLOOKUP(supporting_sheet!$G$14,'waste_char_sector_%_values'!$E$2:$AG$3277,14,FALSE), VLOOKUP($D128,'waste_char_sector_%_values'!$E$2:$AG$3277,14,FALSE))*'DONNÉES '!$F167),0)</f>
        <v>0</v>
      </c>
      <c r="R128" s="20">
        <f>IFERROR((IF($A128&gt;supporting_sheet!$D$14, VLOOKUP(supporting_sheet!$G$14,'waste_char_sector_%_values'!$E$2:$AG$3277,29,FALSE), VLOOKUP($D128,'waste_char_sector_%_values'!$E$2:$AG$3277,29,FALSE))*'DONNÉES '!$F167),0)</f>
        <v>0</v>
      </c>
      <c r="S128" s="37"/>
      <c r="T128" s="37">
        <f t="shared" si="10"/>
        <v>0</v>
      </c>
      <c r="W128" s="20">
        <f>IFERROR((IF($A128&gt;supporting_sheet!$D$14, VLOOKUP(supporting_sheet!$G$14,'waste_char_sector_%_values'!$E$2:$AG$3277,11,FALSE), VLOOKUP($D128,'waste_char_sector_%_values'!$E$2:$AG$3277,11,FALSE))*'DONNÉES '!$F167),0)</f>
        <v>0</v>
      </c>
    </row>
    <row r="129" spans="1:23" x14ac:dyDescent="0.25">
      <c r="A129" s="1">
        <f>'DONNÉES '!B168</f>
        <v>127</v>
      </c>
      <c r="B129" s="1" t="str">
        <f t="shared" si="5"/>
        <v>AB</v>
      </c>
      <c r="C129" s="1" t="s">
        <v>57</v>
      </c>
      <c r="D129" s="1" t="str">
        <f t="shared" si="9"/>
        <v>127ABC&amp;D</v>
      </c>
      <c r="E129" s="20">
        <f>IFERROR((IF($A129&gt;supporting_sheet!$D$14, VLOOKUP(supporting_sheet!$G$14,'waste_char_sector_%_values'!$E$2:$AG$3277,2,FALSE), VLOOKUP($D129,'waste_char_sector_%_values'!$E$2:$AG$3277,2,FALSE))*'DONNÉES '!$F168),0)</f>
        <v>0</v>
      </c>
      <c r="F129" s="20">
        <f>IFERROR((IF($A129&gt;supporting_sheet!$D$14, VLOOKUP(supporting_sheet!$G$14,'waste_char_sector_%_values'!$E$2:$AG$3277,3,FALSE), VLOOKUP($D129,'waste_char_sector_%_values'!$E$2:$AG$3277,3,FALSE))*'DONNÉES '!$F168),0)</f>
        <v>0</v>
      </c>
      <c r="G129" s="20">
        <f>IFERROR((IF($A129&gt;supporting_sheet!$D$14, VLOOKUP(supporting_sheet!$G$14,'waste_char_sector_%_values'!$E$2:$AG$3277,4,FALSE), VLOOKUP($D129,'waste_char_sector_%_values'!$E$2:$AG$3277,4,FALSE))*'DONNÉES '!$F168),0)</f>
        <v>0</v>
      </c>
      <c r="H129" s="20">
        <f>IFERROR((IF($A129&gt;supporting_sheet!$D$14, VLOOKUP(supporting_sheet!$G$14,'waste_char_sector_%_values'!$E$2:$AG$3277,5,FALSE), VLOOKUP($D129,'waste_char_sector_%_values'!$E$2:$AG$3277,5,FALSE))*'DONNÉES '!$F168),0)</f>
        <v>0</v>
      </c>
      <c r="I129" s="20">
        <f>IFERROR((IF($A129&gt;supporting_sheet!$D$14, VLOOKUP(supporting_sheet!$G$14,'waste_char_sector_%_values'!$E$2:$AG$3277,6,FALSE), VLOOKUP($D129,'waste_char_sector_%_values'!$E$2:$AG$3277,6,FALSE))*'DONNÉES '!$F168),0)</f>
        <v>0</v>
      </c>
      <c r="J129" s="20">
        <f>IFERROR((IF($A129&gt;supporting_sheet!$D$14, VLOOKUP(supporting_sheet!$G$14,'waste_char_sector_%_values'!$E$2:$AG$3277,7,FALSE), VLOOKUP($D129,'waste_char_sector_%_values'!$E$2:$AG$3277,7,FALSE))*'DONNÉES '!$F168),0)</f>
        <v>0</v>
      </c>
      <c r="K129" s="20">
        <f>IFERROR((IF($A129&gt;supporting_sheet!$D$14, VLOOKUP(supporting_sheet!$G$14,'waste_char_sector_%_values'!$E$2:$AG$3277,8,FALSE), VLOOKUP($D129,'waste_char_sector_%_values'!$E$2:$AG$3277,8,FALSE))*'DONNÉES '!$F168),0)</f>
        <v>0</v>
      </c>
      <c r="L129" s="20">
        <f>IFERROR((IF($A129&gt;supporting_sheet!$D$14, VLOOKUP(supporting_sheet!$G$14,'waste_char_sector_%_values'!$E$2:$AG$3277,9,FALSE), VLOOKUP($D129,'waste_char_sector_%_values'!$E$2:$AG$3277,9,FALSE))*'DONNÉES '!$F168),0)</f>
        <v>0</v>
      </c>
      <c r="M129" s="20">
        <f>IFERROR((IF($A129&gt;supporting_sheet!$D$14, VLOOKUP(supporting_sheet!$G$14,'waste_char_sector_%_values'!$E$2:$AG$3277,10,FALSE), VLOOKUP($D129,'waste_char_sector_%_values'!$E$2:$AG$3277,10,FALSE))*'DONNÉES '!$F168),0)</f>
        <v>0</v>
      </c>
      <c r="N129" s="20">
        <f>IFERROR((IF($A129&gt;supporting_sheet!$D$14, VLOOKUP(supporting_sheet!$G$14,'waste_char_sector_%_values'!$E$2:$AG$3277,11,FALSE), VLOOKUP($D129,'waste_char_sector_%_values'!$E$2:$AG$3277,11,FALSE))*'DONNÉES '!$F168),0)</f>
        <v>0</v>
      </c>
      <c r="O129" s="20">
        <f>IFERROR((IF($A129&gt;supporting_sheet!$D$14, VLOOKUP(supporting_sheet!$G$14,'waste_char_sector_%_values'!$E$2:$AG$3277,12,FALSE), VLOOKUP($D129,'waste_char_sector_%_values'!$E$2:$AG$3277,12,FALSE))*'DONNÉES '!$F168),0)</f>
        <v>0</v>
      </c>
      <c r="P129" s="20">
        <f>IFERROR((IF($A129&gt;supporting_sheet!$D$14, VLOOKUP(supporting_sheet!$G$14,'waste_char_sector_%_values'!$E$2:$AG$3277,13,FALSE), VLOOKUP($D129,'waste_char_sector_%_values'!$E$2:$AG$3277,13,FALSE))*'DONNÉES '!$F168),0)</f>
        <v>0</v>
      </c>
      <c r="Q129" s="20">
        <f>IFERROR((IF($A129&gt;supporting_sheet!$D$14, VLOOKUP(supporting_sheet!$G$14,'waste_char_sector_%_values'!$E$2:$AG$3277,14,FALSE), VLOOKUP($D129,'waste_char_sector_%_values'!$E$2:$AG$3277,14,FALSE))*'DONNÉES '!$F168),0)</f>
        <v>0</v>
      </c>
      <c r="R129" s="20">
        <f>IFERROR((IF($A129&gt;supporting_sheet!$D$14, VLOOKUP(supporting_sheet!$G$14,'waste_char_sector_%_values'!$E$2:$AG$3277,29,FALSE), VLOOKUP($D129,'waste_char_sector_%_values'!$E$2:$AG$3277,29,FALSE))*'DONNÉES '!$F168),0)</f>
        <v>0</v>
      </c>
      <c r="S129" s="37"/>
      <c r="T129" s="37">
        <f t="shared" si="10"/>
        <v>0</v>
      </c>
      <c r="W129" s="20">
        <f>IFERROR((IF($A129&gt;supporting_sheet!$D$14, VLOOKUP(supporting_sheet!$G$14,'waste_char_sector_%_values'!$E$2:$AG$3277,11,FALSE), VLOOKUP($D129,'waste_char_sector_%_values'!$E$2:$AG$3277,11,FALSE))*'DONNÉES '!$F168),0)</f>
        <v>0</v>
      </c>
    </row>
    <row r="130" spans="1:23" x14ac:dyDescent="0.25">
      <c r="A130" s="1">
        <f>'DONNÉES '!B169</f>
        <v>128</v>
      </c>
      <c r="B130" s="1" t="str">
        <f t="shared" si="5"/>
        <v>AB</v>
      </c>
      <c r="C130" s="1" t="s">
        <v>57</v>
      </c>
      <c r="D130" s="1" t="str">
        <f t="shared" si="9"/>
        <v>128ABC&amp;D</v>
      </c>
      <c r="E130" s="20">
        <f>IFERROR((IF($A130&gt;supporting_sheet!$D$14, VLOOKUP(supporting_sheet!$G$14,'waste_char_sector_%_values'!$E$2:$AG$3277,2,FALSE), VLOOKUP($D130,'waste_char_sector_%_values'!$E$2:$AG$3277,2,FALSE))*'DONNÉES '!$F169),0)</f>
        <v>0</v>
      </c>
      <c r="F130" s="20">
        <f>IFERROR((IF($A130&gt;supporting_sheet!$D$14, VLOOKUP(supporting_sheet!$G$14,'waste_char_sector_%_values'!$E$2:$AG$3277,3,FALSE), VLOOKUP($D130,'waste_char_sector_%_values'!$E$2:$AG$3277,3,FALSE))*'DONNÉES '!$F169),0)</f>
        <v>0</v>
      </c>
      <c r="G130" s="20">
        <f>IFERROR((IF($A130&gt;supporting_sheet!$D$14, VLOOKUP(supporting_sheet!$G$14,'waste_char_sector_%_values'!$E$2:$AG$3277,4,FALSE), VLOOKUP($D130,'waste_char_sector_%_values'!$E$2:$AG$3277,4,FALSE))*'DONNÉES '!$F169),0)</f>
        <v>0</v>
      </c>
      <c r="H130" s="20">
        <f>IFERROR((IF($A130&gt;supporting_sheet!$D$14, VLOOKUP(supporting_sheet!$G$14,'waste_char_sector_%_values'!$E$2:$AG$3277,5,FALSE), VLOOKUP($D130,'waste_char_sector_%_values'!$E$2:$AG$3277,5,FALSE))*'DONNÉES '!$F169),0)</f>
        <v>0</v>
      </c>
      <c r="I130" s="20">
        <f>IFERROR((IF($A130&gt;supporting_sheet!$D$14, VLOOKUP(supporting_sheet!$G$14,'waste_char_sector_%_values'!$E$2:$AG$3277,6,FALSE), VLOOKUP($D130,'waste_char_sector_%_values'!$E$2:$AG$3277,6,FALSE))*'DONNÉES '!$F169),0)</f>
        <v>0</v>
      </c>
      <c r="J130" s="20">
        <f>IFERROR((IF($A130&gt;supporting_sheet!$D$14, VLOOKUP(supporting_sheet!$G$14,'waste_char_sector_%_values'!$E$2:$AG$3277,7,FALSE), VLOOKUP($D130,'waste_char_sector_%_values'!$E$2:$AG$3277,7,FALSE))*'DONNÉES '!$F169),0)</f>
        <v>0</v>
      </c>
      <c r="K130" s="20">
        <f>IFERROR((IF($A130&gt;supporting_sheet!$D$14, VLOOKUP(supporting_sheet!$G$14,'waste_char_sector_%_values'!$E$2:$AG$3277,8,FALSE), VLOOKUP($D130,'waste_char_sector_%_values'!$E$2:$AG$3277,8,FALSE))*'DONNÉES '!$F169),0)</f>
        <v>0</v>
      </c>
      <c r="L130" s="20">
        <f>IFERROR((IF($A130&gt;supporting_sheet!$D$14, VLOOKUP(supporting_sheet!$G$14,'waste_char_sector_%_values'!$E$2:$AG$3277,9,FALSE), VLOOKUP($D130,'waste_char_sector_%_values'!$E$2:$AG$3277,9,FALSE))*'DONNÉES '!$F169),0)</f>
        <v>0</v>
      </c>
      <c r="M130" s="20">
        <f>IFERROR((IF($A130&gt;supporting_sheet!$D$14, VLOOKUP(supporting_sheet!$G$14,'waste_char_sector_%_values'!$E$2:$AG$3277,10,FALSE), VLOOKUP($D130,'waste_char_sector_%_values'!$E$2:$AG$3277,10,FALSE))*'DONNÉES '!$F169),0)</f>
        <v>0</v>
      </c>
      <c r="N130" s="20">
        <f>IFERROR((IF($A130&gt;supporting_sheet!$D$14, VLOOKUP(supporting_sheet!$G$14,'waste_char_sector_%_values'!$E$2:$AG$3277,11,FALSE), VLOOKUP($D130,'waste_char_sector_%_values'!$E$2:$AG$3277,11,FALSE))*'DONNÉES '!$F169),0)</f>
        <v>0</v>
      </c>
      <c r="O130" s="20">
        <f>IFERROR((IF($A130&gt;supporting_sheet!$D$14, VLOOKUP(supporting_sheet!$G$14,'waste_char_sector_%_values'!$E$2:$AG$3277,12,FALSE), VLOOKUP($D130,'waste_char_sector_%_values'!$E$2:$AG$3277,12,FALSE))*'DONNÉES '!$F169),0)</f>
        <v>0</v>
      </c>
      <c r="P130" s="20">
        <f>IFERROR((IF($A130&gt;supporting_sheet!$D$14, VLOOKUP(supporting_sheet!$G$14,'waste_char_sector_%_values'!$E$2:$AG$3277,13,FALSE), VLOOKUP($D130,'waste_char_sector_%_values'!$E$2:$AG$3277,13,FALSE))*'DONNÉES '!$F169),0)</f>
        <v>0</v>
      </c>
      <c r="Q130" s="20">
        <f>IFERROR((IF($A130&gt;supporting_sheet!$D$14, VLOOKUP(supporting_sheet!$G$14,'waste_char_sector_%_values'!$E$2:$AG$3277,14,FALSE), VLOOKUP($D130,'waste_char_sector_%_values'!$E$2:$AG$3277,14,FALSE))*'DONNÉES '!$F169),0)</f>
        <v>0</v>
      </c>
      <c r="R130" s="20">
        <f>IFERROR((IF($A130&gt;supporting_sheet!$D$14, VLOOKUP(supporting_sheet!$G$14,'waste_char_sector_%_values'!$E$2:$AG$3277,29,FALSE), VLOOKUP($D130,'waste_char_sector_%_values'!$E$2:$AG$3277,29,FALSE))*'DONNÉES '!$F169),0)</f>
        <v>0</v>
      </c>
      <c r="S130" s="37"/>
      <c r="T130" s="37">
        <f t="shared" si="10"/>
        <v>0</v>
      </c>
      <c r="W130" s="20">
        <f>IFERROR((IF($A130&gt;supporting_sheet!$D$14, VLOOKUP(supporting_sheet!$G$14,'waste_char_sector_%_values'!$E$2:$AG$3277,11,FALSE), VLOOKUP($D130,'waste_char_sector_%_values'!$E$2:$AG$3277,11,FALSE))*'DONNÉES '!$F169),0)</f>
        <v>0</v>
      </c>
    </row>
    <row r="131" spans="1:23" x14ac:dyDescent="0.25">
      <c r="A131" s="1">
        <f>'DONNÉES '!B170</f>
        <v>129</v>
      </c>
      <c r="B131" s="1" t="str">
        <f t="shared" ref="B131:B136" si="11">province_1</f>
        <v>AB</v>
      </c>
      <c r="C131" s="1" t="s">
        <v>57</v>
      </c>
      <c r="D131" s="1" t="str">
        <f t="shared" si="9"/>
        <v>129ABC&amp;D</v>
      </c>
      <c r="E131" s="20">
        <f>IFERROR((IF($A131&gt;supporting_sheet!$D$14, VLOOKUP(supporting_sheet!$G$14,'waste_char_sector_%_values'!$E$2:$AG$3277,2,FALSE), VLOOKUP($D131,'waste_char_sector_%_values'!$E$2:$AG$3277,2,FALSE))*'DONNÉES '!$F170),0)</f>
        <v>0</v>
      </c>
      <c r="F131" s="20">
        <f>IFERROR((IF($A131&gt;supporting_sheet!$D$14, VLOOKUP(supporting_sheet!$G$14,'waste_char_sector_%_values'!$E$2:$AG$3277,3,FALSE), VLOOKUP($D131,'waste_char_sector_%_values'!$E$2:$AG$3277,3,FALSE))*'DONNÉES '!$F170),0)</f>
        <v>0</v>
      </c>
      <c r="G131" s="20">
        <f>IFERROR((IF($A131&gt;supporting_sheet!$D$14, VLOOKUP(supporting_sheet!$G$14,'waste_char_sector_%_values'!$E$2:$AG$3277,4,FALSE), VLOOKUP($D131,'waste_char_sector_%_values'!$E$2:$AG$3277,4,FALSE))*'DONNÉES '!$F170),0)</f>
        <v>0</v>
      </c>
      <c r="H131" s="20">
        <f>IFERROR((IF($A131&gt;supporting_sheet!$D$14, VLOOKUP(supporting_sheet!$G$14,'waste_char_sector_%_values'!$E$2:$AG$3277,5,FALSE), VLOOKUP($D131,'waste_char_sector_%_values'!$E$2:$AG$3277,5,FALSE))*'DONNÉES '!$F170),0)</f>
        <v>0</v>
      </c>
      <c r="I131" s="20">
        <f>IFERROR((IF($A131&gt;supporting_sheet!$D$14, VLOOKUP(supporting_sheet!$G$14,'waste_char_sector_%_values'!$E$2:$AG$3277,6,FALSE), VLOOKUP($D131,'waste_char_sector_%_values'!$E$2:$AG$3277,6,FALSE))*'DONNÉES '!$F170),0)</f>
        <v>0</v>
      </c>
      <c r="J131" s="20">
        <f>IFERROR((IF($A131&gt;supporting_sheet!$D$14, VLOOKUP(supporting_sheet!$G$14,'waste_char_sector_%_values'!$E$2:$AG$3277,7,FALSE), VLOOKUP($D131,'waste_char_sector_%_values'!$E$2:$AG$3277,7,FALSE))*'DONNÉES '!$F170),0)</f>
        <v>0</v>
      </c>
      <c r="K131" s="20">
        <f>IFERROR((IF($A131&gt;supporting_sheet!$D$14, VLOOKUP(supporting_sheet!$G$14,'waste_char_sector_%_values'!$E$2:$AG$3277,8,FALSE), VLOOKUP($D131,'waste_char_sector_%_values'!$E$2:$AG$3277,8,FALSE))*'DONNÉES '!$F170),0)</f>
        <v>0</v>
      </c>
      <c r="L131" s="20">
        <f>IFERROR((IF($A131&gt;supporting_sheet!$D$14, VLOOKUP(supporting_sheet!$G$14,'waste_char_sector_%_values'!$E$2:$AG$3277,9,FALSE), VLOOKUP($D131,'waste_char_sector_%_values'!$E$2:$AG$3277,9,FALSE))*'DONNÉES '!$F170),0)</f>
        <v>0</v>
      </c>
      <c r="M131" s="20">
        <f>IFERROR((IF($A131&gt;supporting_sheet!$D$14, VLOOKUP(supporting_sheet!$G$14,'waste_char_sector_%_values'!$E$2:$AG$3277,10,FALSE), VLOOKUP($D131,'waste_char_sector_%_values'!$E$2:$AG$3277,10,FALSE))*'DONNÉES '!$F170),0)</f>
        <v>0</v>
      </c>
      <c r="N131" s="20">
        <f>IFERROR((IF($A131&gt;supporting_sheet!$D$14, VLOOKUP(supporting_sheet!$G$14,'waste_char_sector_%_values'!$E$2:$AG$3277,11,FALSE), VLOOKUP($D131,'waste_char_sector_%_values'!$E$2:$AG$3277,11,FALSE))*'DONNÉES '!$F170),0)</f>
        <v>0</v>
      </c>
      <c r="O131" s="20">
        <f>IFERROR((IF($A131&gt;supporting_sheet!$D$14, VLOOKUP(supporting_sheet!$G$14,'waste_char_sector_%_values'!$E$2:$AG$3277,12,FALSE), VLOOKUP($D131,'waste_char_sector_%_values'!$E$2:$AG$3277,12,FALSE))*'DONNÉES '!$F170),0)</f>
        <v>0</v>
      </c>
      <c r="P131" s="20">
        <f>IFERROR((IF($A131&gt;supporting_sheet!$D$14, VLOOKUP(supporting_sheet!$G$14,'waste_char_sector_%_values'!$E$2:$AG$3277,13,FALSE), VLOOKUP($D131,'waste_char_sector_%_values'!$E$2:$AG$3277,13,FALSE))*'DONNÉES '!$F170),0)</f>
        <v>0</v>
      </c>
      <c r="Q131" s="20">
        <f>IFERROR((IF($A131&gt;supporting_sheet!$D$14, VLOOKUP(supporting_sheet!$G$14,'waste_char_sector_%_values'!$E$2:$AG$3277,14,FALSE), VLOOKUP($D131,'waste_char_sector_%_values'!$E$2:$AG$3277,14,FALSE))*'DONNÉES '!$F170),0)</f>
        <v>0</v>
      </c>
      <c r="R131" s="20">
        <f>IFERROR((IF($A131&gt;supporting_sheet!$D$14, VLOOKUP(supporting_sheet!$G$14,'waste_char_sector_%_values'!$E$2:$AG$3277,29,FALSE), VLOOKUP($D131,'waste_char_sector_%_values'!$E$2:$AG$3277,29,FALSE))*'DONNÉES '!$F170),0)</f>
        <v>0</v>
      </c>
      <c r="S131" s="37"/>
      <c r="T131" s="37">
        <f t="shared" si="10"/>
        <v>0</v>
      </c>
      <c r="W131" s="20">
        <f>IFERROR((IF($A131&gt;supporting_sheet!$D$14, VLOOKUP(supporting_sheet!$G$14,'waste_char_sector_%_values'!$E$2:$AG$3277,11,FALSE), VLOOKUP($D131,'waste_char_sector_%_values'!$E$2:$AG$3277,11,FALSE))*'DONNÉES '!$F170),0)</f>
        <v>0</v>
      </c>
    </row>
    <row r="132" spans="1:23" x14ac:dyDescent="0.25">
      <c r="A132" s="1">
        <f>'DONNÉES '!B171</f>
        <v>130</v>
      </c>
      <c r="B132" s="1" t="str">
        <f t="shared" si="11"/>
        <v>AB</v>
      </c>
      <c r="C132" s="1" t="s">
        <v>57</v>
      </c>
      <c r="D132" s="1" t="str">
        <f t="shared" si="9"/>
        <v>130ABC&amp;D</v>
      </c>
      <c r="E132" s="20">
        <f>IFERROR((IF($A132&gt;supporting_sheet!$D$14, VLOOKUP(supporting_sheet!$G$14,'waste_char_sector_%_values'!$E$2:$AG$3277,2,FALSE), VLOOKUP($D132,'waste_char_sector_%_values'!$E$2:$AG$3277,2,FALSE))*'DONNÉES '!$F171),0)</f>
        <v>0</v>
      </c>
      <c r="F132" s="20">
        <f>IFERROR((IF($A132&gt;supporting_sheet!$D$14, VLOOKUP(supporting_sheet!$G$14,'waste_char_sector_%_values'!$E$2:$AG$3277,3,FALSE), VLOOKUP($D132,'waste_char_sector_%_values'!$E$2:$AG$3277,3,FALSE))*'DONNÉES '!$F171),0)</f>
        <v>0</v>
      </c>
      <c r="G132" s="20">
        <f>IFERROR((IF($A132&gt;supporting_sheet!$D$14, VLOOKUP(supporting_sheet!$G$14,'waste_char_sector_%_values'!$E$2:$AG$3277,4,FALSE), VLOOKUP($D132,'waste_char_sector_%_values'!$E$2:$AG$3277,4,FALSE))*'DONNÉES '!$F171),0)</f>
        <v>0</v>
      </c>
      <c r="H132" s="20">
        <f>IFERROR((IF($A132&gt;supporting_sheet!$D$14, VLOOKUP(supporting_sheet!$G$14,'waste_char_sector_%_values'!$E$2:$AG$3277,5,FALSE), VLOOKUP($D132,'waste_char_sector_%_values'!$E$2:$AG$3277,5,FALSE))*'DONNÉES '!$F171),0)</f>
        <v>0</v>
      </c>
      <c r="I132" s="20">
        <f>IFERROR((IF($A132&gt;supporting_sheet!$D$14, VLOOKUP(supporting_sheet!$G$14,'waste_char_sector_%_values'!$E$2:$AG$3277,6,FALSE), VLOOKUP($D132,'waste_char_sector_%_values'!$E$2:$AG$3277,6,FALSE))*'DONNÉES '!$F171),0)</f>
        <v>0</v>
      </c>
      <c r="J132" s="20">
        <f>IFERROR((IF($A132&gt;supporting_sheet!$D$14, VLOOKUP(supporting_sheet!$G$14,'waste_char_sector_%_values'!$E$2:$AG$3277,7,FALSE), VLOOKUP($D132,'waste_char_sector_%_values'!$E$2:$AG$3277,7,FALSE))*'DONNÉES '!$F171),0)</f>
        <v>0</v>
      </c>
      <c r="K132" s="20">
        <f>IFERROR((IF($A132&gt;supporting_sheet!$D$14, VLOOKUP(supporting_sheet!$G$14,'waste_char_sector_%_values'!$E$2:$AG$3277,8,FALSE), VLOOKUP($D132,'waste_char_sector_%_values'!$E$2:$AG$3277,8,FALSE))*'DONNÉES '!$F171),0)</f>
        <v>0</v>
      </c>
      <c r="L132" s="20">
        <f>IFERROR((IF($A132&gt;supporting_sheet!$D$14, VLOOKUP(supporting_sheet!$G$14,'waste_char_sector_%_values'!$E$2:$AG$3277,9,FALSE), VLOOKUP($D132,'waste_char_sector_%_values'!$E$2:$AG$3277,9,FALSE))*'DONNÉES '!$F171),0)</f>
        <v>0</v>
      </c>
      <c r="M132" s="20">
        <f>IFERROR((IF($A132&gt;supporting_sheet!$D$14, VLOOKUP(supporting_sheet!$G$14,'waste_char_sector_%_values'!$E$2:$AG$3277,10,FALSE), VLOOKUP($D132,'waste_char_sector_%_values'!$E$2:$AG$3277,10,FALSE))*'DONNÉES '!$F171),0)</f>
        <v>0</v>
      </c>
      <c r="N132" s="20">
        <f>IFERROR((IF($A132&gt;supporting_sheet!$D$14, VLOOKUP(supporting_sheet!$G$14,'waste_char_sector_%_values'!$E$2:$AG$3277,11,FALSE), VLOOKUP($D132,'waste_char_sector_%_values'!$E$2:$AG$3277,11,FALSE))*'DONNÉES '!$F171),0)</f>
        <v>0</v>
      </c>
      <c r="O132" s="20">
        <f>IFERROR((IF($A132&gt;supporting_sheet!$D$14, VLOOKUP(supporting_sheet!$G$14,'waste_char_sector_%_values'!$E$2:$AG$3277,12,FALSE), VLOOKUP($D132,'waste_char_sector_%_values'!$E$2:$AG$3277,12,FALSE))*'DONNÉES '!$F171),0)</f>
        <v>0</v>
      </c>
      <c r="P132" s="20">
        <f>IFERROR((IF($A132&gt;supporting_sheet!$D$14, VLOOKUP(supporting_sheet!$G$14,'waste_char_sector_%_values'!$E$2:$AG$3277,13,FALSE), VLOOKUP($D132,'waste_char_sector_%_values'!$E$2:$AG$3277,13,FALSE))*'DONNÉES '!$F171),0)</f>
        <v>0</v>
      </c>
      <c r="Q132" s="20">
        <f>IFERROR((IF($A132&gt;supporting_sheet!$D$14, VLOOKUP(supporting_sheet!$G$14,'waste_char_sector_%_values'!$E$2:$AG$3277,14,FALSE), VLOOKUP($D132,'waste_char_sector_%_values'!$E$2:$AG$3277,14,FALSE))*'DONNÉES '!$F171),0)</f>
        <v>0</v>
      </c>
      <c r="R132" s="20">
        <f>IFERROR((IF($A132&gt;supporting_sheet!$D$14, VLOOKUP(supporting_sheet!$G$14,'waste_char_sector_%_values'!$E$2:$AG$3277,29,FALSE), VLOOKUP($D132,'waste_char_sector_%_values'!$E$2:$AG$3277,29,FALSE))*'DONNÉES '!$F171),0)</f>
        <v>0</v>
      </c>
      <c r="S132" s="37"/>
      <c r="T132" s="37">
        <f t="shared" si="10"/>
        <v>0</v>
      </c>
      <c r="W132" s="20">
        <f>IFERROR((IF($A132&gt;supporting_sheet!$D$14, VLOOKUP(supporting_sheet!$G$14,'waste_char_sector_%_values'!$E$2:$AG$3277,11,FALSE), VLOOKUP($D132,'waste_char_sector_%_values'!$E$2:$AG$3277,11,FALSE))*'DONNÉES '!$F171),0)</f>
        <v>0</v>
      </c>
    </row>
    <row r="133" spans="1:23" x14ac:dyDescent="0.25">
      <c r="A133" s="1">
        <f>'DONNÉES '!B172</f>
        <v>131</v>
      </c>
      <c r="B133" s="1" t="str">
        <f t="shared" si="11"/>
        <v>AB</v>
      </c>
      <c r="C133" s="1" t="s">
        <v>57</v>
      </c>
      <c r="D133" s="1" t="str">
        <f t="shared" si="9"/>
        <v>131ABC&amp;D</v>
      </c>
      <c r="E133" s="20">
        <f>IFERROR((IF($A133&gt;supporting_sheet!$D$14, VLOOKUP(supporting_sheet!$G$14,'waste_char_sector_%_values'!$E$2:$AG$3277,2,FALSE), VLOOKUP($D133,'waste_char_sector_%_values'!$E$2:$AG$3277,2,FALSE))*'DONNÉES '!$F172),0)</f>
        <v>0</v>
      </c>
      <c r="F133" s="20">
        <f>IFERROR((IF($A133&gt;supporting_sheet!$D$14, VLOOKUP(supporting_sheet!$G$14,'waste_char_sector_%_values'!$E$2:$AG$3277,3,FALSE), VLOOKUP($D133,'waste_char_sector_%_values'!$E$2:$AG$3277,3,FALSE))*'DONNÉES '!$F172),0)</f>
        <v>0</v>
      </c>
      <c r="G133" s="20">
        <f>IFERROR((IF($A133&gt;supporting_sheet!$D$14, VLOOKUP(supporting_sheet!$G$14,'waste_char_sector_%_values'!$E$2:$AG$3277,4,FALSE), VLOOKUP($D133,'waste_char_sector_%_values'!$E$2:$AG$3277,4,FALSE))*'DONNÉES '!$F172),0)</f>
        <v>0</v>
      </c>
      <c r="H133" s="20">
        <f>IFERROR((IF($A133&gt;supporting_sheet!$D$14, VLOOKUP(supporting_sheet!$G$14,'waste_char_sector_%_values'!$E$2:$AG$3277,5,FALSE), VLOOKUP($D133,'waste_char_sector_%_values'!$E$2:$AG$3277,5,FALSE))*'DONNÉES '!$F172),0)</f>
        <v>0</v>
      </c>
      <c r="I133" s="20">
        <f>IFERROR((IF($A133&gt;supporting_sheet!$D$14, VLOOKUP(supporting_sheet!$G$14,'waste_char_sector_%_values'!$E$2:$AG$3277,6,FALSE), VLOOKUP($D133,'waste_char_sector_%_values'!$E$2:$AG$3277,6,FALSE))*'DONNÉES '!$F172),0)</f>
        <v>0</v>
      </c>
      <c r="J133" s="20">
        <f>IFERROR((IF($A133&gt;supporting_sheet!$D$14, VLOOKUP(supporting_sheet!$G$14,'waste_char_sector_%_values'!$E$2:$AG$3277,7,FALSE), VLOOKUP($D133,'waste_char_sector_%_values'!$E$2:$AG$3277,7,FALSE))*'DONNÉES '!$F172),0)</f>
        <v>0</v>
      </c>
      <c r="K133" s="20">
        <f>IFERROR((IF($A133&gt;supporting_sheet!$D$14, VLOOKUP(supporting_sheet!$G$14,'waste_char_sector_%_values'!$E$2:$AG$3277,8,FALSE), VLOOKUP($D133,'waste_char_sector_%_values'!$E$2:$AG$3277,8,FALSE))*'DONNÉES '!$F172),0)</f>
        <v>0</v>
      </c>
      <c r="L133" s="20">
        <f>IFERROR((IF($A133&gt;supporting_sheet!$D$14, VLOOKUP(supporting_sheet!$G$14,'waste_char_sector_%_values'!$E$2:$AG$3277,9,FALSE), VLOOKUP($D133,'waste_char_sector_%_values'!$E$2:$AG$3277,9,FALSE))*'DONNÉES '!$F172),0)</f>
        <v>0</v>
      </c>
      <c r="M133" s="20">
        <f>IFERROR((IF($A133&gt;supporting_sheet!$D$14, VLOOKUP(supporting_sheet!$G$14,'waste_char_sector_%_values'!$E$2:$AG$3277,10,FALSE), VLOOKUP($D133,'waste_char_sector_%_values'!$E$2:$AG$3277,10,FALSE))*'DONNÉES '!$F172),0)</f>
        <v>0</v>
      </c>
      <c r="N133" s="20">
        <f>IFERROR((IF($A133&gt;supporting_sheet!$D$14, VLOOKUP(supporting_sheet!$G$14,'waste_char_sector_%_values'!$E$2:$AG$3277,11,FALSE), VLOOKUP($D133,'waste_char_sector_%_values'!$E$2:$AG$3277,11,FALSE))*'DONNÉES '!$F172),0)</f>
        <v>0</v>
      </c>
      <c r="O133" s="20">
        <f>IFERROR((IF($A133&gt;supporting_sheet!$D$14, VLOOKUP(supporting_sheet!$G$14,'waste_char_sector_%_values'!$E$2:$AG$3277,12,FALSE), VLOOKUP($D133,'waste_char_sector_%_values'!$E$2:$AG$3277,12,FALSE))*'DONNÉES '!$F172),0)</f>
        <v>0</v>
      </c>
      <c r="P133" s="20">
        <f>IFERROR((IF($A133&gt;supporting_sheet!$D$14, VLOOKUP(supporting_sheet!$G$14,'waste_char_sector_%_values'!$E$2:$AG$3277,13,FALSE), VLOOKUP($D133,'waste_char_sector_%_values'!$E$2:$AG$3277,13,FALSE))*'DONNÉES '!$F172),0)</f>
        <v>0</v>
      </c>
      <c r="Q133" s="20">
        <f>IFERROR((IF($A133&gt;supporting_sheet!$D$14, VLOOKUP(supporting_sheet!$G$14,'waste_char_sector_%_values'!$E$2:$AG$3277,14,FALSE), VLOOKUP($D133,'waste_char_sector_%_values'!$E$2:$AG$3277,14,FALSE))*'DONNÉES '!$F172),0)</f>
        <v>0</v>
      </c>
      <c r="R133" s="20">
        <f>IFERROR((IF($A133&gt;supporting_sheet!$D$14, VLOOKUP(supporting_sheet!$G$14,'waste_char_sector_%_values'!$E$2:$AG$3277,29,FALSE), VLOOKUP($D133,'waste_char_sector_%_values'!$E$2:$AG$3277,29,FALSE))*'DONNÉES '!$F172),0)</f>
        <v>0</v>
      </c>
      <c r="S133" s="37"/>
      <c r="T133" s="37">
        <f t="shared" si="10"/>
        <v>0</v>
      </c>
      <c r="W133" s="20">
        <f>IFERROR((IF($A133&gt;supporting_sheet!$D$14, VLOOKUP(supporting_sheet!$G$14,'waste_char_sector_%_values'!$E$2:$AG$3277,11,FALSE), VLOOKUP($D133,'waste_char_sector_%_values'!$E$2:$AG$3277,11,FALSE))*'DONNÉES '!$F172),0)</f>
        <v>0</v>
      </c>
    </row>
    <row r="134" spans="1:23" x14ac:dyDescent="0.25">
      <c r="A134" s="1">
        <f>'DONNÉES '!B173</f>
        <v>132</v>
      </c>
      <c r="B134" s="1" t="str">
        <f t="shared" si="11"/>
        <v>AB</v>
      </c>
      <c r="C134" s="1" t="s">
        <v>57</v>
      </c>
      <c r="D134" s="1" t="str">
        <f t="shared" si="9"/>
        <v>132ABC&amp;D</v>
      </c>
      <c r="E134" s="20">
        <f>IFERROR((IF($A134&gt;supporting_sheet!$D$14, VLOOKUP(supporting_sheet!$G$14,'waste_char_sector_%_values'!$E$2:$AG$3277,2,FALSE), VLOOKUP($D134,'waste_char_sector_%_values'!$E$2:$AG$3277,2,FALSE))*'DONNÉES '!$F173),0)</f>
        <v>0</v>
      </c>
      <c r="F134" s="20">
        <f>IFERROR((IF($A134&gt;supporting_sheet!$D$14, VLOOKUP(supporting_sheet!$G$14,'waste_char_sector_%_values'!$E$2:$AG$3277,3,FALSE), VLOOKUP($D134,'waste_char_sector_%_values'!$E$2:$AG$3277,3,FALSE))*'DONNÉES '!$F173),0)</f>
        <v>0</v>
      </c>
      <c r="G134" s="20">
        <f>IFERROR((IF($A134&gt;supporting_sheet!$D$14, VLOOKUP(supporting_sheet!$G$14,'waste_char_sector_%_values'!$E$2:$AG$3277,4,FALSE), VLOOKUP($D134,'waste_char_sector_%_values'!$E$2:$AG$3277,4,FALSE))*'DONNÉES '!$F173),0)</f>
        <v>0</v>
      </c>
      <c r="H134" s="20">
        <f>IFERROR((IF($A134&gt;supporting_sheet!$D$14, VLOOKUP(supporting_sheet!$G$14,'waste_char_sector_%_values'!$E$2:$AG$3277,5,FALSE), VLOOKUP($D134,'waste_char_sector_%_values'!$E$2:$AG$3277,5,FALSE))*'DONNÉES '!$F173),0)</f>
        <v>0</v>
      </c>
      <c r="I134" s="20">
        <f>IFERROR((IF($A134&gt;supporting_sheet!$D$14, VLOOKUP(supporting_sheet!$G$14,'waste_char_sector_%_values'!$E$2:$AG$3277,6,FALSE), VLOOKUP($D134,'waste_char_sector_%_values'!$E$2:$AG$3277,6,FALSE))*'DONNÉES '!$F173),0)</f>
        <v>0</v>
      </c>
      <c r="J134" s="20">
        <f>IFERROR((IF($A134&gt;supporting_sheet!$D$14, VLOOKUP(supporting_sheet!$G$14,'waste_char_sector_%_values'!$E$2:$AG$3277,7,FALSE), VLOOKUP($D134,'waste_char_sector_%_values'!$E$2:$AG$3277,7,FALSE))*'DONNÉES '!$F173),0)</f>
        <v>0</v>
      </c>
      <c r="K134" s="20">
        <f>IFERROR((IF($A134&gt;supporting_sheet!$D$14, VLOOKUP(supporting_sheet!$G$14,'waste_char_sector_%_values'!$E$2:$AG$3277,8,FALSE), VLOOKUP($D134,'waste_char_sector_%_values'!$E$2:$AG$3277,8,FALSE))*'DONNÉES '!$F173),0)</f>
        <v>0</v>
      </c>
      <c r="L134" s="20">
        <f>IFERROR((IF($A134&gt;supporting_sheet!$D$14, VLOOKUP(supporting_sheet!$G$14,'waste_char_sector_%_values'!$E$2:$AG$3277,9,FALSE), VLOOKUP($D134,'waste_char_sector_%_values'!$E$2:$AG$3277,9,FALSE))*'DONNÉES '!$F173),0)</f>
        <v>0</v>
      </c>
      <c r="M134" s="20">
        <f>IFERROR((IF($A134&gt;supporting_sheet!$D$14, VLOOKUP(supporting_sheet!$G$14,'waste_char_sector_%_values'!$E$2:$AG$3277,10,FALSE), VLOOKUP($D134,'waste_char_sector_%_values'!$E$2:$AG$3277,10,FALSE))*'DONNÉES '!$F173),0)</f>
        <v>0</v>
      </c>
      <c r="N134" s="20">
        <f>IFERROR((IF($A134&gt;supporting_sheet!$D$14, VLOOKUP(supporting_sheet!$G$14,'waste_char_sector_%_values'!$E$2:$AG$3277,11,FALSE), VLOOKUP($D134,'waste_char_sector_%_values'!$E$2:$AG$3277,11,FALSE))*'DONNÉES '!$F173),0)</f>
        <v>0</v>
      </c>
      <c r="O134" s="20">
        <f>IFERROR((IF($A134&gt;supporting_sheet!$D$14, VLOOKUP(supporting_sheet!$G$14,'waste_char_sector_%_values'!$E$2:$AG$3277,12,FALSE), VLOOKUP($D134,'waste_char_sector_%_values'!$E$2:$AG$3277,12,FALSE))*'DONNÉES '!$F173),0)</f>
        <v>0</v>
      </c>
      <c r="P134" s="20">
        <f>IFERROR((IF($A134&gt;supporting_sheet!$D$14, VLOOKUP(supporting_sheet!$G$14,'waste_char_sector_%_values'!$E$2:$AG$3277,13,FALSE), VLOOKUP($D134,'waste_char_sector_%_values'!$E$2:$AG$3277,13,FALSE))*'DONNÉES '!$F173),0)</f>
        <v>0</v>
      </c>
      <c r="Q134" s="20">
        <f>IFERROR((IF($A134&gt;supporting_sheet!$D$14, VLOOKUP(supporting_sheet!$G$14,'waste_char_sector_%_values'!$E$2:$AG$3277,14,FALSE), VLOOKUP($D134,'waste_char_sector_%_values'!$E$2:$AG$3277,14,FALSE))*'DONNÉES '!$F173),0)</f>
        <v>0</v>
      </c>
      <c r="R134" s="20">
        <f>IFERROR((IF($A134&gt;supporting_sheet!$D$14, VLOOKUP(supporting_sheet!$G$14,'waste_char_sector_%_values'!$E$2:$AG$3277,29,FALSE), VLOOKUP($D134,'waste_char_sector_%_values'!$E$2:$AG$3277,29,FALSE))*'DONNÉES '!$F173),0)</f>
        <v>0</v>
      </c>
      <c r="S134" s="37"/>
      <c r="T134" s="37">
        <f t="shared" si="10"/>
        <v>0</v>
      </c>
      <c r="W134" s="20">
        <f>IFERROR((IF($A134&gt;supporting_sheet!$D$14, VLOOKUP(supporting_sheet!$G$14,'waste_char_sector_%_values'!$E$2:$AG$3277,11,FALSE), VLOOKUP($D134,'waste_char_sector_%_values'!$E$2:$AG$3277,11,FALSE))*'DONNÉES '!$F173),0)</f>
        <v>0</v>
      </c>
    </row>
    <row r="135" spans="1:23" x14ac:dyDescent="0.25">
      <c r="A135" s="1">
        <f>'DONNÉES '!B174</f>
        <v>133</v>
      </c>
      <c r="B135" s="1" t="str">
        <f t="shared" si="11"/>
        <v>AB</v>
      </c>
      <c r="C135" s="1" t="s">
        <v>57</v>
      </c>
      <c r="D135" s="1" t="str">
        <f t="shared" si="9"/>
        <v>133ABC&amp;D</v>
      </c>
      <c r="E135" s="20">
        <f>IFERROR((IF($A135&gt;supporting_sheet!$D$14, VLOOKUP(supporting_sheet!$G$14,'waste_char_sector_%_values'!$E$2:$AG$3277,2,FALSE), VLOOKUP($D135,'waste_char_sector_%_values'!$E$2:$AG$3277,2,FALSE))*'DONNÉES '!$F174),0)</f>
        <v>0</v>
      </c>
      <c r="F135" s="20">
        <f>IFERROR((IF($A135&gt;supporting_sheet!$D$14, VLOOKUP(supporting_sheet!$G$14,'waste_char_sector_%_values'!$E$2:$AG$3277,3,FALSE), VLOOKUP($D135,'waste_char_sector_%_values'!$E$2:$AG$3277,3,FALSE))*'DONNÉES '!$F174),0)</f>
        <v>0</v>
      </c>
      <c r="G135" s="20">
        <f>IFERROR((IF($A135&gt;supporting_sheet!$D$14, VLOOKUP(supporting_sheet!$G$14,'waste_char_sector_%_values'!$E$2:$AG$3277,4,FALSE), VLOOKUP($D135,'waste_char_sector_%_values'!$E$2:$AG$3277,4,FALSE))*'DONNÉES '!$F174),0)</f>
        <v>0</v>
      </c>
      <c r="H135" s="20">
        <f>IFERROR((IF($A135&gt;supporting_sheet!$D$14, VLOOKUP(supporting_sheet!$G$14,'waste_char_sector_%_values'!$E$2:$AG$3277,5,FALSE), VLOOKUP($D135,'waste_char_sector_%_values'!$E$2:$AG$3277,5,FALSE))*'DONNÉES '!$F174),0)</f>
        <v>0</v>
      </c>
      <c r="I135" s="20">
        <f>IFERROR((IF($A135&gt;supporting_sheet!$D$14, VLOOKUP(supporting_sheet!$G$14,'waste_char_sector_%_values'!$E$2:$AG$3277,6,FALSE), VLOOKUP($D135,'waste_char_sector_%_values'!$E$2:$AG$3277,6,FALSE))*'DONNÉES '!$F174),0)</f>
        <v>0</v>
      </c>
      <c r="J135" s="20">
        <f>IFERROR((IF($A135&gt;supporting_sheet!$D$14, VLOOKUP(supporting_sheet!$G$14,'waste_char_sector_%_values'!$E$2:$AG$3277,7,FALSE), VLOOKUP($D135,'waste_char_sector_%_values'!$E$2:$AG$3277,7,FALSE))*'DONNÉES '!$F174),0)</f>
        <v>0</v>
      </c>
      <c r="K135" s="20">
        <f>IFERROR((IF($A135&gt;supporting_sheet!$D$14, VLOOKUP(supporting_sheet!$G$14,'waste_char_sector_%_values'!$E$2:$AG$3277,8,FALSE), VLOOKUP($D135,'waste_char_sector_%_values'!$E$2:$AG$3277,8,FALSE))*'DONNÉES '!$F174),0)</f>
        <v>0</v>
      </c>
      <c r="L135" s="20">
        <f>IFERROR((IF($A135&gt;supporting_sheet!$D$14, VLOOKUP(supporting_sheet!$G$14,'waste_char_sector_%_values'!$E$2:$AG$3277,9,FALSE), VLOOKUP($D135,'waste_char_sector_%_values'!$E$2:$AG$3277,9,FALSE))*'DONNÉES '!$F174),0)</f>
        <v>0</v>
      </c>
      <c r="M135" s="20">
        <f>IFERROR((IF($A135&gt;supporting_sheet!$D$14, VLOOKUP(supporting_sheet!$G$14,'waste_char_sector_%_values'!$E$2:$AG$3277,10,FALSE), VLOOKUP($D135,'waste_char_sector_%_values'!$E$2:$AG$3277,10,FALSE))*'DONNÉES '!$F174),0)</f>
        <v>0</v>
      </c>
      <c r="N135" s="20">
        <f>IFERROR((IF($A135&gt;supporting_sheet!$D$14, VLOOKUP(supporting_sheet!$G$14,'waste_char_sector_%_values'!$E$2:$AG$3277,11,FALSE), VLOOKUP($D135,'waste_char_sector_%_values'!$E$2:$AG$3277,11,FALSE))*'DONNÉES '!$F174),0)</f>
        <v>0</v>
      </c>
      <c r="O135" s="20">
        <f>IFERROR((IF($A135&gt;supporting_sheet!$D$14, VLOOKUP(supporting_sheet!$G$14,'waste_char_sector_%_values'!$E$2:$AG$3277,12,FALSE), VLOOKUP($D135,'waste_char_sector_%_values'!$E$2:$AG$3277,12,FALSE))*'DONNÉES '!$F174),0)</f>
        <v>0</v>
      </c>
      <c r="P135" s="20">
        <f>IFERROR((IF($A135&gt;supporting_sheet!$D$14, VLOOKUP(supporting_sheet!$G$14,'waste_char_sector_%_values'!$E$2:$AG$3277,13,FALSE), VLOOKUP($D135,'waste_char_sector_%_values'!$E$2:$AG$3277,13,FALSE))*'DONNÉES '!$F174),0)</f>
        <v>0</v>
      </c>
      <c r="Q135" s="20">
        <f>IFERROR((IF($A135&gt;supporting_sheet!$D$14, VLOOKUP(supporting_sheet!$G$14,'waste_char_sector_%_values'!$E$2:$AG$3277,14,FALSE), VLOOKUP($D135,'waste_char_sector_%_values'!$E$2:$AG$3277,14,FALSE))*'DONNÉES '!$F174),0)</f>
        <v>0</v>
      </c>
      <c r="R135" s="20">
        <f>IFERROR((IF($A135&gt;supporting_sheet!$D$14, VLOOKUP(supporting_sheet!$G$14,'waste_char_sector_%_values'!$E$2:$AG$3277,29,FALSE), VLOOKUP($D135,'waste_char_sector_%_values'!$E$2:$AG$3277,29,FALSE))*'DONNÉES '!$F174),0)</f>
        <v>0</v>
      </c>
      <c r="S135" s="37"/>
      <c r="T135" s="37">
        <f t="shared" si="10"/>
        <v>0</v>
      </c>
      <c r="W135" s="20">
        <f>IFERROR((IF($A135&gt;supporting_sheet!$D$14, VLOOKUP(supporting_sheet!$G$14,'waste_char_sector_%_values'!$E$2:$AG$3277,11,FALSE), VLOOKUP($D135,'waste_char_sector_%_values'!$E$2:$AG$3277,11,FALSE))*'DONNÉES '!$F174),0)</f>
        <v>0</v>
      </c>
    </row>
    <row r="136" spans="1:23" x14ac:dyDescent="0.25">
      <c r="A136" s="1">
        <f>'DONNÉES '!B175</f>
        <v>134</v>
      </c>
      <c r="B136" s="1" t="str">
        <f t="shared" si="11"/>
        <v>AB</v>
      </c>
      <c r="C136" s="1" t="s">
        <v>57</v>
      </c>
      <c r="D136" s="1" t="str">
        <f t="shared" si="9"/>
        <v>134ABC&amp;D</v>
      </c>
      <c r="E136" s="20">
        <f>IFERROR((IF($A136&gt;supporting_sheet!$D$14, VLOOKUP(supporting_sheet!$G$14,'waste_char_sector_%_values'!$E$2:$AG$3277,2,FALSE), VLOOKUP($D136,'waste_char_sector_%_values'!$E$2:$AG$3277,2,FALSE))*'DONNÉES '!$F175),0)</f>
        <v>0</v>
      </c>
      <c r="F136" s="20">
        <f>IFERROR((IF($A136&gt;supporting_sheet!$D$14, VLOOKUP(supporting_sheet!$G$14,'waste_char_sector_%_values'!$E$2:$AG$3277,3,FALSE), VLOOKUP($D136,'waste_char_sector_%_values'!$E$2:$AG$3277,3,FALSE))*'DONNÉES '!$F175),0)</f>
        <v>0</v>
      </c>
      <c r="G136" s="20">
        <f>IFERROR((IF($A136&gt;supporting_sheet!$D$14, VLOOKUP(supporting_sheet!$G$14,'waste_char_sector_%_values'!$E$2:$AG$3277,4,FALSE), VLOOKUP($D136,'waste_char_sector_%_values'!$E$2:$AG$3277,4,FALSE))*'DONNÉES '!$F175),0)</f>
        <v>0</v>
      </c>
      <c r="H136" s="20">
        <f>IFERROR((IF($A136&gt;supporting_sheet!$D$14, VLOOKUP(supporting_sheet!$G$14,'waste_char_sector_%_values'!$E$2:$AG$3277,5,FALSE), VLOOKUP($D136,'waste_char_sector_%_values'!$E$2:$AG$3277,5,FALSE))*'DONNÉES '!$F175),0)</f>
        <v>0</v>
      </c>
      <c r="I136" s="20">
        <f>IFERROR((IF($A136&gt;supporting_sheet!$D$14, VLOOKUP(supporting_sheet!$G$14,'waste_char_sector_%_values'!$E$2:$AG$3277,6,FALSE), VLOOKUP($D136,'waste_char_sector_%_values'!$E$2:$AG$3277,6,FALSE))*'DONNÉES '!$F175),0)</f>
        <v>0</v>
      </c>
      <c r="J136" s="20">
        <f>IFERROR((IF($A136&gt;supporting_sheet!$D$14, VLOOKUP(supporting_sheet!$G$14,'waste_char_sector_%_values'!$E$2:$AG$3277,7,FALSE), VLOOKUP($D136,'waste_char_sector_%_values'!$E$2:$AG$3277,7,FALSE))*'DONNÉES '!$F175),0)</f>
        <v>0</v>
      </c>
      <c r="K136" s="20">
        <f>IFERROR((IF($A136&gt;supporting_sheet!$D$14, VLOOKUP(supporting_sheet!$G$14,'waste_char_sector_%_values'!$E$2:$AG$3277,8,FALSE), VLOOKUP($D136,'waste_char_sector_%_values'!$E$2:$AG$3277,8,FALSE))*'DONNÉES '!$F175),0)</f>
        <v>0</v>
      </c>
      <c r="L136" s="20">
        <f>IFERROR((IF($A136&gt;supporting_sheet!$D$14, VLOOKUP(supporting_sheet!$G$14,'waste_char_sector_%_values'!$E$2:$AG$3277,9,FALSE), VLOOKUP($D136,'waste_char_sector_%_values'!$E$2:$AG$3277,9,FALSE))*'DONNÉES '!$F175),0)</f>
        <v>0</v>
      </c>
      <c r="M136" s="20">
        <f>IFERROR((IF($A136&gt;supporting_sheet!$D$14, VLOOKUP(supporting_sheet!$G$14,'waste_char_sector_%_values'!$E$2:$AG$3277,10,FALSE), VLOOKUP($D136,'waste_char_sector_%_values'!$E$2:$AG$3277,10,FALSE))*'DONNÉES '!$F175),0)</f>
        <v>0</v>
      </c>
      <c r="N136" s="20">
        <f>IFERROR((IF($A136&gt;supporting_sheet!$D$14, VLOOKUP(supporting_sheet!$G$14,'waste_char_sector_%_values'!$E$2:$AG$3277,11,FALSE), VLOOKUP($D136,'waste_char_sector_%_values'!$E$2:$AG$3277,11,FALSE))*'DONNÉES '!$F175),0)</f>
        <v>0</v>
      </c>
      <c r="O136" s="20">
        <f>IFERROR((IF($A136&gt;supporting_sheet!$D$14, VLOOKUP(supporting_sheet!$G$14,'waste_char_sector_%_values'!$E$2:$AG$3277,12,FALSE), VLOOKUP($D136,'waste_char_sector_%_values'!$E$2:$AG$3277,12,FALSE))*'DONNÉES '!$F175),0)</f>
        <v>0</v>
      </c>
      <c r="P136" s="20">
        <f>IFERROR((IF($A136&gt;supporting_sheet!$D$14, VLOOKUP(supporting_sheet!$G$14,'waste_char_sector_%_values'!$E$2:$AG$3277,13,FALSE), VLOOKUP($D136,'waste_char_sector_%_values'!$E$2:$AG$3277,13,FALSE))*'DONNÉES '!$F175),0)</f>
        <v>0</v>
      </c>
      <c r="Q136" s="20">
        <f>IFERROR((IF($A136&gt;supporting_sheet!$D$14, VLOOKUP(supporting_sheet!$G$14,'waste_char_sector_%_values'!$E$2:$AG$3277,14,FALSE), VLOOKUP($D136,'waste_char_sector_%_values'!$E$2:$AG$3277,14,FALSE))*'DONNÉES '!$F175),0)</f>
        <v>0</v>
      </c>
      <c r="R136" s="20">
        <f>IFERROR((IF($A136&gt;supporting_sheet!$D$14, VLOOKUP(supporting_sheet!$G$14,'waste_char_sector_%_values'!$E$2:$AG$3277,29,FALSE), VLOOKUP($D136,'waste_char_sector_%_values'!$E$2:$AG$3277,29,FALSE))*'DONNÉES '!$F175),0)</f>
        <v>0</v>
      </c>
      <c r="S136" s="37"/>
      <c r="T136" s="37">
        <f t="shared" si="10"/>
        <v>0</v>
      </c>
      <c r="W136" s="20">
        <f>IFERROR((IF($A136&gt;supporting_sheet!$D$14, VLOOKUP(supporting_sheet!$G$14,'waste_char_sector_%_values'!$E$2:$AG$3277,11,FALSE), VLOOKUP($D136,'waste_char_sector_%_values'!$E$2:$AG$3277,11,FALSE))*'DONNÉES '!$F175),0)</f>
        <v>0</v>
      </c>
    </row>
    <row r="137" spans="1:23" x14ac:dyDescent="0.25">
      <c r="E137" s="5"/>
      <c r="F137" s="5"/>
      <c r="G137" s="5"/>
      <c r="H137" s="5"/>
      <c r="I137" s="5"/>
      <c r="J137" s="5"/>
      <c r="K137" s="5"/>
      <c r="L137" s="5"/>
      <c r="M137" s="5"/>
      <c r="N137" s="5"/>
      <c r="O137" s="5"/>
      <c r="P137" s="5"/>
      <c r="Q137" s="5"/>
      <c r="R137" s="5"/>
      <c r="W137" s="5"/>
    </row>
    <row r="138" spans="1:23" x14ac:dyDescent="0.25">
      <c r="E138" s="5"/>
      <c r="F138" s="5"/>
      <c r="G138" s="5"/>
      <c r="H138" s="5"/>
      <c r="I138" s="5"/>
      <c r="J138" s="5"/>
      <c r="K138" s="5"/>
      <c r="L138" s="5"/>
      <c r="M138" s="5"/>
      <c r="N138" s="5"/>
      <c r="O138" s="5"/>
      <c r="P138" s="5"/>
      <c r="Q138" s="5"/>
      <c r="R138" s="5"/>
      <c r="W138" s="5"/>
    </row>
    <row r="139" spans="1:23" x14ac:dyDescent="0.25">
      <c r="E139" s="5"/>
      <c r="F139" s="5"/>
      <c r="G139" s="5"/>
      <c r="H139" s="5"/>
      <c r="I139" s="5"/>
      <c r="J139" s="5"/>
      <c r="K139" s="5"/>
      <c r="L139" s="5"/>
      <c r="M139" s="5"/>
      <c r="N139" s="5"/>
      <c r="O139" s="5"/>
      <c r="P139" s="5"/>
      <c r="Q139" s="5"/>
      <c r="R139" s="5"/>
      <c r="W139" s="5"/>
    </row>
    <row r="140" spans="1:23" x14ac:dyDescent="0.25">
      <c r="E140" s="5"/>
      <c r="F140" s="5"/>
      <c r="G140" s="5"/>
      <c r="H140" s="5"/>
      <c r="I140" s="5"/>
      <c r="J140" s="5"/>
      <c r="K140" s="5"/>
      <c r="L140" s="5"/>
      <c r="M140" s="5"/>
      <c r="N140" s="5"/>
      <c r="O140" s="5"/>
      <c r="P140" s="5"/>
      <c r="Q140" s="5"/>
      <c r="R140" s="5"/>
      <c r="W140" s="5"/>
    </row>
    <row r="141" spans="1:23" x14ac:dyDescent="0.25">
      <c r="E141" s="5"/>
      <c r="F141" s="5"/>
      <c r="G141" s="5"/>
      <c r="H141" s="5"/>
      <c r="I141" s="5"/>
      <c r="J141" s="5"/>
      <c r="K141" s="5"/>
      <c r="L141" s="5"/>
      <c r="M141" s="5"/>
      <c r="N141" s="5"/>
      <c r="O141" s="5"/>
      <c r="P141" s="5"/>
      <c r="Q141" s="5"/>
      <c r="R141" s="5"/>
      <c r="W141" s="5"/>
    </row>
    <row r="142" spans="1:23" x14ac:dyDescent="0.25">
      <c r="E142" s="5"/>
      <c r="F142" s="5"/>
      <c r="G142" s="5"/>
      <c r="H142" s="5"/>
      <c r="I142" s="5"/>
      <c r="J142" s="5"/>
      <c r="K142" s="5"/>
      <c r="L142" s="5"/>
      <c r="M142" s="5"/>
      <c r="N142" s="5"/>
      <c r="O142" s="5"/>
      <c r="P142" s="5"/>
      <c r="Q142" s="5"/>
      <c r="R142" s="5"/>
      <c r="W142" s="5"/>
    </row>
    <row r="143" spans="1:23" x14ac:dyDescent="0.25">
      <c r="E143" s="5"/>
      <c r="F143" s="5"/>
      <c r="G143" s="5"/>
      <c r="H143" s="5"/>
      <c r="I143" s="5"/>
      <c r="J143" s="5"/>
      <c r="K143" s="5"/>
      <c r="L143" s="5"/>
      <c r="M143" s="5"/>
      <c r="N143" s="5"/>
      <c r="O143" s="5"/>
      <c r="P143" s="5"/>
      <c r="Q143" s="5"/>
      <c r="R143" s="5"/>
      <c r="W143" s="5"/>
    </row>
    <row r="144" spans="1:23" x14ac:dyDescent="0.25">
      <c r="E144" s="5"/>
      <c r="F144" s="5"/>
      <c r="G144" s="5"/>
      <c r="H144" s="5"/>
      <c r="I144" s="5"/>
      <c r="J144" s="5"/>
      <c r="K144" s="5"/>
      <c r="L144" s="5"/>
      <c r="M144" s="5"/>
      <c r="N144" s="5"/>
      <c r="O144" s="5"/>
      <c r="P144" s="5"/>
      <c r="Q144" s="5"/>
      <c r="R144" s="5"/>
      <c r="W144" s="5"/>
    </row>
    <row r="145" spans="5:23" x14ac:dyDescent="0.25">
      <c r="E145" s="5"/>
      <c r="F145" s="5"/>
      <c r="G145" s="5"/>
      <c r="H145" s="5"/>
      <c r="I145" s="5"/>
      <c r="J145" s="5"/>
      <c r="K145" s="5"/>
      <c r="L145" s="5"/>
      <c r="M145" s="5"/>
      <c r="N145" s="5"/>
      <c r="O145" s="5"/>
      <c r="P145" s="5"/>
      <c r="Q145" s="5"/>
      <c r="R145" s="5"/>
      <c r="W145" s="5"/>
    </row>
    <row r="146" spans="5:23" x14ac:dyDescent="0.25">
      <c r="E146" s="5"/>
      <c r="F146" s="5"/>
      <c r="G146" s="5"/>
      <c r="H146" s="5"/>
      <c r="I146" s="5"/>
      <c r="J146" s="5"/>
      <c r="K146" s="5"/>
      <c r="L146" s="5"/>
      <c r="M146" s="5"/>
      <c r="N146" s="5"/>
      <c r="O146" s="5"/>
      <c r="P146" s="5"/>
      <c r="Q146" s="5"/>
      <c r="R146" s="5"/>
      <c r="W146" s="5"/>
    </row>
    <row r="147" spans="5:23" x14ac:dyDescent="0.25">
      <c r="E147" s="5"/>
      <c r="F147" s="5"/>
      <c r="G147" s="5"/>
      <c r="H147" s="5"/>
      <c r="I147" s="5"/>
      <c r="J147" s="5"/>
      <c r="K147" s="5"/>
      <c r="L147" s="5"/>
      <c r="M147" s="5"/>
      <c r="N147" s="5"/>
      <c r="O147" s="5"/>
      <c r="P147" s="5"/>
      <c r="Q147" s="5"/>
      <c r="R147" s="5"/>
      <c r="W147" s="5"/>
    </row>
    <row r="148" spans="5:23" x14ac:dyDescent="0.25">
      <c r="E148" s="5"/>
      <c r="F148" s="5"/>
      <c r="G148" s="5"/>
      <c r="H148" s="5"/>
      <c r="I148" s="5"/>
      <c r="J148" s="5"/>
      <c r="K148" s="5"/>
      <c r="L148" s="5"/>
      <c r="M148" s="5"/>
      <c r="N148" s="5"/>
      <c r="O148" s="5"/>
      <c r="P148" s="5"/>
      <c r="Q148" s="5"/>
      <c r="R148" s="5"/>
      <c r="W148" s="5"/>
    </row>
    <row r="149" spans="5:23" x14ac:dyDescent="0.25">
      <c r="E149" s="5"/>
      <c r="F149" s="5"/>
      <c r="G149" s="5"/>
      <c r="H149" s="5"/>
      <c r="I149" s="5"/>
      <c r="J149" s="5"/>
      <c r="K149" s="5"/>
      <c r="L149" s="5"/>
      <c r="M149" s="5"/>
      <c r="N149" s="5"/>
      <c r="O149" s="5"/>
      <c r="P149" s="5"/>
      <c r="Q149" s="5"/>
      <c r="R149" s="5"/>
      <c r="W149" s="5"/>
    </row>
    <row r="150" spans="5:23" x14ac:dyDescent="0.25">
      <c r="E150" s="5"/>
      <c r="F150" s="5"/>
      <c r="G150" s="5"/>
      <c r="H150" s="5"/>
      <c r="I150" s="5"/>
      <c r="J150" s="5"/>
      <c r="K150" s="5"/>
      <c r="L150" s="5"/>
      <c r="M150" s="5"/>
      <c r="N150" s="5"/>
      <c r="O150" s="5"/>
      <c r="P150" s="5"/>
      <c r="Q150" s="5"/>
      <c r="R150" s="5"/>
      <c r="W150" s="5"/>
    </row>
    <row r="151" spans="5:23" x14ac:dyDescent="0.25">
      <c r="E151" s="5"/>
      <c r="F151" s="5"/>
      <c r="G151" s="5"/>
      <c r="H151" s="5"/>
      <c r="I151" s="5"/>
      <c r="J151" s="5"/>
      <c r="K151" s="5"/>
      <c r="L151" s="5"/>
      <c r="M151" s="5"/>
      <c r="N151" s="5"/>
      <c r="O151" s="5"/>
      <c r="P151" s="5"/>
      <c r="Q151" s="5"/>
      <c r="R151" s="5"/>
      <c r="W151" s="5"/>
    </row>
    <row r="152" spans="5:23" x14ac:dyDescent="0.25">
      <c r="E152" s="5"/>
      <c r="F152" s="5"/>
      <c r="G152" s="5"/>
      <c r="H152" s="5"/>
      <c r="I152" s="5"/>
      <c r="J152" s="5"/>
      <c r="K152" s="5"/>
      <c r="L152" s="5"/>
      <c r="M152" s="5"/>
      <c r="N152" s="5"/>
      <c r="O152" s="5"/>
      <c r="P152" s="5"/>
      <c r="Q152" s="5"/>
      <c r="R152" s="5"/>
      <c r="W152" s="5"/>
    </row>
    <row r="153" spans="5:23" x14ac:dyDescent="0.25">
      <c r="E153" s="5"/>
      <c r="F153" s="5"/>
      <c r="G153" s="5"/>
      <c r="H153" s="5"/>
      <c r="I153" s="5"/>
      <c r="J153" s="5"/>
      <c r="K153" s="5"/>
      <c r="L153" s="5"/>
      <c r="M153" s="5"/>
      <c r="N153" s="5"/>
      <c r="O153" s="5"/>
      <c r="P153" s="5"/>
      <c r="Q153" s="5"/>
      <c r="R153" s="5"/>
      <c r="W153" s="5"/>
    </row>
    <row r="154" spans="5:23" x14ac:dyDescent="0.25">
      <c r="E154" s="5"/>
      <c r="F154" s="5"/>
      <c r="G154" s="5"/>
      <c r="H154" s="5"/>
      <c r="I154" s="5"/>
      <c r="J154" s="5"/>
      <c r="K154" s="5"/>
      <c r="L154" s="5"/>
      <c r="M154" s="5"/>
      <c r="N154" s="5"/>
      <c r="O154" s="5"/>
      <c r="P154" s="5"/>
      <c r="Q154" s="5"/>
      <c r="R154" s="5"/>
      <c r="W154" s="5"/>
    </row>
    <row r="155" spans="5:23" x14ac:dyDescent="0.25">
      <c r="E155" s="5"/>
      <c r="F155" s="5"/>
      <c r="G155" s="5"/>
      <c r="H155" s="5"/>
      <c r="I155" s="5"/>
      <c r="J155" s="5"/>
      <c r="K155" s="5"/>
      <c r="L155" s="5"/>
      <c r="M155" s="5"/>
      <c r="N155" s="5"/>
      <c r="O155" s="5"/>
      <c r="P155" s="5"/>
      <c r="Q155" s="5"/>
      <c r="R155" s="5"/>
      <c r="W155" s="5"/>
    </row>
    <row r="156" spans="5:23" x14ac:dyDescent="0.25">
      <c r="E156" s="5"/>
      <c r="F156" s="5"/>
      <c r="G156" s="5"/>
      <c r="H156" s="5"/>
      <c r="I156" s="5"/>
      <c r="J156" s="5"/>
      <c r="K156" s="5"/>
      <c r="L156" s="5"/>
      <c r="M156" s="5"/>
      <c r="N156" s="5"/>
      <c r="O156" s="5"/>
      <c r="P156" s="5"/>
      <c r="Q156" s="5"/>
      <c r="R156" s="5"/>
      <c r="W156" s="5"/>
    </row>
    <row r="157" spans="5:23" x14ac:dyDescent="0.25">
      <c r="E157" s="5"/>
      <c r="F157" s="5"/>
      <c r="G157" s="5"/>
      <c r="H157" s="5"/>
      <c r="I157" s="5"/>
      <c r="J157" s="5"/>
      <c r="K157" s="5"/>
      <c r="L157" s="5"/>
      <c r="M157" s="5"/>
      <c r="N157" s="5"/>
      <c r="O157" s="5"/>
      <c r="P157" s="5"/>
      <c r="Q157" s="5"/>
      <c r="R157" s="5"/>
      <c r="W157" s="5"/>
    </row>
    <row r="158" spans="5:23" x14ac:dyDescent="0.25">
      <c r="E158" s="5"/>
      <c r="F158" s="5"/>
      <c r="G158" s="5"/>
      <c r="H158" s="5"/>
      <c r="I158" s="5"/>
      <c r="J158" s="5"/>
      <c r="K158" s="5"/>
      <c r="L158" s="5"/>
      <c r="M158" s="5"/>
      <c r="N158" s="5"/>
      <c r="O158" s="5"/>
      <c r="P158" s="5"/>
      <c r="Q158" s="5"/>
      <c r="R158" s="5"/>
      <c r="W158" s="5"/>
    </row>
    <row r="159" spans="5:23" x14ac:dyDescent="0.25">
      <c r="E159" s="5"/>
      <c r="F159" s="5"/>
      <c r="G159" s="5"/>
      <c r="H159" s="5"/>
      <c r="I159" s="5"/>
      <c r="J159" s="5"/>
      <c r="K159" s="5"/>
      <c r="L159" s="5"/>
      <c r="M159" s="5"/>
      <c r="N159" s="5"/>
      <c r="O159" s="5"/>
      <c r="P159" s="5"/>
      <c r="Q159" s="5"/>
      <c r="R159" s="5"/>
      <c r="W159" s="5"/>
    </row>
    <row r="160" spans="5:23" x14ac:dyDescent="0.25">
      <c r="E160" s="5"/>
      <c r="F160" s="5"/>
      <c r="G160" s="5"/>
      <c r="H160" s="5"/>
      <c r="I160" s="5"/>
      <c r="J160" s="5"/>
      <c r="K160" s="5"/>
      <c r="L160" s="5"/>
      <c r="M160" s="5"/>
      <c r="N160" s="5"/>
      <c r="O160" s="5"/>
      <c r="P160" s="5"/>
      <c r="Q160" s="5"/>
      <c r="R160" s="5"/>
      <c r="W160" s="5"/>
    </row>
    <row r="161" spans="5:23" x14ac:dyDescent="0.25">
      <c r="E161" s="5"/>
      <c r="F161" s="5"/>
      <c r="G161" s="5"/>
      <c r="H161" s="5"/>
      <c r="I161" s="5"/>
      <c r="J161" s="5"/>
      <c r="K161" s="5"/>
      <c r="L161" s="5"/>
      <c r="M161" s="5"/>
      <c r="N161" s="5"/>
      <c r="O161" s="5"/>
      <c r="P161" s="5"/>
      <c r="Q161" s="5"/>
      <c r="R161" s="5"/>
      <c r="W161" s="5"/>
    </row>
    <row r="162" spans="5:23" x14ac:dyDescent="0.25">
      <c r="E162" s="5"/>
      <c r="F162" s="5"/>
      <c r="G162" s="5"/>
      <c r="H162" s="5"/>
      <c r="I162" s="5"/>
      <c r="J162" s="5"/>
      <c r="K162" s="5"/>
      <c r="L162" s="5"/>
      <c r="M162" s="5"/>
      <c r="N162" s="5"/>
      <c r="O162" s="5"/>
      <c r="P162" s="5"/>
      <c r="Q162" s="5"/>
      <c r="R162" s="5"/>
      <c r="W162" s="5"/>
    </row>
    <row r="163" spans="5:23" x14ac:dyDescent="0.25">
      <c r="E163" s="5"/>
      <c r="F163" s="5"/>
      <c r="G163" s="5"/>
      <c r="H163" s="5"/>
      <c r="I163" s="5"/>
      <c r="J163" s="5"/>
      <c r="K163" s="5"/>
      <c r="L163" s="5"/>
      <c r="M163" s="5"/>
      <c r="N163" s="5"/>
      <c r="O163" s="5"/>
      <c r="P163" s="5"/>
      <c r="Q163" s="5"/>
      <c r="R163" s="5"/>
      <c r="W163" s="5"/>
    </row>
    <row r="164" spans="5:23" x14ac:dyDescent="0.25">
      <c r="E164" s="5"/>
      <c r="F164" s="5"/>
      <c r="G164" s="5"/>
      <c r="H164" s="5"/>
      <c r="I164" s="5"/>
      <c r="J164" s="5"/>
      <c r="K164" s="5"/>
      <c r="L164" s="5"/>
      <c r="M164" s="5"/>
      <c r="N164" s="5"/>
      <c r="O164" s="5"/>
      <c r="P164" s="5"/>
      <c r="Q164" s="5"/>
      <c r="R164" s="5"/>
      <c r="W164" s="5"/>
    </row>
    <row r="165" spans="5:23" x14ac:dyDescent="0.25">
      <c r="E165" s="5"/>
      <c r="F165" s="5"/>
      <c r="G165" s="5"/>
      <c r="H165" s="5"/>
      <c r="I165" s="5"/>
      <c r="J165" s="5"/>
      <c r="K165" s="5"/>
      <c r="L165" s="5"/>
      <c r="M165" s="5"/>
      <c r="N165" s="5"/>
      <c r="O165" s="5"/>
      <c r="P165" s="5"/>
      <c r="Q165" s="5"/>
      <c r="R165" s="5"/>
      <c r="W165" s="5"/>
    </row>
    <row r="166" spans="5:23" x14ac:dyDescent="0.25">
      <c r="E166" s="5"/>
      <c r="F166" s="5"/>
      <c r="G166" s="5"/>
      <c r="H166" s="5"/>
      <c r="I166" s="5"/>
      <c r="J166" s="5"/>
      <c r="K166" s="5"/>
      <c r="L166" s="5"/>
      <c r="M166" s="5"/>
      <c r="N166" s="5"/>
      <c r="O166" s="5"/>
      <c r="P166" s="5"/>
      <c r="Q166" s="5"/>
      <c r="R166" s="5"/>
      <c r="W166" s="5"/>
    </row>
    <row r="167" spans="5:23" x14ac:dyDescent="0.25">
      <c r="E167" s="5"/>
      <c r="F167" s="5"/>
      <c r="G167" s="5"/>
      <c r="H167" s="5"/>
      <c r="I167" s="5"/>
      <c r="J167" s="5"/>
      <c r="K167" s="5"/>
      <c r="L167" s="5"/>
      <c r="M167" s="5"/>
      <c r="N167" s="5"/>
      <c r="O167" s="5"/>
      <c r="P167" s="5"/>
      <c r="Q167" s="5"/>
      <c r="R167" s="5"/>
      <c r="W167" s="5"/>
    </row>
    <row r="168" spans="5:23" x14ac:dyDescent="0.25">
      <c r="E168" s="5"/>
      <c r="F168" s="5"/>
      <c r="G168" s="5"/>
      <c r="H168" s="5"/>
      <c r="I168" s="5"/>
      <c r="J168" s="5"/>
      <c r="K168" s="5"/>
      <c r="L168" s="5"/>
      <c r="M168" s="5"/>
      <c r="N168" s="5"/>
      <c r="O168" s="5"/>
      <c r="P168" s="5"/>
      <c r="Q168" s="5"/>
      <c r="R168" s="5"/>
      <c r="W168" s="5"/>
    </row>
    <row r="169" spans="5:23" x14ac:dyDescent="0.25">
      <c r="E169" s="5"/>
      <c r="F169" s="5"/>
      <c r="G169" s="5"/>
      <c r="H169" s="5"/>
      <c r="I169" s="5"/>
      <c r="J169" s="5"/>
      <c r="K169" s="5"/>
      <c r="L169" s="5"/>
      <c r="M169" s="5"/>
      <c r="N169" s="5"/>
      <c r="O169" s="5"/>
      <c r="P169" s="5"/>
      <c r="Q169" s="5"/>
      <c r="R169" s="5"/>
      <c r="W169" s="5"/>
    </row>
    <row r="170" spans="5:23" x14ac:dyDescent="0.25">
      <c r="E170" s="5"/>
      <c r="F170" s="5"/>
      <c r="G170" s="5"/>
      <c r="H170" s="5"/>
      <c r="I170" s="5"/>
      <c r="J170" s="5"/>
      <c r="K170" s="5"/>
      <c r="L170" s="5"/>
      <c r="M170" s="5"/>
      <c r="N170" s="5"/>
      <c r="O170" s="5"/>
      <c r="P170" s="5"/>
      <c r="Q170" s="5"/>
      <c r="R170" s="5"/>
      <c r="W170" s="5"/>
    </row>
    <row r="171" spans="5:23" x14ac:dyDescent="0.25">
      <c r="E171" s="5"/>
      <c r="F171" s="5"/>
      <c r="G171" s="5"/>
      <c r="H171" s="5"/>
      <c r="I171" s="5"/>
      <c r="J171" s="5"/>
      <c r="K171" s="5"/>
      <c r="L171" s="5"/>
      <c r="M171" s="5"/>
      <c r="N171" s="5"/>
      <c r="O171" s="5"/>
      <c r="P171" s="5"/>
      <c r="Q171" s="5"/>
      <c r="R171" s="5"/>
      <c r="W171" s="5"/>
    </row>
    <row r="172" spans="5:23" x14ac:dyDescent="0.25">
      <c r="E172" s="5"/>
      <c r="F172" s="5"/>
      <c r="G172" s="5"/>
      <c r="H172" s="5"/>
      <c r="I172" s="5"/>
      <c r="J172" s="5"/>
      <c r="K172" s="5"/>
      <c r="L172" s="5"/>
      <c r="M172" s="5"/>
      <c r="N172" s="5"/>
      <c r="O172" s="5"/>
      <c r="P172" s="5"/>
      <c r="Q172" s="5"/>
      <c r="R172" s="5"/>
      <c r="W172" s="5"/>
    </row>
    <row r="173" spans="5:23" x14ac:dyDescent="0.25">
      <c r="E173" s="5"/>
      <c r="F173" s="5"/>
      <c r="G173" s="5"/>
      <c r="H173" s="5"/>
      <c r="I173" s="5"/>
      <c r="J173" s="5"/>
      <c r="K173" s="5"/>
      <c r="L173" s="5"/>
      <c r="M173" s="5"/>
      <c r="N173" s="5"/>
      <c r="O173" s="5"/>
      <c r="P173" s="5"/>
      <c r="Q173" s="5"/>
      <c r="R173" s="5"/>
      <c r="W173" s="5"/>
    </row>
    <row r="174" spans="5:23" x14ac:dyDescent="0.25">
      <c r="E174" s="5"/>
      <c r="F174" s="5"/>
      <c r="G174" s="5"/>
      <c r="H174" s="5"/>
      <c r="I174" s="5"/>
      <c r="J174" s="5"/>
      <c r="K174" s="5"/>
      <c r="L174" s="5"/>
      <c r="M174" s="5"/>
      <c r="N174" s="5"/>
      <c r="O174" s="5"/>
      <c r="P174" s="5"/>
      <c r="Q174" s="5"/>
      <c r="R174" s="5"/>
      <c r="W174" s="5"/>
    </row>
    <row r="175" spans="5:23" x14ac:dyDescent="0.25">
      <c r="E175" s="5"/>
      <c r="F175" s="5"/>
      <c r="G175" s="5"/>
      <c r="H175" s="5"/>
      <c r="I175" s="5"/>
      <c r="J175" s="5"/>
      <c r="K175" s="5"/>
      <c r="L175" s="5"/>
      <c r="M175" s="5"/>
      <c r="N175" s="5"/>
      <c r="O175" s="5"/>
      <c r="P175" s="5"/>
      <c r="Q175" s="5"/>
      <c r="R175" s="5"/>
      <c r="W175" s="5"/>
    </row>
    <row r="176" spans="5:23" x14ac:dyDescent="0.25">
      <c r="E176" s="5"/>
      <c r="F176" s="5"/>
      <c r="G176" s="5"/>
      <c r="H176" s="5"/>
      <c r="I176" s="5"/>
      <c r="J176" s="5"/>
      <c r="K176" s="5"/>
      <c r="L176" s="5"/>
      <c r="M176" s="5"/>
      <c r="N176" s="5"/>
      <c r="O176" s="5"/>
      <c r="P176" s="5"/>
      <c r="Q176" s="5"/>
      <c r="R176" s="5"/>
      <c r="W176" s="5"/>
    </row>
    <row r="177" spans="5:23" x14ac:dyDescent="0.25">
      <c r="E177" s="5"/>
      <c r="F177" s="5"/>
      <c r="G177" s="5"/>
      <c r="H177" s="5"/>
      <c r="I177" s="5"/>
      <c r="J177" s="5"/>
      <c r="K177" s="5"/>
      <c r="L177" s="5"/>
      <c r="M177" s="5"/>
      <c r="N177" s="5"/>
      <c r="O177" s="5"/>
      <c r="P177" s="5"/>
      <c r="Q177" s="5"/>
      <c r="R177" s="5"/>
      <c r="W177" s="5"/>
    </row>
    <row r="178" spans="5:23" x14ac:dyDescent="0.25">
      <c r="E178" s="5"/>
      <c r="F178" s="5"/>
      <c r="G178" s="5"/>
      <c r="H178" s="5"/>
      <c r="I178" s="5"/>
      <c r="J178" s="5"/>
      <c r="K178" s="5"/>
      <c r="L178" s="5"/>
      <c r="M178" s="5"/>
      <c r="N178" s="5"/>
      <c r="O178" s="5"/>
      <c r="P178" s="5"/>
      <c r="Q178" s="5"/>
      <c r="R178" s="5"/>
      <c r="W178" s="5"/>
    </row>
    <row r="179" spans="5:23" x14ac:dyDescent="0.25">
      <c r="E179" s="5"/>
      <c r="F179" s="5"/>
      <c r="G179" s="5"/>
      <c r="H179" s="5"/>
      <c r="I179" s="5"/>
      <c r="J179" s="5"/>
      <c r="K179" s="5"/>
      <c r="L179" s="5"/>
      <c r="M179" s="5"/>
      <c r="N179" s="5"/>
      <c r="O179" s="5"/>
      <c r="P179" s="5"/>
      <c r="Q179" s="5"/>
      <c r="R179" s="5"/>
      <c r="W179" s="5"/>
    </row>
    <row r="180" spans="5:23" x14ac:dyDescent="0.25">
      <c r="E180" s="5"/>
      <c r="F180" s="5"/>
      <c r="G180" s="5"/>
      <c r="H180" s="5"/>
      <c r="I180" s="5"/>
      <c r="J180" s="5"/>
      <c r="K180" s="5"/>
      <c r="L180" s="5"/>
      <c r="M180" s="5"/>
      <c r="N180" s="5"/>
      <c r="O180" s="5"/>
      <c r="P180" s="5"/>
      <c r="Q180" s="5"/>
      <c r="R180" s="5"/>
      <c r="W180" s="5"/>
    </row>
    <row r="181" spans="5:23" x14ac:dyDescent="0.25">
      <c r="E181" s="5"/>
      <c r="F181" s="5"/>
      <c r="G181" s="5"/>
      <c r="H181" s="5"/>
      <c r="I181" s="5"/>
      <c r="J181" s="5"/>
      <c r="K181" s="5"/>
      <c r="L181" s="5"/>
      <c r="M181" s="5"/>
      <c r="N181" s="5"/>
      <c r="O181" s="5"/>
      <c r="P181" s="5"/>
      <c r="Q181" s="5"/>
      <c r="R181" s="5"/>
      <c r="W181" s="5"/>
    </row>
    <row r="182" spans="5:23" x14ac:dyDescent="0.25">
      <c r="E182" s="5"/>
      <c r="F182" s="5"/>
      <c r="G182" s="5"/>
      <c r="H182" s="5"/>
      <c r="I182" s="5"/>
      <c r="J182" s="5"/>
      <c r="K182" s="5"/>
      <c r="L182" s="5"/>
      <c r="M182" s="5"/>
      <c r="N182" s="5"/>
      <c r="O182" s="5"/>
      <c r="P182" s="5"/>
      <c r="Q182" s="5"/>
      <c r="R182" s="5"/>
      <c r="W182" s="5"/>
    </row>
    <row r="183" spans="5:23" x14ac:dyDescent="0.25">
      <c r="E183" s="5"/>
      <c r="F183" s="5"/>
      <c r="G183" s="5"/>
      <c r="H183" s="5"/>
      <c r="I183" s="5"/>
      <c r="J183" s="5"/>
      <c r="K183" s="5"/>
      <c r="L183" s="5"/>
      <c r="M183" s="5"/>
      <c r="N183" s="5"/>
      <c r="O183" s="5"/>
      <c r="P183" s="5"/>
      <c r="Q183" s="5"/>
      <c r="R183" s="5"/>
      <c r="W183" s="5"/>
    </row>
    <row r="184" spans="5:23" x14ac:dyDescent="0.25">
      <c r="E184" s="5"/>
      <c r="F184" s="5"/>
      <c r="G184" s="5"/>
      <c r="H184" s="5"/>
      <c r="I184" s="5"/>
      <c r="J184" s="5"/>
      <c r="K184" s="5"/>
      <c r="L184" s="5"/>
      <c r="M184" s="5"/>
      <c r="N184" s="5"/>
      <c r="O184" s="5"/>
      <c r="P184" s="5"/>
      <c r="Q184" s="5"/>
      <c r="R184" s="5"/>
      <c r="W184" s="5"/>
    </row>
    <row r="185" spans="5:23" x14ac:dyDescent="0.25">
      <c r="E185" s="5"/>
      <c r="F185" s="5"/>
      <c r="G185" s="5"/>
      <c r="H185" s="5"/>
      <c r="I185" s="5"/>
      <c r="J185" s="5"/>
      <c r="K185" s="5"/>
      <c r="L185" s="5"/>
      <c r="M185" s="5"/>
      <c r="N185" s="5"/>
      <c r="O185" s="5"/>
      <c r="P185" s="5"/>
      <c r="Q185" s="5"/>
      <c r="R185" s="5"/>
      <c r="W185" s="5"/>
    </row>
    <row r="186" spans="5:23" x14ac:dyDescent="0.25">
      <c r="E186" s="5"/>
      <c r="F186" s="5"/>
      <c r="G186" s="5"/>
      <c r="H186" s="5"/>
      <c r="I186" s="5"/>
      <c r="J186" s="5"/>
      <c r="K186" s="5"/>
      <c r="L186" s="5"/>
      <c r="M186" s="5"/>
      <c r="N186" s="5"/>
      <c r="O186" s="5"/>
      <c r="P186" s="5"/>
      <c r="Q186" s="5"/>
      <c r="R186" s="5"/>
      <c r="W186" s="5"/>
    </row>
    <row r="187" spans="5:23" x14ac:dyDescent="0.25">
      <c r="E187" s="5"/>
      <c r="F187" s="5"/>
      <c r="G187" s="5"/>
      <c r="H187" s="5"/>
      <c r="I187" s="5"/>
      <c r="J187" s="5"/>
      <c r="K187" s="5"/>
      <c r="L187" s="5"/>
      <c r="M187" s="5"/>
      <c r="N187" s="5"/>
      <c r="O187" s="5"/>
      <c r="P187" s="5"/>
      <c r="Q187" s="5"/>
      <c r="R187" s="5"/>
      <c r="W187" s="5"/>
    </row>
    <row r="188" spans="5:23" x14ac:dyDescent="0.25">
      <c r="E188" s="5"/>
      <c r="F188" s="5"/>
      <c r="G188" s="5"/>
      <c r="H188" s="5"/>
      <c r="I188" s="5"/>
      <c r="J188" s="5"/>
      <c r="K188" s="5"/>
      <c r="L188" s="5"/>
      <c r="M188" s="5"/>
      <c r="N188" s="5"/>
      <c r="O188" s="5"/>
      <c r="P188" s="5"/>
      <c r="Q188" s="5"/>
      <c r="R188" s="5"/>
      <c r="W188" s="5"/>
    </row>
    <row r="189" spans="5:23" x14ac:dyDescent="0.25">
      <c r="E189" s="5"/>
      <c r="F189" s="5"/>
      <c r="G189" s="5"/>
      <c r="H189" s="5"/>
      <c r="I189" s="5"/>
      <c r="J189" s="5"/>
      <c r="K189" s="5"/>
      <c r="L189" s="5"/>
      <c r="M189" s="5"/>
      <c r="N189" s="5"/>
      <c r="O189" s="5"/>
      <c r="P189" s="5"/>
      <c r="Q189" s="5"/>
      <c r="R189" s="5"/>
      <c r="W189" s="5"/>
    </row>
    <row r="190" spans="5:23" x14ac:dyDescent="0.25">
      <c r="E190" s="5"/>
      <c r="F190" s="5"/>
      <c r="G190" s="5"/>
      <c r="H190" s="5"/>
      <c r="I190" s="5"/>
      <c r="J190" s="5"/>
      <c r="K190" s="5"/>
      <c r="L190" s="5"/>
      <c r="M190" s="5"/>
      <c r="N190" s="5"/>
      <c r="O190" s="5"/>
      <c r="P190" s="5"/>
      <c r="Q190" s="5"/>
      <c r="R190" s="5"/>
      <c r="W190" s="5"/>
    </row>
    <row r="191" spans="5:23" x14ac:dyDescent="0.25">
      <c r="E191" s="5"/>
      <c r="F191" s="5"/>
      <c r="G191" s="5"/>
      <c r="H191" s="5"/>
      <c r="I191" s="5"/>
      <c r="J191" s="5"/>
      <c r="K191" s="5"/>
      <c r="L191" s="5"/>
      <c r="M191" s="5"/>
      <c r="N191" s="5"/>
      <c r="O191" s="5"/>
      <c r="P191" s="5"/>
      <c r="Q191" s="5"/>
      <c r="R191" s="5"/>
      <c r="W191" s="5"/>
    </row>
    <row r="192" spans="5:23" x14ac:dyDescent="0.25">
      <c r="E192" s="5"/>
      <c r="F192" s="5"/>
      <c r="G192" s="5"/>
      <c r="H192" s="5"/>
      <c r="I192" s="5"/>
      <c r="J192" s="5"/>
      <c r="K192" s="5"/>
      <c r="L192" s="5"/>
      <c r="M192" s="5"/>
      <c r="N192" s="5"/>
      <c r="O192" s="5"/>
      <c r="P192" s="5"/>
      <c r="Q192" s="5"/>
      <c r="R192" s="5"/>
      <c r="W192" s="5"/>
    </row>
    <row r="193" spans="5:23" x14ac:dyDescent="0.25">
      <c r="E193" s="5"/>
      <c r="F193" s="5"/>
      <c r="G193" s="5"/>
      <c r="H193" s="5"/>
      <c r="I193" s="5"/>
      <c r="J193" s="5"/>
      <c r="K193" s="5"/>
      <c r="L193" s="5"/>
      <c r="M193" s="5"/>
      <c r="N193" s="5"/>
      <c r="O193" s="5"/>
      <c r="P193" s="5"/>
      <c r="Q193" s="5"/>
      <c r="R193" s="5"/>
      <c r="W193" s="5"/>
    </row>
    <row r="194" spans="5:23" x14ac:dyDescent="0.25">
      <c r="E194" s="5"/>
      <c r="F194" s="5"/>
      <c r="G194" s="5"/>
      <c r="H194" s="5"/>
      <c r="I194" s="5"/>
      <c r="J194" s="5"/>
      <c r="K194" s="5"/>
      <c r="L194" s="5"/>
      <c r="M194" s="5"/>
      <c r="N194" s="5"/>
      <c r="O194" s="5"/>
      <c r="P194" s="5"/>
      <c r="Q194" s="5"/>
      <c r="R194" s="5"/>
      <c r="W194" s="5"/>
    </row>
    <row r="195" spans="5:23" x14ac:dyDescent="0.25">
      <c r="E195" s="5"/>
      <c r="F195" s="5"/>
      <c r="G195" s="5"/>
      <c r="H195" s="5"/>
      <c r="I195" s="5"/>
      <c r="J195" s="5"/>
      <c r="K195" s="5"/>
      <c r="L195" s="5"/>
      <c r="M195" s="5"/>
      <c r="N195" s="5"/>
      <c r="O195" s="5"/>
      <c r="P195" s="5"/>
      <c r="Q195" s="5"/>
      <c r="R195" s="5"/>
      <c r="W195" s="5"/>
    </row>
    <row r="196" spans="5:23" x14ac:dyDescent="0.25">
      <c r="E196" s="5"/>
      <c r="F196" s="5"/>
      <c r="G196" s="5"/>
      <c r="H196" s="5"/>
      <c r="I196" s="5"/>
      <c r="J196" s="5"/>
      <c r="K196" s="5"/>
      <c r="L196" s="5"/>
      <c r="M196" s="5"/>
      <c r="N196" s="5"/>
      <c r="O196" s="5"/>
      <c r="P196" s="5"/>
      <c r="Q196" s="5"/>
      <c r="R196" s="5"/>
      <c r="W196" s="5"/>
    </row>
    <row r="197" spans="5:23" x14ac:dyDescent="0.25">
      <c r="E197" s="5"/>
      <c r="F197" s="5"/>
      <c r="G197" s="5"/>
      <c r="H197" s="5"/>
      <c r="I197" s="5"/>
      <c r="J197" s="5"/>
      <c r="K197" s="5"/>
      <c r="L197" s="5"/>
      <c r="M197" s="5"/>
      <c r="N197" s="5"/>
      <c r="O197" s="5"/>
      <c r="P197" s="5"/>
      <c r="Q197" s="5"/>
      <c r="R197" s="5"/>
      <c r="W197" s="5"/>
    </row>
    <row r="198" spans="5:23" x14ac:dyDescent="0.25">
      <c r="E198" s="5"/>
      <c r="F198" s="5"/>
      <c r="G198" s="5"/>
      <c r="H198" s="5"/>
      <c r="I198" s="5"/>
      <c r="J198" s="5"/>
      <c r="K198" s="5"/>
      <c r="L198" s="5"/>
      <c r="M198" s="5"/>
      <c r="N198" s="5"/>
      <c r="O198" s="5"/>
      <c r="P198" s="5"/>
      <c r="Q198" s="5"/>
      <c r="R198" s="5"/>
      <c r="W198" s="5"/>
    </row>
    <row r="199" spans="5:23" x14ac:dyDescent="0.25">
      <c r="E199" s="5"/>
      <c r="F199" s="5"/>
      <c r="G199" s="5"/>
      <c r="H199" s="5"/>
      <c r="I199" s="5"/>
      <c r="J199" s="5"/>
      <c r="K199" s="5"/>
      <c r="L199" s="5"/>
      <c r="M199" s="5"/>
      <c r="N199" s="5"/>
      <c r="O199" s="5"/>
      <c r="P199" s="5"/>
      <c r="Q199" s="5"/>
      <c r="R199" s="5"/>
      <c r="W199" s="5"/>
    </row>
    <row r="200" spans="5:23" x14ac:dyDescent="0.25">
      <c r="E200" s="5"/>
      <c r="F200" s="5"/>
      <c r="G200" s="5"/>
      <c r="H200" s="5"/>
      <c r="I200" s="5"/>
      <c r="J200" s="5"/>
      <c r="K200" s="5"/>
      <c r="L200" s="5"/>
      <c r="M200" s="5"/>
      <c r="N200" s="5"/>
      <c r="O200" s="5"/>
      <c r="P200" s="5"/>
      <c r="Q200" s="5"/>
      <c r="R200" s="5"/>
      <c r="W200" s="5"/>
    </row>
    <row r="201" spans="5:23" x14ac:dyDescent="0.25">
      <c r="E201" s="5"/>
      <c r="F201" s="5"/>
      <c r="G201" s="5"/>
      <c r="H201" s="5"/>
      <c r="I201" s="5"/>
      <c r="J201" s="5"/>
      <c r="K201" s="5"/>
      <c r="L201" s="5"/>
      <c r="M201" s="5"/>
      <c r="N201" s="5"/>
      <c r="O201" s="5"/>
      <c r="P201" s="5"/>
      <c r="Q201" s="5"/>
      <c r="R201" s="5"/>
      <c r="W201" s="5"/>
    </row>
    <row r="202" spans="5:23" x14ac:dyDescent="0.25">
      <c r="E202" s="5"/>
      <c r="F202" s="5"/>
      <c r="G202" s="5"/>
      <c r="H202" s="5"/>
      <c r="I202" s="5"/>
      <c r="J202" s="5"/>
      <c r="K202" s="5"/>
      <c r="L202" s="5"/>
      <c r="M202" s="5"/>
      <c r="N202" s="5"/>
      <c r="O202" s="5"/>
      <c r="P202" s="5"/>
      <c r="Q202" s="5"/>
      <c r="R202" s="5"/>
      <c r="W202" s="5"/>
    </row>
    <row r="203" spans="5:23" x14ac:dyDescent="0.25">
      <c r="E203" s="5"/>
      <c r="F203" s="5"/>
      <c r="G203" s="5"/>
      <c r="H203" s="5"/>
      <c r="I203" s="5"/>
      <c r="J203" s="5"/>
      <c r="K203" s="5"/>
      <c r="L203" s="5"/>
      <c r="M203" s="5"/>
      <c r="N203" s="5"/>
      <c r="O203" s="5"/>
      <c r="P203" s="5"/>
      <c r="Q203" s="5"/>
      <c r="R203" s="5"/>
      <c r="W203" s="5"/>
    </row>
    <row r="204" spans="5:23" x14ac:dyDescent="0.25">
      <c r="E204" s="5"/>
      <c r="F204" s="5"/>
      <c r="G204" s="5"/>
      <c r="H204" s="5"/>
      <c r="I204" s="5"/>
      <c r="J204" s="5"/>
      <c r="K204" s="5"/>
      <c r="L204" s="5"/>
      <c r="M204" s="5"/>
      <c r="N204" s="5"/>
      <c r="O204" s="5"/>
      <c r="P204" s="5"/>
      <c r="Q204" s="5"/>
      <c r="R204" s="5"/>
      <c r="W204" s="5"/>
    </row>
    <row r="205" spans="5:23" x14ac:dyDescent="0.25">
      <c r="E205" s="5"/>
      <c r="F205" s="5"/>
      <c r="G205" s="5"/>
      <c r="H205" s="5"/>
      <c r="I205" s="5"/>
      <c r="J205" s="5"/>
      <c r="K205" s="5"/>
      <c r="L205" s="5"/>
      <c r="M205" s="5"/>
      <c r="N205" s="5"/>
      <c r="O205" s="5"/>
      <c r="P205" s="5"/>
      <c r="Q205" s="5"/>
      <c r="R205" s="5"/>
      <c r="W205" s="5"/>
    </row>
    <row r="206" spans="5:23" x14ac:dyDescent="0.25">
      <c r="E206" s="5"/>
      <c r="F206" s="5"/>
      <c r="G206" s="5"/>
      <c r="H206" s="5"/>
      <c r="I206" s="5"/>
      <c r="J206" s="5"/>
      <c r="K206" s="5"/>
      <c r="L206" s="5"/>
      <c r="M206" s="5"/>
      <c r="N206" s="5"/>
      <c r="O206" s="5"/>
      <c r="P206" s="5"/>
      <c r="Q206" s="5"/>
      <c r="R206" s="5"/>
      <c r="W206" s="5"/>
    </row>
    <row r="207" spans="5:23" x14ac:dyDescent="0.25">
      <c r="E207" s="5"/>
      <c r="F207" s="5"/>
      <c r="G207" s="5"/>
      <c r="H207" s="5"/>
      <c r="I207" s="5"/>
      <c r="J207" s="5"/>
      <c r="K207" s="5"/>
      <c r="L207" s="5"/>
      <c r="M207" s="5"/>
      <c r="N207" s="5"/>
      <c r="O207" s="5"/>
      <c r="P207" s="5"/>
      <c r="Q207" s="5"/>
      <c r="R207" s="5"/>
      <c r="W207" s="5"/>
    </row>
    <row r="208" spans="5:23" x14ac:dyDescent="0.25">
      <c r="E208" s="5"/>
      <c r="F208" s="5"/>
      <c r="G208" s="5"/>
      <c r="H208" s="5"/>
      <c r="I208" s="5"/>
      <c r="J208" s="5"/>
      <c r="K208" s="5"/>
      <c r="L208" s="5"/>
      <c r="M208" s="5"/>
      <c r="N208" s="5"/>
      <c r="O208" s="5"/>
      <c r="P208" s="5"/>
      <c r="Q208" s="5"/>
      <c r="R208" s="5"/>
      <c r="W208" s="5"/>
    </row>
    <row r="209" spans="5:23" x14ac:dyDescent="0.25">
      <c r="E209" s="5"/>
      <c r="F209" s="5"/>
      <c r="G209" s="5"/>
      <c r="H209" s="5"/>
      <c r="I209" s="5"/>
      <c r="J209" s="5"/>
      <c r="K209" s="5"/>
      <c r="L209" s="5"/>
      <c r="M209" s="5"/>
      <c r="N209" s="5"/>
      <c r="O209" s="5"/>
      <c r="P209" s="5"/>
      <c r="Q209" s="5"/>
      <c r="R209" s="5"/>
      <c r="W209" s="5"/>
    </row>
    <row r="210" spans="5:23" x14ac:dyDescent="0.25">
      <c r="E210" s="5"/>
      <c r="F210" s="5"/>
      <c r="G210" s="5"/>
      <c r="H210" s="5"/>
      <c r="I210" s="5"/>
      <c r="J210" s="5"/>
      <c r="K210" s="5"/>
      <c r="L210" s="5"/>
      <c r="M210" s="5"/>
      <c r="N210" s="5"/>
      <c r="O210" s="5"/>
      <c r="P210" s="5"/>
      <c r="Q210" s="5"/>
      <c r="R210" s="5"/>
      <c r="W210" s="5"/>
    </row>
    <row r="211" spans="5:23" x14ac:dyDescent="0.25">
      <c r="E211" s="5"/>
      <c r="F211" s="5"/>
      <c r="G211" s="5"/>
      <c r="H211" s="5"/>
      <c r="I211" s="5"/>
      <c r="J211" s="5"/>
      <c r="K211" s="5"/>
      <c r="L211" s="5"/>
      <c r="M211" s="5"/>
      <c r="N211" s="5"/>
      <c r="O211" s="5"/>
      <c r="P211" s="5"/>
      <c r="Q211" s="5"/>
      <c r="R211" s="5"/>
      <c r="W211" s="5"/>
    </row>
    <row r="212" spans="5:23" x14ac:dyDescent="0.25">
      <c r="E212" s="5"/>
      <c r="F212" s="5"/>
      <c r="G212" s="5"/>
      <c r="H212" s="5"/>
      <c r="I212" s="5"/>
      <c r="J212" s="5"/>
      <c r="K212" s="5"/>
      <c r="L212" s="5"/>
      <c r="M212" s="5"/>
      <c r="N212" s="5"/>
      <c r="O212" s="5"/>
      <c r="P212" s="5"/>
      <c r="Q212" s="5"/>
      <c r="R212" s="5"/>
      <c r="W212" s="5"/>
    </row>
    <row r="213" spans="5:23" x14ac:dyDescent="0.25">
      <c r="E213" s="5"/>
      <c r="F213" s="5"/>
      <c r="G213" s="5"/>
      <c r="H213" s="5"/>
      <c r="I213" s="5"/>
      <c r="J213" s="5"/>
      <c r="K213" s="5"/>
      <c r="L213" s="5"/>
      <c r="M213" s="5"/>
      <c r="N213" s="5"/>
      <c r="O213" s="5"/>
      <c r="P213" s="5"/>
      <c r="Q213" s="5"/>
      <c r="R213" s="5"/>
      <c r="W213" s="5"/>
    </row>
    <row r="214" spans="5:23" x14ac:dyDescent="0.25">
      <c r="E214" s="5"/>
      <c r="F214" s="5"/>
      <c r="G214" s="5"/>
      <c r="H214" s="5"/>
      <c r="I214" s="5"/>
      <c r="J214" s="5"/>
      <c r="K214" s="5"/>
      <c r="L214" s="5"/>
      <c r="M214" s="5"/>
      <c r="N214" s="5"/>
      <c r="O214" s="5"/>
      <c r="P214" s="5"/>
      <c r="Q214" s="5"/>
      <c r="R214" s="5"/>
      <c r="W214" s="5"/>
    </row>
    <row r="215" spans="5:23" x14ac:dyDescent="0.25">
      <c r="E215" s="5"/>
      <c r="F215" s="5"/>
      <c r="G215" s="5"/>
      <c r="H215" s="5"/>
      <c r="I215" s="5"/>
      <c r="J215" s="5"/>
      <c r="K215" s="5"/>
      <c r="L215" s="5"/>
      <c r="M215" s="5"/>
      <c r="N215" s="5"/>
      <c r="O215" s="5"/>
      <c r="P215" s="5"/>
      <c r="Q215" s="5"/>
      <c r="R215" s="5"/>
      <c r="W215" s="5"/>
    </row>
    <row r="216" spans="5:23" x14ac:dyDescent="0.25">
      <c r="E216" s="5"/>
      <c r="F216" s="5"/>
      <c r="G216" s="5"/>
      <c r="H216" s="5"/>
      <c r="I216" s="5"/>
      <c r="J216" s="5"/>
      <c r="K216" s="5"/>
      <c r="L216" s="5"/>
      <c r="M216" s="5"/>
      <c r="N216" s="5"/>
      <c r="O216" s="5"/>
      <c r="P216" s="5"/>
      <c r="Q216" s="5"/>
      <c r="R216" s="5"/>
      <c r="W216" s="5"/>
    </row>
    <row r="217" spans="5:23" x14ac:dyDescent="0.25">
      <c r="E217" s="5"/>
      <c r="F217" s="5"/>
      <c r="G217" s="5"/>
      <c r="H217" s="5"/>
      <c r="I217" s="5"/>
      <c r="J217" s="5"/>
      <c r="K217" s="5"/>
      <c r="L217" s="5"/>
      <c r="M217" s="5"/>
      <c r="N217" s="5"/>
      <c r="O217" s="5"/>
      <c r="P217" s="5"/>
      <c r="Q217" s="5"/>
      <c r="R217" s="5"/>
      <c r="W217" s="5"/>
    </row>
    <row r="218" spans="5:23" x14ac:dyDescent="0.25">
      <c r="E218" s="5"/>
      <c r="F218" s="5"/>
      <c r="G218" s="5"/>
      <c r="H218" s="5"/>
      <c r="I218" s="5"/>
      <c r="J218" s="5"/>
      <c r="K218" s="5"/>
      <c r="L218" s="5"/>
      <c r="M218" s="5"/>
      <c r="N218" s="5"/>
      <c r="O218" s="5"/>
      <c r="P218" s="5"/>
      <c r="Q218" s="5"/>
      <c r="R218" s="5"/>
      <c r="W218" s="5"/>
    </row>
    <row r="219" spans="5:23" x14ac:dyDescent="0.25">
      <c r="E219" s="5"/>
      <c r="F219" s="5"/>
      <c r="G219" s="5"/>
      <c r="H219" s="5"/>
      <c r="I219" s="5"/>
      <c r="J219" s="5"/>
      <c r="K219" s="5"/>
      <c r="L219" s="5"/>
      <c r="M219" s="5"/>
      <c r="N219" s="5"/>
      <c r="O219" s="5"/>
      <c r="P219" s="5"/>
      <c r="Q219" s="5"/>
      <c r="R219" s="5"/>
      <c r="W219" s="5"/>
    </row>
    <row r="220" spans="5:23" x14ac:dyDescent="0.25">
      <c r="E220" s="5"/>
      <c r="F220" s="5"/>
      <c r="G220" s="5"/>
      <c r="H220" s="5"/>
      <c r="I220" s="5"/>
      <c r="J220" s="5"/>
      <c r="K220" s="5"/>
      <c r="L220" s="5"/>
      <c r="M220" s="5"/>
      <c r="N220" s="5"/>
      <c r="O220" s="5"/>
      <c r="P220" s="5"/>
      <c r="Q220" s="5"/>
      <c r="R220" s="5"/>
      <c r="W220" s="5"/>
    </row>
    <row r="221" spans="5:23" x14ac:dyDescent="0.25">
      <c r="E221" s="5"/>
      <c r="F221" s="5"/>
      <c r="G221" s="5"/>
      <c r="H221" s="5"/>
      <c r="I221" s="5"/>
      <c r="J221" s="5"/>
      <c r="K221" s="5"/>
      <c r="L221" s="5"/>
      <c r="M221" s="5"/>
      <c r="N221" s="5"/>
      <c r="O221" s="5"/>
      <c r="P221" s="5"/>
      <c r="Q221" s="5"/>
      <c r="R221" s="5"/>
      <c r="W221" s="5"/>
    </row>
    <row r="222" spans="5:23" x14ac:dyDescent="0.25">
      <c r="E222" s="5"/>
      <c r="F222" s="5"/>
      <c r="G222" s="5"/>
      <c r="H222" s="5"/>
      <c r="I222" s="5"/>
      <c r="J222" s="5"/>
      <c r="K222" s="5"/>
      <c r="L222" s="5"/>
      <c r="M222" s="5"/>
      <c r="N222" s="5"/>
      <c r="O222" s="5"/>
      <c r="P222" s="5"/>
      <c r="Q222" s="5"/>
      <c r="R222" s="5"/>
      <c r="W222" s="5"/>
    </row>
    <row r="223" spans="5:23" x14ac:dyDescent="0.25">
      <c r="E223" s="5"/>
      <c r="F223" s="5"/>
      <c r="G223" s="5"/>
      <c r="H223" s="5"/>
      <c r="I223" s="5"/>
      <c r="J223" s="5"/>
      <c r="K223" s="5"/>
      <c r="L223" s="5"/>
      <c r="M223" s="5"/>
      <c r="N223" s="5"/>
      <c r="O223" s="5"/>
      <c r="P223" s="5"/>
      <c r="Q223" s="5"/>
      <c r="R223" s="5"/>
      <c r="W223" s="5"/>
    </row>
    <row r="224" spans="5:23" x14ac:dyDescent="0.25">
      <c r="E224" s="5"/>
      <c r="F224" s="5"/>
      <c r="G224" s="5"/>
      <c r="H224" s="5"/>
      <c r="I224" s="5"/>
      <c r="J224" s="5"/>
      <c r="K224" s="5"/>
      <c r="L224" s="5"/>
      <c r="M224" s="5"/>
      <c r="N224" s="5"/>
      <c r="O224" s="5"/>
      <c r="P224" s="5"/>
      <c r="Q224" s="5"/>
      <c r="R224" s="5"/>
      <c r="W224" s="5"/>
    </row>
    <row r="225" spans="5:23" x14ac:dyDescent="0.25">
      <c r="E225" s="5"/>
      <c r="F225" s="5"/>
      <c r="G225" s="5"/>
      <c r="H225" s="5"/>
      <c r="I225" s="5"/>
      <c r="J225" s="5"/>
      <c r="K225" s="5"/>
      <c r="L225" s="5"/>
      <c r="M225" s="5"/>
      <c r="N225" s="5"/>
      <c r="O225" s="5"/>
      <c r="P225" s="5"/>
      <c r="Q225" s="5"/>
      <c r="R225" s="5"/>
      <c r="W225" s="5"/>
    </row>
    <row r="226" spans="5:23" x14ac:dyDescent="0.25">
      <c r="E226" s="5"/>
      <c r="F226" s="5"/>
      <c r="G226" s="5"/>
      <c r="H226" s="5"/>
      <c r="I226" s="5"/>
      <c r="J226" s="5"/>
      <c r="K226" s="5"/>
      <c r="L226" s="5"/>
      <c r="M226" s="5"/>
      <c r="N226" s="5"/>
      <c r="O226" s="5"/>
      <c r="P226" s="5"/>
      <c r="Q226" s="5"/>
      <c r="R226" s="5"/>
      <c r="W226" s="5"/>
    </row>
    <row r="227" spans="5:23" x14ac:dyDescent="0.25">
      <c r="E227" s="5"/>
      <c r="F227" s="5"/>
      <c r="G227" s="5"/>
      <c r="H227" s="5"/>
      <c r="I227" s="5"/>
      <c r="J227" s="5"/>
      <c r="K227" s="5"/>
      <c r="L227" s="5"/>
      <c r="M227" s="5"/>
      <c r="N227" s="5"/>
      <c r="O227" s="5"/>
      <c r="P227" s="5"/>
      <c r="Q227" s="5"/>
      <c r="R227" s="5"/>
      <c r="W227" s="5"/>
    </row>
    <row r="228" spans="5:23" x14ac:dyDescent="0.25">
      <c r="E228" s="5"/>
      <c r="F228" s="5"/>
      <c r="G228" s="5"/>
      <c r="H228" s="5"/>
      <c r="I228" s="5"/>
      <c r="J228" s="5"/>
      <c r="K228" s="5"/>
      <c r="L228" s="5"/>
      <c r="M228" s="5"/>
      <c r="N228" s="5"/>
      <c r="O228" s="5"/>
      <c r="P228" s="5"/>
      <c r="Q228" s="5"/>
      <c r="R228" s="5"/>
      <c r="W228" s="5"/>
    </row>
    <row r="229" spans="5:23" x14ac:dyDescent="0.25">
      <c r="E229" s="5"/>
      <c r="F229" s="5"/>
      <c r="G229" s="5"/>
      <c r="H229" s="5"/>
      <c r="I229" s="5"/>
      <c r="J229" s="5"/>
      <c r="K229" s="5"/>
      <c r="L229" s="5"/>
      <c r="M229" s="5"/>
      <c r="N229" s="5"/>
      <c r="O229" s="5"/>
      <c r="P229" s="5"/>
      <c r="Q229" s="5"/>
      <c r="R229" s="5"/>
      <c r="W229" s="5"/>
    </row>
    <row r="230" spans="5:23" x14ac:dyDescent="0.25">
      <c r="E230" s="5"/>
      <c r="F230" s="5"/>
      <c r="G230" s="5"/>
      <c r="H230" s="5"/>
      <c r="I230" s="5"/>
      <c r="J230" s="5"/>
      <c r="K230" s="5"/>
      <c r="L230" s="5"/>
      <c r="M230" s="5"/>
      <c r="N230" s="5"/>
      <c r="O230" s="5"/>
      <c r="P230" s="5"/>
      <c r="Q230" s="5"/>
      <c r="R230" s="5"/>
      <c r="W230" s="5"/>
    </row>
    <row r="231" spans="5:23" x14ac:dyDescent="0.25">
      <c r="E231" s="5"/>
      <c r="F231" s="5"/>
      <c r="G231" s="5"/>
      <c r="H231" s="5"/>
      <c r="I231" s="5"/>
      <c r="J231" s="5"/>
      <c r="K231" s="5"/>
      <c r="L231" s="5"/>
      <c r="M231" s="5"/>
      <c r="N231" s="5"/>
      <c r="O231" s="5"/>
      <c r="P231" s="5"/>
      <c r="Q231" s="5"/>
      <c r="R231" s="5"/>
      <c r="W231" s="5"/>
    </row>
    <row r="232" spans="5:23" x14ac:dyDescent="0.25">
      <c r="E232" s="5"/>
      <c r="F232" s="5"/>
      <c r="G232" s="5"/>
      <c r="H232" s="5"/>
      <c r="I232" s="5"/>
      <c r="J232" s="5"/>
      <c r="K232" s="5"/>
      <c r="L232" s="5"/>
      <c r="M232" s="5"/>
      <c r="N232" s="5"/>
      <c r="O232" s="5"/>
      <c r="P232" s="5"/>
      <c r="Q232" s="5"/>
      <c r="R232" s="5"/>
      <c r="W232" s="5"/>
    </row>
    <row r="233" spans="5:23" x14ac:dyDescent="0.25">
      <c r="E233" s="5"/>
      <c r="F233" s="5"/>
      <c r="G233" s="5"/>
      <c r="H233" s="5"/>
      <c r="I233" s="5"/>
      <c r="J233" s="5"/>
      <c r="K233" s="5"/>
      <c r="L233" s="5"/>
      <c r="M233" s="5"/>
      <c r="N233" s="5"/>
      <c r="O233" s="5"/>
      <c r="P233" s="5"/>
      <c r="Q233" s="5"/>
      <c r="R233" s="5"/>
      <c r="W233" s="5"/>
    </row>
    <row r="234" spans="5:23" x14ac:dyDescent="0.25">
      <c r="E234" s="5"/>
      <c r="F234" s="5"/>
      <c r="G234" s="5"/>
      <c r="H234" s="5"/>
      <c r="I234" s="5"/>
      <c r="J234" s="5"/>
      <c r="K234" s="5"/>
      <c r="L234" s="5"/>
      <c r="M234" s="5"/>
      <c r="N234" s="5"/>
      <c r="O234" s="5"/>
      <c r="P234" s="5"/>
      <c r="Q234" s="5"/>
      <c r="R234" s="5"/>
      <c r="W234" s="5"/>
    </row>
    <row r="235" spans="5:23" x14ac:dyDescent="0.25">
      <c r="E235" s="5"/>
      <c r="F235" s="5"/>
      <c r="G235" s="5"/>
      <c r="H235" s="5"/>
      <c r="I235" s="5"/>
      <c r="J235" s="5"/>
      <c r="K235" s="5"/>
      <c r="L235" s="5"/>
      <c r="M235" s="5"/>
      <c r="N235" s="5"/>
      <c r="O235" s="5"/>
      <c r="P235" s="5"/>
      <c r="Q235" s="5"/>
      <c r="R235" s="5"/>
      <c r="W235" s="5"/>
    </row>
    <row r="236" spans="5:23" x14ac:dyDescent="0.25">
      <c r="E236" s="5"/>
      <c r="F236" s="5"/>
      <c r="G236" s="5"/>
      <c r="H236" s="5"/>
      <c r="I236" s="5"/>
      <c r="J236" s="5"/>
      <c r="K236" s="5"/>
      <c r="L236" s="5"/>
      <c r="M236" s="5"/>
      <c r="N236" s="5"/>
      <c r="O236" s="5"/>
      <c r="P236" s="5"/>
      <c r="Q236" s="5"/>
      <c r="R236" s="5"/>
      <c r="W236" s="5"/>
    </row>
    <row r="237" spans="5:23" x14ac:dyDescent="0.25">
      <c r="E237" s="5"/>
      <c r="F237" s="5"/>
      <c r="G237" s="5"/>
      <c r="H237" s="5"/>
      <c r="I237" s="5"/>
      <c r="J237" s="5"/>
      <c r="K237" s="5"/>
      <c r="L237" s="5"/>
      <c r="M237" s="5"/>
      <c r="N237" s="5"/>
      <c r="O237" s="5"/>
      <c r="P237" s="5"/>
      <c r="Q237" s="5"/>
      <c r="R237" s="5"/>
      <c r="W237" s="5"/>
    </row>
    <row r="238" spans="5:23" x14ac:dyDescent="0.25">
      <c r="E238" s="5"/>
      <c r="F238" s="5"/>
      <c r="G238" s="5"/>
      <c r="H238" s="5"/>
      <c r="I238" s="5"/>
      <c r="J238" s="5"/>
      <c r="K238" s="5"/>
      <c r="L238" s="5"/>
      <c r="M238" s="5"/>
      <c r="N238" s="5"/>
      <c r="O238" s="5"/>
      <c r="P238" s="5"/>
      <c r="Q238" s="5"/>
      <c r="R238" s="5"/>
      <c r="W238" s="5"/>
    </row>
    <row r="239" spans="5:23" x14ac:dyDescent="0.25">
      <c r="E239" s="5"/>
      <c r="F239" s="5"/>
      <c r="G239" s="5"/>
      <c r="H239" s="5"/>
      <c r="I239" s="5"/>
      <c r="J239" s="5"/>
      <c r="K239" s="5"/>
      <c r="L239" s="5"/>
      <c r="M239" s="5"/>
      <c r="N239" s="5"/>
      <c r="O239" s="5"/>
      <c r="P239" s="5"/>
      <c r="Q239" s="5"/>
      <c r="R239" s="5"/>
      <c r="W239" s="5"/>
    </row>
    <row r="240" spans="5:23" x14ac:dyDescent="0.25">
      <c r="E240" s="5"/>
      <c r="F240" s="5"/>
      <c r="G240" s="5"/>
      <c r="H240" s="5"/>
      <c r="I240" s="5"/>
      <c r="J240" s="5"/>
      <c r="K240" s="5"/>
      <c r="L240" s="5"/>
      <c r="M240" s="5"/>
      <c r="N240" s="5"/>
      <c r="O240" s="5"/>
      <c r="P240" s="5"/>
      <c r="Q240" s="5"/>
      <c r="R240" s="5"/>
      <c r="W240" s="5"/>
    </row>
    <row r="241" spans="5:23" x14ac:dyDescent="0.25">
      <c r="E241" s="5"/>
      <c r="F241" s="5"/>
      <c r="G241" s="5"/>
      <c r="H241" s="5"/>
      <c r="I241" s="5"/>
      <c r="J241" s="5"/>
      <c r="K241" s="5"/>
      <c r="L241" s="5"/>
      <c r="M241" s="5"/>
      <c r="N241" s="5"/>
      <c r="O241" s="5"/>
      <c r="P241" s="5"/>
      <c r="Q241" s="5"/>
      <c r="R241" s="5"/>
      <c r="W241" s="5"/>
    </row>
    <row r="242" spans="5:23" x14ac:dyDescent="0.25">
      <c r="E242" s="5"/>
      <c r="F242" s="5"/>
      <c r="G242" s="5"/>
      <c r="H242" s="5"/>
      <c r="I242" s="5"/>
      <c r="J242" s="5"/>
      <c r="K242" s="5"/>
      <c r="L242" s="5"/>
      <c r="M242" s="5"/>
      <c r="N242" s="5"/>
      <c r="O242" s="5"/>
      <c r="P242" s="5"/>
      <c r="Q242" s="5"/>
      <c r="R242" s="5"/>
      <c r="W242" s="5"/>
    </row>
    <row r="243" spans="5:23" x14ac:dyDescent="0.25">
      <c r="E243" s="5"/>
      <c r="F243" s="5"/>
      <c r="G243" s="5"/>
      <c r="H243" s="5"/>
      <c r="I243" s="5"/>
      <c r="J243" s="5"/>
      <c r="K243" s="5"/>
      <c r="L243" s="5"/>
      <c r="M243" s="5"/>
      <c r="N243" s="5"/>
      <c r="O243" s="5"/>
      <c r="P243" s="5"/>
      <c r="Q243" s="5"/>
      <c r="R243" s="5"/>
      <c r="W243" s="5"/>
    </row>
    <row r="244" spans="5:23" x14ac:dyDescent="0.25">
      <c r="E244" s="5"/>
      <c r="F244" s="5"/>
      <c r="G244" s="5"/>
      <c r="H244" s="5"/>
      <c r="I244" s="5"/>
      <c r="J244" s="5"/>
      <c r="K244" s="5"/>
      <c r="L244" s="5"/>
      <c r="M244" s="5"/>
      <c r="N244" s="5"/>
      <c r="O244" s="5"/>
      <c r="P244" s="5"/>
      <c r="Q244" s="5"/>
      <c r="R244" s="5"/>
      <c r="W244" s="5"/>
    </row>
    <row r="245" spans="5:23" x14ac:dyDescent="0.25">
      <c r="E245" s="5"/>
      <c r="F245" s="5"/>
      <c r="G245" s="5"/>
      <c r="H245" s="5"/>
      <c r="I245" s="5"/>
      <c r="J245" s="5"/>
      <c r="K245" s="5"/>
      <c r="L245" s="5"/>
      <c r="M245" s="5"/>
      <c r="N245" s="5"/>
      <c r="O245" s="5"/>
      <c r="P245" s="5"/>
      <c r="Q245" s="5"/>
      <c r="R245" s="5"/>
      <c r="W245" s="5"/>
    </row>
    <row r="246" spans="5:23" x14ac:dyDescent="0.25">
      <c r="E246" s="5"/>
      <c r="F246" s="5"/>
      <c r="G246" s="5"/>
      <c r="H246" s="5"/>
      <c r="I246" s="5"/>
      <c r="J246" s="5"/>
      <c r="K246" s="5"/>
      <c r="L246" s="5"/>
      <c r="M246" s="5"/>
      <c r="N246" s="5"/>
      <c r="O246" s="5"/>
      <c r="P246" s="5"/>
      <c r="Q246" s="5"/>
      <c r="R246" s="5"/>
      <c r="W246" s="5"/>
    </row>
    <row r="247" spans="5:23" x14ac:dyDescent="0.25">
      <c r="E247" s="5"/>
      <c r="F247" s="5"/>
      <c r="G247" s="5"/>
      <c r="H247" s="5"/>
      <c r="I247" s="5"/>
      <c r="J247" s="5"/>
      <c r="K247" s="5"/>
      <c r="L247" s="5"/>
      <c r="M247" s="5"/>
      <c r="N247" s="5"/>
      <c r="O247" s="5"/>
      <c r="P247" s="5"/>
      <c r="Q247" s="5"/>
      <c r="R247" s="5"/>
      <c r="W247" s="5"/>
    </row>
    <row r="248" spans="5:23" x14ac:dyDescent="0.25">
      <c r="E248" s="5"/>
      <c r="F248" s="5"/>
      <c r="G248" s="5"/>
      <c r="H248" s="5"/>
      <c r="I248" s="5"/>
      <c r="J248" s="5"/>
      <c r="K248" s="5"/>
      <c r="L248" s="5"/>
      <c r="M248" s="5"/>
      <c r="N248" s="5"/>
      <c r="O248" s="5"/>
      <c r="P248" s="5"/>
      <c r="Q248" s="5"/>
      <c r="R248" s="5"/>
      <c r="W248" s="5"/>
    </row>
    <row r="249" spans="5:23" x14ac:dyDescent="0.25">
      <c r="E249" s="5"/>
      <c r="F249" s="5"/>
      <c r="G249" s="5"/>
      <c r="H249" s="5"/>
      <c r="I249" s="5"/>
      <c r="J249" s="5"/>
      <c r="K249" s="5"/>
      <c r="L249" s="5"/>
      <c r="M249" s="5"/>
      <c r="N249" s="5"/>
      <c r="O249" s="5"/>
      <c r="P249" s="5"/>
      <c r="Q249" s="5"/>
      <c r="R249" s="5"/>
      <c r="W249" s="5"/>
    </row>
    <row r="250" spans="5:23" x14ac:dyDescent="0.25">
      <c r="E250" s="5"/>
      <c r="F250" s="5"/>
      <c r="G250" s="5"/>
      <c r="H250" s="5"/>
      <c r="I250" s="5"/>
      <c r="J250" s="5"/>
      <c r="K250" s="5"/>
      <c r="L250" s="5"/>
      <c r="M250" s="5"/>
      <c r="N250" s="5"/>
      <c r="O250" s="5"/>
      <c r="P250" s="5"/>
      <c r="Q250" s="5"/>
      <c r="R250" s="5"/>
      <c r="W250" s="5"/>
    </row>
    <row r="251" spans="5:23" x14ac:dyDescent="0.25">
      <c r="E251" s="5"/>
      <c r="F251" s="5"/>
      <c r="G251" s="5"/>
      <c r="H251" s="5"/>
      <c r="I251" s="5"/>
      <c r="J251" s="5"/>
      <c r="K251" s="5"/>
      <c r="L251" s="5"/>
      <c r="M251" s="5"/>
      <c r="N251" s="5"/>
      <c r="O251" s="5"/>
      <c r="P251" s="5"/>
      <c r="Q251" s="5"/>
      <c r="R251" s="5"/>
      <c r="W251" s="5"/>
    </row>
    <row r="252" spans="5:23" x14ac:dyDescent="0.25">
      <c r="E252" s="5"/>
      <c r="F252" s="5"/>
      <c r="G252" s="5"/>
      <c r="H252" s="5"/>
      <c r="I252" s="5"/>
      <c r="J252" s="5"/>
      <c r="K252" s="5"/>
      <c r="L252" s="5"/>
      <c r="M252" s="5"/>
      <c r="N252" s="5"/>
      <c r="O252" s="5"/>
      <c r="P252" s="5"/>
      <c r="Q252" s="5"/>
      <c r="R252" s="5"/>
      <c r="W252" s="5"/>
    </row>
    <row r="253" spans="5:23" x14ac:dyDescent="0.25">
      <c r="E253" s="5"/>
      <c r="F253" s="5"/>
      <c r="G253" s="5"/>
      <c r="H253" s="5"/>
      <c r="I253" s="5"/>
      <c r="J253" s="5"/>
      <c r="K253" s="5"/>
      <c r="L253" s="5"/>
      <c r="M253" s="5"/>
      <c r="N253" s="5"/>
      <c r="O253" s="5"/>
      <c r="P253" s="5"/>
      <c r="Q253" s="5"/>
      <c r="R253" s="5"/>
      <c r="W253" s="5"/>
    </row>
    <row r="254" spans="5:23" x14ac:dyDescent="0.25">
      <c r="E254" s="5"/>
      <c r="F254" s="5"/>
      <c r="G254" s="5"/>
      <c r="H254" s="5"/>
      <c r="I254" s="5"/>
      <c r="J254" s="5"/>
      <c r="K254" s="5"/>
      <c r="L254" s="5"/>
      <c r="M254" s="5"/>
      <c r="N254" s="5"/>
      <c r="O254" s="5"/>
      <c r="P254" s="5"/>
      <c r="Q254" s="5"/>
      <c r="R254" s="5"/>
      <c r="W254" s="5"/>
    </row>
    <row r="255" spans="5:23" x14ac:dyDescent="0.25">
      <c r="E255" s="5"/>
      <c r="F255" s="5"/>
      <c r="G255" s="5"/>
      <c r="H255" s="5"/>
      <c r="I255" s="5"/>
      <c r="J255" s="5"/>
      <c r="K255" s="5"/>
      <c r="L255" s="5"/>
      <c r="M255" s="5"/>
      <c r="N255" s="5"/>
      <c r="O255" s="5"/>
      <c r="P255" s="5"/>
      <c r="Q255" s="5"/>
      <c r="R255" s="5"/>
      <c r="W255" s="5"/>
    </row>
    <row r="256" spans="5:23" x14ac:dyDescent="0.25">
      <c r="E256" s="5"/>
      <c r="F256" s="5"/>
      <c r="G256" s="5"/>
      <c r="H256" s="5"/>
      <c r="I256" s="5"/>
      <c r="J256" s="5"/>
      <c r="K256" s="5"/>
      <c r="L256" s="5"/>
      <c r="M256" s="5"/>
      <c r="N256" s="5"/>
      <c r="O256" s="5"/>
      <c r="P256" s="5"/>
      <c r="Q256" s="5"/>
      <c r="R256" s="5"/>
      <c r="W256" s="5"/>
    </row>
    <row r="257" spans="5:23" x14ac:dyDescent="0.25">
      <c r="E257" s="5"/>
      <c r="F257" s="5"/>
      <c r="G257" s="5"/>
      <c r="H257" s="5"/>
      <c r="I257" s="5"/>
      <c r="J257" s="5"/>
      <c r="K257" s="5"/>
      <c r="L257" s="5"/>
      <c r="M257" s="5"/>
      <c r="N257" s="5"/>
      <c r="O257" s="5"/>
      <c r="P257" s="5"/>
      <c r="Q257" s="5"/>
      <c r="R257" s="5"/>
      <c r="W257" s="5"/>
    </row>
    <row r="258" spans="5:23" x14ac:dyDescent="0.25">
      <c r="E258" s="5"/>
      <c r="F258" s="5"/>
      <c r="G258" s="5"/>
      <c r="H258" s="5"/>
      <c r="I258" s="5"/>
      <c r="J258" s="5"/>
      <c r="K258" s="5"/>
      <c r="L258" s="5"/>
      <c r="M258" s="5"/>
      <c r="N258" s="5"/>
      <c r="O258" s="5"/>
      <c r="P258" s="5"/>
      <c r="Q258" s="5"/>
      <c r="R258" s="5"/>
      <c r="W258" s="5"/>
    </row>
    <row r="259" spans="5:23" x14ac:dyDescent="0.25">
      <c r="E259" s="5"/>
      <c r="F259" s="5"/>
      <c r="G259" s="5"/>
      <c r="H259" s="5"/>
      <c r="I259" s="5"/>
      <c r="J259" s="5"/>
      <c r="K259" s="5"/>
      <c r="L259" s="5"/>
      <c r="M259" s="5"/>
      <c r="N259" s="5"/>
      <c r="O259" s="5"/>
      <c r="P259" s="5"/>
      <c r="Q259" s="5"/>
      <c r="R259" s="5"/>
      <c r="W259" s="5"/>
    </row>
    <row r="260" spans="5:23" x14ac:dyDescent="0.25">
      <c r="E260" s="5"/>
      <c r="F260" s="5"/>
      <c r="G260" s="5"/>
      <c r="H260" s="5"/>
      <c r="I260" s="5"/>
      <c r="J260" s="5"/>
      <c r="K260" s="5"/>
      <c r="L260" s="5"/>
      <c r="M260" s="5"/>
      <c r="N260" s="5"/>
      <c r="O260" s="5"/>
      <c r="P260" s="5"/>
      <c r="Q260" s="5"/>
      <c r="R260" s="5"/>
      <c r="W260" s="5"/>
    </row>
    <row r="261" spans="5:23" x14ac:dyDescent="0.25">
      <c r="E261" s="5"/>
      <c r="F261" s="5"/>
      <c r="G261" s="5"/>
      <c r="H261" s="5"/>
      <c r="I261" s="5"/>
      <c r="J261" s="5"/>
      <c r="K261" s="5"/>
      <c r="L261" s="5"/>
      <c r="M261" s="5"/>
      <c r="N261" s="5"/>
      <c r="O261" s="5"/>
      <c r="P261" s="5"/>
      <c r="Q261" s="5"/>
      <c r="R261" s="5"/>
      <c r="W261" s="5"/>
    </row>
    <row r="262" spans="5:23" x14ac:dyDescent="0.25">
      <c r="E262" s="5"/>
      <c r="F262" s="5"/>
      <c r="G262" s="5"/>
      <c r="H262" s="5"/>
      <c r="I262" s="5"/>
      <c r="J262" s="5"/>
      <c r="K262" s="5"/>
      <c r="L262" s="5"/>
      <c r="M262" s="5"/>
      <c r="N262" s="5"/>
      <c r="O262" s="5"/>
      <c r="P262" s="5"/>
      <c r="Q262" s="5"/>
      <c r="R262" s="5"/>
      <c r="W262" s="5"/>
    </row>
    <row r="263" spans="5:23" x14ac:dyDescent="0.25">
      <c r="E263" s="5"/>
      <c r="F263" s="5"/>
      <c r="G263" s="5"/>
      <c r="H263" s="5"/>
      <c r="I263" s="5"/>
      <c r="J263" s="5"/>
      <c r="K263" s="5"/>
      <c r="L263" s="5"/>
      <c r="M263" s="5"/>
      <c r="N263" s="5"/>
      <c r="O263" s="5"/>
      <c r="P263" s="5"/>
      <c r="Q263" s="5"/>
      <c r="R263" s="5"/>
      <c r="W263" s="5"/>
    </row>
    <row r="264" spans="5:23" x14ac:dyDescent="0.25">
      <c r="E264" s="5"/>
      <c r="F264" s="5"/>
      <c r="G264" s="5"/>
      <c r="H264" s="5"/>
      <c r="I264" s="5"/>
      <c r="J264" s="5"/>
      <c r="K264" s="5"/>
      <c r="L264" s="5"/>
      <c r="M264" s="5"/>
      <c r="N264" s="5"/>
      <c r="O264" s="5"/>
      <c r="P264" s="5"/>
      <c r="Q264" s="5"/>
      <c r="R264" s="5"/>
      <c r="W264" s="5"/>
    </row>
    <row r="265" spans="5:23" x14ac:dyDescent="0.25">
      <c r="E265" s="5"/>
      <c r="F265" s="5"/>
      <c r="G265" s="5"/>
      <c r="H265" s="5"/>
      <c r="I265" s="5"/>
      <c r="J265" s="5"/>
      <c r="K265" s="5"/>
      <c r="L265" s="5"/>
      <c r="M265" s="5"/>
      <c r="N265" s="5"/>
      <c r="O265" s="5"/>
      <c r="P265" s="5"/>
      <c r="Q265" s="5"/>
      <c r="R265" s="5"/>
      <c r="W265" s="5"/>
    </row>
    <row r="266" spans="5:23" x14ac:dyDescent="0.25">
      <c r="E266" s="5"/>
      <c r="F266" s="5"/>
      <c r="G266" s="5"/>
      <c r="H266" s="5"/>
      <c r="I266" s="5"/>
      <c r="J266" s="5"/>
      <c r="K266" s="5"/>
      <c r="L266" s="5"/>
      <c r="M266" s="5"/>
      <c r="N266" s="5"/>
      <c r="O266" s="5"/>
      <c r="P266" s="5"/>
      <c r="Q266" s="5"/>
      <c r="R266" s="5"/>
      <c r="W266" s="5"/>
    </row>
    <row r="267" spans="5:23" x14ac:dyDescent="0.25">
      <c r="E267" s="5"/>
      <c r="F267" s="5"/>
      <c r="G267" s="5"/>
      <c r="H267" s="5"/>
      <c r="I267" s="5"/>
      <c r="J267" s="5"/>
      <c r="K267" s="5"/>
      <c r="L267" s="5"/>
      <c r="M267" s="5"/>
      <c r="N267" s="5"/>
      <c r="O267" s="5"/>
      <c r="P267" s="5"/>
      <c r="Q267" s="5"/>
      <c r="R267" s="5"/>
      <c r="W267" s="5"/>
    </row>
    <row r="268" spans="5:23" x14ac:dyDescent="0.25">
      <c r="E268" s="5"/>
      <c r="F268" s="5"/>
      <c r="G268" s="5"/>
      <c r="H268" s="5"/>
      <c r="I268" s="5"/>
      <c r="J268" s="5"/>
      <c r="K268" s="5"/>
      <c r="L268" s="5"/>
      <c r="M268" s="5"/>
      <c r="N268" s="5"/>
      <c r="O268" s="5"/>
      <c r="P268" s="5"/>
      <c r="Q268" s="5"/>
      <c r="R268" s="5"/>
      <c r="W268" s="5"/>
    </row>
    <row r="269" spans="5:23" x14ac:dyDescent="0.25">
      <c r="E269" s="5"/>
      <c r="F269" s="5"/>
      <c r="G269" s="5"/>
      <c r="H269" s="5"/>
      <c r="I269" s="5"/>
      <c r="J269" s="5"/>
      <c r="K269" s="5"/>
      <c r="L269" s="5"/>
      <c r="M269" s="5"/>
      <c r="N269" s="5"/>
      <c r="O269" s="5"/>
      <c r="P269" s="5"/>
      <c r="Q269" s="5"/>
      <c r="R269" s="5"/>
      <c r="W269" s="5"/>
    </row>
    <row r="270" spans="5:23" x14ac:dyDescent="0.25">
      <c r="E270" s="5"/>
      <c r="F270" s="5"/>
      <c r="G270" s="5"/>
      <c r="H270" s="5"/>
      <c r="I270" s="5"/>
      <c r="J270" s="5"/>
      <c r="K270" s="5"/>
      <c r="L270" s="5"/>
      <c r="M270" s="5"/>
      <c r="N270" s="5"/>
      <c r="O270" s="5"/>
      <c r="P270" s="5"/>
      <c r="Q270" s="5"/>
      <c r="R270" s="5"/>
      <c r="W270" s="5"/>
    </row>
    <row r="271" spans="5:23" x14ac:dyDescent="0.25">
      <c r="E271" s="5"/>
      <c r="F271" s="5"/>
      <c r="G271" s="5"/>
      <c r="H271" s="5"/>
      <c r="I271" s="5"/>
      <c r="J271" s="5"/>
      <c r="K271" s="5"/>
      <c r="L271" s="5"/>
      <c r="M271" s="5"/>
      <c r="N271" s="5"/>
      <c r="O271" s="5"/>
      <c r="P271" s="5"/>
      <c r="Q271" s="5"/>
      <c r="R271" s="5"/>
      <c r="W271" s="5"/>
    </row>
    <row r="272" spans="5:23" x14ac:dyDescent="0.25">
      <c r="E272" s="5"/>
      <c r="F272" s="5"/>
      <c r="G272" s="5"/>
      <c r="H272" s="5"/>
      <c r="I272" s="5"/>
      <c r="J272" s="5"/>
      <c r="K272" s="5"/>
      <c r="L272" s="5"/>
      <c r="M272" s="5"/>
      <c r="N272" s="5"/>
      <c r="O272" s="5"/>
      <c r="P272" s="5"/>
      <c r="Q272" s="5"/>
      <c r="R272" s="5"/>
      <c r="W272" s="5"/>
    </row>
    <row r="273" spans="5:23" x14ac:dyDescent="0.25">
      <c r="E273" s="5"/>
      <c r="F273" s="5"/>
      <c r="G273" s="5"/>
      <c r="H273" s="5"/>
      <c r="I273" s="5"/>
      <c r="J273" s="5"/>
      <c r="K273" s="5"/>
      <c r="L273" s="5"/>
      <c r="M273" s="5"/>
      <c r="N273" s="5"/>
      <c r="O273" s="5"/>
      <c r="P273" s="5"/>
      <c r="Q273" s="5"/>
      <c r="R273" s="5"/>
      <c r="W273" s="5"/>
    </row>
    <row r="274" spans="5:23" x14ac:dyDescent="0.25">
      <c r="E274" s="5"/>
      <c r="F274" s="5"/>
      <c r="G274" s="5"/>
      <c r="H274" s="5"/>
      <c r="I274" s="5"/>
      <c r="J274" s="5"/>
      <c r="K274" s="5"/>
      <c r="L274" s="5"/>
      <c r="M274" s="5"/>
      <c r="N274" s="5"/>
      <c r="O274" s="5"/>
      <c r="P274" s="5"/>
      <c r="Q274" s="5"/>
      <c r="R274" s="5"/>
      <c r="W274" s="5"/>
    </row>
    <row r="275" spans="5:23" x14ac:dyDescent="0.25">
      <c r="E275" s="5"/>
      <c r="F275" s="5"/>
      <c r="G275" s="5"/>
      <c r="H275" s="5"/>
      <c r="I275" s="5"/>
      <c r="J275" s="5"/>
      <c r="K275" s="5"/>
      <c r="L275" s="5"/>
      <c r="M275" s="5"/>
      <c r="N275" s="5"/>
      <c r="O275" s="5"/>
      <c r="P275" s="5"/>
      <c r="Q275" s="5"/>
      <c r="R275" s="5"/>
      <c r="W275" s="5"/>
    </row>
    <row r="276" spans="5:23" x14ac:dyDescent="0.25">
      <c r="E276" s="5"/>
      <c r="F276" s="5"/>
      <c r="G276" s="5"/>
      <c r="H276" s="5"/>
      <c r="I276" s="5"/>
      <c r="J276" s="5"/>
      <c r="K276" s="5"/>
      <c r="L276" s="5"/>
      <c r="M276" s="5"/>
      <c r="N276" s="5"/>
      <c r="O276" s="5"/>
      <c r="P276" s="5"/>
      <c r="Q276" s="5"/>
      <c r="R276" s="5"/>
      <c r="W276" s="5"/>
    </row>
    <row r="277" spans="5:23" x14ac:dyDescent="0.25">
      <c r="E277" s="5"/>
      <c r="F277" s="5"/>
      <c r="G277" s="5"/>
      <c r="H277" s="5"/>
      <c r="I277" s="5"/>
      <c r="J277" s="5"/>
      <c r="K277" s="5"/>
      <c r="L277" s="5"/>
      <c r="M277" s="5"/>
      <c r="N277" s="5"/>
      <c r="O277" s="5"/>
      <c r="P277" s="5"/>
      <c r="Q277" s="5"/>
      <c r="R277" s="5"/>
      <c r="W277" s="5"/>
    </row>
    <row r="278" spans="5:23" x14ac:dyDescent="0.25">
      <c r="E278" s="5"/>
      <c r="F278" s="5"/>
      <c r="G278" s="5"/>
      <c r="H278" s="5"/>
      <c r="I278" s="5"/>
      <c r="J278" s="5"/>
      <c r="K278" s="5"/>
      <c r="L278" s="5"/>
      <c r="M278" s="5"/>
      <c r="N278" s="5"/>
      <c r="O278" s="5"/>
      <c r="P278" s="5"/>
      <c r="Q278" s="5"/>
      <c r="R278" s="5"/>
      <c r="W278" s="5"/>
    </row>
    <row r="279" spans="5:23" x14ac:dyDescent="0.25">
      <c r="E279" s="5"/>
      <c r="F279" s="5"/>
      <c r="G279" s="5"/>
      <c r="H279" s="5"/>
      <c r="I279" s="5"/>
      <c r="J279" s="5"/>
      <c r="K279" s="5"/>
      <c r="L279" s="5"/>
      <c r="M279" s="5"/>
      <c r="N279" s="5"/>
      <c r="O279" s="5"/>
      <c r="P279" s="5"/>
      <c r="Q279" s="5"/>
      <c r="R279" s="5"/>
      <c r="W279" s="5"/>
    </row>
    <row r="280" spans="5:23" x14ac:dyDescent="0.25">
      <c r="E280" s="5"/>
      <c r="F280" s="5"/>
      <c r="G280" s="5"/>
      <c r="H280" s="5"/>
      <c r="I280" s="5"/>
      <c r="J280" s="5"/>
      <c r="K280" s="5"/>
      <c r="L280" s="5"/>
      <c r="M280" s="5"/>
      <c r="N280" s="5"/>
      <c r="O280" s="5"/>
      <c r="P280" s="5"/>
      <c r="Q280" s="5"/>
      <c r="R280" s="5"/>
      <c r="W280" s="5"/>
    </row>
    <row r="281" spans="5:23" x14ac:dyDescent="0.25">
      <c r="E281" s="5"/>
      <c r="F281" s="5"/>
      <c r="G281" s="5"/>
      <c r="H281" s="5"/>
      <c r="I281" s="5"/>
      <c r="J281" s="5"/>
      <c r="K281" s="5"/>
      <c r="L281" s="5"/>
      <c r="M281" s="5"/>
      <c r="N281" s="5"/>
      <c r="O281" s="5"/>
      <c r="P281" s="5"/>
      <c r="Q281" s="5"/>
      <c r="R281" s="5"/>
      <c r="W281" s="5"/>
    </row>
    <row r="282" spans="5:23" x14ac:dyDescent="0.25">
      <c r="E282" s="5"/>
      <c r="F282" s="5"/>
      <c r="G282" s="5"/>
      <c r="H282" s="5"/>
      <c r="I282" s="5"/>
      <c r="J282" s="5"/>
      <c r="K282" s="5"/>
      <c r="L282" s="5"/>
      <c r="M282" s="5"/>
      <c r="N282" s="5"/>
      <c r="O282" s="5"/>
      <c r="P282" s="5"/>
      <c r="Q282" s="5"/>
      <c r="R282" s="5"/>
      <c r="W282" s="5"/>
    </row>
    <row r="283" spans="5:23" x14ac:dyDescent="0.25">
      <c r="E283" s="5"/>
      <c r="F283" s="5"/>
      <c r="G283" s="5"/>
      <c r="H283" s="5"/>
      <c r="I283" s="5"/>
      <c r="J283" s="5"/>
      <c r="K283" s="5"/>
      <c r="L283" s="5"/>
      <c r="M283" s="5"/>
      <c r="N283" s="5"/>
      <c r="O283" s="5"/>
      <c r="P283" s="5"/>
      <c r="Q283" s="5"/>
      <c r="R283" s="5"/>
      <c r="W283" s="5"/>
    </row>
    <row r="284" spans="5:23" x14ac:dyDescent="0.25">
      <c r="E284" s="5"/>
      <c r="F284" s="5"/>
      <c r="G284" s="5"/>
      <c r="H284" s="5"/>
      <c r="I284" s="5"/>
      <c r="J284" s="5"/>
      <c r="K284" s="5"/>
      <c r="L284" s="5"/>
      <c r="M284" s="5"/>
      <c r="N284" s="5"/>
      <c r="O284" s="5"/>
      <c r="P284" s="5"/>
      <c r="Q284" s="5"/>
      <c r="R284" s="5"/>
      <c r="W284" s="5"/>
    </row>
    <row r="285" spans="5:23" x14ac:dyDescent="0.25">
      <c r="E285" s="5"/>
      <c r="F285" s="5"/>
      <c r="G285" s="5"/>
      <c r="H285" s="5"/>
      <c r="I285" s="5"/>
      <c r="J285" s="5"/>
      <c r="K285" s="5"/>
      <c r="L285" s="5"/>
      <c r="M285" s="5"/>
      <c r="N285" s="5"/>
      <c r="O285" s="5"/>
      <c r="P285" s="5"/>
      <c r="Q285" s="5"/>
      <c r="R285" s="5"/>
      <c r="W285" s="5"/>
    </row>
    <row r="286" spans="5:23" x14ac:dyDescent="0.25">
      <c r="E286" s="5"/>
      <c r="F286" s="5"/>
      <c r="G286" s="5"/>
      <c r="H286" s="5"/>
      <c r="I286" s="5"/>
      <c r="J286" s="5"/>
      <c r="K286" s="5"/>
      <c r="L286" s="5"/>
      <c r="M286" s="5"/>
      <c r="N286" s="5"/>
      <c r="O286" s="5"/>
      <c r="P286" s="5"/>
      <c r="Q286" s="5"/>
      <c r="R286" s="5"/>
      <c r="W286" s="5"/>
    </row>
    <row r="287" spans="5:23" x14ac:dyDescent="0.25">
      <c r="E287" s="5"/>
      <c r="F287" s="5"/>
      <c r="G287" s="5"/>
      <c r="H287" s="5"/>
      <c r="I287" s="5"/>
      <c r="J287" s="5"/>
      <c r="K287" s="5"/>
      <c r="L287" s="5"/>
      <c r="M287" s="5"/>
      <c r="N287" s="5"/>
      <c r="O287" s="5"/>
      <c r="P287" s="5"/>
      <c r="Q287" s="5"/>
      <c r="R287" s="5"/>
      <c r="W287" s="5"/>
    </row>
    <row r="288" spans="5:23" x14ac:dyDescent="0.25">
      <c r="E288" s="5"/>
      <c r="F288" s="5"/>
      <c r="G288" s="5"/>
      <c r="H288" s="5"/>
      <c r="I288" s="5"/>
      <c r="J288" s="5"/>
      <c r="K288" s="5"/>
      <c r="L288" s="5"/>
      <c r="M288" s="5"/>
      <c r="N288" s="5"/>
      <c r="O288" s="5"/>
      <c r="P288" s="5"/>
      <c r="Q288" s="5"/>
      <c r="R288" s="5"/>
      <c r="W288" s="5"/>
    </row>
    <row r="289" spans="5:23" x14ac:dyDescent="0.25">
      <c r="E289" s="5"/>
      <c r="F289" s="5"/>
      <c r="G289" s="5"/>
      <c r="H289" s="5"/>
      <c r="I289" s="5"/>
      <c r="J289" s="5"/>
      <c r="K289" s="5"/>
      <c r="L289" s="5"/>
      <c r="M289" s="5"/>
      <c r="N289" s="5"/>
      <c r="O289" s="5"/>
      <c r="P289" s="5"/>
      <c r="Q289" s="5"/>
      <c r="R289" s="5"/>
      <c r="W289" s="5"/>
    </row>
    <row r="290" spans="5:23" x14ac:dyDescent="0.25">
      <c r="E290" s="5"/>
      <c r="F290" s="5"/>
      <c r="G290" s="5"/>
      <c r="H290" s="5"/>
      <c r="I290" s="5"/>
      <c r="J290" s="5"/>
      <c r="K290" s="5"/>
      <c r="L290" s="5"/>
      <c r="M290" s="5"/>
      <c r="N290" s="5"/>
      <c r="O290" s="5"/>
      <c r="P290" s="5"/>
      <c r="Q290" s="5"/>
      <c r="R290" s="5"/>
      <c r="W290" s="5"/>
    </row>
    <row r="291" spans="5:23" x14ac:dyDescent="0.25">
      <c r="E291" s="5"/>
      <c r="F291" s="5"/>
      <c r="G291" s="5"/>
      <c r="H291" s="5"/>
      <c r="I291" s="5"/>
      <c r="J291" s="5"/>
      <c r="K291" s="5"/>
      <c r="L291" s="5"/>
      <c r="M291" s="5"/>
      <c r="N291" s="5"/>
      <c r="O291" s="5"/>
      <c r="P291" s="5"/>
      <c r="Q291" s="5"/>
      <c r="R291" s="5"/>
      <c r="W291" s="5"/>
    </row>
    <row r="292" spans="5:23" x14ac:dyDescent="0.25">
      <c r="E292" s="5"/>
      <c r="F292" s="5"/>
      <c r="G292" s="5"/>
      <c r="H292" s="5"/>
      <c r="I292" s="5"/>
      <c r="J292" s="5"/>
      <c r="K292" s="5"/>
      <c r="L292" s="5"/>
      <c r="M292" s="5"/>
      <c r="N292" s="5"/>
      <c r="O292" s="5"/>
      <c r="P292" s="5"/>
      <c r="Q292" s="5"/>
      <c r="R292" s="5"/>
      <c r="W292" s="5"/>
    </row>
    <row r="293" spans="5:23" x14ac:dyDescent="0.25">
      <c r="E293" s="5"/>
      <c r="F293" s="5"/>
      <c r="G293" s="5"/>
      <c r="H293" s="5"/>
      <c r="I293" s="5"/>
      <c r="J293" s="5"/>
      <c r="K293" s="5"/>
      <c r="L293" s="5"/>
      <c r="M293" s="5"/>
      <c r="N293" s="5"/>
      <c r="O293" s="5"/>
      <c r="P293" s="5"/>
      <c r="Q293" s="5"/>
      <c r="R293" s="5"/>
      <c r="W293" s="5"/>
    </row>
    <row r="294" spans="5:23" x14ac:dyDescent="0.25">
      <c r="E294" s="5"/>
      <c r="F294" s="5"/>
      <c r="G294" s="5"/>
      <c r="H294" s="5"/>
      <c r="I294" s="5"/>
      <c r="J294" s="5"/>
      <c r="K294" s="5"/>
      <c r="L294" s="5"/>
      <c r="M294" s="5"/>
      <c r="N294" s="5"/>
      <c r="O294" s="5"/>
      <c r="P294" s="5"/>
      <c r="Q294" s="5"/>
      <c r="R294" s="5"/>
      <c r="W294" s="5"/>
    </row>
    <row r="295" spans="5:23" x14ac:dyDescent="0.25">
      <c r="E295" s="5"/>
      <c r="F295" s="5"/>
      <c r="G295" s="5"/>
      <c r="H295" s="5"/>
      <c r="I295" s="5"/>
      <c r="J295" s="5"/>
      <c r="K295" s="5"/>
      <c r="L295" s="5"/>
      <c r="M295" s="5"/>
      <c r="N295" s="5"/>
      <c r="O295" s="5"/>
      <c r="P295" s="5"/>
      <c r="Q295" s="5"/>
      <c r="R295" s="5"/>
      <c r="W295" s="5"/>
    </row>
    <row r="296" spans="5:23" x14ac:dyDescent="0.25">
      <c r="E296" s="5"/>
      <c r="F296" s="5"/>
      <c r="G296" s="5"/>
      <c r="H296" s="5"/>
      <c r="I296" s="5"/>
      <c r="J296" s="5"/>
      <c r="K296" s="5"/>
      <c r="L296" s="5"/>
      <c r="M296" s="5"/>
      <c r="N296" s="5"/>
      <c r="O296" s="5"/>
      <c r="P296" s="5"/>
      <c r="Q296" s="5"/>
      <c r="R296" s="5"/>
      <c r="W296" s="5"/>
    </row>
    <row r="297" spans="5:23" x14ac:dyDescent="0.25">
      <c r="E297" s="5"/>
      <c r="F297" s="5"/>
      <c r="G297" s="5"/>
      <c r="H297" s="5"/>
      <c r="I297" s="5"/>
      <c r="J297" s="5"/>
      <c r="K297" s="5"/>
      <c r="L297" s="5"/>
      <c r="M297" s="5"/>
      <c r="N297" s="5"/>
      <c r="O297" s="5"/>
      <c r="P297" s="5"/>
      <c r="Q297" s="5"/>
      <c r="R297" s="5"/>
      <c r="W297" s="5"/>
    </row>
    <row r="298" spans="5:23" x14ac:dyDescent="0.25">
      <c r="E298" s="5"/>
      <c r="F298" s="5"/>
      <c r="G298" s="5"/>
      <c r="H298" s="5"/>
      <c r="I298" s="5"/>
      <c r="J298" s="5"/>
      <c r="K298" s="5"/>
      <c r="L298" s="5"/>
      <c r="M298" s="5"/>
      <c r="N298" s="5"/>
      <c r="O298" s="5"/>
      <c r="P298" s="5"/>
      <c r="Q298" s="5"/>
      <c r="R298" s="5"/>
      <c r="W298" s="5"/>
    </row>
    <row r="299" spans="5:23" x14ac:dyDescent="0.25">
      <c r="E299" s="5"/>
      <c r="F299" s="5"/>
      <c r="G299" s="5"/>
      <c r="H299" s="5"/>
      <c r="I299" s="5"/>
      <c r="J299" s="5"/>
      <c r="K299" s="5"/>
      <c r="L299" s="5"/>
      <c r="M299" s="5"/>
      <c r="N299" s="5"/>
      <c r="O299" s="5"/>
      <c r="P299" s="5"/>
      <c r="Q299" s="5"/>
      <c r="R299" s="5"/>
      <c r="W299" s="5"/>
    </row>
    <row r="300" spans="5:23" x14ac:dyDescent="0.25">
      <c r="E300" s="5"/>
      <c r="F300" s="5"/>
      <c r="G300" s="5"/>
      <c r="H300" s="5"/>
      <c r="I300" s="5"/>
      <c r="J300" s="5"/>
      <c r="K300" s="5"/>
      <c r="L300" s="5"/>
      <c r="M300" s="5"/>
      <c r="N300" s="5"/>
      <c r="O300" s="5"/>
      <c r="P300" s="5"/>
      <c r="Q300" s="5"/>
      <c r="R300" s="5"/>
      <c r="W300" s="5"/>
    </row>
    <row r="301" spans="5:23" x14ac:dyDescent="0.25">
      <c r="E301" s="5"/>
      <c r="F301" s="5"/>
      <c r="G301" s="5"/>
      <c r="H301" s="5"/>
      <c r="I301" s="5"/>
      <c r="J301" s="5"/>
      <c r="K301" s="5"/>
      <c r="L301" s="5"/>
      <c r="M301" s="5"/>
      <c r="N301" s="5"/>
      <c r="O301" s="5"/>
      <c r="P301" s="5"/>
      <c r="Q301" s="5"/>
      <c r="R301" s="5"/>
      <c r="W301" s="5"/>
    </row>
    <row r="302" spans="5:23" x14ac:dyDescent="0.25">
      <c r="E302" s="5"/>
      <c r="F302" s="5"/>
      <c r="G302" s="5"/>
      <c r="H302" s="5"/>
      <c r="I302" s="5"/>
      <c r="J302" s="5"/>
      <c r="K302" s="5"/>
      <c r="L302" s="5"/>
      <c r="M302" s="5"/>
      <c r="N302" s="5"/>
      <c r="O302" s="5"/>
      <c r="P302" s="5"/>
      <c r="Q302" s="5"/>
      <c r="R302" s="5"/>
      <c r="W302" s="5"/>
    </row>
    <row r="303" spans="5:23" x14ac:dyDescent="0.25">
      <c r="E303" s="5"/>
      <c r="F303" s="5"/>
      <c r="G303" s="5"/>
      <c r="H303" s="5"/>
      <c r="I303" s="5"/>
      <c r="J303" s="5"/>
      <c r="K303" s="5"/>
      <c r="L303" s="5"/>
      <c r="M303" s="5"/>
      <c r="N303" s="5"/>
      <c r="O303" s="5"/>
      <c r="P303" s="5"/>
      <c r="Q303" s="5"/>
      <c r="R303" s="5"/>
      <c r="W303" s="5"/>
    </row>
    <row r="304" spans="5:23" x14ac:dyDescent="0.25">
      <c r="E304" s="5"/>
      <c r="F304" s="5"/>
      <c r="G304" s="5"/>
      <c r="H304" s="5"/>
      <c r="I304" s="5"/>
      <c r="J304" s="5"/>
      <c r="K304" s="5"/>
      <c r="L304" s="5"/>
      <c r="M304" s="5"/>
      <c r="N304" s="5"/>
      <c r="O304" s="5"/>
      <c r="P304" s="5"/>
      <c r="Q304" s="5"/>
      <c r="R304" s="5"/>
      <c r="W304" s="5"/>
    </row>
    <row r="305" spans="5:23" x14ac:dyDescent="0.25">
      <c r="E305" s="5"/>
      <c r="F305" s="5"/>
      <c r="G305" s="5"/>
      <c r="H305" s="5"/>
      <c r="I305" s="5"/>
      <c r="J305" s="5"/>
      <c r="K305" s="5"/>
      <c r="L305" s="5"/>
      <c r="M305" s="5"/>
      <c r="N305" s="5"/>
      <c r="O305" s="5"/>
      <c r="P305" s="5"/>
      <c r="Q305" s="5"/>
      <c r="R305" s="5"/>
      <c r="W305" s="5"/>
    </row>
    <row r="306" spans="5:23" x14ac:dyDescent="0.25">
      <c r="E306" s="5"/>
      <c r="F306" s="5"/>
      <c r="G306" s="5"/>
      <c r="H306" s="5"/>
      <c r="I306" s="5"/>
      <c r="J306" s="5"/>
      <c r="K306" s="5"/>
      <c r="L306" s="5"/>
      <c r="M306" s="5"/>
      <c r="N306" s="5"/>
      <c r="O306" s="5"/>
      <c r="P306" s="5"/>
      <c r="Q306" s="5"/>
      <c r="R306" s="5"/>
      <c r="W306" s="5"/>
    </row>
    <row r="307" spans="5:23" x14ac:dyDescent="0.25">
      <c r="E307" s="5"/>
      <c r="F307" s="5"/>
      <c r="G307" s="5"/>
      <c r="H307" s="5"/>
      <c r="I307" s="5"/>
      <c r="J307" s="5"/>
      <c r="K307" s="5"/>
      <c r="L307" s="5"/>
      <c r="M307" s="5"/>
      <c r="N307" s="5"/>
      <c r="O307" s="5"/>
      <c r="P307" s="5"/>
      <c r="Q307" s="5"/>
      <c r="R307" s="5"/>
      <c r="W307" s="5"/>
    </row>
    <row r="308" spans="5:23" x14ac:dyDescent="0.25">
      <c r="E308" s="5"/>
      <c r="F308" s="5"/>
      <c r="G308" s="5"/>
      <c r="H308" s="5"/>
      <c r="I308" s="5"/>
      <c r="J308" s="5"/>
      <c r="K308" s="5"/>
      <c r="L308" s="5"/>
      <c r="M308" s="5"/>
      <c r="N308" s="5"/>
      <c r="O308" s="5"/>
      <c r="P308" s="5"/>
      <c r="Q308" s="5"/>
      <c r="R308" s="5"/>
      <c r="W308" s="5"/>
    </row>
    <row r="309" spans="5:23" x14ac:dyDescent="0.25">
      <c r="E309" s="5"/>
      <c r="F309" s="5"/>
      <c r="G309" s="5"/>
      <c r="H309" s="5"/>
      <c r="I309" s="5"/>
      <c r="J309" s="5"/>
      <c r="K309" s="5"/>
      <c r="L309" s="5"/>
      <c r="M309" s="5"/>
      <c r="N309" s="5"/>
      <c r="O309" s="5"/>
      <c r="P309" s="5"/>
      <c r="Q309" s="5"/>
      <c r="R309" s="5"/>
      <c r="W309" s="5"/>
    </row>
    <row r="310" spans="5:23" x14ac:dyDescent="0.25">
      <c r="E310" s="5"/>
      <c r="F310" s="5"/>
      <c r="G310" s="5"/>
      <c r="H310" s="5"/>
      <c r="I310" s="5"/>
      <c r="J310" s="5"/>
      <c r="K310" s="5"/>
      <c r="L310" s="5"/>
      <c r="M310" s="5"/>
      <c r="N310" s="5"/>
      <c r="O310" s="5"/>
      <c r="P310" s="5"/>
      <c r="Q310" s="5"/>
      <c r="R310" s="5"/>
      <c r="W310" s="5"/>
    </row>
    <row r="311" spans="5:23" x14ac:dyDescent="0.25">
      <c r="E311" s="5"/>
      <c r="F311" s="5"/>
      <c r="G311" s="5"/>
      <c r="H311" s="5"/>
      <c r="I311" s="5"/>
      <c r="J311" s="5"/>
      <c r="K311" s="5"/>
      <c r="L311" s="5"/>
      <c r="M311" s="5"/>
      <c r="N311" s="5"/>
      <c r="O311" s="5"/>
      <c r="P311" s="5"/>
      <c r="Q311" s="5"/>
      <c r="R311" s="5"/>
      <c r="W311" s="5"/>
    </row>
    <row r="312" spans="5:23" x14ac:dyDescent="0.25">
      <c r="E312" s="5"/>
      <c r="F312" s="5"/>
      <c r="G312" s="5"/>
      <c r="H312" s="5"/>
      <c r="I312" s="5"/>
      <c r="J312" s="5"/>
      <c r="K312" s="5"/>
      <c r="L312" s="5"/>
      <c r="M312" s="5"/>
      <c r="N312" s="5"/>
      <c r="O312" s="5"/>
      <c r="P312" s="5"/>
      <c r="Q312" s="5"/>
      <c r="R312" s="5"/>
      <c r="W312" s="5"/>
    </row>
    <row r="313" spans="5:23" x14ac:dyDescent="0.25">
      <c r="E313" s="5"/>
      <c r="F313" s="5"/>
      <c r="G313" s="5"/>
      <c r="H313" s="5"/>
      <c r="I313" s="5"/>
      <c r="J313" s="5"/>
      <c r="K313" s="5"/>
      <c r="L313" s="5"/>
      <c r="M313" s="5"/>
      <c r="N313" s="5"/>
      <c r="O313" s="5"/>
      <c r="P313" s="5"/>
      <c r="Q313" s="5"/>
      <c r="R313" s="5"/>
      <c r="W313" s="5"/>
    </row>
    <row r="314" spans="5:23" x14ac:dyDescent="0.25">
      <c r="E314" s="5"/>
      <c r="F314" s="5"/>
      <c r="G314" s="5"/>
      <c r="H314" s="5"/>
      <c r="I314" s="5"/>
      <c r="J314" s="5"/>
      <c r="K314" s="5"/>
      <c r="L314" s="5"/>
      <c r="M314" s="5"/>
      <c r="N314" s="5"/>
      <c r="O314" s="5"/>
      <c r="P314" s="5"/>
      <c r="Q314" s="5"/>
      <c r="R314" s="5"/>
      <c r="W314" s="5"/>
    </row>
    <row r="315" spans="5:23" x14ac:dyDescent="0.25">
      <c r="E315" s="5"/>
      <c r="F315" s="5"/>
      <c r="G315" s="5"/>
      <c r="H315" s="5"/>
      <c r="I315" s="5"/>
      <c r="J315" s="5"/>
      <c r="K315" s="5"/>
      <c r="L315" s="5"/>
      <c r="M315" s="5"/>
      <c r="N315" s="5"/>
      <c r="O315" s="5"/>
      <c r="P315" s="5"/>
      <c r="Q315" s="5"/>
      <c r="R315" s="5"/>
      <c r="W315" s="5"/>
    </row>
    <row r="316" spans="5:23" x14ac:dyDescent="0.25">
      <c r="E316" s="5"/>
      <c r="F316" s="5"/>
      <c r="G316" s="5"/>
      <c r="H316" s="5"/>
      <c r="I316" s="5"/>
      <c r="J316" s="5"/>
      <c r="K316" s="5"/>
      <c r="L316" s="5"/>
      <c r="M316" s="5"/>
      <c r="N316" s="5"/>
      <c r="O316" s="5"/>
      <c r="P316" s="5"/>
      <c r="Q316" s="5"/>
      <c r="R316" s="5"/>
      <c r="W316" s="5"/>
    </row>
    <row r="317" spans="5:23" x14ac:dyDescent="0.25">
      <c r="E317" s="5"/>
      <c r="F317" s="5"/>
      <c r="G317" s="5"/>
      <c r="H317" s="5"/>
      <c r="I317" s="5"/>
      <c r="J317" s="5"/>
      <c r="K317" s="5"/>
      <c r="L317" s="5"/>
      <c r="M317" s="5"/>
      <c r="N317" s="5"/>
      <c r="O317" s="5"/>
      <c r="P317" s="5"/>
      <c r="Q317" s="5"/>
      <c r="R317" s="5"/>
      <c r="W317" s="5"/>
    </row>
    <row r="318" spans="5:23" x14ac:dyDescent="0.25">
      <c r="E318" s="5"/>
      <c r="F318" s="5"/>
      <c r="G318" s="5"/>
      <c r="H318" s="5"/>
      <c r="I318" s="5"/>
      <c r="J318" s="5"/>
      <c r="K318" s="5"/>
      <c r="L318" s="5"/>
      <c r="M318" s="5"/>
      <c r="N318" s="5"/>
      <c r="O318" s="5"/>
      <c r="P318" s="5"/>
      <c r="Q318" s="5"/>
      <c r="R318" s="5"/>
      <c r="W318" s="5"/>
    </row>
    <row r="319" spans="5:23" x14ac:dyDescent="0.25">
      <c r="E319" s="5"/>
      <c r="F319" s="5"/>
      <c r="G319" s="5"/>
      <c r="H319" s="5"/>
      <c r="I319" s="5"/>
      <c r="J319" s="5"/>
      <c r="K319" s="5"/>
      <c r="L319" s="5"/>
      <c r="M319" s="5"/>
      <c r="N319" s="5"/>
      <c r="O319" s="5"/>
      <c r="P319" s="5"/>
      <c r="Q319" s="5"/>
      <c r="R319" s="5"/>
      <c r="W319" s="5"/>
    </row>
    <row r="320" spans="5:23" x14ac:dyDescent="0.25">
      <c r="E320" s="5"/>
      <c r="F320" s="5"/>
      <c r="G320" s="5"/>
      <c r="H320" s="5"/>
      <c r="I320" s="5"/>
      <c r="J320" s="5"/>
      <c r="K320" s="5"/>
      <c r="L320" s="5"/>
      <c r="M320" s="5"/>
      <c r="N320" s="5"/>
      <c r="O320" s="5"/>
      <c r="P320" s="5"/>
      <c r="Q320" s="5"/>
      <c r="R320" s="5"/>
      <c r="W320" s="5"/>
    </row>
    <row r="321" spans="5:23" x14ac:dyDescent="0.25">
      <c r="E321" s="5"/>
      <c r="F321" s="5"/>
      <c r="G321" s="5"/>
      <c r="H321" s="5"/>
      <c r="I321" s="5"/>
      <c r="J321" s="5"/>
      <c r="K321" s="5"/>
      <c r="L321" s="5"/>
      <c r="M321" s="5"/>
      <c r="N321" s="5"/>
      <c r="O321" s="5"/>
      <c r="P321" s="5"/>
      <c r="Q321" s="5"/>
      <c r="R321" s="5"/>
      <c r="W321" s="5"/>
    </row>
    <row r="322" spans="5:23" x14ac:dyDescent="0.25">
      <c r="E322" s="5"/>
      <c r="F322" s="5"/>
      <c r="G322" s="5"/>
      <c r="H322" s="5"/>
      <c r="I322" s="5"/>
      <c r="J322" s="5"/>
      <c r="K322" s="5"/>
      <c r="L322" s="5"/>
      <c r="M322" s="5"/>
      <c r="N322" s="5"/>
      <c r="O322" s="5"/>
      <c r="P322" s="5"/>
      <c r="Q322" s="5"/>
      <c r="R322" s="5"/>
      <c r="W322" s="5"/>
    </row>
    <row r="323" spans="5:23" x14ac:dyDescent="0.25">
      <c r="E323" s="5"/>
      <c r="F323" s="5"/>
      <c r="G323" s="5"/>
      <c r="H323" s="5"/>
      <c r="I323" s="5"/>
      <c r="J323" s="5"/>
      <c r="K323" s="5"/>
      <c r="L323" s="5"/>
      <c r="M323" s="5"/>
      <c r="N323" s="5"/>
      <c r="O323" s="5"/>
      <c r="P323" s="5"/>
      <c r="Q323" s="5"/>
      <c r="R323" s="5"/>
      <c r="W323" s="5"/>
    </row>
    <row r="324" spans="5:23" x14ac:dyDescent="0.25">
      <c r="E324" s="5"/>
      <c r="F324" s="5"/>
      <c r="G324" s="5"/>
      <c r="H324" s="5"/>
      <c r="I324" s="5"/>
      <c r="J324" s="5"/>
      <c r="K324" s="5"/>
      <c r="L324" s="5"/>
      <c r="M324" s="5"/>
      <c r="N324" s="5"/>
      <c r="O324" s="5"/>
      <c r="P324" s="5"/>
      <c r="Q324" s="5"/>
      <c r="R324" s="5"/>
      <c r="W324" s="5"/>
    </row>
    <row r="325" spans="5:23" x14ac:dyDescent="0.25">
      <c r="E325" s="5"/>
      <c r="F325" s="5"/>
      <c r="G325" s="5"/>
      <c r="H325" s="5"/>
      <c r="I325" s="5"/>
      <c r="J325" s="5"/>
      <c r="K325" s="5"/>
      <c r="L325" s="5"/>
      <c r="M325" s="5"/>
      <c r="N325" s="5"/>
      <c r="O325" s="5"/>
      <c r="P325" s="5"/>
      <c r="Q325" s="5"/>
      <c r="R325" s="5"/>
      <c r="W325" s="5"/>
    </row>
    <row r="326" spans="5:23" x14ac:dyDescent="0.25">
      <c r="E326" s="5"/>
      <c r="F326" s="5"/>
      <c r="G326" s="5"/>
      <c r="H326" s="5"/>
      <c r="I326" s="5"/>
      <c r="J326" s="5"/>
      <c r="K326" s="5"/>
      <c r="L326" s="5"/>
      <c r="M326" s="5"/>
      <c r="N326" s="5"/>
      <c r="O326" s="5"/>
      <c r="P326" s="5"/>
      <c r="Q326" s="5"/>
      <c r="R326" s="5"/>
      <c r="W326" s="5"/>
    </row>
    <row r="327" spans="5:23" x14ac:dyDescent="0.25">
      <c r="E327" s="5"/>
      <c r="F327" s="5"/>
      <c r="G327" s="5"/>
      <c r="H327" s="5"/>
      <c r="I327" s="5"/>
      <c r="J327" s="5"/>
      <c r="K327" s="5"/>
      <c r="L327" s="5"/>
      <c r="M327" s="5"/>
      <c r="N327" s="5"/>
      <c r="O327" s="5"/>
      <c r="P327" s="5"/>
      <c r="Q327" s="5"/>
      <c r="R327" s="5"/>
      <c r="W327" s="5"/>
    </row>
    <row r="328" spans="5:23" x14ac:dyDescent="0.25">
      <c r="E328" s="5"/>
      <c r="F328" s="5"/>
      <c r="G328" s="5"/>
      <c r="H328" s="5"/>
      <c r="I328" s="5"/>
      <c r="J328" s="5"/>
      <c r="K328" s="5"/>
      <c r="L328" s="5"/>
      <c r="M328" s="5"/>
      <c r="N328" s="5"/>
      <c r="O328" s="5"/>
      <c r="P328" s="5"/>
      <c r="Q328" s="5"/>
      <c r="R328" s="5"/>
      <c r="W328" s="5"/>
    </row>
    <row r="329" spans="5:23" x14ac:dyDescent="0.25">
      <c r="E329" s="5"/>
      <c r="F329" s="5"/>
      <c r="G329" s="5"/>
      <c r="H329" s="5"/>
      <c r="I329" s="5"/>
      <c r="J329" s="5"/>
      <c r="K329" s="5"/>
      <c r="L329" s="5"/>
      <c r="M329" s="5"/>
      <c r="N329" s="5"/>
      <c r="O329" s="5"/>
      <c r="P329" s="5"/>
      <c r="Q329" s="5"/>
      <c r="R329" s="5"/>
      <c r="W329" s="5"/>
    </row>
    <row r="330" spans="5:23" x14ac:dyDescent="0.25">
      <c r="E330" s="5"/>
      <c r="F330" s="5"/>
      <c r="G330" s="5"/>
      <c r="H330" s="5"/>
      <c r="I330" s="5"/>
      <c r="J330" s="5"/>
      <c r="K330" s="5"/>
      <c r="L330" s="5"/>
      <c r="M330" s="5"/>
      <c r="N330" s="5"/>
      <c r="O330" s="5"/>
      <c r="P330" s="5"/>
      <c r="Q330" s="5"/>
      <c r="R330" s="5"/>
      <c r="W330" s="5"/>
    </row>
    <row r="331" spans="5:23" x14ac:dyDescent="0.25">
      <c r="E331" s="5"/>
      <c r="F331" s="5"/>
      <c r="G331" s="5"/>
      <c r="H331" s="5"/>
      <c r="I331" s="5"/>
      <c r="J331" s="5"/>
      <c r="K331" s="5"/>
      <c r="L331" s="5"/>
      <c r="M331" s="5"/>
      <c r="N331" s="5"/>
      <c r="O331" s="5"/>
      <c r="P331" s="5"/>
      <c r="Q331" s="5"/>
      <c r="R331" s="5"/>
      <c r="W331" s="5"/>
    </row>
    <row r="332" spans="5:23" x14ac:dyDescent="0.25">
      <c r="E332" s="5"/>
      <c r="F332" s="5"/>
      <c r="G332" s="5"/>
      <c r="H332" s="5"/>
      <c r="I332" s="5"/>
      <c r="J332" s="5"/>
      <c r="K332" s="5"/>
      <c r="L332" s="5"/>
      <c r="M332" s="5"/>
      <c r="N332" s="5"/>
      <c r="O332" s="5"/>
      <c r="P332" s="5"/>
      <c r="Q332" s="5"/>
      <c r="R332" s="5"/>
      <c r="W332" s="5"/>
    </row>
    <row r="333" spans="5:23" x14ac:dyDescent="0.25">
      <c r="E333" s="5"/>
      <c r="F333" s="5"/>
      <c r="G333" s="5"/>
      <c r="H333" s="5"/>
      <c r="I333" s="5"/>
      <c r="J333" s="5"/>
      <c r="K333" s="5"/>
      <c r="L333" s="5"/>
      <c r="M333" s="5"/>
      <c r="N333" s="5"/>
      <c r="O333" s="5"/>
      <c r="P333" s="5"/>
      <c r="Q333" s="5"/>
      <c r="R333" s="5"/>
      <c r="W333" s="5"/>
    </row>
    <row r="334" spans="5:23" x14ac:dyDescent="0.25">
      <c r="E334" s="5"/>
      <c r="F334" s="5"/>
      <c r="G334" s="5"/>
      <c r="H334" s="5"/>
      <c r="I334" s="5"/>
      <c r="J334" s="5"/>
      <c r="K334" s="5"/>
      <c r="L334" s="5"/>
      <c r="M334" s="5"/>
      <c r="N334" s="5"/>
      <c r="O334" s="5"/>
      <c r="P334" s="5"/>
      <c r="Q334" s="5"/>
      <c r="R334" s="5"/>
      <c r="W334" s="5"/>
    </row>
    <row r="335" spans="5:23" x14ac:dyDescent="0.25">
      <c r="E335" s="5"/>
      <c r="F335" s="5"/>
      <c r="G335" s="5"/>
      <c r="H335" s="5"/>
      <c r="I335" s="5"/>
      <c r="J335" s="5"/>
      <c r="K335" s="5"/>
      <c r="L335" s="5"/>
      <c r="M335" s="5"/>
      <c r="N335" s="5"/>
      <c r="O335" s="5"/>
      <c r="P335" s="5"/>
      <c r="Q335" s="5"/>
      <c r="R335" s="5"/>
      <c r="W335" s="5"/>
    </row>
    <row r="336" spans="5:23" x14ac:dyDescent="0.25">
      <c r="E336" s="5"/>
      <c r="F336" s="5"/>
      <c r="G336" s="5"/>
      <c r="H336" s="5"/>
      <c r="I336" s="5"/>
      <c r="J336" s="5"/>
      <c r="K336" s="5"/>
      <c r="L336" s="5"/>
      <c r="M336" s="5"/>
      <c r="N336" s="5"/>
      <c r="O336" s="5"/>
      <c r="P336" s="5"/>
      <c r="Q336" s="5"/>
      <c r="R336" s="5"/>
      <c r="W336" s="5"/>
    </row>
    <row r="337" spans="5:23" x14ac:dyDescent="0.25">
      <c r="E337" s="5"/>
      <c r="F337" s="5"/>
      <c r="G337" s="5"/>
      <c r="H337" s="5"/>
      <c r="I337" s="5"/>
      <c r="J337" s="5"/>
      <c r="K337" s="5"/>
      <c r="L337" s="5"/>
      <c r="M337" s="5"/>
      <c r="N337" s="5"/>
      <c r="O337" s="5"/>
      <c r="P337" s="5"/>
      <c r="Q337" s="5"/>
      <c r="R337" s="5"/>
      <c r="W337" s="5"/>
    </row>
    <row r="338" spans="5:23" x14ac:dyDescent="0.25">
      <c r="E338" s="5"/>
      <c r="F338" s="5"/>
      <c r="G338" s="5"/>
      <c r="H338" s="5"/>
      <c r="I338" s="5"/>
      <c r="J338" s="5"/>
      <c r="K338" s="5"/>
      <c r="L338" s="5"/>
      <c r="M338" s="5"/>
      <c r="N338" s="5"/>
      <c r="O338" s="5"/>
      <c r="P338" s="5"/>
      <c r="Q338" s="5"/>
      <c r="R338" s="5"/>
      <c r="W338" s="5"/>
    </row>
    <row r="339" spans="5:23" x14ac:dyDescent="0.25">
      <c r="E339" s="5"/>
      <c r="F339" s="5"/>
      <c r="G339" s="5"/>
      <c r="H339" s="5"/>
      <c r="I339" s="5"/>
      <c r="J339" s="5"/>
      <c r="K339" s="5"/>
      <c r="L339" s="5"/>
      <c r="M339" s="5"/>
      <c r="N339" s="5"/>
      <c r="O339" s="5"/>
      <c r="P339" s="5"/>
      <c r="Q339" s="5"/>
      <c r="R339" s="5"/>
      <c r="W339" s="5"/>
    </row>
    <row r="340" spans="5:23" x14ac:dyDescent="0.25">
      <c r="E340" s="5"/>
      <c r="F340" s="5"/>
      <c r="G340" s="5"/>
      <c r="H340" s="5"/>
      <c r="I340" s="5"/>
      <c r="J340" s="5"/>
      <c r="K340" s="5"/>
      <c r="L340" s="5"/>
      <c r="M340" s="5"/>
      <c r="N340" s="5"/>
      <c r="O340" s="5"/>
      <c r="P340" s="5"/>
      <c r="Q340" s="5"/>
      <c r="R340" s="5"/>
      <c r="W340" s="5"/>
    </row>
    <row r="341" spans="5:23" x14ac:dyDescent="0.25">
      <c r="E341" s="5"/>
      <c r="F341" s="5"/>
      <c r="G341" s="5"/>
      <c r="H341" s="5"/>
      <c r="I341" s="5"/>
      <c r="J341" s="5"/>
      <c r="K341" s="5"/>
      <c r="L341" s="5"/>
      <c r="M341" s="5"/>
      <c r="N341" s="5"/>
      <c r="O341" s="5"/>
      <c r="P341" s="5"/>
      <c r="Q341" s="5"/>
      <c r="R341" s="5"/>
      <c r="W341" s="5"/>
    </row>
    <row r="342" spans="5:23" x14ac:dyDescent="0.25">
      <c r="E342" s="5"/>
      <c r="F342" s="5"/>
      <c r="G342" s="5"/>
      <c r="H342" s="5"/>
      <c r="I342" s="5"/>
      <c r="J342" s="5"/>
      <c r="K342" s="5"/>
      <c r="L342" s="5"/>
      <c r="M342" s="5"/>
      <c r="N342" s="5"/>
      <c r="O342" s="5"/>
      <c r="P342" s="5"/>
      <c r="Q342" s="5"/>
      <c r="R342" s="5"/>
      <c r="W342" s="5"/>
    </row>
    <row r="343" spans="5:23" x14ac:dyDescent="0.25">
      <c r="E343" s="5"/>
      <c r="F343" s="5"/>
      <c r="G343" s="5"/>
      <c r="H343" s="5"/>
      <c r="I343" s="5"/>
      <c r="J343" s="5"/>
      <c r="K343" s="5"/>
      <c r="L343" s="5"/>
      <c r="M343" s="5"/>
      <c r="N343" s="5"/>
      <c r="O343" s="5"/>
      <c r="P343" s="5"/>
      <c r="Q343" s="5"/>
      <c r="R343" s="5"/>
      <c r="W343" s="5"/>
    </row>
    <row r="344" spans="5:23" x14ac:dyDescent="0.25">
      <c r="E344" s="5"/>
      <c r="F344" s="5"/>
      <c r="G344" s="5"/>
      <c r="H344" s="5"/>
      <c r="I344" s="5"/>
      <c r="J344" s="5"/>
      <c r="K344" s="5"/>
      <c r="L344" s="5"/>
      <c r="M344" s="5"/>
      <c r="N344" s="5"/>
      <c r="O344" s="5"/>
      <c r="P344" s="5"/>
      <c r="Q344" s="5"/>
      <c r="R344" s="5"/>
      <c r="W344" s="5"/>
    </row>
    <row r="345" spans="5:23" x14ac:dyDescent="0.25">
      <c r="E345" s="5"/>
      <c r="F345" s="5"/>
      <c r="G345" s="5"/>
      <c r="H345" s="5"/>
      <c r="I345" s="5"/>
      <c r="J345" s="5"/>
      <c r="K345" s="5"/>
      <c r="L345" s="5"/>
      <c r="M345" s="5"/>
      <c r="N345" s="5"/>
      <c r="O345" s="5"/>
      <c r="P345" s="5"/>
      <c r="Q345" s="5"/>
      <c r="R345" s="5"/>
      <c r="W345" s="5"/>
    </row>
    <row r="346" spans="5:23" x14ac:dyDescent="0.25">
      <c r="E346" s="5"/>
      <c r="F346" s="5"/>
      <c r="G346" s="5"/>
      <c r="H346" s="5"/>
      <c r="I346" s="5"/>
      <c r="J346" s="5"/>
      <c r="K346" s="5"/>
      <c r="L346" s="5"/>
      <c r="M346" s="5"/>
      <c r="N346" s="5"/>
      <c r="O346" s="5"/>
      <c r="P346" s="5"/>
      <c r="Q346" s="5"/>
      <c r="R346" s="5"/>
      <c r="W346" s="5"/>
    </row>
    <row r="347" spans="5:23" x14ac:dyDescent="0.25">
      <c r="E347" s="5"/>
      <c r="F347" s="5"/>
      <c r="G347" s="5"/>
      <c r="H347" s="5"/>
      <c r="I347" s="5"/>
      <c r="J347" s="5"/>
      <c r="K347" s="5"/>
      <c r="L347" s="5"/>
      <c r="M347" s="5"/>
      <c r="N347" s="5"/>
      <c r="O347" s="5"/>
      <c r="P347" s="5"/>
      <c r="Q347" s="5"/>
      <c r="R347" s="5"/>
      <c r="W347" s="5"/>
    </row>
    <row r="348" spans="5:23" x14ac:dyDescent="0.25">
      <c r="E348" s="5"/>
      <c r="F348" s="5"/>
      <c r="G348" s="5"/>
      <c r="H348" s="5"/>
      <c r="I348" s="5"/>
      <c r="J348" s="5"/>
      <c r="K348" s="5"/>
      <c r="L348" s="5"/>
      <c r="M348" s="5"/>
      <c r="N348" s="5"/>
      <c r="O348" s="5"/>
      <c r="P348" s="5"/>
      <c r="Q348" s="5"/>
      <c r="R348" s="5"/>
      <c r="W348" s="5"/>
    </row>
    <row r="349" spans="5:23" x14ac:dyDescent="0.25">
      <c r="E349" s="5"/>
      <c r="F349" s="5"/>
      <c r="G349" s="5"/>
      <c r="H349" s="5"/>
      <c r="I349" s="5"/>
      <c r="J349" s="5"/>
      <c r="K349" s="5"/>
      <c r="L349" s="5"/>
      <c r="M349" s="5"/>
      <c r="N349" s="5"/>
      <c r="O349" s="5"/>
      <c r="P349" s="5"/>
      <c r="Q349" s="5"/>
      <c r="R349" s="5"/>
      <c r="W349" s="5"/>
    </row>
    <row r="350" spans="5:23" x14ac:dyDescent="0.25">
      <c r="E350" s="5"/>
      <c r="F350" s="5"/>
      <c r="G350" s="5"/>
      <c r="H350" s="5"/>
      <c r="I350" s="5"/>
      <c r="J350" s="5"/>
      <c r="K350" s="5"/>
      <c r="L350" s="5"/>
      <c r="M350" s="5"/>
      <c r="N350" s="5"/>
      <c r="O350" s="5"/>
      <c r="P350" s="5"/>
      <c r="Q350" s="5"/>
      <c r="R350" s="5"/>
      <c r="W350" s="5"/>
    </row>
    <row r="351" spans="5:23" x14ac:dyDescent="0.25">
      <c r="E351" s="5"/>
      <c r="F351" s="5"/>
      <c r="G351" s="5"/>
      <c r="H351" s="5"/>
      <c r="I351" s="5"/>
      <c r="J351" s="5"/>
      <c r="K351" s="5"/>
      <c r="L351" s="5"/>
      <c r="M351" s="5"/>
      <c r="N351" s="5"/>
      <c r="O351" s="5"/>
      <c r="P351" s="5"/>
      <c r="Q351" s="5"/>
      <c r="R351" s="5"/>
      <c r="W351" s="5"/>
    </row>
    <row r="352" spans="5:23" x14ac:dyDescent="0.25">
      <c r="E352" s="5"/>
      <c r="F352" s="5"/>
      <c r="G352" s="5"/>
      <c r="H352" s="5"/>
      <c r="I352" s="5"/>
      <c r="J352" s="5"/>
      <c r="K352" s="5"/>
      <c r="L352" s="5"/>
      <c r="M352" s="5"/>
      <c r="N352" s="5"/>
      <c r="O352" s="5"/>
      <c r="P352" s="5"/>
      <c r="Q352" s="5"/>
      <c r="R352" s="5"/>
      <c r="W352" s="5"/>
    </row>
    <row r="353" spans="5:23" x14ac:dyDescent="0.25">
      <c r="E353" s="5"/>
      <c r="F353" s="5"/>
      <c r="G353" s="5"/>
      <c r="H353" s="5"/>
      <c r="I353" s="5"/>
      <c r="J353" s="5"/>
      <c r="K353" s="5"/>
      <c r="L353" s="5"/>
      <c r="M353" s="5"/>
      <c r="N353" s="5"/>
      <c r="O353" s="5"/>
      <c r="P353" s="5"/>
      <c r="Q353" s="5"/>
      <c r="R353" s="5"/>
      <c r="W353" s="5"/>
    </row>
    <row r="354" spans="5:23" x14ac:dyDescent="0.25">
      <c r="E354" s="5"/>
      <c r="F354" s="5"/>
      <c r="G354" s="5"/>
      <c r="H354" s="5"/>
      <c r="I354" s="5"/>
      <c r="J354" s="5"/>
      <c r="K354" s="5"/>
      <c r="L354" s="5"/>
      <c r="M354" s="5"/>
      <c r="N354" s="5"/>
      <c r="O354" s="5"/>
      <c r="P354" s="5"/>
      <c r="Q354" s="5"/>
      <c r="R354" s="5"/>
      <c r="W354" s="5"/>
    </row>
    <row r="355" spans="5:23" x14ac:dyDescent="0.25">
      <c r="E355" s="5"/>
      <c r="F355" s="5"/>
      <c r="G355" s="5"/>
      <c r="H355" s="5"/>
      <c r="I355" s="5"/>
      <c r="J355" s="5"/>
      <c r="K355" s="5"/>
      <c r="L355" s="5"/>
      <c r="M355" s="5"/>
      <c r="N355" s="5"/>
      <c r="O355" s="5"/>
      <c r="P355" s="5"/>
      <c r="Q355" s="5"/>
      <c r="R355" s="5"/>
      <c r="W355" s="5"/>
    </row>
    <row r="356" spans="5:23" x14ac:dyDescent="0.25">
      <c r="E356" s="5"/>
      <c r="F356" s="5"/>
      <c r="G356" s="5"/>
      <c r="H356" s="5"/>
      <c r="I356" s="5"/>
      <c r="J356" s="5"/>
      <c r="K356" s="5"/>
      <c r="L356" s="5"/>
      <c r="M356" s="5"/>
      <c r="N356" s="5"/>
      <c r="O356" s="5"/>
      <c r="P356" s="5"/>
      <c r="Q356" s="5"/>
      <c r="R356" s="5"/>
      <c r="W356" s="5"/>
    </row>
    <row r="357" spans="5:23" x14ac:dyDescent="0.25">
      <c r="E357" s="5"/>
      <c r="F357" s="5"/>
      <c r="G357" s="5"/>
      <c r="H357" s="5"/>
      <c r="I357" s="5"/>
      <c r="J357" s="5"/>
      <c r="K357" s="5"/>
      <c r="L357" s="5"/>
      <c r="M357" s="5"/>
      <c r="N357" s="5"/>
      <c r="O357" s="5"/>
      <c r="P357" s="5"/>
      <c r="Q357" s="5"/>
      <c r="R357" s="5"/>
      <c r="W357" s="5"/>
    </row>
    <row r="358" spans="5:23" x14ac:dyDescent="0.25">
      <c r="E358" s="5"/>
      <c r="F358" s="5"/>
      <c r="G358" s="5"/>
      <c r="H358" s="5"/>
      <c r="I358" s="5"/>
      <c r="J358" s="5"/>
      <c r="K358" s="5"/>
      <c r="L358" s="5"/>
      <c r="M358" s="5"/>
      <c r="N358" s="5"/>
      <c r="O358" s="5"/>
      <c r="P358" s="5"/>
      <c r="Q358" s="5"/>
      <c r="R358" s="5"/>
      <c r="W358" s="5"/>
    </row>
    <row r="359" spans="5:23" x14ac:dyDescent="0.25">
      <c r="E359" s="5"/>
      <c r="F359" s="5"/>
      <c r="G359" s="5"/>
      <c r="H359" s="5"/>
      <c r="I359" s="5"/>
      <c r="J359" s="5"/>
      <c r="K359" s="5"/>
      <c r="L359" s="5"/>
      <c r="M359" s="5"/>
      <c r="N359" s="5"/>
      <c r="O359" s="5"/>
      <c r="P359" s="5"/>
      <c r="Q359" s="5"/>
      <c r="R359" s="5"/>
      <c r="W359" s="5"/>
    </row>
    <row r="360" spans="5:23" x14ac:dyDescent="0.25">
      <c r="E360" s="5"/>
      <c r="F360" s="5"/>
      <c r="G360" s="5"/>
      <c r="H360" s="5"/>
      <c r="I360" s="5"/>
      <c r="J360" s="5"/>
      <c r="K360" s="5"/>
      <c r="L360" s="5"/>
      <c r="M360" s="5"/>
      <c r="N360" s="5"/>
      <c r="O360" s="5"/>
      <c r="P360" s="5"/>
      <c r="Q360" s="5"/>
      <c r="R360" s="5"/>
      <c r="W360" s="5"/>
    </row>
    <row r="361" spans="5:23" x14ac:dyDescent="0.25">
      <c r="E361" s="5"/>
      <c r="F361" s="5"/>
      <c r="G361" s="5"/>
      <c r="H361" s="5"/>
      <c r="I361" s="5"/>
      <c r="J361" s="5"/>
      <c r="K361" s="5"/>
      <c r="L361" s="5"/>
      <c r="M361" s="5"/>
      <c r="N361" s="5"/>
      <c r="O361" s="5"/>
      <c r="P361" s="5"/>
      <c r="Q361" s="5"/>
      <c r="R361" s="5"/>
      <c r="W361" s="5"/>
    </row>
    <row r="362" spans="5:23" x14ac:dyDescent="0.25">
      <c r="E362" s="5"/>
      <c r="F362" s="5"/>
      <c r="G362" s="5"/>
      <c r="H362" s="5"/>
      <c r="I362" s="5"/>
      <c r="J362" s="5"/>
      <c r="K362" s="5"/>
      <c r="L362" s="5"/>
      <c r="M362" s="5"/>
      <c r="N362" s="5"/>
      <c r="O362" s="5"/>
      <c r="P362" s="5"/>
      <c r="Q362" s="5"/>
      <c r="R362" s="5"/>
      <c r="W362" s="5"/>
    </row>
    <row r="363" spans="5:23" x14ac:dyDescent="0.25">
      <c r="E363" s="5"/>
      <c r="F363" s="5"/>
      <c r="G363" s="5"/>
      <c r="H363" s="5"/>
      <c r="I363" s="5"/>
      <c r="J363" s="5"/>
      <c r="K363" s="5"/>
      <c r="L363" s="5"/>
      <c r="M363" s="5"/>
      <c r="N363" s="5"/>
      <c r="O363" s="5"/>
      <c r="P363" s="5"/>
      <c r="Q363" s="5"/>
      <c r="R363" s="5"/>
      <c r="W363" s="5"/>
    </row>
    <row r="364" spans="5:23" x14ac:dyDescent="0.25">
      <c r="E364" s="5"/>
      <c r="F364" s="5"/>
      <c r="G364" s="5"/>
      <c r="H364" s="5"/>
      <c r="I364" s="5"/>
      <c r="J364" s="5"/>
      <c r="K364" s="5"/>
      <c r="L364" s="5"/>
      <c r="M364" s="5"/>
      <c r="N364" s="5"/>
      <c r="O364" s="5"/>
      <c r="P364" s="5"/>
      <c r="Q364" s="5"/>
      <c r="R364" s="5"/>
      <c r="W364" s="5"/>
    </row>
    <row r="365" spans="5:23" x14ac:dyDescent="0.25">
      <c r="E365" s="5"/>
      <c r="F365" s="5"/>
      <c r="G365" s="5"/>
      <c r="H365" s="5"/>
      <c r="I365" s="5"/>
      <c r="J365" s="5"/>
      <c r="K365" s="5"/>
      <c r="L365" s="5"/>
      <c r="M365" s="5"/>
      <c r="N365" s="5"/>
      <c r="O365" s="5"/>
      <c r="P365" s="5"/>
      <c r="Q365" s="5"/>
      <c r="R365" s="5"/>
      <c r="W365" s="5"/>
    </row>
    <row r="366" spans="5:23" x14ac:dyDescent="0.25">
      <c r="E366" s="5"/>
      <c r="F366" s="5"/>
      <c r="G366" s="5"/>
      <c r="H366" s="5"/>
      <c r="I366" s="5"/>
      <c r="J366" s="5"/>
      <c r="K366" s="5"/>
      <c r="L366" s="5"/>
      <c r="M366" s="5"/>
      <c r="N366" s="5"/>
      <c r="O366" s="5"/>
      <c r="P366" s="5"/>
      <c r="Q366" s="5"/>
      <c r="R366" s="5"/>
      <c r="W366" s="5"/>
    </row>
    <row r="367" spans="5:23" x14ac:dyDescent="0.25">
      <c r="E367" s="5"/>
      <c r="F367" s="5"/>
      <c r="G367" s="5"/>
      <c r="H367" s="5"/>
      <c r="I367" s="5"/>
      <c r="J367" s="5"/>
      <c r="K367" s="5"/>
      <c r="L367" s="5"/>
      <c r="M367" s="5"/>
      <c r="N367" s="5"/>
      <c r="O367" s="5"/>
      <c r="P367" s="5"/>
      <c r="Q367" s="5"/>
      <c r="R367" s="5"/>
      <c r="W367" s="5"/>
    </row>
    <row r="368" spans="5:23" x14ac:dyDescent="0.25">
      <c r="E368" s="5"/>
      <c r="F368" s="5"/>
      <c r="G368" s="5"/>
      <c r="H368" s="5"/>
      <c r="I368" s="5"/>
      <c r="J368" s="5"/>
      <c r="K368" s="5"/>
      <c r="L368" s="5"/>
      <c r="M368" s="5"/>
      <c r="N368" s="5"/>
      <c r="O368" s="5"/>
      <c r="P368" s="5"/>
      <c r="Q368" s="5"/>
      <c r="R368" s="5"/>
      <c r="W368" s="5"/>
    </row>
    <row r="369" spans="5:23" x14ac:dyDescent="0.25">
      <c r="E369" s="5"/>
      <c r="F369" s="5"/>
      <c r="G369" s="5"/>
      <c r="H369" s="5"/>
      <c r="I369" s="5"/>
      <c r="J369" s="5"/>
      <c r="K369" s="5"/>
      <c r="L369" s="5"/>
      <c r="M369" s="5"/>
      <c r="N369" s="5"/>
      <c r="O369" s="5"/>
      <c r="P369" s="5"/>
      <c r="Q369" s="5"/>
      <c r="R369" s="5"/>
      <c r="W369" s="5"/>
    </row>
    <row r="370" spans="5:23" x14ac:dyDescent="0.25">
      <c r="E370" s="5"/>
      <c r="F370" s="5"/>
      <c r="G370" s="5"/>
      <c r="H370" s="5"/>
      <c r="I370" s="5"/>
      <c r="J370" s="5"/>
      <c r="K370" s="5"/>
      <c r="L370" s="5"/>
      <c r="M370" s="5"/>
      <c r="N370" s="5"/>
      <c r="O370" s="5"/>
      <c r="P370" s="5"/>
      <c r="Q370" s="5"/>
      <c r="R370" s="5"/>
      <c r="W370" s="5"/>
    </row>
    <row r="371" spans="5:23" x14ac:dyDescent="0.25">
      <c r="E371" s="5"/>
      <c r="F371" s="5"/>
      <c r="G371" s="5"/>
      <c r="H371" s="5"/>
      <c r="I371" s="5"/>
      <c r="J371" s="5"/>
      <c r="K371" s="5"/>
      <c r="L371" s="5"/>
      <c r="M371" s="5"/>
      <c r="N371" s="5"/>
      <c r="O371" s="5"/>
      <c r="P371" s="5"/>
      <c r="Q371" s="5"/>
      <c r="R371" s="5"/>
      <c r="W371" s="5"/>
    </row>
    <row r="372" spans="5:23" x14ac:dyDescent="0.25">
      <c r="E372" s="5"/>
      <c r="F372" s="5"/>
      <c r="G372" s="5"/>
      <c r="H372" s="5"/>
      <c r="I372" s="5"/>
      <c r="J372" s="5"/>
      <c r="K372" s="5"/>
      <c r="L372" s="5"/>
      <c r="M372" s="5"/>
      <c r="N372" s="5"/>
      <c r="O372" s="5"/>
      <c r="P372" s="5"/>
      <c r="Q372" s="5"/>
      <c r="R372" s="5"/>
      <c r="W372" s="5"/>
    </row>
    <row r="373" spans="5:23" x14ac:dyDescent="0.25">
      <c r="E373" s="5"/>
      <c r="F373" s="5"/>
      <c r="G373" s="5"/>
      <c r="H373" s="5"/>
      <c r="I373" s="5"/>
      <c r="J373" s="5"/>
      <c r="K373" s="5"/>
      <c r="L373" s="5"/>
      <c r="M373" s="5"/>
      <c r="N373" s="5"/>
      <c r="O373" s="5"/>
      <c r="P373" s="5"/>
      <c r="Q373" s="5"/>
      <c r="R373" s="5"/>
      <c r="W373" s="5"/>
    </row>
    <row r="374" spans="5:23" x14ac:dyDescent="0.25">
      <c r="E374" s="5"/>
      <c r="F374" s="5"/>
      <c r="G374" s="5"/>
      <c r="H374" s="5"/>
      <c r="I374" s="5"/>
      <c r="J374" s="5"/>
      <c r="K374" s="5"/>
      <c r="L374" s="5"/>
      <c r="M374" s="5"/>
      <c r="N374" s="5"/>
      <c r="O374" s="5"/>
      <c r="P374" s="5"/>
      <c r="Q374" s="5"/>
      <c r="R374" s="5"/>
      <c r="W374" s="5"/>
    </row>
    <row r="375" spans="5:23" x14ac:dyDescent="0.25">
      <c r="E375" s="5"/>
      <c r="F375" s="5"/>
      <c r="G375" s="5"/>
      <c r="H375" s="5"/>
      <c r="I375" s="5"/>
      <c r="J375" s="5"/>
      <c r="K375" s="5"/>
      <c r="L375" s="5"/>
      <c r="M375" s="5"/>
      <c r="N375" s="5"/>
      <c r="O375" s="5"/>
      <c r="P375" s="5"/>
      <c r="Q375" s="5"/>
      <c r="R375" s="5"/>
      <c r="W375" s="5"/>
    </row>
    <row r="376" spans="5:23" x14ac:dyDescent="0.25">
      <c r="E376" s="5"/>
      <c r="F376" s="5"/>
      <c r="G376" s="5"/>
      <c r="H376" s="5"/>
      <c r="I376" s="5"/>
      <c r="J376" s="5"/>
      <c r="K376" s="5"/>
      <c r="L376" s="5"/>
      <c r="M376" s="5"/>
      <c r="N376" s="5"/>
      <c r="O376" s="5"/>
      <c r="P376" s="5"/>
      <c r="Q376" s="5"/>
      <c r="R376" s="5"/>
      <c r="W376" s="5"/>
    </row>
    <row r="377" spans="5:23" x14ac:dyDescent="0.25">
      <c r="E377" s="5"/>
      <c r="F377" s="5"/>
      <c r="G377" s="5"/>
      <c r="H377" s="5"/>
      <c r="I377" s="5"/>
      <c r="J377" s="5"/>
      <c r="K377" s="5"/>
      <c r="L377" s="5"/>
      <c r="M377" s="5"/>
      <c r="N377" s="5"/>
      <c r="O377" s="5"/>
      <c r="P377" s="5"/>
      <c r="Q377" s="5"/>
      <c r="R377" s="5"/>
      <c r="W377" s="5"/>
    </row>
    <row r="378" spans="5:23" x14ac:dyDescent="0.25">
      <c r="E378" s="5"/>
      <c r="F378" s="5"/>
      <c r="G378" s="5"/>
      <c r="H378" s="5"/>
      <c r="I378" s="5"/>
      <c r="J378" s="5"/>
      <c r="K378" s="5"/>
      <c r="L378" s="5"/>
      <c r="M378" s="5"/>
      <c r="N378" s="5"/>
      <c r="O378" s="5"/>
      <c r="P378" s="5"/>
      <c r="Q378" s="5"/>
      <c r="R378" s="5"/>
      <c r="W378" s="5"/>
    </row>
    <row r="379" spans="5:23" x14ac:dyDescent="0.25">
      <c r="E379" s="5"/>
      <c r="F379" s="5"/>
      <c r="G379" s="5"/>
      <c r="H379" s="5"/>
      <c r="I379" s="5"/>
      <c r="J379" s="5"/>
      <c r="K379" s="5"/>
      <c r="L379" s="5"/>
      <c r="M379" s="5"/>
      <c r="N379" s="5"/>
      <c r="O379" s="5"/>
      <c r="P379" s="5"/>
      <c r="Q379" s="5"/>
      <c r="R379" s="5"/>
      <c r="W379" s="5"/>
    </row>
    <row r="380" spans="5:23" x14ac:dyDescent="0.25">
      <c r="E380" s="5"/>
      <c r="F380" s="5"/>
      <c r="G380" s="5"/>
      <c r="H380" s="5"/>
      <c r="I380" s="5"/>
      <c r="J380" s="5"/>
      <c r="K380" s="5"/>
      <c r="L380" s="5"/>
      <c r="M380" s="5"/>
      <c r="N380" s="5"/>
      <c r="O380" s="5"/>
      <c r="P380" s="5"/>
      <c r="Q380" s="5"/>
      <c r="R380" s="5"/>
      <c r="W380" s="5"/>
    </row>
    <row r="381" spans="5:23" x14ac:dyDescent="0.25">
      <c r="E381" s="5"/>
      <c r="F381" s="5"/>
      <c r="G381" s="5"/>
      <c r="H381" s="5"/>
      <c r="I381" s="5"/>
      <c r="J381" s="5"/>
      <c r="K381" s="5"/>
      <c r="L381" s="5"/>
      <c r="M381" s="5"/>
      <c r="N381" s="5"/>
      <c r="O381" s="5"/>
      <c r="P381" s="5"/>
      <c r="Q381" s="5"/>
      <c r="R381" s="5"/>
      <c r="W381" s="5"/>
    </row>
    <row r="382" spans="5:23" x14ac:dyDescent="0.25">
      <c r="E382" s="5"/>
      <c r="F382" s="5"/>
      <c r="G382" s="5"/>
      <c r="H382" s="5"/>
      <c r="I382" s="5"/>
      <c r="J382" s="5"/>
      <c r="K382" s="5"/>
      <c r="L382" s="5"/>
      <c r="M382" s="5"/>
      <c r="N382" s="5"/>
      <c r="O382" s="5"/>
      <c r="P382" s="5"/>
      <c r="Q382" s="5"/>
      <c r="R382" s="5"/>
      <c r="W382" s="5"/>
    </row>
    <row r="383" spans="5:23" x14ac:dyDescent="0.25">
      <c r="E383" s="5"/>
      <c r="F383" s="5"/>
      <c r="G383" s="5"/>
      <c r="H383" s="5"/>
      <c r="I383" s="5"/>
      <c r="J383" s="5"/>
      <c r="K383" s="5"/>
      <c r="L383" s="5"/>
      <c r="M383" s="5"/>
      <c r="N383" s="5"/>
      <c r="O383" s="5"/>
      <c r="P383" s="5"/>
      <c r="Q383" s="5"/>
      <c r="R383" s="5"/>
      <c r="W383" s="5"/>
    </row>
    <row r="384" spans="5:23" x14ac:dyDescent="0.25">
      <c r="E384" s="5"/>
      <c r="F384" s="5"/>
      <c r="G384" s="5"/>
      <c r="H384" s="5"/>
      <c r="I384" s="5"/>
      <c r="J384" s="5"/>
      <c r="K384" s="5"/>
      <c r="L384" s="5"/>
      <c r="M384" s="5"/>
      <c r="N384" s="5"/>
      <c r="O384" s="5"/>
      <c r="P384" s="5"/>
      <c r="Q384" s="5"/>
      <c r="R384" s="5"/>
      <c r="W384" s="5"/>
    </row>
    <row r="385" spans="5:23" x14ac:dyDescent="0.25">
      <c r="E385" s="5"/>
      <c r="F385" s="5"/>
      <c r="G385" s="5"/>
      <c r="H385" s="5"/>
      <c r="I385" s="5"/>
      <c r="J385" s="5"/>
      <c r="K385" s="5"/>
      <c r="L385" s="5"/>
      <c r="M385" s="5"/>
      <c r="N385" s="5"/>
      <c r="O385" s="5"/>
      <c r="P385" s="5"/>
      <c r="Q385" s="5"/>
      <c r="R385" s="5"/>
      <c r="W385" s="5"/>
    </row>
    <row r="386" spans="5:23" x14ac:dyDescent="0.25">
      <c r="E386" s="5"/>
      <c r="F386" s="5"/>
      <c r="G386" s="5"/>
      <c r="H386" s="5"/>
      <c r="I386" s="5"/>
      <c r="J386" s="5"/>
      <c r="K386" s="5"/>
      <c r="L386" s="5"/>
      <c r="M386" s="5"/>
      <c r="N386" s="5"/>
      <c r="O386" s="5"/>
      <c r="P386" s="5"/>
      <c r="Q386" s="5"/>
      <c r="R386" s="5"/>
      <c r="W386" s="5"/>
    </row>
    <row r="387" spans="5:23" x14ac:dyDescent="0.25">
      <c r="E387" s="5"/>
      <c r="F387" s="5"/>
      <c r="G387" s="5"/>
      <c r="H387" s="5"/>
      <c r="I387" s="5"/>
      <c r="J387" s="5"/>
      <c r="K387" s="5"/>
      <c r="L387" s="5"/>
      <c r="M387" s="5"/>
      <c r="N387" s="5"/>
      <c r="O387" s="5"/>
      <c r="P387" s="5"/>
      <c r="Q387" s="5"/>
      <c r="R387" s="5"/>
      <c r="W387" s="5"/>
    </row>
    <row r="388" spans="5:23" x14ac:dyDescent="0.25">
      <c r="E388" s="5"/>
      <c r="F388" s="5"/>
      <c r="G388" s="5"/>
      <c r="H388" s="5"/>
      <c r="I388" s="5"/>
      <c r="J388" s="5"/>
      <c r="K388" s="5"/>
      <c r="L388" s="5"/>
      <c r="M388" s="5"/>
      <c r="N388" s="5"/>
      <c r="O388" s="5"/>
      <c r="P388" s="5"/>
      <c r="Q388" s="5"/>
      <c r="R388" s="5"/>
      <c r="W388" s="5"/>
    </row>
    <row r="389" spans="5:23" x14ac:dyDescent="0.25">
      <c r="E389" s="5"/>
      <c r="F389" s="5"/>
      <c r="G389" s="5"/>
      <c r="H389" s="5"/>
      <c r="I389" s="5"/>
      <c r="J389" s="5"/>
      <c r="K389" s="5"/>
      <c r="L389" s="5"/>
      <c r="M389" s="5"/>
      <c r="N389" s="5"/>
      <c r="O389" s="5"/>
      <c r="P389" s="5"/>
      <c r="Q389" s="5"/>
      <c r="R389" s="5"/>
      <c r="W389" s="5"/>
    </row>
    <row r="390" spans="5:23" x14ac:dyDescent="0.25">
      <c r="E390" s="5"/>
      <c r="F390" s="5"/>
      <c r="G390" s="5"/>
      <c r="H390" s="5"/>
      <c r="I390" s="5"/>
      <c r="J390" s="5"/>
      <c r="K390" s="5"/>
      <c r="L390" s="5"/>
      <c r="M390" s="5"/>
      <c r="N390" s="5"/>
      <c r="O390" s="5"/>
      <c r="P390" s="5"/>
      <c r="Q390" s="5"/>
      <c r="R390" s="5"/>
      <c r="W390" s="5"/>
    </row>
    <row r="391" spans="5:23" x14ac:dyDescent="0.25">
      <c r="E391" s="5"/>
      <c r="F391" s="5"/>
      <c r="G391" s="5"/>
      <c r="H391" s="5"/>
      <c r="I391" s="5"/>
      <c r="J391" s="5"/>
      <c r="K391" s="5"/>
      <c r="L391" s="5"/>
      <c r="M391" s="5"/>
      <c r="N391" s="5"/>
      <c r="O391" s="5"/>
      <c r="P391" s="5"/>
      <c r="Q391" s="5"/>
      <c r="R391" s="5"/>
      <c r="W391" s="5"/>
    </row>
    <row r="392" spans="5:23" x14ac:dyDescent="0.25">
      <c r="E392" s="5"/>
      <c r="F392" s="5"/>
      <c r="G392" s="5"/>
      <c r="H392" s="5"/>
      <c r="I392" s="5"/>
      <c r="J392" s="5"/>
      <c r="K392" s="5"/>
      <c r="L392" s="5"/>
      <c r="M392" s="5"/>
      <c r="N392" s="5"/>
      <c r="O392" s="5"/>
      <c r="P392" s="5"/>
      <c r="Q392" s="5"/>
      <c r="R392" s="5"/>
      <c r="W392" s="5"/>
    </row>
    <row r="393" spans="5:23" x14ac:dyDescent="0.25">
      <c r="E393" s="5"/>
      <c r="F393" s="5"/>
      <c r="G393" s="5"/>
      <c r="H393" s="5"/>
      <c r="I393" s="5"/>
      <c r="J393" s="5"/>
      <c r="K393" s="5"/>
      <c r="L393" s="5"/>
      <c r="M393" s="5"/>
      <c r="N393" s="5"/>
      <c r="O393" s="5"/>
      <c r="P393" s="5"/>
      <c r="Q393" s="5"/>
      <c r="R393" s="5"/>
      <c r="W393" s="5"/>
    </row>
    <row r="394" spans="5:23" x14ac:dyDescent="0.25">
      <c r="E394" s="5"/>
      <c r="F394" s="5"/>
      <c r="G394" s="5"/>
      <c r="H394" s="5"/>
      <c r="I394" s="5"/>
      <c r="J394" s="5"/>
      <c r="K394" s="5"/>
      <c r="L394" s="5"/>
      <c r="M394" s="5"/>
      <c r="N394" s="5"/>
      <c r="O394" s="5"/>
      <c r="P394" s="5"/>
      <c r="Q394" s="5"/>
      <c r="R394" s="5"/>
      <c r="W394" s="5"/>
    </row>
    <row r="395" spans="5:23" x14ac:dyDescent="0.25">
      <c r="E395" s="5"/>
      <c r="F395" s="5"/>
      <c r="G395" s="5"/>
      <c r="H395" s="5"/>
      <c r="I395" s="5"/>
      <c r="J395" s="5"/>
      <c r="K395" s="5"/>
      <c r="L395" s="5"/>
      <c r="M395" s="5"/>
      <c r="N395" s="5"/>
      <c r="O395" s="5"/>
      <c r="P395" s="5"/>
      <c r="Q395" s="5"/>
      <c r="R395" s="5"/>
      <c r="W395" s="5"/>
    </row>
    <row r="396" spans="5:23" x14ac:dyDescent="0.25">
      <c r="E396" s="5"/>
      <c r="F396" s="5"/>
      <c r="G396" s="5"/>
      <c r="H396" s="5"/>
      <c r="I396" s="5"/>
      <c r="J396" s="5"/>
      <c r="K396" s="5"/>
      <c r="L396" s="5"/>
      <c r="M396" s="5"/>
      <c r="N396" s="5"/>
      <c r="O396" s="5"/>
      <c r="P396" s="5"/>
      <c r="Q396" s="5"/>
      <c r="R396" s="5"/>
      <c r="W396" s="5"/>
    </row>
    <row r="397" spans="5:23" x14ac:dyDescent="0.25">
      <c r="E397" s="5"/>
      <c r="F397" s="5"/>
      <c r="G397" s="5"/>
      <c r="H397" s="5"/>
      <c r="I397" s="5"/>
      <c r="J397" s="5"/>
      <c r="K397" s="5"/>
      <c r="L397" s="5"/>
      <c r="M397" s="5"/>
      <c r="N397" s="5"/>
      <c r="O397" s="5"/>
      <c r="P397" s="5"/>
      <c r="Q397" s="5"/>
      <c r="R397" s="5"/>
      <c r="W397" s="5"/>
    </row>
    <row r="398" spans="5:23" x14ac:dyDescent="0.25">
      <c r="E398" s="5"/>
      <c r="F398" s="5"/>
      <c r="G398" s="5"/>
      <c r="H398" s="5"/>
      <c r="I398" s="5"/>
      <c r="J398" s="5"/>
      <c r="K398" s="5"/>
      <c r="L398" s="5"/>
      <c r="M398" s="5"/>
      <c r="N398" s="5"/>
      <c r="O398" s="5"/>
      <c r="P398" s="5"/>
      <c r="Q398" s="5"/>
      <c r="R398" s="5"/>
      <c r="W398" s="5"/>
    </row>
    <row r="399" spans="5:23" x14ac:dyDescent="0.25">
      <c r="E399" s="5"/>
      <c r="F399" s="5"/>
      <c r="G399" s="5"/>
      <c r="H399" s="5"/>
      <c r="I399" s="5"/>
      <c r="J399" s="5"/>
      <c r="K399" s="5"/>
      <c r="L399" s="5"/>
      <c r="M399" s="5"/>
      <c r="N399" s="5"/>
      <c r="O399" s="5"/>
      <c r="P399" s="5"/>
      <c r="Q399" s="5"/>
      <c r="R399" s="5"/>
      <c r="W399" s="5"/>
    </row>
    <row r="400" spans="5:23" x14ac:dyDescent="0.25">
      <c r="E400" s="5"/>
      <c r="F400" s="5"/>
      <c r="G400" s="5"/>
      <c r="H400" s="5"/>
      <c r="I400" s="5"/>
      <c r="J400" s="5"/>
      <c r="K400" s="5"/>
      <c r="L400" s="5"/>
      <c r="M400" s="5"/>
      <c r="N400" s="5"/>
      <c r="O400" s="5"/>
      <c r="P400" s="5"/>
      <c r="Q400" s="5"/>
      <c r="R400" s="5"/>
      <c r="W400" s="5"/>
    </row>
    <row r="401" spans="5:23" x14ac:dyDescent="0.25">
      <c r="E401" s="5"/>
      <c r="F401" s="5"/>
      <c r="G401" s="5"/>
      <c r="H401" s="5"/>
      <c r="I401" s="5"/>
      <c r="J401" s="5"/>
      <c r="K401" s="5"/>
      <c r="L401" s="5"/>
      <c r="M401" s="5"/>
      <c r="N401" s="5"/>
      <c r="O401" s="5"/>
      <c r="P401" s="5"/>
      <c r="Q401" s="5"/>
      <c r="R401" s="5"/>
      <c r="W401" s="5"/>
    </row>
    <row r="402" spans="5:23" x14ac:dyDescent="0.25">
      <c r="E402" s="5"/>
      <c r="F402" s="5"/>
      <c r="G402" s="5"/>
      <c r="H402" s="5"/>
      <c r="I402" s="5"/>
      <c r="J402" s="5"/>
      <c r="K402" s="5"/>
      <c r="L402" s="5"/>
      <c r="M402" s="5"/>
      <c r="N402" s="5"/>
      <c r="O402" s="5"/>
      <c r="P402" s="5"/>
      <c r="Q402" s="5"/>
      <c r="R402" s="5"/>
      <c r="W402" s="5"/>
    </row>
    <row r="403" spans="5:23" x14ac:dyDescent="0.25">
      <c r="E403" s="5"/>
      <c r="F403" s="5"/>
      <c r="G403" s="5"/>
      <c r="H403" s="5"/>
      <c r="I403" s="5"/>
      <c r="J403" s="5"/>
      <c r="K403" s="5"/>
      <c r="L403" s="5"/>
      <c r="M403" s="5"/>
      <c r="N403" s="5"/>
      <c r="O403" s="5"/>
      <c r="P403" s="5"/>
      <c r="Q403" s="5"/>
      <c r="R403" s="5"/>
      <c r="W403" s="5"/>
    </row>
    <row r="404" spans="5:23" x14ac:dyDescent="0.25">
      <c r="E404" s="5"/>
      <c r="F404" s="5"/>
      <c r="G404" s="5"/>
      <c r="H404" s="5"/>
      <c r="I404" s="5"/>
      <c r="J404" s="5"/>
      <c r="K404" s="5"/>
      <c r="L404" s="5"/>
      <c r="M404" s="5"/>
      <c r="N404" s="5"/>
      <c r="O404" s="5"/>
      <c r="P404" s="5"/>
      <c r="Q404" s="5"/>
      <c r="R404" s="5"/>
      <c r="W404" s="5"/>
    </row>
    <row r="405" spans="5:23" x14ac:dyDescent="0.25">
      <c r="E405" s="5"/>
      <c r="F405" s="5"/>
      <c r="G405" s="5"/>
      <c r="H405" s="5"/>
      <c r="I405" s="5"/>
      <c r="J405" s="5"/>
      <c r="K405" s="5"/>
      <c r="L405" s="5"/>
      <c r="M405" s="5"/>
      <c r="N405" s="5"/>
      <c r="O405" s="5"/>
      <c r="P405" s="5"/>
      <c r="Q405" s="5"/>
      <c r="R405" s="5"/>
      <c r="W405" s="5"/>
    </row>
    <row r="406" spans="5:23" x14ac:dyDescent="0.25">
      <c r="E406" s="5"/>
      <c r="F406" s="5"/>
      <c r="G406" s="5"/>
      <c r="H406" s="5"/>
      <c r="I406" s="5"/>
      <c r="J406" s="5"/>
      <c r="K406" s="5"/>
      <c r="L406" s="5"/>
      <c r="M406" s="5"/>
      <c r="N406" s="5"/>
      <c r="O406" s="5"/>
      <c r="P406" s="5"/>
      <c r="Q406" s="5"/>
      <c r="R406" s="5"/>
      <c r="W406" s="5"/>
    </row>
    <row r="407" spans="5:23" x14ac:dyDescent="0.25">
      <c r="E407" s="5"/>
      <c r="F407" s="5"/>
      <c r="G407" s="5"/>
      <c r="H407" s="5"/>
      <c r="I407" s="5"/>
      <c r="J407" s="5"/>
      <c r="K407" s="5"/>
      <c r="L407" s="5"/>
      <c r="M407" s="5"/>
      <c r="N407" s="5"/>
      <c r="O407" s="5"/>
      <c r="P407" s="5"/>
      <c r="Q407" s="5"/>
      <c r="R407" s="5"/>
      <c r="W407" s="5"/>
    </row>
    <row r="408" spans="5:23" x14ac:dyDescent="0.25">
      <c r="E408" s="5"/>
      <c r="F408" s="5"/>
      <c r="G408" s="5"/>
      <c r="H408" s="5"/>
      <c r="I408" s="5"/>
      <c r="J408" s="5"/>
      <c r="K408" s="5"/>
      <c r="L408" s="5"/>
      <c r="M408" s="5"/>
      <c r="N408" s="5"/>
      <c r="O408" s="5"/>
      <c r="P408" s="5"/>
      <c r="Q408" s="5"/>
      <c r="R408" s="5"/>
      <c r="W408" s="5"/>
    </row>
    <row r="409" spans="5:23" x14ac:dyDescent="0.25">
      <c r="E409" s="5"/>
      <c r="F409" s="5"/>
      <c r="G409" s="5"/>
      <c r="H409" s="5"/>
      <c r="I409" s="5"/>
      <c r="J409" s="5"/>
      <c r="K409" s="5"/>
      <c r="L409" s="5"/>
      <c r="M409" s="5"/>
      <c r="N409" s="5"/>
      <c r="O409" s="5"/>
      <c r="P409" s="5"/>
      <c r="Q409" s="5"/>
      <c r="R409" s="5"/>
      <c r="W409" s="5"/>
    </row>
    <row r="410" spans="5:23" x14ac:dyDescent="0.25">
      <c r="E410" s="5"/>
      <c r="F410" s="5"/>
      <c r="G410" s="5"/>
      <c r="H410" s="5"/>
      <c r="I410" s="5"/>
      <c r="J410" s="5"/>
      <c r="K410" s="5"/>
      <c r="L410" s="5"/>
      <c r="M410" s="5"/>
      <c r="N410" s="5"/>
      <c r="O410" s="5"/>
      <c r="P410" s="5"/>
      <c r="Q410" s="5"/>
      <c r="R410" s="5"/>
      <c r="W410" s="5"/>
    </row>
    <row r="411" spans="5:23" x14ac:dyDescent="0.25">
      <c r="E411" s="5"/>
      <c r="F411" s="5"/>
      <c r="G411" s="5"/>
      <c r="H411" s="5"/>
      <c r="I411" s="5"/>
      <c r="J411" s="5"/>
      <c r="K411" s="5"/>
      <c r="L411" s="5"/>
      <c r="M411" s="5"/>
      <c r="N411" s="5"/>
      <c r="O411" s="5"/>
      <c r="P411" s="5"/>
      <c r="Q411" s="5"/>
      <c r="R411" s="5"/>
      <c r="W411" s="5"/>
    </row>
    <row r="412" spans="5:23" x14ac:dyDescent="0.25">
      <c r="E412" s="5"/>
      <c r="F412" s="5"/>
      <c r="G412" s="5"/>
      <c r="H412" s="5"/>
      <c r="I412" s="5"/>
      <c r="J412" s="5"/>
      <c r="K412" s="5"/>
      <c r="L412" s="5"/>
      <c r="M412" s="5"/>
      <c r="N412" s="5"/>
      <c r="O412" s="5"/>
      <c r="P412" s="5"/>
      <c r="Q412" s="5"/>
      <c r="R412" s="5"/>
      <c r="W412" s="5"/>
    </row>
    <row r="413" spans="5:23" x14ac:dyDescent="0.25">
      <c r="E413" s="5"/>
      <c r="F413" s="5"/>
      <c r="G413" s="5"/>
      <c r="H413" s="5"/>
      <c r="I413" s="5"/>
      <c r="J413" s="5"/>
      <c r="K413" s="5"/>
      <c r="L413" s="5"/>
      <c r="M413" s="5"/>
      <c r="N413" s="5"/>
      <c r="O413" s="5"/>
      <c r="P413" s="5"/>
      <c r="Q413" s="5"/>
      <c r="R413" s="5"/>
      <c r="W413" s="5"/>
    </row>
    <row r="414" spans="5:23" x14ac:dyDescent="0.25">
      <c r="E414" s="5"/>
      <c r="F414" s="5"/>
      <c r="G414" s="5"/>
      <c r="H414" s="5"/>
      <c r="I414" s="5"/>
      <c r="J414" s="5"/>
      <c r="K414" s="5"/>
      <c r="L414" s="5"/>
      <c r="M414" s="5"/>
      <c r="N414" s="5"/>
      <c r="O414" s="5"/>
      <c r="P414" s="5"/>
      <c r="Q414" s="5"/>
      <c r="R414" s="5"/>
      <c r="W414" s="5"/>
    </row>
    <row r="415" spans="5:23" x14ac:dyDescent="0.25">
      <c r="E415" s="5"/>
      <c r="F415" s="5"/>
      <c r="G415" s="5"/>
      <c r="H415" s="5"/>
      <c r="I415" s="5"/>
      <c r="J415" s="5"/>
      <c r="K415" s="5"/>
      <c r="L415" s="5"/>
      <c r="M415" s="5"/>
      <c r="N415" s="5"/>
      <c r="O415" s="5"/>
      <c r="P415" s="5"/>
      <c r="Q415" s="5"/>
      <c r="R415" s="5"/>
      <c r="W415" s="5"/>
    </row>
    <row r="416" spans="5:23" x14ac:dyDescent="0.25">
      <c r="E416" s="5"/>
      <c r="F416" s="5"/>
      <c r="G416" s="5"/>
      <c r="H416" s="5"/>
      <c r="I416" s="5"/>
      <c r="J416" s="5"/>
      <c r="K416" s="5"/>
      <c r="L416" s="5"/>
      <c r="M416" s="5"/>
      <c r="N416" s="5"/>
      <c r="O416" s="5"/>
      <c r="P416" s="5"/>
      <c r="Q416" s="5"/>
      <c r="R416" s="5"/>
      <c r="W416" s="5"/>
    </row>
    <row r="417" spans="5:23" x14ac:dyDescent="0.25">
      <c r="E417" s="5"/>
      <c r="F417" s="5"/>
      <c r="G417" s="5"/>
      <c r="H417" s="5"/>
      <c r="I417" s="5"/>
      <c r="J417" s="5"/>
      <c r="K417" s="5"/>
      <c r="L417" s="5"/>
      <c r="M417" s="5"/>
      <c r="N417" s="5"/>
      <c r="O417" s="5"/>
      <c r="P417" s="5"/>
      <c r="Q417" s="5"/>
      <c r="R417" s="5"/>
      <c r="W417" s="5"/>
    </row>
    <row r="418" spans="5:23" x14ac:dyDescent="0.25">
      <c r="E418" s="5"/>
      <c r="F418" s="5"/>
      <c r="G418" s="5"/>
      <c r="H418" s="5"/>
      <c r="I418" s="5"/>
      <c r="J418" s="5"/>
      <c r="K418" s="5"/>
      <c r="L418" s="5"/>
      <c r="M418" s="5"/>
      <c r="N418" s="5"/>
      <c r="O418" s="5"/>
      <c r="P418" s="5"/>
      <c r="Q418" s="5"/>
      <c r="R418" s="5"/>
      <c r="W418" s="5"/>
    </row>
    <row r="419" spans="5:23" x14ac:dyDescent="0.25">
      <c r="E419" s="5"/>
      <c r="F419" s="5"/>
      <c r="G419" s="5"/>
      <c r="H419" s="5"/>
      <c r="I419" s="5"/>
      <c r="J419" s="5"/>
      <c r="K419" s="5"/>
      <c r="L419" s="5"/>
      <c r="M419" s="5"/>
      <c r="N419" s="5"/>
      <c r="O419" s="5"/>
      <c r="P419" s="5"/>
      <c r="Q419" s="5"/>
      <c r="R419" s="5"/>
      <c r="W419" s="5"/>
    </row>
    <row r="420" spans="5:23" x14ac:dyDescent="0.25">
      <c r="E420" s="5"/>
      <c r="F420" s="5"/>
      <c r="G420" s="5"/>
      <c r="H420" s="5"/>
      <c r="I420" s="5"/>
      <c r="J420" s="5"/>
      <c r="K420" s="5"/>
      <c r="L420" s="5"/>
      <c r="M420" s="5"/>
      <c r="N420" s="5"/>
      <c r="O420" s="5"/>
      <c r="P420" s="5"/>
      <c r="Q420" s="5"/>
      <c r="R420" s="5"/>
      <c r="W420" s="5"/>
    </row>
    <row r="421" spans="5:23" x14ac:dyDescent="0.25">
      <c r="E421" s="5"/>
      <c r="F421" s="5"/>
      <c r="G421" s="5"/>
      <c r="H421" s="5"/>
      <c r="I421" s="5"/>
      <c r="J421" s="5"/>
      <c r="K421" s="5"/>
      <c r="L421" s="5"/>
      <c r="M421" s="5"/>
      <c r="N421" s="5"/>
      <c r="O421" s="5"/>
      <c r="P421" s="5"/>
      <c r="Q421" s="5"/>
      <c r="R421" s="5"/>
      <c r="W421" s="5"/>
    </row>
    <row r="422" spans="5:23" x14ac:dyDescent="0.25">
      <c r="E422" s="5"/>
      <c r="F422" s="5"/>
      <c r="G422" s="5"/>
      <c r="H422" s="5"/>
      <c r="I422" s="5"/>
      <c r="J422" s="5"/>
      <c r="K422" s="5"/>
      <c r="L422" s="5"/>
      <c r="M422" s="5"/>
      <c r="N422" s="5"/>
      <c r="O422" s="5"/>
      <c r="P422" s="5"/>
      <c r="Q422" s="5"/>
      <c r="R422" s="5"/>
      <c r="W422" s="5"/>
    </row>
    <row r="423" spans="5:23" x14ac:dyDescent="0.25">
      <c r="E423" s="5"/>
      <c r="F423" s="5"/>
      <c r="G423" s="5"/>
      <c r="H423" s="5"/>
      <c r="I423" s="5"/>
      <c r="J423" s="5"/>
      <c r="K423" s="5"/>
      <c r="L423" s="5"/>
      <c r="M423" s="5"/>
      <c r="N423" s="5"/>
      <c r="O423" s="5"/>
      <c r="P423" s="5"/>
      <c r="Q423" s="5"/>
      <c r="R423" s="5"/>
      <c r="W423" s="5"/>
    </row>
    <row r="424" spans="5:23" x14ac:dyDescent="0.25">
      <c r="E424" s="5"/>
      <c r="F424" s="5"/>
      <c r="G424" s="5"/>
      <c r="H424" s="5"/>
      <c r="I424" s="5"/>
      <c r="J424" s="5"/>
      <c r="K424" s="5"/>
      <c r="L424" s="5"/>
      <c r="M424" s="5"/>
      <c r="N424" s="5"/>
      <c r="O424" s="5"/>
      <c r="P424" s="5"/>
      <c r="Q424" s="5"/>
      <c r="R424" s="5"/>
      <c r="W424" s="5"/>
    </row>
    <row r="425" spans="5:23" x14ac:dyDescent="0.25">
      <c r="E425" s="5"/>
      <c r="F425" s="5"/>
      <c r="G425" s="5"/>
      <c r="H425" s="5"/>
      <c r="I425" s="5"/>
      <c r="J425" s="5"/>
      <c r="K425" s="5"/>
      <c r="L425" s="5"/>
      <c r="M425" s="5"/>
      <c r="N425" s="5"/>
      <c r="O425" s="5"/>
      <c r="P425" s="5"/>
      <c r="Q425" s="5"/>
      <c r="R425" s="5"/>
      <c r="W425" s="5"/>
    </row>
    <row r="426" spans="5:23" x14ac:dyDescent="0.25">
      <c r="E426" s="5"/>
      <c r="F426" s="5"/>
      <c r="G426" s="5"/>
      <c r="H426" s="5"/>
      <c r="I426" s="5"/>
      <c r="J426" s="5"/>
      <c r="K426" s="5"/>
      <c r="L426" s="5"/>
      <c r="M426" s="5"/>
      <c r="N426" s="5"/>
      <c r="O426" s="5"/>
      <c r="P426" s="5"/>
      <c r="Q426" s="5"/>
      <c r="R426" s="5"/>
      <c r="W426" s="5"/>
    </row>
    <row r="427" spans="5:23" x14ac:dyDescent="0.25">
      <c r="E427" s="5"/>
      <c r="F427" s="5"/>
      <c r="G427" s="5"/>
      <c r="H427" s="5"/>
      <c r="I427" s="5"/>
      <c r="J427" s="5"/>
      <c r="K427" s="5"/>
      <c r="L427" s="5"/>
      <c r="M427" s="5"/>
      <c r="N427" s="5"/>
      <c r="O427" s="5"/>
      <c r="P427" s="5"/>
      <c r="Q427" s="5"/>
      <c r="R427" s="5"/>
      <c r="W427" s="5"/>
    </row>
    <row r="428" spans="5:23" x14ac:dyDescent="0.25">
      <c r="E428" s="5"/>
      <c r="F428" s="5"/>
      <c r="G428" s="5"/>
      <c r="H428" s="5"/>
      <c r="I428" s="5"/>
      <c r="J428" s="5"/>
      <c r="K428" s="5"/>
      <c r="L428" s="5"/>
      <c r="M428" s="5"/>
      <c r="N428" s="5"/>
      <c r="O428" s="5"/>
      <c r="P428" s="5"/>
      <c r="Q428" s="5"/>
      <c r="R428" s="5"/>
      <c r="W428" s="5"/>
    </row>
    <row r="429" spans="5:23" x14ac:dyDescent="0.25">
      <c r="E429" s="5"/>
      <c r="F429" s="5"/>
      <c r="G429" s="5"/>
      <c r="H429" s="5"/>
      <c r="I429" s="5"/>
      <c r="J429" s="5"/>
      <c r="K429" s="5"/>
      <c r="L429" s="5"/>
      <c r="M429" s="5"/>
      <c r="N429" s="5"/>
      <c r="O429" s="5"/>
      <c r="P429" s="5"/>
      <c r="Q429" s="5"/>
      <c r="R429" s="5"/>
      <c r="W429" s="5"/>
    </row>
    <row r="430" spans="5:23" x14ac:dyDescent="0.25">
      <c r="E430" s="5"/>
      <c r="F430" s="5"/>
      <c r="G430" s="5"/>
      <c r="H430" s="5"/>
      <c r="I430" s="5"/>
      <c r="J430" s="5"/>
      <c r="K430" s="5"/>
      <c r="L430" s="5"/>
      <c r="M430" s="5"/>
      <c r="N430" s="5"/>
      <c r="O430" s="5"/>
      <c r="P430" s="5"/>
      <c r="Q430" s="5"/>
      <c r="R430" s="5"/>
      <c r="W430" s="5"/>
    </row>
    <row r="431" spans="5:23" x14ac:dyDescent="0.25">
      <c r="E431" s="5"/>
      <c r="F431" s="5"/>
      <c r="G431" s="5"/>
      <c r="H431" s="5"/>
      <c r="I431" s="5"/>
      <c r="J431" s="5"/>
      <c r="K431" s="5"/>
      <c r="L431" s="5"/>
      <c r="M431" s="5"/>
      <c r="N431" s="5"/>
      <c r="O431" s="5"/>
      <c r="P431" s="5"/>
      <c r="Q431" s="5"/>
      <c r="R431" s="5"/>
      <c r="W431" s="5"/>
    </row>
    <row r="432" spans="5:23" x14ac:dyDescent="0.25">
      <c r="E432" s="5"/>
      <c r="F432" s="5"/>
      <c r="G432" s="5"/>
      <c r="H432" s="5"/>
      <c r="I432" s="5"/>
      <c r="J432" s="5"/>
      <c r="K432" s="5"/>
      <c r="L432" s="5"/>
      <c r="M432" s="5"/>
      <c r="N432" s="5"/>
      <c r="O432" s="5"/>
      <c r="P432" s="5"/>
      <c r="Q432" s="5"/>
      <c r="R432" s="5"/>
      <c r="W432" s="5"/>
    </row>
    <row r="433" spans="5:23" x14ac:dyDescent="0.25">
      <c r="E433" s="5"/>
      <c r="F433" s="5"/>
      <c r="G433" s="5"/>
      <c r="H433" s="5"/>
      <c r="I433" s="5"/>
      <c r="J433" s="5"/>
      <c r="K433" s="5"/>
      <c r="L433" s="5"/>
      <c r="M433" s="5"/>
      <c r="N433" s="5"/>
      <c r="O433" s="5"/>
      <c r="P433" s="5"/>
      <c r="Q433" s="5"/>
      <c r="R433" s="5"/>
      <c r="W433" s="5"/>
    </row>
    <row r="434" spans="5:23" x14ac:dyDescent="0.25">
      <c r="E434" s="5"/>
      <c r="F434" s="5"/>
      <c r="G434" s="5"/>
      <c r="H434" s="5"/>
      <c r="I434" s="5"/>
      <c r="J434" s="5"/>
      <c r="K434" s="5"/>
      <c r="L434" s="5"/>
      <c r="M434" s="5"/>
      <c r="N434" s="5"/>
      <c r="O434" s="5"/>
      <c r="P434" s="5"/>
      <c r="Q434" s="5"/>
      <c r="R434" s="5"/>
      <c r="W434" s="5"/>
    </row>
    <row r="435" spans="5:23" x14ac:dyDescent="0.25">
      <c r="E435" s="5"/>
      <c r="F435" s="5"/>
      <c r="G435" s="5"/>
      <c r="H435" s="5"/>
      <c r="I435" s="5"/>
      <c r="J435" s="5"/>
      <c r="K435" s="5"/>
      <c r="L435" s="5"/>
      <c r="M435" s="5"/>
      <c r="N435" s="5"/>
      <c r="O435" s="5"/>
      <c r="P435" s="5"/>
      <c r="Q435" s="5"/>
      <c r="R435" s="5"/>
      <c r="W435" s="5"/>
    </row>
    <row r="436" spans="5:23" x14ac:dyDescent="0.25">
      <c r="E436" s="5"/>
      <c r="F436" s="5"/>
      <c r="G436" s="5"/>
      <c r="H436" s="5"/>
      <c r="I436" s="5"/>
      <c r="J436" s="5"/>
      <c r="K436" s="5"/>
      <c r="L436" s="5"/>
      <c r="M436" s="5"/>
      <c r="N436" s="5"/>
      <c r="O436" s="5"/>
      <c r="P436" s="5"/>
      <c r="Q436" s="5"/>
      <c r="R436" s="5"/>
      <c r="W436" s="5"/>
    </row>
    <row r="437" spans="5:23" x14ac:dyDescent="0.25">
      <c r="E437" s="5"/>
      <c r="F437" s="5"/>
      <c r="G437" s="5"/>
      <c r="H437" s="5"/>
      <c r="I437" s="5"/>
      <c r="J437" s="5"/>
      <c r="K437" s="5"/>
      <c r="L437" s="5"/>
      <c r="M437" s="5"/>
      <c r="N437" s="5"/>
      <c r="O437" s="5"/>
      <c r="P437" s="5"/>
      <c r="Q437" s="5"/>
      <c r="R437" s="5"/>
      <c r="W437" s="5"/>
    </row>
    <row r="438" spans="5:23" x14ac:dyDescent="0.25">
      <c r="E438" s="5"/>
      <c r="F438" s="5"/>
      <c r="G438" s="5"/>
      <c r="H438" s="5"/>
      <c r="I438" s="5"/>
      <c r="J438" s="5"/>
      <c r="K438" s="5"/>
      <c r="L438" s="5"/>
      <c r="M438" s="5"/>
      <c r="N438" s="5"/>
      <c r="O438" s="5"/>
      <c r="P438" s="5"/>
      <c r="Q438" s="5"/>
      <c r="R438" s="5"/>
      <c r="W438" s="5"/>
    </row>
    <row r="439" spans="5:23" x14ac:dyDescent="0.25">
      <c r="E439" s="5"/>
      <c r="F439" s="5"/>
      <c r="G439" s="5"/>
      <c r="H439" s="5"/>
      <c r="I439" s="5"/>
      <c r="J439" s="5"/>
      <c r="K439" s="5"/>
      <c r="L439" s="5"/>
      <c r="M439" s="5"/>
      <c r="N439" s="5"/>
      <c r="O439" s="5"/>
      <c r="P439" s="5"/>
      <c r="Q439" s="5"/>
      <c r="R439" s="5"/>
      <c r="W439" s="5"/>
    </row>
    <row r="440" spans="5:23" x14ac:dyDescent="0.25">
      <c r="E440" s="5"/>
      <c r="F440" s="5"/>
      <c r="G440" s="5"/>
      <c r="H440" s="5"/>
      <c r="I440" s="5"/>
      <c r="J440" s="5"/>
      <c r="K440" s="5"/>
      <c r="L440" s="5"/>
      <c r="M440" s="5"/>
      <c r="N440" s="5"/>
      <c r="O440" s="5"/>
      <c r="P440" s="5"/>
      <c r="Q440" s="5"/>
      <c r="R440" s="5"/>
      <c r="W440" s="5"/>
    </row>
    <row r="441" spans="5:23" x14ac:dyDescent="0.25">
      <c r="E441" s="5"/>
      <c r="F441" s="5"/>
      <c r="G441" s="5"/>
      <c r="H441" s="5"/>
      <c r="I441" s="5"/>
      <c r="J441" s="5"/>
      <c r="K441" s="5"/>
      <c r="L441" s="5"/>
      <c r="M441" s="5"/>
      <c r="N441" s="5"/>
      <c r="O441" s="5"/>
      <c r="P441" s="5"/>
      <c r="Q441" s="5"/>
      <c r="R441" s="5"/>
      <c r="W441" s="5"/>
    </row>
    <row r="442" spans="5:23" x14ac:dyDescent="0.25">
      <c r="E442" s="5"/>
      <c r="F442" s="5"/>
      <c r="G442" s="5"/>
      <c r="H442" s="5"/>
      <c r="I442" s="5"/>
      <c r="J442" s="5"/>
      <c r="K442" s="5"/>
      <c r="L442" s="5"/>
      <c r="M442" s="5"/>
      <c r="N442" s="5"/>
      <c r="O442" s="5"/>
      <c r="P442" s="5"/>
      <c r="Q442" s="5"/>
      <c r="R442" s="5"/>
      <c r="W442" s="5"/>
    </row>
    <row r="443" spans="5:23" x14ac:dyDescent="0.25">
      <c r="E443" s="5"/>
      <c r="F443" s="5"/>
      <c r="G443" s="5"/>
      <c r="H443" s="5"/>
      <c r="I443" s="5"/>
      <c r="J443" s="5"/>
      <c r="K443" s="5"/>
      <c r="L443" s="5"/>
      <c r="M443" s="5"/>
      <c r="N443" s="5"/>
      <c r="O443" s="5"/>
      <c r="P443" s="5"/>
      <c r="Q443" s="5"/>
      <c r="R443" s="5"/>
      <c r="W443" s="5"/>
    </row>
    <row r="444" spans="5:23" x14ac:dyDescent="0.25">
      <c r="E444" s="5"/>
      <c r="F444" s="5"/>
      <c r="G444" s="5"/>
      <c r="H444" s="5"/>
      <c r="I444" s="5"/>
      <c r="J444" s="5"/>
      <c r="K444" s="5"/>
      <c r="L444" s="5"/>
      <c r="M444" s="5"/>
      <c r="N444" s="5"/>
      <c r="O444" s="5"/>
      <c r="P444" s="5"/>
      <c r="Q444" s="5"/>
      <c r="R444" s="5"/>
      <c r="W444" s="5"/>
    </row>
    <row r="445" spans="5:23" x14ac:dyDescent="0.25">
      <c r="E445" s="5"/>
      <c r="F445" s="5"/>
      <c r="G445" s="5"/>
      <c r="H445" s="5"/>
      <c r="I445" s="5"/>
      <c r="J445" s="5"/>
      <c r="K445" s="5"/>
      <c r="L445" s="5"/>
      <c r="M445" s="5"/>
      <c r="N445" s="5"/>
      <c r="O445" s="5"/>
      <c r="P445" s="5"/>
      <c r="Q445" s="5"/>
      <c r="R445" s="5"/>
      <c r="W445" s="5"/>
    </row>
    <row r="446" spans="5:23" x14ac:dyDescent="0.25">
      <c r="E446" s="5"/>
      <c r="F446" s="5"/>
      <c r="G446" s="5"/>
      <c r="H446" s="5"/>
      <c r="I446" s="5"/>
      <c r="J446" s="5"/>
      <c r="K446" s="5"/>
      <c r="L446" s="5"/>
      <c r="M446" s="5"/>
      <c r="N446" s="5"/>
      <c r="O446" s="5"/>
      <c r="P446" s="5"/>
      <c r="Q446" s="5"/>
      <c r="R446" s="5"/>
      <c r="W446" s="5"/>
    </row>
    <row r="447" spans="5:23" x14ac:dyDescent="0.25">
      <c r="E447" s="5"/>
      <c r="F447" s="5"/>
      <c r="G447" s="5"/>
      <c r="H447" s="5"/>
      <c r="I447" s="5"/>
      <c r="J447" s="5"/>
      <c r="K447" s="5"/>
      <c r="L447" s="5"/>
      <c r="M447" s="5"/>
      <c r="N447" s="5"/>
      <c r="O447" s="5"/>
      <c r="P447" s="5"/>
      <c r="Q447" s="5"/>
      <c r="R447" s="5"/>
      <c r="W447" s="5"/>
    </row>
    <row r="448" spans="5:23" x14ac:dyDescent="0.25">
      <c r="E448" s="5"/>
      <c r="F448" s="5"/>
      <c r="G448" s="5"/>
      <c r="H448" s="5"/>
      <c r="I448" s="5"/>
      <c r="J448" s="5"/>
      <c r="K448" s="5"/>
      <c r="L448" s="5"/>
      <c r="M448" s="5"/>
      <c r="N448" s="5"/>
      <c r="O448" s="5"/>
      <c r="P448" s="5"/>
      <c r="Q448" s="5"/>
      <c r="R448" s="5"/>
      <c r="W448" s="5"/>
    </row>
    <row r="449" spans="5:23" x14ac:dyDescent="0.25">
      <c r="E449" s="5"/>
      <c r="F449" s="5"/>
      <c r="G449" s="5"/>
      <c r="H449" s="5"/>
      <c r="I449" s="5"/>
      <c r="J449" s="5"/>
      <c r="K449" s="5"/>
      <c r="L449" s="5"/>
      <c r="M449" s="5"/>
      <c r="N449" s="5"/>
      <c r="O449" s="5"/>
      <c r="P449" s="5"/>
      <c r="Q449" s="5"/>
      <c r="R449" s="5"/>
      <c r="W449" s="5"/>
    </row>
    <row r="450" spans="5:23" x14ac:dyDescent="0.25">
      <c r="E450" s="5"/>
      <c r="F450" s="5"/>
      <c r="G450" s="5"/>
      <c r="H450" s="5"/>
      <c r="I450" s="5"/>
      <c r="J450" s="5"/>
      <c r="K450" s="5"/>
      <c r="L450" s="5"/>
      <c r="M450" s="5"/>
      <c r="N450" s="5"/>
      <c r="O450" s="5"/>
      <c r="P450" s="5"/>
      <c r="Q450" s="5"/>
      <c r="R450" s="5"/>
      <c r="W450" s="5"/>
    </row>
    <row r="451" spans="5:23" x14ac:dyDescent="0.25">
      <c r="E451" s="5"/>
      <c r="F451" s="5"/>
      <c r="G451" s="5"/>
      <c r="H451" s="5"/>
      <c r="I451" s="5"/>
      <c r="J451" s="5"/>
      <c r="K451" s="5"/>
      <c r="L451" s="5"/>
      <c r="M451" s="5"/>
      <c r="N451" s="5"/>
      <c r="O451" s="5"/>
      <c r="P451" s="5"/>
      <c r="Q451" s="5"/>
      <c r="R451" s="5"/>
      <c r="W451" s="5"/>
    </row>
    <row r="452" spans="5:23" x14ac:dyDescent="0.25">
      <c r="E452" s="5"/>
      <c r="F452" s="5"/>
      <c r="G452" s="5"/>
      <c r="H452" s="5"/>
      <c r="I452" s="5"/>
      <c r="J452" s="5"/>
      <c r="K452" s="5"/>
      <c r="L452" s="5"/>
      <c r="M452" s="5"/>
      <c r="N452" s="5"/>
      <c r="O452" s="5"/>
      <c r="P452" s="5"/>
      <c r="Q452" s="5"/>
      <c r="R452" s="5"/>
      <c r="W452" s="5"/>
    </row>
    <row r="453" spans="5:23" x14ac:dyDescent="0.25">
      <c r="E453" s="5"/>
      <c r="F453" s="5"/>
      <c r="G453" s="5"/>
      <c r="H453" s="5"/>
      <c r="I453" s="5"/>
      <c r="J453" s="5"/>
      <c r="K453" s="5"/>
      <c r="L453" s="5"/>
      <c r="M453" s="5"/>
      <c r="N453" s="5"/>
      <c r="O453" s="5"/>
      <c r="P453" s="5"/>
      <c r="Q453" s="5"/>
      <c r="R453" s="5"/>
      <c r="W453" s="5"/>
    </row>
    <row r="454" spans="5:23" x14ac:dyDescent="0.25">
      <c r="E454" s="5"/>
      <c r="F454" s="5"/>
      <c r="G454" s="5"/>
      <c r="H454" s="5"/>
      <c r="I454" s="5"/>
      <c r="J454" s="5"/>
      <c r="K454" s="5"/>
      <c r="L454" s="5"/>
      <c r="M454" s="5"/>
      <c r="N454" s="5"/>
      <c r="O454" s="5"/>
      <c r="P454" s="5"/>
      <c r="Q454" s="5"/>
      <c r="R454" s="5"/>
      <c r="W454" s="5"/>
    </row>
    <row r="455" spans="5:23" x14ac:dyDescent="0.25">
      <c r="E455" s="5"/>
      <c r="F455" s="5"/>
      <c r="G455" s="5"/>
      <c r="H455" s="5"/>
      <c r="I455" s="5"/>
      <c r="J455" s="5"/>
      <c r="K455" s="5"/>
      <c r="L455" s="5"/>
      <c r="M455" s="5"/>
      <c r="N455" s="5"/>
      <c r="O455" s="5"/>
      <c r="P455" s="5"/>
      <c r="Q455" s="5"/>
      <c r="R455" s="5"/>
      <c r="W455" s="5"/>
    </row>
    <row r="456" spans="5:23" x14ac:dyDescent="0.25">
      <c r="E456" s="5"/>
      <c r="F456" s="5"/>
      <c r="G456" s="5"/>
      <c r="H456" s="5"/>
      <c r="I456" s="5"/>
      <c r="J456" s="5"/>
      <c r="K456" s="5"/>
      <c r="L456" s="5"/>
      <c r="M456" s="5"/>
      <c r="N456" s="5"/>
      <c r="O456" s="5"/>
      <c r="P456" s="5"/>
      <c r="Q456" s="5"/>
      <c r="R456" s="5"/>
      <c r="W456" s="5"/>
    </row>
    <row r="457" spans="5:23" x14ac:dyDescent="0.25">
      <c r="E457" s="5"/>
      <c r="F457" s="5"/>
      <c r="G457" s="5"/>
      <c r="H457" s="5"/>
      <c r="I457" s="5"/>
      <c r="J457" s="5"/>
      <c r="K457" s="5"/>
      <c r="L457" s="5"/>
      <c r="M457" s="5"/>
      <c r="N457" s="5"/>
      <c r="O457" s="5"/>
      <c r="P457" s="5"/>
      <c r="Q457" s="5"/>
      <c r="R457" s="5"/>
      <c r="W457" s="5"/>
    </row>
    <row r="458" spans="5:23" x14ac:dyDescent="0.25">
      <c r="E458" s="5"/>
      <c r="F458" s="5"/>
      <c r="G458" s="5"/>
      <c r="H458" s="5"/>
      <c r="I458" s="5"/>
      <c r="J458" s="5"/>
      <c r="K458" s="5"/>
      <c r="L458" s="5"/>
      <c r="M458" s="5"/>
      <c r="N458" s="5"/>
      <c r="O458" s="5"/>
      <c r="P458" s="5"/>
      <c r="Q458" s="5"/>
      <c r="R458" s="5"/>
      <c r="W458" s="5"/>
    </row>
    <row r="459" spans="5:23" x14ac:dyDescent="0.25">
      <c r="E459" s="5"/>
      <c r="F459" s="5"/>
      <c r="G459" s="5"/>
      <c r="H459" s="5"/>
      <c r="I459" s="5"/>
      <c r="J459" s="5"/>
      <c r="K459" s="5"/>
      <c r="L459" s="5"/>
      <c r="M459" s="5"/>
      <c r="N459" s="5"/>
      <c r="O459" s="5"/>
      <c r="P459" s="5"/>
      <c r="Q459" s="5"/>
      <c r="R459" s="5"/>
      <c r="W459" s="5"/>
    </row>
    <row r="460" spans="5:23" x14ac:dyDescent="0.25">
      <c r="E460" s="5"/>
      <c r="F460" s="5"/>
      <c r="G460" s="5"/>
      <c r="H460" s="5"/>
      <c r="I460" s="5"/>
      <c r="J460" s="5"/>
      <c r="K460" s="5"/>
      <c r="L460" s="5"/>
      <c r="M460" s="5"/>
      <c r="N460" s="5"/>
      <c r="O460" s="5"/>
      <c r="P460" s="5"/>
      <c r="Q460" s="5"/>
      <c r="R460" s="5"/>
      <c r="W460" s="5"/>
    </row>
    <row r="461" spans="5:23" x14ac:dyDescent="0.25">
      <c r="E461" s="5"/>
      <c r="F461" s="5"/>
      <c r="G461" s="5"/>
      <c r="H461" s="5"/>
      <c r="I461" s="5"/>
      <c r="J461" s="5"/>
      <c r="K461" s="5"/>
      <c r="L461" s="5"/>
      <c r="M461" s="5"/>
      <c r="N461" s="5"/>
      <c r="O461" s="5"/>
      <c r="P461" s="5"/>
      <c r="Q461" s="5"/>
      <c r="R461" s="5"/>
      <c r="W461" s="5"/>
    </row>
    <row r="462" spans="5:23" x14ac:dyDescent="0.25">
      <c r="E462" s="5"/>
      <c r="F462" s="5"/>
      <c r="G462" s="5"/>
      <c r="H462" s="5"/>
      <c r="I462" s="5"/>
      <c r="J462" s="5"/>
      <c r="K462" s="5"/>
      <c r="L462" s="5"/>
      <c r="M462" s="5"/>
      <c r="N462" s="5"/>
      <c r="O462" s="5"/>
      <c r="P462" s="5"/>
      <c r="Q462" s="5"/>
      <c r="R462" s="5"/>
      <c r="W462" s="5"/>
    </row>
    <row r="463" spans="5:23" x14ac:dyDescent="0.25">
      <c r="E463" s="5"/>
      <c r="F463" s="5"/>
      <c r="G463" s="5"/>
      <c r="H463" s="5"/>
      <c r="I463" s="5"/>
      <c r="J463" s="5"/>
      <c r="K463" s="5"/>
      <c r="L463" s="5"/>
      <c r="M463" s="5"/>
      <c r="N463" s="5"/>
      <c r="O463" s="5"/>
      <c r="P463" s="5"/>
      <c r="Q463" s="5"/>
      <c r="R463" s="5"/>
      <c r="W463" s="5"/>
    </row>
    <row r="464" spans="5:23" x14ac:dyDescent="0.25">
      <c r="E464" s="5"/>
      <c r="F464" s="5"/>
      <c r="G464" s="5"/>
      <c r="H464" s="5"/>
      <c r="I464" s="5"/>
      <c r="J464" s="5"/>
      <c r="K464" s="5"/>
      <c r="L464" s="5"/>
      <c r="M464" s="5"/>
      <c r="N464" s="5"/>
      <c r="O464" s="5"/>
      <c r="P464" s="5"/>
      <c r="Q464" s="5"/>
      <c r="R464" s="5"/>
      <c r="W464" s="5"/>
    </row>
    <row r="465" spans="5:23" x14ac:dyDescent="0.25">
      <c r="E465" s="5"/>
      <c r="F465" s="5"/>
      <c r="G465" s="5"/>
      <c r="H465" s="5"/>
      <c r="I465" s="5"/>
      <c r="J465" s="5"/>
      <c r="K465" s="5"/>
      <c r="L465" s="5"/>
      <c r="M465" s="5"/>
      <c r="N465" s="5"/>
      <c r="O465" s="5"/>
      <c r="P465" s="5"/>
      <c r="Q465" s="5"/>
      <c r="R465" s="5"/>
      <c r="W465" s="5"/>
    </row>
    <row r="466" spans="5:23" x14ac:dyDescent="0.25">
      <c r="E466" s="5"/>
      <c r="F466" s="5"/>
      <c r="G466" s="5"/>
      <c r="H466" s="5"/>
      <c r="I466" s="5"/>
      <c r="J466" s="5"/>
      <c r="K466" s="5"/>
      <c r="L466" s="5"/>
      <c r="M466" s="5"/>
      <c r="N466" s="5"/>
      <c r="O466" s="5"/>
      <c r="P466" s="5"/>
      <c r="Q466" s="5"/>
      <c r="R466" s="5"/>
      <c r="W466" s="5"/>
    </row>
    <row r="467" spans="5:23" x14ac:dyDescent="0.25">
      <c r="E467" s="5"/>
      <c r="F467" s="5"/>
      <c r="G467" s="5"/>
      <c r="H467" s="5"/>
      <c r="I467" s="5"/>
      <c r="J467" s="5"/>
      <c r="K467" s="5"/>
      <c r="L467" s="5"/>
      <c r="M467" s="5"/>
      <c r="N467" s="5"/>
      <c r="O467" s="5"/>
      <c r="P467" s="5"/>
      <c r="Q467" s="5"/>
      <c r="R467" s="5"/>
      <c r="W467" s="5"/>
    </row>
    <row r="468" spans="5:23" x14ac:dyDescent="0.25">
      <c r="E468" s="5"/>
      <c r="F468" s="5"/>
      <c r="G468" s="5"/>
      <c r="H468" s="5"/>
      <c r="I468" s="5"/>
      <c r="J468" s="5"/>
      <c r="K468" s="5"/>
      <c r="L468" s="5"/>
      <c r="M468" s="5"/>
      <c r="N468" s="5"/>
      <c r="O468" s="5"/>
      <c r="P468" s="5"/>
      <c r="Q468" s="5"/>
      <c r="R468" s="5"/>
      <c r="W468" s="5"/>
    </row>
    <row r="469" spans="5:23" x14ac:dyDescent="0.25">
      <c r="E469" s="5"/>
      <c r="F469" s="5"/>
      <c r="G469" s="5"/>
      <c r="H469" s="5"/>
      <c r="I469" s="5"/>
      <c r="J469" s="5"/>
      <c r="K469" s="5"/>
      <c r="L469" s="5"/>
      <c r="M469" s="5"/>
      <c r="N469" s="5"/>
      <c r="O469" s="5"/>
      <c r="P469" s="5"/>
      <c r="Q469" s="5"/>
      <c r="R469" s="5"/>
      <c r="W469" s="5"/>
    </row>
    <row r="470" spans="5:23" x14ac:dyDescent="0.25">
      <c r="E470" s="5"/>
      <c r="F470" s="5"/>
      <c r="G470" s="5"/>
      <c r="H470" s="5"/>
      <c r="I470" s="5"/>
      <c r="J470" s="5"/>
      <c r="K470" s="5"/>
      <c r="L470" s="5"/>
      <c r="M470" s="5"/>
      <c r="N470" s="5"/>
      <c r="O470" s="5"/>
      <c r="P470" s="5"/>
      <c r="Q470" s="5"/>
      <c r="R470" s="5"/>
      <c r="W470" s="5"/>
    </row>
    <row r="471" spans="5:23" x14ac:dyDescent="0.25">
      <c r="E471" s="5"/>
      <c r="F471" s="5"/>
      <c r="G471" s="5"/>
      <c r="H471" s="5"/>
      <c r="I471" s="5"/>
      <c r="J471" s="5"/>
      <c r="K471" s="5"/>
      <c r="L471" s="5"/>
      <c r="M471" s="5"/>
      <c r="N471" s="5"/>
      <c r="O471" s="5"/>
      <c r="P471" s="5"/>
      <c r="Q471" s="5"/>
      <c r="R471" s="5"/>
      <c r="W471" s="5"/>
    </row>
    <row r="472" spans="5:23" x14ac:dyDescent="0.25">
      <c r="E472" s="5"/>
      <c r="F472" s="5"/>
      <c r="G472" s="5"/>
      <c r="H472" s="5"/>
      <c r="I472" s="5"/>
      <c r="J472" s="5"/>
      <c r="K472" s="5"/>
      <c r="L472" s="5"/>
      <c r="M472" s="5"/>
      <c r="N472" s="5"/>
      <c r="O472" s="5"/>
      <c r="P472" s="5"/>
      <c r="Q472" s="5"/>
      <c r="R472" s="5"/>
      <c r="W472" s="5"/>
    </row>
    <row r="473" spans="5:23" x14ac:dyDescent="0.25">
      <c r="E473" s="5"/>
      <c r="F473" s="5"/>
      <c r="G473" s="5"/>
      <c r="H473" s="5"/>
      <c r="I473" s="5"/>
      <c r="J473" s="5"/>
      <c r="K473" s="5"/>
      <c r="L473" s="5"/>
      <c r="M473" s="5"/>
      <c r="N473" s="5"/>
      <c r="O473" s="5"/>
      <c r="P473" s="5"/>
      <c r="Q473" s="5"/>
      <c r="R473" s="5"/>
      <c r="W473" s="5"/>
    </row>
    <row r="474" spans="5:23" x14ac:dyDescent="0.25">
      <c r="E474" s="5"/>
      <c r="F474" s="5"/>
      <c r="G474" s="5"/>
      <c r="H474" s="5"/>
      <c r="I474" s="5"/>
      <c r="J474" s="5"/>
      <c r="K474" s="5"/>
      <c r="L474" s="5"/>
      <c r="M474" s="5"/>
      <c r="N474" s="5"/>
      <c r="O474" s="5"/>
      <c r="P474" s="5"/>
      <c r="Q474" s="5"/>
      <c r="R474" s="5"/>
      <c r="W474" s="5"/>
    </row>
    <row r="475" spans="5:23" x14ac:dyDescent="0.25">
      <c r="E475" s="5"/>
      <c r="F475" s="5"/>
      <c r="G475" s="5"/>
      <c r="H475" s="5"/>
      <c r="I475" s="5"/>
      <c r="J475" s="5"/>
      <c r="K475" s="5"/>
      <c r="L475" s="5"/>
      <c r="M475" s="5"/>
      <c r="N475" s="5"/>
      <c r="O475" s="5"/>
      <c r="P475" s="5"/>
      <c r="Q475" s="5"/>
      <c r="R475" s="5"/>
      <c r="W475" s="5"/>
    </row>
    <row r="476" spans="5:23" x14ac:dyDescent="0.25">
      <c r="E476" s="5"/>
      <c r="F476" s="5"/>
      <c r="G476" s="5"/>
      <c r="H476" s="5"/>
      <c r="I476" s="5"/>
      <c r="J476" s="5"/>
      <c r="K476" s="5"/>
      <c r="L476" s="5"/>
      <c r="M476" s="5"/>
      <c r="N476" s="5"/>
      <c r="O476" s="5"/>
      <c r="P476" s="5"/>
      <c r="Q476" s="5"/>
      <c r="R476" s="5"/>
      <c r="W476" s="5"/>
    </row>
    <row r="477" spans="5:23" x14ac:dyDescent="0.25">
      <c r="E477" s="5"/>
      <c r="F477" s="5"/>
      <c r="G477" s="5"/>
      <c r="H477" s="5"/>
      <c r="I477" s="5"/>
      <c r="J477" s="5"/>
      <c r="K477" s="5"/>
      <c r="L477" s="5"/>
      <c r="M477" s="5"/>
      <c r="N477" s="5"/>
      <c r="O477" s="5"/>
      <c r="P477" s="5"/>
      <c r="Q477" s="5"/>
      <c r="R477" s="5"/>
      <c r="W477" s="5"/>
    </row>
    <row r="478" spans="5:23" x14ac:dyDescent="0.25">
      <c r="E478" s="5"/>
      <c r="F478" s="5"/>
      <c r="G478" s="5"/>
      <c r="H478" s="5"/>
      <c r="I478" s="5"/>
      <c r="J478" s="5"/>
      <c r="K478" s="5"/>
      <c r="L478" s="5"/>
      <c r="M478" s="5"/>
      <c r="N478" s="5"/>
      <c r="O478" s="5"/>
      <c r="P478" s="5"/>
      <c r="Q478" s="5"/>
      <c r="R478" s="5"/>
      <c r="W478" s="5"/>
    </row>
    <row r="479" spans="5:23" x14ac:dyDescent="0.25">
      <c r="E479" s="5"/>
      <c r="F479" s="5"/>
      <c r="G479" s="5"/>
      <c r="H479" s="5"/>
      <c r="I479" s="5"/>
      <c r="J479" s="5"/>
      <c r="K479" s="5"/>
      <c r="L479" s="5"/>
      <c r="M479" s="5"/>
      <c r="N479" s="5"/>
      <c r="O479" s="5"/>
      <c r="P479" s="5"/>
      <c r="Q479" s="5"/>
      <c r="R479" s="5"/>
      <c r="W479" s="5"/>
    </row>
    <row r="480" spans="5:23" x14ac:dyDescent="0.25">
      <c r="E480" s="5"/>
      <c r="F480" s="5"/>
      <c r="G480" s="5"/>
      <c r="H480" s="5"/>
      <c r="I480" s="5"/>
      <c r="J480" s="5"/>
      <c r="K480" s="5"/>
      <c r="L480" s="5"/>
      <c r="M480" s="5"/>
      <c r="N480" s="5"/>
      <c r="O480" s="5"/>
      <c r="P480" s="5"/>
      <c r="Q480" s="5"/>
      <c r="R480" s="5"/>
      <c r="W480" s="5"/>
    </row>
    <row r="481" spans="5:23" x14ac:dyDescent="0.25">
      <c r="E481" s="5"/>
      <c r="F481" s="5"/>
      <c r="G481" s="5"/>
      <c r="H481" s="5"/>
      <c r="I481" s="5"/>
      <c r="J481" s="5"/>
      <c r="K481" s="5"/>
      <c r="L481" s="5"/>
      <c r="M481" s="5"/>
      <c r="N481" s="5"/>
      <c r="O481" s="5"/>
      <c r="P481" s="5"/>
      <c r="Q481" s="5"/>
      <c r="R481" s="5"/>
      <c r="W481" s="5"/>
    </row>
    <row r="482" spans="5:23" x14ac:dyDescent="0.25">
      <c r="E482" s="5"/>
      <c r="F482" s="5"/>
      <c r="G482" s="5"/>
      <c r="H482" s="5"/>
      <c r="I482" s="5"/>
      <c r="J482" s="5"/>
      <c r="K482" s="5"/>
      <c r="L482" s="5"/>
      <c r="M482" s="5"/>
      <c r="N482" s="5"/>
      <c r="O482" s="5"/>
      <c r="P482" s="5"/>
      <c r="Q482" s="5"/>
      <c r="R482" s="5"/>
      <c r="W482" s="5"/>
    </row>
    <row r="483" spans="5:23" x14ac:dyDescent="0.25">
      <c r="E483" s="5"/>
      <c r="F483" s="5"/>
      <c r="G483" s="5"/>
      <c r="H483" s="5"/>
      <c r="I483" s="5"/>
      <c r="J483" s="5"/>
      <c r="K483" s="5"/>
      <c r="L483" s="5"/>
      <c r="M483" s="5"/>
      <c r="N483" s="5"/>
      <c r="O483" s="5"/>
      <c r="P483" s="5"/>
      <c r="Q483" s="5"/>
      <c r="R483" s="5"/>
      <c r="W483" s="5"/>
    </row>
    <row r="484" spans="5:23" x14ac:dyDescent="0.25">
      <c r="E484" s="5"/>
      <c r="F484" s="5"/>
      <c r="G484" s="5"/>
      <c r="H484" s="5"/>
      <c r="I484" s="5"/>
      <c r="J484" s="5"/>
      <c r="K484" s="5"/>
      <c r="L484" s="5"/>
      <c r="M484" s="5"/>
      <c r="N484" s="5"/>
      <c r="O484" s="5"/>
      <c r="P484" s="5"/>
      <c r="Q484" s="5"/>
      <c r="R484" s="5"/>
      <c r="W484" s="5"/>
    </row>
    <row r="485" spans="5:23" x14ac:dyDescent="0.25">
      <c r="E485" s="5"/>
      <c r="F485" s="5"/>
      <c r="G485" s="5"/>
      <c r="H485" s="5"/>
      <c r="I485" s="5"/>
      <c r="J485" s="5"/>
      <c r="K485" s="5"/>
      <c r="L485" s="5"/>
      <c r="M485" s="5"/>
      <c r="N485" s="5"/>
      <c r="O485" s="5"/>
      <c r="P485" s="5"/>
      <c r="Q485" s="5"/>
      <c r="R485" s="5"/>
      <c r="W485" s="5"/>
    </row>
    <row r="486" spans="5:23" x14ac:dyDescent="0.25">
      <c r="E486" s="5"/>
      <c r="F486" s="5"/>
      <c r="G486" s="5"/>
      <c r="H486" s="5"/>
      <c r="I486" s="5"/>
      <c r="J486" s="5"/>
      <c r="K486" s="5"/>
      <c r="L486" s="5"/>
      <c r="M486" s="5"/>
      <c r="N486" s="5"/>
      <c r="O486" s="5"/>
      <c r="P486" s="5"/>
      <c r="Q486" s="5"/>
      <c r="R486" s="5"/>
      <c r="W486" s="5"/>
    </row>
    <row r="487" spans="5:23" x14ac:dyDescent="0.25">
      <c r="E487" s="5"/>
      <c r="F487" s="5"/>
      <c r="G487" s="5"/>
      <c r="H487" s="5"/>
      <c r="I487" s="5"/>
      <c r="J487" s="5"/>
      <c r="K487" s="5"/>
      <c r="L487" s="5"/>
      <c r="M487" s="5"/>
      <c r="N487" s="5"/>
      <c r="O487" s="5"/>
      <c r="P487" s="5"/>
      <c r="Q487" s="5"/>
      <c r="R487" s="5"/>
      <c r="W487" s="5"/>
    </row>
    <row r="488" spans="5:23" x14ac:dyDescent="0.25">
      <c r="E488" s="5"/>
      <c r="F488" s="5"/>
      <c r="G488" s="5"/>
      <c r="H488" s="5"/>
      <c r="I488" s="5"/>
      <c r="J488" s="5"/>
      <c r="K488" s="5"/>
      <c r="L488" s="5"/>
      <c r="M488" s="5"/>
      <c r="N488" s="5"/>
      <c r="O488" s="5"/>
      <c r="P488" s="5"/>
      <c r="Q488" s="5"/>
      <c r="R488" s="5"/>
      <c r="W488" s="5"/>
    </row>
    <row r="489" spans="5:23" x14ac:dyDescent="0.25">
      <c r="E489" s="5"/>
      <c r="F489" s="5"/>
      <c r="G489" s="5"/>
      <c r="H489" s="5"/>
      <c r="I489" s="5"/>
      <c r="J489" s="5"/>
      <c r="K489" s="5"/>
      <c r="L489" s="5"/>
      <c r="M489" s="5"/>
      <c r="N489" s="5"/>
      <c r="O489" s="5"/>
      <c r="P489" s="5"/>
      <c r="Q489" s="5"/>
      <c r="R489" s="5"/>
      <c r="W489" s="5"/>
    </row>
    <row r="490" spans="5:23" x14ac:dyDescent="0.25">
      <c r="E490" s="5"/>
      <c r="F490" s="5"/>
      <c r="G490" s="5"/>
      <c r="H490" s="5"/>
      <c r="I490" s="5"/>
      <c r="J490" s="5"/>
      <c r="K490" s="5"/>
      <c r="L490" s="5"/>
      <c r="M490" s="5"/>
      <c r="N490" s="5"/>
      <c r="O490" s="5"/>
      <c r="P490" s="5"/>
      <c r="Q490" s="5"/>
      <c r="R490" s="5"/>
      <c r="W490" s="5"/>
    </row>
    <row r="491" spans="5:23" x14ac:dyDescent="0.25">
      <c r="E491" s="5"/>
      <c r="F491" s="5"/>
      <c r="G491" s="5"/>
      <c r="H491" s="5"/>
      <c r="I491" s="5"/>
      <c r="J491" s="5"/>
      <c r="K491" s="5"/>
      <c r="L491" s="5"/>
      <c r="M491" s="5"/>
      <c r="N491" s="5"/>
      <c r="O491" s="5"/>
      <c r="P491" s="5"/>
      <c r="Q491" s="5"/>
      <c r="R491" s="5"/>
      <c r="W491" s="5"/>
    </row>
    <row r="492" spans="5:23" x14ac:dyDescent="0.25">
      <c r="E492" s="5"/>
      <c r="F492" s="5"/>
      <c r="G492" s="5"/>
      <c r="H492" s="5"/>
      <c r="I492" s="5"/>
      <c r="J492" s="5"/>
      <c r="K492" s="5"/>
      <c r="L492" s="5"/>
      <c r="M492" s="5"/>
      <c r="N492" s="5"/>
      <c r="O492" s="5"/>
      <c r="P492" s="5"/>
      <c r="Q492" s="5"/>
      <c r="R492" s="5"/>
      <c r="W492" s="5"/>
    </row>
    <row r="493" spans="5:23" x14ac:dyDescent="0.25">
      <c r="E493" s="5"/>
      <c r="F493" s="5"/>
      <c r="G493" s="5"/>
      <c r="H493" s="5"/>
      <c r="I493" s="5"/>
      <c r="J493" s="5"/>
      <c r="K493" s="5"/>
      <c r="L493" s="5"/>
      <c r="M493" s="5"/>
      <c r="N493" s="5"/>
      <c r="O493" s="5"/>
      <c r="P493" s="5"/>
      <c r="Q493" s="5"/>
      <c r="R493" s="5"/>
      <c r="W493" s="5"/>
    </row>
    <row r="494" spans="5:23" x14ac:dyDescent="0.25">
      <c r="E494" s="5"/>
      <c r="F494" s="5"/>
      <c r="G494" s="5"/>
      <c r="H494" s="5"/>
      <c r="I494" s="5"/>
      <c r="J494" s="5"/>
      <c r="K494" s="5"/>
      <c r="L494" s="5"/>
      <c r="M494" s="5"/>
      <c r="N494" s="5"/>
      <c r="O494" s="5"/>
      <c r="P494" s="5"/>
      <c r="Q494" s="5"/>
      <c r="R494" s="5"/>
      <c r="W494" s="5"/>
    </row>
    <row r="495" spans="5:23" x14ac:dyDescent="0.25">
      <c r="E495" s="5"/>
      <c r="F495" s="5"/>
      <c r="G495" s="5"/>
      <c r="H495" s="5"/>
      <c r="I495" s="5"/>
      <c r="J495" s="5"/>
      <c r="K495" s="5"/>
      <c r="L495" s="5"/>
      <c r="M495" s="5"/>
      <c r="N495" s="5"/>
      <c r="O495" s="5"/>
      <c r="P495" s="5"/>
      <c r="Q495" s="5"/>
      <c r="R495" s="5"/>
      <c r="W495" s="5"/>
    </row>
    <row r="496" spans="5:23" x14ac:dyDescent="0.25">
      <c r="E496" s="5"/>
      <c r="F496" s="5"/>
      <c r="G496" s="5"/>
      <c r="H496" s="5"/>
      <c r="I496" s="5"/>
      <c r="J496" s="5"/>
      <c r="K496" s="5"/>
      <c r="L496" s="5"/>
      <c r="M496" s="5"/>
      <c r="N496" s="5"/>
      <c r="O496" s="5"/>
      <c r="P496" s="5"/>
      <c r="Q496" s="5"/>
      <c r="R496" s="5"/>
      <c r="W496" s="5"/>
    </row>
    <row r="497" spans="5:23" x14ac:dyDescent="0.25">
      <c r="E497" s="5"/>
      <c r="F497" s="5"/>
      <c r="G497" s="5"/>
      <c r="H497" s="5"/>
      <c r="I497" s="5"/>
      <c r="J497" s="5"/>
      <c r="K497" s="5"/>
      <c r="L497" s="5"/>
      <c r="M497" s="5"/>
      <c r="N497" s="5"/>
      <c r="O497" s="5"/>
      <c r="P497" s="5"/>
      <c r="Q497" s="5"/>
      <c r="R497" s="5"/>
      <c r="W497" s="5"/>
    </row>
    <row r="498" spans="5:23" x14ac:dyDescent="0.25">
      <c r="E498" s="5"/>
      <c r="F498" s="5"/>
      <c r="G498" s="5"/>
      <c r="H498" s="5"/>
      <c r="I498" s="5"/>
      <c r="J498" s="5"/>
      <c r="K498" s="5"/>
      <c r="L498" s="5"/>
      <c r="M498" s="5"/>
      <c r="N498" s="5"/>
      <c r="O498" s="5"/>
      <c r="P498" s="5"/>
      <c r="Q498" s="5"/>
      <c r="R498" s="5"/>
      <c r="W498" s="5"/>
    </row>
    <row r="499" spans="5:23" x14ac:dyDescent="0.25">
      <c r="E499" s="5"/>
      <c r="F499" s="5"/>
      <c r="G499" s="5"/>
      <c r="H499" s="5"/>
      <c r="I499" s="5"/>
      <c r="J499" s="5"/>
      <c r="K499" s="5"/>
      <c r="L499" s="5"/>
      <c r="M499" s="5"/>
      <c r="N499" s="5"/>
      <c r="O499" s="5"/>
      <c r="P499" s="5"/>
      <c r="Q499" s="5"/>
      <c r="R499" s="5"/>
      <c r="W499" s="5"/>
    </row>
    <row r="500" spans="5:23" x14ac:dyDescent="0.25">
      <c r="E500" s="5"/>
      <c r="F500" s="5"/>
      <c r="G500" s="5"/>
      <c r="H500" s="5"/>
      <c r="I500" s="5"/>
      <c r="J500" s="5"/>
      <c r="K500" s="5"/>
      <c r="L500" s="5"/>
      <c r="M500" s="5"/>
      <c r="N500" s="5"/>
      <c r="O500" s="5"/>
      <c r="P500" s="5"/>
      <c r="Q500" s="5"/>
      <c r="R500" s="5"/>
      <c r="W500" s="5"/>
    </row>
    <row r="501" spans="5:23" x14ac:dyDescent="0.25">
      <c r="E501" s="5"/>
      <c r="F501" s="5"/>
      <c r="G501" s="5"/>
      <c r="H501" s="5"/>
      <c r="I501" s="5"/>
      <c r="J501" s="5"/>
      <c r="K501" s="5"/>
      <c r="L501" s="5"/>
      <c r="M501" s="5"/>
      <c r="N501" s="5"/>
      <c r="O501" s="5"/>
      <c r="P501" s="5"/>
      <c r="Q501" s="5"/>
      <c r="R501" s="5"/>
      <c r="W501" s="5"/>
    </row>
    <row r="502" spans="5:23" x14ac:dyDescent="0.25">
      <c r="E502" s="5"/>
      <c r="F502" s="5"/>
      <c r="G502" s="5"/>
      <c r="H502" s="5"/>
      <c r="I502" s="5"/>
      <c r="J502" s="5"/>
      <c r="K502" s="5"/>
      <c r="L502" s="5"/>
      <c r="M502" s="5"/>
      <c r="N502" s="5"/>
      <c r="O502" s="5"/>
      <c r="P502" s="5"/>
      <c r="Q502" s="5"/>
      <c r="R502" s="5"/>
      <c r="W502" s="5"/>
    </row>
    <row r="503" spans="5:23" x14ac:dyDescent="0.25">
      <c r="E503" s="5"/>
      <c r="F503" s="5"/>
      <c r="G503" s="5"/>
      <c r="H503" s="5"/>
      <c r="I503" s="5"/>
      <c r="J503" s="5"/>
      <c r="K503" s="5"/>
      <c r="L503" s="5"/>
      <c r="M503" s="5"/>
      <c r="N503" s="5"/>
      <c r="O503" s="5"/>
      <c r="P503" s="5"/>
      <c r="Q503" s="5"/>
      <c r="R503" s="5"/>
      <c r="W503" s="5"/>
    </row>
    <row r="504" spans="5:23" x14ac:dyDescent="0.25">
      <c r="E504" s="5"/>
      <c r="F504" s="5"/>
      <c r="G504" s="5"/>
      <c r="H504" s="5"/>
      <c r="I504" s="5"/>
      <c r="J504" s="5"/>
      <c r="K504" s="5"/>
      <c r="L504" s="5"/>
      <c r="M504" s="5"/>
      <c r="N504" s="5"/>
      <c r="O504" s="5"/>
      <c r="P504" s="5"/>
      <c r="Q504" s="5"/>
      <c r="R504" s="5"/>
      <c r="W504" s="5"/>
    </row>
    <row r="505" spans="5:23" x14ac:dyDescent="0.25">
      <c r="E505" s="5"/>
      <c r="F505" s="5"/>
      <c r="G505" s="5"/>
      <c r="H505" s="5"/>
      <c r="I505" s="5"/>
      <c r="J505" s="5"/>
      <c r="K505" s="5"/>
      <c r="L505" s="5"/>
      <c r="M505" s="5"/>
      <c r="N505" s="5"/>
      <c r="O505" s="5"/>
      <c r="P505" s="5"/>
      <c r="Q505" s="5"/>
      <c r="R505" s="5"/>
      <c r="W505" s="5"/>
    </row>
    <row r="506" spans="5:23" x14ac:dyDescent="0.25">
      <c r="E506" s="5"/>
      <c r="F506" s="5"/>
      <c r="G506" s="5"/>
      <c r="H506" s="5"/>
      <c r="I506" s="5"/>
      <c r="J506" s="5"/>
      <c r="K506" s="5"/>
      <c r="L506" s="5"/>
      <c r="M506" s="5"/>
      <c r="N506" s="5"/>
      <c r="O506" s="5"/>
      <c r="P506" s="5"/>
      <c r="Q506" s="5"/>
      <c r="R506" s="5"/>
      <c r="W506" s="5"/>
    </row>
    <row r="507" spans="5:23" x14ac:dyDescent="0.25">
      <c r="E507" s="5"/>
      <c r="F507" s="5"/>
      <c r="G507" s="5"/>
      <c r="H507" s="5"/>
      <c r="I507" s="5"/>
      <c r="J507" s="5"/>
      <c r="K507" s="5"/>
      <c r="L507" s="5"/>
      <c r="M507" s="5"/>
      <c r="N507" s="5"/>
      <c r="O507" s="5"/>
      <c r="P507" s="5"/>
      <c r="Q507" s="5"/>
      <c r="R507" s="5"/>
      <c r="W507" s="5"/>
    </row>
    <row r="508" spans="5:23" x14ac:dyDescent="0.25">
      <c r="E508" s="5"/>
      <c r="F508" s="5"/>
      <c r="G508" s="5"/>
      <c r="H508" s="5"/>
      <c r="I508" s="5"/>
      <c r="J508" s="5"/>
      <c r="K508" s="5"/>
      <c r="L508" s="5"/>
      <c r="M508" s="5"/>
      <c r="N508" s="5"/>
      <c r="O508" s="5"/>
      <c r="P508" s="5"/>
      <c r="Q508" s="5"/>
      <c r="R508" s="5"/>
      <c r="W508" s="5"/>
    </row>
    <row r="509" spans="5:23" x14ac:dyDescent="0.25">
      <c r="E509" s="5"/>
      <c r="F509" s="5"/>
      <c r="G509" s="5"/>
      <c r="H509" s="5"/>
      <c r="I509" s="5"/>
      <c r="J509" s="5"/>
      <c r="K509" s="5"/>
      <c r="L509" s="5"/>
      <c r="M509" s="5"/>
      <c r="N509" s="5"/>
      <c r="O509" s="5"/>
      <c r="P509" s="5"/>
      <c r="Q509" s="5"/>
      <c r="R509" s="5"/>
      <c r="W509" s="5"/>
    </row>
    <row r="510" spans="5:23" x14ac:dyDescent="0.25">
      <c r="E510" s="5"/>
      <c r="F510" s="5"/>
      <c r="G510" s="5"/>
      <c r="H510" s="5"/>
      <c r="I510" s="5"/>
      <c r="J510" s="5"/>
      <c r="K510" s="5"/>
      <c r="L510" s="5"/>
      <c r="M510" s="5"/>
      <c r="N510" s="5"/>
      <c r="O510" s="5"/>
      <c r="P510" s="5"/>
      <c r="Q510" s="5"/>
      <c r="R510" s="5"/>
      <c r="W510" s="5"/>
    </row>
    <row r="511" spans="5:23" x14ac:dyDescent="0.25">
      <c r="E511" s="5"/>
      <c r="F511" s="5"/>
      <c r="G511" s="5"/>
      <c r="H511" s="5"/>
      <c r="I511" s="5"/>
      <c r="J511" s="5"/>
      <c r="K511" s="5"/>
      <c r="L511" s="5"/>
      <c r="M511" s="5"/>
      <c r="N511" s="5"/>
      <c r="O511" s="5"/>
      <c r="P511" s="5"/>
      <c r="Q511" s="5"/>
      <c r="R511" s="5"/>
      <c r="W511" s="5"/>
    </row>
    <row r="512" spans="5:23" x14ac:dyDescent="0.25">
      <c r="E512" s="5"/>
      <c r="F512" s="5"/>
      <c r="G512" s="5"/>
      <c r="H512" s="5"/>
      <c r="I512" s="5"/>
      <c r="J512" s="5"/>
      <c r="K512" s="5"/>
      <c r="L512" s="5"/>
      <c r="M512" s="5"/>
      <c r="N512" s="5"/>
      <c r="O512" s="5"/>
      <c r="P512" s="5"/>
      <c r="Q512" s="5"/>
      <c r="R512" s="5"/>
      <c r="W512" s="5"/>
    </row>
    <row r="513" spans="5:23" x14ac:dyDescent="0.25">
      <c r="E513" s="5"/>
      <c r="F513" s="5"/>
      <c r="G513" s="5"/>
      <c r="H513" s="5"/>
      <c r="I513" s="5"/>
      <c r="J513" s="5"/>
      <c r="K513" s="5"/>
      <c r="L513" s="5"/>
      <c r="M513" s="5"/>
      <c r="N513" s="5"/>
      <c r="O513" s="5"/>
      <c r="P513" s="5"/>
      <c r="Q513" s="5"/>
      <c r="R513" s="5"/>
      <c r="W513" s="5"/>
    </row>
    <row r="514" spans="5:23" x14ac:dyDescent="0.25">
      <c r="E514" s="5"/>
      <c r="F514" s="5"/>
      <c r="G514" s="5"/>
      <c r="H514" s="5"/>
      <c r="I514" s="5"/>
      <c r="J514" s="5"/>
      <c r="K514" s="5"/>
      <c r="L514" s="5"/>
      <c r="M514" s="5"/>
      <c r="N514" s="5"/>
      <c r="O514" s="5"/>
      <c r="P514" s="5"/>
      <c r="Q514" s="5"/>
      <c r="R514" s="5"/>
      <c r="W514" s="5"/>
    </row>
    <row r="515" spans="5:23" x14ac:dyDescent="0.25">
      <c r="E515" s="5"/>
      <c r="F515" s="5"/>
      <c r="G515" s="5"/>
      <c r="H515" s="5"/>
      <c r="I515" s="5"/>
      <c r="J515" s="5"/>
      <c r="K515" s="5"/>
      <c r="L515" s="5"/>
      <c r="M515" s="5"/>
      <c r="N515" s="5"/>
      <c r="O515" s="5"/>
      <c r="P515" s="5"/>
      <c r="Q515" s="5"/>
      <c r="R515" s="5"/>
      <c r="W515" s="5"/>
    </row>
    <row r="516" spans="5:23" x14ac:dyDescent="0.25">
      <c r="E516" s="5"/>
      <c r="F516" s="5"/>
      <c r="G516" s="5"/>
      <c r="H516" s="5"/>
      <c r="I516" s="5"/>
      <c r="J516" s="5"/>
      <c r="K516" s="5"/>
      <c r="L516" s="5"/>
      <c r="M516" s="5"/>
      <c r="N516" s="5"/>
      <c r="O516" s="5"/>
      <c r="P516" s="5"/>
      <c r="Q516" s="5"/>
      <c r="R516" s="5"/>
      <c r="W516" s="5"/>
    </row>
    <row r="517" spans="5:23" x14ac:dyDescent="0.25">
      <c r="E517" s="5"/>
      <c r="F517" s="5"/>
      <c r="G517" s="5"/>
      <c r="H517" s="5"/>
      <c r="I517" s="5"/>
      <c r="J517" s="5"/>
      <c r="K517" s="5"/>
      <c r="L517" s="5"/>
      <c r="M517" s="5"/>
      <c r="N517" s="5"/>
      <c r="O517" s="5"/>
      <c r="P517" s="5"/>
      <c r="Q517" s="5"/>
      <c r="R517" s="5"/>
      <c r="W517" s="5"/>
    </row>
    <row r="518" spans="5:23" x14ac:dyDescent="0.25">
      <c r="E518" s="5"/>
      <c r="F518" s="5"/>
      <c r="G518" s="5"/>
      <c r="H518" s="5"/>
      <c r="I518" s="5"/>
      <c r="J518" s="5"/>
      <c r="K518" s="5"/>
      <c r="L518" s="5"/>
      <c r="M518" s="5"/>
      <c r="N518" s="5"/>
      <c r="O518" s="5"/>
      <c r="P518" s="5"/>
      <c r="Q518" s="5"/>
      <c r="R518" s="5"/>
      <c r="W518" s="5"/>
    </row>
    <row r="519" spans="5:23" x14ac:dyDescent="0.25">
      <c r="E519" s="5"/>
      <c r="F519" s="5"/>
      <c r="G519" s="5"/>
      <c r="H519" s="5"/>
      <c r="I519" s="5"/>
      <c r="J519" s="5"/>
      <c r="K519" s="5"/>
      <c r="L519" s="5"/>
      <c r="M519" s="5"/>
      <c r="N519" s="5"/>
      <c r="O519" s="5"/>
      <c r="P519" s="5"/>
      <c r="Q519" s="5"/>
      <c r="R519" s="5"/>
      <c r="W519" s="5"/>
    </row>
    <row r="520" spans="5:23" x14ac:dyDescent="0.25">
      <c r="E520" s="5"/>
      <c r="F520" s="5"/>
      <c r="G520" s="5"/>
      <c r="H520" s="5"/>
      <c r="I520" s="5"/>
      <c r="J520" s="5"/>
      <c r="K520" s="5"/>
      <c r="L520" s="5"/>
      <c r="M520" s="5"/>
      <c r="N520" s="5"/>
      <c r="O520" s="5"/>
      <c r="P520" s="5"/>
      <c r="Q520" s="5"/>
      <c r="R520" s="5"/>
      <c r="W520" s="5"/>
    </row>
    <row r="521" spans="5:23" x14ac:dyDescent="0.25">
      <c r="E521" s="5"/>
      <c r="F521" s="5"/>
      <c r="G521" s="5"/>
      <c r="H521" s="5"/>
      <c r="I521" s="5"/>
      <c r="J521" s="5"/>
      <c r="K521" s="5"/>
      <c r="L521" s="5"/>
      <c r="M521" s="5"/>
      <c r="N521" s="5"/>
      <c r="O521" s="5"/>
      <c r="P521" s="5"/>
      <c r="Q521" s="5"/>
      <c r="R521" s="5"/>
      <c r="W521" s="5"/>
    </row>
    <row r="522" spans="5:23" x14ac:dyDescent="0.25">
      <c r="E522" s="5"/>
      <c r="F522" s="5"/>
      <c r="G522" s="5"/>
      <c r="H522" s="5"/>
      <c r="I522" s="5"/>
      <c r="J522" s="5"/>
      <c r="K522" s="5"/>
      <c r="L522" s="5"/>
      <c r="M522" s="5"/>
      <c r="N522" s="5"/>
      <c r="O522" s="5"/>
      <c r="P522" s="5"/>
      <c r="Q522" s="5"/>
      <c r="R522" s="5"/>
      <c r="W522" s="5"/>
    </row>
    <row r="523" spans="5:23" x14ac:dyDescent="0.25">
      <c r="E523" s="5"/>
      <c r="F523" s="5"/>
      <c r="G523" s="5"/>
      <c r="H523" s="5"/>
      <c r="I523" s="5"/>
      <c r="J523" s="5"/>
      <c r="K523" s="5"/>
      <c r="L523" s="5"/>
      <c r="M523" s="5"/>
      <c r="N523" s="5"/>
      <c r="O523" s="5"/>
      <c r="P523" s="5"/>
      <c r="Q523" s="5"/>
      <c r="R523" s="5"/>
      <c r="W523" s="5"/>
    </row>
    <row r="524" spans="5:23" x14ac:dyDescent="0.25">
      <c r="E524" s="5"/>
      <c r="F524" s="5"/>
      <c r="G524" s="5"/>
      <c r="H524" s="5"/>
      <c r="I524" s="5"/>
      <c r="J524" s="5"/>
      <c r="K524" s="5"/>
      <c r="L524" s="5"/>
      <c r="M524" s="5"/>
      <c r="N524" s="5"/>
      <c r="O524" s="5"/>
      <c r="P524" s="5"/>
      <c r="Q524" s="5"/>
      <c r="R524" s="5"/>
      <c r="W524" s="5"/>
    </row>
    <row r="525" spans="5:23" x14ac:dyDescent="0.25">
      <c r="E525" s="5"/>
      <c r="F525" s="5"/>
      <c r="G525" s="5"/>
      <c r="H525" s="5"/>
      <c r="I525" s="5"/>
      <c r="J525" s="5"/>
      <c r="K525" s="5"/>
      <c r="L525" s="5"/>
      <c r="M525" s="5"/>
      <c r="N525" s="5"/>
      <c r="O525" s="5"/>
      <c r="P525" s="5"/>
      <c r="Q525" s="5"/>
      <c r="R525" s="5"/>
      <c r="W525" s="5"/>
    </row>
    <row r="526" spans="5:23" x14ac:dyDescent="0.25">
      <c r="E526" s="5"/>
      <c r="F526" s="5"/>
      <c r="G526" s="5"/>
      <c r="H526" s="5"/>
      <c r="I526" s="5"/>
      <c r="J526" s="5"/>
      <c r="K526" s="5"/>
      <c r="L526" s="5"/>
      <c r="M526" s="5"/>
      <c r="N526" s="5"/>
      <c r="O526" s="5"/>
      <c r="P526" s="5"/>
      <c r="Q526" s="5"/>
      <c r="R526" s="5"/>
      <c r="W526" s="5"/>
    </row>
    <row r="527" spans="5:23" x14ac:dyDescent="0.25">
      <c r="E527" s="5"/>
      <c r="F527" s="5"/>
      <c r="G527" s="5"/>
      <c r="H527" s="5"/>
      <c r="I527" s="5"/>
      <c r="J527" s="5"/>
      <c r="K527" s="5"/>
      <c r="L527" s="5"/>
      <c r="M527" s="5"/>
      <c r="N527" s="5"/>
      <c r="O527" s="5"/>
      <c r="P527" s="5"/>
      <c r="Q527" s="5"/>
      <c r="R527" s="5"/>
      <c r="W527" s="5"/>
    </row>
    <row r="528" spans="5:23" x14ac:dyDescent="0.25">
      <c r="E528" s="5"/>
      <c r="F528" s="5"/>
      <c r="G528" s="5"/>
      <c r="H528" s="5"/>
      <c r="I528" s="5"/>
      <c r="J528" s="5"/>
      <c r="K528" s="5"/>
      <c r="L528" s="5"/>
      <c r="M528" s="5"/>
      <c r="N528" s="5"/>
      <c r="O528" s="5"/>
      <c r="P528" s="5"/>
      <c r="Q528" s="5"/>
      <c r="R528" s="5"/>
      <c r="W528" s="5"/>
    </row>
    <row r="529" spans="5:23" x14ac:dyDescent="0.25">
      <c r="E529" s="5"/>
      <c r="F529" s="5"/>
      <c r="G529" s="5"/>
      <c r="H529" s="5"/>
      <c r="I529" s="5"/>
      <c r="J529" s="5"/>
      <c r="K529" s="5"/>
      <c r="L529" s="5"/>
      <c r="M529" s="5"/>
      <c r="N529" s="5"/>
      <c r="O529" s="5"/>
      <c r="P529" s="5"/>
      <c r="Q529" s="5"/>
      <c r="R529" s="5"/>
      <c r="W529" s="5"/>
    </row>
    <row r="530" spans="5:23" x14ac:dyDescent="0.25">
      <c r="E530" s="5"/>
      <c r="F530" s="5"/>
      <c r="G530" s="5"/>
      <c r="H530" s="5"/>
      <c r="I530" s="5"/>
      <c r="J530" s="5"/>
      <c r="K530" s="5"/>
      <c r="L530" s="5"/>
      <c r="M530" s="5"/>
      <c r="N530" s="5"/>
      <c r="O530" s="5"/>
      <c r="P530" s="5"/>
      <c r="Q530" s="5"/>
      <c r="R530" s="5"/>
      <c r="W530" s="5"/>
    </row>
    <row r="531" spans="5:23" x14ac:dyDescent="0.25">
      <c r="E531" s="5"/>
      <c r="F531" s="5"/>
      <c r="G531" s="5"/>
      <c r="H531" s="5"/>
      <c r="I531" s="5"/>
      <c r="J531" s="5"/>
      <c r="K531" s="5"/>
      <c r="L531" s="5"/>
      <c r="M531" s="5"/>
      <c r="N531" s="5"/>
      <c r="O531" s="5"/>
      <c r="P531" s="5"/>
      <c r="Q531" s="5"/>
      <c r="R531" s="5"/>
      <c r="W531" s="5"/>
    </row>
    <row r="532" spans="5:23" x14ac:dyDescent="0.25">
      <c r="E532" s="5"/>
      <c r="F532" s="5"/>
      <c r="G532" s="5"/>
      <c r="H532" s="5"/>
      <c r="I532" s="5"/>
      <c r="J532" s="5"/>
      <c r="K532" s="5"/>
      <c r="L532" s="5"/>
      <c r="M532" s="5"/>
      <c r="N532" s="5"/>
      <c r="O532" s="5"/>
      <c r="P532" s="5"/>
      <c r="Q532" s="5"/>
      <c r="R532" s="5"/>
      <c r="W532" s="5"/>
    </row>
    <row r="533" spans="5:23" x14ac:dyDescent="0.25">
      <c r="E533" s="5"/>
      <c r="F533" s="5"/>
      <c r="G533" s="5"/>
      <c r="H533" s="5"/>
      <c r="I533" s="5"/>
      <c r="J533" s="5"/>
      <c r="K533" s="5"/>
      <c r="L533" s="5"/>
      <c r="M533" s="5"/>
      <c r="N533" s="5"/>
      <c r="O533" s="5"/>
      <c r="P533" s="5"/>
      <c r="Q533" s="5"/>
      <c r="R533" s="5"/>
      <c r="W533" s="5"/>
    </row>
    <row r="534" spans="5:23" x14ac:dyDescent="0.25">
      <c r="E534" s="5"/>
      <c r="F534" s="5"/>
      <c r="G534" s="5"/>
      <c r="H534" s="5"/>
      <c r="I534" s="5"/>
      <c r="J534" s="5"/>
      <c r="K534" s="5"/>
      <c r="L534" s="5"/>
      <c r="M534" s="5"/>
      <c r="N534" s="5"/>
      <c r="O534" s="5"/>
      <c r="P534" s="5"/>
      <c r="Q534" s="5"/>
      <c r="R534" s="5"/>
      <c r="W534" s="5"/>
    </row>
    <row r="535" spans="5:23" x14ac:dyDescent="0.25">
      <c r="E535" s="5"/>
      <c r="F535" s="5"/>
      <c r="G535" s="5"/>
      <c r="H535" s="5"/>
      <c r="I535" s="5"/>
      <c r="J535" s="5"/>
      <c r="K535" s="5"/>
      <c r="L535" s="5"/>
      <c r="M535" s="5"/>
      <c r="N535" s="5"/>
      <c r="O535" s="5"/>
      <c r="P535" s="5"/>
      <c r="Q535" s="5"/>
      <c r="R535" s="5"/>
      <c r="W535" s="5"/>
    </row>
    <row r="536" spans="5:23" x14ac:dyDescent="0.25">
      <c r="E536" s="5"/>
      <c r="F536" s="5"/>
      <c r="G536" s="5"/>
      <c r="H536" s="5"/>
      <c r="I536" s="5"/>
      <c r="J536" s="5"/>
      <c r="K536" s="5"/>
      <c r="L536" s="5"/>
      <c r="M536" s="5"/>
      <c r="N536" s="5"/>
      <c r="O536" s="5"/>
      <c r="P536" s="5"/>
      <c r="Q536" s="5"/>
      <c r="R536" s="5"/>
      <c r="W536" s="5"/>
    </row>
    <row r="537" spans="5:23" x14ac:dyDescent="0.25">
      <c r="E537" s="5"/>
      <c r="F537" s="5"/>
      <c r="G537" s="5"/>
      <c r="H537" s="5"/>
      <c r="I537" s="5"/>
      <c r="J537" s="5"/>
      <c r="K537" s="5"/>
      <c r="L537" s="5"/>
      <c r="M537" s="5"/>
      <c r="N537" s="5"/>
      <c r="O537" s="5"/>
      <c r="P537" s="5"/>
      <c r="Q537" s="5"/>
      <c r="R537" s="5"/>
      <c r="W537" s="5"/>
    </row>
    <row r="538" spans="5:23" x14ac:dyDescent="0.25">
      <c r="E538" s="5"/>
      <c r="F538" s="5"/>
      <c r="G538" s="5"/>
      <c r="H538" s="5"/>
      <c r="I538" s="5"/>
      <c r="J538" s="5"/>
      <c r="K538" s="5"/>
      <c r="L538" s="5"/>
      <c r="M538" s="5"/>
      <c r="N538" s="5"/>
      <c r="O538" s="5"/>
      <c r="P538" s="5"/>
      <c r="Q538" s="5"/>
      <c r="R538" s="5"/>
      <c r="W538" s="5"/>
    </row>
    <row r="539" spans="5:23" x14ac:dyDescent="0.25">
      <c r="E539" s="5"/>
      <c r="F539" s="5"/>
      <c r="G539" s="5"/>
      <c r="H539" s="5"/>
      <c r="I539" s="5"/>
      <c r="J539" s="5"/>
      <c r="K539" s="5"/>
      <c r="L539" s="5"/>
      <c r="M539" s="5"/>
      <c r="N539" s="5"/>
      <c r="O539" s="5"/>
      <c r="P539" s="5"/>
      <c r="Q539" s="5"/>
      <c r="R539" s="5"/>
      <c r="W539" s="5"/>
    </row>
    <row r="540" spans="5:23" x14ac:dyDescent="0.25">
      <c r="E540" s="5"/>
      <c r="F540" s="5"/>
      <c r="G540" s="5"/>
      <c r="H540" s="5"/>
      <c r="I540" s="5"/>
      <c r="J540" s="5"/>
      <c r="K540" s="5"/>
      <c r="L540" s="5"/>
      <c r="M540" s="5"/>
      <c r="N540" s="5"/>
      <c r="O540" s="5"/>
      <c r="P540" s="5"/>
      <c r="Q540" s="5"/>
      <c r="R540" s="5"/>
      <c r="W540" s="5"/>
    </row>
    <row r="541" spans="5:23" x14ac:dyDescent="0.25">
      <c r="E541" s="5"/>
      <c r="F541" s="5"/>
      <c r="G541" s="5"/>
      <c r="H541" s="5"/>
      <c r="I541" s="5"/>
      <c r="J541" s="5"/>
      <c r="K541" s="5"/>
      <c r="L541" s="5"/>
      <c r="M541" s="5"/>
      <c r="N541" s="5"/>
      <c r="O541" s="5"/>
      <c r="P541" s="5"/>
      <c r="Q541" s="5"/>
      <c r="R541" s="5"/>
      <c r="W541" s="5"/>
    </row>
    <row r="542" spans="5:23" x14ac:dyDescent="0.25">
      <c r="E542" s="5"/>
      <c r="F542" s="5"/>
      <c r="G542" s="5"/>
      <c r="H542" s="5"/>
      <c r="I542" s="5"/>
      <c r="J542" s="5"/>
      <c r="K542" s="5"/>
      <c r="L542" s="5"/>
      <c r="M542" s="5"/>
      <c r="N542" s="5"/>
      <c r="O542" s="5"/>
      <c r="P542" s="5"/>
      <c r="Q542" s="5"/>
      <c r="R542" s="5"/>
      <c r="W542" s="5"/>
    </row>
    <row r="543" spans="5:23" x14ac:dyDescent="0.25">
      <c r="E543" s="5"/>
      <c r="F543" s="5"/>
      <c r="G543" s="5"/>
      <c r="H543" s="5"/>
      <c r="I543" s="5"/>
      <c r="J543" s="5"/>
      <c r="K543" s="5"/>
      <c r="L543" s="5"/>
      <c r="M543" s="5"/>
      <c r="N543" s="5"/>
      <c r="O543" s="5"/>
      <c r="P543" s="5"/>
      <c r="Q543" s="5"/>
      <c r="R543" s="5"/>
      <c r="W543" s="5"/>
    </row>
    <row r="544" spans="5:23" x14ac:dyDescent="0.25">
      <c r="E544" s="5"/>
      <c r="F544" s="5"/>
      <c r="G544" s="5"/>
      <c r="H544" s="5"/>
      <c r="I544" s="5"/>
      <c r="J544" s="5"/>
      <c r="K544" s="5"/>
      <c r="L544" s="5"/>
      <c r="M544" s="5"/>
      <c r="N544" s="5"/>
      <c r="O544" s="5"/>
      <c r="P544" s="5"/>
      <c r="Q544" s="5"/>
      <c r="R544" s="5"/>
      <c r="W544" s="5"/>
    </row>
    <row r="545" spans="5:23" x14ac:dyDescent="0.25">
      <c r="E545" s="5"/>
      <c r="F545" s="5"/>
      <c r="G545" s="5"/>
      <c r="H545" s="5"/>
      <c r="I545" s="5"/>
      <c r="J545" s="5"/>
      <c r="K545" s="5"/>
      <c r="L545" s="5"/>
      <c r="M545" s="5"/>
      <c r="N545" s="5"/>
      <c r="O545" s="5"/>
      <c r="P545" s="5"/>
      <c r="Q545" s="5"/>
      <c r="R545" s="5"/>
      <c r="W545" s="5"/>
    </row>
    <row r="546" spans="5:23" x14ac:dyDescent="0.25">
      <c r="E546" s="5"/>
      <c r="F546" s="5"/>
      <c r="G546" s="5"/>
      <c r="H546" s="5"/>
      <c r="I546" s="5"/>
      <c r="J546" s="5"/>
      <c r="K546" s="5"/>
      <c r="L546" s="5"/>
      <c r="M546" s="5"/>
      <c r="N546" s="5"/>
      <c r="O546" s="5"/>
      <c r="P546" s="5"/>
      <c r="Q546" s="5"/>
      <c r="R546" s="5"/>
      <c r="W546" s="5"/>
    </row>
    <row r="547" spans="5:23" x14ac:dyDescent="0.25">
      <c r="E547" s="5"/>
      <c r="F547" s="5"/>
      <c r="G547" s="5"/>
      <c r="H547" s="5"/>
      <c r="I547" s="5"/>
      <c r="J547" s="5"/>
      <c r="K547" s="5"/>
      <c r="L547" s="5"/>
      <c r="M547" s="5"/>
      <c r="N547" s="5"/>
      <c r="O547" s="5"/>
      <c r="P547" s="5"/>
      <c r="Q547" s="5"/>
      <c r="R547" s="5"/>
      <c r="W547" s="5"/>
    </row>
    <row r="548" spans="5:23" x14ac:dyDescent="0.25">
      <c r="E548" s="5"/>
      <c r="F548" s="5"/>
      <c r="G548" s="5"/>
      <c r="H548" s="5"/>
      <c r="I548" s="5"/>
      <c r="J548" s="5"/>
      <c r="K548" s="5"/>
      <c r="L548" s="5"/>
      <c r="M548" s="5"/>
      <c r="N548" s="5"/>
      <c r="O548" s="5"/>
      <c r="P548" s="5"/>
      <c r="Q548" s="5"/>
      <c r="R548" s="5"/>
      <c r="W548" s="5"/>
    </row>
    <row r="549" spans="5:23" x14ac:dyDescent="0.25">
      <c r="E549" s="5"/>
      <c r="F549" s="5"/>
      <c r="G549" s="5"/>
      <c r="H549" s="5"/>
      <c r="I549" s="5"/>
      <c r="J549" s="5"/>
      <c r="K549" s="5"/>
      <c r="L549" s="5"/>
      <c r="M549" s="5"/>
      <c r="N549" s="5"/>
      <c r="O549" s="5"/>
      <c r="P549" s="5"/>
      <c r="Q549" s="5"/>
      <c r="R549" s="5"/>
      <c r="W549" s="5"/>
    </row>
    <row r="550" spans="5:23" x14ac:dyDescent="0.25">
      <c r="E550" s="5"/>
      <c r="F550" s="5"/>
      <c r="G550" s="5"/>
      <c r="H550" s="5"/>
      <c r="I550" s="5"/>
      <c r="J550" s="5"/>
      <c r="K550" s="5"/>
      <c r="L550" s="5"/>
      <c r="M550" s="5"/>
      <c r="N550" s="5"/>
      <c r="O550" s="5"/>
      <c r="P550" s="5"/>
      <c r="Q550" s="5"/>
      <c r="R550" s="5"/>
      <c r="W550" s="5"/>
    </row>
    <row r="551" spans="5:23" x14ac:dyDescent="0.25">
      <c r="E551" s="5"/>
      <c r="F551" s="5"/>
      <c r="G551" s="5"/>
      <c r="H551" s="5"/>
      <c r="I551" s="5"/>
      <c r="J551" s="5"/>
      <c r="K551" s="5"/>
      <c r="L551" s="5"/>
      <c r="M551" s="5"/>
      <c r="N551" s="5"/>
      <c r="O551" s="5"/>
      <c r="P551" s="5"/>
      <c r="Q551" s="5"/>
      <c r="R551" s="5"/>
      <c r="W551" s="5"/>
    </row>
    <row r="552" spans="5:23" x14ac:dyDescent="0.25">
      <c r="E552" s="5"/>
      <c r="F552" s="5"/>
      <c r="G552" s="5"/>
      <c r="H552" s="5"/>
      <c r="I552" s="5"/>
      <c r="J552" s="5"/>
      <c r="K552" s="5"/>
      <c r="L552" s="5"/>
      <c r="M552" s="5"/>
      <c r="N552" s="5"/>
      <c r="O552" s="5"/>
      <c r="P552" s="5"/>
      <c r="Q552" s="5"/>
      <c r="R552" s="5"/>
      <c r="W552" s="5"/>
    </row>
    <row r="553" spans="5:23" x14ac:dyDescent="0.25">
      <c r="E553" s="5"/>
      <c r="F553" s="5"/>
      <c r="G553" s="5"/>
      <c r="H553" s="5"/>
      <c r="I553" s="5"/>
      <c r="J553" s="5"/>
      <c r="K553" s="5"/>
      <c r="L553" s="5"/>
      <c r="M553" s="5"/>
      <c r="N553" s="5"/>
      <c r="O553" s="5"/>
      <c r="P553" s="5"/>
      <c r="Q553" s="5"/>
      <c r="R553" s="5"/>
      <c r="W553" s="5"/>
    </row>
    <row r="554" spans="5:23" x14ac:dyDescent="0.25">
      <c r="E554" s="5"/>
      <c r="F554" s="5"/>
      <c r="G554" s="5"/>
      <c r="H554" s="5"/>
      <c r="I554" s="5"/>
      <c r="J554" s="5"/>
      <c r="K554" s="5"/>
      <c r="L554" s="5"/>
      <c r="M554" s="5"/>
      <c r="N554" s="5"/>
      <c r="O554" s="5"/>
      <c r="P554" s="5"/>
      <c r="Q554" s="5"/>
      <c r="R554" s="5"/>
      <c r="W554" s="5"/>
    </row>
    <row r="555" spans="5:23" x14ac:dyDescent="0.25">
      <c r="E555" s="5"/>
      <c r="F555" s="5"/>
      <c r="G555" s="5"/>
      <c r="H555" s="5"/>
      <c r="I555" s="5"/>
      <c r="J555" s="5"/>
      <c r="K555" s="5"/>
      <c r="L555" s="5"/>
      <c r="M555" s="5"/>
      <c r="N555" s="5"/>
      <c r="O555" s="5"/>
      <c r="P555" s="5"/>
      <c r="Q555" s="5"/>
      <c r="R555" s="5"/>
      <c r="W555" s="5"/>
    </row>
    <row r="556" spans="5:23" x14ac:dyDescent="0.25">
      <c r="E556" s="5"/>
      <c r="F556" s="5"/>
      <c r="G556" s="5"/>
      <c r="H556" s="5"/>
      <c r="I556" s="5"/>
      <c r="J556" s="5"/>
      <c r="K556" s="5"/>
      <c r="L556" s="5"/>
      <c r="M556" s="5"/>
      <c r="N556" s="5"/>
      <c r="O556" s="5"/>
      <c r="P556" s="5"/>
      <c r="Q556" s="5"/>
      <c r="R556" s="5"/>
      <c r="W556" s="5"/>
    </row>
    <row r="557" spans="5:23" x14ac:dyDescent="0.25">
      <c r="E557" s="5"/>
      <c r="F557" s="5"/>
      <c r="G557" s="5"/>
      <c r="H557" s="5"/>
      <c r="I557" s="5"/>
      <c r="J557" s="5"/>
      <c r="K557" s="5"/>
      <c r="L557" s="5"/>
      <c r="M557" s="5"/>
      <c r="N557" s="5"/>
      <c r="O557" s="5"/>
      <c r="P557" s="5"/>
      <c r="Q557" s="5"/>
      <c r="R557" s="5"/>
      <c r="W557" s="5"/>
    </row>
    <row r="558" spans="5:23" x14ac:dyDescent="0.25">
      <c r="E558" s="5"/>
      <c r="F558" s="5"/>
      <c r="G558" s="5"/>
      <c r="H558" s="5"/>
      <c r="I558" s="5"/>
      <c r="J558" s="5"/>
      <c r="K558" s="5"/>
      <c r="L558" s="5"/>
      <c r="M558" s="5"/>
      <c r="N558" s="5"/>
      <c r="O558" s="5"/>
      <c r="P558" s="5"/>
      <c r="Q558" s="5"/>
      <c r="R558" s="5"/>
      <c r="W558" s="5"/>
    </row>
    <row r="559" spans="5:23" x14ac:dyDescent="0.25">
      <c r="E559" s="5"/>
      <c r="F559" s="5"/>
      <c r="G559" s="5"/>
      <c r="H559" s="5"/>
      <c r="I559" s="5"/>
      <c r="J559" s="5"/>
      <c r="K559" s="5"/>
      <c r="L559" s="5"/>
      <c r="M559" s="5"/>
      <c r="N559" s="5"/>
      <c r="O559" s="5"/>
      <c r="P559" s="5"/>
      <c r="Q559" s="5"/>
      <c r="R559" s="5"/>
      <c r="W559" s="5"/>
    </row>
    <row r="560" spans="5:23" x14ac:dyDescent="0.25">
      <c r="E560" s="5"/>
      <c r="F560" s="5"/>
      <c r="G560" s="5"/>
      <c r="H560" s="5"/>
      <c r="I560" s="5"/>
      <c r="J560" s="5"/>
      <c r="K560" s="5"/>
      <c r="L560" s="5"/>
      <c r="M560" s="5"/>
      <c r="N560" s="5"/>
      <c r="O560" s="5"/>
      <c r="P560" s="5"/>
      <c r="Q560" s="5"/>
      <c r="R560" s="5"/>
      <c r="W560" s="5"/>
    </row>
    <row r="561" spans="5:23" x14ac:dyDescent="0.25">
      <c r="E561" s="5"/>
      <c r="F561" s="5"/>
      <c r="G561" s="5"/>
      <c r="H561" s="5"/>
      <c r="I561" s="5"/>
      <c r="J561" s="5"/>
      <c r="K561" s="5"/>
      <c r="L561" s="5"/>
      <c r="M561" s="5"/>
      <c r="N561" s="5"/>
      <c r="O561" s="5"/>
      <c r="P561" s="5"/>
      <c r="Q561" s="5"/>
      <c r="R561" s="5"/>
      <c r="W561" s="5"/>
    </row>
    <row r="562" spans="5:23" x14ac:dyDescent="0.25">
      <c r="E562" s="5"/>
      <c r="F562" s="5"/>
      <c r="G562" s="5"/>
      <c r="H562" s="5"/>
      <c r="I562" s="5"/>
      <c r="J562" s="5"/>
      <c r="K562" s="5"/>
      <c r="L562" s="5"/>
      <c r="M562" s="5"/>
      <c r="N562" s="5"/>
      <c r="O562" s="5"/>
      <c r="P562" s="5"/>
      <c r="Q562" s="5"/>
      <c r="R562" s="5"/>
      <c r="W562" s="5"/>
    </row>
    <row r="563" spans="5:23" x14ac:dyDescent="0.25">
      <c r="E563" s="5"/>
      <c r="F563" s="5"/>
      <c r="G563" s="5"/>
      <c r="H563" s="5"/>
      <c r="I563" s="5"/>
      <c r="J563" s="5"/>
      <c r="K563" s="5"/>
      <c r="L563" s="5"/>
      <c r="M563" s="5"/>
      <c r="N563" s="5"/>
      <c r="O563" s="5"/>
      <c r="P563" s="5"/>
      <c r="Q563" s="5"/>
      <c r="R563" s="5"/>
      <c r="W563" s="5"/>
    </row>
    <row r="564" spans="5:23" x14ac:dyDescent="0.25">
      <c r="E564" s="5"/>
      <c r="F564" s="5"/>
      <c r="G564" s="5"/>
      <c r="H564" s="5"/>
      <c r="I564" s="5"/>
      <c r="J564" s="5"/>
      <c r="K564" s="5"/>
      <c r="L564" s="5"/>
      <c r="M564" s="5"/>
      <c r="N564" s="5"/>
      <c r="O564" s="5"/>
      <c r="P564" s="5"/>
      <c r="Q564" s="5"/>
      <c r="R564" s="5"/>
      <c r="W564" s="5"/>
    </row>
    <row r="565" spans="5:23" x14ac:dyDescent="0.25">
      <c r="E565" s="5"/>
      <c r="F565" s="5"/>
      <c r="G565" s="5"/>
      <c r="H565" s="5"/>
      <c r="I565" s="5"/>
      <c r="J565" s="5"/>
      <c r="K565" s="5"/>
      <c r="L565" s="5"/>
      <c r="M565" s="5"/>
      <c r="N565" s="5"/>
      <c r="O565" s="5"/>
      <c r="P565" s="5"/>
      <c r="Q565" s="5"/>
      <c r="R565" s="5"/>
      <c r="W565" s="5"/>
    </row>
    <row r="566" spans="5:23" x14ac:dyDescent="0.25">
      <c r="E566" s="5"/>
      <c r="F566" s="5"/>
      <c r="G566" s="5"/>
      <c r="H566" s="5"/>
      <c r="I566" s="5"/>
      <c r="J566" s="5"/>
      <c r="K566" s="5"/>
      <c r="L566" s="5"/>
      <c r="M566" s="5"/>
      <c r="N566" s="5"/>
      <c r="O566" s="5"/>
      <c r="P566" s="5"/>
      <c r="Q566" s="5"/>
      <c r="R566" s="5"/>
      <c r="W566" s="5"/>
    </row>
    <row r="567" spans="5:23" x14ac:dyDescent="0.25">
      <c r="E567" s="5"/>
      <c r="F567" s="5"/>
      <c r="G567" s="5"/>
      <c r="H567" s="5"/>
      <c r="I567" s="5"/>
      <c r="J567" s="5"/>
      <c r="K567" s="5"/>
      <c r="L567" s="5"/>
      <c r="M567" s="5"/>
      <c r="N567" s="5"/>
      <c r="O567" s="5"/>
      <c r="P567" s="5"/>
      <c r="Q567" s="5"/>
      <c r="R567" s="5"/>
      <c r="W567" s="5"/>
    </row>
    <row r="568" spans="5:23" x14ac:dyDescent="0.25">
      <c r="E568" s="5"/>
      <c r="F568" s="5"/>
      <c r="G568" s="5"/>
      <c r="H568" s="5"/>
      <c r="I568" s="5"/>
      <c r="J568" s="5"/>
      <c r="K568" s="5"/>
      <c r="L568" s="5"/>
      <c r="M568" s="5"/>
      <c r="N568" s="5"/>
      <c r="O568" s="5"/>
      <c r="P568" s="5"/>
      <c r="Q568" s="5"/>
      <c r="R568" s="5"/>
      <c r="W568" s="5"/>
    </row>
    <row r="569" spans="5:23" x14ac:dyDescent="0.25">
      <c r="E569" s="5"/>
      <c r="F569" s="5"/>
      <c r="G569" s="5"/>
      <c r="H569" s="5"/>
      <c r="I569" s="5"/>
      <c r="J569" s="5"/>
      <c r="K569" s="5"/>
      <c r="L569" s="5"/>
      <c r="M569" s="5"/>
      <c r="N569" s="5"/>
      <c r="O569" s="5"/>
      <c r="P569" s="5"/>
      <c r="Q569" s="5"/>
      <c r="R569" s="5"/>
      <c r="W569" s="5"/>
    </row>
    <row r="570" spans="5:23" x14ac:dyDescent="0.25">
      <c r="E570" s="5"/>
      <c r="F570" s="5"/>
      <c r="G570" s="5"/>
      <c r="H570" s="5"/>
      <c r="I570" s="5"/>
      <c r="J570" s="5"/>
      <c r="K570" s="5"/>
      <c r="L570" s="5"/>
      <c r="M570" s="5"/>
      <c r="N570" s="5"/>
      <c r="O570" s="5"/>
      <c r="P570" s="5"/>
      <c r="Q570" s="5"/>
      <c r="R570" s="5"/>
      <c r="W570" s="5"/>
    </row>
    <row r="571" spans="5:23" x14ac:dyDescent="0.25">
      <c r="E571" s="5"/>
      <c r="F571" s="5"/>
      <c r="G571" s="5"/>
      <c r="H571" s="5"/>
      <c r="I571" s="5"/>
      <c r="J571" s="5"/>
      <c r="K571" s="5"/>
      <c r="L571" s="5"/>
      <c r="M571" s="5"/>
      <c r="N571" s="5"/>
      <c r="O571" s="5"/>
      <c r="P571" s="5"/>
      <c r="Q571" s="5"/>
      <c r="R571" s="5"/>
      <c r="W571" s="5"/>
    </row>
    <row r="572" spans="5:23" x14ac:dyDescent="0.25">
      <c r="E572" s="5"/>
      <c r="F572" s="5"/>
      <c r="G572" s="5"/>
      <c r="H572" s="5"/>
      <c r="I572" s="5"/>
      <c r="J572" s="5"/>
      <c r="K572" s="5"/>
      <c r="L572" s="5"/>
      <c r="M572" s="5"/>
      <c r="N572" s="5"/>
      <c r="O572" s="5"/>
      <c r="P572" s="5"/>
      <c r="Q572" s="5"/>
      <c r="R572" s="5"/>
      <c r="W572" s="5"/>
    </row>
    <row r="573" spans="5:23" x14ac:dyDescent="0.25">
      <c r="E573" s="5"/>
      <c r="F573" s="5"/>
      <c r="G573" s="5"/>
      <c r="H573" s="5"/>
      <c r="I573" s="5"/>
      <c r="J573" s="5"/>
      <c r="K573" s="5"/>
      <c r="L573" s="5"/>
      <c r="M573" s="5"/>
      <c r="N573" s="5"/>
      <c r="O573" s="5"/>
      <c r="P573" s="5"/>
      <c r="Q573" s="5"/>
      <c r="R573" s="5"/>
      <c r="W573" s="5"/>
    </row>
    <row r="574" spans="5:23" x14ac:dyDescent="0.25">
      <c r="E574" s="5"/>
      <c r="F574" s="5"/>
      <c r="G574" s="5"/>
      <c r="H574" s="5"/>
      <c r="I574" s="5"/>
      <c r="J574" s="5"/>
      <c r="K574" s="5"/>
      <c r="L574" s="5"/>
      <c r="M574" s="5"/>
      <c r="N574" s="5"/>
      <c r="O574" s="5"/>
      <c r="P574" s="5"/>
      <c r="Q574" s="5"/>
      <c r="R574" s="5"/>
      <c r="W574" s="5"/>
    </row>
    <row r="575" spans="5:23" x14ac:dyDescent="0.25">
      <c r="E575" s="5"/>
      <c r="F575" s="5"/>
      <c r="G575" s="5"/>
      <c r="H575" s="5"/>
      <c r="I575" s="5"/>
      <c r="J575" s="5"/>
      <c r="K575" s="5"/>
      <c r="L575" s="5"/>
      <c r="M575" s="5"/>
      <c r="N575" s="5"/>
      <c r="O575" s="5"/>
      <c r="P575" s="5"/>
      <c r="Q575" s="5"/>
      <c r="R575" s="5"/>
      <c r="W575" s="5"/>
    </row>
    <row r="576" spans="5:23" x14ac:dyDescent="0.25">
      <c r="E576" s="5"/>
      <c r="F576" s="5"/>
      <c r="G576" s="5"/>
      <c r="H576" s="5"/>
      <c r="I576" s="5"/>
      <c r="J576" s="5"/>
      <c r="K576" s="5"/>
      <c r="L576" s="5"/>
      <c r="M576" s="5"/>
      <c r="N576" s="5"/>
      <c r="O576" s="5"/>
      <c r="P576" s="5"/>
      <c r="Q576" s="5"/>
      <c r="R576" s="5"/>
      <c r="W576" s="5"/>
    </row>
    <row r="577" spans="5:23" x14ac:dyDescent="0.25">
      <c r="E577" s="5"/>
      <c r="F577" s="5"/>
      <c r="G577" s="5"/>
      <c r="H577" s="5"/>
      <c r="I577" s="5"/>
      <c r="J577" s="5"/>
      <c r="K577" s="5"/>
      <c r="L577" s="5"/>
      <c r="M577" s="5"/>
      <c r="N577" s="5"/>
      <c r="O577" s="5"/>
      <c r="P577" s="5"/>
      <c r="Q577" s="5"/>
      <c r="R577" s="5"/>
      <c r="W577" s="5"/>
    </row>
    <row r="578" spans="5:23" x14ac:dyDescent="0.25">
      <c r="E578" s="5"/>
      <c r="F578" s="5"/>
      <c r="G578" s="5"/>
      <c r="H578" s="5"/>
      <c r="I578" s="5"/>
      <c r="J578" s="5"/>
      <c r="K578" s="5"/>
      <c r="L578" s="5"/>
      <c r="M578" s="5"/>
      <c r="N578" s="5"/>
      <c r="O578" s="5"/>
      <c r="P578" s="5"/>
      <c r="Q578" s="5"/>
      <c r="R578" s="5"/>
      <c r="W578" s="5"/>
    </row>
    <row r="579" spans="5:23" x14ac:dyDescent="0.25">
      <c r="E579" s="5"/>
      <c r="F579" s="5"/>
      <c r="G579" s="5"/>
      <c r="H579" s="5"/>
      <c r="I579" s="5"/>
      <c r="J579" s="5"/>
      <c r="K579" s="5"/>
      <c r="L579" s="5"/>
      <c r="M579" s="5"/>
      <c r="N579" s="5"/>
      <c r="O579" s="5"/>
      <c r="P579" s="5"/>
      <c r="Q579" s="5"/>
      <c r="R579" s="5"/>
      <c r="W579" s="5"/>
    </row>
    <row r="580" spans="5:23" x14ac:dyDescent="0.25">
      <c r="E580" s="5"/>
      <c r="F580" s="5"/>
      <c r="G580" s="5"/>
      <c r="H580" s="5"/>
      <c r="I580" s="5"/>
      <c r="J580" s="5"/>
      <c r="K580" s="5"/>
      <c r="L580" s="5"/>
      <c r="M580" s="5"/>
      <c r="N580" s="5"/>
      <c r="O580" s="5"/>
      <c r="P580" s="5"/>
      <c r="Q580" s="5"/>
      <c r="R580" s="5"/>
      <c r="W580" s="5"/>
    </row>
    <row r="581" spans="5:23" x14ac:dyDescent="0.25">
      <c r="E581" s="5"/>
      <c r="F581" s="5"/>
      <c r="G581" s="5"/>
      <c r="H581" s="5"/>
      <c r="I581" s="5"/>
      <c r="J581" s="5"/>
      <c r="K581" s="5"/>
      <c r="L581" s="5"/>
      <c r="M581" s="5"/>
      <c r="N581" s="5"/>
      <c r="O581" s="5"/>
      <c r="P581" s="5"/>
      <c r="Q581" s="5"/>
      <c r="R581" s="5"/>
      <c r="W581" s="5"/>
    </row>
    <row r="582" spans="5:23" x14ac:dyDescent="0.25">
      <c r="E582" s="5"/>
      <c r="F582" s="5"/>
      <c r="G582" s="5"/>
      <c r="H582" s="5"/>
      <c r="I582" s="5"/>
      <c r="J582" s="5"/>
      <c r="K582" s="5"/>
      <c r="L582" s="5"/>
      <c r="M582" s="5"/>
      <c r="N582" s="5"/>
      <c r="O582" s="5"/>
      <c r="P582" s="5"/>
      <c r="Q582" s="5"/>
      <c r="R582" s="5"/>
      <c r="W582" s="5"/>
    </row>
    <row r="583" spans="5:23" x14ac:dyDescent="0.25">
      <c r="E583" s="5"/>
      <c r="F583" s="5"/>
      <c r="G583" s="5"/>
      <c r="H583" s="5"/>
      <c r="I583" s="5"/>
      <c r="J583" s="5"/>
      <c r="K583" s="5"/>
      <c r="L583" s="5"/>
      <c r="M583" s="5"/>
      <c r="N583" s="5"/>
      <c r="O583" s="5"/>
      <c r="P583" s="5"/>
      <c r="Q583" s="5"/>
      <c r="R583" s="5"/>
      <c r="W583" s="5"/>
    </row>
    <row r="584" spans="5:23" x14ac:dyDescent="0.25">
      <c r="E584" s="5"/>
      <c r="F584" s="5"/>
      <c r="G584" s="5"/>
      <c r="H584" s="5"/>
      <c r="I584" s="5"/>
      <c r="J584" s="5"/>
      <c r="K584" s="5"/>
      <c r="L584" s="5"/>
      <c r="M584" s="5"/>
      <c r="N584" s="5"/>
      <c r="O584" s="5"/>
      <c r="P584" s="5"/>
      <c r="Q584" s="5"/>
      <c r="R584" s="5"/>
      <c r="W584" s="5"/>
    </row>
    <row r="585" spans="5:23" x14ac:dyDescent="0.25">
      <c r="E585" s="5"/>
      <c r="F585" s="5"/>
      <c r="G585" s="5"/>
      <c r="H585" s="5"/>
      <c r="I585" s="5"/>
      <c r="J585" s="5"/>
      <c r="K585" s="5"/>
      <c r="L585" s="5"/>
      <c r="M585" s="5"/>
      <c r="N585" s="5"/>
      <c r="O585" s="5"/>
      <c r="P585" s="5"/>
      <c r="Q585" s="5"/>
      <c r="R585" s="5"/>
      <c r="W585" s="5"/>
    </row>
    <row r="586" spans="5:23" x14ac:dyDescent="0.25">
      <c r="E586" s="5"/>
      <c r="F586" s="5"/>
      <c r="G586" s="5"/>
      <c r="H586" s="5"/>
      <c r="I586" s="5"/>
      <c r="J586" s="5"/>
      <c r="K586" s="5"/>
      <c r="L586" s="5"/>
      <c r="M586" s="5"/>
      <c r="N586" s="5"/>
      <c r="O586" s="5"/>
      <c r="P586" s="5"/>
      <c r="Q586" s="5"/>
      <c r="R586" s="5"/>
      <c r="W586" s="5"/>
    </row>
    <row r="587" spans="5:23" x14ac:dyDescent="0.25">
      <c r="E587" s="5"/>
      <c r="F587" s="5"/>
      <c r="G587" s="5"/>
      <c r="H587" s="5"/>
      <c r="I587" s="5"/>
      <c r="J587" s="5"/>
      <c r="K587" s="5"/>
      <c r="L587" s="5"/>
      <c r="M587" s="5"/>
      <c r="N587" s="5"/>
      <c r="O587" s="5"/>
      <c r="P587" s="5"/>
      <c r="Q587" s="5"/>
      <c r="R587" s="5"/>
      <c r="W587" s="5"/>
    </row>
    <row r="588" spans="5:23" x14ac:dyDescent="0.25">
      <c r="E588" s="5"/>
      <c r="F588" s="5"/>
      <c r="G588" s="5"/>
      <c r="H588" s="5"/>
      <c r="I588" s="5"/>
      <c r="J588" s="5"/>
      <c r="K588" s="5"/>
      <c r="L588" s="5"/>
      <c r="M588" s="5"/>
      <c r="N588" s="5"/>
      <c r="O588" s="5"/>
      <c r="P588" s="5"/>
      <c r="Q588" s="5"/>
      <c r="R588" s="5"/>
      <c r="W588" s="5"/>
    </row>
    <row r="589" spans="5:23" x14ac:dyDescent="0.25">
      <c r="E589" s="5"/>
      <c r="F589" s="5"/>
      <c r="G589" s="5"/>
      <c r="H589" s="5"/>
      <c r="I589" s="5"/>
      <c r="J589" s="5"/>
      <c r="K589" s="5"/>
      <c r="L589" s="5"/>
      <c r="M589" s="5"/>
      <c r="N589" s="5"/>
      <c r="O589" s="5"/>
      <c r="P589" s="5"/>
      <c r="Q589" s="5"/>
      <c r="R589" s="5"/>
      <c r="W589" s="5"/>
    </row>
    <row r="590" spans="5:23" x14ac:dyDescent="0.25">
      <c r="E590" s="5"/>
      <c r="F590" s="5"/>
      <c r="G590" s="5"/>
      <c r="H590" s="5"/>
      <c r="I590" s="5"/>
      <c r="J590" s="5"/>
      <c r="K590" s="5"/>
      <c r="L590" s="5"/>
      <c r="M590" s="5"/>
      <c r="N590" s="5"/>
      <c r="O590" s="5"/>
      <c r="P590" s="5"/>
      <c r="Q590" s="5"/>
      <c r="R590" s="5"/>
      <c r="W590" s="5"/>
    </row>
    <row r="591" spans="5:23" x14ac:dyDescent="0.25">
      <c r="E591" s="5"/>
      <c r="F591" s="5"/>
      <c r="G591" s="5"/>
      <c r="H591" s="5"/>
      <c r="I591" s="5"/>
      <c r="J591" s="5"/>
      <c r="K591" s="5"/>
      <c r="L591" s="5"/>
      <c r="M591" s="5"/>
      <c r="N591" s="5"/>
      <c r="O591" s="5"/>
      <c r="P591" s="5"/>
      <c r="Q591" s="5"/>
      <c r="R591" s="5"/>
      <c r="W591" s="5"/>
    </row>
    <row r="592" spans="5:23" x14ac:dyDescent="0.25">
      <c r="E592" s="5"/>
      <c r="F592" s="5"/>
      <c r="G592" s="5"/>
      <c r="H592" s="5"/>
      <c r="I592" s="5"/>
      <c r="J592" s="5"/>
      <c r="K592" s="5"/>
      <c r="L592" s="5"/>
      <c r="M592" s="5"/>
      <c r="N592" s="5"/>
      <c r="O592" s="5"/>
      <c r="P592" s="5"/>
      <c r="Q592" s="5"/>
      <c r="R592" s="5"/>
      <c r="W592" s="5"/>
    </row>
    <row r="593" spans="5:23" x14ac:dyDescent="0.25">
      <c r="E593" s="5"/>
      <c r="F593" s="5"/>
      <c r="G593" s="5"/>
      <c r="H593" s="5"/>
      <c r="I593" s="5"/>
      <c r="J593" s="5"/>
      <c r="K593" s="5"/>
      <c r="L593" s="5"/>
      <c r="M593" s="5"/>
      <c r="N593" s="5"/>
      <c r="O593" s="5"/>
      <c r="P593" s="5"/>
      <c r="Q593" s="5"/>
      <c r="R593" s="5"/>
      <c r="W593" s="5"/>
    </row>
    <row r="594" spans="5:23" x14ac:dyDescent="0.25">
      <c r="E594" s="5"/>
      <c r="F594" s="5"/>
      <c r="G594" s="5"/>
      <c r="H594" s="5"/>
      <c r="I594" s="5"/>
      <c r="J594" s="5"/>
      <c r="K594" s="5"/>
      <c r="L594" s="5"/>
      <c r="M594" s="5"/>
      <c r="N594" s="5"/>
      <c r="O594" s="5"/>
      <c r="P594" s="5"/>
      <c r="Q594" s="5"/>
      <c r="R594" s="5"/>
      <c r="W594" s="5"/>
    </row>
    <row r="595" spans="5:23" x14ac:dyDescent="0.25">
      <c r="E595" s="5"/>
      <c r="F595" s="5"/>
      <c r="G595" s="5"/>
      <c r="H595" s="5"/>
      <c r="I595" s="5"/>
      <c r="J595" s="5"/>
      <c r="K595" s="5"/>
      <c r="L595" s="5"/>
      <c r="M595" s="5"/>
      <c r="N595" s="5"/>
      <c r="O595" s="5"/>
      <c r="P595" s="5"/>
      <c r="Q595" s="5"/>
      <c r="R595" s="5"/>
      <c r="W595" s="5"/>
    </row>
    <row r="596" spans="5:23" x14ac:dyDescent="0.25">
      <c r="E596" s="5"/>
      <c r="F596" s="5"/>
      <c r="G596" s="5"/>
      <c r="H596" s="5"/>
      <c r="I596" s="5"/>
      <c r="J596" s="5"/>
      <c r="K596" s="5"/>
      <c r="L596" s="5"/>
      <c r="M596" s="5"/>
      <c r="N596" s="5"/>
      <c r="O596" s="5"/>
      <c r="P596" s="5"/>
      <c r="Q596" s="5"/>
      <c r="R596" s="5"/>
      <c r="W596" s="5"/>
    </row>
    <row r="597" spans="5:23" x14ac:dyDescent="0.25">
      <c r="E597" s="5"/>
      <c r="F597" s="5"/>
      <c r="G597" s="5"/>
      <c r="H597" s="5"/>
      <c r="I597" s="5"/>
      <c r="J597" s="5"/>
      <c r="K597" s="5"/>
      <c r="L597" s="5"/>
      <c r="M597" s="5"/>
      <c r="N597" s="5"/>
      <c r="O597" s="5"/>
      <c r="P597" s="5"/>
      <c r="Q597" s="5"/>
      <c r="R597" s="5"/>
      <c r="W597" s="5"/>
    </row>
    <row r="598" spans="5:23" x14ac:dyDescent="0.25">
      <c r="E598" s="5"/>
      <c r="F598" s="5"/>
      <c r="G598" s="5"/>
      <c r="H598" s="5"/>
      <c r="I598" s="5"/>
      <c r="J598" s="5"/>
      <c r="K598" s="5"/>
      <c r="L598" s="5"/>
      <c r="M598" s="5"/>
      <c r="N598" s="5"/>
      <c r="O598" s="5"/>
      <c r="P598" s="5"/>
      <c r="Q598" s="5"/>
      <c r="R598" s="5"/>
      <c r="W598" s="5"/>
    </row>
    <row r="599" spans="5:23" x14ac:dyDescent="0.25">
      <c r="E599" s="5"/>
      <c r="F599" s="5"/>
      <c r="G599" s="5"/>
      <c r="H599" s="5"/>
      <c r="I599" s="5"/>
      <c r="J599" s="5"/>
      <c r="K599" s="5"/>
      <c r="L599" s="5"/>
      <c r="M599" s="5"/>
      <c r="N599" s="5"/>
      <c r="O599" s="5"/>
      <c r="P599" s="5"/>
      <c r="Q599" s="5"/>
      <c r="R599" s="5"/>
      <c r="W599" s="5"/>
    </row>
    <row r="600" spans="5:23" x14ac:dyDescent="0.25">
      <c r="E600" s="5"/>
      <c r="F600" s="5"/>
      <c r="G600" s="5"/>
      <c r="H600" s="5"/>
      <c r="I600" s="5"/>
      <c r="J600" s="5"/>
      <c r="K600" s="5"/>
      <c r="L600" s="5"/>
      <c r="M600" s="5"/>
      <c r="N600" s="5"/>
      <c r="O600" s="5"/>
      <c r="P600" s="5"/>
      <c r="Q600" s="5"/>
      <c r="R600" s="5"/>
      <c r="W600" s="5"/>
    </row>
    <row r="601" spans="5:23" x14ac:dyDescent="0.25">
      <c r="E601" s="5"/>
      <c r="F601" s="5"/>
      <c r="G601" s="5"/>
      <c r="H601" s="5"/>
      <c r="I601" s="5"/>
      <c r="J601" s="5"/>
      <c r="K601" s="5"/>
      <c r="L601" s="5"/>
      <c r="M601" s="5"/>
      <c r="N601" s="5"/>
      <c r="O601" s="5"/>
      <c r="P601" s="5"/>
      <c r="Q601" s="5"/>
      <c r="R601" s="5"/>
      <c r="W601" s="5"/>
    </row>
    <row r="602" spans="5:23" x14ac:dyDescent="0.25">
      <c r="E602" s="5"/>
      <c r="F602" s="5"/>
      <c r="G602" s="5"/>
      <c r="H602" s="5"/>
      <c r="I602" s="5"/>
      <c r="J602" s="5"/>
      <c r="K602" s="5"/>
      <c r="L602" s="5"/>
      <c r="M602" s="5"/>
      <c r="N602" s="5"/>
      <c r="O602" s="5"/>
      <c r="P602" s="5"/>
      <c r="Q602" s="5"/>
      <c r="R602" s="5"/>
      <c r="W602" s="5"/>
    </row>
    <row r="603" spans="5:23" x14ac:dyDescent="0.25">
      <c r="E603" s="5"/>
      <c r="F603" s="5"/>
      <c r="G603" s="5"/>
      <c r="H603" s="5"/>
      <c r="I603" s="5"/>
      <c r="J603" s="5"/>
      <c r="K603" s="5"/>
      <c r="L603" s="5"/>
      <c r="M603" s="5"/>
      <c r="N603" s="5"/>
      <c r="O603" s="5"/>
      <c r="P603" s="5"/>
      <c r="Q603" s="5"/>
      <c r="R603" s="5"/>
      <c r="W603" s="5"/>
    </row>
    <row r="604" spans="5:23" x14ac:dyDescent="0.25">
      <c r="E604" s="5"/>
      <c r="F604" s="5"/>
      <c r="G604" s="5"/>
      <c r="H604" s="5"/>
      <c r="I604" s="5"/>
      <c r="J604" s="5"/>
      <c r="K604" s="5"/>
      <c r="L604" s="5"/>
      <c r="M604" s="5"/>
      <c r="N604" s="5"/>
      <c r="O604" s="5"/>
      <c r="P604" s="5"/>
      <c r="Q604" s="5"/>
      <c r="R604" s="5"/>
      <c r="W604" s="5"/>
    </row>
    <row r="605" spans="5:23" x14ac:dyDescent="0.25">
      <c r="E605" s="5"/>
      <c r="F605" s="5"/>
      <c r="G605" s="5"/>
      <c r="H605" s="5"/>
      <c r="I605" s="5"/>
      <c r="J605" s="5"/>
      <c r="K605" s="5"/>
      <c r="L605" s="5"/>
      <c r="M605" s="5"/>
      <c r="N605" s="5"/>
      <c r="O605" s="5"/>
      <c r="P605" s="5"/>
      <c r="Q605" s="5"/>
      <c r="R605" s="5"/>
      <c r="W605" s="5"/>
    </row>
    <row r="606" spans="5:23" x14ac:dyDescent="0.25">
      <c r="E606" s="5"/>
      <c r="F606" s="5"/>
      <c r="G606" s="5"/>
      <c r="H606" s="5"/>
      <c r="I606" s="5"/>
      <c r="J606" s="5"/>
      <c r="K606" s="5"/>
      <c r="L606" s="5"/>
      <c r="M606" s="5"/>
      <c r="N606" s="5"/>
      <c r="O606" s="5"/>
      <c r="P606" s="5"/>
      <c r="Q606" s="5"/>
      <c r="R606" s="5"/>
      <c r="W606" s="5"/>
    </row>
    <row r="607" spans="5:23" x14ac:dyDescent="0.25">
      <c r="E607" s="5"/>
      <c r="F607" s="5"/>
      <c r="G607" s="5"/>
      <c r="H607" s="5"/>
      <c r="I607" s="5"/>
      <c r="J607" s="5"/>
      <c r="K607" s="5"/>
      <c r="L607" s="5"/>
      <c r="M607" s="5"/>
      <c r="N607" s="5"/>
      <c r="O607" s="5"/>
      <c r="P607" s="5"/>
      <c r="Q607" s="5"/>
      <c r="R607" s="5"/>
      <c r="W607" s="5"/>
    </row>
    <row r="608" spans="5:23" x14ac:dyDescent="0.25">
      <c r="E608" s="5"/>
      <c r="F608" s="5"/>
      <c r="G608" s="5"/>
      <c r="H608" s="5"/>
      <c r="I608" s="5"/>
      <c r="J608" s="5"/>
      <c r="K608" s="5"/>
      <c r="L608" s="5"/>
      <c r="M608" s="5"/>
      <c r="N608" s="5"/>
      <c r="O608" s="5"/>
      <c r="P608" s="5"/>
      <c r="Q608" s="5"/>
      <c r="R608" s="5"/>
      <c r="W608" s="5"/>
    </row>
    <row r="609" spans="5:23" x14ac:dyDescent="0.25">
      <c r="E609" s="5"/>
      <c r="F609" s="5"/>
      <c r="G609" s="5"/>
      <c r="H609" s="5"/>
      <c r="I609" s="5"/>
      <c r="J609" s="5"/>
      <c r="K609" s="5"/>
      <c r="L609" s="5"/>
      <c r="M609" s="5"/>
      <c r="N609" s="5"/>
      <c r="O609" s="5"/>
      <c r="P609" s="5"/>
      <c r="Q609" s="5"/>
      <c r="R609" s="5"/>
      <c r="W609" s="5"/>
    </row>
    <row r="610" spans="5:23" x14ac:dyDescent="0.25">
      <c r="E610" s="5"/>
      <c r="F610" s="5"/>
      <c r="G610" s="5"/>
      <c r="H610" s="5"/>
      <c r="I610" s="5"/>
      <c r="J610" s="5"/>
      <c r="K610" s="5"/>
      <c r="L610" s="5"/>
      <c r="M610" s="5"/>
      <c r="N610" s="5"/>
      <c r="O610" s="5"/>
      <c r="P610" s="5"/>
      <c r="Q610" s="5"/>
      <c r="R610" s="5"/>
      <c r="W610" s="5"/>
    </row>
    <row r="611" spans="5:23" x14ac:dyDescent="0.25">
      <c r="E611" s="5"/>
      <c r="F611" s="5"/>
      <c r="G611" s="5"/>
      <c r="H611" s="5"/>
      <c r="I611" s="5"/>
      <c r="J611" s="5"/>
      <c r="K611" s="5"/>
      <c r="L611" s="5"/>
      <c r="M611" s="5"/>
      <c r="N611" s="5"/>
      <c r="O611" s="5"/>
      <c r="P611" s="5"/>
      <c r="Q611" s="5"/>
      <c r="R611" s="5"/>
      <c r="W611" s="5"/>
    </row>
    <row r="612" spans="5:23" x14ac:dyDescent="0.25">
      <c r="E612" s="5"/>
      <c r="F612" s="5"/>
      <c r="G612" s="5"/>
      <c r="H612" s="5"/>
      <c r="I612" s="5"/>
      <c r="J612" s="5"/>
      <c r="K612" s="5"/>
      <c r="L612" s="5"/>
      <c r="M612" s="5"/>
      <c r="N612" s="5"/>
      <c r="O612" s="5"/>
      <c r="P612" s="5"/>
      <c r="Q612" s="5"/>
      <c r="R612" s="5"/>
      <c r="W612" s="5"/>
    </row>
    <row r="613" spans="5:23" x14ac:dyDescent="0.25">
      <c r="E613" s="5"/>
      <c r="F613" s="5"/>
      <c r="G613" s="5"/>
      <c r="H613" s="5"/>
      <c r="I613" s="5"/>
      <c r="J613" s="5"/>
      <c r="K613" s="5"/>
      <c r="L613" s="5"/>
      <c r="M613" s="5"/>
      <c r="N613" s="5"/>
      <c r="O613" s="5"/>
      <c r="P613" s="5"/>
      <c r="Q613" s="5"/>
      <c r="R613" s="5"/>
      <c r="W613" s="5"/>
    </row>
    <row r="614" spans="5:23" x14ac:dyDescent="0.25">
      <c r="E614" s="5"/>
      <c r="F614" s="5"/>
      <c r="G614" s="5"/>
      <c r="H614" s="5"/>
      <c r="I614" s="5"/>
      <c r="J614" s="5"/>
      <c r="K614" s="5"/>
      <c r="L614" s="5"/>
      <c r="M614" s="5"/>
      <c r="N614" s="5"/>
      <c r="O614" s="5"/>
      <c r="P614" s="5"/>
      <c r="Q614" s="5"/>
      <c r="R614" s="5"/>
      <c r="W614" s="5"/>
    </row>
    <row r="615" spans="5:23" x14ac:dyDescent="0.25">
      <c r="E615" s="5"/>
      <c r="F615" s="5"/>
      <c r="G615" s="5"/>
      <c r="H615" s="5"/>
      <c r="I615" s="5"/>
      <c r="J615" s="5"/>
      <c r="K615" s="5"/>
      <c r="L615" s="5"/>
      <c r="M615" s="5"/>
      <c r="N615" s="5"/>
      <c r="O615" s="5"/>
      <c r="P615" s="5"/>
      <c r="Q615" s="5"/>
      <c r="R615" s="5"/>
      <c r="W615" s="5"/>
    </row>
    <row r="616" spans="5:23" x14ac:dyDescent="0.25">
      <c r="E616" s="5"/>
      <c r="F616" s="5"/>
      <c r="G616" s="5"/>
      <c r="H616" s="5"/>
      <c r="I616" s="5"/>
      <c r="J616" s="5"/>
      <c r="K616" s="5"/>
      <c r="L616" s="5"/>
      <c r="M616" s="5"/>
      <c r="N616" s="5"/>
      <c r="O616" s="5"/>
      <c r="P616" s="5"/>
      <c r="Q616" s="5"/>
      <c r="R616" s="5"/>
      <c r="W616" s="5"/>
    </row>
    <row r="617" spans="5:23" x14ac:dyDescent="0.25">
      <c r="E617" s="5"/>
      <c r="F617" s="5"/>
      <c r="G617" s="5"/>
      <c r="H617" s="5"/>
      <c r="I617" s="5"/>
      <c r="J617" s="5"/>
      <c r="K617" s="5"/>
      <c r="L617" s="5"/>
      <c r="M617" s="5"/>
      <c r="N617" s="5"/>
      <c r="O617" s="5"/>
      <c r="P617" s="5"/>
      <c r="Q617" s="5"/>
      <c r="R617" s="5"/>
      <c r="W617" s="5"/>
    </row>
    <row r="618" spans="5:23" x14ac:dyDescent="0.25">
      <c r="E618" s="5"/>
      <c r="F618" s="5"/>
      <c r="G618" s="5"/>
      <c r="H618" s="5"/>
      <c r="I618" s="5"/>
      <c r="J618" s="5"/>
      <c r="K618" s="5"/>
      <c r="L618" s="5"/>
      <c r="M618" s="5"/>
      <c r="N618" s="5"/>
      <c r="O618" s="5"/>
      <c r="P618" s="5"/>
      <c r="Q618" s="5"/>
      <c r="R618" s="5"/>
      <c r="W618" s="5"/>
    </row>
    <row r="619" spans="5:23" x14ac:dyDescent="0.25">
      <c r="E619" s="5"/>
      <c r="F619" s="5"/>
      <c r="G619" s="5"/>
      <c r="H619" s="5"/>
      <c r="I619" s="5"/>
      <c r="J619" s="5"/>
      <c r="K619" s="5"/>
      <c r="L619" s="5"/>
      <c r="M619" s="5"/>
      <c r="N619" s="5"/>
      <c r="O619" s="5"/>
      <c r="P619" s="5"/>
      <c r="Q619" s="5"/>
      <c r="R619" s="5"/>
      <c r="W619" s="5"/>
    </row>
    <row r="620" spans="5:23" x14ac:dyDescent="0.25">
      <c r="E620" s="5"/>
      <c r="F620" s="5"/>
      <c r="G620" s="5"/>
      <c r="H620" s="5"/>
      <c r="I620" s="5"/>
      <c r="J620" s="5"/>
      <c r="K620" s="5"/>
      <c r="L620" s="5"/>
      <c r="M620" s="5"/>
      <c r="N620" s="5"/>
      <c r="O620" s="5"/>
      <c r="P620" s="5"/>
      <c r="Q620" s="5"/>
      <c r="R620" s="5"/>
      <c r="W620" s="5"/>
    </row>
    <row r="621" spans="5:23" x14ac:dyDescent="0.25">
      <c r="E621" s="5"/>
      <c r="F621" s="5"/>
      <c r="G621" s="5"/>
      <c r="H621" s="5"/>
      <c r="I621" s="5"/>
      <c r="J621" s="5"/>
      <c r="K621" s="5"/>
      <c r="L621" s="5"/>
      <c r="M621" s="5"/>
      <c r="N621" s="5"/>
      <c r="O621" s="5"/>
      <c r="P621" s="5"/>
      <c r="Q621" s="5"/>
      <c r="R621" s="5"/>
      <c r="W621" s="5"/>
    </row>
    <row r="622" spans="5:23" x14ac:dyDescent="0.25">
      <c r="E622" s="5"/>
      <c r="F622" s="5"/>
      <c r="G622" s="5"/>
      <c r="H622" s="5"/>
      <c r="I622" s="5"/>
      <c r="J622" s="5"/>
      <c r="K622" s="5"/>
      <c r="L622" s="5"/>
      <c r="M622" s="5"/>
      <c r="N622" s="5"/>
      <c r="O622" s="5"/>
      <c r="P622" s="5"/>
      <c r="Q622" s="5"/>
      <c r="R622" s="5"/>
      <c r="W622" s="5"/>
    </row>
    <row r="623" spans="5:23" x14ac:dyDescent="0.25">
      <c r="E623" s="5"/>
      <c r="F623" s="5"/>
      <c r="G623" s="5"/>
      <c r="H623" s="5"/>
      <c r="I623" s="5"/>
      <c r="J623" s="5"/>
      <c r="K623" s="5"/>
      <c r="L623" s="5"/>
      <c r="M623" s="5"/>
      <c r="N623" s="5"/>
      <c r="O623" s="5"/>
      <c r="P623" s="5"/>
      <c r="Q623" s="5"/>
      <c r="R623" s="5"/>
      <c r="W623" s="5"/>
    </row>
    <row r="624" spans="5:23" x14ac:dyDescent="0.25">
      <c r="E624" s="5"/>
      <c r="F624" s="5"/>
      <c r="G624" s="5"/>
      <c r="H624" s="5"/>
      <c r="I624" s="5"/>
      <c r="J624" s="5"/>
      <c r="K624" s="5"/>
      <c r="L624" s="5"/>
      <c r="M624" s="5"/>
      <c r="N624" s="5"/>
      <c r="O624" s="5"/>
      <c r="P624" s="5"/>
      <c r="Q624" s="5"/>
      <c r="R624" s="5"/>
      <c r="W624" s="5"/>
    </row>
    <row r="625" spans="5:23" x14ac:dyDescent="0.25">
      <c r="E625" s="5"/>
      <c r="F625" s="5"/>
      <c r="G625" s="5"/>
      <c r="H625" s="5"/>
      <c r="I625" s="5"/>
      <c r="J625" s="5"/>
      <c r="K625" s="5"/>
      <c r="L625" s="5"/>
      <c r="M625" s="5"/>
      <c r="N625" s="5"/>
      <c r="O625" s="5"/>
      <c r="P625" s="5"/>
      <c r="Q625" s="5"/>
      <c r="R625" s="5"/>
      <c r="W625" s="5"/>
    </row>
    <row r="626" spans="5:23" x14ac:dyDescent="0.25">
      <c r="E626" s="5"/>
      <c r="F626" s="5"/>
      <c r="G626" s="5"/>
      <c r="H626" s="5"/>
      <c r="I626" s="5"/>
      <c r="J626" s="5"/>
      <c r="K626" s="5"/>
      <c r="L626" s="5"/>
      <c r="M626" s="5"/>
      <c r="N626" s="5"/>
      <c r="O626" s="5"/>
      <c r="P626" s="5"/>
      <c r="Q626" s="5"/>
      <c r="R626" s="5"/>
      <c r="W626" s="5"/>
    </row>
    <row r="627" spans="5:23" x14ac:dyDescent="0.25">
      <c r="E627" s="5"/>
      <c r="F627" s="5"/>
      <c r="G627" s="5"/>
      <c r="H627" s="5"/>
      <c r="I627" s="5"/>
      <c r="J627" s="5"/>
      <c r="K627" s="5"/>
      <c r="L627" s="5"/>
      <c r="M627" s="5"/>
      <c r="N627" s="5"/>
      <c r="O627" s="5"/>
      <c r="P627" s="5"/>
      <c r="Q627" s="5"/>
      <c r="R627" s="5"/>
      <c r="W627" s="5"/>
    </row>
    <row r="628" spans="5:23" x14ac:dyDescent="0.25">
      <c r="E628" s="5"/>
      <c r="F628" s="5"/>
      <c r="G628" s="5"/>
      <c r="H628" s="5"/>
      <c r="I628" s="5"/>
      <c r="J628" s="5"/>
      <c r="K628" s="5"/>
      <c r="L628" s="5"/>
      <c r="M628" s="5"/>
      <c r="N628" s="5"/>
      <c r="O628" s="5"/>
      <c r="P628" s="5"/>
      <c r="Q628" s="5"/>
      <c r="R628" s="5"/>
      <c r="W628" s="5"/>
    </row>
    <row r="629" spans="5:23" x14ac:dyDescent="0.25">
      <c r="E629" s="5"/>
      <c r="F629" s="5"/>
      <c r="G629" s="5"/>
      <c r="H629" s="5"/>
      <c r="I629" s="5"/>
      <c r="J629" s="5"/>
      <c r="K629" s="5"/>
      <c r="L629" s="5"/>
      <c r="M629" s="5"/>
      <c r="N629" s="5"/>
      <c r="O629" s="5"/>
      <c r="P629" s="5"/>
      <c r="Q629" s="5"/>
      <c r="R629" s="5"/>
      <c r="W629" s="5"/>
    </row>
    <row r="630" spans="5:23" x14ac:dyDescent="0.25">
      <c r="E630" s="5"/>
      <c r="F630" s="5"/>
      <c r="G630" s="5"/>
      <c r="H630" s="5"/>
      <c r="I630" s="5"/>
      <c r="J630" s="5"/>
      <c r="K630" s="5"/>
      <c r="L630" s="5"/>
      <c r="M630" s="5"/>
      <c r="N630" s="5"/>
      <c r="O630" s="5"/>
      <c r="P630" s="5"/>
      <c r="Q630" s="5"/>
      <c r="R630" s="5"/>
      <c r="W630" s="5"/>
    </row>
    <row r="631" spans="5:23" x14ac:dyDescent="0.25">
      <c r="E631" s="5"/>
      <c r="F631" s="5"/>
      <c r="G631" s="5"/>
      <c r="H631" s="5"/>
      <c r="I631" s="5"/>
      <c r="J631" s="5"/>
      <c r="K631" s="5"/>
      <c r="L631" s="5"/>
      <c r="M631" s="5"/>
      <c r="N631" s="5"/>
      <c r="O631" s="5"/>
      <c r="P631" s="5"/>
      <c r="Q631" s="5"/>
      <c r="R631" s="5"/>
      <c r="W631" s="5"/>
    </row>
    <row r="632" spans="5:23" x14ac:dyDescent="0.25">
      <c r="E632" s="5"/>
      <c r="F632" s="5"/>
      <c r="G632" s="5"/>
      <c r="H632" s="5"/>
      <c r="I632" s="5"/>
      <c r="J632" s="5"/>
      <c r="K632" s="5"/>
      <c r="L632" s="5"/>
      <c r="M632" s="5"/>
      <c r="N632" s="5"/>
      <c r="O632" s="5"/>
      <c r="P632" s="5"/>
      <c r="Q632" s="5"/>
      <c r="R632" s="5"/>
      <c r="W632" s="5"/>
    </row>
    <row r="633" spans="5:23" x14ac:dyDescent="0.25">
      <c r="E633" s="5"/>
      <c r="F633" s="5"/>
      <c r="G633" s="5"/>
      <c r="H633" s="5"/>
      <c r="I633" s="5"/>
      <c r="J633" s="5"/>
      <c r="K633" s="5"/>
      <c r="L633" s="5"/>
      <c r="M633" s="5"/>
      <c r="N633" s="5"/>
      <c r="O633" s="5"/>
      <c r="P633" s="5"/>
      <c r="Q633" s="5"/>
      <c r="R633" s="5"/>
      <c r="W633" s="5"/>
    </row>
    <row r="634" spans="5:23" x14ac:dyDescent="0.25">
      <c r="E634" s="5"/>
      <c r="F634" s="5"/>
      <c r="G634" s="5"/>
      <c r="H634" s="5"/>
      <c r="I634" s="5"/>
      <c r="J634" s="5"/>
      <c r="K634" s="5"/>
      <c r="L634" s="5"/>
      <c r="M634" s="5"/>
      <c r="N634" s="5"/>
      <c r="O634" s="5"/>
      <c r="P634" s="5"/>
      <c r="Q634" s="5"/>
      <c r="R634" s="5"/>
      <c r="W634" s="5"/>
    </row>
    <row r="635" spans="5:23" x14ac:dyDescent="0.25">
      <c r="E635" s="5"/>
      <c r="F635" s="5"/>
      <c r="G635" s="5"/>
      <c r="H635" s="5"/>
      <c r="I635" s="5"/>
      <c r="J635" s="5"/>
      <c r="K635" s="5"/>
      <c r="L635" s="5"/>
      <c r="M635" s="5"/>
      <c r="N635" s="5"/>
      <c r="O635" s="5"/>
      <c r="P635" s="5"/>
      <c r="Q635" s="5"/>
      <c r="R635" s="5"/>
      <c r="W635" s="5"/>
    </row>
    <row r="636" spans="5:23" x14ac:dyDescent="0.25">
      <c r="E636" s="5"/>
      <c r="F636" s="5"/>
      <c r="G636" s="5"/>
      <c r="H636" s="5"/>
      <c r="I636" s="5"/>
      <c r="J636" s="5"/>
      <c r="K636" s="5"/>
      <c r="L636" s="5"/>
      <c r="M636" s="5"/>
      <c r="N636" s="5"/>
      <c r="O636" s="5"/>
      <c r="P636" s="5"/>
      <c r="Q636" s="5"/>
      <c r="R636" s="5"/>
      <c r="W636" s="5"/>
    </row>
    <row r="637" spans="5:23" x14ac:dyDescent="0.25">
      <c r="E637" s="5"/>
      <c r="F637" s="5"/>
      <c r="G637" s="5"/>
      <c r="H637" s="5"/>
      <c r="I637" s="5"/>
      <c r="J637" s="5"/>
      <c r="K637" s="5"/>
      <c r="L637" s="5"/>
      <c r="M637" s="5"/>
      <c r="N637" s="5"/>
      <c r="O637" s="5"/>
      <c r="P637" s="5"/>
      <c r="Q637" s="5"/>
      <c r="R637" s="5"/>
      <c r="W637" s="5"/>
    </row>
    <row r="638" spans="5:23" x14ac:dyDescent="0.25">
      <c r="E638" s="5"/>
      <c r="F638" s="5"/>
      <c r="G638" s="5"/>
      <c r="H638" s="5"/>
      <c r="I638" s="5"/>
      <c r="J638" s="5"/>
      <c r="K638" s="5"/>
      <c r="L638" s="5"/>
      <c r="M638" s="5"/>
      <c r="N638" s="5"/>
      <c r="O638" s="5"/>
      <c r="P638" s="5"/>
      <c r="Q638" s="5"/>
      <c r="R638" s="5"/>
      <c r="W638" s="5"/>
    </row>
    <row r="639" spans="5:23" x14ac:dyDescent="0.25">
      <c r="E639" s="5"/>
      <c r="F639" s="5"/>
      <c r="G639" s="5"/>
      <c r="H639" s="5"/>
      <c r="I639" s="5"/>
      <c r="J639" s="5"/>
      <c r="K639" s="5"/>
      <c r="L639" s="5"/>
      <c r="M639" s="5"/>
      <c r="N639" s="5"/>
      <c r="O639" s="5"/>
      <c r="P639" s="5"/>
      <c r="Q639" s="5"/>
      <c r="R639" s="5"/>
      <c r="W639" s="5"/>
    </row>
    <row r="640" spans="5:23" x14ac:dyDescent="0.25">
      <c r="E640" s="5"/>
      <c r="F640" s="5"/>
      <c r="G640" s="5"/>
      <c r="H640" s="5"/>
      <c r="I640" s="5"/>
      <c r="J640" s="5"/>
      <c r="K640" s="5"/>
      <c r="L640" s="5"/>
      <c r="M640" s="5"/>
      <c r="N640" s="5"/>
      <c r="O640" s="5"/>
      <c r="P640" s="5"/>
      <c r="Q640" s="5"/>
      <c r="R640" s="5"/>
      <c r="W640" s="5"/>
    </row>
    <row r="641" spans="5:23" x14ac:dyDescent="0.25">
      <c r="E641" s="5"/>
      <c r="F641" s="5"/>
      <c r="G641" s="5"/>
      <c r="H641" s="5"/>
      <c r="I641" s="5"/>
      <c r="J641" s="5"/>
      <c r="K641" s="5"/>
      <c r="L641" s="5"/>
      <c r="M641" s="5"/>
      <c r="N641" s="5"/>
      <c r="O641" s="5"/>
      <c r="P641" s="5"/>
      <c r="Q641" s="5"/>
      <c r="R641" s="5"/>
      <c r="W641" s="5"/>
    </row>
    <row r="642" spans="5:23" x14ac:dyDescent="0.25">
      <c r="E642" s="5"/>
      <c r="F642" s="5"/>
      <c r="G642" s="5"/>
      <c r="H642" s="5"/>
      <c r="I642" s="5"/>
      <c r="J642" s="5"/>
      <c r="K642" s="5"/>
      <c r="L642" s="5"/>
      <c r="M642" s="5"/>
      <c r="N642" s="5"/>
      <c r="O642" s="5"/>
      <c r="P642" s="5"/>
      <c r="Q642" s="5"/>
      <c r="R642" s="5"/>
      <c r="W642" s="5"/>
    </row>
    <row r="643" spans="5:23" x14ac:dyDescent="0.25">
      <c r="E643" s="5"/>
      <c r="F643" s="5"/>
      <c r="G643" s="5"/>
      <c r="H643" s="5"/>
      <c r="I643" s="5"/>
      <c r="J643" s="5"/>
      <c r="K643" s="5"/>
      <c r="L643" s="5"/>
      <c r="M643" s="5"/>
      <c r="N643" s="5"/>
      <c r="O643" s="5"/>
      <c r="P643" s="5"/>
      <c r="Q643" s="5"/>
      <c r="R643" s="5"/>
      <c r="W643" s="5"/>
    </row>
    <row r="644" spans="5:23" x14ac:dyDescent="0.25">
      <c r="E644" s="5"/>
      <c r="F644" s="5"/>
      <c r="G644" s="5"/>
      <c r="H644" s="5"/>
      <c r="I644" s="5"/>
      <c r="J644" s="5"/>
      <c r="K644" s="5"/>
      <c r="L644" s="5"/>
      <c r="M644" s="5"/>
      <c r="N644" s="5"/>
      <c r="O644" s="5"/>
      <c r="P644" s="5"/>
      <c r="Q644" s="5"/>
      <c r="R644" s="5"/>
      <c r="W644" s="5"/>
    </row>
    <row r="645" spans="5:23" x14ac:dyDescent="0.25">
      <c r="E645" s="5"/>
      <c r="F645" s="5"/>
      <c r="G645" s="5"/>
      <c r="H645" s="5"/>
      <c r="I645" s="5"/>
      <c r="J645" s="5"/>
      <c r="K645" s="5"/>
      <c r="L645" s="5"/>
      <c r="M645" s="5"/>
      <c r="N645" s="5"/>
      <c r="O645" s="5"/>
      <c r="P645" s="5"/>
      <c r="Q645" s="5"/>
      <c r="R645" s="5"/>
      <c r="W645" s="5"/>
    </row>
    <row r="646" spans="5:23" x14ac:dyDescent="0.25">
      <c r="E646" s="5"/>
      <c r="F646" s="5"/>
      <c r="G646" s="5"/>
      <c r="H646" s="5"/>
      <c r="I646" s="5"/>
      <c r="J646" s="5"/>
      <c r="K646" s="5"/>
      <c r="L646" s="5"/>
      <c r="M646" s="5"/>
      <c r="N646" s="5"/>
      <c r="O646" s="5"/>
      <c r="P646" s="5"/>
      <c r="Q646" s="5"/>
      <c r="R646" s="5"/>
      <c r="W646" s="5"/>
    </row>
    <row r="647" spans="5:23" x14ac:dyDescent="0.25">
      <c r="E647" s="5"/>
      <c r="F647" s="5"/>
      <c r="G647" s="5"/>
      <c r="H647" s="5"/>
      <c r="I647" s="5"/>
      <c r="J647" s="5"/>
      <c r="K647" s="5"/>
      <c r="L647" s="5"/>
      <c r="M647" s="5"/>
      <c r="N647" s="5"/>
      <c r="O647" s="5"/>
      <c r="P647" s="5"/>
      <c r="Q647" s="5"/>
      <c r="R647" s="5"/>
      <c r="W647" s="5"/>
    </row>
    <row r="648" spans="5:23" x14ac:dyDescent="0.25">
      <c r="E648" s="5"/>
      <c r="F648" s="5"/>
      <c r="G648" s="5"/>
      <c r="H648" s="5"/>
      <c r="I648" s="5"/>
      <c r="J648" s="5"/>
      <c r="K648" s="5"/>
      <c r="L648" s="5"/>
      <c r="M648" s="5"/>
      <c r="N648" s="5"/>
      <c r="O648" s="5"/>
      <c r="P648" s="5"/>
      <c r="Q648" s="5"/>
      <c r="R648" s="5"/>
      <c r="W648" s="5"/>
    </row>
    <row r="649" spans="5:23" x14ac:dyDescent="0.25">
      <c r="E649" s="5"/>
      <c r="F649" s="5"/>
      <c r="G649" s="5"/>
      <c r="H649" s="5"/>
      <c r="I649" s="5"/>
      <c r="J649" s="5"/>
      <c r="K649" s="5"/>
      <c r="L649" s="5"/>
      <c r="M649" s="5"/>
      <c r="N649" s="5"/>
      <c r="O649" s="5"/>
      <c r="P649" s="5"/>
      <c r="Q649" s="5"/>
      <c r="R649" s="5"/>
      <c r="W649" s="5"/>
    </row>
    <row r="650" spans="5:23" x14ac:dyDescent="0.25">
      <c r="E650" s="5"/>
      <c r="F650" s="5"/>
      <c r="G650" s="5"/>
      <c r="H650" s="5"/>
      <c r="I650" s="5"/>
      <c r="J650" s="5"/>
      <c r="K650" s="5"/>
      <c r="L650" s="5"/>
      <c r="M650" s="5"/>
      <c r="N650" s="5"/>
      <c r="O650" s="5"/>
      <c r="P650" s="5"/>
      <c r="Q650" s="5"/>
      <c r="R650" s="5"/>
      <c r="W650" s="5"/>
    </row>
    <row r="651" spans="5:23" x14ac:dyDescent="0.25">
      <c r="E651" s="5"/>
      <c r="F651" s="5"/>
      <c r="G651" s="5"/>
      <c r="H651" s="5"/>
      <c r="I651" s="5"/>
      <c r="J651" s="5"/>
      <c r="K651" s="5"/>
      <c r="L651" s="5"/>
      <c r="M651" s="5"/>
      <c r="N651" s="5"/>
      <c r="O651" s="5"/>
      <c r="P651" s="5"/>
      <c r="Q651" s="5"/>
      <c r="R651" s="5"/>
      <c r="W651" s="5"/>
    </row>
    <row r="652" spans="5:23" x14ac:dyDescent="0.25">
      <c r="E652" s="5"/>
      <c r="F652" s="5"/>
      <c r="G652" s="5"/>
      <c r="H652" s="5"/>
      <c r="I652" s="5"/>
      <c r="J652" s="5"/>
      <c r="K652" s="5"/>
      <c r="L652" s="5"/>
      <c r="M652" s="5"/>
      <c r="N652" s="5"/>
      <c r="O652" s="5"/>
      <c r="P652" s="5"/>
      <c r="Q652" s="5"/>
      <c r="R652" s="5"/>
      <c r="W652" s="5"/>
    </row>
    <row r="653" spans="5:23" x14ac:dyDescent="0.25">
      <c r="E653" s="5"/>
      <c r="F653" s="5"/>
      <c r="G653" s="5"/>
      <c r="H653" s="5"/>
      <c r="I653" s="5"/>
      <c r="J653" s="5"/>
      <c r="K653" s="5"/>
      <c r="L653" s="5"/>
      <c r="M653" s="5"/>
      <c r="N653" s="5"/>
      <c r="O653" s="5"/>
      <c r="P653" s="5"/>
      <c r="Q653" s="5"/>
      <c r="R653" s="5"/>
      <c r="W653" s="5"/>
    </row>
    <row r="654" spans="5:23" x14ac:dyDescent="0.25">
      <c r="E654" s="5"/>
      <c r="F654" s="5"/>
      <c r="G654" s="5"/>
      <c r="H654" s="5"/>
      <c r="I654" s="5"/>
      <c r="J654" s="5"/>
      <c r="K654" s="5"/>
      <c r="L654" s="5"/>
      <c r="M654" s="5"/>
      <c r="N654" s="5"/>
      <c r="O654" s="5"/>
      <c r="P654" s="5"/>
      <c r="Q654" s="5"/>
      <c r="R654" s="5"/>
      <c r="W654" s="5"/>
    </row>
    <row r="655" spans="5:23" x14ac:dyDescent="0.25">
      <c r="E655" s="5"/>
      <c r="F655" s="5"/>
      <c r="G655" s="5"/>
      <c r="H655" s="5"/>
      <c r="I655" s="5"/>
      <c r="J655" s="5"/>
      <c r="K655" s="5"/>
      <c r="L655" s="5"/>
      <c r="M655" s="5"/>
      <c r="N655" s="5"/>
      <c r="O655" s="5"/>
      <c r="P655" s="5"/>
      <c r="Q655" s="5"/>
      <c r="R655" s="5"/>
      <c r="W655" s="5"/>
    </row>
    <row r="656" spans="5:23" x14ac:dyDescent="0.25">
      <c r="E656" s="5"/>
      <c r="F656" s="5"/>
      <c r="G656" s="5"/>
      <c r="H656" s="5"/>
      <c r="I656" s="5"/>
      <c r="J656" s="5"/>
      <c r="K656" s="5"/>
      <c r="L656" s="5"/>
      <c r="M656" s="5"/>
      <c r="N656" s="5"/>
      <c r="O656" s="5"/>
      <c r="P656" s="5"/>
      <c r="Q656" s="5"/>
      <c r="R656" s="5"/>
      <c r="W656" s="5"/>
    </row>
    <row r="657" spans="5:23" x14ac:dyDescent="0.25">
      <c r="E657" s="5"/>
      <c r="F657" s="5"/>
      <c r="G657" s="5"/>
      <c r="H657" s="5"/>
      <c r="I657" s="5"/>
      <c r="J657" s="5"/>
      <c r="K657" s="5"/>
      <c r="L657" s="5"/>
      <c r="M657" s="5"/>
      <c r="N657" s="5"/>
      <c r="O657" s="5"/>
      <c r="P657" s="5"/>
      <c r="Q657" s="5"/>
      <c r="R657" s="5"/>
      <c r="W657" s="5"/>
    </row>
    <row r="658" spans="5:23" x14ac:dyDescent="0.25">
      <c r="E658" s="5"/>
      <c r="F658" s="5"/>
      <c r="G658" s="5"/>
      <c r="H658" s="5"/>
      <c r="I658" s="5"/>
      <c r="J658" s="5"/>
      <c r="K658" s="5"/>
      <c r="L658" s="5"/>
      <c r="M658" s="5"/>
      <c r="N658" s="5"/>
      <c r="O658" s="5"/>
      <c r="P658" s="5"/>
      <c r="Q658" s="5"/>
      <c r="R658" s="5"/>
      <c r="W658" s="5"/>
    </row>
    <row r="659" spans="5:23" x14ac:dyDescent="0.25">
      <c r="E659" s="5"/>
      <c r="F659" s="5"/>
      <c r="G659" s="5"/>
      <c r="H659" s="5"/>
      <c r="I659" s="5"/>
      <c r="J659" s="5"/>
      <c r="K659" s="5"/>
      <c r="L659" s="5"/>
      <c r="M659" s="5"/>
      <c r="N659" s="5"/>
      <c r="O659" s="5"/>
      <c r="P659" s="5"/>
      <c r="Q659" s="5"/>
      <c r="R659" s="5"/>
      <c r="W659" s="5"/>
    </row>
    <row r="660" spans="5:23" x14ac:dyDescent="0.25">
      <c r="E660" s="5"/>
      <c r="F660" s="5"/>
      <c r="G660" s="5"/>
      <c r="H660" s="5"/>
      <c r="I660" s="5"/>
      <c r="J660" s="5"/>
      <c r="K660" s="5"/>
      <c r="L660" s="5"/>
      <c r="M660" s="5"/>
      <c r="N660" s="5"/>
      <c r="O660" s="5"/>
      <c r="P660" s="5"/>
      <c r="Q660" s="5"/>
      <c r="R660" s="5"/>
      <c r="W660" s="5"/>
    </row>
    <row r="661" spans="5:23" x14ac:dyDescent="0.25">
      <c r="E661" s="5"/>
      <c r="F661" s="5"/>
      <c r="G661" s="5"/>
      <c r="H661" s="5"/>
      <c r="I661" s="5"/>
      <c r="J661" s="5"/>
      <c r="K661" s="5"/>
      <c r="L661" s="5"/>
      <c r="M661" s="5"/>
      <c r="N661" s="5"/>
      <c r="O661" s="5"/>
      <c r="P661" s="5"/>
      <c r="Q661" s="5"/>
      <c r="R661" s="5"/>
      <c r="W661" s="5"/>
    </row>
    <row r="662" spans="5:23" x14ac:dyDescent="0.25">
      <c r="E662" s="5"/>
      <c r="F662" s="5"/>
      <c r="G662" s="5"/>
      <c r="H662" s="5"/>
      <c r="I662" s="5"/>
      <c r="J662" s="5"/>
      <c r="K662" s="5"/>
      <c r="L662" s="5"/>
      <c r="M662" s="5"/>
      <c r="N662" s="5"/>
      <c r="O662" s="5"/>
      <c r="P662" s="5"/>
      <c r="Q662" s="5"/>
      <c r="R662" s="5"/>
      <c r="W662" s="5"/>
    </row>
    <row r="663" spans="5:23" x14ac:dyDescent="0.25">
      <c r="E663" s="5"/>
      <c r="F663" s="5"/>
      <c r="G663" s="5"/>
      <c r="H663" s="5"/>
      <c r="I663" s="5"/>
      <c r="J663" s="5"/>
      <c r="K663" s="5"/>
      <c r="L663" s="5"/>
      <c r="M663" s="5"/>
      <c r="N663" s="5"/>
      <c r="O663" s="5"/>
      <c r="P663" s="5"/>
      <c r="Q663" s="5"/>
      <c r="R663" s="5"/>
      <c r="W663" s="5"/>
    </row>
    <row r="664" spans="5:23" x14ac:dyDescent="0.25">
      <c r="E664" s="5"/>
      <c r="F664" s="5"/>
      <c r="G664" s="5"/>
      <c r="H664" s="5"/>
      <c r="I664" s="5"/>
      <c r="J664" s="5"/>
      <c r="K664" s="5"/>
      <c r="L664" s="5"/>
      <c r="M664" s="5"/>
      <c r="N664" s="5"/>
      <c r="O664" s="5"/>
      <c r="P664" s="5"/>
      <c r="Q664" s="5"/>
      <c r="R664" s="5"/>
      <c r="W664" s="5"/>
    </row>
    <row r="665" spans="5:23" x14ac:dyDescent="0.25">
      <c r="E665" s="5"/>
      <c r="F665" s="5"/>
      <c r="G665" s="5"/>
      <c r="H665" s="5"/>
      <c r="I665" s="5"/>
      <c r="J665" s="5"/>
      <c r="K665" s="5"/>
      <c r="L665" s="5"/>
      <c r="M665" s="5"/>
      <c r="N665" s="5"/>
      <c r="O665" s="5"/>
      <c r="P665" s="5"/>
      <c r="Q665" s="5"/>
      <c r="R665" s="5"/>
      <c r="W665" s="5"/>
    </row>
    <row r="666" spans="5:23" x14ac:dyDescent="0.25">
      <c r="E666" s="5"/>
      <c r="F666" s="5"/>
      <c r="G666" s="5"/>
      <c r="H666" s="5"/>
      <c r="I666" s="5"/>
      <c r="J666" s="5"/>
      <c r="K666" s="5"/>
      <c r="L666" s="5"/>
      <c r="M666" s="5"/>
      <c r="N666" s="5"/>
      <c r="O666" s="5"/>
      <c r="P666" s="5"/>
      <c r="Q666" s="5"/>
      <c r="R666" s="5"/>
      <c r="W666" s="5"/>
    </row>
    <row r="667" spans="5:23" x14ac:dyDescent="0.25">
      <c r="E667" s="5"/>
      <c r="F667" s="5"/>
      <c r="G667" s="5"/>
      <c r="H667" s="5"/>
      <c r="I667" s="5"/>
      <c r="J667" s="5"/>
      <c r="K667" s="5"/>
      <c r="L667" s="5"/>
      <c r="M667" s="5"/>
      <c r="N667" s="5"/>
      <c r="O667" s="5"/>
      <c r="P667" s="5"/>
      <c r="Q667" s="5"/>
      <c r="R667" s="5"/>
      <c r="W667" s="5"/>
    </row>
    <row r="668" spans="5:23" x14ac:dyDescent="0.25">
      <c r="E668" s="5"/>
      <c r="F668" s="5"/>
      <c r="G668" s="5"/>
      <c r="H668" s="5"/>
      <c r="I668" s="5"/>
      <c r="J668" s="5"/>
      <c r="K668" s="5"/>
      <c r="L668" s="5"/>
      <c r="M668" s="5"/>
      <c r="N668" s="5"/>
      <c r="O668" s="5"/>
      <c r="P668" s="5"/>
      <c r="Q668" s="5"/>
      <c r="R668" s="5"/>
      <c r="W668" s="5"/>
    </row>
    <row r="669" spans="5:23" x14ac:dyDescent="0.25">
      <c r="E669" s="5"/>
      <c r="F669" s="5"/>
      <c r="G669" s="5"/>
      <c r="H669" s="5"/>
      <c r="I669" s="5"/>
      <c r="J669" s="5"/>
      <c r="K669" s="5"/>
      <c r="L669" s="5"/>
      <c r="M669" s="5"/>
      <c r="N669" s="5"/>
      <c r="O669" s="5"/>
      <c r="P669" s="5"/>
      <c r="Q669" s="5"/>
      <c r="R669" s="5"/>
      <c r="W669" s="5"/>
    </row>
    <row r="670" spans="5:23" x14ac:dyDescent="0.25">
      <c r="E670" s="5"/>
      <c r="F670" s="5"/>
      <c r="G670" s="5"/>
      <c r="H670" s="5"/>
      <c r="I670" s="5"/>
      <c r="J670" s="5"/>
      <c r="K670" s="5"/>
      <c r="L670" s="5"/>
      <c r="M670" s="5"/>
      <c r="N670" s="5"/>
      <c r="O670" s="5"/>
      <c r="P670" s="5"/>
      <c r="Q670" s="5"/>
      <c r="R670" s="5"/>
      <c r="W670" s="5"/>
    </row>
    <row r="671" spans="5:23" x14ac:dyDescent="0.25">
      <c r="E671" s="5"/>
      <c r="F671" s="5"/>
      <c r="G671" s="5"/>
      <c r="H671" s="5"/>
      <c r="I671" s="5"/>
      <c r="J671" s="5"/>
      <c r="K671" s="5"/>
      <c r="L671" s="5"/>
      <c r="M671" s="5"/>
      <c r="N671" s="5"/>
      <c r="O671" s="5"/>
      <c r="P671" s="5"/>
      <c r="Q671" s="5"/>
      <c r="R671" s="5"/>
      <c r="W671" s="5"/>
    </row>
    <row r="672" spans="5:23" x14ac:dyDescent="0.25">
      <c r="E672" s="5"/>
      <c r="F672" s="5"/>
      <c r="G672" s="5"/>
      <c r="H672" s="5"/>
      <c r="I672" s="5"/>
      <c r="J672" s="5"/>
      <c r="K672" s="5"/>
      <c r="L672" s="5"/>
      <c r="M672" s="5"/>
      <c r="N672" s="5"/>
      <c r="O672" s="5"/>
      <c r="P672" s="5"/>
      <c r="Q672" s="5"/>
      <c r="R672" s="5"/>
      <c r="W672" s="5"/>
    </row>
    <row r="673" spans="5:23" x14ac:dyDescent="0.25">
      <c r="E673" s="5"/>
      <c r="F673" s="5"/>
      <c r="G673" s="5"/>
      <c r="H673" s="5"/>
      <c r="I673" s="5"/>
      <c r="J673" s="5"/>
      <c r="K673" s="5"/>
      <c r="L673" s="5"/>
      <c r="M673" s="5"/>
      <c r="N673" s="5"/>
      <c r="O673" s="5"/>
      <c r="P673" s="5"/>
      <c r="Q673" s="5"/>
      <c r="R673" s="5"/>
      <c r="W673" s="5"/>
    </row>
    <row r="674" spans="5:23" x14ac:dyDescent="0.25">
      <c r="E674" s="5"/>
      <c r="F674" s="5"/>
      <c r="G674" s="5"/>
      <c r="H674" s="5"/>
      <c r="I674" s="5"/>
      <c r="J674" s="5"/>
      <c r="K674" s="5"/>
      <c r="L674" s="5"/>
      <c r="M674" s="5"/>
      <c r="N674" s="5"/>
      <c r="O674" s="5"/>
      <c r="P674" s="5"/>
      <c r="Q674" s="5"/>
      <c r="R674" s="5"/>
      <c r="W674" s="5"/>
    </row>
    <row r="675" spans="5:23" x14ac:dyDescent="0.25">
      <c r="E675" s="5"/>
      <c r="F675" s="5"/>
      <c r="G675" s="5"/>
      <c r="H675" s="5"/>
      <c r="I675" s="5"/>
      <c r="J675" s="5"/>
      <c r="K675" s="5"/>
      <c r="L675" s="5"/>
      <c r="M675" s="5"/>
      <c r="N675" s="5"/>
      <c r="O675" s="5"/>
      <c r="P675" s="5"/>
      <c r="Q675" s="5"/>
      <c r="R675" s="5"/>
      <c r="W675" s="5"/>
    </row>
    <row r="676" spans="5:23" x14ac:dyDescent="0.25">
      <c r="E676" s="5"/>
      <c r="F676" s="5"/>
      <c r="G676" s="5"/>
      <c r="H676" s="5"/>
      <c r="I676" s="5"/>
      <c r="J676" s="5"/>
      <c r="K676" s="5"/>
      <c r="L676" s="5"/>
      <c r="M676" s="5"/>
      <c r="N676" s="5"/>
      <c r="O676" s="5"/>
      <c r="P676" s="5"/>
      <c r="Q676" s="5"/>
      <c r="R676" s="5"/>
      <c r="W676" s="5"/>
    </row>
    <row r="677" spans="5:23" x14ac:dyDescent="0.25">
      <c r="E677" s="5"/>
      <c r="F677" s="5"/>
      <c r="G677" s="5"/>
      <c r="H677" s="5"/>
      <c r="I677" s="5"/>
      <c r="J677" s="5"/>
      <c r="K677" s="5"/>
      <c r="L677" s="5"/>
      <c r="M677" s="5"/>
      <c r="N677" s="5"/>
      <c r="O677" s="5"/>
      <c r="P677" s="5"/>
      <c r="Q677" s="5"/>
      <c r="R677" s="5"/>
      <c r="W677" s="5"/>
    </row>
    <row r="678" spans="5:23" x14ac:dyDescent="0.25">
      <c r="E678" s="5"/>
      <c r="F678" s="5"/>
      <c r="G678" s="5"/>
      <c r="H678" s="5"/>
      <c r="I678" s="5"/>
      <c r="J678" s="5"/>
      <c r="K678" s="5"/>
      <c r="L678" s="5"/>
      <c r="M678" s="5"/>
      <c r="N678" s="5"/>
      <c r="O678" s="5"/>
      <c r="P678" s="5"/>
      <c r="Q678" s="5"/>
      <c r="R678" s="5"/>
      <c r="W678" s="5"/>
    </row>
    <row r="679" spans="5:23" x14ac:dyDescent="0.25">
      <c r="E679" s="5"/>
      <c r="F679" s="5"/>
      <c r="G679" s="5"/>
      <c r="H679" s="5"/>
      <c r="I679" s="5"/>
      <c r="J679" s="5"/>
      <c r="K679" s="5"/>
      <c r="L679" s="5"/>
      <c r="M679" s="5"/>
      <c r="N679" s="5"/>
      <c r="O679" s="5"/>
      <c r="P679" s="5"/>
      <c r="Q679" s="5"/>
      <c r="R679" s="5"/>
      <c r="W679" s="5"/>
    </row>
    <row r="680" spans="5:23" x14ac:dyDescent="0.25">
      <c r="E680" s="5"/>
      <c r="F680" s="5"/>
      <c r="G680" s="5"/>
      <c r="H680" s="5"/>
      <c r="I680" s="5"/>
      <c r="J680" s="5"/>
      <c r="K680" s="5"/>
      <c r="L680" s="5"/>
      <c r="M680" s="5"/>
      <c r="N680" s="5"/>
      <c r="O680" s="5"/>
      <c r="P680" s="5"/>
      <c r="Q680" s="5"/>
      <c r="R680" s="5"/>
      <c r="W680" s="5"/>
    </row>
    <row r="681" spans="5:23" x14ac:dyDescent="0.25">
      <c r="E681" s="5"/>
      <c r="F681" s="5"/>
      <c r="G681" s="5"/>
      <c r="H681" s="5"/>
      <c r="I681" s="5"/>
      <c r="J681" s="5"/>
      <c r="K681" s="5"/>
      <c r="L681" s="5"/>
      <c r="M681" s="5"/>
      <c r="N681" s="5"/>
      <c r="O681" s="5"/>
      <c r="P681" s="5"/>
      <c r="Q681" s="5"/>
      <c r="R681" s="5"/>
      <c r="W681" s="5"/>
    </row>
    <row r="682" spans="5:23" x14ac:dyDescent="0.25">
      <c r="E682" s="5"/>
      <c r="F682" s="5"/>
      <c r="G682" s="5"/>
      <c r="H682" s="5"/>
      <c r="I682" s="5"/>
      <c r="J682" s="5"/>
      <c r="K682" s="5"/>
      <c r="L682" s="5"/>
      <c r="M682" s="5"/>
      <c r="N682" s="5"/>
      <c r="O682" s="5"/>
      <c r="P682" s="5"/>
      <c r="Q682" s="5"/>
      <c r="R682" s="5"/>
      <c r="W682" s="5"/>
    </row>
    <row r="683" spans="5:23" x14ac:dyDescent="0.25">
      <c r="E683" s="5"/>
      <c r="F683" s="5"/>
      <c r="G683" s="5"/>
      <c r="H683" s="5"/>
      <c r="I683" s="5"/>
      <c r="J683" s="5"/>
      <c r="K683" s="5"/>
      <c r="L683" s="5"/>
      <c r="M683" s="5"/>
      <c r="N683" s="5"/>
      <c r="O683" s="5"/>
      <c r="P683" s="5"/>
      <c r="Q683" s="5"/>
      <c r="R683" s="5"/>
      <c r="W683" s="5"/>
    </row>
    <row r="684" spans="5:23" x14ac:dyDescent="0.25">
      <c r="E684" s="5"/>
      <c r="F684" s="5"/>
      <c r="G684" s="5"/>
      <c r="H684" s="5"/>
      <c r="I684" s="5"/>
      <c r="J684" s="5"/>
      <c r="K684" s="5"/>
      <c r="L684" s="5"/>
      <c r="M684" s="5"/>
      <c r="N684" s="5"/>
      <c r="O684" s="5"/>
      <c r="P684" s="5"/>
      <c r="Q684" s="5"/>
      <c r="R684" s="5"/>
      <c r="W684" s="5"/>
    </row>
    <row r="685" spans="5:23" x14ac:dyDescent="0.25">
      <c r="E685" s="5"/>
      <c r="F685" s="5"/>
      <c r="G685" s="5"/>
      <c r="H685" s="5"/>
      <c r="I685" s="5"/>
      <c r="J685" s="5"/>
      <c r="K685" s="5"/>
      <c r="L685" s="5"/>
      <c r="M685" s="5"/>
      <c r="N685" s="5"/>
      <c r="O685" s="5"/>
      <c r="P685" s="5"/>
      <c r="Q685" s="5"/>
      <c r="R685" s="5"/>
      <c r="W685" s="5"/>
    </row>
    <row r="686" spans="5:23" x14ac:dyDescent="0.25">
      <c r="E686" s="5"/>
      <c r="F686" s="5"/>
      <c r="G686" s="5"/>
      <c r="H686" s="5"/>
      <c r="I686" s="5"/>
      <c r="J686" s="5"/>
      <c r="K686" s="5"/>
      <c r="L686" s="5"/>
      <c r="M686" s="5"/>
      <c r="N686" s="5"/>
      <c r="O686" s="5"/>
      <c r="P686" s="5"/>
      <c r="Q686" s="5"/>
      <c r="R686" s="5"/>
      <c r="W686" s="5"/>
    </row>
    <row r="687" spans="5:23" x14ac:dyDescent="0.25">
      <c r="E687" s="5"/>
      <c r="F687" s="5"/>
      <c r="G687" s="5"/>
      <c r="H687" s="5"/>
      <c r="I687" s="5"/>
      <c r="J687" s="5"/>
      <c r="K687" s="5"/>
      <c r="L687" s="5"/>
      <c r="M687" s="5"/>
      <c r="N687" s="5"/>
      <c r="O687" s="5"/>
      <c r="P687" s="5"/>
      <c r="Q687" s="5"/>
      <c r="R687" s="5"/>
      <c r="W687" s="5"/>
    </row>
    <row r="688" spans="5:23" x14ac:dyDescent="0.25">
      <c r="E688" s="5"/>
      <c r="F688" s="5"/>
      <c r="G688" s="5"/>
      <c r="H688" s="5"/>
      <c r="I688" s="5"/>
      <c r="J688" s="5"/>
      <c r="K688" s="5"/>
      <c r="L688" s="5"/>
      <c r="M688" s="5"/>
      <c r="N688" s="5"/>
      <c r="O688" s="5"/>
      <c r="P688" s="5"/>
      <c r="Q688" s="5"/>
      <c r="R688" s="5"/>
      <c r="W688" s="5"/>
    </row>
    <row r="689" spans="5:23" x14ac:dyDescent="0.25">
      <c r="E689" s="5"/>
      <c r="F689" s="5"/>
      <c r="G689" s="5"/>
      <c r="H689" s="5"/>
      <c r="I689" s="5"/>
      <c r="J689" s="5"/>
      <c r="K689" s="5"/>
      <c r="L689" s="5"/>
      <c r="M689" s="5"/>
      <c r="N689" s="5"/>
      <c r="O689" s="5"/>
      <c r="P689" s="5"/>
      <c r="Q689" s="5"/>
      <c r="R689" s="5"/>
      <c r="W689" s="5"/>
    </row>
    <row r="690" spans="5:23" x14ac:dyDescent="0.25">
      <c r="E690" s="5"/>
      <c r="F690" s="5"/>
      <c r="G690" s="5"/>
      <c r="H690" s="5"/>
      <c r="I690" s="5"/>
      <c r="J690" s="5"/>
      <c r="K690" s="5"/>
      <c r="L690" s="5"/>
      <c r="M690" s="5"/>
      <c r="N690" s="5"/>
      <c r="O690" s="5"/>
      <c r="P690" s="5"/>
      <c r="Q690" s="5"/>
      <c r="R690" s="5"/>
      <c r="W690" s="5"/>
    </row>
    <row r="691" spans="5:23" x14ac:dyDescent="0.25">
      <c r="E691" s="5"/>
      <c r="F691" s="5"/>
      <c r="G691" s="5"/>
      <c r="H691" s="5"/>
      <c r="I691" s="5"/>
      <c r="J691" s="5"/>
      <c r="K691" s="5"/>
      <c r="L691" s="5"/>
      <c r="M691" s="5"/>
      <c r="N691" s="5"/>
      <c r="O691" s="5"/>
      <c r="P691" s="5"/>
      <c r="Q691" s="5"/>
      <c r="R691" s="5"/>
      <c r="W691" s="5"/>
    </row>
    <row r="692" spans="5:23" x14ac:dyDescent="0.25">
      <c r="E692" s="5"/>
      <c r="F692" s="5"/>
      <c r="G692" s="5"/>
      <c r="H692" s="5"/>
      <c r="I692" s="5"/>
      <c r="J692" s="5"/>
      <c r="K692" s="5"/>
      <c r="L692" s="5"/>
      <c r="M692" s="5"/>
      <c r="N692" s="5"/>
      <c r="O692" s="5"/>
      <c r="P692" s="5"/>
      <c r="Q692" s="5"/>
      <c r="R692" s="5"/>
      <c r="W692" s="5"/>
    </row>
    <row r="693" spans="5:23" x14ac:dyDescent="0.25">
      <c r="E693" s="5"/>
      <c r="F693" s="5"/>
      <c r="G693" s="5"/>
      <c r="H693" s="5"/>
      <c r="I693" s="5"/>
      <c r="J693" s="5"/>
      <c r="K693" s="5"/>
      <c r="L693" s="5"/>
      <c r="M693" s="5"/>
      <c r="N693" s="5"/>
      <c r="O693" s="5"/>
      <c r="P693" s="5"/>
      <c r="Q693" s="5"/>
      <c r="R693" s="5"/>
      <c r="W693" s="5"/>
    </row>
    <row r="694" spans="5:23" x14ac:dyDescent="0.25">
      <c r="E694" s="5"/>
      <c r="F694" s="5"/>
      <c r="G694" s="5"/>
      <c r="H694" s="5"/>
      <c r="I694" s="5"/>
      <c r="J694" s="5"/>
      <c r="K694" s="5"/>
      <c r="L694" s="5"/>
      <c r="M694" s="5"/>
      <c r="N694" s="5"/>
      <c r="O694" s="5"/>
      <c r="P694" s="5"/>
      <c r="Q694" s="5"/>
      <c r="R694" s="5"/>
      <c r="W694" s="5"/>
    </row>
    <row r="695" spans="5:23" x14ac:dyDescent="0.25">
      <c r="E695" s="5"/>
      <c r="F695" s="5"/>
      <c r="G695" s="5"/>
      <c r="H695" s="5"/>
      <c r="I695" s="5"/>
      <c r="J695" s="5"/>
      <c r="K695" s="5"/>
      <c r="L695" s="5"/>
      <c r="M695" s="5"/>
      <c r="N695" s="5"/>
      <c r="O695" s="5"/>
      <c r="P695" s="5"/>
      <c r="Q695" s="5"/>
      <c r="R695" s="5"/>
      <c r="W695" s="5"/>
    </row>
    <row r="696" spans="5:23" x14ac:dyDescent="0.25">
      <c r="E696" s="5"/>
      <c r="F696" s="5"/>
      <c r="G696" s="5"/>
      <c r="H696" s="5"/>
      <c r="I696" s="5"/>
      <c r="J696" s="5"/>
      <c r="K696" s="5"/>
      <c r="L696" s="5"/>
      <c r="M696" s="5"/>
      <c r="N696" s="5"/>
      <c r="O696" s="5"/>
      <c r="P696" s="5"/>
      <c r="Q696" s="5"/>
      <c r="R696" s="5"/>
      <c r="W696" s="5"/>
    </row>
    <row r="697" spans="5:23" x14ac:dyDescent="0.25">
      <c r="E697" s="5"/>
      <c r="F697" s="5"/>
      <c r="G697" s="5"/>
      <c r="H697" s="5"/>
      <c r="I697" s="5"/>
      <c r="J697" s="5"/>
      <c r="K697" s="5"/>
      <c r="L697" s="5"/>
      <c r="M697" s="5"/>
      <c r="N697" s="5"/>
      <c r="O697" s="5"/>
      <c r="P697" s="5"/>
      <c r="Q697" s="5"/>
      <c r="R697" s="5"/>
      <c r="W697" s="5"/>
    </row>
    <row r="698" spans="5:23" x14ac:dyDescent="0.25">
      <c r="E698" s="5"/>
      <c r="F698" s="5"/>
      <c r="G698" s="5"/>
      <c r="H698" s="5"/>
      <c r="I698" s="5"/>
      <c r="J698" s="5"/>
      <c r="K698" s="5"/>
      <c r="L698" s="5"/>
      <c r="M698" s="5"/>
      <c r="N698" s="5"/>
      <c r="O698" s="5"/>
      <c r="P698" s="5"/>
      <c r="Q698" s="5"/>
      <c r="R698" s="5"/>
      <c r="W698" s="5"/>
    </row>
    <row r="699" spans="5:23" x14ac:dyDescent="0.25">
      <c r="E699" s="5"/>
      <c r="F699" s="5"/>
      <c r="G699" s="5"/>
      <c r="H699" s="5"/>
      <c r="I699" s="5"/>
      <c r="J699" s="5"/>
      <c r="K699" s="5"/>
      <c r="L699" s="5"/>
      <c r="M699" s="5"/>
      <c r="N699" s="5"/>
      <c r="O699" s="5"/>
      <c r="P699" s="5"/>
      <c r="Q699" s="5"/>
      <c r="R699" s="5"/>
      <c r="W699" s="5"/>
    </row>
    <row r="700" spans="5:23" x14ac:dyDescent="0.25">
      <c r="E700" s="5"/>
      <c r="F700" s="5"/>
      <c r="G700" s="5"/>
      <c r="H700" s="5"/>
      <c r="I700" s="5"/>
      <c r="J700" s="5"/>
      <c r="K700" s="5"/>
      <c r="L700" s="5"/>
      <c r="M700" s="5"/>
      <c r="N700" s="5"/>
      <c r="O700" s="5"/>
      <c r="P700" s="5"/>
      <c r="Q700" s="5"/>
      <c r="R700" s="5"/>
      <c r="W700" s="5"/>
    </row>
    <row r="701" spans="5:23" x14ac:dyDescent="0.25">
      <c r="E701" s="5"/>
      <c r="F701" s="5"/>
      <c r="G701" s="5"/>
      <c r="H701" s="5"/>
      <c r="I701" s="5"/>
      <c r="J701" s="5"/>
      <c r="K701" s="5"/>
      <c r="L701" s="5"/>
      <c r="M701" s="5"/>
      <c r="N701" s="5"/>
      <c r="O701" s="5"/>
      <c r="P701" s="5"/>
      <c r="Q701" s="5"/>
      <c r="R701" s="5"/>
      <c r="W701" s="5"/>
    </row>
    <row r="702" spans="5:23" x14ac:dyDescent="0.25">
      <c r="E702" s="5"/>
      <c r="F702" s="5"/>
      <c r="G702" s="5"/>
      <c r="H702" s="5"/>
      <c r="I702" s="5"/>
      <c r="J702" s="5"/>
      <c r="K702" s="5"/>
      <c r="L702" s="5"/>
      <c r="M702" s="5"/>
      <c r="N702" s="5"/>
      <c r="O702" s="5"/>
      <c r="P702" s="5"/>
      <c r="Q702" s="5"/>
      <c r="R702" s="5"/>
      <c r="W702" s="5"/>
    </row>
    <row r="703" spans="5:23" x14ac:dyDescent="0.25">
      <c r="E703" s="5"/>
      <c r="F703" s="5"/>
      <c r="G703" s="5"/>
      <c r="H703" s="5"/>
      <c r="I703" s="5"/>
      <c r="J703" s="5"/>
      <c r="K703" s="5"/>
      <c r="L703" s="5"/>
      <c r="M703" s="5"/>
      <c r="N703" s="5"/>
      <c r="O703" s="5"/>
      <c r="P703" s="5"/>
      <c r="Q703" s="5"/>
      <c r="R703" s="5"/>
      <c r="W703" s="5"/>
    </row>
    <row r="704" spans="5:23" x14ac:dyDescent="0.25">
      <c r="E704" s="5"/>
      <c r="F704" s="5"/>
      <c r="G704" s="5"/>
      <c r="H704" s="5"/>
      <c r="I704" s="5"/>
      <c r="J704" s="5"/>
      <c r="K704" s="5"/>
      <c r="L704" s="5"/>
      <c r="M704" s="5"/>
      <c r="N704" s="5"/>
      <c r="O704" s="5"/>
      <c r="P704" s="5"/>
      <c r="Q704" s="5"/>
      <c r="R704" s="5"/>
      <c r="W704" s="5"/>
    </row>
    <row r="705" spans="5:23" x14ac:dyDescent="0.25">
      <c r="E705" s="5"/>
      <c r="F705" s="5"/>
      <c r="G705" s="5"/>
      <c r="H705" s="5"/>
      <c r="I705" s="5"/>
      <c r="J705" s="5"/>
      <c r="K705" s="5"/>
      <c r="L705" s="5"/>
      <c r="M705" s="5"/>
      <c r="N705" s="5"/>
      <c r="O705" s="5"/>
      <c r="P705" s="5"/>
      <c r="Q705" s="5"/>
      <c r="R705" s="5"/>
      <c r="W705" s="5"/>
    </row>
    <row r="706" spans="5:23" x14ac:dyDescent="0.25">
      <c r="E706" s="5"/>
      <c r="F706" s="5"/>
      <c r="G706" s="5"/>
      <c r="H706" s="5"/>
      <c r="I706" s="5"/>
      <c r="J706" s="5"/>
      <c r="K706" s="5"/>
      <c r="L706" s="5"/>
      <c r="M706" s="5"/>
      <c r="N706" s="5"/>
      <c r="O706" s="5"/>
      <c r="P706" s="5"/>
      <c r="Q706" s="5"/>
      <c r="R706" s="5"/>
      <c r="W706" s="5"/>
    </row>
    <row r="707" spans="5:23" x14ac:dyDescent="0.25">
      <c r="E707" s="5"/>
      <c r="F707" s="5"/>
      <c r="G707" s="5"/>
      <c r="H707" s="5"/>
      <c r="I707" s="5"/>
      <c r="J707" s="5"/>
      <c r="K707" s="5"/>
      <c r="L707" s="5"/>
      <c r="M707" s="5"/>
      <c r="N707" s="5"/>
      <c r="O707" s="5"/>
      <c r="P707" s="5"/>
      <c r="Q707" s="5"/>
      <c r="R707" s="5"/>
      <c r="W707" s="5"/>
    </row>
    <row r="708" spans="5:23" x14ac:dyDescent="0.25">
      <c r="E708" s="5"/>
      <c r="F708" s="5"/>
      <c r="G708" s="5"/>
      <c r="H708" s="5"/>
      <c r="I708" s="5"/>
      <c r="J708" s="5"/>
      <c r="K708" s="5"/>
      <c r="L708" s="5"/>
      <c r="M708" s="5"/>
      <c r="N708" s="5"/>
      <c r="O708" s="5"/>
      <c r="P708" s="5"/>
      <c r="Q708" s="5"/>
      <c r="R708" s="5"/>
      <c r="W708" s="5"/>
    </row>
    <row r="709" spans="5:23" x14ac:dyDescent="0.25">
      <c r="E709" s="5"/>
      <c r="F709" s="5"/>
      <c r="G709" s="5"/>
      <c r="H709" s="5"/>
      <c r="I709" s="5"/>
      <c r="J709" s="5"/>
      <c r="K709" s="5"/>
      <c r="L709" s="5"/>
      <c r="M709" s="5"/>
      <c r="N709" s="5"/>
      <c r="O709" s="5"/>
      <c r="P709" s="5"/>
      <c r="Q709" s="5"/>
      <c r="R709" s="5"/>
      <c r="W709" s="5"/>
    </row>
    <row r="710" spans="5:23" x14ac:dyDescent="0.25">
      <c r="E710" s="5"/>
      <c r="F710" s="5"/>
      <c r="G710" s="5"/>
      <c r="H710" s="5"/>
      <c r="I710" s="5"/>
      <c r="J710" s="5"/>
      <c r="K710" s="5"/>
      <c r="L710" s="5"/>
      <c r="M710" s="5"/>
      <c r="N710" s="5"/>
      <c r="O710" s="5"/>
      <c r="P710" s="5"/>
      <c r="Q710" s="5"/>
      <c r="R710" s="5"/>
      <c r="W710" s="5"/>
    </row>
    <row r="711" spans="5:23" x14ac:dyDescent="0.25">
      <c r="E711" s="5"/>
      <c r="F711" s="5"/>
      <c r="G711" s="5"/>
      <c r="H711" s="5"/>
      <c r="I711" s="5"/>
      <c r="J711" s="5"/>
      <c r="K711" s="5"/>
      <c r="L711" s="5"/>
      <c r="M711" s="5"/>
      <c r="N711" s="5"/>
      <c r="O711" s="5"/>
      <c r="P711" s="5"/>
      <c r="Q711" s="5"/>
      <c r="R711" s="5"/>
      <c r="W711" s="5"/>
    </row>
    <row r="712" spans="5:23" x14ac:dyDescent="0.25">
      <c r="E712" s="5"/>
      <c r="F712" s="5"/>
      <c r="G712" s="5"/>
      <c r="H712" s="5"/>
      <c r="I712" s="5"/>
      <c r="J712" s="5"/>
      <c r="K712" s="5"/>
      <c r="L712" s="5"/>
      <c r="M712" s="5"/>
      <c r="N712" s="5"/>
      <c r="O712" s="5"/>
      <c r="P712" s="5"/>
      <c r="Q712" s="5"/>
      <c r="R712" s="5"/>
      <c r="W712" s="5"/>
    </row>
    <row r="713" spans="5:23" x14ac:dyDescent="0.25">
      <c r="E713" s="5"/>
      <c r="F713" s="5"/>
      <c r="G713" s="5"/>
      <c r="H713" s="5"/>
      <c r="I713" s="5"/>
      <c r="J713" s="5"/>
      <c r="K713" s="5"/>
      <c r="L713" s="5"/>
      <c r="M713" s="5"/>
      <c r="N713" s="5"/>
      <c r="O713" s="5"/>
      <c r="P713" s="5"/>
      <c r="Q713" s="5"/>
      <c r="R713" s="5"/>
      <c r="W713" s="5"/>
    </row>
    <row r="714" spans="5:23" x14ac:dyDescent="0.25">
      <c r="E714" s="5"/>
      <c r="F714" s="5"/>
      <c r="G714" s="5"/>
      <c r="H714" s="5"/>
      <c r="I714" s="5"/>
      <c r="J714" s="5"/>
      <c r="K714" s="5"/>
      <c r="L714" s="5"/>
      <c r="M714" s="5"/>
      <c r="N714" s="5"/>
      <c r="O714" s="5"/>
      <c r="P714" s="5"/>
      <c r="Q714" s="5"/>
      <c r="R714" s="5"/>
      <c r="W714" s="5"/>
    </row>
    <row r="715" spans="5:23" x14ac:dyDescent="0.25">
      <c r="E715" s="5"/>
      <c r="F715" s="5"/>
      <c r="G715" s="5"/>
      <c r="H715" s="5"/>
      <c r="I715" s="5"/>
      <c r="J715" s="5"/>
      <c r="K715" s="5"/>
      <c r="L715" s="5"/>
      <c r="M715" s="5"/>
      <c r="N715" s="5"/>
      <c r="O715" s="5"/>
      <c r="P715" s="5"/>
      <c r="Q715" s="5"/>
      <c r="R715" s="5"/>
      <c r="W715" s="5"/>
    </row>
    <row r="716" spans="5:23" x14ac:dyDescent="0.25">
      <c r="E716" s="5"/>
      <c r="F716" s="5"/>
      <c r="G716" s="5"/>
      <c r="H716" s="5"/>
      <c r="I716" s="5"/>
      <c r="J716" s="5"/>
      <c r="K716" s="5"/>
      <c r="L716" s="5"/>
      <c r="M716" s="5"/>
      <c r="N716" s="5"/>
      <c r="O716" s="5"/>
      <c r="P716" s="5"/>
      <c r="Q716" s="5"/>
      <c r="R716" s="5"/>
      <c r="W716" s="5"/>
    </row>
    <row r="717" spans="5:23" x14ac:dyDescent="0.25">
      <c r="E717" s="5"/>
      <c r="F717" s="5"/>
      <c r="G717" s="5"/>
      <c r="H717" s="5"/>
      <c r="I717" s="5"/>
      <c r="J717" s="5"/>
      <c r="K717" s="5"/>
      <c r="L717" s="5"/>
      <c r="M717" s="5"/>
      <c r="N717" s="5"/>
      <c r="O717" s="5"/>
      <c r="P717" s="5"/>
      <c r="Q717" s="5"/>
      <c r="R717" s="5"/>
      <c r="W717" s="5"/>
    </row>
    <row r="718" spans="5:23" x14ac:dyDescent="0.25">
      <c r="E718" s="5"/>
      <c r="F718" s="5"/>
      <c r="G718" s="5"/>
      <c r="H718" s="5"/>
      <c r="I718" s="5"/>
      <c r="J718" s="5"/>
      <c r="K718" s="5"/>
      <c r="L718" s="5"/>
      <c r="M718" s="5"/>
      <c r="N718" s="5"/>
      <c r="O718" s="5"/>
      <c r="P718" s="5"/>
      <c r="Q718" s="5"/>
      <c r="R718" s="5"/>
      <c r="W718" s="5"/>
    </row>
    <row r="719" spans="5:23" x14ac:dyDescent="0.25">
      <c r="E719" s="5"/>
      <c r="F719" s="5"/>
      <c r="G719" s="5"/>
      <c r="H719" s="5"/>
      <c r="I719" s="5"/>
      <c r="J719" s="5"/>
      <c r="K719" s="5"/>
      <c r="L719" s="5"/>
      <c r="M719" s="5"/>
      <c r="N719" s="5"/>
      <c r="O719" s="5"/>
      <c r="P719" s="5"/>
      <c r="Q719" s="5"/>
      <c r="R719" s="5"/>
      <c r="W719" s="5"/>
    </row>
    <row r="720" spans="5:23" x14ac:dyDescent="0.25">
      <c r="E720" s="5"/>
      <c r="F720" s="5"/>
      <c r="G720" s="5"/>
      <c r="H720" s="5"/>
      <c r="I720" s="5"/>
      <c r="J720" s="5"/>
      <c r="K720" s="5"/>
      <c r="L720" s="5"/>
      <c r="M720" s="5"/>
      <c r="N720" s="5"/>
      <c r="O720" s="5"/>
      <c r="P720" s="5"/>
      <c r="Q720" s="5"/>
      <c r="R720" s="5"/>
      <c r="W720" s="5"/>
    </row>
    <row r="721" spans="5:23" x14ac:dyDescent="0.25">
      <c r="E721" s="5"/>
      <c r="F721" s="5"/>
      <c r="G721" s="5"/>
      <c r="H721" s="5"/>
      <c r="I721" s="5"/>
      <c r="J721" s="5"/>
      <c r="K721" s="5"/>
      <c r="L721" s="5"/>
      <c r="M721" s="5"/>
      <c r="N721" s="5"/>
      <c r="O721" s="5"/>
      <c r="P721" s="5"/>
      <c r="Q721" s="5"/>
      <c r="R721" s="5"/>
      <c r="W721" s="5"/>
    </row>
    <row r="722" spans="5:23" x14ac:dyDescent="0.25">
      <c r="E722" s="5"/>
      <c r="F722" s="5"/>
      <c r="G722" s="5"/>
      <c r="H722" s="5"/>
      <c r="I722" s="5"/>
      <c r="J722" s="5"/>
      <c r="K722" s="5"/>
      <c r="L722" s="5"/>
      <c r="M722" s="5"/>
      <c r="N722" s="5"/>
      <c r="O722" s="5"/>
      <c r="P722" s="5"/>
      <c r="Q722" s="5"/>
      <c r="R722" s="5"/>
      <c r="W722" s="5"/>
    </row>
    <row r="723" spans="5:23" x14ac:dyDescent="0.25">
      <c r="E723" s="5"/>
      <c r="F723" s="5"/>
      <c r="G723" s="5"/>
      <c r="H723" s="5"/>
      <c r="I723" s="5"/>
      <c r="J723" s="5"/>
      <c r="K723" s="5"/>
      <c r="L723" s="5"/>
      <c r="M723" s="5"/>
      <c r="N723" s="5"/>
      <c r="O723" s="5"/>
      <c r="P723" s="5"/>
      <c r="Q723" s="5"/>
      <c r="R723" s="5"/>
      <c r="W723" s="5"/>
    </row>
    <row r="724" spans="5:23" x14ac:dyDescent="0.25">
      <c r="E724" s="5"/>
      <c r="F724" s="5"/>
      <c r="G724" s="5"/>
      <c r="H724" s="5"/>
      <c r="I724" s="5"/>
      <c r="J724" s="5"/>
      <c r="K724" s="5"/>
      <c r="L724" s="5"/>
      <c r="M724" s="5"/>
      <c r="N724" s="5"/>
      <c r="O724" s="5"/>
      <c r="P724" s="5"/>
      <c r="Q724" s="5"/>
      <c r="R724" s="5"/>
      <c r="W724" s="5"/>
    </row>
    <row r="725" spans="5:23" x14ac:dyDescent="0.25">
      <c r="E725" s="5"/>
      <c r="F725" s="5"/>
      <c r="G725" s="5"/>
      <c r="H725" s="5"/>
      <c r="I725" s="5"/>
      <c r="J725" s="5"/>
      <c r="K725" s="5"/>
      <c r="L725" s="5"/>
      <c r="M725" s="5"/>
      <c r="N725" s="5"/>
      <c r="O725" s="5"/>
      <c r="P725" s="5"/>
      <c r="Q725" s="5"/>
      <c r="R725" s="5"/>
      <c r="W725" s="5"/>
    </row>
    <row r="726" spans="5:23" x14ac:dyDescent="0.25">
      <c r="E726" s="5"/>
      <c r="F726" s="5"/>
      <c r="G726" s="5"/>
      <c r="H726" s="5"/>
      <c r="I726" s="5"/>
      <c r="J726" s="5"/>
      <c r="K726" s="5"/>
      <c r="L726" s="5"/>
      <c r="M726" s="5"/>
      <c r="N726" s="5"/>
      <c r="O726" s="5"/>
      <c r="P726" s="5"/>
      <c r="Q726" s="5"/>
      <c r="R726" s="5"/>
      <c r="W726" s="5"/>
    </row>
    <row r="727" spans="5:23" x14ac:dyDescent="0.25">
      <c r="E727" s="5"/>
      <c r="F727" s="5"/>
      <c r="G727" s="5"/>
      <c r="H727" s="5"/>
      <c r="I727" s="5"/>
      <c r="J727" s="5"/>
      <c r="K727" s="5"/>
      <c r="L727" s="5"/>
      <c r="M727" s="5"/>
      <c r="N727" s="5"/>
      <c r="O727" s="5"/>
      <c r="P727" s="5"/>
      <c r="Q727" s="5"/>
      <c r="R727" s="5"/>
      <c r="W727" s="5"/>
    </row>
    <row r="728" spans="5:23" x14ac:dyDescent="0.25">
      <c r="E728" s="5"/>
      <c r="F728" s="5"/>
      <c r="G728" s="5"/>
      <c r="H728" s="5"/>
      <c r="I728" s="5"/>
      <c r="J728" s="5"/>
      <c r="K728" s="5"/>
      <c r="L728" s="5"/>
      <c r="M728" s="5"/>
      <c r="N728" s="5"/>
      <c r="O728" s="5"/>
      <c r="P728" s="5"/>
      <c r="Q728" s="5"/>
      <c r="R728" s="5"/>
      <c r="W728" s="5"/>
    </row>
    <row r="729" spans="5:23" x14ac:dyDescent="0.25">
      <c r="E729" s="5"/>
      <c r="F729" s="5"/>
      <c r="G729" s="5"/>
      <c r="H729" s="5"/>
      <c r="I729" s="5"/>
      <c r="J729" s="5"/>
      <c r="K729" s="5"/>
      <c r="L729" s="5"/>
      <c r="M729" s="5"/>
      <c r="N729" s="5"/>
      <c r="O729" s="5"/>
      <c r="P729" s="5"/>
      <c r="Q729" s="5"/>
      <c r="R729" s="5"/>
      <c r="W729" s="5"/>
    </row>
    <row r="730" spans="5:23" x14ac:dyDescent="0.25">
      <c r="E730" s="5"/>
      <c r="F730" s="5"/>
      <c r="G730" s="5"/>
      <c r="H730" s="5"/>
      <c r="I730" s="5"/>
      <c r="J730" s="5"/>
      <c r="K730" s="5"/>
      <c r="L730" s="5"/>
      <c r="M730" s="5"/>
      <c r="N730" s="5"/>
      <c r="O730" s="5"/>
      <c r="P730" s="5"/>
      <c r="Q730" s="5"/>
      <c r="R730" s="5"/>
      <c r="W730" s="5"/>
    </row>
    <row r="731" spans="5:23" x14ac:dyDescent="0.25">
      <c r="E731" s="5"/>
      <c r="F731" s="5"/>
      <c r="G731" s="5"/>
      <c r="H731" s="5"/>
      <c r="I731" s="5"/>
      <c r="J731" s="5"/>
      <c r="K731" s="5"/>
      <c r="L731" s="5"/>
      <c r="M731" s="5"/>
      <c r="N731" s="5"/>
      <c r="O731" s="5"/>
      <c r="P731" s="5"/>
      <c r="Q731" s="5"/>
      <c r="R731" s="5"/>
      <c r="W731" s="5"/>
    </row>
    <row r="732" spans="5:23" x14ac:dyDescent="0.25">
      <c r="E732" s="5"/>
      <c r="F732" s="5"/>
      <c r="G732" s="5"/>
      <c r="H732" s="5"/>
      <c r="I732" s="5"/>
      <c r="J732" s="5"/>
      <c r="K732" s="5"/>
      <c r="L732" s="5"/>
      <c r="M732" s="5"/>
      <c r="N732" s="5"/>
      <c r="O732" s="5"/>
      <c r="P732" s="5"/>
      <c r="Q732" s="5"/>
      <c r="R732" s="5"/>
      <c r="W732" s="5"/>
    </row>
    <row r="733" spans="5:23" x14ac:dyDescent="0.25">
      <c r="E733" s="5"/>
      <c r="F733" s="5"/>
      <c r="G733" s="5"/>
      <c r="H733" s="5"/>
      <c r="I733" s="5"/>
      <c r="J733" s="5"/>
      <c r="K733" s="5"/>
      <c r="L733" s="5"/>
      <c r="M733" s="5"/>
      <c r="N733" s="5"/>
      <c r="O733" s="5"/>
      <c r="P733" s="5"/>
      <c r="Q733" s="5"/>
      <c r="R733" s="5"/>
      <c r="W733" s="5"/>
    </row>
    <row r="734" spans="5:23" x14ac:dyDescent="0.25">
      <c r="E734" s="5"/>
      <c r="F734" s="5"/>
      <c r="G734" s="5"/>
      <c r="H734" s="5"/>
      <c r="I734" s="5"/>
      <c r="J734" s="5"/>
      <c r="K734" s="5"/>
      <c r="L734" s="5"/>
      <c r="M734" s="5"/>
      <c r="N734" s="5"/>
      <c r="O734" s="5"/>
      <c r="P734" s="5"/>
      <c r="Q734" s="5"/>
      <c r="R734" s="5"/>
      <c r="W734" s="5"/>
    </row>
    <row r="735" spans="5:23" x14ac:dyDescent="0.25">
      <c r="E735" s="5"/>
      <c r="F735" s="5"/>
      <c r="G735" s="5"/>
      <c r="H735" s="5"/>
      <c r="I735" s="5"/>
      <c r="J735" s="5"/>
      <c r="K735" s="5"/>
      <c r="L735" s="5"/>
      <c r="M735" s="5"/>
      <c r="N735" s="5"/>
      <c r="O735" s="5"/>
      <c r="P735" s="5"/>
      <c r="Q735" s="5"/>
      <c r="R735" s="5"/>
      <c r="W735" s="5"/>
    </row>
    <row r="736" spans="5:23" x14ac:dyDescent="0.25">
      <c r="E736" s="5"/>
      <c r="F736" s="5"/>
      <c r="G736" s="5"/>
      <c r="H736" s="5"/>
      <c r="I736" s="5"/>
      <c r="J736" s="5"/>
      <c r="K736" s="5"/>
      <c r="L736" s="5"/>
      <c r="M736" s="5"/>
      <c r="N736" s="5"/>
      <c r="O736" s="5"/>
      <c r="P736" s="5"/>
      <c r="Q736" s="5"/>
      <c r="R736" s="5"/>
      <c r="W736" s="5"/>
    </row>
    <row r="737" spans="5:23" x14ac:dyDescent="0.25">
      <c r="E737" s="5"/>
      <c r="F737" s="5"/>
      <c r="G737" s="5"/>
      <c r="H737" s="5"/>
      <c r="I737" s="5"/>
      <c r="J737" s="5"/>
      <c r="K737" s="5"/>
      <c r="L737" s="5"/>
      <c r="M737" s="5"/>
      <c r="N737" s="5"/>
      <c r="O737" s="5"/>
      <c r="P737" s="5"/>
      <c r="Q737" s="5"/>
      <c r="R737" s="5"/>
      <c r="W737" s="5"/>
    </row>
    <row r="738" spans="5:23" x14ac:dyDescent="0.25">
      <c r="E738" s="5"/>
      <c r="F738" s="5"/>
      <c r="G738" s="5"/>
      <c r="H738" s="5"/>
      <c r="I738" s="5"/>
      <c r="J738" s="5"/>
      <c r="K738" s="5"/>
      <c r="L738" s="5"/>
      <c r="M738" s="5"/>
      <c r="N738" s="5"/>
      <c r="O738" s="5"/>
      <c r="P738" s="5"/>
      <c r="Q738" s="5"/>
      <c r="R738" s="5"/>
      <c r="W738" s="5"/>
    </row>
    <row r="739" spans="5:23" x14ac:dyDescent="0.25">
      <c r="E739" s="5"/>
      <c r="F739" s="5"/>
      <c r="G739" s="5"/>
      <c r="H739" s="5"/>
      <c r="I739" s="5"/>
      <c r="J739" s="5"/>
      <c r="K739" s="5"/>
      <c r="L739" s="5"/>
      <c r="M739" s="5"/>
      <c r="N739" s="5"/>
      <c r="O739" s="5"/>
      <c r="P739" s="5"/>
      <c r="Q739" s="5"/>
      <c r="R739" s="5"/>
      <c r="W739" s="5"/>
    </row>
    <row r="740" spans="5:23" x14ac:dyDescent="0.25">
      <c r="E740" s="5"/>
      <c r="F740" s="5"/>
      <c r="G740" s="5"/>
      <c r="H740" s="5"/>
      <c r="I740" s="5"/>
      <c r="J740" s="5"/>
      <c r="K740" s="5"/>
      <c r="L740" s="5"/>
      <c r="M740" s="5"/>
      <c r="N740" s="5"/>
      <c r="O740" s="5"/>
      <c r="P740" s="5"/>
      <c r="Q740" s="5"/>
      <c r="R740" s="5"/>
      <c r="W740" s="5"/>
    </row>
    <row r="741" spans="5:23" x14ac:dyDescent="0.25">
      <c r="E741" s="5"/>
      <c r="F741" s="5"/>
      <c r="G741" s="5"/>
      <c r="H741" s="5"/>
      <c r="I741" s="5"/>
      <c r="J741" s="5"/>
      <c r="K741" s="5"/>
      <c r="L741" s="5"/>
      <c r="M741" s="5"/>
      <c r="N741" s="5"/>
      <c r="O741" s="5"/>
      <c r="P741" s="5"/>
      <c r="Q741" s="5"/>
      <c r="R741" s="5"/>
      <c r="W741" s="5"/>
    </row>
    <row r="742" spans="5:23" x14ac:dyDescent="0.25">
      <c r="E742" s="5"/>
      <c r="F742" s="5"/>
      <c r="G742" s="5"/>
      <c r="H742" s="5"/>
      <c r="I742" s="5"/>
      <c r="J742" s="5"/>
      <c r="K742" s="5"/>
      <c r="L742" s="5"/>
      <c r="M742" s="5"/>
      <c r="N742" s="5"/>
      <c r="O742" s="5"/>
      <c r="P742" s="5"/>
      <c r="Q742" s="5"/>
      <c r="R742" s="5"/>
      <c r="W742" s="5"/>
    </row>
    <row r="743" spans="5:23" x14ac:dyDescent="0.25">
      <c r="E743" s="5"/>
      <c r="F743" s="5"/>
      <c r="G743" s="5"/>
      <c r="H743" s="5"/>
      <c r="I743" s="5"/>
      <c r="J743" s="5"/>
      <c r="K743" s="5"/>
      <c r="L743" s="5"/>
      <c r="M743" s="5"/>
      <c r="N743" s="5"/>
      <c r="O743" s="5"/>
      <c r="P743" s="5"/>
      <c r="Q743" s="5"/>
      <c r="R743" s="5"/>
      <c r="W743" s="5"/>
    </row>
    <row r="744" spans="5:23" x14ac:dyDescent="0.25">
      <c r="E744" s="5"/>
      <c r="F744" s="5"/>
      <c r="G744" s="5"/>
      <c r="H744" s="5"/>
      <c r="I744" s="5"/>
      <c r="J744" s="5"/>
      <c r="K744" s="5"/>
      <c r="L744" s="5"/>
      <c r="M744" s="5"/>
      <c r="N744" s="5"/>
      <c r="O744" s="5"/>
      <c r="P744" s="5"/>
      <c r="Q744" s="5"/>
      <c r="R744" s="5"/>
      <c r="W744" s="5"/>
    </row>
    <row r="745" spans="5:23" x14ac:dyDescent="0.25">
      <c r="E745" s="5"/>
      <c r="F745" s="5"/>
      <c r="G745" s="5"/>
      <c r="H745" s="5"/>
      <c r="I745" s="5"/>
      <c r="J745" s="5"/>
      <c r="K745" s="5"/>
      <c r="L745" s="5"/>
      <c r="M745" s="5"/>
      <c r="N745" s="5"/>
      <c r="O745" s="5"/>
      <c r="P745" s="5"/>
      <c r="Q745" s="5"/>
      <c r="R745" s="5"/>
      <c r="W745" s="5"/>
    </row>
    <row r="746" spans="5:23" x14ac:dyDescent="0.25">
      <c r="E746" s="5"/>
      <c r="F746" s="5"/>
      <c r="G746" s="5"/>
      <c r="H746" s="5"/>
      <c r="I746" s="5"/>
      <c r="J746" s="5"/>
      <c r="K746" s="5"/>
      <c r="L746" s="5"/>
      <c r="M746" s="5"/>
      <c r="N746" s="5"/>
      <c r="O746" s="5"/>
      <c r="P746" s="5"/>
      <c r="Q746" s="5"/>
      <c r="R746" s="5"/>
      <c r="W746" s="5"/>
    </row>
    <row r="747" spans="5:23" x14ac:dyDescent="0.25">
      <c r="E747" s="5"/>
      <c r="F747" s="5"/>
      <c r="G747" s="5"/>
      <c r="H747" s="5"/>
      <c r="I747" s="5"/>
      <c r="J747" s="5"/>
      <c r="K747" s="5"/>
      <c r="L747" s="5"/>
      <c r="M747" s="5"/>
      <c r="N747" s="5"/>
      <c r="O747" s="5"/>
      <c r="P747" s="5"/>
      <c r="Q747" s="5"/>
      <c r="R747" s="5"/>
      <c r="W747" s="5"/>
    </row>
    <row r="748" spans="5:23" x14ac:dyDescent="0.25">
      <c r="E748" s="5"/>
      <c r="F748" s="5"/>
      <c r="G748" s="5"/>
      <c r="H748" s="5"/>
      <c r="I748" s="5"/>
      <c r="J748" s="5"/>
      <c r="K748" s="5"/>
      <c r="L748" s="5"/>
      <c r="M748" s="5"/>
      <c r="N748" s="5"/>
      <c r="O748" s="5"/>
      <c r="P748" s="5"/>
      <c r="Q748" s="5"/>
      <c r="R748" s="5"/>
      <c r="W748" s="5"/>
    </row>
    <row r="749" spans="5:23" x14ac:dyDescent="0.25">
      <c r="E749" s="5"/>
      <c r="F749" s="5"/>
      <c r="G749" s="5"/>
      <c r="H749" s="5"/>
      <c r="I749" s="5"/>
      <c r="J749" s="5"/>
      <c r="K749" s="5"/>
      <c r="L749" s="5"/>
      <c r="M749" s="5"/>
      <c r="N749" s="5"/>
      <c r="O749" s="5"/>
      <c r="P749" s="5"/>
      <c r="Q749" s="5"/>
      <c r="R749" s="5"/>
      <c r="W749" s="5"/>
    </row>
    <row r="750" spans="5:23" x14ac:dyDescent="0.25">
      <c r="E750" s="5"/>
      <c r="F750" s="5"/>
      <c r="G750" s="5"/>
      <c r="H750" s="5"/>
      <c r="I750" s="5"/>
      <c r="J750" s="5"/>
      <c r="K750" s="5"/>
      <c r="L750" s="5"/>
      <c r="M750" s="5"/>
      <c r="N750" s="5"/>
      <c r="O750" s="5"/>
      <c r="P750" s="5"/>
      <c r="Q750" s="5"/>
      <c r="R750" s="5"/>
      <c r="W750" s="5"/>
    </row>
    <row r="751" spans="5:23" x14ac:dyDescent="0.25">
      <c r="E751" s="5"/>
      <c r="F751" s="5"/>
      <c r="G751" s="5"/>
      <c r="H751" s="5"/>
      <c r="I751" s="5"/>
      <c r="J751" s="5"/>
      <c r="K751" s="5"/>
      <c r="L751" s="5"/>
      <c r="M751" s="5"/>
      <c r="N751" s="5"/>
      <c r="O751" s="5"/>
      <c r="P751" s="5"/>
      <c r="Q751" s="5"/>
      <c r="R751" s="5"/>
      <c r="W751" s="5"/>
    </row>
    <row r="752" spans="5:23" x14ac:dyDescent="0.25">
      <c r="E752" s="5"/>
      <c r="F752" s="5"/>
      <c r="G752" s="5"/>
      <c r="H752" s="5"/>
      <c r="I752" s="5"/>
      <c r="J752" s="5"/>
      <c r="K752" s="5"/>
      <c r="L752" s="5"/>
      <c r="M752" s="5"/>
      <c r="N752" s="5"/>
      <c r="O752" s="5"/>
      <c r="P752" s="5"/>
      <c r="Q752" s="5"/>
      <c r="R752" s="5"/>
      <c r="W752" s="5"/>
    </row>
    <row r="753" spans="5:23" x14ac:dyDescent="0.25">
      <c r="E753" s="5"/>
      <c r="F753" s="5"/>
      <c r="G753" s="5"/>
      <c r="H753" s="5"/>
      <c r="I753" s="5"/>
      <c r="J753" s="5"/>
      <c r="K753" s="5"/>
      <c r="L753" s="5"/>
      <c r="M753" s="5"/>
      <c r="N753" s="5"/>
      <c r="O753" s="5"/>
      <c r="P753" s="5"/>
      <c r="Q753" s="5"/>
      <c r="R753" s="5"/>
      <c r="W753" s="5"/>
    </row>
    <row r="754" spans="5:23" x14ac:dyDescent="0.25">
      <c r="E754" s="5"/>
      <c r="F754" s="5"/>
      <c r="G754" s="5"/>
      <c r="H754" s="5"/>
      <c r="I754" s="5"/>
      <c r="J754" s="5"/>
      <c r="K754" s="5"/>
      <c r="L754" s="5"/>
      <c r="M754" s="5"/>
      <c r="N754" s="5"/>
      <c r="O754" s="5"/>
      <c r="P754" s="5"/>
      <c r="Q754" s="5"/>
      <c r="R754" s="5"/>
      <c r="W754" s="5"/>
    </row>
    <row r="755" spans="5:23" x14ac:dyDescent="0.25">
      <c r="E755" s="5"/>
      <c r="F755" s="5"/>
      <c r="G755" s="5"/>
      <c r="H755" s="5"/>
      <c r="I755" s="5"/>
      <c r="J755" s="5"/>
      <c r="K755" s="5"/>
      <c r="L755" s="5"/>
      <c r="M755" s="5"/>
      <c r="N755" s="5"/>
      <c r="O755" s="5"/>
      <c r="P755" s="5"/>
      <c r="Q755" s="5"/>
      <c r="R755" s="5"/>
      <c r="W755" s="5"/>
    </row>
    <row r="756" spans="5:23" x14ac:dyDescent="0.25">
      <c r="E756" s="5"/>
      <c r="F756" s="5"/>
      <c r="G756" s="5"/>
      <c r="H756" s="5"/>
      <c r="I756" s="5"/>
      <c r="J756" s="5"/>
      <c r="K756" s="5"/>
      <c r="L756" s="5"/>
      <c r="M756" s="5"/>
      <c r="N756" s="5"/>
      <c r="O756" s="5"/>
      <c r="P756" s="5"/>
      <c r="Q756" s="5"/>
      <c r="R756" s="5"/>
      <c r="W756" s="5"/>
    </row>
    <row r="757" spans="5:23" x14ac:dyDescent="0.25">
      <c r="E757" s="5"/>
      <c r="F757" s="5"/>
      <c r="G757" s="5"/>
      <c r="H757" s="5"/>
      <c r="I757" s="5"/>
      <c r="J757" s="5"/>
      <c r="K757" s="5"/>
      <c r="L757" s="5"/>
      <c r="M757" s="5"/>
      <c r="N757" s="5"/>
      <c r="O757" s="5"/>
      <c r="P757" s="5"/>
      <c r="Q757" s="5"/>
      <c r="R757" s="5"/>
      <c r="W757" s="5"/>
    </row>
    <row r="758" spans="5:23" x14ac:dyDescent="0.25">
      <c r="E758" s="5"/>
      <c r="F758" s="5"/>
      <c r="G758" s="5"/>
      <c r="H758" s="5"/>
      <c r="I758" s="5"/>
      <c r="J758" s="5"/>
      <c r="K758" s="5"/>
      <c r="L758" s="5"/>
      <c r="M758" s="5"/>
      <c r="N758" s="5"/>
      <c r="O758" s="5"/>
      <c r="P758" s="5"/>
      <c r="Q758" s="5"/>
      <c r="R758" s="5"/>
      <c r="W758" s="5"/>
    </row>
    <row r="759" spans="5:23" x14ac:dyDescent="0.25">
      <c r="E759" s="5"/>
      <c r="F759" s="5"/>
      <c r="G759" s="5"/>
      <c r="H759" s="5"/>
      <c r="I759" s="5"/>
      <c r="J759" s="5"/>
      <c r="K759" s="5"/>
      <c r="L759" s="5"/>
      <c r="M759" s="5"/>
      <c r="N759" s="5"/>
      <c r="O759" s="5"/>
      <c r="P759" s="5"/>
      <c r="Q759" s="5"/>
      <c r="R759" s="5"/>
      <c r="W759" s="5"/>
    </row>
    <row r="760" spans="5:23" x14ac:dyDescent="0.25">
      <c r="E760" s="5"/>
      <c r="F760" s="5"/>
      <c r="G760" s="5"/>
      <c r="H760" s="5"/>
      <c r="I760" s="5"/>
      <c r="J760" s="5"/>
      <c r="K760" s="5"/>
      <c r="L760" s="5"/>
      <c r="M760" s="5"/>
      <c r="N760" s="5"/>
      <c r="O760" s="5"/>
      <c r="P760" s="5"/>
      <c r="Q760" s="5"/>
      <c r="R760" s="5"/>
      <c r="W760" s="5"/>
    </row>
    <row r="761" spans="5:23" x14ac:dyDescent="0.25">
      <c r="E761" s="5"/>
      <c r="F761" s="5"/>
      <c r="G761" s="5"/>
      <c r="H761" s="5"/>
      <c r="I761" s="5"/>
      <c r="J761" s="5"/>
      <c r="K761" s="5"/>
      <c r="L761" s="5"/>
      <c r="M761" s="5"/>
      <c r="N761" s="5"/>
      <c r="O761" s="5"/>
      <c r="P761" s="5"/>
      <c r="Q761" s="5"/>
      <c r="R761" s="5"/>
      <c r="W761" s="5"/>
    </row>
    <row r="762" spans="5:23" x14ac:dyDescent="0.25">
      <c r="E762" s="5"/>
      <c r="F762" s="5"/>
      <c r="G762" s="5"/>
      <c r="H762" s="5"/>
      <c r="I762" s="5"/>
      <c r="J762" s="5"/>
      <c r="K762" s="5"/>
      <c r="L762" s="5"/>
      <c r="M762" s="5"/>
      <c r="N762" s="5"/>
      <c r="O762" s="5"/>
      <c r="P762" s="5"/>
      <c r="Q762" s="5"/>
      <c r="R762" s="5"/>
      <c r="W762" s="5"/>
    </row>
    <row r="763" spans="5:23" x14ac:dyDescent="0.25">
      <c r="E763" s="5"/>
      <c r="F763" s="5"/>
      <c r="G763" s="5"/>
      <c r="H763" s="5"/>
      <c r="I763" s="5"/>
      <c r="J763" s="5"/>
      <c r="K763" s="5"/>
      <c r="L763" s="5"/>
      <c r="M763" s="5"/>
      <c r="N763" s="5"/>
      <c r="O763" s="5"/>
      <c r="P763" s="5"/>
      <c r="Q763" s="5"/>
      <c r="R763" s="5"/>
      <c r="W763" s="5"/>
    </row>
    <row r="764" spans="5:23" x14ac:dyDescent="0.25">
      <c r="E764" s="5"/>
      <c r="F764" s="5"/>
      <c r="G764" s="5"/>
      <c r="H764" s="5"/>
      <c r="I764" s="5"/>
      <c r="J764" s="5"/>
      <c r="K764" s="5"/>
      <c r="L764" s="5"/>
      <c r="M764" s="5"/>
      <c r="N764" s="5"/>
      <c r="O764" s="5"/>
      <c r="P764" s="5"/>
      <c r="Q764" s="5"/>
      <c r="R764" s="5"/>
      <c r="W764" s="5"/>
    </row>
    <row r="765" spans="5:23" x14ac:dyDescent="0.25">
      <c r="E765" s="5"/>
      <c r="F765" s="5"/>
      <c r="G765" s="5"/>
      <c r="H765" s="5"/>
      <c r="I765" s="5"/>
      <c r="J765" s="5"/>
      <c r="K765" s="5"/>
      <c r="L765" s="5"/>
      <c r="M765" s="5"/>
      <c r="N765" s="5"/>
      <c r="O765" s="5"/>
      <c r="P765" s="5"/>
      <c r="Q765" s="5"/>
      <c r="R765" s="5"/>
      <c r="W765" s="5"/>
    </row>
    <row r="766" spans="5:23" x14ac:dyDescent="0.25">
      <c r="E766" s="5"/>
      <c r="F766" s="5"/>
      <c r="G766" s="5"/>
      <c r="H766" s="5"/>
      <c r="I766" s="5"/>
      <c r="J766" s="5"/>
      <c r="K766" s="5"/>
      <c r="L766" s="5"/>
      <c r="M766" s="5"/>
      <c r="N766" s="5"/>
      <c r="O766" s="5"/>
      <c r="P766" s="5"/>
      <c r="Q766" s="5"/>
      <c r="R766" s="5"/>
      <c r="W766" s="5"/>
    </row>
    <row r="767" spans="5:23" x14ac:dyDescent="0.25">
      <c r="E767" s="5"/>
      <c r="F767" s="5"/>
      <c r="G767" s="5"/>
      <c r="H767" s="5"/>
      <c r="I767" s="5"/>
      <c r="J767" s="5"/>
      <c r="K767" s="5"/>
      <c r="L767" s="5"/>
      <c r="M767" s="5"/>
      <c r="N767" s="5"/>
      <c r="O767" s="5"/>
      <c r="P767" s="5"/>
      <c r="Q767" s="5"/>
      <c r="R767" s="5"/>
      <c r="W767" s="5"/>
    </row>
    <row r="768" spans="5:23" x14ac:dyDescent="0.25">
      <c r="E768" s="5"/>
      <c r="F768" s="5"/>
      <c r="G768" s="5"/>
      <c r="H768" s="5"/>
      <c r="I768" s="5"/>
      <c r="J768" s="5"/>
      <c r="K768" s="5"/>
      <c r="L768" s="5"/>
      <c r="M768" s="5"/>
      <c r="N768" s="5"/>
      <c r="O768" s="5"/>
      <c r="P768" s="5"/>
      <c r="Q768" s="5"/>
      <c r="R768" s="5"/>
      <c r="W768" s="5"/>
    </row>
    <row r="769" spans="5:23" x14ac:dyDescent="0.25">
      <c r="E769" s="5"/>
      <c r="F769" s="5"/>
      <c r="G769" s="5"/>
      <c r="H769" s="5"/>
      <c r="I769" s="5"/>
      <c r="J769" s="5"/>
      <c r="K769" s="5"/>
      <c r="L769" s="5"/>
      <c r="M769" s="5"/>
      <c r="N769" s="5"/>
      <c r="O769" s="5"/>
      <c r="P769" s="5"/>
      <c r="Q769" s="5"/>
      <c r="R769" s="5"/>
      <c r="W769" s="5"/>
    </row>
    <row r="770" spans="5:23" x14ac:dyDescent="0.25">
      <c r="E770" s="5"/>
      <c r="F770" s="5"/>
      <c r="G770" s="5"/>
      <c r="H770" s="5"/>
      <c r="I770" s="5"/>
      <c r="J770" s="5"/>
      <c r="K770" s="5"/>
      <c r="L770" s="5"/>
      <c r="M770" s="5"/>
      <c r="N770" s="5"/>
      <c r="O770" s="5"/>
      <c r="P770" s="5"/>
      <c r="Q770" s="5"/>
      <c r="R770" s="5"/>
      <c r="W770" s="5"/>
    </row>
    <row r="771" spans="5:23" x14ac:dyDescent="0.25">
      <c r="E771" s="5"/>
      <c r="F771" s="5"/>
      <c r="G771" s="5"/>
      <c r="H771" s="5"/>
      <c r="I771" s="5"/>
      <c r="J771" s="5"/>
      <c r="K771" s="5"/>
      <c r="L771" s="5"/>
      <c r="M771" s="5"/>
      <c r="N771" s="5"/>
      <c r="O771" s="5"/>
      <c r="P771" s="5"/>
      <c r="Q771" s="5"/>
      <c r="R771" s="5"/>
      <c r="W771" s="5"/>
    </row>
    <row r="772" spans="5:23" x14ac:dyDescent="0.25">
      <c r="E772" s="5"/>
      <c r="F772" s="5"/>
      <c r="G772" s="5"/>
      <c r="H772" s="5"/>
      <c r="I772" s="5"/>
      <c r="J772" s="5"/>
      <c r="K772" s="5"/>
      <c r="L772" s="5"/>
      <c r="M772" s="5"/>
      <c r="N772" s="5"/>
      <c r="O772" s="5"/>
      <c r="P772" s="5"/>
      <c r="Q772" s="5"/>
      <c r="R772" s="5"/>
      <c r="W772" s="5"/>
    </row>
    <row r="773" spans="5:23" x14ac:dyDescent="0.25">
      <c r="E773" s="5"/>
      <c r="F773" s="5"/>
      <c r="G773" s="5"/>
      <c r="H773" s="5"/>
      <c r="I773" s="5"/>
      <c r="J773" s="5"/>
      <c r="K773" s="5"/>
      <c r="L773" s="5"/>
      <c r="M773" s="5"/>
      <c r="N773" s="5"/>
      <c r="O773" s="5"/>
      <c r="P773" s="5"/>
      <c r="Q773" s="5"/>
      <c r="R773" s="5"/>
      <c r="W773" s="5"/>
    </row>
    <row r="774" spans="5:23" x14ac:dyDescent="0.25">
      <c r="E774" s="5"/>
      <c r="F774" s="5"/>
      <c r="G774" s="5"/>
      <c r="H774" s="5"/>
      <c r="I774" s="5"/>
      <c r="J774" s="5"/>
      <c r="K774" s="5"/>
      <c r="L774" s="5"/>
      <c r="M774" s="5"/>
      <c r="N774" s="5"/>
      <c r="O774" s="5"/>
      <c r="P774" s="5"/>
      <c r="Q774" s="5"/>
      <c r="R774" s="5"/>
      <c r="W774" s="5"/>
    </row>
    <row r="775" spans="5:23" x14ac:dyDescent="0.25">
      <c r="E775" s="5"/>
      <c r="F775" s="5"/>
      <c r="G775" s="5"/>
      <c r="H775" s="5"/>
      <c r="I775" s="5"/>
      <c r="J775" s="5"/>
      <c r="K775" s="5"/>
      <c r="L775" s="5"/>
      <c r="M775" s="5"/>
      <c r="N775" s="5"/>
      <c r="O775" s="5"/>
      <c r="P775" s="5"/>
      <c r="Q775" s="5"/>
      <c r="R775" s="5"/>
      <c r="W775" s="5"/>
    </row>
    <row r="776" spans="5:23" x14ac:dyDescent="0.25">
      <c r="E776" s="5"/>
      <c r="F776" s="5"/>
      <c r="G776" s="5"/>
      <c r="H776" s="5"/>
      <c r="I776" s="5"/>
      <c r="J776" s="5"/>
      <c r="K776" s="5"/>
      <c r="L776" s="5"/>
      <c r="M776" s="5"/>
      <c r="N776" s="5"/>
      <c r="O776" s="5"/>
      <c r="P776" s="5"/>
      <c r="Q776" s="5"/>
      <c r="R776" s="5"/>
      <c r="W776" s="5"/>
    </row>
    <row r="777" spans="5:23" x14ac:dyDescent="0.25">
      <c r="E777" s="5"/>
      <c r="F777" s="5"/>
      <c r="G777" s="5"/>
      <c r="H777" s="5"/>
      <c r="I777" s="5"/>
      <c r="J777" s="5"/>
      <c r="K777" s="5"/>
      <c r="L777" s="5"/>
      <c r="M777" s="5"/>
      <c r="N777" s="5"/>
      <c r="O777" s="5"/>
      <c r="P777" s="5"/>
      <c r="Q777" s="5"/>
      <c r="R777" s="5"/>
      <c r="W777" s="5"/>
    </row>
    <row r="778" spans="5:23" x14ac:dyDescent="0.25">
      <c r="E778" s="5"/>
      <c r="F778" s="5"/>
      <c r="G778" s="5"/>
      <c r="H778" s="5"/>
      <c r="I778" s="5"/>
      <c r="J778" s="5"/>
      <c r="K778" s="5"/>
      <c r="L778" s="5"/>
      <c r="M778" s="5"/>
      <c r="N778" s="5"/>
      <c r="O778" s="5"/>
      <c r="P778" s="5"/>
      <c r="Q778" s="5"/>
      <c r="R778" s="5"/>
      <c r="W778" s="5"/>
    </row>
    <row r="779" spans="5:23" x14ac:dyDescent="0.25">
      <c r="E779" s="5"/>
      <c r="F779" s="5"/>
      <c r="G779" s="5"/>
      <c r="H779" s="5"/>
      <c r="I779" s="5"/>
      <c r="J779" s="5"/>
      <c r="K779" s="5"/>
      <c r="L779" s="5"/>
      <c r="M779" s="5"/>
      <c r="N779" s="5"/>
      <c r="O779" s="5"/>
      <c r="P779" s="5"/>
      <c r="Q779" s="5"/>
      <c r="R779" s="5"/>
      <c r="W779" s="5"/>
    </row>
    <row r="780" spans="5:23" x14ac:dyDescent="0.25">
      <c r="E780" s="5"/>
      <c r="F780" s="5"/>
      <c r="G780" s="5"/>
      <c r="H780" s="5"/>
      <c r="I780" s="5"/>
      <c r="J780" s="5"/>
      <c r="K780" s="5"/>
      <c r="L780" s="5"/>
      <c r="M780" s="5"/>
      <c r="N780" s="5"/>
      <c r="O780" s="5"/>
      <c r="P780" s="5"/>
      <c r="Q780" s="5"/>
      <c r="R780" s="5"/>
      <c r="W780" s="5"/>
    </row>
    <row r="781" spans="5:23" x14ac:dyDescent="0.25">
      <c r="E781" s="5"/>
      <c r="F781" s="5"/>
      <c r="G781" s="5"/>
      <c r="H781" s="5"/>
      <c r="I781" s="5"/>
      <c r="J781" s="5"/>
      <c r="K781" s="5"/>
      <c r="L781" s="5"/>
      <c r="M781" s="5"/>
      <c r="N781" s="5"/>
      <c r="O781" s="5"/>
      <c r="P781" s="5"/>
      <c r="Q781" s="5"/>
      <c r="R781" s="5"/>
      <c r="W781" s="5"/>
    </row>
    <row r="782" spans="5:23" x14ac:dyDescent="0.25">
      <c r="E782" s="5"/>
      <c r="F782" s="5"/>
      <c r="G782" s="5"/>
      <c r="H782" s="5"/>
      <c r="I782" s="5"/>
      <c r="J782" s="5"/>
      <c r="K782" s="5"/>
      <c r="L782" s="5"/>
      <c r="M782" s="5"/>
      <c r="N782" s="5"/>
      <c r="O782" s="5"/>
      <c r="P782" s="5"/>
      <c r="Q782" s="5"/>
      <c r="R782" s="5"/>
      <c r="W782" s="5"/>
    </row>
    <row r="783" spans="5:23" x14ac:dyDescent="0.25">
      <c r="E783" s="5"/>
      <c r="F783" s="5"/>
      <c r="G783" s="5"/>
      <c r="H783" s="5"/>
      <c r="I783" s="5"/>
      <c r="J783" s="5"/>
      <c r="K783" s="5"/>
      <c r="L783" s="5"/>
      <c r="M783" s="5"/>
      <c r="N783" s="5"/>
      <c r="O783" s="5"/>
      <c r="P783" s="5"/>
      <c r="Q783" s="5"/>
      <c r="R783" s="5"/>
      <c r="W783" s="5"/>
    </row>
    <row r="784" spans="5:23" x14ac:dyDescent="0.25">
      <c r="E784" s="5"/>
      <c r="F784" s="5"/>
      <c r="G784" s="5"/>
      <c r="H784" s="5"/>
      <c r="I784" s="5"/>
      <c r="J784" s="5"/>
      <c r="K784" s="5"/>
      <c r="L784" s="5"/>
      <c r="M784" s="5"/>
      <c r="N784" s="5"/>
      <c r="O784" s="5"/>
      <c r="P784" s="5"/>
      <c r="Q784" s="5"/>
      <c r="R784" s="5"/>
      <c r="W784" s="5"/>
    </row>
    <row r="785" spans="5:23" x14ac:dyDescent="0.25">
      <c r="E785" s="5"/>
      <c r="F785" s="5"/>
      <c r="G785" s="5"/>
      <c r="H785" s="5"/>
      <c r="I785" s="5"/>
      <c r="J785" s="5"/>
      <c r="K785" s="5"/>
      <c r="L785" s="5"/>
      <c r="M785" s="5"/>
      <c r="N785" s="5"/>
      <c r="O785" s="5"/>
      <c r="P785" s="5"/>
      <c r="Q785" s="5"/>
      <c r="R785" s="5"/>
      <c r="W785" s="5"/>
    </row>
    <row r="786" spans="5:23" x14ac:dyDescent="0.25">
      <c r="E786" s="5"/>
      <c r="F786" s="5"/>
      <c r="G786" s="5"/>
      <c r="H786" s="5"/>
      <c r="I786" s="5"/>
      <c r="J786" s="5"/>
      <c r="K786" s="5"/>
      <c r="L786" s="5"/>
      <c r="M786" s="5"/>
      <c r="N786" s="5"/>
      <c r="O786" s="5"/>
      <c r="P786" s="5"/>
      <c r="Q786" s="5"/>
      <c r="R786" s="5"/>
      <c r="W786" s="5"/>
    </row>
    <row r="787" spans="5:23" x14ac:dyDescent="0.25">
      <c r="E787" s="5"/>
      <c r="F787" s="5"/>
      <c r="G787" s="5"/>
      <c r="H787" s="5"/>
      <c r="I787" s="5"/>
      <c r="J787" s="5"/>
      <c r="K787" s="5"/>
      <c r="L787" s="5"/>
      <c r="M787" s="5"/>
      <c r="N787" s="5"/>
      <c r="O787" s="5"/>
      <c r="P787" s="5"/>
      <c r="Q787" s="5"/>
      <c r="R787" s="5"/>
      <c r="W787" s="5"/>
    </row>
    <row r="788" spans="5:23" x14ac:dyDescent="0.25">
      <c r="E788" s="5"/>
      <c r="F788" s="5"/>
      <c r="G788" s="5"/>
      <c r="H788" s="5"/>
      <c r="I788" s="5"/>
      <c r="J788" s="5"/>
      <c r="K788" s="5"/>
      <c r="L788" s="5"/>
      <c r="M788" s="5"/>
      <c r="N788" s="5"/>
      <c r="O788" s="5"/>
      <c r="P788" s="5"/>
      <c r="Q788" s="5"/>
      <c r="R788" s="5"/>
      <c r="W788" s="5"/>
    </row>
    <row r="789" spans="5:23" x14ac:dyDescent="0.25">
      <c r="E789" s="5"/>
      <c r="F789" s="5"/>
      <c r="G789" s="5"/>
      <c r="H789" s="5"/>
      <c r="I789" s="5"/>
      <c r="J789" s="5"/>
      <c r="K789" s="5"/>
      <c r="L789" s="5"/>
      <c r="M789" s="5"/>
      <c r="N789" s="5"/>
      <c r="O789" s="5"/>
      <c r="P789" s="5"/>
      <c r="Q789" s="5"/>
      <c r="R789" s="5"/>
      <c r="W789" s="5"/>
    </row>
    <row r="790" spans="5:23" x14ac:dyDescent="0.25">
      <c r="E790" s="5"/>
      <c r="F790" s="5"/>
      <c r="G790" s="5"/>
      <c r="H790" s="5"/>
      <c r="I790" s="5"/>
      <c r="J790" s="5"/>
      <c r="K790" s="5"/>
      <c r="L790" s="5"/>
      <c r="M790" s="5"/>
      <c r="N790" s="5"/>
      <c r="O790" s="5"/>
      <c r="P790" s="5"/>
      <c r="Q790" s="5"/>
      <c r="R790" s="5"/>
      <c r="W790" s="5"/>
    </row>
    <row r="791" spans="5:23" x14ac:dyDescent="0.25">
      <c r="E791" s="5"/>
      <c r="F791" s="5"/>
      <c r="G791" s="5"/>
      <c r="H791" s="5"/>
      <c r="I791" s="5"/>
      <c r="J791" s="5"/>
      <c r="K791" s="5"/>
      <c r="L791" s="5"/>
      <c r="M791" s="5"/>
      <c r="N791" s="5"/>
      <c r="O791" s="5"/>
      <c r="P791" s="5"/>
      <c r="Q791" s="5"/>
      <c r="R791" s="5"/>
      <c r="W791" s="5"/>
    </row>
    <row r="792" spans="5:23" x14ac:dyDescent="0.25">
      <c r="E792" s="5"/>
      <c r="F792" s="5"/>
      <c r="G792" s="5"/>
      <c r="H792" s="5"/>
      <c r="I792" s="5"/>
      <c r="J792" s="5"/>
      <c r="K792" s="5"/>
      <c r="L792" s="5"/>
      <c r="M792" s="5"/>
      <c r="N792" s="5"/>
      <c r="O792" s="5"/>
      <c r="P792" s="5"/>
      <c r="Q792" s="5"/>
      <c r="R792" s="5"/>
      <c r="W792" s="5"/>
    </row>
    <row r="793" spans="5:23" x14ac:dyDescent="0.25">
      <c r="E793" s="5"/>
      <c r="F793" s="5"/>
      <c r="G793" s="5"/>
      <c r="H793" s="5"/>
      <c r="I793" s="5"/>
      <c r="J793" s="5"/>
      <c r="K793" s="5"/>
      <c r="L793" s="5"/>
      <c r="M793" s="5"/>
      <c r="N793" s="5"/>
      <c r="O793" s="5"/>
      <c r="P793" s="5"/>
      <c r="Q793" s="5"/>
      <c r="R793" s="5"/>
      <c r="W793" s="5"/>
    </row>
    <row r="794" spans="5:23" x14ac:dyDescent="0.25">
      <c r="E794" s="5"/>
      <c r="F794" s="5"/>
      <c r="G794" s="5"/>
      <c r="H794" s="5"/>
      <c r="I794" s="5"/>
      <c r="J794" s="5"/>
      <c r="K794" s="5"/>
      <c r="L794" s="5"/>
      <c r="M794" s="5"/>
      <c r="N794" s="5"/>
      <c r="O794" s="5"/>
      <c r="P794" s="5"/>
      <c r="Q794" s="5"/>
      <c r="R794" s="5"/>
      <c r="W794" s="5"/>
    </row>
    <row r="795" spans="5:23" x14ac:dyDescent="0.25">
      <c r="E795" s="5"/>
      <c r="F795" s="5"/>
      <c r="G795" s="5"/>
      <c r="H795" s="5"/>
      <c r="I795" s="5"/>
      <c r="J795" s="5"/>
      <c r="K795" s="5"/>
      <c r="L795" s="5"/>
      <c r="M795" s="5"/>
      <c r="N795" s="5"/>
      <c r="O795" s="5"/>
      <c r="P795" s="5"/>
      <c r="Q795" s="5"/>
      <c r="R795" s="5"/>
      <c r="W795" s="5"/>
    </row>
    <row r="796" spans="5:23" x14ac:dyDescent="0.25">
      <c r="E796" s="5"/>
      <c r="F796" s="5"/>
      <c r="G796" s="5"/>
      <c r="H796" s="5"/>
      <c r="I796" s="5"/>
      <c r="J796" s="5"/>
      <c r="K796" s="5"/>
      <c r="L796" s="5"/>
      <c r="M796" s="5"/>
      <c r="N796" s="5"/>
      <c r="O796" s="5"/>
      <c r="P796" s="5"/>
      <c r="Q796" s="5"/>
      <c r="R796" s="5"/>
      <c r="W796" s="5"/>
    </row>
    <row r="797" spans="5:23" x14ac:dyDescent="0.25">
      <c r="E797" s="5"/>
      <c r="F797" s="5"/>
      <c r="G797" s="5"/>
      <c r="H797" s="5"/>
      <c r="I797" s="5"/>
      <c r="J797" s="5"/>
      <c r="K797" s="5"/>
      <c r="L797" s="5"/>
      <c r="M797" s="5"/>
      <c r="N797" s="5"/>
      <c r="O797" s="5"/>
      <c r="P797" s="5"/>
      <c r="Q797" s="5"/>
      <c r="R797" s="5"/>
      <c r="W797" s="5"/>
    </row>
    <row r="798" spans="5:23" x14ac:dyDescent="0.25">
      <c r="E798" s="5"/>
      <c r="F798" s="5"/>
      <c r="G798" s="5"/>
      <c r="H798" s="5"/>
      <c r="I798" s="5"/>
      <c r="J798" s="5"/>
      <c r="K798" s="5"/>
      <c r="L798" s="5"/>
      <c r="M798" s="5"/>
      <c r="N798" s="5"/>
      <c r="O798" s="5"/>
      <c r="P798" s="5"/>
      <c r="Q798" s="5"/>
      <c r="R798" s="5"/>
      <c r="W798" s="5"/>
    </row>
    <row r="799" spans="5:23" x14ac:dyDescent="0.25">
      <c r="E799" s="5"/>
      <c r="F799" s="5"/>
      <c r="G799" s="5"/>
      <c r="H799" s="5"/>
      <c r="I799" s="5"/>
      <c r="J799" s="5"/>
      <c r="K799" s="5"/>
      <c r="L799" s="5"/>
      <c r="M799" s="5"/>
      <c r="N799" s="5"/>
      <c r="O799" s="5"/>
      <c r="P799" s="5"/>
      <c r="Q799" s="5"/>
      <c r="R799" s="5"/>
      <c r="W799" s="5"/>
    </row>
    <row r="800" spans="5:23" x14ac:dyDescent="0.25">
      <c r="E800" s="5"/>
      <c r="F800" s="5"/>
      <c r="G800" s="5"/>
      <c r="H800" s="5"/>
      <c r="I800" s="5"/>
      <c r="J800" s="5"/>
      <c r="K800" s="5"/>
      <c r="L800" s="5"/>
      <c r="M800" s="5"/>
      <c r="N800" s="5"/>
      <c r="O800" s="5"/>
      <c r="P800" s="5"/>
      <c r="Q800" s="5"/>
      <c r="R800" s="5"/>
      <c r="W800" s="5"/>
    </row>
    <row r="801" spans="5:23" x14ac:dyDescent="0.25">
      <c r="E801" s="5"/>
      <c r="F801" s="5"/>
      <c r="G801" s="5"/>
      <c r="H801" s="5"/>
      <c r="I801" s="5"/>
      <c r="J801" s="5"/>
      <c r="K801" s="5"/>
      <c r="L801" s="5"/>
      <c r="M801" s="5"/>
      <c r="N801" s="5"/>
      <c r="O801" s="5"/>
      <c r="P801" s="5"/>
      <c r="Q801" s="5"/>
      <c r="R801" s="5"/>
      <c r="W801" s="5"/>
    </row>
    <row r="802" spans="5:23" x14ac:dyDescent="0.25">
      <c r="E802" s="5"/>
      <c r="F802" s="5"/>
      <c r="G802" s="5"/>
      <c r="H802" s="5"/>
      <c r="I802" s="5"/>
      <c r="J802" s="5"/>
      <c r="K802" s="5"/>
      <c r="L802" s="5"/>
      <c r="M802" s="5"/>
      <c r="N802" s="5"/>
      <c r="O802" s="5"/>
      <c r="P802" s="5"/>
      <c r="Q802" s="5"/>
      <c r="R802" s="5"/>
      <c r="W802" s="5"/>
    </row>
    <row r="803" spans="5:23" x14ac:dyDescent="0.25">
      <c r="E803" s="5"/>
      <c r="F803" s="5"/>
      <c r="G803" s="5"/>
      <c r="H803" s="5"/>
      <c r="I803" s="5"/>
      <c r="J803" s="5"/>
      <c r="K803" s="5"/>
      <c r="L803" s="5"/>
      <c r="M803" s="5"/>
      <c r="N803" s="5"/>
      <c r="O803" s="5"/>
      <c r="P803" s="5"/>
      <c r="Q803" s="5"/>
      <c r="R803" s="5"/>
      <c r="W803" s="5"/>
    </row>
    <row r="804" spans="5:23" x14ac:dyDescent="0.25">
      <c r="E804" s="5"/>
      <c r="F804" s="5"/>
      <c r="G804" s="5"/>
      <c r="H804" s="5"/>
      <c r="I804" s="5"/>
      <c r="J804" s="5"/>
      <c r="K804" s="5"/>
      <c r="L804" s="5"/>
      <c r="M804" s="5"/>
      <c r="N804" s="5"/>
      <c r="O804" s="5"/>
      <c r="P804" s="5"/>
      <c r="Q804" s="5"/>
      <c r="R804" s="5"/>
      <c r="W804" s="5"/>
    </row>
    <row r="805" spans="5:23" x14ac:dyDescent="0.25">
      <c r="E805" s="5"/>
      <c r="F805" s="5"/>
      <c r="G805" s="5"/>
      <c r="H805" s="5"/>
      <c r="I805" s="5"/>
      <c r="J805" s="5"/>
      <c r="K805" s="5"/>
      <c r="L805" s="5"/>
      <c r="M805" s="5"/>
      <c r="N805" s="5"/>
      <c r="O805" s="5"/>
      <c r="P805" s="5"/>
      <c r="Q805" s="5"/>
      <c r="R805" s="5"/>
      <c r="W805" s="5"/>
    </row>
    <row r="806" spans="5:23" x14ac:dyDescent="0.25">
      <c r="E806" s="5"/>
      <c r="F806" s="5"/>
      <c r="G806" s="5"/>
      <c r="H806" s="5"/>
      <c r="I806" s="5"/>
      <c r="J806" s="5"/>
      <c r="K806" s="5"/>
      <c r="L806" s="5"/>
      <c r="M806" s="5"/>
      <c r="N806" s="5"/>
      <c r="O806" s="5"/>
      <c r="P806" s="5"/>
      <c r="Q806" s="5"/>
      <c r="R806" s="5"/>
      <c r="W806" s="5"/>
    </row>
    <row r="807" spans="5:23" x14ac:dyDescent="0.25">
      <c r="E807" s="5"/>
      <c r="F807" s="5"/>
      <c r="G807" s="5"/>
      <c r="H807" s="5"/>
      <c r="I807" s="5"/>
      <c r="J807" s="5"/>
      <c r="K807" s="5"/>
      <c r="L807" s="5"/>
      <c r="M807" s="5"/>
      <c r="N807" s="5"/>
      <c r="O807" s="5"/>
      <c r="P807" s="5"/>
      <c r="Q807" s="5"/>
      <c r="R807" s="5"/>
      <c r="W807" s="5"/>
    </row>
    <row r="808" spans="5:23" x14ac:dyDescent="0.25">
      <c r="E808" s="5"/>
      <c r="F808" s="5"/>
      <c r="G808" s="5"/>
      <c r="H808" s="5"/>
      <c r="I808" s="5"/>
      <c r="J808" s="5"/>
      <c r="K808" s="5"/>
      <c r="L808" s="5"/>
      <c r="M808" s="5"/>
      <c r="N808" s="5"/>
      <c r="O808" s="5"/>
      <c r="P808" s="5"/>
      <c r="Q808" s="5"/>
      <c r="R808" s="5"/>
      <c r="W808" s="5"/>
    </row>
    <row r="809" spans="5:23" x14ac:dyDescent="0.25">
      <c r="E809" s="5"/>
      <c r="F809" s="5"/>
      <c r="G809" s="5"/>
      <c r="H809" s="5"/>
      <c r="I809" s="5"/>
      <c r="J809" s="5"/>
      <c r="K809" s="5"/>
      <c r="L809" s="5"/>
      <c r="M809" s="5"/>
      <c r="N809" s="5"/>
      <c r="O809" s="5"/>
      <c r="P809" s="5"/>
      <c r="Q809" s="5"/>
      <c r="R809" s="5"/>
      <c r="W809" s="5"/>
    </row>
    <row r="810" spans="5:23" x14ac:dyDescent="0.25">
      <c r="E810" s="5"/>
      <c r="F810" s="5"/>
      <c r="G810" s="5"/>
      <c r="H810" s="5"/>
      <c r="I810" s="5"/>
      <c r="J810" s="5"/>
      <c r="K810" s="5"/>
      <c r="L810" s="5"/>
      <c r="M810" s="5"/>
      <c r="N810" s="5"/>
      <c r="O810" s="5"/>
      <c r="P810" s="5"/>
      <c r="Q810" s="5"/>
      <c r="R810" s="5"/>
      <c r="W810" s="5"/>
    </row>
    <row r="811" spans="5:23" x14ac:dyDescent="0.25">
      <c r="E811" s="5"/>
      <c r="F811" s="5"/>
      <c r="G811" s="5"/>
      <c r="H811" s="5"/>
      <c r="I811" s="5"/>
      <c r="J811" s="5"/>
      <c r="K811" s="5"/>
      <c r="L811" s="5"/>
      <c r="M811" s="5"/>
      <c r="N811" s="5"/>
      <c r="O811" s="5"/>
      <c r="P811" s="5"/>
      <c r="Q811" s="5"/>
      <c r="R811" s="5"/>
      <c r="W811" s="5"/>
    </row>
    <row r="812" spans="5:23" x14ac:dyDescent="0.25">
      <c r="E812" s="5"/>
      <c r="F812" s="5"/>
      <c r="G812" s="5"/>
      <c r="H812" s="5"/>
      <c r="I812" s="5"/>
      <c r="J812" s="5"/>
      <c r="K812" s="5"/>
      <c r="L812" s="5"/>
      <c r="M812" s="5"/>
      <c r="N812" s="5"/>
      <c r="O812" s="5"/>
      <c r="P812" s="5"/>
      <c r="Q812" s="5"/>
      <c r="R812" s="5"/>
      <c r="W812" s="5"/>
    </row>
    <row r="813" spans="5:23" x14ac:dyDescent="0.25">
      <c r="E813" s="5"/>
      <c r="F813" s="5"/>
      <c r="G813" s="5"/>
      <c r="H813" s="5"/>
      <c r="I813" s="5"/>
      <c r="J813" s="5"/>
      <c r="K813" s="5"/>
      <c r="L813" s="5"/>
      <c r="M813" s="5"/>
      <c r="N813" s="5"/>
      <c r="O813" s="5"/>
      <c r="P813" s="5"/>
      <c r="Q813" s="5"/>
      <c r="R813" s="5"/>
      <c r="W813" s="5"/>
    </row>
    <row r="814" spans="5:23" x14ac:dyDescent="0.25">
      <c r="E814" s="5"/>
      <c r="F814" s="5"/>
      <c r="G814" s="5"/>
      <c r="H814" s="5"/>
      <c r="I814" s="5"/>
      <c r="J814" s="5"/>
      <c r="K814" s="5"/>
      <c r="L814" s="5"/>
      <c r="M814" s="5"/>
      <c r="N814" s="5"/>
      <c r="O814" s="5"/>
      <c r="P814" s="5"/>
      <c r="Q814" s="5"/>
      <c r="R814" s="5"/>
      <c r="W814" s="5"/>
    </row>
    <row r="815" spans="5:23" x14ac:dyDescent="0.25">
      <c r="E815" s="5"/>
      <c r="F815" s="5"/>
      <c r="G815" s="5"/>
      <c r="H815" s="5"/>
      <c r="I815" s="5"/>
      <c r="J815" s="5"/>
      <c r="K815" s="5"/>
      <c r="L815" s="5"/>
      <c r="M815" s="5"/>
      <c r="N815" s="5"/>
      <c r="O815" s="5"/>
      <c r="P815" s="5"/>
      <c r="Q815" s="5"/>
      <c r="R815" s="5"/>
      <c r="W815" s="5"/>
    </row>
    <row r="816" spans="5:23" x14ac:dyDescent="0.25">
      <c r="E816" s="5"/>
      <c r="F816" s="5"/>
      <c r="G816" s="5"/>
      <c r="H816" s="5"/>
      <c r="I816" s="5"/>
      <c r="J816" s="5"/>
      <c r="K816" s="5"/>
      <c r="L816" s="5"/>
      <c r="M816" s="5"/>
      <c r="N816" s="5"/>
      <c r="O816" s="5"/>
      <c r="P816" s="5"/>
      <c r="Q816" s="5"/>
      <c r="R816" s="5"/>
      <c r="W816" s="5"/>
    </row>
    <row r="817" spans="5:23" x14ac:dyDescent="0.25">
      <c r="E817" s="5"/>
      <c r="F817" s="5"/>
      <c r="G817" s="5"/>
      <c r="H817" s="5"/>
      <c r="I817" s="5"/>
      <c r="J817" s="5"/>
      <c r="K817" s="5"/>
      <c r="L817" s="5"/>
      <c r="M817" s="5"/>
      <c r="N817" s="5"/>
      <c r="O817" s="5"/>
      <c r="P817" s="5"/>
      <c r="Q817" s="5"/>
      <c r="R817" s="5"/>
      <c r="W817" s="5"/>
    </row>
    <row r="818" spans="5:23" x14ac:dyDescent="0.25">
      <c r="E818" s="5"/>
      <c r="F818" s="5"/>
      <c r="G818" s="5"/>
      <c r="H818" s="5"/>
      <c r="I818" s="5"/>
      <c r="J818" s="5"/>
      <c r="K818" s="5"/>
      <c r="L818" s="5"/>
      <c r="M818" s="5"/>
      <c r="N818" s="5"/>
      <c r="O818" s="5"/>
      <c r="P818" s="5"/>
      <c r="Q818" s="5"/>
      <c r="R818" s="5"/>
      <c r="W818" s="5"/>
    </row>
    <row r="819" spans="5:23" x14ac:dyDescent="0.25">
      <c r="E819" s="5"/>
      <c r="F819" s="5"/>
      <c r="G819" s="5"/>
      <c r="H819" s="5"/>
      <c r="I819" s="5"/>
      <c r="J819" s="5"/>
      <c r="K819" s="5"/>
      <c r="L819" s="5"/>
      <c r="M819" s="5"/>
      <c r="N819" s="5"/>
      <c r="O819" s="5"/>
      <c r="P819" s="5"/>
      <c r="Q819" s="5"/>
      <c r="R819" s="5"/>
      <c r="W819" s="5"/>
    </row>
    <row r="820" spans="5:23" x14ac:dyDescent="0.25">
      <c r="E820" s="5"/>
      <c r="F820" s="5"/>
      <c r="G820" s="5"/>
      <c r="H820" s="5"/>
      <c r="I820" s="5"/>
      <c r="J820" s="5"/>
      <c r="K820" s="5"/>
      <c r="L820" s="5"/>
      <c r="M820" s="5"/>
      <c r="N820" s="5"/>
      <c r="O820" s="5"/>
      <c r="P820" s="5"/>
      <c r="Q820" s="5"/>
      <c r="R820" s="5"/>
      <c r="W820" s="5"/>
    </row>
    <row r="821" spans="5:23" x14ac:dyDescent="0.25">
      <c r="E821" s="5"/>
      <c r="F821" s="5"/>
      <c r="G821" s="5"/>
      <c r="H821" s="5"/>
      <c r="I821" s="5"/>
      <c r="J821" s="5"/>
      <c r="K821" s="5"/>
      <c r="L821" s="5"/>
      <c r="M821" s="5"/>
      <c r="N821" s="5"/>
      <c r="O821" s="5"/>
      <c r="P821" s="5"/>
      <c r="Q821" s="5"/>
      <c r="R821" s="5"/>
      <c r="W821" s="5"/>
    </row>
    <row r="822" spans="5:23" x14ac:dyDescent="0.25">
      <c r="E822" s="5"/>
      <c r="F822" s="5"/>
      <c r="G822" s="5"/>
      <c r="H822" s="5"/>
      <c r="I822" s="5"/>
      <c r="J822" s="5"/>
      <c r="K822" s="5"/>
      <c r="L822" s="5"/>
      <c r="M822" s="5"/>
      <c r="N822" s="5"/>
      <c r="O822" s="5"/>
      <c r="P822" s="5"/>
      <c r="Q822" s="5"/>
      <c r="R822" s="5"/>
      <c r="W822" s="5"/>
    </row>
    <row r="823" spans="5:23" x14ac:dyDescent="0.25">
      <c r="E823" s="5"/>
      <c r="F823" s="5"/>
      <c r="G823" s="5"/>
      <c r="H823" s="5"/>
      <c r="I823" s="5"/>
      <c r="J823" s="5"/>
      <c r="K823" s="5"/>
      <c r="L823" s="5"/>
      <c r="M823" s="5"/>
      <c r="N823" s="5"/>
      <c r="O823" s="5"/>
      <c r="P823" s="5"/>
      <c r="Q823" s="5"/>
      <c r="R823" s="5"/>
      <c r="W823" s="5"/>
    </row>
    <row r="824" spans="5:23" x14ac:dyDescent="0.25">
      <c r="E824" s="5"/>
      <c r="F824" s="5"/>
      <c r="G824" s="5"/>
      <c r="H824" s="5"/>
      <c r="I824" s="5"/>
      <c r="J824" s="5"/>
      <c r="K824" s="5"/>
      <c r="L824" s="5"/>
      <c r="M824" s="5"/>
      <c r="N824" s="5"/>
      <c r="O824" s="5"/>
      <c r="P824" s="5"/>
      <c r="Q824" s="5"/>
      <c r="R824" s="5"/>
      <c r="W824" s="5"/>
    </row>
    <row r="825" spans="5:23" x14ac:dyDescent="0.25">
      <c r="E825" s="5"/>
      <c r="F825" s="5"/>
      <c r="G825" s="5"/>
      <c r="H825" s="5"/>
      <c r="I825" s="5"/>
      <c r="J825" s="5"/>
      <c r="K825" s="5"/>
      <c r="L825" s="5"/>
      <c r="M825" s="5"/>
      <c r="N825" s="5"/>
      <c r="O825" s="5"/>
      <c r="P825" s="5"/>
      <c r="Q825" s="5"/>
      <c r="R825" s="5"/>
      <c r="W825" s="5"/>
    </row>
    <row r="826" spans="5:23" x14ac:dyDescent="0.25">
      <c r="E826" s="5"/>
      <c r="F826" s="5"/>
      <c r="G826" s="5"/>
      <c r="H826" s="5"/>
      <c r="I826" s="5"/>
      <c r="J826" s="5"/>
      <c r="K826" s="5"/>
      <c r="L826" s="5"/>
      <c r="M826" s="5"/>
      <c r="N826" s="5"/>
      <c r="O826" s="5"/>
      <c r="P826" s="5"/>
      <c r="Q826" s="5"/>
      <c r="R826" s="5"/>
      <c r="W826" s="5"/>
    </row>
    <row r="827" spans="5:23" x14ac:dyDescent="0.25">
      <c r="E827" s="5"/>
      <c r="F827" s="5"/>
      <c r="G827" s="5"/>
      <c r="H827" s="5"/>
      <c r="I827" s="5"/>
      <c r="J827" s="5"/>
      <c r="K827" s="5"/>
      <c r="L827" s="5"/>
      <c r="M827" s="5"/>
      <c r="N827" s="5"/>
      <c r="O827" s="5"/>
      <c r="P827" s="5"/>
      <c r="Q827" s="5"/>
      <c r="R827" s="5"/>
      <c r="W827" s="5"/>
    </row>
    <row r="828" spans="5:23" x14ac:dyDescent="0.25">
      <c r="E828" s="5"/>
      <c r="F828" s="5"/>
      <c r="G828" s="5"/>
      <c r="H828" s="5"/>
      <c r="I828" s="5"/>
      <c r="J828" s="5"/>
      <c r="K828" s="5"/>
      <c r="L828" s="5"/>
      <c r="M828" s="5"/>
      <c r="N828" s="5"/>
      <c r="O828" s="5"/>
      <c r="P828" s="5"/>
      <c r="Q828" s="5"/>
      <c r="R828" s="5"/>
      <c r="W828" s="5"/>
    </row>
    <row r="829" spans="5:23" x14ac:dyDescent="0.25">
      <c r="E829" s="5"/>
      <c r="F829" s="5"/>
      <c r="G829" s="5"/>
      <c r="H829" s="5"/>
      <c r="I829" s="5"/>
      <c r="J829" s="5"/>
      <c r="K829" s="5"/>
      <c r="L829" s="5"/>
      <c r="M829" s="5"/>
      <c r="N829" s="5"/>
      <c r="O829" s="5"/>
      <c r="P829" s="5"/>
      <c r="Q829" s="5"/>
      <c r="R829" s="5"/>
      <c r="W829" s="5"/>
    </row>
    <row r="830" spans="5:23" x14ac:dyDescent="0.25">
      <c r="E830" s="5"/>
      <c r="F830" s="5"/>
      <c r="G830" s="5"/>
      <c r="H830" s="5"/>
      <c r="I830" s="5"/>
      <c r="J830" s="5"/>
      <c r="K830" s="5"/>
      <c r="L830" s="5"/>
      <c r="M830" s="5"/>
      <c r="N830" s="5"/>
      <c r="O830" s="5"/>
      <c r="P830" s="5"/>
      <c r="Q830" s="5"/>
      <c r="R830" s="5"/>
      <c r="W830" s="5"/>
    </row>
    <row r="831" spans="5:23" x14ac:dyDescent="0.25">
      <c r="E831" s="5"/>
      <c r="F831" s="5"/>
      <c r="G831" s="5"/>
      <c r="H831" s="5"/>
      <c r="I831" s="5"/>
      <c r="J831" s="5"/>
      <c r="K831" s="5"/>
      <c r="L831" s="5"/>
      <c r="M831" s="5"/>
      <c r="N831" s="5"/>
      <c r="O831" s="5"/>
      <c r="P831" s="5"/>
      <c r="Q831" s="5"/>
      <c r="R831" s="5"/>
      <c r="W831" s="5"/>
    </row>
    <row r="832" spans="5:23" x14ac:dyDescent="0.25">
      <c r="E832" s="5"/>
      <c r="F832" s="5"/>
      <c r="G832" s="5"/>
      <c r="H832" s="5"/>
      <c r="I832" s="5"/>
      <c r="J832" s="5"/>
      <c r="K832" s="5"/>
      <c r="L832" s="5"/>
      <c r="M832" s="5"/>
      <c r="N832" s="5"/>
      <c r="O832" s="5"/>
      <c r="P832" s="5"/>
      <c r="Q832" s="5"/>
      <c r="R832" s="5"/>
      <c r="W832" s="5"/>
    </row>
    <row r="833" spans="5:23" x14ac:dyDescent="0.25">
      <c r="E833" s="5"/>
      <c r="F833" s="5"/>
      <c r="G833" s="5"/>
      <c r="H833" s="5"/>
      <c r="I833" s="5"/>
      <c r="J833" s="5"/>
      <c r="K833" s="5"/>
      <c r="L833" s="5"/>
      <c r="M833" s="5"/>
      <c r="N833" s="5"/>
      <c r="O833" s="5"/>
      <c r="P833" s="5"/>
      <c r="Q833" s="5"/>
      <c r="R833" s="5"/>
      <c r="W833" s="5"/>
    </row>
    <row r="834" spans="5:23" x14ac:dyDescent="0.25">
      <c r="E834" s="5"/>
      <c r="F834" s="5"/>
      <c r="G834" s="5"/>
      <c r="H834" s="5"/>
      <c r="I834" s="5"/>
      <c r="J834" s="5"/>
      <c r="K834" s="5"/>
      <c r="L834" s="5"/>
      <c r="M834" s="5"/>
      <c r="N834" s="5"/>
      <c r="O834" s="5"/>
      <c r="P834" s="5"/>
      <c r="Q834" s="5"/>
      <c r="R834" s="5"/>
      <c r="W834" s="5"/>
    </row>
    <row r="835" spans="5:23" x14ac:dyDescent="0.25">
      <c r="E835" s="5"/>
      <c r="F835" s="5"/>
      <c r="G835" s="5"/>
      <c r="H835" s="5"/>
      <c r="I835" s="5"/>
      <c r="J835" s="5"/>
      <c r="K835" s="5"/>
      <c r="L835" s="5"/>
      <c r="M835" s="5"/>
      <c r="N835" s="5"/>
      <c r="O835" s="5"/>
      <c r="P835" s="5"/>
      <c r="Q835" s="5"/>
      <c r="R835" s="5"/>
      <c r="W835" s="5"/>
    </row>
    <row r="836" spans="5:23" x14ac:dyDescent="0.25">
      <c r="E836" s="5"/>
      <c r="F836" s="5"/>
      <c r="G836" s="5"/>
      <c r="H836" s="5"/>
      <c r="I836" s="5"/>
      <c r="J836" s="5"/>
      <c r="K836" s="5"/>
      <c r="L836" s="5"/>
      <c r="M836" s="5"/>
      <c r="N836" s="5"/>
      <c r="O836" s="5"/>
      <c r="P836" s="5"/>
      <c r="Q836" s="5"/>
      <c r="R836" s="5"/>
      <c r="W836" s="5"/>
    </row>
    <row r="837" spans="5:23" x14ac:dyDescent="0.25">
      <c r="E837" s="5"/>
      <c r="F837" s="5"/>
      <c r="G837" s="5"/>
      <c r="H837" s="5"/>
      <c r="I837" s="5"/>
      <c r="J837" s="5"/>
      <c r="K837" s="5"/>
      <c r="L837" s="5"/>
      <c r="M837" s="5"/>
      <c r="N837" s="5"/>
      <c r="O837" s="5"/>
      <c r="P837" s="5"/>
      <c r="Q837" s="5"/>
      <c r="R837" s="5"/>
      <c r="W837" s="5"/>
    </row>
    <row r="838" spans="5:23" x14ac:dyDescent="0.25">
      <c r="E838" s="5"/>
      <c r="F838" s="5"/>
      <c r="G838" s="5"/>
      <c r="H838" s="5"/>
      <c r="I838" s="5"/>
      <c r="J838" s="5"/>
      <c r="K838" s="5"/>
      <c r="L838" s="5"/>
      <c r="M838" s="5"/>
      <c r="N838" s="5"/>
      <c r="O838" s="5"/>
      <c r="P838" s="5"/>
      <c r="Q838" s="5"/>
      <c r="R838" s="5"/>
      <c r="W838" s="5"/>
    </row>
    <row r="839" spans="5:23" x14ac:dyDescent="0.25">
      <c r="E839" s="5"/>
      <c r="F839" s="5"/>
      <c r="G839" s="5"/>
      <c r="H839" s="5"/>
      <c r="I839" s="5"/>
      <c r="J839" s="5"/>
      <c r="K839" s="5"/>
      <c r="L839" s="5"/>
      <c r="M839" s="5"/>
      <c r="N839" s="5"/>
      <c r="O839" s="5"/>
      <c r="P839" s="5"/>
      <c r="Q839" s="5"/>
      <c r="R839" s="5"/>
      <c r="W839" s="5"/>
    </row>
    <row r="840" spans="5:23" x14ac:dyDescent="0.25">
      <c r="E840" s="5"/>
      <c r="F840" s="5"/>
      <c r="G840" s="5"/>
      <c r="H840" s="5"/>
      <c r="I840" s="5"/>
      <c r="J840" s="5"/>
      <c r="K840" s="5"/>
      <c r="L840" s="5"/>
      <c r="M840" s="5"/>
      <c r="N840" s="5"/>
      <c r="O840" s="5"/>
      <c r="P840" s="5"/>
      <c r="Q840" s="5"/>
      <c r="R840" s="5"/>
      <c r="W840" s="5"/>
    </row>
    <row r="841" spans="5:23" x14ac:dyDescent="0.25">
      <c r="E841" s="5"/>
      <c r="F841" s="5"/>
      <c r="G841" s="5"/>
      <c r="H841" s="5"/>
      <c r="I841" s="5"/>
      <c r="J841" s="5"/>
      <c r="K841" s="5"/>
      <c r="L841" s="5"/>
      <c r="M841" s="5"/>
      <c r="N841" s="5"/>
      <c r="O841" s="5"/>
      <c r="P841" s="5"/>
      <c r="Q841" s="5"/>
      <c r="R841" s="5"/>
      <c r="W841" s="5"/>
    </row>
    <row r="842" spans="5:23" x14ac:dyDescent="0.25">
      <c r="E842" s="5"/>
      <c r="F842" s="5"/>
      <c r="G842" s="5"/>
      <c r="H842" s="5"/>
      <c r="I842" s="5"/>
      <c r="J842" s="5"/>
      <c r="K842" s="5"/>
      <c r="L842" s="5"/>
      <c r="M842" s="5"/>
      <c r="N842" s="5"/>
      <c r="O842" s="5"/>
      <c r="P842" s="5"/>
      <c r="Q842" s="5"/>
      <c r="R842" s="5"/>
      <c r="W842" s="5"/>
    </row>
    <row r="843" spans="5:23" x14ac:dyDescent="0.25">
      <c r="E843" s="5"/>
      <c r="F843" s="5"/>
      <c r="G843" s="5"/>
      <c r="H843" s="5"/>
      <c r="I843" s="5"/>
      <c r="J843" s="5"/>
      <c r="K843" s="5"/>
      <c r="L843" s="5"/>
      <c r="M843" s="5"/>
      <c r="N843" s="5"/>
      <c r="O843" s="5"/>
      <c r="P843" s="5"/>
      <c r="Q843" s="5"/>
      <c r="R843" s="5"/>
      <c r="W843" s="5"/>
    </row>
    <row r="844" spans="5:23" x14ac:dyDescent="0.25">
      <c r="E844" s="5"/>
      <c r="F844" s="5"/>
      <c r="G844" s="5"/>
      <c r="H844" s="5"/>
      <c r="I844" s="5"/>
      <c r="J844" s="5"/>
      <c r="K844" s="5"/>
      <c r="L844" s="5"/>
      <c r="M844" s="5"/>
      <c r="N844" s="5"/>
      <c r="O844" s="5"/>
      <c r="P844" s="5"/>
      <c r="Q844" s="5"/>
      <c r="R844" s="5"/>
      <c r="W844" s="5"/>
    </row>
    <row r="845" spans="5:23" x14ac:dyDescent="0.25">
      <c r="E845" s="5"/>
      <c r="F845" s="5"/>
      <c r="G845" s="5"/>
      <c r="H845" s="5"/>
      <c r="I845" s="5"/>
      <c r="J845" s="5"/>
      <c r="K845" s="5"/>
      <c r="L845" s="5"/>
      <c r="M845" s="5"/>
      <c r="N845" s="5"/>
      <c r="O845" s="5"/>
      <c r="P845" s="5"/>
      <c r="Q845" s="5"/>
      <c r="R845" s="5"/>
      <c r="W845" s="5"/>
    </row>
    <row r="846" spans="5:23" x14ac:dyDescent="0.25">
      <c r="E846" s="5"/>
      <c r="F846" s="5"/>
      <c r="G846" s="5"/>
      <c r="H846" s="5"/>
      <c r="I846" s="5"/>
      <c r="J846" s="5"/>
      <c r="K846" s="5"/>
      <c r="L846" s="5"/>
      <c r="M846" s="5"/>
      <c r="N846" s="5"/>
      <c r="O846" s="5"/>
      <c r="P846" s="5"/>
      <c r="Q846" s="5"/>
      <c r="R846" s="5"/>
      <c r="W846" s="5"/>
    </row>
    <row r="847" spans="5:23" x14ac:dyDescent="0.25">
      <c r="E847" s="5"/>
      <c r="F847" s="5"/>
      <c r="G847" s="5"/>
      <c r="H847" s="5"/>
      <c r="I847" s="5"/>
      <c r="J847" s="5"/>
      <c r="K847" s="5"/>
      <c r="L847" s="5"/>
      <c r="M847" s="5"/>
      <c r="N847" s="5"/>
      <c r="O847" s="5"/>
      <c r="P847" s="5"/>
      <c r="Q847" s="5"/>
      <c r="R847" s="5"/>
      <c r="W847" s="5"/>
    </row>
    <row r="848" spans="5:23" x14ac:dyDescent="0.25">
      <c r="E848" s="5"/>
      <c r="F848" s="5"/>
      <c r="G848" s="5"/>
      <c r="H848" s="5"/>
      <c r="I848" s="5"/>
      <c r="J848" s="5"/>
      <c r="K848" s="5"/>
      <c r="L848" s="5"/>
      <c r="M848" s="5"/>
      <c r="N848" s="5"/>
      <c r="O848" s="5"/>
      <c r="P848" s="5"/>
      <c r="Q848" s="5"/>
      <c r="R848" s="5"/>
      <c r="W848" s="5"/>
    </row>
    <row r="849" spans="5:23" x14ac:dyDescent="0.25">
      <c r="E849" s="5"/>
      <c r="F849" s="5"/>
      <c r="G849" s="5"/>
      <c r="H849" s="5"/>
      <c r="I849" s="5"/>
      <c r="J849" s="5"/>
      <c r="K849" s="5"/>
      <c r="L849" s="5"/>
      <c r="M849" s="5"/>
      <c r="N849" s="5"/>
      <c r="O849" s="5"/>
      <c r="P849" s="5"/>
      <c r="Q849" s="5"/>
      <c r="R849" s="5"/>
      <c r="W849" s="5"/>
    </row>
    <row r="850" spans="5:23" x14ac:dyDescent="0.25">
      <c r="E850" s="5"/>
      <c r="F850" s="5"/>
      <c r="G850" s="5"/>
      <c r="H850" s="5"/>
      <c r="I850" s="5"/>
      <c r="J850" s="5"/>
      <c r="K850" s="5"/>
      <c r="L850" s="5"/>
      <c r="M850" s="5"/>
      <c r="N850" s="5"/>
      <c r="O850" s="5"/>
      <c r="P850" s="5"/>
      <c r="Q850" s="5"/>
      <c r="R850" s="5"/>
      <c r="W850" s="5"/>
    </row>
    <row r="851" spans="5:23" x14ac:dyDescent="0.25">
      <c r="E851" s="5"/>
      <c r="F851" s="5"/>
      <c r="G851" s="5"/>
      <c r="H851" s="5"/>
      <c r="I851" s="5"/>
      <c r="J851" s="5"/>
      <c r="K851" s="5"/>
      <c r="L851" s="5"/>
      <c r="M851" s="5"/>
      <c r="N851" s="5"/>
      <c r="O851" s="5"/>
      <c r="P851" s="5"/>
      <c r="Q851" s="5"/>
      <c r="R851" s="5"/>
      <c r="W851" s="5"/>
    </row>
    <row r="852" spans="5:23" x14ac:dyDescent="0.25">
      <c r="E852" s="5"/>
      <c r="F852" s="5"/>
      <c r="G852" s="5"/>
      <c r="H852" s="5"/>
      <c r="I852" s="5"/>
      <c r="J852" s="5"/>
      <c r="K852" s="5"/>
      <c r="L852" s="5"/>
      <c r="M852" s="5"/>
      <c r="N852" s="5"/>
      <c r="O852" s="5"/>
      <c r="P852" s="5"/>
      <c r="Q852" s="5"/>
      <c r="R852" s="5"/>
      <c r="W852" s="5"/>
    </row>
    <row r="853" spans="5:23" x14ac:dyDescent="0.25">
      <c r="E853" s="5"/>
      <c r="F853" s="5"/>
      <c r="G853" s="5"/>
      <c r="H853" s="5"/>
      <c r="I853" s="5"/>
      <c r="J853" s="5"/>
      <c r="K853" s="5"/>
      <c r="L853" s="5"/>
      <c r="M853" s="5"/>
      <c r="N853" s="5"/>
      <c r="O853" s="5"/>
      <c r="P853" s="5"/>
      <c r="Q853" s="5"/>
      <c r="R853" s="5"/>
      <c r="W853" s="5"/>
    </row>
    <row r="854" spans="5:23" x14ac:dyDescent="0.25">
      <c r="E854" s="5"/>
      <c r="F854" s="5"/>
      <c r="G854" s="5"/>
      <c r="H854" s="5"/>
      <c r="I854" s="5"/>
      <c r="J854" s="5"/>
      <c r="K854" s="5"/>
      <c r="L854" s="5"/>
      <c r="M854" s="5"/>
      <c r="N854" s="5"/>
      <c r="O854" s="5"/>
      <c r="P854" s="5"/>
      <c r="Q854" s="5"/>
      <c r="R854" s="5"/>
      <c r="W854" s="5"/>
    </row>
    <row r="855" spans="5:23" x14ac:dyDescent="0.25">
      <c r="E855" s="5"/>
      <c r="F855" s="5"/>
      <c r="G855" s="5"/>
      <c r="H855" s="5"/>
      <c r="I855" s="5"/>
      <c r="J855" s="5"/>
      <c r="K855" s="5"/>
      <c r="L855" s="5"/>
      <c r="M855" s="5"/>
      <c r="N855" s="5"/>
      <c r="O855" s="5"/>
      <c r="P855" s="5"/>
      <c r="Q855" s="5"/>
      <c r="R855" s="5"/>
      <c r="W855" s="5"/>
    </row>
    <row r="856" spans="5:23" x14ac:dyDescent="0.25">
      <c r="E856" s="5"/>
      <c r="F856" s="5"/>
      <c r="G856" s="5"/>
      <c r="H856" s="5"/>
      <c r="I856" s="5"/>
      <c r="J856" s="5"/>
      <c r="K856" s="5"/>
      <c r="L856" s="5"/>
      <c r="M856" s="5"/>
      <c r="N856" s="5"/>
      <c r="O856" s="5"/>
      <c r="P856" s="5"/>
      <c r="Q856" s="5"/>
      <c r="R856" s="5"/>
      <c r="W856" s="5"/>
    </row>
    <row r="857" spans="5:23" x14ac:dyDescent="0.25">
      <c r="E857" s="5"/>
      <c r="F857" s="5"/>
      <c r="G857" s="5"/>
      <c r="H857" s="5"/>
      <c r="I857" s="5"/>
      <c r="J857" s="5"/>
      <c r="K857" s="5"/>
      <c r="L857" s="5"/>
      <c r="M857" s="5"/>
      <c r="N857" s="5"/>
      <c r="O857" s="5"/>
      <c r="P857" s="5"/>
      <c r="Q857" s="5"/>
      <c r="R857" s="5"/>
      <c r="W857" s="5"/>
    </row>
    <row r="858" spans="5:23" x14ac:dyDescent="0.25">
      <c r="E858" s="5"/>
      <c r="F858" s="5"/>
      <c r="G858" s="5"/>
      <c r="H858" s="5"/>
      <c r="I858" s="5"/>
      <c r="J858" s="5"/>
      <c r="K858" s="5"/>
      <c r="L858" s="5"/>
      <c r="M858" s="5"/>
      <c r="N858" s="5"/>
      <c r="O858" s="5"/>
      <c r="P858" s="5"/>
      <c r="Q858" s="5"/>
      <c r="R858" s="5"/>
      <c r="W858" s="5"/>
    </row>
    <row r="859" spans="5:23" x14ac:dyDescent="0.25">
      <c r="E859" s="5"/>
      <c r="F859" s="5"/>
      <c r="G859" s="5"/>
      <c r="H859" s="5"/>
      <c r="I859" s="5"/>
      <c r="J859" s="5"/>
      <c r="K859" s="5"/>
      <c r="L859" s="5"/>
      <c r="M859" s="5"/>
      <c r="N859" s="5"/>
      <c r="O859" s="5"/>
      <c r="P859" s="5"/>
      <c r="Q859" s="5"/>
      <c r="R859" s="5"/>
      <c r="W859" s="5"/>
    </row>
    <row r="860" spans="5:23" x14ac:dyDescent="0.25">
      <c r="E860" s="5"/>
      <c r="F860" s="5"/>
      <c r="G860" s="5"/>
      <c r="H860" s="5"/>
      <c r="I860" s="5"/>
      <c r="J860" s="5"/>
      <c r="K860" s="5"/>
      <c r="L860" s="5"/>
      <c r="M860" s="5"/>
      <c r="N860" s="5"/>
      <c r="O860" s="5"/>
      <c r="P860" s="5"/>
      <c r="Q860" s="5"/>
      <c r="R860" s="5"/>
      <c r="W860" s="5"/>
    </row>
    <row r="861" spans="5:23" x14ac:dyDescent="0.25">
      <c r="E861" s="5"/>
      <c r="F861" s="5"/>
      <c r="G861" s="5"/>
      <c r="H861" s="5"/>
      <c r="I861" s="5"/>
      <c r="J861" s="5"/>
      <c r="K861" s="5"/>
      <c r="L861" s="5"/>
      <c r="M861" s="5"/>
      <c r="N861" s="5"/>
      <c r="O861" s="5"/>
      <c r="P861" s="5"/>
      <c r="Q861" s="5"/>
      <c r="R861" s="5"/>
      <c r="W861" s="5"/>
    </row>
    <row r="862" spans="5:23" x14ac:dyDescent="0.25">
      <c r="E862" s="5"/>
      <c r="F862" s="5"/>
      <c r="G862" s="5"/>
      <c r="H862" s="5"/>
      <c r="I862" s="5"/>
      <c r="J862" s="5"/>
      <c r="K862" s="5"/>
      <c r="L862" s="5"/>
      <c r="M862" s="5"/>
      <c r="N862" s="5"/>
      <c r="O862" s="5"/>
      <c r="P862" s="5"/>
      <c r="Q862" s="5"/>
      <c r="R862" s="5"/>
      <c r="W862" s="5"/>
    </row>
    <row r="863" spans="5:23" x14ac:dyDescent="0.25">
      <c r="E863" s="5"/>
      <c r="F863" s="5"/>
      <c r="G863" s="5"/>
      <c r="H863" s="5"/>
      <c r="I863" s="5"/>
      <c r="J863" s="5"/>
      <c r="K863" s="5"/>
      <c r="L863" s="5"/>
      <c r="M863" s="5"/>
      <c r="N863" s="5"/>
      <c r="O863" s="5"/>
      <c r="P863" s="5"/>
      <c r="Q863" s="5"/>
      <c r="R863" s="5"/>
      <c r="W863" s="5"/>
    </row>
    <row r="864" spans="5:23" x14ac:dyDescent="0.25">
      <c r="E864" s="5"/>
      <c r="F864" s="5"/>
      <c r="G864" s="5"/>
      <c r="H864" s="5"/>
      <c r="I864" s="5"/>
      <c r="J864" s="5"/>
      <c r="K864" s="5"/>
      <c r="L864" s="5"/>
      <c r="M864" s="5"/>
      <c r="N864" s="5"/>
      <c r="O864" s="5"/>
      <c r="P864" s="5"/>
      <c r="Q864" s="5"/>
      <c r="R864" s="5"/>
      <c r="W864" s="5"/>
    </row>
    <row r="865" spans="5:23" x14ac:dyDescent="0.25">
      <c r="E865" s="5"/>
      <c r="F865" s="5"/>
      <c r="G865" s="5"/>
      <c r="H865" s="5"/>
      <c r="I865" s="5"/>
      <c r="J865" s="5"/>
      <c r="K865" s="5"/>
      <c r="L865" s="5"/>
      <c r="M865" s="5"/>
      <c r="N865" s="5"/>
      <c r="O865" s="5"/>
      <c r="P865" s="5"/>
      <c r="Q865" s="5"/>
      <c r="R865" s="5"/>
      <c r="W865" s="5"/>
    </row>
    <row r="866" spans="5:23" x14ac:dyDescent="0.25">
      <c r="E866" s="5"/>
      <c r="F866" s="5"/>
      <c r="G866" s="5"/>
      <c r="H866" s="5"/>
      <c r="I866" s="5"/>
      <c r="J866" s="5"/>
      <c r="K866" s="5"/>
      <c r="L866" s="5"/>
      <c r="M866" s="5"/>
      <c r="N866" s="5"/>
      <c r="O866" s="5"/>
      <c r="P866" s="5"/>
      <c r="Q866" s="5"/>
      <c r="R866" s="5"/>
      <c r="W866" s="5"/>
    </row>
    <row r="867" spans="5:23" x14ac:dyDescent="0.25">
      <c r="E867" s="5"/>
      <c r="F867" s="5"/>
      <c r="G867" s="5"/>
      <c r="H867" s="5"/>
      <c r="I867" s="5"/>
      <c r="J867" s="5"/>
      <c r="K867" s="5"/>
      <c r="L867" s="5"/>
      <c r="M867" s="5"/>
      <c r="N867" s="5"/>
      <c r="O867" s="5"/>
      <c r="P867" s="5"/>
      <c r="Q867" s="5"/>
      <c r="R867" s="5"/>
      <c r="W867" s="5"/>
    </row>
    <row r="868" spans="5:23" x14ac:dyDescent="0.25">
      <c r="E868" s="5"/>
      <c r="F868" s="5"/>
      <c r="G868" s="5"/>
      <c r="H868" s="5"/>
      <c r="I868" s="5"/>
      <c r="J868" s="5"/>
      <c r="K868" s="5"/>
      <c r="L868" s="5"/>
      <c r="M868" s="5"/>
      <c r="N868" s="5"/>
      <c r="O868" s="5"/>
      <c r="P868" s="5"/>
      <c r="Q868" s="5"/>
      <c r="R868" s="5"/>
      <c r="W868" s="5"/>
    </row>
    <row r="869" spans="5:23" x14ac:dyDescent="0.25">
      <c r="E869" s="5"/>
      <c r="F869" s="5"/>
      <c r="G869" s="5"/>
      <c r="H869" s="5"/>
      <c r="I869" s="5"/>
      <c r="J869" s="5"/>
      <c r="K869" s="5"/>
      <c r="L869" s="5"/>
      <c r="M869" s="5"/>
      <c r="N869" s="5"/>
      <c r="O869" s="5"/>
      <c r="P869" s="5"/>
      <c r="Q869" s="5"/>
      <c r="R869" s="5"/>
      <c r="W869" s="5"/>
    </row>
    <row r="870" spans="5:23" x14ac:dyDescent="0.25">
      <c r="E870" s="5"/>
      <c r="F870" s="5"/>
      <c r="G870" s="5"/>
      <c r="H870" s="5"/>
      <c r="I870" s="5"/>
      <c r="J870" s="5"/>
      <c r="K870" s="5"/>
      <c r="L870" s="5"/>
      <c r="M870" s="5"/>
      <c r="N870" s="5"/>
      <c r="O870" s="5"/>
      <c r="P870" s="5"/>
      <c r="Q870" s="5"/>
      <c r="R870" s="5"/>
      <c r="W870" s="5"/>
    </row>
    <row r="871" spans="5:23" x14ac:dyDescent="0.25">
      <c r="E871" s="5"/>
      <c r="F871" s="5"/>
      <c r="G871" s="5"/>
      <c r="H871" s="5"/>
      <c r="I871" s="5"/>
      <c r="J871" s="5"/>
      <c r="K871" s="5"/>
      <c r="L871" s="5"/>
      <c r="M871" s="5"/>
      <c r="N871" s="5"/>
      <c r="O871" s="5"/>
      <c r="P871" s="5"/>
      <c r="Q871" s="5"/>
      <c r="R871" s="5"/>
      <c r="W871" s="5"/>
    </row>
    <row r="872" spans="5:23" x14ac:dyDescent="0.25">
      <c r="E872" s="5"/>
      <c r="F872" s="5"/>
      <c r="G872" s="5"/>
      <c r="H872" s="5"/>
      <c r="I872" s="5"/>
      <c r="J872" s="5"/>
      <c r="K872" s="5"/>
      <c r="L872" s="5"/>
      <c r="M872" s="5"/>
      <c r="N872" s="5"/>
      <c r="O872" s="5"/>
      <c r="P872" s="5"/>
      <c r="Q872" s="5"/>
      <c r="R872" s="5"/>
      <c r="W872" s="5"/>
    </row>
    <row r="873" spans="5:23" x14ac:dyDescent="0.25">
      <c r="E873" s="5"/>
      <c r="F873" s="5"/>
      <c r="G873" s="5"/>
      <c r="H873" s="5"/>
      <c r="I873" s="5"/>
      <c r="J873" s="5"/>
      <c r="K873" s="5"/>
      <c r="L873" s="5"/>
      <c r="M873" s="5"/>
      <c r="N873" s="5"/>
      <c r="O873" s="5"/>
      <c r="P873" s="5"/>
      <c r="Q873" s="5"/>
      <c r="R873" s="5"/>
      <c r="W873" s="5"/>
    </row>
    <row r="874" spans="5:23" x14ac:dyDescent="0.25">
      <c r="E874" s="5"/>
      <c r="F874" s="5"/>
      <c r="G874" s="5"/>
      <c r="H874" s="5"/>
      <c r="I874" s="5"/>
      <c r="J874" s="5"/>
      <c r="K874" s="5"/>
      <c r="L874" s="5"/>
      <c r="M874" s="5"/>
      <c r="N874" s="5"/>
      <c r="O874" s="5"/>
      <c r="P874" s="5"/>
      <c r="Q874" s="5"/>
      <c r="R874" s="5"/>
      <c r="W874" s="5"/>
    </row>
    <row r="875" spans="5:23" x14ac:dyDescent="0.25">
      <c r="E875" s="5"/>
      <c r="F875" s="5"/>
      <c r="G875" s="5"/>
      <c r="H875" s="5"/>
      <c r="I875" s="5"/>
      <c r="J875" s="5"/>
      <c r="K875" s="5"/>
      <c r="L875" s="5"/>
      <c r="M875" s="5"/>
      <c r="N875" s="5"/>
      <c r="O875" s="5"/>
      <c r="P875" s="5"/>
      <c r="Q875" s="5"/>
      <c r="R875" s="5"/>
      <c r="W875" s="5"/>
    </row>
    <row r="876" spans="5:23" x14ac:dyDescent="0.25">
      <c r="E876" s="5"/>
      <c r="F876" s="5"/>
      <c r="G876" s="5"/>
      <c r="H876" s="5"/>
      <c r="I876" s="5"/>
      <c r="J876" s="5"/>
      <c r="K876" s="5"/>
      <c r="L876" s="5"/>
      <c r="M876" s="5"/>
      <c r="N876" s="5"/>
      <c r="O876" s="5"/>
      <c r="P876" s="5"/>
      <c r="Q876" s="5"/>
      <c r="R876" s="5"/>
      <c r="W876" s="5"/>
    </row>
    <row r="877" spans="5:23" x14ac:dyDescent="0.25">
      <c r="E877" s="5"/>
      <c r="F877" s="5"/>
      <c r="G877" s="5"/>
      <c r="H877" s="5"/>
      <c r="I877" s="5"/>
      <c r="J877" s="5"/>
      <c r="K877" s="5"/>
      <c r="L877" s="5"/>
      <c r="M877" s="5"/>
      <c r="N877" s="5"/>
      <c r="O877" s="5"/>
      <c r="P877" s="5"/>
      <c r="Q877" s="5"/>
      <c r="R877" s="5"/>
      <c r="W877" s="5"/>
    </row>
    <row r="878" spans="5:23" x14ac:dyDescent="0.25">
      <c r="E878" s="5"/>
      <c r="F878" s="5"/>
      <c r="G878" s="5"/>
      <c r="H878" s="5"/>
      <c r="I878" s="5"/>
      <c r="J878" s="5"/>
      <c r="K878" s="5"/>
      <c r="L878" s="5"/>
      <c r="M878" s="5"/>
      <c r="N878" s="5"/>
      <c r="O878" s="5"/>
      <c r="P878" s="5"/>
      <c r="Q878" s="5"/>
      <c r="R878" s="5"/>
      <c r="W878" s="5"/>
    </row>
    <row r="879" spans="5:23" x14ac:dyDescent="0.25">
      <c r="E879" s="5"/>
      <c r="F879" s="5"/>
      <c r="G879" s="5"/>
      <c r="H879" s="5"/>
      <c r="I879" s="5"/>
      <c r="J879" s="5"/>
      <c r="K879" s="5"/>
      <c r="L879" s="5"/>
      <c r="M879" s="5"/>
      <c r="N879" s="5"/>
      <c r="O879" s="5"/>
      <c r="P879" s="5"/>
      <c r="Q879" s="5"/>
      <c r="R879" s="5"/>
      <c r="W879" s="5"/>
    </row>
    <row r="880" spans="5:23" x14ac:dyDescent="0.25">
      <c r="E880" s="5"/>
      <c r="F880" s="5"/>
      <c r="G880" s="5"/>
      <c r="H880" s="5"/>
      <c r="I880" s="5"/>
      <c r="J880" s="5"/>
      <c r="K880" s="5"/>
      <c r="L880" s="5"/>
      <c r="M880" s="5"/>
      <c r="N880" s="5"/>
      <c r="O880" s="5"/>
      <c r="P880" s="5"/>
      <c r="Q880" s="5"/>
      <c r="R880" s="5"/>
      <c r="W880" s="5"/>
    </row>
    <row r="881" spans="5:23" x14ac:dyDescent="0.25">
      <c r="E881" s="5"/>
      <c r="F881" s="5"/>
      <c r="G881" s="5"/>
      <c r="H881" s="5"/>
      <c r="I881" s="5"/>
      <c r="J881" s="5"/>
      <c r="K881" s="5"/>
      <c r="L881" s="5"/>
      <c r="M881" s="5"/>
      <c r="N881" s="5"/>
      <c r="O881" s="5"/>
      <c r="P881" s="5"/>
      <c r="Q881" s="5"/>
      <c r="R881" s="5"/>
      <c r="W881" s="5"/>
    </row>
    <row r="882" spans="5:23" x14ac:dyDescent="0.25">
      <c r="E882" s="5"/>
      <c r="F882" s="5"/>
      <c r="G882" s="5"/>
      <c r="H882" s="5"/>
      <c r="I882" s="5"/>
      <c r="J882" s="5"/>
      <c r="K882" s="5"/>
      <c r="L882" s="5"/>
      <c r="M882" s="5"/>
      <c r="N882" s="5"/>
      <c r="O882" s="5"/>
      <c r="P882" s="5"/>
      <c r="Q882" s="5"/>
      <c r="R882" s="5"/>
      <c r="W882" s="5"/>
    </row>
    <row r="883" spans="5:23" x14ac:dyDescent="0.25">
      <c r="E883" s="5"/>
      <c r="F883" s="5"/>
      <c r="G883" s="5"/>
      <c r="H883" s="5"/>
      <c r="I883" s="5"/>
      <c r="J883" s="5"/>
      <c r="K883" s="5"/>
      <c r="L883" s="5"/>
      <c r="M883" s="5"/>
      <c r="N883" s="5"/>
      <c r="O883" s="5"/>
      <c r="P883" s="5"/>
      <c r="Q883" s="5"/>
      <c r="R883" s="5"/>
      <c r="W883" s="5"/>
    </row>
    <row r="884" spans="5:23" x14ac:dyDescent="0.25">
      <c r="E884" s="5"/>
      <c r="F884" s="5"/>
      <c r="G884" s="5"/>
      <c r="H884" s="5"/>
      <c r="I884" s="5"/>
      <c r="J884" s="5"/>
      <c r="K884" s="5"/>
      <c r="L884" s="5"/>
      <c r="M884" s="5"/>
      <c r="N884" s="5"/>
      <c r="O884" s="5"/>
      <c r="P884" s="5"/>
      <c r="Q884" s="5"/>
      <c r="R884" s="5"/>
      <c r="W884" s="5"/>
    </row>
    <row r="885" spans="5:23" x14ac:dyDescent="0.25">
      <c r="E885" s="5"/>
      <c r="F885" s="5"/>
      <c r="G885" s="5"/>
      <c r="H885" s="5"/>
      <c r="I885" s="5"/>
      <c r="J885" s="5"/>
      <c r="K885" s="5"/>
      <c r="L885" s="5"/>
      <c r="M885" s="5"/>
      <c r="N885" s="5"/>
      <c r="O885" s="5"/>
      <c r="P885" s="5"/>
      <c r="Q885" s="5"/>
      <c r="R885" s="5"/>
      <c r="W885" s="5"/>
    </row>
    <row r="886" spans="5:23" x14ac:dyDescent="0.25">
      <c r="E886" s="5"/>
      <c r="F886" s="5"/>
      <c r="G886" s="5"/>
      <c r="H886" s="5"/>
      <c r="I886" s="5"/>
      <c r="J886" s="5"/>
      <c r="K886" s="5"/>
      <c r="L886" s="5"/>
      <c r="M886" s="5"/>
      <c r="N886" s="5"/>
      <c r="O886" s="5"/>
      <c r="P886" s="5"/>
      <c r="Q886" s="5"/>
      <c r="R886" s="5"/>
      <c r="W886" s="5"/>
    </row>
    <row r="887" spans="5:23" x14ac:dyDescent="0.25">
      <c r="E887" s="5"/>
      <c r="F887" s="5"/>
      <c r="G887" s="5"/>
      <c r="H887" s="5"/>
      <c r="I887" s="5"/>
      <c r="J887" s="5"/>
      <c r="K887" s="5"/>
      <c r="L887" s="5"/>
      <c r="M887" s="5"/>
      <c r="N887" s="5"/>
      <c r="O887" s="5"/>
      <c r="P887" s="5"/>
      <c r="Q887" s="5"/>
      <c r="R887" s="5"/>
      <c r="W887" s="5"/>
    </row>
    <row r="888" spans="5:23" x14ac:dyDescent="0.25">
      <c r="E888" s="5"/>
      <c r="F888" s="5"/>
      <c r="G888" s="5"/>
      <c r="H888" s="5"/>
      <c r="I888" s="5"/>
      <c r="J888" s="5"/>
      <c r="K888" s="5"/>
      <c r="L888" s="5"/>
      <c r="M888" s="5"/>
      <c r="N888" s="5"/>
      <c r="O888" s="5"/>
      <c r="P888" s="5"/>
      <c r="Q888" s="5"/>
      <c r="R888" s="5"/>
      <c r="W888" s="5"/>
    </row>
    <row r="889" spans="5:23" x14ac:dyDescent="0.25">
      <c r="E889" s="5"/>
      <c r="F889" s="5"/>
      <c r="G889" s="5"/>
      <c r="H889" s="5"/>
      <c r="I889" s="5"/>
      <c r="J889" s="5"/>
      <c r="K889" s="5"/>
      <c r="L889" s="5"/>
      <c r="M889" s="5"/>
      <c r="N889" s="5"/>
      <c r="O889" s="5"/>
      <c r="P889" s="5"/>
      <c r="Q889" s="5"/>
      <c r="R889" s="5"/>
      <c r="W889" s="5"/>
    </row>
    <row r="890" spans="5:23" x14ac:dyDescent="0.25">
      <c r="E890" s="5"/>
      <c r="F890" s="5"/>
      <c r="G890" s="5"/>
      <c r="H890" s="5"/>
      <c r="I890" s="5"/>
      <c r="J890" s="5"/>
      <c r="K890" s="5"/>
      <c r="L890" s="5"/>
      <c r="M890" s="5"/>
      <c r="N890" s="5"/>
      <c r="O890" s="5"/>
      <c r="P890" s="5"/>
      <c r="Q890" s="5"/>
      <c r="R890" s="5"/>
      <c r="W890" s="5"/>
    </row>
    <row r="891" spans="5:23" x14ac:dyDescent="0.25">
      <c r="E891" s="5"/>
      <c r="F891" s="5"/>
      <c r="G891" s="5"/>
      <c r="H891" s="5"/>
      <c r="I891" s="5"/>
      <c r="J891" s="5"/>
      <c r="K891" s="5"/>
      <c r="L891" s="5"/>
      <c r="M891" s="5"/>
      <c r="N891" s="5"/>
      <c r="O891" s="5"/>
      <c r="P891" s="5"/>
      <c r="Q891" s="5"/>
      <c r="R891" s="5"/>
      <c r="W891" s="5"/>
    </row>
    <row r="892" spans="5:23" x14ac:dyDescent="0.25">
      <c r="E892" s="5"/>
      <c r="F892" s="5"/>
      <c r="G892" s="5"/>
      <c r="H892" s="5"/>
      <c r="I892" s="5"/>
      <c r="J892" s="5"/>
      <c r="K892" s="5"/>
      <c r="L892" s="5"/>
      <c r="M892" s="5"/>
      <c r="N892" s="5"/>
      <c r="O892" s="5"/>
      <c r="P892" s="5"/>
      <c r="Q892" s="5"/>
      <c r="R892" s="5"/>
      <c r="W892" s="5"/>
    </row>
    <row r="893" spans="5:23" x14ac:dyDescent="0.25">
      <c r="E893" s="5"/>
      <c r="F893" s="5"/>
      <c r="G893" s="5"/>
      <c r="H893" s="5"/>
      <c r="I893" s="5"/>
      <c r="J893" s="5"/>
      <c r="K893" s="5"/>
      <c r="L893" s="5"/>
      <c r="M893" s="5"/>
      <c r="N893" s="5"/>
      <c r="O893" s="5"/>
      <c r="P893" s="5"/>
      <c r="Q893" s="5"/>
      <c r="R893" s="5"/>
      <c r="W893" s="5"/>
    </row>
    <row r="894" spans="5:23" x14ac:dyDescent="0.25">
      <c r="E894" s="5"/>
      <c r="F894" s="5"/>
      <c r="G894" s="5"/>
      <c r="H894" s="5"/>
      <c r="I894" s="5"/>
      <c r="J894" s="5"/>
      <c r="K894" s="5"/>
      <c r="L894" s="5"/>
      <c r="M894" s="5"/>
      <c r="N894" s="5"/>
      <c r="O894" s="5"/>
      <c r="P894" s="5"/>
      <c r="Q894" s="5"/>
      <c r="R894" s="5"/>
      <c r="W894" s="5"/>
    </row>
    <row r="895" spans="5:23" x14ac:dyDescent="0.25">
      <c r="E895" s="5"/>
      <c r="F895" s="5"/>
      <c r="G895" s="5"/>
      <c r="H895" s="5"/>
      <c r="I895" s="5"/>
      <c r="J895" s="5"/>
      <c r="K895" s="5"/>
      <c r="L895" s="5"/>
      <c r="M895" s="5"/>
      <c r="N895" s="5"/>
      <c r="O895" s="5"/>
      <c r="P895" s="5"/>
      <c r="Q895" s="5"/>
      <c r="R895" s="5"/>
      <c r="W895" s="5"/>
    </row>
    <row r="896" spans="5:23" x14ac:dyDescent="0.25">
      <c r="E896" s="5"/>
      <c r="F896" s="5"/>
      <c r="G896" s="5"/>
      <c r="H896" s="5"/>
      <c r="I896" s="5"/>
      <c r="J896" s="5"/>
      <c r="K896" s="5"/>
      <c r="L896" s="5"/>
      <c r="M896" s="5"/>
      <c r="N896" s="5"/>
      <c r="O896" s="5"/>
      <c r="P896" s="5"/>
      <c r="Q896" s="5"/>
      <c r="R896" s="5"/>
      <c r="W896" s="5"/>
    </row>
    <row r="897" spans="5:23" x14ac:dyDescent="0.25">
      <c r="E897" s="5"/>
      <c r="F897" s="5"/>
      <c r="G897" s="5"/>
      <c r="H897" s="5"/>
      <c r="I897" s="5"/>
      <c r="J897" s="5"/>
      <c r="K897" s="5"/>
      <c r="L897" s="5"/>
      <c r="M897" s="5"/>
      <c r="N897" s="5"/>
      <c r="O897" s="5"/>
      <c r="P897" s="5"/>
      <c r="Q897" s="5"/>
      <c r="R897" s="5"/>
      <c r="W897" s="5"/>
    </row>
    <row r="898" spans="5:23" x14ac:dyDescent="0.25">
      <c r="E898" s="5"/>
      <c r="F898" s="5"/>
      <c r="G898" s="5"/>
      <c r="H898" s="5"/>
      <c r="I898" s="5"/>
      <c r="J898" s="5"/>
      <c r="K898" s="5"/>
      <c r="L898" s="5"/>
      <c r="M898" s="5"/>
      <c r="N898" s="5"/>
      <c r="O898" s="5"/>
      <c r="P898" s="5"/>
      <c r="Q898" s="5"/>
      <c r="R898" s="5"/>
      <c r="W898" s="5"/>
    </row>
    <row r="899" spans="5:23" x14ac:dyDescent="0.25">
      <c r="E899" s="5"/>
      <c r="F899" s="5"/>
      <c r="G899" s="5"/>
      <c r="H899" s="5"/>
      <c r="I899" s="5"/>
      <c r="J899" s="5"/>
      <c r="K899" s="5"/>
      <c r="L899" s="5"/>
      <c r="M899" s="5"/>
      <c r="N899" s="5"/>
      <c r="O899" s="5"/>
      <c r="P899" s="5"/>
      <c r="Q899" s="5"/>
      <c r="R899" s="5"/>
      <c r="W899" s="5"/>
    </row>
    <row r="900" spans="5:23" x14ac:dyDescent="0.25">
      <c r="E900" s="5"/>
      <c r="F900" s="5"/>
      <c r="G900" s="5"/>
      <c r="H900" s="5"/>
      <c r="I900" s="5"/>
      <c r="J900" s="5"/>
      <c r="K900" s="5"/>
      <c r="L900" s="5"/>
      <c r="M900" s="5"/>
      <c r="N900" s="5"/>
      <c r="O900" s="5"/>
      <c r="P900" s="5"/>
      <c r="Q900" s="5"/>
      <c r="R900" s="5"/>
      <c r="W900" s="5"/>
    </row>
    <row r="901" spans="5:23" x14ac:dyDescent="0.25">
      <c r="E901" s="5"/>
      <c r="F901" s="5"/>
      <c r="G901" s="5"/>
      <c r="H901" s="5"/>
      <c r="I901" s="5"/>
      <c r="J901" s="5"/>
      <c r="K901" s="5"/>
      <c r="L901" s="5"/>
      <c r="M901" s="5"/>
      <c r="N901" s="5"/>
      <c r="O901" s="5"/>
      <c r="P901" s="5"/>
      <c r="Q901" s="5"/>
      <c r="R901" s="5"/>
      <c r="W901" s="5"/>
    </row>
    <row r="902" spans="5:23" x14ac:dyDescent="0.25">
      <c r="E902" s="5"/>
      <c r="F902" s="5"/>
      <c r="G902" s="5"/>
      <c r="H902" s="5"/>
      <c r="I902" s="5"/>
      <c r="J902" s="5"/>
      <c r="K902" s="5"/>
      <c r="L902" s="5"/>
      <c r="M902" s="5"/>
      <c r="N902" s="5"/>
      <c r="O902" s="5"/>
      <c r="P902" s="5"/>
      <c r="Q902" s="5"/>
      <c r="R902" s="5"/>
      <c r="W902" s="5"/>
    </row>
    <row r="903" spans="5:23" x14ac:dyDescent="0.25">
      <c r="E903" s="5"/>
      <c r="F903" s="5"/>
      <c r="G903" s="5"/>
      <c r="H903" s="5"/>
      <c r="I903" s="5"/>
      <c r="J903" s="5"/>
      <c r="K903" s="5"/>
      <c r="L903" s="5"/>
      <c r="M903" s="5"/>
      <c r="N903" s="5"/>
      <c r="O903" s="5"/>
      <c r="P903" s="5"/>
      <c r="Q903" s="5"/>
      <c r="R903" s="5"/>
      <c r="W903" s="5"/>
    </row>
    <row r="904" spans="5:23" x14ac:dyDescent="0.25">
      <c r="E904" s="5"/>
      <c r="F904" s="5"/>
      <c r="G904" s="5"/>
      <c r="H904" s="5"/>
      <c r="I904" s="5"/>
      <c r="J904" s="5"/>
      <c r="K904" s="5"/>
      <c r="L904" s="5"/>
      <c r="M904" s="5"/>
      <c r="N904" s="5"/>
      <c r="O904" s="5"/>
      <c r="P904" s="5"/>
      <c r="Q904" s="5"/>
      <c r="R904" s="5"/>
      <c r="W904" s="5"/>
    </row>
    <row r="905" spans="5:23" x14ac:dyDescent="0.25">
      <c r="E905" s="5"/>
      <c r="F905" s="5"/>
      <c r="G905" s="5"/>
      <c r="H905" s="5"/>
      <c r="I905" s="5"/>
      <c r="J905" s="5"/>
      <c r="K905" s="5"/>
      <c r="L905" s="5"/>
      <c r="M905" s="5"/>
      <c r="N905" s="5"/>
      <c r="O905" s="5"/>
      <c r="P905" s="5"/>
      <c r="Q905" s="5"/>
      <c r="R905" s="5"/>
      <c r="W905" s="5"/>
    </row>
    <row r="906" spans="5:23" x14ac:dyDescent="0.25">
      <c r="E906" s="5"/>
      <c r="F906" s="5"/>
      <c r="G906" s="5"/>
      <c r="H906" s="5"/>
      <c r="I906" s="5"/>
      <c r="J906" s="5"/>
      <c r="K906" s="5"/>
      <c r="L906" s="5"/>
      <c r="M906" s="5"/>
      <c r="N906" s="5"/>
      <c r="O906" s="5"/>
      <c r="P906" s="5"/>
      <c r="Q906" s="5"/>
      <c r="R906" s="5"/>
      <c r="W906" s="5"/>
    </row>
    <row r="907" spans="5:23" x14ac:dyDescent="0.25">
      <c r="E907" s="5"/>
      <c r="F907" s="5"/>
      <c r="G907" s="5"/>
      <c r="H907" s="5"/>
      <c r="I907" s="5"/>
      <c r="J907" s="5"/>
      <c r="K907" s="5"/>
      <c r="L907" s="5"/>
      <c r="M907" s="5"/>
      <c r="N907" s="5"/>
      <c r="O907" s="5"/>
      <c r="P907" s="5"/>
      <c r="Q907" s="5"/>
      <c r="R907" s="5"/>
      <c r="W907" s="5"/>
    </row>
    <row r="908" spans="5:23" x14ac:dyDescent="0.25">
      <c r="E908" s="5"/>
      <c r="F908" s="5"/>
      <c r="G908" s="5"/>
      <c r="H908" s="5"/>
      <c r="I908" s="5"/>
      <c r="J908" s="5"/>
      <c r="K908" s="5"/>
      <c r="L908" s="5"/>
      <c r="M908" s="5"/>
      <c r="N908" s="5"/>
      <c r="O908" s="5"/>
      <c r="P908" s="5"/>
      <c r="Q908" s="5"/>
      <c r="R908" s="5"/>
      <c r="W908" s="5"/>
    </row>
    <row r="909" spans="5:23" x14ac:dyDescent="0.25">
      <c r="E909" s="5"/>
      <c r="F909" s="5"/>
      <c r="G909" s="5"/>
      <c r="H909" s="5"/>
      <c r="I909" s="5"/>
      <c r="J909" s="5"/>
      <c r="K909" s="5"/>
      <c r="L909" s="5"/>
      <c r="M909" s="5"/>
      <c r="N909" s="5"/>
      <c r="O909" s="5"/>
      <c r="P909" s="5"/>
      <c r="Q909" s="5"/>
      <c r="R909" s="5"/>
      <c r="W909" s="5"/>
    </row>
    <row r="910" spans="5:23" x14ac:dyDescent="0.25">
      <c r="E910" s="5"/>
      <c r="F910" s="5"/>
      <c r="G910" s="5"/>
      <c r="H910" s="5"/>
      <c r="I910" s="5"/>
      <c r="J910" s="5"/>
      <c r="K910" s="5"/>
      <c r="L910" s="5"/>
      <c r="M910" s="5"/>
      <c r="N910" s="5"/>
      <c r="O910" s="5"/>
      <c r="P910" s="5"/>
      <c r="Q910" s="5"/>
      <c r="R910" s="5"/>
      <c r="W910" s="5"/>
    </row>
    <row r="911" spans="5:23" x14ac:dyDescent="0.25">
      <c r="E911" s="5"/>
      <c r="F911" s="5"/>
      <c r="G911" s="5"/>
      <c r="H911" s="5"/>
      <c r="I911" s="5"/>
      <c r="J911" s="5"/>
      <c r="K911" s="5"/>
      <c r="L911" s="5"/>
      <c r="M911" s="5"/>
      <c r="N911" s="5"/>
      <c r="O911" s="5"/>
      <c r="P911" s="5"/>
      <c r="Q911" s="5"/>
      <c r="R911" s="5"/>
      <c r="W911" s="5"/>
    </row>
    <row r="912" spans="5:23" x14ac:dyDescent="0.25">
      <c r="E912" s="5"/>
      <c r="F912" s="5"/>
      <c r="G912" s="5"/>
      <c r="H912" s="5"/>
      <c r="I912" s="5"/>
      <c r="J912" s="5"/>
      <c r="K912" s="5"/>
      <c r="L912" s="5"/>
      <c r="M912" s="5"/>
      <c r="N912" s="5"/>
      <c r="O912" s="5"/>
      <c r="P912" s="5"/>
      <c r="Q912" s="5"/>
      <c r="R912" s="5"/>
      <c r="W912" s="5"/>
    </row>
    <row r="913" spans="5:23" x14ac:dyDescent="0.25">
      <c r="E913" s="5"/>
      <c r="F913" s="5"/>
      <c r="G913" s="5"/>
      <c r="H913" s="5"/>
      <c r="I913" s="5"/>
      <c r="J913" s="5"/>
      <c r="K913" s="5"/>
      <c r="L913" s="5"/>
      <c r="M913" s="5"/>
      <c r="N913" s="5"/>
      <c r="O913" s="5"/>
      <c r="P913" s="5"/>
      <c r="Q913" s="5"/>
      <c r="R913" s="5"/>
      <c r="W913" s="5"/>
    </row>
    <row r="914" spans="5:23" x14ac:dyDescent="0.25">
      <c r="E914" s="5"/>
      <c r="F914" s="5"/>
      <c r="G914" s="5"/>
      <c r="H914" s="5"/>
      <c r="I914" s="5"/>
      <c r="J914" s="5"/>
      <c r="K914" s="5"/>
      <c r="L914" s="5"/>
      <c r="M914" s="5"/>
      <c r="N914" s="5"/>
      <c r="O914" s="5"/>
      <c r="P914" s="5"/>
      <c r="Q914" s="5"/>
      <c r="R914" s="5"/>
      <c r="W914" s="5"/>
    </row>
    <row r="915" spans="5:23" x14ac:dyDescent="0.25">
      <c r="E915" s="5"/>
      <c r="F915" s="5"/>
      <c r="G915" s="5"/>
      <c r="H915" s="5"/>
      <c r="I915" s="5"/>
      <c r="J915" s="5"/>
      <c r="K915" s="5"/>
      <c r="L915" s="5"/>
      <c r="M915" s="5"/>
      <c r="N915" s="5"/>
      <c r="O915" s="5"/>
      <c r="P915" s="5"/>
      <c r="Q915" s="5"/>
      <c r="R915" s="5"/>
      <c r="W915" s="5"/>
    </row>
    <row r="916" spans="5:23" x14ac:dyDescent="0.25">
      <c r="E916" s="5"/>
      <c r="F916" s="5"/>
      <c r="G916" s="5"/>
      <c r="H916" s="5"/>
      <c r="I916" s="5"/>
      <c r="J916" s="5"/>
      <c r="K916" s="5"/>
      <c r="L916" s="5"/>
      <c r="M916" s="5"/>
      <c r="N916" s="5"/>
      <c r="O916" s="5"/>
      <c r="P916" s="5"/>
      <c r="Q916" s="5"/>
      <c r="R916" s="5"/>
      <c r="W916" s="5"/>
    </row>
    <row r="917" spans="5:23" x14ac:dyDescent="0.25">
      <c r="E917" s="5"/>
      <c r="F917" s="5"/>
      <c r="G917" s="5"/>
      <c r="H917" s="5"/>
      <c r="I917" s="5"/>
      <c r="J917" s="5"/>
      <c r="K917" s="5"/>
      <c r="L917" s="5"/>
      <c r="M917" s="5"/>
      <c r="N917" s="5"/>
      <c r="O917" s="5"/>
      <c r="P917" s="5"/>
      <c r="Q917" s="5"/>
      <c r="R917" s="5"/>
      <c r="W917" s="5"/>
    </row>
    <row r="918" spans="5:23" x14ac:dyDescent="0.25">
      <c r="E918" s="5"/>
      <c r="F918" s="5"/>
      <c r="G918" s="5"/>
      <c r="H918" s="5"/>
      <c r="I918" s="5"/>
      <c r="J918" s="5"/>
      <c r="K918" s="5"/>
      <c r="L918" s="5"/>
      <c r="M918" s="5"/>
      <c r="N918" s="5"/>
      <c r="O918" s="5"/>
      <c r="P918" s="5"/>
      <c r="Q918" s="5"/>
      <c r="R918" s="5"/>
      <c r="W918" s="5"/>
    </row>
    <row r="919" spans="5:23" x14ac:dyDescent="0.25">
      <c r="E919" s="5"/>
      <c r="F919" s="5"/>
      <c r="G919" s="5"/>
      <c r="H919" s="5"/>
      <c r="I919" s="5"/>
      <c r="J919" s="5"/>
      <c r="K919" s="5"/>
      <c r="L919" s="5"/>
      <c r="M919" s="5"/>
      <c r="N919" s="5"/>
      <c r="O919" s="5"/>
      <c r="P919" s="5"/>
      <c r="Q919" s="5"/>
      <c r="R919" s="5"/>
      <c r="W919" s="5"/>
    </row>
    <row r="920" spans="5:23" x14ac:dyDescent="0.25">
      <c r="E920" s="5"/>
      <c r="F920" s="5"/>
      <c r="G920" s="5"/>
      <c r="H920" s="5"/>
      <c r="I920" s="5"/>
      <c r="J920" s="5"/>
      <c r="K920" s="5"/>
      <c r="L920" s="5"/>
      <c r="M920" s="5"/>
      <c r="N920" s="5"/>
      <c r="O920" s="5"/>
      <c r="P920" s="5"/>
      <c r="Q920" s="5"/>
      <c r="R920" s="5"/>
      <c r="W920" s="5"/>
    </row>
    <row r="921" spans="5:23" x14ac:dyDescent="0.25">
      <c r="E921" s="5"/>
      <c r="F921" s="5"/>
      <c r="G921" s="5"/>
      <c r="H921" s="5"/>
      <c r="I921" s="5"/>
      <c r="J921" s="5"/>
      <c r="K921" s="5"/>
      <c r="L921" s="5"/>
      <c r="M921" s="5"/>
      <c r="N921" s="5"/>
      <c r="O921" s="5"/>
      <c r="P921" s="5"/>
      <c r="Q921" s="5"/>
      <c r="R921" s="5"/>
      <c r="W921" s="5"/>
    </row>
    <row r="922" spans="5:23" x14ac:dyDescent="0.25">
      <c r="E922" s="5"/>
      <c r="F922" s="5"/>
      <c r="G922" s="5"/>
      <c r="H922" s="5"/>
      <c r="I922" s="5"/>
      <c r="J922" s="5"/>
      <c r="K922" s="5"/>
      <c r="L922" s="5"/>
      <c r="M922" s="5"/>
      <c r="N922" s="5"/>
      <c r="O922" s="5"/>
      <c r="P922" s="5"/>
      <c r="Q922" s="5"/>
      <c r="R922" s="5"/>
      <c r="W922" s="5"/>
    </row>
    <row r="923" spans="5:23" x14ac:dyDescent="0.25">
      <c r="E923" s="5"/>
      <c r="F923" s="5"/>
      <c r="G923" s="5"/>
      <c r="H923" s="5"/>
      <c r="I923" s="5"/>
      <c r="J923" s="5"/>
      <c r="K923" s="5"/>
      <c r="L923" s="5"/>
      <c r="M923" s="5"/>
      <c r="N923" s="5"/>
      <c r="O923" s="5"/>
      <c r="P923" s="5"/>
      <c r="Q923" s="5"/>
      <c r="R923" s="5"/>
      <c r="W923" s="5"/>
    </row>
    <row r="924" spans="5:23" x14ac:dyDescent="0.25">
      <c r="E924" s="5"/>
      <c r="F924" s="5"/>
      <c r="G924" s="5"/>
      <c r="H924" s="5"/>
      <c r="I924" s="5"/>
      <c r="J924" s="5"/>
      <c r="K924" s="5"/>
      <c r="L924" s="5"/>
      <c r="M924" s="5"/>
      <c r="N924" s="5"/>
      <c r="O924" s="5"/>
      <c r="P924" s="5"/>
      <c r="Q924" s="5"/>
      <c r="R924" s="5"/>
      <c r="W924" s="5"/>
    </row>
    <row r="925" spans="5:23" x14ac:dyDescent="0.25">
      <c r="E925" s="5"/>
      <c r="F925" s="5"/>
      <c r="G925" s="5"/>
      <c r="H925" s="5"/>
      <c r="I925" s="5"/>
      <c r="J925" s="5"/>
      <c r="K925" s="5"/>
      <c r="L925" s="5"/>
      <c r="M925" s="5"/>
      <c r="N925" s="5"/>
      <c r="O925" s="5"/>
      <c r="P925" s="5"/>
      <c r="Q925" s="5"/>
      <c r="R925" s="5"/>
      <c r="W925" s="5"/>
    </row>
    <row r="926" spans="5:23" x14ac:dyDescent="0.25">
      <c r="E926" s="5"/>
      <c r="F926" s="5"/>
      <c r="G926" s="5"/>
      <c r="H926" s="5"/>
      <c r="I926" s="5"/>
      <c r="J926" s="5"/>
      <c r="K926" s="5"/>
      <c r="L926" s="5"/>
      <c r="M926" s="5"/>
      <c r="N926" s="5"/>
      <c r="O926" s="5"/>
      <c r="P926" s="5"/>
      <c r="Q926" s="5"/>
      <c r="R926" s="5"/>
      <c r="W926" s="5"/>
    </row>
    <row r="927" spans="5:23" x14ac:dyDescent="0.25">
      <c r="E927" s="5"/>
      <c r="F927" s="5"/>
      <c r="G927" s="5"/>
      <c r="H927" s="5"/>
      <c r="I927" s="5"/>
      <c r="J927" s="5"/>
      <c r="K927" s="5"/>
      <c r="L927" s="5"/>
      <c r="M927" s="5"/>
      <c r="N927" s="5"/>
      <c r="O927" s="5"/>
      <c r="P927" s="5"/>
      <c r="Q927" s="5"/>
      <c r="R927" s="5"/>
      <c r="W927" s="5"/>
    </row>
    <row r="928" spans="5:23" x14ac:dyDescent="0.25">
      <c r="E928" s="5"/>
      <c r="F928" s="5"/>
      <c r="G928" s="5"/>
      <c r="H928" s="5"/>
      <c r="I928" s="5"/>
      <c r="J928" s="5"/>
      <c r="K928" s="5"/>
      <c r="L928" s="5"/>
      <c r="M928" s="5"/>
      <c r="N928" s="5"/>
      <c r="O928" s="5"/>
      <c r="P928" s="5"/>
      <c r="Q928" s="5"/>
      <c r="R928" s="5"/>
      <c r="W928" s="5"/>
    </row>
    <row r="929" spans="5:23" x14ac:dyDescent="0.25">
      <c r="E929" s="5"/>
      <c r="F929" s="5"/>
      <c r="G929" s="5"/>
      <c r="H929" s="5"/>
      <c r="I929" s="5"/>
      <c r="J929" s="5"/>
      <c r="K929" s="5"/>
      <c r="L929" s="5"/>
      <c r="M929" s="5"/>
      <c r="N929" s="5"/>
      <c r="O929" s="5"/>
      <c r="P929" s="5"/>
      <c r="Q929" s="5"/>
      <c r="R929" s="5"/>
      <c r="W929" s="5"/>
    </row>
    <row r="930" spans="5:23" x14ac:dyDescent="0.25">
      <c r="E930" s="5"/>
      <c r="F930" s="5"/>
      <c r="G930" s="5"/>
      <c r="H930" s="5"/>
      <c r="I930" s="5"/>
      <c r="J930" s="5"/>
      <c r="K930" s="5"/>
      <c r="L930" s="5"/>
      <c r="M930" s="5"/>
      <c r="N930" s="5"/>
      <c r="O930" s="5"/>
      <c r="P930" s="5"/>
      <c r="Q930" s="5"/>
      <c r="R930" s="5"/>
      <c r="W930" s="5"/>
    </row>
    <row r="931" spans="5:23" x14ac:dyDescent="0.25">
      <c r="E931" s="5"/>
      <c r="F931" s="5"/>
      <c r="G931" s="5"/>
      <c r="H931" s="5"/>
      <c r="I931" s="5"/>
      <c r="J931" s="5"/>
      <c r="K931" s="5"/>
      <c r="L931" s="5"/>
      <c r="M931" s="5"/>
      <c r="N931" s="5"/>
      <c r="O931" s="5"/>
      <c r="P931" s="5"/>
      <c r="Q931" s="5"/>
      <c r="R931" s="5"/>
      <c r="W931" s="5"/>
    </row>
    <row r="932" spans="5:23" x14ac:dyDescent="0.25">
      <c r="E932" s="5"/>
      <c r="F932" s="5"/>
      <c r="G932" s="5"/>
      <c r="H932" s="5"/>
      <c r="I932" s="5"/>
      <c r="J932" s="5"/>
      <c r="K932" s="5"/>
      <c r="L932" s="5"/>
      <c r="M932" s="5"/>
      <c r="N932" s="5"/>
      <c r="O932" s="5"/>
      <c r="P932" s="5"/>
      <c r="Q932" s="5"/>
      <c r="R932" s="5"/>
      <c r="W932" s="5"/>
    </row>
    <row r="933" spans="5:23" x14ac:dyDescent="0.25">
      <c r="E933" s="5"/>
      <c r="F933" s="5"/>
      <c r="G933" s="5"/>
      <c r="H933" s="5"/>
      <c r="I933" s="5"/>
      <c r="J933" s="5"/>
      <c r="K933" s="5"/>
      <c r="L933" s="5"/>
      <c r="M933" s="5"/>
      <c r="N933" s="5"/>
      <c r="O933" s="5"/>
      <c r="P933" s="5"/>
      <c r="Q933" s="5"/>
      <c r="R933" s="5"/>
      <c r="W933" s="5"/>
    </row>
    <row r="934" spans="5:23" x14ac:dyDescent="0.25">
      <c r="E934" s="5"/>
      <c r="F934" s="5"/>
      <c r="G934" s="5"/>
      <c r="H934" s="5"/>
      <c r="I934" s="5"/>
      <c r="J934" s="5"/>
      <c r="K934" s="5"/>
      <c r="L934" s="5"/>
      <c r="M934" s="5"/>
      <c r="N934" s="5"/>
      <c r="O934" s="5"/>
      <c r="P934" s="5"/>
      <c r="Q934" s="5"/>
      <c r="R934" s="5"/>
      <c r="W934" s="5"/>
    </row>
    <row r="935" spans="5:23" x14ac:dyDescent="0.25">
      <c r="E935" s="5"/>
      <c r="F935" s="5"/>
      <c r="G935" s="5"/>
      <c r="H935" s="5"/>
      <c r="I935" s="5"/>
      <c r="J935" s="5"/>
      <c r="K935" s="5"/>
      <c r="L935" s="5"/>
      <c r="M935" s="5"/>
      <c r="N935" s="5"/>
      <c r="O935" s="5"/>
      <c r="P935" s="5"/>
      <c r="Q935" s="5"/>
      <c r="R935" s="5"/>
      <c r="W935" s="5"/>
    </row>
    <row r="936" spans="5:23" x14ac:dyDescent="0.25">
      <c r="E936" s="5"/>
      <c r="F936" s="5"/>
      <c r="G936" s="5"/>
      <c r="H936" s="5"/>
      <c r="I936" s="5"/>
      <c r="J936" s="5"/>
      <c r="K936" s="5"/>
      <c r="L936" s="5"/>
      <c r="M936" s="5"/>
      <c r="N936" s="5"/>
      <c r="O936" s="5"/>
      <c r="P936" s="5"/>
      <c r="Q936" s="5"/>
      <c r="R936" s="5"/>
      <c r="W936" s="5"/>
    </row>
    <row r="937" spans="5:23" x14ac:dyDescent="0.25">
      <c r="E937" s="5"/>
      <c r="F937" s="5"/>
      <c r="G937" s="5"/>
      <c r="H937" s="5"/>
      <c r="I937" s="5"/>
      <c r="J937" s="5"/>
      <c r="K937" s="5"/>
      <c r="L937" s="5"/>
      <c r="M937" s="5"/>
      <c r="N937" s="5"/>
      <c r="O937" s="5"/>
      <c r="P937" s="5"/>
      <c r="Q937" s="5"/>
      <c r="R937" s="5"/>
      <c r="W937" s="5"/>
    </row>
    <row r="938" spans="5:23" x14ac:dyDescent="0.25">
      <c r="E938" s="5"/>
      <c r="F938" s="5"/>
      <c r="G938" s="5"/>
      <c r="H938" s="5"/>
      <c r="I938" s="5"/>
      <c r="J938" s="5"/>
      <c r="K938" s="5"/>
      <c r="L938" s="5"/>
      <c r="M938" s="5"/>
      <c r="N938" s="5"/>
      <c r="O938" s="5"/>
      <c r="P938" s="5"/>
      <c r="Q938" s="5"/>
      <c r="R938" s="5"/>
      <c r="W938" s="5"/>
    </row>
    <row r="939" spans="5:23" x14ac:dyDescent="0.25">
      <c r="E939" s="5"/>
      <c r="F939" s="5"/>
      <c r="G939" s="5"/>
      <c r="H939" s="5"/>
      <c r="I939" s="5"/>
      <c r="J939" s="5"/>
      <c r="K939" s="5"/>
      <c r="L939" s="5"/>
      <c r="M939" s="5"/>
      <c r="N939" s="5"/>
      <c r="O939" s="5"/>
      <c r="P939" s="5"/>
      <c r="Q939" s="5"/>
      <c r="R939" s="5"/>
      <c r="W939" s="5"/>
    </row>
    <row r="940" spans="5:23" x14ac:dyDescent="0.25">
      <c r="E940" s="5"/>
      <c r="F940" s="5"/>
      <c r="G940" s="5"/>
      <c r="H940" s="5"/>
      <c r="I940" s="5"/>
      <c r="J940" s="5"/>
      <c r="K940" s="5"/>
      <c r="L940" s="5"/>
      <c r="M940" s="5"/>
      <c r="N940" s="5"/>
      <c r="O940" s="5"/>
      <c r="P940" s="5"/>
      <c r="Q940" s="5"/>
      <c r="R940" s="5"/>
      <c r="W940" s="5"/>
    </row>
    <row r="941" spans="5:23" x14ac:dyDescent="0.25">
      <c r="E941" s="5"/>
      <c r="F941" s="5"/>
      <c r="G941" s="5"/>
      <c r="H941" s="5"/>
      <c r="I941" s="5"/>
      <c r="J941" s="5"/>
      <c r="K941" s="5"/>
      <c r="L941" s="5"/>
      <c r="M941" s="5"/>
      <c r="N941" s="5"/>
      <c r="O941" s="5"/>
      <c r="P941" s="5"/>
      <c r="Q941" s="5"/>
      <c r="R941" s="5"/>
      <c r="W941" s="5"/>
    </row>
    <row r="942" spans="5:23" x14ac:dyDescent="0.25">
      <c r="E942" s="5"/>
      <c r="F942" s="5"/>
      <c r="G942" s="5"/>
      <c r="H942" s="5"/>
      <c r="I942" s="5"/>
      <c r="J942" s="5"/>
      <c r="K942" s="5"/>
      <c r="L942" s="5"/>
      <c r="M942" s="5"/>
      <c r="N942" s="5"/>
      <c r="O942" s="5"/>
      <c r="P942" s="5"/>
      <c r="Q942" s="5"/>
      <c r="R942" s="5"/>
      <c r="W942" s="5"/>
    </row>
    <row r="943" spans="5:23" x14ac:dyDescent="0.25">
      <c r="E943" s="5"/>
      <c r="F943" s="5"/>
      <c r="G943" s="5"/>
      <c r="H943" s="5"/>
      <c r="I943" s="5"/>
      <c r="J943" s="5"/>
      <c r="K943" s="5"/>
      <c r="L943" s="5"/>
      <c r="M943" s="5"/>
      <c r="N943" s="5"/>
      <c r="O943" s="5"/>
      <c r="P943" s="5"/>
      <c r="Q943" s="5"/>
      <c r="R943" s="5"/>
      <c r="W943" s="5"/>
    </row>
    <row r="944" spans="5:23" x14ac:dyDescent="0.25">
      <c r="E944" s="5"/>
      <c r="F944" s="5"/>
      <c r="G944" s="5"/>
      <c r="H944" s="5"/>
      <c r="I944" s="5"/>
      <c r="J944" s="5"/>
      <c r="K944" s="5"/>
      <c r="L944" s="5"/>
      <c r="M944" s="5"/>
      <c r="N944" s="5"/>
      <c r="O944" s="5"/>
      <c r="P944" s="5"/>
      <c r="Q944" s="5"/>
      <c r="R944" s="5"/>
      <c r="W944" s="5"/>
    </row>
    <row r="945" spans="5:23" x14ac:dyDescent="0.25">
      <c r="E945" s="5"/>
      <c r="F945" s="5"/>
      <c r="G945" s="5"/>
      <c r="H945" s="5"/>
      <c r="I945" s="5"/>
      <c r="J945" s="5"/>
      <c r="K945" s="5"/>
      <c r="L945" s="5"/>
      <c r="M945" s="5"/>
      <c r="N945" s="5"/>
      <c r="O945" s="5"/>
      <c r="P945" s="5"/>
      <c r="Q945" s="5"/>
      <c r="R945" s="5"/>
      <c r="W945" s="5"/>
    </row>
    <row r="946" spans="5:23" x14ac:dyDescent="0.25">
      <c r="E946" s="5"/>
      <c r="F946" s="5"/>
      <c r="G946" s="5"/>
      <c r="H946" s="5"/>
      <c r="I946" s="5"/>
      <c r="J946" s="5"/>
      <c r="K946" s="5"/>
      <c r="L946" s="5"/>
      <c r="M946" s="5"/>
      <c r="N946" s="5"/>
      <c r="O946" s="5"/>
      <c r="P946" s="5"/>
      <c r="Q946" s="5"/>
      <c r="R946" s="5"/>
      <c r="W946" s="5"/>
    </row>
    <row r="947" spans="5:23" x14ac:dyDescent="0.25">
      <c r="E947" s="5"/>
      <c r="F947" s="5"/>
      <c r="G947" s="5"/>
      <c r="H947" s="5"/>
      <c r="I947" s="5"/>
      <c r="J947" s="5"/>
      <c r="K947" s="5"/>
      <c r="L947" s="5"/>
      <c r="M947" s="5"/>
      <c r="N947" s="5"/>
      <c r="O947" s="5"/>
      <c r="P947" s="5"/>
      <c r="Q947" s="5"/>
      <c r="R947" s="5"/>
      <c r="W947" s="5"/>
    </row>
    <row r="948" spans="5:23" x14ac:dyDescent="0.25">
      <c r="E948" s="5"/>
      <c r="F948" s="5"/>
      <c r="G948" s="5"/>
      <c r="H948" s="5"/>
      <c r="I948" s="5"/>
      <c r="J948" s="5"/>
      <c r="K948" s="5"/>
      <c r="L948" s="5"/>
      <c r="M948" s="5"/>
      <c r="N948" s="5"/>
      <c r="O948" s="5"/>
      <c r="P948" s="5"/>
      <c r="Q948" s="5"/>
      <c r="R948" s="5"/>
      <c r="W948" s="5"/>
    </row>
    <row r="949" spans="5:23" x14ac:dyDescent="0.25">
      <c r="E949" s="5"/>
      <c r="F949" s="5"/>
      <c r="G949" s="5"/>
      <c r="H949" s="5"/>
      <c r="I949" s="5"/>
      <c r="J949" s="5"/>
      <c r="K949" s="5"/>
      <c r="L949" s="5"/>
      <c r="M949" s="5"/>
      <c r="N949" s="5"/>
      <c r="O949" s="5"/>
      <c r="P949" s="5"/>
      <c r="Q949" s="5"/>
      <c r="R949" s="5"/>
      <c r="W949" s="5"/>
    </row>
    <row r="950" spans="5:23" x14ac:dyDescent="0.25">
      <c r="E950" s="5"/>
      <c r="F950" s="5"/>
      <c r="G950" s="5"/>
      <c r="H950" s="5"/>
      <c r="I950" s="5"/>
      <c r="J950" s="5"/>
      <c r="K950" s="5"/>
      <c r="L950" s="5"/>
      <c r="M950" s="5"/>
      <c r="N950" s="5"/>
      <c r="O950" s="5"/>
      <c r="P950" s="5"/>
      <c r="Q950" s="5"/>
      <c r="R950" s="5"/>
      <c r="W950" s="5"/>
    </row>
    <row r="951" spans="5:23" x14ac:dyDescent="0.25">
      <c r="E951" s="5"/>
      <c r="F951" s="5"/>
      <c r="G951" s="5"/>
      <c r="H951" s="5"/>
      <c r="I951" s="5"/>
      <c r="J951" s="5"/>
      <c r="K951" s="5"/>
      <c r="L951" s="5"/>
      <c r="M951" s="5"/>
      <c r="N951" s="5"/>
      <c r="O951" s="5"/>
      <c r="P951" s="5"/>
      <c r="Q951" s="5"/>
      <c r="R951" s="5"/>
      <c r="W951" s="5"/>
    </row>
    <row r="952" spans="5:23" x14ac:dyDescent="0.25">
      <c r="E952" s="5"/>
      <c r="F952" s="5"/>
      <c r="G952" s="5"/>
      <c r="H952" s="5"/>
      <c r="I952" s="5"/>
      <c r="J952" s="5"/>
      <c r="K952" s="5"/>
      <c r="L952" s="5"/>
      <c r="M952" s="5"/>
      <c r="N952" s="5"/>
      <c r="O952" s="5"/>
      <c r="P952" s="5"/>
      <c r="Q952" s="5"/>
      <c r="R952" s="5"/>
      <c r="W952" s="5"/>
    </row>
    <row r="953" spans="5:23" x14ac:dyDescent="0.25">
      <c r="E953" s="5"/>
      <c r="F953" s="5"/>
      <c r="G953" s="5"/>
      <c r="H953" s="5"/>
      <c r="I953" s="5"/>
      <c r="J953" s="5"/>
      <c r="K953" s="5"/>
      <c r="L953" s="5"/>
      <c r="M953" s="5"/>
      <c r="N953" s="5"/>
      <c r="O953" s="5"/>
      <c r="P953" s="5"/>
      <c r="Q953" s="5"/>
      <c r="R953" s="5"/>
      <c r="W953" s="5"/>
    </row>
    <row r="954" spans="5:23" x14ac:dyDescent="0.25">
      <c r="E954" s="5"/>
      <c r="F954" s="5"/>
      <c r="G954" s="5"/>
      <c r="H954" s="5"/>
      <c r="I954" s="5"/>
      <c r="J954" s="5"/>
      <c r="K954" s="5"/>
      <c r="L954" s="5"/>
      <c r="M954" s="5"/>
      <c r="N954" s="5"/>
      <c r="O954" s="5"/>
      <c r="P954" s="5"/>
      <c r="Q954" s="5"/>
      <c r="R954" s="5"/>
      <c r="W954" s="5"/>
    </row>
    <row r="955" spans="5:23" x14ac:dyDescent="0.25">
      <c r="E955" s="5"/>
      <c r="F955" s="5"/>
      <c r="G955" s="5"/>
      <c r="H955" s="5"/>
      <c r="I955" s="5"/>
      <c r="J955" s="5"/>
      <c r="K955" s="5"/>
      <c r="L955" s="5"/>
      <c r="M955" s="5"/>
      <c r="N955" s="5"/>
      <c r="O955" s="5"/>
      <c r="P955" s="5"/>
      <c r="Q955" s="5"/>
      <c r="R955" s="5"/>
      <c r="W955" s="5"/>
    </row>
    <row r="956" spans="5:23" x14ac:dyDescent="0.25">
      <c r="E956" s="5"/>
      <c r="F956" s="5"/>
      <c r="G956" s="5"/>
      <c r="H956" s="5"/>
      <c r="I956" s="5"/>
      <c r="J956" s="5"/>
      <c r="K956" s="5"/>
      <c r="L956" s="5"/>
      <c r="M956" s="5"/>
      <c r="N956" s="5"/>
      <c r="O956" s="5"/>
      <c r="P956" s="5"/>
      <c r="Q956" s="5"/>
      <c r="R956" s="5"/>
      <c r="W956" s="5"/>
    </row>
    <row r="957" spans="5:23" x14ac:dyDescent="0.25">
      <c r="E957" s="5"/>
      <c r="F957" s="5"/>
      <c r="G957" s="5"/>
      <c r="H957" s="5"/>
      <c r="I957" s="5"/>
      <c r="J957" s="5"/>
      <c r="K957" s="5"/>
      <c r="L957" s="5"/>
      <c r="M957" s="5"/>
      <c r="N957" s="5"/>
      <c r="O957" s="5"/>
      <c r="P957" s="5"/>
      <c r="Q957" s="5"/>
      <c r="R957" s="5"/>
      <c r="W957" s="5"/>
    </row>
    <row r="958" spans="5:23" x14ac:dyDescent="0.25">
      <c r="E958" s="5"/>
      <c r="F958" s="5"/>
      <c r="G958" s="5"/>
      <c r="H958" s="5"/>
      <c r="I958" s="5"/>
      <c r="J958" s="5"/>
      <c r="K958" s="5"/>
      <c r="L958" s="5"/>
      <c r="M958" s="5"/>
      <c r="N958" s="5"/>
      <c r="O958" s="5"/>
      <c r="P958" s="5"/>
      <c r="Q958" s="5"/>
      <c r="R958" s="5"/>
      <c r="W958" s="5"/>
    </row>
    <row r="959" spans="5:23" x14ac:dyDescent="0.25">
      <c r="E959" s="5"/>
      <c r="F959" s="5"/>
      <c r="G959" s="5"/>
      <c r="H959" s="5"/>
      <c r="I959" s="5"/>
      <c r="J959" s="5"/>
      <c r="K959" s="5"/>
      <c r="L959" s="5"/>
      <c r="M959" s="5"/>
      <c r="N959" s="5"/>
      <c r="O959" s="5"/>
      <c r="P959" s="5"/>
      <c r="Q959" s="5"/>
      <c r="R959" s="5"/>
      <c r="W959" s="5"/>
    </row>
    <row r="960" spans="5:23" x14ac:dyDescent="0.25">
      <c r="E960" s="5"/>
      <c r="F960" s="5"/>
      <c r="G960" s="5"/>
      <c r="H960" s="5"/>
      <c r="I960" s="5"/>
      <c r="J960" s="5"/>
      <c r="K960" s="5"/>
      <c r="L960" s="5"/>
      <c r="M960" s="5"/>
      <c r="N960" s="5"/>
      <c r="O960" s="5"/>
      <c r="P960" s="5"/>
      <c r="Q960" s="5"/>
      <c r="R960" s="5"/>
      <c r="W960" s="5"/>
    </row>
    <row r="961" spans="5:23" x14ac:dyDescent="0.25">
      <c r="E961" s="5"/>
      <c r="F961" s="5"/>
      <c r="G961" s="5"/>
      <c r="H961" s="5"/>
      <c r="I961" s="5"/>
      <c r="J961" s="5"/>
      <c r="K961" s="5"/>
      <c r="L961" s="5"/>
      <c r="M961" s="5"/>
      <c r="N961" s="5"/>
      <c r="O961" s="5"/>
      <c r="P961" s="5"/>
      <c r="Q961" s="5"/>
      <c r="R961" s="5"/>
      <c r="W961" s="5"/>
    </row>
    <row r="962" spans="5:23" x14ac:dyDescent="0.25">
      <c r="E962" s="5"/>
      <c r="F962" s="5"/>
      <c r="G962" s="5"/>
      <c r="H962" s="5"/>
      <c r="I962" s="5"/>
      <c r="J962" s="5"/>
      <c r="K962" s="5"/>
      <c r="L962" s="5"/>
      <c r="M962" s="5"/>
      <c r="N962" s="5"/>
      <c r="O962" s="5"/>
      <c r="P962" s="5"/>
      <c r="Q962" s="5"/>
      <c r="R962" s="5"/>
      <c r="W962" s="5"/>
    </row>
    <row r="963" spans="5:23" x14ac:dyDescent="0.25">
      <c r="E963" s="5"/>
      <c r="F963" s="5"/>
      <c r="G963" s="5"/>
      <c r="H963" s="5"/>
      <c r="I963" s="5"/>
      <c r="J963" s="5"/>
      <c r="K963" s="5"/>
      <c r="L963" s="5"/>
      <c r="M963" s="5"/>
      <c r="N963" s="5"/>
      <c r="O963" s="5"/>
      <c r="P963" s="5"/>
      <c r="Q963" s="5"/>
      <c r="R963" s="5"/>
      <c r="W963" s="5"/>
    </row>
    <row r="964" spans="5:23" x14ac:dyDescent="0.25">
      <c r="E964" s="5"/>
      <c r="F964" s="5"/>
      <c r="G964" s="5"/>
      <c r="H964" s="5"/>
      <c r="I964" s="5"/>
      <c r="J964" s="5"/>
      <c r="K964" s="5"/>
      <c r="L964" s="5"/>
      <c r="M964" s="5"/>
      <c r="N964" s="5"/>
      <c r="O964" s="5"/>
      <c r="P964" s="5"/>
      <c r="Q964" s="5"/>
      <c r="R964" s="5"/>
      <c r="W964" s="5"/>
    </row>
    <row r="965" spans="5:23" x14ac:dyDescent="0.25">
      <c r="E965" s="5"/>
      <c r="F965" s="5"/>
      <c r="G965" s="5"/>
      <c r="H965" s="5"/>
      <c r="I965" s="5"/>
      <c r="J965" s="5"/>
      <c r="K965" s="5"/>
      <c r="L965" s="5"/>
      <c r="M965" s="5"/>
      <c r="N965" s="5"/>
      <c r="O965" s="5"/>
      <c r="P965" s="5"/>
      <c r="Q965" s="5"/>
      <c r="R965" s="5"/>
      <c r="W965" s="5"/>
    </row>
    <row r="966" spans="5:23" x14ac:dyDescent="0.25">
      <c r="E966" s="5"/>
      <c r="F966" s="5"/>
      <c r="G966" s="5"/>
      <c r="H966" s="5"/>
      <c r="I966" s="5"/>
      <c r="J966" s="5"/>
      <c r="K966" s="5"/>
      <c r="L966" s="5"/>
      <c r="M966" s="5"/>
      <c r="N966" s="5"/>
      <c r="O966" s="5"/>
      <c r="P966" s="5"/>
      <c r="Q966" s="5"/>
      <c r="R966" s="5"/>
      <c r="W966" s="5"/>
    </row>
    <row r="967" spans="5:23" x14ac:dyDescent="0.25">
      <c r="E967" s="5"/>
      <c r="F967" s="5"/>
      <c r="G967" s="5"/>
      <c r="H967" s="5"/>
      <c r="I967" s="5"/>
      <c r="J967" s="5"/>
      <c r="K967" s="5"/>
      <c r="L967" s="5"/>
      <c r="M967" s="5"/>
      <c r="N967" s="5"/>
      <c r="O967" s="5"/>
      <c r="P967" s="5"/>
      <c r="Q967" s="5"/>
      <c r="R967" s="5"/>
      <c r="W967" s="5"/>
    </row>
    <row r="968" spans="5:23" x14ac:dyDescent="0.25">
      <c r="E968" s="5"/>
      <c r="F968" s="5"/>
      <c r="G968" s="5"/>
      <c r="H968" s="5"/>
      <c r="I968" s="5"/>
      <c r="J968" s="5"/>
      <c r="K968" s="5"/>
      <c r="L968" s="5"/>
      <c r="M968" s="5"/>
      <c r="N968" s="5"/>
      <c r="O968" s="5"/>
      <c r="P968" s="5"/>
      <c r="Q968" s="5"/>
      <c r="R968" s="5"/>
      <c r="W968" s="5"/>
    </row>
    <row r="969" spans="5:23" x14ac:dyDescent="0.25">
      <c r="E969" s="5"/>
      <c r="F969" s="5"/>
      <c r="G969" s="5"/>
      <c r="H969" s="5"/>
      <c r="I969" s="5"/>
      <c r="J969" s="5"/>
      <c r="K969" s="5"/>
      <c r="L969" s="5"/>
      <c r="M969" s="5"/>
      <c r="N969" s="5"/>
      <c r="O969" s="5"/>
      <c r="P969" s="5"/>
      <c r="Q969" s="5"/>
      <c r="R969" s="5"/>
      <c r="W969" s="5"/>
    </row>
    <row r="970" spans="5:23" x14ac:dyDescent="0.25">
      <c r="E970" s="5"/>
      <c r="F970" s="5"/>
      <c r="G970" s="5"/>
      <c r="H970" s="5"/>
      <c r="I970" s="5"/>
      <c r="J970" s="5"/>
      <c r="K970" s="5"/>
      <c r="L970" s="5"/>
      <c r="M970" s="5"/>
      <c r="N970" s="5"/>
      <c r="O970" s="5"/>
      <c r="P970" s="5"/>
      <c r="Q970" s="5"/>
      <c r="R970" s="5"/>
      <c r="W970" s="5"/>
    </row>
    <row r="971" spans="5:23" x14ac:dyDescent="0.25">
      <c r="E971" s="5"/>
      <c r="F971" s="5"/>
      <c r="G971" s="5"/>
      <c r="H971" s="5"/>
      <c r="I971" s="5"/>
      <c r="J971" s="5"/>
      <c r="K971" s="5"/>
      <c r="L971" s="5"/>
      <c r="M971" s="5"/>
      <c r="N971" s="5"/>
      <c r="O971" s="5"/>
      <c r="P971" s="5"/>
      <c r="Q971" s="5"/>
      <c r="R971" s="5"/>
      <c r="W971" s="5"/>
    </row>
    <row r="972" spans="5:23" x14ac:dyDescent="0.25">
      <c r="E972" s="5"/>
      <c r="F972" s="5"/>
      <c r="G972" s="5"/>
      <c r="H972" s="5"/>
      <c r="I972" s="5"/>
      <c r="J972" s="5"/>
      <c r="K972" s="5"/>
      <c r="L972" s="5"/>
      <c r="M972" s="5"/>
      <c r="N972" s="5"/>
      <c r="O972" s="5"/>
      <c r="P972" s="5"/>
      <c r="Q972" s="5"/>
      <c r="R972" s="5"/>
      <c r="W972" s="5"/>
    </row>
    <row r="973" spans="5:23" x14ac:dyDescent="0.25">
      <c r="E973" s="5"/>
      <c r="F973" s="5"/>
      <c r="G973" s="5"/>
      <c r="H973" s="5"/>
      <c r="I973" s="5"/>
      <c r="J973" s="5"/>
      <c r="K973" s="5"/>
      <c r="L973" s="5"/>
      <c r="M973" s="5"/>
      <c r="N973" s="5"/>
      <c r="O973" s="5"/>
      <c r="P973" s="5"/>
      <c r="Q973" s="5"/>
      <c r="R973" s="5"/>
      <c r="W973" s="5"/>
    </row>
    <row r="974" spans="5:23" x14ac:dyDescent="0.25">
      <c r="E974" s="5"/>
      <c r="F974" s="5"/>
      <c r="G974" s="5"/>
      <c r="H974" s="5"/>
      <c r="I974" s="5"/>
      <c r="J974" s="5"/>
      <c r="K974" s="5"/>
      <c r="L974" s="5"/>
      <c r="M974" s="5"/>
      <c r="N974" s="5"/>
      <c r="O974" s="5"/>
      <c r="P974" s="5"/>
      <c r="Q974" s="5"/>
      <c r="R974" s="5"/>
      <c r="W974" s="5"/>
    </row>
    <row r="975" spans="5:23" x14ac:dyDescent="0.25">
      <c r="E975" s="5"/>
      <c r="F975" s="5"/>
      <c r="G975" s="5"/>
      <c r="H975" s="5"/>
      <c r="I975" s="5"/>
      <c r="J975" s="5"/>
      <c r="K975" s="5"/>
      <c r="L975" s="5"/>
      <c r="M975" s="5"/>
      <c r="N975" s="5"/>
      <c r="O975" s="5"/>
      <c r="P975" s="5"/>
      <c r="Q975" s="5"/>
      <c r="R975" s="5"/>
      <c r="W975" s="5"/>
    </row>
    <row r="976" spans="5:23" x14ac:dyDescent="0.25">
      <c r="E976" s="5"/>
      <c r="F976" s="5"/>
      <c r="G976" s="5"/>
      <c r="H976" s="5"/>
      <c r="I976" s="5"/>
      <c r="J976" s="5"/>
      <c r="K976" s="5"/>
      <c r="L976" s="5"/>
      <c r="M976" s="5"/>
      <c r="N976" s="5"/>
      <c r="O976" s="5"/>
      <c r="P976" s="5"/>
      <c r="Q976" s="5"/>
      <c r="R976" s="5"/>
      <c r="W976" s="5"/>
    </row>
    <row r="977" spans="5:23" x14ac:dyDescent="0.25">
      <c r="E977" s="5"/>
      <c r="F977" s="5"/>
      <c r="G977" s="5"/>
      <c r="H977" s="5"/>
      <c r="I977" s="5"/>
      <c r="J977" s="5"/>
      <c r="K977" s="5"/>
      <c r="L977" s="5"/>
      <c r="M977" s="5"/>
      <c r="N977" s="5"/>
      <c r="O977" s="5"/>
      <c r="P977" s="5"/>
      <c r="Q977" s="5"/>
      <c r="R977" s="5"/>
      <c r="W977" s="5"/>
    </row>
    <row r="978" spans="5:23" x14ac:dyDescent="0.25">
      <c r="E978" s="5"/>
      <c r="F978" s="5"/>
      <c r="G978" s="5"/>
      <c r="H978" s="5"/>
      <c r="I978" s="5"/>
      <c r="J978" s="5"/>
      <c r="K978" s="5"/>
      <c r="L978" s="5"/>
      <c r="M978" s="5"/>
      <c r="N978" s="5"/>
      <c r="O978" s="5"/>
      <c r="P978" s="5"/>
      <c r="Q978" s="5"/>
      <c r="R978" s="5"/>
      <c r="W978" s="5"/>
    </row>
    <row r="979" spans="5:23" x14ac:dyDescent="0.25">
      <c r="E979" s="5"/>
      <c r="F979" s="5"/>
      <c r="G979" s="5"/>
      <c r="H979" s="5"/>
      <c r="I979" s="5"/>
      <c r="J979" s="5"/>
      <c r="K979" s="5"/>
      <c r="L979" s="5"/>
      <c r="M979" s="5"/>
      <c r="N979" s="5"/>
      <c r="O979" s="5"/>
      <c r="P979" s="5"/>
      <c r="Q979" s="5"/>
      <c r="R979" s="5"/>
      <c r="W979" s="5"/>
    </row>
    <row r="980" spans="5:23" x14ac:dyDescent="0.25">
      <c r="E980" s="5"/>
      <c r="F980" s="5"/>
      <c r="G980" s="5"/>
      <c r="H980" s="5"/>
      <c r="I980" s="5"/>
      <c r="J980" s="5"/>
      <c r="K980" s="5"/>
      <c r="L980" s="5"/>
      <c r="M980" s="5"/>
      <c r="N980" s="5"/>
      <c r="O980" s="5"/>
      <c r="P980" s="5"/>
      <c r="Q980" s="5"/>
      <c r="R980" s="5"/>
      <c r="W980" s="5"/>
    </row>
    <row r="981" spans="5:23" x14ac:dyDescent="0.25">
      <c r="E981" s="5"/>
      <c r="F981" s="5"/>
      <c r="G981" s="5"/>
      <c r="H981" s="5"/>
      <c r="I981" s="5"/>
      <c r="J981" s="5"/>
      <c r="K981" s="5"/>
      <c r="L981" s="5"/>
      <c r="M981" s="5"/>
      <c r="N981" s="5"/>
      <c r="O981" s="5"/>
      <c r="P981" s="5"/>
      <c r="Q981" s="5"/>
      <c r="R981" s="5"/>
      <c r="W981" s="5"/>
    </row>
    <row r="982" spans="5:23" x14ac:dyDescent="0.25">
      <c r="E982" s="5"/>
      <c r="F982" s="5"/>
      <c r="G982" s="5"/>
      <c r="H982" s="5"/>
      <c r="I982" s="5"/>
      <c r="J982" s="5"/>
      <c r="K982" s="5"/>
      <c r="L982" s="5"/>
      <c r="M982" s="5"/>
      <c r="N982" s="5"/>
      <c r="O982" s="5"/>
      <c r="P982" s="5"/>
      <c r="Q982" s="5"/>
      <c r="R982" s="5"/>
      <c r="W982" s="5"/>
    </row>
    <row r="983" spans="5:23" x14ac:dyDescent="0.25">
      <c r="E983" s="5"/>
      <c r="F983" s="5"/>
      <c r="G983" s="5"/>
      <c r="H983" s="5"/>
      <c r="I983" s="5"/>
      <c r="J983" s="5"/>
      <c r="K983" s="5"/>
      <c r="L983" s="5"/>
      <c r="M983" s="5"/>
      <c r="N983" s="5"/>
      <c r="O983" s="5"/>
      <c r="P983" s="5"/>
      <c r="Q983" s="5"/>
      <c r="R983" s="5"/>
      <c r="W983" s="5"/>
    </row>
    <row r="984" spans="5:23" x14ac:dyDescent="0.25">
      <c r="E984" s="5"/>
      <c r="F984" s="5"/>
      <c r="G984" s="5"/>
      <c r="H984" s="5"/>
      <c r="I984" s="5"/>
      <c r="J984" s="5"/>
      <c r="K984" s="5"/>
      <c r="L984" s="5"/>
      <c r="M984" s="5"/>
      <c r="N984" s="5"/>
      <c r="O984" s="5"/>
      <c r="P984" s="5"/>
      <c r="Q984" s="5"/>
      <c r="R984" s="5"/>
      <c r="W984" s="5"/>
    </row>
    <row r="985" spans="5:23" x14ac:dyDescent="0.25">
      <c r="E985" s="5"/>
      <c r="F985" s="5"/>
      <c r="G985" s="5"/>
      <c r="H985" s="5"/>
      <c r="I985" s="5"/>
      <c r="J985" s="5"/>
      <c r="K985" s="5"/>
      <c r="L985" s="5"/>
      <c r="M985" s="5"/>
      <c r="N985" s="5"/>
      <c r="O985" s="5"/>
      <c r="P985" s="5"/>
      <c r="Q985" s="5"/>
      <c r="R985" s="5"/>
      <c r="W985" s="5"/>
    </row>
    <row r="986" spans="5:23" x14ac:dyDescent="0.25">
      <c r="E986" s="5"/>
      <c r="F986" s="5"/>
      <c r="G986" s="5"/>
      <c r="H986" s="5"/>
      <c r="I986" s="5"/>
      <c r="J986" s="5"/>
      <c r="K986" s="5"/>
      <c r="L986" s="5"/>
      <c r="M986" s="5"/>
      <c r="N986" s="5"/>
      <c r="O986" s="5"/>
      <c r="P986" s="5"/>
      <c r="Q986" s="5"/>
      <c r="R986" s="5"/>
      <c r="W986" s="5"/>
    </row>
    <row r="987" spans="5:23" x14ac:dyDescent="0.25">
      <c r="E987" s="5"/>
      <c r="F987" s="5"/>
      <c r="G987" s="5"/>
      <c r="H987" s="5"/>
      <c r="I987" s="5"/>
      <c r="J987" s="5"/>
      <c r="K987" s="5"/>
      <c r="L987" s="5"/>
      <c r="M987" s="5"/>
      <c r="N987" s="5"/>
      <c r="O987" s="5"/>
      <c r="P987" s="5"/>
      <c r="Q987" s="5"/>
      <c r="R987" s="5"/>
      <c r="W987" s="5"/>
    </row>
    <row r="988" spans="5:23" x14ac:dyDescent="0.25">
      <c r="E988" s="5"/>
      <c r="F988" s="5"/>
      <c r="G988" s="5"/>
      <c r="H988" s="5"/>
      <c r="I988" s="5"/>
      <c r="J988" s="5"/>
      <c r="K988" s="5"/>
      <c r="L988" s="5"/>
      <c r="M988" s="5"/>
      <c r="N988" s="5"/>
      <c r="O988" s="5"/>
      <c r="P988" s="5"/>
      <c r="Q988" s="5"/>
      <c r="R988" s="5"/>
      <c r="W988" s="5"/>
    </row>
    <row r="989" spans="5:23" x14ac:dyDescent="0.25">
      <c r="E989" s="5"/>
      <c r="F989" s="5"/>
      <c r="G989" s="5"/>
      <c r="H989" s="5"/>
      <c r="I989" s="5"/>
      <c r="J989" s="5"/>
      <c r="K989" s="5"/>
      <c r="L989" s="5"/>
      <c r="M989" s="5"/>
      <c r="N989" s="5"/>
      <c r="O989" s="5"/>
      <c r="P989" s="5"/>
      <c r="Q989" s="5"/>
      <c r="R989" s="5"/>
      <c r="W989" s="5"/>
    </row>
    <row r="990" spans="5:23" x14ac:dyDescent="0.25">
      <c r="E990" s="5"/>
      <c r="F990" s="5"/>
      <c r="G990" s="5"/>
      <c r="H990" s="5"/>
      <c r="I990" s="5"/>
      <c r="J990" s="5"/>
      <c r="K990" s="5"/>
      <c r="L990" s="5"/>
      <c r="M990" s="5"/>
      <c r="N990" s="5"/>
      <c r="O990" s="5"/>
      <c r="P990" s="5"/>
      <c r="Q990" s="5"/>
      <c r="R990" s="5"/>
      <c r="W990" s="5"/>
    </row>
    <row r="991" spans="5:23" x14ac:dyDescent="0.25">
      <c r="E991" s="5"/>
      <c r="F991" s="5"/>
      <c r="G991" s="5"/>
      <c r="H991" s="5"/>
      <c r="I991" s="5"/>
      <c r="J991" s="5"/>
      <c r="K991" s="5"/>
      <c r="L991" s="5"/>
      <c r="M991" s="5"/>
      <c r="N991" s="5"/>
      <c r="O991" s="5"/>
      <c r="P991" s="5"/>
      <c r="Q991" s="5"/>
      <c r="R991" s="5"/>
      <c r="W991" s="5"/>
    </row>
    <row r="992" spans="5:23" x14ac:dyDescent="0.25">
      <c r="E992" s="5"/>
      <c r="F992" s="5"/>
      <c r="G992" s="5"/>
      <c r="H992" s="5"/>
      <c r="I992" s="5"/>
      <c r="J992" s="5"/>
      <c r="K992" s="5"/>
      <c r="L992" s="5"/>
      <c r="M992" s="5"/>
      <c r="N992" s="5"/>
      <c r="O992" s="5"/>
      <c r="P992" s="5"/>
      <c r="Q992" s="5"/>
      <c r="R992" s="5"/>
      <c r="W992" s="5"/>
    </row>
    <row r="993" spans="5:23" x14ac:dyDescent="0.25">
      <c r="E993" s="5"/>
      <c r="F993" s="5"/>
      <c r="G993" s="5"/>
      <c r="H993" s="5"/>
      <c r="I993" s="5"/>
      <c r="J993" s="5"/>
      <c r="K993" s="5"/>
      <c r="L993" s="5"/>
      <c r="M993" s="5"/>
      <c r="N993" s="5"/>
      <c r="O993" s="5"/>
      <c r="P993" s="5"/>
      <c r="Q993" s="5"/>
      <c r="R993" s="5"/>
      <c r="W993" s="5"/>
    </row>
    <row r="994" spans="5:23" x14ac:dyDescent="0.25">
      <c r="E994" s="5"/>
      <c r="F994" s="5"/>
      <c r="G994" s="5"/>
      <c r="H994" s="5"/>
      <c r="I994" s="5"/>
      <c r="J994" s="5"/>
      <c r="K994" s="5"/>
      <c r="L994" s="5"/>
      <c r="M994" s="5"/>
      <c r="N994" s="5"/>
      <c r="O994" s="5"/>
      <c r="P994" s="5"/>
      <c r="Q994" s="5"/>
      <c r="R994" s="5"/>
      <c r="W994" s="5"/>
    </row>
    <row r="995" spans="5:23" x14ac:dyDescent="0.25">
      <c r="E995" s="5"/>
      <c r="F995" s="5"/>
      <c r="G995" s="5"/>
      <c r="H995" s="5"/>
      <c r="I995" s="5"/>
      <c r="J995" s="5"/>
      <c r="K995" s="5"/>
      <c r="L995" s="5"/>
      <c r="M995" s="5"/>
      <c r="N995" s="5"/>
      <c r="O995" s="5"/>
      <c r="P995" s="5"/>
      <c r="Q995" s="5"/>
      <c r="R995" s="5"/>
      <c r="W995" s="5"/>
    </row>
    <row r="996" spans="5:23" x14ac:dyDescent="0.25">
      <c r="E996" s="5"/>
      <c r="F996" s="5"/>
      <c r="G996" s="5"/>
      <c r="H996" s="5"/>
      <c r="I996" s="5"/>
      <c r="J996" s="5"/>
      <c r="K996" s="5"/>
      <c r="L996" s="5"/>
      <c r="M996" s="5"/>
      <c r="N996" s="5"/>
      <c r="O996" s="5"/>
      <c r="P996" s="5"/>
      <c r="Q996" s="5"/>
      <c r="R996" s="5"/>
      <c r="W996" s="5"/>
    </row>
    <row r="997" spans="5:23" x14ac:dyDescent="0.25">
      <c r="E997" s="5"/>
      <c r="F997" s="5"/>
      <c r="G997" s="5"/>
      <c r="H997" s="5"/>
      <c r="I997" s="5"/>
      <c r="J997" s="5"/>
      <c r="K997" s="5"/>
      <c r="L997" s="5"/>
      <c r="M997" s="5"/>
      <c r="N997" s="5"/>
      <c r="O997" s="5"/>
      <c r="P997" s="5"/>
      <c r="Q997" s="5"/>
      <c r="R997" s="5"/>
      <c r="W997" s="5"/>
    </row>
    <row r="998" spans="5:23" x14ac:dyDescent="0.25">
      <c r="E998" s="5"/>
      <c r="F998" s="5"/>
      <c r="G998" s="5"/>
      <c r="H998" s="5"/>
      <c r="I998" s="5"/>
      <c r="J998" s="5"/>
      <c r="K998" s="5"/>
      <c r="L998" s="5"/>
      <c r="M998" s="5"/>
      <c r="N998" s="5"/>
      <c r="O998" s="5"/>
      <c r="P998" s="5"/>
      <c r="Q998" s="5"/>
      <c r="R998" s="5"/>
      <c r="W998" s="5"/>
    </row>
    <row r="999" spans="5:23" x14ac:dyDescent="0.25">
      <c r="E999" s="5"/>
      <c r="F999" s="5"/>
      <c r="G999" s="5"/>
      <c r="H999" s="5"/>
      <c r="I999" s="5"/>
      <c r="J999" s="5"/>
      <c r="K999" s="5"/>
      <c r="L999" s="5"/>
      <c r="M999" s="5"/>
      <c r="N999" s="5"/>
      <c r="O999" s="5"/>
      <c r="P999" s="5"/>
      <c r="Q999" s="5"/>
      <c r="R999" s="5"/>
      <c r="W999" s="5"/>
    </row>
    <row r="1000" spans="5:23" x14ac:dyDescent="0.25">
      <c r="E1000" s="5"/>
      <c r="F1000" s="5"/>
      <c r="G1000" s="5"/>
      <c r="H1000" s="5"/>
      <c r="I1000" s="5"/>
      <c r="J1000" s="5"/>
      <c r="K1000" s="5"/>
      <c r="L1000" s="5"/>
      <c r="M1000" s="5"/>
      <c r="N1000" s="5"/>
      <c r="O1000" s="5"/>
      <c r="P1000" s="5"/>
      <c r="Q1000" s="5"/>
      <c r="R1000" s="5"/>
      <c r="W1000" s="5"/>
    </row>
    <row r="1001" spans="5:23" x14ac:dyDescent="0.25">
      <c r="E1001" s="5"/>
      <c r="F1001" s="5"/>
      <c r="G1001" s="5"/>
      <c r="H1001" s="5"/>
      <c r="I1001" s="5"/>
      <c r="J1001" s="5"/>
      <c r="K1001" s="5"/>
      <c r="L1001" s="5"/>
      <c r="M1001" s="5"/>
      <c r="N1001" s="5"/>
      <c r="O1001" s="5"/>
      <c r="P1001" s="5"/>
      <c r="Q1001" s="5"/>
      <c r="R1001" s="5"/>
      <c r="W1001" s="5"/>
    </row>
    <row r="1002" spans="5:23" x14ac:dyDescent="0.25">
      <c r="E1002" s="5"/>
      <c r="F1002" s="5"/>
      <c r="G1002" s="5"/>
      <c r="H1002" s="5"/>
      <c r="I1002" s="5"/>
      <c r="J1002" s="5"/>
      <c r="K1002" s="5"/>
      <c r="L1002" s="5"/>
      <c r="M1002" s="5"/>
      <c r="N1002" s="5"/>
      <c r="O1002" s="5"/>
      <c r="P1002" s="5"/>
      <c r="Q1002" s="5"/>
      <c r="R1002" s="5"/>
      <c r="W1002" s="5"/>
    </row>
    <row r="1003" spans="5:23" x14ac:dyDescent="0.25">
      <c r="E1003" s="5"/>
      <c r="F1003" s="5"/>
      <c r="G1003" s="5"/>
      <c r="H1003" s="5"/>
      <c r="I1003" s="5"/>
      <c r="J1003" s="5"/>
      <c r="K1003" s="5"/>
      <c r="L1003" s="5"/>
      <c r="M1003" s="5"/>
      <c r="N1003" s="5"/>
      <c r="O1003" s="5"/>
      <c r="P1003" s="5"/>
      <c r="Q1003" s="5"/>
      <c r="R1003" s="5"/>
      <c r="W1003" s="5"/>
    </row>
    <row r="1004" spans="5:23" x14ac:dyDescent="0.25">
      <c r="E1004" s="5"/>
      <c r="F1004" s="5"/>
      <c r="G1004" s="5"/>
      <c r="H1004" s="5"/>
      <c r="I1004" s="5"/>
      <c r="J1004" s="5"/>
      <c r="K1004" s="5"/>
      <c r="L1004" s="5"/>
      <c r="M1004" s="5"/>
      <c r="N1004" s="5"/>
      <c r="O1004" s="5"/>
      <c r="P1004" s="5"/>
      <c r="Q1004" s="5"/>
      <c r="R1004" s="5"/>
      <c r="W1004" s="5"/>
    </row>
    <row r="1005" spans="5:23" x14ac:dyDescent="0.25">
      <c r="E1005" s="5"/>
      <c r="F1005" s="5"/>
      <c r="G1005" s="5"/>
      <c r="H1005" s="5"/>
      <c r="I1005" s="5"/>
      <c r="J1005" s="5"/>
      <c r="K1005" s="5"/>
      <c r="L1005" s="5"/>
      <c r="M1005" s="5"/>
      <c r="N1005" s="5"/>
      <c r="O1005" s="5"/>
      <c r="P1005" s="5"/>
      <c r="Q1005" s="5"/>
      <c r="R1005" s="5"/>
      <c r="W1005" s="5"/>
    </row>
    <row r="1006" spans="5:23" x14ac:dyDescent="0.25">
      <c r="E1006" s="5"/>
      <c r="F1006" s="5"/>
      <c r="G1006" s="5"/>
      <c r="H1006" s="5"/>
      <c r="I1006" s="5"/>
      <c r="J1006" s="5"/>
      <c r="K1006" s="5"/>
      <c r="L1006" s="5"/>
      <c r="M1006" s="5"/>
      <c r="N1006" s="5"/>
      <c r="O1006" s="5"/>
      <c r="P1006" s="5"/>
      <c r="Q1006" s="5"/>
      <c r="R1006" s="5"/>
      <c r="W1006" s="5"/>
    </row>
    <row r="1007" spans="5:23" x14ac:dyDescent="0.25">
      <c r="E1007" s="5"/>
      <c r="F1007" s="5"/>
      <c r="G1007" s="5"/>
      <c r="H1007" s="5"/>
      <c r="I1007" s="5"/>
      <c r="J1007" s="5"/>
      <c r="K1007" s="5"/>
      <c r="L1007" s="5"/>
      <c r="M1007" s="5"/>
      <c r="N1007" s="5"/>
      <c r="O1007" s="5"/>
      <c r="P1007" s="5"/>
      <c r="Q1007" s="5"/>
      <c r="R1007" s="5"/>
      <c r="W1007" s="5"/>
    </row>
    <row r="1008" spans="5:23" x14ac:dyDescent="0.25">
      <c r="E1008" s="5"/>
      <c r="F1008" s="5"/>
      <c r="G1008" s="5"/>
      <c r="H1008" s="5"/>
      <c r="I1008" s="5"/>
      <c r="J1008" s="5"/>
      <c r="K1008" s="5"/>
      <c r="L1008" s="5"/>
      <c r="M1008" s="5"/>
      <c r="N1008" s="5"/>
      <c r="O1008" s="5"/>
      <c r="P1008" s="5"/>
      <c r="Q1008" s="5"/>
      <c r="R1008" s="5"/>
      <c r="W1008" s="5"/>
    </row>
    <row r="1009" spans="5:23" x14ac:dyDescent="0.25">
      <c r="E1009" s="5"/>
      <c r="F1009" s="5"/>
      <c r="G1009" s="5"/>
      <c r="H1009" s="5"/>
      <c r="I1009" s="5"/>
      <c r="J1009" s="5"/>
      <c r="K1009" s="5"/>
      <c r="L1009" s="5"/>
      <c r="M1009" s="5"/>
      <c r="N1009" s="5"/>
      <c r="O1009" s="5"/>
      <c r="P1009" s="5"/>
      <c r="Q1009" s="5"/>
      <c r="R1009" s="5"/>
      <c r="W1009" s="5"/>
    </row>
  </sheetData>
  <autoFilter ref="A1:T1" xr:uid="{00000000-0001-0000-0D00-000000000000}"/>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4" tint="-0.249977111117893"/>
  </sheetPr>
  <dimension ref="A1:AB1009"/>
  <sheetViews>
    <sheetView workbookViewId="0">
      <selection activeCell="C6" sqref="C6"/>
    </sheetView>
  </sheetViews>
  <sheetFormatPr defaultRowHeight="15" x14ac:dyDescent="0.25"/>
  <cols>
    <col min="1" max="1" width="5" style="1" bestFit="1" customWidth="1"/>
    <col min="2" max="2" width="6.5703125" style="1" customWidth="1"/>
    <col min="3" max="3" width="11" style="1" customWidth="1"/>
    <col min="4" max="4" width="16.42578125" style="1" customWidth="1"/>
    <col min="5" max="5" width="14.42578125" style="1" bestFit="1" customWidth="1"/>
    <col min="6" max="6" width="7.42578125" style="1" bestFit="1" customWidth="1"/>
    <col min="7" max="7" width="15.85546875" style="1" bestFit="1" customWidth="1"/>
    <col min="8" max="8" width="7.5703125" style="1" bestFit="1" customWidth="1"/>
    <col min="9" max="9" width="7.42578125" style="1" bestFit="1" customWidth="1"/>
    <col min="10" max="10" width="7.5703125" style="1" bestFit="1" customWidth="1"/>
    <col min="11" max="11" width="22.42578125" style="1" bestFit="1" customWidth="1"/>
    <col min="12" max="12" width="18.5703125" style="1" bestFit="1" customWidth="1"/>
    <col min="13" max="13" width="8" style="1" bestFit="1" customWidth="1"/>
    <col min="14" max="14" width="11.5703125" style="1" bestFit="1" customWidth="1"/>
    <col min="15" max="15" width="16.42578125" style="1" bestFit="1" customWidth="1"/>
    <col min="16" max="19" width="7.42578125" style="1" bestFit="1" customWidth="1"/>
    <col min="20" max="20" width="10.140625" style="1" bestFit="1" customWidth="1"/>
    <col min="21" max="21" width="9" style="1" bestFit="1" customWidth="1"/>
    <col min="22" max="22" width="7.5703125" style="1" bestFit="1" customWidth="1"/>
    <col min="23" max="23" width="18.5703125" style="1" bestFit="1" customWidth="1"/>
    <col min="24" max="24" width="10.85546875" style="1" bestFit="1" customWidth="1"/>
    <col min="25" max="25" width="7.5703125" style="1" bestFit="1" customWidth="1"/>
    <col min="26" max="26" width="10.140625" style="1" bestFit="1" customWidth="1"/>
    <col min="27" max="27" width="14.42578125" style="1" bestFit="1" customWidth="1"/>
    <col min="28" max="28" width="10.5703125" style="1" bestFit="1" customWidth="1"/>
  </cols>
  <sheetData>
    <row r="1" spans="1:28" x14ac:dyDescent="0.25">
      <c r="A1" s="13" t="s">
        <v>12</v>
      </c>
      <c r="B1" s="13" t="s">
        <v>13</v>
      </c>
      <c r="C1" s="13"/>
      <c r="D1" s="13"/>
      <c r="E1" s="13" t="s">
        <v>64</v>
      </c>
      <c r="F1" s="31"/>
      <c r="G1" s="31"/>
      <c r="H1" s="31"/>
      <c r="I1" s="31"/>
      <c r="J1" s="31"/>
      <c r="K1" s="31"/>
      <c r="L1" s="31"/>
      <c r="M1" s="31"/>
      <c r="N1" s="31"/>
      <c r="O1" s="31"/>
      <c r="P1" s="31"/>
      <c r="Q1" s="31"/>
      <c r="R1" s="31"/>
      <c r="S1" s="31"/>
      <c r="T1" s="31"/>
      <c r="U1" s="31"/>
      <c r="V1" s="31"/>
      <c r="W1" s="31"/>
      <c r="X1" s="31"/>
      <c r="Y1" s="31"/>
      <c r="Z1" s="31"/>
      <c r="AA1" s="31"/>
      <c r="AB1" s="31"/>
    </row>
    <row r="2" spans="1:28" x14ac:dyDescent="0.25">
      <c r="A2" s="1">
        <f>'DONNÉES '!B41</f>
        <v>0</v>
      </c>
      <c r="B2" s="1" t="str">
        <f>province_1</f>
        <v>AB</v>
      </c>
      <c r="C2" s="1" t="s">
        <v>65</v>
      </c>
      <c r="D2" s="1" t="str">
        <f>CONCATENATE(A2,B2,C2)</f>
        <v>0ABSludge</v>
      </c>
      <c r="E2" s="20">
        <f>IF(A2&gt;end_year_1, 0,'DONNÉES '!G41)</f>
        <v>0</v>
      </c>
      <c r="F2" s="20"/>
      <c r="G2" s="20"/>
      <c r="H2" s="20"/>
      <c r="I2" s="20"/>
      <c r="J2" s="20"/>
      <c r="K2" s="20"/>
      <c r="L2" s="20"/>
      <c r="M2" s="20"/>
      <c r="N2" s="20"/>
      <c r="O2" s="20"/>
      <c r="P2" s="20"/>
      <c r="Q2" s="20"/>
      <c r="R2" s="20"/>
      <c r="S2" s="20"/>
      <c r="T2" s="20"/>
      <c r="U2" s="20"/>
      <c r="V2" s="20"/>
      <c r="W2" s="20"/>
      <c r="X2" s="20"/>
      <c r="Y2" s="20"/>
      <c r="Z2" s="20"/>
      <c r="AA2" s="20"/>
      <c r="AB2" s="20"/>
    </row>
    <row r="3" spans="1:28" x14ac:dyDescent="0.25">
      <c r="A3" s="1">
        <f>'DONNÉES '!B42</f>
        <v>1</v>
      </c>
      <c r="B3" s="1" t="str">
        <f t="shared" ref="B3:B66" si="0">province_1</f>
        <v>AB</v>
      </c>
      <c r="C3" s="1" t="s">
        <v>65</v>
      </c>
      <c r="D3" s="1" t="str">
        <f t="shared" ref="D3:D66" si="1">CONCATENATE(A3,B3,C3)</f>
        <v>1ABSludge</v>
      </c>
      <c r="E3" s="20">
        <f>IF(A3&gt;end_year_1, 0,'DONNÉES '!G42)</f>
        <v>0</v>
      </c>
      <c r="F3" s="20"/>
      <c r="G3" s="20"/>
      <c r="H3" s="20"/>
      <c r="I3" s="20"/>
      <c r="J3" s="20"/>
      <c r="K3" s="20"/>
      <c r="L3" s="20"/>
      <c r="M3" s="20"/>
      <c r="N3" s="20"/>
      <c r="O3" s="20"/>
      <c r="P3" s="20"/>
      <c r="Q3" s="20"/>
      <c r="R3" s="20"/>
      <c r="S3" s="20"/>
      <c r="T3" s="20"/>
      <c r="U3" s="20"/>
      <c r="V3" s="20"/>
      <c r="W3" s="20"/>
      <c r="X3" s="20"/>
      <c r="Y3" s="20"/>
      <c r="Z3" s="20"/>
      <c r="AA3" s="20"/>
      <c r="AB3" s="20"/>
    </row>
    <row r="4" spans="1:28" x14ac:dyDescent="0.25">
      <c r="A4" s="1">
        <f>'DONNÉES '!B43</f>
        <v>2</v>
      </c>
      <c r="B4" s="1" t="str">
        <f t="shared" si="0"/>
        <v>AB</v>
      </c>
      <c r="C4" s="1" t="s">
        <v>65</v>
      </c>
      <c r="D4" s="1" t="str">
        <f t="shared" si="1"/>
        <v>2ABSludge</v>
      </c>
      <c r="E4" s="20">
        <f>IF(A4&gt;end_year_1, 0,'DONNÉES '!G43)</f>
        <v>0</v>
      </c>
      <c r="F4" s="20"/>
      <c r="G4" s="20"/>
      <c r="H4" s="20"/>
      <c r="I4" s="20"/>
      <c r="J4" s="20"/>
      <c r="K4" s="20"/>
      <c r="L4" s="20"/>
      <c r="M4" s="20"/>
      <c r="N4" s="20"/>
      <c r="O4" s="20"/>
      <c r="P4" s="20"/>
      <c r="Q4" s="20"/>
      <c r="R4" s="20"/>
      <c r="S4" s="20"/>
      <c r="T4" s="20"/>
      <c r="U4" s="20"/>
      <c r="V4" s="20"/>
      <c r="W4" s="20"/>
      <c r="X4" s="20"/>
      <c r="Y4" s="20"/>
      <c r="Z4" s="20"/>
      <c r="AA4" s="20"/>
      <c r="AB4" s="20"/>
    </row>
    <row r="5" spans="1:28" x14ac:dyDescent="0.25">
      <c r="A5" s="1">
        <f>'DONNÉES '!B44</f>
        <v>3</v>
      </c>
      <c r="B5" s="1" t="str">
        <f t="shared" si="0"/>
        <v>AB</v>
      </c>
      <c r="C5" s="1" t="s">
        <v>65</v>
      </c>
      <c r="D5" s="1" t="str">
        <f t="shared" si="1"/>
        <v>3ABSludge</v>
      </c>
      <c r="E5" s="20">
        <f>IF(A5&gt;end_year_1, 0,'DONNÉES '!G44)</f>
        <v>0</v>
      </c>
      <c r="F5" s="20"/>
      <c r="G5" s="20"/>
      <c r="H5" s="20"/>
      <c r="I5" s="20"/>
      <c r="J5" s="20"/>
      <c r="K5" s="20"/>
      <c r="L5" s="20"/>
      <c r="M5" s="20"/>
      <c r="N5" s="20"/>
      <c r="O5" s="20"/>
      <c r="P5" s="20"/>
      <c r="Q5" s="20"/>
      <c r="R5" s="20"/>
      <c r="S5" s="20"/>
      <c r="T5" s="20"/>
      <c r="U5" s="20"/>
      <c r="V5" s="20"/>
      <c r="W5" s="20"/>
      <c r="X5" s="20"/>
      <c r="Y5" s="20"/>
      <c r="Z5" s="20"/>
      <c r="AA5" s="20"/>
      <c r="AB5" s="20"/>
    </row>
    <row r="6" spans="1:28" x14ac:dyDescent="0.25">
      <c r="A6" s="1">
        <f>'DONNÉES '!B45</f>
        <v>4</v>
      </c>
      <c r="B6" s="1" t="str">
        <f t="shared" si="0"/>
        <v>AB</v>
      </c>
      <c r="C6" s="1" t="s">
        <v>65</v>
      </c>
      <c r="D6" s="1" t="str">
        <f t="shared" si="1"/>
        <v>4ABSludge</v>
      </c>
      <c r="E6" s="20">
        <f>IF(A6&gt;end_year_1, 0,'DONNÉES '!G45)</f>
        <v>0</v>
      </c>
      <c r="F6" s="20"/>
      <c r="G6" s="20"/>
      <c r="H6" s="20"/>
      <c r="I6" s="20"/>
      <c r="J6" s="20"/>
      <c r="K6" s="20"/>
      <c r="L6" s="20"/>
      <c r="M6" s="20"/>
      <c r="N6" s="20"/>
      <c r="O6" s="20"/>
      <c r="P6" s="20"/>
      <c r="Q6" s="20"/>
      <c r="R6" s="20"/>
      <c r="S6" s="20"/>
      <c r="T6" s="20"/>
      <c r="U6" s="20"/>
      <c r="V6" s="20"/>
      <c r="W6" s="20"/>
      <c r="X6" s="20"/>
      <c r="Y6" s="20"/>
      <c r="Z6" s="20"/>
      <c r="AA6" s="20"/>
      <c r="AB6" s="20"/>
    </row>
    <row r="7" spans="1:28" x14ac:dyDescent="0.25">
      <c r="A7" s="1">
        <f>'DONNÉES '!B46</f>
        <v>5</v>
      </c>
      <c r="B7" s="1" t="str">
        <f t="shared" si="0"/>
        <v>AB</v>
      </c>
      <c r="C7" s="1" t="s">
        <v>65</v>
      </c>
      <c r="D7" s="1" t="str">
        <f t="shared" si="1"/>
        <v>5ABSludge</v>
      </c>
      <c r="E7" s="20">
        <f>IF(A7&gt;end_year_1, 0,'DONNÉES '!G46)</f>
        <v>0</v>
      </c>
      <c r="F7" s="20"/>
      <c r="G7" s="20"/>
      <c r="H7" s="20"/>
      <c r="I7" s="20"/>
      <c r="J7" s="20"/>
      <c r="K7" s="20"/>
      <c r="L7" s="20"/>
      <c r="M7" s="20"/>
      <c r="N7" s="20"/>
      <c r="O7" s="20"/>
      <c r="P7" s="20"/>
      <c r="Q7" s="20"/>
      <c r="R7" s="20"/>
      <c r="S7" s="20"/>
      <c r="T7" s="20"/>
      <c r="U7" s="20"/>
      <c r="V7" s="20"/>
      <c r="W7" s="20"/>
      <c r="X7" s="20"/>
      <c r="Y7" s="20"/>
      <c r="Z7" s="20"/>
      <c r="AA7" s="20"/>
      <c r="AB7" s="20"/>
    </row>
    <row r="8" spans="1:28" x14ac:dyDescent="0.25">
      <c r="A8" s="1">
        <f>'DONNÉES '!B47</f>
        <v>6</v>
      </c>
      <c r="B8" s="1" t="str">
        <f t="shared" si="0"/>
        <v>AB</v>
      </c>
      <c r="C8" s="1" t="s">
        <v>65</v>
      </c>
      <c r="D8" s="1" t="str">
        <f t="shared" si="1"/>
        <v>6ABSludge</v>
      </c>
      <c r="E8" s="20">
        <f>IF(A8&gt;end_year_1, 0,'DONNÉES '!G47)</f>
        <v>0</v>
      </c>
      <c r="F8" s="20"/>
      <c r="G8" s="20"/>
      <c r="H8" s="20"/>
      <c r="I8" s="20"/>
      <c r="J8" s="20"/>
      <c r="K8" s="20"/>
      <c r="L8" s="20"/>
      <c r="M8" s="20"/>
      <c r="N8" s="20"/>
      <c r="O8" s="20"/>
      <c r="P8" s="20"/>
      <c r="Q8" s="20"/>
      <c r="R8" s="20"/>
      <c r="S8" s="20"/>
      <c r="T8" s="20"/>
      <c r="U8" s="20"/>
      <c r="V8" s="20"/>
      <c r="W8" s="20"/>
      <c r="X8" s="20"/>
      <c r="Y8" s="20"/>
      <c r="Z8" s="20"/>
      <c r="AA8" s="20"/>
      <c r="AB8" s="20"/>
    </row>
    <row r="9" spans="1:28" x14ac:dyDescent="0.25">
      <c r="A9" s="1">
        <f>'DONNÉES '!B48</f>
        <v>7</v>
      </c>
      <c r="B9" s="1" t="str">
        <f t="shared" si="0"/>
        <v>AB</v>
      </c>
      <c r="C9" s="1" t="s">
        <v>65</v>
      </c>
      <c r="D9" s="1" t="str">
        <f t="shared" si="1"/>
        <v>7ABSludge</v>
      </c>
      <c r="E9" s="20">
        <f>IF(A9&gt;end_year_1, 0,'DONNÉES '!G48)</f>
        <v>0</v>
      </c>
      <c r="F9" s="20"/>
      <c r="G9" s="20"/>
      <c r="H9" s="20"/>
      <c r="I9" s="20"/>
      <c r="J9" s="20"/>
      <c r="K9" s="20"/>
      <c r="L9" s="20"/>
      <c r="M9" s="20"/>
      <c r="N9" s="20"/>
      <c r="O9" s="20"/>
      <c r="P9" s="20"/>
      <c r="Q9" s="20"/>
      <c r="R9" s="20"/>
      <c r="S9" s="20"/>
      <c r="T9" s="20"/>
      <c r="U9" s="20"/>
      <c r="V9" s="20"/>
      <c r="W9" s="20"/>
      <c r="X9" s="20"/>
      <c r="Y9" s="20"/>
      <c r="Z9" s="20"/>
      <c r="AA9" s="20"/>
      <c r="AB9" s="20"/>
    </row>
    <row r="10" spans="1:28" x14ac:dyDescent="0.25">
      <c r="A10" s="1">
        <f>'DONNÉES '!B49</f>
        <v>8</v>
      </c>
      <c r="B10" s="1" t="str">
        <f t="shared" si="0"/>
        <v>AB</v>
      </c>
      <c r="C10" s="1" t="s">
        <v>65</v>
      </c>
      <c r="D10" s="1" t="str">
        <f t="shared" si="1"/>
        <v>8ABSludge</v>
      </c>
      <c r="E10" s="20">
        <f>IF(A10&gt;end_year_1, 0,'DONNÉES '!G49)</f>
        <v>0</v>
      </c>
      <c r="F10" s="20"/>
      <c r="G10" s="20"/>
      <c r="H10" s="20"/>
      <c r="I10" s="20"/>
      <c r="J10" s="20"/>
      <c r="K10" s="20"/>
      <c r="L10" s="20"/>
      <c r="M10" s="20"/>
      <c r="N10" s="20"/>
      <c r="O10" s="20"/>
      <c r="P10" s="20"/>
      <c r="Q10" s="20"/>
      <c r="R10" s="20"/>
      <c r="S10" s="20"/>
      <c r="T10" s="20"/>
      <c r="U10" s="20"/>
      <c r="V10" s="20"/>
      <c r="W10" s="20"/>
      <c r="X10" s="20"/>
      <c r="Y10" s="20"/>
      <c r="Z10" s="20"/>
      <c r="AA10" s="20"/>
      <c r="AB10" s="20"/>
    </row>
    <row r="11" spans="1:28" x14ac:dyDescent="0.25">
      <c r="A11" s="1">
        <f>'DONNÉES '!B50</f>
        <v>9</v>
      </c>
      <c r="B11" s="1" t="str">
        <f t="shared" si="0"/>
        <v>AB</v>
      </c>
      <c r="C11" s="1" t="s">
        <v>65</v>
      </c>
      <c r="D11" s="1" t="str">
        <f t="shared" si="1"/>
        <v>9ABSludge</v>
      </c>
      <c r="E11" s="20">
        <f>IF(A11&gt;end_year_1, 0,'DONNÉES '!G50)</f>
        <v>0</v>
      </c>
      <c r="F11" s="20"/>
      <c r="G11" s="20"/>
      <c r="H11" s="20"/>
      <c r="I11" s="20"/>
      <c r="J11" s="20"/>
      <c r="K11" s="20"/>
      <c r="L11" s="20"/>
      <c r="M11" s="20"/>
      <c r="N11" s="20"/>
      <c r="O11" s="20"/>
      <c r="P11" s="20"/>
      <c r="Q11" s="20"/>
      <c r="R11" s="20"/>
      <c r="S11" s="20"/>
      <c r="T11" s="20"/>
      <c r="U11" s="20"/>
      <c r="V11" s="20"/>
      <c r="W11" s="20"/>
      <c r="X11" s="20"/>
      <c r="Y11" s="20"/>
      <c r="Z11" s="20"/>
      <c r="AA11" s="20"/>
      <c r="AB11" s="20"/>
    </row>
    <row r="12" spans="1:28" x14ac:dyDescent="0.25">
      <c r="A12" s="1">
        <f>'DONNÉES '!B51</f>
        <v>10</v>
      </c>
      <c r="B12" s="1" t="str">
        <f t="shared" si="0"/>
        <v>AB</v>
      </c>
      <c r="C12" s="1" t="s">
        <v>65</v>
      </c>
      <c r="D12" s="1" t="str">
        <f t="shared" si="1"/>
        <v>10ABSludge</v>
      </c>
      <c r="E12" s="20">
        <f>IF(A12&gt;end_year_1, 0,'DONNÉES '!G51)</f>
        <v>0</v>
      </c>
      <c r="F12" s="20"/>
      <c r="G12" s="20"/>
      <c r="H12" s="20"/>
      <c r="I12" s="20"/>
      <c r="J12" s="20"/>
      <c r="K12" s="20"/>
      <c r="L12" s="20"/>
      <c r="M12" s="20"/>
      <c r="N12" s="20"/>
      <c r="O12" s="20"/>
      <c r="P12" s="20"/>
      <c r="Q12" s="20"/>
      <c r="R12" s="20"/>
      <c r="S12" s="20"/>
      <c r="T12" s="20"/>
      <c r="U12" s="20"/>
      <c r="V12" s="20"/>
      <c r="W12" s="20"/>
      <c r="X12" s="20"/>
      <c r="Y12" s="20"/>
      <c r="Z12" s="20"/>
      <c r="AA12" s="20"/>
      <c r="AB12" s="20"/>
    </row>
    <row r="13" spans="1:28" x14ac:dyDescent="0.25">
      <c r="A13" s="1">
        <f>'DONNÉES '!B52</f>
        <v>11</v>
      </c>
      <c r="B13" s="1" t="str">
        <f t="shared" si="0"/>
        <v>AB</v>
      </c>
      <c r="C13" s="1" t="s">
        <v>65</v>
      </c>
      <c r="D13" s="1" t="str">
        <f t="shared" si="1"/>
        <v>11ABSludge</v>
      </c>
      <c r="E13" s="20">
        <f>IF(A13&gt;end_year_1, 0,'DONNÉES '!G52)</f>
        <v>0</v>
      </c>
      <c r="F13" s="20"/>
      <c r="G13" s="20"/>
      <c r="H13" s="20"/>
      <c r="I13" s="20"/>
      <c r="J13" s="20"/>
      <c r="K13" s="20"/>
      <c r="L13" s="20"/>
      <c r="M13" s="20"/>
      <c r="N13" s="20"/>
      <c r="O13" s="20"/>
      <c r="P13" s="20"/>
      <c r="Q13" s="20"/>
      <c r="R13" s="20"/>
      <c r="S13" s="20"/>
      <c r="T13" s="20"/>
      <c r="U13" s="20"/>
      <c r="V13" s="20"/>
      <c r="W13" s="20"/>
      <c r="X13" s="20"/>
      <c r="Y13" s="20"/>
      <c r="Z13" s="20"/>
      <c r="AA13" s="20"/>
      <c r="AB13" s="20"/>
    </row>
    <row r="14" spans="1:28" x14ac:dyDescent="0.25">
      <c r="A14" s="1">
        <f>'DONNÉES '!B53</f>
        <v>12</v>
      </c>
      <c r="B14" s="1" t="str">
        <f t="shared" si="0"/>
        <v>AB</v>
      </c>
      <c r="C14" s="1" t="s">
        <v>65</v>
      </c>
      <c r="D14" s="1" t="str">
        <f t="shared" si="1"/>
        <v>12ABSludge</v>
      </c>
      <c r="E14" s="20">
        <f>IF(A14&gt;end_year_1, 0,'DONNÉES '!G53)</f>
        <v>0</v>
      </c>
      <c r="F14" s="20"/>
      <c r="G14" s="20"/>
      <c r="H14" s="20"/>
      <c r="I14" s="20"/>
      <c r="J14" s="20"/>
      <c r="K14" s="20"/>
      <c r="L14" s="20"/>
      <c r="M14" s="20"/>
      <c r="N14" s="20"/>
      <c r="O14" s="20"/>
      <c r="P14" s="20"/>
      <c r="Q14" s="20"/>
      <c r="R14" s="20"/>
      <c r="S14" s="20"/>
      <c r="T14" s="20"/>
      <c r="U14" s="20"/>
      <c r="V14" s="20"/>
      <c r="W14" s="20"/>
      <c r="X14" s="20"/>
      <c r="Y14" s="20"/>
      <c r="Z14" s="20"/>
      <c r="AA14" s="20"/>
      <c r="AB14" s="20"/>
    </row>
    <row r="15" spans="1:28" x14ac:dyDescent="0.25">
      <c r="A15" s="1">
        <f>'DONNÉES '!B54</f>
        <v>13</v>
      </c>
      <c r="B15" s="1" t="str">
        <f t="shared" si="0"/>
        <v>AB</v>
      </c>
      <c r="C15" s="1" t="s">
        <v>65</v>
      </c>
      <c r="D15" s="1" t="str">
        <f t="shared" si="1"/>
        <v>13ABSludge</v>
      </c>
      <c r="E15" s="20">
        <f>IF(A15&gt;end_year_1, 0,'DONNÉES '!G54)</f>
        <v>0</v>
      </c>
      <c r="F15" s="20"/>
      <c r="G15" s="20"/>
      <c r="H15" s="20"/>
      <c r="I15" s="20"/>
      <c r="J15" s="20"/>
      <c r="K15" s="20"/>
      <c r="L15" s="20"/>
      <c r="M15" s="20"/>
      <c r="N15" s="20"/>
      <c r="O15" s="20"/>
      <c r="P15" s="20"/>
      <c r="Q15" s="20"/>
      <c r="R15" s="20"/>
      <c r="S15" s="20"/>
      <c r="T15" s="20"/>
      <c r="U15" s="20"/>
      <c r="V15" s="20"/>
      <c r="W15" s="20"/>
      <c r="X15" s="20"/>
      <c r="Y15" s="20"/>
      <c r="Z15" s="20"/>
      <c r="AA15" s="20"/>
      <c r="AB15" s="20"/>
    </row>
    <row r="16" spans="1:28" x14ac:dyDescent="0.25">
      <c r="A16" s="1">
        <f>'DONNÉES '!B55</f>
        <v>14</v>
      </c>
      <c r="B16" s="1" t="str">
        <f t="shared" si="0"/>
        <v>AB</v>
      </c>
      <c r="C16" s="1" t="s">
        <v>65</v>
      </c>
      <c r="D16" s="1" t="str">
        <f t="shared" si="1"/>
        <v>14ABSludge</v>
      </c>
      <c r="E16" s="20">
        <f>IF(A16&gt;end_year_1, 0,'DONNÉES '!G55)</f>
        <v>0</v>
      </c>
      <c r="F16" s="20"/>
      <c r="G16" s="20"/>
      <c r="H16" s="20"/>
      <c r="I16" s="20"/>
      <c r="J16" s="20"/>
      <c r="K16" s="20"/>
      <c r="L16" s="20"/>
      <c r="M16" s="20"/>
      <c r="N16" s="20"/>
      <c r="O16" s="20"/>
      <c r="P16" s="20"/>
      <c r="Q16" s="20"/>
      <c r="R16" s="20"/>
      <c r="S16" s="20"/>
      <c r="T16" s="20"/>
      <c r="U16" s="20"/>
      <c r="V16" s="20"/>
      <c r="W16" s="20"/>
      <c r="X16" s="20"/>
      <c r="Y16" s="20"/>
      <c r="Z16" s="20"/>
      <c r="AA16" s="20"/>
      <c r="AB16" s="20"/>
    </row>
    <row r="17" spans="1:28" x14ac:dyDescent="0.25">
      <c r="A17" s="1">
        <f>'DONNÉES '!B56</f>
        <v>15</v>
      </c>
      <c r="B17" s="1" t="str">
        <f t="shared" si="0"/>
        <v>AB</v>
      </c>
      <c r="C17" s="1" t="s">
        <v>65</v>
      </c>
      <c r="D17" s="1" t="str">
        <f t="shared" si="1"/>
        <v>15ABSludge</v>
      </c>
      <c r="E17" s="20">
        <f>IF(A17&gt;end_year_1, 0,'DONNÉES '!G56)</f>
        <v>0</v>
      </c>
      <c r="F17" s="20"/>
      <c r="G17" s="20"/>
      <c r="H17" s="20"/>
      <c r="I17" s="20"/>
      <c r="J17" s="20"/>
      <c r="K17" s="20"/>
      <c r="L17" s="20"/>
      <c r="M17" s="20"/>
      <c r="N17" s="20"/>
      <c r="O17" s="20"/>
      <c r="P17" s="20"/>
      <c r="Q17" s="20"/>
      <c r="R17" s="20"/>
      <c r="S17" s="20"/>
      <c r="T17" s="20"/>
      <c r="U17" s="20"/>
      <c r="V17" s="20"/>
      <c r="W17" s="20"/>
      <c r="X17" s="20"/>
      <c r="Y17" s="20"/>
      <c r="Z17" s="20"/>
      <c r="AA17" s="20"/>
      <c r="AB17" s="20"/>
    </row>
    <row r="18" spans="1:28" x14ac:dyDescent="0.25">
      <c r="A18" s="1">
        <f>'DONNÉES '!B57</f>
        <v>16</v>
      </c>
      <c r="B18" s="1" t="str">
        <f t="shared" si="0"/>
        <v>AB</v>
      </c>
      <c r="C18" s="1" t="s">
        <v>65</v>
      </c>
      <c r="D18" s="1" t="str">
        <f t="shared" si="1"/>
        <v>16ABSludge</v>
      </c>
      <c r="E18" s="20">
        <f>IF(A18&gt;end_year_1, 0,'DONNÉES '!G57)</f>
        <v>0</v>
      </c>
      <c r="F18" s="20"/>
      <c r="G18" s="20"/>
      <c r="H18" s="20"/>
      <c r="I18" s="20"/>
      <c r="J18" s="20"/>
      <c r="K18" s="20"/>
      <c r="L18" s="20"/>
      <c r="M18" s="20"/>
      <c r="N18" s="20"/>
      <c r="O18" s="20"/>
      <c r="P18" s="20"/>
      <c r="Q18" s="20"/>
      <c r="R18" s="20"/>
      <c r="S18" s="20"/>
      <c r="T18" s="20"/>
      <c r="U18" s="20"/>
      <c r="V18" s="20"/>
      <c r="W18" s="20"/>
      <c r="X18" s="20"/>
      <c r="Y18" s="20"/>
      <c r="Z18" s="20"/>
      <c r="AA18" s="20"/>
      <c r="AB18" s="20"/>
    </row>
    <row r="19" spans="1:28" x14ac:dyDescent="0.25">
      <c r="A19" s="1">
        <f>'DONNÉES '!B58</f>
        <v>17</v>
      </c>
      <c r="B19" s="1" t="str">
        <f t="shared" si="0"/>
        <v>AB</v>
      </c>
      <c r="C19" s="1" t="s">
        <v>65</v>
      </c>
      <c r="D19" s="1" t="str">
        <f t="shared" si="1"/>
        <v>17ABSludge</v>
      </c>
      <c r="E19" s="20">
        <f>IF(A19&gt;end_year_1, 0,'DONNÉES '!G58)</f>
        <v>0</v>
      </c>
      <c r="F19" s="20"/>
      <c r="G19" s="20"/>
      <c r="H19" s="20"/>
      <c r="I19" s="20"/>
      <c r="J19" s="20"/>
      <c r="K19" s="20"/>
      <c r="L19" s="20"/>
      <c r="M19" s="20"/>
      <c r="N19" s="20"/>
      <c r="O19" s="20"/>
      <c r="P19" s="20"/>
      <c r="Q19" s="20"/>
      <c r="R19" s="20"/>
      <c r="S19" s="20"/>
      <c r="T19" s="20"/>
      <c r="U19" s="20"/>
      <c r="V19" s="20"/>
      <c r="W19" s="20"/>
      <c r="X19" s="20"/>
      <c r="Y19" s="20"/>
      <c r="Z19" s="20"/>
      <c r="AA19" s="20"/>
      <c r="AB19" s="20"/>
    </row>
    <row r="20" spans="1:28" x14ac:dyDescent="0.25">
      <c r="A20" s="1">
        <f>'DONNÉES '!B59</f>
        <v>18</v>
      </c>
      <c r="B20" s="1" t="str">
        <f t="shared" si="0"/>
        <v>AB</v>
      </c>
      <c r="C20" s="1" t="s">
        <v>65</v>
      </c>
      <c r="D20" s="1" t="str">
        <f t="shared" si="1"/>
        <v>18ABSludge</v>
      </c>
      <c r="E20" s="20">
        <f>IF(A20&gt;end_year_1, 0,'DONNÉES '!G59)</f>
        <v>0</v>
      </c>
      <c r="F20" s="20"/>
      <c r="G20" s="20"/>
      <c r="H20" s="20"/>
      <c r="I20" s="20"/>
      <c r="J20" s="20"/>
      <c r="K20" s="20"/>
      <c r="L20" s="20"/>
      <c r="M20" s="20"/>
      <c r="N20" s="20"/>
      <c r="O20" s="20"/>
      <c r="P20" s="20"/>
      <c r="Q20" s="20"/>
      <c r="R20" s="20"/>
      <c r="S20" s="20"/>
      <c r="T20" s="20"/>
      <c r="U20" s="20"/>
      <c r="V20" s="20"/>
      <c r="W20" s="20"/>
      <c r="X20" s="20"/>
      <c r="Y20" s="20"/>
      <c r="Z20" s="20"/>
      <c r="AA20" s="20"/>
      <c r="AB20" s="20"/>
    </row>
    <row r="21" spans="1:28" x14ac:dyDescent="0.25">
      <c r="A21" s="1">
        <f>'DONNÉES '!B60</f>
        <v>19</v>
      </c>
      <c r="B21" s="1" t="str">
        <f t="shared" si="0"/>
        <v>AB</v>
      </c>
      <c r="C21" s="1" t="s">
        <v>65</v>
      </c>
      <c r="D21" s="1" t="str">
        <f t="shared" si="1"/>
        <v>19ABSludge</v>
      </c>
      <c r="E21" s="20">
        <f>IF(A21&gt;end_year_1, 0,'DONNÉES '!G60)</f>
        <v>0</v>
      </c>
      <c r="F21" s="20"/>
      <c r="G21" s="20"/>
      <c r="H21" s="20"/>
      <c r="I21" s="20"/>
      <c r="J21" s="20"/>
      <c r="K21" s="20"/>
      <c r="L21" s="20"/>
      <c r="M21" s="20"/>
      <c r="N21" s="20"/>
      <c r="O21" s="20"/>
      <c r="P21" s="20"/>
      <c r="Q21" s="20"/>
      <c r="R21" s="20"/>
      <c r="S21" s="20"/>
      <c r="T21" s="20"/>
      <c r="U21" s="20"/>
      <c r="V21" s="20"/>
      <c r="W21" s="20"/>
      <c r="X21" s="20"/>
      <c r="Y21" s="20"/>
      <c r="Z21" s="20"/>
      <c r="AA21" s="20"/>
      <c r="AB21" s="20"/>
    </row>
    <row r="22" spans="1:28" x14ac:dyDescent="0.25">
      <c r="A22" s="1">
        <f>'DONNÉES '!B61</f>
        <v>20</v>
      </c>
      <c r="B22" s="1" t="str">
        <f t="shared" si="0"/>
        <v>AB</v>
      </c>
      <c r="C22" s="1" t="s">
        <v>65</v>
      </c>
      <c r="D22" s="1" t="str">
        <f t="shared" si="1"/>
        <v>20ABSludge</v>
      </c>
      <c r="E22" s="20">
        <f>IF(A22&gt;end_year_1, 0,'DONNÉES '!G61)</f>
        <v>0</v>
      </c>
      <c r="F22" s="20"/>
      <c r="G22" s="20"/>
      <c r="H22" s="20"/>
      <c r="I22" s="20"/>
      <c r="J22" s="20"/>
      <c r="K22" s="20"/>
      <c r="L22" s="20"/>
      <c r="M22" s="20"/>
      <c r="N22" s="20"/>
      <c r="O22" s="20"/>
      <c r="P22" s="20"/>
      <c r="Q22" s="20"/>
      <c r="R22" s="20"/>
      <c r="S22" s="20"/>
      <c r="T22" s="20"/>
      <c r="U22" s="20"/>
      <c r="V22" s="20"/>
      <c r="W22" s="20"/>
      <c r="X22" s="20"/>
      <c r="Y22" s="20"/>
      <c r="Z22" s="20"/>
      <c r="AA22" s="20"/>
      <c r="AB22" s="20"/>
    </row>
    <row r="23" spans="1:28" x14ac:dyDescent="0.25">
      <c r="A23" s="1">
        <f>'DONNÉES '!B62</f>
        <v>21</v>
      </c>
      <c r="B23" s="1" t="str">
        <f t="shared" si="0"/>
        <v>AB</v>
      </c>
      <c r="C23" s="1" t="s">
        <v>65</v>
      </c>
      <c r="D23" s="1" t="str">
        <f t="shared" si="1"/>
        <v>21ABSludge</v>
      </c>
      <c r="E23" s="20">
        <f>IF(A23&gt;end_year_1, 0,'DONNÉES '!G62)</f>
        <v>0</v>
      </c>
      <c r="F23" s="20"/>
      <c r="G23" s="20"/>
      <c r="H23" s="20"/>
      <c r="I23" s="20"/>
      <c r="J23" s="20"/>
      <c r="K23" s="20"/>
      <c r="L23" s="20"/>
      <c r="M23" s="20"/>
      <c r="N23" s="20"/>
      <c r="O23" s="20"/>
      <c r="P23" s="20"/>
      <c r="Q23" s="20"/>
      <c r="R23" s="20"/>
      <c r="S23" s="20"/>
      <c r="T23" s="20"/>
      <c r="U23" s="20"/>
      <c r="V23" s="20"/>
      <c r="W23" s="20"/>
      <c r="X23" s="20"/>
      <c r="Y23" s="20"/>
      <c r="Z23" s="20"/>
      <c r="AA23" s="20"/>
      <c r="AB23" s="20"/>
    </row>
    <row r="24" spans="1:28" x14ac:dyDescent="0.25">
      <c r="A24" s="1">
        <f>'DONNÉES '!B63</f>
        <v>22</v>
      </c>
      <c r="B24" s="1" t="str">
        <f t="shared" si="0"/>
        <v>AB</v>
      </c>
      <c r="C24" s="1" t="s">
        <v>65</v>
      </c>
      <c r="D24" s="1" t="str">
        <f t="shared" si="1"/>
        <v>22ABSludge</v>
      </c>
      <c r="E24" s="20">
        <f>IF(A24&gt;end_year_1, 0,'DONNÉES '!G63)</f>
        <v>0</v>
      </c>
      <c r="F24" s="20"/>
      <c r="G24" s="20"/>
      <c r="H24" s="20"/>
      <c r="I24" s="20"/>
      <c r="J24" s="20"/>
      <c r="K24" s="20"/>
      <c r="L24" s="20"/>
      <c r="M24" s="20"/>
      <c r="N24" s="20"/>
      <c r="O24" s="20"/>
      <c r="P24" s="20"/>
      <c r="Q24" s="20"/>
      <c r="R24" s="20"/>
      <c r="S24" s="20"/>
      <c r="T24" s="20"/>
      <c r="U24" s="20"/>
      <c r="V24" s="20"/>
      <c r="W24" s="20"/>
      <c r="X24" s="20"/>
      <c r="Y24" s="20"/>
      <c r="Z24" s="20"/>
      <c r="AA24" s="20"/>
      <c r="AB24" s="20"/>
    </row>
    <row r="25" spans="1:28" x14ac:dyDescent="0.25">
      <c r="A25" s="1">
        <f>'DONNÉES '!B64</f>
        <v>23</v>
      </c>
      <c r="B25" s="1" t="str">
        <f t="shared" si="0"/>
        <v>AB</v>
      </c>
      <c r="C25" s="1" t="s">
        <v>65</v>
      </c>
      <c r="D25" s="1" t="str">
        <f t="shared" si="1"/>
        <v>23ABSludge</v>
      </c>
      <c r="E25" s="20">
        <f>IF(A25&gt;end_year_1, 0,'DONNÉES '!G64)</f>
        <v>0</v>
      </c>
      <c r="F25" s="20"/>
      <c r="G25" s="20"/>
      <c r="H25" s="20"/>
      <c r="I25" s="20"/>
      <c r="J25" s="20"/>
      <c r="K25" s="20"/>
      <c r="L25" s="20"/>
      <c r="M25" s="20"/>
      <c r="N25" s="20"/>
      <c r="O25" s="20"/>
      <c r="P25" s="20"/>
      <c r="Q25" s="20"/>
      <c r="R25" s="20"/>
      <c r="S25" s="20"/>
      <c r="T25" s="20"/>
      <c r="U25" s="20"/>
      <c r="V25" s="20"/>
      <c r="W25" s="20"/>
      <c r="X25" s="20"/>
      <c r="Y25" s="20"/>
      <c r="Z25" s="20"/>
      <c r="AA25" s="20"/>
      <c r="AB25" s="20"/>
    </row>
    <row r="26" spans="1:28" x14ac:dyDescent="0.25">
      <c r="A26" s="1">
        <f>'DONNÉES '!B65</f>
        <v>24</v>
      </c>
      <c r="B26" s="1" t="str">
        <f t="shared" si="0"/>
        <v>AB</v>
      </c>
      <c r="C26" s="1" t="s">
        <v>65</v>
      </c>
      <c r="D26" s="1" t="str">
        <f t="shared" si="1"/>
        <v>24ABSludge</v>
      </c>
      <c r="E26" s="20">
        <f>IF(A26&gt;end_year_1, 0,'DONNÉES '!G65)</f>
        <v>0</v>
      </c>
      <c r="F26" s="20"/>
      <c r="G26" s="20"/>
      <c r="H26" s="20"/>
      <c r="I26" s="20"/>
      <c r="J26" s="20"/>
      <c r="K26" s="20"/>
      <c r="L26" s="20"/>
      <c r="M26" s="20"/>
      <c r="N26" s="20"/>
      <c r="O26" s="20"/>
      <c r="P26" s="20"/>
      <c r="Q26" s="20"/>
      <c r="R26" s="20"/>
      <c r="S26" s="20"/>
      <c r="T26" s="20"/>
      <c r="U26" s="20"/>
      <c r="V26" s="20"/>
      <c r="W26" s="20"/>
      <c r="X26" s="20"/>
      <c r="Y26" s="20"/>
      <c r="Z26" s="20"/>
      <c r="AA26" s="20"/>
      <c r="AB26" s="20"/>
    </row>
    <row r="27" spans="1:28" x14ac:dyDescent="0.25">
      <c r="A27" s="1">
        <f>'DONNÉES '!B66</f>
        <v>25</v>
      </c>
      <c r="B27" s="1" t="str">
        <f t="shared" si="0"/>
        <v>AB</v>
      </c>
      <c r="C27" s="1" t="s">
        <v>65</v>
      </c>
      <c r="D27" s="1" t="str">
        <f t="shared" si="1"/>
        <v>25ABSludge</v>
      </c>
      <c r="E27" s="20">
        <f>IF(A27&gt;end_year_1, 0,'DONNÉES '!G66)</f>
        <v>0</v>
      </c>
      <c r="F27" s="20"/>
      <c r="G27" s="20"/>
      <c r="H27" s="20"/>
      <c r="I27" s="20"/>
      <c r="J27" s="20"/>
      <c r="K27" s="20"/>
      <c r="L27" s="20"/>
      <c r="M27" s="20"/>
      <c r="N27" s="20"/>
      <c r="O27" s="20"/>
      <c r="P27" s="20"/>
      <c r="Q27" s="20"/>
      <c r="R27" s="20"/>
      <c r="S27" s="20"/>
      <c r="T27" s="20"/>
      <c r="U27" s="20"/>
      <c r="V27" s="20"/>
      <c r="W27" s="20"/>
      <c r="X27" s="20"/>
      <c r="Y27" s="20"/>
      <c r="Z27" s="20"/>
      <c r="AA27" s="20"/>
      <c r="AB27" s="20"/>
    </row>
    <row r="28" spans="1:28" x14ac:dyDescent="0.25">
      <c r="A28" s="1">
        <f>'DONNÉES '!B67</f>
        <v>26</v>
      </c>
      <c r="B28" s="1" t="str">
        <f t="shared" si="0"/>
        <v>AB</v>
      </c>
      <c r="C28" s="1" t="s">
        <v>65</v>
      </c>
      <c r="D28" s="1" t="str">
        <f t="shared" si="1"/>
        <v>26ABSludge</v>
      </c>
      <c r="E28" s="20">
        <f>IF(A28&gt;end_year_1, 0,'DONNÉES '!G67)</f>
        <v>0</v>
      </c>
      <c r="F28" s="20"/>
      <c r="G28" s="20"/>
      <c r="H28" s="20"/>
      <c r="I28" s="20"/>
      <c r="J28" s="20"/>
      <c r="K28" s="20"/>
      <c r="L28" s="20"/>
      <c r="M28" s="20"/>
      <c r="N28" s="20"/>
      <c r="O28" s="20"/>
      <c r="P28" s="20"/>
      <c r="Q28" s="20"/>
      <c r="R28" s="20"/>
      <c r="S28" s="20"/>
      <c r="T28" s="20"/>
      <c r="U28" s="20"/>
      <c r="V28" s="20"/>
      <c r="W28" s="20"/>
      <c r="X28" s="20"/>
      <c r="Y28" s="20"/>
      <c r="Z28" s="20"/>
      <c r="AA28" s="20"/>
      <c r="AB28" s="20"/>
    </row>
    <row r="29" spans="1:28" x14ac:dyDescent="0.25">
      <c r="A29" s="1">
        <f>'DONNÉES '!B68</f>
        <v>27</v>
      </c>
      <c r="B29" s="1" t="str">
        <f t="shared" si="0"/>
        <v>AB</v>
      </c>
      <c r="C29" s="1" t="s">
        <v>65</v>
      </c>
      <c r="D29" s="1" t="str">
        <f t="shared" si="1"/>
        <v>27ABSludge</v>
      </c>
      <c r="E29" s="20">
        <f>IF(A29&gt;end_year_1, 0,'DONNÉES '!G68)</f>
        <v>0</v>
      </c>
      <c r="F29" s="20"/>
      <c r="G29" s="20"/>
      <c r="H29" s="20"/>
      <c r="I29" s="20"/>
      <c r="J29" s="20"/>
      <c r="K29" s="20"/>
      <c r="L29" s="20"/>
      <c r="M29" s="20"/>
      <c r="N29" s="20"/>
      <c r="O29" s="20"/>
      <c r="P29" s="20"/>
      <c r="Q29" s="20"/>
      <c r="R29" s="20"/>
      <c r="S29" s="20"/>
      <c r="T29" s="20"/>
      <c r="U29" s="20"/>
      <c r="V29" s="20"/>
      <c r="W29" s="20"/>
      <c r="X29" s="20"/>
      <c r="Y29" s="20"/>
      <c r="Z29" s="20"/>
      <c r="AA29" s="20"/>
      <c r="AB29" s="20"/>
    </row>
    <row r="30" spans="1:28" x14ac:dyDescent="0.25">
      <c r="A30" s="1">
        <f>'DONNÉES '!B69</f>
        <v>28</v>
      </c>
      <c r="B30" s="1" t="str">
        <f t="shared" si="0"/>
        <v>AB</v>
      </c>
      <c r="C30" s="1" t="s">
        <v>65</v>
      </c>
      <c r="D30" s="1" t="str">
        <f t="shared" si="1"/>
        <v>28ABSludge</v>
      </c>
      <c r="E30" s="20">
        <f>IF(A30&gt;end_year_1, 0,'DONNÉES '!G69)</f>
        <v>0</v>
      </c>
      <c r="F30" s="20"/>
      <c r="G30" s="20"/>
      <c r="H30" s="20"/>
      <c r="I30" s="20"/>
      <c r="J30" s="20"/>
      <c r="K30" s="20"/>
      <c r="L30" s="20"/>
      <c r="M30" s="20"/>
      <c r="N30" s="20"/>
      <c r="O30" s="20"/>
      <c r="P30" s="20"/>
      <c r="Q30" s="20"/>
      <c r="R30" s="20"/>
      <c r="S30" s="20"/>
      <c r="T30" s="20"/>
      <c r="U30" s="20"/>
      <c r="V30" s="20"/>
      <c r="W30" s="20"/>
      <c r="X30" s="20"/>
      <c r="Y30" s="20"/>
      <c r="Z30" s="20"/>
      <c r="AA30" s="20"/>
      <c r="AB30" s="20"/>
    </row>
    <row r="31" spans="1:28" x14ac:dyDescent="0.25">
      <c r="A31" s="1">
        <f>'DONNÉES '!B70</f>
        <v>29</v>
      </c>
      <c r="B31" s="1" t="str">
        <f t="shared" si="0"/>
        <v>AB</v>
      </c>
      <c r="C31" s="1" t="s">
        <v>65</v>
      </c>
      <c r="D31" s="1" t="str">
        <f t="shared" si="1"/>
        <v>29ABSludge</v>
      </c>
      <c r="E31" s="20">
        <f>IF(A31&gt;end_year_1, 0,'DONNÉES '!G70)</f>
        <v>0</v>
      </c>
      <c r="F31" s="20"/>
      <c r="G31" s="20"/>
      <c r="H31" s="20"/>
      <c r="I31" s="20"/>
      <c r="J31" s="20"/>
      <c r="K31" s="20"/>
      <c r="L31" s="20"/>
      <c r="M31" s="20"/>
      <c r="N31" s="20"/>
      <c r="O31" s="20"/>
      <c r="P31" s="20"/>
      <c r="Q31" s="20"/>
      <c r="R31" s="20"/>
      <c r="S31" s="20"/>
      <c r="T31" s="20"/>
      <c r="U31" s="20"/>
      <c r="V31" s="20"/>
      <c r="W31" s="20"/>
      <c r="X31" s="20"/>
      <c r="Y31" s="20"/>
      <c r="Z31" s="20"/>
      <c r="AA31" s="20"/>
      <c r="AB31" s="20"/>
    </row>
    <row r="32" spans="1:28" x14ac:dyDescent="0.25">
      <c r="A32" s="1">
        <f>'DONNÉES '!B71</f>
        <v>30</v>
      </c>
      <c r="B32" s="1" t="str">
        <f t="shared" si="0"/>
        <v>AB</v>
      </c>
      <c r="C32" s="1" t="s">
        <v>65</v>
      </c>
      <c r="D32" s="1" t="str">
        <f t="shared" si="1"/>
        <v>30ABSludge</v>
      </c>
      <c r="E32" s="20">
        <f>IF(A32&gt;end_year_1, 0,'DONNÉES '!G71)</f>
        <v>0</v>
      </c>
      <c r="F32" s="20"/>
      <c r="G32" s="20"/>
      <c r="H32" s="20"/>
      <c r="I32" s="20"/>
      <c r="J32" s="20"/>
      <c r="K32" s="20"/>
      <c r="L32" s="20"/>
      <c r="M32" s="20"/>
      <c r="N32" s="20"/>
      <c r="O32" s="20"/>
      <c r="P32" s="20"/>
      <c r="Q32" s="20"/>
      <c r="R32" s="20"/>
      <c r="S32" s="20"/>
      <c r="T32" s="20"/>
      <c r="U32" s="20"/>
      <c r="V32" s="20"/>
      <c r="W32" s="20"/>
      <c r="X32" s="20"/>
      <c r="Y32" s="20"/>
      <c r="Z32" s="20"/>
      <c r="AA32" s="20"/>
      <c r="AB32" s="20"/>
    </row>
    <row r="33" spans="1:28" x14ac:dyDescent="0.25">
      <c r="A33" s="1">
        <f>'DONNÉES '!B72</f>
        <v>31</v>
      </c>
      <c r="B33" s="1" t="str">
        <f t="shared" si="0"/>
        <v>AB</v>
      </c>
      <c r="C33" s="1" t="s">
        <v>65</v>
      </c>
      <c r="D33" s="1" t="str">
        <f t="shared" si="1"/>
        <v>31ABSludge</v>
      </c>
      <c r="E33" s="20">
        <f>IF(A33&gt;end_year_1, 0,'DONNÉES '!G72)</f>
        <v>0</v>
      </c>
      <c r="F33" s="20"/>
      <c r="G33" s="20"/>
      <c r="H33" s="20"/>
      <c r="I33" s="20"/>
      <c r="J33" s="20"/>
      <c r="K33" s="20"/>
      <c r="L33" s="20"/>
      <c r="M33" s="20"/>
      <c r="N33" s="20"/>
      <c r="O33" s="20"/>
      <c r="P33" s="20"/>
      <c r="Q33" s="20"/>
      <c r="R33" s="20"/>
      <c r="S33" s="20"/>
      <c r="T33" s="20"/>
      <c r="U33" s="20"/>
      <c r="V33" s="20"/>
      <c r="W33" s="20"/>
      <c r="X33" s="20"/>
      <c r="Y33" s="20"/>
      <c r="Z33" s="20"/>
      <c r="AA33" s="20"/>
      <c r="AB33" s="20"/>
    </row>
    <row r="34" spans="1:28" x14ac:dyDescent="0.25">
      <c r="A34" s="1">
        <f>'DONNÉES '!B73</f>
        <v>32</v>
      </c>
      <c r="B34" s="1" t="str">
        <f t="shared" si="0"/>
        <v>AB</v>
      </c>
      <c r="C34" s="1" t="s">
        <v>65</v>
      </c>
      <c r="D34" s="1" t="str">
        <f t="shared" si="1"/>
        <v>32ABSludge</v>
      </c>
      <c r="E34" s="20">
        <f>IF(A34&gt;end_year_1, 0,'DONNÉES '!G73)</f>
        <v>0</v>
      </c>
      <c r="F34" s="20"/>
      <c r="G34" s="20"/>
      <c r="H34" s="20"/>
      <c r="I34" s="20"/>
      <c r="J34" s="20"/>
      <c r="K34" s="20"/>
      <c r="L34" s="20"/>
      <c r="M34" s="20"/>
      <c r="N34" s="20"/>
      <c r="O34" s="20"/>
      <c r="P34" s="20"/>
      <c r="Q34" s="20"/>
      <c r="R34" s="20"/>
      <c r="S34" s="20"/>
      <c r="T34" s="20"/>
      <c r="U34" s="20"/>
      <c r="V34" s="20"/>
      <c r="W34" s="20"/>
      <c r="X34" s="20"/>
      <c r="Y34" s="20"/>
      <c r="Z34" s="20"/>
      <c r="AA34" s="20"/>
      <c r="AB34" s="20"/>
    </row>
    <row r="35" spans="1:28" x14ac:dyDescent="0.25">
      <c r="A35" s="1">
        <f>'DONNÉES '!B74</f>
        <v>33</v>
      </c>
      <c r="B35" s="1" t="str">
        <f t="shared" si="0"/>
        <v>AB</v>
      </c>
      <c r="C35" s="1" t="s">
        <v>65</v>
      </c>
      <c r="D35" s="1" t="str">
        <f t="shared" si="1"/>
        <v>33ABSludge</v>
      </c>
      <c r="E35" s="20">
        <f>IF(A35&gt;end_year_1, 0,'DONNÉES '!G74)</f>
        <v>0</v>
      </c>
      <c r="F35" s="20"/>
      <c r="G35" s="20"/>
      <c r="H35" s="20"/>
      <c r="I35" s="20"/>
      <c r="J35" s="20"/>
      <c r="K35" s="20"/>
      <c r="L35" s="20"/>
      <c r="M35" s="20"/>
      <c r="N35" s="20"/>
      <c r="O35" s="20"/>
      <c r="P35" s="20"/>
      <c r="Q35" s="20"/>
      <c r="R35" s="20"/>
      <c r="S35" s="20"/>
      <c r="T35" s="20"/>
      <c r="U35" s="20"/>
      <c r="V35" s="20"/>
      <c r="W35" s="20"/>
      <c r="X35" s="20"/>
      <c r="Y35" s="20"/>
      <c r="Z35" s="20"/>
      <c r="AA35" s="20"/>
      <c r="AB35" s="20"/>
    </row>
    <row r="36" spans="1:28" x14ac:dyDescent="0.25">
      <c r="A36" s="1">
        <f>'DONNÉES '!B75</f>
        <v>34</v>
      </c>
      <c r="B36" s="1" t="str">
        <f t="shared" si="0"/>
        <v>AB</v>
      </c>
      <c r="C36" s="1" t="s">
        <v>65</v>
      </c>
      <c r="D36" s="1" t="str">
        <f t="shared" si="1"/>
        <v>34ABSludge</v>
      </c>
      <c r="E36" s="20">
        <f>IF(A36&gt;end_year_1, 0,'DONNÉES '!G75)</f>
        <v>0</v>
      </c>
      <c r="F36" s="20"/>
      <c r="G36" s="20"/>
      <c r="H36" s="20"/>
      <c r="I36" s="20"/>
      <c r="J36" s="20"/>
      <c r="K36" s="20"/>
      <c r="L36" s="20"/>
      <c r="M36" s="20"/>
      <c r="N36" s="20"/>
      <c r="O36" s="20"/>
      <c r="P36" s="20"/>
      <c r="Q36" s="20"/>
      <c r="R36" s="20"/>
      <c r="S36" s="20"/>
      <c r="T36" s="20"/>
      <c r="U36" s="20"/>
      <c r="V36" s="20"/>
      <c r="W36" s="20"/>
      <c r="X36" s="20"/>
      <c r="Y36" s="20"/>
      <c r="Z36" s="20"/>
      <c r="AA36" s="20"/>
      <c r="AB36" s="20"/>
    </row>
    <row r="37" spans="1:28" x14ac:dyDescent="0.25">
      <c r="A37" s="1">
        <f>'DONNÉES '!B76</f>
        <v>35</v>
      </c>
      <c r="B37" s="1" t="str">
        <f t="shared" si="0"/>
        <v>AB</v>
      </c>
      <c r="C37" s="1" t="s">
        <v>65</v>
      </c>
      <c r="D37" s="1" t="str">
        <f t="shared" si="1"/>
        <v>35ABSludge</v>
      </c>
      <c r="E37" s="20">
        <f>IF(A37&gt;end_year_1, 0,'DONNÉES '!G76)</f>
        <v>0</v>
      </c>
      <c r="F37" s="20"/>
      <c r="G37" s="20"/>
      <c r="H37" s="20"/>
      <c r="I37" s="20"/>
      <c r="J37" s="20"/>
      <c r="K37" s="20"/>
      <c r="L37" s="20"/>
      <c r="M37" s="20"/>
      <c r="N37" s="20"/>
      <c r="O37" s="20"/>
      <c r="P37" s="20"/>
      <c r="Q37" s="20"/>
      <c r="R37" s="20"/>
      <c r="S37" s="20"/>
      <c r="T37" s="20"/>
      <c r="U37" s="20"/>
      <c r="V37" s="20"/>
      <c r="W37" s="20"/>
      <c r="X37" s="20"/>
      <c r="Y37" s="20"/>
      <c r="Z37" s="20"/>
      <c r="AA37" s="20"/>
      <c r="AB37" s="20"/>
    </row>
    <row r="38" spans="1:28" x14ac:dyDescent="0.25">
      <c r="A38" s="1">
        <f>'DONNÉES '!B77</f>
        <v>36</v>
      </c>
      <c r="B38" s="1" t="str">
        <f t="shared" si="0"/>
        <v>AB</v>
      </c>
      <c r="C38" s="1" t="s">
        <v>65</v>
      </c>
      <c r="D38" s="1" t="str">
        <f t="shared" si="1"/>
        <v>36ABSludge</v>
      </c>
      <c r="E38" s="20">
        <f>IF(A38&gt;end_year_1, 0,'DONNÉES '!G77)</f>
        <v>0</v>
      </c>
      <c r="F38" s="20"/>
      <c r="G38" s="20"/>
      <c r="H38" s="20"/>
      <c r="I38" s="20"/>
      <c r="J38" s="20"/>
      <c r="K38" s="20"/>
      <c r="L38" s="20"/>
      <c r="M38" s="20"/>
      <c r="N38" s="20"/>
      <c r="O38" s="20"/>
      <c r="P38" s="20"/>
      <c r="Q38" s="20"/>
      <c r="R38" s="20"/>
      <c r="S38" s="20"/>
      <c r="T38" s="20"/>
      <c r="U38" s="20"/>
      <c r="V38" s="20"/>
      <c r="W38" s="20"/>
      <c r="X38" s="20"/>
      <c r="Y38" s="20"/>
      <c r="Z38" s="20"/>
      <c r="AA38" s="20"/>
      <c r="AB38" s="20"/>
    </row>
    <row r="39" spans="1:28" x14ac:dyDescent="0.25">
      <c r="A39" s="1">
        <f>'DONNÉES '!B78</f>
        <v>37</v>
      </c>
      <c r="B39" s="1" t="str">
        <f t="shared" si="0"/>
        <v>AB</v>
      </c>
      <c r="C39" s="1" t="s">
        <v>65</v>
      </c>
      <c r="D39" s="1" t="str">
        <f t="shared" si="1"/>
        <v>37ABSludge</v>
      </c>
      <c r="E39" s="20">
        <f>IF(A39&gt;end_year_1, 0,'DONNÉES '!G78)</f>
        <v>0</v>
      </c>
      <c r="F39" s="20"/>
      <c r="G39" s="20"/>
      <c r="H39" s="20"/>
      <c r="I39" s="20"/>
      <c r="J39" s="20"/>
      <c r="K39" s="20"/>
      <c r="L39" s="20"/>
      <c r="M39" s="20"/>
      <c r="N39" s="20"/>
      <c r="O39" s="20"/>
      <c r="P39" s="20"/>
      <c r="Q39" s="20"/>
      <c r="R39" s="20"/>
      <c r="S39" s="20"/>
      <c r="T39" s="20"/>
      <c r="U39" s="20"/>
      <c r="V39" s="20"/>
      <c r="W39" s="20"/>
      <c r="X39" s="20"/>
      <c r="Y39" s="20"/>
      <c r="Z39" s="20"/>
      <c r="AA39" s="20"/>
      <c r="AB39" s="20"/>
    </row>
    <row r="40" spans="1:28" x14ac:dyDescent="0.25">
      <c r="A40" s="1">
        <f>'DONNÉES '!B79</f>
        <v>38</v>
      </c>
      <c r="B40" s="1" t="str">
        <f t="shared" si="0"/>
        <v>AB</v>
      </c>
      <c r="C40" s="1" t="s">
        <v>65</v>
      </c>
      <c r="D40" s="1" t="str">
        <f t="shared" si="1"/>
        <v>38ABSludge</v>
      </c>
      <c r="E40" s="20">
        <f>IF(A40&gt;end_year_1, 0,'DONNÉES '!G79)</f>
        <v>0</v>
      </c>
      <c r="F40" s="20"/>
      <c r="G40" s="20"/>
      <c r="H40" s="20"/>
      <c r="I40" s="20"/>
      <c r="J40" s="20"/>
      <c r="K40" s="20"/>
      <c r="L40" s="20"/>
      <c r="M40" s="20"/>
      <c r="N40" s="20"/>
      <c r="O40" s="20"/>
      <c r="P40" s="20"/>
      <c r="Q40" s="20"/>
      <c r="R40" s="20"/>
      <c r="S40" s="20"/>
      <c r="T40" s="20"/>
      <c r="U40" s="20"/>
      <c r="V40" s="20"/>
      <c r="W40" s="20"/>
      <c r="X40" s="20"/>
      <c r="Y40" s="20"/>
      <c r="Z40" s="20"/>
      <c r="AA40" s="20"/>
      <c r="AB40" s="20"/>
    </row>
    <row r="41" spans="1:28" x14ac:dyDescent="0.25">
      <c r="A41" s="1">
        <f>'DONNÉES '!B80</f>
        <v>39</v>
      </c>
      <c r="B41" s="1" t="str">
        <f t="shared" si="0"/>
        <v>AB</v>
      </c>
      <c r="C41" s="1" t="s">
        <v>65</v>
      </c>
      <c r="D41" s="1" t="str">
        <f t="shared" si="1"/>
        <v>39ABSludge</v>
      </c>
      <c r="E41" s="20">
        <f>IF(A41&gt;end_year_1, 0,'DONNÉES '!G80)</f>
        <v>0</v>
      </c>
      <c r="F41" s="20"/>
      <c r="G41" s="20"/>
      <c r="H41" s="20"/>
      <c r="I41" s="20"/>
      <c r="J41" s="20"/>
      <c r="K41" s="20"/>
      <c r="L41" s="20"/>
      <c r="M41" s="20"/>
      <c r="N41" s="20"/>
      <c r="O41" s="20"/>
      <c r="P41" s="20"/>
      <c r="Q41" s="20"/>
      <c r="R41" s="20"/>
      <c r="S41" s="20"/>
      <c r="T41" s="20"/>
      <c r="U41" s="20"/>
      <c r="V41" s="20"/>
      <c r="W41" s="20"/>
      <c r="X41" s="20"/>
      <c r="Y41" s="20"/>
      <c r="Z41" s="20"/>
      <c r="AA41" s="20"/>
      <c r="AB41" s="20"/>
    </row>
    <row r="42" spans="1:28" x14ac:dyDescent="0.25">
      <c r="A42" s="1">
        <f>'DONNÉES '!B81</f>
        <v>40</v>
      </c>
      <c r="B42" s="1" t="str">
        <f t="shared" si="0"/>
        <v>AB</v>
      </c>
      <c r="C42" s="1" t="s">
        <v>65</v>
      </c>
      <c r="D42" s="1" t="str">
        <f t="shared" si="1"/>
        <v>40ABSludge</v>
      </c>
      <c r="E42" s="20">
        <f>IF(A42&gt;end_year_1, 0,'DONNÉES '!G81)</f>
        <v>0</v>
      </c>
      <c r="F42" s="20"/>
      <c r="G42" s="20"/>
      <c r="H42" s="20"/>
      <c r="I42" s="20"/>
      <c r="J42" s="20"/>
      <c r="K42" s="20"/>
      <c r="L42" s="20"/>
      <c r="M42" s="20"/>
      <c r="N42" s="20"/>
      <c r="O42" s="20"/>
      <c r="P42" s="20"/>
      <c r="Q42" s="20"/>
      <c r="R42" s="20"/>
      <c r="S42" s="20"/>
      <c r="T42" s="20"/>
      <c r="U42" s="20"/>
      <c r="V42" s="20"/>
      <c r="W42" s="20"/>
      <c r="X42" s="20"/>
      <c r="Y42" s="20"/>
      <c r="Z42" s="20"/>
      <c r="AA42" s="20"/>
      <c r="AB42" s="20"/>
    </row>
    <row r="43" spans="1:28" x14ac:dyDescent="0.25">
      <c r="A43" s="1">
        <f>'DONNÉES '!B82</f>
        <v>41</v>
      </c>
      <c r="B43" s="1" t="str">
        <f t="shared" si="0"/>
        <v>AB</v>
      </c>
      <c r="C43" s="1" t="s">
        <v>65</v>
      </c>
      <c r="D43" s="1" t="str">
        <f t="shared" si="1"/>
        <v>41ABSludge</v>
      </c>
      <c r="E43" s="20">
        <f>IF(A43&gt;end_year_1, 0,'DONNÉES '!G82)</f>
        <v>0</v>
      </c>
      <c r="F43" s="20"/>
      <c r="G43" s="20"/>
      <c r="H43" s="20"/>
      <c r="I43" s="20"/>
      <c r="J43" s="20"/>
      <c r="K43" s="20"/>
      <c r="L43" s="20"/>
      <c r="M43" s="20"/>
      <c r="N43" s="20"/>
      <c r="O43" s="20"/>
      <c r="P43" s="20"/>
      <c r="Q43" s="20"/>
      <c r="R43" s="20"/>
      <c r="S43" s="20"/>
      <c r="T43" s="20"/>
      <c r="U43" s="20"/>
      <c r="V43" s="20"/>
      <c r="W43" s="20"/>
      <c r="X43" s="20"/>
      <c r="Y43" s="20"/>
      <c r="Z43" s="20"/>
      <c r="AA43" s="20"/>
      <c r="AB43" s="20"/>
    </row>
    <row r="44" spans="1:28" x14ac:dyDescent="0.25">
      <c r="A44" s="1">
        <f>'DONNÉES '!B83</f>
        <v>42</v>
      </c>
      <c r="B44" s="1" t="str">
        <f t="shared" si="0"/>
        <v>AB</v>
      </c>
      <c r="C44" s="1" t="s">
        <v>65</v>
      </c>
      <c r="D44" s="1" t="str">
        <f t="shared" si="1"/>
        <v>42ABSludge</v>
      </c>
      <c r="E44" s="20">
        <f>IF(A44&gt;end_year_1, 0,'DONNÉES '!G83)</f>
        <v>0</v>
      </c>
      <c r="F44" s="20"/>
      <c r="G44" s="20"/>
      <c r="H44" s="20"/>
      <c r="I44" s="20"/>
      <c r="J44" s="20"/>
      <c r="K44" s="20"/>
      <c r="L44" s="20"/>
      <c r="M44" s="20"/>
      <c r="N44" s="20"/>
      <c r="O44" s="20"/>
      <c r="P44" s="20"/>
      <c r="Q44" s="20"/>
      <c r="R44" s="20"/>
      <c r="S44" s="20"/>
      <c r="T44" s="20"/>
      <c r="U44" s="20"/>
      <c r="V44" s="20"/>
      <c r="W44" s="20"/>
      <c r="X44" s="20"/>
      <c r="Y44" s="20"/>
      <c r="Z44" s="20"/>
      <c r="AA44" s="20"/>
      <c r="AB44" s="20"/>
    </row>
    <row r="45" spans="1:28" x14ac:dyDescent="0.25">
      <c r="A45" s="1">
        <f>'DONNÉES '!B84</f>
        <v>43</v>
      </c>
      <c r="B45" s="1" t="str">
        <f t="shared" si="0"/>
        <v>AB</v>
      </c>
      <c r="C45" s="1" t="s">
        <v>65</v>
      </c>
      <c r="D45" s="1" t="str">
        <f t="shared" si="1"/>
        <v>43ABSludge</v>
      </c>
      <c r="E45" s="20">
        <f>IF(A45&gt;end_year_1, 0,'DONNÉES '!G84)</f>
        <v>0</v>
      </c>
      <c r="F45" s="20"/>
      <c r="G45" s="20"/>
      <c r="H45" s="20"/>
      <c r="I45" s="20"/>
      <c r="J45" s="20"/>
      <c r="K45" s="20"/>
      <c r="L45" s="20"/>
      <c r="M45" s="20"/>
      <c r="N45" s="20"/>
      <c r="O45" s="20"/>
      <c r="P45" s="20"/>
      <c r="Q45" s="20"/>
      <c r="R45" s="20"/>
      <c r="S45" s="20"/>
      <c r="T45" s="20"/>
      <c r="U45" s="20"/>
      <c r="V45" s="20"/>
      <c r="W45" s="20"/>
      <c r="X45" s="20"/>
      <c r="Y45" s="20"/>
      <c r="Z45" s="20"/>
      <c r="AA45" s="20"/>
      <c r="AB45" s="20"/>
    </row>
    <row r="46" spans="1:28" x14ac:dyDescent="0.25">
      <c r="A46" s="1">
        <f>'DONNÉES '!B85</f>
        <v>44</v>
      </c>
      <c r="B46" s="1" t="str">
        <f t="shared" si="0"/>
        <v>AB</v>
      </c>
      <c r="C46" s="1" t="s">
        <v>65</v>
      </c>
      <c r="D46" s="1" t="str">
        <f t="shared" si="1"/>
        <v>44ABSludge</v>
      </c>
      <c r="E46" s="20">
        <f>IF(A46&gt;end_year_1, 0,'DONNÉES '!G85)</f>
        <v>0</v>
      </c>
      <c r="F46" s="20"/>
      <c r="G46" s="20"/>
      <c r="H46" s="20"/>
      <c r="I46" s="20"/>
      <c r="J46" s="20"/>
      <c r="K46" s="20"/>
      <c r="L46" s="20"/>
      <c r="M46" s="20"/>
      <c r="N46" s="20"/>
      <c r="O46" s="20"/>
      <c r="P46" s="20"/>
      <c r="Q46" s="20"/>
      <c r="R46" s="20"/>
      <c r="S46" s="20"/>
      <c r="T46" s="20"/>
      <c r="U46" s="20"/>
      <c r="V46" s="20"/>
      <c r="W46" s="20"/>
      <c r="X46" s="20"/>
      <c r="Y46" s="20"/>
      <c r="Z46" s="20"/>
      <c r="AA46" s="20"/>
      <c r="AB46" s="20"/>
    </row>
    <row r="47" spans="1:28" x14ac:dyDescent="0.25">
      <c r="A47" s="1">
        <f>'DONNÉES '!B86</f>
        <v>45</v>
      </c>
      <c r="B47" s="1" t="str">
        <f t="shared" si="0"/>
        <v>AB</v>
      </c>
      <c r="C47" s="1" t="s">
        <v>65</v>
      </c>
      <c r="D47" s="1" t="str">
        <f t="shared" si="1"/>
        <v>45ABSludge</v>
      </c>
      <c r="E47" s="20">
        <f>IF(A47&gt;end_year_1, 0,'DONNÉES '!G86)</f>
        <v>0</v>
      </c>
      <c r="F47" s="20"/>
      <c r="G47" s="20"/>
      <c r="H47" s="20"/>
      <c r="I47" s="20"/>
      <c r="J47" s="20"/>
      <c r="K47" s="20"/>
      <c r="L47" s="20"/>
      <c r="M47" s="20"/>
      <c r="N47" s="20"/>
      <c r="O47" s="20"/>
      <c r="P47" s="20"/>
      <c r="Q47" s="20"/>
      <c r="R47" s="20"/>
      <c r="S47" s="20"/>
      <c r="T47" s="20"/>
      <c r="U47" s="20"/>
      <c r="V47" s="20"/>
      <c r="W47" s="20"/>
      <c r="X47" s="20"/>
      <c r="Y47" s="20"/>
      <c r="Z47" s="20"/>
      <c r="AA47" s="20"/>
      <c r="AB47" s="20"/>
    </row>
    <row r="48" spans="1:28" x14ac:dyDescent="0.25">
      <c r="A48" s="1">
        <f>'DONNÉES '!B87</f>
        <v>46</v>
      </c>
      <c r="B48" s="1" t="str">
        <f t="shared" si="0"/>
        <v>AB</v>
      </c>
      <c r="C48" s="1" t="s">
        <v>65</v>
      </c>
      <c r="D48" s="1" t="str">
        <f t="shared" si="1"/>
        <v>46ABSludge</v>
      </c>
      <c r="E48" s="20">
        <f>IF(A48&gt;end_year_1, 0,'DONNÉES '!G87)</f>
        <v>0</v>
      </c>
      <c r="F48" s="20"/>
      <c r="G48" s="20"/>
      <c r="H48" s="20"/>
      <c r="I48" s="20"/>
      <c r="J48" s="20"/>
      <c r="K48" s="20"/>
      <c r="L48" s="20"/>
      <c r="M48" s="20"/>
      <c r="N48" s="20"/>
      <c r="O48" s="20"/>
      <c r="P48" s="20"/>
      <c r="Q48" s="20"/>
      <c r="R48" s="20"/>
      <c r="S48" s="20"/>
      <c r="T48" s="20"/>
      <c r="U48" s="20"/>
      <c r="V48" s="20"/>
      <c r="W48" s="20"/>
      <c r="X48" s="20"/>
      <c r="Y48" s="20"/>
      <c r="Z48" s="20"/>
      <c r="AA48" s="20"/>
      <c r="AB48" s="20"/>
    </row>
    <row r="49" spans="1:28" x14ac:dyDescent="0.25">
      <c r="A49" s="1">
        <f>'DONNÉES '!B88</f>
        <v>47</v>
      </c>
      <c r="B49" s="1" t="str">
        <f t="shared" si="0"/>
        <v>AB</v>
      </c>
      <c r="C49" s="1" t="s">
        <v>65</v>
      </c>
      <c r="D49" s="1" t="str">
        <f t="shared" si="1"/>
        <v>47ABSludge</v>
      </c>
      <c r="E49" s="20">
        <f>IF(A49&gt;end_year_1, 0,'DONNÉES '!G88)</f>
        <v>0</v>
      </c>
      <c r="F49" s="20"/>
      <c r="G49" s="20"/>
      <c r="H49" s="20"/>
      <c r="I49" s="20"/>
      <c r="J49" s="20"/>
      <c r="K49" s="20"/>
      <c r="L49" s="20"/>
      <c r="M49" s="20"/>
      <c r="N49" s="20"/>
      <c r="O49" s="20"/>
      <c r="P49" s="20"/>
      <c r="Q49" s="20"/>
      <c r="R49" s="20"/>
      <c r="S49" s="20"/>
      <c r="T49" s="20"/>
      <c r="U49" s="20"/>
      <c r="V49" s="20"/>
      <c r="W49" s="20"/>
      <c r="X49" s="20"/>
      <c r="Y49" s="20"/>
      <c r="Z49" s="20"/>
      <c r="AA49" s="20"/>
      <c r="AB49" s="20"/>
    </row>
    <row r="50" spans="1:28" x14ac:dyDescent="0.25">
      <c r="A50" s="1">
        <f>'DONNÉES '!B89</f>
        <v>48</v>
      </c>
      <c r="B50" s="1" t="str">
        <f t="shared" si="0"/>
        <v>AB</v>
      </c>
      <c r="C50" s="1" t="s">
        <v>65</v>
      </c>
      <c r="D50" s="1" t="str">
        <f t="shared" si="1"/>
        <v>48ABSludge</v>
      </c>
      <c r="E50" s="20">
        <f>IF(A50&gt;end_year_1, 0,'DONNÉES '!G89)</f>
        <v>0</v>
      </c>
      <c r="F50" s="20"/>
      <c r="G50" s="20"/>
      <c r="H50" s="20"/>
      <c r="I50" s="20"/>
      <c r="J50" s="20"/>
      <c r="K50" s="20"/>
      <c r="L50" s="20"/>
      <c r="M50" s="20"/>
      <c r="N50" s="20"/>
      <c r="O50" s="20"/>
      <c r="P50" s="20"/>
      <c r="Q50" s="20"/>
      <c r="R50" s="20"/>
      <c r="S50" s="20"/>
      <c r="T50" s="20"/>
      <c r="U50" s="20"/>
      <c r="V50" s="20"/>
      <c r="W50" s="20"/>
      <c r="X50" s="20"/>
      <c r="Y50" s="20"/>
      <c r="Z50" s="20"/>
      <c r="AA50" s="20"/>
      <c r="AB50" s="20"/>
    </row>
    <row r="51" spans="1:28" x14ac:dyDescent="0.25">
      <c r="A51" s="1">
        <f>'DONNÉES '!B90</f>
        <v>49</v>
      </c>
      <c r="B51" s="1" t="str">
        <f t="shared" si="0"/>
        <v>AB</v>
      </c>
      <c r="C51" s="1" t="s">
        <v>65</v>
      </c>
      <c r="D51" s="1" t="str">
        <f t="shared" si="1"/>
        <v>49ABSludge</v>
      </c>
      <c r="E51" s="20">
        <f>IF(A51&gt;end_year_1, 0,'DONNÉES '!G90)</f>
        <v>0</v>
      </c>
      <c r="F51" s="20"/>
      <c r="G51" s="20"/>
      <c r="H51" s="20"/>
      <c r="I51" s="20"/>
      <c r="J51" s="20"/>
      <c r="K51" s="20"/>
      <c r="L51" s="20"/>
      <c r="M51" s="20"/>
      <c r="N51" s="20"/>
      <c r="O51" s="20"/>
      <c r="P51" s="20"/>
      <c r="Q51" s="20"/>
      <c r="R51" s="20"/>
      <c r="S51" s="20"/>
      <c r="T51" s="20"/>
      <c r="U51" s="20"/>
      <c r="V51" s="20"/>
      <c r="W51" s="20"/>
      <c r="X51" s="20"/>
      <c r="Y51" s="20"/>
      <c r="Z51" s="20"/>
      <c r="AA51" s="20"/>
      <c r="AB51" s="20"/>
    </row>
    <row r="52" spans="1:28" x14ac:dyDescent="0.25">
      <c r="A52" s="1">
        <f>'DONNÉES '!B91</f>
        <v>50</v>
      </c>
      <c r="B52" s="1" t="str">
        <f t="shared" si="0"/>
        <v>AB</v>
      </c>
      <c r="C52" s="1" t="s">
        <v>65</v>
      </c>
      <c r="D52" s="1" t="str">
        <f t="shared" si="1"/>
        <v>50ABSludge</v>
      </c>
      <c r="E52" s="20">
        <f>IF(A52&gt;end_year_1, 0,'DONNÉES '!G91)</f>
        <v>0</v>
      </c>
      <c r="F52" s="20"/>
      <c r="G52" s="20"/>
      <c r="H52" s="20"/>
      <c r="I52" s="20"/>
      <c r="J52" s="20"/>
      <c r="K52" s="20"/>
      <c r="L52" s="20"/>
      <c r="M52" s="20"/>
      <c r="N52" s="20"/>
      <c r="O52" s="20"/>
      <c r="P52" s="20"/>
      <c r="Q52" s="20"/>
      <c r="R52" s="20"/>
      <c r="S52" s="20"/>
      <c r="T52" s="20"/>
      <c r="U52" s="20"/>
      <c r="V52" s="20"/>
      <c r="W52" s="20"/>
      <c r="X52" s="20"/>
      <c r="Y52" s="20"/>
      <c r="Z52" s="20"/>
      <c r="AA52" s="20"/>
      <c r="AB52" s="20"/>
    </row>
    <row r="53" spans="1:28" x14ac:dyDescent="0.25">
      <c r="A53" s="1">
        <f>'DONNÉES '!B92</f>
        <v>51</v>
      </c>
      <c r="B53" s="1" t="str">
        <f t="shared" si="0"/>
        <v>AB</v>
      </c>
      <c r="C53" s="1" t="s">
        <v>65</v>
      </c>
      <c r="D53" s="1" t="str">
        <f t="shared" si="1"/>
        <v>51ABSludge</v>
      </c>
      <c r="E53" s="20">
        <f>IF(A53&gt;end_year_1, 0,'DONNÉES '!G92)</f>
        <v>0</v>
      </c>
      <c r="F53" s="20"/>
      <c r="G53" s="20"/>
      <c r="H53" s="20"/>
      <c r="I53" s="20"/>
      <c r="J53" s="20"/>
      <c r="K53" s="20"/>
      <c r="L53" s="20"/>
      <c r="M53" s="20"/>
      <c r="N53" s="20"/>
      <c r="O53" s="20"/>
      <c r="P53" s="20"/>
      <c r="Q53" s="20"/>
      <c r="R53" s="20"/>
      <c r="S53" s="20"/>
      <c r="T53" s="20"/>
      <c r="U53" s="20"/>
      <c r="V53" s="20"/>
      <c r="W53" s="20"/>
      <c r="X53" s="20"/>
      <c r="Y53" s="20"/>
      <c r="Z53" s="20"/>
      <c r="AA53" s="20"/>
      <c r="AB53" s="20"/>
    </row>
    <row r="54" spans="1:28" x14ac:dyDescent="0.25">
      <c r="A54" s="1">
        <f>'DONNÉES '!B93</f>
        <v>52</v>
      </c>
      <c r="B54" s="1" t="str">
        <f t="shared" si="0"/>
        <v>AB</v>
      </c>
      <c r="C54" s="1" t="s">
        <v>65</v>
      </c>
      <c r="D54" s="1" t="str">
        <f t="shared" si="1"/>
        <v>52ABSludge</v>
      </c>
      <c r="E54" s="20">
        <f>IF(A54&gt;end_year_1, 0,'DONNÉES '!G93)</f>
        <v>0</v>
      </c>
      <c r="F54" s="20"/>
      <c r="G54" s="20"/>
      <c r="H54" s="20"/>
      <c r="I54" s="20"/>
      <c r="J54" s="20"/>
      <c r="K54" s="20"/>
      <c r="L54" s="20"/>
      <c r="M54" s="20"/>
      <c r="N54" s="20"/>
      <c r="O54" s="20"/>
      <c r="P54" s="20"/>
      <c r="Q54" s="20"/>
      <c r="R54" s="20"/>
      <c r="S54" s="20"/>
      <c r="T54" s="20"/>
      <c r="U54" s="20"/>
      <c r="V54" s="20"/>
      <c r="W54" s="20"/>
      <c r="X54" s="20"/>
      <c r="Y54" s="20"/>
      <c r="Z54" s="20"/>
      <c r="AA54" s="20"/>
      <c r="AB54" s="20"/>
    </row>
    <row r="55" spans="1:28" x14ac:dyDescent="0.25">
      <c r="A55" s="1">
        <f>'DONNÉES '!B94</f>
        <v>53</v>
      </c>
      <c r="B55" s="1" t="str">
        <f t="shared" si="0"/>
        <v>AB</v>
      </c>
      <c r="C55" s="1" t="s">
        <v>65</v>
      </c>
      <c r="D55" s="1" t="str">
        <f t="shared" si="1"/>
        <v>53ABSludge</v>
      </c>
      <c r="E55" s="20">
        <f>IF(A55&gt;end_year_1, 0,'DONNÉES '!G94)</f>
        <v>0</v>
      </c>
      <c r="F55" s="20"/>
      <c r="G55" s="20"/>
      <c r="H55" s="20"/>
      <c r="I55" s="20"/>
      <c r="J55" s="20"/>
      <c r="K55" s="20"/>
      <c r="L55" s="20"/>
      <c r="M55" s="20"/>
      <c r="N55" s="20"/>
      <c r="O55" s="20"/>
      <c r="P55" s="20"/>
      <c r="Q55" s="20"/>
      <c r="R55" s="20"/>
      <c r="S55" s="20"/>
      <c r="T55" s="20"/>
      <c r="U55" s="20"/>
      <c r="V55" s="20"/>
      <c r="W55" s="20"/>
      <c r="X55" s="20"/>
      <c r="Y55" s="20"/>
      <c r="Z55" s="20"/>
      <c r="AA55" s="20"/>
      <c r="AB55" s="20"/>
    </row>
    <row r="56" spans="1:28" x14ac:dyDescent="0.25">
      <c r="A56" s="1">
        <f>'DONNÉES '!B95</f>
        <v>54</v>
      </c>
      <c r="B56" s="1" t="str">
        <f t="shared" si="0"/>
        <v>AB</v>
      </c>
      <c r="C56" s="1" t="s">
        <v>65</v>
      </c>
      <c r="D56" s="1" t="str">
        <f t="shared" si="1"/>
        <v>54ABSludge</v>
      </c>
      <c r="E56" s="20">
        <f>IF(A56&gt;end_year_1, 0,'DONNÉES '!G95)</f>
        <v>0</v>
      </c>
      <c r="F56" s="20"/>
      <c r="G56" s="20"/>
      <c r="H56" s="20"/>
      <c r="I56" s="20"/>
      <c r="J56" s="20"/>
      <c r="K56" s="20"/>
      <c r="L56" s="20"/>
      <c r="M56" s="20"/>
      <c r="N56" s="20"/>
      <c r="O56" s="20"/>
      <c r="P56" s="20"/>
      <c r="Q56" s="20"/>
      <c r="R56" s="20"/>
      <c r="S56" s="20"/>
      <c r="T56" s="20"/>
      <c r="U56" s="20"/>
      <c r="V56" s="20"/>
      <c r="W56" s="20"/>
      <c r="X56" s="20"/>
      <c r="Y56" s="20"/>
      <c r="Z56" s="20"/>
      <c r="AA56" s="20"/>
      <c r="AB56" s="20"/>
    </row>
    <row r="57" spans="1:28" x14ac:dyDescent="0.25">
      <c r="A57" s="1">
        <f>'DONNÉES '!B96</f>
        <v>55</v>
      </c>
      <c r="B57" s="1" t="str">
        <f t="shared" si="0"/>
        <v>AB</v>
      </c>
      <c r="C57" s="1" t="s">
        <v>65</v>
      </c>
      <c r="D57" s="1" t="str">
        <f t="shared" si="1"/>
        <v>55ABSludge</v>
      </c>
      <c r="E57" s="20">
        <f>IF(A57&gt;end_year_1, 0,'DONNÉES '!G96)</f>
        <v>0</v>
      </c>
      <c r="F57" s="20"/>
      <c r="G57" s="20"/>
      <c r="H57" s="20"/>
      <c r="I57" s="20"/>
      <c r="J57" s="20"/>
      <c r="K57" s="20"/>
      <c r="L57" s="20"/>
      <c r="M57" s="20"/>
      <c r="N57" s="20"/>
      <c r="O57" s="20"/>
      <c r="P57" s="20"/>
      <c r="Q57" s="20"/>
      <c r="R57" s="20"/>
      <c r="S57" s="20"/>
      <c r="T57" s="20"/>
      <c r="U57" s="20"/>
      <c r="V57" s="20"/>
      <c r="W57" s="20"/>
      <c r="X57" s="20"/>
      <c r="Y57" s="20"/>
      <c r="Z57" s="20"/>
      <c r="AA57" s="20"/>
      <c r="AB57" s="20"/>
    </row>
    <row r="58" spans="1:28" x14ac:dyDescent="0.25">
      <c r="A58" s="1">
        <f>'DONNÉES '!B97</f>
        <v>56</v>
      </c>
      <c r="B58" s="1" t="str">
        <f t="shared" si="0"/>
        <v>AB</v>
      </c>
      <c r="C58" s="1" t="s">
        <v>65</v>
      </c>
      <c r="D58" s="1" t="str">
        <f t="shared" si="1"/>
        <v>56ABSludge</v>
      </c>
      <c r="E58" s="20">
        <f>IF(A58&gt;end_year_1, 0,'DONNÉES '!G97)</f>
        <v>0</v>
      </c>
      <c r="F58" s="20"/>
      <c r="G58" s="20"/>
      <c r="H58" s="20"/>
      <c r="I58" s="20"/>
      <c r="J58" s="20"/>
      <c r="K58" s="20"/>
      <c r="L58" s="20"/>
      <c r="M58" s="20"/>
      <c r="N58" s="20"/>
      <c r="O58" s="20"/>
      <c r="P58" s="20"/>
      <c r="Q58" s="20"/>
      <c r="R58" s="20"/>
      <c r="S58" s="20"/>
      <c r="T58" s="20"/>
      <c r="U58" s="20"/>
      <c r="V58" s="20"/>
      <c r="W58" s="20"/>
      <c r="X58" s="20"/>
      <c r="Y58" s="20"/>
      <c r="Z58" s="20"/>
      <c r="AA58" s="20"/>
      <c r="AB58" s="20"/>
    </row>
    <row r="59" spans="1:28" x14ac:dyDescent="0.25">
      <c r="A59" s="1">
        <f>'DONNÉES '!B98</f>
        <v>57</v>
      </c>
      <c r="B59" s="1" t="str">
        <f t="shared" si="0"/>
        <v>AB</v>
      </c>
      <c r="C59" s="1" t="s">
        <v>65</v>
      </c>
      <c r="D59" s="1" t="str">
        <f t="shared" si="1"/>
        <v>57ABSludge</v>
      </c>
      <c r="E59" s="20">
        <f>IF(A59&gt;end_year_1, 0,'DONNÉES '!G98)</f>
        <v>0</v>
      </c>
      <c r="F59" s="20"/>
      <c r="G59" s="20"/>
      <c r="H59" s="20"/>
      <c r="I59" s="20"/>
      <c r="J59" s="20"/>
      <c r="K59" s="20"/>
      <c r="L59" s="20"/>
      <c r="M59" s="20"/>
      <c r="N59" s="20"/>
      <c r="O59" s="20"/>
      <c r="P59" s="20"/>
      <c r="Q59" s="20"/>
      <c r="R59" s="20"/>
      <c r="S59" s="20"/>
      <c r="T59" s="20"/>
      <c r="U59" s="20"/>
      <c r="V59" s="20"/>
      <c r="W59" s="20"/>
      <c r="X59" s="20"/>
      <c r="Y59" s="20"/>
      <c r="Z59" s="20"/>
      <c r="AA59" s="20"/>
      <c r="AB59" s="20"/>
    </row>
    <row r="60" spans="1:28" x14ac:dyDescent="0.25">
      <c r="A60" s="1">
        <f>'DONNÉES '!B99</f>
        <v>58</v>
      </c>
      <c r="B60" s="1" t="str">
        <f t="shared" si="0"/>
        <v>AB</v>
      </c>
      <c r="C60" s="1" t="s">
        <v>65</v>
      </c>
      <c r="D60" s="1" t="str">
        <f t="shared" si="1"/>
        <v>58ABSludge</v>
      </c>
      <c r="E60" s="20">
        <f>IF(A60&gt;end_year_1, 0,'DONNÉES '!G99)</f>
        <v>0</v>
      </c>
      <c r="F60" s="20"/>
      <c r="G60" s="20"/>
      <c r="H60" s="20"/>
      <c r="I60" s="20"/>
      <c r="J60" s="20"/>
      <c r="K60" s="20"/>
      <c r="L60" s="20"/>
      <c r="M60" s="20"/>
      <c r="N60" s="20"/>
      <c r="O60" s="20"/>
      <c r="P60" s="20"/>
      <c r="Q60" s="20"/>
      <c r="R60" s="20"/>
      <c r="S60" s="20"/>
      <c r="T60" s="20"/>
      <c r="U60" s="20"/>
      <c r="V60" s="20"/>
      <c r="W60" s="20"/>
      <c r="X60" s="20"/>
      <c r="Y60" s="20"/>
      <c r="Z60" s="20"/>
      <c r="AA60" s="20"/>
      <c r="AB60" s="20"/>
    </row>
    <row r="61" spans="1:28" x14ac:dyDescent="0.25">
      <c r="A61" s="1">
        <f>'DONNÉES '!B100</f>
        <v>59</v>
      </c>
      <c r="B61" s="1" t="str">
        <f t="shared" si="0"/>
        <v>AB</v>
      </c>
      <c r="C61" s="1" t="s">
        <v>65</v>
      </c>
      <c r="D61" s="1" t="str">
        <f t="shared" si="1"/>
        <v>59ABSludge</v>
      </c>
      <c r="E61" s="20">
        <f>IF(A61&gt;end_year_1, 0,'DONNÉES '!G100)</f>
        <v>0</v>
      </c>
      <c r="F61" s="20"/>
      <c r="G61" s="20"/>
      <c r="H61" s="20"/>
      <c r="I61" s="20"/>
      <c r="J61" s="20"/>
      <c r="K61" s="20"/>
      <c r="L61" s="20"/>
      <c r="M61" s="20"/>
      <c r="N61" s="20"/>
      <c r="O61" s="20"/>
      <c r="P61" s="20"/>
      <c r="Q61" s="20"/>
      <c r="R61" s="20"/>
      <c r="S61" s="20"/>
      <c r="T61" s="20"/>
      <c r="U61" s="20"/>
      <c r="V61" s="20"/>
      <c r="W61" s="20"/>
      <c r="X61" s="20"/>
      <c r="Y61" s="20"/>
      <c r="Z61" s="20"/>
      <c r="AA61" s="20"/>
      <c r="AB61" s="20"/>
    </row>
    <row r="62" spans="1:28" x14ac:dyDescent="0.25">
      <c r="A62" s="1">
        <f>'DONNÉES '!B101</f>
        <v>60</v>
      </c>
      <c r="B62" s="1" t="str">
        <f t="shared" si="0"/>
        <v>AB</v>
      </c>
      <c r="C62" s="1" t="s">
        <v>65</v>
      </c>
      <c r="D62" s="1" t="str">
        <f t="shared" si="1"/>
        <v>60ABSludge</v>
      </c>
      <c r="E62" s="20">
        <f>IF(A62&gt;end_year_1, 0,'DONNÉES '!G101)</f>
        <v>0</v>
      </c>
      <c r="F62" s="20"/>
      <c r="G62" s="20"/>
      <c r="H62" s="20"/>
      <c r="I62" s="20"/>
      <c r="J62" s="20"/>
      <c r="K62" s="20"/>
      <c r="L62" s="20"/>
      <c r="M62" s="20"/>
      <c r="N62" s="20"/>
      <c r="O62" s="20"/>
      <c r="P62" s="20"/>
      <c r="Q62" s="20"/>
      <c r="R62" s="20"/>
      <c r="S62" s="20"/>
      <c r="T62" s="20"/>
      <c r="U62" s="20"/>
      <c r="V62" s="20"/>
      <c r="W62" s="20"/>
      <c r="X62" s="20"/>
      <c r="Y62" s="20"/>
      <c r="Z62" s="20"/>
      <c r="AA62" s="20"/>
      <c r="AB62" s="20"/>
    </row>
    <row r="63" spans="1:28" x14ac:dyDescent="0.25">
      <c r="A63" s="1">
        <f>'DONNÉES '!B102</f>
        <v>61</v>
      </c>
      <c r="B63" s="1" t="str">
        <f t="shared" si="0"/>
        <v>AB</v>
      </c>
      <c r="C63" s="1" t="s">
        <v>65</v>
      </c>
      <c r="D63" s="1" t="str">
        <f t="shared" si="1"/>
        <v>61ABSludge</v>
      </c>
      <c r="E63" s="20">
        <f>IF(A63&gt;end_year_1, 0,'DONNÉES '!G102)</f>
        <v>0</v>
      </c>
      <c r="F63" s="20"/>
      <c r="G63" s="20"/>
      <c r="H63" s="20"/>
      <c r="I63" s="20"/>
      <c r="J63" s="20"/>
      <c r="K63" s="20"/>
      <c r="L63" s="20"/>
      <c r="M63" s="20"/>
      <c r="N63" s="20"/>
      <c r="O63" s="20"/>
      <c r="P63" s="20"/>
      <c r="Q63" s="20"/>
      <c r="R63" s="20"/>
      <c r="S63" s="20"/>
      <c r="T63" s="20"/>
      <c r="U63" s="20"/>
      <c r="V63" s="20"/>
      <c r="W63" s="20"/>
      <c r="X63" s="20"/>
      <c r="Y63" s="20"/>
      <c r="Z63" s="20"/>
      <c r="AA63" s="20"/>
      <c r="AB63" s="20"/>
    </row>
    <row r="64" spans="1:28" x14ac:dyDescent="0.25">
      <c r="A64" s="1">
        <f>'DONNÉES '!B103</f>
        <v>62</v>
      </c>
      <c r="B64" s="1" t="str">
        <f t="shared" si="0"/>
        <v>AB</v>
      </c>
      <c r="C64" s="1" t="s">
        <v>65</v>
      </c>
      <c r="D64" s="1" t="str">
        <f t="shared" si="1"/>
        <v>62ABSludge</v>
      </c>
      <c r="E64" s="20">
        <f>IF(A64&gt;end_year_1, 0,'DONNÉES '!G103)</f>
        <v>0</v>
      </c>
      <c r="F64" s="20"/>
      <c r="G64" s="20"/>
      <c r="H64" s="20"/>
      <c r="I64" s="20"/>
      <c r="J64" s="20"/>
      <c r="K64" s="20"/>
      <c r="L64" s="20"/>
      <c r="M64" s="20"/>
      <c r="N64" s="20"/>
      <c r="O64" s="20"/>
      <c r="P64" s="20"/>
      <c r="Q64" s="20"/>
      <c r="R64" s="20"/>
      <c r="S64" s="20"/>
      <c r="T64" s="20"/>
      <c r="U64" s="20"/>
      <c r="V64" s="20"/>
      <c r="W64" s="20"/>
      <c r="X64" s="20"/>
      <c r="Y64" s="20"/>
      <c r="Z64" s="20"/>
      <c r="AA64" s="20"/>
      <c r="AB64" s="20"/>
    </row>
    <row r="65" spans="1:28" x14ac:dyDescent="0.25">
      <c r="A65" s="1">
        <f>'DONNÉES '!B104</f>
        <v>63</v>
      </c>
      <c r="B65" s="1" t="str">
        <f t="shared" si="0"/>
        <v>AB</v>
      </c>
      <c r="C65" s="1" t="s">
        <v>65</v>
      </c>
      <c r="D65" s="1" t="str">
        <f t="shared" si="1"/>
        <v>63ABSludge</v>
      </c>
      <c r="E65" s="20">
        <f>IF(A65&gt;end_year_1, 0,'DONNÉES '!G104)</f>
        <v>0</v>
      </c>
      <c r="F65" s="20"/>
      <c r="G65" s="20"/>
      <c r="H65" s="20"/>
      <c r="I65" s="20"/>
      <c r="J65" s="20"/>
      <c r="K65" s="20"/>
      <c r="L65" s="20"/>
      <c r="M65" s="20"/>
      <c r="N65" s="20"/>
      <c r="O65" s="20"/>
      <c r="P65" s="20"/>
      <c r="Q65" s="20"/>
      <c r="R65" s="20"/>
      <c r="S65" s="20"/>
      <c r="T65" s="20"/>
      <c r="U65" s="20"/>
      <c r="V65" s="20"/>
      <c r="W65" s="20"/>
      <c r="X65" s="20"/>
      <c r="Y65" s="20"/>
      <c r="Z65" s="20"/>
      <c r="AA65" s="20"/>
      <c r="AB65" s="20"/>
    </row>
    <row r="66" spans="1:28" x14ac:dyDescent="0.25">
      <c r="A66" s="1">
        <f>'DONNÉES '!B105</f>
        <v>64</v>
      </c>
      <c r="B66" s="1" t="str">
        <f t="shared" si="0"/>
        <v>AB</v>
      </c>
      <c r="C66" s="1" t="s">
        <v>65</v>
      </c>
      <c r="D66" s="1" t="str">
        <f t="shared" si="1"/>
        <v>64ABSludge</v>
      </c>
      <c r="E66" s="20">
        <f>IF(A66&gt;end_year_1, 0,'DONNÉES '!G105)</f>
        <v>0</v>
      </c>
      <c r="F66" s="20"/>
      <c r="G66" s="20"/>
      <c r="H66" s="20"/>
      <c r="I66" s="20"/>
      <c r="J66" s="20"/>
      <c r="K66" s="20"/>
      <c r="L66" s="20"/>
      <c r="M66" s="20"/>
      <c r="N66" s="20"/>
      <c r="O66" s="20"/>
      <c r="P66" s="20"/>
      <c r="Q66" s="20"/>
      <c r="R66" s="20"/>
      <c r="S66" s="20"/>
      <c r="T66" s="20"/>
      <c r="U66" s="20"/>
      <c r="V66" s="20"/>
      <c r="W66" s="20"/>
      <c r="X66" s="20"/>
      <c r="Y66" s="20"/>
      <c r="Z66" s="20"/>
      <c r="AA66" s="20"/>
      <c r="AB66" s="20"/>
    </row>
    <row r="67" spans="1:28" x14ac:dyDescent="0.25">
      <c r="A67" s="1">
        <f>'DONNÉES '!B106</f>
        <v>65</v>
      </c>
      <c r="B67" s="1" t="str">
        <f t="shared" ref="B67:B130" si="2">province_1</f>
        <v>AB</v>
      </c>
      <c r="C67" s="1" t="s">
        <v>65</v>
      </c>
      <c r="D67" s="1" t="str">
        <f t="shared" ref="D67:D111" si="3">CONCATENATE(A67,B67,C67)</f>
        <v>65ABSludge</v>
      </c>
      <c r="E67" s="20">
        <f>IF(A67&gt;end_year_1, 0,'DONNÉES '!G106)</f>
        <v>0</v>
      </c>
      <c r="F67" s="20"/>
      <c r="G67" s="20"/>
      <c r="H67" s="20"/>
      <c r="I67" s="20"/>
      <c r="J67" s="20"/>
      <c r="K67" s="20"/>
      <c r="L67" s="20"/>
      <c r="M67" s="20"/>
      <c r="N67" s="20"/>
      <c r="O67" s="20"/>
      <c r="P67" s="20"/>
      <c r="Q67" s="20"/>
      <c r="R67" s="20"/>
      <c r="S67" s="20"/>
      <c r="T67" s="20"/>
      <c r="U67" s="20"/>
      <c r="V67" s="20"/>
      <c r="W67" s="20"/>
      <c r="X67" s="20"/>
      <c r="Y67" s="20"/>
      <c r="Z67" s="20"/>
      <c r="AA67" s="20"/>
      <c r="AB67" s="20"/>
    </row>
    <row r="68" spans="1:28" x14ac:dyDescent="0.25">
      <c r="A68" s="1">
        <f>'DONNÉES '!B107</f>
        <v>66</v>
      </c>
      <c r="B68" s="1" t="str">
        <f t="shared" si="2"/>
        <v>AB</v>
      </c>
      <c r="C68" s="1" t="s">
        <v>65</v>
      </c>
      <c r="D68" s="1" t="str">
        <f t="shared" si="3"/>
        <v>66ABSludge</v>
      </c>
      <c r="E68" s="20">
        <f>IF(A68&gt;end_year_1, 0,'DONNÉES '!G107)</f>
        <v>0</v>
      </c>
      <c r="F68" s="20"/>
      <c r="G68" s="20"/>
      <c r="H68" s="20"/>
      <c r="I68" s="20"/>
      <c r="J68" s="20"/>
      <c r="K68" s="20"/>
      <c r="L68" s="20"/>
      <c r="M68" s="20"/>
      <c r="N68" s="20"/>
      <c r="O68" s="20"/>
      <c r="P68" s="20"/>
      <c r="Q68" s="20"/>
      <c r="R68" s="20"/>
      <c r="S68" s="20"/>
      <c r="T68" s="20"/>
      <c r="U68" s="20"/>
      <c r="V68" s="20"/>
      <c r="W68" s="20"/>
      <c r="X68" s="20"/>
      <c r="Y68" s="20"/>
      <c r="Z68" s="20"/>
      <c r="AA68" s="20"/>
      <c r="AB68" s="20"/>
    </row>
    <row r="69" spans="1:28" x14ac:dyDescent="0.25">
      <c r="A69" s="1">
        <f>'DONNÉES '!B108</f>
        <v>67</v>
      </c>
      <c r="B69" s="1" t="str">
        <f t="shared" si="2"/>
        <v>AB</v>
      </c>
      <c r="C69" s="1" t="s">
        <v>65</v>
      </c>
      <c r="D69" s="1" t="str">
        <f t="shared" si="3"/>
        <v>67ABSludge</v>
      </c>
      <c r="E69" s="20">
        <f>IF(A69&gt;end_year_1, 0,'DONNÉES '!G108)</f>
        <v>0</v>
      </c>
      <c r="F69" s="20"/>
      <c r="G69" s="20"/>
      <c r="H69" s="20"/>
      <c r="I69" s="20"/>
      <c r="J69" s="20"/>
      <c r="K69" s="20"/>
      <c r="L69" s="20"/>
      <c r="M69" s="20"/>
      <c r="N69" s="20"/>
      <c r="O69" s="20"/>
      <c r="P69" s="20"/>
      <c r="Q69" s="20"/>
      <c r="R69" s="20"/>
      <c r="S69" s="20"/>
      <c r="T69" s="20"/>
      <c r="U69" s="20"/>
      <c r="V69" s="20"/>
      <c r="W69" s="20"/>
      <c r="X69" s="20"/>
      <c r="Y69" s="20"/>
      <c r="Z69" s="20"/>
      <c r="AA69" s="20"/>
      <c r="AB69" s="20"/>
    </row>
    <row r="70" spans="1:28" x14ac:dyDescent="0.25">
      <c r="A70" s="1">
        <f>'DONNÉES '!B109</f>
        <v>68</v>
      </c>
      <c r="B70" s="1" t="str">
        <f t="shared" si="2"/>
        <v>AB</v>
      </c>
      <c r="C70" s="1" t="s">
        <v>65</v>
      </c>
      <c r="D70" s="1" t="str">
        <f t="shared" si="3"/>
        <v>68ABSludge</v>
      </c>
      <c r="E70" s="20">
        <f>IF(A70&gt;end_year_1, 0,'DONNÉES '!G109)</f>
        <v>0</v>
      </c>
      <c r="F70" s="20"/>
      <c r="G70" s="20"/>
      <c r="H70" s="20"/>
      <c r="I70" s="20"/>
      <c r="J70" s="20"/>
      <c r="K70" s="20"/>
      <c r="L70" s="20"/>
      <c r="M70" s="20"/>
      <c r="N70" s="20"/>
      <c r="O70" s="20"/>
      <c r="P70" s="20"/>
      <c r="Q70" s="20"/>
      <c r="R70" s="20"/>
      <c r="S70" s="20"/>
      <c r="T70" s="20"/>
      <c r="U70" s="20"/>
      <c r="V70" s="20"/>
      <c r="W70" s="20"/>
      <c r="X70" s="20"/>
      <c r="Y70" s="20"/>
      <c r="Z70" s="20"/>
      <c r="AA70" s="20"/>
      <c r="AB70" s="20"/>
    </row>
    <row r="71" spans="1:28" x14ac:dyDescent="0.25">
      <c r="A71" s="1">
        <f>'DONNÉES '!B110</f>
        <v>69</v>
      </c>
      <c r="B71" s="1" t="str">
        <f t="shared" si="2"/>
        <v>AB</v>
      </c>
      <c r="C71" s="1" t="s">
        <v>65</v>
      </c>
      <c r="D71" s="1" t="str">
        <f t="shared" si="3"/>
        <v>69ABSludge</v>
      </c>
      <c r="E71" s="20">
        <f>IF(A71&gt;end_year_1, 0,'DONNÉES '!G110)</f>
        <v>0</v>
      </c>
      <c r="F71" s="20"/>
      <c r="G71" s="20"/>
      <c r="H71" s="20"/>
      <c r="I71" s="20"/>
      <c r="J71" s="20"/>
      <c r="K71" s="20"/>
      <c r="L71" s="20"/>
      <c r="M71" s="20"/>
      <c r="N71" s="20"/>
      <c r="O71" s="20"/>
      <c r="P71" s="20"/>
      <c r="Q71" s="20"/>
      <c r="R71" s="20"/>
      <c r="S71" s="20"/>
      <c r="T71" s="20"/>
      <c r="U71" s="20"/>
      <c r="V71" s="20"/>
      <c r="W71" s="20"/>
      <c r="X71" s="20"/>
      <c r="Y71" s="20"/>
      <c r="Z71" s="20"/>
      <c r="AA71" s="20"/>
      <c r="AB71" s="20"/>
    </row>
    <row r="72" spans="1:28" x14ac:dyDescent="0.25">
      <c r="A72" s="1">
        <f>'DONNÉES '!B111</f>
        <v>70</v>
      </c>
      <c r="B72" s="1" t="str">
        <f t="shared" si="2"/>
        <v>AB</v>
      </c>
      <c r="C72" s="1" t="s">
        <v>65</v>
      </c>
      <c r="D72" s="1" t="str">
        <f t="shared" si="3"/>
        <v>70ABSludge</v>
      </c>
      <c r="E72" s="20">
        <f>IF(A72&gt;end_year_1, 0,'DONNÉES '!G111)</f>
        <v>0</v>
      </c>
      <c r="F72" s="20"/>
      <c r="G72" s="20"/>
      <c r="H72" s="20"/>
      <c r="I72" s="20"/>
      <c r="J72" s="20"/>
      <c r="K72" s="20"/>
      <c r="L72" s="20"/>
      <c r="M72" s="20"/>
      <c r="N72" s="20"/>
      <c r="O72" s="20"/>
      <c r="P72" s="20"/>
      <c r="Q72" s="20"/>
      <c r="R72" s="20"/>
      <c r="S72" s="20"/>
      <c r="T72" s="20"/>
      <c r="U72" s="20"/>
      <c r="V72" s="20"/>
      <c r="W72" s="20"/>
      <c r="X72" s="20"/>
      <c r="Y72" s="20"/>
      <c r="Z72" s="20"/>
      <c r="AA72" s="20"/>
      <c r="AB72" s="20"/>
    </row>
    <row r="73" spans="1:28" x14ac:dyDescent="0.25">
      <c r="A73" s="1">
        <f>'DONNÉES '!B112</f>
        <v>71</v>
      </c>
      <c r="B73" s="1" t="str">
        <f t="shared" si="2"/>
        <v>AB</v>
      </c>
      <c r="C73" s="1" t="s">
        <v>65</v>
      </c>
      <c r="D73" s="1" t="str">
        <f t="shared" si="3"/>
        <v>71ABSludge</v>
      </c>
      <c r="E73" s="20">
        <f>IF(A73&gt;end_year_1, 0,'DONNÉES '!G112)</f>
        <v>0</v>
      </c>
      <c r="F73" s="20"/>
      <c r="G73" s="20"/>
      <c r="H73" s="20"/>
      <c r="I73" s="20"/>
      <c r="J73" s="20"/>
      <c r="K73" s="20"/>
      <c r="L73" s="20"/>
      <c r="M73" s="20"/>
      <c r="N73" s="20"/>
      <c r="O73" s="20"/>
      <c r="P73" s="20"/>
      <c r="Q73" s="20"/>
      <c r="R73" s="20"/>
      <c r="S73" s="20"/>
      <c r="T73" s="20"/>
      <c r="U73" s="20"/>
      <c r="V73" s="20"/>
      <c r="W73" s="20"/>
      <c r="X73" s="20"/>
      <c r="Y73" s="20"/>
      <c r="Z73" s="20"/>
      <c r="AA73" s="20"/>
      <c r="AB73" s="20"/>
    </row>
    <row r="74" spans="1:28" x14ac:dyDescent="0.25">
      <c r="A74" s="1">
        <f>'DONNÉES '!B113</f>
        <v>72</v>
      </c>
      <c r="B74" s="1" t="str">
        <f t="shared" si="2"/>
        <v>AB</v>
      </c>
      <c r="C74" s="1" t="s">
        <v>65</v>
      </c>
      <c r="D74" s="1" t="str">
        <f t="shared" si="3"/>
        <v>72ABSludge</v>
      </c>
      <c r="E74" s="20">
        <f>IF(A74&gt;end_year_1, 0,'DONNÉES '!G113)</f>
        <v>0</v>
      </c>
      <c r="F74" s="20"/>
      <c r="G74" s="20"/>
      <c r="H74" s="20"/>
      <c r="I74" s="20"/>
      <c r="J74" s="20"/>
      <c r="K74" s="20"/>
      <c r="L74" s="20"/>
      <c r="M74" s="20"/>
      <c r="N74" s="20"/>
      <c r="O74" s="20"/>
      <c r="P74" s="20"/>
      <c r="Q74" s="20"/>
      <c r="R74" s="20"/>
      <c r="S74" s="20"/>
      <c r="T74" s="20"/>
      <c r="U74" s="20"/>
      <c r="V74" s="20"/>
      <c r="W74" s="20"/>
      <c r="X74" s="20"/>
      <c r="Y74" s="20"/>
      <c r="Z74" s="20"/>
      <c r="AA74" s="20"/>
      <c r="AB74" s="20"/>
    </row>
    <row r="75" spans="1:28" x14ac:dyDescent="0.25">
      <c r="A75" s="1">
        <f>'DONNÉES '!B114</f>
        <v>73</v>
      </c>
      <c r="B75" s="1" t="str">
        <f t="shared" si="2"/>
        <v>AB</v>
      </c>
      <c r="C75" s="1" t="s">
        <v>65</v>
      </c>
      <c r="D75" s="1" t="str">
        <f t="shared" si="3"/>
        <v>73ABSludge</v>
      </c>
      <c r="E75" s="20">
        <f>IF(A75&gt;end_year_1, 0,'DONNÉES '!G114)</f>
        <v>0</v>
      </c>
      <c r="F75" s="20"/>
      <c r="G75" s="20"/>
      <c r="H75" s="20"/>
      <c r="I75" s="20"/>
      <c r="J75" s="20"/>
      <c r="K75" s="20"/>
      <c r="L75" s="20"/>
      <c r="M75" s="20"/>
      <c r="N75" s="20"/>
      <c r="O75" s="20"/>
      <c r="P75" s="20"/>
      <c r="Q75" s="20"/>
      <c r="R75" s="20"/>
      <c r="S75" s="20"/>
      <c r="T75" s="20"/>
      <c r="U75" s="20"/>
      <c r="V75" s="20"/>
      <c r="W75" s="20"/>
      <c r="X75" s="20"/>
      <c r="Y75" s="20"/>
      <c r="Z75" s="20"/>
      <c r="AA75" s="20"/>
      <c r="AB75" s="20"/>
    </row>
    <row r="76" spans="1:28" x14ac:dyDescent="0.25">
      <c r="A76" s="1">
        <f>'DONNÉES '!B115</f>
        <v>74</v>
      </c>
      <c r="B76" s="1" t="str">
        <f t="shared" si="2"/>
        <v>AB</v>
      </c>
      <c r="C76" s="1" t="s">
        <v>65</v>
      </c>
      <c r="D76" s="1" t="str">
        <f t="shared" si="3"/>
        <v>74ABSludge</v>
      </c>
      <c r="E76" s="20">
        <f>IF(A76&gt;end_year_1, 0,'DONNÉES '!G115)</f>
        <v>0</v>
      </c>
      <c r="F76" s="20"/>
      <c r="G76" s="20"/>
      <c r="H76" s="20"/>
      <c r="I76" s="20"/>
      <c r="J76" s="20"/>
      <c r="K76" s="20"/>
      <c r="L76" s="20"/>
      <c r="M76" s="20"/>
      <c r="N76" s="20"/>
      <c r="O76" s="20"/>
      <c r="P76" s="20"/>
      <c r="Q76" s="20"/>
      <c r="R76" s="20"/>
      <c r="S76" s="20"/>
      <c r="T76" s="20"/>
      <c r="U76" s="20"/>
      <c r="V76" s="20"/>
      <c r="W76" s="20"/>
      <c r="X76" s="20"/>
      <c r="Y76" s="20"/>
      <c r="Z76" s="20"/>
      <c r="AA76" s="20"/>
      <c r="AB76" s="20"/>
    </row>
    <row r="77" spans="1:28" x14ac:dyDescent="0.25">
      <c r="A77" s="1">
        <f>'DONNÉES '!B116</f>
        <v>75</v>
      </c>
      <c r="B77" s="1" t="str">
        <f t="shared" si="2"/>
        <v>AB</v>
      </c>
      <c r="C77" s="1" t="s">
        <v>65</v>
      </c>
      <c r="D77" s="1" t="str">
        <f t="shared" si="3"/>
        <v>75ABSludge</v>
      </c>
      <c r="E77" s="20">
        <f>IF(A77&gt;end_year_1, 0,'DONNÉES '!G116)</f>
        <v>0</v>
      </c>
      <c r="F77" s="20"/>
      <c r="G77" s="20"/>
      <c r="H77" s="20"/>
      <c r="I77" s="20"/>
      <c r="J77" s="20"/>
      <c r="K77" s="20"/>
      <c r="L77" s="20"/>
      <c r="M77" s="20"/>
      <c r="N77" s="20"/>
      <c r="O77" s="20"/>
      <c r="P77" s="20"/>
      <c r="Q77" s="20"/>
      <c r="R77" s="20"/>
      <c r="S77" s="20"/>
      <c r="T77" s="20"/>
      <c r="U77" s="20"/>
      <c r="V77" s="20"/>
      <c r="W77" s="20"/>
      <c r="X77" s="20"/>
      <c r="Y77" s="20"/>
      <c r="Z77" s="20"/>
      <c r="AA77" s="20"/>
      <c r="AB77" s="20"/>
    </row>
    <row r="78" spans="1:28" x14ac:dyDescent="0.25">
      <c r="A78" s="1">
        <f>'DONNÉES '!B117</f>
        <v>76</v>
      </c>
      <c r="B78" s="1" t="str">
        <f t="shared" si="2"/>
        <v>AB</v>
      </c>
      <c r="C78" s="1" t="s">
        <v>65</v>
      </c>
      <c r="D78" s="1" t="str">
        <f t="shared" si="3"/>
        <v>76ABSludge</v>
      </c>
      <c r="E78" s="20">
        <f>IF(A78&gt;end_year_1, 0,'DONNÉES '!G117)</f>
        <v>0</v>
      </c>
      <c r="F78" s="20"/>
      <c r="G78" s="20"/>
      <c r="H78" s="20"/>
      <c r="I78" s="20"/>
      <c r="J78" s="20"/>
      <c r="K78" s="20"/>
      <c r="L78" s="20"/>
      <c r="M78" s="20"/>
      <c r="N78" s="20"/>
      <c r="O78" s="20"/>
      <c r="P78" s="20"/>
      <c r="Q78" s="20"/>
      <c r="R78" s="20"/>
      <c r="S78" s="20"/>
      <c r="T78" s="20"/>
      <c r="U78" s="20"/>
      <c r="V78" s="20"/>
      <c r="W78" s="20"/>
      <c r="X78" s="20"/>
      <c r="Y78" s="20"/>
      <c r="Z78" s="20"/>
      <c r="AA78" s="20"/>
      <c r="AB78" s="20"/>
    </row>
    <row r="79" spans="1:28" x14ac:dyDescent="0.25">
      <c r="A79" s="1">
        <f>'DONNÉES '!B118</f>
        <v>77</v>
      </c>
      <c r="B79" s="1" t="str">
        <f t="shared" si="2"/>
        <v>AB</v>
      </c>
      <c r="C79" s="1" t="s">
        <v>65</v>
      </c>
      <c r="D79" s="1" t="str">
        <f t="shared" si="3"/>
        <v>77ABSludge</v>
      </c>
      <c r="E79" s="20">
        <f>IF(A79&gt;end_year_1, 0,'DONNÉES '!G118)</f>
        <v>0</v>
      </c>
      <c r="F79" s="20"/>
      <c r="G79" s="20"/>
      <c r="H79" s="20"/>
      <c r="I79" s="20"/>
      <c r="J79" s="20"/>
      <c r="K79" s="20"/>
      <c r="L79" s="20"/>
      <c r="M79" s="20"/>
      <c r="N79" s="20"/>
      <c r="O79" s="20"/>
      <c r="P79" s="20"/>
      <c r="Q79" s="20"/>
      <c r="R79" s="20"/>
      <c r="S79" s="20"/>
      <c r="T79" s="20"/>
      <c r="U79" s="20"/>
      <c r="V79" s="20"/>
      <c r="W79" s="20"/>
      <c r="X79" s="20"/>
      <c r="Y79" s="20"/>
      <c r="Z79" s="20"/>
      <c r="AA79" s="20"/>
      <c r="AB79" s="20"/>
    </row>
    <row r="80" spans="1:28" x14ac:dyDescent="0.25">
      <c r="A80" s="1">
        <f>'DONNÉES '!B119</f>
        <v>78</v>
      </c>
      <c r="B80" s="1" t="str">
        <f t="shared" si="2"/>
        <v>AB</v>
      </c>
      <c r="C80" s="1" t="s">
        <v>65</v>
      </c>
      <c r="D80" s="1" t="str">
        <f t="shared" si="3"/>
        <v>78ABSludge</v>
      </c>
      <c r="E80" s="20">
        <f>IF(A80&gt;end_year_1, 0,'DONNÉES '!G119)</f>
        <v>0</v>
      </c>
      <c r="F80" s="20"/>
      <c r="G80" s="20"/>
      <c r="H80" s="20"/>
      <c r="I80" s="20"/>
      <c r="J80" s="20"/>
      <c r="K80" s="20"/>
      <c r="L80" s="20"/>
      <c r="M80" s="20"/>
      <c r="N80" s="20"/>
      <c r="O80" s="20"/>
      <c r="P80" s="20"/>
      <c r="Q80" s="20"/>
      <c r="R80" s="20"/>
      <c r="S80" s="20"/>
      <c r="T80" s="20"/>
      <c r="U80" s="20"/>
      <c r="V80" s="20"/>
      <c r="W80" s="20"/>
      <c r="X80" s="20"/>
      <c r="Y80" s="20"/>
      <c r="Z80" s="20"/>
      <c r="AA80" s="20"/>
      <c r="AB80" s="20"/>
    </row>
    <row r="81" spans="1:28" x14ac:dyDescent="0.25">
      <c r="A81" s="1">
        <f>'DONNÉES '!B120</f>
        <v>79</v>
      </c>
      <c r="B81" s="1" t="str">
        <f t="shared" si="2"/>
        <v>AB</v>
      </c>
      <c r="C81" s="1" t="s">
        <v>65</v>
      </c>
      <c r="D81" s="1" t="str">
        <f t="shared" si="3"/>
        <v>79ABSludge</v>
      </c>
      <c r="E81" s="20">
        <f>IF(A81&gt;end_year_1, 0,'DONNÉES '!G120)</f>
        <v>0</v>
      </c>
      <c r="F81" s="20"/>
      <c r="G81" s="20"/>
      <c r="H81" s="20"/>
      <c r="I81" s="20"/>
      <c r="J81" s="20"/>
      <c r="K81" s="20"/>
      <c r="L81" s="20"/>
      <c r="M81" s="20"/>
      <c r="N81" s="20"/>
      <c r="O81" s="20"/>
      <c r="P81" s="20"/>
      <c r="Q81" s="20"/>
      <c r="R81" s="20"/>
      <c r="S81" s="20"/>
      <c r="T81" s="20"/>
      <c r="U81" s="20"/>
      <c r="V81" s="20"/>
      <c r="W81" s="20"/>
      <c r="X81" s="20"/>
      <c r="Y81" s="20"/>
      <c r="Z81" s="20"/>
      <c r="AA81" s="20"/>
      <c r="AB81" s="20"/>
    </row>
    <row r="82" spans="1:28" x14ac:dyDescent="0.25">
      <c r="A82" s="1">
        <f>'DONNÉES '!B121</f>
        <v>80</v>
      </c>
      <c r="B82" s="1" t="str">
        <f t="shared" si="2"/>
        <v>AB</v>
      </c>
      <c r="C82" s="1" t="s">
        <v>65</v>
      </c>
      <c r="D82" s="1" t="str">
        <f t="shared" si="3"/>
        <v>80ABSludge</v>
      </c>
      <c r="E82" s="20">
        <f>IF(A82&gt;end_year_1, 0,'DONNÉES '!G121)</f>
        <v>0</v>
      </c>
      <c r="F82" s="20"/>
      <c r="G82" s="20"/>
      <c r="H82" s="20"/>
      <c r="I82" s="20"/>
      <c r="J82" s="20"/>
      <c r="K82" s="20"/>
      <c r="L82" s="20"/>
      <c r="M82" s="20"/>
      <c r="N82" s="20"/>
      <c r="O82" s="20"/>
      <c r="P82" s="20"/>
      <c r="Q82" s="20"/>
      <c r="R82" s="20"/>
      <c r="S82" s="20"/>
      <c r="T82" s="20"/>
      <c r="U82" s="20"/>
      <c r="V82" s="20"/>
      <c r="W82" s="20"/>
      <c r="X82" s="20"/>
      <c r="Y82" s="20"/>
      <c r="Z82" s="20"/>
      <c r="AA82" s="20"/>
      <c r="AB82" s="20"/>
    </row>
    <row r="83" spans="1:28" x14ac:dyDescent="0.25">
      <c r="A83" s="1">
        <f>'DONNÉES '!B122</f>
        <v>81</v>
      </c>
      <c r="B83" s="1" t="str">
        <f t="shared" si="2"/>
        <v>AB</v>
      </c>
      <c r="C83" s="1" t="s">
        <v>65</v>
      </c>
      <c r="D83" s="1" t="str">
        <f t="shared" si="3"/>
        <v>81ABSludge</v>
      </c>
      <c r="E83" s="20">
        <f>IF(A83&gt;end_year_1, 0,'DONNÉES '!G122)</f>
        <v>0</v>
      </c>
      <c r="F83" s="20"/>
      <c r="G83" s="20"/>
      <c r="H83" s="20"/>
      <c r="I83" s="20"/>
      <c r="J83" s="20"/>
      <c r="K83" s="20"/>
      <c r="L83" s="20"/>
      <c r="M83" s="20"/>
      <c r="N83" s="20"/>
      <c r="O83" s="20"/>
      <c r="P83" s="20"/>
      <c r="Q83" s="20"/>
      <c r="R83" s="20"/>
      <c r="S83" s="20"/>
      <c r="T83" s="20"/>
      <c r="U83" s="20"/>
      <c r="V83" s="20"/>
      <c r="W83" s="20"/>
      <c r="X83" s="20"/>
      <c r="Y83" s="20"/>
      <c r="Z83" s="20"/>
      <c r="AA83" s="20"/>
      <c r="AB83" s="20"/>
    </row>
    <row r="84" spans="1:28" x14ac:dyDescent="0.25">
      <c r="A84" s="1">
        <f>'DONNÉES '!B123</f>
        <v>82</v>
      </c>
      <c r="B84" s="1" t="str">
        <f t="shared" si="2"/>
        <v>AB</v>
      </c>
      <c r="C84" s="1" t="s">
        <v>65</v>
      </c>
      <c r="D84" s="1" t="str">
        <f t="shared" si="3"/>
        <v>82ABSludge</v>
      </c>
      <c r="E84" s="20">
        <f>IF(A84&gt;end_year_1, 0,'DONNÉES '!G123)</f>
        <v>0</v>
      </c>
      <c r="F84" s="20"/>
      <c r="G84" s="20"/>
      <c r="H84" s="20"/>
      <c r="I84" s="20"/>
      <c r="J84" s="20"/>
      <c r="K84" s="20"/>
      <c r="L84" s="20"/>
      <c r="M84" s="20"/>
      <c r="N84" s="20"/>
      <c r="O84" s="20"/>
      <c r="P84" s="20"/>
      <c r="Q84" s="20"/>
      <c r="R84" s="20"/>
      <c r="S84" s="20"/>
      <c r="T84" s="20"/>
      <c r="U84" s="20"/>
      <c r="V84" s="20"/>
      <c r="W84" s="20"/>
      <c r="X84" s="20"/>
      <c r="Y84" s="20"/>
      <c r="Z84" s="20"/>
      <c r="AA84" s="20"/>
      <c r="AB84" s="20"/>
    </row>
    <row r="85" spans="1:28" x14ac:dyDescent="0.25">
      <c r="A85" s="1">
        <f>'DONNÉES '!B124</f>
        <v>83</v>
      </c>
      <c r="B85" s="1" t="str">
        <f t="shared" si="2"/>
        <v>AB</v>
      </c>
      <c r="C85" s="1" t="s">
        <v>65</v>
      </c>
      <c r="D85" s="1" t="str">
        <f t="shared" si="3"/>
        <v>83ABSludge</v>
      </c>
      <c r="E85" s="20">
        <f>IF(A85&gt;end_year_1, 0,'DONNÉES '!G124)</f>
        <v>0</v>
      </c>
      <c r="F85" s="20"/>
      <c r="G85" s="20"/>
      <c r="H85" s="20"/>
      <c r="I85" s="20"/>
      <c r="J85" s="20"/>
      <c r="K85" s="20"/>
      <c r="L85" s="20"/>
      <c r="M85" s="20"/>
      <c r="N85" s="20"/>
      <c r="O85" s="20"/>
      <c r="P85" s="20"/>
      <c r="Q85" s="20"/>
      <c r="R85" s="20"/>
      <c r="S85" s="20"/>
      <c r="T85" s="20"/>
      <c r="U85" s="20"/>
      <c r="V85" s="20"/>
      <c r="W85" s="20"/>
      <c r="X85" s="20"/>
      <c r="Y85" s="20"/>
      <c r="Z85" s="20"/>
      <c r="AA85" s="20"/>
      <c r="AB85" s="20"/>
    </row>
    <row r="86" spans="1:28" x14ac:dyDescent="0.25">
      <c r="A86" s="1">
        <f>'DONNÉES '!B125</f>
        <v>84</v>
      </c>
      <c r="B86" s="1" t="str">
        <f t="shared" si="2"/>
        <v>AB</v>
      </c>
      <c r="C86" s="1" t="s">
        <v>65</v>
      </c>
      <c r="D86" s="1" t="str">
        <f t="shared" si="3"/>
        <v>84ABSludge</v>
      </c>
      <c r="E86" s="20">
        <f>IF(A86&gt;end_year_1, 0,'DONNÉES '!G125)</f>
        <v>0</v>
      </c>
      <c r="F86" s="20"/>
      <c r="G86" s="20"/>
      <c r="H86" s="20"/>
      <c r="I86" s="20"/>
      <c r="J86" s="20"/>
      <c r="K86" s="20"/>
      <c r="L86" s="20"/>
      <c r="M86" s="20"/>
      <c r="N86" s="20"/>
      <c r="O86" s="20"/>
      <c r="P86" s="20"/>
      <c r="Q86" s="20"/>
      <c r="R86" s="20"/>
      <c r="S86" s="20"/>
      <c r="T86" s="20"/>
      <c r="U86" s="20"/>
      <c r="V86" s="20"/>
      <c r="W86" s="20"/>
      <c r="X86" s="20"/>
      <c r="Y86" s="20"/>
      <c r="Z86" s="20"/>
      <c r="AA86" s="20"/>
      <c r="AB86" s="20"/>
    </row>
    <row r="87" spans="1:28" x14ac:dyDescent="0.25">
      <c r="A87" s="1">
        <f>'DONNÉES '!B126</f>
        <v>85</v>
      </c>
      <c r="B87" s="1" t="str">
        <f t="shared" si="2"/>
        <v>AB</v>
      </c>
      <c r="C87" s="1" t="s">
        <v>65</v>
      </c>
      <c r="D87" s="1" t="str">
        <f t="shared" si="3"/>
        <v>85ABSludge</v>
      </c>
      <c r="E87" s="20">
        <f>IF(A87&gt;end_year_1, 0,'DONNÉES '!G126)</f>
        <v>0</v>
      </c>
      <c r="F87" s="20"/>
      <c r="G87" s="20"/>
      <c r="H87" s="20"/>
      <c r="I87" s="20"/>
      <c r="J87" s="20"/>
      <c r="K87" s="20"/>
      <c r="L87" s="20"/>
      <c r="M87" s="20"/>
      <c r="N87" s="20"/>
      <c r="O87" s="20"/>
      <c r="P87" s="20"/>
      <c r="Q87" s="20"/>
      <c r="R87" s="20"/>
      <c r="S87" s="20"/>
      <c r="T87" s="20"/>
      <c r="U87" s="20"/>
      <c r="V87" s="20"/>
      <c r="W87" s="20"/>
      <c r="X87" s="20"/>
      <c r="Y87" s="20"/>
      <c r="Z87" s="20"/>
      <c r="AA87" s="20"/>
      <c r="AB87" s="20"/>
    </row>
    <row r="88" spans="1:28" x14ac:dyDescent="0.25">
      <c r="A88" s="1">
        <f>'DONNÉES '!B127</f>
        <v>86</v>
      </c>
      <c r="B88" s="1" t="str">
        <f t="shared" si="2"/>
        <v>AB</v>
      </c>
      <c r="C88" s="1" t="s">
        <v>65</v>
      </c>
      <c r="D88" s="1" t="str">
        <f t="shared" si="3"/>
        <v>86ABSludge</v>
      </c>
      <c r="E88" s="20">
        <f>IF(A88&gt;end_year_1, 0,'DONNÉES '!G127)</f>
        <v>0</v>
      </c>
      <c r="F88" s="20"/>
      <c r="G88" s="20"/>
      <c r="H88" s="20"/>
      <c r="I88" s="20"/>
      <c r="J88" s="20"/>
      <c r="K88" s="20"/>
      <c r="L88" s="20"/>
      <c r="M88" s="20"/>
      <c r="N88" s="20"/>
      <c r="O88" s="20"/>
      <c r="P88" s="20"/>
      <c r="Q88" s="20"/>
      <c r="R88" s="20"/>
      <c r="S88" s="20"/>
      <c r="T88" s="20"/>
      <c r="U88" s="20"/>
      <c r="V88" s="20"/>
      <c r="W88" s="20"/>
      <c r="X88" s="20"/>
      <c r="Y88" s="20"/>
      <c r="Z88" s="20"/>
      <c r="AA88" s="20"/>
      <c r="AB88" s="20"/>
    </row>
    <row r="89" spans="1:28" x14ac:dyDescent="0.25">
      <c r="A89" s="1">
        <f>'DONNÉES '!B128</f>
        <v>87</v>
      </c>
      <c r="B89" s="1" t="str">
        <f t="shared" si="2"/>
        <v>AB</v>
      </c>
      <c r="C89" s="1" t="s">
        <v>65</v>
      </c>
      <c r="D89" s="1" t="str">
        <f t="shared" si="3"/>
        <v>87ABSludge</v>
      </c>
      <c r="E89" s="20">
        <f>IF(A89&gt;end_year_1, 0,'DONNÉES '!G128)</f>
        <v>0</v>
      </c>
      <c r="F89" s="20"/>
      <c r="G89" s="20"/>
      <c r="H89" s="20"/>
      <c r="I89" s="20"/>
      <c r="J89" s="20"/>
      <c r="K89" s="20"/>
      <c r="L89" s="20"/>
      <c r="M89" s="20"/>
      <c r="N89" s="20"/>
      <c r="O89" s="20"/>
      <c r="P89" s="20"/>
      <c r="Q89" s="20"/>
      <c r="R89" s="20"/>
      <c r="S89" s="20"/>
      <c r="T89" s="20"/>
      <c r="U89" s="20"/>
      <c r="V89" s="20"/>
      <c r="W89" s="20"/>
      <c r="X89" s="20"/>
      <c r="Y89" s="20"/>
      <c r="Z89" s="20"/>
      <c r="AA89" s="20"/>
      <c r="AB89" s="20"/>
    </row>
    <row r="90" spans="1:28" x14ac:dyDescent="0.25">
      <c r="A90" s="1">
        <f>'DONNÉES '!B129</f>
        <v>88</v>
      </c>
      <c r="B90" s="1" t="str">
        <f t="shared" si="2"/>
        <v>AB</v>
      </c>
      <c r="C90" s="1" t="s">
        <v>65</v>
      </c>
      <c r="D90" s="1" t="str">
        <f t="shared" si="3"/>
        <v>88ABSludge</v>
      </c>
      <c r="E90" s="20">
        <f>IF(A90&gt;end_year_1, 0,'DONNÉES '!G129)</f>
        <v>0</v>
      </c>
      <c r="F90" s="20"/>
      <c r="G90" s="20"/>
      <c r="H90" s="20"/>
      <c r="I90" s="20"/>
      <c r="J90" s="20"/>
      <c r="K90" s="20"/>
      <c r="L90" s="20"/>
      <c r="M90" s="20"/>
      <c r="N90" s="20"/>
      <c r="O90" s="20"/>
      <c r="P90" s="20"/>
      <c r="Q90" s="20"/>
      <c r="R90" s="20"/>
      <c r="S90" s="20"/>
      <c r="T90" s="20"/>
      <c r="U90" s="20"/>
      <c r="V90" s="20"/>
      <c r="W90" s="20"/>
      <c r="X90" s="20"/>
      <c r="Y90" s="20"/>
      <c r="Z90" s="20"/>
      <c r="AA90" s="20"/>
      <c r="AB90" s="20"/>
    </row>
    <row r="91" spans="1:28" x14ac:dyDescent="0.25">
      <c r="A91" s="1">
        <f>'DONNÉES '!B130</f>
        <v>89</v>
      </c>
      <c r="B91" s="1" t="str">
        <f t="shared" si="2"/>
        <v>AB</v>
      </c>
      <c r="C91" s="1" t="s">
        <v>65</v>
      </c>
      <c r="D91" s="1" t="str">
        <f t="shared" si="3"/>
        <v>89ABSludge</v>
      </c>
      <c r="E91" s="20">
        <f>IF(A91&gt;end_year_1, 0,'DONNÉES '!G130)</f>
        <v>0</v>
      </c>
      <c r="F91" s="20"/>
      <c r="G91" s="20"/>
      <c r="H91" s="20"/>
      <c r="I91" s="20"/>
      <c r="J91" s="20"/>
      <c r="K91" s="20"/>
      <c r="L91" s="20"/>
      <c r="M91" s="20"/>
      <c r="N91" s="20"/>
      <c r="O91" s="20"/>
      <c r="P91" s="20"/>
      <c r="Q91" s="20"/>
      <c r="R91" s="20"/>
      <c r="S91" s="20"/>
      <c r="T91" s="20"/>
      <c r="U91" s="20"/>
      <c r="V91" s="20"/>
      <c r="W91" s="20"/>
      <c r="X91" s="20"/>
      <c r="Y91" s="20"/>
      <c r="Z91" s="20"/>
      <c r="AA91" s="20"/>
      <c r="AB91" s="20"/>
    </row>
    <row r="92" spans="1:28" x14ac:dyDescent="0.25">
      <c r="A92" s="1">
        <f>'DONNÉES '!B131</f>
        <v>90</v>
      </c>
      <c r="B92" s="1" t="str">
        <f t="shared" si="2"/>
        <v>AB</v>
      </c>
      <c r="C92" s="1" t="s">
        <v>65</v>
      </c>
      <c r="D92" s="1" t="str">
        <f t="shared" si="3"/>
        <v>90ABSludge</v>
      </c>
      <c r="E92" s="20">
        <f>IF(A92&gt;end_year_1, 0,'DONNÉES '!G131)</f>
        <v>0</v>
      </c>
      <c r="F92" s="20"/>
      <c r="G92" s="20"/>
      <c r="H92" s="20"/>
      <c r="I92" s="20"/>
      <c r="J92" s="20"/>
      <c r="K92" s="20"/>
      <c r="L92" s="20"/>
      <c r="M92" s="20"/>
      <c r="N92" s="20"/>
      <c r="O92" s="20"/>
      <c r="P92" s="20"/>
      <c r="Q92" s="20"/>
      <c r="R92" s="20"/>
      <c r="S92" s="20"/>
      <c r="T92" s="20"/>
      <c r="U92" s="20"/>
      <c r="V92" s="20"/>
      <c r="W92" s="20"/>
      <c r="X92" s="20"/>
      <c r="Y92" s="20"/>
      <c r="Z92" s="20"/>
      <c r="AA92" s="20"/>
      <c r="AB92" s="20"/>
    </row>
    <row r="93" spans="1:28" x14ac:dyDescent="0.25">
      <c r="A93" s="1">
        <f>'DONNÉES '!B132</f>
        <v>91</v>
      </c>
      <c r="B93" s="1" t="str">
        <f t="shared" si="2"/>
        <v>AB</v>
      </c>
      <c r="C93" s="1" t="s">
        <v>65</v>
      </c>
      <c r="D93" s="1" t="str">
        <f t="shared" si="3"/>
        <v>91ABSludge</v>
      </c>
      <c r="E93" s="20">
        <f>IF(A93&gt;end_year_1, 0,'DONNÉES '!G132)</f>
        <v>0</v>
      </c>
      <c r="F93" s="5"/>
      <c r="G93" s="5"/>
      <c r="H93" s="5"/>
      <c r="I93" s="5"/>
      <c r="J93" s="5"/>
      <c r="K93" s="5"/>
      <c r="L93" s="5"/>
      <c r="M93" s="5"/>
      <c r="N93" s="5"/>
      <c r="O93" s="5"/>
      <c r="P93" s="5"/>
      <c r="Q93" s="5"/>
      <c r="R93" s="5"/>
      <c r="S93" s="5"/>
      <c r="T93" s="5"/>
      <c r="U93" s="5"/>
      <c r="V93" s="5"/>
      <c r="W93" s="5"/>
      <c r="X93" s="5"/>
      <c r="Y93" s="5"/>
      <c r="Z93" s="5"/>
      <c r="AA93" s="5"/>
      <c r="AB93" s="5"/>
    </row>
    <row r="94" spans="1:28" x14ac:dyDescent="0.25">
      <c r="A94" s="1">
        <f>'DONNÉES '!B133</f>
        <v>92</v>
      </c>
      <c r="B94" s="1" t="str">
        <f t="shared" si="2"/>
        <v>AB</v>
      </c>
      <c r="C94" s="1" t="s">
        <v>65</v>
      </c>
      <c r="D94" s="1" t="str">
        <f t="shared" si="3"/>
        <v>92ABSludge</v>
      </c>
      <c r="E94" s="20">
        <f>IF(A94&gt;end_year_1, 0,'DONNÉES '!G133)</f>
        <v>0</v>
      </c>
      <c r="F94" s="5"/>
      <c r="G94" s="5"/>
      <c r="H94" s="5"/>
      <c r="I94" s="5"/>
      <c r="J94" s="5"/>
      <c r="K94" s="5"/>
      <c r="L94" s="5"/>
      <c r="M94" s="5"/>
      <c r="N94" s="5"/>
      <c r="O94" s="5"/>
      <c r="P94" s="5"/>
      <c r="Q94" s="5"/>
      <c r="R94" s="5"/>
      <c r="S94" s="5"/>
      <c r="T94" s="5"/>
      <c r="U94" s="5"/>
      <c r="V94" s="5"/>
      <c r="W94" s="5"/>
      <c r="X94" s="5"/>
      <c r="Y94" s="5"/>
      <c r="Z94" s="5"/>
      <c r="AA94" s="5"/>
      <c r="AB94" s="5"/>
    </row>
    <row r="95" spans="1:28" x14ac:dyDescent="0.25">
      <c r="A95" s="1">
        <f>'DONNÉES '!B134</f>
        <v>93</v>
      </c>
      <c r="B95" s="1" t="str">
        <f t="shared" si="2"/>
        <v>AB</v>
      </c>
      <c r="C95" s="1" t="s">
        <v>65</v>
      </c>
      <c r="D95" s="1" t="str">
        <f t="shared" si="3"/>
        <v>93ABSludge</v>
      </c>
      <c r="E95" s="20">
        <f>IF(A95&gt;end_year_1, 0,'DONNÉES '!G134)</f>
        <v>0</v>
      </c>
      <c r="F95" s="5"/>
      <c r="G95" s="5"/>
      <c r="H95" s="5"/>
      <c r="I95" s="5"/>
      <c r="J95" s="5"/>
      <c r="K95" s="5"/>
      <c r="L95" s="5"/>
      <c r="M95" s="5"/>
      <c r="N95" s="5"/>
      <c r="O95" s="5"/>
      <c r="P95" s="5"/>
      <c r="Q95" s="5"/>
      <c r="R95" s="5"/>
      <c r="S95" s="5"/>
      <c r="T95" s="5"/>
      <c r="U95" s="5"/>
      <c r="V95" s="5"/>
      <c r="W95" s="5"/>
      <c r="X95" s="5"/>
      <c r="Y95" s="5"/>
      <c r="Z95" s="5"/>
      <c r="AA95" s="5"/>
      <c r="AB95" s="5"/>
    </row>
    <row r="96" spans="1:28" x14ac:dyDescent="0.25">
      <c r="A96" s="1">
        <f>'DONNÉES '!B135</f>
        <v>94</v>
      </c>
      <c r="B96" s="1" t="str">
        <f t="shared" si="2"/>
        <v>AB</v>
      </c>
      <c r="C96" s="1" t="s">
        <v>65</v>
      </c>
      <c r="D96" s="1" t="str">
        <f t="shared" si="3"/>
        <v>94ABSludge</v>
      </c>
      <c r="E96" s="20">
        <f>IF(A96&gt;end_year_1, 0,'DONNÉES '!G135)</f>
        <v>0</v>
      </c>
      <c r="F96" s="5"/>
      <c r="G96" s="5"/>
      <c r="H96" s="5"/>
      <c r="I96" s="5"/>
      <c r="J96" s="5"/>
      <c r="K96" s="5"/>
      <c r="L96" s="5"/>
      <c r="M96" s="5"/>
      <c r="N96" s="5"/>
      <c r="O96" s="5"/>
      <c r="P96" s="5"/>
      <c r="Q96" s="5"/>
      <c r="R96" s="5"/>
      <c r="S96" s="5"/>
      <c r="T96" s="5"/>
      <c r="U96" s="5"/>
      <c r="V96" s="5"/>
      <c r="W96" s="5"/>
      <c r="X96" s="5"/>
      <c r="Y96" s="5"/>
      <c r="Z96" s="5"/>
      <c r="AA96" s="5"/>
      <c r="AB96" s="5"/>
    </row>
    <row r="97" spans="1:28" x14ac:dyDescent="0.25">
      <c r="A97" s="1">
        <f>'DONNÉES '!B136</f>
        <v>95</v>
      </c>
      <c r="B97" s="1" t="str">
        <f t="shared" si="2"/>
        <v>AB</v>
      </c>
      <c r="C97" s="1" t="s">
        <v>65</v>
      </c>
      <c r="D97" s="1" t="str">
        <f t="shared" si="3"/>
        <v>95ABSludge</v>
      </c>
      <c r="E97" s="20">
        <f>IF(A97&gt;end_year_1, 0,'DONNÉES '!G136)</f>
        <v>0</v>
      </c>
      <c r="F97" s="5"/>
      <c r="G97" s="5"/>
      <c r="H97" s="5"/>
      <c r="I97" s="5"/>
      <c r="J97" s="5"/>
      <c r="K97" s="5"/>
      <c r="L97" s="5"/>
      <c r="M97" s="5"/>
      <c r="N97" s="5"/>
      <c r="O97" s="5"/>
      <c r="P97" s="5"/>
      <c r="Q97" s="5"/>
      <c r="R97" s="5"/>
      <c r="S97" s="5"/>
      <c r="T97" s="5"/>
      <c r="U97" s="5"/>
      <c r="V97" s="5"/>
      <c r="W97" s="5"/>
      <c r="X97" s="5"/>
      <c r="Y97" s="5"/>
      <c r="Z97" s="5"/>
      <c r="AA97" s="5"/>
      <c r="AB97" s="5"/>
    </row>
    <row r="98" spans="1:28" x14ac:dyDescent="0.25">
      <c r="A98" s="1">
        <f>'DONNÉES '!B137</f>
        <v>96</v>
      </c>
      <c r="B98" s="1" t="str">
        <f t="shared" si="2"/>
        <v>AB</v>
      </c>
      <c r="C98" s="1" t="s">
        <v>65</v>
      </c>
      <c r="D98" s="1" t="str">
        <f t="shared" si="3"/>
        <v>96ABSludge</v>
      </c>
      <c r="E98" s="20">
        <f>IF(A98&gt;end_year_1, 0,'DONNÉES '!G137)</f>
        <v>0</v>
      </c>
      <c r="F98" s="5"/>
      <c r="G98" s="5"/>
      <c r="H98" s="5"/>
      <c r="I98" s="5"/>
      <c r="J98" s="5"/>
      <c r="K98" s="5"/>
      <c r="L98" s="5"/>
      <c r="M98" s="5"/>
      <c r="N98" s="5"/>
      <c r="O98" s="5"/>
      <c r="P98" s="5"/>
      <c r="Q98" s="5"/>
      <c r="R98" s="5"/>
      <c r="S98" s="5"/>
      <c r="T98" s="5"/>
      <c r="U98" s="5"/>
      <c r="V98" s="5"/>
      <c r="W98" s="5"/>
      <c r="X98" s="5"/>
      <c r="Y98" s="5"/>
      <c r="Z98" s="5"/>
      <c r="AA98" s="5"/>
      <c r="AB98" s="5"/>
    </row>
    <row r="99" spans="1:28" x14ac:dyDescent="0.25">
      <c r="A99" s="1">
        <f>'DONNÉES '!B138</f>
        <v>97</v>
      </c>
      <c r="B99" s="1" t="str">
        <f t="shared" si="2"/>
        <v>AB</v>
      </c>
      <c r="C99" s="1" t="s">
        <v>65</v>
      </c>
      <c r="D99" s="1" t="str">
        <f t="shared" si="3"/>
        <v>97ABSludge</v>
      </c>
      <c r="E99" s="20">
        <f>IF(A99&gt;end_year_1, 0,'DONNÉES '!G138)</f>
        <v>0</v>
      </c>
      <c r="F99" s="5"/>
      <c r="G99" s="5"/>
      <c r="H99" s="5"/>
      <c r="I99" s="5"/>
      <c r="J99" s="5"/>
      <c r="K99" s="5"/>
      <c r="L99" s="5"/>
      <c r="M99" s="5"/>
      <c r="N99" s="5"/>
      <c r="O99" s="5"/>
      <c r="P99" s="5"/>
      <c r="Q99" s="5"/>
      <c r="R99" s="5"/>
      <c r="S99" s="5"/>
      <c r="T99" s="5"/>
      <c r="U99" s="5"/>
      <c r="V99" s="5"/>
      <c r="W99" s="5"/>
      <c r="X99" s="5"/>
      <c r="Y99" s="5"/>
      <c r="Z99" s="5"/>
      <c r="AA99" s="5"/>
      <c r="AB99" s="5"/>
    </row>
    <row r="100" spans="1:28" x14ac:dyDescent="0.25">
      <c r="A100" s="1">
        <f>'DONNÉES '!B139</f>
        <v>98</v>
      </c>
      <c r="B100" s="1" t="str">
        <f t="shared" si="2"/>
        <v>AB</v>
      </c>
      <c r="C100" s="1" t="s">
        <v>65</v>
      </c>
      <c r="D100" s="1" t="str">
        <f t="shared" si="3"/>
        <v>98ABSludge</v>
      </c>
      <c r="E100" s="20">
        <f>IF(A100&gt;end_year_1, 0,'DONNÉES '!G139)</f>
        <v>0</v>
      </c>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25">
      <c r="A101" s="1">
        <f>'DONNÉES '!B140</f>
        <v>99</v>
      </c>
      <c r="B101" s="1" t="str">
        <f t="shared" si="2"/>
        <v>AB</v>
      </c>
      <c r="C101" s="1" t="s">
        <v>65</v>
      </c>
      <c r="D101" s="1" t="str">
        <f t="shared" si="3"/>
        <v>99ABSludge</v>
      </c>
      <c r="E101" s="20">
        <f>IF(A101&gt;end_year_1, 0,'DONNÉES '!G140)</f>
        <v>0</v>
      </c>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25">
      <c r="A102" s="1">
        <f>'DONNÉES '!B141</f>
        <v>100</v>
      </c>
      <c r="B102" s="1" t="str">
        <f t="shared" si="2"/>
        <v>AB</v>
      </c>
      <c r="C102" s="1" t="s">
        <v>65</v>
      </c>
      <c r="D102" s="1" t="str">
        <f t="shared" si="3"/>
        <v>100ABSludge</v>
      </c>
      <c r="E102" s="20">
        <f>IF(A102&gt;end_year_1, 0,'DONNÉES '!G141)</f>
        <v>0</v>
      </c>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25">
      <c r="A103" s="1">
        <f>'DONNÉES '!B142</f>
        <v>101</v>
      </c>
      <c r="B103" s="1" t="str">
        <f t="shared" si="2"/>
        <v>AB</v>
      </c>
      <c r="C103" s="1" t="s">
        <v>65</v>
      </c>
      <c r="D103" s="1" t="str">
        <f t="shared" si="3"/>
        <v>101ABSludge</v>
      </c>
      <c r="E103" s="20">
        <f>IF(A103&gt;end_year_1, 0,'DONNÉES '!G142)</f>
        <v>0</v>
      </c>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25">
      <c r="A104" s="1">
        <f>'DONNÉES '!B143</f>
        <v>102</v>
      </c>
      <c r="B104" s="1" t="str">
        <f t="shared" si="2"/>
        <v>AB</v>
      </c>
      <c r="C104" s="1" t="s">
        <v>65</v>
      </c>
      <c r="D104" s="1" t="str">
        <f t="shared" si="3"/>
        <v>102ABSludge</v>
      </c>
      <c r="E104" s="20">
        <f>IF(A104&gt;end_year_1, 0,'DONNÉES '!G143)</f>
        <v>0</v>
      </c>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25">
      <c r="A105" s="1">
        <f>'DONNÉES '!B144</f>
        <v>103</v>
      </c>
      <c r="B105" s="1" t="str">
        <f t="shared" si="2"/>
        <v>AB</v>
      </c>
      <c r="C105" s="1" t="s">
        <v>65</v>
      </c>
      <c r="D105" s="1" t="str">
        <f t="shared" si="3"/>
        <v>103ABSludge</v>
      </c>
      <c r="E105" s="20">
        <f>IF(A105&gt;end_year_1, 0,'DONNÉES '!G144)</f>
        <v>0</v>
      </c>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25">
      <c r="A106" s="1">
        <f>'DONNÉES '!B145</f>
        <v>104</v>
      </c>
      <c r="B106" s="1" t="str">
        <f t="shared" si="2"/>
        <v>AB</v>
      </c>
      <c r="C106" s="1" t="s">
        <v>65</v>
      </c>
      <c r="D106" s="1" t="str">
        <f t="shared" si="3"/>
        <v>104ABSludge</v>
      </c>
      <c r="E106" s="20">
        <f>IF(A106&gt;end_year_1, 0,'DONNÉES '!G145)</f>
        <v>0</v>
      </c>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25">
      <c r="A107" s="1">
        <f>'DONNÉES '!B146</f>
        <v>105</v>
      </c>
      <c r="B107" s="1" t="str">
        <f t="shared" si="2"/>
        <v>AB</v>
      </c>
      <c r="C107" s="1" t="s">
        <v>65</v>
      </c>
      <c r="D107" s="1" t="str">
        <f t="shared" si="3"/>
        <v>105ABSludge</v>
      </c>
      <c r="E107" s="20">
        <f>IF(A107&gt;end_year_1, 0,'DONNÉES '!G146)</f>
        <v>0</v>
      </c>
      <c r="F107" s="5"/>
      <c r="G107" s="5"/>
      <c r="H107" s="5"/>
      <c r="I107" s="5"/>
      <c r="J107" s="5"/>
      <c r="K107" s="5"/>
      <c r="L107" s="5"/>
      <c r="M107" s="5"/>
      <c r="N107" s="5"/>
      <c r="O107" s="5"/>
      <c r="P107" s="5"/>
      <c r="Q107" s="5"/>
      <c r="R107" s="5"/>
      <c r="S107" s="5"/>
      <c r="T107" s="5"/>
      <c r="U107" s="5"/>
      <c r="V107" s="5"/>
      <c r="W107" s="5"/>
      <c r="X107" s="5"/>
      <c r="Y107" s="5"/>
      <c r="Z107" s="5"/>
      <c r="AA107" s="5"/>
      <c r="AB107" s="5"/>
    </row>
    <row r="108" spans="1:28" x14ac:dyDescent="0.25">
      <c r="A108" s="1">
        <f>'DONNÉES '!B147</f>
        <v>106</v>
      </c>
      <c r="B108" s="1" t="str">
        <f t="shared" si="2"/>
        <v>AB</v>
      </c>
      <c r="C108" s="1" t="s">
        <v>65</v>
      </c>
      <c r="D108" s="1" t="str">
        <f t="shared" si="3"/>
        <v>106ABSludge</v>
      </c>
      <c r="E108" s="20">
        <f>IF(A108&gt;end_year_1, 0,'DONNÉES '!G147)</f>
        <v>0</v>
      </c>
      <c r="F108" s="5"/>
      <c r="G108" s="5"/>
      <c r="H108" s="5"/>
      <c r="I108" s="5"/>
      <c r="J108" s="5"/>
      <c r="K108" s="5"/>
      <c r="L108" s="5"/>
      <c r="M108" s="5"/>
      <c r="N108" s="5"/>
      <c r="O108" s="5"/>
      <c r="P108" s="5"/>
      <c r="Q108" s="5"/>
      <c r="R108" s="5"/>
      <c r="S108" s="5"/>
      <c r="T108" s="5"/>
      <c r="U108" s="5"/>
      <c r="V108" s="5"/>
      <c r="W108" s="5"/>
      <c r="X108" s="5"/>
      <c r="Y108" s="5"/>
      <c r="Z108" s="5"/>
      <c r="AA108" s="5"/>
      <c r="AB108" s="5"/>
    </row>
    <row r="109" spans="1:28" x14ac:dyDescent="0.25">
      <c r="A109" s="1">
        <f>'DONNÉES '!B148</f>
        <v>107</v>
      </c>
      <c r="B109" s="1" t="str">
        <f t="shared" si="2"/>
        <v>AB</v>
      </c>
      <c r="C109" s="1" t="s">
        <v>65</v>
      </c>
      <c r="D109" s="1" t="str">
        <f t="shared" si="3"/>
        <v>107ABSludge</v>
      </c>
      <c r="E109" s="20">
        <f>IF(A109&gt;end_year_1, 0,'DONNÉES '!G148)</f>
        <v>0</v>
      </c>
      <c r="F109" s="5"/>
      <c r="G109" s="5"/>
      <c r="H109" s="5"/>
      <c r="I109" s="5"/>
      <c r="J109" s="5"/>
      <c r="K109" s="5"/>
      <c r="L109" s="5"/>
      <c r="M109" s="5"/>
      <c r="N109" s="5"/>
      <c r="O109" s="5"/>
      <c r="P109" s="5"/>
      <c r="Q109" s="5"/>
      <c r="R109" s="5"/>
      <c r="S109" s="5"/>
      <c r="T109" s="5"/>
      <c r="U109" s="5"/>
      <c r="V109" s="5"/>
      <c r="W109" s="5"/>
      <c r="X109" s="5"/>
      <c r="Y109" s="5"/>
      <c r="Z109" s="5"/>
      <c r="AA109" s="5"/>
      <c r="AB109" s="5"/>
    </row>
    <row r="110" spans="1:28" x14ac:dyDescent="0.25">
      <c r="A110" s="1">
        <f>'DONNÉES '!B149</f>
        <v>108</v>
      </c>
      <c r="B110" s="1" t="str">
        <f t="shared" si="2"/>
        <v>AB</v>
      </c>
      <c r="C110" s="1" t="s">
        <v>65</v>
      </c>
      <c r="D110" s="1" t="str">
        <f t="shared" si="3"/>
        <v>108ABSludge</v>
      </c>
      <c r="E110" s="20">
        <f>IF(A110&gt;end_year_1, 0,'DONNÉES '!G149)</f>
        <v>0</v>
      </c>
      <c r="F110" s="5"/>
      <c r="G110" s="5"/>
      <c r="H110" s="5"/>
      <c r="I110" s="5"/>
      <c r="J110" s="5"/>
      <c r="K110" s="5"/>
      <c r="L110" s="5"/>
      <c r="M110" s="5"/>
      <c r="N110" s="5"/>
      <c r="O110" s="5"/>
      <c r="P110" s="5"/>
      <c r="Q110" s="5"/>
      <c r="R110" s="5"/>
      <c r="S110" s="5"/>
      <c r="T110" s="5"/>
      <c r="U110" s="5"/>
      <c r="V110" s="5"/>
      <c r="W110" s="5"/>
      <c r="X110" s="5"/>
      <c r="Y110" s="5"/>
      <c r="Z110" s="5"/>
      <c r="AA110" s="5"/>
      <c r="AB110" s="5"/>
    </row>
    <row r="111" spans="1:28" x14ac:dyDescent="0.25">
      <c r="A111" s="1">
        <f>'DONNÉES '!B150</f>
        <v>109</v>
      </c>
      <c r="B111" s="1" t="str">
        <f t="shared" si="2"/>
        <v>AB</v>
      </c>
      <c r="C111" s="1" t="s">
        <v>65</v>
      </c>
      <c r="D111" s="1" t="str">
        <f t="shared" si="3"/>
        <v>109ABSludge</v>
      </c>
      <c r="E111" s="20">
        <f>IF(A111&gt;end_year_1, 0,'DONNÉES '!G150)</f>
        <v>0</v>
      </c>
      <c r="F111" s="5"/>
      <c r="G111" s="5"/>
      <c r="H111" s="5"/>
      <c r="I111" s="5"/>
      <c r="J111" s="5"/>
      <c r="K111" s="5"/>
      <c r="L111" s="5"/>
      <c r="M111" s="5"/>
      <c r="N111" s="5"/>
      <c r="O111" s="5"/>
      <c r="P111" s="5"/>
      <c r="Q111" s="5"/>
      <c r="R111" s="5"/>
      <c r="S111" s="5"/>
      <c r="T111" s="5"/>
      <c r="U111" s="5"/>
      <c r="V111" s="5"/>
      <c r="W111" s="5"/>
      <c r="X111" s="5"/>
      <c r="Y111" s="5"/>
      <c r="Z111" s="5"/>
      <c r="AA111" s="5"/>
      <c r="AB111" s="5"/>
    </row>
    <row r="112" spans="1:28" x14ac:dyDescent="0.25">
      <c r="A112" s="1">
        <f>'DONNÉES '!B151</f>
        <v>110</v>
      </c>
      <c r="B112" s="1" t="str">
        <f t="shared" si="2"/>
        <v>AB</v>
      </c>
      <c r="C112" s="1" t="s">
        <v>65</v>
      </c>
      <c r="D112" s="1" t="str">
        <f t="shared" ref="D112:D117" si="4">CONCATENATE(A112,B112,C112)</f>
        <v>110ABSludge</v>
      </c>
      <c r="E112" s="20">
        <f>IF(A112&gt;end_year_1, 0,'DONNÉES '!G151)</f>
        <v>0</v>
      </c>
      <c r="F112" s="5"/>
      <c r="G112" s="5"/>
      <c r="H112" s="5"/>
      <c r="I112" s="5"/>
      <c r="J112" s="5"/>
      <c r="K112" s="5"/>
      <c r="L112" s="5"/>
      <c r="M112" s="5"/>
      <c r="N112" s="5"/>
      <c r="O112" s="5"/>
      <c r="P112" s="5"/>
      <c r="Q112" s="5"/>
      <c r="R112" s="5"/>
      <c r="S112" s="5"/>
      <c r="T112" s="5"/>
      <c r="U112" s="5"/>
      <c r="V112" s="5"/>
      <c r="W112" s="5"/>
      <c r="X112" s="5"/>
      <c r="Y112" s="5"/>
      <c r="Z112" s="5"/>
      <c r="AA112" s="5"/>
      <c r="AB112" s="5"/>
    </row>
    <row r="113" spans="1:28" x14ac:dyDescent="0.25">
      <c r="A113" s="1">
        <f>'DONNÉES '!B152</f>
        <v>111</v>
      </c>
      <c r="B113" s="1" t="str">
        <f t="shared" si="2"/>
        <v>AB</v>
      </c>
      <c r="C113" s="1" t="s">
        <v>65</v>
      </c>
      <c r="D113" s="1" t="str">
        <f t="shared" si="4"/>
        <v>111ABSludge</v>
      </c>
      <c r="E113" s="20">
        <f>IF(A113&gt;end_year_1, 0,'DONNÉES '!G152)</f>
        <v>0</v>
      </c>
      <c r="F113" s="5"/>
      <c r="G113" s="5"/>
      <c r="H113" s="5"/>
      <c r="I113" s="5"/>
      <c r="J113" s="5"/>
      <c r="K113" s="5"/>
      <c r="L113" s="5"/>
      <c r="M113" s="5"/>
      <c r="N113" s="5"/>
      <c r="O113" s="5"/>
      <c r="P113" s="5"/>
      <c r="Q113" s="5"/>
      <c r="R113" s="5"/>
      <c r="S113" s="5"/>
      <c r="T113" s="5"/>
      <c r="U113" s="5"/>
      <c r="V113" s="5"/>
      <c r="W113" s="5"/>
      <c r="X113" s="5"/>
      <c r="Y113" s="5"/>
      <c r="Z113" s="5"/>
      <c r="AA113" s="5"/>
      <c r="AB113" s="5"/>
    </row>
    <row r="114" spans="1:28" x14ac:dyDescent="0.25">
      <c r="A114" s="1">
        <f>'DONNÉES '!B153</f>
        <v>112</v>
      </c>
      <c r="B114" s="1" t="str">
        <f t="shared" si="2"/>
        <v>AB</v>
      </c>
      <c r="C114" s="1" t="s">
        <v>65</v>
      </c>
      <c r="D114" s="1" t="str">
        <f t="shared" si="4"/>
        <v>112ABSludge</v>
      </c>
      <c r="E114" s="20">
        <f>IF(A114&gt;end_year_1, 0,'DONNÉES '!G153)</f>
        <v>0</v>
      </c>
      <c r="F114" s="5"/>
      <c r="G114" s="5"/>
      <c r="H114" s="5"/>
      <c r="I114" s="5"/>
      <c r="J114" s="5"/>
      <c r="K114" s="5"/>
      <c r="L114" s="5"/>
      <c r="M114" s="5"/>
      <c r="N114" s="5"/>
      <c r="O114" s="5"/>
      <c r="P114" s="5"/>
      <c r="Q114" s="5"/>
      <c r="R114" s="5"/>
      <c r="S114" s="5"/>
      <c r="T114" s="5"/>
      <c r="U114" s="5"/>
      <c r="V114" s="5"/>
      <c r="W114" s="5"/>
      <c r="X114" s="5"/>
      <c r="Y114" s="5"/>
      <c r="Z114" s="5"/>
      <c r="AA114" s="5"/>
      <c r="AB114" s="5"/>
    </row>
    <row r="115" spans="1:28" x14ac:dyDescent="0.25">
      <c r="A115" s="1">
        <f>'DONNÉES '!B154</f>
        <v>113</v>
      </c>
      <c r="B115" s="1" t="str">
        <f t="shared" si="2"/>
        <v>AB</v>
      </c>
      <c r="C115" s="1" t="s">
        <v>65</v>
      </c>
      <c r="D115" s="1" t="str">
        <f t="shared" si="4"/>
        <v>113ABSludge</v>
      </c>
      <c r="E115" s="20">
        <f>IF(A115&gt;end_year_1, 0,'DONNÉES '!G154)</f>
        <v>0</v>
      </c>
      <c r="F115" s="5"/>
      <c r="G115" s="5"/>
      <c r="H115" s="5"/>
      <c r="I115" s="5"/>
      <c r="J115" s="5"/>
      <c r="K115" s="5"/>
      <c r="L115" s="5"/>
      <c r="M115" s="5"/>
      <c r="N115" s="5"/>
      <c r="O115" s="5"/>
      <c r="P115" s="5"/>
      <c r="Q115" s="5"/>
      <c r="R115" s="5"/>
      <c r="S115" s="5"/>
      <c r="T115" s="5"/>
      <c r="U115" s="5"/>
      <c r="V115" s="5"/>
      <c r="W115" s="5"/>
      <c r="X115" s="5"/>
      <c r="Y115" s="5"/>
      <c r="Z115" s="5"/>
      <c r="AA115" s="5"/>
      <c r="AB115" s="5"/>
    </row>
    <row r="116" spans="1:28" x14ac:dyDescent="0.25">
      <c r="A116" s="1">
        <f>'DONNÉES '!B155</f>
        <v>114</v>
      </c>
      <c r="B116" s="1" t="str">
        <f t="shared" si="2"/>
        <v>AB</v>
      </c>
      <c r="C116" s="1" t="s">
        <v>65</v>
      </c>
      <c r="D116" s="1" t="str">
        <f t="shared" si="4"/>
        <v>114ABSludge</v>
      </c>
      <c r="E116" s="20">
        <f>IF(A116&gt;end_year_1, 0,'DONNÉES '!G155)</f>
        <v>0</v>
      </c>
      <c r="F116" s="5"/>
      <c r="G116" s="5"/>
      <c r="H116" s="5"/>
      <c r="I116" s="5"/>
      <c r="J116" s="5"/>
      <c r="K116" s="5"/>
      <c r="L116" s="5"/>
      <c r="M116" s="5"/>
      <c r="N116" s="5"/>
      <c r="O116" s="5"/>
      <c r="P116" s="5"/>
      <c r="Q116" s="5"/>
      <c r="R116" s="5"/>
      <c r="S116" s="5"/>
      <c r="T116" s="5"/>
      <c r="U116" s="5"/>
      <c r="V116" s="5"/>
      <c r="W116" s="5"/>
      <c r="X116" s="5"/>
      <c r="Y116" s="5"/>
      <c r="Z116" s="5"/>
      <c r="AA116" s="5"/>
      <c r="AB116" s="5"/>
    </row>
    <row r="117" spans="1:28" x14ac:dyDescent="0.25">
      <c r="A117" s="1">
        <f>'DONNÉES '!B156</f>
        <v>115</v>
      </c>
      <c r="B117" s="1" t="str">
        <f t="shared" si="2"/>
        <v>AB</v>
      </c>
      <c r="C117" s="1" t="s">
        <v>65</v>
      </c>
      <c r="D117" s="1" t="str">
        <f t="shared" si="4"/>
        <v>115ABSludge</v>
      </c>
      <c r="E117" s="20">
        <f>IF(A117&gt;end_year_1, 0,'DONNÉES '!G156)</f>
        <v>0</v>
      </c>
      <c r="F117" s="5"/>
      <c r="G117" s="5"/>
      <c r="H117" s="5"/>
      <c r="I117" s="5"/>
      <c r="J117" s="5"/>
      <c r="K117" s="5"/>
      <c r="L117" s="5"/>
      <c r="M117" s="5"/>
      <c r="N117" s="5"/>
      <c r="O117" s="5"/>
      <c r="P117" s="5"/>
      <c r="Q117" s="5"/>
      <c r="R117" s="5"/>
      <c r="S117" s="5"/>
      <c r="T117" s="5"/>
      <c r="U117" s="5"/>
      <c r="V117" s="5"/>
      <c r="W117" s="5"/>
      <c r="X117" s="5"/>
      <c r="Y117" s="5"/>
      <c r="Z117" s="5"/>
      <c r="AA117" s="5"/>
      <c r="AB117" s="5"/>
    </row>
    <row r="118" spans="1:28" x14ac:dyDescent="0.25">
      <c r="A118" s="1">
        <f>'DONNÉES '!B157</f>
        <v>116</v>
      </c>
      <c r="B118" s="1" t="str">
        <f t="shared" si="2"/>
        <v>AB</v>
      </c>
      <c r="C118" s="1" t="s">
        <v>65</v>
      </c>
      <c r="D118" s="1" t="str">
        <f t="shared" ref="D118:D136" si="5">CONCATENATE(A118,B118,C118)</f>
        <v>116ABSludge</v>
      </c>
      <c r="E118" s="20">
        <f>IF(A118&gt;end_year_1, 0,'DONNÉES '!G157)</f>
        <v>0</v>
      </c>
      <c r="F118" s="5"/>
      <c r="G118" s="5"/>
      <c r="H118" s="5"/>
      <c r="I118" s="5"/>
      <c r="J118" s="5"/>
      <c r="K118" s="5"/>
      <c r="L118" s="5"/>
      <c r="M118" s="5"/>
      <c r="N118" s="5"/>
      <c r="O118" s="5"/>
      <c r="P118" s="5"/>
      <c r="Q118" s="5"/>
      <c r="R118" s="5"/>
      <c r="S118" s="5"/>
      <c r="T118" s="5"/>
      <c r="U118" s="5"/>
      <c r="V118" s="5"/>
      <c r="W118" s="5"/>
      <c r="X118" s="5"/>
      <c r="Y118" s="5"/>
      <c r="Z118" s="5"/>
      <c r="AA118" s="5"/>
      <c r="AB118" s="5"/>
    </row>
    <row r="119" spans="1:28" x14ac:dyDescent="0.25">
      <c r="A119" s="1">
        <f>'DONNÉES '!B158</f>
        <v>117</v>
      </c>
      <c r="B119" s="1" t="str">
        <f t="shared" si="2"/>
        <v>AB</v>
      </c>
      <c r="C119" s="1" t="s">
        <v>65</v>
      </c>
      <c r="D119" s="1" t="str">
        <f t="shared" si="5"/>
        <v>117ABSludge</v>
      </c>
      <c r="E119" s="20">
        <f>IF(A119&gt;end_year_1, 0,'DONNÉES '!G158)</f>
        <v>0</v>
      </c>
      <c r="F119" s="5"/>
      <c r="G119" s="5"/>
      <c r="H119" s="5"/>
      <c r="I119" s="5"/>
      <c r="J119" s="5"/>
      <c r="K119" s="5"/>
      <c r="L119" s="5"/>
      <c r="M119" s="5"/>
      <c r="N119" s="5"/>
      <c r="O119" s="5"/>
      <c r="P119" s="5"/>
      <c r="Q119" s="5"/>
      <c r="R119" s="5"/>
      <c r="S119" s="5"/>
      <c r="T119" s="5"/>
      <c r="U119" s="5"/>
      <c r="V119" s="5"/>
      <c r="W119" s="5"/>
      <c r="X119" s="5"/>
      <c r="Y119" s="5"/>
      <c r="Z119" s="5"/>
      <c r="AA119" s="5"/>
      <c r="AB119" s="5"/>
    </row>
    <row r="120" spans="1:28" x14ac:dyDescent="0.25">
      <c r="A120" s="1">
        <f>'DONNÉES '!B159</f>
        <v>118</v>
      </c>
      <c r="B120" s="1" t="str">
        <f t="shared" si="2"/>
        <v>AB</v>
      </c>
      <c r="C120" s="1" t="s">
        <v>65</v>
      </c>
      <c r="D120" s="1" t="str">
        <f t="shared" si="5"/>
        <v>118ABSludge</v>
      </c>
      <c r="E120" s="20">
        <f>IF(A120&gt;end_year_1, 0,'DONNÉES '!G159)</f>
        <v>0</v>
      </c>
      <c r="F120" s="5"/>
      <c r="G120" s="5"/>
      <c r="H120" s="5"/>
      <c r="I120" s="5"/>
      <c r="J120" s="5"/>
      <c r="K120" s="5"/>
      <c r="L120" s="5"/>
      <c r="M120" s="5"/>
      <c r="N120" s="5"/>
      <c r="O120" s="5"/>
      <c r="P120" s="5"/>
      <c r="Q120" s="5"/>
      <c r="R120" s="5"/>
      <c r="S120" s="5"/>
      <c r="T120" s="5"/>
      <c r="U120" s="5"/>
      <c r="V120" s="5"/>
      <c r="W120" s="5"/>
      <c r="X120" s="5"/>
      <c r="Y120" s="5"/>
      <c r="Z120" s="5"/>
      <c r="AA120" s="5"/>
      <c r="AB120" s="5"/>
    </row>
    <row r="121" spans="1:28" x14ac:dyDescent="0.25">
      <c r="A121" s="1">
        <f>'DONNÉES '!B160</f>
        <v>119</v>
      </c>
      <c r="B121" s="1" t="str">
        <f t="shared" si="2"/>
        <v>AB</v>
      </c>
      <c r="C121" s="1" t="s">
        <v>65</v>
      </c>
      <c r="D121" s="1" t="str">
        <f t="shared" si="5"/>
        <v>119ABSludge</v>
      </c>
      <c r="E121" s="20">
        <f>IF(A121&gt;end_year_1, 0,'DONNÉES '!G160)</f>
        <v>0</v>
      </c>
      <c r="F121" s="5"/>
      <c r="G121" s="5"/>
      <c r="H121" s="5"/>
      <c r="I121" s="5"/>
      <c r="J121" s="5"/>
      <c r="K121" s="5"/>
      <c r="L121" s="5"/>
      <c r="M121" s="5"/>
      <c r="N121" s="5"/>
      <c r="O121" s="5"/>
      <c r="P121" s="5"/>
      <c r="Q121" s="5"/>
      <c r="R121" s="5"/>
      <c r="S121" s="5"/>
      <c r="T121" s="5"/>
      <c r="U121" s="5"/>
      <c r="V121" s="5"/>
      <c r="W121" s="5"/>
      <c r="X121" s="5"/>
      <c r="Y121" s="5"/>
      <c r="Z121" s="5"/>
      <c r="AA121" s="5"/>
      <c r="AB121" s="5"/>
    </row>
    <row r="122" spans="1:28" x14ac:dyDescent="0.25">
      <c r="A122" s="1">
        <f>'DONNÉES '!B161</f>
        <v>120</v>
      </c>
      <c r="B122" s="1" t="str">
        <f t="shared" si="2"/>
        <v>AB</v>
      </c>
      <c r="C122" s="1" t="s">
        <v>65</v>
      </c>
      <c r="D122" s="1" t="str">
        <f t="shared" si="5"/>
        <v>120ABSludge</v>
      </c>
      <c r="E122" s="20">
        <f>IF(A122&gt;end_year_1, 0,'DONNÉES '!G161)</f>
        <v>0</v>
      </c>
      <c r="F122" s="5"/>
      <c r="G122" s="5"/>
      <c r="H122" s="5"/>
      <c r="I122" s="5"/>
      <c r="J122" s="5"/>
      <c r="K122" s="5"/>
      <c r="L122" s="5"/>
      <c r="M122" s="5"/>
      <c r="N122" s="5"/>
      <c r="O122" s="5"/>
      <c r="P122" s="5"/>
      <c r="Q122" s="5"/>
      <c r="R122" s="5"/>
      <c r="S122" s="5"/>
      <c r="T122" s="5"/>
      <c r="U122" s="5"/>
      <c r="V122" s="5"/>
      <c r="W122" s="5"/>
      <c r="X122" s="5"/>
      <c r="Y122" s="5"/>
      <c r="Z122" s="5"/>
      <c r="AA122" s="5"/>
      <c r="AB122" s="5"/>
    </row>
    <row r="123" spans="1:28" x14ac:dyDescent="0.25">
      <c r="A123" s="1">
        <f>'DONNÉES '!B162</f>
        <v>121</v>
      </c>
      <c r="B123" s="1" t="str">
        <f t="shared" si="2"/>
        <v>AB</v>
      </c>
      <c r="C123" s="1" t="s">
        <v>65</v>
      </c>
      <c r="D123" s="1" t="str">
        <f t="shared" si="5"/>
        <v>121ABSludge</v>
      </c>
      <c r="E123" s="20">
        <f>IF(A123&gt;end_year_1, 0,'DONNÉES '!G162)</f>
        <v>0</v>
      </c>
      <c r="F123" s="5"/>
      <c r="G123" s="5"/>
      <c r="H123" s="5"/>
      <c r="I123" s="5"/>
      <c r="J123" s="5"/>
      <c r="K123" s="5"/>
      <c r="L123" s="5"/>
      <c r="M123" s="5"/>
      <c r="N123" s="5"/>
      <c r="O123" s="5"/>
      <c r="P123" s="5"/>
      <c r="Q123" s="5"/>
      <c r="R123" s="5"/>
      <c r="S123" s="5"/>
      <c r="T123" s="5"/>
      <c r="U123" s="5"/>
      <c r="V123" s="5"/>
      <c r="W123" s="5"/>
      <c r="X123" s="5"/>
      <c r="Y123" s="5"/>
      <c r="Z123" s="5"/>
      <c r="AA123" s="5"/>
      <c r="AB123" s="5"/>
    </row>
    <row r="124" spans="1:28" x14ac:dyDescent="0.25">
      <c r="A124" s="1">
        <f>'DONNÉES '!B163</f>
        <v>122</v>
      </c>
      <c r="B124" s="1" t="str">
        <f t="shared" si="2"/>
        <v>AB</v>
      </c>
      <c r="C124" s="1" t="s">
        <v>65</v>
      </c>
      <c r="D124" s="1" t="str">
        <f t="shared" si="5"/>
        <v>122ABSludge</v>
      </c>
      <c r="E124" s="20">
        <f>IF(A124&gt;end_year_1, 0,'DONNÉES '!G163)</f>
        <v>0</v>
      </c>
      <c r="F124" s="5"/>
      <c r="G124" s="5"/>
      <c r="H124" s="5"/>
      <c r="I124" s="5"/>
      <c r="J124" s="5"/>
      <c r="K124" s="5"/>
      <c r="L124" s="5"/>
      <c r="M124" s="5"/>
      <c r="N124" s="5"/>
      <c r="O124" s="5"/>
      <c r="P124" s="5"/>
      <c r="Q124" s="5"/>
      <c r="R124" s="5"/>
      <c r="S124" s="5"/>
      <c r="T124" s="5"/>
      <c r="U124" s="5"/>
      <c r="V124" s="5"/>
      <c r="W124" s="5"/>
      <c r="X124" s="5"/>
      <c r="Y124" s="5"/>
      <c r="Z124" s="5"/>
      <c r="AA124" s="5"/>
      <c r="AB124" s="5"/>
    </row>
    <row r="125" spans="1:28" x14ac:dyDescent="0.25">
      <c r="A125" s="1">
        <f>'DONNÉES '!B164</f>
        <v>123</v>
      </c>
      <c r="B125" s="1" t="str">
        <f t="shared" si="2"/>
        <v>AB</v>
      </c>
      <c r="C125" s="1" t="s">
        <v>65</v>
      </c>
      <c r="D125" s="1" t="str">
        <f t="shared" si="5"/>
        <v>123ABSludge</v>
      </c>
      <c r="E125" s="20">
        <f>IF(A125&gt;end_year_1, 0,'DONNÉES '!G164)</f>
        <v>0</v>
      </c>
      <c r="F125" s="5"/>
      <c r="G125" s="5"/>
      <c r="H125" s="5"/>
      <c r="I125" s="5"/>
      <c r="J125" s="5"/>
      <c r="K125" s="5"/>
      <c r="L125" s="5"/>
      <c r="M125" s="5"/>
      <c r="N125" s="5"/>
      <c r="O125" s="5"/>
      <c r="P125" s="5"/>
      <c r="Q125" s="5"/>
      <c r="R125" s="5"/>
      <c r="S125" s="5"/>
      <c r="T125" s="5"/>
      <c r="U125" s="5"/>
      <c r="V125" s="5"/>
      <c r="W125" s="5"/>
      <c r="X125" s="5"/>
      <c r="Y125" s="5"/>
      <c r="Z125" s="5"/>
      <c r="AA125" s="5"/>
      <c r="AB125" s="5"/>
    </row>
    <row r="126" spans="1:28" x14ac:dyDescent="0.25">
      <c r="A126" s="1">
        <f>'DONNÉES '!B165</f>
        <v>124</v>
      </c>
      <c r="B126" s="1" t="str">
        <f t="shared" si="2"/>
        <v>AB</v>
      </c>
      <c r="C126" s="1" t="s">
        <v>65</v>
      </c>
      <c r="D126" s="1" t="str">
        <f t="shared" si="5"/>
        <v>124ABSludge</v>
      </c>
      <c r="E126" s="20">
        <f>IF(A126&gt;end_year_1, 0,'DONNÉES '!G165)</f>
        <v>0</v>
      </c>
      <c r="F126" s="5"/>
      <c r="G126" s="5"/>
      <c r="H126" s="5"/>
      <c r="I126" s="5"/>
      <c r="J126" s="5"/>
      <c r="K126" s="5"/>
      <c r="L126" s="5"/>
      <c r="M126" s="5"/>
      <c r="N126" s="5"/>
      <c r="O126" s="5"/>
      <c r="P126" s="5"/>
      <c r="Q126" s="5"/>
      <c r="R126" s="5"/>
      <c r="S126" s="5"/>
      <c r="T126" s="5"/>
      <c r="U126" s="5"/>
      <c r="V126" s="5"/>
      <c r="W126" s="5"/>
      <c r="X126" s="5"/>
      <c r="Y126" s="5"/>
      <c r="Z126" s="5"/>
      <c r="AA126" s="5"/>
      <c r="AB126" s="5"/>
    </row>
    <row r="127" spans="1:28" x14ac:dyDescent="0.25">
      <c r="A127" s="1">
        <f>'DONNÉES '!B166</f>
        <v>125</v>
      </c>
      <c r="B127" s="1" t="str">
        <f t="shared" si="2"/>
        <v>AB</v>
      </c>
      <c r="C127" s="1" t="s">
        <v>65</v>
      </c>
      <c r="D127" s="1" t="str">
        <f t="shared" si="5"/>
        <v>125ABSludge</v>
      </c>
      <c r="E127" s="20">
        <f>IF(A127&gt;end_year_1, 0,'DONNÉES '!G166)</f>
        <v>0</v>
      </c>
      <c r="F127" s="5"/>
      <c r="G127" s="5"/>
      <c r="H127" s="5"/>
      <c r="I127" s="5"/>
      <c r="J127" s="5"/>
      <c r="K127" s="5"/>
      <c r="L127" s="5"/>
      <c r="M127" s="5"/>
      <c r="N127" s="5"/>
      <c r="O127" s="5"/>
      <c r="P127" s="5"/>
      <c r="Q127" s="5"/>
      <c r="R127" s="5"/>
      <c r="S127" s="5"/>
      <c r="T127" s="5"/>
      <c r="U127" s="5"/>
      <c r="V127" s="5"/>
      <c r="W127" s="5"/>
      <c r="X127" s="5"/>
      <c r="Y127" s="5"/>
      <c r="Z127" s="5"/>
      <c r="AA127" s="5"/>
      <c r="AB127" s="5"/>
    </row>
    <row r="128" spans="1:28" x14ac:dyDescent="0.25">
      <c r="A128" s="1">
        <f>'DONNÉES '!B167</f>
        <v>126</v>
      </c>
      <c r="B128" s="1" t="str">
        <f t="shared" si="2"/>
        <v>AB</v>
      </c>
      <c r="C128" s="1" t="s">
        <v>65</v>
      </c>
      <c r="D128" s="1" t="str">
        <f t="shared" si="5"/>
        <v>126ABSludge</v>
      </c>
      <c r="E128" s="20">
        <f>IF(A128&gt;end_year_1, 0,'DONNÉES '!G167)</f>
        <v>0</v>
      </c>
      <c r="F128" s="5"/>
      <c r="G128" s="5"/>
      <c r="H128" s="5"/>
      <c r="I128" s="5"/>
      <c r="J128" s="5"/>
      <c r="K128" s="5"/>
      <c r="L128" s="5"/>
      <c r="M128" s="5"/>
      <c r="N128" s="5"/>
      <c r="O128" s="5"/>
      <c r="P128" s="5"/>
      <c r="Q128" s="5"/>
      <c r="R128" s="5"/>
      <c r="S128" s="5"/>
      <c r="T128" s="5"/>
      <c r="U128" s="5"/>
      <c r="V128" s="5"/>
      <c r="W128" s="5"/>
      <c r="X128" s="5"/>
      <c r="Y128" s="5"/>
      <c r="Z128" s="5"/>
      <c r="AA128" s="5"/>
      <c r="AB128" s="5"/>
    </row>
    <row r="129" spans="1:28" x14ac:dyDescent="0.25">
      <c r="A129" s="1">
        <f>'DONNÉES '!B168</f>
        <v>127</v>
      </c>
      <c r="B129" s="1" t="str">
        <f t="shared" si="2"/>
        <v>AB</v>
      </c>
      <c r="C129" s="1" t="s">
        <v>65</v>
      </c>
      <c r="D129" s="1" t="str">
        <f t="shared" si="5"/>
        <v>127ABSludge</v>
      </c>
      <c r="E129" s="20">
        <f>IF(A129&gt;end_year_1, 0,'DONNÉES '!G168)</f>
        <v>0</v>
      </c>
      <c r="F129" s="5"/>
      <c r="G129" s="5"/>
      <c r="H129" s="5"/>
      <c r="I129" s="5"/>
      <c r="J129" s="5"/>
      <c r="K129" s="5"/>
      <c r="L129" s="5"/>
      <c r="M129" s="5"/>
      <c r="N129" s="5"/>
      <c r="O129" s="5"/>
      <c r="P129" s="5"/>
      <c r="Q129" s="5"/>
      <c r="R129" s="5"/>
      <c r="S129" s="5"/>
      <c r="T129" s="5"/>
      <c r="U129" s="5"/>
      <c r="V129" s="5"/>
      <c r="W129" s="5"/>
      <c r="X129" s="5"/>
      <c r="Y129" s="5"/>
      <c r="Z129" s="5"/>
      <c r="AA129" s="5"/>
      <c r="AB129" s="5"/>
    </row>
    <row r="130" spans="1:28" x14ac:dyDescent="0.25">
      <c r="A130" s="1">
        <f>'DONNÉES '!B169</f>
        <v>128</v>
      </c>
      <c r="B130" s="1" t="str">
        <f t="shared" si="2"/>
        <v>AB</v>
      </c>
      <c r="C130" s="1" t="s">
        <v>65</v>
      </c>
      <c r="D130" s="1" t="str">
        <f t="shared" si="5"/>
        <v>128ABSludge</v>
      </c>
      <c r="E130" s="20">
        <f>IF(A130&gt;end_year_1, 0,'DONNÉES '!G169)</f>
        <v>0</v>
      </c>
      <c r="F130" s="5"/>
      <c r="G130" s="5"/>
      <c r="H130" s="5"/>
      <c r="I130" s="5"/>
      <c r="J130" s="5"/>
      <c r="K130" s="5"/>
      <c r="L130" s="5"/>
      <c r="M130" s="5"/>
      <c r="N130" s="5"/>
      <c r="O130" s="5"/>
      <c r="P130" s="5"/>
      <c r="Q130" s="5"/>
      <c r="R130" s="5"/>
      <c r="S130" s="5"/>
      <c r="T130" s="5"/>
      <c r="U130" s="5"/>
      <c r="V130" s="5"/>
      <c r="W130" s="5"/>
      <c r="X130" s="5"/>
      <c r="Y130" s="5"/>
      <c r="Z130" s="5"/>
      <c r="AA130" s="5"/>
      <c r="AB130" s="5"/>
    </row>
    <row r="131" spans="1:28" x14ac:dyDescent="0.25">
      <c r="A131" s="1">
        <f>'DONNÉES '!B170</f>
        <v>129</v>
      </c>
      <c r="B131" s="1" t="str">
        <f t="shared" ref="B131:B136" si="6">province_1</f>
        <v>AB</v>
      </c>
      <c r="C131" s="1" t="s">
        <v>65</v>
      </c>
      <c r="D131" s="1" t="str">
        <f t="shared" si="5"/>
        <v>129ABSludge</v>
      </c>
      <c r="E131" s="20">
        <f>IF(A131&gt;end_year_1, 0,'DONNÉES '!G170)</f>
        <v>0</v>
      </c>
      <c r="F131" s="5"/>
      <c r="G131" s="5"/>
      <c r="H131" s="5"/>
      <c r="I131" s="5"/>
      <c r="J131" s="5"/>
      <c r="K131" s="5"/>
      <c r="L131" s="5"/>
      <c r="M131" s="5"/>
      <c r="N131" s="5"/>
      <c r="O131" s="5"/>
      <c r="P131" s="5"/>
      <c r="Q131" s="5"/>
      <c r="R131" s="5"/>
      <c r="S131" s="5"/>
      <c r="T131" s="5"/>
      <c r="U131" s="5"/>
      <c r="V131" s="5"/>
      <c r="W131" s="5"/>
      <c r="X131" s="5"/>
      <c r="Y131" s="5"/>
      <c r="Z131" s="5"/>
      <c r="AA131" s="5"/>
      <c r="AB131" s="5"/>
    </row>
    <row r="132" spans="1:28" x14ac:dyDescent="0.25">
      <c r="A132" s="1">
        <f>'DONNÉES '!B171</f>
        <v>130</v>
      </c>
      <c r="B132" s="1" t="str">
        <f t="shared" si="6"/>
        <v>AB</v>
      </c>
      <c r="C132" s="1" t="s">
        <v>65</v>
      </c>
      <c r="D132" s="1" t="str">
        <f t="shared" si="5"/>
        <v>130ABSludge</v>
      </c>
      <c r="E132" s="20">
        <f>IF(A132&gt;end_year_1, 0,'DONNÉES '!G171)</f>
        <v>0</v>
      </c>
      <c r="F132" s="5"/>
      <c r="G132" s="5"/>
      <c r="H132" s="5"/>
      <c r="I132" s="5"/>
      <c r="J132" s="5"/>
      <c r="K132" s="5"/>
      <c r="L132" s="5"/>
      <c r="M132" s="5"/>
      <c r="N132" s="5"/>
      <c r="O132" s="5"/>
      <c r="P132" s="5"/>
      <c r="Q132" s="5"/>
      <c r="R132" s="5"/>
      <c r="S132" s="5"/>
      <c r="T132" s="5"/>
      <c r="U132" s="5"/>
      <c r="V132" s="5"/>
      <c r="W132" s="5"/>
      <c r="X132" s="5"/>
      <c r="Y132" s="5"/>
      <c r="Z132" s="5"/>
      <c r="AA132" s="5"/>
      <c r="AB132" s="5"/>
    </row>
    <row r="133" spans="1:28" x14ac:dyDescent="0.25">
      <c r="A133" s="1">
        <f>'DONNÉES '!B172</f>
        <v>131</v>
      </c>
      <c r="B133" s="1" t="str">
        <f t="shared" si="6"/>
        <v>AB</v>
      </c>
      <c r="C133" s="1" t="s">
        <v>65</v>
      </c>
      <c r="D133" s="1" t="str">
        <f t="shared" si="5"/>
        <v>131ABSludge</v>
      </c>
      <c r="E133" s="20">
        <f>IF(A133&gt;end_year_1, 0,'DONNÉES '!G172)</f>
        <v>0</v>
      </c>
      <c r="F133" s="5"/>
      <c r="G133" s="5"/>
      <c r="H133" s="5"/>
      <c r="I133" s="5"/>
      <c r="J133" s="5"/>
      <c r="K133" s="5"/>
      <c r="L133" s="5"/>
      <c r="M133" s="5"/>
      <c r="N133" s="5"/>
      <c r="O133" s="5"/>
      <c r="P133" s="5"/>
      <c r="Q133" s="5"/>
      <c r="R133" s="5"/>
      <c r="S133" s="5"/>
      <c r="T133" s="5"/>
      <c r="U133" s="5"/>
      <c r="V133" s="5"/>
      <c r="W133" s="5"/>
      <c r="X133" s="5"/>
      <c r="Y133" s="5"/>
      <c r="Z133" s="5"/>
      <c r="AA133" s="5"/>
      <c r="AB133" s="5"/>
    </row>
    <row r="134" spans="1:28" x14ac:dyDescent="0.25">
      <c r="A134" s="1">
        <f>'DONNÉES '!B173</f>
        <v>132</v>
      </c>
      <c r="B134" s="1" t="str">
        <f t="shared" si="6"/>
        <v>AB</v>
      </c>
      <c r="C134" s="1" t="s">
        <v>65</v>
      </c>
      <c r="D134" s="1" t="str">
        <f t="shared" si="5"/>
        <v>132ABSludge</v>
      </c>
      <c r="E134" s="20">
        <f>IF(A134&gt;end_year_1, 0,'DONNÉES '!G173)</f>
        <v>0</v>
      </c>
      <c r="F134" s="5"/>
      <c r="G134" s="5"/>
      <c r="H134" s="5"/>
      <c r="I134" s="5"/>
      <c r="J134" s="5"/>
      <c r="K134" s="5"/>
      <c r="L134" s="5"/>
      <c r="M134" s="5"/>
      <c r="N134" s="5"/>
      <c r="O134" s="5"/>
      <c r="P134" s="5"/>
      <c r="Q134" s="5"/>
      <c r="R134" s="5"/>
      <c r="S134" s="5"/>
      <c r="T134" s="5"/>
      <c r="U134" s="5"/>
      <c r="V134" s="5"/>
      <c r="W134" s="5"/>
      <c r="X134" s="5"/>
      <c r="Y134" s="5"/>
      <c r="Z134" s="5"/>
      <c r="AA134" s="5"/>
      <c r="AB134" s="5"/>
    </row>
    <row r="135" spans="1:28" x14ac:dyDescent="0.25">
      <c r="A135" s="1">
        <f>'DONNÉES '!B174</f>
        <v>133</v>
      </c>
      <c r="B135" s="1" t="str">
        <f t="shared" si="6"/>
        <v>AB</v>
      </c>
      <c r="C135" s="1" t="s">
        <v>65</v>
      </c>
      <c r="D135" s="1" t="str">
        <f t="shared" si="5"/>
        <v>133ABSludge</v>
      </c>
      <c r="E135" s="20">
        <f>IF(A135&gt;end_year_1, 0,'DONNÉES '!G174)</f>
        <v>0</v>
      </c>
      <c r="F135" s="5"/>
      <c r="G135" s="5"/>
      <c r="H135" s="5"/>
      <c r="I135" s="5"/>
      <c r="J135" s="5"/>
      <c r="K135" s="5"/>
      <c r="L135" s="5"/>
      <c r="M135" s="5"/>
      <c r="N135" s="5"/>
      <c r="O135" s="5"/>
      <c r="P135" s="5"/>
      <c r="Q135" s="5"/>
      <c r="R135" s="5"/>
      <c r="S135" s="5"/>
      <c r="T135" s="5"/>
      <c r="U135" s="5"/>
      <c r="V135" s="5"/>
      <c r="W135" s="5"/>
      <c r="X135" s="5"/>
      <c r="Y135" s="5"/>
      <c r="Z135" s="5"/>
      <c r="AA135" s="5"/>
      <c r="AB135" s="5"/>
    </row>
    <row r="136" spans="1:28" x14ac:dyDescent="0.25">
      <c r="A136" s="1">
        <f>'DONNÉES '!B175</f>
        <v>134</v>
      </c>
      <c r="B136" s="1" t="str">
        <f t="shared" si="6"/>
        <v>AB</v>
      </c>
      <c r="C136" s="1" t="s">
        <v>65</v>
      </c>
      <c r="D136" s="1" t="str">
        <f t="shared" si="5"/>
        <v>134ABSludge</v>
      </c>
      <c r="E136" s="20">
        <f>IF(A136&gt;end_year_1, 0,'DONNÉES '!G175)</f>
        <v>0</v>
      </c>
      <c r="F136" s="5"/>
      <c r="G136" s="5"/>
      <c r="H136" s="5"/>
      <c r="I136" s="5"/>
      <c r="J136" s="5"/>
      <c r="K136" s="5"/>
      <c r="L136" s="5"/>
      <c r="M136" s="5"/>
      <c r="N136" s="5"/>
      <c r="O136" s="5"/>
      <c r="P136" s="5"/>
      <c r="Q136" s="5"/>
      <c r="R136" s="5"/>
      <c r="S136" s="5"/>
      <c r="T136" s="5"/>
      <c r="U136" s="5"/>
      <c r="V136" s="5"/>
      <c r="W136" s="5"/>
      <c r="X136" s="5"/>
      <c r="Y136" s="5"/>
      <c r="Z136" s="5"/>
      <c r="AA136" s="5"/>
      <c r="AB136" s="5"/>
    </row>
    <row r="137" spans="1:28" x14ac:dyDescent="0.25">
      <c r="E137" s="20"/>
      <c r="F137" s="5"/>
      <c r="G137" s="5"/>
      <c r="H137" s="5"/>
      <c r="I137" s="5"/>
      <c r="J137" s="5"/>
      <c r="K137" s="5"/>
      <c r="L137" s="5"/>
      <c r="M137" s="5"/>
      <c r="N137" s="5"/>
      <c r="O137" s="5"/>
      <c r="P137" s="5"/>
      <c r="Q137" s="5"/>
      <c r="R137" s="5"/>
      <c r="S137" s="5"/>
      <c r="T137" s="5"/>
      <c r="U137" s="5"/>
      <c r="V137" s="5"/>
      <c r="W137" s="5"/>
      <c r="X137" s="5"/>
      <c r="Y137" s="5"/>
      <c r="Z137" s="5"/>
      <c r="AA137" s="5"/>
      <c r="AB137" s="5"/>
    </row>
    <row r="138" spans="1:28" x14ac:dyDescent="0.25">
      <c r="E138" s="20"/>
      <c r="F138" s="5"/>
      <c r="G138" s="5"/>
      <c r="H138" s="5"/>
      <c r="I138" s="5"/>
      <c r="J138" s="5"/>
      <c r="K138" s="5"/>
      <c r="L138" s="5"/>
      <c r="M138" s="5"/>
      <c r="N138" s="5"/>
      <c r="O138" s="5"/>
      <c r="P138" s="5"/>
      <c r="Q138" s="5"/>
      <c r="R138" s="5"/>
      <c r="S138" s="5"/>
      <c r="T138" s="5"/>
      <c r="U138" s="5"/>
      <c r="V138" s="5"/>
      <c r="W138" s="5"/>
      <c r="X138" s="5"/>
      <c r="Y138" s="5"/>
      <c r="Z138" s="5"/>
      <c r="AA138" s="5"/>
      <c r="AB138" s="5"/>
    </row>
    <row r="139" spans="1:28" x14ac:dyDescent="0.25">
      <c r="E139" s="20"/>
      <c r="F139" s="5"/>
      <c r="G139" s="5"/>
      <c r="H139" s="5"/>
      <c r="I139" s="5"/>
      <c r="J139" s="5"/>
      <c r="K139" s="5"/>
      <c r="L139" s="5"/>
      <c r="M139" s="5"/>
      <c r="N139" s="5"/>
      <c r="O139" s="5"/>
      <c r="P139" s="5"/>
      <c r="Q139" s="5"/>
      <c r="R139" s="5"/>
      <c r="S139" s="5"/>
      <c r="T139" s="5"/>
      <c r="U139" s="5"/>
      <c r="V139" s="5"/>
      <c r="W139" s="5"/>
      <c r="X139" s="5"/>
      <c r="Y139" s="5"/>
      <c r="Z139" s="5"/>
      <c r="AA139" s="5"/>
      <c r="AB139" s="5"/>
    </row>
    <row r="140" spans="1:28" x14ac:dyDescent="0.2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x14ac:dyDescent="0.2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x14ac:dyDescent="0.2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x14ac:dyDescent="0.2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x14ac:dyDescent="0.2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5:28" x14ac:dyDescent="0.2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5:28" x14ac:dyDescent="0.2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5:28" x14ac:dyDescent="0.2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5:28" x14ac:dyDescent="0.2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5:28" x14ac:dyDescent="0.2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5:28" x14ac:dyDescent="0.2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5:28" x14ac:dyDescent="0.2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5:28" x14ac:dyDescent="0.2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5:28" x14ac:dyDescent="0.2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5:28" x14ac:dyDescent="0.2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5:28" x14ac:dyDescent="0.2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5:28" x14ac:dyDescent="0.2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5:28" x14ac:dyDescent="0.2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5:28" x14ac:dyDescent="0.2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5:28" x14ac:dyDescent="0.2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5:28" x14ac:dyDescent="0.2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5:28" x14ac:dyDescent="0.2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5:28" x14ac:dyDescent="0.2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5:28" x14ac:dyDescent="0.2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5:28" x14ac:dyDescent="0.2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5:28" x14ac:dyDescent="0.2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5:28" x14ac:dyDescent="0.2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5:28" x14ac:dyDescent="0.2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5:28" x14ac:dyDescent="0.2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5:28" x14ac:dyDescent="0.2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5:28" x14ac:dyDescent="0.2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5:28" x14ac:dyDescent="0.2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5:28" x14ac:dyDescent="0.2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5:28" x14ac:dyDescent="0.2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5:28" x14ac:dyDescent="0.2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5:28" x14ac:dyDescent="0.2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5:28" x14ac:dyDescent="0.2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5:28" x14ac:dyDescent="0.2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5:28" x14ac:dyDescent="0.2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5:28" x14ac:dyDescent="0.2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5:28" x14ac:dyDescent="0.2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5:28" x14ac:dyDescent="0.2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5:28" x14ac:dyDescent="0.2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5:28" x14ac:dyDescent="0.2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5:28" x14ac:dyDescent="0.2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5:28" x14ac:dyDescent="0.2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5:28" x14ac:dyDescent="0.2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5:28" x14ac:dyDescent="0.2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5:28" x14ac:dyDescent="0.2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5:28" x14ac:dyDescent="0.2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5:28" x14ac:dyDescent="0.2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5:28" x14ac:dyDescent="0.2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5:28" x14ac:dyDescent="0.2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5:28" x14ac:dyDescent="0.2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5:28" x14ac:dyDescent="0.2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5:28" x14ac:dyDescent="0.2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5:28" x14ac:dyDescent="0.2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5:28" x14ac:dyDescent="0.2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5:28" x14ac:dyDescent="0.2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5:28" x14ac:dyDescent="0.2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5:28" x14ac:dyDescent="0.2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5:28" x14ac:dyDescent="0.2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5:28" x14ac:dyDescent="0.2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5:28" x14ac:dyDescent="0.2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5:28" x14ac:dyDescent="0.2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5:28" x14ac:dyDescent="0.2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5:28" x14ac:dyDescent="0.2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5:28" x14ac:dyDescent="0.2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5:28" x14ac:dyDescent="0.2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5:28" x14ac:dyDescent="0.2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5:28" x14ac:dyDescent="0.2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5:28" x14ac:dyDescent="0.2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5:28" x14ac:dyDescent="0.2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5:28" x14ac:dyDescent="0.2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5:28" x14ac:dyDescent="0.2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5:28" x14ac:dyDescent="0.2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5:28" x14ac:dyDescent="0.2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5:28" x14ac:dyDescent="0.2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5:28" x14ac:dyDescent="0.2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5:28" x14ac:dyDescent="0.2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5:28" x14ac:dyDescent="0.2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5:28" x14ac:dyDescent="0.2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5:28" x14ac:dyDescent="0.2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5:28" x14ac:dyDescent="0.2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5:28" x14ac:dyDescent="0.2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5:28" x14ac:dyDescent="0.2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5:28" x14ac:dyDescent="0.2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5:28" x14ac:dyDescent="0.2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5:28" x14ac:dyDescent="0.2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5:28" x14ac:dyDescent="0.2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5:28" x14ac:dyDescent="0.2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5:28" x14ac:dyDescent="0.2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5:28" x14ac:dyDescent="0.2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5:28" x14ac:dyDescent="0.2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5:28" x14ac:dyDescent="0.2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5:28" x14ac:dyDescent="0.2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5:28" x14ac:dyDescent="0.2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5:28" x14ac:dyDescent="0.2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5:28" x14ac:dyDescent="0.2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5:28" x14ac:dyDescent="0.2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5:28" x14ac:dyDescent="0.2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5:28" x14ac:dyDescent="0.2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5:28" x14ac:dyDescent="0.2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5:28" x14ac:dyDescent="0.2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5:28" x14ac:dyDescent="0.2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5:28" x14ac:dyDescent="0.2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5:28" x14ac:dyDescent="0.2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5:28" x14ac:dyDescent="0.2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5:28" x14ac:dyDescent="0.2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5:28" x14ac:dyDescent="0.2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5:28" x14ac:dyDescent="0.2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5:28" x14ac:dyDescent="0.2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5:28" x14ac:dyDescent="0.2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5:28" x14ac:dyDescent="0.2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5:28" x14ac:dyDescent="0.2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5:28" x14ac:dyDescent="0.2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5:28" x14ac:dyDescent="0.2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5:28" x14ac:dyDescent="0.2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5:28" x14ac:dyDescent="0.2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5:28" x14ac:dyDescent="0.2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5:28" x14ac:dyDescent="0.2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5:28" x14ac:dyDescent="0.2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5:28" x14ac:dyDescent="0.2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5:28" x14ac:dyDescent="0.2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5:28" x14ac:dyDescent="0.2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5:28" x14ac:dyDescent="0.2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5:28" x14ac:dyDescent="0.2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5:28" x14ac:dyDescent="0.2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5:28" x14ac:dyDescent="0.2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5:28" x14ac:dyDescent="0.2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5:28" x14ac:dyDescent="0.2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5:28" x14ac:dyDescent="0.2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5:28" x14ac:dyDescent="0.2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5:28" x14ac:dyDescent="0.2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5:28" x14ac:dyDescent="0.2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5:28" x14ac:dyDescent="0.2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5:28" x14ac:dyDescent="0.2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5:28" x14ac:dyDescent="0.2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5:28" x14ac:dyDescent="0.2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5:28" x14ac:dyDescent="0.2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5:28" x14ac:dyDescent="0.2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5:28" x14ac:dyDescent="0.2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5:28" x14ac:dyDescent="0.2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5:28" x14ac:dyDescent="0.2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5:28" x14ac:dyDescent="0.2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5:28" x14ac:dyDescent="0.2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5:28" x14ac:dyDescent="0.2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5:28" x14ac:dyDescent="0.2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5:28" x14ac:dyDescent="0.2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5:28" x14ac:dyDescent="0.2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5:28" x14ac:dyDescent="0.2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5:28" x14ac:dyDescent="0.2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5:28" x14ac:dyDescent="0.2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5:28" x14ac:dyDescent="0.2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5:28" x14ac:dyDescent="0.2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5:28" x14ac:dyDescent="0.2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5:28" x14ac:dyDescent="0.2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5:28" x14ac:dyDescent="0.2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5:28" x14ac:dyDescent="0.2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5:28" x14ac:dyDescent="0.2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5:28" x14ac:dyDescent="0.2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5:28" x14ac:dyDescent="0.2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5:28" x14ac:dyDescent="0.2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5:28" x14ac:dyDescent="0.2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5:28" x14ac:dyDescent="0.2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5:28" x14ac:dyDescent="0.2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5:28" x14ac:dyDescent="0.2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5:28" x14ac:dyDescent="0.2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5:28" x14ac:dyDescent="0.2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5:28" x14ac:dyDescent="0.2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5:28" x14ac:dyDescent="0.2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5:28"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5:28"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5:28"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5:28"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5:28" x14ac:dyDescent="0.2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5:28" x14ac:dyDescent="0.2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5:28" x14ac:dyDescent="0.2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5:28" x14ac:dyDescent="0.2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5:28" x14ac:dyDescent="0.2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5:28" x14ac:dyDescent="0.2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5:28" x14ac:dyDescent="0.2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5:28" x14ac:dyDescent="0.2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5:28" x14ac:dyDescent="0.2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5:28" x14ac:dyDescent="0.2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5:28" x14ac:dyDescent="0.2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5:28" x14ac:dyDescent="0.2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5:28" x14ac:dyDescent="0.2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5:28" x14ac:dyDescent="0.2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5:28" x14ac:dyDescent="0.2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5:28" x14ac:dyDescent="0.2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5:28" x14ac:dyDescent="0.2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5:28" x14ac:dyDescent="0.2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5:28" x14ac:dyDescent="0.2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5:28" x14ac:dyDescent="0.2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5:28" x14ac:dyDescent="0.2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5:28" x14ac:dyDescent="0.2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5:28" x14ac:dyDescent="0.2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5:28" x14ac:dyDescent="0.2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5:28" x14ac:dyDescent="0.2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5:28" x14ac:dyDescent="0.2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5:28" x14ac:dyDescent="0.2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5:28" x14ac:dyDescent="0.2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5:28" x14ac:dyDescent="0.2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5:28" x14ac:dyDescent="0.2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5:28" x14ac:dyDescent="0.2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5:28" x14ac:dyDescent="0.2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5:28" x14ac:dyDescent="0.2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5:28" x14ac:dyDescent="0.2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5:28" x14ac:dyDescent="0.2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5:28" x14ac:dyDescent="0.2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5:28" x14ac:dyDescent="0.2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5:28" x14ac:dyDescent="0.2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5:28" x14ac:dyDescent="0.2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5:28" x14ac:dyDescent="0.2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5:28" x14ac:dyDescent="0.2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5:28" x14ac:dyDescent="0.2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5:28" x14ac:dyDescent="0.2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5:28" x14ac:dyDescent="0.2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5:28" x14ac:dyDescent="0.2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5:28" x14ac:dyDescent="0.2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5:28" x14ac:dyDescent="0.2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5:28" x14ac:dyDescent="0.2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5:28" x14ac:dyDescent="0.2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5:28" x14ac:dyDescent="0.2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5:28" x14ac:dyDescent="0.2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5:28" x14ac:dyDescent="0.2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5:28" x14ac:dyDescent="0.2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5:28" x14ac:dyDescent="0.2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5:28" x14ac:dyDescent="0.2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5:28" x14ac:dyDescent="0.2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5:28" x14ac:dyDescent="0.2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5:28" x14ac:dyDescent="0.2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5:28" x14ac:dyDescent="0.2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5:28" x14ac:dyDescent="0.2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5:28" x14ac:dyDescent="0.2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5:28" x14ac:dyDescent="0.2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5:28" x14ac:dyDescent="0.2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5:28" x14ac:dyDescent="0.2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5:28" x14ac:dyDescent="0.2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5:28" x14ac:dyDescent="0.2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5:28" x14ac:dyDescent="0.2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5:28" x14ac:dyDescent="0.2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5:28" x14ac:dyDescent="0.2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5:28" x14ac:dyDescent="0.2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5:28" x14ac:dyDescent="0.2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5:28" x14ac:dyDescent="0.2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5:28" x14ac:dyDescent="0.2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5:28" x14ac:dyDescent="0.2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5:28" x14ac:dyDescent="0.2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5:28" x14ac:dyDescent="0.2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5:28" x14ac:dyDescent="0.2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5:28" x14ac:dyDescent="0.2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5:28" x14ac:dyDescent="0.2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5:28" x14ac:dyDescent="0.2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5:28" x14ac:dyDescent="0.2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5:28" x14ac:dyDescent="0.2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5:28" x14ac:dyDescent="0.2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5:28" x14ac:dyDescent="0.2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5:28" x14ac:dyDescent="0.2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5:28" x14ac:dyDescent="0.2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5:28" x14ac:dyDescent="0.2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5:28" x14ac:dyDescent="0.2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5:28" x14ac:dyDescent="0.2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5:28" x14ac:dyDescent="0.2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5:28" x14ac:dyDescent="0.2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5:28" x14ac:dyDescent="0.2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5:28" x14ac:dyDescent="0.2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5:28" x14ac:dyDescent="0.2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5:28" x14ac:dyDescent="0.2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5:28" x14ac:dyDescent="0.2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5:28" x14ac:dyDescent="0.2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5:28" x14ac:dyDescent="0.2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5:28" x14ac:dyDescent="0.2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5:28" x14ac:dyDescent="0.2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5:28" x14ac:dyDescent="0.2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5:28" x14ac:dyDescent="0.2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5:28" x14ac:dyDescent="0.2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5:28" x14ac:dyDescent="0.2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5:28" x14ac:dyDescent="0.2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5:28" x14ac:dyDescent="0.2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5:28" x14ac:dyDescent="0.2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5:28" x14ac:dyDescent="0.2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5:28" x14ac:dyDescent="0.2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5:28" x14ac:dyDescent="0.2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5:28" x14ac:dyDescent="0.2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5:28" x14ac:dyDescent="0.2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5:28" x14ac:dyDescent="0.2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5:28" x14ac:dyDescent="0.2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5:28" x14ac:dyDescent="0.2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5:28" x14ac:dyDescent="0.2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5:28" x14ac:dyDescent="0.2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5:28" x14ac:dyDescent="0.2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5:28" x14ac:dyDescent="0.2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5:28" x14ac:dyDescent="0.2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5:28" x14ac:dyDescent="0.2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5:28" x14ac:dyDescent="0.2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5:28" x14ac:dyDescent="0.2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5:28" x14ac:dyDescent="0.2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5:28" x14ac:dyDescent="0.2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5:28" x14ac:dyDescent="0.2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5:28" x14ac:dyDescent="0.2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5:28" x14ac:dyDescent="0.2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5:28" x14ac:dyDescent="0.2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5:28" x14ac:dyDescent="0.2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5:28" x14ac:dyDescent="0.2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5:28" x14ac:dyDescent="0.2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5:28" x14ac:dyDescent="0.2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5:28" x14ac:dyDescent="0.2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5:28" x14ac:dyDescent="0.2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5:28" x14ac:dyDescent="0.2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5:28" x14ac:dyDescent="0.2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5:28" x14ac:dyDescent="0.2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5:28" x14ac:dyDescent="0.2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5:28" x14ac:dyDescent="0.2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5:28" x14ac:dyDescent="0.2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5:28" x14ac:dyDescent="0.2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5:28" x14ac:dyDescent="0.2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5:28" x14ac:dyDescent="0.2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5:28" x14ac:dyDescent="0.2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5:28" x14ac:dyDescent="0.2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5:28" x14ac:dyDescent="0.2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5:28" x14ac:dyDescent="0.2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5:28" x14ac:dyDescent="0.2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5:28" x14ac:dyDescent="0.2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5:28" x14ac:dyDescent="0.2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5:28" x14ac:dyDescent="0.2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5:28" x14ac:dyDescent="0.2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5:28" x14ac:dyDescent="0.2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5:28" x14ac:dyDescent="0.2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5:28" x14ac:dyDescent="0.2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5:28" x14ac:dyDescent="0.2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5:28" x14ac:dyDescent="0.2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5:28" x14ac:dyDescent="0.2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5:28" x14ac:dyDescent="0.2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5:28" x14ac:dyDescent="0.2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5:28" x14ac:dyDescent="0.2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5:28" x14ac:dyDescent="0.2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5:28" x14ac:dyDescent="0.2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5:28" x14ac:dyDescent="0.2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5:28" x14ac:dyDescent="0.2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5:28" x14ac:dyDescent="0.2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5:28" x14ac:dyDescent="0.2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5:28" x14ac:dyDescent="0.2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5:28" x14ac:dyDescent="0.2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5:28" x14ac:dyDescent="0.2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5:28" x14ac:dyDescent="0.2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5:28" x14ac:dyDescent="0.2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5:28" x14ac:dyDescent="0.2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5:28" x14ac:dyDescent="0.2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5:28" x14ac:dyDescent="0.2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5:28" x14ac:dyDescent="0.2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5:28" x14ac:dyDescent="0.2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5:28" x14ac:dyDescent="0.2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5:28" x14ac:dyDescent="0.2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5:28" x14ac:dyDescent="0.2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5:28" x14ac:dyDescent="0.2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5:28" x14ac:dyDescent="0.2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5:28" x14ac:dyDescent="0.2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5:28" x14ac:dyDescent="0.2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5:28" x14ac:dyDescent="0.2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5:28" x14ac:dyDescent="0.2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5:28" x14ac:dyDescent="0.2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5:28" x14ac:dyDescent="0.2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5:28" x14ac:dyDescent="0.2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5:28" x14ac:dyDescent="0.2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5:28" x14ac:dyDescent="0.2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5:28" x14ac:dyDescent="0.2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5:28" x14ac:dyDescent="0.2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5:28" x14ac:dyDescent="0.2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5:28" x14ac:dyDescent="0.2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5:28" x14ac:dyDescent="0.2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5:28" x14ac:dyDescent="0.2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5:28" x14ac:dyDescent="0.2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5:28" x14ac:dyDescent="0.2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5:28" x14ac:dyDescent="0.2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5:28" x14ac:dyDescent="0.2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5:28" x14ac:dyDescent="0.2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5:28" x14ac:dyDescent="0.2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5:28" x14ac:dyDescent="0.2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5:28" x14ac:dyDescent="0.2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5:28" x14ac:dyDescent="0.2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5:28" x14ac:dyDescent="0.2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5:28" x14ac:dyDescent="0.2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5:28" x14ac:dyDescent="0.2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5:28" x14ac:dyDescent="0.2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5:28" x14ac:dyDescent="0.2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5:28" x14ac:dyDescent="0.2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5:28" x14ac:dyDescent="0.2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5:28" x14ac:dyDescent="0.2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5:28" x14ac:dyDescent="0.2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5:28" x14ac:dyDescent="0.2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5:28" x14ac:dyDescent="0.2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5:28" x14ac:dyDescent="0.2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5:28" x14ac:dyDescent="0.2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5:28" x14ac:dyDescent="0.2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5:28" x14ac:dyDescent="0.2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5:28" x14ac:dyDescent="0.2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5:28" x14ac:dyDescent="0.2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5:28" x14ac:dyDescent="0.2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5:28" x14ac:dyDescent="0.2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5:28" x14ac:dyDescent="0.2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5:28" x14ac:dyDescent="0.2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5:28" x14ac:dyDescent="0.2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5:28" x14ac:dyDescent="0.2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5:28" x14ac:dyDescent="0.2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5:28" x14ac:dyDescent="0.2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5:28" x14ac:dyDescent="0.2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5:28" x14ac:dyDescent="0.2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5:28" x14ac:dyDescent="0.2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5:28" x14ac:dyDescent="0.2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5:28" x14ac:dyDescent="0.2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5:28" x14ac:dyDescent="0.2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5:28" x14ac:dyDescent="0.2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5:28" x14ac:dyDescent="0.2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5:28" x14ac:dyDescent="0.2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5:28" x14ac:dyDescent="0.2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5:28" x14ac:dyDescent="0.2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5:28" x14ac:dyDescent="0.2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5:28" x14ac:dyDescent="0.2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5:28" x14ac:dyDescent="0.2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5:28" x14ac:dyDescent="0.2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5:28" x14ac:dyDescent="0.2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5:28" x14ac:dyDescent="0.2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5:28" x14ac:dyDescent="0.2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5:28" x14ac:dyDescent="0.2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5:28" x14ac:dyDescent="0.2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5:28" x14ac:dyDescent="0.2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5:28" x14ac:dyDescent="0.2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5:28" x14ac:dyDescent="0.2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5:28" x14ac:dyDescent="0.2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5:28" x14ac:dyDescent="0.2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5:28" x14ac:dyDescent="0.2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5:28" x14ac:dyDescent="0.2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5:28" x14ac:dyDescent="0.2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5:28" x14ac:dyDescent="0.2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5:28" x14ac:dyDescent="0.2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5:28" x14ac:dyDescent="0.2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5:28" x14ac:dyDescent="0.2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5:28" x14ac:dyDescent="0.2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5:28" x14ac:dyDescent="0.2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5:28" x14ac:dyDescent="0.2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5:28" x14ac:dyDescent="0.2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5:28" x14ac:dyDescent="0.2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5:28" x14ac:dyDescent="0.2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5:28" x14ac:dyDescent="0.2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5:28" x14ac:dyDescent="0.2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5:28" x14ac:dyDescent="0.2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5:28" x14ac:dyDescent="0.2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5:28" x14ac:dyDescent="0.2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5:28" x14ac:dyDescent="0.2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5:28" x14ac:dyDescent="0.2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5:28" x14ac:dyDescent="0.2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5:28" x14ac:dyDescent="0.2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5:28" x14ac:dyDescent="0.2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5:28" x14ac:dyDescent="0.2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5:28" x14ac:dyDescent="0.2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5:28" x14ac:dyDescent="0.2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5:28" x14ac:dyDescent="0.2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5:28" x14ac:dyDescent="0.2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5:28" x14ac:dyDescent="0.2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5:28" x14ac:dyDescent="0.2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5:28" x14ac:dyDescent="0.2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5:28" x14ac:dyDescent="0.2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5:28" x14ac:dyDescent="0.2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5:28" x14ac:dyDescent="0.2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5:28" x14ac:dyDescent="0.2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5:28" x14ac:dyDescent="0.2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5:28" x14ac:dyDescent="0.2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5:28" x14ac:dyDescent="0.2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5:28" x14ac:dyDescent="0.2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5:28" x14ac:dyDescent="0.2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5:28" x14ac:dyDescent="0.2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5:28" x14ac:dyDescent="0.2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5:28" x14ac:dyDescent="0.2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5:28" x14ac:dyDescent="0.2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5:28" x14ac:dyDescent="0.2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5:28" x14ac:dyDescent="0.2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5:28" x14ac:dyDescent="0.2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5:28" x14ac:dyDescent="0.2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5:28" x14ac:dyDescent="0.2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5:28" x14ac:dyDescent="0.2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5:28" x14ac:dyDescent="0.2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5:28" x14ac:dyDescent="0.2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5:28" x14ac:dyDescent="0.2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5:28" x14ac:dyDescent="0.2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5:28" x14ac:dyDescent="0.2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5:28" x14ac:dyDescent="0.2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5:28" x14ac:dyDescent="0.2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5:28" x14ac:dyDescent="0.2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5:28" x14ac:dyDescent="0.2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5:28" x14ac:dyDescent="0.2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5:28" x14ac:dyDescent="0.2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5:28" x14ac:dyDescent="0.2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5:28" x14ac:dyDescent="0.2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5:28" x14ac:dyDescent="0.2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5:28" x14ac:dyDescent="0.2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5:28" x14ac:dyDescent="0.2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5:28" x14ac:dyDescent="0.2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5:28" x14ac:dyDescent="0.2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5:28" x14ac:dyDescent="0.2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5:28" x14ac:dyDescent="0.2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5:28" x14ac:dyDescent="0.2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5:28" x14ac:dyDescent="0.2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5:28" x14ac:dyDescent="0.2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5:28" x14ac:dyDescent="0.2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5:28" x14ac:dyDescent="0.2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5:28" x14ac:dyDescent="0.2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5:28" x14ac:dyDescent="0.2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5:28" x14ac:dyDescent="0.2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5:28" x14ac:dyDescent="0.2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5:28" x14ac:dyDescent="0.2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5:28" x14ac:dyDescent="0.2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5:28" x14ac:dyDescent="0.2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5:28" x14ac:dyDescent="0.2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5:28" x14ac:dyDescent="0.2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5:28" x14ac:dyDescent="0.2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5:28" x14ac:dyDescent="0.2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5:28" x14ac:dyDescent="0.2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5:28" x14ac:dyDescent="0.2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5:28" x14ac:dyDescent="0.2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5:28" x14ac:dyDescent="0.2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5:28" x14ac:dyDescent="0.2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5:28" x14ac:dyDescent="0.2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5:28" x14ac:dyDescent="0.2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5:28" x14ac:dyDescent="0.2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5:28" x14ac:dyDescent="0.2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5:28" x14ac:dyDescent="0.2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5:28" x14ac:dyDescent="0.2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5:28" x14ac:dyDescent="0.2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5:28" x14ac:dyDescent="0.2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5:28" x14ac:dyDescent="0.2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5:28" x14ac:dyDescent="0.2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5:28" x14ac:dyDescent="0.2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5:28" x14ac:dyDescent="0.2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5:28" x14ac:dyDescent="0.2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5:28" x14ac:dyDescent="0.2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5:28" x14ac:dyDescent="0.2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5:28" x14ac:dyDescent="0.2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5:28" x14ac:dyDescent="0.2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5:28" x14ac:dyDescent="0.2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5:28" x14ac:dyDescent="0.2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5:28" x14ac:dyDescent="0.2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5:28" x14ac:dyDescent="0.2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5:28" x14ac:dyDescent="0.2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5:28" x14ac:dyDescent="0.2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5:28" x14ac:dyDescent="0.2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5:28" x14ac:dyDescent="0.2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5:28" x14ac:dyDescent="0.2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5:28" x14ac:dyDescent="0.2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5:28" x14ac:dyDescent="0.2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5:28" x14ac:dyDescent="0.2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5:28" x14ac:dyDescent="0.2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5:28" x14ac:dyDescent="0.2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5:28" x14ac:dyDescent="0.2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5:28" x14ac:dyDescent="0.2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5:28" x14ac:dyDescent="0.2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5:28" x14ac:dyDescent="0.2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5:28" x14ac:dyDescent="0.2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5:28" x14ac:dyDescent="0.2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5:28" x14ac:dyDescent="0.2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5:28" x14ac:dyDescent="0.2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5:28" x14ac:dyDescent="0.2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5:28" x14ac:dyDescent="0.2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5:28" x14ac:dyDescent="0.2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5:28" x14ac:dyDescent="0.2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5:28" x14ac:dyDescent="0.2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5:28" x14ac:dyDescent="0.2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5:28" x14ac:dyDescent="0.2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5:28" x14ac:dyDescent="0.2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5:28" x14ac:dyDescent="0.2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5:28" x14ac:dyDescent="0.2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5:28" x14ac:dyDescent="0.2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5:28" x14ac:dyDescent="0.2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5:28" x14ac:dyDescent="0.2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5:28" x14ac:dyDescent="0.2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5:28" x14ac:dyDescent="0.2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5:28" x14ac:dyDescent="0.2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5:28" x14ac:dyDescent="0.2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5:28" x14ac:dyDescent="0.2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5:28" x14ac:dyDescent="0.2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5:28" x14ac:dyDescent="0.2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5:28" x14ac:dyDescent="0.2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5:28" x14ac:dyDescent="0.2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5:28" x14ac:dyDescent="0.2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5:28" x14ac:dyDescent="0.2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5:28" x14ac:dyDescent="0.2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5:28" x14ac:dyDescent="0.2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5:28" x14ac:dyDescent="0.2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5:28" x14ac:dyDescent="0.2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5:28" x14ac:dyDescent="0.2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5:28" x14ac:dyDescent="0.2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5:28" x14ac:dyDescent="0.2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5:28" x14ac:dyDescent="0.2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5:28" x14ac:dyDescent="0.2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5:28" x14ac:dyDescent="0.2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5:28" x14ac:dyDescent="0.2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5:28" x14ac:dyDescent="0.2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5:28" x14ac:dyDescent="0.2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5:28" x14ac:dyDescent="0.2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5:28" x14ac:dyDescent="0.2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5:28" x14ac:dyDescent="0.2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5:28" x14ac:dyDescent="0.2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5:28" x14ac:dyDescent="0.2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5:28" x14ac:dyDescent="0.2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5:28" x14ac:dyDescent="0.2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5:28" x14ac:dyDescent="0.2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5:28" x14ac:dyDescent="0.2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5:28" x14ac:dyDescent="0.2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5:28" x14ac:dyDescent="0.2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5:28" x14ac:dyDescent="0.2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5:28" x14ac:dyDescent="0.2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5:28" x14ac:dyDescent="0.2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5:28" x14ac:dyDescent="0.2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5:28" x14ac:dyDescent="0.2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5:28" x14ac:dyDescent="0.2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5:28" x14ac:dyDescent="0.2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5:28" x14ac:dyDescent="0.2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5:28" x14ac:dyDescent="0.2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5:28" x14ac:dyDescent="0.2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5:28" x14ac:dyDescent="0.2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5:28" x14ac:dyDescent="0.2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5:28" x14ac:dyDescent="0.2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5:28" x14ac:dyDescent="0.2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5:28" x14ac:dyDescent="0.2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5:28" x14ac:dyDescent="0.2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5:28" x14ac:dyDescent="0.2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5:28" x14ac:dyDescent="0.2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5:28" x14ac:dyDescent="0.2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5:28" x14ac:dyDescent="0.2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5:28" x14ac:dyDescent="0.2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5:28" x14ac:dyDescent="0.2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5:28" x14ac:dyDescent="0.2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5:28" x14ac:dyDescent="0.2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5:28" x14ac:dyDescent="0.2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5:28" x14ac:dyDescent="0.2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5:28" x14ac:dyDescent="0.2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5:28" x14ac:dyDescent="0.2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5:28" x14ac:dyDescent="0.2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5:28" x14ac:dyDescent="0.2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5:28" x14ac:dyDescent="0.2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5:28" x14ac:dyDescent="0.2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5:28" x14ac:dyDescent="0.2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5:28" x14ac:dyDescent="0.2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5:28" x14ac:dyDescent="0.2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5:28" x14ac:dyDescent="0.2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5:28" x14ac:dyDescent="0.2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5:28" x14ac:dyDescent="0.2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5:28" x14ac:dyDescent="0.2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5:28" x14ac:dyDescent="0.2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5:28" x14ac:dyDescent="0.2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5:28" x14ac:dyDescent="0.2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5:28" x14ac:dyDescent="0.2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5:28" x14ac:dyDescent="0.2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5:28" x14ac:dyDescent="0.2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5:28" x14ac:dyDescent="0.2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5:28" x14ac:dyDescent="0.2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5:28" x14ac:dyDescent="0.2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5:28" x14ac:dyDescent="0.2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5:28" x14ac:dyDescent="0.2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5:28" x14ac:dyDescent="0.2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5:28" x14ac:dyDescent="0.2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5:28" x14ac:dyDescent="0.2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5:28" x14ac:dyDescent="0.2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5:28" x14ac:dyDescent="0.2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5:28" x14ac:dyDescent="0.2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5:28" x14ac:dyDescent="0.2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5:28" x14ac:dyDescent="0.2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5:28" x14ac:dyDescent="0.2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5:28" x14ac:dyDescent="0.2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5:28" x14ac:dyDescent="0.2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5:28" x14ac:dyDescent="0.2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5:28" x14ac:dyDescent="0.2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5:28" x14ac:dyDescent="0.2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5:28" x14ac:dyDescent="0.2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5:28" x14ac:dyDescent="0.2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5:28" x14ac:dyDescent="0.2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5:28" x14ac:dyDescent="0.2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5:28" x14ac:dyDescent="0.2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5:28" x14ac:dyDescent="0.2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5:28" x14ac:dyDescent="0.2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5:28" x14ac:dyDescent="0.2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5:28" x14ac:dyDescent="0.2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5:28" x14ac:dyDescent="0.2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5:28" x14ac:dyDescent="0.2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5:28" x14ac:dyDescent="0.2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5:28" x14ac:dyDescent="0.2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5:28" x14ac:dyDescent="0.2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5:28" x14ac:dyDescent="0.2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5:28" x14ac:dyDescent="0.2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5:28" x14ac:dyDescent="0.2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5:28" x14ac:dyDescent="0.2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5:28" x14ac:dyDescent="0.2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5:28" x14ac:dyDescent="0.2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5:28" x14ac:dyDescent="0.2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5:28" x14ac:dyDescent="0.2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5:28" x14ac:dyDescent="0.2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5:28" x14ac:dyDescent="0.2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5:28" x14ac:dyDescent="0.2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5:28" x14ac:dyDescent="0.2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5:28" x14ac:dyDescent="0.2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5:28" x14ac:dyDescent="0.2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5:28" x14ac:dyDescent="0.2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5:28" x14ac:dyDescent="0.2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5:28" x14ac:dyDescent="0.2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5:28" x14ac:dyDescent="0.2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5:28" x14ac:dyDescent="0.2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5:28" x14ac:dyDescent="0.2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5:28" x14ac:dyDescent="0.2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5:28" x14ac:dyDescent="0.2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5:28" x14ac:dyDescent="0.2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5:28" x14ac:dyDescent="0.2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5:28" x14ac:dyDescent="0.2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5:28" x14ac:dyDescent="0.2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5:28" x14ac:dyDescent="0.2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5:28" x14ac:dyDescent="0.2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5:28" x14ac:dyDescent="0.2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5:28" x14ac:dyDescent="0.2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5:28" x14ac:dyDescent="0.2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5:28" x14ac:dyDescent="0.2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5:28" x14ac:dyDescent="0.2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5:28" x14ac:dyDescent="0.2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5:28" x14ac:dyDescent="0.2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5:28" x14ac:dyDescent="0.2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5:28" x14ac:dyDescent="0.2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5:28" x14ac:dyDescent="0.2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5:28" x14ac:dyDescent="0.2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5:28" x14ac:dyDescent="0.2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5:28" x14ac:dyDescent="0.2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5:28" x14ac:dyDescent="0.2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5:28" x14ac:dyDescent="0.2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5:28" x14ac:dyDescent="0.2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5:28" x14ac:dyDescent="0.2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5:28" x14ac:dyDescent="0.2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5:28" x14ac:dyDescent="0.2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5:28" x14ac:dyDescent="0.2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5:28" x14ac:dyDescent="0.2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5:28" x14ac:dyDescent="0.2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5:28" x14ac:dyDescent="0.2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5:28" x14ac:dyDescent="0.2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5:28" x14ac:dyDescent="0.2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5:28" x14ac:dyDescent="0.2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5:28" x14ac:dyDescent="0.2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5:28" x14ac:dyDescent="0.2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5:28" x14ac:dyDescent="0.2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5:28" x14ac:dyDescent="0.2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5:28" x14ac:dyDescent="0.2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5:28" x14ac:dyDescent="0.2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5:28" x14ac:dyDescent="0.2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5:28" x14ac:dyDescent="0.2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5:28" x14ac:dyDescent="0.2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5:28" x14ac:dyDescent="0.2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5:28" x14ac:dyDescent="0.2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5:28" x14ac:dyDescent="0.2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5:28" x14ac:dyDescent="0.2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5:28" x14ac:dyDescent="0.2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5:28" x14ac:dyDescent="0.2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5:28" x14ac:dyDescent="0.2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5:28" x14ac:dyDescent="0.2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5:28" x14ac:dyDescent="0.2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5:28" x14ac:dyDescent="0.2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5:28" x14ac:dyDescent="0.2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5:28" x14ac:dyDescent="0.2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5:28" x14ac:dyDescent="0.2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5:28" x14ac:dyDescent="0.2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5:28" x14ac:dyDescent="0.2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5:28" x14ac:dyDescent="0.2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5:28" x14ac:dyDescent="0.2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5:28" x14ac:dyDescent="0.2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5:28" x14ac:dyDescent="0.2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5:28" x14ac:dyDescent="0.2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5:28" x14ac:dyDescent="0.2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5:28" x14ac:dyDescent="0.2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5:28" x14ac:dyDescent="0.2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5:28" x14ac:dyDescent="0.2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5:28" x14ac:dyDescent="0.2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5:28" x14ac:dyDescent="0.2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5:28" x14ac:dyDescent="0.2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5:28" x14ac:dyDescent="0.2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5:28" x14ac:dyDescent="0.2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5:28" x14ac:dyDescent="0.2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5:28" x14ac:dyDescent="0.2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5:28" x14ac:dyDescent="0.2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5:28" x14ac:dyDescent="0.2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5:28" x14ac:dyDescent="0.2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5:28" x14ac:dyDescent="0.2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5:28" x14ac:dyDescent="0.2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5:28" x14ac:dyDescent="0.2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5:28" x14ac:dyDescent="0.2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5:28" x14ac:dyDescent="0.2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5:28" x14ac:dyDescent="0.2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5:28" x14ac:dyDescent="0.2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5:28" x14ac:dyDescent="0.2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5:28" x14ac:dyDescent="0.2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5:28" x14ac:dyDescent="0.2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5:28" x14ac:dyDescent="0.2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5:28" x14ac:dyDescent="0.2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5:28" x14ac:dyDescent="0.2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5:28" x14ac:dyDescent="0.2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5:28" x14ac:dyDescent="0.2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5:28" x14ac:dyDescent="0.2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5:28" x14ac:dyDescent="0.2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5:28" x14ac:dyDescent="0.2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5:28" x14ac:dyDescent="0.2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5:28" x14ac:dyDescent="0.2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5:28" x14ac:dyDescent="0.2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5:28" x14ac:dyDescent="0.2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5:28" x14ac:dyDescent="0.2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5:28" x14ac:dyDescent="0.2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5:28" x14ac:dyDescent="0.2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5:28" x14ac:dyDescent="0.2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5:28" x14ac:dyDescent="0.2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5:28" x14ac:dyDescent="0.2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5:28" x14ac:dyDescent="0.2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5:28" x14ac:dyDescent="0.2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5:28" x14ac:dyDescent="0.2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5:28" x14ac:dyDescent="0.2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5:28" x14ac:dyDescent="0.2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5:28" x14ac:dyDescent="0.2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5:28" x14ac:dyDescent="0.2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5:28" x14ac:dyDescent="0.2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5:28" x14ac:dyDescent="0.2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5:28" x14ac:dyDescent="0.2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5:28" x14ac:dyDescent="0.2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5:28" x14ac:dyDescent="0.2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5:28" x14ac:dyDescent="0.2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5:28" x14ac:dyDescent="0.2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5:28" x14ac:dyDescent="0.2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5:28" x14ac:dyDescent="0.2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5:28" x14ac:dyDescent="0.2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5:28" x14ac:dyDescent="0.2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5:28" x14ac:dyDescent="0.2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5:28" x14ac:dyDescent="0.2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5:28" x14ac:dyDescent="0.2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5:28" x14ac:dyDescent="0.2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5:28" x14ac:dyDescent="0.2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5:28" x14ac:dyDescent="0.2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5:28" x14ac:dyDescent="0.2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5:28" x14ac:dyDescent="0.2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5:28" x14ac:dyDescent="0.2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5:28" x14ac:dyDescent="0.2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5:28" x14ac:dyDescent="0.2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5:28" x14ac:dyDescent="0.2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5:28" x14ac:dyDescent="0.2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5:28" x14ac:dyDescent="0.2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5:28" x14ac:dyDescent="0.2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5:28" x14ac:dyDescent="0.2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5:28" x14ac:dyDescent="0.2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5:28" x14ac:dyDescent="0.2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5:28" x14ac:dyDescent="0.2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5:28" x14ac:dyDescent="0.2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5:28" x14ac:dyDescent="0.2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5:28" x14ac:dyDescent="0.2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5:28" x14ac:dyDescent="0.2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5:28" x14ac:dyDescent="0.2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5:28" x14ac:dyDescent="0.2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5:28" x14ac:dyDescent="0.2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5:28" x14ac:dyDescent="0.2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5:28" x14ac:dyDescent="0.2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5:28" x14ac:dyDescent="0.2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5:28" x14ac:dyDescent="0.2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row r="1001" spans="5:28" x14ac:dyDescent="0.2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row>
    <row r="1002" spans="5:28" x14ac:dyDescent="0.2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row>
    <row r="1003" spans="5:28" x14ac:dyDescent="0.2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row>
    <row r="1004" spans="5:28" x14ac:dyDescent="0.2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row>
    <row r="1005" spans="5:28" x14ac:dyDescent="0.2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row>
    <row r="1006" spans="5:28" x14ac:dyDescent="0.2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row>
    <row r="1007" spans="5:28" x14ac:dyDescent="0.2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row>
    <row r="1008" spans="5:28" x14ac:dyDescent="0.2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row>
    <row r="1009" spans="5:28" x14ac:dyDescent="0.2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pageSetUpPr fitToPage="1"/>
  </sheetPr>
  <dimension ref="A1:Z210"/>
  <sheetViews>
    <sheetView showGridLines="0" showRowColHeaders="0" zoomScale="75" zoomScaleNormal="75" workbookViewId="0">
      <selection activeCell="F12" sqref="F12:H12"/>
    </sheetView>
  </sheetViews>
  <sheetFormatPr defaultColWidth="8.5703125" defaultRowHeight="15" x14ac:dyDescent="0.25"/>
  <cols>
    <col min="1" max="1" width="5.85546875" style="58" customWidth="1"/>
    <col min="2" max="2" width="13.7109375" style="58" customWidth="1"/>
    <col min="3" max="3" width="17.28515625" style="58" customWidth="1"/>
    <col min="4" max="4" width="21.85546875" style="58" customWidth="1"/>
    <col min="5" max="5" width="20.28515625" style="58" customWidth="1"/>
    <col min="6" max="6" width="20.5703125" style="58" customWidth="1"/>
    <col min="7" max="9" width="24.85546875" style="58" customWidth="1"/>
    <col min="10" max="10" width="16" style="58" customWidth="1"/>
    <col min="11" max="11" width="5.28515625" style="58" customWidth="1"/>
    <col min="12" max="12" width="36.5703125" style="58" customWidth="1"/>
    <col min="13" max="13" width="35.5703125" style="58" customWidth="1"/>
    <col min="14" max="15" width="19.42578125" style="58" customWidth="1"/>
    <col min="16" max="16" width="5.140625" style="58" customWidth="1"/>
    <col min="17" max="17" width="7.5703125" style="58" customWidth="1"/>
    <col min="18" max="18" width="13.28515625" style="58" customWidth="1"/>
    <col min="19" max="19" width="11.140625" style="58" customWidth="1"/>
    <col min="20" max="20" width="15.140625" style="58" customWidth="1"/>
    <col min="21" max="22" width="11.5703125" style="58" customWidth="1"/>
    <col min="23" max="24" width="8.5703125" style="58"/>
    <col min="25" max="27" width="8.5703125" style="58" customWidth="1"/>
    <col min="28" max="16384" width="8.5703125" style="58"/>
  </cols>
  <sheetData>
    <row r="1" spans="2:26" s="62" customFormat="1" ht="32.25" customHeight="1" x14ac:dyDescent="0.25">
      <c r="B1" s="131" t="s">
        <v>270</v>
      </c>
      <c r="C1" s="99"/>
      <c r="D1" s="99"/>
      <c r="E1" s="99"/>
      <c r="F1" s="99"/>
      <c r="G1" s="99"/>
      <c r="H1" s="99"/>
      <c r="I1" s="99"/>
      <c r="J1" s="99"/>
      <c r="K1" s="99"/>
      <c r="L1" s="99"/>
      <c r="M1" s="99"/>
      <c r="N1" s="99"/>
      <c r="O1" s="99"/>
      <c r="P1" s="99"/>
      <c r="Q1" s="99"/>
      <c r="R1" s="99"/>
      <c r="S1" s="99"/>
      <c r="T1" s="99"/>
      <c r="U1" s="99"/>
      <c r="V1" s="99"/>
    </row>
    <row r="2" spans="2:26" x14ac:dyDescent="0.25">
      <c r="B2" s="63"/>
      <c r="C2" s="63"/>
      <c r="D2" s="63"/>
      <c r="E2" s="63"/>
      <c r="F2" s="63"/>
      <c r="G2" s="63"/>
      <c r="H2" s="63"/>
      <c r="I2" s="63"/>
      <c r="J2" s="63"/>
      <c r="K2" s="63"/>
      <c r="L2" s="63"/>
      <c r="M2" s="63"/>
      <c r="N2" s="63"/>
      <c r="O2" s="63"/>
      <c r="P2" s="63"/>
      <c r="Q2" s="63"/>
      <c r="R2" s="63"/>
      <c r="S2" s="63"/>
      <c r="T2" s="63"/>
      <c r="U2" s="63"/>
      <c r="V2" s="63"/>
    </row>
    <row r="3" spans="2:26" s="59" customFormat="1" ht="21" thickBot="1" x14ac:dyDescent="0.35">
      <c r="B3" s="161" t="s">
        <v>199</v>
      </c>
      <c r="C3" s="161"/>
      <c r="D3" s="162"/>
      <c r="E3" s="162"/>
      <c r="F3" s="162"/>
      <c r="G3" s="162"/>
      <c r="H3" s="162"/>
      <c r="I3" s="162"/>
      <c r="J3" s="162"/>
      <c r="K3" s="162"/>
      <c r="L3" s="162"/>
      <c r="M3" s="162"/>
      <c r="N3" s="162"/>
      <c r="O3" s="162"/>
      <c r="P3" s="162"/>
      <c r="Q3" s="162"/>
      <c r="R3" s="162"/>
      <c r="S3" s="162"/>
      <c r="T3" s="162"/>
      <c r="U3" s="162"/>
      <c r="V3" s="162"/>
    </row>
    <row r="4" spans="2:26" s="60" customFormat="1" ht="16.5" thickBot="1" x14ac:dyDescent="0.3">
      <c r="B4" s="111"/>
      <c r="C4" s="111"/>
      <c r="D4" s="111"/>
      <c r="E4" s="137" t="s">
        <v>201</v>
      </c>
      <c r="F4" s="390"/>
      <c r="G4" s="391"/>
      <c r="H4" s="392"/>
      <c r="I4" s="189"/>
      <c r="J4" s="111"/>
      <c r="K4" s="245" t="s">
        <v>205</v>
      </c>
      <c r="L4" s="164"/>
      <c r="M4" s="246" t="s">
        <v>206</v>
      </c>
      <c r="N4" s="111"/>
      <c r="O4" s="111"/>
      <c r="P4" s="111"/>
      <c r="Q4" s="111"/>
      <c r="R4" s="111"/>
      <c r="S4" s="111"/>
      <c r="T4" s="111"/>
      <c r="U4" s="111"/>
      <c r="V4" s="111"/>
    </row>
    <row r="5" spans="2:26" s="60" customFormat="1" ht="16.5" thickBot="1" x14ac:dyDescent="0.3">
      <c r="B5" s="111"/>
      <c r="C5" s="111"/>
      <c r="D5" s="111"/>
      <c r="E5" s="137" t="s">
        <v>40</v>
      </c>
      <c r="F5" s="165" t="s">
        <v>14</v>
      </c>
      <c r="G5" s="244" t="s">
        <v>354</v>
      </c>
      <c r="H5" s="111"/>
      <c r="I5" s="111"/>
      <c r="J5" s="111"/>
      <c r="K5" s="111"/>
      <c r="L5" s="111"/>
      <c r="M5" s="111"/>
      <c r="N5" s="111"/>
      <c r="O5" s="111"/>
      <c r="P5" s="111"/>
      <c r="Q5" s="111"/>
      <c r="R5" s="111"/>
      <c r="S5" s="111"/>
      <c r="T5" s="111"/>
      <c r="U5" s="111"/>
      <c r="V5" s="111"/>
    </row>
    <row r="6" spans="2:26" s="60" customFormat="1" ht="17.25" customHeight="1" thickBot="1" x14ac:dyDescent="0.3">
      <c r="B6" s="111"/>
      <c r="C6" s="111"/>
      <c r="D6" s="111"/>
      <c r="E6" s="137" t="s">
        <v>202</v>
      </c>
      <c r="F6" s="164"/>
      <c r="G6" s="166" t="s">
        <v>204</v>
      </c>
      <c r="H6" s="111"/>
      <c r="I6" s="111"/>
      <c r="J6" s="111"/>
      <c r="K6" s="111"/>
      <c r="L6" s="111"/>
      <c r="M6" s="111"/>
      <c r="N6" s="111"/>
      <c r="O6" s="111"/>
      <c r="P6" s="111"/>
      <c r="Q6" s="111"/>
      <c r="R6" s="111"/>
      <c r="S6" s="111"/>
      <c r="T6" s="111"/>
      <c r="U6" s="111"/>
      <c r="V6" s="111"/>
    </row>
    <row r="7" spans="2:26" s="60" customFormat="1" ht="17.25" customHeight="1" thickBot="1" x14ac:dyDescent="0.3">
      <c r="B7" s="111"/>
      <c r="C7" s="111"/>
      <c r="D7" s="111"/>
      <c r="E7" s="137" t="s">
        <v>342</v>
      </c>
      <c r="F7" s="164"/>
      <c r="G7" s="166" t="s">
        <v>330</v>
      </c>
      <c r="H7" s="167"/>
      <c r="I7" s="167"/>
      <c r="J7" s="111"/>
      <c r="K7" s="111"/>
      <c r="L7" s="111"/>
      <c r="M7" s="111"/>
      <c r="N7" s="111"/>
      <c r="O7" s="111"/>
      <c r="P7" s="111"/>
      <c r="Q7" s="111"/>
      <c r="R7" s="111"/>
      <c r="S7" s="111"/>
      <c r="T7" s="111"/>
      <c r="U7" s="111"/>
      <c r="V7" s="111"/>
    </row>
    <row r="8" spans="2:26" ht="15" customHeight="1" x14ac:dyDescent="0.25">
      <c r="B8" s="63"/>
      <c r="C8" s="63"/>
      <c r="D8" s="63"/>
      <c r="E8" s="168"/>
      <c r="F8" s="171"/>
      <c r="G8" s="169"/>
      <c r="H8" s="170"/>
      <c r="I8" s="170"/>
      <c r="J8" s="63"/>
      <c r="K8" s="63"/>
      <c r="L8" s="63"/>
      <c r="M8" s="63"/>
      <c r="N8" s="63"/>
      <c r="O8" s="63"/>
      <c r="P8" s="63"/>
      <c r="Q8" s="63"/>
      <c r="R8" s="63"/>
      <c r="S8" s="63"/>
      <c r="T8" s="63"/>
      <c r="U8" s="63"/>
      <c r="V8" s="63"/>
    </row>
    <row r="9" spans="2:26" s="59" customFormat="1" ht="21" thickBot="1" x14ac:dyDescent="0.35">
      <c r="B9" s="161" t="s">
        <v>200</v>
      </c>
      <c r="C9" s="161"/>
      <c r="D9" s="162"/>
      <c r="E9" s="162"/>
      <c r="F9" s="162"/>
      <c r="G9" s="162"/>
      <c r="H9" s="162"/>
      <c r="I9" s="162"/>
      <c r="J9" s="162"/>
      <c r="K9" s="162"/>
      <c r="L9" s="247" t="s">
        <v>207</v>
      </c>
      <c r="M9" s="248"/>
      <c r="N9" s="248"/>
      <c r="O9" s="248"/>
      <c r="P9" s="248"/>
      <c r="Q9" s="249"/>
      <c r="R9" s="249"/>
      <c r="S9" s="249"/>
      <c r="T9" s="249"/>
      <c r="U9" s="249"/>
      <c r="V9" s="162"/>
    </row>
    <row r="10" spans="2:26" s="60" customFormat="1" ht="18" customHeight="1" x14ac:dyDescent="0.25">
      <c r="B10" s="172"/>
      <c r="C10" s="172"/>
      <c r="D10" s="111"/>
      <c r="E10" s="111"/>
      <c r="F10" s="111"/>
      <c r="G10" s="111"/>
      <c r="H10" s="111"/>
      <c r="I10" s="111"/>
      <c r="M10" s="111"/>
      <c r="N10" s="111"/>
      <c r="O10" s="111"/>
      <c r="P10" s="111"/>
      <c r="V10" s="111"/>
    </row>
    <row r="11" spans="2:26" s="61" customFormat="1" ht="41.25" customHeight="1" thickBot="1" x14ac:dyDescent="0.3">
      <c r="F11" s="220"/>
      <c r="L11" s="406" t="s">
        <v>209</v>
      </c>
      <c r="M11" s="215" t="s">
        <v>210</v>
      </c>
      <c r="N11" s="396" t="s">
        <v>211</v>
      </c>
      <c r="O11" s="399" t="s">
        <v>212</v>
      </c>
      <c r="P11" s="60"/>
      <c r="Q11" s="404" t="s">
        <v>317</v>
      </c>
      <c r="R11" s="405"/>
      <c r="S11" s="405"/>
      <c r="T11" s="405"/>
      <c r="U11" s="154"/>
      <c r="V11" s="251" t="s">
        <v>148</v>
      </c>
    </row>
    <row r="12" spans="2:26" s="60" customFormat="1" ht="48" customHeight="1" thickBot="1" x14ac:dyDescent="0.3">
      <c r="D12" s="154"/>
      <c r="E12" s="276" t="s">
        <v>331</v>
      </c>
      <c r="F12" s="393" t="s">
        <v>171</v>
      </c>
      <c r="G12" s="394"/>
      <c r="H12" s="395"/>
      <c r="L12" s="407"/>
      <c r="M12" s="211" t="str">
        <f>+F12</f>
        <v xml:space="preserve">Zone climatique IPCC </v>
      </c>
      <c r="N12" s="397"/>
      <c r="O12" s="400"/>
      <c r="Q12" s="409" t="s">
        <v>215</v>
      </c>
      <c r="R12" s="410"/>
      <c r="S12" s="411"/>
      <c r="T12" s="205">
        <v>1</v>
      </c>
      <c r="U12" s="111"/>
    </row>
    <row r="13" spans="2:26" s="60" customFormat="1" ht="38.25" customHeight="1" thickBot="1" x14ac:dyDescent="0.3">
      <c r="B13" s="157"/>
      <c r="C13" s="157"/>
      <c r="I13" s="111"/>
      <c r="J13" s="61"/>
      <c r="L13" s="408"/>
      <c r="M13" s="216" t="str">
        <f>+IF('DONNÉES '!F12="Zone climatique IPCC ", climate_zone,precip_range)</f>
        <v>IPCC Humide</v>
      </c>
      <c r="N13" s="398"/>
      <c r="O13" s="401"/>
      <c r="P13" s="58"/>
      <c r="Q13" s="409" t="s">
        <v>332</v>
      </c>
      <c r="R13" s="410"/>
      <c r="S13" s="411"/>
      <c r="T13" s="199">
        <v>0.5</v>
      </c>
      <c r="U13" s="111"/>
    </row>
    <row r="14" spans="2:26" s="60" customFormat="1" ht="21.75" customHeight="1" thickBot="1" x14ac:dyDescent="0.3">
      <c r="B14" s="172"/>
      <c r="C14" s="209"/>
      <c r="D14" s="112"/>
      <c r="E14" s="221" t="s">
        <v>208</v>
      </c>
      <c r="F14" s="174" t="s">
        <v>345</v>
      </c>
      <c r="G14" s="414" t="s">
        <v>343</v>
      </c>
      <c r="H14" s="414"/>
      <c r="I14" s="414"/>
      <c r="J14" s="414"/>
      <c r="L14" s="203" t="s">
        <v>174</v>
      </c>
      <c r="M14" s="243">
        <f>HLOOKUP(L14,FOD_model_div!$C$2:$AR$3,2,FALSE)</f>
        <v>0.185</v>
      </c>
      <c r="N14" s="243">
        <v>0.15</v>
      </c>
      <c r="O14" s="243">
        <v>0.7</v>
      </c>
      <c r="P14" s="58"/>
      <c r="Q14" s="417" t="s">
        <v>214</v>
      </c>
      <c r="R14" s="417"/>
      <c r="S14" s="417"/>
      <c r="T14" s="417"/>
    </row>
    <row r="15" spans="2:26" ht="21" customHeight="1" x14ac:dyDescent="0.25">
      <c r="B15" s="111"/>
      <c r="C15" s="112"/>
      <c r="D15" s="112"/>
      <c r="G15" s="414"/>
      <c r="H15" s="414"/>
      <c r="I15" s="414"/>
      <c r="J15" s="414"/>
      <c r="K15" s="71"/>
      <c r="L15" s="203" t="s">
        <v>175</v>
      </c>
      <c r="M15" s="243">
        <f>HLOOKUP(L15,FOD_model_div!$C$2:$AR$3,2,FALSE)</f>
        <v>0.06</v>
      </c>
      <c r="N15" s="243">
        <v>0.4</v>
      </c>
      <c r="O15" s="243">
        <v>0.5</v>
      </c>
      <c r="Q15" s="418"/>
      <c r="R15" s="418"/>
      <c r="S15" s="418"/>
      <c r="T15" s="418"/>
      <c r="Z15" s="60"/>
    </row>
    <row r="16" spans="2:26" ht="19.5" customHeight="1" thickBot="1" x14ac:dyDescent="0.3">
      <c r="B16" s="60"/>
      <c r="C16" s="219"/>
      <c r="D16" s="219"/>
      <c r="E16" s="219"/>
      <c r="F16" s="219"/>
      <c r="G16" s="414"/>
      <c r="H16" s="414"/>
      <c r="I16" s="414"/>
      <c r="J16" s="414"/>
      <c r="K16" s="71"/>
      <c r="L16" s="203" t="s">
        <v>178</v>
      </c>
      <c r="M16" s="243">
        <f>HLOOKUP(L16,FOD_model_div!$C$2:$AR$3,2,FALSE)</f>
        <v>0.1</v>
      </c>
      <c r="N16" s="243">
        <v>0.2</v>
      </c>
      <c r="O16" s="243">
        <v>0.7</v>
      </c>
      <c r="Q16" s="416" t="s">
        <v>216</v>
      </c>
      <c r="R16" s="416"/>
      <c r="S16" s="416"/>
      <c r="T16" s="415">
        <f>16/12</f>
        <v>1.3333333333333333</v>
      </c>
      <c r="Z16" s="60"/>
    </row>
    <row r="17" spans="2:26" ht="18" customHeight="1" thickBot="1" x14ac:dyDescent="0.3">
      <c r="B17" s="111"/>
      <c r="C17" s="111"/>
      <c r="D17" s="173" t="s">
        <v>217</v>
      </c>
      <c r="E17" s="164"/>
      <c r="F17" s="111" t="s">
        <v>121</v>
      </c>
      <c r="G17" s="354" t="s">
        <v>340</v>
      </c>
      <c r="H17" s="354"/>
      <c r="I17" s="354"/>
      <c r="J17" s="354"/>
      <c r="K17" s="71"/>
      <c r="L17" s="203" t="s">
        <v>176</v>
      </c>
      <c r="M17" s="243">
        <f>HLOOKUP(L17,FOD_model_div!$C$2:$AR$3,2,FALSE)</f>
        <v>0.1</v>
      </c>
      <c r="N17" s="243">
        <v>0.4</v>
      </c>
      <c r="O17" s="243">
        <v>0.5</v>
      </c>
      <c r="P17" s="60"/>
      <c r="Q17" s="416"/>
      <c r="R17" s="416"/>
      <c r="S17" s="416"/>
      <c r="T17" s="415"/>
      <c r="Z17" s="60"/>
    </row>
    <row r="18" spans="2:26" ht="18" customHeight="1" x14ac:dyDescent="0.25">
      <c r="B18" s="111"/>
      <c r="C18" s="111"/>
      <c r="D18" s="173"/>
      <c r="E18" s="175"/>
      <c r="F18" s="63"/>
      <c r="G18" s="354"/>
      <c r="H18" s="354"/>
      <c r="I18" s="354"/>
      <c r="J18" s="354"/>
      <c r="K18" s="71"/>
      <c r="L18" s="203" t="s">
        <v>177</v>
      </c>
      <c r="M18" s="243">
        <f>HLOOKUP(L18,FOD_model_div!$C$2:$AR$3,2,FALSE)</f>
        <v>0.03</v>
      </c>
      <c r="N18" s="243">
        <v>0.43</v>
      </c>
      <c r="O18" s="243">
        <v>0.1</v>
      </c>
      <c r="P18" s="60"/>
      <c r="Q18" s="421" t="s">
        <v>316</v>
      </c>
      <c r="R18" s="421"/>
      <c r="S18" s="421"/>
      <c r="T18" s="420">
        <v>0.65600000000000003</v>
      </c>
      <c r="Z18" s="60"/>
    </row>
    <row r="19" spans="2:26" s="60" customFormat="1" ht="18" customHeight="1" thickBot="1" x14ac:dyDescent="0.3">
      <c r="B19" s="426" t="s">
        <v>219</v>
      </c>
      <c r="C19" s="426"/>
      <c r="D19" s="426"/>
      <c r="F19" s="111"/>
      <c r="G19" s="354"/>
      <c r="H19" s="354"/>
      <c r="I19" s="354"/>
      <c r="J19" s="354"/>
      <c r="K19" s="71"/>
      <c r="L19" s="203" t="s">
        <v>2</v>
      </c>
      <c r="M19" s="243">
        <f>HLOOKUP(L19,FOD_model_div!$C$2:$AR$3,2,FALSE)</f>
        <v>0.06</v>
      </c>
      <c r="N19" s="243">
        <v>0.24</v>
      </c>
      <c r="O19" s="243">
        <v>0.5</v>
      </c>
      <c r="Q19" s="421"/>
      <c r="R19" s="421"/>
      <c r="S19" s="421"/>
      <c r="T19" s="420"/>
    </row>
    <row r="20" spans="2:26" s="60" customFormat="1" ht="18" customHeight="1" thickBot="1" x14ac:dyDescent="0.3">
      <c r="B20" s="426"/>
      <c r="C20" s="426"/>
      <c r="D20" s="426"/>
      <c r="E20" s="164"/>
      <c r="F20" s="111" t="s">
        <v>222</v>
      </c>
      <c r="G20" s="354"/>
      <c r="H20" s="354"/>
      <c r="I20" s="354"/>
      <c r="J20" s="354"/>
      <c r="K20" s="71"/>
      <c r="L20" s="203" t="s">
        <v>180</v>
      </c>
      <c r="M20" s="243">
        <f>HLOOKUP(L20,FOD_model_div!$C$2:$AR$3,2,FALSE)</f>
        <v>0.185</v>
      </c>
      <c r="N20" s="243">
        <v>0.24</v>
      </c>
      <c r="O20" s="243">
        <v>0.5</v>
      </c>
      <c r="Q20" s="422"/>
      <c r="R20" s="422"/>
      <c r="S20" s="422"/>
      <c r="T20" s="422"/>
    </row>
    <row r="21" spans="2:26" s="60" customFormat="1" ht="18" customHeight="1" thickBot="1" x14ac:dyDescent="0.3">
      <c r="B21" s="425" t="s">
        <v>220</v>
      </c>
      <c r="C21" s="425"/>
      <c r="D21" s="425"/>
      <c r="F21" s="111"/>
      <c r="G21" s="354"/>
      <c r="H21" s="354"/>
      <c r="I21" s="354"/>
      <c r="J21" s="354"/>
      <c r="L21" s="203" t="s">
        <v>179</v>
      </c>
      <c r="M21" s="243">
        <f>HLOOKUP(L21,FOD_model_div!$C$2:$AR$3,2,FALSE)</f>
        <v>0.1</v>
      </c>
      <c r="N21" s="243">
        <v>0.24</v>
      </c>
      <c r="O21" s="243">
        <v>0.5</v>
      </c>
      <c r="Q21" s="422"/>
      <c r="R21" s="422"/>
      <c r="S21" s="422"/>
      <c r="T21" s="422"/>
      <c r="U21" s="111"/>
    </row>
    <row r="22" spans="2:26" s="60" customFormat="1" ht="18" customHeight="1" thickBot="1" x14ac:dyDescent="0.3">
      <c r="B22" s="425"/>
      <c r="C22" s="425"/>
      <c r="D22" s="425"/>
      <c r="E22" s="204"/>
      <c r="F22" s="154" t="s">
        <v>122</v>
      </c>
      <c r="G22" s="354"/>
      <c r="H22" s="354"/>
      <c r="I22" s="354"/>
      <c r="J22" s="354"/>
      <c r="L22" s="203" t="s">
        <v>181</v>
      </c>
      <c r="M22" s="243">
        <f>HLOOKUP(L22,FOD_model_div!$C$2:$AR$3,2,FALSE)</f>
        <v>0.03</v>
      </c>
      <c r="N22" s="243">
        <v>0.39</v>
      </c>
      <c r="O22" s="243">
        <v>0.1</v>
      </c>
      <c r="Q22" s="273"/>
      <c r="R22" s="273"/>
      <c r="S22" s="273"/>
      <c r="T22" s="273"/>
      <c r="U22" s="111"/>
    </row>
    <row r="23" spans="2:26" s="60" customFormat="1" ht="18" customHeight="1" thickBot="1" x14ac:dyDescent="0.3">
      <c r="B23" s="111"/>
      <c r="C23" s="111"/>
      <c r="D23" s="137"/>
      <c r="E23" s="175"/>
      <c r="G23" s="352" t="s">
        <v>218</v>
      </c>
      <c r="H23" s="250"/>
      <c r="I23" s="250"/>
      <c r="J23" s="250"/>
      <c r="L23" s="203" t="s">
        <v>183</v>
      </c>
      <c r="M23" s="243">
        <f>HLOOKUP(L23,FOD_model_div!$C$2:$AR$3,2,FALSE)</f>
        <v>0.09</v>
      </c>
      <c r="N23" s="243">
        <v>0.1</v>
      </c>
      <c r="O23" s="243">
        <v>0.5</v>
      </c>
      <c r="Q23" s="273"/>
      <c r="R23" s="273"/>
      <c r="S23" s="273"/>
      <c r="T23" s="273"/>
      <c r="U23" s="111"/>
    </row>
    <row r="24" spans="2:26" s="60" customFormat="1" ht="18" customHeight="1" thickBot="1" x14ac:dyDescent="0.3">
      <c r="B24" s="111"/>
      <c r="C24" s="111"/>
      <c r="D24" s="163" t="s">
        <v>221</v>
      </c>
      <c r="E24" s="242" t="e">
        <f>+E17+(E20/1000/E22*1000)</f>
        <v>#DIV/0!</v>
      </c>
      <c r="F24" s="111" t="s">
        <v>121</v>
      </c>
      <c r="G24" s="250"/>
      <c r="H24" s="250"/>
      <c r="I24" s="250"/>
      <c r="J24" s="250"/>
      <c r="L24" s="203" t="s">
        <v>184</v>
      </c>
      <c r="M24" s="243">
        <f>HLOOKUP(L24,FOD_model_div!$C$2:$AR$3,2,FALSE)</f>
        <v>0.09</v>
      </c>
      <c r="N24" s="243">
        <v>0.05</v>
      </c>
      <c r="O24" s="243">
        <v>0.5</v>
      </c>
      <c r="Q24" s="273"/>
      <c r="R24" s="273"/>
      <c r="S24" s="273"/>
      <c r="T24" s="273"/>
      <c r="U24" s="111"/>
    </row>
    <row r="25" spans="2:26" s="60" customFormat="1" ht="18" customHeight="1" x14ac:dyDescent="0.25">
      <c r="B25" s="111"/>
      <c r="C25" s="111"/>
      <c r="D25" s="137"/>
      <c r="E25" s="175"/>
      <c r="H25" s="111"/>
      <c r="I25" s="111"/>
      <c r="L25" s="203" t="s">
        <v>185</v>
      </c>
      <c r="M25" s="243">
        <f>HLOOKUP(L25,FOD_model_div!$C$2:$AR$3,2,FALSE)</f>
        <v>0.09</v>
      </c>
      <c r="N25" s="243">
        <v>0.05</v>
      </c>
      <c r="O25" s="243">
        <v>0.5</v>
      </c>
      <c r="U25" s="111"/>
    </row>
    <row r="26" spans="2:26" s="60" customFormat="1" ht="18" customHeight="1" thickBot="1" x14ac:dyDescent="0.3">
      <c r="B26" s="111"/>
      <c r="C26" s="111"/>
      <c r="D26" s="137"/>
      <c r="E26" s="175"/>
      <c r="H26" s="111"/>
      <c r="I26" s="111"/>
      <c r="L26" s="203" t="s">
        <v>187</v>
      </c>
      <c r="M26" s="243">
        <f>HLOOKUP(L26,FOD_model_div!$C$2:$AR$3,2,FALSE)</f>
        <v>0.185</v>
      </c>
      <c r="N26" s="243">
        <v>0.05</v>
      </c>
      <c r="O26" s="243">
        <v>0.7</v>
      </c>
      <c r="Q26" s="273"/>
      <c r="R26" s="273"/>
      <c r="S26" s="273"/>
      <c r="T26" s="273"/>
      <c r="U26" s="111"/>
    </row>
    <row r="27" spans="2:26" s="60" customFormat="1" ht="30.75" customHeight="1" thickBot="1" x14ac:dyDescent="0.3">
      <c r="B27" s="111"/>
      <c r="C27" s="402" t="s">
        <v>315</v>
      </c>
      <c r="D27" s="403"/>
      <c r="E27" s="412" t="b">
        <f>IF($F$12=supporting_sheet!$D$16,(IF(E17&lt;250,"&lt;250mm",IF((AND(E17&gt;=250,E17&lt;=500)),"250 to 500mm",IF((AND(E17&gt;500,E17&lt;=1000)),"&gt;500 to 1000mm",IF((AND(E17&gt;1000,E17&lt;=2000)),"&gt;1000 to 2000mm",IF(E17&gt;2000,"&gt;2000mm","")))))),IF($F$12=supporting_sheet!$D$17,(IF('DONNÉES '!E24&lt;250,"&lt;250mm",IF((AND('DONNÉES '!E24&gt;=250,'DONNÉES '!E24&lt;=500)),"250 to 500mm",IF((AND('DONNÉES '!E24&gt;500,'DONNÉES '!E24&lt;=1000)),"&gt;500 to 1000mm",IF((AND('DONNÉES '!E24&gt;1000,'DONNÉES '!E24&lt;=2000)),"&gt;1000 to 2000mm",IF('DONNÉES '!E24&gt;2000,"&gt;2000mm",""))))))))</f>
        <v>0</v>
      </c>
      <c r="F27" s="413"/>
      <c r="H27" s="111"/>
      <c r="I27" s="111"/>
      <c r="L27" s="203" t="s">
        <v>182</v>
      </c>
      <c r="M27" s="243">
        <f>HLOOKUP(L27,FOD_model_div!$C$2:$AR$3,2,FALSE)</f>
        <v>0.03</v>
      </c>
      <c r="N27" s="243">
        <v>0.03</v>
      </c>
      <c r="O27" s="243">
        <v>0.1</v>
      </c>
      <c r="Q27" s="273"/>
      <c r="R27" s="273"/>
      <c r="S27" s="273"/>
      <c r="T27" s="273"/>
      <c r="U27" s="111"/>
    </row>
    <row r="28" spans="2:26" s="59" customFormat="1" ht="28.5" customHeight="1" thickBot="1" x14ac:dyDescent="0.35">
      <c r="B28" s="161" t="s">
        <v>312</v>
      </c>
      <c r="C28" s="161"/>
      <c r="D28" s="162"/>
      <c r="E28" s="162"/>
      <c r="F28" s="162"/>
      <c r="G28" s="162"/>
      <c r="H28" s="162"/>
      <c r="I28" s="162"/>
      <c r="J28" s="162"/>
      <c r="K28" s="162"/>
      <c r="L28" s="162"/>
      <c r="M28" s="162"/>
      <c r="N28" s="162"/>
      <c r="O28" s="162"/>
      <c r="S28" s="201"/>
      <c r="T28" s="202"/>
      <c r="U28" s="162"/>
      <c r="V28" s="162"/>
    </row>
    <row r="29" spans="2:26" ht="21.6" customHeight="1" thickBot="1" x14ac:dyDescent="0.3">
      <c r="B29" s="435"/>
      <c r="C29" s="435"/>
      <c r="D29" s="435"/>
      <c r="E29" s="435"/>
      <c r="F29" s="435"/>
      <c r="G29" s="435"/>
      <c r="H29" s="435"/>
      <c r="I29" s="63"/>
      <c r="J29" s="176"/>
      <c r="K29" s="220"/>
      <c r="L29" s="63"/>
      <c r="M29" s="63"/>
      <c r="N29" s="63"/>
      <c r="O29" s="63"/>
      <c r="S29" s="86"/>
      <c r="T29" s="99"/>
      <c r="U29" s="63"/>
      <c r="V29" s="63"/>
    </row>
    <row r="30" spans="2:26" s="60" customFormat="1" ht="24" customHeight="1" x14ac:dyDescent="0.25">
      <c r="B30" s="429" t="s">
        <v>223</v>
      </c>
      <c r="C30" s="429"/>
      <c r="D30" s="429"/>
      <c r="E30" s="430"/>
      <c r="F30" s="431" t="s">
        <v>170</v>
      </c>
      <c r="G30" s="432"/>
      <c r="H30" s="111"/>
      <c r="I30" s="111"/>
      <c r="J30" s="111"/>
      <c r="K30" s="111"/>
      <c r="L30" s="111"/>
      <c r="M30" s="111"/>
      <c r="N30" s="111"/>
      <c r="O30" s="111"/>
      <c r="S30" s="86"/>
      <c r="T30" s="99"/>
      <c r="U30" s="111"/>
      <c r="V30" s="111"/>
    </row>
    <row r="31" spans="2:26" s="60" customFormat="1" ht="24" customHeight="1" thickBot="1" x14ac:dyDescent="0.3">
      <c r="B31" s="429"/>
      <c r="C31" s="429"/>
      <c r="D31" s="429"/>
      <c r="E31" s="430"/>
      <c r="F31" s="433"/>
      <c r="G31" s="434"/>
      <c r="H31" s="111"/>
      <c r="I31" s="111"/>
      <c r="J31" s="111"/>
      <c r="K31" s="111"/>
      <c r="L31" s="111"/>
      <c r="M31" s="111"/>
      <c r="N31" s="111"/>
      <c r="O31" s="111"/>
      <c r="U31" s="111"/>
      <c r="V31" s="111"/>
    </row>
    <row r="32" spans="2:26" s="60" customFormat="1" ht="18" customHeight="1" thickBot="1" x14ac:dyDescent="0.3">
      <c r="B32" s="177"/>
      <c r="C32" s="177"/>
      <c r="D32" s="177"/>
      <c r="E32" s="177"/>
      <c r="F32" s="178"/>
      <c r="G32" s="178"/>
      <c r="H32" s="111"/>
      <c r="I32" s="111"/>
      <c r="J32" s="111"/>
      <c r="K32" s="111"/>
      <c r="L32" s="111"/>
      <c r="M32" s="111"/>
      <c r="N32" s="111"/>
      <c r="O32" s="111"/>
      <c r="U32" s="111"/>
      <c r="V32" s="111"/>
    </row>
    <row r="33" spans="1:22" s="60" customFormat="1" ht="45.75" customHeight="1" thickBot="1" x14ac:dyDescent="0.3">
      <c r="B33" s="429" t="s">
        <v>224</v>
      </c>
      <c r="C33" s="429"/>
      <c r="D33" s="429"/>
      <c r="E33" s="429"/>
      <c r="F33" s="165" t="s">
        <v>319</v>
      </c>
      <c r="G33" s="436" t="s">
        <v>225</v>
      </c>
      <c r="H33" s="437"/>
      <c r="I33" s="437"/>
      <c r="J33" s="262"/>
      <c r="K33" s="262"/>
      <c r="L33" s="262"/>
      <c r="M33" s="262"/>
      <c r="N33" s="262"/>
      <c r="O33" s="111"/>
      <c r="U33" s="111"/>
      <c r="V33" s="111"/>
    </row>
    <row r="34" spans="1:22" s="60" customFormat="1" ht="14.25" customHeight="1" thickBot="1" x14ac:dyDescent="0.3">
      <c r="B34" s="177"/>
      <c r="C34" s="177"/>
      <c r="D34" s="177"/>
      <c r="E34" s="177"/>
      <c r="F34" s="179"/>
      <c r="G34" s="177"/>
      <c r="H34" s="177"/>
      <c r="I34" s="177"/>
      <c r="J34" s="177"/>
      <c r="K34" s="177"/>
      <c r="L34" s="177"/>
      <c r="M34" s="177"/>
      <c r="N34" s="177"/>
      <c r="O34" s="111"/>
      <c r="U34" s="111"/>
      <c r="V34" s="111"/>
    </row>
    <row r="35" spans="1:22" s="60" customFormat="1" ht="42" customHeight="1" thickBot="1" x14ac:dyDescent="0.3">
      <c r="B35" s="429" t="s">
        <v>226</v>
      </c>
      <c r="C35" s="429"/>
      <c r="D35" s="429"/>
      <c r="E35" s="429"/>
      <c r="F35" s="165" t="s">
        <v>319</v>
      </c>
      <c r="G35" s="436" t="s">
        <v>227</v>
      </c>
      <c r="H35" s="437"/>
      <c r="I35" s="437"/>
      <c r="J35" s="262"/>
      <c r="K35" s="262"/>
      <c r="L35" s="262"/>
      <c r="M35" s="262"/>
      <c r="N35" s="262"/>
      <c r="O35" s="111"/>
      <c r="P35" s="111"/>
      <c r="U35" s="111"/>
      <c r="V35" s="111"/>
    </row>
    <row r="36" spans="1:22" s="60" customFormat="1" ht="27.75" customHeight="1" thickBot="1" x14ac:dyDescent="0.3">
      <c r="B36" s="438" t="s">
        <v>359</v>
      </c>
      <c r="C36" s="438"/>
      <c r="D36" s="438"/>
      <c r="E36" s="438"/>
      <c r="F36" s="164">
        <v>2026</v>
      </c>
      <c r="G36" s="219"/>
      <c r="H36" s="219"/>
      <c r="J36" s="262"/>
      <c r="K36" s="262"/>
      <c r="L36" s="262"/>
      <c r="M36" s="262"/>
      <c r="N36" s="262"/>
      <c r="O36" s="111"/>
      <c r="P36" s="111"/>
      <c r="U36" s="111"/>
      <c r="V36" s="111"/>
    </row>
    <row r="37" spans="1:22" ht="12.75" customHeight="1" x14ac:dyDescent="0.25">
      <c r="B37" s="63"/>
      <c r="C37" s="180"/>
      <c r="D37" s="229"/>
      <c r="E37" s="229"/>
      <c r="F37" s="229"/>
      <c r="G37" s="181"/>
      <c r="H37" s="181"/>
      <c r="I37" s="63"/>
      <c r="J37" s="182"/>
      <c r="K37" s="182"/>
      <c r="L37" s="183"/>
      <c r="M37" s="183"/>
      <c r="N37" s="63"/>
      <c r="O37" s="63"/>
      <c r="P37" s="63"/>
      <c r="U37" s="63"/>
      <c r="V37" s="63"/>
    </row>
    <row r="38" spans="1:22" ht="23.25" customHeight="1" x14ac:dyDescent="0.25">
      <c r="A38" s="62"/>
      <c r="B38" s="210"/>
      <c r="C38" s="423" t="str">
        <f>IF(F35="Non","Données sur l’élimination des déchets", "Données sur l’élimination des déchets (Avant le réacheminement)")</f>
        <v>Données sur l’élimination des déchets</v>
      </c>
      <c r="D38" s="423"/>
      <c r="E38" s="423"/>
      <c r="F38" s="423"/>
      <c r="G38" s="423"/>
      <c r="H38" s="423"/>
      <c r="I38" s="424"/>
      <c r="J38" s="184"/>
      <c r="K38" s="184"/>
      <c r="L38" s="185"/>
      <c r="M38" s="185"/>
      <c r="N38" s="186"/>
      <c r="O38" s="63"/>
      <c r="P38" s="63"/>
      <c r="U38" s="63"/>
      <c r="V38" s="63"/>
    </row>
    <row r="39" spans="1:22" ht="87.75" customHeight="1" x14ac:dyDescent="0.25">
      <c r="A39" s="62"/>
      <c r="B39" s="427" t="s">
        <v>228</v>
      </c>
      <c r="C39" s="211" t="s">
        <v>229</v>
      </c>
      <c r="D39" s="211" t="s">
        <v>230</v>
      </c>
      <c r="E39" s="211" t="s">
        <v>231</v>
      </c>
      <c r="F39" s="211" t="s">
        <v>232</v>
      </c>
      <c r="G39" s="211" t="s">
        <v>233</v>
      </c>
      <c r="H39" s="211" t="s">
        <v>234</v>
      </c>
      <c r="I39" s="212" t="s">
        <v>235</v>
      </c>
      <c r="J39" s="185"/>
      <c r="K39" s="185"/>
      <c r="L39" s="103"/>
      <c r="M39" s="63"/>
      <c r="N39" s="63"/>
      <c r="O39" s="63"/>
      <c r="P39" s="63"/>
      <c r="Q39" s="63"/>
      <c r="R39" s="63"/>
      <c r="S39" s="63"/>
    </row>
    <row r="40" spans="1:22" s="62" customFormat="1" ht="26.25" customHeight="1" x14ac:dyDescent="0.25">
      <c r="A40" s="58"/>
      <c r="B40" s="428"/>
      <c r="C40" s="213" t="s">
        <v>27</v>
      </c>
      <c r="D40" s="213" t="s">
        <v>27</v>
      </c>
      <c r="E40" s="213" t="s">
        <v>27</v>
      </c>
      <c r="F40" s="213" t="s">
        <v>27</v>
      </c>
      <c r="G40" s="213" t="s">
        <v>27</v>
      </c>
      <c r="H40" s="213" t="s">
        <v>27</v>
      </c>
      <c r="I40" s="214" t="s">
        <v>27</v>
      </c>
      <c r="J40" s="187"/>
      <c r="K40" s="187"/>
      <c r="L40" s="99"/>
      <c r="M40" s="99"/>
      <c r="N40" s="99"/>
      <c r="O40" s="99"/>
      <c r="P40" s="99"/>
      <c r="Q40" s="99"/>
      <c r="R40" s="99"/>
    </row>
    <row r="41" spans="1:22" ht="15.75" x14ac:dyDescent="0.25">
      <c r="B41" s="206">
        <f>start_year_1</f>
        <v>0</v>
      </c>
      <c r="C41" s="207"/>
      <c r="D41" s="208"/>
      <c r="E41" s="208"/>
      <c r="F41" s="208"/>
      <c r="G41" s="207"/>
      <c r="H41" s="208"/>
      <c r="I41" s="208">
        <f>+IF($F$30=supporting_sheet!$D$23,C41+G41+H41,SUM(D41:H41))</f>
        <v>0</v>
      </c>
      <c r="J41" s="188"/>
      <c r="K41" s="188"/>
      <c r="L41" s="104"/>
      <c r="M41" s="63"/>
      <c r="N41" s="63"/>
      <c r="O41" s="63"/>
      <c r="P41" s="63"/>
      <c r="Q41" s="63"/>
      <c r="R41" s="63"/>
    </row>
    <row r="42" spans="1:22" ht="15" customHeight="1" x14ac:dyDescent="0.25">
      <c r="B42" s="206">
        <f>B41+1</f>
        <v>1</v>
      </c>
      <c r="C42" s="207"/>
      <c r="D42" s="208"/>
      <c r="E42" s="208"/>
      <c r="F42" s="208"/>
      <c r="G42" s="207"/>
      <c r="H42" s="208"/>
      <c r="I42" s="208">
        <f>+IF($F$30=supporting_sheet!$D$23,C42+G42+H42,SUM(D42:H42))</f>
        <v>0</v>
      </c>
      <c r="J42" s="188"/>
      <c r="K42" s="188"/>
      <c r="L42" s="261"/>
      <c r="M42" s="261"/>
      <c r="N42" s="261"/>
      <c r="O42" s="261"/>
      <c r="P42" s="261"/>
      <c r="Q42" s="261"/>
      <c r="R42" s="63"/>
    </row>
    <row r="43" spans="1:22" ht="15.75" x14ac:dyDescent="0.25">
      <c r="B43" s="206">
        <f t="shared" ref="B43:B106" si="0">B42+1</f>
        <v>2</v>
      </c>
      <c r="C43" s="207"/>
      <c r="D43" s="208"/>
      <c r="E43" s="208"/>
      <c r="F43" s="208"/>
      <c r="G43" s="207"/>
      <c r="H43" s="208"/>
      <c r="I43" s="208">
        <f>+IF($F$30=supporting_sheet!$D$23,C43+G43+H43,SUM(D43:H43))</f>
        <v>0</v>
      </c>
      <c r="J43" s="188"/>
      <c r="K43" s="188"/>
      <c r="L43" s="261"/>
      <c r="M43" s="261"/>
      <c r="N43" s="261"/>
      <c r="O43" s="261"/>
      <c r="P43" s="261"/>
      <c r="Q43" s="261"/>
      <c r="R43" s="63"/>
    </row>
    <row r="44" spans="1:22" ht="15.75" x14ac:dyDescent="0.25">
      <c r="B44" s="206">
        <f t="shared" si="0"/>
        <v>3</v>
      </c>
      <c r="C44" s="207"/>
      <c r="D44" s="208"/>
      <c r="E44" s="208"/>
      <c r="F44" s="208"/>
      <c r="G44" s="207"/>
      <c r="H44" s="208"/>
      <c r="I44" s="208">
        <f>+IF($F$30=supporting_sheet!$D$23,C44+G44+H44,SUM(D44:H44))</f>
        <v>0</v>
      </c>
      <c r="J44" s="188"/>
      <c r="K44" s="188"/>
      <c r="L44" s="261"/>
      <c r="M44" s="261"/>
      <c r="N44" s="261"/>
      <c r="O44" s="261"/>
      <c r="P44" s="261"/>
      <c r="Q44" s="261"/>
      <c r="R44" s="63"/>
    </row>
    <row r="45" spans="1:22" ht="15.75" x14ac:dyDescent="0.25">
      <c r="B45" s="206">
        <f t="shared" si="0"/>
        <v>4</v>
      </c>
      <c r="C45" s="207"/>
      <c r="D45" s="208"/>
      <c r="E45" s="208"/>
      <c r="F45" s="208"/>
      <c r="G45" s="207"/>
      <c r="H45" s="208"/>
      <c r="I45" s="208">
        <f>+IF($F$30=supporting_sheet!$D$23,C45+G45+H45,SUM(D45:H45))</f>
        <v>0</v>
      </c>
      <c r="J45" s="188"/>
      <c r="K45" s="188"/>
      <c r="L45" s="261"/>
      <c r="M45" s="261"/>
      <c r="N45" s="261"/>
      <c r="O45" s="261"/>
      <c r="P45" s="261"/>
      <c r="Q45" s="261"/>
      <c r="R45" s="63"/>
    </row>
    <row r="46" spans="1:22" ht="15.75" x14ac:dyDescent="0.25">
      <c r="B46" s="206">
        <f t="shared" si="0"/>
        <v>5</v>
      </c>
      <c r="C46" s="207"/>
      <c r="D46" s="208"/>
      <c r="E46" s="208"/>
      <c r="F46" s="208"/>
      <c r="G46" s="207"/>
      <c r="H46" s="208"/>
      <c r="I46" s="208">
        <f>+IF($F$30=supporting_sheet!$D$23,C46+G46+H46,SUM(D46:H46))</f>
        <v>0</v>
      </c>
      <c r="J46" s="188"/>
      <c r="K46" s="188"/>
      <c r="L46" s="261"/>
      <c r="M46" s="261"/>
      <c r="N46" s="261"/>
      <c r="O46" s="261"/>
      <c r="P46" s="261"/>
      <c r="Q46" s="261"/>
      <c r="R46" s="63"/>
    </row>
    <row r="47" spans="1:22" ht="15.75" x14ac:dyDescent="0.25">
      <c r="B47" s="206">
        <f t="shared" si="0"/>
        <v>6</v>
      </c>
      <c r="C47" s="207"/>
      <c r="D47" s="208"/>
      <c r="E47" s="208"/>
      <c r="F47" s="208"/>
      <c r="G47" s="207"/>
      <c r="H47" s="208"/>
      <c r="I47" s="208">
        <f>+IF($F$30=supporting_sheet!$D$23,C47+G47+H47,SUM(D47:H47))</f>
        <v>0</v>
      </c>
      <c r="J47" s="188"/>
      <c r="K47" s="188"/>
      <c r="L47" s="261"/>
      <c r="M47" s="261"/>
      <c r="N47" s="261"/>
      <c r="O47" s="261"/>
      <c r="P47" s="261"/>
      <c r="Q47" s="261"/>
      <c r="R47" s="63"/>
    </row>
    <row r="48" spans="1:22" ht="15.75" x14ac:dyDescent="0.25">
      <c r="B48" s="206">
        <f t="shared" si="0"/>
        <v>7</v>
      </c>
      <c r="C48" s="207"/>
      <c r="D48" s="208"/>
      <c r="E48" s="208"/>
      <c r="F48" s="208"/>
      <c r="G48" s="207"/>
      <c r="H48" s="208"/>
      <c r="I48" s="208">
        <f>+IF($F$30=supporting_sheet!$D$23,C48+G48+H48,SUM(D48:H48))</f>
        <v>0</v>
      </c>
      <c r="J48" s="188"/>
      <c r="K48" s="188"/>
      <c r="L48" s="261"/>
      <c r="M48" s="261"/>
      <c r="N48" s="261"/>
      <c r="O48" s="261"/>
      <c r="P48" s="261"/>
      <c r="Q48" s="261"/>
      <c r="R48" s="63"/>
    </row>
    <row r="49" spans="2:18" ht="15.75" x14ac:dyDescent="0.25">
      <c r="B49" s="206">
        <f t="shared" si="0"/>
        <v>8</v>
      </c>
      <c r="C49" s="207"/>
      <c r="D49" s="208"/>
      <c r="E49" s="208"/>
      <c r="F49" s="208"/>
      <c r="G49" s="207"/>
      <c r="H49" s="208"/>
      <c r="I49" s="208">
        <f>+IF($F$30=supporting_sheet!$D$23,C49+G49+H49,SUM(D49:H49))</f>
        <v>0</v>
      </c>
      <c r="J49" s="188"/>
      <c r="K49" s="188"/>
      <c r="L49" s="261"/>
      <c r="M49" s="261"/>
      <c r="N49" s="261"/>
      <c r="O49" s="261"/>
      <c r="P49" s="261"/>
      <c r="Q49" s="261"/>
      <c r="R49" s="63"/>
    </row>
    <row r="50" spans="2:18" ht="15.75" x14ac:dyDescent="0.25">
      <c r="B50" s="206">
        <f t="shared" si="0"/>
        <v>9</v>
      </c>
      <c r="C50" s="207"/>
      <c r="D50" s="208"/>
      <c r="E50" s="208"/>
      <c r="F50" s="208"/>
      <c r="G50" s="207"/>
      <c r="H50" s="208"/>
      <c r="I50" s="208">
        <f>+IF($F$30=supporting_sheet!$D$23,C50+G50+H50,SUM(D50:H50))</f>
        <v>0</v>
      </c>
      <c r="J50" s="188"/>
      <c r="K50" s="188"/>
      <c r="L50" s="105"/>
      <c r="M50" s="63"/>
      <c r="N50" s="63"/>
      <c r="O50" s="63"/>
      <c r="P50" s="63"/>
      <c r="Q50" s="63"/>
      <c r="R50" s="63"/>
    </row>
    <row r="51" spans="2:18" ht="15.75" x14ac:dyDescent="0.25">
      <c r="B51" s="206">
        <f t="shared" si="0"/>
        <v>10</v>
      </c>
      <c r="C51" s="207"/>
      <c r="D51" s="208"/>
      <c r="E51" s="208"/>
      <c r="F51" s="208"/>
      <c r="G51" s="207"/>
      <c r="H51" s="208"/>
      <c r="I51" s="208">
        <f>+IF($F$30=supporting_sheet!$D$23,C51+G51+H51,SUM(D51:H51))</f>
        <v>0</v>
      </c>
      <c r="J51" s="188"/>
      <c r="K51" s="188"/>
      <c r="L51" s="186"/>
      <c r="M51" s="63"/>
      <c r="N51" s="63"/>
      <c r="O51" s="63"/>
      <c r="P51" s="63"/>
      <c r="Q51" s="63"/>
      <c r="R51" s="63"/>
    </row>
    <row r="52" spans="2:18" ht="15.75" x14ac:dyDescent="0.25">
      <c r="B52" s="206">
        <f t="shared" si="0"/>
        <v>11</v>
      </c>
      <c r="C52" s="207"/>
      <c r="D52" s="208"/>
      <c r="E52" s="208"/>
      <c r="F52" s="208"/>
      <c r="G52" s="207"/>
      <c r="H52" s="208"/>
      <c r="I52" s="208">
        <f>+IF($F$30=supporting_sheet!$D$23,C52+G52+H52,SUM(D52:H52))</f>
        <v>0</v>
      </c>
      <c r="J52" s="188"/>
      <c r="K52" s="188"/>
      <c r="L52" s="186"/>
      <c r="M52" s="63"/>
      <c r="N52" s="63"/>
      <c r="O52" s="63"/>
      <c r="P52" s="63"/>
      <c r="Q52" s="63"/>
      <c r="R52" s="63"/>
    </row>
    <row r="53" spans="2:18" ht="15.75" x14ac:dyDescent="0.25">
      <c r="B53" s="206">
        <f t="shared" si="0"/>
        <v>12</v>
      </c>
      <c r="C53" s="207"/>
      <c r="D53" s="208"/>
      <c r="E53" s="208"/>
      <c r="F53" s="208"/>
      <c r="G53" s="207"/>
      <c r="H53" s="208"/>
      <c r="I53" s="208">
        <f>+IF($F$30=supporting_sheet!$D$23,C53+G53+H53,SUM(D53:H53))</f>
        <v>0</v>
      </c>
      <c r="J53" s="188"/>
      <c r="K53" s="188"/>
      <c r="L53" s="63"/>
      <c r="M53" s="63"/>
      <c r="N53" s="63"/>
      <c r="O53" s="63"/>
      <c r="P53" s="63"/>
      <c r="Q53" s="63"/>
      <c r="R53" s="63"/>
    </row>
    <row r="54" spans="2:18" ht="15.75" x14ac:dyDescent="0.25">
      <c r="B54" s="206">
        <f t="shared" si="0"/>
        <v>13</v>
      </c>
      <c r="C54" s="207"/>
      <c r="D54" s="208"/>
      <c r="E54" s="208"/>
      <c r="F54" s="208"/>
      <c r="G54" s="207"/>
      <c r="H54" s="208"/>
      <c r="I54" s="208">
        <f>+IF($F$30=supporting_sheet!$D$23,C54+G54+H54,SUM(D54:H54))</f>
        <v>0</v>
      </c>
      <c r="J54" s="186"/>
      <c r="K54" s="186"/>
      <c r="L54" s="106"/>
      <c r="M54" s="63"/>
      <c r="N54" s="63"/>
      <c r="O54" s="63"/>
      <c r="P54" s="63"/>
      <c r="Q54" s="63"/>
      <c r="R54" s="63"/>
    </row>
    <row r="55" spans="2:18" ht="15.75" x14ac:dyDescent="0.25">
      <c r="B55" s="206">
        <f t="shared" si="0"/>
        <v>14</v>
      </c>
      <c r="C55" s="207"/>
      <c r="D55" s="208"/>
      <c r="E55" s="208"/>
      <c r="F55" s="208"/>
      <c r="G55" s="207"/>
      <c r="H55" s="208"/>
      <c r="I55" s="208">
        <f>+IF($F$30=supporting_sheet!$D$23,C55+G55+H55,SUM(D55:H55))</f>
        <v>0</v>
      </c>
      <c r="J55" s="186"/>
      <c r="K55" s="186"/>
      <c r="L55" s="105"/>
      <c r="M55" s="63"/>
      <c r="N55" s="63"/>
      <c r="O55" s="63"/>
      <c r="P55" s="63"/>
      <c r="Q55" s="63"/>
      <c r="R55" s="63"/>
    </row>
    <row r="56" spans="2:18" ht="15.75" x14ac:dyDescent="0.25">
      <c r="B56" s="206">
        <f t="shared" si="0"/>
        <v>15</v>
      </c>
      <c r="C56" s="207"/>
      <c r="D56" s="208"/>
      <c r="E56" s="208"/>
      <c r="F56" s="208"/>
      <c r="G56" s="207"/>
      <c r="H56" s="208"/>
      <c r="I56" s="208">
        <f>+IF($F$30=supporting_sheet!$D$23,C56+G56+H56,SUM(D56:H56))</f>
        <v>0</v>
      </c>
      <c r="J56" s="186"/>
      <c r="K56" s="186"/>
      <c r="L56" s="107"/>
      <c r="M56" s="63"/>
      <c r="N56" s="63"/>
      <c r="O56" s="63"/>
      <c r="P56" s="63"/>
      <c r="Q56" s="63"/>
      <c r="R56" s="63"/>
    </row>
    <row r="57" spans="2:18" ht="15.75" x14ac:dyDescent="0.25">
      <c r="B57" s="206">
        <f t="shared" si="0"/>
        <v>16</v>
      </c>
      <c r="C57" s="207"/>
      <c r="D57" s="208"/>
      <c r="E57" s="208"/>
      <c r="F57" s="208"/>
      <c r="G57" s="207"/>
      <c r="H57" s="208"/>
      <c r="I57" s="208">
        <f>+IF($F$30=supporting_sheet!$D$23,C57+G57+H57,SUM(D57:H57))</f>
        <v>0</v>
      </c>
      <c r="J57" s="186"/>
      <c r="K57" s="186"/>
      <c r="L57" s="419"/>
      <c r="M57" s="419"/>
      <c r="N57" s="419"/>
      <c r="O57" s="419"/>
      <c r="P57" s="63"/>
      <c r="Q57" s="63"/>
      <c r="R57" s="63"/>
    </row>
    <row r="58" spans="2:18" ht="15.75" x14ac:dyDescent="0.25">
      <c r="B58" s="206">
        <f t="shared" si="0"/>
        <v>17</v>
      </c>
      <c r="C58" s="207"/>
      <c r="D58" s="208"/>
      <c r="E58" s="208"/>
      <c r="F58" s="208"/>
      <c r="G58" s="207"/>
      <c r="H58" s="208"/>
      <c r="I58" s="208">
        <f>+IF($F$30=supporting_sheet!$D$23,C58+G58+H58,SUM(D58:H58))</f>
        <v>0</v>
      </c>
      <c r="J58" s="186"/>
      <c r="K58" s="186"/>
      <c r="L58" s="419"/>
      <c r="M58" s="419"/>
      <c r="N58" s="419"/>
      <c r="O58" s="419"/>
      <c r="P58" s="63"/>
      <c r="Q58" s="63"/>
      <c r="R58" s="63"/>
    </row>
    <row r="59" spans="2:18" ht="15.75" x14ac:dyDescent="0.25">
      <c r="B59" s="206">
        <f t="shared" si="0"/>
        <v>18</v>
      </c>
      <c r="C59" s="207"/>
      <c r="D59" s="208"/>
      <c r="E59" s="208"/>
      <c r="F59" s="208"/>
      <c r="G59" s="207"/>
      <c r="H59" s="208"/>
      <c r="I59" s="208">
        <f>+IF($F$30=supporting_sheet!$D$23,C59+G59+H59,SUM(D59:H59))</f>
        <v>0</v>
      </c>
      <c r="J59" s="186"/>
      <c r="K59" s="186"/>
      <c r="L59" s="419"/>
      <c r="M59" s="419"/>
      <c r="N59" s="419"/>
      <c r="O59" s="419"/>
      <c r="P59" s="63"/>
      <c r="Q59" s="63"/>
      <c r="R59" s="63"/>
    </row>
    <row r="60" spans="2:18" ht="15.75" x14ac:dyDescent="0.25">
      <c r="B60" s="206">
        <f t="shared" si="0"/>
        <v>19</v>
      </c>
      <c r="C60" s="207"/>
      <c r="D60" s="208"/>
      <c r="E60" s="208"/>
      <c r="F60" s="208"/>
      <c r="G60" s="207"/>
      <c r="H60" s="208"/>
      <c r="I60" s="208">
        <f>+IF($F$30=supporting_sheet!$D$23,C60+G60+H60,SUM(D60:H60))</f>
        <v>0</v>
      </c>
      <c r="J60" s="186"/>
      <c r="K60" s="186"/>
      <c r="L60" s="186"/>
      <c r="M60" s="105"/>
      <c r="N60" s="63"/>
      <c r="O60" s="63"/>
      <c r="P60" s="63"/>
      <c r="Q60" s="63"/>
      <c r="R60" s="63"/>
    </row>
    <row r="61" spans="2:18" ht="15.75" x14ac:dyDescent="0.25">
      <c r="B61" s="206">
        <f t="shared" si="0"/>
        <v>20</v>
      </c>
      <c r="C61" s="207"/>
      <c r="D61" s="208"/>
      <c r="E61" s="208"/>
      <c r="F61" s="208"/>
      <c r="G61" s="207"/>
      <c r="H61" s="208"/>
      <c r="I61" s="208">
        <f>+IF($F$30=supporting_sheet!$D$23,C61+G61+H61,SUM(D61:H61))</f>
        <v>0</v>
      </c>
      <c r="J61" s="186"/>
      <c r="K61" s="186"/>
      <c r="L61" s="186"/>
      <c r="M61" s="63"/>
      <c r="N61" s="63"/>
      <c r="O61" s="63"/>
      <c r="P61" s="63"/>
      <c r="Q61" s="63"/>
      <c r="R61" s="63"/>
    </row>
    <row r="62" spans="2:18" ht="15.75" x14ac:dyDescent="0.25">
      <c r="B62" s="206">
        <f t="shared" si="0"/>
        <v>21</v>
      </c>
      <c r="C62" s="207"/>
      <c r="D62" s="208"/>
      <c r="E62" s="208"/>
      <c r="F62" s="208"/>
      <c r="G62" s="207"/>
      <c r="H62" s="208"/>
      <c r="I62" s="208">
        <f>+IF($F$30=supporting_sheet!$D$23,C62+G62+H62,SUM(D62:H62))</f>
        <v>0</v>
      </c>
      <c r="J62" s="186"/>
      <c r="K62" s="186"/>
      <c r="L62" s="186"/>
      <c r="M62" s="63"/>
      <c r="N62" s="63"/>
      <c r="O62" s="63"/>
      <c r="P62" s="63"/>
      <c r="Q62" s="63"/>
      <c r="R62" s="63"/>
    </row>
    <row r="63" spans="2:18" ht="15.75" x14ac:dyDescent="0.25">
      <c r="B63" s="206">
        <f t="shared" si="0"/>
        <v>22</v>
      </c>
      <c r="C63" s="207"/>
      <c r="D63" s="208"/>
      <c r="E63" s="208"/>
      <c r="F63" s="208"/>
      <c r="G63" s="207"/>
      <c r="H63" s="208"/>
      <c r="I63" s="208">
        <f>+IF($F$30=supporting_sheet!$D$23,C63+G63+H63,SUM(D63:H63))</f>
        <v>0</v>
      </c>
      <c r="J63" s="186"/>
      <c r="K63" s="186"/>
      <c r="L63" s="186"/>
      <c r="M63" s="63"/>
      <c r="N63" s="63"/>
      <c r="O63" s="63"/>
      <c r="P63" s="63"/>
      <c r="Q63" s="63"/>
      <c r="R63" s="63"/>
    </row>
    <row r="64" spans="2:18" ht="15.75" x14ac:dyDescent="0.25">
      <c r="B64" s="206">
        <f t="shared" si="0"/>
        <v>23</v>
      </c>
      <c r="C64" s="207"/>
      <c r="D64" s="208"/>
      <c r="E64" s="208"/>
      <c r="F64" s="208"/>
      <c r="G64" s="207"/>
      <c r="H64" s="208"/>
      <c r="I64" s="208">
        <f>+IF($F$30=supporting_sheet!$D$23,C64+G64+H64,SUM(D64:H64))</f>
        <v>0</v>
      </c>
      <c r="J64" s="186"/>
      <c r="K64" s="186"/>
      <c r="L64" s="186"/>
      <c r="M64" s="63"/>
      <c r="N64" s="63"/>
      <c r="O64" s="63"/>
      <c r="P64" s="63"/>
      <c r="Q64" s="63"/>
      <c r="R64" s="63"/>
    </row>
    <row r="65" spans="2:18" ht="15.75" x14ac:dyDescent="0.25">
      <c r="B65" s="206">
        <f t="shared" si="0"/>
        <v>24</v>
      </c>
      <c r="C65" s="207"/>
      <c r="D65" s="208"/>
      <c r="E65" s="208"/>
      <c r="F65" s="208"/>
      <c r="G65" s="207"/>
      <c r="H65" s="208"/>
      <c r="I65" s="208">
        <f>+IF($F$30=supporting_sheet!$D$23,C65+G65+H65,SUM(D65:H65))</f>
        <v>0</v>
      </c>
      <c r="J65" s="186"/>
      <c r="K65" s="186"/>
      <c r="L65" s="186"/>
      <c r="M65" s="63"/>
      <c r="N65" s="63"/>
      <c r="O65" s="63"/>
      <c r="P65" s="63"/>
      <c r="Q65" s="63"/>
      <c r="R65" s="63"/>
    </row>
    <row r="66" spans="2:18" ht="15.75" x14ac:dyDescent="0.25">
      <c r="B66" s="206">
        <f t="shared" si="0"/>
        <v>25</v>
      </c>
      <c r="C66" s="207"/>
      <c r="D66" s="208"/>
      <c r="E66" s="208"/>
      <c r="F66" s="208"/>
      <c r="G66" s="207"/>
      <c r="H66" s="208"/>
      <c r="I66" s="208">
        <f>+IF($F$30=supporting_sheet!$D$23,C66+G66+H66,SUM(D66:H66))</f>
        <v>0</v>
      </c>
      <c r="J66" s="186"/>
      <c r="K66" s="186"/>
      <c r="L66" s="186"/>
      <c r="M66" s="63"/>
      <c r="N66" s="63"/>
      <c r="O66" s="63"/>
      <c r="P66" s="63"/>
      <c r="Q66" s="63"/>
      <c r="R66" s="63"/>
    </row>
    <row r="67" spans="2:18" ht="15.75" x14ac:dyDescent="0.25">
      <c r="B67" s="206">
        <f t="shared" si="0"/>
        <v>26</v>
      </c>
      <c r="C67" s="207"/>
      <c r="D67" s="208"/>
      <c r="E67" s="208"/>
      <c r="F67" s="208"/>
      <c r="G67" s="207"/>
      <c r="H67" s="208"/>
      <c r="I67" s="208">
        <f>+IF($F$30=supporting_sheet!$D$23,C67+G67+H67,SUM(D67:H67))</f>
        <v>0</v>
      </c>
      <c r="J67" s="186"/>
      <c r="K67" s="186"/>
      <c r="L67" s="186"/>
      <c r="M67" s="63"/>
      <c r="N67" s="63"/>
      <c r="O67" s="63"/>
      <c r="P67" s="63"/>
      <c r="Q67" s="63"/>
      <c r="R67" s="63"/>
    </row>
    <row r="68" spans="2:18" ht="15.75" x14ac:dyDescent="0.25">
      <c r="B68" s="206">
        <f t="shared" si="0"/>
        <v>27</v>
      </c>
      <c r="C68" s="207"/>
      <c r="D68" s="208"/>
      <c r="E68" s="208"/>
      <c r="F68" s="208"/>
      <c r="G68" s="207"/>
      <c r="H68" s="208"/>
      <c r="I68" s="208">
        <f>+IF($F$30=supporting_sheet!$D$23,C68+G68+H68,SUM(D68:H68))</f>
        <v>0</v>
      </c>
      <c r="J68" s="186"/>
      <c r="K68" s="186"/>
      <c r="L68" s="186"/>
      <c r="M68" s="63"/>
      <c r="N68" s="63"/>
      <c r="O68" s="63"/>
      <c r="P68" s="63"/>
      <c r="Q68" s="63"/>
      <c r="R68" s="63"/>
    </row>
    <row r="69" spans="2:18" ht="15.75" x14ac:dyDescent="0.25">
      <c r="B69" s="206">
        <f t="shared" si="0"/>
        <v>28</v>
      </c>
      <c r="C69" s="207"/>
      <c r="D69" s="208"/>
      <c r="E69" s="208"/>
      <c r="F69" s="208"/>
      <c r="G69" s="207"/>
      <c r="H69" s="208"/>
      <c r="I69" s="208">
        <f>+IF($F$30=supporting_sheet!$D$23,C69+G69+H69,SUM(D69:H69))</f>
        <v>0</v>
      </c>
      <c r="J69" s="186"/>
      <c r="K69" s="186"/>
      <c r="L69" s="186"/>
      <c r="M69" s="63"/>
      <c r="N69" s="63"/>
      <c r="O69" s="63"/>
      <c r="P69" s="63"/>
      <c r="Q69" s="63"/>
      <c r="R69" s="63"/>
    </row>
    <row r="70" spans="2:18" ht="15.75" x14ac:dyDescent="0.25">
      <c r="B70" s="206">
        <f t="shared" si="0"/>
        <v>29</v>
      </c>
      <c r="C70" s="207"/>
      <c r="D70" s="208"/>
      <c r="E70" s="208"/>
      <c r="F70" s="208"/>
      <c r="G70" s="207"/>
      <c r="H70" s="208"/>
      <c r="I70" s="208">
        <f>+IF($F$30=supporting_sheet!$D$23,C70+G70+H70,SUM(D70:H70))</f>
        <v>0</v>
      </c>
      <c r="J70" s="186"/>
      <c r="K70" s="186"/>
      <c r="L70" s="186"/>
      <c r="M70" s="63"/>
      <c r="N70" s="63"/>
      <c r="O70" s="63"/>
      <c r="P70" s="63"/>
      <c r="Q70" s="63"/>
      <c r="R70" s="63"/>
    </row>
    <row r="71" spans="2:18" ht="15.75" x14ac:dyDescent="0.25">
      <c r="B71" s="206">
        <f t="shared" si="0"/>
        <v>30</v>
      </c>
      <c r="C71" s="207"/>
      <c r="D71" s="208"/>
      <c r="E71" s="208"/>
      <c r="F71" s="208"/>
      <c r="G71" s="207"/>
      <c r="H71" s="208"/>
      <c r="I71" s="208">
        <f>+IF($F$30=supporting_sheet!$D$23,C71+G71+H71,SUM(D71:H71))</f>
        <v>0</v>
      </c>
      <c r="J71" s="186"/>
      <c r="K71" s="186"/>
      <c r="L71" s="186"/>
      <c r="M71" s="63"/>
      <c r="N71" s="63"/>
      <c r="O71" s="63"/>
      <c r="P71" s="63"/>
      <c r="Q71" s="63"/>
      <c r="R71" s="63"/>
    </row>
    <row r="72" spans="2:18" ht="15.75" x14ac:dyDescent="0.25">
      <c r="B72" s="206">
        <f t="shared" si="0"/>
        <v>31</v>
      </c>
      <c r="C72" s="207"/>
      <c r="D72" s="208"/>
      <c r="E72" s="208"/>
      <c r="F72" s="208"/>
      <c r="G72" s="207"/>
      <c r="H72" s="208"/>
      <c r="I72" s="208">
        <f>+IF($F$30=supporting_sheet!$D$23,C72+G72+H72,SUM(D72:H72))</f>
        <v>0</v>
      </c>
      <c r="J72" s="186"/>
      <c r="K72" s="186"/>
      <c r="L72" s="186"/>
      <c r="M72" s="63"/>
      <c r="N72" s="63"/>
      <c r="O72" s="63"/>
      <c r="P72" s="63"/>
      <c r="Q72" s="63"/>
      <c r="R72" s="63"/>
    </row>
    <row r="73" spans="2:18" ht="15.75" x14ac:dyDescent="0.25">
      <c r="B73" s="206">
        <f t="shared" si="0"/>
        <v>32</v>
      </c>
      <c r="C73" s="207"/>
      <c r="D73" s="208"/>
      <c r="E73" s="208"/>
      <c r="F73" s="208"/>
      <c r="G73" s="207"/>
      <c r="H73" s="208"/>
      <c r="I73" s="208">
        <f>+IF($F$30=supporting_sheet!$D$23,C73+G73+H73,SUM(D73:H73))</f>
        <v>0</v>
      </c>
      <c r="J73" s="186"/>
      <c r="K73" s="186"/>
      <c r="L73" s="186"/>
      <c r="M73" s="63"/>
      <c r="N73" s="63"/>
      <c r="O73" s="63"/>
      <c r="P73" s="63"/>
      <c r="Q73" s="63"/>
      <c r="R73" s="63"/>
    </row>
    <row r="74" spans="2:18" ht="15.75" x14ac:dyDescent="0.25">
      <c r="B74" s="206">
        <f t="shared" si="0"/>
        <v>33</v>
      </c>
      <c r="C74" s="207"/>
      <c r="D74" s="208"/>
      <c r="E74" s="208"/>
      <c r="F74" s="208"/>
      <c r="G74" s="207"/>
      <c r="H74" s="208"/>
      <c r="I74" s="208">
        <f>+IF($F$30=supporting_sheet!$D$23,C74+G74+H74,SUM(D74:H74))</f>
        <v>0</v>
      </c>
      <c r="J74" s="186"/>
      <c r="K74" s="186"/>
      <c r="L74" s="186"/>
      <c r="M74" s="63"/>
      <c r="N74" s="63"/>
      <c r="O74" s="63"/>
      <c r="P74" s="63"/>
      <c r="Q74" s="63"/>
      <c r="R74" s="63"/>
    </row>
    <row r="75" spans="2:18" ht="15.75" x14ac:dyDescent="0.25">
      <c r="B75" s="206">
        <f t="shared" si="0"/>
        <v>34</v>
      </c>
      <c r="C75" s="207"/>
      <c r="D75" s="208"/>
      <c r="E75" s="208"/>
      <c r="F75" s="208"/>
      <c r="G75" s="207"/>
      <c r="H75" s="208"/>
      <c r="I75" s="208">
        <f>+IF($F$30=supporting_sheet!$D$23,C75+G75+H75,SUM(D75:H75))</f>
        <v>0</v>
      </c>
      <c r="J75" s="186"/>
      <c r="K75" s="186"/>
      <c r="L75" s="186"/>
      <c r="M75" s="63"/>
      <c r="N75" s="63"/>
      <c r="O75" s="63"/>
      <c r="P75" s="63"/>
      <c r="Q75" s="63"/>
      <c r="R75" s="63"/>
    </row>
    <row r="76" spans="2:18" ht="15.75" x14ac:dyDescent="0.25">
      <c r="B76" s="206">
        <f t="shared" si="0"/>
        <v>35</v>
      </c>
      <c r="C76" s="207"/>
      <c r="D76" s="208"/>
      <c r="E76" s="208"/>
      <c r="F76" s="208"/>
      <c r="G76" s="207"/>
      <c r="H76" s="208"/>
      <c r="I76" s="208">
        <f>+IF($F$30=supporting_sheet!$D$23,C76+G76+H76,SUM(D76:H76))</f>
        <v>0</v>
      </c>
      <c r="J76" s="186"/>
      <c r="K76" s="186"/>
      <c r="L76" s="186"/>
      <c r="M76" s="63"/>
      <c r="N76" s="63"/>
      <c r="O76" s="63"/>
      <c r="P76" s="63"/>
      <c r="Q76" s="63"/>
      <c r="R76" s="63"/>
    </row>
    <row r="77" spans="2:18" ht="15.75" x14ac:dyDescent="0.25">
      <c r="B77" s="206">
        <f t="shared" si="0"/>
        <v>36</v>
      </c>
      <c r="C77" s="207"/>
      <c r="D77" s="208"/>
      <c r="E77" s="208"/>
      <c r="F77" s="208"/>
      <c r="G77" s="207"/>
      <c r="H77" s="208"/>
      <c r="I77" s="208">
        <f>+IF($F$30=supporting_sheet!$D$23,C77+G77+H77,SUM(D77:H77))</f>
        <v>0</v>
      </c>
      <c r="J77" s="186"/>
      <c r="K77" s="186"/>
      <c r="L77" s="186"/>
      <c r="M77" s="63"/>
      <c r="N77" s="63"/>
      <c r="O77" s="63"/>
      <c r="P77" s="63"/>
      <c r="Q77" s="63"/>
      <c r="R77" s="63"/>
    </row>
    <row r="78" spans="2:18" ht="15.75" x14ac:dyDescent="0.25">
      <c r="B78" s="206">
        <f t="shared" si="0"/>
        <v>37</v>
      </c>
      <c r="C78" s="207"/>
      <c r="D78" s="208"/>
      <c r="E78" s="208"/>
      <c r="F78" s="208"/>
      <c r="G78" s="207"/>
      <c r="H78" s="208"/>
      <c r="I78" s="208">
        <f>+IF($F$30=supporting_sheet!$D$23,C78+G78+H78,SUM(D78:H78))</f>
        <v>0</v>
      </c>
      <c r="J78" s="186"/>
      <c r="K78" s="186"/>
      <c r="L78" s="186"/>
      <c r="M78" s="63"/>
      <c r="N78" s="63"/>
      <c r="O78" s="63"/>
      <c r="P78" s="63"/>
      <c r="Q78" s="63"/>
      <c r="R78" s="63"/>
    </row>
    <row r="79" spans="2:18" ht="15.75" x14ac:dyDescent="0.25">
      <c r="B79" s="206">
        <f t="shared" si="0"/>
        <v>38</v>
      </c>
      <c r="C79" s="207"/>
      <c r="D79" s="208"/>
      <c r="E79" s="208"/>
      <c r="F79" s="208"/>
      <c r="G79" s="207"/>
      <c r="H79" s="208"/>
      <c r="I79" s="208">
        <f>+IF($F$30=supporting_sheet!$D$23,C79+G79+H79,SUM(D79:H79))</f>
        <v>0</v>
      </c>
      <c r="J79" s="186"/>
      <c r="K79" s="186"/>
      <c r="L79" s="186"/>
      <c r="M79" s="63"/>
      <c r="N79" s="63"/>
      <c r="O79" s="63"/>
      <c r="P79" s="63"/>
      <c r="Q79" s="63"/>
      <c r="R79" s="63"/>
    </row>
    <row r="80" spans="2:18" ht="15.75" x14ac:dyDescent="0.25">
      <c r="B80" s="206">
        <f t="shared" si="0"/>
        <v>39</v>
      </c>
      <c r="C80" s="207"/>
      <c r="D80" s="208"/>
      <c r="E80" s="208"/>
      <c r="F80" s="208"/>
      <c r="G80" s="207"/>
      <c r="H80" s="208"/>
      <c r="I80" s="208">
        <f>+IF($F$30=supporting_sheet!$D$23,C80+G80+H80,SUM(D80:H80))</f>
        <v>0</v>
      </c>
      <c r="J80" s="186"/>
      <c r="K80" s="186"/>
      <c r="L80" s="186"/>
      <c r="M80" s="63"/>
      <c r="N80" s="63"/>
      <c r="O80" s="63"/>
      <c r="P80" s="63"/>
      <c r="Q80" s="63"/>
      <c r="R80" s="63"/>
    </row>
    <row r="81" spans="2:22" ht="15.75" x14ac:dyDescent="0.25">
      <c r="B81" s="206">
        <f t="shared" si="0"/>
        <v>40</v>
      </c>
      <c r="C81" s="207"/>
      <c r="D81" s="208"/>
      <c r="E81" s="208"/>
      <c r="F81" s="208"/>
      <c r="G81" s="207"/>
      <c r="H81" s="208"/>
      <c r="I81" s="208">
        <f>+IF($F$30=supporting_sheet!$D$23,C81+G81+H81,SUM(D81:H81))</f>
        <v>0</v>
      </c>
      <c r="J81" s="186"/>
      <c r="K81" s="186"/>
      <c r="L81" s="186"/>
      <c r="M81" s="63"/>
      <c r="N81" s="63"/>
      <c r="O81" s="63"/>
      <c r="P81" s="63"/>
      <c r="Q81" s="63"/>
      <c r="R81" s="63"/>
    </row>
    <row r="82" spans="2:22" ht="15.75" x14ac:dyDescent="0.25">
      <c r="B82" s="206">
        <f t="shared" si="0"/>
        <v>41</v>
      </c>
      <c r="C82" s="207"/>
      <c r="D82" s="208"/>
      <c r="E82" s="208"/>
      <c r="F82" s="208"/>
      <c r="G82" s="207"/>
      <c r="H82" s="208"/>
      <c r="I82" s="208">
        <f>+IF($F$30=supporting_sheet!$D$23,C82+G82+H82,SUM(D82:H82))</f>
        <v>0</v>
      </c>
      <c r="J82" s="186"/>
      <c r="K82" s="186"/>
      <c r="L82" s="186"/>
      <c r="M82" s="63"/>
      <c r="N82" s="63"/>
      <c r="O82" s="63"/>
      <c r="P82" s="63"/>
      <c r="Q82" s="63"/>
      <c r="R82" s="63"/>
    </row>
    <row r="83" spans="2:22" ht="15.75" x14ac:dyDescent="0.25">
      <c r="B83" s="206">
        <f t="shared" si="0"/>
        <v>42</v>
      </c>
      <c r="C83" s="207"/>
      <c r="D83" s="208"/>
      <c r="E83" s="208"/>
      <c r="F83" s="208"/>
      <c r="G83" s="207"/>
      <c r="H83" s="208"/>
      <c r="I83" s="208">
        <f>+IF($F$30=supporting_sheet!$D$23,C83+G83+H83,SUM(D83:H83))</f>
        <v>0</v>
      </c>
      <c r="J83" s="186"/>
      <c r="K83" s="186"/>
      <c r="L83" s="186"/>
      <c r="M83" s="63"/>
      <c r="N83" s="63"/>
      <c r="O83" s="63"/>
      <c r="P83" s="63"/>
      <c r="Q83" s="63"/>
      <c r="R83" s="63"/>
    </row>
    <row r="84" spans="2:22" ht="15.75" x14ac:dyDescent="0.25">
      <c r="B84" s="206">
        <f t="shared" si="0"/>
        <v>43</v>
      </c>
      <c r="C84" s="207"/>
      <c r="D84" s="208"/>
      <c r="E84" s="208"/>
      <c r="F84" s="208"/>
      <c r="G84" s="207"/>
      <c r="H84" s="208"/>
      <c r="I84" s="208">
        <f>+IF($F$30=supporting_sheet!$D$23,C84+G84+H84,SUM(D84:H84))</f>
        <v>0</v>
      </c>
      <c r="J84" s="186"/>
      <c r="K84" s="186"/>
      <c r="L84" s="186"/>
      <c r="M84" s="63"/>
      <c r="N84" s="63"/>
      <c r="O84" s="63"/>
      <c r="P84" s="63"/>
      <c r="Q84" s="63"/>
      <c r="R84" s="63"/>
    </row>
    <row r="85" spans="2:22" ht="15.75" x14ac:dyDescent="0.25">
      <c r="B85" s="206">
        <f t="shared" si="0"/>
        <v>44</v>
      </c>
      <c r="C85" s="207"/>
      <c r="D85" s="208"/>
      <c r="E85" s="208"/>
      <c r="F85" s="208"/>
      <c r="G85" s="207"/>
      <c r="H85" s="208"/>
      <c r="I85" s="208">
        <f>+IF($F$30=supporting_sheet!$D$23,C85+G85+H85,SUM(D85:H85))</f>
        <v>0</v>
      </c>
      <c r="J85" s="186"/>
      <c r="K85" s="186"/>
      <c r="L85" s="186"/>
      <c r="M85" s="63"/>
      <c r="N85" s="63"/>
      <c r="O85" s="63"/>
      <c r="P85" s="63"/>
      <c r="Q85" s="63"/>
      <c r="R85" s="63"/>
    </row>
    <row r="86" spans="2:22" ht="15.75" x14ac:dyDescent="0.25">
      <c r="B86" s="206">
        <f t="shared" si="0"/>
        <v>45</v>
      </c>
      <c r="C86" s="207"/>
      <c r="D86" s="208"/>
      <c r="E86" s="208"/>
      <c r="F86" s="208"/>
      <c r="G86" s="207"/>
      <c r="H86" s="208"/>
      <c r="I86" s="208">
        <f>+IF($F$30=supporting_sheet!$D$23,C86+G86+H86,SUM(D86:H86))</f>
        <v>0</v>
      </c>
      <c r="J86" s="186"/>
      <c r="K86" s="186"/>
      <c r="L86" s="186"/>
      <c r="M86" s="63"/>
      <c r="N86" s="63"/>
      <c r="O86" s="63"/>
      <c r="P86" s="63"/>
      <c r="Q86" s="63"/>
      <c r="R86" s="63"/>
    </row>
    <row r="87" spans="2:22" ht="15.75" x14ac:dyDescent="0.25">
      <c r="B87" s="206">
        <f t="shared" si="0"/>
        <v>46</v>
      </c>
      <c r="C87" s="207"/>
      <c r="D87" s="208"/>
      <c r="E87" s="208"/>
      <c r="F87" s="208"/>
      <c r="G87" s="207"/>
      <c r="H87" s="208"/>
      <c r="I87" s="208">
        <f>+IF($F$30=supporting_sheet!$D$23,C87+G87+H87,SUM(D87:H87))</f>
        <v>0</v>
      </c>
      <c r="J87" s="186"/>
      <c r="K87" s="186"/>
      <c r="L87" s="186"/>
      <c r="M87" s="63"/>
      <c r="N87" s="63"/>
      <c r="O87" s="63"/>
      <c r="P87" s="63"/>
      <c r="Q87" s="63"/>
      <c r="R87" s="63"/>
    </row>
    <row r="88" spans="2:22" ht="15.75" x14ac:dyDescent="0.25">
      <c r="B88" s="206">
        <f t="shared" si="0"/>
        <v>47</v>
      </c>
      <c r="C88" s="207"/>
      <c r="D88" s="208"/>
      <c r="E88" s="208"/>
      <c r="F88" s="208"/>
      <c r="G88" s="207"/>
      <c r="H88" s="208"/>
      <c r="I88" s="208">
        <f>+IF($F$30=supporting_sheet!$D$23,C88+G88+H88,SUM(D88:H88))</f>
        <v>0</v>
      </c>
      <c r="J88" s="186"/>
      <c r="K88" s="186"/>
      <c r="L88" s="186"/>
      <c r="M88" s="63"/>
      <c r="N88" s="63"/>
      <c r="O88" s="63"/>
      <c r="P88" s="63"/>
      <c r="Q88" s="63"/>
      <c r="R88" s="63"/>
    </row>
    <row r="89" spans="2:22" ht="15.75" x14ac:dyDescent="0.25">
      <c r="B89" s="206">
        <f t="shared" si="0"/>
        <v>48</v>
      </c>
      <c r="C89" s="207"/>
      <c r="D89" s="208"/>
      <c r="E89" s="208"/>
      <c r="F89" s="208"/>
      <c r="G89" s="207"/>
      <c r="H89" s="208"/>
      <c r="I89" s="208">
        <f>+IF($F$30=supporting_sheet!$D$23,C89+G89+H89,SUM(D89:H89))</f>
        <v>0</v>
      </c>
      <c r="J89" s="186"/>
      <c r="K89" s="186"/>
      <c r="L89" s="186"/>
      <c r="M89" s="63"/>
      <c r="N89" s="63"/>
      <c r="O89" s="63"/>
      <c r="P89" s="63"/>
      <c r="Q89" s="63"/>
      <c r="R89" s="63"/>
      <c r="S89" s="63"/>
    </row>
    <row r="90" spans="2:22" ht="15.75" x14ac:dyDescent="0.25">
      <c r="B90" s="206">
        <f t="shared" si="0"/>
        <v>49</v>
      </c>
      <c r="C90" s="207"/>
      <c r="D90" s="208"/>
      <c r="E90" s="208"/>
      <c r="F90" s="208"/>
      <c r="G90" s="207"/>
      <c r="H90" s="208"/>
      <c r="I90" s="208">
        <f>+IF($F$30=supporting_sheet!$D$23,C90+G90+H90,SUM(D90:H90))</f>
        <v>0</v>
      </c>
      <c r="J90" s="186"/>
      <c r="K90" s="186"/>
      <c r="L90" s="186"/>
      <c r="M90" s="63"/>
      <c r="N90" s="63"/>
      <c r="O90" s="63"/>
      <c r="P90" s="63"/>
      <c r="Q90" s="63"/>
      <c r="R90" s="63"/>
      <c r="S90" s="63"/>
      <c r="T90" s="63"/>
      <c r="U90" s="63"/>
      <c r="V90" s="63"/>
    </row>
    <row r="91" spans="2:22" ht="15.75" x14ac:dyDescent="0.25">
      <c r="B91" s="206">
        <f t="shared" si="0"/>
        <v>50</v>
      </c>
      <c r="C91" s="207"/>
      <c r="D91" s="208"/>
      <c r="E91" s="208"/>
      <c r="F91" s="208"/>
      <c r="G91" s="207"/>
      <c r="H91" s="208"/>
      <c r="I91" s="208">
        <f>+IF($F$30=supporting_sheet!$D$23,C91+G91+H91,SUM(D91:H91))</f>
        <v>0</v>
      </c>
      <c r="J91" s="186"/>
      <c r="K91" s="186"/>
      <c r="L91" s="186"/>
      <c r="M91" s="63"/>
      <c r="N91" s="63"/>
      <c r="O91" s="63"/>
      <c r="P91" s="63"/>
      <c r="Q91" s="63"/>
      <c r="R91" s="63"/>
      <c r="S91" s="63"/>
      <c r="T91" s="63"/>
      <c r="U91" s="63"/>
      <c r="V91" s="63"/>
    </row>
    <row r="92" spans="2:22" ht="15.75" x14ac:dyDescent="0.25">
      <c r="B92" s="206">
        <f t="shared" si="0"/>
        <v>51</v>
      </c>
      <c r="C92" s="207"/>
      <c r="D92" s="208"/>
      <c r="E92" s="208"/>
      <c r="F92" s="208"/>
      <c r="G92" s="207"/>
      <c r="H92" s="208"/>
      <c r="I92" s="208">
        <f>+IF($F$30=supporting_sheet!$D$23,C92+G92+H92,SUM(D92:H92))</f>
        <v>0</v>
      </c>
      <c r="J92" s="186"/>
      <c r="K92" s="186"/>
      <c r="L92" s="186"/>
      <c r="M92" s="63"/>
      <c r="N92" s="63"/>
      <c r="O92" s="63"/>
      <c r="P92" s="63"/>
      <c r="Q92" s="63"/>
      <c r="R92" s="63"/>
      <c r="S92" s="63"/>
      <c r="T92" s="63"/>
      <c r="U92" s="63"/>
      <c r="V92" s="63"/>
    </row>
    <row r="93" spans="2:22" ht="15.75" x14ac:dyDescent="0.25">
      <c r="B93" s="206">
        <f t="shared" si="0"/>
        <v>52</v>
      </c>
      <c r="C93" s="207"/>
      <c r="D93" s="208"/>
      <c r="E93" s="208"/>
      <c r="F93" s="208"/>
      <c r="G93" s="207"/>
      <c r="H93" s="208"/>
      <c r="I93" s="208">
        <f>+IF($F$30=supporting_sheet!$D$23,C93+G93+H93,SUM(D93:H93))</f>
        <v>0</v>
      </c>
      <c r="J93" s="186"/>
      <c r="K93" s="186"/>
      <c r="L93" s="186"/>
      <c r="M93" s="63"/>
      <c r="N93" s="63"/>
      <c r="O93" s="63"/>
      <c r="P93" s="63"/>
      <c r="Q93" s="63"/>
      <c r="R93" s="63"/>
      <c r="S93" s="63"/>
      <c r="T93" s="63"/>
      <c r="U93" s="63"/>
      <c r="V93" s="63"/>
    </row>
    <row r="94" spans="2:22" ht="15.75" x14ac:dyDescent="0.25">
      <c r="B94" s="206">
        <f t="shared" si="0"/>
        <v>53</v>
      </c>
      <c r="C94" s="207"/>
      <c r="D94" s="208"/>
      <c r="E94" s="208"/>
      <c r="F94" s="208"/>
      <c r="G94" s="207"/>
      <c r="H94" s="208"/>
      <c r="I94" s="208">
        <f>+IF($F$30=supporting_sheet!$D$23,C94+G94+H94,SUM(D94:H94))</f>
        <v>0</v>
      </c>
      <c r="J94" s="186"/>
      <c r="K94" s="186"/>
      <c r="L94" s="186"/>
      <c r="M94" s="63"/>
      <c r="N94" s="63"/>
      <c r="O94" s="63"/>
      <c r="P94" s="63"/>
      <c r="Q94" s="63"/>
      <c r="R94" s="63"/>
      <c r="S94" s="63"/>
      <c r="T94" s="63"/>
      <c r="U94" s="63"/>
      <c r="V94" s="63"/>
    </row>
    <row r="95" spans="2:22" ht="15.75" x14ac:dyDescent="0.25">
      <c r="B95" s="206">
        <f t="shared" si="0"/>
        <v>54</v>
      </c>
      <c r="C95" s="207"/>
      <c r="D95" s="208"/>
      <c r="E95" s="208"/>
      <c r="F95" s="208"/>
      <c r="G95" s="207"/>
      <c r="H95" s="208"/>
      <c r="I95" s="208">
        <f>+IF($F$30=supporting_sheet!$D$23,C95+G95+H95,SUM(D95:H95))</f>
        <v>0</v>
      </c>
      <c r="J95" s="186"/>
      <c r="K95" s="186"/>
      <c r="L95" s="186"/>
      <c r="M95" s="63"/>
      <c r="N95" s="63"/>
      <c r="O95" s="63"/>
      <c r="P95" s="63"/>
      <c r="Q95" s="63"/>
      <c r="R95" s="63"/>
      <c r="S95" s="63"/>
      <c r="T95" s="63"/>
      <c r="U95" s="63"/>
      <c r="V95" s="63"/>
    </row>
    <row r="96" spans="2:22" ht="15.75" x14ac:dyDescent="0.25">
      <c r="B96" s="206">
        <f t="shared" si="0"/>
        <v>55</v>
      </c>
      <c r="C96" s="207"/>
      <c r="D96" s="208"/>
      <c r="E96" s="208"/>
      <c r="F96" s="208"/>
      <c r="G96" s="207"/>
      <c r="H96" s="208"/>
      <c r="I96" s="208">
        <f>+IF($F$30=supporting_sheet!$D$23,C96+G96+H96,SUM(D96:H96))</f>
        <v>0</v>
      </c>
      <c r="J96" s="186"/>
      <c r="K96" s="186"/>
      <c r="L96" s="186"/>
      <c r="M96" s="63"/>
      <c r="N96" s="63"/>
      <c r="O96" s="63"/>
      <c r="P96" s="63"/>
      <c r="Q96" s="63"/>
      <c r="R96" s="63"/>
      <c r="S96" s="63"/>
      <c r="T96" s="63"/>
      <c r="U96" s="63"/>
      <c r="V96" s="63"/>
    </row>
    <row r="97" spans="2:22" ht="15.75" x14ac:dyDescent="0.25">
      <c r="B97" s="206">
        <f t="shared" si="0"/>
        <v>56</v>
      </c>
      <c r="C97" s="207"/>
      <c r="D97" s="208"/>
      <c r="E97" s="208"/>
      <c r="F97" s="208"/>
      <c r="G97" s="207"/>
      <c r="H97" s="208"/>
      <c r="I97" s="208">
        <f>+IF($F$30=supporting_sheet!$D$23,C97+G97+H97,SUM(D97:H97))</f>
        <v>0</v>
      </c>
      <c r="J97" s="186"/>
      <c r="K97" s="186"/>
      <c r="L97" s="186"/>
      <c r="M97" s="63"/>
      <c r="N97" s="63"/>
      <c r="O97" s="63"/>
      <c r="P97" s="63"/>
      <c r="Q97" s="63"/>
      <c r="R97" s="63"/>
      <c r="S97" s="63"/>
      <c r="T97" s="63"/>
      <c r="U97" s="63"/>
      <c r="V97" s="63"/>
    </row>
    <row r="98" spans="2:22" ht="15.75" x14ac:dyDescent="0.25">
      <c r="B98" s="206">
        <f t="shared" si="0"/>
        <v>57</v>
      </c>
      <c r="C98" s="207"/>
      <c r="D98" s="208"/>
      <c r="E98" s="208"/>
      <c r="F98" s="208"/>
      <c r="G98" s="207"/>
      <c r="H98" s="208"/>
      <c r="I98" s="208">
        <f>+IF($F$30=supporting_sheet!$D$23,C98+G98+H98,SUM(D98:H98))</f>
        <v>0</v>
      </c>
      <c r="J98" s="186"/>
      <c r="K98" s="186"/>
      <c r="L98" s="186"/>
      <c r="M98" s="63"/>
      <c r="N98" s="63"/>
      <c r="O98" s="63"/>
      <c r="P98" s="63"/>
      <c r="Q98" s="63"/>
      <c r="R98" s="63"/>
      <c r="S98" s="63"/>
      <c r="T98" s="63"/>
      <c r="U98" s="63"/>
      <c r="V98" s="63"/>
    </row>
    <row r="99" spans="2:22" ht="15.75" x14ac:dyDescent="0.25">
      <c r="B99" s="206">
        <f t="shared" si="0"/>
        <v>58</v>
      </c>
      <c r="C99" s="207"/>
      <c r="D99" s="208"/>
      <c r="E99" s="208"/>
      <c r="F99" s="208"/>
      <c r="G99" s="207"/>
      <c r="H99" s="208"/>
      <c r="I99" s="208">
        <f>+IF($F$30=supporting_sheet!$D$23,C99+G99+H99,SUM(D99:H99))</f>
        <v>0</v>
      </c>
      <c r="J99" s="186"/>
      <c r="K99" s="186"/>
      <c r="L99" s="186"/>
      <c r="M99" s="63"/>
      <c r="N99" s="63"/>
      <c r="O99" s="63"/>
      <c r="P99" s="63"/>
      <c r="Q99" s="63"/>
      <c r="R99" s="63"/>
      <c r="S99" s="63"/>
      <c r="T99" s="63"/>
      <c r="U99" s="63"/>
      <c r="V99" s="63"/>
    </row>
    <row r="100" spans="2:22" ht="15.75" x14ac:dyDescent="0.25">
      <c r="B100" s="206">
        <f t="shared" si="0"/>
        <v>59</v>
      </c>
      <c r="C100" s="207"/>
      <c r="D100" s="208"/>
      <c r="E100" s="208"/>
      <c r="F100" s="208"/>
      <c r="G100" s="207"/>
      <c r="H100" s="208"/>
      <c r="I100" s="208">
        <f>+IF($F$30=supporting_sheet!$D$23,C100+G100+H100,SUM(D100:H100))</f>
        <v>0</v>
      </c>
      <c r="J100" s="186"/>
      <c r="K100" s="186"/>
      <c r="L100" s="186"/>
      <c r="M100" s="63"/>
      <c r="N100" s="63"/>
      <c r="O100" s="63"/>
      <c r="P100" s="63"/>
      <c r="Q100" s="63"/>
      <c r="R100" s="63"/>
      <c r="S100" s="63"/>
      <c r="T100" s="63"/>
      <c r="U100" s="63"/>
      <c r="V100" s="63"/>
    </row>
    <row r="101" spans="2:22" ht="15.75" x14ac:dyDescent="0.25">
      <c r="B101" s="206">
        <f t="shared" si="0"/>
        <v>60</v>
      </c>
      <c r="C101" s="207"/>
      <c r="D101" s="208"/>
      <c r="E101" s="208"/>
      <c r="F101" s="208"/>
      <c r="G101" s="207"/>
      <c r="H101" s="208"/>
      <c r="I101" s="208">
        <f>+IF($F$30=supporting_sheet!$D$23,C101+G101+H101,SUM(D101:H101))</f>
        <v>0</v>
      </c>
      <c r="J101" s="186"/>
      <c r="K101" s="186"/>
      <c r="L101" s="186"/>
      <c r="M101" s="63"/>
      <c r="N101" s="63"/>
      <c r="O101" s="63"/>
      <c r="P101" s="63"/>
      <c r="Q101" s="63"/>
      <c r="R101" s="63"/>
      <c r="S101" s="63"/>
      <c r="T101" s="63"/>
      <c r="U101" s="63"/>
      <c r="V101" s="63"/>
    </row>
    <row r="102" spans="2:22" ht="15.75" x14ac:dyDescent="0.25">
      <c r="B102" s="206">
        <f t="shared" si="0"/>
        <v>61</v>
      </c>
      <c r="C102" s="207"/>
      <c r="D102" s="208"/>
      <c r="E102" s="208"/>
      <c r="F102" s="208"/>
      <c r="G102" s="207"/>
      <c r="H102" s="208"/>
      <c r="I102" s="208">
        <f>+IF($F$30=supporting_sheet!$D$23,C102+G102+H102,SUM(D102:H102))</f>
        <v>0</v>
      </c>
      <c r="J102" s="186"/>
      <c r="K102" s="186"/>
      <c r="L102" s="186"/>
      <c r="M102" s="63"/>
      <c r="N102" s="63"/>
      <c r="O102" s="63"/>
      <c r="P102" s="63"/>
      <c r="Q102" s="63"/>
      <c r="R102" s="63"/>
      <c r="S102" s="63"/>
      <c r="T102" s="63"/>
      <c r="U102" s="63"/>
      <c r="V102" s="63"/>
    </row>
    <row r="103" spans="2:22" ht="15.75" x14ac:dyDescent="0.25">
      <c r="B103" s="206">
        <f t="shared" si="0"/>
        <v>62</v>
      </c>
      <c r="C103" s="207"/>
      <c r="D103" s="208"/>
      <c r="E103" s="208"/>
      <c r="F103" s="208"/>
      <c r="G103" s="207"/>
      <c r="H103" s="208"/>
      <c r="I103" s="208">
        <f>+IF($F$30=supporting_sheet!$D$23,C103+G103+H103,SUM(D103:H103))</f>
        <v>0</v>
      </c>
      <c r="J103" s="186"/>
      <c r="K103" s="186"/>
      <c r="L103" s="186"/>
      <c r="M103" s="63"/>
      <c r="N103" s="63"/>
      <c r="O103" s="63"/>
      <c r="P103" s="63"/>
      <c r="Q103" s="63"/>
      <c r="R103" s="63"/>
      <c r="S103" s="63"/>
      <c r="T103" s="63"/>
      <c r="U103" s="63"/>
      <c r="V103" s="63"/>
    </row>
    <row r="104" spans="2:22" ht="15.75" x14ac:dyDescent="0.25">
      <c r="B104" s="206">
        <f t="shared" si="0"/>
        <v>63</v>
      </c>
      <c r="C104" s="207"/>
      <c r="D104" s="208"/>
      <c r="E104" s="208"/>
      <c r="F104" s="208"/>
      <c r="G104" s="207"/>
      <c r="H104" s="208"/>
      <c r="I104" s="208">
        <f>+IF($F$30=supporting_sheet!$D$23,C104+G104+H104,SUM(D104:H104))</f>
        <v>0</v>
      </c>
      <c r="J104" s="186"/>
      <c r="K104" s="186"/>
      <c r="L104" s="186"/>
      <c r="M104" s="63"/>
      <c r="N104" s="63"/>
      <c r="O104" s="63"/>
      <c r="P104" s="63"/>
      <c r="Q104" s="63"/>
      <c r="R104" s="63"/>
      <c r="S104" s="63"/>
      <c r="T104" s="63"/>
      <c r="U104" s="63"/>
      <c r="V104" s="63"/>
    </row>
    <row r="105" spans="2:22" ht="15.75" x14ac:dyDescent="0.25">
      <c r="B105" s="206">
        <f t="shared" si="0"/>
        <v>64</v>
      </c>
      <c r="C105" s="207"/>
      <c r="D105" s="208"/>
      <c r="E105" s="208"/>
      <c r="F105" s="208"/>
      <c r="G105" s="207"/>
      <c r="H105" s="208"/>
      <c r="I105" s="208">
        <f>+IF($F$30=supporting_sheet!$D$23,C105+G105+H105,SUM(D105:H105))</f>
        <v>0</v>
      </c>
      <c r="J105" s="186"/>
      <c r="K105" s="186"/>
      <c r="L105" s="186"/>
      <c r="M105" s="63"/>
      <c r="N105" s="63"/>
      <c r="O105" s="63"/>
      <c r="P105" s="63"/>
      <c r="Q105" s="63"/>
      <c r="R105" s="63"/>
      <c r="S105" s="63"/>
      <c r="T105" s="63"/>
      <c r="U105" s="63"/>
      <c r="V105" s="63"/>
    </row>
    <row r="106" spans="2:22" ht="15.75" x14ac:dyDescent="0.25">
      <c r="B106" s="206">
        <f t="shared" si="0"/>
        <v>65</v>
      </c>
      <c r="C106" s="207"/>
      <c r="D106" s="208"/>
      <c r="E106" s="208"/>
      <c r="F106" s="208"/>
      <c r="G106" s="207"/>
      <c r="H106" s="208"/>
      <c r="I106" s="208">
        <f>+IF($F$30=supporting_sheet!$D$23,C106+G106+H106,SUM(D106:H106))</f>
        <v>0</v>
      </c>
      <c r="J106" s="186"/>
      <c r="K106" s="186"/>
      <c r="L106" s="186"/>
      <c r="M106" s="63"/>
      <c r="N106" s="63"/>
      <c r="O106" s="63"/>
      <c r="P106" s="63"/>
      <c r="Q106" s="63"/>
      <c r="R106" s="63"/>
      <c r="S106" s="63"/>
      <c r="T106" s="63"/>
      <c r="U106" s="63"/>
      <c r="V106" s="63"/>
    </row>
    <row r="107" spans="2:22" ht="15.75" x14ac:dyDescent="0.25">
      <c r="B107" s="206">
        <f t="shared" ref="B107:B170" si="1">B106+1</f>
        <v>66</v>
      </c>
      <c r="C107" s="207"/>
      <c r="D107" s="208"/>
      <c r="E107" s="208"/>
      <c r="F107" s="208"/>
      <c r="G107" s="207"/>
      <c r="H107" s="208"/>
      <c r="I107" s="208">
        <f>+IF($F$30=supporting_sheet!$D$23,C107+G107+H107,SUM(D107:H107))</f>
        <v>0</v>
      </c>
      <c r="J107" s="186"/>
      <c r="K107" s="186"/>
      <c r="L107" s="186"/>
      <c r="M107" s="63"/>
      <c r="N107" s="63"/>
      <c r="O107" s="63"/>
      <c r="P107" s="63"/>
      <c r="Q107" s="63"/>
      <c r="R107" s="63"/>
      <c r="S107" s="63"/>
      <c r="T107" s="63"/>
      <c r="U107" s="63"/>
      <c r="V107" s="63"/>
    </row>
    <row r="108" spans="2:22" ht="15.75" x14ac:dyDescent="0.25">
      <c r="B108" s="206">
        <f t="shared" si="1"/>
        <v>67</v>
      </c>
      <c r="C108" s="207"/>
      <c r="D108" s="208"/>
      <c r="E108" s="208"/>
      <c r="F108" s="208"/>
      <c r="G108" s="207"/>
      <c r="H108" s="208"/>
      <c r="I108" s="208">
        <f>+IF($F$30=supporting_sheet!$D$23,C108+G108+H108,SUM(D108:H108))</f>
        <v>0</v>
      </c>
      <c r="J108" s="186"/>
      <c r="K108" s="186"/>
      <c r="L108" s="186"/>
      <c r="M108" s="63"/>
      <c r="N108" s="63"/>
      <c r="O108" s="63"/>
      <c r="P108" s="63"/>
      <c r="Q108" s="63"/>
      <c r="R108" s="63"/>
      <c r="S108" s="63"/>
      <c r="T108" s="63"/>
      <c r="U108" s="63"/>
      <c r="V108" s="63"/>
    </row>
    <row r="109" spans="2:22" ht="15.75" x14ac:dyDescent="0.25">
      <c r="B109" s="206">
        <f t="shared" si="1"/>
        <v>68</v>
      </c>
      <c r="C109" s="207"/>
      <c r="D109" s="208"/>
      <c r="E109" s="208"/>
      <c r="F109" s="208"/>
      <c r="G109" s="207"/>
      <c r="H109" s="208"/>
      <c r="I109" s="208">
        <f>+IF($F$30=supporting_sheet!$D$23,C109+G109+H109,SUM(D109:H109))</f>
        <v>0</v>
      </c>
      <c r="J109" s="186"/>
      <c r="K109" s="186"/>
      <c r="L109" s="186"/>
      <c r="M109" s="63"/>
      <c r="N109" s="63"/>
      <c r="O109" s="63"/>
      <c r="P109" s="63"/>
      <c r="Q109" s="63"/>
      <c r="R109" s="63"/>
      <c r="S109" s="63"/>
      <c r="T109" s="63"/>
      <c r="U109" s="63"/>
      <c r="V109" s="63"/>
    </row>
    <row r="110" spans="2:22" ht="15.75" x14ac:dyDescent="0.25">
      <c r="B110" s="206">
        <f t="shared" si="1"/>
        <v>69</v>
      </c>
      <c r="C110" s="207"/>
      <c r="D110" s="208"/>
      <c r="E110" s="208"/>
      <c r="F110" s="208"/>
      <c r="G110" s="207"/>
      <c r="H110" s="208"/>
      <c r="I110" s="208">
        <f>+IF($F$30=supporting_sheet!$D$23,C110+G110+H110,SUM(D110:H110))</f>
        <v>0</v>
      </c>
      <c r="J110" s="186"/>
      <c r="K110" s="186"/>
      <c r="L110" s="186"/>
      <c r="M110" s="63"/>
      <c r="N110" s="63"/>
      <c r="O110" s="63"/>
      <c r="P110" s="63"/>
      <c r="Q110" s="63"/>
      <c r="R110" s="63"/>
      <c r="S110" s="63"/>
      <c r="T110" s="63"/>
      <c r="U110" s="63"/>
      <c r="V110" s="63"/>
    </row>
    <row r="111" spans="2:22" ht="15.75" x14ac:dyDescent="0.25">
      <c r="B111" s="206">
        <f t="shared" si="1"/>
        <v>70</v>
      </c>
      <c r="C111" s="207"/>
      <c r="D111" s="208"/>
      <c r="E111" s="208"/>
      <c r="F111" s="208"/>
      <c r="G111" s="207"/>
      <c r="H111" s="208"/>
      <c r="I111" s="208">
        <f>+IF($F$30=supporting_sheet!$D$23,C111+G111+H111,SUM(D111:H111))</f>
        <v>0</v>
      </c>
      <c r="J111" s="186"/>
      <c r="K111" s="186"/>
      <c r="L111" s="186"/>
      <c r="M111" s="63"/>
      <c r="N111" s="63"/>
      <c r="O111" s="63"/>
      <c r="P111" s="63"/>
      <c r="Q111" s="63"/>
      <c r="R111" s="63"/>
      <c r="S111" s="63"/>
      <c r="T111" s="63"/>
      <c r="U111" s="63"/>
      <c r="V111" s="63"/>
    </row>
    <row r="112" spans="2:22" ht="15.75" x14ac:dyDescent="0.25">
      <c r="B112" s="206">
        <f t="shared" si="1"/>
        <v>71</v>
      </c>
      <c r="C112" s="207"/>
      <c r="D112" s="208"/>
      <c r="E112" s="208"/>
      <c r="F112" s="208"/>
      <c r="G112" s="207"/>
      <c r="H112" s="208"/>
      <c r="I112" s="208">
        <f>+IF($F$30=supporting_sheet!$D$23,C112+G112+H112,SUM(D112:H112))</f>
        <v>0</v>
      </c>
      <c r="J112" s="186"/>
      <c r="K112" s="186"/>
      <c r="L112" s="186"/>
      <c r="M112" s="63"/>
      <c r="N112" s="63"/>
      <c r="O112" s="63"/>
      <c r="P112" s="63"/>
      <c r="Q112" s="63"/>
      <c r="R112" s="63"/>
      <c r="S112" s="63"/>
      <c r="T112" s="63"/>
      <c r="U112" s="63"/>
      <c r="V112" s="63"/>
    </row>
    <row r="113" spans="2:22" ht="15.75" x14ac:dyDescent="0.25">
      <c r="B113" s="206">
        <f t="shared" si="1"/>
        <v>72</v>
      </c>
      <c r="C113" s="207"/>
      <c r="D113" s="208"/>
      <c r="E113" s="208"/>
      <c r="F113" s="208"/>
      <c r="G113" s="207"/>
      <c r="H113" s="208"/>
      <c r="I113" s="208">
        <f>+IF($F$30=supporting_sheet!$D$23,C113+G113+H113,SUM(D113:H113))</f>
        <v>0</v>
      </c>
      <c r="J113" s="186"/>
      <c r="K113" s="186"/>
      <c r="L113" s="186"/>
      <c r="M113" s="63"/>
      <c r="N113" s="63"/>
      <c r="O113" s="63"/>
      <c r="P113" s="63"/>
      <c r="Q113" s="63"/>
      <c r="R113" s="63"/>
      <c r="S113" s="63"/>
      <c r="T113" s="63"/>
      <c r="U113" s="63"/>
      <c r="V113" s="63"/>
    </row>
    <row r="114" spans="2:22" ht="15.75" x14ac:dyDescent="0.25">
      <c r="B114" s="206">
        <f t="shared" si="1"/>
        <v>73</v>
      </c>
      <c r="C114" s="207"/>
      <c r="D114" s="208"/>
      <c r="E114" s="208"/>
      <c r="F114" s="208"/>
      <c r="G114" s="207"/>
      <c r="H114" s="208"/>
      <c r="I114" s="208">
        <f>+IF($F$30=supporting_sheet!$D$23,C114+G114+H114,SUM(D114:H114))</f>
        <v>0</v>
      </c>
      <c r="J114" s="186"/>
      <c r="K114" s="186"/>
      <c r="L114" s="186"/>
      <c r="M114" s="63"/>
      <c r="N114" s="63"/>
      <c r="O114" s="63"/>
      <c r="P114" s="63"/>
      <c r="Q114" s="63"/>
      <c r="R114" s="63"/>
      <c r="S114" s="63"/>
      <c r="T114" s="63"/>
      <c r="U114" s="63"/>
      <c r="V114" s="63"/>
    </row>
    <row r="115" spans="2:22" ht="15.75" x14ac:dyDescent="0.25">
      <c r="B115" s="206">
        <f t="shared" si="1"/>
        <v>74</v>
      </c>
      <c r="C115" s="207"/>
      <c r="D115" s="208"/>
      <c r="E115" s="208"/>
      <c r="F115" s="208"/>
      <c r="G115" s="207"/>
      <c r="H115" s="208"/>
      <c r="I115" s="208">
        <f>+IF($F$30=supporting_sheet!$D$23,C115+G115+H115,SUM(D115:H115))</f>
        <v>0</v>
      </c>
      <c r="J115" s="186"/>
      <c r="K115" s="186"/>
      <c r="L115" s="186"/>
      <c r="M115" s="63"/>
      <c r="N115" s="63"/>
      <c r="O115" s="63"/>
      <c r="P115" s="63"/>
      <c r="Q115" s="63"/>
      <c r="R115" s="63"/>
      <c r="S115" s="63"/>
      <c r="T115" s="63"/>
      <c r="U115" s="63"/>
      <c r="V115" s="63"/>
    </row>
    <row r="116" spans="2:22" ht="15.75" x14ac:dyDescent="0.25">
      <c r="B116" s="206">
        <f t="shared" si="1"/>
        <v>75</v>
      </c>
      <c r="C116" s="207"/>
      <c r="D116" s="208"/>
      <c r="E116" s="208"/>
      <c r="F116" s="208"/>
      <c r="G116" s="207"/>
      <c r="H116" s="208"/>
      <c r="I116" s="208">
        <f>+IF($F$30=supporting_sheet!$D$23,C116+G116+H116,SUM(D116:H116))</f>
        <v>0</v>
      </c>
      <c r="J116" s="186"/>
      <c r="K116" s="186"/>
      <c r="L116" s="186"/>
      <c r="M116" s="63"/>
      <c r="N116" s="63"/>
      <c r="O116" s="63"/>
      <c r="P116" s="63"/>
      <c r="Q116" s="63"/>
      <c r="R116" s="63"/>
      <c r="S116" s="63"/>
      <c r="T116" s="63"/>
      <c r="U116" s="63"/>
      <c r="V116" s="63"/>
    </row>
    <row r="117" spans="2:22" ht="15.75" x14ac:dyDescent="0.25">
      <c r="B117" s="206">
        <f t="shared" si="1"/>
        <v>76</v>
      </c>
      <c r="C117" s="207"/>
      <c r="D117" s="208"/>
      <c r="E117" s="208"/>
      <c r="F117" s="208"/>
      <c r="G117" s="207"/>
      <c r="H117" s="208"/>
      <c r="I117" s="208">
        <f>+IF($F$30=supporting_sheet!$D$23,C117+G117+H117,SUM(D117:H117))</f>
        <v>0</v>
      </c>
      <c r="J117" s="186"/>
      <c r="K117" s="186"/>
      <c r="L117" s="186"/>
      <c r="M117" s="63"/>
      <c r="N117" s="63"/>
      <c r="O117" s="63"/>
      <c r="P117" s="63"/>
      <c r="Q117" s="63"/>
      <c r="R117" s="63"/>
      <c r="S117" s="63"/>
      <c r="T117" s="63"/>
      <c r="U117" s="63"/>
      <c r="V117" s="63"/>
    </row>
    <row r="118" spans="2:22" ht="15.75" x14ac:dyDescent="0.25">
      <c r="B118" s="206">
        <f t="shared" si="1"/>
        <v>77</v>
      </c>
      <c r="C118" s="207"/>
      <c r="D118" s="208"/>
      <c r="E118" s="208"/>
      <c r="F118" s="208"/>
      <c r="G118" s="207"/>
      <c r="H118" s="208"/>
      <c r="I118" s="208">
        <f>+IF($F$30=supporting_sheet!$D$23,C118+G118+H118,SUM(D118:H118))</f>
        <v>0</v>
      </c>
      <c r="J118" s="186"/>
      <c r="K118" s="186"/>
      <c r="L118" s="186"/>
      <c r="M118" s="63"/>
      <c r="N118" s="63"/>
      <c r="O118" s="63"/>
      <c r="P118" s="63"/>
      <c r="Q118" s="63"/>
      <c r="R118" s="63"/>
      <c r="S118" s="63"/>
      <c r="T118" s="63"/>
      <c r="U118" s="63"/>
      <c r="V118" s="63"/>
    </row>
    <row r="119" spans="2:22" ht="15.75" x14ac:dyDescent="0.25">
      <c r="B119" s="206">
        <f t="shared" si="1"/>
        <v>78</v>
      </c>
      <c r="C119" s="207"/>
      <c r="D119" s="208"/>
      <c r="E119" s="208"/>
      <c r="F119" s="208"/>
      <c r="G119" s="207"/>
      <c r="H119" s="208"/>
      <c r="I119" s="208">
        <f>+IF($F$30=supporting_sheet!$D$23,C119+G119+H119,SUM(D119:H119))</f>
        <v>0</v>
      </c>
      <c r="J119" s="186"/>
      <c r="K119" s="186"/>
      <c r="L119" s="186"/>
      <c r="M119" s="63"/>
      <c r="N119" s="63"/>
      <c r="O119" s="63"/>
      <c r="P119" s="63"/>
      <c r="Q119" s="63"/>
      <c r="R119" s="63"/>
      <c r="S119" s="63"/>
      <c r="T119" s="63"/>
      <c r="U119" s="63"/>
      <c r="V119" s="63"/>
    </row>
    <row r="120" spans="2:22" ht="15.75" x14ac:dyDescent="0.25">
      <c r="B120" s="206">
        <f t="shared" si="1"/>
        <v>79</v>
      </c>
      <c r="C120" s="207"/>
      <c r="D120" s="208"/>
      <c r="E120" s="208"/>
      <c r="F120" s="208"/>
      <c r="G120" s="207"/>
      <c r="H120" s="208"/>
      <c r="I120" s="208">
        <f>+IF($F$30=supporting_sheet!$D$23,C120+G120+H120,SUM(D120:H120))</f>
        <v>0</v>
      </c>
      <c r="J120" s="186"/>
      <c r="K120" s="186"/>
      <c r="L120" s="186"/>
      <c r="M120" s="63"/>
      <c r="N120" s="63"/>
      <c r="O120" s="63"/>
      <c r="P120" s="63"/>
      <c r="Q120" s="63"/>
      <c r="R120" s="63"/>
      <c r="S120" s="63"/>
      <c r="T120" s="63"/>
      <c r="U120" s="63"/>
      <c r="V120" s="63"/>
    </row>
    <row r="121" spans="2:22" ht="15.75" x14ac:dyDescent="0.25">
      <c r="B121" s="206">
        <f t="shared" si="1"/>
        <v>80</v>
      </c>
      <c r="C121" s="207"/>
      <c r="D121" s="208"/>
      <c r="E121" s="208"/>
      <c r="F121" s="208"/>
      <c r="G121" s="207"/>
      <c r="H121" s="208"/>
      <c r="I121" s="208">
        <f>+IF($F$30=supporting_sheet!$D$23,C121+G121+H121,SUM(D121:H121))</f>
        <v>0</v>
      </c>
      <c r="J121" s="186"/>
      <c r="K121" s="186"/>
      <c r="L121" s="186"/>
      <c r="M121" s="63"/>
      <c r="N121" s="63"/>
      <c r="O121" s="63"/>
      <c r="P121" s="63"/>
      <c r="Q121" s="63"/>
      <c r="R121" s="63"/>
      <c r="S121" s="63"/>
      <c r="T121" s="63"/>
      <c r="U121" s="63"/>
      <c r="V121" s="63"/>
    </row>
    <row r="122" spans="2:22" ht="15.75" x14ac:dyDescent="0.25">
      <c r="B122" s="206">
        <f t="shared" si="1"/>
        <v>81</v>
      </c>
      <c r="C122" s="207"/>
      <c r="D122" s="208"/>
      <c r="E122" s="208"/>
      <c r="F122" s="208"/>
      <c r="G122" s="207"/>
      <c r="H122" s="208"/>
      <c r="I122" s="208">
        <f>+IF($F$30=supporting_sheet!$D$23,C122+G122+H122,SUM(D122:H122))</f>
        <v>0</v>
      </c>
      <c r="J122" s="186"/>
      <c r="K122" s="186"/>
      <c r="L122" s="186"/>
      <c r="M122" s="63"/>
      <c r="N122" s="63"/>
      <c r="O122" s="63"/>
      <c r="P122" s="63"/>
      <c r="Q122" s="63"/>
      <c r="R122" s="63"/>
      <c r="S122" s="63"/>
      <c r="T122" s="63"/>
      <c r="U122" s="63"/>
      <c r="V122" s="63"/>
    </row>
    <row r="123" spans="2:22" ht="15.75" x14ac:dyDescent="0.25">
      <c r="B123" s="206">
        <f t="shared" si="1"/>
        <v>82</v>
      </c>
      <c r="C123" s="207"/>
      <c r="D123" s="208"/>
      <c r="E123" s="208"/>
      <c r="F123" s="208"/>
      <c r="G123" s="207"/>
      <c r="H123" s="208"/>
      <c r="I123" s="208">
        <f>+IF($F$30=supporting_sheet!$D$23,C123+G123+H123,SUM(D123:H123))</f>
        <v>0</v>
      </c>
      <c r="J123" s="186"/>
      <c r="K123" s="186"/>
      <c r="L123" s="186"/>
      <c r="M123" s="63"/>
      <c r="N123" s="63"/>
      <c r="O123" s="63"/>
      <c r="P123" s="63"/>
      <c r="Q123" s="63"/>
      <c r="R123" s="63"/>
      <c r="S123" s="63"/>
      <c r="T123" s="63"/>
      <c r="U123" s="63"/>
      <c r="V123" s="63"/>
    </row>
    <row r="124" spans="2:22" ht="15.75" x14ac:dyDescent="0.25">
      <c r="B124" s="206">
        <f t="shared" si="1"/>
        <v>83</v>
      </c>
      <c r="C124" s="207"/>
      <c r="D124" s="208"/>
      <c r="E124" s="208"/>
      <c r="F124" s="208"/>
      <c r="G124" s="207"/>
      <c r="H124" s="208"/>
      <c r="I124" s="208">
        <f>+IF($F$30=supporting_sheet!$D$23,C124+G124+H124,SUM(D124:H124))</f>
        <v>0</v>
      </c>
      <c r="J124" s="186"/>
      <c r="K124" s="186"/>
      <c r="L124" s="186"/>
      <c r="M124" s="63"/>
      <c r="N124" s="63"/>
      <c r="O124" s="63"/>
      <c r="P124" s="63"/>
      <c r="Q124" s="63"/>
      <c r="R124" s="63"/>
      <c r="S124" s="63"/>
      <c r="T124" s="63"/>
      <c r="U124" s="63"/>
      <c r="V124" s="63"/>
    </row>
    <row r="125" spans="2:22" ht="15.75" x14ac:dyDescent="0.25">
      <c r="B125" s="206">
        <f t="shared" si="1"/>
        <v>84</v>
      </c>
      <c r="C125" s="207"/>
      <c r="D125" s="208"/>
      <c r="E125" s="208"/>
      <c r="F125" s="208"/>
      <c r="G125" s="207"/>
      <c r="H125" s="208"/>
      <c r="I125" s="208">
        <f>+IF($F$30=supporting_sheet!$D$23,C125+G125+H125,SUM(D125:H125))</f>
        <v>0</v>
      </c>
      <c r="J125" s="186"/>
      <c r="K125" s="186"/>
      <c r="L125" s="186"/>
      <c r="M125" s="63"/>
      <c r="N125" s="63"/>
      <c r="O125" s="63"/>
      <c r="P125" s="63"/>
      <c r="Q125" s="63"/>
      <c r="R125" s="63"/>
      <c r="S125" s="63"/>
      <c r="T125" s="63"/>
      <c r="U125" s="63"/>
      <c r="V125" s="63"/>
    </row>
    <row r="126" spans="2:22" ht="15.75" x14ac:dyDescent="0.25">
      <c r="B126" s="206">
        <f t="shared" si="1"/>
        <v>85</v>
      </c>
      <c r="C126" s="207"/>
      <c r="D126" s="208"/>
      <c r="E126" s="208"/>
      <c r="F126" s="208"/>
      <c r="G126" s="207"/>
      <c r="H126" s="208"/>
      <c r="I126" s="208">
        <f>+IF($F$30=supporting_sheet!$D$23,C126+G126+H126,SUM(D126:H126))</f>
        <v>0</v>
      </c>
      <c r="J126" s="186"/>
      <c r="K126" s="186"/>
      <c r="L126" s="186"/>
      <c r="M126" s="63"/>
      <c r="N126" s="63"/>
      <c r="O126" s="63"/>
      <c r="P126" s="63"/>
      <c r="Q126" s="63"/>
      <c r="R126" s="63"/>
      <c r="S126" s="63"/>
      <c r="T126" s="63"/>
      <c r="U126" s="63"/>
      <c r="V126" s="63"/>
    </row>
    <row r="127" spans="2:22" ht="15.75" x14ac:dyDescent="0.25">
      <c r="B127" s="206">
        <f t="shared" si="1"/>
        <v>86</v>
      </c>
      <c r="C127" s="207"/>
      <c r="D127" s="208"/>
      <c r="E127" s="208"/>
      <c r="F127" s="208"/>
      <c r="G127" s="207"/>
      <c r="H127" s="208"/>
      <c r="I127" s="208">
        <f>+IF($F$30=supporting_sheet!$D$23,C127+G127+H127,SUM(D127:H127))</f>
        <v>0</v>
      </c>
      <c r="J127" s="186"/>
      <c r="K127" s="186"/>
      <c r="L127" s="186"/>
      <c r="M127" s="63"/>
      <c r="N127" s="63"/>
      <c r="O127" s="63"/>
      <c r="P127" s="63"/>
      <c r="Q127" s="63"/>
      <c r="R127" s="63"/>
      <c r="S127" s="63"/>
      <c r="T127" s="63"/>
      <c r="U127" s="63"/>
      <c r="V127" s="63"/>
    </row>
    <row r="128" spans="2:22" ht="15.75" x14ac:dyDescent="0.25">
      <c r="B128" s="206">
        <f t="shared" si="1"/>
        <v>87</v>
      </c>
      <c r="C128" s="207"/>
      <c r="D128" s="208"/>
      <c r="E128" s="208"/>
      <c r="F128" s="208"/>
      <c r="G128" s="207"/>
      <c r="H128" s="208"/>
      <c r="I128" s="208">
        <f>+IF($F$30=supporting_sheet!$D$23,C128+G128+H128,SUM(D128:H128))</f>
        <v>0</v>
      </c>
      <c r="J128" s="186"/>
      <c r="K128" s="186"/>
      <c r="L128" s="186"/>
      <c r="M128" s="63"/>
      <c r="N128" s="63"/>
      <c r="O128" s="63"/>
      <c r="P128" s="63"/>
      <c r="Q128" s="63"/>
      <c r="R128" s="63"/>
      <c r="S128" s="63"/>
      <c r="T128" s="63"/>
      <c r="U128" s="63"/>
      <c r="V128" s="63"/>
    </row>
    <row r="129" spans="2:22" ht="15.75" x14ac:dyDescent="0.25">
      <c r="B129" s="206">
        <f t="shared" si="1"/>
        <v>88</v>
      </c>
      <c r="C129" s="207"/>
      <c r="D129" s="208"/>
      <c r="E129" s="208"/>
      <c r="F129" s="208"/>
      <c r="G129" s="207"/>
      <c r="H129" s="208"/>
      <c r="I129" s="208">
        <f>+IF($F$30=supporting_sheet!$D$23,C129+G129+H129,SUM(D129:H129))</f>
        <v>0</v>
      </c>
      <c r="J129" s="186"/>
      <c r="K129" s="186"/>
      <c r="L129" s="186"/>
      <c r="M129" s="63"/>
      <c r="N129" s="63"/>
      <c r="O129" s="63"/>
      <c r="P129" s="63"/>
      <c r="Q129" s="63"/>
      <c r="R129" s="63"/>
      <c r="S129" s="63"/>
      <c r="T129" s="63"/>
      <c r="U129" s="63"/>
      <c r="V129" s="63"/>
    </row>
    <row r="130" spans="2:22" ht="15.75" x14ac:dyDescent="0.25">
      <c r="B130" s="206">
        <f t="shared" si="1"/>
        <v>89</v>
      </c>
      <c r="C130" s="207"/>
      <c r="D130" s="208"/>
      <c r="E130" s="208"/>
      <c r="F130" s="208"/>
      <c r="G130" s="207"/>
      <c r="H130" s="208"/>
      <c r="I130" s="208">
        <f>+IF($F$30=supporting_sheet!$D$23,C130+G130+H130,SUM(D130:H130))</f>
        <v>0</v>
      </c>
      <c r="J130" s="186"/>
      <c r="K130" s="186"/>
      <c r="L130" s="186"/>
      <c r="M130" s="63"/>
      <c r="N130" s="63"/>
      <c r="O130" s="63"/>
      <c r="P130" s="63"/>
      <c r="Q130" s="63"/>
      <c r="R130" s="63"/>
      <c r="S130" s="63"/>
      <c r="T130" s="63"/>
      <c r="U130" s="63"/>
      <c r="V130" s="63"/>
    </row>
    <row r="131" spans="2:22" ht="15.75" x14ac:dyDescent="0.25">
      <c r="B131" s="206">
        <f t="shared" si="1"/>
        <v>90</v>
      </c>
      <c r="C131" s="207"/>
      <c r="D131" s="208"/>
      <c r="E131" s="208"/>
      <c r="F131" s="208"/>
      <c r="G131" s="207"/>
      <c r="H131" s="208"/>
      <c r="I131" s="208">
        <f>+IF($F$30=supporting_sheet!$D$23,C131+G131+H131,SUM(D131:H131))</f>
        <v>0</v>
      </c>
      <c r="J131" s="186"/>
      <c r="K131" s="186"/>
      <c r="L131" s="186"/>
      <c r="M131" s="63"/>
      <c r="N131" s="63"/>
      <c r="O131" s="63"/>
      <c r="P131" s="63"/>
      <c r="Q131" s="63"/>
      <c r="R131" s="63"/>
      <c r="S131" s="63"/>
      <c r="T131" s="63"/>
      <c r="U131" s="63"/>
      <c r="V131" s="63"/>
    </row>
    <row r="132" spans="2:22" ht="15.75" x14ac:dyDescent="0.25">
      <c r="B132" s="206">
        <f t="shared" si="1"/>
        <v>91</v>
      </c>
      <c r="C132" s="207"/>
      <c r="D132" s="208"/>
      <c r="E132" s="208"/>
      <c r="F132" s="208"/>
      <c r="G132" s="207"/>
      <c r="H132" s="208"/>
      <c r="I132" s="208">
        <f>+IF($F$30=supporting_sheet!$D$23,C132+G132+H132,SUM(D132:H132))</f>
        <v>0</v>
      </c>
      <c r="J132" s="186"/>
      <c r="K132" s="186"/>
      <c r="L132" s="186"/>
      <c r="M132" s="63"/>
      <c r="N132" s="63"/>
      <c r="O132" s="63"/>
      <c r="P132" s="63"/>
      <c r="Q132" s="63"/>
      <c r="R132" s="63"/>
      <c r="S132" s="63"/>
      <c r="T132" s="63"/>
      <c r="U132" s="63"/>
      <c r="V132" s="63"/>
    </row>
    <row r="133" spans="2:22" ht="15.75" x14ac:dyDescent="0.25">
      <c r="B133" s="206">
        <f t="shared" si="1"/>
        <v>92</v>
      </c>
      <c r="C133" s="207"/>
      <c r="D133" s="208"/>
      <c r="E133" s="208"/>
      <c r="F133" s="208"/>
      <c r="G133" s="207"/>
      <c r="H133" s="208"/>
      <c r="I133" s="208">
        <f>+IF($F$30=supporting_sheet!$D$23,C133+G133+H133,SUM(D133:H133))</f>
        <v>0</v>
      </c>
      <c r="J133" s="186"/>
      <c r="K133" s="186"/>
      <c r="L133" s="186"/>
      <c r="M133" s="63"/>
      <c r="N133" s="63"/>
      <c r="O133" s="63"/>
      <c r="P133" s="63"/>
      <c r="Q133" s="63"/>
      <c r="R133" s="63"/>
      <c r="S133" s="63"/>
      <c r="T133" s="63"/>
      <c r="U133" s="63"/>
      <c r="V133" s="63"/>
    </row>
    <row r="134" spans="2:22" ht="15.75" x14ac:dyDescent="0.25">
      <c r="B134" s="206">
        <f t="shared" si="1"/>
        <v>93</v>
      </c>
      <c r="C134" s="207"/>
      <c r="D134" s="208"/>
      <c r="E134" s="208"/>
      <c r="F134" s="208"/>
      <c r="G134" s="207"/>
      <c r="H134" s="208"/>
      <c r="I134" s="208">
        <f>+IF($F$30=supporting_sheet!$D$23,C134+G134+H134,SUM(D134:H134))</f>
        <v>0</v>
      </c>
      <c r="J134" s="186"/>
      <c r="K134" s="186"/>
      <c r="L134" s="186"/>
      <c r="M134" s="63"/>
      <c r="N134" s="63"/>
      <c r="O134" s="63"/>
      <c r="P134" s="63"/>
      <c r="Q134" s="63"/>
      <c r="R134" s="63"/>
      <c r="S134" s="63"/>
      <c r="T134" s="63"/>
      <c r="U134" s="63"/>
      <c r="V134" s="63"/>
    </row>
    <row r="135" spans="2:22" ht="15.75" x14ac:dyDescent="0.25">
      <c r="B135" s="206">
        <f t="shared" si="1"/>
        <v>94</v>
      </c>
      <c r="C135" s="207"/>
      <c r="D135" s="208"/>
      <c r="E135" s="208"/>
      <c r="F135" s="208"/>
      <c r="G135" s="207"/>
      <c r="H135" s="208"/>
      <c r="I135" s="208">
        <f>+IF($F$30=supporting_sheet!$D$23,C135+G135+H135,SUM(D135:H135))</f>
        <v>0</v>
      </c>
      <c r="J135" s="186"/>
      <c r="K135" s="186"/>
      <c r="L135" s="186"/>
      <c r="M135" s="63"/>
      <c r="N135" s="63"/>
      <c r="O135" s="63"/>
      <c r="P135" s="63"/>
      <c r="Q135" s="63"/>
      <c r="R135" s="63"/>
      <c r="S135" s="63"/>
      <c r="T135" s="63"/>
      <c r="U135" s="63"/>
      <c r="V135" s="63"/>
    </row>
    <row r="136" spans="2:22" ht="15.75" x14ac:dyDescent="0.25">
      <c r="B136" s="206">
        <f t="shared" si="1"/>
        <v>95</v>
      </c>
      <c r="C136" s="207"/>
      <c r="D136" s="208"/>
      <c r="E136" s="208"/>
      <c r="F136" s="208"/>
      <c r="G136" s="207"/>
      <c r="H136" s="208"/>
      <c r="I136" s="208">
        <f>+IF($F$30=supporting_sheet!$D$23,C136+G136+H136,SUM(D136:H136))</f>
        <v>0</v>
      </c>
      <c r="J136" s="186"/>
      <c r="K136" s="186"/>
      <c r="L136" s="186"/>
      <c r="M136" s="63"/>
      <c r="N136" s="63"/>
      <c r="O136" s="63"/>
      <c r="P136" s="63"/>
      <c r="Q136" s="63"/>
      <c r="R136" s="63"/>
      <c r="S136" s="63"/>
      <c r="T136" s="63"/>
      <c r="U136" s="63"/>
      <c r="V136" s="63"/>
    </row>
    <row r="137" spans="2:22" ht="15.75" x14ac:dyDescent="0.25">
      <c r="B137" s="206">
        <f t="shared" si="1"/>
        <v>96</v>
      </c>
      <c r="C137" s="207"/>
      <c r="D137" s="208"/>
      <c r="E137" s="208"/>
      <c r="F137" s="208"/>
      <c r="G137" s="207"/>
      <c r="H137" s="208"/>
      <c r="I137" s="208">
        <f>+IF($F$30=supporting_sheet!$D$23,C137+G137+H137,SUM(D137:H137))</f>
        <v>0</v>
      </c>
      <c r="J137" s="186"/>
      <c r="K137" s="186"/>
      <c r="L137" s="186"/>
      <c r="M137" s="63"/>
      <c r="N137" s="63"/>
      <c r="O137" s="63"/>
      <c r="P137" s="63"/>
      <c r="Q137" s="63"/>
      <c r="R137" s="63"/>
      <c r="S137" s="63"/>
      <c r="T137" s="63"/>
      <c r="U137" s="63"/>
      <c r="V137" s="63"/>
    </row>
    <row r="138" spans="2:22" ht="15.75" x14ac:dyDescent="0.25">
      <c r="B138" s="206">
        <f t="shared" si="1"/>
        <v>97</v>
      </c>
      <c r="C138" s="207"/>
      <c r="D138" s="208"/>
      <c r="E138" s="208"/>
      <c r="F138" s="208"/>
      <c r="G138" s="207"/>
      <c r="H138" s="208"/>
      <c r="I138" s="208">
        <f>+IF($F$30=supporting_sheet!$D$23,C138+G138+H138,SUM(D138:H138))</f>
        <v>0</v>
      </c>
      <c r="J138" s="186"/>
      <c r="K138" s="186"/>
      <c r="L138" s="186"/>
      <c r="M138" s="63"/>
      <c r="N138" s="63"/>
      <c r="O138" s="63"/>
      <c r="P138" s="63"/>
      <c r="Q138" s="63"/>
      <c r="R138" s="63"/>
      <c r="S138" s="63"/>
      <c r="T138" s="63"/>
      <c r="U138" s="63"/>
      <c r="V138" s="63"/>
    </row>
    <row r="139" spans="2:22" ht="15.75" x14ac:dyDescent="0.25">
      <c r="B139" s="206">
        <f t="shared" si="1"/>
        <v>98</v>
      </c>
      <c r="C139" s="207"/>
      <c r="D139" s="208"/>
      <c r="E139" s="208"/>
      <c r="F139" s="208"/>
      <c r="G139" s="207"/>
      <c r="H139" s="208"/>
      <c r="I139" s="208">
        <f>+IF($F$30=supporting_sheet!$D$23,C139+G139+H139,SUM(D139:H139))</f>
        <v>0</v>
      </c>
      <c r="J139" s="186"/>
      <c r="K139" s="186"/>
      <c r="L139" s="186"/>
      <c r="M139" s="63"/>
      <c r="N139" s="63"/>
      <c r="O139" s="63"/>
      <c r="P139" s="63"/>
      <c r="Q139" s="63"/>
      <c r="R139" s="63"/>
      <c r="S139" s="63"/>
      <c r="T139" s="63"/>
      <c r="U139" s="63"/>
      <c r="V139" s="63"/>
    </row>
    <row r="140" spans="2:22" ht="15.75" x14ac:dyDescent="0.25">
      <c r="B140" s="206">
        <f t="shared" si="1"/>
        <v>99</v>
      </c>
      <c r="C140" s="207"/>
      <c r="D140" s="208"/>
      <c r="E140" s="208"/>
      <c r="F140" s="208"/>
      <c r="G140" s="207"/>
      <c r="H140" s="208"/>
      <c r="I140" s="208">
        <f>+IF($F$30=supporting_sheet!$D$23,C140+G140+H140,SUM(D140:H140))</f>
        <v>0</v>
      </c>
      <c r="J140" s="186"/>
      <c r="K140" s="186"/>
      <c r="L140" s="186"/>
      <c r="M140" s="63"/>
      <c r="N140" s="63"/>
      <c r="O140" s="63"/>
      <c r="P140" s="63"/>
      <c r="Q140" s="63"/>
      <c r="R140" s="63"/>
      <c r="S140" s="63"/>
      <c r="T140" s="63"/>
      <c r="U140" s="63"/>
      <c r="V140" s="63"/>
    </row>
    <row r="141" spans="2:22" ht="15.75" x14ac:dyDescent="0.25">
      <c r="B141" s="206">
        <f t="shared" si="1"/>
        <v>100</v>
      </c>
      <c r="C141" s="207"/>
      <c r="D141" s="208"/>
      <c r="E141" s="208"/>
      <c r="F141" s="208"/>
      <c r="G141" s="207"/>
      <c r="H141" s="208"/>
      <c r="I141" s="208">
        <f>+IF($F$30=supporting_sheet!$D$23,C141+G141+H141,SUM(D141:H141))</f>
        <v>0</v>
      </c>
      <c r="J141" s="186"/>
      <c r="K141" s="186"/>
      <c r="L141" s="186"/>
      <c r="M141" s="63"/>
      <c r="N141" s="63"/>
      <c r="O141" s="63"/>
      <c r="P141" s="63"/>
      <c r="Q141" s="63"/>
      <c r="R141" s="63"/>
      <c r="S141" s="63"/>
      <c r="T141" s="63"/>
      <c r="U141" s="63"/>
      <c r="V141" s="63"/>
    </row>
    <row r="142" spans="2:22" ht="15.75" x14ac:dyDescent="0.25">
      <c r="B142" s="206">
        <f t="shared" si="1"/>
        <v>101</v>
      </c>
      <c r="C142" s="207"/>
      <c r="D142" s="208"/>
      <c r="E142" s="208"/>
      <c r="F142" s="208"/>
      <c r="G142" s="207"/>
      <c r="H142" s="208"/>
      <c r="I142" s="208">
        <f>+IF($F$30=supporting_sheet!$D$23,C142+G142+H142,SUM(D142:H142))</f>
        <v>0</v>
      </c>
      <c r="J142" s="186"/>
      <c r="K142" s="186"/>
      <c r="L142" s="186"/>
      <c r="M142" s="63"/>
      <c r="N142" s="63"/>
      <c r="O142" s="63"/>
      <c r="P142" s="63"/>
      <c r="Q142" s="63"/>
      <c r="R142" s="63"/>
      <c r="S142" s="63"/>
      <c r="T142" s="63"/>
      <c r="U142" s="63"/>
      <c r="V142" s="63"/>
    </row>
    <row r="143" spans="2:22" ht="15.75" x14ac:dyDescent="0.25">
      <c r="B143" s="206">
        <f t="shared" si="1"/>
        <v>102</v>
      </c>
      <c r="C143" s="207"/>
      <c r="D143" s="208"/>
      <c r="E143" s="208"/>
      <c r="F143" s="208"/>
      <c r="G143" s="207"/>
      <c r="H143" s="208"/>
      <c r="I143" s="208">
        <f>+IF($F$30=supporting_sheet!$D$23,C143+G143+H143,SUM(D143:H143))</f>
        <v>0</v>
      </c>
      <c r="J143" s="186"/>
      <c r="K143" s="186"/>
      <c r="L143" s="186"/>
      <c r="M143" s="63"/>
      <c r="N143" s="63"/>
      <c r="O143" s="63"/>
      <c r="P143" s="63"/>
      <c r="Q143" s="63"/>
      <c r="R143" s="63"/>
      <c r="S143" s="63"/>
      <c r="T143" s="63"/>
      <c r="U143" s="63"/>
      <c r="V143" s="63"/>
    </row>
    <row r="144" spans="2:22" ht="15.75" x14ac:dyDescent="0.25">
      <c r="B144" s="206">
        <f t="shared" si="1"/>
        <v>103</v>
      </c>
      <c r="C144" s="207"/>
      <c r="D144" s="208"/>
      <c r="E144" s="208"/>
      <c r="F144" s="208"/>
      <c r="G144" s="207"/>
      <c r="H144" s="208"/>
      <c r="I144" s="208">
        <f>+IF($F$30=supporting_sheet!$D$23,C144+G144+H144,SUM(D144:H144))</f>
        <v>0</v>
      </c>
      <c r="J144" s="186"/>
      <c r="K144" s="186"/>
      <c r="L144" s="186"/>
      <c r="M144" s="63"/>
      <c r="N144" s="63"/>
      <c r="O144" s="63"/>
      <c r="P144" s="63"/>
      <c r="Q144" s="63"/>
      <c r="R144" s="63"/>
      <c r="S144" s="63"/>
      <c r="T144" s="63"/>
      <c r="U144" s="63"/>
      <c r="V144" s="63"/>
    </row>
    <row r="145" spans="2:22" ht="15.75" x14ac:dyDescent="0.25">
      <c r="B145" s="206">
        <f t="shared" si="1"/>
        <v>104</v>
      </c>
      <c r="C145" s="207"/>
      <c r="D145" s="208"/>
      <c r="E145" s="208"/>
      <c r="F145" s="208"/>
      <c r="G145" s="207"/>
      <c r="H145" s="208"/>
      <c r="I145" s="208">
        <f>+IF($F$30=supporting_sheet!$D$23,C145+G145+H145,SUM(D145:H145))</f>
        <v>0</v>
      </c>
      <c r="J145" s="186"/>
      <c r="K145" s="186"/>
      <c r="L145" s="186"/>
      <c r="M145" s="63"/>
      <c r="N145" s="63"/>
      <c r="O145" s="63"/>
      <c r="P145" s="63"/>
      <c r="Q145" s="63"/>
      <c r="R145" s="63"/>
      <c r="S145" s="63"/>
      <c r="T145" s="63"/>
      <c r="U145" s="63"/>
      <c r="V145" s="63"/>
    </row>
    <row r="146" spans="2:22" ht="15.75" x14ac:dyDescent="0.25">
      <c r="B146" s="206">
        <f t="shared" si="1"/>
        <v>105</v>
      </c>
      <c r="C146" s="207"/>
      <c r="D146" s="208"/>
      <c r="E146" s="208"/>
      <c r="F146" s="208"/>
      <c r="G146" s="207"/>
      <c r="H146" s="208"/>
      <c r="I146" s="208">
        <f>+IF($F$30=supporting_sheet!$D$23,C146+G146+H146,SUM(D146:H146))</f>
        <v>0</v>
      </c>
      <c r="J146" s="186"/>
      <c r="K146" s="186"/>
      <c r="L146" s="186"/>
      <c r="M146" s="63"/>
      <c r="N146" s="63"/>
      <c r="O146" s="63"/>
      <c r="P146" s="63"/>
      <c r="Q146" s="63"/>
      <c r="R146" s="63"/>
      <c r="S146" s="63"/>
      <c r="T146" s="63"/>
      <c r="U146" s="63"/>
      <c r="V146" s="63"/>
    </row>
    <row r="147" spans="2:22" ht="15.75" x14ac:dyDescent="0.25">
      <c r="B147" s="206">
        <f t="shared" si="1"/>
        <v>106</v>
      </c>
      <c r="C147" s="207"/>
      <c r="D147" s="208"/>
      <c r="E147" s="208"/>
      <c r="F147" s="208"/>
      <c r="G147" s="207"/>
      <c r="H147" s="208"/>
      <c r="I147" s="208">
        <f>+IF($F$30=supporting_sheet!$D$23,C147+G147+H147,SUM(D147:H147))</f>
        <v>0</v>
      </c>
      <c r="J147" s="186"/>
      <c r="K147" s="186"/>
      <c r="L147" s="186"/>
      <c r="M147" s="63"/>
      <c r="N147" s="63"/>
      <c r="O147" s="63"/>
      <c r="P147" s="63"/>
      <c r="Q147" s="63"/>
      <c r="R147" s="63"/>
      <c r="S147" s="63"/>
      <c r="T147" s="63"/>
      <c r="U147" s="63"/>
      <c r="V147" s="63"/>
    </row>
    <row r="148" spans="2:22" ht="15.75" x14ac:dyDescent="0.25">
      <c r="B148" s="206">
        <f t="shared" si="1"/>
        <v>107</v>
      </c>
      <c r="C148" s="207"/>
      <c r="D148" s="208"/>
      <c r="E148" s="208"/>
      <c r="F148" s="208"/>
      <c r="G148" s="207"/>
      <c r="H148" s="208"/>
      <c r="I148" s="208">
        <f>+IF($F$30=supporting_sheet!$D$23,C148+G148+H148,SUM(D148:H148))</f>
        <v>0</v>
      </c>
      <c r="J148" s="186"/>
      <c r="K148" s="186"/>
      <c r="L148" s="186"/>
      <c r="M148" s="63"/>
      <c r="N148" s="63"/>
      <c r="O148" s="63"/>
      <c r="P148" s="63"/>
      <c r="Q148" s="63"/>
      <c r="R148" s="63"/>
      <c r="S148" s="63"/>
      <c r="T148" s="63"/>
      <c r="U148" s="63"/>
      <c r="V148" s="63"/>
    </row>
    <row r="149" spans="2:22" ht="15.75" x14ac:dyDescent="0.25">
      <c r="B149" s="206">
        <f t="shared" si="1"/>
        <v>108</v>
      </c>
      <c r="C149" s="207"/>
      <c r="D149" s="208"/>
      <c r="E149" s="208"/>
      <c r="F149" s="208"/>
      <c r="G149" s="207"/>
      <c r="H149" s="208"/>
      <c r="I149" s="208">
        <f>+IF($F$30=supporting_sheet!$D$23,C149+G149+H149,SUM(D149:H149))</f>
        <v>0</v>
      </c>
      <c r="J149" s="186"/>
      <c r="K149" s="186"/>
      <c r="L149" s="186"/>
      <c r="M149" s="63"/>
      <c r="N149" s="63"/>
      <c r="O149" s="63"/>
      <c r="P149" s="63"/>
      <c r="Q149" s="63"/>
      <c r="R149" s="63"/>
      <c r="S149" s="63"/>
      <c r="T149" s="63"/>
      <c r="U149" s="63"/>
      <c r="V149" s="63"/>
    </row>
    <row r="150" spans="2:22" ht="15.75" x14ac:dyDescent="0.25">
      <c r="B150" s="206">
        <f t="shared" si="1"/>
        <v>109</v>
      </c>
      <c r="C150" s="207"/>
      <c r="D150" s="208"/>
      <c r="E150" s="208"/>
      <c r="F150" s="208"/>
      <c r="G150" s="207"/>
      <c r="H150" s="208"/>
      <c r="I150" s="208">
        <f>+IF($F$30=supporting_sheet!$D$23,C150+G150+H150,SUM(D150:H150))</f>
        <v>0</v>
      </c>
      <c r="J150" s="186"/>
      <c r="K150" s="186"/>
      <c r="L150" s="186"/>
      <c r="M150" s="63"/>
      <c r="N150" s="63"/>
      <c r="O150" s="63"/>
      <c r="P150" s="63"/>
      <c r="Q150" s="63"/>
      <c r="R150" s="63"/>
      <c r="S150" s="63"/>
      <c r="T150" s="63"/>
      <c r="U150" s="63"/>
      <c r="V150" s="63"/>
    </row>
    <row r="151" spans="2:22" ht="15.75" x14ac:dyDescent="0.25">
      <c r="B151" s="206">
        <f t="shared" si="1"/>
        <v>110</v>
      </c>
      <c r="C151" s="207"/>
      <c r="D151" s="208"/>
      <c r="E151" s="208"/>
      <c r="F151" s="208"/>
      <c r="G151" s="207"/>
      <c r="H151" s="208"/>
      <c r="I151" s="208">
        <f>+IF($F$30=supporting_sheet!$D$23,C151+G151+H151,SUM(D151:H151))</f>
        <v>0</v>
      </c>
    </row>
    <row r="152" spans="2:22" ht="15.75" x14ac:dyDescent="0.25">
      <c r="B152" s="206">
        <f t="shared" si="1"/>
        <v>111</v>
      </c>
      <c r="C152" s="207"/>
      <c r="D152" s="208"/>
      <c r="E152" s="208"/>
      <c r="F152" s="208"/>
      <c r="G152" s="207"/>
      <c r="H152" s="208"/>
      <c r="I152" s="208">
        <f>+IF($F$30=supporting_sheet!$D$23,C152+G152+H152,SUM(D152:H152))</f>
        <v>0</v>
      </c>
    </row>
    <row r="153" spans="2:22" ht="15.75" x14ac:dyDescent="0.25">
      <c r="B153" s="206">
        <f t="shared" si="1"/>
        <v>112</v>
      </c>
      <c r="C153" s="207"/>
      <c r="D153" s="208"/>
      <c r="E153" s="208"/>
      <c r="F153" s="208"/>
      <c r="G153" s="207"/>
      <c r="H153" s="208"/>
      <c r="I153" s="208">
        <f>+IF($F$30=supporting_sheet!$D$23,C153+G153+H153,SUM(D153:H153))</f>
        <v>0</v>
      </c>
    </row>
    <row r="154" spans="2:22" ht="15.75" x14ac:dyDescent="0.25">
      <c r="B154" s="206">
        <f t="shared" si="1"/>
        <v>113</v>
      </c>
      <c r="C154" s="207"/>
      <c r="D154" s="208"/>
      <c r="E154" s="208"/>
      <c r="F154" s="208"/>
      <c r="G154" s="207"/>
      <c r="H154" s="208"/>
      <c r="I154" s="208">
        <f>+IF($F$30=supporting_sheet!$D$23,C154+G154+H154,SUM(D154:H154))</f>
        <v>0</v>
      </c>
    </row>
    <row r="155" spans="2:22" ht="15.75" x14ac:dyDescent="0.25">
      <c r="B155" s="206">
        <f t="shared" si="1"/>
        <v>114</v>
      </c>
      <c r="C155" s="207"/>
      <c r="D155" s="208"/>
      <c r="E155" s="208"/>
      <c r="F155" s="208"/>
      <c r="G155" s="207"/>
      <c r="H155" s="208"/>
      <c r="I155" s="208">
        <f>+IF($F$30=supporting_sheet!$D$23,C155+G155+H155,SUM(D155:H155))</f>
        <v>0</v>
      </c>
    </row>
    <row r="156" spans="2:22" ht="15.75" x14ac:dyDescent="0.25">
      <c r="B156" s="206">
        <f t="shared" si="1"/>
        <v>115</v>
      </c>
      <c r="C156" s="207"/>
      <c r="D156" s="208"/>
      <c r="E156" s="208"/>
      <c r="F156" s="208"/>
      <c r="G156" s="207"/>
      <c r="H156" s="208"/>
      <c r="I156" s="208">
        <f>+IF($F$30=supporting_sheet!$D$23,C156+G156+H156,SUM(D156:H156))</f>
        <v>0</v>
      </c>
    </row>
    <row r="157" spans="2:22" ht="15.75" x14ac:dyDescent="0.25">
      <c r="B157" s="206">
        <f t="shared" si="1"/>
        <v>116</v>
      </c>
      <c r="C157" s="207"/>
      <c r="D157" s="208"/>
      <c r="E157" s="208"/>
      <c r="F157" s="208"/>
      <c r="G157" s="207"/>
      <c r="H157" s="208"/>
      <c r="I157" s="208">
        <f>+IF($F$30=supporting_sheet!$D$23,C157+G157+H157,SUM(D157:H157))</f>
        <v>0</v>
      </c>
    </row>
    <row r="158" spans="2:22" ht="15.75" x14ac:dyDescent="0.25">
      <c r="B158" s="206">
        <f t="shared" si="1"/>
        <v>117</v>
      </c>
      <c r="C158" s="207"/>
      <c r="D158" s="208"/>
      <c r="E158" s="208"/>
      <c r="F158" s="208"/>
      <c r="G158" s="207"/>
      <c r="H158" s="208"/>
      <c r="I158" s="208">
        <f>+IF($F$30=supporting_sheet!$D$23,C158+G158+H158,SUM(D158:H158))</f>
        <v>0</v>
      </c>
    </row>
    <row r="159" spans="2:22" ht="15.75" x14ac:dyDescent="0.25">
      <c r="B159" s="206">
        <f t="shared" si="1"/>
        <v>118</v>
      </c>
      <c r="C159" s="207"/>
      <c r="D159" s="208"/>
      <c r="E159" s="208"/>
      <c r="F159" s="208"/>
      <c r="G159" s="207"/>
      <c r="H159" s="208"/>
      <c r="I159" s="208">
        <f>+IF($F$30=supporting_sheet!$D$23,C159+G159+H159,SUM(D159:H159))</f>
        <v>0</v>
      </c>
    </row>
    <row r="160" spans="2:22" ht="15.75" x14ac:dyDescent="0.25">
      <c r="B160" s="206">
        <f t="shared" si="1"/>
        <v>119</v>
      </c>
      <c r="C160" s="207"/>
      <c r="D160" s="208"/>
      <c r="E160" s="208"/>
      <c r="F160" s="208"/>
      <c r="G160" s="207"/>
      <c r="H160" s="208"/>
      <c r="I160" s="208">
        <f>+IF($F$30=supporting_sheet!$D$23,C160+G160+H160,SUM(D160:H160))</f>
        <v>0</v>
      </c>
    </row>
    <row r="161" spans="2:9" ht="15.75" x14ac:dyDescent="0.25">
      <c r="B161" s="206">
        <f t="shared" si="1"/>
        <v>120</v>
      </c>
      <c r="C161" s="207"/>
      <c r="D161" s="208"/>
      <c r="E161" s="208"/>
      <c r="F161" s="208"/>
      <c r="G161" s="207"/>
      <c r="H161" s="208"/>
      <c r="I161" s="208">
        <f>+IF($F$30=supporting_sheet!$D$23,C161+G161+H161,SUM(D161:H161))</f>
        <v>0</v>
      </c>
    </row>
    <row r="162" spans="2:9" ht="15.75" x14ac:dyDescent="0.25">
      <c r="B162" s="206">
        <f t="shared" si="1"/>
        <v>121</v>
      </c>
      <c r="C162" s="207"/>
      <c r="D162" s="208"/>
      <c r="E162" s="208"/>
      <c r="F162" s="208"/>
      <c r="G162" s="207"/>
      <c r="H162" s="208"/>
      <c r="I162" s="208">
        <f>+IF($F$30=supporting_sheet!$D$23,C162+G162+H162,SUM(D162:H162))</f>
        <v>0</v>
      </c>
    </row>
    <row r="163" spans="2:9" ht="15.75" x14ac:dyDescent="0.25">
      <c r="B163" s="206">
        <f t="shared" si="1"/>
        <v>122</v>
      </c>
      <c r="C163" s="207"/>
      <c r="D163" s="208"/>
      <c r="E163" s="208"/>
      <c r="F163" s="208"/>
      <c r="G163" s="207"/>
      <c r="H163" s="208"/>
      <c r="I163" s="208">
        <f>+IF($F$30=supporting_sheet!$D$23,C163+G163+H163,SUM(D163:H163))</f>
        <v>0</v>
      </c>
    </row>
    <row r="164" spans="2:9" ht="15.75" x14ac:dyDescent="0.25">
      <c r="B164" s="206">
        <f t="shared" si="1"/>
        <v>123</v>
      </c>
      <c r="C164" s="207"/>
      <c r="D164" s="208"/>
      <c r="E164" s="208"/>
      <c r="F164" s="208"/>
      <c r="G164" s="207"/>
      <c r="H164" s="208"/>
      <c r="I164" s="208">
        <f>+IF($F$30=supporting_sheet!$D$23,C164+G164+H164,SUM(D164:H164))</f>
        <v>0</v>
      </c>
    </row>
    <row r="165" spans="2:9" ht="15.75" x14ac:dyDescent="0.25">
      <c r="B165" s="206">
        <f t="shared" si="1"/>
        <v>124</v>
      </c>
      <c r="C165" s="207"/>
      <c r="D165" s="208"/>
      <c r="E165" s="208"/>
      <c r="F165" s="208"/>
      <c r="G165" s="207"/>
      <c r="H165" s="208"/>
      <c r="I165" s="208">
        <f>+IF($F$30=supporting_sheet!$D$23,C165+G165+H165,SUM(D165:H165))</f>
        <v>0</v>
      </c>
    </row>
    <row r="166" spans="2:9" ht="15.75" x14ac:dyDescent="0.25">
      <c r="B166" s="206">
        <f t="shared" si="1"/>
        <v>125</v>
      </c>
      <c r="C166" s="207"/>
      <c r="D166" s="208"/>
      <c r="E166" s="208"/>
      <c r="F166" s="208"/>
      <c r="G166" s="207"/>
      <c r="H166" s="208"/>
      <c r="I166" s="208">
        <f>+IF($F$30=supporting_sheet!$D$23,C166+G166+H166,SUM(D166:H166))</f>
        <v>0</v>
      </c>
    </row>
    <row r="167" spans="2:9" ht="15.75" x14ac:dyDescent="0.25">
      <c r="B167" s="206">
        <f t="shared" si="1"/>
        <v>126</v>
      </c>
      <c r="C167" s="207"/>
      <c r="D167" s="208"/>
      <c r="E167" s="208"/>
      <c r="F167" s="208"/>
      <c r="G167" s="207"/>
      <c r="H167" s="208"/>
      <c r="I167" s="208">
        <f>+IF($F$30=supporting_sheet!$D$23,C167+G167+H167,SUM(D167:H167))</f>
        <v>0</v>
      </c>
    </row>
    <row r="168" spans="2:9" ht="15.75" x14ac:dyDescent="0.25">
      <c r="B168" s="206">
        <f t="shared" si="1"/>
        <v>127</v>
      </c>
      <c r="C168" s="207"/>
      <c r="D168" s="208"/>
      <c r="E168" s="208"/>
      <c r="F168" s="208"/>
      <c r="G168" s="207"/>
      <c r="H168" s="208"/>
      <c r="I168" s="208">
        <f>+IF($F$30=supporting_sheet!$D$23,C168+G168+H168,SUM(D168:H168))</f>
        <v>0</v>
      </c>
    </row>
    <row r="169" spans="2:9" ht="15.75" x14ac:dyDescent="0.25">
      <c r="B169" s="206">
        <f t="shared" si="1"/>
        <v>128</v>
      </c>
      <c r="C169" s="207"/>
      <c r="D169" s="208"/>
      <c r="E169" s="208"/>
      <c r="F169" s="208"/>
      <c r="G169" s="207"/>
      <c r="H169" s="208"/>
      <c r="I169" s="208">
        <f>+IF($F$30=supporting_sheet!$D$23,C169+G169+H169,SUM(D169:H169))</f>
        <v>0</v>
      </c>
    </row>
    <row r="170" spans="2:9" ht="15.75" x14ac:dyDescent="0.25">
      <c r="B170" s="206">
        <f t="shared" si="1"/>
        <v>129</v>
      </c>
      <c r="C170" s="207"/>
      <c r="D170" s="208"/>
      <c r="E170" s="208"/>
      <c r="F170" s="208"/>
      <c r="G170" s="207"/>
      <c r="H170" s="208"/>
      <c r="I170" s="208">
        <f>+IF($F$30=supporting_sheet!$D$23,C170+G170+H170,SUM(D170:H170))</f>
        <v>0</v>
      </c>
    </row>
    <row r="171" spans="2:9" ht="15.75" x14ac:dyDescent="0.25">
      <c r="B171" s="206">
        <f t="shared" ref="B171:B210" si="2">B170+1</f>
        <v>130</v>
      </c>
      <c r="C171" s="207"/>
      <c r="D171" s="208"/>
      <c r="E171" s="208"/>
      <c r="F171" s="208"/>
      <c r="G171" s="207"/>
      <c r="H171" s="208"/>
      <c r="I171" s="208">
        <f>+IF($F$30=supporting_sheet!$D$23,C171+G171+H171,SUM(D171:H171))</f>
        <v>0</v>
      </c>
    </row>
    <row r="172" spans="2:9" ht="15.75" x14ac:dyDescent="0.25">
      <c r="B172" s="206">
        <f t="shared" si="2"/>
        <v>131</v>
      </c>
      <c r="C172" s="207"/>
      <c r="D172" s="208"/>
      <c r="E172" s="208"/>
      <c r="F172" s="208"/>
      <c r="G172" s="207"/>
      <c r="H172" s="208"/>
      <c r="I172" s="208">
        <f>+IF($F$30=supporting_sheet!$D$23,C172+G172+H172,SUM(D172:H172))</f>
        <v>0</v>
      </c>
    </row>
    <row r="173" spans="2:9" ht="15.75" x14ac:dyDescent="0.25">
      <c r="B173" s="206">
        <f t="shared" si="2"/>
        <v>132</v>
      </c>
      <c r="C173" s="207"/>
      <c r="D173" s="208"/>
      <c r="E173" s="208"/>
      <c r="F173" s="208"/>
      <c r="G173" s="207"/>
      <c r="H173" s="208"/>
      <c r="I173" s="208">
        <f>+IF($F$30=supporting_sheet!$D$23,C173+G173+H173,SUM(D173:H173))</f>
        <v>0</v>
      </c>
    </row>
    <row r="174" spans="2:9" ht="15.75" x14ac:dyDescent="0.25">
      <c r="B174" s="206">
        <f t="shared" si="2"/>
        <v>133</v>
      </c>
      <c r="C174" s="207"/>
      <c r="D174" s="208"/>
      <c r="E174" s="208"/>
      <c r="F174" s="208"/>
      <c r="G174" s="207"/>
      <c r="H174" s="208"/>
      <c r="I174" s="208">
        <f>+IF($F$30=supporting_sheet!$D$23,C174+G174+H174,SUM(D174:H174))</f>
        <v>0</v>
      </c>
    </row>
    <row r="175" spans="2:9" ht="15.75" x14ac:dyDescent="0.25">
      <c r="B175" s="206">
        <f t="shared" si="2"/>
        <v>134</v>
      </c>
      <c r="C175" s="207"/>
      <c r="D175" s="208"/>
      <c r="E175" s="208"/>
      <c r="F175" s="208"/>
      <c r="G175" s="207"/>
      <c r="H175" s="208"/>
      <c r="I175" s="208">
        <f>+IF($F$30=supporting_sheet!$D$23,C175+G175+H175,SUM(D175:H175))</f>
        <v>0</v>
      </c>
    </row>
    <row r="176" spans="2:9" ht="15.75" x14ac:dyDescent="0.25">
      <c r="B176" s="206">
        <f t="shared" si="2"/>
        <v>135</v>
      </c>
      <c r="C176" s="207"/>
      <c r="D176" s="208"/>
      <c r="E176" s="208"/>
      <c r="F176" s="208"/>
      <c r="G176" s="207"/>
      <c r="H176" s="208"/>
      <c r="I176" s="208">
        <f>+IF($F$30=supporting_sheet!$D$23,C176+G176+H176,SUM(D176:H176))</f>
        <v>0</v>
      </c>
    </row>
    <row r="177" spans="2:9" ht="15.75" x14ac:dyDescent="0.25">
      <c r="B177" s="206">
        <f t="shared" si="2"/>
        <v>136</v>
      </c>
      <c r="C177" s="207"/>
      <c r="D177" s="208"/>
      <c r="E177" s="208"/>
      <c r="F177" s="208"/>
      <c r="G177" s="207"/>
      <c r="H177" s="208"/>
      <c r="I177" s="208">
        <f>+IF($F$30=supporting_sheet!$D$23,C177+G177+H177,SUM(D177:H177))</f>
        <v>0</v>
      </c>
    </row>
    <row r="178" spans="2:9" ht="15.75" x14ac:dyDescent="0.25">
      <c r="B178" s="206">
        <f t="shared" si="2"/>
        <v>137</v>
      </c>
      <c r="C178" s="207"/>
      <c r="D178" s="208"/>
      <c r="E178" s="208"/>
      <c r="F178" s="208"/>
      <c r="G178" s="207"/>
      <c r="H178" s="208"/>
      <c r="I178" s="208">
        <f>+IF($F$30=supporting_sheet!$D$23,C178+G178+H178,SUM(D178:H178))</f>
        <v>0</v>
      </c>
    </row>
    <row r="179" spans="2:9" ht="15.75" x14ac:dyDescent="0.25">
      <c r="B179" s="206">
        <f t="shared" si="2"/>
        <v>138</v>
      </c>
      <c r="C179" s="207"/>
      <c r="D179" s="208"/>
      <c r="E179" s="208"/>
      <c r="F179" s="208"/>
      <c r="G179" s="207"/>
      <c r="H179" s="208"/>
      <c r="I179" s="208">
        <f>+IF($F$30=supporting_sheet!$D$23,C179+G179+H179,SUM(D179:H179))</f>
        <v>0</v>
      </c>
    </row>
    <row r="180" spans="2:9" ht="15.75" x14ac:dyDescent="0.25">
      <c r="B180" s="206">
        <f t="shared" si="2"/>
        <v>139</v>
      </c>
      <c r="C180" s="207"/>
      <c r="D180" s="208"/>
      <c r="E180" s="208"/>
      <c r="F180" s="208"/>
      <c r="G180" s="207"/>
      <c r="H180" s="208"/>
      <c r="I180" s="208">
        <f>+IF($F$30=supporting_sheet!$D$23,C180+G180+H180,SUM(D180:H180))</f>
        <v>0</v>
      </c>
    </row>
    <row r="181" spans="2:9" ht="15.75" x14ac:dyDescent="0.25">
      <c r="B181" s="206">
        <f t="shared" si="2"/>
        <v>140</v>
      </c>
      <c r="C181" s="207"/>
      <c r="D181" s="208"/>
      <c r="E181" s="208"/>
      <c r="F181" s="208"/>
      <c r="G181" s="207"/>
      <c r="H181" s="208"/>
      <c r="I181" s="208">
        <f>+IF($F$30=supporting_sheet!$D$23,C181+G181+H181,SUM(D181:H181))</f>
        <v>0</v>
      </c>
    </row>
    <row r="182" spans="2:9" ht="15.75" x14ac:dyDescent="0.25">
      <c r="B182" s="206">
        <f t="shared" si="2"/>
        <v>141</v>
      </c>
      <c r="C182" s="207"/>
      <c r="D182" s="208"/>
      <c r="E182" s="208"/>
      <c r="F182" s="208"/>
      <c r="G182" s="207"/>
      <c r="H182" s="208"/>
      <c r="I182" s="208">
        <f>+IF($F$30=supporting_sheet!$D$23,C182+G182+H182,SUM(D182:H182))</f>
        <v>0</v>
      </c>
    </row>
    <row r="183" spans="2:9" ht="15.75" x14ac:dyDescent="0.25">
      <c r="B183" s="206">
        <f t="shared" si="2"/>
        <v>142</v>
      </c>
      <c r="C183" s="207"/>
      <c r="D183" s="208"/>
      <c r="E183" s="208"/>
      <c r="F183" s="208"/>
      <c r="G183" s="207"/>
      <c r="H183" s="208"/>
      <c r="I183" s="208">
        <f>+IF($F$30=supporting_sheet!$D$23,C183+G183+H183,SUM(D183:H183))</f>
        <v>0</v>
      </c>
    </row>
    <row r="184" spans="2:9" ht="15.75" x14ac:dyDescent="0.25">
      <c r="B184" s="206">
        <f t="shared" si="2"/>
        <v>143</v>
      </c>
      <c r="C184" s="207"/>
      <c r="D184" s="208"/>
      <c r="E184" s="208"/>
      <c r="F184" s="208"/>
      <c r="G184" s="207"/>
      <c r="H184" s="208"/>
      <c r="I184" s="208">
        <f>+IF($F$30=supporting_sheet!$D$23,C184+G184+H184,SUM(D184:H184))</f>
        <v>0</v>
      </c>
    </row>
    <row r="185" spans="2:9" ht="15.75" x14ac:dyDescent="0.25">
      <c r="B185" s="206">
        <f t="shared" si="2"/>
        <v>144</v>
      </c>
      <c r="C185" s="207"/>
      <c r="D185" s="208"/>
      <c r="E185" s="208"/>
      <c r="F185" s="208"/>
      <c r="G185" s="207"/>
      <c r="H185" s="208"/>
      <c r="I185" s="208">
        <f>+IF($F$30=supporting_sheet!$D$23,C185+G185+H185,SUM(D185:H185))</f>
        <v>0</v>
      </c>
    </row>
    <row r="186" spans="2:9" ht="15.75" x14ac:dyDescent="0.25">
      <c r="B186" s="206">
        <f t="shared" si="2"/>
        <v>145</v>
      </c>
      <c r="C186" s="207"/>
      <c r="D186" s="208"/>
      <c r="E186" s="208"/>
      <c r="F186" s="208"/>
      <c r="G186" s="207"/>
      <c r="H186" s="208"/>
      <c r="I186" s="208">
        <f>+IF($F$30=supporting_sheet!$D$23,C186+G186+H186,SUM(D186:H186))</f>
        <v>0</v>
      </c>
    </row>
    <row r="187" spans="2:9" ht="15.75" x14ac:dyDescent="0.25">
      <c r="B187" s="206">
        <f t="shared" si="2"/>
        <v>146</v>
      </c>
      <c r="C187" s="207"/>
      <c r="D187" s="208"/>
      <c r="E187" s="208"/>
      <c r="F187" s="208"/>
      <c r="G187" s="207"/>
      <c r="H187" s="208"/>
      <c r="I187" s="208">
        <f>+IF($F$30=supporting_sheet!$D$23,C187+G187+H187,SUM(D187:H187))</f>
        <v>0</v>
      </c>
    </row>
    <row r="188" spans="2:9" ht="15.75" x14ac:dyDescent="0.25">
      <c r="B188" s="206">
        <f t="shared" si="2"/>
        <v>147</v>
      </c>
      <c r="C188" s="207"/>
      <c r="D188" s="208"/>
      <c r="E188" s="208"/>
      <c r="F188" s="208"/>
      <c r="G188" s="207"/>
      <c r="H188" s="208"/>
      <c r="I188" s="208">
        <f>+IF($F$30=supporting_sheet!$D$23,C188+G188+H188,SUM(D188:H188))</f>
        <v>0</v>
      </c>
    </row>
    <row r="189" spans="2:9" ht="15.75" x14ac:dyDescent="0.25">
      <c r="B189" s="206">
        <f t="shared" si="2"/>
        <v>148</v>
      </c>
      <c r="C189" s="207"/>
      <c r="D189" s="208"/>
      <c r="E189" s="208"/>
      <c r="F189" s="208"/>
      <c r="G189" s="207"/>
      <c r="H189" s="208"/>
      <c r="I189" s="208">
        <f>+IF($F$30=supporting_sheet!$D$23,C189+G189+H189,SUM(D189:H189))</f>
        <v>0</v>
      </c>
    </row>
    <row r="190" spans="2:9" ht="15.75" x14ac:dyDescent="0.25">
      <c r="B190" s="206">
        <f t="shared" si="2"/>
        <v>149</v>
      </c>
      <c r="C190" s="207"/>
      <c r="D190" s="208"/>
      <c r="E190" s="208"/>
      <c r="F190" s="208"/>
      <c r="G190" s="207"/>
      <c r="H190" s="208"/>
      <c r="I190" s="208">
        <f>+IF($F$30=supporting_sheet!$D$23,C190+G190+H190,SUM(D190:H190))</f>
        <v>0</v>
      </c>
    </row>
    <row r="191" spans="2:9" ht="15.75" x14ac:dyDescent="0.25">
      <c r="B191" s="206">
        <f t="shared" si="2"/>
        <v>150</v>
      </c>
      <c r="C191" s="207"/>
      <c r="D191" s="208"/>
      <c r="E191" s="208"/>
      <c r="F191" s="208"/>
      <c r="G191" s="207"/>
      <c r="H191" s="208"/>
      <c r="I191" s="208">
        <f>+IF($F$30=supporting_sheet!$D$23,C191+G191+H191,SUM(D191:H191))</f>
        <v>0</v>
      </c>
    </row>
    <row r="192" spans="2:9" ht="15.75" x14ac:dyDescent="0.25">
      <c r="B192" s="206">
        <f t="shared" si="2"/>
        <v>151</v>
      </c>
      <c r="C192" s="207"/>
      <c r="D192" s="208"/>
      <c r="E192" s="208"/>
      <c r="F192" s="208"/>
      <c r="G192" s="207"/>
      <c r="H192" s="208"/>
      <c r="I192" s="208">
        <f>+IF($F$30=supporting_sheet!$D$23,C192+G192+H192,SUM(D192:H192))</f>
        <v>0</v>
      </c>
    </row>
    <row r="193" spans="2:9" ht="15.75" x14ac:dyDescent="0.25">
      <c r="B193" s="206">
        <f t="shared" si="2"/>
        <v>152</v>
      </c>
      <c r="C193" s="207"/>
      <c r="D193" s="208"/>
      <c r="E193" s="208"/>
      <c r="F193" s="208"/>
      <c r="G193" s="207"/>
      <c r="H193" s="208"/>
      <c r="I193" s="208">
        <f>+IF($F$30=supporting_sheet!$D$23,C193+G193+H193,SUM(D193:H193))</f>
        <v>0</v>
      </c>
    </row>
    <row r="194" spans="2:9" ht="15.75" x14ac:dyDescent="0.25">
      <c r="B194" s="206">
        <f t="shared" si="2"/>
        <v>153</v>
      </c>
      <c r="C194" s="207"/>
      <c r="D194" s="208"/>
      <c r="E194" s="208"/>
      <c r="F194" s="208"/>
      <c r="G194" s="207"/>
      <c r="H194" s="208"/>
      <c r="I194" s="208">
        <f>+IF($F$30=supporting_sheet!$D$23,C194+G194+H194,SUM(D194:H194))</f>
        <v>0</v>
      </c>
    </row>
    <row r="195" spans="2:9" ht="15.75" x14ac:dyDescent="0.25">
      <c r="B195" s="206">
        <f t="shared" si="2"/>
        <v>154</v>
      </c>
      <c r="C195" s="207"/>
      <c r="D195" s="208"/>
      <c r="E195" s="208"/>
      <c r="F195" s="208"/>
      <c r="G195" s="207"/>
      <c r="H195" s="208"/>
      <c r="I195" s="208">
        <f>+IF($F$30=supporting_sheet!$D$23,C195+G195+H195,SUM(D195:H195))</f>
        <v>0</v>
      </c>
    </row>
    <row r="196" spans="2:9" ht="15.75" x14ac:dyDescent="0.25">
      <c r="B196" s="206">
        <f t="shared" si="2"/>
        <v>155</v>
      </c>
      <c r="C196" s="207"/>
      <c r="D196" s="208"/>
      <c r="E196" s="208"/>
      <c r="F196" s="208"/>
      <c r="G196" s="207"/>
      <c r="H196" s="208"/>
      <c r="I196" s="208">
        <f>+IF($F$30=supporting_sheet!$D$23,C196+G196+H196,SUM(D196:H196))</f>
        <v>0</v>
      </c>
    </row>
    <row r="197" spans="2:9" ht="15.75" x14ac:dyDescent="0.25">
      <c r="B197" s="206">
        <f t="shared" si="2"/>
        <v>156</v>
      </c>
      <c r="C197" s="207"/>
      <c r="D197" s="208"/>
      <c r="E197" s="208"/>
      <c r="F197" s="208"/>
      <c r="G197" s="207"/>
      <c r="H197" s="208"/>
      <c r="I197" s="208">
        <f>+IF($F$30=supporting_sheet!$D$23,C197+G197+H197,SUM(D197:H197))</f>
        <v>0</v>
      </c>
    </row>
    <row r="198" spans="2:9" ht="15.75" x14ac:dyDescent="0.25">
      <c r="B198" s="206">
        <f t="shared" si="2"/>
        <v>157</v>
      </c>
      <c r="C198" s="207"/>
      <c r="D198" s="208"/>
      <c r="E198" s="208"/>
      <c r="F198" s="208"/>
      <c r="G198" s="207"/>
      <c r="H198" s="208"/>
      <c r="I198" s="208">
        <f>+IF($F$30=supporting_sheet!$D$23,C198+G198+H198,SUM(D198:H198))</f>
        <v>0</v>
      </c>
    </row>
    <row r="199" spans="2:9" ht="15.75" x14ac:dyDescent="0.25">
      <c r="B199" s="206">
        <f t="shared" si="2"/>
        <v>158</v>
      </c>
      <c r="C199" s="207"/>
      <c r="D199" s="208"/>
      <c r="E199" s="208"/>
      <c r="F199" s="208"/>
      <c r="G199" s="207"/>
      <c r="H199" s="208"/>
      <c r="I199" s="208">
        <f>+IF($F$30=supporting_sheet!$D$23,C199+G199+H199,SUM(D199:H199))</f>
        <v>0</v>
      </c>
    </row>
    <row r="200" spans="2:9" ht="15.75" x14ac:dyDescent="0.25">
      <c r="B200" s="206">
        <f t="shared" si="2"/>
        <v>159</v>
      </c>
      <c r="C200" s="207"/>
      <c r="D200" s="208"/>
      <c r="E200" s="208"/>
      <c r="F200" s="208"/>
      <c r="G200" s="207"/>
      <c r="H200" s="208"/>
      <c r="I200" s="208">
        <f>+IF($F$30=supporting_sheet!$D$23,C200+G200+H200,SUM(D200:H200))</f>
        <v>0</v>
      </c>
    </row>
    <row r="201" spans="2:9" ht="15.75" x14ac:dyDescent="0.25">
      <c r="B201" s="206">
        <f t="shared" si="2"/>
        <v>160</v>
      </c>
      <c r="C201" s="207"/>
      <c r="D201" s="208"/>
      <c r="E201" s="208"/>
      <c r="F201" s="208"/>
      <c r="G201" s="207"/>
      <c r="H201" s="208"/>
      <c r="I201" s="208">
        <f>+IF($F$30=supporting_sheet!$D$23,C201+G201+H201,SUM(D201:H201))</f>
        <v>0</v>
      </c>
    </row>
    <row r="202" spans="2:9" ht="15.75" x14ac:dyDescent="0.25">
      <c r="B202" s="206">
        <f t="shared" si="2"/>
        <v>161</v>
      </c>
      <c r="C202" s="207"/>
      <c r="D202" s="208"/>
      <c r="E202" s="208"/>
      <c r="F202" s="208"/>
      <c r="G202" s="207"/>
      <c r="H202" s="208"/>
      <c r="I202" s="208">
        <f>+IF($F$30=supporting_sheet!$D$23,C202+G202+H202,SUM(D202:H202))</f>
        <v>0</v>
      </c>
    </row>
    <row r="203" spans="2:9" ht="15.75" x14ac:dyDescent="0.25">
      <c r="B203" s="206">
        <f t="shared" si="2"/>
        <v>162</v>
      </c>
      <c r="C203" s="207"/>
      <c r="D203" s="208"/>
      <c r="E203" s="208"/>
      <c r="F203" s="208"/>
      <c r="G203" s="207"/>
      <c r="H203" s="208"/>
      <c r="I203" s="208">
        <f>+IF($F$30=supporting_sheet!$D$23,C203+G203+H203,SUM(D203:H203))</f>
        <v>0</v>
      </c>
    </row>
    <row r="204" spans="2:9" ht="15.75" x14ac:dyDescent="0.25">
      <c r="B204" s="206">
        <f t="shared" si="2"/>
        <v>163</v>
      </c>
      <c r="C204" s="207"/>
      <c r="D204" s="208"/>
      <c r="E204" s="208"/>
      <c r="F204" s="208"/>
      <c r="G204" s="207"/>
      <c r="H204" s="208"/>
      <c r="I204" s="208">
        <f>+IF($F$30=supporting_sheet!$D$23,C204+G204+H204,SUM(D204:H204))</f>
        <v>0</v>
      </c>
    </row>
    <row r="205" spans="2:9" ht="15.75" x14ac:dyDescent="0.25">
      <c r="B205" s="206">
        <f t="shared" si="2"/>
        <v>164</v>
      </c>
      <c r="C205" s="207"/>
      <c r="D205" s="208"/>
      <c r="E205" s="208"/>
      <c r="F205" s="208"/>
      <c r="G205" s="207"/>
      <c r="H205" s="208"/>
      <c r="I205" s="208">
        <f>+IF($F$30=supporting_sheet!$D$23,C205+G205+H205,SUM(D205:H205))</f>
        <v>0</v>
      </c>
    </row>
    <row r="206" spans="2:9" ht="15.75" x14ac:dyDescent="0.25">
      <c r="B206" s="206">
        <f t="shared" si="2"/>
        <v>165</v>
      </c>
      <c r="C206" s="207"/>
      <c r="D206" s="208"/>
      <c r="E206" s="208"/>
      <c r="F206" s="208"/>
      <c r="G206" s="207"/>
      <c r="H206" s="208"/>
      <c r="I206" s="208">
        <f>+IF($F$30=supporting_sheet!$D$23,C206+G206+H206,SUM(D206:H206))</f>
        <v>0</v>
      </c>
    </row>
    <row r="207" spans="2:9" ht="15.75" x14ac:dyDescent="0.25">
      <c r="B207" s="206">
        <f t="shared" si="2"/>
        <v>166</v>
      </c>
      <c r="C207" s="207"/>
      <c r="D207" s="208"/>
      <c r="E207" s="208"/>
      <c r="F207" s="208"/>
      <c r="G207" s="207"/>
      <c r="H207" s="208"/>
      <c r="I207" s="208">
        <f>+IF($F$30=supporting_sheet!$D$23,C207+G207+H207,SUM(D207:H207))</f>
        <v>0</v>
      </c>
    </row>
    <row r="208" spans="2:9" ht="15.75" x14ac:dyDescent="0.25">
      <c r="B208" s="206">
        <f t="shared" si="2"/>
        <v>167</v>
      </c>
      <c r="C208" s="207"/>
      <c r="D208" s="208"/>
      <c r="E208" s="208"/>
      <c r="F208" s="208"/>
      <c r="G208" s="207"/>
      <c r="H208" s="208"/>
      <c r="I208" s="208">
        <f>+IF($F$30=supporting_sheet!$D$23,C208+G208+H208,SUM(D208:H208))</f>
        <v>0</v>
      </c>
    </row>
    <row r="209" spans="2:9" ht="15.75" x14ac:dyDescent="0.25">
      <c r="B209" s="206">
        <f t="shared" si="2"/>
        <v>168</v>
      </c>
      <c r="C209" s="207"/>
      <c r="D209" s="208"/>
      <c r="E209" s="208"/>
      <c r="F209" s="208"/>
      <c r="G209" s="207"/>
      <c r="H209" s="208"/>
      <c r="I209" s="208">
        <f>+IF($F$30=supporting_sheet!$D$23,C209+G209+H209,SUM(D209:H209))</f>
        <v>0</v>
      </c>
    </row>
    <row r="210" spans="2:9" ht="15.75" x14ac:dyDescent="0.25">
      <c r="B210" s="206">
        <f t="shared" si="2"/>
        <v>169</v>
      </c>
      <c r="C210" s="207"/>
      <c r="D210" s="208"/>
      <c r="E210" s="208"/>
      <c r="F210" s="208"/>
      <c r="G210" s="207"/>
      <c r="H210" s="208"/>
      <c r="I210" s="208">
        <f>+IF($F$30=supporting_sheet!$D$23,C210+G210+H210,SUM(D210:H210))</f>
        <v>0</v>
      </c>
    </row>
  </sheetData>
  <sheetProtection algorithmName="SHA-512" hashValue="TIoaZkt9Ju1G1K+/TNnHa27zTEDhfaIHAGCxCSXuZYYzr1WcYkBtgRMuwXgRTZtHLcJkD8v44ThmiAPIkl+r8w==" saltValue="snxZCBeKjSujxwfw6a1NAQ==" spinCount="100000" sheet="1" objects="1" scenarios="1" selectLockedCells="1"/>
  <dataConsolidate/>
  <mergeCells count="31">
    <mergeCell ref="L57:O59"/>
    <mergeCell ref="T18:T19"/>
    <mergeCell ref="Q18:S19"/>
    <mergeCell ref="Q20:T21"/>
    <mergeCell ref="C38:I38"/>
    <mergeCell ref="B21:D22"/>
    <mergeCell ref="B19:D20"/>
    <mergeCell ref="B39:B40"/>
    <mergeCell ref="B33:E33"/>
    <mergeCell ref="B30:E31"/>
    <mergeCell ref="F30:G31"/>
    <mergeCell ref="B29:H29"/>
    <mergeCell ref="B35:E35"/>
    <mergeCell ref="G33:I33"/>
    <mergeCell ref="G35:I35"/>
    <mergeCell ref="B36:E36"/>
    <mergeCell ref="Q11:T11"/>
    <mergeCell ref="L11:L13"/>
    <mergeCell ref="Q12:S12"/>
    <mergeCell ref="Q13:S13"/>
    <mergeCell ref="E27:F27"/>
    <mergeCell ref="G14:J16"/>
    <mergeCell ref="G17:J22"/>
    <mergeCell ref="T16:T17"/>
    <mergeCell ref="Q16:S17"/>
    <mergeCell ref="Q14:T15"/>
    <mergeCell ref="F4:H4"/>
    <mergeCell ref="F12:H12"/>
    <mergeCell ref="N11:N13"/>
    <mergeCell ref="O11:O13"/>
    <mergeCell ref="C27:D27"/>
  </mergeCells>
  <conditionalFormatting sqref="B41:B210">
    <cfRule type="expression" dxfId="47" priority="23">
      <formula>B41=$F$7</formula>
    </cfRule>
    <cfRule type="expression" dxfId="46" priority="24">
      <formula>B41&gt;$F$7</formula>
    </cfRule>
  </conditionalFormatting>
  <conditionalFormatting sqref="C41:C210">
    <cfRule type="expression" dxfId="44" priority="1108">
      <formula>B41=$F$7</formula>
    </cfRule>
    <cfRule type="expression" dxfId="43" priority="1109">
      <formula>B41&gt;$F$7</formula>
    </cfRule>
    <cfRule type="expression" dxfId="42" priority="1110">
      <formula>B41&gt;$F$7</formula>
    </cfRule>
  </conditionalFormatting>
  <conditionalFormatting sqref="D41:F210">
    <cfRule type="expression" dxfId="40" priority="1112">
      <formula>$B41&gt;$F$7</formula>
    </cfRule>
    <cfRule type="expression" dxfId="38" priority="1114">
      <formula>$B41=$F$7</formula>
    </cfRule>
  </conditionalFormatting>
  <conditionalFormatting sqref="F33 F35:F36">
    <cfRule type="expression" dxfId="35" priority="2">
      <formula>$F$30="Secteur d’origine"</formula>
    </cfRule>
  </conditionalFormatting>
  <conditionalFormatting sqref="G41:G210">
    <cfRule type="expression" dxfId="33" priority="27">
      <formula>B41=$F$7</formula>
    </cfRule>
    <cfRule type="expression" dxfId="32" priority="33">
      <formula>B41&gt;$F$7</formula>
    </cfRule>
    <cfRule type="expression" dxfId="31" priority="441">
      <formula>B41&gt;$F$7</formula>
    </cfRule>
  </conditionalFormatting>
  <conditionalFormatting sqref="H41:H210">
    <cfRule type="expression" dxfId="30" priority="25">
      <formula>B41=$F$7</formula>
    </cfRule>
    <cfRule type="expression" dxfId="29" priority="26">
      <formula>B41&gt;$F$7</formula>
    </cfRule>
  </conditionalFormatting>
  <conditionalFormatting sqref="I41:I210">
    <cfRule type="expression" dxfId="28" priority="7">
      <formula>B41=$F$7</formula>
    </cfRule>
    <cfRule type="expression" dxfId="27" priority="8">
      <formula>B41&gt;$F$7</formula>
    </cfRule>
  </conditionalFormatting>
  <dataValidations count="5">
    <dataValidation type="whole" allowBlank="1" showInputMessage="1" showErrorMessage="1" sqref="F6" xr:uid="{60F42A7F-D744-4590-9B77-51B8E1EE7673}">
      <formula1>1941</formula1>
      <formula2>2050</formula2>
    </dataValidation>
    <dataValidation type="custom" allowBlank="1" showInputMessage="1" showErrorMessage="1" sqref="H41:H210" xr:uid="{2AA71CFC-3B36-4B55-8738-E7E582637DA7}">
      <formula1>IF(AND(B41&lt;=$F$7), TRUE, FALSE)</formula1>
    </dataValidation>
    <dataValidation type="custom" allowBlank="1" showInputMessage="1" showErrorMessage="1" sqref="G41:G210" xr:uid="{37576250-D8AD-479D-9B8D-D009D4DBFF55}">
      <formula1>IF(AND(B41&lt;=$F$7), TRUE, FALSE)</formula1>
    </dataValidation>
    <dataValidation type="custom" allowBlank="1" showInputMessage="1" showErrorMessage="1" sqref="J41:K150" xr:uid="{0ED0F5EE-064D-4515-B54C-7834553B1A2B}">
      <formula1>$F$30="User-defined Waste Breakdown"</formula1>
    </dataValidation>
    <dataValidation type="custom" allowBlank="1" showInputMessage="1" showErrorMessage="1" error="Cannot be prior to landfill opening year" sqref="F7:F8 F36" xr:uid="{E3D046EE-5156-44D8-BDBD-9C9D42A73D36}">
      <formula1>$F$7&gt;$F$6</formula1>
    </dataValidation>
  </dataValidations>
  <pageMargins left="0" right="0" top="0" bottom="0" header="0.31496062992126" footer="0"/>
  <pageSetup scale="26" orientation="landscape" r:id="rId1"/>
  <headerFooter>
    <oddHeader>&amp;R&amp;"Aptos"&amp;12&amp;K000000 Non classifié | Unclassified &amp;1#_x000D_</oddHeader>
  </headerFooter>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093" id="{AD98CB5C-EF9D-4A77-AD6A-D4DB914913B1}">
            <xm:f>$F$12=supporting_sheet!$D$16</xm:f>
            <x14:dxf>
              <font>
                <color theme="0"/>
              </font>
              <fill>
                <patternFill patternType="none">
                  <fgColor indexed="64"/>
                  <bgColor auto="1"/>
                </patternFill>
              </fill>
              <border>
                <left/>
                <right/>
                <top/>
                <bottom/>
                <vertical/>
                <horizontal/>
              </border>
            </x14:dxf>
          </x14:cfRule>
          <xm:sqref>B19:F24</xm:sqref>
        </x14:conditionalFormatting>
        <x14:conditionalFormatting xmlns:xm="http://schemas.microsoft.com/office/excel/2006/main">
          <x14:cfRule type="expression" priority="1111" id="{31C8219C-3816-4CA0-BD4D-ECC398F471FA}">
            <xm:f>$F$30=supporting_sheet!$D$24</xm:f>
            <x14:dxf>
              <font>
                <strike val="0"/>
                <color theme="0" tint="-0.499984740745262"/>
              </font>
              <fill>
                <patternFill>
                  <bgColor theme="1" tint="0.499984740745262"/>
                </patternFill>
              </fill>
              <border>
                <left/>
                <right/>
                <top/>
                <bottom/>
              </border>
            </x14:dxf>
          </x14:cfRule>
          <xm:sqref>C41:C210</xm:sqref>
        </x14:conditionalFormatting>
        <x14:conditionalFormatting xmlns:xm="http://schemas.microsoft.com/office/excel/2006/main">
          <x14:cfRule type="expression" priority="1113" id="{7092EAA6-0B43-4BF9-9112-46D3C5B28B73}">
            <xm:f>$F$30=supporting_sheet!$D$23</xm:f>
            <x14:dxf>
              <font>
                <color theme="1" tint="0.499984740745262"/>
              </font>
              <fill>
                <patternFill>
                  <bgColor theme="1" tint="0.499984740745262"/>
                </patternFill>
              </fill>
              <border>
                <left/>
                <right style="thin">
                  <color auto="1"/>
                </right>
                <top/>
                <bottom/>
              </border>
            </x14:dxf>
          </x14:cfRule>
          <xm:sqref>D41:F210</xm:sqref>
        </x14:conditionalFormatting>
        <x14:conditionalFormatting xmlns:xm="http://schemas.microsoft.com/office/excel/2006/main">
          <x14:cfRule type="expression" priority="1094" id="{3C72AAFD-F8FB-486D-B1A8-935678792509}">
            <xm:f>$F$12=supporting_sheet!$D$16</xm:f>
            <x14:dxf>
              <font>
                <color theme="0"/>
              </font>
              <fill>
                <patternFill>
                  <bgColor theme="0"/>
                </patternFill>
              </fill>
              <border>
                <left/>
                <right/>
                <top/>
                <bottom/>
                <vertical/>
                <horizontal/>
              </border>
            </x14:dxf>
          </x14:cfRule>
          <x14:cfRule type="expression" priority="1095" id="{06D5F8F9-901B-498E-AD96-DDA0799F1000}">
            <xm:f>$F$12=supporting_sheet!$D$17</xm:f>
            <x14:dxf>
              <font>
                <color theme="0"/>
              </font>
              <fill>
                <patternFill>
                  <fgColor theme="0"/>
                  <bgColor theme="0"/>
                </patternFill>
              </fill>
              <border>
                <left/>
                <right/>
                <top/>
                <bottom/>
              </border>
            </x14:dxf>
          </x14:cfRule>
          <xm:sqref>E14:G14 B15:D15</xm:sqref>
        </x14:conditionalFormatting>
        <x14:conditionalFormatting xmlns:xm="http://schemas.microsoft.com/office/excel/2006/main">
          <x14:cfRule type="expression" priority="1098" id="{DFB5EFAE-D270-4EF5-8B44-C6BAC2C60AD1}">
            <xm:f>$F$12=supporting_sheet!$D$18</xm:f>
            <x14:dxf>
              <font>
                <color theme="0"/>
              </font>
              <fill>
                <patternFill patternType="none">
                  <bgColor auto="1"/>
                </patternFill>
              </fill>
              <border>
                <left/>
                <right/>
                <top/>
                <bottom/>
              </border>
            </x14:dxf>
          </x14:cfRule>
          <xm:sqref>G17 B17:F26 G23 H25:J27 B27:C27 E27:F27</xm:sqref>
        </x14:conditionalFormatting>
        <x14:conditionalFormatting xmlns:xm="http://schemas.microsoft.com/office/excel/2006/main">
          <x14:cfRule type="expression" priority="1107" id="{D5E9A9E4-7369-4BC7-9B0A-17B087AF54D8}">
            <xm:f>$F$30=supporting_sheet!$D$24</xm:f>
            <x14:dxf>
              <font>
                <color theme="0"/>
              </font>
              <fill>
                <patternFill>
                  <fgColor theme="0"/>
                  <bgColor theme="0"/>
                </patternFill>
              </fill>
              <border>
                <left/>
                <right/>
                <top/>
                <bottom/>
              </border>
            </x14:dxf>
          </x14:cfRule>
          <xm:sqref>M33:M36</xm:sqref>
        </x14:conditionalFormatting>
        <x14:conditionalFormatting xmlns:xm="http://schemas.microsoft.com/office/excel/2006/main">
          <x14:cfRule type="expression" priority="1104" id="{6083EAF6-F523-464F-9A73-50337917594B}">
            <xm:f>$F$12=supporting_sheet!$D$16:$D$17</xm:f>
            <x14:dxf>
              <font>
                <strike val="0"/>
                <color theme="0"/>
              </font>
              <fill>
                <patternFill patternType="none">
                  <bgColor auto="1"/>
                </patternFill>
              </fill>
              <border>
                <left/>
                <right/>
                <top/>
                <bottom/>
              </border>
            </x14:dxf>
          </x14:cfRule>
          <xm:sqref>V11 Q22 Q23:T27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31913C60-0C93-4377-99BD-12B7EFE3EBFE}">
          <x14:formula1>
            <xm:f>supporting_sheet!$B$5:$B$17</xm:f>
          </x14:formula1>
          <xm:sqref>F5</xm:sqref>
        </x14:dataValidation>
        <x14:dataValidation type="list" allowBlank="1" showInputMessage="1" showErrorMessage="1" prompt="Sélectionnez « Oui » uniquement si « DSM en vrac » est sélectionné ci-dessus." xr:uid="{28374273-F1D1-46EE-8C29-49B274EC3774}">
          <x14:formula1>
            <xm:f>supporting_sheet!$B$2:$B$3</xm:f>
          </x14:formula1>
          <xm:sqref>F33 F35</xm:sqref>
        </x14:dataValidation>
        <x14:dataValidation type="list" allowBlank="1" showInputMessage="1" showErrorMessage="1" xr:uid="{C9D508EF-A5E8-457E-A0F0-951C35EBB6B0}">
          <x14:formula1>
            <xm:f>supporting_sheet!$D$16:$D$18</xm:f>
          </x14:formula1>
          <xm:sqref>F12</xm:sqref>
        </x14:dataValidation>
        <x14:dataValidation type="list" allowBlank="1" showInputMessage="1" showErrorMessage="1" xr:uid="{41437730-D2B8-4895-99C8-D005492E0515}">
          <x14:formula1>
            <xm:f>supporting_sheet!$D$23:$D$24</xm:f>
          </x14:formula1>
          <xm:sqref>G30:G32 F30:F31</xm:sqref>
        </x14:dataValidation>
        <x14:dataValidation type="custom" allowBlank="1" showInputMessage="1" showErrorMessage="1" xr:uid="{5297D723-E8C4-495E-9DA2-4ED466B137FE}">
          <x14:formula1>
            <xm:f>IF(AND($F$30=supporting_sheet!$D$23, B41&lt;=$F$7), TRUE, FALSE)</xm:f>
          </x14:formula1>
          <xm:sqref>C41:C210</xm:sqref>
        </x14:dataValidation>
        <x14:dataValidation type="list" allowBlank="1" showInputMessage="1" showErrorMessage="1" xr:uid="{ACFCCE6A-9276-43BE-BA63-EA6162272C49}">
          <x14:formula1>
            <xm:f>supporting_sheet!$D$28:$D$29</xm:f>
          </x14:formula1>
          <xm:sqref>F14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4" tint="-0.249977111117893"/>
  </sheetPr>
  <dimension ref="A1:AB1009"/>
  <sheetViews>
    <sheetView workbookViewId="0">
      <selection activeCell="C6" sqref="C6"/>
    </sheetView>
  </sheetViews>
  <sheetFormatPr defaultRowHeight="15" x14ac:dyDescent="0.25"/>
  <cols>
    <col min="1" max="1" width="5" style="1" bestFit="1" customWidth="1"/>
    <col min="2" max="2" width="6.5703125" style="1" customWidth="1"/>
    <col min="3" max="3" width="11" style="1" customWidth="1"/>
    <col min="4" max="4" width="16.42578125" style="1" customWidth="1"/>
    <col min="5" max="5" width="14.42578125" style="1" bestFit="1" customWidth="1"/>
    <col min="6" max="6" width="7.42578125" style="1" bestFit="1" customWidth="1"/>
    <col min="7" max="7" width="15.85546875" style="1" bestFit="1" customWidth="1"/>
    <col min="8" max="8" width="7.5703125" style="1" bestFit="1" customWidth="1"/>
    <col min="9" max="9" width="7.42578125" style="1" bestFit="1" customWidth="1"/>
    <col min="10" max="10" width="7.5703125" style="1" bestFit="1" customWidth="1"/>
    <col min="11" max="11" width="22.42578125" style="1" bestFit="1" customWidth="1"/>
    <col min="12" max="12" width="18.5703125" style="1" bestFit="1" customWidth="1"/>
    <col min="13" max="13" width="8" style="1" bestFit="1" customWidth="1"/>
    <col min="14" max="14" width="11.5703125" style="1" bestFit="1" customWidth="1"/>
    <col min="15" max="15" width="16.42578125" style="1" bestFit="1" customWidth="1"/>
    <col min="16" max="19" width="7.42578125" style="1" bestFit="1" customWidth="1"/>
    <col min="20" max="20" width="10.140625" style="1" bestFit="1" customWidth="1"/>
    <col min="21" max="21" width="9" style="1" bestFit="1" customWidth="1"/>
    <col min="22" max="22" width="7.5703125" style="1" bestFit="1" customWidth="1"/>
    <col min="23" max="23" width="18.5703125" style="1" bestFit="1" customWidth="1"/>
    <col min="24" max="24" width="10.85546875" style="1" bestFit="1" customWidth="1"/>
    <col min="25" max="25" width="7.5703125" style="1" bestFit="1" customWidth="1"/>
    <col min="26" max="26" width="10.140625" style="1" bestFit="1" customWidth="1"/>
    <col min="27" max="27" width="14.42578125" style="1" bestFit="1" customWidth="1"/>
    <col min="28" max="28" width="10.5703125" style="1" bestFit="1" customWidth="1"/>
  </cols>
  <sheetData>
    <row r="1" spans="1:28" x14ac:dyDescent="0.25">
      <c r="A1" s="13" t="s">
        <v>12</v>
      </c>
      <c r="B1" s="13" t="s">
        <v>13</v>
      </c>
      <c r="C1" s="13"/>
      <c r="D1" s="13"/>
      <c r="E1" s="13" t="s">
        <v>64</v>
      </c>
      <c r="F1" s="31"/>
      <c r="G1" s="31"/>
      <c r="H1" s="31"/>
      <c r="I1" s="31"/>
      <c r="J1" s="31"/>
      <c r="K1" s="31"/>
      <c r="L1" s="31"/>
      <c r="M1" s="31"/>
      <c r="N1" s="31"/>
      <c r="O1" s="31"/>
      <c r="P1" s="31"/>
      <c r="Q1" s="31"/>
      <c r="R1" s="31"/>
      <c r="S1" s="31"/>
      <c r="T1" s="31"/>
      <c r="U1" s="31"/>
      <c r="V1" s="31"/>
      <c r="W1" s="31"/>
      <c r="X1" s="31"/>
      <c r="Y1" s="31"/>
      <c r="Z1" s="31"/>
      <c r="AA1" s="31"/>
      <c r="AB1" s="31"/>
    </row>
    <row r="2" spans="1:28" x14ac:dyDescent="0.25">
      <c r="A2" s="1">
        <f>'DONNÉES '!B41</f>
        <v>0</v>
      </c>
      <c r="B2" s="1" t="str">
        <f>province_1</f>
        <v>AB</v>
      </c>
      <c r="C2" s="1" t="s">
        <v>63</v>
      </c>
      <c r="D2" s="1" t="str">
        <f>CONCATENATE(A2,B2,C2)</f>
        <v>0ABSoil&amp;Dirt</v>
      </c>
      <c r="E2" s="20">
        <f>IF(A2&gt;end_year_1, 0, 'DONNÉES '!H41)</f>
        <v>0</v>
      </c>
      <c r="F2" s="20"/>
      <c r="G2" s="20"/>
      <c r="H2" s="20"/>
      <c r="I2" s="20"/>
      <c r="J2" s="20"/>
      <c r="K2" s="20"/>
      <c r="L2" s="20"/>
      <c r="M2" s="20"/>
      <c r="N2" s="20"/>
      <c r="O2" s="20"/>
      <c r="P2" s="20"/>
      <c r="Q2" s="20"/>
      <c r="R2" s="20"/>
      <c r="S2" s="20"/>
      <c r="T2" s="20"/>
      <c r="U2" s="20"/>
      <c r="V2" s="20"/>
      <c r="W2" s="20"/>
      <c r="X2" s="20"/>
      <c r="Y2" s="20"/>
      <c r="Z2" s="20"/>
      <c r="AA2" s="20"/>
      <c r="AB2" s="20"/>
    </row>
    <row r="3" spans="1:28" x14ac:dyDescent="0.25">
      <c r="A3" s="1">
        <f>'DONNÉES '!B42</f>
        <v>1</v>
      </c>
      <c r="B3" s="1" t="str">
        <f t="shared" ref="B3:B66" si="0">province_1</f>
        <v>AB</v>
      </c>
      <c r="C3" s="1" t="s">
        <v>63</v>
      </c>
      <c r="D3" s="1" t="str">
        <f t="shared" ref="D3:D66" si="1">CONCATENATE(A3,B3,C3)</f>
        <v>1ABSoil&amp;Dirt</v>
      </c>
      <c r="E3" s="20">
        <f>IF(A3&gt;end_year_1, 0, 'DONNÉES '!H42)</f>
        <v>0</v>
      </c>
      <c r="F3" s="20"/>
      <c r="G3" s="20"/>
      <c r="H3" s="20"/>
      <c r="I3" s="20"/>
      <c r="J3" s="20"/>
      <c r="K3" s="20"/>
      <c r="L3" s="20"/>
      <c r="M3" s="20"/>
      <c r="N3" s="20"/>
      <c r="O3" s="20"/>
      <c r="P3" s="20"/>
      <c r="Q3" s="20"/>
      <c r="R3" s="20"/>
      <c r="S3" s="20"/>
      <c r="T3" s="20"/>
      <c r="U3" s="20"/>
      <c r="V3" s="20"/>
      <c r="W3" s="20"/>
      <c r="X3" s="20"/>
      <c r="Y3" s="20"/>
      <c r="Z3" s="20"/>
      <c r="AA3" s="20"/>
      <c r="AB3" s="20"/>
    </row>
    <row r="4" spans="1:28" x14ac:dyDescent="0.25">
      <c r="A4" s="1">
        <f>'DONNÉES '!B43</f>
        <v>2</v>
      </c>
      <c r="B4" s="1" t="str">
        <f t="shared" si="0"/>
        <v>AB</v>
      </c>
      <c r="C4" s="1" t="s">
        <v>63</v>
      </c>
      <c r="D4" s="1" t="str">
        <f t="shared" si="1"/>
        <v>2ABSoil&amp;Dirt</v>
      </c>
      <c r="E4" s="20">
        <f>IF(A4&gt;end_year_1, 0, 'DONNÉES '!H43)</f>
        <v>0</v>
      </c>
      <c r="F4" s="20"/>
      <c r="G4" s="20"/>
      <c r="H4" s="20"/>
      <c r="I4" s="20"/>
      <c r="J4" s="20"/>
      <c r="K4" s="20"/>
      <c r="L4" s="20"/>
      <c r="M4" s="20"/>
      <c r="N4" s="20"/>
      <c r="O4" s="20"/>
      <c r="P4" s="20"/>
      <c r="Q4" s="20"/>
      <c r="R4" s="20"/>
      <c r="S4" s="20"/>
      <c r="T4" s="20"/>
      <c r="U4" s="20"/>
      <c r="V4" s="20"/>
      <c r="W4" s="20"/>
      <c r="X4" s="20"/>
      <c r="Y4" s="20"/>
      <c r="Z4" s="20"/>
      <c r="AA4" s="20"/>
      <c r="AB4" s="20"/>
    </row>
    <row r="5" spans="1:28" x14ac:dyDescent="0.25">
      <c r="A5" s="1">
        <f>'DONNÉES '!B44</f>
        <v>3</v>
      </c>
      <c r="B5" s="1" t="str">
        <f t="shared" si="0"/>
        <v>AB</v>
      </c>
      <c r="C5" s="1" t="s">
        <v>63</v>
      </c>
      <c r="D5" s="1" t="str">
        <f t="shared" si="1"/>
        <v>3ABSoil&amp;Dirt</v>
      </c>
      <c r="E5" s="20">
        <f>IF(A5&gt;end_year_1, 0, 'DONNÉES '!H44)</f>
        <v>0</v>
      </c>
      <c r="F5" s="20"/>
      <c r="G5" s="20"/>
      <c r="H5" s="20"/>
      <c r="I5" s="20"/>
      <c r="J5" s="20"/>
      <c r="K5" s="20"/>
      <c r="L5" s="20"/>
      <c r="M5" s="20"/>
      <c r="N5" s="20"/>
      <c r="O5" s="20"/>
      <c r="P5" s="20"/>
      <c r="Q5" s="20"/>
      <c r="R5" s="20"/>
      <c r="S5" s="20"/>
      <c r="T5" s="20"/>
      <c r="U5" s="20"/>
      <c r="V5" s="20"/>
      <c r="W5" s="20"/>
      <c r="X5" s="20"/>
      <c r="Y5" s="20"/>
      <c r="Z5" s="20"/>
      <c r="AA5" s="20"/>
      <c r="AB5" s="20"/>
    </row>
    <row r="6" spans="1:28" x14ac:dyDescent="0.25">
      <c r="A6" s="1">
        <f>'DONNÉES '!B45</f>
        <v>4</v>
      </c>
      <c r="B6" s="1" t="str">
        <f t="shared" si="0"/>
        <v>AB</v>
      </c>
      <c r="C6" s="1" t="s">
        <v>63</v>
      </c>
      <c r="D6" s="1" t="str">
        <f t="shared" si="1"/>
        <v>4ABSoil&amp;Dirt</v>
      </c>
      <c r="E6" s="20">
        <f>IF(A6&gt;end_year_1, 0, 'DONNÉES '!H45)</f>
        <v>0</v>
      </c>
      <c r="F6" s="20"/>
      <c r="G6" s="20"/>
      <c r="H6" s="20"/>
      <c r="I6" s="20"/>
      <c r="J6" s="20"/>
      <c r="K6" s="20"/>
      <c r="L6" s="20"/>
      <c r="M6" s="20"/>
      <c r="N6" s="20"/>
      <c r="O6" s="20"/>
      <c r="P6" s="20"/>
      <c r="Q6" s="20"/>
      <c r="R6" s="20"/>
      <c r="S6" s="20"/>
      <c r="T6" s="20"/>
      <c r="U6" s="20"/>
      <c r="V6" s="20"/>
      <c r="W6" s="20"/>
      <c r="X6" s="20"/>
      <c r="Y6" s="20"/>
      <c r="Z6" s="20"/>
      <c r="AA6" s="20"/>
      <c r="AB6" s="20"/>
    </row>
    <row r="7" spans="1:28" x14ac:dyDescent="0.25">
      <c r="A7" s="1">
        <f>'DONNÉES '!B46</f>
        <v>5</v>
      </c>
      <c r="B7" s="1" t="str">
        <f t="shared" si="0"/>
        <v>AB</v>
      </c>
      <c r="C7" s="1" t="s">
        <v>63</v>
      </c>
      <c r="D7" s="1" t="str">
        <f t="shared" si="1"/>
        <v>5ABSoil&amp;Dirt</v>
      </c>
      <c r="E7" s="20">
        <f>IF(A7&gt;end_year_1, 0, 'DONNÉES '!H46)</f>
        <v>0</v>
      </c>
      <c r="F7" s="20"/>
      <c r="G7" s="20"/>
      <c r="H7" s="20"/>
      <c r="I7" s="20"/>
      <c r="J7" s="20"/>
      <c r="K7" s="20"/>
      <c r="L7" s="20"/>
      <c r="M7" s="20"/>
      <c r="N7" s="20"/>
      <c r="O7" s="20"/>
      <c r="P7" s="20"/>
      <c r="Q7" s="20"/>
      <c r="R7" s="20"/>
      <c r="S7" s="20"/>
      <c r="T7" s="20"/>
      <c r="U7" s="20"/>
      <c r="V7" s="20"/>
      <c r="W7" s="20"/>
      <c r="X7" s="20"/>
      <c r="Y7" s="20"/>
      <c r="Z7" s="20"/>
      <c r="AA7" s="20"/>
      <c r="AB7" s="20"/>
    </row>
    <row r="8" spans="1:28" x14ac:dyDescent="0.25">
      <c r="A8" s="1">
        <f>'DONNÉES '!B47</f>
        <v>6</v>
      </c>
      <c r="B8" s="1" t="str">
        <f t="shared" si="0"/>
        <v>AB</v>
      </c>
      <c r="C8" s="1" t="s">
        <v>63</v>
      </c>
      <c r="D8" s="1" t="str">
        <f t="shared" si="1"/>
        <v>6ABSoil&amp;Dirt</v>
      </c>
      <c r="E8" s="20">
        <f>IF(A8&gt;end_year_1, 0, 'DONNÉES '!H47)</f>
        <v>0</v>
      </c>
      <c r="F8" s="20"/>
      <c r="G8" s="20"/>
      <c r="H8" s="20"/>
      <c r="I8" s="20"/>
      <c r="J8" s="20"/>
      <c r="K8" s="20"/>
      <c r="L8" s="20"/>
      <c r="M8" s="20"/>
      <c r="N8" s="20"/>
      <c r="O8" s="20"/>
      <c r="P8" s="20"/>
      <c r="Q8" s="20"/>
      <c r="R8" s="20"/>
      <c r="S8" s="20"/>
      <c r="T8" s="20"/>
      <c r="U8" s="20"/>
      <c r="V8" s="20"/>
      <c r="W8" s="20"/>
      <c r="X8" s="20"/>
      <c r="Y8" s="20"/>
      <c r="Z8" s="20"/>
      <c r="AA8" s="20"/>
      <c r="AB8" s="20"/>
    </row>
    <row r="9" spans="1:28" x14ac:dyDescent="0.25">
      <c r="A9" s="1">
        <f>'DONNÉES '!B48</f>
        <v>7</v>
      </c>
      <c r="B9" s="1" t="str">
        <f t="shared" si="0"/>
        <v>AB</v>
      </c>
      <c r="C9" s="1" t="s">
        <v>63</v>
      </c>
      <c r="D9" s="1" t="str">
        <f t="shared" si="1"/>
        <v>7ABSoil&amp;Dirt</v>
      </c>
      <c r="E9" s="20">
        <f>IF(A9&gt;end_year_1, 0, 'DONNÉES '!H48)</f>
        <v>0</v>
      </c>
      <c r="F9" s="20"/>
      <c r="G9" s="20"/>
      <c r="H9" s="20"/>
      <c r="I9" s="20"/>
      <c r="J9" s="20"/>
      <c r="K9" s="20"/>
      <c r="L9" s="20"/>
      <c r="M9" s="20"/>
      <c r="N9" s="20"/>
      <c r="O9" s="20"/>
      <c r="P9" s="20"/>
      <c r="Q9" s="20"/>
      <c r="R9" s="20"/>
      <c r="S9" s="20"/>
      <c r="T9" s="20"/>
      <c r="U9" s="20"/>
      <c r="V9" s="20"/>
      <c r="W9" s="20"/>
      <c r="X9" s="20"/>
      <c r="Y9" s="20"/>
      <c r="Z9" s="20"/>
      <c r="AA9" s="20"/>
      <c r="AB9" s="20"/>
    </row>
    <row r="10" spans="1:28" x14ac:dyDescent="0.25">
      <c r="A10" s="1">
        <f>'DONNÉES '!B49</f>
        <v>8</v>
      </c>
      <c r="B10" s="1" t="str">
        <f t="shared" si="0"/>
        <v>AB</v>
      </c>
      <c r="C10" s="1" t="s">
        <v>63</v>
      </c>
      <c r="D10" s="1" t="str">
        <f t="shared" si="1"/>
        <v>8ABSoil&amp;Dirt</v>
      </c>
      <c r="E10" s="20">
        <f>IF(A10&gt;end_year_1, 0, 'DONNÉES '!H49)</f>
        <v>0</v>
      </c>
      <c r="F10" s="20"/>
      <c r="G10" s="20"/>
      <c r="H10" s="20"/>
      <c r="I10" s="20"/>
      <c r="J10" s="20"/>
      <c r="K10" s="20"/>
      <c r="L10" s="20"/>
      <c r="M10" s="20"/>
      <c r="N10" s="20"/>
      <c r="O10" s="20"/>
      <c r="P10" s="20"/>
      <c r="Q10" s="20"/>
      <c r="R10" s="20"/>
      <c r="S10" s="20"/>
      <c r="T10" s="20"/>
      <c r="U10" s="20"/>
      <c r="V10" s="20"/>
      <c r="W10" s="20"/>
      <c r="X10" s="20"/>
      <c r="Y10" s="20"/>
      <c r="Z10" s="20"/>
      <c r="AA10" s="20"/>
      <c r="AB10" s="20"/>
    </row>
    <row r="11" spans="1:28" x14ac:dyDescent="0.25">
      <c r="A11" s="1">
        <f>'DONNÉES '!B50</f>
        <v>9</v>
      </c>
      <c r="B11" s="1" t="str">
        <f t="shared" si="0"/>
        <v>AB</v>
      </c>
      <c r="C11" s="1" t="s">
        <v>63</v>
      </c>
      <c r="D11" s="1" t="str">
        <f t="shared" si="1"/>
        <v>9ABSoil&amp;Dirt</v>
      </c>
      <c r="E11" s="20">
        <f>IF(A11&gt;end_year_1, 0, 'DONNÉES '!H50)</f>
        <v>0</v>
      </c>
      <c r="F11" s="20"/>
      <c r="G11" s="20"/>
      <c r="H11" s="20"/>
      <c r="I11" s="20"/>
      <c r="J11" s="20"/>
      <c r="K11" s="20"/>
      <c r="L11" s="20"/>
      <c r="M11" s="20"/>
      <c r="N11" s="20"/>
      <c r="O11" s="20"/>
      <c r="P11" s="20"/>
      <c r="Q11" s="20"/>
      <c r="R11" s="20"/>
      <c r="S11" s="20"/>
      <c r="T11" s="20"/>
      <c r="U11" s="20"/>
      <c r="V11" s="20"/>
      <c r="W11" s="20"/>
      <c r="X11" s="20"/>
      <c r="Y11" s="20"/>
      <c r="Z11" s="20"/>
      <c r="AA11" s="20"/>
      <c r="AB11" s="20"/>
    </row>
    <row r="12" spans="1:28" x14ac:dyDescent="0.25">
      <c r="A12" s="1">
        <f>'DONNÉES '!B51</f>
        <v>10</v>
      </c>
      <c r="B12" s="1" t="str">
        <f t="shared" si="0"/>
        <v>AB</v>
      </c>
      <c r="C12" s="1" t="s">
        <v>63</v>
      </c>
      <c r="D12" s="1" t="str">
        <f t="shared" si="1"/>
        <v>10ABSoil&amp;Dirt</v>
      </c>
      <c r="E12" s="20">
        <f>IF(A12&gt;end_year_1, 0, 'DONNÉES '!H51)</f>
        <v>0</v>
      </c>
      <c r="F12" s="20"/>
      <c r="G12" s="20"/>
      <c r="H12" s="20"/>
      <c r="I12" s="20"/>
      <c r="J12" s="20"/>
      <c r="K12" s="20"/>
      <c r="L12" s="20"/>
      <c r="M12" s="20"/>
      <c r="N12" s="20"/>
      <c r="O12" s="20"/>
      <c r="P12" s="20"/>
      <c r="Q12" s="20"/>
      <c r="R12" s="20"/>
      <c r="S12" s="20"/>
      <c r="T12" s="20"/>
      <c r="U12" s="20"/>
      <c r="V12" s="20"/>
      <c r="W12" s="20"/>
      <c r="X12" s="20"/>
      <c r="Y12" s="20"/>
      <c r="Z12" s="20"/>
      <c r="AA12" s="20"/>
      <c r="AB12" s="20"/>
    </row>
    <row r="13" spans="1:28" x14ac:dyDescent="0.25">
      <c r="A13" s="1">
        <f>'DONNÉES '!B52</f>
        <v>11</v>
      </c>
      <c r="B13" s="1" t="str">
        <f t="shared" si="0"/>
        <v>AB</v>
      </c>
      <c r="C13" s="1" t="s">
        <v>63</v>
      </c>
      <c r="D13" s="1" t="str">
        <f t="shared" si="1"/>
        <v>11ABSoil&amp;Dirt</v>
      </c>
      <c r="E13" s="20">
        <f>IF(A13&gt;end_year_1, 0, 'DONNÉES '!H52)</f>
        <v>0</v>
      </c>
      <c r="F13" s="20"/>
      <c r="G13" s="20"/>
      <c r="H13" s="20"/>
      <c r="I13" s="20"/>
      <c r="J13" s="20"/>
      <c r="K13" s="20"/>
      <c r="L13" s="20"/>
      <c r="M13" s="20"/>
      <c r="N13" s="20"/>
      <c r="O13" s="20"/>
      <c r="P13" s="20"/>
      <c r="Q13" s="20"/>
      <c r="R13" s="20"/>
      <c r="S13" s="20"/>
      <c r="T13" s="20"/>
      <c r="U13" s="20"/>
      <c r="V13" s="20"/>
      <c r="W13" s="20"/>
      <c r="X13" s="20"/>
      <c r="Y13" s="20"/>
      <c r="Z13" s="20"/>
      <c r="AA13" s="20"/>
      <c r="AB13" s="20"/>
    </row>
    <row r="14" spans="1:28" x14ac:dyDescent="0.25">
      <c r="A14" s="1">
        <f>'DONNÉES '!B53</f>
        <v>12</v>
      </c>
      <c r="B14" s="1" t="str">
        <f t="shared" si="0"/>
        <v>AB</v>
      </c>
      <c r="C14" s="1" t="s">
        <v>63</v>
      </c>
      <c r="D14" s="1" t="str">
        <f t="shared" si="1"/>
        <v>12ABSoil&amp;Dirt</v>
      </c>
      <c r="E14" s="20">
        <f>IF(A14&gt;end_year_1, 0, 'DONNÉES '!H53)</f>
        <v>0</v>
      </c>
      <c r="F14" s="20"/>
      <c r="G14" s="20"/>
      <c r="H14" s="20"/>
      <c r="I14" s="20"/>
      <c r="J14" s="20"/>
      <c r="K14" s="20"/>
      <c r="L14" s="20"/>
      <c r="M14" s="20"/>
      <c r="N14" s="20"/>
      <c r="O14" s="20"/>
      <c r="P14" s="20"/>
      <c r="Q14" s="20"/>
      <c r="R14" s="20"/>
      <c r="S14" s="20"/>
      <c r="T14" s="20"/>
      <c r="U14" s="20"/>
      <c r="V14" s="20"/>
      <c r="W14" s="20"/>
      <c r="X14" s="20"/>
      <c r="Y14" s="20"/>
      <c r="Z14" s="20"/>
      <c r="AA14" s="20"/>
      <c r="AB14" s="20"/>
    </row>
    <row r="15" spans="1:28" x14ac:dyDescent="0.25">
      <c r="A15" s="1">
        <f>'DONNÉES '!B54</f>
        <v>13</v>
      </c>
      <c r="B15" s="1" t="str">
        <f t="shared" si="0"/>
        <v>AB</v>
      </c>
      <c r="C15" s="1" t="s">
        <v>63</v>
      </c>
      <c r="D15" s="1" t="str">
        <f t="shared" si="1"/>
        <v>13ABSoil&amp;Dirt</v>
      </c>
      <c r="E15" s="20">
        <f>IF(A15&gt;end_year_1, 0, 'DONNÉES '!H54)</f>
        <v>0</v>
      </c>
      <c r="F15" s="20"/>
      <c r="G15" s="20"/>
      <c r="H15" s="20"/>
      <c r="I15" s="20"/>
      <c r="J15" s="20"/>
      <c r="K15" s="20"/>
      <c r="L15" s="20"/>
      <c r="M15" s="20"/>
      <c r="N15" s="20"/>
      <c r="O15" s="20"/>
      <c r="P15" s="20"/>
      <c r="Q15" s="20"/>
      <c r="R15" s="20"/>
      <c r="S15" s="20"/>
      <c r="T15" s="20"/>
      <c r="U15" s="20"/>
      <c r="V15" s="20"/>
      <c r="W15" s="20"/>
      <c r="X15" s="20"/>
      <c r="Y15" s="20"/>
      <c r="Z15" s="20"/>
      <c r="AA15" s="20"/>
      <c r="AB15" s="20"/>
    </row>
    <row r="16" spans="1:28" x14ac:dyDescent="0.25">
      <c r="A16" s="1">
        <f>'DONNÉES '!B55</f>
        <v>14</v>
      </c>
      <c r="B16" s="1" t="str">
        <f t="shared" si="0"/>
        <v>AB</v>
      </c>
      <c r="C16" s="1" t="s">
        <v>63</v>
      </c>
      <c r="D16" s="1" t="str">
        <f t="shared" si="1"/>
        <v>14ABSoil&amp;Dirt</v>
      </c>
      <c r="E16" s="20">
        <f>IF(A16&gt;end_year_1, 0, 'DONNÉES '!H55)</f>
        <v>0</v>
      </c>
      <c r="F16" s="20"/>
      <c r="G16" s="20"/>
      <c r="H16" s="20"/>
      <c r="I16" s="20"/>
      <c r="J16" s="20"/>
      <c r="K16" s="20"/>
      <c r="L16" s="20"/>
      <c r="M16" s="20"/>
      <c r="N16" s="20"/>
      <c r="O16" s="20"/>
      <c r="P16" s="20"/>
      <c r="Q16" s="20"/>
      <c r="R16" s="20"/>
      <c r="S16" s="20"/>
      <c r="T16" s="20"/>
      <c r="U16" s="20"/>
      <c r="V16" s="20"/>
      <c r="W16" s="20"/>
      <c r="X16" s="20"/>
      <c r="Y16" s="20"/>
      <c r="Z16" s="20"/>
      <c r="AA16" s="20"/>
      <c r="AB16" s="20"/>
    </row>
    <row r="17" spans="1:28" x14ac:dyDescent="0.25">
      <c r="A17" s="1">
        <f>'DONNÉES '!B56</f>
        <v>15</v>
      </c>
      <c r="B17" s="1" t="str">
        <f t="shared" si="0"/>
        <v>AB</v>
      </c>
      <c r="C17" s="1" t="s">
        <v>63</v>
      </c>
      <c r="D17" s="1" t="str">
        <f t="shared" si="1"/>
        <v>15ABSoil&amp;Dirt</v>
      </c>
      <c r="E17" s="20">
        <f>IF(A17&gt;end_year_1, 0, 'DONNÉES '!H56)</f>
        <v>0</v>
      </c>
      <c r="F17" s="20"/>
      <c r="G17" s="20"/>
      <c r="H17" s="20"/>
      <c r="I17" s="20"/>
      <c r="J17" s="20"/>
      <c r="K17" s="20"/>
      <c r="L17" s="20"/>
      <c r="M17" s="20"/>
      <c r="N17" s="20"/>
      <c r="O17" s="20"/>
      <c r="P17" s="20"/>
      <c r="Q17" s="20"/>
      <c r="R17" s="20"/>
      <c r="S17" s="20"/>
      <c r="T17" s="20"/>
      <c r="U17" s="20"/>
      <c r="V17" s="20"/>
      <c r="W17" s="20"/>
      <c r="X17" s="20"/>
      <c r="Y17" s="20"/>
      <c r="Z17" s="20"/>
      <c r="AA17" s="20"/>
      <c r="AB17" s="20"/>
    </row>
    <row r="18" spans="1:28" x14ac:dyDescent="0.25">
      <c r="A18" s="1">
        <f>'DONNÉES '!B57</f>
        <v>16</v>
      </c>
      <c r="B18" s="1" t="str">
        <f t="shared" si="0"/>
        <v>AB</v>
      </c>
      <c r="C18" s="1" t="s">
        <v>63</v>
      </c>
      <c r="D18" s="1" t="str">
        <f t="shared" si="1"/>
        <v>16ABSoil&amp;Dirt</v>
      </c>
      <c r="E18" s="20">
        <f>IF(A18&gt;end_year_1, 0, 'DONNÉES '!H57)</f>
        <v>0</v>
      </c>
      <c r="F18" s="20"/>
      <c r="G18" s="20"/>
      <c r="H18" s="20"/>
      <c r="I18" s="20"/>
      <c r="J18" s="20"/>
      <c r="K18" s="20"/>
      <c r="L18" s="20"/>
      <c r="M18" s="20"/>
      <c r="N18" s="20"/>
      <c r="O18" s="20"/>
      <c r="P18" s="20"/>
      <c r="Q18" s="20"/>
      <c r="R18" s="20"/>
      <c r="S18" s="20"/>
      <c r="T18" s="20"/>
      <c r="U18" s="20"/>
      <c r="V18" s="20"/>
      <c r="W18" s="20"/>
      <c r="X18" s="20"/>
      <c r="Y18" s="20"/>
      <c r="Z18" s="20"/>
      <c r="AA18" s="20"/>
      <c r="AB18" s="20"/>
    </row>
    <row r="19" spans="1:28" x14ac:dyDescent="0.25">
      <c r="A19" s="1">
        <f>'DONNÉES '!B58</f>
        <v>17</v>
      </c>
      <c r="B19" s="1" t="str">
        <f t="shared" si="0"/>
        <v>AB</v>
      </c>
      <c r="C19" s="1" t="s">
        <v>63</v>
      </c>
      <c r="D19" s="1" t="str">
        <f t="shared" si="1"/>
        <v>17ABSoil&amp;Dirt</v>
      </c>
      <c r="E19" s="20">
        <f>IF(A19&gt;end_year_1, 0, 'DONNÉES '!H58)</f>
        <v>0</v>
      </c>
      <c r="F19" s="20"/>
      <c r="G19" s="20"/>
      <c r="H19" s="20"/>
      <c r="I19" s="20"/>
      <c r="J19" s="20"/>
      <c r="K19" s="20"/>
      <c r="L19" s="20"/>
      <c r="M19" s="20"/>
      <c r="N19" s="20"/>
      <c r="O19" s="20"/>
      <c r="P19" s="20"/>
      <c r="Q19" s="20"/>
      <c r="R19" s="20"/>
      <c r="S19" s="20"/>
      <c r="T19" s="20"/>
      <c r="U19" s="20"/>
      <c r="V19" s="20"/>
      <c r="W19" s="20"/>
      <c r="X19" s="20"/>
      <c r="Y19" s="20"/>
      <c r="Z19" s="20"/>
      <c r="AA19" s="20"/>
      <c r="AB19" s="20"/>
    </row>
    <row r="20" spans="1:28" x14ac:dyDescent="0.25">
      <c r="A20" s="1">
        <f>'DONNÉES '!B59</f>
        <v>18</v>
      </c>
      <c r="B20" s="1" t="str">
        <f t="shared" si="0"/>
        <v>AB</v>
      </c>
      <c r="C20" s="1" t="s">
        <v>63</v>
      </c>
      <c r="D20" s="1" t="str">
        <f t="shared" si="1"/>
        <v>18ABSoil&amp;Dirt</v>
      </c>
      <c r="E20" s="20">
        <f>IF(A20&gt;end_year_1, 0, 'DONNÉES '!H59)</f>
        <v>0</v>
      </c>
      <c r="F20" s="20"/>
      <c r="G20" s="20"/>
      <c r="H20" s="20"/>
      <c r="I20" s="20"/>
      <c r="J20" s="20"/>
      <c r="K20" s="20"/>
      <c r="L20" s="20"/>
      <c r="M20" s="20"/>
      <c r="N20" s="20"/>
      <c r="O20" s="20"/>
      <c r="P20" s="20"/>
      <c r="Q20" s="20"/>
      <c r="R20" s="20"/>
      <c r="S20" s="20"/>
      <c r="T20" s="20"/>
      <c r="U20" s="20"/>
      <c r="V20" s="20"/>
      <c r="W20" s="20"/>
      <c r="X20" s="20"/>
      <c r="Y20" s="20"/>
      <c r="Z20" s="20"/>
      <c r="AA20" s="20"/>
      <c r="AB20" s="20"/>
    </row>
    <row r="21" spans="1:28" x14ac:dyDescent="0.25">
      <c r="A21" s="1">
        <f>'DONNÉES '!B60</f>
        <v>19</v>
      </c>
      <c r="B21" s="1" t="str">
        <f t="shared" si="0"/>
        <v>AB</v>
      </c>
      <c r="C21" s="1" t="s">
        <v>63</v>
      </c>
      <c r="D21" s="1" t="str">
        <f t="shared" si="1"/>
        <v>19ABSoil&amp;Dirt</v>
      </c>
      <c r="E21" s="20">
        <f>IF(A21&gt;end_year_1, 0, 'DONNÉES '!H60)</f>
        <v>0</v>
      </c>
      <c r="F21" s="20"/>
      <c r="G21" s="20"/>
      <c r="H21" s="20"/>
      <c r="I21" s="20"/>
      <c r="J21" s="20"/>
      <c r="K21" s="20"/>
      <c r="L21" s="20"/>
      <c r="M21" s="20"/>
      <c r="N21" s="20"/>
      <c r="O21" s="20"/>
      <c r="P21" s="20"/>
      <c r="Q21" s="20"/>
      <c r="R21" s="20"/>
      <c r="S21" s="20"/>
      <c r="T21" s="20"/>
      <c r="U21" s="20"/>
      <c r="V21" s="20"/>
      <c r="W21" s="20"/>
      <c r="X21" s="20"/>
      <c r="Y21" s="20"/>
      <c r="Z21" s="20"/>
      <c r="AA21" s="20"/>
      <c r="AB21" s="20"/>
    </row>
    <row r="22" spans="1:28" x14ac:dyDescent="0.25">
      <c r="A22" s="1">
        <f>'DONNÉES '!B61</f>
        <v>20</v>
      </c>
      <c r="B22" s="1" t="str">
        <f t="shared" si="0"/>
        <v>AB</v>
      </c>
      <c r="C22" s="1" t="s">
        <v>63</v>
      </c>
      <c r="D22" s="1" t="str">
        <f t="shared" si="1"/>
        <v>20ABSoil&amp;Dirt</v>
      </c>
      <c r="E22" s="20">
        <f>IF(A22&gt;end_year_1, 0, 'DONNÉES '!H61)</f>
        <v>0</v>
      </c>
      <c r="F22" s="20"/>
      <c r="G22" s="20"/>
      <c r="H22" s="20"/>
      <c r="I22" s="20"/>
      <c r="J22" s="20"/>
      <c r="K22" s="20"/>
      <c r="L22" s="20"/>
      <c r="M22" s="20"/>
      <c r="N22" s="20"/>
      <c r="O22" s="20"/>
      <c r="P22" s="20"/>
      <c r="Q22" s="20"/>
      <c r="R22" s="20"/>
      <c r="S22" s="20"/>
      <c r="T22" s="20"/>
      <c r="U22" s="20"/>
      <c r="V22" s="20"/>
      <c r="W22" s="20"/>
      <c r="X22" s="20"/>
      <c r="Y22" s="20"/>
      <c r="Z22" s="20"/>
      <c r="AA22" s="20"/>
      <c r="AB22" s="20"/>
    </row>
    <row r="23" spans="1:28" x14ac:dyDescent="0.25">
      <c r="A23" s="1">
        <f>'DONNÉES '!B62</f>
        <v>21</v>
      </c>
      <c r="B23" s="1" t="str">
        <f t="shared" si="0"/>
        <v>AB</v>
      </c>
      <c r="C23" s="1" t="s">
        <v>63</v>
      </c>
      <c r="D23" s="1" t="str">
        <f t="shared" si="1"/>
        <v>21ABSoil&amp;Dirt</v>
      </c>
      <c r="E23" s="20">
        <f>IF(A23&gt;end_year_1, 0, 'DONNÉES '!H62)</f>
        <v>0</v>
      </c>
      <c r="F23" s="20"/>
      <c r="G23" s="20"/>
      <c r="H23" s="20"/>
      <c r="I23" s="20"/>
      <c r="J23" s="20"/>
      <c r="K23" s="20"/>
      <c r="L23" s="20"/>
      <c r="M23" s="20"/>
      <c r="N23" s="20"/>
      <c r="O23" s="20"/>
      <c r="P23" s="20"/>
      <c r="Q23" s="20"/>
      <c r="R23" s="20"/>
      <c r="S23" s="20"/>
      <c r="T23" s="20"/>
      <c r="U23" s="20"/>
      <c r="V23" s="20"/>
      <c r="W23" s="20"/>
      <c r="X23" s="20"/>
      <c r="Y23" s="20"/>
      <c r="Z23" s="20"/>
      <c r="AA23" s="20"/>
      <c r="AB23" s="20"/>
    </row>
    <row r="24" spans="1:28" x14ac:dyDescent="0.25">
      <c r="A24" s="1">
        <f>'DONNÉES '!B63</f>
        <v>22</v>
      </c>
      <c r="B24" s="1" t="str">
        <f t="shared" si="0"/>
        <v>AB</v>
      </c>
      <c r="C24" s="1" t="s">
        <v>63</v>
      </c>
      <c r="D24" s="1" t="str">
        <f t="shared" si="1"/>
        <v>22ABSoil&amp;Dirt</v>
      </c>
      <c r="E24" s="20">
        <f>IF(A24&gt;end_year_1, 0, 'DONNÉES '!H63)</f>
        <v>0</v>
      </c>
      <c r="F24" s="20"/>
      <c r="G24" s="20"/>
      <c r="H24" s="20"/>
      <c r="I24" s="20"/>
      <c r="J24" s="20"/>
      <c r="K24" s="20"/>
      <c r="L24" s="20"/>
      <c r="M24" s="20"/>
      <c r="N24" s="20"/>
      <c r="O24" s="20"/>
      <c r="P24" s="20"/>
      <c r="Q24" s="20"/>
      <c r="R24" s="20"/>
      <c r="S24" s="20"/>
      <c r="T24" s="20"/>
      <c r="U24" s="20"/>
      <c r="V24" s="20"/>
      <c r="W24" s="20"/>
      <c r="X24" s="20"/>
      <c r="Y24" s="20"/>
      <c r="Z24" s="20"/>
      <c r="AA24" s="20"/>
      <c r="AB24" s="20"/>
    </row>
    <row r="25" spans="1:28" x14ac:dyDescent="0.25">
      <c r="A25" s="1">
        <f>'DONNÉES '!B64</f>
        <v>23</v>
      </c>
      <c r="B25" s="1" t="str">
        <f t="shared" si="0"/>
        <v>AB</v>
      </c>
      <c r="C25" s="1" t="s">
        <v>63</v>
      </c>
      <c r="D25" s="1" t="str">
        <f t="shared" si="1"/>
        <v>23ABSoil&amp;Dirt</v>
      </c>
      <c r="E25" s="20">
        <f>IF(A25&gt;end_year_1, 0, 'DONNÉES '!H64)</f>
        <v>0</v>
      </c>
      <c r="F25" s="20"/>
      <c r="G25" s="20"/>
      <c r="H25" s="20"/>
      <c r="I25" s="20"/>
      <c r="J25" s="20"/>
      <c r="K25" s="20"/>
      <c r="L25" s="20"/>
      <c r="M25" s="20"/>
      <c r="N25" s="20"/>
      <c r="O25" s="20"/>
      <c r="P25" s="20"/>
      <c r="Q25" s="20"/>
      <c r="R25" s="20"/>
      <c r="S25" s="20"/>
      <c r="T25" s="20"/>
      <c r="U25" s="20"/>
      <c r="V25" s="20"/>
      <c r="W25" s="20"/>
      <c r="X25" s="20"/>
      <c r="Y25" s="20"/>
      <c r="Z25" s="20"/>
      <c r="AA25" s="20"/>
      <c r="AB25" s="20"/>
    </row>
    <row r="26" spans="1:28" x14ac:dyDescent="0.25">
      <c r="A26" s="1">
        <f>'DONNÉES '!B65</f>
        <v>24</v>
      </c>
      <c r="B26" s="1" t="str">
        <f t="shared" si="0"/>
        <v>AB</v>
      </c>
      <c r="C26" s="1" t="s">
        <v>63</v>
      </c>
      <c r="D26" s="1" t="str">
        <f t="shared" si="1"/>
        <v>24ABSoil&amp;Dirt</v>
      </c>
      <c r="E26" s="20">
        <f>IF(A26&gt;end_year_1, 0, 'DONNÉES '!H65)</f>
        <v>0</v>
      </c>
      <c r="F26" s="20"/>
      <c r="G26" s="20"/>
      <c r="H26" s="20"/>
      <c r="I26" s="20"/>
      <c r="J26" s="20"/>
      <c r="K26" s="20"/>
      <c r="L26" s="20"/>
      <c r="M26" s="20"/>
      <c r="N26" s="20"/>
      <c r="O26" s="20"/>
      <c r="P26" s="20"/>
      <c r="Q26" s="20"/>
      <c r="R26" s="20"/>
      <c r="S26" s="20"/>
      <c r="T26" s="20"/>
      <c r="U26" s="20"/>
      <c r="V26" s="20"/>
      <c r="W26" s="20"/>
      <c r="X26" s="20"/>
      <c r="Y26" s="20"/>
      <c r="Z26" s="20"/>
      <c r="AA26" s="20"/>
      <c r="AB26" s="20"/>
    </row>
    <row r="27" spans="1:28" x14ac:dyDescent="0.25">
      <c r="A27" s="1">
        <f>'DONNÉES '!B66</f>
        <v>25</v>
      </c>
      <c r="B27" s="1" t="str">
        <f t="shared" si="0"/>
        <v>AB</v>
      </c>
      <c r="C27" s="1" t="s">
        <v>63</v>
      </c>
      <c r="D27" s="1" t="str">
        <f t="shared" si="1"/>
        <v>25ABSoil&amp;Dirt</v>
      </c>
      <c r="E27" s="20">
        <f>IF(A27&gt;end_year_1, 0, 'DONNÉES '!H66)</f>
        <v>0</v>
      </c>
      <c r="F27" s="20"/>
      <c r="G27" s="20"/>
      <c r="H27" s="20"/>
      <c r="I27" s="20"/>
      <c r="J27" s="20"/>
      <c r="K27" s="20"/>
      <c r="L27" s="20"/>
      <c r="M27" s="20"/>
      <c r="N27" s="20"/>
      <c r="O27" s="20"/>
      <c r="P27" s="20"/>
      <c r="Q27" s="20"/>
      <c r="R27" s="20"/>
      <c r="S27" s="20"/>
      <c r="T27" s="20"/>
      <c r="U27" s="20"/>
      <c r="V27" s="20"/>
      <c r="W27" s="20"/>
      <c r="X27" s="20"/>
      <c r="Y27" s="20"/>
      <c r="Z27" s="20"/>
      <c r="AA27" s="20"/>
      <c r="AB27" s="20"/>
    </row>
    <row r="28" spans="1:28" x14ac:dyDescent="0.25">
      <c r="A28" s="1">
        <f>'DONNÉES '!B67</f>
        <v>26</v>
      </c>
      <c r="B28" s="1" t="str">
        <f t="shared" si="0"/>
        <v>AB</v>
      </c>
      <c r="C28" s="1" t="s">
        <v>63</v>
      </c>
      <c r="D28" s="1" t="str">
        <f t="shared" si="1"/>
        <v>26ABSoil&amp;Dirt</v>
      </c>
      <c r="E28" s="20">
        <f>IF(A28&gt;end_year_1, 0, 'DONNÉES '!H67)</f>
        <v>0</v>
      </c>
      <c r="F28" s="20"/>
      <c r="G28" s="20"/>
      <c r="H28" s="20"/>
      <c r="I28" s="20"/>
      <c r="J28" s="20"/>
      <c r="K28" s="20"/>
      <c r="L28" s="20"/>
      <c r="M28" s="20"/>
      <c r="N28" s="20"/>
      <c r="O28" s="20"/>
      <c r="P28" s="20"/>
      <c r="Q28" s="20"/>
      <c r="R28" s="20"/>
      <c r="S28" s="20"/>
      <c r="T28" s="20"/>
      <c r="U28" s="20"/>
      <c r="V28" s="20"/>
      <c r="W28" s="20"/>
      <c r="X28" s="20"/>
      <c r="Y28" s="20"/>
      <c r="Z28" s="20"/>
      <c r="AA28" s="20"/>
      <c r="AB28" s="20"/>
    </row>
    <row r="29" spans="1:28" x14ac:dyDescent="0.25">
      <c r="A29" s="1">
        <f>'DONNÉES '!B68</f>
        <v>27</v>
      </c>
      <c r="B29" s="1" t="str">
        <f t="shared" si="0"/>
        <v>AB</v>
      </c>
      <c r="C29" s="1" t="s">
        <v>63</v>
      </c>
      <c r="D29" s="1" t="str">
        <f t="shared" si="1"/>
        <v>27ABSoil&amp;Dirt</v>
      </c>
      <c r="E29" s="20">
        <f>IF(A29&gt;end_year_1, 0, 'DONNÉES '!H68)</f>
        <v>0</v>
      </c>
      <c r="F29" s="20"/>
      <c r="G29" s="20"/>
      <c r="H29" s="20"/>
      <c r="I29" s="20"/>
      <c r="J29" s="20"/>
      <c r="K29" s="20"/>
      <c r="L29" s="20"/>
      <c r="M29" s="20"/>
      <c r="N29" s="20"/>
      <c r="O29" s="20"/>
      <c r="P29" s="20"/>
      <c r="Q29" s="20"/>
      <c r="R29" s="20"/>
      <c r="S29" s="20"/>
      <c r="T29" s="20"/>
      <c r="U29" s="20"/>
      <c r="V29" s="20"/>
      <c r="W29" s="20"/>
      <c r="X29" s="20"/>
      <c r="Y29" s="20"/>
      <c r="Z29" s="20"/>
      <c r="AA29" s="20"/>
      <c r="AB29" s="20"/>
    </row>
    <row r="30" spans="1:28" x14ac:dyDescent="0.25">
      <c r="A30" s="1">
        <f>'DONNÉES '!B69</f>
        <v>28</v>
      </c>
      <c r="B30" s="1" t="str">
        <f t="shared" si="0"/>
        <v>AB</v>
      </c>
      <c r="C30" s="1" t="s">
        <v>63</v>
      </c>
      <c r="D30" s="1" t="str">
        <f t="shared" si="1"/>
        <v>28ABSoil&amp;Dirt</v>
      </c>
      <c r="E30" s="20">
        <f>IF(A30&gt;end_year_1, 0, 'DONNÉES '!H69)</f>
        <v>0</v>
      </c>
      <c r="F30" s="20"/>
      <c r="G30" s="20"/>
      <c r="H30" s="20"/>
      <c r="I30" s="20"/>
      <c r="J30" s="20"/>
      <c r="K30" s="20"/>
      <c r="L30" s="20"/>
      <c r="M30" s="20"/>
      <c r="N30" s="20"/>
      <c r="O30" s="20"/>
      <c r="P30" s="20"/>
      <c r="Q30" s="20"/>
      <c r="R30" s="20"/>
      <c r="S30" s="20"/>
      <c r="T30" s="20"/>
      <c r="U30" s="20"/>
      <c r="V30" s="20"/>
      <c r="W30" s="20"/>
      <c r="X30" s="20"/>
      <c r="Y30" s="20"/>
      <c r="Z30" s="20"/>
      <c r="AA30" s="20"/>
      <c r="AB30" s="20"/>
    </row>
    <row r="31" spans="1:28" x14ac:dyDescent="0.25">
      <c r="A31" s="1">
        <f>'DONNÉES '!B70</f>
        <v>29</v>
      </c>
      <c r="B31" s="1" t="str">
        <f t="shared" si="0"/>
        <v>AB</v>
      </c>
      <c r="C31" s="1" t="s">
        <v>63</v>
      </c>
      <c r="D31" s="1" t="str">
        <f t="shared" si="1"/>
        <v>29ABSoil&amp;Dirt</v>
      </c>
      <c r="E31" s="20">
        <f>IF(A31&gt;end_year_1, 0, 'DONNÉES '!H70)</f>
        <v>0</v>
      </c>
      <c r="F31" s="20"/>
      <c r="G31" s="20"/>
      <c r="H31" s="20"/>
      <c r="I31" s="20"/>
      <c r="J31" s="20"/>
      <c r="K31" s="20"/>
      <c r="L31" s="20"/>
      <c r="M31" s="20"/>
      <c r="N31" s="20"/>
      <c r="O31" s="20"/>
      <c r="P31" s="20"/>
      <c r="Q31" s="20"/>
      <c r="R31" s="20"/>
      <c r="S31" s="20"/>
      <c r="T31" s="20"/>
      <c r="U31" s="20"/>
      <c r="V31" s="20"/>
      <c r="W31" s="20"/>
      <c r="X31" s="20"/>
      <c r="Y31" s="20"/>
      <c r="Z31" s="20"/>
      <c r="AA31" s="20"/>
      <c r="AB31" s="20"/>
    </row>
    <row r="32" spans="1:28" x14ac:dyDescent="0.25">
      <c r="A32" s="1">
        <f>'DONNÉES '!B71</f>
        <v>30</v>
      </c>
      <c r="B32" s="1" t="str">
        <f t="shared" si="0"/>
        <v>AB</v>
      </c>
      <c r="C32" s="1" t="s">
        <v>63</v>
      </c>
      <c r="D32" s="1" t="str">
        <f t="shared" si="1"/>
        <v>30ABSoil&amp;Dirt</v>
      </c>
      <c r="E32" s="20">
        <f>IF(A32&gt;end_year_1, 0, 'DONNÉES '!H71)</f>
        <v>0</v>
      </c>
      <c r="F32" s="20"/>
      <c r="G32" s="20"/>
      <c r="H32" s="20"/>
      <c r="I32" s="20"/>
      <c r="J32" s="20"/>
      <c r="K32" s="20"/>
      <c r="L32" s="20"/>
      <c r="M32" s="20"/>
      <c r="N32" s="20"/>
      <c r="O32" s="20"/>
      <c r="P32" s="20"/>
      <c r="Q32" s="20"/>
      <c r="R32" s="20"/>
      <c r="S32" s="20"/>
      <c r="T32" s="20"/>
      <c r="U32" s="20"/>
      <c r="V32" s="20"/>
      <c r="W32" s="20"/>
      <c r="X32" s="20"/>
      <c r="Y32" s="20"/>
      <c r="Z32" s="20"/>
      <c r="AA32" s="20"/>
      <c r="AB32" s="20"/>
    </row>
    <row r="33" spans="1:28" x14ac:dyDescent="0.25">
      <c r="A33" s="1">
        <f>'DONNÉES '!B72</f>
        <v>31</v>
      </c>
      <c r="B33" s="1" t="str">
        <f t="shared" si="0"/>
        <v>AB</v>
      </c>
      <c r="C33" s="1" t="s">
        <v>63</v>
      </c>
      <c r="D33" s="1" t="str">
        <f t="shared" si="1"/>
        <v>31ABSoil&amp;Dirt</v>
      </c>
      <c r="E33" s="20">
        <f>IF(A33&gt;end_year_1, 0, 'DONNÉES '!H72)</f>
        <v>0</v>
      </c>
      <c r="F33" s="20"/>
      <c r="G33" s="20"/>
      <c r="H33" s="20"/>
      <c r="I33" s="20"/>
      <c r="J33" s="20"/>
      <c r="K33" s="20"/>
      <c r="L33" s="20"/>
      <c r="M33" s="20"/>
      <c r="N33" s="20"/>
      <c r="O33" s="20"/>
      <c r="P33" s="20"/>
      <c r="Q33" s="20"/>
      <c r="R33" s="20"/>
      <c r="S33" s="20"/>
      <c r="T33" s="20"/>
      <c r="U33" s="20"/>
      <c r="V33" s="20"/>
      <c r="W33" s="20"/>
      <c r="X33" s="20"/>
      <c r="Y33" s="20"/>
      <c r="Z33" s="20"/>
      <c r="AA33" s="20"/>
      <c r="AB33" s="20"/>
    </row>
    <row r="34" spans="1:28" x14ac:dyDescent="0.25">
      <c r="A34" s="1">
        <f>'DONNÉES '!B73</f>
        <v>32</v>
      </c>
      <c r="B34" s="1" t="str">
        <f t="shared" si="0"/>
        <v>AB</v>
      </c>
      <c r="C34" s="1" t="s">
        <v>63</v>
      </c>
      <c r="D34" s="1" t="str">
        <f t="shared" si="1"/>
        <v>32ABSoil&amp;Dirt</v>
      </c>
      <c r="E34" s="20">
        <f>IF(A34&gt;end_year_1, 0, 'DONNÉES '!H73)</f>
        <v>0</v>
      </c>
      <c r="F34" s="20"/>
      <c r="G34" s="20"/>
      <c r="H34" s="20"/>
      <c r="I34" s="20"/>
      <c r="J34" s="20"/>
      <c r="K34" s="20"/>
      <c r="L34" s="20"/>
      <c r="M34" s="20"/>
      <c r="N34" s="20"/>
      <c r="O34" s="20"/>
      <c r="P34" s="20"/>
      <c r="Q34" s="20"/>
      <c r="R34" s="20"/>
      <c r="S34" s="20"/>
      <c r="T34" s="20"/>
      <c r="U34" s="20"/>
      <c r="V34" s="20"/>
      <c r="W34" s="20"/>
      <c r="X34" s="20"/>
      <c r="Y34" s="20"/>
      <c r="Z34" s="20"/>
      <c r="AA34" s="20"/>
      <c r="AB34" s="20"/>
    </row>
    <row r="35" spans="1:28" x14ac:dyDescent="0.25">
      <c r="A35" s="1">
        <f>'DONNÉES '!B74</f>
        <v>33</v>
      </c>
      <c r="B35" s="1" t="str">
        <f t="shared" si="0"/>
        <v>AB</v>
      </c>
      <c r="C35" s="1" t="s">
        <v>63</v>
      </c>
      <c r="D35" s="1" t="str">
        <f t="shared" si="1"/>
        <v>33ABSoil&amp;Dirt</v>
      </c>
      <c r="E35" s="20">
        <f>IF(A35&gt;end_year_1, 0, 'DONNÉES '!H74)</f>
        <v>0</v>
      </c>
      <c r="F35" s="20"/>
      <c r="G35" s="20"/>
      <c r="H35" s="20"/>
      <c r="I35" s="20"/>
      <c r="J35" s="20"/>
      <c r="K35" s="20"/>
      <c r="L35" s="20"/>
      <c r="M35" s="20"/>
      <c r="N35" s="20"/>
      <c r="O35" s="20"/>
      <c r="P35" s="20"/>
      <c r="Q35" s="20"/>
      <c r="R35" s="20"/>
      <c r="S35" s="20"/>
      <c r="T35" s="20"/>
      <c r="U35" s="20"/>
      <c r="V35" s="20"/>
      <c r="W35" s="20"/>
      <c r="X35" s="20"/>
      <c r="Y35" s="20"/>
      <c r="Z35" s="20"/>
      <c r="AA35" s="20"/>
      <c r="AB35" s="20"/>
    </row>
    <row r="36" spans="1:28" x14ac:dyDescent="0.25">
      <c r="A36" s="1">
        <f>'DONNÉES '!B75</f>
        <v>34</v>
      </c>
      <c r="B36" s="1" t="str">
        <f t="shared" si="0"/>
        <v>AB</v>
      </c>
      <c r="C36" s="1" t="s">
        <v>63</v>
      </c>
      <c r="D36" s="1" t="str">
        <f t="shared" si="1"/>
        <v>34ABSoil&amp;Dirt</v>
      </c>
      <c r="E36" s="20">
        <f>IF(A36&gt;end_year_1, 0, 'DONNÉES '!H75)</f>
        <v>0</v>
      </c>
      <c r="F36" s="20"/>
      <c r="G36" s="20"/>
      <c r="H36" s="20"/>
      <c r="I36" s="20"/>
      <c r="J36" s="20"/>
      <c r="K36" s="20"/>
      <c r="L36" s="20"/>
      <c r="M36" s="20"/>
      <c r="N36" s="20"/>
      <c r="O36" s="20"/>
      <c r="P36" s="20"/>
      <c r="Q36" s="20"/>
      <c r="R36" s="20"/>
      <c r="S36" s="20"/>
      <c r="T36" s="20"/>
      <c r="U36" s="20"/>
      <c r="V36" s="20"/>
      <c r="W36" s="20"/>
      <c r="X36" s="20"/>
      <c r="Y36" s="20"/>
      <c r="Z36" s="20"/>
      <c r="AA36" s="20"/>
      <c r="AB36" s="20"/>
    </row>
    <row r="37" spans="1:28" x14ac:dyDescent="0.25">
      <c r="A37" s="1">
        <f>'DONNÉES '!B76</f>
        <v>35</v>
      </c>
      <c r="B37" s="1" t="str">
        <f t="shared" si="0"/>
        <v>AB</v>
      </c>
      <c r="C37" s="1" t="s">
        <v>63</v>
      </c>
      <c r="D37" s="1" t="str">
        <f t="shared" si="1"/>
        <v>35ABSoil&amp;Dirt</v>
      </c>
      <c r="E37" s="20">
        <f>IF(A37&gt;end_year_1, 0, 'DONNÉES '!H76)</f>
        <v>0</v>
      </c>
      <c r="F37" s="20"/>
      <c r="G37" s="20"/>
      <c r="H37" s="20"/>
      <c r="I37" s="20"/>
      <c r="J37" s="20"/>
      <c r="K37" s="20"/>
      <c r="L37" s="20"/>
      <c r="M37" s="20"/>
      <c r="N37" s="20"/>
      <c r="O37" s="20"/>
      <c r="P37" s="20"/>
      <c r="Q37" s="20"/>
      <c r="R37" s="20"/>
      <c r="S37" s="20"/>
      <c r="T37" s="20"/>
      <c r="U37" s="20"/>
      <c r="V37" s="20"/>
      <c r="W37" s="20"/>
      <c r="X37" s="20"/>
      <c r="Y37" s="20"/>
      <c r="Z37" s="20"/>
      <c r="AA37" s="20"/>
      <c r="AB37" s="20"/>
    </row>
    <row r="38" spans="1:28" x14ac:dyDescent="0.25">
      <c r="A38" s="1">
        <f>'DONNÉES '!B77</f>
        <v>36</v>
      </c>
      <c r="B38" s="1" t="str">
        <f t="shared" si="0"/>
        <v>AB</v>
      </c>
      <c r="C38" s="1" t="s">
        <v>63</v>
      </c>
      <c r="D38" s="1" t="str">
        <f t="shared" si="1"/>
        <v>36ABSoil&amp;Dirt</v>
      </c>
      <c r="E38" s="20">
        <f>IF(A38&gt;end_year_1, 0, 'DONNÉES '!H77)</f>
        <v>0</v>
      </c>
      <c r="F38" s="20"/>
      <c r="G38" s="20"/>
      <c r="H38" s="20"/>
      <c r="I38" s="20"/>
      <c r="J38" s="20"/>
      <c r="K38" s="20"/>
      <c r="L38" s="20"/>
      <c r="M38" s="20"/>
      <c r="N38" s="20"/>
      <c r="O38" s="20"/>
      <c r="P38" s="20"/>
      <c r="Q38" s="20"/>
      <c r="R38" s="20"/>
      <c r="S38" s="20"/>
      <c r="T38" s="20"/>
      <c r="U38" s="20"/>
      <c r="V38" s="20"/>
      <c r="W38" s="20"/>
      <c r="X38" s="20"/>
      <c r="Y38" s="20"/>
      <c r="Z38" s="20"/>
      <c r="AA38" s="20"/>
      <c r="AB38" s="20"/>
    </row>
    <row r="39" spans="1:28" x14ac:dyDescent="0.25">
      <c r="A39" s="1">
        <f>'DONNÉES '!B78</f>
        <v>37</v>
      </c>
      <c r="B39" s="1" t="str">
        <f t="shared" si="0"/>
        <v>AB</v>
      </c>
      <c r="C39" s="1" t="s">
        <v>63</v>
      </c>
      <c r="D39" s="1" t="str">
        <f t="shared" si="1"/>
        <v>37ABSoil&amp;Dirt</v>
      </c>
      <c r="E39" s="20">
        <f>IF(A39&gt;end_year_1, 0, 'DONNÉES '!H78)</f>
        <v>0</v>
      </c>
      <c r="F39" s="20"/>
      <c r="G39" s="20"/>
      <c r="H39" s="20"/>
      <c r="I39" s="20"/>
      <c r="J39" s="20"/>
      <c r="K39" s="20"/>
      <c r="L39" s="20"/>
      <c r="M39" s="20"/>
      <c r="N39" s="20"/>
      <c r="O39" s="20"/>
      <c r="P39" s="20"/>
      <c r="Q39" s="20"/>
      <c r="R39" s="20"/>
      <c r="S39" s="20"/>
      <c r="T39" s="20"/>
      <c r="U39" s="20"/>
      <c r="V39" s="20"/>
      <c r="W39" s="20"/>
      <c r="X39" s="20"/>
      <c r="Y39" s="20"/>
      <c r="Z39" s="20"/>
      <c r="AA39" s="20"/>
      <c r="AB39" s="20"/>
    </row>
    <row r="40" spans="1:28" x14ac:dyDescent="0.25">
      <c r="A40" s="1">
        <f>'DONNÉES '!B79</f>
        <v>38</v>
      </c>
      <c r="B40" s="1" t="str">
        <f t="shared" si="0"/>
        <v>AB</v>
      </c>
      <c r="C40" s="1" t="s">
        <v>63</v>
      </c>
      <c r="D40" s="1" t="str">
        <f t="shared" si="1"/>
        <v>38ABSoil&amp;Dirt</v>
      </c>
      <c r="E40" s="20">
        <f>IF(A40&gt;end_year_1, 0, 'DONNÉES '!H79)</f>
        <v>0</v>
      </c>
      <c r="F40" s="20"/>
      <c r="G40" s="20"/>
      <c r="H40" s="20"/>
      <c r="I40" s="20"/>
      <c r="J40" s="20"/>
      <c r="K40" s="20"/>
      <c r="L40" s="20"/>
      <c r="M40" s="20"/>
      <c r="N40" s="20"/>
      <c r="O40" s="20"/>
      <c r="P40" s="20"/>
      <c r="Q40" s="20"/>
      <c r="R40" s="20"/>
      <c r="S40" s="20"/>
      <c r="T40" s="20"/>
      <c r="U40" s="20"/>
      <c r="V40" s="20"/>
      <c r="W40" s="20"/>
      <c r="X40" s="20"/>
      <c r="Y40" s="20"/>
      <c r="Z40" s="20"/>
      <c r="AA40" s="20"/>
      <c r="AB40" s="20"/>
    </row>
    <row r="41" spans="1:28" x14ac:dyDescent="0.25">
      <c r="A41" s="1">
        <f>'DONNÉES '!B80</f>
        <v>39</v>
      </c>
      <c r="B41" s="1" t="str">
        <f t="shared" si="0"/>
        <v>AB</v>
      </c>
      <c r="C41" s="1" t="s">
        <v>63</v>
      </c>
      <c r="D41" s="1" t="str">
        <f t="shared" si="1"/>
        <v>39ABSoil&amp;Dirt</v>
      </c>
      <c r="E41" s="20">
        <f>IF(A41&gt;end_year_1, 0, 'DONNÉES '!H80)</f>
        <v>0</v>
      </c>
      <c r="F41" s="20"/>
      <c r="G41" s="20"/>
      <c r="H41" s="20"/>
      <c r="I41" s="20"/>
      <c r="J41" s="20"/>
      <c r="K41" s="20"/>
      <c r="L41" s="20"/>
      <c r="M41" s="20"/>
      <c r="N41" s="20"/>
      <c r="O41" s="20"/>
      <c r="P41" s="20"/>
      <c r="Q41" s="20"/>
      <c r="R41" s="20"/>
      <c r="S41" s="20"/>
      <c r="T41" s="20"/>
      <c r="U41" s="20"/>
      <c r="V41" s="20"/>
      <c r="W41" s="20"/>
      <c r="X41" s="20"/>
      <c r="Y41" s="20"/>
      <c r="Z41" s="20"/>
      <c r="AA41" s="20"/>
      <c r="AB41" s="20"/>
    </row>
    <row r="42" spans="1:28" x14ac:dyDescent="0.25">
      <c r="A42" s="1">
        <f>'DONNÉES '!B81</f>
        <v>40</v>
      </c>
      <c r="B42" s="1" t="str">
        <f t="shared" si="0"/>
        <v>AB</v>
      </c>
      <c r="C42" s="1" t="s">
        <v>63</v>
      </c>
      <c r="D42" s="1" t="str">
        <f t="shared" si="1"/>
        <v>40ABSoil&amp;Dirt</v>
      </c>
      <c r="E42" s="20">
        <f>IF(A42&gt;end_year_1, 0, 'DONNÉES '!H81)</f>
        <v>0</v>
      </c>
      <c r="F42" s="20"/>
      <c r="G42" s="20"/>
      <c r="H42" s="20"/>
      <c r="I42" s="20"/>
      <c r="J42" s="20"/>
      <c r="K42" s="20"/>
      <c r="L42" s="20"/>
      <c r="M42" s="20"/>
      <c r="N42" s="20"/>
      <c r="O42" s="20"/>
      <c r="P42" s="20"/>
      <c r="Q42" s="20"/>
      <c r="R42" s="20"/>
      <c r="S42" s="20"/>
      <c r="T42" s="20"/>
      <c r="U42" s="20"/>
      <c r="V42" s="20"/>
      <c r="W42" s="20"/>
      <c r="X42" s="20"/>
      <c r="Y42" s="20"/>
      <c r="Z42" s="20"/>
      <c r="AA42" s="20"/>
      <c r="AB42" s="20"/>
    </row>
    <row r="43" spans="1:28" x14ac:dyDescent="0.25">
      <c r="A43" s="1">
        <f>'DONNÉES '!B82</f>
        <v>41</v>
      </c>
      <c r="B43" s="1" t="str">
        <f t="shared" si="0"/>
        <v>AB</v>
      </c>
      <c r="C43" s="1" t="s">
        <v>63</v>
      </c>
      <c r="D43" s="1" t="str">
        <f t="shared" si="1"/>
        <v>41ABSoil&amp;Dirt</v>
      </c>
      <c r="E43" s="20">
        <f>IF(A43&gt;end_year_1, 0, 'DONNÉES '!H82)</f>
        <v>0</v>
      </c>
      <c r="F43" s="20"/>
      <c r="G43" s="20"/>
      <c r="H43" s="20"/>
      <c r="I43" s="20"/>
      <c r="J43" s="20"/>
      <c r="K43" s="20"/>
      <c r="L43" s="20"/>
      <c r="M43" s="20"/>
      <c r="N43" s="20"/>
      <c r="O43" s="20"/>
      <c r="P43" s="20"/>
      <c r="Q43" s="20"/>
      <c r="R43" s="20"/>
      <c r="S43" s="20"/>
      <c r="T43" s="20"/>
      <c r="U43" s="20"/>
      <c r="V43" s="20"/>
      <c r="W43" s="20"/>
      <c r="X43" s="20"/>
      <c r="Y43" s="20"/>
      <c r="Z43" s="20"/>
      <c r="AA43" s="20"/>
      <c r="AB43" s="20"/>
    </row>
    <row r="44" spans="1:28" x14ac:dyDescent="0.25">
      <c r="A44" s="1">
        <f>'DONNÉES '!B83</f>
        <v>42</v>
      </c>
      <c r="B44" s="1" t="str">
        <f t="shared" si="0"/>
        <v>AB</v>
      </c>
      <c r="C44" s="1" t="s">
        <v>63</v>
      </c>
      <c r="D44" s="1" t="str">
        <f t="shared" si="1"/>
        <v>42ABSoil&amp;Dirt</v>
      </c>
      <c r="E44" s="20">
        <f>IF(A44&gt;end_year_1, 0, 'DONNÉES '!H83)</f>
        <v>0</v>
      </c>
      <c r="F44" s="20"/>
      <c r="G44" s="20"/>
      <c r="H44" s="20"/>
      <c r="I44" s="20"/>
      <c r="J44" s="20"/>
      <c r="K44" s="20"/>
      <c r="L44" s="20"/>
      <c r="M44" s="20"/>
      <c r="N44" s="20"/>
      <c r="O44" s="20"/>
      <c r="P44" s="20"/>
      <c r="Q44" s="20"/>
      <c r="R44" s="20"/>
      <c r="S44" s="20"/>
      <c r="T44" s="20"/>
      <c r="U44" s="20"/>
      <c r="V44" s="20"/>
      <c r="W44" s="20"/>
      <c r="X44" s="20"/>
      <c r="Y44" s="20"/>
      <c r="Z44" s="20"/>
      <c r="AA44" s="20"/>
      <c r="AB44" s="20"/>
    </row>
    <row r="45" spans="1:28" x14ac:dyDescent="0.25">
      <c r="A45" s="1">
        <f>'DONNÉES '!B84</f>
        <v>43</v>
      </c>
      <c r="B45" s="1" t="str">
        <f t="shared" si="0"/>
        <v>AB</v>
      </c>
      <c r="C45" s="1" t="s">
        <v>63</v>
      </c>
      <c r="D45" s="1" t="str">
        <f t="shared" si="1"/>
        <v>43ABSoil&amp;Dirt</v>
      </c>
      <c r="E45" s="20">
        <f>IF(A45&gt;end_year_1, 0, 'DONNÉES '!H84)</f>
        <v>0</v>
      </c>
      <c r="F45" s="20"/>
      <c r="G45" s="20"/>
      <c r="H45" s="20"/>
      <c r="I45" s="20"/>
      <c r="J45" s="20"/>
      <c r="K45" s="20"/>
      <c r="L45" s="20"/>
      <c r="M45" s="20"/>
      <c r="N45" s="20"/>
      <c r="O45" s="20"/>
      <c r="P45" s="20"/>
      <c r="Q45" s="20"/>
      <c r="R45" s="20"/>
      <c r="S45" s="20"/>
      <c r="T45" s="20"/>
      <c r="U45" s="20"/>
      <c r="V45" s="20"/>
      <c r="W45" s="20"/>
      <c r="X45" s="20"/>
      <c r="Y45" s="20"/>
      <c r="Z45" s="20"/>
      <c r="AA45" s="20"/>
      <c r="AB45" s="20"/>
    </row>
    <row r="46" spans="1:28" x14ac:dyDescent="0.25">
      <c r="A46" s="1">
        <f>'DONNÉES '!B85</f>
        <v>44</v>
      </c>
      <c r="B46" s="1" t="str">
        <f t="shared" si="0"/>
        <v>AB</v>
      </c>
      <c r="C46" s="1" t="s">
        <v>63</v>
      </c>
      <c r="D46" s="1" t="str">
        <f t="shared" si="1"/>
        <v>44ABSoil&amp;Dirt</v>
      </c>
      <c r="E46" s="20">
        <f>IF(A46&gt;end_year_1, 0, 'DONNÉES '!H85)</f>
        <v>0</v>
      </c>
      <c r="F46" s="20"/>
      <c r="G46" s="20"/>
      <c r="H46" s="20"/>
      <c r="I46" s="20"/>
      <c r="J46" s="20"/>
      <c r="K46" s="20"/>
      <c r="L46" s="20"/>
      <c r="M46" s="20"/>
      <c r="N46" s="20"/>
      <c r="O46" s="20"/>
      <c r="P46" s="20"/>
      <c r="Q46" s="20"/>
      <c r="R46" s="20"/>
      <c r="S46" s="20"/>
      <c r="T46" s="20"/>
      <c r="U46" s="20"/>
      <c r="V46" s="20"/>
      <c r="W46" s="20"/>
      <c r="X46" s="20"/>
      <c r="Y46" s="20"/>
      <c r="Z46" s="20"/>
      <c r="AA46" s="20"/>
      <c r="AB46" s="20"/>
    </row>
    <row r="47" spans="1:28" x14ac:dyDescent="0.25">
      <c r="A47" s="1">
        <f>'DONNÉES '!B86</f>
        <v>45</v>
      </c>
      <c r="B47" s="1" t="str">
        <f t="shared" si="0"/>
        <v>AB</v>
      </c>
      <c r="C47" s="1" t="s">
        <v>63</v>
      </c>
      <c r="D47" s="1" t="str">
        <f t="shared" si="1"/>
        <v>45ABSoil&amp;Dirt</v>
      </c>
      <c r="E47" s="20">
        <f>IF(A47&gt;end_year_1, 0, 'DONNÉES '!H86)</f>
        <v>0</v>
      </c>
      <c r="F47" s="20"/>
      <c r="G47" s="20"/>
      <c r="H47" s="20"/>
      <c r="I47" s="20"/>
      <c r="J47" s="20"/>
      <c r="K47" s="20"/>
      <c r="L47" s="20"/>
      <c r="M47" s="20"/>
      <c r="N47" s="20"/>
      <c r="O47" s="20"/>
      <c r="P47" s="20"/>
      <c r="Q47" s="20"/>
      <c r="R47" s="20"/>
      <c r="S47" s="20"/>
      <c r="T47" s="20"/>
      <c r="U47" s="20"/>
      <c r="V47" s="20"/>
      <c r="W47" s="20"/>
      <c r="X47" s="20"/>
      <c r="Y47" s="20"/>
      <c r="Z47" s="20"/>
      <c r="AA47" s="20"/>
      <c r="AB47" s="20"/>
    </row>
    <row r="48" spans="1:28" x14ac:dyDescent="0.25">
      <c r="A48" s="1">
        <f>'DONNÉES '!B87</f>
        <v>46</v>
      </c>
      <c r="B48" s="1" t="str">
        <f t="shared" si="0"/>
        <v>AB</v>
      </c>
      <c r="C48" s="1" t="s">
        <v>63</v>
      </c>
      <c r="D48" s="1" t="str">
        <f t="shared" si="1"/>
        <v>46ABSoil&amp;Dirt</v>
      </c>
      <c r="E48" s="20">
        <f>IF(A48&gt;end_year_1, 0, 'DONNÉES '!H87)</f>
        <v>0</v>
      </c>
      <c r="F48" s="20"/>
      <c r="G48" s="20"/>
      <c r="H48" s="20"/>
      <c r="I48" s="20"/>
      <c r="J48" s="20"/>
      <c r="K48" s="20"/>
      <c r="L48" s="20"/>
      <c r="M48" s="20"/>
      <c r="N48" s="20"/>
      <c r="O48" s="20"/>
      <c r="P48" s="20"/>
      <c r="Q48" s="20"/>
      <c r="R48" s="20"/>
      <c r="S48" s="20"/>
      <c r="T48" s="20"/>
      <c r="U48" s="20"/>
      <c r="V48" s="20"/>
      <c r="W48" s="20"/>
      <c r="X48" s="20"/>
      <c r="Y48" s="20"/>
      <c r="Z48" s="20"/>
      <c r="AA48" s="20"/>
      <c r="AB48" s="20"/>
    </row>
    <row r="49" spans="1:28" x14ac:dyDescent="0.25">
      <c r="A49" s="1">
        <f>'DONNÉES '!B88</f>
        <v>47</v>
      </c>
      <c r="B49" s="1" t="str">
        <f t="shared" si="0"/>
        <v>AB</v>
      </c>
      <c r="C49" s="1" t="s">
        <v>63</v>
      </c>
      <c r="D49" s="1" t="str">
        <f t="shared" si="1"/>
        <v>47ABSoil&amp;Dirt</v>
      </c>
      <c r="E49" s="20">
        <f>IF(A49&gt;end_year_1, 0, 'DONNÉES '!H88)</f>
        <v>0</v>
      </c>
      <c r="F49" s="20"/>
      <c r="G49" s="20"/>
      <c r="H49" s="20"/>
      <c r="I49" s="20"/>
      <c r="J49" s="20"/>
      <c r="K49" s="20"/>
      <c r="L49" s="20"/>
      <c r="M49" s="20"/>
      <c r="N49" s="20"/>
      <c r="O49" s="20"/>
      <c r="P49" s="20"/>
      <c r="Q49" s="20"/>
      <c r="R49" s="20"/>
      <c r="S49" s="20"/>
      <c r="T49" s="20"/>
      <c r="U49" s="20"/>
      <c r="V49" s="20"/>
      <c r="W49" s="20"/>
      <c r="X49" s="20"/>
      <c r="Y49" s="20"/>
      <c r="Z49" s="20"/>
      <c r="AA49" s="20"/>
      <c r="AB49" s="20"/>
    </row>
    <row r="50" spans="1:28" x14ac:dyDescent="0.25">
      <c r="A50" s="1">
        <f>'DONNÉES '!B89</f>
        <v>48</v>
      </c>
      <c r="B50" s="1" t="str">
        <f t="shared" si="0"/>
        <v>AB</v>
      </c>
      <c r="C50" s="1" t="s">
        <v>63</v>
      </c>
      <c r="D50" s="1" t="str">
        <f t="shared" si="1"/>
        <v>48ABSoil&amp;Dirt</v>
      </c>
      <c r="E50" s="20">
        <f>IF(A50&gt;end_year_1, 0, 'DONNÉES '!H89)</f>
        <v>0</v>
      </c>
      <c r="F50" s="20"/>
      <c r="G50" s="20"/>
      <c r="H50" s="20"/>
      <c r="I50" s="20"/>
      <c r="J50" s="20"/>
      <c r="K50" s="20"/>
      <c r="L50" s="20"/>
      <c r="M50" s="20"/>
      <c r="N50" s="20"/>
      <c r="O50" s="20"/>
      <c r="P50" s="20"/>
      <c r="Q50" s="20"/>
      <c r="R50" s="20"/>
      <c r="S50" s="20"/>
      <c r="T50" s="20"/>
      <c r="U50" s="20"/>
      <c r="V50" s="20"/>
      <c r="W50" s="20"/>
      <c r="X50" s="20"/>
      <c r="Y50" s="20"/>
      <c r="Z50" s="20"/>
      <c r="AA50" s="20"/>
      <c r="AB50" s="20"/>
    </row>
    <row r="51" spans="1:28" x14ac:dyDescent="0.25">
      <c r="A51" s="1">
        <f>'DONNÉES '!B90</f>
        <v>49</v>
      </c>
      <c r="B51" s="1" t="str">
        <f t="shared" si="0"/>
        <v>AB</v>
      </c>
      <c r="C51" s="1" t="s">
        <v>63</v>
      </c>
      <c r="D51" s="1" t="str">
        <f t="shared" si="1"/>
        <v>49ABSoil&amp;Dirt</v>
      </c>
      <c r="E51" s="20">
        <f>IF(A51&gt;end_year_1, 0, 'DONNÉES '!H90)</f>
        <v>0</v>
      </c>
      <c r="F51" s="20"/>
      <c r="G51" s="20"/>
      <c r="H51" s="20"/>
      <c r="I51" s="20"/>
      <c r="J51" s="20"/>
      <c r="K51" s="20"/>
      <c r="L51" s="20"/>
      <c r="M51" s="20"/>
      <c r="N51" s="20"/>
      <c r="O51" s="20"/>
      <c r="P51" s="20"/>
      <c r="Q51" s="20"/>
      <c r="R51" s="20"/>
      <c r="S51" s="20"/>
      <c r="T51" s="20"/>
      <c r="U51" s="20"/>
      <c r="V51" s="20"/>
      <c r="W51" s="20"/>
      <c r="X51" s="20"/>
      <c r="Y51" s="20"/>
      <c r="Z51" s="20"/>
      <c r="AA51" s="20"/>
      <c r="AB51" s="20"/>
    </row>
    <row r="52" spans="1:28" x14ac:dyDescent="0.25">
      <c r="A52" s="1">
        <f>'DONNÉES '!B91</f>
        <v>50</v>
      </c>
      <c r="B52" s="1" t="str">
        <f t="shared" si="0"/>
        <v>AB</v>
      </c>
      <c r="C52" s="1" t="s">
        <v>63</v>
      </c>
      <c r="D52" s="1" t="str">
        <f t="shared" si="1"/>
        <v>50ABSoil&amp;Dirt</v>
      </c>
      <c r="E52" s="20">
        <f>IF(A52&gt;end_year_1, 0, 'DONNÉES '!H91)</f>
        <v>0</v>
      </c>
      <c r="F52" s="20"/>
      <c r="G52" s="20"/>
      <c r="H52" s="20"/>
      <c r="I52" s="20"/>
      <c r="J52" s="20"/>
      <c r="K52" s="20"/>
      <c r="L52" s="20"/>
      <c r="M52" s="20"/>
      <c r="N52" s="20"/>
      <c r="O52" s="20"/>
      <c r="P52" s="20"/>
      <c r="Q52" s="20"/>
      <c r="R52" s="20"/>
      <c r="S52" s="20"/>
      <c r="T52" s="20"/>
      <c r="U52" s="20"/>
      <c r="V52" s="20"/>
      <c r="W52" s="20"/>
      <c r="X52" s="20"/>
      <c r="Y52" s="20"/>
      <c r="Z52" s="20"/>
      <c r="AA52" s="20"/>
      <c r="AB52" s="20"/>
    </row>
    <row r="53" spans="1:28" x14ac:dyDescent="0.25">
      <c r="A53" s="1">
        <f>'DONNÉES '!B92</f>
        <v>51</v>
      </c>
      <c r="B53" s="1" t="str">
        <f t="shared" si="0"/>
        <v>AB</v>
      </c>
      <c r="C53" s="1" t="s">
        <v>63</v>
      </c>
      <c r="D53" s="1" t="str">
        <f t="shared" si="1"/>
        <v>51ABSoil&amp;Dirt</v>
      </c>
      <c r="E53" s="20">
        <f>IF(A53&gt;end_year_1, 0, 'DONNÉES '!H92)</f>
        <v>0</v>
      </c>
      <c r="F53" s="20"/>
      <c r="G53" s="20"/>
      <c r="H53" s="20"/>
      <c r="I53" s="20"/>
      <c r="J53" s="20"/>
      <c r="K53" s="20"/>
      <c r="L53" s="20"/>
      <c r="M53" s="20"/>
      <c r="N53" s="20"/>
      <c r="O53" s="20"/>
      <c r="P53" s="20"/>
      <c r="Q53" s="20"/>
      <c r="R53" s="20"/>
      <c r="S53" s="20"/>
      <c r="T53" s="20"/>
      <c r="U53" s="20"/>
      <c r="V53" s="20"/>
      <c r="W53" s="20"/>
      <c r="X53" s="20"/>
      <c r="Y53" s="20"/>
      <c r="Z53" s="20"/>
      <c r="AA53" s="20"/>
      <c r="AB53" s="20"/>
    </row>
    <row r="54" spans="1:28" x14ac:dyDescent="0.25">
      <c r="A54" s="1">
        <f>'DONNÉES '!B93</f>
        <v>52</v>
      </c>
      <c r="B54" s="1" t="str">
        <f t="shared" si="0"/>
        <v>AB</v>
      </c>
      <c r="C54" s="1" t="s">
        <v>63</v>
      </c>
      <c r="D54" s="1" t="str">
        <f t="shared" si="1"/>
        <v>52ABSoil&amp;Dirt</v>
      </c>
      <c r="E54" s="20">
        <f>IF(A54&gt;end_year_1, 0, 'DONNÉES '!H93)</f>
        <v>0</v>
      </c>
      <c r="F54" s="20"/>
      <c r="G54" s="20"/>
      <c r="H54" s="20"/>
      <c r="I54" s="20"/>
      <c r="J54" s="20"/>
      <c r="K54" s="20"/>
      <c r="L54" s="20"/>
      <c r="M54" s="20"/>
      <c r="N54" s="20"/>
      <c r="O54" s="20"/>
      <c r="P54" s="20"/>
      <c r="Q54" s="20"/>
      <c r="R54" s="20"/>
      <c r="S54" s="20"/>
      <c r="T54" s="20"/>
      <c r="U54" s="20"/>
      <c r="V54" s="20"/>
      <c r="W54" s="20"/>
      <c r="X54" s="20"/>
      <c r="Y54" s="20"/>
      <c r="Z54" s="20"/>
      <c r="AA54" s="20"/>
      <c r="AB54" s="20"/>
    </row>
    <row r="55" spans="1:28" x14ac:dyDescent="0.25">
      <c r="A55" s="1">
        <f>'DONNÉES '!B94</f>
        <v>53</v>
      </c>
      <c r="B55" s="1" t="str">
        <f t="shared" si="0"/>
        <v>AB</v>
      </c>
      <c r="C55" s="1" t="s">
        <v>63</v>
      </c>
      <c r="D55" s="1" t="str">
        <f t="shared" si="1"/>
        <v>53ABSoil&amp;Dirt</v>
      </c>
      <c r="E55" s="20">
        <f>IF(A55&gt;end_year_1, 0, 'DONNÉES '!H94)</f>
        <v>0</v>
      </c>
      <c r="F55" s="20"/>
      <c r="G55" s="20"/>
      <c r="H55" s="20"/>
      <c r="I55" s="20"/>
      <c r="J55" s="20"/>
      <c r="K55" s="20"/>
      <c r="L55" s="20"/>
      <c r="M55" s="20"/>
      <c r="N55" s="20"/>
      <c r="O55" s="20"/>
      <c r="P55" s="20"/>
      <c r="Q55" s="20"/>
      <c r="R55" s="20"/>
      <c r="S55" s="20"/>
      <c r="T55" s="20"/>
      <c r="U55" s="20"/>
      <c r="V55" s="20"/>
      <c r="W55" s="20"/>
      <c r="X55" s="20"/>
      <c r="Y55" s="20"/>
      <c r="Z55" s="20"/>
      <c r="AA55" s="20"/>
      <c r="AB55" s="20"/>
    </row>
    <row r="56" spans="1:28" x14ac:dyDescent="0.25">
      <c r="A56" s="1">
        <f>'DONNÉES '!B95</f>
        <v>54</v>
      </c>
      <c r="B56" s="1" t="str">
        <f t="shared" si="0"/>
        <v>AB</v>
      </c>
      <c r="C56" s="1" t="s">
        <v>63</v>
      </c>
      <c r="D56" s="1" t="str">
        <f t="shared" si="1"/>
        <v>54ABSoil&amp;Dirt</v>
      </c>
      <c r="E56" s="20">
        <f>IF(A56&gt;end_year_1, 0, 'DONNÉES '!H95)</f>
        <v>0</v>
      </c>
      <c r="F56" s="20"/>
      <c r="G56" s="20"/>
      <c r="H56" s="20"/>
      <c r="I56" s="20"/>
      <c r="J56" s="20"/>
      <c r="K56" s="20"/>
      <c r="L56" s="20"/>
      <c r="M56" s="20"/>
      <c r="N56" s="20"/>
      <c r="O56" s="20"/>
      <c r="P56" s="20"/>
      <c r="Q56" s="20"/>
      <c r="R56" s="20"/>
      <c r="S56" s="20"/>
      <c r="T56" s="20"/>
      <c r="U56" s="20"/>
      <c r="V56" s="20"/>
      <c r="W56" s="20"/>
      <c r="X56" s="20"/>
      <c r="Y56" s="20"/>
      <c r="Z56" s="20"/>
      <c r="AA56" s="20"/>
      <c r="AB56" s="20"/>
    </row>
    <row r="57" spans="1:28" x14ac:dyDescent="0.25">
      <c r="A57" s="1">
        <f>'DONNÉES '!B96</f>
        <v>55</v>
      </c>
      <c r="B57" s="1" t="str">
        <f t="shared" si="0"/>
        <v>AB</v>
      </c>
      <c r="C57" s="1" t="s">
        <v>63</v>
      </c>
      <c r="D57" s="1" t="str">
        <f t="shared" si="1"/>
        <v>55ABSoil&amp;Dirt</v>
      </c>
      <c r="E57" s="20">
        <f>IF(A57&gt;end_year_1, 0, 'DONNÉES '!H96)</f>
        <v>0</v>
      </c>
      <c r="F57" s="20"/>
      <c r="G57" s="20"/>
      <c r="H57" s="20"/>
      <c r="I57" s="20"/>
      <c r="J57" s="20"/>
      <c r="K57" s="20"/>
      <c r="L57" s="20"/>
      <c r="M57" s="20"/>
      <c r="N57" s="20"/>
      <c r="O57" s="20"/>
      <c r="P57" s="20"/>
      <c r="Q57" s="20"/>
      <c r="R57" s="20"/>
      <c r="S57" s="20"/>
      <c r="T57" s="20"/>
      <c r="U57" s="20"/>
      <c r="V57" s="20"/>
      <c r="W57" s="20"/>
      <c r="X57" s="20"/>
      <c r="Y57" s="20"/>
      <c r="Z57" s="20"/>
      <c r="AA57" s="20"/>
      <c r="AB57" s="20"/>
    </row>
    <row r="58" spans="1:28" x14ac:dyDescent="0.25">
      <c r="A58" s="1">
        <f>'DONNÉES '!B97</f>
        <v>56</v>
      </c>
      <c r="B58" s="1" t="str">
        <f t="shared" si="0"/>
        <v>AB</v>
      </c>
      <c r="C58" s="1" t="s">
        <v>63</v>
      </c>
      <c r="D58" s="1" t="str">
        <f t="shared" si="1"/>
        <v>56ABSoil&amp;Dirt</v>
      </c>
      <c r="E58" s="20">
        <f>IF(A58&gt;end_year_1, 0, 'DONNÉES '!H97)</f>
        <v>0</v>
      </c>
      <c r="F58" s="20"/>
      <c r="G58" s="20"/>
      <c r="H58" s="20"/>
      <c r="I58" s="20"/>
      <c r="J58" s="20"/>
      <c r="K58" s="20"/>
      <c r="L58" s="20"/>
      <c r="M58" s="20"/>
      <c r="N58" s="20"/>
      <c r="O58" s="20"/>
      <c r="P58" s="20"/>
      <c r="Q58" s="20"/>
      <c r="R58" s="20"/>
      <c r="S58" s="20"/>
      <c r="T58" s="20"/>
      <c r="U58" s="20"/>
      <c r="V58" s="20"/>
      <c r="W58" s="20"/>
      <c r="X58" s="20"/>
      <c r="Y58" s="20"/>
      <c r="Z58" s="20"/>
      <c r="AA58" s="20"/>
      <c r="AB58" s="20"/>
    </row>
    <row r="59" spans="1:28" x14ac:dyDescent="0.25">
      <c r="A59" s="1">
        <f>'DONNÉES '!B98</f>
        <v>57</v>
      </c>
      <c r="B59" s="1" t="str">
        <f t="shared" si="0"/>
        <v>AB</v>
      </c>
      <c r="C59" s="1" t="s">
        <v>63</v>
      </c>
      <c r="D59" s="1" t="str">
        <f t="shared" si="1"/>
        <v>57ABSoil&amp;Dirt</v>
      </c>
      <c r="E59" s="20">
        <f>IF(A59&gt;end_year_1, 0, 'DONNÉES '!H98)</f>
        <v>0</v>
      </c>
      <c r="F59" s="20"/>
      <c r="G59" s="20"/>
      <c r="H59" s="20"/>
      <c r="I59" s="20"/>
      <c r="J59" s="20"/>
      <c r="K59" s="20"/>
      <c r="L59" s="20"/>
      <c r="M59" s="20"/>
      <c r="N59" s="20"/>
      <c r="O59" s="20"/>
      <c r="P59" s="20"/>
      <c r="Q59" s="20"/>
      <c r="R59" s="20"/>
      <c r="S59" s="20"/>
      <c r="T59" s="20"/>
      <c r="U59" s="20"/>
      <c r="V59" s="20"/>
      <c r="W59" s="20"/>
      <c r="X59" s="20"/>
      <c r="Y59" s="20"/>
      <c r="Z59" s="20"/>
      <c r="AA59" s="20"/>
      <c r="AB59" s="20"/>
    </row>
    <row r="60" spans="1:28" x14ac:dyDescent="0.25">
      <c r="A60" s="1">
        <f>'DONNÉES '!B99</f>
        <v>58</v>
      </c>
      <c r="B60" s="1" t="str">
        <f t="shared" si="0"/>
        <v>AB</v>
      </c>
      <c r="C60" s="1" t="s">
        <v>63</v>
      </c>
      <c r="D60" s="1" t="str">
        <f t="shared" si="1"/>
        <v>58ABSoil&amp;Dirt</v>
      </c>
      <c r="E60" s="20">
        <f>IF(A60&gt;end_year_1, 0, 'DONNÉES '!H99)</f>
        <v>0</v>
      </c>
      <c r="F60" s="20"/>
      <c r="G60" s="20"/>
      <c r="H60" s="20"/>
      <c r="I60" s="20"/>
      <c r="J60" s="20"/>
      <c r="K60" s="20"/>
      <c r="L60" s="20"/>
      <c r="M60" s="20"/>
      <c r="N60" s="20"/>
      <c r="O60" s="20"/>
      <c r="P60" s="20"/>
      <c r="Q60" s="20"/>
      <c r="R60" s="20"/>
      <c r="S60" s="20"/>
      <c r="T60" s="20"/>
      <c r="U60" s="20"/>
      <c r="V60" s="20"/>
      <c r="W60" s="20"/>
      <c r="X60" s="20"/>
      <c r="Y60" s="20"/>
      <c r="Z60" s="20"/>
      <c r="AA60" s="20"/>
      <c r="AB60" s="20"/>
    </row>
    <row r="61" spans="1:28" x14ac:dyDescent="0.25">
      <c r="A61" s="1">
        <f>'DONNÉES '!B100</f>
        <v>59</v>
      </c>
      <c r="B61" s="1" t="str">
        <f t="shared" si="0"/>
        <v>AB</v>
      </c>
      <c r="C61" s="1" t="s">
        <v>63</v>
      </c>
      <c r="D61" s="1" t="str">
        <f t="shared" si="1"/>
        <v>59ABSoil&amp;Dirt</v>
      </c>
      <c r="E61" s="20">
        <f>IF(A61&gt;end_year_1, 0, 'DONNÉES '!H100)</f>
        <v>0</v>
      </c>
      <c r="F61" s="20"/>
      <c r="G61" s="20"/>
      <c r="H61" s="20"/>
      <c r="I61" s="20"/>
      <c r="J61" s="20"/>
      <c r="K61" s="20"/>
      <c r="L61" s="20"/>
      <c r="M61" s="20"/>
      <c r="N61" s="20"/>
      <c r="O61" s="20"/>
      <c r="P61" s="20"/>
      <c r="Q61" s="20"/>
      <c r="R61" s="20"/>
      <c r="S61" s="20"/>
      <c r="T61" s="20"/>
      <c r="U61" s="20"/>
      <c r="V61" s="20"/>
      <c r="W61" s="20"/>
      <c r="X61" s="20"/>
      <c r="Y61" s="20"/>
      <c r="Z61" s="20"/>
      <c r="AA61" s="20"/>
      <c r="AB61" s="20"/>
    </row>
    <row r="62" spans="1:28" x14ac:dyDescent="0.25">
      <c r="A62" s="1">
        <f>'DONNÉES '!B101</f>
        <v>60</v>
      </c>
      <c r="B62" s="1" t="str">
        <f t="shared" si="0"/>
        <v>AB</v>
      </c>
      <c r="C62" s="1" t="s">
        <v>63</v>
      </c>
      <c r="D62" s="1" t="str">
        <f t="shared" si="1"/>
        <v>60ABSoil&amp;Dirt</v>
      </c>
      <c r="E62" s="20">
        <f>IF(A62&gt;end_year_1, 0, 'DONNÉES '!H101)</f>
        <v>0</v>
      </c>
      <c r="F62" s="20"/>
      <c r="G62" s="20"/>
      <c r="H62" s="20"/>
      <c r="I62" s="20"/>
      <c r="J62" s="20"/>
      <c r="K62" s="20"/>
      <c r="L62" s="20"/>
      <c r="M62" s="20"/>
      <c r="N62" s="20"/>
      <c r="O62" s="20"/>
      <c r="P62" s="20"/>
      <c r="Q62" s="20"/>
      <c r="R62" s="20"/>
      <c r="S62" s="20"/>
      <c r="T62" s="20"/>
      <c r="U62" s="20"/>
      <c r="V62" s="20"/>
      <c r="W62" s="20"/>
      <c r="X62" s="20"/>
      <c r="Y62" s="20"/>
      <c r="Z62" s="20"/>
      <c r="AA62" s="20"/>
      <c r="AB62" s="20"/>
    </row>
    <row r="63" spans="1:28" x14ac:dyDescent="0.25">
      <c r="A63" s="1">
        <f>'DONNÉES '!B102</f>
        <v>61</v>
      </c>
      <c r="B63" s="1" t="str">
        <f t="shared" si="0"/>
        <v>AB</v>
      </c>
      <c r="C63" s="1" t="s">
        <v>63</v>
      </c>
      <c r="D63" s="1" t="str">
        <f t="shared" si="1"/>
        <v>61ABSoil&amp;Dirt</v>
      </c>
      <c r="E63" s="20">
        <f>IF(A63&gt;end_year_1, 0, 'DONNÉES '!H102)</f>
        <v>0</v>
      </c>
      <c r="F63" s="20"/>
      <c r="G63" s="20"/>
      <c r="H63" s="20"/>
      <c r="I63" s="20"/>
      <c r="J63" s="20"/>
      <c r="K63" s="20"/>
      <c r="L63" s="20"/>
      <c r="M63" s="20"/>
      <c r="N63" s="20"/>
      <c r="O63" s="20"/>
      <c r="P63" s="20"/>
      <c r="Q63" s="20"/>
      <c r="R63" s="20"/>
      <c r="S63" s="20"/>
      <c r="T63" s="20"/>
      <c r="U63" s="20"/>
      <c r="V63" s="20"/>
      <c r="W63" s="20"/>
      <c r="X63" s="20"/>
      <c r="Y63" s="20"/>
      <c r="Z63" s="20"/>
      <c r="AA63" s="20"/>
      <c r="AB63" s="20"/>
    </row>
    <row r="64" spans="1:28" x14ac:dyDescent="0.25">
      <c r="A64" s="1">
        <f>'DONNÉES '!B103</f>
        <v>62</v>
      </c>
      <c r="B64" s="1" t="str">
        <f t="shared" si="0"/>
        <v>AB</v>
      </c>
      <c r="C64" s="1" t="s">
        <v>63</v>
      </c>
      <c r="D64" s="1" t="str">
        <f t="shared" si="1"/>
        <v>62ABSoil&amp;Dirt</v>
      </c>
      <c r="E64" s="20">
        <f>IF(A64&gt;end_year_1, 0, 'DONNÉES '!H103)</f>
        <v>0</v>
      </c>
      <c r="F64" s="20"/>
      <c r="G64" s="20"/>
      <c r="H64" s="20"/>
      <c r="I64" s="20"/>
      <c r="J64" s="20"/>
      <c r="K64" s="20"/>
      <c r="L64" s="20"/>
      <c r="M64" s="20"/>
      <c r="N64" s="20"/>
      <c r="O64" s="20"/>
      <c r="P64" s="20"/>
      <c r="Q64" s="20"/>
      <c r="R64" s="20"/>
      <c r="S64" s="20"/>
      <c r="T64" s="20"/>
      <c r="U64" s="20"/>
      <c r="V64" s="20"/>
      <c r="W64" s="20"/>
      <c r="X64" s="20"/>
      <c r="Y64" s="20"/>
      <c r="Z64" s="20"/>
      <c r="AA64" s="20"/>
      <c r="AB64" s="20"/>
    </row>
    <row r="65" spans="1:28" x14ac:dyDescent="0.25">
      <c r="A65" s="1">
        <f>'DONNÉES '!B104</f>
        <v>63</v>
      </c>
      <c r="B65" s="1" t="str">
        <f t="shared" si="0"/>
        <v>AB</v>
      </c>
      <c r="C65" s="1" t="s">
        <v>63</v>
      </c>
      <c r="D65" s="1" t="str">
        <f t="shared" si="1"/>
        <v>63ABSoil&amp;Dirt</v>
      </c>
      <c r="E65" s="20">
        <f>IF(A65&gt;end_year_1, 0, 'DONNÉES '!H104)</f>
        <v>0</v>
      </c>
      <c r="F65" s="20"/>
      <c r="G65" s="20"/>
      <c r="H65" s="20"/>
      <c r="I65" s="20"/>
      <c r="J65" s="20"/>
      <c r="K65" s="20"/>
      <c r="L65" s="20"/>
      <c r="M65" s="20"/>
      <c r="N65" s="20"/>
      <c r="O65" s="20"/>
      <c r="P65" s="20"/>
      <c r="Q65" s="20"/>
      <c r="R65" s="20"/>
      <c r="S65" s="20"/>
      <c r="T65" s="20"/>
      <c r="U65" s="20"/>
      <c r="V65" s="20"/>
      <c r="W65" s="20"/>
      <c r="X65" s="20"/>
      <c r="Y65" s="20"/>
      <c r="Z65" s="20"/>
      <c r="AA65" s="20"/>
      <c r="AB65" s="20"/>
    </row>
    <row r="66" spans="1:28" x14ac:dyDescent="0.25">
      <c r="A66" s="1">
        <f>'DONNÉES '!B105</f>
        <v>64</v>
      </c>
      <c r="B66" s="1" t="str">
        <f t="shared" si="0"/>
        <v>AB</v>
      </c>
      <c r="C66" s="1" t="s">
        <v>63</v>
      </c>
      <c r="D66" s="1" t="str">
        <f t="shared" si="1"/>
        <v>64ABSoil&amp;Dirt</v>
      </c>
      <c r="E66" s="20">
        <f>IF(A66&gt;end_year_1, 0, 'DONNÉES '!H105)</f>
        <v>0</v>
      </c>
      <c r="F66" s="20"/>
      <c r="G66" s="20"/>
      <c r="H66" s="20"/>
      <c r="I66" s="20"/>
      <c r="J66" s="20"/>
      <c r="K66" s="20"/>
      <c r="L66" s="20"/>
      <c r="M66" s="20"/>
      <c r="N66" s="20"/>
      <c r="O66" s="20"/>
      <c r="P66" s="20"/>
      <c r="Q66" s="20"/>
      <c r="R66" s="20"/>
      <c r="S66" s="20"/>
      <c r="T66" s="20"/>
      <c r="U66" s="20"/>
      <c r="V66" s="20"/>
      <c r="W66" s="20"/>
      <c r="X66" s="20"/>
      <c r="Y66" s="20"/>
      <c r="Z66" s="20"/>
      <c r="AA66" s="20"/>
      <c r="AB66" s="20"/>
    </row>
    <row r="67" spans="1:28" x14ac:dyDescent="0.25">
      <c r="A67" s="1">
        <f>'DONNÉES '!B106</f>
        <v>65</v>
      </c>
      <c r="B67" s="1" t="str">
        <f t="shared" ref="B67:B130" si="2">province_1</f>
        <v>AB</v>
      </c>
      <c r="C67" s="1" t="s">
        <v>63</v>
      </c>
      <c r="D67" s="1" t="str">
        <f t="shared" ref="D67:D111" si="3">CONCATENATE(A67,B67,C67)</f>
        <v>65ABSoil&amp;Dirt</v>
      </c>
      <c r="E67" s="20">
        <f>IF(A67&gt;end_year_1, 0, 'DONNÉES '!H106)</f>
        <v>0</v>
      </c>
      <c r="F67" s="20"/>
      <c r="G67" s="20"/>
      <c r="H67" s="20"/>
      <c r="I67" s="20"/>
      <c r="J67" s="20"/>
      <c r="K67" s="20"/>
      <c r="L67" s="20"/>
      <c r="M67" s="20"/>
      <c r="N67" s="20"/>
      <c r="O67" s="20"/>
      <c r="P67" s="20"/>
      <c r="Q67" s="20"/>
      <c r="R67" s="20"/>
      <c r="S67" s="20"/>
      <c r="T67" s="20"/>
      <c r="U67" s="20"/>
      <c r="V67" s="20"/>
      <c r="W67" s="20"/>
      <c r="X67" s="20"/>
      <c r="Y67" s="20"/>
      <c r="Z67" s="20"/>
      <c r="AA67" s="20"/>
      <c r="AB67" s="20"/>
    </row>
    <row r="68" spans="1:28" x14ac:dyDescent="0.25">
      <c r="A68" s="1">
        <f>'DONNÉES '!B107</f>
        <v>66</v>
      </c>
      <c r="B68" s="1" t="str">
        <f t="shared" si="2"/>
        <v>AB</v>
      </c>
      <c r="C68" s="1" t="s">
        <v>63</v>
      </c>
      <c r="D68" s="1" t="str">
        <f t="shared" si="3"/>
        <v>66ABSoil&amp;Dirt</v>
      </c>
      <c r="E68" s="20">
        <f>IF(A68&gt;end_year_1, 0, 'DONNÉES '!H107)</f>
        <v>0</v>
      </c>
      <c r="F68" s="20"/>
      <c r="G68" s="20"/>
      <c r="H68" s="20"/>
      <c r="I68" s="20"/>
      <c r="J68" s="20"/>
      <c r="K68" s="20"/>
      <c r="L68" s="20"/>
      <c r="M68" s="20"/>
      <c r="N68" s="20"/>
      <c r="O68" s="20"/>
      <c r="P68" s="20"/>
      <c r="Q68" s="20"/>
      <c r="R68" s="20"/>
      <c r="S68" s="20"/>
      <c r="T68" s="20"/>
      <c r="U68" s="20"/>
      <c r="V68" s="20"/>
      <c r="W68" s="20"/>
      <c r="X68" s="20"/>
      <c r="Y68" s="20"/>
      <c r="Z68" s="20"/>
      <c r="AA68" s="20"/>
      <c r="AB68" s="20"/>
    </row>
    <row r="69" spans="1:28" x14ac:dyDescent="0.25">
      <c r="A69" s="1">
        <f>'DONNÉES '!B108</f>
        <v>67</v>
      </c>
      <c r="B69" s="1" t="str">
        <f t="shared" si="2"/>
        <v>AB</v>
      </c>
      <c r="C69" s="1" t="s">
        <v>63</v>
      </c>
      <c r="D69" s="1" t="str">
        <f t="shared" si="3"/>
        <v>67ABSoil&amp;Dirt</v>
      </c>
      <c r="E69" s="20">
        <f>IF(A69&gt;end_year_1, 0, 'DONNÉES '!H108)</f>
        <v>0</v>
      </c>
      <c r="F69" s="20"/>
      <c r="G69" s="20"/>
      <c r="H69" s="20"/>
      <c r="I69" s="20"/>
      <c r="J69" s="20"/>
      <c r="K69" s="20"/>
      <c r="L69" s="20"/>
      <c r="M69" s="20"/>
      <c r="N69" s="20"/>
      <c r="O69" s="20"/>
      <c r="P69" s="20"/>
      <c r="Q69" s="20"/>
      <c r="R69" s="20"/>
      <c r="S69" s="20"/>
      <c r="T69" s="20"/>
      <c r="U69" s="20"/>
      <c r="V69" s="20"/>
      <c r="W69" s="20"/>
      <c r="X69" s="20"/>
      <c r="Y69" s="20"/>
      <c r="Z69" s="20"/>
      <c r="AA69" s="20"/>
      <c r="AB69" s="20"/>
    </row>
    <row r="70" spans="1:28" x14ac:dyDescent="0.25">
      <c r="A70" s="1">
        <f>'DONNÉES '!B109</f>
        <v>68</v>
      </c>
      <c r="B70" s="1" t="str">
        <f t="shared" si="2"/>
        <v>AB</v>
      </c>
      <c r="C70" s="1" t="s">
        <v>63</v>
      </c>
      <c r="D70" s="1" t="str">
        <f t="shared" si="3"/>
        <v>68ABSoil&amp;Dirt</v>
      </c>
      <c r="E70" s="20">
        <f>IF(A70&gt;end_year_1, 0, 'DONNÉES '!H109)</f>
        <v>0</v>
      </c>
      <c r="F70" s="20"/>
      <c r="G70" s="20"/>
      <c r="H70" s="20"/>
      <c r="I70" s="20"/>
      <c r="J70" s="20"/>
      <c r="K70" s="20"/>
      <c r="L70" s="20"/>
      <c r="M70" s="20"/>
      <c r="N70" s="20"/>
      <c r="O70" s="20"/>
      <c r="P70" s="20"/>
      <c r="Q70" s="20"/>
      <c r="R70" s="20"/>
      <c r="S70" s="20"/>
      <c r="T70" s="20"/>
      <c r="U70" s="20"/>
      <c r="V70" s="20"/>
      <c r="W70" s="20"/>
      <c r="X70" s="20"/>
      <c r="Y70" s="20"/>
      <c r="Z70" s="20"/>
      <c r="AA70" s="20"/>
      <c r="AB70" s="20"/>
    </row>
    <row r="71" spans="1:28" x14ac:dyDescent="0.25">
      <c r="A71" s="1">
        <f>'DONNÉES '!B110</f>
        <v>69</v>
      </c>
      <c r="B71" s="1" t="str">
        <f t="shared" si="2"/>
        <v>AB</v>
      </c>
      <c r="C71" s="1" t="s">
        <v>63</v>
      </c>
      <c r="D71" s="1" t="str">
        <f t="shared" si="3"/>
        <v>69ABSoil&amp;Dirt</v>
      </c>
      <c r="E71" s="20">
        <f>IF(A71&gt;end_year_1, 0, 'DONNÉES '!H110)</f>
        <v>0</v>
      </c>
      <c r="F71" s="20"/>
      <c r="G71" s="20"/>
      <c r="H71" s="20"/>
      <c r="I71" s="20"/>
      <c r="J71" s="20"/>
      <c r="K71" s="20"/>
      <c r="L71" s="20"/>
      <c r="M71" s="20"/>
      <c r="N71" s="20"/>
      <c r="O71" s="20"/>
      <c r="P71" s="20"/>
      <c r="Q71" s="20"/>
      <c r="R71" s="20"/>
      <c r="S71" s="20"/>
      <c r="T71" s="20"/>
      <c r="U71" s="20"/>
      <c r="V71" s="20"/>
      <c r="W71" s="20"/>
      <c r="X71" s="20"/>
      <c r="Y71" s="20"/>
      <c r="Z71" s="20"/>
      <c r="AA71" s="20"/>
      <c r="AB71" s="20"/>
    </row>
    <row r="72" spans="1:28" x14ac:dyDescent="0.25">
      <c r="A72" s="1">
        <f>'DONNÉES '!B111</f>
        <v>70</v>
      </c>
      <c r="B72" s="1" t="str">
        <f t="shared" si="2"/>
        <v>AB</v>
      </c>
      <c r="C72" s="1" t="s">
        <v>63</v>
      </c>
      <c r="D72" s="1" t="str">
        <f t="shared" si="3"/>
        <v>70ABSoil&amp;Dirt</v>
      </c>
      <c r="E72" s="20">
        <f>IF(A72&gt;end_year_1, 0, 'DONNÉES '!H111)</f>
        <v>0</v>
      </c>
      <c r="F72" s="20"/>
      <c r="G72" s="20"/>
      <c r="H72" s="20"/>
      <c r="I72" s="20"/>
      <c r="J72" s="20"/>
      <c r="K72" s="20"/>
      <c r="L72" s="20"/>
      <c r="M72" s="20"/>
      <c r="N72" s="20"/>
      <c r="O72" s="20"/>
      <c r="P72" s="20"/>
      <c r="Q72" s="20"/>
      <c r="R72" s="20"/>
      <c r="S72" s="20"/>
      <c r="T72" s="20"/>
      <c r="U72" s="20"/>
      <c r="V72" s="20"/>
      <c r="W72" s="20"/>
      <c r="X72" s="20"/>
      <c r="Y72" s="20"/>
      <c r="Z72" s="20"/>
      <c r="AA72" s="20"/>
      <c r="AB72" s="20"/>
    </row>
    <row r="73" spans="1:28" x14ac:dyDescent="0.25">
      <c r="A73" s="1">
        <f>'DONNÉES '!B112</f>
        <v>71</v>
      </c>
      <c r="B73" s="1" t="str">
        <f t="shared" si="2"/>
        <v>AB</v>
      </c>
      <c r="C73" s="1" t="s">
        <v>63</v>
      </c>
      <c r="D73" s="1" t="str">
        <f t="shared" si="3"/>
        <v>71ABSoil&amp;Dirt</v>
      </c>
      <c r="E73" s="20">
        <f>IF(A73&gt;end_year_1, 0, 'DONNÉES '!H112)</f>
        <v>0</v>
      </c>
      <c r="F73" s="20"/>
      <c r="G73" s="20"/>
      <c r="H73" s="20"/>
      <c r="I73" s="20"/>
      <c r="J73" s="20"/>
      <c r="K73" s="20"/>
      <c r="L73" s="20"/>
      <c r="M73" s="20"/>
      <c r="N73" s="20"/>
      <c r="O73" s="20"/>
      <c r="P73" s="20"/>
      <c r="Q73" s="20"/>
      <c r="R73" s="20"/>
      <c r="S73" s="20"/>
      <c r="T73" s="20"/>
      <c r="U73" s="20"/>
      <c r="V73" s="20"/>
      <c r="W73" s="20"/>
      <c r="X73" s="20"/>
      <c r="Y73" s="20"/>
      <c r="Z73" s="20"/>
      <c r="AA73" s="20"/>
      <c r="AB73" s="20"/>
    </row>
    <row r="74" spans="1:28" x14ac:dyDescent="0.25">
      <c r="A74" s="1">
        <f>'DONNÉES '!B113</f>
        <v>72</v>
      </c>
      <c r="B74" s="1" t="str">
        <f t="shared" si="2"/>
        <v>AB</v>
      </c>
      <c r="C74" s="1" t="s">
        <v>63</v>
      </c>
      <c r="D74" s="1" t="str">
        <f t="shared" si="3"/>
        <v>72ABSoil&amp;Dirt</v>
      </c>
      <c r="E74" s="20">
        <f>IF(A74&gt;end_year_1, 0, 'DONNÉES '!H113)</f>
        <v>0</v>
      </c>
      <c r="F74" s="20"/>
      <c r="G74" s="20"/>
      <c r="H74" s="20"/>
      <c r="I74" s="20"/>
      <c r="J74" s="20"/>
      <c r="K74" s="20"/>
      <c r="L74" s="20"/>
      <c r="M74" s="20"/>
      <c r="N74" s="20"/>
      <c r="O74" s="20"/>
      <c r="P74" s="20"/>
      <c r="Q74" s="20"/>
      <c r="R74" s="20"/>
      <c r="S74" s="20"/>
      <c r="T74" s="20"/>
      <c r="U74" s="20"/>
      <c r="V74" s="20"/>
      <c r="W74" s="20"/>
      <c r="X74" s="20"/>
      <c r="Y74" s="20"/>
      <c r="Z74" s="20"/>
      <c r="AA74" s="20"/>
      <c r="AB74" s="20"/>
    </row>
    <row r="75" spans="1:28" x14ac:dyDescent="0.25">
      <c r="A75" s="1">
        <f>'DONNÉES '!B114</f>
        <v>73</v>
      </c>
      <c r="B75" s="1" t="str">
        <f t="shared" si="2"/>
        <v>AB</v>
      </c>
      <c r="C75" s="1" t="s">
        <v>63</v>
      </c>
      <c r="D75" s="1" t="str">
        <f t="shared" si="3"/>
        <v>73ABSoil&amp;Dirt</v>
      </c>
      <c r="E75" s="20">
        <f>IF(A75&gt;end_year_1, 0, 'DONNÉES '!H114)</f>
        <v>0</v>
      </c>
      <c r="F75" s="20"/>
      <c r="G75" s="20"/>
      <c r="H75" s="20"/>
      <c r="I75" s="20"/>
      <c r="J75" s="20"/>
      <c r="K75" s="20"/>
      <c r="L75" s="20"/>
      <c r="M75" s="20"/>
      <c r="N75" s="20"/>
      <c r="O75" s="20"/>
      <c r="P75" s="20"/>
      <c r="Q75" s="20"/>
      <c r="R75" s="20"/>
      <c r="S75" s="20"/>
      <c r="T75" s="20"/>
      <c r="U75" s="20"/>
      <c r="V75" s="20"/>
      <c r="W75" s="20"/>
      <c r="X75" s="20"/>
      <c r="Y75" s="20"/>
      <c r="Z75" s="20"/>
      <c r="AA75" s="20"/>
      <c r="AB75" s="20"/>
    </row>
    <row r="76" spans="1:28" x14ac:dyDescent="0.25">
      <c r="A76" s="1">
        <f>'DONNÉES '!B115</f>
        <v>74</v>
      </c>
      <c r="B76" s="1" t="str">
        <f t="shared" si="2"/>
        <v>AB</v>
      </c>
      <c r="C76" s="1" t="s">
        <v>63</v>
      </c>
      <c r="D76" s="1" t="str">
        <f t="shared" si="3"/>
        <v>74ABSoil&amp;Dirt</v>
      </c>
      <c r="E76" s="20">
        <f>IF(A76&gt;end_year_1, 0, 'DONNÉES '!H115)</f>
        <v>0</v>
      </c>
      <c r="F76" s="20"/>
      <c r="G76" s="20"/>
      <c r="H76" s="20"/>
      <c r="I76" s="20"/>
      <c r="J76" s="20"/>
      <c r="K76" s="20"/>
      <c r="L76" s="20"/>
      <c r="M76" s="20"/>
      <c r="N76" s="20"/>
      <c r="O76" s="20"/>
      <c r="P76" s="20"/>
      <c r="Q76" s="20"/>
      <c r="R76" s="20"/>
      <c r="S76" s="20"/>
      <c r="T76" s="20"/>
      <c r="U76" s="20"/>
      <c r="V76" s="20"/>
      <c r="W76" s="20"/>
      <c r="X76" s="20"/>
      <c r="Y76" s="20"/>
      <c r="Z76" s="20"/>
      <c r="AA76" s="20"/>
      <c r="AB76" s="20"/>
    </row>
    <row r="77" spans="1:28" x14ac:dyDescent="0.25">
      <c r="A77" s="1">
        <f>'DONNÉES '!B116</f>
        <v>75</v>
      </c>
      <c r="B77" s="1" t="str">
        <f t="shared" si="2"/>
        <v>AB</v>
      </c>
      <c r="C77" s="1" t="s">
        <v>63</v>
      </c>
      <c r="D77" s="1" t="str">
        <f t="shared" si="3"/>
        <v>75ABSoil&amp;Dirt</v>
      </c>
      <c r="E77" s="20">
        <f>IF(A77&gt;end_year_1, 0, 'DONNÉES '!H116)</f>
        <v>0</v>
      </c>
      <c r="F77" s="20"/>
      <c r="G77" s="20"/>
      <c r="H77" s="20"/>
      <c r="I77" s="20"/>
      <c r="J77" s="20"/>
      <c r="K77" s="20"/>
      <c r="L77" s="20"/>
      <c r="M77" s="20"/>
      <c r="N77" s="20"/>
      <c r="O77" s="20"/>
      <c r="P77" s="20"/>
      <c r="Q77" s="20"/>
      <c r="R77" s="20"/>
      <c r="S77" s="20"/>
      <c r="T77" s="20"/>
      <c r="U77" s="20"/>
      <c r="V77" s="20"/>
      <c r="W77" s="20"/>
      <c r="X77" s="20"/>
      <c r="Y77" s="20"/>
      <c r="Z77" s="20"/>
      <c r="AA77" s="20"/>
      <c r="AB77" s="20"/>
    </row>
    <row r="78" spans="1:28" x14ac:dyDescent="0.25">
      <c r="A78" s="1">
        <f>'DONNÉES '!B117</f>
        <v>76</v>
      </c>
      <c r="B78" s="1" t="str">
        <f t="shared" si="2"/>
        <v>AB</v>
      </c>
      <c r="C78" s="1" t="s">
        <v>63</v>
      </c>
      <c r="D78" s="1" t="str">
        <f t="shared" si="3"/>
        <v>76ABSoil&amp;Dirt</v>
      </c>
      <c r="E78" s="20">
        <f>IF(A78&gt;end_year_1, 0, 'DONNÉES '!H117)</f>
        <v>0</v>
      </c>
      <c r="F78" s="20"/>
      <c r="G78" s="20"/>
      <c r="H78" s="20"/>
      <c r="I78" s="20"/>
      <c r="J78" s="20"/>
      <c r="K78" s="20"/>
      <c r="L78" s="20"/>
      <c r="M78" s="20"/>
      <c r="N78" s="20"/>
      <c r="O78" s="20"/>
      <c r="P78" s="20"/>
      <c r="Q78" s="20"/>
      <c r="R78" s="20"/>
      <c r="S78" s="20"/>
      <c r="T78" s="20"/>
      <c r="U78" s="20"/>
      <c r="V78" s="20"/>
      <c r="W78" s="20"/>
      <c r="X78" s="20"/>
      <c r="Y78" s="20"/>
      <c r="Z78" s="20"/>
      <c r="AA78" s="20"/>
      <c r="AB78" s="20"/>
    </row>
    <row r="79" spans="1:28" x14ac:dyDescent="0.25">
      <c r="A79" s="1">
        <f>'DONNÉES '!B118</f>
        <v>77</v>
      </c>
      <c r="B79" s="1" t="str">
        <f t="shared" si="2"/>
        <v>AB</v>
      </c>
      <c r="C79" s="1" t="s">
        <v>63</v>
      </c>
      <c r="D79" s="1" t="str">
        <f t="shared" si="3"/>
        <v>77ABSoil&amp;Dirt</v>
      </c>
      <c r="E79" s="20">
        <f>IF(A79&gt;end_year_1, 0, 'DONNÉES '!H118)</f>
        <v>0</v>
      </c>
      <c r="F79" s="20"/>
      <c r="G79" s="20"/>
      <c r="H79" s="20"/>
      <c r="I79" s="20"/>
      <c r="J79" s="20"/>
      <c r="K79" s="20"/>
      <c r="L79" s="20"/>
      <c r="M79" s="20"/>
      <c r="N79" s="20"/>
      <c r="O79" s="20"/>
      <c r="P79" s="20"/>
      <c r="Q79" s="20"/>
      <c r="R79" s="20"/>
      <c r="S79" s="20"/>
      <c r="T79" s="20"/>
      <c r="U79" s="20"/>
      <c r="V79" s="20"/>
      <c r="W79" s="20"/>
      <c r="X79" s="20"/>
      <c r="Y79" s="20"/>
      <c r="Z79" s="20"/>
      <c r="AA79" s="20"/>
      <c r="AB79" s="20"/>
    </row>
    <row r="80" spans="1:28" x14ac:dyDescent="0.25">
      <c r="A80" s="1">
        <f>'DONNÉES '!B119</f>
        <v>78</v>
      </c>
      <c r="B80" s="1" t="str">
        <f t="shared" si="2"/>
        <v>AB</v>
      </c>
      <c r="C80" s="1" t="s">
        <v>63</v>
      </c>
      <c r="D80" s="1" t="str">
        <f t="shared" si="3"/>
        <v>78ABSoil&amp;Dirt</v>
      </c>
      <c r="E80" s="20">
        <f>IF(A80&gt;end_year_1, 0, 'DONNÉES '!H119)</f>
        <v>0</v>
      </c>
      <c r="F80" s="20"/>
      <c r="G80" s="20"/>
      <c r="H80" s="20"/>
      <c r="I80" s="20"/>
      <c r="J80" s="20"/>
      <c r="K80" s="20"/>
      <c r="L80" s="20"/>
      <c r="M80" s="20"/>
      <c r="N80" s="20"/>
      <c r="O80" s="20"/>
      <c r="P80" s="20"/>
      <c r="Q80" s="20"/>
      <c r="R80" s="20"/>
      <c r="S80" s="20"/>
      <c r="T80" s="20"/>
      <c r="U80" s="20"/>
      <c r="V80" s="20"/>
      <c r="W80" s="20"/>
      <c r="X80" s="20"/>
      <c r="Y80" s="20"/>
      <c r="Z80" s="20"/>
      <c r="AA80" s="20"/>
      <c r="AB80" s="20"/>
    </row>
    <row r="81" spans="1:28" x14ac:dyDescent="0.25">
      <c r="A81" s="1">
        <f>'DONNÉES '!B120</f>
        <v>79</v>
      </c>
      <c r="B81" s="1" t="str">
        <f t="shared" si="2"/>
        <v>AB</v>
      </c>
      <c r="C81" s="1" t="s">
        <v>63</v>
      </c>
      <c r="D81" s="1" t="str">
        <f t="shared" si="3"/>
        <v>79ABSoil&amp;Dirt</v>
      </c>
      <c r="E81" s="20">
        <f>IF(A81&gt;end_year_1, 0, 'DONNÉES '!H120)</f>
        <v>0</v>
      </c>
      <c r="F81" s="20"/>
      <c r="G81" s="20"/>
      <c r="H81" s="20"/>
      <c r="I81" s="20"/>
      <c r="J81" s="20"/>
      <c r="K81" s="20"/>
      <c r="L81" s="20"/>
      <c r="M81" s="20"/>
      <c r="N81" s="20"/>
      <c r="O81" s="20"/>
      <c r="P81" s="20"/>
      <c r="Q81" s="20"/>
      <c r="R81" s="20"/>
      <c r="S81" s="20"/>
      <c r="T81" s="20"/>
      <c r="U81" s="20"/>
      <c r="V81" s="20"/>
      <c r="W81" s="20"/>
      <c r="X81" s="20"/>
      <c r="Y81" s="20"/>
      <c r="Z81" s="20"/>
      <c r="AA81" s="20"/>
      <c r="AB81" s="20"/>
    </row>
    <row r="82" spans="1:28" x14ac:dyDescent="0.25">
      <c r="A82" s="1">
        <f>'DONNÉES '!B121</f>
        <v>80</v>
      </c>
      <c r="B82" s="1" t="str">
        <f t="shared" si="2"/>
        <v>AB</v>
      </c>
      <c r="C82" s="1" t="s">
        <v>63</v>
      </c>
      <c r="D82" s="1" t="str">
        <f t="shared" si="3"/>
        <v>80ABSoil&amp;Dirt</v>
      </c>
      <c r="E82" s="20">
        <f>IF(A82&gt;end_year_1, 0, 'DONNÉES '!H121)</f>
        <v>0</v>
      </c>
      <c r="F82" s="20"/>
      <c r="G82" s="20"/>
      <c r="H82" s="20"/>
      <c r="I82" s="20"/>
      <c r="J82" s="20"/>
      <c r="K82" s="20"/>
      <c r="L82" s="20"/>
      <c r="M82" s="20"/>
      <c r="N82" s="20"/>
      <c r="O82" s="20"/>
      <c r="P82" s="20"/>
      <c r="Q82" s="20"/>
      <c r="R82" s="20"/>
      <c r="S82" s="20"/>
      <c r="T82" s="20"/>
      <c r="U82" s="20"/>
      <c r="V82" s="20"/>
      <c r="W82" s="20"/>
      <c r="X82" s="20"/>
      <c r="Y82" s="20"/>
      <c r="Z82" s="20"/>
      <c r="AA82" s="20"/>
      <c r="AB82" s="20"/>
    </row>
    <row r="83" spans="1:28" x14ac:dyDescent="0.25">
      <c r="A83" s="1">
        <f>'DONNÉES '!B122</f>
        <v>81</v>
      </c>
      <c r="B83" s="1" t="str">
        <f t="shared" si="2"/>
        <v>AB</v>
      </c>
      <c r="C83" s="1" t="s">
        <v>63</v>
      </c>
      <c r="D83" s="1" t="str">
        <f t="shared" si="3"/>
        <v>81ABSoil&amp;Dirt</v>
      </c>
      <c r="E83" s="20">
        <f>IF(A83&gt;end_year_1, 0, 'DONNÉES '!H122)</f>
        <v>0</v>
      </c>
      <c r="F83" s="20"/>
      <c r="G83" s="20"/>
      <c r="H83" s="20"/>
      <c r="I83" s="20"/>
      <c r="J83" s="20"/>
      <c r="K83" s="20"/>
      <c r="L83" s="20"/>
      <c r="M83" s="20"/>
      <c r="N83" s="20"/>
      <c r="O83" s="20"/>
      <c r="P83" s="20"/>
      <c r="Q83" s="20"/>
      <c r="R83" s="20"/>
      <c r="S83" s="20"/>
      <c r="T83" s="20"/>
      <c r="U83" s="20"/>
      <c r="V83" s="20"/>
      <c r="W83" s="20"/>
      <c r="X83" s="20"/>
      <c r="Y83" s="20"/>
      <c r="Z83" s="20"/>
      <c r="AA83" s="20"/>
      <c r="AB83" s="20"/>
    </row>
    <row r="84" spans="1:28" x14ac:dyDescent="0.25">
      <c r="A84" s="1">
        <f>'DONNÉES '!B123</f>
        <v>82</v>
      </c>
      <c r="B84" s="1" t="str">
        <f t="shared" si="2"/>
        <v>AB</v>
      </c>
      <c r="C84" s="1" t="s">
        <v>63</v>
      </c>
      <c r="D84" s="1" t="str">
        <f t="shared" si="3"/>
        <v>82ABSoil&amp;Dirt</v>
      </c>
      <c r="E84" s="20">
        <f>IF(A84&gt;end_year_1, 0, 'DONNÉES '!H123)</f>
        <v>0</v>
      </c>
      <c r="F84" s="20"/>
      <c r="G84" s="20"/>
      <c r="H84" s="20"/>
      <c r="I84" s="20"/>
      <c r="J84" s="20"/>
      <c r="K84" s="20"/>
      <c r="L84" s="20"/>
      <c r="M84" s="20"/>
      <c r="N84" s="20"/>
      <c r="O84" s="20"/>
      <c r="P84" s="20"/>
      <c r="Q84" s="20"/>
      <c r="R84" s="20"/>
      <c r="S84" s="20"/>
      <c r="T84" s="20"/>
      <c r="U84" s="20"/>
      <c r="V84" s="20"/>
      <c r="W84" s="20"/>
      <c r="X84" s="20"/>
      <c r="Y84" s="20"/>
      <c r="Z84" s="20"/>
      <c r="AA84" s="20"/>
      <c r="AB84" s="20"/>
    </row>
    <row r="85" spans="1:28" x14ac:dyDescent="0.25">
      <c r="A85" s="1">
        <f>'DONNÉES '!B124</f>
        <v>83</v>
      </c>
      <c r="B85" s="1" t="str">
        <f t="shared" si="2"/>
        <v>AB</v>
      </c>
      <c r="C85" s="1" t="s">
        <v>63</v>
      </c>
      <c r="D85" s="1" t="str">
        <f t="shared" si="3"/>
        <v>83ABSoil&amp;Dirt</v>
      </c>
      <c r="E85" s="20">
        <f>IF(A85&gt;end_year_1, 0, 'DONNÉES '!H124)</f>
        <v>0</v>
      </c>
      <c r="F85" s="20"/>
      <c r="G85" s="20"/>
      <c r="H85" s="20"/>
      <c r="I85" s="20"/>
      <c r="J85" s="20"/>
      <c r="K85" s="20"/>
      <c r="L85" s="20"/>
      <c r="M85" s="20"/>
      <c r="N85" s="20"/>
      <c r="O85" s="20"/>
      <c r="P85" s="20"/>
      <c r="Q85" s="20"/>
      <c r="R85" s="20"/>
      <c r="S85" s="20"/>
      <c r="T85" s="20"/>
      <c r="U85" s="20"/>
      <c r="V85" s="20"/>
      <c r="W85" s="20"/>
      <c r="X85" s="20"/>
      <c r="Y85" s="20"/>
      <c r="Z85" s="20"/>
      <c r="AA85" s="20"/>
      <c r="AB85" s="20"/>
    </row>
    <row r="86" spans="1:28" x14ac:dyDescent="0.25">
      <c r="A86" s="1">
        <f>'DONNÉES '!B125</f>
        <v>84</v>
      </c>
      <c r="B86" s="1" t="str">
        <f t="shared" si="2"/>
        <v>AB</v>
      </c>
      <c r="C86" s="1" t="s">
        <v>63</v>
      </c>
      <c r="D86" s="1" t="str">
        <f t="shared" si="3"/>
        <v>84ABSoil&amp;Dirt</v>
      </c>
      <c r="E86" s="20">
        <f>IF(A86&gt;end_year_1, 0, 'DONNÉES '!H125)</f>
        <v>0</v>
      </c>
      <c r="F86" s="20"/>
      <c r="G86" s="20"/>
      <c r="H86" s="20"/>
      <c r="I86" s="20"/>
      <c r="J86" s="20"/>
      <c r="K86" s="20"/>
      <c r="L86" s="20"/>
      <c r="M86" s="20"/>
      <c r="N86" s="20"/>
      <c r="O86" s="20"/>
      <c r="P86" s="20"/>
      <c r="Q86" s="20"/>
      <c r="R86" s="20"/>
      <c r="S86" s="20"/>
      <c r="T86" s="20"/>
      <c r="U86" s="20"/>
      <c r="V86" s="20"/>
      <c r="W86" s="20"/>
      <c r="X86" s="20"/>
      <c r="Y86" s="20"/>
      <c r="Z86" s="20"/>
      <c r="AA86" s="20"/>
      <c r="AB86" s="20"/>
    </row>
    <row r="87" spans="1:28" x14ac:dyDescent="0.25">
      <c r="A87" s="1">
        <f>'DONNÉES '!B126</f>
        <v>85</v>
      </c>
      <c r="B87" s="1" t="str">
        <f t="shared" si="2"/>
        <v>AB</v>
      </c>
      <c r="C87" s="1" t="s">
        <v>63</v>
      </c>
      <c r="D87" s="1" t="str">
        <f t="shared" si="3"/>
        <v>85ABSoil&amp;Dirt</v>
      </c>
      <c r="E87" s="20">
        <f>IF(A87&gt;end_year_1, 0, 'DONNÉES '!H126)</f>
        <v>0</v>
      </c>
      <c r="F87" s="20"/>
      <c r="G87" s="20"/>
      <c r="H87" s="20"/>
      <c r="I87" s="20"/>
      <c r="J87" s="20"/>
      <c r="K87" s="20"/>
      <c r="L87" s="20"/>
      <c r="M87" s="20"/>
      <c r="N87" s="20"/>
      <c r="O87" s="20"/>
      <c r="P87" s="20"/>
      <c r="Q87" s="20"/>
      <c r="R87" s="20"/>
      <c r="S87" s="20"/>
      <c r="T87" s="20"/>
      <c r="U87" s="20"/>
      <c r="V87" s="20"/>
      <c r="W87" s="20"/>
      <c r="X87" s="20"/>
      <c r="Y87" s="20"/>
      <c r="Z87" s="20"/>
      <c r="AA87" s="20"/>
      <c r="AB87" s="20"/>
    </row>
    <row r="88" spans="1:28" x14ac:dyDescent="0.25">
      <c r="A88" s="1">
        <f>'DONNÉES '!B127</f>
        <v>86</v>
      </c>
      <c r="B88" s="1" t="str">
        <f t="shared" si="2"/>
        <v>AB</v>
      </c>
      <c r="C88" s="1" t="s">
        <v>63</v>
      </c>
      <c r="D88" s="1" t="str">
        <f t="shared" si="3"/>
        <v>86ABSoil&amp;Dirt</v>
      </c>
      <c r="E88" s="20">
        <f>IF(A88&gt;end_year_1, 0, 'DONNÉES '!H127)</f>
        <v>0</v>
      </c>
      <c r="F88" s="20"/>
      <c r="G88" s="20"/>
      <c r="H88" s="20"/>
      <c r="I88" s="20"/>
      <c r="J88" s="20"/>
      <c r="K88" s="20"/>
      <c r="L88" s="20"/>
      <c r="M88" s="20"/>
      <c r="N88" s="20"/>
      <c r="O88" s="20"/>
      <c r="P88" s="20"/>
      <c r="Q88" s="20"/>
      <c r="R88" s="20"/>
      <c r="S88" s="20"/>
      <c r="T88" s="20"/>
      <c r="U88" s="20"/>
      <c r="V88" s="20"/>
      <c r="W88" s="20"/>
      <c r="X88" s="20"/>
      <c r="Y88" s="20"/>
      <c r="Z88" s="20"/>
      <c r="AA88" s="20"/>
      <c r="AB88" s="20"/>
    </row>
    <row r="89" spans="1:28" x14ac:dyDescent="0.25">
      <c r="A89" s="1">
        <f>'DONNÉES '!B128</f>
        <v>87</v>
      </c>
      <c r="B89" s="1" t="str">
        <f t="shared" si="2"/>
        <v>AB</v>
      </c>
      <c r="C89" s="1" t="s">
        <v>63</v>
      </c>
      <c r="D89" s="1" t="str">
        <f t="shared" si="3"/>
        <v>87ABSoil&amp;Dirt</v>
      </c>
      <c r="E89" s="20">
        <f>IF(A89&gt;end_year_1, 0, 'DONNÉES '!H128)</f>
        <v>0</v>
      </c>
      <c r="F89" s="20"/>
      <c r="G89" s="20"/>
      <c r="H89" s="20"/>
      <c r="I89" s="20"/>
      <c r="J89" s="20"/>
      <c r="K89" s="20"/>
      <c r="L89" s="20"/>
      <c r="M89" s="20"/>
      <c r="N89" s="20"/>
      <c r="O89" s="20"/>
      <c r="P89" s="20"/>
      <c r="Q89" s="20"/>
      <c r="R89" s="20"/>
      <c r="S89" s="20"/>
      <c r="T89" s="20"/>
      <c r="U89" s="20"/>
      <c r="V89" s="20"/>
      <c r="W89" s="20"/>
      <c r="X89" s="20"/>
      <c r="Y89" s="20"/>
      <c r="Z89" s="20"/>
      <c r="AA89" s="20"/>
      <c r="AB89" s="20"/>
    </row>
    <row r="90" spans="1:28" x14ac:dyDescent="0.25">
      <c r="A90" s="1">
        <f>'DONNÉES '!B129</f>
        <v>88</v>
      </c>
      <c r="B90" s="1" t="str">
        <f t="shared" si="2"/>
        <v>AB</v>
      </c>
      <c r="C90" s="1" t="s">
        <v>63</v>
      </c>
      <c r="D90" s="1" t="str">
        <f t="shared" si="3"/>
        <v>88ABSoil&amp;Dirt</v>
      </c>
      <c r="E90" s="20">
        <f>IF(A90&gt;end_year_1, 0, 'DONNÉES '!H129)</f>
        <v>0</v>
      </c>
      <c r="F90" s="20"/>
      <c r="G90" s="20"/>
      <c r="H90" s="20"/>
      <c r="I90" s="20"/>
      <c r="J90" s="20"/>
      <c r="K90" s="20"/>
      <c r="L90" s="20"/>
      <c r="M90" s="20"/>
      <c r="N90" s="20"/>
      <c r="O90" s="20"/>
      <c r="P90" s="20"/>
      <c r="Q90" s="20"/>
      <c r="R90" s="20"/>
      <c r="S90" s="20"/>
      <c r="T90" s="20"/>
      <c r="U90" s="20"/>
      <c r="V90" s="20"/>
      <c r="W90" s="20"/>
      <c r="X90" s="20"/>
      <c r="Y90" s="20"/>
      <c r="Z90" s="20"/>
      <c r="AA90" s="20"/>
      <c r="AB90" s="20"/>
    </row>
    <row r="91" spans="1:28" x14ac:dyDescent="0.25">
      <c r="A91" s="1">
        <f>'DONNÉES '!B130</f>
        <v>89</v>
      </c>
      <c r="B91" s="1" t="str">
        <f t="shared" si="2"/>
        <v>AB</v>
      </c>
      <c r="C91" s="1" t="s">
        <v>63</v>
      </c>
      <c r="D91" s="1" t="str">
        <f t="shared" si="3"/>
        <v>89ABSoil&amp;Dirt</v>
      </c>
      <c r="E91" s="20">
        <f>IF(A91&gt;end_year_1, 0, 'DONNÉES '!H130)</f>
        <v>0</v>
      </c>
      <c r="F91" s="20"/>
      <c r="G91" s="20"/>
      <c r="H91" s="20"/>
      <c r="I91" s="20"/>
      <c r="J91" s="20"/>
      <c r="K91" s="20"/>
      <c r="L91" s="20"/>
      <c r="M91" s="20"/>
      <c r="N91" s="20"/>
      <c r="O91" s="20"/>
      <c r="P91" s="20"/>
      <c r="Q91" s="20"/>
      <c r="R91" s="20"/>
      <c r="S91" s="20"/>
      <c r="T91" s="20"/>
      <c r="U91" s="20"/>
      <c r="V91" s="20"/>
      <c r="W91" s="20"/>
      <c r="X91" s="20"/>
      <c r="Y91" s="20"/>
      <c r="Z91" s="20"/>
      <c r="AA91" s="20"/>
      <c r="AB91" s="20"/>
    </row>
    <row r="92" spans="1:28" x14ac:dyDescent="0.25">
      <c r="A92" s="1">
        <f>'DONNÉES '!B131</f>
        <v>90</v>
      </c>
      <c r="B92" s="1" t="str">
        <f t="shared" si="2"/>
        <v>AB</v>
      </c>
      <c r="C92" s="1" t="s">
        <v>63</v>
      </c>
      <c r="D92" s="1" t="str">
        <f t="shared" si="3"/>
        <v>90ABSoil&amp;Dirt</v>
      </c>
      <c r="E92" s="20">
        <f>IF(A92&gt;end_year_1, 0, 'DONNÉES '!H131)</f>
        <v>0</v>
      </c>
      <c r="F92" s="20"/>
      <c r="G92" s="20"/>
      <c r="H92" s="20"/>
      <c r="I92" s="20"/>
      <c r="J92" s="20"/>
      <c r="K92" s="20"/>
      <c r="L92" s="20"/>
      <c r="M92" s="20"/>
      <c r="N92" s="20"/>
      <c r="O92" s="20"/>
      <c r="P92" s="20"/>
      <c r="Q92" s="20"/>
      <c r="R92" s="20"/>
      <c r="S92" s="20"/>
      <c r="T92" s="20"/>
      <c r="U92" s="20"/>
      <c r="V92" s="20"/>
      <c r="W92" s="20"/>
      <c r="X92" s="20"/>
      <c r="Y92" s="20"/>
      <c r="Z92" s="20"/>
      <c r="AA92" s="20"/>
      <c r="AB92" s="20"/>
    </row>
    <row r="93" spans="1:28" x14ac:dyDescent="0.25">
      <c r="A93" s="1">
        <f>'DONNÉES '!B132</f>
        <v>91</v>
      </c>
      <c r="B93" s="1" t="str">
        <f t="shared" si="2"/>
        <v>AB</v>
      </c>
      <c r="C93" s="1" t="s">
        <v>63</v>
      </c>
      <c r="D93" s="1" t="str">
        <f t="shared" si="3"/>
        <v>91ABSoil&amp;Dirt</v>
      </c>
      <c r="E93" s="20">
        <f>IF(A93&gt;end_year_1, 0, 'DONNÉES '!H132)</f>
        <v>0</v>
      </c>
      <c r="F93" s="5"/>
      <c r="G93" s="5"/>
      <c r="H93" s="5"/>
      <c r="I93" s="5"/>
      <c r="J93" s="5"/>
      <c r="K93" s="5"/>
      <c r="L93" s="5"/>
      <c r="M93" s="5"/>
      <c r="N93" s="5"/>
      <c r="O93" s="5"/>
      <c r="P93" s="5"/>
      <c r="Q93" s="5"/>
      <c r="R93" s="5"/>
      <c r="S93" s="5"/>
      <c r="T93" s="5"/>
      <c r="U93" s="5"/>
      <c r="V93" s="5"/>
      <c r="W93" s="5"/>
      <c r="X93" s="5"/>
      <c r="Y93" s="5"/>
      <c r="Z93" s="5"/>
      <c r="AA93" s="5"/>
      <c r="AB93" s="5"/>
    </row>
    <row r="94" spans="1:28" x14ac:dyDescent="0.25">
      <c r="A94" s="1">
        <f>'DONNÉES '!B133</f>
        <v>92</v>
      </c>
      <c r="B94" s="1" t="str">
        <f t="shared" si="2"/>
        <v>AB</v>
      </c>
      <c r="C94" s="1" t="s">
        <v>63</v>
      </c>
      <c r="D94" s="1" t="str">
        <f t="shared" si="3"/>
        <v>92ABSoil&amp;Dirt</v>
      </c>
      <c r="E94" s="20">
        <f>IF(A94&gt;end_year_1, 0, 'DONNÉES '!H133)</f>
        <v>0</v>
      </c>
      <c r="F94" s="5"/>
      <c r="G94" s="5"/>
      <c r="H94" s="5"/>
      <c r="I94" s="5"/>
      <c r="J94" s="5"/>
      <c r="K94" s="5"/>
      <c r="L94" s="5"/>
      <c r="M94" s="5"/>
      <c r="N94" s="5"/>
      <c r="O94" s="5"/>
      <c r="P94" s="5"/>
      <c r="Q94" s="5"/>
      <c r="R94" s="5"/>
      <c r="S94" s="5"/>
      <c r="T94" s="5"/>
      <c r="U94" s="5"/>
      <c r="V94" s="5"/>
      <c r="W94" s="5"/>
      <c r="X94" s="5"/>
      <c r="Y94" s="5"/>
      <c r="Z94" s="5"/>
      <c r="AA94" s="5"/>
      <c r="AB94" s="5"/>
    </row>
    <row r="95" spans="1:28" x14ac:dyDescent="0.25">
      <c r="A95" s="1">
        <f>'DONNÉES '!B134</f>
        <v>93</v>
      </c>
      <c r="B95" s="1" t="str">
        <f t="shared" si="2"/>
        <v>AB</v>
      </c>
      <c r="C95" s="1" t="s">
        <v>63</v>
      </c>
      <c r="D95" s="1" t="str">
        <f t="shared" si="3"/>
        <v>93ABSoil&amp;Dirt</v>
      </c>
      <c r="E95" s="20">
        <f>IF(A95&gt;end_year_1, 0, 'DONNÉES '!H134)</f>
        <v>0</v>
      </c>
      <c r="F95" s="5"/>
      <c r="G95" s="5"/>
      <c r="H95" s="5"/>
      <c r="I95" s="5"/>
      <c r="J95" s="5"/>
      <c r="K95" s="5"/>
      <c r="L95" s="5"/>
      <c r="M95" s="5"/>
      <c r="N95" s="5"/>
      <c r="O95" s="5"/>
      <c r="P95" s="5"/>
      <c r="Q95" s="5"/>
      <c r="R95" s="5"/>
      <c r="S95" s="5"/>
      <c r="T95" s="5"/>
      <c r="U95" s="5"/>
      <c r="V95" s="5"/>
      <c r="W95" s="5"/>
      <c r="X95" s="5"/>
      <c r="Y95" s="5"/>
      <c r="Z95" s="5"/>
      <c r="AA95" s="5"/>
      <c r="AB95" s="5"/>
    </row>
    <row r="96" spans="1:28" x14ac:dyDescent="0.25">
      <c r="A96" s="1">
        <f>'DONNÉES '!B135</f>
        <v>94</v>
      </c>
      <c r="B96" s="1" t="str">
        <f t="shared" si="2"/>
        <v>AB</v>
      </c>
      <c r="C96" s="1" t="s">
        <v>63</v>
      </c>
      <c r="D96" s="1" t="str">
        <f t="shared" si="3"/>
        <v>94ABSoil&amp;Dirt</v>
      </c>
      <c r="E96" s="20">
        <f>IF(A96&gt;end_year_1, 0, 'DONNÉES '!H135)</f>
        <v>0</v>
      </c>
      <c r="F96" s="5"/>
      <c r="G96" s="5"/>
      <c r="H96" s="5"/>
      <c r="I96" s="5"/>
      <c r="J96" s="5"/>
      <c r="K96" s="5"/>
      <c r="L96" s="5"/>
      <c r="M96" s="5"/>
      <c r="N96" s="5"/>
      <c r="O96" s="5"/>
      <c r="P96" s="5"/>
      <c r="Q96" s="5"/>
      <c r="R96" s="5"/>
      <c r="S96" s="5"/>
      <c r="T96" s="5"/>
      <c r="U96" s="5"/>
      <c r="V96" s="5"/>
      <c r="W96" s="5"/>
      <c r="X96" s="5"/>
      <c r="Y96" s="5"/>
      <c r="Z96" s="5"/>
      <c r="AA96" s="5"/>
      <c r="AB96" s="5"/>
    </row>
    <row r="97" spans="1:28" x14ac:dyDescent="0.25">
      <c r="A97" s="1">
        <f>'DONNÉES '!B136</f>
        <v>95</v>
      </c>
      <c r="B97" s="1" t="str">
        <f t="shared" si="2"/>
        <v>AB</v>
      </c>
      <c r="C97" s="1" t="s">
        <v>63</v>
      </c>
      <c r="D97" s="1" t="str">
        <f t="shared" si="3"/>
        <v>95ABSoil&amp;Dirt</v>
      </c>
      <c r="E97" s="20">
        <f>IF(A97&gt;end_year_1, 0, 'DONNÉES '!H136)</f>
        <v>0</v>
      </c>
      <c r="F97" s="5"/>
      <c r="G97" s="5"/>
      <c r="H97" s="5"/>
      <c r="I97" s="5"/>
      <c r="J97" s="5"/>
      <c r="K97" s="5"/>
      <c r="L97" s="5"/>
      <c r="M97" s="5"/>
      <c r="N97" s="5"/>
      <c r="O97" s="5"/>
      <c r="P97" s="5"/>
      <c r="Q97" s="5"/>
      <c r="R97" s="5"/>
      <c r="S97" s="5"/>
      <c r="T97" s="5"/>
      <c r="U97" s="5"/>
      <c r="V97" s="5"/>
      <c r="W97" s="5"/>
      <c r="X97" s="5"/>
      <c r="Y97" s="5"/>
      <c r="Z97" s="5"/>
      <c r="AA97" s="5"/>
      <c r="AB97" s="5"/>
    </row>
    <row r="98" spans="1:28" x14ac:dyDescent="0.25">
      <c r="A98" s="1">
        <f>'DONNÉES '!B137</f>
        <v>96</v>
      </c>
      <c r="B98" s="1" t="str">
        <f t="shared" si="2"/>
        <v>AB</v>
      </c>
      <c r="C98" s="1" t="s">
        <v>63</v>
      </c>
      <c r="D98" s="1" t="str">
        <f t="shared" si="3"/>
        <v>96ABSoil&amp;Dirt</v>
      </c>
      <c r="E98" s="20">
        <f>IF(A98&gt;end_year_1, 0, 'DONNÉES '!H137)</f>
        <v>0</v>
      </c>
      <c r="F98" s="5"/>
      <c r="G98" s="5"/>
      <c r="H98" s="5"/>
      <c r="I98" s="5"/>
      <c r="J98" s="5"/>
      <c r="K98" s="5"/>
      <c r="L98" s="5"/>
      <c r="M98" s="5"/>
      <c r="N98" s="5"/>
      <c r="O98" s="5"/>
      <c r="P98" s="5"/>
      <c r="Q98" s="5"/>
      <c r="R98" s="5"/>
      <c r="S98" s="5"/>
      <c r="T98" s="5"/>
      <c r="U98" s="5"/>
      <c r="V98" s="5"/>
      <c r="W98" s="5"/>
      <c r="X98" s="5"/>
      <c r="Y98" s="5"/>
      <c r="Z98" s="5"/>
      <c r="AA98" s="5"/>
      <c r="AB98" s="5"/>
    </row>
    <row r="99" spans="1:28" x14ac:dyDescent="0.25">
      <c r="A99" s="1">
        <f>'DONNÉES '!B138</f>
        <v>97</v>
      </c>
      <c r="B99" s="1" t="str">
        <f t="shared" si="2"/>
        <v>AB</v>
      </c>
      <c r="C99" s="1" t="s">
        <v>63</v>
      </c>
      <c r="D99" s="1" t="str">
        <f t="shared" si="3"/>
        <v>97ABSoil&amp;Dirt</v>
      </c>
      <c r="E99" s="20">
        <f>IF(A99&gt;end_year_1, 0, 'DONNÉES '!H138)</f>
        <v>0</v>
      </c>
      <c r="F99" s="5"/>
      <c r="G99" s="5"/>
      <c r="H99" s="5"/>
      <c r="I99" s="5"/>
      <c r="J99" s="5"/>
      <c r="K99" s="5"/>
      <c r="L99" s="5"/>
      <c r="M99" s="5"/>
      <c r="N99" s="5"/>
      <c r="O99" s="5"/>
      <c r="P99" s="5"/>
      <c r="Q99" s="5"/>
      <c r="R99" s="5"/>
      <c r="S99" s="5"/>
      <c r="T99" s="5"/>
      <c r="U99" s="5"/>
      <c r="V99" s="5"/>
      <c r="W99" s="5"/>
      <c r="X99" s="5"/>
      <c r="Y99" s="5"/>
      <c r="Z99" s="5"/>
      <c r="AA99" s="5"/>
      <c r="AB99" s="5"/>
    </row>
    <row r="100" spans="1:28" x14ac:dyDescent="0.25">
      <c r="A100" s="1">
        <f>'DONNÉES '!B139</f>
        <v>98</v>
      </c>
      <c r="B100" s="1" t="str">
        <f t="shared" si="2"/>
        <v>AB</v>
      </c>
      <c r="C100" s="1" t="s">
        <v>63</v>
      </c>
      <c r="D100" s="1" t="str">
        <f t="shared" si="3"/>
        <v>98ABSoil&amp;Dirt</v>
      </c>
      <c r="E100" s="20">
        <f>IF(A100&gt;end_year_1, 0, 'DONNÉES '!H139)</f>
        <v>0</v>
      </c>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25">
      <c r="A101" s="1">
        <f>'DONNÉES '!B140</f>
        <v>99</v>
      </c>
      <c r="B101" s="1" t="str">
        <f t="shared" si="2"/>
        <v>AB</v>
      </c>
      <c r="C101" s="1" t="s">
        <v>63</v>
      </c>
      <c r="D101" s="1" t="str">
        <f t="shared" si="3"/>
        <v>99ABSoil&amp;Dirt</v>
      </c>
      <c r="E101" s="20">
        <f>IF(A101&gt;end_year_1, 0, 'DONNÉES '!H140)</f>
        <v>0</v>
      </c>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25">
      <c r="A102" s="1">
        <f>'DONNÉES '!B141</f>
        <v>100</v>
      </c>
      <c r="B102" s="1" t="str">
        <f t="shared" si="2"/>
        <v>AB</v>
      </c>
      <c r="C102" s="1" t="s">
        <v>63</v>
      </c>
      <c r="D102" s="1" t="str">
        <f t="shared" si="3"/>
        <v>100ABSoil&amp;Dirt</v>
      </c>
      <c r="E102" s="20">
        <f>IF(A102&gt;end_year_1, 0, 'DONNÉES '!H141)</f>
        <v>0</v>
      </c>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25">
      <c r="A103" s="1">
        <f>'DONNÉES '!B142</f>
        <v>101</v>
      </c>
      <c r="B103" s="1" t="str">
        <f t="shared" si="2"/>
        <v>AB</v>
      </c>
      <c r="C103" s="1" t="s">
        <v>63</v>
      </c>
      <c r="D103" s="1" t="str">
        <f t="shared" si="3"/>
        <v>101ABSoil&amp;Dirt</v>
      </c>
      <c r="E103" s="20">
        <f>IF(A103&gt;end_year_1, 0, 'DONNÉES '!H142)</f>
        <v>0</v>
      </c>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25">
      <c r="A104" s="1">
        <f>'DONNÉES '!B143</f>
        <v>102</v>
      </c>
      <c r="B104" s="1" t="str">
        <f t="shared" si="2"/>
        <v>AB</v>
      </c>
      <c r="C104" s="1" t="s">
        <v>63</v>
      </c>
      <c r="D104" s="1" t="str">
        <f t="shared" si="3"/>
        <v>102ABSoil&amp;Dirt</v>
      </c>
      <c r="E104" s="20">
        <f>IF(A104&gt;end_year_1, 0, 'DONNÉES '!H143)</f>
        <v>0</v>
      </c>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25">
      <c r="A105" s="1">
        <f>'DONNÉES '!B144</f>
        <v>103</v>
      </c>
      <c r="B105" s="1" t="str">
        <f t="shared" si="2"/>
        <v>AB</v>
      </c>
      <c r="C105" s="1" t="s">
        <v>63</v>
      </c>
      <c r="D105" s="1" t="str">
        <f t="shared" si="3"/>
        <v>103ABSoil&amp;Dirt</v>
      </c>
      <c r="E105" s="20">
        <f>IF(A105&gt;end_year_1, 0, 'DONNÉES '!H144)</f>
        <v>0</v>
      </c>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25">
      <c r="A106" s="1">
        <f>'DONNÉES '!B145</f>
        <v>104</v>
      </c>
      <c r="B106" s="1" t="str">
        <f t="shared" si="2"/>
        <v>AB</v>
      </c>
      <c r="C106" s="1" t="s">
        <v>63</v>
      </c>
      <c r="D106" s="1" t="str">
        <f t="shared" si="3"/>
        <v>104ABSoil&amp;Dirt</v>
      </c>
      <c r="E106" s="20">
        <f>IF(A106&gt;end_year_1, 0, 'DONNÉES '!H145)</f>
        <v>0</v>
      </c>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25">
      <c r="A107" s="1">
        <f>'DONNÉES '!B146</f>
        <v>105</v>
      </c>
      <c r="B107" s="1" t="str">
        <f t="shared" si="2"/>
        <v>AB</v>
      </c>
      <c r="C107" s="1" t="s">
        <v>63</v>
      </c>
      <c r="D107" s="1" t="str">
        <f t="shared" si="3"/>
        <v>105ABSoil&amp;Dirt</v>
      </c>
      <c r="E107" s="20">
        <f>IF(A107&gt;end_year_1, 0, 'DONNÉES '!H146)</f>
        <v>0</v>
      </c>
      <c r="F107" s="5"/>
      <c r="G107" s="5"/>
      <c r="H107" s="5"/>
      <c r="I107" s="5"/>
      <c r="J107" s="5"/>
      <c r="K107" s="5"/>
      <c r="L107" s="5"/>
      <c r="M107" s="5"/>
      <c r="N107" s="5"/>
      <c r="O107" s="5"/>
      <c r="P107" s="5"/>
      <c r="Q107" s="5"/>
      <c r="R107" s="5"/>
      <c r="S107" s="5"/>
      <c r="T107" s="5"/>
      <c r="U107" s="5"/>
      <c r="V107" s="5"/>
      <c r="W107" s="5"/>
      <c r="X107" s="5"/>
      <c r="Y107" s="5"/>
      <c r="Z107" s="5"/>
      <c r="AA107" s="5"/>
      <c r="AB107" s="5"/>
    </row>
    <row r="108" spans="1:28" x14ac:dyDescent="0.25">
      <c r="A108" s="1">
        <f>'DONNÉES '!B147</f>
        <v>106</v>
      </c>
      <c r="B108" s="1" t="str">
        <f t="shared" si="2"/>
        <v>AB</v>
      </c>
      <c r="C108" s="1" t="s">
        <v>63</v>
      </c>
      <c r="D108" s="1" t="str">
        <f t="shared" si="3"/>
        <v>106ABSoil&amp;Dirt</v>
      </c>
      <c r="E108" s="20">
        <f>IF(A108&gt;end_year_1, 0, 'DONNÉES '!H147)</f>
        <v>0</v>
      </c>
      <c r="F108" s="5"/>
      <c r="G108" s="5"/>
      <c r="H108" s="5"/>
      <c r="I108" s="5"/>
      <c r="J108" s="5"/>
      <c r="K108" s="5"/>
      <c r="L108" s="5"/>
      <c r="M108" s="5"/>
      <c r="N108" s="5"/>
      <c r="O108" s="5"/>
      <c r="P108" s="5"/>
      <c r="Q108" s="5"/>
      <c r="R108" s="5"/>
      <c r="S108" s="5"/>
      <c r="T108" s="5"/>
      <c r="U108" s="5"/>
      <c r="V108" s="5"/>
      <c r="W108" s="5"/>
      <c r="X108" s="5"/>
      <c r="Y108" s="5"/>
      <c r="Z108" s="5"/>
      <c r="AA108" s="5"/>
      <c r="AB108" s="5"/>
    </row>
    <row r="109" spans="1:28" x14ac:dyDescent="0.25">
      <c r="A109" s="1">
        <f>'DONNÉES '!B148</f>
        <v>107</v>
      </c>
      <c r="B109" s="1" t="str">
        <f t="shared" si="2"/>
        <v>AB</v>
      </c>
      <c r="C109" s="1" t="s">
        <v>63</v>
      </c>
      <c r="D109" s="1" t="str">
        <f t="shared" si="3"/>
        <v>107ABSoil&amp;Dirt</v>
      </c>
      <c r="E109" s="20">
        <f>IF(A109&gt;end_year_1, 0, 'DONNÉES '!H148)</f>
        <v>0</v>
      </c>
      <c r="F109" s="5"/>
      <c r="G109" s="5"/>
      <c r="H109" s="5"/>
      <c r="I109" s="5"/>
      <c r="J109" s="5"/>
      <c r="K109" s="5"/>
      <c r="L109" s="5"/>
      <c r="M109" s="5"/>
      <c r="N109" s="5"/>
      <c r="O109" s="5"/>
      <c r="P109" s="5"/>
      <c r="Q109" s="5"/>
      <c r="R109" s="5"/>
      <c r="S109" s="5"/>
      <c r="T109" s="5"/>
      <c r="U109" s="5"/>
      <c r="V109" s="5"/>
      <c r="W109" s="5"/>
      <c r="X109" s="5"/>
      <c r="Y109" s="5"/>
      <c r="Z109" s="5"/>
      <c r="AA109" s="5"/>
      <c r="AB109" s="5"/>
    </row>
    <row r="110" spans="1:28" x14ac:dyDescent="0.25">
      <c r="A110" s="1">
        <f>'DONNÉES '!B149</f>
        <v>108</v>
      </c>
      <c r="B110" s="1" t="str">
        <f t="shared" si="2"/>
        <v>AB</v>
      </c>
      <c r="C110" s="1" t="s">
        <v>63</v>
      </c>
      <c r="D110" s="1" t="str">
        <f t="shared" si="3"/>
        <v>108ABSoil&amp;Dirt</v>
      </c>
      <c r="E110" s="20">
        <f>IF(A110&gt;end_year_1, 0, 'DONNÉES '!H149)</f>
        <v>0</v>
      </c>
      <c r="F110" s="5"/>
      <c r="G110" s="5"/>
      <c r="H110" s="5"/>
      <c r="I110" s="5"/>
      <c r="J110" s="5"/>
      <c r="K110" s="5"/>
      <c r="L110" s="5"/>
      <c r="M110" s="5"/>
      <c r="N110" s="5"/>
      <c r="O110" s="5"/>
      <c r="P110" s="5"/>
      <c r="Q110" s="5"/>
      <c r="R110" s="5"/>
      <c r="S110" s="5"/>
      <c r="T110" s="5"/>
      <c r="U110" s="5"/>
      <c r="V110" s="5"/>
      <c r="W110" s="5"/>
      <c r="X110" s="5"/>
      <c r="Y110" s="5"/>
      <c r="Z110" s="5"/>
      <c r="AA110" s="5"/>
      <c r="AB110" s="5"/>
    </row>
    <row r="111" spans="1:28" x14ac:dyDescent="0.25">
      <c r="A111" s="1">
        <f>'DONNÉES '!B150</f>
        <v>109</v>
      </c>
      <c r="B111" s="1" t="str">
        <f t="shared" si="2"/>
        <v>AB</v>
      </c>
      <c r="C111" s="1" t="s">
        <v>63</v>
      </c>
      <c r="D111" s="1" t="str">
        <f t="shared" si="3"/>
        <v>109ABSoil&amp;Dirt</v>
      </c>
      <c r="E111" s="20">
        <f>IF(A111&gt;end_year_1, 0, 'DONNÉES '!H150)</f>
        <v>0</v>
      </c>
      <c r="F111" s="5"/>
      <c r="G111" s="5"/>
      <c r="H111" s="5"/>
      <c r="I111" s="5"/>
      <c r="J111" s="5"/>
      <c r="K111" s="5"/>
      <c r="L111" s="5"/>
      <c r="M111" s="5"/>
      <c r="N111" s="5"/>
      <c r="O111" s="5"/>
      <c r="P111" s="5"/>
      <c r="Q111" s="5"/>
      <c r="R111" s="5"/>
      <c r="S111" s="5"/>
      <c r="T111" s="5"/>
      <c r="U111" s="5"/>
      <c r="V111" s="5"/>
      <c r="W111" s="5"/>
      <c r="X111" s="5"/>
      <c r="Y111" s="5"/>
      <c r="Z111" s="5"/>
      <c r="AA111" s="5"/>
      <c r="AB111" s="5"/>
    </row>
    <row r="112" spans="1:28" x14ac:dyDescent="0.25">
      <c r="A112" s="1">
        <f>'DONNÉES '!B151</f>
        <v>110</v>
      </c>
      <c r="B112" s="1" t="str">
        <f t="shared" si="2"/>
        <v>AB</v>
      </c>
      <c r="C112" s="1" t="s">
        <v>63</v>
      </c>
      <c r="D112" s="1" t="str">
        <f t="shared" ref="D112:D117" si="4">CONCATENATE(A112,B112,C112)</f>
        <v>110ABSoil&amp;Dirt</v>
      </c>
      <c r="E112" s="20">
        <f>IF(A112&gt;end_year_1, 0, 'DONNÉES '!H151)</f>
        <v>0</v>
      </c>
      <c r="F112" s="5"/>
      <c r="G112" s="5"/>
      <c r="H112" s="5"/>
      <c r="I112" s="5"/>
      <c r="J112" s="5"/>
      <c r="K112" s="5"/>
      <c r="L112" s="5"/>
      <c r="M112" s="5"/>
      <c r="N112" s="5"/>
      <c r="O112" s="5"/>
      <c r="P112" s="5"/>
      <c r="Q112" s="5"/>
      <c r="R112" s="5"/>
      <c r="S112" s="5"/>
      <c r="T112" s="5"/>
      <c r="U112" s="5"/>
      <c r="V112" s="5"/>
      <c r="W112" s="5"/>
      <c r="X112" s="5"/>
      <c r="Y112" s="5"/>
      <c r="Z112" s="5"/>
      <c r="AA112" s="5"/>
      <c r="AB112" s="5"/>
    </row>
    <row r="113" spans="1:28" x14ac:dyDescent="0.25">
      <c r="A113" s="1">
        <f>'DONNÉES '!B152</f>
        <v>111</v>
      </c>
      <c r="B113" s="1" t="str">
        <f t="shared" si="2"/>
        <v>AB</v>
      </c>
      <c r="C113" s="1" t="s">
        <v>63</v>
      </c>
      <c r="D113" s="1" t="str">
        <f t="shared" si="4"/>
        <v>111ABSoil&amp;Dirt</v>
      </c>
      <c r="E113" s="20">
        <f>IF(A113&gt;end_year_1, 0, 'DONNÉES '!H152)</f>
        <v>0</v>
      </c>
      <c r="F113" s="5"/>
      <c r="G113" s="5"/>
      <c r="H113" s="5"/>
      <c r="I113" s="5"/>
      <c r="J113" s="5"/>
      <c r="K113" s="5"/>
      <c r="L113" s="5"/>
      <c r="M113" s="5"/>
      <c r="N113" s="5"/>
      <c r="O113" s="5"/>
      <c r="P113" s="5"/>
      <c r="Q113" s="5"/>
      <c r="R113" s="5"/>
      <c r="S113" s="5"/>
      <c r="T113" s="5"/>
      <c r="U113" s="5"/>
      <c r="V113" s="5"/>
      <c r="W113" s="5"/>
      <c r="X113" s="5"/>
      <c r="Y113" s="5"/>
      <c r="Z113" s="5"/>
      <c r="AA113" s="5"/>
      <c r="AB113" s="5"/>
    </row>
    <row r="114" spans="1:28" x14ac:dyDescent="0.25">
      <c r="A114" s="1">
        <f>'DONNÉES '!B153</f>
        <v>112</v>
      </c>
      <c r="B114" s="1" t="str">
        <f t="shared" si="2"/>
        <v>AB</v>
      </c>
      <c r="C114" s="1" t="s">
        <v>63</v>
      </c>
      <c r="D114" s="1" t="str">
        <f t="shared" si="4"/>
        <v>112ABSoil&amp;Dirt</v>
      </c>
      <c r="E114" s="20">
        <f>IF(A114&gt;end_year_1, 0, 'DONNÉES '!H153)</f>
        <v>0</v>
      </c>
      <c r="F114" s="5"/>
      <c r="G114" s="5"/>
      <c r="H114" s="5"/>
      <c r="I114" s="5"/>
      <c r="J114" s="5"/>
      <c r="K114" s="5"/>
      <c r="L114" s="5"/>
      <c r="M114" s="5"/>
      <c r="N114" s="5"/>
      <c r="O114" s="5"/>
      <c r="P114" s="5"/>
      <c r="Q114" s="5"/>
      <c r="R114" s="5"/>
      <c r="S114" s="5"/>
      <c r="T114" s="5"/>
      <c r="U114" s="5"/>
      <c r="V114" s="5"/>
      <c r="W114" s="5"/>
      <c r="X114" s="5"/>
      <c r="Y114" s="5"/>
      <c r="Z114" s="5"/>
      <c r="AA114" s="5"/>
      <c r="AB114" s="5"/>
    </row>
    <row r="115" spans="1:28" x14ac:dyDescent="0.25">
      <c r="A115" s="1">
        <f>'DONNÉES '!B154</f>
        <v>113</v>
      </c>
      <c r="B115" s="1" t="str">
        <f t="shared" si="2"/>
        <v>AB</v>
      </c>
      <c r="C115" s="1" t="s">
        <v>63</v>
      </c>
      <c r="D115" s="1" t="str">
        <f t="shared" si="4"/>
        <v>113ABSoil&amp;Dirt</v>
      </c>
      <c r="E115" s="20">
        <f>IF(A115&gt;end_year_1, 0, 'DONNÉES '!H154)</f>
        <v>0</v>
      </c>
      <c r="F115" s="5"/>
      <c r="G115" s="5"/>
      <c r="H115" s="5"/>
      <c r="I115" s="5"/>
      <c r="J115" s="5"/>
      <c r="K115" s="5"/>
      <c r="L115" s="5"/>
      <c r="M115" s="5"/>
      <c r="N115" s="5"/>
      <c r="O115" s="5"/>
      <c r="P115" s="5"/>
      <c r="Q115" s="5"/>
      <c r="R115" s="5"/>
      <c r="S115" s="5"/>
      <c r="T115" s="5"/>
      <c r="U115" s="5"/>
      <c r="V115" s="5"/>
      <c r="W115" s="5"/>
      <c r="X115" s="5"/>
      <c r="Y115" s="5"/>
      <c r="Z115" s="5"/>
      <c r="AA115" s="5"/>
      <c r="AB115" s="5"/>
    </row>
    <row r="116" spans="1:28" x14ac:dyDescent="0.25">
      <c r="A116" s="1">
        <f>'DONNÉES '!B155</f>
        <v>114</v>
      </c>
      <c r="B116" s="1" t="str">
        <f t="shared" si="2"/>
        <v>AB</v>
      </c>
      <c r="C116" s="1" t="s">
        <v>63</v>
      </c>
      <c r="D116" s="1" t="str">
        <f t="shared" si="4"/>
        <v>114ABSoil&amp;Dirt</v>
      </c>
      <c r="E116" s="20">
        <f>IF(A116&gt;end_year_1, 0, 'DONNÉES '!H155)</f>
        <v>0</v>
      </c>
      <c r="F116" s="5"/>
      <c r="G116" s="5"/>
      <c r="H116" s="5"/>
      <c r="I116" s="5"/>
      <c r="J116" s="5"/>
      <c r="K116" s="5"/>
      <c r="L116" s="5"/>
      <c r="M116" s="5"/>
      <c r="N116" s="5"/>
      <c r="O116" s="5"/>
      <c r="P116" s="5"/>
      <c r="Q116" s="5"/>
      <c r="R116" s="5"/>
      <c r="S116" s="5"/>
      <c r="T116" s="5"/>
      <c r="U116" s="5"/>
      <c r="V116" s="5"/>
      <c r="W116" s="5"/>
      <c r="X116" s="5"/>
      <c r="Y116" s="5"/>
      <c r="Z116" s="5"/>
      <c r="AA116" s="5"/>
      <c r="AB116" s="5"/>
    </row>
    <row r="117" spans="1:28" x14ac:dyDescent="0.25">
      <c r="A117" s="1">
        <f>'DONNÉES '!B156</f>
        <v>115</v>
      </c>
      <c r="B117" s="1" t="str">
        <f t="shared" si="2"/>
        <v>AB</v>
      </c>
      <c r="C117" s="1" t="s">
        <v>63</v>
      </c>
      <c r="D117" s="1" t="str">
        <f t="shared" si="4"/>
        <v>115ABSoil&amp;Dirt</v>
      </c>
      <c r="E117" s="20">
        <f>IF(A117&gt;end_year_1, 0, 'DONNÉES '!H156)</f>
        <v>0</v>
      </c>
      <c r="F117" s="5"/>
      <c r="G117" s="5"/>
      <c r="H117" s="5"/>
      <c r="I117" s="5"/>
      <c r="J117" s="5"/>
      <c r="K117" s="5"/>
      <c r="L117" s="5"/>
      <c r="M117" s="5"/>
      <c r="N117" s="5"/>
      <c r="O117" s="5"/>
      <c r="P117" s="5"/>
      <c r="Q117" s="5"/>
      <c r="R117" s="5"/>
      <c r="S117" s="5"/>
      <c r="T117" s="5"/>
      <c r="U117" s="5"/>
      <c r="V117" s="5"/>
      <c r="W117" s="5"/>
      <c r="X117" s="5"/>
      <c r="Y117" s="5"/>
      <c r="Z117" s="5"/>
      <c r="AA117" s="5"/>
      <c r="AB117" s="5"/>
    </row>
    <row r="118" spans="1:28" x14ac:dyDescent="0.25">
      <c r="A118" s="1">
        <f>'DONNÉES '!B157</f>
        <v>116</v>
      </c>
      <c r="B118" s="1" t="str">
        <f t="shared" si="2"/>
        <v>AB</v>
      </c>
      <c r="C118" s="1" t="s">
        <v>63</v>
      </c>
      <c r="D118" s="1" t="str">
        <f t="shared" ref="D118:D136" si="5">CONCATENATE(A118,B118,C118)</f>
        <v>116ABSoil&amp;Dirt</v>
      </c>
      <c r="E118" s="20">
        <f>IF(A118&gt;end_year_1, 0, 'DONNÉES '!H157)</f>
        <v>0</v>
      </c>
      <c r="F118" s="5"/>
      <c r="G118" s="5"/>
      <c r="H118" s="5"/>
      <c r="I118" s="5"/>
      <c r="J118" s="5"/>
      <c r="K118" s="5"/>
      <c r="L118" s="5"/>
      <c r="M118" s="5"/>
      <c r="N118" s="5"/>
      <c r="O118" s="5"/>
      <c r="P118" s="5"/>
      <c r="Q118" s="5"/>
      <c r="R118" s="5"/>
      <c r="S118" s="5"/>
      <c r="T118" s="5"/>
      <c r="U118" s="5"/>
      <c r="V118" s="5"/>
      <c r="W118" s="5"/>
      <c r="X118" s="5"/>
      <c r="Y118" s="5"/>
      <c r="Z118" s="5"/>
      <c r="AA118" s="5"/>
      <c r="AB118" s="5"/>
    </row>
    <row r="119" spans="1:28" x14ac:dyDescent="0.25">
      <c r="A119" s="1">
        <f>'DONNÉES '!B158</f>
        <v>117</v>
      </c>
      <c r="B119" s="1" t="str">
        <f t="shared" si="2"/>
        <v>AB</v>
      </c>
      <c r="C119" s="1" t="s">
        <v>63</v>
      </c>
      <c r="D119" s="1" t="str">
        <f t="shared" si="5"/>
        <v>117ABSoil&amp;Dirt</v>
      </c>
      <c r="E119" s="20">
        <f>IF(A119&gt;end_year_1, 0, 'DONNÉES '!H158)</f>
        <v>0</v>
      </c>
      <c r="F119" s="5"/>
      <c r="G119" s="5"/>
      <c r="H119" s="5"/>
      <c r="I119" s="5"/>
      <c r="J119" s="5"/>
      <c r="K119" s="5"/>
      <c r="L119" s="5"/>
      <c r="M119" s="5"/>
      <c r="N119" s="5"/>
      <c r="O119" s="5"/>
      <c r="P119" s="5"/>
      <c r="Q119" s="5"/>
      <c r="R119" s="5"/>
      <c r="S119" s="5"/>
      <c r="T119" s="5"/>
      <c r="U119" s="5"/>
      <c r="V119" s="5"/>
      <c r="W119" s="5"/>
      <c r="X119" s="5"/>
      <c r="Y119" s="5"/>
      <c r="Z119" s="5"/>
      <c r="AA119" s="5"/>
      <c r="AB119" s="5"/>
    </row>
    <row r="120" spans="1:28" x14ac:dyDescent="0.25">
      <c r="A120" s="1">
        <f>'DONNÉES '!B159</f>
        <v>118</v>
      </c>
      <c r="B120" s="1" t="str">
        <f t="shared" si="2"/>
        <v>AB</v>
      </c>
      <c r="C120" s="1" t="s">
        <v>63</v>
      </c>
      <c r="D120" s="1" t="str">
        <f t="shared" si="5"/>
        <v>118ABSoil&amp;Dirt</v>
      </c>
      <c r="E120" s="20">
        <f>IF(A120&gt;end_year_1, 0, 'DONNÉES '!H159)</f>
        <v>0</v>
      </c>
      <c r="F120" s="5"/>
      <c r="G120" s="5"/>
      <c r="H120" s="5"/>
      <c r="I120" s="5"/>
      <c r="J120" s="5"/>
      <c r="K120" s="5"/>
      <c r="L120" s="5"/>
      <c r="M120" s="5"/>
      <c r="N120" s="5"/>
      <c r="O120" s="5"/>
      <c r="P120" s="5"/>
      <c r="Q120" s="5"/>
      <c r="R120" s="5"/>
      <c r="S120" s="5"/>
      <c r="T120" s="5"/>
      <c r="U120" s="5"/>
      <c r="V120" s="5"/>
      <c r="W120" s="5"/>
      <c r="X120" s="5"/>
      <c r="Y120" s="5"/>
      <c r="Z120" s="5"/>
      <c r="AA120" s="5"/>
      <c r="AB120" s="5"/>
    </row>
    <row r="121" spans="1:28" x14ac:dyDescent="0.25">
      <c r="A121" s="1">
        <f>'DONNÉES '!B160</f>
        <v>119</v>
      </c>
      <c r="B121" s="1" t="str">
        <f t="shared" si="2"/>
        <v>AB</v>
      </c>
      <c r="C121" s="1" t="s">
        <v>63</v>
      </c>
      <c r="D121" s="1" t="str">
        <f t="shared" si="5"/>
        <v>119ABSoil&amp;Dirt</v>
      </c>
      <c r="E121" s="20">
        <f>IF(A121&gt;end_year_1, 0, 'DONNÉES '!H160)</f>
        <v>0</v>
      </c>
      <c r="F121" s="5"/>
      <c r="G121" s="5"/>
      <c r="H121" s="5"/>
      <c r="I121" s="5"/>
      <c r="J121" s="5"/>
      <c r="K121" s="5"/>
      <c r="L121" s="5"/>
      <c r="M121" s="5"/>
      <c r="N121" s="5"/>
      <c r="O121" s="5"/>
      <c r="P121" s="5"/>
      <c r="Q121" s="5"/>
      <c r="R121" s="5"/>
      <c r="S121" s="5"/>
      <c r="T121" s="5"/>
      <c r="U121" s="5"/>
      <c r="V121" s="5"/>
      <c r="W121" s="5"/>
      <c r="X121" s="5"/>
      <c r="Y121" s="5"/>
      <c r="Z121" s="5"/>
      <c r="AA121" s="5"/>
      <c r="AB121" s="5"/>
    </row>
    <row r="122" spans="1:28" x14ac:dyDescent="0.25">
      <c r="A122" s="1">
        <f>'DONNÉES '!B161</f>
        <v>120</v>
      </c>
      <c r="B122" s="1" t="str">
        <f t="shared" si="2"/>
        <v>AB</v>
      </c>
      <c r="C122" s="1" t="s">
        <v>63</v>
      </c>
      <c r="D122" s="1" t="str">
        <f t="shared" si="5"/>
        <v>120ABSoil&amp;Dirt</v>
      </c>
      <c r="E122" s="20">
        <f>IF(A122&gt;end_year_1, 0, 'DONNÉES '!H161)</f>
        <v>0</v>
      </c>
      <c r="F122" s="5"/>
      <c r="G122" s="5"/>
      <c r="H122" s="5"/>
      <c r="I122" s="5"/>
      <c r="J122" s="5"/>
      <c r="K122" s="5"/>
      <c r="L122" s="5"/>
      <c r="M122" s="5"/>
      <c r="N122" s="5"/>
      <c r="O122" s="5"/>
      <c r="P122" s="5"/>
      <c r="Q122" s="5"/>
      <c r="R122" s="5"/>
      <c r="S122" s="5"/>
      <c r="T122" s="5"/>
      <c r="U122" s="5"/>
      <c r="V122" s="5"/>
      <c r="W122" s="5"/>
      <c r="X122" s="5"/>
      <c r="Y122" s="5"/>
      <c r="Z122" s="5"/>
      <c r="AA122" s="5"/>
      <c r="AB122" s="5"/>
    </row>
    <row r="123" spans="1:28" x14ac:dyDescent="0.25">
      <c r="A123" s="1">
        <f>'DONNÉES '!B162</f>
        <v>121</v>
      </c>
      <c r="B123" s="1" t="str">
        <f t="shared" si="2"/>
        <v>AB</v>
      </c>
      <c r="C123" s="1" t="s">
        <v>63</v>
      </c>
      <c r="D123" s="1" t="str">
        <f t="shared" si="5"/>
        <v>121ABSoil&amp;Dirt</v>
      </c>
      <c r="E123" s="20">
        <f>IF(A123&gt;end_year_1, 0, 'DONNÉES '!H162)</f>
        <v>0</v>
      </c>
      <c r="F123" s="5"/>
      <c r="G123" s="5"/>
      <c r="H123" s="5"/>
      <c r="I123" s="5"/>
      <c r="J123" s="5"/>
      <c r="K123" s="5"/>
      <c r="L123" s="5"/>
      <c r="M123" s="5"/>
      <c r="N123" s="5"/>
      <c r="O123" s="5"/>
      <c r="P123" s="5"/>
      <c r="Q123" s="5"/>
      <c r="R123" s="5"/>
      <c r="S123" s="5"/>
      <c r="T123" s="5"/>
      <c r="U123" s="5"/>
      <c r="V123" s="5"/>
      <c r="W123" s="5"/>
      <c r="X123" s="5"/>
      <c r="Y123" s="5"/>
      <c r="Z123" s="5"/>
      <c r="AA123" s="5"/>
      <c r="AB123" s="5"/>
    </row>
    <row r="124" spans="1:28" x14ac:dyDescent="0.25">
      <c r="A124" s="1">
        <f>'DONNÉES '!B163</f>
        <v>122</v>
      </c>
      <c r="B124" s="1" t="str">
        <f t="shared" si="2"/>
        <v>AB</v>
      </c>
      <c r="C124" s="1" t="s">
        <v>63</v>
      </c>
      <c r="D124" s="1" t="str">
        <f t="shared" si="5"/>
        <v>122ABSoil&amp;Dirt</v>
      </c>
      <c r="E124" s="20">
        <f>IF(A124&gt;end_year_1, 0, 'DONNÉES '!H163)</f>
        <v>0</v>
      </c>
      <c r="F124" s="5"/>
      <c r="G124" s="5"/>
      <c r="H124" s="5"/>
      <c r="I124" s="5"/>
      <c r="J124" s="5"/>
      <c r="K124" s="5"/>
      <c r="L124" s="5"/>
      <c r="M124" s="5"/>
      <c r="N124" s="5"/>
      <c r="O124" s="5"/>
      <c r="P124" s="5"/>
      <c r="Q124" s="5"/>
      <c r="R124" s="5"/>
      <c r="S124" s="5"/>
      <c r="T124" s="5"/>
      <c r="U124" s="5"/>
      <c r="V124" s="5"/>
      <c r="W124" s="5"/>
      <c r="X124" s="5"/>
      <c r="Y124" s="5"/>
      <c r="Z124" s="5"/>
      <c r="AA124" s="5"/>
      <c r="AB124" s="5"/>
    </row>
    <row r="125" spans="1:28" x14ac:dyDescent="0.25">
      <c r="A125" s="1">
        <f>'DONNÉES '!B164</f>
        <v>123</v>
      </c>
      <c r="B125" s="1" t="str">
        <f t="shared" si="2"/>
        <v>AB</v>
      </c>
      <c r="C125" s="1" t="s">
        <v>63</v>
      </c>
      <c r="D125" s="1" t="str">
        <f t="shared" si="5"/>
        <v>123ABSoil&amp;Dirt</v>
      </c>
      <c r="E125" s="20">
        <f>IF(A125&gt;end_year_1, 0, 'DONNÉES '!H164)</f>
        <v>0</v>
      </c>
      <c r="F125" s="5"/>
      <c r="G125" s="5"/>
      <c r="H125" s="5"/>
      <c r="I125" s="5"/>
      <c r="J125" s="5"/>
      <c r="K125" s="5"/>
      <c r="L125" s="5"/>
      <c r="M125" s="5"/>
      <c r="N125" s="5"/>
      <c r="O125" s="5"/>
      <c r="P125" s="5"/>
      <c r="Q125" s="5"/>
      <c r="R125" s="5"/>
      <c r="S125" s="5"/>
      <c r="T125" s="5"/>
      <c r="U125" s="5"/>
      <c r="V125" s="5"/>
      <c r="W125" s="5"/>
      <c r="X125" s="5"/>
      <c r="Y125" s="5"/>
      <c r="Z125" s="5"/>
      <c r="AA125" s="5"/>
      <c r="AB125" s="5"/>
    </row>
    <row r="126" spans="1:28" x14ac:dyDescent="0.25">
      <c r="A126" s="1">
        <f>'DONNÉES '!B165</f>
        <v>124</v>
      </c>
      <c r="B126" s="1" t="str">
        <f t="shared" si="2"/>
        <v>AB</v>
      </c>
      <c r="C126" s="1" t="s">
        <v>63</v>
      </c>
      <c r="D126" s="1" t="str">
        <f t="shared" si="5"/>
        <v>124ABSoil&amp;Dirt</v>
      </c>
      <c r="E126" s="20">
        <f>IF(A126&gt;end_year_1, 0, 'DONNÉES '!H165)</f>
        <v>0</v>
      </c>
      <c r="F126" s="5"/>
      <c r="G126" s="5"/>
      <c r="H126" s="5"/>
      <c r="I126" s="5"/>
      <c r="J126" s="5"/>
      <c r="K126" s="5"/>
      <c r="L126" s="5"/>
      <c r="M126" s="5"/>
      <c r="N126" s="5"/>
      <c r="O126" s="5"/>
      <c r="P126" s="5"/>
      <c r="Q126" s="5"/>
      <c r="R126" s="5"/>
      <c r="S126" s="5"/>
      <c r="T126" s="5"/>
      <c r="U126" s="5"/>
      <c r="V126" s="5"/>
      <c r="W126" s="5"/>
      <c r="X126" s="5"/>
      <c r="Y126" s="5"/>
      <c r="Z126" s="5"/>
      <c r="AA126" s="5"/>
      <c r="AB126" s="5"/>
    </row>
    <row r="127" spans="1:28" x14ac:dyDescent="0.25">
      <c r="A127" s="1">
        <f>'DONNÉES '!B166</f>
        <v>125</v>
      </c>
      <c r="B127" s="1" t="str">
        <f t="shared" si="2"/>
        <v>AB</v>
      </c>
      <c r="C127" s="1" t="s">
        <v>63</v>
      </c>
      <c r="D127" s="1" t="str">
        <f t="shared" si="5"/>
        <v>125ABSoil&amp;Dirt</v>
      </c>
      <c r="E127" s="20">
        <f>IF(A127&gt;end_year_1, 0, 'DONNÉES '!H166)</f>
        <v>0</v>
      </c>
      <c r="F127" s="5"/>
      <c r="G127" s="5"/>
      <c r="H127" s="5"/>
      <c r="I127" s="5"/>
      <c r="J127" s="5"/>
      <c r="K127" s="5"/>
      <c r="L127" s="5"/>
      <c r="M127" s="5"/>
      <c r="N127" s="5"/>
      <c r="O127" s="5"/>
      <c r="P127" s="5"/>
      <c r="Q127" s="5"/>
      <c r="R127" s="5"/>
      <c r="S127" s="5"/>
      <c r="T127" s="5"/>
      <c r="U127" s="5"/>
      <c r="V127" s="5"/>
      <c r="W127" s="5"/>
      <c r="X127" s="5"/>
      <c r="Y127" s="5"/>
      <c r="Z127" s="5"/>
      <c r="AA127" s="5"/>
      <c r="AB127" s="5"/>
    </row>
    <row r="128" spans="1:28" x14ac:dyDescent="0.25">
      <c r="A128" s="1">
        <f>'DONNÉES '!B167</f>
        <v>126</v>
      </c>
      <c r="B128" s="1" t="str">
        <f t="shared" si="2"/>
        <v>AB</v>
      </c>
      <c r="C128" s="1" t="s">
        <v>63</v>
      </c>
      <c r="D128" s="1" t="str">
        <f t="shared" si="5"/>
        <v>126ABSoil&amp;Dirt</v>
      </c>
      <c r="E128" s="20">
        <f>IF(A128&gt;end_year_1, 0, 'DONNÉES '!H167)</f>
        <v>0</v>
      </c>
      <c r="F128" s="5"/>
      <c r="G128" s="5"/>
      <c r="H128" s="5"/>
      <c r="I128" s="5"/>
      <c r="J128" s="5"/>
      <c r="K128" s="5"/>
      <c r="L128" s="5"/>
      <c r="M128" s="5"/>
      <c r="N128" s="5"/>
      <c r="O128" s="5"/>
      <c r="P128" s="5"/>
      <c r="Q128" s="5"/>
      <c r="R128" s="5"/>
      <c r="S128" s="5"/>
      <c r="T128" s="5"/>
      <c r="U128" s="5"/>
      <c r="V128" s="5"/>
      <c r="W128" s="5"/>
      <c r="X128" s="5"/>
      <c r="Y128" s="5"/>
      <c r="Z128" s="5"/>
      <c r="AA128" s="5"/>
      <c r="AB128" s="5"/>
    </row>
    <row r="129" spans="1:28" x14ac:dyDescent="0.25">
      <c r="A129" s="1">
        <f>'DONNÉES '!B168</f>
        <v>127</v>
      </c>
      <c r="B129" s="1" t="str">
        <f t="shared" si="2"/>
        <v>AB</v>
      </c>
      <c r="C129" s="1" t="s">
        <v>63</v>
      </c>
      <c r="D129" s="1" t="str">
        <f t="shared" si="5"/>
        <v>127ABSoil&amp;Dirt</v>
      </c>
      <c r="E129" s="20">
        <f>IF(A129&gt;end_year_1, 0, 'DONNÉES '!H168)</f>
        <v>0</v>
      </c>
      <c r="F129" s="5"/>
      <c r="G129" s="5"/>
      <c r="H129" s="5"/>
      <c r="I129" s="5"/>
      <c r="J129" s="5"/>
      <c r="K129" s="5"/>
      <c r="L129" s="5"/>
      <c r="M129" s="5"/>
      <c r="N129" s="5"/>
      <c r="O129" s="5"/>
      <c r="P129" s="5"/>
      <c r="Q129" s="5"/>
      <c r="R129" s="5"/>
      <c r="S129" s="5"/>
      <c r="T129" s="5"/>
      <c r="U129" s="5"/>
      <c r="V129" s="5"/>
      <c r="W129" s="5"/>
      <c r="X129" s="5"/>
      <c r="Y129" s="5"/>
      <c r="Z129" s="5"/>
      <c r="AA129" s="5"/>
      <c r="AB129" s="5"/>
    </row>
    <row r="130" spans="1:28" x14ac:dyDescent="0.25">
      <c r="A130" s="1">
        <f>'DONNÉES '!B169</f>
        <v>128</v>
      </c>
      <c r="B130" s="1" t="str">
        <f t="shared" si="2"/>
        <v>AB</v>
      </c>
      <c r="C130" s="1" t="s">
        <v>63</v>
      </c>
      <c r="D130" s="1" t="str">
        <f t="shared" si="5"/>
        <v>128ABSoil&amp;Dirt</v>
      </c>
      <c r="E130" s="20">
        <f>IF(A130&gt;end_year_1, 0, 'DONNÉES '!H169)</f>
        <v>0</v>
      </c>
      <c r="F130" s="5"/>
      <c r="G130" s="5"/>
      <c r="H130" s="5"/>
      <c r="I130" s="5"/>
      <c r="J130" s="5"/>
      <c r="K130" s="5"/>
      <c r="L130" s="5"/>
      <c r="M130" s="5"/>
      <c r="N130" s="5"/>
      <c r="O130" s="5"/>
      <c r="P130" s="5"/>
      <c r="Q130" s="5"/>
      <c r="R130" s="5"/>
      <c r="S130" s="5"/>
      <c r="T130" s="5"/>
      <c r="U130" s="5"/>
      <c r="V130" s="5"/>
      <c r="W130" s="5"/>
      <c r="X130" s="5"/>
      <c r="Y130" s="5"/>
      <c r="Z130" s="5"/>
      <c r="AA130" s="5"/>
      <c r="AB130" s="5"/>
    </row>
    <row r="131" spans="1:28" x14ac:dyDescent="0.25">
      <c r="A131" s="1">
        <f>'DONNÉES '!B170</f>
        <v>129</v>
      </c>
      <c r="B131" s="1" t="str">
        <f t="shared" ref="B131:B136" si="6">province_1</f>
        <v>AB</v>
      </c>
      <c r="C131" s="1" t="s">
        <v>63</v>
      </c>
      <c r="D131" s="1" t="str">
        <f t="shared" si="5"/>
        <v>129ABSoil&amp;Dirt</v>
      </c>
      <c r="E131" s="20">
        <f>IF(A131&gt;end_year_1, 0, 'DONNÉES '!H170)</f>
        <v>0</v>
      </c>
      <c r="F131" s="5"/>
      <c r="G131" s="5"/>
      <c r="H131" s="5"/>
      <c r="I131" s="5"/>
      <c r="J131" s="5"/>
      <c r="K131" s="5"/>
      <c r="L131" s="5"/>
      <c r="M131" s="5"/>
      <c r="N131" s="5"/>
      <c r="O131" s="5"/>
      <c r="P131" s="5"/>
      <c r="Q131" s="5"/>
      <c r="R131" s="5"/>
      <c r="S131" s="5"/>
      <c r="T131" s="5"/>
      <c r="U131" s="5"/>
      <c r="V131" s="5"/>
      <c r="W131" s="5"/>
      <c r="X131" s="5"/>
      <c r="Y131" s="5"/>
      <c r="Z131" s="5"/>
      <c r="AA131" s="5"/>
      <c r="AB131" s="5"/>
    </row>
    <row r="132" spans="1:28" x14ac:dyDescent="0.25">
      <c r="A132" s="1">
        <f>'DONNÉES '!B171</f>
        <v>130</v>
      </c>
      <c r="B132" s="1" t="str">
        <f t="shared" si="6"/>
        <v>AB</v>
      </c>
      <c r="C132" s="1" t="s">
        <v>63</v>
      </c>
      <c r="D132" s="1" t="str">
        <f t="shared" si="5"/>
        <v>130ABSoil&amp;Dirt</v>
      </c>
      <c r="E132" s="20">
        <f>IF(A132&gt;end_year_1, 0, 'DONNÉES '!H171)</f>
        <v>0</v>
      </c>
      <c r="F132" s="5"/>
      <c r="G132" s="5"/>
      <c r="H132" s="5"/>
      <c r="I132" s="5"/>
      <c r="J132" s="5"/>
      <c r="K132" s="5"/>
      <c r="L132" s="5"/>
      <c r="M132" s="5"/>
      <c r="N132" s="5"/>
      <c r="O132" s="5"/>
      <c r="P132" s="5"/>
      <c r="Q132" s="5"/>
      <c r="R132" s="5"/>
      <c r="S132" s="5"/>
      <c r="T132" s="5"/>
      <c r="U132" s="5"/>
      <c r="V132" s="5"/>
      <c r="W132" s="5"/>
      <c r="X132" s="5"/>
      <c r="Y132" s="5"/>
      <c r="Z132" s="5"/>
      <c r="AA132" s="5"/>
      <c r="AB132" s="5"/>
    </row>
    <row r="133" spans="1:28" x14ac:dyDescent="0.25">
      <c r="A133" s="1">
        <f>'DONNÉES '!B172</f>
        <v>131</v>
      </c>
      <c r="B133" s="1" t="str">
        <f t="shared" si="6"/>
        <v>AB</v>
      </c>
      <c r="C133" s="1" t="s">
        <v>63</v>
      </c>
      <c r="D133" s="1" t="str">
        <f t="shared" si="5"/>
        <v>131ABSoil&amp;Dirt</v>
      </c>
      <c r="E133" s="20">
        <f>IF(A133&gt;end_year_1, 0, 'DONNÉES '!H172)</f>
        <v>0</v>
      </c>
      <c r="F133" s="5"/>
      <c r="G133" s="5"/>
      <c r="H133" s="5"/>
      <c r="I133" s="5"/>
      <c r="J133" s="5"/>
      <c r="K133" s="5"/>
      <c r="L133" s="5"/>
      <c r="M133" s="5"/>
      <c r="N133" s="5"/>
      <c r="O133" s="5"/>
      <c r="P133" s="5"/>
      <c r="Q133" s="5"/>
      <c r="R133" s="5"/>
      <c r="S133" s="5"/>
      <c r="T133" s="5"/>
      <c r="U133" s="5"/>
      <c r="V133" s="5"/>
      <c r="W133" s="5"/>
      <c r="X133" s="5"/>
      <c r="Y133" s="5"/>
      <c r="Z133" s="5"/>
      <c r="AA133" s="5"/>
      <c r="AB133" s="5"/>
    </row>
    <row r="134" spans="1:28" x14ac:dyDescent="0.25">
      <c r="A134" s="1">
        <f>'DONNÉES '!B173</f>
        <v>132</v>
      </c>
      <c r="B134" s="1" t="str">
        <f t="shared" si="6"/>
        <v>AB</v>
      </c>
      <c r="C134" s="1" t="s">
        <v>63</v>
      </c>
      <c r="D134" s="1" t="str">
        <f t="shared" si="5"/>
        <v>132ABSoil&amp;Dirt</v>
      </c>
      <c r="E134" s="20">
        <f>IF(A134&gt;end_year_1, 0, 'DONNÉES '!H173)</f>
        <v>0</v>
      </c>
      <c r="F134" s="5"/>
      <c r="G134" s="5"/>
      <c r="H134" s="5"/>
      <c r="I134" s="5"/>
      <c r="J134" s="5"/>
      <c r="K134" s="5"/>
      <c r="L134" s="5"/>
      <c r="M134" s="5"/>
      <c r="N134" s="5"/>
      <c r="O134" s="5"/>
      <c r="P134" s="5"/>
      <c r="Q134" s="5"/>
      <c r="R134" s="5"/>
      <c r="S134" s="5"/>
      <c r="T134" s="5"/>
      <c r="U134" s="5"/>
      <c r="V134" s="5"/>
      <c r="W134" s="5"/>
      <c r="X134" s="5"/>
      <c r="Y134" s="5"/>
      <c r="Z134" s="5"/>
      <c r="AA134" s="5"/>
      <c r="AB134" s="5"/>
    </row>
    <row r="135" spans="1:28" x14ac:dyDescent="0.25">
      <c r="A135" s="1">
        <f>'DONNÉES '!B174</f>
        <v>133</v>
      </c>
      <c r="B135" s="1" t="str">
        <f t="shared" si="6"/>
        <v>AB</v>
      </c>
      <c r="C135" s="1" t="s">
        <v>63</v>
      </c>
      <c r="D135" s="1" t="str">
        <f t="shared" si="5"/>
        <v>133ABSoil&amp;Dirt</v>
      </c>
      <c r="E135" s="20">
        <f>IF(A135&gt;end_year_1, 0, 'DONNÉES '!H174)</f>
        <v>0</v>
      </c>
      <c r="F135" s="5"/>
      <c r="G135" s="5"/>
      <c r="H135" s="5"/>
      <c r="I135" s="5"/>
      <c r="J135" s="5"/>
      <c r="K135" s="5"/>
      <c r="L135" s="5"/>
      <c r="M135" s="5"/>
      <c r="N135" s="5"/>
      <c r="O135" s="5"/>
      <c r="P135" s="5"/>
      <c r="Q135" s="5"/>
      <c r="R135" s="5"/>
      <c r="S135" s="5"/>
      <c r="T135" s="5"/>
      <c r="U135" s="5"/>
      <c r="V135" s="5"/>
      <c r="W135" s="5"/>
      <c r="X135" s="5"/>
      <c r="Y135" s="5"/>
      <c r="Z135" s="5"/>
      <c r="AA135" s="5"/>
      <c r="AB135" s="5"/>
    </row>
    <row r="136" spans="1:28" x14ac:dyDescent="0.25">
      <c r="A136" s="1">
        <f>'DONNÉES '!B175</f>
        <v>134</v>
      </c>
      <c r="B136" s="1" t="str">
        <f t="shared" si="6"/>
        <v>AB</v>
      </c>
      <c r="C136" s="1" t="s">
        <v>63</v>
      </c>
      <c r="D136" s="1" t="str">
        <f t="shared" si="5"/>
        <v>134ABSoil&amp;Dirt</v>
      </c>
      <c r="E136" s="20">
        <f>IF(A136&gt;end_year_1, 0, 'DONNÉES '!H175)</f>
        <v>0</v>
      </c>
      <c r="F136" s="5"/>
      <c r="G136" s="5"/>
      <c r="H136" s="5"/>
      <c r="I136" s="5"/>
      <c r="J136" s="5"/>
      <c r="K136" s="5"/>
      <c r="L136" s="5"/>
      <c r="M136" s="5"/>
      <c r="N136" s="5"/>
      <c r="O136" s="5"/>
      <c r="P136" s="5"/>
      <c r="Q136" s="5"/>
      <c r="R136" s="5"/>
      <c r="S136" s="5"/>
      <c r="T136" s="5"/>
      <c r="U136" s="5"/>
      <c r="V136" s="5"/>
      <c r="W136" s="5"/>
      <c r="X136" s="5"/>
      <c r="Y136" s="5"/>
      <c r="Z136" s="5"/>
      <c r="AA136" s="5"/>
      <c r="AB136" s="5"/>
    </row>
    <row r="137" spans="1:28" x14ac:dyDescent="0.2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x14ac:dyDescent="0.2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x14ac:dyDescent="0.2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x14ac:dyDescent="0.2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x14ac:dyDescent="0.2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x14ac:dyDescent="0.2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x14ac:dyDescent="0.2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x14ac:dyDescent="0.2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5:28" x14ac:dyDescent="0.2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5:28" x14ac:dyDescent="0.2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5:28" x14ac:dyDescent="0.2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5:28" x14ac:dyDescent="0.2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5:28" x14ac:dyDescent="0.2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5:28" x14ac:dyDescent="0.2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5:28" x14ac:dyDescent="0.2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5:28" x14ac:dyDescent="0.2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5:28" x14ac:dyDescent="0.2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5:28" x14ac:dyDescent="0.2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5:28" x14ac:dyDescent="0.2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5:28" x14ac:dyDescent="0.2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5:28" x14ac:dyDescent="0.2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5:28" x14ac:dyDescent="0.2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5:28" x14ac:dyDescent="0.2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5:28" x14ac:dyDescent="0.2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5:28" x14ac:dyDescent="0.2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5:28" x14ac:dyDescent="0.2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5:28" x14ac:dyDescent="0.2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5:28" x14ac:dyDescent="0.2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5:28" x14ac:dyDescent="0.2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5:28" x14ac:dyDescent="0.2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5:28" x14ac:dyDescent="0.2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5:28" x14ac:dyDescent="0.2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5:28" x14ac:dyDescent="0.2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5:28" x14ac:dyDescent="0.2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5:28" x14ac:dyDescent="0.2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5:28" x14ac:dyDescent="0.2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5:28" x14ac:dyDescent="0.2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5:28" x14ac:dyDescent="0.2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5:28" x14ac:dyDescent="0.2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5:28" x14ac:dyDescent="0.2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5:28" x14ac:dyDescent="0.2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5:28" x14ac:dyDescent="0.2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5:28" x14ac:dyDescent="0.2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5:28" x14ac:dyDescent="0.2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5:28" x14ac:dyDescent="0.2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5:28" x14ac:dyDescent="0.2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5:28" x14ac:dyDescent="0.2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5:28" x14ac:dyDescent="0.2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5:28" x14ac:dyDescent="0.2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5:28" x14ac:dyDescent="0.2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5:28" x14ac:dyDescent="0.2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5:28" x14ac:dyDescent="0.2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5:28" x14ac:dyDescent="0.2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5:28" x14ac:dyDescent="0.2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5:28" x14ac:dyDescent="0.2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5:28" x14ac:dyDescent="0.2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5:28" x14ac:dyDescent="0.2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5:28" x14ac:dyDescent="0.2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5:28" x14ac:dyDescent="0.2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5:28" x14ac:dyDescent="0.2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5:28" x14ac:dyDescent="0.2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5:28" x14ac:dyDescent="0.2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5:28" x14ac:dyDescent="0.2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5:28" x14ac:dyDescent="0.2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5:28" x14ac:dyDescent="0.2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5:28" x14ac:dyDescent="0.2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5:28" x14ac:dyDescent="0.2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5:28" x14ac:dyDescent="0.2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5:28" x14ac:dyDescent="0.2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5:28" x14ac:dyDescent="0.2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5:28" x14ac:dyDescent="0.2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5:28" x14ac:dyDescent="0.2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5:28" x14ac:dyDescent="0.2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5:28" x14ac:dyDescent="0.2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5:28" x14ac:dyDescent="0.2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5:28" x14ac:dyDescent="0.2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5:28" x14ac:dyDescent="0.2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5:28" x14ac:dyDescent="0.2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5:28" x14ac:dyDescent="0.2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5:28" x14ac:dyDescent="0.2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5:28" x14ac:dyDescent="0.2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5:28" x14ac:dyDescent="0.2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5:28" x14ac:dyDescent="0.2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5:28" x14ac:dyDescent="0.2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5:28" x14ac:dyDescent="0.2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5:28" x14ac:dyDescent="0.2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5:28" x14ac:dyDescent="0.2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5:28" x14ac:dyDescent="0.2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5:28" x14ac:dyDescent="0.2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5:28" x14ac:dyDescent="0.2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5:28" x14ac:dyDescent="0.2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5:28" x14ac:dyDescent="0.2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5:28" x14ac:dyDescent="0.2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5:28" x14ac:dyDescent="0.2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5:28" x14ac:dyDescent="0.2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5:28" x14ac:dyDescent="0.2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5:28" x14ac:dyDescent="0.2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5:28" x14ac:dyDescent="0.2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5:28" x14ac:dyDescent="0.2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5:28" x14ac:dyDescent="0.2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5:28" x14ac:dyDescent="0.2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5:28" x14ac:dyDescent="0.2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5:28" x14ac:dyDescent="0.2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5:28" x14ac:dyDescent="0.2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5:28" x14ac:dyDescent="0.2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5:28" x14ac:dyDescent="0.2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5:28" x14ac:dyDescent="0.2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5:28" x14ac:dyDescent="0.2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5:28" x14ac:dyDescent="0.2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5:28" x14ac:dyDescent="0.2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5:28" x14ac:dyDescent="0.2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5:28" x14ac:dyDescent="0.2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5:28" x14ac:dyDescent="0.2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5:28" x14ac:dyDescent="0.2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5:28" x14ac:dyDescent="0.2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5:28" x14ac:dyDescent="0.2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5:28" x14ac:dyDescent="0.2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5:28" x14ac:dyDescent="0.2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5:28" x14ac:dyDescent="0.2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5:28" x14ac:dyDescent="0.2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5:28" x14ac:dyDescent="0.2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5:28" x14ac:dyDescent="0.2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5:28" x14ac:dyDescent="0.2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5:28" x14ac:dyDescent="0.2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5:28" x14ac:dyDescent="0.2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5:28" x14ac:dyDescent="0.2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5:28" x14ac:dyDescent="0.2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5:28" x14ac:dyDescent="0.2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5:28" x14ac:dyDescent="0.2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5:28" x14ac:dyDescent="0.2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5:28" x14ac:dyDescent="0.2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5:28" x14ac:dyDescent="0.2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5:28" x14ac:dyDescent="0.2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5:28" x14ac:dyDescent="0.2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5:28" x14ac:dyDescent="0.2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5:28" x14ac:dyDescent="0.2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5:28" x14ac:dyDescent="0.2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5:28" x14ac:dyDescent="0.2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5:28" x14ac:dyDescent="0.2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5:28" x14ac:dyDescent="0.2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5:28" x14ac:dyDescent="0.2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5:28" x14ac:dyDescent="0.2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5:28" x14ac:dyDescent="0.2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5:28" x14ac:dyDescent="0.2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5:28" x14ac:dyDescent="0.2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5:28" x14ac:dyDescent="0.2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5:28" x14ac:dyDescent="0.2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5:28" x14ac:dyDescent="0.2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5:28" x14ac:dyDescent="0.2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5:28" x14ac:dyDescent="0.2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5:28" x14ac:dyDescent="0.2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5:28" x14ac:dyDescent="0.2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5:28" x14ac:dyDescent="0.2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5:28" x14ac:dyDescent="0.2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5:28" x14ac:dyDescent="0.2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5:28" x14ac:dyDescent="0.2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5:28" x14ac:dyDescent="0.2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5:28" x14ac:dyDescent="0.2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5:28" x14ac:dyDescent="0.2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5:28" x14ac:dyDescent="0.2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5:28" x14ac:dyDescent="0.2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5:28" x14ac:dyDescent="0.2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5:28" x14ac:dyDescent="0.2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5:28" x14ac:dyDescent="0.2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5:28" x14ac:dyDescent="0.2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5:28" x14ac:dyDescent="0.2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5:28" x14ac:dyDescent="0.2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5:28" x14ac:dyDescent="0.2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5:28" x14ac:dyDescent="0.2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5:28" x14ac:dyDescent="0.2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5:28" x14ac:dyDescent="0.2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5:28" x14ac:dyDescent="0.2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5:28" x14ac:dyDescent="0.2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5:28" x14ac:dyDescent="0.2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5:28"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5:28"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5:28"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5:28"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5:28" x14ac:dyDescent="0.2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5:28" x14ac:dyDescent="0.2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5:28" x14ac:dyDescent="0.2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5:28" x14ac:dyDescent="0.2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5:28" x14ac:dyDescent="0.2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5:28" x14ac:dyDescent="0.2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5:28" x14ac:dyDescent="0.2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5:28" x14ac:dyDescent="0.2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5:28" x14ac:dyDescent="0.2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5:28" x14ac:dyDescent="0.2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5:28" x14ac:dyDescent="0.2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5:28" x14ac:dyDescent="0.2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5:28" x14ac:dyDescent="0.2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5:28" x14ac:dyDescent="0.2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5:28" x14ac:dyDescent="0.2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5:28" x14ac:dyDescent="0.2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5:28" x14ac:dyDescent="0.2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5:28" x14ac:dyDescent="0.2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5:28" x14ac:dyDescent="0.2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5:28" x14ac:dyDescent="0.2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5:28" x14ac:dyDescent="0.2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5:28" x14ac:dyDescent="0.2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5:28" x14ac:dyDescent="0.2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5:28" x14ac:dyDescent="0.2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5:28" x14ac:dyDescent="0.2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5:28" x14ac:dyDescent="0.2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5:28" x14ac:dyDescent="0.2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5:28" x14ac:dyDescent="0.2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5:28" x14ac:dyDescent="0.2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5:28" x14ac:dyDescent="0.2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5:28" x14ac:dyDescent="0.2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5:28" x14ac:dyDescent="0.2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5:28" x14ac:dyDescent="0.2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5:28" x14ac:dyDescent="0.2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5:28" x14ac:dyDescent="0.2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5:28" x14ac:dyDescent="0.2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5:28" x14ac:dyDescent="0.2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5:28" x14ac:dyDescent="0.2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5:28" x14ac:dyDescent="0.2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5:28" x14ac:dyDescent="0.2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5:28" x14ac:dyDescent="0.2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5:28" x14ac:dyDescent="0.2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5:28" x14ac:dyDescent="0.2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5:28" x14ac:dyDescent="0.2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5:28" x14ac:dyDescent="0.2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5:28" x14ac:dyDescent="0.2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5:28" x14ac:dyDescent="0.2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5:28" x14ac:dyDescent="0.2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5:28" x14ac:dyDescent="0.2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5:28" x14ac:dyDescent="0.2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5:28" x14ac:dyDescent="0.2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5:28" x14ac:dyDescent="0.2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5:28" x14ac:dyDescent="0.2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5:28" x14ac:dyDescent="0.2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5:28" x14ac:dyDescent="0.2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5:28" x14ac:dyDescent="0.2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5:28" x14ac:dyDescent="0.2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5:28" x14ac:dyDescent="0.2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5:28" x14ac:dyDescent="0.2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5:28" x14ac:dyDescent="0.2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5:28" x14ac:dyDescent="0.2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5:28" x14ac:dyDescent="0.2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5:28" x14ac:dyDescent="0.2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5:28" x14ac:dyDescent="0.2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5:28" x14ac:dyDescent="0.2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5:28" x14ac:dyDescent="0.2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5:28" x14ac:dyDescent="0.2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5:28" x14ac:dyDescent="0.2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5:28" x14ac:dyDescent="0.2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5:28" x14ac:dyDescent="0.2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5:28" x14ac:dyDescent="0.2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5:28" x14ac:dyDescent="0.2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5:28" x14ac:dyDescent="0.2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5:28" x14ac:dyDescent="0.2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5:28" x14ac:dyDescent="0.2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5:28" x14ac:dyDescent="0.2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5:28" x14ac:dyDescent="0.2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5:28" x14ac:dyDescent="0.2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5:28" x14ac:dyDescent="0.2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5:28" x14ac:dyDescent="0.2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5:28" x14ac:dyDescent="0.2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5:28" x14ac:dyDescent="0.2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5:28" x14ac:dyDescent="0.2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5:28" x14ac:dyDescent="0.2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5:28" x14ac:dyDescent="0.2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5:28" x14ac:dyDescent="0.2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5:28" x14ac:dyDescent="0.2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5:28" x14ac:dyDescent="0.2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5:28" x14ac:dyDescent="0.2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5:28" x14ac:dyDescent="0.2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5:28" x14ac:dyDescent="0.2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5:28" x14ac:dyDescent="0.2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5:28" x14ac:dyDescent="0.2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5:28" x14ac:dyDescent="0.2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5:28" x14ac:dyDescent="0.2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5:28" x14ac:dyDescent="0.2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5:28" x14ac:dyDescent="0.2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5:28" x14ac:dyDescent="0.2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5:28" x14ac:dyDescent="0.2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5:28" x14ac:dyDescent="0.2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5:28" x14ac:dyDescent="0.2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5:28" x14ac:dyDescent="0.2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5:28" x14ac:dyDescent="0.2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5:28" x14ac:dyDescent="0.2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5:28" x14ac:dyDescent="0.2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5:28" x14ac:dyDescent="0.2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5:28" x14ac:dyDescent="0.2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5:28" x14ac:dyDescent="0.2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5:28" x14ac:dyDescent="0.2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5:28" x14ac:dyDescent="0.2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5:28" x14ac:dyDescent="0.2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5:28" x14ac:dyDescent="0.2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5:28" x14ac:dyDescent="0.2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5:28" x14ac:dyDescent="0.2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5:28" x14ac:dyDescent="0.2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5:28" x14ac:dyDescent="0.2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5:28" x14ac:dyDescent="0.2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5:28" x14ac:dyDescent="0.2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5:28" x14ac:dyDescent="0.2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5:28" x14ac:dyDescent="0.2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5:28" x14ac:dyDescent="0.2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5:28" x14ac:dyDescent="0.2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5:28" x14ac:dyDescent="0.2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5:28" x14ac:dyDescent="0.2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5:28" x14ac:dyDescent="0.2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5:28" x14ac:dyDescent="0.2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5:28" x14ac:dyDescent="0.2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5:28" x14ac:dyDescent="0.2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5:28" x14ac:dyDescent="0.2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5:28" x14ac:dyDescent="0.2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5:28" x14ac:dyDescent="0.2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5:28" x14ac:dyDescent="0.2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5:28" x14ac:dyDescent="0.2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5:28" x14ac:dyDescent="0.2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5:28" x14ac:dyDescent="0.2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5:28" x14ac:dyDescent="0.2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5:28" x14ac:dyDescent="0.2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5:28" x14ac:dyDescent="0.2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5:28" x14ac:dyDescent="0.2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5:28" x14ac:dyDescent="0.2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5:28" x14ac:dyDescent="0.2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5:28" x14ac:dyDescent="0.2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5:28" x14ac:dyDescent="0.2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5:28" x14ac:dyDescent="0.2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5:28" x14ac:dyDescent="0.2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5:28" x14ac:dyDescent="0.2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5:28" x14ac:dyDescent="0.2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5:28" x14ac:dyDescent="0.2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5:28" x14ac:dyDescent="0.2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5:28" x14ac:dyDescent="0.2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5:28" x14ac:dyDescent="0.2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5:28" x14ac:dyDescent="0.2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5:28" x14ac:dyDescent="0.2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5:28" x14ac:dyDescent="0.2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5:28" x14ac:dyDescent="0.2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5:28" x14ac:dyDescent="0.2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5:28" x14ac:dyDescent="0.2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5:28" x14ac:dyDescent="0.2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5:28" x14ac:dyDescent="0.2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5:28" x14ac:dyDescent="0.2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5:28" x14ac:dyDescent="0.2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5:28" x14ac:dyDescent="0.2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5:28" x14ac:dyDescent="0.2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5:28" x14ac:dyDescent="0.2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5:28" x14ac:dyDescent="0.2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5:28" x14ac:dyDescent="0.2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5:28" x14ac:dyDescent="0.2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5:28" x14ac:dyDescent="0.2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5:28" x14ac:dyDescent="0.2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5:28" x14ac:dyDescent="0.2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5:28" x14ac:dyDescent="0.2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5:28" x14ac:dyDescent="0.2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5:28" x14ac:dyDescent="0.2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5:28" x14ac:dyDescent="0.2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5:28" x14ac:dyDescent="0.2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5:28" x14ac:dyDescent="0.2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5:28" x14ac:dyDescent="0.2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5:28" x14ac:dyDescent="0.2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5:28" x14ac:dyDescent="0.2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5:28" x14ac:dyDescent="0.2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5:28" x14ac:dyDescent="0.2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5:28" x14ac:dyDescent="0.2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5:28" x14ac:dyDescent="0.2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5:28" x14ac:dyDescent="0.2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5:28" x14ac:dyDescent="0.2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5:28" x14ac:dyDescent="0.2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5:28" x14ac:dyDescent="0.2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5:28" x14ac:dyDescent="0.2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5:28" x14ac:dyDescent="0.2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5:28" x14ac:dyDescent="0.2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5:28" x14ac:dyDescent="0.2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5:28" x14ac:dyDescent="0.2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5:28" x14ac:dyDescent="0.2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5:28" x14ac:dyDescent="0.2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5:28" x14ac:dyDescent="0.2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5:28" x14ac:dyDescent="0.2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5:28" x14ac:dyDescent="0.2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5:28" x14ac:dyDescent="0.2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5:28" x14ac:dyDescent="0.2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5:28" x14ac:dyDescent="0.2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5:28" x14ac:dyDescent="0.2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5:28" x14ac:dyDescent="0.2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5:28" x14ac:dyDescent="0.2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5:28" x14ac:dyDescent="0.2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5:28" x14ac:dyDescent="0.2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5:28" x14ac:dyDescent="0.2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5:28" x14ac:dyDescent="0.2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5:28" x14ac:dyDescent="0.2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5:28" x14ac:dyDescent="0.2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5:28" x14ac:dyDescent="0.2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5:28" x14ac:dyDescent="0.2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5:28" x14ac:dyDescent="0.2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5:28" x14ac:dyDescent="0.2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5:28" x14ac:dyDescent="0.2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5:28" x14ac:dyDescent="0.2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5:28" x14ac:dyDescent="0.2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5:28" x14ac:dyDescent="0.2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5:28" x14ac:dyDescent="0.2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5:28" x14ac:dyDescent="0.2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5:28" x14ac:dyDescent="0.2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5:28" x14ac:dyDescent="0.2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5:28" x14ac:dyDescent="0.2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5:28" x14ac:dyDescent="0.2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5:28" x14ac:dyDescent="0.2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5:28" x14ac:dyDescent="0.2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5:28" x14ac:dyDescent="0.2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5:28" x14ac:dyDescent="0.2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5:28" x14ac:dyDescent="0.2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5:28" x14ac:dyDescent="0.2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5:28" x14ac:dyDescent="0.2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5:28" x14ac:dyDescent="0.2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5:28" x14ac:dyDescent="0.2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5:28" x14ac:dyDescent="0.2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5:28" x14ac:dyDescent="0.2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5:28" x14ac:dyDescent="0.2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5:28" x14ac:dyDescent="0.2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5:28" x14ac:dyDescent="0.2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5:28" x14ac:dyDescent="0.2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5:28" x14ac:dyDescent="0.2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5:28" x14ac:dyDescent="0.2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5:28" x14ac:dyDescent="0.2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5:28" x14ac:dyDescent="0.2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5:28" x14ac:dyDescent="0.2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5:28" x14ac:dyDescent="0.2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5:28" x14ac:dyDescent="0.2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5:28" x14ac:dyDescent="0.2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5:28" x14ac:dyDescent="0.2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5:28" x14ac:dyDescent="0.2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5:28" x14ac:dyDescent="0.2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5:28" x14ac:dyDescent="0.2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5:28" x14ac:dyDescent="0.2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5:28" x14ac:dyDescent="0.2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5:28" x14ac:dyDescent="0.2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5:28" x14ac:dyDescent="0.2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5:28" x14ac:dyDescent="0.2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5:28" x14ac:dyDescent="0.2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5:28" x14ac:dyDescent="0.2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5:28" x14ac:dyDescent="0.2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5:28" x14ac:dyDescent="0.2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5:28" x14ac:dyDescent="0.2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5:28" x14ac:dyDescent="0.2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5:28" x14ac:dyDescent="0.2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5:28" x14ac:dyDescent="0.2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5:28" x14ac:dyDescent="0.2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5:28" x14ac:dyDescent="0.2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5:28" x14ac:dyDescent="0.2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5:28" x14ac:dyDescent="0.2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5:28" x14ac:dyDescent="0.2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5:28" x14ac:dyDescent="0.2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5:28" x14ac:dyDescent="0.2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5:28" x14ac:dyDescent="0.2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5:28" x14ac:dyDescent="0.2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5:28" x14ac:dyDescent="0.2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5:28" x14ac:dyDescent="0.2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5:28" x14ac:dyDescent="0.2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5:28" x14ac:dyDescent="0.2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5:28" x14ac:dyDescent="0.2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5:28" x14ac:dyDescent="0.2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5:28" x14ac:dyDescent="0.2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5:28" x14ac:dyDescent="0.2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5:28" x14ac:dyDescent="0.2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5:28" x14ac:dyDescent="0.2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5:28" x14ac:dyDescent="0.2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5:28" x14ac:dyDescent="0.2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5:28" x14ac:dyDescent="0.2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5:28" x14ac:dyDescent="0.2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5:28" x14ac:dyDescent="0.2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5:28" x14ac:dyDescent="0.2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5:28" x14ac:dyDescent="0.2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5:28" x14ac:dyDescent="0.2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5:28" x14ac:dyDescent="0.2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5:28" x14ac:dyDescent="0.2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5:28" x14ac:dyDescent="0.2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5:28" x14ac:dyDescent="0.2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5:28" x14ac:dyDescent="0.2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5:28" x14ac:dyDescent="0.2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5:28" x14ac:dyDescent="0.2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5:28" x14ac:dyDescent="0.2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5:28" x14ac:dyDescent="0.2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5:28" x14ac:dyDescent="0.2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5:28" x14ac:dyDescent="0.2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5:28" x14ac:dyDescent="0.2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5:28" x14ac:dyDescent="0.2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5:28" x14ac:dyDescent="0.2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5:28" x14ac:dyDescent="0.2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5:28" x14ac:dyDescent="0.2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5:28" x14ac:dyDescent="0.2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5:28" x14ac:dyDescent="0.2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5:28" x14ac:dyDescent="0.2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5:28" x14ac:dyDescent="0.2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5:28" x14ac:dyDescent="0.2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5:28" x14ac:dyDescent="0.2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5:28" x14ac:dyDescent="0.2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5:28" x14ac:dyDescent="0.2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5:28" x14ac:dyDescent="0.2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5:28" x14ac:dyDescent="0.2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5:28" x14ac:dyDescent="0.2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5:28" x14ac:dyDescent="0.2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5:28" x14ac:dyDescent="0.2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5:28" x14ac:dyDescent="0.2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5:28" x14ac:dyDescent="0.2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5:28" x14ac:dyDescent="0.2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5:28" x14ac:dyDescent="0.2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5:28" x14ac:dyDescent="0.2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5:28" x14ac:dyDescent="0.2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5:28" x14ac:dyDescent="0.2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5:28" x14ac:dyDescent="0.2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5:28" x14ac:dyDescent="0.2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5:28" x14ac:dyDescent="0.2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5:28" x14ac:dyDescent="0.2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5:28" x14ac:dyDescent="0.2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5:28" x14ac:dyDescent="0.2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5:28" x14ac:dyDescent="0.2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5:28" x14ac:dyDescent="0.2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5:28" x14ac:dyDescent="0.2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5:28" x14ac:dyDescent="0.2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5:28" x14ac:dyDescent="0.2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5:28" x14ac:dyDescent="0.2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5:28" x14ac:dyDescent="0.2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5:28" x14ac:dyDescent="0.2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5:28" x14ac:dyDescent="0.2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5:28" x14ac:dyDescent="0.2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5:28" x14ac:dyDescent="0.2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5:28" x14ac:dyDescent="0.2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5:28" x14ac:dyDescent="0.2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5:28" x14ac:dyDescent="0.2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5:28" x14ac:dyDescent="0.2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5:28" x14ac:dyDescent="0.2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5:28" x14ac:dyDescent="0.2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5:28" x14ac:dyDescent="0.2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5:28" x14ac:dyDescent="0.2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5:28" x14ac:dyDescent="0.2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5:28" x14ac:dyDescent="0.2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5:28" x14ac:dyDescent="0.2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5:28" x14ac:dyDescent="0.2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5:28" x14ac:dyDescent="0.2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5:28" x14ac:dyDescent="0.2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5:28" x14ac:dyDescent="0.2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5:28" x14ac:dyDescent="0.2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5:28" x14ac:dyDescent="0.2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5:28" x14ac:dyDescent="0.2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5:28" x14ac:dyDescent="0.2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5:28" x14ac:dyDescent="0.2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5:28" x14ac:dyDescent="0.2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5:28" x14ac:dyDescent="0.2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5:28" x14ac:dyDescent="0.2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5:28" x14ac:dyDescent="0.2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5:28" x14ac:dyDescent="0.2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5:28" x14ac:dyDescent="0.2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5:28" x14ac:dyDescent="0.2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5:28" x14ac:dyDescent="0.2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5:28" x14ac:dyDescent="0.2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5:28" x14ac:dyDescent="0.2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5:28" x14ac:dyDescent="0.2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5:28" x14ac:dyDescent="0.2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5:28" x14ac:dyDescent="0.2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5:28" x14ac:dyDescent="0.2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5:28" x14ac:dyDescent="0.2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5:28" x14ac:dyDescent="0.2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5:28" x14ac:dyDescent="0.2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5:28" x14ac:dyDescent="0.2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5:28" x14ac:dyDescent="0.2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5:28" x14ac:dyDescent="0.2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5:28" x14ac:dyDescent="0.2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5:28" x14ac:dyDescent="0.2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5:28" x14ac:dyDescent="0.2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5:28" x14ac:dyDescent="0.2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5:28" x14ac:dyDescent="0.2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5:28" x14ac:dyDescent="0.2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5:28" x14ac:dyDescent="0.2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5:28" x14ac:dyDescent="0.2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5:28" x14ac:dyDescent="0.2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5:28" x14ac:dyDescent="0.2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5:28" x14ac:dyDescent="0.2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5:28" x14ac:dyDescent="0.2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5:28" x14ac:dyDescent="0.2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5:28" x14ac:dyDescent="0.2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5:28" x14ac:dyDescent="0.2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5:28" x14ac:dyDescent="0.2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5:28" x14ac:dyDescent="0.2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5:28" x14ac:dyDescent="0.2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5:28" x14ac:dyDescent="0.2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5:28" x14ac:dyDescent="0.2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5:28" x14ac:dyDescent="0.2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5:28" x14ac:dyDescent="0.2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5:28" x14ac:dyDescent="0.2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5:28" x14ac:dyDescent="0.2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5:28" x14ac:dyDescent="0.2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5:28" x14ac:dyDescent="0.2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5:28" x14ac:dyDescent="0.2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5:28" x14ac:dyDescent="0.2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5:28" x14ac:dyDescent="0.2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5:28" x14ac:dyDescent="0.2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5:28" x14ac:dyDescent="0.2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5:28" x14ac:dyDescent="0.2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5:28" x14ac:dyDescent="0.2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5:28" x14ac:dyDescent="0.2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5:28" x14ac:dyDescent="0.2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5:28" x14ac:dyDescent="0.2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5:28" x14ac:dyDescent="0.2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5:28" x14ac:dyDescent="0.2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5:28" x14ac:dyDescent="0.2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5:28" x14ac:dyDescent="0.2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5:28" x14ac:dyDescent="0.2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5:28" x14ac:dyDescent="0.2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5:28" x14ac:dyDescent="0.2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5:28" x14ac:dyDescent="0.2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5:28" x14ac:dyDescent="0.2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5:28" x14ac:dyDescent="0.2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5:28" x14ac:dyDescent="0.2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5:28" x14ac:dyDescent="0.2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5:28" x14ac:dyDescent="0.2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5:28" x14ac:dyDescent="0.2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5:28" x14ac:dyDescent="0.2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5:28" x14ac:dyDescent="0.2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5:28" x14ac:dyDescent="0.2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5:28" x14ac:dyDescent="0.2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5:28" x14ac:dyDescent="0.2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5:28" x14ac:dyDescent="0.2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5:28" x14ac:dyDescent="0.2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5:28" x14ac:dyDescent="0.2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5:28" x14ac:dyDescent="0.2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5:28" x14ac:dyDescent="0.2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5:28" x14ac:dyDescent="0.2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5:28" x14ac:dyDescent="0.2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5:28" x14ac:dyDescent="0.2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5:28" x14ac:dyDescent="0.2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5:28" x14ac:dyDescent="0.2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5:28" x14ac:dyDescent="0.2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5:28" x14ac:dyDescent="0.2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5:28" x14ac:dyDescent="0.2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5:28" x14ac:dyDescent="0.2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5:28" x14ac:dyDescent="0.2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5:28" x14ac:dyDescent="0.2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5:28" x14ac:dyDescent="0.2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5:28" x14ac:dyDescent="0.2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5:28" x14ac:dyDescent="0.2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5:28" x14ac:dyDescent="0.2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5:28" x14ac:dyDescent="0.2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5:28" x14ac:dyDescent="0.2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5:28" x14ac:dyDescent="0.2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5:28" x14ac:dyDescent="0.2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5:28" x14ac:dyDescent="0.2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5:28" x14ac:dyDescent="0.2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5:28" x14ac:dyDescent="0.2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5:28" x14ac:dyDescent="0.2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5:28" x14ac:dyDescent="0.2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5:28" x14ac:dyDescent="0.2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5:28" x14ac:dyDescent="0.2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5:28" x14ac:dyDescent="0.2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5:28" x14ac:dyDescent="0.2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5:28" x14ac:dyDescent="0.2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5:28" x14ac:dyDescent="0.2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5:28" x14ac:dyDescent="0.2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5:28" x14ac:dyDescent="0.2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5:28" x14ac:dyDescent="0.2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5:28" x14ac:dyDescent="0.2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5:28" x14ac:dyDescent="0.2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5:28" x14ac:dyDescent="0.2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5:28" x14ac:dyDescent="0.2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5:28" x14ac:dyDescent="0.2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5:28" x14ac:dyDescent="0.2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5:28" x14ac:dyDescent="0.2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5:28" x14ac:dyDescent="0.2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5:28" x14ac:dyDescent="0.2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5:28" x14ac:dyDescent="0.2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5:28" x14ac:dyDescent="0.2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5:28" x14ac:dyDescent="0.2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5:28" x14ac:dyDescent="0.2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5:28" x14ac:dyDescent="0.2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5:28" x14ac:dyDescent="0.2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5:28" x14ac:dyDescent="0.2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5:28" x14ac:dyDescent="0.2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5:28" x14ac:dyDescent="0.2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5:28" x14ac:dyDescent="0.2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5:28" x14ac:dyDescent="0.2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5:28" x14ac:dyDescent="0.2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5:28" x14ac:dyDescent="0.2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5:28" x14ac:dyDescent="0.2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5:28" x14ac:dyDescent="0.2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5:28" x14ac:dyDescent="0.2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5:28" x14ac:dyDescent="0.2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5:28" x14ac:dyDescent="0.2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5:28" x14ac:dyDescent="0.2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5:28" x14ac:dyDescent="0.2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5:28" x14ac:dyDescent="0.2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5:28" x14ac:dyDescent="0.2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5:28" x14ac:dyDescent="0.2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5:28" x14ac:dyDescent="0.2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5:28" x14ac:dyDescent="0.2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5:28" x14ac:dyDescent="0.2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5:28" x14ac:dyDescent="0.2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5:28" x14ac:dyDescent="0.2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5:28" x14ac:dyDescent="0.2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5:28" x14ac:dyDescent="0.2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5:28" x14ac:dyDescent="0.2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5:28" x14ac:dyDescent="0.2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5:28" x14ac:dyDescent="0.2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5:28" x14ac:dyDescent="0.2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5:28" x14ac:dyDescent="0.2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5:28" x14ac:dyDescent="0.2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5:28" x14ac:dyDescent="0.2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5:28" x14ac:dyDescent="0.2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5:28" x14ac:dyDescent="0.2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5:28" x14ac:dyDescent="0.2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5:28" x14ac:dyDescent="0.2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5:28" x14ac:dyDescent="0.2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5:28" x14ac:dyDescent="0.2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5:28" x14ac:dyDescent="0.2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5:28" x14ac:dyDescent="0.2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5:28" x14ac:dyDescent="0.2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5:28" x14ac:dyDescent="0.2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5:28" x14ac:dyDescent="0.2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5:28" x14ac:dyDescent="0.2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5:28" x14ac:dyDescent="0.2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5:28" x14ac:dyDescent="0.2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5:28" x14ac:dyDescent="0.2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5:28" x14ac:dyDescent="0.2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5:28" x14ac:dyDescent="0.2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5:28" x14ac:dyDescent="0.2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5:28" x14ac:dyDescent="0.2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5:28" x14ac:dyDescent="0.2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5:28" x14ac:dyDescent="0.2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5:28" x14ac:dyDescent="0.2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5:28" x14ac:dyDescent="0.2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5:28" x14ac:dyDescent="0.2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5:28" x14ac:dyDescent="0.2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5:28" x14ac:dyDescent="0.2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5:28" x14ac:dyDescent="0.2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5:28" x14ac:dyDescent="0.2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5:28" x14ac:dyDescent="0.2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5:28" x14ac:dyDescent="0.2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5:28" x14ac:dyDescent="0.2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5:28" x14ac:dyDescent="0.2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5:28" x14ac:dyDescent="0.2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5:28" x14ac:dyDescent="0.2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5:28" x14ac:dyDescent="0.2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5:28" x14ac:dyDescent="0.2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5:28" x14ac:dyDescent="0.2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5:28" x14ac:dyDescent="0.2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5:28" x14ac:dyDescent="0.2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5:28" x14ac:dyDescent="0.2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5:28" x14ac:dyDescent="0.2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5:28" x14ac:dyDescent="0.2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5:28" x14ac:dyDescent="0.2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5:28" x14ac:dyDescent="0.2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5:28" x14ac:dyDescent="0.2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5:28" x14ac:dyDescent="0.2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5:28" x14ac:dyDescent="0.2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5:28" x14ac:dyDescent="0.2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5:28" x14ac:dyDescent="0.2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5:28" x14ac:dyDescent="0.2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5:28" x14ac:dyDescent="0.2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5:28" x14ac:dyDescent="0.2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5:28" x14ac:dyDescent="0.2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5:28" x14ac:dyDescent="0.2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5:28" x14ac:dyDescent="0.2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5:28" x14ac:dyDescent="0.2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5:28" x14ac:dyDescent="0.2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5:28" x14ac:dyDescent="0.2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5:28" x14ac:dyDescent="0.2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5:28" x14ac:dyDescent="0.2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5:28" x14ac:dyDescent="0.2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5:28" x14ac:dyDescent="0.2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5:28" x14ac:dyDescent="0.2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5:28" x14ac:dyDescent="0.2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5:28" x14ac:dyDescent="0.2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5:28" x14ac:dyDescent="0.2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5:28" x14ac:dyDescent="0.2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5:28" x14ac:dyDescent="0.2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5:28" x14ac:dyDescent="0.2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5:28" x14ac:dyDescent="0.2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5:28" x14ac:dyDescent="0.2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5:28" x14ac:dyDescent="0.2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5:28" x14ac:dyDescent="0.2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5:28" x14ac:dyDescent="0.2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5:28" x14ac:dyDescent="0.2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5:28" x14ac:dyDescent="0.2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5:28" x14ac:dyDescent="0.2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5:28" x14ac:dyDescent="0.2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5:28" x14ac:dyDescent="0.2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5:28" x14ac:dyDescent="0.2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5:28" x14ac:dyDescent="0.2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5:28" x14ac:dyDescent="0.2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5:28" x14ac:dyDescent="0.2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5:28" x14ac:dyDescent="0.2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5:28" x14ac:dyDescent="0.2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5:28" x14ac:dyDescent="0.2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5:28" x14ac:dyDescent="0.2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5:28" x14ac:dyDescent="0.2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5:28" x14ac:dyDescent="0.2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5:28" x14ac:dyDescent="0.2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5:28" x14ac:dyDescent="0.2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5:28" x14ac:dyDescent="0.2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5:28" x14ac:dyDescent="0.2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5:28" x14ac:dyDescent="0.2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5:28" x14ac:dyDescent="0.2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5:28" x14ac:dyDescent="0.2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5:28" x14ac:dyDescent="0.2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5:28" x14ac:dyDescent="0.2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5:28" x14ac:dyDescent="0.2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5:28" x14ac:dyDescent="0.2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5:28" x14ac:dyDescent="0.2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5:28" x14ac:dyDescent="0.2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5:28" x14ac:dyDescent="0.2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5:28" x14ac:dyDescent="0.2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5:28" x14ac:dyDescent="0.2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5:28" x14ac:dyDescent="0.2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5:28" x14ac:dyDescent="0.2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5:28" x14ac:dyDescent="0.2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5:28" x14ac:dyDescent="0.2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5:28" x14ac:dyDescent="0.2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5:28" x14ac:dyDescent="0.2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5:28" x14ac:dyDescent="0.2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5:28" x14ac:dyDescent="0.2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5:28" x14ac:dyDescent="0.2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5:28" x14ac:dyDescent="0.2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5:28" x14ac:dyDescent="0.2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5:28" x14ac:dyDescent="0.2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5:28" x14ac:dyDescent="0.2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5:28" x14ac:dyDescent="0.2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5:28" x14ac:dyDescent="0.2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5:28" x14ac:dyDescent="0.2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5:28" x14ac:dyDescent="0.2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5:28" x14ac:dyDescent="0.2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5:28" x14ac:dyDescent="0.2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5:28" x14ac:dyDescent="0.2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5:28" x14ac:dyDescent="0.2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5:28" x14ac:dyDescent="0.2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5:28" x14ac:dyDescent="0.2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5:28" x14ac:dyDescent="0.2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5:28" x14ac:dyDescent="0.2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5:28" x14ac:dyDescent="0.2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5:28" x14ac:dyDescent="0.2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5:28" x14ac:dyDescent="0.2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5:28" x14ac:dyDescent="0.2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5:28" x14ac:dyDescent="0.2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5:28" x14ac:dyDescent="0.2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5:28" x14ac:dyDescent="0.2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5:28" x14ac:dyDescent="0.2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5:28" x14ac:dyDescent="0.2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5:28" x14ac:dyDescent="0.2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5:28" x14ac:dyDescent="0.2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5:28" x14ac:dyDescent="0.2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5:28" x14ac:dyDescent="0.2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5:28" x14ac:dyDescent="0.2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5:28" x14ac:dyDescent="0.2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5:28" x14ac:dyDescent="0.2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5:28" x14ac:dyDescent="0.2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5:28" x14ac:dyDescent="0.2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5:28" x14ac:dyDescent="0.2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5:28" x14ac:dyDescent="0.2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5:28" x14ac:dyDescent="0.2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5:28" x14ac:dyDescent="0.2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5:28" x14ac:dyDescent="0.2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5:28" x14ac:dyDescent="0.2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5:28" x14ac:dyDescent="0.2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5:28" x14ac:dyDescent="0.2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5:28" x14ac:dyDescent="0.2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5:28" x14ac:dyDescent="0.2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spans="5:28" x14ac:dyDescent="0.2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spans="5:28" x14ac:dyDescent="0.2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spans="5:28" x14ac:dyDescent="0.2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spans="5:28" x14ac:dyDescent="0.2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spans="5:28" x14ac:dyDescent="0.25">
      <c r="E999" s="5"/>
      <c r="F999" s="5"/>
      <c r="G999" s="5"/>
      <c r="H999" s="5"/>
      <c r="I999" s="5"/>
      <c r="J999" s="5"/>
      <c r="K999" s="5"/>
      <c r="L999" s="5"/>
      <c r="M999" s="5"/>
      <c r="N999" s="5"/>
      <c r="O999" s="5"/>
      <c r="P999" s="5"/>
      <c r="Q999" s="5"/>
      <c r="R999" s="5"/>
      <c r="S999" s="5"/>
      <c r="T999" s="5"/>
      <c r="U999" s="5"/>
      <c r="V999" s="5"/>
      <c r="W999" s="5"/>
      <c r="X999" s="5"/>
      <c r="Y999" s="5"/>
      <c r="Z999" s="5"/>
      <c r="AA999" s="5"/>
      <c r="AB999" s="5"/>
    </row>
    <row r="1000" spans="5:28" x14ac:dyDescent="0.2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row>
    <row r="1001" spans="5:28" x14ac:dyDescent="0.2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row>
    <row r="1002" spans="5:28" x14ac:dyDescent="0.2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row>
    <row r="1003" spans="5:28" x14ac:dyDescent="0.2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row>
    <row r="1004" spans="5:28" x14ac:dyDescent="0.2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row>
    <row r="1005" spans="5:28" x14ac:dyDescent="0.2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row>
    <row r="1006" spans="5:28" x14ac:dyDescent="0.2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row>
    <row r="1007" spans="5:28" x14ac:dyDescent="0.2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row>
    <row r="1008" spans="5:28" x14ac:dyDescent="0.2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row>
    <row r="1009" spans="5:28" x14ac:dyDescent="0.2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249977111117893"/>
  </sheetPr>
  <dimension ref="A1:N18"/>
  <sheetViews>
    <sheetView zoomScale="84" zoomScaleNormal="84" workbookViewId="0">
      <pane xSplit="1" ySplit="3" topLeftCell="K4"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25.140625" customWidth="1"/>
    <col min="2" max="2" width="10.85546875" customWidth="1"/>
    <col min="3" max="3" width="8.85546875" customWidth="1"/>
    <col min="4" max="4" width="9.28515625" customWidth="1"/>
    <col min="5" max="5" width="10.5703125" customWidth="1"/>
    <col min="6" max="6" width="10.85546875" customWidth="1"/>
    <col min="7" max="7" width="20.5703125" customWidth="1"/>
    <col min="8" max="9" width="11.140625" style="1" customWidth="1"/>
    <col min="10" max="10" width="100.5703125" style="1" bestFit="1" customWidth="1"/>
    <col min="11" max="11" width="13" style="1" customWidth="1"/>
    <col min="12" max="12" width="75" style="17" bestFit="1" customWidth="1"/>
    <col min="13" max="13" width="11.7109375" style="1" customWidth="1"/>
    <col min="14" max="14" width="79.42578125" style="1" customWidth="1"/>
  </cols>
  <sheetData>
    <row r="1" spans="1:14" ht="16.5" thickBot="1" x14ac:dyDescent="0.3">
      <c r="B1" s="517" t="s">
        <v>109</v>
      </c>
      <c r="C1" s="518"/>
      <c r="D1" s="518"/>
      <c r="E1" s="518"/>
      <c r="F1" s="518"/>
      <c r="H1" s="517" t="s">
        <v>108</v>
      </c>
      <c r="I1" s="519"/>
    </row>
    <row r="2" spans="1:14" x14ac:dyDescent="0.25">
      <c r="A2" s="11"/>
      <c r="B2" s="515" t="s">
        <v>59</v>
      </c>
      <c r="C2" s="515"/>
      <c r="D2" s="515"/>
      <c r="E2" s="515"/>
      <c r="F2" s="515"/>
      <c r="G2" s="21"/>
      <c r="H2" s="514" t="s">
        <v>41</v>
      </c>
      <c r="I2" s="515"/>
      <c r="J2" s="516"/>
      <c r="K2" s="12"/>
      <c r="L2" s="16"/>
      <c r="M2" s="12"/>
      <c r="N2" s="12"/>
    </row>
    <row r="3" spans="1:14" s="48" customFormat="1" ht="30" x14ac:dyDescent="0.25">
      <c r="A3" s="102" t="s">
        <v>186</v>
      </c>
      <c r="B3" s="47" t="s">
        <v>60</v>
      </c>
      <c r="C3" s="47" t="s">
        <v>96</v>
      </c>
      <c r="D3" s="47" t="s">
        <v>97</v>
      </c>
      <c r="E3" s="47" t="s">
        <v>98</v>
      </c>
      <c r="F3" s="47" t="s">
        <v>99</v>
      </c>
      <c r="G3" s="47" t="s">
        <v>95</v>
      </c>
      <c r="H3" s="47" t="s">
        <v>346</v>
      </c>
      <c r="I3" s="47" t="s">
        <v>345</v>
      </c>
      <c r="J3" s="47" t="s">
        <v>95</v>
      </c>
      <c r="K3" s="47" t="s">
        <v>10</v>
      </c>
      <c r="L3" s="47" t="s">
        <v>95</v>
      </c>
      <c r="M3" s="47" t="s">
        <v>11</v>
      </c>
      <c r="N3" s="47" t="s">
        <v>95</v>
      </c>
    </row>
    <row r="4" spans="1:14" x14ac:dyDescent="0.25">
      <c r="A4" s="39" t="s">
        <v>174</v>
      </c>
      <c r="B4" s="39">
        <v>0.03</v>
      </c>
      <c r="C4" s="39">
        <v>0.05</v>
      </c>
      <c r="D4" s="39">
        <v>0.09</v>
      </c>
      <c r="E4" s="39">
        <v>0.185</v>
      </c>
      <c r="F4" s="39">
        <v>0.185</v>
      </c>
      <c r="G4" s="43" t="s">
        <v>84</v>
      </c>
      <c r="H4" s="40">
        <v>0.06</v>
      </c>
      <c r="I4" s="40">
        <v>0.185</v>
      </c>
      <c r="J4" s="41" t="s">
        <v>49</v>
      </c>
      <c r="K4" s="40">
        <v>0.15</v>
      </c>
      <c r="L4" s="41" t="s">
        <v>46</v>
      </c>
      <c r="M4" s="40">
        <v>0.7</v>
      </c>
      <c r="N4" s="41" t="s">
        <v>42</v>
      </c>
    </row>
    <row r="5" spans="1:14" x14ac:dyDescent="0.25">
      <c r="A5" s="39" t="s">
        <v>175</v>
      </c>
      <c r="B5" s="39">
        <v>0.01</v>
      </c>
      <c r="C5" s="39">
        <v>0.02</v>
      </c>
      <c r="D5" s="39">
        <v>0.04</v>
      </c>
      <c r="E5" s="39">
        <v>0.06</v>
      </c>
      <c r="F5" s="39">
        <v>7.0000000000000007E-2</v>
      </c>
      <c r="G5" s="43" t="s">
        <v>84</v>
      </c>
      <c r="H5" s="40">
        <v>0.04</v>
      </c>
      <c r="I5" s="40">
        <v>0.06</v>
      </c>
      <c r="J5" s="41" t="s">
        <v>71</v>
      </c>
      <c r="K5" s="40">
        <v>0.4</v>
      </c>
      <c r="L5" s="41" t="s">
        <v>46</v>
      </c>
      <c r="M5" s="40">
        <v>0.5</v>
      </c>
      <c r="N5" s="41" t="s">
        <v>43</v>
      </c>
    </row>
    <row r="6" spans="1:14" x14ac:dyDescent="0.25">
      <c r="A6" s="39" t="s">
        <v>176</v>
      </c>
      <c r="B6" s="39">
        <v>0.03</v>
      </c>
      <c r="C6" s="39">
        <v>0.05</v>
      </c>
      <c r="D6" s="39">
        <v>0.09</v>
      </c>
      <c r="E6" s="39">
        <v>0.11</v>
      </c>
      <c r="F6" s="39">
        <v>0.12</v>
      </c>
      <c r="G6" s="43" t="s">
        <v>85</v>
      </c>
      <c r="H6" s="40">
        <v>0.05</v>
      </c>
      <c r="I6" s="40">
        <v>0.1</v>
      </c>
      <c r="J6" s="41" t="s">
        <v>86</v>
      </c>
      <c r="K6" s="40">
        <v>0.4</v>
      </c>
      <c r="L6" s="41" t="s">
        <v>54</v>
      </c>
      <c r="M6" s="40">
        <v>0.5</v>
      </c>
      <c r="N6" s="41" t="s">
        <v>45</v>
      </c>
    </row>
    <row r="7" spans="1:14" x14ac:dyDescent="0.25">
      <c r="A7" s="39" t="s">
        <v>177</v>
      </c>
      <c r="B7" s="39">
        <v>0.01</v>
      </c>
      <c r="C7" s="39">
        <v>0.01</v>
      </c>
      <c r="D7" s="39">
        <v>0.02</v>
      </c>
      <c r="E7" s="39">
        <v>0.02</v>
      </c>
      <c r="F7" s="39">
        <v>0.03</v>
      </c>
      <c r="G7" s="43" t="s">
        <v>84</v>
      </c>
      <c r="H7" s="40">
        <v>0.02</v>
      </c>
      <c r="I7" s="40">
        <v>0.03</v>
      </c>
      <c r="J7" s="41" t="s">
        <v>51</v>
      </c>
      <c r="K7" s="40">
        <v>0.43</v>
      </c>
      <c r="L7" s="41" t="s">
        <v>46</v>
      </c>
      <c r="M7" s="40">
        <v>0.1</v>
      </c>
      <c r="N7" s="41" t="s">
        <v>44</v>
      </c>
    </row>
    <row r="8" spans="1:14" x14ac:dyDescent="0.25">
      <c r="A8" s="39" t="s">
        <v>178</v>
      </c>
      <c r="B8" s="39">
        <v>0.03</v>
      </c>
      <c r="C8" s="39">
        <v>0.05</v>
      </c>
      <c r="D8" s="39">
        <v>0.09</v>
      </c>
      <c r="E8" s="39">
        <v>0.11</v>
      </c>
      <c r="F8" s="39">
        <v>0.12</v>
      </c>
      <c r="G8" s="43" t="s">
        <v>84</v>
      </c>
      <c r="H8" s="40">
        <v>0.05</v>
      </c>
      <c r="I8" s="40">
        <v>0.1</v>
      </c>
      <c r="J8" s="41" t="s">
        <v>52</v>
      </c>
      <c r="K8" s="40">
        <v>0.2</v>
      </c>
      <c r="L8" s="41" t="s">
        <v>73</v>
      </c>
      <c r="M8" s="40">
        <v>0.7</v>
      </c>
      <c r="N8" s="41" t="s">
        <v>42</v>
      </c>
    </row>
    <row r="9" spans="1:14" x14ac:dyDescent="0.25">
      <c r="A9" s="39" t="s">
        <v>179</v>
      </c>
      <c r="B9" s="39">
        <v>0.03</v>
      </c>
      <c r="C9" s="39">
        <v>0.05</v>
      </c>
      <c r="D9" s="39">
        <v>0.09</v>
      </c>
      <c r="E9" s="39">
        <v>0.11</v>
      </c>
      <c r="F9" s="39">
        <v>0.12</v>
      </c>
      <c r="G9" s="43" t="s">
        <v>84</v>
      </c>
      <c r="H9" s="40">
        <v>0.05</v>
      </c>
      <c r="I9" s="40">
        <v>0.1</v>
      </c>
      <c r="J9" s="41" t="s">
        <v>75</v>
      </c>
      <c r="K9" s="40">
        <v>0.24</v>
      </c>
      <c r="L9" s="41" t="s">
        <v>46</v>
      </c>
      <c r="M9" s="40">
        <v>0.5</v>
      </c>
      <c r="N9" s="41" t="s">
        <v>77</v>
      </c>
    </row>
    <row r="10" spans="1:14" x14ac:dyDescent="0.25">
      <c r="A10" s="39" t="s">
        <v>180</v>
      </c>
      <c r="B10" s="39">
        <v>0.03</v>
      </c>
      <c r="C10" s="39">
        <v>0.05</v>
      </c>
      <c r="D10" s="39">
        <v>0.09</v>
      </c>
      <c r="E10" s="39">
        <v>0.185</v>
      </c>
      <c r="F10" s="39">
        <v>0.185</v>
      </c>
      <c r="G10" s="43" t="s">
        <v>85</v>
      </c>
      <c r="H10" s="40">
        <v>0.06</v>
      </c>
      <c r="I10" s="40">
        <v>0.185</v>
      </c>
      <c r="J10" s="41" t="s">
        <v>87</v>
      </c>
      <c r="K10" s="40">
        <v>0.24</v>
      </c>
      <c r="L10" s="41" t="s">
        <v>48</v>
      </c>
      <c r="M10" s="40">
        <v>0.5</v>
      </c>
      <c r="N10" s="41" t="s">
        <v>81</v>
      </c>
    </row>
    <row r="11" spans="1:14" x14ac:dyDescent="0.25">
      <c r="A11" s="39" t="s">
        <v>2</v>
      </c>
      <c r="B11" s="39">
        <v>0.01</v>
      </c>
      <c r="C11" s="39">
        <v>0.02</v>
      </c>
      <c r="D11" s="39">
        <v>0.04</v>
      </c>
      <c r="E11" s="39">
        <v>0.06</v>
      </c>
      <c r="F11" s="39">
        <v>7.0000000000000007E-2</v>
      </c>
      <c r="G11" s="43" t="s">
        <v>84</v>
      </c>
      <c r="H11" s="40">
        <v>0.04</v>
      </c>
      <c r="I11" s="40">
        <v>0.06</v>
      </c>
      <c r="J11" s="41" t="s">
        <v>50</v>
      </c>
      <c r="K11" s="40">
        <v>0.24</v>
      </c>
      <c r="L11" s="41" t="s">
        <v>72</v>
      </c>
      <c r="M11" s="40">
        <v>0.5</v>
      </c>
      <c r="N11" s="41" t="s">
        <v>43</v>
      </c>
    </row>
    <row r="12" spans="1:14" x14ac:dyDescent="0.25">
      <c r="A12" s="39" t="s">
        <v>181</v>
      </c>
      <c r="B12" s="39">
        <v>0.01</v>
      </c>
      <c r="C12" s="39">
        <v>0.01</v>
      </c>
      <c r="D12" s="39">
        <v>0.02</v>
      </c>
      <c r="E12" s="39">
        <v>0.02</v>
      </c>
      <c r="F12" s="39">
        <v>0.03</v>
      </c>
      <c r="G12" s="43" t="s">
        <v>84</v>
      </c>
      <c r="H12" s="40">
        <v>0.02</v>
      </c>
      <c r="I12" s="40">
        <v>0.03</v>
      </c>
      <c r="J12" s="41" t="s">
        <v>79</v>
      </c>
      <c r="K12" s="40">
        <v>0.39</v>
      </c>
      <c r="L12" s="41" t="s">
        <v>74</v>
      </c>
      <c r="M12" s="40">
        <v>0.1</v>
      </c>
      <c r="N12" s="41" t="s">
        <v>44</v>
      </c>
    </row>
    <row r="13" spans="1:14" x14ac:dyDescent="0.25">
      <c r="A13" s="39" t="s">
        <v>182</v>
      </c>
      <c r="B13" s="39">
        <v>0.01</v>
      </c>
      <c r="C13" s="39">
        <v>0.01</v>
      </c>
      <c r="D13" s="39">
        <v>0.02</v>
      </c>
      <c r="E13" s="39">
        <v>0.02</v>
      </c>
      <c r="F13" s="39">
        <v>0.03</v>
      </c>
      <c r="G13" s="43" t="s">
        <v>84</v>
      </c>
      <c r="H13" s="40">
        <v>0.02</v>
      </c>
      <c r="I13" s="40">
        <v>0.03</v>
      </c>
      <c r="J13" s="41" t="s">
        <v>80</v>
      </c>
      <c r="K13" s="40">
        <v>0.03</v>
      </c>
      <c r="L13" s="41" t="s">
        <v>47</v>
      </c>
      <c r="M13" s="40">
        <v>0.1</v>
      </c>
      <c r="N13" s="41" t="s">
        <v>70</v>
      </c>
    </row>
    <row r="14" spans="1:14" x14ac:dyDescent="0.25">
      <c r="A14" s="39" t="s">
        <v>183</v>
      </c>
      <c r="B14" s="39">
        <v>0.03</v>
      </c>
      <c r="C14" s="39">
        <v>0.05</v>
      </c>
      <c r="D14" s="39">
        <v>0.09</v>
      </c>
      <c r="E14" s="39">
        <v>0.11</v>
      </c>
      <c r="F14" s="39">
        <v>0.12</v>
      </c>
      <c r="G14" s="43" t="s">
        <v>85</v>
      </c>
      <c r="H14" s="40">
        <v>0.05</v>
      </c>
      <c r="I14" s="40">
        <v>0.09</v>
      </c>
      <c r="J14" s="41" t="s">
        <v>78</v>
      </c>
      <c r="K14" s="40">
        <v>0.1</v>
      </c>
      <c r="L14" s="41" t="s">
        <v>85</v>
      </c>
      <c r="M14" s="43">
        <v>0.5</v>
      </c>
      <c r="N14" s="41" t="s">
        <v>82</v>
      </c>
    </row>
    <row r="15" spans="1:14" x14ac:dyDescent="0.25">
      <c r="A15" s="39" t="s">
        <v>184</v>
      </c>
      <c r="B15" s="39">
        <v>0.03</v>
      </c>
      <c r="C15" s="39">
        <v>0.05</v>
      </c>
      <c r="D15" s="39">
        <v>0.09</v>
      </c>
      <c r="E15" s="39">
        <v>0.11</v>
      </c>
      <c r="F15" s="39">
        <v>0.12</v>
      </c>
      <c r="G15" s="43" t="s">
        <v>85</v>
      </c>
      <c r="H15" s="40">
        <v>0.05</v>
      </c>
      <c r="I15" s="40">
        <v>0.09</v>
      </c>
      <c r="J15" s="41" t="s">
        <v>78</v>
      </c>
      <c r="K15" s="40">
        <v>0.05</v>
      </c>
      <c r="L15" s="41" t="s">
        <v>85</v>
      </c>
      <c r="M15" s="43">
        <v>0.5</v>
      </c>
      <c r="N15" s="41" t="s">
        <v>82</v>
      </c>
    </row>
    <row r="16" spans="1:14" x14ac:dyDescent="0.25">
      <c r="A16" s="39" t="s">
        <v>185</v>
      </c>
      <c r="B16" s="39">
        <v>0.03</v>
      </c>
      <c r="C16" s="39">
        <v>0.05</v>
      </c>
      <c r="D16" s="39">
        <v>0.09</v>
      </c>
      <c r="E16" s="39">
        <v>0.11</v>
      </c>
      <c r="F16" s="39">
        <v>0.12</v>
      </c>
      <c r="G16" s="43" t="s">
        <v>85</v>
      </c>
      <c r="H16" s="40">
        <v>0.05</v>
      </c>
      <c r="I16" s="40">
        <v>0.09</v>
      </c>
      <c r="J16" s="41" t="s">
        <v>78</v>
      </c>
      <c r="K16" s="40">
        <v>0.05</v>
      </c>
      <c r="L16" s="41" t="s">
        <v>91</v>
      </c>
      <c r="M16" s="40">
        <v>0.5</v>
      </c>
      <c r="N16" s="41" t="s">
        <v>82</v>
      </c>
    </row>
    <row r="17" spans="1:14" x14ac:dyDescent="0.25">
      <c r="A17" s="39" t="s">
        <v>187</v>
      </c>
      <c r="B17" s="39">
        <v>0.03</v>
      </c>
      <c r="C17" s="39">
        <v>0.05</v>
      </c>
      <c r="D17" s="39">
        <v>0.09</v>
      </c>
      <c r="E17" s="39">
        <v>0.185</v>
      </c>
      <c r="F17" s="39">
        <v>0.185</v>
      </c>
      <c r="G17" s="43" t="s">
        <v>85</v>
      </c>
      <c r="H17" s="40">
        <v>0.06</v>
      </c>
      <c r="I17" s="40">
        <v>0.185</v>
      </c>
      <c r="J17" s="41" t="s">
        <v>53</v>
      </c>
      <c r="K17" s="43">
        <v>0.05</v>
      </c>
      <c r="L17" s="41" t="s">
        <v>83</v>
      </c>
      <c r="M17" s="40">
        <v>0.7</v>
      </c>
      <c r="N17" s="41" t="s">
        <v>76</v>
      </c>
    </row>
    <row r="18" spans="1:14" x14ac:dyDescent="0.25">
      <c r="A18" s="2"/>
      <c r="B18" s="2"/>
      <c r="C18" s="2"/>
      <c r="D18" s="2"/>
      <c r="E18" s="2"/>
      <c r="F18" s="2"/>
    </row>
  </sheetData>
  <mergeCells count="4">
    <mergeCell ref="H2:J2"/>
    <mergeCell ref="B2:F2"/>
    <mergeCell ref="B1:F1"/>
    <mergeCell ref="H1:I1"/>
  </mergeCells>
  <conditionalFormatting sqref="A4:N17">
    <cfRule type="expression" dxfId="0" priority="347">
      <formula>IF(#REF!=no,TRUE,FALSE)</formula>
    </cfRule>
  </conditionalFormatting>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1" tint="0.249977111117893"/>
  </sheetPr>
  <dimension ref="A1:J43"/>
  <sheetViews>
    <sheetView workbookViewId="0">
      <selection activeCell="C6" sqref="C6"/>
    </sheetView>
  </sheetViews>
  <sheetFormatPr defaultRowHeight="15" x14ac:dyDescent="0.25"/>
  <cols>
    <col min="4" max="4" width="31.140625" customWidth="1"/>
    <col min="5" max="5" width="34.5703125" bestFit="1" customWidth="1"/>
    <col min="6" max="6" width="27.28515625" customWidth="1"/>
    <col min="7" max="7" width="22.140625" customWidth="1"/>
    <col min="8" max="9" width="20.140625" customWidth="1"/>
    <col min="10" max="10" width="44.5703125" customWidth="1"/>
  </cols>
  <sheetData>
    <row r="1" spans="2:10" ht="15.75" thickBot="1" x14ac:dyDescent="0.3"/>
    <row r="2" spans="2:10" x14ac:dyDescent="0.25">
      <c r="B2" s="3" t="s">
        <v>318</v>
      </c>
    </row>
    <row r="3" spans="2:10" ht="16.5" thickBot="1" x14ac:dyDescent="0.3">
      <c r="B3" s="4" t="s">
        <v>319</v>
      </c>
      <c r="D3" s="218" t="s">
        <v>31</v>
      </c>
      <c r="E3" s="217"/>
      <c r="F3" s="217"/>
      <c r="H3" s="342"/>
      <c r="I3" s="342"/>
      <c r="J3" s="22"/>
    </row>
    <row r="4" spans="2:10" ht="16.5" thickBot="1" x14ac:dyDescent="0.3">
      <c r="D4" s="331" t="s">
        <v>115</v>
      </c>
      <c r="E4" s="332">
        <v>6.5600000000000001E-4</v>
      </c>
      <c r="F4" s="332" t="s">
        <v>120</v>
      </c>
      <c r="H4" s="319"/>
      <c r="I4" s="1"/>
    </row>
    <row r="5" spans="2:10" ht="15.75" x14ac:dyDescent="0.25">
      <c r="B5" s="3" t="s">
        <v>15</v>
      </c>
      <c r="D5" s="333" t="s">
        <v>116</v>
      </c>
      <c r="E5" s="332">
        <v>2.8299999999999999E-2</v>
      </c>
      <c r="F5" s="332" t="s">
        <v>117</v>
      </c>
    </row>
    <row r="6" spans="2:10" ht="15.75" x14ac:dyDescent="0.25">
      <c r="B6" s="222" t="s">
        <v>14</v>
      </c>
      <c r="D6" s="332" t="s">
        <v>118</v>
      </c>
      <c r="E6" s="336">
        <f>1/E5</f>
        <v>35.335689045936398</v>
      </c>
      <c r="F6" s="332" t="s">
        <v>119</v>
      </c>
    </row>
    <row r="7" spans="2:10" ht="18" customHeight="1" x14ac:dyDescent="0.25">
      <c r="B7" s="222" t="s">
        <v>16</v>
      </c>
      <c r="D7" s="334" t="s">
        <v>355</v>
      </c>
      <c r="E7" s="337">
        <f>1/1000</f>
        <v>1E-3</v>
      </c>
      <c r="F7" s="335" t="s">
        <v>30</v>
      </c>
    </row>
    <row r="8" spans="2:10" x14ac:dyDescent="0.25">
      <c r="B8" s="222" t="s">
        <v>17</v>
      </c>
      <c r="D8" s="10"/>
    </row>
    <row r="9" spans="2:10" x14ac:dyDescent="0.25">
      <c r="B9" s="222" t="s">
        <v>18</v>
      </c>
      <c r="D9" s="321">
        <v>2026</v>
      </c>
      <c r="E9" s="32" t="str">
        <f>province_1</f>
        <v>AB</v>
      </c>
      <c r="F9" s="32" t="s">
        <v>28</v>
      </c>
      <c r="G9" s="32" t="str">
        <f>CONCATENATE(D9,E9,F9)</f>
        <v>2026ABDefault</v>
      </c>
    </row>
    <row r="10" spans="2:10" x14ac:dyDescent="0.25">
      <c r="B10" s="222" t="s">
        <v>19</v>
      </c>
      <c r="D10" s="320"/>
    </row>
    <row r="11" spans="2:10" x14ac:dyDescent="0.25">
      <c r="B11" s="222" t="s">
        <v>20</v>
      </c>
      <c r="D11" s="32">
        <v>2024</v>
      </c>
      <c r="E11" s="32" t="str">
        <f>province_1</f>
        <v>AB</v>
      </c>
      <c r="F11" s="32" t="s">
        <v>28</v>
      </c>
      <c r="G11" s="32" t="str">
        <f>CONCATENATE(D11,E11,F11)</f>
        <v>2024ABDefault</v>
      </c>
    </row>
    <row r="12" spans="2:10" x14ac:dyDescent="0.25">
      <c r="B12" s="222" t="s">
        <v>22</v>
      </c>
      <c r="D12" s="32">
        <v>2024</v>
      </c>
      <c r="E12" s="32" t="str">
        <f>province_1</f>
        <v>AB</v>
      </c>
      <c r="F12" s="32" t="s">
        <v>58</v>
      </c>
      <c r="G12" s="32" t="str">
        <f>CONCATENATE(D12,E12,F12)</f>
        <v>2024ABResidential</v>
      </c>
    </row>
    <row r="13" spans="2:10" x14ac:dyDescent="0.25">
      <c r="B13" s="222" t="s">
        <v>21</v>
      </c>
      <c r="D13" s="32">
        <v>2024</v>
      </c>
      <c r="E13" s="32" t="str">
        <f>province_1</f>
        <v>AB</v>
      </c>
      <c r="F13" s="32" t="s">
        <v>56</v>
      </c>
      <c r="G13" s="32" t="str">
        <f>CONCATENATE(D13,E13,F13)</f>
        <v>2024ABICI</v>
      </c>
    </row>
    <row r="14" spans="2:10" x14ac:dyDescent="0.25">
      <c r="B14" s="222" t="s">
        <v>23</v>
      </c>
      <c r="D14" s="32">
        <v>2024</v>
      </c>
      <c r="E14" s="32" t="str">
        <f>province_1</f>
        <v>AB</v>
      </c>
      <c r="F14" s="32" t="s">
        <v>57</v>
      </c>
      <c r="G14" s="32" t="str">
        <f>CONCATENATE(D14,E14,F14)</f>
        <v>2024ABC&amp;D</v>
      </c>
    </row>
    <row r="15" spans="2:10" x14ac:dyDescent="0.25">
      <c r="B15" s="222" t="s">
        <v>26</v>
      </c>
    </row>
    <row r="16" spans="2:10" x14ac:dyDescent="0.25">
      <c r="B16" s="222" t="s">
        <v>24</v>
      </c>
      <c r="D16" s="52" t="s">
        <v>172</v>
      </c>
    </row>
    <row r="17" spans="2:6" ht="15.75" thickBot="1" x14ac:dyDescent="0.3">
      <c r="B17" s="4" t="s">
        <v>25</v>
      </c>
      <c r="D17" s="52" t="s">
        <v>173</v>
      </c>
    </row>
    <row r="18" spans="2:6" x14ac:dyDescent="0.25">
      <c r="D18" s="52" t="s">
        <v>171</v>
      </c>
    </row>
    <row r="19" spans="2:6" x14ac:dyDescent="0.25">
      <c r="F19" s="1"/>
    </row>
    <row r="20" spans="2:6" x14ac:dyDescent="0.25">
      <c r="D20" s="338" t="s">
        <v>28</v>
      </c>
      <c r="F20" s="1"/>
    </row>
    <row r="21" spans="2:6" x14ac:dyDescent="0.25">
      <c r="D21" s="338" t="s">
        <v>29</v>
      </c>
      <c r="F21" s="1"/>
    </row>
    <row r="23" spans="2:6" x14ac:dyDescent="0.25">
      <c r="D23" s="338" t="s">
        <v>170</v>
      </c>
      <c r="F23" s="1"/>
    </row>
    <row r="24" spans="2:6" x14ac:dyDescent="0.25">
      <c r="D24" s="338" t="s">
        <v>344</v>
      </c>
      <c r="F24" s="1"/>
    </row>
    <row r="25" spans="2:6" x14ac:dyDescent="0.25">
      <c r="F25" s="1"/>
    </row>
    <row r="26" spans="2:6" x14ac:dyDescent="0.25">
      <c r="D26" s="338" t="s">
        <v>92</v>
      </c>
    </row>
    <row r="27" spans="2:6" x14ac:dyDescent="0.25">
      <c r="F27" s="1"/>
    </row>
    <row r="28" spans="2:6" x14ac:dyDescent="0.25">
      <c r="D28" s="338" t="s">
        <v>345</v>
      </c>
      <c r="F28" s="22"/>
    </row>
    <row r="29" spans="2:6" x14ac:dyDescent="0.25">
      <c r="D29" s="338" t="s">
        <v>346</v>
      </c>
      <c r="F29" s="22"/>
    </row>
    <row r="31" spans="2:6" x14ac:dyDescent="0.25">
      <c r="D31" s="330" t="s">
        <v>92</v>
      </c>
      <c r="F31" s="1"/>
    </row>
    <row r="32" spans="2:6" x14ac:dyDescent="0.25">
      <c r="D32" s="330" t="s">
        <v>27</v>
      </c>
      <c r="F32" s="1"/>
    </row>
    <row r="36" spans="1:6" x14ac:dyDescent="0.25">
      <c r="F36" s="1"/>
    </row>
    <row r="37" spans="1:6" x14ac:dyDescent="0.25">
      <c r="F37" s="1"/>
    </row>
    <row r="38" spans="1:6" x14ac:dyDescent="0.25">
      <c r="A38" s="2"/>
      <c r="F38" s="1"/>
    </row>
    <row r="39" spans="1:6" x14ac:dyDescent="0.25">
      <c r="F39" s="1"/>
    </row>
    <row r="40" spans="1:6" x14ac:dyDescent="0.25">
      <c r="F40" s="1"/>
    </row>
    <row r="41" spans="1:6" x14ac:dyDescent="0.25">
      <c r="E41" s="10"/>
      <c r="F41" s="1"/>
    </row>
    <row r="42" spans="1:6" x14ac:dyDescent="0.25">
      <c r="E42" s="10"/>
      <c r="F42" s="1"/>
    </row>
    <row r="43" spans="1:6" x14ac:dyDescent="0.25">
      <c r="F43" s="1"/>
    </row>
  </sheetData>
  <phoneticPr fontId="13" type="noConversion"/>
  <dataValidations count="1">
    <dataValidation type="custom" allowBlank="1" showInputMessage="1" showErrorMessage="1" error="Cannot be prior to landfill opening year" sqref="D9:D10" xr:uid="{EA9A68EF-6852-4E2A-B1FE-2D853EF86D6A}">
      <formula1>$D$5&gt;$D$4</formula1>
    </dataValidation>
  </dataValidations>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035" id="{04F04DBD-118C-4BE4-A2BC-1817455FE5C1}">
            <xm:f>'DONNÉES '!$F$30=$D$23</xm:f>
            <x14:dxf/>
          </x14:cfRule>
          <xm:sqref>F36:F42 D41:D113 F44:F45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83DF-E619-4E58-8CD2-A56944BCB319}">
  <sheetPr codeName="Sheet24"/>
  <dimension ref="A1:B12"/>
  <sheetViews>
    <sheetView workbookViewId="0">
      <selection activeCell="C6" sqref="C6"/>
    </sheetView>
  </sheetViews>
  <sheetFormatPr defaultRowHeight="15" x14ac:dyDescent="0.25"/>
  <cols>
    <col min="1" max="1" width="13" style="22" customWidth="1"/>
    <col min="2" max="2" width="110.140625" style="292" customWidth="1"/>
    <col min="3" max="16384" width="9.140625" style="17"/>
  </cols>
  <sheetData>
    <row r="1" spans="1:2" x14ac:dyDescent="0.25">
      <c r="A1" s="57" t="s">
        <v>104</v>
      </c>
      <c r="B1" s="291" t="s">
        <v>105</v>
      </c>
    </row>
    <row r="2" spans="1:2" x14ac:dyDescent="0.25">
      <c r="A2" s="22">
        <v>1.2</v>
      </c>
      <c r="B2" s="292" t="s">
        <v>106</v>
      </c>
    </row>
    <row r="3" spans="1:2" ht="141.75" customHeight="1" x14ac:dyDescent="0.25">
      <c r="A3" s="22">
        <v>1.3</v>
      </c>
      <c r="B3" s="290" t="s">
        <v>107</v>
      </c>
    </row>
    <row r="4" spans="1:2" x14ac:dyDescent="0.25">
      <c r="A4" s="231">
        <v>45755</v>
      </c>
      <c r="B4" s="292" t="s">
        <v>127</v>
      </c>
    </row>
    <row r="5" spans="1:2" x14ac:dyDescent="0.25">
      <c r="A5" s="231">
        <v>45959</v>
      </c>
      <c r="B5" s="292" t="s">
        <v>149</v>
      </c>
    </row>
    <row r="8" spans="1:2" x14ac:dyDescent="0.25">
      <c r="A8" s="57" t="s">
        <v>347</v>
      </c>
      <c r="B8" s="289"/>
    </row>
    <row r="9" spans="1:2" x14ac:dyDescent="0.25">
      <c r="A9" s="22" t="s">
        <v>348</v>
      </c>
      <c r="B9" s="289" t="s">
        <v>349</v>
      </c>
    </row>
    <row r="10" spans="1:2" ht="30" x14ac:dyDescent="0.25">
      <c r="A10" s="22" t="s">
        <v>350</v>
      </c>
      <c r="B10" s="289" t="s">
        <v>351</v>
      </c>
    </row>
    <row r="11" spans="1:2" ht="60" x14ac:dyDescent="0.25">
      <c r="A11" s="22" t="s">
        <v>352</v>
      </c>
      <c r="B11" s="289" t="s">
        <v>353</v>
      </c>
    </row>
    <row r="12" spans="1:2" ht="75" x14ac:dyDescent="0.25">
      <c r="A12" s="22" t="s">
        <v>357</v>
      </c>
      <c r="B12" s="289" t="s">
        <v>358</v>
      </c>
    </row>
  </sheetData>
  <pageMargins left="0.7" right="0.7" top="0.75" bottom="0.75" header="0.3" footer="0.3"/>
  <headerFooter>
    <oddHeader>&amp;R&amp;"Aptos"&amp;12&amp;K000000 Non classifié | Unclassified &amp;1#_x000D_</oddHeader>
  </headerFooter>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D52A6-2A57-44DD-B219-840C2C60E11F}">
  <sheetPr codeName="Sheet17">
    <tabColor theme="9" tint="0.59999389629810485"/>
  </sheetPr>
  <dimension ref="B1:AC124"/>
  <sheetViews>
    <sheetView showGridLines="0" showRowColHeaders="0" zoomScale="75" zoomScaleNormal="75" workbookViewId="0">
      <pane ySplit="3" topLeftCell="A4" activePane="bottomLeft" state="frozen"/>
      <selection pane="bottomLeft" activeCell="AC6" sqref="AC6"/>
    </sheetView>
  </sheetViews>
  <sheetFormatPr defaultColWidth="9.140625" defaultRowHeight="14.25" x14ac:dyDescent="0.2"/>
  <cols>
    <col min="1" max="1" width="3.140625" style="63" customWidth="1"/>
    <col min="2" max="2" width="9.140625" style="109" bestFit="1" customWidth="1"/>
    <col min="3" max="3" width="14.7109375" style="109" customWidth="1"/>
    <col min="4" max="4" width="5.140625" style="109" hidden="1" customWidth="1"/>
    <col min="5" max="5" width="18.5703125" style="109" customWidth="1"/>
    <col min="6" max="8" width="15.7109375" style="109" customWidth="1"/>
    <col min="9" max="10" width="16.85546875" style="109" customWidth="1"/>
    <col min="11" max="18" width="15.7109375" style="109" customWidth="1"/>
    <col min="19" max="20" width="20.140625" style="109" customWidth="1"/>
    <col min="21" max="24" width="15.7109375" style="109" customWidth="1"/>
    <col min="25" max="26" width="22.42578125" style="109" customWidth="1"/>
    <col min="27" max="27" width="9.140625" style="63"/>
    <col min="28" max="28" width="17" style="110" customWidth="1"/>
    <col min="29" max="29" width="50.85546875" style="63" customWidth="1"/>
    <col min="30" max="16384" width="9.140625" style="63"/>
  </cols>
  <sheetData>
    <row r="1" spans="2:29" ht="55.5" customHeight="1" x14ac:dyDescent="0.2">
      <c r="B1" s="108" t="s">
        <v>236</v>
      </c>
      <c r="M1" s="414" t="s">
        <v>333</v>
      </c>
      <c r="N1" s="414"/>
      <c r="O1" s="414"/>
      <c r="P1" s="414"/>
      <c r="Q1" s="414"/>
      <c r="R1" s="414"/>
      <c r="U1" s="414"/>
      <c r="V1" s="414"/>
      <c r="W1" s="440"/>
      <c r="X1" s="440"/>
      <c r="Y1" s="414"/>
      <c r="Z1" s="414"/>
      <c r="AC1" s="437" t="s">
        <v>334</v>
      </c>
    </row>
    <row r="2" spans="2:29" s="111" customFormat="1" ht="55.5" customHeight="1" x14ac:dyDescent="0.2">
      <c r="D2" s="112"/>
      <c r="E2" s="112"/>
      <c r="F2" s="112"/>
      <c r="G2" s="112"/>
      <c r="H2" s="112"/>
      <c r="I2" s="112"/>
      <c r="J2" s="112"/>
      <c r="K2" s="112"/>
      <c r="L2" s="112"/>
      <c r="M2" s="439"/>
      <c r="N2" s="439"/>
      <c r="O2" s="439"/>
      <c r="P2" s="439"/>
      <c r="Q2" s="439"/>
      <c r="R2" s="439"/>
      <c r="S2" s="112"/>
      <c r="T2" s="112"/>
      <c r="U2" s="439"/>
      <c r="V2" s="439"/>
      <c r="W2" s="440"/>
      <c r="X2" s="440"/>
      <c r="Y2" s="414"/>
      <c r="Z2" s="414"/>
      <c r="AB2" s="113"/>
      <c r="AC2" s="437"/>
    </row>
    <row r="3" spans="2:29" s="116" customFormat="1" ht="42" customHeight="1" x14ac:dyDescent="0.25">
      <c r="B3" s="114" t="s">
        <v>12</v>
      </c>
      <c r="C3" s="114" t="s">
        <v>13</v>
      </c>
      <c r="D3" s="114"/>
      <c r="E3" s="442" t="s">
        <v>174</v>
      </c>
      <c r="F3" s="443"/>
      <c r="G3" s="442" t="s">
        <v>175</v>
      </c>
      <c r="H3" s="443"/>
      <c r="I3" s="442" t="s">
        <v>176</v>
      </c>
      <c r="J3" s="443"/>
      <c r="K3" s="442" t="s">
        <v>177</v>
      </c>
      <c r="L3" s="443"/>
      <c r="M3" s="442" t="s">
        <v>178</v>
      </c>
      <c r="N3" s="443"/>
      <c r="O3" s="442" t="s">
        <v>179</v>
      </c>
      <c r="P3" s="443"/>
      <c r="Q3" s="442" t="s">
        <v>180</v>
      </c>
      <c r="R3" s="443"/>
      <c r="S3" s="442" t="s">
        <v>181</v>
      </c>
      <c r="T3" s="443"/>
      <c r="U3" s="442" t="s">
        <v>2</v>
      </c>
      <c r="V3" s="443"/>
      <c r="W3" s="442" t="s">
        <v>185</v>
      </c>
      <c r="X3" s="443"/>
      <c r="Y3" s="441" t="s">
        <v>103</v>
      </c>
      <c r="Z3" s="441"/>
      <c r="AB3" s="117" t="s">
        <v>237</v>
      </c>
      <c r="AC3" s="115" t="s">
        <v>238</v>
      </c>
    </row>
    <row r="4" spans="2:29" s="116" customFormat="1" ht="110.25" customHeight="1" x14ac:dyDescent="0.25">
      <c r="B4" s="115"/>
      <c r="C4" s="115"/>
      <c r="D4" s="115"/>
      <c r="E4" s="442" t="s">
        <v>240</v>
      </c>
      <c r="F4" s="443"/>
      <c r="G4" s="444" t="s">
        <v>241</v>
      </c>
      <c r="H4" s="441"/>
      <c r="I4" s="441" t="s">
        <v>242</v>
      </c>
      <c r="J4" s="441"/>
      <c r="K4" s="441" t="s">
        <v>243</v>
      </c>
      <c r="L4" s="441"/>
      <c r="M4" s="441" t="s">
        <v>244</v>
      </c>
      <c r="N4" s="441"/>
      <c r="O4" s="441" t="s">
        <v>245</v>
      </c>
      <c r="P4" s="441"/>
      <c r="Q4" s="441" t="s">
        <v>246</v>
      </c>
      <c r="R4" s="441"/>
      <c r="S4" s="441" t="s">
        <v>247</v>
      </c>
      <c r="T4" s="441"/>
      <c r="U4" s="441" t="s">
        <v>248</v>
      </c>
      <c r="V4" s="441"/>
      <c r="W4" s="441" t="s">
        <v>249</v>
      </c>
      <c r="X4" s="441"/>
      <c r="Y4" s="441" t="s">
        <v>250</v>
      </c>
      <c r="Z4" s="441"/>
      <c r="AB4" s="119"/>
      <c r="AC4" s="115"/>
    </row>
    <row r="5" spans="2:29" s="116" customFormat="1" ht="39.75" customHeight="1" x14ac:dyDescent="0.25">
      <c r="B5" s="115"/>
      <c r="C5" s="115"/>
      <c r="D5" s="115"/>
      <c r="E5" s="118" t="s">
        <v>213</v>
      </c>
      <c r="F5" s="277" t="s">
        <v>239</v>
      </c>
      <c r="G5" s="118" t="s">
        <v>213</v>
      </c>
      <c r="H5" s="277" t="s">
        <v>239</v>
      </c>
      <c r="I5" s="118" t="s">
        <v>213</v>
      </c>
      <c r="J5" s="277" t="s">
        <v>239</v>
      </c>
      <c r="K5" s="118" t="s">
        <v>213</v>
      </c>
      <c r="L5" s="277" t="s">
        <v>239</v>
      </c>
      <c r="M5" s="118" t="s">
        <v>213</v>
      </c>
      <c r="N5" s="277" t="s">
        <v>239</v>
      </c>
      <c r="O5" s="118" t="s">
        <v>213</v>
      </c>
      <c r="P5" s="277" t="s">
        <v>239</v>
      </c>
      <c r="Q5" s="118" t="s">
        <v>213</v>
      </c>
      <c r="R5" s="277" t="s">
        <v>239</v>
      </c>
      <c r="S5" s="118" t="s">
        <v>213</v>
      </c>
      <c r="T5" s="277" t="s">
        <v>239</v>
      </c>
      <c r="U5" s="118" t="s">
        <v>213</v>
      </c>
      <c r="V5" s="277" t="s">
        <v>239</v>
      </c>
      <c r="W5" s="118" t="s">
        <v>213</v>
      </c>
      <c r="X5" s="277" t="s">
        <v>239</v>
      </c>
      <c r="Y5" s="118" t="s">
        <v>213</v>
      </c>
      <c r="Z5" s="277" t="s">
        <v>239</v>
      </c>
      <c r="AB5" s="119"/>
      <c r="AC5" s="120"/>
    </row>
    <row r="6" spans="2:29" s="111" customFormat="1" ht="15" x14ac:dyDescent="0.2">
      <c r="B6" s="112">
        <f>'DONNÉES '!B41</f>
        <v>0</v>
      </c>
      <c r="C6" s="112" t="str">
        <f t="shared" ref="C6:C37" si="0">province_1</f>
        <v>AB</v>
      </c>
      <c r="D6" s="112" t="str">
        <f t="shared" ref="D6:D21" si="1">CONCATENATE(B6,C6,default)</f>
        <v>0ABDefault</v>
      </c>
      <c r="E6" s="121" t="str">
        <f>IF($B6&lt;end_year_1,IFERROR(IF($B6&gt;supporting_sheet!$D$11, ROUND(VLOOKUP(supporting_sheet!$G$11,'waste_char_bulk_%_values'!$C$2:$AA$1093,2,FALSE),2), ROUND(VLOOKUP($D6,'waste_char_bulk_%_values'!$C$2:$AA$1093,2,FALSE),2)),0),"")</f>
        <v/>
      </c>
      <c r="F6" s="122"/>
      <c r="G6" s="121" t="str">
        <f>IF($B6&lt;end_year_1,IFERROR(IF($B6&gt;supporting_sheet!$D$11, ROUND(VLOOKUP(supporting_sheet!$G$11,'waste_char_bulk_%_values'!$C$2:$AA$1093,3,FALSE),2), ROUND(VLOOKUP($D6,'waste_char_bulk_%_values'!$C$2:$AA$1093,3,FALSE),2)),0),"")</f>
        <v/>
      </c>
      <c r="H6" s="122"/>
      <c r="I6" s="121" t="str">
        <f>IF($B6&lt;end_year_1,IFERROR(IF($B6&gt;supporting_sheet!$D$11, ROUND(VLOOKUP(supporting_sheet!$G$11,'waste_char_bulk_%_values'!$C$2:$AA$1093,4,FALSE),2), ROUND(VLOOKUP($D6,'waste_char_bulk_%_values'!$C$2:$AA$1093,4,FALSE),2)),0),"")</f>
        <v/>
      </c>
      <c r="J6" s="122"/>
      <c r="K6" s="121" t="str">
        <f>IF($B6&lt;end_year_1,IFERROR(IF($B6&gt;supporting_sheet!$D$11, ROUND(VLOOKUP(supporting_sheet!$G$11,'waste_char_bulk_%_values'!$C$2:$AA$1093,5,FALSE),2), ROUND(VLOOKUP($D6,'waste_char_bulk_%_values'!$C$2:$AA$1093,5,FALSE),2)),0),"")</f>
        <v/>
      </c>
      <c r="L6" s="122"/>
      <c r="M6" s="121" t="str">
        <f>IF($B6&lt;end_year_1,IFERROR(IF($B6&gt;supporting_sheet!$D$11, ROUND(VLOOKUP(supporting_sheet!$G$11,'waste_char_bulk_%_values'!$C$2:$AA$1093,6,FALSE),2), ROUND(VLOOKUP($D6,'waste_char_bulk_%_values'!$C$2:$AA$1093,6,FALSE),2)),0),"")</f>
        <v/>
      </c>
      <c r="N6" s="122"/>
      <c r="O6" s="121" t="str">
        <f>IF($B6&lt;end_year_1,IFERROR(IF($B6&gt;supporting_sheet!$D$11, ROUND(VLOOKUP(supporting_sheet!$G$11,'waste_char_bulk_%_values'!$C$2:$AA$1093,7,FALSE),2), ROUND(VLOOKUP($D6,'waste_char_bulk_%_values'!$C$2:$AA$1093,7,FALSE),2)),0),"")</f>
        <v/>
      </c>
      <c r="P6" s="122"/>
      <c r="Q6" s="121" t="str">
        <f>IF($B6&lt;end_year_1,IFERROR(IF($B6&gt;supporting_sheet!$D$11, ROUND(VLOOKUP(supporting_sheet!$G$11,'waste_char_bulk_%_values'!$C$2:$AA$1093,8,FALSE),2), ROUND(VLOOKUP($D6,'waste_char_bulk_%_values'!$C$2:$AA$1093,8,FALSE),2)),0),"")</f>
        <v/>
      </c>
      <c r="R6" s="122"/>
      <c r="S6" s="121" t="str">
        <f>IF($B6&lt;end_year_1,IFERROR(IF($B6&gt;supporting_sheet!$D$11, ROUND(VLOOKUP(supporting_sheet!$G$11,'waste_char_bulk_%_values'!$C$2:$AA$1093,9,FALSE),2), ROUND(VLOOKUP($D6,'waste_char_bulk_%_values'!$C$2:$AA$1093,9,FALSE),2)),0),"")</f>
        <v/>
      </c>
      <c r="T6" s="122"/>
      <c r="U6" s="121" t="str">
        <f>IF($B6&lt;end_year_1,IFERROR(IF($B6&gt;supporting_sheet!$D$11, ROUND(VLOOKUP(supporting_sheet!$G$11,'waste_char_bulk_%_values'!$C$2:$AA$1093,10,FALSE),2), ROUND(VLOOKUP($D6,'waste_char_bulk_%_values'!$C$2:$AA$1093,10,FALSE),2)),0),"")</f>
        <v/>
      </c>
      <c r="V6" s="122"/>
      <c r="W6" s="123" t="b">
        <f>IF(B6&lt;end_year_1,IFERROR(IF(B6&gt;supporting_sheet!$D$11, ROUND(SUM(VLOOKUP(supporting_sheet!$G$11,'waste_char_bulk_%_values'!$C$2:$P$1093,12,FALSE),VLOOKUP(supporting_sheet!$G$11,'waste_char_bulk_%_values'!$C$2:$P$1093,13,FALSE),VLOOKUP(supporting_sheet!$G$11,'waste_char_bulk_%_values'!$C$2:$P$1093,14,FALSE)),2),ROUND(SUM(VLOOKUP($D6,'waste_char_bulk_%_values'!$C$2:$P$1093,12,FALSE),VLOOKUP($D6,'waste_char_bulk_%_values'!$C$2:$P$1093,13,FALSE),VLOOKUP($D6,'waste_char_bulk_%_values'!$C$2:$P$1093,14,FALSE)),2)),0))</f>
        <v>0</v>
      </c>
      <c r="X6" s="122"/>
      <c r="Y6" s="123" t="e">
        <f>1-(SUM(E6+G6+I6+K6+M6+O6+Q6+S6+U6+W6))</f>
        <v>#VALUE!</v>
      </c>
      <c r="Z6" s="122"/>
      <c r="AA6" s="124"/>
      <c r="AB6" s="125">
        <f t="shared" ref="AB6:AB37" si="2">IF(B6&lt;=Current_year,F6+H6+J6+L6+N6+P6+R6+T6+V6+X6+Z6)</f>
        <v>0</v>
      </c>
      <c r="AC6" s="351"/>
    </row>
    <row r="7" spans="2:29" s="111" customFormat="1" ht="15" x14ac:dyDescent="0.2">
      <c r="B7" s="112">
        <f>'DONNÉES '!B42</f>
        <v>1</v>
      </c>
      <c r="C7" s="112" t="str">
        <f t="shared" si="0"/>
        <v>AB</v>
      </c>
      <c r="D7" s="112" t="str">
        <f t="shared" si="1"/>
        <v>1ABDefault</v>
      </c>
      <c r="E7" s="121" t="str">
        <f>IF(B7&lt;end_year_1,IFERROR(IF(B7&gt;supporting_sheet!$D$11, ROUND(VLOOKUP(supporting_sheet!$G$11,'waste_char_bulk_%_values'!$C$2:$AA$1093,2,FALSE),2), ROUND(VLOOKUP($D7,'waste_char_bulk_%_values'!$C$2:$AA$1093,2,FALSE),2)),0),"")</f>
        <v/>
      </c>
      <c r="F7" s="122"/>
      <c r="G7" s="121" t="str">
        <f>IF($B7&lt;end_year_1,IFERROR(IF($B7&gt;supporting_sheet!$D$11, ROUND(VLOOKUP(supporting_sheet!$G$11,'waste_char_bulk_%_values'!$C$2:$AA$1093,3,FALSE),2), ROUND(VLOOKUP($D7,'waste_char_bulk_%_values'!$C$2:$AA$1093,3,FALSE),2)),0),"")</f>
        <v/>
      </c>
      <c r="H7" s="122"/>
      <c r="I7" s="121" t="str">
        <f>IF($B7&lt;end_year_1,IFERROR(IF($B7&gt;supporting_sheet!$D$11, ROUND(VLOOKUP(supporting_sheet!$G$11,'waste_char_bulk_%_values'!$C$2:$AA$1093,4,FALSE),2), ROUND(VLOOKUP($D7,'waste_char_bulk_%_values'!$C$2:$AA$1093,4,FALSE),2)),0),"")</f>
        <v/>
      </c>
      <c r="J7" s="122"/>
      <c r="K7" s="121" t="str">
        <f>IF($B7&lt;end_year_1,IFERROR(IF($B7&gt;supporting_sheet!$D$11, ROUND(VLOOKUP(supporting_sheet!$G$11,'waste_char_bulk_%_values'!$C$2:$AA$1093,5,FALSE),2), ROUND(VLOOKUP($D7,'waste_char_bulk_%_values'!$C$2:$AA$1093,5,FALSE),2)),0),"")</f>
        <v/>
      </c>
      <c r="L7" s="122"/>
      <c r="M7" s="121" t="str">
        <f>IF($B7&lt;end_year_1,IFERROR(IF($B7&gt;supporting_sheet!$D$11, ROUND(VLOOKUP(supporting_sheet!$G$11,'waste_char_bulk_%_values'!$C$2:$AA$1093,6,FALSE),2), ROUND(VLOOKUP($D7,'waste_char_bulk_%_values'!$C$2:$AA$1093,6,FALSE),2)),0),"")</f>
        <v/>
      </c>
      <c r="N7" s="122"/>
      <c r="O7" s="121" t="str">
        <f>IF($B7&lt;end_year_1,IFERROR(IF($B7&gt;supporting_sheet!$D$11, ROUND(VLOOKUP(supporting_sheet!$G$11,'waste_char_bulk_%_values'!$C$2:$AA$1093,7,FALSE),2), ROUND(VLOOKUP($D7,'waste_char_bulk_%_values'!$C$2:$AA$1093,7,FALSE),2)),0),"")</f>
        <v/>
      </c>
      <c r="P7" s="122"/>
      <c r="Q7" s="121" t="str">
        <f>IF($B7&lt;end_year_1,IFERROR(IF($B7&gt;supporting_sheet!$D$11, ROUND(VLOOKUP(supporting_sheet!$G$11,'waste_char_bulk_%_values'!$C$2:$AA$1093,8,FALSE),2), ROUND(VLOOKUP($D7,'waste_char_bulk_%_values'!$C$2:$AA$1093,8,FALSE),2)),0),"")</f>
        <v/>
      </c>
      <c r="R7" s="122"/>
      <c r="S7" s="121" t="str">
        <f>IF($B7&lt;end_year_1,IFERROR(IF($B7&gt;supporting_sheet!$D$11, ROUND(VLOOKUP(supporting_sheet!$G$11,'waste_char_bulk_%_values'!$C$2:$AA$1093,9,FALSE),2), ROUND(VLOOKUP($D7,'waste_char_bulk_%_values'!$C$2:$AA$1093,9,FALSE),2)),0),"")</f>
        <v/>
      </c>
      <c r="T7" s="122"/>
      <c r="U7" s="121" t="str">
        <f>IF($B7&lt;end_year_1,IFERROR(IF($B7&gt;supporting_sheet!$D$11, ROUND(VLOOKUP(supporting_sheet!$G$11,'waste_char_bulk_%_values'!$C$2:$AA$1093,10,FALSE),2), ROUND(VLOOKUP($D7,'waste_char_bulk_%_values'!$C$2:$AA$1093,10,FALSE),2)),0),"")</f>
        <v/>
      </c>
      <c r="V7" s="122"/>
      <c r="W7" s="123" t="b">
        <f>IF(B7&lt;end_year_1,IFERROR(IF(B7&gt;supporting_sheet!$D$11, ROUND(SUM(VLOOKUP(supporting_sheet!$G$11,'waste_char_bulk_%_values'!$C$2:$P$1093,12,FALSE),VLOOKUP(supporting_sheet!$G$11,'waste_char_bulk_%_values'!$C$2:$P$1093,13,FALSE),VLOOKUP(supporting_sheet!$G$11,'waste_char_bulk_%_values'!$C$2:$P$1093,14,FALSE)),2),ROUND(SUM(VLOOKUP($D7,'waste_char_bulk_%_values'!$C$2:$P$1093,12,FALSE),VLOOKUP($D7,'waste_char_bulk_%_values'!$C$2:$P$1093,13,FALSE),VLOOKUP($D7,'waste_char_bulk_%_values'!$C$2:$P$1093,14,FALSE)),2)),0))</f>
        <v>0</v>
      </c>
      <c r="X7" s="122"/>
      <c r="Y7" s="123" t="e">
        <f t="shared" ref="Y7:Y70" si="3">1-(SUM(E7+G7+I7+K7+M7+O7+Q7+S7+U7+W7))</f>
        <v>#VALUE!</v>
      </c>
      <c r="Z7" s="122"/>
      <c r="AA7" s="124"/>
      <c r="AB7" s="125">
        <f t="shared" si="2"/>
        <v>0</v>
      </c>
      <c r="AC7" s="351"/>
    </row>
    <row r="8" spans="2:29" s="111" customFormat="1" ht="15" x14ac:dyDescent="0.2">
      <c r="B8" s="112">
        <f>'DONNÉES '!B43</f>
        <v>2</v>
      </c>
      <c r="C8" s="112" t="str">
        <f t="shared" si="0"/>
        <v>AB</v>
      </c>
      <c r="D8" s="112" t="str">
        <f t="shared" si="1"/>
        <v>2ABDefault</v>
      </c>
      <c r="E8" s="121" t="str">
        <f>IF(B8&lt;end_year_1,IFERROR(IF(B8&gt;supporting_sheet!$D$11, ROUND(VLOOKUP(supporting_sheet!$G$11,'waste_char_bulk_%_values'!$C$2:$AA$1093,2,FALSE),2), ROUND(VLOOKUP($D8,'waste_char_bulk_%_values'!$C$2:$AA$1093,2,FALSE),2)),0),"")</f>
        <v/>
      </c>
      <c r="F8" s="122"/>
      <c r="G8" s="121" t="str">
        <f>IF($B8&lt;end_year_1,IFERROR(IF($B8&gt;supporting_sheet!$D$11, ROUND(VLOOKUP(supporting_sheet!$G$11,'waste_char_bulk_%_values'!$C$2:$AA$1093,3,FALSE),2), ROUND(VLOOKUP($D8,'waste_char_bulk_%_values'!$C$2:$AA$1093,3,FALSE),2)),0),"")</f>
        <v/>
      </c>
      <c r="H8" s="122"/>
      <c r="I8" s="121" t="str">
        <f>IF($B8&lt;end_year_1,IFERROR(IF($B8&gt;supporting_sheet!$D$11, ROUND(VLOOKUP(supporting_sheet!$G$11,'waste_char_bulk_%_values'!$C$2:$AA$1093,4,FALSE),2), ROUND(VLOOKUP($D8,'waste_char_bulk_%_values'!$C$2:$AA$1093,4,FALSE),2)),0),"")</f>
        <v/>
      </c>
      <c r="J8" s="122"/>
      <c r="K8" s="121" t="str">
        <f>IF($B8&lt;end_year_1,IFERROR(IF($B8&gt;supporting_sheet!$D$11, ROUND(VLOOKUP(supporting_sheet!$G$11,'waste_char_bulk_%_values'!$C$2:$AA$1093,5,FALSE),2), ROUND(VLOOKUP($D8,'waste_char_bulk_%_values'!$C$2:$AA$1093,5,FALSE),2)),0),"")</f>
        <v/>
      </c>
      <c r="L8" s="122"/>
      <c r="M8" s="121" t="str">
        <f>IF($B8&lt;end_year_1,IFERROR(IF($B8&gt;supporting_sheet!$D$11, ROUND(VLOOKUP(supporting_sheet!$G$11,'waste_char_bulk_%_values'!$C$2:$AA$1093,6,FALSE),2), ROUND(VLOOKUP($D8,'waste_char_bulk_%_values'!$C$2:$AA$1093,6,FALSE),2)),0),"")</f>
        <v/>
      </c>
      <c r="N8" s="122"/>
      <c r="O8" s="121" t="str">
        <f>IF($B8&lt;end_year_1,IFERROR(IF($B8&gt;supporting_sheet!$D$11, ROUND(VLOOKUP(supporting_sheet!$G$11,'waste_char_bulk_%_values'!$C$2:$AA$1093,7,FALSE),2), ROUND(VLOOKUP($D8,'waste_char_bulk_%_values'!$C$2:$AA$1093,7,FALSE),2)),0),"")</f>
        <v/>
      </c>
      <c r="P8" s="122"/>
      <c r="Q8" s="121" t="str">
        <f>IF($B8&lt;end_year_1,IFERROR(IF($B8&gt;supporting_sheet!$D$11, ROUND(VLOOKUP(supporting_sheet!$G$11,'waste_char_bulk_%_values'!$C$2:$AA$1093,8,FALSE),2), ROUND(VLOOKUP($D8,'waste_char_bulk_%_values'!$C$2:$AA$1093,8,FALSE),2)),0),"")</f>
        <v/>
      </c>
      <c r="R8" s="122"/>
      <c r="S8" s="121" t="str">
        <f>IF($B8&lt;end_year_1,IFERROR(IF($B8&gt;supporting_sheet!$D$11, ROUND(VLOOKUP(supporting_sheet!$G$11,'waste_char_bulk_%_values'!$C$2:$AA$1093,9,FALSE),2), ROUND(VLOOKUP($D8,'waste_char_bulk_%_values'!$C$2:$AA$1093,9,FALSE),2)),0),"")</f>
        <v/>
      </c>
      <c r="T8" s="122"/>
      <c r="U8" s="121" t="str">
        <f>IF($B8&lt;end_year_1,IFERROR(IF($B8&gt;supporting_sheet!$D$11, ROUND(VLOOKUP(supporting_sheet!$G$11,'waste_char_bulk_%_values'!$C$2:$AA$1093,10,FALSE),2), ROUND(VLOOKUP($D8,'waste_char_bulk_%_values'!$C$2:$AA$1093,10,FALSE),2)),0),"")</f>
        <v/>
      </c>
      <c r="V8" s="122"/>
      <c r="W8" s="123" t="b">
        <f>IF(B8&lt;end_year_1,IFERROR(IF(B8&gt;supporting_sheet!$D$11, ROUND(SUM(VLOOKUP(supporting_sheet!$G$11,'waste_char_bulk_%_values'!$C$2:$P$1093,12,FALSE),VLOOKUP(supporting_sheet!$G$11,'waste_char_bulk_%_values'!$C$2:$P$1093,13,FALSE),VLOOKUP(supporting_sheet!$G$11,'waste_char_bulk_%_values'!$C$2:$P$1093,14,FALSE)),2),ROUND(SUM(VLOOKUP($D8,'waste_char_bulk_%_values'!$C$2:$P$1093,12,FALSE),VLOOKUP($D8,'waste_char_bulk_%_values'!$C$2:$P$1093,13,FALSE),VLOOKUP($D8,'waste_char_bulk_%_values'!$C$2:$P$1093,14,FALSE)),2)),0))</f>
        <v>0</v>
      </c>
      <c r="X8" s="122"/>
      <c r="Y8" s="123" t="e">
        <f t="shared" si="3"/>
        <v>#VALUE!</v>
      </c>
      <c r="Z8" s="122"/>
      <c r="AA8" s="124"/>
      <c r="AB8" s="125">
        <f t="shared" si="2"/>
        <v>0</v>
      </c>
      <c r="AC8" s="351"/>
    </row>
    <row r="9" spans="2:29" s="111" customFormat="1" ht="15" x14ac:dyDescent="0.2">
      <c r="B9" s="112">
        <f>'DONNÉES '!B44</f>
        <v>3</v>
      </c>
      <c r="C9" s="112" t="str">
        <f t="shared" si="0"/>
        <v>AB</v>
      </c>
      <c r="D9" s="112" t="str">
        <f t="shared" si="1"/>
        <v>3ABDefault</v>
      </c>
      <c r="E9" s="121" t="str">
        <f>IF(B9&lt;end_year_1,IFERROR(IF(B9&gt;supporting_sheet!$D$11, ROUND(VLOOKUP(supporting_sheet!$G$11,'waste_char_bulk_%_values'!$C$2:$AA$1093,2,FALSE),2), ROUND(VLOOKUP($D9,'waste_char_bulk_%_values'!$C$2:$AA$1093,2,FALSE),2)),0),"")</f>
        <v/>
      </c>
      <c r="F9" s="122"/>
      <c r="G9" s="121" t="str">
        <f>IF($B9&lt;end_year_1,IFERROR(IF($B9&gt;supporting_sheet!$D$11, ROUND(VLOOKUP(supporting_sheet!$G$11,'waste_char_bulk_%_values'!$C$2:$AA$1093,3,FALSE),2), ROUND(VLOOKUP($D9,'waste_char_bulk_%_values'!$C$2:$AA$1093,3,FALSE),2)),0),"")</f>
        <v/>
      </c>
      <c r="H9" s="122"/>
      <c r="I9" s="121" t="str">
        <f>IF($B9&lt;end_year_1,IFERROR(IF($B9&gt;supporting_sheet!$D$11, ROUND(VLOOKUP(supporting_sheet!$G$11,'waste_char_bulk_%_values'!$C$2:$AA$1093,4,FALSE),2), ROUND(VLOOKUP($D9,'waste_char_bulk_%_values'!$C$2:$AA$1093,4,FALSE),2)),0),"")</f>
        <v/>
      </c>
      <c r="J9" s="122"/>
      <c r="K9" s="121" t="str">
        <f>IF($B9&lt;end_year_1,IFERROR(IF($B9&gt;supporting_sheet!$D$11, ROUND(VLOOKUP(supporting_sheet!$G$11,'waste_char_bulk_%_values'!$C$2:$AA$1093,5,FALSE),2), ROUND(VLOOKUP($D9,'waste_char_bulk_%_values'!$C$2:$AA$1093,5,FALSE),2)),0),"")</f>
        <v/>
      </c>
      <c r="L9" s="122"/>
      <c r="M9" s="121" t="str">
        <f>IF($B9&lt;end_year_1,IFERROR(IF($B9&gt;supporting_sheet!$D$11, ROUND(VLOOKUP(supporting_sheet!$G$11,'waste_char_bulk_%_values'!$C$2:$AA$1093,6,FALSE),2), ROUND(VLOOKUP($D9,'waste_char_bulk_%_values'!$C$2:$AA$1093,6,FALSE),2)),0),"")</f>
        <v/>
      </c>
      <c r="N9" s="122"/>
      <c r="O9" s="121" t="str">
        <f>IF($B9&lt;end_year_1,IFERROR(IF($B9&gt;supporting_sheet!$D$11, ROUND(VLOOKUP(supporting_sheet!$G$11,'waste_char_bulk_%_values'!$C$2:$AA$1093,7,FALSE),2), ROUND(VLOOKUP($D9,'waste_char_bulk_%_values'!$C$2:$AA$1093,7,FALSE),2)),0),"")</f>
        <v/>
      </c>
      <c r="P9" s="122"/>
      <c r="Q9" s="121" t="str">
        <f>IF($B9&lt;end_year_1,IFERROR(IF($B9&gt;supporting_sheet!$D$11, ROUND(VLOOKUP(supporting_sheet!$G$11,'waste_char_bulk_%_values'!$C$2:$AA$1093,8,FALSE),2), ROUND(VLOOKUP($D9,'waste_char_bulk_%_values'!$C$2:$AA$1093,8,FALSE),2)),0),"")</f>
        <v/>
      </c>
      <c r="R9" s="122"/>
      <c r="S9" s="121" t="str">
        <f>IF($B9&lt;end_year_1,IFERROR(IF($B9&gt;supporting_sheet!$D$11, ROUND(VLOOKUP(supporting_sheet!$G$11,'waste_char_bulk_%_values'!$C$2:$AA$1093,9,FALSE),2), ROUND(VLOOKUP($D9,'waste_char_bulk_%_values'!$C$2:$AA$1093,9,FALSE),2)),0),"")</f>
        <v/>
      </c>
      <c r="T9" s="122"/>
      <c r="U9" s="121" t="str">
        <f>IF($B9&lt;end_year_1,IFERROR(IF($B9&gt;supporting_sheet!$D$11, ROUND(VLOOKUP(supporting_sheet!$G$11,'waste_char_bulk_%_values'!$C$2:$AA$1093,10,FALSE),2), ROUND(VLOOKUP($D9,'waste_char_bulk_%_values'!$C$2:$AA$1093,10,FALSE),2)),0),"")</f>
        <v/>
      </c>
      <c r="V9" s="122"/>
      <c r="W9" s="123" t="b">
        <f>IF(B9&lt;end_year_1,IFERROR(IF(B9&gt;supporting_sheet!$D$11, ROUND(SUM(VLOOKUP(supporting_sheet!$G$11,'waste_char_bulk_%_values'!$C$2:$P$1093,12,FALSE),VLOOKUP(supporting_sheet!$G$11,'waste_char_bulk_%_values'!$C$2:$P$1093,13,FALSE),VLOOKUP(supporting_sheet!$G$11,'waste_char_bulk_%_values'!$C$2:$P$1093,14,FALSE)),2),ROUND(SUM(VLOOKUP($D9,'waste_char_bulk_%_values'!$C$2:$P$1093,12,FALSE),VLOOKUP($D9,'waste_char_bulk_%_values'!$C$2:$P$1093,13,FALSE),VLOOKUP($D9,'waste_char_bulk_%_values'!$C$2:$P$1093,14,FALSE)),2)),0))</f>
        <v>0</v>
      </c>
      <c r="X9" s="122"/>
      <c r="Y9" s="123" t="e">
        <f t="shared" si="3"/>
        <v>#VALUE!</v>
      </c>
      <c r="Z9" s="122"/>
      <c r="AA9" s="124"/>
      <c r="AB9" s="125">
        <f t="shared" si="2"/>
        <v>0</v>
      </c>
      <c r="AC9" s="351"/>
    </row>
    <row r="10" spans="2:29" s="111" customFormat="1" ht="15" x14ac:dyDescent="0.2">
      <c r="B10" s="112">
        <f>'DONNÉES '!B45</f>
        <v>4</v>
      </c>
      <c r="C10" s="112" t="str">
        <f t="shared" si="0"/>
        <v>AB</v>
      </c>
      <c r="D10" s="112" t="str">
        <f t="shared" si="1"/>
        <v>4ABDefault</v>
      </c>
      <c r="E10" s="121" t="str">
        <f>IF(B10&lt;end_year_1,IFERROR(IF(B10&gt;supporting_sheet!$D$11, ROUND(VLOOKUP(supporting_sheet!$G$11,'waste_char_bulk_%_values'!$C$2:$AA$1093,2,FALSE),2), ROUND(VLOOKUP($D10,'waste_char_bulk_%_values'!$C$2:$AA$1093,2,FALSE),2)),0),"")</f>
        <v/>
      </c>
      <c r="F10" s="122"/>
      <c r="G10" s="121" t="str">
        <f>IF($B10&lt;end_year_1,IFERROR(IF($B10&gt;supporting_sheet!$D$11, ROUND(VLOOKUP(supporting_sheet!$G$11,'waste_char_bulk_%_values'!$C$2:$AA$1093,3,FALSE),2), ROUND(VLOOKUP($D10,'waste_char_bulk_%_values'!$C$2:$AA$1093,3,FALSE),2)),0),"")</f>
        <v/>
      </c>
      <c r="H10" s="122"/>
      <c r="I10" s="121" t="str">
        <f>IF($B10&lt;end_year_1,IFERROR(IF($B10&gt;supporting_sheet!$D$11, ROUND(VLOOKUP(supporting_sheet!$G$11,'waste_char_bulk_%_values'!$C$2:$AA$1093,4,FALSE),2), ROUND(VLOOKUP($D10,'waste_char_bulk_%_values'!$C$2:$AA$1093,4,FALSE),2)),0),"")</f>
        <v/>
      </c>
      <c r="J10" s="122"/>
      <c r="K10" s="121" t="str">
        <f>IF($B10&lt;end_year_1,IFERROR(IF($B10&gt;supporting_sheet!$D$11, ROUND(VLOOKUP(supporting_sheet!$G$11,'waste_char_bulk_%_values'!$C$2:$AA$1093,5,FALSE),2), ROUND(VLOOKUP($D10,'waste_char_bulk_%_values'!$C$2:$AA$1093,5,FALSE),2)),0),"")</f>
        <v/>
      </c>
      <c r="L10" s="122"/>
      <c r="M10" s="121" t="str">
        <f>IF($B10&lt;end_year_1,IFERROR(IF($B10&gt;supporting_sheet!$D$11, ROUND(VLOOKUP(supporting_sheet!$G$11,'waste_char_bulk_%_values'!$C$2:$AA$1093,6,FALSE),2), ROUND(VLOOKUP($D10,'waste_char_bulk_%_values'!$C$2:$AA$1093,6,FALSE),2)),0),"")</f>
        <v/>
      </c>
      <c r="N10" s="122"/>
      <c r="O10" s="121" t="str">
        <f>IF($B10&lt;end_year_1,IFERROR(IF($B10&gt;supporting_sheet!$D$11, ROUND(VLOOKUP(supporting_sheet!$G$11,'waste_char_bulk_%_values'!$C$2:$AA$1093,7,FALSE),2), ROUND(VLOOKUP($D10,'waste_char_bulk_%_values'!$C$2:$AA$1093,7,FALSE),2)),0),"")</f>
        <v/>
      </c>
      <c r="P10" s="122"/>
      <c r="Q10" s="121" t="str">
        <f>IF($B10&lt;end_year_1,IFERROR(IF($B10&gt;supporting_sheet!$D$11, ROUND(VLOOKUP(supporting_sheet!$G$11,'waste_char_bulk_%_values'!$C$2:$AA$1093,8,FALSE),2), ROUND(VLOOKUP($D10,'waste_char_bulk_%_values'!$C$2:$AA$1093,8,FALSE),2)),0),"")</f>
        <v/>
      </c>
      <c r="R10" s="122"/>
      <c r="S10" s="121" t="str">
        <f>IF($B10&lt;end_year_1,IFERROR(IF($B10&gt;supporting_sheet!$D$11, ROUND(VLOOKUP(supporting_sheet!$G$11,'waste_char_bulk_%_values'!$C$2:$AA$1093,9,FALSE),2), ROUND(VLOOKUP($D10,'waste_char_bulk_%_values'!$C$2:$AA$1093,9,FALSE),2)),0),"")</f>
        <v/>
      </c>
      <c r="T10" s="122"/>
      <c r="U10" s="121" t="str">
        <f>IF($B10&lt;end_year_1,IFERROR(IF($B10&gt;supporting_sheet!$D$11, ROUND(VLOOKUP(supporting_sheet!$G$11,'waste_char_bulk_%_values'!$C$2:$AA$1093,10,FALSE),2), ROUND(VLOOKUP($D10,'waste_char_bulk_%_values'!$C$2:$AA$1093,10,FALSE),2)),0),"")</f>
        <v/>
      </c>
      <c r="V10" s="122"/>
      <c r="W10" s="123" t="b">
        <f>IF(B10&lt;end_year_1,IFERROR(IF(B10&gt;supporting_sheet!$D$11, ROUND(SUM(VLOOKUP(supporting_sheet!$G$11,'waste_char_bulk_%_values'!$C$2:$P$1093,12,FALSE),VLOOKUP(supporting_sheet!$G$11,'waste_char_bulk_%_values'!$C$2:$P$1093,13,FALSE),VLOOKUP(supporting_sheet!$G$11,'waste_char_bulk_%_values'!$C$2:$P$1093,14,FALSE)),2),ROUND(SUM(VLOOKUP($D10,'waste_char_bulk_%_values'!$C$2:$P$1093,12,FALSE),VLOOKUP($D10,'waste_char_bulk_%_values'!$C$2:$P$1093,13,FALSE),VLOOKUP($D10,'waste_char_bulk_%_values'!$C$2:$P$1093,14,FALSE)),2)),0))</f>
        <v>0</v>
      </c>
      <c r="X10" s="122"/>
      <c r="Y10" s="123" t="e">
        <f t="shared" si="3"/>
        <v>#VALUE!</v>
      </c>
      <c r="Z10" s="122"/>
      <c r="AA10" s="124"/>
      <c r="AB10" s="125">
        <f t="shared" si="2"/>
        <v>0</v>
      </c>
      <c r="AC10" s="351"/>
    </row>
    <row r="11" spans="2:29" s="111" customFormat="1" ht="15" x14ac:dyDescent="0.2">
      <c r="B11" s="112">
        <f>'DONNÉES '!B46</f>
        <v>5</v>
      </c>
      <c r="C11" s="112" t="str">
        <f t="shared" si="0"/>
        <v>AB</v>
      </c>
      <c r="D11" s="112" t="str">
        <f t="shared" si="1"/>
        <v>5ABDefault</v>
      </c>
      <c r="E11" s="121" t="str">
        <f>IF(B11&lt;end_year_1,IFERROR(IF(B11&gt;supporting_sheet!$D$11, ROUND(VLOOKUP(supporting_sheet!$G$11,'waste_char_bulk_%_values'!$C$2:$AA$1093,2,FALSE),2), ROUND(VLOOKUP($D11,'waste_char_bulk_%_values'!$C$2:$AA$1093,2,FALSE),2)),0),"")</f>
        <v/>
      </c>
      <c r="F11" s="122"/>
      <c r="G11" s="121" t="str">
        <f>IF($B11&lt;end_year_1,IFERROR(IF($B11&gt;supporting_sheet!$D$11, ROUND(VLOOKUP(supporting_sheet!$G$11,'waste_char_bulk_%_values'!$C$2:$AA$1093,3,FALSE),2), ROUND(VLOOKUP($D11,'waste_char_bulk_%_values'!$C$2:$AA$1093,3,FALSE),2)),0),"")</f>
        <v/>
      </c>
      <c r="H11" s="122"/>
      <c r="I11" s="121" t="str">
        <f>IF($B11&lt;end_year_1,IFERROR(IF($B11&gt;supporting_sheet!$D$11, ROUND(VLOOKUP(supporting_sheet!$G$11,'waste_char_bulk_%_values'!$C$2:$AA$1093,4,FALSE),2), ROUND(VLOOKUP($D11,'waste_char_bulk_%_values'!$C$2:$AA$1093,4,FALSE),2)),0),"")</f>
        <v/>
      </c>
      <c r="J11" s="122"/>
      <c r="K11" s="121" t="str">
        <f>IF($B11&lt;end_year_1,IFERROR(IF($B11&gt;supporting_sheet!$D$11, ROUND(VLOOKUP(supporting_sheet!$G$11,'waste_char_bulk_%_values'!$C$2:$AA$1093,5,FALSE),2), ROUND(VLOOKUP($D11,'waste_char_bulk_%_values'!$C$2:$AA$1093,5,FALSE),2)),0),"")</f>
        <v/>
      </c>
      <c r="L11" s="122"/>
      <c r="M11" s="121" t="str">
        <f>IF($B11&lt;end_year_1,IFERROR(IF($B11&gt;supporting_sheet!$D$11, ROUND(VLOOKUP(supporting_sheet!$G$11,'waste_char_bulk_%_values'!$C$2:$AA$1093,6,FALSE),2), ROUND(VLOOKUP($D11,'waste_char_bulk_%_values'!$C$2:$AA$1093,6,FALSE),2)),0),"")</f>
        <v/>
      </c>
      <c r="N11" s="122"/>
      <c r="O11" s="121" t="str">
        <f>IF($B11&lt;end_year_1,IFERROR(IF($B11&gt;supporting_sheet!$D$11, ROUND(VLOOKUP(supporting_sheet!$G$11,'waste_char_bulk_%_values'!$C$2:$AA$1093,7,FALSE),2), ROUND(VLOOKUP($D11,'waste_char_bulk_%_values'!$C$2:$AA$1093,7,FALSE),2)),0),"")</f>
        <v/>
      </c>
      <c r="P11" s="122"/>
      <c r="Q11" s="121" t="str">
        <f>IF($B11&lt;end_year_1,IFERROR(IF($B11&gt;supporting_sheet!$D$11, ROUND(VLOOKUP(supporting_sheet!$G$11,'waste_char_bulk_%_values'!$C$2:$AA$1093,8,FALSE),2), ROUND(VLOOKUP($D11,'waste_char_bulk_%_values'!$C$2:$AA$1093,8,FALSE),2)),0),"")</f>
        <v/>
      </c>
      <c r="R11" s="122"/>
      <c r="S11" s="121" t="str">
        <f>IF($B11&lt;end_year_1,IFERROR(IF($B11&gt;supporting_sheet!$D$11, ROUND(VLOOKUP(supporting_sheet!$G$11,'waste_char_bulk_%_values'!$C$2:$AA$1093,9,FALSE),2), ROUND(VLOOKUP($D11,'waste_char_bulk_%_values'!$C$2:$AA$1093,9,FALSE),2)),0),"")</f>
        <v/>
      </c>
      <c r="T11" s="122"/>
      <c r="U11" s="121" t="str">
        <f>IF($B11&lt;end_year_1,IFERROR(IF($B11&gt;supporting_sheet!$D$11, ROUND(VLOOKUP(supporting_sheet!$G$11,'waste_char_bulk_%_values'!$C$2:$AA$1093,10,FALSE),2), ROUND(VLOOKUP($D11,'waste_char_bulk_%_values'!$C$2:$AA$1093,10,FALSE),2)),0),"")</f>
        <v/>
      </c>
      <c r="V11" s="122"/>
      <c r="W11" s="123" t="b">
        <f>IF(B11&lt;end_year_1,IFERROR(IF(B11&gt;supporting_sheet!$D$11, ROUND(SUM(VLOOKUP(supporting_sheet!$G$11,'waste_char_bulk_%_values'!$C$2:$P$1093,12,FALSE),VLOOKUP(supporting_sheet!$G$11,'waste_char_bulk_%_values'!$C$2:$P$1093,13,FALSE),VLOOKUP(supporting_sheet!$G$11,'waste_char_bulk_%_values'!$C$2:$P$1093,14,FALSE)),2),ROUND(SUM(VLOOKUP($D11,'waste_char_bulk_%_values'!$C$2:$P$1093,12,FALSE),VLOOKUP($D11,'waste_char_bulk_%_values'!$C$2:$P$1093,13,FALSE),VLOOKUP($D11,'waste_char_bulk_%_values'!$C$2:$P$1093,14,FALSE)),2)),0))</f>
        <v>0</v>
      </c>
      <c r="X11" s="122"/>
      <c r="Y11" s="123" t="e">
        <f t="shared" si="3"/>
        <v>#VALUE!</v>
      </c>
      <c r="Z11" s="122"/>
      <c r="AA11" s="124"/>
      <c r="AB11" s="125">
        <f t="shared" si="2"/>
        <v>0</v>
      </c>
      <c r="AC11" s="351"/>
    </row>
    <row r="12" spans="2:29" s="111" customFormat="1" ht="15" x14ac:dyDescent="0.2">
      <c r="B12" s="112">
        <f>'DONNÉES '!B47</f>
        <v>6</v>
      </c>
      <c r="C12" s="112" t="str">
        <f t="shared" si="0"/>
        <v>AB</v>
      </c>
      <c r="D12" s="112" t="str">
        <f t="shared" si="1"/>
        <v>6ABDefault</v>
      </c>
      <c r="E12" s="121" t="str">
        <f>IF(B12&lt;end_year_1,IFERROR(IF(B12&gt;supporting_sheet!$D$11, ROUND(VLOOKUP(supporting_sheet!$G$11,'waste_char_bulk_%_values'!$C$2:$AA$1093,2,FALSE),2), ROUND(VLOOKUP($D12,'waste_char_bulk_%_values'!$C$2:$AA$1093,2,FALSE),2)),0),"")</f>
        <v/>
      </c>
      <c r="F12" s="122"/>
      <c r="G12" s="121" t="str">
        <f>IF($B12&lt;end_year_1,IFERROR(IF($B12&gt;supporting_sheet!$D$11, ROUND(VLOOKUP(supporting_sheet!$G$11,'waste_char_bulk_%_values'!$C$2:$AA$1093,3,FALSE),2), ROUND(VLOOKUP($D12,'waste_char_bulk_%_values'!$C$2:$AA$1093,3,FALSE),2)),0),"")</f>
        <v/>
      </c>
      <c r="H12" s="122"/>
      <c r="I12" s="121" t="str">
        <f>IF($B12&lt;end_year_1,IFERROR(IF($B12&gt;supporting_sheet!$D$11, ROUND(VLOOKUP(supporting_sheet!$G$11,'waste_char_bulk_%_values'!$C$2:$AA$1093,4,FALSE),2), ROUND(VLOOKUP($D12,'waste_char_bulk_%_values'!$C$2:$AA$1093,4,FALSE),2)),0),"")</f>
        <v/>
      </c>
      <c r="J12" s="122"/>
      <c r="K12" s="121" t="str">
        <f>IF($B12&lt;end_year_1,IFERROR(IF($B12&gt;supporting_sheet!$D$11, ROUND(VLOOKUP(supporting_sheet!$G$11,'waste_char_bulk_%_values'!$C$2:$AA$1093,5,FALSE),2), ROUND(VLOOKUP($D12,'waste_char_bulk_%_values'!$C$2:$AA$1093,5,FALSE),2)),0),"")</f>
        <v/>
      </c>
      <c r="L12" s="122"/>
      <c r="M12" s="121" t="str">
        <f>IF($B12&lt;end_year_1,IFERROR(IF($B12&gt;supporting_sheet!$D$11, ROUND(VLOOKUP(supporting_sheet!$G$11,'waste_char_bulk_%_values'!$C$2:$AA$1093,6,FALSE),2), ROUND(VLOOKUP($D12,'waste_char_bulk_%_values'!$C$2:$AA$1093,6,FALSE),2)),0),"")</f>
        <v/>
      </c>
      <c r="N12" s="122"/>
      <c r="O12" s="121" t="str">
        <f>IF($B12&lt;end_year_1,IFERROR(IF($B12&gt;supporting_sheet!$D$11, ROUND(VLOOKUP(supporting_sheet!$G$11,'waste_char_bulk_%_values'!$C$2:$AA$1093,7,FALSE),2), ROUND(VLOOKUP($D12,'waste_char_bulk_%_values'!$C$2:$AA$1093,7,FALSE),2)),0),"")</f>
        <v/>
      </c>
      <c r="P12" s="122"/>
      <c r="Q12" s="121" t="str">
        <f>IF($B12&lt;end_year_1,IFERROR(IF($B12&gt;supporting_sheet!$D$11, ROUND(VLOOKUP(supporting_sheet!$G$11,'waste_char_bulk_%_values'!$C$2:$AA$1093,8,FALSE),2), ROUND(VLOOKUP($D12,'waste_char_bulk_%_values'!$C$2:$AA$1093,8,FALSE),2)),0),"")</f>
        <v/>
      </c>
      <c r="R12" s="122"/>
      <c r="S12" s="121" t="str">
        <f>IF($B12&lt;end_year_1,IFERROR(IF($B12&gt;supporting_sheet!$D$11, ROUND(VLOOKUP(supporting_sheet!$G$11,'waste_char_bulk_%_values'!$C$2:$AA$1093,9,FALSE),2), ROUND(VLOOKUP($D12,'waste_char_bulk_%_values'!$C$2:$AA$1093,9,FALSE),2)),0),"")</f>
        <v/>
      </c>
      <c r="T12" s="122"/>
      <c r="U12" s="121" t="str">
        <f>IF($B12&lt;end_year_1,IFERROR(IF($B12&gt;supporting_sheet!$D$11, ROUND(VLOOKUP(supporting_sheet!$G$11,'waste_char_bulk_%_values'!$C$2:$AA$1093,10,FALSE),2), ROUND(VLOOKUP($D12,'waste_char_bulk_%_values'!$C$2:$AA$1093,10,FALSE),2)),0),"")</f>
        <v/>
      </c>
      <c r="V12" s="122"/>
      <c r="W12" s="123" t="b">
        <f>IF(B12&lt;end_year_1,IFERROR(IF(B12&gt;supporting_sheet!$D$11, ROUND(SUM(VLOOKUP(supporting_sheet!$G$11,'waste_char_bulk_%_values'!$C$2:$P$1093,12,FALSE),VLOOKUP(supporting_sheet!$G$11,'waste_char_bulk_%_values'!$C$2:$P$1093,13,FALSE),VLOOKUP(supporting_sheet!$G$11,'waste_char_bulk_%_values'!$C$2:$P$1093,14,FALSE)),2),ROUND(SUM(VLOOKUP($D12,'waste_char_bulk_%_values'!$C$2:$P$1093,12,FALSE),VLOOKUP($D12,'waste_char_bulk_%_values'!$C$2:$P$1093,13,FALSE),VLOOKUP($D12,'waste_char_bulk_%_values'!$C$2:$P$1093,14,FALSE)),2)),0))</f>
        <v>0</v>
      </c>
      <c r="X12" s="122"/>
      <c r="Y12" s="123" t="e">
        <f t="shared" si="3"/>
        <v>#VALUE!</v>
      </c>
      <c r="Z12" s="122"/>
      <c r="AA12" s="124"/>
      <c r="AB12" s="125">
        <f t="shared" si="2"/>
        <v>0</v>
      </c>
      <c r="AC12" s="351"/>
    </row>
    <row r="13" spans="2:29" s="111" customFormat="1" ht="15" x14ac:dyDescent="0.2">
      <c r="B13" s="112">
        <f>'DONNÉES '!B48</f>
        <v>7</v>
      </c>
      <c r="C13" s="112" t="str">
        <f t="shared" si="0"/>
        <v>AB</v>
      </c>
      <c r="D13" s="112" t="str">
        <f t="shared" si="1"/>
        <v>7ABDefault</v>
      </c>
      <c r="E13" s="121" t="str">
        <f>IF(B13&lt;end_year_1,IFERROR(IF(B13&gt;supporting_sheet!$D$11, ROUND(VLOOKUP(supporting_sheet!$G$11,'waste_char_bulk_%_values'!$C$2:$AA$1093,2,FALSE),2), ROUND(VLOOKUP($D13,'waste_char_bulk_%_values'!$C$2:$AA$1093,2,FALSE),2)),0),"")</f>
        <v/>
      </c>
      <c r="F13" s="122"/>
      <c r="G13" s="121" t="str">
        <f>IF($B13&lt;end_year_1,IFERROR(IF($B13&gt;supporting_sheet!$D$11, ROUND(VLOOKUP(supporting_sheet!$G$11,'waste_char_bulk_%_values'!$C$2:$AA$1093,3,FALSE),2), ROUND(VLOOKUP($D13,'waste_char_bulk_%_values'!$C$2:$AA$1093,3,FALSE),2)),0),"")</f>
        <v/>
      </c>
      <c r="H13" s="122"/>
      <c r="I13" s="121" t="str">
        <f>IF($B13&lt;end_year_1,IFERROR(IF($B13&gt;supporting_sheet!$D$11, ROUND(VLOOKUP(supporting_sheet!$G$11,'waste_char_bulk_%_values'!$C$2:$AA$1093,4,FALSE),2), ROUND(VLOOKUP($D13,'waste_char_bulk_%_values'!$C$2:$AA$1093,4,FALSE),2)),0),"")</f>
        <v/>
      </c>
      <c r="J13" s="122"/>
      <c r="K13" s="121" t="str">
        <f>IF($B13&lt;end_year_1,IFERROR(IF($B13&gt;supporting_sheet!$D$11, ROUND(VLOOKUP(supporting_sheet!$G$11,'waste_char_bulk_%_values'!$C$2:$AA$1093,5,FALSE),2), ROUND(VLOOKUP($D13,'waste_char_bulk_%_values'!$C$2:$AA$1093,5,FALSE),2)),0),"")</f>
        <v/>
      </c>
      <c r="L13" s="122"/>
      <c r="M13" s="121" t="str">
        <f>IF($B13&lt;end_year_1,IFERROR(IF($B13&gt;supporting_sheet!$D$11, ROUND(VLOOKUP(supporting_sheet!$G$11,'waste_char_bulk_%_values'!$C$2:$AA$1093,6,FALSE),2), ROUND(VLOOKUP($D13,'waste_char_bulk_%_values'!$C$2:$AA$1093,6,FALSE),2)),0),"")</f>
        <v/>
      </c>
      <c r="N13" s="122"/>
      <c r="O13" s="121" t="str">
        <f>IF($B13&lt;end_year_1,IFERROR(IF($B13&gt;supporting_sheet!$D$11, ROUND(VLOOKUP(supporting_sheet!$G$11,'waste_char_bulk_%_values'!$C$2:$AA$1093,7,FALSE),2), ROUND(VLOOKUP($D13,'waste_char_bulk_%_values'!$C$2:$AA$1093,7,FALSE),2)),0),"")</f>
        <v/>
      </c>
      <c r="P13" s="122"/>
      <c r="Q13" s="121" t="str">
        <f>IF($B13&lt;end_year_1,IFERROR(IF($B13&gt;supporting_sheet!$D$11, ROUND(VLOOKUP(supporting_sheet!$G$11,'waste_char_bulk_%_values'!$C$2:$AA$1093,8,FALSE),2), ROUND(VLOOKUP($D13,'waste_char_bulk_%_values'!$C$2:$AA$1093,8,FALSE),2)),0),"")</f>
        <v/>
      </c>
      <c r="R13" s="122"/>
      <c r="S13" s="121" t="str">
        <f>IF($B13&lt;end_year_1,IFERROR(IF($B13&gt;supporting_sheet!$D$11, ROUND(VLOOKUP(supporting_sheet!$G$11,'waste_char_bulk_%_values'!$C$2:$AA$1093,9,FALSE),2), ROUND(VLOOKUP($D13,'waste_char_bulk_%_values'!$C$2:$AA$1093,9,FALSE),2)),0),"")</f>
        <v/>
      </c>
      <c r="T13" s="122"/>
      <c r="U13" s="121" t="str">
        <f>IF($B13&lt;end_year_1,IFERROR(IF($B13&gt;supporting_sheet!$D$11, ROUND(VLOOKUP(supporting_sheet!$G$11,'waste_char_bulk_%_values'!$C$2:$AA$1093,10,FALSE),2), ROUND(VLOOKUP($D13,'waste_char_bulk_%_values'!$C$2:$AA$1093,10,FALSE),2)),0),"")</f>
        <v/>
      </c>
      <c r="V13" s="122"/>
      <c r="W13" s="123" t="b">
        <f>IF(B13&lt;end_year_1,IFERROR(IF(B13&gt;supporting_sheet!$D$11, ROUND(SUM(VLOOKUP(supporting_sheet!$G$11,'waste_char_bulk_%_values'!$C$2:$P$1093,12,FALSE),VLOOKUP(supporting_sheet!$G$11,'waste_char_bulk_%_values'!$C$2:$P$1093,13,FALSE),VLOOKUP(supporting_sheet!$G$11,'waste_char_bulk_%_values'!$C$2:$P$1093,14,FALSE)),2),ROUND(SUM(VLOOKUP($D13,'waste_char_bulk_%_values'!$C$2:$P$1093,12,FALSE),VLOOKUP($D13,'waste_char_bulk_%_values'!$C$2:$P$1093,13,FALSE),VLOOKUP($D13,'waste_char_bulk_%_values'!$C$2:$P$1093,14,FALSE)),2)),0))</f>
        <v>0</v>
      </c>
      <c r="X13" s="122"/>
      <c r="Y13" s="123" t="e">
        <f t="shared" si="3"/>
        <v>#VALUE!</v>
      </c>
      <c r="Z13" s="122"/>
      <c r="AA13" s="124"/>
      <c r="AB13" s="125">
        <f t="shared" si="2"/>
        <v>0</v>
      </c>
      <c r="AC13" s="351"/>
    </row>
    <row r="14" spans="2:29" s="111" customFormat="1" ht="15" x14ac:dyDescent="0.2">
      <c r="B14" s="112">
        <f>'DONNÉES '!B49</f>
        <v>8</v>
      </c>
      <c r="C14" s="112" t="str">
        <f t="shared" si="0"/>
        <v>AB</v>
      </c>
      <c r="D14" s="112" t="str">
        <f t="shared" si="1"/>
        <v>8ABDefault</v>
      </c>
      <c r="E14" s="121" t="str">
        <f>IF(B14&lt;end_year_1,IFERROR(IF(B14&gt;supporting_sheet!$D$11, ROUND(VLOOKUP(supporting_sheet!$G$11,'waste_char_bulk_%_values'!$C$2:$AA$1093,2,FALSE),2), ROUND(VLOOKUP($D14,'waste_char_bulk_%_values'!$C$2:$AA$1093,2,FALSE),2)),0),"")</f>
        <v/>
      </c>
      <c r="F14" s="122"/>
      <c r="G14" s="121" t="str">
        <f>IF($B14&lt;end_year_1,IFERROR(IF($B14&gt;supporting_sheet!$D$11, ROUND(VLOOKUP(supporting_sheet!$G$11,'waste_char_bulk_%_values'!$C$2:$AA$1093,3,FALSE),2), ROUND(VLOOKUP($D14,'waste_char_bulk_%_values'!$C$2:$AA$1093,3,FALSE),2)),0),"")</f>
        <v/>
      </c>
      <c r="H14" s="122"/>
      <c r="I14" s="121" t="str">
        <f>IF($B14&lt;end_year_1,IFERROR(IF($B14&gt;supporting_sheet!$D$11, ROUND(VLOOKUP(supporting_sheet!$G$11,'waste_char_bulk_%_values'!$C$2:$AA$1093,4,FALSE),2), ROUND(VLOOKUP($D14,'waste_char_bulk_%_values'!$C$2:$AA$1093,4,FALSE),2)),0),"")</f>
        <v/>
      </c>
      <c r="J14" s="122"/>
      <c r="K14" s="121" t="str">
        <f>IF($B14&lt;end_year_1,IFERROR(IF($B14&gt;supporting_sheet!$D$11, ROUND(VLOOKUP(supporting_sheet!$G$11,'waste_char_bulk_%_values'!$C$2:$AA$1093,5,FALSE),2), ROUND(VLOOKUP($D14,'waste_char_bulk_%_values'!$C$2:$AA$1093,5,FALSE),2)),0),"")</f>
        <v/>
      </c>
      <c r="L14" s="122"/>
      <c r="M14" s="121" t="str">
        <f>IF($B14&lt;end_year_1,IFERROR(IF($B14&gt;supporting_sheet!$D$11, ROUND(VLOOKUP(supporting_sheet!$G$11,'waste_char_bulk_%_values'!$C$2:$AA$1093,6,FALSE),2), ROUND(VLOOKUP($D14,'waste_char_bulk_%_values'!$C$2:$AA$1093,6,FALSE),2)),0),"")</f>
        <v/>
      </c>
      <c r="N14" s="122"/>
      <c r="O14" s="121" t="str">
        <f>IF($B14&lt;end_year_1,IFERROR(IF($B14&gt;supporting_sheet!$D$11, ROUND(VLOOKUP(supporting_sheet!$G$11,'waste_char_bulk_%_values'!$C$2:$AA$1093,7,FALSE),2), ROUND(VLOOKUP($D14,'waste_char_bulk_%_values'!$C$2:$AA$1093,7,FALSE),2)),0),"")</f>
        <v/>
      </c>
      <c r="P14" s="122"/>
      <c r="Q14" s="121" t="str">
        <f>IF($B14&lt;end_year_1,IFERROR(IF($B14&gt;supporting_sheet!$D$11, ROUND(VLOOKUP(supporting_sheet!$G$11,'waste_char_bulk_%_values'!$C$2:$AA$1093,8,FALSE),2), ROUND(VLOOKUP($D14,'waste_char_bulk_%_values'!$C$2:$AA$1093,8,FALSE),2)),0),"")</f>
        <v/>
      </c>
      <c r="R14" s="122"/>
      <c r="S14" s="121" t="str">
        <f>IF($B14&lt;end_year_1,IFERROR(IF($B14&gt;supporting_sheet!$D$11, ROUND(VLOOKUP(supporting_sheet!$G$11,'waste_char_bulk_%_values'!$C$2:$AA$1093,9,FALSE),2), ROUND(VLOOKUP($D14,'waste_char_bulk_%_values'!$C$2:$AA$1093,9,FALSE),2)),0),"")</f>
        <v/>
      </c>
      <c r="T14" s="122"/>
      <c r="U14" s="121" t="str">
        <f>IF($B14&lt;end_year_1,IFERROR(IF($B14&gt;supporting_sheet!$D$11, ROUND(VLOOKUP(supporting_sheet!$G$11,'waste_char_bulk_%_values'!$C$2:$AA$1093,10,FALSE),2), ROUND(VLOOKUP($D14,'waste_char_bulk_%_values'!$C$2:$AA$1093,10,FALSE),2)),0),"")</f>
        <v/>
      </c>
      <c r="V14" s="122"/>
      <c r="W14" s="123" t="b">
        <f>IF(B14&lt;end_year_1,IFERROR(IF(B14&gt;supporting_sheet!$D$11, ROUND(SUM(VLOOKUP(supporting_sheet!$G$11,'waste_char_bulk_%_values'!$C$2:$P$1093,12,FALSE),VLOOKUP(supporting_sheet!$G$11,'waste_char_bulk_%_values'!$C$2:$P$1093,13,FALSE),VLOOKUP(supporting_sheet!$G$11,'waste_char_bulk_%_values'!$C$2:$P$1093,14,FALSE)),2),ROUND(SUM(VLOOKUP($D14,'waste_char_bulk_%_values'!$C$2:$P$1093,12,FALSE),VLOOKUP($D14,'waste_char_bulk_%_values'!$C$2:$P$1093,13,FALSE),VLOOKUP($D14,'waste_char_bulk_%_values'!$C$2:$P$1093,14,FALSE)),2)),0))</f>
        <v>0</v>
      </c>
      <c r="X14" s="122"/>
      <c r="Y14" s="123" t="e">
        <f t="shared" si="3"/>
        <v>#VALUE!</v>
      </c>
      <c r="Z14" s="122"/>
      <c r="AA14" s="124"/>
      <c r="AB14" s="125">
        <f t="shared" si="2"/>
        <v>0</v>
      </c>
      <c r="AC14" s="351"/>
    </row>
    <row r="15" spans="2:29" s="111" customFormat="1" ht="15" x14ac:dyDescent="0.2">
      <c r="B15" s="112">
        <f>'DONNÉES '!B50</f>
        <v>9</v>
      </c>
      <c r="C15" s="112" t="str">
        <f t="shared" si="0"/>
        <v>AB</v>
      </c>
      <c r="D15" s="112" t="str">
        <f t="shared" si="1"/>
        <v>9ABDefault</v>
      </c>
      <c r="E15" s="121" t="str">
        <f>IF(B15&lt;end_year_1,IFERROR(IF(B15&gt;supporting_sheet!$D$11, ROUND(VLOOKUP(supporting_sheet!$G$11,'waste_char_bulk_%_values'!$C$2:$AA$1093,2,FALSE),2), ROUND(VLOOKUP($D15,'waste_char_bulk_%_values'!$C$2:$AA$1093,2,FALSE),2)),0),"")</f>
        <v/>
      </c>
      <c r="F15" s="122"/>
      <c r="G15" s="121" t="str">
        <f>IF($B15&lt;end_year_1,IFERROR(IF($B15&gt;supporting_sheet!$D$11, ROUND(VLOOKUP(supporting_sheet!$G$11,'waste_char_bulk_%_values'!$C$2:$AA$1093,3,FALSE),2), ROUND(VLOOKUP($D15,'waste_char_bulk_%_values'!$C$2:$AA$1093,3,FALSE),2)),0),"")</f>
        <v/>
      </c>
      <c r="H15" s="122"/>
      <c r="I15" s="121" t="str">
        <f>IF($B15&lt;end_year_1,IFERROR(IF($B15&gt;supporting_sheet!$D$11, ROUND(VLOOKUP(supporting_sheet!$G$11,'waste_char_bulk_%_values'!$C$2:$AA$1093,4,FALSE),2), ROUND(VLOOKUP($D15,'waste_char_bulk_%_values'!$C$2:$AA$1093,4,FALSE),2)),0),"")</f>
        <v/>
      </c>
      <c r="J15" s="122"/>
      <c r="K15" s="121" t="str">
        <f>IF($B15&lt;end_year_1,IFERROR(IF($B15&gt;supporting_sheet!$D$11, ROUND(VLOOKUP(supporting_sheet!$G$11,'waste_char_bulk_%_values'!$C$2:$AA$1093,5,FALSE),2), ROUND(VLOOKUP($D15,'waste_char_bulk_%_values'!$C$2:$AA$1093,5,FALSE),2)),0),"")</f>
        <v/>
      </c>
      <c r="L15" s="122"/>
      <c r="M15" s="121" t="str">
        <f>IF($B15&lt;end_year_1,IFERROR(IF($B15&gt;supporting_sheet!$D$11, ROUND(VLOOKUP(supporting_sheet!$G$11,'waste_char_bulk_%_values'!$C$2:$AA$1093,6,FALSE),2), ROUND(VLOOKUP($D15,'waste_char_bulk_%_values'!$C$2:$AA$1093,6,FALSE),2)),0),"")</f>
        <v/>
      </c>
      <c r="N15" s="122"/>
      <c r="O15" s="121" t="str">
        <f>IF($B15&lt;end_year_1,IFERROR(IF($B15&gt;supporting_sheet!$D$11, ROUND(VLOOKUP(supporting_sheet!$G$11,'waste_char_bulk_%_values'!$C$2:$AA$1093,7,FALSE),2), ROUND(VLOOKUP($D15,'waste_char_bulk_%_values'!$C$2:$AA$1093,7,FALSE),2)),0),"")</f>
        <v/>
      </c>
      <c r="P15" s="122"/>
      <c r="Q15" s="121" t="str">
        <f>IF($B15&lt;end_year_1,IFERROR(IF($B15&gt;supporting_sheet!$D$11, ROUND(VLOOKUP(supporting_sheet!$G$11,'waste_char_bulk_%_values'!$C$2:$AA$1093,8,FALSE),2), ROUND(VLOOKUP($D15,'waste_char_bulk_%_values'!$C$2:$AA$1093,8,FALSE),2)),0),"")</f>
        <v/>
      </c>
      <c r="R15" s="122"/>
      <c r="S15" s="121" t="str">
        <f>IF($B15&lt;end_year_1,IFERROR(IF($B15&gt;supporting_sheet!$D$11, ROUND(VLOOKUP(supporting_sheet!$G$11,'waste_char_bulk_%_values'!$C$2:$AA$1093,9,FALSE),2), ROUND(VLOOKUP($D15,'waste_char_bulk_%_values'!$C$2:$AA$1093,9,FALSE),2)),0),"")</f>
        <v/>
      </c>
      <c r="T15" s="122"/>
      <c r="U15" s="121" t="str">
        <f>IF($B15&lt;end_year_1,IFERROR(IF($B15&gt;supporting_sheet!$D$11, ROUND(VLOOKUP(supporting_sheet!$G$11,'waste_char_bulk_%_values'!$C$2:$AA$1093,10,FALSE),2), ROUND(VLOOKUP($D15,'waste_char_bulk_%_values'!$C$2:$AA$1093,10,FALSE),2)),0),"")</f>
        <v/>
      </c>
      <c r="V15" s="122"/>
      <c r="W15" s="123" t="b">
        <f>IF(B15&lt;end_year_1,IFERROR(IF(B15&gt;supporting_sheet!$D$11, ROUND(SUM(VLOOKUP(supporting_sheet!$G$11,'waste_char_bulk_%_values'!$C$2:$P$1093,12,FALSE),VLOOKUP(supporting_sheet!$G$11,'waste_char_bulk_%_values'!$C$2:$P$1093,13,FALSE),VLOOKUP(supporting_sheet!$G$11,'waste_char_bulk_%_values'!$C$2:$P$1093,14,FALSE)),2),ROUND(SUM(VLOOKUP($D15,'waste_char_bulk_%_values'!$C$2:$P$1093,12,FALSE),VLOOKUP($D15,'waste_char_bulk_%_values'!$C$2:$P$1093,13,FALSE),VLOOKUP($D15,'waste_char_bulk_%_values'!$C$2:$P$1093,14,FALSE)),2)),0))</f>
        <v>0</v>
      </c>
      <c r="X15" s="122"/>
      <c r="Y15" s="123" t="e">
        <f t="shared" si="3"/>
        <v>#VALUE!</v>
      </c>
      <c r="Z15" s="122"/>
      <c r="AA15" s="124"/>
      <c r="AB15" s="125">
        <f t="shared" si="2"/>
        <v>0</v>
      </c>
      <c r="AC15" s="351"/>
    </row>
    <row r="16" spans="2:29" s="111" customFormat="1" ht="15" x14ac:dyDescent="0.2">
      <c r="B16" s="112">
        <f>'DONNÉES '!B51</f>
        <v>10</v>
      </c>
      <c r="C16" s="112" t="str">
        <f t="shared" si="0"/>
        <v>AB</v>
      </c>
      <c r="D16" s="112" t="str">
        <f t="shared" si="1"/>
        <v>10ABDefault</v>
      </c>
      <c r="E16" s="121" t="str">
        <f>IF(B16&lt;end_year_1,IFERROR(IF(B16&gt;supporting_sheet!$D$11, ROUND(VLOOKUP(supporting_sheet!$G$11,'waste_char_bulk_%_values'!$C$2:$AA$1093,2,FALSE),2), ROUND(VLOOKUP($D16,'waste_char_bulk_%_values'!$C$2:$AA$1093,2,FALSE),2)),0),"")</f>
        <v/>
      </c>
      <c r="F16" s="122"/>
      <c r="G16" s="121" t="str">
        <f>IF($B16&lt;end_year_1,IFERROR(IF($B16&gt;supporting_sheet!$D$11, ROUND(VLOOKUP(supporting_sheet!$G$11,'waste_char_bulk_%_values'!$C$2:$AA$1093,3,FALSE),2), ROUND(VLOOKUP($D16,'waste_char_bulk_%_values'!$C$2:$AA$1093,3,FALSE),2)),0),"")</f>
        <v/>
      </c>
      <c r="H16" s="122"/>
      <c r="I16" s="121" t="str">
        <f>IF($B16&lt;end_year_1,IFERROR(IF($B16&gt;supporting_sheet!$D$11, ROUND(VLOOKUP(supporting_sheet!$G$11,'waste_char_bulk_%_values'!$C$2:$AA$1093,4,FALSE),2), ROUND(VLOOKUP($D16,'waste_char_bulk_%_values'!$C$2:$AA$1093,4,FALSE),2)),0),"")</f>
        <v/>
      </c>
      <c r="J16" s="122"/>
      <c r="K16" s="121" t="str">
        <f>IF($B16&lt;end_year_1,IFERROR(IF($B16&gt;supporting_sheet!$D$11, ROUND(VLOOKUP(supporting_sheet!$G$11,'waste_char_bulk_%_values'!$C$2:$AA$1093,5,FALSE),2), ROUND(VLOOKUP($D16,'waste_char_bulk_%_values'!$C$2:$AA$1093,5,FALSE),2)),0),"")</f>
        <v/>
      </c>
      <c r="L16" s="122"/>
      <c r="M16" s="121" t="str">
        <f>IF($B16&lt;end_year_1,IFERROR(IF($B16&gt;supporting_sheet!$D$11, ROUND(VLOOKUP(supporting_sheet!$G$11,'waste_char_bulk_%_values'!$C$2:$AA$1093,6,FALSE),2), ROUND(VLOOKUP($D16,'waste_char_bulk_%_values'!$C$2:$AA$1093,6,FALSE),2)),0),"")</f>
        <v/>
      </c>
      <c r="N16" s="122"/>
      <c r="O16" s="121" t="str">
        <f>IF($B16&lt;end_year_1,IFERROR(IF($B16&gt;supporting_sheet!$D$11, ROUND(VLOOKUP(supporting_sheet!$G$11,'waste_char_bulk_%_values'!$C$2:$AA$1093,7,FALSE),2), ROUND(VLOOKUP($D16,'waste_char_bulk_%_values'!$C$2:$AA$1093,7,FALSE),2)),0),"")</f>
        <v/>
      </c>
      <c r="P16" s="122"/>
      <c r="Q16" s="121" t="str">
        <f>IF($B16&lt;end_year_1,IFERROR(IF($B16&gt;supporting_sheet!$D$11, ROUND(VLOOKUP(supporting_sheet!$G$11,'waste_char_bulk_%_values'!$C$2:$AA$1093,8,FALSE),2), ROUND(VLOOKUP($D16,'waste_char_bulk_%_values'!$C$2:$AA$1093,8,FALSE),2)),0),"")</f>
        <v/>
      </c>
      <c r="R16" s="122"/>
      <c r="S16" s="121" t="str">
        <f>IF($B16&lt;end_year_1,IFERROR(IF($B16&gt;supporting_sheet!$D$11, ROUND(VLOOKUP(supporting_sheet!$G$11,'waste_char_bulk_%_values'!$C$2:$AA$1093,9,FALSE),2), ROUND(VLOOKUP($D16,'waste_char_bulk_%_values'!$C$2:$AA$1093,9,FALSE),2)),0),"")</f>
        <v/>
      </c>
      <c r="T16" s="122"/>
      <c r="U16" s="121" t="str">
        <f>IF($B16&lt;end_year_1,IFERROR(IF($B16&gt;supporting_sheet!$D$11, ROUND(VLOOKUP(supporting_sheet!$G$11,'waste_char_bulk_%_values'!$C$2:$AA$1093,10,FALSE),2), ROUND(VLOOKUP($D16,'waste_char_bulk_%_values'!$C$2:$AA$1093,10,FALSE),2)),0),"")</f>
        <v/>
      </c>
      <c r="V16" s="122"/>
      <c r="W16" s="123" t="b">
        <f>IF(B16&lt;end_year_1,IFERROR(IF(B16&gt;supporting_sheet!$D$11, ROUND(SUM(VLOOKUP(supporting_sheet!$G$11,'waste_char_bulk_%_values'!$C$2:$P$1093,12,FALSE),VLOOKUP(supporting_sheet!$G$11,'waste_char_bulk_%_values'!$C$2:$P$1093,13,FALSE),VLOOKUP(supporting_sheet!$G$11,'waste_char_bulk_%_values'!$C$2:$P$1093,14,FALSE)),2),ROUND(SUM(VLOOKUP($D16,'waste_char_bulk_%_values'!$C$2:$P$1093,12,FALSE),VLOOKUP($D16,'waste_char_bulk_%_values'!$C$2:$P$1093,13,FALSE),VLOOKUP($D16,'waste_char_bulk_%_values'!$C$2:$P$1093,14,FALSE)),2)),0))</f>
        <v>0</v>
      </c>
      <c r="X16" s="122"/>
      <c r="Y16" s="123" t="e">
        <f t="shared" si="3"/>
        <v>#VALUE!</v>
      </c>
      <c r="Z16" s="122"/>
      <c r="AA16" s="124"/>
      <c r="AB16" s="125">
        <f t="shared" si="2"/>
        <v>0</v>
      </c>
      <c r="AC16" s="351"/>
    </row>
    <row r="17" spans="2:29" s="111" customFormat="1" ht="15" x14ac:dyDescent="0.2">
      <c r="B17" s="112">
        <f>'DONNÉES '!B52</f>
        <v>11</v>
      </c>
      <c r="C17" s="112" t="str">
        <f t="shared" si="0"/>
        <v>AB</v>
      </c>
      <c r="D17" s="112" t="str">
        <f t="shared" si="1"/>
        <v>11ABDefault</v>
      </c>
      <c r="E17" s="121" t="str">
        <f>IF(B17&lt;end_year_1,IFERROR(IF(B17&gt;supporting_sheet!$D$11, ROUND(VLOOKUP(supporting_sheet!$G$11,'waste_char_bulk_%_values'!$C$2:$AA$1093,2,FALSE),2), ROUND(VLOOKUP($D17,'waste_char_bulk_%_values'!$C$2:$AA$1093,2,FALSE),2)),0),"")</f>
        <v/>
      </c>
      <c r="F17" s="122"/>
      <c r="G17" s="121" t="str">
        <f>IF($B17&lt;end_year_1,IFERROR(IF($B17&gt;supporting_sheet!$D$11, ROUND(VLOOKUP(supporting_sheet!$G$11,'waste_char_bulk_%_values'!$C$2:$AA$1093,3,FALSE),2), ROUND(VLOOKUP($D17,'waste_char_bulk_%_values'!$C$2:$AA$1093,3,FALSE),2)),0),"")</f>
        <v/>
      </c>
      <c r="H17" s="122"/>
      <c r="I17" s="121" t="str">
        <f>IF($B17&lt;end_year_1,IFERROR(IF($B17&gt;supporting_sheet!$D$11, ROUND(VLOOKUP(supporting_sheet!$G$11,'waste_char_bulk_%_values'!$C$2:$AA$1093,4,FALSE),2), ROUND(VLOOKUP($D17,'waste_char_bulk_%_values'!$C$2:$AA$1093,4,FALSE),2)),0),"")</f>
        <v/>
      </c>
      <c r="J17" s="122"/>
      <c r="K17" s="121" t="str">
        <f>IF($B17&lt;end_year_1,IFERROR(IF($B17&gt;supporting_sheet!$D$11, ROUND(VLOOKUP(supporting_sheet!$G$11,'waste_char_bulk_%_values'!$C$2:$AA$1093,5,FALSE),2), ROUND(VLOOKUP($D17,'waste_char_bulk_%_values'!$C$2:$AA$1093,5,FALSE),2)),0),"")</f>
        <v/>
      </c>
      <c r="L17" s="122"/>
      <c r="M17" s="121" t="str">
        <f>IF($B17&lt;end_year_1,IFERROR(IF($B17&gt;supporting_sheet!$D$11, ROUND(VLOOKUP(supporting_sheet!$G$11,'waste_char_bulk_%_values'!$C$2:$AA$1093,6,FALSE),2), ROUND(VLOOKUP($D17,'waste_char_bulk_%_values'!$C$2:$AA$1093,6,FALSE),2)),0),"")</f>
        <v/>
      </c>
      <c r="N17" s="122"/>
      <c r="O17" s="121" t="str">
        <f>IF($B17&lt;end_year_1,IFERROR(IF($B17&gt;supporting_sheet!$D$11, ROUND(VLOOKUP(supporting_sheet!$G$11,'waste_char_bulk_%_values'!$C$2:$AA$1093,7,FALSE),2), ROUND(VLOOKUP($D17,'waste_char_bulk_%_values'!$C$2:$AA$1093,7,FALSE),2)),0),"")</f>
        <v/>
      </c>
      <c r="P17" s="122"/>
      <c r="Q17" s="121" t="str">
        <f>IF($B17&lt;end_year_1,IFERROR(IF($B17&gt;supporting_sheet!$D$11, ROUND(VLOOKUP(supporting_sheet!$G$11,'waste_char_bulk_%_values'!$C$2:$AA$1093,8,FALSE),2), ROUND(VLOOKUP($D17,'waste_char_bulk_%_values'!$C$2:$AA$1093,8,FALSE),2)),0),"")</f>
        <v/>
      </c>
      <c r="R17" s="122"/>
      <c r="S17" s="121" t="str">
        <f>IF($B17&lt;end_year_1,IFERROR(IF($B17&gt;supporting_sheet!$D$11, ROUND(VLOOKUP(supporting_sheet!$G$11,'waste_char_bulk_%_values'!$C$2:$AA$1093,9,FALSE),2), ROUND(VLOOKUP($D17,'waste_char_bulk_%_values'!$C$2:$AA$1093,9,FALSE),2)),0),"")</f>
        <v/>
      </c>
      <c r="T17" s="122"/>
      <c r="U17" s="121" t="str">
        <f>IF($B17&lt;end_year_1,IFERROR(IF($B17&gt;supporting_sheet!$D$11, ROUND(VLOOKUP(supporting_sheet!$G$11,'waste_char_bulk_%_values'!$C$2:$AA$1093,10,FALSE),2), ROUND(VLOOKUP($D17,'waste_char_bulk_%_values'!$C$2:$AA$1093,10,FALSE),2)),0),"")</f>
        <v/>
      </c>
      <c r="V17" s="122"/>
      <c r="W17" s="123" t="b">
        <f>IF(B17&lt;end_year_1,IFERROR(IF(B17&gt;supporting_sheet!$D$11, ROUND(SUM(VLOOKUP(supporting_sheet!$G$11,'waste_char_bulk_%_values'!$C$2:$P$1093,12,FALSE),VLOOKUP(supporting_sheet!$G$11,'waste_char_bulk_%_values'!$C$2:$P$1093,13,FALSE),VLOOKUP(supporting_sheet!$G$11,'waste_char_bulk_%_values'!$C$2:$P$1093,14,FALSE)),2),ROUND(SUM(VLOOKUP($D17,'waste_char_bulk_%_values'!$C$2:$P$1093,12,FALSE),VLOOKUP($D17,'waste_char_bulk_%_values'!$C$2:$P$1093,13,FALSE),VLOOKUP($D17,'waste_char_bulk_%_values'!$C$2:$P$1093,14,FALSE)),2)),0))</f>
        <v>0</v>
      </c>
      <c r="X17" s="122"/>
      <c r="Y17" s="123" t="e">
        <f t="shared" si="3"/>
        <v>#VALUE!</v>
      </c>
      <c r="Z17" s="122"/>
      <c r="AA17" s="124"/>
      <c r="AB17" s="125">
        <f t="shared" si="2"/>
        <v>0</v>
      </c>
      <c r="AC17" s="351"/>
    </row>
    <row r="18" spans="2:29" s="111" customFormat="1" ht="15" x14ac:dyDescent="0.2">
      <c r="B18" s="112">
        <f>'DONNÉES '!B53</f>
        <v>12</v>
      </c>
      <c r="C18" s="112" t="str">
        <f t="shared" si="0"/>
        <v>AB</v>
      </c>
      <c r="D18" s="112" t="str">
        <f t="shared" si="1"/>
        <v>12ABDefault</v>
      </c>
      <c r="E18" s="121" t="str">
        <f>IF(B18&lt;end_year_1,IFERROR(IF(B18&gt;supporting_sheet!$D$11, ROUND(VLOOKUP(supporting_sheet!$G$11,'waste_char_bulk_%_values'!$C$2:$AA$1093,2,FALSE),2), ROUND(VLOOKUP($D18,'waste_char_bulk_%_values'!$C$2:$AA$1093,2,FALSE),2)),0),"")</f>
        <v/>
      </c>
      <c r="F18" s="122"/>
      <c r="G18" s="121" t="str">
        <f>IF($B18&lt;end_year_1,IFERROR(IF($B18&gt;supporting_sheet!$D$11, ROUND(VLOOKUP(supporting_sheet!$G$11,'waste_char_bulk_%_values'!$C$2:$AA$1093,3,FALSE),2), ROUND(VLOOKUP($D18,'waste_char_bulk_%_values'!$C$2:$AA$1093,3,FALSE),2)),0),"")</f>
        <v/>
      </c>
      <c r="H18" s="122"/>
      <c r="I18" s="121" t="str">
        <f>IF($B18&lt;end_year_1,IFERROR(IF($B18&gt;supporting_sheet!$D$11, ROUND(VLOOKUP(supporting_sheet!$G$11,'waste_char_bulk_%_values'!$C$2:$AA$1093,4,FALSE),2), ROUND(VLOOKUP($D18,'waste_char_bulk_%_values'!$C$2:$AA$1093,4,FALSE),2)),0),"")</f>
        <v/>
      </c>
      <c r="J18" s="122"/>
      <c r="K18" s="121" t="str">
        <f>IF($B18&lt;end_year_1,IFERROR(IF($B18&gt;supporting_sheet!$D$11, ROUND(VLOOKUP(supporting_sheet!$G$11,'waste_char_bulk_%_values'!$C$2:$AA$1093,5,FALSE),2), ROUND(VLOOKUP($D18,'waste_char_bulk_%_values'!$C$2:$AA$1093,5,FALSE),2)),0),"")</f>
        <v/>
      </c>
      <c r="L18" s="122"/>
      <c r="M18" s="121" t="str">
        <f>IF($B18&lt;end_year_1,IFERROR(IF($B18&gt;supporting_sheet!$D$11, ROUND(VLOOKUP(supporting_sheet!$G$11,'waste_char_bulk_%_values'!$C$2:$AA$1093,6,FALSE),2), ROUND(VLOOKUP($D18,'waste_char_bulk_%_values'!$C$2:$AA$1093,6,FALSE),2)),0),"")</f>
        <v/>
      </c>
      <c r="N18" s="122"/>
      <c r="O18" s="121" t="str">
        <f>IF($B18&lt;end_year_1,IFERROR(IF($B18&gt;supporting_sheet!$D$11, ROUND(VLOOKUP(supporting_sheet!$G$11,'waste_char_bulk_%_values'!$C$2:$AA$1093,7,FALSE),2), ROUND(VLOOKUP($D18,'waste_char_bulk_%_values'!$C$2:$AA$1093,7,FALSE),2)),0),"")</f>
        <v/>
      </c>
      <c r="P18" s="122"/>
      <c r="Q18" s="121" t="str">
        <f>IF($B18&lt;end_year_1,IFERROR(IF($B18&gt;supporting_sheet!$D$11, ROUND(VLOOKUP(supporting_sheet!$G$11,'waste_char_bulk_%_values'!$C$2:$AA$1093,8,FALSE),2), ROUND(VLOOKUP($D18,'waste_char_bulk_%_values'!$C$2:$AA$1093,8,FALSE),2)),0),"")</f>
        <v/>
      </c>
      <c r="R18" s="122"/>
      <c r="S18" s="121" t="str">
        <f>IF($B18&lt;end_year_1,IFERROR(IF($B18&gt;supporting_sheet!$D$11, ROUND(VLOOKUP(supporting_sheet!$G$11,'waste_char_bulk_%_values'!$C$2:$AA$1093,9,FALSE),2), ROUND(VLOOKUP($D18,'waste_char_bulk_%_values'!$C$2:$AA$1093,9,FALSE),2)),0),"")</f>
        <v/>
      </c>
      <c r="T18" s="122"/>
      <c r="U18" s="121" t="str">
        <f>IF($B18&lt;end_year_1,IFERROR(IF($B18&gt;supporting_sheet!$D$11, ROUND(VLOOKUP(supporting_sheet!$G$11,'waste_char_bulk_%_values'!$C$2:$AA$1093,10,FALSE),2), ROUND(VLOOKUP($D18,'waste_char_bulk_%_values'!$C$2:$AA$1093,10,FALSE),2)),0),"")</f>
        <v/>
      </c>
      <c r="V18" s="122"/>
      <c r="W18" s="123" t="b">
        <f>IF(B18&lt;end_year_1,IFERROR(IF(B18&gt;supporting_sheet!$D$11, ROUND(SUM(VLOOKUP(supporting_sheet!$G$11,'waste_char_bulk_%_values'!$C$2:$P$1093,12,FALSE),VLOOKUP(supporting_sheet!$G$11,'waste_char_bulk_%_values'!$C$2:$P$1093,13,FALSE),VLOOKUP(supporting_sheet!$G$11,'waste_char_bulk_%_values'!$C$2:$P$1093,14,FALSE)),2),ROUND(SUM(VLOOKUP($D18,'waste_char_bulk_%_values'!$C$2:$P$1093,12,FALSE),VLOOKUP($D18,'waste_char_bulk_%_values'!$C$2:$P$1093,13,FALSE),VLOOKUP($D18,'waste_char_bulk_%_values'!$C$2:$P$1093,14,FALSE)),2)),0))</f>
        <v>0</v>
      </c>
      <c r="X18" s="122"/>
      <c r="Y18" s="123" t="e">
        <f t="shared" si="3"/>
        <v>#VALUE!</v>
      </c>
      <c r="Z18" s="122"/>
      <c r="AA18" s="124"/>
      <c r="AB18" s="125">
        <f t="shared" si="2"/>
        <v>0</v>
      </c>
      <c r="AC18" s="351"/>
    </row>
    <row r="19" spans="2:29" s="111" customFormat="1" ht="15" x14ac:dyDescent="0.2">
      <c r="B19" s="112">
        <f>'DONNÉES '!B54</f>
        <v>13</v>
      </c>
      <c r="C19" s="112" t="str">
        <f t="shared" si="0"/>
        <v>AB</v>
      </c>
      <c r="D19" s="112" t="str">
        <f t="shared" si="1"/>
        <v>13ABDefault</v>
      </c>
      <c r="E19" s="121" t="str">
        <f>IF(B19&lt;end_year_1,IFERROR(IF(B19&gt;supporting_sheet!$D$11, ROUND(VLOOKUP(supporting_sheet!$G$11,'waste_char_bulk_%_values'!$C$2:$AA$1093,2,FALSE),2), ROUND(VLOOKUP($D19,'waste_char_bulk_%_values'!$C$2:$AA$1093,2,FALSE),2)),0),"")</f>
        <v/>
      </c>
      <c r="F19" s="122"/>
      <c r="G19" s="121" t="str">
        <f>IF($B19&lt;end_year_1,IFERROR(IF($B19&gt;supporting_sheet!$D$11, ROUND(VLOOKUP(supporting_sheet!$G$11,'waste_char_bulk_%_values'!$C$2:$AA$1093,3,FALSE),2), ROUND(VLOOKUP($D19,'waste_char_bulk_%_values'!$C$2:$AA$1093,3,FALSE),2)),0),"")</f>
        <v/>
      </c>
      <c r="H19" s="122"/>
      <c r="I19" s="121" t="str">
        <f>IF($B19&lt;end_year_1,IFERROR(IF($B19&gt;supporting_sheet!$D$11, ROUND(VLOOKUP(supporting_sheet!$G$11,'waste_char_bulk_%_values'!$C$2:$AA$1093,4,FALSE),2), ROUND(VLOOKUP($D19,'waste_char_bulk_%_values'!$C$2:$AA$1093,4,FALSE),2)),0),"")</f>
        <v/>
      </c>
      <c r="J19" s="122"/>
      <c r="K19" s="121" t="str">
        <f>IF($B19&lt;end_year_1,IFERROR(IF($B19&gt;supporting_sheet!$D$11, ROUND(VLOOKUP(supporting_sheet!$G$11,'waste_char_bulk_%_values'!$C$2:$AA$1093,5,FALSE),2), ROUND(VLOOKUP($D19,'waste_char_bulk_%_values'!$C$2:$AA$1093,5,FALSE),2)),0),"")</f>
        <v/>
      </c>
      <c r="L19" s="122"/>
      <c r="M19" s="121" t="str">
        <f>IF($B19&lt;end_year_1,IFERROR(IF($B19&gt;supporting_sheet!$D$11, ROUND(VLOOKUP(supporting_sheet!$G$11,'waste_char_bulk_%_values'!$C$2:$AA$1093,6,FALSE),2), ROUND(VLOOKUP($D19,'waste_char_bulk_%_values'!$C$2:$AA$1093,6,FALSE),2)),0),"")</f>
        <v/>
      </c>
      <c r="N19" s="122"/>
      <c r="O19" s="121" t="str">
        <f>IF($B19&lt;end_year_1,IFERROR(IF($B19&gt;supporting_sheet!$D$11, ROUND(VLOOKUP(supporting_sheet!$G$11,'waste_char_bulk_%_values'!$C$2:$AA$1093,7,FALSE),2), ROUND(VLOOKUP($D19,'waste_char_bulk_%_values'!$C$2:$AA$1093,7,FALSE),2)),0),"")</f>
        <v/>
      </c>
      <c r="P19" s="122"/>
      <c r="Q19" s="121" t="str">
        <f>IF($B19&lt;end_year_1,IFERROR(IF($B19&gt;supporting_sheet!$D$11, ROUND(VLOOKUP(supporting_sheet!$G$11,'waste_char_bulk_%_values'!$C$2:$AA$1093,8,FALSE),2), ROUND(VLOOKUP($D19,'waste_char_bulk_%_values'!$C$2:$AA$1093,8,FALSE),2)),0),"")</f>
        <v/>
      </c>
      <c r="R19" s="122"/>
      <c r="S19" s="121" t="str">
        <f>IF($B19&lt;end_year_1,IFERROR(IF($B19&gt;supporting_sheet!$D$11, ROUND(VLOOKUP(supporting_sheet!$G$11,'waste_char_bulk_%_values'!$C$2:$AA$1093,9,FALSE),2), ROUND(VLOOKUP($D19,'waste_char_bulk_%_values'!$C$2:$AA$1093,9,FALSE),2)),0),"")</f>
        <v/>
      </c>
      <c r="T19" s="122"/>
      <c r="U19" s="121" t="str">
        <f>IF($B19&lt;end_year_1,IFERROR(IF($B19&gt;supporting_sheet!$D$11, ROUND(VLOOKUP(supporting_sheet!$G$11,'waste_char_bulk_%_values'!$C$2:$AA$1093,10,FALSE),2), ROUND(VLOOKUP($D19,'waste_char_bulk_%_values'!$C$2:$AA$1093,10,FALSE),2)),0),"")</f>
        <v/>
      </c>
      <c r="V19" s="122"/>
      <c r="W19" s="123" t="b">
        <f>IF(B19&lt;end_year_1,IFERROR(IF(B19&gt;supporting_sheet!$D$11, ROUND(SUM(VLOOKUP(supporting_sheet!$G$11,'waste_char_bulk_%_values'!$C$2:$P$1093,12,FALSE),VLOOKUP(supporting_sheet!$G$11,'waste_char_bulk_%_values'!$C$2:$P$1093,13,FALSE),VLOOKUP(supporting_sheet!$G$11,'waste_char_bulk_%_values'!$C$2:$P$1093,14,FALSE)),2),ROUND(SUM(VLOOKUP($D19,'waste_char_bulk_%_values'!$C$2:$P$1093,12,FALSE),VLOOKUP($D19,'waste_char_bulk_%_values'!$C$2:$P$1093,13,FALSE),VLOOKUP($D19,'waste_char_bulk_%_values'!$C$2:$P$1093,14,FALSE)),2)),0))</f>
        <v>0</v>
      </c>
      <c r="X19" s="122"/>
      <c r="Y19" s="123" t="e">
        <f t="shared" si="3"/>
        <v>#VALUE!</v>
      </c>
      <c r="Z19" s="122"/>
      <c r="AA19" s="124"/>
      <c r="AB19" s="125">
        <f t="shared" si="2"/>
        <v>0</v>
      </c>
      <c r="AC19" s="351"/>
    </row>
    <row r="20" spans="2:29" s="111" customFormat="1" ht="15" x14ac:dyDescent="0.2">
      <c r="B20" s="112">
        <f>'DONNÉES '!B55</f>
        <v>14</v>
      </c>
      <c r="C20" s="112" t="str">
        <f t="shared" si="0"/>
        <v>AB</v>
      </c>
      <c r="D20" s="112" t="str">
        <f t="shared" si="1"/>
        <v>14ABDefault</v>
      </c>
      <c r="E20" s="121" t="str">
        <f>IF(B20&lt;end_year_1,IFERROR(IF(B20&gt;supporting_sheet!$D$11, ROUND(VLOOKUP(supporting_sheet!$G$11,'waste_char_bulk_%_values'!$C$2:$AA$1093,2,FALSE),2), ROUND(VLOOKUP($D20,'waste_char_bulk_%_values'!$C$2:$AA$1093,2,FALSE),2)),0),"")</f>
        <v/>
      </c>
      <c r="F20" s="122"/>
      <c r="G20" s="121" t="str">
        <f>IF($B20&lt;end_year_1,IFERROR(IF($B20&gt;supporting_sheet!$D$11, ROUND(VLOOKUP(supporting_sheet!$G$11,'waste_char_bulk_%_values'!$C$2:$AA$1093,3,FALSE),2), ROUND(VLOOKUP($D20,'waste_char_bulk_%_values'!$C$2:$AA$1093,3,FALSE),2)),0),"")</f>
        <v/>
      </c>
      <c r="H20" s="122"/>
      <c r="I20" s="121" t="str">
        <f>IF($B20&lt;end_year_1,IFERROR(IF($B20&gt;supporting_sheet!$D$11, ROUND(VLOOKUP(supporting_sheet!$G$11,'waste_char_bulk_%_values'!$C$2:$AA$1093,4,FALSE),2), ROUND(VLOOKUP($D20,'waste_char_bulk_%_values'!$C$2:$AA$1093,4,FALSE),2)),0),"")</f>
        <v/>
      </c>
      <c r="J20" s="122"/>
      <c r="K20" s="121" t="str">
        <f>IF($B20&lt;end_year_1,IFERROR(IF($B20&gt;supporting_sheet!$D$11, ROUND(VLOOKUP(supporting_sheet!$G$11,'waste_char_bulk_%_values'!$C$2:$AA$1093,5,FALSE),2), ROUND(VLOOKUP($D20,'waste_char_bulk_%_values'!$C$2:$AA$1093,5,FALSE),2)),0),"")</f>
        <v/>
      </c>
      <c r="L20" s="122"/>
      <c r="M20" s="121" t="str">
        <f>IF($B20&lt;end_year_1,IFERROR(IF($B20&gt;supporting_sheet!$D$11, ROUND(VLOOKUP(supporting_sheet!$G$11,'waste_char_bulk_%_values'!$C$2:$AA$1093,6,FALSE),2), ROUND(VLOOKUP($D20,'waste_char_bulk_%_values'!$C$2:$AA$1093,6,FALSE),2)),0),"")</f>
        <v/>
      </c>
      <c r="N20" s="122"/>
      <c r="O20" s="121" t="str">
        <f>IF($B20&lt;end_year_1,IFERROR(IF($B20&gt;supporting_sheet!$D$11, ROUND(VLOOKUP(supporting_sheet!$G$11,'waste_char_bulk_%_values'!$C$2:$AA$1093,7,FALSE),2), ROUND(VLOOKUP($D20,'waste_char_bulk_%_values'!$C$2:$AA$1093,7,FALSE),2)),0),"")</f>
        <v/>
      </c>
      <c r="P20" s="122"/>
      <c r="Q20" s="121" t="str">
        <f>IF($B20&lt;end_year_1,IFERROR(IF($B20&gt;supporting_sheet!$D$11, ROUND(VLOOKUP(supporting_sheet!$G$11,'waste_char_bulk_%_values'!$C$2:$AA$1093,8,FALSE),2), ROUND(VLOOKUP($D20,'waste_char_bulk_%_values'!$C$2:$AA$1093,8,FALSE),2)),0),"")</f>
        <v/>
      </c>
      <c r="R20" s="122"/>
      <c r="S20" s="121" t="str">
        <f>IF($B20&lt;end_year_1,IFERROR(IF($B20&gt;supporting_sheet!$D$11, ROUND(VLOOKUP(supporting_sheet!$G$11,'waste_char_bulk_%_values'!$C$2:$AA$1093,9,FALSE),2), ROUND(VLOOKUP($D20,'waste_char_bulk_%_values'!$C$2:$AA$1093,9,FALSE),2)),0),"")</f>
        <v/>
      </c>
      <c r="T20" s="122"/>
      <c r="U20" s="121" t="str">
        <f>IF($B20&lt;end_year_1,IFERROR(IF($B20&gt;supporting_sheet!$D$11, ROUND(VLOOKUP(supporting_sheet!$G$11,'waste_char_bulk_%_values'!$C$2:$AA$1093,10,FALSE),2), ROUND(VLOOKUP($D20,'waste_char_bulk_%_values'!$C$2:$AA$1093,10,FALSE),2)),0),"")</f>
        <v/>
      </c>
      <c r="V20" s="122"/>
      <c r="W20" s="123" t="b">
        <f>IF(B20&lt;end_year_1,IFERROR(IF(B20&gt;supporting_sheet!$D$11, ROUND(SUM(VLOOKUP(supporting_sheet!$G$11,'waste_char_bulk_%_values'!$C$2:$P$1093,12,FALSE),VLOOKUP(supporting_sheet!$G$11,'waste_char_bulk_%_values'!$C$2:$P$1093,13,FALSE),VLOOKUP(supporting_sheet!$G$11,'waste_char_bulk_%_values'!$C$2:$P$1093,14,FALSE)),2),ROUND(SUM(VLOOKUP($D20,'waste_char_bulk_%_values'!$C$2:$P$1093,12,FALSE),VLOOKUP($D20,'waste_char_bulk_%_values'!$C$2:$P$1093,13,FALSE),VLOOKUP($D20,'waste_char_bulk_%_values'!$C$2:$P$1093,14,FALSE)),2)),0))</f>
        <v>0</v>
      </c>
      <c r="X20" s="122"/>
      <c r="Y20" s="123" t="e">
        <f t="shared" si="3"/>
        <v>#VALUE!</v>
      </c>
      <c r="Z20" s="122"/>
      <c r="AA20" s="124"/>
      <c r="AB20" s="125">
        <f t="shared" si="2"/>
        <v>0</v>
      </c>
      <c r="AC20" s="351"/>
    </row>
    <row r="21" spans="2:29" s="111" customFormat="1" ht="15" x14ac:dyDescent="0.2">
      <c r="B21" s="112">
        <f>'DONNÉES '!B56</f>
        <v>15</v>
      </c>
      <c r="C21" s="112" t="str">
        <f t="shared" si="0"/>
        <v>AB</v>
      </c>
      <c r="D21" s="112" t="str">
        <f t="shared" si="1"/>
        <v>15ABDefault</v>
      </c>
      <c r="E21" s="121" t="str">
        <f>IF(B21&lt;end_year_1,IFERROR(IF(B21&gt;supporting_sheet!$D$11, ROUND(VLOOKUP(supporting_sheet!$G$11,'waste_char_bulk_%_values'!$C$2:$AA$1093,2,FALSE),2), ROUND(VLOOKUP($D21,'waste_char_bulk_%_values'!$C$2:$AA$1093,2,FALSE),2)),0),"")</f>
        <v/>
      </c>
      <c r="F21" s="122"/>
      <c r="G21" s="121" t="str">
        <f>IF($B21&lt;end_year_1,IFERROR(IF($B21&gt;supporting_sheet!$D$11, ROUND(VLOOKUP(supporting_sheet!$G$11,'waste_char_bulk_%_values'!$C$2:$AA$1093,3,FALSE),2), ROUND(VLOOKUP($D21,'waste_char_bulk_%_values'!$C$2:$AA$1093,3,FALSE),2)),0),"")</f>
        <v/>
      </c>
      <c r="H21" s="122"/>
      <c r="I21" s="121" t="str">
        <f>IF($B21&lt;end_year_1,IFERROR(IF($B21&gt;supporting_sheet!$D$11, ROUND(VLOOKUP(supporting_sheet!$G$11,'waste_char_bulk_%_values'!$C$2:$AA$1093,4,FALSE),2), ROUND(VLOOKUP($D21,'waste_char_bulk_%_values'!$C$2:$AA$1093,4,FALSE),2)),0),"")</f>
        <v/>
      </c>
      <c r="J21" s="122"/>
      <c r="K21" s="121" t="str">
        <f>IF($B21&lt;end_year_1,IFERROR(IF($B21&gt;supporting_sheet!$D$11, ROUND(VLOOKUP(supporting_sheet!$G$11,'waste_char_bulk_%_values'!$C$2:$AA$1093,5,FALSE),2), ROUND(VLOOKUP($D21,'waste_char_bulk_%_values'!$C$2:$AA$1093,5,FALSE),2)),0),"")</f>
        <v/>
      </c>
      <c r="L21" s="122"/>
      <c r="M21" s="121" t="str">
        <f>IF($B21&lt;end_year_1,IFERROR(IF($B21&gt;supporting_sheet!$D$11, ROUND(VLOOKUP(supporting_sheet!$G$11,'waste_char_bulk_%_values'!$C$2:$AA$1093,6,FALSE),2), ROUND(VLOOKUP($D21,'waste_char_bulk_%_values'!$C$2:$AA$1093,6,FALSE),2)),0),"")</f>
        <v/>
      </c>
      <c r="N21" s="122"/>
      <c r="O21" s="121" t="str">
        <f>IF($B21&lt;end_year_1,IFERROR(IF($B21&gt;supporting_sheet!$D$11, ROUND(VLOOKUP(supporting_sheet!$G$11,'waste_char_bulk_%_values'!$C$2:$AA$1093,7,FALSE),2), ROUND(VLOOKUP($D21,'waste_char_bulk_%_values'!$C$2:$AA$1093,7,FALSE),2)),0),"")</f>
        <v/>
      </c>
      <c r="P21" s="122"/>
      <c r="Q21" s="121" t="str">
        <f>IF($B21&lt;end_year_1,IFERROR(IF($B21&gt;supporting_sheet!$D$11, ROUND(VLOOKUP(supporting_sheet!$G$11,'waste_char_bulk_%_values'!$C$2:$AA$1093,8,FALSE),2), ROUND(VLOOKUP($D21,'waste_char_bulk_%_values'!$C$2:$AA$1093,8,FALSE),2)),0),"")</f>
        <v/>
      </c>
      <c r="R21" s="122"/>
      <c r="S21" s="121" t="str">
        <f>IF($B21&lt;end_year_1,IFERROR(IF($B21&gt;supporting_sheet!$D$11, ROUND(VLOOKUP(supporting_sheet!$G$11,'waste_char_bulk_%_values'!$C$2:$AA$1093,9,FALSE),2), ROUND(VLOOKUP($D21,'waste_char_bulk_%_values'!$C$2:$AA$1093,9,FALSE),2)),0),"")</f>
        <v/>
      </c>
      <c r="T21" s="122"/>
      <c r="U21" s="121" t="str">
        <f>IF($B21&lt;end_year_1,IFERROR(IF($B21&gt;supporting_sheet!$D$11, ROUND(VLOOKUP(supporting_sheet!$G$11,'waste_char_bulk_%_values'!$C$2:$AA$1093,10,FALSE),2), ROUND(VLOOKUP($D21,'waste_char_bulk_%_values'!$C$2:$AA$1093,10,FALSE),2)),0),"")</f>
        <v/>
      </c>
      <c r="V21" s="122"/>
      <c r="W21" s="123" t="b">
        <f>IF(B21&lt;end_year_1,IFERROR(IF(B21&gt;supporting_sheet!$D$11, ROUND(SUM(VLOOKUP(supporting_sheet!$G$11,'waste_char_bulk_%_values'!$C$2:$P$1093,12,FALSE),VLOOKUP(supporting_sheet!$G$11,'waste_char_bulk_%_values'!$C$2:$P$1093,13,FALSE),VLOOKUP(supporting_sheet!$G$11,'waste_char_bulk_%_values'!$C$2:$P$1093,14,FALSE)),2),ROUND(SUM(VLOOKUP($D21,'waste_char_bulk_%_values'!$C$2:$P$1093,12,FALSE),VLOOKUP($D21,'waste_char_bulk_%_values'!$C$2:$P$1093,13,FALSE),VLOOKUP($D21,'waste_char_bulk_%_values'!$C$2:$P$1093,14,FALSE)),2)),0))</f>
        <v>0</v>
      </c>
      <c r="X21" s="122"/>
      <c r="Y21" s="123" t="e">
        <f t="shared" si="3"/>
        <v>#VALUE!</v>
      </c>
      <c r="Z21" s="122"/>
      <c r="AA21" s="124"/>
      <c r="AB21" s="125">
        <f t="shared" si="2"/>
        <v>0</v>
      </c>
      <c r="AC21" s="351"/>
    </row>
    <row r="22" spans="2:29" s="111" customFormat="1" ht="15" x14ac:dyDescent="0.2">
      <c r="B22" s="112">
        <f>'DONNÉES '!B57</f>
        <v>16</v>
      </c>
      <c r="C22" s="112" t="str">
        <f t="shared" si="0"/>
        <v>AB</v>
      </c>
      <c r="D22" s="112" t="str">
        <f t="shared" ref="D22:D85" si="4">CONCATENATE(B22,C22,default)</f>
        <v>16ABDefault</v>
      </c>
      <c r="E22" s="121" t="str">
        <f>IF(B22&lt;end_year_1,IFERROR(IF(B22&gt;supporting_sheet!$D$11, ROUND(VLOOKUP(supporting_sheet!$G$11,'waste_char_bulk_%_values'!$C$2:$AA$1093,2,FALSE),2), ROUND(VLOOKUP($D22,'waste_char_bulk_%_values'!$C$2:$AA$1093,2,FALSE),2)),0),"")</f>
        <v/>
      </c>
      <c r="F22" s="122"/>
      <c r="G22" s="121" t="str">
        <f>IF($B22&lt;end_year_1,IFERROR(IF($B22&gt;supporting_sheet!$D$11, ROUND(VLOOKUP(supporting_sheet!$G$11,'waste_char_bulk_%_values'!$C$2:$AA$1093,3,FALSE),2), ROUND(VLOOKUP($D22,'waste_char_bulk_%_values'!$C$2:$AA$1093,3,FALSE),2)),0),"")</f>
        <v/>
      </c>
      <c r="H22" s="122"/>
      <c r="I22" s="121" t="str">
        <f>IF($B22&lt;end_year_1,IFERROR(IF($B22&gt;supporting_sheet!$D$11, ROUND(VLOOKUP(supporting_sheet!$G$11,'waste_char_bulk_%_values'!$C$2:$AA$1093,4,FALSE),2), ROUND(VLOOKUP($D22,'waste_char_bulk_%_values'!$C$2:$AA$1093,4,FALSE),2)),0),"")</f>
        <v/>
      </c>
      <c r="J22" s="122"/>
      <c r="K22" s="121" t="str">
        <f>IF($B22&lt;end_year_1,IFERROR(IF($B22&gt;supporting_sheet!$D$11, ROUND(VLOOKUP(supporting_sheet!$G$11,'waste_char_bulk_%_values'!$C$2:$AA$1093,5,FALSE),2), ROUND(VLOOKUP($D22,'waste_char_bulk_%_values'!$C$2:$AA$1093,5,FALSE),2)),0),"")</f>
        <v/>
      </c>
      <c r="L22" s="122"/>
      <c r="M22" s="121" t="str">
        <f>IF($B22&lt;end_year_1,IFERROR(IF($B22&gt;supporting_sheet!$D$11, ROUND(VLOOKUP(supporting_sheet!$G$11,'waste_char_bulk_%_values'!$C$2:$AA$1093,6,FALSE),2), ROUND(VLOOKUP($D22,'waste_char_bulk_%_values'!$C$2:$AA$1093,6,FALSE),2)),0),"")</f>
        <v/>
      </c>
      <c r="N22" s="122"/>
      <c r="O22" s="121" t="str">
        <f>IF($B22&lt;end_year_1,IFERROR(IF($B22&gt;supporting_sheet!$D$11, ROUND(VLOOKUP(supporting_sheet!$G$11,'waste_char_bulk_%_values'!$C$2:$AA$1093,7,FALSE),2), ROUND(VLOOKUP($D22,'waste_char_bulk_%_values'!$C$2:$AA$1093,7,FALSE),2)),0),"")</f>
        <v/>
      </c>
      <c r="P22" s="122"/>
      <c r="Q22" s="121" t="str">
        <f>IF($B22&lt;end_year_1,IFERROR(IF($B22&gt;supporting_sheet!$D$11, ROUND(VLOOKUP(supporting_sheet!$G$11,'waste_char_bulk_%_values'!$C$2:$AA$1093,8,FALSE),2), ROUND(VLOOKUP($D22,'waste_char_bulk_%_values'!$C$2:$AA$1093,8,FALSE),2)),0),"")</f>
        <v/>
      </c>
      <c r="R22" s="122"/>
      <c r="S22" s="121" t="str">
        <f>IF($B22&lt;end_year_1,IFERROR(IF($B22&gt;supporting_sheet!$D$11, ROUND(VLOOKUP(supporting_sheet!$G$11,'waste_char_bulk_%_values'!$C$2:$AA$1093,9,FALSE),2), ROUND(VLOOKUP($D22,'waste_char_bulk_%_values'!$C$2:$AA$1093,9,FALSE),2)),0),"")</f>
        <v/>
      </c>
      <c r="T22" s="122"/>
      <c r="U22" s="121" t="str">
        <f>IF($B22&lt;end_year_1,IFERROR(IF($B22&gt;supporting_sheet!$D$11, ROUND(VLOOKUP(supporting_sheet!$G$11,'waste_char_bulk_%_values'!$C$2:$AA$1093,10,FALSE),2), ROUND(VLOOKUP($D22,'waste_char_bulk_%_values'!$C$2:$AA$1093,10,FALSE),2)),0),"")</f>
        <v/>
      </c>
      <c r="V22" s="122"/>
      <c r="W22" s="123" t="b">
        <f>IF(B22&lt;end_year_1,IFERROR(IF(B22&gt;supporting_sheet!$D$11, ROUND(SUM(VLOOKUP(supporting_sheet!$G$11,'waste_char_bulk_%_values'!$C$2:$P$1093,12,FALSE),VLOOKUP(supporting_sheet!$G$11,'waste_char_bulk_%_values'!$C$2:$P$1093,13,FALSE),VLOOKUP(supporting_sheet!$G$11,'waste_char_bulk_%_values'!$C$2:$P$1093,14,FALSE)),2),ROUND(SUM(VLOOKUP($D22,'waste_char_bulk_%_values'!$C$2:$P$1093,12,FALSE),VLOOKUP($D22,'waste_char_bulk_%_values'!$C$2:$P$1093,13,FALSE),VLOOKUP($D22,'waste_char_bulk_%_values'!$C$2:$P$1093,14,FALSE)),2)),0))</f>
        <v>0</v>
      </c>
      <c r="X22" s="122"/>
      <c r="Y22" s="123" t="e">
        <f t="shared" si="3"/>
        <v>#VALUE!</v>
      </c>
      <c r="Z22" s="122"/>
      <c r="AA22" s="124"/>
      <c r="AB22" s="125">
        <f t="shared" si="2"/>
        <v>0</v>
      </c>
      <c r="AC22" s="351"/>
    </row>
    <row r="23" spans="2:29" s="111" customFormat="1" ht="15" x14ac:dyDescent="0.2">
      <c r="B23" s="112">
        <f>'DONNÉES '!B58</f>
        <v>17</v>
      </c>
      <c r="C23" s="112" t="str">
        <f t="shared" si="0"/>
        <v>AB</v>
      </c>
      <c r="D23" s="112" t="str">
        <f t="shared" si="4"/>
        <v>17ABDefault</v>
      </c>
      <c r="E23" s="121" t="str">
        <f>IF(B23&lt;end_year_1,IFERROR(IF(B23&gt;supporting_sheet!$D$11, ROUND(VLOOKUP(supporting_sheet!$G$11,'waste_char_bulk_%_values'!$C$2:$AA$1093,2,FALSE),2), ROUND(VLOOKUP($D23,'waste_char_bulk_%_values'!$C$2:$AA$1093,2,FALSE),2)),0),"")</f>
        <v/>
      </c>
      <c r="F23" s="122"/>
      <c r="G23" s="121" t="str">
        <f>IF($B23&lt;end_year_1,IFERROR(IF($B23&gt;supporting_sheet!$D$11, ROUND(VLOOKUP(supporting_sheet!$G$11,'waste_char_bulk_%_values'!$C$2:$AA$1093,3,FALSE),2), ROUND(VLOOKUP($D23,'waste_char_bulk_%_values'!$C$2:$AA$1093,3,FALSE),2)),0),"")</f>
        <v/>
      </c>
      <c r="H23" s="122"/>
      <c r="I23" s="121" t="str">
        <f>IF($B23&lt;end_year_1,IFERROR(IF($B23&gt;supporting_sheet!$D$11, ROUND(VLOOKUP(supporting_sheet!$G$11,'waste_char_bulk_%_values'!$C$2:$AA$1093,4,FALSE),2), ROUND(VLOOKUP($D23,'waste_char_bulk_%_values'!$C$2:$AA$1093,4,FALSE),2)),0),"")</f>
        <v/>
      </c>
      <c r="J23" s="122"/>
      <c r="K23" s="121" t="str">
        <f>IF($B23&lt;end_year_1,IFERROR(IF($B23&gt;supporting_sheet!$D$11, ROUND(VLOOKUP(supporting_sheet!$G$11,'waste_char_bulk_%_values'!$C$2:$AA$1093,5,FALSE),2), ROUND(VLOOKUP($D23,'waste_char_bulk_%_values'!$C$2:$AA$1093,5,FALSE),2)),0),"")</f>
        <v/>
      </c>
      <c r="L23" s="122"/>
      <c r="M23" s="121" t="str">
        <f>IF($B23&lt;end_year_1,IFERROR(IF($B23&gt;supporting_sheet!$D$11, ROUND(VLOOKUP(supporting_sheet!$G$11,'waste_char_bulk_%_values'!$C$2:$AA$1093,6,FALSE),2), ROUND(VLOOKUP($D23,'waste_char_bulk_%_values'!$C$2:$AA$1093,6,FALSE),2)),0),"")</f>
        <v/>
      </c>
      <c r="N23" s="122"/>
      <c r="O23" s="121" t="str">
        <f>IF($B23&lt;end_year_1,IFERROR(IF($B23&gt;supporting_sheet!$D$11, ROUND(VLOOKUP(supporting_sheet!$G$11,'waste_char_bulk_%_values'!$C$2:$AA$1093,7,FALSE),2), ROUND(VLOOKUP($D23,'waste_char_bulk_%_values'!$C$2:$AA$1093,7,FALSE),2)),0),"")</f>
        <v/>
      </c>
      <c r="P23" s="122"/>
      <c r="Q23" s="121" t="str">
        <f>IF($B23&lt;end_year_1,IFERROR(IF($B23&gt;supporting_sheet!$D$11, ROUND(VLOOKUP(supporting_sheet!$G$11,'waste_char_bulk_%_values'!$C$2:$AA$1093,8,FALSE),2), ROUND(VLOOKUP($D23,'waste_char_bulk_%_values'!$C$2:$AA$1093,8,FALSE),2)),0),"")</f>
        <v/>
      </c>
      <c r="R23" s="122"/>
      <c r="S23" s="121" t="str">
        <f>IF($B23&lt;end_year_1,IFERROR(IF($B23&gt;supporting_sheet!$D$11, ROUND(VLOOKUP(supporting_sheet!$G$11,'waste_char_bulk_%_values'!$C$2:$AA$1093,9,FALSE),2), ROUND(VLOOKUP($D23,'waste_char_bulk_%_values'!$C$2:$AA$1093,9,FALSE),2)),0),"")</f>
        <v/>
      </c>
      <c r="T23" s="122"/>
      <c r="U23" s="121" t="str">
        <f>IF($B23&lt;end_year_1,IFERROR(IF($B23&gt;supporting_sheet!$D$11, ROUND(VLOOKUP(supporting_sheet!$G$11,'waste_char_bulk_%_values'!$C$2:$AA$1093,10,FALSE),2), ROUND(VLOOKUP($D23,'waste_char_bulk_%_values'!$C$2:$AA$1093,10,FALSE),2)),0),"")</f>
        <v/>
      </c>
      <c r="V23" s="122"/>
      <c r="W23" s="123" t="b">
        <f>IF(B23&lt;end_year_1,IFERROR(IF(B23&gt;supporting_sheet!$D$11, ROUND(SUM(VLOOKUP(supporting_sheet!$G$11,'waste_char_bulk_%_values'!$C$2:$P$1093,12,FALSE),VLOOKUP(supporting_sheet!$G$11,'waste_char_bulk_%_values'!$C$2:$P$1093,13,FALSE),VLOOKUP(supporting_sheet!$G$11,'waste_char_bulk_%_values'!$C$2:$P$1093,14,FALSE)),2),ROUND(SUM(VLOOKUP($D23,'waste_char_bulk_%_values'!$C$2:$P$1093,12,FALSE),VLOOKUP($D23,'waste_char_bulk_%_values'!$C$2:$P$1093,13,FALSE),VLOOKUP($D23,'waste_char_bulk_%_values'!$C$2:$P$1093,14,FALSE)),2)),0))</f>
        <v>0</v>
      </c>
      <c r="X23" s="122"/>
      <c r="Y23" s="123" t="e">
        <f t="shared" si="3"/>
        <v>#VALUE!</v>
      </c>
      <c r="Z23" s="122"/>
      <c r="AA23" s="124"/>
      <c r="AB23" s="125">
        <f t="shared" si="2"/>
        <v>0</v>
      </c>
      <c r="AC23" s="351"/>
    </row>
    <row r="24" spans="2:29" s="111" customFormat="1" ht="15" x14ac:dyDescent="0.2">
      <c r="B24" s="112">
        <f>'DONNÉES '!B59</f>
        <v>18</v>
      </c>
      <c r="C24" s="112" t="str">
        <f t="shared" si="0"/>
        <v>AB</v>
      </c>
      <c r="D24" s="112" t="str">
        <f t="shared" si="4"/>
        <v>18ABDefault</v>
      </c>
      <c r="E24" s="121" t="str">
        <f>IF(B24&lt;end_year_1,IFERROR(IF(B24&gt;supporting_sheet!$D$11, ROUND(VLOOKUP(supporting_sheet!$G$11,'waste_char_bulk_%_values'!$C$2:$AA$1093,2,FALSE),2), ROUND(VLOOKUP($D24,'waste_char_bulk_%_values'!$C$2:$AA$1093,2,FALSE),2)),0),"")</f>
        <v/>
      </c>
      <c r="F24" s="122"/>
      <c r="G24" s="121" t="str">
        <f>IF($B24&lt;end_year_1,IFERROR(IF($B24&gt;supporting_sheet!$D$11, ROUND(VLOOKUP(supporting_sheet!$G$11,'waste_char_bulk_%_values'!$C$2:$AA$1093,3,FALSE),2), ROUND(VLOOKUP($D24,'waste_char_bulk_%_values'!$C$2:$AA$1093,3,FALSE),2)),0),"")</f>
        <v/>
      </c>
      <c r="H24" s="122"/>
      <c r="I24" s="121" t="str">
        <f>IF($B24&lt;end_year_1,IFERROR(IF($B24&gt;supporting_sheet!$D$11, ROUND(VLOOKUP(supporting_sheet!$G$11,'waste_char_bulk_%_values'!$C$2:$AA$1093,4,FALSE),2), ROUND(VLOOKUP($D24,'waste_char_bulk_%_values'!$C$2:$AA$1093,4,FALSE),2)),0),"")</f>
        <v/>
      </c>
      <c r="J24" s="122"/>
      <c r="K24" s="121" t="str">
        <f>IF($B24&lt;end_year_1,IFERROR(IF($B24&gt;supporting_sheet!$D$11, ROUND(VLOOKUP(supporting_sheet!$G$11,'waste_char_bulk_%_values'!$C$2:$AA$1093,5,FALSE),2), ROUND(VLOOKUP($D24,'waste_char_bulk_%_values'!$C$2:$AA$1093,5,FALSE),2)),0),"")</f>
        <v/>
      </c>
      <c r="L24" s="122"/>
      <c r="M24" s="121" t="str">
        <f>IF($B24&lt;end_year_1,IFERROR(IF($B24&gt;supporting_sheet!$D$11, ROUND(VLOOKUP(supporting_sheet!$G$11,'waste_char_bulk_%_values'!$C$2:$AA$1093,6,FALSE),2), ROUND(VLOOKUP($D24,'waste_char_bulk_%_values'!$C$2:$AA$1093,6,FALSE),2)),0),"")</f>
        <v/>
      </c>
      <c r="N24" s="122"/>
      <c r="O24" s="121" t="str">
        <f>IF($B24&lt;end_year_1,IFERROR(IF($B24&gt;supporting_sheet!$D$11, ROUND(VLOOKUP(supporting_sheet!$G$11,'waste_char_bulk_%_values'!$C$2:$AA$1093,7,FALSE),2), ROUND(VLOOKUP($D24,'waste_char_bulk_%_values'!$C$2:$AA$1093,7,FALSE),2)),0),"")</f>
        <v/>
      </c>
      <c r="P24" s="122"/>
      <c r="Q24" s="121" t="str">
        <f>IF($B24&lt;end_year_1,IFERROR(IF($B24&gt;supporting_sheet!$D$11, ROUND(VLOOKUP(supporting_sheet!$G$11,'waste_char_bulk_%_values'!$C$2:$AA$1093,8,FALSE),2), ROUND(VLOOKUP($D24,'waste_char_bulk_%_values'!$C$2:$AA$1093,8,FALSE),2)),0),"")</f>
        <v/>
      </c>
      <c r="R24" s="122"/>
      <c r="S24" s="121" t="str">
        <f>IF($B24&lt;end_year_1,IFERROR(IF($B24&gt;supporting_sheet!$D$11, ROUND(VLOOKUP(supporting_sheet!$G$11,'waste_char_bulk_%_values'!$C$2:$AA$1093,9,FALSE),2), ROUND(VLOOKUP($D24,'waste_char_bulk_%_values'!$C$2:$AA$1093,9,FALSE),2)),0),"")</f>
        <v/>
      </c>
      <c r="T24" s="122"/>
      <c r="U24" s="121" t="str">
        <f>IF($B24&lt;end_year_1,IFERROR(IF($B24&gt;supporting_sheet!$D$11, ROUND(VLOOKUP(supporting_sheet!$G$11,'waste_char_bulk_%_values'!$C$2:$AA$1093,10,FALSE),2), ROUND(VLOOKUP($D24,'waste_char_bulk_%_values'!$C$2:$AA$1093,10,FALSE),2)),0),"")</f>
        <v/>
      </c>
      <c r="V24" s="122"/>
      <c r="W24" s="123" t="b">
        <f>IF(B24&lt;end_year_1,IFERROR(IF(B24&gt;supporting_sheet!$D$11, ROUND(SUM(VLOOKUP(supporting_sheet!$G$11,'waste_char_bulk_%_values'!$C$2:$P$1093,12,FALSE),VLOOKUP(supporting_sheet!$G$11,'waste_char_bulk_%_values'!$C$2:$P$1093,13,FALSE),VLOOKUP(supporting_sheet!$G$11,'waste_char_bulk_%_values'!$C$2:$P$1093,14,FALSE)),2),ROUND(SUM(VLOOKUP($D24,'waste_char_bulk_%_values'!$C$2:$P$1093,12,FALSE),VLOOKUP($D24,'waste_char_bulk_%_values'!$C$2:$P$1093,13,FALSE),VLOOKUP($D24,'waste_char_bulk_%_values'!$C$2:$P$1093,14,FALSE)),2)),0))</f>
        <v>0</v>
      </c>
      <c r="X24" s="122"/>
      <c r="Y24" s="123" t="e">
        <f t="shared" si="3"/>
        <v>#VALUE!</v>
      </c>
      <c r="Z24" s="122"/>
      <c r="AA24" s="124"/>
      <c r="AB24" s="125">
        <f t="shared" si="2"/>
        <v>0</v>
      </c>
      <c r="AC24" s="351"/>
    </row>
    <row r="25" spans="2:29" s="111" customFormat="1" ht="15" x14ac:dyDescent="0.2">
      <c r="B25" s="112">
        <f>'DONNÉES '!B60</f>
        <v>19</v>
      </c>
      <c r="C25" s="112" t="str">
        <f t="shared" si="0"/>
        <v>AB</v>
      </c>
      <c r="D25" s="112" t="str">
        <f t="shared" si="4"/>
        <v>19ABDefault</v>
      </c>
      <c r="E25" s="121" t="str">
        <f>IF(B25&lt;end_year_1,IFERROR(IF(B25&gt;supporting_sheet!$D$11, ROUND(VLOOKUP(supporting_sheet!$G$11,'waste_char_bulk_%_values'!$C$2:$AA$1093,2,FALSE),2), ROUND(VLOOKUP($D25,'waste_char_bulk_%_values'!$C$2:$AA$1093,2,FALSE),2)),0),"")</f>
        <v/>
      </c>
      <c r="F25" s="122"/>
      <c r="G25" s="121" t="str">
        <f>IF($B25&lt;end_year_1,IFERROR(IF($B25&gt;supporting_sheet!$D$11, ROUND(VLOOKUP(supporting_sheet!$G$11,'waste_char_bulk_%_values'!$C$2:$AA$1093,3,FALSE),2), ROUND(VLOOKUP($D25,'waste_char_bulk_%_values'!$C$2:$AA$1093,3,FALSE),2)),0),"")</f>
        <v/>
      </c>
      <c r="H25" s="122"/>
      <c r="I25" s="121" t="str">
        <f>IF($B25&lt;end_year_1,IFERROR(IF($B25&gt;supporting_sheet!$D$11, ROUND(VLOOKUP(supporting_sheet!$G$11,'waste_char_bulk_%_values'!$C$2:$AA$1093,4,FALSE),2), ROUND(VLOOKUP($D25,'waste_char_bulk_%_values'!$C$2:$AA$1093,4,FALSE),2)),0),"")</f>
        <v/>
      </c>
      <c r="J25" s="122"/>
      <c r="K25" s="121" t="str">
        <f>IF($B25&lt;end_year_1,IFERROR(IF($B25&gt;supporting_sheet!$D$11, ROUND(VLOOKUP(supporting_sheet!$G$11,'waste_char_bulk_%_values'!$C$2:$AA$1093,5,FALSE),2), ROUND(VLOOKUP($D25,'waste_char_bulk_%_values'!$C$2:$AA$1093,5,FALSE),2)),0),"")</f>
        <v/>
      </c>
      <c r="L25" s="122"/>
      <c r="M25" s="121" t="str">
        <f>IF($B25&lt;end_year_1,IFERROR(IF($B25&gt;supporting_sheet!$D$11, ROUND(VLOOKUP(supporting_sheet!$G$11,'waste_char_bulk_%_values'!$C$2:$AA$1093,6,FALSE),2), ROUND(VLOOKUP($D25,'waste_char_bulk_%_values'!$C$2:$AA$1093,6,FALSE),2)),0),"")</f>
        <v/>
      </c>
      <c r="N25" s="122"/>
      <c r="O25" s="121" t="str">
        <f>IF($B25&lt;end_year_1,IFERROR(IF($B25&gt;supporting_sheet!$D$11, ROUND(VLOOKUP(supporting_sheet!$G$11,'waste_char_bulk_%_values'!$C$2:$AA$1093,7,FALSE),2), ROUND(VLOOKUP($D25,'waste_char_bulk_%_values'!$C$2:$AA$1093,7,FALSE),2)),0),"")</f>
        <v/>
      </c>
      <c r="P25" s="122"/>
      <c r="Q25" s="121" t="str">
        <f>IF($B25&lt;end_year_1,IFERROR(IF($B25&gt;supporting_sheet!$D$11, ROUND(VLOOKUP(supporting_sheet!$G$11,'waste_char_bulk_%_values'!$C$2:$AA$1093,8,FALSE),2), ROUND(VLOOKUP($D25,'waste_char_bulk_%_values'!$C$2:$AA$1093,8,FALSE),2)),0),"")</f>
        <v/>
      </c>
      <c r="R25" s="122"/>
      <c r="S25" s="121" t="str">
        <f>IF($B25&lt;end_year_1,IFERROR(IF($B25&gt;supporting_sheet!$D$11, ROUND(VLOOKUP(supporting_sheet!$G$11,'waste_char_bulk_%_values'!$C$2:$AA$1093,9,FALSE),2), ROUND(VLOOKUP($D25,'waste_char_bulk_%_values'!$C$2:$AA$1093,9,FALSE),2)),0),"")</f>
        <v/>
      </c>
      <c r="T25" s="122"/>
      <c r="U25" s="121" t="str">
        <f>IF($B25&lt;end_year_1,IFERROR(IF($B25&gt;supporting_sheet!$D$11, ROUND(VLOOKUP(supporting_sheet!$G$11,'waste_char_bulk_%_values'!$C$2:$AA$1093,10,FALSE),2), ROUND(VLOOKUP($D25,'waste_char_bulk_%_values'!$C$2:$AA$1093,10,FALSE),2)),0),"")</f>
        <v/>
      </c>
      <c r="V25" s="122"/>
      <c r="W25" s="123" t="b">
        <f>IF(B25&lt;end_year_1,IFERROR(IF(B25&gt;supporting_sheet!$D$11, ROUND(SUM(VLOOKUP(supporting_sheet!$G$11,'waste_char_bulk_%_values'!$C$2:$P$1093,12,FALSE),VLOOKUP(supporting_sheet!$G$11,'waste_char_bulk_%_values'!$C$2:$P$1093,13,FALSE),VLOOKUP(supporting_sheet!$G$11,'waste_char_bulk_%_values'!$C$2:$P$1093,14,FALSE)),2),ROUND(SUM(VLOOKUP($D25,'waste_char_bulk_%_values'!$C$2:$P$1093,12,FALSE),VLOOKUP($D25,'waste_char_bulk_%_values'!$C$2:$P$1093,13,FALSE),VLOOKUP($D25,'waste_char_bulk_%_values'!$C$2:$P$1093,14,FALSE)),2)),0))</f>
        <v>0</v>
      </c>
      <c r="X25" s="122"/>
      <c r="Y25" s="123" t="e">
        <f t="shared" si="3"/>
        <v>#VALUE!</v>
      </c>
      <c r="Z25" s="122"/>
      <c r="AA25" s="124"/>
      <c r="AB25" s="125">
        <f t="shared" si="2"/>
        <v>0</v>
      </c>
      <c r="AC25" s="351"/>
    </row>
    <row r="26" spans="2:29" s="111" customFormat="1" ht="15" x14ac:dyDescent="0.2">
      <c r="B26" s="112">
        <f>'DONNÉES '!B61</f>
        <v>20</v>
      </c>
      <c r="C26" s="112" t="str">
        <f t="shared" si="0"/>
        <v>AB</v>
      </c>
      <c r="D26" s="112" t="str">
        <f t="shared" si="4"/>
        <v>20ABDefault</v>
      </c>
      <c r="E26" s="121" t="str">
        <f>IF(B26&lt;end_year_1,IFERROR(IF(B26&gt;supporting_sheet!$D$11, ROUND(VLOOKUP(supporting_sheet!$G$11,'waste_char_bulk_%_values'!$C$2:$AA$1093,2,FALSE),2), ROUND(VLOOKUP($D26,'waste_char_bulk_%_values'!$C$2:$AA$1093,2,FALSE),2)),0),"")</f>
        <v/>
      </c>
      <c r="F26" s="122"/>
      <c r="G26" s="121" t="str">
        <f>IF($B26&lt;end_year_1,IFERROR(IF($B26&gt;supporting_sheet!$D$11, ROUND(VLOOKUP(supporting_sheet!$G$11,'waste_char_bulk_%_values'!$C$2:$AA$1093,3,FALSE),2), ROUND(VLOOKUP($D26,'waste_char_bulk_%_values'!$C$2:$AA$1093,3,FALSE),2)),0),"")</f>
        <v/>
      </c>
      <c r="H26" s="122"/>
      <c r="I26" s="121" t="str">
        <f>IF($B26&lt;end_year_1,IFERROR(IF($B26&gt;supporting_sheet!$D$11, ROUND(VLOOKUP(supporting_sheet!$G$11,'waste_char_bulk_%_values'!$C$2:$AA$1093,4,FALSE),2), ROUND(VLOOKUP($D26,'waste_char_bulk_%_values'!$C$2:$AA$1093,4,FALSE),2)),0),"")</f>
        <v/>
      </c>
      <c r="J26" s="122"/>
      <c r="K26" s="121" t="str">
        <f>IF($B26&lt;end_year_1,IFERROR(IF($B26&gt;supporting_sheet!$D$11, ROUND(VLOOKUP(supporting_sheet!$G$11,'waste_char_bulk_%_values'!$C$2:$AA$1093,5,FALSE),2), ROUND(VLOOKUP($D26,'waste_char_bulk_%_values'!$C$2:$AA$1093,5,FALSE),2)),0),"")</f>
        <v/>
      </c>
      <c r="L26" s="122"/>
      <c r="M26" s="121" t="str">
        <f>IF($B26&lt;end_year_1,IFERROR(IF($B26&gt;supporting_sheet!$D$11, ROUND(VLOOKUP(supporting_sheet!$G$11,'waste_char_bulk_%_values'!$C$2:$AA$1093,6,FALSE),2), ROUND(VLOOKUP($D26,'waste_char_bulk_%_values'!$C$2:$AA$1093,6,FALSE),2)),0),"")</f>
        <v/>
      </c>
      <c r="N26" s="122"/>
      <c r="O26" s="121" t="str">
        <f>IF($B26&lt;end_year_1,IFERROR(IF($B26&gt;supporting_sheet!$D$11, ROUND(VLOOKUP(supporting_sheet!$G$11,'waste_char_bulk_%_values'!$C$2:$AA$1093,7,FALSE),2), ROUND(VLOOKUP($D26,'waste_char_bulk_%_values'!$C$2:$AA$1093,7,FALSE),2)),0),"")</f>
        <v/>
      </c>
      <c r="P26" s="122"/>
      <c r="Q26" s="121" t="str">
        <f>IF($B26&lt;end_year_1,IFERROR(IF($B26&gt;supporting_sheet!$D$11, ROUND(VLOOKUP(supporting_sheet!$G$11,'waste_char_bulk_%_values'!$C$2:$AA$1093,8,FALSE),2), ROUND(VLOOKUP($D26,'waste_char_bulk_%_values'!$C$2:$AA$1093,8,FALSE),2)),0),"")</f>
        <v/>
      </c>
      <c r="R26" s="122"/>
      <c r="S26" s="121" t="str">
        <f>IF($B26&lt;end_year_1,IFERROR(IF($B26&gt;supporting_sheet!$D$11, ROUND(VLOOKUP(supporting_sheet!$G$11,'waste_char_bulk_%_values'!$C$2:$AA$1093,9,FALSE),2), ROUND(VLOOKUP($D26,'waste_char_bulk_%_values'!$C$2:$AA$1093,9,FALSE),2)),0),"")</f>
        <v/>
      </c>
      <c r="T26" s="122"/>
      <c r="U26" s="121" t="str">
        <f>IF($B26&lt;end_year_1,IFERROR(IF($B26&gt;supporting_sheet!$D$11, ROUND(VLOOKUP(supporting_sheet!$G$11,'waste_char_bulk_%_values'!$C$2:$AA$1093,10,FALSE),2), ROUND(VLOOKUP($D26,'waste_char_bulk_%_values'!$C$2:$AA$1093,10,FALSE),2)),0),"")</f>
        <v/>
      </c>
      <c r="V26" s="122"/>
      <c r="W26" s="123" t="b">
        <f>IF(B26&lt;end_year_1,IFERROR(IF(B26&gt;supporting_sheet!$D$11, ROUND(SUM(VLOOKUP(supporting_sheet!$G$11,'waste_char_bulk_%_values'!$C$2:$P$1093,12,FALSE),VLOOKUP(supporting_sheet!$G$11,'waste_char_bulk_%_values'!$C$2:$P$1093,13,FALSE),VLOOKUP(supporting_sheet!$G$11,'waste_char_bulk_%_values'!$C$2:$P$1093,14,FALSE)),2),ROUND(SUM(VLOOKUP($D26,'waste_char_bulk_%_values'!$C$2:$P$1093,12,FALSE),VLOOKUP($D26,'waste_char_bulk_%_values'!$C$2:$P$1093,13,FALSE),VLOOKUP($D26,'waste_char_bulk_%_values'!$C$2:$P$1093,14,FALSE)),2)),0))</f>
        <v>0</v>
      </c>
      <c r="X26" s="122"/>
      <c r="Y26" s="123" t="e">
        <f t="shared" si="3"/>
        <v>#VALUE!</v>
      </c>
      <c r="Z26" s="122"/>
      <c r="AA26" s="124"/>
      <c r="AB26" s="125">
        <f t="shared" si="2"/>
        <v>0</v>
      </c>
      <c r="AC26" s="351"/>
    </row>
    <row r="27" spans="2:29" s="111" customFormat="1" ht="15" x14ac:dyDescent="0.2">
      <c r="B27" s="112">
        <f>'DONNÉES '!B62</f>
        <v>21</v>
      </c>
      <c r="C27" s="112" t="str">
        <f t="shared" si="0"/>
        <v>AB</v>
      </c>
      <c r="D27" s="112" t="str">
        <f t="shared" si="4"/>
        <v>21ABDefault</v>
      </c>
      <c r="E27" s="121" t="str">
        <f>IF(B27&lt;end_year_1,IFERROR(IF(B27&gt;supporting_sheet!$D$11, ROUND(VLOOKUP(supporting_sheet!$G$11,'waste_char_bulk_%_values'!$C$2:$AA$1093,2,FALSE),2), ROUND(VLOOKUP($D27,'waste_char_bulk_%_values'!$C$2:$AA$1093,2,FALSE),2)),0),"")</f>
        <v/>
      </c>
      <c r="F27" s="122"/>
      <c r="G27" s="121" t="str">
        <f>IF($B27&lt;end_year_1,IFERROR(IF($B27&gt;supporting_sheet!$D$11, ROUND(VLOOKUP(supporting_sheet!$G$11,'waste_char_bulk_%_values'!$C$2:$AA$1093,3,FALSE),2), ROUND(VLOOKUP($D27,'waste_char_bulk_%_values'!$C$2:$AA$1093,3,FALSE),2)),0),"")</f>
        <v/>
      </c>
      <c r="H27" s="122"/>
      <c r="I27" s="121" t="str">
        <f>IF($B27&lt;end_year_1,IFERROR(IF($B27&gt;supporting_sheet!$D$11, ROUND(VLOOKUP(supporting_sheet!$G$11,'waste_char_bulk_%_values'!$C$2:$AA$1093,4,FALSE),2), ROUND(VLOOKUP($D27,'waste_char_bulk_%_values'!$C$2:$AA$1093,4,FALSE),2)),0),"")</f>
        <v/>
      </c>
      <c r="J27" s="122"/>
      <c r="K27" s="121" t="str">
        <f>IF($B27&lt;end_year_1,IFERROR(IF($B27&gt;supporting_sheet!$D$11, ROUND(VLOOKUP(supporting_sheet!$G$11,'waste_char_bulk_%_values'!$C$2:$AA$1093,5,FALSE),2), ROUND(VLOOKUP($D27,'waste_char_bulk_%_values'!$C$2:$AA$1093,5,FALSE),2)),0),"")</f>
        <v/>
      </c>
      <c r="L27" s="122"/>
      <c r="M27" s="121" t="str">
        <f>IF($B27&lt;end_year_1,IFERROR(IF($B27&gt;supporting_sheet!$D$11, ROUND(VLOOKUP(supporting_sheet!$G$11,'waste_char_bulk_%_values'!$C$2:$AA$1093,6,FALSE),2), ROUND(VLOOKUP($D27,'waste_char_bulk_%_values'!$C$2:$AA$1093,6,FALSE),2)),0),"")</f>
        <v/>
      </c>
      <c r="N27" s="122"/>
      <c r="O27" s="121" t="str">
        <f>IF($B27&lt;end_year_1,IFERROR(IF($B27&gt;supporting_sheet!$D$11, ROUND(VLOOKUP(supporting_sheet!$G$11,'waste_char_bulk_%_values'!$C$2:$AA$1093,7,FALSE),2), ROUND(VLOOKUP($D27,'waste_char_bulk_%_values'!$C$2:$AA$1093,7,FALSE),2)),0),"")</f>
        <v/>
      </c>
      <c r="P27" s="122"/>
      <c r="Q27" s="121" t="str">
        <f>IF($B27&lt;end_year_1,IFERROR(IF($B27&gt;supporting_sheet!$D$11, ROUND(VLOOKUP(supporting_sheet!$G$11,'waste_char_bulk_%_values'!$C$2:$AA$1093,8,FALSE),2), ROUND(VLOOKUP($D27,'waste_char_bulk_%_values'!$C$2:$AA$1093,8,FALSE),2)),0),"")</f>
        <v/>
      </c>
      <c r="R27" s="122"/>
      <c r="S27" s="121" t="str">
        <f>IF($B27&lt;end_year_1,IFERROR(IF($B27&gt;supporting_sheet!$D$11, ROUND(VLOOKUP(supporting_sheet!$G$11,'waste_char_bulk_%_values'!$C$2:$AA$1093,9,FALSE),2), ROUND(VLOOKUP($D27,'waste_char_bulk_%_values'!$C$2:$AA$1093,9,FALSE),2)),0),"")</f>
        <v/>
      </c>
      <c r="T27" s="122"/>
      <c r="U27" s="121" t="str">
        <f>IF($B27&lt;end_year_1,IFERROR(IF($B27&gt;supporting_sheet!$D$11, ROUND(VLOOKUP(supporting_sheet!$G$11,'waste_char_bulk_%_values'!$C$2:$AA$1093,10,FALSE),2), ROUND(VLOOKUP($D27,'waste_char_bulk_%_values'!$C$2:$AA$1093,10,FALSE),2)),0),"")</f>
        <v/>
      </c>
      <c r="V27" s="122"/>
      <c r="W27" s="123" t="b">
        <f>IF(B27&lt;end_year_1,IFERROR(IF(B27&gt;supporting_sheet!$D$11, ROUND(SUM(VLOOKUP(supporting_sheet!$G$11,'waste_char_bulk_%_values'!$C$2:$P$1093,12,FALSE),VLOOKUP(supporting_sheet!$G$11,'waste_char_bulk_%_values'!$C$2:$P$1093,13,FALSE),VLOOKUP(supporting_sheet!$G$11,'waste_char_bulk_%_values'!$C$2:$P$1093,14,FALSE)),2),ROUND(SUM(VLOOKUP($D27,'waste_char_bulk_%_values'!$C$2:$P$1093,12,FALSE),VLOOKUP($D27,'waste_char_bulk_%_values'!$C$2:$P$1093,13,FALSE),VLOOKUP($D27,'waste_char_bulk_%_values'!$C$2:$P$1093,14,FALSE)),2)),0))</f>
        <v>0</v>
      </c>
      <c r="X27" s="122"/>
      <c r="Y27" s="123" t="e">
        <f t="shared" si="3"/>
        <v>#VALUE!</v>
      </c>
      <c r="Z27" s="122"/>
      <c r="AA27" s="124"/>
      <c r="AB27" s="125">
        <f t="shared" si="2"/>
        <v>0</v>
      </c>
      <c r="AC27" s="351"/>
    </row>
    <row r="28" spans="2:29" s="111" customFormat="1" ht="15" x14ac:dyDescent="0.2">
      <c r="B28" s="112">
        <f>'DONNÉES '!B63</f>
        <v>22</v>
      </c>
      <c r="C28" s="112" t="str">
        <f t="shared" si="0"/>
        <v>AB</v>
      </c>
      <c r="D28" s="112" t="str">
        <f t="shared" si="4"/>
        <v>22ABDefault</v>
      </c>
      <c r="E28" s="121" t="str">
        <f>IF(B28&lt;end_year_1,IFERROR(IF(B28&gt;supporting_sheet!$D$11, ROUND(VLOOKUP(supporting_sheet!$G$11,'waste_char_bulk_%_values'!$C$2:$AA$1093,2,FALSE),2), ROUND(VLOOKUP($D28,'waste_char_bulk_%_values'!$C$2:$AA$1093,2,FALSE),2)),0),"")</f>
        <v/>
      </c>
      <c r="F28" s="122"/>
      <c r="G28" s="121" t="str">
        <f>IF($B28&lt;end_year_1,IFERROR(IF($B28&gt;supporting_sheet!$D$11, ROUND(VLOOKUP(supporting_sheet!$G$11,'waste_char_bulk_%_values'!$C$2:$AA$1093,3,FALSE),2), ROUND(VLOOKUP($D28,'waste_char_bulk_%_values'!$C$2:$AA$1093,3,FALSE),2)),0),"")</f>
        <v/>
      </c>
      <c r="H28" s="122"/>
      <c r="I28" s="121" t="str">
        <f>IF($B28&lt;end_year_1,IFERROR(IF($B28&gt;supporting_sheet!$D$11, ROUND(VLOOKUP(supporting_sheet!$G$11,'waste_char_bulk_%_values'!$C$2:$AA$1093,4,FALSE),2), ROUND(VLOOKUP($D28,'waste_char_bulk_%_values'!$C$2:$AA$1093,4,FALSE),2)),0),"")</f>
        <v/>
      </c>
      <c r="J28" s="122"/>
      <c r="K28" s="121" t="str">
        <f>IF($B28&lt;end_year_1,IFERROR(IF($B28&gt;supporting_sheet!$D$11, ROUND(VLOOKUP(supporting_sheet!$G$11,'waste_char_bulk_%_values'!$C$2:$AA$1093,5,FALSE),2), ROUND(VLOOKUP($D28,'waste_char_bulk_%_values'!$C$2:$AA$1093,5,FALSE),2)),0),"")</f>
        <v/>
      </c>
      <c r="L28" s="122"/>
      <c r="M28" s="121" t="str">
        <f>IF($B28&lt;end_year_1,IFERROR(IF($B28&gt;supporting_sheet!$D$11, ROUND(VLOOKUP(supporting_sheet!$G$11,'waste_char_bulk_%_values'!$C$2:$AA$1093,6,FALSE),2), ROUND(VLOOKUP($D28,'waste_char_bulk_%_values'!$C$2:$AA$1093,6,FALSE),2)),0),"")</f>
        <v/>
      </c>
      <c r="N28" s="122"/>
      <c r="O28" s="121" t="str">
        <f>IF($B28&lt;end_year_1,IFERROR(IF($B28&gt;supporting_sheet!$D$11, ROUND(VLOOKUP(supporting_sheet!$G$11,'waste_char_bulk_%_values'!$C$2:$AA$1093,7,FALSE),2), ROUND(VLOOKUP($D28,'waste_char_bulk_%_values'!$C$2:$AA$1093,7,FALSE),2)),0),"")</f>
        <v/>
      </c>
      <c r="P28" s="122"/>
      <c r="Q28" s="121" t="str">
        <f>IF($B28&lt;end_year_1,IFERROR(IF($B28&gt;supporting_sheet!$D$11, ROUND(VLOOKUP(supporting_sheet!$G$11,'waste_char_bulk_%_values'!$C$2:$AA$1093,8,FALSE),2), ROUND(VLOOKUP($D28,'waste_char_bulk_%_values'!$C$2:$AA$1093,8,FALSE),2)),0),"")</f>
        <v/>
      </c>
      <c r="R28" s="122"/>
      <c r="S28" s="121" t="str">
        <f>IF($B28&lt;end_year_1,IFERROR(IF($B28&gt;supporting_sheet!$D$11, ROUND(VLOOKUP(supporting_sheet!$G$11,'waste_char_bulk_%_values'!$C$2:$AA$1093,9,FALSE),2), ROUND(VLOOKUP($D28,'waste_char_bulk_%_values'!$C$2:$AA$1093,9,FALSE),2)),0),"")</f>
        <v/>
      </c>
      <c r="T28" s="122"/>
      <c r="U28" s="121" t="str">
        <f>IF($B28&lt;end_year_1,IFERROR(IF($B28&gt;supporting_sheet!$D$11, ROUND(VLOOKUP(supporting_sheet!$G$11,'waste_char_bulk_%_values'!$C$2:$AA$1093,10,FALSE),2), ROUND(VLOOKUP($D28,'waste_char_bulk_%_values'!$C$2:$AA$1093,10,FALSE),2)),0),"")</f>
        <v/>
      </c>
      <c r="V28" s="122"/>
      <c r="W28" s="123" t="b">
        <f>IF(B28&lt;end_year_1,IFERROR(IF(B28&gt;supporting_sheet!$D$11, ROUND(SUM(VLOOKUP(supporting_sheet!$G$11,'waste_char_bulk_%_values'!$C$2:$P$1093,12,FALSE),VLOOKUP(supporting_sheet!$G$11,'waste_char_bulk_%_values'!$C$2:$P$1093,13,FALSE),VLOOKUP(supporting_sheet!$G$11,'waste_char_bulk_%_values'!$C$2:$P$1093,14,FALSE)),2),ROUND(SUM(VLOOKUP($D28,'waste_char_bulk_%_values'!$C$2:$P$1093,12,FALSE),VLOOKUP($D28,'waste_char_bulk_%_values'!$C$2:$P$1093,13,FALSE),VLOOKUP($D28,'waste_char_bulk_%_values'!$C$2:$P$1093,14,FALSE)),2)),0))</f>
        <v>0</v>
      </c>
      <c r="X28" s="122"/>
      <c r="Y28" s="123" t="e">
        <f t="shared" si="3"/>
        <v>#VALUE!</v>
      </c>
      <c r="Z28" s="122"/>
      <c r="AA28" s="124"/>
      <c r="AB28" s="125">
        <f t="shared" si="2"/>
        <v>0</v>
      </c>
      <c r="AC28" s="351"/>
    </row>
    <row r="29" spans="2:29" s="111" customFormat="1" ht="15" x14ac:dyDescent="0.2">
      <c r="B29" s="112">
        <f>'DONNÉES '!B64</f>
        <v>23</v>
      </c>
      <c r="C29" s="112" t="str">
        <f t="shared" si="0"/>
        <v>AB</v>
      </c>
      <c r="D29" s="112" t="str">
        <f t="shared" si="4"/>
        <v>23ABDefault</v>
      </c>
      <c r="E29" s="121" t="str">
        <f>IF(B29&lt;end_year_1,IFERROR(IF(B29&gt;supporting_sheet!$D$11, ROUND(VLOOKUP(supporting_sheet!$G$11,'waste_char_bulk_%_values'!$C$2:$AA$1093,2,FALSE),2), ROUND(VLOOKUP($D29,'waste_char_bulk_%_values'!$C$2:$AA$1093,2,FALSE),2)),0),"")</f>
        <v/>
      </c>
      <c r="F29" s="122"/>
      <c r="G29" s="121" t="str">
        <f>IF($B29&lt;end_year_1,IFERROR(IF($B29&gt;supporting_sheet!$D$11, ROUND(VLOOKUP(supporting_sheet!$G$11,'waste_char_bulk_%_values'!$C$2:$AA$1093,3,FALSE),2), ROUND(VLOOKUP($D29,'waste_char_bulk_%_values'!$C$2:$AA$1093,3,FALSE),2)),0),"")</f>
        <v/>
      </c>
      <c r="H29" s="122"/>
      <c r="I29" s="121" t="str">
        <f>IF($B29&lt;end_year_1,IFERROR(IF($B29&gt;supporting_sheet!$D$11, ROUND(VLOOKUP(supporting_sheet!$G$11,'waste_char_bulk_%_values'!$C$2:$AA$1093,4,FALSE),2), ROUND(VLOOKUP($D29,'waste_char_bulk_%_values'!$C$2:$AA$1093,4,FALSE),2)),0),"")</f>
        <v/>
      </c>
      <c r="J29" s="122"/>
      <c r="K29" s="121" t="str">
        <f>IF($B29&lt;end_year_1,IFERROR(IF($B29&gt;supporting_sheet!$D$11, ROUND(VLOOKUP(supporting_sheet!$G$11,'waste_char_bulk_%_values'!$C$2:$AA$1093,5,FALSE),2), ROUND(VLOOKUP($D29,'waste_char_bulk_%_values'!$C$2:$AA$1093,5,FALSE),2)),0),"")</f>
        <v/>
      </c>
      <c r="L29" s="122"/>
      <c r="M29" s="121" t="str">
        <f>IF($B29&lt;end_year_1,IFERROR(IF($B29&gt;supporting_sheet!$D$11, ROUND(VLOOKUP(supporting_sheet!$G$11,'waste_char_bulk_%_values'!$C$2:$AA$1093,6,FALSE),2), ROUND(VLOOKUP($D29,'waste_char_bulk_%_values'!$C$2:$AA$1093,6,FALSE),2)),0),"")</f>
        <v/>
      </c>
      <c r="N29" s="122"/>
      <c r="O29" s="121" t="str">
        <f>IF($B29&lt;end_year_1,IFERROR(IF($B29&gt;supporting_sheet!$D$11, ROUND(VLOOKUP(supporting_sheet!$G$11,'waste_char_bulk_%_values'!$C$2:$AA$1093,7,FALSE),2), ROUND(VLOOKUP($D29,'waste_char_bulk_%_values'!$C$2:$AA$1093,7,FALSE),2)),0),"")</f>
        <v/>
      </c>
      <c r="P29" s="122"/>
      <c r="Q29" s="121" t="str">
        <f>IF($B29&lt;end_year_1,IFERROR(IF($B29&gt;supporting_sheet!$D$11, ROUND(VLOOKUP(supporting_sheet!$G$11,'waste_char_bulk_%_values'!$C$2:$AA$1093,8,FALSE),2), ROUND(VLOOKUP($D29,'waste_char_bulk_%_values'!$C$2:$AA$1093,8,FALSE),2)),0),"")</f>
        <v/>
      </c>
      <c r="R29" s="122"/>
      <c r="S29" s="121" t="str">
        <f>IF($B29&lt;end_year_1,IFERROR(IF($B29&gt;supporting_sheet!$D$11, ROUND(VLOOKUP(supporting_sheet!$G$11,'waste_char_bulk_%_values'!$C$2:$AA$1093,9,FALSE),2), ROUND(VLOOKUP($D29,'waste_char_bulk_%_values'!$C$2:$AA$1093,9,FALSE),2)),0),"")</f>
        <v/>
      </c>
      <c r="T29" s="122"/>
      <c r="U29" s="121" t="str">
        <f>IF($B29&lt;end_year_1,IFERROR(IF($B29&gt;supporting_sheet!$D$11, ROUND(VLOOKUP(supporting_sheet!$G$11,'waste_char_bulk_%_values'!$C$2:$AA$1093,10,FALSE),2), ROUND(VLOOKUP($D29,'waste_char_bulk_%_values'!$C$2:$AA$1093,10,FALSE),2)),0),"")</f>
        <v/>
      </c>
      <c r="V29" s="122"/>
      <c r="W29" s="123" t="b">
        <f>IF(B29&lt;end_year_1,IFERROR(IF(B29&gt;supporting_sheet!$D$11, ROUND(SUM(VLOOKUP(supporting_sheet!$G$11,'waste_char_bulk_%_values'!$C$2:$P$1093,12,FALSE),VLOOKUP(supporting_sheet!$G$11,'waste_char_bulk_%_values'!$C$2:$P$1093,13,FALSE),VLOOKUP(supporting_sheet!$G$11,'waste_char_bulk_%_values'!$C$2:$P$1093,14,FALSE)),2),ROUND(SUM(VLOOKUP($D29,'waste_char_bulk_%_values'!$C$2:$P$1093,12,FALSE),VLOOKUP($D29,'waste_char_bulk_%_values'!$C$2:$P$1093,13,FALSE),VLOOKUP($D29,'waste_char_bulk_%_values'!$C$2:$P$1093,14,FALSE)),2)),0))</f>
        <v>0</v>
      </c>
      <c r="X29" s="122"/>
      <c r="Y29" s="123" t="e">
        <f t="shared" si="3"/>
        <v>#VALUE!</v>
      </c>
      <c r="Z29" s="122"/>
      <c r="AA29" s="124"/>
      <c r="AB29" s="125">
        <f t="shared" si="2"/>
        <v>0</v>
      </c>
      <c r="AC29" s="351"/>
    </row>
    <row r="30" spans="2:29" s="111" customFormat="1" ht="15" x14ac:dyDescent="0.2">
      <c r="B30" s="112">
        <f>'DONNÉES '!B65</f>
        <v>24</v>
      </c>
      <c r="C30" s="112" t="str">
        <f t="shared" si="0"/>
        <v>AB</v>
      </c>
      <c r="D30" s="112" t="str">
        <f t="shared" si="4"/>
        <v>24ABDefault</v>
      </c>
      <c r="E30" s="121" t="str">
        <f>IF(B30&lt;end_year_1,IFERROR(IF(B30&gt;supporting_sheet!$D$11, ROUND(VLOOKUP(supporting_sheet!$G$11,'waste_char_bulk_%_values'!$C$2:$AA$1093,2,FALSE),2), ROUND(VLOOKUP($D30,'waste_char_bulk_%_values'!$C$2:$AA$1093,2,FALSE),2)),0),"")</f>
        <v/>
      </c>
      <c r="F30" s="122"/>
      <c r="G30" s="121" t="str">
        <f>IF($B30&lt;end_year_1,IFERROR(IF($B30&gt;supporting_sheet!$D$11, ROUND(VLOOKUP(supporting_sheet!$G$11,'waste_char_bulk_%_values'!$C$2:$AA$1093,3,FALSE),2), ROUND(VLOOKUP($D30,'waste_char_bulk_%_values'!$C$2:$AA$1093,3,FALSE),2)),0),"")</f>
        <v/>
      </c>
      <c r="H30" s="122"/>
      <c r="I30" s="121" t="str">
        <f>IF($B30&lt;end_year_1,IFERROR(IF($B30&gt;supporting_sheet!$D$11, ROUND(VLOOKUP(supporting_sheet!$G$11,'waste_char_bulk_%_values'!$C$2:$AA$1093,4,FALSE),2), ROUND(VLOOKUP($D30,'waste_char_bulk_%_values'!$C$2:$AA$1093,4,FALSE),2)),0),"")</f>
        <v/>
      </c>
      <c r="J30" s="122"/>
      <c r="K30" s="121" t="str">
        <f>IF($B30&lt;end_year_1,IFERROR(IF($B30&gt;supporting_sheet!$D$11, ROUND(VLOOKUP(supporting_sheet!$G$11,'waste_char_bulk_%_values'!$C$2:$AA$1093,5,FALSE),2), ROUND(VLOOKUP($D30,'waste_char_bulk_%_values'!$C$2:$AA$1093,5,FALSE),2)),0),"")</f>
        <v/>
      </c>
      <c r="L30" s="122"/>
      <c r="M30" s="121" t="str">
        <f>IF($B30&lt;end_year_1,IFERROR(IF($B30&gt;supporting_sheet!$D$11, ROUND(VLOOKUP(supporting_sheet!$G$11,'waste_char_bulk_%_values'!$C$2:$AA$1093,6,FALSE),2), ROUND(VLOOKUP($D30,'waste_char_bulk_%_values'!$C$2:$AA$1093,6,FALSE),2)),0),"")</f>
        <v/>
      </c>
      <c r="N30" s="122"/>
      <c r="O30" s="121" t="str">
        <f>IF($B30&lt;end_year_1,IFERROR(IF($B30&gt;supporting_sheet!$D$11, ROUND(VLOOKUP(supporting_sheet!$G$11,'waste_char_bulk_%_values'!$C$2:$AA$1093,7,FALSE),2), ROUND(VLOOKUP($D30,'waste_char_bulk_%_values'!$C$2:$AA$1093,7,FALSE),2)),0),"")</f>
        <v/>
      </c>
      <c r="P30" s="122"/>
      <c r="Q30" s="121" t="str">
        <f>IF($B30&lt;end_year_1,IFERROR(IF($B30&gt;supporting_sheet!$D$11, ROUND(VLOOKUP(supporting_sheet!$G$11,'waste_char_bulk_%_values'!$C$2:$AA$1093,8,FALSE),2), ROUND(VLOOKUP($D30,'waste_char_bulk_%_values'!$C$2:$AA$1093,8,FALSE),2)),0),"")</f>
        <v/>
      </c>
      <c r="R30" s="122"/>
      <c r="S30" s="121" t="str">
        <f>IF($B30&lt;end_year_1,IFERROR(IF($B30&gt;supporting_sheet!$D$11, ROUND(VLOOKUP(supporting_sheet!$G$11,'waste_char_bulk_%_values'!$C$2:$AA$1093,9,FALSE),2), ROUND(VLOOKUP($D30,'waste_char_bulk_%_values'!$C$2:$AA$1093,9,FALSE),2)),0),"")</f>
        <v/>
      </c>
      <c r="T30" s="122"/>
      <c r="U30" s="121" t="str">
        <f>IF($B30&lt;end_year_1,IFERROR(IF($B30&gt;supporting_sheet!$D$11, ROUND(VLOOKUP(supporting_sheet!$G$11,'waste_char_bulk_%_values'!$C$2:$AA$1093,10,FALSE),2), ROUND(VLOOKUP($D30,'waste_char_bulk_%_values'!$C$2:$AA$1093,10,FALSE),2)),0),"")</f>
        <v/>
      </c>
      <c r="V30" s="122"/>
      <c r="W30" s="123" t="b">
        <f>IF(B30&lt;end_year_1,IFERROR(IF(B30&gt;supporting_sheet!$D$11, ROUND(SUM(VLOOKUP(supporting_sheet!$G$11,'waste_char_bulk_%_values'!$C$2:$P$1093,12,FALSE),VLOOKUP(supporting_sheet!$G$11,'waste_char_bulk_%_values'!$C$2:$P$1093,13,FALSE),VLOOKUP(supporting_sheet!$G$11,'waste_char_bulk_%_values'!$C$2:$P$1093,14,FALSE)),2),ROUND(SUM(VLOOKUP($D30,'waste_char_bulk_%_values'!$C$2:$P$1093,12,FALSE),VLOOKUP($D30,'waste_char_bulk_%_values'!$C$2:$P$1093,13,FALSE),VLOOKUP($D30,'waste_char_bulk_%_values'!$C$2:$P$1093,14,FALSE)),2)),0))</f>
        <v>0</v>
      </c>
      <c r="X30" s="122"/>
      <c r="Y30" s="123" t="e">
        <f t="shared" si="3"/>
        <v>#VALUE!</v>
      </c>
      <c r="Z30" s="122"/>
      <c r="AA30" s="124"/>
      <c r="AB30" s="125">
        <f t="shared" si="2"/>
        <v>0</v>
      </c>
      <c r="AC30" s="351"/>
    </row>
    <row r="31" spans="2:29" s="111" customFormat="1" ht="15" x14ac:dyDescent="0.2">
      <c r="B31" s="112">
        <f>'DONNÉES '!B66</f>
        <v>25</v>
      </c>
      <c r="C31" s="112" t="str">
        <f t="shared" si="0"/>
        <v>AB</v>
      </c>
      <c r="D31" s="112" t="str">
        <f t="shared" si="4"/>
        <v>25ABDefault</v>
      </c>
      <c r="E31" s="121" t="str">
        <f>IF(B31&lt;end_year_1,IFERROR(IF(B31&gt;supporting_sheet!$D$11, ROUND(VLOOKUP(supporting_sheet!$G$11,'waste_char_bulk_%_values'!$C$2:$AA$1093,2,FALSE),2), ROUND(VLOOKUP($D31,'waste_char_bulk_%_values'!$C$2:$AA$1093,2,FALSE),2)),0),"")</f>
        <v/>
      </c>
      <c r="F31" s="122"/>
      <c r="G31" s="121" t="str">
        <f>IF($B31&lt;end_year_1,IFERROR(IF($B31&gt;supporting_sheet!$D$11, ROUND(VLOOKUP(supporting_sheet!$G$11,'waste_char_bulk_%_values'!$C$2:$AA$1093,3,FALSE),2), ROUND(VLOOKUP($D31,'waste_char_bulk_%_values'!$C$2:$AA$1093,3,FALSE),2)),0),"")</f>
        <v/>
      </c>
      <c r="H31" s="122"/>
      <c r="I31" s="121" t="str">
        <f>IF($B31&lt;end_year_1,IFERROR(IF($B31&gt;supporting_sheet!$D$11, ROUND(VLOOKUP(supporting_sheet!$G$11,'waste_char_bulk_%_values'!$C$2:$AA$1093,4,FALSE),2), ROUND(VLOOKUP($D31,'waste_char_bulk_%_values'!$C$2:$AA$1093,4,FALSE),2)),0),"")</f>
        <v/>
      </c>
      <c r="J31" s="122"/>
      <c r="K31" s="121" t="str">
        <f>IF($B31&lt;end_year_1,IFERROR(IF($B31&gt;supporting_sheet!$D$11, ROUND(VLOOKUP(supporting_sheet!$G$11,'waste_char_bulk_%_values'!$C$2:$AA$1093,5,FALSE),2), ROUND(VLOOKUP($D31,'waste_char_bulk_%_values'!$C$2:$AA$1093,5,FALSE),2)),0),"")</f>
        <v/>
      </c>
      <c r="L31" s="122"/>
      <c r="M31" s="121" t="str">
        <f>IF($B31&lt;end_year_1,IFERROR(IF($B31&gt;supporting_sheet!$D$11, ROUND(VLOOKUP(supporting_sheet!$G$11,'waste_char_bulk_%_values'!$C$2:$AA$1093,6,FALSE),2), ROUND(VLOOKUP($D31,'waste_char_bulk_%_values'!$C$2:$AA$1093,6,FALSE),2)),0),"")</f>
        <v/>
      </c>
      <c r="N31" s="122"/>
      <c r="O31" s="121" t="str">
        <f>IF($B31&lt;end_year_1,IFERROR(IF($B31&gt;supporting_sheet!$D$11, ROUND(VLOOKUP(supporting_sheet!$G$11,'waste_char_bulk_%_values'!$C$2:$AA$1093,7,FALSE),2), ROUND(VLOOKUP($D31,'waste_char_bulk_%_values'!$C$2:$AA$1093,7,FALSE),2)),0),"")</f>
        <v/>
      </c>
      <c r="P31" s="122"/>
      <c r="Q31" s="121" t="str">
        <f>IF($B31&lt;end_year_1,IFERROR(IF($B31&gt;supporting_sheet!$D$11, ROUND(VLOOKUP(supporting_sheet!$G$11,'waste_char_bulk_%_values'!$C$2:$AA$1093,8,FALSE),2), ROUND(VLOOKUP($D31,'waste_char_bulk_%_values'!$C$2:$AA$1093,8,FALSE),2)),0),"")</f>
        <v/>
      </c>
      <c r="R31" s="122"/>
      <c r="S31" s="121" t="str">
        <f>IF($B31&lt;end_year_1,IFERROR(IF($B31&gt;supporting_sheet!$D$11, ROUND(VLOOKUP(supporting_sheet!$G$11,'waste_char_bulk_%_values'!$C$2:$AA$1093,9,FALSE),2), ROUND(VLOOKUP($D31,'waste_char_bulk_%_values'!$C$2:$AA$1093,9,FALSE),2)),0),"")</f>
        <v/>
      </c>
      <c r="T31" s="122"/>
      <c r="U31" s="121" t="str">
        <f>IF($B31&lt;end_year_1,IFERROR(IF($B31&gt;supporting_sheet!$D$11, ROUND(VLOOKUP(supporting_sheet!$G$11,'waste_char_bulk_%_values'!$C$2:$AA$1093,10,FALSE),2), ROUND(VLOOKUP($D31,'waste_char_bulk_%_values'!$C$2:$AA$1093,10,FALSE),2)),0),"")</f>
        <v/>
      </c>
      <c r="V31" s="122"/>
      <c r="W31" s="123" t="b">
        <f>IF(B31&lt;end_year_1,IFERROR(IF(B31&gt;supporting_sheet!$D$11, ROUND(SUM(VLOOKUP(supporting_sheet!$G$11,'waste_char_bulk_%_values'!$C$2:$P$1093,12,FALSE),VLOOKUP(supporting_sheet!$G$11,'waste_char_bulk_%_values'!$C$2:$P$1093,13,FALSE),VLOOKUP(supporting_sheet!$G$11,'waste_char_bulk_%_values'!$C$2:$P$1093,14,FALSE)),2),ROUND(SUM(VLOOKUP($D31,'waste_char_bulk_%_values'!$C$2:$P$1093,12,FALSE),VLOOKUP($D31,'waste_char_bulk_%_values'!$C$2:$P$1093,13,FALSE),VLOOKUP($D31,'waste_char_bulk_%_values'!$C$2:$P$1093,14,FALSE)),2)),0))</f>
        <v>0</v>
      </c>
      <c r="X31" s="122"/>
      <c r="Y31" s="123" t="e">
        <f t="shared" si="3"/>
        <v>#VALUE!</v>
      </c>
      <c r="Z31" s="122"/>
      <c r="AA31" s="124"/>
      <c r="AB31" s="125">
        <f t="shared" si="2"/>
        <v>0</v>
      </c>
      <c r="AC31" s="351"/>
    </row>
    <row r="32" spans="2:29" s="111" customFormat="1" ht="15" x14ac:dyDescent="0.2">
      <c r="B32" s="112">
        <f>'DONNÉES '!B67</f>
        <v>26</v>
      </c>
      <c r="C32" s="112" t="str">
        <f t="shared" si="0"/>
        <v>AB</v>
      </c>
      <c r="D32" s="112" t="str">
        <f t="shared" si="4"/>
        <v>26ABDefault</v>
      </c>
      <c r="E32" s="121" t="str">
        <f>IF(B32&lt;end_year_1,IFERROR(IF(B32&gt;supporting_sheet!$D$11, ROUND(VLOOKUP(supporting_sheet!$G$11,'waste_char_bulk_%_values'!$C$2:$AA$1093,2,FALSE),2), ROUND(VLOOKUP($D32,'waste_char_bulk_%_values'!$C$2:$AA$1093,2,FALSE),2)),0),"")</f>
        <v/>
      </c>
      <c r="F32" s="122"/>
      <c r="G32" s="121" t="str">
        <f>IF($B32&lt;end_year_1,IFERROR(IF($B32&gt;supporting_sheet!$D$11, ROUND(VLOOKUP(supporting_sheet!$G$11,'waste_char_bulk_%_values'!$C$2:$AA$1093,3,FALSE),2), ROUND(VLOOKUP($D32,'waste_char_bulk_%_values'!$C$2:$AA$1093,3,FALSE),2)),0),"")</f>
        <v/>
      </c>
      <c r="H32" s="122"/>
      <c r="I32" s="121" t="str">
        <f>IF($B32&lt;end_year_1,IFERROR(IF($B32&gt;supporting_sheet!$D$11, ROUND(VLOOKUP(supporting_sheet!$G$11,'waste_char_bulk_%_values'!$C$2:$AA$1093,4,FALSE),2), ROUND(VLOOKUP($D32,'waste_char_bulk_%_values'!$C$2:$AA$1093,4,FALSE),2)),0),"")</f>
        <v/>
      </c>
      <c r="J32" s="122"/>
      <c r="K32" s="121" t="str">
        <f>IF($B32&lt;end_year_1,IFERROR(IF($B32&gt;supporting_sheet!$D$11, ROUND(VLOOKUP(supporting_sheet!$G$11,'waste_char_bulk_%_values'!$C$2:$AA$1093,5,FALSE),2), ROUND(VLOOKUP($D32,'waste_char_bulk_%_values'!$C$2:$AA$1093,5,FALSE),2)),0),"")</f>
        <v/>
      </c>
      <c r="L32" s="122"/>
      <c r="M32" s="121" t="str">
        <f>IF($B32&lt;end_year_1,IFERROR(IF($B32&gt;supporting_sheet!$D$11, ROUND(VLOOKUP(supporting_sheet!$G$11,'waste_char_bulk_%_values'!$C$2:$AA$1093,6,FALSE),2), ROUND(VLOOKUP($D32,'waste_char_bulk_%_values'!$C$2:$AA$1093,6,FALSE),2)),0),"")</f>
        <v/>
      </c>
      <c r="N32" s="122"/>
      <c r="O32" s="121" t="str">
        <f>IF($B32&lt;end_year_1,IFERROR(IF($B32&gt;supporting_sheet!$D$11, ROUND(VLOOKUP(supporting_sheet!$G$11,'waste_char_bulk_%_values'!$C$2:$AA$1093,7,FALSE),2), ROUND(VLOOKUP($D32,'waste_char_bulk_%_values'!$C$2:$AA$1093,7,FALSE),2)),0),"")</f>
        <v/>
      </c>
      <c r="P32" s="122"/>
      <c r="Q32" s="121" t="str">
        <f>IF($B32&lt;end_year_1,IFERROR(IF($B32&gt;supporting_sheet!$D$11, ROUND(VLOOKUP(supporting_sheet!$G$11,'waste_char_bulk_%_values'!$C$2:$AA$1093,8,FALSE),2), ROUND(VLOOKUP($D32,'waste_char_bulk_%_values'!$C$2:$AA$1093,8,FALSE),2)),0),"")</f>
        <v/>
      </c>
      <c r="R32" s="122"/>
      <c r="S32" s="121" t="str">
        <f>IF($B32&lt;end_year_1,IFERROR(IF($B32&gt;supporting_sheet!$D$11, ROUND(VLOOKUP(supporting_sheet!$G$11,'waste_char_bulk_%_values'!$C$2:$AA$1093,9,FALSE),2), ROUND(VLOOKUP($D32,'waste_char_bulk_%_values'!$C$2:$AA$1093,9,FALSE),2)),0),"")</f>
        <v/>
      </c>
      <c r="T32" s="122"/>
      <c r="U32" s="121" t="str">
        <f>IF($B32&lt;end_year_1,IFERROR(IF($B32&gt;supporting_sheet!$D$11, ROUND(VLOOKUP(supporting_sheet!$G$11,'waste_char_bulk_%_values'!$C$2:$AA$1093,10,FALSE),2), ROUND(VLOOKUP($D32,'waste_char_bulk_%_values'!$C$2:$AA$1093,10,FALSE),2)),0),"")</f>
        <v/>
      </c>
      <c r="V32" s="122"/>
      <c r="W32" s="123" t="b">
        <f>IF(B32&lt;end_year_1,IFERROR(IF(B32&gt;supporting_sheet!$D$11, ROUND(SUM(VLOOKUP(supporting_sheet!$G$11,'waste_char_bulk_%_values'!$C$2:$P$1093,12,FALSE),VLOOKUP(supporting_sheet!$G$11,'waste_char_bulk_%_values'!$C$2:$P$1093,13,FALSE),VLOOKUP(supporting_sheet!$G$11,'waste_char_bulk_%_values'!$C$2:$P$1093,14,FALSE)),2),ROUND(SUM(VLOOKUP($D32,'waste_char_bulk_%_values'!$C$2:$P$1093,12,FALSE),VLOOKUP($D32,'waste_char_bulk_%_values'!$C$2:$P$1093,13,FALSE),VLOOKUP($D32,'waste_char_bulk_%_values'!$C$2:$P$1093,14,FALSE)),2)),0))</f>
        <v>0</v>
      </c>
      <c r="X32" s="122"/>
      <c r="Y32" s="123" t="e">
        <f t="shared" si="3"/>
        <v>#VALUE!</v>
      </c>
      <c r="Z32" s="122"/>
      <c r="AA32" s="124"/>
      <c r="AB32" s="125">
        <f t="shared" si="2"/>
        <v>0</v>
      </c>
      <c r="AC32" s="351"/>
    </row>
    <row r="33" spans="2:29" s="111" customFormat="1" ht="15" x14ac:dyDescent="0.2">
      <c r="B33" s="112">
        <f>'DONNÉES '!B68</f>
        <v>27</v>
      </c>
      <c r="C33" s="112" t="str">
        <f t="shared" si="0"/>
        <v>AB</v>
      </c>
      <c r="D33" s="112" t="str">
        <f t="shared" si="4"/>
        <v>27ABDefault</v>
      </c>
      <c r="E33" s="121" t="str">
        <f>IF(B33&lt;end_year_1,IFERROR(IF(B33&gt;supporting_sheet!$D$11, ROUND(VLOOKUP(supporting_sheet!$G$11,'waste_char_bulk_%_values'!$C$2:$AA$1093,2,FALSE),2), ROUND(VLOOKUP($D33,'waste_char_bulk_%_values'!$C$2:$AA$1093,2,FALSE),2)),0),"")</f>
        <v/>
      </c>
      <c r="F33" s="122"/>
      <c r="G33" s="121" t="str">
        <f>IF($B33&lt;end_year_1,IFERROR(IF($B33&gt;supporting_sheet!$D$11, ROUND(VLOOKUP(supporting_sheet!$G$11,'waste_char_bulk_%_values'!$C$2:$AA$1093,3,FALSE),2), ROUND(VLOOKUP($D33,'waste_char_bulk_%_values'!$C$2:$AA$1093,3,FALSE),2)),0),"")</f>
        <v/>
      </c>
      <c r="H33" s="122"/>
      <c r="I33" s="121" t="str">
        <f>IF($B33&lt;end_year_1,IFERROR(IF($B33&gt;supporting_sheet!$D$11, ROUND(VLOOKUP(supporting_sheet!$G$11,'waste_char_bulk_%_values'!$C$2:$AA$1093,4,FALSE),2), ROUND(VLOOKUP($D33,'waste_char_bulk_%_values'!$C$2:$AA$1093,4,FALSE),2)),0),"")</f>
        <v/>
      </c>
      <c r="J33" s="122"/>
      <c r="K33" s="121" t="str">
        <f>IF($B33&lt;end_year_1,IFERROR(IF($B33&gt;supporting_sheet!$D$11, ROUND(VLOOKUP(supporting_sheet!$G$11,'waste_char_bulk_%_values'!$C$2:$AA$1093,5,FALSE),2), ROUND(VLOOKUP($D33,'waste_char_bulk_%_values'!$C$2:$AA$1093,5,FALSE),2)),0),"")</f>
        <v/>
      </c>
      <c r="L33" s="122"/>
      <c r="M33" s="121" t="str">
        <f>IF($B33&lt;end_year_1,IFERROR(IF($B33&gt;supporting_sheet!$D$11, ROUND(VLOOKUP(supporting_sheet!$G$11,'waste_char_bulk_%_values'!$C$2:$AA$1093,6,FALSE),2), ROUND(VLOOKUP($D33,'waste_char_bulk_%_values'!$C$2:$AA$1093,6,FALSE),2)),0),"")</f>
        <v/>
      </c>
      <c r="N33" s="122"/>
      <c r="O33" s="121" t="str">
        <f>IF($B33&lt;end_year_1,IFERROR(IF($B33&gt;supporting_sheet!$D$11, ROUND(VLOOKUP(supporting_sheet!$G$11,'waste_char_bulk_%_values'!$C$2:$AA$1093,7,FALSE),2), ROUND(VLOOKUP($D33,'waste_char_bulk_%_values'!$C$2:$AA$1093,7,FALSE),2)),0),"")</f>
        <v/>
      </c>
      <c r="P33" s="122"/>
      <c r="Q33" s="121" t="str">
        <f>IF($B33&lt;end_year_1,IFERROR(IF($B33&gt;supporting_sheet!$D$11, ROUND(VLOOKUP(supporting_sheet!$G$11,'waste_char_bulk_%_values'!$C$2:$AA$1093,8,FALSE),2), ROUND(VLOOKUP($D33,'waste_char_bulk_%_values'!$C$2:$AA$1093,8,FALSE),2)),0),"")</f>
        <v/>
      </c>
      <c r="R33" s="122"/>
      <c r="S33" s="121" t="str">
        <f>IF($B33&lt;end_year_1,IFERROR(IF($B33&gt;supporting_sheet!$D$11, ROUND(VLOOKUP(supporting_sheet!$G$11,'waste_char_bulk_%_values'!$C$2:$AA$1093,9,FALSE),2), ROUND(VLOOKUP($D33,'waste_char_bulk_%_values'!$C$2:$AA$1093,9,FALSE),2)),0),"")</f>
        <v/>
      </c>
      <c r="T33" s="122"/>
      <c r="U33" s="121" t="str">
        <f>IF($B33&lt;end_year_1,IFERROR(IF($B33&gt;supporting_sheet!$D$11, ROUND(VLOOKUP(supporting_sheet!$G$11,'waste_char_bulk_%_values'!$C$2:$AA$1093,10,FALSE),2), ROUND(VLOOKUP($D33,'waste_char_bulk_%_values'!$C$2:$AA$1093,10,FALSE),2)),0),"")</f>
        <v/>
      </c>
      <c r="V33" s="122"/>
      <c r="W33" s="123" t="b">
        <f>IF(B33&lt;end_year_1,IFERROR(IF(B33&gt;supporting_sheet!$D$11, ROUND(SUM(VLOOKUP(supporting_sheet!$G$11,'waste_char_bulk_%_values'!$C$2:$P$1093,12,FALSE),VLOOKUP(supporting_sheet!$G$11,'waste_char_bulk_%_values'!$C$2:$P$1093,13,FALSE),VLOOKUP(supporting_sheet!$G$11,'waste_char_bulk_%_values'!$C$2:$P$1093,14,FALSE)),2),ROUND(SUM(VLOOKUP($D33,'waste_char_bulk_%_values'!$C$2:$P$1093,12,FALSE),VLOOKUP($D33,'waste_char_bulk_%_values'!$C$2:$P$1093,13,FALSE),VLOOKUP($D33,'waste_char_bulk_%_values'!$C$2:$P$1093,14,FALSE)),2)),0))</f>
        <v>0</v>
      </c>
      <c r="X33" s="122"/>
      <c r="Y33" s="123" t="e">
        <f t="shared" si="3"/>
        <v>#VALUE!</v>
      </c>
      <c r="Z33" s="122"/>
      <c r="AA33" s="124"/>
      <c r="AB33" s="125">
        <f t="shared" si="2"/>
        <v>0</v>
      </c>
      <c r="AC33" s="351"/>
    </row>
    <row r="34" spans="2:29" s="111" customFormat="1" ht="15" x14ac:dyDescent="0.2">
      <c r="B34" s="112">
        <f>'DONNÉES '!B69</f>
        <v>28</v>
      </c>
      <c r="C34" s="112" t="str">
        <f t="shared" si="0"/>
        <v>AB</v>
      </c>
      <c r="D34" s="112" t="str">
        <f t="shared" si="4"/>
        <v>28ABDefault</v>
      </c>
      <c r="E34" s="121" t="str">
        <f>IF(B34&lt;end_year_1,IFERROR(IF(B34&gt;supporting_sheet!$D$11, ROUND(VLOOKUP(supporting_sheet!$G$11,'waste_char_bulk_%_values'!$C$2:$AA$1093,2,FALSE),2), ROUND(VLOOKUP($D34,'waste_char_bulk_%_values'!$C$2:$AA$1093,2,FALSE),2)),0),"")</f>
        <v/>
      </c>
      <c r="F34" s="122"/>
      <c r="G34" s="121" t="str">
        <f>IF($B34&lt;end_year_1,IFERROR(IF($B34&gt;supporting_sheet!$D$11, ROUND(VLOOKUP(supporting_sheet!$G$11,'waste_char_bulk_%_values'!$C$2:$AA$1093,3,FALSE),2), ROUND(VLOOKUP($D34,'waste_char_bulk_%_values'!$C$2:$AA$1093,3,FALSE),2)),0),"")</f>
        <v/>
      </c>
      <c r="H34" s="122"/>
      <c r="I34" s="121" t="str">
        <f>IF($B34&lt;end_year_1,IFERROR(IF($B34&gt;supporting_sheet!$D$11, ROUND(VLOOKUP(supporting_sheet!$G$11,'waste_char_bulk_%_values'!$C$2:$AA$1093,4,FALSE),2), ROUND(VLOOKUP($D34,'waste_char_bulk_%_values'!$C$2:$AA$1093,4,FALSE),2)),0),"")</f>
        <v/>
      </c>
      <c r="J34" s="122"/>
      <c r="K34" s="121" t="str">
        <f>IF($B34&lt;end_year_1,IFERROR(IF($B34&gt;supporting_sheet!$D$11, ROUND(VLOOKUP(supporting_sheet!$G$11,'waste_char_bulk_%_values'!$C$2:$AA$1093,5,FALSE),2), ROUND(VLOOKUP($D34,'waste_char_bulk_%_values'!$C$2:$AA$1093,5,FALSE),2)),0),"")</f>
        <v/>
      </c>
      <c r="L34" s="122"/>
      <c r="M34" s="121" t="str">
        <f>IF($B34&lt;end_year_1,IFERROR(IF($B34&gt;supporting_sheet!$D$11, ROUND(VLOOKUP(supporting_sheet!$G$11,'waste_char_bulk_%_values'!$C$2:$AA$1093,6,FALSE),2), ROUND(VLOOKUP($D34,'waste_char_bulk_%_values'!$C$2:$AA$1093,6,FALSE),2)),0),"")</f>
        <v/>
      </c>
      <c r="N34" s="122"/>
      <c r="O34" s="121" t="str">
        <f>IF($B34&lt;end_year_1,IFERROR(IF($B34&gt;supporting_sheet!$D$11, ROUND(VLOOKUP(supporting_sheet!$G$11,'waste_char_bulk_%_values'!$C$2:$AA$1093,7,FALSE),2), ROUND(VLOOKUP($D34,'waste_char_bulk_%_values'!$C$2:$AA$1093,7,FALSE),2)),0),"")</f>
        <v/>
      </c>
      <c r="P34" s="122"/>
      <c r="Q34" s="121" t="str">
        <f>IF($B34&lt;end_year_1,IFERROR(IF($B34&gt;supporting_sheet!$D$11, ROUND(VLOOKUP(supporting_sheet!$G$11,'waste_char_bulk_%_values'!$C$2:$AA$1093,8,FALSE),2), ROUND(VLOOKUP($D34,'waste_char_bulk_%_values'!$C$2:$AA$1093,8,FALSE),2)),0),"")</f>
        <v/>
      </c>
      <c r="R34" s="122"/>
      <c r="S34" s="121" t="str">
        <f>IF($B34&lt;end_year_1,IFERROR(IF($B34&gt;supporting_sheet!$D$11, ROUND(VLOOKUP(supporting_sheet!$G$11,'waste_char_bulk_%_values'!$C$2:$AA$1093,9,FALSE),2), ROUND(VLOOKUP($D34,'waste_char_bulk_%_values'!$C$2:$AA$1093,9,FALSE),2)),0),"")</f>
        <v/>
      </c>
      <c r="T34" s="122"/>
      <c r="U34" s="121" t="str">
        <f>IF($B34&lt;end_year_1,IFERROR(IF($B34&gt;supporting_sheet!$D$11, ROUND(VLOOKUP(supporting_sheet!$G$11,'waste_char_bulk_%_values'!$C$2:$AA$1093,10,FALSE),2), ROUND(VLOOKUP($D34,'waste_char_bulk_%_values'!$C$2:$AA$1093,10,FALSE),2)),0),"")</f>
        <v/>
      </c>
      <c r="V34" s="122"/>
      <c r="W34" s="123" t="b">
        <f>IF(B34&lt;end_year_1,IFERROR(IF(B34&gt;supporting_sheet!$D$11, ROUND(SUM(VLOOKUP(supporting_sheet!$G$11,'waste_char_bulk_%_values'!$C$2:$P$1093,12,FALSE),VLOOKUP(supporting_sheet!$G$11,'waste_char_bulk_%_values'!$C$2:$P$1093,13,FALSE),VLOOKUP(supporting_sheet!$G$11,'waste_char_bulk_%_values'!$C$2:$P$1093,14,FALSE)),2),ROUND(SUM(VLOOKUP($D34,'waste_char_bulk_%_values'!$C$2:$P$1093,12,FALSE),VLOOKUP($D34,'waste_char_bulk_%_values'!$C$2:$P$1093,13,FALSE),VLOOKUP($D34,'waste_char_bulk_%_values'!$C$2:$P$1093,14,FALSE)),2)),0))</f>
        <v>0</v>
      </c>
      <c r="X34" s="122"/>
      <c r="Y34" s="123" t="e">
        <f t="shared" si="3"/>
        <v>#VALUE!</v>
      </c>
      <c r="Z34" s="122"/>
      <c r="AA34" s="124"/>
      <c r="AB34" s="125">
        <f t="shared" si="2"/>
        <v>0</v>
      </c>
      <c r="AC34" s="351"/>
    </row>
    <row r="35" spans="2:29" s="111" customFormat="1" ht="15" x14ac:dyDescent="0.2">
      <c r="B35" s="112">
        <f>'DONNÉES '!B70</f>
        <v>29</v>
      </c>
      <c r="C35" s="112" t="str">
        <f t="shared" si="0"/>
        <v>AB</v>
      </c>
      <c r="D35" s="112" t="str">
        <f t="shared" si="4"/>
        <v>29ABDefault</v>
      </c>
      <c r="E35" s="121" t="str">
        <f>IF(B35&lt;end_year_1,IFERROR(IF(B35&gt;supporting_sheet!$D$11, ROUND(VLOOKUP(supporting_sheet!$G$11,'waste_char_bulk_%_values'!$C$2:$AA$1093,2,FALSE),2), ROUND(VLOOKUP($D35,'waste_char_bulk_%_values'!$C$2:$AA$1093,2,FALSE),2)),0),"")</f>
        <v/>
      </c>
      <c r="F35" s="122"/>
      <c r="G35" s="121" t="str">
        <f>IF($B35&lt;end_year_1,IFERROR(IF($B35&gt;supporting_sheet!$D$11, ROUND(VLOOKUP(supporting_sheet!$G$11,'waste_char_bulk_%_values'!$C$2:$AA$1093,3,FALSE),2), ROUND(VLOOKUP($D35,'waste_char_bulk_%_values'!$C$2:$AA$1093,3,FALSE),2)),0),"")</f>
        <v/>
      </c>
      <c r="H35" s="122"/>
      <c r="I35" s="121" t="str">
        <f>IF($B35&lt;end_year_1,IFERROR(IF($B35&gt;supporting_sheet!$D$11, ROUND(VLOOKUP(supporting_sheet!$G$11,'waste_char_bulk_%_values'!$C$2:$AA$1093,4,FALSE),2), ROUND(VLOOKUP($D35,'waste_char_bulk_%_values'!$C$2:$AA$1093,4,FALSE),2)),0),"")</f>
        <v/>
      </c>
      <c r="J35" s="122"/>
      <c r="K35" s="121" t="str">
        <f>IF($B35&lt;end_year_1,IFERROR(IF($B35&gt;supporting_sheet!$D$11, ROUND(VLOOKUP(supporting_sheet!$G$11,'waste_char_bulk_%_values'!$C$2:$AA$1093,5,FALSE),2), ROUND(VLOOKUP($D35,'waste_char_bulk_%_values'!$C$2:$AA$1093,5,FALSE),2)),0),"")</f>
        <v/>
      </c>
      <c r="L35" s="122"/>
      <c r="M35" s="121" t="str">
        <f>IF($B35&lt;end_year_1,IFERROR(IF($B35&gt;supporting_sheet!$D$11, ROUND(VLOOKUP(supporting_sheet!$G$11,'waste_char_bulk_%_values'!$C$2:$AA$1093,6,FALSE),2), ROUND(VLOOKUP($D35,'waste_char_bulk_%_values'!$C$2:$AA$1093,6,FALSE),2)),0),"")</f>
        <v/>
      </c>
      <c r="N35" s="122"/>
      <c r="O35" s="121" t="str">
        <f>IF($B35&lt;end_year_1,IFERROR(IF($B35&gt;supporting_sheet!$D$11, ROUND(VLOOKUP(supporting_sheet!$G$11,'waste_char_bulk_%_values'!$C$2:$AA$1093,7,FALSE),2), ROUND(VLOOKUP($D35,'waste_char_bulk_%_values'!$C$2:$AA$1093,7,FALSE),2)),0),"")</f>
        <v/>
      </c>
      <c r="P35" s="122"/>
      <c r="Q35" s="121" t="str">
        <f>IF($B35&lt;end_year_1,IFERROR(IF($B35&gt;supporting_sheet!$D$11, ROUND(VLOOKUP(supporting_sheet!$G$11,'waste_char_bulk_%_values'!$C$2:$AA$1093,8,FALSE),2), ROUND(VLOOKUP($D35,'waste_char_bulk_%_values'!$C$2:$AA$1093,8,FALSE),2)),0),"")</f>
        <v/>
      </c>
      <c r="R35" s="122"/>
      <c r="S35" s="121" t="str">
        <f>IF($B35&lt;end_year_1,IFERROR(IF($B35&gt;supporting_sheet!$D$11, ROUND(VLOOKUP(supporting_sheet!$G$11,'waste_char_bulk_%_values'!$C$2:$AA$1093,9,FALSE),2), ROUND(VLOOKUP($D35,'waste_char_bulk_%_values'!$C$2:$AA$1093,9,FALSE),2)),0),"")</f>
        <v/>
      </c>
      <c r="T35" s="122"/>
      <c r="U35" s="121" t="str">
        <f>IF($B35&lt;end_year_1,IFERROR(IF($B35&gt;supporting_sheet!$D$11, ROUND(VLOOKUP(supporting_sheet!$G$11,'waste_char_bulk_%_values'!$C$2:$AA$1093,10,FALSE),2), ROUND(VLOOKUP($D35,'waste_char_bulk_%_values'!$C$2:$AA$1093,10,FALSE),2)),0),"")</f>
        <v/>
      </c>
      <c r="V35" s="122"/>
      <c r="W35" s="123" t="b">
        <f>IF(B35&lt;end_year_1,IFERROR(IF(B35&gt;supporting_sheet!$D$11, ROUND(SUM(VLOOKUP(supporting_sheet!$G$11,'waste_char_bulk_%_values'!$C$2:$P$1093,12,FALSE),VLOOKUP(supporting_sheet!$G$11,'waste_char_bulk_%_values'!$C$2:$P$1093,13,FALSE),VLOOKUP(supporting_sheet!$G$11,'waste_char_bulk_%_values'!$C$2:$P$1093,14,FALSE)),2),ROUND(SUM(VLOOKUP($D35,'waste_char_bulk_%_values'!$C$2:$P$1093,12,FALSE),VLOOKUP($D35,'waste_char_bulk_%_values'!$C$2:$P$1093,13,FALSE),VLOOKUP($D35,'waste_char_bulk_%_values'!$C$2:$P$1093,14,FALSE)),2)),0))</f>
        <v>0</v>
      </c>
      <c r="X35" s="122"/>
      <c r="Y35" s="123" t="e">
        <f t="shared" si="3"/>
        <v>#VALUE!</v>
      </c>
      <c r="Z35" s="122"/>
      <c r="AA35" s="124"/>
      <c r="AB35" s="125">
        <f t="shared" si="2"/>
        <v>0</v>
      </c>
      <c r="AC35" s="351"/>
    </row>
    <row r="36" spans="2:29" s="111" customFormat="1" ht="15" x14ac:dyDescent="0.2">
      <c r="B36" s="112">
        <f>'DONNÉES '!B71</f>
        <v>30</v>
      </c>
      <c r="C36" s="112" t="str">
        <f t="shared" si="0"/>
        <v>AB</v>
      </c>
      <c r="D36" s="112" t="str">
        <f t="shared" si="4"/>
        <v>30ABDefault</v>
      </c>
      <c r="E36" s="121" t="str">
        <f>IF(B36&lt;end_year_1,IFERROR(IF(B36&gt;supporting_sheet!$D$11, ROUND(VLOOKUP(supporting_sheet!$G$11,'waste_char_bulk_%_values'!$C$2:$AA$1093,2,FALSE),2), ROUND(VLOOKUP($D36,'waste_char_bulk_%_values'!$C$2:$AA$1093,2,FALSE),2)),0),"")</f>
        <v/>
      </c>
      <c r="F36" s="122"/>
      <c r="G36" s="121" t="str">
        <f>IF($B36&lt;end_year_1,IFERROR(IF($B36&gt;supporting_sheet!$D$11, ROUND(VLOOKUP(supporting_sheet!$G$11,'waste_char_bulk_%_values'!$C$2:$AA$1093,3,FALSE),2), ROUND(VLOOKUP($D36,'waste_char_bulk_%_values'!$C$2:$AA$1093,3,FALSE),2)),0),"")</f>
        <v/>
      </c>
      <c r="H36" s="122"/>
      <c r="I36" s="121" t="str">
        <f>IF($B36&lt;end_year_1,IFERROR(IF($B36&gt;supporting_sheet!$D$11, ROUND(VLOOKUP(supporting_sheet!$G$11,'waste_char_bulk_%_values'!$C$2:$AA$1093,4,FALSE),2), ROUND(VLOOKUP($D36,'waste_char_bulk_%_values'!$C$2:$AA$1093,4,FALSE),2)),0),"")</f>
        <v/>
      </c>
      <c r="J36" s="122"/>
      <c r="K36" s="121" t="str">
        <f>IF($B36&lt;end_year_1,IFERROR(IF($B36&gt;supporting_sheet!$D$11, ROUND(VLOOKUP(supporting_sheet!$G$11,'waste_char_bulk_%_values'!$C$2:$AA$1093,5,FALSE),2), ROUND(VLOOKUP($D36,'waste_char_bulk_%_values'!$C$2:$AA$1093,5,FALSE),2)),0),"")</f>
        <v/>
      </c>
      <c r="L36" s="122"/>
      <c r="M36" s="121" t="str">
        <f>IF($B36&lt;end_year_1,IFERROR(IF($B36&gt;supporting_sheet!$D$11, ROUND(VLOOKUP(supporting_sheet!$G$11,'waste_char_bulk_%_values'!$C$2:$AA$1093,6,FALSE),2), ROUND(VLOOKUP($D36,'waste_char_bulk_%_values'!$C$2:$AA$1093,6,FALSE),2)),0),"")</f>
        <v/>
      </c>
      <c r="N36" s="122"/>
      <c r="O36" s="121" t="str">
        <f>IF($B36&lt;end_year_1,IFERROR(IF($B36&gt;supporting_sheet!$D$11, ROUND(VLOOKUP(supporting_sheet!$G$11,'waste_char_bulk_%_values'!$C$2:$AA$1093,7,FALSE),2), ROUND(VLOOKUP($D36,'waste_char_bulk_%_values'!$C$2:$AA$1093,7,FALSE),2)),0),"")</f>
        <v/>
      </c>
      <c r="P36" s="122"/>
      <c r="Q36" s="121" t="str">
        <f>IF($B36&lt;end_year_1,IFERROR(IF($B36&gt;supporting_sheet!$D$11, ROUND(VLOOKUP(supporting_sheet!$G$11,'waste_char_bulk_%_values'!$C$2:$AA$1093,8,FALSE),2), ROUND(VLOOKUP($D36,'waste_char_bulk_%_values'!$C$2:$AA$1093,8,FALSE),2)),0),"")</f>
        <v/>
      </c>
      <c r="R36" s="122"/>
      <c r="S36" s="121" t="str">
        <f>IF($B36&lt;end_year_1,IFERROR(IF($B36&gt;supporting_sheet!$D$11, ROUND(VLOOKUP(supporting_sheet!$G$11,'waste_char_bulk_%_values'!$C$2:$AA$1093,9,FALSE),2), ROUND(VLOOKUP($D36,'waste_char_bulk_%_values'!$C$2:$AA$1093,9,FALSE),2)),0),"")</f>
        <v/>
      </c>
      <c r="T36" s="122"/>
      <c r="U36" s="121" t="str">
        <f>IF($B36&lt;end_year_1,IFERROR(IF($B36&gt;supporting_sheet!$D$11, ROUND(VLOOKUP(supporting_sheet!$G$11,'waste_char_bulk_%_values'!$C$2:$AA$1093,10,FALSE),2), ROUND(VLOOKUP($D36,'waste_char_bulk_%_values'!$C$2:$AA$1093,10,FALSE),2)),0),"")</f>
        <v/>
      </c>
      <c r="V36" s="122"/>
      <c r="W36" s="123" t="b">
        <f>IF(B36&lt;end_year_1,IFERROR(IF(B36&gt;supporting_sheet!$D$11, ROUND(SUM(VLOOKUP(supporting_sheet!$G$11,'waste_char_bulk_%_values'!$C$2:$P$1093,12,FALSE),VLOOKUP(supporting_sheet!$G$11,'waste_char_bulk_%_values'!$C$2:$P$1093,13,FALSE),VLOOKUP(supporting_sheet!$G$11,'waste_char_bulk_%_values'!$C$2:$P$1093,14,FALSE)),2),ROUND(SUM(VLOOKUP($D36,'waste_char_bulk_%_values'!$C$2:$P$1093,12,FALSE),VLOOKUP($D36,'waste_char_bulk_%_values'!$C$2:$P$1093,13,FALSE),VLOOKUP($D36,'waste_char_bulk_%_values'!$C$2:$P$1093,14,FALSE)),2)),0))</f>
        <v>0</v>
      </c>
      <c r="X36" s="122"/>
      <c r="Y36" s="123" t="e">
        <f t="shared" si="3"/>
        <v>#VALUE!</v>
      </c>
      <c r="Z36" s="122"/>
      <c r="AA36" s="124"/>
      <c r="AB36" s="125">
        <f t="shared" si="2"/>
        <v>0</v>
      </c>
      <c r="AC36" s="351"/>
    </row>
    <row r="37" spans="2:29" s="111" customFormat="1" ht="15" x14ac:dyDescent="0.2">
      <c r="B37" s="112">
        <f>'DONNÉES '!B72</f>
        <v>31</v>
      </c>
      <c r="C37" s="112" t="str">
        <f t="shared" si="0"/>
        <v>AB</v>
      </c>
      <c r="D37" s="112" t="str">
        <f t="shared" si="4"/>
        <v>31ABDefault</v>
      </c>
      <c r="E37" s="121" t="str">
        <f>IF(B37&lt;end_year_1,IFERROR(IF(B37&gt;supporting_sheet!$D$11, ROUND(VLOOKUP(supporting_sheet!$G$11,'waste_char_bulk_%_values'!$C$2:$AA$1093,2,FALSE),2), ROUND(VLOOKUP($D37,'waste_char_bulk_%_values'!$C$2:$AA$1093,2,FALSE),2)),0),"")</f>
        <v/>
      </c>
      <c r="F37" s="122"/>
      <c r="G37" s="121" t="str">
        <f>IF($B37&lt;end_year_1,IFERROR(IF($B37&gt;supporting_sheet!$D$11, ROUND(VLOOKUP(supporting_sheet!$G$11,'waste_char_bulk_%_values'!$C$2:$AA$1093,3,FALSE),2), ROUND(VLOOKUP($D37,'waste_char_bulk_%_values'!$C$2:$AA$1093,3,FALSE),2)),0),"")</f>
        <v/>
      </c>
      <c r="H37" s="122"/>
      <c r="I37" s="121" t="str">
        <f>IF($B37&lt;end_year_1,IFERROR(IF($B37&gt;supporting_sheet!$D$11, ROUND(VLOOKUP(supporting_sheet!$G$11,'waste_char_bulk_%_values'!$C$2:$AA$1093,4,FALSE),2), ROUND(VLOOKUP($D37,'waste_char_bulk_%_values'!$C$2:$AA$1093,4,FALSE),2)),0),"")</f>
        <v/>
      </c>
      <c r="J37" s="122"/>
      <c r="K37" s="121" t="str">
        <f>IF($B37&lt;end_year_1,IFERROR(IF($B37&gt;supporting_sheet!$D$11, ROUND(VLOOKUP(supporting_sheet!$G$11,'waste_char_bulk_%_values'!$C$2:$AA$1093,5,FALSE),2), ROUND(VLOOKUP($D37,'waste_char_bulk_%_values'!$C$2:$AA$1093,5,FALSE),2)),0),"")</f>
        <v/>
      </c>
      <c r="L37" s="122"/>
      <c r="M37" s="121" t="str">
        <f>IF($B37&lt;end_year_1,IFERROR(IF($B37&gt;supporting_sheet!$D$11, ROUND(VLOOKUP(supporting_sheet!$G$11,'waste_char_bulk_%_values'!$C$2:$AA$1093,6,FALSE),2), ROUND(VLOOKUP($D37,'waste_char_bulk_%_values'!$C$2:$AA$1093,6,FALSE),2)),0),"")</f>
        <v/>
      </c>
      <c r="N37" s="122"/>
      <c r="O37" s="121" t="str">
        <f>IF($B37&lt;end_year_1,IFERROR(IF($B37&gt;supporting_sheet!$D$11, ROUND(VLOOKUP(supporting_sheet!$G$11,'waste_char_bulk_%_values'!$C$2:$AA$1093,7,FALSE),2), ROUND(VLOOKUP($D37,'waste_char_bulk_%_values'!$C$2:$AA$1093,7,FALSE),2)),0),"")</f>
        <v/>
      </c>
      <c r="P37" s="122"/>
      <c r="Q37" s="121" t="str">
        <f>IF($B37&lt;end_year_1,IFERROR(IF($B37&gt;supporting_sheet!$D$11, ROUND(VLOOKUP(supporting_sheet!$G$11,'waste_char_bulk_%_values'!$C$2:$AA$1093,8,FALSE),2), ROUND(VLOOKUP($D37,'waste_char_bulk_%_values'!$C$2:$AA$1093,8,FALSE),2)),0),"")</f>
        <v/>
      </c>
      <c r="R37" s="122"/>
      <c r="S37" s="121" t="str">
        <f>IF($B37&lt;end_year_1,IFERROR(IF($B37&gt;supporting_sheet!$D$11, ROUND(VLOOKUP(supporting_sheet!$G$11,'waste_char_bulk_%_values'!$C$2:$AA$1093,9,FALSE),2), ROUND(VLOOKUP($D37,'waste_char_bulk_%_values'!$C$2:$AA$1093,9,FALSE),2)),0),"")</f>
        <v/>
      </c>
      <c r="T37" s="122"/>
      <c r="U37" s="121" t="str">
        <f>IF($B37&lt;end_year_1,IFERROR(IF($B37&gt;supporting_sheet!$D$11, ROUND(VLOOKUP(supporting_sheet!$G$11,'waste_char_bulk_%_values'!$C$2:$AA$1093,10,FALSE),2), ROUND(VLOOKUP($D37,'waste_char_bulk_%_values'!$C$2:$AA$1093,10,FALSE),2)),0),"")</f>
        <v/>
      </c>
      <c r="V37" s="122"/>
      <c r="W37" s="123" t="b">
        <f>IF(B37&lt;end_year_1,IFERROR(IF(B37&gt;supporting_sheet!$D$11, ROUND(SUM(VLOOKUP(supporting_sheet!$G$11,'waste_char_bulk_%_values'!$C$2:$P$1093,12,FALSE),VLOOKUP(supporting_sheet!$G$11,'waste_char_bulk_%_values'!$C$2:$P$1093,13,FALSE),VLOOKUP(supporting_sheet!$G$11,'waste_char_bulk_%_values'!$C$2:$P$1093,14,FALSE)),2),ROUND(SUM(VLOOKUP($D37,'waste_char_bulk_%_values'!$C$2:$P$1093,12,FALSE),VLOOKUP($D37,'waste_char_bulk_%_values'!$C$2:$P$1093,13,FALSE),VLOOKUP($D37,'waste_char_bulk_%_values'!$C$2:$P$1093,14,FALSE)),2)),0))</f>
        <v>0</v>
      </c>
      <c r="X37" s="122"/>
      <c r="Y37" s="123" t="e">
        <f t="shared" si="3"/>
        <v>#VALUE!</v>
      </c>
      <c r="Z37" s="122"/>
      <c r="AA37" s="124"/>
      <c r="AB37" s="125">
        <f t="shared" si="2"/>
        <v>0</v>
      </c>
      <c r="AC37" s="351"/>
    </row>
    <row r="38" spans="2:29" s="111" customFormat="1" ht="15" x14ac:dyDescent="0.2">
      <c r="B38" s="112">
        <f>'DONNÉES '!B73</f>
        <v>32</v>
      </c>
      <c r="C38" s="112" t="str">
        <f t="shared" ref="C38:C69" si="5">province_1</f>
        <v>AB</v>
      </c>
      <c r="D38" s="112" t="str">
        <f t="shared" si="4"/>
        <v>32ABDefault</v>
      </c>
      <c r="E38" s="121" t="str">
        <f>IF(B38&lt;end_year_1,IFERROR(IF(B38&gt;supporting_sheet!$D$11, ROUND(VLOOKUP(supporting_sheet!$G$11,'waste_char_bulk_%_values'!$C$2:$AA$1093,2,FALSE),2), ROUND(VLOOKUP($D38,'waste_char_bulk_%_values'!$C$2:$AA$1093,2,FALSE),2)),0),"")</f>
        <v/>
      </c>
      <c r="F38" s="122"/>
      <c r="G38" s="121" t="str">
        <f>IF($B38&lt;end_year_1,IFERROR(IF($B38&gt;supporting_sheet!$D$11, ROUND(VLOOKUP(supporting_sheet!$G$11,'waste_char_bulk_%_values'!$C$2:$AA$1093,3,FALSE),2), ROUND(VLOOKUP($D38,'waste_char_bulk_%_values'!$C$2:$AA$1093,3,FALSE),2)),0),"")</f>
        <v/>
      </c>
      <c r="H38" s="122"/>
      <c r="I38" s="121" t="str">
        <f>IF($B38&lt;end_year_1,IFERROR(IF($B38&gt;supporting_sheet!$D$11, ROUND(VLOOKUP(supporting_sheet!$G$11,'waste_char_bulk_%_values'!$C$2:$AA$1093,4,FALSE),2), ROUND(VLOOKUP($D38,'waste_char_bulk_%_values'!$C$2:$AA$1093,4,FALSE),2)),0),"")</f>
        <v/>
      </c>
      <c r="J38" s="122"/>
      <c r="K38" s="121" t="str">
        <f>IF($B38&lt;end_year_1,IFERROR(IF($B38&gt;supporting_sheet!$D$11, ROUND(VLOOKUP(supporting_sheet!$G$11,'waste_char_bulk_%_values'!$C$2:$AA$1093,5,FALSE),2), ROUND(VLOOKUP($D38,'waste_char_bulk_%_values'!$C$2:$AA$1093,5,FALSE),2)),0),"")</f>
        <v/>
      </c>
      <c r="L38" s="122"/>
      <c r="M38" s="121" t="str">
        <f>IF($B38&lt;end_year_1,IFERROR(IF($B38&gt;supporting_sheet!$D$11, ROUND(VLOOKUP(supporting_sheet!$G$11,'waste_char_bulk_%_values'!$C$2:$AA$1093,6,FALSE),2), ROUND(VLOOKUP($D38,'waste_char_bulk_%_values'!$C$2:$AA$1093,6,FALSE),2)),0),"")</f>
        <v/>
      </c>
      <c r="N38" s="122"/>
      <c r="O38" s="121" t="str">
        <f>IF($B38&lt;end_year_1,IFERROR(IF($B38&gt;supporting_sheet!$D$11, ROUND(VLOOKUP(supporting_sheet!$G$11,'waste_char_bulk_%_values'!$C$2:$AA$1093,7,FALSE),2), ROUND(VLOOKUP($D38,'waste_char_bulk_%_values'!$C$2:$AA$1093,7,FALSE),2)),0),"")</f>
        <v/>
      </c>
      <c r="P38" s="122"/>
      <c r="Q38" s="121" t="str">
        <f>IF($B38&lt;end_year_1,IFERROR(IF($B38&gt;supporting_sheet!$D$11, ROUND(VLOOKUP(supporting_sheet!$G$11,'waste_char_bulk_%_values'!$C$2:$AA$1093,8,FALSE),2), ROUND(VLOOKUP($D38,'waste_char_bulk_%_values'!$C$2:$AA$1093,8,FALSE),2)),0),"")</f>
        <v/>
      </c>
      <c r="R38" s="122"/>
      <c r="S38" s="121" t="str">
        <f>IF($B38&lt;end_year_1,IFERROR(IF($B38&gt;supporting_sheet!$D$11, ROUND(VLOOKUP(supporting_sheet!$G$11,'waste_char_bulk_%_values'!$C$2:$AA$1093,9,FALSE),2), ROUND(VLOOKUP($D38,'waste_char_bulk_%_values'!$C$2:$AA$1093,9,FALSE),2)),0),"")</f>
        <v/>
      </c>
      <c r="T38" s="122"/>
      <c r="U38" s="121" t="str">
        <f>IF($B38&lt;end_year_1,IFERROR(IF($B38&gt;supporting_sheet!$D$11, ROUND(VLOOKUP(supporting_sheet!$G$11,'waste_char_bulk_%_values'!$C$2:$AA$1093,10,FALSE),2), ROUND(VLOOKUP($D38,'waste_char_bulk_%_values'!$C$2:$AA$1093,10,FALSE),2)),0),"")</f>
        <v/>
      </c>
      <c r="V38" s="122"/>
      <c r="W38" s="123" t="b">
        <f>IF(B38&lt;end_year_1,IFERROR(IF(B38&gt;supporting_sheet!$D$11, ROUND(SUM(VLOOKUP(supporting_sheet!$G$11,'waste_char_bulk_%_values'!$C$2:$P$1093,12,FALSE),VLOOKUP(supporting_sheet!$G$11,'waste_char_bulk_%_values'!$C$2:$P$1093,13,FALSE),VLOOKUP(supporting_sheet!$G$11,'waste_char_bulk_%_values'!$C$2:$P$1093,14,FALSE)),2),ROUND(SUM(VLOOKUP($D38,'waste_char_bulk_%_values'!$C$2:$P$1093,12,FALSE),VLOOKUP($D38,'waste_char_bulk_%_values'!$C$2:$P$1093,13,FALSE),VLOOKUP($D38,'waste_char_bulk_%_values'!$C$2:$P$1093,14,FALSE)),2)),0))</f>
        <v>0</v>
      </c>
      <c r="X38" s="122"/>
      <c r="Y38" s="123" t="e">
        <f t="shared" si="3"/>
        <v>#VALUE!</v>
      </c>
      <c r="Z38" s="122"/>
      <c r="AA38" s="124"/>
      <c r="AB38" s="125">
        <f t="shared" ref="AB38:AB69" si="6">IF(B38&lt;=Current_year,F38+H38+J38+L38+N38+P38+R38+T38+V38+X38+Z38)</f>
        <v>0</v>
      </c>
      <c r="AC38" s="351"/>
    </row>
    <row r="39" spans="2:29" s="111" customFormat="1" ht="15" x14ac:dyDescent="0.2">
      <c r="B39" s="112">
        <f>'DONNÉES '!B74</f>
        <v>33</v>
      </c>
      <c r="C39" s="112" t="str">
        <f t="shared" si="5"/>
        <v>AB</v>
      </c>
      <c r="D39" s="112" t="str">
        <f t="shared" si="4"/>
        <v>33ABDefault</v>
      </c>
      <c r="E39" s="121" t="str">
        <f>IF(B39&lt;end_year_1,IFERROR(IF(B39&gt;supporting_sheet!$D$11, ROUND(VLOOKUP(supporting_sheet!$G$11,'waste_char_bulk_%_values'!$C$2:$AA$1093,2,FALSE),2), ROUND(VLOOKUP($D39,'waste_char_bulk_%_values'!$C$2:$AA$1093,2,FALSE),2)),0),"")</f>
        <v/>
      </c>
      <c r="F39" s="122"/>
      <c r="G39" s="121" t="str">
        <f>IF($B39&lt;end_year_1,IFERROR(IF($B39&gt;supporting_sheet!$D$11, ROUND(VLOOKUP(supporting_sheet!$G$11,'waste_char_bulk_%_values'!$C$2:$AA$1093,3,FALSE),2), ROUND(VLOOKUP($D39,'waste_char_bulk_%_values'!$C$2:$AA$1093,3,FALSE),2)),0),"")</f>
        <v/>
      </c>
      <c r="H39" s="122"/>
      <c r="I39" s="121" t="str">
        <f>IF($B39&lt;end_year_1,IFERROR(IF($B39&gt;supporting_sheet!$D$11, ROUND(VLOOKUP(supporting_sheet!$G$11,'waste_char_bulk_%_values'!$C$2:$AA$1093,4,FALSE),2), ROUND(VLOOKUP($D39,'waste_char_bulk_%_values'!$C$2:$AA$1093,4,FALSE),2)),0),"")</f>
        <v/>
      </c>
      <c r="J39" s="122"/>
      <c r="K39" s="121" t="str">
        <f>IF($B39&lt;end_year_1,IFERROR(IF($B39&gt;supporting_sheet!$D$11, ROUND(VLOOKUP(supporting_sheet!$G$11,'waste_char_bulk_%_values'!$C$2:$AA$1093,5,FALSE),2), ROUND(VLOOKUP($D39,'waste_char_bulk_%_values'!$C$2:$AA$1093,5,FALSE),2)),0),"")</f>
        <v/>
      </c>
      <c r="L39" s="122"/>
      <c r="M39" s="121" t="str">
        <f>IF($B39&lt;end_year_1,IFERROR(IF($B39&gt;supporting_sheet!$D$11, ROUND(VLOOKUP(supporting_sheet!$G$11,'waste_char_bulk_%_values'!$C$2:$AA$1093,6,FALSE),2), ROUND(VLOOKUP($D39,'waste_char_bulk_%_values'!$C$2:$AA$1093,6,FALSE),2)),0),"")</f>
        <v/>
      </c>
      <c r="N39" s="122"/>
      <c r="O39" s="121" t="str">
        <f>IF($B39&lt;end_year_1,IFERROR(IF($B39&gt;supporting_sheet!$D$11, ROUND(VLOOKUP(supporting_sheet!$G$11,'waste_char_bulk_%_values'!$C$2:$AA$1093,7,FALSE),2), ROUND(VLOOKUP($D39,'waste_char_bulk_%_values'!$C$2:$AA$1093,7,FALSE),2)),0),"")</f>
        <v/>
      </c>
      <c r="P39" s="122"/>
      <c r="Q39" s="121" t="str">
        <f>IF($B39&lt;end_year_1,IFERROR(IF($B39&gt;supporting_sheet!$D$11, ROUND(VLOOKUP(supporting_sheet!$G$11,'waste_char_bulk_%_values'!$C$2:$AA$1093,8,FALSE),2), ROUND(VLOOKUP($D39,'waste_char_bulk_%_values'!$C$2:$AA$1093,8,FALSE),2)),0),"")</f>
        <v/>
      </c>
      <c r="R39" s="122"/>
      <c r="S39" s="121" t="str">
        <f>IF($B39&lt;end_year_1,IFERROR(IF($B39&gt;supporting_sheet!$D$11, ROUND(VLOOKUP(supporting_sheet!$G$11,'waste_char_bulk_%_values'!$C$2:$AA$1093,9,FALSE),2), ROUND(VLOOKUP($D39,'waste_char_bulk_%_values'!$C$2:$AA$1093,9,FALSE),2)),0),"")</f>
        <v/>
      </c>
      <c r="T39" s="122"/>
      <c r="U39" s="121" t="str">
        <f>IF($B39&lt;end_year_1,IFERROR(IF($B39&gt;supporting_sheet!$D$11, ROUND(VLOOKUP(supporting_sheet!$G$11,'waste_char_bulk_%_values'!$C$2:$AA$1093,10,FALSE),2), ROUND(VLOOKUP($D39,'waste_char_bulk_%_values'!$C$2:$AA$1093,10,FALSE),2)),0),"")</f>
        <v/>
      </c>
      <c r="V39" s="122"/>
      <c r="W39" s="123" t="b">
        <f>IF(B39&lt;end_year_1,IFERROR(IF(B39&gt;supporting_sheet!$D$11, ROUND(SUM(VLOOKUP(supporting_sheet!$G$11,'waste_char_bulk_%_values'!$C$2:$P$1093,12,FALSE),VLOOKUP(supporting_sheet!$G$11,'waste_char_bulk_%_values'!$C$2:$P$1093,13,FALSE),VLOOKUP(supporting_sheet!$G$11,'waste_char_bulk_%_values'!$C$2:$P$1093,14,FALSE)),2),ROUND(SUM(VLOOKUP($D39,'waste_char_bulk_%_values'!$C$2:$P$1093,12,FALSE),VLOOKUP($D39,'waste_char_bulk_%_values'!$C$2:$P$1093,13,FALSE),VLOOKUP($D39,'waste_char_bulk_%_values'!$C$2:$P$1093,14,FALSE)),2)),0))</f>
        <v>0</v>
      </c>
      <c r="X39" s="122"/>
      <c r="Y39" s="123" t="e">
        <f t="shared" si="3"/>
        <v>#VALUE!</v>
      </c>
      <c r="Z39" s="122"/>
      <c r="AA39" s="124"/>
      <c r="AB39" s="125">
        <f t="shared" si="6"/>
        <v>0</v>
      </c>
      <c r="AC39" s="351"/>
    </row>
    <row r="40" spans="2:29" s="111" customFormat="1" ht="15" x14ac:dyDescent="0.2">
      <c r="B40" s="112">
        <f>'DONNÉES '!B75</f>
        <v>34</v>
      </c>
      <c r="C40" s="112" t="str">
        <f t="shared" si="5"/>
        <v>AB</v>
      </c>
      <c r="D40" s="112" t="str">
        <f t="shared" si="4"/>
        <v>34ABDefault</v>
      </c>
      <c r="E40" s="121" t="str">
        <f>IF(B40&lt;end_year_1,IFERROR(IF(B40&gt;supporting_sheet!$D$11, ROUND(VLOOKUP(supporting_sheet!$G$11,'waste_char_bulk_%_values'!$C$2:$AA$1093,2,FALSE),2), ROUND(VLOOKUP($D40,'waste_char_bulk_%_values'!$C$2:$AA$1093,2,FALSE),2)),0),"")</f>
        <v/>
      </c>
      <c r="F40" s="122"/>
      <c r="G40" s="121" t="str">
        <f>IF($B40&lt;end_year_1,IFERROR(IF($B40&gt;supporting_sheet!$D$11, ROUND(VLOOKUP(supporting_sheet!$G$11,'waste_char_bulk_%_values'!$C$2:$AA$1093,3,FALSE),2), ROUND(VLOOKUP($D40,'waste_char_bulk_%_values'!$C$2:$AA$1093,3,FALSE),2)),0),"")</f>
        <v/>
      </c>
      <c r="H40" s="122"/>
      <c r="I40" s="121" t="str">
        <f>IF($B40&lt;end_year_1,IFERROR(IF($B40&gt;supporting_sheet!$D$11, ROUND(VLOOKUP(supporting_sheet!$G$11,'waste_char_bulk_%_values'!$C$2:$AA$1093,4,FALSE),2), ROUND(VLOOKUP($D40,'waste_char_bulk_%_values'!$C$2:$AA$1093,4,FALSE),2)),0),"")</f>
        <v/>
      </c>
      <c r="J40" s="122"/>
      <c r="K40" s="121" t="str">
        <f>IF($B40&lt;end_year_1,IFERROR(IF($B40&gt;supporting_sheet!$D$11, ROUND(VLOOKUP(supporting_sheet!$G$11,'waste_char_bulk_%_values'!$C$2:$AA$1093,5,FALSE),2), ROUND(VLOOKUP($D40,'waste_char_bulk_%_values'!$C$2:$AA$1093,5,FALSE),2)),0),"")</f>
        <v/>
      </c>
      <c r="L40" s="122"/>
      <c r="M40" s="121" t="str">
        <f>IF($B40&lt;end_year_1,IFERROR(IF($B40&gt;supporting_sheet!$D$11, ROUND(VLOOKUP(supporting_sheet!$G$11,'waste_char_bulk_%_values'!$C$2:$AA$1093,6,FALSE),2), ROUND(VLOOKUP($D40,'waste_char_bulk_%_values'!$C$2:$AA$1093,6,FALSE),2)),0),"")</f>
        <v/>
      </c>
      <c r="N40" s="122"/>
      <c r="O40" s="121" t="str">
        <f>IF($B40&lt;end_year_1,IFERROR(IF($B40&gt;supporting_sheet!$D$11, ROUND(VLOOKUP(supporting_sheet!$G$11,'waste_char_bulk_%_values'!$C$2:$AA$1093,7,FALSE),2), ROUND(VLOOKUP($D40,'waste_char_bulk_%_values'!$C$2:$AA$1093,7,FALSE),2)),0),"")</f>
        <v/>
      </c>
      <c r="P40" s="122"/>
      <c r="Q40" s="121" t="str">
        <f>IF($B40&lt;end_year_1,IFERROR(IF($B40&gt;supporting_sheet!$D$11, ROUND(VLOOKUP(supporting_sheet!$G$11,'waste_char_bulk_%_values'!$C$2:$AA$1093,8,FALSE),2), ROUND(VLOOKUP($D40,'waste_char_bulk_%_values'!$C$2:$AA$1093,8,FALSE),2)),0),"")</f>
        <v/>
      </c>
      <c r="R40" s="122"/>
      <c r="S40" s="121" t="str">
        <f>IF($B40&lt;end_year_1,IFERROR(IF($B40&gt;supporting_sheet!$D$11, ROUND(VLOOKUP(supporting_sheet!$G$11,'waste_char_bulk_%_values'!$C$2:$AA$1093,9,FALSE),2), ROUND(VLOOKUP($D40,'waste_char_bulk_%_values'!$C$2:$AA$1093,9,FALSE),2)),0),"")</f>
        <v/>
      </c>
      <c r="T40" s="122"/>
      <c r="U40" s="121" t="str">
        <f>IF($B40&lt;end_year_1,IFERROR(IF($B40&gt;supporting_sheet!$D$11, ROUND(VLOOKUP(supporting_sheet!$G$11,'waste_char_bulk_%_values'!$C$2:$AA$1093,10,FALSE),2), ROUND(VLOOKUP($D40,'waste_char_bulk_%_values'!$C$2:$AA$1093,10,FALSE),2)),0),"")</f>
        <v/>
      </c>
      <c r="V40" s="122"/>
      <c r="W40" s="123" t="b">
        <f>IF(B40&lt;end_year_1,IFERROR(IF(B40&gt;supporting_sheet!$D$11, ROUND(SUM(VLOOKUP(supporting_sheet!$G$11,'waste_char_bulk_%_values'!$C$2:$P$1093,12,FALSE),VLOOKUP(supporting_sheet!$G$11,'waste_char_bulk_%_values'!$C$2:$P$1093,13,FALSE),VLOOKUP(supporting_sheet!$G$11,'waste_char_bulk_%_values'!$C$2:$P$1093,14,FALSE)),2),ROUND(SUM(VLOOKUP($D40,'waste_char_bulk_%_values'!$C$2:$P$1093,12,FALSE),VLOOKUP($D40,'waste_char_bulk_%_values'!$C$2:$P$1093,13,FALSE),VLOOKUP($D40,'waste_char_bulk_%_values'!$C$2:$P$1093,14,FALSE)),2)),0))</f>
        <v>0</v>
      </c>
      <c r="X40" s="122"/>
      <c r="Y40" s="123" t="e">
        <f t="shared" si="3"/>
        <v>#VALUE!</v>
      </c>
      <c r="Z40" s="122"/>
      <c r="AA40" s="124"/>
      <c r="AB40" s="125">
        <f t="shared" si="6"/>
        <v>0</v>
      </c>
      <c r="AC40" s="351"/>
    </row>
    <row r="41" spans="2:29" s="111" customFormat="1" ht="15" x14ac:dyDescent="0.2">
      <c r="B41" s="112">
        <f>'DONNÉES '!B76</f>
        <v>35</v>
      </c>
      <c r="C41" s="112" t="str">
        <f t="shared" si="5"/>
        <v>AB</v>
      </c>
      <c r="D41" s="112" t="str">
        <f t="shared" si="4"/>
        <v>35ABDefault</v>
      </c>
      <c r="E41" s="121" t="str">
        <f>IF(B41&lt;end_year_1,IFERROR(IF(B41&gt;supporting_sheet!$D$11, ROUND(VLOOKUP(supporting_sheet!$G$11,'waste_char_bulk_%_values'!$C$2:$AA$1093,2,FALSE),2), ROUND(VLOOKUP($D41,'waste_char_bulk_%_values'!$C$2:$AA$1093,2,FALSE),2)),0),"")</f>
        <v/>
      </c>
      <c r="F41" s="122"/>
      <c r="G41" s="121" t="str">
        <f>IF($B41&lt;end_year_1,IFERROR(IF($B41&gt;supporting_sheet!$D$11, ROUND(VLOOKUP(supporting_sheet!$G$11,'waste_char_bulk_%_values'!$C$2:$AA$1093,3,FALSE),2), ROUND(VLOOKUP($D41,'waste_char_bulk_%_values'!$C$2:$AA$1093,3,FALSE),2)),0),"")</f>
        <v/>
      </c>
      <c r="H41" s="122"/>
      <c r="I41" s="121" t="str">
        <f>IF($B41&lt;end_year_1,IFERROR(IF($B41&gt;supporting_sheet!$D$11, ROUND(VLOOKUP(supporting_sheet!$G$11,'waste_char_bulk_%_values'!$C$2:$AA$1093,4,FALSE),2), ROUND(VLOOKUP($D41,'waste_char_bulk_%_values'!$C$2:$AA$1093,4,FALSE),2)),0),"")</f>
        <v/>
      </c>
      <c r="J41" s="122"/>
      <c r="K41" s="121" t="str">
        <f>IF($B41&lt;end_year_1,IFERROR(IF($B41&gt;supporting_sheet!$D$11, ROUND(VLOOKUP(supporting_sheet!$G$11,'waste_char_bulk_%_values'!$C$2:$AA$1093,5,FALSE),2), ROUND(VLOOKUP($D41,'waste_char_bulk_%_values'!$C$2:$AA$1093,5,FALSE),2)),0),"")</f>
        <v/>
      </c>
      <c r="L41" s="122"/>
      <c r="M41" s="121" t="str">
        <f>IF($B41&lt;end_year_1,IFERROR(IF($B41&gt;supporting_sheet!$D$11, ROUND(VLOOKUP(supporting_sheet!$G$11,'waste_char_bulk_%_values'!$C$2:$AA$1093,6,FALSE),2), ROUND(VLOOKUP($D41,'waste_char_bulk_%_values'!$C$2:$AA$1093,6,FALSE),2)),0),"")</f>
        <v/>
      </c>
      <c r="N41" s="122"/>
      <c r="O41" s="121" t="str">
        <f>IF($B41&lt;end_year_1,IFERROR(IF($B41&gt;supporting_sheet!$D$11, ROUND(VLOOKUP(supporting_sheet!$G$11,'waste_char_bulk_%_values'!$C$2:$AA$1093,7,FALSE),2), ROUND(VLOOKUP($D41,'waste_char_bulk_%_values'!$C$2:$AA$1093,7,FALSE),2)),0),"")</f>
        <v/>
      </c>
      <c r="P41" s="122"/>
      <c r="Q41" s="121" t="str">
        <f>IF($B41&lt;end_year_1,IFERROR(IF($B41&gt;supporting_sheet!$D$11, ROUND(VLOOKUP(supporting_sheet!$G$11,'waste_char_bulk_%_values'!$C$2:$AA$1093,8,FALSE),2), ROUND(VLOOKUP($D41,'waste_char_bulk_%_values'!$C$2:$AA$1093,8,FALSE),2)),0),"")</f>
        <v/>
      </c>
      <c r="R41" s="122"/>
      <c r="S41" s="121" t="str">
        <f>IF($B41&lt;end_year_1,IFERROR(IF($B41&gt;supporting_sheet!$D$11, ROUND(VLOOKUP(supporting_sheet!$G$11,'waste_char_bulk_%_values'!$C$2:$AA$1093,9,FALSE),2), ROUND(VLOOKUP($D41,'waste_char_bulk_%_values'!$C$2:$AA$1093,9,FALSE),2)),0),"")</f>
        <v/>
      </c>
      <c r="T41" s="122"/>
      <c r="U41" s="121" t="str">
        <f>IF($B41&lt;end_year_1,IFERROR(IF($B41&gt;supporting_sheet!$D$11, ROUND(VLOOKUP(supporting_sheet!$G$11,'waste_char_bulk_%_values'!$C$2:$AA$1093,10,FALSE),2), ROUND(VLOOKUP($D41,'waste_char_bulk_%_values'!$C$2:$AA$1093,10,FALSE),2)),0),"")</f>
        <v/>
      </c>
      <c r="V41" s="122"/>
      <c r="W41" s="123" t="b">
        <f>IF(B41&lt;end_year_1,IFERROR(IF(B41&gt;supporting_sheet!$D$11, ROUND(SUM(VLOOKUP(supporting_sheet!$G$11,'waste_char_bulk_%_values'!$C$2:$P$1093,12,FALSE),VLOOKUP(supporting_sheet!$G$11,'waste_char_bulk_%_values'!$C$2:$P$1093,13,FALSE),VLOOKUP(supporting_sheet!$G$11,'waste_char_bulk_%_values'!$C$2:$P$1093,14,FALSE)),2),ROUND(SUM(VLOOKUP($D41,'waste_char_bulk_%_values'!$C$2:$P$1093,12,FALSE),VLOOKUP($D41,'waste_char_bulk_%_values'!$C$2:$P$1093,13,FALSE),VLOOKUP($D41,'waste_char_bulk_%_values'!$C$2:$P$1093,14,FALSE)),2)),0))</f>
        <v>0</v>
      </c>
      <c r="X41" s="122"/>
      <c r="Y41" s="123" t="e">
        <f t="shared" si="3"/>
        <v>#VALUE!</v>
      </c>
      <c r="Z41" s="122"/>
      <c r="AA41" s="124"/>
      <c r="AB41" s="125">
        <f t="shared" si="6"/>
        <v>0</v>
      </c>
      <c r="AC41" s="351"/>
    </row>
    <row r="42" spans="2:29" s="111" customFormat="1" ht="15" x14ac:dyDescent="0.2">
      <c r="B42" s="112">
        <f>'DONNÉES '!B77</f>
        <v>36</v>
      </c>
      <c r="C42" s="112" t="str">
        <f t="shared" si="5"/>
        <v>AB</v>
      </c>
      <c r="D42" s="112" t="str">
        <f t="shared" si="4"/>
        <v>36ABDefault</v>
      </c>
      <c r="E42" s="121" t="str">
        <f>IF(B42&lt;end_year_1,IFERROR(IF(B42&gt;supporting_sheet!$D$11, ROUND(VLOOKUP(supporting_sheet!$G$11,'waste_char_bulk_%_values'!$C$2:$AA$1093,2,FALSE),2), ROUND(VLOOKUP($D42,'waste_char_bulk_%_values'!$C$2:$AA$1093,2,FALSE),2)),0),"")</f>
        <v/>
      </c>
      <c r="F42" s="122"/>
      <c r="G42" s="121" t="str">
        <f>IF($B42&lt;end_year_1,IFERROR(IF($B42&gt;supporting_sheet!$D$11, ROUND(VLOOKUP(supporting_sheet!$G$11,'waste_char_bulk_%_values'!$C$2:$AA$1093,3,FALSE),2), ROUND(VLOOKUP($D42,'waste_char_bulk_%_values'!$C$2:$AA$1093,3,FALSE),2)),0),"")</f>
        <v/>
      </c>
      <c r="H42" s="122"/>
      <c r="I42" s="121" t="str">
        <f>IF($B42&lt;end_year_1,IFERROR(IF($B42&gt;supporting_sheet!$D$11, ROUND(VLOOKUP(supporting_sheet!$G$11,'waste_char_bulk_%_values'!$C$2:$AA$1093,4,FALSE),2), ROUND(VLOOKUP($D42,'waste_char_bulk_%_values'!$C$2:$AA$1093,4,FALSE),2)),0),"")</f>
        <v/>
      </c>
      <c r="J42" s="122"/>
      <c r="K42" s="121" t="str">
        <f>IF($B42&lt;end_year_1,IFERROR(IF($B42&gt;supporting_sheet!$D$11, ROUND(VLOOKUP(supporting_sheet!$G$11,'waste_char_bulk_%_values'!$C$2:$AA$1093,5,FALSE),2), ROUND(VLOOKUP($D42,'waste_char_bulk_%_values'!$C$2:$AA$1093,5,FALSE),2)),0),"")</f>
        <v/>
      </c>
      <c r="L42" s="122"/>
      <c r="M42" s="121" t="str">
        <f>IF($B42&lt;end_year_1,IFERROR(IF($B42&gt;supporting_sheet!$D$11, ROUND(VLOOKUP(supporting_sheet!$G$11,'waste_char_bulk_%_values'!$C$2:$AA$1093,6,FALSE),2), ROUND(VLOOKUP($D42,'waste_char_bulk_%_values'!$C$2:$AA$1093,6,FALSE),2)),0),"")</f>
        <v/>
      </c>
      <c r="N42" s="122"/>
      <c r="O42" s="121" t="str">
        <f>IF($B42&lt;end_year_1,IFERROR(IF($B42&gt;supporting_sheet!$D$11, ROUND(VLOOKUP(supporting_sheet!$G$11,'waste_char_bulk_%_values'!$C$2:$AA$1093,7,FALSE),2), ROUND(VLOOKUP($D42,'waste_char_bulk_%_values'!$C$2:$AA$1093,7,FALSE),2)),0),"")</f>
        <v/>
      </c>
      <c r="P42" s="122"/>
      <c r="Q42" s="121" t="str">
        <f>IF($B42&lt;end_year_1,IFERROR(IF($B42&gt;supporting_sheet!$D$11, ROUND(VLOOKUP(supporting_sheet!$G$11,'waste_char_bulk_%_values'!$C$2:$AA$1093,8,FALSE),2), ROUND(VLOOKUP($D42,'waste_char_bulk_%_values'!$C$2:$AA$1093,8,FALSE),2)),0),"")</f>
        <v/>
      </c>
      <c r="R42" s="122"/>
      <c r="S42" s="121" t="str">
        <f>IF($B42&lt;end_year_1,IFERROR(IF($B42&gt;supporting_sheet!$D$11, ROUND(VLOOKUP(supporting_sheet!$G$11,'waste_char_bulk_%_values'!$C$2:$AA$1093,9,FALSE),2), ROUND(VLOOKUP($D42,'waste_char_bulk_%_values'!$C$2:$AA$1093,9,FALSE),2)),0),"")</f>
        <v/>
      </c>
      <c r="T42" s="122"/>
      <c r="U42" s="121" t="str">
        <f>IF($B42&lt;end_year_1,IFERROR(IF($B42&gt;supporting_sheet!$D$11, ROUND(VLOOKUP(supporting_sheet!$G$11,'waste_char_bulk_%_values'!$C$2:$AA$1093,10,FALSE),2), ROUND(VLOOKUP($D42,'waste_char_bulk_%_values'!$C$2:$AA$1093,10,FALSE),2)),0),"")</f>
        <v/>
      </c>
      <c r="V42" s="122"/>
      <c r="W42" s="123" t="b">
        <f>IF(B42&lt;end_year_1,IFERROR(IF(B42&gt;supporting_sheet!$D$11, ROUND(SUM(VLOOKUP(supporting_sheet!$G$11,'waste_char_bulk_%_values'!$C$2:$P$1093,12,FALSE),VLOOKUP(supporting_sheet!$G$11,'waste_char_bulk_%_values'!$C$2:$P$1093,13,FALSE),VLOOKUP(supporting_sheet!$G$11,'waste_char_bulk_%_values'!$C$2:$P$1093,14,FALSE)),2),ROUND(SUM(VLOOKUP($D42,'waste_char_bulk_%_values'!$C$2:$P$1093,12,FALSE),VLOOKUP($D42,'waste_char_bulk_%_values'!$C$2:$P$1093,13,FALSE),VLOOKUP($D42,'waste_char_bulk_%_values'!$C$2:$P$1093,14,FALSE)),2)),0))</f>
        <v>0</v>
      </c>
      <c r="X42" s="122"/>
      <c r="Y42" s="123" t="e">
        <f t="shared" si="3"/>
        <v>#VALUE!</v>
      </c>
      <c r="Z42" s="122"/>
      <c r="AA42" s="124"/>
      <c r="AB42" s="125">
        <f t="shared" si="6"/>
        <v>0</v>
      </c>
      <c r="AC42" s="351"/>
    </row>
    <row r="43" spans="2:29" s="111" customFormat="1" ht="15" x14ac:dyDescent="0.2">
      <c r="B43" s="112">
        <f>'DONNÉES '!B78</f>
        <v>37</v>
      </c>
      <c r="C43" s="112" t="str">
        <f t="shared" si="5"/>
        <v>AB</v>
      </c>
      <c r="D43" s="112" t="str">
        <f t="shared" si="4"/>
        <v>37ABDefault</v>
      </c>
      <c r="E43" s="121" t="str">
        <f>IF(B43&lt;end_year_1,IFERROR(IF(B43&gt;supporting_sheet!$D$11, ROUND(VLOOKUP(supporting_sheet!$G$11,'waste_char_bulk_%_values'!$C$2:$AA$1093,2,FALSE),2), ROUND(VLOOKUP($D43,'waste_char_bulk_%_values'!$C$2:$AA$1093,2,FALSE),2)),0),"")</f>
        <v/>
      </c>
      <c r="F43" s="122"/>
      <c r="G43" s="121" t="str">
        <f>IF($B43&lt;end_year_1,IFERROR(IF($B43&gt;supporting_sheet!$D$11, ROUND(VLOOKUP(supporting_sheet!$G$11,'waste_char_bulk_%_values'!$C$2:$AA$1093,3,FALSE),2), ROUND(VLOOKUP($D43,'waste_char_bulk_%_values'!$C$2:$AA$1093,3,FALSE),2)),0),"")</f>
        <v/>
      </c>
      <c r="H43" s="122"/>
      <c r="I43" s="121" t="str">
        <f>IF($B43&lt;end_year_1,IFERROR(IF($B43&gt;supporting_sheet!$D$11, ROUND(VLOOKUP(supporting_sheet!$G$11,'waste_char_bulk_%_values'!$C$2:$AA$1093,4,FALSE),2), ROUND(VLOOKUP($D43,'waste_char_bulk_%_values'!$C$2:$AA$1093,4,FALSE),2)),0),"")</f>
        <v/>
      </c>
      <c r="J43" s="122"/>
      <c r="K43" s="121" t="str">
        <f>IF($B43&lt;end_year_1,IFERROR(IF($B43&gt;supporting_sheet!$D$11, ROUND(VLOOKUP(supporting_sheet!$G$11,'waste_char_bulk_%_values'!$C$2:$AA$1093,5,FALSE),2), ROUND(VLOOKUP($D43,'waste_char_bulk_%_values'!$C$2:$AA$1093,5,FALSE),2)),0),"")</f>
        <v/>
      </c>
      <c r="L43" s="122"/>
      <c r="M43" s="121" t="str">
        <f>IF($B43&lt;end_year_1,IFERROR(IF($B43&gt;supporting_sheet!$D$11, ROUND(VLOOKUP(supporting_sheet!$G$11,'waste_char_bulk_%_values'!$C$2:$AA$1093,6,FALSE),2), ROUND(VLOOKUP($D43,'waste_char_bulk_%_values'!$C$2:$AA$1093,6,FALSE),2)),0),"")</f>
        <v/>
      </c>
      <c r="N43" s="122"/>
      <c r="O43" s="121" t="str">
        <f>IF($B43&lt;end_year_1,IFERROR(IF($B43&gt;supporting_sheet!$D$11, ROUND(VLOOKUP(supporting_sheet!$G$11,'waste_char_bulk_%_values'!$C$2:$AA$1093,7,FALSE),2), ROUND(VLOOKUP($D43,'waste_char_bulk_%_values'!$C$2:$AA$1093,7,FALSE),2)),0),"")</f>
        <v/>
      </c>
      <c r="P43" s="122"/>
      <c r="Q43" s="121" t="str">
        <f>IF($B43&lt;end_year_1,IFERROR(IF($B43&gt;supporting_sheet!$D$11, ROUND(VLOOKUP(supporting_sheet!$G$11,'waste_char_bulk_%_values'!$C$2:$AA$1093,8,FALSE),2), ROUND(VLOOKUP($D43,'waste_char_bulk_%_values'!$C$2:$AA$1093,8,FALSE),2)),0),"")</f>
        <v/>
      </c>
      <c r="R43" s="122"/>
      <c r="S43" s="121" t="str">
        <f>IF($B43&lt;end_year_1,IFERROR(IF($B43&gt;supporting_sheet!$D$11, ROUND(VLOOKUP(supporting_sheet!$G$11,'waste_char_bulk_%_values'!$C$2:$AA$1093,9,FALSE),2), ROUND(VLOOKUP($D43,'waste_char_bulk_%_values'!$C$2:$AA$1093,9,FALSE),2)),0),"")</f>
        <v/>
      </c>
      <c r="T43" s="122"/>
      <c r="U43" s="121" t="str">
        <f>IF($B43&lt;end_year_1,IFERROR(IF($B43&gt;supporting_sheet!$D$11, ROUND(VLOOKUP(supporting_sheet!$G$11,'waste_char_bulk_%_values'!$C$2:$AA$1093,10,FALSE),2), ROUND(VLOOKUP($D43,'waste_char_bulk_%_values'!$C$2:$AA$1093,10,FALSE),2)),0),"")</f>
        <v/>
      </c>
      <c r="V43" s="122"/>
      <c r="W43" s="123" t="b">
        <f>IF(B43&lt;end_year_1,IFERROR(IF(B43&gt;supporting_sheet!$D$11, ROUND(SUM(VLOOKUP(supporting_sheet!$G$11,'waste_char_bulk_%_values'!$C$2:$P$1093,12,FALSE),VLOOKUP(supporting_sheet!$G$11,'waste_char_bulk_%_values'!$C$2:$P$1093,13,FALSE),VLOOKUP(supporting_sheet!$G$11,'waste_char_bulk_%_values'!$C$2:$P$1093,14,FALSE)),2),ROUND(SUM(VLOOKUP($D43,'waste_char_bulk_%_values'!$C$2:$P$1093,12,FALSE),VLOOKUP($D43,'waste_char_bulk_%_values'!$C$2:$P$1093,13,FALSE),VLOOKUP($D43,'waste_char_bulk_%_values'!$C$2:$P$1093,14,FALSE)),2)),0))</f>
        <v>0</v>
      </c>
      <c r="X43" s="122"/>
      <c r="Y43" s="123" t="e">
        <f t="shared" si="3"/>
        <v>#VALUE!</v>
      </c>
      <c r="Z43" s="122"/>
      <c r="AA43" s="124"/>
      <c r="AB43" s="125">
        <f t="shared" si="6"/>
        <v>0</v>
      </c>
      <c r="AC43" s="351"/>
    </row>
    <row r="44" spans="2:29" s="111" customFormat="1" ht="15" x14ac:dyDescent="0.2">
      <c r="B44" s="112">
        <f>'DONNÉES '!B79</f>
        <v>38</v>
      </c>
      <c r="C44" s="112" t="str">
        <f t="shared" si="5"/>
        <v>AB</v>
      </c>
      <c r="D44" s="112" t="str">
        <f t="shared" si="4"/>
        <v>38ABDefault</v>
      </c>
      <c r="E44" s="121" t="str">
        <f>IF(B44&lt;end_year_1,IFERROR(IF(B44&gt;supporting_sheet!$D$11, ROUND(VLOOKUP(supporting_sheet!$G$11,'waste_char_bulk_%_values'!$C$2:$AA$1093,2,FALSE),2), ROUND(VLOOKUP($D44,'waste_char_bulk_%_values'!$C$2:$AA$1093,2,FALSE),2)),0),"")</f>
        <v/>
      </c>
      <c r="F44" s="122"/>
      <c r="G44" s="121" t="str">
        <f>IF($B44&lt;end_year_1,IFERROR(IF($B44&gt;supporting_sheet!$D$11, ROUND(VLOOKUP(supporting_sheet!$G$11,'waste_char_bulk_%_values'!$C$2:$AA$1093,3,FALSE),2), ROUND(VLOOKUP($D44,'waste_char_bulk_%_values'!$C$2:$AA$1093,3,FALSE),2)),0),"")</f>
        <v/>
      </c>
      <c r="H44" s="122"/>
      <c r="I44" s="121" t="str">
        <f>IF($B44&lt;end_year_1,IFERROR(IF($B44&gt;supporting_sheet!$D$11, ROUND(VLOOKUP(supporting_sheet!$G$11,'waste_char_bulk_%_values'!$C$2:$AA$1093,4,FALSE),2), ROUND(VLOOKUP($D44,'waste_char_bulk_%_values'!$C$2:$AA$1093,4,FALSE),2)),0),"")</f>
        <v/>
      </c>
      <c r="J44" s="122"/>
      <c r="K44" s="121" t="str">
        <f>IF($B44&lt;end_year_1,IFERROR(IF($B44&gt;supporting_sheet!$D$11, ROUND(VLOOKUP(supporting_sheet!$G$11,'waste_char_bulk_%_values'!$C$2:$AA$1093,5,FALSE),2), ROUND(VLOOKUP($D44,'waste_char_bulk_%_values'!$C$2:$AA$1093,5,FALSE),2)),0),"")</f>
        <v/>
      </c>
      <c r="L44" s="122"/>
      <c r="M44" s="121" t="str">
        <f>IF($B44&lt;end_year_1,IFERROR(IF($B44&gt;supporting_sheet!$D$11, ROUND(VLOOKUP(supporting_sheet!$G$11,'waste_char_bulk_%_values'!$C$2:$AA$1093,6,FALSE),2), ROUND(VLOOKUP($D44,'waste_char_bulk_%_values'!$C$2:$AA$1093,6,FALSE),2)),0),"")</f>
        <v/>
      </c>
      <c r="N44" s="122"/>
      <c r="O44" s="121" t="str">
        <f>IF($B44&lt;end_year_1,IFERROR(IF($B44&gt;supporting_sheet!$D$11, ROUND(VLOOKUP(supporting_sheet!$G$11,'waste_char_bulk_%_values'!$C$2:$AA$1093,7,FALSE),2), ROUND(VLOOKUP($D44,'waste_char_bulk_%_values'!$C$2:$AA$1093,7,FALSE),2)),0),"")</f>
        <v/>
      </c>
      <c r="P44" s="122"/>
      <c r="Q44" s="121" t="str">
        <f>IF($B44&lt;end_year_1,IFERROR(IF($B44&gt;supporting_sheet!$D$11, ROUND(VLOOKUP(supporting_sheet!$G$11,'waste_char_bulk_%_values'!$C$2:$AA$1093,8,FALSE),2), ROUND(VLOOKUP($D44,'waste_char_bulk_%_values'!$C$2:$AA$1093,8,FALSE),2)),0),"")</f>
        <v/>
      </c>
      <c r="R44" s="122"/>
      <c r="S44" s="121" t="str">
        <f>IF($B44&lt;end_year_1,IFERROR(IF($B44&gt;supporting_sheet!$D$11, ROUND(VLOOKUP(supporting_sheet!$G$11,'waste_char_bulk_%_values'!$C$2:$AA$1093,9,FALSE),2), ROUND(VLOOKUP($D44,'waste_char_bulk_%_values'!$C$2:$AA$1093,9,FALSE),2)),0),"")</f>
        <v/>
      </c>
      <c r="T44" s="122"/>
      <c r="U44" s="121" t="str">
        <f>IF($B44&lt;end_year_1,IFERROR(IF($B44&gt;supporting_sheet!$D$11, ROUND(VLOOKUP(supporting_sheet!$G$11,'waste_char_bulk_%_values'!$C$2:$AA$1093,10,FALSE),2), ROUND(VLOOKUP($D44,'waste_char_bulk_%_values'!$C$2:$AA$1093,10,FALSE),2)),0),"")</f>
        <v/>
      </c>
      <c r="V44" s="122"/>
      <c r="W44" s="123" t="b">
        <f>IF(B44&lt;end_year_1,IFERROR(IF(B44&gt;supporting_sheet!$D$11, ROUND(SUM(VLOOKUP(supporting_sheet!$G$11,'waste_char_bulk_%_values'!$C$2:$P$1093,12,FALSE),VLOOKUP(supporting_sheet!$G$11,'waste_char_bulk_%_values'!$C$2:$P$1093,13,FALSE),VLOOKUP(supporting_sheet!$G$11,'waste_char_bulk_%_values'!$C$2:$P$1093,14,FALSE)),2),ROUND(SUM(VLOOKUP($D44,'waste_char_bulk_%_values'!$C$2:$P$1093,12,FALSE),VLOOKUP($D44,'waste_char_bulk_%_values'!$C$2:$P$1093,13,FALSE),VLOOKUP($D44,'waste_char_bulk_%_values'!$C$2:$P$1093,14,FALSE)),2)),0))</f>
        <v>0</v>
      </c>
      <c r="X44" s="122"/>
      <c r="Y44" s="123" t="e">
        <f t="shared" si="3"/>
        <v>#VALUE!</v>
      </c>
      <c r="Z44" s="122"/>
      <c r="AA44" s="124"/>
      <c r="AB44" s="125">
        <f t="shared" si="6"/>
        <v>0</v>
      </c>
      <c r="AC44" s="351"/>
    </row>
    <row r="45" spans="2:29" s="111" customFormat="1" ht="15" x14ac:dyDescent="0.2">
      <c r="B45" s="112">
        <f>'DONNÉES '!B80</f>
        <v>39</v>
      </c>
      <c r="C45" s="112" t="str">
        <f t="shared" si="5"/>
        <v>AB</v>
      </c>
      <c r="D45" s="112" t="str">
        <f t="shared" si="4"/>
        <v>39ABDefault</v>
      </c>
      <c r="E45" s="121" t="str">
        <f>IF(B45&lt;end_year_1,IFERROR(IF(B45&gt;supporting_sheet!$D$11, ROUND(VLOOKUP(supporting_sheet!$G$11,'waste_char_bulk_%_values'!$C$2:$AA$1093,2,FALSE),2), ROUND(VLOOKUP($D45,'waste_char_bulk_%_values'!$C$2:$AA$1093,2,FALSE),2)),0),"")</f>
        <v/>
      </c>
      <c r="F45" s="122"/>
      <c r="G45" s="121" t="str">
        <f>IF($B45&lt;end_year_1,IFERROR(IF($B45&gt;supporting_sheet!$D$11, ROUND(VLOOKUP(supporting_sheet!$G$11,'waste_char_bulk_%_values'!$C$2:$AA$1093,3,FALSE),2), ROUND(VLOOKUP($D45,'waste_char_bulk_%_values'!$C$2:$AA$1093,3,FALSE),2)),0),"")</f>
        <v/>
      </c>
      <c r="H45" s="122"/>
      <c r="I45" s="121" t="str">
        <f>IF($B45&lt;end_year_1,IFERROR(IF($B45&gt;supporting_sheet!$D$11, ROUND(VLOOKUP(supporting_sheet!$G$11,'waste_char_bulk_%_values'!$C$2:$AA$1093,4,FALSE),2), ROUND(VLOOKUP($D45,'waste_char_bulk_%_values'!$C$2:$AA$1093,4,FALSE),2)),0),"")</f>
        <v/>
      </c>
      <c r="J45" s="122"/>
      <c r="K45" s="121" t="str">
        <f>IF($B45&lt;end_year_1,IFERROR(IF($B45&gt;supporting_sheet!$D$11, ROUND(VLOOKUP(supporting_sheet!$G$11,'waste_char_bulk_%_values'!$C$2:$AA$1093,5,FALSE),2), ROUND(VLOOKUP($D45,'waste_char_bulk_%_values'!$C$2:$AA$1093,5,FALSE),2)),0),"")</f>
        <v/>
      </c>
      <c r="L45" s="122"/>
      <c r="M45" s="121" t="str">
        <f>IF($B45&lt;end_year_1,IFERROR(IF($B45&gt;supporting_sheet!$D$11, ROUND(VLOOKUP(supporting_sheet!$G$11,'waste_char_bulk_%_values'!$C$2:$AA$1093,6,FALSE),2), ROUND(VLOOKUP($D45,'waste_char_bulk_%_values'!$C$2:$AA$1093,6,FALSE),2)),0),"")</f>
        <v/>
      </c>
      <c r="N45" s="122"/>
      <c r="O45" s="121" t="str">
        <f>IF($B45&lt;end_year_1,IFERROR(IF($B45&gt;supporting_sheet!$D$11, ROUND(VLOOKUP(supporting_sheet!$G$11,'waste_char_bulk_%_values'!$C$2:$AA$1093,7,FALSE),2), ROUND(VLOOKUP($D45,'waste_char_bulk_%_values'!$C$2:$AA$1093,7,FALSE),2)),0),"")</f>
        <v/>
      </c>
      <c r="P45" s="122"/>
      <c r="Q45" s="121" t="str">
        <f>IF($B45&lt;end_year_1,IFERROR(IF($B45&gt;supporting_sheet!$D$11, ROUND(VLOOKUP(supporting_sheet!$G$11,'waste_char_bulk_%_values'!$C$2:$AA$1093,8,FALSE),2), ROUND(VLOOKUP($D45,'waste_char_bulk_%_values'!$C$2:$AA$1093,8,FALSE),2)),0),"")</f>
        <v/>
      </c>
      <c r="R45" s="122"/>
      <c r="S45" s="121" t="str">
        <f>IF($B45&lt;end_year_1,IFERROR(IF($B45&gt;supporting_sheet!$D$11, ROUND(VLOOKUP(supporting_sheet!$G$11,'waste_char_bulk_%_values'!$C$2:$AA$1093,9,FALSE),2), ROUND(VLOOKUP($D45,'waste_char_bulk_%_values'!$C$2:$AA$1093,9,FALSE),2)),0),"")</f>
        <v/>
      </c>
      <c r="T45" s="122"/>
      <c r="U45" s="121" t="str">
        <f>IF($B45&lt;end_year_1,IFERROR(IF($B45&gt;supporting_sheet!$D$11, ROUND(VLOOKUP(supporting_sheet!$G$11,'waste_char_bulk_%_values'!$C$2:$AA$1093,10,FALSE),2), ROUND(VLOOKUP($D45,'waste_char_bulk_%_values'!$C$2:$AA$1093,10,FALSE),2)),0),"")</f>
        <v/>
      </c>
      <c r="V45" s="122"/>
      <c r="W45" s="123" t="b">
        <f>IF(B45&lt;end_year_1,IFERROR(IF(B45&gt;supporting_sheet!$D$11, ROUND(SUM(VLOOKUP(supporting_sheet!$G$11,'waste_char_bulk_%_values'!$C$2:$P$1093,12,FALSE),VLOOKUP(supporting_sheet!$G$11,'waste_char_bulk_%_values'!$C$2:$P$1093,13,FALSE),VLOOKUP(supporting_sheet!$G$11,'waste_char_bulk_%_values'!$C$2:$P$1093,14,FALSE)),2),ROUND(SUM(VLOOKUP($D45,'waste_char_bulk_%_values'!$C$2:$P$1093,12,FALSE),VLOOKUP($D45,'waste_char_bulk_%_values'!$C$2:$P$1093,13,FALSE),VLOOKUP($D45,'waste_char_bulk_%_values'!$C$2:$P$1093,14,FALSE)),2)),0))</f>
        <v>0</v>
      </c>
      <c r="X45" s="122"/>
      <c r="Y45" s="123" t="e">
        <f t="shared" si="3"/>
        <v>#VALUE!</v>
      </c>
      <c r="Z45" s="122"/>
      <c r="AA45" s="124"/>
      <c r="AB45" s="125">
        <f t="shared" si="6"/>
        <v>0</v>
      </c>
      <c r="AC45" s="351"/>
    </row>
    <row r="46" spans="2:29" s="111" customFormat="1" ht="15" x14ac:dyDescent="0.2">
      <c r="B46" s="112">
        <f>'DONNÉES '!B81</f>
        <v>40</v>
      </c>
      <c r="C46" s="112" t="str">
        <f t="shared" si="5"/>
        <v>AB</v>
      </c>
      <c r="D46" s="112" t="str">
        <f t="shared" si="4"/>
        <v>40ABDefault</v>
      </c>
      <c r="E46" s="121" t="str">
        <f>IF(B46&lt;end_year_1,IFERROR(IF(B46&gt;supporting_sheet!$D$11, ROUND(VLOOKUP(supporting_sheet!$G$11,'waste_char_bulk_%_values'!$C$2:$AA$1093,2,FALSE),2), ROUND(VLOOKUP($D46,'waste_char_bulk_%_values'!$C$2:$AA$1093,2,FALSE),2)),0),"")</f>
        <v/>
      </c>
      <c r="F46" s="122"/>
      <c r="G46" s="121" t="str">
        <f>IF($B46&lt;end_year_1,IFERROR(IF($B46&gt;supporting_sheet!$D$11, ROUND(VLOOKUP(supporting_sheet!$G$11,'waste_char_bulk_%_values'!$C$2:$AA$1093,3,FALSE),2), ROUND(VLOOKUP($D46,'waste_char_bulk_%_values'!$C$2:$AA$1093,3,FALSE),2)),0),"")</f>
        <v/>
      </c>
      <c r="H46" s="122"/>
      <c r="I46" s="121" t="str">
        <f>IF($B46&lt;end_year_1,IFERROR(IF($B46&gt;supporting_sheet!$D$11, ROUND(VLOOKUP(supporting_sheet!$G$11,'waste_char_bulk_%_values'!$C$2:$AA$1093,4,FALSE),2), ROUND(VLOOKUP($D46,'waste_char_bulk_%_values'!$C$2:$AA$1093,4,FALSE),2)),0),"")</f>
        <v/>
      </c>
      <c r="J46" s="122"/>
      <c r="K46" s="121" t="str">
        <f>IF($B46&lt;end_year_1,IFERROR(IF($B46&gt;supporting_sheet!$D$11, ROUND(VLOOKUP(supporting_sheet!$G$11,'waste_char_bulk_%_values'!$C$2:$AA$1093,5,FALSE),2), ROUND(VLOOKUP($D46,'waste_char_bulk_%_values'!$C$2:$AA$1093,5,FALSE),2)),0),"")</f>
        <v/>
      </c>
      <c r="L46" s="122"/>
      <c r="M46" s="121" t="str">
        <f>IF($B46&lt;end_year_1,IFERROR(IF($B46&gt;supporting_sheet!$D$11, ROUND(VLOOKUP(supporting_sheet!$G$11,'waste_char_bulk_%_values'!$C$2:$AA$1093,6,FALSE),2), ROUND(VLOOKUP($D46,'waste_char_bulk_%_values'!$C$2:$AA$1093,6,FALSE),2)),0),"")</f>
        <v/>
      </c>
      <c r="N46" s="122"/>
      <c r="O46" s="121" t="str">
        <f>IF($B46&lt;end_year_1,IFERROR(IF($B46&gt;supporting_sheet!$D$11, ROUND(VLOOKUP(supporting_sheet!$G$11,'waste_char_bulk_%_values'!$C$2:$AA$1093,7,FALSE),2), ROUND(VLOOKUP($D46,'waste_char_bulk_%_values'!$C$2:$AA$1093,7,FALSE),2)),0),"")</f>
        <v/>
      </c>
      <c r="P46" s="122"/>
      <c r="Q46" s="121" t="str">
        <f>IF($B46&lt;end_year_1,IFERROR(IF($B46&gt;supporting_sheet!$D$11, ROUND(VLOOKUP(supporting_sheet!$G$11,'waste_char_bulk_%_values'!$C$2:$AA$1093,8,FALSE),2), ROUND(VLOOKUP($D46,'waste_char_bulk_%_values'!$C$2:$AA$1093,8,FALSE),2)),0),"")</f>
        <v/>
      </c>
      <c r="R46" s="122"/>
      <c r="S46" s="121" t="str">
        <f>IF($B46&lt;end_year_1,IFERROR(IF($B46&gt;supporting_sheet!$D$11, ROUND(VLOOKUP(supporting_sheet!$G$11,'waste_char_bulk_%_values'!$C$2:$AA$1093,9,FALSE),2), ROUND(VLOOKUP($D46,'waste_char_bulk_%_values'!$C$2:$AA$1093,9,FALSE),2)),0),"")</f>
        <v/>
      </c>
      <c r="T46" s="122"/>
      <c r="U46" s="121" t="str">
        <f>IF($B46&lt;end_year_1,IFERROR(IF($B46&gt;supporting_sheet!$D$11, ROUND(VLOOKUP(supporting_sheet!$G$11,'waste_char_bulk_%_values'!$C$2:$AA$1093,10,FALSE),2), ROUND(VLOOKUP($D46,'waste_char_bulk_%_values'!$C$2:$AA$1093,10,FALSE),2)),0),"")</f>
        <v/>
      </c>
      <c r="V46" s="122"/>
      <c r="W46" s="123" t="b">
        <f>IF(B46&lt;end_year_1,IFERROR(IF(B46&gt;supporting_sheet!$D$11, ROUND(SUM(VLOOKUP(supporting_sheet!$G$11,'waste_char_bulk_%_values'!$C$2:$P$1093,12,FALSE),VLOOKUP(supporting_sheet!$G$11,'waste_char_bulk_%_values'!$C$2:$P$1093,13,FALSE),VLOOKUP(supporting_sheet!$G$11,'waste_char_bulk_%_values'!$C$2:$P$1093,14,FALSE)),2),ROUND(SUM(VLOOKUP($D46,'waste_char_bulk_%_values'!$C$2:$P$1093,12,FALSE),VLOOKUP($D46,'waste_char_bulk_%_values'!$C$2:$P$1093,13,FALSE),VLOOKUP($D46,'waste_char_bulk_%_values'!$C$2:$P$1093,14,FALSE)),2)),0))</f>
        <v>0</v>
      </c>
      <c r="X46" s="122"/>
      <c r="Y46" s="123" t="e">
        <f t="shared" si="3"/>
        <v>#VALUE!</v>
      </c>
      <c r="Z46" s="122"/>
      <c r="AA46" s="124"/>
      <c r="AB46" s="125">
        <f t="shared" si="6"/>
        <v>0</v>
      </c>
      <c r="AC46" s="351"/>
    </row>
    <row r="47" spans="2:29" s="111" customFormat="1" ht="15" x14ac:dyDescent="0.2">
      <c r="B47" s="112">
        <f>'DONNÉES '!B82</f>
        <v>41</v>
      </c>
      <c r="C47" s="112" t="str">
        <f t="shared" si="5"/>
        <v>AB</v>
      </c>
      <c r="D47" s="112" t="str">
        <f t="shared" si="4"/>
        <v>41ABDefault</v>
      </c>
      <c r="E47" s="121" t="str">
        <f>IF(B47&lt;end_year_1,IFERROR(IF(B47&gt;supporting_sheet!$D$11, ROUND(VLOOKUP(supporting_sheet!$G$11,'waste_char_bulk_%_values'!$C$2:$AA$1093,2,FALSE),2), ROUND(VLOOKUP($D47,'waste_char_bulk_%_values'!$C$2:$AA$1093,2,FALSE),2)),0),"")</f>
        <v/>
      </c>
      <c r="F47" s="122"/>
      <c r="G47" s="121" t="str">
        <f>IF($B47&lt;end_year_1,IFERROR(IF($B47&gt;supporting_sheet!$D$11, ROUND(VLOOKUP(supporting_sheet!$G$11,'waste_char_bulk_%_values'!$C$2:$AA$1093,3,FALSE),2), ROUND(VLOOKUP($D47,'waste_char_bulk_%_values'!$C$2:$AA$1093,3,FALSE),2)),0),"")</f>
        <v/>
      </c>
      <c r="H47" s="122"/>
      <c r="I47" s="121" t="str">
        <f>IF($B47&lt;end_year_1,IFERROR(IF($B47&gt;supporting_sheet!$D$11, ROUND(VLOOKUP(supporting_sheet!$G$11,'waste_char_bulk_%_values'!$C$2:$AA$1093,4,FALSE),2), ROUND(VLOOKUP($D47,'waste_char_bulk_%_values'!$C$2:$AA$1093,4,FALSE),2)),0),"")</f>
        <v/>
      </c>
      <c r="J47" s="122"/>
      <c r="K47" s="121" t="str">
        <f>IF($B47&lt;end_year_1,IFERROR(IF($B47&gt;supporting_sheet!$D$11, ROUND(VLOOKUP(supporting_sheet!$G$11,'waste_char_bulk_%_values'!$C$2:$AA$1093,5,FALSE),2), ROUND(VLOOKUP($D47,'waste_char_bulk_%_values'!$C$2:$AA$1093,5,FALSE),2)),0),"")</f>
        <v/>
      </c>
      <c r="L47" s="122"/>
      <c r="M47" s="121" t="str">
        <f>IF($B47&lt;end_year_1,IFERROR(IF($B47&gt;supporting_sheet!$D$11, ROUND(VLOOKUP(supporting_sheet!$G$11,'waste_char_bulk_%_values'!$C$2:$AA$1093,6,FALSE),2), ROUND(VLOOKUP($D47,'waste_char_bulk_%_values'!$C$2:$AA$1093,6,FALSE),2)),0),"")</f>
        <v/>
      </c>
      <c r="N47" s="122"/>
      <c r="O47" s="121" t="str">
        <f>IF($B47&lt;end_year_1,IFERROR(IF($B47&gt;supporting_sheet!$D$11, ROUND(VLOOKUP(supporting_sheet!$G$11,'waste_char_bulk_%_values'!$C$2:$AA$1093,7,FALSE),2), ROUND(VLOOKUP($D47,'waste_char_bulk_%_values'!$C$2:$AA$1093,7,FALSE),2)),0),"")</f>
        <v/>
      </c>
      <c r="P47" s="122"/>
      <c r="Q47" s="121" t="str">
        <f>IF($B47&lt;end_year_1,IFERROR(IF($B47&gt;supporting_sheet!$D$11, ROUND(VLOOKUP(supporting_sheet!$G$11,'waste_char_bulk_%_values'!$C$2:$AA$1093,8,FALSE),2), ROUND(VLOOKUP($D47,'waste_char_bulk_%_values'!$C$2:$AA$1093,8,FALSE),2)),0),"")</f>
        <v/>
      </c>
      <c r="R47" s="122"/>
      <c r="S47" s="121" t="str">
        <f>IF($B47&lt;end_year_1,IFERROR(IF($B47&gt;supporting_sheet!$D$11, ROUND(VLOOKUP(supporting_sheet!$G$11,'waste_char_bulk_%_values'!$C$2:$AA$1093,9,FALSE),2), ROUND(VLOOKUP($D47,'waste_char_bulk_%_values'!$C$2:$AA$1093,9,FALSE),2)),0),"")</f>
        <v/>
      </c>
      <c r="T47" s="122"/>
      <c r="U47" s="121" t="str">
        <f>IF($B47&lt;end_year_1,IFERROR(IF($B47&gt;supporting_sheet!$D$11, ROUND(VLOOKUP(supporting_sheet!$G$11,'waste_char_bulk_%_values'!$C$2:$AA$1093,10,FALSE),2), ROUND(VLOOKUP($D47,'waste_char_bulk_%_values'!$C$2:$AA$1093,10,FALSE),2)),0),"")</f>
        <v/>
      </c>
      <c r="V47" s="122"/>
      <c r="W47" s="123" t="b">
        <f>IF(B47&lt;end_year_1,IFERROR(IF(B47&gt;supporting_sheet!$D$11, ROUND(SUM(VLOOKUP(supporting_sheet!$G$11,'waste_char_bulk_%_values'!$C$2:$P$1093,12,FALSE),VLOOKUP(supporting_sheet!$G$11,'waste_char_bulk_%_values'!$C$2:$P$1093,13,FALSE),VLOOKUP(supporting_sheet!$G$11,'waste_char_bulk_%_values'!$C$2:$P$1093,14,FALSE)),2),ROUND(SUM(VLOOKUP($D47,'waste_char_bulk_%_values'!$C$2:$P$1093,12,FALSE),VLOOKUP($D47,'waste_char_bulk_%_values'!$C$2:$P$1093,13,FALSE),VLOOKUP($D47,'waste_char_bulk_%_values'!$C$2:$P$1093,14,FALSE)),2)),0))</f>
        <v>0</v>
      </c>
      <c r="X47" s="122"/>
      <c r="Y47" s="123" t="e">
        <f t="shared" si="3"/>
        <v>#VALUE!</v>
      </c>
      <c r="Z47" s="122"/>
      <c r="AA47" s="124"/>
      <c r="AB47" s="125">
        <f t="shared" si="6"/>
        <v>0</v>
      </c>
      <c r="AC47" s="351"/>
    </row>
    <row r="48" spans="2:29" s="111" customFormat="1" ht="15" x14ac:dyDescent="0.2">
      <c r="B48" s="112">
        <f>'DONNÉES '!B83</f>
        <v>42</v>
      </c>
      <c r="C48" s="112" t="str">
        <f t="shared" si="5"/>
        <v>AB</v>
      </c>
      <c r="D48" s="112" t="str">
        <f t="shared" si="4"/>
        <v>42ABDefault</v>
      </c>
      <c r="E48" s="121" t="str">
        <f>IF(B48&lt;end_year_1,IFERROR(IF(B48&gt;supporting_sheet!$D$11, ROUND(VLOOKUP(supporting_sheet!$G$11,'waste_char_bulk_%_values'!$C$2:$AA$1093,2,FALSE),2), ROUND(VLOOKUP($D48,'waste_char_bulk_%_values'!$C$2:$AA$1093,2,FALSE),2)),0),"")</f>
        <v/>
      </c>
      <c r="F48" s="122"/>
      <c r="G48" s="121" t="str">
        <f>IF($B48&lt;end_year_1,IFERROR(IF($B48&gt;supporting_sheet!$D$11, ROUND(VLOOKUP(supporting_sheet!$G$11,'waste_char_bulk_%_values'!$C$2:$AA$1093,3,FALSE),2), ROUND(VLOOKUP($D48,'waste_char_bulk_%_values'!$C$2:$AA$1093,3,FALSE),2)),0),"")</f>
        <v/>
      </c>
      <c r="H48" s="122"/>
      <c r="I48" s="121" t="str">
        <f>IF($B48&lt;end_year_1,IFERROR(IF($B48&gt;supporting_sheet!$D$11, ROUND(VLOOKUP(supporting_sheet!$G$11,'waste_char_bulk_%_values'!$C$2:$AA$1093,4,FALSE),2), ROUND(VLOOKUP($D48,'waste_char_bulk_%_values'!$C$2:$AA$1093,4,FALSE),2)),0),"")</f>
        <v/>
      </c>
      <c r="J48" s="122"/>
      <c r="K48" s="121" t="str">
        <f>IF($B48&lt;end_year_1,IFERROR(IF($B48&gt;supporting_sheet!$D$11, ROUND(VLOOKUP(supporting_sheet!$G$11,'waste_char_bulk_%_values'!$C$2:$AA$1093,5,FALSE),2), ROUND(VLOOKUP($D48,'waste_char_bulk_%_values'!$C$2:$AA$1093,5,FALSE),2)),0),"")</f>
        <v/>
      </c>
      <c r="L48" s="122"/>
      <c r="M48" s="121" t="str">
        <f>IF($B48&lt;end_year_1,IFERROR(IF($B48&gt;supporting_sheet!$D$11, ROUND(VLOOKUP(supporting_sheet!$G$11,'waste_char_bulk_%_values'!$C$2:$AA$1093,6,FALSE),2), ROUND(VLOOKUP($D48,'waste_char_bulk_%_values'!$C$2:$AA$1093,6,FALSE),2)),0),"")</f>
        <v/>
      </c>
      <c r="N48" s="122"/>
      <c r="O48" s="121" t="str">
        <f>IF($B48&lt;end_year_1,IFERROR(IF($B48&gt;supporting_sheet!$D$11, ROUND(VLOOKUP(supporting_sheet!$G$11,'waste_char_bulk_%_values'!$C$2:$AA$1093,7,FALSE),2), ROUND(VLOOKUP($D48,'waste_char_bulk_%_values'!$C$2:$AA$1093,7,FALSE),2)),0),"")</f>
        <v/>
      </c>
      <c r="P48" s="122"/>
      <c r="Q48" s="121" t="str">
        <f>IF($B48&lt;end_year_1,IFERROR(IF($B48&gt;supporting_sheet!$D$11, ROUND(VLOOKUP(supporting_sheet!$G$11,'waste_char_bulk_%_values'!$C$2:$AA$1093,8,FALSE),2), ROUND(VLOOKUP($D48,'waste_char_bulk_%_values'!$C$2:$AA$1093,8,FALSE),2)),0),"")</f>
        <v/>
      </c>
      <c r="R48" s="122"/>
      <c r="S48" s="121" t="str">
        <f>IF($B48&lt;end_year_1,IFERROR(IF($B48&gt;supporting_sheet!$D$11, ROUND(VLOOKUP(supporting_sheet!$G$11,'waste_char_bulk_%_values'!$C$2:$AA$1093,9,FALSE),2), ROUND(VLOOKUP($D48,'waste_char_bulk_%_values'!$C$2:$AA$1093,9,FALSE),2)),0),"")</f>
        <v/>
      </c>
      <c r="T48" s="122"/>
      <c r="U48" s="121" t="str">
        <f>IF($B48&lt;end_year_1,IFERROR(IF($B48&gt;supporting_sheet!$D$11, ROUND(VLOOKUP(supporting_sheet!$G$11,'waste_char_bulk_%_values'!$C$2:$AA$1093,10,FALSE),2), ROUND(VLOOKUP($D48,'waste_char_bulk_%_values'!$C$2:$AA$1093,10,FALSE),2)),0),"")</f>
        <v/>
      </c>
      <c r="V48" s="122"/>
      <c r="W48" s="123" t="b">
        <f>IF(B48&lt;end_year_1,IFERROR(IF(B48&gt;supporting_sheet!$D$11, ROUND(SUM(VLOOKUP(supporting_sheet!$G$11,'waste_char_bulk_%_values'!$C$2:$P$1093,12,FALSE),VLOOKUP(supporting_sheet!$G$11,'waste_char_bulk_%_values'!$C$2:$P$1093,13,FALSE),VLOOKUP(supporting_sheet!$G$11,'waste_char_bulk_%_values'!$C$2:$P$1093,14,FALSE)),2),ROUND(SUM(VLOOKUP($D48,'waste_char_bulk_%_values'!$C$2:$P$1093,12,FALSE),VLOOKUP($D48,'waste_char_bulk_%_values'!$C$2:$P$1093,13,FALSE),VLOOKUP($D48,'waste_char_bulk_%_values'!$C$2:$P$1093,14,FALSE)),2)),0))</f>
        <v>0</v>
      </c>
      <c r="X48" s="122"/>
      <c r="Y48" s="123" t="e">
        <f t="shared" si="3"/>
        <v>#VALUE!</v>
      </c>
      <c r="Z48" s="122"/>
      <c r="AA48" s="124"/>
      <c r="AB48" s="125">
        <f t="shared" si="6"/>
        <v>0</v>
      </c>
      <c r="AC48" s="351"/>
    </row>
    <row r="49" spans="2:29" s="111" customFormat="1" ht="15" x14ac:dyDescent="0.2">
      <c r="B49" s="112">
        <f>'DONNÉES '!B84</f>
        <v>43</v>
      </c>
      <c r="C49" s="112" t="str">
        <f t="shared" si="5"/>
        <v>AB</v>
      </c>
      <c r="D49" s="112" t="str">
        <f t="shared" si="4"/>
        <v>43ABDefault</v>
      </c>
      <c r="E49" s="121" t="str">
        <f>IF(B49&lt;end_year_1,IFERROR(IF(B49&gt;supporting_sheet!$D$11, ROUND(VLOOKUP(supporting_sheet!$G$11,'waste_char_bulk_%_values'!$C$2:$AA$1093,2,FALSE),2), ROUND(VLOOKUP($D49,'waste_char_bulk_%_values'!$C$2:$AA$1093,2,FALSE),2)),0),"")</f>
        <v/>
      </c>
      <c r="F49" s="122"/>
      <c r="G49" s="121" t="str">
        <f>IF($B49&lt;end_year_1,IFERROR(IF($B49&gt;supporting_sheet!$D$11, ROUND(VLOOKUP(supporting_sheet!$G$11,'waste_char_bulk_%_values'!$C$2:$AA$1093,3,FALSE),2), ROUND(VLOOKUP($D49,'waste_char_bulk_%_values'!$C$2:$AA$1093,3,FALSE),2)),0),"")</f>
        <v/>
      </c>
      <c r="H49" s="122"/>
      <c r="I49" s="121" t="str">
        <f>IF($B49&lt;end_year_1,IFERROR(IF($B49&gt;supporting_sheet!$D$11, ROUND(VLOOKUP(supporting_sheet!$G$11,'waste_char_bulk_%_values'!$C$2:$AA$1093,4,FALSE),2), ROUND(VLOOKUP($D49,'waste_char_bulk_%_values'!$C$2:$AA$1093,4,FALSE),2)),0),"")</f>
        <v/>
      </c>
      <c r="J49" s="122"/>
      <c r="K49" s="121" t="str">
        <f>IF($B49&lt;end_year_1,IFERROR(IF($B49&gt;supporting_sheet!$D$11, ROUND(VLOOKUP(supporting_sheet!$G$11,'waste_char_bulk_%_values'!$C$2:$AA$1093,5,FALSE),2), ROUND(VLOOKUP($D49,'waste_char_bulk_%_values'!$C$2:$AA$1093,5,FALSE),2)),0),"")</f>
        <v/>
      </c>
      <c r="L49" s="122"/>
      <c r="M49" s="121" t="str">
        <f>IF($B49&lt;end_year_1,IFERROR(IF($B49&gt;supporting_sheet!$D$11, ROUND(VLOOKUP(supporting_sheet!$G$11,'waste_char_bulk_%_values'!$C$2:$AA$1093,6,FALSE),2), ROUND(VLOOKUP($D49,'waste_char_bulk_%_values'!$C$2:$AA$1093,6,FALSE),2)),0),"")</f>
        <v/>
      </c>
      <c r="N49" s="122"/>
      <c r="O49" s="121" t="str">
        <f>IF($B49&lt;end_year_1,IFERROR(IF($B49&gt;supporting_sheet!$D$11, ROUND(VLOOKUP(supporting_sheet!$G$11,'waste_char_bulk_%_values'!$C$2:$AA$1093,7,FALSE),2), ROUND(VLOOKUP($D49,'waste_char_bulk_%_values'!$C$2:$AA$1093,7,FALSE),2)),0),"")</f>
        <v/>
      </c>
      <c r="P49" s="122"/>
      <c r="Q49" s="121" t="str">
        <f>IF($B49&lt;end_year_1,IFERROR(IF($B49&gt;supporting_sheet!$D$11, ROUND(VLOOKUP(supporting_sheet!$G$11,'waste_char_bulk_%_values'!$C$2:$AA$1093,8,FALSE),2), ROUND(VLOOKUP($D49,'waste_char_bulk_%_values'!$C$2:$AA$1093,8,FALSE),2)),0),"")</f>
        <v/>
      </c>
      <c r="R49" s="122"/>
      <c r="S49" s="121" t="str">
        <f>IF($B49&lt;end_year_1,IFERROR(IF($B49&gt;supporting_sheet!$D$11, ROUND(VLOOKUP(supporting_sheet!$G$11,'waste_char_bulk_%_values'!$C$2:$AA$1093,9,FALSE),2), ROUND(VLOOKUP($D49,'waste_char_bulk_%_values'!$C$2:$AA$1093,9,FALSE),2)),0),"")</f>
        <v/>
      </c>
      <c r="T49" s="122"/>
      <c r="U49" s="121" t="str">
        <f>IF($B49&lt;end_year_1,IFERROR(IF($B49&gt;supporting_sheet!$D$11, ROUND(VLOOKUP(supporting_sheet!$G$11,'waste_char_bulk_%_values'!$C$2:$AA$1093,10,FALSE),2), ROUND(VLOOKUP($D49,'waste_char_bulk_%_values'!$C$2:$AA$1093,10,FALSE),2)),0),"")</f>
        <v/>
      </c>
      <c r="V49" s="122"/>
      <c r="W49" s="123" t="b">
        <f>IF(B49&lt;end_year_1,IFERROR(IF(B49&gt;supporting_sheet!$D$11, ROUND(SUM(VLOOKUP(supporting_sheet!$G$11,'waste_char_bulk_%_values'!$C$2:$P$1093,12,FALSE),VLOOKUP(supporting_sheet!$G$11,'waste_char_bulk_%_values'!$C$2:$P$1093,13,FALSE),VLOOKUP(supporting_sheet!$G$11,'waste_char_bulk_%_values'!$C$2:$P$1093,14,FALSE)),2),ROUND(SUM(VLOOKUP($D49,'waste_char_bulk_%_values'!$C$2:$P$1093,12,FALSE),VLOOKUP($D49,'waste_char_bulk_%_values'!$C$2:$P$1093,13,FALSE),VLOOKUP($D49,'waste_char_bulk_%_values'!$C$2:$P$1093,14,FALSE)),2)),0))</f>
        <v>0</v>
      </c>
      <c r="X49" s="122"/>
      <c r="Y49" s="123" t="e">
        <f t="shared" si="3"/>
        <v>#VALUE!</v>
      </c>
      <c r="Z49" s="122"/>
      <c r="AA49" s="124"/>
      <c r="AB49" s="125">
        <f t="shared" si="6"/>
        <v>0</v>
      </c>
      <c r="AC49" s="351"/>
    </row>
    <row r="50" spans="2:29" s="111" customFormat="1" ht="15" x14ac:dyDescent="0.2">
      <c r="B50" s="112">
        <f>'DONNÉES '!B85</f>
        <v>44</v>
      </c>
      <c r="C50" s="112" t="str">
        <f t="shared" si="5"/>
        <v>AB</v>
      </c>
      <c r="D50" s="112" t="str">
        <f t="shared" si="4"/>
        <v>44ABDefault</v>
      </c>
      <c r="E50" s="121" t="str">
        <f>IF(B50&lt;end_year_1,IFERROR(IF(B50&gt;supporting_sheet!$D$11, ROUND(VLOOKUP(supporting_sheet!$G$11,'waste_char_bulk_%_values'!$C$2:$AA$1093,2,FALSE),2), ROUND(VLOOKUP($D50,'waste_char_bulk_%_values'!$C$2:$AA$1093,2,FALSE),2)),0),"")</f>
        <v/>
      </c>
      <c r="F50" s="122"/>
      <c r="G50" s="121" t="str">
        <f>IF($B50&lt;end_year_1,IFERROR(IF($B50&gt;supporting_sheet!$D$11, ROUND(VLOOKUP(supporting_sheet!$G$11,'waste_char_bulk_%_values'!$C$2:$AA$1093,3,FALSE),2), ROUND(VLOOKUP($D50,'waste_char_bulk_%_values'!$C$2:$AA$1093,3,FALSE),2)),0),"")</f>
        <v/>
      </c>
      <c r="H50" s="122"/>
      <c r="I50" s="121" t="str">
        <f>IF($B50&lt;end_year_1,IFERROR(IF($B50&gt;supporting_sheet!$D$11, ROUND(VLOOKUP(supporting_sheet!$G$11,'waste_char_bulk_%_values'!$C$2:$AA$1093,4,FALSE),2), ROUND(VLOOKUP($D50,'waste_char_bulk_%_values'!$C$2:$AA$1093,4,FALSE),2)),0),"")</f>
        <v/>
      </c>
      <c r="J50" s="122"/>
      <c r="K50" s="121" t="str">
        <f>IF($B50&lt;end_year_1,IFERROR(IF($B50&gt;supporting_sheet!$D$11, ROUND(VLOOKUP(supporting_sheet!$G$11,'waste_char_bulk_%_values'!$C$2:$AA$1093,5,FALSE),2), ROUND(VLOOKUP($D50,'waste_char_bulk_%_values'!$C$2:$AA$1093,5,FALSE),2)),0),"")</f>
        <v/>
      </c>
      <c r="L50" s="122"/>
      <c r="M50" s="121" t="str">
        <f>IF($B50&lt;end_year_1,IFERROR(IF($B50&gt;supporting_sheet!$D$11, ROUND(VLOOKUP(supporting_sheet!$G$11,'waste_char_bulk_%_values'!$C$2:$AA$1093,6,FALSE),2), ROUND(VLOOKUP($D50,'waste_char_bulk_%_values'!$C$2:$AA$1093,6,FALSE),2)),0),"")</f>
        <v/>
      </c>
      <c r="N50" s="122"/>
      <c r="O50" s="121" t="str">
        <f>IF($B50&lt;end_year_1,IFERROR(IF($B50&gt;supporting_sheet!$D$11, ROUND(VLOOKUP(supporting_sheet!$G$11,'waste_char_bulk_%_values'!$C$2:$AA$1093,7,FALSE),2), ROUND(VLOOKUP($D50,'waste_char_bulk_%_values'!$C$2:$AA$1093,7,FALSE),2)),0),"")</f>
        <v/>
      </c>
      <c r="P50" s="122"/>
      <c r="Q50" s="121" t="str">
        <f>IF($B50&lt;end_year_1,IFERROR(IF($B50&gt;supporting_sheet!$D$11, ROUND(VLOOKUP(supporting_sheet!$G$11,'waste_char_bulk_%_values'!$C$2:$AA$1093,8,FALSE),2), ROUND(VLOOKUP($D50,'waste_char_bulk_%_values'!$C$2:$AA$1093,8,FALSE),2)),0),"")</f>
        <v/>
      </c>
      <c r="R50" s="122"/>
      <c r="S50" s="121" t="str">
        <f>IF($B50&lt;end_year_1,IFERROR(IF($B50&gt;supporting_sheet!$D$11, ROUND(VLOOKUP(supporting_sheet!$G$11,'waste_char_bulk_%_values'!$C$2:$AA$1093,9,FALSE),2), ROUND(VLOOKUP($D50,'waste_char_bulk_%_values'!$C$2:$AA$1093,9,FALSE),2)),0),"")</f>
        <v/>
      </c>
      <c r="T50" s="122"/>
      <c r="U50" s="121" t="str">
        <f>IF($B50&lt;end_year_1,IFERROR(IF($B50&gt;supporting_sheet!$D$11, ROUND(VLOOKUP(supporting_sheet!$G$11,'waste_char_bulk_%_values'!$C$2:$AA$1093,10,FALSE),2), ROUND(VLOOKUP($D50,'waste_char_bulk_%_values'!$C$2:$AA$1093,10,FALSE),2)),0),"")</f>
        <v/>
      </c>
      <c r="V50" s="122"/>
      <c r="W50" s="123" t="b">
        <f>IF(B50&lt;end_year_1,IFERROR(IF(B50&gt;supporting_sheet!$D$11, ROUND(SUM(VLOOKUP(supporting_sheet!$G$11,'waste_char_bulk_%_values'!$C$2:$P$1093,12,FALSE),VLOOKUP(supporting_sheet!$G$11,'waste_char_bulk_%_values'!$C$2:$P$1093,13,FALSE),VLOOKUP(supporting_sheet!$G$11,'waste_char_bulk_%_values'!$C$2:$P$1093,14,FALSE)),2),ROUND(SUM(VLOOKUP($D50,'waste_char_bulk_%_values'!$C$2:$P$1093,12,FALSE),VLOOKUP($D50,'waste_char_bulk_%_values'!$C$2:$P$1093,13,FALSE),VLOOKUP($D50,'waste_char_bulk_%_values'!$C$2:$P$1093,14,FALSE)),2)),0))</f>
        <v>0</v>
      </c>
      <c r="X50" s="122"/>
      <c r="Y50" s="123" t="e">
        <f t="shared" si="3"/>
        <v>#VALUE!</v>
      </c>
      <c r="Z50" s="122"/>
      <c r="AA50" s="124"/>
      <c r="AB50" s="125">
        <f t="shared" si="6"/>
        <v>0</v>
      </c>
      <c r="AC50" s="351"/>
    </row>
    <row r="51" spans="2:29" s="111" customFormat="1" ht="15" x14ac:dyDescent="0.2">
      <c r="B51" s="112">
        <f>'DONNÉES '!B86</f>
        <v>45</v>
      </c>
      <c r="C51" s="112" t="str">
        <f t="shared" si="5"/>
        <v>AB</v>
      </c>
      <c r="D51" s="112" t="str">
        <f t="shared" si="4"/>
        <v>45ABDefault</v>
      </c>
      <c r="E51" s="121" t="str">
        <f>IF(B51&lt;end_year_1,IFERROR(IF(B51&gt;supporting_sheet!$D$11, ROUND(VLOOKUP(supporting_sheet!$G$11,'waste_char_bulk_%_values'!$C$2:$AA$1093,2,FALSE),2), ROUND(VLOOKUP($D51,'waste_char_bulk_%_values'!$C$2:$AA$1093,2,FALSE),2)),0),"")</f>
        <v/>
      </c>
      <c r="F51" s="122"/>
      <c r="G51" s="121" t="str">
        <f>IF($B51&lt;end_year_1,IFERROR(IF($B51&gt;supporting_sheet!$D$11, ROUND(VLOOKUP(supporting_sheet!$G$11,'waste_char_bulk_%_values'!$C$2:$AA$1093,3,FALSE),2), ROUND(VLOOKUP($D51,'waste_char_bulk_%_values'!$C$2:$AA$1093,3,FALSE),2)),0),"")</f>
        <v/>
      </c>
      <c r="H51" s="122"/>
      <c r="I51" s="121" t="str">
        <f>IF($B51&lt;end_year_1,IFERROR(IF($B51&gt;supporting_sheet!$D$11, ROUND(VLOOKUP(supporting_sheet!$G$11,'waste_char_bulk_%_values'!$C$2:$AA$1093,4,FALSE),2), ROUND(VLOOKUP($D51,'waste_char_bulk_%_values'!$C$2:$AA$1093,4,FALSE),2)),0),"")</f>
        <v/>
      </c>
      <c r="J51" s="122"/>
      <c r="K51" s="121" t="str">
        <f>IF($B51&lt;end_year_1,IFERROR(IF($B51&gt;supporting_sheet!$D$11, ROUND(VLOOKUP(supporting_sheet!$G$11,'waste_char_bulk_%_values'!$C$2:$AA$1093,5,FALSE),2), ROUND(VLOOKUP($D51,'waste_char_bulk_%_values'!$C$2:$AA$1093,5,FALSE),2)),0),"")</f>
        <v/>
      </c>
      <c r="L51" s="122"/>
      <c r="M51" s="121" t="str">
        <f>IF($B51&lt;end_year_1,IFERROR(IF($B51&gt;supporting_sheet!$D$11, ROUND(VLOOKUP(supporting_sheet!$G$11,'waste_char_bulk_%_values'!$C$2:$AA$1093,6,FALSE),2), ROUND(VLOOKUP($D51,'waste_char_bulk_%_values'!$C$2:$AA$1093,6,FALSE),2)),0),"")</f>
        <v/>
      </c>
      <c r="N51" s="122"/>
      <c r="O51" s="121" t="str">
        <f>IF($B51&lt;end_year_1,IFERROR(IF($B51&gt;supporting_sheet!$D$11, ROUND(VLOOKUP(supporting_sheet!$G$11,'waste_char_bulk_%_values'!$C$2:$AA$1093,7,FALSE),2), ROUND(VLOOKUP($D51,'waste_char_bulk_%_values'!$C$2:$AA$1093,7,FALSE),2)),0),"")</f>
        <v/>
      </c>
      <c r="P51" s="122"/>
      <c r="Q51" s="121" t="str">
        <f>IF($B51&lt;end_year_1,IFERROR(IF($B51&gt;supporting_sheet!$D$11, ROUND(VLOOKUP(supporting_sheet!$G$11,'waste_char_bulk_%_values'!$C$2:$AA$1093,8,FALSE),2), ROUND(VLOOKUP($D51,'waste_char_bulk_%_values'!$C$2:$AA$1093,8,FALSE),2)),0),"")</f>
        <v/>
      </c>
      <c r="R51" s="122"/>
      <c r="S51" s="121" t="str">
        <f>IF($B51&lt;end_year_1,IFERROR(IF($B51&gt;supporting_sheet!$D$11, ROUND(VLOOKUP(supporting_sheet!$G$11,'waste_char_bulk_%_values'!$C$2:$AA$1093,9,FALSE),2), ROUND(VLOOKUP($D51,'waste_char_bulk_%_values'!$C$2:$AA$1093,9,FALSE),2)),0),"")</f>
        <v/>
      </c>
      <c r="T51" s="122"/>
      <c r="U51" s="121" t="str">
        <f>IF($B51&lt;end_year_1,IFERROR(IF($B51&gt;supporting_sheet!$D$11, ROUND(VLOOKUP(supporting_sheet!$G$11,'waste_char_bulk_%_values'!$C$2:$AA$1093,10,FALSE),2), ROUND(VLOOKUP($D51,'waste_char_bulk_%_values'!$C$2:$AA$1093,10,FALSE),2)),0),"")</f>
        <v/>
      </c>
      <c r="V51" s="122"/>
      <c r="W51" s="123" t="b">
        <f>IF(B51&lt;end_year_1,IFERROR(IF(B51&gt;supporting_sheet!$D$11, ROUND(SUM(VLOOKUP(supporting_sheet!$G$11,'waste_char_bulk_%_values'!$C$2:$P$1093,12,FALSE),VLOOKUP(supporting_sheet!$G$11,'waste_char_bulk_%_values'!$C$2:$P$1093,13,FALSE),VLOOKUP(supporting_sheet!$G$11,'waste_char_bulk_%_values'!$C$2:$P$1093,14,FALSE)),2),ROUND(SUM(VLOOKUP($D51,'waste_char_bulk_%_values'!$C$2:$P$1093,12,FALSE),VLOOKUP($D51,'waste_char_bulk_%_values'!$C$2:$P$1093,13,FALSE),VLOOKUP($D51,'waste_char_bulk_%_values'!$C$2:$P$1093,14,FALSE)),2)),0))</f>
        <v>0</v>
      </c>
      <c r="X51" s="122"/>
      <c r="Y51" s="123" t="e">
        <f t="shared" si="3"/>
        <v>#VALUE!</v>
      </c>
      <c r="Z51" s="122"/>
      <c r="AA51" s="124"/>
      <c r="AB51" s="125">
        <f t="shared" si="6"/>
        <v>0</v>
      </c>
      <c r="AC51" s="351"/>
    </row>
    <row r="52" spans="2:29" s="111" customFormat="1" ht="15" x14ac:dyDescent="0.2">
      <c r="B52" s="112">
        <f>'DONNÉES '!B87</f>
        <v>46</v>
      </c>
      <c r="C52" s="112" t="str">
        <f t="shared" si="5"/>
        <v>AB</v>
      </c>
      <c r="D52" s="112" t="str">
        <f t="shared" si="4"/>
        <v>46ABDefault</v>
      </c>
      <c r="E52" s="121" t="str">
        <f>IF(B52&lt;end_year_1,IFERROR(IF(B52&gt;supporting_sheet!$D$11, ROUND(VLOOKUP(supporting_sheet!$G$11,'waste_char_bulk_%_values'!$C$2:$AA$1093,2,FALSE),2), ROUND(VLOOKUP($D52,'waste_char_bulk_%_values'!$C$2:$AA$1093,2,FALSE),2)),0),"")</f>
        <v/>
      </c>
      <c r="F52" s="122"/>
      <c r="G52" s="121" t="str">
        <f>IF($B52&lt;end_year_1,IFERROR(IF($B52&gt;supporting_sheet!$D$11, ROUND(VLOOKUP(supporting_sheet!$G$11,'waste_char_bulk_%_values'!$C$2:$AA$1093,3,FALSE),2), ROUND(VLOOKUP($D52,'waste_char_bulk_%_values'!$C$2:$AA$1093,3,FALSE),2)),0),"")</f>
        <v/>
      </c>
      <c r="H52" s="122"/>
      <c r="I52" s="121" t="str">
        <f>IF($B52&lt;end_year_1,IFERROR(IF($B52&gt;supporting_sheet!$D$11, ROUND(VLOOKUP(supporting_sheet!$G$11,'waste_char_bulk_%_values'!$C$2:$AA$1093,4,FALSE),2), ROUND(VLOOKUP($D52,'waste_char_bulk_%_values'!$C$2:$AA$1093,4,FALSE),2)),0),"")</f>
        <v/>
      </c>
      <c r="J52" s="122"/>
      <c r="K52" s="121" t="str">
        <f>IF($B52&lt;end_year_1,IFERROR(IF($B52&gt;supporting_sheet!$D$11, ROUND(VLOOKUP(supporting_sheet!$G$11,'waste_char_bulk_%_values'!$C$2:$AA$1093,5,FALSE),2), ROUND(VLOOKUP($D52,'waste_char_bulk_%_values'!$C$2:$AA$1093,5,FALSE),2)),0),"")</f>
        <v/>
      </c>
      <c r="L52" s="122"/>
      <c r="M52" s="121" t="str">
        <f>IF($B52&lt;end_year_1,IFERROR(IF($B52&gt;supporting_sheet!$D$11, ROUND(VLOOKUP(supporting_sheet!$G$11,'waste_char_bulk_%_values'!$C$2:$AA$1093,6,FALSE),2), ROUND(VLOOKUP($D52,'waste_char_bulk_%_values'!$C$2:$AA$1093,6,FALSE),2)),0),"")</f>
        <v/>
      </c>
      <c r="N52" s="122"/>
      <c r="O52" s="121" t="str">
        <f>IF($B52&lt;end_year_1,IFERROR(IF($B52&gt;supporting_sheet!$D$11, ROUND(VLOOKUP(supporting_sheet!$G$11,'waste_char_bulk_%_values'!$C$2:$AA$1093,7,FALSE),2), ROUND(VLOOKUP($D52,'waste_char_bulk_%_values'!$C$2:$AA$1093,7,FALSE),2)),0),"")</f>
        <v/>
      </c>
      <c r="P52" s="122"/>
      <c r="Q52" s="121" t="str">
        <f>IF($B52&lt;end_year_1,IFERROR(IF($B52&gt;supporting_sheet!$D$11, ROUND(VLOOKUP(supporting_sheet!$G$11,'waste_char_bulk_%_values'!$C$2:$AA$1093,8,FALSE),2), ROUND(VLOOKUP($D52,'waste_char_bulk_%_values'!$C$2:$AA$1093,8,FALSE),2)),0),"")</f>
        <v/>
      </c>
      <c r="R52" s="122"/>
      <c r="S52" s="121" t="str">
        <f>IF($B52&lt;end_year_1,IFERROR(IF($B52&gt;supporting_sheet!$D$11, ROUND(VLOOKUP(supporting_sheet!$G$11,'waste_char_bulk_%_values'!$C$2:$AA$1093,9,FALSE),2), ROUND(VLOOKUP($D52,'waste_char_bulk_%_values'!$C$2:$AA$1093,9,FALSE),2)),0),"")</f>
        <v/>
      </c>
      <c r="T52" s="122"/>
      <c r="U52" s="121" t="str">
        <f>IF($B52&lt;end_year_1,IFERROR(IF($B52&gt;supporting_sheet!$D$11, ROUND(VLOOKUP(supporting_sheet!$G$11,'waste_char_bulk_%_values'!$C$2:$AA$1093,10,FALSE),2), ROUND(VLOOKUP($D52,'waste_char_bulk_%_values'!$C$2:$AA$1093,10,FALSE),2)),0),"")</f>
        <v/>
      </c>
      <c r="V52" s="122"/>
      <c r="W52" s="123" t="b">
        <f>IF(B52&lt;end_year_1,IFERROR(IF(B52&gt;supporting_sheet!$D$11, ROUND(SUM(VLOOKUP(supporting_sheet!$G$11,'waste_char_bulk_%_values'!$C$2:$P$1093,12,FALSE),VLOOKUP(supporting_sheet!$G$11,'waste_char_bulk_%_values'!$C$2:$P$1093,13,FALSE),VLOOKUP(supporting_sheet!$G$11,'waste_char_bulk_%_values'!$C$2:$P$1093,14,FALSE)),2),ROUND(SUM(VLOOKUP($D52,'waste_char_bulk_%_values'!$C$2:$P$1093,12,FALSE),VLOOKUP($D52,'waste_char_bulk_%_values'!$C$2:$P$1093,13,FALSE),VLOOKUP($D52,'waste_char_bulk_%_values'!$C$2:$P$1093,14,FALSE)),2)),0))</f>
        <v>0</v>
      </c>
      <c r="X52" s="122"/>
      <c r="Y52" s="123" t="e">
        <f t="shared" si="3"/>
        <v>#VALUE!</v>
      </c>
      <c r="Z52" s="122"/>
      <c r="AA52" s="124"/>
      <c r="AB52" s="125">
        <f t="shared" si="6"/>
        <v>0</v>
      </c>
      <c r="AC52" s="351"/>
    </row>
    <row r="53" spans="2:29" s="111" customFormat="1" ht="15" x14ac:dyDescent="0.2">
      <c r="B53" s="112">
        <f>'DONNÉES '!B88</f>
        <v>47</v>
      </c>
      <c r="C53" s="112" t="str">
        <f t="shared" si="5"/>
        <v>AB</v>
      </c>
      <c r="D53" s="112" t="str">
        <f t="shared" si="4"/>
        <v>47ABDefault</v>
      </c>
      <c r="E53" s="121" t="str">
        <f>IF(B53&lt;end_year_1,IFERROR(IF(B53&gt;supporting_sheet!$D$11, ROUND(VLOOKUP(supporting_sheet!$G$11,'waste_char_bulk_%_values'!$C$2:$AA$1093,2,FALSE),2), ROUND(VLOOKUP($D53,'waste_char_bulk_%_values'!$C$2:$AA$1093,2,FALSE),2)),0),"")</f>
        <v/>
      </c>
      <c r="F53" s="122"/>
      <c r="G53" s="121" t="str">
        <f>IF($B53&lt;end_year_1,IFERROR(IF($B53&gt;supporting_sheet!$D$11, ROUND(VLOOKUP(supporting_sheet!$G$11,'waste_char_bulk_%_values'!$C$2:$AA$1093,3,FALSE),2), ROUND(VLOOKUP($D53,'waste_char_bulk_%_values'!$C$2:$AA$1093,3,FALSE),2)),0),"")</f>
        <v/>
      </c>
      <c r="H53" s="122"/>
      <c r="I53" s="121" t="str">
        <f>IF($B53&lt;end_year_1,IFERROR(IF($B53&gt;supporting_sheet!$D$11, ROUND(VLOOKUP(supporting_sheet!$G$11,'waste_char_bulk_%_values'!$C$2:$AA$1093,4,FALSE),2), ROUND(VLOOKUP($D53,'waste_char_bulk_%_values'!$C$2:$AA$1093,4,FALSE),2)),0),"")</f>
        <v/>
      </c>
      <c r="J53" s="122"/>
      <c r="K53" s="121" t="str">
        <f>IF($B53&lt;end_year_1,IFERROR(IF($B53&gt;supporting_sheet!$D$11, ROUND(VLOOKUP(supporting_sheet!$G$11,'waste_char_bulk_%_values'!$C$2:$AA$1093,5,FALSE),2), ROUND(VLOOKUP($D53,'waste_char_bulk_%_values'!$C$2:$AA$1093,5,FALSE),2)),0),"")</f>
        <v/>
      </c>
      <c r="L53" s="122"/>
      <c r="M53" s="121" t="str">
        <f>IF($B53&lt;end_year_1,IFERROR(IF($B53&gt;supporting_sheet!$D$11, ROUND(VLOOKUP(supporting_sheet!$G$11,'waste_char_bulk_%_values'!$C$2:$AA$1093,6,FALSE),2), ROUND(VLOOKUP($D53,'waste_char_bulk_%_values'!$C$2:$AA$1093,6,FALSE),2)),0),"")</f>
        <v/>
      </c>
      <c r="N53" s="122"/>
      <c r="O53" s="121" t="str">
        <f>IF($B53&lt;end_year_1,IFERROR(IF($B53&gt;supporting_sheet!$D$11, ROUND(VLOOKUP(supporting_sheet!$G$11,'waste_char_bulk_%_values'!$C$2:$AA$1093,7,FALSE),2), ROUND(VLOOKUP($D53,'waste_char_bulk_%_values'!$C$2:$AA$1093,7,FALSE),2)),0),"")</f>
        <v/>
      </c>
      <c r="P53" s="122"/>
      <c r="Q53" s="121" t="str">
        <f>IF($B53&lt;end_year_1,IFERROR(IF($B53&gt;supporting_sheet!$D$11, ROUND(VLOOKUP(supporting_sheet!$G$11,'waste_char_bulk_%_values'!$C$2:$AA$1093,8,FALSE),2), ROUND(VLOOKUP($D53,'waste_char_bulk_%_values'!$C$2:$AA$1093,8,FALSE),2)),0),"")</f>
        <v/>
      </c>
      <c r="R53" s="122"/>
      <c r="S53" s="121" t="str">
        <f>IF($B53&lt;end_year_1,IFERROR(IF($B53&gt;supporting_sheet!$D$11, ROUND(VLOOKUP(supporting_sheet!$G$11,'waste_char_bulk_%_values'!$C$2:$AA$1093,9,FALSE),2), ROUND(VLOOKUP($D53,'waste_char_bulk_%_values'!$C$2:$AA$1093,9,FALSE),2)),0),"")</f>
        <v/>
      </c>
      <c r="T53" s="122"/>
      <c r="U53" s="121" t="str">
        <f>IF($B53&lt;end_year_1,IFERROR(IF($B53&gt;supporting_sheet!$D$11, ROUND(VLOOKUP(supporting_sheet!$G$11,'waste_char_bulk_%_values'!$C$2:$AA$1093,10,FALSE),2), ROUND(VLOOKUP($D53,'waste_char_bulk_%_values'!$C$2:$AA$1093,10,FALSE),2)),0),"")</f>
        <v/>
      </c>
      <c r="V53" s="122"/>
      <c r="W53" s="123" t="b">
        <f>IF(B53&lt;end_year_1,IFERROR(IF(B53&gt;supporting_sheet!$D$11, ROUND(SUM(VLOOKUP(supporting_sheet!$G$11,'waste_char_bulk_%_values'!$C$2:$P$1093,12,FALSE),VLOOKUP(supporting_sheet!$G$11,'waste_char_bulk_%_values'!$C$2:$P$1093,13,FALSE),VLOOKUP(supporting_sheet!$G$11,'waste_char_bulk_%_values'!$C$2:$P$1093,14,FALSE)),2),ROUND(SUM(VLOOKUP($D53,'waste_char_bulk_%_values'!$C$2:$P$1093,12,FALSE),VLOOKUP($D53,'waste_char_bulk_%_values'!$C$2:$P$1093,13,FALSE),VLOOKUP($D53,'waste_char_bulk_%_values'!$C$2:$P$1093,14,FALSE)),2)),0))</f>
        <v>0</v>
      </c>
      <c r="X53" s="122"/>
      <c r="Y53" s="123" t="e">
        <f t="shared" si="3"/>
        <v>#VALUE!</v>
      </c>
      <c r="Z53" s="122"/>
      <c r="AA53" s="124"/>
      <c r="AB53" s="125">
        <f t="shared" si="6"/>
        <v>0</v>
      </c>
      <c r="AC53" s="351"/>
    </row>
    <row r="54" spans="2:29" s="111" customFormat="1" ht="15" x14ac:dyDescent="0.2">
      <c r="B54" s="112">
        <f>'DONNÉES '!B89</f>
        <v>48</v>
      </c>
      <c r="C54" s="112" t="str">
        <f t="shared" si="5"/>
        <v>AB</v>
      </c>
      <c r="D54" s="112" t="str">
        <f t="shared" si="4"/>
        <v>48ABDefault</v>
      </c>
      <c r="E54" s="121" t="str">
        <f>IF(B54&lt;end_year_1,IFERROR(IF(B54&gt;supporting_sheet!$D$11, ROUND(VLOOKUP(supporting_sheet!$G$11,'waste_char_bulk_%_values'!$C$2:$AA$1093,2,FALSE),2), ROUND(VLOOKUP($D54,'waste_char_bulk_%_values'!$C$2:$AA$1093,2,FALSE),2)),0),"")</f>
        <v/>
      </c>
      <c r="F54" s="122"/>
      <c r="G54" s="121" t="str">
        <f>IF($B54&lt;end_year_1,IFERROR(IF($B54&gt;supporting_sheet!$D$11, ROUND(VLOOKUP(supporting_sheet!$G$11,'waste_char_bulk_%_values'!$C$2:$AA$1093,3,FALSE),2), ROUND(VLOOKUP($D54,'waste_char_bulk_%_values'!$C$2:$AA$1093,3,FALSE),2)),0),"")</f>
        <v/>
      </c>
      <c r="H54" s="122"/>
      <c r="I54" s="121" t="str">
        <f>IF($B54&lt;end_year_1,IFERROR(IF($B54&gt;supporting_sheet!$D$11, ROUND(VLOOKUP(supporting_sheet!$G$11,'waste_char_bulk_%_values'!$C$2:$AA$1093,4,FALSE),2), ROUND(VLOOKUP($D54,'waste_char_bulk_%_values'!$C$2:$AA$1093,4,FALSE),2)),0),"")</f>
        <v/>
      </c>
      <c r="J54" s="122"/>
      <c r="K54" s="121" t="str">
        <f>IF($B54&lt;end_year_1,IFERROR(IF($B54&gt;supporting_sheet!$D$11, ROUND(VLOOKUP(supporting_sheet!$G$11,'waste_char_bulk_%_values'!$C$2:$AA$1093,5,FALSE),2), ROUND(VLOOKUP($D54,'waste_char_bulk_%_values'!$C$2:$AA$1093,5,FALSE),2)),0),"")</f>
        <v/>
      </c>
      <c r="L54" s="122"/>
      <c r="M54" s="121" t="str">
        <f>IF($B54&lt;end_year_1,IFERROR(IF($B54&gt;supporting_sheet!$D$11, ROUND(VLOOKUP(supporting_sheet!$G$11,'waste_char_bulk_%_values'!$C$2:$AA$1093,6,FALSE),2), ROUND(VLOOKUP($D54,'waste_char_bulk_%_values'!$C$2:$AA$1093,6,FALSE),2)),0),"")</f>
        <v/>
      </c>
      <c r="N54" s="122"/>
      <c r="O54" s="121" t="str">
        <f>IF($B54&lt;end_year_1,IFERROR(IF($B54&gt;supporting_sheet!$D$11, ROUND(VLOOKUP(supporting_sheet!$G$11,'waste_char_bulk_%_values'!$C$2:$AA$1093,7,FALSE),2), ROUND(VLOOKUP($D54,'waste_char_bulk_%_values'!$C$2:$AA$1093,7,FALSE),2)),0),"")</f>
        <v/>
      </c>
      <c r="P54" s="122"/>
      <c r="Q54" s="121" t="str">
        <f>IF($B54&lt;end_year_1,IFERROR(IF($B54&gt;supporting_sheet!$D$11, ROUND(VLOOKUP(supporting_sheet!$G$11,'waste_char_bulk_%_values'!$C$2:$AA$1093,8,FALSE),2), ROUND(VLOOKUP($D54,'waste_char_bulk_%_values'!$C$2:$AA$1093,8,FALSE),2)),0),"")</f>
        <v/>
      </c>
      <c r="R54" s="122"/>
      <c r="S54" s="121" t="str">
        <f>IF($B54&lt;end_year_1,IFERROR(IF($B54&gt;supporting_sheet!$D$11, ROUND(VLOOKUP(supporting_sheet!$G$11,'waste_char_bulk_%_values'!$C$2:$AA$1093,9,FALSE),2), ROUND(VLOOKUP($D54,'waste_char_bulk_%_values'!$C$2:$AA$1093,9,FALSE),2)),0),"")</f>
        <v/>
      </c>
      <c r="T54" s="122"/>
      <c r="U54" s="121" t="str">
        <f>IF($B54&lt;end_year_1,IFERROR(IF($B54&gt;supporting_sheet!$D$11, ROUND(VLOOKUP(supporting_sheet!$G$11,'waste_char_bulk_%_values'!$C$2:$AA$1093,10,FALSE),2), ROUND(VLOOKUP($D54,'waste_char_bulk_%_values'!$C$2:$AA$1093,10,FALSE),2)),0),"")</f>
        <v/>
      </c>
      <c r="V54" s="122"/>
      <c r="W54" s="123" t="b">
        <f>IF(B54&lt;end_year_1,IFERROR(IF(B54&gt;supporting_sheet!$D$11, ROUND(SUM(VLOOKUP(supporting_sheet!$G$11,'waste_char_bulk_%_values'!$C$2:$P$1093,12,FALSE),VLOOKUP(supporting_sheet!$G$11,'waste_char_bulk_%_values'!$C$2:$P$1093,13,FALSE),VLOOKUP(supporting_sheet!$G$11,'waste_char_bulk_%_values'!$C$2:$P$1093,14,FALSE)),2),ROUND(SUM(VLOOKUP($D54,'waste_char_bulk_%_values'!$C$2:$P$1093,12,FALSE),VLOOKUP($D54,'waste_char_bulk_%_values'!$C$2:$P$1093,13,FALSE),VLOOKUP($D54,'waste_char_bulk_%_values'!$C$2:$P$1093,14,FALSE)),2)),0))</f>
        <v>0</v>
      </c>
      <c r="X54" s="122"/>
      <c r="Y54" s="123" t="e">
        <f t="shared" si="3"/>
        <v>#VALUE!</v>
      </c>
      <c r="Z54" s="122"/>
      <c r="AA54" s="124"/>
      <c r="AB54" s="125">
        <f t="shared" si="6"/>
        <v>0</v>
      </c>
      <c r="AC54" s="351"/>
    </row>
    <row r="55" spans="2:29" s="111" customFormat="1" ht="15" x14ac:dyDescent="0.2">
      <c r="B55" s="112">
        <f>'DONNÉES '!B90</f>
        <v>49</v>
      </c>
      <c r="C55" s="112" t="str">
        <f t="shared" si="5"/>
        <v>AB</v>
      </c>
      <c r="D55" s="112" t="str">
        <f t="shared" si="4"/>
        <v>49ABDefault</v>
      </c>
      <c r="E55" s="121" t="str">
        <f>IF(B55&lt;end_year_1,IFERROR(IF(B55&gt;supporting_sheet!$D$11, ROUND(VLOOKUP(supporting_sheet!$G$11,'waste_char_bulk_%_values'!$C$2:$AA$1093,2,FALSE),2), ROUND(VLOOKUP($D55,'waste_char_bulk_%_values'!$C$2:$AA$1093,2,FALSE),2)),0),"")</f>
        <v/>
      </c>
      <c r="F55" s="122"/>
      <c r="G55" s="121" t="str">
        <f>IF($B55&lt;end_year_1,IFERROR(IF($B55&gt;supporting_sheet!$D$11, ROUND(VLOOKUP(supporting_sheet!$G$11,'waste_char_bulk_%_values'!$C$2:$AA$1093,3,FALSE),2), ROUND(VLOOKUP($D55,'waste_char_bulk_%_values'!$C$2:$AA$1093,3,FALSE),2)),0),"")</f>
        <v/>
      </c>
      <c r="H55" s="122"/>
      <c r="I55" s="121" t="str">
        <f>IF($B55&lt;end_year_1,IFERROR(IF($B55&gt;supporting_sheet!$D$11, ROUND(VLOOKUP(supporting_sheet!$G$11,'waste_char_bulk_%_values'!$C$2:$AA$1093,4,FALSE),2), ROUND(VLOOKUP($D55,'waste_char_bulk_%_values'!$C$2:$AA$1093,4,FALSE),2)),0),"")</f>
        <v/>
      </c>
      <c r="J55" s="122"/>
      <c r="K55" s="121" t="str">
        <f>IF($B55&lt;end_year_1,IFERROR(IF($B55&gt;supporting_sheet!$D$11, ROUND(VLOOKUP(supporting_sheet!$G$11,'waste_char_bulk_%_values'!$C$2:$AA$1093,5,FALSE),2), ROUND(VLOOKUP($D55,'waste_char_bulk_%_values'!$C$2:$AA$1093,5,FALSE),2)),0),"")</f>
        <v/>
      </c>
      <c r="L55" s="122"/>
      <c r="M55" s="121" t="str">
        <f>IF($B55&lt;end_year_1,IFERROR(IF($B55&gt;supporting_sheet!$D$11, ROUND(VLOOKUP(supporting_sheet!$G$11,'waste_char_bulk_%_values'!$C$2:$AA$1093,6,FALSE),2), ROUND(VLOOKUP($D55,'waste_char_bulk_%_values'!$C$2:$AA$1093,6,FALSE),2)),0),"")</f>
        <v/>
      </c>
      <c r="N55" s="122"/>
      <c r="O55" s="121" t="str">
        <f>IF($B55&lt;end_year_1,IFERROR(IF($B55&gt;supporting_sheet!$D$11, ROUND(VLOOKUP(supporting_sheet!$G$11,'waste_char_bulk_%_values'!$C$2:$AA$1093,7,FALSE),2), ROUND(VLOOKUP($D55,'waste_char_bulk_%_values'!$C$2:$AA$1093,7,FALSE),2)),0),"")</f>
        <v/>
      </c>
      <c r="P55" s="122"/>
      <c r="Q55" s="121" t="str">
        <f>IF($B55&lt;end_year_1,IFERROR(IF($B55&gt;supporting_sheet!$D$11, ROUND(VLOOKUP(supporting_sheet!$G$11,'waste_char_bulk_%_values'!$C$2:$AA$1093,8,FALSE),2), ROUND(VLOOKUP($D55,'waste_char_bulk_%_values'!$C$2:$AA$1093,8,FALSE),2)),0),"")</f>
        <v/>
      </c>
      <c r="R55" s="122"/>
      <c r="S55" s="121" t="str">
        <f>IF($B55&lt;end_year_1,IFERROR(IF($B55&gt;supporting_sheet!$D$11, ROUND(VLOOKUP(supporting_sheet!$G$11,'waste_char_bulk_%_values'!$C$2:$AA$1093,9,FALSE),2), ROUND(VLOOKUP($D55,'waste_char_bulk_%_values'!$C$2:$AA$1093,9,FALSE),2)),0),"")</f>
        <v/>
      </c>
      <c r="T55" s="122"/>
      <c r="U55" s="121" t="str">
        <f>IF($B55&lt;end_year_1,IFERROR(IF($B55&gt;supporting_sheet!$D$11, ROUND(VLOOKUP(supporting_sheet!$G$11,'waste_char_bulk_%_values'!$C$2:$AA$1093,10,FALSE),2), ROUND(VLOOKUP($D55,'waste_char_bulk_%_values'!$C$2:$AA$1093,10,FALSE),2)),0),"")</f>
        <v/>
      </c>
      <c r="V55" s="122"/>
      <c r="W55" s="123" t="b">
        <f>IF(B55&lt;end_year_1,IFERROR(IF(B55&gt;supporting_sheet!$D$11, ROUND(SUM(VLOOKUP(supporting_sheet!$G$11,'waste_char_bulk_%_values'!$C$2:$P$1093,12,FALSE),VLOOKUP(supporting_sheet!$G$11,'waste_char_bulk_%_values'!$C$2:$P$1093,13,FALSE),VLOOKUP(supporting_sheet!$G$11,'waste_char_bulk_%_values'!$C$2:$P$1093,14,FALSE)),2),ROUND(SUM(VLOOKUP($D55,'waste_char_bulk_%_values'!$C$2:$P$1093,12,FALSE),VLOOKUP($D55,'waste_char_bulk_%_values'!$C$2:$P$1093,13,FALSE),VLOOKUP($D55,'waste_char_bulk_%_values'!$C$2:$P$1093,14,FALSE)),2)),0))</f>
        <v>0</v>
      </c>
      <c r="X55" s="122"/>
      <c r="Y55" s="123" t="e">
        <f t="shared" si="3"/>
        <v>#VALUE!</v>
      </c>
      <c r="Z55" s="122"/>
      <c r="AA55" s="124"/>
      <c r="AB55" s="125">
        <f t="shared" si="6"/>
        <v>0</v>
      </c>
      <c r="AC55" s="351"/>
    </row>
    <row r="56" spans="2:29" s="111" customFormat="1" ht="15" x14ac:dyDescent="0.2">
      <c r="B56" s="112">
        <f>'DONNÉES '!B91</f>
        <v>50</v>
      </c>
      <c r="C56" s="112" t="str">
        <f t="shared" si="5"/>
        <v>AB</v>
      </c>
      <c r="D56" s="112" t="str">
        <f t="shared" si="4"/>
        <v>50ABDefault</v>
      </c>
      <c r="E56" s="121" t="str">
        <f>IF(B56&lt;end_year_1,IFERROR(IF(B56&gt;supporting_sheet!$D$11, ROUND(VLOOKUP(supporting_sheet!$G$11,'waste_char_bulk_%_values'!$C$2:$AA$1093,2,FALSE),2), ROUND(VLOOKUP($D56,'waste_char_bulk_%_values'!$C$2:$AA$1093,2,FALSE),2)),0),"")</f>
        <v/>
      </c>
      <c r="F56" s="122"/>
      <c r="G56" s="121" t="str">
        <f>IF($B56&lt;end_year_1,IFERROR(IF($B56&gt;supporting_sheet!$D$11, ROUND(VLOOKUP(supporting_sheet!$G$11,'waste_char_bulk_%_values'!$C$2:$AA$1093,3,FALSE),2), ROUND(VLOOKUP($D56,'waste_char_bulk_%_values'!$C$2:$AA$1093,3,FALSE),2)),0),"")</f>
        <v/>
      </c>
      <c r="H56" s="122"/>
      <c r="I56" s="121" t="str">
        <f>IF($B56&lt;end_year_1,IFERROR(IF($B56&gt;supporting_sheet!$D$11, ROUND(VLOOKUP(supporting_sheet!$G$11,'waste_char_bulk_%_values'!$C$2:$AA$1093,4,FALSE),2), ROUND(VLOOKUP($D56,'waste_char_bulk_%_values'!$C$2:$AA$1093,4,FALSE),2)),0),"")</f>
        <v/>
      </c>
      <c r="J56" s="122"/>
      <c r="K56" s="121" t="str">
        <f>IF($B56&lt;end_year_1,IFERROR(IF($B56&gt;supporting_sheet!$D$11, ROUND(VLOOKUP(supporting_sheet!$G$11,'waste_char_bulk_%_values'!$C$2:$AA$1093,5,FALSE),2), ROUND(VLOOKUP($D56,'waste_char_bulk_%_values'!$C$2:$AA$1093,5,FALSE),2)),0),"")</f>
        <v/>
      </c>
      <c r="L56" s="122"/>
      <c r="M56" s="121" t="str">
        <f>IF($B56&lt;end_year_1,IFERROR(IF($B56&gt;supporting_sheet!$D$11, ROUND(VLOOKUP(supporting_sheet!$G$11,'waste_char_bulk_%_values'!$C$2:$AA$1093,6,FALSE),2), ROUND(VLOOKUP($D56,'waste_char_bulk_%_values'!$C$2:$AA$1093,6,FALSE),2)),0),"")</f>
        <v/>
      </c>
      <c r="N56" s="122"/>
      <c r="O56" s="121" t="str">
        <f>IF($B56&lt;end_year_1,IFERROR(IF($B56&gt;supporting_sheet!$D$11, ROUND(VLOOKUP(supporting_sheet!$G$11,'waste_char_bulk_%_values'!$C$2:$AA$1093,7,FALSE),2), ROUND(VLOOKUP($D56,'waste_char_bulk_%_values'!$C$2:$AA$1093,7,FALSE),2)),0),"")</f>
        <v/>
      </c>
      <c r="P56" s="122"/>
      <c r="Q56" s="121" t="str">
        <f>IF($B56&lt;end_year_1,IFERROR(IF($B56&gt;supporting_sheet!$D$11, ROUND(VLOOKUP(supporting_sheet!$G$11,'waste_char_bulk_%_values'!$C$2:$AA$1093,8,FALSE),2), ROUND(VLOOKUP($D56,'waste_char_bulk_%_values'!$C$2:$AA$1093,8,FALSE),2)),0),"")</f>
        <v/>
      </c>
      <c r="R56" s="122"/>
      <c r="S56" s="121" t="str">
        <f>IF($B56&lt;end_year_1,IFERROR(IF($B56&gt;supporting_sheet!$D$11, ROUND(VLOOKUP(supporting_sheet!$G$11,'waste_char_bulk_%_values'!$C$2:$AA$1093,9,FALSE),2), ROUND(VLOOKUP($D56,'waste_char_bulk_%_values'!$C$2:$AA$1093,9,FALSE),2)),0),"")</f>
        <v/>
      </c>
      <c r="T56" s="122"/>
      <c r="U56" s="121" t="str">
        <f>IF($B56&lt;end_year_1,IFERROR(IF($B56&gt;supporting_sheet!$D$11, ROUND(VLOOKUP(supporting_sheet!$G$11,'waste_char_bulk_%_values'!$C$2:$AA$1093,10,FALSE),2), ROUND(VLOOKUP($D56,'waste_char_bulk_%_values'!$C$2:$AA$1093,10,FALSE),2)),0),"")</f>
        <v/>
      </c>
      <c r="V56" s="122"/>
      <c r="W56" s="123" t="b">
        <f>IF(B56&lt;end_year_1,IFERROR(IF(B56&gt;supporting_sheet!$D$11, ROUND(SUM(VLOOKUP(supporting_sheet!$G$11,'waste_char_bulk_%_values'!$C$2:$P$1093,12,FALSE),VLOOKUP(supporting_sheet!$G$11,'waste_char_bulk_%_values'!$C$2:$P$1093,13,FALSE),VLOOKUP(supporting_sheet!$G$11,'waste_char_bulk_%_values'!$C$2:$P$1093,14,FALSE)),2),ROUND(SUM(VLOOKUP($D56,'waste_char_bulk_%_values'!$C$2:$P$1093,12,FALSE),VLOOKUP($D56,'waste_char_bulk_%_values'!$C$2:$P$1093,13,FALSE),VLOOKUP($D56,'waste_char_bulk_%_values'!$C$2:$P$1093,14,FALSE)),2)),0))</f>
        <v>0</v>
      </c>
      <c r="X56" s="122"/>
      <c r="Y56" s="123" t="e">
        <f t="shared" si="3"/>
        <v>#VALUE!</v>
      </c>
      <c r="Z56" s="122"/>
      <c r="AA56" s="124"/>
      <c r="AB56" s="125">
        <f t="shared" si="6"/>
        <v>0</v>
      </c>
      <c r="AC56" s="351"/>
    </row>
    <row r="57" spans="2:29" s="111" customFormat="1" ht="15" x14ac:dyDescent="0.2">
      <c r="B57" s="112">
        <f>'DONNÉES '!B92</f>
        <v>51</v>
      </c>
      <c r="C57" s="112" t="str">
        <f t="shared" si="5"/>
        <v>AB</v>
      </c>
      <c r="D57" s="112" t="str">
        <f t="shared" si="4"/>
        <v>51ABDefault</v>
      </c>
      <c r="E57" s="121" t="str">
        <f>IF(B57&lt;end_year_1,IFERROR(IF(B57&gt;supporting_sheet!$D$11, ROUND(VLOOKUP(supporting_sheet!$G$11,'waste_char_bulk_%_values'!$C$2:$AA$1093,2,FALSE),2), ROUND(VLOOKUP($D57,'waste_char_bulk_%_values'!$C$2:$AA$1093,2,FALSE),2)),0),"")</f>
        <v/>
      </c>
      <c r="F57" s="122"/>
      <c r="G57" s="121" t="str">
        <f>IF($B57&lt;end_year_1,IFERROR(IF($B57&gt;supporting_sheet!$D$11, ROUND(VLOOKUP(supporting_sheet!$G$11,'waste_char_bulk_%_values'!$C$2:$AA$1093,3,FALSE),2), ROUND(VLOOKUP($D57,'waste_char_bulk_%_values'!$C$2:$AA$1093,3,FALSE),2)),0),"")</f>
        <v/>
      </c>
      <c r="H57" s="122"/>
      <c r="I57" s="121" t="str">
        <f>IF($B57&lt;end_year_1,IFERROR(IF($B57&gt;supporting_sheet!$D$11, ROUND(VLOOKUP(supporting_sheet!$G$11,'waste_char_bulk_%_values'!$C$2:$AA$1093,4,FALSE),2), ROUND(VLOOKUP($D57,'waste_char_bulk_%_values'!$C$2:$AA$1093,4,FALSE),2)),0),"")</f>
        <v/>
      </c>
      <c r="J57" s="122"/>
      <c r="K57" s="121" t="str">
        <f>IF($B57&lt;end_year_1,IFERROR(IF($B57&gt;supporting_sheet!$D$11, ROUND(VLOOKUP(supporting_sheet!$G$11,'waste_char_bulk_%_values'!$C$2:$AA$1093,5,FALSE),2), ROUND(VLOOKUP($D57,'waste_char_bulk_%_values'!$C$2:$AA$1093,5,FALSE),2)),0),"")</f>
        <v/>
      </c>
      <c r="L57" s="122"/>
      <c r="M57" s="121" t="str">
        <f>IF($B57&lt;end_year_1,IFERROR(IF($B57&gt;supporting_sheet!$D$11, ROUND(VLOOKUP(supporting_sheet!$G$11,'waste_char_bulk_%_values'!$C$2:$AA$1093,6,FALSE),2), ROUND(VLOOKUP($D57,'waste_char_bulk_%_values'!$C$2:$AA$1093,6,FALSE),2)),0),"")</f>
        <v/>
      </c>
      <c r="N57" s="122"/>
      <c r="O57" s="121" t="str">
        <f>IF($B57&lt;end_year_1,IFERROR(IF($B57&gt;supporting_sheet!$D$11, ROUND(VLOOKUP(supporting_sheet!$G$11,'waste_char_bulk_%_values'!$C$2:$AA$1093,7,FALSE),2), ROUND(VLOOKUP($D57,'waste_char_bulk_%_values'!$C$2:$AA$1093,7,FALSE),2)),0),"")</f>
        <v/>
      </c>
      <c r="P57" s="122"/>
      <c r="Q57" s="121" t="str">
        <f>IF($B57&lt;end_year_1,IFERROR(IF($B57&gt;supporting_sheet!$D$11, ROUND(VLOOKUP(supporting_sheet!$G$11,'waste_char_bulk_%_values'!$C$2:$AA$1093,8,FALSE),2), ROUND(VLOOKUP($D57,'waste_char_bulk_%_values'!$C$2:$AA$1093,8,FALSE),2)),0),"")</f>
        <v/>
      </c>
      <c r="R57" s="122"/>
      <c r="S57" s="121" t="str">
        <f>IF($B57&lt;end_year_1,IFERROR(IF($B57&gt;supporting_sheet!$D$11, ROUND(VLOOKUP(supporting_sheet!$G$11,'waste_char_bulk_%_values'!$C$2:$AA$1093,9,FALSE),2), ROUND(VLOOKUP($D57,'waste_char_bulk_%_values'!$C$2:$AA$1093,9,FALSE),2)),0),"")</f>
        <v/>
      </c>
      <c r="T57" s="122"/>
      <c r="U57" s="121" t="str">
        <f>IF($B57&lt;end_year_1,IFERROR(IF($B57&gt;supporting_sheet!$D$11, ROUND(VLOOKUP(supporting_sheet!$G$11,'waste_char_bulk_%_values'!$C$2:$AA$1093,10,FALSE),2), ROUND(VLOOKUP($D57,'waste_char_bulk_%_values'!$C$2:$AA$1093,10,FALSE),2)),0),"")</f>
        <v/>
      </c>
      <c r="V57" s="122"/>
      <c r="W57" s="123" t="b">
        <f>IF(B57&lt;end_year_1,IFERROR(IF(B57&gt;supporting_sheet!$D$11, ROUND(SUM(VLOOKUP(supporting_sheet!$G$11,'waste_char_bulk_%_values'!$C$2:$P$1093,12,FALSE),VLOOKUP(supporting_sheet!$G$11,'waste_char_bulk_%_values'!$C$2:$P$1093,13,FALSE),VLOOKUP(supporting_sheet!$G$11,'waste_char_bulk_%_values'!$C$2:$P$1093,14,FALSE)),2),ROUND(SUM(VLOOKUP($D57,'waste_char_bulk_%_values'!$C$2:$P$1093,12,FALSE),VLOOKUP($D57,'waste_char_bulk_%_values'!$C$2:$P$1093,13,FALSE),VLOOKUP($D57,'waste_char_bulk_%_values'!$C$2:$P$1093,14,FALSE)),2)),0))</f>
        <v>0</v>
      </c>
      <c r="X57" s="122"/>
      <c r="Y57" s="123" t="e">
        <f t="shared" si="3"/>
        <v>#VALUE!</v>
      </c>
      <c r="Z57" s="122"/>
      <c r="AA57" s="124"/>
      <c r="AB57" s="125">
        <f t="shared" si="6"/>
        <v>0</v>
      </c>
      <c r="AC57" s="351"/>
    </row>
    <row r="58" spans="2:29" s="111" customFormat="1" ht="15" x14ac:dyDescent="0.2">
      <c r="B58" s="112">
        <f>'DONNÉES '!B93</f>
        <v>52</v>
      </c>
      <c r="C58" s="112" t="str">
        <f t="shared" si="5"/>
        <v>AB</v>
      </c>
      <c r="D58" s="112" t="str">
        <f t="shared" si="4"/>
        <v>52ABDefault</v>
      </c>
      <c r="E58" s="121" t="str">
        <f>IF(B58&lt;end_year_1,IFERROR(IF(B58&gt;supporting_sheet!$D$11, ROUND(VLOOKUP(supporting_sheet!$G$11,'waste_char_bulk_%_values'!$C$2:$AA$1093,2,FALSE),2), ROUND(VLOOKUP($D58,'waste_char_bulk_%_values'!$C$2:$AA$1093,2,FALSE),2)),0),"")</f>
        <v/>
      </c>
      <c r="F58" s="122"/>
      <c r="G58" s="121" t="str">
        <f>IF($B58&lt;end_year_1,IFERROR(IF($B58&gt;supporting_sheet!$D$11, ROUND(VLOOKUP(supporting_sheet!$G$11,'waste_char_bulk_%_values'!$C$2:$AA$1093,3,FALSE),2), ROUND(VLOOKUP($D58,'waste_char_bulk_%_values'!$C$2:$AA$1093,3,FALSE),2)),0),"")</f>
        <v/>
      </c>
      <c r="H58" s="122"/>
      <c r="I58" s="121" t="str">
        <f>IF($B58&lt;end_year_1,IFERROR(IF($B58&gt;supporting_sheet!$D$11, ROUND(VLOOKUP(supporting_sheet!$G$11,'waste_char_bulk_%_values'!$C$2:$AA$1093,4,FALSE),2), ROUND(VLOOKUP($D58,'waste_char_bulk_%_values'!$C$2:$AA$1093,4,FALSE),2)),0),"")</f>
        <v/>
      </c>
      <c r="J58" s="122"/>
      <c r="K58" s="121" t="str">
        <f>IF($B58&lt;end_year_1,IFERROR(IF($B58&gt;supporting_sheet!$D$11, ROUND(VLOOKUP(supporting_sheet!$G$11,'waste_char_bulk_%_values'!$C$2:$AA$1093,5,FALSE),2), ROUND(VLOOKUP($D58,'waste_char_bulk_%_values'!$C$2:$AA$1093,5,FALSE),2)),0),"")</f>
        <v/>
      </c>
      <c r="L58" s="122"/>
      <c r="M58" s="121" t="str">
        <f>IF($B58&lt;end_year_1,IFERROR(IF($B58&gt;supporting_sheet!$D$11, ROUND(VLOOKUP(supporting_sheet!$G$11,'waste_char_bulk_%_values'!$C$2:$AA$1093,6,FALSE),2), ROUND(VLOOKUP($D58,'waste_char_bulk_%_values'!$C$2:$AA$1093,6,FALSE),2)),0),"")</f>
        <v/>
      </c>
      <c r="N58" s="122"/>
      <c r="O58" s="121" t="str">
        <f>IF($B58&lt;end_year_1,IFERROR(IF($B58&gt;supporting_sheet!$D$11, ROUND(VLOOKUP(supporting_sheet!$G$11,'waste_char_bulk_%_values'!$C$2:$AA$1093,7,FALSE),2), ROUND(VLOOKUP($D58,'waste_char_bulk_%_values'!$C$2:$AA$1093,7,FALSE),2)),0),"")</f>
        <v/>
      </c>
      <c r="P58" s="122"/>
      <c r="Q58" s="121" t="str">
        <f>IF($B58&lt;end_year_1,IFERROR(IF($B58&gt;supporting_sheet!$D$11, ROUND(VLOOKUP(supporting_sheet!$G$11,'waste_char_bulk_%_values'!$C$2:$AA$1093,8,FALSE),2), ROUND(VLOOKUP($D58,'waste_char_bulk_%_values'!$C$2:$AA$1093,8,FALSE),2)),0),"")</f>
        <v/>
      </c>
      <c r="R58" s="122"/>
      <c r="S58" s="121" t="str">
        <f>IF($B58&lt;end_year_1,IFERROR(IF($B58&gt;supporting_sheet!$D$11, ROUND(VLOOKUP(supporting_sheet!$G$11,'waste_char_bulk_%_values'!$C$2:$AA$1093,9,FALSE),2), ROUND(VLOOKUP($D58,'waste_char_bulk_%_values'!$C$2:$AA$1093,9,FALSE),2)),0),"")</f>
        <v/>
      </c>
      <c r="T58" s="122"/>
      <c r="U58" s="121" t="str">
        <f>IF($B58&lt;end_year_1,IFERROR(IF($B58&gt;supporting_sheet!$D$11, ROUND(VLOOKUP(supporting_sheet!$G$11,'waste_char_bulk_%_values'!$C$2:$AA$1093,10,FALSE),2), ROUND(VLOOKUP($D58,'waste_char_bulk_%_values'!$C$2:$AA$1093,10,FALSE),2)),0),"")</f>
        <v/>
      </c>
      <c r="V58" s="122"/>
      <c r="W58" s="123" t="b">
        <f>IF(B58&lt;end_year_1,IFERROR(IF(B58&gt;supporting_sheet!$D$11, ROUND(SUM(VLOOKUP(supporting_sheet!$G$11,'waste_char_bulk_%_values'!$C$2:$P$1093,12,FALSE),VLOOKUP(supporting_sheet!$G$11,'waste_char_bulk_%_values'!$C$2:$P$1093,13,FALSE),VLOOKUP(supporting_sheet!$G$11,'waste_char_bulk_%_values'!$C$2:$P$1093,14,FALSE)),2),ROUND(SUM(VLOOKUP($D58,'waste_char_bulk_%_values'!$C$2:$P$1093,12,FALSE),VLOOKUP($D58,'waste_char_bulk_%_values'!$C$2:$P$1093,13,FALSE),VLOOKUP($D58,'waste_char_bulk_%_values'!$C$2:$P$1093,14,FALSE)),2)),0))</f>
        <v>0</v>
      </c>
      <c r="X58" s="122"/>
      <c r="Y58" s="123" t="e">
        <f t="shared" si="3"/>
        <v>#VALUE!</v>
      </c>
      <c r="Z58" s="122"/>
      <c r="AA58" s="124"/>
      <c r="AB58" s="125">
        <f t="shared" si="6"/>
        <v>0</v>
      </c>
      <c r="AC58" s="351"/>
    </row>
    <row r="59" spans="2:29" s="111" customFormat="1" ht="15" x14ac:dyDescent="0.2">
      <c r="B59" s="112">
        <f>'DONNÉES '!B94</f>
        <v>53</v>
      </c>
      <c r="C59" s="112" t="str">
        <f t="shared" si="5"/>
        <v>AB</v>
      </c>
      <c r="D59" s="112" t="str">
        <f t="shared" si="4"/>
        <v>53ABDefault</v>
      </c>
      <c r="E59" s="121" t="str">
        <f>IF(B59&lt;end_year_1,IFERROR(IF(B59&gt;supporting_sheet!$D$11, ROUND(VLOOKUP(supporting_sheet!$G$11,'waste_char_bulk_%_values'!$C$2:$AA$1093,2,FALSE),2), ROUND(VLOOKUP($D59,'waste_char_bulk_%_values'!$C$2:$AA$1093,2,FALSE),2)),0),"")</f>
        <v/>
      </c>
      <c r="F59" s="122"/>
      <c r="G59" s="121" t="str">
        <f>IF($B59&lt;end_year_1,IFERROR(IF($B59&gt;supporting_sheet!$D$11, ROUND(VLOOKUP(supporting_sheet!$G$11,'waste_char_bulk_%_values'!$C$2:$AA$1093,3,FALSE),2), ROUND(VLOOKUP($D59,'waste_char_bulk_%_values'!$C$2:$AA$1093,3,FALSE),2)),0),"")</f>
        <v/>
      </c>
      <c r="H59" s="122"/>
      <c r="I59" s="121" t="str">
        <f>IF($B59&lt;end_year_1,IFERROR(IF($B59&gt;supporting_sheet!$D$11, ROUND(VLOOKUP(supporting_sheet!$G$11,'waste_char_bulk_%_values'!$C$2:$AA$1093,4,FALSE),2), ROUND(VLOOKUP($D59,'waste_char_bulk_%_values'!$C$2:$AA$1093,4,FALSE),2)),0),"")</f>
        <v/>
      </c>
      <c r="J59" s="122"/>
      <c r="K59" s="121" t="str">
        <f>IF($B59&lt;end_year_1,IFERROR(IF($B59&gt;supporting_sheet!$D$11, ROUND(VLOOKUP(supporting_sheet!$G$11,'waste_char_bulk_%_values'!$C$2:$AA$1093,5,FALSE),2), ROUND(VLOOKUP($D59,'waste_char_bulk_%_values'!$C$2:$AA$1093,5,FALSE),2)),0),"")</f>
        <v/>
      </c>
      <c r="L59" s="122"/>
      <c r="M59" s="121" t="str">
        <f>IF($B59&lt;end_year_1,IFERROR(IF($B59&gt;supporting_sheet!$D$11, ROUND(VLOOKUP(supporting_sheet!$G$11,'waste_char_bulk_%_values'!$C$2:$AA$1093,6,FALSE),2), ROUND(VLOOKUP($D59,'waste_char_bulk_%_values'!$C$2:$AA$1093,6,FALSE),2)),0),"")</f>
        <v/>
      </c>
      <c r="N59" s="122"/>
      <c r="O59" s="121" t="str">
        <f>IF($B59&lt;end_year_1,IFERROR(IF($B59&gt;supporting_sheet!$D$11, ROUND(VLOOKUP(supporting_sheet!$G$11,'waste_char_bulk_%_values'!$C$2:$AA$1093,7,FALSE),2), ROUND(VLOOKUP($D59,'waste_char_bulk_%_values'!$C$2:$AA$1093,7,FALSE),2)),0),"")</f>
        <v/>
      </c>
      <c r="P59" s="122"/>
      <c r="Q59" s="121" t="str">
        <f>IF($B59&lt;end_year_1,IFERROR(IF($B59&gt;supporting_sheet!$D$11, ROUND(VLOOKUP(supporting_sheet!$G$11,'waste_char_bulk_%_values'!$C$2:$AA$1093,8,FALSE),2), ROUND(VLOOKUP($D59,'waste_char_bulk_%_values'!$C$2:$AA$1093,8,FALSE),2)),0),"")</f>
        <v/>
      </c>
      <c r="R59" s="122"/>
      <c r="S59" s="121" t="str">
        <f>IF($B59&lt;end_year_1,IFERROR(IF($B59&gt;supporting_sheet!$D$11, ROUND(VLOOKUP(supporting_sheet!$G$11,'waste_char_bulk_%_values'!$C$2:$AA$1093,9,FALSE),2), ROUND(VLOOKUP($D59,'waste_char_bulk_%_values'!$C$2:$AA$1093,9,FALSE),2)),0),"")</f>
        <v/>
      </c>
      <c r="T59" s="122"/>
      <c r="U59" s="121" t="str">
        <f>IF($B59&lt;end_year_1,IFERROR(IF($B59&gt;supporting_sheet!$D$11, ROUND(VLOOKUP(supporting_sheet!$G$11,'waste_char_bulk_%_values'!$C$2:$AA$1093,10,FALSE),2), ROUND(VLOOKUP($D59,'waste_char_bulk_%_values'!$C$2:$AA$1093,10,FALSE),2)),0),"")</f>
        <v/>
      </c>
      <c r="V59" s="122"/>
      <c r="W59" s="123" t="b">
        <f>IF(B59&lt;end_year_1,IFERROR(IF(B59&gt;supporting_sheet!$D$11, ROUND(SUM(VLOOKUP(supporting_sheet!$G$11,'waste_char_bulk_%_values'!$C$2:$P$1093,12,FALSE),VLOOKUP(supporting_sheet!$G$11,'waste_char_bulk_%_values'!$C$2:$P$1093,13,FALSE),VLOOKUP(supporting_sheet!$G$11,'waste_char_bulk_%_values'!$C$2:$P$1093,14,FALSE)),2),ROUND(SUM(VLOOKUP($D59,'waste_char_bulk_%_values'!$C$2:$P$1093,12,FALSE),VLOOKUP($D59,'waste_char_bulk_%_values'!$C$2:$P$1093,13,FALSE),VLOOKUP($D59,'waste_char_bulk_%_values'!$C$2:$P$1093,14,FALSE)),2)),0))</f>
        <v>0</v>
      </c>
      <c r="X59" s="122"/>
      <c r="Y59" s="123" t="e">
        <f t="shared" si="3"/>
        <v>#VALUE!</v>
      </c>
      <c r="Z59" s="122"/>
      <c r="AA59" s="124"/>
      <c r="AB59" s="125">
        <f t="shared" si="6"/>
        <v>0</v>
      </c>
      <c r="AC59" s="351"/>
    </row>
    <row r="60" spans="2:29" s="111" customFormat="1" ht="15" x14ac:dyDescent="0.2">
      <c r="B60" s="112">
        <f>'DONNÉES '!B95</f>
        <v>54</v>
      </c>
      <c r="C60" s="112" t="str">
        <f t="shared" si="5"/>
        <v>AB</v>
      </c>
      <c r="D60" s="112" t="str">
        <f t="shared" si="4"/>
        <v>54ABDefault</v>
      </c>
      <c r="E60" s="121" t="str">
        <f>IF(B60&lt;end_year_1,IFERROR(IF(B60&gt;supporting_sheet!$D$11, ROUND(VLOOKUP(supporting_sheet!$G$11,'waste_char_bulk_%_values'!$C$2:$AA$1093,2,FALSE),2), ROUND(VLOOKUP($D60,'waste_char_bulk_%_values'!$C$2:$AA$1093,2,FALSE),2)),0),"")</f>
        <v/>
      </c>
      <c r="F60" s="122"/>
      <c r="G60" s="121" t="str">
        <f>IF($B60&lt;end_year_1,IFERROR(IF($B60&gt;supporting_sheet!$D$11, ROUND(VLOOKUP(supporting_sheet!$G$11,'waste_char_bulk_%_values'!$C$2:$AA$1093,3,FALSE),2), ROUND(VLOOKUP($D60,'waste_char_bulk_%_values'!$C$2:$AA$1093,3,FALSE),2)),0),"")</f>
        <v/>
      </c>
      <c r="H60" s="122"/>
      <c r="I60" s="121" t="str">
        <f>IF($B60&lt;end_year_1,IFERROR(IF($B60&gt;supporting_sheet!$D$11, ROUND(VLOOKUP(supporting_sheet!$G$11,'waste_char_bulk_%_values'!$C$2:$AA$1093,4,FALSE),2), ROUND(VLOOKUP($D60,'waste_char_bulk_%_values'!$C$2:$AA$1093,4,FALSE),2)),0),"")</f>
        <v/>
      </c>
      <c r="J60" s="122"/>
      <c r="K60" s="121" t="str">
        <f>IF($B60&lt;end_year_1,IFERROR(IF($B60&gt;supporting_sheet!$D$11, ROUND(VLOOKUP(supporting_sheet!$G$11,'waste_char_bulk_%_values'!$C$2:$AA$1093,5,FALSE),2), ROUND(VLOOKUP($D60,'waste_char_bulk_%_values'!$C$2:$AA$1093,5,FALSE),2)),0),"")</f>
        <v/>
      </c>
      <c r="L60" s="122"/>
      <c r="M60" s="121" t="str">
        <f>IF($B60&lt;end_year_1,IFERROR(IF($B60&gt;supporting_sheet!$D$11, ROUND(VLOOKUP(supporting_sheet!$G$11,'waste_char_bulk_%_values'!$C$2:$AA$1093,6,FALSE),2), ROUND(VLOOKUP($D60,'waste_char_bulk_%_values'!$C$2:$AA$1093,6,FALSE),2)),0),"")</f>
        <v/>
      </c>
      <c r="N60" s="122"/>
      <c r="O60" s="121" t="str">
        <f>IF($B60&lt;end_year_1,IFERROR(IF($B60&gt;supporting_sheet!$D$11, ROUND(VLOOKUP(supporting_sheet!$G$11,'waste_char_bulk_%_values'!$C$2:$AA$1093,7,FALSE),2), ROUND(VLOOKUP($D60,'waste_char_bulk_%_values'!$C$2:$AA$1093,7,FALSE),2)),0),"")</f>
        <v/>
      </c>
      <c r="P60" s="122"/>
      <c r="Q60" s="121" t="str">
        <f>IF($B60&lt;end_year_1,IFERROR(IF($B60&gt;supporting_sheet!$D$11, ROUND(VLOOKUP(supporting_sheet!$G$11,'waste_char_bulk_%_values'!$C$2:$AA$1093,8,FALSE),2), ROUND(VLOOKUP($D60,'waste_char_bulk_%_values'!$C$2:$AA$1093,8,FALSE),2)),0),"")</f>
        <v/>
      </c>
      <c r="R60" s="122"/>
      <c r="S60" s="121" t="str">
        <f>IF($B60&lt;end_year_1,IFERROR(IF($B60&gt;supporting_sheet!$D$11, ROUND(VLOOKUP(supporting_sheet!$G$11,'waste_char_bulk_%_values'!$C$2:$AA$1093,9,FALSE),2), ROUND(VLOOKUP($D60,'waste_char_bulk_%_values'!$C$2:$AA$1093,9,FALSE),2)),0),"")</f>
        <v/>
      </c>
      <c r="T60" s="122"/>
      <c r="U60" s="121" t="str">
        <f>IF($B60&lt;end_year_1,IFERROR(IF($B60&gt;supporting_sheet!$D$11, ROUND(VLOOKUP(supporting_sheet!$G$11,'waste_char_bulk_%_values'!$C$2:$AA$1093,10,FALSE),2), ROUND(VLOOKUP($D60,'waste_char_bulk_%_values'!$C$2:$AA$1093,10,FALSE),2)),0),"")</f>
        <v/>
      </c>
      <c r="V60" s="122"/>
      <c r="W60" s="123" t="b">
        <f>IF(B60&lt;end_year_1,IFERROR(IF(B60&gt;supporting_sheet!$D$11, ROUND(SUM(VLOOKUP(supporting_sheet!$G$11,'waste_char_bulk_%_values'!$C$2:$P$1093,12,FALSE),VLOOKUP(supporting_sheet!$G$11,'waste_char_bulk_%_values'!$C$2:$P$1093,13,FALSE),VLOOKUP(supporting_sheet!$G$11,'waste_char_bulk_%_values'!$C$2:$P$1093,14,FALSE)),2),ROUND(SUM(VLOOKUP($D60,'waste_char_bulk_%_values'!$C$2:$P$1093,12,FALSE),VLOOKUP($D60,'waste_char_bulk_%_values'!$C$2:$P$1093,13,FALSE),VLOOKUP($D60,'waste_char_bulk_%_values'!$C$2:$P$1093,14,FALSE)),2)),0))</f>
        <v>0</v>
      </c>
      <c r="X60" s="122"/>
      <c r="Y60" s="123" t="e">
        <f t="shared" si="3"/>
        <v>#VALUE!</v>
      </c>
      <c r="Z60" s="122"/>
      <c r="AA60" s="124"/>
      <c r="AB60" s="125">
        <f t="shared" si="6"/>
        <v>0</v>
      </c>
      <c r="AC60" s="351"/>
    </row>
    <row r="61" spans="2:29" s="111" customFormat="1" ht="15" x14ac:dyDescent="0.2">
      <c r="B61" s="112">
        <f>'DONNÉES '!B96</f>
        <v>55</v>
      </c>
      <c r="C61" s="112" t="str">
        <f t="shared" si="5"/>
        <v>AB</v>
      </c>
      <c r="D61" s="112" t="str">
        <f t="shared" si="4"/>
        <v>55ABDefault</v>
      </c>
      <c r="E61" s="121" t="str">
        <f>IF(B61&lt;end_year_1,IFERROR(IF(B61&gt;supporting_sheet!$D$11, ROUND(VLOOKUP(supporting_sheet!$G$11,'waste_char_bulk_%_values'!$C$2:$AA$1093,2,FALSE),2), ROUND(VLOOKUP($D61,'waste_char_bulk_%_values'!$C$2:$AA$1093,2,FALSE),2)),0),"")</f>
        <v/>
      </c>
      <c r="F61" s="122"/>
      <c r="G61" s="121" t="str">
        <f>IF($B61&lt;end_year_1,IFERROR(IF($B61&gt;supporting_sheet!$D$11, ROUND(VLOOKUP(supporting_sheet!$G$11,'waste_char_bulk_%_values'!$C$2:$AA$1093,3,FALSE),2), ROUND(VLOOKUP($D61,'waste_char_bulk_%_values'!$C$2:$AA$1093,3,FALSE),2)),0),"")</f>
        <v/>
      </c>
      <c r="H61" s="122"/>
      <c r="I61" s="121" t="str">
        <f>IF($B61&lt;end_year_1,IFERROR(IF($B61&gt;supporting_sheet!$D$11, ROUND(VLOOKUP(supporting_sheet!$G$11,'waste_char_bulk_%_values'!$C$2:$AA$1093,4,FALSE),2), ROUND(VLOOKUP($D61,'waste_char_bulk_%_values'!$C$2:$AA$1093,4,FALSE),2)),0),"")</f>
        <v/>
      </c>
      <c r="J61" s="122"/>
      <c r="K61" s="121" t="str">
        <f>IF($B61&lt;end_year_1,IFERROR(IF($B61&gt;supporting_sheet!$D$11, ROUND(VLOOKUP(supporting_sheet!$G$11,'waste_char_bulk_%_values'!$C$2:$AA$1093,5,FALSE),2), ROUND(VLOOKUP($D61,'waste_char_bulk_%_values'!$C$2:$AA$1093,5,FALSE),2)),0),"")</f>
        <v/>
      </c>
      <c r="L61" s="122"/>
      <c r="M61" s="121" t="str">
        <f>IF($B61&lt;end_year_1,IFERROR(IF($B61&gt;supporting_sheet!$D$11, ROUND(VLOOKUP(supporting_sheet!$G$11,'waste_char_bulk_%_values'!$C$2:$AA$1093,6,FALSE),2), ROUND(VLOOKUP($D61,'waste_char_bulk_%_values'!$C$2:$AA$1093,6,FALSE),2)),0),"")</f>
        <v/>
      </c>
      <c r="N61" s="122"/>
      <c r="O61" s="121" t="str">
        <f>IF($B61&lt;end_year_1,IFERROR(IF($B61&gt;supporting_sheet!$D$11, ROUND(VLOOKUP(supporting_sheet!$G$11,'waste_char_bulk_%_values'!$C$2:$AA$1093,7,FALSE),2), ROUND(VLOOKUP($D61,'waste_char_bulk_%_values'!$C$2:$AA$1093,7,FALSE),2)),0),"")</f>
        <v/>
      </c>
      <c r="P61" s="122"/>
      <c r="Q61" s="121" t="str">
        <f>IF($B61&lt;end_year_1,IFERROR(IF($B61&gt;supporting_sheet!$D$11, ROUND(VLOOKUP(supporting_sheet!$G$11,'waste_char_bulk_%_values'!$C$2:$AA$1093,8,FALSE),2), ROUND(VLOOKUP($D61,'waste_char_bulk_%_values'!$C$2:$AA$1093,8,FALSE),2)),0),"")</f>
        <v/>
      </c>
      <c r="R61" s="122"/>
      <c r="S61" s="121" t="str">
        <f>IF($B61&lt;end_year_1,IFERROR(IF($B61&gt;supporting_sheet!$D$11, ROUND(VLOOKUP(supporting_sheet!$G$11,'waste_char_bulk_%_values'!$C$2:$AA$1093,9,FALSE),2), ROUND(VLOOKUP($D61,'waste_char_bulk_%_values'!$C$2:$AA$1093,9,FALSE),2)),0),"")</f>
        <v/>
      </c>
      <c r="T61" s="122"/>
      <c r="U61" s="121" t="str">
        <f>IF($B61&lt;end_year_1,IFERROR(IF($B61&gt;supporting_sheet!$D$11, ROUND(VLOOKUP(supporting_sheet!$G$11,'waste_char_bulk_%_values'!$C$2:$AA$1093,10,FALSE),2), ROUND(VLOOKUP($D61,'waste_char_bulk_%_values'!$C$2:$AA$1093,10,FALSE),2)),0),"")</f>
        <v/>
      </c>
      <c r="V61" s="122"/>
      <c r="W61" s="123" t="b">
        <f>IF(B61&lt;end_year_1,IFERROR(IF(B61&gt;supporting_sheet!$D$11, ROUND(SUM(VLOOKUP(supporting_sheet!$G$11,'waste_char_bulk_%_values'!$C$2:$P$1093,12,FALSE),VLOOKUP(supporting_sheet!$G$11,'waste_char_bulk_%_values'!$C$2:$P$1093,13,FALSE),VLOOKUP(supporting_sheet!$G$11,'waste_char_bulk_%_values'!$C$2:$P$1093,14,FALSE)),2),ROUND(SUM(VLOOKUP($D61,'waste_char_bulk_%_values'!$C$2:$P$1093,12,FALSE),VLOOKUP($D61,'waste_char_bulk_%_values'!$C$2:$P$1093,13,FALSE),VLOOKUP($D61,'waste_char_bulk_%_values'!$C$2:$P$1093,14,FALSE)),2)),0))</f>
        <v>0</v>
      </c>
      <c r="X61" s="122"/>
      <c r="Y61" s="123" t="e">
        <f t="shared" si="3"/>
        <v>#VALUE!</v>
      </c>
      <c r="Z61" s="122"/>
      <c r="AA61" s="124"/>
      <c r="AB61" s="125">
        <f t="shared" si="6"/>
        <v>0</v>
      </c>
      <c r="AC61" s="351"/>
    </row>
    <row r="62" spans="2:29" s="111" customFormat="1" ht="15" x14ac:dyDescent="0.2">
      <c r="B62" s="112">
        <f>'DONNÉES '!B97</f>
        <v>56</v>
      </c>
      <c r="C62" s="112" t="str">
        <f t="shared" si="5"/>
        <v>AB</v>
      </c>
      <c r="D62" s="112" t="str">
        <f t="shared" si="4"/>
        <v>56ABDefault</v>
      </c>
      <c r="E62" s="121" t="str">
        <f>IF(B62&lt;end_year_1,IFERROR(IF(B62&gt;supporting_sheet!$D$11, ROUND(VLOOKUP(supporting_sheet!$G$11,'waste_char_bulk_%_values'!$C$2:$AA$1093,2,FALSE),2), ROUND(VLOOKUP($D62,'waste_char_bulk_%_values'!$C$2:$AA$1093,2,FALSE),2)),0),"")</f>
        <v/>
      </c>
      <c r="F62" s="122"/>
      <c r="G62" s="121" t="str">
        <f>IF($B62&lt;end_year_1,IFERROR(IF($B62&gt;supporting_sheet!$D$11, ROUND(VLOOKUP(supporting_sheet!$G$11,'waste_char_bulk_%_values'!$C$2:$AA$1093,3,FALSE),2), ROUND(VLOOKUP($D62,'waste_char_bulk_%_values'!$C$2:$AA$1093,3,FALSE),2)),0),"")</f>
        <v/>
      </c>
      <c r="H62" s="122"/>
      <c r="I62" s="121" t="str">
        <f>IF($B62&lt;end_year_1,IFERROR(IF($B62&gt;supporting_sheet!$D$11, ROUND(VLOOKUP(supporting_sheet!$G$11,'waste_char_bulk_%_values'!$C$2:$AA$1093,4,FALSE),2), ROUND(VLOOKUP($D62,'waste_char_bulk_%_values'!$C$2:$AA$1093,4,FALSE),2)),0),"")</f>
        <v/>
      </c>
      <c r="J62" s="122"/>
      <c r="K62" s="121" t="str">
        <f>IF($B62&lt;end_year_1,IFERROR(IF($B62&gt;supporting_sheet!$D$11, ROUND(VLOOKUP(supporting_sheet!$G$11,'waste_char_bulk_%_values'!$C$2:$AA$1093,5,FALSE),2), ROUND(VLOOKUP($D62,'waste_char_bulk_%_values'!$C$2:$AA$1093,5,FALSE),2)),0),"")</f>
        <v/>
      </c>
      <c r="L62" s="122"/>
      <c r="M62" s="121" t="str">
        <f>IF($B62&lt;end_year_1,IFERROR(IF($B62&gt;supporting_sheet!$D$11, ROUND(VLOOKUP(supporting_sheet!$G$11,'waste_char_bulk_%_values'!$C$2:$AA$1093,6,FALSE),2), ROUND(VLOOKUP($D62,'waste_char_bulk_%_values'!$C$2:$AA$1093,6,FALSE),2)),0),"")</f>
        <v/>
      </c>
      <c r="N62" s="122"/>
      <c r="O62" s="121" t="str">
        <f>IF($B62&lt;end_year_1,IFERROR(IF($B62&gt;supporting_sheet!$D$11, ROUND(VLOOKUP(supporting_sheet!$G$11,'waste_char_bulk_%_values'!$C$2:$AA$1093,7,FALSE),2), ROUND(VLOOKUP($D62,'waste_char_bulk_%_values'!$C$2:$AA$1093,7,FALSE),2)),0),"")</f>
        <v/>
      </c>
      <c r="P62" s="122"/>
      <c r="Q62" s="121" t="str">
        <f>IF($B62&lt;end_year_1,IFERROR(IF($B62&gt;supporting_sheet!$D$11, ROUND(VLOOKUP(supporting_sheet!$G$11,'waste_char_bulk_%_values'!$C$2:$AA$1093,8,FALSE),2), ROUND(VLOOKUP($D62,'waste_char_bulk_%_values'!$C$2:$AA$1093,8,FALSE),2)),0),"")</f>
        <v/>
      </c>
      <c r="R62" s="122"/>
      <c r="S62" s="121" t="str">
        <f>IF($B62&lt;end_year_1,IFERROR(IF($B62&gt;supporting_sheet!$D$11, ROUND(VLOOKUP(supporting_sheet!$G$11,'waste_char_bulk_%_values'!$C$2:$AA$1093,9,FALSE),2), ROUND(VLOOKUP($D62,'waste_char_bulk_%_values'!$C$2:$AA$1093,9,FALSE),2)),0),"")</f>
        <v/>
      </c>
      <c r="T62" s="122"/>
      <c r="U62" s="121" t="str">
        <f>IF($B62&lt;end_year_1,IFERROR(IF($B62&gt;supporting_sheet!$D$11, ROUND(VLOOKUP(supporting_sheet!$G$11,'waste_char_bulk_%_values'!$C$2:$AA$1093,10,FALSE),2), ROUND(VLOOKUP($D62,'waste_char_bulk_%_values'!$C$2:$AA$1093,10,FALSE),2)),0),"")</f>
        <v/>
      </c>
      <c r="V62" s="122"/>
      <c r="W62" s="123" t="b">
        <f>IF(B62&lt;end_year_1,IFERROR(IF(B62&gt;supporting_sheet!$D$11, ROUND(SUM(VLOOKUP(supporting_sheet!$G$11,'waste_char_bulk_%_values'!$C$2:$P$1093,12,FALSE),VLOOKUP(supporting_sheet!$G$11,'waste_char_bulk_%_values'!$C$2:$P$1093,13,FALSE),VLOOKUP(supporting_sheet!$G$11,'waste_char_bulk_%_values'!$C$2:$P$1093,14,FALSE)),2),ROUND(SUM(VLOOKUP($D62,'waste_char_bulk_%_values'!$C$2:$P$1093,12,FALSE),VLOOKUP($D62,'waste_char_bulk_%_values'!$C$2:$P$1093,13,FALSE),VLOOKUP($D62,'waste_char_bulk_%_values'!$C$2:$P$1093,14,FALSE)),2)),0))</f>
        <v>0</v>
      </c>
      <c r="X62" s="122"/>
      <c r="Y62" s="123" t="e">
        <f t="shared" si="3"/>
        <v>#VALUE!</v>
      </c>
      <c r="Z62" s="122"/>
      <c r="AA62" s="124"/>
      <c r="AB62" s="125">
        <f t="shared" si="6"/>
        <v>0</v>
      </c>
      <c r="AC62" s="351"/>
    </row>
    <row r="63" spans="2:29" s="111" customFormat="1" ht="15" x14ac:dyDescent="0.2">
      <c r="B63" s="112">
        <f>'DONNÉES '!B98</f>
        <v>57</v>
      </c>
      <c r="C63" s="112" t="str">
        <f t="shared" si="5"/>
        <v>AB</v>
      </c>
      <c r="D63" s="112" t="str">
        <f t="shared" si="4"/>
        <v>57ABDefault</v>
      </c>
      <c r="E63" s="121" t="str">
        <f>IF(B63&lt;end_year_1,IFERROR(IF(B63&gt;supporting_sheet!$D$11, ROUND(VLOOKUP(supporting_sheet!$G$11,'waste_char_bulk_%_values'!$C$2:$AA$1093,2,FALSE),2), ROUND(VLOOKUP($D63,'waste_char_bulk_%_values'!$C$2:$AA$1093,2,FALSE),2)),0),"")</f>
        <v/>
      </c>
      <c r="F63" s="122"/>
      <c r="G63" s="121" t="str">
        <f>IF($B63&lt;end_year_1,IFERROR(IF($B63&gt;supporting_sheet!$D$11, ROUND(VLOOKUP(supporting_sheet!$G$11,'waste_char_bulk_%_values'!$C$2:$AA$1093,3,FALSE),2), ROUND(VLOOKUP($D63,'waste_char_bulk_%_values'!$C$2:$AA$1093,3,FALSE),2)),0),"")</f>
        <v/>
      </c>
      <c r="H63" s="122"/>
      <c r="I63" s="121" t="str">
        <f>IF($B63&lt;end_year_1,IFERROR(IF($B63&gt;supporting_sheet!$D$11, ROUND(VLOOKUP(supporting_sheet!$G$11,'waste_char_bulk_%_values'!$C$2:$AA$1093,4,FALSE),2), ROUND(VLOOKUP($D63,'waste_char_bulk_%_values'!$C$2:$AA$1093,4,FALSE),2)),0),"")</f>
        <v/>
      </c>
      <c r="J63" s="122"/>
      <c r="K63" s="121" t="str">
        <f>IF($B63&lt;end_year_1,IFERROR(IF($B63&gt;supporting_sheet!$D$11, ROUND(VLOOKUP(supporting_sheet!$G$11,'waste_char_bulk_%_values'!$C$2:$AA$1093,5,FALSE),2), ROUND(VLOOKUP($D63,'waste_char_bulk_%_values'!$C$2:$AA$1093,5,FALSE),2)),0),"")</f>
        <v/>
      </c>
      <c r="L63" s="122"/>
      <c r="M63" s="121" t="str">
        <f>IF($B63&lt;end_year_1,IFERROR(IF($B63&gt;supporting_sheet!$D$11, ROUND(VLOOKUP(supporting_sheet!$G$11,'waste_char_bulk_%_values'!$C$2:$AA$1093,6,FALSE),2), ROUND(VLOOKUP($D63,'waste_char_bulk_%_values'!$C$2:$AA$1093,6,FALSE),2)),0),"")</f>
        <v/>
      </c>
      <c r="N63" s="122"/>
      <c r="O63" s="121" t="str">
        <f>IF($B63&lt;end_year_1,IFERROR(IF($B63&gt;supporting_sheet!$D$11, ROUND(VLOOKUP(supporting_sheet!$G$11,'waste_char_bulk_%_values'!$C$2:$AA$1093,7,FALSE),2), ROUND(VLOOKUP($D63,'waste_char_bulk_%_values'!$C$2:$AA$1093,7,FALSE),2)),0),"")</f>
        <v/>
      </c>
      <c r="P63" s="122"/>
      <c r="Q63" s="121" t="str">
        <f>IF($B63&lt;end_year_1,IFERROR(IF($B63&gt;supporting_sheet!$D$11, ROUND(VLOOKUP(supporting_sheet!$G$11,'waste_char_bulk_%_values'!$C$2:$AA$1093,8,FALSE),2), ROUND(VLOOKUP($D63,'waste_char_bulk_%_values'!$C$2:$AA$1093,8,FALSE),2)),0),"")</f>
        <v/>
      </c>
      <c r="R63" s="122"/>
      <c r="S63" s="121" t="str">
        <f>IF($B63&lt;end_year_1,IFERROR(IF($B63&gt;supporting_sheet!$D$11, ROUND(VLOOKUP(supporting_sheet!$G$11,'waste_char_bulk_%_values'!$C$2:$AA$1093,9,FALSE),2), ROUND(VLOOKUP($D63,'waste_char_bulk_%_values'!$C$2:$AA$1093,9,FALSE),2)),0),"")</f>
        <v/>
      </c>
      <c r="T63" s="122"/>
      <c r="U63" s="121" t="str">
        <f>IF($B63&lt;end_year_1,IFERROR(IF($B63&gt;supporting_sheet!$D$11, ROUND(VLOOKUP(supporting_sheet!$G$11,'waste_char_bulk_%_values'!$C$2:$AA$1093,10,FALSE),2), ROUND(VLOOKUP($D63,'waste_char_bulk_%_values'!$C$2:$AA$1093,10,FALSE),2)),0),"")</f>
        <v/>
      </c>
      <c r="V63" s="122"/>
      <c r="W63" s="123" t="b">
        <f>IF(B63&lt;end_year_1,IFERROR(IF(B63&gt;supporting_sheet!$D$11, ROUND(SUM(VLOOKUP(supporting_sheet!$G$11,'waste_char_bulk_%_values'!$C$2:$P$1093,12,FALSE),VLOOKUP(supporting_sheet!$G$11,'waste_char_bulk_%_values'!$C$2:$P$1093,13,FALSE),VLOOKUP(supporting_sheet!$G$11,'waste_char_bulk_%_values'!$C$2:$P$1093,14,FALSE)),2),ROUND(SUM(VLOOKUP($D63,'waste_char_bulk_%_values'!$C$2:$P$1093,12,FALSE),VLOOKUP($D63,'waste_char_bulk_%_values'!$C$2:$P$1093,13,FALSE),VLOOKUP($D63,'waste_char_bulk_%_values'!$C$2:$P$1093,14,FALSE)),2)),0))</f>
        <v>0</v>
      </c>
      <c r="X63" s="122"/>
      <c r="Y63" s="123" t="e">
        <f t="shared" si="3"/>
        <v>#VALUE!</v>
      </c>
      <c r="Z63" s="122"/>
      <c r="AA63" s="124"/>
      <c r="AB63" s="125">
        <f t="shared" si="6"/>
        <v>0</v>
      </c>
      <c r="AC63" s="351"/>
    </row>
    <row r="64" spans="2:29" s="111" customFormat="1" ht="15" x14ac:dyDescent="0.2">
      <c r="B64" s="112">
        <f>'DONNÉES '!B99</f>
        <v>58</v>
      </c>
      <c r="C64" s="112" t="str">
        <f t="shared" si="5"/>
        <v>AB</v>
      </c>
      <c r="D64" s="112" t="str">
        <f t="shared" si="4"/>
        <v>58ABDefault</v>
      </c>
      <c r="E64" s="121" t="str">
        <f>IF(B64&lt;end_year_1,IFERROR(IF(B64&gt;supporting_sheet!$D$11, ROUND(VLOOKUP(supporting_sheet!$G$11,'waste_char_bulk_%_values'!$C$2:$AA$1093,2,FALSE),2), ROUND(VLOOKUP($D64,'waste_char_bulk_%_values'!$C$2:$AA$1093,2,FALSE),2)),0),"")</f>
        <v/>
      </c>
      <c r="F64" s="122"/>
      <c r="G64" s="121" t="str">
        <f>IF($B64&lt;end_year_1,IFERROR(IF($B64&gt;supporting_sheet!$D$11, ROUND(VLOOKUP(supporting_sheet!$G$11,'waste_char_bulk_%_values'!$C$2:$AA$1093,3,FALSE),2), ROUND(VLOOKUP($D64,'waste_char_bulk_%_values'!$C$2:$AA$1093,3,FALSE),2)),0),"")</f>
        <v/>
      </c>
      <c r="H64" s="122"/>
      <c r="I64" s="121" t="str">
        <f>IF($B64&lt;end_year_1,IFERROR(IF($B64&gt;supporting_sheet!$D$11, ROUND(VLOOKUP(supporting_sheet!$G$11,'waste_char_bulk_%_values'!$C$2:$AA$1093,4,FALSE),2), ROUND(VLOOKUP($D64,'waste_char_bulk_%_values'!$C$2:$AA$1093,4,FALSE),2)),0),"")</f>
        <v/>
      </c>
      <c r="J64" s="122"/>
      <c r="K64" s="121" t="str">
        <f>IF($B64&lt;end_year_1,IFERROR(IF($B64&gt;supporting_sheet!$D$11, ROUND(VLOOKUP(supporting_sheet!$G$11,'waste_char_bulk_%_values'!$C$2:$AA$1093,5,FALSE),2), ROUND(VLOOKUP($D64,'waste_char_bulk_%_values'!$C$2:$AA$1093,5,FALSE),2)),0),"")</f>
        <v/>
      </c>
      <c r="L64" s="122"/>
      <c r="M64" s="121" t="str">
        <f>IF($B64&lt;end_year_1,IFERROR(IF($B64&gt;supporting_sheet!$D$11, ROUND(VLOOKUP(supporting_sheet!$G$11,'waste_char_bulk_%_values'!$C$2:$AA$1093,6,FALSE),2), ROUND(VLOOKUP($D64,'waste_char_bulk_%_values'!$C$2:$AA$1093,6,FALSE),2)),0),"")</f>
        <v/>
      </c>
      <c r="N64" s="122"/>
      <c r="O64" s="121" t="str">
        <f>IF($B64&lt;end_year_1,IFERROR(IF($B64&gt;supporting_sheet!$D$11, ROUND(VLOOKUP(supporting_sheet!$G$11,'waste_char_bulk_%_values'!$C$2:$AA$1093,7,FALSE),2), ROUND(VLOOKUP($D64,'waste_char_bulk_%_values'!$C$2:$AA$1093,7,FALSE),2)),0),"")</f>
        <v/>
      </c>
      <c r="P64" s="122"/>
      <c r="Q64" s="121" t="str">
        <f>IF($B64&lt;end_year_1,IFERROR(IF($B64&gt;supporting_sheet!$D$11, ROUND(VLOOKUP(supporting_sheet!$G$11,'waste_char_bulk_%_values'!$C$2:$AA$1093,8,FALSE),2), ROUND(VLOOKUP($D64,'waste_char_bulk_%_values'!$C$2:$AA$1093,8,FALSE),2)),0),"")</f>
        <v/>
      </c>
      <c r="R64" s="122"/>
      <c r="S64" s="121" t="str">
        <f>IF($B64&lt;end_year_1,IFERROR(IF($B64&gt;supporting_sheet!$D$11, ROUND(VLOOKUP(supporting_sheet!$G$11,'waste_char_bulk_%_values'!$C$2:$AA$1093,9,FALSE),2), ROUND(VLOOKUP($D64,'waste_char_bulk_%_values'!$C$2:$AA$1093,9,FALSE),2)),0),"")</f>
        <v/>
      </c>
      <c r="T64" s="122"/>
      <c r="U64" s="121" t="str">
        <f>IF($B64&lt;end_year_1,IFERROR(IF($B64&gt;supporting_sheet!$D$11, ROUND(VLOOKUP(supporting_sheet!$G$11,'waste_char_bulk_%_values'!$C$2:$AA$1093,10,FALSE),2), ROUND(VLOOKUP($D64,'waste_char_bulk_%_values'!$C$2:$AA$1093,10,FALSE),2)),0),"")</f>
        <v/>
      </c>
      <c r="V64" s="122"/>
      <c r="W64" s="123" t="b">
        <f>IF(B64&lt;end_year_1,IFERROR(IF(B64&gt;supporting_sheet!$D$11, ROUND(SUM(VLOOKUP(supporting_sheet!$G$11,'waste_char_bulk_%_values'!$C$2:$P$1093,12,FALSE),VLOOKUP(supporting_sheet!$G$11,'waste_char_bulk_%_values'!$C$2:$P$1093,13,FALSE),VLOOKUP(supporting_sheet!$G$11,'waste_char_bulk_%_values'!$C$2:$P$1093,14,FALSE)),2),ROUND(SUM(VLOOKUP($D64,'waste_char_bulk_%_values'!$C$2:$P$1093,12,FALSE),VLOOKUP($D64,'waste_char_bulk_%_values'!$C$2:$P$1093,13,FALSE),VLOOKUP($D64,'waste_char_bulk_%_values'!$C$2:$P$1093,14,FALSE)),2)),0))</f>
        <v>0</v>
      </c>
      <c r="X64" s="122"/>
      <c r="Y64" s="123" t="e">
        <f t="shared" si="3"/>
        <v>#VALUE!</v>
      </c>
      <c r="Z64" s="122"/>
      <c r="AA64" s="124"/>
      <c r="AB64" s="125">
        <f t="shared" si="6"/>
        <v>0</v>
      </c>
      <c r="AC64" s="351"/>
    </row>
    <row r="65" spans="2:29" s="111" customFormat="1" ht="15" x14ac:dyDescent="0.2">
      <c r="B65" s="112">
        <f>'DONNÉES '!B100</f>
        <v>59</v>
      </c>
      <c r="C65" s="112" t="str">
        <f t="shared" si="5"/>
        <v>AB</v>
      </c>
      <c r="D65" s="112" t="str">
        <f t="shared" si="4"/>
        <v>59ABDefault</v>
      </c>
      <c r="E65" s="121" t="str">
        <f>IF(B65&lt;end_year_1,IFERROR(IF(B65&gt;supporting_sheet!$D$11, ROUND(VLOOKUP(supporting_sheet!$G$11,'waste_char_bulk_%_values'!$C$2:$AA$1093,2,FALSE),2), ROUND(VLOOKUP($D65,'waste_char_bulk_%_values'!$C$2:$AA$1093,2,FALSE),2)),0),"")</f>
        <v/>
      </c>
      <c r="F65" s="122"/>
      <c r="G65" s="121" t="str">
        <f>IF($B65&lt;end_year_1,IFERROR(IF($B65&gt;supporting_sheet!$D$11, ROUND(VLOOKUP(supporting_sheet!$G$11,'waste_char_bulk_%_values'!$C$2:$AA$1093,3,FALSE),2), ROUND(VLOOKUP($D65,'waste_char_bulk_%_values'!$C$2:$AA$1093,3,FALSE),2)),0),"")</f>
        <v/>
      </c>
      <c r="H65" s="122"/>
      <c r="I65" s="121" t="str">
        <f>IF($B65&lt;end_year_1,IFERROR(IF($B65&gt;supporting_sheet!$D$11, ROUND(VLOOKUP(supporting_sheet!$G$11,'waste_char_bulk_%_values'!$C$2:$AA$1093,4,FALSE),2), ROUND(VLOOKUP($D65,'waste_char_bulk_%_values'!$C$2:$AA$1093,4,FALSE),2)),0),"")</f>
        <v/>
      </c>
      <c r="J65" s="122"/>
      <c r="K65" s="121" t="str">
        <f>IF($B65&lt;end_year_1,IFERROR(IF($B65&gt;supporting_sheet!$D$11, ROUND(VLOOKUP(supporting_sheet!$G$11,'waste_char_bulk_%_values'!$C$2:$AA$1093,5,FALSE),2), ROUND(VLOOKUP($D65,'waste_char_bulk_%_values'!$C$2:$AA$1093,5,FALSE),2)),0),"")</f>
        <v/>
      </c>
      <c r="L65" s="122"/>
      <c r="M65" s="121" t="str">
        <f>IF($B65&lt;end_year_1,IFERROR(IF($B65&gt;supporting_sheet!$D$11, ROUND(VLOOKUP(supporting_sheet!$G$11,'waste_char_bulk_%_values'!$C$2:$AA$1093,6,FALSE),2), ROUND(VLOOKUP($D65,'waste_char_bulk_%_values'!$C$2:$AA$1093,6,FALSE),2)),0),"")</f>
        <v/>
      </c>
      <c r="N65" s="122"/>
      <c r="O65" s="121" t="str">
        <f>IF($B65&lt;end_year_1,IFERROR(IF($B65&gt;supporting_sheet!$D$11, ROUND(VLOOKUP(supporting_sheet!$G$11,'waste_char_bulk_%_values'!$C$2:$AA$1093,7,FALSE),2), ROUND(VLOOKUP($D65,'waste_char_bulk_%_values'!$C$2:$AA$1093,7,FALSE),2)),0),"")</f>
        <v/>
      </c>
      <c r="P65" s="122"/>
      <c r="Q65" s="121" t="str">
        <f>IF($B65&lt;end_year_1,IFERROR(IF($B65&gt;supporting_sheet!$D$11, ROUND(VLOOKUP(supporting_sheet!$G$11,'waste_char_bulk_%_values'!$C$2:$AA$1093,8,FALSE),2), ROUND(VLOOKUP($D65,'waste_char_bulk_%_values'!$C$2:$AA$1093,8,FALSE),2)),0),"")</f>
        <v/>
      </c>
      <c r="R65" s="122"/>
      <c r="S65" s="121" t="str">
        <f>IF($B65&lt;end_year_1,IFERROR(IF($B65&gt;supporting_sheet!$D$11, ROUND(VLOOKUP(supporting_sheet!$G$11,'waste_char_bulk_%_values'!$C$2:$AA$1093,9,FALSE),2), ROUND(VLOOKUP($D65,'waste_char_bulk_%_values'!$C$2:$AA$1093,9,FALSE),2)),0),"")</f>
        <v/>
      </c>
      <c r="T65" s="122"/>
      <c r="U65" s="121" t="str">
        <f>IF($B65&lt;end_year_1,IFERROR(IF($B65&gt;supporting_sheet!$D$11, ROUND(VLOOKUP(supporting_sheet!$G$11,'waste_char_bulk_%_values'!$C$2:$AA$1093,10,FALSE),2), ROUND(VLOOKUP($D65,'waste_char_bulk_%_values'!$C$2:$AA$1093,10,FALSE),2)),0),"")</f>
        <v/>
      </c>
      <c r="V65" s="122"/>
      <c r="W65" s="123" t="b">
        <f>IF(B65&lt;end_year_1,IFERROR(IF(B65&gt;supporting_sheet!$D$11, ROUND(SUM(VLOOKUP(supporting_sheet!$G$11,'waste_char_bulk_%_values'!$C$2:$P$1093,12,FALSE),VLOOKUP(supporting_sheet!$G$11,'waste_char_bulk_%_values'!$C$2:$P$1093,13,FALSE),VLOOKUP(supporting_sheet!$G$11,'waste_char_bulk_%_values'!$C$2:$P$1093,14,FALSE)),2),ROUND(SUM(VLOOKUP($D65,'waste_char_bulk_%_values'!$C$2:$P$1093,12,FALSE),VLOOKUP($D65,'waste_char_bulk_%_values'!$C$2:$P$1093,13,FALSE),VLOOKUP($D65,'waste_char_bulk_%_values'!$C$2:$P$1093,14,FALSE)),2)),0))</f>
        <v>0</v>
      </c>
      <c r="X65" s="122"/>
      <c r="Y65" s="123" t="e">
        <f t="shared" si="3"/>
        <v>#VALUE!</v>
      </c>
      <c r="Z65" s="122"/>
      <c r="AA65" s="124"/>
      <c r="AB65" s="125">
        <f t="shared" si="6"/>
        <v>0</v>
      </c>
      <c r="AC65" s="351"/>
    </row>
    <row r="66" spans="2:29" s="111" customFormat="1" ht="15" x14ac:dyDescent="0.2">
      <c r="B66" s="112">
        <f>'DONNÉES '!B101</f>
        <v>60</v>
      </c>
      <c r="C66" s="112" t="str">
        <f t="shared" si="5"/>
        <v>AB</v>
      </c>
      <c r="D66" s="112" t="str">
        <f t="shared" si="4"/>
        <v>60ABDefault</v>
      </c>
      <c r="E66" s="121" t="str">
        <f>IF(B66&lt;end_year_1,IFERROR(IF(B66&gt;supporting_sheet!$D$11, ROUND(VLOOKUP(supporting_sheet!$G$11,'waste_char_bulk_%_values'!$C$2:$AA$1093,2,FALSE),2), ROUND(VLOOKUP($D66,'waste_char_bulk_%_values'!$C$2:$AA$1093,2,FALSE),2)),0),"")</f>
        <v/>
      </c>
      <c r="F66" s="122"/>
      <c r="G66" s="121" t="str">
        <f>IF($B66&lt;end_year_1,IFERROR(IF($B66&gt;supporting_sheet!$D$11, ROUND(VLOOKUP(supporting_sheet!$G$11,'waste_char_bulk_%_values'!$C$2:$AA$1093,3,FALSE),2), ROUND(VLOOKUP($D66,'waste_char_bulk_%_values'!$C$2:$AA$1093,3,FALSE),2)),0),"")</f>
        <v/>
      </c>
      <c r="H66" s="122"/>
      <c r="I66" s="121" t="str">
        <f>IF($B66&lt;end_year_1,IFERROR(IF($B66&gt;supporting_sheet!$D$11, ROUND(VLOOKUP(supporting_sheet!$G$11,'waste_char_bulk_%_values'!$C$2:$AA$1093,4,FALSE),2), ROUND(VLOOKUP($D66,'waste_char_bulk_%_values'!$C$2:$AA$1093,4,FALSE),2)),0),"")</f>
        <v/>
      </c>
      <c r="J66" s="122"/>
      <c r="K66" s="121" t="str">
        <f>IF($B66&lt;end_year_1,IFERROR(IF($B66&gt;supporting_sheet!$D$11, ROUND(VLOOKUP(supporting_sheet!$G$11,'waste_char_bulk_%_values'!$C$2:$AA$1093,5,FALSE),2), ROUND(VLOOKUP($D66,'waste_char_bulk_%_values'!$C$2:$AA$1093,5,FALSE),2)),0),"")</f>
        <v/>
      </c>
      <c r="L66" s="122"/>
      <c r="M66" s="121" t="str">
        <f>IF($B66&lt;end_year_1,IFERROR(IF($B66&gt;supporting_sheet!$D$11, ROUND(VLOOKUP(supporting_sheet!$G$11,'waste_char_bulk_%_values'!$C$2:$AA$1093,6,FALSE),2), ROUND(VLOOKUP($D66,'waste_char_bulk_%_values'!$C$2:$AA$1093,6,FALSE),2)),0),"")</f>
        <v/>
      </c>
      <c r="N66" s="122"/>
      <c r="O66" s="121" t="str">
        <f>IF($B66&lt;end_year_1,IFERROR(IF($B66&gt;supporting_sheet!$D$11, ROUND(VLOOKUP(supporting_sheet!$G$11,'waste_char_bulk_%_values'!$C$2:$AA$1093,7,FALSE),2), ROUND(VLOOKUP($D66,'waste_char_bulk_%_values'!$C$2:$AA$1093,7,FALSE),2)),0),"")</f>
        <v/>
      </c>
      <c r="P66" s="122"/>
      <c r="Q66" s="121" t="str">
        <f>IF($B66&lt;end_year_1,IFERROR(IF($B66&gt;supporting_sheet!$D$11, ROUND(VLOOKUP(supporting_sheet!$G$11,'waste_char_bulk_%_values'!$C$2:$AA$1093,8,FALSE),2), ROUND(VLOOKUP($D66,'waste_char_bulk_%_values'!$C$2:$AA$1093,8,FALSE),2)),0),"")</f>
        <v/>
      </c>
      <c r="R66" s="122"/>
      <c r="S66" s="121" t="str">
        <f>IF($B66&lt;end_year_1,IFERROR(IF($B66&gt;supporting_sheet!$D$11, ROUND(VLOOKUP(supporting_sheet!$G$11,'waste_char_bulk_%_values'!$C$2:$AA$1093,9,FALSE),2), ROUND(VLOOKUP($D66,'waste_char_bulk_%_values'!$C$2:$AA$1093,9,FALSE),2)),0),"")</f>
        <v/>
      </c>
      <c r="T66" s="122"/>
      <c r="U66" s="121" t="str">
        <f>IF($B66&lt;end_year_1,IFERROR(IF($B66&gt;supporting_sheet!$D$11, ROUND(VLOOKUP(supporting_sheet!$G$11,'waste_char_bulk_%_values'!$C$2:$AA$1093,10,FALSE),2), ROUND(VLOOKUP($D66,'waste_char_bulk_%_values'!$C$2:$AA$1093,10,FALSE),2)),0),"")</f>
        <v/>
      </c>
      <c r="V66" s="122"/>
      <c r="W66" s="123" t="b">
        <f>IF(B66&lt;end_year_1,IFERROR(IF(B66&gt;supporting_sheet!$D$11, ROUND(SUM(VLOOKUP(supporting_sheet!$G$11,'waste_char_bulk_%_values'!$C$2:$P$1093,12,FALSE),VLOOKUP(supporting_sheet!$G$11,'waste_char_bulk_%_values'!$C$2:$P$1093,13,FALSE),VLOOKUP(supporting_sheet!$G$11,'waste_char_bulk_%_values'!$C$2:$P$1093,14,FALSE)),2),ROUND(SUM(VLOOKUP($D66,'waste_char_bulk_%_values'!$C$2:$P$1093,12,FALSE),VLOOKUP($D66,'waste_char_bulk_%_values'!$C$2:$P$1093,13,FALSE),VLOOKUP($D66,'waste_char_bulk_%_values'!$C$2:$P$1093,14,FALSE)),2)),0))</f>
        <v>0</v>
      </c>
      <c r="X66" s="122"/>
      <c r="Y66" s="123" t="e">
        <f t="shared" si="3"/>
        <v>#VALUE!</v>
      </c>
      <c r="Z66" s="122"/>
      <c r="AA66" s="124"/>
      <c r="AB66" s="125">
        <f t="shared" si="6"/>
        <v>0</v>
      </c>
      <c r="AC66" s="351"/>
    </row>
    <row r="67" spans="2:29" s="111" customFormat="1" ht="15" x14ac:dyDescent="0.2">
      <c r="B67" s="112">
        <f>'DONNÉES '!B102</f>
        <v>61</v>
      </c>
      <c r="C67" s="112" t="str">
        <f t="shared" si="5"/>
        <v>AB</v>
      </c>
      <c r="D67" s="112" t="str">
        <f t="shared" si="4"/>
        <v>61ABDefault</v>
      </c>
      <c r="E67" s="121" t="str">
        <f>IF(B67&lt;end_year_1,IFERROR(IF(B67&gt;supporting_sheet!$D$11, ROUND(VLOOKUP(supporting_sheet!$G$11,'waste_char_bulk_%_values'!$C$2:$AA$1093,2,FALSE),2), ROUND(VLOOKUP($D67,'waste_char_bulk_%_values'!$C$2:$AA$1093,2,FALSE),2)),0),"")</f>
        <v/>
      </c>
      <c r="F67" s="122"/>
      <c r="G67" s="121" t="str">
        <f>IF($B67&lt;end_year_1,IFERROR(IF($B67&gt;supporting_sheet!$D$11, ROUND(VLOOKUP(supporting_sheet!$G$11,'waste_char_bulk_%_values'!$C$2:$AA$1093,3,FALSE),2), ROUND(VLOOKUP($D67,'waste_char_bulk_%_values'!$C$2:$AA$1093,3,FALSE),2)),0),"")</f>
        <v/>
      </c>
      <c r="H67" s="122"/>
      <c r="I67" s="121" t="str">
        <f>IF($B67&lt;end_year_1,IFERROR(IF($B67&gt;supporting_sheet!$D$11, ROUND(VLOOKUP(supporting_sheet!$G$11,'waste_char_bulk_%_values'!$C$2:$AA$1093,4,FALSE),2), ROUND(VLOOKUP($D67,'waste_char_bulk_%_values'!$C$2:$AA$1093,4,FALSE),2)),0),"")</f>
        <v/>
      </c>
      <c r="J67" s="122"/>
      <c r="K67" s="121" t="str">
        <f>IF($B67&lt;end_year_1,IFERROR(IF($B67&gt;supporting_sheet!$D$11, ROUND(VLOOKUP(supporting_sheet!$G$11,'waste_char_bulk_%_values'!$C$2:$AA$1093,5,FALSE),2), ROUND(VLOOKUP($D67,'waste_char_bulk_%_values'!$C$2:$AA$1093,5,FALSE),2)),0),"")</f>
        <v/>
      </c>
      <c r="L67" s="122"/>
      <c r="M67" s="121" t="str">
        <f>IF($B67&lt;end_year_1,IFERROR(IF($B67&gt;supporting_sheet!$D$11, ROUND(VLOOKUP(supporting_sheet!$G$11,'waste_char_bulk_%_values'!$C$2:$AA$1093,6,FALSE),2), ROUND(VLOOKUP($D67,'waste_char_bulk_%_values'!$C$2:$AA$1093,6,FALSE),2)),0),"")</f>
        <v/>
      </c>
      <c r="N67" s="122"/>
      <c r="O67" s="121" t="str">
        <f>IF($B67&lt;end_year_1,IFERROR(IF($B67&gt;supporting_sheet!$D$11, ROUND(VLOOKUP(supporting_sheet!$G$11,'waste_char_bulk_%_values'!$C$2:$AA$1093,7,FALSE),2), ROUND(VLOOKUP($D67,'waste_char_bulk_%_values'!$C$2:$AA$1093,7,FALSE),2)),0),"")</f>
        <v/>
      </c>
      <c r="P67" s="122"/>
      <c r="Q67" s="121" t="str">
        <f>IF($B67&lt;end_year_1,IFERROR(IF($B67&gt;supporting_sheet!$D$11, ROUND(VLOOKUP(supporting_sheet!$G$11,'waste_char_bulk_%_values'!$C$2:$AA$1093,8,FALSE),2), ROUND(VLOOKUP($D67,'waste_char_bulk_%_values'!$C$2:$AA$1093,8,FALSE),2)),0),"")</f>
        <v/>
      </c>
      <c r="R67" s="122"/>
      <c r="S67" s="121" t="str">
        <f>IF($B67&lt;end_year_1,IFERROR(IF($B67&gt;supporting_sheet!$D$11, ROUND(VLOOKUP(supporting_sheet!$G$11,'waste_char_bulk_%_values'!$C$2:$AA$1093,9,FALSE),2), ROUND(VLOOKUP($D67,'waste_char_bulk_%_values'!$C$2:$AA$1093,9,FALSE),2)),0),"")</f>
        <v/>
      </c>
      <c r="T67" s="122"/>
      <c r="U67" s="121" t="str">
        <f>IF($B67&lt;end_year_1,IFERROR(IF($B67&gt;supporting_sheet!$D$11, ROUND(VLOOKUP(supporting_sheet!$G$11,'waste_char_bulk_%_values'!$C$2:$AA$1093,10,FALSE),2), ROUND(VLOOKUP($D67,'waste_char_bulk_%_values'!$C$2:$AA$1093,10,FALSE),2)),0),"")</f>
        <v/>
      </c>
      <c r="V67" s="122"/>
      <c r="W67" s="123" t="b">
        <f>IF(B67&lt;end_year_1,IFERROR(IF(B67&gt;supporting_sheet!$D$11, ROUND(SUM(VLOOKUP(supporting_sheet!$G$11,'waste_char_bulk_%_values'!$C$2:$P$1093,12,FALSE),VLOOKUP(supporting_sheet!$G$11,'waste_char_bulk_%_values'!$C$2:$P$1093,13,FALSE),VLOOKUP(supporting_sheet!$G$11,'waste_char_bulk_%_values'!$C$2:$P$1093,14,FALSE)),2),ROUND(SUM(VLOOKUP($D67,'waste_char_bulk_%_values'!$C$2:$P$1093,12,FALSE),VLOOKUP($D67,'waste_char_bulk_%_values'!$C$2:$P$1093,13,FALSE),VLOOKUP($D67,'waste_char_bulk_%_values'!$C$2:$P$1093,14,FALSE)),2)),0))</f>
        <v>0</v>
      </c>
      <c r="X67" s="122"/>
      <c r="Y67" s="123" t="e">
        <f t="shared" si="3"/>
        <v>#VALUE!</v>
      </c>
      <c r="Z67" s="122"/>
      <c r="AA67" s="124"/>
      <c r="AB67" s="125">
        <f t="shared" si="6"/>
        <v>0</v>
      </c>
      <c r="AC67" s="351"/>
    </row>
    <row r="68" spans="2:29" s="111" customFormat="1" ht="15" x14ac:dyDescent="0.2">
      <c r="B68" s="112">
        <f>'DONNÉES '!B103</f>
        <v>62</v>
      </c>
      <c r="C68" s="112" t="str">
        <f t="shared" si="5"/>
        <v>AB</v>
      </c>
      <c r="D68" s="112" t="str">
        <f t="shared" si="4"/>
        <v>62ABDefault</v>
      </c>
      <c r="E68" s="121" t="str">
        <f>IF(B68&lt;end_year_1,IFERROR(IF(B68&gt;supporting_sheet!$D$11, ROUND(VLOOKUP(supporting_sheet!$G$11,'waste_char_bulk_%_values'!$C$2:$AA$1093,2,FALSE),2), ROUND(VLOOKUP($D68,'waste_char_bulk_%_values'!$C$2:$AA$1093,2,FALSE),2)),0),"")</f>
        <v/>
      </c>
      <c r="F68" s="122"/>
      <c r="G68" s="121" t="str">
        <f>IF($B68&lt;end_year_1,IFERROR(IF($B68&gt;supporting_sheet!$D$11, ROUND(VLOOKUP(supporting_sheet!$G$11,'waste_char_bulk_%_values'!$C$2:$AA$1093,3,FALSE),2), ROUND(VLOOKUP($D68,'waste_char_bulk_%_values'!$C$2:$AA$1093,3,FALSE),2)),0),"")</f>
        <v/>
      </c>
      <c r="H68" s="122"/>
      <c r="I68" s="121" t="str">
        <f>IF($B68&lt;end_year_1,IFERROR(IF($B68&gt;supporting_sheet!$D$11, ROUND(VLOOKUP(supporting_sheet!$G$11,'waste_char_bulk_%_values'!$C$2:$AA$1093,4,FALSE),2), ROUND(VLOOKUP($D68,'waste_char_bulk_%_values'!$C$2:$AA$1093,4,FALSE),2)),0),"")</f>
        <v/>
      </c>
      <c r="J68" s="122"/>
      <c r="K68" s="121" t="str">
        <f>IF($B68&lt;end_year_1,IFERROR(IF($B68&gt;supporting_sheet!$D$11, ROUND(VLOOKUP(supporting_sheet!$G$11,'waste_char_bulk_%_values'!$C$2:$AA$1093,5,FALSE),2), ROUND(VLOOKUP($D68,'waste_char_bulk_%_values'!$C$2:$AA$1093,5,FALSE),2)),0),"")</f>
        <v/>
      </c>
      <c r="L68" s="122"/>
      <c r="M68" s="121" t="str">
        <f>IF($B68&lt;end_year_1,IFERROR(IF($B68&gt;supporting_sheet!$D$11, ROUND(VLOOKUP(supporting_sheet!$G$11,'waste_char_bulk_%_values'!$C$2:$AA$1093,6,FALSE),2), ROUND(VLOOKUP($D68,'waste_char_bulk_%_values'!$C$2:$AA$1093,6,FALSE),2)),0),"")</f>
        <v/>
      </c>
      <c r="N68" s="122"/>
      <c r="O68" s="121" t="str">
        <f>IF($B68&lt;end_year_1,IFERROR(IF($B68&gt;supporting_sheet!$D$11, ROUND(VLOOKUP(supporting_sheet!$G$11,'waste_char_bulk_%_values'!$C$2:$AA$1093,7,FALSE),2), ROUND(VLOOKUP($D68,'waste_char_bulk_%_values'!$C$2:$AA$1093,7,FALSE),2)),0),"")</f>
        <v/>
      </c>
      <c r="P68" s="122"/>
      <c r="Q68" s="121" t="str">
        <f>IF($B68&lt;end_year_1,IFERROR(IF($B68&gt;supporting_sheet!$D$11, ROUND(VLOOKUP(supporting_sheet!$G$11,'waste_char_bulk_%_values'!$C$2:$AA$1093,8,FALSE),2), ROUND(VLOOKUP($D68,'waste_char_bulk_%_values'!$C$2:$AA$1093,8,FALSE),2)),0),"")</f>
        <v/>
      </c>
      <c r="R68" s="122"/>
      <c r="S68" s="121" t="str">
        <f>IF($B68&lt;end_year_1,IFERROR(IF($B68&gt;supporting_sheet!$D$11, ROUND(VLOOKUP(supporting_sheet!$G$11,'waste_char_bulk_%_values'!$C$2:$AA$1093,9,FALSE),2), ROUND(VLOOKUP($D68,'waste_char_bulk_%_values'!$C$2:$AA$1093,9,FALSE),2)),0),"")</f>
        <v/>
      </c>
      <c r="T68" s="122"/>
      <c r="U68" s="121" t="str">
        <f>IF($B68&lt;end_year_1,IFERROR(IF($B68&gt;supporting_sheet!$D$11, ROUND(VLOOKUP(supporting_sheet!$G$11,'waste_char_bulk_%_values'!$C$2:$AA$1093,10,FALSE),2), ROUND(VLOOKUP($D68,'waste_char_bulk_%_values'!$C$2:$AA$1093,10,FALSE),2)),0),"")</f>
        <v/>
      </c>
      <c r="V68" s="122"/>
      <c r="W68" s="123" t="b">
        <f>IF(B68&lt;end_year_1,IFERROR(IF(B68&gt;supporting_sheet!$D$11, ROUND(SUM(VLOOKUP(supporting_sheet!$G$11,'waste_char_bulk_%_values'!$C$2:$P$1093,12,FALSE),VLOOKUP(supporting_sheet!$G$11,'waste_char_bulk_%_values'!$C$2:$P$1093,13,FALSE),VLOOKUP(supporting_sheet!$G$11,'waste_char_bulk_%_values'!$C$2:$P$1093,14,FALSE)),2),ROUND(SUM(VLOOKUP($D68,'waste_char_bulk_%_values'!$C$2:$P$1093,12,FALSE),VLOOKUP($D68,'waste_char_bulk_%_values'!$C$2:$P$1093,13,FALSE),VLOOKUP($D68,'waste_char_bulk_%_values'!$C$2:$P$1093,14,FALSE)),2)),0))</f>
        <v>0</v>
      </c>
      <c r="X68" s="122"/>
      <c r="Y68" s="123" t="e">
        <f t="shared" si="3"/>
        <v>#VALUE!</v>
      </c>
      <c r="Z68" s="122"/>
      <c r="AA68" s="124"/>
      <c r="AB68" s="125">
        <f t="shared" si="6"/>
        <v>0</v>
      </c>
      <c r="AC68" s="351"/>
    </row>
    <row r="69" spans="2:29" s="111" customFormat="1" ht="15" x14ac:dyDescent="0.2">
      <c r="B69" s="112">
        <f>'DONNÉES '!B104</f>
        <v>63</v>
      </c>
      <c r="C69" s="112" t="str">
        <f t="shared" si="5"/>
        <v>AB</v>
      </c>
      <c r="D69" s="112" t="str">
        <f t="shared" si="4"/>
        <v>63ABDefault</v>
      </c>
      <c r="E69" s="121" t="str">
        <f>IF(B69&lt;end_year_1,IFERROR(IF(B69&gt;supporting_sheet!$D$11, ROUND(VLOOKUP(supporting_sheet!$G$11,'waste_char_bulk_%_values'!$C$2:$AA$1093,2,FALSE),2), ROUND(VLOOKUP($D69,'waste_char_bulk_%_values'!$C$2:$AA$1093,2,FALSE),2)),0),"")</f>
        <v/>
      </c>
      <c r="F69" s="122"/>
      <c r="G69" s="121" t="str">
        <f>IF($B69&lt;end_year_1,IFERROR(IF($B69&gt;supporting_sheet!$D$11, ROUND(VLOOKUP(supporting_sheet!$G$11,'waste_char_bulk_%_values'!$C$2:$AA$1093,3,FALSE),2), ROUND(VLOOKUP($D69,'waste_char_bulk_%_values'!$C$2:$AA$1093,3,FALSE),2)),0),"")</f>
        <v/>
      </c>
      <c r="H69" s="122"/>
      <c r="I69" s="121" t="str">
        <f>IF($B69&lt;end_year_1,IFERROR(IF($B69&gt;supporting_sheet!$D$11, ROUND(VLOOKUP(supporting_sheet!$G$11,'waste_char_bulk_%_values'!$C$2:$AA$1093,4,FALSE),2), ROUND(VLOOKUP($D69,'waste_char_bulk_%_values'!$C$2:$AA$1093,4,FALSE),2)),0),"")</f>
        <v/>
      </c>
      <c r="J69" s="122"/>
      <c r="K69" s="121" t="str">
        <f>IF($B69&lt;end_year_1,IFERROR(IF($B69&gt;supporting_sheet!$D$11, ROUND(VLOOKUP(supporting_sheet!$G$11,'waste_char_bulk_%_values'!$C$2:$AA$1093,5,FALSE),2), ROUND(VLOOKUP($D69,'waste_char_bulk_%_values'!$C$2:$AA$1093,5,FALSE),2)),0),"")</f>
        <v/>
      </c>
      <c r="L69" s="122"/>
      <c r="M69" s="121" t="str">
        <f>IF($B69&lt;end_year_1,IFERROR(IF($B69&gt;supporting_sheet!$D$11, ROUND(VLOOKUP(supporting_sheet!$G$11,'waste_char_bulk_%_values'!$C$2:$AA$1093,6,FALSE),2), ROUND(VLOOKUP($D69,'waste_char_bulk_%_values'!$C$2:$AA$1093,6,FALSE),2)),0),"")</f>
        <v/>
      </c>
      <c r="N69" s="122"/>
      <c r="O69" s="121" t="str">
        <f>IF($B69&lt;end_year_1,IFERROR(IF($B69&gt;supporting_sheet!$D$11, ROUND(VLOOKUP(supporting_sheet!$G$11,'waste_char_bulk_%_values'!$C$2:$AA$1093,7,FALSE),2), ROUND(VLOOKUP($D69,'waste_char_bulk_%_values'!$C$2:$AA$1093,7,FALSE),2)),0),"")</f>
        <v/>
      </c>
      <c r="P69" s="122"/>
      <c r="Q69" s="121" t="str">
        <f>IF($B69&lt;end_year_1,IFERROR(IF($B69&gt;supporting_sheet!$D$11, ROUND(VLOOKUP(supporting_sheet!$G$11,'waste_char_bulk_%_values'!$C$2:$AA$1093,8,FALSE),2), ROUND(VLOOKUP($D69,'waste_char_bulk_%_values'!$C$2:$AA$1093,8,FALSE),2)),0),"")</f>
        <v/>
      </c>
      <c r="R69" s="122"/>
      <c r="S69" s="121" t="str">
        <f>IF($B69&lt;end_year_1,IFERROR(IF($B69&gt;supporting_sheet!$D$11, ROUND(VLOOKUP(supporting_sheet!$G$11,'waste_char_bulk_%_values'!$C$2:$AA$1093,9,FALSE),2), ROUND(VLOOKUP($D69,'waste_char_bulk_%_values'!$C$2:$AA$1093,9,FALSE),2)),0),"")</f>
        <v/>
      </c>
      <c r="T69" s="122"/>
      <c r="U69" s="121" t="str">
        <f>IF($B69&lt;end_year_1,IFERROR(IF($B69&gt;supporting_sheet!$D$11, ROUND(VLOOKUP(supporting_sheet!$G$11,'waste_char_bulk_%_values'!$C$2:$AA$1093,10,FALSE),2), ROUND(VLOOKUP($D69,'waste_char_bulk_%_values'!$C$2:$AA$1093,10,FALSE),2)),0),"")</f>
        <v/>
      </c>
      <c r="V69" s="122"/>
      <c r="W69" s="123" t="b">
        <f>IF(B69&lt;end_year_1,IFERROR(IF(B69&gt;supporting_sheet!$D$11, ROUND(SUM(VLOOKUP(supporting_sheet!$G$11,'waste_char_bulk_%_values'!$C$2:$P$1093,12,FALSE),VLOOKUP(supporting_sheet!$G$11,'waste_char_bulk_%_values'!$C$2:$P$1093,13,FALSE),VLOOKUP(supporting_sheet!$G$11,'waste_char_bulk_%_values'!$C$2:$P$1093,14,FALSE)),2),ROUND(SUM(VLOOKUP($D69,'waste_char_bulk_%_values'!$C$2:$P$1093,12,FALSE),VLOOKUP($D69,'waste_char_bulk_%_values'!$C$2:$P$1093,13,FALSE),VLOOKUP($D69,'waste_char_bulk_%_values'!$C$2:$P$1093,14,FALSE)),2)),0))</f>
        <v>0</v>
      </c>
      <c r="X69" s="122"/>
      <c r="Y69" s="123" t="e">
        <f t="shared" si="3"/>
        <v>#VALUE!</v>
      </c>
      <c r="Z69" s="122"/>
      <c r="AA69" s="124"/>
      <c r="AB69" s="125">
        <f t="shared" si="6"/>
        <v>0</v>
      </c>
      <c r="AC69" s="351"/>
    </row>
    <row r="70" spans="2:29" s="111" customFormat="1" ht="15" x14ac:dyDescent="0.2">
      <c r="B70" s="112">
        <f>'DONNÉES '!B105</f>
        <v>64</v>
      </c>
      <c r="C70" s="112" t="str">
        <f t="shared" ref="C70:C101" si="7">province_1</f>
        <v>AB</v>
      </c>
      <c r="D70" s="112" t="str">
        <f t="shared" si="4"/>
        <v>64ABDefault</v>
      </c>
      <c r="E70" s="121" t="str">
        <f>IF(B70&lt;end_year_1,IFERROR(IF(B70&gt;supporting_sheet!$D$11, ROUND(VLOOKUP(supporting_sheet!$G$11,'waste_char_bulk_%_values'!$C$2:$AA$1093,2,FALSE),2), ROUND(VLOOKUP($D70,'waste_char_bulk_%_values'!$C$2:$AA$1093,2,FALSE),2)),0),"")</f>
        <v/>
      </c>
      <c r="F70" s="122"/>
      <c r="G70" s="121" t="str">
        <f>IF($B70&lt;end_year_1,IFERROR(IF($B70&gt;supporting_sheet!$D$11, ROUND(VLOOKUP(supporting_sheet!$G$11,'waste_char_bulk_%_values'!$C$2:$AA$1093,3,FALSE),2), ROUND(VLOOKUP($D70,'waste_char_bulk_%_values'!$C$2:$AA$1093,3,FALSE),2)),0),"")</f>
        <v/>
      </c>
      <c r="H70" s="122"/>
      <c r="I70" s="121" t="str">
        <f>IF($B70&lt;end_year_1,IFERROR(IF($B70&gt;supporting_sheet!$D$11, ROUND(VLOOKUP(supporting_sheet!$G$11,'waste_char_bulk_%_values'!$C$2:$AA$1093,4,FALSE),2), ROUND(VLOOKUP($D70,'waste_char_bulk_%_values'!$C$2:$AA$1093,4,FALSE),2)),0),"")</f>
        <v/>
      </c>
      <c r="J70" s="122"/>
      <c r="K70" s="121" t="str">
        <f>IF($B70&lt;end_year_1,IFERROR(IF($B70&gt;supporting_sheet!$D$11, ROUND(VLOOKUP(supporting_sheet!$G$11,'waste_char_bulk_%_values'!$C$2:$AA$1093,5,FALSE),2), ROUND(VLOOKUP($D70,'waste_char_bulk_%_values'!$C$2:$AA$1093,5,FALSE),2)),0),"")</f>
        <v/>
      </c>
      <c r="L70" s="122"/>
      <c r="M70" s="121" t="str">
        <f>IF($B70&lt;end_year_1,IFERROR(IF($B70&gt;supporting_sheet!$D$11, ROUND(VLOOKUP(supporting_sheet!$G$11,'waste_char_bulk_%_values'!$C$2:$AA$1093,6,FALSE),2), ROUND(VLOOKUP($D70,'waste_char_bulk_%_values'!$C$2:$AA$1093,6,FALSE),2)),0),"")</f>
        <v/>
      </c>
      <c r="N70" s="122"/>
      <c r="O70" s="121" t="str">
        <f>IF($B70&lt;end_year_1,IFERROR(IF($B70&gt;supporting_sheet!$D$11, ROUND(VLOOKUP(supporting_sheet!$G$11,'waste_char_bulk_%_values'!$C$2:$AA$1093,7,FALSE),2), ROUND(VLOOKUP($D70,'waste_char_bulk_%_values'!$C$2:$AA$1093,7,FALSE),2)),0),"")</f>
        <v/>
      </c>
      <c r="P70" s="122"/>
      <c r="Q70" s="121" t="str">
        <f>IF($B70&lt;end_year_1,IFERROR(IF($B70&gt;supporting_sheet!$D$11, ROUND(VLOOKUP(supporting_sheet!$G$11,'waste_char_bulk_%_values'!$C$2:$AA$1093,8,FALSE),2), ROUND(VLOOKUP($D70,'waste_char_bulk_%_values'!$C$2:$AA$1093,8,FALSE),2)),0),"")</f>
        <v/>
      </c>
      <c r="R70" s="122"/>
      <c r="S70" s="121" t="str">
        <f>IF($B70&lt;end_year_1,IFERROR(IF($B70&gt;supporting_sheet!$D$11, ROUND(VLOOKUP(supporting_sheet!$G$11,'waste_char_bulk_%_values'!$C$2:$AA$1093,9,FALSE),2), ROUND(VLOOKUP($D70,'waste_char_bulk_%_values'!$C$2:$AA$1093,9,FALSE),2)),0),"")</f>
        <v/>
      </c>
      <c r="T70" s="122"/>
      <c r="U70" s="121" t="str">
        <f>IF($B70&lt;end_year_1,IFERROR(IF($B70&gt;supporting_sheet!$D$11, ROUND(VLOOKUP(supporting_sheet!$G$11,'waste_char_bulk_%_values'!$C$2:$AA$1093,10,FALSE),2), ROUND(VLOOKUP($D70,'waste_char_bulk_%_values'!$C$2:$AA$1093,10,FALSE),2)),0),"")</f>
        <v/>
      </c>
      <c r="V70" s="122"/>
      <c r="W70" s="123" t="b">
        <f>IF(B70&lt;end_year_1,IFERROR(IF(B70&gt;supporting_sheet!$D$11, ROUND(SUM(VLOOKUP(supporting_sheet!$G$11,'waste_char_bulk_%_values'!$C$2:$P$1093,12,FALSE),VLOOKUP(supporting_sheet!$G$11,'waste_char_bulk_%_values'!$C$2:$P$1093,13,FALSE),VLOOKUP(supporting_sheet!$G$11,'waste_char_bulk_%_values'!$C$2:$P$1093,14,FALSE)),2),ROUND(SUM(VLOOKUP($D70,'waste_char_bulk_%_values'!$C$2:$P$1093,12,FALSE),VLOOKUP($D70,'waste_char_bulk_%_values'!$C$2:$P$1093,13,FALSE),VLOOKUP($D70,'waste_char_bulk_%_values'!$C$2:$P$1093,14,FALSE)),2)),0))</f>
        <v>0</v>
      </c>
      <c r="X70" s="122"/>
      <c r="Y70" s="123" t="e">
        <f t="shared" si="3"/>
        <v>#VALUE!</v>
      </c>
      <c r="Z70" s="122"/>
      <c r="AA70" s="124"/>
      <c r="AB70" s="125">
        <f t="shared" ref="AB70:AB101" si="8">IF(B70&lt;=Current_year,F70+H70+J70+L70+N70+P70+R70+T70+V70+X70+Z70)</f>
        <v>0</v>
      </c>
      <c r="AC70" s="351"/>
    </row>
    <row r="71" spans="2:29" s="111" customFormat="1" ht="15" x14ac:dyDescent="0.2">
      <c r="B71" s="112">
        <f>'DONNÉES '!B106</f>
        <v>65</v>
      </c>
      <c r="C71" s="112" t="str">
        <f t="shared" si="7"/>
        <v>AB</v>
      </c>
      <c r="D71" s="112" t="str">
        <f t="shared" si="4"/>
        <v>65ABDefault</v>
      </c>
      <c r="E71" s="121" t="str">
        <f>IF(B71&lt;end_year_1,IFERROR(IF(B71&gt;supporting_sheet!$D$11, ROUND(VLOOKUP(supporting_sheet!$G$11,'waste_char_bulk_%_values'!$C$2:$AA$1093,2,FALSE),2), ROUND(VLOOKUP($D71,'waste_char_bulk_%_values'!$C$2:$AA$1093,2,FALSE),2)),0),"")</f>
        <v/>
      </c>
      <c r="F71" s="122"/>
      <c r="G71" s="121" t="str">
        <f>IF($B71&lt;end_year_1,IFERROR(IF($B71&gt;supporting_sheet!$D$11, ROUND(VLOOKUP(supporting_sheet!$G$11,'waste_char_bulk_%_values'!$C$2:$AA$1093,3,FALSE),2), ROUND(VLOOKUP($D71,'waste_char_bulk_%_values'!$C$2:$AA$1093,3,FALSE),2)),0),"")</f>
        <v/>
      </c>
      <c r="H71" s="122"/>
      <c r="I71" s="121" t="str">
        <f>IF($B71&lt;end_year_1,IFERROR(IF($B71&gt;supporting_sheet!$D$11, ROUND(VLOOKUP(supporting_sheet!$G$11,'waste_char_bulk_%_values'!$C$2:$AA$1093,4,FALSE),2), ROUND(VLOOKUP($D71,'waste_char_bulk_%_values'!$C$2:$AA$1093,4,FALSE),2)),0),"")</f>
        <v/>
      </c>
      <c r="J71" s="122"/>
      <c r="K71" s="121" t="str">
        <f>IF($B71&lt;end_year_1,IFERROR(IF($B71&gt;supporting_sheet!$D$11, ROUND(VLOOKUP(supporting_sheet!$G$11,'waste_char_bulk_%_values'!$C$2:$AA$1093,5,FALSE),2), ROUND(VLOOKUP($D71,'waste_char_bulk_%_values'!$C$2:$AA$1093,5,FALSE),2)),0),"")</f>
        <v/>
      </c>
      <c r="L71" s="122"/>
      <c r="M71" s="121" t="str">
        <f>IF($B71&lt;end_year_1,IFERROR(IF($B71&gt;supporting_sheet!$D$11, ROUND(VLOOKUP(supporting_sheet!$G$11,'waste_char_bulk_%_values'!$C$2:$AA$1093,6,FALSE),2), ROUND(VLOOKUP($D71,'waste_char_bulk_%_values'!$C$2:$AA$1093,6,FALSE),2)),0),"")</f>
        <v/>
      </c>
      <c r="N71" s="122"/>
      <c r="O71" s="121" t="str">
        <f>IF($B71&lt;end_year_1,IFERROR(IF($B71&gt;supporting_sheet!$D$11, ROUND(VLOOKUP(supporting_sheet!$G$11,'waste_char_bulk_%_values'!$C$2:$AA$1093,7,FALSE),2), ROUND(VLOOKUP($D71,'waste_char_bulk_%_values'!$C$2:$AA$1093,7,FALSE),2)),0),"")</f>
        <v/>
      </c>
      <c r="P71" s="122"/>
      <c r="Q71" s="121" t="str">
        <f>IF($B71&lt;end_year_1,IFERROR(IF($B71&gt;supporting_sheet!$D$11, ROUND(VLOOKUP(supporting_sheet!$G$11,'waste_char_bulk_%_values'!$C$2:$AA$1093,8,FALSE),2), ROUND(VLOOKUP($D71,'waste_char_bulk_%_values'!$C$2:$AA$1093,8,FALSE),2)),0),"")</f>
        <v/>
      </c>
      <c r="R71" s="122"/>
      <c r="S71" s="121" t="str">
        <f>IF($B71&lt;end_year_1,IFERROR(IF($B71&gt;supporting_sheet!$D$11, ROUND(VLOOKUP(supporting_sheet!$G$11,'waste_char_bulk_%_values'!$C$2:$AA$1093,9,FALSE),2), ROUND(VLOOKUP($D71,'waste_char_bulk_%_values'!$C$2:$AA$1093,9,FALSE),2)),0),"")</f>
        <v/>
      </c>
      <c r="T71" s="122"/>
      <c r="U71" s="121" t="str">
        <f>IF($B71&lt;end_year_1,IFERROR(IF($B71&gt;supporting_sheet!$D$11, ROUND(VLOOKUP(supporting_sheet!$G$11,'waste_char_bulk_%_values'!$C$2:$AA$1093,10,FALSE),2), ROUND(VLOOKUP($D71,'waste_char_bulk_%_values'!$C$2:$AA$1093,10,FALSE),2)),0),"")</f>
        <v/>
      </c>
      <c r="V71" s="122"/>
      <c r="W71" s="123" t="b">
        <f>IF(B71&lt;end_year_1,IFERROR(IF(B71&gt;supporting_sheet!$D$11, ROUND(SUM(VLOOKUP(supporting_sheet!$G$11,'waste_char_bulk_%_values'!$C$2:$P$1093,12,FALSE),VLOOKUP(supporting_sheet!$G$11,'waste_char_bulk_%_values'!$C$2:$P$1093,13,FALSE),VLOOKUP(supporting_sheet!$G$11,'waste_char_bulk_%_values'!$C$2:$P$1093,14,FALSE)),2),ROUND(SUM(VLOOKUP($D71,'waste_char_bulk_%_values'!$C$2:$P$1093,12,FALSE),VLOOKUP($D71,'waste_char_bulk_%_values'!$C$2:$P$1093,13,FALSE),VLOOKUP($D71,'waste_char_bulk_%_values'!$C$2:$P$1093,14,FALSE)),2)),0))</f>
        <v>0</v>
      </c>
      <c r="X71" s="122"/>
      <c r="Y71" s="123" t="e">
        <f t="shared" ref="Y71:Y119" si="9">1-(SUM(E71+G71+I71+K71+M71+O71+Q71+S71+U71+W71))</f>
        <v>#VALUE!</v>
      </c>
      <c r="Z71" s="122"/>
      <c r="AA71" s="124"/>
      <c r="AB71" s="125">
        <f t="shared" si="8"/>
        <v>0</v>
      </c>
      <c r="AC71" s="351"/>
    </row>
    <row r="72" spans="2:29" s="111" customFormat="1" ht="15" x14ac:dyDescent="0.2">
      <c r="B72" s="112">
        <f>'DONNÉES '!B107</f>
        <v>66</v>
      </c>
      <c r="C72" s="112" t="str">
        <f t="shared" si="7"/>
        <v>AB</v>
      </c>
      <c r="D72" s="112" t="str">
        <f t="shared" si="4"/>
        <v>66ABDefault</v>
      </c>
      <c r="E72" s="121" t="str">
        <f>IF(B72&lt;end_year_1,IFERROR(IF(B72&gt;supporting_sheet!$D$11, ROUND(VLOOKUP(supporting_sheet!$G$11,'waste_char_bulk_%_values'!$C$2:$AA$1093,2,FALSE),2), ROUND(VLOOKUP($D72,'waste_char_bulk_%_values'!$C$2:$AA$1093,2,FALSE),2)),0),"")</f>
        <v/>
      </c>
      <c r="F72" s="122"/>
      <c r="G72" s="121" t="str">
        <f>IF($B72&lt;end_year_1,IFERROR(IF($B72&gt;supporting_sheet!$D$11, ROUND(VLOOKUP(supporting_sheet!$G$11,'waste_char_bulk_%_values'!$C$2:$AA$1093,3,FALSE),2), ROUND(VLOOKUP($D72,'waste_char_bulk_%_values'!$C$2:$AA$1093,3,FALSE),2)),0),"")</f>
        <v/>
      </c>
      <c r="H72" s="122"/>
      <c r="I72" s="121" t="str">
        <f>IF($B72&lt;end_year_1,IFERROR(IF($B72&gt;supporting_sheet!$D$11, ROUND(VLOOKUP(supporting_sheet!$G$11,'waste_char_bulk_%_values'!$C$2:$AA$1093,4,FALSE),2), ROUND(VLOOKUP($D72,'waste_char_bulk_%_values'!$C$2:$AA$1093,4,FALSE),2)),0),"")</f>
        <v/>
      </c>
      <c r="J72" s="122"/>
      <c r="K72" s="121" t="str">
        <f>IF($B72&lt;end_year_1,IFERROR(IF($B72&gt;supporting_sheet!$D$11, ROUND(VLOOKUP(supporting_sheet!$G$11,'waste_char_bulk_%_values'!$C$2:$AA$1093,5,FALSE),2), ROUND(VLOOKUP($D72,'waste_char_bulk_%_values'!$C$2:$AA$1093,5,FALSE),2)),0),"")</f>
        <v/>
      </c>
      <c r="L72" s="122"/>
      <c r="M72" s="121" t="str">
        <f>IF($B72&lt;end_year_1,IFERROR(IF($B72&gt;supporting_sheet!$D$11, ROUND(VLOOKUP(supporting_sheet!$G$11,'waste_char_bulk_%_values'!$C$2:$AA$1093,6,FALSE),2), ROUND(VLOOKUP($D72,'waste_char_bulk_%_values'!$C$2:$AA$1093,6,FALSE),2)),0),"")</f>
        <v/>
      </c>
      <c r="N72" s="122"/>
      <c r="O72" s="121" t="str">
        <f>IF($B72&lt;end_year_1,IFERROR(IF($B72&gt;supporting_sheet!$D$11, ROUND(VLOOKUP(supporting_sheet!$G$11,'waste_char_bulk_%_values'!$C$2:$AA$1093,7,FALSE),2), ROUND(VLOOKUP($D72,'waste_char_bulk_%_values'!$C$2:$AA$1093,7,FALSE),2)),0),"")</f>
        <v/>
      </c>
      <c r="P72" s="122"/>
      <c r="Q72" s="121" t="str">
        <f>IF($B72&lt;end_year_1,IFERROR(IF($B72&gt;supporting_sheet!$D$11, ROUND(VLOOKUP(supporting_sheet!$G$11,'waste_char_bulk_%_values'!$C$2:$AA$1093,8,FALSE),2), ROUND(VLOOKUP($D72,'waste_char_bulk_%_values'!$C$2:$AA$1093,8,FALSE),2)),0),"")</f>
        <v/>
      </c>
      <c r="R72" s="122"/>
      <c r="S72" s="121" t="str">
        <f>IF($B72&lt;end_year_1,IFERROR(IF($B72&gt;supporting_sheet!$D$11, ROUND(VLOOKUP(supporting_sheet!$G$11,'waste_char_bulk_%_values'!$C$2:$AA$1093,9,FALSE),2), ROUND(VLOOKUP($D72,'waste_char_bulk_%_values'!$C$2:$AA$1093,9,FALSE),2)),0),"")</f>
        <v/>
      </c>
      <c r="T72" s="122"/>
      <c r="U72" s="121" t="str">
        <f>IF($B72&lt;end_year_1,IFERROR(IF($B72&gt;supporting_sheet!$D$11, ROUND(VLOOKUP(supporting_sheet!$G$11,'waste_char_bulk_%_values'!$C$2:$AA$1093,10,FALSE),2), ROUND(VLOOKUP($D72,'waste_char_bulk_%_values'!$C$2:$AA$1093,10,FALSE),2)),0),"")</f>
        <v/>
      </c>
      <c r="V72" s="122"/>
      <c r="W72" s="123" t="b">
        <f>IF(B72&lt;end_year_1,IFERROR(IF(B72&gt;supporting_sheet!$D$11, ROUND(SUM(VLOOKUP(supporting_sheet!$G$11,'waste_char_bulk_%_values'!$C$2:$P$1093,12,FALSE),VLOOKUP(supporting_sheet!$G$11,'waste_char_bulk_%_values'!$C$2:$P$1093,13,FALSE),VLOOKUP(supporting_sheet!$G$11,'waste_char_bulk_%_values'!$C$2:$P$1093,14,FALSE)),2),ROUND(SUM(VLOOKUP($D72,'waste_char_bulk_%_values'!$C$2:$P$1093,12,FALSE),VLOOKUP($D72,'waste_char_bulk_%_values'!$C$2:$P$1093,13,FALSE),VLOOKUP($D72,'waste_char_bulk_%_values'!$C$2:$P$1093,14,FALSE)),2)),0))</f>
        <v>0</v>
      </c>
      <c r="X72" s="122"/>
      <c r="Y72" s="123" t="e">
        <f t="shared" si="9"/>
        <v>#VALUE!</v>
      </c>
      <c r="Z72" s="122"/>
      <c r="AA72" s="124"/>
      <c r="AB72" s="125">
        <f t="shared" si="8"/>
        <v>0</v>
      </c>
      <c r="AC72" s="351"/>
    </row>
    <row r="73" spans="2:29" s="111" customFormat="1" ht="15" x14ac:dyDescent="0.2">
      <c r="B73" s="112">
        <f>'DONNÉES '!B108</f>
        <v>67</v>
      </c>
      <c r="C73" s="112" t="str">
        <f t="shared" si="7"/>
        <v>AB</v>
      </c>
      <c r="D73" s="112" t="str">
        <f t="shared" si="4"/>
        <v>67ABDefault</v>
      </c>
      <c r="E73" s="121" t="str">
        <f>IF(B73&lt;end_year_1,IFERROR(IF(B73&gt;supporting_sheet!$D$11, ROUND(VLOOKUP(supporting_sheet!$G$11,'waste_char_bulk_%_values'!$C$2:$AA$1093,2,FALSE),2), ROUND(VLOOKUP($D73,'waste_char_bulk_%_values'!$C$2:$AA$1093,2,FALSE),2)),0),"")</f>
        <v/>
      </c>
      <c r="F73" s="122"/>
      <c r="G73" s="121" t="str">
        <f>IF($B73&lt;end_year_1,IFERROR(IF($B73&gt;supporting_sheet!$D$11, ROUND(VLOOKUP(supporting_sheet!$G$11,'waste_char_bulk_%_values'!$C$2:$AA$1093,3,FALSE),2), ROUND(VLOOKUP($D73,'waste_char_bulk_%_values'!$C$2:$AA$1093,3,FALSE),2)),0),"")</f>
        <v/>
      </c>
      <c r="H73" s="122"/>
      <c r="I73" s="121" t="str">
        <f>IF($B73&lt;end_year_1,IFERROR(IF($B73&gt;supporting_sheet!$D$11, ROUND(VLOOKUP(supporting_sheet!$G$11,'waste_char_bulk_%_values'!$C$2:$AA$1093,4,FALSE),2), ROUND(VLOOKUP($D73,'waste_char_bulk_%_values'!$C$2:$AA$1093,4,FALSE),2)),0),"")</f>
        <v/>
      </c>
      <c r="J73" s="122"/>
      <c r="K73" s="121" t="str">
        <f>IF($B73&lt;end_year_1,IFERROR(IF($B73&gt;supporting_sheet!$D$11, ROUND(VLOOKUP(supporting_sheet!$G$11,'waste_char_bulk_%_values'!$C$2:$AA$1093,5,FALSE),2), ROUND(VLOOKUP($D73,'waste_char_bulk_%_values'!$C$2:$AA$1093,5,FALSE),2)),0),"")</f>
        <v/>
      </c>
      <c r="L73" s="122"/>
      <c r="M73" s="121" t="str">
        <f>IF($B73&lt;end_year_1,IFERROR(IF($B73&gt;supporting_sheet!$D$11, ROUND(VLOOKUP(supporting_sheet!$G$11,'waste_char_bulk_%_values'!$C$2:$AA$1093,6,FALSE),2), ROUND(VLOOKUP($D73,'waste_char_bulk_%_values'!$C$2:$AA$1093,6,FALSE),2)),0),"")</f>
        <v/>
      </c>
      <c r="N73" s="122"/>
      <c r="O73" s="121" t="str">
        <f>IF($B73&lt;end_year_1,IFERROR(IF($B73&gt;supporting_sheet!$D$11, ROUND(VLOOKUP(supporting_sheet!$G$11,'waste_char_bulk_%_values'!$C$2:$AA$1093,7,FALSE),2), ROUND(VLOOKUP($D73,'waste_char_bulk_%_values'!$C$2:$AA$1093,7,FALSE),2)),0),"")</f>
        <v/>
      </c>
      <c r="P73" s="122"/>
      <c r="Q73" s="121" t="str">
        <f>IF($B73&lt;end_year_1,IFERROR(IF($B73&gt;supporting_sheet!$D$11, ROUND(VLOOKUP(supporting_sheet!$G$11,'waste_char_bulk_%_values'!$C$2:$AA$1093,8,FALSE),2), ROUND(VLOOKUP($D73,'waste_char_bulk_%_values'!$C$2:$AA$1093,8,FALSE),2)),0),"")</f>
        <v/>
      </c>
      <c r="R73" s="122"/>
      <c r="S73" s="121" t="str">
        <f>IF($B73&lt;end_year_1,IFERROR(IF($B73&gt;supporting_sheet!$D$11, ROUND(VLOOKUP(supporting_sheet!$G$11,'waste_char_bulk_%_values'!$C$2:$AA$1093,9,FALSE),2), ROUND(VLOOKUP($D73,'waste_char_bulk_%_values'!$C$2:$AA$1093,9,FALSE),2)),0),"")</f>
        <v/>
      </c>
      <c r="T73" s="122"/>
      <c r="U73" s="121" t="str">
        <f>IF($B73&lt;end_year_1,IFERROR(IF($B73&gt;supporting_sheet!$D$11, ROUND(VLOOKUP(supporting_sheet!$G$11,'waste_char_bulk_%_values'!$C$2:$AA$1093,10,FALSE),2), ROUND(VLOOKUP($D73,'waste_char_bulk_%_values'!$C$2:$AA$1093,10,FALSE),2)),0),"")</f>
        <v/>
      </c>
      <c r="V73" s="122"/>
      <c r="W73" s="123" t="b">
        <f>IF(B73&lt;end_year_1,IFERROR(IF(B73&gt;supporting_sheet!$D$11, ROUND(SUM(VLOOKUP(supporting_sheet!$G$11,'waste_char_bulk_%_values'!$C$2:$P$1093,12,FALSE),VLOOKUP(supporting_sheet!$G$11,'waste_char_bulk_%_values'!$C$2:$P$1093,13,FALSE),VLOOKUP(supporting_sheet!$G$11,'waste_char_bulk_%_values'!$C$2:$P$1093,14,FALSE)),2),ROUND(SUM(VLOOKUP($D73,'waste_char_bulk_%_values'!$C$2:$P$1093,12,FALSE),VLOOKUP($D73,'waste_char_bulk_%_values'!$C$2:$P$1093,13,FALSE),VLOOKUP($D73,'waste_char_bulk_%_values'!$C$2:$P$1093,14,FALSE)),2)),0))</f>
        <v>0</v>
      </c>
      <c r="X73" s="122"/>
      <c r="Y73" s="123" t="e">
        <f t="shared" si="9"/>
        <v>#VALUE!</v>
      </c>
      <c r="Z73" s="122"/>
      <c r="AA73" s="124"/>
      <c r="AB73" s="125">
        <f t="shared" si="8"/>
        <v>0</v>
      </c>
      <c r="AC73" s="351"/>
    </row>
    <row r="74" spans="2:29" s="111" customFormat="1" ht="15" x14ac:dyDescent="0.2">
      <c r="B74" s="112">
        <f>'DONNÉES '!B109</f>
        <v>68</v>
      </c>
      <c r="C74" s="112" t="str">
        <f t="shared" si="7"/>
        <v>AB</v>
      </c>
      <c r="D74" s="112" t="str">
        <f t="shared" si="4"/>
        <v>68ABDefault</v>
      </c>
      <c r="E74" s="121" t="str">
        <f>IF(B74&lt;end_year_1,IFERROR(IF(B74&gt;supporting_sheet!$D$11, ROUND(VLOOKUP(supporting_sheet!$G$11,'waste_char_bulk_%_values'!$C$2:$AA$1093,2,FALSE),2), ROUND(VLOOKUP($D74,'waste_char_bulk_%_values'!$C$2:$AA$1093,2,FALSE),2)),0),"")</f>
        <v/>
      </c>
      <c r="F74" s="122"/>
      <c r="G74" s="121" t="str">
        <f>IF($B74&lt;end_year_1,IFERROR(IF($B74&gt;supporting_sheet!$D$11, ROUND(VLOOKUP(supporting_sheet!$G$11,'waste_char_bulk_%_values'!$C$2:$AA$1093,3,FALSE),2), ROUND(VLOOKUP($D74,'waste_char_bulk_%_values'!$C$2:$AA$1093,3,FALSE),2)),0),"")</f>
        <v/>
      </c>
      <c r="H74" s="122"/>
      <c r="I74" s="121" t="str">
        <f>IF($B74&lt;end_year_1,IFERROR(IF($B74&gt;supporting_sheet!$D$11, ROUND(VLOOKUP(supporting_sheet!$G$11,'waste_char_bulk_%_values'!$C$2:$AA$1093,4,FALSE),2), ROUND(VLOOKUP($D74,'waste_char_bulk_%_values'!$C$2:$AA$1093,4,FALSE),2)),0),"")</f>
        <v/>
      </c>
      <c r="J74" s="122"/>
      <c r="K74" s="121" t="str">
        <f>IF($B74&lt;end_year_1,IFERROR(IF($B74&gt;supporting_sheet!$D$11, ROUND(VLOOKUP(supporting_sheet!$G$11,'waste_char_bulk_%_values'!$C$2:$AA$1093,5,FALSE),2), ROUND(VLOOKUP($D74,'waste_char_bulk_%_values'!$C$2:$AA$1093,5,FALSE),2)),0),"")</f>
        <v/>
      </c>
      <c r="L74" s="122"/>
      <c r="M74" s="121" t="str">
        <f>IF($B74&lt;end_year_1,IFERROR(IF($B74&gt;supporting_sheet!$D$11, ROUND(VLOOKUP(supporting_sheet!$G$11,'waste_char_bulk_%_values'!$C$2:$AA$1093,6,FALSE),2), ROUND(VLOOKUP($D74,'waste_char_bulk_%_values'!$C$2:$AA$1093,6,FALSE),2)),0),"")</f>
        <v/>
      </c>
      <c r="N74" s="122"/>
      <c r="O74" s="121" t="str">
        <f>IF($B74&lt;end_year_1,IFERROR(IF($B74&gt;supporting_sheet!$D$11, ROUND(VLOOKUP(supporting_sheet!$G$11,'waste_char_bulk_%_values'!$C$2:$AA$1093,7,FALSE),2), ROUND(VLOOKUP($D74,'waste_char_bulk_%_values'!$C$2:$AA$1093,7,FALSE),2)),0),"")</f>
        <v/>
      </c>
      <c r="P74" s="122"/>
      <c r="Q74" s="121" t="str">
        <f>IF($B74&lt;end_year_1,IFERROR(IF($B74&gt;supporting_sheet!$D$11, ROUND(VLOOKUP(supporting_sheet!$G$11,'waste_char_bulk_%_values'!$C$2:$AA$1093,8,FALSE),2), ROUND(VLOOKUP($D74,'waste_char_bulk_%_values'!$C$2:$AA$1093,8,FALSE),2)),0),"")</f>
        <v/>
      </c>
      <c r="R74" s="122"/>
      <c r="S74" s="121" t="str">
        <f>IF($B74&lt;end_year_1,IFERROR(IF($B74&gt;supporting_sheet!$D$11, ROUND(VLOOKUP(supporting_sheet!$G$11,'waste_char_bulk_%_values'!$C$2:$AA$1093,9,FALSE),2), ROUND(VLOOKUP($D74,'waste_char_bulk_%_values'!$C$2:$AA$1093,9,FALSE),2)),0),"")</f>
        <v/>
      </c>
      <c r="T74" s="122"/>
      <c r="U74" s="121" t="str">
        <f>IF($B74&lt;end_year_1,IFERROR(IF($B74&gt;supporting_sheet!$D$11, ROUND(VLOOKUP(supporting_sheet!$G$11,'waste_char_bulk_%_values'!$C$2:$AA$1093,10,FALSE),2), ROUND(VLOOKUP($D74,'waste_char_bulk_%_values'!$C$2:$AA$1093,10,FALSE),2)),0),"")</f>
        <v/>
      </c>
      <c r="V74" s="122"/>
      <c r="W74" s="123" t="b">
        <f>IF(B74&lt;end_year_1,IFERROR(IF(B74&gt;supporting_sheet!$D$11, ROUND(SUM(VLOOKUP(supporting_sheet!$G$11,'waste_char_bulk_%_values'!$C$2:$P$1093,12,FALSE),VLOOKUP(supporting_sheet!$G$11,'waste_char_bulk_%_values'!$C$2:$P$1093,13,FALSE),VLOOKUP(supporting_sheet!$G$11,'waste_char_bulk_%_values'!$C$2:$P$1093,14,FALSE)),2),ROUND(SUM(VLOOKUP($D74,'waste_char_bulk_%_values'!$C$2:$P$1093,12,FALSE),VLOOKUP($D74,'waste_char_bulk_%_values'!$C$2:$P$1093,13,FALSE),VLOOKUP($D74,'waste_char_bulk_%_values'!$C$2:$P$1093,14,FALSE)),2)),0))</f>
        <v>0</v>
      </c>
      <c r="X74" s="122"/>
      <c r="Y74" s="123" t="e">
        <f t="shared" si="9"/>
        <v>#VALUE!</v>
      </c>
      <c r="Z74" s="122"/>
      <c r="AA74" s="124"/>
      <c r="AB74" s="125">
        <f t="shared" si="8"/>
        <v>0</v>
      </c>
      <c r="AC74" s="351"/>
    </row>
    <row r="75" spans="2:29" s="111" customFormat="1" ht="15" x14ac:dyDescent="0.2">
      <c r="B75" s="112">
        <f>'DONNÉES '!B110</f>
        <v>69</v>
      </c>
      <c r="C75" s="112" t="str">
        <f t="shared" si="7"/>
        <v>AB</v>
      </c>
      <c r="D75" s="112" t="str">
        <f t="shared" si="4"/>
        <v>69ABDefault</v>
      </c>
      <c r="E75" s="121" t="str">
        <f>IF(B75&lt;end_year_1,IFERROR(IF(B75&gt;supporting_sheet!$D$11, ROUND(VLOOKUP(supporting_sheet!$G$11,'waste_char_bulk_%_values'!$C$2:$AA$1093,2,FALSE),2), ROUND(VLOOKUP($D75,'waste_char_bulk_%_values'!$C$2:$AA$1093,2,FALSE),2)),0),"")</f>
        <v/>
      </c>
      <c r="F75" s="122"/>
      <c r="G75" s="121" t="str">
        <f>IF($B75&lt;end_year_1,IFERROR(IF($B75&gt;supporting_sheet!$D$11, ROUND(VLOOKUP(supporting_sheet!$G$11,'waste_char_bulk_%_values'!$C$2:$AA$1093,3,FALSE),2), ROUND(VLOOKUP($D75,'waste_char_bulk_%_values'!$C$2:$AA$1093,3,FALSE),2)),0),"")</f>
        <v/>
      </c>
      <c r="H75" s="122"/>
      <c r="I75" s="121" t="str">
        <f>IF($B75&lt;end_year_1,IFERROR(IF($B75&gt;supporting_sheet!$D$11, ROUND(VLOOKUP(supporting_sheet!$G$11,'waste_char_bulk_%_values'!$C$2:$AA$1093,4,FALSE),2), ROUND(VLOOKUP($D75,'waste_char_bulk_%_values'!$C$2:$AA$1093,4,FALSE),2)),0),"")</f>
        <v/>
      </c>
      <c r="J75" s="122"/>
      <c r="K75" s="121" t="str">
        <f>IF($B75&lt;end_year_1,IFERROR(IF($B75&gt;supporting_sheet!$D$11, ROUND(VLOOKUP(supporting_sheet!$G$11,'waste_char_bulk_%_values'!$C$2:$AA$1093,5,FALSE),2), ROUND(VLOOKUP($D75,'waste_char_bulk_%_values'!$C$2:$AA$1093,5,FALSE),2)),0),"")</f>
        <v/>
      </c>
      <c r="L75" s="122"/>
      <c r="M75" s="121" t="str">
        <f>IF($B75&lt;end_year_1,IFERROR(IF($B75&gt;supporting_sheet!$D$11, ROUND(VLOOKUP(supporting_sheet!$G$11,'waste_char_bulk_%_values'!$C$2:$AA$1093,6,FALSE),2), ROUND(VLOOKUP($D75,'waste_char_bulk_%_values'!$C$2:$AA$1093,6,FALSE),2)),0),"")</f>
        <v/>
      </c>
      <c r="N75" s="122"/>
      <c r="O75" s="121" t="str">
        <f>IF($B75&lt;end_year_1,IFERROR(IF($B75&gt;supporting_sheet!$D$11, ROUND(VLOOKUP(supporting_sheet!$G$11,'waste_char_bulk_%_values'!$C$2:$AA$1093,7,FALSE),2), ROUND(VLOOKUP($D75,'waste_char_bulk_%_values'!$C$2:$AA$1093,7,FALSE),2)),0),"")</f>
        <v/>
      </c>
      <c r="P75" s="122"/>
      <c r="Q75" s="121" t="str">
        <f>IF($B75&lt;end_year_1,IFERROR(IF($B75&gt;supporting_sheet!$D$11, ROUND(VLOOKUP(supporting_sheet!$G$11,'waste_char_bulk_%_values'!$C$2:$AA$1093,8,FALSE),2), ROUND(VLOOKUP($D75,'waste_char_bulk_%_values'!$C$2:$AA$1093,8,FALSE),2)),0),"")</f>
        <v/>
      </c>
      <c r="R75" s="122"/>
      <c r="S75" s="121" t="str">
        <f>IF($B75&lt;end_year_1,IFERROR(IF($B75&gt;supporting_sheet!$D$11, ROUND(VLOOKUP(supporting_sheet!$G$11,'waste_char_bulk_%_values'!$C$2:$AA$1093,9,FALSE),2), ROUND(VLOOKUP($D75,'waste_char_bulk_%_values'!$C$2:$AA$1093,9,FALSE),2)),0),"")</f>
        <v/>
      </c>
      <c r="T75" s="122"/>
      <c r="U75" s="121" t="str">
        <f>IF($B75&lt;end_year_1,IFERROR(IF($B75&gt;supporting_sheet!$D$11, ROUND(VLOOKUP(supporting_sheet!$G$11,'waste_char_bulk_%_values'!$C$2:$AA$1093,10,FALSE),2), ROUND(VLOOKUP($D75,'waste_char_bulk_%_values'!$C$2:$AA$1093,10,FALSE),2)),0),"")</f>
        <v/>
      </c>
      <c r="V75" s="122"/>
      <c r="W75" s="123" t="b">
        <f>IF(B75&lt;end_year_1,IFERROR(IF(B75&gt;supporting_sheet!$D$11, ROUND(SUM(VLOOKUP(supporting_sheet!$G$11,'waste_char_bulk_%_values'!$C$2:$P$1093,12,FALSE),VLOOKUP(supporting_sheet!$G$11,'waste_char_bulk_%_values'!$C$2:$P$1093,13,FALSE),VLOOKUP(supporting_sheet!$G$11,'waste_char_bulk_%_values'!$C$2:$P$1093,14,FALSE)),2),ROUND(SUM(VLOOKUP($D75,'waste_char_bulk_%_values'!$C$2:$P$1093,12,FALSE),VLOOKUP($D75,'waste_char_bulk_%_values'!$C$2:$P$1093,13,FALSE),VLOOKUP($D75,'waste_char_bulk_%_values'!$C$2:$P$1093,14,FALSE)),2)),0))</f>
        <v>0</v>
      </c>
      <c r="X75" s="122"/>
      <c r="Y75" s="123" t="e">
        <f t="shared" si="9"/>
        <v>#VALUE!</v>
      </c>
      <c r="Z75" s="122"/>
      <c r="AA75" s="124"/>
      <c r="AB75" s="125">
        <f t="shared" si="8"/>
        <v>0</v>
      </c>
      <c r="AC75" s="351"/>
    </row>
    <row r="76" spans="2:29" s="111" customFormat="1" ht="15" x14ac:dyDescent="0.2">
      <c r="B76" s="112">
        <f>'DONNÉES '!B111</f>
        <v>70</v>
      </c>
      <c r="C76" s="112" t="str">
        <f t="shared" si="7"/>
        <v>AB</v>
      </c>
      <c r="D76" s="112" t="str">
        <f t="shared" si="4"/>
        <v>70ABDefault</v>
      </c>
      <c r="E76" s="121" t="str">
        <f>IF(B76&lt;end_year_1,IFERROR(IF(B76&gt;supporting_sheet!$D$11, ROUND(VLOOKUP(supporting_sheet!$G$11,'waste_char_bulk_%_values'!$C$2:$AA$1093,2,FALSE),2), ROUND(VLOOKUP($D76,'waste_char_bulk_%_values'!$C$2:$AA$1093,2,FALSE),2)),0),"")</f>
        <v/>
      </c>
      <c r="F76" s="122"/>
      <c r="G76" s="121" t="str">
        <f>IF($B76&lt;end_year_1,IFERROR(IF($B76&gt;supporting_sheet!$D$11, ROUND(VLOOKUP(supporting_sheet!$G$11,'waste_char_bulk_%_values'!$C$2:$AA$1093,3,FALSE),2), ROUND(VLOOKUP($D76,'waste_char_bulk_%_values'!$C$2:$AA$1093,3,FALSE),2)),0),"")</f>
        <v/>
      </c>
      <c r="H76" s="122"/>
      <c r="I76" s="121" t="str">
        <f>IF($B76&lt;end_year_1,IFERROR(IF($B76&gt;supporting_sheet!$D$11, ROUND(VLOOKUP(supporting_sheet!$G$11,'waste_char_bulk_%_values'!$C$2:$AA$1093,4,FALSE),2), ROUND(VLOOKUP($D76,'waste_char_bulk_%_values'!$C$2:$AA$1093,4,FALSE),2)),0),"")</f>
        <v/>
      </c>
      <c r="J76" s="122"/>
      <c r="K76" s="121" t="str">
        <f>IF($B76&lt;end_year_1,IFERROR(IF($B76&gt;supporting_sheet!$D$11, ROUND(VLOOKUP(supporting_sheet!$G$11,'waste_char_bulk_%_values'!$C$2:$AA$1093,5,FALSE),2), ROUND(VLOOKUP($D76,'waste_char_bulk_%_values'!$C$2:$AA$1093,5,FALSE),2)),0),"")</f>
        <v/>
      </c>
      <c r="L76" s="122"/>
      <c r="M76" s="121" t="str">
        <f>IF($B76&lt;end_year_1,IFERROR(IF($B76&gt;supporting_sheet!$D$11, ROUND(VLOOKUP(supporting_sheet!$G$11,'waste_char_bulk_%_values'!$C$2:$AA$1093,6,FALSE),2), ROUND(VLOOKUP($D76,'waste_char_bulk_%_values'!$C$2:$AA$1093,6,FALSE),2)),0),"")</f>
        <v/>
      </c>
      <c r="N76" s="122"/>
      <c r="O76" s="121" t="str">
        <f>IF($B76&lt;end_year_1,IFERROR(IF($B76&gt;supporting_sheet!$D$11, ROUND(VLOOKUP(supporting_sheet!$G$11,'waste_char_bulk_%_values'!$C$2:$AA$1093,7,FALSE),2), ROUND(VLOOKUP($D76,'waste_char_bulk_%_values'!$C$2:$AA$1093,7,FALSE),2)),0),"")</f>
        <v/>
      </c>
      <c r="P76" s="122"/>
      <c r="Q76" s="121" t="str">
        <f>IF($B76&lt;end_year_1,IFERROR(IF($B76&gt;supporting_sheet!$D$11, ROUND(VLOOKUP(supporting_sheet!$G$11,'waste_char_bulk_%_values'!$C$2:$AA$1093,8,FALSE),2), ROUND(VLOOKUP($D76,'waste_char_bulk_%_values'!$C$2:$AA$1093,8,FALSE),2)),0),"")</f>
        <v/>
      </c>
      <c r="R76" s="122"/>
      <c r="S76" s="121" t="str">
        <f>IF($B76&lt;end_year_1,IFERROR(IF($B76&gt;supporting_sheet!$D$11, ROUND(VLOOKUP(supporting_sheet!$G$11,'waste_char_bulk_%_values'!$C$2:$AA$1093,9,FALSE),2), ROUND(VLOOKUP($D76,'waste_char_bulk_%_values'!$C$2:$AA$1093,9,FALSE),2)),0),"")</f>
        <v/>
      </c>
      <c r="T76" s="122"/>
      <c r="U76" s="121" t="str">
        <f>IF($B76&lt;end_year_1,IFERROR(IF($B76&gt;supporting_sheet!$D$11, ROUND(VLOOKUP(supporting_sheet!$G$11,'waste_char_bulk_%_values'!$C$2:$AA$1093,10,FALSE),2), ROUND(VLOOKUP($D76,'waste_char_bulk_%_values'!$C$2:$AA$1093,10,FALSE),2)),0),"")</f>
        <v/>
      </c>
      <c r="V76" s="122"/>
      <c r="W76" s="123" t="b">
        <f>IF(B76&lt;end_year_1,IFERROR(IF(B76&gt;supporting_sheet!$D$11, ROUND(SUM(VLOOKUP(supporting_sheet!$G$11,'waste_char_bulk_%_values'!$C$2:$P$1093,12,FALSE),VLOOKUP(supporting_sheet!$G$11,'waste_char_bulk_%_values'!$C$2:$P$1093,13,FALSE),VLOOKUP(supporting_sheet!$G$11,'waste_char_bulk_%_values'!$C$2:$P$1093,14,FALSE)),2),ROUND(SUM(VLOOKUP($D76,'waste_char_bulk_%_values'!$C$2:$P$1093,12,FALSE),VLOOKUP($D76,'waste_char_bulk_%_values'!$C$2:$P$1093,13,FALSE),VLOOKUP($D76,'waste_char_bulk_%_values'!$C$2:$P$1093,14,FALSE)),2)),0))</f>
        <v>0</v>
      </c>
      <c r="X76" s="122"/>
      <c r="Y76" s="123" t="e">
        <f t="shared" si="9"/>
        <v>#VALUE!</v>
      </c>
      <c r="Z76" s="122"/>
      <c r="AA76" s="124"/>
      <c r="AB76" s="125">
        <f t="shared" si="8"/>
        <v>0</v>
      </c>
      <c r="AC76" s="351"/>
    </row>
    <row r="77" spans="2:29" s="111" customFormat="1" ht="15" x14ac:dyDescent="0.2">
      <c r="B77" s="112">
        <f>'DONNÉES '!B112</f>
        <v>71</v>
      </c>
      <c r="C77" s="112" t="str">
        <f t="shared" si="7"/>
        <v>AB</v>
      </c>
      <c r="D77" s="112" t="str">
        <f t="shared" si="4"/>
        <v>71ABDefault</v>
      </c>
      <c r="E77" s="121" t="str">
        <f>IF(B77&lt;end_year_1,IFERROR(IF(B77&gt;supporting_sheet!$D$11, ROUND(VLOOKUP(supporting_sheet!$G$11,'waste_char_bulk_%_values'!$C$2:$AA$1093,2,FALSE),2), ROUND(VLOOKUP($D77,'waste_char_bulk_%_values'!$C$2:$AA$1093,2,FALSE),2)),0),"")</f>
        <v/>
      </c>
      <c r="F77" s="122"/>
      <c r="G77" s="121" t="str">
        <f>IF($B77&lt;end_year_1,IFERROR(IF($B77&gt;supporting_sheet!$D$11, ROUND(VLOOKUP(supporting_sheet!$G$11,'waste_char_bulk_%_values'!$C$2:$AA$1093,3,FALSE),2), ROUND(VLOOKUP($D77,'waste_char_bulk_%_values'!$C$2:$AA$1093,3,FALSE),2)),0),"")</f>
        <v/>
      </c>
      <c r="H77" s="122"/>
      <c r="I77" s="121" t="str">
        <f>IF($B77&lt;end_year_1,IFERROR(IF($B77&gt;supporting_sheet!$D$11, ROUND(VLOOKUP(supporting_sheet!$G$11,'waste_char_bulk_%_values'!$C$2:$AA$1093,4,FALSE),2), ROUND(VLOOKUP($D77,'waste_char_bulk_%_values'!$C$2:$AA$1093,4,FALSE),2)),0),"")</f>
        <v/>
      </c>
      <c r="J77" s="122"/>
      <c r="K77" s="121" t="str">
        <f>IF($B77&lt;end_year_1,IFERROR(IF($B77&gt;supporting_sheet!$D$11, ROUND(VLOOKUP(supporting_sheet!$G$11,'waste_char_bulk_%_values'!$C$2:$AA$1093,5,FALSE),2), ROUND(VLOOKUP($D77,'waste_char_bulk_%_values'!$C$2:$AA$1093,5,FALSE),2)),0),"")</f>
        <v/>
      </c>
      <c r="L77" s="122"/>
      <c r="M77" s="121" t="str">
        <f>IF($B77&lt;end_year_1,IFERROR(IF($B77&gt;supporting_sheet!$D$11, ROUND(VLOOKUP(supporting_sheet!$G$11,'waste_char_bulk_%_values'!$C$2:$AA$1093,6,FALSE),2), ROUND(VLOOKUP($D77,'waste_char_bulk_%_values'!$C$2:$AA$1093,6,FALSE),2)),0),"")</f>
        <v/>
      </c>
      <c r="N77" s="122"/>
      <c r="O77" s="121" t="str">
        <f>IF($B77&lt;end_year_1,IFERROR(IF($B77&gt;supporting_sheet!$D$11, ROUND(VLOOKUP(supporting_sheet!$G$11,'waste_char_bulk_%_values'!$C$2:$AA$1093,7,FALSE),2), ROUND(VLOOKUP($D77,'waste_char_bulk_%_values'!$C$2:$AA$1093,7,FALSE),2)),0),"")</f>
        <v/>
      </c>
      <c r="P77" s="122"/>
      <c r="Q77" s="121" t="str">
        <f>IF($B77&lt;end_year_1,IFERROR(IF($B77&gt;supporting_sheet!$D$11, ROUND(VLOOKUP(supporting_sheet!$G$11,'waste_char_bulk_%_values'!$C$2:$AA$1093,8,FALSE),2), ROUND(VLOOKUP($D77,'waste_char_bulk_%_values'!$C$2:$AA$1093,8,FALSE),2)),0),"")</f>
        <v/>
      </c>
      <c r="R77" s="122"/>
      <c r="S77" s="121" t="str">
        <f>IF($B77&lt;end_year_1,IFERROR(IF($B77&gt;supporting_sheet!$D$11, ROUND(VLOOKUP(supporting_sheet!$G$11,'waste_char_bulk_%_values'!$C$2:$AA$1093,9,FALSE),2), ROUND(VLOOKUP($D77,'waste_char_bulk_%_values'!$C$2:$AA$1093,9,FALSE),2)),0),"")</f>
        <v/>
      </c>
      <c r="T77" s="122"/>
      <c r="U77" s="121" t="str">
        <f>IF($B77&lt;end_year_1,IFERROR(IF($B77&gt;supporting_sheet!$D$11, ROUND(VLOOKUP(supporting_sheet!$G$11,'waste_char_bulk_%_values'!$C$2:$AA$1093,10,FALSE),2), ROUND(VLOOKUP($D77,'waste_char_bulk_%_values'!$C$2:$AA$1093,10,FALSE),2)),0),"")</f>
        <v/>
      </c>
      <c r="V77" s="122"/>
      <c r="W77" s="123" t="b">
        <f>IF(B77&lt;end_year_1,IFERROR(IF(B77&gt;supporting_sheet!$D$11, ROUND(SUM(VLOOKUP(supporting_sheet!$G$11,'waste_char_bulk_%_values'!$C$2:$P$1093,12,FALSE),VLOOKUP(supporting_sheet!$G$11,'waste_char_bulk_%_values'!$C$2:$P$1093,13,FALSE),VLOOKUP(supporting_sheet!$G$11,'waste_char_bulk_%_values'!$C$2:$P$1093,14,FALSE)),2),ROUND(SUM(VLOOKUP($D77,'waste_char_bulk_%_values'!$C$2:$P$1093,12,FALSE),VLOOKUP($D77,'waste_char_bulk_%_values'!$C$2:$P$1093,13,FALSE),VLOOKUP($D77,'waste_char_bulk_%_values'!$C$2:$P$1093,14,FALSE)),2)),0))</f>
        <v>0</v>
      </c>
      <c r="X77" s="122"/>
      <c r="Y77" s="123" t="e">
        <f t="shared" si="9"/>
        <v>#VALUE!</v>
      </c>
      <c r="Z77" s="122"/>
      <c r="AA77" s="124"/>
      <c r="AB77" s="125">
        <f t="shared" si="8"/>
        <v>0</v>
      </c>
      <c r="AC77" s="351"/>
    </row>
    <row r="78" spans="2:29" s="111" customFormat="1" ht="15" x14ac:dyDescent="0.2">
      <c r="B78" s="112">
        <f>'DONNÉES '!B113</f>
        <v>72</v>
      </c>
      <c r="C78" s="112" t="str">
        <f t="shared" si="7"/>
        <v>AB</v>
      </c>
      <c r="D78" s="112" t="str">
        <f t="shared" si="4"/>
        <v>72ABDefault</v>
      </c>
      <c r="E78" s="121" t="str">
        <f>IF(B78&lt;end_year_1,IFERROR(IF(B78&gt;supporting_sheet!$D$11, ROUND(VLOOKUP(supporting_sheet!$G$11,'waste_char_bulk_%_values'!$C$2:$AA$1093,2,FALSE),2), ROUND(VLOOKUP($D78,'waste_char_bulk_%_values'!$C$2:$AA$1093,2,FALSE),2)),0),"")</f>
        <v/>
      </c>
      <c r="F78" s="122"/>
      <c r="G78" s="121" t="str">
        <f>IF($B78&lt;end_year_1,IFERROR(IF($B78&gt;supporting_sheet!$D$11, ROUND(VLOOKUP(supporting_sheet!$G$11,'waste_char_bulk_%_values'!$C$2:$AA$1093,3,FALSE),2), ROUND(VLOOKUP($D78,'waste_char_bulk_%_values'!$C$2:$AA$1093,3,FALSE),2)),0),"")</f>
        <v/>
      </c>
      <c r="H78" s="122"/>
      <c r="I78" s="121" t="str">
        <f>IF($B78&lt;end_year_1,IFERROR(IF($B78&gt;supporting_sheet!$D$11, ROUND(VLOOKUP(supporting_sheet!$G$11,'waste_char_bulk_%_values'!$C$2:$AA$1093,4,FALSE),2), ROUND(VLOOKUP($D78,'waste_char_bulk_%_values'!$C$2:$AA$1093,4,FALSE),2)),0),"")</f>
        <v/>
      </c>
      <c r="J78" s="122"/>
      <c r="K78" s="121" t="str">
        <f>IF($B78&lt;end_year_1,IFERROR(IF($B78&gt;supporting_sheet!$D$11, ROUND(VLOOKUP(supporting_sheet!$G$11,'waste_char_bulk_%_values'!$C$2:$AA$1093,5,FALSE),2), ROUND(VLOOKUP($D78,'waste_char_bulk_%_values'!$C$2:$AA$1093,5,FALSE),2)),0),"")</f>
        <v/>
      </c>
      <c r="L78" s="122"/>
      <c r="M78" s="121" t="str">
        <f>IF($B78&lt;end_year_1,IFERROR(IF($B78&gt;supporting_sheet!$D$11, ROUND(VLOOKUP(supporting_sheet!$G$11,'waste_char_bulk_%_values'!$C$2:$AA$1093,6,FALSE),2), ROUND(VLOOKUP($D78,'waste_char_bulk_%_values'!$C$2:$AA$1093,6,FALSE),2)),0),"")</f>
        <v/>
      </c>
      <c r="N78" s="122"/>
      <c r="O78" s="121" t="str">
        <f>IF($B78&lt;end_year_1,IFERROR(IF($B78&gt;supporting_sheet!$D$11, ROUND(VLOOKUP(supporting_sheet!$G$11,'waste_char_bulk_%_values'!$C$2:$AA$1093,7,FALSE),2), ROUND(VLOOKUP($D78,'waste_char_bulk_%_values'!$C$2:$AA$1093,7,FALSE),2)),0),"")</f>
        <v/>
      </c>
      <c r="P78" s="122"/>
      <c r="Q78" s="121" t="str">
        <f>IF($B78&lt;end_year_1,IFERROR(IF($B78&gt;supporting_sheet!$D$11, ROUND(VLOOKUP(supporting_sheet!$G$11,'waste_char_bulk_%_values'!$C$2:$AA$1093,8,FALSE),2), ROUND(VLOOKUP($D78,'waste_char_bulk_%_values'!$C$2:$AA$1093,8,FALSE),2)),0),"")</f>
        <v/>
      </c>
      <c r="R78" s="122"/>
      <c r="S78" s="121" t="str">
        <f>IF($B78&lt;end_year_1,IFERROR(IF($B78&gt;supporting_sheet!$D$11, ROUND(VLOOKUP(supporting_sheet!$G$11,'waste_char_bulk_%_values'!$C$2:$AA$1093,9,FALSE),2), ROUND(VLOOKUP($D78,'waste_char_bulk_%_values'!$C$2:$AA$1093,9,FALSE),2)),0),"")</f>
        <v/>
      </c>
      <c r="T78" s="122"/>
      <c r="U78" s="121" t="str">
        <f>IF($B78&lt;end_year_1,IFERROR(IF($B78&gt;supporting_sheet!$D$11, ROUND(VLOOKUP(supporting_sheet!$G$11,'waste_char_bulk_%_values'!$C$2:$AA$1093,10,FALSE),2), ROUND(VLOOKUP($D78,'waste_char_bulk_%_values'!$C$2:$AA$1093,10,FALSE),2)),0),"")</f>
        <v/>
      </c>
      <c r="V78" s="122"/>
      <c r="W78" s="123" t="b">
        <f>IF(B78&lt;end_year_1,IFERROR(IF(B78&gt;supporting_sheet!$D$11, ROUND(SUM(VLOOKUP(supporting_sheet!$G$11,'waste_char_bulk_%_values'!$C$2:$P$1093,12,FALSE),VLOOKUP(supporting_sheet!$G$11,'waste_char_bulk_%_values'!$C$2:$P$1093,13,FALSE),VLOOKUP(supporting_sheet!$G$11,'waste_char_bulk_%_values'!$C$2:$P$1093,14,FALSE)),2),ROUND(SUM(VLOOKUP($D78,'waste_char_bulk_%_values'!$C$2:$P$1093,12,FALSE),VLOOKUP($D78,'waste_char_bulk_%_values'!$C$2:$P$1093,13,FALSE),VLOOKUP($D78,'waste_char_bulk_%_values'!$C$2:$P$1093,14,FALSE)),2)),0))</f>
        <v>0</v>
      </c>
      <c r="X78" s="122"/>
      <c r="Y78" s="123" t="e">
        <f t="shared" si="9"/>
        <v>#VALUE!</v>
      </c>
      <c r="Z78" s="122"/>
      <c r="AA78" s="124"/>
      <c r="AB78" s="125">
        <f t="shared" si="8"/>
        <v>0</v>
      </c>
      <c r="AC78" s="351"/>
    </row>
    <row r="79" spans="2:29" s="111" customFormat="1" ht="15" x14ac:dyDescent="0.2">
      <c r="B79" s="112">
        <f>'DONNÉES '!B114</f>
        <v>73</v>
      </c>
      <c r="C79" s="112" t="str">
        <f t="shared" si="7"/>
        <v>AB</v>
      </c>
      <c r="D79" s="112" t="str">
        <f t="shared" si="4"/>
        <v>73ABDefault</v>
      </c>
      <c r="E79" s="121" t="str">
        <f>IF(B79&lt;end_year_1,IFERROR(IF(B79&gt;supporting_sheet!$D$11, ROUND(VLOOKUP(supporting_sheet!$G$11,'waste_char_bulk_%_values'!$C$2:$AA$1093,2,FALSE),2), ROUND(VLOOKUP($D79,'waste_char_bulk_%_values'!$C$2:$AA$1093,2,FALSE),2)),0),"")</f>
        <v/>
      </c>
      <c r="F79" s="122"/>
      <c r="G79" s="121" t="str">
        <f>IF($B79&lt;end_year_1,IFERROR(IF($B79&gt;supporting_sheet!$D$11, ROUND(VLOOKUP(supporting_sheet!$G$11,'waste_char_bulk_%_values'!$C$2:$AA$1093,3,FALSE),2), ROUND(VLOOKUP($D79,'waste_char_bulk_%_values'!$C$2:$AA$1093,3,FALSE),2)),0),"")</f>
        <v/>
      </c>
      <c r="H79" s="122"/>
      <c r="I79" s="121" t="str">
        <f>IF($B79&lt;end_year_1,IFERROR(IF($B79&gt;supporting_sheet!$D$11, ROUND(VLOOKUP(supporting_sheet!$G$11,'waste_char_bulk_%_values'!$C$2:$AA$1093,4,FALSE),2), ROUND(VLOOKUP($D79,'waste_char_bulk_%_values'!$C$2:$AA$1093,4,FALSE),2)),0),"")</f>
        <v/>
      </c>
      <c r="J79" s="122"/>
      <c r="K79" s="121" t="str">
        <f>IF($B79&lt;end_year_1,IFERROR(IF($B79&gt;supporting_sheet!$D$11, ROUND(VLOOKUP(supporting_sheet!$G$11,'waste_char_bulk_%_values'!$C$2:$AA$1093,5,FALSE),2), ROUND(VLOOKUP($D79,'waste_char_bulk_%_values'!$C$2:$AA$1093,5,FALSE),2)),0),"")</f>
        <v/>
      </c>
      <c r="L79" s="122"/>
      <c r="M79" s="121" t="str">
        <f>IF($B79&lt;end_year_1,IFERROR(IF($B79&gt;supporting_sheet!$D$11, ROUND(VLOOKUP(supporting_sheet!$G$11,'waste_char_bulk_%_values'!$C$2:$AA$1093,6,FALSE),2), ROUND(VLOOKUP($D79,'waste_char_bulk_%_values'!$C$2:$AA$1093,6,FALSE),2)),0),"")</f>
        <v/>
      </c>
      <c r="N79" s="122"/>
      <c r="O79" s="121" t="str">
        <f>IF($B79&lt;end_year_1,IFERROR(IF($B79&gt;supporting_sheet!$D$11, ROUND(VLOOKUP(supporting_sheet!$G$11,'waste_char_bulk_%_values'!$C$2:$AA$1093,7,FALSE),2), ROUND(VLOOKUP($D79,'waste_char_bulk_%_values'!$C$2:$AA$1093,7,FALSE),2)),0),"")</f>
        <v/>
      </c>
      <c r="P79" s="122"/>
      <c r="Q79" s="121" t="str">
        <f>IF($B79&lt;end_year_1,IFERROR(IF($B79&gt;supporting_sheet!$D$11, ROUND(VLOOKUP(supporting_sheet!$G$11,'waste_char_bulk_%_values'!$C$2:$AA$1093,8,FALSE),2), ROUND(VLOOKUP($D79,'waste_char_bulk_%_values'!$C$2:$AA$1093,8,FALSE),2)),0),"")</f>
        <v/>
      </c>
      <c r="R79" s="122"/>
      <c r="S79" s="121" t="str">
        <f>IF($B79&lt;end_year_1,IFERROR(IF($B79&gt;supporting_sheet!$D$11, ROUND(VLOOKUP(supporting_sheet!$G$11,'waste_char_bulk_%_values'!$C$2:$AA$1093,9,FALSE),2), ROUND(VLOOKUP($D79,'waste_char_bulk_%_values'!$C$2:$AA$1093,9,FALSE),2)),0),"")</f>
        <v/>
      </c>
      <c r="T79" s="122"/>
      <c r="U79" s="121" t="str">
        <f>IF($B79&lt;end_year_1,IFERROR(IF($B79&gt;supporting_sheet!$D$11, ROUND(VLOOKUP(supporting_sheet!$G$11,'waste_char_bulk_%_values'!$C$2:$AA$1093,10,FALSE),2), ROUND(VLOOKUP($D79,'waste_char_bulk_%_values'!$C$2:$AA$1093,10,FALSE),2)),0),"")</f>
        <v/>
      </c>
      <c r="V79" s="122"/>
      <c r="W79" s="123" t="b">
        <f>IF(B79&lt;end_year_1,IFERROR(IF(B79&gt;supporting_sheet!$D$11, ROUND(SUM(VLOOKUP(supporting_sheet!$G$11,'waste_char_bulk_%_values'!$C$2:$P$1093,12,FALSE),VLOOKUP(supporting_sheet!$G$11,'waste_char_bulk_%_values'!$C$2:$P$1093,13,FALSE),VLOOKUP(supporting_sheet!$G$11,'waste_char_bulk_%_values'!$C$2:$P$1093,14,FALSE)),2),ROUND(SUM(VLOOKUP($D79,'waste_char_bulk_%_values'!$C$2:$P$1093,12,FALSE),VLOOKUP($D79,'waste_char_bulk_%_values'!$C$2:$P$1093,13,FALSE),VLOOKUP($D79,'waste_char_bulk_%_values'!$C$2:$P$1093,14,FALSE)),2)),0))</f>
        <v>0</v>
      </c>
      <c r="X79" s="122"/>
      <c r="Y79" s="123" t="e">
        <f t="shared" si="9"/>
        <v>#VALUE!</v>
      </c>
      <c r="Z79" s="122"/>
      <c r="AA79" s="124"/>
      <c r="AB79" s="125">
        <f t="shared" si="8"/>
        <v>0</v>
      </c>
      <c r="AC79" s="351"/>
    </row>
    <row r="80" spans="2:29" s="111" customFormat="1" ht="15" x14ac:dyDescent="0.2">
      <c r="B80" s="112">
        <f>'DONNÉES '!B115</f>
        <v>74</v>
      </c>
      <c r="C80" s="112" t="str">
        <f t="shared" si="7"/>
        <v>AB</v>
      </c>
      <c r="D80" s="112" t="str">
        <f t="shared" si="4"/>
        <v>74ABDefault</v>
      </c>
      <c r="E80" s="121" t="str">
        <f>IF(B80&lt;end_year_1,IFERROR(IF(B80&gt;supporting_sheet!$D$11, ROUND(VLOOKUP(supporting_sheet!$G$11,'waste_char_bulk_%_values'!$C$2:$AA$1093,2,FALSE),2), ROUND(VLOOKUP($D80,'waste_char_bulk_%_values'!$C$2:$AA$1093,2,FALSE),2)),0),"")</f>
        <v/>
      </c>
      <c r="F80" s="122"/>
      <c r="G80" s="121" t="str">
        <f>IF($B80&lt;end_year_1,IFERROR(IF($B80&gt;supporting_sheet!$D$11, ROUND(VLOOKUP(supporting_sheet!$G$11,'waste_char_bulk_%_values'!$C$2:$AA$1093,3,FALSE),2), ROUND(VLOOKUP($D80,'waste_char_bulk_%_values'!$C$2:$AA$1093,3,FALSE),2)),0),"")</f>
        <v/>
      </c>
      <c r="H80" s="122"/>
      <c r="I80" s="121" t="str">
        <f>IF($B80&lt;end_year_1,IFERROR(IF($B80&gt;supporting_sheet!$D$11, ROUND(VLOOKUP(supporting_sheet!$G$11,'waste_char_bulk_%_values'!$C$2:$AA$1093,4,FALSE),2), ROUND(VLOOKUP($D80,'waste_char_bulk_%_values'!$C$2:$AA$1093,4,FALSE),2)),0),"")</f>
        <v/>
      </c>
      <c r="J80" s="122"/>
      <c r="K80" s="121" t="str">
        <f>IF($B80&lt;end_year_1,IFERROR(IF($B80&gt;supporting_sheet!$D$11, ROUND(VLOOKUP(supporting_sheet!$G$11,'waste_char_bulk_%_values'!$C$2:$AA$1093,5,FALSE),2), ROUND(VLOOKUP($D80,'waste_char_bulk_%_values'!$C$2:$AA$1093,5,FALSE),2)),0),"")</f>
        <v/>
      </c>
      <c r="L80" s="122"/>
      <c r="M80" s="121" t="str">
        <f>IF($B80&lt;end_year_1,IFERROR(IF($B80&gt;supporting_sheet!$D$11, ROUND(VLOOKUP(supporting_sheet!$G$11,'waste_char_bulk_%_values'!$C$2:$AA$1093,6,FALSE),2), ROUND(VLOOKUP($D80,'waste_char_bulk_%_values'!$C$2:$AA$1093,6,FALSE),2)),0),"")</f>
        <v/>
      </c>
      <c r="N80" s="122"/>
      <c r="O80" s="121" t="str">
        <f>IF($B80&lt;end_year_1,IFERROR(IF($B80&gt;supporting_sheet!$D$11, ROUND(VLOOKUP(supporting_sheet!$G$11,'waste_char_bulk_%_values'!$C$2:$AA$1093,7,FALSE),2), ROUND(VLOOKUP($D80,'waste_char_bulk_%_values'!$C$2:$AA$1093,7,FALSE),2)),0),"")</f>
        <v/>
      </c>
      <c r="P80" s="122"/>
      <c r="Q80" s="121" t="str">
        <f>IF($B80&lt;end_year_1,IFERROR(IF($B80&gt;supporting_sheet!$D$11, ROUND(VLOOKUP(supporting_sheet!$G$11,'waste_char_bulk_%_values'!$C$2:$AA$1093,8,FALSE),2), ROUND(VLOOKUP($D80,'waste_char_bulk_%_values'!$C$2:$AA$1093,8,FALSE),2)),0),"")</f>
        <v/>
      </c>
      <c r="R80" s="122"/>
      <c r="S80" s="121" t="str">
        <f>IF($B80&lt;end_year_1,IFERROR(IF($B80&gt;supporting_sheet!$D$11, ROUND(VLOOKUP(supporting_sheet!$G$11,'waste_char_bulk_%_values'!$C$2:$AA$1093,9,FALSE),2), ROUND(VLOOKUP($D80,'waste_char_bulk_%_values'!$C$2:$AA$1093,9,FALSE),2)),0),"")</f>
        <v/>
      </c>
      <c r="T80" s="122"/>
      <c r="U80" s="121" t="str">
        <f>IF($B80&lt;end_year_1,IFERROR(IF($B80&gt;supporting_sheet!$D$11, ROUND(VLOOKUP(supporting_sheet!$G$11,'waste_char_bulk_%_values'!$C$2:$AA$1093,10,FALSE),2), ROUND(VLOOKUP($D80,'waste_char_bulk_%_values'!$C$2:$AA$1093,10,FALSE),2)),0),"")</f>
        <v/>
      </c>
      <c r="V80" s="122"/>
      <c r="W80" s="123" t="b">
        <f>IF(B80&lt;end_year_1,IFERROR(IF(B80&gt;supporting_sheet!$D$11, ROUND(SUM(VLOOKUP(supporting_sheet!$G$11,'waste_char_bulk_%_values'!$C$2:$P$1093,12,FALSE),VLOOKUP(supporting_sheet!$G$11,'waste_char_bulk_%_values'!$C$2:$P$1093,13,FALSE),VLOOKUP(supporting_sheet!$G$11,'waste_char_bulk_%_values'!$C$2:$P$1093,14,FALSE)),2),ROUND(SUM(VLOOKUP($D80,'waste_char_bulk_%_values'!$C$2:$P$1093,12,FALSE),VLOOKUP($D80,'waste_char_bulk_%_values'!$C$2:$P$1093,13,FALSE),VLOOKUP($D80,'waste_char_bulk_%_values'!$C$2:$P$1093,14,FALSE)),2)),0))</f>
        <v>0</v>
      </c>
      <c r="X80" s="122"/>
      <c r="Y80" s="123" t="e">
        <f t="shared" si="9"/>
        <v>#VALUE!</v>
      </c>
      <c r="Z80" s="122"/>
      <c r="AA80" s="124"/>
      <c r="AB80" s="125">
        <f t="shared" si="8"/>
        <v>0</v>
      </c>
      <c r="AC80" s="351"/>
    </row>
    <row r="81" spans="2:29" s="111" customFormat="1" ht="15" x14ac:dyDescent="0.2">
      <c r="B81" s="112">
        <f>'DONNÉES '!B116</f>
        <v>75</v>
      </c>
      <c r="C81" s="112" t="str">
        <f t="shared" si="7"/>
        <v>AB</v>
      </c>
      <c r="D81" s="112" t="str">
        <f t="shared" si="4"/>
        <v>75ABDefault</v>
      </c>
      <c r="E81" s="121" t="str">
        <f>IF(B81&lt;end_year_1,IFERROR(IF(B81&gt;supporting_sheet!$D$11, ROUND(VLOOKUP(supporting_sheet!$G$11,'waste_char_bulk_%_values'!$C$2:$AA$1093,2,FALSE),2), ROUND(VLOOKUP($D81,'waste_char_bulk_%_values'!$C$2:$AA$1093,2,FALSE),2)),0),"")</f>
        <v/>
      </c>
      <c r="F81" s="122"/>
      <c r="G81" s="121" t="str">
        <f>IF($B81&lt;end_year_1,IFERROR(IF($B81&gt;supporting_sheet!$D$11, ROUND(VLOOKUP(supporting_sheet!$G$11,'waste_char_bulk_%_values'!$C$2:$AA$1093,3,FALSE),2), ROUND(VLOOKUP($D81,'waste_char_bulk_%_values'!$C$2:$AA$1093,3,FALSE),2)),0),"")</f>
        <v/>
      </c>
      <c r="H81" s="122"/>
      <c r="I81" s="121" t="str">
        <f>IF($B81&lt;end_year_1,IFERROR(IF($B81&gt;supporting_sheet!$D$11, ROUND(VLOOKUP(supporting_sheet!$G$11,'waste_char_bulk_%_values'!$C$2:$AA$1093,4,FALSE),2), ROUND(VLOOKUP($D81,'waste_char_bulk_%_values'!$C$2:$AA$1093,4,FALSE),2)),0),"")</f>
        <v/>
      </c>
      <c r="J81" s="122"/>
      <c r="K81" s="121" t="str">
        <f>IF($B81&lt;end_year_1,IFERROR(IF($B81&gt;supporting_sheet!$D$11, ROUND(VLOOKUP(supporting_sheet!$G$11,'waste_char_bulk_%_values'!$C$2:$AA$1093,5,FALSE),2), ROUND(VLOOKUP($D81,'waste_char_bulk_%_values'!$C$2:$AA$1093,5,FALSE),2)),0),"")</f>
        <v/>
      </c>
      <c r="L81" s="122"/>
      <c r="M81" s="121" t="str">
        <f>IF($B81&lt;end_year_1,IFERROR(IF($B81&gt;supporting_sheet!$D$11, ROUND(VLOOKUP(supporting_sheet!$G$11,'waste_char_bulk_%_values'!$C$2:$AA$1093,6,FALSE),2), ROUND(VLOOKUP($D81,'waste_char_bulk_%_values'!$C$2:$AA$1093,6,FALSE),2)),0),"")</f>
        <v/>
      </c>
      <c r="N81" s="122"/>
      <c r="O81" s="121" t="str">
        <f>IF($B81&lt;end_year_1,IFERROR(IF($B81&gt;supporting_sheet!$D$11, ROUND(VLOOKUP(supporting_sheet!$G$11,'waste_char_bulk_%_values'!$C$2:$AA$1093,7,FALSE),2), ROUND(VLOOKUP($D81,'waste_char_bulk_%_values'!$C$2:$AA$1093,7,FALSE),2)),0),"")</f>
        <v/>
      </c>
      <c r="P81" s="122"/>
      <c r="Q81" s="121" t="str">
        <f>IF($B81&lt;end_year_1,IFERROR(IF($B81&gt;supporting_sheet!$D$11, ROUND(VLOOKUP(supporting_sheet!$G$11,'waste_char_bulk_%_values'!$C$2:$AA$1093,8,FALSE),2), ROUND(VLOOKUP($D81,'waste_char_bulk_%_values'!$C$2:$AA$1093,8,FALSE),2)),0),"")</f>
        <v/>
      </c>
      <c r="R81" s="122"/>
      <c r="S81" s="121" t="str">
        <f>IF($B81&lt;end_year_1,IFERROR(IF($B81&gt;supporting_sheet!$D$11, ROUND(VLOOKUP(supporting_sheet!$G$11,'waste_char_bulk_%_values'!$C$2:$AA$1093,9,FALSE),2), ROUND(VLOOKUP($D81,'waste_char_bulk_%_values'!$C$2:$AA$1093,9,FALSE),2)),0),"")</f>
        <v/>
      </c>
      <c r="T81" s="122"/>
      <c r="U81" s="121" t="str">
        <f>IF($B81&lt;end_year_1,IFERROR(IF($B81&gt;supporting_sheet!$D$11, ROUND(VLOOKUP(supporting_sheet!$G$11,'waste_char_bulk_%_values'!$C$2:$AA$1093,10,FALSE),2), ROUND(VLOOKUP($D81,'waste_char_bulk_%_values'!$C$2:$AA$1093,10,FALSE),2)),0),"")</f>
        <v/>
      </c>
      <c r="V81" s="122"/>
      <c r="W81" s="123" t="b">
        <f>IF(B81&lt;end_year_1,IFERROR(IF(B81&gt;supporting_sheet!$D$11, ROUND(SUM(VLOOKUP(supporting_sheet!$G$11,'waste_char_bulk_%_values'!$C$2:$P$1093,12,FALSE),VLOOKUP(supporting_sheet!$G$11,'waste_char_bulk_%_values'!$C$2:$P$1093,13,FALSE),VLOOKUP(supporting_sheet!$G$11,'waste_char_bulk_%_values'!$C$2:$P$1093,14,FALSE)),2),ROUND(SUM(VLOOKUP($D81,'waste_char_bulk_%_values'!$C$2:$P$1093,12,FALSE),VLOOKUP($D81,'waste_char_bulk_%_values'!$C$2:$P$1093,13,FALSE),VLOOKUP($D81,'waste_char_bulk_%_values'!$C$2:$P$1093,14,FALSE)),2)),0))</f>
        <v>0</v>
      </c>
      <c r="X81" s="122"/>
      <c r="Y81" s="123" t="e">
        <f t="shared" si="9"/>
        <v>#VALUE!</v>
      </c>
      <c r="Z81" s="122"/>
      <c r="AA81" s="124"/>
      <c r="AB81" s="125">
        <f t="shared" si="8"/>
        <v>0</v>
      </c>
      <c r="AC81" s="351"/>
    </row>
    <row r="82" spans="2:29" s="111" customFormat="1" ht="15" x14ac:dyDescent="0.2">
      <c r="B82" s="112">
        <f>'DONNÉES '!B117</f>
        <v>76</v>
      </c>
      <c r="C82" s="112" t="str">
        <f t="shared" si="7"/>
        <v>AB</v>
      </c>
      <c r="D82" s="112" t="str">
        <f t="shared" si="4"/>
        <v>76ABDefault</v>
      </c>
      <c r="E82" s="121" t="str">
        <f>IF(B82&lt;end_year_1,IFERROR(IF(B82&gt;supporting_sheet!$D$11, ROUND(VLOOKUP(supporting_sheet!$G$11,'waste_char_bulk_%_values'!$C$2:$AA$1093,2,FALSE),2), ROUND(VLOOKUP($D82,'waste_char_bulk_%_values'!$C$2:$AA$1093,2,FALSE),2)),0),"")</f>
        <v/>
      </c>
      <c r="F82" s="122"/>
      <c r="G82" s="121" t="str">
        <f>IF($B82&lt;end_year_1,IFERROR(IF($B82&gt;supporting_sheet!$D$11, ROUND(VLOOKUP(supporting_sheet!$G$11,'waste_char_bulk_%_values'!$C$2:$AA$1093,3,FALSE),2), ROUND(VLOOKUP($D82,'waste_char_bulk_%_values'!$C$2:$AA$1093,3,FALSE),2)),0),"")</f>
        <v/>
      </c>
      <c r="H82" s="122"/>
      <c r="I82" s="121" t="str">
        <f>IF($B82&lt;end_year_1,IFERROR(IF($B82&gt;supporting_sheet!$D$11, ROUND(VLOOKUP(supporting_sheet!$G$11,'waste_char_bulk_%_values'!$C$2:$AA$1093,4,FALSE),2), ROUND(VLOOKUP($D82,'waste_char_bulk_%_values'!$C$2:$AA$1093,4,FALSE),2)),0),"")</f>
        <v/>
      </c>
      <c r="J82" s="122"/>
      <c r="K82" s="121" t="str">
        <f>IF($B82&lt;end_year_1,IFERROR(IF($B82&gt;supporting_sheet!$D$11, ROUND(VLOOKUP(supporting_sheet!$G$11,'waste_char_bulk_%_values'!$C$2:$AA$1093,5,FALSE),2), ROUND(VLOOKUP($D82,'waste_char_bulk_%_values'!$C$2:$AA$1093,5,FALSE),2)),0),"")</f>
        <v/>
      </c>
      <c r="L82" s="122"/>
      <c r="M82" s="121" t="str">
        <f>IF($B82&lt;end_year_1,IFERROR(IF($B82&gt;supporting_sheet!$D$11, ROUND(VLOOKUP(supporting_sheet!$G$11,'waste_char_bulk_%_values'!$C$2:$AA$1093,6,FALSE),2), ROUND(VLOOKUP($D82,'waste_char_bulk_%_values'!$C$2:$AA$1093,6,FALSE),2)),0),"")</f>
        <v/>
      </c>
      <c r="N82" s="122"/>
      <c r="O82" s="121" t="str">
        <f>IF($B82&lt;end_year_1,IFERROR(IF($B82&gt;supporting_sheet!$D$11, ROUND(VLOOKUP(supporting_sheet!$G$11,'waste_char_bulk_%_values'!$C$2:$AA$1093,7,FALSE),2), ROUND(VLOOKUP($D82,'waste_char_bulk_%_values'!$C$2:$AA$1093,7,FALSE),2)),0),"")</f>
        <v/>
      </c>
      <c r="P82" s="122"/>
      <c r="Q82" s="121" t="str">
        <f>IF($B82&lt;end_year_1,IFERROR(IF($B82&gt;supporting_sheet!$D$11, ROUND(VLOOKUP(supporting_sheet!$G$11,'waste_char_bulk_%_values'!$C$2:$AA$1093,8,FALSE),2), ROUND(VLOOKUP($D82,'waste_char_bulk_%_values'!$C$2:$AA$1093,8,FALSE),2)),0),"")</f>
        <v/>
      </c>
      <c r="R82" s="122"/>
      <c r="S82" s="121" t="str">
        <f>IF($B82&lt;end_year_1,IFERROR(IF($B82&gt;supporting_sheet!$D$11, ROUND(VLOOKUP(supporting_sheet!$G$11,'waste_char_bulk_%_values'!$C$2:$AA$1093,9,FALSE),2), ROUND(VLOOKUP($D82,'waste_char_bulk_%_values'!$C$2:$AA$1093,9,FALSE),2)),0),"")</f>
        <v/>
      </c>
      <c r="T82" s="122"/>
      <c r="U82" s="121" t="str">
        <f>IF($B82&lt;end_year_1,IFERROR(IF($B82&gt;supporting_sheet!$D$11, ROUND(VLOOKUP(supporting_sheet!$G$11,'waste_char_bulk_%_values'!$C$2:$AA$1093,10,FALSE),2), ROUND(VLOOKUP($D82,'waste_char_bulk_%_values'!$C$2:$AA$1093,10,FALSE),2)),0),"")</f>
        <v/>
      </c>
      <c r="V82" s="122"/>
      <c r="W82" s="123" t="b">
        <f>IF(B82&lt;end_year_1,IFERROR(IF(B82&gt;supporting_sheet!$D$11, ROUND(SUM(VLOOKUP(supporting_sheet!$G$11,'waste_char_bulk_%_values'!$C$2:$P$1093,12,FALSE),VLOOKUP(supporting_sheet!$G$11,'waste_char_bulk_%_values'!$C$2:$P$1093,13,FALSE),VLOOKUP(supporting_sheet!$G$11,'waste_char_bulk_%_values'!$C$2:$P$1093,14,FALSE)),2),ROUND(SUM(VLOOKUP($D82,'waste_char_bulk_%_values'!$C$2:$P$1093,12,FALSE),VLOOKUP($D82,'waste_char_bulk_%_values'!$C$2:$P$1093,13,FALSE),VLOOKUP($D82,'waste_char_bulk_%_values'!$C$2:$P$1093,14,FALSE)),2)),0))</f>
        <v>0</v>
      </c>
      <c r="X82" s="122"/>
      <c r="Y82" s="123" t="e">
        <f t="shared" si="9"/>
        <v>#VALUE!</v>
      </c>
      <c r="Z82" s="122"/>
      <c r="AA82" s="124"/>
      <c r="AB82" s="125">
        <f t="shared" si="8"/>
        <v>0</v>
      </c>
      <c r="AC82" s="351"/>
    </row>
    <row r="83" spans="2:29" s="111" customFormat="1" ht="15" x14ac:dyDescent="0.2">
      <c r="B83" s="112">
        <f>'DONNÉES '!B118</f>
        <v>77</v>
      </c>
      <c r="C83" s="112" t="str">
        <f t="shared" si="7"/>
        <v>AB</v>
      </c>
      <c r="D83" s="112" t="str">
        <f t="shared" si="4"/>
        <v>77ABDefault</v>
      </c>
      <c r="E83" s="121" t="str">
        <f>IF(B83&lt;end_year_1,IFERROR(IF(B83&gt;supporting_sheet!$D$11, ROUND(VLOOKUP(supporting_sheet!$G$11,'waste_char_bulk_%_values'!$C$2:$AA$1093,2,FALSE),2), ROUND(VLOOKUP($D83,'waste_char_bulk_%_values'!$C$2:$AA$1093,2,FALSE),2)),0),"")</f>
        <v/>
      </c>
      <c r="F83" s="122"/>
      <c r="G83" s="121" t="str">
        <f>IF($B83&lt;end_year_1,IFERROR(IF($B83&gt;supporting_sheet!$D$11, ROUND(VLOOKUP(supporting_sheet!$G$11,'waste_char_bulk_%_values'!$C$2:$AA$1093,3,FALSE),2), ROUND(VLOOKUP($D83,'waste_char_bulk_%_values'!$C$2:$AA$1093,3,FALSE),2)),0),"")</f>
        <v/>
      </c>
      <c r="H83" s="122"/>
      <c r="I83" s="121" t="str">
        <f>IF($B83&lt;end_year_1,IFERROR(IF($B83&gt;supporting_sheet!$D$11, ROUND(VLOOKUP(supporting_sheet!$G$11,'waste_char_bulk_%_values'!$C$2:$AA$1093,4,FALSE),2), ROUND(VLOOKUP($D83,'waste_char_bulk_%_values'!$C$2:$AA$1093,4,FALSE),2)),0),"")</f>
        <v/>
      </c>
      <c r="J83" s="122"/>
      <c r="K83" s="121" t="str">
        <f>IF($B83&lt;end_year_1,IFERROR(IF($B83&gt;supporting_sheet!$D$11, ROUND(VLOOKUP(supporting_sheet!$G$11,'waste_char_bulk_%_values'!$C$2:$AA$1093,5,FALSE),2), ROUND(VLOOKUP($D83,'waste_char_bulk_%_values'!$C$2:$AA$1093,5,FALSE),2)),0),"")</f>
        <v/>
      </c>
      <c r="L83" s="122"/>
      <c r="M83" s="121" t="str">
        <f>IF($B83&lt;end_year_1,IFERROR(IF($B83&gt;supporting_sheet!$D$11, ROUND(VLOOKUP(supporting_sheet!$G$11,'waste_char_bulk_%_values'!$C$2:$AA$1093,6,FALSE),2), ROUND(VLOOKUP($D83,'waste_char_bulk_%_values'!$C$2:$AA$1093,6,FALSE),2)),0),"")</f>
        <v/>
      </c>
      <c r="N83" s="122"/>
      <c r="O83" s="121" t="str">
        <f>IF($B83&lt;end_year_1,IFERROR(IF($B83&gt;supporting_sheet!$D$11, ROUND(VLOOKUP(supporting_sheet!$G$11,'waste_char_bulk_%_values'!$C$2:$AA$1093,7,FALSE),2), ROUND(VLOOKUP($D83,'waste_char_bulk_%_values'!$C$2:$AA$1093,7,FALSE),2)),0),"")</f>
        <v/>
      </c>
      <c r="P83" s="122"/>
      <c r="Q83" s="121" t="str">
        <f>IF($B83&lt;end_year_1,IFERROR(IF($B83&gt;supporting_sheet!$D$11, ROUND(VLOOKUP(supporting_sheet!$G$11,'waste_char_bulk_%_values'!$C$2:$AA$1093,8,FALSE),2), ROUND(VLOOKUP($D83,'waste_char_bulk_%_values'!$C$2:$AA$1093,8,FALSE),2)),0),"")</f>
        <v/>
      </c>
      <c r="R83" s="122"/>
      <c r="S83" s="121" t="str">
        <f>IF($B83&lt;end_year_1,IFERROR(IF($B83&gt;supporting_sheet!$D$11, ROUND(VLOOKUP(supporting_sheet!$G$11,'waste_char_bulk_%_values'!$C$2:$AA$1093,9,FALSE),2), ROUND(VLOOKUP($D83,'waste_char_bulk_%_values'!$C$2:$AA$1093,9,FALSE),2)),0),"")</f>
        <v/>
      </c>
      <c r="T83" s="122"/>
      <c r="U83" s="121" t="str">
        <f>IF($B83&lt;end_year_1,IFERROR(IF($B83&gt;supporting_sheet!$D$11, ROUND(VLOOKUP(supporting_sheet!$G$11,'waste_char_bulk_%_values'!$C$2:$AA$1093,10,FALSE),2), ROUND(VLOOKUP($D83,'waste_char_bulk_%_values'!$C$2:$AA$1093,10,FALSE),2)),0),"")</f>
        <v/>
      </c>
      <c r="V83" s="122"/>
      <c r="W83" s="123" t="b">
        <f>IF(B83&lt;end_year_1,IFERROR(IF(B83&gt;supporting_sheet!$D$11, ROUND(SUM(VLOOKUP(supporting_sheet!$G$11,'waste_char_bulk_%_values'!$C$2:$P$1093,12,FALSE),VLOOKUP(supporting_sheet!$G$11,'waste_char_bulk_%_values'!$C$2:$P$1093,13,FALSE),VLOOKUP(supporting_sheet!$G$11,'waste_char_bulk_%_values'!$C$2:$P$1093,14,FALSE)),2),ROUND(SUM(VLOOKUP($D83,'waste_char_bulk_%_values'!$C$2:$P$1093,12,FALSE),VLOOKUP($D83,'waste_char_bulk_%_values'!$C$2:$P$1093,13,FALSE),VLOOKUP($D83,'waste_char_bulk_%_values'!$C$2:$P$1093,14,FALSE)),2)),0))</f>
        <v>0</v>
      </c>
      <c r="X83" s="122"/>
      <c r="Y83" s="123" t="e">
        <f t="shared" si="9"/>
        <v>#VALUE!</v>
      </c>
      <c r="Z83" s="122"/>
      <c r="AA83" s="124"/>
      <c r="AB83" s="125">
        <f t="shared" si="8"/>
        <v>0</v>
      </c>
      <c r="AC83" s="351"/>
    </row>
    <row r="84" spans="2:29" s="111" customFormat="1" ht="15" x14ac:dyDescent="0.2">
      <c r="B84" s="112">
        <f>'DONNÉES '!B119</f>
        <v>78</v>
      </c>
      <c r="C84" s="112" t="str">
        <f t="shared" si="7"/>
        <v>AB</v>
      </c>
      <c r="D84" s="112" t="str">
        <f t="shared" si="4"/>
        <v>78ABDefault</v>
      </c>
      <c r="E84" s="121" t="str">
        <f>IF(B84&lt;end_year_1,IFERROR(IF(B84&gt;supporting_sheet!$D$11, ROUND(VLOOKUP(supporting_sheet!$G$11,'waste_char_bulk_%_values'!$C$2:$AA$1093,2,FALSE),2), ROUND(VLOOKUP($D84,'waste_char_bulk_%_values'!$C$2:$AA$1093,2,FALSE),2)),0),"")</f>
        <v/>
      </c>
      <c r="F84" s="122"/>
      <c r="G84" s="121" t="str">
        <f>IF($B84&lt;end_year_1,IFERROR(IF($B84&gt;supporting_sheet!$D$11, ROUND(VLOOKUP(supporting_sheet!$G$11,'waste_char_bulk_%_values'!$C$2:$AA$1093,3,FALSE),2), ROUND(VLOOKUP($D84,'waste_char_bulk_%_values'!$C$2:$AA$1093,3,FALSE),2)),0),"")</f>
        <v/>
      </c>
      <c r="H84" s="122"/>
      <c r="I84" s="121" t="str">
        <f>IF($B84&lt;end_year_1,IFERROR(IF($B84&gt;supporting_sheet!$D$11, ROUND(VLOOKUP(supporting_sheet!$G$11,'waste_char_bulk_%_values'!$C$2:$AA$1093,4,FALSE),2), ROUND(VLOOKUP($D84,'waste_char_bulk_%_values'!$C$2:$AA$1093,4,FALSE),2)),0),"")</f>
        <v/>
      </c>
      <c r="J84" s="122"/>
      <c r="K84" s="121" t="str">
        <f>IF($B84&lt;end_year_1,IFERROR(IF($B84&gt;supporting_sheet!$D$11, ROUND(VLOOKUP(supporting_sheet!$G$11,'waste_char_bulk_%_values'!$C$2:$AA$1093,5,FALSE),2), ROUND(VLOOKUP($D84,'waste_char_bulk_%_values'!$C$2:$AA$1093,5,FALSE),2)),0),"")</f>
        <v/>
      </c>
      <c r="L84" s="122"/>
      <c r="M84" s="121" t="str">
        <f>IF($B84&lt;end_year_1,IFERROR(IF($B84&gt;supporting_sheet!$D$11, ROUND(VLOOKUP(supporting_sheet!$G$11,'waste_char_bulk_%_values'!$C$2:$AA$1093,6,FALSE),2), ROUND(VLOOKUP($D84,'waste_char_bulk_%_values'!$C$2:$AA$1093,6,FALSE),2)),0),"")</f>
        <v/>
      </c>
      <c r="N84" s="122"/>
      <c r="O84" s="121" t="str">
        <f>IF($B84&lt;end_year_1,IFERROR(IF($B84&gt;supporting_sheet!$D$11, ROUND(VLOOKUP(supporting_sheet!$G$11,'waste_char_bulk_%_values'!$C$2:$AA$1093,7,FALSE),2), ROUND(VLOOKUP($D84,'waste_char_bulk_%_values'!$C$2:$AA$1093,7,FALSE),2)),0),"")</f>
        <v/>
      </c>
      <c r="P84" s="122"/>
      <c r="Q84" s="121" t="str">
        <f>IF($B84&lt;end_year_1,IFERROR(IF($B84&gt;supporting_sheet!$D$11, ROUND(VLOOKUP(supporting_sheet!$G$11,'waste_char_bulk_%_values'!$C$2:$AA$1093,8,FALSE),2), ROUND(VLOOKUP($D84,'waste_char_bulk_%_values'!$C$2:$AA$1093,8,FALSE),2)),0),"")</f>
        <v/>
      </c>
      <c r="R84" s="122"/>
      <c r="S84" s="121" t="str">
        <f>IF($B84&lt;end_year_1,IFERROR(IF($B84&gt;supporting_sheet!$D$11, ROUND(VLOOKUP(supporting_sheet!$G$11,'waste_char_bulk_%_values'!$C$2:$AA$1093,9,FALSE),2), ROUND(VLOOKUP($D84,'waste_char_bulk_%_values'!$C$2:$AA$1093,9,FALSE),2)),0),"")</f>
        <v/>
      </c>
      <c r="T84" s="122"/>
      <c r="U84" s="121" t="str">
        <f>IF($B84&lt;end_year_1,IFERROR(IF($B84&gt;supporting_sheet!$D$11, ROUND(VLOOKUP(supporting_sheet!$G$11,'waste_char_bulk_%_values'!$C$2:$AA$1093,10,FALSE),2), ROUND(VLOOKUP($D84,'waste_char_bulk_%_values'!$C$2:$AA$1093,10,FALSE),2)),0),"")</f>
        <v/>
      </c>
      <c r="V84" s="122"/>
      <c r="W84" s="123" t="b">
        <f>IF(B84&lt;end_year_1,IFERROR(IF(B84&gt;supporting_sheet!$D$11, ROUND(SUM(VLOOKUP(supporting_sheet!$G$11,'waste_char_bulk_%_values'!$C$2:$P$1093,12,FALSE),VLOOKUP(supporting_sheet!$G$11,'waste_char_bulk_%_values'!$C$2:$P$1093,13,FALSE),VLOOKUP(supporting_sheet!$G$11,'waste_char_bulk_%_values'!$C$2:$P$1093,14,FALSE)),2),ROUND(SUM(VLOOKUP($D84,'waste_char_bulk_%_values'!$C$2:$P$1093,12,FALSE),VLOOKUP($D84,'waste_char_bulk_%_values'!$C$2:$P$1093,13,FALSE),VLOOKUP($D84,'waste_char_bulk_%_values'!$C$2:$P$1093,14,FALSE)),2)),0))</f>
        <v>0</v>
      </c>
      <c r="X84" s="122"/>
      <c r="Y84" s="123" t="e">
        <f t="shared" si="9"/>
        <v>#VALUE!</v>
      </c>
      <c r="Z84" s="122"/>
      <c r="AA84" s="124"/>
      <c r="AB84" s="125">
        <f t="shared" si="8"/>
        <v>0</v>
      </c>
      <c r="AC84" s="351"/>
    </row>
    <row r="85" spans="2:29" s="111" customFormat="1" ht="15" x14ac:dyDescent="0.2">
      <c r="B85" s="112">
        <f>'DONNÉES '!B120</f>
        <v>79</v>
      </c>
      <c r="C85" s="112" t="str">
        <f t="shared" si="7"/>
        <v>AB</v>
      </c>
      <c r="D85" s="112" t="str">
        <f t="shared" si="4"/>
        <v>79ABDefault</v>
      </c>
      <c r="E85" s="121" t="str">
        <f>IF(B85&lt;end_year_1,IFERROR(IF(B85&gt;supporting_sheet!$D$11, ROUND(VLOOKUP(supporting_sheet!$G$11,'waste_char_bulk_%_values'!$C$2:$AA$1093,2,FALSE),2), ROUND(VLOOKUP($D85,'waste_char_bulk_%_values'!$C$2:$AA$1093,2,FALSE),2)),0),"")</f>
        <v/>
      </c>
      <c r="F85" s="122"/>
      <c r="G85" s="121" t="str">
        <f>IF($B85&lt;end_year_1,IFERROR(IF($B85&gt;supporting_sheet!$D$11, ROUND(VLOOKUP(supporting_sheet!$G$11,'waste_char_bulk_%_values'!$C$2:$AA$1093,3,FALSE),2), ROUND(VLOOKUP($D85,'waste_char_bulk_%_values'!$C$2:$AA$1093,3,FALSE),2)),0),"")</f>
        <v/>
      </c>
      <c r="H85" s="122"/>
      <c r="I85" s="121" t="str">
        <f>IF($B85&lt;end_year_1,IFERROR(IF($B85&gt;supporting_sheet!$D$11, ROUND(VLOOKUP(supporting_sheet!$G$11,'waste_char_bulk_%_values'!$C$2:$AA$1093,4,FALSE),2), ROUND(VLOOKUP($D85,'waste_char_bulk_%_values'!$C$2:$AA$1093,4,FALSE),2)),0),"")</f>
        <v/>
      </c>
      <c r="J85" s="122"/>
      <c r="K85" s="121" t="str">
        <f>IF($B85&lt;end_year_1,IFERROR(IF($B85&gt;supporting_sheet!$D$11, ROUND(VLOOKUP(supporting_sheet!$G$11,'waste_char_bulk_%_values'!$C$2:$AA$1093,5,FALSE),2), ROUND(VLOOKUP($D85,'waste_char_bulk_%_values'!$C$2:$AA$1093,5,FALSE),2)),0),"")</f>
        <v/>
      </c>
      <c r="L85" s="122"/>
      <c r="M85" s="121" t="str">
        <f>IF($B85&lt;end_year_1,IFERROR(IF($B85&gt;supporting_sheet!$D$11, ROUND(VLOOKUP(supporting_sheet!$G$11,'waste_char_bulk_%_values'!$C$2:$AA$1093,6,FALSE),2), ROUND(VLOOKUP($D85,'waste_char_bulk_%_values'!$C$2:$AA$1093,6,FALSE),2)),0),"")</f>
        <v/>
      </c>
      <c r="N85" s="122"/>
      <c r="O85" s="121" t="str">
        <f>IF($B85&lt;end_year_1,IFERROR(IF($B85&gt;supporting_sheet!$D$11, ROUND(VLOOKUP(supporting_sheet!$G$11,'waste_char_bulk_%_values'!$C$2:$AA$1093,7,FALSE),2), ROUND(VLOOKUP($D85,'waste_char_bulk_%_values'!$C$2:$AA$1093,7,FALSE),2)),0),"")</f>
        <v/>
      </c>
      <c r="P85" s="122"/>
      <c r="Q85" s="121" t="str">
        <f>IF($B85&lt;end_year_1,IFERROR(IF($B85&gt;supporting_sheet!$D$11, ROUND(VLOOKUP(supporting_sheet!$G$11,'waste_char_bulk_%_values'!$C$2:$AA$1093,8,FALSE),2), ROUND(VLOOKUP($D85,'waste_char_bulk_%_values'!$C$2:$AA$1093,8,FALSE),2)),0),"")</f>
        <v/>
      </c>
      <c r="R85" s="122"/>
      <c r="S85" s="121" t="str">
        <f>IF($B85&lt;end_year_1,IFERROR(IF($B85&gt;supporting_sheet!$D$11, ROUND(VLOOKUP(supporting_sheet!$G$11,'waste_char_bulk_%_values'!$C$2:$AA$1093,9,FALSE),2), ROUND(VLOOKUP($D85,'waste_char_bulk_%_values'!$C$2:$AA$1093,9,FALSE),2)),0),"")</f>
        <v/>
      </c>
      <c r="T85" s="122"/>
      <c r="U85" s="121" t="str">
        <f>IF($B85&lt;end_year_1,IFERROR(IF($B85&gt;supporting_sheet!$D$11, ROUND(VLOOKUP(supporting_sheet!$G$11,'waste_char_bulk_%_values'!$C$2:$AA$1093,10,FALSE),2), ROUND(VLOOKUP($D85,'waste_char_bulk_%_values'!$C$2:$AA$1093,10,FALSE),2)),0),"")</f>
        <v/>
      </c>
      <c r="V85" s="122"/>
      <c r="W85" s="123" t="b">
        <f>IF(B85&lt;end_year_1,IFERROR(IF(B85&gt;supporting_sheet!$D$11, ROUND(SUM(VLOOKUP(supporting_sheet!$G$11,'waste_char_bulk_%_values'!$C$2:$P$1093,12,FALSE),VLOOKUP(supporting_sheet!$G$11,'waste_char_bulk_%_values'!$C$2:$P$1093,13,FALSE),VLOOKUP(supporting_sheet!$G$11,'waste_char_bulk_%_values'!$C$2:$P$1093,14,FALSE)),2),ROUND(SUM(VLOOKUP($D85,'waste_char_bulk_%_values'!$C$2:$P$1093,12,FALSE),VLOOKUP($D85,'waste_char_bulk_%_values'!$C$2:$P$1093,13,FALSE),VLOOKUP($D85,'waste_char_bulk_%_values'!$C$2:$P$1093,14,FALSE)),2)),0))</f>
        <v>0</v>
      </c>
      <c r="X85" s="122"/>
      <c r="Y85" s="123" t="e">
        <f t="shared" si="9"/>
        <v>#VALUE!</v>
      </c>
      <c r="Z85" s="122"/>
      <c r="AA85" s="124"/>
      <c r="AB85" s="125">
        <f t="shared" si="8"/>
        <v>0</v>
      </c>
      <c r="AC85" s="351"/>
    </row>
    <row r="86" spans="2:29" s="111" customFormat="1" ht="15" x14ac:dyDescent="0.2">
      <c r="B86" s="112">
        <f>'DONNÉES '!B121</f>
        <v>80</v>
      </c>
      <c r="C86" s="112" t="str">
        <f t="shared" si="7"/>
        <v>AB</v>
      </c>
      <c r="D86" s="112" t="str">
        <f t="shared" ref="D86:D119" si="10">CONCATENATE(B86,C86,default)</f>
        <v>80ABDefault</v>
      </c>
      <c r="E86" s="121" t="str">
        <f>IF(B86&lt;end_year_1,IFERROR(IF(B86&gt;supporting_sheet!$D$11, ROUND(VLOOKUP(supporting_sheet!$G$11,'waste_char_bulk_%_values'!$C$2:$AA$1093,2,FALSE),2), ROUND(VLOOKUP($D86,'waste_char_bulk_%_values'!$C$2:$AA$1093,2,FALSE),2)),0),"")</f>
        <v/>
      </c>
      <c r="F86" s="122"/>
      <c r="G86" s="121" t="str">
        <f>IF($B86&lt;end_year_1,IFERROR(IF($B86&gt;supporting_sheet!$D$11, ROUND(VLOOKUP(supporting_sheet!$G$11,'waste_char_bulk_%_values'!$C$2:$AA$1093,3,FALSE),2), ROUND(VLOOKUP($D86,'waste_char_bulk_%_values'!$C$2:$AA$1093,3,FALSE),2)),0),"")</f>
        <v/>
      </c>
      <c r="H86" s="122"/>
      <c r="I86" s="121" t="str">
        <f>IF($B86&lt;end_year_1,IFERROR(IF($B86&gt;supporting_sheet!$D$11, ROUND(VLOOKUP(supporting_sheet!$G$11,'waste_char_bulk_%_values'!$C$2:$AA$1093,4,FALSE),2), ROUND(VLOOKUP($D86,'waste_char_bulk_%_values'!$C$2:$AA$1093,4,FALSE),2)),0),"")</f>
        <v/>
      </c>
      <c r="J86" s="122"/>
      <c r="K86" s="121" t="str">
        <f>IF($B86&lt;end_year_1,IFERROR(IF($B86&gt;supporting_sheet!$D$11, ROUND(VLOOKUP(supporting_sheet!$G$11,'waste_char_bulk_%_values'!$C$2:$AA$1093,5,FALSE),2), ROUND(VLOOKUP($D86,'waste_char_bulk_%_values'!$C$2:$AA$1093,5,FALSE),2)),0),"")</f>
        <v/>
      </c>
      <c r="L86" s="122"/>
      <c r="M86" s="121" t="str">
        <f>IF($B86&lt;end_year_1,IFERROR(IF($B86&gt;supporting_sheet!$D$11, ROUND(VLOOKUP(supporting_sheet!$G$11,'waste_char_bulk_%_values'!$C$2:$AA$1093,6,FALSE),2), ROUND(VLOOKUP($D86,'waste_char_bulk_%_values'!$C$2:$AA$1093,6,FALSE),2)),0),"")</f>
        <v/>
      </c>
      <c r="N86" s="122"/>
      <c r="O86" s="121" t="str">
        <f>IF($B86&lt;end_year_1,IFERROR(IF($B86&gt;supporting_sheet!$D$11, ROUND(VLOOKUP(supporting_sheet!$G$11,'waste_char_bulk_%_values'!$C$2:$AA$1093,7,FALSE),2), ROUND(VLOOKUP($D86,'waste_char_bulk_%_values'!$C$2:$AA$1093,7,FALSE),2)),0),"")</f>
        <v/>
      </c>
      <c r="P86" s="122"/>
      <c r="Q86" s="121" t="str">
        <f>IF($B86&lt;end_year_1,IFERROR(IF($B86&gt;supporting_sheet!$D$11, ROUND(VLOOKUP(supporting_sheet!$G$11,'waste_char_bulk_%_values'!$C$2:$AA$1093,8,FALSE),2), ROUND(VLOOKUP($D86,'waste_char_bulk_%_values'!$C$2:$AA$1093,8,FALSE),2)),0),"")</f>
        <v/>
      </c>
      <c r="R86" s="122"/>
      <c r="S86" s="121" t="str">
        <f>IF($B86&lt;end_year_1,IFERROR(IF($B86&gt;supporting_sheet!$D$11, ROUND(VLOOKUP(supporting_sheet!$G$11,'waste_char_bulk_%_values'!$C$2:$AA$1093,9,FALSE),2), ROUND(VLOOKUP($D86,'waste_char_bulk_%_values'!$C$2:$AA$1093,9,FALSE),2)),0),"")</f>
        <v/>
      </c>
      <c r="T86" s="122"/>
      <c r="U86" s="121" t="str">
        <f>IF($B86&lt;end_year_1,IFERROR(IF($B86&gt;supporting_sheet!$D$11, ROUND(VLOOKUP(supporting_sheet!$G$11,'waste_char_bulk_%_values'!$C$2:$AA$1093,10,FALSE),2), ROUND(VLOOKUP($D86,'waste_char_bulk_%_values'!$C$2:$AA$1093,10,FALSE),2)),0),"")</f>
        <v/>
      </c>
      <c r="V86" s="122"/>
      <c r="W86" s="123" t="b">
        <f>IF(B86&lt;end_year_1,IFERROR(IF(B86&gt;supporting_sheet!$D$11, ROUND(SUM(VLOOKUP(supporting_sheet!$G$11,'waste_char_bulk_%_values'!$C$2:$P$1093,12,FALSE),VLOOKUP(supporting_sheet!$G$11,'waste_char_bulk_%_values'!$C$2:$P$1093,13,FALSE),VLOOKUP(supporting_sheet!$G$11,'waste_char_bulk_%_values'!$C$2:$P$1093,14,FALSE)),2),ROUND(SUM(VLOOKUP($D86,'waste_char_bulk_%_values'!$C$2:$P$1093,12,FALSE),VLOOKUP($D86,'waste_char_bulk_%_values'!$C$2:$P$1093,13,FALSE),VLOOKUP($D86,'waste_char_bulk_%_values'!$C$2:$P$1093,14,FALSE)),2)),0))</f>
        <v>0</v>
      </c>
      <c r="X86" s="122"/>
      <c r="Y86" s="123" t="e">
        <f t="shared" si="9"/>
        <v>#VALUE!</v>
      </c>
      <c r="Z86" s="122"/>
      <c r="AA86" s="124"/>
      <c r="AB86" s="125">
        <f t="shared" si="8"/>
        <v>0</v>
      </c>
      <c r="AC86" s="351"/>
    </row>
    <row r="87" spans="2:29" s="111" customFormat="1" ht="15" x14ac:dyDescent="0.2">
      <c r="B87" s="112">
        <f>'DONNÉES '!B122</f>
        <v>81</v>
      </c>
      <c r="C87" s="112" t="str">
        <f t="shared" si="7"/>
        <v>AB</v>
      </c>
      <c r="D87" s="112" t="str">
        <f t="shared" si="10"/>
        <v>81ABDefault</v>
      </c>
      <c r="E87" s="121" t="str">
        <f>IF(B87&lt;end_year_1,IFERROR(IF(B87&gt;supporting_sheet!$D$11, ROUND(VLOOKUP(supporting_sheet!$G$11,'waste_char_bulk_%_values'!$C$2:$AA$1093,2,FALSE),2), ROUND(VLOOKUP($D87,'waste_char_bulk_%_values'!$C$2:$AA$1093,2,FALSE),2)),0),"")</f>
        <v/>
      </c>
      <c r="F87" s="122"/>
      <c r="G87" s="121" t="str">
        <f>IF($B87&lt;end_year_1,IFERROR(IF($B87&gt;supporting_sheet!$D$11, ROUND(VLOOKUP(supporting_sheet!$G$11,'waste_char_bulk_%_values'!$C$2:$AA$1093,3,FALSE),2), ROUND(VLOOKUP($D87,'waste_char_bulk_%_values'!$C$2:$AA$1093,3,FALSE),2)),0),"")</f>
        <v/>
      </c>
      <c r="H87" s="122"/>
      <c r="I87" s="121" t="str">
        <f>IF($B87&lt;end_year_1,IFERROR(IF($B87&gt;supporting_sheet!$D$11, ROUND(VLOOKUP(supporting_sheet!$G$11,'waste_char_bulk_%_values'!$C$2:$AA$1093,4,FALSE),2), ROUND(VLOOKUP($D87,'waste_char_bulk_%_values'!$C$2:$AA$1093,4,FALSE),2)),0),"")</f>
        <v/>
      </c>
      <c r="J87" s="122"/>
      <c r="K87" s="121" t="str">
        <f>IF($B87&lt;end_year_1,IFERROR(IF($B87&gt;supporting_sheet!$D$11, ROUND(VLOOKUP(supporting_sheet!$G$11,'waste_char_bulk_%_values'!$C$2:$AA$1093,5,FALSE),2), ROUND(VLOOKUP($D87,'waste_char_bulk_%_values'!$C$2:$AA$1093,5,FALSE),2)),0),"")</f>
        <v/>
      </c>
      <c r="L87" s="122"/>
      <c r="M87" s="121" t="str">
        <f>IF($B87&lt;end_year_1,IFERROR(IF($B87&gt;supporting_sheet!$D$11, ROUND(VLOOKUP(supporting_sheet!$G$11,'waste_char_bulk_%_values'!$C$2:$AA$1093,6,FALSE),2), ROUND(VLOOKUP($D87,'waste_char_bulk_%_values'!$C$2:$AA$1093,6,FALSE),2)),0),"")</f>
        <v/>
      </c>
      <c r="N87" s="122"/>
      <c r="O87" s="121" t="str">
        <f>IF($B87&lt;end_year_1,IFERROR(IF($B87&gt;supporting_sheet!$D$11, ROUND(VLOOKUP(supporting_sheet!$G$11,'waste_char_bulk_%_values'!$C$2:$AA$1093,7,FALSE),2), ROUND(VLOOKUP($D87,'waste_char_bulk_%_values'!$C$2:$AA$1093,7,FALSE),2)),0),"")</f>
        <v/>
      </c>
      <c r="P87" s="122"/>
      <c r="Q87" s="121" t="str">
        <f>IF($B87&lt;end_year_1,IFERROR(IF($B87&gt;supporting_sheet!$D$11, ROUND(VLOOKUP(supporting_sheet!$G$11,'waste_char_bulk_%_values'!$C$2:$AA$1093,8,FALSE),2), ROUND(VLOOKUP($D87,'waste_char_bulk_%_values'!$C$2:$AA$1093,8,FALSE),2)),0),"")</f>
        <v/>
      </c>
      <c r="R87" s="122"/>
      <c r="S87" s="121" t="str">
        <f>IF($B87&lt;end_year_1,IFERROR(IF($B87&gt;supporting_sheet!$D$11, ROUND(VLOOKUP(supporting_sheet!$G$11,'waste_char_bulk_%_values'!$C$2:$AA$1093,9,FALSE),2), ROUND(VLOOKUP($D87,'waste_char_bulk_%_values'!$C$2:$AA$1093,9,FALSE),2)),0),"")</f>
        <v/>
      </c>
      <c r="T87" s="122"/>
      <c r="U87" s="121" t="str">
        <f>IF($B87&lt;end_year_1,IFERROR(IF($B87&gt;supporting_sheet!$D$11, ROUND(VLOOKUP(supporting_sheet!$G$11,'waste_char_bulk_%_values'!$C$2:$AA$1093,10,FALSE),2), ROUND(VLOOKUP($D87,'waste_char_bulk_%_values'!$C$2:$AA$1093,10,FALSE),2)),0),"")</f>
        <v/>
      </c>
      <c r="V87" s="122"/>
      <c r="W87" s="123" t="b">
        <f>IF(B87&lt;end_year_1,IFERROR(IF(B87&gt;supporting_sheet!$D$11, ROUND(SUM(VLOOKUP(supporting_sheet!$G$11,'waste_char_bulk_%_values'!$C$2:$P$1093,12,FALSE),VLOOKUP(supporting_sheet!$G$11,'waste_char_bulk_%_values'!$C$2:$P$1093,13,FALSE),VLOOKUP(supporting_sheet!$G$11,'waste_char_bulk_%_values'!$C$2:$P$1093,14,FALSE)),2),ROUND(SUM(VLOOKUP($D87,'waste_char_bulk_%_values'!$C$2:$P$1093,12,FALSE),VLOOKUP($D87,'waste_char_bulk_%_values'!$C$2:$P$1093,13,FALSE),VLOOKUP($D87,'waste_char_bulk_%_values'!$C$2:$P$1093,14,FALSE)),2)),0))</f>
        <v>0</v>
      </c>
      <c r="X87" s="122"/>
      <c r="Y87" s="123" t="e">
        <f t="shared" si="9"/>
        <v>#VALUE!</v>
      </c>
      <c r="Z87" s="122"/>
      <c r="AA87" s="124"/>
      <c r="AB87" s="125">
        <f t="shared" si="8"/>
        <v>0</v>
      </c>
      <c r="AC87" s="351"/>
    </row>
    <row r="88" spans="2:29" s="111" customFormat="1" ht="15" x14ac:dyDescent="0.2">
      <c r="B88" s="112">
        <f>'DONNÉES '!B123</f>
        <v>82</v>
      </c>
      <c r="C88" s="112" t="str">
        <f t="shared" si="7"/>
        <v>AB</v>
      </c>
      <c r="D88" s="112" t="str">
        <f t="shared" si="10"/>
        <v>82ABDefault</v>
      </c>
      <c r="E88" s="121" t="str">
        <f>IF(B88&lt;end_year_1,IFERROR(IF(B88&gt;supporting_sheet!$D$11, ROUND(VLOOKUP(supporting_sheet!$G$11,'waste_char_bulk_%_values'!$C$2:$AA$1093,2,FALSE),2), ROUND(VLOOKUP($D88,'waste_char_bulk_%_values'!$C$2:$AA$1093,2,FALSE),2)),0),"")</f>
        <v/>
      </c>
      <c r="F88" s="122"/>
      <c r="G88" s="121" t="str">
        <f>IF($B88&lt;end_year_1,IFERROR(IF($B88&gt;supporting_sheet!$D$11, ROUND(VLOOKUP(supporting_sheet!$G$11,'waste_char_bulk_%_values'!$C$2:$AA$1093,3,FALSE),2), ROUND(VLOOKUP($D88,'waste_char_bulk_%_values'!$C$2:$AA$1093,3,FALSE),2)),0),"")</f>
        <v/>
      </c>
      <c r="H88" s="122"/>
      <c r="I88" s="121" t="str">
        <f>IF($B88&lt;end_year_1,IFERROR(IF($B88&gt;supporting_sheet!$D$11, ROUND(VLOOKUP(supporting_sheet!$G$11,'waste_char_bulk_%_values'!$C$2:$AA$1093,4,FALSE),2), ROUND(VLOOKUP($D88,'waste_char_bulk_%_values'!$C$2:$AA$1093,4,FALSE),2)),0),"")</f>
        <v/>
      </c>
      <c r="J88" s="122"/>
      <c r="K88" s="121" t="str">
        <f>IF($B88&lt;end_year_1,IFERROR(IF($B88&gt;supporting_sheet!$D$11, ROUND(VLOOKUP(supporting_sheet!$G$11,'waste_char_bulk_%_values'!$C$2:$AA$1093,5,FALSE),2), ROUND(VLOOKUP($D88,'waste_char_bulk_%_values'!$C$2:$AA$1093,5,FALSE),2)),0),"")</f>
        <v/>
      </c>
      <c r="L88" s="122"/>
      <c r="M88" s="121" t="str">
        <f>IF($B88&lt;end_year_1,IFERROR(IF($B88&gt;supporting_sheet!$D$11, ROUND(VLOOKUP(supporting_sheet!$G$11,'waste_char_bulk_%_values'!$C$2:$AA$1093,6,FALSE),2), ROUND(VLOOKUP($D88,'waste_char_bulk_%_values'!$C$2:$AA$1093,6,FALSE),2)),0),"")</f>
        <v/>
      </c>
      <c r="N88" s="122"/>
      <c r="O88" s="121" t="str">
        <f>IF($B88&lt;end_year_1,IFERROR(IF($B88&gt;supporting_sheet!$D$11, ROUND(VLOOKUP(supporting_sheet!$G$11,'waste_char_bulk_%_values'!$C$2:$AA$1093,7,FALSE),2), ROUND(VLOOKUP($D88,'waste_char_bulk_%_values'!$C$2:$AA$1093,7,FALSE),2)),0),"")</f>
        <v/>
      </c>
      <c r="P88" s="122"/>
      <c r="Q88" s="121" t="str">
        <f>IF($B88&lt;end_year_1,IFERROR(IF($B88&gt;supporting_sheet!$D$11, ROUND(VLOOKUP(supporting_sheet!$G$11,'waste_char_bulk_%_values'!$C$2:$AA$1093,8,FALSE),2), ROUND(VLOOKUP($D88,'waste_char_bulk_%_values'!$C$2:$AA$1093,8,FALSE),2)),0),"")</f>
        <v/>
      </c>
      <c r="R88" s="122"/>
      <c r="S88" s="121" t="str">
        <f>IF($B88&lt;end_year_1,IFERROR(IF($B88&gt;supporting_sheet!$D$11, ROUND(VLOOKUP(supporting_sheet!$G$11,'waste_char_bulk_%_values'!$C$2:$AA$1093,9,FALSE),2), ROUND(VLOOKUP($D88,'waste_char_bulk_%_values'!$C$2:$AA$1093,9,FALSE),2)),0),"")</f>
        <v/>
      </c>
      <c r="T88" s="122"/>
      <c r="U88" s="121" t="str">
        <f>IF($B88&lt;end_year_1,IFERROR(IF($B88&gt;supporting_sheet!$D$11, ROUND(VLOOKUP(supporting_sheet!$G$11,'waste_char_bulk_%_values'!$C$2:$AA$1093,10,FALSE),2), ROUND(VLOOKUP($D88,'waste_char_bulk_%_values'!$C$2:$AA$1093,10,FALSE),2)),0),"")</f>
        <v/>
      </c>
      <c r="V88" s="122"/>
      <c r="W88" s="123" t="b">
        <f>IF(B88&lt;end_year_1,IFERROR(IF(B88&gt;supporting_sheet!$D$11, ROUND(SUM(VLOOKUP(supporting_sheet!$G$11,'waste_char_bulk_%_values'!$C$2:$P$1093,12,FALSE),VLOOKUP(supporting_sheet!$G$11,'waste_char_bulk_%_values'!$C$2:$P$1093,13,FALSE),VLOOKUP(supporting_sheet!$G$11,'waste_char_bulk_%_values'!$C$2:$P$1093,14,FALSE)),2),ROUND(SUM(VLOOKUP($D88,'waste_char_bulk_%_values'!$C$2:$P$1093,12,FALSE),VLOOKUP($D88,'waste_char_bulk_%_values'!$C$2:$P$1093,13,FALSE),VLOOKUP($D88,'waste_char_bulk_%_values'!$C$2:$P$1093,14,FALSE)),2)),0))</f>
        <v>0</v>
      </c>
      <c r="X88" s="122"/>
      <c r="Y88" s="123" t="e">
        <f t="shared" si="9"/>
        <v>#VALUE!</v>
      </c>
      <c r="Z88" s="122"/>
      <c r="AA88" s="124"/>
      <c r="AB88" s="125">
        <f t="shared" si="8"/>
        <v>0</v>
      </c>
      <c r="AC88" s="351"/>
    </row>
    <row r="89" spans="2:29" s="111" customFormat="1" ht="15" x14ac:dyDescent="0.2">
      <c r="B89" s="112">
        <f>'DONNÉES '!B124</f>
        <v>83</v>
      </c>
      <c r="C89" s="112" t="str">
        <f t="shared" si="7"/>
        <v>AB</v>
      </c>
      <c r="D89" s="112" t="str">
        <f t="shared" si="10"/>
        <v>83ABDefault</v>
      </c>
      <c r="E89" s="121" t="str">
        <f>IF(B89&lt;end_year_1,IFERROR(IF(B89&gt;supporting_sheet!$D$11, ROUND(VLOOKUP(supporting_sheet!$G$11,'waste_char_bulk_%_values'!$C$2:$AA$1093,2,FALSE),2), ROUND(VLOOKUP($D89,'waste_char_bulk_%_values'!$C$2:$AA$1093,2,FALSE),2)),0),"")</f>
        <v/>
      </c>
      <c r="F89" s="122"/>
      <c r="G89" s="121" t="str">
        <f>IF($B89&lt;end_year_1,IFERROR(IF($B89&gt;supporting_sheet!$D$11, ROUND(VLOOKUP(supporting_sheet!$G$11,'waste_char_bulk_%_values'!$C$2:$AA$1093,3,FALSE),2), ROUND(VLOOKUP($D89,'waste_char_bulk_%_values'!$C$2:$AA$1093,3,FALSE),2)),0),"")</f>
        <v/>
      </c>
      <c r="H89" s="122"/>
      <c r="I89" s="121" t="str">
        <f>IF($B89&lt;end_year_1,IFERROR(IF($B89&gt;supporting_sheet!$D$11, ROUND(VLOOKUP(supporting_sheet!$G$11,'waste_char_bulk_%_values'!$C$2:$AA$1093,4,FALSE),2), ROUND(VLOOKUP($D89,'waste_char_bulk_%_values'!$C$2:$AA$1093,4,FALSE),2)),0),"")</f>
        <v/>
      </c>
      <c r="J89" s="122"/>
      <c r="K89" s="121" t="str">
        <f>IF($B89&lt;end_year_1,IFERROR(IF($B89&gt;supporting_sheet!$D$11, ROUND(VLOOKUP(supporting_sheet!$G$11,'waste_char_bulk_%_values'!$C$2:$AA$1093,5,FALSE),2), ROUND(VLOOKUP($D89,'waste_char_bulk_%_values'!$C$2:$AA$1093,5,FALSE),2)),0),"")</f>
        <v/>
      </c>
      <c r="L89" s="122"/>
      <c r="M89" s="121" t="str">
        <f>IF($B89&lt;end_year_1,IFERROR(IF($B89&gt;supporting_sheet!$D$11, ROUND(VLOOKUP(supporting_sheet!$G$11,'waste_char_bulk_%_values'!$C$2:$AA$1093,6,FALSE),2), ROUND(VLOOKUP($D89,'waste_char_bulk_%_values'!$C$2:$AA$1093,6,FALSE),2)),0),"")</f>
        <v/>
      </c>
      <c r="N89" s="122"/>
      <c r="O89" s="121" t="str">
        <f>IF($B89&lt;end_year_1,IFERROR(IF($B89&gt;supporting_sheet!$D$11, ROUND(VLOOKUP(supporting_sheet!$G$11,'waste_char_bulk_%_values'!$C$2:$AA$1093,7,FALSE),2), ROUND(VLOOKUP($D89,'waste_char_bulk_%_values'!$C$2:$AA$1093,7,FALSE),2)),0),"")</f>
        <v/>
      </c>
      <c r="P89" s="122"/>
      <c r="Q89" s="121" t="str">
        <f>IF($B89&lt;end_year_1,IFERROR(IF($B89&gt;supporting_sheet!$D$11, ROUND(VLOOKUP(supporting_sheet!$G$11,'waste_char_bulk_%_values'!$C$2:$AA$1093,8,FALSE),2), ROUND(VLOOKUP($D89,'waste_char_bulk_%_values'!$C$2:$AA$1093,8,FALSE),2)),0),"")</f>
        <v/>
      </c>
      <c r="R89" s="122"/>
      <c r="S89" s="121" t="str">
        <f>IF($B89&lt;end_year_1,IFERROR(IF($B89&gt;supporting_sheet!$D$11, ROUND(VLOOKUP(supporting_sheet!$G$11,'waste_char_bulk_%_values'!$C$2:$AA$1093,9,FALSE),2), ROUND(VLOOKUP($D89,'waste_char_bulk_%_values'!$C$2:$AA$1093,9,FALSE),2)),0),"")</f>
        <v/>
      </c>
      <c r="T89" s="122"/>
      <c r="U89" s="121" t="str">
        <f>IF($B89&lt;end_year_1,IFERROR(IF($B89&gt;supporting_sheet!$D$11, ROUND(VLOOKUP(supporting_sheet!$G$11,'waste_char_bulk_%_values'!$C$2:$AA$1093,10,FALSE),2), ROUND(VLOOKUP($D89,'waste_char_bulk_%_values'!$C$2:$AA$1093,10,FALSE),2)),0),"")</f>
        <v/>
      </c>
      <c r="V89" s="122"/>
      <c r="W89" s="123" t="b">
        <f>IF(B89&lt;end_year_1,IFERROR(IF(B89&gt;supporting_sheet!$D$11, ROUND(SUM(VLOOKUP(supporting_sheet!$G$11,'waste_char_bulk_%_values'!$C$2:$P$1093,12,FALSE),VLOOKUP(supporting_sheet!$G$11,'waste_char_bulk_%_values'!$C$2:$P$1093,13,FALSE),VLOOKUP(supporting_sheet!$G$11,'waste_char_bulk_%_values'!$C$2:$P$1093,14,FALSE)),2),ROUND(SUM(VLOOKUP($D89,'waste_char_bulk_%_values'!$C$2:$P$1093,12,FALSE),VLOOKUP($D89,'waste_char_bulk_%_values'!$C$2:$P$1093,13,FALSE),VLOOKUP($D89,'waste_char_bulk_%_values'!$C$2:$P$1093,14,FALSE)),2)),0))</f>
        <v>0</v>
      </c>
      <c r="X89" s="122"/>
      <c r="Y89" s="123" t="e">
        <f t="shared" si="9"/>
        <v>#VALUE!</v>
      </c>
      <c r="Z89" s="122"/>
      <c r="AA89" s="124"/>
      <c r="AB89" s="125">
        <f t="shared" si="8"/>
        <v>0</v>
      </c>
      <c r="AC89" s="351"/>
    </row>
    <row r="90" spans="2:29" s="111" customFormat="1" ht="15" x14ac:dyDescent="0.2">
      <c r="B90" s="112">
        <f>'DONNÉES '!B125</f>
        <v>84</v>
      </c>
      <c r="C90" s="112" t="str">
        <f t="shared" si="7"/>
        <v>AB</v>
      </c>
      <c r="D90" s="112" t="str">
        <f t="shared" si="10"/>
        <v>84ABDefault</v>
      </c>
      <c r="E90" s="121" t="str">
        <f>IF(B90&lt;end_year_1,IFERROR(IF(B90&gt;supporting_sheet!$D$11, ROUND(VLOOKUP(supporting_sheet!$G$11,'waste_char_bulk_%_values'!$C$2:$AA$1093,2,FALSE),2), ROUND(VLOOKUP($D90,'waste_char_bulk_%_values'!$C$2:$AA$1093,2,FALSE),2)),0),"")</f>
        <v/>
      </c>
      <c r="F90" s="122"/>
      <c r="G90" s="121" t="str">
        <f>IF($B90&lt;end_year_1,IFERROR(IF($B90&gt;supporting_sheet!$D$11, ROUND(VLOOKUP(supporting_sheet!$G$11,'waste_char_bulk_%_values'!$C$2:$AA$1093,3,FALSE),2), ROUND(VLOOKUP($D90,'waste_char_bulk_%_values'!$C$2:$AA$1093,3,FALSE),2)),0),"")</f>
        <v/>
      </c>
      <c r="H90" s="122"/>
      <c r="I90" s="121" t="str">
        <f>IF($B90&lt;end_year_1,IFERROR(IF($B90&gt;supporting_sheet!$D$11, ROUND(VLOOKUP(supporting_sheet!$G$11,'waste_char_bulk_%_values'!$C$2:$AA$1093,4,FALSE),2), ROUND(VLOOKUP($D90,'waste_char_bulk_%_values'!$C$2:$AA$1093,4,FALSE),2)),0),"")</f>
        <v/>
      </c>
      <c r="J90" s="122"/>
      <c r="K90" s="121" t="str">
        <f>IF($B90&lt;end_year_1,IFERROR(IF($B90&gt;supporting_sheet!$D$11, ROUND(VLOOKUP(supporting_sheet!$G$11,'waste_char_bulk_%_values'!$C$2:$AA$1093,5,FALSE),2), ROUND(VLOOKUP($D90,'waste_char_bulk_%_values'!$C$2:$AA$1093,5,FALSE),2)),0),"")</f>
        <v/>
      </c>
      <c r="L90" s="122"/>
      <c r="M90" s="121" t="str">
        <f>IF($B90&lt;end_year_1,IFERROR(IF($B90&gt;supporting_sheet!$D$11, ROUND(VLOOKUP(supporting_sheet!$G$11,'waste_char_bulk_%_values'!$C$2:$AA$1093,6,FALSE),2), ROUND(VLOOKUP($D90,'waste_char_bulk_%_values'!$C$2:$AA$1093,6,FALSE),2)),0),"")</f>
        <v/>
      </c>
      <c r="N90" s="122"/>
      <c r="O90" s="121" t="str">
        <f>IF($B90&lt;end_year_1,IFERROR(IF($B90&gt;supporting_sheet!$D$11, ROUND(VLOOKUP(supporting_sheet!$G$11,'waste_char_bulk_%_values'!$C$2:$AA$1093,7,FALSE),2), ROUND(VLOOKUP($D90,'waste_char_bulk_%_values'!$C$2:$AA$1093,7,FALSE),2)),0),"")</f>
        <v/>
      </c>
      <c r="P90" s="122"/>
      <c r="Q90" s="121" t="str">
        <f>IF($B90&lt;end_year_1,IFERROR(IF($B90&gt;supporting_sheet!$D$11, ROUND(VLOOKUP(supporting_sheet!$G$11,'waste_char_bulk_%_values'!$C$2:$AA$1093,8,FALSE),2), ROUND(VLOOKUP($D90,'waste_char_bulk_%_values'!$C$2:$AA$1093,8,FALSE),2)),0),"")</f>
        <v/>
      </c>
      <c r="R90" s="122"/>
      <c r="S90" s="121" t="str">
        <f>IF($B90&lt;end_year_1,IFERROR(IF($B90&gt;supporting_sheet!$D$11, ROUND(VLOOKUP(supporting_sheet!$G$11,'waste_char_bulk_%_values'!$C$2:$AA$1093,9,FALSE),2), ROUND(VLOOKUP($D90,'waste_char_bulk_%_values'!$C$2:$AA$1093,9,FALSE),2)),0),"")</f>
        <v/>
      </c>
      <c r="T90" s="122"/>
      <c r="U90" s="121" t="str">
        <f>IF($B90&lt;end_year_1,IFERROR(IF($B90&gt;supporting_sheet!$D$11, ROUND(VLOOKUP(supporting_sheet!$G$11,'waste_char_bulk_%_values'!$C$2:$AA$1093,10,FALSE),2), ROUND(VLOOKUP($D90,'waste_char_bulk_%_values'!$C$2:$AA$1093,10,FALSE),2)),0),"")</f>
        <v/>
      </c>
      <c r="V90" s="122"/>
      <c r="W90" s="123" t="b">
        <f>IF(B90&lt;end_year_1,IFERROR(IF(B90&gt;supporting_sheet!$D$11, ROUND(SUM(VLOOKUP(supporting_sheet!$G$11,'waste_char_bulk_%_values'!$C$2:$P$1093,12,FALSE),VLOOKUP(supporting_sheet!$G$11,'waste_char_bulk_%_values'!$C$2:$P$1093,13,FALSE),VLOOKUP(supporting_sheet!$G$11,'waste_char_bulk_%_values'!$C$2:$P$1093,14,FALSE)),2),ROUND(SUM(VLOOKUP($D90,'waste_char_bulk_%_values'!$C$2:$P$1093,12,FALSE),VLOOKUP($D90,'waste_char_bulk_%_values'!$C$2:$P$1093,13,FALSE),VLOOKUP($D90,'waste_char_bulk_%_values'!$C$2:$P$1093,14,FALSE)),2)),0))</f>
        <v>0</v>
      </c>
      <c r="X90" s="122"/>
      <c r="Y90" s="123" t="e">
        <f t="shared" si="9"/>
        <v>#VALUE!</v>
      </c>
      <c r="Z90" s="122"/>
      <c r="AA90" s="124"/>
      <c r="AB90" s="125">
        <f t="shared" si="8"/>
        <v>0</v>
      </c>
      <c r="AC90" s="351"/>
    </row>
    <row r="91" spans="2:29" s="111" customFormat="1" ht="15" x14ac:dyDescent="0.2">
      <c r="B91" s="112">
        <f>'DONNÉES '!B126</f>
        <v>85</v>
      </c>
      <c r="C91" s="112" t="str">
        <f t="shared" si="7"/>
        <v>AB</v>
      </c>
      <c r="D91" s="112" t="str">
        <f t="shared" si="10"/>
        <v>85ABDefault</v>
      </c>
      <c r="E91" s="121" t="str">
        <f>IF(B91&lt;end_year_1,IFERROR(IF(B91&gt;supporting_sheet!$D$11, ROUND(VLOOKUP(supporting_sheet!$G$11,'waste_char_bulk_%_values'!$C$2:$AA$1093,2,FALSE),2), ROUND(VLOOKUP($D91,'waste_char_bulk_%_values'!$C$2:$AA$1093,2,FALSE),2)),0),"")</f>
        <v/>
      </c>
      <c r="F91" s="122"/>
      <c r="G91" s="121" t="str">
        <f>IF($B91&lt;end_year_1,IFERROR(IF($B91&gt;supporting_sheet!$D$11, ROUND(VLOOKUP(supporting_sheet!$G$11,'waste_char_bulk_%_values'!$C$2:$AA$1093,3,FALSE),2), ROUND(VLOOKUP($D91,'waste_char_bulk_%_values'!$C$2:$AA$1093,3,FALSE),2)),0),"")</f>
        <v/>
      </c>
      <c r="H91" s="122"/>
      <c r="I91" s="121" t="str">
        <f>IF($B91&lt;end_year_1,IFERROR(IF($B91&gt;supporting_sheet!$D$11, ROUND(VLOOKUP(supporting_sheet!$G$11,'waste_char_bulk_%_values'!$C$2:$AA$1093,4,FALSE),2), ROUND(VLOOKUP($D91,'waste_char_bulk_%_values'!$C$2:$AA$1093,4,FALSE),2)),0),"")</f>
        <v/>
      </c>
      <c r="J91" s="122"/>
      <c r="K91" s="121" t="str">
        <f>IF($B91&lt;end_year_1,IFERROR(IF($B91&gt;supporting_sheet!$D$11, ROUND(VLOOKUP(supporting_sheet!$G$11,'waste_char_bulk_%_values'!$C$2:$AA$1093,5,FALSE),2), ROUND(VLOOKUP($D91,'waste_char_bulk_%_values'!$C$2:$AA$1093,5,FALSE),2)),0),"")</f>
        <v/>
      </c>
      <c r="L91" s="122"/>
      <c r="M91" s="121" t="str">
        <f>IF($B91&lt;end_year_1,IFERROR(IF($B91&gt;supporting_sheet!$D$11, ROUND(VLOOKUP(supporting_sheet!$G$11,'waste_char_bulk_%_values'!$C$2:$AA$1093,6,FALSE),2), ROUND(VLOOKUP($D91,'waste_char_bulk_%_values'!$C$2:$AA$1093,6,FALSE),2)),0),"")</f>
        <v/>
      </c>
      <c r="N91" s="122"/>
      <c r="O91" s="121" t="str">
        <f>IF($B91&lt;end_year_1,IFERROR(IF($B91&gt;supporting_sheet!$D$11, ROUND(VLOOKUP(supporting_sheet!$G$11,'waste_char_bulk_%_values'!$C$2:$AA$1093,7,FALSE),2), ROUND(VLOOKUP($D91,'waste_char_bulk_%_values'!$C$2:$AA$1093,7,FALSE),2)),0),"")</f>
        <v/>
      </c>
      <c r="P91" s="122"/>
      <c r="Q91" s="121" t="str">
        <f>IF($B91&lt;end_year_1,IFERROR(IF($B91&gt;supporting_sheet!$D$11, ROUND(VLOOKUP(supporting_sheet!$G$11,'waste_char_bulk_%_values'!$C$2:$AA$1093,8,FALSE),2), ROUND(VLOOKUP($D91,'waste_char_bulk_%_values'!$C$2:$AA$1093,8,FALSE),2)),0),"")</f>
        <v/>
      </c>
      <c r="R91" s="122"/>
      <c r="S91" s="121" t="str">
        <f>IF($B91&lt;end_year_1,IFERROR(IF($B91&gt;supporting_sheet!$D$11, ROUND(VLOOKUP(supporting_sheet!$G$11,'waste_char_bulk_%_values'!$C$2:$AA$1093,9,FALSE),2), ROUND(VLOOKUP($D91,'waste_char_bulk_%_values'!$C$2:$AA$1093,9,FALSE),2)),0),"")</f>
        <v/>
      </c>
      <c r="T91" s="122"/>
      <c r="U91" s="121" t="str">
        <f>IF($B91&lt;end_year_1,IFERROR(IF($B91&gt;supporting_sheet!$D$11, ROUND(VLOOKUP(supporting_sheet!$G$11,'waste_char_bulk_%_values'!$C$2:$AA$1093,10,FALSE),2), ROUND(VLOOKUP($D91,'waste_char_bulk_%_values'!$C$2:$AA$1093,10,FALSE),2)),0),"")</f>
        <v/>
      </c>
      <c r="V91" s="122"/>
      <c r="W91" s="123" t="b">
        <f>IF(B91&lt;end_year_1,IFERROR(IF(B91&gt;supporting_sheet!$D$11, ROUND(SUM(VLOOKUP(supporting_sheet!$G$11,'waste_char_bulk_%_values'!$C$2:$P$1093,12,FALSE),VLOOKUP(supporting_sheet!$G$11,'waste_char_bulk_%_values'!$C$2:$P$1093,13,FALSE),VLOOKUP(supporting_sheet!$G$11,'waste_char_bulk_%_values'!$C$2:$P$1093,14,FALSE)),2),ROUND(SUM(VLOOKUP($D91,'waste_char_bulk_%_values'!$C$2:$P$1093,12,FALSE),VLOOKUP($D91,'waste_char_bulk_%_values'!$C$2:$P$1093,13,FALSE),VLOOKUP($D91,'waste_char_bulk_%_values'!$C$2:$P$1093,14,FALSE)),2)),0))</f>
        <v>0</v>
      </c>
      <c r="X91" s="122"/>
      <c r="Y91" s="123" t="e">
        <f t="shared" si="9"/>
        <v>#VALUE!</v>
      </c>
      <c r="Z91" s="122"/>
      <c r="AA91" s="124"/>
      <c r="AB91" s="125">
        <f t="shared" si="8"/>
        <v>0</v>
      </c>
      <c r="AC91" s="351"/>
    </row>
    <row r="92" spans="2:29" s="111" customFormat="1" ht="15" x14ac:dyDescent="0.2">
      <c r="B92" s="112">
        <f>'DONNÉES '!B127</f>
        <v>86</v>
      </c>
      <c r="C92" s="112" t="str">
        <f t="shared" si="7"/>
        <v>AB</v>
      </c>
      <c r="D92" s="112" t="str">
        <f t="shared" si="10"/>
        <v>86ABDefault</v>
      </c>
      <c r="E92" s="121" t="str">
        <f>IF(B92&lt;end_year_1,IFERROR(IF(B92&gt;supporting_sheet!$D$11, ROUND(VLOOKUP(supporting_sheet!$G$11,'waste_char_bulk_%_values'!$C$2:$AA$1093,2,FALSE),2), ROUND(VLOOKUP($D92,'waste_char_bulk_%_values'!$C$2:$AA$1093,2,FALSE),2)),0),"")</f>
        <v/>
      </c>
      <c r="F92" s="122"/>
      <c r="G92" s="121" t="str">
        <f>IF($B92&lt;end_year_1,IFERROR(IF($B92&gt;supporting_sheet!$D$11, ROUND(VLOOKUP(supporting_sheet!$G$11,'waste_char_bulk_%_values'!$C$2:$AA$1093,3,FALSE),2), ROUND(VLOOKUP($D92,'waste_char_bulk_%_values'!$C$2:$AA$1093,3,FALSE),2)),0),"")</f>
        <v/>
      </c>
      <c r="H92" s="122"/>
      <c r="I92" s="121" t="str">
        <f>IF($B92&lt;end_year_1,IFERROR(IF($B92&gt;supporting_sheet!$D$11, ROUND(VLOOKUP(supporting_sheet!$G$11,'waste_char_bulk_%_values'!$C$2:$AA$1093,4,FALSE),2), ROUND(VLOOKUP($D92,'waste_char_bulk_%_values'!$C$2:$AA$1093,4,FALSE),2)),0),"")</f>
        <v/>
      </c>
      <c r="J92" s="122"/>
      <c r="K92" s="121" t="str">
        <f>IF($B92&lt;end_year_1,IFERROR(IF($B92&gt;supporting_sheet!$D$11, ROUND(VLOOKUP(supporting_sheet!$G$11,'waste_char_bulk_%_values'!$C$2:$AA$1093,5,FALSE),2), ROUND(VLOOKUP($D92,'waste_char_bulk_%_values'!$C$2:$AA$1093,5,FALSE),2)),0),"")</f>
        <v/>
      </c>
      <c r="L92" s="122"/>
      <c r="M92" s="121" t="str">
        <f>IF($B92&lt;end_year_1,IFERROR(IF($B92&gt;supporting_sheet!$D$11, ROUND(VLOOKUP(supporting_sheet!$G$11,'waste_char_bulk_%_values'!$C$2:$AA$1093,6,FALSE),2), ROUND(VLOOKUP($D92,'waste_char_bulk_%_values'!$C$2:$AA$1093,6,FALSE),2)),0),"")</f>
        <v/>
      </c>
      <c r="N92" s="122"/>
      <c r="O92" s="121" t="str">
        <f>IF($B92&lt;end_year_1,IFERROR(IF($B92&gt;supporting_sheet!$D$11, ROUND(VLOOKUP(supporting_sheet!$G$11,'waste_char_bulk_%_values'!$C$2:$AA$1093,7,FALSE),2), ROUND(VLOOKUP($D92,'waste_char_bulk_%_values'!$C$2:$AA$1093,7,FALSE),2)),0),"")</f>
        <v/>
      </c>
      <c r="P92" s="122"/>
      <c r="Q92" s="121" t="str">
        <f>IF($B92&lt;end_year_1,IFERROR(IF($B92&gt;supporting_sheet!$D$11, ROUND(VLOOKUP(supporting_sheet!$G$11,'waste_char_bulk_%_values'!$C$2:$AA$1093,8,FALSE),2), ROUND(VLOOKUP($D92,'waste_char_bulk_%_values'!$C$2:$AA$1093,8,FALSE),2)),0),"")</f>
        <v/>
      </c>
      <c r="R92" s="122"/>
      <c r="S92" s="121" t="str">
        <f>IF($B92&lt;end_year_1,IFERROR(IF($B92&gt;supporting_sheet!$D$11, ROUND(VLOOKUP(supporting_sheet!$G$11,'waste_char_bulk_%_values'!$C$2:$AA$1093,9,FALSE),2), ROUND(VLOOKUP($D92,'waste_char_bulk_%_values'!$C$2:$AA$1093,9,FALSE),2)),0),"")</f>
        <v/>
      </c>
      <c r="T92" s="122"/>
      <c r="U92" s="121" t="str">
        <f>IF($B92&lt;end_year_1,IFERROR(IF($B92&gt;supporting_sheet!$D$11, ROUND(VLOOKUP(supporting_sheet!$G$11,'waste_char_bulk_%_values'!$C$2:$AA$1093,10,FALSE),2), ROUND(VLOOKUP($D92,'waste_char_bulk_%_values'!$C$2:$AA$1093,10,FALSE),2)),0),"")</f>
        <v/>
      </c>
      <c r="V92" s="122"/>
      <c r="W92" s="123" t="b">
        <f>IF(B92&lt;end_year_1,IFERROR(IF(B92&gt;supporting_sheet!$D$11, ROUND(SUM(VLOOKUP(supporting_sheet!$G$11,'waste_char_bulk_%_values'!$C$2:$P$1093,12,FALSE),VLOOKUP(supporting_sheet!$G$11,'waste_char_bulk_%_values'!$C$2:$P$1093,13,FALSE),VLOOKUP(supporting_sheet!$G$11,'waste_char_bulk_%_values'!$C$2:$P$1093,14,FALSE)),2),ROUND(SUM(VLOOKUP($D92,'waste_char_bulk_%_values'!$C$2:$P$1093,12,FALSE),VLOOKUP($D92,'waste_char_bulk_%_values'!$C$2:$P$1093,13,FALSE),VLOOKUP($D92,'waste_char_bulk_%_values'!$C$2:$P$1093,14,FALSE)),2)),0))</f>
        <v>0</v>
      </c>
      <c r="X92" s="122"/>
      <c r="Y92" s="123" t="e">
        <f t="shared" si="9"/>
        <v>#VALUE!</v>
      </c>
      <c r="Z92" s="122"/>
      <c r="AA92" s="124"/>
      <c r="AB92" s="125">
        <f t="shared" si="8"/>
        <v>0</v>
      </c>
    </row>
    <row r="93" spans="2:29" s="111" customFormat="1" ht="15" x14ac:dyDescent="0.2">
      <c r="B93" s="112">
        <f>'DONNÉES '!B128</f>
        <v>87</v>
      </c>
      <c r="C93" s="112" t="str">
        <f t="shared" si="7"/>
        <v>AB</v>
      </c>
      <c r="D93" s="112" t="str">
        <f t="shared" si="10"/>
        <v>87ABDefault</v>
      </c>
      <c r="E93" s="121" t="str">
        <f>IF(B93&lt;end_year_1,IFERROR(IF(B93&gt;supporting_sheet!$D$11, ROUND(VLOOKUP(supporting_sheet!$G$11,'waste_char_bulk_%_values'!$C$2:$AA$1093,2,FALSE),2), ROUND(VLOOKUP($D93,'waste_char_bulk_%_values'!$C$2:$AA$1093,2,FALSE),2)),0),"")</f>
        <v/>
      </c>
      <c r="F93" s="122"/>
      <c r="G93" s="121" t="str">
        <f>IF($B93&lt;end_year_1,IFERROR(IF($B93&gt;supporting_sheet!$D$11, ROUND(VLOOKUP(supporting_sheet!$G$11,'waste_char_bulk_%_values'!$C$2:$AA$1093,3,FALSE),2), ROUND(VLOOKUP($D93,'waste_char_bulk_%_values'!$C$2:$AA$1093,3,FALSE),2)),0),"")</f>
        <v/>
      </c>
      <c r="H93" s="122"/>
      <c r="I93" s="121" t="str">
        <f>IF($B93&lt;end_year_1,IFERROR(IF($B93&gt;supporting_sheet!$D$11, ROUND(VLOOKUP(supporting_sheet!$G$11,'waste_char_bulk_%_values'!$C$2:$AA$1093,4,FALSE),2), ROUND(VLOOKUP($D93,'waste_char_bulk_%_values'!$C$2:$AA$1093,4,FALSE),2)),0),"")</f>
        <v/>
      </c>
      <c r="J93" s="122"/>
      <c r="K93" s="121" t="str">
        <f>IF($B93&lt;end_year_1,IFERROR(IF($B93&gt;supporting_sheet!$D$11, ROUND(VLOOKUP(supporting_sheet!$G$11,'waste_char_bulk_%_values'!$C$2:$AA$1093,5,FALSE),2), ROUND(VLOOKUP($D93,'waste_char_bulk_%_values'!$C$2:$AA$1093,5,FALSE),2)),0),"")</f>
        <v/>
      </c>
      <c r="L93" s="122"/>
      <c r="M93" s="121" t="str">
        <f>IF($B93&lt;end_year_1,IFERROR(IF($B93&gt;supporting_sheet!$D$11, ROUND(VLOOKUP(supporting_sheet!$G$11,'waste_char_bulk_%_values'!$C$2:$AA$1093,6,FALSE),2), ROUND(VLOOKUP($D93,'waste_char_bulk_%_values'!$C$2:$AA$1093,6,FALSE),2)),0),"")</f>
        <v/>
      </c>
      <c r="N93" s="122"/>
      <c r="O93" s="121" t="str">
        <f>IF($B93&lt;end_year_1,IFERROR(IF($B93&gt;supporting_sheet!$D$11, ROUND(VLOOKUP(supporting_sheet!$G$11,'waste_char_bulk_%_values'!$C$2:$AA$1093,7,FALSE),2), ROUND(VLOOKUP($D93,'waste_char_bulk_%_values'!$C$2:$AA$1093,7,FALSE),2)),0),"")</f>
        <v/>
      </c>
      <c r="P93" s="122"/>
      <c r="Q93" s="121" t="str">
        <f>IF($B93&lt;end_year_1,IFERROR(IF($B93&gt;supporting_sheet!$D$11, ROUND(VLOOKUP(supporting_sheet!$G$11,'waste_char_bulk_%_values'!$C$2:$AA$1093,8,FALSE),2), ROUND(VLOOKUP($D93,'waste_char_bulk_%_values'!$C$2:$AA$1093,8,FALSE),2)),0),"")</f>
        <v/>
      </c>
      <c r="R93" s="122"/>
      <c r="S93" s="121" t="str">
        <f>IF($B93&lt;end_year_1,IFERROR(IF($B93&gt;supporting_sheet!$D$11, ROUND(VLOOKUP(supporting_sheet!$G$11,'waste_char_bulk_%_values'!$C$2:$AA$1093,9,FALSE),2), ROUND(VLOOKUP($D93,'waste_char_bulk_%_values'!$C$2:$AA$1093,9,FALSE),2)),0),"")</f>
        <v/>
      </c>
      <c r="T93" s="122"/>
      <c r="U93" s="121" t="str">
        <f>IF($B93&lt;end_year_1,IFERROR(IF($B93&gt;supporting_sheet!$D$11, ROUND(VLOOKUP(supporting_sheet!$G$11,'waste_char_bulk_%_values'!$C$2:$AA$1093,10,FALSE),2), ROUND(VLOOKUP($D93,'waste_char_bulk_%_values'!$C$2:$AA$1093,10,FALSE),2)),0),"")</f>
        <v/>
      </c>
      <c r="V93" s="122"/>
      <c r="W93" s="123" t="b">
        <f>IF(B93&lt;end_year_1,IFERROR(IF(B93&gt;supporting_sheet!$D$11, ROUND(SUM(VLOOKUP(supporting_sheet!$G$11,'waste_char_bulk_%_values'!$C$2:$P$1093,12,FALSE),VLOOKUP(supporting_sheet!$G$11,'waste_char_bulk_%_values'!$C$2:$P$1093,13,FALSE),VLOOKUP(supporting_sheet!$G$11,'waste_char_bulk_%_values'!$C$2:$P$1093,14,FALSE)),2),ROUND(SUM(VLOOKUP($D93,'waste_char_bulk_%_values'!$C$2:$P$1093,12,FALSE),VLOOKUP($D93,'waste_char_bulk_%_values'!$C$2:$P$1093,13,FALSE),VLOOKUP($D93,'waste_char_bulk_%_values'!$C$2:$P$1093,14,FALSE)),2)),0))</f>
        <v>0</v>
      </c>
      <c r="X93" s="122"/>
      <c r="Y93" s="123" t="e">
        <f t="shared" si="9"/>
        <v>#VALUE!</v>
      </c>
      <c r="Z93" s="122"/>
      <c r="AA93" s="124"/>
      <c r="AB93" s="125">
        <f t="shared" si="8"/>
        <v>0</v>
      </c>
    </row>
    <row r="94" spans="2:29" s="111" customFormat="1" ht="15" x14ac:dyDescent="0.2">
      <c r="B94" s="112">
        <f>'DONNÉES '!B129</f>
        <v>88</v>
      </c>
      <c r="C94" s="112" t="str">
        <f t="shared" si="7"/>
        <v>AB</v>
      </c>
      <c r="D94" s="112" t="str">
        <f t="shared" si="10"/>
        <v>88ABDefault</v>
      </c>
      <c r="E94" s="121" t="str">
        <f>IF(B94&lt;end_year_1,IFERROR(IF(B94&gt;supporting_sheet!$D$11, ROUND(VLOOKUP(supporting_sheet!$G$11,'waste_char_bulk_%_values'!$C$2:$AA$1093,2,FALSE),2), ROUND(VLOOKUP($D94,'waste_char_bulk_%_values'!$C$2:$AA$1093,2,FALSE),2)),0),"")</f>
        <v/>
      </c>
      <c r="F94" s="122"/>
      <c r="G94" s="121" t="str">
        <f>IF($B94&lt;end_year_1,IFERROR(IF($B94&gt;supporting_sheet!$D$11, ROUND(VLOOKUP(supporting_sheet!$G$11,'waste_char_bulk_%_values'!$C$2:$AA$1093,3,FALSE),2), ROUND(VLOOKUP($D94,'waste_char_bulk_%_values'!$C$2:$AA$1093,3,FALSE),2)),0),"")</f>
        <v/>
      </c>
      <c r="H94" s="122"/>
      <c r="I94" s="121" t="str">
        <f>IF($B94&lt;end_year_1,IFERROR(IF($B94&gt;supporting_sheet!$D$11, ROUND(VLOOKUP(supporting_sheet!$G$11,'waste_char_bulk_%_values'!$C$2:$AA$1093,4,FALSE),2), ROUND(VLOOKUP($D94,'waste_char_bulk_%_values'!$C$2:$AA$1093,4,FALSE),2)),0),"")</f>
        <v/>
      </c>
      <c r="J94" s="122"/>
      <c r="K94" s="121" t="str">
        <f>IF($B94&lt;end_year_1,IFERROR(IF($B94&gt;supporting_sheet!$D$11, ROUND(VLOOKUP(supporting_sheet!$G$11,'waste_char_bulk_%_values'!$C$2:$AA$1093,5,FALSE),2), ROUND(VLOOKUP($D94,'waste_char_bulk_%_values'!$C$2:$AA$1093,5,FALSE),2)),0),"")</f>
        <v/>
      </c>
      <c r="L94" s="122"/>
      <c r="M94" s="121" t="str">
        <f>IF($B94&lt;end_year_1,IFERROR(IF($B94&gt;supporting_sheet!$D$11, ROUND(VLOOKUP(supporting_sheet!$G$11,'waste_char_bulk_%_values'!$C$2:$AA$1093,6,FALSE),2), ROUND(VLOOKUP($D94,'waste_char_bulk_%_values'!$C$2:$AA$1093,6,FALSE),2)),0),"")</f>
        <v/>
      </c>
      <c r="N94" s="122"/>
      <c r="O94" s="121" t="str">
        <f>IF($B94&lt;end_year_1,IFERROR(IF($B94&gt;supporting_sheet!$D$11, ROUND(VLOOKUP(supporting_sheet!$G$11,'waste_char_bulk_%_values'!$C$2:$AA$1093,7,FALSE),2), ROUND(VLOOKUP($D94,'waste_char_bulk_%_values'!$C$2:$AA$1093,7,FALSE),2)),0),"")</f>
        <v/>
      </c>
      <c r="P94" s="122"/>
      <c r="Q94" s="121" t="str">
        <f>IF($B94&lt;end_year_1,IFERROR(IF($B94&gt;supporting_sheet!$D$11, ROUND(VLOOKUP(supporting_sheet!$G$11,'waste_char_bulk_%_values'!$C$2:$AA$1093,8,FALSE),2), ROUND(VLOOKUP($D94,'waste_char_bulk_%_values'!$C$2:$AA$1093,8,FALSE),2)),0),"")</f>
        <v/>
      </c>
      <c r="R94" s="122"/>
      <c r="S94" s="121" t="str">
        <f>IF($B94&lt;end_year_1,IFERROR(IF($B94&gt;supporting_sheet!$D$11, ROUND(VLOOKUP(supporting_sheet!$G$11,'waste_char_bulk_%_values'!$C$2:$AA$1093,9,FALSE),2), ROUND(VLOOKUP($D94,'waste_char_bulk_%_values'!$C$2:$AA$1093,9,FALSE),2)),0),"")</f>
        <v/>
      </c>
      <c r="T94" s="122"/>
      <c r="U94" s="121" t="str">
        <f>IF($B94&lt;end_year_1,IFERROR(IF($B94&gt;supporting_sheet!$D$11, ROUND(VLOOKUP(supporting_sheet!$G$11,'waste_char_bulk_%_values'!$C$2:$AA$1093,10,FALSE),2), ROUND(VLOOKUP($D94,'waste_char_bulk_%_values'!$C$2:$AA$1093,10,FALSE),2)),0),"")</f>
        <v/>
      </c>
      <c r="V94" s="122"/>
      <c r="W94" s="123" t="b">
        <f>IF(B94&lt;end_year_1,IFERROR(IF(B94&gt;supporting_sheet!$D$11, ROUND(SUM(VLOOKUP(supporting_sheet!$G$11,'waste_char_bulk_%_values'!$C$2:$P$1093,12,FALSE),VLOOKUP(supporting_sheet!$G$11,'waste_char_bulk_%_values'!$C$2:$P$1093,13,FALSE),VLOOKUP(supporting_sheet!$G$11,'waste_char_bulk_%_values'!$C$2:$P$1093,14,FALSE)),2),ROUND(SUM(VLOOKUP($D94,'waste_char_bulk_%_values'!$C$2:$P$1093,12,FALSE),VLOOKUP($D94,'waste_char_bulk_%_values'!$C$2:$P$1093,13,FALSE),VLOOKUP($D94,'waste_char_bulk_%_values'!$C$2:$P$1093,14,FALSE)),2)),0))</f>
        <v>0</v>
      </c>
      <c r="X94" s="122"/>
      <c r="Y94" s="123" t="e">
        <f t="shared" si="9"/>
        <v>#VALUE!</v>
      </c>
      <c r="Z94" s="122"/>
      <c r="AA94" s="124"/>
      <c r="AB94" s="125">
        <f t="shared" si="8"/>
        <v>0</v>
      </c>
    </row>
    <row r="95" spans="2:29" s="111" customFormat="1" ht="15" x14ac:dyDescent="0.2">
      <c r="B95" s="112">
        <f>'DONNÉES '!B130</f>
        <v>89</v>
      </c>
      <c r="C95" s="112" t="str">
        <f t="shared" si="7"/>
        <v>AB</v>
      </c>
      <c r="D95" s="112" t="str">
        <f t="shared" si="10"/>
        <v>89ABDefault</v>
      </c>
      <c r="E95" s="121" t="str">
        <f>IF(B95&lt;end_year_1,IFERROR(IF(B95&gt;supporting_sheet!$D$11, ROUND(VLOOKUP(supporting_sheet!$G$11,'waste_char_bulk_%_values'!$C$2:$AA$1093,2,FALSE),2), ROUND(VLOOKUP($D95,'waste_char_bulk_%_values'!$C$2:$AA$1093,2,FALSE),2)),0),"")</f>
        <v/>
      </c>
      <c r="F95" s="122"/>
      <c r="G95" s="121" t="str">
        <f>IF($B95&lt;end_year_1,IFERROR(IF($B95&gt;supporting_sheet!$D$11, ROUND(VLOOKUP(supporting_sheet!$G$11,'waste_char_bulk_%_values'!$C$2:$AA$1093,3,FALSE),2), ROUND(VLOOKUP($D95,'waste_char_bulk_%_values'!$C$2:$AA$1093,3,FALSE),2)),0),"")</f>
        <v/>
      </c>
      <c r="H95" s="122"/>
      <c r="I95" s="121" t="str">
        <f>IF($B95&lt;end_year_1,IFERROR(IF($B95&gt;supporting_sheet!$D$11, ROUND(VLOOKUP(supporting_sheet!$G$11,'waste_char_bulk_%_values'!$C$2:$AA$1093,4,FALSE),2), ROUND(VLOOKUP($D95,'waste_char_bulk_%_values'!$C$2:$AA$1093,4,FALSE),2)),0),"")</f>
        <v/>
      </c>
      <c r="J95" s="122"/>
      <c r="K95" s="121" t="str">
        <f>IF($B95&lt;end_year_1,IFERROR(IF($B95&gt;supporting_sheet!$D$11, ROUND(VLOOKUP(supporting_sheet!$G$11,'waste_char_bulk_%_values'!$C$2:$AA$1093,5,FALSE),2), ROUND(VLOOKUP($D95,'waste_char_bulk_%_values'!$C$2:$AA$1093,5,FALSE),2)),0),"")</f>
        <v/>
      </c>
      <c r="L95" s="122"/>
      <c r="M95" s="121" t="str">
        <f>IF($B95&lt;end_year_1,IFERROR(IF($B95&gt;supporting_sheet!$D$11, ROUND(VLOOKUP(supporting_sheet!$G$11,'waste_char_bulk_%_values'!$C$2:$AA$1093,6,FALSE),2), ROUND(VLOOKUP($D95,'waste_char_bulk_%_values'!$C$2:$AA$1093,6,FALSE),2)),0),"")</f>
        <v/>
      </c>
      <c r="N95" s="122"/>
      <c r="O95" s="121" t="str">
        <f>IF($B95&lt;end_year_1,IFERROR(IF($B95&gt;supporting_sheet!$D$11, ROUND(VLOOKUP(supporting_sheet!$G$11,'waste_char_bulk_%_values'!$C$2:$AA$1093,7,FALSE),2), ROUND(VLOOKUP($D95,'waste_char_bulk_%_values'!$C$2:$AA$1093,7,FALSE),2)),0),"")</f>
        <v/>
      </c>
      <c r="P95" s="122"/>
      <c r="Q95" s="121" t="str">
        <f>IF($B95&lt;end_year_1,IFERROR(IF($B95&gt;supporting_sheet!$D$11, ROUND(VLOOKUP(supporting_sheet!$G$11,'waste_char_bulk_%_values'!$C$2:$AA$1093,8,FALSE),2), ROUND(VLOOKUP($D95,'waste_char_bulk_%_values'!$C$2:$AA$1093,8,FALSE),2)),0),"")</f>
        <v/>
      </c>
      <c r="R95" s="122"/>
      <c r="S95" s="121" t="str">
        <f>IF($B95&lt;end_year_1,IFERROR(IF($B95&gt;supporting_sheet!$D$11, ROUND(VLOOKUP(supporting_sheet!$G$11,'waste_char_bulk_%_values'!$C$2:$AA$1093,9,FALSE),2), ROUND(VLOOKUP($D95,'waste_char_bulk_%_values'!$C$2:$AA$1093,9,FALSE),2)),0),"")</f>
        <v/>
      </c>
      <c r="T95" s="122"/>
      <c r="U95" s="121" t="str">
        <f>IF($B95&lt;end_year_1,IFERROR(IF($B95&gt;supporting_sheet!$D$11, ROUND(VLOOKUP(supporting_sheet!$G$11,'waste_char_bulk_%_values'!$C$2:$AA$1093,10,FALSE),2), ROUND(VLOOKUP($D95,'waste_char_bulk_%_values'!$C$2:$AA$1093,10,FALSE),2)),0),"")</f>
        <v/>
      </c>
      <c r="V95" s="122"/>
      <c r="W95" s="123" t="b">
        <f>IF(B95&lt;end_year_1,IFERROR(IF(B95&gt;supporting_sheet!$D$11, ROUND(SUM(VLOOKUP(supporting_sheet!$G$11,'waste_char_bulk_%_values'!$C$2:$P$1093,12,FALSE),VLOOKUP(supporting_sheet!$G$11,'waste_char_bulk_%_values'!$C$2:$P$1093,13,FALSE),VLOOKUP(supporting_sheet!$G$11,'waste_char_bulk_%_values'!$C$2:$P$1093,14,FALSE)),2),ROUND(SUM(VLOOKUP($D95,'waste_char_bulk_%_values'!$C$2:$P$1093,12,FALSE),VLOOKUP($D95,'waste_char_bulk_%_values'!$C$2:$P$1093,13,FALSE),VLOOKUP($D95,'waste_char_bulk_%_values'!$C$2:$P$1093,14,FALSE)),2)),0))</f>
        <v>0</v>
      </c>
      <c r="X95" s="122"/>
      <c r="Y95" s="123" t="e">
        <f t="shared" si="9"/>
        <v>#VALUE!</v>
      </c>
      <c r="Z95" s="122"/>
      <c r="AA95" s="124"/>
      <c r="AB95" s="125">
        <f t="shared" si="8"/>
        <v>0</v>
      </c>
    </row>
    <row r="96" spans="2:29" s="111" customFormat="1" ht="15" x14ac:dyDescent="0.2">
      <c r="B96" s="112">
        <f>'DONNÉES '!B131</f>
        <v>90</v>
      </c>
      <c r="C96" s="112" t="str">
        <f t="shared" si="7"/>
        <v>AB</v>
      </c>
      <c r="D96" s="112" t="str">
        <f t="shared" si="10"/>
        <v>90ABDefault</v>
      </c>
      <c r="E96" s="121" t="str">
        <f>IF(B96&lt;end_year_1,IFERROR(IF(B96&gt;supporting_sheet!$D$11, ROUND(VLOOKUP(supporting_sheet!$G$11,'waste_char_bulk_%_values'!$C$2:$AA$1093,2,FALSE),2), ROUND(VLOOKUP($D96,'waste_char_bulk_%_values'!$C$2:$AA$1093,2,FALSE),2)),0),"")</f>
        <v/>
      </c>
      <c r="F96" s="122"/>
      <c r="G96" s="121" t="str">
        <f>IF($B96&lt;end_year_1,IFERROR(IF($B96&gt;supporting_sheet!$D$11, ROUND(VLOOKUP(supporting_sheet!$G$11,'waste_char_bulk_%_values'!$C$2:$AA$1093,3,FALSE),2), ROUND(VLOOKUP($D96,'waste_char_bulk_%_values'!$C$2:$AA$1093,3,FALSE),2)),0),"")</f>
        <v/>
      </c>
      <c r="H96" s="122"/>
      <c r="I96" s="121" t="str">
        <f>IF($B96&lt;end_year_1,IFERROR(IF($B96&gt;supporting_sheet!$D$11, ROUND(VLOOKUP(supporting_sheet!$G$11,'waste_char_bulk_%_values'!$C$2:$AA$1093,4,FALSE),2), ROUND(VLOOKUP($D96,'waste_char_bulk_%_values'!$C$2:$AA$1093,4,FALSE),2)),0),"")</f>
        <v/>
      </c>
      <c r="J96" s="122"/>
      <c r="K96" s="121" t="str">
        <f>IF($B96&lt;end_year_1,IFERROR(IF($B96&gt;supporting_sheet!$D$11, ROUND(VLOOKUP(supporting_sheet!$G$11,'waste_char_bulk_%_values'!$C$2:$AA$1093,5,FALSE),2), ROUND(VLOOKUP($D96,'waste_char_bulk_%_values'!$C$2:$AA$1093,5,FALSE),2)),0),"")</f>
        <v/>
      </c>
      <c r="L96" s="122"/>
      <c r="M96" s="121" t="str">
        <f>IF($B96&lt;end_year_1,IFERROR(IF($B96&gt;supporting_sheet!$D$11, ROUND(VLOOKUP(supporting_sheet!$G$11,'waste_char_bulk_%_values'!$C$2:$AA$1093,6,FALSE),2), ROUND(VLOOKUP($D96,'waste_char_bulk_%_values'!$C$2:$AA$1093,6,FALSE),2)),0),"")</f>
        <v/>
      </c>
      <c r="N96" s="122"/>
      <c r="O96" s="121" t="str">
        <f>IF($B96&lt;end_year_1,IFERROR(IF($B96&gt;supporting_sheet!$D$11, ROUND(VLOOKUP(supporting_sheet!$G$11,'waste_char_bulk_%_values'!$C$2:$AA$1093,7,FALSE),2), ROUND(VLOOKUP($D96,'waste_char_bulk_%_values'!$C$2:$AA$1093,7,FALSE),2)),0),"")</f>
        <v/>
      </c>
      <c r="P96" s="122"/>
      <c r="Q96" s="121" t="str">
        <f>IF($B96&lt;end_year_1,IFERROR(IF($B96&gt;supporting_sheet!$D$11, ROUND(VLOOKUP(supporting_sheet!$G$11,'waste_char_bulk_%_values'!$C$2:$AA$1093,8,FALSE),2), ROUND(VLOOKUP($D96,'waste_char_bulk_%_values'!$C$2:$AA$1093,8,FALSE),2)),0),"")</f>
        <v/>
      </c>
      <c r="R96" s="122"/>
      <c r="S96" s="121" t="str">
        <f>IF($B96&lt;end_year_1,IFERROR(IF($B96&gt;supporting_sheet!$D$11, ROUND(VLOOKUP(supporting_sheet!$G$11,'waste_char_bulk_%_values'!$C$2:$AA$1093,9,FALSE),2), ROUND(VLOOKUP($D96,'waste_char_bulk_%_values'!$C$2:$AA$1093,9,FALSE),2)),0),"")</f>
        <v/>
      </c>
      <c r="T96" s="122"/>
      <c r="U96" s="121" t="str">
        <f>IF($B96&lt;end_year_1,IFERROR(IF($B96&gt;supporting_sheet!$D$11, ROUND(VLOOKUP(supporting_sheet!$G$11,'waste_char_bulk_%_values'!$C$2:$AA$1093,10,FALSE),2), ROUND(VLOOKUP($D96,'waste_char_bulk_%_values'!$C$2:$AA$1093,10,FALSE),2)),0),"")</f>
        <v/>
      </c>
      <c r="V96" s="122"/>
      <c r="W96" s="123" t="b">
        <f>IF(B96&lt;end_year_1,IFERROR(IF(B96&gt;supporting_sheet!$D$11, ROUND(SUM(VLOOKUP(supporting_sheet!$G$11,'waste_char_bulk_%_values'!$C$2:$P$1093,12,FALSE),VLOOKUP(supporting_sheet!$G$11,'waste_char_bulk_%_values'!$C$2:$P$1093,13,FALSE),VLOOKUP(supporting_sheet!$G$11,'waste_char_bulk_%_values'!$C$2:$P$1093,14,FALSE)),2),ROUND(SUM(VLOOKUP($D96,'waste_char_bulk_%_values'!$C$2:$P$1093,12,FALSE),VLOOKUP($D96,'waste_char_bulk_%_values'!$C$2:$P$1093,13,FALSE),VLOOKUP($D96,'waste_char_bulk_%_values'!$C$2:$P$1093,14,FALSE)),2)),0))</f>
        <v>0</v>
      </c>
      <c r="X96" s="122"/>
      <c r="Y96" s="123" t="e">
        <f t="shared" si="9"/>
        <v>#VALUE!</v>
      </c>
      <c r="Z96" s="122"/>
      <c r="AA96" s="124"/>
      <c r="AB96" s="125">
        <f t="shared" si="8"/>
        <v>0</v>
      </c>
    </row>
    <row r="97" spans="2:29" s="111" customFormat="1" ht="15" x14ac:dyDescent="0.2">
      <c r="B97" s="112">
        <f>'DONNÉES '!B132</f>
        <v>91</v>
      </c>
      <c r="C97" s="112" t="str">
        <f t="shared" si="7"/>
        <v>AB</v>
      </c>
      <c r="D97" s="112" t="str">
        <f t="shared" si="10"/>
        <v>91ABDefault</v>
      </c>
      <c r="E97" s="121" t="str">
        <f>IF(B97&lt;end_year_1,IFERROR(IF(B97&gt;supporting_sheet!$D$11, ROUND(VLOOKUP(supporting_sheet!$G$11,'waste_char_bulk_%_values'!$C$2:$AA$1093,2,FALSE),2), ROUND(VLOOKUP($D97,'waste_char_bulk_%_values'!$C$2:$AA$1093,2,FALSE),2)),0),"")</f>
        <v/>
      </c>
      <c r="F97" s="122"/>
      <c r="G97" s="121" t="str">
        <f>IF($B97&lt;end_year_1,IFERROR(IF($B97&gt;supporting_sheet!$D$11, ROUND(VLOOKUP(supporting_sheet!$G$11,'waste_char_bulk_%_values'!$C$2:$AA$1093,3,FALSE),2), ROUND(VLOOKUP($D97,'waste_char_bulk_%_values'!$C$2:$AA$1093,3,FALSE),2)),0),"")</f>
        <v/>
      </c>
      <c r="H97" s="122"/>
      <c r="I97" s="121" t="str">
        <f>IF($B97&lt;end_year_1,IFERROR(IF($B97&gt;supporting_sheet!$D$11, ROUND(VLOOKUP(supporting_sheet!$G$11,'waste_char_bulk_%_values'!$C$2:$AA$1093,4,FALSE),2), ROUND(VLOOKUP($D97,'waste_char_bulk_%_values'!$C$2:$AA$1093,4,FALSE),2)),0),"")</f>
        <v/>
      </c>
      <c r="J97" s="122"/>
      <c r="K97" s="121" t="str">
        <f>IF($B97&lt;end_year_1,IFERROR(IF($B97&gt;supporting_sheet!$D$11, ROUND(VLOOKUP(supporting_sheet!$G$11,'waste_char_bulk_%_values'!$C$2:$AA$1093,5,FALSE),2), ROUND(VLOOKUP($D97,'waste_char_bulk_%_values'!$C$2:$AA$1093,5,FALSE),2)),0),"")</f>
        <v/>
      </c>
      <c r="L97" s="122"/>
      <c r="M97" s="121" t="str">
        <f>IF($B97&lt;end_year_1,IFERROR(IF($B97&gt;supporting_sheet!$D$11, ROUND(VLOOKUP(supporting_sheet!$G$11,'waste_char_bulk_%_values'!$C$2:$AA$1093,6,FALSE),2), ROUND(VLOOKUP($D97,'waste_char_bulk_%_values'!$C$2:$AA$1093,6,FALSE),2)),0),"")</f>
        <v/>
      </c>
      <c r="N97" s="122"/>
      <c r="O97" s="121" t="str">
        <f>IF($B97&lt;end_year_1,IFERROR(IF($B97&gt;supporting_sheet!$D$11, ROUND(VLOOKUP(supporting_sheet!$G$11,'waste_char_bulk_%_values'!$C$2:$AA$1093,7,FALSE),2), ROUND(VLOOKUP($D97,'waste_char_bulk_%_values'!$C$2:$AA$1093,7,FALSE),2)),0),"")</f>
        <v/>
      </c>
      <c r="P97" s="122"/>
      <c r="Q97" s="121" t="str">
        <f>IF($B97&lt;end_year_1,IFERROR(IF($B97&gt;supporting_sheet!$D$11, ROUND(VLOOKUP(supporting_sheet!$G$11,'waste_char_bulk_%_values'!$C$2:$AA$1093,8,FALSE),2), ROUND(VLOOKUP($D97,'waste_char_bulk_%_values'!$C$2:$AA$1093,8,FALSE),2)),0),"")</f>
        <v/>
      </c>
      <c r="R97" s="122"/>
      <c r="S97" s="121" t="str">
        <f>IF($B97&lt;end_year_1,IFERROR(IF($B97&gt;supporting_sheet!$D$11, ROUND(VLOOKUP(supporting_sheet!$G$11,'waste_char_bulk_%_values'!$C$2:$AA$1093,9,FALSE),2), ROUND(VLOOKUP($D97,'waste_char_bulk_%_values'!$C$2:$AA$1093,9,FALSE),2)),0),"")</f>
        <v/>
      </c>
      <c r="T97" s="122"/>
      <c r="U97" s="121" t="str">
        <f>IF($B97&lt;end_year_1,IFERROR(IF($B97&gt;supporting_sheet!$D$11, ROUND(VLOOKUP(supporting_sheet!$G$11,'waste_char_bulk_%_values'!$C$2:$AA$1093,10,FALSE),2), ROUND(VLOOKUP($D97,'waste_char_bulk_%_values'!$C$2:$AA$1093,10,FALSE),2)),0),"")</f>
        <v/>
      </c>
      <c r="V97" s="122"/>
      <c r="W97" s="123" t="b">
        <f>IF(B97&lt;end_year_1,IFERROR(IF(B97&gt;supporting_sheet!$D$11, ROUND(SUM(VLOOKUP(supporting_sheet!$G$11,'waste_char_bulk_%_values'!$C$2:$P$1093,12,FALSE),VLOOKUP(supporting_sheet!$G$11,'waste_char_bulk_%_values'!$C$2:$P$1093,13,FALSE),VLOOKUP(supporting_sheet!$G$11,'waste_char_bulk_%_values'!$C$2:$P$1093,14,FALSE)),2),ROUND(SUM(VLOOKUP($D97,'waste_char_bulk_%_values'!$C$2:$P$1093,12,FALSE),VLOOKUP($D97,'waste_char_bulk_%_values'!$C$2:$P$1093,13,FALSE),VLOOKUP($D97,'waste_char_bulk_%_values'!$C$2:$P$1093,14,FALSE)),2)),0))</f>
        <v>0</v>
      </c>
      <c r="X97" s="122"/>
      <c r="Y97" s="123" t="e">
        <f t="shared" si="9"/>
        <v>#VALUE!</v>
      </c>
      <c r="Z97" s="122"/>
      <c r="AA97" s="124"/>
      <c r="AB97" s="125">
        <f t="shared" si="8"/>
        <v>0</v>
      </c>
    </row>
    <row r="98" spans="2:29" s="111" customFormat="1" ht="15" x14ac:dyDescent="0.2">
      <c r="B98" s="112">
        <f>'DONNÉES '!B133</f>
        <v>92</v>
      </c>
      <c r="C98" s="112" t="str">
        <f t="shared" si="7"/>
        <v>AB</v>
      </c>
      <c r="D98" s="112" t="str">
        <f t="shared" si="10"/>
        <v>92ABDefault</v>
      </c>
      <c r="E98" s="121" t="str">
        <f>IF(B98&lt;end_year_1,IFERROR(IF(B98&gt;supporting_sheet!$D$11, ROUND(VLOOKUP(supporting_sheet!$G$11,'waste_char_bulk_%_values'!$C$2:$AA$1093,2,FALSE),2), ROUND(VLOOKUP($D98,'waste_char_bulk_%_values'!$C$2:$AA$1093,2,FALSE),2)),0),"")</f>
        <v/>
      </c>
      <c r="F98" s="122"/>
      <c r="G98" s="121" t="str">
        <f>IF($B98&lt;end_year_1,IFERROR(IF($B98&gt;supporting_sheet!$D$11, ROUND(VLOOKUP(supporting_sheet!$G$11,'waste_char_bulk_%_values'!$C$2:$AA$1093,3,FALSE),2), ROUND(VLOOKUP($D98,'waste_char_bulk_%_values'!$C$2:$AA$1093,3,FALSE),2)),0),"")</f>
        <v/>
      </c>
      <c r="H98" s="122"/>
      <c r="I98" s="121" t="str">
        <f>IF($B98&lt;end_year_1,IFERROR(IF($B98&gt;supporting_sheet!$D$11, ROUND(VLOOKUP(supporting_sheet!$G$11,'waste_char_bulk_%_values'!$C$2:$AA$1093,4,FALSE),2), ROUND(VLOOKUP($D98,'waste_char_bulk_%_values'!$C$2:$AA$1093,4,FALSE),2)),0),"")</f>
        <v/>
      </c>
      <c r="J98" s="122"/>
      <c r="K98" s="121" t="str">
        <f>IF($B98&lt;end_year_1,IFERROR(IF($B98&gt;supporting_sheet!$D$11, ROUND(VLOOKUP(supporting_sheet!$G$11,'waste_char_bulk_%_values'!$C$2:$AA$1093,5,FALSE),2), ROUND(VLOOKUP($D98,'waste_char_bulk_%_values'!$C$2:$AA$1093,5,FALSE),2)),0),"")</f>
        <v/>
      </c>
      <c r="L98" s="122"/>
      <c r="M98" s="121" t="str">
        <f>IF($B98&lt;end_year_1,IFERROR(IF($B98&gt;supporting_sheet!$D$11, ROUND(VLOOKUP(supporting_sheet!$G$11,'waste_char_bulk_%_values'!$C$2:$AA$1093,6,FALSE),2), ROUND(VLOOKUP($D98,'waste_char_bulk_%_values'!$C$2:$AA$1093,6,FALSE),2)),0),"")</f>
        <v/>
      </c>
      <c r="N98" s="122"/>
      <c r="O98" s="121" t="str">
        <f>IF($B98&lt;end_year_1,IFERROR(IF($B98&gt;supporting_sheet!$D$11, ROUND(VLOOKUP(supporting_sheet!$G$11,'waste_char_bulk_%_values'!$C$2:$AA$1093,7,FALSE),2), ROUND(VLOOKUP($D98,'waste_char_bulk_%_values'!$C$2:$AA$1093,7,FALSE),2)),0),"")</f>
        <v/>
      </c>
      <c r="P98" s="122"/>
      <c r="Q98" s="121" t="str">
        <f>IF($B98&lt;end_year_1,IFERROR(IF($B98&gt;supporting_sheet!$D$11, ROUND(VLOOKUP(supporting_sheet!$G$11,'waste_char_bulk_%_values'!$C$2:$AA$1093,8,FALSE),2), ROUND(VLOOKUP($D98,'waste_char_bulk_%_values'!$C$2:$AA$1093,8,FALSE),2)),0),"")</f>
        <v/>
      </c>
      <c r="R98" s="122"/>
      <c r="S98" s="121" t="str">
        <f>IF($B98&lt;end_year_1,IFERROR(IF($B98&gt;supporting_sheet!$D$11, ROUND(VLOOKUP(supporting_sheet!$G$11,'waste_char_bulk_%_values'!$C$2:$AA$1093,9,FALSE),2), ROUND(VLOOKUP($D98,'waste_char_bulk_%_values'!$C$2:$AA$1093,9,FALSE),2)),0),"")</f>
        <v/>
      </c>
      <c r="T98" s="122"/>
      <c r="U98" s="121" t="str">
        <f>IF($B98&lt;end_year_1,IFERROR(IF($B98&gt;supporting_sheet!$D$11, ROUND(VLOOKUP(supporting_sheet!$G$11,'waste_char_bulk_%_values'!$C$2:$AA$1093,10,FALSE),2), ROUND(VLOOKUP($D98,'waste_char_bulk_%_values'!$C$2:$AA$1093,10,FALSE),2)),0),"")</f>
        <v/>
      </c>
      <c r="V98" s="122"/>
      <c r="W98" s="123" t="b">
        <f>IF(B98&lt;end_year_1,IFERROR(IF(B98&gt;supporting_sheet!$D$11, ROUND(SUM(VLOOKUP(supporting_sheet!$G$11,'waste_char_bulk_%_values'!$C$2:$P$1093,12,FALSE),VLOOKUP(supporting_sheet!$G$11,'waste_char_bulk_%_values'!$C$2:$P$1093,13,FALSE),VLOOKUP(supporting_sheet!$G$11,'waste_char_bulk_%_values'!$C$2:$P$1093,14,FALSE)),2),ROUND(SUM(VLOOKUP($D98,'waste_char_bulk_%_values'!$C$2:$P$1093,12,FALSE),VLOOKUP($D98,'waste_char_bulk_%_values'!$C$2:$P$1093,13,FALSE),VLOOKUP($D98,'waste_char_bulk_%_values'!$C$2:$P$1093,14,FALSE)),2)),0))</f>
        <v>0</v>
      </c>
      <c r="X98" s="122"/>
      <c r="Y98" s="123" t="e">
        <f t="shared" si="9"/>
        <v>#VALUE!</v>
      </c>
      <c r="Z98" s="122"/>
      <c r="AA98" s="124"/>
      <c r="AB98" s="125">
        <f t="shared" si="8"/>
        <v>0</v>
      </c>
    </row>
    <row r="99" spans="2:29" s="111" customFormat="1" ht="15" x14ac:dyDescent="0.2">
      <c r="B99" s="112">
        <f>'DONNÉES '!B134</f>
        <v>93</v>
      </c>
      <c r="C99" s="112" t="str">
        <f t="shared" si="7"/>
        <v>AB</v>
      </c>
      <c r="D99" s="112" t="str">
        <f t="shared" si="10"/>
        <v>93ABDefault</v>
      </c>
      <c r="E99" s="121" t="str">
        <f>IF(B99&lt;end_year_1,IFERROR(IF(B99&gt;supporting_sheet!$D$11, ROUND(VLOOKUP(supporting_sheet!$G$11,'waste_char_bulk_%_values'!$C$2:$AA$1093,2,FALSE),2), ROUND(VLOOKUP($D99,'waste_char_bulk_%_values'!$C$2:$AA$1093,2,FALSE),2)),0),"")</f>
        <v/>
      </c>
      <c r="F99" s="122"/>
      <c r="G99" s="121" t="str">
        <f>IF($B99&lt;end_year_1,IFERROR(IF($B99&gt;supporting_sheet!$D$11, ROUND(VLOOKUP(supporting_sheet!$G$11,'waste_char_bulk_%_values'!$C$2:$AA$1093,3,FALSE),2), ROUND(VLOOKUP($D99,'waste_char_bulk_%_values'!$C$2:$AA$1093,3,FALSE),2)),0),"")</f>
        <v/>
      </c>
      <c r="H99" s="122"/>
      <c r="I99" s="121" t="str">
        <f>IF($B99&lt;end_year_1,IFERROR(IF($B99&gt;supporting_sheet!$D$11, ROUND(VLOOKUP(supporting_sheet!$G$11,'waste_char_bulk_%_values'!$C$2:$AA$1093,4,FALSE),2), ROUND(VLOOKUP($D99,'waste_char_bulk_%_values'!$C$2:$AA$1093,4,FALSE),2)),0),"")</f>
        <v/>
      </c>
      <c r="J99" s="122"/>
      <c r="K99" s="121" t="str">
        <f>IF($B99&lt;end_year_1,IFERROR(IF($B99&gt;supporting_sheet!$D$11, ROUND(VLOOKUP(supporting_sheet!$G$11,'waste_char_bulk_%_values'!$C$2:$AA$1093,5,FALSE),2), ROUND(VLOOKUP($D99,'waste_char_bulk_%_values'!$C$2:$AA$1093,5,FALSE),2)),0),"")</f>
        <v/>
      </c>
      <c r="L99" s="122"/>
      <c r="M99" s="121" t="str">
        <f>IF($B99&lt;end_year_1,IFERROR(IF($B99&gt;supporting_sheet!$D$11, ROUND(VLOOKUP(supporting_sheet!$G$11,'waste_char_bulk_%_values'!$C$2:$AA$1093,6,FALSE),2), ROUND(VLOOKUP($D99,'waste_char_bulk_%_values'!$C$2:$AA$1093,6,FALSE),2)),0),"")</f>
        <v/>
      </c>
      <c r="N99" s="122"/>
      <c r="O99" s="121" t="str">
        <f>IF($B99&lt;end_year_1,IFERROR(IF($B99&gt;supporting_sheet!$D$11, ROUND(VLOOKUP(supporting_sheet!$G$11,'waste_char_bulk_%_values'!$C$2:$AA$1093,7,FALSE),2), ROUND(VLOOKUP($D99,'waste_char_bulk_%_values'!$C$2:$AA$1093,7,FALSE),2)),0),"")</f>
        <v/>
      </c>
      <c r="P99" s="122"/>
      <c r="Q99" s="121" t="str">
        <f>IF($B99&lt;end_year_1,IFERROR(IF($B99&gt;supporting_sheet!$D$11, ROUND(VLOOKUP(supporting_sheet!$G$11,'waste_char_bulk_%_values'!$C$2:$AA$1093,8,FALSE),2), ROUND(VLOOKUP($D99,'waste_char_bulk_%_values'!$C$2:$AA$1093,8,FALSE),2)),0),"")</f>
        <v/>
      </c>
      <c r="R99" s="122"/>
      <c r="S99" s="121" t="str">
        <f>IF($B99&lt;end_year_1,IFERROR(IF($B99&gt;supporting_sheet!$D$11, ROUND(VLOOKUP(supporting_sheet!$G$11,'waste_char_bulk_%_values'!$C$2:$AA$1093,9,FALSE),2), ROUND(VLOOKUP($D99,'waste_char_bulk_%_values'!$C$2:$AA$1093,9,FALSE),2)),0),"")</f>
        <v/>
      </c>
      <c r="T99" s="122"/>
      <c r="U99" s="121" t="str">
        <f>IF($B99&lt;end_year_1,IFERROR(IF($B99&gt;supporting_sheet!$D$11, ROUND(VLOOKUP(supporting_sheet!$G$11,'waste_char_bulk_%_values'!$C$2:$AA$1093,10,FALSE),2), ROUND(VLOOKUP($D99,'waste_char_bulk_%_values'!$C$2:$AA$1093,10,FALSE),2)),0),"")</f>
        <v/>
      </c>
      <c r="V99" s="122"/>
      <c r="W99" s="123" t="b">
        <f>IF(B99&lt;end_year_1,IFERROR(IF(B99&gt;supporting_sheet!$D$11, ROUND(SUM(VLOOKUP(supporting_sheet!$G$11,'waste_char_bulk_%_values'!$C$2:$P$1093,12,FALSE),VLOOKUP(supporting_sheet!$G$11,'waste_char_bulk_%_values'!$C$2:$P$1093,13,FALSE),VLOOKUP(supporting_sheet!$G$11,'waste_char_bulk_%_values'!$C$2:$P$1093,14,FALSE)),2),ROUND(SUM(VLOOKUP($D99,'waste_char_bulk_%_values'!$C$2:$P$1093,12,FALSE),VLOOKUP($D99,'waste_char_bulk_%_values'!$C$2:$P$1093,13,FALSE),VLOOKUP($D99,'waste_char_bulk_%_values'!$C$2:$P$1093,14,FALSE)),2)),0))</f>
        <v>0</v>
      </c>
      <c r="X99" s="122"/>
      <c r="Y99" s="123" t="e">
        <f t="shared" si="9"/>
        <v>#VALUE!</v>
      </c>
      <c r="Z99" s="122"/>
      <c r="AA99" s="124"/>
      <c r="AB99" s="125">
        <f t="shared" si="8"/>
        <v>0</v>
      </c>
    </row>
    <row r="100" spans="2:29" s="111" customFormat="1" ht="15" x14ac:dyDescent="0.2">
      <c r="B100" s="112">
        <f>'DONNÉES '!B135</f>
        <v>94</v>
      </c>
      <c r="C100" s="112" t="str">
        <f t="shared" si="7"/>
        <v>AB</v>
      </c>
      <c r="D100" s="112" t="str">
        <f t="shared" si="10"/>
        <v>94ABDefault</v>
      </c>
      <c r="E100" s="121" t="str">
        <f>IF(B100&lt;end_year_1,IFERROR(IF(B100&gt;supporting_sheet!$D$11, ROUND(VLOOKUP(supporting_sheet!$G$11,'waste_char_bulk_%_values'!$C$2:$AA$1093,2,FALSE),2), ROUND(VLOOKUP($D100,'waste_char_bulk_%_values'!$C$2:$AA$1093,2,FALSE),2)),0),"")</f>
        <v/>
      </c>
      <c r="F100" s="122"/>
      <c r="G100" s="121" t="str">
        <f>IF($B100&lt;end_year_1,IFERROR(IF($B100&gt;supporting_sheet!$D$11, ROUND(VLOOKUP(supporting_sheet!$G$11,'waste_char_bulk_%_values'!$C$2:$AA$1093,3,FALSE),2), ROUND(VLOOKUP($D100,'waste_char_bulk_%_values'!$C$2:$AA$1093,3,FALSE),2)),0),"")</f>
        <v/>
      </c>
      <c r="H100" s="122"/>
      <c r="I100" s="121" t="str">
        <f>IF($B100&lt;end_year_1,IFERROR(IF($B100&gt;supporting_sheet!$D$11, ROUND(VLOOKUP(supporting_sheet!$G$11,'waste_char_bulk_%_values'!$C$2:$AA$1093,4,FALSE),2), ROUND(VLOOKUP($D100,'waste_char_bulk_%_values'!$C$2:$AA$1093,4,FALSE),2)),0),"")</f>
        <v/>
      </c>
      <c r="J100" s="122"/>
      <c r="K100" s="121" t="str">
        <f>IF($B100&lt;end_year_1,IFERROR(IF($B100&gt;supporting_sheet!$D$11, ROUND(VLOOKUP(supporting_sheet!$G$11,'waste_char_bulk_%_values'!$C$2:$AA$1093,5,FALSE),2), ROUND(VLOOKUP($D100,'waste_char_bulk_%_values'!$C$2:$AA$1093,5,FALSE),2)),0),"")</f>
        <v/>
      </c>
      <c r="L100" s="122"/>
      <c r="M100" s="121" t="str">
        <f>IF($B100&lt;end_year_1,IFERROR(IF($B100&gt;supporting_sheet!$D$11, ROUND(VLOOKUP(supporting_sheet!$G$11,'waste_char_bulk_%_values'!$C$2:$AA$1093,6,FALSE),2), ROUND(VLOOKUP($D100,'waste_char_bulk_%_values'!$C$2:$AA$1093,6,FALSE),2)),0),"")</f>
        <v/>
      </c>
      <c r="N100" s="122"/>
      <c r="O100" s="121" t="str">
        <f>IF($B100&lt;end_year_1,IFERROR(IF($B100&gt;supporting_sheet!$D$11, ROUND(VLOOKUP(supporting_sheet!$G$11,'waste_char_bulk_%_values'!$C$2:$AA$1093,7,FALSE),2), ROUND(VLOOKUP($D100,'waste_char_bulk_%_values'!$C$2:$AA$1093,7,FALSE),2)),0),"")</f>
        <v/>
      </c>
      <c r="P100" s="122"/>
      <c r="Q100" s="121" t="str">
        <f>IF($B100&lt;end_year_1,IFERROR(IF($B100&gt;supporting_sheet!$D$11, ROUND(VLOOKUP(supporting_sheet!$G$11,'waste_char_bulk_%_values'!$C$2:$AA$1093,8,FALSE),2), ROUND(VLOOKUP($D100,'waste_char_bulk_%_values'!$C$2:$AA$1093,8,FALSE),2)),0),"")</f>
        <v/>
      </c>
      <c r="R100" s="122"/>
      <c r="S100" s="121" t="str">
        <f>IF($B100&lt;end_year_1,IFERROR(IF($B100&gt;supporting_sheet!$D$11, ROUND(VLOOKUP(supporting_sheet!$G$11,'waste_char_bulk_%_values'!$C$2:$AA$1093,9,FALSE),2), ROUND(VLOOKUP($D100,'waste_char_bulk_%_values'!$C$2:$AA$1093,9,FALSE),2)),0),"")</f>
        <v/>
      </c>
      <c r="T100" s="122"/>
      <c r="U100" s="121" t="str">
        <f>IF($B100&lt;end_year_1,IFERROR(IF($B100&gt;supporting_sheet!$D$11, ROUND(VLOOKUP(supporting_sheet!$G$11,'waste_char_bulk_%_values'!$C$2:$AA$1093,10,FALSE),2), ROUND(VLOOKUP($D100,'waste_char_bulk_%_values'!$C$2:$AA$1093,10,FALSE),2)),0),"")</f>
        <v/>
      </c>
      <c r="V100" s="122"/>
      <c r="W100" s="123" t="b">
        <f>IF(B100&lt;end_year_1,IFERROR(IF(B100&gt;supporting_sheet!$D$11, ROUND(SUM(VLOOKUP(supporting_sheet!$G$11,'waste_char_bulk_%_values'!$C$2:$P$1093,12,FALSE),VLOOKUP(supporting_sheet!$G$11,'waste_char_bulk_%_values'!$C$2:$P$1093,13,FALSE),VLOOKUP(supporting_sheet!$G$11,'waste_char_bulk_%_values'!$C$2:$P$1093,14,FALSE)),2),ROUND(SUM(VLOOKUP($D100,'waste_char_bulk_%_values'!$C$2:$P$1093,12,FALSE),VLOOKUP($D100,'waste_char_bulk_%_values'!$C$2:$P$1093,13,FALSE),VLOOKUP($D100,'waste_char_bulk_%_values'!$C$2:$P$1093,14,FALSE)),2)),0))</f>
        <v>0</v>
      </c>
      <c r="X100" s="122"/>
      <c r="Y100" s="123" t="e">
        <f t="shared" si="9"/>
        <v>#VALUE!</v>
      </c>
      <c r="Z100" s="122"/>
      <c r="AA100" s="124"/>
      <c r="AB100" s="125">
        <f t="shared" si="8"/>
        <v>0</v>
      </c>
    </row>
    <row r="101" spans="2:29" s="111" customFormat="1" ht="15" x14ac:dyDescent="0.2">
      <c r="B101" s="112">
        <f>'DONNÉES '!B136</f>
        <v>95</v>
      </c>
      <c r="C101" s="112" t="str">
        <f t="shared" si="7"/>
        <v>AB</v>
      </c>
      <c r="D101" s="112" t="str">
        <f t="shared" si="10"/>
        <v>95ABDefault</v>
      </c>
      <c r="E101" s="121" t="str">
        <f>IF(B101&lt;end_year_1,IFERROR(IF(B101&gt;supporting_sheet!$D$11, ROUND(VLOOKUP(supporting_sheet!$G$11,'waste_char_bulk_%_values'!$C$2:$AA$1093,2,FALSE),2), ROUND(VLOOKUP($D101,'waste_char_bulk_%_values'!$C$2:$AA$1093,2,FALSE),2)),0),"")</f>
        <v/>
      </c>
      <c r="F101" s="122"/>
      <c r="G101" s="121" t="str">
        <f>IF($B101&lt;end_year_1,IFERROR(IF($B101&gt;supporting_sheet!$D$11, ROUND(VLOOKUP(supporting_sheet!$G$11,'waste_char_bulk_%_values'!$C$2:$AA$1093,3,FALSE),2), ROUND(VLOOKUP($D101,'waste_char_bulk_%_values'!$C$2:$AA$1093,3,FALSE),2)),0),"")</f>
        <v/>
      </c>
      <c r="H101" s="122"/>
      <c r="I101" s="121" t="str">
        <f>IF($B101&lt;end_year_1,IFERROR(IF($B101&gt;supporting_sheet!$D$11, ROUND(VLOOKUP(supporting_sheet!$G$11,'waste_char_bulk_%_values'!$C$2:$AA$1093,4,FALSE),2), ROUND(VLOOKUP($D101,'waste_char_bulk_%_values'!$C$2:$AA$1093,4,FALSE),2)),0),"")</f>
        <v/>
      </c>
      <c r="J101" s="122"/>
      <c r="K101" s="121" t="str">
        <f>IF($B101&lt;end_year_1,IFERROR(IF($B101&gt;supporting_sheet!$D$11, ROUND(VLOOKUP(supporting_sheet!$G$11,'waste_char_bulk_%_values'!$C$2:$AA$1093,5,FALSE),2), ROUND(VLOOKUP($D101,'waste_char_bulk_%_values'!$C$2:$AA$1093,5,FALSE),2)),0),"")</f>
        <v/>
      </c>
      <c r="L101" s="122"/>
      <c r="M101" s="121" t="str">
        <f>IF($B101&lt;end_year_1,IFERROR(IF($B101&gt;supporting_sheet!$D$11, ROUND(VLOOKUP(supporting_sheet!$G$11,'waste_char_bulk_%_values'!$C$2:$AA$1093,6,FALSE),2), ROUND(VLOOKUP($D101,'waste_char_bulk_%_values'!$C$2:$AA$1093,6,FALSE),2)),0),"")</f>
        <v/>
      </c>
      <c r="N101" s="122"/>
      <c r="O101" s="121" t="str">
        <f>IF($B101&lt;end_year_1,IFERROR(IF($B101&gt;supporting_sheet!$D$11, ROUND(VLOOKUP(supporting_sheet!$G$11,'waste_char_bulk_%_values'!$C$2:$AA$1093,7,FALSE),2), ROUND(VLOOKUP($D101,'waste_char_bulk_%_values'!$C$2:$AA$1093,7,FALSE),2)),0),"")</f>
        <v/>
      </c>
      <c r="P101" s="122"/>
      <c r="Q101" s="121" t="str">
        <f>IF($B101&lt;end_year_1,IFERROR(IF($B101&gt;supporting_sheet!$D$11, ROUND(VLOOKUP(supporting_sheet!$G$11,'waste_char_bulk_%_values'!$C$2:$AA$1093,8,FALSE),2), ROUND(VLOOKUP($D101,'waste_char_bulk_%_values'!$C$2:$AA$1093,8,FALSE),2)),0),"")</f>
        <v/>
      </c>
      <c r="R101" s="122"/>
      <c r="S101" s="121" t="str">
        <f>IF($B101&lt;end_year_1,IFERROR(IF($B101&gt;supporting_sheet!$D$11, ROUND(VLOOKUP(supporting_sheet!$G$11,'waste_char_bulk_%_values'!$C$2:$AA$1093,9,FALSE),2), ROUND(VLOOKUP($D101,'waste_char_bulk_%_values'!$C$2:$AA$1093,9,FALSE),2)),0),"")</f>
        <v/>
      </c>
      <c r="T101" s="122"/>
      <c r="U101" s="121" t="str">
        <f>IF($B101&lt;end_year_1,IFERROR(IF($B101&gt;supporting_sheet!$D$11, ROUND(VLOOKUP(supporting_sheet!$G$11,'waste_char_bulk_%_values'!$C$2:$AA$1093,10,FALSE),2), ROUND(VLOOKUP($D101,'waste_char_bulk_%_values'!$C$2:$AA$1093,10,FALSE),2)),0),"")</f>
        <v/>
      </c>
      <c r="V101" s="122"/>
      <c r="W101" s="123" t="b">
        <f>IF(B101&lt;end_year_1,IFERROR(IF(B101&gt;supporting_sheet!$D$11, ROUND(SUM(VLOOKUP(supporting_sheet!$G$11,'waste_char_bulk_%_values'!$C$2:$P$1093,12,FALSE),VLOOKUP(supporting_sheet!$G$11,'waste_char_bulk_%_values'!$C$2:$P$1093,13,FALSE),VLOOKUP(supporting_sheet!$G$11,'waste_char_bulk_%_values'!$C$2:$P$1093,14,FALSE)),2),ROUND(SUM(VLOOKUP($D101,'waste_char_bulk_%_values'!$C$2:$P$1093,12,FALSE),VLOOKUP($D101,'waste_char_bulk_%_values'!$C$2:$P$1093,13,FALSE),VLOOKUP($D101,'waste_char_bulk_%_values'!$C$2:$P$1093,14,FALSE)),2)),0))</f>
        <v>0</v>
      </c>
      <c r="X101" s="122"/>
      <c r="Y101" s="123" t="e">
        <f t="shared" si="9"/>
        <v>#VALUE!</v>
      </c>
      <c r="Z101" s="122"/>
      <c r="AA101" s="124"/>
      <c r="AB101" s="125">
        <f t="shared" si="8"/>
        <v>0</v>
      </c>
    </row>
    <row r="102" spans="2:29" s="111" customFormat="1" ht="15" x14ac:dyDescent="0.2">
      <c r="B102" s="112">
        <f>'DONNÉES '!B137</f>
        <v>96</v>
      </c>
      <c r="C102" s="112" t="str">
        <f t="shared" ref="C102:C119" si="11">province_1</f>
        <v>AB</v>
      </c>
      <c r="D102" s="112" t="str">
        <f t="shared" si="10"/>
        <v>96ABDefault</v>
      </c>
      <c r="E102" s="121" t="str">
        <f>IF(B102&lt;end_year_1,IFERROR(IF(B102&gt;supporting_sheet!$D$11, ROUND(VLOOKUP(supporting_sheet!$G$11,'waste_char_bulk_%_values'!$C$2:$AA$1093,2,FALSE),2), ROUND(VLOOKUP($D102,'waste_char_bulk_%_values'!$C$2:$AA$1093,2,FALSE),2)),0),"")</f>
        <v/>
      </c>
      <c r="F102" s="122"/>
      <c r="G102" s="121" t="str">
        <f>IF($B102&lt;end_year_1,IFERROR(IF($B102&gt;supporting_sheet!$D$11, ROUND(VLOOKUP(supporting_sheet!$G$11,'waste_char_bulk_%_values'!$C$2:$AA$1093,3,FALSE),2), ROUND(VLOOKUP($D102,'waste_char_bulk_%_values'!$C$2:$AA$1093,3,FALSE),2)),0),"")</f>
        <v/>
      </c>
      <c r="H102" s="122"/>
      <c r="I102" s="121" t="str">
        <f>IF($B102&lt;end_year_1,IFERROR(IF($B102&gt;supporting_sheet!$D$11, ROUND(VLOOKUP(supporting_sheet!$G$11,'waste_char_bulk_%_values'!$C$2:$AA$1093,4,FALSE),2), ROUND(VLOOKUP($D102,'waste_char_bulk_%_values'!$C$2:$AA$1093,4,FALSE),2)),0),"")</f>
        <v/>
      </c>
      <c r="J102" s="122"/>
      <c r="K102" s="121" t="str">
        <f>IF($B102&lt;end_year_1,IFERROR(IF($B102&gt;supporting_sheet!$D$11, ROUND(VLOOKUP(supporting_sheet!$G$11,'waste_char_bulk_%_values'!$C$2:$AA$1093,5,FALSE),2), ROUND(VLOOKUP($D102,'waste_char_bulk_%_values'!$C$2:$AA$1093,5,FALSE),2)),0),"")</f>
        <v/>
      </c>
      <c r="L102" s="122"/>
      <c r="M102" s="121" t="str">
        <f>IF($B102&lt;end_year_1,IFERROR(IF($B102&gt;supporting_sheet!$D$11, ROUND(VLOOKUP(supporting_sheet!$G$11,'waste_char_bulk_%_values'!$C$2:$AA$1093,6,FALSE),2), ROUND(VLOOKUP($D102,'waste_char_bulk_%_values'!$C$2:$AA$1093,6,FALSE),2)),0),"")</f>
        <v/>
      </c>
      <c r="N102" s="122"/>
      <c r="O102" s="121" t="str">
        <f>IF($B102&lt;end_year_1,IFERROR(IF($B102&gt;supporting_sheet!$D$11, ROUND(VLOOKUP(supporting_sheet!$G$11,'waste_char_bulk_%_values'!$C$2:$AA$1093,7,FALSE),2), ROUND(VLOOKUP($D102,'waste_char_bulk_%_values'!$C$2:$AA$1093,7,FALSE),2)),0),"")</f>
        <v/>
      </c>
      <c r="P102" s="122"/>
      <c r="Q102" s="121" t="str">
        <f>IF($B102&lt;end_year_1,IFERROR(IF($B102&gt;supporting_sheet!$D$11, ROUND(VLOOKUP(supporting_sheet!$G$11,'waste_char_bulk_%_values'!$C$2:$AA$1093,8,FALSE),2), ROUND(VLOOKUP($D102,'waste_char_bulk_%_values'!$C$2:$AA$1093,8,FALSE),2)),0),"")</f>
        <v/>
      </c>
      <c r="R102" s="122"/>
      <c r="S102" s="121" t="str">
        <f>IF($B102&lt;end_year_1,IFERROR(IF($B102&gt;supporting_sheet!$D$11, ROUND(VLOOKUP(supporting_sheet!$G$11,'waste_char_bulk_%_values'!$C$2:$AA$1093,9,FALSE),2), ROUND(VLOOKUP($D102,'waste_char_bulk_%_values'!$C$2:$AA$1093,9,FALSE),2)),0),"")</f>
        <v/>
      </c>
      <c r="T102" s="122"/>
      <c r="U102" s="121" t="str">
        <f>IF($B102&lt;end_year_1,IFERROR(IF($B102&gt;supporting_sheet!$D$11, ROUND(VLOOKUP(supporting_sheet!$G$11,'waste_char_bulk_%_values'!$C$2:$AA$1093,10,FALSE),2), ROUND(VLOOKUP($D102,'waste_char_bulk_%_values'!$C$2:$AA$1093,10,FALSE),2)),0),"")</f>
        <v/>
      </c>
      <c r="V102" s="122"/>
      <c r="W102" s="123" t="b">
        <f>IF(B102&lt;end_year_1,IFERROR(IF(B102&gt;supporting_sheet!$D$11, ROUND(SUM(VLOOKUP(supporting_sheet!$G$11,'waste_char_bulk_%_values'!$C$2:$P$1093,12,FALSE),VLOOKUP(supporting_sheet!$G$11,'waste_char_bulk_%_values'!$C$2:$P$1093,13,FALSE),VLOOKUP(supporting_sheet!$G$11,'waste_char_bulk_%_values'!$C$2:$P$1093,14,FALSE)),2),ROUND(SUM(VLOOKUP($D102,'waste_char_bulk_%_values'!$C$2:$P$1093,12,FALSE),VLOOKUP($D102,'waste_char_bulk_%_values'!$C$2:$P$1093,13,FALSE),VLOOKUP($D102,'waste_char_bulk_%_values'!$C$2:$P$1093,14,FALSE)),2)),0))</f>
        <v>0</v>
      </c>
      <c r="X102" s="122"/>
      <c r="Y102" s="123" t="e">
        <f t="shared" si="9"/>
        <v>#VALUE!</v>
      </c>
      <c r="Z102" s="122"/>
      <c r="AA102" s="124"/>
      <c r="AB102" s="125">
        <f t="shared" ref="AB102:AB119" si="12">IF(B102&lt;=Current_year,F102+H102+J102+L102+N102+P102+R102+T102+V102+X102+Z102)</f>
        <v>0</v>
      </c>
    </row>
    <row r="103" spans="2:29" s="111" customFormat="1" ht="15" x14ac:dyDescent="0.2">
      <c r="B103" s="112">
        <f>'DONNÉES '!B138</f>
        <v>97</v>
      </c>
      <c r="C103" s="112" t="str">
        <f t="shared" si="11"/>
        <v>AB</v>
      </c>
      <c r="D103" s="112" t="str">
        <f t="shared" si="10"/>
        <v>97ABDefault</v>
      </c>
      <c r="E103" s="121" t="str">
        <f>IF(B103&lt;end_year_1,IFERROR(IF(B103&gt;supporting_sheet!$D$11, ROUND(VLOOKUP(supporting_sheet!$G$11,'waste_char_bulk_%_values'!$C$2:$AA$1093,2,FALSE),2), ROUND(VLOOKUP($D103,'waste_char_bulk_%_values'!$C$2:$AA$1093,2,FALSE),2)),0),"")</f>
        <v/>
      </c>
      <c r="F103" s="122"/>
      <c r="G103" s="121" t="str">
        <f>IF($B103&lt;end_year_1,IFERROR(IF($B103&gt;supporting_sheet!$D$11, ROUND(VLOOKUP(supporting_sheet!$G$11,'waste_char_bulk_%_values'!$C$2:$AA$1093,3,FALSE),2), ROUND(VLOOKUP($D103,'waste_char_bulk_%_values'!$C$2:$AA$1093,3,FALSE),2)),0),"")</f>
        <v/>
      </c>
      <c r="H103" s="122"/>
      <c r="I103" s="121" t="str">
        <f>IF($B103&lt;end_year_1,IFERROR(IF($B103&gt;supporting_sheet!$D$11, ROUND(VLOOKUP(supporting_sheet!$G$11,'waste_char_bulk_%_values'!$C$2:$AA$1093,4,FALSE),2), ROUND(VLOOKUP($D103,'waste_char_bulk_%_values'!$C$2:$AA$1093,4,FALSE),2)),0),"")</f>
        <v/>
      </c>
      <c r="J103" s="122"/>
      <c r="K103" s="121" t="str">
        <f>IF($B103&lt;end_year_1,IFERROR(IF($B103&gt;supporting_sheet!$D$11, ROUND(VLOOKUP(supporting_sheet!$G$11,'waste_char_bulk_%_values'!$C$2:$AA$1093,5,FALSE),2), ROUND(VLOOKUP($D103,'waste_char_bulk_%_values'!$C$2:$AA$1093,5,FALSE),2)),0),"")</f>
        <v/>
      </c>
      <c r="L103" s="122"/>
      <c r="M103" s="121" t="str">
        <f>IF($B103&lt;end_year_1,IFERROR(IF($B103&gt;supporting_sheet!$D$11, ROUND(VLOOKUP(supporting_sheet!$G$11,'waste_char_bulk_%_values'!$C$2:$AA$1093,6,FALSE),2), ROUND(VLOOKUP($D103,'waste_char_bulk_%_values'!$C$2:$AA$1093,6,FALSE),2)),0),"")</f>
        <v/>
      </c>
      <c r="N103" s="122"/>
      <c r="O103" s="121" t="str">
        <f>IF($B103&lt;end_year_1,IFERROR(IF($B103&gt;supporting_sheet!$D$11, ROUND(VLOOKUP(supporting_sheet!$G$11,'waste_char_bulk_%_values'!$C$2:$AA$1093,7,FALSE),2), ROUND(VLOOKUP($D103,'waste_char_bulk_%_values'!$C$2:$AA$1093,7,FALSE),2)),0),"")</f>
        <v/>
      </c>
      <c r="P103" s="122"/>
      <c r="Q103" s="121" t="str">
        <f>IF($B103&lt;end_year_1,IFERROR(IF($B103&gt;supporting_sheet!$D$11, ROUND(VLOOKUP(supporting_sheet!$G$11,'waste_char_bulk_%_values'!$C$2:$AA$1093,8,FALSE),2), ROUND(VLOOKUP($D103,'waste_char_bulk_%_values'!$C$2:$AA$1093,8,FALSE),2)),0),"")</f>
        <v/>
      </c>
      <c r="R103" s="122"/>
      <c r="S103" s="121" t="str">
        <f>IF($B103&lt;end_year_1,IFERROR(IF($B103&gt;supporting_sheet!$D$11, ROUND(VLOOKUP(supporting_sheet!$G$11,'waste_char_bulk_%_values'!$C$2:$AA$1093,9,FALSE),2), ROUND(VLOOKUP($D103,'waste_char_bulk_%_values'!$C$2:$AA$1093,9,FALSE),2)),0),"")</f>
        <v/>
      </c>
      <c r="T103" s="122"/>
      <c r="U103" s="121" t="str">
        <f>IF($B103&lt;end_year_1,IFERROR(IF($B103&gt;supporting_sheet!$D$11, ROUND(VLOOKUP(supporting_sheet!$G$11,'waste_char_bulk_%_values'!$C$2:$AA$1093,10,FALSE),2), ROUND(VLOOKUP($D103,'waste_char_bulk_%_values'!$C$2:$AA$1093,10,FALSE),2)),0),"")</f>
        <v/>
      </c>
      <c r="V103" s="122"/>
      <c r="W103" s="123" t="b">
        <f>IF(B103&lt;end_year_1,IFERROR(IF(B103&gt;supporting_sheet!$D$11, ROUND(SUM(VLOOKUP(supporting_sheet!$G$11,'waste_char_bulk_%_values'!$C$2:$P$1093,12,FALSE),VLOOKUP(supporting_sheet!$G$11,'waste_char_bulk_%_values'!$C$2:$P$1093,13,FALSE),VLOOKUP(supporting_sheet!$G$11,'waste_char_bulk_%_values'!$C$2:$P$1093,14,FALSE)),2),ROUND(SUM(VLOOKUP($D103,'waste_char_bulk_%_values'!$C$2:$P$1093,12,FALSE),VLOOKUP($D103,'waste_char_bulk_%_values'!$C$2:$P$1093,13,FALSE),VLOOKUP($D103,'waste_char_bulk_%_values'!$C$2:$P$1093,14,FALSE)),2)),0))</f>
        <v>0</v>
      </c>
      <c r="X103" s="122"/>
      <c r="Y103" s="123" t="e">
        <f t="shared" si="9"/>
        <v>#VALUE!</v>
      </c>
      <c r="Z103" s="122"/>
      <c r="AA103" s="124"/>
      <c r="AB103" s="125">
        <f t="shared" si="12"/>
        <v>0</v>
      </c>
    </row>
    <row r="104" spans="2:29" s="111" customFormat="1" ht="15" x14ac:dyDescent="0.2">
      <c r="B104" s="112">
        <f>'DONNÉES '!B139</f>
        <v>98</v>
      </c>
      <c r="C104" s="112" t="str">
        <f t="shared" si="11"/>
        <v>AB</v>
      </c>
      <c r="D104" s="112" t="str">
        <f t="shared" si="10"/>
        <v>98ABDefault</v>
      </c>
      <c r="E104" s="121" t="str">
        <f>IF(B104&lt;end_year_1,IFERROR(IF(B104&gt;supporting_sheet!$D$11, ROUND(VLOOKUP(supporting_sheet!$G$11,'waste_char_bulk_%_values'!$C$2:$AA$1093,2,FALSE),2), ROUND(VLOOKUP($D104,'waste_char_bulk_%_values'!$C$2:$AA$1093,2,FALSE),2)),0),"")</f>
        <v/>
      </c>
      <c r="F104" s="122"/>
      <c r="G104" s="121" t="str">
        <f>IF($B104&lt;end_year_1,IFERROR(IF($B104&gt;supporting_sheet!$D$11, ROUND(VLOOKUP(supporting_sheet!$G$11,'waste_char_bulk_%_values'!$C$2:$AA$1093,3,FALSE),2), ROUND(VLOOKUP($D104,'waste_char_bulk_%_values'!$C$2:$AA$1093,3,FALSE),2)),0),"")</f>
        <v/>
      </c>
      <c r="H104" s="122"/>
      <c r="I104" s="121" t="str">
        <f>IF($B104&lt;end_year_1,IFERROR(IF($B104&gt;supporting_sheet!$D$11, ROUND(VLOOKUP(supporting_sheet!$G$11,'waste_char_bulk_%_values'!$C$2:$AA$1093,4,FALSE),2), ROUND(VLOOKUP($D104,'waste_char_bulk_%_values'!$C$2:$AA$1093,4,FALSE),2)),0),"")</f>
        <v/>
      </c>
      <c r="J104" s="122"/>
      <c r="K104" s="121" t="str">
        <f>IF($B104&lt;end_year_1,IFERROR(IF($B104&gt;supporting_sheet!$D$11, ROUND(VLOOKUP(supporting_sheet!$G$11,'waste_char_bulk_%_values'!$C$2:$AA$1093,5,FALSE),2), ROUND(VLOOKUP($D104,'waste_char_bulk_%_values'!$C$2:$AA$1093,5,FALSE),2)),0),"")</f>
        <v/>
      </c>
      <c r="L104" s="122"/>
      <c r="M104" s="121" t="str">
        <f>IF($B104&lt;end_year_1,IFERROR(IF($B104&gt;supporting_sheet!$D$11, ROUND(VLOOKUP(supporting_sheet!$G$11,'waste_char_bulk_%_values'!$C$2:$AA$1093,6,FALSE),2), ROUND(VLOOKUP($D104,'waste_char_bulk_%_values'!$C$2:$AA$1093,6,FALSE),2)),0),"")</f>
        <v/>
      </c>
      <c r="N104" s="122"/>
      <c r="O104" s="121" t="str">
        <f>IF($B104&lt;end_year_1,IFERROR(IF($B104&gt;supporting_sheet!$D$11, ROUND(VLOOKUP(supporting_sheet!$G$11,'waste_char_bulk_%_values'!$C$2:$AA$1093,7,FALSE),2), ROUND(VLOOKUP($D104,'waste_char_bulk_%_values'!$C$2:$AA$1093,7,FALSE),2)),0),"")</f>
        <v/>
      </c>
      <c r="P104" s="122"/>
      <c r="Q104" s="121" t="str">
        <f>IF($B104&lt;end_year_1,IFERROR(IF($B104&gt;supporting_sheet!$D$11, ROUND(VLOOKUP(supporting_sheet!$G$11,'waste_char_bulk_%_values'!$C$2:$AA$1093,8,FALSE),2), ROUND(VLOOKUP($D104,'waste_char_bulk_%_values'!$C$2:$AA$1093,8,FALSE),2)),0),"")</f>
        <v/>
      </c>
      <c r="R104" s="122"/>
      <c r="S104" s="121" t="str">
        <f>IF($B104&lt;end_year_1,IFERROR(IF($B104&gt;supporting_sheet!$D$11, ROUND(VLOOKUP(supporting_sheet!$G$11,'waste_char_bulk_%_values'!$C$2:$AA$1093,9,FALSE),2), ROUND(VLOOKUP($D104,'waste_char_bulk_%_values'!$C$2:$AA$1093,9,FALSE),2)),0),"")</f>
        <v/>
      </c>
      <c r="T104" s="122"/>
      <c r="U104" s="121" t="str">
        <f>IF($B104&lt;end_year_1,IFERROR(IF($B104&gt;supporting_sheet!$D$11, ROUND(VLOOKUP(supporting_sheet!$G$11,'waste_char_bulk_%_values'!$C$2:$AA$1093,10,FALSE),2), ROUND(VLOOKUP($D104,'waste_char_bulk_%_values'!$C$2:$AA$1093,10,FALSE),2)),0),"")</f>
        <v/>
      </c>
      <c r="V104" s="122"/>
      <c r="W104" s="123" t="b">
        <f>IF(B104&lt;end_year_1,IFERROR(IF(B104&gt;supporting_sheet!$D$11, ROUND(SUM(VLOOKUP(supporting_sheet!$G$11,'waste_char_bulk_%_values'!$C$2:$P$1093,12,FALSE),VLOOKUP(supporting_sheet!$G$11,'waste_char_bulk_%_values'!$C$2:$P$1093,13,FALSE),VLOOKUP(supporting_sheet!$G$11,'waste_char_bulk_%_values'!$C$2:$P$1093,14,FALSE)),2),ROUND(SUM(VLOOKUP($D104,'waste_char_bulk_%_values'!$C$2:$P$1093,12,FALSE),VLOOKUP($D104,'waste_char_bulk_%_values'!$C$2:$P$1093,13,FALSE),VLOOKUP($D104,'waste_char_bulk_%_values'!$C$2:$P$1093,14,FALSE)),2)),0))</f>
        <v>0</v>
      </c>
      <c r="X104" s="122"/>
      <c r="Y104" s="123" t="e">
        <f t="shared" si="9"/>
        <v>#VALUE!</v>
      </c>
      <c r="Z104" s="122"/>
      <c r="AA104" s="124"/>
      <c r="AB104" s="125">
        <f t="shared" si="12"/>
        <v>0</v>
      </c>
    </row>
    <row r="105" spans="2:29" s="111" customFormat="1" ht="15" x14ac:dyDescent="0.2">
      <c r="B105" s="112">
        <f>'DONNÉES '!B140</f>
        <v>99</v>
      </c>
      <c r="C105" s="112" t="str">
        <f t="shared" si="11"/>
        <v>AB</v>
      </c>
      <c r="D105" s="112" t="str">
        <f t="shared" si="10"/>
        <v>99ABDefault</v>
      </c>
      <c r="E105" s="121" t="str">
        <f>IF(B105&lt;end_year_1,IFERROR(IF(B105&gt;supporting_sheet!$D$11, ROUND(VLOOKUP(supporting_sheet!$G$11,'waste_char_bulk_%_values'!$C$2:$AA$1093,2,FALSE),2), ROUND(VLOOKUP($D105,'waste_char_bulk_%_values'!$C$2:$AA$1093,2,FALSE),2)),0),"")</f>
        <v/>
      </c>
      <c r="F105" s="122"/>
      <c r="G105" s="121" t="str">
        <f>IF($B105&lt;end_year_1,IFERROR(IF($B105&gt;supporting_sheet!$D$11, ROUND(VLOOKUP(supporting_sheet!$G$11,'waste_char_bulk_%_values'!$C$2:$AA$1093,3,FALSE),2), ROUND(VLOOKUP($D105,'waste_char_bulk_%_values'!$C$2:$AA$1093,3,FALSE),2)),0),"")</f>
        <v/>
      </c>
      <c r="H105" s="122"/>
      <c r="I105" s="121" t="str">
        <f>IF($B105&lt;end_year_1,IFERROR(IF($B105&gt;supporting_sheet!$D$11, ROUND(VLOOKUP(supporting_sheet!$G$11,'waste_char_bulk_%_values'!$C$2:$AA$1093,4,FALSE),2), ROUND(VLOOKUP($D105,'waste_char_bulk_%_values'!$C$2:$AA$1093,4,FALSE),2)),0),"")</f>
        <v/>
      </c>
      <c r="J105" s="122"/>
      <c r="K105" s="121" t="str">
        <f>IF($B105&lt;end_year_1,IFERROR(IF($B105&gt;supporting_sheet!$D$11, ROUND(VLOOKUP(supporting_sheet!$G$11,'waste_char_bulk_%_values'!$C$2:$AA$1093,5,FALSE),2), ROUND(VLOOKUP($D105,'waste_char_bulk_%_values'!$C$2:$AA$1093,5,FALSE),2)),0),"")</f>
        <v/>
      </c>
      <c r="L105" s="122"/>
      <c r="M105" s="121" t="str">
        <f>IF($B105&lt;end_year_1,IFERROR(IF($B105&gt;supporting_sheet!$D$11, ROUND(VLOOKUP(supporting_sheet!$G$11,'waste_char_bulk_%_values'!$C$2:$AA$1093,6,FALSE),2), ROUND(VLOOKUP($D105,'waste_char_bulk_%_values'!$C$2:$AA$1093,6,FALSE),2)),0),"")</f>
        <v/>
      </c>
      <c r="N105" s="122"/>
      <c r="O105" s="121" t="str">
        <f>IF($B105&lt;end_year_1,IFERROR(IF($B105&gt;supporting_sheet!$D$11, ROUND(VLOOKUP(supporting_sheet!$G$11,'waste_char_bulk_%_values'!$C$2:$AA$1093,7,FALSE),2), ROUND(VLOOKUP($D105,'waste_char_bulk_%_values'!$C$2:$AA$1093,7,FALSE),2)),0),"")</f>
        <v/>
      </c>
      <c r="P105" s="122"/>
      <c r="Q105" s="121" t="str">
        <f>IF($B105&lt;end_year_1,IFERROR(IF($B105&gt;supporting_sheet!$D$11, ROUND(VLOOKUP(supporting_sheet!$G$11,'waste_char_bulk_%_values'!$C$2:$AA$1093,8,FALSE),2), ROUND(VLOOKUP($D105,'waste_char_bulk_%_values'!$C$2:$AA$1093,8,FALSE),2)),0),"")</f>
        <v/>
      </c>
      <c r="R105" s="122"/>
      <c r="S105" s="121" t="str">
        <f>IF($B105&lt;end_year_1,IFERROR(IF($B105&gt;supporting_sheet!$D$11, ROUND(VLOOKUP(supporting_sheet!$G$11,'waste_char_bulk_%_values'!$C$2:$AA$1093,9,FALSE),2), ROUND(VLOOKUP($D105,'waste_char_bulk_%_values'!$C$2:$AA$1093,9,FALSE),2)),0),"")</f>
        <v/>
      </c>
      <c r="T105" s="122"/>
      <c r="U105" s="121" t="str">
        <f>IF($B105&lt;end_year_1,IFERROR(IF($B105&gt;supporting_sheet!$D$11, ROUND(VLOOKUP(supporting_sheet!$G$11,'waste_char_bulk_%_values'!$C$2:$AA$1093,10,FALSE),2), ROUND(VLOOKUP($D105,'waste_char_bulk_%_values'!$C$2:$AA$1093,10,FALSE),2)),0),"")</f>
        <v/>
      </c>
      <c r="V105" s="122"/>
      <c r="W105" s="123" t="b">
        <f>IF(B105&lt;end_year_1,IFERROR(IF(B105&gt;supporting_sheet!$D$11, ROUND(SUM(VLOOKUP(supporting_sheet!$G$11,'waste_char_bulk_%_values'!$C$2:$P$1093,12,FALSE),VLOOKUP(supporting_sheet!$G$11,'waste_char_bulk_%_values'!$C$2:$P$1093,13,FALSE),VLOOKUP(supporting_sheet!$G$11,'waste_char_bulk_%_values'!$C$2:$P$1093,14,FALSE)),2),ROUND(SUM(VLOOKUP($D105,'waste_char_bulk_%_values'!$C$2:$P$1093,12,FALSE),VLOOKUP($D105,'waste_char_bulk_%_values'!$C$2:$P$1093,13,FALSE),VLOOKUP($D105,'waste_char_bulk_%_values'!$C$2:$P$1093,14,FALSE)),2)),0))</f>
        <v>0</v>
      </c>
      <c r="X105" s="122"/>
      <c r="Y105" s="123" t="e">
        <f t="shared" si="9"/>
        <v>#VALUE!</v>
      </c>
      <c r="Z105" s="122"/>
      <c r="AA105" s="124"/>
      <c r="AB105" s="125">
        <f t="shared" si="12"/>
        <v>0</v>
      </c>
    </row>
    <row r="106" spans="2:29" s="111" customFormat="1" ht="15" x14ac:dyDescent="0.2">
      <c r="B106" s="112">
        <f>'DONNÉES '!B141</f>
        <v>100</v>
      </c>
      <c r="C106" s="112" t="str">
        <f t="shared" si="11"/>
        <v>AB</v>
      </c>
      <c r="D106" s="112" t="str">
        <f t="shared" si="10"/>
        <v>100ABDefault</v>
      </c>
      <c r="E106" s="121" t="str">
        <f>IF(B106&lt;end_year_1,IFERROR(IF(B106&gt;supporting_sheet!$D$11, ROUND(VLOOKUP(supporting_sheet!$G$11,'waste_char_bulk_%_values'!$C$2:$AA$1093,2,FALSE),2), ROUND(VLOOKUP($D106,'waste_char_bulk_%_values'!$C$2:$AA$1093,2,FALSE),2)),0),"")</f>
        <v/>
      </c>
      <c r="F106" s="122"/>
      <c r="G106" s="121" t="str">
        <f>IF($B106&lt;end_year_1,IFERROR(IF($B106&gt;supporting_sheet!$D$11, ROUND(VLOOKUP(supporting_sheet!$G$11,'waste_char_bulk_%_values'!$C$2:$AA$1093,3,FALSE),2), ROUND(VLOOKUP($D106,'waste_char_bulk_%_values'!$C$2:$AA$1093,3,FALSE),2)),0),"")</f>
        <v/>
      </c>
      <c r="H106" s="122"/>
      <c r="I106" s="121" t="str">
        <f>IF($B106&lt;end_year_1,IFERROR(IF($B106&gt;supporting_sheet!$D$11, ROUND(VLOOKUP(supporting_sheet!$G$11,'waste_char_bulk_%_values'!$C$2:$AA$1093,4,FALSE),2), ROUND(VLOOKUP($D106,'waste_char_bulk_%_values'!$C$2:$AA$1093,4,FALSE),2)),0),"")</f>
        <v/>
      </c>
      <c r="J106" s="122"/>
      <c r="K106" s="121" t="str">
        <f>IF($B106&lt;end_year_1,IFERROR(IF($B106&gt;supporting_sheet!$D$11, ROUND(VLOOKUP(supporting_sheet!$G$11,'waste_char_bulk_%_values'!$C$2:$AA$1093,5,FALSE),2), ROUND(VLOOKUP($D106,'waste_char_bulk_%_values'!$C$2:$AA$1093,5,FALSE),2)),0),"")</f>
        <v/>
      </c>
      <c r="L106" s="122"/>
      <c r="M106" s="121" t="str">
        <f>IF($B106&lt;end_year_1,IFERROR(IF($B106&gt;supporting_sheet!$D$11, ROUND(VLOOKUP(supporting_sheet!$G$11,'waste_char_bulk_%_values'!$C$2:$AA$1093,6,FALSE),2), ROUND(VLOOKUP($D106,'waste_char_bulk_%_values'!$C$2:$AA$1093,6,FALSE),2)),0),"")</f>
        <v/>
      </c>
      <c r="N106" s="122"/>
      <c r="O106" s="121" t="str">
        <f>IF($B106&lt;end_year_1,IFERROR(IF($B106&gt;supporting_sheet!$D$11, ROUND(VLOOKUP(supporting_sheet!$G$11,'waste_char_bulk_%_values'!$C$2:$AA$1093,7,FALSE),2), ROUND(VLOOKUP($D106,'waste_char_bulk_%_values'!$C$2:$AA$1093,7,FALSE),2)),0),"")</f>
        <v/>
      </c>
      <c r="P106" s="122"/>
      <c r="Q106" s="121" t="str">
        <f>IF($B106&lt;end_year_1,IFERROR(IF($B106&gt;supporting_sheet!$D$11, ROUND(VLOOKUP(supporting_sheet!$G$11,'waste_char_bulk_%_values'!$C$2:$AA$1093,8,FALSE),2), ROUND(VLOOKUP($D106,'waste_char_bulk_%_values'!$C$2:$AA$1093,8,FALSE),2)),0),"")</f>
        <v/>
      </c>
      <c r="R106" s="122"/>
      <c r="S106" s="121" t="str">
        <f>IF($B106&lt;end_year_1,IFERROR(IF($B106&gt;supporting_sheet!$D$11, ROUND(VLOOKUP(supporting_sheet!$G$11,'waste_char_bulk_%_values'!$C$2:$AA$1093,9,FALSE),2), ROUND(VLOOKUP($D106,'waste_char_bulk_%_values'!$C$2:$AA$1093,9,FALSE),2)),0),"")</f>
        <v/>
      </c>
      <c r="T106" s="122"/>
      <c r="U106" s="121" t="str">
        <f>IF($B106&lt;end_year_1,IFERROR(IF($B106&gt;supporting_sheet!$D$11, ROUND(VLOOKUP(supporting_sheet!$G$11,'waste_char_bulk_%_values'!$C$2:$AA$1093,10,FALSE),2), ROUND(VLOOKUP($D106,'waste_char_bulk_%_values'!$C$2:$AA$1093,10,FALSE),2)),0),"")</f>
        <v/>
      </c>
      <c r="V106" s="122"/>
      <c r="W106" s="123" t="b">
        <f>IF(B106&lt;end_year_1,IFERROR(IF(B106&gt;supporting_sheet!$D$11, ROUND(SUM(VLOOKUP(supporting_sheet!$G$11,'waste_char_bulk_%_values'!$C$2:$P$1093,12,FALSE),VLOOKUP(supporting_sheet!$G$11,'waste_char_bulk_%_values'!$C$2:$P$1093,13,FALSE),VLOOKUP(supporting_sheet!$G$11,'waste_char_bulk_%_values'!$C$2:$P$1093,14,FALSE)),2),ROUND(SUM(VLOOKUP($D106,'waste_char_bulk_%_values'!$C$2:$P$1093,12,FALSE),VLOOKUP($D106,'waste_char_bulk_%_values'!$C$2:$P$1093,13,FALSE),VLOOKUP($D106,'waste_char_bulk_%_values'!$C$2:$P$1093,14,FALSE)),2)),0))</f>
        <v>0</v>
      </c>
      <c r="X106" s="122"/>
      <c r="Y106" s="123" t="e">
        <f t="shared" si="9"/>
        <v>#VALUE!</v>
      </c>
      <c r="Z106" s="122"/>
      <c r="AA106" s="124"/>
      <c r="AB106" s="125">
        <f t="shared" si="12"/>
        <v>0</v>
      </c>
    </row>
    <row r="107" spans="2:29" s="111" customFormat="1" ht="15" x14ac:dyDescent="0.2">
      <c r="B107" s="112">
        <f>'DONNÉES '!B142</f>
        <v>101</v>
      </c>
      <c r="C107" s="112" t="str">
        <f t="shared" si="11"/>
        <v>AB</v>
      </c>
      <c r="D107" s="112" t="str">
        <f t="shared" si="10"/>
        <v>101ABDefault</v>
      </c>
      <c r="E107" s="121" t="str">
        <f>IF(B107&lt;end_year_1,IFERROR(IF(B107&gt;supporting_sheet!$D$11, ROUND(VLOOKUP(supporting_sheet!$G$11,'waste_char_bulk_%_values'!$C$2:$AA$1093,2,FALSE),2), ROUND(VLOOKUP($D107,'waste_char_bulk_%_values'!$C$2:$AA$1093,2,FALSE),2)),0),"")</f>
        <v/>
      </c>
      <c r="F107" s="122"/>
      <c r="G107" s="121" t="str">
        <f>IF($B107&lt;end_year_1,IFERROR(IF($B107&gt;supporting_sheet!$D$11, ROUND(VLOOKUP(supporting_sheet!$G$11,'waste_char_bulk_%_values'!$C$2:$AA$1093,3,FALSE),2), ROUND(VLOOKUP($D107,'waste_char_bulk_%_values'!$C$2:$AA$1093,3,FALSE),2)),0),"")</f>
        <v/>
      </c>
      <c r="H107" s="122"/>
      <c r="I107" s="121" t="str">
        <f>IF($B107&lt;end_year_1,IFERROR(IF($B107&gt;supporting_sheet!$D$11, ROUND(VLOOKUP(supporting_sheet!$G$11,'waste_char_bulk_%_values'!$C$2:$AA$1093,4,FALSE),2), ROUND(VLOOKUP($D107,'waste_char_bulk_%_values'!$C$2:$AA$1093,4,FALSE),2)),0),"")</f>
        <v/>
      </c>
      <c r="J107" s="122"/>
      <c r="K107" s="121" t="str">
        <f>IF($B107&lt;end_year_1,IFERROR(IF($B107&gt;supporting_sheet!$D$11, ROUND(VLOOKUP(supporting_sheet!$G$11,'waste_char_bulk_%_values'!$C$2:$AA$1093,5,FALSE),2), ROUND(VLOOKUP($D107,'waste_char_bulk_%_values'!$C$2:$AA$1093,5,FALSE),2)),0),"")</f>
        <v/>
      </c>
      <c r="L107" s="122"/>
      <c r="M107" s="121" t="str">
        <f>IF($B107&lt;end_year_1,IFERROR(IF($B107&gt;supporting_sheet!$D$11, ROUND(VLOOKUP(supporting_sheet!$G$11,'waste_char_bulk_%_values'!$C$2:$AA$1093,6,FALSE),2), ROUND(VLOOKUP($D107,'waste_char_bulk_%_values'!$C$2:$AA$1093,6,FALSE),2)),0),"")</f>
        <v/>
      </c>
      <c r="N107" s="122"/>
      <c r="O107" s="121" t="str">
        <f>IF($B107&lt;end_year_1,IFERROR(IF($B107&gt;supporting_sheet!$D$11, ROUND(VLOOKUP(supporting_sheet!$G$11,'waste_char_bulk_%_values'!$C$2:$AA$1093,7,FALSE),2), ROUND(VLOOKUP($D107,'waste_char_bulk_%_values'!$C$2:$AA$1093,7,FALSE),2)),0),"")</f>
        <v/>
      </c>
      <c r="P107" s="122"/>
      <c r="Q107" s="121" t="str">
        <f>IF($B107&lt;end_year_1,IFERROR(IF($B107&gt;supporting_sheet!$D$11, ROUND(VLOOKUP(supporting_sheet!$G$11,'waste_char_bulk_%_values'!$C$2:$AA$1093,8,FALSE),2), ROUND(VLOOKUP($D107,'waste_char_bulk_%_values'!$C$2:$AA$1093,8,FALSE),2)),0),"")</f>
        <v/>
      </c>
      <c r="R107" s="122"/>
      <c r="S107" s="121" t="str">
        <f>IF($B107&lt;end_year_1,IFERROR(IF($B107&gt;supporting_sheet!$D$11, ROUND(VLOOKUP(supporting_sheet!$G$11,'waste_char_bulk_%_values'!$C$2:$AA$1093,9,FALSE),2), ROUND(VLOOKUP($D107,'waste_char_bulk_%_values'!$C$2:$AA$1093,9,FALSE),2)),0),"")</f>
        <v/>
      </c>
      <c r="T107" s="122"/>
      <c r="U107" s="121" t="str">
        <f>IF($B107&lt;end_year_1,IFERROR(IF($B107&gt;supporting_sheet!$D$11, ROUND(VLOOKUP(supporting_sheet!$G$11,'waste_char_bulk_%_values'!$C$2:$AA$1093,10,FALSE),2), ROUND(VLOOKUP($D107,'waste_char_bulk_%_values'!$C$2:$AA$1093,10,FALSE),2)),0),"")</f>
        <v/>
      </c>
      <c r="V107" s="122"/>
      <c r="W107" s="123" t="b">
        <f>IF(B107&lt;end_year_1,IFERROR(IF(B107&gt;supporting_sheet!$D$11, ROUND(SUM(VLOOKUP(supporting_sheet!$G$11,'waste_char_bulk_%_values'!$C$2:$P$1093,12,FALSE),VLOOKUP(supporting_sheet!$G$11,'waste_char_bulk_%_values'!$C$2:$P$1093,13,FALSE),VLOOKUP(supporting_sheet!$G$11,'waste_char_bulk_%_values'!$C$2:$P$1093,14,FALSE)),2),ROUND(SUM(VLOOKUP($D107,'waste_char_bulk_%_values'!$C$2:$P$1093,12,FALSE),VLOOKUP($D107,'waste_char_bulk_%_values'!$C$2:$P$1093,13,FALSE),VLOOKUP($D107,'waste_char_bulk_%_values'!$C$2:$P$1093,14,FALSE)),2)),0))</f>
        <v>0</v>
      </c>
      <c r="X107" s="122"/>
      <c r="Y107" s="123" t="e">
        <f t="shared" si="9"/>
        <v>#VALUE!</v>
      </c>
      <c r="Z107" s="122"/>
      <c r="AA107" s="124"/>
      <c r="AB107" s="125">
        <f t="shared" si="12"/>
        <v>0</v>
      </c>
    </row>
    <row r="108" spans="2:29" ht="15" x14ac:dyDescent="0.2">
      <c r="B108" s="112">
        <f>'DONNÉES '!B143</f>
        <v>102</v>
      </c>
      <c r="C108" s="112" t="str">
        <f t="shared" si="11"/>
        <v>AB</v>
      </c>
      <c r="D108" s="112" t="str">
        <f t="shared" si="10"/>
        <v>102ABDefault</v>
      </c>
      <c r="E108" s="121" t="str">
        <f>IF(B108&lt;end_year_1,IFERROR(IF(B108&gt;supporting_sheet!$D$11, ROUND(VLOOKUP(supporting_sheet!$G$11,'waste_char_bulk_%_values'!$C$2:$AA$1093,2,FALSE),2), ROUND(VLOOKUP($D108,'waste_char_bulk_%_values'!$C$2:$AA$1093,2,FALSE),2)),0),"")</f>
        <v/>
      </c>
      <c r="F108" s="122"/>
      <c r="G108" s="121" t="str">
        <f>IF($B108&lt;end_year_1,IFERROR(IF($B108&gt;supporting_sheet!$D$11, ROUND(VLOOKUP(supporting_sheet!$G$11,'waste_char_bulk_%_values'!$C$2:$AA$1093,3,FALSE),2), ROUND(VLOOKUP($D108,'waste_char_bulk_%_values'!$C$2:$AA$1093,3,FALSE),2)),0),"")</f>
        <v/>
      </c>
      <c r="H108" s="122"/>
      <c r="I108" s="121" t="str">
        <f>IF($B108&lt;end_year_1,IFERROR(IF($B108&gt;supporting_sheet!$D$11, ROUND(VLOOKUP(supporting_sheet!$G$11,'waste_char_bulk_%_values'!$C$2:$AA$1093,4,FALSE),2), ROUND(VLOOKUP($D108,'waste_char_bulk_%_values'!$C$2:$AA$1093,4,FALSE),2)),0),"")</f>
        <v/>
      </c>
      <c r="J108" s="122"/>
      <c r="K108" s="121" t="str">
        <f>IF($B108&lt;end_year_1,IFERROR(IF($B108&gt;supporting_sheet!$D$11, ROUND(VLOOKUP(supporting_sheet!$G$11,'waste_char_bulk_%_values'!$C$2:$AA$1093,5,FALSE),2), ROUND(VLOOKUP($D108,'waste_char_bulk_%_values'!$C$2:$AA$1093,5,FALSE),2)),0),"")</f>
        <v/>
      </c>
      <c r="L108" s="122"/>
      <c r="M108" s="121" t="str">
        <f>IF($B108&lt;end_year_1,IFERROR(IF($B108&gt;supporting_sheet!$D$11, ROUND(VLOOKUP(supporting_sheet!$G$11,'waste_char_bulk_%_values'!$C$2:$AA$1093,6,FALSE),2), ROUND(VLOOKUP($D108,'waste_char_bulk_%_values'!$C$2:$AA$1093,6,FALSE),2)),0),"")</f>
        <v/>
      </c>
      <c r="N108" s="122"/>
      <c r="O108" s="121" t="str">
        <f>IF($B108&lt;end_year_1,IFERROR(IF($B108&gt;supporting_sheet!$D$11, ROUND(VLOOKUP(supporting_sheet!$G$11,'waste_char_bulk_%_values'!$C$2:$AA$1093,7,FALSE),2), ROUND(VLOOKUP($D108,'waste_char_bulk_%_values'!$C$2:$AA$1093,7,FALSE),2)),0),"")</f>
        <v/>
      </c>
      <c r="P108" s="122"/>
      <c r="Q108" s="121" t="str">
        <f>IF($B108&lt;end_year_1,IFERROR(IF($B108&gt;supporting_sheet!$D$11, ROUND(VLOOKUP(supporting_sheet!$G$11,'waste_char_bulk_%_values'!$C$2:$AA$1093,8,FALSE),2), ROUND(VLOOKUP($D108,'waste_char_bulk_%_values'!$C$2:$AA$1093,8,FALSE),2)),0),"")</f>
        <v/>
      </c>
      <c r="R108" s="122"/>
      <c r="S108" s="121" t="str">
        <f>IF($B108&lt;end_year_1,IFERROR(IF($B108&gt;supporting_sheet!$D$11, ROUND(VLOOKUP(supporting_sheet!$G$11,'waste_char_bulk_%_values'!$C$2:$AA$1093,9,FALSE),2), ROUND(VLOOKUP($D108,'waste_char_bulk_%_values'!$C$2:$AA$1093,9,FALSE),2)),0),"")</f>
        <v/>
      </c>
      <c r="T108" s="122"/>
      <c r="U108" s="121" t="str">
        <f>IF($B108&lt;end_year_1,IFERROR(IF($B108&gt;supporting_sheet!$D$11, ROUND(VLOOKUP(supporting_sheet!$G$11,'waste_char_bulk_%_values'!$C$2:$AA$1093,10,FALSE),2), ROUND(VLOOKUP($D108,'waste_char_bulk_%_values'!$C$2:$AA$1093,10,FALSE),2)),0),"")</f>
        <v/>
      </c>
      <c r="V108" s="122"/>
      <c r="W108" s="123" t="b">
        <f>IF(B108&lt;end_year_1,IFERROR(IF(B108&gt;supporting_sheet!$D$11, ROUND(SUM(VLOOKUP(supporting_sheet!$G$11,'waste_char_bulk_%_values'!$C$2:$P$1093,12,FALSE),VLOOKUP(supporting_sheet!$G$11,'waste_char_bulk_%_values'!$C$2:$P$1093,13,FALSE),VLOOKUP(supporting_sheet!$G$11,'waste_char_bulk_%_values'!$C$2:$P$1093,14,FALSE)),2),ROUND(SUM(VLOOKUP($D108,'waste_char_bulk_%_values'!$C$2:$P$1093,12,FALSE),VLOOKUP($D108,'waste_char_bulk_%_values'!$C$2:$P$1093,13,FALSE),VLOOKUP($D108,'waste_char_bulk_%_values'!$C$2:$P$1093,14,FALSE)),2)),0))</f>
        <v>0</v>
      </c>
      <c r="X108" s="122"/>
      <c r="Y108" s="123" t="e">
        <f t="shared" si="9"/>
        <v>#VALUE!</v>
      </c>
      <c r="Z108" s="122"/>
      <c r="AA108" s="124"/>
      <c r="AB108" s="125">
        <f t="shared" si="12"/>
        <v>0</v>
      </c>
      <c r="AC108" s="111"/>
    </row>
    <row r="109" spans="2:29" ht="15" x14ac:dyDescent="0.2">
      <c r="B109" s="112">
        <f>'DONNÉES '!B144</f>
        <v>103</v>
      </c>
      <c r="C109" s="112" t="str">
        <f t="shared" si="11"/>
        <v>AB</v>
      </c>
      <c r="D109" s="112" t="str">
        <f t="shared" si="10"/>
        <v>103ABDefault</v>
      </c>
      <c r="E109" s="121" t="str">
        <f>IF(B109&lt;end_year_1,IFERROR(IF(B109&gt;supporting_sheet!$D$11, ROUND(VLOOKUP(supporting_sheet!$G$11,'waste_char_bulk_%_values'!$C$2:$AA$1093,2,FALSE),2), ROUND(VLOOKUP($D109,'waste_char_bulk_%_values'!$C$2:$AA$1093,2,FALSE),2)),0),"")</f>
        <v/>
      </c>
      <c r="F109" s="122"/>
      <c r="G109" s="121" t="str">
        <f>IF($B109&lt;end_year_1,IFERROR(IF($B109&gt;supporting_sheet!$D$11, ROUND(VLOOKUP(supporting_sheet!$G$11,'waste_char_bulk_%_values'!$C$2:$AA$1093,3,FALSE),2), ROUND(VLOOKUP($D109,'waste_char_bulk_%_values'!$C$2:$AA$1093,3,FALSE),2)),0),"")</f>
        <v/>
      </c>
      <c r="H109" s="122"/>
      <c r="I109" s="121" t="str">
        <f>IF($B109&lt;end_year_1,IFERROR(IF($B109&gt;supporting_sheet!$D$11, ROUND(VLOOKUP(supporting_sheet!$G$11,'waste_char_bulk_%_values'!$C$2:$AA$1093,4,FALSE),2), ROUND(VLOOKUP($D109,'waste_char_bulk_%_values'!$C$2:$AA$1093,4,FALSE),2)),0),"")</f>
        <v/>
      </c>
      <c r="J109" s="122"/>
      <c r="K109" s="121" t="str">
        <f>IF($B109&lt;end_year_1,IFERROR(IF($B109&gt;supporting_sheet!$D$11, ROUND(VLOOKUP(supporting_sheet!$G$11,'waste_char_bulk_%_values'!$C$2:$AA$1093,5,FALSE),2), ROUND(VLOOKUP($D109,'waste_char_bulk_%_values'!$C$2:$AA$1093,5,FALSE),2)),0),"")</f>
        <v/>
      </c>
      <c r="L109" s="122"/>
      <c r="M109" s="121" t="str">
        <f>IF($B109&lt;end_year_1,IFERROR(IF($B109&gt;supporting_sheet!$D$11, ROUND(VLOOKUP(supporting_sheet!$G$11,'waste_char_bulk_%_values'!$C$2:$AA$1093,6,FALSE),2), ROUND(VLOOKUP($D109,'waste_char_bulk_%_values'!$C$2:$AA$1093,6,FALSE),2)),0),"")</f>
        <v/>
      </c>
      <c r="N109" s="122"/>
      <c r="O109" s="121" t="str">
        <f>IF($B109&lt;end_year_1,IFERROR(IF($B109&gt;supporting_sheet!$D$11, ROUND(VLOOKUP(supporting_sheet!$G$11,'waste_char_bulk_%_values'!$C$2:$AA$1093,7,FALSE),2), ROUND(VLOOKUP($D109,'waste_char_bulk_%_values'!$C$2:$AA$1093,7,FALSE),2)),0),"")</f>
        <v/>
      </c>
      <c r="P109" s="122"/>
      <c r="Q109" s="121" t="str">
        <f>IF($B109&lt;end_year_1,IFERROR(IF($B109&gt;supporting_sheet!$D$11, ROUND(VLOOKUP(supporting_sheet!$G$11,'waste_char_bulk_%_values'!$C$2:$AA$1093,8,FALSE),2), ROUND(VLOOKUP($D109,'waste_char_bulk_%_values'!$C$2:$AA$1093,8,FALSE),2)),0),"")</f>
        <v/>
      </c>
      <c r="R109" s="122"/>
      <c r="S109" s="121" t="str">
        <f>IF($B109&lt;end_year_1,IFERROR(IF($B109&gt;supporting_sheet!$D$11, ROUND(VLOOKUP(supporting_sheet!$G$11,'waste_char_bulk_%_values'!$C$2:$AA$1093,9,FALSE),2), ROUND(VLOOKUP($D109,'waste_char_bulk_%_values'!$C$2:$AA$1093,9,FALSE),2)),0),"")</f>
        <v/>
      </c>
      <c r="T109" s="122"/>
      <c r="U109" s="121" t="str">
        <f>IF($B109&lt;end_year_1,IFERROR(IF($B109&gt;supporting_sheet!$D$11, ROUND(VLOOKUP(supporting_sheet!$G$11,'waste_char_bulk_%_values'!$C$2:$AA$1093,10,FALSE),2), ROUND(VLOOKUP($D109,'waste_char_bulk_%_values'!$C$2:$AA$1093,10,FALSE),2)),0),"")</f>
        <v/>
      </c>
      <c r="V109" s="122"/>
      <c r="W109" s="123" t="b">
        <f>IF(B109&lt;end_year_1,IFERROR(IF(B109&gt;supporting_sheet!$D$11, ROUND(SUM(VLOOKUP(supporting_sheet!$G$11,'waste_char_bulk_%_values'!$C$2:$P$1093,12,FALSE),VLOOKUP(supporting_sheet!$G$11,'waste_char_bulk_%_values'!$C$2:$P$1093,13,FALSE),VLOOKUP(supporting_sheet!$G$11,'waste_char_bulk_%_values'!$C$2:$P$1093,14,FALSE)),2),ROUND(SUM(VLOOKUP($D109,'waste_char_bulk_%_values'!$C$2:$P$1093,12,FALSE),VLOOKUP($D109,'waste_char_bulk_%_values'!$C$2:$P$1093,13,FALSE),VLOOKUP($D109,'waste_char_bulk_%_values'!$C$2:$P$1093,14,FALSE)),2)),0))</f>
        <v>0</v>
      </c>
      <c r="X109" s="122"/>
      <c r="Y109" s="123" t="e">
        <f t="shared" si="9"/>
        <v>#VALUE!</v>
      </c>
      <c r="Z109" s="122"/>
      <c r="AA109" s="124"/>
      <c r="AB109" s="125">
        <f t="shared" si="12"/>
        <v>0</v>
      </c>
      <c r="AC109" s="111"/>
    </row>
    <row r="110" spans="2:29" ht="15" x14ac:dyDescent="0.2">
      <c r="B110" s="112">
        <f>'DONNÉES '!B145</f>
        <v>104</v>
      </c>
      <c r="C110" s="112" t="str">
        <f t="shared" si="11"/>
        <v>AB</v>
      </c>
      <c r="D110" s="112" t="str">
        <f t="shared" si="10"/>
        <v>104ABDefault</v>
      </c>
      <c r="E110" s="121" t="str">
        <f>IF(B110&lt;end_year_1,IFERROR(IF(B110&gt;supporting_sheet!$D$11, ROUND(VLOOKUP(supporting_sheet!$G$11,'waste_char_bulk_%_values'!$C$2:$AA$1093,2,FALSE),2), ROUND(VLOOKUP($D110,'waste_char_bulk_%_values'!$C$2:$AA$1093,2,FALSE),2)),0),"")</f>
        <v/>
      </c>
      <c r="F110" s="122"/>
      <c r="G110" s="121" t="str">
        <f>IF($B110&lt;end_year_1,IFERROR(IF($B110&gt;supporting_sheet!$D$11, ROUND(VLOOKUP(supporting_sheet!$G$11,'waste_char_bulk_%_values'!$C$2:$AA$1093,3,FALSE),2), ROUND(VLOOKUP($D110,'waste_char_bulk_%_values'!$C$2:$AA$1093,3,FALSE),2)),0),"")</f>
        <v/>
      </c>
      <c r="H110" s="122"/>
      <c r="I110" s="121" t="str">
        <f>IF($B110&lt;end_year_1,IFERROR(IF($B110&gt;supporting_sheet!$D$11, ROUND(VLOOKUP(supporting_sheet!$G$11,'waste_char_bulk_%_values'!$C$2:$AA$1093,4,FALSE),2), ROUND(VLOOKUP($D110,'waste_char_bulk_%_values'!$C$2:$AA$1093,4,FALSE),2)),0),"")</f>
        <v/>
      </c>
      <c r="J110" s="122"/>
      <c r="K110" s="121" t="str">
        <f>IF($B110&lt;end_year_1,IFERROR(IF($B110&gt;supporting_sheet!$D$11, ROUND(VLOOKUP(supporting_sheet!$G$11,'waste_char_bulk_%_values'!$C$2:$AA$1093,5,FALSE),2), ROUND(VLOOKUP($D110,'waste_char_bulk_%_values'!$C$2:$AA$1093,5,FALSE),2)),0),"")</f>
        <v/>
      </c>
      <c r="L110" s="122"/>
      <c r="M110" s="121" t="str">
        <f>IF($B110&lt;end_year_1,IFERROR(IF($B110&gt;supporting_sheet!$D$11, ROUND(VLOOKUP(supporting_sheet!$G$11,'waste_char_bulk_%_values'!$C$2:$AA$1093,6,FALSE),2), ROUND(VLOOKUP($D110,'waste_char_bulk_%_values'!$C$2:$AA$1093,6,FALSE),2)),0),"")</f>
        <v/>
      </c>
      <c r="N110" s="122"/>
      <c r="O110" s="121" t="str">
        <f>IF($B110&lt;end_year_1,IFERROR(IF($B110&gt;supporting_sheet!$D$11, ROUND(VLOOKUP(supporting_sheet!$G$11,'waste_char_bulk_%_values'!$C$2:$AA$1093,7,FALSE),2), ROUND(VLOOKUP($D110,'waste_char_bulk_%_values'!$C$2:$AA$1093,7,FALSE),2)),0),"")</f>
        <v/>
      </c>
      <c r="P110" s="122"/>
      <c r="Q110" s="121" t="str">
        <f>IF($B110&lt;end_year_1,IFERROR(IF($B110&gt;supporting_sheet!$D$11, ROUND(VLOOKUP(supporting_sheet!$G$11,'waste_char_bulk_%_values'!$C$2:$AA$1093,8,FALSE),2), ROUND(VLOOKUP($D110,'waste_char_bulk_%_values'!$C$2:$AA$1093,8,FALSE),2)),0),"")</f>
        <v/>
      </c>
      <c r="R110" s="122"/>
      <c r="S110" s="121" t="str">
        <f>IF($B110&lt;end_year_1,IFERROR(IF($B110&gt;supporting_sheet!$D$11, ROUND(VLOOKUP(supporting_sheet!$G$11,'waste_char_bulk_%_values'!$C$2:$AA$1093,9,FALSE),2), ROUND(VLOOKUP($D110,'waste_char_bulk_%_values'!$C$2:$AA$1093,9,FALSE),2)),0),"")</f>
        <v/>
      </c>
      <c r="T110" s="122"/>
      <c r="U110" s="121" t="str">
        <f>IF($B110&lt;end_year_1,IFERROR(IF($B110&gt;supporting_sheet!$D$11, ROUND(VLOOKUP(supporting_sheet!$G$11,'waste_char_bulk_%_values'!$C$2:$AA$1093,10,FALSE),2), ROUND(VLOOKUP($D110,'waste_char_bulk_%_values'!$C$2:$AA$1093,10,FALSE),2)),0),"")</f>
        <v/>
      </c>
      <c r="V110" s="122"/>
      <c r="W110" s="123" t="b">
        <f>IF(B110&lt;end_year_1,IFERROR(IF(B110&gt;supporting_sheet!$D$11, ROUND(SUM(VLOOKUP(supporting_sheet!$G$11,'waste_char_bulk_%_values'!$C$2:$P$1093,12,FALSE),VLOOKUP(supporting_sheet!$G$11,'waste_char_bulk_%_values'!$C$2:$P$1093,13,FALSE),VLOOKUP(supporting_sheet!$G$11,'waste_char_bulk_%_values'!$C$2:$P$1093,14,FALSE)),2),ROUND(SUM(VLOOKUP($D110,'waste_char_bulk_%_values'!$C$2:$P$1093,12,FALSE),VLOOKUP($D110,'waste_char_bulk_%_values'!$C$2:$P$1093,13,FALSE),VLOOKUP($D110,'waste_char_bulk_%_values'!$C$2:$P$1093,14,FALSE)),2)),0))</f>
        <v>0</v>
      </c>
      <c r="X110" s="122"/>
      <c r="Y110" s="123" t="e">
        <f t="shared" si="9"/>
        <v>#VALUE!</v>
      </c>
      <c r="Z110" s="122"/>
      <c r="AA110" s="124"/>
      <c r="AB110" s="125">
        <f t="shared" si="12"/>
        <v>0</v>
      </c>
      <c r="AC110" s="111"/>
    </row>
    <row r="111" spans="2:29" ht="15" x14ac:dyDescent="0.2">
      <c r="B111" s="112">
        <f>'DONNÉES '!B146</f>
        <v>105</v>
      </c>
      <c r="C111" s="112" t="str">
        <f t="shared" si="11"/>
        <v>AB</v>
      </c>
      <c r="D111" s="112" t="str">
        <f t="shared" si="10"/>
        <v>105ABDefault</v>
      </c>
      <c r="E111" s="121" t="str">
        <f>IF(B111&lt;end_year_1,IFERROR(IF(B111&gt;supporting_sheet!$D$11, ROUND(VLOOKUP(supporting_sheet!$G$11,'waste_char_bulk_%_values'!$C$2:$AA$1093,2,FALSE),2), ROUND(VLOOKUP($D111,'waste_char_bulk_%_values'!$C$2:$AA$1093,2,FALSE),2)),0),"")</f>
        <v/>
      </c>
      <c r="F111" s="122"/>
      <c r="G111" s="121" t="str">
        <f>IF($B111&lt;end_year_1,IFERROR(IF($B111&gt;supporting_sheet!$D$11, ROUND(VLOOKUP(supporting_sheet!$G$11,'waste_char_bulk_%_values'!$C$2:$AA$1093,3,FALSE),2), ROUND(VLOOKUP($D111,'waste_char_bulk_%_values'!$C$2:$AA$1093,3,FALSE),2)),0),"")</f>
        <v/>
      </c>
      <c r="H111" s="122"/>
      <c r="I111" s="121" t="str">
        <f>IF($B111&lt;end_year_1,IFERROR(IF($B111&gt;supporting_sheet!$D$11, ROUND(VLOOKUP(supporting_sheet!$G$11,'waste_char_bulk_%_values'!$C$2:$AA$1093,4,FALSE),2), ROUND(VLOOKUP($D111,'waste_char_bulk_%_values'!$C$2:$AA$1093,4,FALSE),2)),0),"")</f>
        <v/>
      </c>
      <c r="J111" s="122"/>
      <c r="K111" s="121" t="str">
        <f>IF($B111&lt;end_year_1,IFERROR(IF($B111&gt;supporting_sheet!$D$11, ROUND(VLOOKUP(supporting_sheet!$G$11,'waste_char_bulk_%_values'!$C$2:$AA$1093,5,FALSE),2), ROUND(VLOOKUP($D111,'waste_char_bulk_%_values'!$C$2:$AA$1093,5,FALSE),2)),0),"")</f>
        <v/>
      </c>
      <c r="L111" s="122"/>
      <c r="M111" s="121" t="str">
        <f>IF($B111&lt;end_year_1,IFERROR(IF($B111&gt;supporting_sheet!$D$11, ROUND(VLOOKUP(supporting_sheet!$G$11,'waste_char_bulk_%_values'!$C$2:$AA$1093,6,FALSE),2), ROUND(VLOOKUP($D111,'waste_char_bulk_%_values'!$C$2:$AA$1093,6,FALSE),2)),0),"")</f>
        <v/>
      </c>
      <c r="N111" s="122"/>
      <c r="O111" s="121" t="str">
        <f>IF($B111&lt;end_year_1,IFERROR(IF($B111&gt;supporting_sheet!$D$11, ROUND(VLOOKUP(supporting_sheet!$G$11,'waste_char_bulk_%_values'!$C$2:$AA$1093,7,FALSE),2), ROUND(VLOOKUP($D111,'waste_char_bulk_%_values'!$C$2:$AA$1093,7,FALSE),2)),0),"")</f>
        <v/>
      </c>
      <c r="P111" s="122"/>
      <c r="Q111" s="121" t="str">
        <f>IF($B111&lt;end_year_1,IFERROR(IF($B111&gt;supporting_sheet!$D$11, ROUND(VLOOKUP(supporting_sheet!$G$11,'waste_char_bulk_%_values'!$C$2:$AA$1093,8,FALSE),2), ROUND(VLOOKUP($D111,'waste_char_bulk_%_values'!$C$2:$AA$1093,8,FALSE),2)),0),"")</f>
        <v/>
      </c>
      <c r="R111" s="122"/>
      <c r="S111" s="121" t="str">
        <f>IF($B111&lt;end_year_1,IFERROR(IF($B111&gt;supporting_sheet!$D$11, ROUND(VLOOKUP(supporting_sheet!$G$11,'waste_char_bulk_%_values'!$C$2:$AA$1093,9,FALSE),2), ROUND(VLOOKUP($D111,'waste_char_bulk_%_values'!$C$2:$AA$1093,9,FALSE),2)),0),"")</f>
        <v/>
      </c>
      <c r="T111" s="122"/>
      <c r="U111" s="121" t="str">
        <f>IF($B111&lt;end_year_1,IFERROR(IF($B111&gt;supporting_sheet!$D$11, ROUND(VLOOKUP(supporting_sheet!$G$11,'waste_char_bulk_%_values'!$C$2:$AA$1093,10,FALSE),2), ROUND(VLOOKUP($D111,'waste_char_bulk_%_values'!$C$2:$AA$1093,10,FALSE),2)),0),"")</f>
        <v/>
      </c>
      <c r="V111" s="122"/>
      <c r="W111" s="123" t="b">
        <f>IF(B111&lt;end_year_1,IFERROR(IF(B111&gt;supporting_sheet!$D$11, ROUND(SUM(VLOOKUP(supporting_sheet!$G$11,'waste_char_bulk_%_values'!$C$2:$P$1093,12,FALSE),VLOOKUP(supporting_sheet!$G$11,'waste_char_bulk_%_values'!$C$2:$P$1093,13,FALSE),VLOOKUP(supporting_sheet!$G$11,'waste_char_bulk_%_values'!$C$2:$P$1093,14,FALSE)),2),ROUND(SUM(VLOOKUP($D111,'waste_char_bulk_%_values'!$C$2:$P$1093,12,FALSE),VLOOKUP($D111,'waste_char_bulk_%_values'!$C$2:$P$1093,13,FALSE),VLOOKUP($D111,'waste_char_bulk_%_values'!$C$2:$P$1093,14,FALSE)),2)),0))</f>
        <v>0</v>
      </c>
      <c r="X111" s="122"/>
      <c r="Y111" s="123" t="e">
        <f t="shared" si="9"/>
        <v>#VALUE!</v>
      </c>
      <c r="Z111" s="122"/>
      <c r="AA111" s="124"/>
      <c r="AB111" s="125">
        <f t="shared" si="12"/>
        <v>0</v>
      </c>
      <c r="AC111" s="111"/>
    </row>
    <row r="112" spans="2:29" ht="15" x14ac:dyDescent="0.2">
      <c r="B112" s="112">
        <f>'DONNÉES '!B147</f>
        <v>106</v>
      </c>
      <c r="C112" s="112" t="str">
        <f t="shared" si="11"/>
        <v>AB</v>
      </c>
      <c r="D112" s="112" t="str">
        <f t="shared" si="10"/>
        <v>106ABDefault</v>
      </c>
      <c r="E112" s="121" t="str">
        <f>IF(B112&lt;end_year_1,IFERROR(IF(B112&gt;supporting_sheet!$D$11, ROUND(VLOOKUP(supporting_sheet!$G$11,'waste_char_bulk_%_values'!$C$2:$AA$1093,2,FALSE),2), ROUND(VLOOKUP($D112,'waste_char_bulk_%_values'!$C$2:$AA$1093,2,FALSE),2)),0),"")</f>
        <v/>
      </c>
      <c r="F112" s="122"/>
      <c r="G112" s="121" t="str">
        <f>IF($B112&lt;end_year_1,IFERROR(IF($B112&gt;supporting_sheet!$D$11, ROUND(VLOOKUP(supporting_sheet!$G$11,'waste_char_bulk_%_values'!$C$2:$AA$1093,3,FALSE),2), ROUND(VLOOKUP($D112,'waste_char_bulk_%_values'!$C$2:$AA$1093,3,FALSE),2)),0),"")</f>
        <v/>
      </c>
      <c r="H112" s="122"/>
      <c r="I112" s="121" t="str">
        <f>IF($B112&lt;end_year_1,IFERROR(IF($B112&gt;supporting_sheet!$D$11, ROUND(VLOOKUP(supporting_sheet!$G$11,'waste_char_bulk_%_values'!$C$2:$AA$1093,4,FALSE),2), ROUND(VLOOKUP($D112,'waste_char_bulk_%_values'!$C$2:$AA$1093,4,FALSE),2)),0),"")</f>
        <v/>
      </c>
      <c r="J112" s="122"/>
      <c r="K112" s="121" t="str">
        <f>IF($B112&lt;end_year_1,IFERROR(IF($B112&gt;supporting_sheet!$D$11, ROUND(VLOOKUP(supporting_sheet!$G$11,'waste_char_bulk_%_values'!$C$2:$AA$1093,5,FALSE),2), ROUND(VLOOKUP($D112,'waste_char_bulk_%_values'!$C$2:$AA$1093,5,FALSE),2)),0),"")</f>
        <v/>
      </c>
      <c r="L112" s="122"/>
      <c r="M112" s="121" t="str">
        <f>IF($B112&lt;end_year_1,IFERROR(IF($B112&gt;supporting_sheet!$D$11, ROUND(VLOOKUP(supporting_sheet!$G$11,'waste_char_bulk_%_values'!$C$2:$AA$1093,6,FALSE),2), ROUND(VLOOKUP($D112,'waste_char_bulk_%_values'!$C$2:$AA$1093,6,FALSE),2)),0),"")</f>
        <v/>
      </c>
      <c r="N112" s="122"/>
      <c r="O112" s="121" t="str">
        <f>IF($B112&lt;end_year_1,IFERROR(IF($B112&gt;supporting_sheet!$D$11, ROUND(VLOOKUP(supporting_sheet!$G$11,'waste_char_bulk_%_values'!$C$2:$AA$1093,7,FALSE),2), ROUND(VLOOKUP($D112,'waste_char_bulk_%_values'!$C$2:$AA$1093,7,FALSE),2)),0),"")</f>
        <v/>
      </c>
      <c r="P112" s="122"/>
      <c r="Q112" s="121" t="str">
        <f>IF($B112&lt;end_year_1,IFERROR(IF($B112&gt;supporting_sheet!$D$11, ROUND(VLOOKUP(supporting_sheet!$G$11,'waste_char_bulk_%_values'!$C$2:$AA$1093,8,FALSE),2), ROUND(VLOOKUP($D112,'waste_char_bulk_%_values'!$C$2:$AA$1093,8,FALSE),2)),0),"")</f>
        <v/>
      </c>
      <c r="R112" s="122"/>
      <c r="S112" s="121" t="str">
        <f>IF($B112&lt;end_year_1,IFERROR(IF($B112&gt;supporting_sheet!$D$11, ROUND(VLOOKUP(supporting_sheet!$G$11,'waste_char_bulk_%_values'!$C$2:$AA$1093,9,FALSE),2), ROUND(VLOOKUP($D112,'waste_char_bulk_%_values'!$C$2:$AA$1093,9,FALSE),2)),0),"")</f>
        <v/>
      </c>
      <c r="T112" s="122"/>
      <c r="U112" s="121" t="str">
        <f>IF($B112&lt;end_year_1,IFERROR(IF($B112&gt;supporting_sheet!$D$11, ROUND(VLOOKUP(supporting_sheet!$G$11,'waste_char_bulk_%_values'!$C$2:$AA$1093,10,FALSE),2), ROUND(VLOOKUP($D112,'waste_char_bulk_%_values'!$C$2:$AA$1093,10,FALSE),2)),0),"")</f>
        <v/>
      </c>
      <c r="V112" s="122"/>
      <c r="W112" s="123" t="b">
        <f>IF(B112&lt;end_year_1,IFERROR(IF(B112&gt;supporting_sheet!$D$11, ROUND(SUM(VLOOKUP(supporting_sheet!$G$11,'waste_char_bulk_%_values'!$C$2:$P$1093,12,FALSE),VLOOKUP(supporting_sheet!$G$11,'waste_char_bulk_%_values'!$C$2:$P$1093,13,FALSE),VLOOKUP(supporting_sheet!$G$11,'waste_char_bulk_%_values'!$C$2:$P$1093,14,FALSE)),2),ROUND(SUM(VLOOKUP($D112,'waste_char_bulk_%_values'!$C$2:$P$1093,12,FALSE),VLOOKUP($D112,'waste_char_bulk_%_values'!$C$2:$P$1093,13,FALSE),VLOOKUP($D112,'waste_char_bulk_%_values'!$C$2:$P$1093,14,FALSE)),2)),0))</f>
        <v>0</v>
      </c>
      <c r="X112" s="122"/>
      <c r="Y112" s="123" t="e">
        <f t="shared" si="9"/>
        <v>#VALUE!</v>
      </c>
      <c r="Z112" s="122"/>
      <c r="AA112" s="124"/>
      <c r="AB112" s="125">
        <f t="shared" si="12"/>
        <v>0</v>
      </c>
      <c r="AC112" s="111"/>
    </row>
    <row r="113" spans="2:29" ht="15" x14ac:dyDescent="0.2">
      <c r="B113" s="112">
        <f>'DONNÉES '!B148</f>
        <v>107</v>
      </c>
      <c r="C113" s="112" t="str">
        <f t="shared" si="11"/>
        <v>AB</v>
      </c>
      <c r="D113" s="112" t="str">
        <f t="shared" si="10"/>
        <v>107ABDefault</v>
      </c>
      <c r="E113" s="121" t="str">
        <f>IF(B113&lt;end_year_1,IFERROR(IF(B113&gt;supporting_sheet!$D$11, ROUND(VLOOKUP(supporting_sheet!$G$11,'waste_char_bulk_%_values'!$C$2:$AA$1093,2,FALSE),2), ROUND(VLOOKUP($D113,'waste_char_bulk_%_values'!$C$2:$AA$1093,2,FALSE),2)),0),"")</f>
        <v/>
      </c>
      <c r="F113" s="122"/>
      <c r="G113" s="121" t="str">
        <f>IF($B113&lt;end_year_1,IFERROR(IF($B113&gt;supporting_sheet!$D$11, ROUND(VLOOKUP(supporting_sheet!$G$11,'waste_char_bulk_%_values'!$C$2:$AA$1093,3,FALSE),2), ROUND(VLOOKUP($D113,'waste_char_bulk_%_values'!$C$2:$AA$1093,3,FALSE),2)),0),"")</f>
        <v/>
      </c>
      <c r="H113" s="122"/>
      <c r="I113" s="121" t="str">
        <f>IF($B113&lt;end_year_1,IFERROR(IF($B113&gt;supporting_sheet!$D$11, ROUND(VLOOKUP(supporting_sheet!$G$11,'waste_char_bulk_%_values'!$C$2:$AA$1093,4,FALSE),2), ROUND(VLOOKUP($D113,'waste_char_bulk_%_values'!$C$2:$AA$1093,4,FALSE),2)),0),"")</f>
        <v/>
      </c>
      <c r="J113" s="122"/>
      <c r="K113" s="121" t="str">
        <f>IF($B113&lt;end_year_1,IFERROR(IF($B113&gt;supporting_sheet!$D$11, ROUND(VLOOKUP(supporting_sheet!$G$11,'waste_char_bulk_%_values'!$C$2:$AA$1093,5,FALSE),2), ROUND(VLOOKUP($D113,'waste_char_bulk_%_values'!$C$2:$AA$1093,5,FALSE),2)),0),"")</f>
        <v/>
      </c>
      <c r="L113" s="122"/>
      <c r="M113" s="121" t="str">
        <f>IF($B113&lt;end_year_1,IFERROR(IF($B113&gt;supporting_sheet!$D$11, ROUND(VLOOKUP(supporting_sheet!$G$11,'waste_char_bulk_%_values'!$C$2:$AA$1093,6,FALSE),2), ROUND(VLOOKUP($D113,'waste_char_bulk_%_values'!$C$2:$AA$1093,6,FALSE),2)),0),"")</f>
        <v/>
      </c>
      <c r="N113" s="122"/>
      <c r="O113" s="121" t="str">
        <f>IF($B113&lt;end_year_1,IFERROR(IF($B113&gt;supporting_sheet!$D$11, ROUND(VLOOKUP(supporting_sheet!$G$11,'waste_char_bulk_%_values'!$C$2:$AA$1093,7,FALSE),2), ROUND(VLOOKUP($D113,'waste_char_bulk_%_values'!$C$2:$AA$1093,7,FALSE),2)),0),"")</f>
        <v/>
      </c>
      <c r="P113" s="122"/>
      <c r="Q113" s="121" t="str">
        <f>IF($B113&lt;end_year_1,IFERROR(IF($B113&gt;supporting_sheet!$D$11, ROUND(VLOOKUP(supporting_sheet!$G$11,'waste_char_bulk_%_values'!$C$2:$AA$1093,8,FALSE),2), ROUND(VLOOKUP($D113,'waste_char_bulk_%_values'!$C$2:$AA$1093,8,FALSE),2)),0),"")</f>
        <v/>
      </c>
      <c r="R113" s="122"/>
      <c r="S113" s="121" t="str">
        <f>IF($B113&lt;end_year_1,IFERROR(IF($B113&gt;supporting_sheet!$D$11, ROUND(VLOOKUP(supporting_sheet!$G$11,'waste_char_bulk_%_values'!$C$2:$AA$1093,9,FALSE),2), ROUND(VLOOKUP($D113,'waste_char_bulk_%_values'!$C$2:$AA$1093,9,FALSE),2)),0),"")</f>
        <v/>
      </c>
      <c r="T113" s="122"/>
      <c r="U113" s="121" t="str">
        <f>IF($B113&lt;end_year_1,IFERROR(IF($B113&gt;supporting_sheet!$D$11, ROUND(VLOOKUP(supporting_sheet!$G$11,'waste_char_bulk_%_values'!$C$2:$AA$1093,10,FALSE),2), ROUND(VLOOKUP($D113,'waste_char_bulk_%_values'!$C$2:$AA$1093,10,FALSE),2)),0),"")</f>
        <v/>
      </c>
      <c r="V113" s="122"/>
      <c r="W113" s="123" t="b">
        <f>IF(B113&lt;end_year_1,IFERROR(IF(B113&gt;supporting_sheet!$D$11, ROUND(SUM(VLOOKUP(supporting_sheet!$G$11,'waste_char_bulk_%_values'!$C$2:$P$1093,12,FALSE),VLOOKUP(supporting_sheet!$G$11,'waste_char_bulk_%_values'!$C$2:$P$1093,13,FALSE),VLOOKUP(supporting_sheet!$G$11,'waste_char_bulk_%_values'!$C$2:$P$1093,14,FALSE)),2),ROUND(SUM(VLOOKUP($D113,'waste_char_bulk_%_values'!$C$2:$P$1093,12,FALSE),VLOOKUP($D113,'waste_char_bulk_%_values'!$C$2:$P$1093,13,FALSE),VLOOKUP($D113,'waste_char_bulk_%_values'!$C$2:$P$1093,14,FALSE)),2)),0))</f>
        <v>0</v>
      </c>
      <c r="X113" s="122"/>
      <c r="Y113" s="123" t="e">
        <f t="shared" si="9"/>
        <v>#VALUE!</v>
      </c>
      <c r="Z113" s="122"/>
      <c r="AA113" s="124"/>
      <c r="AB113" s="125">
        <f t="shared" si="12"/>
        <v>0</v>
      </c>
      <c r="AC113" s="111"/>
    </row>
    <row r="114" spans="2:29" ht="15" x14ac:dyDescent="0.2">
      <c r="B114" s="112">
        <f>'DONNÉES '!B149</f>
        <v>108</v>
      </c>
      <c r="C114" s="112" t="str">
        <f t="shared" si="11"/>
        <v>AB</v>
      </c>
      <c r="D114" s="112" t="str">
        <f t="shared" si="10"/>
        <v>108ABDefault</v>
      </c>
      <c r="E114" s="121" t="str">
        <f>IF(B114&lt;end_year_1,IFERROR(IF(B114&gt;supporting_sheet!$D$11, ROUND(VLOOKUP(supporting_sheet!$G$11,'waste_char_bulk_%_values'!$C$2:$AA$1093,2,FALSE),2), ROUND(VLOOKUP($D114,'waste_char_bulk_%_values'!$C$2:$AA$1093,2,FALSE),2)),0),"")</f>
        <v/>
      </c>
      <c r="F114" s="122"/>
      <c r="G114" s="121" t="str">
        <f>IF($B114&lt;end_year_1,IFERROR(IF($B114&gt;supporting_sheet!$D$11, ROUND(VLOOKUP(supporting_sheet!$G$11,'waste_char_bulk_%_values'!$C$2:$AA$1093,3,FALSE),2), ROUND(VLOOKUP($D114,'waste_char_bulk_%_values'!$C$2:$AA$1093,3,FALSE),2)),0),"")</f>
        <v/>
      </c>
      <c r="H114" s="122"/>
      <c r="I114" s="121" t="str">
        <f>IF($B114&lt;end_year_1,IFERROR(IF($B114&gt;supporting_sheet!$D$11, ROUND(VLOOKUP(supporting_sheet!$G$11,'waste_char_bulk_%_values'!$C$2:$AA$1093,4,FALSE),2), ROUND(VLOOKUP($D114,'waste_char_bulk_%_values'!$C$2:$AA$1093,4,FALSE),2)),0),"")</f>
        <v/>
      </c>
      <c r="J114" s="122"/>
      <c r="K114" s="121" t="str">
        <f>IF($B114&lt;end_year_1,IFERROR(IF($B114&gt;supporting_sheet!$D$11, ROUND(VLOOKUP(supporting_sheet!$G$11,'waste_char_bulk_%_values'!$C$2:$AA$1093,5,FALSE),2), ROUND(VLOOKUP($D114,'waste_char_bulk_%_values'!$C$2:$AA$1093,5,FALSE),2)),0),"")</f>
        <v/>
      </c>
      <c r="L114" s="122"/>
      <c r="M114" s="121" t="str">
        <f>IF($B114&lt;end_year_1,IFERROR(IF($B114&gt;supporting_sheet!$D$11, ROUND(VLOOKUP(supporting_sheet!$G$11,'waste_char_bulk_%_values'!$C$2:$AA$1093,6,FALSE),2), ROUND(VLOOKUP($D114,'waste_char_bulk_%_values'!$C$2:$AA$1093,6,FALSE),2)),0),"")</f>
        <v/>
      </c>
      <c r="N114" s="122"/>
      <c r="O114" s="121" t="str">
        <f>IF($B114&lt;end_year_1,IFERROR(IF($B114&gt;supporting_sheet!$D$11, ROUND(VLOOKUP(supporting_sheet!$G$11,'waste_char_bulk_%_values'!$C$2:$AA$1093,7,FALSE),2), ROUND(VLOOKUP($D114,'waste_char_bulk_%_values'!$C$2:$AA$1093,7,FALSE),2)),0),"")</f>
        <v/>
      </c>
      <c r="P114" s="122"/>
      <c r="Q114" s="121" t="str">
        <f>IF($B114&lt;end_year_1,IFERROR(IF($B114&gt;supporting_sheet!$D$11, ROUND(VLOOKUP(supporting_sheet!$G$11,'waste_char_bulk_%_values'!$C$2:$AA$1093,8,FALSE),2), ROUND(VLOOKUP($D114,'waste_char_bulk_%_values'!$C$2:$AA$1093,8,FALSE),2)),0),"")</f>
        <v/>
      </c>
      <c r="R114" s="122"/>
      <c r="S114" s="121" t="str">
        <f>IF($B114&lt;end_year_1,IFERROR(IF($B114&gt;supporting_sheet!$D$11, ROUND(VLOOKUP(supporting_sheet!$G$11,'waste_char_bulk_%_values'!$C$2:$AA$1093,9,FALSE),2), ROUND(VLOOKUP($D114,'waste_char_bulk_%_values'!$C$2:$AA$1093,9,FALSE),2)),0),"")</f>
        <v/>
      </c>
      <c r="T114" s="122"/>
      <c r="U114" s="121" t="str">
        <f>IF($B114&lt;end_year_1,IFERROR(IF($B114&gt;supporting_sheet!$D$11, ROUND(VLOOKUP(supporting_sheet!$G$11,'waste_char_bulk_%_values'!$C$2:$AA$1093,10,FALSE),2), ROUND(VLOOKUP($D114,'waste_char_bulk_%_values'!$C$2:$AA$1093,10,FALSE),2)),0),"")</f>
        <v/>
      </c>
      <c r="V114" s="122"/>
      <c r="W114" s="123" t="b">
        <f>IF(B114&lt;end_year_1,IFERROR(IF(B114&gt;supporting_sheet!$D$11, ROUND(SUM(VLOOKUP(supporting_sheet!$G$11,'waste_char_bulk_%_values'!$C$2:$P$1093,12,FALSE),VLOOKUP(supporting_sheet!$G$11,'waste_char_bulk_%_values'!$C$2:$P$1093,13,FALSE),VLOOKUP(supporting_sheet!$G$11,'waste_char_bulk_%_values'!$C$2:$P$1093,14,FALSE)),2),ROUND(SUM(VLOOKUP($D114,'waste_char_bulk_%_values'!$C$2:$P$1093,12,FALSE),VLOOKUP($D114,'waste_char_bulk_%_values'!$C$2:$P$1093,13,FALSE),VLOOKUP($D114,'waste_char_bulk_%_values'!$C$2:$P$1093,14,FALSE)),2)),0))</f>
        <v>0</v>
      </c>
      <c r="X114" s="122"/>
      <c r="Y114" s="123" t="e">
        <f t="shared" si="9"/>
        <v>#VALUE!</v>
      </c>
      <c r="Z114" s="122"/>
      <c r="AA114" s="124"/>
      <c r="AB114" s="125">
        <f t="shared" si="12"/>
        <v>0</v>
      </c>
      <c r="AC114" s="111"/>
    </row>
    <row r="115" spans="2:29" ht="15" x14ac:dyDescent="0.2">
      <c r="B115" s="112">
        <f>'DONNÉES '!B150</f>
        <v>109</v>
      </c>
      <c r="C115" s="112" t="str">
        <f t="shared" si="11"/>
        <v>AB</v>
      </c>
      <c r="D115" s="112" t="str">
        <f t="shared" si="10"/>
        <v>109ABDefault</v>
      </c>
      <c r="E115" s="121" t="str">
        <f>IF(B115&lt;end_year_1,IFERROR(IF(B115&gt;supporting_sheet!$D$11, ROUND(VLOOKUP(supporting_sheet!$G$11,'waste_char_bulk_%_values'!$C$2:$AA$1093,2,FALSE),2), ROUND(VLOOKUP($D115,'waste_char_bulk_%_values'!$C$2:$AA$1093,2,FALSE),2)),0),"")</f>
        <v/>
      </c>
      <c r="F115" s="122"/>
      <c r="G115" s="121" t="str">
        <f>IF($B115&lt;end_year_1,IFERROR(IF($B115&gt;supporting_sheet!$D$11, ROUND(VLOOKUP(supporting_sheet!$G$11,'waste_char_bulk_%_values'!$C$2:$AA$1093,3,FALSE),2), ROUND(VLOOKUP($D115,'waste_char_bulk_%_values'!$C$2:$AA$1093,3,FALSE),2)),0),"")</f>
        <v/>
      </c>
      <c r="H115" s="122"/>
      <c r="I115" s="121" t="str">
        <f>IF($B115&lt;end_year_1,IFERROR(IF($B115&gt;supporting_sheet!$D$11, ROUND(VLOOKUP(supporting_sheet!$G$11,'waste_char_bulk_%_values'!$C$2:$AA$1093,4,FALSE),2), ROUND(VLOOKUP($D115,'waste_char_bulk_%_values'!$C$2:$AA$1093,4,FALSE),2)),0),"")</f>
        <v/>
      </c>
      <c r="J115" s="122"/>
      <c r="K115" s="121" t="str">
        <f>IF($B115&lt;end_year_1,IFERROR(IF($B115&gt;supporting_sheet!$D$11, ROUND(VLOOKUP(supporting_sheet!$G$11,'waste_char_bulk_%_values'!$C$2:$AA$1093,5,FALSE),2), ROUND(VLOOKUP($D115,'waste_char_bulk_%_values'!$C$2:$AA$1093,5,FALSE),2)),0),"")</f>
        <v/>
      </c>
      <c r="L115" s="122"/>
      <c r="M115" s="121" t="str">
        <f>IF($B115&lt;end_year_1,IFERROR(IF($B115&gt;supporting_sheet!$D$11, ROUND(VLOOKUP(supporting_sheet!$G$11,'waste_char_bulk_%_values'!$C$2:$AA$1093,6,FALSE),2), ROUND(VLOOKUP($D115,'waste_char_bulk_%_values'!$C$2:$AA$1093,6,FALSE),2)),0),"")</f>
        <v/>
      </c>
      <c r="N115" s="122"/>
      <c r="O115" s="121" t="str">
        <f>IF($B115&lt;end_year_1,IFERROR(IF($B115&gt;supporting_sheet!$D$11, ROUND(VLOOKUP(supporting_sheet!$G$11,'waste_char_bulk_%_values'!$C$2:$AA$1093,7,FALSE),2), ROUND(VLOOKUP($D115,'waste_char_bulk_%_values'!$C$2:$AA$1093,7,FALSE),2)),0),"")</f>
        <v/>
      </c>
      <c r="P115" s="122"/>
      <c r="Q115" s="121" t="str">
        <f>IF($B115&lt;end_year_1,IFERROR(IF($B115&gt;supporting_sheet!$D$11, ROUND(VLOOKUP(supporting_sheet!$G$11,'waste_char_bulk_%_values'!$C$2:$AA$1093,8,FALSE),2), ROUND(VLOOKUP($D115,'waste_char_bulk_%_values'!$C$2:$AA$1093,8,FALSE),2)),0),"")</f>
        <v/>
      </c>
      <c r="R115" s="122"/>
      <c r="S115" s="121" t="str">
        <f>IF($B115&lt;end_year_1,IFERROR(IF($B115&gt;supporting_sheet!$D$11, ROUND(VLOOKUP(supporting_sheet!$G$11,'waste_char_bulk_%_values'!$C$2:$AA$1093,9,FALSE),2), ROUND(VLOOKUP($D115,'waste_char_bulk_%_values'!$C$2:$AA$1093,9,FALSE),2)),0),"")</f>
        <v/>
      </c>
      <c r="T115" s="122"/>
      <c r="U115" s="121" t="str">
        <f>IF($B115&lt;end_year_1,IFERROR(IF($B115&gt;supporting_sheet!$D$11, ROUND(VLOOKUP(supporting_sheet!$G$11,'waste_char_bulk_%_values'!$C$2:$AA$1093,10,FALSE),2), ROUND(VLOOKUP($D115,'waste_char_bulk_%_values'!$C$2:$AA$1093,10,FALSE),2)),0),"")</f>
        <v/>
      </c>
      <c r="V115" s="122"/>
      <c r="W115" s="123" t="b">
        <f>IF(B115&lt;end_year_1,IFERROR(IF(B115&gt;supporting_sheet!$D$11, ROUND(SUM(VLOOKUP(supporting_sheet!$G$11,'waste_char_bulk_%_values'!$C$2:$P$1093,12,FALSE),VLOOKUP(supporting_sheet!$G$11,'waste_char_bulk_%_values'!$C$2:$P$1093,13,FALSE),VLOOKUP(supporting_sheet!$G$11,'waste_char_bulk_%_values'!$C$2:$P$1093,14,FALSE)),2),ROUND(SUM(VLOOKUP($D115,'waste_char_bulk_%_values'!$C$2:$P$1093,12,FALSE),VLOOKUP($D115,'waste_char_bulk_%_values'!$C$2:$P$1093,13,FALSE),VLOOKUP($D115,'waste_char_bulk_%_values'!$C$2:$P$1093,14,FALSE)),2)),0))</f>
        <v>0</v>
      </c>
      <c r="X115" s="122"/>
      <c r="Y115" s="123" t="e">
        <f t="shared" si="9"/>
        <v>#VALUE!</v>
      </c>
      <c r="Z115" s="122"/>
      <c r="AA115" s="124"/>
      <c r="AB115" s="125">
        <f t="shared" si="12"/>
        <v>0</v>
      </c>
      <c r="AC115" s="111"/>
    </row>
    <row r="116" spans="2:29" ht="15" x14ac:dyDescent="0.2">
      <c r="B116" s="112">
        <f>'DONNÉES '!B151</f>
        <v>110</v>
      </c>
      <c r="C116" s="112" t="str">
        <f t="shared" si="11"/>
        <v>AB</v>
      </c>
      <c r="D116" s="112" t="str">
        <f t="shared" si="10"/>
        <v>110ABDefault</v>
      </c>
      <c r="E116" s="121" t="str">
        <f>IF(B116&lt;end_year_1,IFERROR(IF(B116&gt;supporting_sheet!$D$11, ROUND(VLOOKUP(supporting_sheet!$G$11,'waste_char_bulk_%_values'!$C$2:$AA$1093,2,FALSE),2), ROUND(VLOOKUP($D116,'waste_char_bulk_%_values'!$C$2:$AA$1093,2,FALSE),2)),0),"")</f>
        <v/>
      </c>
      <c r="F116" s="122"/>
      <c r="G116" s="121" t="str">
        <f>IF($B116&lt;end_year_1,IFERROR(IF($B116&gt;supporting_sheet!$D$11, ROUND(VLOOKUP(supporting_sheet!$G$11,'waste_char_bulk_%_values'!$C$2:$AA$1093,3,FALSE),2), ROUND(VLOOKUP($D116,'waste_char_bulk_%_values'!$C$2:$AA$1093,3,FALSE),2)),0),"")</f>
        <v/>
      </c>
      <c r="H116" s="122"/>
      <c r="I116" s="121" t="str">
        <f>IF($B116&lt;end_year_1,IFERROR(IF($B116&gt;supporting_sheet!$D$11, ROUND(VLOOKUP(supporting_sheet!$G$11,'waste_char_bulk_%_values'!$C$2:$AA$1093,4,FALSE),2), ROUND(VLOOKUP($D116,'waste_char_bulk_%_values'!$C$2:$AA$1093,4,FALSE),2)),0),"")</f>
        <v/>
      </c>
      <c r="J116" s="122"/>
      <c r="K116" s="121" t="str">
        <f>IF($B116&lt;end_year_1,IFERROR(IF($B116&gt;supporting_sheet!$D$11, ROUND(VLOOKUP(supporting_sheet!$G$11,'waste_char_bulk_%_values'!$C$2:$AA$1093,5,FALSE),2), ROUND(VLOOKUP($D116,'waste_char_bulk_%_values'!$C$2:$AA$1093,5,FALSE),2)),0),"")</f>
        <v/>
      </c>
      <c r="L116" s="122"/>
      <c r="M116" s="121" t="str">
        <f>IF($B116&lt;end_year_1,IFERROR(IF($B116&gt;supporting_sheet!$D$11, ROUND(VLOOKUP(supporting_sheet!$G$11,'waste_char_bulk_%_values'!$C$2:$AA$1093,6,FALSE),2), ROUND(VLOOKUP($D116,'waste_char_bulk_%_values'!$C$2:$AA$1093,6,FALSE),2)),0),"")</f>
        <v/>
      </c>
      <c r="N116" s="122"/>
      <c r="O116" s="121" t="str">
        <f>IF($B116&lt;end_year_1,IFERROR(IF($B116&gt;supporting_sheet!$D$11, ROUND(VLOOKUP(supporting_sheet!$G$11,'waste_char_bulk_%_values'!$C$2:$AA$1093,7,FALSE),2), ROUND(VLOOKUP($D116,'waste_char_bulk_%_values'!$C$2:$AA$1093,7,FALSE),2)),0),"")</f>
        <v/>
      </c>
      <c r="P116" s="122"/>
      <c r="Q116" s="121" t="str">
        <f>IF($B116&lt;end_year_1,IFERROR(IF($B116&gt;supporting_sheet!$D$11, ROUND(VLOOKUP(supporting_sheet!$G$11,'waste_char_bulk_%_values'!$C$2:$AA$1093,8,FALSE),2), ROUND(VLOOKUP($D116,'waste_char_bulk_%_values'!$C$2:$AA$1093,8,FALSE),2)),0),"")</f>
        <v/>
      </c>
      <c r="R116" s="122"/>
      <c r="S116" s="121" t="str">
        <f>IF($B116&lt;end_year_1,IFERROR(IF($B116&gt;supporting_sheet!$D$11, ROUND(VLOOKUP(supporting_sheet!$G$11,'waste_char_bulk_%_values'!$C$2:$AA$1093,9,FALSE),2), ROUND(VLOOKUP($D116,'waste_char_bulk_%_values'!$C$2:$AA$1093,9,FALSE),2)),0),"")</f>
        <v/>
      </c>
      <c r="T116" s="122"/>
      <c r="U116" s="121" t="str">
        <f>IF($B116&lt;end_year_1,IFERROR(IF($B116&gt;supporting_sheet!$D$11, ROUND(VLOOKUP(supporting_sheet!$G$11,'waste_char_bulk_%_values'!$C$2:$AA$1093,10,FALSE),2), ROUND(VLOOKUP($D116,'waste_char_bulk_%_values'!$C$2:$AA$1093,10,FALSE),2)),0),"")</f>
        <v/>
      </c>
      <c r="V116" s="122"/>
      <c r="W116" s="123" t="b">
        <f>IF(B116&lt;end_year_1,IFERROR(IF(B116&gt;supporting_sheet!$D$11, ROUND(SUM(VLOOKUP(supporting_sheet!$G$11,'waste_char_bulk_%_values'!$C$2:$P$1093,12,FALSE),VLOOKUP(supporting_sheet!$G$11,'waste_char_bulk_%_values'!$C$2:$P$1093,13,FALSE),VLOOKUP(supporting_sheet!$G$11,'waste_char_bulk_%_values'!$C$2:$P$1093,14,FALSE)),2),ROUND(SUM(VLOOKUP($D116,'waste_char_bulk_%_values'!$C$2:$P$1093,12,FALSE),VLOOKUP($D116,'waste_char_bulk_%_values'!$C$2:$P$1093,13,FALSE),VLOOKUP($D116,'waste_char_bulk_%_values'!$C$2:$P$1093,14,FALSE)),2)),0))</f>
        <v>0</v>
      </c>
      <c r="X116" s="122"/>
      <c r="Y116" s="123" t="e">
        <f t="shared" si="9"/>
        <v>#VALUE!</v>
      </c>
      <c r="Z116" s="122"/>
      <c r="AA116" s="124"/>
      <c r="AB116" s="125">
        <f t="shared" si="12"/>
        <v>0</v>
      </c>
      <c r="AC116" s="111"/>
    </row>
    <row r="117" spans="2:29" ht="15" x14ac:dyDescent="0.2">
      <c r="B117" s="112">
        <f>'DONNÉES '!B152</f>
        <v>111</v>
      </c>
      <c r="C117" s="112" t="str">
        <f t="shared" si="11"/>
        <v>AB</v>
      </c>
      <c r="D117" s="112" t="str">
        <f t="shared" si="10"/>
        <v>111ABDefault</v>
      </c>
      <c r="E117" s="121" t="str">
        <f>IF(B117&lt;end_year_1,IFERROR(IF(B117&gt;supporting_sheet!$D$11, ROUND(VLOOKUP(supporting_sheet!$G$11,'waste_char_bulk_%_values'!$C$2:$AA$1093,2,FALSE),2), ROUND(VLOOKUP($D117,'waste_char_bulk_%_values'!$C$2:$AA$1093,2,FALSE),2)),0),"")</f>
        <v/>
      </c>
      <c r="F117" s="122"/>
      <c r="G117" s="121" t="str">
        <f>IF($B117&lt;end_year_1,IFERROR(IF($B117&gt;supporting_sheet!$D$11, ROUND(VLOOKUP(supporting_sheet!$G$11,'waste_char_bulk_%_values'!$C$2:$AA$1093,3,FALSE),2), ROUND(VLOOKUP($D117,'waste_char_bulk_%_values'!$C$2:$AA$1093,3,FALSE),2)),0),"")</f>
        <v/>
      </c>
      <c r="H117" s="122"/>
      <c r="I117" s="121" t="str">
        <f>IF($B117&lt;end_year_1,IFERROR(IF($B117&gt;supporting_sheet!$D$11, ROUND(VLOOKUP(supporting_sheet!$G$11,'waste_char_bulk_%_values'!$C$2:$AA$1093,4,FALSE),2), ROUND(VLOOKUP($D117,'waste_char_bulk_%_values'!$C$2:$AA$1093,4,FALSE),2)),0),"")</f>
        <v/>
      </c>
      <c r="J117" s="122"/>
      <c r="K117" s="121" t="str">
        <f>IF($B117&lt;end_year_1,IFERROR(IF($B117&gt;supporting_sheet!$D$11, ROUND(VLOOKUP(supporting_sheet!$G$11,'waste_char_bulk_%_values'!$C$2:$AA$1093,5,FALSE),2), ROUND(VLOOKUP($D117,'waste_char_bulk_%_values'!$C$2:$AA$1093,5,FALSE),2)),0),"")</f>
        <v/>
      </c>
      <c r="L117" s="122"/>
      <c r="M117" s="121" t="str">
        <f>IF($B117&lt;end_year_1,IFERROR(IF($B117&gt;supporting_sheet!$D$11, ROUND(VLOOKUP(supporting_sheet!$G$11,'waste_char_bulk_%_values'!$C$2:$AA$1093,6,FALSE),2), ROUND(VLOOKUP($D117,'waste_char_bulk_%_values'!$C$2:$AA$1093,6,FALSE),2)),0),"")</f>
        <v/>
      </c>
      <c r="N117" s="122"/>
      <c r="O117" s="121" t="str">
        <f>IF($B117&lt;end_year_1,IFERROR(IF($B117&gt;supporting_sheet!$D$11, ROUND(VLOOKUP(supporting_sheet!$G$11,'waste_char_bulk_%_values'!$C$2:$AA$1093,7,FALSE),2), ROUND(VLOOKUP($D117,'waste_char_bulk_%_values'!$C$2:$AA$1093,7,FALSE),2)),0),"")</f>
        <v/>
      </c>
      <c r="P117" s="122"/>
      <c r="Q117" s="121" t="str">
        <f>IF($B117&lt;end_year_1,IFERROR(IF($B117&gt;supporting_sheet!$D$11, ROUND(VLOOKUP(supporting_sheet!$G$11,'waste_char_bulk_%_values'!$C$2:$AA$1093,8,FALSE),2), ROUND(VLOOKUP($D117,'waste_char_bulk_%_values'!$C$2:$AA$1093,8,FALSE),2)),0),"")</f>
        <v/>
      </c>
      <c r="R117" s="122"/>
      <c r="S117" s="121" t="str">
        <f>IF($B117&lt;end_year_1,IFERROR(IF($B117&gt;supporting_sheet!$D$11, ROUND(VLOOKUP(supporting_sheet!$G$11,'waste_char_bulk_%_values'!$C$2:$AA$1093,9,FALSE),2), ROUND(VLOOKUP($D117,'waste_char_bulk_%_values'!$C$2:$AA$1093,9,FALSE),2)),0),"")</f>
        <v/>
      </c>
      <c r="T117" s="122"/>
      <c r="U117" s="121" t="str">
        <f>IF($B117&lt;end_year_1,IFERROR(IF($B117&gt;supporting_sheet!$D$11, ROUND(VLOOKUP(supporting_sheet!$G$11,'waste_char_bulk_%_values'!$C$2:$AA$1093,10,FALSE),2), ROUND(VLOOKUP($D117,'waste_char_bulk_%_values'!$C$2:$AA$1093,10,FALSE),2)),0),"")</f>
        <v/>
      </c>
      <c r="V117" s="122"/>
      <c r="W117" s="123" t="b">
        <f>IF(B117&lt;end_year_1,IFERROR(IF(B117&gt;supporting_sheet!$D$11, ROUND(SUM(VLOOKUP(supporting_sheet!$G$11,'waste_char_bulk_%_values'!$C$2:$P$1093,12,FALSE),VLOOKUP(supporting_sheet!$G$11,'waste_char_bulk_%_values'!$C$2:$P$1093,13,FALSE),VLOOKUP(supporting_sheet!$G$11,'waste_char_bulk_%_values'!$C$2:$P$1093,14,FALSE)),2),ROUND(SUM(VLOOKUP($D117,'waste_char_bulk_%_values'!$C$2:$P$1093,12,FALSE),VLOOKUP($D117,'waste_char_bulk_%_values'!$C$2:$P$1093,13,FALSE),VLOOKUP($D117,'waste_char_bulk_%_values'!$C$2:$P$1093,14,FALSE)),2)),0))</f>
        <v>0</v>
      </c>
      <c r="X117" s="122"/>
      <c r="Y117" s="123" t="e">
        <f t="shared" si="9"/>
        <v>#VALUE!</v>
      </c>
      <c r="Z117" s="122"/>
      <c r="AA117" s="124"/>
      <c r="AB117" s="125">
        <f t="shared" si="12"/>
        <v>0</v>
      </c>
      <c r="AC117" s="111"/>
    </row>
    <row r="118" spans="2:29" ht="15" x14ac:dyDescent="0.2">
      <c r="B118" s="112">
        <f>'DONNÉES '!B153</f>
        <v>112</v>
      </c>
      <c r="C118" s="112" t="str">
        <f t="shared" si="11"/>
        <v>AB</v>
      </c>
      <c r="D118" s="112" t="str">
        <f t="shared" si="10"/>
        <v>112ABDefault</v>
      </c>
      <c r="E118" s="121" t="str">
        <f>IF(B118&lt;end_year_1,IFERROR(IF(B118&gt;supporting_sheet!$D$11, ROUND(VLOOKUP(supporting_sheet!$G$11,'waste_char_bulk_%_values'!$C$2:$AA$1093,2,FALSE),2), ROUND(VLOOKUP($D118,'waste_char_bulk_%_values'!$C$2:$AA$1093,2,FALSE),2)),0),"")</f>
        <v/>
      </c>
      <c r="F118" s="122"/>
      <c r="G118" s="121" t="str">
        <f>IF($B118&lt;end_year_1,IFERROR(IF($B118&gt;supporting_sheet!$D$11, ROUND(VLOOKUP(supporting_sheet!$G$11,'waste_char_bulk_%_values'!$C$2:$AA$1093,3,FALSE),2), ROUND(VLOOKUP($D118,'waste_char_bulk_%_values'!$C$2:$AA$1093,3,FALSE),2)),0),"")</f>
        <v/>
      </c>
      <c r="H118" s="122"/>
      <c r="I118" s="121" t="str">
        <f>IF($B118&lt;end_year_1,IFERROR(IF($B118&gt;supporting_sheet!$D$11, ROUND(VLOOKUP(supporting_sheet!$G$11,'waste_char_bulk_%_values'!$C$2:$AA$1093,4,FALSE),2), ROUND(VLOOKUP($D118,'waste_char_bulk_%_values'!$C$2:$AA$1093,4,FALSE),2)),0),"")</f>
        <v/>
      </c>
      <c r="J118" s="122"/>
      <c r="K118" s="121" t="str">
        <f>IF($B118&lt;end_year_1,IFERROR(IF($B118&gt;supporting_sheet!$D$11, ROUND(VLOOKUP(supporting_sheet!$G$11,'waste_char_bulk_%_values'!$C$2:$AA$1093,5,FALSE),2), ROUND(VLOOKUP($D118,'waste_char_bulk_%_values'!$C$2:$AA$1093,5,FALSE),2)),0),"")</f>
        <v/>
      </c>
      <c r="L118" s="122"/>
      <c r="M118" s="121" t="str">
        <f>IF($B118&lt;end_year_1,IFERROR(IF($B118&gt;supporting_sheet!$D$11, ROUND(VLOOKUP(supporting_sheet!$G$11,'waste_char_bulk_%_values'!$C$2:$AA$1093,6,FALSE),2), ROUND(VLOOKUP($D118,'waste_char_bulk_%_values'!$C$2:$AA$1093,6,FALSE),2)),0),"")</f>
        <v/>
      </c>
      <c r="N118" s="122"/>
      <c r="O118" s="121" t="str">
        <f>IF($B118&lt;end_year_1,IFERROR(IF($B118&gt;supporting_sheet!$D$11, ROUND(VLOOKUP(supporting_sheet!$G$11,'waste_char_bulk_%_values'!$C$2:$AA$1093,7,FALSE),2), ROUND(VLOOKUP($D118,'waste_char_bulk_%_values'!$C$2:$AA$1093,7,FALSE),2)),0),"")</f>
        <v/>
      </c>
      <c r="P118" s="122"/>
      <c r="Q118" s="121" t="str">
        <f>IF($B118&lt;end_year_1,IFERROR(IF($B118&gt;supporting_sheet!$D$11, ROUND(VLOOKUP(supporting_sheet!$G$11,'waste_char_bulk_%_values'!$C$2:$AA$1093,8,FALSE),2), ROUND(VLOOKUP($D118,'waste_char_bulk_%_values'!$C$2:$AA$1093,8,FALSE),2)),0),"")</f>
        <v/>
      </c>
      <c r="R118" s="122"/>
      <c r="S118" s="121" t="str">
        <f>IF($B118&lt;end_year_1,IFERROR(IF($B118&gt;supporting_sheet!$D$11, ROUND(VLOOKUP(supporting_sheet!$G$11,'waste_char_bulk_%_values'!$C$2:$AA$1093,9,FALSE),2), ROUND(VLOOKUP($D118,'waste_char_bulk_%_values'!$C$2:$AA$1093,9,FALSE),2)),0),"")</f>
        <v/>
      </c>
      <c r="T118" s="122"/>
      <c r="U118" s="121" t="str">
        <f>IF($B118&lt;end_year_1,IFERROR(IF($B118&gt;supporting_sheet!$D$11, ROUND(VLOOKUP(supporting_sheet!$G$11,'waste_char_bulk_%_values'!$C$2:$AA$1093,10,FALSE),2), ROUND(VLOOKUP($D118,'waste_char_bulk_%_values'!$C$2:$AA$1093,10,FALSE),2)),0),"")</f>
        <v/>
      </c>
      <c r="V118" s="122"/>
      <c r="W118" s="123" t="b">
        <f>IF(B118&lt;end_year_1,IFERROR(IF(B118&gt;supporting_sheet!$D$11, ROUND(SUM(VLOOKUP(supporting_sheet!$G$11,'waste_char_bulk_%_values'!$C$2:$P$1093,12,FALSE),VLOOKUP(supporting_sheet!$G$11,'waste_char_bulk_%_values'!$C$2:$P$1093,13,FALSE),VLOOKUP(supporting_sheet!$G$11,'waste_char_bulk_%_values'!$C$2:$P$1093,14,FALSE)),2),ROUND(SUM(VLOOKUP($D118,'waste_char_bulk_%_values'!$C$2:$P$1093,12,FALSE),VLOOKUP($D118,'waste_char_bulk_%_values'!$C$2:$P$1093,13,FALSE),VLOOKUP($D118,'waste_char_bulk_%_values'!$C$2:$P$1093,14,FALSE)),2)),0))</f>
        <v>0</v>
      </c>
      <c r="X118" s="122"/>
      <c r="Y118" s="123" t="e">
        <f t="shared" si="9"/>
        <v>#VALUE!</v>
      </c>
      <c r="Z118" s="122"/>
      <c r="AA118" s="124"/>
      <c r="AB118" s="125">
        <f t="shared" si="12"/>
        <v>0</v>
      </c>
      <c r="AC118" s="111"/>
    </row>
    <row r="119" spans="2:29" ht="15" x14ac:dyDescent="0.2">
      <c r="B119" s="112">
        <f>'DONNÉES '!B154</f>
        <v>113</v>
      </c>
      <c r="C119" s="112" t="str">
        <f t="shared" si="11"/>
        <v>AB</v>
      </c>
      <c r="D119" s="112" t="str">
        <f t="shared" si="10"/>
        <v>113ABDefault</v>
      </c>
      <c r="E119" s="121" t="str">
        <f>IF(B119&lt;end_year_1,IFERROR(IF(B119&gt;supporting_sheet!$D$11, ROUND(VLOOKUP(supporting_sheet!$G$11,'waste_char_bulk_%_values'!$C$2:$AA$1093,2,FALSE),2), ROUND(VLOOKUP($D119,'waste_char_bulk_%_values'!$C$2:$AA$1093,2,FALSE),2)),0),"")</f>
        <v/>
      </c>
      <c r="F119" s="122"/>
      <c r="G119" s="121" t="str">
        <f>IF($B119&lt;end_year_1,IFERROR(IF($B119&gt;supporting_sheet!$D$11, ROUND(VLOOKUP(supporting_sheet!$G$11,'waste_char_bulk_%_values'!$C$2:$AA$1093,3,FALSE),2), ROUND(VLOOKUP($D119,'waste_char_bulk_%_values'!$C$2:$AA$1093,3,FALSE),2)),0),"")</f>
        <v/>
      </c>
      <c r="H119" s="122"/>
      <c r="I119" s="121" t="str">
        <f>IF($B119&lt;end_year_1,IFERROR(IF($B119&gt;supporting_sheet!$D$11, ROUND(VLOOKUP(supporting_sheet!$G$11,'waste_char_bulk_%_values'!$C$2:$AA$1093,4,FALSE),2), ROUND(VLOOKUP($D119,'waste_char_bulk_%_values'!$C$2:$AA$1093,4,FALSE),2)),0),"")</f>
        <v/>
      </c>
      <c r="J119" s="122"/>
      <c r="K119" s="121" t="str">
        <f>IF($B119&lt;end_year_1,IFERROR(IF($B119&gt;supporting_sheet!$D$11, ROUND(VLOOKUP(supporting_sheet!$G$11,'waste_char_bulk_%_values'!$C$2:$AA$1093,5,FALSE),2), ROUND(VLOOKUP($D119,'waste_char_bulk_%_values'!$C$2:$AA$1093,5,FALSE),2)),0),"")</f>
        <v/>
      </c>
      <c r="L119" s="122"/>
      <c r="M119" s="121" t="str">
        <f>IF($B119&lt;end_year_1,IFERROR(IF($B119&gt;supporting_sheet!$D$11, ROUND(VLOOKUP(supporting_sheet!$G$11,'waste_char_bulk_%_values'!$C$2:$AA$1093,6,FALSE),2), ROUND(VLOOKUP($D119,'waste_char_bulk_%_values'!$C$2:$AA$1093,6,FALSE),2)),0),"")</f>
        <v/>
      </c>
      <c r="N119" s="122"/>
      <c r="O119" s="121" t="str">
        <f>IF($B119&lt;end_year_1,IFERROR(IF($B119&gt;supporting_sheet!$D$11, ROUND(VLOOKUP(supporting_sheet!$G$11,'waste_char_bulk_%_values'!$C$2:$AA$1093,7,FALSE),2), ROUND(VLOOKUP($D119,'waste_char_bulk_%_values'!$C$2:$AA$1093,7,FALSE),2)),0),"")</f>
        <v/>
      </c>
      <c r="P119" s="122"/>
      <c r="Q119" s="121" t="str">
        <f>IF($B119&lt;end_year_1,IFERROR(IF($B119&gt;supporting_sheet!$D$11, ROUND(VLOOKUP(supporting_sheet!$G$11,'waste_char_bulk_%_values'!$C$2:$AA$1093,8,FALSE),2), ROUND(VLOOKUP($D119,'waste_char_bulk_%_values'!$C$2:$AA$1093,8,FALSE),2)),0),"")</f>
        <v/>
      </c>
      <c r="R119" s="122"/>
      <c r="S119" s="121" t="str">
        <f>IF($B119&lt;end_year_1,IFERROR(IF($B119&gt;supporting_sheet!$D$11, ROUND(VLOOKUP(supporting_sheet!$G$11,'waste_char_bulk_%_values'!$C$2:$AA$1093,9,FALSE),2), ROUND(VLOOKUP($D119,'waste_char_bulk_%_values'!$C$2:$AA$1093,9,FALSE),2)),0),"")</f>
        <v/>
      </c>
      <c r="T119" s="122"/>
      <c r="U119" s="121" t="str">
        <f>IF($B119&lt;end_year_1,IFERROR(IF($B119&gt;supporting_sheet!$D$11, ROUND(VLOOKUP(supporting_sheet!$G$11,'waste_char_bulk_%_values'!$C$2:$AA$1093,10,FALSE),2), ROUND(VLOOKUP($D119,'waste_char_bulk_%_values'!$C$2:$AA$1093,10,FALSE),2)),0),"")</f>
        <v/>
      </c>
      <c r="V119" s="122"/>
      <c r="W119" s="123" t="b">
        <f>IF(B119&lt;end_year_1,IFERROR(IF(B119&gt;supporting_sheet!$D$11, ROUND(SUM(VLOOKUP(supporting_sheet!$G$11,'waste_char_bulk_%_values'!$C$2:$P$1093,12,FALSE),VLOOKUP(supporting_sheet!$G$11,'waste_char_bulk_%_values'!$C$2:$P$1093,13,FALSE),VLOOKUP(supporting_sheet!$G$11,'waste_char_bulk_%_values'!$C$2:$P$1093,14,FALSE)),2),ROUND(SUM(VLOOKUP($D119,'waste_char_bulk_%_values'!$C$2:$P$1093,12,FALSE),VLOOKUP($D119,'waste_char_bulk_%_values'!$C$2:$P$1093,13,FALSE),VLOOKUP($D119,'waste_char_bulk_%_values'!$C$2:$P$1093,14,FALSE)),2)),0))</f>
        <v>0</v>
      </c>
      <c r="X119" s="122"/>
      <c r="Y119" s="123" t="e">
        <f t="shared" si="9"/>
        <v>#VALUE!</v>
      </c>
      <c r="Z119" s="122"/>
      <c r="AA119" s="124"/>
      <c r="AB119" s="125">
        <f t="shared" si="12"/>
        <v>0</v>
      </c>
      <c r="AC119" s="111"/>
    </row>
    <row r="120" spans="2:29" s="343" customFormat="1" ht="15" x14ac:dyDescent="0.2">
      <c r="B120" s="344"/>
      <c r="C120" s="345"/>
      <c r="D120" s="344"/>
      <c r="E120" s="346"/>
      <c r="F120" s="347"/>
      <c r="G120" s="346"/>
      <c r="H120" s="347"/>
      <c r="I120" s="346"/>
      <c r="J120" s="347"/>
      <c r="K120" s="346"/>
      <c r="L120" s="347"/>
      <c r="M120" s="346"/>
      <c r="N120" s="347"/>
      <c r="O120" s="346"/>
      <c r="P120" s="347"/>
      <c r="Q120" s="346"/>
      <c r="R120" s="347"/>
      <c r="S120" s="346"/>
      <c r="T120" s="347"/>
      <c r="U120" s="346"/>
      <c r="V120" s="347"/>
      <c r="W120" s="346"/>
      <c r="X120" s="347"/>
      <c r="Y120" s="346"/>
      <c r="Z120" s="347"/>
      <c r="AA120" s="348"/>
      <c r="AB120" s="349"/>
      <c r="AC120" s="350"/>
    </row>
    <row r="121" spans="2:29" x14ac:dyDescent="0.2">
      <c r="E121" s="128"/>
      <c r="F121" s="129"/>
      <c r="G121" s="128"/>
      <c r="H121" s="129"/>
      <c r="I121" s="128"/>
      <c r="J121" s="129"/>
      <c r="K121" s="128"/>
      <c r="L121" s="129"/>
      <c r="M121" s="128"/>
      <c r="N121" s="129"/>
      <c r="O121" s="128"/>
      <c r="P121" s="129"/>
      <c r="Q121" s="128"/>
      <c r="R121" s="129"/>
      <c r="S121" s="128"/>
      <c r="T121" s="129"/>
      <c r="U121" s="128"/>
      <c r="V121" s="129"/>
      <c r="W121" s="128"/>
      <c r="X121" s="129"/>
      <c r="Y121" s="128"/>
      <c r="Z121" s="129"/>
      <c r="AA121" s="127"/>
      <c r="AB121" s="130"/>
      <c r="AC121" s="126"/>
    </row>
    <row r="122" spans="2:29" x14ac:dyDescent="0.2">
      <c r="E122" s="128"/>
      <c r="F122" s="129"/>
      <c r="G122" s="128"/>
      <c r="H122" s="129"/>
      <c r="I122" s="128"/>
      <c r="J122" s="129"/>
      <c r="K122" s="128"/>
      <c r="L122" s="129"/>
      <c r="M122" s="128"/>
      <c r="N122" s="129"/>
      <c r="O122" s="128"/>
      <c r="P122" s="129"/>
      <c r="Q122" s="128"/>
      <c r="R122" s="129"/>
      <c r="S122" s="128"/>
      <c r="T122" s="129"/>
      <c r="U122" s="128"/>
      <c r="V122" s="129"/>
      <c r="W122" s="128"/>
      <c r="X122" s="129"/>
      <c r="Y122" s="128"/>
      <c r="Z122" s="129"/>
      <c r="AA122" s="127"/>
      <c r="AB122" s="130"/>
      <c r="AC122" s="126"/>
    </row>
    <row r="123" spans="2:29" x14ac:dyDescent="0.2">
      <c r="E123" s="128"/>
      <c r="F123" s="129"/>
      <c r="G123" s="128"/>
      <c r="H123" s="129"/>
      <c r="I123" s="128"/>
      <c r="J123" s="129"/>
      <c r="K123" s="128"/>
      <c r="L123" s="129"/>
      <c r="M123" s="128"/>
      <c r="N123" s="129"/>
      <c r="O123" s="128"/>
      <c r="P123" s="129"/>
      <c r="Q123" s="128"/>
      <c r="R123" s="129"/>
      <c r="S123" s="128"/>
      <c r="T123" s="129"/>
      <c r="U123" s="128"/>
      <c r="V123" s="129"/>
      <c r="W123" s="128"/>
      <c r="X123" s="129"/>
      <c r="Y123" s="128"/>
      <c r="Z123" s="129"/>
      <c r="AA123" s="127"/>
      <c r="AB123" s="130"/>
      <c r="AC123" s="126"/>
    </row>
    <row r="124" spans="2:29" x14ac:dyDescent="0.2">
      <c r="E124" s="128"/>
      <c r="F124" s="129"/>
      <c r="G124" s="128"/>
      <c r="H124" s="129"/>
      <c r="I124" s="128"/>
      <c r="J124" s="129"/>
      <c r="K124" s="128"/>
      <c r="L124" s="129"/>
      <c r="M124" s="128"/>
      <c r="N124" s="129"/>
      <c r="O124" s="128"/>
      <c r="P124" s="129"/>
      <c r="Q124" s="128"/>
      <c r="R124" s="129"/>
      <c r="S124" s="128"/>
      <c r="T124" s="129"/>
      <c r="U124" s="128"/>
      <c r="V124" s="129"/>
      <c r="W124" s="128"/>
      <c r="X124" s="129"/>
      <c r="Y124" s="128"/>
      <c r="Z124" s="129"/>
      <c r="AA124" s="127"/>
      <c r="AB124" s="130"/>
      <c r="AC124" s="126"/>
    </row>
  </sheetData>
  <sheetProtection algorithmName="SHA-512" hashValue="2r/O2gvFJlwCCatHq02cO03cJDsQJfMVUjwm+qI2xUl62T7ri8mjqlTZv+4/3svsYxc+3W0bYqcMTi/Pk700wA==" saltValue="vtlIpZoI4u/1VeleOobF8g==" spinCount="100000" sheet="1" objects="1" scenarios="1" selectLockedCells="1"/>
  <mergeCells count="27">
    <mergeCell ref="W4:X4"/>
    <mergeCell ref="Y4:Z4"/>
    <mergeCell ref="O4:P4"/>
    <mergeCell ref="Q4:R4"/>
    <mergeCell ref="S4:T4"/>
    <mergeCell ref="U4:V4"/>
    <mergeCell ref="E4:F4"/>
    <mergeCell ref="G3:H3"/>
    <mergeCell ref="I3:J3"/>
    <mergeCell ref="K3:L3"/>
    <mergeCell ref="M3:N3"/>
    <mergeCell ref="E3:F3"/>
    <mergeCell ref="G4:H4"/>
    <mergeCell ref="I4:J4"/>
    <mergeCell ref="K4:L4"/>
    <mergeCell ref="M4:N4"/>
    <mergeCell ref="Y3:Z3"/>
    <mergeCell ref="O3:P3"/>
    <mergeCell ref="Q3:R3"/>
    <mergeCell ref="S3:T3"/>
    <mergeCell ref="U3:V3"/>
    <mergeCell ref="W3:X3"/>
    <mergeCell ref="M1:R2"/>
    <mergeCell ref="U1:V2"/>
    <mergeCell ref="W1:X2"/>
    <mergeCell ref="Y1:Z2"/>
    <mergeCell ref="AC1:AC2"/>
  </mergeCells>
  <conditionalFormatting sqref="AB6:AB119">
    <cfRule type="cellIs" dxfId="21" priority="10" operator="equal">
      <formula>1</formula>
    </cfRule>
    <cfRule type="cellIs" dxfId="20" priority="1117" operator="notEqual">
      <formula>1</formula>
    </cfRule>
  </conditionalFormatting>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2" id="{A3EE0907-6453-461E-934E-F888218729DD}">
            <xm:f>OR('DONNÉES '!$F$33="Non",'DONNÉES '!$F$30=supporting_sheet!$D$24)</xm:f>
            <x14:dxf>
              <font>
                <color theme="0"/>
              </font>
              <fill>
                <patternFill patternType="solid">
                  <fgColor theme="0"/>
                  <bgColor theme="0"/>
                </patternFill>
              </fill>
              <border>
                <left/>
                <right/>
                <top/>
                <bottom/>
              </border>
            </x14:dxf>
          </x14:cfRule>
          <x14:cfRule type="expression" priority="8" id="{88C5259C-6E52-429F-A2DB-6BF4CEBA411C}">
            <xm:f>OR($B6&gt;supporting_sheet!$D$9,$B6&gt;'DONNÉES '!$F$7)</xm:f>
            <x14:dxf>
              <font>
                <color theme="0"/>
              </font>
              <fill>
                <patternFill>
                  <bgColor theme="0"/>
                </patternFill>
              </fill>
              <border>
                <left/>
                <right/>
                <top/>
                <bottom/>
                <vertical/>
                <horizontal/>
              </border>
            </x14:dxf>
          </x14:cfRule>
          <xm:sqref>B6:AC119</xm:sqref>
        </x14:conditionalFormatting>
        <x14:conditionalFormatting xmlns:xm="http://schemas.microsoft.com/office/excel/2006/main">
          <x14:cfRule type="expression" priority="9" id="{F84B8FEF-7DDF-462B-B2DE-4DBD494C1C19}">
            <xm:f>$B6&lt;=supporting_sheet!$D$9</xm:f>
            <x14:dxf>
              <fill>
                <patternFill>
                  <bgColor theme="9" tint="0.59996337778862885"/>
                </patternFill>
              </fill>
              <border>
                <left style="thin">
                  <color auto="1"/>
                </left>
                <right style="thin">
                  <color auto="1"/>
                </right>
                <top style="thin">
                  <color auto="1"/>
                </top>
                <bottom style="thin">
                  <color auto="1"/>
                </bottom>
                <vertical/>
                <horizontal/>
              </border>
            </x14:dxf>
          </x14:cfRule>
          <xm:sqref>F6:F119 H6:H119 J6:J119 L6:L119 N6:N119 P6:P119 R6:R119 T6:T119 V6:V119 X6:X119 Z6:Z119</xm:sqref>
        </x14:conditionalFormatting>
        <x14:conditionalFormatting xmlns:xm="http://schemas.microsoft.com/office/excel/2006/main">
          <x14:cfRule type="expression" priority="1118" id="{43D1B61F-8DF9-4AC1-9702-3D2A6867CE84}">
            <xm:f>$B6&lt;=supporting_sheet!$D$9</xm:f>
            <x14:dxf>
              <font>
                <color auto="1"/>
              </font>
              <fill>
                <patternFill>
                  <bgColor theme="0"/>
                </patternFill>
              </fill>
              <border>
                <left style="thin">
                  <color auto="1"/>
                </left>
                <right style="thin">
                  <color auto="1"/>
                </right>
                <top style="thin">
                  <color auto="1"/>
                </top>
                <bottom style="thin">
                  <color auto="1"/>
                </bottom>
                <vertical/>
                <horizontal/>
              </border>
            </x14:dxf>
          </x14:cfRule>
          <xm:sqref>AB6:AC119 B6:Z119</xm:sqref>
        </x14:conditionalFormatting>
        <x14:conditionalFormatting xmlns:xm="http://schemas.microsoft.com/office/excel/2006/main">
          <x14:cfRule type="expression" priority="1131" id="{CAB29AC8-C6C9-4728-924E-430C4873DE95}">
            <xm:f>$B6&lt;supporting_sheet!$D$9</xm:f>
            <x14:dxf>
              <font>
                <color auto="1"/>
              </font>
              <fill>
                <patternFill>
                  <bgColor theme="0"/>
                </patternFill>
              </fill>
              <border>
                <left style="thin">
                  <color auto="1"/>
                </left>
                <right style="thin">
                  <color auto="1"/>
                </right>
                <top style="thin">
                  <color auto="1"/>
                </top>
                <bottom style="thin">
                  <color auto="1"/>
                </bottom>
                <vertical/>
                <horizontal/>
              </border>
            </x14:dxf>
          </x14:cfRule>
          <xm:sqref>AC6:AC119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AA59"/>
  <sheetViews>
    <sheetView showGridLines="0" showRowColHeaders="0" zoomScale="75" zoomScaleNormal="75" workbookViewId="0">
      <selection activeCell="D9" sqref="D9"/>
    </sheetView>
  </sheetViews>
  <sheetFormatPr defaultColWidth="9.140625" defaultRowHeight="14.25" x14ac:dyDescent="0.2"/>
  <cols>
    <col min="1" max="1" width="8.140625" style="63" customWidth="1"/>
    <col min="2" max="2" width="11.42578125" style="63" customWidth="1"/>
    <col min="3" max="3" width="13" style="63" customWidth="1"/>
    <col min="4" max="4" width="11.7109375" style="63" customWidth="1"/>
    <col min="5" max="5" width="20.140625" style="63" customWidth="1"/>
    <col min="6" max="6" width="12.85546875" style="63" customWidth="1"/>
    <col min="7" max="7" width="11.7109375" style="63" customWidth="1"/>
    <col min="8" max="8" width="20.28515625" style="63" customWidth="1"/>
    <col min="9" max="9" width="12.42578125" style="63" customWidth="1"/>
    <col min="10" max="10" width="11.7109375" style="63" customWidth="1"/>
    <col min="11" max="11" width="20.140625" style="63" customWidth="1"/>
    <col min="12" max="12" width="12.7109375" style="63" customWidth="1"/>
    <col min="13" max="13" width="11.7109375" style="63" customWidth="1"/>
    <col min="14" max="14" width="20.140625" style="63" customWidth="1"/>
    <col min="15" max="15" width="12.42578125" style="63" customWidth="1"/>
    <col min="16" max="16" width="11.7109375" style="63" customWidth="1"/>
    <col min="17" max="17" width="20.140625" style="63" customWidth="1"/>
    <col min="18" max="18" width="12.85546875" style="63" customWidth="1"/>
    <col min="19" max="19" width="11.7109375" style="63" customWidth="1"/>
    <col min="20" max="20" width="20.140625" style="63" customWidth="1"/>
    <col min="21" max="21" width="13.7109375" style="63" customWidth="1"/>
    <col min="22" max="22" width="14.140625" style="63" customWidth="1"/>
    <col min="23" max="23" width="20.140625" style="63" customWidth="1"/>
    <col min="24" max="24" width="14.42578125" style="63" customWidth="1"/>
    <col min="25" max="25" width="13.42578125" style="63" customWidth="1"/>
    <col min="26" max="26" width="20.140625" style="63" customWidth="1"/>
    <col min="27" max="27" width="19.5703125" style="63" customWidth="1"/>
    <col min="28" max="16384" width="9.140625" style="63"/>
  </cols>
  <sheetData>
    <row r="1" spans="1:27" ht="12.75" customHeight="1" x14ac:dyDescent="0.2"/>
    <row r="2" spans="1:27" s="99" customFormat="1" ht="26.25" customHeight="1" x14ac:dyDescent="0.25">
      <c r="B2" s="131" t="s">
        <v>251</v>
      </c>
      <c r="C2" s="132"/>
    </row>
    <row r="3" spans="1:27" ht="15" customHeight="1" thickBot="1" x14ac:dyDescent="0.25">
      <c r="A3" s="133"/>
      <c r="B3" s="134" t="s">
        <v>321</v>
      </c>
      <c r="C3" s="135"/>
      <c r="D3" s="135"/>
      <c r="E3" s="135"/>
      <c r="F3" s="133"/>
      <c r="G3" s="135"/>
      <c r="H3" s="135"/>
      <c r="I3" s="135"/>
      <c r="J3" s="136"/>
      <c r="K3" s="136"/>
      <c r="L3" s="136"/>
      <c r="M3" s="133"/>
      <c r="N3" s="133"/>
      <c r="O3" s="133"/>
      <c r="P3" s="133"/>
      <c r="Q3" s="133"/>
      <c r="R3" s="133"/>
      <c r="S3" s="133"/>
      <c r="T3" s="133"/>
      <c r="U3" s="133"/>
      <c r="X3" s="133"/>
    </row>
    <row r="4" spans="1:27" s="111" customFormat="1" ht="33" customHeight="1" thickBot="1" x14ac:dyDescent="0.25">
      <c r="B4" s="402" t="s">
        <v>360</v>
      </c>
      <c r="C4" s="402"/>
      <c r="D4" s="402"/>
      <c r="E4" s="403"/>
      <c r="F4" s="138" t="s">
        <v>92</v>
      </c>
      <c r="G4" s="278" t="s">
        <v>361</v>
      </c>
      <c r="H4" s="139"/>
      <c r="I4" s="139"/>
      <c r="J4" s="139"/>
      <c r="K4" s="139"/>
      <c r="L4" s="139"/>
      <c r="M4" s="139"/>
      <c r="N4" s="140"/>
      <c r="P4" s="141"/>
    </row>
    <row r="5" spans="1:27" ht="34.5" customHeight="1" thickBot="1" x14ac:dyDescent="0.25">
      <c r="G5" s="142"/>
      <c r="H5" s="142"/>
      <c r="I5" s="143"/>
      <c r="J5" s="143"/>
      <c r="K5" s="143"/>
      <c r="L5" s="143"/>
      <c r="M5" s="143"/>
      <c r="N5" s="144"/>
      <c r="O5" s="144"/>
      <c r="P5" s="144"/>
    </row>
    <row r="6" spans="1:27" ht="31.5" customHeight="1" x14ac:dyDescent="0.2">
      <c r="A6" s="145"/>
      <c r="B6" s="445" t="s">
        <v>228</v>
      </c>
      <c r="C6" s="448" t="s">
        <v>174</v>
      </c>
      <c r="D6" s="449"/>
      <c r="E6" s="450"/>
      <c r="F6" s="448" t="s">
        <v>176</v>
      </c>
      <c r="G6" s="449"/>
      <c r="H6" s="450"/>
      <c r="I6" s="448" t="s">
        <v>178</v>
      </c>
      <c r="J6" s="449"/>
      <c r="K6" s="450"/>
      <c r="L6" s="448" t="s">
        <v>175</v>
      </c>
      <c r="M6" s="449"/>
      <c r="N6" s="450"/>
      <c r="O6" s="448" t="s">
        <v>177</v>
      </c>
      <c r="P6" s="449"/>
      <c r="Q6" s="450"/>
      <c r="R6" s="448" t="s">
        <v>179</v>
      </c>
      <c r="S6" s="449"/>
      <c r="T6" s="450"/>
      <c r="U6" s="448" t="s">
        <v>180</v>
      </c>
      <c r="V6" s="449"/>
      <c r="W6" s="450"/>
      <c r="X6" s="448" t="s">
        <v>2</v>
      </c>
      <c r="Y6" s="449"/>
      <c r="Z6" s="449"/>
      <c r="AA6" s="451" t="s">
        <v>254</v>
      </c>
    </row>
    <row r="7" spans="1:27" ht="69" customHeight="1" thickBot="1" x14ac:dyDescent="0.25">
      <c r="A7" s="146"/>
      <c r="B7" s="446"/>
      <c r="C7" s="147" t="s">
        <v>252</v>
      </c>
      <c r="D7" s="148" t="s">
        <v>253</v>
      </c>
      <c r="E7" s="149" t="s">
        <v>335</v>
      </c>
      <c r="F7" s="147" t="s">
        <v>252</v>
      </c>
      <c r="G7" s="148" t="s">
        <v>253</v>
      </c>
      <c r="H7" s="149" t="s">
        <v>335</v>
      </c>
      <c r="I7" s="147" t="s">
        <v>252</v>
      </c>
      <c r="J7" s="148" t="s">
        <v>253</v>
      </c>
      <c r="K7" s="149" t="s">
        <v>335</v>
      </c>
      <c r="L7" s="147" t="s">
        <v>252</v>
      </c>
      <c r="M7" s="148" t="s">
        <v>253</v>
      </c>
      <c r="N7" s="149" t="s">
        <v>335</v>
      </c>
      <c r="O7" s="147" t="s">
        <v>252</v>
      </c>
      <c r="P7" s="148" t="s">
        <v>253</v>
      </c>
      <c r="Q7" s="149" t="s">
        <v>335</v>
      </c>
      <c r="R7" s="147" t="s">
        <v>252</v>
      </c>
      <c r="S7" s="148" t="s">
        <v>253</v>
      </c>
      <c r="T7" s="149" t="s">
        <v>335</v>
      </c>
      <c r="U7" s="147" t="s">
        <v>252</v>
      </c>
      <c r="V7" s="148" t="s">
        <v>253</v>
      </c>
      <c r="W7" s="149" t="s">
        <v>335</v>
      </c>
      <c r="X7" s="147" t="s">
        <v>252</v>
      </c>
      <c r="Y7" s="148" t="s">
        <v>253</v>
      </c>
      <c r="Z7" s="149" t="s">
        <v>335</v>
      </c>
      <c r="AA7" s="452"/>
    </row>
    <row r="8" spans="1:27" ht="15" customHeight="1" x14ac:dyDescent="0.2">
      <c r="A8" s="146"/>
      <c r="B8" s="447"/>
      <c r="C8" s="147" t="s">
        <v>27</v>
      </c>
      <c r="D8" s="148" t="str">
        <f>$F$4</f>
        <v>%</v>
      </c>
      <c r="E8" s="149" t="s">
        <v>27</v>
      </c>
      <c r="F8" s="147" t="s">
        <v>27</v>
      </c>
      <c r="G8" s="148" t="str">
        <f>$F$4</f>
        <v>%</v>
      </c>
      <c r="H8" s="149" t="s">
        <v>27</v>
      </c>
      <c r="I8" s="147" t="s">
        <v>27</v>
      </c>
      <c r="J8" s="148" t="str">
        <f>$F$4</f>
        <v>%</v>
      </c>
      <c r="K8" s="149" t="s">
        <v>27</v>
      </c>
      <c r="L8" s="147" t="s">
        <v>27</v>
      </c>
      <c r="M8" s="148" t="str">
        <f>$F$4</f>
        <v>%</v>
      </c>
      <c r="N8" s="149" t="s">
        <v>27</v>
      </c>
      <c r="O8" s="147" t="s">
        <v>27</v>
      </c>
      <c r="P8" s="148" t="str">
        <f>$F$4</f>
        <v>%</v>
      </c>
      <c r="Q8" s="149" t="s">
        <v>27</v>
      </c>
      <c r="R8" s="147" t="s">
        <v>27</v>
      </c>
      <c r="S8" s="148" t="str">
        <f>$F$4</f>
        <v>%</v>
      </c>
      <c r="T8" s="149" t="s">
        <v>27</v>
      </c>
      <c r="U8" s="147" t="s">
        <v>27</v>
      </c>
      <c r="V8" s="148" t="str">
        <f>$F$4</f>
        <v>%</v>
      </c>
      <c r="W8" s="149" t="s">
        <v>27</v>
      </c>
      <c r="X8" s="147" t="s">
        <v>27</v>
      </c>
      <c r="Y8" s="148" t="str">
        <f>$F$4</f>
        <v>%</v>
      </c>
      <c r="Z8" s="149" t="s">
        <v>27</v>
      </c>
      <c r="AA8" s="263" t="s">
        <v>27</v>
      </c>
    </row>
    <row r="9" spans="1:27" ht="15" customHeight="1" x14ac:dyDescent="0.2">
      <c r="A9" s="146"/>
      <c r="B9" s="150">
        <f>'DONNÉES '!F36</f>
        <v>2026</v>
      </c>
      <c r="C9" s="151" t="e">
        <f>IF('DONNÉES '!$F$33=supporting_sheet!$B$3,VLOOKUP($B9,bulk_tonnages!$A$2:$D$136,4,FALSE),VLOOKUP($B9,bulk_user_tonnages!$A$2:$D$136,4,FALSE))</f>
        <v>#N/A</v>
      </c>
      <c r="D9" s="152"/>
      <c r="E9" s="153" t="e">
        <f>IF(ISNUMBER(D9),IF(RÉACHEMINEMENT!$F$4=supporting_sheet!$D$26,(C9-(D9*0.01*C9)),(C9-D9)),C9)</f>
        <v>#N/A</v>
      </c>
      <c r="F9" s="151" t="e">
        <f>IF('DONNÉES '!$F$33=supporting_sheet!$B$3,VLOOKUP($B9,bulk_tonnages!$A$2:$P$136,6,FALSE),VLOOKUP($B9,bulk_user_tonnages!$A$2:$O$136,6,FALSE))</f>
        <v>#N/A</v>
      </c>
      <c r="G9" s="152"/>
      <c r="H9" s="153" t="e">
        <f>IF(ISNUMBER(G9),IF(RÉACHEMINEMENT!$F$4=supporting_sheet!$D$26,(F9-(G9*0.01*F9)),(F9-G9)),F9)</f>
        <v>#N/A</v>
      </c>
      <c r="I9" s="151" t="e">
        <f>IF('DONNÉES '!$F$33=supporting_sheet!$B$3,VLOOKUP($B9,bulk_tonnages!$A$2:$P$136,8,FALSE),VLOOKUP($B9,bulk_user_tonnages!$A$2:$O$136,8,FALSE))</f>
        <v>#N/A</v>
      </c>
      <c r="J9" s="152"/>
      <c r="K9" s="153" t="e">
        <f>IF(ISNUMBER(J9),IF(RÉACHEMINEMENT!$F$4=supporting_sheet!$D$26,(I9-(J9*0.01*I9)),(I9-J9)),I9)</f>
        <v>#N/A</v>
      </c>
      <c r="L9" s="151" t="e">
        <f>IF('DONNÉES '!$F$33=supporting_sheet!$B$3,VLOOKUP($B9,bulk_tonnages!$A$2:$P$136,5,FALSE),VLOOKUP($B9,bulk_user_tonnages!$A$2:$O$136,5,FALSE))</f>
        <v>#N/A</v>
      </c>
      <c r="M9" s="152"/>
      <c r="N9" s="153" t="e">
        <f>IF(ISNUMBER(M9),IF(RÉACHEMINEMENT!$F$4=supporting_sheet!$D$26,(L9-(M9*0.01*L9)),(L9-M9)),L9)</f>
        <v>#N/A</v>
      </c>
      <c r="O9" s="151" t="e">
        <f>IF('DONNÉES '!$F$33=supporting_sheet!$B$3,VLOOKUP($B9,bulk_tonnages!$A$2:$P$136,7,FALSE),VLOOKUP($B9,bulk_user_tonnages!$A$2:$O$136,7,FALSE))</f>
        <v>#N/A</v>
      </c>
      <c r="P9" s="152"/>
      <c r="Q9" s="153" t="e">
        <f>IF(ISNUMBER(P9),IF(RÉACHEMINEMENT!$F$4=supporting_sheet!$D$26,(O9-(P9*0.01*O9)),(O9-P9)),O9)</f>
        <v>#N/A</v>
      </c>
      <c r="R9" s="151" t="e">
        <f>IF('DONNÉES '!$F$33=supporting_sheet!$B$3,VLOOKUP($B9,bulk_tonnages!$A$2:$W$136,9,FALSE),VLOOKUP($B9,bulk_user_tonnages!$A$2:$V$136,9,FALSE))</f>
        <v>#N/A</v>
      </c>
      <c r="S9" s="152"/>
      <c r="T9" s="153" t="e">
        <f>IF(ISNUMBER(S9),IF(RÉACHEMINEMENT!$F$4=supporting_sheet!$D$26,(R9-(S9*0.01*R9)),(R9-S9)),R9)</f>
        <v>#N/A</v>
      </c>
      <c r="U9" s="151" t="e">
        <f>IF('DONNÉES '!$F$33=supporting_sheet!$B$3,VLOOKUP($B9,bulk_tonnages!$A$2:$W$136,10,FALSE),VLOOKUP($B9,bulk_user_tonnages!$A$2:$V$136,10,FALSE))</f>
        <v>#N/A</v>
      </c>
      <c r="V9" s="152"/>
      <c r="W9" s="153" t="e">
        <f>IF(ISNUMBER(V9),IF(RÉACHEMINEMENT!$F$4=supporting_sheet!$D$26,(U9-(V9*0.01*U9)),(U9-V9)),U9)</f>
        <v>#N/A</v>
      </c>
      <c r="X9" s="151" t="e">
        <f>IF('DONNÉES '!$F$33=supporting_sheet!$B$3,VLOOKUP($B9,bulk_tonnages!$A$2:$W$136,12,FALSE),VLOOKUP($B9,bulk_user_tonnages!$A$2:$V$136,12,FALSE))</f>
        <v>#N/A</v>
      </c>
      <c r="Y9" s="152"/>
      <c r="Z9" s="153" t="e">
        <f>IF(ISNUMBER(Y9),IF(RÉACHEMINEMENT!$F$4=supporting_sheet!$D$26,(X9-(Y9*0.01*X9)),(X9-Y9)),X9)</f>
        <v>#N/A</v>
      </c>
      <c r="AA9" s="153" t="e">
        <f>+(C9+F9+I9+L9+O9+R9+U9+X9)-(E9+H9+K9+N9+Q9+T9+W9+Z9)</f>
        <v>#N/A</v>
      </c>
    </row>
    <row r="10" spans="1:27" ht="15" customHeight="1" x14ac:dyDescent="0.2">
      <c r="A10" s="146"/>
      <c r="B10" s="150">
        <f>+B9+1</f>
        <v>2027</v>
      </c>
      <c r="C10" s="151" t="e">
        <f>IF('DONNÉES '!$F$33=supporting_sheet!$B$3,VLOOKUP($B10,bulk_tonnages!$A$2:$D$136,4,FALSE),VLOOKUP($B10,bulk_user_tonnages!$A$2:$D$136,4,FALSE))</f>
        <v>#N/A</v>
      </c>
      <c r="D10" s="152"/>
      <c r="E10" s="153" t="e">
        <f>IF(ISNUMBER(D10),IF(RÉACHEMINEMENT!$F$4=supporting_sheet!$D$26,(C10-(D10*0.01*C10)),(C10-D10)),C10)</f>
        <v>#N/A</v>
      </c>
      <c r="F10" s="151" t="e">
        <f>IF('DONNÉES '!$F$33=supporting_sheet!$B$3,VLOOKUP($B10,bulk_tonnages!$A$2:$P$136,6,FALSE),VLOOKUP($B10,bulk_user_tonnages!$A$2:$O$136,6,FALSE))</f>
        <v>#N/A</v>
      </c>
      <c r="G10" s="152"/>
      <c r="H10" s="153" t="e">
        <f>IF(ISNUMBER(G10),IF(RÉACHEMINEMENT!$F$4=supporting_sheet!$D$26,(F10-(G10*0.01*F10)),(F10-G10)),F10)</f>
        <v>#N/A</v>
      </c>
      <c r="I10" s="151" t="e">
        <f>IF('DONNÉES '!$F$33=supporting_sheet!$B$3,VLOOKUP($B10,bulk_tonnages!$A$2:$P$136,8,FALSE),VLOOKUP($B10,bulk_user_tonnages!$A$2:$O$136,8,FALSE))</f>
        <v>#N/A</v>
      </c>
      <c r="J10" s="152"/>
      <c r="K10" s="153" t="e">
        <f>IF(ISNUMBER(J10),IF(RÉACHEMINEMENT!$F$4=supporting_sheet!$D$26,(I10-(J10*0.01*I10)),(I10-J10)),I10)</f>
        <v>#N/A</v>
      </c>
      <c r="L10" s="151" t="e">
        <f>IF('DONNÉES '!$F$33=supporting_sheet!$B$3,VLOOKUP($B10,bulk_tonnages!$A$2:$P$136,5,FALSE),VLOOKUP($B10,bulk_user_tonnages!$A$2:$O$136,5,FALSE))</f>
        <v>#N/A</v>
      </c>
      <c r="M10" s="152"/>
      <c r="N10" s="153" t="e">
        <f>IF(ISNUMBER(M10),IF(RÉACHEMINEMENT!$F$4=supporting_sheet!$D$26,(L10-(M10*0.01*L10)),(L10-M10)),L10)</f>
        <v>#N/A</v>
      </c>
      <c r="O10" s="151" t="e">
        <f>IF('DONNÉES '!$F$33=supporting_sheet!$B$3,VLOOKUP($B10,bulk_tonnages!$A$2:$P$136,7,FALSE),VLOOKUP($B10,bulk_user_tonnages!$A$2:$O$136,7,FALSE))</f>
        <v>#N/A</v>
      </c>
      <c r="P10" s="152"/>
      <c r="Q10" s="153" t="e">
        <f>IF(ISNUMBER(P10),IF(RÉACHEMINEMENT!$F$4=supporting_sheet!$D$26,(O10-(P10*0.01*O10)),(O10-P10)),O10)</f>
        <v>#N/A</v>
      </c>
      <c r="R10" s="151" t="e">
        <f>IF('DONNÉES '!$F$33=supporting_sheet!$B$3,VLOOKUP($B10,bulk_tonnages!$A$2:$W$136,9,FALSE),VLOOKUP($B10,bulk_user_tonnages!$A$2:$V$136,9,FALSE))</f>
        <v>#N/A</v>
      </c>
      <c r="S10" s="152"/>
      <c r="T10" s="153" t="e">
        <f>IF(ISNUMBER(S10),IF(RÉACHEMINEMENT!$F$4=supporting_sheet!$D$26,(R10-(S10*0.01*R10)),(R10-S10)),R10)</f>
        <v>#N/A</v>
      </c>
      <c r="U10" s="151" t="e">
        <f>IF('DONNÉES '!$F$33=supporting_sheet!$B$3,VLOOKUP($B10,bulk_tonnages!$A$2:$W$136,10,FALSE),VLOOKUP($B10,bulk_user_tonnages!$A$2:$V$136,10,FALSE))</f>
        <v>#N/A</v>
      </c>
      <c r="V10" s="152"/>
      <c r="W10" s="153" t="e">
        <f>IF(ISNUMBER(V10),IF(RÉACHEMINEMENT!$F$4=supporting_sheet!$D$26,(U10-(V10*0.01*U10)),(U10-V10)),U10)</f>
        <v>#N/A</v>
      </c>
      <c r="X10" s="151" t="e">
        <f>IF('DONNÉES '!$F$33=supporting_sheet!$B$3,VLOOKUP($B10,bulk_tonnages!$A$2:$W$136,12,FALSE),VLOOKUP($B10,bulk_user_tonnages!$A$2:$V$136,12,FALSE))</f>
        <v>#N/A</v>
      </c>
      <c r="Y10" s="152"/>
      <c r="Z10" s="153" t="e">
        <f>IF(ISNUMBER(Y10),IF(RÉACHEMINEMENT!$F$4=supporting_sheet!$D$26,(X10-(Y10*0.01*X10)),(X10-Y10)),X10)</f>
        <v>#N/A</v>
      </c>
      <c r="AA10" s="153" t="e">
        <f t="shared" ref="AA10:AA34" si="0">+(C10+F10+I10+L10+O10+R10+U10+X10)-(E10+H10+K10+N10+Q10+T10+W10+Z10)</f>
        <v>#N/A</v>
      </c>
    </row>
    <row r="11" spans="1:27" x14ac:dyDescent="0.2">
      <c r="A11" s="146"/>
      <c r="B11" s="150">
        <f t="shared" ref="B11:B58" si="1">+B10+1</f>
        <v>2028</v>
      </c>
      <c r="C11" s="151" t="e">
        <f>IF('DONNÉES '!$F$33=supporting_sheet!$B$3,VLOOKUP($B11,bulk_tonnages!$A$2:$D$136,4,FALSE),VLOOKUP($B11,bulk_user_tonnages!$A$2:$D$136,4,FALSE))</f>
        <v>#N/A</v>
      </c>
      <c r="D11" s="152"/>
      <c r="E11" s="153" t="e">
        <f>IF(ISNUMBER(D11),IF(RÉACHEMINEMENT!$F$4=supporting_sheet!$D$26,(C11-(D11*0.01*C11)),(C11-D11)),C11)</f>
        <v>#N/A</v>
      </c>
      <c r="F11" s="151" t="e">
        <f>IF('DONNÉES '!$F$33=supporting_sheet!$B$3,VLOOKUP($B11,bulk_tonnages!$A$2:$P$136,6,FALSE),VLOOKUP($B11,bulk_user_tonnages!$A$2:$O$136,6,FALSE))</f>
        <v>#N/A</v>
      </c>
      <c r="G11" s="152"/>
      <c r="H11" s="153" t="e">
        <f>IF(ISNUMBER(G11),IF(RÉACHEMINEMENT!$F$4=supporting_sheet!$D$26,(F11-(G11*0.01*F11)),(F11-G11)),F11)</f>
        <v>#N/A</v>
      </c>
      <c r="I11" s="151" t="e">
        <f>IF('DONNÉES '!$F$33=supporting_sheet!$B$3,VLOOKUP($B11,bulk_tonnages!$A$2:$P$136,8,FALSE),VLOOKUP($B11,bulk_user_tonnages!$A$2:$O$136,8,FALSE))</f>
        <v>#N/A</v>
      </c>
      <c r="J11" s="152"/>
      <c r="K11" s="153" t="e">
        <f>IF(ISNUMBER(J11),IF(RÉACHEMINEMENT!$F$4=supporting_sheet!$D$26,(I11-(J11*0.01*I11)),(I11-J11)),I11)</f>
        <v>#N/A</v>
      </c>
      <c r="L11" s="151" t="e">
        <f>IF('DONNÉES '!$F$33=supporting_sheet!$B$3,VLOOKUP($B11,bulk_tonnages!$A$2:$P$136,5,FALSE),VLOOKUP($B11,bulk_user_tonnages!$A$2:$O$136,5,FALSE))</f>
        <v>#N/A</v>
      </c>
      <c r="M11" s="152"/>
      <c r="N11" s="153" t="e">
        <f>IF(ISNUMBER(M11),IF(RÉACHEMINEMENT!$F$4=supporting_sheet!$D$26,(L11-(M11*0.01*L11)),(L11-M11)),L11)</f>
        <v>#N/A</v>
      </c>
      <c r="O11" s="151" t="e">
        <f>IF('DONNÉES '!$F$33=supporting_sheet!$B$3,VLOOKUP($B11,bulk_tonnages!$A$2:$P$136,7,FALSE),VLOOKUP($B11,bulk_user_tonnages!$A$2:$O$136,7,FALSE))</f>
        <v>#N/A</v>
      </c>
      <c r="P11" s="152"/>
      <c r="Q11" s="153" t="e">
        <f>IF(ISNUMBER(P11),IF(RÉACHEMINEMENT!$F$4=supporting_sheet!$D$26,(O11-(P11*0.01*O11)),(O11-P11)),O11)</f>
        <v>#N/A</v>
      </c>
      <c r="R11" s="151" t="e">
        <f>IF('DONNÉES '!$F$33=supporting_sheet!$B$3,VLOOKUP($B11,bulk_tonnages!$A$2:$W$136,9,FALSE),VLOOKUP($B11,bulk_user_tonnages!$A$2:$V$136,9,FALSE))</f>
        <v>#N/A</v>
      </c>
      <c r="S11" s="152"/>
      <c r="T11" s="153" t="e">
        <f>IF(ISNUMBER(S11),IF(RÉACHEMINEMENT!$F$4=supporting_sheet!$D$26,(R11-(S11*0.01*R11)),(R11-S11)),R11)</f>
        <v>#N/A</v>
      </c>
      <c r="U11" s="151" t="e">
        <f>IF('DONNÉES '!$F$33=supporting_sheet!$B$3,VLOOKUP($B11,bulk_tonnages!$A$2:$W$136,10,FALSE),VLOOKUP($B11,bulk_user_tonnages!$A$2:$V$136,10,FALSE))</f>
        <v>#N/A</v>
      </c>
      <c r="V11" s="152"/>
      <c r="W11" s="153" t="e">
        <f>IF(ISNUMBER(V11),IF(RÉACHEMINEMENT!$F$4=supporting_sheet!$D$26,(U11-(V11*0.01*U11)),(U11-V11)),U11)</f>
        <v>#N/A</v>
      </c>
      <c r="X11" s="151" t="e">
        <f>IF('DONNÉES '!$F$33=supporting_sheet!$B$3,VLOOKUP($B11,bulk_tonnages!$A$2:$W$136,12,FALSE),VLOOKUP($B11,bulk_user_tonnages!$A$2:$V$136,12,FALSE))</f>
        <v>#N/A</v>
      </c>
      <c r="Y11" s="152"/>
      <c r="Z11" s="153" t="e">
        <f>IF(ISNUMBER(Y11),IF(RÉACHEMINEMENT!$F$4=supporting_sheet!$D$26,(X11-(Y11*0.01*X11)),(X11-Y11)),X11)</f>
        <v>#N/A</v>
      </c>
      <c r="AA11" s="153" t="e">
        <f t="shared" si="0"/>
        <v>#N/A</v>
      </c>
    </row>
    <row r="12" spans="1:27" x14ac:dyDescent="0.2">
      <c r="A12" s="146"/>
      <c r="B12" s="150">
        <f t="shared" si="1"/>
        <v>2029</v>
      </c>
      <c r="C12" s="151" t="e">
        <f>IF('DONNÉES '!$F$33=supporting_sheet!$B$3,VLOOKUP($B12,bulk_tonnages!$A$2:$D$136,4,FALSE),VLOOKUP($B12,bulk_user_tonnages!$A$2:$D$136,4,FALSE))</f>
        <v>#N/A</v>
      </c>
      <c r="D12" s="152"/>
      <c r="E12" s="153" t="e">
        <f>IF(ISNUMBER(D12),IF(RÉACHEMINEMENT!$F$4=supporting_sheet!$D$26,(C12-(D12*0.01*C12)),(C12-D12)),C12)</f>
        <v>#N/A</v>
      </c>
      <c r="F12" s="151" t="e">
        <f>IF('DONNÉES '!$F$33=supporting_sheet!$B$3,VLOOKUP($B12,bulk_tonnages!$A$2:$P$136,6,FALSE),VLOOKUP($B12,bulk_user_tonnages!$A$2:$O$136,6,FALSE))</f>
        <v>#N/A</v>
      </c>
      <c r="G12" s="152"/>
      <c r="H12" s="153" t="e">
        <f>IF(ISNUMBER(G12),IF(RÉACHEMINEMENT!$F$4=supporting_sheet!$D$26,(F12-(G12*0.01*F12)),(F12-G12)),F12)</f>
        <v>#N/A</v>
      </c>
      <c r="I12" s="151" t="e">
        <f>IF('DONNÉES '!$F$33=supporting_sheet!$B$3,VLOOKUP($B12,bulk_tonnages!$A$2:$P$136,8,FALSE),VLOOKUP($B12,bulk_user_tonnages!$A$2:$O$136,8,FALSE))</f>
        <v>#N/A</v>
      </c>
      <c r="J12" s="152"/>
      <c r="K12" s="153" t="e">
        <f>IF(ISNUMBER(J12),IF(RÉACHEMINEMENT!$F$4=supporting_sheet!$D$26,(I12-(J12*0.01*I12)),(I12-J12)),I12)</f>
        <v>#N/A</v>
      </c>
      <c r="L12" s="151" t="e">
        <f>IF('DONNÉES '!$F$33=supporting_sheet!$B$3,VLOOKUP($B12,bulk_tonnages!$A$2:$P$136,5,FALSE),VLOOKUP($B12,bulk_user_tonnages!$A$2:$O$136,5,FALSE))</f>
        <v>#N/A</v>
      </c>
      <c r="M12" s="152"/>
      <c r="N12" s="153" t="e">
        <f>IF(ISNUMBER(M12),IF(RÉACHEMINEMENT!$F$4=supporting_sheet!$D$26,(L12-(M12*0.01*L12)),(L12-M12)),L12)</f>
        <v>#N/A</v>
      </c>
      <c r="O12" s="151" t="e">
        <f>IF('DONNÉES '!$F$33=supporting_sheet!$B$3,VLOOKUP($B12,bulk_tonnages!$A$2:$P$136,7,FALSE),VLOOKUP($B12,bulk_user_tonnages!$A$2:$O$136,7,FALSE))</f>
        <v>#N/A</v>
      </c>
      <c r="P12" s="152"/>
      <c r="Q12" s="153" t="e">
        <f>IF(ISNUMBER(P12),IF(RÉACHEMINEMENT!$F$4=supporting_sheet!$D$26,(O12-(P12*0.01*O12)),(O12-P12)),O12)</f>
        <v>#N/A</v>
      </c>
      <c r="R12" s="151" t="e">
        <f>IF('DONNÉES '!$F$33=supporting_sheet!$B$3,VLOOKUP($B12,bulk_tonnages!$A$2:$W$136,9,FALSE),VLOOKUP($B12,bulk_user_tonnages!$A$2:$V$136,9,FALSE))</f>
        <v>#N/A</v>
      </c>
      <c r="S12" s="152"/>
      <c r="T12" s="153" t="e">
        <f>IF(ISNUMBER(S12),IF(RÉACHEMINEMENT!$F$4=supporting_sheet!$D$26,(R12-(S12*0.01*R12)),(R12-S12)),R12)</f>
        <v>#N/A</v>
      </c>
      <c r="U12" s="151" t="e">
        <f>IF('DONNÉES '!$F$33=supporting_sheet!$B$3,VLOOKUP($B12,bulk_tonnages!$A$2:$W$136,10,FALSE),VLOOKUP($B12,bulk_user_tonnages!$A$2:$V$136,10,FALSE))</f>
        <v>#N/A</v>
      </c>
      <c r="V12" s="152"/>
      <c r="W12" s="153" t="e">
        <f>IF(ISNUMBER(V12),IF(RÉACHEMINEMENT!$F$4=supporting_sheet!$D$26,(U12-(V12*0.01*U12)),(U12-V12)),U12)</f>
        <v>#N/A</v>
      </c>
      <c r="X12" s="151" t="e">
        <f>IF('DONNÉES '!$F$33=supporting_sheet!$B$3,VLOOKUP($B12,bulk_tonnages!$A$2:$W$136,12,FALSE),VLOOKUP($B12,bulk_user_tonnages!$A$2:$V$136,12,FALSE))</f>
        <v>#N/A</v>
      </c>
      <c r="Y12" s="152"/>
      <c r="Z12" s="153" t="e">
        <f>IF(ISNUMBER(Y12),IF(RÉACHEMINEMENT!$F$4=supporting_sheet!$D$26,(X12-(Y12*0.01*X12)),(X12-Y12)),X12)</f>
        <v>#N/A</v>
      </c>
      <c r="AA12" s="153" t="e">
        <f t="shared" si="0"/>
        <v>#N/A</v>
      </c>
    </row>
    <row r="13" spans="1:27" x14ac:dyDescent="0.2">
      <c r="A13" s="146"/>
      <c r="B13" s="150">
        <f t="shared" si="1"/>
        <v>2030</v>
      </c>
      <c r="C13" s="151" t="e">
        <f>IF('DONNÉES '!$F$33=supporting_sheet!$B$3,VLOOKUP($B13,bulk_tonnages!$A$2:$D$136,4,FALSE),VLOOKUP($B13,bulk_user_tonnages!$A$2:$D$136,4,FALSE))</f>
        <v>#N/A</v>
      </c>
      <c r="D13" s="152"/>
      <c r="E13" s="153" t="e">
        <f>IF(ISNUMBER(D13),IF(RÉACHEMINEMENT!$F$4=supporting_sheet!$D$26,(C13-(D13*0.01*C13)),(C13-D13)),C13)</f>
        <v>#N/A</v>
      </c>
      <c r="F13" s="151" t="e">
        <f>IF('DONNÉES '!$F$33=supporting_sheet!$B$3,VLOOKUP($B13,bulk_tonnages!$A$2:$P$136,6,FALSE),VLOOKUP($B13,bulk_user_tonnages!$A$2:$O$136,6,FALSE))</f>
        <v>#N/A</v>
      </c>
      <c r="G13" s="152"/>
      <c r="H13" s="153" t="e">
        <f>IF(ISNUMBER(G13),IF(RÉACHEMINEMENT!$F$4=supporting_sheet!$D$26,(F13-(G13*0.01*F13)),(F13-G13)),F13)</f>
        <v>#N/A</v>
      </c>
      <c r="I13" s="151" t="e">
        <f>IF('DONNÉES '!$F$33=supporting_sheet!$B$3,VLOOKUP($B13,bulk_tonnages!$A$2:$P$136,8,FALSE),VLOOKUP($B13,bulk_user_tonnages!$A$2:$O$136,8,FALSE))</f>
        <v>#N/A</v>
      </c>
      <c r="J13" s="152"/>
      <c r="K13" s="153" t="e">
        <f>IF(ISNUMBER(J13),IF(RÉACHEMINEMENT!$F$4=supporting_sheet!$D$26,(I13-(J13*0.01*I13)),(I13-J13)),I13)</f>
        <v>#N/A</v>
      </c>
      <c r="L13" s="151" t="e">
        <f>IF('DONNÉES '!$F$33=supporting_sheet!$B$3,VLOOKUP($B13,bulk_tonnages!$A$2:$P$136,5,FALSE),VLOOKUP($B13,bulk_user_tonnages!$A$2:$O$136,5,FALSE))</f>
        <v>#N/A</v>
      </c>
      <c r="M13" s="152"/>
      <c r="N13" s="153" t="e">
        <f>IF(ISNUMBER(M13),IF(RÉACHEMINEMENT!$F$4=supporting_sheet!$D$26,(L13-(M13*0.01*L13)),(L13-M13)),L13)</f>
        <v>#N/A</v>
      </c>
      <c r="O13" s="151" t="e">
        <f>IF('DONNÉES '!$F$33=supporting_sheet!$B$3,VLOOKUP($B13,bulk_tonnages!$A$2:$P$136,7,FALSE),VLOOKUP($B13,bulk_user_tonnages!$A$2:$O$136,7,FALSE))</f>
        <v>#N/A</v>
      </c>
      <c r="P13" s="152"/>
      <c r="Q13" s="153" t="e">
        <f>IF(ISNUMBER(P13),IF(RÉACHEMINEMENT!$F$4=supporting_sheet!$D$26,(O13-(P13*0.01*O13)),(O13-P13)),O13)</f>
        <v>#N/A</v>
      </c>
      <c r="R13" s="151" t="e">
        <f>IF('DONNÉES '!$F$33=supporting_sheet!$B$3,VLOOKUP($B13,bulk_tonnages!$A$2:$W$136,9,FALSE),VLOOKUP($B13,bulk_user_tonnages!$A$2:$V$136,9,FALSE))</f>
        <v>#N/A</v>
      </c>
      <c r="S13" s="152"/>
      <c r="T13" s="153" t="e">
        <f>IF(ISNUMBER(S13),IF(RÉACHEMINEMENT!$F$4=supporting_sheet!$D$26,(R13-(S13*0.01*R13)),(R13-S13)),R13)</f>
        <v>#N/A</v>
      </c>
      <c r="U13" s="151" t="e">
        <f>IF('DONNÉES '!$F$33=supporting_sheet!$B$3,VLOOKUP($B13,bulk_tonnages!$A$2:$W$136,10,FALSE),VLOOKUP($B13,bulk_user_tonnages!$A$2:$V$136,10,FALSE))</f>
        <v>#N/A</v>
      </c>
      <c r="V13" s="152"/>
      <c r="W13" s="153" t="e">
        <f>IF(ISNUMBER(V13),IF(RÉACHEMINEMENT!$F$4=supporting_sheet!$D$26,(U13-(V13*0.01*U13)),(U13-V13)),U13)</f>
        <v>#N/A</v>
      </c>
      <c r="X13" s="151" t="e">
        <f>IF('DONNÉES '!$F$33=supporting_sheet!$B$3,VLOOKUP($B13,bulk_tonnages!$A$2:$W$136,12,FALSE),VLOOKUP($B13,bulk_user_tonnages!$A$2:$V$136,12,FALSE))</f>
        <v>#N/A</v>
      </c>
      <c r="Y13" s="152"/>
      <c r="Z13" s="153" t="e">
        <f>IF(ISNUMBER(Y13),IF(RÉACHEMINEMENT!$F$4=supporting_sheet!$D$26,(X13-(Y13*0.01*X13)),(X13-Y13)),X13)</f>
        <v>#N/A</v>
      </c>
      <c r="AA13" s="153" t="e">
        <f t="shared" si="0"/>
        <v>#N/A</v>
      </c>
    </row>
    <row r="14" spans="1:27" x14ac:dyDescent="0.2">
      <c r="A14" s="146"/>
      <c r="B14" s="150">
        <f t="shared" si="1"/>
        <v>2031</v>
      </c>
      <c r="C14" s="151" t="e">
        <f>IF('DONNÉES '!$F$33=supporting_sheet!$B$3,VLOOKUP($B14,bulk_tonnages!$A$2:$D$136,4,FALSE),VLOOKUP($B14,bulk_user_tonnages!$A$2:$D$136,4,FALSE))</f>
        <v>#N/A</v>
      </c>
      <c r="D14" s="152"/>
      <c r="E14" s="153" t="e">
        <f>IF(ISNUMBER(D14),IF(RÉACHEMINEMENT!$F$4=supporting_sheet!$D$26,(C14-(D14*0.01*C14)),(C14-D14)),C14)</f>
        <v>#N/A</v>
      </c>
      <c r="F14" s="151" t="e">
        <f>IF('DONNÉES '!$F$33=supporting_sheet!$B$3,VLOOKUP($B14,bulk_tonnages!$A$2:$P$136,6,FALSE),VLOOKUP($B14,bulk_user_tonnages!$A$2:$O$136,6,FALSE))</f>
        <v>#N/A</v>
      </c>
      <c r="G14" s="152"/>
      <c r="H14" s="153" t="e">
        <f>IF(ISNUMBER(G14),IF(RÉACHEMINEMENT!$F$4=supporting_sheet!$D$26,(F14-(G14*0.01*F14)),(F14-G14)),F14)</f>
        <v>#N/A</v>
      </c>
      <c r="I14" s="151" t="e">
        <f>IF('DONNÉES '!$F$33=supporting_sheet!$B$3,VLOOKUP($B14,bulk_tonnages!$A$2:$P$136,8,FALSE),VLOOKUP($B14,bulk_user_tonnages!$A$2:$O$136,8,FALSE))</f>
        <v>#N/A</v>
      </c>
      <c r="J14" s="152"/>
      <c r="K14" s="153" t="e">
        <f>IF(ISNUMBER(J14),IF(RÉACHEMINEMENT!$F$4=supporting_sheet!$D$26,(I14-(J14*0.01*I14)),(I14-J14)),I14)</f>
        <v>#N/A</v>
      </c>
      <c r="L14" s="151" t="e">
        <f>IF('DONNÉES '!$F$33=supporting_sheet!$B$3,VLOOKUP($B14,bulk_tonnages!$A$2:$P$136,5,FALSE),VLOOKUP($B14,bulk_user_tonnages!$A$2:$O$136,5,FALSE))</f>
        <v>#N/A</v>
      </c>
      <c r="M14" s="152"/>
      <c r="N14" s="153" t="e">
        <f>IF(ISNUMBER(M14),IF(RÉACHEMINEMENT!$F$4=supporting_sheet!$D$26,(L14-(M14*0.01*L14)),(L14-M14)),L14)</f>
        <v>#N/A</v>
      </c>
      <c r="O14" s="151" t="e">
        <f>IF('DONNÉES '!$F$33=supporting_sheet!$B$3,VLOOKUP($B14,bulk_tonnages!$A$2:$P$136,7,FALSE),VLOOKUP($B14,bulk_user_tonnages!$A$2:$O$136,7,FALSE))</f>
        <v>#N/A</v>
      </c>
      <c r="P14" s="152"/>
      <c r="Q14" s="153" t="e">
        <f>IF(ISNUMBER(P14),IF(RÉACHEMINEMENT!$F$4=supporting_sheet!$D$26,(O14-(P14*0.01*O14)),(O14-P14)),O14)</f>
        <v>#N/A</v>
      </c>
      <c r="R14" s="151" t="e">
        <f>IF('DONNÉES '!$F$33=supporting_sheet!$B$3,VLOOKUP($B14,bulk_tonnages!$A$2:$W$136,9,FALSE),VLOOKUP($B14,bulk_user_tonnages!$A$2:$V$136,9,FALSE))</f>
        <v>#N/A</v>
      </c>
      <c r="S14" s="152"/>
      <c r="T14" s="153" t="e">
        <f>IF(ISNUMBER(S14),IF(RÉACHEMINEMENT!$F$4=supporting_sheet!$D$26,(R14-(S14*0.01*R14)),(R14-S14)),R14)</f>
        <v>#N/A</v>
      </c>
      <c r="U14" s="151" t="e">
        <f>IF('DONNÉES '!$F$33=supporting_sheet!$B$3,VLOOKUP($B14,bulk_tonnages!$A$2:$W$136,10,FALSE),VLOOKUP($B14,bulk_user_tonnages!$A$2:$V$136,10,FALSE))</f>
        <v>#N/A</v>
      </c>
      <c r="V14" s="152"/>
      <c r="W14" s="153" t="e">
        <f>IF(ISNUMBER(V14),IF(RÉACHEMINEMENT!$F$4=supporting_sheet!$D$26,(U14-(V14*0.01*U14)),(U14-V14)),U14)</f>
        <v>#N/A</v>
      </c>
      <c r="X14" s="151" t="e">
        <f>IF('DONNÉES '!$F$33=supporting_sheet!$B$3,VLOOKUP($B14,bulk_tonnages!$A$2:$W$136,12,FALSE),VLOOKUP($B14,bulk_user_tonnages!$A$2:$V$136,12,FALSE))</f>
        <v>#N/A</v>
      </c>
      <c r="Y14" s="152"/>
      <c r="Z14" s="153" t="e">
        <f>IF(ISNUMBER(Y14),IF(RÉACHEMINEMENT!$F$4=supporting_sheet!$D$26,(X14-(Y14*0.01*X14)),(X14-Y14)),X14)</f>
        <v>#N/A</v>
      </c>
      <c r="AA14" s="153" t="e">
        <f t="shared" si="0"/>
        <v>#N/A</v>
      </c>
    </row>
    <row r="15" spans="1:27" x14ac:dyDescent="0.2">
      <c r="A15" s="146"/>
      <c r="B15" s="150">
        <f t="shared" si="1"/>
        <v>2032</v>
      </c>
      <c r="C15" s="151" t="e">
        <f>IF('DONNÉES '!$F$33=supporting_sheet!$B$3,VLOOKUP($B15,bulk_tonnages!$A$2:$D$136,4,FALSE),VLOOKUP($B15,bulk_user_tonnages!$A$2:$D$136,4,FALSE))</f>
        <v>#N/A</v>
      </c>
      <c r="D15" s="152"/>
      <c r="E15" s="153" t="e">
        <f>IF(ISNUMBER(D15),IF(RÉACHEMINEMENT!$F$4=supporting_sheet!$D$26,(C15-(D15*0.01*C15)),(C15-D15)),C15)</f>
        <v>#N/A</v>
      </c>
      <c r="F15" s="151" t="e">
        <f>IF('DONNÉES '!$F$33=supporting_sheet!$B$3,VLOOKUP($B15,bulk_tonnages!$A$2:$P$136,6,FALSE),VLOOKUP($B15,bulk_user_tonnages!$A$2:$O$136,6,FALSE))</f>
        <v>#N/A</v>
      </c>
      <c r="G15" s="152"/>
      <c r="H15" s="153" t="e">
        <f>IF(ISNUMBER(G15),IF(RÉACHEMINEMENT!$F$4=supporting_sheet!$D$26,(F15-(G15*0.01*F15)),(F15-G15)),F15)</f>
        <v>#N/A</v>
      </c>
      <c r="I15" s="151" t="e">
        <f>IF('DONNÉES '!$F$33=supporting_sheet!$B$3,VLOOKUP($B15,bulk_tonnages!$A$2:$P$136,8,FALSE),VLOOKUP($B15,bulk_user_tonnages!$A$2:$O$136,8,FALSE))</f>
        <v>#N/A</v>
      </c>
      <c r="J15" s="152"/>
      <c r="K15" s="153" t="e">
        <f>IF(ISNUMBER(J15),IF(RÉACHEMINEMENT!$F$4=supporting_sheet!$D$26,(I15-(J15*0.01*I15)),(I15-J15)),I15)</f>
        <v>#N/A</v>
      </c>
      <c r="L15" s="151" t="e">
        <f>IF('DONNÉES '!$F$33=supporting_sheet!$B$3,VLOOKUP($B15,bulk_tonnages!$A$2:$P$136,5,FALSE),VLOOKUP($B15,bulk_user_tonnages!$A$2:$O$136,5,FALSE))</f>
        <v>#N/A</v>
      </c>
      <c r="M15" s="152"/>
      <c r="N15" s="153" t="e">
        <f>IF(ISNUMBER(M15),IF(RÉACHEMINEMENT!$F$4=supporting_sheet!$D$26,(L15-(M15*0.01*L15)),(L15-M15)),L15)</f>
        <v>#N/A</v>
      </c>
      <c r="O15" s="151" t="e">
        <f>IF('DONNÉES '!$F$33=supporting_sheet!$B$3,VLOOKUP($B15,bulk_tonnages!$A$2:$P$136,7,FALSE),VLOOKUP($B15,bulk_user_tonnages!$A$2:$O$136,7,FALSE))</f>
        <v>#N/A</v>
      </c>
      <c r="P15" s="152"/>
      <c r="Q15" s="153" t="e">
        <f>IF(ISNUMBER(P15),IF(RÉACHEMINEMENT!$F$4=supporting_sheet!$D$26,(O15-(P15*0.01*O15)),(O15-P15)),O15)</f>
        <v>#N/A</v>
      </c>
      <c r="R15" s="151" t="e">
        <f>IF('DONNÉES '!$F$33=supporting_sheet!$B$3,VLOOKUP($B15,bulk_tonnages!$A$2:$W$136,9,FALSE),VLOOKUP($B15,bulk_user_tonnages!$A$2:$V$136,9,FALSE))</f>
        <v>#N/A</v>
      </c>
      <c r="S15" s="152"/>
      <c r="T15" s="153" t="e">
        <f>IF(ISNUMBER(S15),IF(RÉACHEMINEMENT!$F$4=supporting_sheet!$D$26,(R15-(S15*0.01*R15)),(R15-S15)),R15)</f>
        <v>#N/A</v>
      </c>
      <c r="U15" s="151" t="e">
        <f>IF('DONNÉES '!$F$33=supporting_sheet!$B$3,VLOOKUP($B15,bulk_tonnages!$A$2:$W$136,10,FALSE),VLOOKUP($B15,bulk_user_tonnages!$A$2:$V$136,10,FALSE))</f>
        <v>#N/A</v>
      </c>
      <c r="V15" s="152"/>
      <c r="W15" s="153" t="e">
        <f>IF(ISNUMBER(V15),IF(RÉACHEMINEMENT!$F$4=supporting_sheet!$D$26,(U15-(V15*0.01*U15)),(U15-V15)),U15)</f>
        <v>#N/A</v>
      </c>
      <c r="X15" s="151" t="e">
        <f>IF('DONNÉES '!$F$33=supporting_sheet!$B$3,VLOOKUP($B15,bulk_tonnages!$A$2:$W$136,12,FALSE),VLOOKUP($B15,bulk_user_tonnages!$A$2:$V$136,12,FALSE))</f>
        <v>#N/A</v>
      </c>
      <c r="Y15" s="152"/>
      <c r="Z15" s="153" t="e">
        <f>IF(ISNUMBER(Y15),IF(RÉACHEMINEMENT!$F$4=supporting_sheet!$D$26,(X15-(Y15*0.01*X15)),(X15-Y15)),X15)</f>
        <v>#N/A</v>
      </c>
      <c r="AA15" s="153" t="e">
        <f t="shared" si="0"/>
        <v>#N/A</v>
      </c>
    </row>
    <row r="16" spans="1:27" x14ac:dyDescent="0.2">
      <c r="A16" s="146"/>
      <c r="B16" s="150">
        <f t="shared" si="1"/>
        <v>2033</v>
      </c>
      <c r="C16" s="151" t="e">
        <f>IF('DONNÉES '!$F$33=supporting_sheet!$B$3,VLOOKUP($B16,bulk_tonnages!$A$2:$D$136,4,FALSE),VLOOKUP($B16,bulk_user_tonnages!$A$2:$D$136,4,FALSE))</f>
        <v>#N/A</v>
      </c>
      <c r="D16" s="152"/>
      <c r="E16" s="153" t="e">
        <f>IF(ISNUMBER(D16),IF(RÉACHEMINEMENT!$F$4=supporting_sheet!$D$26,(C16-(D16*0.01*C16)),(C16-D16)),C16)</f>
        <v>#N/A</v>
      </c>
      <c r="F16" s="151" t="e">
        <f>IF('DONNÉES '!$F$33=supporting_sheet!$B$3,VLOOKUP($B16,bulk_tonnages!$A$2:$P$136,6,FALSE),VLOOKUP($B16,bulk_user_tonnages!$A$2:$O$136,6,FALSE))</f>
        <v>#N/A</v>
      </c>
      <c r="G16" s="152"/>
      <c r="H16" s="153" t="e">
        <f>IF(ISNUMBER(G16),IF(RÉACHEMINEMENT!$F$4=supporting_sheet!$D$26,(F16-(G16*0.01*F16)),(F16-G16)),F16)</f>
        <v>#N/A</v>
      </c>
      <c r="I16" s="151" t="e">
        <f>IF('DONNÉES '!$F$33=supporting_sheet!$B$3,VLOOKUP($B16,bulk_tonnages!$A$2:$P$136,8,FALSE),VLOOKUP($B16,bulk_user_tonnages!$A$2:$O$136,8,FALSE))</f>
        <v>#N/A</v>
      </c>
      <c r="J16" s="152"/>
      <c r="K16" s="153" t="e">
        <f>IF(ISNUMBER(J16),IF(RÉACHEMINEMENT!$F$4=supporting_sheet!$D$26,(I16-(J16*0.01*I16)),(I16-J16)),I16)</f>
        <v>#N/A</v>
      </c>
      <c r="L16" s="151" t="e">
        <f>IF('DONNÉES '!$F$33=supporting_sheet!$B$3,VLOOKUP($B16,bulk_tonnages!$A$2:$P$136,5,FALSE),VLOOKUP($B16,bulk_user_tonnages!$A$2:$O$136,5,FALSE))</f>
        <v>#N/A</v>
      </c>
      <c r="M16" s="152"/>
      <c r="N16" s="153" t="e">
        <f>IF(ISNUMBER(M16),IF(RÉACHEMINEMENT!$F$4=supporting_sheet!$D$26,(L16-(M16*0.01*L16)),(L16-M16)),L16)</f>
        <v>#N/A</v>
      </c>
      <c r="O16" s="151" t="e">
        <f>IF('DONNÉES '!$F$33=supporting_sheet!$B$3,VLOOKUP($B16,bulk_tonnages!$A$2:$P$136,7,FALSE),VLOOKUP($B16,bulk_user_tonnages!$A$2:$O$136,7,FALSE))</f>
        <v>#N/A</v>
      </c>
      <c r="P16" s="152"/>
      <c r="Q16" s="153" t="e">
        <f>IF(ISNUMBER(P16),IF(RÉACHEMINEMENT!$F$4=supporting_sheet!$D$26,(O16-(P16*0.01*O16)),(O16-P16)),O16)</f>
        <v>#N/A</v>
      </c>
      <c r="R16" s="151" t="e">
        <f>IF('DONNÉES '!$F$33=supporting_sheet!$B$3,VLOOKUP($B16,bulk_tonnages!$A$2:$W$136,9,FALSE),VLOOKUP($B16,bulk_user_tonnages!$A$2:$V$136,9,FALSE))</f>
        <v>#N/A</v>
      </c>
      <c r="S16" s="152"/>
      <c r="T16" s="153" t="e">
        <f>IF(ISNUMBER(S16),IF(RÉACHEMINEMENT!$F$4=supporting_sheet!$D$26,(R16-(S16*0.01*R16)),(R16-S16)),R16)</f>
        <v>#N/A</v>
      </c>
      <c r="U16" s="151" t="e">
        <f>IF('DONNÉES '!$F$33=supporting_sheet!$B$3,VLOOKUP($B16,bulk_tonnages!$A$2:$W$136,10,FALSE),VLOOKUP($B16,bulk_user_tonnages!$A$2:$V$136,10,FALSE))</f>
        <v>#N/A</v>
      </c>
      <c r="V16" s="152"/>
      <c r="W16" s="153" t="e">
        <f>IF(ISNUMBER(V16),IF(RÉACHEMINEMENT!$F$4=supporting_sheet!$D$26,(U16-(V16*0.01*U16)),(U16-V16)),U16)</f>
        <v>#N/A</v>
      </c>
      <c r="X16" s="151" t="e">
        <f>IF('DONNÉES '!$F$33=supporting_sheet!$B$3,VLOOKUP($B16,bulk_tonnages!$A$2:$W$136,12,FALSE),VLOOKUP($B16,bulk_user_tonnages!$A$2:$V$136,12,FALSE))</f>
        <v>#N/A</v>
      </c>
      <c r="Y16" s="152"/>
      <c r="Z16" s="153" t="e">
        <f>IF(ISNUMBER(Y16),IF(RÉACHEMINEMENT!$F$4=supporting_sheet!$D$26,(X16-(Y16*0.01*X16)),(X16-Y16)),X16)</f>
        <v>#N/A</v>
      </c>
      <c r="AA16" s="153" t="e">
        <f t="shared" si="0"/>
        <v>#N/A</v>
      </c>
    </row>
    <row r="17" spans="1:27" x14ac:dyDescent="0.2">
      <c r="A17" s="146"/>
      <c r="B17" s="150">
        <f t="shared" si="1"/>
        <v>2034</v>
      </c>
      <c r="C17" s="151" t="e">
        <f>IF('DONNÉES '!$F$33=supporting_sheet!$B$3,VLOOKUP($B17,bulk_tonnages!$A$2:$D$136,4,FALSE),VLOOKUP($B17,bulk_user_tonnages!$A$2:$D$136,4,FALSE))</f>
        <v>#N/A</v>
      </c>
      <c r="D17" s="152"/>
      <c r="E17" s="153" t="e">
        <f>IF(ISNUMBER(D17),IF(RÉACHEMINEMENT!$F$4=supporting_sheet!$D$26,(C17-(D17*0.01*C17)),(C17-D17)),C17)</f>
        <v>#N/A</v>
      </c>
      <c r="F17" s="151" t="e">
        <f>IF('DONNÉES '!$F$33=supporting_sheet!$B$3,VLOOKUP($B17,bulk_tonnages!$A$2:$P$136,6,FALSE),VLOOKUP($B17,bulk_user_tonnages!$A$2:$O$136,6,FALSE))</f>
        <v>#N/A</v>
      </c>
      <c r="G17" s="152"/>
      <c r="H17" s="153" t="e">
        <f>IF(ISNUMBER(G17),IF(RÉACHEMINEMENT!$F$4=supporting_sheet!$D$26,(F17-(G17*0.01*F17)),(F17-G17)),F17)</f>
        <v>#N/A</v>
      </c>
      <c r="I17" s="151" t="e">
        <f>IF('DONNÉES '!$F$33=supporting_sheet!$B$3,VLOOKUP($B17,bulk_tonnages!$A$2:$P$136,8,FALSE),VLOOKUP($B17,bulk_user_tonnages!$A$2:$O$136,8,FALSE))</f>
        <v>#N/A</v>
      </c>
      <c r="J17" s="152"/>
      <c r="K17" s="153" t="e">
        <f>IF(ISNUMBER(J17),IF(RÉACHEMINEMENT!$F$4=supporting_sheet!$D$26,(I17-(J17*0.01*I17)),(I17-J17)),I17)</f>
        <v>#N/A</v>
      </c>
      <c r="L17" s="151" t="e">
        <f>IF('DONNÉES '!$F$33=supporting_sheet!$B$3,VLOOKUP($B17,bulk_tonnages!$A$2:$P$136,5,FALSE),VLOOKUP($B17,bulk_user_tonnages!$A$2:$O$136,5,FALSE))</f>
        <v>#N/A</v>
      </c>
      <c r="M17" s="152"/>
      <c r="N17" s="153" t="e">
        <f>IF(ISNUMBER(M17),IF(RÉACHEMINEMENT!$F$4=supporting_sheet!$D$26,(L17-(M17*0.01*L17)),(L17-M17)),L17)</f>
        <v>#N/A</v>
      </c>
      <c r="O17" s="151" t="e">
        <f>IF('DONNÉES '!$F$33=supporting_sheet!$B$3,VLOOKUP($B17,bulk_tonnages!$A$2:$P$136,7,FALSE),VLOOKUP($B17,bulk_user_tonnages!$A$2:$O$136,7,FALSE))</f>
        <v>#N/A</v>
      </c>
      <c r="P17" s="152"/>
      <c r="Q17" s="153" t="e">
        <f>IF(ISNUMBER(P17),IF(RÉACHEMINEMENT!$F$4=supporting_sheet!$D$26,(O17-(P17*0.01*O17)),(O17-P17)),O17)</f>
        <v>#N/A</v>
      </c>
      <c r="R17" s="151" t="e">
        <f>IF('DONNÉES '!$F$33=supporting_sheet!$B$3,VLOOKUP($B17,bulk_tonnages!$A$2:$W$136,9,FALSE),VLOOKUP($B17,bulk_user_tonnages!$A$2:$V$136,9,FALSE))</f>
        <v>#N/A</v>
      </c>
      <c r="S17" s="152"/>
      <c r="T17" s="153" t="e">
        <f>IF(ISNUMBER(S17),IF(RÉACHEMINEMENT!$F$4=supporting_sheet!$D$26,(R17-(S17*0.01*R17)),(R17-S17)),R17)</f>
        <v>#N/A</v>
      </c>
      <c r="U17" s="151" t="e">
        <f>IF('DONNÉES '!$F$33=supporting_sheet!$B$3,VLOOKUP($B17,bulk_tonnages!$A$2:$W$136,10,FALSE),VLOOKUP($B17,bulk_user_tonnages!$A$2:$V$136,10,FALSE))</f>
        <v>#N/A</v>
      </c>
      <c r="V17" s="152"/>
      <c r="W17" s="153" t="e">
        <f>IF(ISNUMBER(V17),IF(RÉACHEMINEMENT!$F$4=supporting_sheet!$D$26,(U17-(V17*0.01*U17)),(U17-V17)),U17)</f>
        <v>#N/A</v>
      </c>
      <c r="X17" s="151" t="e">
        <f>IF('DONNÉES '!$F$33=supporting_sheet!$B$3,VLOOKUP($B17,bulk_tonnages!$A$2:$W$136,12,FALSE),VLOOKUP($B17,bulk_user_tonnages!$A$2:$V$136,12,FALSE))</f>
        <v>#N/A</v>
      </c>
      <c r="Y17" s="152"/>
      <c r="Z17" s="153" t="e">
        <f>IF(ISNUMBER(Y17),IF(RÉACHEMINEMENT!$F$4=supporting_sheet!$D$26,(X17-(Y17*0.01*X17)),(X17-Y17)),X17)</f>
        <v>#N/A</v>
      </c>
      <c r="AA17" s="153" t="e">
        <f t="shared" si="0"/>
        <v>#N/A</v>
      </c>
    </row>
    <row r="18" spans="1:27" x14ac:dyDescent="0.2">
      <c r="A18" s="146"/>
      <c r="B18" s="150">
        <f t="shared" si="1"/>
        <v>2035</v>
      </c>
      <c r="C18" s="151" t="e">
        <f>IF('DONNÉES '!$F$33=supporting_sheet!$B$3,VLOOKUP($B18,bulk_tonnages!$A$2:$D$136,4,FALSE),VLOOKUP($B18,bulk_user_tonnages!$A$2:$D$136,4,FALSE))</f>
        <v>#N/A</v>
      </c>
      <c r="D18" s="152"/>
      <c r="E18" s="153" t="e">
        <f>IF(ISNUMBER(D18),IF(RÉACHEMINEMENT!$F$4=supporting_sheet!$D$26,(C18-(D18*0.01*C18)),(C18-D18)),C18)</f>
        <v>#N/A</v>
      </c>
      <c r="F18" s="151" t="e">
        <f>IF('DONNÉES '!$F$33=supporting_sheet!$B$3,VLOOKUP($B18,bulk_tonnages!$A$2:$P$136,6,FALSE),VLOOKUP($B18,bulk_user_tonnages!$A$2:$O$136,6,FALSE))</f>
        <v>#N/A</v>
      </c>
      <c r="G18" s="152"/>
      <c r="H18" s="153" t="e">
        <f>IF(ISNUMBER(G18),IF(RÉACHEMINEMENT!$F$4=supporting_sheet!$D$26,(F18-(G18*0.01*F18)),(F18-G18)),F18)</f>
        <v>#N/A</v>
      </c>
      <c r="I18" s="151" t="e">
        <f>IF('DONNÉES '!$F$33=supporting_sheet!$B$3,VLOOKUP($B18,bulk_tonnages!$A$2:$P$136,8,FALSE),VLOOKUP($B18,bulk_user_tonnages!$A$2:$O$136,8,FALSE))</f>
        <v>#N/A</v>
      </c>
      <c r="J18" s="152"/>
      <c r="K18" s="153" t="e">
        <f>IF(ISNUMBER(J18),IF(RÉACHEMINEMENT!$F$4=supporting_sheet!$D$26,(I18-(J18*0.01*I18)),(I18-J18)),I18)</f>
        <v>#N/A</v>
      </c>
      <c r="L18" s="151" t="e">
        <f>IF('DONNÉES '!$F$33=supporting_sheet!$B$3,VLOOKUP($B18,bulk_tonnages!$A$2:$P$136,5,FALSE),VLOOKUP($B18,bulk_user_tonnages!$A$2:$O$136,5,FALSE))</f>
        <v>#N/A</v>
      </c>
      <c r="M18" s="152"/>
      <c r="N18" s="153" t="e">
        <f>IF(ISNUMBER(M18),IF(RÉACHEMINEMENT!$F$4=supporting_sheet!$D$26,(L18-(M18*0.01*L18)),(L18-M18)),L18)</f>
        <v>#N/A</v>
      </c>
      <c r="O18" s="151" t="e">
        <f>IF('DONNÉES '!$F$33=supporting_sheet!$B$3,VLOOKUP($B18,bulk_tonnages!$A$2:$P$136,7,FALSE),VLOOKUP($B18,bulk_user_tonnages!$A$2:$O$136,7,FALSE))</f>
        <v>#N/A</v>
      </c>
      <c r="P18" s="152"/>
      <c r="Q18" s="153" t="e">
        <f>IF(ISNUMBER(P18),IF(RÉACHEMINEMENT!$F$4=supporting_sheet!$D$26,(O18-(P18*0.01*O18)),(O18-P18)),O18)</f>
        <v>#N/A</v>
      </c>
      <c r="R18" s="151" t="e">
        <f>IF('DONNÉES '!$F$33=supporting_sheet!$B$3,VLOOKUP($B18,bulk_tonnages!$A$2:$W$136,9,FALSE),VLOOKUP($B18,bulk_user_tonnages!$A$2:$V$136,9,FALSE))</f>
        <v>#N/A</v>
      </c>
      <c r="S18" s="152"/>
      <c r="T18" s="153" t="e">
        <f>IF(ISNUMBER(S18),IF(RÉACHEMINEMENT!$F$4=supporting_sheet!$D$26,(R18-(S18*0.01*R18)),(R18-S18)),R18)</f>
        <v>#N/A</v>
      </c>
      <c r="U18" s="151" t="e">
        <f>IF('DONNÉES '!$F$33=supporting_sheet!$B$3,VLOOKUP($B18,bulk_tonnages!$A$2:$W$136,10,FALSE),VLOOKUP($B18,bulk_user_tonnages!$A$2:$V$136,10,FALSE))</f>
        <v>#N/A</v>
      </c>
      <c r="V18" s="152"/>
      <c r="W18" s="153" t="e">
        <f>IF(ISNUMBER(V18),IF(RÉACHEMINEMENT!$F$4=supporting_sheet!$D$26,(U18-(V18*0.01*U18)),(U18-V18)),U18)</f>
        <v>#N/A</v>
      </c>
      <c r="X18" s="151" t="e">
        <f>IF('DONNÉES '!$F$33=supporting_sheet!$B$3,VLOOKUP($B18,bulk_tonnages!$A$2:$W$136,12,FALSE),VLOOKUP($B18,bulk_user_tonnages!$A$2:$V$136,12,FALSE))</f>
        <v>#N/A</v>
      </c>
      <c r="Y18" s="152"/>
      <c r="Z18" s="153" t="e">
        <f>IF(ISNUMBER(Y18),IF(RÉACHEMINEMENT!$F$4=supporting_sheet!$D$26,(X18-(Y18*0.01*X18)),(X18-Y18)),X18)</f>
        <v>#N/A</v>
      </c>
      <c r="AA18" s="153" t="e">
        <f t="shared" si="0"/>
        <v>#N/A</v>
      </c>
    </row>
    <row r="19" spans="1:27" x14ac:dyDescent="0.2">
      <c r="A19" s="146"/>
      <c r="B19" s="150">
        <f t="shared" si="1"/>
        <v>2036</v>
      </c>
      <c r="C19" s="151" t="e">
        <f>IF('DONNÉES '!$F$33=supporting_sheet!$B$3,VLOOKUP($B19,bulk_tonnages!$A$2:$D$136,4,FALSE),VLOOKUP($B19,bulk_user_tonnages!$A$2:$D$136,4,FALSE))</f>
        <v>#N/A</v>
      </c>
      <c r="D19" s="152"/>
      <c r="E19" s="153" t="e">
        <f>IF(ISNUMBER(D19),IF(RÉACHEMINEMENT!$F$4=supporting_sheet!$D$26,(C19-(D19*0.01*C19)),(C19-D19)),C19)</f>
        <v>#N/A</v>
      </c>
      <c r="F19" s="151" t="e">
        <f>IF('DONNÉES '!$F$33=supporting_sheet!$B$3,VLOOKUP($B19,bulk_tonnages!$A$2:$P$136,6,FALSE),VLOOKUP($B19,bulk_user_tonnages!$A$2:$O$136,6,FALSE))</f>
        <v>#N/A</v>
      </c>
      <c r="G19" s="152"/>
      <c r="H19" s="153" t="e">
        <f>IF(ISNUMBER(G19),IF(RÉACHEMINEMENT!$F$4=supporting_sheet!$D$26,(F19-(G19*0.01*F19)),(F19-G19)),F19)</f>
        <v>#N/A</v>
      </c>
      <c r="I19" s="151" t="e">
        <f>IF('DONNÉES '!$F$33=supporting_sheet!$B$3,VLOOKUP($B19,bulk_tonnages!$A$2:$P$136,8,FALSE),VLOOKUP($B19,bulk_user_tonnages!$A$2:$O$136,8,FALSE))</f>
        <v>#N/A</v>
      </c>
      <c r="J19" s="152"/>
      <c r="K19" s="153" t="e">
        <f>IF(ISNUMBER(J19),IF(RÉACHEMINEMENT!$F$4=supporting_sheet!$D$26,(I19-(J19*0.01*I19)),(I19-J19)),I19)</f>
        <v>#N/A</v>
      </c>
      <c r="L19" s="151" t="e">
        <f>IF('DONNÉES '!$F$33=supporting_sheet!$B$3,VLOOKUP($B19,bulk_tonnages!$A$2:$P$136,5,FALSE),VLOOKUP($B19,bulk_user_tonnages!$A$2:$O$136,5,FALSE))</f>
        <v>#N/A</v>
      </c>
      <c r="M19" s="152"/>
      <c r="N19" s="153" t="e">
        <f>IF(ISNUMBER(M19),IF(RÉACHEMINEMENT!$F$4=supporting_sheet!$D$26,(L19-(M19*0.01*L19)),(L19-M19)),L19)</f>
        <v>#N/A</v>
      </c>
      <c r="O19" s="151" t="e">
        <f>IF('DONNÉES '!$F$33=supporting_sheet!$B$3,VLOOKUP($B19,bulk_tonnages!$A$2:$P$136,7,FALSE),VLOOKUP($B19,bulk_user_tonnages!$A$2:$O$136,7,FALSE))</f>
        <v>#N/A</v>
      </c>
      <c r="P19" s="152"/>
      <c r="Q19" s="153" t="e">
        <f>IF(ISNUMBER(P19),IF(RÉACHEMINEMENT!$F$4=supporting_sheet!$D$26,(O19-(P19*0.01*O19)),(O19-P19)),O19)</f>
        <v>#N/A</v>
      </c>
      <c r="R19" s="151" t="e">
        <f>IF('DONNÉES '!$F$33=supporting_sheet!$B$3,VLOOKUP($B19,bulk_tonnages!$A$2:$W$136,9,FALSE),VLOOKUP($B19,bulk_user_tonnages!$A$2:$V$136,9,FALSE))</f>
        <v>#N/A</v>
      </c>
      <c r="S19" s="152"/>
      <c r="T19" s="153" t="e">
        <f>IF(ISNUMBER(S19),IF(RÉACHEMINEMENT!$F$4=supporting_sheet!$D$26,(R19-(S19*0.01*R19)),(R19-S19)),R19)</f>
        <v>#N/A</v>
      </c>
      <c r="U19" s="151" t="e">
        <f>IF('DONNÉES '!$F$33=supporting_sheet!$B$3,VLOOKUP($B19,bulk_tonnages!$A$2:$W$136,10,FALSE),VLOOKUP($B19,bulk_user_tonnages!$A$2:$V$136,10,FALSE))</f>
        <v>#N/A</v>
      </c>
      <c r="V19" s="152"/>
      <c r="W19" s="153" t="e">
        <f>IF(ISNUMBER(V19),IF(RÉACHEMINEMENT!$F$4=supporting_sheet!$D$26,(U19-(V19*0.01*U19)),(U19-V19)),U19)</f>
        <v>#N/A</v>
      </c>
      <c r="X19" s="151" t="e">
        <f>IF('DONNÉES '!$F$33=supporting_sheet!$B$3,VLOOKUP($B19,bulk_tonnages!$A$2:$W$136,12,FALSE),VLOOKUP($B19,bulk_user_tonnages!$A$2:$V$136,12,FALSE))</f>
        <v>#N/A</v>
      </c>
      <c r="Y19" s="152"/>
      <c r="Z19" s="153" t="e">
        <f>IF(ISNUMBER(Y19),IF(RÉACHEMINEMENT!$F$4=supporting_sheet!$D$26,(X19-(Y19*0.01*X19)),(X19-Y19)),X19)</f>
        <v>#N/A</v>
      </c>
      <c r="AA19" s="153" t="e">
        <f t="shared" si="0"/>
        <v>#N/A</v>
      </c>
    </row>
    <row r="20" spans="1:27" x14ac:dyDescent="0.2">
      <c r="A20" s="146"/>
      <c r="B20" s="150">
        <f t="shared" si="1"/>
        <v>2037</v>
      </c>
      <c r="C20" s="151" t="e">
        <f>IF('DONNÉES '!$F$33=supporting_sheet!$B$3,VLOOKUP($B20,bulk_tonnages!$A$2:$D$136,4,FALSE),VLOOKUP($B20,bulk_user_tonnages!$A$2:$D$136,4,FALSE))</f>
        <v>#N/A</v>
      </c>
      <c r="D20" s="152"/>
      <c r="E20" s="153" t="e">
        <f>IF(ISNUMBER(D20),IF(RÉACHEMINEMENT!$F$4=supporting_sheet!$D$26,(C20-(D20*0.01*C20)),(C20-D20)),C20)</f>
        <v>#N/A</v>
      </c>
      <c r="F20" s="151" t="e">
        <f>IF('DONNÉES '!$F$33=supporting_sheet!$B$3,VLOOKUP($B20,bulk_tonnages!$A$2:$P$136,6,FALSE),VLOOKUP($B20,bulk_user_tonnages!$A$2:$O$136,6,FALSE))</f>
        <v>#N/A</v>
      </c>
      <c r="G20" s="152"/>
      <c r="H20" s="153" t="e">
        <f>IF(ISNUMBER(G20),IF(RÉACHEMINEMENT!$F$4=supporting_sheet!$D$26,(F20-(G20*0.01*F20)),(F20-G20)),F20)</f>
        <v>#N/A</v>
      </c>
      <c r="I20" s="151" t="e">
        <f>IF('DONNÉES '!$F$33=supporting_sheet!$B$3,VLOOKUP($B20,bulk_tonnages!$A$2:$P$136,8,FALSE),VLOOKUP($B20,bulk_user_tonnages!$A$2:$O$136,8,FALSE))</f>
        <v>#N/A</v>
      </c>
      <c r="J20" s="152"/>
      <c r="K20" s="153" t="e">
        <f>IF(ISNUMBER(J20),IF(RÉACHEMINEMENT!$F$4=supporting_sheet!$D$26,(I20-(J20*0.01*I20)),(I20-J20)),I20)</f>
        <v>#N/A</v>
      </c>
      <c r="L20" s="151" t="e">
        <f>IF('DONNÉES '!$F$33=supporting_sheet!$B$3,VLOOKUP($B20,bulk_tonnages!$A$2:$P$136,5,FALSE),VLOOKUP($B20,bulk_user_tonnages!$A$2:$O$136,5,FALSE))</f>
        <v>#N/A</v>
      </c>
      <c r="M20" s="152"/>
      <c r="N20" s="153" t="e">
        <f>IF(ISNUMBER(M20),IF(RÉACHEMINEMENT!$F$4=supporting_sheet!$D$26,(L20-(M20*0.01*L20)),(L20-M20)),L20)</f>
        <v>#N/A</v>
      </c>
      <c r="O20" s="151" t="e">
        <f>IF('DONNÉES '!$F$33=supporting_sheet!$B$3,VLOOKUP($B20,bulk_tonnages!$A$2:$P$136,7,FALSE),VLOOKUP($B20,bulk_user_tonnages!$A$2:$O$136,7,FALSE))</f>
        <v>#N/A</v>
      </c>
      <c r="P20" s="152"/>
      <c r="Q20" s="153" t="e">
        <f>IF(ISNUMBER(P20),IF(RÉACHEMINEMENT!$F$4=supporting_sheet!$D$26,(O20-(P20*0.01*O20)),(O20-P20)),O20)</f>
        <v>#N/A</v>
      </c>
      <c r="R20" s="151" t="e">
        <f>IF('DONNÉES '!$F$33=supporting_sheet!$B$3,VLOOKUP($B20,bulk_tonnages!$A$2:$W$136,9,FALSE),VLOOKUP($B20,bulk_user_tonnages!$A$2:$V$136,9,FALSE))</f>
        <v>#N/A</v>
      </c>
      <c r="S20" s="152"/>
      <c r="T20" s="153" t="e">
        <f>IF(ISNUMBER(S20),IF(RÉACHEMINEMENT!$F$4=supporting_sheet!$D$26,(R20-(S20*0.01*R20)),(R20-S20)),R20)</f>
        <v>#N/A</v>
      </c>
      <c r="U20" s="151" t="e">
        <f>IF('DONNÉES '!$F$33=supporting_sheet!$B$3,VLOOKUP($B20,bulk_tonnages!$A$2:$W$136,10,FALSE),VLOOKUP($B20,bulk_user_tonnages!$A$2:$V$136,10,FALSE))</f>
        <v>#N/A</v>
      </c>
      <c r="V20" s="152"/>
      <c r="W20" s="153" t="e">
        <f>IF(ISNUMBER(V20),IF(RÉACHEMINEMENT!$F$4=supporting_sheet!$D$26,(U20-(V20*0.01*U20)),(U20-V20)),U20)</f>
        <v>#N/A</v>
      </c>
      <c r="X20" s="151" t="e">
        <f>IF('DONNÉES '!$F$33=supporting_sheet!$B$3,VLOOKUP($B20,bulk_tonnages!$A$2:$W$136,12,FALSE),VLOOKUP($B20,bulk_user_tonnages!$A$2:$V$136,12,FALSE))</f>
        <v>#N/A</v>
      </c>
      <c r="Y20" s="152"/>
      <c r="Z20" s="153" t="e">
        <f>IF(ISNUMBER(Y20),IF(RÉACHEMINEMENT!$F$4=supporting_sheet!$D$26,(X20-(Y20*0.01*X20)),(X20-Y20)),X20)</f>
        <v>#N/A</v>
      </c>
      <c r="AA20" s="153" t="e">
        <f t="shared" si="0"/>
        <v>#N/A</v>
      </c>
    </row>
    <row r="21" spans="1:27" x14ac:dyDescent="0.2">
      <c r="A21" s="146"/>
      <c r="B21" s="150">
        <f t="shared" si="1"/>
        <v>2038</v>
      </c>
      <c r="C21" s="151" t="e">
        <f>IF('DONNÉES '!$F$33=supporting_sheet!$B$3,VLOOKUP($B21,bulk_tonnages!$A$2:$D$136,4,FALSE),VLOOKUP($B21,bulk_user_tonnages!$A$2:$D$136,4,FALSE))</f>
        <v>#N/A</v>
      </c>
      <c r="D21" s="152"/>
      <c r="E21" s="153" t="e">
        <f>IF(ISNUMBER(D21),IF(RÉACHEMINEMENT!$F$4=supporting_sheet!$D$26,(C21-(D21*0.01*C21)),(C21-D21)),C21)</f>
        <v>#N/A</v>
      </c>
      <c r="F21" s="151" t="e">
        <f>IF('DONNÉES '!$F$33=supporting_sheet!$B$3,VLOOKUP($B21,bulk_tonnages!$A$2:$P$136,6,FALSE),VLOOKUP($B21,bulk_user_tonnages!$A$2:$O$136,6,FALSE))</f>
        <v>#N/A</v>
      </c>
      <c r="G21" s="152"/>
      <c r="H21" s="153" t="e">
        <f>IF(ISNUMBER(G21),IF(RÉACHEMINEMENT!$F$4=supporting_sheet!$D$26,(F21-(G21*0.01*F21)),(F21-G21)),F21)</f>
        <v>#N/A</v>
      </c>
      <c r="I21" s="151" t="e">
        <f>IF('DONNÉES '!$F$33=supporting_sheet!$B$3,VLOOKUP($B21,bulk_tonnages!$A$2:$P$136,8,FALSE),VLOOKUP($B21,bulk_user_tonnages!$A$2:$O$136,8,FALSE))</f>
        <v>#N/A</v>
      </c>
      <c r="J21" s="152"/>
      <c r="K21" s="153" t="e">
        <f>IF(ISNUMBER(J21),IF(RÉACHEMINEMENT!$F$4=supporting_sheet!$D$26,(I21-(J21*0.01*I21)),(I21-J21)),I21)</f>
        <v>#N/A</v>
      </c>
      <c r="L21" s="151" t="e">
        <f>IF('DONNÉES '!$F$33=supporting_sheet!$B$3,VLOOKUP($B21,bulk_tonnages!$A$2:$P$136,5,FALSE),VLOOKUP($B21,bulk_user_tonnages!$A$2:$O$136,5,FALSE))</f>
        <v>#N/A</v>
      </c>
      <c r="M21" s="152"/>
      <c r="N21" s="153" t="e">
        <f>IF(ISNUMBER(M21),IF(RÉACHEMINEMENT!$F$4=supporting_sheet!$D$26,(L21-(M21*0.01*L21)),(L21-M21)),L21)</f>
        <v>#N/A</v>
      </c>
      <c r="O21" s="151" t="e">
        <f>IF('DONNÉES '!$F$33=supporting_sheet!$B$3,VLOOKUP($B21,bulk_tonnages!$A$2:$P$136,7,FALSE),VLOOKUP($B21,bulk_user_tonnages!$A$2:$O$136,7,FALSE))</f>
        <v>#N/A</v>
      </c>
      <c r="P21" s="152"/>
      <c r="Q21" s="153" t="e">
        <f>IF(ISNUMBER(P21),IF(RÉACHEMINEMENT!$F$4=supporting_sheet!$D$26,(O21-(P21*0.01*O21)),(O21-P21)),O21)</f>
        <v>#N/A</v>
      </c>
      <c r="R21" s="151" t="e">
        <f>IF('DONNÉES '!$F$33=supporting_sheet!$B$3,VLOOKUP($B21,bulk_tonnages!$A$2:$W$136,9,FALSE),VLOOKUP($B21,bulk_user_tonnages!$A$2:$V$136,9,FALSE))</f>
        <v>#N/A</v>
      </c>
      <c r="S21" s="152"/>
      <c r="T21" s="153" t="e">
        <f>IF(ISNUMBER(S21),IF(RÉACHEMINEMENT!$F$4=supporting_sheet!$D$26,(R21-(S21*0.01*R21)),(R21-S21)),R21)</f>
        <v>#N/A</v>
      </c>
      <c r="U21" s="151" t="e">
        <f>IF('DONNÉES '!$F$33=supporting_sheet!$B$3,VLOOKUP($B21,bulk_tonnages!$A$2:$W$136,10,FALSE),VLOOKUP($B21,bulk_user_tonnages!$A$2:$V$136,10,FALSE))</f>
        <v>#N/A</v>
      </c>
      <c r="V21" s="152"/>
      <c r="W21" s="153" t="e">
        <f>IF(ISNUMBER(V21),IF(RÉACHEMINEMENT!$F$4=supporting_sheet!$D$26,(U21-(V21*0.01*U21)),(U21-V21)),U21)</f>
        <v>#N/A</v>
      </c>
      <c r="X21" s="151" t="e">
        <f>IF('DONNÉES '!$F$33=supporting_sheet!$B$3,VLOOKUP($B21,bulk_tonnages!$A$2:$W$136,12,FALSE),VLOOKUP($B21,bulk_user_tonnages!$A$2:$V$136,12,FALSE))</f>
        <v>#N/A</v>
      </c>
      <c r="Y21" s="152"/>
      <c r="Z21" s="153" t="e">
        <f>IF(ISNUMBER(Y21),IF(RÉACHEMINEMENT!$F$4=supporting_sheet!$D$26,(X21-(Y21*0.01*X21)),(X21-Y21)),X21)</f>
        <v>#N/A</v>
      </c>
      <c r="AA21" s="153" t="e">
        <f t="shared" si="0"/>
        <v>#N/A</v>
      </c>
    </row>
    <row r="22" spans="1:27" x14ac:dyDescent="0.2">
      <c r="A22" s="146"/>
      <c r="B22" s="150">
        <f t="shared" si="1"/>
        <v>2039</v>
      </c>
      <c r="C22" s="151" t="e">
        <f>IF('DONNÉES '!$F$33=supporting_sheet!$B$3,VLOOKUP($B22,bulk_tonnages!$A$2:$D$136,4,FALSE),VLOOKUP($B22,bulk_user_tonnages!$A$2:$D$136,4,FALSE))</f>
        <v>#N/A</v>
      </c>
      <c r="D22" s="152"/>
      <c r="E22" s="153" t="e">
        <f>IF(ISNUMBER(D22),IF(RÉACHEMINEMENT!$F$4=supporting_sheet!$D$26,(C22-(D22*0.01*C22)),(C22-D22)),C22)</f>
        <v>#N/A</v>
      </c>
      <c r="F22" s="151" t="e">
        <f>IF('DONNÉES '!$F$33=supporting_sheet!$B$3,VLOOKUP($B22,bulk_tonnages!$A$2:$P$136,6,FALSE),VLOOKUP($B22,bulk_user_tonnages!$A$2:$O$136,6,FALSE))</f>
        <v>#N/A</v>
      </c>
      <c r="G22" s="152"/>
      <c r="H22" s="153" t="e">
        <f>IF(ISNUMBER(G22),IF(RÉACHEMINEMENT!$F$4=supporting_sheet!$D$26,(F22-(G22*0.01*F22)),(F22-G22)),F22)</f>
        <v>#N/A</v>
      </c>
      <c r="I22" s="151" t="e">
        <f>IF('DONNÉES '!$F$33=supporting_sheet!$B$3,VLOOKUP($B22,bulk_tonnages!$A$2:$P$136,8,FALSE),VLOOKUP($B22,bulk_user_tonnages!$A$2:$O$136,8,FALSE))</f>
        <v>#N/A</v>
      </c>
      <c r="J22" s="152"/>
      <c r="K22" s="153" t="e">
        <f>IF(ISNUMBER(J22),IF(RÉACHEMINEMENT!$F$4=supporting_sheet!$D$26,(I22-(J22*0.01*I22)),(I22-J22)),I22)</f>
        <v>#N/A</v>
      </c>
      <c r="L22" s="151" t="e">
        <f>IF('DONNÉES '!$F$33=supporting_sheet!$B$3,VLOOKUP($B22,bulk_tonnages!$A$2:$P$136,5,FALSE),VLOOKUP($B22,bulk_user_tonnages!$A$2:$O$136,5,FALSE))</f>
        <v>#N/A</v>
      </c>
      <c r="M22" s="152"/>
      <c r="N22" s="153" t="e">
        <f>IF(ISNUMBER(M22),IF(RÉACHEMINEMENT!$F$4=supporting_sheet!$D$26,(L22-(M22*0.01*L22)),(L22-M22)),L22)</f>
        <v>#N/A</v>
      </c>
      <c r="O22" s="151" t="e">
        <f>IF('DONNÉES '!$F$33=supporting_sheet!$B$3,VLOOKUP($B22,bulk_tonnages!$A$2:$P$136,7,FALSE),VLOOKUP($B22,bulk_user_tonnages!$A$2:$O$136,7,FALSE))</f>
        <v>#N/A</v>
      </c>
      <c r="P22" s="152"/>
      <c r="Q22" s="153" t="e">
        <f>IF(ISNUMBER(P22),IF(RÉACHEMINEMENT!$F$4=supporting_sheet!$D$26,(O22-(P22*0.01*O22)),(O22-P22)),O22)</f>
        <v>#N/A</v>
      </c>
      <c r="R22" s="151" t="e">
        <f>IF('DONNÉES '!$F$33=supporting_sheet!$B$3,VLOOKUP($B22,bulk_tonnages!$A$2:$W$136,9,FALSE),VLOOKUP($B22,bulk_user_tonnages!$A$2:$V$136,9,FALSE))</f>
        <v>#N/A</v>
      </c>
      <c r="S22" s="152"/>
      <c r="T22" s="153" t="e">
        <f>IF(ISNUMBER(S22),IF(RÉACHEMINEMENT!$F$4=supporting_sheet!$D$26,(R22-(S22*0.01*R22)),(R22-S22)),R22)</f>
        <v>#N/A</v>
      </c>
      <c r="U22" s="151" t="e">
        <f>IF('DONNÉES '!$F$33=supporting_sheet!$B$3,VLOOKUP($B22,bulk_tonnages!$A$2:$W$136,10,FALSE),VLOOKUP($B22,bulk_user_tonnages!$A$2:$V$136,10,FALSE))</f>
        <v>#N/A</v>
      </c>
      <c r="V22" s="152"/>
      <c r="W22" s="153" t="e">
        <f>IF(ISNUMBER(V22),IF(RÉACHEMINEMENT!$F$4=supporting_sheet!$D$26,(U22-(V22*0.01*U22)),(U22-V22)),U22)</f>
        <v>#N/A</v>
      </c>
      <c r="X22" s="151" t="e">
        <f>IF('DONNÉES '!$F$33=supporting_sheet!$B$3,VLOOKUP($B22,bulk_tonnages!$A$2:$W$136,12,FALSE),VLOOKUP($B22,bulk_user_tonnages!$A$2:$V$136,12,FALSE))</f>
        <v>#N/A</v>
      </c>
      <c r="Y22" s="152"/>
      <c r="Z22" s="153" t="e">
        <f>IF(ISNUMBER(Y22),IF(RÉACHEMINEMENT!$F$4=supporting_sheet!$D$26,(X22-(Y22*0.01*X22)),(X22-Y22)),X22)</f>
        <v>#N/A</v>
      </c>
      <c r="AA22" s="153" t="e">
        <f t="shared" si="0"/>
        <v>#N/A</v>
      </c>
    </row>
    <row r="23" spans="1:27" x14ac:dyDescent="0.2">
      <c r="A23" s="146"/>
      <c r="B23" s="150">
        <f t="shared" si="1"/>
        <v>2040</v>
      </c>
      <c r="C23" s="151" t="e">
        <f>IF('DONNÉES '!$F$33=supporting_sheet!$B$3,VLOOKUP($B23,bulk_tonnages!$A$2:$D$136,4,FALSE),VLOOKUP($B23,bulk_user_tonnages!$A$2:$D$136,4,FALSE))</f>
        <v>#N/A</v>
      </c>
      <c r="D23" s="152"/>
      <c r="E23" s="153" t="e">
        <f>IF(ISNUMBER(D23),IF(RÉACHEMINEMENT!$F$4=supporting_sheet!$D$26,(C23-(D23*0.01*C23)),(C23-D23)),C23)</f>
        <v>#N/A</v>
      </c>
      <c r="F23" s="151" t="e">
        <f>IF('DONNÉES '!$F$33=supporting_sheet!$B$3,VLOOKUP($B23,bulk_tonnages!$A$2:$P$136,6,FALSE),VLOOKUP($B23,bulk_user_tonnages!$A$2:$O$136,6,FALSE))</f>
        <v>#N/A</v>
      </c>
      <c r="G23" s="152"/>
      <c r="H23" s="153" t="e">
        <f>IF(ISNUMBER(G23),IF(RÉACHEMINEMENT!$F$4=supporting_sheet!$D$26,(F23-(G23*0.01*F23)),(F23-G23)),F23)</f>
        <v>#N/A</v>
      </c>
      <c r="I23" s="151" t="e">
        <f>IF('DONNÉES '!$F$33=supporting_sheet!$B$3,VLOOKUP($B23,bulk_tonnages!$A$2:$P$136,8,FALSE),VLOOKUP($B23,bulk_user_tonnages!$A$2:$O$136,8,FALSE))</f>
        <v>#N/A</v>
      </c>
      <c r="J23" s="152"/>
      <c r="K23" s="153" t="e">
        <f>IF(ISNUMBER(J23),IF(RÉACHEMINEMENT!$F$4=supporting_sheet!$D$26,(I23-(J23*0.01*I23)),(I23-J23)),I23)</f>
        <v>#N/A</v>
      </c>
      <c r="L23" s="151" t="e">
        <f>IF('DONNÉES '!$F$33=supporting_sheet!$B$3,VLOOKUP($B23,bulk_tonnages!$A$2:$P$136,5,FALSE),VLOOKUP($B23,bulk_user_tonnages!$A$2:$O$136,5,FALSE))</f>
        <v>#N/A</v>
      </c>
      <c r="M23" s="152"/>
      <c r="N23" s="153" t="e">
        <f>IF(ISNUMBER(M23),IF(RÉACHEMINEMENT!$F$4=supporting_sheet!$D$26,(L23-(M23*0.01*L23)),(L23-M23)),L23)</f>
        <v>#N/A</v>
      </c>
      <c r="O23" s="151" t="e">
        <f>IF('DONNÉES '!$F$33=supporting_sheet!$B$3,VLOOKUP($B23,bulk_tonnages!$A$2:$P$136,7,FALSE),VLOOKUP($B23,bulk_user_tonnages!$A$2:$O$136,7,FALSE))</f>
        <v>#N/A</v>
      </c>
      <c r="P23" s="152"/>
      <c r="Q23" s="153" t="e">
        <f>IF(ISNUMBER(P23),IF(RÉACHEMINEMENT!$F$4=supporting_sheet!$D$26,(O23-(P23*0.01*O23)),(O23-P23)),O23)</f>
        <v>#N/A</v>
      </c>
      <c r="R23" s="151" t="e">
        <f>IF('DONNÉES '!$F$33=supporting_sheet!$B$3,VLOOKUP($B23,bulk_tonnages!$A$2:$W$136,9,FALSE),VLOOKUP($B23,bulk_user_tonnages!$A$2:$V$136,9,FALSE))</f>
        <v>#N/A</v>
      </c>
      <c r="S23" s="152"/>
      <c r="T23" s="153" t="e">
        <f>IF(ISNUMBER(S23),IF(RÉACHEMINEMENT!$F$4=supporting_sheet!$D$26,(R23-(S23*0.01*R23)),(R23-S23)),R23)</f>
        <v>#N/A</v>
      </c>
      <c r="U23" s="151" t="e">
        <f>IF('DONNÉES '!$F$33=supporting_sheet!$B$3,VLOOKUP($B23,bulk_tonnages!$A$2:$W$136,10,FALSE),VLOOKUP($B23,bulk_user_tonnages!$A$2:$V$136,10,FALSE))</f>
        <v>#N/A</v>
      </c>
      <c r="V23" s="152"/>
      <c r="W23" s="153" t="e">
        <f>IF(ISNUMBER(V23),IF(RÉACHEMINEMENT!$F$4=supporting_sheet!$D$26,(U23-(V23*0.01*U23)),(U23-V23)),U23)</f>
        <v>#N/A</v>
      </c>
      <c r="X23" s="151" t="e">
        <f>IF('DONNÉES '!$F$33=supporting_sheet!$B$3,VLOOKUP($B23,bulk_tonnages!$A$2:$W$136,12,FALSE),VLOOKUP($B23,bulk_user_tonnages!$A$2:$V$136,12,FALSE))</f>
        <v>#N/A</v>
      </c>
      <c r="Y23" s="152"/>
      <c r="Z23" s="153" t="e">
        <f>IF(ISNUMBER(Y23),IF(RÉACHEMINEMENT!$F$4=supporting_sheet!$D$26,(X23-(Y23*0.01*X23)),(X23-Y23)),X23)</f>
        <v>#N/A</v>
      </c>
      <c r="AA23" s="153" t="e">
        <f t="shared" si="0"/>
        <v>#N/A</v>
      </c>
    </row>
    <row r="24" spans="1:27" x14ac:dyDescent="0.2">
      <c r="A24" s="146"/>
      <c r="B24" s="150">
        <f t="shared" si="1"/>
        <v>2041</v>
      </c>
      <c r="C24" s="151" t="e">
        <f>IF('DONNÉES '!$F$33=supporting_sheet!$B$3,VLOOKUP($B24,bulk_tonnages!$A$2:$D$136,4,FALSE),VLOOKUP($B24,bulk_user_tonnages!$A$2:$D$136,4,FALSE))</f>
        <v>#N/A</v>
      </c>
      <c r="D24" s="152"/>
      <c r="E24" s="153" t="e">
        <f>IF(ISNUMBER(D24),IF(RÉACHEMINEMENT!$F$4=supporting_sheet!$D$26,(C24-(D24*0.01*C24)),(C24-D24)),C24)</f>
        <v>#N/A</v>
      </c>
      <c r="F24" s="151" t="e">
        <f>IF('DONNÉES '!$F$33=supporting_sheet!$B$3,VLOOKUP($B24,bulk_tonnages!$A$2:$P$136,6,FALSE),VLOOKUP($B24,bulk_user_tonnages!$A$2:$O$136,6,FALSE))</f>
        <v>#N/A</v>
      </c>
      <c r="G24" s="152"/>
      <c r="H24" s="153" t="e">
        <f>IF(ISNUMBER(G24),IF(RÉACHEMINEMENT!$F$4=supporting_sheet!$D$26,(F24-(G24*0.01*F24)),(F24-G24)),F24)</f>
        <v>#N/A</v>
      </c>
      <c r="I24" s="151" t="e">
        <f>IF('DONNÉES '!$F$33=supporting_sheet!$B$3,VLOOKUP($B24,bulk_tonnages!$A$2:$P$136,8,FALSE),VLOOKUP($B24,bulk_user_tonnages!$A$2:$O$136,8,FALSE))</f>
        <v>#N/A</v>
      </c>
      <c r="J24" s="152"/>
      <c r="K24" s="153" t="e">
        <f>IF(ISNUMBER(J24),IF(RÉACHEMINEMENT!$F$4=supporting_sheet!$D$26,(I24-(J24*0.01*I24)),(I24-J24)),I24)</f>
        <v>#N/A</v>
      </c>
      <c r="L24" s="151" t="e">
        <f>IF('DONNÉES '!$F$33=supporting_sheet!$B$3,VLOOKUP($B24,bulk_tonnages!$A$2:$P$136,5,FALSE),VLOOKUP($B24,bulk_user_tonnages!$A$2:$O$136,5,FALSE))</f>
        <v>#N/A</v>
      </c>
      <c r="M24" s="152"/>
      <c r="N24" s="153" t="e">
        <f>IF(ISNUMBER(M24),IF(RÉACHEMINEMENT!$F$4=supporting_sheet!$D$26,(L24-(M24*0.01*L24)),(L24-M24)),L24)</f>
        <v>#N/A</v>
      </c>
      <c r="O24" s="151" t="e">
        <f>IF('DONNÉES '!$F$33=supporting_sheet!$B$3,VLOOKUP($B24,bulk_tonnages!$A$2:$P$136,7,FALSE),VLOOKUP($B24,bulk_user_tonnages!$A$2:$O$136,7,FALSE))</f>
        <v>#N/A</v>
      </c>
      <c r="P24" s="152"/>
      <c r="Q24" s="153" t="e">
        <f>IF(ISNUMBER(P24),IF(RÉACHEMINEMENT!$F$4=supporting_sheet!$D$26,(O24-(P24*0.01*O24)),(O24-P24)),O24)</f>
        <v>#N/A</v>
      </c>
      <c r="R24" s="151" t="e">
        <f>IF('DONNÉES '!$F$33=supporting_sheet!$B$3,VLOOKUP($B24,bulk_tonnages!$A$2:$W$136,9,FALSE),VLOOKUP($B24,bulk_user_tonnages!$A$2:$V$136,9,FALSE))</f>
        <v>#N/A</v>
      </c>
      <c r="S24" s="152"/>
      <c r="T24" s="153" t="e">
        <f>IF(ISNUMBER(S24),IF(RÉACHEMINEMENT!$F$4=supporting_sheet!$D$26,(R24-(S24*0.01*R24)),(R24-S24)),R24)</f>
        <v>#N/A</v>
      </c>
      <c r="U24" s="151" t="e">
        <f>IF('DONNÉES '!$F$33=supporting_sheet!$B$3,VLOOKUP($B24,bulk_tonnages!$A$2:$W$136,10,FALSE),VLOOKUP($B24,bulk_user_tonnages!$A$2:$V$136,10,FALSE))</f>
        <v>#N/A</v>
      </c>
      <c r="V24" s="152"/>
      <c r="W24" s="153" t="e">
        <f>IF(ISNUMBER(V24),IF(RÉACHEMINEMENT!$F$4=supporting_sheet!$D$26,(U24-(V24*0.01*U24)),(U24-V24)),U24)</f>
        <v>#N/A</v>
      </c>
      <c r="X24" s="151" t="e">
        <f>IF('DONNÉES '!$F$33=supporting_sheet!$B$3,VLOOKUP($B24,bulk_tonnages!$A$2:$W$136,12,FALSE),VLOOKUP($B24,bulk_user_tonnages!$A$2:$V$136,12,FALSE))</f>
        <v>#N/A</v>
      </c>
      <c r="Y24" s="152"/>
      <c r="Z24" s="153" t="e">
        <f>IF(ISNUMBER(Y24),IF(RÉACHEMINEMENT!$F$4=supporting_sheet!$D$26,(X24-(Y24*0.01*X24)),(X24-Y24)),X24)</f>
        <v>#N/A</v>
      </c>
      <c r="AA24" s="153" t="e">
        <f t="shared" si="0"/>
        <v>#N/A</v>
      </c>
    </row>
    <row r="25" spans="1:27" x14ac:dyDescent="0.2">
      <c r="A25" s="146"/>
      <c r="B25" s="150">
        <f t="shared" si="1"/>
        <v>2042</v>
      </c>
      <c r="C25" s="151" t="e">
        <f>IF('DONNÉES '!$F$33=supporting_sheet!$B$3,VLOOKUP($B25,bulk_tonnages!$A$2:$D$136,4,FALSE),VLOOKUP($B25,bulk_user_tonnages!$A$2:$D$136,4,FALSE))</f>
        <v>#N/A</v>
      </c>
      <c r="D25" s="152"/>
      <c r="E25" s="153" t="e">
        <f>IF(ISNUMBER(D25),IF(RÉACHEMINEMENT!$F$4=supporting_sheet!$D$26,(C25-(D25*0.01*C25)),(C25-D25)),C25)</f>
        <v>#N/A</v>
      </c>
      <c r="F25" s="151" t="e">
        <f>IF('DONNÉES '!$F$33=supporting_sheet!$B$3,VLOOKUP($B25,bulk_tonnages!$A$2:$P$136,6,FALSE),VLOOKUP($B25,bulk_user_tonnages!$A$2:$O$136,6,FALSE))</f>
        <v>#N/A</v>
      </c>
      <c r="G25" s="152"/>
      <c r="H25" s="153" t="e">
        <f>IF(ISNUMBER(G25),IF(RÉACHEMINEMENT!$F$4=supporting_sheet!$D$26,(F25-(G25*0.01*F25)),(F25-G25)),F25)</f>
        <v>#N/A</v>
      </c>
      <c r="I25" s="151" t="e">
        <f>IF('DONNÉES '!$F$33=supporting_sheet!$B$3,VLOOKUP($B25,bulk_tonnages!$A$2:$P$136,8,FALSE),VLOOKUP($B25,bulk_user_tonnages!$A$2:$O$136,8,FALSE))</f>
        <v>#N/A</v>
      </c>
      <c r="J25" s="152"/>
      <c r="K25" s="153" t="e">
        <f>IF(ISNUMBER(J25),IF(RÉACHEMINEMENT!$F$4=supporting_sheet!$D$26,(I25-(J25*0.01*I25)),(I25-J25)),I25)</f>
        <v>#N/A</v>
      </c>
      <c r="L25" s="151" t="e">
        <f>IF('DONNÉES '!$F$33=supporting_sheet!$B$3,VLOOKUP($B25,bulk_tonnages!$A$2:$P$136,5,FALSE),VLOOKUP($B25,bulk_user_tonnages!$A$2:$O$136,5,FALSE))</f>
        <v>#N/A</v>
      </c>
      <c r="M25" s="152"/>
      <c r="N25" s="153" t="e">
        <f>IF(ISNUMBER(M25),IF(RÉACHEMINEMENT!$F$4=supporting_sheet!$D$26,(L25-(M25*0.01*L25)),(L25-M25)),L25)</f>
        <v>#N/A</v>
      </c>
      <c r="O25" s="151" t="e">
        <f>IF('DONNÉES '!$F$33=supporting_sheet!$B$3,VLOOKUP($B25,bulk_tonnages!$A$2:$P$136,7,FALSE),VLOOKUP($B25,bulk_user_tonnages!$A$2:$O$136,7,FALSE))</f>
        <v>#N/A</v>
      </c>
      <c r="P25" s="152"/>
      <c r="Q25" s="153" t="e">
        <f>IF(ISNUMBER(P25),IF(RÉACHEMINEMENT!$F$4=supporting_sheet!$D$26,(O25-(P25*0.01*O25)),(O25-P25)),O25)</f>
        <v>#N/A</v>
      </c>
      <c r="R25" s="151" t="e">
        <f>IF('DONNÉES '!$F$33=supporting_sheet!$B$3,VLOOKUP($B25,bulk_tonnages!$A$2:$W$136,9,FALSE),VLOOKUP($B25,bulk_user_tonnages!$A$2:$V$136,9,FALSE))</f>
        <v>#N/A</v>
      </c>
      <c r="S25" s="152"/>
      <c r="T25" s="153" t="e">
        <f>IF(ISNUMBER(S25),IF(RÉACHEMINEMENT!$F$4=supporting_sheet!$D$26,(R25-(S25*0.01*R25)),(R25-S25)),R25)</f>
        <v>#N/A</v>
      </c>
      <c r="U25" s="151" t="e">
        <f>IF('DONNÉES '!$F$33=supporting_sheet!$B$3,VLOOKUP($B25,bulk_tonnages!$A$2:$W$136,10,FALSE),VLOOKUP($B25,bulk_user_tonnages!$A$2:$V$136,10,FALSE))</f>
        <v>#N/A</v>
      </c>
      <c r="V25" s="152"/>
      <c r="W25" s="153" t="e">
        <f>IF(ISNUMBER(V25),IF(RÉACHEMINEMENT!$F$4=supporting_sheet!$D$26,(U25-(V25*0.01*U25)),(U25-V25)),U25)</f>
        <v>#N/A</v>
      </c>
      <c r="X25" s="151" t="e">
        <f>IF('DONNÉES '!$F$33=supporting_sheet!$B$3,VLOOKUP($B25,bulk_tonnages!$A$2:$W$136,12,FALSE),VLOOKUP($B25,bulk_user_tonnages!$A$2:$V$136,12,FALSE))</f>
        <v>#N/A</v>
      </c>
      <c r="Y25" s="152"/>
      <c r="Z25" s="153" t="e">
        <f>IF(ISNUMBER(Y25),IF(RÉACHEMINEMENT!$F$4=supporting_sheet!$D$26,(X25-(Y25*0.01*X25)),(X25-Y25)),X25)</f>
        <v>#N/A</v>
      </c>
      <c r="AA25" s="153" t="e">
        <f t="shared" si="0"/>
        <v>#N/A</v>
      </c>
    </row>
    <row r="26" spans="1:27" x14ac:dyDescent="0.2">
      <c r="A26" s="146"/>
      <c r="B26" s="150">
        <f t="shared" si="1"/>
        <v>2043</v>
      </c>
      <c r="C26" s="151" t="e">
        <f>IF('DONNÉES '!$F$33=supporting_sheet!$B$3,VLOOKUP($B26,bulk_tonnages!$A$2:$D$136,4,FALSE),VLOOKUP($B26,bulk_user_tonnages!$A$2:$D$136,4,FALSE))</f>
        <v>#N/A</v>
      </c>
      <c r="D26" s="152"/>
      <c r="E26" s="153" t="e">
        <f>IF(ISNUMBER(D26),IF(RÉACHEMINEMENT!$F$4=supporting_sheet!$D$26,(C26-(D26*0.01*C26)),(C26-D26)),C26)</f>
        <v>#N/A</v>
      </c>
      <c r="F26" s="151" t="e">
        <f>IF('DONNÉES '!$F$33=supporting_sheet!$B$3,VLOOKUP($B26,bulk_tonnages!$A$2:$P$136,6,FALSE),VLOOKUP($B26,bulk_user_tonnages!$A$2:$O$136,6,FALSE))</f>
        <v>#N/A</v>
      </c>
      <c r="G26" s="152"/>
      <c r="H26" s="153" t="e">
        <f>IF(ISNUMBER(G26),IF(RÉACHEMINEMENT!$F$4=supporting_sheet!$D$26,(F26-(G26*0.01*F26)),(F26-G26)),F26)</f>
        <v>#N/A</v>
      </c>
      <c r="I26" s="151" t="e">
        <f>IF('DONNÉES '!$F$33=supporting_sheet!$B$3,VLOOKUP($B26,bulk_tonnages!$A$2:$P$136,8,FALSE),VLOOKUP($B26,bulk_user_tonnages!$A$2:$O$136,8,FALSE))</f>
        <v>#N/A</v>
      </c>
      <c r="J26" s="152"/>
      <c r="K26" s="153" t="e">
        <f>IF(ISNUMBER(J26),IF(RÉACHEMINEMENT!$F$4=supporting_sheet!$D$26,(I26-(J26*0.01*I26)),(I26-J26)),I26)</f>
        <v>#N/A</v>
      </c>
      <c r="L26" s="151" t="e">
        <f>IF('DONNÉES '!$F$33=supporting_sheet!$B$3,VLOOKUP($B26,bulk_tonnages!$A$2:$P$136,5,FALSE),VLOOKUP($B26,bulk_user_tonnages!$A$2:$O$136,5,FALSE))</f>
        <v>#N/A</v>
      </c>
      <c r="M26" s="152"/>
      <c r="N26" s="153" t="e">
        <f>IF(ISNUMBER(M26),IF(RÉACHEMINEMENT!$F$4=supporting_sheet!$D$26,(L26-(M26*0.01*L26)),(L26-M26)),L26)</f>
        <v>#N/A</v>
      </c>
      <c r="O26" s="151" t="e">
        <f>IF('DONNÉES '!$F$33=supporting_sheet!$B$3,VLOOKUP($B26,bulk_tonnages!$A$2:$P$136,7,FALSE),VLOOKUP($B26,bulk_user_tonnages!$A$2:$O$136,7,FALSE))</f>
        <v>#N/A</v>
      </c>
      <c r="P26" s="152"/>
      <c r="Q26" s="153" t="e">
        <f>IF(ISNUMBER(P26),IF(RÉACHEMINEMENT!$F$4=supporting_sheet!$D$26,(O26-(P26*0.01*O26)),(O26-P26)),O26)</f>
        <v>#N/A</v>
      </c>
      <c r="R26" s="151" t="e">
        <f>IF('DONNÉES '!$F$33=supporting_sheet!$B$3,VLOOKUP($B26,bulk_tonnages!$A$2:$W$136,9,FALSE),VLOOKUP($B26,bulk_user_tonnages!$A$2:$V$136,9,FALSE))</f>
        <v>#N/A</v>
      </c>
      <c r="S26" s="152"/>
      <c r="T26" s="153" t="e">
        <f>IF(ISNUMBER(S26),IF(RÉACHEMINEMENT!$F$4=supporting_sheet!$D$26,(R26-(S26*0.01*R26)),(R26-S26)),R26)</f>
        <v>#N/A</v>
      </c>
      <c r="U26" s="151" t="e">
        <f>IF('DONNÉES '!$F$33=supporting_sheet!$B$3,VLOOKUP($B26,bulk_tonnages!$A$2:$W$136,10,FALSE),VLOOKUP($B26,bulk_user_tonnages!$A$2:$V$136,10,FALSE))</f>
        <v>#N/A</v>
      </c>
      <c r="V26" s="152"/>
      <c r="W26" s="153" t="e">
        <f>IF(ISNUMBER(V26),IF(RÉACHEMINEMENT!$F$4=supporting_sheet!$D$26,(U26-(V26*0.01*U26)),(U26-V26)),U26)</f>
        <v>#N/A</v>
      </c>
      <c r="X26" s="151" t="e">
        <f>IF('DONNÉES '!$F$33=supporting_sheet!$B$3,VLOOKUP($B26,bulk_tonnages!$A$2:$W$136,12,FALSE),VLOOKUP($B26,bulk_user_tonnages!$A$2:$V$136,12,FALSE))</f>
        <v>#N/A</v>
      </c>
      <c r="Y26" s="152"/>
      <c r="Z26" s="153" t="e">
        <f>IF(ISNUMBER(Y26),IF(RÉACHEMINEMENT!$F$4=supporting_sheet!$D$26,(X26-(Y26*0.01*X26)),(X26-Y26)),X26)</f>
        <v>#N/A</v>
      </c>
      <c r="AA26" s="153" t="e">
        <f t="shared" si="0"/>
        <v>#N/A</v>
      </c>
    </row>
    <row r="27" spans="1:27" x14ac:dyDescent="0.2">
      <c r="A27" s="146"/>
      <c r="B27" s="150">
        <f t="shared" si="1"/>
        <v>2044</v>
      </c>
      <c r="C27" s="151" t="e">
        <f>IF('DONNÉES '!$F$33=supporting_sheet!$B$3,VLOOKUP($B27,bulk_tonnages!$A$2:$D$136,4,FALSE),VLOOKUP($B27,bulk_user_tonnages!$A$2:$D$136,4,FALSE))</f>
        <v>#N/A</v>
      </c>
      <c r="D27" s="152"/>
      <c r="E27" s="153" t="e">
        <f>IF(ISNUMBER(D27),IF(RÉACHEMINEMENT!$F$4=supporting_sheet!$D$26,(C27-(D27*0.01*C27)),(C27-D27)),C27)</f>
        <v>#N/A</v>
      </c>
      <c r="F27" s="151" t="e">
        <f>IF('DONNÉES '!$F$33=supporting_sheet!$B$3,VLOOKUP($B27,bulk_tonnages!$A$2:$P$136,6,FALSE),VLOOKUP($B27,bulk_user_tonnages!$A$2:$O$136,6,FALSE))</f>
        <v>#N/A</v>
      </c>
      <c r="G27" s="152"/>
      <c r="H27" s="153" t="e">
        <f>IF(ISNUMBER(G27),IF(RÉACHEMINEMENT!$F$4=supporting_sheet!$D$26,(F27-(G27*0.01*F27)),(F27-G27)),F27)</f>
        <v>#N/A</v>
      </c>
      <c r="I27" s="151" t="e">
        <f>IF('DONNÉES '!$F$33=supporting_sheet!$B$3,VLOOKUP($B27,bulk_tonnages!$A$2:$P$136,8,FALSE),VLOOKUP($B27,bulk_user_tonnages!$A$2:$O$136,8,FALSE))</f>
        <v>#N/A</v>
      </c>
      <c r="J27" s="152"/>
      <c r="K27" s="153" t="e">
        <f>IF(ISNUMBER(J27),IF(RÉACHEMINEMENT!$F$4=supporting_sheet!$D$26,(I27-(J27*0.01*I27)),(I27-J27)),I27)</f>
        <v>#N/A</v>
      </c>
      <c r="L27" s="151" t="e">
        <f>IF('DONNÉES '!$F$33=supporting_sheet!$B$3,VLOOKUP($B27,bulk_tonnages!$A$2:$P$136,5,FALSE),VLOOKUP($B27,bulk_user_tonnages!$A$2:$O$136,5,FALSE))</f>
        <v>#N/A</v>
      </c>
      <c r="M27" s="152"/>
      <c r="N27" s="153" t="e">
        <f>IF(ISNUMBER(M27),IF(RÉACHEMINEMENT!$F$4=supporting_sheet!$D$26,(L27-(M27*0.01*L27)),(L27-M27)),L27)</f>
        <v>#N/A</v>
      </c>
      <c r="O27" s="151" t="e">
        <f>IF('DONNÉES '!$F$33=supporting_sheet!$B$3,VLOOKUP($B27,bulk_tonnages!$A$2:$P$136,7,FALSE),VLOOKUP($B27,bulk_user_tonnages!$A$2:$O$136,7,FALSE))</f>
        <v>#N/A</v>
      </c>
      <c r="P27" s="152"/>
      <c r="Q27" s="153" t="e">
        <f>IF(ISNUMBER(P27),IF(RÉACHEMINEMENT!$F$4=supporting_sheet!$D$26,(O27-(P27*0.01*O27)),(O27-P27)),O27)</f>
        <v>#N/A</v>
      </c>
      <c r="R27" s="151" t="e">
        <f>IF('DONNÉES '!$F$33=supporting_sheet!$B$3,VLOOKUP($B27,bulk_tonnages!$A$2:$W$136,9,FALSE),VLOOKUP($B27,bulk_user_tonnages!$A$2:$V$136,9,FALSE))</f>
        <v>#N/A</v>
      </c>
      <c r="S27" s="152"/>
      <c r="T27" s="153" t="e">
        <f>IF(ISNUMBER(S27),IF(RÉACHEMINEMENT!$F$4=supporting_sheet!$D$26,(R27-(S27*0.01*R27)),(R27-S27)),R27)</f>
        <v>#N/A</v>
      </c>
      <c r="U27" s="151" t="e">
        <f>IF('DONNÉES '!$F$33=supporting_sheet!$B$3,VLOOKUP($B27,bulk_tonnages!$A$2:$W$136,10,FALSE),VLOOKUP($B27,bulk_user_tonnages!$A$2:$V$136,10,FALSE))</f>
        <v>#N/A</v>
      </c>
      <c r="V27" s="152"/>
      <c r="W27" s="153" t="e">
        <f>IF(ISNUMBER(V27),IF(RÉACHEMINEMENT!$F$4=supporting_sheet!$D$26,(U27-(V27*0.01*U27)),(U27-V27)),U27)</f>
        <v>#N/A</v>
      </c>
      <c r="X27" s="151" t="e">
        <f>IF('DONNÉES '!$F$33=supporting_sheet!$B$3,VLOOKUP($B27,bulk_tonnages!$A$2:$W$136,12,FALSE),VLOOKUP($B27,bulk_user_tonnages!$A$2:$V$136,12,FALSE))</f>
        <v>#N/A</v>
      </c>
      <c r="Y27" s="152"/>
      <c r="Z27" s="153" t="e">
        <f>IF(ISNUMBER(Y27),IF(RÉACHEMINEMENT!$F$4=supporting_sheet!$D$26,(X27-(Y27*0.01*X27)),(X27-Y27)),X27)</f>
        <v>#N/A</v>
      </c>
      <c r="AA27" s="153" t="e">
        <f t="shared" si="0"/>
        <v>#N/A</v>
      </c>
    </row>
    <row r="28" spans="1:27" x14ac:dyDescent="0.2">
      <c r="A28" s="146"/>
      <c r="B28" s="150">
        <f t="shared" si="1"/>
        <v>2045</v>
      </c>
      <c r="C28" s="151" t="e">
        <f>IF('DONNÉES '!$F$33=supporting_sheet!$B$3,VLOOKUP($B28,bulk_tonnages!$A$2:$D$136,4,FALSE),VLOOKUP($B28,bulk_user_tonnages!$A$2:$D$136,4,FALSE))</f>
        <v>#N/A</v>
      </c>
      <c r="D28" s="152"/>
      <c r="E28" s="153" t="e">
        <f>IF(ISNUMBER(D28),IF(RÉACHEMINEMENT!$F$4=supporting_sheet!$D$26,(C28-(D28*0.01*C28)),(C28-D28)),C28)</f>
        <v>#N/A</v>
      </c>
      <c r="F28" s="151" t="e">
        <f>IF('DONNÉES '!$F$33=supporting_sheet!$B$3,VLOOKUP($B28,bulk_tonnages!$A$2:$P$136,6,FALSE),VLOOKUP($B28,bulk_user_tonnages!$A$2:$O$136,6,FALSE))</f>
        <v>#N/A</v>
      </c>
      <c r="G28" s="152"/>
      <c r="H28" s="153" t="e">
        <f>IF(ISNUMBER(G28),IF(RÉACHEMINEMENT!$F$4=supporting_sheet!$D$26,(F28-(G28*0.01*F28)),(F28-G28)),F28)</f>
        <v>#N/A</v>
      </c>
      <c r="I28" s="151" t="e">
        <f>IF('DONNÉES '!$F$33=supporting_sheet!$B$3,VLOOKUP($B28,bulk_tonnages!$A$2:$P$136,8,FALSE),VLOOKUP($B28,bulk_user_tonnages!$A$2:$O$136,8,FALSE))</f>
        <v>#N/A</v>
      </c>
      <c r="J28" s="152"/>
      <c r="K28" s="153" t="e">
        <f>IF(ISNUMBER(J28),IF(RÉACHEMINEMENT!$F$4=supporting_sheet!$D$26,(I28-(J28*0.01*I28)),(I28-J28)),I28)</f>
        <v>#N/A</v>
      </c>
      <c r="L28" s="151" t="e">
        <f>IF('DONNÉES '!$F$33=supporting_sheet!$B$3,VLOOKUP($B28,bulk_tonnages!$A$2:$P$136,5,FALSE),VLOOKUP($B28,bulk_user_tonnages!$A$2:$O$136,5,FALSE))</f>
        <v>#N/A</v>
      </c>
      <c r="M28" s="152"/>
      <c r="N28" s="153" t="e">
        <f>IF(ISNUMBER(M28),IF(RÉACHEMINEMENT!$F$4=supporting_sheet!$D$26,(L28-(M28*0.01*L28)),(L28-M28)),L28)</f>
        <v>#N/A</v>
      </c>
      <c r="O28" s="151" t="e">
        <f>IF('DONNÉES '!$F$33=supporting_sheet!$B$3,VLOOKUP($B28,bulk_tonnages!$A$2:$P$136,7,FALSE),VLOOKUP($B28,bulk_user_tonnages!$A$2:$O$136,7,FALSE))</f>
        <v>#N/A</v>
      </c>
      <c r="P28" s="152"/>
      <c r="Q28" s="153" t="e">
        <f>IF(ISNUMBER(P28),IF(RÉACHEMINEMENT!$F$4=supporting_sheet!$D$26,(O28-(P28*0.01*O28)),(O28-P28)),O28)</f>
        <v>#N/A</v>
      </c>
      <c r="R28" s="151" t="e">
        <f>IF('DONNÉES '!$F$33=supporting_sheet!$B$3,VLOOKUP($B28,bulk_tonnages!$A$2:$W$136,9,FALSE),VLOOKUP($B28,bulk_user_tonnages!$A$2:$V$136,9,FALSE))</f>
        <v>#N/A</v>
      </c>
      <c r="S28" s="152"/>
      <c r="T28" s="153" t="e">
        <f>IF(ISNUMBER(S28),IF(RÉACHEMINEMENT!$F$4=supporting_sheet!$D$26,(R28-(S28*0.01*R28)),(R28-S28)),R28)</f>
        <v>#N/A</v>
      </c>
      <c r="U28" s="151" t="e">
        <f>IF('DONNÉES '!$F$33=supporting_sheet!$B$3,VLOOKUP($B28,bulk_tonnages!$A$2:$W$136,10,FALSE),VLOOKUP($B28,bulk_user_tonnages!$A$2:$V$136,10,FALSE))</f>
        <v>#N/A</v>
      </c>
      <c r="V28" s="152"/>
      <c r="W28" s="153" t="e">
        <f>IF(ISNUMBER(V28),IF(RÉACHEMINEMENT!$F$4=supporting_sheet!$D$26,(U28-(V28*0.01*U28)),(U28-V28)),U28)</f>
        <v>#N/A</v>
      </c>
      <c r="X28" s="151" t="e">
        <f>IF('DONNÉES '!$F$33=supporting_sheet!$B$3,VLOOKUP($B28,bulk_tonnages!$A$2:$W$136,12,FALSE),VLOOKUP($B28,bulk_user_tonnages!$A$2:$V$136,12,FALSE))</f>
        <v>#N/A</v>
      </c>
      <c r="Y28" s="152"/>
      <c r="Z28" s="153" t="e">
        <f>IF(ISNUMBER(Y28),IF(RÉACHEMINEMENT!$F$4=supporting_sheet!$D$26,(X28-(Y28*0.01*X28)),(X28-Y28)),X28)</f>
        <v>#N/A</v>
      </c>
      <c r="AA28" s="153" t="e">
        <f t="shared" si="0"/>
        <v>#N/A</v>
      </c>
    </row>
    <row r="29" spans="1:27" x14ac:dyDescent="0.2">
      <c r="A29" s="146"/>
      <c r="B29" s="150">
        <f t="shared" si="1"/>
        <v>2046</v>
      </c>
      <c r="C29" s="151" t="e">
        <f>IF('DONNÉES '!$F$33=supporting_sheet!$B$3,VLOOKUP($B29,bulk_tonnages!$A$2:$D$136,4,FALSE),VLOOKUP($B29,bulk_user_tonnages!$A$2:$D$136,4,FALSE))</f>
        <v>#N/A</v>
      </c>
      <c r="D29" s="152"/>
      <c r="E29" s="153" t="e">
        <f>IF(ISNUMBER(D29),IF(RÉACHEMINEMENT!$F$4=supporting_sheet!$D$26,(C29-(D29*0.01*C29)),(C29-D29)),C29)</f>
        <v>#N/A</v>
      </c>
      <c r="F29" s="151" t="e">
        <f>IF('DONNÉES '!$F$33=supporting_sheet!$B$3,VLOOKUP($B29,bulk_tonnages!$A$2:$P$136,6,FALSE),VLOOKUP($B29,bulk_user_tonnages!$A$2:$O$136,6,FALSE))</f>
        <v>#N/A</v>
      </c>
      <c r="G29" s="152"/>
      <c r="H29" s="153" t="e">
        <f>IF(ISNUMBER(G29),IF(RÉACHEMINEMENT!$F$4=supporting_sheet!$D$26,(F29-(G29*0.01*F29)),(F29-G29)),F29)</f>
        <v>#N/A</v>
      </c>
      <c r="I29" s="151" t="e">
        <f>IF('DONNÉES '!$F$33=supporting_sheet!$B$3,VLOOKUP($B29,bulk_tonnages!$A$2:$P$136,8,FALSE),VLOOKUP($B29,bulk_user_tonnages!$A$2:$O$136,8,FALSE))</f>
        <v>#N/A</v>
      </c>
      <c r="J29" s="152"/>
      <c r="K29" s="153" t="e">
        <f>IF(ISNUMBER(J29),IF(RÉACHEMINEMENT!$F$4=supporting_sheet!$D$26,(I29-(J29*0.01*I29)),(I29-J29)),I29)</f>
        <v>#N/A</v>
      </c>
      <c r="L29" s="151" t="e">
        <f>IF('DONNÉES '!$F$33=supporting_sheet!$B$3,VLOOKUP($B29,bulk_tonnages!$A$2:$P$136,5,FALSE),VLOOKUP($B29,bulk_user_tonnages!$A$2:$O$136,5,FALSE))</f>
        <v>#N/A</v>
      </c>
      <c r="M29" s="152"/>
      <c r="N29" s="153" t="e">
        <f>IF(ISNUMBER(M29),IF(RÉACHEMINEMENT!$F$4=supporting_sheet!$D$26,(L29-(M29*0.01*L29)),(L29-M29)),L29)</f>
        <v>#N/A</v>
      </c>
      <c r="O29" s="151" t="e">
        <f>IF('DONNÉES '!$F$33=supporting_sheet!$B$3,VLOOKUP($B29,bulk_tonnages!$A$2:$P$136,7,FALSE),VLOOKUP($B29,bulk_user_tonnages!$A$2:$O$136,7,FALSE))</f>
        <v>#N/A</v>
      </c>
      <c r="P29" s="152"/>
      <c r="Q29" s="153" t="e">
        <f>IF(ISNUMBER(P29),IF(RÉACHEMINEMENT!$F$4=supporting_sheet!$D$26,(O29-(P29*0.01*O29)),(O29-P29)),O29)</f>
        <v>#N/A</v>
      </c>
      <c r="R29" s="151" t="e">
        <f>IF('DONNÉES '!$F$33=supporting_sheet!$B$3,VLOOKUP($B29,bulk_tonnages!$A$2:$W$136,9,FALSE),VLOOKUP($B29,bulk_user_tonnages!$A$2:$V$136,9,FALSE))</f>
        <v>#N/A</v>
      </c>
      <c r="S29" s="152"/>
      <c r="T29" s="153" t="e">
        <f>IF(ISNUMBER(S29),IF(RÉACHEMINEMENT!$F$4=supporting_sheet!$D$26,(R29-(S29*0.01*R29)),(R29-S29)),R29)</f>
        <v>#N/A</v>
      </c>
      <c r="U29" s="151" t="e">
        <f>IF('DONNÉES '!$F$33=supporting_sheet!$B$3,VLOOKUP($B29,bulk_tonnages!$A$2:$W$136,10,FALSE),VLOOKUP($B29,bulk_user_tonnages!$A$2:$V$136,10,FALSE))</f>
        <v>#N/A</v>
      </c>
      <c r="V29" s="152"/>
      <c r="W29" s="153" t="e">
        <f>IF(ISNUMBER(V29),IF(RÉACHEMINEMENT!$F$4=supporting_sheet!$D$26,(U29-(V29*0.01*U29)),(U29-V29)),U29)</f>
        <v>#N/A</v>
      </c>
      <c r="X29" s="151" t="e">
        <f>IF('DONNÉES '!$F$33=supporting_sheet!$B$3,VLOOKUP($B29,bulk_tonnages!$A$2:$W$136,12,FALSE),VLOOKUP($B29,bulk_user_tonnages!$A$2:$V$136,12,FALSE))</f>
        <v>#N/A</v>
      </c>
      <c r="Y29" s="152"/>
      <c r="Z29" s="153" t="e">
        <f>IF(ISNUMBER(Y29),IF(RÉACHEMINEMENT!$F$4=supporting_sheet!$D$26,(X29-(Y29*0.01*X29)),(X29-Y29)),X29)</f>
        <v>#N/A</v>
      </c>
      <c r="AA29" s="153" t="e">
        <f t="shared" si="0"/>
        <v>#N/A</v>
      </c>
    </row>
    <row r="30" spans="1:27" x14ac:dyDescent="0.2">
      <c r="A30" s="146"/>
      <c r="B30" s="150">
        <f t="shared" si="1"/>
        <v>2047</v>
      </c>
      <c r="C30" s="151" t="e">
        <f>IF('DONNÉES '!$F$33=supporting_sheet!$B$3,VLOOKUP($B30,bulk_tonnages!$A$2:$D$136,4,FALSE),VLOOKUP($B30,bulk_user_tonnages!$A$2:$D$136,4,FALSE))</f>
        <v>#N/A</v>
      </c>
      <c r="D30" s="152"/>
      <c r="E30" s="153" t="e">
        <f>IF(ISNUMBER(D30),IF(RÉACHEMINEMENT!$F$4=supporting_sheet!$D$26,(C30-(D30*0.01*C30)),(C30-D30)),C30)</f>
        <v>#N/A</v>
      </c>
      <c r="F30" s="151" t="e">
        <f>IF('DONNÉES '!$F$33=supporting_sheet!$B$3,VLOOKUP($B30,bulk_tonnages!$A$2:$P$136,6,FALSE),VLOOKUP($B30,bulk_user_tonnages!$A$2:$O$136,6,FALSE))</f>
        <v>#N/A</v>
      </c>
      <c r="G30" s="152"/>
      <c r="H30" s="153" t="e">
        <f>IF(ISNUMBER(G30),IF(RÉACHEMINEMENT!$F$4=supporting_sheet!$D$26,(F30-(G30*0.01*F30)),(F30-G30)),F30)</f>
        <v>#N/A</v>
      </c>
      <c r="I30" s="151" t="e">
        <f>IF('DONNÉES '!$F$33=supporting_sheet!$B$3,VLOOKUP($B30,bulk_tonnages!$A$2:$P$136,8,FALSE),VLOOKUP($B30,bulk_user_tonnages!$A$2:$O$136,8,FALSE))</f>
        <v>#N/A</v>
      </c>
      <c r="J30" s="152"/>
      <c r="K30" s="153" t="e">
        <f>IF(ISNUMBER(J30),IF(RÉACHEMINEMENT!$F$4=supporting_sheet!$D$26,(I30-(J30*0.01*I30)),(I30-J30)),I30)</f>
        <v>#N/A</v>
      </c>
      <c r="L30" s="151" t="e">
        <f>IF('DONNÉES '!$F$33=supporting_sheet!$B$3,VLOOKUP($B30,bulk_tonnages!$A$2:$P$136,5,FALSE),VLOOKUP($B30,bulk_user_tonnages!$A$2:$O$136,5,FALSE))</f>
        <v>#N/A</v>
      </c>
      <c r="M30" s="152"/>
      <c r="N30" s="153" t="e">
        <f>IF(ISNUMBER(M30),IF(RÉACHEMINEMENT!$F$4=supporting_sheet!$D$26,(L30-(M30*0.01*L30)),(L30-M30)),L30)</f>
        <v>#N/A</v>
      </c>
      <c r="O30" s="151" t="e">
        <f>IF('DONNÉES '!$F$33=supporting_sheet!$B$3,VLOOKUP($B30,bulk_tonnages!$A$2:$P$136,7,FALSE),VLOOKUP($B30,bulk_user_tonnages!$A$2:$O$136,7,FALSE))</f>
        <v>#N/A</v>
      </c>
      <c r="P30" s="152"/>
      <c r="Q30" s="153" t="e">
        <f>IF(ISNUMBER(P30),IF(RÉACHEMINEMENT!$F$4=supporting_sheet!$D$26,(O30-(P30*0.01*O30)),(O30-P30)),O30)</f>
        <v>#N/A</v>
      </c>
      <c r="R30" s="151" t="e">
        <f>IF('DONNÉES '!$F$33=supporting_sheet!$B$3,VLOOKUP($B30,bulk_tonnages!$A$2:$W$136,9,FALSE),VLOOKUP($B30,bulk_user_tonnages!$A$2:$V$136,9,FALSE))</f>
        <v>#N/A</v>
      </c>
      <c r="S30" s="152"/>
      <c r="T30" s="153" t="e">
        <f>IF(ISNUMBER(S30),IF(RÉACHEMINEMENT!$F$4=supporting_sheet!$D$26,(R30-(S30*0.01*R30)),(R30-S30)),R30)</f>
        <v>#N/A</v>
      </c>
      <c r="U30" s="151" t="e">
        <f>IF('DONNÉES '!$F$33=supporting_sheet!$B$3,VLOOKUP($B30,bulk_tonnages!$A$2:$W$136,10,FALSE),VLOOKUP($B30,bulk_user_tonnages!$A$2:$V$136,10,FALSE))</f>
        <v>#N/A</v>
      </c>
      <c r="V30" s="152"/>
      <c r="W30" s="153" t="e">
        <f>IF(ISNUMBER(V30),IF(RÉACHEMINEMENT!$F$4=supporting_sheet!$D$26,(U30-(V30*0.01*U30)),(U30-V30)),U30)</f>
        <v>#N/A</v>
      </c>
      <c r="X30" s="151" t="e">
        <f>IF('DONNÉES '!$F$33=supporting_sheet!$B$3,VLOOKUP($B30,bulk_tonnages!$A$2:$W$136,12,FALSE),VLOOKUP($B30,bulk_user_tonnages!$A$2:$V$136,12,FALSE))</f>
        <v>#N/A</v>
      </c>
      <c r="Y30" s="152"/>
      <c r="Z30" s="153" t="e">
        <f>IF(ISNUMBER(Y30),IF(RÉACHEMINEMENT!$F$4=supporting_sheet!$D$26,(X30-(Y30*0.01*X30)),(X30-Y30)),X30)</f>
        <v>#N/A</v>
      </c>
      <c r="AA30" s="153" t="e">
        <f t="shared" si="0"/>
        <v>#N/A</v>
      </c>
    </row>
    <row r="31" spans="1:27" x14ac:dyDescent="0.2">
      <c r="A31" s="146"/>
      <c r="B31" s="150">
        <f t="shared" si="1"/>
        <v>2048</v>
      </c>
      <c r="C31" s="151" t="e">
        <f>IF('DONNÉES '!$F$33=supporting_sheet!$B$3,VLOOKUP($B31,bulk_tonnages!$A$2:$D$136,4,FALSE),VLOOKUP($B31,bulk_user_tonnages!$A$2:$D$136,4,FALSE))</f>
        <v>#N/A</v>
      </c>
      <c r="D31" s="152"/>
      <c r="E31" s="153" t="e">
        <f>IF(ISNUMBER(D31),IF(RÉACHEMINEMENT!$F$4=supporting_sheet!$D$26,(C31-(D31*0.01*C31)),(C31-D31)),C31)</f>
        <v>#N/A</v>
      </c>
      <c r="F31" s="151" t="e">
        <f>IF('DONNÉES '!$F$33=supporting_sheet!$B$3,VLOOKUP($B31,bulk_tonnages!$A$2:$P$136,6,FALSE),VLOOKUP($B31,bulk_user_tonnages!$A$2:$O$136,6,FALSE))</f>
        <v>#N/A</v>
      </c>
      <c r="G31" s="152"/>
      <c r="H31" s="153" t="e">
        <f>IF(ISNUMBER(G31),IF(RÉACHEMINEMENT!$F$4=supporting_sheet!$D$26,(F31-(G31*0.01*F31)),(F31-G31)),F31)</f>
        <v>#N/A</v>
      </c>
      <c r="I31" s="151" t="e">
        <f>IF('DONNÉES '!$F$33=supporting_sheet!$B$3,VLOOKUP($B31,bulk_tonnages!$A$2:$P$136,8,FALSE),VLOOKUP($B31,bulk_user_tonnages!$A$2:$O$136,8,FALSE))</f>
        <v>#N/A</v>
      </c>
      <c r="J31" s="152"/>
      <c r="K31" s="153" t="e">
        <f>IF(ISNUMBER(J31),IF(RÉACHEMINEMENT!$F$4=supporting_sheet!$D$26,(I31-(J31*0.01*I31)),(I31-J31)),I31)</f>
        <v>#N/A</v>
      </c>
      <c r="L31" s="151" t="e">
        <f>IF('DONNÉES '!$F$33=supporting_sheet!$B$3,VLOOKUP($B31,bulk_tonnages!$A$2:$P$136,5,FALSE),VLOOKUP($B31,bulk_user_tonnages!$A$2:$O$136,5,FALSE))</f>
        <v>#N/A</v>
      </c>
      <c r="M31" s="152"/>
      <c r="N31" s="153" t="e">
        <f>IF(ISNUMBER(M31),IF(RÉACHEMINEMENT!$F$4=supporting_sheet!$D$26,(L31-(M31*0.01*L31)),(L31-M31)),L31)</f>
        <v>#N/A</v>
      </c>
      <c r="O31" s="151" t="e">
        <f>IF('DONNÉES '!$F$33=supporting_sheet!$B$3,VLOOKUP($B31,bulk_tonnages!$A$2:$P$136,7,FALSE),VLOOKUP($B31,bulk_user_tonnages!$A$2:$O$136,7,FALSE))</f>
        <v>#N/A</v>
      </c>
      <c r="P31" s="152"/>
      <c r="Q31" s="153" t="e">
        <f>IF(ISNUMBER(P31),IF(RÉACHEMINEMENT!$F$4=supporting_sheet!$D$26,(O31-(P31*0.01*O31)),(O31-P31)),O31)</f>
        <v>#N/A</v>
      </c>
      <c r="R31" s="151" t="e">
        <f>IF('DONNÉES '!$F$33=supporting_sheet!$B$3,VLOOKUP($B31,bulk_tonnages!$A$2:$W$136,9,FALSE),VLOOKUP($B31,bulk_user_tonnages!$A$2:$V$136,9,FALSE))</f>
        <v>#N/A</v>
      </c>
      <c r="S31" s="152"/>
      <c r="T31" s="153" t="e">
        <f>IF(ISNUMBER(S31),IF(RÉACHEMINEMENT!$F$4=supporting_sheet!$D$26,(R31-(S31*0.01*R31)),(R31-S31)),R31)</f>
        <v>#N/A</v>
      </c>
      <c r="U31" s="151" t="e">
        <f>IF('DONNÉES '!$F$33=supporting_sheet!$B$3,VLOOKUP($B31,bulk_tonnages!$A$2:$W$136,10,FALSE),VLOOKUP($B31,bulk_user_tonnages!$A$2:$V$136,10,FALSE))</f>
        <v>#N/A</v>
      </c>
      <c r="V31" s="152"/>
      <c r="W31" s="153" t="e">
        <f>IF(ISNUMBER(V31),IF(RÉACHEMINEMENT!$F$4=supporting_sheet!$D$26,(U31-(V31*0.01*U31)),(U31-V31)),U31)</f>
        <v>#N/A</v>
      </c>
      <c r="X31" s="151" t="e">
        <f>IF('DONNÉES '!$F$33=supporting_sheet!$B$3,VLOOKUP($B31,bulk_tonnages!$A$2:$W$136,12,FALSE),VLOOKUP($B31,bulk_user_tonnages!$A$2:$V$136,12,FALSE))</f>
        <v>#N/A</v>
      </c>
      <c r="Y31" s="152"/>
      <c r="Z31" s="153" t="e">
        <f>IF(ISNUMBER(Y31),IF(RÉACHEMINEMENT!$F$4=supporting_sheet!$D$26,(X31-(Y31*0.01*X31)),(X31-Y31)),X31)</f>
        <v>#N/A</v>
      </c>
      <c r="AA31" s="153" t="e">
        <f t="shared" si="0"/>
        <v>#N/A</v>
      </c>
    </row>
    <row r="32" spans="1:27" x14ac:dyDescent="0.2">
      <c r="A32" s="146"/>
      <c r="B32" s="150">
        <f t="shared" si="1"/>
        <v>2049</v>
      </c>
      <c r="C32" s="151" t="e">
        <f>IF('DONNÉES '!$F$33=supporting_sheet!$B$3,VLOOKUP($B32,bulk_tonnages!$A$2:$D$136,4,FALSE),VLOOKUP($B32,bulk_user_tonnages!$A$2:$D$136,4,FALSE))</f>
        <v>#N/A</v>
      </c>
      <c r="D32" s="152"/>
      <c r="E32" s="153" t="e">
        <f>IF(ISNUMBER(D32),IF(RÉACHEMINEMENT!$F$4=supporting_sheet!$D$26,(C32-(D32*0.01*C32)),(C32-D32)),C32)</f>
        <v>#N/A</v>
      </c>
      <c r="F32" s="151" t="e">
        <f>IF('DONNÉES '!$F$33=supporting_sheet!$B$3,VLOOKUP($B32,bulk_tonnages!$A$2:$P$136,6,FALSE),VLOOKUP($B32,bulk_user_tonnages!$A$2:$O$136,6,FALSE))</f>
        <v>#N/A</v>
      </c>
      <c r="G32" s="152"/>
      <c r="H32" s="153" t="e">
        <f>IF(ISNUMBER(G32),IF(RÉACHEMINEMENT!$F$4=supporting_sheet!$D$26,(F32-(G32*0.01*F32)),(F32-G32)),F32)</f>
        <v>#N/A</v>
      </c>
      <c r="I32" s="151" t="e">
        <f>IF('DONNÉES '!$F$33=supporting_sheet!$B$3,VLOOKUP($B32,bulk_tonnages!$A$2:$P$136,8,FALSE),VLOOKUP($B32,bulk_user_tonnages!$A$2:$O$136,8,FALSE))</f>
        <v>#N/A</v>
      </c>
      <c r="J32" s="152"/>
      <c r="K32" s="153" t="e">
        <f>IF(ISNUMBER(J32),IF(RÉACHEMINEMENT!$F$4=supporting_sheet!$D$26,(I32-(J32*0.01*I32)),(I32-J32)),I32)</f>
        <v>#N/A</v>
      </c>
      <c r="L32" s="151" t="e">
        <f>IF('DONNÉES '!$F$33=supporting_sheet!$B$3,VLOOKUP($B32,bulk_tonnages!$A$2:$P$136,5,FALSE),VLOOKUP($B32,bulk_user_tonnages!$A$2:$O$136,5,FALSE))</f>
        <v>#N/A</v>
      </c>
      <c r="M32" s="152"/>
      <c r="N32" s="153" t="e">
        <f>IF(ISNUMBER(M32),IF(RÉACHEMINEMENT!$F$4=supporting_sheet!$D$26,(L32-(M32*0.01*L32)),(L32-M32)),L32)</f>
        <v>#N/A</v>
      </c>
      <c r="O32" s="151" t="e">
        <f>IF('DONNÉES '!$F$33=supporting_sheet!$B$3,VLOOKUP($B32,bulk_tonnages!$A$2:$P$136,7,FALSE),VLOOKUP($B32,bulk_user_tonnages!$A$2:$O$136,7,FALSE))</f>
        <v>#N/A</v>
      </c>
      <c r="P32" s="152"/>
      <c r="Q32" s="153" t="e">
        <f>IF(ISNUMBER(P32),IF(RÉACHEMINEMENT!$F$4=supporting_sheet!$D$26,(O32-(P32*0.01*O32)),(O32-P32)),O32)</f>
        <v>#N/A</v>
      </c>
      <c r="R32" s="151" t="e">
        <f>IF('DONNÉES '!$F$33=supporting_sheet!$B$3,VLOOKUP($B32,bulk_tonnages!$A$2:$W$136,9,FALSE),VLOOKUP($B32,bulk_user_tonnages!$A$2:$V$136,9,FALSE))</f>
        <v>#N/A</v>
      </c>
      <c r="S32" s="152"/>
      <c r="T32" s="153" t="e">
        <f>IF(ISNUMBER(S32),IF(RÉACHEMINEMENT!$F$4=supporting_sheet!$D$26,(R32-(S32*0.01*R32)),(R32-S32)),R32)</f>
        <v>#N/A</v>
      </c>
      <c r="U32" s="151" t="e">
        <f>IF('DONNÉES '!$F$33=supporting_sheet!$B$3,VLOOKUP($B32,bulk_tonnages!$A$2:$W$136,10,FALSE),VLOOKUP($B32,bulk_user_tonnages!$A$2:$V$136,10,FALSE))</f>
        <v>#N/A</v>
      </c>
      <c r="V32" s="152"/>
      <c r="W32" s="153" t="e">
        <f>IF(ISNUMBER(V32),IF(RÉACHEMINEMENT!$F$4=supporting_sheet!$D$26,(U32-(V32*0.01*U32)),(U32-V32)),U32)</f>
        <v>#N/A</v>
      </c>
      <c r="X32" s="151" t="e">
        <f>IF('DONNÉES '!$F$33=supporting_sheet!$B$3,VLOOKUP($B32,bulk_tonnages!$A$2:$W$136,12,FALSE),VLOOKUP($B32,bulk_user_tonnages!$A$2:$V$136,12,FALSE))</f>
        <v>#N/A</v>
      </c>
      <c r="Y32" s="152"/>
      <c r="Z32" s="153" t="e">
        <f>IF(ISNUMBER(Y32),IF(RÉACHEMINEMENT!$F$4=supporting_sheet!$D$26,(X32-(Y32*0.01*X32)),(X32-Y32)),X32)</f>
        <v>#N/A</v>
      </c>
      <c r="AA32" s="153" t="e">
        <f t="shared" si="0"/>
        <v>#N/A</v>
      </c>
    </row>
    <row r="33" spans="1:27" x14ac:dyDescent="0.2">
      <c r="A33" s="146"/>
      <c r="B33" s="150">
        <f t="shared" si="1"/>
        <v>2050</v>
      </c>
      <c r="C33" s="151" t="e">
        <f>IF('DONNÉES '!$F$33=supporting_sheet!$B$3,VLOOKUP($B33,bulk_tonnages!$A$2:$D$136,4,FALSE),VLOOKUP($B33,bulk_user_tonnages!$A$2:$D$136,4,FALSE))</f>
        <v>#N/A</v>
      </c>
      <c r="D33" s="152"/>
      <c r="E33" s="153" t="e">
        <f>IF(ISNUMBER(D33),IF(RÉACHEMINEMENT!$F$4=supporting_sheet!$D$26,(C33-(D33*0.01*C33)),(C33-D33)),C33)</f>
        <v>#N/A</v>
      </c>
      <c r="F33" s="151" t="e">
        <f>IF('DONNÉES '!$F$33=supporting_sheet!$B$3,VLOOKUP($B33,bulk_tonnages!$A$2:$P$136,6,FALSE),VLOOKUP($B33,bulk_user_tonnages!$A$2:$O$136,6,FALSE))</f>
        <v>#N/A</v>
      </c>
      <c r="G33" s="152"/>
      <c r="H33" s="153" t="e">
        <f>IF(ISNUMBER(G33),IF(RÉACHEMINEMENT!$F$4=supporting_sheet!$D$26,(F33-(G33*0.01*F33)),(F33-G33)),F33)</f>
        <v>#N/A</v>
      </c>
      <c r="I33" s="151" t="e">
        <f>IF('DONNÉES '!$F$33=supporting_sheet!$B$3,VLOOKUP($B33,bulk_tonnages!$A$2:$P$136,8,FALSE),VLOOKUP($B33,bulk_user_tonnages!$A$2:$O$136,8,FALSE))</f>
        <v>#N/A</v>
      </c>
      <c r="J33" s="152"/>
      <c r="K33" s="153" t="e">
        <f>IF(ISNUMBER(J33),IF(RÉACHEMINEMENT!$F$4=supporting_sheet!$D$26,(I33-(J33*0.01*I33)),(I33-J33)),I33)</f>
        <v>#N/A</v>
      </c>
      <c r="L33" s="151" t="e">
        <f>IF('DONNÉES '!$F$33=supporting_sheet!$B$3,VLOOKUP($B33,bulk_tonnages!$A$2:$P$136,5,FALSE),VLOOKUP($B33,bulk_user_tonnages!$A$2:$O$136,5,FALSE))</f>
        <v>#N/A</v>
      </c>
      <c r="M33" s="152"/>
      <c r="N33" s="153" t="e">
        <f>IF(ISNUMBER(M33),IF(RÉACHEMINEMENT!$F$4=supporting_sheet!$D$26,(L33-(M33*0.01*L33)),(L33-M33)),L33)</f>
        <v>#N/A</v>
      </c>
      <c r="O33" s="151" t="e">
        <f>IF('DONNÉES '!$F$33=supporting_sheet!$B$3,VLOOKUP($B33,bulk_tonnages!$A$2:$P$136,7,FALSE),VLOOKUP($B33,bulk_user_tonnages!$A$2:$O$136,7,FALSE))</f>
        <v>#N/A</v>
      </c>
      <c r="P33" s="152"/>
      <c r="Q33" s="153" t="e">
        <f>IF(ISNUMBER(P33),IF(RÉACHEMINEMENT!$F$4=supporting_sheet!$D$26,(O33-(P33*0.01*O33)),(O33-P33)),O33)</f>
        <v>#N/A</v>
      </c>
      <c r="R33" s="151" t="e">
        <f>IF('DONNÉES '!$F$33=supporting_sheet!$B$3,VLOOKUP($B33,bulk_tonnages!$A$2:$W$136,9,FALSE),VLOOKUP($B33,bulk_user_tonnages!$A$2:$V$136,9,FALSE))</f>
        <v>#N/A</v>
      </c>
      <c r="S33" s="152"/>
      <c r="T33" s="153" t="e">
        <f>IF(ISNUMBER(S33),IF(RÉACHEMINEMENT!$F$4=supporting_sheet!$D$26,(R33-(S33*0.01*R33)),(R33-S33)),R33)</f>
        <v>#N/A</v>
      </c>
      <c r="U33" s="151" t="e">
        <f>IF('DONNÉES '!$F$33=supporting_sheet!$B$3,VLOOKUP($B33,bulk_tonnages!$A$2:$W$136,10,FALSE),VLOOKUP($B33,bulk_user_tonnages!$A$2:$V$136,10,FALSE))</f>
        <v>#N/A</v>
      </c>
      <c r="V33" s="152"/>
      <c r="W33" s="153" t="e">
        <f>IF(ISNUMBER(V33),IF(RÉACHEMINEMENT!$F$4=supporting_sheet!$D$26,(U33-(V33*0.01*U33)),(U33-V33)),U33)</f>
        <v>#N/A</v>
      </c>
      <c r="X33" s="151" t="e">
        <f>IF('DONNÉES '!$F$33=supporting_sheet!$B$3,VLOOKUP($B33,bulk_tonnages!$A$2:$W$136,12,FALSE),VLOOKUP($B33,bulk_user_tonnages!$A$2:$V$136,12,FALSE))</f>
        <v>#N/A</v>
      </c>
      <c r="Y33" s="152"/>
      <c r="Z33" s="153" t="e">
        <f>IF(ISNUMBER(Y33),IF(RÉACHEMINEMENT!$F$4=supporting_sheet!$D$26,(X33-(Y33*0.01*X33)),(X33-Y33)),X33)</f>
        <v>#N/A</v>
      </c>
      <c r="AA33" s="153" t="e">
        <f t="shared" si="0"/>
        <v>#N/A</v>
      </c>
    </row>
    <row r="34" spans="1:27" x14ac:dyDescent="0.2">
      <c r="A34" s="146"/>
      <c r="B34" s="150">
        <f t="shared" si="1"/>
        <v>2051</v>
      </c>
      <c r="C34" s="151" t="e">
        <f>IF('DONNÉES '!$F$33=supporting_sheet!$B$3,VLOOKUP($B34,bulk_tonnages!$A$2:$D$136,4,FALSE),VLOOKUP($B34,bulk_user_tonnages!$A$2:$D$136,4,FALSE))</f>
        <v>#N/A</v>
      </c>
      <c r="D34" s="152"/>
      <c r="E34" s="153" t="e">
        <f>IF(ISNUMBER(D34),IF(RÉACHEMINEMENT!$F$4=supporting_sheet!$D$26,(C34-(D34*0.01*C34)),(C34-D34)),C34)</f>
        <v>#N/A</v>
      </c>
      <c r="F34" s="151" t="e">
        <f>IF('DONNÉES '!$F$33=supporting_sheet!$B$3,VLOOKUP($B34,bulk_tonnages!$A$2:$P$136,6,FALSE),VLOOKUP($B34,bulk_user_tonnages!$A$2:$O$136,6,FALSE))</f>
        <v>#N/A</v>
      </c>
      <c r="G34" s="152"/>
      <c r="H34" s="153" t="e">
        <f>IF(ISNUMBER(G34),IF(RÉACHEMINEMENT!$F$4=supporting_sheet!$D$26,(F34-(G34*0.01*F34)),(F34-G34)),F34)</f>
        <v>#N/A</v>
      </c>
      <c r="I34" s="151" t="e">
        <f>IF('DONNÉES '!$F$33=supporting_sheet!$B$3,VLOOKUP($B34,bulk_tonnages!$A$2:$P$136,8,FALSE),VLOOKUP($B34,bulk_user_tonnages!$A$2:$O$136,8,FALSE))</f>
        <v>#N/A</v>
      </c>
      <c r="J34" s="152"/>
      <c r="K34" s="153" t="e">
        <f>IF(ISNUMBER(J34),IF(RÉACHEMINEMENT!$F$4=supporting_sheet!$D$26,(I34-(J34*0.01*I34)),(I34-J34)),I34)</f>
        <v>#N/A</v>
      </c>
      <c r="L34" s="151" t="e">
        <f>IF('DONNÉES '!$F$33=supporting_sheet!$B$3,VLOOKUP($B34,bulk_tonnages!$A$2:$P$136,5,FALSE),VLOOKUP($B34,bulk_user_tonnages!$A$2:$O$136,5,FALSE))</f>
        <v>#N/A</v>
      </c>
      <c r="M34" s="152"/>
      <c r="N34" s="153" t="e">
        <f>IF(ISNUMBER(M34),IF(RÉACHEMINEMENT!$F$4=supporting_sheet!$D$26,(L34-(M34*0.01*L34)),(L34-M34)),L34)</f>
        <v>#N/A</v>
      </c>
      <c r="O34" s="151" t="e">
        <f>IF('DONNÉES '!$F$33=supporting_sheet!$B$3,VLOOKUP($B34,bulk_tonnages!$A$2:$P$136,7,FALSE),VLOOKUP($B34,bulk_user_tonnages!$A$2:$O$136,7,FALSE))</f>
        <v>#N/A</v>
      </c>
      <c r="P34" s="152"/>
      <c r="Q34" s="153" t="e">
        <f>IF(ISNUMBER(P34),IF(RÉACHEMINEMENT!$F$4=supporting_sheet!$D$26,(O34-(P34*0.01*O34)),(O34-P34)),O34)</f>
        <v>#N/A</v>
      </c>
      <c r="R34" s="151" t="e">
        <f>IF('DONNÉES '!$F$33=supporting_sheet!$B$3,VLOOKUP($B34,bulk_tonnages!$A$2:$W$136,9,FALSE),VLOOKUP($B34,bulk_user_tonnages!$A$2:$V$136,9,FALSE))</f>
        <v>#N/A</v>
      </c>
      <c r="S34" s="152"/>
      <c r="T34" s="153" t="e">
        <f>IF(ISNUMBER(S34),IF(RÉACHEMINEMENT!$F$4=supporting_sheet!$D$26,(R34-(S34*0.01*R34)),(R34-S34)),R34)</f>
        <v>#N/A</v>
      </c>
      <c r="U34" s="151" t="e">
        <f>IF('DONNÉES '!$F$33=supporting_sheet!$B$3,VLOOKUP($B34,bulk_tonnages!$A$2:$W$136,10,FALSE),VLOOKUP($B34,bulk_user_tonnages!$A$2:$V$136,10,FALSE))</f>
        <v>#N/A</v>
      </c>
      <c r="V34" s="152"/>
      <c r="W34" s="153" t="e">
        <f>IF(ISNUMBER(V34),IF(RÉACHEMINEMENT!$F$4=supporting_sheet!$D$26,(U34-(V34*0.01*U34)),(U34-V34)),U34)</f>
        <v>#N/A</v>
      </c>
      <c r="X34" s="151" t="e">
        <f>IF('DONNÉES '!$F$33=supporting_sheet!$B$3,VLOOKUP($B34,bulk_tonnages!$A$2:$W$136,12,FALSE),VLOOKUP($B34,bulk_user_tonnages!$A$2:$V$136,12,FALSE))</f>
        <v>#N/A</v>
      </c>
      <c r="Y34" s="152"/>
      <c r="Z34" s="153" t="e">
        <f>IF(ISNUMBER(Y34),IF(RÉACHEMINEMENT!$F$4=supporting_sheet!$D$26,(X34-(Y34*0.01*X34)),(X34-Y34)),X34)</f>
        <v>#N/A</v>
      </c>
      <c r="AA34" s="153" t="e">
        <f t="shared" si="0"/>
        <v>#N/A</v>
      </c>
    </row>
    <row r="35" spans="1:27" x14ac:dyDescent="0.2">
      <c r="B35" s="150">
        <f t="shared" si="1"/>
        <v>2052</v>
      </c>
      <c r="C35" s="151" t="e">
        <f>IF('DONNÉES '!$F$33=supporting_sheet!$B$3,VLOOKUP($B35,bulk_tonnages!$A$2:$D$136,4,FALSE),VLOOKUP($B35,bulk_user_tonnages!$A$2:$D$136,4,FALSE))</f>
        <v>#N/A</v>
      </c>
      <c r="D35" s="152"/>
      <c r="E35" s="153" t="e">
        <f>IF(ISNUMBER(D35),IF(RÉACHEMINEMENT!$F$4=supporting_sheet!$D$26,(C35-(D35*0.01*C35)),(C35-D35)),C35)</f>
        <v>#N/A</v>
      </c>
      <c r="F35" s="151" t="e">
        <f>IF('DONNÉES '!$F$33=supporting_sheet!$B$3,VLOOKUP($B35,bulk_tonnages!$A$2:$P$136,6,FALSE),VLOOKUP($B35,bulk_user_tonnages!$A$2:$O$136,6,FALSE))</f>
        <v>#N/A</v>
      </c>
      <c r="G35" s="152"/>
      <c r="H35" s="153" t="e">
        <f>IF(ISNUMBER(G35),IF(RÉACHEMINEMENT!$F$4=supporting_sheet!$D$26,(F35-(G35*0.01*F35)),(F35-G35)),F35)</f>
        <v>#N/A</v>
      </c>
      <c r="I35" s="151" t="e">
        <f>IF('DONNÉES '!$F$33=supporting_sheet!$B$3,VLOOKUP($B35,bulk_tonnages!$A$2:$P$136,8,FALSE),VLOOKUP($B35,bulk_user_tonnages!$A$2:$O$136,8,FALSE))</f>
        <v>#N/A</v>
      </c>
      <c r="J35" s="152"/>
      <c r="K35" s="153" t="e">
        <f>IF(ISNUMBER(J35),IF(RÉACHEMINEMENT!$F$4=supporting_sheet!$D$26,(I35-(J35*0.01*I35)),(I35-J35)),I35)</f>
        <v>#N/A</v>
      </c>
      <c r="L35" s="151" t="e">
        <f>IF('DONNÉES '!$F$33=supporting_sheet!$B$3,VLOOKUP($B35,bulk_tonnages!$A$2:$P$136,5,FALSE),VLOOKUP($B35,bulk_user_tonnages!$A$2:$O$136,5,FALSE))</f>
        <v>#N/A</v>
      </c>
      <c r="M35" s="152"/>
      <c r="N35" s="153" t="e">
        <f>IF(ISNUMBER(M35),IF(RÉACHEMINEMENT!$F$4=supporting_sheet!$D$26,(L35-(M35*0.01*L35)),(L35-M35)),L35)</f>
        <v>#N/A</v>
      </c>
      <c r="O35" s="151" t="e">
        <f>IF('DONNÉES '!$F$33=supporting_sheet!$B$3,VLOOKUP($B35,bulk_tonnages!$A$2:$P$136,7,FALSE),VLOOKUP($B35,bulk_user_tonnages!$A$2:$O$136,7,FALSE))</f>
        <v>#N/A</v>
      </c>
      <c r="P35" s="152"/>
      <c r="Q35" s="153" t="e">
        <f>IF(ISNUMBER(P35),IF(RÉACHEMINEMENT!$F$4=supporting_sheet!$D$26,(O35-(P35*0.01*O35)),(O35-P35)),O35)</f>
        <v>#N/A</v>
      </c>
      <c r="R35" s="151" t="e">
        <f>IF('DONNÉES '!$F$33=supporting_sheet!$B$3,VLOOKUP($B35,bulk_tonnages!$A$2:$W$136,9,FALSE),VLOOKUP($B35,bulk_user_tonnages!$A$2:$V$136,9,FALSE))</f>
        <v>#N/A</v>
      </c>
      <c r="S35" s="152"/>
      <c r="T35" s="153" t="e">
        <f>IF(ISNUMBER(S35),IF(RÉACHEMINEMENT!$F$4=supporting_sheet!$D$26,(R35-(S35*0.01*R35)),(R35-S35)),R35)</f>
        <v>#N/A</v>
      </c>
      <c r="U35" s="151" t="e">
        <f>IF('DONNÉES '!$F$33=supporting_sheet!$B$3,VLOOKUP($B35,bulk_tonnages!$A$2:$W$136,10,FALSE),VLOOKUP($B35,bulk_user_tonnages!$A$2:$V$136,10,FALSE))</f>
        <v>#N/A</v>
      </c>
      <c r="V35" s="152"/>
      <c r="W35" s="153" t="e">
        <f>IF(ISNUMBER(V35),IF(RÉACHEMINEMENT!$F$4=supporting_sheet!$D$26,(U35-(V35*0.01*U35)),(U35-V35)),U35)</f>
        <v>#N/A</v>
      </c>
      <c r="X35" s="151" t="e">
        <f>IF('DONNÉES '!$F$33=supporting_sheet!$B$3,VLOOKUP($B35,bulk_tonnages!$A$2:$W$136,12,FALSE),VLOOKUP($B35,bulk_user_tonnages!$A$2:$V$136,12,FALSE))</f>
        <v>#N/A</v>
      </c>
      <c r="Y35" s="152"/>
      <c r="Z35" s="153" t="e">
        <f>IF(ISNUMBER(Y35),IF(RÉACHEMINEMENT!$F$4=supporting_sheet!$D$26,(X35-(Y35*0.01*X35)),(X35-Y35)),X35)</f>
        <v>#N/A</v>
      </c>
      <c r="AA35" s="153" t="e">
        <f t="shared" ref="AA35:AA58" si="2">+(C35+F35+I35+L35+O35+R35+U35+X35)-(E35+H35+K35+N35+Q35+T35+W35+Z35)</f>
        <v>#N/A</v>
      </c>
    </row>
    <row r="36" spans="1:27" x14ac:dyDescent="0.2">
      <c r="B36" s="150">
        <f t="shared" si="1"/>
        <v>2053</v>
      </c>
      <c r="C36" s="151" t="e">
        <f>IF('DONNÉES '!$F$33=supporting_sheet!$B$3,VLOOKUP($B36,bulk_tonnages!$A$2:$D$136,4,FALSE),VLOOKUP($B36,bulk_user_tonnages!$A$2:$D$136,4,FALSE))</f>
        <v>#N/A</v>
      </c>
      <c r="D36" s="152"/>
      <c r="E36" s="153" t="e">
        <f>IF(ISNUMBER(D36),IF(RÉACHEMINEMENT!$F$4=supporting_sheet!$D$26,(C36-(D36*0.01*C36)),(C36-D36)),C36)</f>
        <v>#N/A</v>
      </c>
      <c r="F36" s="151" t="e">
        <f>IF('DONNÉES '!$F$33=supporting_sheet!$B$3,VLOOKUP($B36,bulk_tonnages!$A$2:$P$136,6,FALSE),VLOOKUP($B36,bulk_user_tonnages!$A$2:$O$136,6,FALSE))</f>
        <v>#N/A</v>
      </c>
      <c r="G36" s="152"/>
      <c r="H36" s="153" t="e">
        <f>IF(ISNUMBER(G36),IF(RÉACHEMINEMENT!$F$4=supporting_sheet!$D$26,(F36-(G36*0.01*F36)),(F36-G36)),F36)</f>
        <v>#N/A</v>
      </c>
      <c r="I36" s="151" t="e">
        <f>IF('DONNÉES '!$F$33=supporting_sheet!$B$3,VLOOKUP($B36,bulk_tonnages!$A$2:$P$136,8,FALSE),VLOOKUP($B36,bulk_user_tonnages!$A$2:$O$136,8,FALSE))</f>
        <v>#N/A</v>
      </c>
      <c r="J36" s="152"/>
      <c r="K36" s="153" t="e">
        <f>IF(ISNUMBER(J36),IF(RÉACHEMINEMENT!$F$4=supporting_sheet!$D$26,(I36-(J36*0.01*I36)),(I36-J36)),I36)</f>
        <v>#N/A</v>
      </c>
      <c r="L36" s="151" t="e">
        <f>IF('DONNÉES '!$F$33=supporting_sheet!$B$3,VLOOKUP($B36,bulk_tonnages!$A$2:$P$136,5,FALSE),VLOOKUP($B36,bulk_user_tonnages!$A$2:$O$136,5,FALSE))</f>
        <v>#N/A</v>
      </c>
      <c r="M36" s="152"/>
      <c r="N36" s="153" t="e">
        <f>IF(ISNUMBER(M36),IF(RÉACHEMINEMENT!$F$4=supporting_sheet!$D$26,(L36-(M36*0.01*L36)),(L36-M36)),L36)</f>
        <v>#N/A</v>
      </c>
      <c r="O36" s="151" t="e">
        <f>IF('DONNÉES '!$F$33=supporting_sheet!$B$3,VLOOKUP($B36,bulk_tonnages!$A$2:$P$136,7,FALSE),VLOOKUP($B36,bulk_user_tonnages!$A$2:$O$136,7,FALSE))</f>
        <v>#N/A</v>
      </c>
      <c r="P36" s="152"/>
      <c r="Q36" s="153" t="e">
        <f>IF(ISNUMBER(P36),IF(RÉACHEMINEMENT!$F$4=supporting_sheet!$D$26,(O36-(P36*0.01*O36)),(O36-P36)),O36)</f>
        <v>#N/A</v>
      </c>
      <c r="R36" s="151" t="e">
        <f>IF('DONNÉES '!$F$33=supporting_sheet!$B$3,VLOOKUP($B36,bulk_tonnages!$A$2:$W$136,9,FALSE),VLOOKUP($B36,bulk_user_tonnages!$A$2:$V$136,9,FALSE))</f>
        <v>#N/A</v>
      </c>
      <c r="S36" s="152"/>
      <c r="T36" s="153" t="e">
        <f>IF(ISNUMBER(S36),IF(RÉACHEMINEMENT!$F$4=supporting_sheet!$D$26,(R36-(S36*0.01*R36)),(R36-S36)),R36)</f>
        <v>#N/A</v>
      </c>
      <c r="U36" s="151" t="e">
        <f>IF('DONNÉES '!$F$33=supporting_sheet!$B$3,VLOOKUP($B36,bulk_tonnages!$A$2:$W$136,10,FALSE),VLOOKUP($B36,bulk_user_tonnages!$A$2:$V$136,10,FALSE))</f>
        <v>#N/A</v>
      </c>
      <c r="V36" s="152"/>
      <c r="W36" s="153" t="e">
        <f>IF(ISNUMBER(V36),IF(RÉACHEMINEMENT!$F$4=supporting_sheet!$D$26,(U36-(V36*0.01*U36)),(U36-V36)),U36)</f>
        <v>#N/A</v>
      </c>
      <c r="X36" s="151" t="e">
        <f>IF('DONNÉES '!$F$33=supporting_sheet!$B$3,VLOOKUP($B36,bulk_tonnages!$A$2:$W$136,12,FALSE),VLOOKUP($B36,bulk_user_tonnages!$A$2:$V$136,12,FALSE))</f>
        <v>#N/A</v>
      </c>
      <c r="Y36" s="152"/>
      <c r="Z36" s="153" t="e">
        <f>IF(ISNUMBER(Y36),IF(RÉACHEMINEMENT!$F$4=supporting_sheet!$D$26,(X36-(Y36*0.01*X36)),(X36-Y36)),X36)</f>
        <v>#N/A</v>
      </c>
      <c r="AA36" s="153" t="e">
        <f t="shared" si="2"/>
        <v>#N/A</v>
      </c>
    </row>
    <row r="37" spans="1:27" x14ac:dyDescent="0.2">
      <c r="B37" s="150">
        <f t="shared" si="1"/>
        <v>2054</v>
      </c>
      <c r="C37" s="151" t="e">
        <f>IF('DONNÉES '!$F$33=supporting_sheet!$B$3,VLOOKUP($B37,bulk_tonnages!$A$2:$D$136,4,FALSE),VLOOKUP($B37,bulk_user_tonnages!$A$2:$D$136,4,FALSE))</f>
        <v>#N/A</v>
      </c>
      <c r="D37" s="152"/>
      <c r="E37" s="153" t="e">
        <f>IF(ISNUMBER(D37),IF(RÉACHEMINEMENT!$F$4=supporting_sheet!$D$26,(C37-(D37*0.01*C37)),(C37-D37)),C37)</f>
        <v>#N/A</v>
      </c>
      <c r="F37" s="151" t="e">
        <f>IF('DONNÉES '!$F$33=supporting_sheet!$B$3,VLOOKUP($B37,bulk_tonnages!$A$2:$P$136,6,FALSE),VLOOKUP($B37,bulk_user_tonnages!$A$2:$O$136,6,FALSE))</f>
        <v>#N/A</v>
      </c>
      <c r="G37" s="152"/>
      <c r="H37" s="153" t="e">
        <f>IF(ISNUMBER(G37),IF(RÉACHEMINEMENT!$F$4=supporting_sheet!$D$26,(F37-(G37*0.01*F37)),(F37-G37)),F37)</f>
        <v>#N/A</v>
      </c>
      <c r="I37" s="151" t="e">
        <f>IF('DONNÉES '!$F$33=supporting_sheet!$B$3,VLOOKUP($B37,bulk_tonnages!$A$2:$P$136,8,FALSE),VLOOKUP($B37,bulk_user_tonnages!$A$2:$O$136,8,FALSE))</f>
        <v>#N/A</v>
      </c>
      <c r="J37" s="152"/>
      <c r="K37" s="153" t="e">
        <f>IF(ISNUMBER(J37),IF(RÉACHEMINEMENT!$F$4=supporting_sheet!$D$26,(I37-(J37*0.01*I37)),(I37-J37)),I37)</f>
        <v>#N/A</v>
      </c>
      <c r="L37" s="151" t="e">
        <f>IF('DONNÉES '!$F$33=supporting_sheet!$B$3,VLOOKUP($B37,bulk_tonnages!$A$2:$P$136,5,FALSE),VLOOKUP($B37,bulk_user_tonnages!$A$2:$O$136,5,FALSE))</f>
        <v>#N/A</v>
      </c>
      <c r="M37" s="152"/>
      <c r="N37" s="153" t="e">
        <f>IF(ISNUMBER(M37),IF(RÉACHEMINEMENT!$F$4=supporting_sheet!$D$26,(L37-(M37*0.01*L37)),(L37-M37)),L37)</f>
        <v>#N/A</v>
      </c>
      <c r="O37" s="151" t="e">
        <f>IF('DONNÉES '!$F$33=supporting_sheet!$B$3,VLOOKUP($B37,bulk_tonnages!$A$2:$P$136,7,FALSE),VLOOKUP($B37,bulk_user_tonnages!$A$2:$O$136,7,FALSE))</f>
        <v>#N/A</v>
      </c>
      <c r="P37" s="152"/>
      <c r="Q37" s="153" t="e">
        <f>IF(ISNUMBER(P37),IF(RÉACHEMINEMENT!$F$4=supporting_sheet!$D$26,(O37-(P37*0.01*O37)),(O37-P37)),O37)</f>
        <v>#N/A</v>
      </c>
      <c r="R37" s="151" t="e">
        <f>IF('DONNÉES '!$F$33=supporting_sheet!$B$3,VLOOKUP($B37,bulk_tonnages!$A$2:$W$136,9,FALSE),VLOOKUP($B37,bulk_user_tonnages!$A$2:$V$136,9,FALSE))</f>
        <v>#N/A</v>
      </c>
      <c r="S37" s="152"/>
      <c r="T37" s="153" t="e">
        <f>IF(ISNUMBER(S37),IF(RÉACHEMINEMENT!$F$4=supporting_sheet!$D$26,(R37-(S37*0.01*R37)),(R37-S37)),R37)</f>
        <v>#N/A</v>
      </c>
      <c r="U37" s="151" t="e">
        <f>IF('DONNÉES '!$F$33=supporting_sheet!$B$3,VLOOKUP($B37,bulk_tonnages!$A$2:$W$136,10,FALSE),VLOOKUP($B37,bulk_user_tonnages!$A$2:$V$136,10,FALSE))</f>
        <v>#N/A</v>
      </c>
      <c r="V37" s="152"/>
      <c r="W37" s="153" t="e">
        <f>IF(ISNUMBER(V37),IF(RÉACHEMINEMENT!$F$4=supporting_sheet!$D$26,(U37-(V37*0.01*U37)),(U37-V37)),U37)</f>
        <v>#N/A</v>
      </c>
      <c r="X37" s="151" t="e">
        <f>IF('DONNÉES '!$F$33=supporting_sheet!$B$3,VLOOKUP($B37,bulk_tonnages!$A$2:$W$136,12,FALSE),VLOOKUP($B37,bulk_user_tonnages!$A$2:$V$136,12,FALSE))</f>
        <v>#N/A</v>
      </c>
      <c r="Y37" s="152"/>
      <c r="Z37" s="153" t="e">
        <f>IF(ISNUMBER(Y37),IF(RÉACHEMINEMENT!$F$4=supporting_sheet!$D$26,(X37-(Y37*0.01*X37)),(X37-Y37)),X37)</f>
        <v>#N/A</v>
      </c>
      <c r="AA37" s="153" t="e">
        <f t="shared" si="2"/>
        <v>#N/A</v>
      </c>
    </row>
    <row r="38" spans="1:27" x14ac:dyDescent="0.2">
      <c r="B38" s="150">
        <f t="shared" si="1"/>
        <v>2055</v>
      </c>
      <c r="C38" s="151" t="e">
        <f>IF('DONNÉES '!$F$33=supporting_sheet!$B$3,VLOOKUP($B38,bulk_tonnages!$A$2:$D$136,4,FALSE),VLOOKUP($B38,bulk_user_tonnages!$A$2:$D$136,4,FALSE))</f>
        <v>#N/A</v>
      </c>
      <c r="D38" s="152"/>
      <c r="E38" s="153" t="e">
        <f>IF(ISNUMBER(D38),IF(RÉACHEMINEMENT!$F$4=supporting_sheet!$D$26,(C38-(D38*0.01*C38)),(C38-D38)),C38)</f>
        <v>#N/A</v>
      </c>
      <c r="F38" s="151" t="e">
        <f>IF('DONNÉES '!$F$33=supporting_sheet!$B$3,VLOOKUP($B38,bulk_tonnages!$A$2:$P$136,6,FALSE),VLOOKUP($B38,bulk_user_tonnages!$A$2:$O$136,6,FALSE))</f>
        <v>#N/A</v>
      </c>
      <c r="G38" s="152"/>
      <c r="H38" s="153" t="e">
        <f>IF(ISNUMBER(G38),IF(RÉACHEMINEMENT!$F$4=supporting_sheet!$D$26,(F38-(G38*0.01*F38)),(F38-G38)),F38)</f>
        <v>#N/A</v>
      </c>
      <c r="I38" s="151" t="e">
        <f>IF('DONNÉES '!$F$33=supporting_sheet!$B$3,VLOOKUP($B38,bulk_tonnages!$A$2:$P$136,8,FALSE),VLOOKUP($B38,bulk_user_tonnages!$A$2:$O$136,8,FALSE))</f>
        <v>#N/A</v>
      </c>
      <c r="J38" s="152"/>
      <c r="K38" s="153" t="e">
        <f>IF(ISNUMBER(J38),IF(RÉACHEMINEMENT!$F$4=supporting_sheet!$D$26,(I38-(J38*0.01*I38)),(I38-J38)),I38)</f>
        <v>#N/A</v>
      </c>
      <c r="L38" s="151" t="e">
        <f>IF('DONNÉES '!$F$33=supporting_sheet!$B$3,VLOOKUP($B38,bulk_tonnages!$A$2:$P$136,5,FALSE),VLOOKUP($B38,bulk_user_tonnages!$A$2:$O$136,5,FALSE))</f>
        <v>#N/A</v>
      </c>
      <c r="M38" s="152"/>
      <c r="N38" s="153" t="e">
        <f>IF(ISNUMBER(M38),IF(RÉACHEMINEMENT!$F$4=supporting_sheet!$D$26,(L38-(M38*0.01*L38)),(L38-M38)),L38)</f>
        <v>#N/A</v>
      </c>
      <c r="O38" s="151" t="e">
        <f>IF('DONNÉES '!$F$33=supporting_sheet!$B$3,VLOOKUP($B38,bulk_tonnages!$A$2:$P$136,7,FALSE),VLOOKUP($B38,bulk_user_tonnages!$A$2:$O$136,7,FALSE))</f>
        <v>#N/A</v>
      </c>
      <c r="P38" s="152"/>
      <c r="Q38" s="153" t="e">
        <f>IF(ISNUMBER(P38),IF(RÉACHEMINEMENT!$F$4=supporting_sheet!$D$26,(O38-(P38*0.01*O38)),(O38-P38)),O38)</f>
        <v>#N/A</v>
      </c>
      <c r="R38" s="151" t="e">
        <f>IF('DONNÉES '!$F$33=supporting_sheet!$B$3,VLOOKUP($B38,bulk_tonnages!$A$2:$W$136,9,FALSE),VLOOKUP($B38,bulk_user_tonnages!$A$2:$V$136,9,FALSE))</f>
        <v>#N/A</v>
      </c>
      <c r="S38" s="152"/>
      <c r="T38" s="153" t="e">
        <f>IF(ISNUMBER(S38),IF(RÉACHEMINEMENT!$F$4=supporting_sheet!$D$26,(R38-(S38*0.01*R38)),(R38-S38)),R38)</f>
        <v>#N/A</v>
      </c>
      <c r="U38" s="151" t="e">
        <f>IF('DONNÉES '!$F$33=supporting_sheet!$B$3,VLOOKUP($B38,bulk_tonnages!$A$2:$W$136,10,FALSE),VLOOKUP($B38,bulk_user_tonnages!$A$2:$V$136,10,FALSE))</f>
        <v>#N/A</v>
      </c>
      <c r="V38" s="152"/>
      <c r="W38" s="153" t="e">
        <f>IF(ISNUMBER(V38),IF(RÉACHEMINEMENT!$F$4=supporting_sheet!$D$26,(U38-(V38*0.01*U38)),(U38-V38)),U38)</f>
        <v>#N/A</v>
      </c>
      <c r="X38" s="151" t="e">
        <f>IF('DONNÉES '!$F$33=supporting_sheet!$B$3,VLOOKUP($B38,bulk_tonnages!$A$2:$W$136,12,FALSE),VLOOKUP($B38,bulk_user_tonnages!$A$2:$V$136,12,FALSE))</f>
        <v>#N/A</v>
      </c>
      <c r="Y38" s="152"/>
      <c r="Z38" s="153" t="e">
        <f>IF(ISNUMBER(Y38),IF(RÉACHEMINEMENT!$F$4=supporting_sheet!$D$26,(X38-(Y38*0.01*X38)),(X38-Y38)),X38)</f>
        <v>#N/A</v>
      </c>
      <c r="AA38" s="153" t="e">
        <f t="shared" si="2"/>
        <v>#N/A</v>
      </c>
    </row>
    <row r="39" spans="1:27" x14ac:dyDescent="0.2">
      <c r="B39" s="150">
        <f t="shared" si="1"/>
        <v>2056</v>
      </c>
      <c r="C39" s="151" t="e">
        <f>IF('DONNÉES '!$F$33=supporting_sheet!$B$3,VLOOKUP($B39,bulk_tonnages!$A$2:$D$136,4,FALSE),VLOOKUP($B39,bulk_user_tonnages!$A$2:$D$136,4,FALSE))</f>
        <v>#N/A</v>
      </c>
      <c r="D39" s="152"/>
      <c r="E39" s="153" t="e">
        <f>IF(ISNUMBER(D39),IF(RÉACHEMINEMENT!$F$4=supporting_sheet!$D$26,(C39-(D39*0.01*C39)),(C39-D39)),C39)</f>
        <v>#N/A</v>
      </c>
      <c r="F39" s="151" t="e">
        <f>IF('DONNÉES '!$F$33=supporting_sheet!$B$3,VLOOKUP($B39,bulk_tonnages!$A$2:$P$136,6,FALSE),VLOOKUP($B39,bulk_user_tonnages!$A$2:$O$136,6,FALSE))</f>
        <v>#N/A</v>
      </c>
      <c r="G39" s="152"/>
      <c r="H39" s="153" t="e">
        <f>IF(ISNUMBER(G39),IF(RÉACHEMINEMENT!$F$4=supporting_sheet!$D$26,(F39-(G39*0.01*F39)),(F39-G39)),F39)</f>
        <v>#N/A</v>
      </c>
      <c r="I39" s="151" t="e">
        <f>IF('DONNÉES '!$F$33=supporting_sheet!$B$3,VLOOKUP($B39,bulk_tonnages!$A$2:$P$136,8,FALSE),VLOOKUP($B39,bulk_user_tonnages!$A$2:$O$136,8,FALSE))</f>
        <v>#N/A</v>
      </c>
      <c r="J39" s="152"/>
      <c r="K39" s="153" t="e">
        <f>IF(ISNUMBER(J39),IF(RÉACHEMINEMENT!$F$4=supporting_sheet!$D$26,(I39-(J39*0.01*I39)),(I39-J39)),I39)</f>
        <v>#N/A</v>
      </c>
      <c r="L39" s="151" t="e">
        <f>IF('DONNÉES '!$F$33=supporting_sheet!$B$3,VLOOKUP($B39,bulk_tonnages!$A$2:$P$136,5,FALSE),VLOOKUP($B39,bulk_user_tonnages!$A$2:$O$136,5,FALSE))</f>
        <v>#N/A</v>
      </c>
      <c r="M39" s="152"/>
      <c r="N39" s="153" t="e">
        <f>IF(ISNUMBER(M39),IF(RÉACHEMINEMENT!$F$4=supporting_sheet!$D$26,(L39-(M39*0.01*L39)),(L39-M39)),L39)</f>
        <v>#N/A</v>
      </c>
      <c r="O39" s="151" t="e">
        <f>IF('DONNÉES '!$F$33=supporting_sheet!$B$3,VLOOKUP($B39,bulk_tonnages!$A$2:$P$136,7,FALSE),VLOOKUP($B39,bulk_user_tonnages!$A$2:$O$136,7,FALSE))</f>
        <v>#N/A</v>
      </c>
      <c r="P39" s="152"/>
      <c r="Q39" s="153" t="e">
        <f>IF(ISNUMBER(P39),IF(RÉACHEMINEMENT!$F$4=supporting_sheet!$D$26,(O39-(P39*0.01*O39)),(O39-P39)),O39)</f>
        <v>#N/A</v>
      </c>
      <c r="R39" s="151" t="e">
        <f>IF('DONNÉES '!$F$33=supporting_sheet!$B$3,VLOOKUP($B39,bulk_tonnages!$A$2:$W$136,9,FALSE),VLOOKUP($B39,bulk_user_tonnages!$A$2:$V$136,9,FALSE))</f>
        <v>#N/A</v>
      </c>
      <c r="S39" s="152"/>
      <c r="T39" s="153" t="e">
        <f>IF(ISNUMBER(S39),IF(RÉACHEMINEMENT!$F$4=supporting_sheet!$D$26,(R39-(S39*0.01*R39)),(R39-S39)),R39)</f>
        <v>#N/A</v>
      </c>
      <c r="U39" s="151" t="e">
        <f>IF('DONNÉES '!$F$33=supporting_sheet!$B$3,VLOOKUP($B39,bulk_tonnages!$A$2:$W$136,10,FALSE),VLOOKUP($B39,bulk_user_tonnages!$A$2:$V$136,10,FALSE))</f>
        <v>#N/A</v>
      </c>
      <c r="V39" s="152"/>
      <c r="W39" s="153" t="e">
        <f>IF(ISNUMBER(V39),IF(RÉACHEMINEMENT!$F$4=supporting_sheet!$D$26,(U39-(V39*0.01*U39)),(U39-V39)),U39)</f>
        <v>#N/A</v>
      </c>
      <c r="X39" s="151" t="e">
        <f>IF('DONNÉES '!$F$33=supporting_sheet!$B$3,VLOOKUP($B39,bulk_tonnages!$A$2:$W$136,12,FALSE),VLOOKUP($B39,bulk_user_tonnages!$A$2:$V$136,12,FALSE))</f>
        <v>#N/A</v>
      </c>
      <c r="Y39" s="152"/>
      <c r="Z39" s="153" t="e">
        <f>IF(ISNUMBER(Y39),IF(RÉACHEMINEMENT!$F$4=supporting_sheet!$D$26,(X39-(Y39*0.01*X39)),(X39-Y39)),X39)</f>
        <v>#N/A</v>
      </c>
      <c r="AA39" s="153" t="e">
        <f t="shared" si="2"/>
        <v>#N/A</v>
      </c>
    </row>
    <row r="40" spans="1:27" x14ac:dyDescent="0.2">
      <c r="B40" s="150">
        <f t="shared" si="1"/>
        <v>2057</v>
      </c>
      <c r="C40" s="151" t="e">
        <f>IF('DONNÉES '!$F$33=supporting_sheet!$B$3,VLOOKUP($B40,bulk_tonnages!$A$2:$D$136,4,FALSE),VLOOKUP($B40,bulk_user_tonnages!$A$2:$D$136,4,FALSE))</f>
        <v>#N/A</v>
      </c>
      <c r="D40" s="152"/>
      <c r="E40" s="153" t="e">
        <f>IF(ISNUMBER(D40),IF(RÉACHEMINEMENT!$F$4=supporting_sheet!$D$26,(C40-(D40*0.01*C40)),(C40-D40)),C40)</f>
        <v>#N/A</v>
      </c>
      <c r="F40" s="151" t="e">
        <f>IF('DONNÉES '!$F$33=supporting_sheet!$B$3,VLOOKUP($B40,bulk_tonnages!$A$2:$P$136,6,FALSE),VLOOKUP($B40,bulk_user_tonnages!$A$2:$O$136,6,FALSE))</f>
        <v>#N/A</v>
      </c>
      <c r="G40" s="152"/>
      <c r="H40" s="153" t="e">
        <f>IF(ISNUMBER(G40),IF(RÉACHEMINEMENT!$F$4=supporting_sheet!$D$26,(F40-(G40*0.01*F40)),(F40-G40)),F40)</f>
        <v>#N/A</v>
      </c>
      <c r="I40" s="151" t="e">
        <f>IF('DONNÉES '!$F$33=supporting_sheet!$B$3,VLOOKUP($B40,bulk_tonnages!$A$2:$P$136,8,FALSE),VLOOKUP($B40,bulk_user_tonnages!$A$2:$O$136,8,FALSE))</f>
        <v>#N/A</v>
      </c>
      <c r="J40" s="152"/>
      <c r="K40" s="153" t="e">
        <f>IF(ISNUMBER(J40),IF(RÉACHEMINEMENT!$F$4=supporting_sheet!$D$26,(I40-(J40*0.01*I40)),(I40-J40)),I40)</f>
        <v>#N/A</v>
      </c>
      <c r="L40" s="151" t="e">
        <f>IF('DONNÉES '!$F$33=supporting_sheet!$B$3,VLOOKUP($B40,bulk_tonnages!$A$2:$P$136,5,FALSE),VLOOKUP($B40,bulk_user_tonnages!$A$2:$O$136,5,FALSE))</f>
        <v>#N/A</v>
      </c>
      <c r="M40" s="152"/>
      <c r="N40" s="153" t="e">
        <f>IF(ISNUMBER(M40),IF(RÉACHEMINEMENT!$F$4=supporting_sheet!$D$26,(L40-(M40*0.01*L40)),(L40-M40)),L40)</f>
        <v>#N/A</v>
      </c>
      <c r="O40" s="151" t="e">
        <f>IF('DONNÉES '!$F$33=supporting_sheet!$B$3,VLOOKUP($B40,bulk_tonnages!$A$2:$P$136,7,FALSE),VLOOKUP($B40,bulk_user_tonnages!$A$2:$O$136,7,FALSE))</f>
        <v>#N/A</v>
      </c>
      <c r="P40" s="152"/>
      <c r="Q40" s="153" t="e">
        <f>IF(ISNUMBER(P40),IF(RÉACHEMINEMENT!$F$4=supporting_sheet!$D$26,(O40-(P40*0.01*O40)),(O40-P40)),O40)</f>
        <v>#N/A</v>
      </c>
      <c r="R40" s="151" t="e">
        <f>IF('DONNÉES '!$F$33=supporting_sheet!$B$3,VLOOKUP($B40,bulk_tonnages!$A$2:$W$136,9,FALSE),VLOOKUP($B40,bulk_user_tonnages!$A$2:$V$136,9,FALSE))</f>
        <v>#N/A</v>
      </c>
      <c r="S40" s="152"/>
      <c r="T40" s="153" t="e">
        <f>IF(ISNUMBER(S40),IF(RÉACHEMINEMENT!$F$4=supporting_sheet!$D$26,(R40-(S40*0.01*R40)),(R40-S40)),R40)</f>
        <v>#N/A</v>
      </c>
      <c r="U40" s="151" t="e">
        <f>IF('DONNÉES '!$F$33=supporting_sheet!$B$3,VLOOKUP($B40,bulk_tonnages!$A$2:$W$136,10,FALSE),VLOOKUP($B40,bulk_user_tonnages!$A$2:$V$136,10,FALSE))</f>
        <v>#N/A</v>
      </c>
      <c r="V40" s="152"/>
      <c r="W40" s="153" t="e">
        <f>IF(ISNUMBER(V40),IF(RÉACHEMINEMENT!$F$4=supporting_sheet!$D$26,(U40-(V40*0.01*U40)),(U40-V40)),U40)</f>
        <v>#N/A</v>
      </c>
      <c r="X40" s="151" t="e">
        <f>IF('DONNÉES '!$F$33=supporting_sheet!$B$3,VLOOKUP($B40,bulk_tonnages!$A$2:$W$136,12,FALSE),VLOOKUP($B40,bulk_user_tonnages!$A$2:$V$136,12,FALSE))</f>
        <v>#N/A</v>
      </c>
      <c r="Y40" s="152"/>
      <c r="Z40" s="153" t="e">
        <f>IF(ISNUMBER(Y40),IF(RÉACHEMINEMENT!$F$4=supporting_sheet!$D$26,(X40-(Y40*0.01*X40)),(X40-Y40)),X40)</f>
        <v>#N/A</v>
      </c>
      <c r="AA40" s="153" t="e">
        <f t="shared" si="2"/>
        <v>#N/A</v>
      </c>
    </row>
    <row r="41" spans="1:27" x14ac:dyDescent="0.2">
      <c r="B41" s="150">
        <f t="shared" si="1"/>
        <v>2058</v>
      </c>
      <c r="C41" s="151" t="e">
        <f>IF('DONNÉES '!$F$33=supporting_sheet!$B$3,VLOOKUP($B41,bulk_tonnages!$A$2:$D$136,4,FALSE),VLOOKUP($B41,bulk_user_tonnages!$A$2:$D$136,4,FALSE))</f>
        <v>#N/A</v>
      </c>
      <c r="D41" s="152"/>
      <c r="E41" s="153" t="e">
        <f>IF(ISNUMBER(D41),IF(RÉACHEMINEMENT!$F$4=supporting_sheet!$D$26,(C41-(D41*0.01*C41)),(C41-D41)),C41)</f>
        <v>#N/A</v>
      </c>
      <c r="F41" s="151" t="e">
        <f>IF('DONNÉES '!$F$33=supporting_sheet!$B$3,VLOOKUP($B41,bulk_tonnages!$A$2:$P$136,6,FALSE),VLOOKUP($B41,bulk_user_tonnages!$A$2:$O$136,6,FALSE))</f>
        <v>#N/A</v>
      </c>
      <c r="G41" s="152"/>
      <c r="H41" s="153" t="e">
        <f>IF(ISNUMBER(G41),IF(RÉACHEMINEMENT!$F$4=supporting_sheet!$D$26,(F41-(G41*0.01*F41)),(F41-G41)),F41)</f>
        <v>#N/A</v>
      </c>
      <c r="I41" s="151" t="e">
        <f>IF('DONNÉES '!$F$33=supporting_sheet!$B$3,VLOOKUP($B41,bulk_tonnages!$A$2:$P$136,8,FALSE),VLOOKUP($B41,bulk_user_tonnages!$A$2:$O$136,8,FALSE))</f>
        <v>#N/A</v>
      </c>
      <c r="J41" s="152"/>
      <c r="K41" s="153" t="e">
        <f>IF(ISNUMBER(J41),IF(RÉACHEMINEMENT!$F$4=supporting_sheet!$D$26,(I41-(J41*0.01*I41)),(I41-J41)),I41)</f>
        <v>#N/A</v>
      </c>
      <c r="L41" s="151" t="e">
        <f>IF('DONNÉES '!$F$33=supporting_sheet!$B$3,VLOOKUP($B41,bulk_tonnages!$A$2:$P$136,5,FALSE),VLOOKUP($B41,bulk_user_tonnages!$A$2:$O$136,5,FALSE))</f>
        <v>#N/A</v>
      </c>
      <c r="M41" s="152"/>
      <c r="N41" s="153" t="e">
        <f>IF(ISNUMBER(M41),IF(RÉACHEMINEMENT!$F$4=supporting_sheet!$D$26,(L41-(M41*0.01*L41)),(L41-M41)),L41)</f>
        <v>#N/A</v>
      </c>
      <c r="O41" s="151" t="e">
        <f>IF('DONNÉES '!$F$33=supporting_sheet!$B$3,VLOOKUP($B41,bulk_tonnages!$A$2:$P$136,7,FALSE),VLOOKUP($B41,bulk_user_tonnages!$A$2:$O$136,7,FALSE))</f>
        <v>#N/A</v>
      </c>
      <c r="P41" s="152"/>
      <c r="Q41" s="153" t="e">
        <f>IF(ISNUMBER(P41),IF(RÉACHEMINEMENT!$F$4=supporting_sheet!$D$26,(O41-(P41*0.01*O41)),(O41-P41)),O41)</f>
        <v>#N/A</v>
      </c>
      <c r="R41" s="151" t="e">
        <f>IF('DONNÉES '!$F$33=supporting_sheet!$B$3,VLOOKUP($B41,bulk_tonnages!$A$2:$W$136,9,FALSE),VLOOKUP($B41,bulk_user_tonnages!$A$2:$V$136,9,FALSE))</f>
        <v>#N/A</v>
      </c>
      <c r="S41" s="152"/>
      <c r="T41" s="153" t="e">
        <f>IF(ISNUMBER(S41),IF(RÉACHEMINEMENT!$F$4=supporting_sheet!$D$26,(R41-(S41*0.01*R41)),(R41-S41)),R41)</f>
        <v>#N/A</v>
      </c>
      <c r="U41" s="151" t="e">
        <f>IF('DONNÉES '!$F$33=supporting_sheet!$B$3,VLOOKUP($B41,bulk_tonnages!$A$2:$W$136,10,FALSE),VLOOKUP($B41,bulk_user_tonnages!$A$2:$V$136,10,FALSE))</f>
        <v>#N/A</v>
      </c>
      <c r="V41" s="152"/>
      <c r="W41" s="153" t="e">
        <f>IF(ISNUMBER(V41),IF(RÉACHEMINEMENT!$F$4=supporting_sheet!$D$26,(U41-(V41*0.01*U41)),(U41-V41)),U41)</f>
        <v>#N/A</v>
      </c>
      <c r="X41" s="151" t="e">
        <f>IF('DONNÉES '!$F$33=supporting_sheet!$B$3,VLOOKUP($B41,bulk_tonnages!$A$2:$W$136,12,FALSE),VLOOKUP($B41,bulk_user_tonnages!$A$2:$V$136,12,FALSE))</f>
        <v>#N/A</v>
      </c>
      <c r="Y41" s="152"/>
      <c r="Z41" s="153" t="e">
        <f>IF(ISNUMBER(Y41),IF(RÉACHEMINEMENT!$F$4=supporting_sheet!$D$26,(X41-(Y41*0.01*X41)),(X41-Y41)),X41)</f>
        <v>#N/A</v>
      </c>
      <c r="AA41" s="153" t="e">
        <f t="shared" si="2"/>
        <v>#N/A</v>
      </c>
    </row>
    <row r="42" spans="1:27" x14ac:dyDescent="0.2">
      <c r="B42" s="150">
        <f t="shared" si="1"/>
        <v>2059</v>
      </c>
      <c r="C42" s="151" t="e">
        <f>IF('DONNÉES '!$F$33=supporting_sheet!$B$3,VLOOKUP($B42,bulk_tonnages!$A$2:$D$136,4,FALSE),VLOOKUP($B42,bulk_user_tonnages!$A$2:$D$136,4,FALSE))</f>
        <v>#N/A</v>
      </c>
      <c r="D42" s="152"/>
      <c r="E42" s="153" t="e">
        <f>IF(ISNUMBER(D42),IF(RÉACHEMINEMENT!$F$4=supporting_sheet!$D$26,(C42-(D42*0.01*C42)),(C42-D42)),C42)</f>
        <v>#N/A</v>
      </c>
      <c r="F42" s="151" t="e">
        <f>IF('DONNÉES '!$F$33=supporting_sheet!$B$3,VLOOKUP($B42,bulk_tonnages!$A$2:$P$136,6,FALSE),VLOOKUP($B42,bulk_user_tonnages!$A$2:$O$136,6,FALSE))</f>
        <v>#N/A</v>
      </c>
      <c r="G42" s="152"/>
      <c r="H42" s="153" t="e">
        <f>IF(ISNUMBER(G42),IF(RÉACHEMINEMENT!$F$4=supporting_sheet!$D$26,(F42-(G42*0.01*F42)),(F42-G42)),F42)</f>
        <v>#N/A</v>
      </c>
      <c r="I42" s="151" t="e">
        <f>IF('DONNÉES '!$F$33=supporting_sheet!$B$3,VLOOKUP($B42,bulk_tonnages!$A$2:$P$136,8,FALSE),VLOOKUP($B42,bulk_user_tonnages!$A$2:$O$136,8,FALSE))</f>
        <v>#N/A</v>
      </c>
      <c r="J42" s="152"/>
      <c r="K42" s="153" t="e">
        <f>IF(ISNUMBER(J42),IF(RÉACHEMINEMENT!$F$4=supporting_sheet!$D$26,(I42-(J42*0.01*I42)),(I42-J42)),I42)</f>
        <v>#N/A</v>
      </c>
      <c r="L42" s="151" t="e">
        <f>IF('DONNÉES '!$F$33=supporting_sheet!$B$3,VLOOKUP($B42,bulk_tonnages!$A$2:$P$136,5,FALSE),VLOOKUP($B42,bulk_user_tonnages!$A$2:$O$136,5,FALSE))</f>
        <v>#N/A</v>
      </c>
      <c r="M42" s="152"/>
      <c r="N42" s="153" t="e">
        <f>IF(ISNUMBER(M42),IF(RÉACHEMINEMENT!$F$4=supporting_sheet!$D$26,(L42-(M42*0.01*L42)),(L42-M42)),L42)</f>
        <v>#N/A</v>
      </c>
      <c r="O42" s="151" t="e">
        <f>IF('DONNÉES '!$F$33=supporting_sheet!$B$3,VLOOKUP($B42,bulk_tonnages!$A$2:$P$136,7,FALSE),VLOOKUP($B42,bulk_user_tonnages!$A$2:$O$136,7,FALSE))</f>
        <v>#N/A</v>
      </c>
      <c r="P42" s="152"/>
      <c r="Q42" s="153" t="e">
        <f>IF(ISNUMBER(P42),IF(RÉACHEMINEMENT!$F$4=supporting_sheet!$D$26,(O42-(P42*0.01*O42)),(O42-P42)),O42)</f>
        <v>#N/A</v>
      </c>
      <c r="R42" s="151" t="e">
        <f>IF('DONNÉES '!$F$33=supporting_sheet!$B$3,VLOOKUP($B42,bulk_tonnages!$A$2:$W$136,9,FALSE),VLOOKUP($B42,bulk_user_tonnages!$A$2:$V$136,9,FALSE))</f>
        <v>#N/A</v>
      </c>
      <c r="S42" s="152"/>
      <c r="T42" s="153" t="e">
        <f>IF(ISNUMBER(S42),IF(RÉACHEMINEMENT!$F$4=supporting_sheet!$D$26,(R42-(S42*0.01*R42)),(R42-S42)),R42)</f>
        <v>#N/A</v>
      </c>
      <c r="U42" s="151" t="e">
        <f>IF('DONNÉES '!$F$33=supporting_sheet!$B$3,VLOOKUP($B42,bulk_tonnages!$A$2:$W$136,10,FALSE),VLOOKUP($B42,bulk_user_tonnages!$A$2:$V$136,10,FALSE))</f>
        <v>#N/A</v>
      </c>
      <c r="V42" s="152"/>
      <c r="W42" s="153" t="e">
        <f>IF(ISNUMBER(V42),IF(RÉACHEMINEMENT!$F$4=supporting_sheet!$D$26,(U42-(V42*0.01*U42)),(U42-V42)),U42)</f>
        <v>#N/A</v>
      </c>
      <c r="X42" s="151" t="e">
        <f>IF('DONNÉES '!$F$33=supporting_sheet!$B$3,VLOOKUP($B42,bulk_tonnages!$A$2:$W$136,12,FALSE),VLOOKUP($B42,bulk_user_tonnages!$A$2:$V$136,12,FALSE))</f>
        <v>#N/A</v>
      </c>
      <c r="Y42" s="152"/>
      <c r="Z42" s="153" t="e">
        <f>IF(ISNUMBER(Y42),IF(RÉACHEMINEMENT!$F$4=supporting_sheet!$D$26,(X42-(Y42*0.01*X42)),(X42-Y42)),X42)</f>
        <v>#N/A</v>
      </c>
      <c r="AA42" s="153" t="e">
        <f t="shared" si="2"/>
        <v>#N/A</v>
      </c>
    </row>
    <row r="43" spans="1:27" x14ac:dyDescent="0.2">
      <c r="B43" s="150">
        <f t="shared" si="1"/>
        <v>2060</v>
      </c>
      <c r="C43" s="151" t="e">
        <f>IF('DONNÉES '!$F$33=supporting_sheet!$B$3,VLOOKUP($B43,bulk_tonnages!$A$2:$D$136,4,FALSE),VLOOKUP($B43,bulk_user_tonnages!$A$2:$D$136,4,FALSE))</f>
        <v>#N/A</v>
      </c>
      <c r="D43" s="152"/>
      <c r="E43" s="153" t="e">
        <f>IF(ISNUMBER(D43),IF(RÉACHEMINEMENT!$F$4=supporting_sheet!$D$26,(C43-(D43*0.01*C43)),(C43-D43)),C43)</f>
        <v>#N/A</v>
      </c>
      <c r="F43" s="151" t="e">
        <f>IF('DONNÉES '!$F$33=supporting_sheet!$B$3,VLOOKUP($B43,bulk_tonnages!$A$2:$P$136,6,FALSE),VLOOKUP($B43,bulk_user_tonnages!$A$2:$O$136,6,FALSE))</f>
        <v>#N/A</v>
      </c>
      <c r="G43" s="152"/>
      <c r="H43" s="153" t="e">
        <f>IF(ISNUMBER(G43),IF(RÉACHEMINEMENT!$F$4=supporting_sheet!$D$26,(F43-(G43*0.01*F43)),(F43-G43)),F43)</f>
        <v>#N/A</v>
      </c>
      <c r="I43" s="151" t="e">
        <f>IF('DONNÉES '!$F$33=supporting_sheet!$B$3,VLOOKUP($B43,bulk_tonnages!$A$2:$P$136,8,FALSE),VLOOKUP($B43,bulk_user_tonnages!$A$2:$O$136,8,FALSE))</f>
        <v>#N/A</v>
      </c>
      <c r="J43" s="152"/>
      <c r="K43" s="153" t="e">
        <f>IF(ISNUMBER(J43),IF(RÉACHEMINEMENT!$F$4=supporting_sheet!$D$26,(I43-(J43*0.01*I43)),(I43-J43)),I43)</f>
        <v>#N/A</v>
      </c>
      <c r="L43" s="151" t="e">
        <f>IF('DONNÉES '!$F$33=supporting_sheet!$B$3,VLOOKUP($B43,bulk_tonnages!$A$2:$P$136,5,FALSE),VLOOKUP($B43,bulk_user_tonnages!$A$2:$O$136,5,FALSE))</f>
        <v>#N/A</v>
      </c>
      <c r="M43" s="152"/>
      <c r="N43" s="153" t="e">
        <f>IF(ISNUMBER(M43),IF(RÉACHEMINEMENT!$F$4=supporting_sheet!$D$26,(L43-(M43*0.01*L43)),(L43-M43)),L43)</f>
        <v>#N/A</v>
      </c>
      <c r="O43" s="151" t="e">
        <f>IF('DONNÉES '!$F$33=supporting_sheet!$B$3,VLOOKUP($B43,bulk_tonnages!$A$2:$P$136,7,FALSE),VLOOKUP($B43,bulk_user_tonnages!$A$2:$O$136,7,FALSE))</f>
        <v>#N/A</v>
      </c>
      <c r="P43" s="152"/>
      <c r="Q43" s="153" t="e">
        <f>IF(ISNUMBER(P43),IF(RÉACHEMINEMENT!$F$4=supporting_sheet!$D$26,(O43-(P43*0.01*O43)),(O43-P43)),O43)</f>
        <v>#N/A</v>
      </c>
      <c r="R43" s="151" t="e">
        <f>IF('DONNÉES '!$F$33=supporting_sheet!$B$3,VLOOKUP($B43,bulk_tonnages!$A$2:$W$136,9,FALSE),VLOOKUP($B43,bulk_user_tonnages!$A$2:$V$136,9,FALSE))</f>
        <v>#N/A</v>
      </c>
      <c r="S43" s="152"/>
      <c r="T43" s="153" t="e">
        <f>IF(ISNUMBER(S43),IF(RÉACHEMINEMENT!$F$4=supporting_sheet!$D$26,(R43-(S43*0.01*R43)),(R43-S43)),R43)</f>
        <v>#N/A</v>
      </c>
      <c r="U43" s="151" t="e">
        <f>IF('DONNÉES '!$F$33=supporting_sheet!$B$3,VLOOKUP($B43,bulk_tonnages!$A$2:$W$136,10,FALSE),VLOOKUP($B43,bulk_user_tonnages!$A$2:$V$136,10,FALSE))</f>
        <v>#N/A</v>
      </c>
      <c r="V43" s="152"/>
      <c r="W43" s="153" t="e">
        <f>IF(ISNUMBER(V43),IF(RÉACHEMINEMENT!$F$4=supporting_sheet!$D$26,(U43-(V43*0.01*U43)),(U43-V43)),U43)</f>
        <v>#N/A</v>
      </c>
      <c r="X43" s="151" t="e">
        <f>IF('DONNÉES '!$F$33=supporting_sheet!$B$3,VLOOKUP($B43,bulk_tonnages!$A$2:$W$136,12,FALSE),VLOOKUP($B43,bulk_user_tonnages!$A$2:$V$136,12,FALSE))</f>
        <v>#N/A</v>
      </c>
      <c r="Y43" s="152"/>
      <c r="Z43" s="153" t="e">
        <f>IF(ISNUMBER(Y43),IF(RÉACHEMINEMENT!$F$4=supporting_sheet!$D$26,(X43-(Y43*0.01*X43)),(X43-Y43)),X43)</f>
        <v>#N/A</v>
      </c>
      <c r="AA43" s="153" t="e">
        <f t="shared" si="2"/>
        <v>#N/A</v>
      </c>
    </row>
    <row r="44" spans="1:27" x14ac:dyDescent="0.2">
      <c r="B44" s="150">
        <f t="shared" si="1"/>
        <v>2061</v>
      </c>
      <c r="C44" s="151" t="e">
        <f>IF('DONNÉES '!$F$33=supporting_sheet!$B$3,VLOOKUP($B44,bulk_tonnages!$A$2:$D$136,4,FALSE),VLOOKUP($B44,bulk_user_tonnages!$A$2:$D$136,4,FALSE))</f>
        <v>#N/A</v>
      </c>
      <c r="D44" s="152"/>
      <c r="E44" s="153" t="e">
        <f>IF(ISNUMBER(D44),IF(RÉACHEMINEMENT!$F$4=supporting_sheet!$D$26,(C44-(D44*0.01*C44)),(C44-D44)),C44)</f>
        <v>#N/A</v>
      </c>
      <c r="F44" s="151" t="e">
        <f>IF('DONNÉES '!$F$33=supporting_sheet!$B$3,VLOOKUP($B44,bulk_tonnages!$A$2:$P$136,6,FALSE),VLOOKUP($B44,bulk_user_tonnages!$A$2:$O$136,6,FALSE))</f>
        <v>#N/A</v>
      </c>
      <c r="G44" s="152"/>
      <c r="H44" s="153" t="e">
        <f>IF(ISNUMBER(G44),IF(RÉACHEMINEMENT!$F$4=supporting_sheet!$D$26,(F44-(G44*0.01*F44)),(F44-G44)),F44)</f>
        <v>#N/A</v>
      </c>
      <c r="I44" s="151" t="e">
        <f>IF('DONNÉES '!$F$33=supporting_sheet!$B$3,VLOOKUP($B44,bulk_tonnages!$A$2:$P$136,8,FALSE),VLOOKUP($B44,bulk_user_tonnages!$A$2:$O$136,8,FALSE))</f>
        <v>#N/A</v>
      </c>
      <c r="J44" s="152"/>
      <c r="K44" s="153" t="e">
        <f>IF(ISNUMBER(J44),IF(RÉACHEMINEMENT!$F$4=supporting_sheet!$D$26,(I44-(J44*0.01*I44)),(I44-J44)),I44)</f>
        <v>#N/A</v>
      </c>
      <c r="L44" s="151" t="e">
        <f>IF('DONNÉES '!$F$33=supporting_sheet!$B$3,VLOOKUP($B44,bulk_tonnages!$A$2:$P$136,5,FALSE),VLOOKUP($B44,bulk_user_tonnages!$A$2:$O$136,5,FALSE))</f>
        <v>#N/A</v>
      </c>
      <c r="M44" s="152"/>
      <c r="N44" s="153" t="e">
        <f>IF(ISNUMBER(M44),IF(RÉACHEMINEMENT!$F$4=supporting_sheet!$D$26,(L44-(M44*0.01*L44)),(L44-M44)),L44)</f>
        <v>#N/A</v>
      </c>
      <c r="O44" s="151" t="e">
        <f>IF('DONNÉES '!$F$33=supporting_sheet!$B$3,VLOOKUP($B44,bulk_tonnages!$A$2:$P$136,7,FALSE),VLOOKUP($B44,bulk_user_tonnages!$A$2:$O$136,7,FALSE))</f>
        <v>#N/A</v>
      </c>
      <c r="P44" s="152"/>
      <c r="Q44" s="153" t="e">
        <f>IF(ISNUMBER(P44),IF(RÉACHEMINEMENT!$F$4=supporting_sheet!$D$26,(O44-(P44*0.01*O44)),(O44-P44)),O44)</f>
        <v>#N/A</v>
      </c>
      <c r="R44" s="151" t="e">
        <f>IF('DONNÉES '!$F$33=supporting_sheet!$B$3,VLOOKUP($B44,bulk_tonnages!$A$2:$W$136,9,FALSE),VLOOKUP($B44,bulk_user_tonnages!$A$2:$V$136,9,FALSE))</f>
        <v>#N/A</v>
      </c>
      <c r="S44" s="152"/>
      <c r="T44" s="153" t="e">
        <f>IF(ISNUMBER(S44),IF(RÉACHEMINEMENT!$F$4=supporting_sheet!$D$26,(R44-(S44*0.01*R44)),(R44-S44)),R44)</f>
        <v>#N/A</v>
      </c>
      <c r="U44" s="151" t="e">
        <f>IF('DONNÉES '!$F$33=supporting_sheet!$B$3,VLOOKUP($B44,bulk_tonnages!$A$2:$W$136,10,FALSE),VLOOKUP($B44,bulk_user_tonnages!$A$2:$V$136,10,FALSE))</f>
        <v>#N/A</v>
      </c>
      <c r="V44" s="152"/>
      <c r="W44" s="153" t="e">
        <f>IF(ISNUMBER(V44),IF(RÉACHEMINEMENT!$F$4=supporting_sheet!$D$26,(U44-(V44*0.01*U44)),(U44-V44)),U44)</f>
        <v>#N/A</v>
      </c>
      <c r="X44" s="151" t="e">
        <f>IF('DONNÉES '!$F$33=supporting_sheet!$B$3,VLOOKUP($B44,bulk_tonnages!$A$2:$W$136,12,FALSE),VLOOKUP($B44,bulk_user_tonnages!$A$2:$V$136,12,FALSE))</f>
        <v>#N/A</v>
      </c>
      <c r="Y44" s="152"/>
      <c r="Z44" s="153" t="e">
        <f>IF(ISNUMBER(Y44),IF(RÉACHEMINEMENT!$F$4=supporting_sheet!$D$26,(X44-(Y44*0.01*X44)),(X44-Y44)),X44)</f>
        <v>#N/A</v>
      </c>
      <c r="AA44" s="153" t="e">
        <f t="shared" si="2"/>
        <v>#N/A</v>
      </c>
    </row>
    <row r="45" spans="1:27" x14ac:dyDescent="0.2">
      <c r="B45" s="150">
        <f t="shared" si="1"/>
        <v>2062</v>
      </c>
      <c r="C45" s="151" t="e">
        <f>IF('DONNÉES '!$F$33=supporting_sheet!$B$3,VLOOKUP($B45,bulk_tonnages!$A$2:$D$136,4,FALSE),VLOOKUP($B45,bulk_user_tonnages!$A$2:$D$136,4,FALSE))</f>
        <v>#N/A</v>
      </c>
      <c r="D45" s="152"/>
      <c r="E45" s="153" t="e">
        <f>IF(ISNUMBER(D45),IF(RÉACHEMINEMENT!$F$4=supporting_sheet!$D$26,(C45-(D45*0.01*C45)),(C45-D45)),C45)</f>
        <v>#N/A</v>
      </c>
      <c r="F45" s="151" t="e">
        <f>IF('DONNÉES '!$F$33=supporting_sheet!$B$3,VLOOKUP($B45,bulk_tonnages!$A$2:$P$136,6,FALSE),VLOOKUP($B45,bulk_user_tonnages!$A$2:$O$136,6,FALSE))</f>
        <v>#N/A</v>
      </c>
      <c r="G45" s="152"/>
      <c r="H45" s="153" t="e">
        <f>IF(ISNUMBER(G45),IF(RÉACHEMINEMENT!$F$4=supporting_sheet!$D$26,(F45-(G45*0.01*F45)),(F45-G45)),F45)</f>
        <v>#N/A</v>
      </c>
      <c r="I45" s="151" t="e">
        <f>IF('DONNÉES '!$F$33=supporting_sheet!$B$3,VLOOKUP($B45,bulk_tonnages!$A$2:$P$136,8,FALSE),VLOOKUP($B45,bulk_user_tonnages!$A$2:$O$136,8,FALSE))</f>
        <v>#N/A</v>
      </c>
      <c r="J45" s="152"/>
      <c r="K45" s="153" t="e">
        <f>IF(ISNUMBER(J45),IF(RÉACHEMINEMENT!$F$4=supporting_sheet!$D$26,(I45-(J45*0.01*I45)),(I45-J45)),I45)</f>
        <v>#N/A</v>
      </c>
      <c r="L45" s="151" t="e">
        <f>IF('DONNÉES '!$F$33=supporting_sheet!$B$3,VLOOKUP($B45,bulk_tonnages!$A$2:$P$136,5,FALSE),VLOOKUP($B45,bulk_user_tonnages!$A$2:$O$136,5,FALSE))</f>
        <v>#N/A</v>
      </c>
      <c r="M45" s="152"/>
      <c r="N45" s="153" t="e">
        <f>IF(ISNUMBER(M45),IF(RÉACHEMINEMENT!$F$4=supporting_sheet!$D$26,(L45-(M45*0.01*L45)),(L45-M45)),L45)</f>
        <v>#N/A</v>
      </c>
      <c r="O45" s="151" t="e">
        <f>IF('DONNÉES '!$F$33=supporting_sheet!$B$3,VLOOKUP($B45,bulk_tonnages!$A$2:$P$136,7,FALSE),VLOOKUP($B45,bulk_user_tonnages!$A$2:$O$136,7,FALSE))</f>
        <v>#N/A</v>
      </c>
      <c r="P45" s="152"/>
      <c r="Q45" s="153" t="e">
        <f>IF(ISNUMBER(P45),IF(RÉACHEMINEMENT!$F$4=supporting_sheet!$D$26,(O45-(P45*0.01*O45)),(O45-P45)),O45)</f>
        <v>#N/A</v>
      </c>
      <c r="R45" s="151" t="e">
        <f>IF('DONNÉES '!$F$33=supporting_sheet!$B$3,VLOOKUP($B45,bulk_tonnages!$A$2:$W$136,9,FALSE),VLOOKUP($B45,bulk_user_tonnages!$A$2:$V$136,9,FALSE))</f>
        <v>#N/A</v>
      </c>
      <c r="S45" s="152"/>
      <c r="T45" s="153" t="e">
        <f>IF(ISNUMBER(S45),IF(RÉACHEMINEMENT!$F$4=supporting_sheet!$D$26,(R45-(S45*0.01*R45)),(R45-S45)),R45)</f>
        <v>#N/A</v>
      </c>
      <c r="U45" s="151" t="e">
        <f>IF('DONNÉES '!$F$33=supporting_sheet!$B$3,VLOOKUP($B45,bulk_tonnages!$A$2:$W$136,10,FALSE),VLOOKUP($B45,bulk_user_tonnages!$A$2:$V$136,10,FALSE))</f>
        <v>#N/A</v>
      </c>
      <c r="V45" s="152"/>
      <c r="W45" s="153" t="e">
        <f>IF(ISNUMBER(V45),IF(RÉACHEMINEMENT!$F$4=supporting_sheet!$D$26,(U45-(V45*0.01*U45)),(U45-V45)),U45)</f>
        <v>#N/A</v>
      </c>
      <c r="X45" s="151" t="e">
        <f>IF('DONNÉES '!$F$33=supporting_sheet!$B$3,VLOOKUP($B45,bulk_tonnages!$A$2:$W$136,12,FALSE),VLOOKUP($B45,bulk_user_tonnages!$A$2:$V$136,12,FALSE))</f>
        <v>#N/A</v>
      </c>
      <c r="Y45" s="152"/>
      <c r="Z45" s="153" t="e">
        <f>IF(ISNUMBER(Y45),IF(RÉACHEMINEMENT!$F$4=supporting_sheet!$D$26,(X45-(Y45*0.01*X45)),(X45-Y45)),X45)</f>
        <v>#N/A</v>
      </c>
      <c r="AA45" s="153" t="e">
        <f t="shared" si="2"/>
        <v>#N/A</v>
      </c>
    </row>
    <row r="46" spans="1:27" x14ac:dyDescent="0.2">
      <c r="B46" s="150">
        <f t="shared" si="1"/>
        <v>2063</v>
      </c>
      <c r="C46" s="151" t="e">
        <f>IF('DONNÉES '!$F$33=supporting_sheet!$B$3,VLOOKUP($B46,bulk_tonnages!$A$2:$D$136,4,FALSE),VLOOKUP($B46,bulk_user_tonnages!$A$2:$D$136,4,FALSE))</f>
        <v>#N/A</v>
      </c>
      <c r="D46" s="152"/>
      <c r="E46" s="153" t="e">
        <f>IF(ISNUMBER(D46),IF(RÉACHEMINEMENT!$F$4=supporting_sheet!$D$26,(C46-(D46*0.01*C46)),(C46-D46)),C46)</f>
        <v>#N/A</v>
      </c>
      <c r="F46" s="151" t="e">
        <f>IF('DONNÉES '!$F$33=supporting_sheet!$B$3,VLOOKUP($B46,bulk_tonnages!$A$2:$P$136,6,FALSE),VLOOKUP($B46,bulk_user_tonnages!$A$2:$O$136,6,FALSE))</f>
        <v>#N/A</v>
      </c>
      <c r="G46" s="152"/>
      <c r="H46" s="153" t="e">
        <f>IF(ISNUMBER(G46),IF(RÉACHEMINEMENT!$F$4=supporting_sheet!$D$26,(F46-(G46*0.01*F46)),(F46-G46)),F46)</f>
        <v>#N/A</v>
      </c>
      <c r="I46" s="151" t="e">
        <f>IF('DONNÉES '!$F$33=supporting_sheet!$B$3,VLOOKUP($B46,bulk_tonnages!$A$2:$P$136,8,FALSE),VLOOKUP($B46,bulk_user_tonnages!$A$2:$O$136,8,FALSE))</f>
        <v>#N/A</v>
      </c>
      <c r="J46" s="152"/>
      <c r="K46" s="153" t="e">
        <f>IF(ISNUMBER(J46),IF(RÉACHEMINEMENT!$F$4=supporting_sheet!$D$26,(I46-(J46*0.01*I46)),(I46-J46)),I46)</f>
        <v>#N/A</v>
      </c>
      <c r="L46" s="151" t="e">
        <f>IF('DONNÉES '!$F$33=supporting_sheet!$B$3,VLOOKUP($B46,bulk_tonnages!$A$2:$P$136,5,FALSE),VLOOKUP($B46,bulk_user_tonnages!$A$2:$O$136,5,FALSE))</f>
        <v>#N/A</v>
      </c>
      <c r="M46" s="152"/>
      <c r="N46" s="153" t="e">
        <f>IF(ISNUMBER(M46),IF(RÉACHEMINEMENT!$F$4=supporting_sheet!$D$26,(L46-(M46*0.01*L46)),(L46-M46)),L46)</f>
        <v>#N/A</v>
      </c>
      <c r="O46" s="151" t="e">
        <f>IF('DONNÉES '!$F$33=supporting_sheet!$B$3,VLOOKUP($B46,bulk_tonnages!$A$2:$P$136,7,FALSE),VLOOKUP($B46,bulk_user_tonnages!$A$2:$O$136,7,FALSE))</f>
        <v>#N/A</v>
      </c>
      <c r="P46" s="152"/>
      <c r="Q46" s="153" t="e">
        <f>IF(ISNUMBER(P46),IF(RÉACHEMINEMENT!$F$4=supporting_sheet!$D$26,(O46-(P46*0.01*O46)),(O46-P46)),O46)</f>
        <v>#N/A</v>
      </c>
      <c r="R46" s="151" t="e">
        <f>IF('DONNÉES '!$F$33=supporting_sheet!$B$3,VLOOKUP($B46,bulk_tonnages!$A$2:$W$136,9,FALSE),VLOOKUP($B46,bulk_user_tonnages!$A$2:$V$136,9,FALSE))</f>
        <v>#N/A</v>
      </c>
      <c r="S46" s="152"/>
      <c r="T46" s="153" t="e">
        <f>IF(ISNUMBER(S46),IF(RÉACHEMINEMENT!$F$4=supporting_sheet!$D$26,(R46-(S46*0.01*R46)),(R46-S46)),R46)</f>
        <v>#N/A</v>
      </c>
      <c r="U46" s="151" t="e">
        <f>IF('DONNÉES '!$F$33=supporting_sheet!$B$3,VLOOKUP($B46,bulk_tonnages!$A$2:$W$136,10,FALSE),VLOOKUP($B46,bulk_user_tonnages!$A$2:$V$136,10,FALSE))</f>
        <v>#N/A</v>
      </c>
      <c r="V46" s="152"/>
      <c r="W46" s="153" t="e">
        <f>IF(ISNUMBER(V46),IF(RÉACHEMINEMENT!$F$4=supporting_sheet!$D$26,(U46-(V46*0.01*U46)),(U46-V46)),U46)</f>
        <v>#N/A</v>
      </c>
      <c r="X46" s="151" t="e">
        <f>IF('DONNÉES '!$F$33=supporting_sheet!$B$3,VLOOKUP($B46,bulk_tonnages!$A$2:$W$136,12,FALSE),VLOOKUP($B46,bulk_user_tonnages!$A$2:$V$136,12,FALSE))</f>
        <v>#N/A</v>
      </c>
      <c r="Y46" s="152"/>
      <c r="Z46" s="153" t="e">
        <f>IF(ISNUMBER(Y46),IF(RÉACHEMINEMENT!$F$4=supporting_sheet!$D$26,(X46-(Y46*0.01*X46)),(X46-Y46)),X46)</f>
        <v>#N/A</v>
      </c>
      <c r="AA46" s="153" t="e">
        <f t="shared" si="2"/>
        <v>#N/A</v>
      </c>
    </row>
    <row r="47" spans="1:27" x14ac:dyDescent="0.2">
      <c r="B47" s="150">
        <f t="shared" si="1"/>
        <v>2064</v>
      </c>
      <c r="C47" s="151" t="e">
        <f>IF('DONNÉES '!$F$33=supporting_sheet!$B$3,VLOOKUP($B47,bulk_tonnages!$A$2:$D$136,4,FALSE),VLOOKUP($B47,bulk_user_tonnages!$A$2:$D$136,4,FALSE))</f>
        <v>#N/A</v>
      </c>
      <c r="D47" s="152"/>
      <c r="E47" s="153" t="e">
        <f>IF(ISNUMBER(D47),IF(RÉACHEMINEMENT!$F$4=supporting_sheet!$D$26,(C47-(D47*0.01*C47)),(C47-D47)),C47)</f>
        <v>#N/A</v>
      </c>
      <c r="F47" s="151" t="e">
        <f>IF('DONNÉES '!$F$33=supporting_sheet!$B$3,VLOOKUP($B47,bulk_tonnages!$A$2:$P$136,6,FALSE),VLOOKUP($B47,bulk_user_tonnages!$A$2:$O$136,6,FALSE))</f>
        <v>#N/A</v>
      </c>
      <c r="G47" s="152"/>
      <c r="H47" s="153" t="e">
        <f>IF(ISNUMBER(G47),IF(RÉACHEMINEMENT!$F$4=supporting_sheet!$D$26,(F47-(G47*0.01*F47)),(F47-G47)),F47)</f>
        <v>#N/A</v>
      </c>
      <c r="I47" s="151" t="e">
        <f>IF('DONNÉES '!$F$33=supporting_sheet!$B$3,VLOOKUP($B47,bulk_tonnages!$A$2:$P$136,8,FALSE),VLOOKUP($B47,bulk_user_tonnages!$A$2:$O$136,8,FALSE))</f>
        <v>#N/A</v>
      </c>
      <c r="J47" s="152"/>
      <c r="K47" s="153" t="e">
        <f>IF(ISNUMBER(J47),IF(RÉACHEMINEMENT!$F$4=supporting_sheet!$D$26,(I47-(J47*0.01*I47)),(I47-J47)),I47)</f>
        <v>#N/A</v>
      </c>
      <c r="L47" s="151" t="e">
        <f>IF('DONNÉES '!$F$33=supporting_sheet!$B$3,VLOOKUP($B47,bulk_tonnages!$A$2:$P$136,5,FALSE),VLOOKUP($B47,bulk_user_tonnages!$A$2:$O$136,5,FALSE))</f>
        <v>#N/A</v>
      </c>
      <c r="M47" s="152"/>
      <c r="N47" s="153" t="e">
        <f>IF(ISNUMBER(M47),IF(RÉACHEMINEMENT!$F$4=supporting_sheet!$D$26,(L47-(M47*0.01*L47)),(L47-M47)),L47)</f>
        <v>#N/A</v>
      </c>
      <c r="O47" s="151" t="e">
        <f>IF('DONNÉES '!$F$33=supporting_sheet!$B$3,VLOOKUP($B47,bulk_tonnages!$A$2:$P$136,7,FALSE),VLOOKUP($B47,bulk_user_tonnages!$A$2:$O$136,7,FALSE))</f>
        <v>#N/A</v>
      </c>
      <c r="P47" s="152"/>
      <c r="Q47" s="153" t="e">
        <f>IF(ISNUMBER(P47),IF(RÉACHEMINEMENT!$F$4=supporting_sheet!$D$26,(O47-(P47*0.01*O47)),(O47-P47)),O47)</f>
        <v>#N/A</v>
      </c>
      <c r="R47" s="151" t="e">
        <f>IF('DONNÉES '!$F$33=supporting_sheet!$B$3,VLOOKUP($B47,bulk_tonnages!$A$2:$W$136,9,FALSE),VLOOKUP($B47,bulk_user_tonnages!$A$2:$V$136,9,FALSE))</f>
        <v>#N/A</v>
      </c>
      <c r="S47" s="152"/>
      <c r="T47" s="153" t="e">
        <f>IF(ISNUMBER(S47),IF(RÉACHEMINEMENT!$F$4=supporting_sheet!$D$26,(R47-(S47*0.01*R47)),(R47-S47)),R47)</f>
        <v>#N/A</v>
      </c>
      <c r="U47" s="151" t="e">
        <f>IF('DONNÉES '!$F$33=supporting_sheet!$B$3,VLOOKUP($B47,bulk_tonnages!$A$2:$W$136,10,FALSE),VLOOKUP($B47,bulk_user_tonnages!$A$2:$V$136,10,FALSE))</f>
        <v>#N/A</v>
      </c>
      <c r="V47" s="152"/>
      <c r="W47" s="153" t="e">
        <f>IF(ISNUMBER(V47),IF(RÉACHEMINEMENT!$F$4=supporting_sheet!$D$26,(U47-(V47*0.01*U47)),(U47-V47)),U47)</f>
        <v>#N/A</v>
      </c>
      <c r="X47" s="151" t="e">
        <f>IF('DONNÉES '!$F$33=supporting_sheet!$B$3,VLOOKUP($B47,bulk_tonnages!$A$2:$W$136,12,FALSE),VLOOKUP($B47,bulk_user_tonnages!$A$2:$V$136,12,FALSE))</f>
        <v>#N/A</v>
      </c>
      <c r="Y47" s="152"/>
      <c r="Z47" s="153" t="e">
        <f>IF(ISNUMBER(Y47),IF(RÉACHEMINEMENT!$F$4=supporting_sheet!$D$26,(X47-(Y47*0.01*X47)),(X47-Y47)),X47)</f>
        <v>#N/A</v>
      </c>
      <c r="AA47" s="153" t="e">
        <f t="shared" si="2"/>
        <v>#N/A</v>
      </c>
    </row>
    <row r="48" spans="1:27" x14ac:dyDescent="0.2">
      <c r="B48" s="150">
        <f t="shared" si="1"/>
        <v>2065</v>
      </c>
      <c r="C48" s="151" t="e">
        <f>IF('DONNÉES '!$F$33=supporting_sheet!$B$3,VLOOKUP($B48,bulk_tonnages!$A$2:$D$136,4,FALSE),VLOOKUP($B48,bulk_user_tonnages!$A$2:$D$136,4,FALSE))</f>
        <v>#N/A</v>
      </c>
      <c r="D48" s="152"/>
      <c r="E48" s="153" t="e">
        <f>IF(ISNUMBER(D48),IF(RÉACHEMINEMENT!$F$4=supporting_sheet!$D$26,(C48-(D48*0.01*C48)),(C48-D48)),C48)</f>
        <v>#N/A</v>
      </c>
      <c r="F48" s="151" t="e">
        <f>IF('DONNÉES '!$F$33=supporting_sheet!$B$3,VLOOKUP($B48,bulk_tonnages!$A$2:$P$136,6,FALSE),VLOOKUP($B48,bulk_user_tonnages!$A$2:$O$136,6,FALSE))</f>
        <v>#N/A</v>
      </c>
      <c r="G48" s="152"/>
      <c r="H48" s="153" t="e">
        <f>IF(ISNUMBER(G48),IF(RÉACHEMINEMENT!$F$4=supporting_sheet!$D$26,(F48-(G48*0.01*F48)),(F48-G48)),F48)</f>
        <v>#N/A</v>
      </c>
      <c r="I48" s="151" t="e">
        <f>IF('DONNÉES '!$F$33=supporting_sheet!$B$3,VLOOKUP($B48,bulk_tonnages!$A$2:$P$136,8,FALSE),VLOOKUP($B48,bulk_user_tonnages!$A$2:$O$136,8,FALSE))</f>
        <v>#N/A</v>
      </c>
      <c r="J48" s="152"/>
      <c r="K48" s="153" t="e">
        <f>IF(ISNUMBER(J48),IF(RÉACHEMINEMENT!$F$4=supporting_sheet!$D$26,(I48-(J48*0.01*I48)),(I48-J48)),I48)</f>
        <v>#N/A</v>
      </c>
      <c r="L48" s="151" t="e">
        <f>IF('DONNÉES '!$F$33=supporting_sheet!$B$3,VLOOKUP($B48,bulk_tonnages!$A$2:$P$136,5,FALSE),VLOOKUP($B48,bulk_user_tonnages!$A$2:$O$136,5,FALSE))</f>
        <v>#N/A</v>
      </c>
      <c r="M48" s="152"/>
      <c r="N48" s="153" t="e">
        <f>IF(ISNUMBER(M48),IF(RÉACHEMINEMENT!$F$4=supporting_sheet!$D$26,(L48-(M48*0.01*L48)),(L48-M48)),L48)</f>
        <v>#N/A</v>
      </c>
      <c r="O48" s="151" t="e">
        <f>IF('DONNÉES '!$F$33=supporting_sheet!$B$3,VLOOKUP($B48,bulk_tonnages!$A$2:$P$136,7,FALSE),VLOOKUP($B48,bulk_user_tonnages!$A$2:$O$136,7,FALSE))</f>
        <v>#N/A</v>
      </c>
      <c r="P48" s="152"/>
      <c r="Q48" s="153" t="e">
        <f>IF(ISNUMBER(P48),IF(RÉACHEMINEMENT!$F$4=supporting_sheet!$D$26,(O48-(P48*0.01*O48)),(O48-P48)),O48)</f>
        <v>#N/A</v>
      </c>
      <c r="R48" s="151" t="e">
        <f>IF('DONNÉES '!$F$33=supporting_sheet!$B$3,VLOOKUP($B48,bulk_tonnages!$A$2:$W$136,9,FALSE),VLOOKUP($B48,bulk_user_tonnages!$A$2:$V$136,9,FALSE))</f>
        <v>#N/A</v>
      </c>
      <c r="S48" s="152"/>
      <c r="T48" s="153" t="e">
        <f>IF(ISNUMBER(S48),IF(RÉACHEMINEMENT!$F$4=supporting_sheet!$D$26,(R48-(S48*0.01*R48)),(R48-S48)),R48)</f>
        <v>#N/A</v>
      </c>
      <c r="U48" s="151" t="e">
        <f>IF('DONNÉES '!$F$33=supporting_sheet!$B$3,VLOOKUP($B48,bulk_tonnages!$A$2:$W$136,10,FALSE),VLOOKUP($B48,bulk_user_tonnages!$A$2:$V$136,10,FALSE))</f>
        <v>#N/A</v>
      </c>
      <c r="V48" s="152"/>
      <c r="W48" s="153" t="e">
        <f>IF(ISNUMBER(V48),IF(RÉACHEMINEMENT!$F$4=supporting_sheet!$D$26,(U48-(V48*0.01*U48)),(U48-V48)),U48)</f>
        <v>#N/A</v>
      </c>
      <c r="X48" s="151" t="e">
        <f>IF('DONNÉES '!$F$33=supporting_sheet!$B$3,VLOOKUP($B48,bulk_tonnages!$A$2:$W$136,12,FALSE),VLOOKUP($B48,bulk_user_tonnages!$A$2:$V$136,12,FALSE))</f>
        <v>#N/A</v>
      </c>
      <c r="Y48" s="152"/>
      <c r="Z48" s="153" t="e">
        <f>IF(ISNUMBER(Y48),IF(RÉACHEMINEMENT!$F$4=supporting_sheet!$D$26,(X48-(Y48*0.01*X48)),(X48-Y48)),X48)</f>
        <v>#N/A</v>
      </c>
      <c r="AA48" s="153" t="e">
        <f t="shared" si="2"/>
        <v>#N/A</v>
      </c>
    </row>
    <row r="49" spans="2:27" x14ac:dyDescent="0.2">
      <c r="B49" s="150">
        <f t="shared" si="1"/>
        <v>2066</v>
      </c>
      <c r="C49" s="151" t="e">
        <f>IF('DONNÉES '!$F$33=supporting_sheet!$B$3,VLOOKUP($B49,bulk_tonnages!$A$2:$D$136,4,FALSE),VLOOKUP($B49,bulk_user_tonnages!$A$2:$D$136,4,FALSE))</f>
        <v>#N/A</v>
      </c>
      <c r="D49" s="152"/>
      <c r="E49" s="153" t="e">
        <f>IF(ISNUMBER(D49),IF(RÉACHEMINEMENT!$F$4=supporting_sheet!$D$26,(C49-(D49*0.01*C49)),(C49-D49)),C49)</f>
        <v>#N/A</v>
      </c>
      <c r="F49" s="151" t="e">
        <f>IF('DONNÉES '!$F$33=supporting_sheet!$B$3,VLOOKUP($B49,bulk_tonnages!$A$2:$P$136,6,FALSE),VLOOKUP($B49,bulk_user_tonnages!$A$2:$O$136,6,FALSE))</f>
        <v>#N/A</v>
      </c>
      <c r="G49" s="152"/>
      <c r="H49" s="153" t="e">
        <f>IF(ISNUMBER(G49),IF(RÉACHEMINEMENT!$F$4=supporting_sheet!$D$26,(F49-(G49*0.01*F49)),(F49-G49)),F49)</f>
        <v>#N/A</v>
      </c>
      <c r="I49" s="151" t="e">
        <f>IF('DONNÉES '!$F$33=supporting_sheet!$B$3,VLOOKUP($B49,bulk_tonnages!$A$2:$P$136,8,FALSE),VLOOKUP($B49,bulk_user_tonnages!$A$2:$O$136,8,FALSE))</f>
        <v>#N/A</v>
      </c>
      <c r="J49" s="152"/>
      <c r="K49" s="153" t="e">
        <f>IF(ISNUMBER(J49),IF(RÉACHEMINEMENT!$F$4=supporting_sheet!$D$26,(I49-(J49*0.01*I49)),(I49-J49)),I49)</f>
        <v>#N/A</v>
      </c>
      <c r="L49" s="151" t="e">
        <f>IF('DONNÉES '!$F$33=supporting_sheet!$B$3,VLOOKUP($B49,bulk_tonnages!$A$2:$P$136,5,FALSE),VLOOKUP($B49,bulk_user_tonnages!$A$2:$O$136,5,FALSE))</f>
        <v>#N/A</v>
      </c>
      <c r="M49" s="152"/>
      <c r="N49" s="153" t="e">
        <f>IF(ISNUMBER(M49),IF(RÉACHEMINEMENT!$F$4=supporting_sheet!$D$26,(L49-(M49*0.01*L49)),(L49-M49)),L49)</f>
        <v>#N/A</v>
      </c>
      <c r="O49" s="151" t="e">
        <f>IF('DONNÉES '!$F$33=supporting_sheet!$B$3,VLOOKUP($B49,bulk_tonnages!$A$2:$P$136,7,FALSE),VLOOKUP($B49,bulk_user_tonnages!$A$2:$O$136,7,FALSE))</f>
        <v>#N/A</v>
      </c>
      <c r="P49" s="152"/>
      <c r="Q49" s="153" t="e">
        <f>IF(ISNUMBER(P49),IF(RÉACHEMINEMENT!$F$4=supporting_sheet!$D$26,(O49-(P49*0.01*O49)),(O49-P49)),O49)</f>
        <v>#N/A</v>
      </c>
      <c r="R49" s="151" t="e">
        <f>IF('DONNÉES '!$F$33=supporting_sheet!$B$3,VLOOKUP($B49,bulk_tonnages!$A$2:$W$136,9,FALSE),VLOOKUP($B49,bulk_user_tonnages!$A$2:$V$136,9,FALSE))</f>
        <v>#N/A</v>
      </c>
      <c r="S49" s="152"/>
      <c r="T49" s="153" t="e">
        <f>IF(ISNUMBER(S49),IF(RÉACHEMINEMENT!$F$4=supporting_sheet!$D$26,(R49-(S49*0.01*R49)),(R49-S49)),R49)</f>
        <v>#N/A</v>
      </c>
      <c r="U49" s="151" t="e">
        <f>IF('DONNÉES '!$F$33=supporting_sheet!$B$3,VLOOKUP($B49,bulk_tonnages!$A$2:$W$136,10,FALSE),VLOOKUP($B49,bulk_user_tonnages!$A$2:$V$136,10,FALSE))</f>
        <v>#N/A</v>
      </c>
      <c r="V49" s="152"/>
      <c r="W49" s="153" t="e">
        <f>IF(ISNUMBER(V49),IF(RÉACHEMINEMENT!$F$4=supporting_sheet!$D$26,(U49-(V49*0.01*U49)),(U49-V49)),U49)</f>
        <v>#N/A</v>
      </c>
      <c r="X49" s="151" t="e">
        <f>IF('DONNÉES '!$F$33=supporting_sheet!$B$3,VLOOKUP($B49,bulk_tonnages!$A$2:$W$136,12,FALSE),VLOOKUP($B49,bulk_user_tonnages!$A$2:$V$136,12,FALSE))</f>
        <v>#N/A</v>
      </c>
      <c r="Y49" s="152"/>
      <c r="Z49" s="153" t="e">
        <f>IF(ISNUMBER(Y49),IF(RÉACHEMINEMENT!$F$4=supporting_sheet!$D$26,(X49-(Y49*0.01*X49)),(X49-Y49)),X49)</f>
        <v>#N/A</v>
      </c>
      <c r="AA49" s="153" t="e">
        <f t="shared" si="2"/>
        <v>#N/A</v>
      </c>
    </row>
    <row r="50" spans="2:27" x14ac:dyDescent="0.2">
      <c r="B50" s="150">
        <f t="shared" si="1"/>
        <v>2067</v>
      </c>
      <c r="C50" s="151" t="e">
        <f>IF('DONNÉES '!$F$33=supporting_sheet!$B$3,VLOOKUP($B50,bulk_tonnages!$A$2:$D$136,4,FALSE),VLOOKUP($B50,bulk_user_tonnages!$A$2:$D$136,4,FALSE))</f>
        <v>#N/A</v>
      </c>
      <c r="D50" s="152"/>
      <c r="E50" s="153" t="e">
        <f>IF(ISNUMBER(D50),IF(RÉACHEMINEMENT!$F$4=supporting_sheet!$D$26,(C50-(D50*0.01*C50)),(C50-D50)),C50)</f>
        <v>#N/A</v>
      </c>
      <c r="F50" s="151" t="e">
        <f>IF('DONNÉES '!$F$33=supporting_sheet!$B$3,VLOOKUP($B50,bulk_tonnages!$A$2:$P$136,6,FALSE),VLOOKUP($B50,bulk_user_tonnages!$A$2:$O$136,6,FALSE))</f>
        <v>#N/A</v>
      </c>
      <c r="G50" s="152"/>
      <c r="H50" s="153" t="e">
        <f>IF(ISNUMBER(G50),IF(RÉACHEMINEMENT!$F$4=supporting_sheet!$D$26,(F50-(G50*0.01*F50)),(F50-G50)),F50)</f>
        <v>#N/A</v>
      </c>
      <c r="I50" s="151" t="e">
        <f>IF('DONNÉES '!$F$33=supporting_sheet!$B$3,VLOOKUP($B50,bulk_tonnages!$A$2:$P$136,8,FALSE),VLOOKUP($B50,bulk_user_tonnages!$A$2:$O$136,8,FALSE))</f>
        <v>#N/A</v>
      </c>
      <c r="J50" s="152"/>
      <c r="K50" s="153" t="e">
        <f>IF(ISNUMBER(J50),IF(RÉACHEMINEMENT!$F$4=supporting_sheet!$D$26,(I50-(J50*0.01*I50)),(I50-J50)),I50)</f>
        <v>#N/A</v>
      </c>
      <c r="L50" s="151" t="e">
        <f>IF('DONNÉES '!$F$33=supporting_sheet!$B$3,VLOOKUP($B50,bulk_tonnages!$A$2:$P$136,5,FALSE),VLOOKUP($B50,bulk_user_tonnages!$A$2:$O$136,5,FALSE))</f>
        <v>#N/A</v>
      </c>
      <c r="M50" s="152"/>
      <c r="N50" s="153" t="e">
        <f>IF(ISNUMBER(M50),IF(RÉACHEMINEMENT!$F$4=supporting_sheet!$D$26,(L50-(M50*0.01*L50)),(L50-M50)),L50)</f>
        <v>#N/A</v>
      </c>
      <c r="O50" s="151" t="e">
        <f>IF('DONNÉES '!$F$33=supporting_sheet!$B$3,VLOOKUP($B50,bulk_tonnages!$A$2:$P$136,7,FALSE),VLOOKUP($B50,bulk_user_tonnages!$A$2:$O$136,7,FALSE))</f>
        <v>#N/A</v>
      </c>
      <c r="P50" s="152"/>
      <c r="Q50" s="153" t="e">
        <f>IF(ISNUMBER(P50),IF(RÉACHEMINEMENT!$F$4=supporting_sheet!$D$26,(O50-(P50*0.01*O50)),(O50-P50)),O50)</f>
        <v>#N/A</v>
      </c>
      <c r="R50" s="151" t="e">
        <f>IF('DONNÉES '!$F$33=supporting_sheet!$B$3,VLOOKUP($B50,bulk_tonnages!$A$2:$W$136,9,FALSE),VLOOKUP($B50,bulk_user_tonnages!$A$2:$V$136,9,FALSE))</f>
        <v>#N/A</v>
      </c>
      <c r="S50" s="152"/>
      <c r="T50" s="153" t="e">
        <f>IF(ISNUMBER(S50),IF(RÉACHEMINEMENT!$F$4=supporting_sheet!$D$26,(R50-(S50*0.01*R50)),(R50-S50)),R50)</f>
        <v>#N/A</v>
      </c>
      <c r="U50" s="151" t="e">
        <f>IF('DONNÉES '!$F$33=supporting_sheet!$B$3,VLOOKUP($B50,bulk_tonnages!$A$2:$W$136,10,FALSE),VLOOKUP($B50,bulk_user_tonnages!$A$2:$V$136,10,FALSE))</f>
        <v>#N/A</v>
      </c>
      <c r="V50" s="152"/>
      <c r="W50" s="153" t="e">
        <f>IF(ISNUMBER(V50),IF(RÉACHEMINEMENT!$F$4=supporting_sheet!$D$26,(U50-(V50*0.01*U50)),(U50-V50)),U50)</f>
        <v>#N/A</v>
      </c>
      <c r="X50" s="151" t="e">
        <f>IF('DONNÉES '!$F$33=supporting_sheet!$B$3,VLOOKUP($B50,bulk_tonnages!$A$2:$W$136,12,FALSE),VLOOKUP($B50,bulk_user_tonnages!$A$2:$V$136,12,FALSE))</f>
        <v>#N/A</v>
      </c>
      <c r="Y50" s="152"/>
      <c r="Z50" s="153" t="e">
        <f>IF(ISNUMBER(Y50),IF(RÉACHEMINEMENT!$F$4=supporting_sheet!$D$26,(X50-(Y50*0.01*X50)),(X50-Y50)),X50)</f>
        <v>#N/A</v>
      </c>
      <c r="AA50" s="153" t="e">
        <f t="shared" si="2"/>
        <v>#N/A</v>
      </c>
    </row>
    <row r="51" spans="2:27" x14ac:dyDescent="0.2">
      <c r="B51" s="150">
        <f t="shared" si="1"/>
        <v>2068</v>
      </c>
      <c r="C51" s="151" t="e">
        <f>IF('DONNÉES '!$F$33=supporting_sheet!$B$3,VLOOKUP($B51,bulk_tonnages!$A$2:$D$136,4,FALSE),VLOOKUP($B51,bulk_user_tonnages!$A$2:$D$136,4,FALSE))</f>
        <v>#N/A</v>
      </c>
      <c r="D51" s="152"/>
      <c r="E51" s="153" t="e">
        <f>IF(ISNUMBER(D51),IF(RÉACHEMINEMENT!$F$4=supporting_sheet!$D$26,(C51-(D51*0.01*C51)),(C51-D51)),C51)</f>
        <v>#N/A</v>
      </c>
      <c r="F51" s="151" t="e">
        <f>IF('DONNÉES '!$F$33=supporting_sheet!$B$3,VLOOKUP($B51,bulk_tonnages!$A$2:$P$136,6,FALSE),VLOOKUP($B51,bulk_user_tonnages!$A$2:$O$136,6,FALSE))</f>
        <v>#N/A</v>
      </c>
      <c r="G51" s="152"/>
      <c r="H51" s="153" t="e">
        <f>IF(ISNUMBER(G51),IF(RÉACHEMINEMENT!$F$4=supporting_sheet!$D$26,(F51-(G51*0.01*F51)),(F51-G51)),F51)</f>
        <v>#N/A</v>
      </c>
      <c r="I51" s="151" t="e">
        <f>IF('DONNÉES '!$F$33=supporting_sheet!$B$3,VLOOKUP($B51,bulk_tonnages!$A$2:$P$136,8,FALSE),VLOOKUP($B51,bulk_user_tonnages!$A$2:$O$136,8,FALSE))</f>
        <v>#N/A</v>
      </c>
      <c r="J51" s="152"/>
      <c r="K51" s="153" t="e">
        <f>IF(ISNUMBER(J51),IF(RÉACHEMINEMENT!$F$4=supporting_sheet!$D$26,(I51-(J51*0.01*I51)),(I51-J51)),I51)</f>
        <v>#N/A</v>
      </c>
      <c r="L51" s="151" t="e">
        <f>IF('DONNÉES '!$F$33=supporting_sheet!$B$3,VLOOKUP($B51,bulk_tonnages!$A$2:$P$136,5,FALSE),VLOOKUP($B51,bulk_user_tonnages!$A$2:$O$136,5,FALSE))</f>
        <v>#N/A</v>
      </c>
      <c r="M51" s="152"/>
      <c r="N51" s="153" t="e">
        <f>IF(ISNUMBER(M51),IF(RÉACHEMINEMENT!$F$4=supporting_sheet!$D$26,(L51-(M51*0.01*L51)),(L51-M51)),L51)</f>
        <v>#N/A</v>
      </c>
      <c r="O51" s="151" t="e">
        <f>IF('DONNÉES '!$F$33=supporting_sheet!$B$3,VLOOKUP($B51,bulk_tonnages!$A$2:$P$136,7,FALSE),VLOOKUP($B51,bulk_user_tonnages!$A$2:$O$136,7,FALSE))</f>
        <v>#N/A</v>
      </c>
      <c r="P51" s="152"/>
      <c r="Q51" s="153" t="e">
        <f>IF(ISNUMBER(P51),IF(RÉACHEMINEMENT!$F$4=supporting_sheet!$D$26,(O51-(P51*0.01*O51)),(O51-P51)),O51)</f>
        <v>#N/A</v>
      </c>
      <c r="R51" s="151" t="e">
        <f>IF('DONNÉES '!$F$33=supporting_sheet!$B$3,VLOOKUP($B51,bulk_tonnages!$A$2:$W$136,9,FALSE),VLOOKUP($B51,bulk_user_tonnages!$A$2:$V$136,9,FALSE))</f>
        <v>#N/A</v>
      </c>
      <c r="S51" s="152"/>
      <c r="T51" s="153" t="e">
        <f>IF(ISNUMBER(S51),IF(RÉACHEMINEMENT!$F$4=supporting_sheet!$D$26,(R51-(S51*0.01*R51)),(R51-S51)),R51)</f>
        <v>#N/A</v>
      </c>
      <c r="U51" s="151" t="e">
        <f>IF('DONNÉES '!$F$33=supporting_sheet!$B$3,VLOOKUP($B51,bulk_tonnages!$A$2:$W$136,10,FALSE),VLOOKUP($B51,bulk_user_tonnages!$A$2:$V$136,10,FALSE))</f>
        <v>#N/A</v>
      </c>
      <c r="V51" s="152"/>
      <c r="W51" s="153" t="e">
        <f>IF(ISNUMBER(V51),IF(RÉACHEMINEMENT!$F$4=supporting_sheet!$D$26,(U51-(V51*0.01*U51)),(U51-V51)),U51)</f>
        <v>#N/A</v>
      </c>
      <c r="X51" s="151" t="e">
        <f>IF('DONNÉES '!$F$33=supporting_sheet!$B$3,VLOOKUP($B51,bulk_tonnages!$A$2:$W$136,12,FALSE),VLOOKUP($B51,bulk_user_tonnages!$A$2:$V$136,12,FALSE))</f>
        <v>#N/A</v>
      </c>
      <c r="Y51" s="152"/>
      <c r="Z51" s="153" t="e">
        <f>IF(ISNUMBER(Y51),IF(RÉACHEMINEMENT!$F$4=supporting_sheet!$D$26,(X51-(Y51*0.01*X51)),(X51-Y51)),X51)</f>
        <v>#N/A</v>
      </c>
      <c r="AA51" s="153" t="e">
        <f t="shared" si="2"/>
        <v>#N/A</v>
      </c>
    </row>
    <row r="52" spans="2:27" x14ac:dyDescent="0.2">
      <c r="B52" s="150">
        <f t="shared" si="1"/>
        <v>2069</v>
      </c>
      <c r="C52" s="151" t="e">
        <f>IF('DONNÉES '!$F$33=supporting_sheet!$B$3,VLOOKUP($B52,bulk_tonnages!$A$2:$D$136,4,FALSE),VLOOKUP($B52,bulk_user_tonnages!$A$2:$D$136,4,FALSE))</f>
        <v>#N/A</v>
      </c>
      <c r="D52" s="152"/>
      <c r="E52" s="153" t="e">
        <f>IF(ISNUMBER(D52),IF(RÉACHEMINEMENT!$F$4=supporting_sheet!$D$26,(C52-(D52*0.01*C52)),(C52-D52)),C52)</f>
        <v>#N/A</v>
      </c>
      <c r="F52" s="151" t="e">
        <f>IF('DONNÉES '!$F$33=supporting_sheet!$B$3,VLOOKUP($B52,bulk_tonnages!$A$2:$P$136,6,FALSE),VLOOKUP($B52,bulk_user_tonnages!$A$2:$O$136,6,FALSE))</f>
        <v>#N/A</v>
      </c>
      <c r="G52" s="152"/>
      <c r="H52" s="153" t="e">
        <f>IF(ISNUMBER(G52),IF(RÉACHEMINEMENT!$F$4=supporting_sheet!$D$26,(F52-(G52*0.01*F52)),(F52-G52)),F52)</f>
        <v>#N/A</v>
      </c>
      <c r="I52" s="151" t="e">
        <f>IF('DONNÉES '!$F$33=supporting_sheet!$B$3,VLOOKUP($B52,bulk_tonnages!$A$2:$P$136,8,FALSE),VLOOKUP($B52,bulk_user_tonnages!$A$2:$O$136,8,FALSE))</f>
        <v>#N/A</v>
      </c>
      <c r="J52" s="152"/>
      <c r="K52" s="153" t="e">
        <f>IF(ISNUMBER(J52),IF(RÉACHEMINEMENT!$F$4=supporting_sheet!$D$26,(I52-(J52*0.01*I52)),(I52-J52)),I52)</f>
        <v>#N/A</v>
      </c>
      <c r="L52" s="151" t="e">
        <f>IF('DONNÉES '!$F$33=supporting_sheet!$B$3,VLOOKUP($B52,bulk_tonnages!$A$2:$P$136,5,FALSE),VLOOKUP($B52,bulk_user_tonnages!$A$2:$O$136,5,FALSE))</f>
        <v>#N/A</v>
      </c>
      <c r="M52" s="152"/>
      <c r="N52" s="153" t="e">
        <f>IF(ISNUMBER(M52),IF(RÉACHEMINEMENT!$F$4=supporting_sheet!$D$26,(L52-(M52*0.01*L52)),(L52-M52)),L52)</f>
        <v>#N/A</v>
      </c>
      <c r="O52" s="151" t="e">
        <f>IF('DONNÉES '!$F$33=supporting_sheet!$B$3,VLOOKUP($B52,bulk_tonnages!$A$2:$P$136,7,FALSE),VLOOKUP($B52,bulk_user_tonnages!$A$2:$O$136,7,FALSE))</f>
        <v>#N/A</v>
      </c>
      <c r="P52" s="152"/>
      <c r="Q52" s="153" t="e">
        <f>IF(ISNUMBER(P52),IF(RÉACHEMINEMENT!$F$4=supporting_sheet!$D$26,(O52-(P52*0.01*O52)),(O52-P52)),O52)</f>
        <v>#N/A</v>
      </c>
      <c r="R52" s="151" t="e">
        <f>IF('DONNÉES '!$F$33=supporting_sheet!$B$3,VLOOKUP($B52,bulk_tonnages!$A$2:$W$136,9,FALSE),VLOOKUP($B52,bulk_user_tonnages!$A$2:$V$136,9,FALSE))</f>
        <v>#N/A</v>
      </c>
      <c r="S52" s="152"/>
      <c r="T52" s="153" t="e">
        <f>IF(ISNUMBER(S52),IF(RÉACHEMINEMENT!$F$4=supporting_sheet!$D$26,(R52-(S52*0.01*R52)),(R52-S52)),R52)</f>
        <v>#N/A</v>
      </c>
      <c r="U52" s="151" t="e">
        <f>IF('DONNÉES '!$F$33=supporting_sheet!$B$3,VLOOKUP($B52,bulk_tonnages!$A$2:$W$136,10,FALSE),VLOOKUP($B52,bulk_user_tonnages!$A$2:$V$136,10,FALSE))</f>
        <v>#N/A</v>
      </c>
      <c r="V52" s="152"/>
      <c r="W52" s="153" t="e">
        <f>IF(ISNUMBER(V52),IF(RÉACHEMINEMENT!$F$4=supporting_sheet!$D$26,(U52-(V52*0.01*U52)),(U52-V52)),U52)</f>
        <v>#N/A</v>
      </c>
      <c r="X52" s="151" t="e">
        <f>IF('DONNÉES '!$F$33=supporting_sheet!$B$3,VLOOKUP($B52,bulk_tonnages!$A$2:$W$136,12,FALSE),VLOOKUP($B52,bulk_user_tonnages!$A$2:$V$136,12,FALSE))</f>
        <v>#N/A</v>
      </c>
      <c r="Y52" s="152"/>
      <c r="Z52" s="153" t="e">
        <f>IF(ISNUMBER(Y52),IF(RÉACHEMINEMENT!$F$4=supporting_sheet!$D$26,(X52-(Y52*0.01*X52)),(X52-Y52)),X52)</f>
        <v>#N/A</v>
      </c>
      <c r="AA52" s="153" t="e">
        <f t="shared" si="2"/>
        <v>#N/A</v>
      </c>
    </row>
    <row r="53" spans="2:27" x14ac:dyDescent="0.2">
      <c r="B53" s="150">
        <f t="shared" si="1"/>
        <v>2070</v>
      </c>
      <c r="C53" s="151" t="e">
        <f>IF('DONNÉES '!$F$33=supporting_sheet!$B$3,VLOOKUP($B53,bulk_tonnages!$A$2:$D$136,4,FALSE),VLOOKUP($B53,bulk_user_tonnages!$A$2:$D$136,4,FALSE))</f>
        <v>#N/A</v>
      </c>
      <c r="D53" s="152"/>
      <c r="E53" s="153" t="e">
        <f>IF(ISNUMBER(D53),IF(RÉACHEMINEMENT!$F$4=supporting_sheet!$D$26,(C53-(D53*0.01*C53)),(C53-D53)),C53)</f>
        <v>#N/A</v>
      </c>
      <c r="F53" s="151" t="e">
        <f>IF('DONNÉES '!$F$33=supporting_sheet!$B$3,VLOOKUP($B53,bulk_tonnages!$A$2:$P$136,6,FALSE),VLOOKUP($B53,bulk_user_tonnages!$A$2:$O$136,6,FALSE))</f>
        <v>#N/A</v>
      </c>
      <c r="G53" s="152"/>
      <c r="H53" s="153" t="e">
        <f>IF(ISNUMBER(G53),IF(RÉACHEMINEMENT!$F$4=supporting_sheet!$D$26,(F53-(G53*0.01*F53)),(F53-G53)),F53)</f>
        <v>#N/A</v>
      </c>
      <c r="I53" s="151" t="e">
        <f>IF('DONNÉES '!$F$33=supporting_sheet!$B$3,VLOOKUP($B53,bulk_tonnages!$A$2:$P$136,8,FALSE),VLOOKUP($B53,bulk_user_tonnages!$A$2:$O$136,8,FALSE))</f>
        <v>#N/A</v>
      </c>
      <c r="J53" s="152"/>
      <c r="K53" s="153" t="e">
        <f>IF(ISNUMBER(J53),IF(RÉACHEMINEMENT!$F$4=supporting_sheet!$D$26,(I53-(J53*0.01*I53)),(I53-J53)),I53)</f>
        <v>#N/A</v>
      </c>
      <c r="L53" s="151" t="e">
        <f>IF('DONNÉES '!$F$33=supporting_sheet!$B$3,VLOOKUP($B53,bulk_tonnages!$A$2:$P$136,5,FALSE),VLOOKUP($B53,bulk_user_tonnages!$A$2:$O$136,5,FALSE))</f>
        <v>#N/A</v>
      </c>
      <c r="M53" s="152"/>
      <c r="N53" s="153" t="e">
        <f>IF(ISNUMBER(M53),IF(RÉACHEMINEMENT!$F$4=supporting_sheet!$D$26,(L53-(M53*0.01*L53)),(L53-M53)),L53)</f>
        <v>#N/A</v>
      </c>
      <c r="O53" s="151" t="e">
        <f>IF('DONNÉES '!$F$33=supporting_sheet!$B$3,VLOOKUP($B53,bulk_tonnages!$A$2:$P$136,7,FALSE),VLOOKUP($B53,bulk_user_tonnages!$A$2:$O$136,7,FALSE))</f>
        <v>#N/A</v>
      </c>
      <c r="P53" s="152"/>
      <c r="Q53" s="153" t="e">
        <f>IF(ISNUMBER(P53),IF(RÉACHEMINEMENT!$F$4=supporting_sheet!$D$26,(O53-(P53*0.01*O53)),(O53-P53)),O53)</f>
        <v>#N/A</v>
      </c>
      <c r="R53" s="151" t="e">
        <f>IF('DONNÉES '!$F$33=supporting_sheet!$B$3,VLOOKUP($B53,bulk_tonnages!$A$2:$W$136,9,FALSE),VLOOKUP($B53,bulk_user_tonnages!$A$2:$V$136,9,FALSE))</f>
        <v>#N/A</v>
      </c>
      <c r="S53" s="152"/>
      <c r="T53" s="153" t="e">
        <f>IF(ISNUMBER(S53),IF(RÉACHEMINEMENT!$F$4=supporting_sheet!$D$26,(R53-(S53*0.01*R53)),(R53-S53)),R53)</f>
        <v>#N/A</v>
      </c>
      <c r="U53" s="151" t="e">
        <f>IF('DONNÉES '!$F$33=supporting_sheet!$B$3,VLOOKUP($B53,bulk_tonnages!$A$2:$W$136,10,FALSE),VLOOKUP($B53,bulk_user_tonnages!$A$2:$V$136,10,FALSE))</f>
        <v>#N/A</v>
      </c>
      <c r="V53" s="152"/>
      <c r="W53" s="153" t="e">
        <f>IF(ISNUMBER(V53),IF(RÉACHEMINEMENT!$F$4=supporting_sheet!$D$26,(U53-(V53*0.01*U53)),(U53-V53)),U53)</f>
        <v>#N/A</v>
      </c>
      <c r="X53" s="151" t="e">
        <f>IF('DONNÉES '!$F$33=supporting_sheet!$B$3,VLOOKUP($B53,bulk_tonnages!$A$2:$W$136,12,FALSE),VLOOKUP($B53,bulk_user_tonnages!$A$2:$V$136,12,FALSE))</f>
        <v>#N/A</v>
      </c>
      <c r="Y53" s="152"/>
      <c r="Z53" s="153" t="e">
        <f>IF(ISNUMBER(Y53),IF(RÉACHEMINEMENT!$F$4=supporting_sheet!$D$26,(X53-(Y53*0.01*X53)),(X53-Y53)),X53)</f>
        <v>#N/A</v>
      </c>
      <c r="AA53" s="153" t="e">
        <f t="shared" si="2"/>
        <v>#N/A</v>
      </c>
    </row>
    <row r="54" spans="2:27" x14ac:dyDescent="0.2">
      <c r="B54" s="150">
        <f t="shared" si="1"/>
        <v>2071</v>
      </c>
      <c r="C54" s="151" t="e">
        <f>IF('DONNÉES '!$F$33=supporting_sheet!$B$3,VLOOKUP($B54,bulk_tonnages!$A$2:$D$136,4,FALSE),VLOOKUP($B54,bulk_user_tonnages!$A$2:$D$136,4,FALSE))</f>
        <v>#N/A</v>
      </c>
      <c r="D54" s="152"/>
      <c r="E54" s="153" t="e">
        <f>IF(ISNUMBER(D54),IF(RÉACHEMINEMENT!$F$4=supporting_sheet!$D$26,(C54-(D54*0.01*C54)),(C54-D54)),C54)</f>
        <v>#N/A</v>
      </c>
      <c r="F54" s="151" t="e">
        <f>IF('DONNÉES '!$F$33=supporting_sheet!$B$3,VLOOKUP($B54,bulk_tonnages!$A$2:$P$136,6,FALSE),VLOOKUP($B54,bulk_user_tonnages!$A$2:$O$136,6,FALSE))</f>
        <v>#N/A</v>
      </c>
      <c r="G54" s="152"/>
      <c r="H54" s="153" t="e">
        <f>IF(ISNUMBER(G54),IF(RÉACHEMINEMENT!$F$4=supporting_sheet!$D$26,(F54-(G54*0.01*F54)),(F54-G54)),F54)</f>
        <v>#N/A</v>
      </c>
      <c r="I54" s="151" t="e">
        <f>IF('DONNÉES '!$F$33=supporting_sheet!$B$3,VLOOKUP($B54,bulk_tonnages!$A$2:$P$136,8,FALSE),VLOOKUP($B54,bulk_user_tonnages!$A$2:$O$136,8,FALSE))</f>
        <v>#N/A</v>
      </c>
      <c r="J54" s="152"/>
      <c r="K54" s="153" t="e">
        <f>IF(ISNUMBER(J54),IF(RÉACHEMINEMENT!$F$4=supporting_sheet!$D$26,(I54-(J54*0.01*I54)),(I54-J54)),I54)</f>
        <v>#N/A</v>
      </c>
      <c r="L54" s="151" t="e">
        <f>IF('DONNÉES '!$F$33=supporting_sheet!$B$3,VLOOKUP($B54,bulk_tonnages!$A$2:$P$136,5,FALSE),VLOOKUP($B54,bulk_user_tonnages!$A$2:$O$136,5,FALSE))</f>
        <v>#N/A</v>
      </c>
      <c r="M54" s="152"/>
      <c r="N54" s="153" t="e">
        <f>IF(ISNUMBER(M54),IF(RÉACHEMINEMENT!$F$4=supporting_sheet!$D$26,(L54-(M54*0.01*L54)),(L54-M54)),L54)</f>
        <v>#N/A</v>
      </c>
      <c r="O54" s="151" t="e">
        <f>IF('DONNÉES '!$F$33=supporting_sheet!$B$3,VLOOKUP($B54,bulk_tonnages!$A$2:$P$136,7,FALSE),VLOOKUP($B54,bulk_user_tonnages!$A$2:$O$136,7,FALSE))</f>
        <v>#N/A</v>
      </c>
      <c r="P54" s="152"/>
      <c r="Q54" s="153" t="e">
        <f>IF(ISNUMBER(P54),IF(RÉACHEMINEMENT!$F$4=supporting_sheet!$D$26,(O54-(P54*0.01*O54)),(O54-P54)),O54)</f>
        <v>#N/A</v>
      </c>
      <c r="R54" s="151" t="e">
        <f>IF('DONNÉES '!$F$33=supporting_sheet!$B$3,VLOOKUP($B54,bulk_tonnages!$A$2:$W$136,9,FALSE),VLOOKUP($B54,bulk_user_tonnages!$A$2:$V$136,9,FALSE))</f>
        <v>#N/A</v>
      </c>
      <c r="S54" s="152"/>
      <c r="T54" s="153" t="e">
        <f>IF(ISNUMBER(S54),IF(RÉACHEMINEMENT!$F$4=supporting_sheet!$D$26,(R54-(S54*0.01*R54)),(R54-S54)),R54)</f>
        <v>#N/A</v>
      </c>
      <c r="U54" s="151" t="e">
        <f>IF('DONNÉES '!$F$33=supporting_sheet!$B$3,VLOOKUP($B54,bulk_tonnages!$A$2:$W$136,10,FALSE),VLOOKUP($B54,bulk_user_tonnages!$A$2:$V$136,10,FALSE))</f>
        <v>#N/A</v>
      </c>
      <c r="V54" s="152"/>
      <c r="W54" s="153" t="e">
        <f>IF(ISNUMBER(V54),IF(RÉACHEMINEMENT!$F$4=supporting_sheet!$D$26,(U54-(V54*0.01*U54)),(U54-V54)),U54)</f>
        <v>#N/A</v>
      </c>
      <c r="X54" s="151" t="e">
        <f>IF('DONNÉES '!$F$33=supporting_sheet!$B$3,VLOOKUP($B54,bulk_tonnages!$A$2:$W$136,12,FALSE),VLOOKUP($B54,bulk_user_tonnages!$A$2:$V$136,12,FALSE))</f>
        <v>#N/A</v>
      </c>
      <c r="Y54" s="152"/>
      <c r="Z54" s="153" t="e">
        <f>IF(ISNUMBER(Y54),IF(RÉACHEMINEMENT!$F$4=supporting_sheet!$D$26,(X54-(Y54*0.01*X54)),(X54-Y54)),X54)</f>
        <v>#N/A</v>
      </c>
      <c r="AA54" s="153" t="e">
        <f t="shared" si="2"/>
        <v>#N/A</v>
      </c>
    </row>
    <row r="55" spans="2:27" x14ac:dyDescent="0.2">
      <c r="B55" s="150">
        <f t="shared" si="1"/>
        <v>2072</v>
      </c>
      <c r="C55" s="151" t="e">
        <f>IF('DONNÉES '!$F$33=supporting_sheet!$B$3,VLOOKUP($B55,bulk_tonnages!$A$2:$D$136,4,FALSE),VLOOKUP($B55,bulk_user_tonnages!$A$2:$D$136,4,FALSE))</f>
        <v>#N/A</v>
      </c>
      <c r="D55" s="152"/>
      <c r="E55" s="153" t="e">
        <f>IF(ISNUMBER(D55),IF(RÉACHEMINEMENT!$F$4=supporting_sheet!$D$26,(C55-(D55*0.01*C55)),(C55-D55)),C55)</f>
        <v>#N/A</v>
      </c>
      <c r="F55" s="151" t="e">
        <f>IF('DONNÉES '!$F$33=supporting_sheet!$B$3,VLOOKUP($B55,bulk_tonnages!$A$2:$P$136,6,FALSE),VLOOKUP($B55,bulk_user_tonnages!$A$2:$O$136,6,FALSE))</f>
        <v>#N/A</v>
      </c>
      <c r="G55" s="152"/>
      <c r="H55" s="153" t="e">
        <f>IF(ISNUMBER(G55),IF(RÉACHEMINEMENT!$F$4=supporting_sheet!$D$26,(F55-(G55*0.01*F55)),(F55-G55)),F55)</f>
        <v>#N/A</v>
      </c>
      <c r="I55" s="151" t="e">
        <f>IF('DONNÉES '!$F$33=supporting_sheet!$B$3,VLOOKUP($B55,bulk_tonnages!$A$2:$P$136,8,FALSE),VLOOKUP($B55,bulk_user_tonnages!$A$2:$O$136,8,FALSE))</f>
        <v>#N/A</v>
      </c>
      <c r="J55" s="152"/>
      <c r="K55" s="153" t="e">
        <f>IF(ISNUMBER(J55),IF(RÉACHEMINEMENT!$F$4=supporting_sheet!$D$26,(I55-(J55*0.01*I55)),(I55-J55)),I55)</f>
        <v>#N/A</v>
      </c>
      <c r="L55" s="151" t="e">
        <f>IF('DONNÉES '!$F$33=supporting_sheet!$B$3,VLOOKUP($B55,bulk_tonnages!$A$2:$P$136,5,FALSE),VLOOKUP($B55,bulk_user_tonnages!$A$2:$O$136,5,FALSE))</f>
        <v>#N/A</v>
      </c>
      <c r="M55" s="152"/>
      <c r="N55" s="153" t="e">
        <f>IF(ISNUMBER(M55),IF(RÉACHEMINEMENT!$F$4=supporting_sheet!$D$26,(L55-(M55*0.01*L55)),(L55-M55)),L55)</f>
        <v>#N/A</v>
      </c>
      <c r="O55" s="151" t="e">
        <f>IF('DONNÉES '!$F$33=supporting_sheet!$B$3,VLOOKUP($B55,bulk_tonnages!$A$2:$P$136,7,FALSE),VLOOKUP($B55,bulk_user_tonnages!$A$2:$O$136,7,FALSE))</f>
        <v>#N/A</v>
      </c>
      <c r="P55" s="152"/>
      <c r="Q55" s="153" t="e">
        <f>IF(ISNUMBER(P55),IF(RÉACHEMINEMENT!$F$4=supporting_sheet!$D$26,(O55-(P55*0.01*O55)),(O55-P55)),O55)</f>
        <v>#N/A</v>
      </c>
      <c r="R55" s="151" t="e">
        <f>IF('DONNÉES '!$F$33=supporting_sheet!$B$3,VLOOKUP($B55,bulk_tonnages!$A$2:$W$136,9,FALSE),VLOOKUP($B55,bulk_user_tonnages!$A$2:$V$136,9,FALSE))</f>
        <v>#N/A</v>
      </c>
      <c r="S55" s="152"/>
      <c r="T55" s="153" t="e">
        <f>IF(ISNUMBER(S55),IF(RÉACHEMINEMENT!$F$4=supporting_sheet!$D$26,(R55-(S55*0.01*R55)),(R55-S55)),R55)</f>
        <v>#N/A</v>
      </c>
      <c r="U55" s="151" t="e">
        <f>IF('DONNÉES '!$F$33=supporting_sheet!$B$3,VLOOKUP($B55,bulk_tonnages!$A$2:$W$136,10,FALSE),VLOOKUP($B55,bulk_user_tonnages!$A$2:$V$136,10,FALSE))</f>
        <v>#N/A</v>
      </c>
      <c r="V55" s="152"/>
      <c r="W55" s="153" t="e">
        <f>IF(ISNUMBER(V55),IF(RÉACHEMINEMENT!$F$4=supporting_sheet!$D$26,(U55-(V55*0.01*U55)),(U55-V55)),U55)</f>
        <v>#N/A</v>
      </c>
      <c r="X55" s="151" t="e">
        <f>IF('DONNÉES '!$F$33=supporting_sheet!$B$3,VLOOKUP($B55,bulk_tonnages!$A$2:$W$136,12,FALSE),VLOOKUP($B55,bulk_user_tonnages!$A$2:$V$136,12,FALSE))</f>
        <v>#N/A</v>
      </c>
      <c r="Y55" s="152"/>
      <c r="Z55" s="153" t="e">
        <f>IF(ISNUMBER(Y55),IF(RÉACHEMINEMENT!$F$4=supporting_sheet!$D$26,(X55-(Y55*0.01*X55)),(X55-Y55)),X55)</f>
        <v>#N/A</v>
      </c>
      <c r="AA55" s="153" t="e">
        <f t="shared" si="2"/>
        <v>#N/A</v>
      </c>
    </row>
    <row r="56" spans="2:27" x14ac:dyDescent="0.2">
      <c r="B56" s="150">
        <f t="shared" si="1"/>
        <v>2073</v>
      </c>
      <c r="C56" s="151" t="e">
        <f>IF('DONNÉES '!$F$33=supporting_sheet!$B$3,VLOOKUP($B56,bulk_tonnages!$A$2:$D$136,4,FALSE),VLOOKUP($B56,bulk_user_tonnages!$A$2:$D$136,4,FALSE))</f>
        <v>#N/A</v>
      </c>
      <c r="D56" s="152"/>
      <c r="E56" s="153" t="e">
        <f>IF(ISNUMBER(D56),IF(RÉACHEMINEMENT!$F$4=supporting_sheet!$D$26,(C56-(D56*0.01*C56)),(C56-D56)),C56)</f>
        <v>#N/A</v>
      </c>
      <c r="F56" s="151" t="e">
        <f>IF('DONNÉES '!$F$33=supporting_sheet!$B$3,VLOOKUP($B56,bulk_tonnages!$A$2:$P$136,6,FALSE),VLOOKUP($B56,bulk_user_tonnages!$A$2:$O$136,6,FALSE))</f>
        <v>#N/A</v>
      </c>
      <c r="G56" s="152"/>
      <c r="H56" s="153" t="e">
        <f>IF(ISNUMBER(G56),IF(RÉACHEMINEMENT!$F$4=supporting_sheet!$D$26,(F56-(G56*0.01*F56)),(F56-G56)),F56)</f>
        <v>#N/A</v>
      </c>
      <c r="I56" s="151" t="e">
        <f>IF('DONNÉES '!$F$33=supporting_sheet!$B$3,VLOOKUP($B56,bulk_tonnages!$A$2:$P$136,8,FALSE),VLOOKUP($B56,bulk_user_tonnages!$A$2:$O$136,8,FALSE))</f>
        <v>#N/A</v>
      </c>
      <c r="J56" s="152"/>
      <c r="K56" s="153" t="e">
        <f>IF(ISNUMBER(J56),IF(RÉACHEMINEMENT!$F$4=supporting_sheet!$D$26,(I56-(J56*0.01*I56)),(I56-J56)),I56)</f>
        <v>#N/A</v>
      </c>
      <c r="L56" s="151" t="e">
        <f>IF('DONNÉES '!$F$33=supporting_sheet!$B$3,VLOOKUP($B56,bulk_tonnages!$A$2:$P$136,5,FALSE),VLOOKUP($B56,bulk_user_tonnages!$A$2:$O$136,5,FALSE))</f>
        <v>#N/A</v>
      </c>
      <c r="M56" s="152"/>
      <c r="N56" s="153" t="e">
        <f>IF(ISNUMBER(M56),IF(RÉACHEMINEMENT!$F$4=supporting_sheet!$D$26,(L56-(M56*0.01*L56)),(L56-M56)),L56)</f>
        <v>#N/A</v>
      </c>
      <c r="O56" s="151" t="e">
        <f>IF('DONNÉES '!$F$33=supporting_sheet!$B$3,VLOOKUP($B56,bulk_tonnages!$A$2:$P$136,7,FALSE),VLOOKUP($B56,bulk_user_tonnages!$A$2:$O$136,7,FALSE))</f>
        <v>#N/A</v>
      </c>
      <c r="P56" s="152"/>
      <c r="Q56" s="153" t="e">
        <f>IF(ISNUMBER(P56),IF(RÉACHEMINEMENT!$F$4=supporting_sheet!$D$26,(O56-(P56*0.01*O56)),(O56-P56)),O56)</f>
        <v>#N/A</v>
      </c>
      <c r="R56" s="151" t="e">
        <f>IF('DONNÉES '!$F$33=supporting_sheet!$B$3,VLOOKUP($B56,bulk_tonnages!$A$2:$W$136,9,FALSE),VLOOKUP($B56,bulk_user_tonnages!$A$2:$V$136,9,FALSE))</f>
        <v>#N/A</v>
      </c>
      <c r="S56" s="152"/>
      <c r="T56" s="153" t="e">
        <f>IF(ISNUMBER(S56),IF(RÉACHEMINEMENT!$F$4=supporting_sheet!$D$26,(R56-(S56*0.01*R56)),(R56-S56)),R56)</f>
        <v>#N/A</v>
      </c>
      <c r="U56" s="151" t="e">
        <f>IF('DONNÉES '!$F$33=supporting_sheet!$B$3,VLOOKUP($B56,bulk_tonnages!$A$2:$W$136,10,FALSE),VLOOKUP($B56,bulk_user_tonnages!$A$2:$V$136,10,FALSE))</f>
        <v>#N/A</v>
      </c>
      <c r="V56" s="152"/>
      <c r="W56" s="153" t="e">
        <f>IF(ISNUMBER(V56),IF(RÉACHEMINEMENT!$F$4=supporting_sheet!$D$26,(U56-(V56*0.01*U56)),(U56-V56)),U56)</f>
        <v>#N/A</v>
      </c>
      <c r="X56" s="151" t="e">
        <f>IF('DONNÉES '!$F$33=supporting_sheet!$B$3,VLOOKUP($B56,bulk_tonnages!$A$2:$W$136,12,FALSE),VLOOKUP($B56,bulk_user_tonnages!$A$2:$V$136,12,FALSE))</f>
        <v>#N/A</v>
      </c>
      <c r="Y56" s="152"/>
      <c r="Z56" s="153" t="e">
        <f>IF(ISNUMBER(Y56),IF(RÉACHEMINEMENT!$F$4=supporting_sheet!$D$26,(X56-(Y56*0.01*X56)),(X56-Y56)),X56)</f>
        <v>#N/A</v>
      </c>
      <c r="AA56" s="153" t="e">
        <f t="shared" si="2"/>
        <v>#N/A</v>
      </c>
    </row>
    <row r="57" spans="2:27" x14ac:dyDescent="0.2">
      <c r="B57" s="150">
        <f t="shared" si="1"/>
        <v>2074</v>
      </c>
      <c r="C57" s="151" t="e">
        <f>IF('DONNÉES '!$F$33=supporting_sheet!$B$3,VLOOKUP($B57,bulk_tonnages!$A$2:$D$136,4,FALSE),VLOOKUP($B57,bulk_user_tonnages!$A$2:$D$136,4,FALSE))</f>
        <v>#N/A</v>
      </c>
      <c r="D57" s="152"/>
      <c r="E57" s="153" t="e">
        <f>IF(ISNUMBER(D57),IF(RÉACHEMINEMENT!$F$4=supporting_sheet!$D$26,(C57-(D57*0.01*C57)),(C57-D57)),C57)</f>
        <v>#N/A</v>
      </c>
      <c r="F57" s="151" t="e">
        <f>IF('DONNÉES '!$F$33=supporting_sheet!$B$3,VLOOKUP($B57,bulk_tonnages!$A$2:$P$136,6,FALSE),VLOOKUP($B57,bulk_user_tonnages!$A$2:$O$136,6,FALSE))</f>
        <v>#N/A</v>
      </c>
      <c r="G57" s="152"/>
      <c r="H57" s="153" t="e">
        <f>IF(ISNUMBER(G57),IF(RÉACHEMINEMENT!$F$4=supporting_sheet!$D$26,(F57-(G57*0.01*F57)),(F57-G57)),F57)</f>
        <v>#N/A</v>
      </c>
      <c r="I57" s="151" t="e">
        <f>IF('DONNÉES '!$F$33=supporting_sheet!$B$3,VLOOKUP($B57,bulk_tonnages!$A$2:$P$136,8,FALSE),VLOOKUP($B57,bulk_user_tonnages!$A$2:$O$136,8,FALSE))</f>
        <v>#N/A</v>
      </c>
      <c r="J57" s="152"/>
      <c r="K57" s="153" t="e">
        <f>IF(ISNUMBER(J57),IF(RÉACHEMINEMENT!$F$4=supporting_sheet!$D$26,(I57-(J57*0.01*I57)),(I57-J57)),I57)</f>
        <v>#N/A</v>
      </c>
      <c r="L57" s="151" t="e">
        <f>IF('DONNÉES '!$F$33=supporting_sheet!$B$3,VLOOKUP($B57,bulk_tonnages!$A$2:$P$136,5,FALSE),VLOOKUP($B57,bulk_user_tonnages!$A$2:$O$136,5,FALSE))</f>
        <v>#N/A</v>
      </c>
      <c r="M57" s="152"/>
      <c r="N57" s="153" t="e">
        <f>IF(ISNUMBER(M57),IF(RÉACHEMINEMENT!$F$4=supporting_sheet!$D$26,(L57-(M57*0.01*L57)),(L57-M57)),L57)</f>
        <v>#N/A</v>
      </c>
      <c r="O57" s="151" t="e">
        <f>IF('DONNÉES '!$F$33=supporting_sheet!$B$3,VLOOKUP($B57,bulk_tonnages!$A$2:$P$136,7,FALSE),VLOOKUP($B57,bulk_user_tonnages!$A$2:$O$136,7,FALSE))</f>
        <v>#N/A</v>
      </c>
      <c r="P57" s="152"/>
      <c r="Q57" s="153" t="e">
        <f>IF(ISNUMBER(P57),IF(RÉACHEMINEMENT!$F$4=supporting_sheet!$D$26,(O57-(P57*0.01*O57)),(O57-P57)),O57)</f>
        <v>#N/A</v>
      </c>
      <c r="R57" s="151" t="e">
        <f>IF('DONNÉES '!$F$33=supporting_sheet!$B$3,VLOOKUP($B57,bulk_tonnages!$A$2:$W$136,9,FALSE),VLOOKUP($B57,bulk_user_tonnages!$A$2:$V$136,9,FALSE))</f>
        <v>#N/A</v>
      </c>
      <c r="S57" s="152"/>
      <c r="T57" s="153" t="e">
        <f>IF(ISNUMBER(S57),IF(RÉACHEMINEMENT!$F$4=supporting_sheet!$D$26,(R57-(S57*0.01*R57)),(R57-S57)),R57)</f>
        <v>#N/A</v>
      </c>
      <c r="U57" s="151" t="e">
        <f>IF('DONNÉES '!$F$33=supporting_sheet!$B$3,VLOOKUP($B57,bulk_tonnages!$A$2:$W$136,10,FALSE),VLOOKUP($B57,bulk_user_tonnages!$A$2:$V$136,10,FALSE))</f>
        <v>#N/A</v>
      </c>
      <c r="V57" s="152"/>
      <c r="W57" s="153" t="e">
        <f>IF(ISNUMBER(V57),IF(RÉACHEMINEMENT!$F$4=supporting_sheet!$D$26,(U57-(V57*0.01*U57)),(U57-V57)),U57)</f>
        <v>#N/A</v>
      </c>
      <c r="X57" s="151" t="e">
        <f>IF('DONNÉES '!$F$33=supporting_sheet!$B$3,VLOOKUP($B57,bulk_tonnages!$A$2:$W$136,12,FALSE),VLOOKUP($B57,bulk_user_tonnages!$A$2:$V$136,12,FALSE))</f>
        <v>#N/A</v>
      </c>
      <c r="Y57" s="152"/>
      <c r="Z57" s="153" t="e">
        <f>IF(ISNUMBER(Y57),IF(RÉACHEMINEMENT!$F$4=supporting_sheet!$D$26,(X57-(Y57*0.01*X57)),(X57-Y57)),X57)</f>
        <v>#N/A</v>
      </c>
      <c r="AA57" s="153" t="e">
        <f t="shared" si="2"/>
        <v>#N/A</v>
      </c>
    </row>
    <row r="58" spans="2:27" x14ac:dyDescent="0.2">
      <c r="B58" s="150">
        <f t="shared" si="1"/>
        <v>2075</v>
      </c>
      <c r="C58" s="151" t="e">
        <f>IF('DONNÉES '!$F$33=supporting_sheet!$B$3,VLOOKUP($B58,bulk_tonnages!$A$2:$D$136,4,FALSE),VLOOKUP($B58,bulk_user_tonnages!$A$2:$D$136,4,FALSE))</f>
        <v>#N/A</v>
      </c>
      <c r="D58" s="152"/>
      <c r="E58" s="153" t="e">
        <f>IF(ISNUMBER(D58),IF(RÉACHEMINEMENT!$F$4=supporting_sheet!$D$26,(C58-(D58*0.01*C58)),(C58-D58)),C58)</f>
        <v>#N/A</v>
      </c>
      <c r="F58" s="151" t="e">
        <f>IF('DONNÉES '!$F$33=supporting_sheet!$B$3,VLOOKUP($B58,bulk_tonnages!$A$2:$P$136,6,FALSE),VLOOKUP($B58,bulk_user_tonnages!$A$2:$O$136,6,FALSE))</f>
        <v>#N/A</v>
      </c>
      <c r="G58" s="152"/>
      <c r="H58" s="153" t="e">
        <f>IF(ISNUMBER(G58),IF(RÉACHEMINEMENT!$F$4=supporting_sheet!$D$26,(F58-(G58*0.01*F58)),(F58-G58)),F58)</f>
        <v>#N/A</v>
      </c>
      <c r="I58" s="151" t="e">
        <f>IF('DONNÉES '!$F$33=supporting_sheet!$B$3,VLOOKUP($B58,bulk_tonnages!$A$2:$P$136,8,FALSE),VLOOKUP($B58,bulk_user_tonnages!$A$2:$O$136,8,FALSE))</f>
        <v>#N/A</v>
      </c>
      <c r="J58" s="152"/>
      <c r="K58" s="153" t="e">
        <f>IF(ISNUMBER(J58),IF(RÉACHEMINEMENT!$F$4=supporting_sheet!$D$26,(I58-(J58*0.01*I58)),(I58-J58)),I58)</f>
        <v>#N/A</v>
      </c>
      <c r="L58" s="151" t="e">
        <f>IF('DONNÉES '!$F$33=supporting_sheet!$B$3,VLOOKUP($B58,bulk_tonnages!$A$2:$P$136,5,FALSE),VLOOKUP($B58,bulk_user_tonnages!$A$2:$O$136,5,FALSE))</f>
        <v>#N/A</v>
      </c>
      <c r="M58" s="152"/>
      <c r="N58" s="153" t="e">
        <f>IF(ISNUMBER(M58),IF(RÉACHEMINEMENT!$F$4=supporting_sheet!$D$26,(L58-(M58*0.01*L58)),(L58-M58)),L58)</f>
        <v>#N/A</v>
      </c>
      <c r="O58" s="151" t="e">
        <f>IF('DONNÉES '!$F$33=supporting_sheet!$B$3,VLOOKUP($B58,bulk_tonnages!$A$2:$P$136,7,FALSE),VLOOKUP($B58,bulk_user_tonnages!$A$2:$O$136,7,FALSE))</f>
        <v>#N/A</v>
      </c>
      <c r="P58" s="152"/>
      <c r="Q58" s="153" t="e">
        <f>IF(ISNUMBER(P58),IF(RÉACHEMINEMENT!$F$4=supporting_sheet!$D$26,(O58-(P58*0.01*O58)),(O58-P58)),O58)</f>
        <v>#N/A</v>
      </c>
      <c r="R58" s="151" t="e">
        <f>IF('DONNÉES '!$F$33=supporting_sheet!$B$3,VLOOKUP($B58,bulk_tonnages!$A$2:$W$136,9,FALSE),VLOOKUP($B58,bulk_user_tonnages!$A$2:$V$136,9,FALSE))</f>
        <v>#N/A</v>
      </c>
      <c r="S58" s="152"/>
      <c r="T58" s="153" t="e">
        <f>IF(ISNUMBER(S58),IF(RÉACHEMINEMENT!$F$4=supporting_sheet!$D$26,(R58-(S58*0.01*R58)),(R58-S58)),R58)</f>
        <v>#N/A</v>
      </c>
      <c r="U58" s="151" t="e">
        <f>IF('DONNÉES '!$F$33=supporting_sheet!$B$3,VLOOKUP($B58,bulk_tonnages!$A$2:$W$136,10,FALSE),VLOOKUP($B58,bulk_user_tonnages!$A$2:$V$136,10,FALSE))</f>
        <v>#N/A</v>
      </c>
      <c r="V58" s="152"/>
      <c r="W58" s="153" t="e">
        <f>IF(ISNUMBER(V58),IF(RÉACHEMINEMENT!$F$4=supporting_sheet!$D$26,(U58-(V58*0.01*U58)),(U58-V58)),U58)</f>
        <v>#N/A</v>
      </c>
      <c r="X58" s="151" t="e">
        <f>IF('DONNÉES '!$F$33=supporting_sheet!$B$3,VLOOKUP($B58,bulk_tonnages!$A$2:$W$136,12,FALSE),VLOOKUP($B58,bulk_user_tonnages!$A$2:$V$136,12,FALSE))</f>
        <v>#N/A</v>
      </c>
      <c r="Y58" s="152"/>
      <c r="Z58" s="153" t="e">
        <f>IF(ISNUMBER(Y58),IF(RÉACHEMINEMENT!$F$4=supporting_sheet!$D$26,(X58-(Y58*0.01*X58)),(X58-Y58)),X58)</f>
        <v>#N/A</v>
      </c>
      <c r="AA58" s="153" t="e">
        <f t="shared" si="2"/>
        <v>#N/A</v>
      </c>
    </row>
    <row r="59" spans="2:27" s="343" customFormat="1" x14ac:dyDescent="0.2"/>
  </sheetData>
  <sheetProtection algorithmName="SHA-512" hashValue="YaMFIbFzZ2QnWbErXRC9/YewRv7OfwXtR6cM5cE0mg9DgdxnD46Gq8YWuSkHAE+PhAnbI7VH7ZL5Jq5rWwl5Cw==" saltValue="HFKzuBH9VQ1Z2JLXPdUkDg==" spinCount="100000" sheet="1" objects="1" scenarios="1" selectLockedCells="1"/>
  <mergeCells count="11">
    <mergeCell ref="U6:W6"/>
    <mergeCell ref="X6:Z6"/>
    <mergeCell ref="AA6:AA7"/>
    <mergeCell ref="R6:T6"/>
    <mergeCell ref="O6:Q6"/>
    <mergeCell ref="B4:E4"/>
    <mergeCell ref="B6:B8"/>
    <mergeCell ref="C6:E6"/>
    <mergeCell ref="I6:K6"/>
    <mergeCell ref="L6:N6"/>
    <mergeCell ref="F6:H6"/>
  </mergeCells>
  <conditionalFormatting sqref="D9:D58 G9:G58 J9:J58 M9:M58 P9:P58 S9:S58 V9:V58 Y9:Y58">
    <cfRule type="expression" dxfId="12" priority="377">
      <formula>$F$4="%"</formula>
    </cfRule>
  </conditionalFormatting>
  <pageMargins left="0.7" right="0.7" top="0.75" bottom="0.75" header="0.3" footer="0.3"/>
  <pageSetup scale="39" orientation="portrait" r:id="rId1"/>
  <headerFooter>
    <oddHeader>&amp;R&amp;"Aptos"&amp;12&amp;K000000 Non classifié | Unclassified &amp;1#_x000D_</oddHead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60" id="{00000000-000E-0000-0200-0000E6000000}">
            <xm:f>'DONNÉES '!$F$35="non"</xm:f>
            <x14:dxf>
              <font>
                <color theme="0"/>
              </font>
              <fill>
                <patternFill>
                  <bgColor theme="0"/>
                </patternFill>
              </fill>
              <border>
                <left/>
                <right/>
                <top/>
                <bottom/>
                <vertical/>
                <horizontal/>
              </border>
            </x14:dxf>
          </x14:cfRule>
          <xm:sqref>A4:B4 F4:G4 N4:Q5 A5:F5 A6:T34 G9:G58 J9:J58 M9:M58 C10:D58 F10:G58 I10:J58 L10:M58 O10:P58 R10:S58 B35:T58</xm:sqref>
        </x14:conditionalFormatting>
        <x14:conditionalFormatting xmlns:xm="http://schemas.microsoft.com/office/excel/2006/main">
          <x14:cfRule type="expression" priority="1148" id="{92B39095-5286-4102-A11E-CF44A168F26E}">
            <xm:f>supporting_sheet!$G$27="open"</xm:f>
            <x14:dxf>
              <font>
                <color theme="0"/>
              </font>
              <fill>
                <patternFill>
                  <bgColor theme="0"/>
                </patternFill>
              </fill>
              <border>
                <left/>
                <right/>
                <top/>
                <bottom/>
                <vertical/>
                <horizontal/>
              </border>
            </x14:dxf>
          </x14:cfRule>
          <xm:sqref>B3:E3 G3:I3</xm:sqref>
        </x14:conditionalFormatting>
        <x14:conditionalFormatting xmlns:xm="http://schemas.microsoft.com/office/excel/2006/main">
          <x14:cfRule type="expression" priority="375" id="{92EB28A8-544D-43AD-B6F2-B1276A29A9F4}">
            <xm:f>'DONNÉES '!$F$7&lt;$B$9</xm:f>
            <x14:dxf>
              <font>
                <color theme="0"/>
              </font>
              <fill>
                <patternFill>
                  <bgColor theme="0"/>
                </patternFill>
              </fill>
              <border>
                <left/>
                <right/>
                <top/>
                <bottom/>
                <vertical/>
                <horizontal/>
              </border>
            </x14:dxf>
          </x14:cfRule>
          <xm:sqref>B6:T58 B4 F4:Q4 B5:Q5</xm:sqref>
        </x14:conditionalFormatting>
        <x14:conditionalFormatting xmlns:xm="http://schemas.microsoft.com/office/excel/2006/main">
          <x14:cfRule type="expression" priority="74" id="{6C09537B-AF89-45EC-8FD5-DFAC5C7EDECD}">
            <xm:f>$B9&gt;'DONNÉES '!$F$7</xm:f>
            <x14:dxf>
              <font>
                <color theme="0"/>
              </font>
              <fill>
                <patternFill patternType="none">
                  <bgColor auto="1"/>
                </patternFill>
              </fill>
              <border>
                <left/>
                <right/>
                <top/>
                <bottom/>
              </border>
            </x14:dxf>
          </x14:cfRule>
          <x14:cfRule type="expression" priority="117" id="{780E1515-1745-4876-993B-B497E607B39C}">
            <xm:f>$B9='DONNÉES '!$F$7</xm:f>
            <x14:dxf>
              <border>
                <bottom style="thin">
                  <color auto="1"/>
                </bottom>
                <vertical/>
                <horizontal/>
              </border>
            </x14:dxf>
          </x14:cfRule>
          <xm:sqref>B9:AA58</xm:sqref>
        </x14:conditionalFormatting>
        <x14:conditionalFormatting xmlns:xm="http://schemas.microsoft.com/office/excel/2006/main">
          <x14:cfRule type="expression" priority="935" id="{5F0B99B7-A439-4C4A-A566-994C8B76D89B}">
            <xm:f>'DONNÉES '!$F$35="non"</xm:f>
            <x14:dxf>
              <font>
                <color theme="0"/>
              </font>
              <fill>
                <patternFill>
                  <bgColor theme="0"/>
                </patternFill>
              </fill>
              <border>
                <left/>
                <right/>
                <top/>
                <bottom/>
                <vertical/>
                <horizontal/>
              </border>
            </x14:dxf>
          </x14:cfRule>
          <x14:cfRule type="expression" priority="936" id="{CF3462BF-C054-4796-BED2-09C3F93037B3}">
            <xm:f>'DONNÉES '!$F$7&lt;$B$9</xm:f>
            <x14:dxf>
              <font>
                <color theme="0"/>
              </font>
              <fill>
                <patternFill>
                  <bgColor theme="0"/>
                </patternFill>
              </fill>
              <border>
                <left/>
                <right/>
                <top/>
                <bottom/>
                <vertical/>
                <horizontal/>
              </border>
            </x14:dxf>
          </x14:cfRule>
          <xm:sqref>U8:AA58 U6:AA6 U7:Z7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supporting_sheet!$D$31:$D$32</xm:f>
          </x14:formula1>
          <xm:sqref>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fitToPage="1"/>
  </sheetPr>
  <dimension ref="A1:AJ184"/>
  <sheetViews>
    <sheetView showGridLines="0" showRowColHeaders="0" topLeftCell="A17" zoomScale="70" zoomScaleNormal="70" workbookViewId="0">
      <selection activeCell="L5" sqref="L5:M8"/>
    </sheetView>
  </sheetViews>
  <sheetFormatPr defaultColWidth="8.5703125" defaultRowHeight="15" x14ac:dyDescent="0.25"/>
  <cols>
    <col min="1" max="1" width="6.7109375" style="99" customWidth="1"/>
    <col min="2" max="2" width="11.28515625" style="154" customWidth="1"/>
    <col min="3" max="3" width="0.85546875" style="154" customWidth="1"/>
    <col min="4" max="4" width="22.85546875" style="154" customWidth="1"/>
    <col min="5" max="5" width="22.42578125" style="154" customWidth="1"/>
    <col min="6" max="6" width="20.5703125" style="154" customWidth="1"/>
    <col min="7" max="7" width="22.140625" style="154" customWidth="1"/>
    <col min="8" max="8" width="20.42578125" style="154" customWidth="1"/>
    <col min="9" max="9" width="7.42578125" style="99" customWidth="1"/>
    <col min="10" max="10" width="30.42578125" style="154" customWidth="1"/>
    <col min="11" max="11" width="21.85546875" style="154" customWidth="1"/>
    <col min="12" max="12" width="24.7109375" style="154" customWidth="1"/>
    <col min="13" max="13" width="20.42578125" style="99" customWidth="1"/>
    <col min="14" max="14" width="21.5703125" style="99" customWidth="1"/>
    <col min="15" max="15" width="4.7109375" style="99" customWidth="1"/>
    <col min="16" max="17" width="24.7109375" style="99" customWidth="1"/>
    <col min="18" max="18" width="22.85546875" style="99" customWidth="1"/>
    <col min="19" max="19" width="6" style="99" customWidth="1"/>
    <col min="20" max="20" width="28.7109375" style="99" customWidth="1"/>
    <col min="21" max="21" width="19" style="99" customWidth="1"/>
    <col min="22" max="24" width="17.5703125" style="99" customWidth="1"/>
    <col min="25" max="26" width="8.5703125" style="99"/>
    <col min="27" max="27" width="16.5703125" style="99" customWidth="1"/>
    <col min="28" max="31" width="8.5703125" style="99" customWidth="1"/>
    <col min="32" max="32" width="12" style="99" customWidth="1"/>
    <col min="33" max="39" width="8.5703125" style="99" customWidth="1"/>
    <col min="40" max="16384" width="8.5703125" style="99"/>
  </cols>
  <sheetData>
    <row r="1" spans="2:21" ht="15" customHeight="1" x14ac:dyDescent="0.25"/>
    <row r="2" spans="2:21" s="190" customFormat="1" ht="40.5" customHeight="1" x14ac:dyDescent="0.2">
      <c r="B2" s="461" t="s">
        <v>257</v>
      </c>
      <c r="C2" s="461"/>
      <c r="D2" s="461"/>
      <c r="E2" s="461"/>
      <c r="F2" s="293"/>
      <c r="G2" s="294" t="s">
        <v>201</v>
      </c>
      <c r="H2" s="295">
        <f>'DONNÉES '!F4</f>
        <v>0</v>
      </c>
      <c r="I2" s="296"/>
      <c r="J2" s="293"/>
      <c r="K2" s="293"/>
      <c r="L2" s="297" t="s">
        <v>256</v>
      </c>
      <c r="M2" s="298"/>
      <c r="N2" s="298"/>
      <c r="O2" s="298"/>
      <c r="P2" s="293"/>
      <c r="Q2" s="293"/>
      <c r="R2" s="293"/>
      <c r="U2" s="156"/>
    </row>
    <row r="3" spans="2:21" s="190" customFormat="1" ht="23.25" customHeight="1" x14ac:dyDescent="0.25">
      <c r="B3" s="293"/>
      <c r="C3" s="293"/>
      <c r="D3" s="293"/>
      <c r="E3" s="293"/>
      <c r="F3" s="293"/>
      <c r="G3" s="299" t="s">
        <v>258</v>
      </c>
      <c r="H3" s="300">
        <f>+start_year_1</f>
        <v>0</v>
      </c>
      <c r="I3" s="293"/>
      <c r="J3" s="299" t="s">
        <v>123</v>
      </c>
      <c r="K3" s="300" t="str">
        <f>'DONNÉES '!$F$5</f>
        <v>AB</v>
      </c>
      <c r="L3" s="466" t="s">
        <v>336</v>
      </c>
      <c r="M3" s="466"/>
      <c r="N3" s="466"/>
      <c r="O3" s="466"/>
      <c r="P3" s="466"/>
      <c r="Q3" s="466"/>
      <c r="R3" s="466"/>
    </row>
    <row r="4" spans="2:21" s="190" customFormat="1" ht="23.25" customHeight="1" x14ac:dyDescent="0.25">
      <c r="B4" s="301"/>
      <c r="C4" s="293"/>
      <c r="D4" s="293"/>
      <c r="E4" s="293"/>
      <c r="F4" s="293"/>
      <c r="G4" s="299" t="s">
        <v>203</v>
      </c>
      <c r="H4" s="300">
        <f>+end_year_1</f>
        <v>0</v>
      </c>
      <c r="I4" s="296"/>
      <c r="J4" s="296"/>
      <c r="K4" s="296"/>
      <c r="L4" s="466"/>
      <c r="M4" s="466"/>
      <c r="N4" s="466"/>
      <c r="O4" s="466"/>
      <c r="P4" s="466"/>
      <c r="Q4" s="466"/>
      <c r="R4" s="466"/>
    </row>
    <row r="5" spans="2:21" s="190" customFormat="1" ht="39.75" customHeight="1" x14ac:dyDescent="0.25">
      <c r="B5" s="155"/>
      <c r="I5" s="101"/>
      <c r="J5" s="101"/>
      <c r="K5" s="101"/>
      <c r="L5" s="473" t="s">
        <v>209</v>
      </c>
      <c r="M5" s="474"/>
      <c r="N5" s="490" t="s">
        <v>210</v>
      </c>
      <c r="O5" s="474"/>
      <c r="P5" s="467" t="s">
        <v>211</v>
      </c>
      <c r="Q5" s="470" t="s">
        <v>255</v>
      </c>
    </row>
    <row r="6" spans="2:21" s="190" customFormat="1" ht="30.75" customHeight="1" x14ac:dyDescent="0.25">
      <c r="B6" s="155"/>
      <c r="G6" s="191"/>
      <c r="H6" s="175"/>
      <c r="I6" s="101"/>
      <c r="J6" s="101"/>
      <c r="K6" s="101"/>
      <c r="L6" s="475"/>
      <c r="M6" s="456"/>
      <c r="N6" s="455"/>
      <c r="O6" s="456"/>
      <c r="P6" s="468"/>
      <c r="Q6" s="471"/>
    </row>
    <row r="7" spans="2:21" s="190" customFormat="1" ht="51.75" customHeight="1" x14ac:dyDescent="0.25">
      <c r="B7" s="155"/>
      <c r="G7" s="191"/>
      <c r="H7" s="175"/>
      <c r="I7" s="101"/>
      <c r="J7" s="101"/>
      <c r="K7" s="101"/>
      <c r="L7" s="475"/>
      <c r="M7" s="456"/>
      <c r="N7" s="455" t="str">
        <f>+'DONNÉES '!F12</f>
        <v xml:space="preserve">Zone climatique IPCC </v>
      </c>
      <c r="O7" s="456"/>
      <c r="P7" s="468"/>
      <c r="Q7" s="471"/>
    </row>
    <row r="8" spans="2:21" s="190" customFormat="1" ht="18" customHeight="1" x14ac:dyDescent="0.25">
      <c r="B8" s="155"/>
      <c r="G8" s="191"/>
      <c r="H8" s="175"/>
      <c r="I8" s="101"/>
      <c r="J8" s="101"/>
      <c r="K8" s="101"/>
      <c r="L8" s="476"/>
      <c r="M8" s="458"/>
      <c r="N8" s="457" t="str">
        <f>+IF('DONNÉES '!F12="Zone climatique IPCC ", climate_zone,precip_range)</f>
        <v>IPCC Humide</v>
      </c>
      <c r="O8" s="458"/>
      <c r="P8" s="469"/>
      <c r="Q8" s="472"/>
    </row>
    <row r="9" spans="2:21" s="190" customFormat="1" ht="18" customHeight="1" x14ac:dyDescent="0.25">
      <c r="B9" s="155"/>
      <c r="G9" s="191"/>
      <c r="H9" s="175"/>
      <c r="I9" s="101"/>
      <c r="J9" s="101"/>
      <c r="K9" s="101"/>
      <c r="L9" s="477" t="s">
        <v>174</v>
      </c>
      <c r="M9" s="478"/>
      <c r="N9" s="459">
        <f>HLOOKUP(L9,FOD_model_div!$C$2:$AR$3,2,FALSE)</f>
        <v>0.185</v>
      </c>
      <c r="O9" s="460"/>
      <c r="P9" s="304">
        <v>0.15</v>
      </c>
      <c r="Q9" s="304">
        <v>0.7</v>
      </c>
    </row>
    <row r="10" spans="2:21" s="190" customFormat="1" ht="18" customHeight="1" x14ac:dyDescent="0.25">
      <c r="B10" s="155"/>
      <c r="G10" s="191"/>
      <c r="H10" s="175"/>
      <c r="I10" s="101"/>
      <c r="J10" s="101"/>
      <c r="K10" s="101"/>
      <c r="L10" s="463" t="s">
        <v>175</v>
      </c>
      <c r="M10" s="464"/>
      <c r="N10" s="453">
        <f>HLOOKUP(L10,FOD_model_div!$C$2:$AR$3,2,FALSE)</f>
        <v>0.06</v>
      </c>
      <c r="O10" s="454"/>
      <c r="P10" s="305">
        <v>0.4</v>
      </c>
      <c r="Q10" s="305">
        <v>0.5</v>
      </c>
    </row>
    <row r="11" spans="2:21" s="190" customFormat="1" ht="18" customHeight="1" x14ac:dyDescent="0.25">
      <c r="B11" s="155"/>
      <c r="D11" s="156"/>
      <c r="E11" s="156"/>
      <c r="G11" s="191"/>
      <c r="H11" s="175"/>
      <c r="I11" s="101"/>
      <c r="J11" s="101"/>
      <c r="K11" s="101"/>
      <c r="L11" s="463" t="s">
        <v>178</v>
      </c>
      <c r="M11" s="464"/>
      <c r="N11" s="453">
        <f>HLOOKUP(L11,FOD_model_div!$C$2:$AR$3,2,FALSE)</f>
        <v>0.1</v>
      </c>
      <c r="O11" s="454"/>
      <c r="P11" s="305">
        <v>0.2</v>
      </c>
      <c r="Q11" s="305">
        <v>0.7</v>
      </c>
    </row>
    <row r="12" spans="2:21" ht="18" customHeight="1" x14ac:dyDescent="0.25">
      <c r="B12" s="157"/>
      <c r="C12" s="157"/>
      <c r="D12" s="157"/>
      <c r="E12" s="157"/>
      <c r="G12" s="191"/>
      <c r="H12" s="175"/>
      <c r="I12" s="101"/>
      <c r="J12" s="158"/>
      <c r="K12" s="158"/>
      <c r="L12" s="463" t="s">
        <v>176</v>
      </c>
      <c r="M12" s="464"/>
      <c r="N12" s="453">
        <f>HLOOKUP(L12,FOD_model_div!$C$2:$AR$3,2,FALSE)</f>
        <v>0.1</v>
      </c>
      <c r="O12" s="454"/>
      <c r="P12" s="305">
        <v>0.4</v>
      </c>
      <c r="Q12" s="305">
        <v>0.5</v>
      </c>
    </row>
    <row r="13" spans="2:21" ht="18" customHeight="1" x14ac:dyDescent="0.25">
      <c r="B13" s="157"/>
      <c r="C13" s="157"/>
      <c r="D13" s="157"/>
      <c r="E13" s="157"/>
      <c r="G13" s="191"/>
      <c r="H13" s="175"/>
      <c r="I13" s="101"/>
      <c r="J13" s="158"/>
      <c r="K13" s="158"/>
      <c r="L13" s="463" t="s">
        <v>177</v>
      </c>
      <c r="M13" s="464"/>
      <c r="N13" s="453">
        <f>HLOOKUP(L13,FOD_model_div!$C$2:$AR$3,2,FALSE)</f>
        <v>0.03</v>
      </c>
      <c r="O13" s="454"/>
      <c r="P13" s="305">
        <v>0.43</v>
      </c>
      <c r="Q13" s="305">
        <v>0.1</v>
      </c>
    </row>
    <row r="14" spans="2:21" ht="18" customHeight="1" x14ac:dyDescent="0.25">
      <c r="B14" s="157"/>
      <c r="C14" s="157"/>
      <c r="D14" s="157"/>
      <c r="E14" s="157"/>
      <c r="G14" s="191"/>
      <c r="H14" s="175"/>
      <c r="I14" s="101"/>
      <c r="J14" s="158"/>
      <c r="K14" s="158"/>
      <c r="L14" s="463" t="s">
        <v>2</v>
      </c>
      <c r="M14" s="464"/>
      <c r="N14" s="453">
        <f>HLOOKUP(L14,FOD_model_div!$C$2:$AR$3,2,FALSE)</f>
        <v>0.06</v>
      </c>
      <c r="O14" s="454"/>
      <c r="P14" s="305">
        <v>0.24</v>
      </c>
      <c r="Q14" s="305">
        <v>0.5</v>
      </c>
    </row>
    <row r="15" spans="2:21" ht="18" customHeight="1" x14ac:dyDescent="0.25">
      <c r="B15" s="157"/>
      <c r="C15" s="157"/>
      <c r="D15" s="157"/>
      <c r="E15" s="157"/>
      <c r="F15" s="158"/>
      <c r="G15" s="191"/>
      <c r="H15" s="175"/>
      <c r="I15" s="101"/>
      <c r="J15" s="158"/>
      <c r="K15" s="158"/>
      <c r="L15" s="463" t="s">
        <v>180</v>
      </c>
      <c r="M15" s="464"/>
      <c r="N15" s="453">
        <f>HLOOKUP(L15,FOD_model_div!$C$2:$AR$3,2,FALSE)</f>
        <v>0.185</v>
      </c>
      <c r="O15" s="454"/>
      <c r="P15" s="305">
        <v>0.24</v>
      </c>
      <c r="Q15" s="305">
        <v>0.5</v>
      </c>
    </row>
    <row r="16" spans="2:21" ht="18" customHeight="1" x14ac:dyDescent="0.25">
      <c r="B16" s="157"/>
      <c r="C16" s="157"/>
      <c r="D16" s="157"/>
      <c r="E16" s="157"/>
      <c r="F16" s="158"/>
      <c r="G16" s="191"/>
      <c r="H16" s="175"/>
      <c r="I16" s="101"/>
      <c r="J16" s="158"/>
      <c r="K16" s="158"/>
      <c r="L16" s="463" t="s">
        <v>179</v>
      </c>
      <c r="M16" s="464"/>
      <c r="N16" s="453">
        <f>HLOOKUP(L16,FOD_model_div!$C$2:$AR$3,2,FALSE)</f>
        <v>0.1</v>
      </c>
      <c r="O16" s="454"/>
      <c r="P16" s="305">
        <v>0.24</v>
      </c>
      <c r="Q16" s="305">
        <v>0.5</v>
      </c>
    </row>
    <row r="17" spans="2:34" ht="18" customHeight="1" x14ac:dyDescent="0.25">
      <c r="B17" s="157"/>
      <c r="C17" s="157"/>
      <c r="D17" s="157"/>
      <c r="E17" s="157"/>
      <c r="F17" s="158"/>
      <c r="G17" s="191"/>
      <c r="H17" s="175"/>
      <c r="I17" s="101"/>
      <c r="J17" s="158"/>
      <c r="K17" s="158"/>
      <c r="L17" s="463" t="s">
        <v>181</v>
      </c>
      <c r="M17" s="464"/>
      <c r="N17" s="453">
        <f>HLOOKUP(L17,FOD_model_div!$C$2:$AR$3,2,FALSE)</f>
        <v>0.03</v>
      </c>
      <c r="O17" s="454"/>
      <c r="P17" s="305">
        <v>0.39</v>
      </c>
      <c r="Q17" s="305">
        <v>0.1</v>
      </c>
    </row>
    <row r="18" spans="2:34" ht="18" customHeight="1" x14ac:dyDescent="0.25">
      <c r="B18" s="157"/>
      <c r="C18" s="157"/>
      <c r="D18" s="157"/>
      <c r="E18" s="157"/>
      <c r="F18" s="158"/>
      <c r="G18" s="191"/>
      <c r="H18" s="175"/>
      <c r="I18" s="101"/>
      <c r="J18" s="158"/>
      <c r="K18" s="158"/>
      <c r="L18" s="463" t="s">
        <v>183</v>
      </c>
      <c r="M18" s="464"/>
      <c r="N18" s="453">
        <f>HLOOKUP(L18,FOD_model_div!$C$2:$AR$3,2,FALSE)</f>
        <v>0.09</v>
      </c>
      <c r="O18" s="454"/>
      <c r="P18" s="305">
        <v>0.1</v>
      </c>
      <c r="Q18" s="305">
        <v>0.5</v>
      </c>
    </row>
    <row r="19" spans="2:34" ht="18" customHeight="1" x14ac:dyDescent="0.25">
      <c r="B19" s="157"/>
      <c r="C19" s="157"/>
      <c r="D19" s="157"/>
      <c r="E19" s="157"/>
      <c r="F19" s="158"/>
      <c r="G19" s="191"/>
      <c r="H19" s="175"/>
      <c r="I19" s="101"/>
      <c r="J19" s="158"/>
      <c r="K19" s="158"/>
      <c r="L19" s="463" t="s">
        <v>184</v>
      </c>
      <c r="M19" s="464"/>
      <c r="N19" s="453">
        <f>HLOOKUP(L19,FOD_model_div!$C$2:$AR$3,2,FALSE)</f>
        <v>0.09</v>
      </c>
      <c r="O19" s="454"/>
      <c r="P19" s="305">
        <v>0.05</v>
      </c>
      <c r="Q19" s="305">
        <v>0.5</v>
      </c>
    </row>
    <row r="20" spans="2:34" ht="18" customHeight="1" x14ac:dyDescent="0.25">
      <c r="B20" s="157"/>
      <c r="C20" s="157"/>
      <c r="D20" s="157"/>
      <c r="E20" s="157"/>
      <c r="F20" s="158"/>
      <c r="G20" s="191"/>
      <c r="H20" s="175"/>
      <c r="I20" s="101"/>
      <c r="J20" s="158"/>
      <c r="K20" s="158"/>
      <c r="L20" s="463" t="s">
        <v>185</v>
      </c>
      <c r="M20" s="464"/>
      <c r="N20" s="453">
        <f>HLOOKUP(L20,FOD_model_div!$C$2:$AR$3,2,FALSE)</f>
        <v>0.09</v>
      </c>
      <c r="O20" s="454"/>
      <c r="P20" s="305">
        <v>0.05</v>
      </c>
      <c r="Q20" s="305">
        <v>0.5</v>
      </c>
    </row>
    <row r="21" spans="2:34" ht="18" customHeight="1" x14ac:dyDescent="0.25">
      <c r="B21" s="157"/>
      <c r="C21" s="157"/>
      <c r="D21" s="157"/>
      <c r="E21" s="157"/>
      <c r="F21" s="158"/>
      <c r="G21" s="191"/>
      <c r="H21" s="175"/>
      <c r="I21" s="101"/>
      <c r="J21" s="158"/>
      <c r="K21" s="158"/>
      <c r="L21" s="463" t="s">
        <v>187</v>
      </c>
      <c r="M21" s="464"/>
      <c r="N21" s="453">
        <f>HLOOKUP(L21,FOD_model_div!$C$2:$AR$3,2,FALSE)</f>
        <v>0.185</v>
      </c>
      <c r="O21" s="454"/>
      <c r="P21" s="305">
        <v>0.05</v>
      </c>
      <c r="Q21" s="305">
        <v>0.7</v>
      </c>
    </row>
    <row r="22" spans="2:34" ht="18" customHeight="1" x14ac:dyDescent="0.25">
      <c r="B22" s="157"/>
      <c r="C22" s="157"/>
      <c r="D22" s="157"/>
      <c r="E22" s="157"/>
      <c r="F22" s="158"/>
      <c r="G22" s="191"/>
      <c r="H22" s="175"/>
      <c r="I22" s="101"/>
      <c r="J22" s="158"/>
      <c r="K22" s="158"/>
      <c r="L22" s="465" t="s">
        <v>182</v>
      </c>
      <c r="M22" s="465"/>
      <c r="N22" s="453">
        <f>HLOOKUP(L22,FOD_model_div!$C$2:$AR$3,2,FALSE)</f>
        <v>0.03</v>
      </c>
      <c r="O22" s="454"/>
      <c r="P22" s="305">
        <v>0.03</v>
      </c>
      <c r="Q22" s="305">
        <v>0.1</v>
      </c>
    </row>
    <row r="23" spans="2:34" ht="18" customHeight="1" x14ac:dyDescent="0.25">
      <c r="B23" s="157"/>
      <c r="C23" s="157"/>
      <c r="D23" s="157"/>
      <c r="E23" s="157"/>
      <c r="F23" s="158"/>
      <c r="G23" s="191"/>
      <c r="H23" s="175"/>
      <c r="I23" s="101"/>
      <c r="J23" s="158"/>
      <c r="K23" s="158"/>
      <c r="L23" s="99"/>
    </row>
    <row r="24" spans="2:34" ht="35.25" customHeight="1" x14ac:dyDescent="0.25">
      <c r="B24" s="157"/>
      <c r="C24" s="157"/>
      <c r="D24" s="157"/>
      <c r="E24" s="157"/>
      <c r="F24" s="158"/>
      <c r="G24" s="191"/>
      <c r="H24" s="175"/>
      <c r="I24" s="101"/>
      <c r="J24" s="158"/>
      <c r="K24" s="158"/>
      <c r="L24" s="482" t="s">
        <v>259</v>
      </c>
      <c r="M24" s="483"/>
      <c r="N24" s="482" t="s">
        <v>214</v>
      </c>
      <c r="O24" s="483"/>
      <c r="P24" s="483"/>
      <c r="Q24" s="483"/>
      <c r="R24" s="285"/>
    </row>
    <row r="25" spans="2:34" ht="33.75" customHeight="1" x14ac:dyDescent="0.25">
      <c r="B25" s="157"/>
      <c r="C25" s="157"/>
      <c r="D25" s="157"/>
      <c r="E25" s="157"/>
      <c r="F25" s="158"/>
      <c r="G25" s="191"/>
      <c r="H25" s="175"/>
      <c r="I25" s="101"/>
      <c r="J25" s="158"/>
      <c r="K25" s="158"/>
      <c r="L25" s="480" t="s">
        <v>215</v>
      </c>
      <c r="M25" s="479">
        <v>1</v>
      </c>
      <c r="N25" s="484" t="s">
        <v>216</v>
      </c>
      <c r="O25" s="485"/>
      <c r="P25" s="486"/>
      <c r="Q25" s="462">
        <f>16/12</f>
        <v>1.3333333333333333</v>
      </c>
    </row>
    <row r="26" spans="2:34" ht="18" customHeight="1" x14ac:dyDescent="0.25">
      <c r="B26" s="157"/>
      <c r="C26" s="157"/>
      <c r="D26" s="157"/>
      <c r="E26" s="157"/>
      <c r="F26" s="158"/>
      <c r="G26" s="191"/>
      <c r="H26" s="175"/>
      <c r="I26" s="101"/>
      <c r="J26" s="158"/>
      <c r="K26" s="158"/>
      <c r="L26" s="481"/>
      <c r="M26" s="479"/>
      <c r="N26" s="487"/>
      <c r="O26" s="488"/>
      <c r="P26" s="489"/>
      <c r="Q26" s="462"/>
    </row>
    <row r="27" spans="2:34" ht="18" customHeight="1" x14ac:dyDescent="0.25">
      <c r="B27" s="157"/>
      <c r="C27" s="157"/>
      <c r="D27" s="157"/>
      <c r="E27" s="157"/>
      <c r="F27" s="158"/>
      <c r="G27" s="191"/>
      <c r="H27" s="175"/>
      <c r="I27" s="101"/>
      <c r="J27" s="158"/>
      <c r="K27" s="158"/>
      <c r="L27" s="480" t="s">
        <v>341</v>
      </c>
      <c r="M27" s="504">
        <v>0.5</v>
      </c>
      <c r="N27" s="495" t="s">
        <v>316</v>
      </c>
      <c r="O27" s="496"/>
      <c r="P27" s="497"/>
      <c r="Q27" s="479">
        <v>0.65600000000000003</v>
      </c>
    </row>
    <row r="28" spans="2:34" ht="18" customHeight="1" x14ac:dyDescent="0.25">
      <c r="B28" s="157"/>
      <c r="C28" s="157"/>
      <c r="D28" s="157"/>
      <c r="E28" s="157"/>
      <c r="F28" s="158"/>
      <c r="G28" s="191"/>
      <c r="H28" s="175"/>
      <c r="I28" s="101"/>
      <c r="J28" s="158"/>
      <c r="K28" s="158"/>
      <c r="L28" s="494"/>
      <c r="M28" s="504"/>
      <c r="N28" s="498"/>
      <c r="O28" s="499"/>
      <c r="P28" s="500"/>
      <c r="Q28" s="479"/>
    </row>
    <row r="29" spans="2:34" ht="23.25" customHeight="1" x14ac:dyDescent="0.25">
      <c r="B29" s="157"/>
      <c r="C29" s="157"/>
      <c r="D29" s="157"/>
      <c r="E29" s="157"/>
      <c r="F29" s="158"/>
      <c r="G29" s="191"/>
      <c r="H29" s="175"/>
      <c r="I29" s="101"/>
      <c r="J29" s="158"/>
      <c r="K29" s="158"/>
      <c r="L29" s="481"/>
      <c r="M29" s="504"/>
      <c r="N29" s="501"/>
      <c r="O29" s="502"/>
      <c r="P29" s="503"/>
      <c r="Q29" s="479"/>
    </row>
    <row r="30" spans="2:34" ht="16.5" customHeight="1" x14ac:dyDescent="0.25">
      <c r="B30" s="157"/>
      <c r="C30" s="157"/>
      <c r="D30" s="157"/>
      <c r="E30" s="157"/>
      <c r="F30" s="158"/>
      <c r="G30" s="191"/>
      <c r="H30" s="175"/>
      <c r="I30" s="101"/>
      <c r="J30" s="158"/>
      <c r="K30" s="158"/>
      <c r="L30" s="158"/>
      <c r="P30" s="219"/>
      <c r="Q30" s="219"/>
      <c r="R30" s="200"/>
    </row>
    <row r="31" spans="2:34" ht="49.35" customHeight="1" x14ac:dyDescent="0.25">
      <c r="B31" s="491" t="s">
        <v>228</v>
      </c>
      <c r="C31" s="309"/>
      <c r="D31" s="302" t="s">
        <v>235</v>
      </c>
      <c r="E31" s="302" t="s">
        <v>263</v>
      </c>
      <c r="F31" s="493" t="s">
        <v>264</v>
      </c>
      <c r="G31" s="493"/>
      <c r="H31" s="493"/>
      <c r="I31" s="286"/>
      <c r="J31" s="322" t="s">
        <v>356</v>
      </c>
      <c r="K31" s="505" t="s">
        <v>265</v>
      </c>
      <c r="L31" s="506"/>
      <c r="M31" s="506"/>
      <c r="N31" s="506"/>
      <c r="O31" s="324"/>
      <c r="P31" s="306" t="s">
        <v>260</v>
      </c>
      <c r="Q31" s="307" t="str">
        <f>+'DONNÉES '!F30</f>
        <v xml:space="preserve">DSM en vrac </v>
      </c>
      <c r="AE31" s="99" t="s">
        <v>337</v>
      </c>
    </row>
    <row r="32" spans="2:34" ht="70.5" customHeight="1" x14ac:dyDescent="0.25">
      <c r="B32" s="492"/>
      <c r="C32" s="309"/>
      <c r="D32" s="302" t="s">
        <v>266</v>
      </c>
      <c r="E32" s="302" t="s">
        <v>27</v>
      </c>
      <c r="F32" s="302" t="s">
        <v>266</v>
      </c>
      <c r="G32" s="302" t="s">
        <v>320</v>
      </c>
      <c r="H32" s="302" t="s">
        <v>362</v>
      </c>
      <c r="I32" s="286"/>
      <c r="J32" s="323" t="s">
        <v>266</v>
      </c>
      <c r="K32" s="303" t="s">
        <v>266</v>
      </c>
      <c r="L32" s="303" t="s">
        <v>320</v>
      </c>
      <c r="M32" s="303" t="s">
        <v>362</v>
      </c>
      <c r="N32" s="327" t="s">
        <v>267</v>
      </c>
      <c r="O32" s="324"/>
      <c r="P32" s="306" t="s">
        <v>261</v>
      </c>
      <c r="Q32" s="307" t="str">
        <f>+'DONNÉES '!F33</f>
        <v>Non</v>
      </c>
      <c r="AF32" s="99" t="s">
        <v>338</v>
      </c>
      <c r="AH32" s="99" t="s">
        <v>339</v>
      </c>
    </row>
    <row r="33" spans="2:36" ht="26.1" customHeight="1" thickBot="1" x14ac:dyDescent="0.3">
      <c r="B33" s="310">
        <f>IF(FOD_model_div!A12&lt;2050, 'DONNÉES '!B41, "")</f>
        <v>0</v>
      </c>
      <c r="C33" s="311"/>
      <c r="D33" s="312">
        <f>'DONNÉES '!I41</f>
        <v>0</v>
      </c>
      <c r="E33" s="312">
        <f>+D33</f>
        <v>0</v>
      </c>
      <c r="F33" s="312">
        <f>FOD_model_no_div!B12</f>
        <v>0</v>
      </c>
      <c r="G33" s="313">
        <f>+F33/supporting_sheet!$E$4</f>
        <v>0</v>
      </c>
      <c r="H33" s="313">
        <f>+F33/supporting_sheet!$E$4/365/24/60/$M$27*supporting_sheet!$E$6</f>
        <v>0</v>
      </c>
      <c r="I33" s="287"/>
      <c r="J33" s="312">
        <f>+bulk_tonnages_div!AH2</f>
        <v>0</v>
      </c>
      <c r="K33" s="312">
        <f>IF('DONNÉES '!$F$35="Oui",FOD_model_div!B12,-9999)</f>
        <v>-9999</v>
      </c>
      <c r="L33" s="312">
        <f>+K33/supporting_sheet!$E$4</f>
        <v>-15242378.048780488</v>
      </c>
      <c r="M33" s="312">
        <f>+K33/supporting_sheet!$E$4/365/24/60/$M$27*supporting_sheet!$E$6</f>
        <v>-2049.4670131366593</v>
      </c>
      <c r="N33" s="328">
        <v>0</v>
      </c>
      <c r="O33" s="325"/>
      <c r="P33" s="306" t="s">
        <v>262</v>
      </c>
      <c r="Q33" s="307" t="str">
        <f>+'DONNÉES '!F35</f>
        <v>Non</v>
      </c>
      <c r="AE33" s="87">
        <f t="shared" ref="AE33:AE64" si="0">IF(B33&lt;=2075,B33,NA())</f>
        <v>0</v>
      </c>
      <c r="AF33" s="87">
        <f t="shared" ref="AF33:AF64" si="1">IF(B33&lt;=2075,K33,NA())</f>
        <v>-9999</v>
      </c>
      <c r="AG33" s="87" t="e" cm="1">
        <f t="array" aca="1" ref="AG33" ca="1">IF(B33&lt;=YEAR(TODAY()), IF(#REF! = no_recovery, NA(),#REF!), NA())</f>
        <v>#REF!</v>
      </c>
      <c r="AH33" s="99">
        <f t="shared" ref="AH33:AH64" si="2">IF(B33&lt;=2075,F33,NA())</f>
        <v>0</v>
      </c>
      <c r="AJ33" s="99" t="str">
        <f>IF('DONNÉES '!F35=supporting_sheet!$B$3,"Génération annuelle de méthane","Génération annuelle de méthane - sans réacheminement")</f>
        <v>Génération annuelle de méthane</v>
      </c>
    </row>
    <row r="34" spans="2:36" ht="26.1" customHeight="1" thickBot="1" x14ac:dyDescent="0.3">
      <c r="B34" s="307">
        <f>'DONNÉES '!B42</f>
        <v>1</v>
      </c>
      <c r="C34" s="311"/>
      <c r="D34" s="314">
        <f>'DONNÉES '!I42</f>
        <v>0</v>
      </c>
      <c r="E34" s="312">
        <f>+E33+D34</f>
        <v>0</v>
      </c>
      <c r="F34" s="308">
        <f>FOD_model_no_div!B13</f>
        <v>0</v>
      </c>
      <c r="G34" s="313">
        <f>+F34/supporting_sheet!$E$4</f>
        <v>0</v>
      </c>
      <c r="H34" s="313">
        <f>+F34/supporting_sheet!$E$4/365/24/60/$M$27*supporting_sheet!$E$6</f>
        <v>0</v>
      </c>
      <c r="I34" s="287"/>
      <c r="J34" s="312">
        <f>+bulk_tonnages_div!AH3</f>
        <v>0</v>
      </c>
      <c r="K34" s="308">
        <f>IF('DONNÉES '!$F$35="Oui",FOD_model_div!B13,-9999)</f>
        <v>-9999</v>
      </c>
      <c r="L34" s="308">
        <f>+K34/supporting_sheet!$E$4</f>
        <v>-15242378.048780488</v>
      </c>
      <c r="M34" s="308">
        <f>+K34/supporting_sheet!$E$4/365/24/60/$M$27*supporting_sheet!$E$6</f>
        <v>-2049.4670131366593</v>
      </c>
      <c r="N34" s="329" t="e">
        <f t="shared" ref="N34:N65" si="3">+(F34-K34)/F34</f>
        <v>#DIV/0!</v>
      </c>
      <c r="O34" s="325"/>
      <c r="AE34" s="87">
        <f t="shared" si="0"/>
        <v>1</v>
      </c>
      <c r="AF34" s="87">
        <f t="shared" si="1"/>
        <v>-9999</v>
      </c>
      <c r="AG34" s="87" t="e">
        <f ca="1">IF(B34&lt;=YEAR(TODAY()), IF(#REF! = no_recovery, NA(),#REF!), NA())</f>
        <v>#REF!</v>
      </c>
      <c r="AH34" s="99">
        <f t="shared" si="2"/>
        <v>0</v>
      </c>
      <c r="AJ34" s="99" t="str">
        <f>IF('DONNÉES '!F35=supporting_sheet!$B$2,"Génération annuelle de méthane - avec réacheminement","")</f>
        <v/>
      </c>
    </row>
    <row r="35" spans="2:36" ht="26.1" customHeight="1" thickBot="1" x14ac:dyDescent="0.3">
      <c r="B35" s="307">
        <f>'DONNÉES '!B43</f>
        <v>2</v>
      </c>
      <c r="C35" s="311"/>
      <c r="D35" s="314">
        <f>'DONNÉES '!I43</f>
        <v>0</v>
      </c>
      <c r="E35" s="312">
        <f t="shared" ref="E35:E98" si="4">+E34+D35</f>
        <v>0</v>
      </c>
      <c r="F35" s="308">
        <f>FOD_model_no_div!B14</f>
        <v>0</v>
      </c>
      <c r="G35" s="313">
        <f>+F35/supporting_sheet!$E$4</f>
        <v>0</v>
      </c>
      <c r="H35" s="313">
        <f>+F35/supporting_sheet!$E$4/365/24/60/$M$27*supporting_sheet!$E$6</f>
        <v>0</v>
      </c>
      <c r="I35" s="287"/>
      <c r="J35" s="312">
        <f>+bulk_tonnages_div!AH4</f>
        <v>0</v>
      </c>
      <c r="K35" s="308">
        <f>IF('DONNÉES '!$F$35="Oui",FOD_model_div!B14,-9999)</f>
        <v>-9999</v>
      </c>
      <c r="L35" s="308">
        <f>+K35/supporting_sheet!$E$4</f>
        <v>-15242378.048780488</v>
      </c>
      <c r="M35" s="308">
        <f>+K35/supporting_sheet!$E$4/365/24/60/$M$27*supporting_sheet!$E$6</f>
        <v>-2049.4670131366593</v>
      </c>
      <c r="N35" s="329" t="e">
        <f t="shared" si="3"/>
        <v>#DIV/0!</v>
      </c>
      <c r="O35" s="325"/>
      <c r="AE35" s="87">
        <f t="shared" si="0"/>
        <v>2</v>
      </c>
      <c r="AF35" s="87">
        <f t="shared" si="1"/>
        <v>-9999</v>
      </c>
      <c r="AG35" s="87" t="e">
        <f ca="1">IF(B35&lt;=YEAR(TODAY()), IF(#REF! = no_recovery, NA(),#REF!), NA())</f>
        <v>#REF!</v>
      </c>
      <c r="AH35" s="99">
        <f t="shared" si="2"/>
        <v>0</v>
      </c>
    </row>
    <row r="36" spans="2:36" ht="26.1" customHeight="1" thickBot="1" x14ac:dyDescent="0.3">
      <c r="B36" s="307">
        <f>'DONNÉES '!B44</f>
        <v>3</v>
      </c>
      <c r="C36" s="311"/>
      <c r="D36" s="314">
        <f>'DONNÉES '!I44</f>
        <v>0</v>
      </c>
      <c r="E36" s="312">
        <f t="shared" si="4"/>
        <v>0</v>
      </c>
      <c r="F36" s="308">
        <f>FOD_model_no_div!B15</f>
        <v>0</v>
      </c>
      <c r="G36" s="313">
        <f>+F36/supporting_sheet!$E$4</f>
        <v>0</v>
      </c>
      <c r="H36" s="313">
        <f>+F36/supporting_sheet!$E$4/365/24/60/$M$27*supporting_sheet!$E$6</f>
        <v>0</v>
      </c>
      <c r="I36" s="287"/>
      <c r="J36" s="312">
        <f>+bulk_tonnages_div!AH5</f>
        <v>0</v>
      </c>
      <c r="K36" s="308">
        <f>IF('DONNÉES '!$F$35="Oui",FOD_model_div!B15,-9999)</f>
        <v>-9999</v>
      </c>
      <c r="L36" s="308">
        <f>+K36/supporting_sheet!$E$4</f>
        <v>-15242378.048780488</v>
      </c>
      <c r="M36" s="308">
        <f>+K36/supporting_sheet!$E$4/365/24/60/$M$27*supporting_sheet!$E$6</f>
        <v>-2049.4670131366593</v>
      </c>
      <c r="N36" s="329" t="e">
        <f t="shared" si="3"/>
        <v>#DIV/0!</v>
      </c>
      <c r="O36" s="325"/>
      <c r="AE36" s="87">
        <f t="shared" si="0"/>
        <v>3</v>
      </c>
      <c r="AF36" s="87">
        <f t="shared" si="1"/>
        <v>-9999</v>
      </c>
      <c r="AG36" s="87" t="e">
        <f ca="1">IF(B36&lt;=YEAR(TODAY()), IF(#REF! = no_recovery, NA(),#REF!), NA())</f>
        <v>#REF!</v>
      </c>
      <c r="AH36" s="99">
        <f t="shared" si="2"/>
        <v>0</v>
      </c>
    </row>
    <row r="37" spans="2:36" ht="26.1" customHeight="1" thickBot="1" x14ac:dyDescent="0.3">
      <c r="B37" s="307">
        <f>'DONNÉES '!B45</f>
        <v>4</v>
      </c>
      <c r="C37" s="311"/>
      <c r="D37" s="314">
        <f>'DONNÉES '!I45</f>
        <v>0</v>
      </c>
      <c r="E37" s="312">
        <f t="shared" si="4"/>
        <v>0</v>
      </c>
      <c r="F37" s="308">
        <f>FOD_model_no_div!B16</f>
        <v>0</v>
      </c>
      <c r="G37" s="313">
        <f>+F37/supporting_sheet!$E$4</f>
        <v>0</v>
      </c>
      <c r="H37" s="313">
        <f>+F37/supporting_sheet!$E$4/365/24/60/$M$27*supporting_sheet!$E$6</f>
        <v>0</v>
      </c>
      <c r="I37" s="287"/>
      <c r="J37" s="312">
        <f>+bulk_tonnages_div!AH6</f>
        <v>0</v>
      </c>
      <c r="K37" s="308">
        <f>IF('DONNÉES '!$F$35="Oui",FOD_model_div!B16,-9999)</f>
        <v>-9999</v>
      </c>
      <c r="L37" s="308">
        <f>+K37/supporting_sheet!$E$4</f>
        <v>-15242378.048780488</v>
      </c>
      <c r="M37" s="308">
        <f>+K37/supporting_sheet!$E$4/365/24/60/$M$27*supporting_sheet!$E$6</f>
        <v>-2049.4670131366593</v>
      </c>
      <c r="N37" s="329" t="e">
        <f t="shared" si="3"/>
        <v>#DIV/0!</v>
      </c>
      <c r="O37" s="325"/>
      <c r="AE37" s="87">
        <f t="shared" si="0"/>
        <v>4</v>
      </c>
      <c r="AF37" s="87">
        <f t="shared" si="1"/>
        <v>-9999</v>
      </c>
      <c r="AG37" s="87" t="e">
        <f ca="1">IF(B37&lt;=YEAR(TODAY()), IF(#REF! = no_recovery, NA(),#REF!), NA())</f>
        <v>#REF!</v>
      </c>
      <c r="AH37" s="99">
        <f t="shared" si="2"/>
        <v>0</v>
      </c>
    </row>
    <row r="38" spans="2:36" ht="26.1" customHeight="1" thickBot="1" x14ac:dyDescent="0.3">
      <c r="B38" s="307">
        <f>'DONNÉES '!B46</f>
        <v>5</v>
      </c>
      <c r="C38" s="311"/>
      <c r="D38" s="314">
        <f>'DONNÉES '!I46</f>
        <v>0</v>
      </c>
      <c r="E38" s="312">
        <f t="shared" si="4"/>
        <v>0</v>
      </c>
      <c r="F38" s="308">
        <f>FOD_model_no_div!B17</f>
        <v>0</v>
      </c>
      <c r="G38" s="313">
        <f>+F38/supporting_sheet!$E$4</f>
        <v>0</v>
      </c>
      <c r="H38" s="313">
        <f>+F38/supporting_sheet!$E$4/365/24/60/$M$27*supporting_sheet!$E$6</f>
        <v>0</v>
      </c>
      <c r="I38" s="287"/>
      <c r="J38" s="312">
        <f>+bulk_tonnages_div!AH7</f>
        <v>0</v>
      </c>
      <c r="K38" s="308">
        <f>IF('DONNÉES '!$F$35="Oui",FOD_model_div!B17,-9999)</f>
        <v>-9999</v>
      </c>
      <c r="L38" s="308">
        <f>+K38/supporting_sheet!$E$4</f>
        <v>-15242378.048780488</v>
      </c>
      <c r="M38" s="308">
        <f>+K38/supporting_sheet!$E$4/365/24/60/$M$27*supporting_sheet!$E$6</f>
        <v>-2049.4670131366593</v>
      </c>
      <c r="N38" s="329" t="e">
        <f t="shared" si="3"/>
        <v>#DIV/0!</v>
      </c>
      <c r="O38" s="325"/>
      <c r="AE38" s="87">
        <f t="shared" si="0"/>
        <v>5</v>
      </c>
      <c r="AF38" s="87">
        <f t="shared" si="1"/>
        <v>-9999</v>
      </c>
      <c r="AG38" s="87" t="e">
        <f ca="1">IF(B38&lt;=YEAR(TODAY()), IF(#REF! = no_recovery, NA(),#REF!), NA())</f>
        <v>#REF!</v>
      </c>
      <c r="AH38" s="99">
        <f t="shared" si="2"/>
        <v>0</v>
      </c>
    </row>
    <row r="39" spans="2:36" ht="26.1" customHeight="1" thickBot="1" x14ac:dyDescent="0.3">
      <c r="B39" s="307">
        <f>'DONNÉES '!B47</f>
        <v>6</v>
      </c>
      <c r="C39" s="311"/>
      <c r="D39" s="314">
        <f>'DONNÉES '!I47</f>
        <v>0</v>
      </c>
      <c r="E39" s="312">
        <f t="shared" si="4"/>
        <v>0</v>
      </c>
      <c r="F39" s="308">
        <f>FOD_model_no_div!B18</f>
        <v>0</v>
      </c>
      <c r="G39" s="313">
        <f>+F39/supporting_sheet!$E$4</f>
        <v>0</v>
      </c>
      <c r="H39" s="313">
        <f>+F39/supporting_sheet!$E$4/365/24/60/$M$27*supporting_sheet!$E$6</f>
        <v>0</v>
      </c>
      <c r="I39" s="287"/>
      <c r="J39" s="312">
        <f>+bulk_tonnages_div!AH8</f>
        <v>0</v>
      </c>
      <c r="K39" s="308">
        <f>IF('DONNÉES '!$F$35="Oui",FOD_model_div!B18,-9999)</f>
        <v>-9999</v>
      </c>
      <c r="L39" s="308">
        <f>+K39/supporting_sheet!$E$4</f>
        <v>-15242378.048780488</v>
      </c>
      <c r="M39" s="308">
        <f>+K39/supporting_sheet!$E$4/365/24/60/$M$27*supporting_sheet!$E$6</f>
        <v>-2049.4670131366593</v>
      </c>
      <c r="N39" s="329" t="e">
        <f t="shared" si="3"/>
        <v>#DIV/0!</v>
      </c>
      <c r="O39" s="325"/>
      <c r="AE39" s="87">
        <f t="shared" si="0"/>
        <v>6</v>
      </c>
      <c r="AF39" s="87">
        <f t="shared" si="1"/>
        <v>-9999</v>
      </c>
      <c r="AG39" s="87" t="e">
        <f ca="1">IF(B39&lt;=YEAR(TODAY()), IF(#REF! = no_recovery, NA(),#REF!), NA())</f>
        <v>#REF!</v>
      </c>
      <c r="AH39" s="99">
        <f t="shared" si="2"/>
        <v>0</v>
      </c>
    </row>
    <row r="40" spans="2:36" ht="26.1" customHeight="1" thickBot="1" x14ac:dyDescent="0.3">
      <c r="B40" s="307">
        <f>'DONNÉES '!B48</f>
        <v>7</v>
      </c>
      <c r="C40" s="311"/>
      <c r="D40" s="314">
        <f>'DONNÉES '!I48</f>
        <v>0</v>
      </c>
      <c r="E40" s="312">
        <f t="shared" si="4"/>
        <v>0</v>
      </c>
      <c r="F40" s="308">
        <f>FOD_model_no_div!B19</f>
        <v>0</v>
      </c>
      <c r="G40" s="313">
        <f>+F40/supporting_sheet!$E$4</f>
        <v>0</v>
      </c>
      <c r="H40" s="313">
        <f>+F40/supporting_sheet!$E$4/365/24/60/$M$27*supporting_sheet!$E$6</f>
        <v>0</v>
      </c>
      <c r="I40" s="287"/>
      <c r="J40" s="312">
        <f>+bulk_tonnages_div!AH9</f>
        <v>0</v>
      </c>
      <c r="K40" s="308">
        <f>IF('DONNÉES '!$F$35="Oui",FOD_model_div!B19,-9999)</f>
        <v>-9999</v>
      </c>
      <c r="L40" s="308">
        <f>+K40/supporting_sheet!$E$4</f>
        <v>-15242378.048780488</v>
      </c>
      <c r="M40" s="308">
        <f>+K40/supporting_sheet!$E$4/365/24/60/$M$27*supporting_sheet!$E$6</f>
        <v>-2049.4670131366593</v>
      </c>
      <c r="N40" s="329" t="e">
        <f t="shared" si="3"/>
        <v>#DIV/0!</v>
      </c>
      <c r="O40" s="325"/>
      <c r="AE40" s="87">
        <f t="shared" si="0"/>
        <v>7</v>
      </c>
      <c r="AF40" s="87">
        <f t="shared" si="1"/>
        <v>-9999</v>
      </c>
      <c r="AG40" s="87" t="e">
        <f ca="1">IF(B40&lt;=YEAR(TODAY()), IF(#REF! = no_recovery, NA(),#REF!), NA())</f>
        <v>#REF!</v>
      </c>
      <c r="AH40" s="99">
        <f t="shared" si="2"/>
        <v>0</v>
      </c>
    </row>
    <row r="41" spans="2:36" ht="26.1" customHeight="1" thickBot="1" x14ac:dyDescent="0.3">
      <c r="B41" s="307">
        <f>'DONNÉES '!B49</f>
        <v>8</v>
      </c>
      <c r="C41" s="311"/>
      <c r="D41" s="314">
        <f>'DONNÉES '!I49</f>
        <v>0</v>
      </c>
      <c r="E41" s="312">
        <f t="shared" si="4"/>
        <v>0</v>
      </c>
      <c r="F41" s="308">
        <f>FOD_model_no_div!B20</f>
        <v>0</v>
      </c>
      <c r="G41" s="313">
        <f>+F41/supporting_sheet!$E$4</f>
        <v>0</v>
      </c>
      <c r="H41" s="313">
        <f>+F41/supporting_sheet!$E$4/365/24/60/$M$27*supporting_sheet!$E$6</f>
        <v>0</v>
      </c>
      <c r="I41" s="287"/>
      <c r="J41" s="312">
        <f>+bulk_tonnages_div!AH10</f>
        <v>0</v>
      </c>
      <c r="K41" s="308">
        <f>IF('DONNÉES '!$F$35="Oui",FOD_model_div!B20,-9999)</f>
        <v>-9999</v>
      </c>
      <c r="L41" s="308">
        <f>+K41/supporting_sheet!$E$4</f>
        <v>-15242378.048780488</v>
      </c>
      <c r="M41" s="308">
        <f>+K41/supporting_sheet!$E$4/365/24/60/$M$27*supporting_sheet!$E$6</f>
        <v>-2049.4670131366593</v>
      </c>
      <c r="N41" s="329" t="e">
        <f t="shared" si="3"/>
        <v>#DIV/0!</v>
      </c>
      <c r="O41" s="325"/>
      <c r="AE41" s="87">
        <f t="shared" si="0"/>
        <v>8</v>
      </c>
      <c r="AF41" s="87">
        <f t="shared" si="1"/>
        <v>-9999</v>
      </c>
      <c r="AG41" s="87" t="e">
        <f ca="1">IF(B41&lt;=YEAR(TODAY()), IF(#REF! = no_recovery, NA(),#REF!), NA())</f>
        <v>#REF!</v>
      </c>
      <c r="AH41" s="99">
        <f t="shared" si="2"/>
        <v>0</v>
      </c>
    </row>
    <row r="42" spans="2:36" ht="26.1" customHeight="1" thickBot="1" x14ac:dyDescent="0.3">
      <c r="B42" s="307">
        <f>'DONNÉES '!B50</f>
        <v>9</v>
      </c>
      <c r="C42" s="311"/>
      <c r="D42" s="314">
        <f>'DONNÉES '!I50</f>
        <v>0</v>
      </c>
      <c r="E42" s="312">
        <f t="shared" si="4"/>
        <v>0</v>
      </c>
      <c r="F42" s="308">
        <f>FOD_model_no_div!B21</f>
        <v>0</v>
      </c>
      <c r="G42" s="313">
        <f>+F42/supporting_sheet!$E$4</f>
        <v>0</v>
      </c>
      <c r="H42" s="313">
        <f>+F42/supporting_sheet!$E$4/365/24/60/$M$27*supporting_sheet!$E$6</f>
        <v>0</v>
      </c>
      <c r="I42" s="287"/>
      <c r="J42" s="312">
        <f>+bulk_tonnages_div!AH11</f>
        <v>0</v>
      </c>
      <c r="K42" s="308">
        <f>IF('DONNÉES '!$F$35="Oui",FOD_model_div!B21,-9999)</f>
        <v>-9999</v>
      </c>
      <c r="L42" s="308">
        <f>+K42/supporting_sheet!$E$4</f>
        <v>-15242378.048780488</v>
      </c>
      <c r="M42" s="308">
        <f>+K42/supporting_sheet!$E$4/365/24/60/$M$27*supporting_sheet!$E$6</f>
        <v>-2049.4670131366593</v>
      </c>
      <c r="N42" s="329" t="e">
        <f t="shared" si="3"/>
        <v>#DIV/0!</v>
      </c>
      <c r="O42" s="325"/>
      <c r="AE42" s="87">
        <f t="shared" si="0"/>
        <v>9</v>
      </c>
      <c r="AF42" s="87">
        <f t="shared" si="1"/>
        <v>-9999</v>
      </c>
      <c r="AG42" s="87" t="e">
        <f ca="1">IF(B42&lt;=YEAR(TODAY()), IF(#REF! = no_recovery, NA(),#REF!), NA())</f>
        <v>#REF!</v>
      </c>
      <c r="AH42" s="99">
        <f t="shared" si="2"/>
        <v>0</v>
      </c>
    </row>
    <row r="43" spans="2:36" ht="26.1" customHeight="1" thickBot="1" x14ac:dyDescent="0.3">
      <c r="B43" s="307">
        <f>'DONNÉES '!B51</f>
        <v>10</v>
      </c>
      <c r="C43" s="311"/>
      <c r="D43" s="314">
        <f>'DONNÉES '!I51</f>
        <v>0</v>
      </c>
      <c r="E43" s="312">
        <f t="shared" si="4"/>
        <v>0</v>
      </c>
      <c r="F43" s="308">
        <f>FOD_model_no_div!B22</f>
        <v>0</v>
      </c>
      <c r="G43" s="313">
        <f>+F43/supporting_sheet!$E$4</f>
        <v>0</v>
      </c>
      <c r="H43" s="313">
        <f>+F43/supporting_sheet!$E$4/365/24/60/$M$27*supporting_sheet!$E$6</f>
        <v>0</v>
      </c>
      <c r="I43" s="287"/>
      <c r="J43" s="312">
        <f>+bulk_tonnages_div!AH12</f>
        <v>0</v>
      </c>
      <c r="K43" s="308">
        <f>IF('DONNÉES '!$F$35="Oui",FOD_model_div!B22,-9999)</f>
        <v>-9999</v>
      </c>
      <c r="L43" s="308">
        <f>+K43/supporting_sheet!$E$4</f>
        <v>-15242378.048780488</v>
      </c>
      <c r="M43" s="308">
        <f>+K43/supporting_sheet!$E$4/365/24/60/$M$27*supporting_sheet!$E$6</f>
        <v>-2049.4670131366593</v>
      </c>
      <c r="N43" s="329" t="e">
        <f t="shared" si="3"/>
        <v>#DIV/0!</v>
      </c>
      <c r="O43" s="325"/>
      <c r="AE43" s="87">
        <f t="shared" si="0"/>
        <v>10</v>
      </c>
      <c r="AF43" s="87">
        <f t="shared" si="1"/>
        <v>-9999</v>
      </c>
      <c r="AG43" s="87" t="e">
        <f ca="1">IF(B43&lt;=YEAR(TODAY()), IF(#REF! = no_recovery, NA(),#REF!), NA())</f>
        <v>#REF!</v>
      </c>
      <c r="AH43" s="99">
        <f t="shared" si="2"/>
        <v>0</v>
      </c>
    </row>
    <row r="44" spans="2:36" ht="26.1" customHeight="1" thickBot="1" x14ac:dyDescent="0.3">
      <c r="B44" s="307">
        <f>'DONNÉES '!B52</f>
        <v>11</v>
      </c>
      <c r="C44" s="311"/>
      <c r="D44" s="314">
        <f>'DONNÉES '!I52</f>
        <v>0</v>
      </c>
      <c r="E44" s="312">
        <f t="shared" si="4"/>
        <v>0</v>
      </c>
      <c r="F44" s="308">
        <f>FOD_model_no_div!B23</f>
        <v>0</v>
      </c>
      <c r="G44" s="313">
        <f>+F44/supporting_sheet!$E$4</f>
        <v>0</v>
      </c>
      <c r="H44" s="313">
        <f>+F44/supporting_sheet!$E$4/365/24/60/$M$27*supporting_sheet!$E$6</f>
        <v>0</v>
      </c>
      <c r="I44" s="287"/>
      <c r="J44" s="312">
        <f>+bulk_tonnages_div!AH13</f>
        <v>0</v>
      </c>
      <c r="K44" s="308">
        <f>IF('DONNÉES '!$F$35="Oui",FOD_model_div!B23,-9999)</f>
        <v>-9999</v>
      </c>
      <c r="L44" s="308">
        <f>+K44/supporting_sheet!$E$4</f>
        <v>-15242378.048780488</v>
      </c>
      <c r="M44" s="308">
        <f>+K44/supporting_sheet!$E$4/365/24/60/$M$27*supporting_sheet!$E$6</f>
        <v>-2049.4670131366593</v>
      </c>
      <c r="N44" s="329" t="e">
        <f t="shared" si="3"/>
        <v>#DIV/0!</v>
      </c>
      <c r="O44" s="325"/>
      <c r="AE44" s="87">
        <f t="shared" si="0"/>
        <v>11</v>
      </c>
      <c r="AF44" s="87">
        <f t="shared" si="1"/>
        <v>-9999</v>
      </c>
      <c r="AG44" s="87" t="e">
        <f ca="1">IF(B44&lt;=YEAR(TODAY()), IF(#REF! = no_recovery, NA(),#REF!), NA())</f>
        <v>#REF!</v>
      </c>
      <c r="AH44" s="99">
        <f t="shared" si="2"/>
        <v>0</v>
      </c>
    </row>
    <row r="45" spans="2:36" ht="26.1" customHeight="1" thickBot="1" x14ac:dyDescent="0.3">
      <c r="B45" s="307">
        <f>'DONNÉES '!B53</f>
        <v>12</v>
      </c>
      <c r="C45" s="311"/>
      <c r="D45" s="314">
        <f>'DONNÉES '!I53</f>
        <v>0</v>
      </c>
      <c r="E45" s="312">
        <f t="shared" si="4"/>
        <v>0</v>
      </c>
      <c r="F45" s="308">
        <f>FOD_model_no_div!B24</f>
        <v>0</v>
      </c>
      <c r="G45" s="313">
        <f>+F45/supporting_sheet!$E$4</f>
        <v>0</v>
      </c>
      <c r="H45" s="313">
        <f>+F45/supporting_sheet!$E$4/365/24/60/$M$27*supporting_sheet!$E$6</f>
        <v>0</v>
      </c>
      <c r="I45" s="287"/>
      <c r="J45" s="312">
        <f>+bulk_tonnages_div!AH14</f>
        <v>0</v>
      </c>
      <c r="K45" s="308">
        <f>IF('DONNÉES '!$F$35="Oui",FOD_model_div!B24,-9999)</f>
        <v>-9999</v>
      </c>
      <c r="L45" s="308">
        <f>+K45/supporting_sheet!$E$4</f>
        <v>-15242378.048780488</v>
      </c>
      <c r="M45" s="308">
        <f>+K45/supporting_sheet!$E$4/365/24/60/$M$27*supporting_sheet!$E$6</f>
        <v>-2049.4670131366593</v>
      </c>
      <c r="N45" s="329" t="e">
        <f t="shared" si="3"/>
        <v>#DIV/0!</v>
      </c>
      <c r="O45" s="325"/>
      <c r="AE45" s="87">
        <f t="shared" si="0"/>
        <v>12</v>
      </c>
      <c r="AF45" s="87">
        <f t="shared" si="1"/>
        <v>-9999</v>
      </c>
      <c r="AG45" s="87" t="e">
        <f ca="1">IF(B45&lt;=YEAR(TODAY()), IF(#REF! = no_recovery, NA(),#REF!), NA())</f>
        <v>#REF!</v>
      </c>
      <c r="AH45" s="99">
        <f t="shared" si="2"/>
        <v>0</v>
      </c>
    </row>
    <row r="46" spans="2:36" ht="26.1" customHeight="1" thickBot="1" x14ac:dyDescent="0.3">
      <c r="B46" s="307">
        <f>'DONNÉES '!B54</f>
        <v>13</v>
      </c>
      <c r="C46" s="311"/>
      <c r="D46" s="314">
        <f>'DONNÉES '!I54</f>
        <v>0</v>
      </c>
      <c r="E46" s="312">
        <f t="shared" si="4"/>
        <v>0</v>
      </c>
      <c r="F46" s="308">
        <f>FOD_model_no_div!B25</f>
        <v>0</v>
      </c>
      <c r="G46" s="313">
        <f>+F46/supporting_sheet!$E$4</f>
        <v>0</v>
      </c>
      <c r="H46" s="313">
        <f>+F46/supporting_sheet!$E$4/365/24/60/$M$27*supporting_sheet!$E$6</f>
        <v>0</v>
      </c>
      <c r="I46" s="287"/>
      <c r="J46" s="312">
        <f>+bulk_tonnages_div!AH15</f>
        <v>0</v>
      </c>
      <c r="K46" s="308">
        <f>IF('DONNÉES '!$F$35="Oui",FOD_model_div!B25,-9999)</f>
        <v>-9999</v>
      </c>
      <c r="L46" s="308">
        <f>+K46/supporting_sheet!$E$4</f>
        <v>-15242378.048780488</v>
      </c>
      <c r="M46" s="308">
        <f>+K46/supporting_sheet!$E$4/365/24/60/$M$27*supporting_sheet!$E$6</f>
        <v>-2049.4670131366593</v>
      </c>
      <c r="N46" s="329" t="e">
        <f t="shared" si="3"/>
        <v>#DIV/0!</v>
      </c>
      <c r="O46" s="325"/>
      <c r="AE46" s="87">
        <f t="shared" si="0"/>
        <v>13</v>
      </c>
      <c r="AF46" s="87">
        <f t="shared" si="1"/>
        <v>-9999</v>
      </c>
      <c r="AG46" s="87" t="e">
        <f ca="1">IF(B46&lt;=YEAR(TODAY()), IF(#REF! = no_recovery, NA(),#REF!), NA())</f>
        <v>#REF!</v>
      </c>
      <c r="AH46" s="99">
        <f t="shared" si="2"/>
        <v>0</v>
      </c>
    </row>
    <row r="47" spans="2:36" ht="27" customHeight="1" thickBot="1" x14ac:dyDescent="0.3">
      <c r="B47" s="307">
        <f>'DONNÉES '!B55</f>
        <v>14</v>
      </c>
      <c r="C47" s="311"/>
      <c r="D47" s="314">
        <f>'DONNÉES '!I55</f>
        <v>0</v>
      </c>
      <c r="E47" s="312">
        <f t="shared" si="4"/>
        <v>0</v>
      </c>
      <c r="F47" s="308">
        <f>FOD_model_no_div!B26</f>
        <v>0</v>
      </c>
      <c r="G47" s="313">
        <f>+F47/supporting_sheet!$E$4</f>
        <v>0</v>
      </c>
      <c r="H47" s="313">
        <f>+F47/supporting_sheet!$E$4/365/24/60/$M$27*supporting_sheet!$E$6</f>
        <v>0</v>
      </c>
      <c r="I47" s="287"/>
      <c r="J47" s="312">
        <f>+bulk_tonnages_div!AH16</f>
        <v>0</v>
      </c>
      <c r="K47" s="308">
        <f>IF('DONNÉES '!$F$35="Oui",FOD_model_div!B26,-9999)</f>
        <v>-9999</v>
      </c>
      <c r="L47" s="308">
        <f>+K47/supporting_sheet!$E$4</f>
        <v>-15242378.048780488</v>
      </c>
      <c r="M47" s="308">
        <f>+K47/supporting_sheet!$E$4/365/24/60/$M$27*supporting_sheet!$E$6</f>
        <v>-2049.4670131366593</v>
      </c>
      <c r="N47" s="329" t="e">
        <f t="shared" si="3"/>
        <v>#DIV/0!</v>
      </c>
      <c r="O47" s="325"/>
      <c r="AE47" s="87">
        <f t="shared" si="0"/>
        <v>14</v>
      </c>
      <c r="AF47" s="87">
        <f t="shared" si="1"/>
        <v>-9999</v>
      </c>
      <c r="AG47" s="87" t="e">
        <f ca="1">IF(B47&lt;=YEAR(TODAY()), IF(#REF! = no_recovery, NA(),#REF!), NA())</f>
        <v>#REF!</v>
      </c>
      <c r="AH47" s="99">
        <f t="shared" si="2"/>
        <v>0</v>
      </c>
    </row>
    <row r="48" spans="2:36" ht="28.5" customHeight="1" thickBot="1" x14ac:dyDescent="0.3">
      <c r="B48" s="307">
        <f>'DONNÉES '!B56</f>
        <v>15</v>
      </c>
      <c r="C48" s="311"/>
      <c r="D48" s="314">
        <f>'DONNÉES '!I56</f>
        <v>0</v>
      </c>
      <c r="E48" s="312">
        <f t="shared" si="4"/>
        <v>0</v>
      </c>
      <c r="F48" s="308">
        <f>FOD_model_no_div!B27</f>
        <v>0</v>
      </c>
      <c r="G48" s="313">
        <f>+F48/supporting_sheet!$E$4</f>
        <v>0</v>
      </c>
      <c r="H48" s="313">
        <f>+F48/supporting_sheet!$E$4/365/24/60/$M$27*supporting_sheet!$E$6</f>
        <v>0</v>
      </c>
      <c r="I48" s="287"/>
      <c r="J48" s="312">
        <f>+bulk_tonnages_div!AH17</f>
        <v>0</v>
      </c>
      <c r="K48" s="308">
        <f>IF('DONNÉES '!$F$35="Oui",FOD_model_div!B27,-9999)</f>
        <v>-9999</v>
      </c>
      <c r="L48" s="308">
        <f>+K48/supporting_sheet!$E$4</f>
        <v>-15242378.048780488</v>
      </c>
      <c r="M48" s="308">
        <f>+K48/supporting_sheet!$E$4/365/24/60/$M$27*supporting_sheet!$E$6</f>
        <v>-2049.4670131366593</v>
      </c>
      <c r="N48" s="329" t="e">
        <f t="shared" si="3"/>
        <v>#DIV/0!</v>
      </c>
      <c r="O48" s="325"/>
      <c r="AE48" s="87">
        <f t="shared" si="0"/>
        <v>15</v>
      </c>
      <c r="AF48" s="87">
        <f t="shared" si="1"/>
        <v>-9999</v>
      </c>
      <c r="AG48" s="87" t="e">
        <f ca="1">IF(B48&lt;=YEAR(TODAY()), IF(#REF! = no_recovery, NA(),#REF!), NA())</f>
        <v>#REF!</v>
      </c>
      <c r="AH48" s="99">
        <f t="shared" si="2"/>
        <v>0</v>
      </c>
    </row>
    <row r="49" spans="1:34" ht="25.5" customHeight="1" thickBot="1" x14ac:dyDescent="0.3">
      <c r="B49" s="307">
        <f>'DONNÉES '!B57</f>
        <v>16</v>
      </c>
      <c r="C49" s="311"/>
      <c r="D49" s="314">
        <f>'DONNÉES '!I57</f>
        <v>0</v>
      </c>
      <c r="E49" s="312">
        <f t="shared" si="4"/>
        <v>0</v>
      </c>
      <c r="F49" s="308">
        <f>FOD_model_no_div!B28</f>
        <v>0</v>
      </c>
      <c r="G49" s="313">
        <f>+F49/supporting_sheet!$E$4</f>
        <v>0</v>
      </c>
      <c r="H49" s="313">
        <f>+F49/supporting_sheet!$E$4/365/24/60/$M$27*supporting_sheet!$E$6</f>
        <v>0</v>
      </c>
      <c r="I49" s="287"/>
      <c r="J49" s="312">
        <f>+bulk_tonnages_div!AH18</f>
        <v>0</v>
      </c>
      <c r="K49" s="308">
        <f>IF('DONNÉES '!$F$35="Oui",FOD_model_div!B28,-9999)</f>
        <v>-9999</v>
      </c>
      <c r="L49" s="308">
        <f>+K49/supporting_sheet!$E$4</f>
        <v>-15242378.048780488</v>
      </c>
      <c r="M49" s="308">
        <f>+K49/supporting_sheet!$E$4/365/24/60/$M$27*supporting_sheet!$E$6</f>
        <v>-2049.4670131366593</v>
      </c>
      <c r="N49" s="329" t="e">
        <f t="shared" si="3"/>
        <v>#DIV/0!</v>
      </c>
      <c r="O49" s="325"/>
      <c r="AE49" s="87">
        <f t="shared" si="0"/>
        <v>16</v>
      </c>
      <c r="AF49" s="87">
        <f t="shared" si="1"/>
        <v>-9999</v>
      </c>
      <c r="AG49" s="87" t="e">
        <f ca="1">IF(B49&lt;=YEAR(TODAY()), IF(#REF! = no_recovery, NA(),#REF!), NA())</f>
        <v>#REF!</v>
      </c>
      <c r="AH49" s="99">
        <f t="shared" si="2"/>
        <v>0</v>
      </c>
    </row>
    <row r="50" spans="1:34" ht="26.1" customHeight="1" thickBot="1" x14ac:dyDescent="0.3">
      <c r="B50" s="307">
        <f>'DONNÉES '!B58</f>
        <v>17</v>
      </c>
      <c r="C50" s="311"/>
      <c r="D50" s="314">
        <f>'DONNÉES '!I58</f>
        <v>0</v>
      </c>
      <c r="E50" s="312">
        <f t="shared" si="4"/>
        <v>0</v>
      </c>
      <c r="F50" s="308">
        <f>FOD_model_no_div!B29</f>
        <v>0</v>
      </c>
      <c r="G50" s="313">
        <f>+F50/supporting_sheet!$E$4</f>
        <v>0</v>
      </c>
      <c r="H50" s="313">
        <f>+F50/supporting_sheet!$E$4/365/24/60/$M$27*supporting_sheet!$E$6</f>
        <v>0</v>
      </c>
      <c r="I50" s="287"/>
      <c r="J50" s="312">
        <f>+bulk_tonnages_div!AH19</f>
        <v>0</v>
      </c>
      <c r="K50" s="308">
        <f>IF('DONNÉES '!$F$35="Oui",FOD_model_div!B29,-9999)</f>
        <v>-9999</v>
      </c>
      <c r="L50" s="308">
        <f>+K50/supporting_sheet!$E$4</f>
        <v>-15242378.048780488</v>
      </c>
      <c r="M50" s="308">
        <f>+K50/supporting_sheet!$E$4/365/24/60/$M$27*supporting_sheet!$E$6</f>
        <v>-2049.4670131366593</v>
      </c>
      <c r="N50" s="329" t="e">
        <f t="shared" si="3"/>
        <v>#DIV/0!</v>
      </c>
      <c r="O50" s="325"/>
      <c r="AE50" s="87">
        <f t="shared" si="0"/>
        <v>17</v>
      </c>
      <c r="AF50" s="87">
        <f t="shared" si="1"/>
        <v>-9999</v>
      </c>
      <c r="AG50" s="87" t="e">
        <f ca="1">IF(B50&lt;=YEAR(TODAY()), IF(#REF! = no_recovery, NA(),#REF!), NA())</f>
        <v>#REF!</v>
      </c>
      <c r="AH50" s="99">
        <f t="shared" si="2"/>
        <v>0</v>
      </c>
    </row>
    <row r="51" spans="1:34" ht="31.5" customHeight="1" thickBot="1" x14ac:dyDescent="0.3">
      <c r="B51" s="307">
        <f>'DONNÉES '!B59</f>
        <v>18</v>
      </c>
      <c r="C51" s="311"/>
      <c r="D51" s="314">
        <f>'DONNÉES '!I59</f>
        <v>0</v>
      </c>
      <c r="E51" s="312">
        <f t="shared" si="4"/>
        <v>0</v>
      </c>
      <c r="F51" s="308">
        <f>FOD_model_no_div!B30</f>
        <v>0</v>
      </c>
      <c r="G51" s="313">
        <f>+F51/supporting_sheet!$E$4</f>
        <v>0</v>
      </c>
      <c r="H51" s="313">
        <f>+F51/supporting_sheet!$E$4/365/24/60/$M$27*supporting_sheet!$E$6</f>
        <v>0</v>
      </c>
      <c r="I51" s="287"/>
      <c r="J51" s="312">
        <f>+bulk_tonnages_div!AH20</f>
        <v>0</v>
      </c>
      <c r="K51" s="308">
        <f>IF('DONNÉES '!$F$35="Oui",FOD_model_div!B30,-9999)</f>
        <v>-9999</v>
      </c>
      <c r="L51" s="308">
        <f>+K51/supporting_sheet!$E$4</f>
        <v>-15242378.048780488</v>
      </c>
      <c r="M51" s="308">
        <f>+K51/supporting_sheet!$E$4/365/24/60/$M$27*supporting_sheet!$E$6</f>
        <v>-2049.4670131366593</v>
      </c>
      <c r="N51" s="329" t="e">
        <f t="shared" si="3"/>
        <v>#DIV/0!</v>
      </c>
      <c r="O51" s="325"/>
      <c r="AE51" s="87">
        <f t="shared" si="0"/>
        <v>18</v>
      </c>
      <c r="AF51" s="87">
        <f t="shared" si="1"/>
        <v>-9999</v>
      </c>
      <c r="AG51" s="87" t="e">
        <f ca="1">IF(B51&lt;=YEAR(TODAY()), IF(#REF! = no_recovery, NA(),#REF!), NA())</f>
        <v>#REF!</v>
      </c>
      <c r="AH51" s="99">
        <f t="shared" si="2"/>
        <v>0</v>
      </c>
    </row>
    <row r="52" spans="1:34" ht="26.1" customHeight="1" thickBot="1" x14ac:dyDescent="0.3">
      <c r="B52" s="307">
        <f>'DONNÉES '!B60</f>
        <v>19</v>
      </c>
      <c r="C52" s="311"/>
      <c r="D52" s="314">
        <f>'DONNÉES '!I60</f>
        <v>0</v>
      </c>
      <c r="E52" s="312">
        <f t="shared" si="4"/>
        <v>0</v>
      </c>
      <c r="F52" s="308">
        <f>FOD_model_no_div!B31</f>
        <v>0</v>
      </c>
      <c r="G52" s="313">
        <f>+F52/supporting_sheet!$E$4</f>
        <v>0</v>
      </c>
      <c r="H52" s="313">
        <f>+F52/supporting_sheet!$E$4/365/24/60/$M$27*supporting_sheet!$E$6</f>
        <v>0</v>
      </c>
      <c r="I52" s="287"/>
      <c r="J52" s="312">
        <f>+bulk_tonnages_div!AH21</f>
        <v>0</v>
      </c>
      <c r="K52" s="308">
        <f>IF('DONNÉES '!$F$35="Oui",FOD_model_div!B31,-9999)</f>
        <v>-9999</v>
      </c>
      <c r="L52" s="308">
        <f>+K52/supporting_sheet!$E$4</f>
        <v>-15242378.048780488</v>
      </c>
      <c r="M52" s="308">
        <f>+K52/supporting_sheet!$E$4/365/24/60/$M$27*supporting_sheet!$E$6</f>
        <v>-2049.4670131366593</v>
      </c>
      <c r="N52" s="329" t="e">
        <f t="shared" si="3"/>
        <v>#DIV/0!</v>
      </c>
      <c r="O52" s="325"/>
      <c r="AE52" s="87">
        <f t="shared" si="0"/>
        <v>19</v>
      </c>
      <c r="AF52" s="87">
        <f t="shared" si="1"/>
        <v>-9999</v>
      </c>
      <c r="AG52" s="87" t="e">
        <f ca="1">IF(B52&lt;=YEAR(TODAY()), IF(#REF! = no_recovery, NA(),#REF!), NA())</f>
        <v>#REF!</v>
      </c>
      <c r="AH52" s="99">
        <f t="shared" si="2"/>
        <v>0</v>
      </c>
    </row>
    <row r="53" spans="1:34" ht="26.1" customHeight="1" thickBot="1" x14ac:dyDescent="0.3">
      <c r="B53" s="307">
        <f>'DONNÉES '!B61</f>
        <v>20</v>
      </c>
      <c r="C53" s="311"/>
      <c r="D53" s="314">
        <f>'DONNÉES '!I61</f>
        <v>0</v>
      </c>
      <c r="E53" s="312">
        <f t="shared" si="4"/>
        <v>0</v>
      </c>
      <c r="F53" s="308">
        <f>FOD_model_no_div!B32</f>
        <v>0</v>
      </c>
      <c r="G53" s="313">
        <f>+F53/supporting_sheet!$E$4</f>
        <v>0</v>
      </c>
      <c r="H53" s="313">
        <f>+F53/supporting_sheet!$E$4/365/24/60/$M$27*supporting_sheet!$E$6</f>
        <v>0</v>
      </c>
      <c r="I53" s="287"/>
      <c r="J53" s="312">
        <f>+bulk_tonnages_div!AH22</f>
        <v>0</v>
      </c>
      <c r="K53" s="308">
        <f>IF('DONNÉES '!$F$35="Oui",FOD_model_div!B32,-9999)</f>
        <v>-9999</v>
      </c>
      <c r="L53" s="308">
        <f>+K53/supporting_sheet!$E$4</f>
        <v>-15242378.048780488</v>
      </c>
      <c r="M53" s="308">
        <f>+K53/supporting_sheet!$E$4/365/24/60/$M$27*supporting_sheet!$E$6</f>
        <v>-2049.4670131366593</v>
      </c>
      <c r="N53" s="329" t="e">
        <f t="shared" si="3"/>
        <v>#DIV/0!</v>
      </c>
      <c r="O53" s="325"/>
      <c r="AE53" s="87">
        <f t="shared" si="0"/>
        <v>20</v>
      </c>
      <c r="AF53" s="87">
        <f t="shared" si="1"/>
        <v>-9999</v>
      </c>
      <c r="AG53" s="87" t="e">
        <f ca="1">IF(B53&lt;=YEAR(TODAY()), IF(#REF! = no_recovery, NA(),#REF!), NA())</f>
        <v>#REF!</v>
      </c>
      <c r="AH53" s="99">
        <f t="shared" si="2"/>
        <v>0</v>
      </c>
    </row>
    <row r="54" spans="1:34" ht="26.1" customHeight="1" thickBot="1" x14ac:dyDescent="0.3">
      <c r="A54" s="159"/>
      <c r="B54" s="307">
        <f>'DONNÉES '!B62</f>
        <v>21</v>
      </c>
      <c r="C54" s="311"/>
      <c r="D54" s="314">
        <f>'DONNÉES '!I62</f>
        <v>0</v>
      </c>
      <c r="E54" s="312">
        <f t="shared" si="4"/>
        <v>0</v>
      </c>
      <c r="F54" s="308">
        <f>FOD_model_no_div!B33</f>
        <v>0</v>
      </c>
      <c r="G54" s="313">
        <f>+F54/supporting_sheet!$E$4</f>
        <v>0</v>
      </c>
      <c r="H54" s="313">
        <f>+F54/supporting_sheet!$E$4/365/24/60/$M$27*supporting_sheet!$E$6</f>
        <v>0</v>
      </c>
      <c r="I54" s="287"/>
      <c r="J54" s="312">
        <f>+bulk_tonnages_div!AH23</f>
        <v>0</v>
      </c>
      <c r="K54" s="308">
        <f>IF('DONNÉES '!$F$35="Oui",FOD_model_div!B33,-9999)</f>
        <v>-9999</v>
      </c>
      <c r="L54" s="308">
        <f>+K54/supporting_sheet!$E$4</f>
        <v>-15242378.048780488</v>
      </c>
      <c r="M54" s="308">
        <f>+K54/supporting_sheet!$E$4/365/24/60/$M$27*supporting_sheet!$E$6</f>
        <v>-2049.4670131366593</v>
      </c>
      <c r="N54" s="329" t="e">
        <f t="shared" si="3"/>
        <v>#DIV/0!</v>
      </c>
      <c r="O54" s="325"/>
      <c r="AE54" s="87">
        <f t="shared" si="0"/>
        <v>21</v>
      </c>
      <c r="AF54" s="87">
        <f t="shared" si="1"/>
        <v>-9999</v>
      </c>
      <c r="AG54" s="87" t="e">
        <f ca="1">IF(B54&lt;=YEAR(TODAY()), IF(#REF! = no_recovery, NA(),#REF!), NA())</f>
        <v>#REF!</v>
      </c>
      <c r="AH54" s="99">
        <f t="shared" si="2"/>
        <v>0</v>
      </c>
    </row>
    <row r="55" spans="1:34" ht="26.1" customHeight="1" thickBot="1" x14ac:dyDescent="0.3">
      <c r="B55" s="307">
        <f>'DONNÉES '!B63</f>
        <v>22</v>
      </c>
      <c r="C55" s="311"/>
      <c r="D55" s="314">
        <f>'DONNÉES '!I63</f>
        <v>0</v>
      </c>
      <c r="E55" s="312">
        <f t="shared" si="4"/>
        <v>0</v>
      </c>
      <c r="F55" s="308">
        <f>FOD_model_no_div!B34</f>
        <v>0</v>
      </c>
      <c r="G55" s="313">
        <f>+F55/supporting_sheet!$E$4</f>
        <v>0</v>
      </c>
      <c r="H55" s="313">
        <f>+F55/supporting_sheet!$E$4/365/24/60/$M$27*supporting_sheet!$E$6</f>
        <v>0</v>
      </c>
      <c r="I55" s="287"/>
      <c r="J55" s="312">
        <f>+bulk_tonnages_div!AH24</f>
        <v>0</v>
      </c>
      <c r="K55" s="308">
        <f>IF('DONNÉES '!$F$35="Oui",FOD_model_div!B34,-9999)</f>
        <v>-9999</v>
      </c>
      <c r="L55" s="308">
        <f>+K55/supporting_sheet!$E$4</f>
        <v>-15242378.048780488</v>
      </c>
      <c r="M55" s="308">
        <f>+K55/supporting_sheet!$E$4/365/24/60/$M$27*supporting_sheet!$E$6</f>
        <v>-2049.4670131366593</v>
      </c>
      <c r="N55" s="329" t="e">
        <f t="shared" si="3"/>
        <v>#DIV/0!</v>
      </c>
      <c r="O55" s="325"/>
      <c r="AE55" s="87">
        <f t="shared" si="0"/>
        <v>22</v>
      </c>
      <c r="AF55" s="87">
        <f t="shared" si="1"/>
        <v>-9999</v>
      </c>
      <c r="AG55" s="87" t="e">
        <f ca="1">IF(B55&lt;=YEAR(TODAY()), IF(#REF! = no_recovery, NA(),#REF!), NA())</f>
        <v>#REF!</v>
      </c>
      <c r="AH55" s="99">
        <f t="shared" si="2"/>
        <v>0</v>
      </c>
    </row>
    <row r="56" spans="1:34" ht="26.1" customHeight="1" thickBot="1" x14ac:dyDescent="0.3">
      <c r="B56" s="307">
        <f>'DONNÉES '!B64</f>
        <v>23</v>
      </c>
      <c r="C56" s="311"/>
      <c r="D56" s="314">
        <f>'DONNÉES '!I64</f>
        <v>0</v>
      </c>
      <c r="E56" s="312">
        <f t="shared" si="4"/>
        <v>0</v>
      </c>
      <c r="F56" s="308">
        <f>FOD_model_no_div!B35</f>
        <v>0</v>
      </c>
      <c r="G56" s="313">
        <f>+F56/supporting_sheet!$E$4</f>
        <v>0</v>
      </c>
      <c r="H56" s="313">
        <f>+F56/supporting_sheet!$E$4/365/24/60/$M$27*supporting_sheet!$E$6</f>
        <v>0</v>
      </c>
      <c r="I56" s="287"/>
      <c r="J56" s="312">
        <f>+bulk_tonnages_div!AH25</f>
        <v>0</v>
      </c>
      <c r="K56" s="308">
        <f>IF('DONNÉES '!$F$35="Oui",FOD_model_div!B35,-9999)</f>
        <v>-9999</v>
      </c>
      <c r="L56" s="308">
        <f>+K56/supporting_sheet!$E$4</f>
        <v>-15242378.048780488</v>
      </c>
      <c r="M56" s="308">
        <f>+K56/supporting_sheet!$E$4/365/24/60/$M$27*supporting_sheet!$E$6</f>
        <v>-2049.4670131366593</v>
      </c>
      <c r="N56" s="329" t="e">
        <f t="shared" si="3"/>
        <v>#DIV/0!</v>
      </c>
      <c r="O56" s="325"/>
      <c r="AE56" s="87">
        <f t="shared" si="0"/>
        <v>23</v>
      </c>
      <c r="AF56" s="87">
        <f t="shared" si="1"/>
        <v>-9999</v>
      </c>
      <c r="AG56" s="87" t="e">
        <f ca="1">IF(B56&lt;=YEAR(TODAY()), IF(#REF! = no_recovery, NA(),#REF!), NA())</f>
        <v>#REF!</v>
      </c>
      <c r="AH56" s="99">
        <f t="shared" si="2"/>
        <v>0</v>
      </c>
    </row>
    <row r="57" spans="1:34" ht="26.1" customHeight="1" thickBot="1" x14ac:dyDescent="0.3">
      <c r="B57" s="307">
        <f>'DONNÉES '!B65</f>
        <v>24</v>
      </c>
      <c r="C57" s="311"/>
      <c r="D57" s="314">
        <f>'DONNÉES '!I65</f>
        <v>0</v>
      </c>
      <c r="E57" s="312">
        <f t="shared" si="4"/>
        <v>0</v>
      </c>
      <c r="F57" s="308">
        <f>FOD_model_no_div!B36</f>
        <v>0</v>
      </c>
      <c r="G57" s="313">
        <f>+F57/supporting_sheet!$E$4</f>
        <v>0</v>
      </c>
      <c r="H57" s="313">
        <f>+F57/supporting_sheet!$E$4/365/24/60/$M$27*supporting_sheet!$E$6</f>
        <v>0</v>
      </c>
      <c r="I57" s="287"/>
      <c r="J57" s="312">
        <f>+bulk_tonnages_div!AH26</f>
        <v>0</v>
      </c>
      <c r="K57" s="308">
        <f>IF('DONNÉES '!$F$35="Oui",FOD_model_div!B36,-9999)</f>
        <v>-9999</v>
      </c>
      <c r="L57" s="308">
        <f>+K57/supporting_sheet!$E$4</f>
        <v>-15242378.048780488</v>
      </c>
      <c r="M57" s="308">
        <f>+K57/supporting_sheet!$E$4/365/24/60/$M$27*supporting_sheet!$E$6</f>
        <v>-2049.4670131366593</v>
      </c>
      <c r="N57" s="329" t="e">
        <f t="shared" si="3"/>
        <v>#DIV/0!</v>
      </c>
      <c r="O57" s="325"/>
      <c r="AE57" s="87">
        <f t="shared" si="0"/>
        <v>24</v>
      </c>
      <c r="AF57" s="87">
        <f t="shared" si="1"/>
        <v>-9999</v>
      </c>
      <c r="AG57" s="87" t="e">
        <f ca="1">IF(B57&lt;=YEAR(TODAY()), IF(#REF! = no_recovery, NA(),#REF!), NA())</f>
        <v>#REF!</v>
      </c>
      <c r="AH57" s="99">
        <f t="shared" si="2"/>
        <v>0</v>
      </c>
    </row>
    <row r="58" spans="1:34" ht="26.1" customHeight="1" thickBot="1" x14ac:dyDescent="0.3">
      <c r="B58" s="307">
        <f>'DONNÉES '!B66</f>
        <v>25</v>
      </c>
      <c r="C58" s="311"/>
      <c r="D58" s="314">
        <f>'DONNÉES '!I66</f>
        <v>0</v>
      </c>
      <c r="E58" s="312">
        <f t="shared" si="4"/>
        <v>0</v>
      </c>
      <c r="F58" s="308">
        <f>FOD_model_no_div!B37</f>
        <v>0</v>
      </c>
      <c r="G58" s="313">
        <f>+F58/supporting_sheet!$E$4</f>
        <v>0</v>
      </c>
      <c r="H58" s="313">
        <f>+F58/supporting_sheet!$E$4/365/24/60/$M$27*supporting_sheet!$E$6</f>
        <v>0</v>
      </c>
      <c r="I58" s="287"/>
      <c r="J58" s="312">
        <f>+bulk_tonnages_div!AH27</f>
        <v>0</v>
      </c>
      <c r="K58" s="308">
        <f>IF('DONNÉES '!$F$35="Oui",FOD_model_div!B37,-9999)</f>
        <v>-9999</v>
      </c>
      <c r="L58" s="308">
        <f>+K58/supporting_sheet!$E$4</f>
        <v>-15242378.048780488</v>
      </c>
      <c r="M58" s="308">
        <f>+K58/supporting_sheet!$E$4/365/24/60/$M$27*supporting_sheet!$E$6</f>
        <v>-2049.4670131366593</v>
      </c>
      <c r="N58" s="329" t="e">
        <f t="shared" si="3"/>
        <v>#DIV/0!</v>
      </c>
      <c r="O58" s="325"/>
      <c r="AE58" s="87">
        <f t="shared" si="0"/>
        <v>25</v>
      </c>
      <c r="AF58" s="87">
        <f t="shared" si="1"/>
        <v>-9999</v>
      </c>
      <c r="AG58" s="87" t="e">
        <f ca="1">IF(B58&lt;=YEAR(TODAY()), IF(#REF! = no_recovery, NA(),#REF!), NA())</f>
        <v>#REF!</v>
      </c>
      <c r="AH58" s="99">
        <f t="shared" si="2"/>
        <v>0</v>
      </c>
    </row>
    <row r="59" spans="1:34" ht="26.1" customHeight="1" thickBot="1" x14ac:dyDescent="0.3">
      <c r="B59" s="307">
        <f>'DONNÉES '!B67</f>
        <v>26</v>
      </c>
      <c r="C59" s="311"/>
      <c r="D59" s="314">
        <f>'DONNÉES '!I67</f>
        <v>0</v>
      </c>
      <c r="E59" s="312">
        <f t="shared" si="4"/>
        <v>0</v>
      </c>
      <c r="F59" s="308">
        <f>FOD_model_no_div!B38</f>
        <v>0</v>
      </c>
      <c r="G59" s="313">
        <f>+F59/supporting_sheet!$E$4</f>
        <v>0</v>
      </c>
      <c r="H59" s="313">
        <f>+F59/supporting_sheet!$E$4/365/24/60/$M$27*supporting_sheet!$E$6</f>
        <v>0</v>
      </c>
      <c r="I59" s="287"/>
      <c r="J59" s="312">
        <f>+bulk_tonnages_div!AH28</f>
        <v>0</v>
      </c>
      <c r="K59" s="308">
        <f>IF('DONNÉES '!$F$35="Oui",FOD_model_div!B38,-9999)</f>
        <v>-9999</v>
      </c>
      <c r="L59" s="308">
        <f>+K59/supporting_sheet!$E$4</f>
        <v>-15242378.048780488</v>
      </c>
      <c r="M59" s="308">
        <f>+K59/supporting_sheet!$E$4/365/24/60/$M$27*supporting_sheet!$E$6</f>
        <v>-2049.4670131366593</v>
      </c>
      <c r="N59" s="329" t="e">
        <f t="shared" si="3"/>
        <v>#DIV/0!</v>
      </c>
      <c r="O59" s="325"/>
      <c r="AE59" s="87">
        <f t="shared" si="0"/>
        <v>26</v>
      </c>
      <c r="AF59" s="87">
        <f t="shared" si="1"/>
        <v>-9999</v>
      </c>
      <c r="AG59" s="87" t="e">
        <f ca="1">IF(B59&lt;=YEAR(TODAY()), IF(#REF! = no_recovery, NA(),#REF!), NA())</f>
        <v>#REF!</v>
      </c>
      <c r="AH59" s="99">
        <f t="shared" si="2"/>
        <v>0</v>
      </c>
    </row>
    <row r="60" spans="1:34" ht="26.1" customHeight="1" thickBot="1" x14ac:dyDescent="0.3">
      <c r="B60" s="307">
        <f>'DONNÉES '!B68</f>
        <v>27</v>
      </c>
      <c r="C60" s="311"/>
      <c r="D60" s="314">
        <f>'DONNÉES '!I68</f>
        <v>0</v>
      </c>
      <c r="E60" s="312">
        <f t="shared" si="4"/>
        <v>0</v>
      </c>
      <c r="F60" s="308">
        <f>FOD_model_no_div!B39</f>
        <v>0</v>
      </c>
      <c r="G60" s="313">
        <f>+F60/supporting_sheet!$E$4</f>
        <v>0</v>
      </c>
      <c r="H60" s="313">
        <f>+F60/supporting_sheet!$E$4/365/24/60/$M$27*supporting_sheet!$E$6</f>
        <v>0</v>
      </c>
      <c r="I60" s="287"/>
      <c r="J60" s="312">
        <f>+bulk_tonnages_div!AH29</f>
        <v>0</v>
      </c>
      <c r="K60" s="308">
        <f>IF('DONNÉES '!$F$35="Oui",FOD_model_div!B39,-9999)</f>
        <v>-9999</v>
      </c>
      <c r="L60" s="308">
        <f>+K60/supporting_sheet!$E$4</f>
        <v>-15242378.048780488</v>
      </c>
      <c r="M60" s="308">
        <f>+K60/supporting_sheet!$E$4/365/24/60/$M$27*supporting_sheet!$E$6</f>
        <v>-2049.4670131366593</v>
      </c>
      <c r="N60" s="329" t="e">
        <f t="shared" si="3"/>
        <v>#DIV/0!</v>
      </c>
      <c r="O60" s="325"/>
      <c r="AE60" s="87">
        <f t="shared" si="0"/>
        <v>27</v>
      </c>
      <c r="AF60" s="87">
        <f t="shared" si="1"/>
        <v>-9999</v>
      </c>
      <c r="AG60" s="87" t="e">
        <f ca="1">IF(B60&lt;=YEAR(TODAY()), IF(#REF! = no_recovery, NA(),#REF!), NA())</f>
        <v>#REF!</v>
      </c>
      <c r="AH60" s="99">
        <f t="shared" si="2"/>
        <v>0</v>
      </c>
    </row>
    <row r="61" spans="1:34" ht="26.1" customHeight="1" thickBot="1" x14ac:dyDescent="0.3">
      <c r="B61" s="307">
        <f>'DONNÉES '!B69</f>
        <v>28</v>
      </c>
      <c r="C61" s="311"/>
      <c r="D61" s="314">
        <f>'DONNÉES '!I69</f>
        <v>0</v>
      </c>
      <c r="E61" s="312">
        <f t="shared" si="4"/>
        <v>0</v>
      </c>
      <c r="F61" s="308">
        <f>FOD_model_no_div!B40</f>
        <v>0</v>
      </c>
      <c r="G61" s="313">
        <f>+F61/supporting_sheet!$E$4</f>
        <v>0</v>
      </c>
      <c r="H61" s="313">
        <f>+F61/supporting_sheet!$E$4/365/24/60/$M$27*supporting_sheet!$E$6</f>
        <v>0</v>
      </c>
      <c r="I61" s="287"/>
      <c r="J61" s="312">
        <f>+bulk_tonnages_div!AH30</f>
        <v>0</v>
      </c>
      <c r="K61" s="308">
        <f>IF('DONNÉES '!$F$35="Oui",FOD_model_div!B40,-9999)</f>
        <v>-9999</v>
      </c>
      <c r="L61" s="308">
        <f>+K61/supporting_sheet!$E$4</f>
        <v>-15242378.048780488</v>
      </c>
      <c r="M61" s="308">
        <f>+K61/supporting_sheet!$E$4/365/24/60/$M$27*supporting_sheet!$E$6</f>
        <v>-2049.4670131366593</v>
      </c>
      <c r="N61" s="329" t="e">
        <f t="shared" si="3"/>
        <v>#DIV/0!</v>
      </c>
      <c r="O61" s="325"/>
      <c r="AE61" s="87">
        <f t="shared" si="0"/>
        <v>28</v>
      </c>
      <c r="AF61" s="87">
        <f t="shared" si="1"/>
        <v>-9999</v>
      </c>
      <c r="AG61" s="87" t="e">
        <f ca="1">IF(B61&lt;=YEAR(TODAY()), IF(#REF! = no_recovery, NA(),#REF!), NA())</f>
        <v>#REF!</v>
      </c>
      <c r="AH61" s="99">
        <f t="shared" si="2"/>
        <v>0</v>
      </c>
    </row>
    <row r="62" spans="1:34" ht="26.1" customHeight="1" thickBot="1" x14ac:dyDescent="0.3">
      <c r="B62" s="307">
        <f>'DONNÉES '!B70</f>
        <v>29</v>
      </c>
      <c r="C62" s="311"/>
      <c r="D62" s="314">
        <f>'DONNÉES '!I70</f>
        <v>0</v>
      </c>
      <c r="E62" s="312">
        <f t="shared" si="4"/>
        <v>0</v>
      </c>
      <c r="F62" s="308">
        <f>FOD_model_no_div!B41</f>
        <v>0</v>
      </c>
      <c r="G62" s="313">
        <f>+F62/supporting_sheet!$E$4</f>
        <v>0</v>
      </c>
      <c r="H62" s="313">
        <f>+F62/supporting_sheet!$E$4/365/24/60/$M$27*supporting_sheet!$E$6</f>
        <v>0</v>
      </c>
      <c r="I62" s="287"/>
      <c r="J62" s="312">
        <f>+bulk_tonnages_div!AH31</f>
        <v>0</v>
      </c>
      <c r="K62" s="308">
        <f>IF('DONNÉES '!$F$35="Oui",FOD_model_div!B41,-9999)</f>
        <v>-9999</v>
      </c>
      <c r="L62" s="308">
        <f>+K62/supporting_sheet!$E$4</f>
        <v>-15242378.048780488</v>
      </c>
      <c r="M62" s="308">
        <f>+K62/supporting_sheet!$E$4/365/24/60/$M$27*supporting_sheet!$E$6</f>
        <v>-2049.4670131366593</v>
      </c>
      <c r="N62" s="329" t="e">
        <f t="shared" si="3"/>
        <v>#DIV/0!</v>
      </c>
      <c r="O62" s="325"/>
      <c r="AE62" s="87">
        <f t="shared" si="0"/>
        <v>29</v>
      </c>
      <c r="AF62" s="87">
        <f t="shared" si="1"/>
        <v>-9999</v>
      </c>
      <c r="AG62" s="87" t="e">
        <f ca="1">IF(B62&lt;=YEAR(TODAY()), IF(#REF! = no_recovery, NA(),#REF!), NA())</f>
        <v>#REF!</v>
      </c>
      <c r="AH62" s="99">
        <f t="shared" si="2"/>
        <v>0</v>
      </c>
    </row>
    <row r="63" spans="1:34" ht="26.1" customHeight="1" thickBot="1" x14ac:dyDescent="0.3">
      <c r="B63" s="315">
        <f>'DONNÉES '!B71</f>
        <v>30</v>
      </c>
      <c r="C63" s="311"/>
      <c r="D63" s="314">
        <f>'DONNÉES '!I71</f>
        <v>0</v>
      </c>
      <c r="E63" s="312">
        <f t="shared" si="4"/>
        <v>0</v>
      </c>
      <c r="F63" s="308">
        <f>FOD_model_no_div!B42</f>
        <v>0</v>
      </c>
      <c r="G63" s="313">
        <f>+F63/supporting_sheet!$E$4</f>
        <v>0</v>
      </c>
      <c r="H63" s="313">
        <f>+F63/supporting_sheet!$E$4/365/24/60/$M$27*supporting_sheet!$E$6</f>
        <v>0</v>
      </c>
      <c r="I63" s="287"/>
      <c r="J63" s="312">
        <f>+bulk_tonnages_div!AH32</f>
        <v>0</v>
      </c>
      <c r="K63" s="308">
        <f>IF('DONNÉES '!$F$35="Oui",FOD_model_div!B42,-9999)</f>
        <v>-9999</v>
      </c>
      <c r="L63" s="308">
        <f>+K63/supporting_sheet!$E$4</f>
        <v>-15242378.048780488</v>
      </c>
      <c r="M63" s="308">
        <f>+K63/supporting_sheet!$E$4/365/24/60/$M$27*supporting_sheet!$E$6</f>
        <v>-2049.4670131366593</v>
      </c>
      <c r="N63" s="329" t="e">
        <f t="shared" si="3"/>
        <v>#DIV/0!</v>
      </c>
      <c r="O63" s="325"/>
      <c r="AE63" s="87">
        <f t="shared" si="0"/>
        <v>30</v>
      </c>
      <c r="AF63" s="87">
        <f t="shared" si="1"/>
        <v>-9999</v>
      </c>
      <c r="AG63" s="87" t="e">
        <f ca="1">IF(B63&lt;=YEAR(TODAY()), IF(#REF! = no_recovery, NA(),#REF!), NA())</f>
        <v>#REF!</v>
      </c>
      <c r="AH63" s="99">
        <f t="shared" si="2"/>
        <v>0</v>
      </c>
    </row>
    <row r="64" spans="1:34" ht="26.1" customHeight="1" thickBot="1" x14ac:dyDescent="0.3">
      <c r="B64" s="307">
        <f>'DONNÉES '!B72</f>
        <v>31</v>
      </c>
      <c r="C64" s="311"/>
      <c r="D64" s="314">
        <f>'DONNÉES '!I72</f>
        <v>0</v>
      </c>
      <c r="E64" s="312">
        <f t="shared" si="4"/>
        <v>0</v>
      </c>
      <c r="F64" s="308">
        <f>FOD_model_no_div!B43</f>
        <v>0</v>
      </c>
      <c r="G64" s="313">
        <f>+F64/supporting_sheet!$E$4</f>
        <v>0</v>
      </c>
      <c r="H64" s="313">
        <f>+F64/supporting_sheet!$E$4/365/24/60/$M$27*supporting_sheet!$E$6</f>
        <v>0</v>
      </c>
      <c r="I64" s="287"/>
      <c r="J64" s="312">
        <f>+bulk_tonnages_div!AH33</f>
        <v>0</v>
      </c>
      <c r="K64" s="308">
        <f>IF('DONNÉES '!$F$35="Oui",FOD_model_div!B43,-9999)</f>
        <v>-9999</v>
      </c>
      <c r="L64" s="308">
        <f>+K64/supporting_sheet!$E$4</f>
        <v>-15242378.048780488</v>
      </c>
      <c r="M64" s="308">
        <f>+K64/supporting_sheet!$E$4/365/24/60/$M$27*supporting_sheet!$E$6</f>
        <v>-2049.4670131366593</v>
      </c>
      <c r="N64" s="329" t="e">
        <f t="shared" si="3"/>
        <v>#DIV/0!</v>
      </c>
      <c r="O64" s="325"/>
      <c r="AE64" s="87">
        <f t="shared" si="0"/>
        <v>31</v>
      </c>
      <c r="AF64" s="87">
        <f t="shared" si="1"/>
        <v>-9999</v>
      </c>
      <c r="AG64" s="87" t="e">
        <f ca="1">IF(B64&lt;=YEAR(TODAY()), IF(#REF! = no_recovery, NA(),#REF!), NA())</f>
        <v>#REF!</v>
      </c>
      <c r="AH64" s="99">
        <f t="shared" si="2"/>
        <v>0</v>
      </c>
    </row>
    <row r="65" spans="2:34" ht="26.1" customHeight="1" thickBot="1" x14ac:dyDescent="0.3">
      <c r="B65" s="310">
        <f>'DONNÉES '!B73</f>
        <v>32</v>
      </c>
      <c r="C65" s="311"/>
      <c r="D65" s="314">
        <f>'DONNÉES '!I73</f>
        <v>0</v>
      </c>
      <c r="E65" s="312">
        <f t="shared" si="4"/>
        <v>0</v>
      </c>
      <c r="F65" s="308">
        <f>FOD_model_no_div!B44</f>
        <v>0</v>
      </c>
      <c r="G65" s="313">
        <f>+F65/supporting_sheet!$E$4</f>
        <v>0</v>
      </c>
      <c r="H65" s="313">
        <f>+F65/supporting_sheet!$E$4/365/24/60/$M$27*supporting_sheet!$E$6</f>
        <v>0</v>
      </c>
      <c r="I65" s="287"/>
      <c r="J65" s="312">
        <f>+bulk_tonnages_div!AH34</f>
        <v>0</v>
      </c>
      <c r="K65" s="308">
        <f>IF('DONNÉES '!$F$35="Oui",FOD_model_div!B44,-9999)</f>
        <v>-9999</v>
      </c>
      <c r="L65" s="308">
        <f>+K65/supporting_sheet!$E$4</f>
        <v>-15242378.048780488</v>
      </c>
      <c r="M65" s="308">
        <f>+K65/supporting_sheet!$E$4/365/24/60/$M$27*supporting_sheet!$E$6</f>
        <v>-2049.4670131366593</v>
      </c>
      <c r="N65" s="329" t="e">
        <f t="shared" si="3"/>
        <v>#DIV/0!</v>
      </c>
      <c r="O65" s="325"/>
      <c r="AE65" s="87">
        <f t="shared" ref="AE65:AE96" si="5">IF(B65&lt;=2075,B65,NA())</f>
        <v>32</v>
      </c>
      <c r="AF65" s="87">
        <f t="shared" ref="AF65:AF96" si="6">IF(B65&lt;=2075,K65,NA())</f>
        <v>-9999</v>
      </c>
      <c r="AG65" s="87" t="e">
        <f ca="1">IF(B65&lt;=YEAR(TODAY()), IF(#REF! = no_recovery, NA(),#REF!), NA())</f>
        <v>#REF!</v>
      </c>
      <c r="AH65" s="99">
        <f t="shared" ref="AH65:AH96" si="7">IF(B65&lt;=2075,F65,NA())</f>
        <v>0</v>
      </c>
    </row>
    <row r="66" spans="2:34" ht="26.1" customHeight="1" thickBot="1" x14ac:dyDescent="0.3">
      <c r="B66" s="307">
        <f>'DONNÉES '!B74</f>
        <v>33</v>
      </c>
      <c r="C66" s="311"/>
      <c r="D66" s="314">
        <f>'DONNÉES '!I74</f>
        <v>0</v>
      </c>
      <c r="E66" s="312">
        <f t="shared" si="4"/>
        <v>0</v>
      </c>
      <c r="F66" s="308">
        <f>FOD_model_no_div!B45</f>
        <v>0</v>
      </c>
      <c r="G66" s="313">
        <f>+F66/supporting_sheet!$E$4</f>
        <v>0</v>
      </c>
      <c r="H66" s="313">
        <f>+F66/supporting_sheet!$E$4/365/24/60/$M$27*supporting_sheet!$E$6</f>
        <v>0</v>
      </c>
      <c r="I66" s="287"/>
      <c r="J66" s="312">
        <f>+bulk_tonnages_div!AH35</f>
        <v>0</v>
      </c>
      <c r="K66" s="308">
        <f>IF('DONNÉES '!$F$35="Oui",FOD_model_div!B45,-9999)</f>
        <v>-9999</v>
      </c>
      <c r="L66" s="308">
        <f>+K66/supporting_sheet!$E$4</f>
        <v>-15242378.048780488</v>
      </c>
      <c r="M66" s="308">
        <f>+K66/supporting_sheet!$E$4/365/24/60/$M$27*supporting_sheet!$E$6</f>
        <v>-2049.4670131366593</v>
      </c>
      <c r="N66" s="329" t="e">
        <f t="shared" ref="N66:N97" si="8">+(F66-K66)/F66</f>
        <v>#DIV/0!</v>
      </c>
      <c r="O66" s="325"/>
      <c r="P66" s="98"/>
      <c r="AE66" s="87">
        <f t="shared" si="5"/>
        <v>33</v>
      </c>
      <c r="AF66" s="87">
        <f t="shared" si="6"/>
        <v>-9999</v>
      </c>
      <c r="AG66" s="87" t="e">
        <f ca="1">IF(B66&lt;=YEAR(TODAY()), IF(#REF! = no_recovery, NA(),#REF!), NA())</f>
        <v>#REF!</v>
      </c>
      <c r="AH66" s="99">
        <f t="shared" si="7"/>
        <v>0</v>
      </c>
    </row>
    <row r="67" spans="2:34" ht="26.1" customHeight="1" thickBot="1" x14ac:dyDescent="0.3">
      <c r="B67" s="307">
        <f>'DONNÉES '!B75</f>
        <v>34</v>
      </c>
      <c r="C67" s="311"/>
      <c r="D67" s="314">
        <f>'DONNÉES '!I75</f>
        <v>0</v>
      </c>
      <c r="E67" s="312">
        <f t="shared" si="4"/>
        <v>0</v>
      </c>
      <c r="F67" s="308">
        <f>FOD_model_no_div!B46</f>
        <v>0</v>
      </c>
      <c r="G67" s="313">
        <f>+F67/supporting_sheet!$E$4</f>
        <v>0</v>
      </c>
      <c r="H67" s="313">
        <f>+F67/supporting_sheet!$E$4/365/24/60/$M$27*supporting_sheet!$E$6</f>
        <v>0</v>
      </c>
      <c r="I67" s="287"/>
      <c r="J67" s="312">
        <f>+bulk_tonnages_div!AH36</f>
        <v>0</v>
      </c>
      <c r="K67" s="308">
        <f>IF('DONNÉES '!$F$35="Oui",FOD_model_div!B46,-9999)</f>
        <v>-9999</v>
      </c>
      <c r="L67" s="308">
        <f>+K67/supporting_sheet!$E$4</f>
        <v>-15242378.048780488</v>
      </c>
      <c r="M67" s="308">
        <f>+K67/supporting_sheet!$E$4/365/24/60/$M$27*supporting_sheet!$E$6</f>
        <v>-2049.4670131366593</v>
      </c>
      <c r="N67" s="329" t="e">
        <f t="shared" si="8"/>
        <v>#DIV/0!</v>
      </c>
      <c r="O67" s="325"/>
      <c r="AE67" s="87">
        <f t="shared" si="5"/>
        <v>34</v>
      </c>
      <c r="AF67" s="87">
        <f t="shared" si="6"/>
        <v>-9999</v>
      </c>
      <c r="AG67" s="87" t="e">
        <f ca="1">IF(B67&lt;=YEAR(TODAY()), IF(#REF! = no_recovery, NA(),#REF!), NA())</f>
        <v>#REF!</v>
      </c>
      <c r="AH67" s="99">
        <f t="shared" si="7"/>
        <v>0</v>
      </c>
    </row>
    <row r="68" spans="2:34" ht="26.1" customHeight="1" thickBot="1" x14ac:dyDescent="0.3">
      <c r="B68" s="307">
        <f>'DONNÉES '!B76</f>
        <v>35</v>
      </c>
      <c r="C68" s="311"/>
      <c r="D68" s="314">
        <f>'DONNÉES '!I76</f>
        <v>0</v>
      </c>
      <c r="E68" s="312">
        <f t="shared" si="4"/>
        <v>0</v>
      </c>
      <c r="F68" s="308">
        <f>FOD_model_no_div!B47</f>
        <v>0</v>
      </c>
      <c r="G68" s="313">
        <f>+F68/supporting_sheet!$E$4</f>
        <v>0</v>
      </c>
      <c r="H68" s="313">
        <f>+F68/supporting_sheet!$E$4/365/24/60/$M$27*supporting_sheet!$E$6</f>
        <v>0</v>
      </c>
      <c r="I68" s="287"/>
      <c r="J68" s="312">
        <f>+bulk_tonnages_div!AH37</f>
        <v>0</v>
      </c>
      <c r="K68" s="308">
        <f>IF('DONNÉES '!$F$35="Oui",FOD_model_div!B47,-9999)</f>
        <v>-9999</v>
      </c>
      <c r="L68" s="308">
        <f>+K68/supporting_sheet!$E$4</f>
        <v>-15242378.048780488</v>
      </c>
      <c r="M68" s="308">
        <f>+K68/supporting_sheet!$E$4/365/24/60/$M$27*supporting_sheet!$E$6</f>
        <v>-2049.4670131366593</v>
      </c>
      <c r="N68" s="329" t="e">
        <f t="shared" si="8"/>
        <v>#DIV/0!</v>
      </c>
      <c r="O68" s="325"/>
      <c r="AE68" s="87">
        <f t="shared" si="5"/>
        <v>35</v>
      </c>
      <c r="AF68" s="87">
        <f t="shared" si="6"/>
        <v>-9999</v>
      </c>
      <c r="AG68" s="87" t="e">
        <f ca="1">IF(B68&lt;=YEAR(TODAY()), IF(#REF! = no_recovery, NA(),#REF!), NA())</f>
        <v>#REF!</v>
      </c>
      <c r="AH68" s="99">
        <f t="shared" si="7"/>
        <v>0</v>
      </c>
    </row>
    <row r="69" spans="2:34" ht="26.1" customHeight="1" thickBot="1" x14ac:dyDescent="0.3">
      <c r="B69" s="307">
        <f>'DONNÉES '!B77</f>
        <v>36</v>
      </c>
      <c r="C69" s="311"/>
      <c r="D69" s="314">
        <f>'DONNÉES '!I77</f>
        <v>0</v>
      </c>
      <c r="E69" s="312">
        <f t="shared" si="4"/>
        <v>0</v>
      </c>
      <c r="F69" s="308">
        <f>FOD_model_no_div!B48</f>
        <v>0</v>
      </c>
      <c r="G69" s="313">
        <f>+F69/supporting_sheet!$E$4</f>
        <v>0</v>
      </c>
      <c r="H69" s="313">
        <f>+F69/supporting_sheet!$E$4/365/24/60/$M$27*supporting_sheet!$E$6</f>
        <v>0</v>
      </c>
      <c r="I69" s="287"/>
      <c r="J69" s="312">
        <f>+bulk_tonnages_div!AH38</f>
        <v>0</v>
      </c>
      <c r="K69" s="308">
        <f>IF('DONNÉES '!$F$35="Oui",FOD_model_div!B48,-9999)</f>
        <v>-9999</v>
      </c>
      <c r="L69" s="308">
        <f>+K69/supporting_sheet!$E$4</f>
        <v>-15242378.048780488</v>
      </c>
      <c r="M69" s="308">
        <f>+K69/supporting_sheet!$E$4/365/24/60/$M$27*supporting_sheet!$E$6</f>
        <v>-2049.4670131366593</v>
      </c>
      <c r="N69" s="329" t="e">
        <f t="shared" si="8"/>
        <v>#DIV/0!</v>
      </c>
      <c r="O69" s="325"/>
      <c r="AE69" s="87">
        <f t="shared" si="5"/>
        <v>36</v>
      </c>
      <c r="AF69" s="87">
        <f t="shared" si="6"/>
        <v>-9999</v>
      </c>
      <c r="AG69" s="87" t="e">
        <f ca="1">IF(B69&lt;=YEAR(TODAY()), IF(#REF! = no_recovery, NA(),#REF!), NA())</f>
        <v>#REF!</v>
      </c>
      <c r="AH69" s="99">
        <f t="shared" si="7"/>
        <v>0</v>
      </c>
    </row>
    <row r="70" spans="2:34" ht="26.1" customHeight="1" thickBot="1" x14ac:dyDescent="0.3">
      <c r="B70" s="307">
        <f>'DONNÉES '!B78</f>
        <v>37</v>
      </c>
      <c r="C70" s="311"/>
      <c r="D70" s="314">
        <f>'DONNÉES '!I78</f>
        <v>0</v>
      </c>
      <c r="E70" s="312">
        <f t="shared" si="4"/>
        <v>0</v>
      </c>
      <c r="F70" s="308">
        <f>FOD_model_no_div!B49</f>
        <v>0</v>
      </c>
      <c r="G70" s="313">
        <f>+F70/supporting_sheet!$E$4</f>
        <v>0</v>
      </c>
      <c r="H70" s="313">
        <f>+F70/supporting_sheet!$E$4/365/24/60/$M$27*supporting_sheet!$E$6</f>
        <v>0</v>
      </c>
      <c r="I70" s="287"/>
      <c r="J70" s="312">
        <f>+bulk_tonnages_div!AH39</f>
        <v>0</v>
      </c>
      <c r="K70" s="308">
        <f>IF('DONNÉES '!$F$35="Oui",FOD_model_div!B49,-9999)</f>
        <v>-9999</v>
      </c>
      <c r="L70" s="308">
        <f>+K70/supporting_sheet!$E$4</f>
        <v>-15242378.048780488</v>
      </c>
      <c r="M70" s="308">
        <f>+K70/supporting_sheet!$E$4/365/24/60/$M$27*supporting_sheet!$E$6</f>
        <v>-2049.4670131366593</v>
      </c>
      <c r="N70" s="329" t="e">
        <f t="shared" si="8"/>
        <v>#DIV/0!</v>
      </c>
      <c r="O70" s="325"/>
      <c r="P70" s="100"/>
      <c r="AE70" s="87">
        <f t="shared" si="5"/>
        <v>37</v>
      </c>
      <c r="AF70" s="87">
        <f t="shared" si="6"/>
        <v>-9999</v>
      </c>
      <c r="AG70" s="87" t="e">
        <f ca="1">IF(B70&lt;=YEAR(TODAY()), IF(#REF! = no_recovery, NA(),#REF!), NA())</f>
        <v>#REF!</v>
      </c>
      <c r="AH70" s="99">
        <f t="shared" si="7"/>
        <v>0</v>
      </c>
    </row>
    <row r="71" spans="2:34" ht="26.1" customHeight="1" thickBot="1" x14ac:dyDescent="0.3">
      <c r="B71" s="307">
        <f>'DONNÉES '!B79</f>
        <v>38</v>
      </c>
      <c r="C71" s="311"/>
      <c r="D71" s="314">
        <f>'DONNÉES '!I79</f>
        <v>0</v>
      </c>
      <c r="E71" s="312">
        <f t="shared" si="4"/>
        <v>0</v>
      </c>
      <c r="F71" s="308">
        <f>FOD_model_no_div!B50</f>
        <v>0</v>
      </c>
      <c r="G71" s="313">
        <f>+F71/supporting_sheet!$E$4</f>
        <v>0</v>
      </c>
      <c r="H71" s="313">
        <f>+F71/supporting_sheet!$E$4/365/24/60/$M$27*supporting_sheet!$E$6</f>
        <v>0</v>
      </c>
      <c r="I71" s="287"/>
      <c r="J71" s="312">
        <f>+bulk_tonnages_div!AH40</f>
        <v>0</v>
      </c>
      <c r="K71" s="308">
        <f>IF('DONNÉES '!$F$35="Oui",FOD_model_div!B50,-9999)</f>
        <v>-9999</v>
      </c>
      <c r="L71" s="308">
        <f>+K71/supporting_sheet!$E$4</f>
        <v>-15242378.048780488</v>
      </c>
      <c r="M71" s="308">
        <f>+K71/supporting_sheet!$E$4/365/24/60/$M$27*supporting_sheet!$E$6</f>
        <v>-2049.4670131366593</v>
      </c>
      <c r="N71" s="329" t="e">
        <f t="shared" si="8"/>
        <v>#DIV/0!</v>
      </c>
      <c r="O71" s="325"/>
      <c r="AE71" s="87">
        <f t="shared" si="5"/>
        <v>38</v>
      </c>
      <c r="AF71" s="87">
        <f t="shared" si="6"/>
        <v>-9999</v>
      </c>
      <c r="AG71" s="87" t="e">
        <f ca="1">IF(B71&lt;=YEAR(TODAY()), IF(#REF! = no_recovery, NA(),#REF!), NA())</f>
        <v>#REF!</v>
      </c>
      <c r="AH71" s="99">
        <f t="shared" si="7"/>
        <v>0</v>
      </c>
    </row>
    <row r="72" spans="2:34" ht="26.1" customHeight="1" thickBot="1" x14ac:dyDescent="0.3">
      <c r="B72" s="307">
        <f>'DONNÉES '!B80</f>
        <v>39</v>
      </c>
      <c r="C72" s="311"/>
      <c r="D72" s="314">
        <f>'DONNÉES '!I80</f>
        <v>0</v>
      </c>
      <c r="E72" s="312">
        <f t="shared" si="4"/>
        <v>0</v>
      </c>
      <c r="F72" s="308">
        <f>FOD_model_no_div!B51</f>
        <v>0</v>
      </c>
      <c r="G72" s="313">
        <f>+F72/supporting_sheet!$E$4</f>
        <v>0</v>
      </c>
      <c r="H72" s="313">
        <f>+F72/supporting_sheet!$E$4/365/24/60/$M$27*supporting_sheet!$E$6</f>
        <v>0</v>
      </c>
      <c r="I72" s="287"/>
      <c r="J72" s="312">
        <f>+bulk_tonnages_div!AH41</f>
        <v>0</v>
      </c>
      <c r="K72" s="308">
        <f>IF('DONNÉES '!$F$35="Oui",FOD_model_div!B51,-9999)</f>
        <v>-9999</v>
      </c>
      <c r="L72" s="308">
        <f>+K72/supporting_sheet!$E$4</f>
        <v>-15242378.048780488</v>
      </c>
      <c r="M72" s="308">
        <f>+K72/supporting_sheet!$E$4/365/24/60/$M$27*supporting_sheet!$E$6</f>
        <v>-2049.4670131366593</v>
      </c>
      <c r="N72" s="329" t="e">
        <f t="shared" si="8"/>
        <v>#DIV/0!</v>
      </c>
      <c r="O72" s="325"/>
      <c r="AE72" s="87">
        <f t="shared" si="5"/>
        <v>39</v>
      </c>
      <c r="AF72" s="87">
        <f t="shared" si="6"/>
        <v>-9999</v>
      </c>
      <c r="AG72" s="87" t="e">
        <f ca="1">IF(B72&lt;=YEAR(TODAY()), IF(#REF! = no_recovery, NA(),#REF!), NA())</f>
        <v>#REF!</v>
      </c>
      <c r="AH72" s="99">
        <f t="shared" si="7"/>
        <v>0</v>
      </c>
    </row>
    <row r="73" spans="2:34" ht="26.1" customHeight="1" thickBot="1" x14ac:dyDescent="0.3">
      <c r="B73" s="307">
        <f>'DONNÉES '!B81</f>
        <v>40</v>
      </c>
      <c r="C73" s="311"/>
      <c r="D73" s="314">
        <f>'DONNÉES '!I81</f>
        <v>0</v>
      </c>
      <c r="E73" s="312">
        <f t="shared" si="4"/>
        <v>0</v>
      </c>
      <c r="F73" s="308">
        <f>FOD_model_no_div!B52</f>
        <v>0</v>
      </c>
      <c r="G73" s="313">
        <f>+F73/supporting_sheet!$E$4</f>
        <v>0</v>
      </c>
      <c r="H73" s="313">
        <f>+F73/supporting_sheet!$E$4/365/24/60/$M$27*supporting_sheet!$E$6</f>
        <v>0</v>
      </c>
      <c r="I73" s="287"/>
      <c r="J73" s="312">
        <f>+bulk_tonnages_div!AH42</f>
        <v>0</v>
      </c>
      <c r="K73" s="308">
        <f>IF('DONNÉES '!$F$35="Oui",FOD_model_div!B52,-9999)</f>
        <v>-9999</v>
      </c>
      <c r="L73" s="308">
        <f>+K73/supporting_sheet!$E$4</f>
        <v>-15242378.048780488</v>
      </c>
      <c r="M73" s="308">
        <f>+K73/supporting_sheet!$E$4/365/24/60/$M$27*supporting_sheet!$E$6</f>
        <v>-2049.4670131366593</v>
      </c>
      <c r="N73" s="329" t="e">
        <f t="shared" si="8"/>
        <v>#DIV/0!</v>
      </c>
      <c r="O73" s="325"/>
      <c r="AE73" s="87">
        <f t="shared" si="5"/>
        <v>40</v>
      </c>
      <c r="AF73" s="87">
        <f t="shared" si="6"/>
        <v>-9999</v>
      </c>
      <c r="AG73" s="87" t="e">
        <f ca="1">IF(B73&lt;=YEAR(TODAY()), IF(#REF! = no_recovery, NA(),#REF!), NA())</f>
        <v>#REF!</v>
      </c>
      <c r="AH73" s="99">
        <f t="shared" si="7"/>
        <v>0</v>
      </c>
    </row>
    <row r="74" spans="2:34" ht="26.1" customHeight="1" thickBot="1" x14ac:dyDescent="0.3">
      <c r="B74" s="307">
        <f>'DONNÉES '!B82</f>
        <v>41</v>
      </c>
      <c r="C74" s="311"/>
      <c r="D74" s="314">
        <f>'DONNÉES '!I82</f>
        <v>0</v>
      </c>
      <c r="E74" s="312">
        <f t="shared" si="4"/>
        <v>0</v>
      </c>
      <c r="F74" s="308">
        <f>FOD_model_no_div!B53</f>
        <v>0</v>
      </c>
      <c r="G74" s="313">
        <f>+F74/supporting_sheet!$E$4</f>
        <v>0</v>
      </c>
      <c r="H74" s="313">
        <f>+F74/supporting_sheet!$E$4/365/24/60/$M$27*supporting_sheet!$E$6</f>
        <v>0</v>
      </c>
      <c r="I74" s="287"/>
      <c r="J74" s="312">
        <f>+bulk_tonnages_div!AH43</f>
        <v>0</v>
      </c>
      <c r="K74" s="308">
        <f>IF('DONNÉES '!$F$35="Oui",FOD_model_div!B53,-9999)</f>
        <v>-9999</v>
      </c>
      <c r="L74" s="308">
        <f>+K74/supporting_sheet!$E$4</f>
        <v>-15242378.048780488</v>
      </c>
      <c r="M74" s="308">
        <f>+K74/supporting_sheet!$E$4/365/24/60/$M$27*supporting_sheet!$E$6</f>
        <v>-2049.4670131366593</v>
      </c>
      <c r="N74" s="329" t="e">
        <f t="shared" si="8"/>
        <v>#DIV/0!</v>
      </c>
      <c r="O74" s="325"/>
      <c r="AE74" s="87">
        <f t="shared" si="5"/>
        <v>41</v>
      </c>
      <c r="AF74" s="87">
        <f t="shared" si="6"/>
        <v>-9999</v>
      </c>
      <c r="AG74" s="87" t="e">
        <f ca="1">IF(B74&lt;=YEAR(TODAY()), IF(#REF! = no_recovery, NA(),#REF!), NA())</f>
        <v>#REF!</v>
      </c>
      <c r="AH74" s="99">
        <f t="shared" si="7"/>
        <v>0</v>
      </c>
    </row>
    <row r="75" spans="2:34" ht="26.1" customHeight="1" thickBot="1" x14ac:dyDescent="0.3">
      <c r="B75" s="307">
        <f>'DONNÉES '!B83</f>
        <v>42</v>
      </c>
      <c r="C75" s="311"/>
      <c r="D75" s="314">
        <f>'DONNÉES '!I83</f>
        <v>0</v>
      </c>
      <c r="E75" s="312">
        <f t="shared" si="4"/>
        <v>0</v>
      </c>
      <c r="F75" s="308">
        <f>FOD_model_no_div!B54</f>
        <v>0</v>
      </c>
      <c r="G75" s="313">
        <f>+F75/supporting_sheet!$E$4</f>
        <v>0</v>
      </c>
      <c r="H75" s="313">
        <f>+F75/supporting_sheet!$E$4/365/24/60/$M$27*supporting_sheet!$E$6</f>
        <v>0</v>
      </c>
      <c r="I75" s="287"/>
      <c r="J75" s="312">
        <f>+bulk_tonnages_div!AH44</f>
        <v>0</v>
      </c>
      <c r="K75" s="308">
        <f>IF('DONNÉES '!$F$35="Oui",FOD_model_div!B54,-9999)</f>
        <v>-9999</v>
      </c>
      <c r="L75" s="308">
        <f>+K75/supporting_sheet!$E$4</f>
        <v>-15242378.048780488</v>
      </c>
      <c r="M75" s="308">
        <f>+K75/supporting_sheet!$E$4/365/24/60/$M$27*supporting_sheet!$E$6</f>
        <v>-2049.4670131366593</v>
      </c>
      <c r="N75" s="329" t="e">
        <f t="shared" si="8"/>
        <v>#DIV/0!</v>
      </c>
      <c r="O75" s="325"/>
      <c r="AE75" s="87">
        <f t="shared" si="5"/>
        <v>42</v>
      </c>
      <c r="AF75" s="87">
        <f t="shared" si="6"/>
        <v>-9999</v>
      </c>
      <c r="AG75" s="87" t="e">
        <f ca="1">IF(B75&lt;=YEAR(TODAY()), IF(#REF! = no_recovery, NA(),#REF!), NA())</f>
        <v>#REF!</v>
      </c>
      <c r="AH75" s="99">
        <f t="shared" si="7"/>
        <v>0</v>
      </c>
    </row>
    <row r="76" spans="2:34" ht="26.1" customHeight="1" thickBot="1" x14ac:dyDescent="0.3">
      <c r="B76" s="307">
        <f>'DONNÉES '!B84</f>
        <v>43</v>
      </c>
      <c r="C76" s="311"/>
      <c r="D76" s="314">
        <f>'DONNÉES '!I84</f>
        <v>0</v>
      </c>
      <c r="E76" s="312">
        <f t="shared" si="4"/>
        <v>0</v>
      </c>
      <c r="F76" s="308">
        <f>FOD_model_no_div!B55</f>
        <v>0</v>
      </c>
      <c r="G76" s="313">
        <f>+F76/supporting_sheet!$E$4</f>
        <v>0</v>
      </c>
      <c r="H76" s="313">
        <f>+F76/supporting_sheet!$E$4/365/24/60/$M$27*supporting_sheet!$E$6</f>
        <v>0</v>
      </c>
      <c r="I76" s="287"/>
      <c r="J76" s="312">
        <f>+bulk_tonnages_div!AH45</f>
        <v>0</v>
      </c>
      <c r="K76" s="308">
        <f>IF('DONNÉES '!$F$35="Oui",FOD_model_div!B55,-9999)</f>
        <v>-9999</v>
      </c>
      <c r="L76" s="308">
        <f>+K76/supporting_sheet!$E$4</f>
        <v>-15242378.048780488</v>
      </c>
      <c r="M76" s="308">
        <f>+K76/supporting_sheet!$E$4/365/24/60/$M$27*supporting_sheet!$E$6</f>
        <v>-2049.4670131366593</v>
      </c>
      <c r="N76" s="329" t="e">
        <f t="shared" si="8"/>
        <v>#DIV/0!</v>
      </c>
      <c r="O76" s="325"/>
      <c r="AE76" s="87">
        <f t="shared" si="5"/>
        <v>43</v>
      </c>
      <c r="AF76" s="87">
        <f t="shared" si="6"/>
        <v>-9999</v>
      </c>
      <c r="AG76" s="87" t="e">
        <f ca="1">IF(B76&lt;=YEAR(TODAY()), IF(#REF! = no_recovery, NA(),#REF!), NA())</f>
        <v>#REF!</v>
      </c>
      <c r="AH76" s="99">
        <f t="shared" si="7"/>
        <v>0</v>
      </c>
    </row>
    <row r="77" spans="2:34" ht="26.1" customHeight="1" thickBot="1" x14ac:dyDescent="0.3">
      <c r="B77" s="307">
        <f>'DONNÉES '!B85</f>
        <v>44</v>
      </c>
      <c r="C77" s="311"/>
      <c r="D77" s="314">
        <f>'DONNÉES '!I85</f>
        <v>0</v>
      </c>
      <c r="E77" s="312">
        <f t="shared" si="4"/>
        <v>0</v>
      </c>
      <c r="F77" s="308">
        <f>FOD_model_no_div!B56</f>
        <v>0</v>
      </c>
      <c r="G77" s="313">
        <f>+F77/supporting_sheet!$E$4</f>
        <v>0</v>
      </c>
      <c r="H77" s="313">
        <f>+F77/supporting_sheet!$E$4/365/24/60/$M$27*supporting_sheet!$E$6</f>
        <v>0</v>
      </c>
      <c r="I77" s="287"/>
      <c r="J77" s="312">
        <f>+bulk_tonnages_div!AH46</f>
        <v>0</v>
      </c>
      <c r="K77" s="308">
        <f>IF('DONNÉES '!$F$35="Oui",FOD_model_div!B56,-9999)</f>
        <v>-9999</v>
      </c>
      <c r="L77" s="308">
        <f>+K77/supporting_sheet!$E$4</f>
        <v>-15242378.048780488</v>
      </c>
      <c r="M77" s="308">
        <f>+K77/supporting_sheet!$E$4/365/24/60/$M$27*supporting_sheet!$E$6</f>
        <v>-2049.4670131366593</v>
      </c>
      <c r="N77" s="329" t="e">
        <f t="shared" si="8"/>
        <v>#DIV/0!</v>
      </c>
      <c r="O77" s="325"/>
      <c r="AE77" s="87">
        <f t="shared" si="5"/>
        <v>44</v>
      </c>
      <c r="AF77" s="87">
        <f t="shared" si="6"/>
        <v>-9999</v>
      </c>
      <c r="AG77" s="87" t="e">
        <f ca="1">IF(B77&lt;=YEAR(TODAY()), IF(#REF! = no_recovery, NA(),#REF!), NA())</f>
        <v>#REF!</v>
      </c>
      <c r="AH77" s="99">
        <f t="shared" si="7"/>
        <v>0</v>
      </c>
    </row>
    <row r="78" spans="2:34" ht="26.1" customHeight="1" thickBot="1" x14ac:dyDescent="0.3">
      <c r="B78" s="307">
        <f>'DONNÉES '!B86</f>
        <v>45</v>
      </c>
      <c r="C78" s="311"/>
      <c r="D78" s="314">
        <f>'DONNÉES '!I86</f>
        <v>0</v>
      </c>
      <c r="E78" s="312">
        <f t="shared" si="4"/>
        <v>0</v>
      </c>
      <c r="F78" s="308">
        <f>FOD_model_no_div!B57</f>
        <v>0</v>
      </c>
      <c r="G78" s="313">
        <f>+F78/supporting_sheet!$E$4</f>
        <v>0</v>
      </c>
      <c r="H78" s="313">
        <f>+F78/supporting_sheet!$E$4/365/24/60/$M$27*supporting_sheet!$E$6</f>
        <v>0</v>
      </c>
      <c r="I78" s="287"/>
      <c r="J78" s="312">
        <f>+bulk_tonnages_div!AH47</f>
        <v>0</v>
      </c>
      <c r="K78" s="308">
        <f>IF('DONNÉES '!$F$35="Oui",FOD_model_div!B57,-9999)</f>
        <v>-9999</v>
      </c>
      <c r="L78" s="308">
        <f>+K78/supporting_sheet!$E$4</f>
        <v>-15242378.048780488</v>
      </c>
      <c r="M78" s="308">
        <f>+K78/supporting_sheet!$E$4/365/24/60/$M$27*supporting_sheet!$E$6</f>
        <v>-2049.4670131366593</v>
      </c>
      <c r="N78" s="329" t="e">
        <f t="shared" si="8"/>
        <v>#DIV/0!</v>
      </c>
      <c r="O78" s="325"/>
      <c r="AE78" s="87">
        <f t="shared" si="5"/>
        <v>45</v>
      </c>
      <c r="AF78" s="87">
        <f t="shared" si="6"/>
        <v>-9999</v>
      </c>
      <c r="AG78" s="87" t="e">
        <f ca="1">IF(B78&lt;=YEAR(TODAY()), IF(#REF! = no_recovery, NA(),#REF!), NA())</f>
        <v>#REF!</v>
      </c>
      <c r="AH78" s="99">
        <f t="shared" si="7"/>
        <v>0</v>
      </c>
    </row>
    <row r="79" spans="2:34" ht="26.1" customHeight="1" thickBot="1" x14ac:dyDescent="0.3">
      <c r="B79" s="307">
        <f>'DONNÉES '!B87</f>
        <v>46</v>
      </c>
      <c r="C79" s="311"/>
      <c r="D79" s="314">
        <f>'DONNÉES '!I87</f>
        <v>0</v>
      </c>
      <c r="E79" s="312">
        <f t="shared" si="4"/>
        <v>0</v>
      </c>
      <c r="F79" s="308">
        <f>FOD_model_no_div!B58</f>
        <v>0</v>
      </c>
      <c r="G79" s="313">
        <f>+F79/supporting_sheet!$E$4</f>
        <v>0</v>
      </c>
      <c r="H79" s="313">
        <f>+F79/supporting_sheet!$E$4/365/24/60/$M$27*supporting_sheet!$E$6</f>
        <v>0</v>
      </c>
      <c r="I79" s="287"/>
      <c r="J79" s="312">
        <f>+bulk_tonnages_div!AH48</f>
        <v>0</v>
      </c>
      <c r="K79" s="308">
        <f>IF('DONNÉES '!$F$35="Oui",FOD_model_div!B58,-9999)</f>
        <v>-9999</v>
      </c>
      <c r="L79" s="308">
        <f>+K79/supporting_sheet!$E$4</f>
        <v>-15242378.048780488</v>
      </c>
      <c r="M79" s="308">
        <f>+K79/supporting_sheet!$E$4/365/24/60/$M$27*supporting_sheet!$E$6</f>
        <v>-2049.4670131366593</v>
      </c>
      <c r="N79" s="329" t="e">
        <f t="shared" si="8"/>
        <v>#DIV/0!</v>
      </c>
      <c r="O79" s="325"/>
      <c r="AE79" s="87">
        <f t="shared" si="5"/>
        <v>46</v>
      </c>
      <c r="AF79" s="87">
        <f t="shared" si="6"/>
        <v>-9999</v>
      </c>
      <c r="AG79" s="87" t="e">
        <f ca="1">IF(B79&lt;=YEAR(TODAY()), IF(#REF! = no_recovery, NA(),#REF!), NA())</f>
        <v>#REF!</v>
      </c>
      <c r="AH79" s="99">
        <f t="shared" si="7"/>
        <v>0</v>
      </c>
    </row>
    <row r="80" spans="2:34" ht="26.1" customHeight="1" thickBot="1" x14ac:dyDescent="0.3">
      <c r="B80" s="307">
        <f>'DONNÉES '!B88</f>
        <v>47</v>
      </c>
      <c r="C80" s="311"/>
      <c r="D80" s="314">
        <f>'DONNÉES '!I88</f>
        <v>0</v>
      </c>
      <c r="E80" s="312">
        <f t="shared" si="4"/>
        <v>0</v>
      </c>
      <c r="F80" s="308">
        <f>FOD_model_no_div!B59</f>
        <v>0</v>
      </c>
      <c r="G80" s="313">
        <f>+F80/supporting_sheet!$E$4</f>
        <v>0</v>
      </c>
      <c r="H80" s="313">
        <f>+F80/supporting_sheet!$E$4/365/24/60/$M$27*supporting_sheet!$E$6</f>
        <v>0</v>
      </c>
      <c r="I80" s="287"/>
      <c r="J80" s="312">
        <f>+bulk_tonnages_div!AH49</f>
        <v>0</v>
      </c>
      <c r="K80" s="308">
        <f>IF('DONNÉES '!$F$35="Oui",FOD_model_div!B59,-9999)</f>
        <v>-9999</v>
      </c>
      <c r="L80" s="308">
        <f>+K80/supporting_sheet!$E$4</f>
        <v>-15242378.048780488</v>
      </c>
      <c r="M80" s="308">
        <f>+K80/supporting_sheet!$E$4/365/24/60/$M$27*supporting_sheet!$E$6</f>
        <v>-2049.4670131366593</v>
      </c>
      <c r="N80" s="329" t="e">
        <f t="shared" si="8"/>
        <v>#DIV/0!</v>
      </c>
      <c r="O80" s="325"/>
      <c r="AE80" s="87">
        <f t="shared" si="5"/>
        <v>47</v>
      </c>
      <c r="AF80" s="87">
        <f t="shared" si="6"/>
        <v>-9999</v>
      </c>
      <c r="AG80" s="87" t="e">
        <f ca="1">IF(B80&lt;=YEAR(TODAY()), IF(#REF! = no_recovery, NA(),#REF!), NA())</f>
        <v>#REF!</v>
      </c>
      <c r="AH80" s="99">
        <f t="shared" si="7"/>
        <v>0</v>
      </c>
    </row>
    <row r="81" spans="2:34" ht="26.1" customHeight="1" thickBot="1" x14ac:dyDescent="0.3">
      <c r="B81" s="307">
        <f>'DONNÉES '!B89</f>
        <v>48</v>
      </c>
      <c r="C81" s="311"/>
      <c r="D81" s="314">
        <f>'DONNÉES '!I89</f>
        <v>0</v>
      </c>
      <c r="E81" s="312">
        <f t="shared" si="4"/>
        <v>0</v>
      </c>
      <c r="F81" s="308">
        <f>FOD_model_no_div!B60</f>
        <v>0</v>
      </c>
      <c r="G81" s="313">
        <f>+F81/supporting_sheet!$E$4</f>
        <v>0</v>
      </c>
      <c r="H81" s="313">
        <f>+F81/supporting_sheet!$E$4/365/24/60/$M$27*supporting_sheet!$E$6</f>
        <v>0</v>
      </c>
      <c r="I81" s="287"/>
      <c r="J81" s="312">
        <f>+bulk_tonnages_div!AH50</f>
        <v>0</v>
      </c>
      <c r="K81" s="308">
        <f>IF('DONNÉES '!$F$35="Oui",FOD_model_div!B60,-9999)</f>
        <v>-9999</v>
      </c>
      <c r="L81" s="308">
        <f>+K81/supporting_sheet!$E$4</f>
        <v>-15242378.048780488</v>
      </c>
      <c r="M81" s="308">
        <f>+K81/supporting_sheet!$E$4/365/24/60/$M$27*supporting_sheet!$E$6</f>
        <v>-2049.4670131366593</v>
      </c>
      <c r="N81" s="329" t="e">
        <f t="shared" si="8"/>
        <v>#DIV/0!</v>
      </c>
      <c r="O81" s="325"/>
      <c r="AE81" s="87">
        <f t="shared" si="5"/>
        <v>48</v>
      </c>
      <c r="AF81" s="87">
        <f t="shared" si="6"/>
        <v>-9999</v>
      </c>
      <c r="AG81" s="87" t="e">
        <f ca="1">IF(B81&lt;=YEAR(TODAY()), IF(#REF! = no_recovery, NA(),#REF!), NA())</f>
        <v>#REF!</v>
      </c>
      <c r="AH81" s="99">
        <f t="shared" si="7"/>
        <v>0</v>
      </c>
    </row>
    <row r="82" spans="2:34" ht="26.1" customHeight="1" thickBot="1" x14ac:dyDescent="0.3">
      <c r="B82" s="307">
        <f>'DONNÉES '!B90</f>
        <v>49</v>
      </c>
      <c r="C82" s="311"/>
      <c r="D82" s="314">
        <f>'DONNÉES '!I90</f>
        <v>0</v>
      </c>
      <c r="E82" s="312">
        <f t="shared" si="4"/>
        <v>0</v>
      </c>
      <c r="F82" s="308">
        <f>FOD_model_no_div!B61</f>
        <v>0</v>
      </c>
      <c r="G82" s="313">
        <f>+F82/supporting_sheet!$E$4</f>
        <v>0</v>
      </c>
      <c r="H82" s="313">
        <f>+F82/supporting_sheet!$E$4/365/24/60/$M$27*supporting_sheet!$E$6</f>
        <v>0</v>
      </c>
      <c r="I82" s="287"/>
      <c r="J82" s="312">
        <f>+bulk_tonnages_div!AH51</f>
        <v>0</v>
      </c>
      <c r="K82" s="308">
        <f>IF('DONNÉES '!$F$35="Oui",FOD_model_div!B61,-9999)</f>
        <v>-9999</v>
      </c>
      <c r="L82" s="308">
        <f>+K82/supporting_sheet!$E$4</f>
        <v>-15242378.048780488</v>
      </c>
      <c r="M82" s="308">
        <f>+K82/supporting_sheet!$E$4/365/24/60/$M$27*supporting_sheet!$E$6</f>
        <v>-2049.4670131366593</v>
      </c>
      <c r="N82" s="329" t="e">
        <f t="shared" si="8"/>
        <v>#DIV/0!</v>
      </c>
      <c r="O82" s="325"/>
      <c r="AE82" s="87">
        <f t="shared" si="5"/>
        <v>49</v>
      </c>
      <c r="AF82" s="87">
        <f t="shared" si="6"/>
        <v>-9999</v>
      </c>
      <c r="AG82" s="87" t="e">
        <f ca="1">IF(B82&lt;=YEAR(TODAY()), IF(#REF! = no_recovery, NA(),#REF!), NA())</f>
        <v>#REF!</v>
      </c>
      <c r="AH82" s="99">
        <f t="shared" si="7"/>
        <v>0</v>
      </c>
    </row>
    <row r="83" spans="2:34" ht="26.1" customHeight="1" thickBot="1" x14ac:dyDescent="0.3">
      <c r="B83" s="307">
        <f>'DONNÉES '!B91</f>
        <v>50</v>
      </c>
      <c r="C83" s="311"/>
      <c r="D83" s="314">
        <f>'DONNÉES '!I91</f>
        <v>0</v>
      </c>
      <c r="E83" s="312">
        <f t="shared" si="4"/>
        <v>0</v>
      </c>
      <c r="F83" s="308">
        <f>FOD_model_no_div!B62</f>
        <v>0</v>
      </c>
      <c r="G83" s="313">
        <f>+F83/supporting_sheet!$E$4</f>
        <v>0</v>
      </c>
      <c r="H83" s="313">
        <f>+F83/supporting_sheet!$E$4/365/24/60/$M$27*supporting_sheet!$E$6</f>
        <v>0</v>
      </c>
      <c r="I83" s="287"/>
      <c r="J83" s="312">
        <f>+bulk_tonnages_div!AH52</f>
        <v>0</v>
      </c>
      <c r="K83" s="308">
        <f>IF('DONNÉES '!$F$35="Oui",FOD_model_div!B62,-9999)</f>
        <v>-9999</v>
      </c>
      <c r="L83" s="308">
        <f>+K83/supporting_sheet!$E$4</f>
        <v>-15242378.048780488</v>
      </c>
      <c r="M83" s="308">
        <f>+K83/supporting_sheet!$E$4/365/24/60/$M$27*supporting_sheet!$E$6</f>
        <v>-2049.4670131366593</v>
      </c>
      <c r="N83" s="329" t="e">
        <f t="shared" si="8"/>
        <v>#DIV/0!</v>
      </c>
      <c r="O83" s="325"/>
      <c r="AE83" s="87">
        <f t="shared" si="5"/>
        <v>50</v>
      </c>
      <c r="AF83" s="87">
        <f t="shared" si="6"/>
        <v>-9999</v>
      </c>
      <c r="AG83" s="87" t="e">
        <f ca="1">IF(B83&lt;=YEAR(TODAY()), IF(#REF! = no_recovery, NA(),#REF!), NA())</f>
        <v>#REF!</v>
      </c>
      <c r="AH83" s="99">
        <f t="shared" si="7"/>
        <v>0</v>
      </c>
    </row>
    <row r="84" spans="2:34" ht="26.1" customHeight="1" thickBot="1" x14ac:dyDescent="0.3">
      <c r="B84" s="307">
        <f>'DONNÉES '!B92</f>
        <v>51</v>
      </c>
      <c r="C84" s="311"/>
      <c r="D84" s="314">
        <f>'DONNÉES '!I92</f>
        <v>0</v>
      </c>
      <c r="E84" s="312">
        <f t="shared" si="4"/>
        <v>0</v>
      </c>
      <c r="F84" s="308">
        <f>FOD_model_no_div!B63</f>
        <v>0</v>
      </c>
      <c r="G84" s="313">
        <f>+F84/supporting_sheet!$E$4</f>
        <v>0</v>
      </c>
      <c r="H84" s="313">
        <f>+F84/supporting_sheet!$E$4/365/24/60/$M$27*supporting_sheet!$E$6</f>
        <v>0</v>
      </c>
      <c r="I84" s="287"/>
      <c r="J84" s="312">
        <f>+bulk_tonnages_div!AH53</f>
        <v>0</v>
      </c>
      <c r="K84" s="308">
        <f>IF('DONNÉES '!$F$35="Oui",FOD_model_div!B63,-9999)</f>
        <v>-9999</v>
      </c>
      <c r="L84" s="308">
        <f>+K84/supporting_sheet!$E$4</f>
        <v>-15242378.048780488</v>
      </c>
      <c r="M84" s="308">
        <f>+K84/supporting_sheet!$E$4/365/24/60/$M$27*supporting_sheet!$E$6</f>
        <v>-2049.4670131366593</v>
      </c>
      <c r="N84" s="329" t="e">
        <f t="shared" si="8"/>
        <v>#DIV/0!</v>
      </c>
      <c r="O84" s="325"/>
      <c r="AE84" s="87">
        <f t="shared" si="5"/>
        <v>51</v>
      </c>
      <c r="AF84" s="87">
        <f t="shared" si="6"/>
        <v>-9999</v>
      </c>
      <c r="AG84" s="87" t="e">
        <f ca="1">IF(B84&lt;=YEAR(TODAY()), IF(#REF! = no_recovery, NA(),#REF!), NA())</f>
        <v>#REF!</v>
      </c>
      <c r="AH84" s="99">
        <f t="shared" si="7"/>
        <v>0</v>
      </c>
    </row>
    <row r="85" spans="2:34" ht="26.1" customHeight="1" thickBot="1" x14ac:dyDescent="0.3">
      <c r="B85" s="307">
        <f>'DONNÉES '!B93</f>
        <v>52</v>
      </c>
      <c r="C85" s="311"/>
      <c r="D85" s="314">
        <f>'DONNÉES '!I93</f>
        <v>0</v>
      </c>
      <c r="E85" s="312">
        <f t="shared" si="4"/>
        <v>0</v>
      </c>
      <c r="F85" s="308">
        <f>FOD_model_no_div!B64</f>
        <v>0</v>
      </c>
      <c r="G85" s="313">
        <f>+F85/supporting_sheet!$E$4</f>
        <v>0</v>
      </c>
      <c r="H85" s="313">
        <f>+F85/supporting_sheet!$E$4/365/24/60/$M$27*supporting_sheet!$E$6</f>
        <v>0</v>
      </c>
      <c r="I85" s="287"/>
      <c r="J85" s="312">
        <f>+bulk_tonnages_div!AH54</f>
        <v>0</v>
      </c>
      <c r="K85" s="308">
        <f>IF('DONNÉES '!$F$35="Oui",FOD_model_div!B64,-9999)</f>
        <v>-9999</v>
      </c>
      <c r="L85" s="308">
        <f>+K85/supporting_sheet!$E$4</f>
        <v>-15242378.048780488</v>
      </c>
      <c r="M85" s="308">
        <f>+K85/supporting_sheet!$E$4/365/24/60/$M$27*supporting_sheet!$E$6</f>
        <v>-2049.4670131366593</v>
      </c>
      <c r="N85" s="329" t="e">
        <f t="shared" si="8"/>
        <v>#DIV/0!</v>
      </c>
      <c r="O85" s="325"/>
      <c r="AE85" s="87">
        <f t="shared" si="5"/>
        <v>52</v>
      </c>
      <c r="AF85" s="87">
        <f t="shared" si="6"/>
        <v>-9999</v>
      </c>
      <c r="AG85" s="87" t="e">
        <f ca="1">IF(B85&lt;=YEAR(TODAY()), IF(#REF! = no_recovery, NA(),#REF!), NA())</f>
        <v>#REF!</v>
      </c>
      <c r="AH85" s="99">
        <f t="shared" si="7"/>
        <v>0</v>
      </c>
    </row>
    <row r="86" spans="2:34" ht="26.1" customHeight="1" thickBot="1" x14ac:dyDescent="0.3">
      <c r="B86" s="307">
        <f>'DONNÉES '!B94</f>
        <v>53</v>
      </c>
      <c r="C86" s="311"/>
      <c r="D86" s="314">
        <f>'DONNÉES '!I94</f>
        <v>0</v>
      </c>
      <c r="E86" s="312">
        <f t="shared" si="4"/>
        <v>0</v>
      </c>
      <c r="F86" s="308">
        <f>FOD_model_no_div!B65</f>
        <v>0</v>
      </c>
      <c r="G86" s="313">
        <f>+F86/supporting_sheet!$E$4</f>
        <v>0</v>
      </c>
      <c r="H86" s="313">
        <f>+F86/supporting_sheet!$E$4/365/24/60/$M$27*supporting_sheet!$E$6</f>
        <v>0</v>
      </c>
      <c r="I86" s="287"/>
      <c r="J86" s="312">
        <f>+bulk_tonnages_div!AH55</f>
        <v>0</v>
      </c>
      <c r="K86" s="308">
        <f>IF('DONNÉES '!$F$35="Oui",FOD_model_div!B65,-9999)</f>
        <v>-9999</v>
      </c>
      <c r="L86" s="308">
        <f>+K86/supporting_sheet!$E$4</f>
        <v>-15242378.048780488</v>
      </c>
      <c r="M86" s="308">
        <f>+K86/supporting_sheet!$E$4/365/24/60/$M$27*supporting_sheet!$E$6</f>
        <v>-2049.4670131366593</v>
      </c>
      <c r="N86" s="329" t="e">
        <f t="shared" si="8"/>
        <v>#DIV/0!</v>
      </c>
      <c r="O86" s="325"/>
      <c r="AE86" s="87">
        <f t="shared" si="5"/>
        <v>53</v>
      </c>
      <c r="AF86" s="87">
        <f t="shared" si="6"/>
        <v>-9999</v>
      </c>
      <c r="AG86" s="87" t="e">
        <f ca="1">IF(B86&lt;=YEAR(TODAY()), IF(#REF! = no_recovery, NA(),#REF!), NA())</f>
        <v>#REF!</v>
      </c>
      <c r="AH86" s="99">
        <f t="shared" si="7"/>
        <v>0</v>
      </c>
    </row>
    <row r="87" spans="2:34" ht="26.1" customHeight="1" thickBot="1" x14ac:dyDescent="0.3">
      <c r="B87" s="307">
        <f>'DONNÉES '!B95</f>
        <v>54</v>
      </c>
      <c r="C87" s="311"/>
      <c r="D87" s="314">
        <f>'DONNÉES '!I95</f>
        <v>0</v>
      </c>
      <c r="E87" s="312">
        <f t="shared" si="4"/>
        <v>0</v>
      </c>
      <c r="F87" s="316">
        <f>FOD_model_no_div!B66</f>
        <v>0</v>
      </c>
      <c r="G87" s="313">
        <f>+F87/supporting_sheet!$E$4</f>
        <v>0</v>
      </c>
      <c r="H87" s="313">
        <f>+F87/supporting_sheet!$E$4/365/24/60/$M$27*supporting_sheet!$E$6</f>
        <v>0</v>
      </c>
      <c r="I87" s="287"/>
      <c r="J87" s="312">
        <f>+bulk_tonnages_div!AH56</f>
        <v>0</v>
      </c>
      <c r="K87" s="308">
        <f>IF('DONNÉES '!$F$35="Oui",FOD_model_div!B66,-9999)</f>
        <v>-9999</v>
      </c>
      <c r="L87" s="308">
        <f>+K87/supporting_sheet!$E$4</f>
        <v>-15242378.048780488</v>
      </c>
      <c r="M87" s="308">
        <f>+K87/supporting_sheet!$E$4/365/24/60/$M$27*supporting_sheet!$E$6</f>
        <v>-2049.4670131366593</v>
      </c>
      <c r="N87" s="329" t="e">
        <f t="shared" si="8"/>
        <v>#DIV/0!</v>
      </c>
      <c r="O87" s="325"/>
      <c r="AE87" s="87">
        <f t="shared" si="5"/>
        <v>54</v>
      </c>
      <c r="AF87" s="87">
        <f t="shared" si="6"/>
        <v>-9999</v>
      </c>
      <c r="AG87" s="87" t="e">
        <f ca="1">IF(B87&lt;=YEAR(TODAY()), IF(#REF! = no_recovery, NA(),#REF!), NA())</f>
        <v>#REF!</v>
      </c>
      <c r="AH87" s="99">
        <f t="shared" si="7"/>
        <v>0</v>
      </c>
    </row>
    <row r="88" spans="2:34" ht="26.1" customHeight="1" thickBot="1" x14ac:dyDescent="0.3">
      <c r="B88" s="307">
        <f>'DONNÉES '!B96</f>
        <v>55</v>
      </c>
      <c r="C88" s="311"/>
      <c r="D88" s="314">
        <f>'DONNÉES '!I96</f>
        <v>0</v>
      </c>
      <c r="E88" s="312">
        <f t="shared" si="4"/>
        <v>0</v>
      </c>
      <c r="F88" s="308">
        <f>FOD_model_no_div!B67</f>
        <v>0</v>
      </c>
      <c r="G88" s="313">
        <f>+F88/supporting_sheet!$E$4</f>
        <v>0</v>
      </c>
      <c r="H88" s="313">
        <f>+F88/supporting_sheet!$E$4/365/24/60/$M$27*supporting_sheet!$E$6</f>
        <v>0</v>
      </c>
      <c r="I88" s="287"/>
      <c r="J88" s="312">
        <f>+bulk_tonnages_div!AH57</f>
        <v>0</v>
      </c>
      <c r="K88" s="308">
        <f>IF('DONNÉES '!$F$35="Oui",FOD_model_div!B67,-9999)</f>
        <v>-9999</v>
      </c>
      <c r="L88" s="308">
        <f>+K88/supporting_sheet!$E$4</f>
        <v>-15242378.048780488</v>
      </c>
      <c r="M88" s="308">
        <f>+K88/supporting_sheet!$E$4/365/24/60/$M$27*supporting_sheet!$E$6</f>
        <v>-2049.4670131366593</v>
      </c>
      <c r="N88" s="329" t="e">
        <f t="shared" si="8"/>
        <v>#DIV/0!</v>
      </c>
      <c r="O88" s="325"/>
      <c r="AE88" s="87">
        <f t="shared" si="5"/>
        <v>55</v>
      </c>
      <c r="AF88" s="87">
        <f t="shared" si="6"/>
        <v>-9999</v>
      </c>
      <c r="AG88" s="87" t="e">
        <f ca="1">IF(B88&lt;=YEAR(TODAY()), IF(#REF! = no_recovery, NA(),#REF!), NA())</f>
        <v>#REF!</v>
      </c>
      <c r="AH88" s="99">
        <f t="shared" si="7"/>
        <v>0</v>
      </c>
    </row>
    <row r="89" spans="2:34" ht="26.1" customHeight="1" thickBot="1" x14ac:dyDescent="0.3">
      <c r="B89" s="307">
        <f>'DONNÉES '!B97</f>
        <v>56</v>
      </c>
      <c r="C89" s="311"/>
      <c r="D89" s="314">
        <f>'DONNÉES '!I97</f>
        <v>0</v>
      </c>
      <c r="E89" s="312">
        <f t="shared" si="4"/>
        <v>0</v>
      </c>
      <c r="F89" s="312">
        <f>FOD_model_no_div!B68</f>
        <v>0</v>
      </c>
      <c r="G89" s="313">
        <f>+F89/supporting_sheet!$E$4</f>
        <v>0</v>
      </c>
      <c r="H89" s="313">
        <f>+F89/supporting_sheet!$E$4/365/24/60/$M$27*supporting_sheet!$E$6</f>
        <v>0</v>
      </c>
      <c r="I89" s="287"/>
      <c r="J89" s="312">
        <f>+bulk_tonnages_div!AH58</f>
        <v>0</v>
      </c>
      <c r="K89" s="308">
        <f>IF('DONNÉES '!$F$35="Oui",FOD_model_div!B68,-9999)</f>
        <v>-9999</v>
      </c>
      <c r="L89" s="308">
        <f>+K89/supporting_sheet!$E$4</f>
        <v>-15242378.048780488</v>
      </c>
      <c r="M89" s="308">
        <f>+K89/supporting_sheet!$E$4/365/24/60/$M$27*supporting_sheet!$E$6</f>
        <v>-2049.4670131366593</v>
      </c>
      <c r="N89" s="329" t="e">
        <f t="shared" si="8"/>
        <v>#DIV/0!</v>
      </c>
      <c r="O89" s="325"/>
      <c r="AE89" s="87">
        <f t="shared" si="5"/>
        <v>56</v>
      </c>
      <c r="AF89" s="87">
        <f t="shared" si="6"/>
        <v>-9999</v>
      </c>
      <c r="AG89" s="87" t="e">
        <f ca="1">IF(B89&lt;=YEAR(TODAY()), IF(#REF! = no_recovery, NA(),#REF!), NA())</f>
        <v>#REF!</v>
      </c>
      <c r="AH89" s="99">
        <f t="shared" si="7"/>
        <v>0</v>
      </c>
    </row>
    <row r="90" spans="2:34" ht="26.1" customHeight="1" thickBot="1" x14ac:dyDescent="0.3">
      <c r="B90" s="307">
        <f>'DONNÉES '!B98</f>
        <v>57</v>
      </c>
      <c r="C90" s="311"/>
      <c r="D90" s="314">
        <f>'DONNÉES '!I98</f>
        <v>0</v>
      </c>
      <c r="E90" s="312">
        <f t="shared" si="4"/>
        <v>0</v>
      </c>
      <c r="F90" s="308">
        <f>FOD_model_no_div!B69</f>
        <v>0</v>
      </c>
      <c r="G90" s="313">
        <f>+F90/supporting_sheet!$E$4</f>
        <v>0</v>
      </c>
      <c r="H90" s="313">
        <f>+F90/supporting_sheet!$E$4/365/24/60/$M$27*supporting_sheet!$E$6</f>
        <v>0</v>
      </c>
      <c r="I90" s="287"/>
      <c r="J90" s="312">
        <f>+bulk_tonnages_div!AH59</f>
        <v>0</v>
      </c>
      <c r="K90" s="308">
        <f>IF('DONNÉES '!$F$35="Oui",FOD_model_div!B69,-9999)</f>
        <v>-9999</v>
      </c>
      <c r="L90" s="308">
        <f>+K90/supporting_sheet!$E$4</f>
        <v>-15242378.048780488</v>
      </c>
      <c r="M90" s="308">
        <f>+K90/supporting_sheet!$E$4/365/24/60/$M$27*supporting_sheet!$E$6</f>
        <v>-2049.4670131366593</v>
      </c>
      <c r="N90" s="329" t="e">
        <f t="shared" si="8"/>
        <v>#DIV/0!</v>
      </c>
      <c r="O90" s="325"/>
      <c r="AE90" s="87">
        <f t="shared" si="5"/>
        <v>57</v>
      </c>
      <c r="AF90" s="87">
        <f t="shared" si="6"/>
        <v>-9999</v>
      </c>
      <c r="AG90" s="87" t="e">
        <f ca="1">IF(B90&lt;=YEAR(TODAY()), IF(#REF! = no_recovery, NA(),#REF!), NA())</f>
        <v>#REF!</v>
      </c>
      <c r="AH90" s="99">
        <f t="shared" si="7"/>
        <v>0</v>
      </c>
    </row>
    <row r="91" spans="2:34" ht="26.1" customHeight="1" thickBot="1" x14ac:dyDescent="0.3">
      <c r="B91" s="307">
        <f>'DONNÉES '!B99</f>
        <v>58</v>
      </c>
      <c r="C91" s="311"/>
      <c r="D91" s="314">
        <f>'DONNÉES '!I99</f>
        <v>0</v>
      </c>
      <c r="E91" s="312">
        <f t="shared" si="4"/>
        <v>0</v>
      </c>
      <c r="F91" s="308">
        <f>FOD_model_no_div!B70</f>
        <v>0</v>
      </c>
      <c r="G91" s="313">
        <f>+F91/supporting_sheet!$E$4</f>
        <v>0</v>
      </c>
      <c r="H91" s="313">
        <f>+F91/supporting_sheet!$E$4/365/24/60/$M$27*supporting_sheet!$E$6</f>
        <v>0</v>
      </c>
      <c r="I91" s="287"/>
      <c r="J91" s="312">
        <f>+bulk_tonnages_div!AH60</f>
        <v>0</v>
      </c>
      <c r="K91" s="308">
        <f>IF('DONNÉES '!$F$35="Oui",FOD_model_div!B70,-9999)</f>
        <v>-9999</v>
      </c>
      <c r="L91" s="308">
        <f>+K91/supporting_sheet!$E$4</f>
        <v>-15242378.048780488</v>
      </c>
      <c r="M91" s="308">
        <f>+K91/supporting_sheet!$E$4/365/24/60/$M$27*supporting_sheet!$E$6</f>
        <v>-2049.4670131366593</v>
      </c>
      <c r="N91" s="329" t="e">
        <f t="shared" si="8"/>
        <v>#DIV/0!</v>
      </c>
      <c r="O91" s="325"/>
      <c r="AE91" s="87">
        <f t="shared" si="5"/>
        <v>58</v>
      </c>
      <c r="AF91" s="87">
        <f t="shared" si="6"/>
        <v>-9999</v>
      </c>
      <c r="AG91" s="87" t="e">
        <f ca="1">IF(B91&lt;=YEAR(TODAY()), IF(#REF! = no_recovery, NA(),#REF!), NA())</f>
        <v>#REF!</v>
      </c>
      <c r="AH91" s="99">
        <f t="shared" si="7"/>
        <v>0</v>
      </c>
    </row>
    <row r="92" spans="2:34" ht="26.1" customHeight="1" thickBot="1" x14ac:dyDescent="0.3">
      <c r="B92" s="307">
        <f>'DONNÉES '!B100</f>
        <v>59</v>
      </c>
      <c r="C92" s="311"/>
      <c r="D92" s="314">
        <f>'DONNÉES '!I100</f>
        <v>0</v>
      </c>
      <c r="E92" s="312">
        <f t="shared" si="4"/>
        <v>0</v>
      </c>
      <c r="F92" s="308">
        <f>FOD_model_no_div!B71</f>
        <v>0</v>
      </c>
      <c r="G92" s="313">
        <f>+F92/supporting_sheet!$E$4</f>
        <v>0</v>
      </c>
      <c r="H92" s="313">
        <f>+F92/supporting_sheet!$E$4/365/24/60/$M$27*supporting_sheet!$E$6</f>
        <v>0</v>
      </c>
      <c r="I92" s="287"/>
      <c r="J92" s="312">
        <f>+bulk_tonnages_div!AH61</f>
        <v>0</v>
      </c>
      <c r="K92" s="308">
        <f>IF('DONNÉES '!$F$35="Oui",FOD_model_div!B71,-9999)</f>
        <v>-9999</v>
      </c>
      <c r="L92" s="308">
        <f>+K92/supporting_sheet!$E$4</f>
        <v>-15242378.048780488</v>
      </c>
      <c r="M92" s="308">
        <f>+K92/supporting_sheet!$E$4/365/24/60/$M$27*supporting_sheet!$E$6</f>
        <v>-2049.4670131366593</v>
      </c>
      <c r="N92" s="329" t="e">
        <f t="shared" si="8"/>
        <v>#DIV/0!</v>
      </c>
      <c r="O92" s="325"/>
      <c r="AE92" s="87">
        <f t="shared" si="5"/>
        <v>59</v>
      </c>
      <c r="AF92" s="87">
        <f t="shared" si="6"/>
        <v>-9999</v>
      </c>
      <c r="AG92" s="87" t="e">
        <f ca="1">IF(B92&lt;=YEAR(TODAY()), IF(#REF! = no_recovery, NA(),#REF!), NA())</f>
        <v>#REF!</v>
      </c>
      <c r="AH92" s="99">
        <f t="shared" si="7"/>
        <v>0</v>
      </c>
    </row>
    <row r="93" spans="2:34" ht="26.1" customHeight="1" thickBot="1" x14ac:dyDescent="0.3">
      <c r="B93" s="307">
        <f>'DONNÉES '!B101</f>
        <v>60</v>
      </c>
      <c r="C93" s="311"/>
      <c r="D93" s="314">
        <f>'DONNÉES '!I101</f>
        <v>0</v>
      </c>
      <c r="E93" s="312">
        <f t="shared" si="4"/>
        <v>0</v>
      </c>
      <c r="F93" s="308">
        <f>FOD_model_no_div!B72</f>
        <v>0</v>
      </c>
      <c r="G93" s="313">
        <f>+F93/supporting_sheet!$E$4</f>
        <v>0</v>
      </c>
      <c r="H93" s="313">
        <f>+F93/supporting_sheet!$E$4/365/24/60/$M$27*supporting_sheet!$E$6</f>
        <v>0</v>
      </c>
      <c r="I93" s="287"/>
      <c r="J93" s="312">
        <f>+bulk_tonnages_div!AH62</f>
        <v>0</v>
      </c>
      <c r="K93" s="308">
        <f>IF('DONNÉES '!$F$35="Oui",FOD_model_div!B72,-9999)</f>
        <v>-9999</v>
      </c>
      <c r="L93" s="308">
        <f>+K93/supporting_sheet!$E$4</f>
        <v>-15242378.048780488</v>
      </c>
      <c r="M93" s="308">
        <f>+K93/supporting_sheet!$E$4/365/24/60/$M$27*supporting_sheet!$E$6</f>
        <v>-2049.4670131366593</v>
      </c>
      <c r="N93" s="329" t="e">
        <f t="shared" si="8"/>
        <v>#DIV/0!</v>
      </c>
      <c r="O93" s="325"/>
      <c r="AE93" s="87">
        <f t="shared" si="5"/>
        <v>60</v>
      </c>
      <c r="AF93" s="87">
        <f t="shared" si="6"/>
        <v>-9999</v>
      </c>
      <c r="AG93" s="87" t="e">
        <f ca="1">IF(B93&lt;=YEAR(TODAY()), IF(#REF! = no_recovery, NA(),#REF!), NA())</f>
        <v>#REF!</v>
      </c>
      <c r="AH93" s="99">
        <f t="shared" si="7"/>
        <v>0</v>
      </c>
    </row>
    <row r="94" spans="2:34" ht="26.1" customHeight="1" thickBot="1" x14ac:dyDescent="0.3">
      <c r="B94" s="307">
        <f>'DONNÉES '!B102</f>
        <v>61</v>
      </c>
      <c r="C94" s="311"/>
      <c r="D94" s="314">
        <f>'DONNÉES '!I102</f>
        <v>0</v>
      </c>
      <c r="E94" s="312">
        <f t="shared" si="4"/>
        <v>0</v>
      </c>
      <c r="F94" s="308">
        <f>FOD_model_no_div!B73</f>
        <v>0</v>
      </c>
      <c r="G94" s="313">
        <f>+F94/supporting_sheet!$E$4</f>
        <v>0</v>
      </c>
      <c r="H94" s="313">
        <f>+F94/supporting_sheet!$E$4/365/24/60/$M$27*supporting_sheet!$E$6</f>
        <v>0</v>
      </c>
      <c r="I94" s="287"/>
      <c r="J94" s="312">
        <f>+bulk_tonnages_div!AH63</f>
        <v>0</v>
      </c>
      <c r="K94" s="308">
        <f>IF('DONNÉES '!$F$35="Oui",FOD_model_div!B73,-9999)</f>
        <v>-9999</v>
      </c>
      <c r="L94" s="308">
        <f>+K94/supporting_sheet!$E$4</f>
        <v>-15242378.048780488</v>
      </c>
      <c r="M94" s="308">
        <f>+K94/supporting_sheet!$E$4/365/24/60/$M$27*supporting_sheet!$E$6</f>
        <v>-2049.4670131366593</v>
      </c>
      <c r="N94" s="329" t="e">
        <f t="shared" si="8"/>
        <v>#DIV/0!</v>
      </c>
      <c r="O94" s="325"/>
      <c r="AE94" s="87">
        <f t="shared" si="5"/>
        <v>61</v>
      </c>
      <c r="AF94" s="87">
        <f t="shared" si="6"/>
        <v>-9999</v>
      </c>
      <c r="AG94" s="87" t="e">
        <f ca="1">IF(B94&lt;=YEAR(TODAY()), IF(#REF! = no_recovery, NA(),#REF!), NA())</f>
        <v>#REF!</v>
      </c>
      <c r="AH94" s="99">
        <f t="shared" si="7"/>
        <v>0</v>
      </c>
    </row>
    <row r="95" spans="2:34" ht="26.1" customHeight="1" thickBot="1" x14ac:dyDescent="0.3">
      <c r="B95" s="307">
        <f>'DONNÉES '!B103</f>
        <v>62</v>
      </c>
      <c r="C95" s="311"/>
      <c r="D95" s="314">
        <f>'DONNÉES '!I103</f>
        <v>0</v>
      </c>
      <c r="E95" s="312">
        <f t="shared" si="4"/>
        <v>0</v>
      </c>
      <c r="F95" s="308">
        <f>FOD_model_no_div!B74</f>
        <v>0</v>
      </c>
      <c r="G95" s="313">
        <f>+F95/supporting_sheet!$E$4</f>
        <v>0</v>
      </c>
      <c r="H95" s="313">
        <f>+F95/supporting_sheet!$E$4/365/24/60/$M$27*supporting_sheet!$E$6</f>
        <v>0</v>
      </c>
      <c r="I95" s="287"/>
      <c r="J95" s="312">
        <f>+bulk_tonnages_div!AH64</f>
        <v>0</v>
      </c>
      <c r="K95" s="308">
        <f>IF('DONNÉES '!$F$35="Oui",FOD_model_div!B74,-9999)</f>
        <v>-9999</v>
      </c>
      <c r="L95" s="308">
        <f>+K95/supporting_sheet!$E$4</f>
        <v>-15242378.048780488</v>
      </c>
      <c r="M95" s="308">
        <f>+K95/supporting_sheet!$E$4/365/24/60/$M$27*supporting_sheet!$E$6</f>
        <v>-2049.4670131366593</v>
      </c>
      <c r="N95" s="329" t="e">
        <f t="shared" si="8"/>
        <v>#DIV/0!</v>
      </c>
      <c r="O95" s="325"/>
      <c r="AE95" s="87">
        <f t="shared" si="5"/>
        <v>62</v>
      </c>
      <c r="AF95" s="87">
        <f t="shared" si="6"/>
        <v>-9999</v>
      </c>
      <c r="AG95" s="87" t="e">
        <f ca="1">IF(B95&lt;=YEAR(TODAY()), IF(#REF! = no_recovery, NA(),#REF!), NA())</f>
        <v>#REF!</v>
      </c>
      <c r="AH95" s="99">
        <f t="shared" si="7"/>
        <v>0</v>
      </c>
    </row>
    <row r="96" spans="2:34" ht="26.1" customHeight="1" thickBot="1" x14ac:dyDescent="0.3">
      <c r="B96" s="307">
        <f>'DONNÉES '!B104</f>
        <v>63</v>
      </c>
      <c r="C96" s="311"/>
      <c r="D96" s="314">
        <f>'DONNÉES '!I104</f>
        <v>0</v>
      </c>
      <c r="E96" s="312">
        <f t="shared" si="4"/>
        <v>0</v>
      </c>
      <c r="F96" s="308">
        <f>FOD_model_no_div!B75</f>
        <v>0</v>
      </c>
      <c r="G96" s="313">
        <f>+F96/supporting_sheet!$E$4</f>
        <v>0</v>
      </c>
      <c r="H96" s="313">
        <f>+F96/supporting_sheet!$E$4/365/24/60/$M$27*supporting_sheet!$E$6</f>
        <v>0</v>
      </c>
      <c r="I96" s="287"/>
      <c r="J96" s="312">
        <f>+bulk_tonnages_div!AH65</f>
        <v>0</v>
      </c>
      <c r="K96" s="308">
        <f>IF('DONNÉES '!$F$35="Oui",FOD_model_div!B75,-9999)</f>
        <v>-9999</v>
      </c>
      <c r="L96" s="308">
        <f>+K96/supporting_sheet!$E$4</f>
        <v>-15242378.048780488</v>
      </c>
      <c r="M96" s="308">
        <f>+K96/supporting_sheet!$E$4/365/24/60/$M$27*supporting_sheet!$E$6</f>
        <v>-2049.4670131366593</v>
      </c>
      <c r="N96" s="329" t="e">
        <f t="shared" si="8"/>
        <v>#DIV/0!</v>
      </c>
      <c r="O96" s="325"/>
      <c r="AE96" s="87">
        <f t="shared" si="5"/>
        <v>63</v>
      </c>
      <c r="AF96" s="87">
        <f t="shared" si="6"/>
        <v>-9999</v>
      </c>
      <c r="AG96" s="87" t="e">
        <f ca="1">IF(B96&lt;=YEAR(TODAY()), IF(#REF! = no_recovery, NA(),#REF!), NA())</f>
        <v>#REF!</v>
      </c>
      <c r="AH96" s="99">
        <f t="shared" si="7"/>
        <v>0</v>
      </c>
    </row>
    <row r="97" spans="2:34" ht="26.1" customHeight="1" thickBot="1" x14ac:dyDescent="0.3">
      <c r="B97" s="307">
        <f>'DONNÉES '!B105</f>
        <v>64</v>
      </c>
      <c r="C97" s="311"/>
      <c r="D97" s="314">
        <f>'DONNÉES '!I105</f>
        <v>0</v>
      </c>
      <c r="E97" s="312">
        <f t="shared" si="4"/>
        <v>0</v>
      </c>
      <c r="F97" s="308">
        <f>FOD_model_no_div!B76</f>
        <v>0</v>
      </c>
      <c r="G97" s="313">
        <f>+F97/supporting_sheet!$E$4</f>
        <v>0</v>
      </c>
      <c r="H97" s="313">
        <f>+F97/supporting_sheet!$E$4/365/24/60/$M$27*supporting_sheet!$E$6</f>
        <v>0</v>
      </c>
      <c r="I97" s="287"/>
      <c r="J97" s="312">
        <f>+bulk_tonnages_div!AH66</f>
        <v>0</v>
      </c>
      <c r="K97" s="308">
        <f>IF('DONNÉES '!$F$35="Oui",FOD_model_div!B76,-9999)</f>
        <v>-9999</v>
      </c>
      <c r="L97" s="308">
        <f>+K97/supporting_sheet!$E$4</f>
        <v>-15242378.048780488</v>
      </c>
      <c r="M97" s="308">
        <f>+K97/supporting_sheet!$E$4/365/24/60/$M$27*supporting_sheet!$E$6</f>
        <v>-2049.4670131366593</v>
      </c>
      <c r="N97" s="329" t="e">
        <f t="shared" si="8"/>
        <v>#DIV/0!</v>
      </c>
      <c r="O97" s="325"/>
      <c r="AE97" s="87">
        <f t="shared" ref="AE97:AE128" si="9">IF(B97&lt;=2075,B97,NA())</f>
        <v>64</v>
      </c>
      <c r="AF97" s="87">
        <f t="shared" ref="AF97:AF128" si="10">IF(B97&lt;=2075,K97,NA())</f>
        <v>-9999</v>
      </c>
      <c r="AG97" s="87" t="e">
        <f ca="1">IF(B97&lt;=YEAR(TODAY()), IF(#REF! = no_recovery, NA(),#REF!), NA())</f>
        <v>#REF!</v>
      </c>
      <c r="AH97" s="99">
        <f t="shared" ref="AH97:AH128" si="11">IF(B97&lt;=2075,F97,NA())</f>
        <v>0</v>
      </c>
    </row>
    <row r="98" spans="2:34" ht="26.1" customHeight="1" thickBot="1" x14ac:dyDescent="0.3">
      <c r="B98" s="307">
        <f>'DONNÉES '!B106</f>
        <v>65</v>
      </c>
      <c r="C98" s="311"/>
      <c r="D98" s="314">
        <f>'DONNÉES '!I106</f>
        <v>0</v>
      </c>
      <c r="E98" s="312">
        <f t="shared" si="4"/>
        <v>0</v>
      </c>
      <c r="F98" s="308">
        <f>FOD_model_no_div!B77</f>
        <v>0</v>
      </c>
      <c r="G98" s="313">
        <f>+F98/supporting_sheet!$E$4</f>
        <v>0</v>
      </c>
      <c r="H98" s="313">
        <f>+F98/supporting_sheet!$E$4/365/24/60/$M$27*supporting_sheet!$E$6</f>
        <v>0</v>
      </c>
      <c r="I98" s="287"/>
      <c r="J98" s="312">
        <f>+bulk_tonnages_div!AH67</f>
        <v>0</v>
      </c>
      <c r="K98" s="308">
        <f>IF('DONNÉES '!$F$35="Oui",FOD_model_div!B77,-9999)</f>
        <v>-9999</v>
      </c>
      <c r="L98" s="308">
        <f>+K98/supporting_sheet!$E$4</f>
        <v>-15242378.048780488</v>
      </c>
      <c r="M98" s="308">
        <f>+K98/supporting_sheet!$E$4/365/24/60/$M$27*supporting_sheet!$E$6</f>
        <v>-2049.4670131366593</v>
      </c>
      <c r="N98" s="329" t="e">
        <f t="shared" ref="N98:N129" si="12">+(F98-K98)/F98</f>
        <v>#DIV/0!</v>
      </c>
      <c r="O98" s="325"/>
      <c r="AE98" s="87">
        <f t="shared" si="9"/>
        <v>65</v>
      </c>
      <c r="AF98" s="87">
        <f t="shared" si="10"/>
        <v>-9999</v>
      </c>
      <c r="AG98" s="87" t="e">
        <f ca="1">IF(B98&lt;=YEAR(TODAY()), IF(#REF! = no_recovery, NA(),#REF!), NA())</f>
        <v>#REF!</v>
      </c>
      <c r="AH98" s="99">
        <f t="shared" si="11"/>
        <v>0</v>
      </c>
    </row>
    <row r="99" spans="2:34" ht="26.1" customHeight="1" thickBot="1" x14ac:dyDescent="0.3">
      <c r="B99" s="307">
        <f>'DONNÉES '!B107</f>
        <v>66</v>
      </c>
      <c r="C99" s="311"/>
      <c r="D99" s="314">
        <f>'DONNÉES '!I107</f>
        <v>0</v>
      </c>
      <c r="E99" s="312">
        <f t="shared" ref="E99:E142" si="13">+E98+D99</f>
        <v>0</v>
      </c>
      <c r="F99" s="308">
        <f>FOD_model_no_div!B78</f>
        <v>0</v>
      </c>
      <c r="G99" s="313">
        <f>+F99/supporting_sheet!$E$4</f>
        <v>0</v>
      </c>
      <c r="H99" s="313">
        <f>+F99/supporting_sheet!$E$4/365/24/60/$M$27*supporting_sheet!$E$6</f>
        <v>0</v>
      </c>
      <c r="I99" s="287"/>
      <c r="J99" s="312">
        <f>+bulk_tonnages_div!AH68</f>
        <v>0</v>
      </c>
      <c r="K99" s="308">
        <f>IF('DONNÉES '!$F$35="Oui",FOD_model_div!B78,-9999)</f>
        <v>-9999</v>
      </c>
      <c r="L99" s="308">
        <f>+K99/supporting_sheet!$E$4</f>
        <v>-15242378.048780488</v>
      </c>
      <c r="M99" s="308">
        <f>+K99/supporting_sheet!$E$4/365/24/60/$M$27*supporting_sheet!$E$6</f>
        <v>-2049.4670131366593</v>
      </c>
      <c r="N99" s="329" t="e">
        <f t="shared" si="12"/>
        <v>#DIV/0!</v>
      </c>
      <c r="O99" s="325"/>
      <c r="AE99" s="87">
        <f t="shared" si="9"/>
        <v>66</v>
      </c>
      <c r="AF99" s="87">
        <f t="shared" si="10"/>
        <v>-9999</v>
      </c>
      <c r="AG99" s="87" t="e">
        <f ca="1">IF(B99&lt;=YEAR(TODAY()), IF(#REF! = no_recovery, NA(),#REF!), NA())</f>
        <v>#REF!</v>
      </c>
      <c r="AH99" s="99">
        <f t="shared" si="11"/>
        <v>0</v>
      </c>
    </row>
    <row r="100" spans="2:34" ht="26.1" customHeight="1" thickBot="1" x14ac:dyDescent="0.3">
      <c r="B100" s="307">
        <f>'DONNÉES '!B108</f>
        <v>67</v>
      </c>
      <c r="C100" s="311"/>
      <c r="D100" s="314">
        <f>'DONNÉES '!I108</f>
        <v>0</v>
      </c>
      <c r="E100" s="312">
        <f t="shared" si="13"/>
        <v>0</v>
      </c>
      <c r="F100" s="308">
        <f>FOD_model_no_div!B79</f>
        <v>0</v>
      </c>
      <c r="G100" s="313">
        <f>+F100/supporting_sheet!$E$4</f>
        <v>0</v>
      </c>
      <c r="H100" s="313">
        <f>+F100/supporting_sheet!$E$4/365/24/60/$M$27*supporting_sheet!$E$6</f>
        <v>0</v>
      </c>
      <c r="I100" s="287"/>
      <c r="J100" s="312">
        <f>+bulk_tonnages_div!AH69</f>
        <v>0</v>
      </c>
      <c r="K100" s="308">
        <f>IF('DONNÉES '!$F$35="Oui",FOD_model_div!B79,-9999)</f>
        <v>-9999</v>
      </c>
      <c r="L100" s="308">
        <f>+K100/supporting_sheet!$E$4</f>
        <v>-15242378.048780488</v>
      </c>
      <c r="M100" s="308">
        <f>+K100/supporting_sheet!$E$4/365/24/60/$M$27*supporting_sheet!$E$6</f>
        <v>-2049.4670131366593</v>
      </c>
      <c r="N100" s="329" t="e">
        <f t="shared" si="12"/>
        <v>#DIV/0!</v>
      </c>
      <c r="O100" s="325"/>
      <c r="AE100" s="87">
        <f t="shared" si="9"/>
        <v>67</v>
      </c>
      <c r="AF100" s="87">
        <f t="shared" si="10"/>
        <v>-9999</v>
      </c>
      <c r="AG100" s="87" t="e">
        <f ca="1">IF(B100&lt;=YEAR(TODAY()), IF(#REF! = no_recovery, NA(),#REF!), NA())</f>
        <v>#REF!</v>
      </c>
      <c r="AH100" s="99">
        <f t="shared" si="11"/>
        <v>0</v>
      </c>
    </row>
    <row r="101" spans="2:34" ht="26.1" customHeight="1" thickBot="1" x14ac:dyDescent="0.3">
      <c r="B101" s="307">
        <f>'DONNÉES '!B109</f>
        <v>68</v>
      </c>
      <c r="C101" s="311"/>
      <c r="D101" s="314">
        <f>'DONNÉES '!I109</f>
        <v>0</v>
      </c>
      <c r="E101" s="312">
        <f t="shared" si="13"/>
        <v>0</v>
      </c>
      <c r="F101" s="308">
        <f>FOD_model_no_div!B80</f>
        <v>0</v>
      </c>
      <c r="G101" s="313">
        <f>+F101/supporting_sheet!$E$4</f>
        <v>0</v>
      </c>
      <c r="H101" s="313">
        <f>+F101/supporting_sheet!$E$4/365/24/60/$M$27*supporting_sheet!$E$6</f>
        <v>0</v>
      </c>
      <c r="I101" s="287"/>
      <c r="J101" s="312">
        <f>+bulk_tonnages_div!AH70</f>
        <v>0</v>
      </c>
      <c r="K101" s="308">
        <f>IF('DONNÉES '!$F$35="Oui",FOD_model_div!B80,-9999)</f>
        <v>-9999</v>
      </c>
      <c r="L101" s="308">
        <f>+K101/supporting_sheet!$E$4</f>
        <v>-15242378.048780488</v>
      </c>
      <c r="M101" s="308">
        <f>+K101/supporting_sheet!$E$4/365/24/60/$M$27*supporting_sheet!$E$6</f>
        <v>-2049.4670131366593</v>
      </c>
      <c r="N101" s="329" t="e">
        <f t="shared" si="12"/>
        <v>#DIV/0!</v>
      </c>
      <c r="O101" s="325"/>
      <c r="AE101" s="87">
        <f t="shared" si="9"/>
        <v>68</v>
      </c>
      <c r="AF101" s="87">
        <f t="shared" si="10"/>
        <v>-9999</v>
      </c>
      <c r="AG101" s="87" t="e">
        <f ca="1">IF(B101&lt;=YEAR(TODAY()), IF(#REF! = no_recovery, NA(),#REF!), NA())</f>
        <v>#REF!</v>
      </c>
      <c r="AH101" s="99">
        <f t="shared" si="11"/>
        <v>0</v>
      </c>
    </row>
    <row r="102" spans="2:34" ht="26.1" customHeight="1" thickBot="1" x14ac:dyDescent="0.3">
      <c r="B102" s="307">
        <f>'DONNÉES '!B110</f>
        <v>69</v>
      </c>
      <c r="C102" s="311"/>
      <c r="D102" s="314">
        <f>'DONNÉES '!I110</f>
        <v>0</v>
      </c>
      <c r="E102" s="312">
        <f t="shared" si="13"/>
        <v>0</v>
      </c>
      <c r="F102" s="308">
        <f>FOD_model_no_div!B81</f>
        <v>0</v>
      </c>
      <c r="G102" s="313">
        <f>+F102/supporting_sheet!$E$4</f>
        <v>0</v>
      </c>
      <c r="H102" s="313">
        <f>+F102/supporting_sheet!$E$4/365/24/60/$M$27*supporting_sheet!$E$6</f>
        <v>0</v>
      </c>
      <c r="I102" s="287"/>
      <c r="J102" s="312">
        <f>+bulk_tonnages_div!AH71</f>
        <v>0</v>
      </c>
      <c r="K102" s="308">
        <f>IF('DONNÉES '!$F$35="Oui",FOD_model_div!B81,-9999)</f>
        <v>-9999</v>
      </c>
      <c r="L102" s="308">
        <f>+K102/supporting_sheet!$E$4</f>
        <v>-15242378.048780488</v>
      </c>
      <c r="M102" s="308">
        <f>+K102/supporting_sheet!$E$4/365/24/60/$M$27*supporting_sheet!$E$6</f>
        <v>-2049.4670131366593</v>
      </c>
      <c r="N102" s="329" t="e">
        <f t="shared" si="12"/>
        <v>#DIV/0!</v>
      </c>
      <c r="O102" s="325"/>
      <c r="AE102" s="87">
        <f t="shared" si="9"/>
        <v>69</v>
      </c>
      <c r="AF102" s="87">
        <f t="shared" si="10"/>
        <v>-9999</v>
      </c>
      <c r="AG102" s="87" t="e">
        <f ca="1">IF(B102&lt;=YEAR(TODAY()), IF(#REF! = no_recovery, NA(),#REF!), NA())</f>
        <v>#REF!</v>
      </c>
      <c r="AH102" s="99">
        <f t="shared" si="11"/>
        <v>0</v>
      </c>
    </row>
    <row r="103" spans="2:34" ht="26.1" customHeight="1" thickBot="1" x14ac:dyDescent="0.3">
      <c r="B103" s="307">
        <f>'DONNÉES '!B111</f>
        <v>70</v>
      </c>
      <c r="C103" s="311"/>
      <c r="D103" s="314">
        <f>'DONNÉES '!I111</f>
        <v>0</v>
      </c>
      <c r="E103" s="312">
        <f t="shared" si="13"/>
        <v>0</v>
      </c>
      <c r="F103" s="308">
        <f>FOD_model_no_div!B82</f>
        <v>0</v>
      </c>
      <c r="G103" s="313">
        <f>+F103/supporting_sheet!$E$4</f>
        <v>0</v>
      </c>
      <c r="H103" s="313">
        <f>+F103/supporting_sheet!$E$4/365/24/60/$M$27*supporting_sheet!$E$6</f>
        <v>0</v>
      </c>
      <c r="I103" s="287"/>
      <c r="J103" s="312">
        <f>+bulk_tonnages_div!AH72</f>
        <v>0</v>
      </c>
      <c r="K103" s="308">
        <f>IF('DONNÉES '!$F$35="Oui",FOD_model_div!B82,-9999)</f>
        <v>-9999</v>
      </c>
      <c r="L103" s="308">
        <f>+K103/supporting_sheet!$E$4</f>
        <v>-15242378.048780488</v>
      </c>
      <c r="M103" s="308">
        <f>+K103/supporting_sheet!$E$4/365/24/60/$M$27*supporting_sheet!$E$6</f>
        <v>-2049.4670131366593</v>
      </c>
      <c r="N103" s="329" t="e">
        <f t="shared" si="12"/>
        <v>#DIV/0!</v>
      </c>
      <c r="O103" s="325"/>
      <c r="AE103" s="87">
        <f t="shared" si="9"/>
        <v>70</v>
      </c>
      <c r="AF103" s="87">
        <f t="shared" si="10"/>
        <v>-9999</v>
      </c>
      <c r="AG103" s="87" t="e">
        <f ca="1">IF(B103&lt;=YEAR(TODAY()), IF(#REF! = no_recovery, NA(),#REF!), NA())</f>
        <v>#REF!</v>
      </c>
      <c r="AH103" s="99">
        <f t="shared" si="11"/>
        <v>0</v>
      </c>
    </row>
    <row r="104" spans="2:34" ht="26.1" customHeight="1" thickBot="1" x14ac:dyDescent="0.3">
      <c r="B104" s="307">
        <f>'DONNÉES '!B112</f>
        <v>71</v>
      </c>
      <c r="C104" s="311"/>
      <c r="D104" s="314">
        <f>'DONNÉES '!I112</f>
        <v>0</v>
      </c>
      <c r="E104" s="312">
        <f t="shared" si="13"/>
        <v>0</v>
      </c>
      <c r="F104" s="308">
        <f>FOD_model_no_div!B83</f>
        <v>0</v>
      </c>
      <c r="G104" s="313">
        <f>+F104/supporting_sheet!$E$4</f>
        <v>0</v>
      </c>
      <c r="H104" s="313">
        <f>+F104/supporting_sheet!$E$4/365/24/60/$M$27*supporting_sheet!$E$6</f>
        <v>0</v>
      </c>
      <c r="I104" s="287"/>
      <c r="J104" s="312">
        <f>+bulk_tonnages_div!AH73</f>
        <v>0</v>
      </c>
      <c r="K104" s="308">
        <f>IF('DONNÉES '!$F$35="Oui",FOD_model_div!B83,-9999)</f>
        <v>-9999</v>
      </c>
      <c r="L104" s="308">
        <f>+K104/supporting_sheet!$E$4</f>
        <v>-15242378.048780488</v>
      </c>
      <c r="M104" s="308">
        <f>+K104/supporting_sheet!$E$4/365/24/60/$M$27*supporting_sheet!$E$6</f>
        <v>-2049.4670131366593</v>
      </c>
      <c r="N104" s="329" t="e">
        <f t="shared" si="12"/>
        <v>#DIV/0!</v>
      </c>
      <c r="O104" s="325"/>
      <c r="AE104" s="87">
        <f t="shared" si="9"/>
        <v>71</v>
      </c>
      <c r="AF104" s="87">
        <f t="shared" si="10"/>
        <v>-9999</v>
      </c>
      <c r="AG104" s="87" t="e">
        <f ca="1">IF(B104&lt;=YEAR(TODAY()), IF(#REF! = no_recovery, NA(),#REF!), NA())</f>
        <v>#REF!</v>
      </c>
      <c r="AH104" s="99">
        <f t="shared" si="11"/>
        <v>0</v>
      </c>
    </row>
    <row r="105" spans="2:34" ht="26.1" customHeight="1" thickBot="1" x14ac:dyDescent="0.3">
      <c r="B105" s="307">
        <f>'DONNÉES '!B113</f>
        <v>72</v>
      </c>
      <c r="C105" s="311"/>
      <c r="D105" s="314">
        <f>'DONNÉES '!I113</f>
        <v>0</v>
      </c>
      <c r="E105" s="312">
        <f t="shared" si="13"/>
        <v>0</v>
      </c>
      <c r="F105" s="308">
        <f>FOD_model_no_div!B84</f>
        <v>0</v>
      </c>
      <c r="G105" s="313">
        <f>+F105/supporting_sheet!$E$4</f>
        <v>0</v>
      </c>
      <c r="H105" s="313">
        <f>+F105/supporting_sheet!$E$4/365/24/60/$M$27*supporting_sheet!$E$6</f>
        <v>0</v>
      </c>
      <c r="I105" s="287"/>
      <c r="J105" s="312">
        <f>+bulk_tonnages_div!AH74</f>
        <v>0</v>
      </c>
      <c r="K105" s="308">
        <f>IF('DONNÉES '!$F$35="Oui",FOD_model_div!B84,-9999)</f>
        <v>-9999</v>
      </c>
      <c r="L105" s="308">
        <f>+K105/supporting_sheet!$E$4</f>
        <v>-15242378.048780488</v>
      </c>
      <c r="M105" s="308">
        <f>+K105/supporting_sheet!$E$4/365/24/60/$M$27*supporting_sheet!$E$6</f>
        <v>-2049.4670131366593</v>
      </c>
      <c r="N105" s="329" t="e">
        <f t="shared" si="12"/>
        <v>#DIV/0!</v>
      </c>
      <c r="O105" s="325"/>
      <c r="AE105" s="87">
        <f t="shared" si="9"/>
        <v>72</v>
      </c>
      <c r="AF105" s="87">
        <f t="shared" si="10"/>
        <v>-9999</v>
      </c>
      <c r="AG105" s="87" t="e">
        <f ca="1">IF(B105&lt;=YEAR(TODAY()), IF(#REF! = no_recovery, NA(),#REF!), NA())</f>
        <v>#REF!</v>
      </c>
      <c r="AH105" s="99">
        <f t="shared" si="11"/>
        <v>0</v>
      </c>
    </row>
    <row r="106" spans="2:34" ht="26.1" customHeight="1" thickBot="1" x14ac:dyDescent="0.3">
      <c r="B106" s="307">
        <f>'DONNÉES '!B114</f>
        <v>73</v>
      </c>
      <c r="C106" s="311"/>
      <c r="D106" s="314">
        <f>'DONNÉES '!I114</f>
        <v>0</v>
      </c>
      <c r="E106" s="312">
        <f t="shared" si="13"/>
        <v>0</v>
      </c>
      <c r="F106" s="308">
        <f>FOD_model_no_div!B85</f>
        <v>0</v>
      </c>
      <c r="G106" s="313">
        <f>+F106/supporting_sheet!$E$4</f>
        <v>0</v>
      </c>
      <c r="H106" s="313">
        <f>+F106/supporting_sheet!$E$4/365/24/60/$M$27*supporting_sheet!$E$6</f>
        <v>0</v>
      </c>
      <c r="I106" s="287"/>
      <c r="J106" s="312">
        <f>+bulk_tonnages_div!AH75</f>
        <v>0</v>
      </c>
      <c r="K106" s="308">
        <f>IF('DONNÉES '!$F$35="Oui",FOD_model_div!B85,-9999)</f>
        <v>-9999</v>
      </c>
      <c r="L106" s="308">
        <f>+K106/supporting_sheet!$E$4</f>
        <v>-15242378.048780488</v>
      </c>
      <c r="M106" s="308">
        <f>+K106/supporting_sheet!$E$4/365/24/60/$M$27*supporting_sheet!$E$6</f>
        <v>-2049.4670131366593</v>
      </c>
      <c r="N106" s="329" t="e">
        <f t="shared" si="12"/>
        <v>#DIV/0!</v>
      </c>
      <c r="O106" s="325"/>
      <c r="AE106" s="87">
        <f t="shared" si="9"/>
        <v>73</v>
      </c>
      <c r="AF106" s="87">
        <f t="shared" si="10"/>
        <v>-9999</v>
      </c>
      <c r="AG106" s="87" t="e">
        <f ca="1">IF(B106&lt;=YEAR(TODAY()), IF(#REF! = no_recovery, NA(),#REF!), NA())</f>
        <v>#REF!</v>
      </c>
      <c r="AH106" s="99">
        <f t="shared" si="11"/>
        <v>0</v>
      </c>
    </row>
    <row r="107" spans="2:34" ht="26.1" customHeight="1" thickBot="1" x14ac:dyDescent="0.3">
      <c r="B107" s="307">
        <f>'DONNÉES '!B115</f>
        <v>74</v>
      </c>
      <c r="C107" s="311"/>
      <c r="D107" s="314">
        <f>'DONNÉES '!I115</f>
        <v>0</v>
      </c>
      <c r="E107" s="312">
        <f t="shared" si="13"/>
        <v>0</v>
      </c>
      <c r="F107" s="308">
        <f>FOD_model_no_div!B86</f>
        <v>0</v>
      </c>
      <c r="G107" s="313">
        <f>+F107/supporting_sheet!$E$4</f>
        <v>0</v>
      </c>
      <c r="H107" s="313">
        <f>+F107/supporting_sheet!$E$4/365/24/60/$M$27*supporting_sheet!$E$6</f>
        <v>0</v>
      </c>
      <c r="I107" s="287"/>
      <c r="J107" s="312">
        <f>+bulk_tonnages_div!AH76</f>
        <v>0</v>
      </c>
      <c r="K107" s="308">
        <f>IF('DONNÉES '!$F$35="Oui",FOD_model_div!B86,-9999)</f>
        <v>-9999</v>
      </c>
      <c r="L107" s="308">
        <f>+K107/supporting_sheet!$E$4</f>
        <v>-15242378.048780488</v>
      </c>
      <c r="M107" s="308">
        <f>+K107/supporting_sheet!$E$4/365/24/60/$M$27*supporting_sheet!$E$6</f>
        <v>-2049.4670131366593</v>
      </c>
      <c r="N107" s="329" t="e">
        <f t="shared" si="12"/>
        <v>#DIV/0!</v>
      </c>
      <c r="O107" s="325"/>
      <c r="AE107" s="87">
        <f t="shared" si="9"/>
        <v>74</v>
      </c>
      <c r="AF107" s="87">
        <f t="shared" si="10"/>
        <v>-9999</v>
      </c>
      <c r="AG107" s="87" t="e">
        <f ca="1">IF(B107&lt;=YEAR(TODAY()), IF(#REF! = no_recovery, NA(),#REF!), NA())</f>
        <v>#REF!</v>
      </c>
      <c r="AH107" s="99">
        <f t="shared" si="11"/>
        <v>0</v>
      </c>
    </row>
    <row r="108" spans="2:34" ht="26.1" customHeight="1" thickBot="1" x14ac:dyDescent="0.3">
      <c r="B108" s="307">
        <f>'DONNÉES '!B116</f>
        <v>75</v>
      </c>
      <c r="C108" s="311"/>
      <c r="D108" s="314">
        <f>'DONNÉES '!I116</f>
        <v>0</v>
      </c>
      <c r="E108" s="312">
        <f t="shared" si="13"/>
        <v>0</v>
      </c>
      <c r="F108" s="308">
        <f>FOD_model_no_div!B87</f>
        <v>0</v>
      </c>
      <c r="G108" s="313">
        <f>+F108/supporting_sheet!$E$4</f>
        <v>0</v>
      </c>
      <c r="H108" s="313">
        <f>+F108/supporting_sheet!$E$4/365/24/60/$M$27*supporting_sheet!$E$6</f>
        <v>0</v>
      </c>
      <c r="I108" s="287"/>
      <c r="J108" s="312">
        <f>+bulk_tonnages_div!AH77</f>
        <v>0</v>
      </c>
      <c r="K108" s="308">
        <f>IF('DONNÉES '!$F$35="Oui",FOD_model_div!B87,-9999)</f>
        <v>-9999</v>
      </c>
      <c r="L108" s="308">
        <f>+K108/supporting_sheet!$E$4</f>
        <v>-15242378.048780488</v>
      </c>
      <c r="M108" s="308">
        <f>+K108/supporting_sheet!$E$4/365/24/60/$M$27*supporting_sheet!$E$6</f>
        <v>-2049.4670131366593</v>
      </c>
      <c r="N108" s="329" t="e">
        <f t="shared" si="12"/>
        <v>#DIV/0!</v>
      </c>
      <c r="O108" s="325"/>
      <c r="AE108" s="87">
        <f t="shared" si="9"/>
        <v>75</v>
      </c>
      <c r="AF108" s="87">
        <f t="shared" si="10"/>
        <v>-9999</v>
      </c>
      <c r="AG108" s="87" t="e">
        <f ca="1">IF(B108&lt;=YEAR(TODAY()), IF(#REF! = no_recovery, NA(),#REF!), NA())</f>
        <v>#REF!</v>
      </c>
      <c r="AH108" s="99">
        <f t="shared" si="11"/>
        <v>0</v>
      </c>
    </row>
    <row r="109" spans="2:34" ht="26.1" customHeight="1" thickBot="1" x14ac:dyDescent="0.3">
      <c r="B109" s="307">
        <f>'DONNÉES '!B117</f>
        <v>76</v>
      </c>
      <c r="C109" s="311"/>
      <c r="D109" s="314">
        <f>'DONNÉES '!I117</f>
        <v>0</v>
      </c>
      <c r="E109" s="312">
        <f t="shared" si="13"/>
        <v>0</v>
      </c>
      <c r="F109" s="308">
        <f>FOD_model_no_div!B88</f>
        <v>0</v>
      </c>
      <c r="G109" s="313">
        <f>+F109/supporting_sheet!$E$4</f>
        <v>0</v>
      </c>
      <c r="H109" s="313">
        <f>+F109/supporting_sheet!$E$4/365/24/60/$M$27*supporting_sheet!$E$6</f>
        <v>0</v>
      </c>
      <c r="I109" s="287"/>
      <c r="J109" s="312">
        <f>+bulk_tonnages_div!AH78</f>
        <v>0</v>
      </c>
      <c r="K109" s="308">
        <f>IF('DONNÉES '!$F$35="Oui",FOD_model_div!B88,-9999)</f>
        <v>-9999</v>
      </c>
      <c r="L109" s="308">
        <f>+K109/supporting_sheet!$E$4</f>
        <v>-15242378.048780488</v>
      </c>
      <c r="M109" s="308">
        <f>+K109/supporting_sheet!$E$4/365/24/60/$M$27*supporting_sheet!$E$6</f>
        <v>-2049.4670131366593</v>
      </c>
      <c r="N109" s="329" t="e">
        <f t="shared" si="12"/>
        <v>#DIV/0!</v>
      </c>
      <c r="O109" s="325"/>
      <c r="AE109" s="87">
        <f t="shared" si="9"/>
        <v>76</v>
      </c>
      <c r="AF109" s="87">
        <f t="shared" si="10"/>
        <v>-9999</v>
      </c>
      <c r="AG109" s="87" t="e">
        <f ca="1">IF(B109&lt;=YEAR(TODAY()), IF(#REF! = no_recovery, NA(),#REF!), NA())</f>
        <v>#REF!</v>
      </c>
      <c r="AH109" s="99">
        <f t="shared" si="11"/>
        <v>0</v>
      </c>
    </row>
    <row r="110" spans="2:34" ht="26.1" customHeight="1" thickBot="1" x14ac:dyDescent="0.3">
      <c r="B110" s="307">
        <f>'DONNÉES '!B118</f>
        <v>77</v>
      </c>
      <c r="C110" s="311"/>
      <c r="D110" s="314">
        <f>'DONNÉES '!I118</f>
        <v>0</v>
      </c>
      <c r="E110" s="312">
        <f t="shared" si="13"/>
        <v>0</v>
      </c>
      <c r="F110" s="308">
        <f>FOD_model_no_div!B89</f>
        <v>0</v>
      </c>
      <c r="G110" s="313">
        <f>+F110/supporting_sheet!$E$4</f>
        <v>0</v>
      </c>
      <c r="H110" s="313">
        <f>+F110/supporting_sheet!$E$4/365/24/60/$M$27*supporting_sheet!$E$6</f>
        <v>0</v>
      </c>
      <c r="I110" s="287"/>
      <c r="J110" s="312">
        <f>+bulk_tonnages_div!AH79</f>
        <v>0</v>
      </c>
      <c r="K110" s="308">
        <f>IF('DONNÉES '!$F$35="Oui",FOD_model_div!B89,-9999)</f>
        <v>-9999</v>
      </c>
      <c r="L110" s="308">
        <f>+K110/supporting_sheet!$E$4</f>
        <v>-15242378.048780488</v>
      </c>
      <c r="M110" s="308">
        <f>+K110/supporting_sheet!$E$4/365/24/60/$M$27*supporting_sheet!$E$6</f>
        <v>-2049.4670131366593</v>
      </c>
      <c r="N110" s="329" t="e">
        <f t="shared" si="12"/>
        <v>#DIV/0!</v>
      </c>
      <c r="O110" s="325"/>
      <c r="AE110" s="87">
        <f t="shared" si="9"/>
        <v>77</v>
      </c>
      <c r="AF110" s="87">
        <f t="shared" si="10"/>
        <v>-9999</v>
      </c>
      <c r="AG110" s="87" t="e">
        <f ca="1">IF(B110&lt;=YEAR(TODAY()), IF(#REF! = no_recovery, NA(),#REF!), NA())</f>
        <v>#REF!</v>
      </c>
      <c r="AH110" s="99">
        <f t="shared" si="11"/>
        <v>0</v>
      </c>
    </row>
    <row r="111" spans="2:34" ht="26.1" customHeight="1" thickBot="1" x14ac:dyDescent="0.3">
      <c r="B111" s="307">
        <f>'DONNÉES '!B119</f>
        <v>78</v>
      </c>
      <c r="C111" s="311"/>
      <c r="D111" s="314">
        <f>'DONNÉES '!I119</f>
        <v>0</v>
      </c>
      <c r="E111" s="312">
        <f t="shared" si="13"/>
        <v>0</v>
      </c>
      <c r="F111" s="308">
        <f>FOD_model_no_div!B90</f>
        <v>0</v>
      </c>
      <c r="G111" s="313">
        <f>+F111/supporting_sheet!$E$4</f>
        <v>0</v>
      </c>
      <c r="H111" s="313">
        <f>+F111/supporting_sheet!$E$4/365/24/60/$M$27*supporting_sheet!$E$6</f>
        <v>0</v>
      </c>
      <c r="I111" s="287"/>
      <c r="J111" s="312">
        <f>+bulk_tonnages_div!AH80</f>
        <v>0</v>
      </c>
      <c r="K111" s="308">
        <f>IF('DONNÉES '!$F$35="Oui",FOD_model_div!B90,-9999)</f>
        <v>-9999</v>
      </c>
      <c r="L111" s="308">
        <f>+K111/supporting_sheet!$E$4</f>
        <v>-15242378.048780488</v>
      </c>
      <c r="M111" s="308">
        <f>+K111/supporting_sheet!$E$4/365/24/60/$M$27*supporting_sheet!$E$6</f>
        <v>-2049.4670131366593</v>
      </c>
      <c r="N111" s="329" t="e">
        <f t="shared" si="12"/>
        <v>#DIV/0!</v>
      </c>
      <c r="O111" s="325"/>
      <c r="AE111" s="87">
        <f t="shared" si="9"/>
        <v>78</v>
      </c>
      <c r="AF111" s="87">
        <f t="shared" si="10"/>
        <v>-9999</v>
      </c>
      <c r="AG111" s="87" t="e">
        <f ca="1">IF(B111&lt;=YEAR(TODAY()), IF(#REF! = no_recovery, NA(),#REF!), NA())</f>
        <v>#REF!</v>
      </c>
      <c r="AH111" s="99">
        <f t="shared" si="11"/>
        <v>0</v>
      </c>
    </row>
    <row r="112" spans="2:34" ht="26.1" customHeight="1" thickBot="1" x14ac:dyDescent="0.3">
      <c r="B112" s="307">
        <f>'DONNÉES '!B120</f>
        <v>79</v>
      </c>
      <c r="C112" s="311"/>
      <c r="D112" s="314">
        <f>'DONNÉES '!I120</f>
        <v>0</v>
      </c>
      <c r="E112" s="312">
        <f t="shared" si="13"/>
        <v>0</v>
      </c>
      <c r="F112" s="308">
        <f>FOD_model_no_div!B91</f>
        <v>0</v>
      </c>
      <c r="G112" s="313">
        <f>+F112/supporting_sheet!$E$4</f>
        <v>0</v>
      </c>
      <c r="H112" s="313">
        <f>+F112/supporting_sheet!$E$4/365/24/60/$M$27*supporting_sheet!$E$6</f>
        <v>0</v>
      </c>
      <c r="I112" s="287"/>
      <c r="J112" s="312">
        <f>+bulk_tonnages_div!AH81</f>
        <v>0</v>
      </c>
      <c r="K112" s="308">
        <f>IF('DONNÉES '!$F$35="Oui",FOD_model_div!B91,-9999)</f>
        <v>-9999</v>
      </c>
      <c r="L112" s="308">
        <f>+K112/supporting_sheet!$E$4</f>
        <v>-15242378.048780488</v>
      </c>
      <c r="M112" s="308">
        <f>+K112/supporting_sheet!$E$4/365/24/60/$M$27*supporting_sheet!$E$6</f>
        <v>-2049.4670131366593</v>
      </c>
      <c r="N112" s="329" t="e">
        <f t="shared" si="12"/>
        <v>#DIV/0!</v>
      </c>
      <c r="O112" s="325"/>
      <c r="AE112" s="87">
        <f t="shared" si="9"/>
        <v>79</v>
      </c>
      <c r="AF112" s="87">
        <f t="shared" si="10"/>
        <v>-9999</v>
      </c>
      <c r="AG112" s="87" t="e">
        <f ca="1">IF(B112&lt;=YEAR(TODAY()), IF(#REF! = no_recovery, NA(),#REF!), NA())</f>
        <v>#REF!</v>
      </c>
      <c r="AH112" s="99">
        <f t="shared" si="11"/>
        <v>0</v>
      </c>
    </row>
    <row r="113" spans="2:34" ht="26.1" customHeight="1" thickBot="1" x14ac:dyDescent="0.3">
      <c r="B113" s="307">
        <f>'DONNÉES '!B121</f>
        <v>80</v>
      </c>
      <c r="C113" s="311"/>
      <c r="D113" s="314">
        <f>'DONNÉES '!I121</f>
        <v>0</v>
      </c>
      <c r="E113" s="312">
        <f t="shared" si="13"/>
        <v>0</v>
      </c>
      <c r="F113" s="308">
        <f>FOD_model_no_div!B92</f>
        <v>0</v>
      </c>
      <c r="G113" s="313">
        <f>+F113/supporting_sheet!$E$4</f>
        <v>0</v>
      </c>
      <c r="H113" s="313">
        <f>+F113/supporting_sheet!$E$4/365/24/60/$M$27*supporting_sheet!$E$6</f>
        <v>0</v>
      </c>
      <c r="I113" s="287"/>
      <c r="J113" s="312">
        <f>+bulk_tonnages_div!AH82</f>
        <v>0</v>
      </c>
      <c r="K113" s="308">
        <f>IF('DONNÉES '!$F$35="Oui",FOD_model_div!B92,-9999)</f>
        <v>-9999</v>
      </c>
      <c r="L113" s="308">
        <f>+K113/supporting_sheet!$E$4</f>
        <v>-15242378.048780488</v>
      </c>
      <c r="M113" s="308">
        <f>+K113/supporting_sheet!$E$4/365/24/60/$M$27*supporting_sheet!$E$6</f>
        <v>-2049.4670131366593</v>
      </c>
      <c r="N113" s="329" t="e">
        <f t="shared" si="12"/>
        <v>#DIV/0!</v>
      </c>
      <c r="O113" s="325"/>
      <c r="AE113" s="87">
        <f t="shared" si="9"/>
        <v>80</v>
      </c>
      <c r="AF113" s="87">
        <f t="shared" si="10"/>
        <v>-9999</v>
      </c>
      <c r="AG113" s="87" t="e">
        <f ca="1">IF(B113&lt;=YEAR(TODAY()), IF(#REF! = no_recovery, NA(),#REF!), NA())</f>
        <v>#REF!</v>
      </c>
      <c r="AH113" s="99">
        <f t="shared" si="11"/>
        <v>0</v>
      </c>
    </row>
    <row r="114" spans="2:34" ht="26.1" customHeight="1" thickBot="1" x14ac:dyDescent="0.3">
      <c r="B114" s="307">
        <f>'DONNÉES '!B122</f>
        <v>81</v>
      </c>
      <c r="C114" s="311"/>
      <c r="D114" s="314">
        <f>'DONNÉES '!I122</f>
        <v>0</v>
      </c>
      <c r="E114" s="312">
        <f t="shared" si="13"/>
        <v>0</v>
      </c>
      <c r="F114" s="308">
        <f>FOD_model_no_div!B93</f>
        <v>0</v>
      </c>
      <c r="G114" s="313">
        <f>+F114/supporting_sheet!$E$4</f>
        <v>0</v>
      </c>
      <c r="H114" s="313">
        <f>+F114/supporting_sheet!$E$4/365/24/60/$M$27*supporting_sheet!$E$6</f>
        <v>0</v>
      </c>
      <c r="I114" s="287"/>
      <c r="J114" s="312">
        <f>+bulk_tonnages_div!AH83</f>
        <v>0</v>
      </c>
      <c r="K114" s="308">
        <f>IF('DONNÉES '!$F$35="Oui",FOD_model_div!B93,-9999)</f>
        <v>-9999</v>
      </c>
      <c r="L114" s="308">
        <f>+K114/supporting_sheet!$E$4</f>
        <v>-15242378.048780488</v>
      </c>
      <c r="M114" s="308">
        <f>+K114/supporting_sheet!$E$4/365/24/60/$M$27*supporting_sheet!$E$6</f>
        <v>-2049.4670131366593</v>
      </c>
      <c r="N114" s="329" t="e">
        <f t="shared" si="12"/>
        <v>#DIV/0!</v>
      </c>
      <c r="O114" s="325"/>
      <c r="AE114" s="87">
        <f t="shared" si="9"/>
        <v>81</v>
      </c>
      <c r="AF114" s="87">
        <f t="shared" si="10"/>
        <v>-9999</v>
      </c>
      <c r="AG114" s="87" t="e">
        <f ca="1">IF(B114&lt;=YEAR(TODAY()), IF(#REF! = no_recovery, NA(),#REF!), NA())</f>
        <v>#REF!</v>
      </c>
      <c r="AH114" s="99">
        <f t="shared" si="11"/>
        <v>0</v>
      </c>
    </row>
    <row r="115" spans="2:34" ht="26.1" customHeight="1" thickBot="1" x14ac:dyDescent="0.3">
      <c r="B115" s="307">
        <f>'DONNÉES '!B123</f>
        <v>82</v>
      </c>
      <c r="C115" s="317"/>
      <c r="D115" s="314">
        <f>'DONNÉES '!I123</f>
        <v>0</v>
      </c>
      <c r="E115" s="312">
        <f t="shared" si="13"/>
        <v>0</v>
      </c>
      <c r="F115" s="308">
        <f>FOD_model_no_div!B94</f>
        <v>0</v>
      </c>
      <c r="G115" s="313">
        <f>+F115/supporting_sheet!$E$4</f>
        <v>0</v>
      </c>
      <c r="H115" s="313">
        <f>+F115/supporting_sheet!$E$4/365/24/60/$M$27*supporting_sheet!$E$6</f>
        <v>0</v>
      </c>
      <c r="I115" s="288"/>
      <c r="J115" s="312">
        <f>+bulk_tonnages_div!AH84</f>
        <v>0</v>
      </c>
      <c r="K115" s="308">
        <f>IF('DONNÉES '!$F$35="Oui",FOD_model_div!B94,-9999)</f>
        <v>-9999</v>
      </c>
      <c r="L115" s="308">
        <f>+K115/supporting_sheet!$E$4</f>
        <v>-15242378.048780488</v>
      </c>
      <c r="M115" s="308">
        <f>+K115/supporting_sheet!$E$4/365/24/60/$M$27*supporting_sheet!$E$6</f>
        <v>-2049.4670131366593</v>
      </c>
      <c r="N115" s="329" t="e">
        <f t="shared" si="12"/>
        <v>#DIV/0!</v>
      </c>
      <c r="O115" s="325"/>
      <c r="AE115" s="87">
        <f t="shared" si="9"/>
        <v>82</v>
      </c>
      <c r="AF115" s="87">
        <f t="shared" si="10"/>
        <v>-9999</v>
      </c>
      <c r="AG115" s="87" t="e">
        <f ca="1">IF(B115&lt;=YEAR(TODAY()), IF(#REF! = no_recovery, NA(),#REF!), NA())</f>
        <v>#REF!</v>
      </c>
      <c r="AH115" s="99">
        <f t="shared" si="11"/>
        <v>0</v>
      </c>
    </row>
    <row r="116" spans="2:34" ht="26.1" customHeight="1" thickBot="1" x14ac:dyDescent="0.3">
      <c r="B116" s="307">
        <f>'DONNÉES '!B124</f>
        <v>83</v>
      </c>
      <c r="C116" s="318"/>
      <c r="D116" s="314">
        <f>'DONNÉES '!I124</f>
        <v>0</v>
      </c>
      <c r="E116" s="312">
        <f t="shared" si="13"/>
        <v>0</v>
      </c>
      <c r="F116" s="308">
        <f>FOD_model_no_div!B95</f>
        <v>0</v>
      </c>
      <c r="G116" s="313">
        <f>+F116/supporting_sheet!$E$4</f>
        <v>0</v>
      </c>
      <c r="H116" s="313">
        <f>+F116/supporting_sheet!$E$4/365/24/60/$M$27*supporting_sheet!$E$6</f>
        <v>0</v>
      </c>
      <c r="I116" s="288"/>
      <c r="J116" s="312">
        <f>+bulk_tonnages_div!AH85</f>
        <v>0</v>
      </c>
      <c r="K116" s="308">
        <f>IF('DONNÉES '!$F$35="Oui",FOD_model_div!B95,-9999)</f>
        <v>-9999</v>
      </c>
      <c r="L116" s="308">
        <f>+K116/supporting_sheet!$E$4</f>
        <v>-15242378.048780488</v>
      </c>
      <c r="M116" s="308">
        <f>+K116/supporting_sheet!$E$4/365/24/60/$M$27*supporting_sheet!$E$6</f>
        <v>-2049.4670131366593</v>
      </c>
      <c r="N116" s="329" t="e">
        <f t="shared" si="12"/>
        <v>#DIV/0!</v>
      </c>
      <c r="O116" s="325"/>
      <c r="AE116" s="87">
        <f t="shared" si="9"/>
        <v>83</v>
      </c>
      <c r="AF116" s="87">
        <f t="shared" si="10"/>
        <v>-9999</v>
      </c>
      <c r="AG116" s="87" t="e">
        <f ca="1">IF(B116&lt;=YEAR(TODAY()), IF(#REF! = no_recovery, NA(),#REF!), NA())</f>
        <v>#REF!</v>
      </c>
      <c r="AH116" s="99">
        <f t="shared" si="11"/>
        <v>0</v>
      </c>
    </row>
    <row r="117" spans="2:34" ht="26.1" customHeight="1" thickBot="1" x14ac:dyDescent="0.3">
      <c r="B117" s="307">
        <f>'DONNÉES '!B125</f>
        <v>84</v>
      </c>
      <c r="C117" s="318"/>
      <c r="D117" s="314">
        <f>'DONNÉES '!I125</f>
        <v>0</v>
      </c>
      <c r="E117" s="312">
        <f t="shared" si="13"/>
        <v>0</v>
      </c>
      <c r="F117" s="308">
        <f>FOD_model_no_div!B96</f>
        <v>0</v>
      </c>
      <c r="G117" s="313">
        <f>+F117/supporting_sheet!$E$4</f>
        <v>0</v>
      </c>
      <c r="H117" s="313">
        <f>+F117/supporting_sheet!$E$4/365/24/60/$M$27*supporting_sheet!$E$6</f>
        <v>0</v>
      </c>
      <c r="I117" s="288"/>
      <c r="J117" s="312">
        <f>+bulk_tonnages_div!AH86</f>
        <v>0</v>
      </c>
      <c r="K117" s="308">
        <f>IF('DONNÉES '!$F$35="Oui",FOD_model_div!B96,-9999)</f>
        <v>-9999</v>
      </c>
      <c r="L117" s="308">
        <f>+K117/supporting_sheet!$E$4</f>
        <v>-15242378.048780488</v>
      </c>
      <c r="M117" s="308">
        <f>+K117/supporting_sheet!$E$4/365/24/60/$M$27*supporting_sheet!$E$6</f>
        <v>-2049.4670131366593</v>
      </c>
      <c r="N117" s="329" t="e">
        <f t="shared" si="12"/>
        <v>#DIV/0!</v>
      </c>
      <c r="O117" s="325"/>
      <c r="AE117" s="87">
        <f t="shared" si="9"/>
        <v>84</v>
      </c>
      <c r="AF117" s="87">
        <f t="shared" si="10"/>
        <v>-9999</v>
      </c>
      <c r="AG117" s="87" t="e">
        <f ca="1">IF(B117&lt;=YEAR(TODAY()), IF(#REF! = no_recovery, NA(),#REF!), NA())</f>
        <v>#REF!</v>
      </c>
      <c r="AH117" s="99">
        <f t="shared" si="11"/>
        <v>0</v>
      </c>
    </row>
    <row r="118" spans="2:34" ht="26.1" customHeight="1" thickBot="1" x14ac:dyDescent="0.3">
      <c r="B118" s="307">
        <f>'DONNÉES '!B126</f>
        <v>85</v>
      </c>
      <c r="C118" s="318"/>
      <c r="D118" s="314">
        <f>'DONNÉES '!I126</f>
        <v>0</v>
      </c>
      <c r="E118" s="312">
        <f t="shared" si="13"/>
        <v>0</v>
      </c>
      <c r="F118" s="308">
        <f>FOD_model_no_div!B97</f>
        <v>0</v>
      </c>
      <c r="G118" s="313">
        <f>+F118/supporting_sheet!$E$4</f>
        <v>0</v>
      </c>
      <c r="H118" s="313">
        <f>+F118/supporting_sheet!$E$4/365/24/60/$M$27*supporting_sheet!$E$6</f>
        <v>0</v>
      </c>
      <c r="I118" s="288"/>
      <c r="J118" s="312">
        <f>+bulk_tonnages_div!AH87</f>
        <v>0</v>
      </c>
      <c r="K118" s="308">
        <f>IF('DONNÉES '!$F$35="Oui",FOD_model_div!B97,-9999)</f>
        <v>-9999</v>
      </c>
      <c r="L118" s="308">
        <f>+K118/supporting_sheet!$E$4</f>
        <v>-15242378.048780488</v>
      </c>
      <c r="M118" s="308">
        <f>+K118/supporting_sheet!$E$4/365/24/60/$M$27*supporting_sheet!$E$6</f>
        <v>-2049.4670131366593</v>
      </c>
      <c r="N118" s="329" t="e">
        <f t="shared" si="12"/>
        <v>#DIV/0!</v>
      </c>
      <c r="O118" s="325"/>
      <c r="AE118" s="87">
        <f t="shared" si="9"/>
        <v>85</v>
      </c>
      <c r="AF118" s="87">
        <f t="shared" si="10"/>
        <v>-9999</v>
      </c>
      <c r="AG118" s="87" t="e">
        <f ca="1">IF(B118&lt;=YEAR(TODAY()), IF(#REF! = no_recovery, NA(),#REF!), NA())</f>
        <v>#REF!</v>
      </c>
      <c r="AH118" s="99">
        <f t="shared" si="11"/>
        <v>0</v>
      </c>
    </row>
    <row r="119" spans="2:34" ht="26.1" customHeight="1" thickBot="1" x14ac:dyDescent="0.3">
      <c r="B119" s="307">
        <f>'DONNÉES '!B127</f>
        <v>86</v>
      </c>
      <c r="C119" s="318"/>
      <c r="D119" s="314">
        <f>'DONNÉES '!I127</f>
        <v>0</v>
      </c>
      <c r="E119" s="312">
        <f t="shared" si="13"/>
        <v>0</v>
      </c>
      <c r="F119" s="308">
        <f>FOD_model_no_div!B98</f>
        <v>0</v>
      </c>
      <c r="G119" s="313">
        <f>+F119/supporting_sheet!$E$4</f>
        <v>0</v>
      </c>
      <c r="H119" s="313">
        <f>+F119/supporting_sheet!$E$4/365/24/60/$M$27*supporting_sheet!$E$6</f>
        <v>0</v>
      </c>
      <c r="I119" s="288"/>
      <c r="J119" s="312">
        <f>+bulk_tonnages_div!AH88</f>
        <v>0</v>
      </c>
      <c r="K119" s="308">
        <f>IF('DONNÉES '!$F$35="Oui",FOD_model_div!B98,-9999)</f>
        <v>-9999</v>
      </c>
      <c r="L119" s="308">
        <f>+K119/supporting_sheet!$E$4</f>
        <v>-15242378.048780488</v>
      </c>
      <c r="M119" s="308">
        <f>+K119/supporting_sheet!$E$4/365/24/60/$M$27*supporting_sheet!$E$6</f>
        <v>-2049.4670131366593</v>
      </c>
      <c r="N119" s="329" t="e">
        <f t="shared" si="12"/>
        <v>#DIV/0!</v>
      </c>
      <c r="O119" s="325"/>
      <c r="AE119" s="87">
        <f t="shared" si="9"/>
        <v>86</v>
      </c>
      <c r="AF119" s="87">
        <f t="shared" si="10"/>
        <v>-9999</v>
      </c>
      <c r="AG119" s="87" t="e">
        <f ca="1">IF(B119&lt;=YEAR(TODAY()), IF(#REF! = no_recovery, NA(),#REF!), NA())</f>
        <v>#REF!</v>
      </c>
      <c r="AH119" s="99">
        <f t="shared" si="11"/>
        <v>0</v>
      </c>
    </row>
    <row r="120" spans="2:34" ht="26.1" customHeight="1" thickBot="1" x14ac:dyDescent="0.3">
      <c r="B120" s="307">
        <f>'DONNÉES '!B128</f>
        <v>87</v>
      </c>
      <c r="C120" s="318"/>
      <c r="D120" s="314">
        <f>'DONNÉES '!I128</f>
        <v>0</v>
      </c>
      <c r="E120" s="312">
        <f t="shared" si="13"/>
        <v>0</v>
      </c>
      <c r="F120" s="308">
        <f>FOD_model_no_div!B99</f>
        <v>0</v>
      </c>
      <c r="G120" s="313">
        <f>+F120/supporting_sheet!$E$4</f>
        <v>0</v>
      </c>
      <c r="H120" s="313">
        <f>+F120/supporting_sheet!$E$4/365/24/60/$M$27*supporting_sheet!$E$6</f>
        <v>0</v>
      </c>
      <c r="I120" s="288"/>
      <c r="J120" s="312">
        <f>+bulk_tonnages_div!AH89</f>
        <v>0</v>
      </c>
      <c r="K120" s="308">
        <f>IF('DONNÉES '!$F$35="Oui",FOD_model_div!B99,-9999)</f>
        <v>-9999</v>
      </c>
      <c r="L120" s="308">
        <f>+K120/supporting_sheet!$E$4</f>
        <v>-15242378.048780488</v>
      </c>
      <c r="M120" s="308">
        <f>+K120/supporting_sheet!$E$4/365/24/60/$M$27*supporting_sheet!$E$6</f>
        <v>-2049.4670131366593</v>
      </c>
      <c r="N120" s="329" t="e">
        <f t="shared" si="12"/>
        <v>#DIV/0!</v>
      </c>
      <c r="O120" s="325"/>
      <c r="AE120" s="87">
        <f t="shared" si="9"/>
        <v>87</v>
      </c>
      <c r="AF120" s="87">
        <f t="shared" si="10"/>
        <v>-9999</v>
      </c>
      <c r="AG120" s="87" t="e">
        <f ca="1">IF(B120&lt;=YEAR(TODAY()), IF(#REF! = no_recovery, NA(),#REF!), NA())</f>
        <v>#REF!</v>
      </c>
      <c r="AH120" s="99">
        <f t="shared" si="11"/>
        <v>0</v>
      </c>
    </row>
    <row r="121" spans="2:34" ht="26.1" customHeight="1" thickBot="1" x14ac:dyDescent="0.3">
      <c r="B121" s="307">
        <f>'DONNÉES '!B129</f>
        <v>88</v>
      </c>
      <c r="C121" s="318"/>
      <c r="D121" s="314">
        <f>'DONNÉES '!I129</f>
        <v>0</v>
      </c>
      <c r="E121" s="312">
        <f t="shared" si="13"/>
        <v>0</v>
      </c>
      <c r="F121" s="308">
        <f>FOD_model_no_div!B100</f>
        <v>0</v>
      </c>
      <c r="G121" s="313">
        <f>+F121/supporting_sheet!$E$4</f>
        <v>0</v>
      </c>
      <c r="H121" s="313">
        <f>+F121/supporting_sheet!$E$4/365/24/60/$M$27*supporting_sheet!$E$6</f>
        <v>0</v>
      </c>
      <c r="I121" s="288"/>
      <c r="J121" s="312">
        <f>+bulk_tonnages_div!AH90</f>
        <v>0</v>
      </c>
      <c r="K121" s="308">
        <f>IF('DONNÉES '!$F$35="Oui",FOD_model_div!B100,-9999)</f>
        <v>-9999</v>
      </c>
      <c r="L121" s="308">
        <f>+K121/supporting_sheet!$E$4</f>
        <v>-15242378.048780488</v>
      </c>
      <c r="M121" s="308">
        <f>+K121/supporting_sheet!$E$4/365/24/60/$M$27*supporting_sheet!$E$6</f>
        <v>-2049.4670131366593</v>
      </c>
      <c r="N121" s="329" t="e">
        <f t="shared" si="12"/>
        <v>#DIV/0!</v>
      </c>
      <c r="O121" s="325"/>
      <c r="AE121" s="87">
        <f t="shared" si="9"/>
        <v>88</v>
      </c>
      <c r="AF121" s="87">
        <f t="shared" si="10"/>
        <v>-9999</v>
      </c>
      <c r="AG121" s="87" t="e">
        <f ca="1">IF(B121&lt;=YEAR(TODAY()), IF(#REF! = no_recovery, NA(),#REF!), NA())</f>
        <v>#REF!</v>
      </c>
      <c r="AH121" s="99">
        <f t="shared" si="11"/>
        <v>0</v>
      </c>
    </row>
    <row r="122" spans="2:34" ht="26.1" customHeight="1" thickBot="1" x14ac:dyDescent="0.3">
      <c r="B122" s="307">
        <f>'DONNÉES '!B130</f>
        <v>89</v>
      </c>
      <c r="C122" s="318"/>
      <c r="D122" s="314">
        <f>'DONNÉES '!I130</f>
        <v>0</v>
      </c>
      <c r="E122" s="312">
        <f t="shared" si="13"/>
        <v>0</v>
      </c>
      <c r="F122" s="308">
        <f>FOD_model_no_div!B101</f>
        <v>0</v>
      </c>
      <c r="G122" s="313">
        <f>+F122/supporting_sheet!$E$4</f>
        <v>0</v>
      </c>
      <c r="H122" s="313">
        <f>+F122/supporting_sheet!$E$4/365/24/60/$M$27*supporting_sheet!$E$6</f>
        <v>0</v>
      </c>
      <c r="I122" s="288"/>
      <c r="J122" s="312">
        <f>+bulk_tonnages_div!AH91</f>
        <v>0</v>
      </c>
      <c r="K122" s="308">
        <f>IF('DONNÉES '!$F$35="Oui",FOD_model_div!B101,-9999)</f>
        <v>-9999</v>
      </c>
      <c r="L122" s="308">
        <f>+K122/supporting_sheet!$E$4</f>
        <v>-15242378.048780488</v>
      </c>
      <c r="M122" s="308">
        <f>+K122/supporting_sheet!$E$4/365/24/60/$M$27*supporting_sheet!$E$6</f>
        <v>-2049.4670131366593</v>
      </c>
      <c r="N122" s="329" t="e">
        <f t="shared" si="12"/>
        <v>#DIV/0!</v>
      </c>
      <c r="O122" s="325"/>
      <c r="AE122" s="87">
        <f t="shared" si="9"/>
        <v>89</v>
      </c>
      <c r="AF122" s="87">
        <f t="shared" si="10"/>
        <v>-9999</v>
      </c>
      <c r="AG122" s="87" t="e">
        <f ca="1">IF(B122&lt;=YEAR(TODAY()), IF(#REF! = no_recovery, NA(),#REF!), NA())</f>
        <v>#REF!</v>
      </c>
      <c r="AH122" s="99">
        <f t="shared" si="11"/>
        <v>0</v>
      </c>
    </row>
    <row r="123" spans="2:34" ht="26.1" customHeight="1" thickBot="1" x14ac:dyDescent="0.3">
      <c r="B123" s="307">
        <f>'DONNÉES '!B131</f>
        <v>90</v>
      </c>
      <c r="C123" s="318"/>
      <c r="D123" s="314">
        <f>'DONNÉES '!I131</f>
        <v>0</v>
      </c>
      <c r="E123" s="312">
        <f t="shared" si="13"/>
        <v>0</v>
      </c>
      <c r="F123" s="308">
        <f>FOD_model_no_div!B102</f>
        <v>0</v>
      </c>
      <c r="G123" s="313">
        <f>+F123/supporting_sheet!$E$4</f>
        <v>0</v>
      </c>
      <c r="H123" s="313">
        <f>+F123/supporting_sheet!$E$4/365/24/60/$M$27*supporting_sheet!$E$6</f>
        <v>0</v>
      </c>
      <c r="I123" s="288"/>
      <c r="J123" s="312">
        <f>+bulk_tonnages_div!AH92</f>
        <v>0</v>
      </c>
      <c r="K123" s="308">
        <f>IF('DONNÉES '!$F$35="Oui",FOD_model_div!B102,-9999)</f>
        <v>-9999</v>
      </c>
      <c r="L123" s="308">
        <f>+K123/supporting_sheet!$E$4</f>
        <v>-15242378.048780488</v>
      </c>
      <c r="M123" s="308">
        <f>+K123/supporting_sheet!$E$4/365/24/60/$M$27*supporting_sheet!$E$6</f>
        <v>-2049.4670131366593</v>
      </c>
      <c r="N123" s="329" t="e">
        <f t="shared" si="12"/>
        <v>#DIV/0!</v>
      </c>
      <c r="O123" s="325"/>
      <c r="AE123" s="87">
        <f t="shared" si="9"/>
        <v>90</v>
      </c>
      <c r="AF123" s="87">
        <f t="shared" si="10"/>
        <v>-9999</v>
      </c>
      <c r="AG123" s="87" t="e">
        <f ca="1">IF(B123&lt;=YEAR(TODAY()), IF(#REF! = no_recovery, NA(),#REF!), NA())</f>
        <v>#REF!</v>
      </c>
      <c r="AH123" s="99">
        <f t="shared" si="11"/>
        <v>0</v>
      </c>
    </row>
    <row r="124" spans="2:34" ht="26.1" customHeight="1" thickBot="1" x14ac:dyDescent="0.3">
      <c r="B124" s="307">
        <f>'DONNÉES '!B132</f>
        <v>91</v>
      </c>
      <c r="C124" s="318"/>
      <c r="D124" s="314">
        <f>'DONNÉES '!I132</f>
        <v>0</v>
      </c>
      <c r="E124" s="312">
        <f t="shared" si="13"/>
        <v>0</v>
      </c>
      <c r="F124" s="308">
        <f>FOD_model_no_div!B103</f>
        <v>0</v>
      </c>
      <c r="G124" s="313">
        <f>+F124/supporting_sheet!$E$4</f>
        <v>0</v>
      </c>
      <c r="H124" s="313">
        <f>+F124/supporting_sheet!$E$4/365/24/60/$M$27*supporting_sheet!$E$6</f>
        <v>0</v>
      </c>
      <c r="I124" s="288"/>
      <c r="J124" s="312">
        <f>+bulk_tonnages_div!AH93</f>
        <v>0</v>
      </c>
      <c r="K124" s="308">
        <f>IF('DONNÉES '!$F$35="Oui",FOD_model_div!B103,-9999)</f>
        <v>-9999</v>
      </c>
      <c r="L124" s="308">
        <f>+K124/supporting_sheet!$E$4</f>
        <v>-15242378.048780488</v>
      </c>
      <c r="M124" s="308">
        <f>+K124/supporting_sheet!$E$4/365/24/60/$M$27*supporting_sheet!$E$6</f>
        <v>-2049.4670131366593</v>
      </c>
      <c r="N124" s="329" t="e">
        <f t="shared" si="12"/>
        <v>#DIV/0!</v>
      </c>
      <c r="O124" s="325"/>
      <c r="AE124" s="87">
        <f t="shared" si="9"/>
        <v>91</v>
      </c>
      <c r="AF124" s="87">
        <f t="shared" si="10"/>
        <v>-9999</v>
      </c>
      <c r="AG124" s="87" t="e">
        <f ca="1">IF(B124&lt;=YEAR(TODAY()), IF(#REF! = no_recovery, NA(),#REF!), NA())</f>
        <v>#REF!</v>
      </c>
      <c r="AH124" s="99">
        <f t="shared" si="11"/>
        <v>0</v>
      </c>
    </row>
    <row r="125" spans="2:34" ht="26.1" customHeight="1" thickBot="1" x14ac:dyDescent="0.3">
      <c r="B125" s="307">
        <f>'DONNÉES '!B133</f>
        <v>92</v>
      </c>
      <c r="C125" s="318"/>
      <c r="D125" s="314">
        <f>'DONNÉES '!I133</f>
        <v>0</v>
      </c>
      <c r="E125" s="312">
        <f t="shared" si="13"/>
        <v>0</v>
      </c>
      <c r="F125" s="308">
        <f>FOD_model_no_div!B104</f>
        <v>0</v>
      </c>
      <c r="G125" s="313">
        <f>+F125/supporting_sheet!$E$4</f>
        <v>0</v>
      </c>
      <c r="H125" s="313">
        <f>+F125/supporting_sheet!$E$4/365/24/60/$M$27*supporting_sheet!$E$6</f>
        <v>0</v>
      </c>
      <c r="I125" s="288"/>
      <c r="J125" s="312">
        <f>+bulk_tonnages_div!AH94</f>
        <v>0</v>
      </c>
      <c r="K125" s="308">
        <f>IF('DONNÉES '!$F$35="Oui",FOD_model_div!B104,-9999)</f>
        <v>-9999</v>
      </c>
      <c r="L125" s="308">
        <f>+K125/supporting_sheet!$E$4</f>
        <v>-15242378.048780488</v>
      </c>
      <c r="M125" s="308">
        <f>+K125/supporting_sheet!$E$4/365/24/60/$M$27*supporting_sheet!$E$6</f>
        <v>-2049.4670131366593</v>
      </c>
      <c r="N125" s="329" t="e">
        <f t="shared" si="12"/>
        <v>#DIV/0!</v>
      </c>
      <c r="O125" s="325"/>
      <c r="AE125" s="87">
        <f t="shared" si="9"/>
        <v>92</v>
      </c>
      <c r="AF125" s="87">
        <f t="shared" si="10"/>
        <v>-9999</v>
      </c>
      <c r="AG125" s="87" t="e">
        <f ca="1">IF(B125&lt;=YEAR(TODAY()), IF(#REF! = no_recovery, NA(),#REF!), NA())</f>
        <v>#REF!</v>
      </c>
      <c r="AH125" s="99">
        <f t="shared" si="11"/>
        <v>0</v>
      </c>
    </row>
    <row r="126" spans="2:34" ht="26.1" customHeight="1" thickBot="1" x14ac:dyDescent="0.3">
      <c r="B126" s="307">
        <f>'DONNÉES '!B134</f>
        <v>93</v>
      </c>
      <c r="C126" s="318"/>
      <c r="D126" s="314">
        <f>'DONNÉES '!I134</f>
        <v>0</v>
      </c>
      <c r="E126" s="312">
        <f t="shared" si="13"/>
        <v>0</v>
      </c>
      <c r="F126" s="308">
        <f>FOD_model_no_div!B105</f>
        <v>0</v>
      </c>
      <c r="G126" s="313">
        <f>+F126/supporting_sheet!$E$4</f>
        <v>0</v>
      </c>
      <c r="H126" s="313">
        <f>+F126/supporting_sheet!$E$4/365/24/60/$M$27*supporting_sheet!$E$6</f>
        <v>0</v>
      </c>
      <c r="I126" s="288"/>
      <c r="J126" s="312">
        <f>+bulk_tonnages_div!AH95</f>
        <v>0</v>
      </c>
      <c r="K126" s="308">
        <f>IF('DONNÉES '!$F$35="Oui",FOD_model_div!B105,-9999)</f>
        <v>-9999</v>
      </c>
      <c r="L126" s="308">
        <f>+K126/supporting_sheet!$E$4</f>
        <v>-15242378.048780488</v>
      </c>
      <c r="M126" s="308">
        <f>+K126/supporting_sheet!$E$4/365/24/60/$M$27*supporting_sheet!$E$6</f>
        <v>-2049.4670131366593</v>
      </c>
      <c r="N126" s="329" t="e">
        <f t="shared" si="12"/>
        <v>#DIV/0!</v>
      </c>
      <c r="O126" s="325"/>
      <c r="AE126" s="87">
        <f t="shared" si="9"/>
        <v>93</v>
      </c>
      <c r="AF126" s="87">
        <f t="shared" si="10"/>
        <v>-9999</v>
      </c>
      <c r="AG126" s="87" t="e">
        <f ca="1">IF(B126&lt;=YEAR(TODAY()), IF(#REF! = no_recovery, NA(),#REF!), NA())</f>
        <v>#REF!</v>
      </c>
      <c r="AH126" s="99">
        <f t="shared" si="11"/>
        <v>0</v>
      </c>
    </row>
    <row r="127" spans="2:34" ht="26.1" customHeight="1" thickBot="1" x14ac:dyDescent="0.3">
      <c r="B127" s="307">
        <f>'DONNÉES '!B135</f>
        <v>94</v>
      </c>
      <c r="C127" s="318"/>
      <c r="D127" s="314">
        <f>'DONNÉES '!I135</f>
        <v>0</v>
      </c>
      <c r="E127" s="312">
        <f t="shared" si="13"/>
        <v>0</v>
      </c>
      <c r="F127" s="308">
        <f>FOD_model_no_div!B106</f>
        <v>0</v>
      </c>
      <c r="G127" s="313">
        <f>+F127/supporting_sheet!$E$4</f>
        <v>0</v>
      </c>
      <c r="H127" s="313">
        <f>+F127/supporting_sheet!$E$4/365/24/60/$M$27*supporting_sheet!$E$6</f>
        <v>0</v>
      </c>
      <c r="I127" s="288"/>
      <c r="J127" s="312">
        <f>+bulk_tonnages_div!AH96</f>
        <v>0</v>
      </c>
      <c r="K127" s="308">
        <f>IF('DONNÉES '!$F$35="Oui",FOD_model_div!B106,-9999)</f>
        <v>-9999</v>
      </c>
      <c r="L127" s="308">
        <f>+K127/supporting_sheet!$E$4</f>
        <v>-15242378.048780488</v>
      </c>
      <c r="M127" s="308">
        <f>+K127/supporting_sheet!$E$4/365/24/60/$M$27*supporting_sheet!$E$6</f>
        <v>-2049.4670131366593</v>
      </c>
      <c r="N127" s="329" t="e">
        <f t="shared" si="12"/>
        <v>#DIV/0!</v>
      </c>
      <c r="O127" s="325"/>
      <c r="AE127" s="87">
        <f t="shared" si="9"/>
        <v>94</v>
      </c>
      <c r="AF127" s="87">
        <f t="shared" si="10"/>
        <v>-9999</v>
      </c>
      <c r="AG127" s="87" t="e">
        <f ca="1">IF(B127&lt;=YEAR(TODAY()), IF(#REF! = no_recovery, NA(),#REF!), NA())</f>
        <v>#REF!</v>
      </c>
      <c r="AH127" s="99">
        <f t="shared" si="11"/>
        <v>0</v>
      </c>
    </row>
    <row r="128" spans="2:34" ht="26.1" customHeight="1" thickBot="1" x14ac:dyDescent="0.3">
      <c r="B128" s="307">
        <f>'DONNÉES '!B136</f>
        <v>95</v>
      </c>
      <c r="C128" s="318"/>
      <c r="D128" s="314">
        <f>'DONNÉES '!I136</f>
        <v>0</v>
      </c>
      <c r="E128" s="312">
        <f t="shared" si="13"/>
        <v>0</v>
      </c>
      <c r="F128" s="308">
        <f>FOD_model_no_div!B107</f>
        <v>0</v>
      </c>
      <c r="G128" s="313">
        <f>+F128/supporting_sheet!$E$4</f>
        <v>0</v>
      </c>
      <c r="H128" s="313">
        <f>+F128/supporting_sheet!$E$4/365/24/60/$M$27*supporting_sheet!$E$6</f>
        <v>0</v>
      </c>
      <c r="I128" s="288"/>
      <c r="J128" s="312">
        <f>+bulk_tonnages_div!AH97</f>
        <v>0</v>
      </c>
      <c r="K128" s="308">
        <f>IF('DONNÉES '!$F$35="Oui",FOD_model_div!B107,-9999)</f>
        <v>-9999</v>
      </c>
      <c r="L128" s="308">
        <f>+K128/supporting_sheet!$E$4</f>
        <v>-15242378.048780488</v>
      </c>
      <c r="M128" s="308">
        <f>+K128/supporting_sheet!$E$4/365/24/60/$M$27*supporting_sheet!$E$6</f>
        <v>-2049.4670131366593</v>
      </c>
      <c r="N128" s="329" t="e">
        <f t="shared" si="12"/>
        <v>#DIV/0!</v>
      </c>
      <c r="O128" s="325"/>
      <c r="AE128" s="87">
        <f t="shared" si="9"/>
        <v>95</v>
      </c>
      <c r="AF128" s="87">
        <f t="shared" si="10"/>
        <v>-9999</v>
      </c>
      <c r="AG128" s="87" t="e">
        <f ca="1">IF(B128&lt;=YEAR(TODAY()), IF(#REF! = no_recovery, NA(),#REF!), NA())</f>
        <v>#REF!</v>
      </c>
      <c r="AH128" s="99">
        <f t="shared" si="11"/>
        <v>0</v>
      </c>
    </row>
    <row r="129" spans="2:34" ht="26.1" customHeight="1" thickBot="1" x14ac:dyDescent="0.3">
      <c r="B129" s="307">
        <f>'DONNÉES '!B137</f>
        <v>96</v>
      </c>
      <c r="C129" s="318"/>
      <c r="D129" s="314">
        <f>'DONNÉES '!I137</f>
        <v>0</v>
      </c>
      <c r="E129" s="312">
        <f t="shared" si="13"/>
        <v>0</v>
      </c>
      <c r="F129" s="308">
        <f>FOD_model_no_div!B108</f>
        <v>0</v>
      </c>
      <c r="G129" s="313">
        <f>+F129/supporting_sheet!$E$4</f>
        <v>0</v>
      </c>
      <c r="H129" s="313">
        <f>+F129/supporting_sheet!$E$4/365/24/60/$M$27*supporting_sheet!$E$6</f>
        <v>0</v>
      </c>
      <c r="I129" s="288"/>
      <c r="J129" s="312">
        <f>+bulk_tonnages_div!AH98</f>
        <v>0</v>
      </c>
      <c r="K129" s="308">
        <f>IF('DONNÉES '!$F$35="Oui",FOD_model_div!B108,-9999)</f>
        <v>-9999</v>
      </c>
      <c r="L129" s="308">
        <f>+K129/supporting_sheet!$E$4</f>
        <v>-15242378.048780488</v>
      </c>
      <c r="M129" s="308">
        <f>+K129/supporting_sheet!$E$4/365/24/60/$M$27*supporting_sheet!$E$6</f>
        <v>-2049.4670131366593</v>
      </c>
      <c r="N129" s="329" t="e">
        <f t="shared" si="12"/>
        <v>#DIV/0!</v>
      </c>
      <c r="O129" s="325"/>
      <c r="AE129" s="87">
        <f t="shared" ref="AE129:AE160" si="14">IF(B129&lt;=2075,B129,NA())</f>
        <v>96</v>
      </c>
      <c r="AF129" s="87">
        <f t="shared" ref="AF129:AF160" si="15">IF(B129&lt;=2075,K129,NA())</f>
        <v>-9999</v>
      </c>
      <c r="AG129" s="87" t="e">
        <f ca="1">IF(B129&lt;=YEAR(TODAY()), IF(#REF! = no_recovery, NA(),#REF!), NA())</f>
        <v>#REF!</v>
      </c>
      <c r="AH129" s="99">
        <f t="shared" ref="AH129:AH160" si="16">IF(B129&lt;=2075,F129,NA())</f>
        <v>0</v>
      </c>
    </row>
    <row r="130" spans="2:34" ht="26.1" customHeight="1" thickBot="1" x14ac:dyDescent="0.3">
      <c r="B130" s="307">
        <f>'DONNÉES '!B138</f>
        <v>97</v>
      </c>
      <c r="C130" s="318"/>
      <c r="D130" s="314">
        <f>'DONNÉES '!I138</f>
        <v>0</v>
      </c>
      <c r="E130" s="312">
        <f t="shared" si="13"/>
        <v>0</v>
      </c>
      <c r="F130" s="308">
        <f>FOD_model_no_div!B109</f>
        <v>0</v>
      </c>
      <c r="G130" s="313">
        <f>+F130/supporting_sheet!$E$4</f>
        <v>0</v>
      </c>
      <c r="H130" s="313">
        <f>+F130/supporting_sheet!$E$4/365/24/60/$M$27*supporting_sheet!$E$6</f>
        <v>0</v>
      </c>
      <c r="I130" s="288"/>
      <c r="J130" s="312">
        <f>+bulk_tonnages_div!AH99</f>
        <v>0</v>
      </c>
      <c r="K130" s="308">
        <f>IF('DONNÉES '!$F$35="Oui",FOD_model_div!B109,-9999)</f>
        <v>-9999</v>
      </c>
      <c r="L130" s="308">
        <f>+K130/supporting_sheet!$E$4</f>
        <v>-15242378.048780488</v>
      </c>
      <c r="M130" s="308">
        <f>+K130/supporting_sheet!$E$4/365/24/60/$M$27*supporting_sheet!$E$6</f>
        <v>-2049.4670131366593</v>
      </c>
      <c r="N130" s="329" t="e">
        <f t="shared" ref="N130:N161" si="17">+(F130-K130)/F130</f>
        <v>#DIV/0!</v>
      </c>
      <c r="O130" s="325"/>
      <c r="AE130" s="87">
        <f t="shared" si="14"/>
        <v>97</v>
      </c>
      <c r="AF130" s="87">
        <f t="shared" si="15"/>
        <v>-9999</v>
      </c>
      <c r="AG130" s="87" t="e">
        <f ca="1">IF(B130&lt;=YEAR(TODAY()), IF(#REF! = no_recovery, NA(),#REF!), NA())</f>
        <v>#REF!</v>
      </c>
      <c r="AH130" s="99">
        <f t="shared" si="16"/>
        <v>0</v>
      </c>
    </row>
    <row r="131" spans="2:34" ht="26.1" customHeight="1" thickBot="1" x14ac:dyDescent="0.3">
      <c r="B131" s="307">
        <f>'DONNÉES '!B139</f>
        <v>98</v>
      </c>
      <c r="C131" s="318"/>
      <c r="D131" s="314">
        <f>'DONNÉES '!I139</f>
        <v>0</v>
      </c>
      <c r="E131" s="312">
        <f t="shared" si="13"/>
        <v>0</v>
      </c>
      <c r="F131" s="308">
        <f>FOD_model_no_div!B110</f>
        <v>0</v>
      </c>
      <c r="G131" s="313">
        <f>+F131/supporting_sheet!$E$4</f>
        <v>0</v>
      </c>
      <c r="H131" s="313">
        <f>+F131/supporting_sheet!$E$4/365/24/60/$M$27*supporting_sheet!$E$6</f>
        <v>0</v>
      </c>
      <c r="I131" s="288"/>
      <c r="J131" s="312">
        <f>+bulk_tonnages_div!AH100</f>
        <v>0</v>
      </c>
      <c r="K131" s="308">
        <f>IF('DONNÉES '!$F$35="Oui",FOD_model_div!B110,-9999)</f>
        <v>-9999</v>
      </c>
      <c r="L131" s="308">
        <f>+K131/supporting_sheet!$E$4</f>
        <v>-15242378.048780488</v>
      </c>
      <c r="M131" s="308">
        <f>+K131/supporting_sheet!$E$4/365/24/60/$M$27*supporting_sheet!$E$6</f>
        <v>-2049.4670131366593</v>
      </c>
      <c r="N131" s="329" t="e">
        <f t="shared" si="17"/>
        <v>#DIV/0!</v>
      </c>
      <c r="O131" s="325"/>
      <c r="AE131" s="87">
        <f t="shared" si="14"/>
        <v>98</v>
      </c>
      <c r="AF131" s="87">
        <f t="shared" si="15"/>
        <v>-9999</v>
      </c>
      <c r="AG131" s="87" t="e">
        <f ca="1">IF(B131&lt;=YEAR(TODAY()), IF(#REF! = no_recovery, NA(),#REF!), NA())</f>
        <v>#REF!</v>
      </c>
      <c r="AH131" s="99">
        <f t="shared" si="16"/>
        <v>0</v>
      </c>
    </row>
    <row r="132" spans="2:34" ht="26.1" customHeight="1" thickBot="1" x14ac:dyDescent="0.3">
      <c r="B132" s="307">
        <f>'DONNÉES '!B140</f>
        <v>99</v>
      </c>
      <c r="C132" s="318"/>
      <c r="D132" s="314">
        <f>'DONNÉES '!I140</f>
        <v>0</v>
      </c>
      <c r="E132" s="312">
        <f t="shared" si="13"/>
        <v>0</v>
      </c>
      <c r="F132" s="308">
        <f>FOD_model_no_div!B111</f>
        <v>0</v>
      </c>
      <c r="G132" s="313">
        <f>+F132/supporting_sheet!$E$4</f>
        <v>0</v>
      </c>
      <c r="H132" s="313">
        <f>+F132/supporting_sheet!$E$4/365/24/60/$M$27*supporting_sheet!$E$6</f>
        <v>0</v>
      </c>
      <c r="I132" s="288"/>
      <c r="J132" s="312">
        <f>+bulk_tonnages_div!AH101</f>
        <v>0</v>
      </c>
      <c r="K132" s="308">
        <f>IF('DONNÉES '!$F$35="Oui",FOD_model_div!B111,-9999)</f>
        <v>-9999</v>
      </c>
      <c r="L132" s="308">
        <f>+K132/supporting_sheet!$E$4</f>
        <v>-15242378.048780488</v>
      </c>
      <c r="M132" s="308">
        <f>+K132/supporting_sheet!$E$4/365/24/60/$M$27*supporting_sheet!$E$6</f>
        <v>-2049.4670131366593</v>
      </c>
      <c r="N132" s="329" t="e">
        <f t="shared" si="17"/>
        <v>#DIV/0!</v>
      </c>
      <c r="O132" s="325"/>
      <c r="AE132" s="87">
        <f t="shared" si="14"/>
        <v>99</v>
      </c>
      <c r="AF132" s="87">
        <f t="shared" si="15"/>
        <v>-9999</v>
      </c>
      <c r="AG132" s="87" t="e">
        <f ca="1">IF(B132&lt;=YEAR(TODAY()), IF(#REF! = no_recovery, NA(),#REF!), NA())</f>
        <v>#REF!</v>
      </c>
      <c r="AH132" s="99">
        <f t="shared" si="16"/>
        <v>0</v>
      </c>
    </row>
    <row r="133" spans="2:34" ht="26.1" customHeight="1" thickBot="1" x14ac:dyDescent="0.3">
      <c r="B133" s="307">
        <f>'DONNÉES '!B141</f>
        <v>100</v>
      </c>
      <c r="C133" s="318"/>
      <c r="D133" s="314">
        <f>'DONNÉES '!I141</f>
        <v>0</v>
      </c>
      <c r="E133" s="312">
        <f t="shared" si="13"/>
        <v>0</v>
      </c>
      <c r="F133" s="308">
        <f>FOD_model_no_div!B112</f>
        <v>0</v>
      </c>
      <c r="G133" s="313">
        <f>+F133/supporting_sheet!$E$4</f>
        <v>0</v>
      </c>
      <c r="H133" s="313">
        <f>+F133/supporting_sheet!$E$4/365/24/60/$M$27*supporting_sheet!$E$6</f>
        <v>0</v>
      </c>
      <c r="I133" s="288"/>
      <c r="J133" s="312">
        <f>+bulk_tonnages_div!AH102</f>
        <v>0</v>
      </c>
      <c r="K133" s="308">
        <f>IF('DONNÉES '!$F$35="Oui",FOD_model_div!B112,-9999)</f>
        <v>-9999</v>
      </c>
      <c r="L133" s="308">
        <f>+K133/supporting_sheet!$E$4</f>
        <v>-15242378.048780488</v>
      </c>
      <c r="M133" s="308">
        <f>+K133/supporting_sheet!$E$4/365/24/60/$M$27*supporting_sheet!$E$6</f>
        <v>-2049.4670131366593</v>
      </c>
      <c r="N133" s="329" t="e">
        <f t="shared" si="17"/>
        <v>#DIV/0!</v>
      </c>
      <c r="O133" s="325"/>
      <c r="AE133" s="87">
        <f t="shared" si="14"/>
        <v>100</v>
      </c>
      <c r="AF133" s="87">
        <f t="shared" si="15"/>
        <v>-9999</v>
      </c>
      <c r="AG133" s="87" t="e">
        <f ca="1">IF(B133&lt;=YEAR(TODAY()), IF(#REF! = no_recovery, NA(),#REF!), NA())</f>
        <v>#REF!</v>
      </c>
      <c r="AH133" s="99">
        <f t="shared" si="16"/>
        <v>0</v>
      </c>
    </row>
    <row r="134" spans="2:34" ht="26.1" customHeight="1" thickBot="1" x14ac:dyDescent="0.3">
      <c r="B134" s="307">
        <f>'DONNÉES '!B142</f>
        <v>101</v>
      </c>
      <c r="C134" s="318"/>
      <c r="D134" s="314">
        <f>'DONNÉES '!I142</f>
        <v>0</v>
      </c>
      <c r="E134" s="312">
        <f t="shared" si="13"/>
        <v>0</v>
      </c>
      <c r="F134" s="308">
        <f>FOD_model_no_div!B113</f>
        <v>0</v>
      </c>
      <c r="G134" s="313">
        <f>+F134/supporting_sheet!$E$4</f>
        <v>0</v>
      </c>
      <c r="H134" s="313">
        <f>+F134/supporting_sheet!$E$4/365/24/60/$M$27*supporting_sheet!$E$6</f>
        <v>0</v>
      </c>
      <c r="I134" s="288"/>
      <c r="J134" s="312">
        <f>+bulk_tonnages_div!AH103</f>
        <v>0</v>
      </c>
      <c r="K134" s="308">
        <f>IF('DONNÉES '!$F$35="Oui",FOD_model_div!B113,-9999)</f>
        <v>-9999</v>
      </c>
      <c r="L134" s="308">
        <f>+K134/supporting_sheet!$E$4</f>
        <v>-15242378.048780488</v>
      </c>
      <c r="M134" s="308">
        <f>+K134/supporting_sheet!$E$4/365/24/60/$M$27*supporting_sheet!$E$6</f>
        <v>-2049.4670131366593</v>
      </c>
      <c r="N134" s="329" t="e">
        <f t="shared" si="17"/>
        <v>#DIV/0!</v>
      </c>
      <c r="O134" s="325"/>
      <c r="AE134" s="87">
        <f t="shared" si="14"/>
        <v>101</v>
      </c>
      <c r="AF134" s="87">
        <f t="shared" si="15"/>
        <v>-9999</v>
      </c>
      <c r="AG134" s="87" t="e">
        <f ca="1">IF(B134&lt;=YEAR(TODAY()), IF(#REF! = no_recovery, NA(),#REF!), NA())</f>
        <v>#REF!</v>
      </c>
      <c r="AH134" s="99">
        <f t="shared" si="16"/>
        <v>0</v>
      </c>
    </row>
    <row r="135" spans="2:34" ht="26.1" customHeight="1" thickBot="1" x14ac:dyDescent="0.3">
      <c r="B135" s="307">
        <f>'DONNÉES '!B143</f>
        <v>102</v>
      </c>
      <c r="C135" s="318"/>
      <c r="D135" s="314">
        <f>'DONNÉES '!I143</f>
        <v>0</v>
      </c>
      <c r="E135" s="312">
        <f t="shared" si="13"/>
        <v>0</v>
      </c>
      <c r="F135" s="308">
        <f>FOD_model_no_div!B114</f>
        <v>0</v>
      </c>
      <c r="G135" s="313">
        <f>+F135/supporting_sheet!$E$4</f>
        <v>0</v>
      </c>
      <c r="H135" s="313">
        <f>+F135/supporting_sheet!$E$4/365/24/60/$M$27*supporting_sheet!$E$6</f>
        <v>0</v>
      </c>
      <c r="I135" s="288"/>
      <c r="J135" s="312">
        <f>+bulk_tonnages_div!AH104</f>
        <v>0</v>
      </c>
      <c r="K135" s="308">
        <f>IF('DONNÉES '!$F$35="Oui",FOD_model_div!B114,-9999)</f>
        <v>-9999</v>
      </c>
      <c r="L135" s="308">
        <f>+K135/supporting_sheet!$E$4</f>
        <v>-15242378.048780488</v>
      </c>
      <c r="M135" s="308">
        <f>+K135/supporting_sheet!$E$4/365/24/60/$M$27*supporting_sheet!$E$6</f>
        <v>-2049.4670131366593</v>
      </c>
      <c r="N135" s="329" t="e">
        <f t="shared" si="17"/>
        <v>#DIV/0!</v>
      </c>
      <c r="O135" s="325"/>
      <c r="AE135" s="87">
        <f t="shared" si="14"/>
        <v>102</v>
      </c>
      <c r="AF135" s="87">
        <f t="shared" si="15"/>
        <v>-9999</v>
      </c>
      <c r="AG135" s="87" t="e">
        <f ca="1">IF(B135&lt;=YEAR(TODAY()), IF(#REF! = no_recovery, NA(),#REF!), NA())</f>
        <v>#REF!</v>
      </c>
      <c r="AH135" s="99">
        <f t="shared" si="16"/>
        <v>0</v>
      </c>
    </row>
    <row r="136" spans="2:34" ht="26.1" customHeight="1" thickBot="1" x14ac:dyDescent="0.3">
      <c r="B136" s="307">
        <f>'DONNÉES '!B144</f>
        <v>103</v>
      </c>
      <c r="C136" s="318"/>
      <c r="D136" s="314">
        <f>'DONNÉES '!I144</f>
        <v>0</v>
      </c>
      <c r="E136" s="312">
        <f t="shared" si="13"/>
        <v>0</v>
      </c>
      <c r="F136" s="308">
        <f>FOD_model_no_div!B115</f>
        <v>0</v>
      </c>
      <c r="G136" s="313">
        <f>+F136/supporting_sheet!$E$4</f>
        <v>0</v>
      </c>
      <c r="H136" s="313">
        <f>+F136/supporting_sheet!$E$4/365/24/60/$M$27*supporting_sheet!$E$6</f>
        <v>0</v>
      </c>
      <c r="I136" s="288"/>
      <c r="J136" s="312">
        <f>+bulk_tonnages_div!AH105</f>
        <v>0</v>
      </c>
      <c r="K136" s="308">
        <f>IF('DONNÉES '!$F$35="Oui",FOD_model_div!B115,-9999)</f>
        <v>-9999</v>
      </c>
      <c r="L136" s="308">
        <f>+K136/supporting_sheet!$E$4</f>
        <v>-15242378.048780488</v>
      </c>
      <c r="M136" s="308">
        <f>+K136/supporting_sheet!$E$4/365/24/60/$M$27*supporting_sheet!$E$6</f>
        <v>-2049.4670131366593</v>
      </c>
      <c r="N136" s="329" t="e">
        <f t="shared" si="17"/>
        <v>#DIV/0!</v>
      </c>
      <c r="O136" s="325"/>
      <c r="AE136" s="87">
        <f t="shared" si="14"/>
        <v>103</v>
      </c>
      <c r="AF136" s="87">
        <f t="shared" si="15"/>
        <v>-9999</v>
      </c>
      <c r="AG136" s="87" t="e">
        <f ca="1">IF(B136&lt;=YEAR(TODAY()), IF(#REF! = no_recovery, NA(),#REF!), NA())</f>
        <v>#REF!</v>
      </c>
      <c r="AH136" s="99">
        <f t="shared" si="16"/>
        <v>0</v>
      </c>
    </row>
    <row r="137" spans="2:34" ht="26.1" customHeight="1" thickBot="1" x14ac:dyDescent="0.3">
      <c r="B137" s="307">
        <f>'DONNÉES '!B145</f>
        <v>104</v>
      </c>
      <c r="C137" s="318"/>
      <c r="D137" s="314">
        <f>'DONNÉES '!I145</f>
        <v>0</v>
      </c>
      <c r="E137" s="312">
        <f t="shared" si="13"/>
        <v>0</v>
      </c>
      <c r="F137" s="308">
        <f>FOD_model_no_div!B116</f>
        <v>0</v>
      </c>
      <c r="G137" s="313">
        <f>+F137/supporting_sheet!$E$4</f>
        <v>0</v>
      </c>
      <c r="H137" s="313">
        <f>+F137/supporting_sheet!$E$4/365/24/60/$M$27*supporting_sheet!$E$6</f>
        <v>0</v>
      </c>
      <c r="I137" s="288"/>
      <c r="J137" s="312">
        <f>+bulk_tonnages_div!AH106</f>
        <v>0</v>
      </c>
      <c r="K137" s="308">
        <f>IF('DONNÉES '!$F$35="Oui",FOD_model_div!B116,-9999)</f>
        <v>-9999</v>
      </c>
      <c r="L137" s="308">
        <f>+K137/supporting_sheet!$E$4</f>
        <v>-15242378.048780488</v>
      </c>
      <c r="M137" s="308">
        <f>+K137/supporting_sheet!$E$4/365/24/60/$M$27*supporting_sheet!$E$6</f>
        <v>-2049.4670131366593</v>
      </c>
      <c r="N137" s="329" t="e">
        <f t="shared" si="17"/>
        <v>#DIV/0!</v>
      </c>
      <c r="O137" s="325"/>
      <c r="AE137" s="87">
        <f t="shared" si="14"/>
        <v>104</v>
      </c>
      <c r="AF137" s="87">
        <f t="shared" si="15"/>
        <v>-9999</v>
      </c>
      <c r="AG137" s="87" t="e">
        <f ca="1">IF(B137&lt;=YEAR(TODAY()), IF(#REF! = no_recovery, NA(),#REF!), NA())</f>
        <v>#REF!</v>
      </c>
      <c r="AH137" s="99">
        <f t="shared" si="16"/>
        <v>0</v>
      </c>
    </row>
    <row r="138" spans="2:34" ht="26.1" customHeight="1" thickBot="1" x14ac:dyDescent="0.3">
      <c r="B138" s="307">
        <f>'DONNÉES '!B146</f>
        <v>105</v>
      </c>
      <c r="C138" s="318"/>
      <c r="D138" s="314">
        <f>'DONNÉES '!I146</f>
        <v>0</v>
      </c>
      <c r="E138" s="312">
        <f t="shared" si="13"/>
        <v>0</v>
      </c>
      <c r="F138" s="308">
        <f>FOD_model_no_div!B117</f>
        <v>0</v>
      </c>
      <c r="G138" s="313">
        <f>+F138/supporting_sheet!$E$4</f>
        <v>0</v>
      </c>
      <c r="H138" s="313">
        <f>+F138/supporting_sheet!$E$4/365/24/60/$M$27*supporting_sheet!$E$6</f>
        <v>0</v>
      </c>
      <c r="I138" s="288"/>
      <c r="J138" s="312">
        <f>+bulk_tonnages_div!AH107</f>
        <v>0</v>
      </c>
      <c r="K138" s="308">
        <f>IF('DONNÉES '!$F$35="Oui",FOD_model_div!B117,-9999)</f>
        <v>-9999</v>
      </c>
      <c r="L138" s="308">
        <f>+K138/supporting_sheet!$E$4</f>
        <v>-15242378.048780488</v>
      </c>
      <c r="M138" s="308">
        <f>+K138/supporting_sheet!$E$4/365/24/60/$M$27*supporting_sheet!$E$6</f>
        <v>-2049.4670131366593</v>
      </c>
      <c r="N138" s="329" t="e">
        <f t="shared" si="17"/>
        <v>#DIV/0!</v>
      </c>
      <c r="O138" s="325"/>
      <c r="AE138" s="87">
        <f t="shared" si="14"/>
        <v>105</v>
      </c>
      <c r="AF138" s="87">
        <f t="shared" si="15"/>
        <v>-9999</v>
      </c>
      <c r="AG138" s="87" t="e">
        <f ca="1">IF(B138&lt;=YEAR(TODAY()), IF(#REF! = no_recovery, NA(),#REF!), NA())</f>
        <v>#REF!</v>
      </c>
      <c r="AH138" s="99">
        <f t="shared" si="16"/>
        <v>0</v>
      </c>
    </row>
    <row r="139" spans="2:34" ht="26.1" customHeight="1" thickBot="1" x14ac:dyDescent="0.3">
      <c r="B139" s="307">
        <f>'DONNÉES '!B147</f>
        <v>106</v>
      </c>
      <c r="C139" s="318"/>
      <c r="D139" s="314">
        <f>'DONNÉES '!I147</f>
        <v>0</v>
      </c>
      <c r="E139" s="312">
        <f t="shared" si="13"/>
        <v>0</v>
      </c>
      <c r="F139" s="308">
        <f>FOD_model_no_div!B118</f>
        <v>0</v>
      </c>
      <c r="G139" s="313">
        <f>+F139/supporting_sheet!$E$4</f>
        <v>0</v>
      </c>
      <c r="H139" s="313">
        <f>+F139/supporting_sheet!$E$4/365/24/60/$M$27*supporting_sheet!$E$6</f>
        <v>0</v>
      </c>
      <c r="I139" s="288"/>
      <c r="J139" s="312">
        <f>+bulk_tonnages_div!AH108</f>
        <v>0</v>
      </c>
      <c r="K139" s="308">
        <f>IF('DONNÉES '!$F$35="Oui",FOD_model_div!B118,-9999)</f>
        <v>-9999</v>
      </c>
      <c r="L139" s="308">
        <f>+K139/supporting_sheet!$E$4</f>
        <v>-15242378.048780488</v>
      </c>
      <c r="M139" s="308">
        <f>+K139/supporting_sheet!$E$4/365/24/60/$M$27*supporting_sheet!$E$6</f>
        <v>-2049.4670131366593</v>
      </c>
      <c r="N139" s="329" t="e">
        <f t="shared" si="17"/>
        <v>#DIV/0!</v>
      </c>
      <c r="O139" s="325"/>
      <c r="AE139" s="87">
        <f t="shared" si="14"/>
        <v>106</v>
      </c>
      <c r="AF139" s="87">
        <f t="shared" si="15"/>
        <v>-9999</v>
      </c>
      <c r="AG139" s="87" t="e">
        <f ca="1">IF(B139&lt;=YEAR(TODAY()), IF(#REF! = no_recovery, NA(),#REF!), NA())</f>
        <v>#REF!</v>
      </c>
      <c r="AH139" s="99">
        <f t="shared" si="16"/>
        <v>0</v>
      </c>
    </row>
    <row r="140" spans="2:34" ht="26.1" customHeight="1" thickBot="1" x14ac:dyDescent="0.3">
      <c r="B140" s="307">
        <f>'DONNÉES '!B148</f>
        <v>107</v>
      </c>
      <c r="C140" s="318"/>
      <c r="D140" s="314">
        <f>'DONNÉES '!I148</f>
        <v>0</v>
      </c>
      <c r="E140" s="312">
        <f t="shared" si="13"/>
        <v>0</v>
      </c>
      <c r="F140" s="308">
        <f>FOD_model_no_div!B119</f>
        <v>0</v>
      </c>
      <c r="G140" s="313">
        <f>+F140/supporting_sheet!$E$4</f>
        <v>0</v>
      </c>
      <c r="H140" s="313">
        <f>+F140/supporting_sheet!$E$4/365/24/60/$M$27*supporting_sheet!$E$6</f>
        <v>0</v>
      </c>
      <c r="I140" s="288"/>
      <c r="J140" s="312">
        <f>+bulk_tonnages_div!AH109</f>
        <v>0</v>
      </c>
      <c r="K140" s="308">
        <f>IF('DONNÉES '!$F$35="Oui",FOD_model_div!B119,-9999)</f>
        <v>-9999</v>
      </c>
      <c r="L140" s="308">
        <f>+K140/supporting_sheet!$E$4</f>
        <v>-15242378.048780488</v>
      </c>
      <c r="M140" s="308">
        <f>+K140/supporting_sheet!$E$4/365/24/60/$M$27*supporting_sheet!$E$6</f>
        <v>-2049.4670131366593</v>
      </c>
      <c r="N140" s="329" t="e">
        <f t="shared" si="17"/>
        <v>#DIV/0!</v>
      </c>
      <c r="O140" s="325"/>
      <c r="AE140" s="87">
        <f t="shared" si="14"/>
        <v>107</v>
      </c>
      <c r="AF140" s="87">
        <f t="shared" si="15"/>
        <v>-9999</v>
      </c>
      <c r="AG140" s="87" t="e">
        <f ca="1">IF(B140&lt;=YEAR(TODAY()), IF(#REF! = no_recovery, NA(),#REF!), NA())</f>
        <v>#REF!</v>
      </c>
      <c r="AH140" s="99">
        <f t="shared" si="16"/>
        <v>0</v>
      </c>
    </row>
    <row r="141" spans="2:34" ht="26.1" customHeight="1" thickBot="1" x14ac:dyDescent="0.3">
      <c r="B141" s="307">
        <f>'DONNÉES '!B149</f>
        <v>108</v>
      </c>
      <c r="C141" s="318"/>
      <c r="D141" s="314">
        <f>'DONNÉES '!I149</f>
        <v>0</v>
      </c>
      <c r="E141" s="312">
        <f t="shared" si="13"/>
        <v>0</v>
      </c>
      <c r="F141" s="308">
        <f>FOD_model_no_div!B120</f>
        <v>0</v>
      </c>
      <c r="G141" s="313">
        <f>+F141/supporting_sheet!$E$4</f>
        <v>0</v>
      </c>
      <c r="H141" s="313">
        <f>+F141/supporting_sheet!$E$4/365/24/60/$M$27*supporting_sheet!$E$6</f>
        <v>0</v>
      </c>
      <c r="I141" s="288"/>
      <c r="J141" s="312">
        <f>+bulk_tonnages_div!AH110</f>
        <v>0</v>
      </c>
      <c r="K141" s="308">
        <f>IF('DONNÉES '!$F$35="Oui",FOD_model_div!B120,-9999)</f>
        <v>-9999</v>
      </c>
      <c r="L141" s="308">
        <f>+K141/supporting_sheet!$E$4</f>
        <v>-15242378.048780488</v>
      </c>
      <c r="M141" s="308">
        <f>+K141/supporting_sheet!$E$4/365/24/60/$M$27*supporting_sheet!$E$6</f>
        <v>-2049.4670131366593</v>
      </c>
      <c r="N141" s="329" t="e">
        <f t="shared" si="17"/>
        <v>#DIV/0!</v>
      </c>
      <c r="O141" s="325"/>
      <c r="AE141" s="87">
        <f t="shared" si="14"/>
        <v>108</v>
      </c>
      <c r="AF141" s="87">
        <f t="shared" si="15"/>
        <v>-9999</v>
      </c>
      <c r="AG141" s="87" t="e">
        <f ca="1">IF(B141&lt;=YEAR(TODAY()), IF(#REF! = no_recovery, NA(),#REF!), NA())</f>
        <v>#REF!</v>
      </c>
      <c r="AH141" s="99">
        <f t="shared" si="16"/>
        <v>0</v>
      </c>
    </row>
    <row r="142" spans="2:34" ht="26.1" customHeight="1" thickBot="1" x14ac:dyDescent="0.3">
      <c r="B142" s="307">
        <f>'DONNÉES '!B150</f>
        <v>109</v>
      </c>
      <c r="C142" s="318"/>
      <c r="D142" s="314">
        <f>'DONNÉES '!I150</f>
        <v>0</v>
      </c>
      <c r="E142" s="312">
        <f t="shared" si="13"/>
        <v>0</v>
      </c>
      <c r="F142" s="308">
        <f>FOD_model_no_div!B121</f>
        <v>0</v>
      </c>
      <c r="G142" s="313">
        <f>+F142/supporting_sheet!$E$4</f>
        <v>0</v>
      </c>
      <c r="H142" s="313">
        <f>+F142/supporting_sheet!$E$4/365/24/60/$M$27*supporting_sheet!$E$6</f>
        <v>0</v>
      </c>
      <c r="I142" s="288"/>
      <c r="J142" s="312">
        <f>+bulk_tonnages_div!AH111</f>
        <v>0</v>
      </c>
      <c r="K142" s="308">
        <f>IF('DONNÉES '!$F$35="Oui",FOD_model_div!B121,-9999)</f>
        <v>-9999</v>
      </c>
      <c r="L142" s="308">
        <f>+K142/supporting_sheet!$E$4</f>
        <v>-15242378.048780488</v>
      </c>
      <c r="M142" s="308">
        <f>+K142/supporting_sheet!$E$4/365/24/60/$M$27*supporting_sheet!$E$6</f>
        <v>-2049.4670131366593</v>
      </c>
      <c r="N142" s="329" t="e">
        <f t="shared" si="17"/>
        <v>#DIV/0!</v>
      </c>
      <c r="O142" s="325"/>
      <c r="AE142" s="87">
        <f t="shared" si="14"/>
        <v>109</v>
      </c>
      <c r="AF142" s="87">
        <f t="shared" si="15"/>
        <v>-9999</v>
      </c>
      <c r="AG142" s="87" t="e">
        <f ca="1">IF(B142&lt;=YEAR(TODAY()), IF(#REF! = no_recovery, NA(),#REF!), NA())</f>
        <v>#REF!</v>
      </c>
      <c r="AH142" s="99">
        <f t="shared" si="16"/>
        <v>0</v>
      </c>
    </row>
    <row r="143" spans="2:34" ht="26.1" customHeight="1" thickBot="1" x14ac:dyDescent="0.3">
      <c r="B143" s="307">
        <f>'DONNÉES '!B151</f>
        <v>110</v>
      </c>
      <c r="C143" s="318"/>
      <c r="D143" s="314">
        <f>'DONNÉES '!I151</f>
        <v>0</v>
      </c>
      <c r="E143" s="312">
        <f t="shared" ref="E143:E148" si="18">+E142+D143</f>
        <v>0</v>
      </c>
      <c r="F143" s="308">
        <f>FOD_model_no_div!B122</f>
        <v>0</v>
      </c>
      <c r="G143" s="313">
        <f>+F143/supporting_sheet!$E$4</f>
        <v>0</v>
      </c>
      <c r="H143" s="313">
        <f>+F143/supporting_sheet!$E$4/365/24/60/$M$27*supporting_sheet!$E$6</f>
        <v>0</v>
      </c>
      <c r="I143" s="288"/>
      <c r="J143" s="312">
        <f>+bulk_tonnages_div!AH112</f>
        <v>0</v>
      </c>
      <c r="K143" s="308">
        <f>IF('DONNÉES '!$F$35="Oui",FOD_model_div!B122,-9999)</f>
        <v>-9999</v>
      </c>
      <c r="L143" s="308">
        <f>+K143/supporting_sheet!$E$4</f>
        <v>-15242378.048780488</v>
      </c>
      <c r="M143" s="308">
        <f>+K143/supporting_sheet!$E$4/365/24/60/$M$27*supporting_sheet!$E$6</f>
        <v>-2049.4670131366593</v>
      </c>
      <c r="N143" s="329" t="e">
        <f t="shared" si="17"/>
        <v>#DIV/0!</v>
      </c>
      <c r="O143" s="325"/>
      <c r="AE143" s="87">
        <f t="shared" si="14"/>
        <v>110</v>
      </c>
      <c r="AF143" s="87">
        <f t="shared" si="15"/>
        <v>-9999</v>
      </c>
      <c r="AG143" s="87" t="e">
        <f ca="1">IF(B143&lt;=YEAR(TODAY()), IF(#REF! = no_recovery, NA(),#REF!), NA())</f>
        <v>#REF!</v>
      </c>
      <c r="AH143" s="99">
        <f t="shared" si="16"/>
        <v>0</v>
      </c>
    </row>
    <row r="144" spans="2:34" ht="26.1" customHeight="1" thickBot="1" x14ac:dyDescent="0.3">
      <c r="B144" s="307">
        <f>'DONNÉES '!B152</f>
        <v>111</v>
      </c>
      <c r="C144" s="318"/>
      <c r="D144" s="314">
        <f>'DONNÉES '!I152</f>
        <v>0</v>
      </c>
      <c r="E144" s="312">
        <f t="shared" si="18"/>
        <v>0</v>
      </c>
      <c r="F144" s="308">
        <f>FOD_model_no_div!B123</f>
        <v>0</v>
      </c>
      <c r="G144" s="313">
        <f>+F144/supporting_sheet!$E$4</f>
        <v>0</v>
      </c>
      <c r="H144" s="313">
        <f>+F144/supporting_sheet!$E$4/365/24/60/$M$27*supporting_sheet!$E$6</f>
        <v>0</v>
      </c>
      <c r="I144" s="288"/>
      <c r="J144" s="312">
        <f>+bulk_tonnages_div!AH113</f>
        <v>0</v>
      </c>
      <c r="K144" s="308">
        <f>IF('DONNÉES '!$F$35="Oui",FOD_model_div!B123,-9999)</f>
        <v>-9999</v>
      </c>
      <c r="L144" s="308">
        <f>+K144/supporting_sheet!$E$4</f>
        <v>-15242378.048780488</v>
      </c>
      <c r="M144" s="308">
        <f>+K144/supporting_sheet!$E$4/365/24/60/$M$27*supporting_sheet!$E$6</f>
        <v>-2049.4670131366593</v>
      </c>
      <c r="N144" s="329" t="e">
        <f t="shared" si="17"/>
        <v>#DIV/0!</v>
      </c>
      <c r="O144" s="325"/>
      <c r="AE144" s="87">
        <f t="shared" si="14"/>
        <v>111</v>
      </c>
      <c r="AF144" s="87">
        <f t="shared" si="15"/>
        <v>-9999</v>
      </c>
      <c r="AG144" s="87" t="e">
        <f ca="1">IF(B144&lt;=YEAR(TODAY()), IF(#REF! = no_recovery, NA(),#REF!), NA())</f>
        <v>#REF!</v>
      </c>
      <c r="AH144" s="99">
        <f t="shared" si="16"/>
        <v>0</v>
      </c>
    </row>
    <row r="145" spans="2:34" ht="26.1" customHeight="1" thickBot="1" x14ac:dyDescent="0.3">
      <c r="B145" s="307">
        <f>'DONNÉES '!B153</f>
        <v>112</v>
      </c>
      <c r="C145" s="318"/>
      <c r="D145" s="314">
        <f>'DONNÉES '!I153</f>
        <v>0</v>
      </c>
      <c r="E145" s="312">
        <f t="shared" si="18"/>
        <v>0</v>
      </c>
      <c r="F145" s="308">
        <f>FOD_model_no_div!B124</f>
        <v>0</v>
      </c>
      <c r="G145" s="313">
        <f>+F145/supporting_sheet!$E$4</f>
        <v>0</v>
      </c>
      <c r="H145" s="313">
        <f>+F145/supporting_sheet!$E$4/365/24/60/$M$27*supporting_sheet!$E$6</f>
        <v>0</v>
      </c>
      <c r="I145" s="288"/>
      <c r="J145" s="312">
        <f>+bulk_tonnages_div!AH114</f>
        <v>0</v>
      </c>
      <c r="K145" s="308">
        <f>IF('DONNÉES '!$F$35="Oui",FOD_model_div!B124,-9999)</f>
        <v>-9999</v>
      </c>
      <c r="L145" s="308">
        <f>+K145/supporting_sheet!$E$4</f>
        <v>-15242378.048780488</v>
      </c>
      <c r="M145" s="308">
        <f>+K145/supporting_sheet!$E$4/365/24/60/$M$27*supporting_sheet!$E$6</f>
        <v>-2049.4670131366593</v>
      </c>
      <c r="N145" s="329" t="e">
        <f t="shared" si="17"/>
        <v>#DIV/0!</v>
      </c>
      <c r="O145" s="325"/>
      <c r="AE145" s="87">
        <f t="shared" si="14"/>
        <v>112</v>
      </c>
      <c r="AF145" s="87">
        <f t="shared" si="15"/>
        <v>-9999</v>
      </c>
      <c r="AG145" s="87" t="e">
        <f ca="1">IF(B145&lt;=YEAR(TODAY()), IF(#REF! = no_recovery, NA(),#REF!), NA())</f>
        <v>#REF!</v>
      </c>
      <c r="AH145" s="99">
        <f t="shared" si="16"/>
        <v>0</v>
      </c>
    </row>
    <row r="146" spans="2:34" ht="26.1" customHeight="1" thickBot="1" x14ac:dyDescent="0.3">
      <c r="B146" s="307">
        <f>'DONNÉES '!B154</f>
        <v>113</v>
      </c>
      <c r="C146" s="318"/>
      <c r="D146" s="314">
        <f>'DONNÉES '!I154</f>
        <v>0</v>
      </c>
      <c r="E146" s="312">
        <f t="shared" si="18"/>
        <v>0</v>
      </c>
      <c r="F146" s="308">
        <f>FOD_model_no_div!B125</f>
        <v>0</v>
      </c>
      <c r="G146" s="313">
        <f>+F146/supporting_sheet!$E$4</f>
        <v>0</v>
      </c>
      <c r="H146" s="313">
        <f>+F146/supporting_sheet!$E$4/365/24/60/$M$27*supporting_sheet!$E$6</f>
        <v>0</v>
      </c>
      <c r="I146" s="288"/>
      <c r="J146" s="312">
        <f>+bulk_tonnages_div!AH115</f>
        <v>0</v>
      </c>
      <c r="K146" s="308">
        <f>IF('DONNÉES '!$F$35="Oui",FOD_model_div!B125,-9999)</f>
        <v>-9999</v>
      </c>
      <c r="L146" s="308">
        <f>+K146/supporting_sheet!$E$4</f>
        <v>-15242378.048780488</v>
      </c>
      <c r="M146" s="308">
        <f>+K146/supporting_sheet!$E$4/365/24/60/$M$27*supporting_sheet!$E$6</f>
        <v>-2049.4670131366593</v>
      </c>
      <c r="N146" s="329" t="e">
        <f t="shared" si="17"/>
        <v>#DIV/0!</v>
      </c>
      <c r="O146" s="325"/>
      <c r="AE146" s="87">
        <f t="shared" si="14"/>
        <v>113</v>
      </c>
      <c r="AF146" s="87">
        <f t="shared" si="15"/>
        <v>-9999</v>
      </c>
      <c r="AG146" s="87" t="e">
        <f ca="1">IF(B146&lt;=YEAR(TODAY()), IF(#REF! = no_recovery, NA(),#REF!), NA())</f>
        <v>#REF!</v>
      </c>
      <c r="AH146" s="99">
        <f t="shared" si="16"/>
        <v>0</v>
      </c>
    </row>
    <row r="147" spans="2:34" ht="26.1" customHeight="1" thickBot="1" x14ac:dyDescent="0.3">
      <c r="B147" s="307">
        <f>'DONNÉES '!B155</f>
        <v>114</v>
      </c>
      <c r="C147" s="318"/>
      <c r="D147" s="314">
        <f>'DONNÉES '!I155</f>
        <v>0</v>
      </c>
      <c r="E147" s="312">
        <f t="shared" si="18"/>
        <v>0</v>
      </c>
      <c r="F147" s="308">
        <f>FOD_model_no_div!B126</f>
        <v>0</v>
      </c>
      <c r="G147" s="313">
        <f>+F147/supporting_sheet!$E$4</f>
        <v>0</v>
      </c>
      <c r="H147" s="313">
        <f>+F147/supporting_sheet!$E$4/365/24/60/$M$27*supporting_sheet!$E$6</f>
        <v>0</v>
      </c>
      <c r="I147" s="288"/>
      <c r="J147" s="312">
        <f>+bulk_tonnages_div!AH116</f>
        <v>0</v>
      </c>
      <c r="K147" s="308">
        <f>IF('DONNÉES '!$F$35="Oui",FOD_model_div!B126,-9999)</f>
        <v>-9999</v>
      </c>
      <c r="L147" s="308">
        <f>+K147/supporting_sheet!$E$4</f>
        <v>-15242378.048780488</v>
      </c>
      <c r="M147" s="308">
        <f>+K147/supporting_sheet!$E$4/365/24/60/$M$27*supporting_sheet!$E$6</f>
        <v>-2049.4670131366593</v>
      </c>
      <c r="N147" s="329" t="e">
        <f t="shared" si="17"/>
        <v>#DIV/0!</v>
      </c>
      <c r="O147" s="325"/>
      <c r="AE147" s="87">
        <f t="shared" si="14"/>
        <v>114</v>
      </c>
      <c r="AF147" s="87">
        <f t="shared" si="15"/>
        <v>-9999</v>
      </c>
      <c r="AG147" s="87" t="e">
        <f ca="1">IF(B147&lt;=YEAR(TODAY()), IF(#REF! = no_recovery, NA(),#REF!), NA())</f>
        <v>#REF!</v>
      </c>
      <c r="AH147" s="99">
        <f t="shared" si="16"/>
        <v>0</v>
      </c>
    </row>
    <row r="148" spans="2:34" ht="26.1" customHeight="1" thickBot="1" x14ac:dyDescent="0.3">
      <c r="B148" s="307">
        <f>'DONNÉES '!B156</f>
        <v>115</v>
      </c>
      <c r="C148" s="318"/>
      <c r="D148" s="314">
        <f>'DONNÉES '!I156</f>
        <v>0</v>
      </c>
      <c r="E148" s="312">
        <f t="shared" si="18"/>
        <v>0</v>
      </c>
      <c r="F148" s="308">
        <f>FOD_model_no_div!B127</f>
        <v>0</v>
      </c>
      <c r="G148" s="313">
        <f>+F148/supporting_sheet!$E$4</f>
        <v>0</v>
      </c>
      <c r="H148" s="313">
        <f>+F148/supporting_sheet!$E$4/365/24/60/$M$27*supporting_sheet!$E$6</f>
        <v>0</v>
      </c>
      <c r="I148" s="288"/>
      <c r="J148" s="312">
        <f>+bulk_tonnages_div!AH117</f>
        <v>0</v>
      </c>
      <c r="K148" s="308">
        <f>IF('DONNÉES '!$F$35="Oui",FOD_model_div!B127,-9999)</f>
        <v>-9999</v>
      </c>
      <c r="L148" s="308">
        <f>+K148/supporting_sheet!$E$4</f>
        <v>-15242378.048780488</v>
      </c>
      <c r="M148" s="308">
        <f>+K148/supporting_sheet!$E$4/365/24/60/$M$27*supporting_sheet!$E$6</f>
        <v>-2049.4670131366593</v>
      </c>
      <c r="N148" s="329" t="e">
        <f t="shared" si="17"/>
        <v>#DIV/0!</v>
      </c>
      <c r="O148" s="325"/>
      <c r="AE148" s="87">
        <f t="shared" si="14"/>
        <v>115</v>
      </c>
      <c r="AF148" s="87">
        <f t="shared" si="15"/>
        <v>-9999</v>
      </c>
      <c r="AG148" s="87" t="e">
        <f ca="1">IF(B148&lt;=YEAR(TODAY()), IF(#REF! = no_recovery, NA(),#REF!), NA())</f>
        <v>#REF!</v>
      </c>
      <c r="AH148" s="99">
        <f t="shared" si="16"/>
        <v>0</v>
      </c>
    </row>
    <row r="149" spans="2:34" ht="26.1" customHeight="1" thickBot="1" x14ac:dyDescent="0.3">
      <c r="B149" s="307">
        <f>'DONNÉES '!B157</f>
        <v>116</v>
      </c>
      <c r="C149" s="318"/>
      <c r="D149" s="314">
        <f>'DONNÉES '!I157</f>
        <v>0</v>
      </c>
      <c r="E149" s="312">
        <f t="shared" ref="E149:E165" si="19">+E148+D149</f>
        <v>0</v>
      </c>
      <c r="F149" s="308">
        <f>FOD_model_no_div!B128</f>
        <v>0</v>
      </c>
      <c r="G149" s="313">
        <f>+F149/supporting_sheet!$E$4</f>
        <v>0</v>
      </c>
      <c r="H149" s="313">
        <f>+F149/supporting_sheet!$E$4/365/24/60/$M$27*supporting_sheet!$E$6</f>
        <v>0</v>
      </c>
      <c r="I149" s="288"/>
      <c r="J149" s="312">
        <f>+bulk_tonnages_div!AH118</f>
        <v>0</v>
      </c>
      <c r="K149" s="308">
        <f>IF('DONNÉES '!$F$35="Oui",FOD_model_div!B128,-9999)</f>
        <v>-9999</v>
      </c>
      <c r="L149" s="308">
        <f>+K149/supporting_sheet!$E$4</f>
        <v>-15242378.048780488</v>
      </c>
      <c r="M149" s="308">
        <f>+K149/supporting_sheet!$E$4/365/24/60/$M$27*supporting_sheet!$E$6</f>
        <v>-2049.4670131366593</v>
      </c>
      <c r="N149" s="329" t="e">
        <f t="shared" si="17"/>
        <v>#DIV/0!</v>
      </c>
      <c r="O149" s="325"/>
      <c r="AE149" s="87">
        <f t="shared" si="14"/>
        <v>116</v>
      </c>
      <c r="AF149" s="87">
        <f t="shared" si="15"/>
        <v>-9999</v>
      </c>
      <c r="AG149" s="87" t="e">
        <f ca="1">IF(B149&lt;=YEAR(TODAY()), IF(#REF! = no_recovery, NA(),#REF!), NA())</f>
        <v>#REF!</v>
      </c>
      <c r="AH149" s="99">
        <f t="shared" si="16"/>
        <v>0</v>
      </c>
    </row>
    <row r="150" spans="2:34" ht="26.1" customHeight="1" thickBot="1" x14ac:dyDescent="0.3">
      <c r="B150" s="307">
        <f>'DONNÉES '!B158</f>
        <v>117</v>
      </c>
      <c r="C150" s="318"/>
      <c r="D150" s="314">
        <f>'DONNÉES '!I158</f>
        <v>0</v>
      </c>
      <c r="E150" s="312">
        <f t="shared" si="19"/>
        <v>0</v>
      </c>
      <c r="F150" s="308">
        <f>FOD_model_no_div!B129</f>
        <v>0</v>
      </c>
      <c r="G150" s="313">
        <f>+F150/supporting_sheet!$E$4</f>
        <v>0</v>
      </c>
      <c r="H150" s="313">
        <f>+F150/supporting_sheet!$E$4/365/24/60/$M$27*supporting_sheet!$E$6</f>
        <v>0</v>
      </c>
      <c r="I150" s="288"/>
      <c r="J150" s="312">
        <f>+bulk_tonnages_div!AH119</f>
        <v>0</v>
      </c>
      <c r="K150" s="308">
        <f>IF('DONNÉES '!$F$35="Oui",FOD_model_div!B129,-9999)</f>
        <v>-9999</v>
      </c>
      <c r="L150" s="308">
        <f>+K150/supporting_sheet!$E$4</f>
        <v>-15242378.048780488</v>
      </c>
      <c r="M150" s="308">
        <f>+K150/supporting_sheet!$E$4/365/24/60/$M$27*supporting_sheet!$E$6</f>
        <v>-2049.4670131366593</v>
      </c>
      <c r="N150" s="329" t="e">
        <f t="shared" si="17"/>
        <v>#DIV/0!</v>
      </c>
      <c r="O150" s="325"/>
      <c r="AE150" s="87">
        <f t="shared" si="14"/>
        <v>117</v>
      </c>
      <c r="AF150" s="87">
        <f t="shared" si="15"/>
        <v>-9999</v>
      </c>
      <c r="AG150" s="87" t="e">
        <f ca="1">IF(B150&lt;=YEAR(TODAY()), IF(#REF! = no_recovery, NA(),#REF!), NA())</f>
        <v>#REF!</v>
      </c>
      <c r="AH150" s="99">
        <f t="shared" si="16"/>
        <v>0</v>
      </c>
    </row>
    <row r="151" spans="2:34" ht="26.1" customHeight="1" thickBot="1" x14ac:dyDescent="0.3">
      <c r="B151" s="307">
        <f>'DONNÉES '!B159</f>
        <v>118</v>
      </c>
      <c r="C151" s="318"/>
      <c r="D151" s="314">
        <f>'DONNÉES '!I159</f>
        <v>0</v>
      </c>
      <c r="E151" s="312">
        <f t="shared" si="19"/>
        <v>0</v>
      </c>
      <c r="F151" s="308">
        <f>FOD_model_no_div!B130</f>
        <v>0</v>
      </c>
      <c r="G151" s="313">
        <f>+F151/supporting_sheet!$E$4</f>
        <v>0</v>
      </c>
      <c r="H151" s="313">
        <f>+F151/supporting_sheet!$E$4/365/24/60/$M$27*supporting_sheet!$E$6</f>
        <v>0</v>
      </c>
      <c r="I151" s="288"/>
      <c r="J151" s="312">
        <f>+bulk_tonnages_div!AH120</f>
        <v>0</v>
      </c>
      <c r="K151" s="308">
        <f>IF('DONNÉES '!$F$35="Oui",FOD_model_div!B130,-9999)</f>
        <v>-9999</v>
      </c>
      <c r="L151" s="308">
        <f>+K151/supporting_sheet!$E$4</f>
        <v>-15242378.048780488</v>
      </c>
      <c r="M151" s="308">
        <f>+K151/supporting_sheet!$E$4/365/24/60/$M$27*supporting_sheet!$E$6</f>
        <v>-2049.4670131366593</v>
      </c>
      <c r="N151" s="329" t="e">
        <f t="shared" si="17"/>
        <v>#DIV/0!</v>
      </c>
      <c r="O151" s="325"/>
      <c r="AE151" s="87">
        <f t="shared" si="14"/>
        <v>118</v>
      </c>
      <c r="AF151" s="87">
        <f t="shared" si="15"/>
        <v>-9999</v>
      </c>
      <c r="AG151" s="87" t="e">
        <f ca="1">IF(B151&lt;=YEAR(TODAY()), IF(#REF! = no_recovery, NA(),#REF!), NA())</f>
        <v>#REF!</v>
      </c>
      <c r="AH151" s="99">
        <f t="shared" si="16"/>
        <v>0</v>
      </c>
    </row>
    <row r="152" spans="2:34" ht="26.1" customHeight="1" thickBot="1" x14ac:dyDescent="0.3">
      <c r="B152" s="307">
        <f>'DONNÉES '!B160</f>
        <v>119</v>
      </c>
      <c r="C152" s="318"/>
      <c r="D152" s="314">
        <f>'DONNÉES '!I160</f>
        <v>0</v>
      </c>
      <c r="E152" s="312">
        <f t="shared" si="19"/>
        <v>0</v>
      </c>
      <c r="F152" s="308">
        <f>FOD_model_no_div!B131</f>
        <v>0</v>
      </c>
      <c r="G152" s="313">
        <f>+F152/supporting_sheet!$E$4</f>
        <v>0</v>
      </c>
      <c r="H152" s="313">
        <f>+F152/supporting_sheet!$E$4/365/24/60/$M$27*supporting_sheet!$E$6</f>
        <v>0</v>
      </c>
      <c r="I152" s="288"/>
      <c r="J152" s="312">
        <f>+bulk_tonnages_div!AH121</f>
        <v>0</v>
      </c>
      <c r="K152" s="308">
        <f>IF('DONNÉES '!$F$35="Oui",FOD_model_div!B131,-9999)</f>
        <v>-9999</v>
      </c>
      <c r="L152" s="308">
        <f>+K152/supporting_sheet!$E$4</f>
        <v>-15242378.048780488</v>
      </c>
      <c r="M152" s="308">
        <f>+K152/supporting_sheet!$E$4/365/24/60/$M$27*supporting_sheet!$E$6</f>
        <v>-2049.4670131366593</v>
      </c>
      <c r="N152" s="329" t="e">
        <f t="shared" si="17"/>
        <v>#DIV/0!</v>
      </c>
      <c r="O152" s="325"/>
      <c r="AE152" s="87">
        <f t="shared" si="14"/>
        <v>119</v>
      </c>
      <c r="AF152" s="87">
        <f t="shared" si="15"/>
        <v>-9999</v>
      </c>
      <c r="AG152" s="87" t="e">
        <f ca="1">IF(B152&lt;=YEAR(TODAY()), IF(#REF! = no_recovery, NA(),#REF!), NA())</f>
        <v>#REF!</v>
      </c>
      <c r="AH152" s="99">
        <f t="shared" si="16"/>
        <v>0</v>
      </c>
    </row>
    <row r="153" spans="2:34" ht="26.1" customHeight="1" thickBot="1" x14ac:dyDescent="0.3">
      <c r="B153" s="307">
        <f>'DONNÉES '!B161</f>
        <v>120</v>
      </c>
      <c r="C153" s="318"/>
      <c r="D153" s="314">
        <f>'DONNÉES '!I161</f>
        <v>0</v>
      </c>
      <c r="E153" s="312">
        <f t="shared" si="19"/>
        <v>0</v>
      </c>
      <c r="F153" s="308">
        <f>FOD_model_no_div!B132</f>
        <v>0</v>
      </c>
      <c r="G153" s="313">
        <f>+F153/supporting_sheet!$E$4</f>
        <v>0</v>
      </c>
      <c r="H153" s="313">
        <f>+F153/supporting_sheet!$E$4/365/24/60/$M$27*supporting_sheet!$E$6</f>
        <v>0</v>
      </c>
      <c r="I153" s="288"/>
      <c r="J153" s="312">
        <f>+bulk_tonnages_div!AH122</f>
        <v>0</v>
      </c>
      <c r="K153" s="308">
        <f>IF('DONNÉES '!$F$35="Oui",FOD_model_div!B132,-9999)</f>
        <v>-9999</v>
      </c>
      <c r="L153" s="308">
        <f>+K153/supporting_sheet!$E$4</f>
        <v>-15242378.048780488</v>
      </c>
      <c r="M153" s="308">
        <f>+K153/supporting_sheet!$E$4/365/24/60/$M$27*supporting_sheet!$E$6</f>
        <v>-2049.4670131366593</v>
      </c>
      <c r="N153" s="329" t="e">
        <f t="shared" si="17"/>
        <v>#DIV/0!</v>
      </c>
      <c r="O153" s="325"/>
      <c r="AE153" s="87">
        <f t="shared" si="14"/>
        <v>120</v>
      </c>
      <c r="AF153" s="87">
        <f t="shared" si="15"/>
        <v>-9999</v>
      </c>
      <c r="AG153" s="87" t="e">
        <f ca="1">IF(B153&lt;=YEAR(TODAY()), IF(#REF! = no_recovery, NA(),#REF!), NA())</f>
        <v>#REF!</v>
      </c>
      <c r="AH153" s="99">
        <f t="shared" si="16"/>
        <v>0</v>
      </c>
    </row>
    <row r="154" spans="2:34" ht="26.1" customHeight="1" thickBot="1" x14ac:dyDescent="0.3">
      <c r="B154" s="307">
        <f>'DONNÉES '!B162</f>
        <v>121</v>
      </c>
      <c r="C154" s="318"/>
      <c r="D154" s="314">
        <f>'DONNÉES '!I162</f>
        <v>0</v>
      </c>
      <c r="E154" s="312">
        <f t="shared" si="19"/>
        <v>0</v>
      </c>
      <c r="F154" s="308">
        <f>FOD_model_no_div!B133</f>
        <v>0</v>
      </c>
      <c r="G154" s="313">
        <f>+F154/supporting_sheet!$E$4</f>
        <v>0</v>
      </c>
      <c r="H154" s="313">
        <f>+F154/supporting_sheet!$E$4/365/24/60/$M$27*supporting_sheet!$E$6</f>
        <v>0</v>
      </c>
      <c r="I154" s="288"/>
      <c r="J154" s="312">
        <f>+bulk_tonnages_div!AH123</f>
        <v>0</v>
      </c>
      <c r="K154" s="308">
        <f>IF('DONNÉES '!$F$35="Oui",FOD_model_div!B133,-9999)</f>
        <v>-9999</v>
      </c>
      <c r="L154" s="308">
        <f>+K154/supporting_sheet!$E$4</f>
        <v>-15242378.048780488</v>
      </c>
      <c r="M154" s="308">
        <f>+K154/supporting_sheet!$E$4/365/24/60/$M$27*supporting_sheet!$E$6</f>
        <v>-2049.4670131366593</v>
      </c>
      <c r="N154" s="329" t="e">
        <f t="shared" si="17"/>
        <v>#DIV/0!</v>
      </c>
      <c r="O154" s="325"/>
      <c r="AE154" s="87">
        <f t="shared" si="14"/>
        <v>121</v>
      </c>
      <c r="AF154" s="87">
        <f t="shared" si="15"/>
        <v>-9999</v>
      </c>
      <c r="AG154" s="87" t="e">
        <f ca="1">IF(B154&lt;=YEAR(TODAY()), IF(#REF! = no_recovery, NA(),#REF!), NA())</f>
        <v>#REF!</v>
      </c>
      <c r="AH154" s="99">
        <f t="shared" si="16"/>
        <v>0</v>
      </c>
    </row>
    <row r="155" spans="2:34" ht="26.1" customHeight="1" thickBot="1" x14ac:dyDescent="0.3">
      <c r="B155" s="307">
        <f>'DONNÉES '!B163</f>
        <v>122</v>
      </c>
      <c r="C155" s="318"/>
      <c r="D155" s="314">
        <f>'DONNÉES '!I163</f>
        <v>0</v>
      </c>
      <c r="E155" s="312">
        <f t="shared" si="19"/>
        <v>0</v>
      </c>
      <c r="F155" s="308">
        <f>FOD_model_no_div!B134</f>
        <v>0</v>
      </c>
      <c r="G155" s="313">
        <f>+F155/supporting_sheet!$E$4</f>
        <v>0</v>
      </c>
      <c r="H155" s="313">
        <f>+F155/supporting_sheet!$E$4/365/24/60/$M$27*supporting_sheet!$E$6</f>
        <v>0</v>
      </c>
      <c r="I155" s="288"/>
      <c r="J155" s="312">
        <f>+bulk_tonnages_div!AH124</f>
        <v>0</v>
      </c>
      <c r="K155" s="308">
        <f>IF('DONNÉES '!$F$35="Oui",FOD_model_div!B134,-9999)</f>
        <v>-9999</v>
      </c>
      <c r="L155" s="308">
        <f>+K155/supporting_sheet!$E$4</f>
        <v>-15242378.048780488</v>
      </c>
      <c r="M155" s="308">
        <f>+K155/supporting_sheet!$E$4/365/24/60/$M$27*supporting_sheet!$E$6</f>
        <v>-2049.4670131366593</v>
      </c>
      <c r="N155" s="329" t="e">
        <f t="shared" si="17"/>
        <v>#DIV/0!</v>
      </c>
      <c r="O155" s="325"/>
      <c r="AE155" s="87">
        <f t="shared" si="14"/>
        <v>122</v>
      </c>
      <c r="AF155" s="87">
        <f t="shared" si="15"/>
        <v>-9999</v>
      </c>
      <c r="AG155" s="87" t="e">
        <f ca="1">IF(B155&lt;=YEAR(TODAY()), IF(#REF! = no_recovery, NA(),#REF!), NA())</f>
        <v>#REF!</v>
      </c>
      <c r="AH155" s="99">
        <f t="shared" si="16"/>
        <v>0</v>
      </c>
    </row>
    <row r="156" spans="2:34" ht="26.1" customHeight="1" thickBot="1" x14ac:dyDescent="0.3">
      <c r="B156" s="307">
        <f>'DONNÉES '!B164</f>
        <v>123</v>
      </c>
      <c r="C156" s="318"/>
      <c r="D156" s="314">
        <f>'DONNÉES '!I164</f>
        <v>0</v>
      </c>
      <c r="E156" s="312">
        <f t="shared" si="19"/>
        <v>0</v>
      </c>
      <c r="F156" s="308">
        <f>FOD_model_no_div!B135</f>
        <v>0</v>
      </c>
      <c r="G156" s="313">
        <f>+F156/supporting_sheet!$E$4</f>
        <v>0</v>
      </c>
      <c r="H156" s="313">
        <f>+F156/supporting_sheet!$E$4/365/24/60/$M$27*supporting_sheet!$E$6</f>
        <v>0</v>
      </c>
      <c r="I156" s="288"/>
      <c r="J156" s="312">
        <f>+bulk_tonnages_div!AH125</f>
        <v>0</v>
      </c>
      <c r="K156" s="308">
        <f>IF('DONNÉES '!$F$35="Oui",FOD_model_div!B135,-9999)</f>
        <v>-9999</v>
      </c>
      <c r="L156" s="308">
        <f>+K156/supporting_sheet!$E$4</f>
        <v>-15242378.048780488</v>
      </c>
      <c r="M156" s="308">
        <f>+K156/supporting_sheet!$E$4/365/24/60/$M$27*supporting_sheet!$E$6</f>
        <v>-2049.4670131366593</v>
      </c>
      <c r="N156" s="329" t="e">
        <f t="shared" si="17"/>
        <v>#DIV/0!</v>
      </c>
      <c r="O156" s="325"/>
      <c r="AE156" s="87">
        <f t="shared" si="14"/>
        <v>123</v>
      </c>
      <c r="AF156" s="87">
        <f t="shared" si="15"/>
        <v>-9999</v>
      </c>
      <c r="AG156" s="87" t="e">
        <f ca="1">IF(B156&lt;=YEAR(TODAY()), IF(#REF! = no_recovery, NA(),#REF!), NA())</f>
        <v>#REF!</v>
      </c>
      <c r="AH156" s="99">
        <f t="shared" si="16"/>
        <v>0</v>
      </c>
    </row>
    <row r="157" spans="2:34" ht="26.1" customHeight="1" thickBot="1" x14ac:dyDescent="0.3">
      <c r="B157" s="307">
        <f>'DONNÉES '!B165</f>
        <v>124</v>
      </c>
      <c r="C157" s="318"/>
      <c r="D157" s="314">
        <f>'DONNÉES '!I165</f>
        <v>0</v>
      </c>
      <c r="E157" s="312">
        <f t="shared" si="19"/>
        <v>0</v>
      </c>
      <c r="F157" s="308">
        <f>FOD_model_no_div!B136</f>
        <v>0</v>
      </c>
      <c r="G157" s="313">
        <f>+F157/supporting_sheet!$E$4</f>
        <v>0</v>
      </c>
      <c r="H157" s="313">
        <f>+F157/supporting_sheet!$E$4/365/24/60/$M$27*supporting_sheet!$E$6</f>
        <v>0</v>
      </c>
      <c r="I157" s="288"/>
      <c r="J157" s="312">
        <f>+bulk_tonnages_div!AH126</f>
        <v>0</v>
      </c>
      <c r="K157" s="308">
        <f>IF('DONNÉES '!$F$35="Oui",FOD_model_div!B136,-9999)</f>
        <v>-9999</v>
      </c>
      <c r="L157" s="308">
        <f>+K157/supporting_sheet!$E$4</f>
        <v>-15242378.048780488</v>
      </c>
      <c r="M157" s="308">
        <f>+K157/supporting_sheet!$E$4/365/24/60/$M$27*supporting_sheet!$E$6</f>
        <v>-2049.4670131366593</v>
      </c>
      <c r="N157" s="329" t="e">
        <f t="shared" si="17"/>
        <v>#DIV/0!</v>
      </c>
      <c r="O157" s="325"/>
      <c r="AE157" s="87">
        <f t="shared" si="14"/>
        <v>124</v>
      </c>
      <c r="AF157" s="87">
        <f t="shared" si="15"/>
        <v>-9999</v>
      </c>
      <c r="AG157" s="87" t="e">
        <f ca="1">IF(B157&lt;=YEAR(TODAY()), IF(#REF! = no_recovery, NA(),#REF!), NA())</f>
        <v>#REF!</v>
      </c>
      <c r="AH157" s="99">
        <f t="shared" si="16"/>
        <v>0</v>
      </c>
    </row>
    <row r="158" spans="2:34" ht="26.1" customHeight="1" thickBot="1" x14ac:dyDescent="0.3">
      <c r="B158" s="307">
        <f>'DONNÉES '!B166</f>
        <v>125</v>
      </c>
      <c r="C158" s="318"/>
      <c r="D158" s="314">
        <f>'DONNÉES '!I166</f>
        <v>0</v>
      </c>
      <c r="E158" s="312">
        <f t="shared" si="19"/>
        <v>0</v>
      </c>
      <c r="F158" s="308">
        <f>FOD_model_no_div!B137</f>
        <v>0</v>
      </c>
      <c r="G158" s="313">
        <f>+F158/supporting_sheet!$E$4</f>
        <v>0</v>
      </c>
      <c r="H158" s="313">
        <f>+F158/supporting_sheet!$E$4/365/24/60/$M$27*supporting_sheet!$E$6</f>
        <v>0</v>
      </c>
      <c r="I158" s="288"/>
      <c r="J158" s="312">
        <f>+bulk_tonnages_div!AH127</f>
        <v>0</v>
      </c>
      <c r="K158" s="308">
        <f>IF('DONNÉES '!$F$35="Oui",FOD_model_div!B137,-9999)</f>
        <v>-9999</v>
      </c>
      <c r="L158" s="308">
        <f>+K158/supporting_sheet!$E$4</f>
        <v>-15242378.048780488</v>
      </c>
      <c r="M158" s="308">
        <f>+K158/supporting_sheet!$E$4/365/24/60/$M$27*supporting_sheet!$E$6</f>
        <v>-2049.4670131366593</v>
      </c>
      <c r="N158" s="329" t="e">
        <f t="shared" si="17"/>
        <v>#DIV/0!</v>
      </c>
      <c r="O158" s="325"/>
      <c r="AE158" s="87">
        <f t="shared" si="14"/>
        <v>125</v>
      </c>
      <c r="AF158" s="87">
        <f t="shared" si="15"/>
        <v>-9999</v>
      </c>
      <c r="AG158" s="87" t="e">
        <f ca="1">IF(B158&lt;=YEAR(TODAY()), IF(#REF! = no_recovery, NA(),#REF!), NA())</f>
        <v>#REF!</v>
      </c>
      <c r="AH158" s="99">
        <f t="shared" si="16"/>
        <v>0</v>
      </c>
    </row>
    <row r="159" spans="2:34" ht="26.1" customHeight="1" thickBot="1" x14ac:dyDescent="0.3">
      <c r="B159" s="307">
        <f>'DONNÉES '!B167</f>
        <v>126</v>
      </c>
      <c r="C159" s="318"/>
      <c r="D159" s="314">
        <f>'DONNÉES '!I167</f>
        <v>0</v>
      </c>
      <c r="E159" s="312">
        <f t="shared" si="19"/>
        <v>0</v>
      </c>
      <c r="F159" s="308">
        <f>FOD_model_no_div!B138</f>
        <v>0</v>
      </c>
      <c r="G159" s="313">
        <f>+F159/supporting_sheet!$E$4</f>
        <v>0</v>
      </c>
      <c r="H159" s="313">
        <f>+F159/supporting_sheet!$E$4/365/24/60/$M$27*supporting_sheet!$E$6</f>
        <v>0</v>
      </c>
      <c r="I159" s="288"/>
      <c r="J159" s="312">
        <f>+bulk_tonnages_div!AH128</f>
        <v>0</v>
      </c>
      <c r="K159" s="308">
        <f>IF('DONNÉES '!$F$35="Oui",FOD_model_div!B138,-9999)</f>
        <v>-9999</v>
      </c>
      <c r="L159" s="308">
        <f>+K159/supporting_sheet!$E$4</f>
        <v>-15242378.048780488</v>
      </c>
      <c r="M159" s="308">
        <f>+K159/supporting_sheet!$E$4/365/24/60/$M$27*supporting_sheet!$E$6</f>
        <v>-2049.4670131366593</v>
      </c>
      <c r="N159" s="329" t="e">
        <f t="shared" si="17"/>
        <v>#DIV/0!</v>
      </c>
      <c r="O159" s="325"/>
      <c r="AE159" s="87">
        <f t="shared" si="14"/>
        <v>126</v>
      </c>
      <c r="AF159" s="87">
        <f t="shared" si="15"/>
        <v>-9999</v>
      </c>
      <c r="AG159" s="87" t="e">
        <f ca="1">IF(B159&lt;=YEAR(TODAY()), IF(#REF! = no_recovery, NA(),#REF!), NA())</f>
        <v>#REF!</v>
      </c>
      <c r="AH159" s="99">
        <f t="shared" si="16"/>
        <v>0</v>
      </c>
    </row>
    <row r="160" spans="2:34" ht="26.1" customHeight="1" thickBot="1" x14ac:dyDescent="0.3">
      <c r="B160" s="307">
        <f>'DONNÉES '!B168</f>
        <v>127</v>
      </c>
      <c r="C160" s="318"/>
      <c r="D160" s="314">
        <f>'DONNÉES '!I168</f>
        <v>0</v>
      </c>
      <c r="E160" s="312">
        <f t="shared" si="19"/>
        <v>0</v>
      </c>
      <c r="F160" s="308">
        <f>FOD_model_no_div!B139</f>
        <v>0</v>
      </c>
      <c r="G160" s="313">
        <f>+F160/supporting_sheet!$E$4</f>
        <v>0</v>
      </c>
      <c r="H160" s="313">
        <f>+F160/supporting_sheet!$E$4/365/24/60/$M$27*supporting_sheet!$E$6</f>
        <v>0</v>
      </c>
      <c r="I160" s="288"/>
      <c r="J160" s="312">
        <f>+bulk_tonnages_div!AH129</f>
        <v>0</v>
      </c>
      <c r="K160" s="308">
        <f>IF('DONNÉES '!$F$35="Oui",FOD_model_div!B139,-9999)</f>
        <v>-9999</v>
      </c>
      <c r="L160" s="308">
        <f>+K160/supporting_sheet!$E$4</f>
        <v>-15242378.048780488</v>
      </c>
      <c r="M160" s="308">
        <f>+K160/supporting_sheet!$E$4/365/24/60/$M$27*supporting_sheet!$E$6</f>
        <v>-2049.4670131366593</v>
      </c>
      <c r="N160" s="329" t="e">
        <f t="shared" si="17"/>
        <v>#DIV/0!</v>
      </c>
      <c r="O160" s="325"/>
      <c r="AE160" s="87">
        <f t="shared" si="14"/>
        <v>127</v>
      </c>
      <c r="AF160" s="87">
        <f t="shared" si="15"/>
        <v>-9999</v>
      </c>
      <c r="AG160" s="87" t="e">
        <f ca="1">IF(B160&lt;=YEAR(TODAY()), IF(#REF! = no_recovery, NA(),#REF!), NA())</f>
        <v>#REF!</v>
      </c>
      <c r="AH160" s="99">
        <f t="shared" si="16"/>
        <v>0</v>
      </c>
    </row>
    <row r="161" spans="2:34" ht="26.1" customHeight="1" thickBot="1" x14ac:dyDescent="0.3">
      <c r="B161" s="307">
        <f>'DONNÉES '!B169</f>
        <v>128</v>
      </c>
      <c r="C161" s="318"/>
      <c r="D161" s="314">
        <f>'DONNÉES '!I169</f>
        <v>0</v>
      </c>
      <c r="E161" s="312">
        <f t="shared" si="19"/>
        <v>0</v>
      </c>
      <c r="F161" s="308">
        <f>FOD_model_no_div!B140</f>
        <v>0</v>
      </c>
      <c r="G161" s="313">
        <f>+F161/supporting_sheet!$E$4</f>
        <v>0</v>
      </c>
      <c r="H161" s="313">
        <f>+F161/supporting_sheet!$E$4/365/24/60/$M$27*supporting_sheet!$E$6</f>
        <v>0</v>
      </c>
      <c r="I161" s="288"/>
      <c r="J161" s="312">
        <f>+bulk_tonnages_div!AH130</f>
        <v>0</v>
      </c>
      <c r="K161" s="308">
        <f>IF('DONNÉES '!$F$35="Oui",FOD_model_div!B140,-9999)</f>
        <v>-9999</v>
      </c>
      <c r="L161" s="308">
        <f>+K161/supporting_sheet!$E$4</f>
        <v>-15242378.048780488</v>
      </c>
      <c r="M161" s="308">
        <f>+K161/supporting_sheet!$E$4/365/24/60/$M$27*supporting_sheet!$E$6</f>
        <v>-2049.4670131366593</v>
      </c>
      <c r="N161" s="329" t="e">
        <f t="shared" si="17"/>
        <v>#DIV/0!</v>
      </c>
      <c r="O161" s="325"/>
      <c r="AE161" s="87">
        <f t="shared" ref="AE161:AE167" si="20">IF(B161&lt;=2075,B161,NA())</f>
        <v>128</v>
      </c>
      <c r="AF161" s="87">
        <f t="shared" ref="AF161:AF167" si="21">IF(B161&lt;=2075,K161,NA())</f>
        <v>-9999</v>
      </c>
      <c r="AG161" s="87" t="e">
        <f ca="1">IF(B161&lt;=YEAR(TODAY()), IF(#REF! = no_recovery, NA(),#REF!), NA())</f>
        <v>#REF!</v>
      </c>
      <c r="AH161" s="99">
        <f t="shared" ref="AH161:AH167" si="22">IF(B161&lt;=2075,F161,NA())</f>
        <v>0</v>
      </c>
    </row>
    <row r="162" spans="2:34" ht="26.1" customHeight="1" thickBot="1" x14ac:dyDescent="0.3">
      <c r="B162" s="307">
        <f>'DONNÉES '!B170</f>
        <v>129</v>
      </c>
      <c r="C162" s="318"/>
      <c r="D162" s="314">
        <f>'DONNÉES '!I170</f>
        <v>0</v>
      </c>
      <c r="E162" s="312">
        <f t="shared" si="19"/>
        <v>0</v>
      </c>
      <c r="F162" s="308">
        <f>FOD_model_no_div!B141</f>
        <v>0</v>
      </c>
      <c r="G162" s="313">
        <f>+F162/supporting_sheet!$E$4</f>
        <v>0</v>
      </c>
      <c r="H162" s="313">
        <f>+F162/supporting_sheet!$E$4/365/24/60/$M$27*supporting_sheet!$E$6</f>
        <v>0</v>
      </c>
      <c r="I162" s="288"/>
      <c r="J162" s="312">
        <f>+bulk_tonnages_div!AH131</f>
        <v>0</v>
      </c>
      <c r="K162" s="308">
        <f>IF('DONNÉES '!$F$35="Oui",FOD_model_div!B141,-9999)</f>
        <v>-9999</v>
      </c>
      <c r="L162" s="308">
        <f>+K162/supporting_sheet!$E$4</f>
        <v>-15242378.048780488</v>
      </c>
      <c r="M162" s="308">
        <f>+K162/supporting_sheet!$E$4/365/24/60/$M$27*supporting_sheet!$E$6</f>
        <v>-2049.4670131366593</v>
      </c>
      <c r="N162" s="329" t="e">
        <f t="shared" ref="N162:N167" si="23">+(F162-K162)/F162</f>
        <v>#DIV/0!</v>
      </c>
      <c r="O162" s="325"/>
      <c r="AE162" s="87">
        <f t="shared" si="20"/>
        <v>129</v>
      </c>
      <c r="AF162" s="87">
        <f t="shared" si="21"/>
        <v>-9999</v>
      </c>
      <c r="AG162" s="87" t="e">
        <f ca="1">IF(B162&lt;=YEAR(TODAY()), IF(#REF! = no_recovery, NA(),#REF!), NA())</f>
        <v>#REF!</v>
      </c>
      <c r="AH162" s="99">
        <f t="shared" si="22"/>
        <v>0</v>
      </c>
    </row>
    <row r="163" spans="2:34" ht="26.1" customHeight="1" thickBot="1" x14ac:dyDescent="0.3">
      <c r="B163" s="307">
        <f>'DONNÉES '!B171</f>
        <v>130</v>
      </c>
      <c r="C163" s="318"/>
      <c r="D163" s="314">
        <f>'DONNÉES '!I171</f>
        <v>0</v>
      </c>
      <c r="E163" s="312">
        <f t="shared" si="19"/>
        <v>0</v>
      </c>
      <c r="F163" s="308">
        <f>FOD_model_no_div!B142</f>
        <v>0</v>
      </c>
      <c r="G163" s="313">
        <f>+F163/supporting_sheet!$E$4</f>
        <v>0</v>
      </c>
      <c r="H163" s="313">
        <f>+F163/supporting_sheet!$E$4/365/24/60/$M$27*supporting_sheet!$E$6</f>
        <v>0</v>
      </c>
      <c r="I163" s="288"/>
      <c r="J163" s="312">
        <f>+bulk_tonnages_div!AH132</f>
        <v>0</v>
      </c>
      <c r="K163" s="308">
        <f>IF('DONNÉES '!$F$35="Oui",FOD_model_div!B142,-9999)</f>
        <v>-9999</v>
      </c>
      <c r="L163" s="308">
        <f>+K163/supporting_sheet!$E$4</f>
        <v>-15242378.048780488</v>
      </c>
      <c r="M163" s="308">
        <f>+K163/supporting_sheet!$E$4/365/24/60/$M$27*supporting_sheet!$E$6</f>
        <v>-2049.4670131366593</v>
      </c>
      <c r="N163" s="329" t="e">
        <f t="shared" si="23"/>
        <v>#DIV/0!</v>
      </c>
      <c r="O163" s="325"/>
      <c r="AE163" s="87">
        <f t="shared" si="20"/>
        <v>130</v>
      </c>
      <c r="AF163" s="87">
        <f t="shared" si="21"/>
        <v>-9999</v>
      </c>
      <c r="AG163" s="87" t="e">
        <f ca="1">IF(B163&lt;=YEAR(TODAY()), IF(#REF! = no_recovery, NA(),#REF!), NA())</f>
        <v>#REF!</v>
      </c>
      <c r="AH163" s="99">
        <f t="shared" si="22"/>
        <v>0</v>
      </c>
    </row>
    <row r="164" spans="2:34" ht="26.1" customHeight="1" thickBot="1" x14ac:dyDescent="0.3">
      <c r="B164" s="307">
        <f>'DONNÉES '!B172</f>
        <v>131</v>
      </c>
      <c r="C164" s="318"/>
      <c r="D164" s="314">
        <f>'DONNÉES '!I172</f>
        <v>0</v>
      </c>
      <c r="E164" s="312">
        <f t="shared" si="19"/>
        <v>0</v>
      </c>
      <c r="F164" s="308">
        <f>FOD_model_no_div!B143</f>
        <v>0</v>
      </c>
      <c r="G164" s="313">
        <f>+F164/supporting_sheet!$E$4</f>
        <v>0</v>
      </c>
      <c r="H164" s="313">
        <f>+F164/supporting_sheet!$E$4/365/24/60/$M$27*supporting_sheet!$E$6</f>
        <v>0</v>
      </c>
      <c r="I164" s="288"/>
      <c r="J164" s="312">
        <f>+bulk_tonnages_div!AH133</f>
        <v>0</v>
      </c>
      <c r="K164" s="308">
        <f>IF('DONNÉES '!$F$35="Oui",FOD_model_div!B143,-9999)</f>
        <v>-9999</v>
      </c>
      <c r="L164" s="308">
        <f>+K164/supporting_sheet!$E$4</f>
        <v>-15242378.048780488</v>
      </c>
      <c r="M164" s="308">
        <f>+K164/supporting_sheet!$E$4/365/24/60/$M$27*supporting_sheet!$E$6</f>
        <v>-2049.4670131366593</v>
      </c>
      <c r="N164" s="329" t="e">
        <f t="shared" si="23"/>
        <v>#DIV/0!</v>
      </c>
      <c r="O164" s="325"/>
      <c r="AE164" s="87">
        <f t="shared" si="20"/>
        <v>131</v>
      </c>
      <c r="AF164" s="87">
        <f t="shared" si="21"/>
        <v>-9999</v>
      </c>
      <c r="AG164" s="87" t="e">
        <f ca="1">IF(B164&lt;=YEAR(TODAY()), IF(#REF! = no_recovery, NA(),#REF!), NA())</f>
        <v>#REF!</v>
      </c>
      <c r="AH164" s="99">
        <f t="shared" si="22"/>
        <v>0</v>
      </c>
    </row>
    <row r="165" spans="2:34" ht="26.1" customHeight="1" thickBot="1" x14ac:dyDescent="0.3">
      <c r="B165" s="307">
        <f>'DONNÉES '!B173</f>
        <v>132</v>
      </c>
      <c r="C165" s="318"/>
      <c r="D165" s="314">
        <f>'DONNÉES '!I173</f>
        <v>0</v>
      </c>
      <c r="E165" s="312">
        <f t="shared" si="19"/>
        <v>0</v>
      </c>
      <c r="F165" s="308">
        <f>FOD_model_no_div!B144</f>
        <v>0</v>
      </c>
      <c r="G165" s="313">
        <f>+F165/supporting_sheet!$E$4</f>
        <v>0</v>
      </c>
      <c r="H165" s="313">
        <f>+F165/supporting_sheet!$E$4/365/24/60/$M$27*supporting_sheet!$E$6</f>
        <v>0</v>
      </c>
      <c r="I165" s="288"/>
      <c r="J165" s="312">
        <f>+bulk_tonnages_div!AH134</f>
        <v>0</v>
      </c>
      <c r="K165" s="308">
        <f>IF('DONNÉES '!$F$35="Oui",FOD_model_div!B144,-9999)</f>
        <v>-9999</v>
      </c>
      <c r="L165" s="308">
        <f>+K165/supporting_sheet!$E$4</f>
        <v>-15242378.048780488</v>
      </c>
      <c r="M165" s="308">
        <f>+K165/supporting_sheet!$E$4/365/24/60/$M$27*supporting_sheet!$E$6</f>
        <v>-2049.4670131366593</v>
      </c>
      <c r="N165" s="329" t="e">
        <f t="shared" si="23"/>
        <v>#DIV/0!</v>
      </c>
      <c r="O165" s="325"/>
      <c r="AE165" s="87">
        <f t="shared" si="20"/>
        <v>132</v>
      </c>
      <c r="AF165" s="87">
        <f t="shared" si="21"/>
        <v>-9999</v>
      </c>
      <c r="AG165" s="87" t="e">
        <f ca="1">IF(B165&lt;=YEAR(TODAY()), IF(#REF! = no_recovery, NA(),#REF!), NA())</f>
        <v>#REF!</v>
      </c>
      <c r="AH165" s="99">
        <f t="shared" si="22"/>
        <v>0</v>
      </c>
    </row>
    <row r="166" spans="2:34" ht="26.1" customHeight="1" thickBot="1" x14ac:dyDescent="0.3">
      <c r="B166" s="307">
        <f>'DONNÉES '!B174</f>
        <v>133</v>
      </c>
      <c r="C166" s="318"/>
      <c r="D166" s="314">
        <f>'DONNÉES '!I174</f>
        <v>0</v>
      </c>
      <c r="E166" s="312">
        <f t="shared" ref="E166:E167" si="24">+E165+D166</f>
        <v>0</v>
      </c>
      <c r="F166" s="308">
        <f>FOD_model_no_div!B145</f>
        <v>0</v>
      </c>
      <c r="G166" s="313">
        <f>+F166/supporting_sheet!$E$4</f>
        <v>0</v>
      </c>
      <c r="H166" s="313">
        <f>+F166/supporting_sheet!$E$4/365/24/60/$M$27*supporting_sheet!$E$6</f>
        <v>0</v>
      </c>
      <c r="I166" s="288"/>
      <c r="J166" s="312">
        <f>+bulk_tonnages_div!AH135</f>
        <v>0</v>
      </c>
      <c r="K166" s="308">
        <f>IF('DONNÉES '!$F$35="Oui",FOD_model_div!B145,-9999)</f>
        <v>-9999</v>
      </c>
      <c r="L166" s="308">
        <f>+K166/supporting_sheet!$E$4</f>
        <v>-15242378.048780488</v>
      </c>
      <c r="M166" s="308">
        <f>+K166/supporting_sheet!$E$4/365/24/60/$M$27*supporting_sheet!$E$6</f>
        <v>-2049.4670131366593</v>
      </c>
      <c r="N166" s="329" t="e">
        <f t="shared" si="23"/>
        <v>#DIV/0!</v>
      </c>
      <c r="O166" s="325"/>
      <c r="AE166" s="87">
        <f t="shared" si="20"/>
        <v>133</v>
      </c>
      <c r="AF166" s="87">
        <f t="shared" si="21"/>
        <v>-9999</v>
      </c>
      <c r="AG166" s="87" t="e">
        <f ca="1">IF(B166&lt;=YEAR(TODAY()), IF(#REF! = no_recovery, NA(),#REF!), NA())</f>
        <v>#REF!</v>
      </c>
      <c r="AH166" s="99">
        <f t="shared" si="22"/>
        <v>0</v>
      </c>
    </row>
    <row r="167" spans="2:34" ht="26.1" customHeight="1" x14ac:dyDescent="0.25">
      <c r="B167" s="307">
        <f>'DONNÉES '!B175</f>
        <v>134</v>
      </c>
      <c r="C167" s="318"/>
      <c r="D167" s="314">
        <f>'DONNÉES '!I175</f>
        <v>0</v>
      </c>
      <c r="E167" s="312">
        <f t="shared" si="24"/>
        <v>0</v>
      </c>
      <c r="F167" s="308">
        <f>FOD_model_no_div!B146</f>
        <v>0</v>
      </c>
      <c r="G167" s="313">
        <f>+F167/supporting_sheet!$E$4</f>
        <v>0</v>
      </c>
      <c r="H167" s="313">
        <f>+F167/supporting_sheet!$E$4/365/24/60/$M$27*supporting_sheet!$E$6</f>
        <v>0</v>
      </c>
      <c r="I167" s="288"/>
      <c r="J167" s="312">
        <f>+bulk_tonnages_div!AH136</f>
        <v>0</v>
      </c>
      <c r="K167" s="308">
        <f>IF('DONNÉES '!$F$35="Oui",FOD_model_div!B146,-9999)</f>
        <v>-9999</v>
      </c>
      <c r="L167" s="308">
        <f>+K167/supporting_sheet!$E$4</f>
        <v>-15242378.048780488</v>
      </c>
      <c r="M167" s="308">
        <f>+K167/supporting_sheet!$E$4/365/24/60/$M$27*supporting_sheet!$E$6</f>
        <v>-2049.4670131366593</v>
      </c>
      <c r="N167" s="329" t="e">
        <f t="shared" si="23"/>
        <v>#DIV/0!</v>
      </c>
      <c r="O167" s="325"/>
      <c r="AE167" s="87">
        <f t="shared" si="20"/>
        <v>134</v>
      </c>
      <c r="AF167" s="87">
        <f t="shared" si="21"/>
        <v>-9999</v>
      </c>
      <c r="AG167" s="87" t="e">
        <f ca="1">IF(B167&lt;=YEAR(TODAY()), IF(#REF! = no_recovery, NA(),#REF!), NA())</f>
        <v>#REF!</v>
      </c>
      <c r="AH167" s="99">
        <f t="shared" si="22"/>
        <v>0</v>
      </c>
    </row>
    <row r="168" spans="2:34" s="339" customFormat="1" ht="15" customHeight="1" x14ac:dyDescent="0.25">
      <c r="O168" s="340"/>
      <c r="AE168" s="341"/>
      <c r="AF168" s="341"/>
      <c r="AG168" s="341"/>
    </row>
    <row r="169" spans="2:34" ht="26.1" customHeight="1" x14ac:dyDescent="0.25">
      <c r="B169" s="99"/>
      <c r="C169" s="99"/>
      <c r="D169" s="99"/>
      <c r="E169" s="99"/>
      <c r="F169" s="99"/>
      <c r="G169" s="99"/>
      <c r="H169" s="99"/>
      <c r="J169" s="99"/>
      <c r="K169" s="99"/>
      <c r="L169" s="99"/>
      <c r="O169" s="326"/>
      <c r="AE169" s="87"/>
      <c r="AF169" s="87"/>
      <c r="AG169" s="87"/>
    </row>
    <row r="170" spans="2:34" ht="26.1" customHeight="1" x14ac:dyDescent="0.25">
      <c r="B170" s="99"/>
      <c r="C170" s="99"/>
      <c r="D170" s="99"/>
      <c r="E170" s="99"/>
      <c r="F170" s="99"/>
      <c r="G170" s="99"/>
      <c r="H170" s="99"/>
      <c r="J170" s="99"/>
      <c r="K170" s="99"/>
      <c r="L170" s="99"/>
      <c r="O170" s="326"/>
      <c r="AE170" s="87"/>
      <c r="AF170" s="87"/>
      <c r="AG170" s="87"/>
    </row>
    <row r="171" spans="2:34" ht="26.1" customHeight="1" x14ac:dyDescent="0.25">
      <c r="B171" s="99"/>
      <c r="C171" s="99"/>
      <c r="D171" s="99"/>
      <c r="E171" s="99"/>
      <c r="F171" s="99"/>
      <c r="G171" s="99"/>
      <c r="H171" s="99"/>
      <c r="J171" s="99"/>
      <c r="K171" s="99"/>
      <c r="L171" s="99"/>
      <c r="O171" s="326"/>
      <c r="AE171" s="87"/>
      <c r="AF171" s="87"/>
      <c r="AG171" s="87"/>
    </row>
    <row r="172" spans="2:34" ht="26.1" customHeight="1" x14ac:dyDescent="0.25">
      <c r="B172" s="99"/>
      <c r="C172" s="99"/>
      <c r="D172" s="99"/>
      <c r="E172" s="99"/>
      <c r="F172" s="99"/>
      <c r="G172" s="99"/>
      <c r="H172" s="99"/>
      <c r="J172" s="99"/>
      <c r="K172" s="99"/>
      <c r="L172" s="99"/>
      <c r="O172" s="326"/>
      <c r="AE172" s="87"/>
      <c r="AF172" s="87"/>
      <c r="AG172" s="87"/>
    </row>
    <row r="173" spans="2:34" ht="26.1" customHeight="1" x14ac:dyDescent="0.25">
      <c r="B173" s="99"/>
      <c r="C173" s="99"/>
      <c r="D173" s="99"/>
      <c r="E173" s="99"/>
      <c r="F173" s="99"/>
      <c r="G173" s="99"/>
      <c r="H173" s="99"/>
      <c r="J173" s="99"/>
      <c r="K173" s="99"/>
      <c r="L173" s="99"/>
      <c r="O173" s="326"/>
      <c r="AE173" s="87"/>
      <c r="AF173" s="87"/>
      <c r="AG173" s="87"/>
    </row>
    <row r="174" spans="2:34" ht="26.1" customHeight="1" x14ac:dyDescent="0.25">
      <c r="B174" s="99"/>
      <c r="C174" s="99"/>
      <c r="D174" s="99"/>
      <c r="E174" s="99"/>
      <c r="F174" s="99"/>
      <c r="G174" s="99"/>
      <c r="H174" s="99"/>
      <c r="J174" s="99"/>
      <c r="K174" s="99"/>
      <c r="L174" s="99"/>
      <c r="O174" s="326"/>
      <c r="AE174" s="87"/>
      <c r="AF174" s="87"/>
      <c r="AG174" s="87"/>
    </row>
    <row r="175" spans="2:34" ht="26.1" customHeight="1" x14ac:dyDescent="0.25">
      <c r="B175" s="99"/>
      <c r="C175" s="99"/>
      <c r="D175" s="99"/>
      <c r="E175" s="99"/>
      <c r="F175" s="99"/>
      <c r="G175" s="99"/>
      <c r="H175" s="99"/>
      <c r="J175" s="99"/>
      <c r="K175" s="99"/>
      <c r="L175" s="99"/>
      <c r="O175" s="326"/>
      <c r="AE175" s="87"/>
      <c r="AF175" s="87"/>
      <c r="AG175" s="87"/>
    </row>
    <row r="176" spans="2:34" ht="26.1" customHeight="1" x14ac:dyDescent="0.25">
      <c r="B176" s="99"/>
      <c r="C176" s="99"/>
      <c r="D176" s="99"/>
      <c r="E176" s="99"/>
      <c r="F176" s="99"/>
      <c r="G176" s="99"/>
      <c r="H176" s="99"/>
      <c r="J176" s="99"/>
      <c r="K176" s="99"/>
      <c r="L176" s="99"/>
      <c r="O176" s="326"/>
      <c r="AE176" s="87"/>
      <c r="AF176" s="87"/>
      <c r="AG176" s="87"/>
    </row>
    <row r="177" spans="2:33" ht="26.1" customHeight="1" x14ac:dyDescent="0.25">
      <c r="B177" s="99"/>
      <c r="C177" s="99"/>
      <c r="D177" s="99"/>
      <c r="E177" s="99"/>
      <c r="F177" s="99"/>
      <c r="G177" s="99"/>
      <c r="H177" s="99"/>
      <c r="J177" s="99"/>
      <c r="K177" s="99"/>
      <c r="L177" s="99"/>
      <c r="O177" s="326"/>
      <c r="AE177" s="87"/>
      <c r="AF177" s="87"/>
      <c r="AG177" s="87"/>
    </row>
    <row r="178" spans="2:33" ht="20.25" x14ac:dyDescent="0.25">
      <c r="B178" s="190"/>
      <c r="C178" s="156"/>
      <c r="D178" s="99"/>
      <c r="E178" s="99"/>
      <c r="F178" s="99"/>
      <c r="G178" s="99"/>
      <c r="H178" s="99"/>
    </row>
    <row r="179" spans="2:33" x14ac:dyDescent="0.25">
      <c r="B179" s="99"/>
      <c r="C179" s="99"/>
      <c r="D179" s="99"/>
      <c r="E179" s="99"/>
      <c r="F179" s="99"/>
      <c r="G179" s="99"/>
      <c r="H179" s="99"/>
    </row>
    <row r="180" spans="2:33" x14ac:dyDescent="0.25">
      <c r="B180" s="99"/>
      <c r="C180" s="99"/>
      <c r="D180" s="99"/>
      <c r="E180" s="99"/>
      <c r="F180" s="99"/>
      <c r="G180" s="99"/>
      <c r="H180" s="99"/>
    </row>
    <row r="181" spans="2:33" x14ac:dyDescent="0.25">
      <c r="B181" s="99"/>
      <c r="C181" s="99"/>
      <c r="D181" s="99"/>
      <c r="E181" s="99"/>
      <c r="F181" s="99"/>
      <c r="G181" s="99"/>
      <c r="H181" s="99"/>
    </row>
    <row r="182" spans="2:33" x14ac:dyDescent="0.25">
      <c r="B182" s="99"/>
      <c r="C182" s="99"/>
      <c r="D182" s="99"/>
      <c r="E182" s="99"/>
      <c r="F182" s="99"/>
      <c r="G182" s="99"/>
      <c r="H182" s="99"/>
    </row>
    <row r="183" spans="2:33" x14ac:dyDescent="0.25">
      <c r="B183" s="99"/>
      <c r="C183" s="99"/>
      <c r="D183" s="99"/>
      <c r="E183" s="99"/>
      <c r="F183" s="99"/>
      <c r="G183" s="99"/>
      <c r="H183" s="99"/>
    </row>
    <row r="184" spans="2:33" x14ac:dyDescent="0.25">
      <c r="B184" s="99"/>
      <c r="C184" s="99"/>
      <c r="D184" s="99"/>
      <c r="E184" s="99"/>
      <c r="F184" s="99"/>
      <c r="G184" s="99"/>
      <c r="H184" s="99"/>
    </row>
  </sheetData>
  <sheetProtection algorithmName="SHA-512" hashValue="KY7qMON7ygKSexvOAhlOWDMCB6OVtzTi6RIcSXBEV97MJnr29XtZUd9yWFGqXshaOT2Vo+cFUs8O1zshAzuO/g==" saltValue="FKvik3HC/FSIz3ZvALvp8g==" spinCount="100000" sheet="1" objects="1" scenarios="1"/>
  <mergeCells count="49">
    <mergeCell ref="Q27:Q29"/>
    <mergeCell ref="L10:M10"/>
    <mergeCell ref="L11:M11"/>
    <mergeCell ref="L12:M12"/>
    <mergeCell ref="L13:M13"/>
    <mergeCell ref="L14:M14"/>
    <mergeCell ref="L15:M15"/>
    <mergeCell ref="L16:M16"/>
    <mergeCell ref="L17:M17"/>
    <mergeCell ref="L19:M19"/>
    <mergeCell ref="L18:M18"/>
    <mergeCell ref="N11:O11"/>
    <mergeCell ref="N12:O12"/>
    <mergeCell ref="N13:O13"/>
    <mergeCell ref="N14:O14"/>
    <mergeCell ref="N16:O16"/>
    <mergeCell ref="B31:B32"/>
    <mergeCell ref="F31:H31"/>
    <mergeCell ref="L27:L29"/>
    <mergeCell ref="N27:P29"/>
    <mergeCell ref="M27:M29"/>
    <mergeCell ref="K31:N31"/>
    <mergeCell ref="B2:E2"/>
    <mergeCell ref="Q25:Q26"/>
    <mergeCell ref="L20:M20"/>
    <mergeCell ref="L21:M21"/>
    <mergeCell ref="L22:M22"/>
    <mergeCell ref="L3:R4"/>
    <mergeCell ref="P5:P8"/>
    <mergeCell ref="Q5:Q8"/>
    <mergeCell ref="L5:M8"/>
    <mergeCell ref="L9:M9"/>
    <mergeCell ref="M25:M26"/>
    <mergeCell ref="L25:L26"/>
    <mergeCell ref="L24:M24"/>
    <mergeCell ref="N25:P26"/>
    <mergeCell ref="N24:Q24"/>
    <mergeCell ref="N5:O6"/>
    <mergeCell ref="N7:O7"/>
    <mergeCell ref="N8:O8"/>
    <mergeCell ref="N9:O9"/>
    <mergeCell ref="N10:O10"/>
    <mergeCell ref="N21:O21"/>
    <mergeCell ref="N22:O22"/>
    <mergeCell ref="N15:O15"/>
    <mergeCell ref="N17:O17"/>
    <mergeCell ref="N18:O18"/>
    <mergeCell ref="N19:O19"/>
    <mergeCell ref="N20:O20"/>
  </mergeCells>
  <conditionalFormatting sqref="B33:B167">
    <cfRule type="expression" dxfId="9" priority="41">
      <formula>B33&gt;2075</formula>
    </cfRule>
    <cfRule type="expression" dxfId="8" priority="42">
      <formula>B33&lt;=2075</formula>
    </cfRule>
  </conditionalFormatting>
  <conditionalFormatting sqref="D33:H167">
    <cfRule type="expression" dxfId="7" priority="3">
      <formula>$B33&lt;=2075</formula>
    </cfRule>
  </conditionalFormatting>
  <conditionalFormatting sqref="D33:N167">
    <cfRule type="expression" dxfId="6" priority="485">
      <formula>$B33&gt;2075</formula>
    </cfRule>
  </conditionalFormatting>
  <conditionalFormatting sqref="J33:J167">
    <cfRule type="expression" dxfId="5" priority="2">
      <formula>$B33&lt;=2075</formula>
    </cfRule>
  </conditionalFormatting>
  <conditionalFormatting sqref="K33:L167">
    <cfRule type="expression" dxfId="3" priority="6">
      <formula>$B33&gt;2075</formula>
    </cfRule>
  </conditionalFormatting>
  <pageMargins left="0.7" right="0.7" top="0.75" bottom="0.75" header="0.3" footer="0.3"/>
  <pageSetup scale="22" orientation="portrait" r:id="rId1"/>
  <headerFooter>
    <oddHeader>&amp;R&amp;"Aptos"&amp;12&amp;K000000 Non classifié | Unclassified &amp;1#_x000D_</oddHeader>
  </headerFooter>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 id="{9F24C861-209D-466C-A404-C31B53701492}">
            <xm:f>'DONNÉES '!$F$35="Non"</xm:f>
            <x14:dxf>
              <font>
                <color theme="0"/>
              </font>
              <fill>
                <patternFill>
                  <bgColor theme="0"/>
                </patternFill>
              </fill>
              <border>
                <left/>
                <right/>
                <top/>
                <bottom/>
                <vertical/>
                <horizontal/>
              </border>
            </x14:dxf>
          </x14:cfRule>
          <xm:sqref>J31:N167</xm:sqref>
        </x14:conditionalFormatting>
        <x14:conditionalFormatting xmlns:xm="http://schemas.microsoft.com/office/excel/2006/main">
          <x14:cfRule type="expression" priority="16" id="{00000000-000E-0000-0400-00000F000000}">
            <xm:f>AND($B33&lt;=2075,'DONNÉES '!$F$35="Oui")</xm:f>
            <x14:dxf>
              <border>
                <left style="thin">
                  <color auto="1"/>
                </left>
                <right style="thin">
                  <color auto="1"/>
                </right>
                <top style="thin">
                  <color auto="1"/>
                </top>
                <bottom style="thin">
                  <color auto="1"/>
                </bottom>
                <vertical/>
                <horizontal/>
              </border>
            </x14:dxf>
          </x14:cfRule>
          <xm:sqref>K33:N167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7E997"/>
  </sheetPr>
  <dimension ref="A1:P32"/>
  <sheetViews>
    <sheetView showGridLines="0" showRowColHeaders="0" zoomScale="60" zoomScaleNormal="60" workbookViewId="0">
      <selection activeCell="L8" sqref="L8"/>
    </sheetView>
  </sheetViews>
  <sheetFormatPr defaultColWidth="8.5703125" defaultRowHeight="15" x14ac:dyDescent="0.25"/>
  <cols>
    <col min="1" max="1" width="2.42578125" style="22" customWidth="1"/>
    <col min="2" max="2" width="23.140625" style="45" customWidth="1"/>
    <col min="3" max="3" width="21.28515625" style="45" customWidth="1"/>
    <col min="4" max="8" width="10.7109375" style="45" customWidth="1"/>
    <col min="9" max="9" width="50" style="45" customWidth="1"/>
    <col min="10" max="11" width="10.7109375" style="45" customWidth="1"/>
    <col min="12" max="12" width="44.5703125" style="45" customWidth="1"/>
    <col min="13" max="13" width="10" style="45" customWidth="1"/>
    <col min="14" max="14" width="31.28515625" style="45" customWidth="1"/>
    <col min="15" max="15" width="8.5703125" style="45"/>
    <col min="16" max="16" width="39.140625" style="45" customWidth="1"/>
    <col min="17" max="16384" width="8.5703125" style="45"/>
  </cols>
  <sheetData>
    <row r="1" spans="1:16" ht="9.75" customHeight="1" x14ac:dyDescent="0.25">
      <c r="A1" s="87"/>
      <c r="B1" s="86"/>
      <c r="C1" s="86"/>
      <c r="D1" s="86"/>
      <c r="E1" s="86"/>
      <c r="F1" s="86"/>
      <c r="G1" s="86"/>
      <c r="H1" s="86"/>
      <c r="I1" s="86"/>
      <c r="J1" s="86"/>
      <c r="K1" s="86"/>
      <c r="L1" s="86"/>
    </row>
    <row r="2" spans="1:16" ht="18" x14ac:dyDescent="0.25">
      <c r="A2" s="87"/>
      <c r="B2" s="88" t="s">
        <v>268</v>
      </c>
      <c r="C2" s="88"/>
      <c r="D2" s="86"/>
      <c r="E2" s="86"/>
      <c r="F2" s="86"/>
      <c r="G2" s="86"/>
      <c r="H2" s="86"/>
      <c r="I2" s="86"/>
      <c r="J2" s="86"/>
      <c r="K2" s="86"/>
      <c r="L2" s="86"/>
    </row>
    <row r="3" spans="1:16" ht="28.5" customHeight="1" thickBot="1" x14ac:dyDescent="0.3">
      <c r="A3" s="89"/>
      <c r="B3" s="507" t="s">
        <v>269</v>
      </c>
      <c r="C3" s="507"/>
      <c r="D3" s="507"/>
      <c r="E3" s="507"/>
      <c r="F3" s="507"/>
      <c r="G3" s="507"/>
      <c r="H3" s="507"/>
      <c r="I3" s="507"/>
      <c r="J3" s="507"/>
      <c r="K3" s="507"/>
      <c r="L3" s="507"/>
      <c r="M3" s="1"/>
      <c r="N3" s="17"/>
      <c r="O3" s="1"/>
      <c r="P3" s="1"/>
    </row>
    <row r="4" spans="1:16" ht="66.75" customHeight="1" thickBot="1" x14ac:dyDescent="0.3">
      <c r="A4" s="90"/>
      <c r="B4" s="511" t="s">
        <v>271</v>
      </c>
      <c r="C4" s="252"/>
      <c r="D4" s="510" t="s">
        <v>325</v>
      </c>
      <c r="E4" s="510"/>
      <c r="F4" s="510"/>
      <c r="G4" s="510"/>
      <c r="H4" s="510"/>
      <c r="I4" s="509"/>
      <c r="J4" s="508" t="s">
        <v>272</v>
      </c>
      <c r="K4" s="510"/>
      <c r="L4" s="510"/>
      <c r="M4" s="508" t="s">
        <v>273</v>
      </c>
      <c r="N4" s="509"/>
      <c r="O4" s="508" t="s">
        <v>274</v>
      </c>
      <c r="P4" s="510"/>
    </row>
    <row r="5" spans="1:16" s="46" customFormat="1" ht="27.75" customHeight="1" x14ac:dyDescent="0.25">
      <c r="A5" s="90"/>
      <c r="B5" s="512"/>
      <c r="C5" s="91"/>
      <c r="D5" s="91" t="s">
        <v>60</v>
      </c>
      <c r="E5" s="92" t="s">
        <v>322</v>
      </c>
      <c r="F5" s="93" t="s">
        <v>323</v>
      </c>
      <c r="G5" s="93" t="s">
        <v>324</v>
      </c>
      <c r="H5" s="93" t="s">
        <v>99</v>
      </c>
      <c r="I5" s="93" t="s">
        <v>279</v>
      </c>
      <c r="J5" s="93" t="s">
        <v>346</v>
      </c>
      <c r="K5" s="93" t="s">
        <v>345</v>
      </c>
      <c r="L5" s="92" t="s">
        <v>279</v>
      </c>
      <c r="M5" s="92" t="s">
        <v>276</v>
      </c>
      <c r="N5" s="92" t="s">
        <v>277</v>
      </c>
      <c r="O5" s="92" t="s">
        <v>275</v>
      </c>
      <c r="P5" s="92" t="s">
        <v>278</v>
      </c>
    </row>
    <row r="6" spans="1:16" ht="64.5" customHeight="1" x14ac:dyDescent="0.25">
      <c r="A6" s="89"/>
      <c r="B6" s="94" t="s">
        <v>174</v>
      </c>
      <c r="C6" s="279" t="s">
        <v>326</v>
      </c>
      <c r="D6" s="95">
        <v>0.03</v>
      </c>
      <c r="E6" s="95">
        <v>0.05</v>
      </c>
      <c r="F6" s="95">
        <v>0.09</v>
      </c>
      <c r="G6" s="95">
        <v>0.185</v>
      </c>
      <c r="H6" s="95">
        <v>0.185</v>
      </c>
      <c r="I6" s="96" t="s">
        <v>281</v>
      </c>
      <c r="J6" s="95">
        <v>0.06</v>
      </c>
      <c r="K6" s="95">
        <v>0.185</v>
      </c>
      <c r="L6" s="96" t="s">
        <v>287</v>
      </c>
      <c r="M6" s="95">
        <v>0.15</v>
      </c>
      <c r="N6" s="96" t="s">
        <v>297</v>
      </c>
      <c r="O6" s="95">
        <v>0.7</v>
      </c>
      <c r="P6" s="96" t="s">
        <v>304</v>
      </c>
    </row>
    <row r="7" spans="1:16" ht="64.5" customHeight="1" x14ac:dyDescent="0.25">
      <c r="A7" s="89"/>
      <c r="B7" s="94" t="s">
        <v>175</v>
      </c>
      <c r="C7" s="279" t="s">
        <v>326</v>
      </c>
      <c r="D7" s="97">
        <v>0.01</v>
      </c>
      <c r="E7" s="97">
        <v>0.02</v>
      </c>
      <c r="F7" s="97">
        <v>0.04</v>
      </c>
      <c r="G7" s="97">
        <v>0.06</v>
      </c>
      <c r="H7" s="97">
        <v>7.0000000000000007E-2</v>
      </c>
      <c r="I7" s="96" t="s">
        <v>282</v>
      </c>
      <c r="J7" s="95">
        <v>0.04</v>
      </c>
      <c r="K7" s="95">
        <v>0.06</v>
      </c>
      <c r="L7" s="96" t="s">
        <v>288</v>
      </c>
      <c r="M7" s="95">
        <v>0.4</v>
      </c>
      <c r="N7" s="96" t="s">
        <v>297</v>
      </c>
      <c r="O7" s="95">
        <v>0.5</v>
      </c>
      <c r="P7" s="96" t="s">
        <v>305</v>
      </c>
    </row>
    <row r="8" spans="1:16" ht="64.5" customHeight="1" x14ac:dyDescent="0.25">
      <c r="A8" s="89"/>
      <c r="B8" s="94" t="s">
        <v>178</v>
      </c>
      <c r="C8" s="279" t="s">
        <v>326</v>
      </c>
      <c r="D8" s="97">
        <v>0.03</v>
      </c>
      <c r="E8" s="97">
        <v>0.05</v>
      </c>
      <c r="F8" s="97">
        <v>0.09</v>
      </c>
      <c r="G8" s="97">
        <v>0.11</v>
      </c>
      <c r="H8" s="97">
        <v>0.12</v>
      </c>
      <c r="I8" s="96" t="s">
        <v>282</v>
      </c>
      <c r="J8" s="95">
        <v>0.05</v>
      </c>
      <c r="K8" s="95">
        <v>0.1</v>
      </c>
      <c r="L8" s="96" t="s">
        <v>289</v>
      </c>
      <c r="M8" s="95">
        <v>0.2</v>
      </c>
      <c r="N8" s="96" t="s">
        <v>298</v>
      </c>
      <c r="O8" s="95">
        <v>0.7</v>
      </c>
      <c r="P8" s="96" t="s">
        <v>304</v>
      </c>
    </row>
    <row r="9" spans="1:16" ht="64.5" customHeight="1" x14ac:dyDescent="0.25">
      <c r="A9" s="89"/>
      <c r="B9" s="94" t="s">
        <v>176</v>
      </c>
      <c r="C9" s="279" t="s">
        <v>326</v>
      </c>
      <c r="D9" s="97">
        <v>0.03</v>
      </c>
      <c r="E9" s="97">
        <v>0.05</v>
      </c>
      <c r="F9" s="97">
        <v>0.09</v>
      </c>
      <c r="G9" s="97">
        <v>0.11</v>
      </c>
      <c r="H9" s="97">
        <v>0.12</v>
      </c>
      <c r="I9" s="96" t="s">
        <v>283</v>
      </c>
      <c r="J9" s="95">
        <v>0.05</v>
      </c>
      <c r="K9" s="95">
        <v>0.1</v>
      </c>
      <c r="L9" s="96" t="s">
        <v>290</v>
      </c>
      <c r="M9" s="95">
        <v>0.4</v>
      </c>
      <c r="N9" s="96" t="s">
        <v>299</v>
      </c>
      <c r="O9" s="95">
        <v>0.5</v>
      </c>
      <c r="P9" s="96" t="s">
        <v>305</v>
      </c>
    </row>
    <row r="10" spans="1:16" ht="64.5" customHeight="1" x14ac:dyDescent="0.25">
      <c r="A10" s="89"/>
      <c r="B10" s="94" t="s">
        <v>177</v>
      </c>
      <c r="C10" s="279" t="s">
        <v>326</v>
      </c>
      <c r="D10" s="95">
        <v>0.01</v>
      </c>
      <c r="E10" s="95">
        <v>0.01</v>
      </c>
      <c r="F10" s="95">
        <v>0.02</v>
      </c>
      <c r="G10" s="95">
        <v>0.02</v>
      </c>
      <c r="H10" s="95">
        <v>0.03</v>
      </c>
      <c r="I10" s="96" t="s">
        <v>284</v>
      </c>
      <c r="J10" s="95">
        <v>0.02</v>
      </c>
      <c r="K10" s="95">
        <v>0.03</v>
      </c>
      <c r="L10" s="96" t="s">
        <v>291</v>
      </c>
      <c r="M10" s="95">
        <v>0.43</v>
      </c>
      <c r="N10" s="96" t="s">
        <v>297</v>
      </c>
      <c r="O10" s="95">
        <v>0.1</v>
      </c>
      <c r="P10" s="96" t="s">
        <v>306</v>
      </c>
    </row>
    <row r="11" spans="1:16" ht="64.5" customHeight="1" x14ac:dyDescent="0.25">
      <c r="A11" s="89"/>
      <c r="B11" s="94" t="s">
        <v>2</v>
      </c>
      <c r="C11" s="279" t="s">
        <v>326</v>
      </c>
      <c r="D11" s="97">
        <v>0.01</v>
      </c>
      <c r="E11" s="97">
        <v>0.02</v>
      </c>
      <c r="F11" s="97">
        <v>0.04</v>
      </c>
      <c r="G11" s="97">
        <v>0.06</v>
      </c>
      <c r="H11" s="97">
        <v>7.0000000000000007E-2</v>
      </c>
      <c r="I11" s="96" t="s">
        <v>282</v>
      </c>
      <c r="J11" s="95">
        <v>0.04</v>
      </c>
      <c r="K11" s="95">
        <v>0.06</v>
      </c>
      <c r="L11" s="96" t="s">
        <v>288</v>
      </c>
      <c r="M11" s="95">
        <v>0.24</v>
      </c>
      <c r="N11" s="96" t="s">
        <v>300</v>
      </c>
      <c r="O11" s="95">
        <v>0.5</v>
      </c>
      <c r="P11" s="96" t="s">
        <v>305</v>
      </c>
    </row>
    <row r="12" spans="1:16" ht="64.5" customHeight="1" x14ac:dyDescent="0.25">
      <c r="A12" s="89"/>
      <c r="B12" s="279" t="s">
        <v>180</v>
      </c>
      <c r="C12" s="279" t="s">
        <v>326</v>
      </c>
      <c r="D12" s="95">
        <v>0.03</v>
      </c>
      <c r="E12" s="95">
        <v>0.05</v>
      </c>
      <c r="F12" s="95">
        <v>0.09</v>
      </c>
      <c r="G12" s="95">
        <v>0.185</v>
      </c>
      <c r="H12" s="95">
        <v>0.185</v>
      </c>
      <c r="I12" s="96" t="s">
        <v>285</v>
      </c>
      <c r="J12" s="95">
        <v>0.06</v>
      </c>
      <c r="K12" s="95">
        <v>0.185</v>
      </c>
      <c r="L12" s="96" t="s">
        <v>292</v>
      </c>
      <c r="M12" s="95">
        <v>0.24</v>
      </c>
      <c r="N12" s="96" t="s">
        <v>301</v>
      </c>
      <c r="O12" s="95">
        <v>0.5</v>
      </c>
      <c r="P12" s="96" t="s">
        <v>307</v>
      </c>
    </row>
    <row r="13" spans="1:16" ht="64.5" customHeight="1" x14ac:dyDescent="0.25">
      <c r="A13" s="89"/>
      <c r="B13" s="279" t="s">
        <v>179</v>
      </c>
      <c r="C13" s="279" t="s">
        <v>326</v>
      </c>
      <c r="D13" s="97">
        <v>0.03</v>
      </c>
      <c r="E13" s="97">
        <v>0.05</v>
      </c>
      <c r="F13" s="97">
        <v>0.09</v>
      </c>
      <c r="G13" s="97">
        <v>0.11</v>
      </c>
      <c r="H13" s="97">
        <v>0.12</v>
      </c>
      <c r="I13" s="96" t="s">
        <v>283</v>
      </c>
      <c r="J13" s="95">
        <v>0.05</v>
      </c>
      <c r="K13" s="95">
        <v>0.1</v>
      </c>
      <c r="L13" s="96" t="s">
        <v>293</v>
      </c>
      <c r="M13" s="95">
        <v>0.24</v>
      </c>
      <c r="N13" s="96" t="s">
        <v>297</v>
      </c>
      <c r="O13" s="95">
        <v>0.5</v>
      </c>
      <c r="P13" s="96" t="s">
        <v>305</v>
      </c>
    </row>
    <row r="14" spans="1:16" ht="64.5" customHeight="1" x14ac:dyDescent="0.25">
      <c r="A14" s="89"/>
      <c r="B14" s="94" t="s">
        <v>181</v>
      </c>
      <c r="C14" s="279" t="s">
        <v>326</v>
      </c>
      <c r="D14" s="95">
        <v>0.01</v>
      </c>
      <c r="E14" s="95">
        <v>0.01</v>
      </c>
      <c r="F14" s="95">
        <v>0.02</v>
      </c>
      <c r="G14" s="95">
        <v>0.02</v>
      </c>
      <c r="H14" s="95">
        <v>0.03</v>
      </c>
      <c r="I14" s="96" t="s">
        <v>284</v>
      </c>
      <c r="J14" s="95">
        <v>0.02</v>
      </c>
      <c r="K14" s="95">
        <v>0.03</v>
      </c>
      <c r="L14" s="96" t="s">
        <v>294</v>
      </c>
      <c r="M14" s="95">
        <v>0.39</v>
      </c>
      <c r="N14" s="96" t="s">
        <v>297</v>
      </c>
      <c r="O14" s="95">
        <v>0.1</v>
      </c>
      <c r="P14" s="96" t="s">
        <v>308</v>
      </c>
    </row>
    <row r="15" spans="1:16" ht="64.5" customHeight="1" x14ac:dyDescent="0.25">
      <c r="A15" s="89"/>
      <c r="B15" s="94" t="s">
        <v>183</v>
      </c>
      <c r="C15" s="279" t="s">
        <v>327</v>
      </c>
      <c r="D15" s="97">
        <v>0.03</v>
      </c>
      <c r="E15" s="97">
        <v>0.05</v>
      </c>
      <c r="F15" s="97">
        <v>0.09</v>
      </c>
      <c r="G15" s="97">
        <v>0.11</v>
      </c>
      <c r="H15" s="97">
        <v>0.12</v>
      </c>
      <c r="I15" s="96" t="s">
        <v>283</v>
      </c>
      <c r="J15" s="95">
        <v>0.05</v>
      </c>
      <c r="K15" s="95">
        <v>0.09</v>
      </c>
      <c r="L15" s="96" t="s">
        <v>295</v>
      </c>
      <c r="M15" s="95">
        <v>0.1</v>
      </c>
      <c r="N15" s="96" t="s">
        <v>301</v>
      </c>
      <c r="O15" s="95">
        <v>0.5</v>
      </c>
      <c r="P15" s="96" t="s">
        <v>309</v>
      </c>
    </row>
    <row r="16" spans="1:16" ht="64.5" customHeight="1" x14ac:dyDescent="0.25">
      <c r="A16" s="89"/>
      <c r="B16" s="94" t="s">
        <v>184</v>
      </c>
      <c r="C16" s="279" t="s">
        <v>327</v>
      </c>
      <c r="D16" s="97">
        <v>0.03</v>
      </c>
      <c r="E16" s="97">
        <v>0.05</v>
      </c>
      <c r="F16" s="97">
        <v>0.09</v>
      </c>
      <c r="G16" s="97">
        <v>0.11</v>
      </c>
      <c r="H16" s="97">
        <v>0.12</v>
      </c>
      <c r="I16" s="96" t="s">
        <v>283</v>
      </c>
      <c r="J16" s="95">
        <v>0.05</v>
      </c>
      <c r="K16" s="95">
        <v>0.09</v>
      </c>
      <c r="L16" s="96" t="s">
        <v>295</v>
      </c>
      <c r="M16" s="95">
        <v>0.05</v>
      </c>
      <c r="N16" s="96" t="s">
        <v>301</v>
      </c>
      <c r="O16" s="95">
        <v>0.5</v>
      </c>
      <c r="P16" s="96" t="s">
        <v>309</v>
      </c>
    </row>
    <row r="17" spans="1:16" ht="64.5" customHeight="1" x14ac:dyDescent="0.25">
      <c r="A17" s="89"/>
      <c r="B17" s="94" t="s">
        <v>185</v>
      </c>
      <c r="C17" s="94" t="s">
        <v>280</v>
      </c>
      <c r="D17" s="97">
        <v>0.03</v>
      </c>
      <c r="E17" s="97">
        <v>0.05</v>
      </c>
      <c r="F17" s="97">
        <v>0.09</v>
      </c>
      <c r="G17" s="97">
        <v>0.11</v>
      </c>
      <c r="H17" s="97">
        <v>0.12</v>
      </c>
      <c r="I17" s="96" t="s">
        <v>283</v>
      </c>
      <c r="J17" s="95">
        <v>0.05</v>
      </c>
      <c r="K17" s="95">
        <v>0.09</v>
      </c>
      <c r="L17" s="96" t="s">
        <v>295</v>
      </c>
      <c r="M17" s="95">
        <v>0.05</v>
      </c>
      <c r="N17" s="96" t="s">
        <v>301</v>
      </c>
      <c r="O17" s="95">
        <v>0.5</v>
      </c>
      <c r="P17" s="96" t="s">
        <v>309</v>
      </c>
    </row>
    <row r="18" spans="1:16" ht="64.5" customHeight="1" x14ac:dyDescent="0.25">
      <c r="A18" s="89"/>
      <c r="B18" s="94" t="s">
        <v>187</v>
      </c>
      <c r="C18" s="279" t="s">
        <v>326</v>
      </c>
      <c r="D18" s="95">
        <v>0.03</v>
      </c>
      <c r="E18" s="95">
        <v>0.05</v>
      </c>
      <c r="F18" s="95">
        <v>0.09</v>
      </c>
      <c r="G18" s="95">
        <v>0.185</v>
      </c>
      <c r="H18" s="95">
        <v>0.185</v>
      </c>
      <c r="I18" s="96" t="s">
        <v>286</v>
      </c>
      <c r="J18" s="95">
        <v>0.06</v>
      </c>
      <c r="K18" s="95">
        <v>0.185</v>
      </c>
      <c r="L18" s="96" t="s">
        <v>296</v>
      </c>
      <c r="M18" s="95">
        <v>0.05</v>
      </c>
      <c r="N18" s="96" t="s">
        <v>302</v>
      </c>
      <c r="O18" s="95">
        <v>0.7</v>
      </c>
      <c r="P18" s="96" t="s">
        <v>310</v>
      </c>
    </row>
    <row r="19" spans="1:16" ht="64.5" customHeight="1" x14ac:dyDescent="0.25">
      <c r="A19" s="89"/>
      <c r="B19" s="94" t="s">
        <v>182</v>
      </c>
      <c r="C19" s="279" t="s">
        <v>326</v>
      </c>
      <c r="D19" s="95">
        <v>0.01</v>
      </c>
      <c r="E19" s="95">
        <v>0.01</v>
      </c>
      <c r="F19" s="95">
        <v>0.02</v>
      </c>
      <c r="G19" s="95">
        <v>0.02</v>
      </c>
      <c r="H19" s="95">
        <v>0.03</v>
      </c>
      <c r="I19" s="96" t="s">
        <v>282</v>
      </c>
      <c r="J19" s="95">
        <v>0.02</v>
      </c>
      <c r="K19" s="95">
        <v>0.03</v>
      </c>
      <c r="L19" s="96" t="s">
        <v>294</v>
      </c>
      <c r="M19" s="95">
        <v>0.03</v>
      </c>
      <c r="N19" s="96" t="s">
        <v>303</v>
      </c>
      <c r="O19" s="95">
        <v>0.1</v>
      </c>
      <c r="P19" s="96" t="s">
        <v>311</v>
      </c>
    </row>
    <row r="20" spans="1:16" x14ac:dyDescent="0.25">
      <c r="A20" s="87"/>
      <c r="B20" s="86"/>
      <c r="C20" s="86"/>
      <c r="D20" s="86"/>
      <c r="E20" s="86"/>
      <c r="F20" s="86"/>
      <c r="G20" s="86"/>
      <c r="H20" s="86"/>
      <c r="I20" s="86"/>
      <c r="J20" s="86"/>
      <c r="K20" s="86"/>
      <c r="L20" s="86"/>
    </row>
    <row r="21" spans="1:16" x14ac:dyDescent="0.25">
      <c r="A21" s="87"/>
      <c r="B21" s="86"/>
      <c r="C21" s="86"/>
      <c r="D21" s="86"/>
      <c r="E21" s="86"/>
      <c r="F21" s="86"/>
      <c r="G21" s="86"/>
      <c r="H21" s="86"/>
      <c r="I21" s="86"/>
      <c r="J21" s="86"/>
      <c r="K21" s="86"/>
      <c r="L21" s="86"/>
    </row>
    <row r="22" spans="1:16" x14ac:dyDescent="0.25">
      <c r="A22" s="99"/>
      <c r="B22" s="86"/>
      <c r="C22" s="86"/>
      <c r="D22" s="86"/>
      <c r="E22" s="86"/>
      <c r="F22" s="86"/>
      <c r="G22" s="86"/>
      <c r="H22" s="86"/>
      <c r="I22" s="86"/>
      <c r="J22" s="86"/>
      <c r="K22" s="86"/>
      <c r="L22" s="86"/>
    </row>
    <row r="23" spans="1:16" ht="38.25" customHeight="1" x14ac:dyDescent="0.25">
      <c r="A23" s="99"/>
      <c r="B23" s="86"/>
      <c r="C23" s="86"/>
      <c r="D23" s="86"/>
      <c r="E23" s="86"/>
      <c r="F23" s="86"/>
      <c r="G23" s="86"/>
      <c r="H23" s="86"/>
      <c r="I23" s="86"/>
      <c r="J23" s="86"/>
      <c r="K23" s="86"/>
      <c r="L23" s="86"/>
    </row>
    <row r="24" spans="1:16" x14ac:dyDescent="0.25">
      <c r="A24" s="99"/>
      <c r="B24" s="86"/>
      <c r="C24" s="86"/>
      <c r="D24" s="86"/>
      <c r="E24" s="86"/>
      <c r="F24" s="86"/>
      <c r="G24" s="86"/>
      <c r="H24" s="86"/>
      <c r="I24" s="86"/>
      <c r="J24" s="86"/>
      <c r="K24" s="86"/>
      <c r="L24" s="86"/>
    </row>
    <row r="25" spans="1:16" x14ac:dyDescent="0.25">
      <c r="A25" s="99"/>
      <c r="B25" s="86"/>
      <c r="C25" s="86"/>
      <c r="D25" s="86"/>
      <c r="E25" s="86"/>
      <c r="F25" s="86"/>
      <c r="G25" s="86"/>
      <c r="H25" s="86"/>
      <c r="I25" s="86"/>
      <c r="J25" s="86"/>
      <c r="K25" s="86"/>
      <c r="L25" s="86"/>
    </row>
    <row r="26" spans="1:16" x14ac:dyDescent="0.25">
      <c r="A26" s="99"/>
      <c r="B26" s="86"/>
      <c r="C26" s="86"/>
      <c r="D26" s="86"/>
      <c r="E26" s="86"/>
      <c r="F26" s="86"/>
      <c r="G26" s="86"/>
      <c r="H26" s="86"/>
      <c r="I26" s="86"/>
      <c r="J26" s="86"/>
      <c r="K26" s="86"/>
      <c r="L26" s="86"/>
    </row>
    <row r="27" spans="1:16" ht="33" customHeight="1" x14ac:dyDescent="0.25">
      <c r="A27" s="99"/>
      <c r="B27" s="86"/>
      <c r="C27" s="86"/>
      <c r="D27" s="86"/>
      <c r="E27" s="86"/>
      <c r="F27" s="86"/>
      <c r="G27" s="86"/>
      <c r="H27" s="86"/>
      <c r="I27" s="86"/>
      <c r="J27" s="86"/>
      <c r="K27" s="86"/>
      <c r="L27" s="86"/>
    </row>
    <row r="28" spans="1:16" x14ac:dyDescent="0.25">
      <c r="A28" s="99"/>
      <c r="B28" s="86"/>
      <c r="C28" s="86"/>
      <c r="D28" s="86"/>
      <c r="E28" s="86"/>
      <c r="F28" s="86"/>
      <c r="G28" s="86"/>
      <c r="H28" s="86"/>
      <c r="I28" s="86"/>
      <c r="J28" s="86"/>
      <c r="K28" s="86"/>
      <c r="L28" s="86"/>
    </row>
    <row r="29" spans="1:16" x14ac:dyDescent="0.25">
      <c r="A29" s="87"/>
      <c r="B29" s="86"/>
      <c r="C29" s="86"/>
      <c r="D29" s="86"/>
      <c r="E29" s="86"/>
      <c r="F29" s="86"/>
      <c r="G29" s="86"/>
      <c r="H29" s="86"/>
      <c r="I29" s="86"/>
      <c r="J29" s="86"/>
      <c r="K29" s="86"/>
      <c r="L29" s="86"/>
    </row>
    <row r="30" spans="1:16" x14ac:dyDescent="0.25">
      <c r="A30" s="87"/>
      <c r="B30" s="86"/>
      <c r="C30" s="86"/>
      <c r="D30" s="86"/>
      <c r="E30" s="86"/>
      <c r="F30" s="86"/>
      <c r="G30" s="86"/>
      <c r="H30" s="86"/>
      <c r="I30" s="86"/>
      <c r="J30" s="86"/>
      <c r="K30" s="86"/>
      <c r="L30" s="86"/>
    </row>
    <row r="31" spans="1:16" x14ac:dyDescent="0.25">
      <c r="A31" s="87"/>
      <c r="B31" s="86"/>
      <c r="C31" s="86"/>
      <c r="D31" s="86"/>
      <c r="E31" s="86"/>
      <c r="F31" s="86"/>
      <c r="G31" s="86"/>
      <c r="H31" s="86"/>
      <c r="I31" s="86"/>
      <c r="J31" s="86"/>
      <c r="K31" s="86"/>
      <c r="L31" s="86"/>
    </row>
    <row r="32" spans="1:16" x14ac:dyDescent="0.25">
      <c r="A32" s="87"/>
      <c r="B32" s="86"/>
      <c r="C32" s="86"/>
      <c r="D32" s="86"/>
      <c r="E32" s="86"/>
      <c r="F32" s="86"/>
      <c r="G32" s="86"/>
      <c r="H32" s="86"/>
      <c r="I32" s="86"/>
      <c r="J32" s="86"/>
      <c r="K32" s="86"/>
      <c r="L32" s="86"/>
    </row>
  </sheetData>
  <sheetProtection algorithmName="SHA-512" hashValue="1j5gYuiZskqdpPAdCblYhaQxYFjcpA7eHPVbBf5DX3GEKiTqv3FYUaZws/CsGHm1YDLdN8XxseFBbszQsSFB1A==" saltValue="XI2+OTr4FJzNpQW8dEbgDw==" spinCount="100000" sheet="1" objects="1" scenarios="1" selectLockedCells="1"/>
  <mergeCells count="6">
    <mergeCell ref="B3:L3"/>
    <mergeCell ref="M4:N4"/>
    <mergeCell ref="O4:P4"/>
    <mergeCell ref="J4:L4"/>
    <mergeCell ref="B4:B5"/>
    <mergeCell ref="D4:I4"/>
  </mergeCells>
  <phoneticPr fontId="13" type="noConversion"/>
  <conditionalFormatting sqref="A6:P19">
    <cfRule type="expression" dxfId="1" priority="3">
      <formula>IF(#REF!=no,TRUE,FALSE)</formula>
    </cfRule>
  </conditionalFormatting>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FB2F-54F3-4AE2-810C-C5AC4B9196E1}">
  <sheetPr codeName="Sheet22"/>
  <dimension ref="A2:O120"/>
  <sheetViews>
    <sheetView workbookViewId="0">
      <selection activeCell="C6" sqref="C6"/>
    </sheetView>
  </sheetViews>
  <sheetFormatPr defaultRowHeight="15" x14ac:dyDescent="0.25"/>
  <cols>
    <col min="1" max="1" width="12.85546875" customWidth="1"/>
    <col min="3" max="4" width="11" customWidth="1"/>
    <col min="5" max="5" width="10.28515625" customWidth="1"/>
    <col min="6" max="6" width="10.5703125" customWidth="1"/>
    <col min="7" max="7" width="12.42578125" customWidth="1"/>
    <col min="8" max="8" width="11.7109375" customWidth="1"/>
    <col min="9" max="9" width="12" customWidth="1"/>
    <col min="10" max="10" width="11.140625" customWidth="1"/>
    <col min="11" max="11" width="11.7109375" customWidth="1"/>
    <col min="12" max="12" width="11.42578125" customWidth="1"/>
    <col min="13" max="13" width="11.28515625" customWidth="1"/>
  </cols>
  <sheetData>
    <row r="2" spans="2:15" ht="15.75" x14ac:dyDescent="0.25">
      <c r="C2" s="237" t="s">
        <v>146</v>
      </c>
    </row>
    <row r="4" spans="2:15" ht="30" x14ac:dyDescent="0.25">
      <c r="B4" s="19"/>
      <c r="C4" s="226" t="s">
        <v>0</v>
      </c>
      <c r="D4" s="224" t="s">
        <v>1</v>
      </c>
      <c r="E4" s="226" t="s">
        <v>94</v>
      </c>
      <c r="F4" s="225" t="s">
        <v>3</v>
      </c>
      <c r="G4" s="226" t="s">
        <v>4</v>
      </c>
      <c r="H4" s="226" t="s">
        <v>150</v>
      </c>
      <c r="I4" s="226" t="s">
        <v>7</v>
      </c>
      <c r="J4" s="224" t="s">
        <v>2</v>
      </c>
      <c r="K4" s="224" t="s">
        <v>5</v>
      </c>
      <c r="L4" s="193" t="s">
        <v>8</v>
      </c>
      <c r="M4" s="193" t="s">
        <v>88</v>
      </c>
      <c r="N4" s="193" t="s">
        <v>89</v>
      </c>
      <c r="O4" s="19"/>
    </row>
    <row r="5" spans="2:15" x14ac:dyDescent="0.25">
      <c r="B5">
        <f>FOD_model_no_div!AT12</f>
        <v>0</v>
      </c>
      <c r="C5" s="8">
        <f>FOD_model_no_div!AU12</f>
        <v>0</v>
      </c>
      <c r="D5" s="8">
        <f>FOD_model_no_div!AV12</f>
        <v>0</v>
      </c>
      <c r="E5" s="8">
        <f>FOD_model_no_div!AW12</f>
        <v>0</v>
      </c>
      <c r="F5" s="8">
        <f>FOD_model_no_div!AX12</f>
        <v>0</v>
      </c>
      <c r="G5" s="8">
        <f>FOD_model_no_div!AY12</f>
        <v>0</v>
      </c>
      <c r="H5" s="8">
        <f>FOD_model_no_div!AZ12</f>
        <v>0</v>
      </c>
      <c r="I5" s="8">
        <f>FOD_model_no_div!BA12</f>
        <v>0</v>
      </c>
      <c r="J5" s="8">
        <f>FOD_model_no_div!BB12</f>
        <v>0</v>
      </c>
      <c r="K5" s="8">
        <f>FOD_model_no_div!BC12</f>
        <v>0</v>
      </c>
      <c r="L5" s="8">
        <f>FOD_model_no_div!BD12</f>
        <v>0</v>
      </c>
      <c r="M5" s="8">
        <f>FOD_model_no_div!BE12</f>
        <v>0</v>
      </c>
      <c r="N5" s="8">
        <f>FOD_model_no_div!BF12</f>
        <v>0</v>
      </c>
    </row>
    <row r="6" spans="2:15" x14ac:dyDescent="0.25">
      <c r="B6">
        <f>FOD_model_no_div!AT13</f>
        <v>1</v>
      </c>
      <c r="C6" s="8">
        <f>FOD_model_no_div!AU13</f>
        <v>0</v>
      </c>
      <c r="D6" s="8">
        <f>FOD_model_no_div!AV13</f>
        <v>0</v>
      </c>
      <c r="E6" s="8">
        <f>FOD_model_no_div!AW13</f>
        <v>0</v>
      </c>
      <c r="F6" s="8">
        <f>FOD_model_no_div!AX13</f>
        <v>0</v>
      </c>
      <c r="G6" s="8">
        <f>FOD_model_no_div!AY13</f>
        <v>0</v>
      </c>
      <c r="H6" s="8">
        <f>FOD_model_no_div!AZ13</f>
        <v>0</v>
      </c>
      <c r="I6" s="8">
        <f>FOD_model_no_div!BA13</f>
        <v>0</v>
      </c>
      <c r="J6" s="8">
        <f>FOD_model_no_div!BB13</f>
        <v>0</v>
      </c>
      <c r="K6" s="8">
        <f>FOD_model_no_div!BC13</f>
        <v>0</v>
      </c>
      <c r="L6" s="8">
        <f>FOD_model_no_div!BD13</f>
        <v>0</v>
      </c>
      <c r="M6" s="8">
        <f>FOD_model_no_div!BE13</f>
        <v>0</v>
      </c>
      <c r="N6" s="8">
        <f>FOD_model_no_div!BF13</f>
        <v>0</v>
      </c>
    </row>
    <row r="7" spans="2:15" x14ac:dyDescent="0.25">
      <c r="B7">
        <f>FOD_model_no_div!AT14</f>
        <v>2</v>
      </c>
      <c r="C7" s="8">
        <f>FOD_model_no_div!AU14</f>
        <v>0</v>
      </c>
      <c r="D7" s="8">
        <f>FOD_model_no_div!AV14</f>
        <v>0</v>
      </c>
      <c r="E7" s="8">
        <f>FOD_model_no_div!AW14</f>
        <v>0</v>
      </c>
      <c r="F7" s="8">
        <f>FOD_model_no_div!AX14</f>
        <v>0</v>
      </c>
      <c r="G7" s="8">
        <f>FOD_model_no_div!AY14</f>
        <v>0</v>
      </c>
      <c r="H7" s="8">
        <f>FOD_model_no_div!AZ14</f>
        <v>0</v>
      </c>
      <c r="I7" s="8">
        <f>FOD_model_no_div!BA14</f>
        <v>0</v>
      </c>
      <c r="J7" s="8">
        <f>FOD_model_no_div!BB14</f>
        <v>0</v>
      </c>
      <c r="K7" s="8">
        <f>FOD_model_no_div!BC14</f>
        <v>0</v>
      </c>
      <c r="L7" s="8">
        <f>FOD_model_no_div!BD14</f>
        <v>0</v>
      </c>
      <c r="M7" s="8">
        <f>FOD_model_no_div!BE14</f>
        <v>0</v>
      </c>
      <c r="N7" s="8">
        <f>FOD_model_no_div!BF14</f>
        <v>0</v>
      </c>
    </row>
    <row r="8" spans="2:15" x14ac:dyDescent="0.25">
      <c r="B8">
        <f>FOD_model_no_div!AT15</f>
        <v>3</v>
      </c>
      <c r="C8" s="8">
        <f>FOD_model_no_div!AU15</f>
        <v>0</v>
      </c>
      <c r="D8" s="8">
        <f>FOD_model_no_div!AV15</f>
        <v>0</v>
      </c>
      <c r="E8" s="8">
        <f>FOD_model_no_div!AW15</f>
        <v>0</v>
      </c>
      <c r="F8" s="8">
        <f>FOD_model_no_div!AX15</f>
        <v>0</v>
      </c>
      <c r="G8" s="8">
        <f>FOD_model_no_div!AY15</f>
        <v>0</v>
      </c>
      <c r="H8" s="8">
        <f>FOD_model_no_div!AZ15</f>
        <v>0</v>
      </c>
      <c r="I8" s="8">
        <f>FOD_model_no_div!BA15</f>
        <v>0</v>
      </c>
      <c r="J8" s="8">
        <f>FOD_model_no_div!BB15</f>
        <v>0</v>
      </c>
      <c r="K8" s="8">
        <f>FOD_model_no_div!BC15</f>
        <v>0</v>
      </c>
      <c r="L8" s="8">
        <f>FOD_model_no_div!BD15</f>
        <v>0</v>
      </c>
      <c r="M8" s="8">
        <f>FOD_model_no_div!BE15</f>
        <v>0</v>
      </c>
      <c r="N8" s="8">
        <f>FOD_model_no_div!BF15</f>
        <v>0</v>
      </c>
    </row>
    <row r="9" spans="2:15" x14ac:dyDescent="0.25">
      <c r="B9">
        <f>FOD_model_no_div!AT16</f>
        <v>4</v>
      </c>
      <c r="C9" s="8">
        <f>FOD_model_no_div!AU16</f>
        <v>0</v>
      </c>
      <c r="D9" s="8">
        <f>FOD_model_no_div!AV16</f>
        <v>0</v>
      </c>
      <c r="E9" s="8">
        <f>FOD_model_no_div!AW16</f>
        <v>0</v>
      </c>
      <c r="F9" s="8">
        <f>FOD_model_no_div!AX16</f>
        <v>0</v>
      </c>
      <c r="G9" s="8">
        <f>FOD_model_no_div!AY16</f>
        <v>0</v>
      </c>
      <c r="H9" s="8">
        <f>FOD_model_no_div!AZ16</f>
        <v>0</v>
      </c>
      <c r="I9" s="8">
        <f>FOD_model_no_div!BA16</f>
        <v>0</v>
      </c>
      <c r="J9" s="8">
        <f>FOD_model_no_div!BB16</f>
        <v>0</v>
      </c>
      <c r="K9" s="8">
        <f>FOD_model_no_div!BC16</f>
        <v>0</v>
      </c>
      <c r="L9" s="8">
        <f>FOD_model_no_div!BD16</f>
        <v>0</v>
      </c>
      <c r="M9" s="8">
        <f>FOD_model_no_div!BE16</f>
        <v>0</v>
      </c>
      <c r="N9" s="8">
        <f>FOD_model_no_div!BF16</f>
        <v>0</v>
      </c>
    </row>
    <row r="10" spans="2:15" x14ac:dyDescent="0.25">
      <c r="B10">
        <f>FOD_model_no_div!AT17</f>
        <v>5</v>
      </c>
      <c r="C10" s="8">
        <f>FOD_model_no_div!AU17</f>
        <v>0</v>
      </c>
      <c r="D10" s="8">
        <f>FOD_model_no_div!AV17</f>
        <v>0</v>
      </c>
      <c r="E10" s="8">
        <f>FOD_model_no_div!AW17</f>
        <v>0</v>
      </c>
      <c r="F10" s="8">
        <f>FOD_model_no_div!AX17</f>
        <v>0</v>
      </c>
      <c r="G10" s="8">
        <f>FOD_model_no_div!AY17</f>
        <v>0</v>
      </c>
      <c r="H10" s="8">
        <f>FOD_model_no_div!AZ17</f>
        <v>0</v>
      </c>
      <c r="I10" s="8">
        <f>FOD_model_no_div!BA17</f>
        <v>0</v>
      </c>
      <c r="J10" s="8">
        <f>FOD_model_no_div!BB17</f>
        <v>0</v>
      </c>
      <c r="K10" s="8">
        <f>FOD_model_no_div!BC17</f>
        <v>0</v>
      </c>
      <c r="L10" s="8">
        <f>FOD_model_no_div!BD17</f>
        <v>0</v>
      </c>
      <c r="M10" s="8">
        <f>FOD_model_no_div!BE17</f>
        <v>0</v>
      </c>
      <c r="N10" s="8">
        <f>FOD_model_no_div!BF17</f>
        <v>0</v>
      </c>
    </row>
    <row r="11" spans="2:15" x14ac:dyDescent="0.25">
      <c r="B11">
        <f>FOD_model_no_div!AT18</f>
        <v>6</v>
      </c>
      <c r="C11" s="8">
        <f>FOD_model_no_div!AU18</f>
        <v>0</v>
      </c>
      <c r="D11" s="8">
        <f>FOD_model_no_div!AV18</f>
        <v>0</v>
      </c>
      <c r="E11" s="8">
        <f>FOD_model_no_div!AW18</f>
        <v>0</v>
      </c>
      <c r="F11" s="8">
        <f>FOD_model_no_div!AX18</f>
        <v>0</v>
      </c>
      <c r="G11" s="8">
        <f>FOD_model_no_div!AY18</f>
        <v>0</v>
      </c>
      <c r="H11" s="8">
        <f>FOD_model_no_div!AZ18</f>
        <v>0</v>
      </c>
      <c r="I11" s="8">
        <f>FOD_model_no_div!BA18</f>
        <v>0</v>
      </c>
      <c r="J11" s="8">
        <f>FOD_model_no_div!BB18</f>
        <v>0</v>
      </c>
      <c r="K11" s="8">
        <f>FOD_model_no_div!BC18</f>
        <v>0</v>
      </c>
      <c r="L11" s="8">
        <f>FOD_model_no_div!BD18</f>
        <v>0</v>
      </c>
      <c r="M11" s="8">
        <f>FOD_model_no_div!BE18</f>
        <v>0</v>
      </c>
      <c r="N11" s="8">
        <f>FOD_model_no_div!BF18</f>
        <v>0</v>
      </c>
    </row>
    <row r="12" spans="2:15" x14ac:dyDescent="0.25">
      <c r="B12">
        <f>FOD_model_no_div!AT19</f>
        <v>7</v>
      </c>
      <c r="C12" s="8">
        <f>FOD_model_no_div!AU19</f>
        <v>0</v>
      </c>
      <c r="D12" s="8">
        <f>FOD_model_no_div!AV19</f>
        <v>0</v>
      </c>
      <c r="E12" s="8">
        <f>FOD_model_no_div!AW19</f>
        <v>0</v>
      </c>
      <c r="F12" s="8">
        <f>FOD_model_no_div!AX19</f>
        <v>0</v>
      </c>
      <c r="G12" s="8">
        <f>FOD_model_no_div!AY19</f>
        <v>0</v>
      </c>
      <c r="H12" s="8">
        <f>FOD_model_no_div!AZ19</f>
        <v>0</v>
      </c>
      <c r="I12" s="8">
        <f>FOD_model_no_div!BA19</f>
        <v>0</v>
      </c>
      <c r="J12" s="8">
        <f>FOD_model_no_div!BB19</f>
        <v>0</v>
      </c>
      <c r="K12" s="8">
        <f>FOD_model_no_div!BC19</f>
        <v>0</v>
      </c>
      <c r="L12" s="8">
        <f>FOD_model_no_div!BD19</f>
        <v>0</v>
      </c>
      <c r="M12" s="8">
        <f>FOD_model_no_div!BE19</f>
        <v>0</v>
      </c>
      <c r="N12" s="8">
        <f>FOD_model_no_div!BF19</f>
        <v>0</v>
      </c>
    </row>
    <row r="13" spans="2:15" x14ac:dyDescent="0.25">
      <c r="B13">
        <f>FOD_model_no_div!AT20</f>
        <v>8</v>
      </c>
      <c r="C13" s="8">
        <f>FOD_model_no_div!AU20</f>
        <v>0</v>
      </c>
      <c r="D13" s="8">
        <f>FOD_model_no_div!AV20</f>
        <v>0</v>
      </c>
      <c r="E13" s="8">
        <f>FOD_model_no_div!AW20</f>
        <v>0</v>
      </c>
      <c r="F13" s="8">
        <f>FOD_model_no_div!AX20</f>
        <v>0</v>
      </c>
      <c r="G13" s="8">
        <f>FOD_model_no_div!AY20</f>
        <v>0</v>
      </c>
      <c r="H13" s="8">
        <f>FOD_model_no_div!AZ20</f>
        <v>0</v>
      </c>
      <c r="I13" s="8">
        <f>FOD_model_no_div!BA20</f>
        <v>0</v>
      </c>
      <c r="J13" s="8">
        <f>FOD_model_no_div!BB20</f>
        <v>0</v>
      </c>
      <c r="K13" s="8">
        <f>FOD_model_no_div!BC20</f>
        <v>0</v>
      </c>
      <c r="L13" s="8">
        <f>FOD_model_no_div!BD20</f>
        <v>0</v>
      </c>
      <c r="M13" s="8">
        <f>FOD_model_no_div!BE20</f>
        <v>0</v>
      </c>
      <c r="N13" s="8">
        <f>FOD_model_no_div!BF20</f>
        <v>0</v>
      </c>
    </row>
    <row r="14" spans="2:15" x14ac:dyDescent="0.25">
      <c r="B14">
        <f>FOD_model_no_div!AT21</f>
        <v>9</v>
      </c>
      <c r="C14" s="8">
        <f>FOD_model_no_div!AU21</f>
        <v>0</v>
      </c>
      <c r="D14" s="8">
        <f>FOD_model_no_div!AV21</f>
        <v>0</v>
      </c>
      <c r="E14" s="8">
        <f>FOD_model_no_div!AW21</f>
        <v>0</v>
      </c>
      <c r="F14" s="8">
        <f>FOD_model_no_div!AX21</f>
        <v>0</v>
      </c>
      <c r="G14" s="8">
        <f>FOD_model_no_div!AY21</f>
        <v>0</v>
      </c>
      <c r="H14" s="8">
        <f>FOD_model_no_div!AZ21</f>
        <v>0</v>
      </c>
      <c r="I14" s="8">
        <f>FOD_model_no_div!BA21</f>
        <v>0</v>
      </c>
      <c r="J14" s="8">
        <f>FOD_model_no_div!BB21</f>
        <v>0</v>
      </c>
      <c r="K14" s="8">
        <f>FOD_model_no_div!BC21</f>
        <v>0</v>
      </c>
      <c r="L14" s="8">
        <f>FOD_model_no_div!BD21</f>
        <v>0</v>
      </c>
      <c r="M14" s="8">
        <f>FOD_model_no_div!BE21</f>
        <v>0</v>
      </c>
      <c r="N14" s="8">
        <f>FOD_model_no_div!BF21</f>
        <v>0</v>
      </c>
    </row>
    <row r="15" spans="2:15" x14ac:dyDescent="0.25">
      <c r="B15">
        <f>FOD_model_no_div!AT22</f>
        <v>10</v>
      </c>
      <c r="C15" s="8">
        <f>FOD_model_no_div!AU22</f>
        <v>0</v>
      </c>
      <c r="D15" s="8">
        <f>FOD_model_no_div!AV22</f>
        <v>0</v>
      </c>
      <c r="E15" s="8">
        <f>FOD_model_no_div!AW22</f>
        <v>0</v>
      </c>
      <c r="F15" s="8">
        <f>FOD_model_no_div!AX22</f>
        <v>0</v>
      </c>
      <c r="G15" s="8">
        <f>FOD_model_no_div!AY22</f>
        <v>0</v>
      </c>
      <c r="H15" s="8">
        <f>FOD_model_no_div!AZ22</f>
        <v>0</v>
      </c>
      <c r="I15" s="8">
        <f>FOD_model_no_div!BA22</f>
        <v>0</v>
      </c>
      <c r="J15" s="8">
        <f>FOD_model_no_div!BB22</f>
        <v>0</v>
      </c>
      <c r="K15" s="8">
        <f>FOD_model_no_div!BC22</f>
        <v>0</v>
      </c>
      <c r="L15" s="8">
        <f>FOD_model_no_div!BD22</f>
        <v>0</v>
      </c>
      <c r="M15" s="8">
        <f>FOD_model_no_div!BE22</f>
        <v>0</v>
      </c>
      <c r="N15" s="8">
        <f>FOD_model_no_div!BF22</f>
        <v>0</v>
      </c>
    </row>
    <row r="16" spans="2:15" x14ac:dyDescent="0.25">
      <c r="B16">
        <f>FOD_model_no_div!AT23</f>
        <v>11</v>
      </c>
      <c r="C16" s="8">
        <f>FOD_model_no_div!AU23</f>
        <v>0</v>
      </c>
      <c r="D16" s="8">
        <f>FOD_model_no_div!AV23</f>
        <v>0</v>
      </c>
      <c r="E16" s="8">
        <f>FOD_model_no_div!AW23</f>
        <v>0</v>
      </c>
      <c r="F16" s="8">
        <f>FOD_model_no_div!AX23</f>
        <v>0</v>
      </c>
      <c r="G16" s="8">
        <f>FOD_model_no_div!AY23</f>
        <v>0</v>
      </c>
      <c r="H16" s="8">
        <f>FOD_model_no_div!AZ23</f>
        <v>0</v>
      </c>
      <c r="I16" s="8">
        <f>FOD_model_no_div!BA23</f>
        <v>0</v>
      </c>
      <c r="J16" s="8">
        <f>FOD_model_no_div!BB23</f>
        <v>0</v>
      </c>
      <c r="K16" s="8">
        <f>FOD_model_no_div!BC23</f>
        <v>0</v>
      </c>
      <c r="L16" s="8">
        <f>FOD_model_no_div!BD23</f>
        <v>0</v>
      </c>
      <c r="M16" s="8">
        <f>FOD_model_no_div!BE23</f>
        <v>0</v>
      </c>
      <c r="N16" s="8">
        <f>FOD_model_no_div!BF23</f>
        <v>0</v>
      </c>
    </row>
    <row r="17" spans="2:14" x14ac:dyDescent="0.25">
      <c r="B17">
        <f>FOD_model_no_div!AT24</f>
        <v>12</v>
      </c>
      <c r="C17" s="8">
        <f>FOD_model_no_div!AU24</f>
        <v>0</v>
      </c>
      <c r="D17" s="8">
        <f>FOD_model_no_div!AV24</f>
        <v>0</v>
      </c>
      <c r="E17" s="8">
        <f>FOD_model_no_div!AW24</f>
        <v>0</v>
      </c>
      <c r="F17" s="8">
        <f>FOD_model_no_div!AX24</f>
        <v>0</v>
      </c>
      <c r="G17" s="8">
        <f>FOD_model_no_div!AY24</f>
        <v>0</v>
      </c>
      <c r="H17" s="8">
        <f>FOD_model_no_div!AZ24</f>
        <v>0</v>
      </c>
      <c r="I17" s="8">
        <f>FOD_model_no_div!BA24</f>
        <v>0</v>
      </c>
      <c r="J17" s="8">
        <f>FOD_model_no_div!BB24</f>
        <v>0</v>
      </c>
      <c r="K17" s="8">
        <f>FOD_model_no_div!BC24</f>
        <v>0</v>
      </c>
      <c r="L17" s="8">
        <f>FOD_model_no_div!BD24</f>
        <v>0</v>
      </c>
      <c r="M17" s="8">
        <f>FOD_model_no_div!BE24</f>
        <v>0</v>
      </c>
      <c r="N17" s="8">
        <f>FOD_model_no_div!BF24</f>
        <v>0</v>
      </c>
    </row>
    <row r="18" spans="2:14" x14ac:dyDescent="0.25">
      <c r="B18">
        <f>FOD_model_no_div!AT25</f>
        <v>13</v>
      </c>
      <c r="C18" s="8">
        <f>FOD_model_no_div!AU25</f>
        <v>0</v>
      </c>
      <c r="D18" s="8">
        <f>FOD_model_no_div!AV25</f>
        <v>0</v>
      </c>
      <c r="E18" s="8">
        <f>FOD_model_no_div!AW25</f>
        <v>0</v>
      </c>
      <c r="F18" s="8">
        <f>FOD_model_no_div!AX25</f>
        <v>0</v>
      </c>
      <c r="G18" s="8">
        <f>FOD_model_no_div!AY25</f>
        <v>0</v>
      </c>
      <c r="H18" s="8">
        <f>FOD_model_no_div!AZ25</f>
        <v>0</v>
      </c>
      <c r="I18" s="8">
        <f>FOD_model_no_div!BA25</f>
        <v>0</v>
      </c>
      <c r="J18" s="8">
        <f>FOD_model_no_div!BB25</f>
        <v>0</v>
      </c>
      <c r="K18" s="8">
        <f>FOD_model_no_div!BC25</f>
        <v>0</v>
      </c>
      <c r="L18" s="8">
        <f>FOD_model_no_div!BD25</f>
        <v>0</v>
      </c>
      <c r="M18" s="8">
        <f>FOD_model_no_div!BE25</f>
        <v>0</v>
      </c>
      <c r="N18" s="8">
        <f>FOD_model_no_div!BF25</f>
        <v>0</v>
      </c>
    </row>
    <row r="19" spans="2:14" x14ac:dyDescent="0.25">
      <c r="B19">
        <f>FOD_model_no_div!AT26</f>
        <v>14</v>
      </c>
      <c r="C19" s="8">
        <f>FOD_model_no_div!AU26</f>
        <v>0</v>
      </c>
      <c r="D19" s="8">
        <f>FOD_model_no_div!AV26</f>
        <v>0</v>
      </c>
      <c r="E19" s="8">
        <f>FOD_model_no_div!AW26</f>
        <v>0</v>
      </c>
      <c r="F19" s="8">
        <f>FOD_model_no_div!AX26</f>
        <v>0</v>
      </c>
      <c r="G19" s="8">
        <f>FOD_model_no_div!AY26</f>
        <v>0</v>
      </c>
      <c r="H19" s="8">
        <f>FOD_model_no_div!AZ26</f>
        <v>0</v>
      </c>
      <c r="I19" s="8">
        <f>FOD_model_no_div!BA26</f>
        <v>0</v>
      </c>
      <c r="J19" s="8">
        <f>FOD_model_no_div!BB26</f>
        <v>0</v>
      </c>
      <c r="K19" s="8">
        <f>FOD_model_no_div!BC26</f>
        <v>0</v>
      </c>
      <c r="L19" s="8">
        <f>FOD_model_no_div!BD26</f>
        <v>0</v>
      </c>
      <c r="M19" s="8">
        <f>FOD_model_no_div!BE26</f>
        <v>0</v>
      </c>
      <c r="N19" s="8">
        <f>FOD_model_no_div!BF26</f>
        <v>0</v>
      </c>
    </row>
    <row r="20" spans="2:14" x14ac:dyDescent="0.25">
      <c r="B20">
        <f>FOD_model_no_div!AT27</f>
        <v>15</v>
      </c>
      <c r="C20" s="8">
        <f>FOD_model_no_div!AU27</f>
        <v>0</v>
      </c>
      <c r="D20" s="8">
        <f>FOD_model_no_div!AV27</f>
        <v>0</v>
      </c>
      <c r="E20" s="8">
        <f>FOD_model_no_div!AW27</f>
        <v>0</v>
      </c>
      <c r="F20" s="8">
        <f>FOD_model_no_div!AX27</f>
        <v>0</v>
      </c>
      <c r="G20" s="8">
        <f>FOD_model_no_div!AY27</f>
        <v>0</v>
      </c>
      <c r="H20" s="8">
        <f>FOD_model_no_div!AZ27</f>
        <v>0</v>
      </c>
      <c r="I20" s="8">
        <f>FOD_model_no_div!BA27</f>
        <v>0</v>
      </c>
      <c r="J20" s="8">
        <f>FOD_model_no_div!BB27</f>
        <v>0</v>
      </c>
      <c r="K20" s="8">
        <f>FOD_model_no_div!BC27</f>
        <v>0</v>
      </c>
      <c r="L20" s="8">
        <f>FOD_model_no_div!BD27</f>
        <v>0</v>
      </c>
      <c r="M20" s="8">
        <f>FOD_model_no_div!BE27</f>
        <v>0</v>
      </c>
      <c r="N20" s="8">
        <f>FOD_model_no_div!BF27</f>
        <v>0</v>
      </c>
    </row>
    <row r="21" spans="2:14" x14ac:dyDescent="0.25">
      <c r="B21">
        <f>FOD_model_no_div!AT28</f>
        <v>16</v>
      </c>
      <c r="C21" s="8">
        <f>FOD_model_no_div!AU28</f>
        <v>0</v>
      </c>
      <c r="D21" s="8">
        <f>FOD_model_no_div!AV28</f>
        <v>0</v>
      </c>
      <c r="E21" s="8">
        <f>FOD_model_no_div!AW28</f>
        <v>0</v>
      </c>
      <c r="F21" s="8">
        <f>FOD_model_no_div!AX28</f>
        <v>0</v>
      </c>
      <c r="G21" s="8">
        <f>FOD_model_no_div!AY28</f>
        <v>0</v>
      </c>
      <c r="H21" s="8">
        <f>FOD_model_no_div!AZ28</f>
        <v>0</v>
      </c>
      <c r="I21" s="8">
        <f>FOD_model_no_div!BA28</f>
        <v>0</v>
      </c>
      <c r="J21" s="8">
        <f>FOD_model_no_div!BB28</f>
        <v>0</v>
      </c>
      <c r="K21" s="8">
        <f>FOD_model_no_div!BC28</f>
        <v>0</v>
      </c>
      <c r="L21" s="8">
        <f>FOD_model_no_div!BD28</f>
        <v>0</v>
      </c>
      <c r="M21" s="8">
        <f>FOD_model_no_div!BE28</f>
        <v>0</v>
      </c>
      <c r="N21" s="8">
        <f>FOD_model_no_div!BF28</f>
        <v>0</v>
      </c>
    </row>
    <row r="22" spans="2:14" x14ac:dyDescent="0.25">
      <c r="B22">
        <f>FOD_model_no_div!AT29</f>
        <v>17</v>
      </c>
      <c r="C22" s="8">
        <f>FOD_model_no_div!AU29</f>
        <v>0</v>
      </c>
      <c r="D22" s="8">
        <f>FOD_model_no_div!AV29</f>
        <v>0</v>
      </c>
      <c r="E22" s="8">
        <f>FOD_model_no_div!AW29</f>
        <v>0</v>
      </c>
      <c r="F22" s="8">
        <f>FOD_model_no_div!AX29</f>
        <v>0</v>
      </c>
      <c r="G22" s="8">
        <f>FOD_model_no_div!AY29</f>
        <v>0</v>
      </c>
      <c r="H22" s="8">
        <f>FOD_model_no_div!AZ29</f>
        <v>0</v>
      </c>
      <c r="I22" s="8">
        <f>FOD_model_no_div!BA29</f>
        <v>0</v>
      </c>
      <c r="J22" s="8">
        <f>FOD_model_no_div!BB29</f>
        <v>0</v>
      </c>
      <c r="K22" s="8">
        <f>FOD_model_no_div!BC29</f>
        <v>0</v>
      </c>
      <c r="L22" s="8">
        <f>FOD_model_no_div!BD29</f>
        <v>0</v>
      </c>
      <c r="M22" s="8">
        <f>FOD_model_no_div!BE29</f>
        <v>0</v>
      </c>
      <c r="N22" s="8">
        <f>FOD_model_no_div!BF29</f>
        <v>0</v>
      </c>
    </row>
    <row r="23" spans="2:14" x14ac:dyDescent="0.25">
      <c r="B23">
        <f>FOD_model_no_div!AT30</f>
        <v>18</v>
      </c>
      <c r="C23" s="8">
        <f>FOD_model_no_div!AU30</f>
        <v>0</v>
      </c>
      <c r="D23" s="8">
        <f>FOD_model_no_div!AV30</f>
        <v>0</v>
      </c>
      <c r="E23" s="8">
        <f>FOD_model_no_div!AW30</f>
        <v>0</v>
      </c>
      <c r="F23" s="8">
        <f>FOD_model_no_div!AX30</f>
        <v>0</v>
      </c>
      <c r="G23" s="8">
        <f>FOD_model_no_div!AY30</f>
        <v>0</v>
      </c>
      <c r="H23" s="8">
        <f>FOD_model_no_div!AZ30</f>
        <v>0</v>
      </c>
      <c r="I23" s="8">
        <f>FOD_model_no_div!BA30</f>
        <v>0</v>
      </c>
      <c r="J23" s="8">
        <f>FOD_model_no_div!BB30</f>
        <v>0</v>
      </c>
      <c r="K23" s="8">
        <f>FOD_model_no_div!BC30</f>
        <v>0</v>
      </c>
      <c r="L23" s="8">
        <f>FOD_model_no_div!BD30</f>
        <v>0</v>
      </c>
      <c r="M23" s="8">
        <f>FOD_model_no_div!BE30</f>
        <v>0</v>
      </c>
      <c r="N23" s="8">
        <f>FOD_model_no_div!BF30</f>
        <v>0</v>
      </c>
    </row>
    <row r="24" spans="2:14" x14ac:dyDescent="0.25">
      <c r="B24">
        <f>FOD_model_no_div!AT31</f>
        <v>19</v>
      </c>
      <c r="C24" s="8">
        <f>FOD_model_no_div!AU31</f>
        <v>0</v>
      </c>
      <c r="D24" s="8">
        <f>FOD_model_no_div!AV31</f>
        <v>0</v>
      </c>
      <c r="E24" s="8">
        <f>FOD_model_no_div!AW31</f>
        <v>0</v>
      </c>
      <c r="F24" s="8">
        <f>FOD_model_no_div!AX31</f>
        <v>0</v>
      </c>
      <c r="G24" s="8">
        <f>FOD_model_no_div!AY31</f>
        <v>0</v>
      </c>
      <c r="H24" s="8">
        <f>FOD_model_no_div!AZ31</f>
        <v>0</v>
      </c>
      <c r="I24" s="8">
        <f>FOD_model_no_div!BA31</f>
        <v>0</v>
      </c>
      <c r="J24" s="8">
        <f>FOD_model_no_div!BB31</f>
        <v>0</v>
      </c>
      <c r="K24" s="8">
        <f>FOD_model_no_div!BC31</f>
        <v>0</v>
      </c>
      <c r="L24" s="8">
        <f>FOD_model_no_div!BD31</f>
        <v>0</v>
      </c>
      <c r="M24" s="8">
        <f>FOD_model_no_div!BE31</f>
        <v>0</v>
      </c>
      <c r="N24" s="8">
        <f>FOD_model_no_div!BF31</f>
        <v>0</v>
      </c>
    </row>
    <row r="25" spans="2:14" x14ac:dyDescent="0.25">
      <c r="B25">
        <f>FOD_model_no_div!AT32</f>
        <v>20</v>
      </c>
      <c r="C25" s="8">
        <f>FOD_model_no_div!AU32</f>
        <v>0</v>
      </c>
      <c r="D25" s="8">
        <f>FOD_model_no_div!AV32</f>
        <v>0</v>
      </c>
      <c r="E25" s="8">
        <f>FOD_model_no_div!AW32</f>
        <v>0</v>
      </c>
      <c r="F25" s="8">
        <f>FOD_model_no_div!AX32</f>
        <v>0</v>
      </c>
      <c r="G25" s="8">
        <f>FOD_model_no_div!AY32</f>
        <v>0</v>
      </c>
      <c r="H25" s="8">
        <f>FOD_model_no_div!AZ32</f>
        <v>0</v>
      </c>
      <c r="I25" s="8">
        <f>FOD_model_no_div!BA32</f>
        <v>0</v>
      </c>
      <c r="J25" s="8">
        <f>FOD_model_no_div!BB32</f>
        <v>0</v>
      </c>
      <c r="K25" s="8">
        <f>FOD_model_no_div!BC32</f>
        <v>0</v>
      </c>
      <c r="L25" s="8">
        <f>FOD_model_no_div!BD32</f>
        <v>0</v>
      </c>
      <c r="M25" s="8">
        <f>FOD_model_no_div!BE32</f>
        <v>0</v>
      </c>
      <c r="N25" s="8">
        <f>FOD_model_no_div!BF32</f>
        <v>0</v>
      </c>
    </row>
    <row r="26" spans="2:14" x14ac:dyDescent="0.25">
      <c r="B26">
        <f>FOD_model_no_div!AT33</f>
        <v>21</v>
      </c>
      <c r="C26" s="8">
        <f>FOD_model_no_div!AU33</f>
        <v>0</v>
      </c>
      <c r="D26" s="8">
        <f>FOD_model_no_div!AV33</f>
        <v>0</v>
      </c>
      <c r="E26" s="8">
        <f>FOD_model_no_div!AW33</f>
        <v>0</v>
      </c>
      <c r="F26" s="8">
        <f>FOD_model_no_div!AX33</f>
        <v>0</v>
      </c>
      <c r="G26" s="8">
        <f>FOD_model_no_div!AY33</f>
        <v>0</v>
      </c>
      <c r="H26" s="8">
        <f>FOD_model_no_div!AZ33</f>
        <v>0</v>
      </c>
      <c r="I26" s="8">
        <f>FOD_model_no_div!BA33</f>
        <v>0</v>
      </c>
      <c r="J26" s="8">
        <f>FOD_model_no_div!BB33</f>
        <v>0</v>
      </c>
      <c r="K26" s="8">
        <f>FOD_model_no_div!BC33</f>
        <v>0</v>
      </c>
      <c r="L26" s="8">
        <f>FOD_model_no_div!BD33</f>
        <v>0</v>
      </c>
      <c r="M26" s="8">
        <f>FOD_model_no_div!BE33</f>
        <v>0</v>
      </c>
      <c r="N26" s="8">
        <f>FOD_model_no_div!BF33</f>
        <v>0</v>
      </c>
    </row>
    <row r="27" spans="2:14" x14ac:dyDescent="0.25">
      <c r="B27">
        <f>FOD_model_no_div!AT34</f>
        <v>22</v>
      </c>
      <c r="C27" s="8">
        <f>FOD_model_no_div!AU34</f>
        <v>0</v>
      </c>
      <c r="D27" s="8">
        <f>FOD_model_no_div!AV34</f>
        <v>0</v>
      </c>
      <c r="E27" s="8">
        <f>FOD_model_no_div!AW34</f>
        <v>0</v>
      </c>
      <c r="F27" s="8">
        <f>FOD_model_no_div!AX34</f>
        <v>0</v>
      </c>
      <c r="G27" s="8">
        <f>FOD_model_no_div!AY34</f>
        <v>0</v>
      </c>
      <c r="H27" s="8">
        <f>FOD_model_no_div!AZ34</f>
        <v>0</v>
      </c>
      <c r="I27" s="8">
        <f>FOD_model_no_div!BA34</f>
        <v>0</v>
      </c>
      <c r="J27" s="8">
        <f>FOD_model_no_div!BB34</f>
        <v>0</v>
      </c>
      <c r="K27" s="8">
        <f>FOD_model_no_div!BC34</f>
        <v>0</v>
      </c>
      <c r="L27" s="8">
        <f>FOD_model_no_div!BD34</f>
        <v>0</v>
      </c>
      <c r="M27" s="8">
        <f>FOD_model_no_div!BE34</f>
        <v>0</v>
      </c>
      <c r="N27" s="8">
        <f>FOD_model_no_div!BF34</f>
        <v>0</v>
      </c>
    </row>
    <row r="28" spans="2:14" x14ac:dyDescent="0.25">
      <c r="B28">
        <f>FOD_model_no_div!AT35</f>
        <v>23</v>
      </c>
      <c r="C28" s="8">
        <f>FOD_model_no_div!AU35</f>
        <v>0</v>
      </c>
      <c r="D28" s="8">
        <f>FOD_model_no_div!AV35</f>
        <v>0</v>
      </c>
      <c r="E28" s="8">
        <f>FOD_model_no_div!AW35</f>
        <v>0</v>
      </c>
      <c r="F28" s="8">
        <f>FOD_model_no_div!AX35</f>
        <v>0</v>
      </c>
      <c r="G28" s="8">
        <f>FOD_model_no_div!AY35</f>
        <v>0</v>
      </c>
      <c r="H28" s="8">
        <f>FOD_model_no_div!AZ35</f>
        <v>0</v>
      </c>
      <c r="I28" s="8">
        <f>FOD_model_no_div!BA35</f>
        <v>0</v>
      </c>
      <c r="J28" s="8">
        <f>FOD_model_no_div!BB35</f>
        <v>0</v>
      </c>
      <c r="K28" s="8">
        <f>FOD_model_no_div!BC35</f>
        <v>0</v>
      </c>
      <c r="L28" s="8">
        <f>FOD_model_no_div!BD35</f>
        <v>0</v>
      </c>
      <c r="M28" s="8">
        <f>FOD_model_no_div!BE35</f>
        <v>0</v>
      </c>
      <c r="N28" s="8">
        <f>FOD_model_no_div!BF35</f>
        <v>0</v>
      </c>
    </row>
    <row r="29" spans="2:14" x14ac:dyDescent="0.25">
      <c r="B29">
        <f>FOD_model_no_div!AT36</f>
        <v>24</v>
      </c>
      <c r="C29" s="8">
        <f>FOD_model_no_div!AU36</f>
        <v>0</v>
      </c>
      <c r="D29" s="8">
        <f>FOD_model_no_div!AV36</f>
        <v>0</v>
      </c>
      <c r="E29" s="8">
        <f>FOD_model_no_div!AW36</f>
        <v>0</v>
      </c>
      <c r="F29" s="8">
        <f>FOD_model_no_div!AX36</f>
        <v>0</v>
      </c>
      <c r="G29" s="8">
        <f>FOD_model_no_div!AY36</f>
        <v>0</v>
      </c>
      <c r="H29" s="8">
        <f>FOD_model_no_div!AZ36</f>
        <v>0</v>
      </c>
      <c r="I29" s="8">
        <f>FOD_model_no_div!BA36</f>
        <v>0</v>
      </c>
      <c r="J29" s="8">
        <f>FOD_model_no_div!BB36</f>
        <v>0</v>
      </c>
      <c r="K29" s="8">
        <f>FOD_model_no_div!BC36</f>
        <v>0</v>
      </c>
      <c r="L29" s="8">
        <f>FOD_model_no_div!BD36</f>
        <v>0</v>
      </c>
      <c r="M29" s="8">
        <f>FOD_model_no_div!BE36</f>
        <v>0</v>
      </c>
      <c r="N29" s="8">
        <f>FOD_model_no_div!BF36</f>
        <v>0</v>
      </c>
    </row>
    <row r="30" spans="2:14" x14ac:dyDescent="0.25">
      <c r="B30">
        <f>FOD_model_no_div!AT37</f>
        <v>25</v>
      </c>
      <c r="C30" s="8">
        <f>FOD_model_no_div!AU37</f>
        <v>0</v>
      </c>
      <c r="D30" s="8">
        <f>FOD_model_no_div!AV37</f>
        <v>0</v>
      </c>
      <c r="E30" s="8">
        <f>FOD_model_no_div!AW37</f>
        <v>0</v>
      </c>
      <c r="F30" s="8">
        <f>FOD_model_no_div!AX37</f>
        <v>0</v>
      </c>
      <c r="G30" s="8">
        <f>FOD_model_no_div!AY37</f>
        <v>0</v>
      </c>
      <c r="H30" s="8">
        <f>FOD_model_no_div!AZ37</f>
        <v>0</v>
      </c>
      <c r="I30" s="8">
        <f>FOD_model_no_div!BA37</f>
        <v>0</v>
      </c>
      <c r="J30" s="8">
        <f>FOD_model_no_div!BB37</f>
        <v>0</v>
      </c>
      <c r="K30" s="8">
        <f>FOD_model_no_div!BC37</f>
        <v>0</v>
      </c>
      <c r="L30" s="8">
        <f>FOD_model_no_div!BD37</f>
        <v>0</v>
      </c>
      <c r="M30" s="8">
        <f>FOD_model_no_div!BE37</f>
        <v>0</v>
      </c>
      <c r="N30" s="8">
        <f>FOD_model_no_div!BF37</f>
        <v>0</v>
      </c>
    </row>
    <row r="31" spans="2:14" x14ac:dyDescent="0.25">
      <c r="B31">
        <f>FOD_model_no_div!AT38</f>
        <v>26</v>
      </c>
      <c r="C31" s="8">
        <f>FOD_model_no_div!AU38</f>
        <v>0</v>
      </c>
      <c r="D31" s="8">
        <f>FOD_model_no_div!AV38</f>
        <v>0</v>
      </c>
      <c r="E31" s="8">
        <f>FOD_model_no_div!AW38</f>
        <v>0</v>
      </c>
      <c r="F31" s="8">
        <f>FOD_model_no_div!AX38</f>
        <v>0</v>
      </c>
      <c r="G31" s="8">
        <f>FOD_model_no_div!AY38</f>
        <v>0</v>
      </c>
      <c r="H31" s="8">
        <f>FOD_model_no_div!AZ38</f>
        <v>0</v>
      </c>
      <c r="I31" s="8">
        <f>FOD_model_no_div!BA38</f>
        <v>0</v>
      </c>
      <c r="J31" s="8">
        <f>FOD_model_no_div!BB38</f>
        <v>0</v>
      </c>
      <c r="K31" s="8">
        <f>FOD_model_no_div!BC38</f>
        <v>0</v>
      </c>
      <c r="L31" s="8">
        <f>FOD_model_no_div!BD38</f>
        <v>0</v>
      </c>
      <c r="M31" s="8">
        <f>FOD_model_no_div!BE38</f>
        <v>0</v>
      </c>
      <c r="N31" s="8">
        <f>FOD_model_no_div!BF38</f>
        <v>0</v>
      </c>
    </row>
    <row r="32" spans="2:14" x14ac:dyDescent="0.25">
      <c r="B32">
        <f>FOD_model_no_div!AT39</f>
        <v>27</v>
      </c>
      <c r="C32" s="8">
        <f>FOD_model_no_div!AU39</f>
        <v>0</v>
      </c>
      <c r="D32" s="8">
        <f>FOD_model_no_div!AV39</f>
        <v>0</v>
      </c>
      <c r="E32" s="8">
        <f>FOD_model_no_div!AW39</f>
        <v>0</v>
      </c>
      <c r="F32" s="8">
        <f>FOD_model_no_div!AX39</f>
        <v>0</v>
      </c>
      <c r="G32" s="8">
        <f>FOD_model_no_div!AY39</f>
        <v>0</v>
      </c>
      <c r="H32" s="8">
        <f>FOD_model_no_div!AZ39</f>
        <v>0</v>
      </c>
      <c r="I32" s="8">
        <f>FOD_model_no_div!BA39</f>
        <v>0</v>
      </c>
      <c r="J32" s="8">
        <f>FOD_model_no_div!BB39</f>
        <v>0</v>
      </c>
      <c r="K32" s="8">
        <f>FOD_model_no_div!BC39</f>
        <v>0</v>
      </c>
      <c r="L32" s="8">
        <f>FOD_model_no_div!BD39</f>
        <v>0</v>
      </c>
      <c r="M32" s="8">
        <f>FOD_model_no_div!BE39</f>
        <v>0</v>
      </c>
      <c r="N32" s="8">
        <f>FOD_model_no_div!BF39</f>
        <v>0</v>
      </c>
    </row>
    <row r="33" spans="2:14" x14ac:dyDescent="0.25">
      <c r="B33">
        <f>FOD_model_no_div!AT40</f>
        <v>28</v>
      </c>
      <c r="C33" s="8">
        <f>FOD_model_no_div!AU40</f>
        <v>0</v>
      </c>
      <c r="D33" s="8">
        <f>FOD_model_no_div!AV40</f>
        <v>0</v>
      </c>
      <c r="E33" s="8">
        <f>FOD_model_no_div!AW40</f>
        <v>0</v>
      </c>
      <c r="F33" s="8">
        <f>FOD_model_no_div!AX40</f>
        <v>0</v>
      </c>
      <c r="G33" s="8">
        <f>FOD_model_no_div!AY40</f>
        <v>0</v>
      </c>
      <c r="H33" s="8">
        <f>FOD_model_no_div!AZ40</f>
        <v>0</v>
      </c>
      <c r="I33" s="8">
        <f>FOD_model_no_div!BA40</f>
        <v>0</v>
      </c>
      <c r="J33" s="8">
        <f>FOD_model_no_div!BB40</f>
        <v>0</v>
      </c>
      <c r="K33" s="8">
        <f>FOD_model_no_div!BC40</f>
        <v>0</v>
      </c>
      <c r="L33" s="8">
        <f>FOD_model_no_div!BD40</f>
        <v>0</v>
      </c>
      <c r="M33" s="8">
        <f>FOD_model_no_div!BE40</f>
        <v>0</v>
      </c>
      <c r="N33" s="8">
        <f>FOD_model_no_div!BF40</f>
        <v>0</v>
      </c>
    </row>
    <row r="34" spans="2:14" x14ac:dyDescent="0.25">
      <c r="B34">
        <f>FOD_model_no_div!AT41</f>
        <v>29</v>
      </c>
      <c r="C34" s="8">
        <f>FOD_model_no_div!AU41</f>
        <v>0</v>
      </c>
      <c r="D34" s="8">
        <f>FOD_model_no_div!AV41</f>
        <v>0</v>
      </c>
      <c r="E34" s="8">
        <f>FOD_model_no_div!AW41</f>
        <v>0</v>
      </c>
      <c r="F34" s="8">
        <f>FOD_model_no_div!AX41</f>
        <v>0</v>
      </c>
      <c r="G34" s="8">
        <f>FOD_model_no_div!AY41</f>
        <v>0</v>
      </c>
      <c r="H34" s="8">
        <f>FOD_model_no_div!AZ41</f>
        <v>0</v>
      </c>
      <c r="I34" s="8">
        <f>FOD_model_no_div!BA41</f>
        <v>0</v>
      </c>
      <c r="J34" s="8">
        <f>FOD_model_no_div!BB41</f>
        <v>0</v>
      </c>
      <c r="K34" s="8">
        <f>FOD_model_no_div!BC41</f>
        <v>0</v>
      </c>
      <c r="L34" s="8">
        <f>FOD_model_no_div!BD41</f>
        <v>0</v>
      </c>
      <c r="M34" s="8">
        <f>FOD_model_no_div!BE41</f>
        <v>0</v>
      </c>
      <c r="N34" s="8">
        <f>FOD_model_no_div!BF41</f>
        <v>0</v>
      </c>
    </row>
    <row r="35" spans="2:14" x14ac:dyDescent="0.25">
      <c r="B35">
        <f>FOD_model_no_div!AT42</f>
        <v>30</v>
      </c>
      <c r="C35" s="8">
        <f>FOD_model_no_div!AU42</f>
        <v>0</v>
      </c>
      <c r="D35" s="8">
        <f>FOD_model_no_div!AV42</f>
        <v>0</v>
      </c>
      <c r="E35" s="8">
        <f>FOD_model_no_div!AW42</f>
        <v>0</v>
      </c>
      <c r="F35" s="8">
        <f>FOD_model_no_div!AX42</f>
        <v>0</v>
      </c>
      <c r="G35" s="8">
        <f>FOD_model_no_div!AY42</f>
        <v>0</v>
      </c>
      <c r="H35" s="8">
        <f>FOD_model_no_div!AZ42</f>
        <v>0</v>
      </c>
      <c r="I35" s="8">
        <f>FOD_model_no_div!BA42</f>
        <v>0</v>
      </c>
      <c r="J35" s="8">
        <f>FOD_model_no_div!BB42</f>
        <v>0</v>
      </c>
      <c r="K35" s="8">
        <f>FOD_model_no_div!BC42</f>
        <v>0</v>
      </c>
      <c r="L35" s="8">
        <f>FOD_model_no_div!BD42</f>
        <v>0</v>
      </c>
      <c r="M35" s="8">
        <f>FOD_model_no_div!BE42</f>
        <v>0</v>
      </c>
      <c r="N35" s="8">
        <f>FOD_model_no_div!BF42</f>
        <v>0</v>
      </c>
    </row>
    <row r="36" spans="2:14" x14ac:dyDescent="0.25">
      <c r="B36">
        <f>FOD_model_no_div!AT43</f>
        <v>31</v>
      </c>
      <c r="C36" s="8">
        <f>FOD_model_no_div!AU43</f>
        <v>0</v>
      </c>
      <c r="D36" s="8">
        <f>FOD_model_no_div!AV43</f>
        <v>0</v>
      </c>
      <c r="E36" s="8">
        <f>FOD_model_no_div!AW43</f>
        <v>0</v>
      </c>
      <c r="F36" s="8">
        <f>FOD_model_no_div!AX43</f>
        <v>0</v>
      </c>
      <c r="G36" s="8">
        <f>FOD_model_no_div!AY43</f>
        <v>0</v>
      </c>
      <c r="H36" s="8">
        <f>FOD_model_no_div!AZ43</f>
        <v>0</v>
      </c>
      <c r="I36" s="8">
        <f>FOD_model_no_div!BA43</f>
        <v>0</v>
      </c>
      <c r="J36" s="8">
        <f>FOD_model_no_div!BB43</f>
        <v>0</v>
      </c>
      <c r="K36" s="8">
        <f>FOD_model_no_div!BC43</f>
        <v>0</v>
      </c>
      <c r="L36" s="8">
        <f>FOD_model_no_div!BD43</f>
        <v>0</v>
      </c>
      <c r="M36" s="8">
        <f>FOD_model_no_div!BE43</f>
        <v>0</v>
      </c>
      <c r="N36" s="8">
        <f>FOD_model_no_div!BF43</f>
        <v>0</v>
      </c>
    </row>
    <row r="37" spans="2:14" x14ac:dyDescent="0.25">
      <c r="B37">
        <f>FOD_model_no_div!AT44</f>
        <v>32</v>
      </c>
      <c r="C37" s="8">
        <f>FOD_model_no_div!AU44</f>
        <v>0</v>
      </c>
      <c r="D37" s="8">
        <f>FOD_model_no_div!AV44</f>
        <v>0</v>
      </c>
      <c r="E37" s="8">
        <f>FOD_model_no_div!AW44</f>
        <v>0</v>
      </c>
      <c r="F37" s="8">
        <f>FOD_model_no_div!AX44</f>
        <v>0</v>
      </c>
      <c r="G37" s="8">
        <f>FOD_model_no_div!AY44</f>
        <v>0</v>
      </c>
      <c r="H37" s="8">
        <f>FOD_model_no_div!AZ44</f>
        <v>0</v>
      </c>
      <c r="I37" s="8">
        <f>FOD_model_no_div!BA44</f>
        <v>0</v>
      </c>
      <c r="J37" s="8">
        <f>FOD_model_no_div!BB44</f>
        <v>0</v>
      </c>
      <c r="K37" s="8">
        <f>FOD_model_no_div!BC44</f>
        <v>0</v>
      </c>
      <c r="L37" s="8">
        <f>FOD_model_no_div!BD44</f>
        <v>0</v>
      </c>
      <c r="M37" s="8">
        <f>FOD_model_no_div!BE44</f>
        <v>0</v>
      </c>
      <c r="N37" s="8">
        <f>FOD_model_no_div!BF44</f>
        <v>0</v>
      </c>
    </row>
    <row r="38" spans="2:14" x14ac:dyDescent="0.25">
      <c r="B38">
        <f>FOD_model_no_div!AT45</f>
        <v>33</v>
      </c>
      <c r="C38" s="8">
        <f>FOD_model_no_div!AU45</f>
        <v>0</v>
      </c>
      <c r="D38" s="8">
        <f>FOD_model_no_div!AV45</f>
        <v>0</v>
      </c>
      <c r="E38" s="8">
        <f>FOD_model_no_div!AW45</f>
        <v>0</v>
      </c>
      <c r="F38" s="8">
        <f>FOD_model_no_div!AX45</f>
        <v>0</v>
      </c>
      <c r="G38" s="8">
        <f>FOD_model_no_div!AY45</f>
        <v>0</v>
      </c>
      <c r="H38" s="8">
        <f>FOD_model_no_div!AZ45</f>
        <v>0</v>
      </c>
      <c r="I38" s="8">
        <f>FOD_model_no_div!BA45</f>
        <v>0</v>
      </c>
      <c r="J38" s="8">
        <f>FOD_model_no_div!BB45</f>
        <v>0</v>
      </c>
      <c r="K38" s="8">
        <f>FOD_model_no_div!BC45</f>
        <v>0</v>
      </c>
      <c r="L38" s="8">
        <f>FOD_model_no_div!BD45</f>
        <v>0</v>
      </c>
      <c r="M38" s="8">
        <f>FOD_model_no_div!BE45</f>
        <v>0</v>
      </c>
      <c r="N38" s="8">
        <f>FOD_model_no_div!BF45</f>
        <v>0</v>
      </c>
    </row>
    <row r="39" spans="2:14" x14ac:dyDescent="0.25">
      <c r="B39">
        <f>FOD_model_no_div!AT46</f>
        <v>34</v>
      </c>
      <c r="C39" s="8">
        <f>FOD_model_no_div!AU46</f>
        <v>0</v>
      </c>
      <c r="D39" s="8">
        <f>FOD_model_no_div!AV46</f>
        <v>0</v>
      </c>
      <c r="E39" s="8">
        <f>FOD_model_no_div!AW46</f>
        <v>0</v>
      </c>
      <c r="F39" s="8">
        <f>FOD_model_no_div!AX46</f>
        <v>0</v>
      </c>
      <c r="G39" s="8">
        <f>FOD_model_no_div!AY46</f>
        <v>0</v>
      </c>
      <c r="H39" s="8">
        <f>FOD_model_no_div!AZ46</f>
        <v>0</v>
      </c>
      <c r="I39" s="8">
        <f>FOD_model_no_div!BA46</f>
        <v>0</v>
      </c>
      <c r="J39" s="8">
        <f>FOD_model_no_div!BB46</f>
        <v>0</v>
      </c>
      <c r="K39" s="8">
        <f>FOD_model_no_div!BC46</f>
        <v>0</v>
      </c>
      <c r="L39" s="8">
        <f>FOD_model_no_div!BD46</f>
        <v>0</v>
      </c>
      <c r="M39" s="8">
        <f>FOD_model_no_div!BE46</f>
        <v>0</v>
      </c>
      <c r="N39" s="8">
        <f>FOD_model_no_div!BF46</f>
        <v>0</v>
      </c>
    </row>
    <row r="40" spans="2:14" x14ac:dyDescent="0.25">
      <c r="B40">
        <f>FOD_model_no_div!AT47</f>
        <v>35</v>
      </c>
      <c r="C40" s="8">
        <f>FOD_model_no_div!AU47</f>
        <v>0</v>
      </c>
      <c r="D40" s="8">
        <f>FOD_model_no_div!AV47</f>
        <v>0</v>
      </c>
      <c r="E40" s="8">
        <f>FOD_model_no_div!AW47</f>
        <v>0</v>
      </c>
      <c r="F40" s="8">
        <f>FOD_model_no_div!AX47</f>
        <v>0</v>
      </c>
      <c r="G40" s="8">
        <f>FOD_model_no_div!AY47</f>
        <v>0</v>
      </c>
      <c r="H40" s="8">
        <f>FOD_model_no_div!AZ47</f>
        <v>0</v>
      </c>
      <c r="I40" s="8">
        <f>FOD_model_no_div!BA47</f>
        <v>0</v>
      </c>
      <c r="J40" s="8">
        <f>FOD_model_no_div!BB47</f>
        <v>0</v>
      </c>
      <c r="K40" s="8">
        <f>FOD_model_no_div!BC47</f>
        <v>0</v>
      </c>
      <c r="L40" s="8">
        <f>FOD_model_no_div!BD47</f>
        <v>0</v>
      </c>
      <c r="M40" s="8">
        <f>FOD_model_no_div!BE47</f>
        <v>0</v>
      </c>
      <c r="N40" s="8">
        <f>FOD_model_no_div!BF47</f>
        <v>0</v>
      </c>
    </row>
    <row r="41" spans="2:14" x14ac:dyDescent="0.25">
      <c r="B41">
        <f>FOD_model_no_div!AT48</f>
        <v>36</v>
      </c>
      <c r="C41" s="8">
        <f>FOD_model_no_div!AU48</f>
        <v>0</v>
      </c>
      <c r="D41" s="8">
        <f>FOD_model_no_div!AV48</f>
        <v>0</v>
      </c>
      <c r="E41" s="8">
        <f>FOD_model_no_div!AW48</f>
        <v>0</v>
      </c>
      <c r="F41" s="8">
        <f>FOD_model_no_div!AX48</f>
        <v>0</v>
      </c>
      <c r="G41" s="8">
        <f>FOD_model_no_div!AY48</f>
        <v>0</v>
      </c>
      <c r="H41" s="8">
        <f>FOD_model_no_div!AZ48</f>
        <v>0</v>
      </c>
      <c r="I41" s="8">
        <f>FOD_model_no_div!BA48</f>
        <v>0</v>
      </c>
      <c r="J41" s="8">
        <f>FOD_model_no_div!BB48</f>
        <v>0</v>
      </c>
      <c r="K41" s="8">
        <f>FOD_model_no_div!BC48</f>
        <v>0</v>
      </c>
      <c r="L41" s="8">
        <f>FOD_model_no_div!BD48</f>
        <v>0</v>
      </c>
      <c r="M41" s="8">
        <f>FOD_model_no_div!BE48</f>
        <v>0</v>
      </c>
      <c r="N41" s="8">
        <f>FOD_model_no_div!BF48</f>
        <v>0</v>
      </c>
    </row>
    <row r="42" spans="2:14" x14ac:dyDescent="0.25">
      <c r="B42">
        <f>FOD_model_no_div!AT49</f>
        <v>37</v>
      </c>
      <c r="C42" s="8">
        <f>FOD_model_no_div!AU49</f>
        <v>0</v>
      </c>
      <c r="D42" s="8">
        <f>FOD_model_no_div!AV49</f>
        <v>0</v>
      </c>
      <c r="E42" s="8">
        <f>FOD_model_no_div!AW49</f>
        <v>0</v>
      </c>
      <c r="F42" s="8">
        <f>FOD_model_no_div!AX49</f>
        <v>0</v>
      </c>
      <c r="G42" s="8">
        <f>FOD_model_no_div!AY49</f>
        <v>0</v>
      </c>
      <c r="H42" s="8">
        <f>FOD_model_no_div!AZ49</f>
        <v>0</v>
      </c>
      <c r="I42" s="8">
        <f>FOD_model_no_div!BA49</f>
        <v>0</v>
      </c>
      <c r="J42" s="8">
        <f>FOD_model_no_div!BB49</f>
        <v>0</v>
      </c>
      <c r="K42" s="8">
        <f>FOD_model_no_div!BC49</f>
        <v>0</v>
      </c>
      <c r="L42" s="8">
        <f>FOD_model_no_div!BD49</f>
        <v>0</v>
      </c>
      <c r="M42" s="8">
        <f>FOD_model_no_div!BE49</f>
        <v>0</v>
      </c>
      <c r="N42" s="8">
        <f>FOD_model_no_div!BF49</f>
        <v>0</v>
      </c>
    </row>
    <row r="43" spans="2:14" x14ac:dyDescent="0.25">
      <c r="B43">
        <f>FOD_model_no_div!AT50</f>
        <v>38</v>
      </c>
      <c r="C43" s="8">
        <f>FOD_model_no_div!AU50</f>
        <v>0</v>
      </c>
      <c r="D43" s="8">
        <f>FOD_model_no_div!AV50</f>
        <v>0</v>
      </c>
      <c r="E43" s="8">
        <f>FOD_model_no_div!AW50</f>
        <v>0</v>
      </c>
      <c r="F43" s="8">
        <f>FOD_model_no_div!AX50</f>
        <v>0</v>
      </c>
      <c r="G43" s="8">
        <f>FOD_model_no_div!AY50</f>
        <v>0</v>
      </c>
      <c r="H43" s="8">
        <f>FOD_model_no_div!AZ50</f>
        <v>0</v>
      </c>
      <c r="I43" s="8">
        <f>FOD_model_no_div!BA50</f>
        <v>0</v>
      </c>
      <c r="J43" s="8">
        <f>FOD_model_no_div!BB50</f>
        <v>0</v>
      </c>
      <c r="K43" s="8">
        <f>FOD_model_no_div!BC50</f>
        <v>0</v>
      </c>
      <c r="L43" s="8">
        <f>FOD_model_no_div!BD50</f>
        <v>0</v>
      </c>
      <c r="M43" s="8">
        <f>FOD_model_no_div!BE50</f>
        <v>0</v>
      </c>
      <c r="N43" s="8">
        <f>FOD_model_no_div!BF50</f>
        <v>0</v>
      </c>
    </row>
    <row r="44" spans="2:14" x14ac:dyDescent="0.25">
      <c r="B44">
        <f>FOD_model_no_div!AT51</f>
        <v>39</v>
      </c>
      <c r="C44" s="8">
        <f>FOD_model_no_div!AU51</f>
        <v>0</v>
      </c>
      <c r="D44" s="8">
        <f>FOD_model_no_div!AV51</f>
        <v>0</v>
      </c>
      <c r="E44" s="8">
        <f>FOD_model_no_div!AW51</f>
        <v>0</v>
      </c>
      <c r="F44" s="8">
        <f>FOD_model_no_div!AX51</f>
        <v>0</v>
      </c>
      <c r="G44" s="8">
        <f>FOD_model_no_div!AY51</f>
        <v>0</v>
      </c>
      <c r="H44" s="8">
        <f>FOD_model_no_div!AZ51</f>
        <v>0</v>
      </c>
      <c r="I44" s="8">
        <f>FOD_model_no_div!BA51</f>
        <v>0</v>
      </c>
      <c r="J44" s="8">
        <f>FOD_model_no_div!BB51</f>
        <v>0</v>
      </c>
      <c r="K44" s="8">
        <f>FOD_model_no_div!BC51</f>
        <v>0</v>
      </c>
      <c r="L44" s="8">
        <f>FOD_model_no_div!BD51</f>
        <v>0</v>
      </c>
      <c r="M44" s="8">
        <f>FOD_model_no_div!BE51</f>
        <v>0</v>
      </c>
      <c r="N44" s="8">
        <f>FOD_model_no_div!BF51</f>
        <v>0</v>
      </c>
    </row>
    <row r="45" spans="2:14" x14ac:dyDescent="0.25">
      <c r="B45">
        <f>FOD_model_no_div!AT52</f>
        <v>40</v>
      </c>
      <c r="C45" s="8">
        <f>FOD_model_no_div!AU52</f>
        <v>0</v>
      </c>
      <c r="D45" s="8">
        <f>FOD_model_no_div!AV52</f>
        <v>0</v>
      </c>
      <c r="E45" s="8">
        <f>FOD_model_no_div!AW52</f>
        <v>0</v>
      </c>
      <c r="F45" s="8">
        <f>FOD_model_no_div!AX52</f>
        <v>0</v>
      </c>
      <c r="G45" s="8">
        <f>FOD_model_no_div!AY52</f>
        <v>0</v>
      </c>
      <c r="H45" s="8">
        <f>FOD_model_no_div!AZ52</f>
        <v>0</v>
      </c>
      <c r="I45" s="8">
        <f>FOD_model_no_div!BA52</f>
        <v>0</v>
      </c>
      <c r="J45" s="8">
        <f>FOD_model_no_div!BB52</f>
        <v>0</v>
      </c>
      <c r="K45" s="8">
        <f>FOD_model_no_div!BC52</f>
        <v>0</v>
      </c>
      <c r="L45" s="8">
        <f>FOD_model_no_div!BD52</f>
        <v>0</v>
      </c>
      <c r="M45" s="8">
        <f>FOD_model_no_div!BE52</f>
        <v>0</v>
      </c>
      <c r="N45" s="8">
        <f>FOD_model_no_div!BF52</f>
        <v>0</v>
      </c>
    </row>
    <row r="46" spans="2:14" x14ac:dyDescent="0.25">
      <c r="B46">
        <f>FOD_model_no_div!AT53</f>
        <v>41</v>
      </c>
      <c r="C46" s="8">
        <f>FOD_model_no_div!AU53</f>
        <v>0</v>
      </c>
      <c r="D46" s="8">
        <f>FOD_model_no_div!AV53</f>
        <v>0</v>
      </c>
      <c r="E46" s="8">
        <f>FOD_model_no_div!AW53</f>
        <v>0</v>
      </c>
      <c r="F46" s="8">
        <f>FOD_model_no_div!AX53</f>
        <v>0</v>
      </c>
      <c r="G46" s="8">
        <f>FOD_model_no_div!AY53</f>
        <v>0</v>
      </c>
      <c r="H46" s="8">
        <f>FOD_model_no_div!AZ53</f>
        <v>0</v>
      </c>
      <c r="I46" s="8">
        <f>FOD_model_no_div!BA53</f>
        <v>0</v>
      </c>
      <c r="J46" s="8">
        <f>FOD_model_no_div!BB53</f>
        <v>0</v>
      </c>
      <c r="K46" s="8">
        <f>FOD_model_no_div!BC53</f>
        <v>0</v>
      </c>
      <c r="L46" s="8">
        <f>FOD_model_no_div!BD53</f>
        <v>0</v>
      </c>
      <c r="M46" s="8">
        <f>FOD_model_no_div!BE53</f>
        <v>0</v>
      </c>
      <c r="N46" s="8">
        <f>FOD_model_no_div!BF53</f>
        <v>0</v>
      </c>
    </row>
    <row r="47" spans="2:14" x14ac:dyDescent="0.25">
      <c r="B47">
        <f>FOD_model_no_div!AT54</f>
        <v>42</v>
      </c>
      <c r="C47" s="8">
        <f>FOD_model_no_div!AU54</f>
        <v>0</v>
      </c>
      <c r="D47" s="8">
        <f>FOD_model_no_div!AV54</f>
        <v>0</v>
      </c>
      <c r="E47" s="8">
        <f>FOD_model_no_div!AW54</f>
        <v>0</v>
      </c>
      <c r="F47" s="8">
        <f>FOD_model_no_div!AX54</f>
        <v>0</v>
      </c>
      <c r="G47" s="8">
        <f>FOD_model_no_div!AY54</f>
        <v>0</v>
      </c>
      <c r="H47" s="8">
        <f>FOD_model_no_div!AZ54</f>
        <v>0</v>
      </c>
      <c r="I47" s="8">
        <f>FOD_model_no_div!BA54</f>
        <v>0</v>
      </c>
      <c r="J47" s="8">
        <f>FOD_model_no_div!BB54</f>
        <v>0</v>
      </c>
      <c r="K47" s="8">
        <f>FOD_model_no_div!BC54</f>
        <v>0</v>
      </c>
      <c r="L47" s="8">
        <f>FOD_model_no_div!BD54</f>
        <v>0</v>
      </c>
      <c r="M47" s="8">
        <f>FOD_model_no_div!BE54</f>
        <v>0</v>
      </c>
      <c r="N47" s="8">
        <f>FOD_model_no_div!BF54</f>
        <v>0</v>
      </c>
    </row>
    <row r="48" spans="2:14" x14ac:dyDescent="0.25">
      <c r="B48">
        <f>FOD_model_no_div!AT55</f>
        <v>43</v>
      </c>
      <c r="C48" s="8">
        <f>FOD_model_no_div!AU55</f>
        <v>0</v>
      </c>
      <c r="D48" s="8">
        <f>FOD_model_no_div!AV55</f>
        <v>0</v>
      </c>
      <c r="E48" s="8">
        <f>FOD_model_no_div!AW55</f>
        <v>0</v>
      </c>
      <c r="F48" s="8">
        <f>FOD_model_no_div!AX55</f>
        <v>0</v>
      </c>
      <c r="G48" s="8">
        <f>FOD_model_no_div!AY55</f>
        <v>0</v>
      </c>
      <c r="H48" s="8">
        <f>FOD_model_no_div!AZ55</f>
        <v>0</v>
      </c>
      <c r="I48" s="8">
        <f>FOD_model_no_div!BA55</f>
        <v>0</v>
      </c>
      <c r="J48" s="8">
        <f>FOD_model_no_div!BB55</f>
        <v>0</v>
      </c>
      <c r="K48" s="8">
        <f>FOD_model_no_div!BC55</f>
        <v>0</v>
      </c>
      <c r="L48" s="8">
        <f>FOD_model_no_div!BD55</f>
        <v>0</v>
      </c>
      <c r="M48" s="8">
        <f>FOD_model_no_div!BE55</f>
        <v>0</v>
      </c>
      <c r="N48" s="8">
        <f>FOD_model_no_div!BF55</f>
        <v>0</v>
      </c>
    </row>
    <row r="49" spans="2:14" x14ac:dyDescent="0.25">
      <c r="B49">
        <f>FOD_model_no_div!AT56</f>
        <v>44</v>
      </c>
      <c r="C49" s="8">
        <f>FOD_model_no_div!AU56</f>
        <v>0</v>
      </c>
      <c r="D49" s="8">
        <f>FOD_model_no_div!AV56</f>
        <v>0</v>
      </c>
      <c r="E49" s="8">
        <f>FOD_model_no_div!AW56</f>
        <v>0</v>
      </c>
      <c r="F49" s="8">
        <f>FOD_model_no_div!AX56</f>
        <v>0</v>
      </c>
      <c r="G49" s="8">
        <f>FOD_model_no_div!AY56</f>
        <v>0</v>
      </c>
      <c r="H49" s="8">
        <f>FOD_model_no_div!AZ56</f>
        <v>0</v>
      </c>
      <c r="I49" s="8">
        <f>FOD_model_no_div!BA56</f>
        <v>0</v>
      </c>
      <c r="J49" s="8">
        <f>FOD_model_no_div!BB56</f>
        <v>0</v>
      </c>
      <c r="K49" s="8">
        <f>FOD_model_no_div!BC56</f>
        <v>0</v>
      </c>
      <c r="L49" s="8">
        <f>FOD_model_no_div!BD56</f>
        <v>0</v>
      </c>
      <c r="M49" s="8">
        <f>FOD_model_no_div!BE56</f>
        <v>0</v>
      </c>
      <c r="N49" s="8">
        <f>FOD_model_no_div!BF56</f>
        <v>0</v>
      </c>
    </row>
    <row r="50" spans="2:14" x14ac:dyDescent="0.25">
      <c r="B50">
        <f>FOD_model_no_div!AT57</f>
        <v>45</v>
      </c>
      <c r="C50" s="8">
        <f>FOD_model_no_div!AU57</f>
        <v>0</v>
      </c>
      <c r="D50" s="8">
        <f>FOD_model_no_div!AV57</f>
        <v>0</v>
      </c>
      <c r="E50" s="8">
        <f>FOD_model_no_div!AW57</f>
        <v>0</v>
      </c>
      <c r="F50" s="8">
        <f>FOD_model_no_div!AX57</f>
        <v>0</v>
      </c>
      <c r="G50" s="8">
        <f>FOD_model_no_div!AY57</f>
        <v>0</v>
      </c>
      <c r="H50" s="8">
        <f>FOD_model_no_div!AZ57</f>
        <v>0</v>
      </c>
      <c r="I50" s="8">
        <f>FOD_model_no_div!BA57</f>
        <v>0</v>
      </c>
      <c r="J50" s="8">
        <f>FOD_model_no_div!BB57</f>
        <v>0</v>
      </c>
      <c r="K50" s="8">
        <f>FOD_model_no_div!BC57</f>
        <v>0</v>
      </c>
      <c r="L50" s="8">
        <f>FOD_model_no_div!BD57</f>
        <v>0</v>
      </c>
      <c r="M50" s="8">
        <f>FOD_model_no_div!BE57</f>
        <v>0</v>
      </c>
      <c r="N50" s="8">
        <f>FOD_model_no_div!BF57</f>
        <v>0</v>
      </c>
    </row>
    <row r="51" spans="2:14" x14ac:dyDescent="0.25">
      <c r="B51">
        <f>FOD_model_no_div!AT58</f>
        <v>46</v>
      </c>
      <c r="C51" s="8">
        <f>FOD_model_no_div!AU58</f>
        <v>0</v>
      </c>
      <c r="D51" s="8">
        <f>FOD_model_no_div!AV58</f>
        <v>0</v>
      </c>
      <c r="E51" s="8">
        <f>FOD_model_no_div!AW58</f>
        <v>0</v>
      </c>
      <c r="F51" s="8">
        <f>FOD_model_no_div!AX58</f>
        <v>0</v>
      </c>
      <c r="G51" s="8">
        <f>FOD_model_no_div!AY58</f>
        <v>0</v>
      </c>
      <c r="H51" s="8">
        <f>FOD_model_no_div!AZ58</f>
        <v>0</v>
      </c>
      <c r="I51" s="8">
        <f>FOD_model_no_div!BA58</f>
        <v>0</v>
      </c>
      <c r="J51" s="8">
        <f>FOD_model_no_div!BB58</f>
        <v>0</v>
      </c>
      <c r="K51" s="8">
        <f>FOD_model_no_div!BC58</f>
        <v>0</v>
      </c>
      <c r="L51" s="8">
        <f>FOD_model_no_div!BD58</f>
        <v>0</v>
      </c>
      <c r="M51" s="8">
        <f>FOD_model_no_div!BE58</f>
        <v>0</v>
      </c>
      <c r="N51" s="8">
        <f>FOD_model_no_div!BF58</f>
        <v>0</v>
      </c>
    </row>
    <row r="52" spans="2:14" x14ac:dyDescent="0.25">
      <c r="B52">
        <f>FOD_model_no_div!AT59</f>
        <v>47</v>
      </c>
      <c r="C52" s="8">
        <f>FOD_model_no_div!AU59</f>
        <v>0</v>
      </c>
      <c r="D52" s="8">
        <f>FOD_model_no_div!AV59</f>
        <v>0</v>
      </c>
      <c r="E52" s="8">
        <f>FOD_model_no_div!AW59</f>
        <v>0</v>
      </c>
      <c r="F52" s="8">
        <f>FOD_model_no_div!AX59</f>
        <v>0</v>
      </c>
      <c r="G52" s="8">
        <f>FOD_model_no_div!AY59</f>
        <v>0</v>
      </c>
      <c r="H52" s="8">
        <f>FOD_model_no_div!AZ59</f>
        <v>0</v>
      </c>
      <c r="I52" s="8">
        <f>FOD_model_no_div!BA59</f>
        <v>0</v>
      </c>
      <c r="J52" s="8">
        <f>FOD_model_no_div!BB59</f>
        <v>0</v>
      </c>
      <c r="K52" s="8">
        <f>FOD_model_no_div!BC59</f>
        <v>0</v>
      </c>
      <c r="L52" s="8">
        <f>FOD_model_no_div!BD59</f>
        <v>0</v>
      </c>
      <c r="M52" s="8">
        <f>FOD_model_no_div!BE59</f>
        <v>0</v>
      </c>
      <c r="N52" s="8">
        <f>FOD_model_no_div!BF59</f>
        <v>0</v>
      </c>
    </row>
    <row r="53" spans="2:14" x14ac:dyDescent="0.25">
      <c r="B53">
        <f>FOD_model_no_div!AT60</f>
        <v>48</v>
      </c>
      <c r="C53" s="8">
        <f>FOD_model_no_div!AU60</f>
        <v>0</v>
      </c>
      <c r="D53" s="8">
        <f>FOD_model_no_div!AV60</f>
        <v>0</v>
      </c>
      <c r="E53" s="8">
        <f>FOD_model_no_div!AW60</f>
        <v>0</v>
      </c>
      <c r="F53" s="8">
        <f>FOD_model_no_div!AX60</f>
        <v>0</v>
      </c>
      <c r="G53" s="8">
        <f>FOD_model_no_div!AY60</f>
        <v>0</v>
      </c>
      <c r="H53" s="8">
        <f>FOD_model_no_div!AZ60</f>
        <v>0</v>
      </c>
      <c r="I53" s="8">
        <f>FOD_model_no_div!BA60</f>
        <v>0</v>
      </c>
      <c r="J53" s="8">
        <f>FOD_model_no_div!BB60</f>
        <v>0</v>
      </c>
      <c r="K53" s="8">
        <f>FOD_model_no_div!BC60</f>
        <v>0</v>
      </c>
      <c r="L53" s="8">
        <f>FOD_model_no_div!BD60</f>
        <v>0</v>
      </c>
      <c r="M53" s="8">
        <f>FOD_model_no_div!BE60</f>
        <v>0</v>
      </c>
      <c r="N53" s="8">
        <f>FOD_model_no_div!BF60</f>
        <v>0</v>
      </c>
    </row>
    <row r="54" spans="2:14" x14ac:dyDescent="0.25">
      <c r="B54">
        <f>FOD_model_no_div!AT61</f>
        <v>49</v>
      </c>
      <c r="C54" s="8">
        <f>FOD_model_no_div!AU61</f>
        <v>0</v>
      </c>
      <c r="D54" s="8">
        <f>FOD_model_no_div!AV61</f>
        <v>0</v>
      </c>
      <c r="E54" s="8">
        <f>FOD_model_no_div!AW61</f>
        <v>0</v>
      </c>
      <c r="F54" s="8">
        <f>FOD_model_no_div!AX61</f>
        <v>0</v>
      </c>
      <c r="G54" s="8">
        <f>FOD_model_no_div!AY61</f>
        <v>0</v>
      </c>
      <c r="H54" s="8">
        <f>FOD_model_no_div!AZ61</f>
        <v>0</v>
      </c>
      <c r="I54" s="8">
        <f>FOD_model_no_div!BA61</f>
        <v>0</v>
      </c>
      <c r="J54" s="8">
        <f>FOD_model_no_div!BB61</f>
        <v>0</v>
      </c>
      <c r="K54" s="8">
        <f>FOD_model_no_div!BC61</f>
        <v>0</v>
      </c>
      <c r="L54" s="8">
        <f>FOD_model_no_div!BD61</f>
        <v>0</v>
      </c>
      <c r="M54" s="8">
        <f>FOD_model_no_div!BE61</f>
        <v>0</v>
      </c>
      <c r="N54" s="8">
        <f>FOD_model_no_div!BF61</f>
        <v>0</v>
      </c>
    </row>
    <row r="55" spans="2:14" x14ac:dyDescent="0.25">
      <c r="B55">
        <f>FOD_model_no_div!AT62</f>
        <v>50</v>
      </c>
      <c r="C55" s="8">
        <f>FOD_model_no_div!AU62</f>
        <v>0</v>
      </c>
      <c r="D55" s="8">
        <f>FOD_model_no_div!AV62</f>
        <v>0</v>
      </c>
      <c r="E55" s="8">
        <f>FOD_model_no_div!AW62</f>
        <v>0</v>
      </c>
      <c r="F55" s="8">
        <f>FOD_model_no_div!AX62</f>
        <v>0</v>
      </c>
      <c r="G55" s="8">
        <f>FOD_model_no_div!AY62</f>
        <v>0</v>
      </c>
      <c r="H55" s="8">
        <f>FOD_model_no_div!AZ62</f>
        <v>0</v>
      </c>
      <c r="I55" s="8">
        <f>FOD_model_no_div!BA62</f>
        <v>0</v>
      </c>
      <c r="J55" s="8">
        <f>FOD_model_no_div!BB62</f>
        <v>0</v>
      </c>
      <c r="K55" s="8">
        <f>FOD_model_no_div!BC62</f>
        <v>0</v>
      </c>
      <c r="L55" s="8">
        <f>FOD_model_no_div!BD62</f>
        <v>0</v>
      </c>
      <c r="M55" s="8">
        <f>FOD_model_no_div!BE62</f>
        <v>0</v>
      </c>
      <c r="N55" s="8">
        <f>FOD_model_no_div!BF62</f>
        <v>0</v>
      </c>
    </row>
    <row r="56" spans="2:14" x14ac:dyDescent="0.25">
      <c r="B56">
        <f>FOD_model_no_div!AT63</f>
        <v>51</v>
      </c>
      <c r="C56" s="8">
        <f>FOD_model_no_div!AU63</f>
        <v>0</v>
      </c>
      <c r="D56" s="8">
        <f>FOD_model_no_div!AV63</f>
        <v>0</v>
      </c>
      <c r="E56" s="8">
        <f>FOD_model_no_div!AW63</f>
        <v>0</v>
      </c>
      <c r="F56" s="8">
        <f>FOD_model_no_div!AX63</f>
        <v>0</v>
      </c>
      <c r="G56" s="8">
        <f>FOD_model_no_div!AY63</f>
        <v>0</v>
      </c>
      <c r="H56" s="8">
        <f>FOD_model_no_div!AZ63</f>
        <v>0</v>
      </c>
      <c r="I56" s="8">
        <f>FOD_model_no_div!BA63</f>
        <v>0</v>
      </c>
      <c r="J56" s="8">
        <f>FOD_model_no_div!BB63</f>
        <v>0</v>
      </c>
      <c r="K56" s="8">
        <f>FOD_model_no_div!BC63</f>
        <v>0</v>
      </c>
      <c r="L56" s="8">
        <f>FOD_model_no_div!BD63</f>
        <v>0</v>
      </c>
      <c r="M56" s="8">
        <f>FOD_model_no_div!BE63</f>
        <v>0</v>
      </c>
      <c r="N56" s="8">
        <f>FOD_model_no_div!BF63</f>
        <v>0</v>
      </c>
    </row>
    <row r="57" spans="2:14" x14ac:dyDescent="0.25">
      <c r="B57">
        <f>FOD_model_no_div!AT64</f>
        <v>52</v>
      </c>
      <c r="C57" s="8">
        <f>FOD_model_no_div!AU64</f>
        <v>0</v>
      </c>
      <c r="D57" s="8">
        <f>FOD_model_no_div!AV64</f>
        <v>0</v>
      </c>
      <c r="E57" s="8">
        <f>FOD_model_no_div!AW64</f>
        <v>0</v>
      </c>
      <c r="F57" s="8">
        <f>FOD_model_no_div!AX64</f>
        <v>0</v>
      </c>
      <c r="G57" s="8">
        <f>FOD_model_no_div!AY64</f>
        <v>0</v>
      </c>
      <c r="H57" s="8">
        <f>FOD_model_no_div!AZ64</f>
        <v>0</v>
      </c>
      <c r="I57" s="8">
        <f>FOD_model_no_div!BA64</f>
        <v>0</v>
      </c>
      <c r="J57" s="8">
        <f>FOD_model_no_div!BB64</f>
        <v>0</v>
      </c>
      <c r="K57" s="8">
        <f>FOD_model_no_div!BC64</f>
        <v>0</v>
      </c>
      <c r="L57" s="8">
        <f>FOD_model_no_div!BD64</f>
        <v>0</v>
      </c>
      <c r="M57" s="8">
        <f>FOD_model_no_div!BE64</f>
        <v>0</v>
      </c>
      <c r="N57" s="8">
        <f>FOD_model_no_div!BF64</f>
        <v>0</v>
      </c>
    </row>
    <row r="58" spans="2:14" x14ac:dyDescent="0.25">
      <c r="B58">
        <f>FOD_model_no_div!AT65</f>
        <v>53</v>
      </c>
      <c r="C58" s="8">
        <f>FOD_model_no_div!AU65</f>
        <v>0</v>
      </c>
      <c r="D58" s="8">
        <f>FOD_model_no_div!AV65</f>
        <v>0</v>
      </c>
      <c r="E58" s="8">
        <f>FOD_model_no_div!AW65</f>
        <v>0</v>
      </c>
      <c r="F58" s="8">
        <f>FOD_model_no_div!AX65</f>
        <v>0</v>
      </c>
      <c r="G58" s="8">
        <f>FOD_model_no_div!AY65</f>
        <v>0</v>
      </c>
      <c r="H58" s="8">
        <f>FOD_model_no_div!AZ65</f>
        <v>0</v>
      </c>
      <c r="I58" s="8">
        <f>FOD_model_no_div!BA65</f>
        <v>0</v>
      </c>
      <c r="J58" s="8">
        <f>FOD_model_no_div!BB65</f>
        <v>0</v>
      </c>
      <c r="K58" s="8">
        <f>FOD_model_no_div!BC65</f>
        <v>0</v>
      </c>
      <c r="L58" s="8">
        <f>FOD_model_no_div!BD65</f>
        <v>0</v>
      </c>
      <c r="M58" s="8">
        <f>FOD_model_no_div!BE65</f>
        <v>0</v>
      </c>
      <c r="N58" s="8">
        <f>FOD_model_no_div!BF65</f>
        <v>0</v>
      </c>
    </row>
    <row r="59" spans="2:14" x14ac:dyDescent="0.25">
      <c r="B59">
        <f>FOD_model_no_div!AT66</f>
        <v>54</v>
      </c>
      <c r="C59" s="8">
        <f>FOD_model_no_div!AU66</f>
        <v>0</v>
      </c>
      <c r="D59" s="8">
        <f>FOD_model_no_div!AV66</f>
        <v>0</v>
      </c>
      <c r="E59" s="8">
        <f>FOD_model_no_div!AW66</f>
        <v>0</v>
      </c>
      <c r="F59" s="8">
        <f>FOD_model_no_div!AX66</f>
        <v>0</v>
      </c>
      <c r="G59" s="8">
        <f>FOD_model_no_div!AY66</f>
        <v>0</v>
      </c>
      <c r="H59" s="8">
        <f>FOD_model_no_div!AZ66</f>
        <v>0</v>
      </c>
      <c r="I59" s="8">
        <f>FOD_model_no_div!BA66</f>
        <v>0</v>
      </c>
      <c r="J59" s="8">
        <f>FOD_model_no_div!BB66</f>
        <v>0</v>
      </c>
      <c r="K59" s="8">
        <f>FOD_model_no_div!BC66</f>
        <v>0</v>
      </c>
      <c r="L59" s="8">
        <f>FOD_model_no_div!BD66</f>
        <v>0</v>
      </c>
      <c r="M59" s="8">
        <f>FOD_model_no_div!BE66</f>
        <v>0</v>
      </c>
      <c r="N59" s="8">
        <f>FOD_model_no_div!BF66</f>
        <v>0</v>
      </c>
    </row>
    <row r="60" spans="2:14" x14ac:dyDescent="0.25">
      <c r="B60">
        <f>FOD_model_no_div!AT67</f>
        <v>55</v>
      </c>
      <c r="C60" s="8">
        <f>FOD_model_no_div!AU67</f>
        <v>0</v>
      </c>
      <c r="D60" s="8">
        <f>FOD_model_no_div!AV67</f>
        <v>0</v>
      </c>
      <c r="E60" s="8">
        <f>FOD_model_no_div!AW67</f>
        <v>0</v>
      </c>
      <c r="F60" s="8">
        <f>FOD_model_no_div!AX67</f>
        <v>0</v>
      </c>
      <c r="G60" s="8">
        <f>FOD_model_no_div!AY67</f>
        <v>0</v>
      </c>
      <c r="H60" s="8">
        <f>FOD_model_no_div!AZ67</f>
        <v>0</v>
      </c>
      <c r="I60" s="8">
        <f>FOD_model_no_div!BA67</f>
        <v>0</v>
      </c>
      <c r="J60" s="8">
        <f>FOD_model_no_div!BB67</f>
        <v>0</v>
      </c>
      <c r="K60" s="8">
        <f>FOD_model_no_div!BC67</f>
        <v>0</v>
      </c>
      <c r="L60" s="8">
        <f>FOD_model_no_div!BD67</f>
        <v>0</v>
      </c>
      <c r="M60" s="8">
        <f>FOD_model_no_div!BE67</f>
        <v>0</v>
      </c>
      <c r="N60" s="8">
        <f>FOD_model_no_div!BF67</f>
        <v>0</v>
      </c>
    </row>
    <row r="61" spans="2:14" x14ac:dyDescent="0.25">
      <c r="B61">
        <f>FOD_model_no_div!AT68</f>
        <v>56</v>
      </c>
      <c r="C61" s="8">
        <f>FOD_model_no_div!AU68</f>
        <v>0</v>
      </c>
      <c r="D61" s="8">
        <f>FOD_model_no_div!AV68</f>
        <v>0</v>
      </c>
      <c r="E61" s="8">
        <f>FOD_model_no_div!AW68</f>
        <v>0</v>
      </c>
      <c r="F61" s="8">
        <f>FOD_model_no_div!AX68</f>
        <v>0</v>
      </c>
      <c r="G61" s="8">
        <f>FOD_model_no_div!AY68</f>
        <v>0</v>
      </c>
      <c r="H61" s="8">
        <f>FOD_model_no_div!AZ68</f>
        <v>0</v>
      </c>
      <c r="I61" s="8">
        <f>FOD_model_no_div!BA68</f>
        <v>0</v>
      </c>
      <c r="J61" s="8">
        <f>FOD_model_no_div!BB68</f>
        <v>0</v>
      </c>
      <c r="K61" s="8">
        <f>FOD_model_no_div!BC68</f>
        <v>0</v>
      </c>
      <c r="L61" s="8">
        <f>FOD_model_no_div!BD68</f>
        <v>0</v>
      </c>
      <c r="M61" s="8">
        <f>FOD_model_no_div!BE68</f>
        <v>0</v>
      </c>
      <c r="N61" s="8">
        <f>FOD_model_no_div!BF68</f>
        <v>0</v>
      </c>
    </row>
    <row r="62" spans="2:14" x14ac:dyDescent="0.25">
      <c r="B62">
        <f>FOD_model_no_div!AT69</f>
        <v>57</v>
      </c>
      <c r="C62" s="8">
        <f>FOD_model_no_div!AU69</f>
        <v>0</v>
      </c>
      <c r="D62" s="8">
        <f>FOD_model_no_div!AV69</f>
        <v>0</v>
      </c>
      <c r="E62" s="8">
        <f>FOD_model_no_div!AW69</f>
        <v>0</v>
      </c>
      <c r="F62" s="8">
        <f>FOD_model_no_div!AX69</f>
        <v>0</v>
      </c>
      <c r="G62" s="8">
        <f>FOD_model_no_div!AY69</f>
        <v>0</v>
      </c>
      <c r="H62" s="8">
        <f>FOD_model_no_div!AZ69</f>
        <v>0</v>
      </c>
      <c r="I62" s="8">
        <f>FOD_model_no_div!BA69</f>
        <v>0</v>
      </c>
      <c r="J62" s="8">
        <f>FOD_model_no_div!BB69</f>
        <v>0</v>
      </c>
      <c r="K62" s="8">
        <f>FOD_model_no_div!BC69</f>
        <v>0</v>
      </c>
      <c r="L62" s="8">
        <f>FOD_model_no_div!BD69</f>
        <v>0</v>
      </c>
      <c r="M62" s="8">
        <f>FOD_model_no_div!BE69</f>
        <v>0</v>
      </c>
      <c r="N62" s="8">
        <f>FOD_model_no_div!BF69</f>
        <v>0</v>
      </c>
    </row>
    <row r="63" spans="2:14" x14ac:dyDescent="0.25">
      <c r="B63">
        <f>FOD_model_no_div!AT70</f>
        <v>58</v>
      </c>
      <c r="C63" s="8">
        <f>FOD_model_no_div!AU70</f>
        <v>0</v>
      </c>
      <c r="D63" s="8">
        <f>FOD_model_no_div!AV70</f>
        <v>0</v>
      </c>
      <c r="E63" s="8">
        <f>FOD_model_no_div!AW70</f>
        <v>0</v>
      </c>
      <c r="F63" s="8">
        <f>FOD_model_no_div!AX70</f>
        <v>0</v>
      </c>
      <c r="G63" s="8">
        <f>FOD_model_no_div!AY70</f>
        <v>0</v>
      </c>
      <c r="H63" s="8">
        <f>FOD_model_no_div!AZ70</f>
        <v>0</v>
      </c>
      <c r="I63" s="8">
        <f>FOD_model_no_div!BA70</f>
        <v>0</v>
      </c>
      <c r="J63" s="8">
        <f>FOD_model_no_div!BB70</f>
        <v>0</v>
      </c>
      <c r="K63" s="8">
        <f>FOD_model_no_div!BC70</f>
        <v>0</v>
      </c>
      <c r="L63" s="8">
        <f>FOD_model_no_div!BD70</f>
        <v>0</v>
      </c>
      <c r="M63" s="8">
        <f>FOD_model_no_div!BE70</f>
        <v>0</v>
      </c>
      <c r="N63" s="8">
        <f>FOD_model_no_div!BF70</f>
        <v>0</v>
      </c>
    </row>
    <row r="64" spans="2:14" x14ac:dyDescent="0.25">
      <c r="B64">
        <f>FOD_model_no_div!AT71</f>
        <v>59</v>
      </c>
      <c r="C64" s="8">
        <f>FOD_model_no_div!AU71</f>
        <v>0</v>
      </c>
      <c r="D64" s="8">
        <f>FOD_model_no_div!AV71</f>
        <v>0</v>
      </c>
      <c r="E64" s="8">
        <f>FOD_model_no_div!AW71</f>
        <v>0</v>
      </c>
      <c r="F64" s="8">
        <f>FOD_model_no_div!AX71</f>
        <v>0</v>
      </c>
      <c r="G64" s="8">
        <f>FOD_model_no_div!AY71</f>
        <v>0</v>
      </c>
      <c r="H64" s="8">
        <f>FOD_model_no_div!AZ71</f>
        <v>0</v>
      </c>
      <c r="I64" s="8">
        <f>FOD_model_no_div!BA71</f>
        <v>0</v>
      </c>
      <c r="J64" s="8">
        <f>FOD_model_no_div!BB71</f>
        <v>0</v>
      </c>
      <c r="K64" s="8">
        <f>FOD_model_no_div!BC71</f>
        <v>0</v>
      </c>
      <c r="L64" s="8">
        <f>FOD_model_no_div!BD71</f>
        <v>0</v>
      </c>
      <c r="M64" s="8">
        <f>FOD_model_no_div!BE71</f>
        <v>0</v>
      </c>
      <c r="N64" s="8">
        <f>FOD_model_no_div!BF71</f>
        <v>0</v>
      </c>
    </row>
    <row r="65" spans="2:14" x14ac:dyDescent="0.25">
      <c r="B65">
        <f>FOD_model_no_div!AT72</f>
        <v>60</v>
      </c>
      <c r="C65" s="8">
        <f>FOD_model_no_div!AU72</f>
        <v>0</v>
      </c>
      <c r="D65" s="8">
        <f>FOD_model_no_div!AV72</f>
        <v>0</v>
      </c>
      <c r="E65" s="8">
        <f>FOD_model_no_div!AW72</f>
        <v>0</v>
      </c>
      <c r="F65" s="8">
        <f>FOD_model_no_div!AX72</f>
        <v>0</v>
      </c>
      <c r="G65" s="8">
        <f>FOD_model_no_div!AY72</f>
        <v>0</v>
      </c>
      <c r="H65" s="8">
        <f>FOD_model_no_div!AZ72</f>
        <v>0</v>
      </c>
      <c r="I65" s="8">
        <f>FOD_model_no_div!BA72</f>
        <v>0</v>
      </c>
      <c r="J65" s="8">
        <f>FOD_model_no_div!BB72</f>
        <v>0</v>
      </c>
      <c r="K65" s="8">
        <f>FOD_model_no_div!BC72</f>
        <v>0</v>
      </c>
      <c r="L65" s="8">
        <f>FOD_model_no_div!BD72</f>
        <v>0</v>
      </c>
      <c r="M65" s="8">
        <f>FOD_model_no_div!BE72</f>
        <v>0</v>
      </c>
      <c r="N65" s="8">
        <f>FOD_model_no_div!BF72</f>
        <v>0</v>
      </c>
    </row>
    <row r="66" spans="2:14" x14ac:dyDescent="0.25">
      <c r="B66">
        <f>FOD_model_no_div!AT73</f>
        <v>61</v>
      </c>
      <c r="C66" s="8">
        <f>FOD_model_no_div!AU73</f>
        <v>0</v>
      </c>
      <c r="D66" s="8">
        <f>FOD_model_no_div!AV73</f>
        <v>0</v>
      </c>
      <c r="E66" s="8">
        <f>FOD_model_no_div!AW73</f>
        <v>0</v>
      </c>
      <c r="F66" s="8">
        <f>FOD_model_no_div!AX73</f>
        <v>0</v>
      </c>
      <c r="G66" s="8">
        <f>FOD_model_no_div!AY73</f>
        <v>0</v>
      </c>
      <c r="H66" s="8">
        <f>FOD_model_no_div!AZ73</f>
        <v>0</v>
      </c>
      <c r="I66" s="8">
        <f>FOD_model_no_div!BA73</f>
        <v>0</v>
      </c>
      <c r="J66" s="8">
        <f>FOD_model_no_div!BB73</f>
        <v>0</v>
      </c>
      <c r="K66" s="8">
        <f>FOD_model_no_div!BC73</f>
        <v>0</v>
      </c>
      <c r="L66" s="8">
        <f>FOD_model_no_div!BD73</f>
        <v>0</v>
      </c>
      <c r="M66" s="8">
        <f>FOD_model_no_div!BE73</f>
        <v>0</v>
      </c>
      <c r="N66" s="8">
        <f>FOD_model_no_div!BF73</f>
        <v>0</v>
      </c>
    </row>
    <row r="67" spans="2:14" x14ac:dyDescent="0.25">
      <c r="B67">
        <f>FOD_model_no_div!AT74</f>
        <v>62</v>
      </c>
      <c r="C67" s="8">
        <f>FOD_model_no_div!AU74</f>
        <v>0</v>
      </c>
      <c r="D67" s="8">
        <f>FOD_model_no_div!AV74</f>
        <v>0</v>
      </c>
      <c r="E67" s="8">
        <f>FOD_model_no_div!AW74</f>
        <v>0</v>
      </c>
      <c r="F67" s="8">
        <f>FOD_model_no_div!AX74</f>
        <v>0</v>
      </c>
      <c r="G67" s="8">
        <f>FOD_model_no_div!AY74</f>
        <v>0</v>
      </c>
      <c r="H67" s="8">
        <f>FOD_model_no_div!AZ74</f>
        <v>0</v>
      </c>
      <c r="I67" s="8">
        <f>FOD_model_no_div!BA74</f>
        <v>0</v>
      </c>
      <c r="J67" s="8">
        <f>FOD_model_no_div!BB74</f>
        <v>0</v>
      </c>
      <c r="K67" s="8">
        <f>FOD_model_no_div!BC74</f>
        <v>0</v>
      </c>
      <c r="L67" s="8">
        <f>FOD_model_no_div!BD74</f>
        <v>0</v>
      </c>
      <c r="M67" s="8">
        <f>FOD_model_no_div!BE74</f>
        <v>0</v>
      </c>
      <c r="N67" s="8">
        <f>FOD_model_no_div!BF74</f>
        <v>0</v>
      </c>
    </row>
    <row r="68" spans="2:14" x14ac:dyDescent="0.25">
      <c r="B68">
        <f>FOD_model_no_div!AT75</f>
        <v>63</v>
      </c>
      <c r="C68" s="8">
        <f>FOD_model_no_div!AU75</f>
        <v>0</v>
      </c>
      <c r="D68" s="8">
        <f>FOD_model_no_div!AV75</f>
        <v>0</v>
      </c>
      <c r="E68" s="8">
        <f>FOD_model_no_div!AW75</f>
        <v>0</v>
      </c>
      <c r="F68" s="8">
        <f>FOD_model_no_div!AX75</f>
        <v>0</v>
      </c>
      <c r="G68" s="8">
        <f>FOD_model_no_div!AY75</f>
        <v>0</v>
      </c>
      <c r="H68" s="8">
        <f>FOD_model_no_div!AZ75</f>
        <v>0</v>
      </c>
      <c r="I68" s="8">
        <f>FOD_model_no_div!BA75</f>
        <v>0</v>
      </c>
      <c r="J68" s="8">
        <f>FOD_model_no_div!BB75</f>
        <v>0</v>
      </c>
      <c r="K68" s="8">
        <f>FOD_model_no_div!BC75</f>
        <v>0</v>
      </c>
      <c r="L68" s="8">
        <f>FOD_model_no_div!BD75</f>
        <v>0</v>
      </c>
      <c r="M68" s="8">
        <f>FOD_model_no_div!BE75</f>
        <v>0</v>
      </c>
      <c r="N68" s="8">
        <f>FOD_model_no_div!BF75</f>
        <v>0</v>
      </c>
    </row>
    <row r="69" spans="2:14" x14ac:dyDescent="0.25">
      <c r="B69">
        <f>FOD_model_no_div!AT76</f>
        <v>64</v>
      </c>
      <c r="C69" s="8">
        <f>FOD_model_no_div!AU76</f>
        <v>0</v>
      </c>
      <c r="D69" s="8">
        <f>FOD_model_no_div!AV76</f>
        <v>0</v>
      </c>
      <c r="E69" s="8">
        <f>FOD_model_no_div!AW76</f>
        <v>0</v>
      </c>
      <c r="F69" s="8">
        <f>FOD_model_no_div!AX76</f>
        <v>0</v>
      </c>
      <c r="G69" s="8">
        <f>FOD_model_no_div!AY76</f>
        <v>0</v>
      </c>
      <c r="H69" s="8">
        <f>FOD_model_no_div!AZ76</f>
        <v>0</v>
      </c>
      <c r="I69" s="8">
        <f>FOD_model_no_div!BA76</f>
        <v>0</v>
      </c>
      <c r="J69" s="8">
        <f>FOD_model_no_div!BB76</f>
        <v>0</v>
      </c>
      <c r="K69" s="8">
        <f>FOD_model_no_div!BC76</f>
        <v>0</v>
      </c>
      <c r="L69" s="8">
        <f>FOD_model_no_div!BD76</f>
        <v>0</v>
      </c>
      <c r="M69" s="8">
        <f>FOD_model_no_div!BE76</f>
        <v>0</v>
      </c>
      <c r="N69" s="8">
        <f>FOD_model_no_div!BF76</f>
        <v>0</v>
      </c>
    </row>
    <row r="70" spans="2:14" x14ac:dyDescent="0.25">
      <c r="B70">
        <f>FOD_model_no_div!AT77</f>
        <v>65</v>
      </c>
      <c r="C70" s="8">
        <f>FOD_model_no_div!AU77</f>
        <v>0</v>
      </c>
      <c r="D70" s="8">
        <f>FOD_model_no_div!AV77</f>
        <v>0</v>
      </c>
      <c r="E70" s="8">
        <f>FOD_model_no_div!AW77</f>
        <v>0</v>
      </c>
      <c r="F70" s="8">
        <f>FOD_model_no_div!AX77</f>
        <v>0</v>
      </c>
      <c r="G70" s="8">
        <f>FOD_model_no_div!AY77</f>
        <v>0</v>
      </c>
      <c r="H70" s="8">
        <f>FOD_model_no_div!AZ77</f>
        <v>0</v>
      </c>
      <c r="I70" s="8">
        <f>FOD_model_no_div!BA77</f>
        <v>0</v>
      </c>
      <c r="J70" s="8">
        <f>FOD_model_no_div!BB77</f>
        <v>0</v>
      </c>
      <c r="K70" s="8">
        <f>FOD_model_no_div!BC77</f>
        <v>0</v>
      </c>
      <c r="L70" s="8">
        <f>FOD_model_no_div!BD77</f>
        <v>0</v>
      </c>
      <c r="M70" s="8">
        <f>FOD_model_no_div!BE77</f>
        <v>0</v>
      </c>
      <c r="N70" s="8">
        <f>FOD_model_no_div!BF77</f>
        <v>0</v>
      </c>
    </row>
    <row r="71" spans="2:14" x14ac:dyDescent="0.25">
      <c r="B71">
        <f>FOD_model_no_div!AT78</f>
        <v>66</v>
      </c>
      <c r="C71" s="8">
        <f>FOD_model_no_div!AU78</f>
        <v>0</v>
      </c>
      <c r="D71" s="8">
        <f>FOD_model_no_div!AV78</f>
        <v>0</v>
      </c>
      <c r="E71" s="8">
        <f>FOD_model_no_div!AW78</f>
        <v>0</v>
      </c>
      <c r="F71" s="8">
        <f>FOD_model_no_div!AX78</f>
        <v>0</v>
      </c>
      <c r="G71" s="8">
        <f>FOD_model_no_div!AY78</f>
        <v>0</v>
      </c>
      <c r="H71" s="8">
        <f>FOD_model_no_div!AZ78</f>
        <v>0</v>
      </c>
      <c r="I71" s="8">
        <f>FOD_model_no_div!BA78</f>
        <v>0</v>
      </c>
      <c r="J71" s="8">
        <f>FOD_model_no_div!BB78</f>
        <v>0</v>
      </c>
      <c r="K71" s="8">
        <f>FOD_model_no_div!BC78</f>
        <v>0</v>
      </c>
      <c r="L71" s="8">
        <f>FOD_model_no_div!BD78</f>
        <v>0</v>
      </c>
      <c r="M71" s="8">
        <f>FOD_model_no_div!BE78</f>
        <v>0</v>
      </c>
      <c r="N71" s="8">
        <f>FOD_model_no_div!BF78</f>
        <v>0</v>
      </c>
    </row>
    <row r="72" spans="2:14" x14ac:dyDescent="0.25">
      <c r="B72">
        <f>FOD_model_no_div!AT79</f>
        <v>67</v>
      </c>
      <c r="C72" s="8">
        <f>FOD_model_no_div!AU79</f>
        <v>0</v>
      </c>
      <c r="D72" s="8">
        <f>FOD_model_no_div!AV79</f>
        <v>0</v>
      </c>
      <c r="E72" s="8">
        <f>FOD_model_no_div!AW79</f>
        <v>0</v>
      </c>
      <c r="F72" s="8">
        <f>FOD_model_no_div!AX79</f>
        <v>0</v>
      </c>
      <c r="G72" s="8">
        <f>FOD_model_no_div!AY79</f>
        <v>0</v>
      </c>
      <c r="H72" s="8">
        <f>FOD_model_no_div!AZ79</f>
        <v>0</v>
      </c>
      <c r="I72" s="8">
        <f>FOD_model_no_div!BA79</f>
        <v>0</v>
      </c>
      <c r="J72" s="8">
        <f>FOD_model_no_div!BB79</f>
        <v>0</v>
      </c>
      <c r="K72" s="8">
        <f>FOD_model_no_div!BC79</f>
        <v>0</v>
      </c>
      <c r="L72" s="8">
        <f>FOD_model_no_div!BD79</f>
        <v>0</v>
      </c>
      <c r="M72" s="8">
        <f>FOD_model_no_div!BE79</f>
        <v>0</v>
      </c>
      <c r="N72" s="8">
        <f>FOD_model_no_div!BF79</f>
        <v>0</v>
      </c>
    </row>
    <row r="73" spans="2:14" x14ac:dyDescent="0.25">
      <c r="B73">
        <f>FOD_model_no_div!AT80</f>
        <v>68</v>
      </c>
      <c r="C73" s="8">
        <f>FOD_model_no_div!AU80</f>
        <v>0</v>
      </c>
      <c r="D73" s="8">
        <f>FOD_model_no_div!AV80</f>
        <v>0</v>
      </c>
      <c r="E73" s="8">
        <f>FOD_model_no_div!AW80</f>
        <v>0</v>
      </c>
      <c r="F73" s="8">
        <f>FOD_model_no_div!AX80</f>
        <v>0</v>
      </c>
      <c r="G73" s="8">
        <f>FOD_model_no_div!AY80</f>
        <v>0</v>
      </c>
      <c r="H73" s="8">
        <f>FOD_model_no_div!AZ80</f>
        <v>0</v>
      </c>
      <c r="I73" s="8">
        <f>FOD_model_no_div!BA80</f>
        <v>0</v>
      </c>
      <c r="J73" s="8">
        <f>FOD_model_no_div!BB80</f>
        <v>0</v>
      </c>
      <c r="K73" s="8">
        <f>FOD_model_no_div!BC80</f>
        <v>0</v>
      </c>
      <c r="L73" s="8">
        <f>FOD_model_no_div!BD80</f>
        <v>0</v>
      </c>
      <c r="M73" s="8">
        <f>FOD_model_no_div!BE80</f>
        <v>0</v>
      </c>
      <c r="N73" s="8">
        <f>FOD_model_no_div!BF80</f>
        <v>0</v>
      </c>
    </row>
    <row r="74" spans="2:14" x14ac:dyDescent="0.25">
      <c r="B74">
        <f>FOD_model_no_div!AT81</f>
        <v>69</v>
      </c>
      <c r="C74" s="8">
        <f>FOD_model_no_div!AU81</f>
        <v>0</v>
      </c>
      <c r="D74" s="8">
        <f>FOD_model_no_div!AV81</f>
        <v>0</v>
      </c>
      <c r="E74" s="8">
        <f>FOD_model_no_div!AW81</f>
        <v>0</v>
      </c>
      <c r="F74" s="8">
        <f>FOD_model_no_div!AX81</f>
        <v>0</v>
      </c>
      <c r="G74" s="8">
        <f>FOD_model_no_div!AY81</f>
        <v>0</v>
      </c>
      <c r="H74" s="8">
        <f>FOD_model_no_div!AZ81</f>
        <v>0</v>
      </c>
      <c r="I74" s="8">
        <f>FOD_model_no_div!BA81</f>
        <v>0</v>
      </c>
      <c r="J74" s="8">
        <f>FOD_model_no_div!BB81</f>
        <v>0</v>
      </c>
      <c r="K74" s="8">
        <f>FOD_model_no_div!BC81</f>
        <v>0</v>
      </c>
      <c r="L74" s="8">
        <f>FOD_model_no_div!BD81</f>
        <v>0</v>
      </c>
      <c r="M74" s="8">
        <f>FOD_model_no_div!BE81</f>
        <v>0</v>
      </c>
      <c r="N74" s="8">
        <f>FOD_model_no_div!BF81</f>
        <v>0</v>
      </c>
    </row>
    <row r="75" spans="2:14" x14ac:dyDescent="0.25">
      <c r="B75">
        <f>FOD_model_no_div!AT82</f>
        <v>70</v>
      </c>
      <c r="C75" s="8">
        <f>FOD_model_no_div!AU82</f>
        <v>0</v>
      </c>
      <c r="D75" s="8">
        <f>FOD_model_no_div!AV82</f>
        <v>0</v>
      </c>
      <c r="E75" s="8">
        <f>FOD_model_no_div!AW82</f>
        <v>0</v>
      </c>
      <c r="F75" s="8">
        <f>FOD_model_no_div!AX82</f>
        <v>0</v>
      </c>
      <c r="G75" s="8">
        <f>FOD_model_no_div!AY82</f>
        <v>0</v>
      </c>
      <c r="H75" s="8">
        <f>FOD_model_no_div!AZ82</f>
        <v>0</v>
      </c>
      <c r="I75" s="8">
        <f>FOD_model_no_div!BA82</f>
        <v>0</v>
      </c>
      <c r="J75" s="8">
        <f>FOD_model_no_div!BB82</f>
        <v>0</v>
      </c>
      <c r="K75" s="8">
        <f>FOD_model_no_div!BC82</f>
        <v>0</v>
      </c>
      <c r="L75" s="8">
        <f>FOD_model_no_div!BD82</f>
        <v>0</v>
      </c>
      <c r="M75" s="8">
        <f>FOD_model_no_div!BE82</f>
        <v>0</v>
      </c>
      <c r="N75" s="8">
        <f>FOD_model_no_div!BF82</f>
        <v>0</v>
      </c>
    </row>
    <row r="76" spans="2:14" x14ac:dyDescent="0.25">
      <c r="B76">
        <f>FOD_model_no_div!AT83</f>
        <v>71</v>
      </c>
      <c r="C76" s="8">
        <f>FOD_model_no_div!AU83</f>
        <v>0</v>
      </c>
      <c r="D76" s="8">
        <f>FOD_model_no_div!AV83</f>
        <v>0</v>
      </c>
      <c r="E76" s="8">
        <f>FOD_model_no_div!AW83</f>
        <v>0</v>
      </c>
      <c r="F76" s="8">
        <f>FOD_model_no_div!AX83</f>
        <v>0</v>
      </c>
      <c r="G76" s="8">
        <f>FOD_model_no_div!AY83</f>
        <v>0</v>
      </c>
      <c r="H76" s="8">
        <f>FOD_model_no_div!AZ83</f>
        <v>0</v>
      </c>
      <c r="I76" s="8">
        <f>FOD_model_no_div!BA83</f>
        <v>0</v>
      </c>
      <c r="J76" s="8">
        <f>FOD_model_no_div!BB83</f>
        <v>0</v>
      </c>
      <c r="K76" s="8">
        <f>FOD_model_no_div!BC83</f>
        <v>0</v>
      </c>
      <c r="L76" s="8">
        <f>FOD_model_no_div!BD83</f>
        <v>0</v>
      </c>
      <c r="M76" s="8">
        <f>FOD_model_no_div!BE83</f>
        <v>0</v>
      </c>
      <c r="N76" s="8">
        <f>FOD_model_no_div!BF83</f>
        <v>0</v>
      </c>
    </row>
    <row r="77" spans="2:14" x14ac:dyDescent="0.25">
      <c r="B77">
        <f>FOD_model_no_div!AT84</f>
        <v>72</v>
      </c>
      <c r="C77" s="8">
        <f>FOD_model_no_div!AU84</f>
        <v>0</v>
      </c>
      <c r="D77" s="8">
        <f>FOD_model_no_div!AV84</f>
        <v>0</v>
      </c>
      <c r="E77" s="8">
        <f>FOD_model_no_div!AW84</f>
        <v>0</v>
      </c>
      <c r="F77" s="8">
        <f>FOD_model_no_div!AX84</f>
        <v>0</v>
      </c>
      <c r="G77" s="8">
        <f>FOD_model_no_div!AY84</f>
        <v>0</v>
      </c>
      <c r="H77" s="8">
        <f>FOD_model_no_div!AZ84</f>
        <v>0</v>
      </c>
      <c r="I77" s="8">
        <f>FOD_model_no_div!BA84</f>
        <v>0</v>
      </c>
      <c r="J77" s="8">
        <f>FOD_model_no_div!BB84</f>
        <v>0</v>
      </c>
      <c r="K77" s="8">
        <f>FOD_model_no_div!BC84</f>
        <v>0</v>
      </c>
      <c r="L77" s="8">
        <f>FOD_model_no_div!BD84</f>
        <v>0</v>
      </c>
      <c r="M77" s="8">
        <f>FOD_model_no_div!BE84</f>
        <v>0</v>
      </c>
      <c r="N77" s="8">
        <f>FOD_model_no_div!BF84</f>
        <v>0</v>
      </c>
    </row>
    <row r="78" spans="2:14" x14ac:dyDescent="0.25">
      <c r="B78">
        <f>FOD_model_no_div!AT85</f>
        <v>73</v>
      </c>
      <c r="C78" s="8">
        <f>FOD_model_no_div!AU85</f>
        <v>0</v>
      </c>
      <c r="D78" s="8">
        <f>FOD_model_no_div!AV85</f>
        <v>0</v>
      </c>
      <c r="E78" s="8">
        <f>FOD_model_no_div!AW85</f>
        <v>0</v>
      </c>
      <c r="F78" s="8">
        <f>FOD_model_no_div!AX85</f>
        <v>0</v>
      </c>
      <c r="G78" s="8">
        <f>FOD_model_no_div!AY85</f>
        <v>0</v>
      </c>
      <c r="H78" s="8">
        <f>FOD_model_no_div!AZ85</f>
        <v>0</v>
      </c>
      <c r="I78" s="8">
        <f>FOD_model_no_div!BA85</f>
        <v>0</v>
      </c>
      <c r="J78" s="8">
        <f>FOD_model_no_div!BB85</f>
        <v>0</v>
      </c>
      <c r="K78" s="8">
        <f>FOD_model_no_div!BC85</f>
        <v>0</v>
      </c>
      <c r="L78" s="8">
        <f>FOD_model_no_div!BD85</f>
        <v>0</v>
      </c>
      <c r="M78" s="8">
        <f>FOD_model_no_div!BE85</f>
        <v>0</v>
      </c>
      <c r="N78" s="8">
        <f>FOD_model_no_div!BF85</f>
        <v>0</v>
      </c>
    </row>
    <row r="79" spans="2:14" x14ac:dyDescent="0.25">
      <c r="B79">
        <f>FOD_model_no_div!AT86</f>
        <v>74</v>
      </c>
      <c r="C79" s="8">
        <f>FOD_model_no_div!AU86</f>
        <v>0</v>
      </c>
      <c r="D79" s="8">
        <f>FOD_model_no_div!AV86</f>
        <v>0</v>
      </c>
      <c r="E79" s="8">
        <f>FOD_model_no_div!AW86</f>
        <v>0</v>
      </c>
      <c r="F79" s="8">
        <f>FOD_model_no_div!AX86</f>
        <v>0</v>
      </c>
      <c r="G79" s="8">
        <f>FOD_model_no_div!AY86</f>
        <v>0</v>
      </c>
      <c r="H79" s="8">
        <f>FOD_model_no_div!AZ86</f>
        <v>0</v>
      </c>
      <c r="I79" s="8">
        <f>FOD_model_no_div!BA86</f>
        <v>0</v>
      </c>
      <c r="J79" s="8">
        <f>FOD_model_no_div!BB86</f>
        <v>0</v>
      </c>
      <c r="K79" s="8">
        <f>FOD_model_no_div!BC86</f>
        <v>0</v>
      </c>
      <c r="L79" s="8">
        <f>FOD_model_no_div!BD86</f>
        <v>0</v>
      </c>
      <c r="M79" s="8">
        <f>FOD_model_no_div!BE86</f>
        <v>0</v>
      </c>
      <c r="N79" s="8">
        <f>FOD_model_no_div!BF86</f>
        <v>0</v>
      </c>
    </row>
    <row r="80" spans="2:14" x14ac:dyDescent="0.25">
      <c r="B80">
        <f>FOD_model_no_div!AT87</f>
        <v>75</v>
      </c>
      <c r="C80" s="8">
        <f>FOD_model_no_div!AU87</f>
        <v>0</v>
      </c>
      <c r="D80" s="8">
        <f>FOD_model_no_div!AV87</f>
        <v>0</v>
      </c>
      <c r="E80" s="8">
        <f>FOD_model_no_div!AW87</f>
        <v>0</v>
      </c>
      <c r="F80" s="8">
        <f>FOD_model_no_div!AX87</f>
        <v>0</v>
      </c>
      <c r="G80" s="8">
        <f>FOD_model_no_div!AY87</f>
        <v>0</v>
      </c>
      <c r="H80" s="8">
        <f>FOD_model_no_div!AZ87</f>
        <v>0</v>
      </c>
      <c r="I80" s="8">
        <f>FOD_model_no_div!BA87</f>
        <v>0</v>
      </c>
      <c r="J80" s="8">
        <f>FOD_model_no_div!BB87</f>
        <v>0</v>
      </c>
      <c r="K80" s="8">
        <f>FOD_model_no_div!BC87</f>
        <v>0</v>
      </c>
      <c r="L80" s="8">
        <f>FOD_model_no_div!BD87</f>
        <v>0</v>
      </c>
      <c r="M80" s="8">
        <f>FOD_model_no_div!BE87</f>
        <v>0</v>
      </c>
      <c r="N80" s="8">
        <f>FOD_model_no_div!BF87</f>
        <v>0</v>
      </c>
    </row>
    <row r="81" spans="2:14" x14ac:dyDescent="0.25">
      <c r="B81">
        <f>FOD_model_no_div!AT88</f>
        <v>76</v>
      </c>
      <c r="C81" s="8">
        <f>FOD_model_no_div!AU88</f>
        <v>0</v>
      </c>
      <c r="D81" s="8">
        <f>FOD_model_no_div!AV88</f>
        <v>0</v>
      </c>
      <c r="E81" s="8">
        <f>FOD_model_no_div!AW88</f>
        <v>0</v>
      </c>
      <c r="F81" s="8">
        <f>FOD_model_no_div!AX88</f>
        <v>0</v>
      </c>
      <c r="G81" s="8">
        <f>FOD_model_no_div!AY88</f>
        <v>0</v>
      </c>
      <c r="H81" s="8">
        <f>FOD_model_no_div!AZ88</f>
        <v>0</v>
      </c>
      <c r="I81" s="8">
        <f>FOD_model_no_div!BA88</f>
        <v>0</v>
      </c>
      <c r="J81" s="8">
        <f>FOD_model_no_div!BB88</f>
        <v>0</v>
      </c>
      <c r="K81" s="8">
        <f>FOD_model_no_div!BC88</f>
        <v>0</v>
      </c>
      <c r="L81" s="8">
        <f>FOD_model_no_div!BD88</f>
        <v>0</v>
      </c>
      <c r="M81" s="8">
        <f>FOD_model_no_div!BE88</f>
        <v>0</v>
      </c>
      <c r="N81" s="8">
        <f>FOD_model_no_div!BF88</f>
        <v>0</v>
      </c>
    </row>
    <row r="82" spans="2:14" x14ac:dyDescent="0.25">
      <c r="B82">
        <f>FOD_model_no_div!AT89</f>
        <v>77</v>
      </c>
      <c r="C82" s="8">
        <f>FOD_model_no_div!AU89</f>
        <v>0</v>
      </c>
      <c r="D82" s="8">
        <f>FOD_model_no_div!AV89</f>
        <v>0</v>
      </c>
      <c r="E82" s="8">
        <f>FOD_model_no_div!AW89</f>
        <v>0</v>
      </c>
      <c r="F82" s="8">
        <f>FOD_model_no_div!AX89</f>
        <v>0</v>
      </c>
      <c r="G82" s="8">
        <f>FOD_model_no_div!AY89</f>
        <v>0</v>
      </c>
      <c r="H82" s="8">
        <f>FOD_model_no_div!AZ89</f>
        <v>0</v>
      </c>
      <c r="I82" s="8">
        <f>FOD_model_no_div!BA89</f>
        <v>0</v>
      </c>
      <c r="J82" s="8">
        <f>FOD_model_no_div!BB89</f>
        <v>0</v>
      </c>
      <c r="K82" s="8">
        <f>FOD_model_no_div!BC89</f>
        <v>0</v>
      </c>
      <c r="L82" s="8">
        <f>FOD_model_no_div!BD89</f>
        <v>0</v>
      </c>
      <c r="M82" s="8">
        <f>FOD_model_no_div!BE89</f>
        <v>0</v>
      </c>
      <c r="N82" s="8">
        <f>FOD_model_no_div!BF89</f>
        <v>0</v>
      </c>
    </row>
    <row r="83" spans="2:14" x14ac:dyDescent="0.25">
      <c r="B83">
        <f>FOD_model_no_div!AT90</f>
        <v>78</v>
      </c>
      <c r="C83" s="8">
        <f>FOD_model_no_div!AU90</f>
        <v>0</v>
      </c>
      <c r="D83" s="8">
        <f>FOD_model_no_div!AV90</f>
        <v>0</v>
      </c>
      <c r="E83" s="8">
        <f>FOD_model_no_div!AW90</f>
        <v>0</v>
      </c>
      <c r="F83" s="8">
        <f>FOD_model_no_div!AX90</f>
        <v>0</v>
      </c>
      <c r="G83" s="8">
        <f>FOD_model_no_div!AY90</f>
        <v>0</v>
      </c>
      <c r="H83" s="8">
        <f>FOD_model_no_div!AZ90</f>
        <v>0</v>
      </c>
      <c r="I83" s="8">
        <f>FOD_model_no_div!BA90</f>
        <v>0</v>
      </c>
      <c r="J83" s="8">
        <f>FOD_model_no_div!BB90</f>
        <v>0</v>
      </c>
      <c r="K83" s="8">
        <f>FOD_model_no_div!BC90</f>
        <v>0</v>
      </c>
      <c r="L83" s="8">
        <f>FOD_model_no_div!BD90</f>
        <v>0</v>
      </c>
      <c r="M83" s="8">
        <f>FOD_model_no_div!BE90</f>
        <v>0</v>
      </c>
      <c r="N83" s="8">
        <f>FOD_model_no_div!BF90</f>
        <v>0</v>
      </c>
    </row>
    <row r="84" spans="2:14" x14ac:dyDescent="0.25">
      <c r="B84">
        <f>FOD_model_no_div!AT91</f>
        <v>79</v>
      </c>
      <c r="C84" s="8">
        <f>FOD_model_no_div!AU91</f>
        <v>0</v>
      </c>
      <c r="D84" s="8">
        <f>FOD_model_no_div!AV91</f>
        <v>0</v>
      </c>
      <c r="E84" s="8">
        <f>FOD_model_no_div!AW91</f>
        <v>0</v>
      </c>
      <c r="F84" s="8">
        <f>FOD_model_no_div!AX91</f>
        <v>0</v>
      </c>
      <c r="G84" s="8">
        <f>FOD_model_no_div!AY91</f>
        <v>0</v>
      </c>
      <c r="H84" s="8">
        <f>FOD_model_no_div!AZ91</f>
        <v>0</v>
      </c>
      <c r="I84" s="8">
        <f>FOD_model_no_div!BA91</f>
        <v>0</v>
      </c>
      <c r="J84" s="8">
        <f>FOD_model_no_div!BB91</f>
        <v>0</v>
      </c>
      <c r="K84" s="8">
        <f>FOD_model_no_div!BC91</f>
        <v>0</v>
      </c>
      <c r="L84" s="8">
        <f>FOD_model_no_div!BD91</f>
        <v>0</v>
      </c>
      <c r="M84" s="8">
        <f>FOD_model_no_div!BE91</f>
        <v>0</v>
      </c>
      <c r="N84" s="8">
        <f>FOD_model_no_div!BF91</f>
        <v>0</v>
      </c>
    </row>
    <row r="85" spans="2:14" x14ac:dyDescent="0.25">
      <c r="B85">
        <f>FOD_model_no_div!AT92</f>
        <v>80</v>
      </c>
      <c r="C85" s="8">
        <f>FOD_model_no_div!AU92</f>
        <v>0</v>
      </c>
      <c r="D85" s="8">
        <f>FOD_model_no_div!AV92</f>
        <v>0</v>
      </c>
      <c r="E85" s="8">
        <f>FOD_model_no_div!AW92</f>
        <v>0</v>
      </c>
      <c r="F85" s="8">
        <f>FOD_model_no_div!AX92</f>
        <v>0</v>
      </c>
      <c r="G85" s="8">
        <f>FOD_model_no_div!AY92</f>
        <v>0</v>
      </c>
      <c r="H85" s="8">
        <f>FOD_model_no_div!AZ92</f>
        <v>0</v>
      </c>
      <c r="I85" s="8">
        <f>FOD_model_no_div!BA92</f>
        <v>0</v>
      </c>
      <c r="J85" s="8">
        <f>FOD_model_no_div!BB92</f>
        <v>0</v>
      </c>
      <c r="K85" s="8">
        <f>FOD_model_no_div!BC92</f>
        <v>0</v>
      </c>
      <c r="L85" s="8">
        <f>FOD_model_no_div!BD92</f>
        <v>0</v>
      </c>
      <c r="M85" s="8">
        <f>FOD_model_no_div!BE92</f>
        <v>0</v>
      </c>
      <c r="N85" s="8">
        <f>FOD_model_no_div!BF92</f>
        <v>0</v>
      </c>
    </row>
    <row r="86" spans="2:14" x14ac:dyDescent="0.25">
      <c r="B86">
        <f>FOD_model_no_div!AT93</f>
        <v>81</v>
      </c>
      <c r="C86" s="8">
        <f>FOD_model_no_div!AU93</f>
        <v>0</v>
      </c>
      <c r="D86" s="8">
        <f>FOD_model_no_div!AV93</f>
        <v>0</v>
      </c>
      <c r="E86" s="8">
        <f>FOD_model_no_div!AW93</f>
        <v>0</v>
      </c>
      <c r="F86" s="8">
        <f>FOD_model_no_div!AX93</f>
        <v>0</v>
      </c>
      <c r="G86" s="8">
        <f>FOD_model_no_div!AY93</f>
        <v>0</v>
      </c>
      <c r="H86" s="8">
        <f>FOD_model_no_div!AZ93</f>
        <v>0</v>
      </c>
      <c r="I86" s="8">
        <f>FOD_model_no_div!BA93</f>
        <v>0</v>
      </c>
      <c r="J86" s="8">
        <f>FOD_model_no_div!BB93</f>
        <v>0</v>
      </c>
      <c r="K86" s="8">
        <f>FOD_model_no_div!BC93</f>
        <v>0</v>
      </c>
      <c r="L86" s="8">
        <f>FOD_model_no_div!BD93</f>
        <v>0</v>
      </c>
      <c r="M86" s="8">
        <f>FOD_model_no_div!BE93</f>
        <v>0</v>
      </c>
      <c r="N86" s="8">
        <f>FOD_model_no_div!BF93</f>
        <v>0</v>
      </c>
    </row>
    <row r="87" spans="2:14" x14ac:dyDescent="0.25">
      <c r="B87">
        <f>FOD_model_no_div!AT94</f>
        <v>82</v>
      </c>
      <c r="C87" s="8">
        <f>FOD_model_no_div!AU94</f>
        <v>0</v>
      </c>
      <c r="D87" s="8">
        <f>FOD_model_no_div!AV94</f>
        <v>0</v>
      </c>
      <c r="E87" s="8">
        <f>FOD_model_no_div!AW94</f>
        <v>0</v>
      </c>
      <c r="F87" s="8">
        <f>FOD_model_no_div!AX94</f>
        <v>0</v>
      </c>
      <c r="G87" s="8">
        <f>FOD_model_no_div!AY94</f>
        <v>0</v>
      </c>
      <c r="H87" s="8">
        <f>FOD_model_no_div!AZ94</f>
        <v>0</v>
      </c>
      <c r="I87" s="8">
        <f>FOD_model_no_div!BA94</f>
        <v>0</v>
      </c>
      <c r="J87" s="8">
        <f>FOD_model_no_div!BB94</f>
        <v>0</v>
      </c>
      <c r="K87" s="8">
        <f>FOD_model_no_div!BC94</f>
        <v>0</v>
      </c>
      <c r="L87" s="8">
        <f>FOD_model_no_div!BD94</f>
        <v>0</v>
      </c>
      <c r="M87" s="8">
        <f>FOD_model_no_div!BE94</f>
        <v>0</v>
      </c>
      <c r="N87" s="8">
        <f>FOD_model_no_div!BF94</f>
        <v>0</v>
      </c>
    </row>
    <row r="88" spans="2:14" x14ac:dyDescent="0.25">
      <c r="B88">
        <f>FOD_model_no_div!AT95</f>
        <v>83</v>
      </c>
      <c r="C88" s="8">
        <f>FOD_model_no_div!AU95</f>
        <v>0</v>
      </c>
      <c r="D88" s="8">
        <f>FOD_model_no_div!AV95</f>
        <v>0</v>
      </c>
      <c r="E88" s="8">
        <f>FOD_model_no_div!AW95</f>
        <v>0</v>
      </c>
      <c r="F88" s="8">
        <f>FOD_model_no_div!AX95</f>
        <v>0</v>
      </c>
      <c r="G88" s="8">
        <f>FOD_model_no_div!AY95</f>
        <v>0</v>
      </c>
      <c r="H88" s="8">
        <f>FOD_model_no_div!AZ95</f>
        <v>0</v>
      </c>
      <c r="I88" s="8">
        <f>FOD_model_no_div!BA95</f>
        <v>0</v>
      </c>
      <c r="J88" s="8">
        <f>FOD_model_no_div!BB95</f>
        <v>0</v>
      </c>
      <c r="K88" s="8">
        <f>FOD_model_no_div!BC95</f>
        <v>0</v>
      </c>
      <c r="L88" s="8">
        <f>FOD_model_no_div!BD95</f>
        <v>0</v>
      </c>
      <c r="M88" s="8">
        <f>FOD_model_no_div!BE95</f>
        <v>0</v>
      </c>
      <c r="N88" s="8">
        <f>FOD_model_no_div!BF95</f>
        <v>0</v>
      </c>
    </row>
    <row r="89" spans="2:14" x14ac:dyDescent="0.25">
      <c r="B89">
        <f>FOD_model_no_div!AT96</f>
        <v>84</v>
      </c>
      <c r="C89" s="8">
        <f>FOD_model_no_div!AU96</f>
        <v>0</v>
      </c>
      <c r="D89" s="8">
        <f>FOD_model_no_div!AV96</f>
        <v>0</v>
      </c>
      <c r="E89" s="8">
        <f>FOD_model_no_div!AW96</f>
        <v>0</v>
      </c>
      <c r="F89" s="8">
        <f>FOD_model_no_div!AX96</f>
        <v>0</v>
      </c>
      <c r="G89" s="8">
        <f>FOD_model_no_div!AY96</f>
        <v>0</v>
      </c>
      <c r="H89" s="8">
        <f>FOD_model_no_div!AZ96</f>
        <v>0</v>
      </c>
      <c r="I89" s="8">
        <f>FOD_model_no_div!BA96</f>
        <v>0</v>
      </c>
      <c r="J89" s="8">
        <f>FOD_model_no_div!BB96</f>
        <v>0</v>
      </c>
      <c r="K89" s="8">
        <f>FOD_model_no_div!BC96</f>
        <v>0</v>
      </c>
      <c r="L89" s="8">
        <f>FOD_model_no_div!BD96</f>
        <v>0</v>
      </c>
      <c r="M89" s="8">
        <f>FOD_model_no_div!BE96</f>
        <v>0</v>
      </c>
      <c r="N89" s="8">
        <f>FOD_model_no_div!BF96</f>
        <v>0</v>
      </c>
    </row>
    <row r="90" spans="2:14" x14ac:dyDescent="0.25">
      <c r="B90">
        <f>FOD_model_no_div!AT97</f>
        <v>85</v>
      </c>
      <c r="C90" s="8">
        <f>FOD_model_no_div!AU97</f>
        <v>0</v>
      </c>
      <c r="D90" s="8">
        <f>FOD_model_no_div!AV97</f>
        <v>0</v>
      </c>
      <c r="E90" s="8">
        <f>FOD_model_no_div!AW97</f>
        <v>0</v>
      </c>
      <c r="F90" s="8">
        <f>FOD_model_no_div!AX97</f>
        <v>0</v>
      </c>
      <c r="G90" s="8">
        <f>FOD_model_no_div!AY97</f>
        <v>0</v>
      </c>
      <c r="H90" s="8">
        <f>FOD_model_no_div!AZ97</f>
        <v>0</v>
      </c>
      <c r="I90" s="8">
        <f>FOD_model_no_div!BA97</f>
        <v>0</v>
      </c>
      <c r="J90" s="8">
        <f>FOD_model_no_div!BB97</f>
        <v>0</v>
      </c>
      <c r="K90" s="8">
        <f>FOD_model_no_div!BC97</f>
        <v>0</v>
      </c>
      <c r="L90" s="8">
        <f>FOD_model_no_div!BD97</f>
        <v>0</v>
      </c>
      <c r="M90" s="8">
        <f>FOD_model_no_div!BE97</f>
        <v>0</v>
      </c>
      <c r="N90" s="8">
        <f>FOD_model_no_div!BF97</f>
        <v>0</v>
      </c>
    </row>
    <row r="91" spans="2:14" x14ac:dyDescent="0.25">
      <c r="B91">
        <f>FOD_model_no_div!AT98</f>
        <v>86</v>
      </c>
      <c r="C91" s="8">
        <f>FOD_model_no_div!AU98</f>
        <v>0</v>
      </c>
      <c r="D91" s="8">
        <f>FOD_model_no_div!AV98</f>
        <v>0</v>
      </c>
      <c r="E91" s="8">
        <f>FOD_model_no_div!AW98</f>
        <v>0</v>
      </c>
      <c r="F91" s="8">
        <f>FOD_model_no_div!AX98</f>
        <v>0</v>
      </c>
      <c r="G91" s="8">
        <f>FOD_model_no_div!AY98</f>
        <v>0</v>
      </c>
      <c r="H91" s="8">
        <f>FOD_model_no_div!AZ98</f>
        <v>0</v>
      </c>
      <c r="I91" s="8">
        <f>FOD_model_no_div!BA98</f>
        <v>0</v>
      </c>
      <c r="J91" s="8">
        <f>FOD_model_no_div!BB98</f>
        <v>0</v>
      </c>
      <c r="K91" s="8">
        <f>FOD_model_no_div!BC98</f>
        <v>0</v>
      </c>
      <c r="L91" s="8">
        <f>FOD_model_no_div!BD98</f>
        <v>0</v>
      </c>
      <c r="M91" s="8">
        <f>FOD_model_no_div!BE98</f>
        <v>0</v>
      </c>
      <c r="N91" s="8">
        <f>FOD_model_no_div!BF98</f>
        <v>0</v>
      </c>
    </row>
    <row r="92" spans="2:14" x14ac:dyDescent="0.25">
      <c r="B92">
        <f>FOD_model_no_div!AT99</f>
        <v>87</v>
      </c>
      <c r="C92" s="8">
        <f>FOD_model_no_div!AU99</f>
        <v>0</v>
      </c>
      <c r="D92" s="8">
        <f>FOD_model_no_div!AV99</f>
        <v>0</v>
      </c>
      <c r="E92" s="8">
        <f>FOD_model_no_div!AW99</f>
        <v>0</v>
      </c>
      <c r="F92" s="8">
        <f>FOD_model_no_div!AX99</f>
        <v>0</v>
      </c>
      <c r="G92" s="8">
        <f>FOD_model_no_div!AY99</f>
        <v>0</v>
      </c>
      <c r="H92" s="8">
        <f>FOD_model_no_div!AZ99</f>
        <v>0</v>
      </c>
      <c r="I92" s="8">
        <f>FOD_model_no_div!BA99</f>
        <v>0</v>
      </c>
      <c r="J92" s="8">
        <f>FOD_model_no_div!BB99</f>
        <v>0</v>
      </c>
      <c r="K92" s="8">
        <f>FOD_model_no_div!BC99</f>
        <v>0</v>
      </c>
      <c r="L92" s="8">
        <f>FOD_model_no_div!BD99</f>
        <v>0</v>
      </c>
      <c r="M92" s="8">
        <f>FOD_model_no_div!BE99</f>
        <v>0</v>
      </c>
      <c r="N92" s="8">
        <f>FOD_model_no_div!BF99</f>
        <v>0</v>
      </c>
    </row>
    <row r="93" spans="2:14" x14ac:dyDescent="0.25">
      <c r="B93">
        <f>FOD_model_no_div!AT100</f>
        <v>88</v>
      </c>
      <c r="C93" s="8">
        <f>FOD_model_no_div!AU100</f>
        <v>0</v>
      </c>
      <c r="D93" s="8">
        <f>FOD_model_no_div!AV100</f>
        <v>0</v>
      </c>
      <c r="E93" s="8">
        <f>FOD_model_no_div!AW100</f>
        <v>0</v>
      </c>
      <c r="F93" s="8">
        <f>FOD_model_no_div!AX100</f>
        <v>0</v>
      </c>
      <c r="G93" s="8">
        <f>FOD_model_no_div!AY100</f>
        <v>0</v>
      </c>
      <c r="H93" s="8">
        <f>FOD_model_no_div!AZ100</f>
        <v>0</v>
      </c>
      <c r="I93" s="8">
        <f>FOD_model_no_div!BA100</f>
        <v>0</v>
      </c>
      <c r="J93" s="8">
        <f>FOD_model_no_div!BB100</f>
        <v>0</v>
      </c>
      <c r="K93" s="8">
        <f>FOD_model_no_div!BC100</f>
        <v>0</v>
      </c>
      <c r="L93" s="8">
        <f>FOD_model_no_div!BD100</f>
        <v>0</v>
      </c>
      <c r="M93" s="8">
        <f>FOD_model_no_div!BE100</f>
        <v>0</v>
      </c>
      <c r="N93" s="8">
        <f>FOD_model_no_div!BF100</f>
        <v>0</v>
      </c>
    </row>
    <row r="94" spans="2:14" x14ac:dyDescent="0.25">
      <c r="B94">
        <f>FOD_model_no_div!AT101</f>
        <v>89</v>
      </c>
      <c r="C94" s="8">
        <f>FOD_model_no_div!AU101</f>
        <v>0</v>
      </c>
      <c r="D94" s="8">
        <f>FOD_model_no_div!AV101</f>
        <v>0</v>
      </c>
      <c r="E94" s="8">
        <f>FOD_model_no_div!AW101</f>
        <v>0</v>
      </c>
      <c r="F94" s="8">
        <f>FOD_model_no_div!AX101</f>
        <v>0</v>
      </c>
      <c r="G94" s="8">
        <f>FOD_model_no_div!AY101</f>
        <v>0</v>
      </c>
      <c r="H94" s="8">
        <f>FOD_model_no_div!AZ101</f>
        <v>0</v>
      </c>
      <c r="I94" s="8">
        <f>FOD_model_no_div!BA101</f>
        <v>0</v>
      </c>
      <c r="J94" s="8">
        <f>FOD_model_no_div!BB101</f>
        <v>0</v>
      </c>
      <c r="K94" s="8">
        <f>FOD_model_no_div!BC101</f>
        <v>0</v>
      </c>
      <c r="L94" s="8">
        <f>FOD_model_no_div!BD101</f>
        <v>0</v>
      </c>
      <c r="M94" s="8">
        <f>FOD_model_no_div!BE101</f>
        <v>0</v>
      </c>
      <c r="N94" s="8">
        <f>FOD_model_no_div!BF101</f>
        <v>0</v>
      </c>
    </row>
    <row r="95" spans="2:14" x14ac:dyDescent="0.25">
      <c r="B95">
        <f>FOD_model_no_div!AT102</f>
        <v>90</v>
      </c>
      <c r="C95" s="8">
        <f>FOD_model_no_div!AU102</f>
        <v>0</v>
      </c>
      <c r="D95" s="8">
        <f>FOD_model_no_div!AV102</f>
        <v>0</v>
      </c>
      <c r="E95" s="8">
        <f>FOD_model_no_div!AW102</f>
        <v>0</v>
      </c>
      <c r="F95" s="8">
        <f>FOD_model_no_div!AX102</f>
        <v>0</v>
      </c>
      <c r="G95" s="8">
        <f>FOD_model_no_div!AY102</f>
        <v>0</v>
      </c>
      <c r="H95" s="8">
        <f>FOD_model_no_div!AZ102</f>
        <v>0</v>
      </c>
      <c r="I95" s="8">
        <f>FOD_model_no_div!BA102</f>
        <v>0</v>
      </c>
      <c r="J95" s="8">
        <f>FOD_model_no_div!BB102</f>
        <v>0</v>
      </c>
      <c r="K95" s="8">
        <f>FOD_model_no_div!BC102</f>
        <v>0</v>
      </c>
      <c r="L95" s="8">
        <f>FOD_model_no_div!BD102</f>
        <v>0</v>
      </c>
      <c r="M95" s="8">
        <f>FOD_model_no_div!BE102</f>
        <v>0</v>
      </c>
      <c r="N95" s="8">
        <f>FOD_model_no_div!BF102</f>
        <v>0</v>
      </c>
    </row>
    <row r="96" spans="2:14" x14ac:dyDescent="0.25">
      <c r="B96">
        <f>FOD_model_no_div!AT103</f>
        <v>91</v>
      </c>
      <c r="C96" s="8">
        <f>FOD_model_no_div!AU103</f>
        <v>0</v>
      </c>
      <c r="D96" s="8">
        <f>FOD_model_no_div!AV103</f>
        <v>0</v>
      </c>
      <c r="E96" s="8">
        <f>FOD_model_no_div!AW103</f>
        <v>0</v>
      </c>
      <c r="F96" s="8">
        <f>FOD_model_no_div!AX103</f>
        <v>0</v>
      </c>
      <c r="G96" s="8">
        <f>FOD_model_no_div!AY103</f>
        <v>0</v>
      </c>
      <c r="H96" s="8">
        <f>FOD_model_no_div!AZ103</f>
        <v>0</v>
      </c>
      <c r="I96" s="8">
        <f>FOD_model_no_div!BA103</f>
        <v>0</v>
      </c>
      <c r="J96" s="8">
        <f>FOD_model_no_div!BB103</f>
        <v>0</v>
      </c>
      <c r="K96" s="8">
        <f>FOD_model_no_div!BC103</f>
        <v>0</v>
      </c>
      <c r="L96" s="8">
        <f>FOD_model_no_div!BD103</f>
        <v>0</v>
      </c>
      <c r="M96" s="8">
        <f>FOD_model_no_div!BE103</f>
        <v>0</v>
      </c>
      <c r="N96" s="8">
        <f>FOD_model_no_div!BF103</f>
        <v>0</v>
      </c>
    </row>
    <row r="97" spans="2:14" x14ac:dyDescent="0.25">
      <c r="B97">
        <f>FOD_model_no_div!AT104</f>
        <v>92</v>
      </c>
      <c r="C97" s="8">
        <f>FOD_model_no_div!AU104</f>
        <v>0</v>
      </c>
      <c r="D97" s="8">
        <f>FOD_model_no_div!AV104</f>
        <v>0</v>
      </c>
      <c r="E97" s="8">
        <f>FOD_model_no_div!AW104</f>
        <v>0</v>
      </c>
      <c r="F97" s="8">
        <f>FOD_model_no_div!AX104</f>
        <v>0</v>
      </c>
      <c r="G97" s="8">
        <f>FOD_model_no_div!AY104</f>
        <v>0</v>
      </c>
      <c r="H97" s="8">
        <f>FOD_model_no_div!AZ104</f>
        <v>0</v>
      </c>
      <c r="I97" s="8">
        <f>FOD_model_no_div!BA104</f>
        <v>0</v>
      </c>
      <c r="J97" s="8">
        <f>FOD_model_no_div!BB104</f>
        <v>0</v>
      </c>
      <c r="K97" s="8">
        <f>FOD_model_no_div!BC104</f>
        <v>0</v>
      </c>
      <c r="L97" s="8">
        <f>FOD_model_no_div!BD104</f>
        <v>0</v>
      </c>
      <c r="M97" s="8">
        <f>FOD_model_no_div!BE104</f>
        <v>0</v>
      </c>
      <c r="N97" s="8">
        <f>FOD_model_no_div!BF104</f>
        <v>0</v>
      </c>
    </row>
    <row r="98" spans="2:14" x14ac:dyDescent="0.25">
      <c r="B98">
        <f>FOD_model_no_div!AT105</f>
        <v>93</v>
      </c>
      <c r="C98" s="8">
        <f>FOD_model_no_div!AU105</f>
        <v>0</v>
      </c>
      <c r="D98" s="8">
        <f>FOD_model_no_div!AV105</f>
        <v>0</v>
      </c>
      <c r="E98" s="8">
        <f>FOD_model_no_div!AW105</f>
        <v>0</v>
      </c>
      <c r="F98" s="8">
        <f>FOD_model_no_div!AX105</f>
        <v>0</v>
      </c>
      <c r="G98" s="8">
        <f>FOD_model_no_div!AY105</f>
        <v>0</v>
      </c>
      <c r="H98" s="8">
        <f>FOD_model_no_div!AZ105</f>
        <v>0</v>
      </c>
      <c r="I98" s="8">
        <f>FOD_model_no_div!BA105</f>
        <v>0</v>
      </c>
      <c r="J98" s="8">
        <f>FOD_model_no_div!BB105</f>
        <v>0</v>
      </c>
      <c r="K98" s="8">
        <f>FOD_model_no_div!BC105</f>
        <v>0</v>
      </c>
      <c r="L98" s="8">
        <f>FOD_model_no_div!BD105</f>
        <v>0</v>
      </c>
      <c r="M98" s="8">
        <f>FOD_model_no_div!BE105</f>
        <v>0</v>
      </c>
      <c r="N98" s="8">
        <f>FOD_model_no_div!BF105</f>
        <v>0</v>
      </c>
    </row>
    <row r="99" spans="2:14" x14ac:dyDescent="0.25">
      <c r="B99">
        <f>FOD_model_no_div!AT106</f>
        <v>94</v>
      </c>
      <c r="C99" s="8">
        <f>FOD_model_no_div!AU106</f>
        <v>0</v>
      </c>
      <c r="D99" s="8">
        <f>FOD_model_no_div!AV106</f>
        <v>0</v>
      </c>
      <c r="E99" s="8">
        <f>FOD_model_no_div!AW106</f>
        <v>0</v>
      </c>
      <c r="F99" s="8">
        <f>FOD_model_no_div!AX106</f>
        <v>0</v>
      </c>
      <c r="G99" s="8">
        <f>FOD_model_no_div!AY106</f>
        <v>0</v>
      </c>
      <c r="H99" s="8">
        <f>FOD_model_no_div!AZ106</f>
        <v>0</v>
      </c>
      <c r="I99" s="8">
        <f>FOD_model_no_div!BA106</f>
        <v>0</v>
      </c>
      <c r="J99" s="8">
        <f>FOD_model_no_div!BB106</f>
        <v>0</v>
      </c>
      <c r="K99" s="8">
        <f>FOD_model_no_div!BC106</f>
        <v>0</v>
      </c>
      <c r="L99" s="8">
        <f>FOD_model_no_div!BD106</f>
        <v>0</v>
      </c>
      <c r="M99" s="8">
        <f>FOD_model_no_div!BE106</f>
        <v>0</v>
      </c>
      <c r="N99" s="8">
        <f>FOD_model_no_div!BF106</f>
        <v>0</v>
      </c>
    </row>
    <row r="100" spans="2:14" x14ac:dyDescent="0.25">
      <c r="B100">
        <f>FOD_model_no_div!AT107</f>
        <v>95</v>
      </c>
      <c r="C100" s="8">
        <f>FOD_model_no_div!AU107</f>
        <v>0</v>
      </c>
      <c r="D100" s="8">
        <f>FOD_model_no_div!AV107</f>
        <v>0</v>
      </c>
      <c r="E100" s="8">
        <f>FOD_model_no_div!AW107</f>
        <v>0</v>
      </c>
      <c r="F100" s="8">
        <f>FOD_model_no_div!AX107</f>
        <v>0</v>
      </c>
      <c r="G100" s="8">
        <f>FOD_model_no_div!AY107</f>
        <v>0</v>
      </c>
      <c r="H100" s="8">
        <f>FOD_model_no_div!AZ107</f>
        <v>0</v>
      </c>
      <c r="I100" s="8">
        <f>FOD_model_no_div!BA107</f>
        <v>0</v>
      </c>
      <c r="J100" s="8">
        <f>FOD_model_no_div!BB107</f>
        <v>0</v>
      </c>
      <c r="K100" s="8">
        <f>FOD_model_no_div!BC107</f>
        <v>0</v>
      </c>
      <c r="L100" s="8">
        <f>FOD_model_no_div!BD107</f>
        <v>0</v>
      </c>
      <c r="M100" s="8">
        <f>FOD_model_no_div!BE107</f>
        <v>0</v>
      </c>
      <c r="N100" s="8">
        <f>FOD_model_no_div!BF107</f>
        <v>0</v>
      </c>
    </row>
    <row r="101" spans="2:14" x14ac:dyDescent="0.25">
      <c r="B101">
        <f>FOD_model_no_div!AT108</f>
        <v>96</v>
      </c>
      <c r="C101" s="8">
        <f>FOD_model_no_div!AU108</f>
        <v>0</v>
      </c>
      <c r="D101" s="8">
        <f>FOD_model_no_div!AV108</f>
        <v>0</v>
      </c>
      <c r="E101" s="8">
        <f>FOD_model_no_div!AW108</f>
        <v>0</v>
      </c>
      <c r="F101" s="8">
        <f>FOD_model_no_div!AX108</f>
        <v>0</v>
      </c>
      <c r="G101" s="8">
        <f>FOD_model_no_div!AY108</f>
        <v>0</v>
      </c>
      <c r="H101" s="8">
        <f>FOD_model_no_div!AZ108</f>
        <v>0</v>
      </c>
      <c r="I101" s="8">
        <f>FOD_model_no_div!BA108</f>
        <v>0</v>
      </c>
      <c r="J101" s="8">
        <f>FOD_model_no_div!BB108</f>
        <v>0</v>
      </c>
      <c r="K101" s="8">
        <f>FOD_model_no_div!BC108</f>
        <v>0</v>
      </c>
      <c r="L101" s="8">
        <f>FOD_model_no_div!BD108</f>
        <v>0</v>
      </c>
      <c r="M101" s="8">
        <f>FOD_model_no_div!BE108</f>
        <v>0</v>
      </c>
      <c r="N101" s="8">
        <f>FOD_model_no_div!BF108</f>
        <v>0</v>
      </c>
    </row>
    <row r="102" spans="2:14" x14ac:dyDescent="0.25">
      <c r="B102">
        <f>FOD_model_no_div!AT109</f>
        <v>97</v>
      </c>
      <c r="C102" s="8">
        <f>FOD_model_no_div!AU109</f>
        <v>0</v>
      </c>
      <c r="D102" s="8">
        <f>FOD_model_no_div!AV109</f>
        <v>0</v>
      </c>
      <c r="E102" s="8">
        <f>FOD_model_no_div!AW109</f>
        <v>0</v>
      </c>
      <c r="F102" s="8">
        <f>FOD_model_no_div!AX109</f>
        <v>0</v>
      </c>
      <c r="G102" s="8">
        <f>FOD_model_no_div!AY109</f>
        <v>0</v>
      </c>
      <c r="H102" s="8">
        <f>FOD_model_no_div!AZ109</f>
        <v>0</v>
      </c>
      <c r="I102" s="8">
        <f>FOD_model_no_div!BA109</f>
        <v>0</v>
      </c>
      <c r="J102" s="8">
        <f>FOD_model_no_div!BB109</f>
        <v>0</v>
      </c>
      <c r="K102" s="8">
        <f>FOD_model_no_div!BC109</f>
        <v>0</v>
      </c>
      <c r="L102" s="8">
        <f>FOD_model_no_div!BD109</f>
        <v>0</v>
      </c>
      <c r="M102" s="8">
        <f>FOD_model_no_div!BE109</f>
        <v>0</v>
      </c>
      <c r="N102" s="8">
        <f>FOD_model_no_div!BF109</f>
        <v>0</v>
      </c>
    </row>
    <row r="103" spans="2:14" x14ac:dyDescent="0.25">
      <c r="B103">
        <f>FOD_model_no_div!AT110</f>
        <v>98</v>
      </c>
      <c r="C103" s="8">
        <f>FOD_model_no_div!AU110</f>
        <v>0</v>
      </c>
      <c r="D103" s="8">
        <f>FOD_model_no_div!AV110</f>
        <v>0</v>
      </c>
      <c r="E103" s="8">
        <f>FOD_model_no_div!AW110</f>
        <v>0</v>
      </c>
      <c r="F103" s="8">
        <f>FOD_model_no_div!AX110</f>
        <v>0</v>
      </c>
      <c r="G103" s="8">
        <f>FOD_model_no_div!AY110</f>
        <v>0</v>
      </c>
      <c r="H103" s="8">
        <f>FOD_model_no_div!AZ110</f>
        <v>0</v>
      </c>
      <c r="I103" s="8">
        <f>FOD_model_no_div!BA110</f>
        <v>0</v>
      </c>
      <c r="J103" s="8">
        <f>FOD_model_no_div!BB110</f>
        <v>0</v>
      </c>
      <c r="K103" s="8">
        <f>FOD_model_no_div!BC110</f>
        <v>0</v>
      </c>
      <c r="L103" s="8">
        <f>FOD_model_no_div!BD110</f>
        <v>0</v>
      </c>
      <c r="M103" s="8">
        <f>FOD_model_no_div!BE110</f>
        <v>0</v>
      </c>
      <c r="N103" s="8">
        <f>FOD_model_no_div!BF110</f>
        <v>0</v>
      </c>
    </row>
    <row r="104" spans="2:14" x14ac:dyDescent="0.25">
      <c r="B104">
        <f>FOD_model_no_div!AT111</f>
        <v>99</v>
      </c>
      <c r="C104" s="8">
        <f>FOD_model_no_div!AU111</f>
        <v>0</v>
      </c>
      <c r="D104" s="8">
        <f>FOD_model_no_div!AV111</f>
        <v>0</v>
      </c>
      <c r="E104" s="8">
        <f>FOD_model_no_div!AW111</f>
        <v>0</v>
      </c>
      <c r="F104" s="8">
        <f>FOD_model_no_div!AX111</f>
        <v>0</v>
      </c>
      <c r="G104" s="8">
        <f>FOD_model_no_div!AY111</f>
        <v>0</v>
      </c>
      <c r="H104" s="8">
        <f>FOD_model_no_div!AZ111</f>
        <v>0</v>
      </c>
      <c r="I104" s="8">
        <f>FOD_model_no_div!BA111</f>
        <v>0</v>
      </c>
      <c r="J104" s="8">
        <f>FOD_model_no_div!BB111</f>
        <v>0</v>
      </c>
      <c r="K104" s="8">
        <f>FOD_model_no_div!BC111</f>
        <v>0</v>
      </c>
      <c r="L104" s="8">
        <f>FOD_model_no_div!BD111</f>
        <v>0</v>
      </c>
      <c r="M104" s="8">
        <f>FOD_model_no_div!BE111</f>
        <v>0</v>
      </c>
      <c r="N104" s="8">
        <f>FOD_model_no_div!BF111</f>
        <v>0</v>
      </c>
    </row>
    <row r="105" spans="2:14" x14ac:dyDescent="0.25">
      <c r="B105">
        <f>FOD_model_no_div!AT112</f>
        <v>100</v>
      </c>
      <c r="C105" s="8">
        <f>FOD_model_no_div!AU112</f>
        <v>0</v>
      </c>
      <c r="D105" s="8">
        <f>FOD_model_no_div!AV112</f>
        <v>0</v>
      </c>
      <c r="E105" s="8">
        <f>FOD_model_no_div!AW112</f>
        <v>0</v>
      </c>
      <c r="F105" s="8">
        <f>FOD_model_no_div!AX112</f>
        <v>0</v>
      </c>
      <c r="G105" s="8">
        <f>FOD_model_no_div!AY112</f>
        <v>0</v>
      </c>
      <c r="H105" s="8">
        <f>FOD_model_no_div!AZ112</f>
        <v>0</v>
      </c>
      <c r="I105" s="8">
        <f>FOD_model_no_div!BA112</f>
        <v>0</v>
      </c>
      <c r="J105" s="8">
        <f>FOD_model_no_div!BB112</f>
        <v>0</v>
      </c>
      <c r="K105" s="8">
        <f>FOD_model_no_div!BC112</f>
        <v>0</v>
      </c>
      <c r="L105" s="8">
        <f>FOD_model_no_div!BD112</f>
        <v>0</v>
      </c>
      <c r="M105" s="8">
        <f>FOD_model_no_div!BE112</f>
        <v>0</v>
      </c>
      <c r="N105" s="8">
        <f>FOD_model_no_div!BF112</f>
        <v>0</v>
      </c>
    </row>
    <row r="106" spans="2:14" x14ac:dyDescent="0.25">
      <c r="B106">
        <f>FOD_model_no_div!AT113</f>
        <v>101</v>
      </c>
      <c r="C106" s="8">
        <f>FOD_model_no_div!AU113</f>
        <v>0</v>
      </c>
      <c r="D106" s="8">
        <f>FOD_model_no_div!AV113</f>
        <v>0</v>
      </c>
      <c r="E106" s="8">
        <f>FOD_model_no_div!AW113</f>
        <v>0</v>
      </c>
      <c r="F106" s="8">
        <f>FOD_model_no_div!AX113</f>
        <v>0</v>
      </c>
      <c r="G106" s="8">
        <f>FOD_model_no_div!AY113</f>
        <v>0</v>
      </c>
      <c r="H106" s="8">
        <f>FOD_model_no_div!AZ113</f>
        <v>0</v>
      </c>
      <c r="I106" s="8">
        <f>FOD_model_no_div!BA113</f>
        <v>0</v>
      </c>
      <c r="J106" s="8">
        <f>FOD_model_no_div!BB113</f>
        <v>0</v>
      </c>
      <c r="K106" s="8">
        <f>FOD_model_no_div!BC113</f>
        <v>0</v>
      </c>
      <c r="L106" s="8">
        <f>FOD_model_no_div!BD113</f>
        <v>0</v>
      </c>
      <c r="M106" s="8">
        <f>FOD_model_no_div!BE113</f>
        <v>0</v>
      </c>
      <c r="N106" s="8">
        <f>FOD_model_no_div!BF113</f>
        <v>0</v>
      </c>
    </row>
    <row r="107" spans="2:14" x14ac:dyDescent="0.25">
      <c r="B107">
        <f>FOD_model_no_div!AT114</f>
        <v>102</v>
      </c>
      <c r="C107" s="8">
        <f>FOD_model_no_div!AU114</f>
        <v>0</v>
      </c>
      <c r="D107" s="8">
        <f>FOD_model_no_div!AV114</f>
        <v>0</v>
      </c>
      <c r="E107" s="8">
        <f>FOD_model_no_div!AW114</f>
        <v>0</v>
      </c>
      <c r="F107" s="8">
        <f>FOD_model_no_div!AX114</f>
        <v>0</v>
      </c>
      <c r="G107" s="8">
        <f>FOD_model_no_div!AY114</f>
        <v>0</v>
      </c>
      <c r="H107" s="8">
        <f>FOD_model_no_div!AZ114</f>
        <v>0</v>
      </c>
      <c r="I107" s="8">
        <f>FOD_model_no_div!BA114</f>
        <v>0</v>
      </c>
      <c r="J107" s="8">
        <f>FOD_model_no_div!BB114</f>
        <v>0</v>
      </c>
      <c r="K107" s="8">
        <f>FOD_model_no_div!BC114</f>
        <v>0</v>
      </c>
      <c r="L107" s="8">
        <f>FOD_model_no_div!BD114</f>
        <v>0</v>
      </c>
      <c r="M107" s="8">
        <f>FOD_model_no_div!BE114</f>
        <v>0</v>
      </c>
      <c r="N107" s="8">
        <f>FOD_model_no_div!BF114</f>
        <v>0</v>
      </c>
    </row>
    <row r="108" spans="2:14" x14ac:dyDescent="0.25">
      <c r="B108">
        <f>FOD_model_no_div!AT115</f>
        <v>103</v>
      </c>
      <c r="C108" s="8">
        <f>FOD_model_no_div!AU115</f>
        <v>0</v>
      </c>
      <c r="D108" s="8">
        <f>FOD_model_no_div!AV115</f>
        <v>0</v>
      </c>
      <c r="E108" s="8">
        <f>FOD_model_no_div!AW115</f>
        <v>0</v>
      </c>
      <c r="F108" s="8">
        <f>FOD_model_no_div!AX115</f>
        <v>0</v>
      </c>
      <c r="G108" s="8">
        <f>FOD_model_no_div!AY115</f>
        <v>0</v>
      </c>
      <c r="H108" s="8">
        <f>FOD_model_no_div!AZ115</f>
        <v>0</v>
      </c>
      <c r="I108" s="8">
        <f>FOD_model_no_div!BA115</f>
        <v>0</v>
      </c>
      <c r="J108" s="8">
        <f>FOD_model_no_div!BB115</f>
        <v>0</v>
      </c>
      <c r="K108" s="8">
        <f>FOD_model_no_div!BC115</f>
        <v>0</v>
      </c>
      <c r="L108" s="8">
        <f>FOD_model_no_div!BD115</f>
        <v>0</v>
      </c>
      <c r="M108" s="8">
        <f>FOD_model_no_div!BE115</f>
        <v>0</v>
      </c>
      <c r="N108" s="8">
        <f>FOD_model_no_div!BF115</f>
        <v>0</v>
      </c>
    </row>
    <row r="109" spans="2:14" x14ac:dyDescent="0.25">
      <c r="B109">
        <f>FOD_model_no_div!AT116</f>
        <v>104</v>
      </c>
      <c r="C109" s="8">
        <f>FOD_model_no_div!AU116</f>
        <v>0</v>
      </c>
      <c r="D109" s="8">
        <f>FOD_model_no_div!AV116</f>
        <v>0</v>
      </c>
      <c r="E109" s="8">
        <f>FOD_model_no_div!AW116</f>
        <v>0</v>
      </c>
      <c r="F109" s="8">
        <f>FOD_model_no_div!AX116</f>
        <v>0</v>
      </c>
      <c r="G109" s="8">
        <f>FOD_model_no_div!AY116</f>
        <v>0</v>
      </c>
      <c r="H109" s="8">
        <f>FOD_model_no_div!AZ116</f>
        <v>0</v>
      </c>
      <c r="I109" s="8">
        <f>FOD_model_no_div!BA116</f>
        <v>0</v>
      </c>
      <c r="J109" s="8">
        <f>FOD_model_no_div!BB116</f>
        <v>0</v>
      </c>
      <c r="K109" s="8">
        <f>FOD_model_no_div!BC116</f>
        <v>0</v>
      </c>
      <c r="L109" s="8">
        <f>FOD_model_no_div!BD116</f>
        <v>0</v>
      </c>
      <c r="M109" s="8">
        <f>FOD_model_no_div!BE116</f>
        <v>0</v>
      </c>
      <c r="N109" s="8">
        <f>FOD_model_no_div!BF116</f>
        <v>0</v>
      </c>
    </row>
    <row r="110" spans="2:14" x14ac:dyDescent="0.25">
      <c r="B110">
        <f>FOD_model_no_div!AT117</f>
        <v>105</v>
      </c>
      <c r="C110" s="8">
        <f>FOD_model_no_div!AU117</f>
        <v>0</v>
      </c>
      <c r="D110" s="8">
        <f>FOD_model_no_div!AV117</f>
        <v>0</v>
      </c>
      <c r="E110" s="8">
        <f>FOD_model_no_div!AW117</f>
        <v>0</v>
      </c>
      <c r="F110" s="8">
        <f>FOD_model_no_div!AX117</f>
        <v>0</v>
      </c>
      <c r="G110" s="8">
        <f>FOD_model_no_div!AY117</f>
        <v>0</v>
      </c>
      <c r="H110" s="8">
        <f>FOD_model_no_div!AZ117</f>
        <v>0</v>
      </c>
      <c r="I110" s="8">
        <f>FOD_model_no_div!BA117</f>
        <v>0</v>
      </c>
      <c r="J110" s="8">
        <f>FOD_model_no_div!BB117</f>
        <v>0</v>
      </c>
      <c r="K110" s="8">
        <f>FOD_model_no_div!BC117</f>
        <v>0</v>
      </c>
      <c r="L110" s="8">
        <f>FOD_model_no_div!BD117</f>
        <v>0</v>
      </c>
      <c r="M110" s="8">
        <f>FOD_model_no_div!BE117</f>
        <v>0</v>
      </c>
      <c r="N110" s="8">
        <f>FOD_model_no_div!BF117</f>
        <v>0</v>
      </c>
    </row>
    <row r="111" spans="2:14" x14ac:dyDescent="0.25">
      <c r="B111">
        <f>FOD_model_no_div!AT118</f>
        <v>106</v>
      </c>
      <c r="C111" s="8">
        <f>FOD_model_no_div!AU118</f>
        <v>0</v>
      </c>
      <c r="D111" s="8">
        <f>FOD_model_no_div!AV118</f>
        <v>0</v>
      </c>
      <c r="E111" s="8">
        <f>FOD_model_no_div!AW118</f>
        <v>0</v>
      </c>
      <c r="F111" s="8">
        <f>FOD_model_no_div!AX118</f>
        <v>0</v>
      </c>
      <c r="G111" s="8">
        <f>FOD_model_no_div!AY118</f>
        <v>0</v>
      </c>
      <c r="H111" s="8">
        <f>FOD_model_no_div!AZ118</f>
        <v>0</v>
      </c>
      <c r="I111" s="8">
        <f>FOD_model_no_div!BA118</f>
        <v>0</v>
      </c>
      <c r="J111" s="8">
        <f>FOD_model_no_div!BB118</f>
        <v>0</v>
      </c>
      <c r="K111" s="8">
        <f>FOD_model_no_div!BC118</f>
        <v>0</v>
      </c>
      <c r="L111" s="8">
        <f>FOD_model_no_div!BD118</f>
        <v>0</v>
      </c>
      <c r="M111" s="8">
        <f>FOD_model_no_div!BE118</f>
        <v>0</v>
      </c>
      <c r="N111" s="8">
        <f>FOD_model_no_div!BF118</f>
        <v>0</v>
      </c>
    </row>
    <row r="112" spans="2:14" x14ac:dyDescent="0.25">
      <c r="B112">
        <f>FOD_model_no_div!AT119</f>
        <v>107</v>
      </c>
      <c r="C112" s="8">
        <f>FOD_model_no_div!AU119</f>
        <v>0</v>
      </c>
      <c r="D112" s="8">
        <f>FOD_model_no_div!AV119</f>
        <v>0</v>
      </c>
      <c r="E112" s="8">
        <f>FOD_model_no_div!AW119</f>
        <v>0</v>
      </c>
      <c r="F112" s="8">
        <f>FOD_model_no_div!AX119</f>
        <v>0</v>
      </c>
      <c r="G112" s="8">
        <f>FOD_model_no_div!AY119</f>
        <v>0</v>
      </c>
      <c r="H112" s="8">
        <f>FOD_model_no_div!AZ119</f>
        <v>0</v>
      </c>
      <c r="I112" s="8">
        <f>FOD_model_no_div!BA119</f>
        <v>0</v>
      </c>
      <c r="J112" s="8">
        <f>FOD_model_no_div!BB119</f>
        <v>0</v>
      </c>
      <c r="K112" s="8">
        <f>FOD_model_no_div!BC119</f>
        <v>0</v>
      </c>
      <c r="L112" s="8">
        <f>FOD_model_no_div!BD119</f>
        <v>0</v>
      </c>
      <c r="M112" s="8">
        <f>FOD_model_no_div!BE119</f>
        <v>0</v>
      </c>
      <c r="N112" s="8">
        <f>FOD_model_no_div!BF119</f>
        <v>0</v>
      </c>
    </row>
    <row r="113" spans="1:15" x14ac:dyDescent="0.25">
      <c r="B113">
        <f>FOD_model_no_div!AT120</f>
        <v>108</v>
      </c>
      <c r="C113" s="8">
        <f>FOD_model_no_div!AU120</f>
        <v>0</v>
      </c>
      <c r="D113" s="8">
        <f>FOD_model_no_div!AV120</f>
        <v>0</v>
      </c>
      <c r="E113" s="8">
        <f>FOD_model_no_div!AW120</f>
        <v>0</v>
      </c>
      <c r="F113" s="8">
        <f>FOD_model_no_div!AX120</f>
        <v>0</v>
      </c>
      <c r="G113" s="8">
        <f>FOD_model_no_div!AY120</f>
        <v>0</v>
      </c>
      <c r="H113" s="8">
        <f>FOD_model_no_div!AZ120</f>
        <v>0</v>
      </c>
      <c r="I113" s="8">
        <f>FOD_model_no_div!BA120</f>
        <v>0</v>
      </c>
      <c r="J113" s="8">
        <f>FOD_model_no_div!BB120</f>
        <v>0</v>
      </c>
      <c r="K113" s="8">
        <f>FOD_model_no_div!BC120</f>
        <v>0</v>
      </c>
      <c r="L113" s="8">
        <f>FOD_model_no_div!BD120</f>
        <v>0</v>
      </c>
      <c r="M113" s="8">
        <f>FOD_model_no_div!BE120</f>
        <v>0</v>
      </c>
      <c r="N113" s="8">
        <f>FOD_model_no_div!BF120</f>
        <v>0</v>
      </c>
    </row>
    <row r="114" spans="1:15" x14ac:dyDescent="0.25">
      <c r="B114">
        <f>FOD_model_no_div!AT121</f>
        <v>109</v>
      </c>
      <c r="C114" s="8">
        <f>FOD_model_no_div!AU121</f>
        <v>0</v>
      </c>
      <c r="D114" s="8">
        <f>FOD_model_no_div!AV121</f>
        <v>0</v>
      </c>
      <c r="E114" s="8">
        <f>FOD_model_no_div!AW121</f>
        <v>0</v>
      </c>
      <c r="F114" s="8">
        <f>FOD_model_no_div!AX121</f>
        <v>0</v>
      </c>
      <c r="G114" s="8">
        <f>FOD_model_no_div!AY121</f>
        <v>0</v>
      </c>
      <c r="H114" s="8">
        <f>FOD_model_no_div!AZ121</f>
        <v>0</v>
      </c>
      <c r="I114" s="8">
        <f>FOD_model_no_div!BA121</f>
        <v>0</v>
      </c>
      <c r="J114" s="8">
        <f>FOD_model_no_div!BB121</f>
        <v>0</v>
      </c>
      <c r="K114" s="8">
        <f>FOD_model_no_div!BC121</f>
        <v>0</v>
      </c>
      <c r="L114" s="8">
        <f>FOD_model_no_div!BD121</f>
        <v>0</v>
      </c>
      <c r="M114" s="8">
        <f>FOD_model_no_div!BE121</f>
        <v>0</v>
      </c>
      <c r="N114" s="8">
        <f>FOD_model_no_div!BF121</f>
        <v>0</v>
      </c>
    </row>
    <row r="116" spans="1:15" x14ac:dyDescent="0.25">
      <c r="A116" s="513" t="s">
        <v>143</v>
      </c>
      <c r="B116" s="513"/>
      <c r="C116" s="238">
        <v>12064.14303475475</v>
      </c>
      <c r="D116" s="238">
        <v>17700.383966162182</v>
      </c>
      <c r="E116" s="238">
        <v>6309.6957688599023</v>
      </c>
      <c r="F116" s="238">
        <v>3498.4420320361</v>
      </c>
      <c r="G116" s="238">
        <v>2584.7612885867861</v>
      </c>
      <c r="H116" s="238">
        <v>3930.0086433167089</v>
      </c>
      <c r="I116" s="238">
        <v>2778.4002524820748</v>
      </c>
      <c r="J116" s="238">
        <v>3053.2483778996816</v>
      </c>
      <c r="K116" s="238">
        <v>190.23403898690029</v>
      </c>
      <c r="L116" s="239">
        <v>0</v>
      </c>
      <c r="M116" s="238">
        <v>1011.1340272683748</v>
      </c>
      <c r="N116" s="238">
        <v>851.75454846613775</v>
      </c>
      <c r="O116" s="238">
        <v>55270.038819698762</v>
      </c>
    </row>
    <row r="117" spans="1:15" x14ac:dyDescent="0.25">
      <c r="A117" s="513" t="s">
        <v>145</v>
      </c>
      <c r="B117" s="513"/>
      <c r="C117" s="240">
        <v>0.21827636260778191</v>
      </c>
      <c r="D117" s="240">
        <v>0.32025278693767806</v>
      </c>
      <c r="E117" s="240">
        <v>0.11416123280541404</v>
      </c>
      <c r="F117" s="240">
        <v>6.3297260265162372E-2</v>
      </c>
      <c r="G117" s="240">
        <v>4.6766048003309031E-2</v>
      </c>
      <c r="H117" s="240">
        <v>7.1105588619851251E-2</v>
      </c>
      <c r="I117" s="240">
        <v>5.0269554930940756E-2</v>
      </c>
      <c r="J117" s="240">
        <v>5.5242378024375025E-2</v>
      </c>
      <c r="K117" s="240">
        <v>3.4419016713101908E-3</v>
      </c>
      <c r="L117" s="240">
        <v>0</v>
      </c>
      <c r="M117" s="240">
        <v>1.8294433093613047E-2</v>
      </c>
      <c r="N117" s="240">
        <v>1.5410782526220416E-2</v>
      </c>
      <c r="O117" s="241"/>
    </row>
    <row r="118" spans="1:15" ht="18" customHeight="1" x14ac:dyDescent="0.25"/>
    <row r="119" spans="1:15" x14ac:dyDescent="0.25">
      <c r="A119" s="513" t="s">
        <v>144</v>
      </c>
      <c r="B119" s="513"/>
      <c r="C119" s="238">
        <v>2037.5820811262522</v>
      </c>
      <c r="D119" s="238">
        <v>1032.2812343781545</v>
      </c>
      <c r="E119" s="238">
        <v>600.45802416700451</v>
      </c>
      <c r="F119" s="238">
        <v>107.47949942528307</v>
      </c>
      <c r="G119" s="238">
        <v>245.97709828545669</v>
      </c>
      <c r="H119" s="238">
        <v>373.99667295711703</v>
      </c>
      <c r="I119" s="238">
        <v>469.25990120849201</v>
      </c>
      <c r="J119" s="238">
        <v>178.06455557273193</v>
      </c>
      <c r="K119" s="238">
        <v>5.8443899017706684</v>
      </c>
      <c r="L119" s="239">
        <v>0</v>
      </c>
      <c r="M119" s="238">
        <v>87.031885296088092</v>
      </c>
      <c r="N119" s="238">
        <v>73.313529327849068</v>
      </c>
      <c r="O119" s="238">
        <v>5251.1610269650646</v>
      </c>
    </row>
    <row r="120" spans="1:15" x14ac:dyDescent="0.25">
      <c r="A120" s="513" t="s">
        <v>142</v>
      </c>
      <c r="B120" s="513"/>
      <c r="C120" s="240">
        <v>0.38802506163172895</v>
      </c>
      <c r="D120" s="240">
        <v>0.19658152341497834</v>
      </c>
      <c r="E120" s="240">
        <v>0.11434766922659813</v>
      </c>
      <c r="F120" s="240">
        <v>2.0467759200940253E-2</v>
      </c>
      <c r="G120" s="240">
        <v>4.6842421518279054E-2</v>
      </c>
      <c r="H120" s="240">
        <v>7.1221710977176098E-2</v>
      </c>
      <c r="I120" s="240">
        <v>8.9363075860521307E-2</v>
      </c>
      <c r="J120" s="240">
        <v>3.3909559173363468E-2</v>
      </c>
      <c r="K120" s="240">
        <v>1.1129709928450744E-3</v>
      </c>
      <c r="L120" s="240">
        <v>0</v>
      </c>
      <c r="M120" s="240">
        <v>1.657383669043351E-2</v>
      </c>
      <c r="N120" s="240">
        <v>1.3961394242412139E-2</v>
      </c>
      <c r="O120" s="230"/>
    </row>
  </sheetData>
  <mergeCells count="4">
    <mergeCell ref="A116:B116"/>
    <mergeCell ref="A119:B119"/>
    <mergeCell ref="A117:B117"/>
    <mergeCell ref="A120:B120"/>
  </mergeCells>
  <pageMargins left="0.7" right="0.7" top="0.75" bottom="0.75" header="0.3" footer="0.3"/>
  <headerFooter>
    <oddHeader>&amp;R&amp;"Aptos"&amp;12&amp;K000000 Non classifié | Unclassified &amp;1#_x000D_</oddHeader>
  </headerFooter>
  <customProperties>
    <customPr name="EpmWorksheetKeyString_GU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sheetPr>
  <dimension ref="A1:BT146"/>
  <sheetViews>
    <sheetView zoomScale="70" zoomScaleNormal="70" workbookViewId="0">
      <pane xSplit="2" ySplit="11" topLeftCell="C12" activePane="bottomRight" state="frozen"/>
      <selection activeCell="C6" sqref="C6"/>
      <selection pane="topRight" activeCell="C6" sqref="C6"/>
      <selection pane="bottomLeft" activeCell="C6" sqref="C6"/>
      <selection pane="bottomRight" activeCell="C6" sqref="C6"/>
    </sheetView>
  </sheetViews>
  <sheetFormatPr defaultRowHeight="15" x14ac:dyDescent="0.25"/>
  <cols>
    <col min="1" max="1" width="8.5703125" style="1"/>
    <col min="2" max="2" width="25.42578125" style="1" bestFit="1" customWidth="1"/>
    <col min="3" max="41" width="15.42578125" style="1" customWidth="1"/>
    <col min="42" max="44" width="15" customWidth="1"/>
    <col min="45" max="46" width="16.42578125" customWidth="1"/>
    <col min="47" max="47" width="13.42578125" customWidth="1"/>
    <col min="48" max="48" width="11.5703125" customWidth="1"/>
    <col min="49" max="49" width="11.42578125" customWidth="1"/>
    <col min="50" max="50" width="12.140625" customWidth="1"/>
    <col min="51" max="51" width="13.85546875" customWidth="1"/>
    <col min="52" max="52" width="13.28515625" customWidth="1"/>
    <col min="53" max="53" width="13.5703125" customWidth="1"/>
    <col min="54" max="54" width="12.42578125" customWidth="1"/>
    <col min="55" max="55" width="12.85546875" customWidth="1"/>
    <col min="56" max="56" width="12.42578125" customWidth="1"/>
    <col min="57" max="57" width="16.42578125" customWidth="1"/>
    <col min="58" max="58" width="13" customWidth="1"/>
    <col min="61" max="61" width="12.5703125" customWidth="1"/>
    <col min="62" max="62" width="11.42578125" customWidth="1"/>
    <col min="72" max="72" width="13.28515625" customWidth="1"/>
  </cols>
  <sheetData>
    <row r="1" spans="1:72" ht="42.75" customHeight="1" x14ac:dyDescent="0.25">
      <c r="A1" s="53" t="s">
        <v>100</v>
      </c>
      <c r="E1" s="269" t="s">
        <v>125</v>
      </c>
      <c r="F1" s="227"/>
      <c r="G1" s="228" t="s">
        <v>126</v>
      </c>
      <c r="K1" s="269" t="s">
        <v>152</v>
      </c>
      <c r="L1" s="57">
        <v>1</v>
      </c>
      <c r="M1" s="228" t="s">
        <v>151</v>
      </c>
    </row>
    <row r="2" spans="1:72" s="260" customFormat="1" ht="45" x14ac:dyDescent="0.25">
      <c r="A2" s="25"/>
      <c r="B2" s="258" t="s">
        <v>32</v>
      </c>
      <c r="C2" s="259" t="s">
        <v>174</v>
      </c>
      <c r="D2" s="259" t="s">
        <v>174</v>
      </c>
      <c r="E2" s="259" t="s">
        <v>174</v>
      </c>
      <c r="F2" s="259" t="s">
        <v>175</v>
      </c>
      <c r="G2" s="259" t="s">
        <v>175</v>
      </c>
      <c r="H2" s="259" t="s">
        <v>175</v>
      </c>
      <c r="I2" s="259" t="s">
        <v>176</v>
      </c>
      <c r="J2" s="259" t="s">
        <v>176</v>
      </c>
      <c r="K2" s="259" t="s">
        <v>176</v>
      </c>
      <c r="L2" s="259" t="s">
        <v>177</v>
      </c>
      <c r="M2" s="259" t="s">
        <v>177</v>
      </c>
      <c r="N2" s="259" t="s">
        <v>177</v>
      </c>
      <c r="O2" s="259" t="s">
        <v>178</v>
      </c>
      <c r="P2" s="259" t="s">
        <v>178</v>
      </c>
      <c r="Q2" s="259" t="s">
        <v>178</v>
      </c>
      <c r="R2" s="259" t="s">
        <v>179</v>
      </c>
      <c r="S2" s="259" t="s">
        <v>179</v>
      </c>
      <c r="T2" s="259" t="s">
        <v>179</v>
      </c>
      <c r="U2" s="259" t="s">
        <v>180</v>
      </c>
      <c r="V2" s="259" t="s">
        <v>180</v>
      </c>
      <c r="W2" s="259" t="s">
        <v>180</v>
      </c>
      <c r="X2" s="259" t="s">
        <v>2</v>
      </c>
      <c r="Y2" s="259" t="s">
        <v>2</v>
      </c>
      <c r="Z2" s="259" t="s">
        <v>2</v>
      </c>
      <c r="AA2" s="259" t="s">
        <v>181</v>
      </c>
      <c r="AB2" s="259" t="s">
        <v>181</v>
      </c>
      <c r="AC2" s="259" t="s">
        <v>181</v>
      </c>
      <c r="AD2" s="259" t="s">
        <v>182</v>
      </c>
      <c r="AE2" s="259" t="s">
        <v>182</v>
      </c>
      <c r="AF2" s="259" t="s">
        <v>182</v>
      </c>
      <c r="AG2" s="257" t="s">
        <v>185</v>
      </c>
      <c r="AH2" s="257" t="s">
        <v>185</v>
      </c>
      <c r="AI2" s="257" t="s">
        <v>185</v>
      </c>
      <c r="AJ2" s="259" t="s">
        <v>183</v>
      </c>
      <c r="AK2" s="259" t="s">
        <v>183</v>
      </c>
      <c r="AL2" s="259" t="s">
        <v>183</v>
      </c>
      <c r="AM2" s="257" t="s">
        <v>184</v>
      </c>
      <c r="AN2" s="257" t="s">
        <v>184</v>
      </c>
      <c r="AO2" s="257" t="s">
        <v>184</v>
      </c>
      <c r="AP2" s="259" t="s">
        <v>187</v>
      </c>
      <c r="AQ2" s="259" t="s">
        <v>187</v>
      </c>
      <c r="AR2" s="259" t="s">
        <v>187</v>
      </c>
    </row>
    <row r="3" spans="1:72" x14ac:dyDescent="0.25">
      <c r="A3" s="15"/>
      <c r="B3" s="38" t="s">
        <v>33</v>
      </c>
      <c r="C3" s="7">
        <f>IF(OR('DONNÉES '!$F$12=supporting_sheet!$D$16,'DONNÉES '!$F$12=supporting_sheet!$D$17), INDEX(material_parameters!$B$4:$F$17,MATCH(C$2,material_parameters!$A$4:$A$17,0),MATCH(precip_range,material_parameters!$B$3:$F$3,0)), INDEX(material_parameters!$H$4:$I$17,MATCH(C$2,material_parameters!$A$4:$A$17,0),MATCH(climate_zone,material_parameters!$H$3:$I$3,0)))</f>
        <v>0.185</v>
      </c>
      <c r="D3" s="7">
        <f>IF(OR('DONNÉES '!$F$12=supporting_sheet!$D$16,'DONNÉES '!$F$12=supporting_sheet!$D$17), INDEX(material_parameters!$B$4:$F$17,MATCH(D$2,material_parameters!$A$4:$A$17,0),MATCH(precip_range,material_parameters!$B$3:$F$3,0)), INDEX(material_parameters!$H$4:$I$17,MATCH(D$2,material_parameters!$A$4:$A$17,0),MATCH(climate_zone,material_parameters!$H$3:$I$3,0)))</f>
        <v>0.185</v>
      </c>
      <c r="E3" s="7">
        <f>IF(OR('DONNÉES '!$F$12=supporting_sheet!$D$16,'DONNÉES '!$F$12=supporting_sheet!$D$17), INDEX(material_parameters!$B$4:$F$17,MATCH(E$2,material_parameters!$A$4:$A$17,0),MATCH(precip_range,material_parameters!$B$3:$F$3,0)), INDEX(material_parameters!$H$4:$I$17,MATCH(E$2,material_parameters!$A$4:$A$17,0),MATCH(climate_zone,material_parameters!$H$3:$I$3,0)))</f>
        <v>0.185</v>
      </c>
      <c r="F3" s="7">
        <f>IF(OR('DONNÉES '!$F$12=supporting_sheet!$D$16,'DONNÉES '!$F$12=supporting_sheet!$D$17), INDEX(material_parameters!$B$4:$F$17,MATCH(F$2,material_parameters!$A$4:$A$17,0),MATCH(precip_range,material_parameters!$B$3:$F$3,0)), INDEX(material_parameters!$H$4:$I$17,MATCH(F$2,material_parameters!$A$4:$A$17,0),MATCH(climate_zone,material_parameters!$H$3:$I$3,0)))</f>
        <v>0.06</v>
      </c>
      <c r="G3" s="7">
        <f>IF(OR('DONNÉES '!$F$12=supporting_sheet!$D$16,'DONNÉES '!$F$12=supporting_sheet!$D$17), INDEX(material_parameters!$B$4:$F$17,MATCH(G$2,material_parameters!$A$4:$A$17,0),MATCH(precip_range,material_parameters!$B$3:$F$3,0)), INDEX(material_parameters!$H$4:$I$17,MATCH(G$2,material_parameters!$A$4:$A$17,0),MATCH(climate_zone,material_parameters!$H$3:$I$3,0)))</f>
        <v>0.06</v>
      </c>
      <c r="H3" s="7">
        <f>IF(OR('DONNÉES '!$F$12=supporting_sheet!$D$16,'DONNÉES '!$F$12=supporting_sheet!$D$17), INDEX(material_parameters!$B$4:$F$17,MATCH(H$2,material_parameters!$A$4:$A$17,0),MATCH(precip_range,material_parameters!$B$3:$F$3,0)), INDEX(material_parameters!$H$4:$I$17,MATCH(H$2,material_parameters!$A$4:$A$17,0),MATCH(climate_zone,material_parameters!$H$3:$I$3,0)))</f>
        <v>0.06</v>
      </c>
      <c r="I3" s="7">
        <f>IF(OR('DONNÉES '!$F$12=supporting_sheet!$D$16,'DONNÉES '!$F$12=supporting_sheet!$D$17), INDEX(material_parameters!$B$4:$F$17,MATCH(I$2,material_parameters!$A$4:$A$17,0),MATCH(precip_range,material_parameters!$B$3:$F$3,0)), INDEX(material_parameters!$H$4:$I$17,MATCH(I$2,material_parameters!$A$4:$A$17,0),MATCH(climate_zone,material_parameters!$H$3:$I$3,0)))</f>
        <v>0.1</v>
      </c>
      <c r="J3" s="7">
        <f>IF(OR('DONNÉES '!$F$12=supporting_sheet!$D$16,'DONNÉES '!$F$12=supporting_sheet!$D$17), INDEX(material_parameters!$B$4:$F$17,MATCH(J$2,material_parameters!$A$4:$A$17,0),MATCH(precip_range,material_parameters!$B$3:$F$3,0)), INDEX(material_parameters!$H$4:$I$17,MATCH(J$2,material_parameters!$A$4:$A$17,0),MATCH(climate_zone,material_parameters!$H$3:$I$3,0)))</f>
        <v>0.1</v>
      </c>
      <c r="K3" s="7">
        <f>IF(OR('DONNÉES '!$F$12=supporting_sheet!$D$16,'DONNÉES '!$F$12=supporting_sheet!$D$17), INDEX(material_parameters!$B$4:$F$17,MATCH(K$2,material_parameters!$A$4:$A$17,0),MATCH(precip_range,material_parameters!$B$3:$F$3,0)), INDEX(material_parameters!$H$4:$I$17,MATCH(K$2,material_parameters!$A$4:$A$17,0),MATCH(climate_zone,material_parameters!$H$3:$I$3,0)))</f>
        <v>0.1</v>
      </c>
      <c r="L3" s="7">
        <f>IF(OR('DONNÉES '!$F$12=supporting_sheet!$D$16,'DONNÉES '!$F$12=supporting_sheet!$D$17), INDEX(material_parameters!$B$4:$F$17,MATCH(L$2,material_parameters!$A$4:$A$17,0),MATCH(precip_range,material_parameters!$B$3:$F$3,0)), INDEX(material_parameters!$H$4:$I$17,MATCH(L$2,material_parameters!$A$4:$A$17,0),MATCH(climate_zone,material_parameters!$H$3:$I$3,0)))</f>
        <v>0.03</v>
      </c>
      <c r="M3" s="7">
        <f>IF(OR('DONNÉES '!$F$12=supporting_sheet!$D$16,'DONNÉES '!$F$12=supporting_sheet!$D$17), INDEX(material_parameters!$B$4:$F$17,MATCH(M$2,material_parameters!$A$4:$A$17,0),MATCH(precip_range,material_parameters!$B$3:$F$3,0)), INDEX(material_parameters!$H$4:$I$17,MATCH(M$2,material_parameters!$A$4:$A$17,0),MATCH(climate_zone,material_parameters!$H$3:$I$3,0)))</f>
        <v>0.03</v>
      </c>
      <c r="N3" s="7">
        <f>IF(OR('DONNÉES '!$F$12=supporting_sheet!$D$16,'DONNÉES '!$F$12=supporting_sheet!$D$17), INDEX(material_parameters!$B$4:$F$17,MATCH(N$2,material_parameters!$A$4:$A$17,0),MATCH(precip_range,material_parameters!$B$3:$F$3,0)), INDEX(material_parameters!$H$4:$I$17,MATCH(N$2,material_parameters!$A$4:$A$17,0),MATCH(climate_zone,material_parameters!$H$3:$I$3,0)))</f>
        <v>0.03</v>
      </c>
      <c r="O3" s="7">
        <f>IF(OR('DONNÉES '!$F$12=supporting_sheet!$D$16,'DONNÉES '!$F$12=supporting_sheet!$D$17), INDEX(material_parameters!$B$4:$F$17,MATCH(O$2,material_parameters!$A$4:$A$17,0),MATCH(precip_range,material_parameters!$B$3:$F$3,0)), INDEX(material_parameters!$H$4:$I$17,MATCH(O$2,material_parameters!$A$4:$A$17,0),MATCH(climate_zone,material_parameters!$H$3:$I$3,0)))</f>
        <v>0.1</v>
      </c>
      <c r="P3" s="7">
        <f>IF(OR('DONNÉES '!$F$12=supporting_sheet!$D$16,'DONNÉES '!$F$12=supporting_sheet!$D$17), INDEX(material_parameters!$B$4:$F$17,MATCH(P$2,material_parameters!$A$4:$A$17,0),MATCH(precip_range,material_parameters!$B$3:$F$3,0)), INDEX(material_parameters!$H$4:$I$17,MATCH(P$2,material_parameters!$A$4:$A$17,0),MATCH(climate_zone,material_parameters!$H$3:$I$3,0)))</f>
        <v>0.1</v>
      </c>
      <c r="Q3" s="7">
        <f>IF(OR('DONNÉES '!$F$12=supporting_sheet!$D$16,'DONNÉES '!$F$12=supporting_sheet!$D$17), INDEX(material_parameters!$B$4:$F$17,MATCH(Q$2,material_parameters!$A$4:$A$17,0),MATCH(precip_range,material_parameters!$B$3:$F$3,0)), INDEX(material_parameters!$H$4:$I$17,MATCH(Q$2,material_parameters!$A$4:$A$17,0),MATCH(climate_zone,material_parameters!$H$3:$I$3,0)))</f>
        <v>0.1</v>
      </c>
      <c r="R3" s="7">
        <f>IF(OR('DONNÉES '!$F$12=supporting_sheet!$D$16,'DONNÉES '!$F$12=supporting_sheet!$D$17), INDEX(material_parameters!$B$4:$F$17,MATCH(R$2,material_parameters!$A$4:$A$17,0),MATCH(precip_range,material_parameters!$B$3:$F$3,0)), INDEX(material_parameters!$H$4:$I$17,MATCH(R$2,material_parameters!$A$4:$A$17,0),MATCH(climate_zone,material_parameters!$H$3:$I$3,0)))</f>
        <v>0.1</v>
      </c>
      <c r="S3" s="7">
        <f>IF(OR('DONNÉES '!$F$12=supporting_sheet!$D$16,'DONNÉES '!$F$12=supporting_sheet!$D$17), INDEX(material_parameters!$B$4:$F$17,MATCH(S$2,material_parameters!$A$4:$A$17,0),MATCH(precip_range,material_parameters!$B$3:$F$3,0)), INDEX(material_parameters!$H$4:$I$17,MATCH(S$2,material_parameters!$A$4:$A$17,0),MATCH(climate_zone,material_parameters!$H$3:$I$3,0)))</f>
        <v>0.1</v>
      </c>
      <c r="T3" s="7">
        <f>IF(OR('DONNÉES '!$F$12=supporting_sheet!$D$16,'DONNÉES '!$F$12=supporting_sheet!$D$17), INDEX(material_parameters!$B$4:$F$17,MATCH(T$2,material_parameters!$A$4:$A$17,0),MATCH(precip_range,material_parameters!$B$3:$F$3,0)), INDEX(material_parameters!$H$4:$I$17,MATCH(T$2,material_parameters!$A$4:$A$17,0),MATCH(climate_zone,material_parameters!$H$3:$I$3,0)))</f>
        <v>0.1</v>
      </c>
      <c r="U3" s="7">
        <f>IF(OR('DONNÉES '!$F$12=supporting_sheet!$D$16,'DONNÉES '!$F$12=supporting_sheet!$D$17), INDEX(material_parameters!$B$4:$F$17,MATCH(U$2,material_parameters!$A$4:$A$17,0),MATCH(precip_range,material_parameters!$B$3:$F$3,0)), INDEX(material_parameters!$H$4:$I$17,MATCH(U$2,material_parameters!$A$4:$A$17,0),MATCH(climate_zone,material_parameters!$H$3:$I$3,0)))</f>
        <v>0.185</v>
      </c>
      <c r="V3" s="7">
        <f>IF(OR('DONNÉES '!$F$12=supporting_sheet!$D$16,'DONNÉES '!$F$12=supporting_sheet!$D$17), INDEX(material_parameters!$B$4:$F$17,MATCH(V$2,material_parameters!$A$4:$A$17,0),MATCH(precip_range,material_parameters!$B$3:$F$3,0)), INDEX(material_parameters!$H$4:$I$17,MATCH(V$2,material_parameters!$A$4:$A$17,0),MATCH(climate_zone,material_parameters!$H$3:$I$3,0)))</f>
        <v>0.185</v>
      </c>
      <c r="W3" s="7">
        <f>IF(OR('DONNÉES '!$F$12=supporting_sheet!$D$16,'DONNÉES '!$F$12=supporting_sheet!$D$17), INDEX(material_parameters!$B$4:$F$17,MATCH(W$2,material_parameters!$A$4:$A$17,0),MATCH(precip_range,material_parameters!$B$3:$F$3,0)), INDEX(material_parameters!$H$4:$I$17,MATCH(W$2,material_parameters!$A$4:$A$17,0),MATCH(climate_zone,material_parameters!$H$3:$I$3,0)))</f>
        <v>0.185</v>
      </c>
      <c r="X3" s="7">
        <f>IF(OR('DONNÉES '!$F$12=supporting_sheet!$D$16,'DONNÉES '!$F$12=supporting_sheet!$D$17), INDEX(material_parameters!$B$4:$F$17,MATCH(X$2,material_parameters!$A$4:$A$17,0),MATCH(precip_range,material_parameters!$B$3:$F$3,0)), INDEX(material_parameters!$H$4:$I$17,MATCH(X$2,material_parameters!$A$4:$A$17,0),MATCH(climate_zone,material_parameters!$H$3:$I$3,0)))</f>
        <v>0.06</v>
      </c>
      <c r="Y3" s="7">
        <f>IF(OR('DONNÉES '!$F$12=supporting_sheet!$D$16,'DONNÉES '!$F$12=supporting_sheet!$D$17), INDEX(material_parameters!$B$4:$F$17,MATCH(Y$2,material_parameters!$A$4:$A$17,0),MATCH(precip_range,material_parameters!$B$3:$F$3,0)), INDEX(material_parameters!$H$4:$I$17,MATCH(Y$2,material_parameters!$A$4:$A$17,0),MATCH(climate_zone,material_parameters!$H$3:$I$3,0)))</f>
        <v>0.06</v>
      </c>
      <c r="Z3" s="7">
        <f>IF(OR('DONNÉES '!$F$12=supporting_sheet!$D$16,'DONNÉES '!$F$12=supporting_sheet!$D$17), INDEX(material_parameters!$B$4:$F$17,MATCH(Z$2,material_parameters!$A$4:$A$17,0),MATCH(precip_range,material_parameters!$B$3:$F$3,0)), INDEX(material_parameters!$H$4:$I$17,MATCH(Z$2,material_parameters!$A$4:$A$17,0),MATCH(climate_zone,material_parameters!$H$3:$I$3,0)))</f>
        <v>0.06</v>
      </c>
      <c r="AA3" s="7">
        <f>IF(OR('DONNÉES '!$F$12=supporting_sheet!$D$16,'DONNÉES '!$F$12=supporting_sheet!$D$17), INDEX(material_parameters!$B$4:$F$17,MATCH(AA$2,material_parameters!$A$4:$A$17,0),MATCH(precip_range,material_parameters!$B$3:$F$3,0)), INDEX(material_parameters!$H$4:$I$17,MATCH(AA$2,material_parameters!$A$4:$A$17,0),MATCH(climate_zone,material_parameters!$H$3:$I$3,0)))</f>
        <v>0.03</v>
      </c>
      <c r="AB3" s="7">
        <f>IF(OR('DONNÉES '!$F$12=supporting_sheet!$D$16,'DONNÉES '!$F$12=supporting_sheet!$D$17), INDEX(material_parameters!$B$4:$F$17,MATCH(AB$2,material_parameters!$A$4:$A$17,0),MATCH(precip_range,material_parameters!$B$3:$F$3,0)), INDEX(material_parameters!$H$4:$I$17,MATCH(AB$2,material_parameters!$A$4:$A$17,0),MATCH(climate_zone,material_parameters!$H$3:$I$3,0)))</f>
        <v>0.03</v>
      </c>
      <c r="AC3" s="7">
        <f>IF(OR('DONNÉES '!$F$12=supporting_sheet!$D$16,'DONNÉES '!$F$12=supporting_sheet!$D$17), INDEX(material_parameters!$B$4:$F$17,MATCH(AC$2,material_parameters!$A$4:$A$17,0),MATCH(precip_range,material_parameters!$B$3:$F$3,0)), INDEX(material_parameters!$H$4:$I$17,MATCH(AC$2,material_parameters!$A$4:$A$17,0),MATCH(climate_zone,material_parameters!$H$3:$I$3,0)))</f>
        <v>0.03</v>
      </c>
      <c r="AD3" s="7">
        <f>IF(OR('DONNÉES '!$F$12=supporting_sheet!$D$16,'DONNÉES '!$F$12=supporting_sheet!$D$17), INDEX(material_parameters!$B$4:$F$17,MATCH(AD$2,material_parameters!$A$4:$A$17,0),MATCH(precip_range,material_parameters!$B$3:$F$3,0)), INDEX(material_parameters!$H$4:$I$17,MATCH(AD$2,material_parameters!$A$4:$A$17,0),MATCH(climate_zone,material_parameters!$H$3:$I$3,0)))</f>
        <v>0.03</v>
      </c>
      <c r="AE3" s="7">
        <f>IF(OR('DONNÉES '!$F$12=supporting_sheet!$D$16,'DONNÉES '!$F$12=supporting_sheet!$D$17), INDEX(material_parameters!$B$4:$F$17,MATCH(AE$2,material_parameters!$A$4:$A$17,0),MATCH(precip_range,material_parameters!$B$3:$F$3,0)), INDEX(material_parameters!$H$4:$I$17,MATCH(AE$2,material_parameters!$A$4:$A$17,0),MATCH(climate_zone,material_parameters!$H$3:$I$3,0)))</f>
        <v>0.03</v>
      </c>
      <c r="AF3" s="7">
        <f>IF(OR('DONNÉES '!$F$12=supporting_sheet!$D$16,'DONNÉES '!$F$12=supporting_sheet!$D$17), INDEX(material_parameters!$B$4:$F$17,MATCH(AF$2,material_parameters!$A$4:$A$17,0),MATCH(precip_range,material_parameters!$B$3:$F$3,0)), INDEX(material_parameters!$H$4:$I$17,MATCH(AF$2,material_parameters!$A$4:$A$17,0),MATCH(climate_zone,material_parameters!$H$3:$I$3,0)))</f>
        <v>0.03</v>
      </c>
      <c r="AG3" s="7">
        <f>IF(OR('DONNÉES '!$F$12=supporting_sheet!$D$16,'DONNÉES '!$F$12=supporting_sheet!$D$17), INDEX(material_parameters!$B$4:$F$17,MATCH(AG$2,material_parameters!$A$4:$A$17,0),MATCH(precip_range,material_parameters!$B$3:$F$3,0)), INDEX(material_parameters!$H$4:$I$17,MATCH(AG$2,material_parameters!$A$4:$A$17,0),MATCH(climate_zone,material_parameters!$H$3:$I$3,0)))</f>
        <v>0.09</v>
      </c>
      <c r="AH3" s="7">
        <f>IF(OR('DONNÉES '!$F$12=supporting_sheet!$D$16,'DONNÉES '!$F$12=supporting_sheet!$D$17), INDEX(material_parameters!$B$4:$F$17,MATCH(AH$2,material_parameters!$A$4:$A$17,0),MATCH(precip_range,material_parameters!$B$3:$F$3,0)), INDEX(material_parameters!$H$4:$I$17,MATCH(AH$2,material_parameters!$A$4:$A$17,0),MATCH(climate_zone,material_parameters!$H$3:$I$3,0)))</f>
        <v>0.09</v>
      </c>
      <c r="AI3" s="7">
        <f>IF(OR('DONNÉES '!$F$12=supporting_sheet!$D$16,'DONNÉES '!$F$12=supporting_sheet!$D$17), INDEX(material_parameters!$B$4:$F$17,MATCH(AI$2,material_parameters!$A$4:$A$17,0),MATCH(precip_range,material_parameters!$B$3:$F$3,0)), INDEX(material_parameters!$H$4:$I$17,MATCH(AI$2,material_parameters!$A$4:$A$17,0),MATCH(climate_zone,material_parameters!$H$3:$I$3,0)))</f>
        <v>0.09</v>
      </c>
      <c r="AJ3" s="7">
        <f>IF(OR('DONNÉES '!$F$12=supporting_sheet!$D$16,'DONNÉES '!$F$12=supporting_sheet!$D$17), INDEX(material_parameters!$B$4:$F$17,MATCH(AJ$2,material_parameters!$A$4:$A$17,0),MATCH(precip_range,material_parameters!$B$3:$F$3,0)), INDEX(material_parameters!$H$4:$I$17,MATCH(AJ$2,material_parameters!$A$4:$A$17,0),MATCH(climate_zone,material_parameters!$H$3:$I$3,0)))</f>
        <v>0.09</v>
      </c>
      <c r="AK3" s="7">
        <f>IF(OR('DONNÉES '!$F$12=supporting_sheet!$D$16,'DONNÉES '!$F$12=supporting_sheet!$D$17), INDEX(material_parameters!$B$4:$F$17,MATCH(AK$2,material_parameters!$A$4:$A$17,0),MATCH(precip_range,material_parameters!$B$3:$F$3,0)), INDEX(material_parameters!$H$4:$I$17,MATCH(AK$2,material_parameters!$A$4:$A$17,0),MATCH(climate_zone,material_parameters!$H$3:$I$3,0)))</f>
        <v>0.09</v>
      </c>
      <c r="AL3" s="7">
        <f>IF(OR('DONNÉES '!$F$12=supporting_sheet!$D$16,'DONNÉES '!$F$12=supporting_sheet!$D$17), INDEX(material_parameters!$B$4:$F$17,MATCH(AL$2,material_parameters!$A$4:$A$17,0),MATCH(precip_range,material_parameters!$B$3:$F$3,0)), INDEX(material_parameters!$H$4:$I$17,MATCH(AL$2,material_parameters!$A$4:$A$17,0),MATCH(climate_zone,material_parameters!$H$3:$I$3,0)))</f>
        <v>0.09</v>
      </c>
      <c r="AM3" s="7">
        <f>IF(OR('DONNÉES '!$F$12=supporting_sheet!$D$16,'DONNÉES '!$F$12=supporting_sheet!$D$17), INDEX(material_parameters!$B$4:$F$17,MATCH(AM$2,material_parameters!$A$4:$A$17,0),MATCH(precip_range,material_parameters!$B$3:$F$3,0)), INDEX(material_parameters!$H$4:$I$17,MATCH(AM$2,material_parameters!$A$4:$A$17,0),MATCH(climate_zone,material_parameters!$H$3:$I$3,0)))</f>
        <v>0.09</v>
      </c>
      <c r="AN3" s="7">
        <f>IF(OR('DONNÉES '!$F$12=supporting_sheet!$D$16,'DONNÉES '!$F$12=supporting_sheet!$D$17), INDEX(material_parameters!$B$4:$F$17,MATCH(AN$2,material_parameters!$A$4:$A$17,0),MATCH(precip_range,material_parameters!$B$3:$F$3,0)), INDEX(material_parameters!$H$4:$I$17,MATCH(AN$2,material_parameters!$A$4:$A$17,0),MATCH(climate_zone,material_parameters!$H$3:$I$3,0)))</f>
        <v>0.09</v>
      </c>
      <c r="AO3" s="7">
        <f>IF(OR('DONNÉES '!$F$12=supporting_sheet!$D$16,'DONNÉES '!$F$12=supporting_sheet!$D$17), INDEX(material_parameters!$B$4:$F$17,MATCH(AO$2,material_parameters!$A$4:$A$17,0),MATCH(precip_range,material_parameters!$B$3:$F$3,0)), INDEX(material_parameters!$H$4:$I$17,MATCH(AO$2,material_parameters!$A$4:$A$17,0),MATCH(climate_zone,material_parameters!$H$3:$I$3,0)))</f>
        <v>0.09</v>
      </c>
      <c r="AP3" s="7">
        <f>IF(OR('DONNÉES '!$F$12=supporting_sheet!$D$16,'DONNÉES '!$F$12=supporting_sheet!$D$17), INDEX(material_parameters!$B$4:$F$17,MATCH(AP$2,material_parameters!$A$4:$A$17,0),MATCH(precip_range,material_parameters!$B$3:$F$3,0)), INDEX(material_parameters!$H$4:$I$17,MATCH(AP$2,material_parameters!$A$4:$A$17,0),MATCH(climate_zone,material_parameters!$H$3:$I$3,0)))</f>
        <v>0.185</v>
      </c>
      <c r="AQ3" s="7">
        <f>IF(OR('DONNÉES '!$F$12=supporting_sheet!$D$16,'DONNÉES '!$F$12=supporting_sheet!$D$17), INDEX(material_parameters!$B$4:$F$17,MATCH(AQ$2,material_parameters!$A$4:$A$17,0),MATCH(precip_range,material_parameters!$B$3:$F$3,0)), INDEX(material_parameters!$H$4:$I$17,MATCH(AQ$2,material_parameters!$A$4:$A$17,0),MATCH(climate_zone,material_parameters!$H$3:$I$3,0)))</f>
        <v>0.185</v>
      </c>
      <c r="AR3" s="7">
        <f>IF(OR('DONNÉES '!$F$12=supporting_sheet!$D$16,'DONNÉES '!$F$12=supporting_sheet!$D$17), INDEX(material_parameters!$B$4:$F$17,MATCH(AR$2,material_parameters!$A$4:$A$17,0),MATCH(precip_range,material_parameters!$B$3:$F$3,0)), INDEX(material_parameters!$H$4:$I$17,MATCH(AR$2,material_parameters!$A$4:$A$17,0),MATCH(climate_zone,material_parameters!$H$3:$I$3,0)))</f>
        <v>0.185</v>
      </c>
    </row>
    <row r="4" spans="1:72" x14ac:dyDescent="0.25">
      <c r="A4" s="15"/>
      <c r="B4" s="14" t="s">
        <v>61</v>
      </c>
      <c r="C4" s="7">
        <f>+IF(ISNUMBER($F$1),$F$1,C3)</f>
        <v>0.185</v>
      </c>
      <c r="D4" s="7">
        <f t="shared" ref="D4:AR4" si="0">+IF(ISNUMBER($F$1),$F$1,D3)</f>
        <v>0.185</v>
      </c>
      <c r="E4" s="7">
        <f t="shared" si="0"/>
        <v>0.185</v>
      </c>
      <c r="F4" s="7">
        <f t="shared" si="0"/>
        <v>0.06</v>
      </c>
      <c r="G4" s="7">
        <f t="shared" si="0"/>
        <v>0.06</v>
      </c>
      <c r="H4" s="7">
        <f t="shared" si="0"/>
        <v>0.06</v>
      </c>
      <c r="I4" s="7">
        <f t="shared" si="0"/>
        <v>0.1</v>
      </c>
      <c r="J4" s="7">
        <f t="shared" si="0"/>
        <v>0.1</v>
      </c>
      <c r="K4" s="7">
        <f t="shared" si="0"/>
        <v>0.1</v>
      </c>
      <c r="L4" s="7">
        <f t="shared" si="0"/>
        <v>0.03</v>
      </c>
      <c r="M4" s="7">
        <f t="shared" si="0"/>
        <v>0.03</v>
      </c>
      <c r="N4" s="7">
        <f t="shared" si="0"/>
        <v>0.03</v>
      </c>
      <c r="O4" s="7">
        <f t="shared" si="0"/>
        <v>0.1</v>
      </c>
      <c r="P4" s="7">
        <f t="shared" si="0"/>
        <v>0.1</v>
      </c>
      <c r="Q4" s="7">
        <f t="shared" si="0"/>
        <v>0.1</v>
      </c>
      <c r="R4" s="7">
        <f t="shared" si="0"/>
        <v>0.1</v>
      </c>
      <c r="S4" s="7">
        <f t="shared" si="0"/>
        <v>0.1</v>
      </c>
      <c r="T4" s="7">
        <f t="shared" si="0"/>
        <v>0.1</v>
      </c>
      <c r="U4" s="7">
        <f t="shared" si="0"/>
        <v>0.185</v>
      </c>
      <c r="V4" s="7">
        <f t="shared" si="0"/>
        <v>0.185</v>
      </c>
      <c r="W4" s="7">
        <f t="shared" si="0"/>
        <v>0.185</v>
      </c>
      <c r="X4" s="7">
        <f t="shared" si="0"/>
        <v>0.06</v>
      </c>
      <c r="Y4" s="7">
        <f t="shared" si="0"/>
        <v>0.06</v>
      </c>
      <c r="Z4" s="7">
        <f t="shared" si="0"/>
        <v>0.06</v>
      </c>
      <c r="AA4" s="7">
        <f t="shared" si="0"/>
        <v>0.03</v>
      </c>
      <c r="AB4" s="7">
        <f t="shared" si="0"/>
        <v>0.03</v>
      </c>
      <c r="AC4" s="7">
        <f t="shared" si="0"/>
        <v>0.03</v>
      </c>
      <c r="AD4" s="7">
        <f t="shared" si="0"/>
        <v>0.03</v>
      </c>
      <c r="AE4" s="7">
        <f t="shared" si="0"/>
        <v>0.03</v>
      </c>
      <c r="AF4" s="7">
        <f t="shared" si="0"/>
        <v>0.03</v>
      </c>
      <c r="AG4" s="7">
        <f t="shared" si="0"/>
        <v>0.09</v>
      </c>
      <c r="AH4" s="7">
        <f t="shared" si="0"/>
        <v>0.09</v>
      </c>
      <c r="AI4" s="7">
        <f t="shared" si="0"/>
        <v>0.09</v>
      </c>
      <c r="AJ4" s="7">
        <f t="shared" si="0"/>
        <v>0.09</v>
      </c>
      <c r="AK4" s="7">
        <f t="shared" si="0"/>
        <v>0.09</v>
      </c>
      <c r="AL4" s="7">
        <f t="shared" si="0"/>
        <v>0.09</v>
      </c>
      <c r="AM4" s="7">
        <f t="shared" si="0"/>
        <v>0.09</v>
      </c>
      <c r="AN4" s="7">
        <f t="shared" si="0"/>
        <v>0.09</v>
      </c>
      <c r="AO4" s="7">
        <f t="shared" si="0"/>
        <v>0.09</v>
      </c>
      <c r="AP4" s="7">
        <f t="shared" si="0"/>
        <v>0.185</v>
      </c>
      <c r="AQ4" s="7">
        <f t="shared" si="0"/>
        <v>0.185</v>
      </c>
      <c r="AR4" s="7">
        <f t="shared" si="0"/>
        <v>0.185</v>
      </c>
    </row>
    <row r="5" spans="1:72" ht="17.25" x14ac:dyDescent="0.25">
      <c r="A5" s="15"/>
      <c r="B5" s="14" t="s">
        <v>55</v>
      </c>
      <c r="C5" s="18">
        <f>EXP(-C$4)</f>
        <v>0.83110428385212565</v>
      </c>
      <c r="D5" s="18">
        <f>EXP(-D$4)</f>
        <v>0.83110428385212565</v>
      </c>
      <c r="E5" s="18">
        <f t="shared" ref="E5:AO5" si="1">EXP(-E$4)</f>
        <v>0.83110428385212565</v>
      </c>
      <c r="F5" s="18">
        <f t="shared" si="1"/>
        <v>0.94176453358424872</v>
      </c>
      <c r="G5" s="18">
        <f t="shared" si="1"/>
        <v>0.94176453358424872</v>
      </c>
      <c r="H5" s="18">
        <f t="shared" si="1"/>
        <v>0.94176453358424872</v>
      </c>
      <c r="I5" s="18">
        <f t="shared" ref="I5:W5" si="2">EXP(-I$4)</f>
        <v>0.90483741803595952</v>
      </c>
      <c r="J5" s="18">
        <f t="shared" si="2"/>
        <v>0.90483741803595952</v>
      </c>
      <c r="K5" s="18">
        <f t="shared" si="2"/>
        <v>0.90483741803595952</v>
      </c>
      <c r="L5" s="18">
        <f t="shared" si="2"/>
        <v>0.97044553354850815</v>
      </c>
      <c r="M5" s="18">
        <f t="shared" si="2"/>
        <v>0.97044553354850815</v>
      </c>
      <c r="N5" s="18">
        <f t="shared" si="2"/>
        <v>0.97044553354850815</v>
      </c>
      <c r="O5" s="18">
        <f t="shared" si="2"/>
        <v>0.90483741803595952</v>
      </c>
      <c r="P5" s="18">
        <f t="shared" si="2"/>
        <v>0.90483741803595952</v>
      </c>
      <c r="Q5" s="18">
        <f t="shared" si="2"/>
        <v>0.90483741803595952</v>
      </c>
      <c r="R5" s="18">
        <f t="shared" si="2"/>
        <v>0.90483741803595952</v>
      </c>
      <c r="S5" s="18">
        <f t="shared" si="2"/>
        <v>0.90483741803595952</v>
      </c>
      <c r="T5" s="18">
        <f t="shared" si="2"/>
        <v>0.90483741803595952</v>
      </c>
      <c r="U5" s="18">
        <f t="shared" si="2"/>
        <v>0.83110428385212565</v>
      </c>
      <c r="V5" s="18">
        <f t="shared" si="2"/>
        <v>0.83110428385212565</v>
      </c>
      <c r="W5" s="18">
        <f t="shared" si="2"/>
        <v>0.83110428385212565</v>
      </c>
      <c r="X5" s="18">
        <f t="shared" si="1"/>
        <v>0.94176453358424872</v>
      </c>
      <c r="Y5" s="18">
        <f t="shared" si="1"/>
        <v>0.94176453358424872</v>
      </c>
      <c r="Z5" s="18">
        <f>EXP(-Z$4)</f>
        <v>0.94176453358424872</v>
      </c>
      <c r="AA5" s="18">
        <f t="shared" si="1"/>
        <v>0.97044553354850815</v>
      </c>
      <c r="AB5" s="18">
        <f t="shared" si="1"/>
        <v>0.97044553354850815</v>
      </c>
      <c r="AC5" s="18">
        <f t="shared" si="1"/>
        <v>0.97044553354850815</v>
      </c>
      <c r="AD5" s="18">
        <f>EXP(-AD$4)</f>
        <v>0.97044553354850815</v>
      </c>
      <c r="AE5" s="18">
        <f>EXP(-AE$4)</f>
        <v>0.97044553354850815</v>
      </c>
      <c r="AF5" s="18">
        <f>EXP(-AF$4)</f>
        <v>0.97044553354850815</v>
      </c>
      <c r="AG5" s="18">
        <f t="shared" si="1"/>
        <v>0.91393118527122819</v>
      </c>
      <c r="AH5" s="18">
        <f t="shared" si="1"/>
        <v>0.91393118527122819</v>
      </c>
      <c r="AI5" s="18">
        <f t="shared" si="1"/>
        <v>0.91393118527122819</v>
      </c>
      <c r="AJ5" s="18">
        <f t="shared" si="1"/>
        <v>0.91393118527122819</v>
      </c>
      <c r="AK5" s="18">
        <f t="shared" si="1"/>
        <v>0.91393118527122819</v>
      </c>
      <c r="AL5" s="18">
        <f t="shared" si="1"/>
        <v>0.91393118527122819</v>
      </c>
      <c r="AM5" s="18">
        <f t="shared" si="1"/>
        <v>0.91393118527122819</v>
      </c>
      <c r="AN5" s="18">
        <f t="shared" si="1"/>
        <v>0.91393118527122819</v>
      </c>
      <c r="AO5" s="18">
        <f t="shared" si="1"/>
        <v>0.91393118527122819</v>
      </c>
      <c r="AP5" s="18">
        <f t="shared" ref="AP5:AR5" si="3">EXP(-AP$4)</f>
        <v>0.83110428385212565</v>
      </c>
      <c r="AQ5" s="18">
        <f t="shared" si="3"/>
        <v>0.83110428385212565</v>
      </c>
      <c r="AR5" s="18">
        <f t="shared" si="3"/>
        <v>0.83110428385212565</v>
      </c>
    </row>
    <row r="6" spans="1:72" x14ac:dyDescent="0.25">
      <c r="A6" s="15"/>
      <c r="B6" s="14" t="s">
        <v>34</v>
      </c>
      <c r="C6" s="7">
        <f>INDEX(material_parameters!$K$4:$K$17,MATCH(C$2,material_parameters!$A$4:$A$17,0))</f>
        <v>0.15</v>
      </c>
      <c r="D6" s="7">
        <f>INDEX(material_parameters!$K$4:$K$17,MATCH(D$2,material_parameters!$A$4:$A$17,0))</f>
        <v>0.15</v>
      </c>
      <c r="E6" s="7">
        <f>INDEX(material_parameters!$K$4:$K$17,MATCH(E$2,material_parameters!$A$4:$A$17,0))</f>
        <v>0.15</v>
      </c>
      <c r="F6" s="7">
        <f>INDEX(material_parameters!$K$4:$K$17,MATCH(F$2,material_parameters!$A$4:$A$17,0))</f>
        <v>0.4</v>
      </c>
      <c r="G6" s="7">
        <f>INDEX(material_parameters!$K$4:$K$17,MATCH(G$2,material_parameters!$A$4:$A$17,0))</f>
        <v>0.4</v>
      </c>
      <c r="H6" s="7">
        <f>INDEX(material_parameters!$K$4:$K$17,MATCH(H$2,material_parameters!$A$4:$A$17,0))</f>
        <v>0.4</v>
      </c>
      <c r="I6" s="7">
        <f>INDEX(material_parameters!$K$4:$K$17,MATCH(I$2,material_parameters!$A$4:$A$17,0))</f>
        <v>0.4</v>
      </c>
      <c r="J6" s="7">
        <f>INDEX(material_parameters!$K$4:$K$17,MATCH(J$2,material_parameters!$A$4:$A$17,0))</f>
        <v>0.4</v>
      </c>
      <c r="K6" s="7">
        <f>INDEX(material_parameters!$K$4:$K$17,MATCH(K$2,material_parameters!$A$4:$A$17,0))</f>
        <v>0.4</v>
      </c>
      <c r="L6" s="7">
        <f>INDEX(material_parameters!$K$4:$K$17,MATCH(L$2,material_parameters!$A$4:$A$17,0))</f>
        <v>0.43</v>
      </c>
      <c r="M6" s="7">
        <f>INDEX(material_parameters!$K$4:$K$17,MATCH(M$2,material_parameters!$A$4:$A$17,0))</f>
        <v>0.43</v>
      </c>
      <c r="N6" s="7">
        <f>INDEX(material_parameters!$K$4:$K$17,MATCH(N$2,material_parameters!$A$4:$A$17,0))</f>
        <v>0.43</v>
      </c>
      <c r="O6" s="7">
        <f>INDEX(material_parameters!$K$4:$K$17,MATCH(O$2,material_parameters!$A$4:$A$17,0))</f>
        <v>0.2</v>
      </c>
      <c r="P6" s="7">
        <f>INDEX(material_parameters!$K$4:$K$17,MATCH(P$2,material_parameters!$A$4:$A$17,0))</f>
        <v>0.2</v>
      </c>
      <c r="Q6" s="7">
        <f>INDEX(material_parameters!$K$4:$K$17,MATCH(Q$2,material_parameters!$A$4:$A$17,0))</f>
        <v>0.2</v>
      </c>
      <c r="R6" s="7">
        <f>INDEX(material_parameters!$K$4:$K$17,MATCH(R$2,material_parameters!$A$4:$A$17,0))</f>
        <v>0.24</v>
      </c>
      <c r="S6" s="7">
        <f>INDEX(material_parameters!$K$4:$K$17,MATCH(S$2,material_parameters!$A$4:$A$17,0))</f>
        <v>0.24</v>
      </c>
      <c r="T6" s="7">
        <f>INDEX(material_parameters!$K$4:$K$17,MATCH(T$2,material_parameters!$A$4:$A$17,0))</f>
        <v>0.24</v>
      </c>
      <c r="U6" s="7">
        <f>INDEX(material_parameters!$K$4:$K$17,MATCH(U$2,material_parameters!$A$4:$A$17,0))</f>
        <v>0.24</v>
      </c>
      <c r="V6" s="7">
        <f>INDEX(material_parameters!$K$4:$K$17,MATCH(V$2,material_parameters!$A$4:$A$17,0))</f>
        <v>0.24</v>
      </c>
      <c r="W6" s="7">
        <f>INDEX(material_parameters!$K$4:$K$17,MATCH(W$2,material_parameters!$A$4:$A$17,0))</f>
        <v>0.24</v>
      </c>
      <c r="X6" s="7">
        <f>INDEX(material_parameters!$K$4:$K$17,MATCH(X$2,material_parameters!$A$4:$A$17,0))</f>
        <v>0.24</v>
      </c>
      <c r="Y6" s="7">
        <f>INDEX(material_parameters!$K$4:$K$17,MATCH(Y$2,material_parameters!$A$4:$A$17,0))</f>
        <v>0.24</v>
      </c>
      <c r="Z6" s="7">
        <f>INDEX(material_parameters!$K$4:$K$17,MATCH(Z$2,material_parameters!$A$4:$A$17,0))</f>
        <v>0.24</v>
      </c>
      <c r="AA6" s="7">
        <f>INDEX(material_parameters!$K$4:$K$17,MATCH(AA$2,material_parameters!$A$4:$A$17,0))</f>
        <v>0.39</v>
      </c>
      <c r="AB6" s="7">
        <f>INDEX(material_parameters!$K$4:$K$17,MATCH(AB$2,material_parameters!$A$4:$A$17,0))</f>
        <v>0.39</v>
      </c>
      <c r="AC6" s="7">
        <f>INDEX(material_parameters!$K$4:$K$17,MATCH(AC$2,material_parameters!$A$4:$A$17,0))</f>
        <v>0.39</v>
      </c>
      <c r="AD6" s="7">
        <f>INDEX(material_parameters!$K$4:$K$17,MATCH(AD$2,material_parameters!$A$4:$A$17,0))</f>
        <v>0.03</v>
      </c>
      <c r="AE6" s="7">
        <f>INDEX(material_parameters!$K$4:$K$17,MATCH(AE$2,material_parameters!$A$4:$A$17,0))</f>
        <v>0.03</v>
      </c>
      <c r="AF6" s="7">
        <f>INDEX(material_parameters!$K$4:$K$17,MATCH(AF$2,material_parameters!$A$4:$A$17,0))</f>
        <v>0.03</v>
      </c>
      <c r="AG6" s="7">
        <f>INDEX(material_parameters!$K$4:$K$17,MATCH(AG$2,material_parameters!$A$4:$A$17,0))</f>
        <v>0.05</v>
      </c>
      <c r="AH6" s="7">
        <f>INDEX(material_parameters!$K$4:$K$17,MATCH(AH$2,material_parameters!$A$4:$A$17,0))</f>
        <v>0.05</v>
      </c>
      <c r="AI6" s="7">
        <f>INDEX(material_parameters!$K$4:$K$17,MATCH(AI$2,material_parameters!$A$4:$A$17,0))</f>
        <v>0.05</v>
      </c>
      <c r="AJ6" s="7">
        <f>INDEX(material_parameters!$K$4:$K$17,MATCH(AJ$2,material_parameters!$A$4:$A$17,0))</f>
        <v>0.1</v>
      </c>
      <c r="AK6" s="7">
        <f>INDEX(material_parameters!$K$4:$K$17,MATCH(AK$2,material_parameters!$A$4:$A$17,0))</f>
        <v>0.1</v>
      </c>
      <c r="AL6" s="7">
        <f>INDEX(material_parameters!$K$4:$K$17,MATCH(AL$2,material_parameters!$A$4:$A$17,0))</f>
        <v>0.1</v>
      </c>
      <c r="AM6" s="7">
        <f>INDEX(material_parameters!$K$4:$K$17,MATCH(AM$2,material_parameters!$A$4:$A$17,0))</f>
        <v>0.05</v>
      </c>
      <c r="AN6" s="7">
        <f>INDEX(material_parameters!$K$4:$K$17,MATCH(AN$2,material_parameters!$A$4:$A$17,0))</f>
        <v>0.05</v>
      </c>
      <c r="AO6" s="7">
        <f>INDEX(material_parameters!$K$4:$K$17,MATCH(AO$2,material_parameters!$A$4:$A$17,0))</f>
        <v>0.05</v>
      </c>
      <c r="AP6" s="7">
        <f>INDEX(material_parameters!$K$4:$K$17,MATCH(AP$2,material_parameters!$A$4:$A$17,0))</f>
        <v>0.05</v>
      </c>
      <c r="AQ6" s="7">
        <f>INDEX(material_parameters!$K$4:$K$17,MATCH(AQ$2,material_parameters!$A$4:$A$17,0))</f>
        <v>0.05</v>
      </c>
      <c r="AR6" s="7">
        <f>INDEX(material_parameters!$K$4:$K$17,MATCH(AR$2,material_parameters!$A$4:$A$17,0))</f>
        <v>0.05</v>
      </c>
    </row>
    <row r="7" spans="1:72" ht="18" x14ac:dyDescent="0.35">
      <c r="A7" s="15"/>
      <c r="B7" s="14" t="s">
        <v>35</v>
      </c>
      <c r="C7" s="7">
        <f>INDEX(material_parameters!$M$4:$M$17,MATCH(C$2,material_parameters!$A$4:$A$17,0))*$L$1</f>
        <v>0.7</v>
      </c>
      <c r="D7" s="7">
        <f>INDEX(material_parameters!$M$4:$M$17,MATCH(D$2,material_parameters!$A$4:$A$17,0))*$L$1</f>
        <v>0.7</v>
      </c>
      <c r="E7" s="7">
        <f>INDEX(material_parameters!$M$4:$M$17,MATCH(E$2,material_parameters!$A$4:$A$17,0))*$L$1</f>
        <v>0.7</v>
      </c>
      <c r="F7" s="7">
        <f>INDEX(material_parameters!$M$4:$M$17,MATCH(F$2,material_parameters!$A$4:$A$17,0))*$L$1</f>
        <v>0.5</v>
      </c>
      <c r="G7" s="7">
        <f>INDEX(material_parameters!$M$4:$M$17,MATCH(G$2,material_parameters!$A$4:$A$17,0))*$L$1</f>
        <v>0.5</v>
      </c>
      <c r="H7" s="7">
        <f>INDEX(material_parameters!$M$4:$M$17,MATCH(H$2,material_parameters!$A$4:$A$17,0))*$L$1</f>
        <v>0.5</v>
      </c>
      <c r="I7" s="7">
        <f>INDEX(material_parameters!$M$4:$M$17,MATCH(I$2,material_parameters!$A$4:$A$17,0))*$L$1</f>
        <v>0.5</v>
      </c>
      <c r="J7" s="7">
        <f>INDEX(material_parameters!$M$4:$M$17,MATCH(J$2,material_parameters!$A$4:$A$17,0))*$L$1</f>
        <v>0.5</v>
      </c>
      <c r="K7" s="7">
        <f>INDEX(material_parameters!$M$4:$M$17,MATCH(K$2,material_parameters!$A$4:$A$17,0))*$L$1</f>
        <v>0.5</v>
      </c>
      <c r="L7" s="7">
        <f>INDEX(material_parameters!$M$4:$M$17,MATCH(L$2,material_parameters!$A$4:$A$17,0))*$L$1</f>
        <v>0.1</v>
      </c>
      <c r="M7" s="7">
        <f>INDEX(material_parameters!$M$4:$M$17,MATCH(M$2,material_parameters!$A$4:$A$17,0))*$L$1</f>
        <v>0.1</v>
      </c>
      <c r="N7" s="7">
        <f>INDEX(material_parameters!$M$4:$M$17,MATCH(N$2,material_parameters!$A$4:$A$17,0))*$L$1</f>
        <v>0.1</v>
      </c>
      <c r="O7" s="7">
        <f>INDEX(material_parameters!$M$4:$M$17,MATCH(O$2,material_parameters!$A$4:$A$17,0))*$L$1</f>
        <v>0.7</v>
      </c>
      <c r="P7" s="7">
        <f>INDEX(material_parameters!$M$4:$M$17,MATCH(P$2,material_parameters!$A$4:$A$17,0))*$L$1</f>
        <v>0.7</v>
      </c>
      <c r="Q7" s="7">
        <f>INDEX(material_parameters!$M$4:$M$17,MATCH(Q$2,material_parameters!$A$4:$A$17,0))*$L$1</f>
        <v>0.7</v>
      </c>
      <c r="R7" s="7">
        <f>INDEX(material_parameters!$M$4:$M$17,MATCH(R$2,material_parameters!$A$4:$A$17,0))*$L$1</f>
        <v>0.5</v>
      </c>
      <c r="S7" s="7">
        <f>INDEX(material_parameters!$M$4:$M$17,MATCH(S$2,material_parameters!$A$4:$A$17,0))*$L$1</f>
        <v>0.5</v>
      </c>
      <c r="T7" s="7">
        <f>INDEX(material_parameters!$M$4:$M$17,MATCH(T$2,material_parameters!$A$4:$A$17,0))*$L$1</f>
        <v>0.5</v>
      </c>
      <c r="U7" s="7">
        <f>INDEX(material_parameters!$M$4:$M$17,MATCH(U$2,material_parameters!$A$4:$A$17,0))*$L$1</f>
        <v>0.5</v>
      </c>
      <c r="V7" s="7">
        <f>INDEX(material_parameters!$M$4:$M$17,MATCH(V$2,material_parameters!$A$4:$A$17,0))*$L$1</f>
        <v>0.5</v>
      </c>
      <c r="W7" s="7">
        <f>INDEX(material_parameters!$M$4:$M$17,MATCH(W$2,material_parameters!$A$4:$A$17,0))*$L$1</f>
        <v>0.5</v>
      </c>
      <c r="X7" s="7">
        <f>INDEX(material_parameters!$M$4:$M$17,MATCH(X$2,material_parameters!$A$4:$A$17,0))*$L$1</f>
        <v>0.5</v>
      </c>
      <c r="Y7" s="7">
        <f>INDEX(material_parameters!$M$4:$M$17,MATCH(Y$2,material_parameters!$A$4:$A$17,0))*$L$1</f>
        <v>0.5</v>
      </c>
      <c r="Z7" s="7">
        <f>INDEX(material_parameters!$M$4:$M$17,MATCH(Z$2,material_parameters!$A$4:$A$17,0))*$L$1</f>
        <v>0.5</v>
      </c>
      <c r="AA7" s="7">
        <f>INDEX(material_parameters!$M$4:$M$17,MATCH(AA$2,material_parameters!$A$4:$A$17,0))*$L$1</f>
        <v>0.1</v>
      </c>
      <c r="AB7" s="7">
        <f>INDEX(material_parameters!$M$4:$M$17,MATCH(AB$2,material_parameters!$A$4:$A$17,0))*$L$1</f>
        <v>0.1</v>
      </c>
      <c r="AC7" s="7">
        <f>INDEX(material_parameters!$M$4:$M$17,MATCH(AC$2,material_parameters!$A$4:$A$17,0))*$L$1</f>
        <v>0.1</v>
      </c>
      <c r="AD7" s="7">
        <f>INDEX(material_parameters!$M$4:$M$17,MATCH(AD$2,material_parameters!$A$4:$A$17,0))*$L$1</f>
        <v>0.1</v>
      </c>
      <c r="AE7" s="7">
        <f>INDEX(material_parameters!$M$4:$M$17,MATCH(AE$2,material_parameters!$A$4:$A$17,0))*$L$1</f>
        <v>0.1</v>
      </c>
      <c r="AF7" s="7">
        <f>INDEX(material_parameters!$M$4:$M$17,MATCH(AF$2,material_parameters!$A$4:$A$17,0))*$L$1</f>
        <v>0.1</v>
      </c>
      <c r="AG7" s="7">
        <f>INDEX(material_parameters!$M$4:$M$17,MATCH(AG$2,material_parameters!$A$4:$A$17,0))*$L$1</f>
        <v>0.5</v>
      </c>
      <c r="AH7" s="7">
        <f>INDEX(material_parameters!$M$4:$M$17,MATCH(AH$2,material_parameters!$A$4:$A$17,0))*$L$1</f>
        <v>0.5</v>
      </c>
      <c r="AI7" s="7">
        <f>INDEX(material_parameters!$M$4:$M$17,MATCH(AI$2,material_parameters!$A$4:$A$17,0))*$L$1</f>
        <v>0.5</v>
      </c>
      <c r="AJ7" s="7">
        <f>INDEX(material_parameters!$M$4:$M$17,MATCH(AJ$2,material_parameters!$A$4:$A$17,0))*$L$1</f>
        <v>0.5</v>
      </c>
      <c r="AK7" s="7">
        <f>INDEX(material_parameters!$M$4:$M$17,MATCH(AK$2,material_parameters!$A$4:$A$17,0))*$L$1</f>
        <v>0.5</v>
      </c>
      <c r="AL7" s="7">
        <f>INDEX(material_parameters!$M$4:$M$17,MATCH(AL$2,material_parameters!$A$4:$A$17,0))*$L$1</f>
        <v>0.5</v>
      </c>
      <c r="AM7" s="7">
        <f>INDEX(material_parameters!$M$4:$M$17,MATCH(AM$2,material_parameters!$A$4:$A$17,0))*$L$1</f>
        <v>0.5</v>
      </c>
      <c r="AN7" s="7">
        <f>INDEX(material_parameters!$M$4:$M$17,MATCH(AN$2,material_parameters!$A$4:$A$17,0))*$L$1</f>
        <v>0.5</v>
      </c>
      <c r="AO7" s="7">
        <f>INDEX(material_parameters!$M$4:$M$17,MATCH(AO$2,material_parameters!$A$4:$A$17,0))*$L$1</f>
        <v>0.5</v>
      </c>
      <c r="AP7" s="7">
        <f>INDEX(material_parameters!$M$4:$M$17,MATCH(AP$2,material_parameters!$A$4:$A$17,0))*$L$1</f>
        <v>0.7</v>
      </c>
      <c r="AQ7" s="7">
        <f>INDEX(material_parameters!$M$4:$M$17,MATCH(AQ$2,material_parameters!$A$4:$A$17,0))*$L$1</f>
        <v>0.7</v>
      </c>
      <c r="AR7" s="7">
        <f>INDEX(material_parameters!$M$4:$M$17,MATCH(AR$2,material_parameters!$A$4:$A$17,0))*$L$1</f>
        <v>0.7</v>
      </c>
    </row>
    <row r="8" spans="1:72" ht="18.75" x14ac:dyDescent="0.35">
      <c r="A8" s="15"/>
      <c r="B8" s="14" t="s">
        <v>66</v>
      </c>
      <c r="C8" s="34">
        <f t="shared" ref="C8:AR8" si="4">+(MCF*C6*C7*default_F*1000*(CH4_C_ratio))/density_CH4</f>
        <v>106.70731707317073</v>
      </c>
      <c r="D8" s="34">
        <f t="shared" si="4"/>
        <v>106.70731707317073</v>
      </c>
      <c r="E8" s="34">
        <f t="shared" si="4"/>
        <v>106.70731707317073</v>
      </c>
      <c r="F8" s="34">
        <f t="shared" si="4"/>
        <v>203.25203252032517</v>
      </c>
      <c r="G8" s="34">
        <f t="shared" si="4"/>
        <v>203.25203252032517</v>
      </c>
      <c r="H8" s="34">
        <f t="shared" si="4"/>
        <v>203.25203252032517</v>
      </c>
      <c r="I8" s="34">
        <f t="shared" si="4"/>
        <v>203.25203252032517</v>
      </c>
      <c r="J8" s="34">
        <f t="shared" si="4"/>
        <v>203.25203252032517</v>
      </c>
      <c r="K8" s="34">
        <f t="shared" si="4"/>
        <v>203.25203252032517</v>
      </c>
      <c r="L8" s="34">
        <f t="shared" si="4"/>
        <v>43.699186991869915</v>
      </c>
      <c r="M8" s="34">
        <f t="shared" si="4"/>
        <v>43.699186991869915</v>
      </c>
      <c r="N8" s="34">
        <f t="shared" si="4"/>
        <v>43.699186991869915</v>
      </c>
      <c r="O8" s="34">
        <f t="shared" si="4"/>
        <v>142.27642276422762</v>
      </c>
      <c r="P8" s="34">
        <f t="shared" si="4"/>
        <v>142.27642276422762</v>
      </c>
      <c r="Q8" s="34">
        <f t="shared" si="4"/>
        <v>142.27642276422762</v>
      </c>
      <c r="R8" s="34">
        <f t="shared" si="4"/>
        <v>121.95121951219512</v>
      </c>
      <c r="S8" s="34">
        <f t="shared" si="4"/>
        <v>121.95121951219512</v>
      </c>
      <c r="T8" s="34">
        <f t="shared" si="4"/>
        <v>121.95121951219512</v>
      </c>
      <c r="U8" s="34">
        <f t="shared" si="4"/>
        <v>121.95121951219512</v>
      </c>
      <c r="V8" s="34">
        <f t="shared" si="4"/>
        <v>121.95121951219512</v>
      </c>
      <c r="W8" s="34">
        <f t="shared" si="4"/>
        <v>121.95121951219512</v>
      </c>
      <c r="X8" s="34">
        <f t="shared" si="4"/>
        <v>121.95121951219512</v>
      </c>
      <c r="Y8" s="34">
        <f t="shared" si="4"/>
        <v>121.95121951219512</v>
      </c>
      <c r="Z8" s="34">
        <f t="shared" si="4"/>
        <v>121.95121951219512</v>
      </c>
      <c r="AA8" s="34">
        <f t="shared" si="4"/>
        <v>39.634146341463421</v>
      </c>
      <c r="AB8" s="34">
        <f t="shared" si="4"/>
        <v>39.634146341463421</v>
      </c>
      <c r="AC8" s="34">
        <f t="shared" si="4"/>
        <v>39.634146341463421</v>
      </c>
      <c r="AD8" s="34">
        <f t="shared" si="4"/>
        <v>3.0487804878048781</v>
      </c>
      <c r="AE8" s="34">
        <f t="shared" si="4"/>
        <v>3.0487804878048781</v>
      </c>
      <c r="AF8" s="34">
        <f t="shared" si="4"/>
        <v>3.0487804878048781</v>
      </c>
      <c r="AG8" s="34">
        <f t="shared" si="4"/>
        <v>25.406504065040647</v>
      </c>
      <c r="AH8" s="34">
        <f t="shared" si="4"/>
        <v>25.406504065040647</v>
      </c>
      <c r="AI8" s="34">
        <f t="shared" si="4"/>
        <v>25.406504065040647</v>
      </c>
      <c r="AJ8" s="34">
        <f t="shared" si="4"/>
        <v>50.813008130081293</v>
      </c>
      <c r="AK8" s="34">
        <f t="shared" si="4"/>
        <v>50.813008130081293</v>
      </c>
      <c r="AL8" s="34">
        <f t="shared" si="4"/>
        <v>50.813008130081293</v>
      </c>
      <c r="AM8" s="34">
        <f t="shared" si="4"/>
        <v>25.406504065040647</v>
      </c>
      <c r="AN8" s="34">
        <f t="shared" si="4"/>
        <v>25.406504065040647</v>
      </c>
      <c r="AO8" s="34">
        <f t="shared" si="4"/>
        <v>25.406504065040647</v>
      </c>
      <c r="AP8" s="34">
        <f t="shared" si="4"/>
        <v>35.569105691056905</v>
      </c>
      <c r="AQ8" s="34">
        <f t="shared" si="4"/>
        <v>35.569105691056905</v>
      </c>
      <c r="AR8" s="34">
        <f t="shared" si="4"/>
        <v>35.569105691056905</v>
      </c>
    </row>
    <row r="9" spans="1:72" ht="18" x14ac:dyDescent="0.35">
      <c r="A9" s="15"/>
      <c r="B9" s="14" t="s">
        <v>147</v>
      </c>
      <c r="C9" s="35">
        <f>+C8*supporting_sheet!$E$4</f>
        <v>6.9999999999999993E-2</v>
      </c>
      <c r="D9" s="35">
        <f>+D8*supporting_sheet!$E$4</f>
        <v>6.9999999999999993E-2</v>
      </c>
      <c r="E9" s="35">
        <f>+E8*supporting_sheet!$E$4</f>
        <v>6.9999999999999993E-2</v>
      </c>
      <c r="F9" s="35">
        <f>+F8*supporting_sheet!$E$4</f>
        <v>0.1333333333333333</v>
      </c>
      <c r="G9" s="35">
        <f>+G8*supporting_sheet!$E$4</f>
        <v>0.1333333333333333</v>
      </c>
      <c r="H9" s="35">
        <f>+H8*supporting_sheet!$E$4</f>
        <v>0.1333333333333333</v>
      </c>
      <c r="I9" s="35">
        <f>+I8*supporting_sheet!$E$4</f>
        <v>0.1333333333333333</v>
      </c>
      <c r="J9" s="35">
        <f>+J8*supporting_sheet!$E$4</f>
        <v>0.1333333333333333</v>
      </c>
      <c r="K9" s="35">
        <f>+K8*supporting_sheet!$E$4</f>
        <v>0.1333333333333333</v>
      </c>
      <c r="L9" s="35">
        <f>+L8*supporting_sheet!$E$4</f>
        <v>2.8666666666666663E-2</v>
      </c>
      <c r="M9" s="35">
        <f>+M8*supporting_sheet!$E$4</f>
        <v>2.8666666666666663E-2</v>
      </c>
      <c r="N9" s="35">
        <f>+N8*supporting_sheet!$E$4</f>
        <v>2.8666666666666663E-2</v>
      </c>
      <c r="O9" s="35">
        <f>+O8*supporting_sheet!$E$4</f>
        <v>9.3333333333333324E-2</v>
      </c>
      <c r="P9" s="35">
        <f>+P8*supporting_sheet!$E$4</f>
        <v>9.3333333333333324E-2</v>
      </c>
      <c r="Q9" s="35">
        <f>+Q8*supporting_sheet!$E$4</f>
        <v>9.3333333333333324E-2</v>
      </c>
      <c r="R9" s="35">
        <f>+R8*supporting_sheet!$E$4</f>
        <v>0.08</v>
      </c>
      <c r="S9" s="35">
        <f>+S8*supporting_sheet!$E$4</f>
        <v>0.08</v>
      </c>
      <c r="T9" s="35">
        <f>+T8*supporting_sheet!$E$4</f>
        <v>0.08</v>
      </c>
      <c r="U9" s="35">
        <f>+U8*supporting_sheet!$E$4</f>
        <v>0.08</v>
      </c>
      <c r="V9" s="35">
        <f>+V8*supporting_sheet!$E$4</f>
        <v>0.08</v>
      </c>
      <c r="W9" s="35">
        <f>+W8*supporting_sheet!$E$4</f>
        <v>0.08</v>
      </c>
      <c r="X9" s="35">
        <f>+X8*supporting_sheet!$E$4</f>
        <v>0.08</v>
      </c>
      <c r="Y9" s="35">
        <f>+Y8*supporting_sheet!$E$4</f>
        <v>0.08</v>
      </c>
      <c r="Z9" s="35">
        <f>+Z8*supporting_sheet!$E$4</f>
        <v>0.08</v>
      </c>
      <c r="AA9" s="35">
        <f>+AA8*supporting_sheet!$E$4</f>
        <v>2.6000000000000006E-2</v>
      </c>
      <c r="AB9" s="35">
        <f>+AB8*supporting_sheet!$E$4</f>
        <v>2.6000000000000006E-2</v>
      </c>
      <c r="AC9" s="35">
        <f>+AC8*supporting_sheet!$E$4</f>
        <v>2.6000000000000006E-2</v>
      </c>
      <c r="AD9" s="35">
        <f>+AD8*supporting_sheet!$E$4</f>
        <v>2E-3</v>
      </c>
      <c r="AE9" s="35">
        <f>+AE8*supporting_sheet!$E$4</f>
        <v>2E-3</v>
      </c>
      <c r="AF9" s="35">
        <f>+AF8*supporting_sheet!$E$4</f>
        <v>2E-3</v>
      </c>
      <c r="AG9" s="35">
        <f>+AG8*supporting_sheet!$E$4</f>
        <v>1.6666666666666663E-2</v>
      </c>
      <c r="AH9" s="35">
        <f>+AH8*supporting_sheet!$E$4</f>
        <v>1.6666666666666663E-2</v>
      </c>
      <c r="AI9" s="35">
        <f>+AI8*supporting_sheet!$E$4</f>
        <v>1.6666666666666663E-2</v>
      </c>
      <c r="AJ9" s="35">
        <f>+AJ8*supporting_sheet!$E$4</f>
        <v>3.3333333333333326E-2</v>
      </c>
      <c r="AK9" s="35">
        <f>+AK8*supporting_sheet!$E$4</f>
        <v>3.3333333333333326E-2</v>
      </c>
      <c r="AL9" s="35">
        <f>+AL8*supporting_sheet!$E$4</f>
        <v>3.3333333333333326E-2</v>
      </c>
      <c r="AM9" s="35">
        <f>+AM8*supporting_sheet!$E$4</f>
        <v>1.6666666666666663E-2</v>
      </c>
      <c r="AN9" s="35">
        <f>+AN8*supporting_sheet!$E$4</f>
        <v>1.6666666666666663E-2</v>
      </c>
      <c r="AO9" s="35">
        <f>+AO8*supporting_sheet!$E$4</f>
        <v>1.6666666666666663E-2</v>
      </c>
      <c r="AP9" s="35">
        <f>+AP8*supporting_sheet!$E$4</f>
        <v>2.3333333333333331E-2</v>
      </c>
      <c r="AQ9" s="35">
        <f>+AQ8*supporting_sheet!$E$4</f>
        <v>2.3333333333333331E-2</v>
      </c>
      <c r="AR9" s="35">
        <f>+AR8*supporting_sheet!$E$4</f>
        <v>2.3333333333333331E-2</v>
      </c>
    </row>
    <row r="10" spans="1:72" ht="18.75" x14ac:dyDescent="0.35">
      <c r="A10" s="15"/>
      <c r="B10" s="14" t="s">
        <v>67</v>
      </c>
      <c r="C10" s="34">
        <v>160</v>
      </c>
      <c r="D10" s="34">
        <v>160</v>
      </c>
      <c r="E10" s="34">
        <v>160</v>
      </c>
      <c r="F10" s="34">
        <v>120</v>
      </c>
      <c r="G10" s="34">
        <v>120</v>
      </c>
      <c r="H10" s="34">
        <v>120</v>
      </c>
      <c r="I10" s="34">
        <v>120</v>
      </c>
      <c r="J10" s="34">
        <v>120</v>
      </c>
      <c r="K10" s="34">
        <v>120</v>
      </c>
      <c r="L10" s="34">
        <v>120</v>
      </c>
      <c r="M10" s="34">
        <v>120</v>
      </c>
      <c r="N10" s="34">
        <v>120</v>
      </c>
      <c r="O10" s="34">
        <v>160</v>
      </c>
      <c r="P10" s="34">
        <v>160</v>
      </c>
      <c r="Q10" s="34">
        <v>160</v>
      </c>
      <c r="R10" s="34">
        <v>120</v>
      </c>
      <c r="S10" s="34">
        <v>120</v>
      </c>
      <c r="T10" s="34">
        <v>120</v>
      </c>
      <c r="U10" s="34">
        <v>120</v>
      </c>
      <c r="V10" s="34">
        <v>120</v>
      </c>
      <c r="W10" s="34">
        <v>120</v>
      </c>
      <c r="X10" s="34">
        <v>120</v>
      </c>
      <c r="Y10" s="34">
        <v>120</v>
      </c>
      <c r="Z10" s="34">
        <v>120</v>
      </c>
      <c r="AA10" s="34">
        <v>120</v>
      </c>
      <c r="AB10" s="34">
        <v>120</v>
      </c>
      <c r="AC10" s="34">
        <v>120</v>
      </c>
      <c r="AD10" s="34">
        <v>20</v>
      </c>
      <c r="AE10" s="34">
        <v>20</v>
      </c>
      <c r="AF10" s="34">
        <v>20</v>
      </c>
      <c r="AG10" s="34">
        <v>20</v>
      </c>
      <c r="AH10" s="34">
        <v>20</v>
      </c>
      <c r="AI10" s="34">
        <v>20</v>
      </c>
      <c r="AJ10" s="34">
        <v>20</v>
      </c>
      <c r="AK10" s="34">
        <v>20</v>
      </c>
      <c r="AL10" s="34">
        <v>20</v>
      </c>
      <c r="AM10" s="34">
        <v>20</v>
      </c>
      <c r="AN10" s="34">
        <v>20</v>
      </c>
      <c r="AO10" s="34">
        <v>20</v>
      </c>
      <c r="AP10" s="34">
        <v>160</v>
      </c>
      <c r="AQ10" s="34">
        <v>160</v>
      </c>
      <c r="AR10" s="34">
        <v>160</v>
      </c>
      <c r="BI10" s="2" t="s">
        <v>124</v>
      </c>
    </row>
    <row r="11" spans="1:72" s="19" customFormat="1" ht="48" x14ac:dyDescent="0.25">
      <c r="A11" s="24" t="s">
        <v>12</v>
      </c>
      <c r="B11" s="25" t="s">
        <v>39</v>
      </c>
      <c r="C11" s="26" t="s">
        <v>36</v>
      </c>
      <c r="D11" s="27" t="s">
        <v>37</v>
      </c>
      <c r="E11" s="28" t="s">
        <v>38</v>
      </c>
      <c r="F11" s="26" t="s">
        <v>36</v>
      </c>
      <c r="G11" s="27" t="s">
        <v>37</v>
      </c>
      <c r="H11" s="28" t="s">
        <v>38</v>
      </c>
      <c r="I11" s="26" t="s">
        <v>36</v>
      </c>
      <c r="J11" s="27" t="s">
        <v>37</v>
      </c>
      <c r="K11" s="28" t="s">
        <v>38</v>
      </c>
      <c r="L11" s="26" t="s">
        <v>36</v>
      </c>
      <c r="M11" s="27" t="s">
        <v>37</v>
      </c>
      <c r="N11" s="28" t="s">
        <v>38</v>
      </c>
      <c r="O11" s="26" t="s">
        <v>36</v>
      </c>
      <c r="P11" s="27" t="s">
        <v>37</v>
      </c>
      <c r="Q11" s="28" t="s">
        <v>38</v>
      </c>
      <c r="R11" s="26" t="s">
        <v>36</v>
      </c>
      <c r="S11" s="27" t="s">
        <v>37</v>
      </c>
      <c r="T11" s="28" t="s">
        <v>38</v>
      </c>
      <c r="U11" s="26" t="s">
        <v>36</v>
      </c>
      <c r="V11" s="27" t="s">
        <v>37</v>
      </c>
      <c r="W11" s="28" t="s">
        <v>38</v>
      </c>
      <c r="X11" s="26" t="s">
        <v>36</v>
      </c>
      <c r="Y11" s="27" t="s">
        <v>37</v>
      </c>
      <c r="Z11" s="28" t="s">
        <v>38</v>
      </c>
      <c r="AA11" s="26" t="s">
        <v>36</v>
      </c>
      <c r="AB11" s="27" t="s">
        <v>37</v>
      </c>
      <c r="AC11" s="28" t="s">
        <v>38</v>
      </c>
      <c r="AD11" s="26" t="s">
        <v>36</v>
      </c>
      <c r="AE11" s="27" t="s">
        <v>37</v>
      </c>
      <c r="AF11" s="28" t="s">
        <v>38</v>
      </c>
      <c r="AG11" s="26" t="s">
        <v>36</v>
      </c>
      <c r="AH11" s="27" t="s">
        <v>37</v>
      </c>
      <c r="AI11" s="28" t="s">
        <v>38</v>
      </c>
      <c r="AJ11" s="26" t="s">
        <v>36</v>
      </c>
      <c r="AK11" s="27" t="s">
        <v>37</v>
      </c>
      <c r="AL11" s="28" t="s">
        <v>38</v>
      </c>
      <c r="AM11" s="26" t="s">
        <v>36</v>
      </c>
      <c r="AN11" s="27" t="s">
        <v>37</v>
      </c>
      <c r="AO11" s="28" t="s">
        <v>38</v>
      </c>
      <c r="AP11" s="26" t="s">
        <v>36</v>
      </c>
      <c r="AQ11" s="27" t="s">
        <v>37</v>
      </c>
      <c r="AR11" s="28" t="s">
        <v>38</v>
      </c>
      <c r="AU11" s="226" t="s">
        <v>0</v>
      </c>
      <c r="AV11" s="224" t="s">
        <v>1</v>
      </c>
      <c r="AW11" s="226" t="s">
        <v>94</v>
      </c>
      <c r="AX11" s="225" t="s">
        <v>3</v>
      </c>
      <c r="AY11" s="226" t="s">
        <v>4</v>
      </c>
      <c r="AZ11" s="226" t="s">
        <v>6</v>
      </c>
      <c r="BA11" s="226" t="s">
        <v>7</v>
      </c>
      <c r="BB11" s="224" t="s">
        <v>2</v>
      </c>
      <c r="BC11" s="224" t="s">
        <v>5</v>
      </c>
      <c r="BD11" s="193" t="s">
        <v>8</v>
      </c>
      <c r="BE11" s="193" t="s">
        <v>88</v>
      </c>
      <c r="BF11" s="193" t="s">
        <v>89</v>
      </c>
      <c r="BI11" s="226" t="s">
        <v>0</v>
      </c>
      <c r="BJ11" s="224" t="s">
        <v>1</v>
      </c>
      <c r="BK11" s="226" t="s">
        <v>94</v>
      </c>
      <c r="BL11" s="225" t="s">
        <v>3</v>
      </c>
      <c r="BM11" s="226" t="s">
        <v>4</v>
      </c>
      <c r="BN11" s="226" t="s">
        <v>6</v>
      </c>
      <c r="BO11" s="226" t="s">
        <v>7</v>
      </c>
      <c r="BP11" s="224" t="s">
        <v>2</v>
      </c>
      <c r="BQ11" s="226" t="s">
        <v>8</v>
      </c>
      <c r="BR11" s="226" t="s">
        <v>88</v>
      </c>
      <c r="BS11" s="226" t="s">
        <v>89</v>
      </c>
    </row>
    <row r="12" spans="1:72" x14ac:dyDescent="0.25">
      <c r="A12" s="6">
        <f>'DONNÉES '!B41</f>
        <v>0</v>
      </c>
      <c r="B12" s="8">
        <f t="shared" ref="B12:B43" si="5">SUMIFS(C12:AR12,$C$11:$AR$11,$E$11)*CH4_C_ratio*default_F</f>
        <v>0</v>
      </c>
      <c r="C12" s="29">
        <f>INDEX(input_tonnages_no_div!$C$2:$Q$136,MATCH($A12,input_tonnages_no_div!$A$2:$A$136,0),MATCH(C$2,input_tonnages_no_div!$C$1:$Q$1,0))*$C$6*$C$7*MCF</f>
        <v>0</v>
      </c>
      <c r="D12" s="30">
        <f>C12</f>
        <v>0</v>
      </c>
      <c r="E12" s="9">
        <v>0</v>
      </c>
      <c r="F12" s="29">
        <f>INDEX(input_tonnages_no_div!$C$2:$Q$136,MATCH($A12,input_tonnages_no_div!$A$2:$A$136,0),MATCH(F$2,input_tonnages_no_div!$C$1:$Q$1,0))*$F$6*$F$7*MCF</f>
        <v>0</v>
      </c>
      <c r="G12" s="30">
        <f>F12</f>
        <v>0</v>
      </c>
      <c r="H12" s="9">
        <v>0</v>
      </c>
      <c r="I12" s="29">
        <f>INDEX(input_tonnages_no_div!$C$2:$Q$136,MATCH($A12,input_tonnages_no_div!$A$2:$A$136,0),MATCH(I$2,input_tonnages_no_div!$C$1:$Q$1,0))*$I$6*$I$7*MCF</f>
        <v>0</v>
      </c>
      <c r="J12" s="30">
        <f>I12</f>
        <v>0</v>
      </c>
      <c r="K12" s="9">
        <v>0</v>
      </c>
      <c r="L12" s="29">
        <f>INDEX(input_tonnages_no_div!$C$2:$Q$136,MATCH($A12,input_tonnages_no_div!$A$2:$A$136,0),MATCH(L$2,input_tonnages_no_div!$C$1:$Q$1,0))*$L$6*$L$7*MCF</f>
        <v>0</v>
      </c>
      <c r="M12" s="30">
        <f>L12</f>
        <v>0</v>
      </c>
      <c r="N12" s="9">
        <v>0</v>
      </c>
      <c r="O12" s="29">
        <f>INDEX(input_tonnages_no_div!$C$2:$Q$136,MATCH($A12,input_tonnages_no_div!$A$2:$A$136,0),MATCH(O$2,input_tonnages_no_div!$C$1:$Q$1,0))*$O$6*$O$7*MCF</f>
        <v>0</v>
      </c>
      <c r="P12" s="30">
        <f>O12</f>
        <v>0</v>
      </c>
      <c r="Q12" s="9">
        <v>0</v>
      </c>
      <c r="R12" s="29">
        <f>INDEX(input_tonnages_no_div!$C$2:$Q$136,MATCH($A12,input_tonnages_no_div!$A$2:$A$136,0),MATCH(R$2,input_tonnages_no_div!$C$1:$Q$1,0))*$R$6*$R$7*MCF</f>
        <v>0</v>
      </c>
      <c r="S12" s="30">
        <f>R12</f>
        <v>0</v>
      </c>
      <c r="T12" s="9">
        <v>0</v>
      </c>
      <c r="U12" s="29">
        <f>INDEX(input_tonnages_no_div!$C$2:$Q$136,MATCH($A12,input_tonnages_no_div!$A$2:$A$136,0),MATCH(U$2,input_tonnages_no_div!$C$1:$Q$1,0))*$U$6*$U$7*MCF</f>
        <v>0</v>
      </c>
      <c r="V12" s="30">
        <f>U12</f>
        <v>0</v>
      </c>
      <c r="W12" s="9">
        <v>0</v>
      </c>
      <c r="X12" s="29">
        <f>INDEX(input_tonnages_no_div!$C$2:$Q$136,MATCH($A12,input_tonnages_no_div!$A$2:$A$136,0),MATCH(X$2,input_tonnages_no_div!$C$1:$Q$1,0))*$X$6*$X$7*MCF</f>
        <v>0</v>
      </c>
      <c r="Y12" s="30">
        <f>X12</f>
        <v>0</v>
      </c>
      <c r="Z12" s="9">
        <v>0</v>
      </c>
      <c r="AA12" s="29">
        <f>INDEX(input_tonnages_no_div!$C$2:$Q$136,MATCH($A12,input_tonnages_no_div!$A$2:$A$136,0),MATCH(AA$2,input_tonnages_no_div!$C$1:$Q$1,0))*$AA$6*$AA$7*MCF</f>
        <v>0</v>
      </c>
      <c r="AB12" s="30">
        <f>AA12</f>
        <v>0</v>
      </c>
      <c r="AC12" s="9">
        <v>0</v>
      </c>
      <c r="AD12" s="29">
        <f>INDEX(input_tonnages_no_div!$C$2:$Q$136,MATCH($A12,input_tonnages_no_div!$A$2:$A$136,0),MATCH(AD$2,input_tonnages_no_div!$C$1:$Q$1,0))*$AD$6*$AD$7*MCF</f>
        <v>0</v>
      </c>
      <c r="AE12" s="30">
        <f>AD12</f>
        <v>0</v>
      </c>
      <c r="AF12" s="9">
        <v>0</v>
      </c>
      <c r="AG12" s="29">
        <f>INDEX(input_tonnages_no_div!$C$2:$Q$136,MATCH($A12,input_tonnages_no_div!$A$2:$A$136,0),MATCH(AG$2,input_tonnages_no_div!$C$1:$Q$1,0))*$AG$6*$AG$7*MCF</f>
        <v>0</v>
      </c>
      <c r="AH12" s="30">
        <f>AG12</f>
        <v>0</v>
      </c>
      <c r="AI12" s="9">
        <v>0</v>
      </c>
      <c r="AJ12" s="29">
        <f>INDEX(input_tonnages_no_div!$C$2:$Q$136,MATCH($A12,input_tonnages_no_div!$A$2:$A$136,0),MATCH(AJ$2,input_tonnages_no_div!$C$1:$Q$1,0))*$AJ$6*$AJ$7*MCF</f>
        <v>0</v>
      </c>
      <c r="AK12" s="30">
        <f>AJ12</f>
        <v>0</v>
      </c>
      <c r="AL12" s="9">
        <v>0</v>
      </c>
      <c r="AM12" s="29">
        <f>INDEX(input_tonnages_no_div!$C$2:$Q$136,MATCH($A12,input_tonnages_no_div!$A$2:$A$136,0),MATCH(AM$2,input_tonnages_no_div!$C$1:$Q$1,0))*$AM$6*$AM$7*MCF</f>
        <v>0</v>
      </c>
      <c r="AN12" s="30">
        <f>AM12</f>
        <v>0</v>
      </c>
      <c r="AO12" s="9">
        <v>0</v>
      </c>
      <c r="AP12" s="29">
        <f>INDEX(input_tonnages_no_div!$C$2:$Q$136,MATCH($A12,input_tonnages_no_div!$A$2:$A$136,0),MATCH(AP$2,input_tonnages_no_div!$C$1:$Q$1,0))*$AP$6*$AP$7*MCF</f>
        <v>0</v>
      </c>
      <c r="AQ12" s="30">
        <f>AP12</f>
        <v>0</v>
      </c>
      <c r="AR12" s="9">
        <v>0</v>
      </c>
      <c r="AS12" s="55"/>
      <c r="AT12">
        <f t="shared" ref="AT12:AT43" si="6">A12</f>
        <v>0</v>
      </c>
      <c r="AU12" s="8">
        <f t="shared" ref="AU12:AU43" si="7">E12*CH4_C_ratio*default_F</f>
        <v>0</v>
      </c>
      <c r="AV12" s="8">
        <f t="shared" ref="AV12:AV43" si="8">H12*CH4_C_ratio*default_F</f>
        <v>0</v>
      </c>
      <c r="AW12" s="8">
        <f t="shared" ref="AW12:AW43" si="9">K12*CH4_C_ratio*default_F</f>
        <v>0</v>
      </c>
      <c r="AX12" s="8">
        <f t="shared" ref="AX12:AX43" si="10">N12*CH4_C_ratio*default_F</f>
        <v>0</v>
      </c>
      <c r="AY12" s="8">
        <f t="shared" ref="AY12:AY43" si="11">Q12*CH4_C_ratio*default_F</f>
        <v>0</v>
      </c>
      <c r="AZ12" s="8">
        <f t="shared" ref="AZ12:AZ43" si="12">T12*CH4_C_ratio*default_F</f>
        <v>0</v>
      </c>
      <c r="BA12" s="8">
        <f t="shared" ref="BA12:BA43" si="13">W12*CH4_C_ratio*default_F</f>
        <v>0</v>
      </c>
      <c r="BB12" s="8">
        <f t="shared" ref="BB12:BB43" si="14">Z12*CH4_C_ratio*default_F</f>
        <v>0</v>
      </c>
      <c r="BC12" s="8">
        <f t="shared" ref="BC12:BC43" si="15">AC12*CH4_C_ratio*default_F</f>
        <v>0</v>
      </c>
      <c r="BD12" s="8">
        <f t="shared" ref="BD12:BD43" si="16">AI12*CH4_C_ratio*default_F</f>
        <v>0</v>
      </c>
      <c r="BE12" s="8">
        <f t="shared" ref="BE12:BE43" si="17">AL12*CH4_C_ratio*default_F</f>
        <v>0</v>
      </c>
      <c r="BF12" s="8">
        <f t="shared" ref="BF12:BF43" si="18">AO12*CH4_C_ratio*default_F</f>
        <v>0</v>
      </c>
    </row>
    <row r="13" spans="1:72" x14ac:dyDescent="0.25">
      <c r="A13" s="6">
        <f>'DONNÉES '!B42</f>
        <v>1</v>
      </c>
      <c r="B13" s="8">
        <f t="shared" si="5"/>
        <v>0</v>
      </c>
      <c r="C13" s="29">
        <f>INDEX(input_tonnages_no_div!$C$2:$Q$136,MATCH($A13,input_tonnages_no_div!$A$2:$A$136,0),MATCH(C$2,input_tonnages_no_div!$C$1:$Q$1,0))*$C$6*$C$7*MCF</f>
        <v>0</v>
      </c>
      <c r="D13" s="30">
        <f>C13+(D12*D$5)</f>
        <v>0</v>
      </c>
      <c r="E13" s="9">
        <f>D12*(1-E$5)</f>
        <v>0</v>
      </c>
      <c r="F13" s="29">
        <f>INDEX(input_tonnages_no_div!$C$2:$Q$136,MATCH($A13,input_tonnages_no_div!$A$2:$A$136,0),MATCH(F$2,input_tonnages_no_div!$C$1:$Q$1,0))*$F$6*$F$7*MCF</f>
        <v>0</v>
      </c>
      <c r="G13" s="30">
        <f t="shared" ref="G13:G76" si="19">F13+(G12*G$5)</f>
        <v>0</v>
      </c>
      <c r="H13" s="9">
        <f t="shared" ref="H13:H76" si="20">G12*(1-H$5)</f>
        <v>0</v>
      </c>
      <c r="I13" s="29">
        <f>INDEX(input_tonnages_no_div!$C$2:$Q$136,MATCH($A13,input_tonnages_no_div!$A$2:$A$136,0),MATCH(I$2,input_tonnages_no_div!$C$1:$Q$1,0))*$I$6*$I$7*MCF</f>
        <v>0</v>
      </c>
      <c r="J13" s="30">
        <f t="shared" ref="J13:J44" si="21">I13+(J12*J$5)</f>
        <v>0</v>
      </c>
      <c r="K13" s="9">
        <f t="shared" ref="K13:K44" si="22">J12*(1-K$5)</f>
        <v>0</v>
      </c>
      <c r="L13" s="29">
        <f>INDEX(input_tonnages_no_div!$C$2:$Q$136,MATCH($A13,input_tonnages_no_div!$A$2:$A$136,0),MATCH(L$2,input_tonnages_no_div!$C$1:$Q$1,0))*$L$6*$L$7*MCF</f>
        <v>0</v>
      </c>
      <c r="M13" s="30">
        <f t="shared" ref="M13:M44" si="23">L13+(M12*M$5)</f>
        <v>0</v>
      </c>
      <c r="N13" s="9">
        <f t="shared" ref="N13:N44" si="24">M12*(1-N$5)</f>
        <v>0</v>
      </c>
      <c r="O13" s="29">
        <f>INDEX(input_tonnages_no_div!$C$2:$Q$136,MATCH($A13,input_tonnages_no_div!$A$2:$A$136,0),MATCH(O$2,input_tonnages_no_div!$C$1:$Q$1,0))*$O$6*$O$7*MCF</f>
        <v>0</v>
      </c>
      <c r="P13" s="30">
        <f t="shared" ref="P13:P44" si="25">O13+(P12*P$5)</f>
        <v>0</v>
      </c>
      <c r="Q13" s="9">
        <f t="shared" ref="Q13:Q44" si="26">P12*(1-Q$5)</f>
        <v>0</v>
      </c>
      <c r="R13" s="29">
        <f>INDEX(input_tonnages_no_div!$C$2:$Q$136,MATCH($A13,input_tonnages_no_div!$A$2:$A$136,0),MATCH(R$2,input_tonnages_no_div!$C$1:$Q$1,0))*$R$6*$R$7*MCF</f>
        <v>0</v>
      </c>
      <c r="S13" s="30">
        <f t="shared" ref="S13:S44" si="27">R13+(S12*S$5)</f>
        <v>0</v>
      </c>
      <c r="T13" s="9">
        <f t="shared" ref="T13:T44" si="28">S12*(1-T$5)</f>
        <v>0</v>
      </c>
      <c r="U13" s="29">
        <f>INDEX(input_tonnages_no_div!$C$2:$Q$136,MATCH($A13,input_tonnages_no_div!$A$2:$A$136,0),MATCH(U$2,input_tonnages_no_div!$C$1:$Q$1,0))*$U$6*$U$7*MCF</f>
        <v>0</v>
      </c>
      <c r="V13" s="30">
        <f t="shared" ref="V13:V44" si="29">U13+(V12*V$5)</f>
        <v>0</v>
      </c>
      <c r="W13" s="9">
        <f t="shared" ref="W13:W44" si="30">V12*(1-W$5)</f>
        <v>0</v>
      </c>
      <c r="X13" s="29">
        <f>INDEX(input_tonnages_no_div!$C$2:$Q$136,MATCH($A13,input_tonnages_no_div!$A$2:$A$136,0),MATCH(X$2,input_tonnages_no_div!$C$1:$Q$1,0))*$X$6*$X$7*MCF</f>
        <v>0</v>
      </c>
      <c r="Y13" s="30">
        <f>X13+(Y12*Y$5)</f>
        <v>0</v>
      </c>
      <c r="Z13" s="9">
        <f>Y12*(1-Z$5)</f>
        <v>0</v>
      </c>
      <c r="AA13" s="29">
        <f>INDEX(input_tonnages_no_div!$C$2:$Q$136,MATCH($A13,input_tonnages_no_div!$A$2:$A$136,0),MATCH(AA$2,input_tonnages_no_div!$C$1:$Q$1,0))*$AA$6*$AA$7*MCF</f>
        <v>0</v>
      </c>
      <c r="AB13" s="30">
        <f t="shared" ref="AB13:AB76" si="31">AA13+(AB12*AB$5)</f>
        <v>0</v>
      </c>
      <c r="AC13" s="9">
        <f t="shared" ref="AC13:AC76" si="32">AB12*(1-AC$5)</f>
        <v>0</v>
      </c>
      <c r="AD13" s="29">
        <f>INDEX(input_tonnages_no_div!$C$2:$Q$136,MATCH($A13,input_tonnages_no_div!$A$2:$A$136,0),MATCH(AD$2,input_tonnages_no_div!$C$1:$Q$1,0))*$AD$6*$AD$7*MCF</f>
        <v>0</v>
      </c>
      <c r="AE13" s="30">
        <f t="shared" ref="AE13:AE44" si="33">AD13+(AE12*AE$5)</f>
        <v>0</v>
      </c>
      <c r="AF13" s="9">
        <f t="shared" ref="AF13:AF44" si="34">AE12*(1-AF$5)</f>
        <v>0</v>
      </c>
      <c r="AG13" s="29">
        <f>INDEX(input_tonnages_no_div!$C$2:$Q$136,MATCH($A13,input_tonnages_no_div!$A$2:$A$136,0),MATCH(AG$2,input_tonnages_no_div!$C$1:$Q$1,0))*$AG$6*$AG$7*MCF</f>
        <v>0</v>
      </c>
      <c r="AH13" s="30">
        <f t="shared" ref="AH13:AH76" si="35">AG13+(AH12*AH$5)</f>
        <v>0</v>
      </c>
      <c r="AI13" s="9">
        <f t="shared" ref="AI13:AI76" si="36">AH12*(1-AI$5)</f>
        <v>0</v>
      </c>
      <c r="AJ13" s="29">
        <f>INDEX(input_tonnages_no_div!$C$2:$Q$136,MATCH($A13,input_tonnages_no_div!$A$2:$A$136,0),MATCH(AJ$2,input_tonnages_no_div!$C$1:$Q$1,0))*$AJ$6*$AJ$7*MCF</f>
        <v>0</v>
      </c>
      <c r="AK13" s="30">
        <f>AJ13+(AK12*AK$5)</f>
        <v>0</v>
      </c>
      <c r="AL13" s="9">
        <f>AK12*(1-AL$5)</f>
        <v>0</v>
      </c>
      <c r="AM13" s="29">
        <f>INDEX(input_tonnages_no_div!$C$2:$Q$136,MATCH($A13,input_tonnages_no_div!$A$2:$A$136,0),MATCH(AM$2,input_tonnages_no_div!$C$1:$Q$1,0))*$AM$6*$AM$7*MCF</f>
        <v>0</v>
      </c>
      <c r="AN13" s="30">
        <f>AM13+(AN12*AN$5)</f>
        <v>0</v>
      </c>
      <c r="AO13" s="9">
        <f t="shared" ref="AO13:AO18" si="37">AN12*(1-AO$5)</f>
        <v>0</v>
      </c>
      <c r="AP13" s="29">
        <f>INDEX(input_tonnages_no_div!$C$2:$Q$136,MATCH($A13,input_tonnages_no_div!$A$2:$A$136,0),MATCH(AP$2,input_tonnages_no_div!$C$1:$Q$1,0))*$AP$6*$AP$7*MCF</f>
        <v>0</v>
      </c>
      <c r="AQ13" s="30">
        <f>AP13+(AQ12*AQ$5)</f>
        <v>0</v>
      </c>
      <c r="AR13" s="9">
        <f>AQ12*(1-AR$5)</f>
        <v>0</v>
      </c>
      <c r="AS13" s="55"/>
      <c r="AT13">
        <f t="shared" si="6"/>
        <v>1</v>
      </c>
      <c r="AU13" s="8">
        <f t="shared" si="7"/>
        <v>0</v>
      </c>
      <c r="AV13" s="8">
        <f t="shared" si="8"/>
        <v>0</v>
      </c>
      <c r="AW13" s="8">
        <f t="shared" si="9"/>
        <v>0</v>
      </c>
      <c r="AX13" s="8">
        <f t="shared" si="10"/>
        <v>0</v>
      </c>
      <c r="AY13" s="8">
        <f t="shared" si="11"/>
        <v>0</v>
      </c>
      <c r="AZ13" s="8">
        <f t="shared" si="12"/>
        <v>0</v>
      </c>
      <c r="BA13" s="8">
        <f t="shared" si="13"/>
        <v>0</v>
      </c>
      <c r="BB13" s="8">
        <f t="shared" si="14"/>
        <v>0</v>
      </c>
      <c r="BC13" s="8">
        <f t="shared" si="15"/>
        <v>0</v>
      </c>
      <c r="BD13" s="8">
        <f t="shared" si="16"/>
        <v>0</v>
      </c>
      <c r="BE13" s="8">
        <f t="shared" si="17"/>
        <v>0</v>
      </c>
      <c r="BF13" s="8">
        <f t="shared" si="18"/>
        <v>0</v>
      </c>
      <c r="BI13" s="55">
        <f t="shared" ref="BI13:BI44" si="38">+C13-C12</f>
        <v>0</v>
      </c>
      <c r="BJ13" s="55">
        <f t="shared" ref="BJ13:BJ44" si="39">+F13-F12</f>
        <v>0</v>
      </c>
      <c r="BK13" s="55">
        <f t="shared" ref="BK13:BK44" si="40">+I13-I12</f>
        <v>0</v>
      </c>
      <c r="BL13" s="55">
        <f t="shared" ref="BL13:BL44" si="41">+L13-L12</f>
        <v>0</v>
      </c>
      <c r="BM13" s="55">
        <f t="shared" ref="BM13:BM44" si="42">+O13-O12</f>
        <v>0</v>
      </c>
      <c r="BN13" s="55">
        <f t="shared" ref="BN13:BN44" si="43">+R13-R12</f>
        <v>0</v>
      </c>
      <c r="BO13" s="55">
        <f t="shared" ref="BO13:BO44" si="44">+U13-U12</f>
        <v>0</v>
      </c>
      <c r="BP13" s="55">
        <f t="shared" ref="BP13:BP44" si="45">+X13-X12</f>
        <v>0</v>
      </c>
      <c r="BQ13" s="55">
        <f t="shared" ref="BQ13:BQ44" si="46">+AG13-AG12</f>
        <v>0</v>
      </c>
      <c r="BR13" s="55">
        <f t="shared" ref="BR13:BR44" si="47">+AJ13-AJ12</f>
        <v>0</v>
      </c>
      <c r="BS13" s="55">
        <f t="shared" ref="BS13:BS44" si="48">+AM13-AM12</f>
        <v>0</v>
      </c>
      <c r="BT13" s="55">
        <f>+BI13+BK13+BM13+BN13+BO13+BQ13+BR13+BS13</f>
        <v>0</v>
      </c>
    </row>
    <row r="14" spans="1:72" x14ac:dyDescent="0.25">
      <c r="A14" s="6">
        <f>'DONNÉES '!B43</f>
        <v>2</v>
      </c>
      <c r="B14" s="8">
        <f t="shared" si="5"/>
        <v>0</v>
      </c>
      <c r="C14" s="29">
        <f>INDEX(input_tonnages_no_div!$C$2:$Q$136,MATCH($A14,input_tonnages_no_div!$A$2:$A$136,0),MATCH(C$2,input_tonnages_no_div!$C$1:$Q$1,0))*$C$6*$C$7*MCF</f>
        <v>0</v>
      </c>
      <c r="D14" s="30">
        <f>C14+(D13*D$5)</f>
        <v>0</v>
      </c>
      <c r="E14" s="9">
        <f>D13*(1-E$5)</f>
        <v>0</v>
      </c>
      <c r="F14" s="29">
        <f>INDEX(input_tonnages_no_div!$C$2:$Q$136,MATCH($A14,input_tonnages_no_div!$A$2:$A$136,0),MATCH(F$2,input_tonnages_no_div!$C$1:$Q$1,0))*$F$6*$F$7*MCF</f>
        <v>0</v>
      </c>
      <c r="G14" s="30">
        <f t="shared" si="19"/>
        <v>0</v>
      </c>
      <c r="H14" s="9">
        <f>G13*(1-H$5)</f>
        <v>0</v>
      </c>
      <c r="I14" s="29">
        <f>INDEX(input_tonnages_no_div!$C$2:$Q$136,MATCH($A14,input_tonnages_no_div!$A$2:$A$136,0),MATCH(I$2,input_tonnages_no_div!$C$1:$Q$1,0))*$I$6*$I$7*MCF</f>
        <v>0</v>
      </c>
      <c r="J14" s="30">
        <f t="shared" si="21"/>
        <v>0</v>
      </c>
      <c r="K14" s="9">
        <f t="shared" si="22"/>
        <v>0</v>
      </c>
      <c r="L14" s="29">
        <f>INDEX(input_tonnages_no_div!$C$2:$Q$136,MATCH($A14,input_tonnages_no_div!$A$2:$A$136,0),MATCH(L$2,input_tonnages_no_div!$C$1:$Q$1,0))*$L$6*$L$7*MCF</f>
        <v>0</v>
      </c>
      <c r="M14" s="30">
        <f t="shared" si="23"/>
        <v>0</v>
      </c>
      <c r="N14" s="9">
        <f t="shared" si="24"/>
        <v>0</v>
      </c>
      <c r="O14" s="29">
        <f>INDEX(input_tonnages_no_div!$C$2:$Q$136,MATCH($A14,input_tonnages_no_div!$A$2:$A$136,0),MATCH(O$2,input_tonnages_no_div!$C$1:$Q$1,0))*$O$6*$O$7*MCF</f>
        <v>0</v>
      </c>
      <c r="P14" s="30">
        <f t="shared" si="25"/>
        <v>0</v>
      </c>
      <c r="Q14" s="9">
        <f t="shared" si="26"/>
        <v>0</v>
      </c>
      <c r="R14" s="29">
        <f>INDEX(input_tonnages_no_div!$C$2:$Q$136,MATCH($A14,input_tonnages_no_div!$A$2:$A$136,0),MATCH(R$2,input_tonnages_no_div!$C$1:$Q$1,0))*$R$6*$R$7*MCF</f>
        <v>0</v>
      </c>
      <c r="S14" s="30">
        <f t="shared" si="27"/>
        <v>0</v>
      </c>
      <c r="T14" s="9">
        <f t="shared" si="28"/>
        <v>0</v>
      </c>
      <c r="U14" s="29">
        <f>INDEX(input_tonnages_no_div!$C$2:$Q$136,MATCH($A14,input_tonnages_no_div!$A$2:$A$136,0),MATCH(U$2,input_tonnages_no_div!$C$1:$Q$1,0))*$U$6*$U$7*MCF</f>
        <v>0</v>
      </c>
      <c r="V14" s="30">
        <f t="shared" si="29"/>
        <v>0</v>
      </c>
      <c r="W14" s="9">
        <f t="shared" si="30"/>
        <v>0</v>
      </c>
      <c r="X14" s="29">
        <f>INDEX(input_tonnages_no_div!$C$2:$Q$136,MATCH($A14,input_tonnages_no_div!$A$2:$A$136,0),MATCH(X$2,input_tonnages_no_div!$C$1:$Q$1,0))*$X$6*$X$7*MCF</f>
        <v>0</v>
      </c>
      <c r="Y14" s="30">
        <f>X14+(Y13*Y$5)</f>
        <v>0</v>
      </c>
      <c r="Z14" s="9">
        <f>Y13*(1-Z$5)</f>
        <v>0</v>
      </c>
      <c r="AA14" s="29">
        <f>INDEX(input_tonnages_no_div!$C$2:$Q$136,MATCH($A14,input_tonnages_no_div!$A$2:$A$136,0),MATCH(AA$2,input_tonnages_no_div!$C$1:$Q$1,0))*$AA$6*$AA$7*MCF</f>
        <v>0</v>
      </c>
      <c r="AB14" s="30">
        <f t="shared" si="31"/>
        <v>0</v>
      </c>
      <c r="AC14" s="9">
        <f t="shared" si="32"/>
        <v>0</v>
      </c>
      <c r="AD14" s="29">
        <f>INDEX(input_tonnages_no_div!$C$2:$Q$136,MATCH($A14,input_tonnages_no_div!$A$2:$A$136,0),MATCH(AD$2,input_tonnages_no_div!$C$1:$Q$1,0))*$AD$6*$AD$7*MCF</f>
        <v>0</v>
      </c>
      <c r="AE14" s="30">
        <f t="shared" si="33"/>
        <v>0</v>
      </c>
      <c r="AF14" s="9">
        <f t="shared" si="34"/>
        <v>0</v>
      </c>
      <c r="AG14" s="29">
        <f>INDEX(input_tonnages_no_div!$C$2:$Q$136,MATCH($A14,input_tonnages_no_div!$A$2:$A$136,0),MATCH(AG$2,input_tonnages_no_div!$C$1:$Q$1,0))*$AG$6*$AG$7*MCF</f>
        <v>0</v>
      </c>
      <c r="AH14" s="30">
        <f t="shared" si="35"/>
        <v>0</v>
      </c>
      <c r="AI14" s="9">
        <f t="shared" si="36"/>
        <v>0</v>
      </c>
      <c r="AJ14" s="29">
        <f>INDEX(input_tonnages_no_div!$C$2:$Q$136,MATCH($A14,input_tonnages_no_div!$A$2:$A$136,0),MATCH(AJ$2,input_tonnages_no_div!$C$1:$Q$1,0))*$AJ$6*$AJ$7*MCF</f>
        <v>0</v>
      </c>
      <c r="AK14" s="30">
        <f>AJ14+(AK13*AK$5)</f>
        <v>0</v>
      </c>
      <c r="AL14" s="9">
        <f>AK13*(1-AL$5)</f>
        <v>0</v>
      </c>
      <c r="AM14" s="29">
        <f>INDEX(input_tonnages_no_div!$C$2:$Q$136,MATCH($A14,input_tonnages_no_div!$A$2:$A$136,0),MATCH(AM$2,input_tonnages_no_div!$C$1:$Q$1,0))*$AM$6*$AM$7*MCF</f>
        <v>0</v>
      </c>
      <c r="AN14" s="30">
        <f>AM14+(AN13*AN$5)</f>
        <v>0</v>
      </c>
      <c r="AO14" s="9">
        <f t="shared" si="37"/>
        <v>0</v>
      </c>
      <c r="AP14" s="29">
        <f>INDEX(input_tonnages_no_div!$C$2:$Q$136,MATCH($A14,input_tonnages_no_div!$A$2:$A$136,0),MATCH(AP$2,input_tonnages_no_div!$C$1:$Q$1,0))*$AP$6*$AP$7*MCF</f>
        <v>0</v>
      </c>
      <c r="AQ14" s="30">
        <f t="shared" ref="AQ14:AQ77" si="49">AP14+(AQ13*AQ$5)</f>
        <v>0</v>
      </c>
      <c r="AR14" s="9">
        <f>AQ13*(1-AR$5)</f>
        <v>0</v>
      </c>
      <c r="AS14" s="55"/>
      <c r="AT14">
        <f t="shared" si="6"/>
        <v>2</v>
      </c>
      <c r="AU14" s="8">
        <f t="shared" si="7"/>
        <v>0</v>
      </c>
      <c r="AV14" s="8">
        <f t="shared" si="8"/>
        <v>0</v>
      </c>
      <c r="AW14" s="8">
        <f t="shared" si="9"/>
        <v>0</v>
      </c>
      <c r="AX14" s="8">
        <f t="shared" si="10"/>
        <v>0</v>
      </c>
      <c r="AY14" s="8">
        <f t="shared" si="11"/>
        <v>0</v>
      </c>
      <c r="AZ14" s="8">
        <f t="shared" si="12"/>
        <v>0</v>
      </c>
      <c r="BA14" s="8">
        <f t="shared" si="13"/>
        <v>0</v>
      </c>
      <c r="BB14" s="8">
        <f t="shared" si="14"/>
        <v>0</v>
      </c>
      <c r="BC14" s="8">
        <f t="shared" si="15"/>
        <v>0</v>
      </c>
      <c r="BD14" s="8">
        <f t="shared" si="16"/>
        <v>0</v>
      </c>
      <c r="BE14" s="8">
        <f t="shared" si="17"/>
        <v>0</v>
      </c>
      <c r="BF14" s="8">
        <f t="shared" si="18"/>
        <v>0</v>
      </c>
      <c r="BI14" s="55">
        <f t="shared" si="38"/>
        <v>0</v>
      </c>
      <c r="BJ14" s="55">
        <f t="shared" si="39"/>
        <v>0</v>
      </c>
      <c r="BK14" s="55">
        <f t="shared" si="40"/>
        <v>0</v>
      </c>
      <c r="BL14" s="55">
        <f t="shared" si="41"/>
        <v>0</v>
      </c>
      <c r="BM14" s="55">
        <f t="shared" si="42"/>
        <v>0</v>
      </c>
      <c r="BN14" s="55">
        <f t="shared" si="43"/>
        <v>0</v>
      </c>
      <c r="BO14" s="55">
        <f t="shared" si="44"/>
        <v>0</v>
      </c>
      <c r="BP14" s="55">
        <f t="shared" si="45"/>
        <v>0</v>
      </c>
      <c r="BQ14" s="55">
        <f t="shared" si="46"/>
        <v>0</v>
      </c>
      <c r="BR14" s="55">
        <f t="shared" si="47"/>
        <v>0</v>
      </c>
      <c r="BS14" s="55">
        <f t="shared" si="48"/>
        <v>0</v>
      </c>
      <c r="BT14" s="55">
        <f t="shared" ref="BT14:BT77" si="50">+BI14+BK14+BM14+BN14+BO14+BQ14+BR14+BS14</f>
        <v>0</v>
      </c>
    </row>
    <row r="15" spans="1:72" x14ac:dyDescent="0.25">
      <c r="A15" s="6">
        <f>'DONNÉES '!B44</f>
        <v>3</v>
      </c>
      <c r="B15" s="8">
        <f t="shared" si="5"/>
        <v>0</v>
      </c>
      <c r="C15" s="29">
        <f>INDEX(input_tonnages_no_div!$C$2:$Q$136,MATCH($A15,input_tonnages_no_div!$A$2:$A$136,0),MATCH(C$2,input_tonnages_no_div!$C$1:$Q$1,0))*$C$6*$C$7*MCF</f>
        <v>0</v>
      </c>
      <c r="D15" s="30">
        <f t="shared" ref="D15:D78" si="51">C15+(D14*D$5)</f>
        <v>0</v>
      </c>
      <c r="E15" s="9">
        <f t="shared" ref="E15:E77" si="52">D14*(1-E$5)</f>
        <v>0</v>
      </c>
      <c r="F15" s="29">
        <f>INDEX(input_tonnages_no_div!$C$2:$Q$136,MATCH($A15,input_tonnages_no_div!$A$2:$A$136,0),MATCH(F$2,input_tonnages_no_div!$C$1:$Q$1,0))*$F$6*$F$7*MCF</f>
        <v>0</v>
      </c>
      <c r="G15" s="30">
        <f t="shared" si="19"/>
        <v>0</v>
      </c>
      <c r="H15" s="9">
        <f t="shared" si="20"/>
        <v>0</v>
      </c>
      <c r="I15" s="29">
        <f>INDEX(input_tonnages_no_div!$C$2:$Q$136,MATCH($A15,input_tonnages_no_div!$A$2:$A$136,0),MATCH(I$2,input_tonnages_no_div!$C$1:$Q$1,0))*$I$6*$I$7*MCF</f>
        <v>0</v>
      </c>
      <c r="J15" s="30">
        <f t="shared" si="21"/>
        <v>0</v>
      </c>
      <c r="K15" s="9">
        <f t="shared" si="22"/>
        <v>0</v>
      </c>
      <c r="L15" s="29">
        <f>INDEX(input_tonnages_no_div!$C$2:$Q$136,MATCH($A15,input_tonnages_no_div!$A$2:$A$136,0),MATCH(L$2,input_tonnages_no_div!$C$1:$Q$1,0))*$L$6*$L$7*MCF</f>
        <v>0</v>
      </c>
      <c r="M15" s="30">
        <f t="shared" si="23"/>
        <v>0</v>
      </c>
      <c r="N15" s="9">
        <f t="shared" si="24"/>
        <v>0</v>
      </c>
      <c r="O15" s="29">
        <f>INDEX(input_tonnages_no_div!$C$2:$Q$136,MATCH($A15,input_tonnages_no_div!$A$2:$A$136,0),MATCH(O$2,input_tonnages_no_div!$C$1:$Q$1,0))*$O$6*$O$7*MCF</f>
        <v>0</v>
      </c>
      <c r="P15" s="30">
        <f t="shared" si="25"/>
        <v>0</v>
      </c>
      <c r="Q15" s="9">
        <f t="shared" si="26"/>
        <v>0</v>
      </c>
      <c r="R15" s="29">
        <f>INDEX(input_tonnages_no_div!$C$2:$Q$136,MATCH($A15,input_tonnages_no_div!$A$2:$A$136,0),MATCH(R$2,input_tonnages_no_div!$C$1:$Q$1,0))*$R$6*$R$7*MCF</f>
        <v>0</v>
      </c>
      <c r="S15" s="30">
        <f t="shared" si="27"/>
        <v>0</v>
      </c>
      <c r="T15" s="9">
        <f t="shared" si="28"/>
        <v>0</v>
      </c>
      <c r="U15" s="29">
        <f>INDEX(input_tonnages_no_div!$C$2:$Q$136,MATCH($A15,input_tonnages_no_div!$A$2:$A$136,0),MATCH(U$2,input_tonnages_no_div!$C$1:$Q$1,0))*$U$6*$U$7*MCF</f>
        <v>0</v>
      </c>
      <c r="V15" s="30">
        <f t="shared" si="29"/>
        <v>0</v>
      </c>
      <c r="W15" s="9">
        <f t="shared" si="30"/>
        <v>0</v>
      </c>
      <c r="X15" s="29">
        <f>INDEX(input_tonnages_no_div!$C$2:$Q$136,MATCH($A15,input_tonnages_no_div!$A$2:$A$136,0),MATCH(X$2,input_tonnages_no_div!$C$1:$Q$1,0))*$X$6*$X$7*MCF</f>
        <v>0</v>
      </c>
      <c r="Y15" s="30">
        <f t="shared" ref="Y15:Y78" si="53">X15+(Y14*Y$5)</f>
        <v>0</v>
      </c>
      <c r="Z15" s="9">
        <f t="shared" ref="Z15:Z78" si="54">Y14*(1-Z$5)</f>
        <v>0</v>
      </c>
      <c r="AA15" s="29">
        <f>INDEX(input_tonnages_no_div!$C$2:$Q$136,MATCH($A15,input_tonnages_no_div!$A$2:$A$136,0),MATCH(AA$2,input_tonnages_no_div!$C$1:$Q$1,0))*$AA$6*$AA$7*MCF</f>
        <v>0</v>
      </c>
      <c r="AB15" s="30">
        <f t="shared" si="31"/>
        <v>0</v>
      </c>
      <c r="AC15" s="9">
        <f t="shared" si="32"/>
        <v>0</v>
      </c>
      <c r="AD15" s="29">
        <f>INDEX(input_tonnages_no_div!$C$2:$Q$136,MATCH($A15,input_tonnages_no_div!$A$2:$A$136,0),MATCH(AD$2,input_tonnages_no_div!$C$1:$Q$1,0))*$AD$6*$AD$7*MCF</f>
        <v>0</v>
      </c>
      <c r="AE15" s="30">
        <f t="shared" si="33"/>
        <v>0</v>
      </c>
      <c r="AF15" s="9">
        <f t="shared" si="34"/>
        <v>0</v>
      </c>
      <c r="AG15" s="29">
        <f>INDEX(input_tonnages_no_div!$C$2:$Q$136,MATCH($A15,input_tonnages_no_div!$A$2:$A$136,0),MATCH(AG$2,input_tonnages_no_div!$C$1:$Q$1,0))*$AG$6*$AG$7*MCF</f>
        <v>0</v>
      </c>
      <c r="AH15" s="30">
        <f t="shared" si="35"/>
        <v>0</v>
      </c>
      <c r="AI15" s="9">
        <f t="shared" si="36"/>
        <v>0</v>
      </c>
      <c r="AJ15" s="29">
        <f>INDEX(input_tonnages_no_div!$C$2:$Q$136,MATCH($A15,input_tonnages_no_div!$A$2:$A$136,0),MATCH(AJ$2,input_tonnages_no_div!$C$1:$Q$1,0))*$AJ$6*$AJ$7*MCF</f>
        <v>0</v>
      </c>
      <c r="AK15" s="30">
        <f>AJ15+(AK14*AK$5)</f>
        <v>0</v>
      </c>
      <c r="AL15" s="9">
        <f>AK14*(1-AL$5)</f>
        <v>0</v>
      </c>
      <c r="AM15" s="29">
        <f>INDEX(input_tonnages_no_div!$C$2:$Q$136,MATCH($A15,input_tonnages_no_div!$A$2:$A$136,0),MATCH(AM$2,input_tonnages_no_div!$C$1:$Q$1,0))*$AM$6*$AM$7*MCF</f>
        <v>0</v>
      </c>
      <c r="AN15" s="30">
        <f>AM15+(AN14*AN$5)</f>
        <v>0</v>
      </c>
      <c r="AO15" s="9">
        <f t="shared" si="37"/>
        <v>0</v>
      </c>
      <c r="AP15" s="29">
        <f>INDEX(input_tonnages_no_div!$C$2:$Q$136,MATCH($A15,input_tonnages_no_div!$A$2:$A$136,0),MATCH(AP$2,input_tonnages_no_div!$C$1:$Q$1,0))*$AP$6*$AP$7*MCF</f>
        <v>0</v>
      </c>
      <c r="AQ15" s="30">
        <f t="shared" si="49"/>
        <v>0</v>
      </c>
      <c r="AR15" s="9">
        <f t="shared" ref="AR15:AR78" si="55">AQ14*(1-AR$5)</f>
        <v>0</v>
      </c>
      <c r="AS15" s="55"/>
      <c r="AT15">
        <f t="shared" si="6"/>
        <v>3</v>
      </c>
      <c r="AU15" s="8">
        <f t="shared" si="7"/>
        <v>0</v>
      </c>
      <c r="AV15" s="8">
        <f t="shared" si="8"/>
        <v>0</v>
      </c>
      <c r="AW15" s="8">
        <f t="shared" si="9"/>
        <v>0</v>
      </c>
      <c r="AX15" s="8">
        <f t="shared" si="10"/>
        <v>0</v>
      </c>
      <c r="AY15" s="8">
        <f t="shared" si="11"/>
        <v>0</v>
      </c>
      <c r="AZ15" s="8">
        <f t="shared" si="12"/>
        <v>0</v>
      </c>
      <c r="BA15" s="8">
        <f t="shared" si="13"/>
        <v>0</v>
      </c>
      <c r="BB15" s="8">
        <f t="shared" si="14"/>
        <v>0</v>
      </c>
      <c r="BC15" s="8">
        <f t="shared" si="15"/>
        <v>0</v>
      </c>
      <c r="BD15" s="8">
        <f t="shared" si="16"/>
        <v>0</v>
      </c>
      <c r="BE15" s="8">
        <f t="shared" si="17"/>
        <v>0</v>
      </c>
      <c r="BF15" s="8">
        <f t="shared" si="18"/>
        <v>0</v>
      </c>
      <c r="BI15" s="55">
        <f t="shared" si="38"/>
        <v>0</v>
      </c>
      <c r="BJ15" s="55">
        <f t="shared" si="39"/>
        <v>0</v>
      </c>
      <c r="BK15" s="55">
        <f t="shared" si="40"/>
        <v>0</v>
      </c>
      <c r="BL15" s="55">
        <f t="shared" si="41"/>
        <v>0</v>
      </c>
      <c r="BM15" s="55">
        <f t="shared" si="42"/>
        <v>0</v>
      </c>
      <c r="BN15" s="55">
        <f t="shared" si="43"/>
        <v>0</v>
      </c>
      <c r="BO15" s="55">
        <f t="shared" si="44"/>
        <v>0</v>
      </c>
      <c r="BP15" s="55">
        <f t="shared" si="45"/>
        <v>0</v>
      </c>
      <c r="BQ15" s="55">
        <f t="shared" si="46"/>
        <v>0</v>
      </c>
      <c r="BR15" s="55">
        <f t="shared" si="47"/>
        <v>0</v>
      </c>
      <c r="BS15" s="55">
        <f t="shared" si="48"/>
        <v>0</v>
      </c>
      <c r="BT15" s="55">
        <f t="shared" si="50"/>
        <v>0</v>
      </c>
    </row>
    <row r="16" spans="1:72" x14ac:dyDescent="0.25">
      <c r="A16" s="6">
        <f>'DONNÉES '!B45</f>
        <v>4</v>
      </c>
      <c r="B16" s="8">
        <f t="shared" si="5"/>
        <v>0</v>
      </c>
      <c r="C16" s="29">
        <f>INDEX(input_tonnages_no_div!$C$2:$Q$136,MATCH($A16,input_tonnages_no_div!$A$2:$A$136,0),MATCH(C$2,input_tonnages_no_div!$C$1:$Q$1,0))*$C$6*$C$7*MCF</f>
        <v>0</v>
      </c>
      <c r="D16" s="30">
        <f t="shared" si="51"/>
        <v>0</v>
      </c>
      <c r="E16" s="9">
        <f t="shared" si="52"/>
        <v>0</v>
      </c>
      <c r="F16" s="29">
        <f>INDEX(input_tonnages_no_div!$C$2:$Q$136,MATCH($A16,input_tonnages_no_div!$A$2:$A$136,0),MATCH(F$2,input_tonnages_no_div!$C$1:$Q$1,0))*$F$6*$F$7*MCF</f>
        <v>0</v>
      </c>
      <c r="G16" s="30">
        <f t="shared" si="19"/>
        <v>0</v>
      </c>
      <c r="H16" s="9">
        <f t="shared" si="20"/>
        <v>0</v>
      </c>
      <c r="I16" s="29">
        <f>INDEX(input_tonnages_no_div!$C$2:$Q$136,MATCH($A16,input_tonnages_no_div!$A$2:$A$136,0),MATCH(I$2,input_tonnages_no_div!$C$1:$Q$1,0))*$I$6*$I$7*MCF</f>
        <v>0</v>
      </c>
      <c r="J16" s="30">
        <f t="shared" si="21"/>
        <v>0</v>
      </c>
      <c r="K16" s="9">
        <f t="shared" si="22"/>
        <v>0</v>
      </c>
      <c r="L16" s="29">
        <f>INDEX(input_tonnages_no_div!$C$2:$Q$136,MATCH($A16,input_tonnages_no_div!$A$2:$A$136,0),MATCH(L$2,input_tonnages_no_div!$C$1:$Q$1,0))*$L$6*$L$7*MCF</f>
        <v>0</v>
      </c>
      <c r="M16" s="30">
        <f t="shared" si="23"/>
        <v>0</v>
      </c>
      <c r="N16" s="9">
        <f t="shared" si="24"/>
        <v>0</v>
      </c>
      <c r="O16" s="29">
        <f>INDEX(input_tonnages_no_div!$C$2:$Q$136,MATCH($A16,input_tonnages_no_div!$A$2:$A$136,0),MATCH(O$2,input_tonnages_no_div!$C$1:$Q$1,0))*$O$6*$O$7*MCF</f>
        <v>0</v>
      </c>
      <c r="P16" s="30">
        <f t="shared" si="25"/>
        <v>0</v>
      </c>
      <c r="Q16" s="9">
        <f t="shared" si="26"/>
        <v>0</v>
      </c>
      <c r="R16" s="29">
        <f>INDEX(input_tonnages_no_div!$C$2:$Q$136,MATCH($A16,input_tonnages_no_div!$A$2:$A$136,0),MATCH(R$2,input_tonnages_no_div!$C$1:$Q$1,0))*$R$6*$R$7*MCF</f>
        <v>0</v>
      </c>
      <c r="S16" s="30">
        <f t="shared" si="27"/>
        <v>0</v>
      </c>
      <c r="T16" s="9">
        <f t="shared" si="28"/>
        <v>0</v>
      </c>
      <c r="U16" s="29">
        <f>INDEX(input_tonnages_no_div!$C$2:$Q$136,MATCH($A16,input_tonnages_no_div!$A$2:$A$136,0),MATCH(U$2,input_tonnages_no_div!$C$1:$Q$1,0))*$U$6*$U$7*MCF</f>
        <v>0</v>
      </c>
      <c r="V16" s="30">
        <f t="shared" si="29"/>
        <v>0</v>
      </c>
      <c r="W16" s="9">
        <f t="shared" si="30"/>
        <v>0</v>
      </c>
      <c r="X16" s="29">
        <f>INDEX(input_tonnages_no_div!$C$2:$Q$136,MATCH($A16,input_tonnages_no_div!$A$2:$A$136,0),MATCH(X$2,input_tonnages_no_div!$C$1:$Q$1,0))*$X$6*$X$7*MCF</f>
        <v>0</v>
      </c>
      <c r="Y16" s="30">
        <f>X16+(Y15*Y$5)</f>
        <v>0</v>
      </c>
      <c r="Z16" s="9">
        <f>Y15*(1-Z$5)</f>
        <v>0</v>
      </c>
      <c r="AA16" s="29">
        <f>INDEX(input_tonnages_no_div!$C$2:$Q$136,MATCH($A16,input_tonnages_no_div!$A$2:$A$136,0),MATCH(AA$2,input_tonnages_no_div!$C$1:$Q$1,0))*$AA$6*$AA$7*MCF</f>
        <v>0</v>
      </c>
      <c r="AB16" s="30">
        <f t="shared" si="31"/>
        <v>0</v>
      </c>
      <c r="AC16" s="9">
        <f t="shared" si="32"/>
        <v>0</v>
      </c>
      <c r="AD16" s="29">
        <f>INDEX(input_tonnages_no_div!$C$2:$Q$136,MATCH($A16,input_tonnages_no_div!$A$2:$A$136,0),MATCH(AD$2,input_tonnages_no_div!$C$1:$Q$1,0))*$AD$6*$AD$7*MCF</f>
        <v>0</v>
      </c>
      <c r="AE16" s="30">
        <f t="shared" si="33"/>
        <v>0</v>
      </c>
      <c r="AF16" s="9">
        <f t="shared" si="34"/>
        <v>0</v>
      </c>
      <c r="AG16" s="29">
        <f>INDEX(input_tonnages_no_div!$C$2:$Q$136,MATCH($A16,input_tonnages_no_div!$A$2:$A$136,0),MATCH(AG$2,input_tonnages_no_div!$C$1:$Q$1,0))*$AG$6*$AG$7*MCF</f>
        <v>0</v>
      </c>
      <c r="AH16" s="30">
        <f t="shared" si="35"/>
        <v>0</v>
      </c>
      <c r="AI16" s="9">
        <f t="shared" si="36"/>
        <v>0</v>
      </c>
      <c r="AJ16" s="29">
        <f>INDEX(input_tonnages_no_div!$C$2:$Q$136,MATCH($A16,input_tonnages_no_div!$A$2:$A$136,0),MATCH(AJ$2,input_tonnages_no_div!$C$1:$Q$1,0))*$AJ$6*$AJ$7*MCF</f>
        <v>0</v>
      </c>
      <c r="AK16" s="30">
        <f t="shared" ref="AK16:AK76" si="56">AJ16+(AK15*AK$5)</f>
        <v>0</v>
      </c>
      <c r="AL16" s="9">
        <f>AK15*(1-AL$5)</f>
        <v>0</v>
      </c>
      <c r="AM16" s="29">
        <f>INDEX(input_tonnages_no_div!$C$2:$Q$136,MATCH($A16,input_tonnages_no_div!$A$2:$A$136,0),MATCH(AM$2,input_tonnages_no_div!$C$1:$Q$1,0))*$AM$6*$AM$7*MCF</f>
        <v>0</v>
      </c>
      <c r="AN16" s="30">
        <f t="shared" ref="AN16:AN76" si="57">AM16+(AN15*AN$5)</f>
        <v>0</v>
      </c>
      <c r="AO16" s="9">
        <f t="shared" si="37"/>
        <v>0</v>
      </c>
      <c r="AP16" s="29">
        <f>INDEX(input_tonnages_no_div!$C$2:$Q$136,MATCH($A16,input_tonnages_no_div!$A$2:$A$136,0),MATCH(AP$2,input_tonnages_no_div!$C$1:$Q$1,0))*$AP$6*$AP$7*MCF</f>
        <v>0</v>
      </c>
      <c r="AQ16" s="30">
        <f t="shared" si="49"/>
        <v>0</v>
      </c>
      <c r="AR16" s="9">
        <f t="shared" si="55"/>
        <v>0</v>
      </c>
      <c r="AS16" s="55"/>
      <c r="AT16">
        <f t="shared" si="6"/>
        <v>4</v>
      </c>
      <c r="AU16" s="8">
        <f t="shared" si="7"/>
        <v>0</v>
      </c>
      <c r="AV16" s="8">
        <f t="shared" si="8"/>
        <v>0</v>
      </c>
      <c r="AW16" s="8">
        <f t="shared" si="9"/>
        <v>0</v>
      </c>
      <c r="AX16" s="8">
        <f t="shared" si="10"/>
        <v>0</v>
      </c>
      <c r="AY16" s="8">
        <f t="shared" si="11"/>
        <v>0</v>
      </c>
      <c r="AZ16" s="8">
        <f t="shared" si="12"/>
        <v>0</v>
      </c>
      <c r="BA16" s="8">
        <f t="shared" si="13"/>
        <v>0</v>
      </c>
      <c r="BB16" s="8">
        <f t="shared" si="14"/>
        <v>0</v>
      </c>
      <c r="BC16" s="8">
        <f t="shared" si="15"/>
        <v>0</v>
      </c>
      <c r="BD16" s="8">
        <f t="shared" si="16"/>
        <v>0</v>
      </c>
      <c r="BE16" s="8">
        <f t="shared" si="17"/>
        <v>0</v>
      </c>
      <c r="BF16" s="8">
        <f t="shared" si="18"/>
        <v>0</v>
      </c>
      <c r="BI16" s="55">
        <f t="shared" si="38"/>
        <v>0</v>
      </c>
      <c r="BJ16" s="55">
        <f t="shared" si="39"/>
        <v>0</v>
      </c>
      <c r="BK16" s="55">
        <f t="shared" si="40"/>
        <v>0</v>
      </c>
      <c r="BL16" s="55">
        <f t="shared" si="41"/>
        <v>0</v>
      </c>
      <c r="BM16" s="55">
        <f t="shared" si="42"/>
        <v>0</v>
      </c>
      <c r="BN16" s="55">
        <f t="shared" si="43"/>
        <v>0</v>
      </c>
      <c r="BO16" s="55">
        <f t="shared" si="44"/>
        <v>0</v>
      </c>
      <c r="BP16" s="55">
        <f t="shared" si="45"/>
        <v>0</v>
      </c>
      <c r="BQ16" s="55">
        <f t="shared" si="46"/>
        <v>0</v>
      </c>
      <c r="BR16" s="55">
        <f t="shared" si="47"/>
        <v>0</v>
      </c>
      <c r="BS16" s="55">
        <f t="shared" si="48"/>
        <v>0</v>
      </c>
      <c r="BT16" s="55">
        <f t="shared" si="50"/>
        <v>0</v>
      </c>
    </row>
    <row r="17" spans="1:72" x14ac:dyDescent="0.25">
      <c r="A17" s="6">
        <f>'DONNÉES '!B46</f>
        <v>5</v>
      </c>
      <c r="B17" s="8">
        <f t="shared" si="5"/>
        <v>0</v>
      </c>
      <c r="C17" s="29">
        <f>INDEX(input_tonnages_no_div!$C$2:$Q$136,MATCH($A17,input_tonnages_no_div!$A$2:$A$136,0),MATCH(C$2,input_tonnages_no_div!$C$1:$Q$1,0))*$C$6*$C$7*MCF</f>
        <v>0</v>
      </c>
      <c r="D17" s="30">
        <f t="shared" si="51"/>
        <v>0</v>
      </c>
      <c r="E17" s="9">
        <f t="shared" si="52"/>
        <v>0</v>
      </c>
      <c r="F17" s="29">
        <f>INDEX(input_tonnages_no_div!$C$2:$Q$136,MATCH($A17,input_tonnages_no_div!$A$2:$A$136,0),MATCH(F$2,input_tonnages_no_div!$C$1:$Q$1,0))*$F$6*$F$7*MCF</f>
        <v>0</v>
      </c>
      <c r="G17" s="30">
        <f t="shared" si="19"/>
        <v>0</v>
      </c>
      <c r="H17" s="9">
        <f t="shared" si="20"/>
        <v>0</v>
      </c>
      <c r="I17" s="29">
        <f>INDEX(input_tonnages_no_div!$C$2:$Q$136,MATCH($A17,input_tonnages_no_div!$A$2:$A$136,0),MATCH(I$2,input_tonnages_no_div!$C$1:$Q$1,0))*$I$6*$I$7*MCF</f>
        <v>0</v>
      </c>
      <c r="J17" s="30">
        <f t="shared" si="21"/>
        <v>0</v>
      </c>
      <c r="K17" s="9">
        <f t="shared" si="22"/>
        <v>0</v>
      </c>
      <c r="L17" s="29">
        <f>INDEX(input_tonnages_no_div!$C$2:$Q$136,MATCH($A17,input_tonnages_no_div!$A$2:$A$136,0),MATCH(L$2,input_tonnages_no_div!$C$1:$Q$1,0))*$L$6*$L$7*MCF</f>
        <v>0</v>
      </c>
      <c r="M17" s="30">
        <f t="shared" si="23"/>
        <v>0</v>
      </c>
      <c r="N17" s="9">
        <f t="shared" si="24"/>
        <v>0</v>
      </c>
      <c r="O17" s="29">
        <f>INDEX(input_tonnages_no_div!$C$2:$Q$136,MATCH($A17,input_tonnages_no_div!$A$2:$A$136,0),MATCH(O$2,input_tonnages_no_div!$C$1:$Q$1,0))*$O$6*$O$7*MCF</f>
        <v>0</v>
      </c>
      <c r="P17" s="30">
        <f t="shared" si="25"/>
        <v>0</v>
      </c>
      <c r="Q17" s="9">
        <f t="shared" si="26"/>
        <v>0</v>
      </c>
      <c r="R17" s="29">
        <f>INDEX(input_tonnages_no_div!$C$2:$Q$136,MATCH($A17,input_tonnages_no_div!$A$2:$A$136,0),MATCH(R$2,input_tonnages_no_div!$C$1:$Q$1,0))*$R$6*$R$7*MCF</f>
        <v>0</v>
      </c>
      <c r="S17" s="30">
        <f t="shared" si="27"/>
        <v>0</v>
      </c>
      <c r="T17" s="9">
        <f t="shared" si="28"/>
        <v>0</v>
      </c>
      <c r="U17" s="29">
        <f>INDEX(input_tonnages_no_div!$C$2:$Q$136,MATCH($A17,input_tonnages_no_div!$A$2:$A$136,0),MATCH(U$2,input_tonnages_no_div!$C$1:$Q$1,0))*$U$6*$U$7*MCF</f>
        <v>0</v>
      </c>
      <c r="V17" s="30">
        <f t="shared" si="29"/>
        <v>0</v>
      </c>
      <c r="W17" s="9">
        <f t="shared" si="30"/>
        <v>0</v>
      </c>
      <c r="X17" s="29">
        <f>INDEX(input_tonnages_no_div!$C$2:$Q$136,MATCH($A17,input_tonnages_no_div!$A$2:$A$136,0),MATCH(X$2,input_tonnages_no_div!$C$1:$Q$1,0))*$X$6*$X$7*MCF</f>
        <v>0</v>
      </c>
      <c r="Y17" s="30">
        <f t="shared" si="53"/>
        <v>0</v>
      </c>
      <c r="Z17" s="9">
        <f t="shared" si="54"/>
        <v>0</v>
      </c>
      <c r="AA17" s="29">
        <f>INDEX(input_tonnages_no_div!$C$2:$Q$136,MATCH($A17,input_tonnages_no_div!$A$2:$A$136,0),MATCH(AA$2,input_tonnages_no_div!$C$1:$Q$1,0))*$AA$6*$AA$7*MCF</f>
        <v>0</v>
      </c>
      <c r="AB17" s="30">
        <f t="shared" si="31"/>
        <v>0</v>
      </c>
      <c r="AC17" s="9">
        <f t="shared" si="32"/>
        <v>0</v>
      </c>
      <c r="AD17" s="29">
        <f>INDEX(input_tonnages_no_div!$C$2:$Q$136,MATCH($A17,input_tonnages_no_div!$A$2:$A$136,0),MATCH(AD$2,input_tonnages_no_div!$C$1:$Q$1,0))*$AD$6*$AD$7*MCF</f>
        <v>0</v>
      </c>
      <c r="AE17" s="30">
        <f t="shared" si="33"/>
        <v>0</v>
      </c>
      <c r="AF17" s="9">
        <f t="shared" si="34"/>
        <v>0</v>
      </c>
      <c r="AG17" s="29">
        <f>INDEX(input_tonnages_no_div!$C$2:$Q$136,MATCH($A17,input_tonnages_no_div!$A$2:$A$136,0),MATCH(AG$2,input_tonnages_no_div!$C$1:$Q$1,0))*$AG$6*$AG$7*MCF</f>
        <v>0</v>
      </c>
      <c r="AH17" s="30">
        <f t="shared" si="35"/>
        <v>0</v>
      </c>
      <c r="AI17" s="9">
        <f t="shared" si="36"/>
        <v>0</v>
      </c>
      <c r="AJ17" s="29">
        <f>INDEX(input_tonnages_no_div!$C$2:$Q$136,MATCH($A17,input_tonnages_no_div!$A$2:$A$136,0),MATCH(AJ$2,input_tonnages_no_div!$C$1:$Q$1,0))*$AJ$6*$AJ$7*MCF</f>
        <v>0</v>
      </c>
      <c r="AK17" s="30">
        <f t="shared" si="56"/>
        <v>0</v>
      </c>
      <c r="AL17" s="9">
        <f>AK16*(1-AL$5)</f>
        <v>0</v>
      </c>
      <c r="AM17" s="29">
        <f>INDEX(input_tonnages_no_div!$C$2:$Q$136,MATCH($A17,input_tonnages_no_div!$A$2:$A$136,0),MATCH(AM$2,input_tonnages_no_div!$C$1:$Q$1,0))*$AM$6*$AM$7*MCF</f>
        <v>0</v>
      </c>
      <c r="AN17" s="30">
        <f t="shared" si="57"/>
        <v>0</v>
      </c>
      <c r="AO17" s="9">
        <f t="shared" si="37"/>
        <v>0</v>
      </c>
      <c r="AP17" s="29">
        <f>INDEX(input_tonnages_no_div!$C$2:$Q$136,MATCH($A17,input_tonnages_no_div!$A$2:$A$136,0),MATCH(AP$2,input_tonnages_no_div!$C$1:$Q$1,0))*$AP$6*$AP$7*MCF</f>
        <v>0</v>
      </c>
      <c r="AQ17" s="30">
        <f t="shared" si="49"/>
        <v>0</v>
      </c>
      <c r="AR17" s="9">
        <f t="shared" si="55"/>
        <v>0</v>
      </c>
      <c r="AS17" s="55"/>
      <c r="AT17">
        <f t="shared" si="6"/>
        <v>5</v>
      </c>
      <c r="AU17" s="8">
        <f t="shared" si="7"/>
        <v>0</v>
      </c>
      <c r="AV17" s="8">
        <f t="shared" si="8"/>
        <v>0</v>
      </c>
      <c r="AW17" s="8">
        <f t="shared" si="9"/>
        <v>0</v>
      </c>
      <c r="AX17" s="8">
        <f t="shared" si="10"/>
        <v>0</v>
      </c>
      <c r="AY17" s="8">
        <f t="shared" si="11"/>
        <v>0</v>
      </c>
      <c r="AZ17" s="8">
        <f t="shared" si="12"/>
        <v>0</v>
      </c>
      <c r="BA17" s="8">
        <f t="shared" si="13"/>
        <v>0</v>
      </c>
      <c r="BB17" s="8">
        <f t="shared" si="14"/>
        <v>0</v>
      </c>
      <c r="BC17" s="8">
        <f t="shared" si="15"/>
        <v>0</v>
      </c>
      <c r="BD17" s="8">
        <f t="shared" si="16"/>
        <v>0</v>
      </c>
      <c r="BE17" s="8">
        <f t="shared" si="17"/>
        <v>0</v>
      </c>
      <c r="BF17" s="8">
        <f t="shared" si="18"/>
        <v>0</v>
      </c>
      <c r="BI17" s="55">
        <f t="shared" si="38"/>
        <v>0</v>
      </c>
      <c r="BJ17" s="55">
        <f t="shared" si="39"/>
        <v>0</v>
      </c>
      <c r="BK17" s="55">
        <f t="shared" si="40"/>
        <v>0</v>
      </c>
      <c r="BL17" s="55">
        <f t="shared" si="41"/>
        <v>0</v>
      </c>
      <c r="BM17" s="55">
        <f t="shared" si="42"/>
        <v>0</v>
      </c>
      <c r="BN17" s="55">
        <f t="shared" si="43"/>
        <v>0</v>
      </c>
      <c r="BO17" s="55">
        <f t="shared" si="44"/>
        <v>0</v>
      </c>
      <c r="BP17" s="55">
        <f t="shared" si="45"/>
        <v>0</v>
      </c>
      <c r="BQ17" s="55">
        <f t="shared" si="46"/>
        <v>0</v>
      </c>
      <c r="BR17" s="55">
        <f t="shared" si="47"/>
        <v>0</v>
      </c>
      <c r="BS17" s="55">
        <f t="shared" si="48"/>
        <v>0</v>
      </c>
      <c r="BT17" s="55">
        <f t="shared" si="50"/>
        <v>0</v>
      </c>
    </row>
    <row r="18" spans="1:72" x14ac:dyDescent="0.25">
      <c r="A18" s="6">
        <f>'DONNÉES '!B47</f>
        <v>6</v>
      </c>
      <c r="B18" s="8">
        <f t="shared" si="5"/>
        <v>0</v>
      </c>
      <c r="C18" s="29">
        <f>INDEX(input_tonnages_no_div!$C$2:$Q$136,MATCH($A18,input_tonnages_no_div!$A$2:$A$136,0),MATCH(C$2,input_tonnages_no_div!$C$1:$Q$1,0))*$C$6*$C$7*MCF</f>
        <v>0</v>
      </c>
      <c r="D18" s="30">
        <f t="shared" si="51"/>
        <v>0</v>
      </c>
      <c r="E18" s="9">
        <f t="shared" si="52"/>
        <v>0</v>
      </c>
      <c r="F18" s="29">
        <f>INDEX(input_tonnages_no_div!$C$2:$Q$136,MATCH($A18,input_tonnages_no_div!$A$2:$A$136,0),MATCH(F$2,input_tonnages_no_div!$C$1:$Q$1,0))*$F$6*$F$7*MCF</f>
        <v>0</v>
      </c>
      <c r="G18" s="30">
        <f t="shared" si="19"/>
        <v>0</v>
      </c>
      <c r="H18" s="9">
        <f t="shared" si="20"/>
        <v>0</v>
      </c>
      <c r="I18" s="29">
        <f>INDEX(input_tonnages_no_div!$C$2:$Q$136,MATCH($A18,input_tonnages_no_div!$A$2:$A$136,0),MATCH(I$2,input_tonnages_no_div!$C$1:$Q$1,0))*$I$6*$I$7*MCF</f>
        <v>0</v>
      </c>
      <c r="J18" s="30">
        <f t="shared" si="21"/>
        <v>0</v>
      </c>
      <c r="K18" s="9">
        <f t="shared" si="22"/>
        <v>0</v>
      </c>
      <c r="L18" s="29">
        <f>INDEX(input_tonnages_no_div!$C$2:$Q$136,MATCH($A18,input_tonnages_no_div!$A$2:$A$136,0),MATCH(L$2,input_tonnages_no_div!$C$1:$Q$1,0))*$L$6*$L$7*MCF</f>
        <v>0</v>
      </c>
      <c r="M18" s="30">
        <f t="shared" si="23"/>
        <v>0</v>
      </c>
      <c r="N18" s="9">
        <f t="shared" si="24"/>
        <v>0</v>
      </c>
      <c r="O18" s="29">
        <f>INDEX(input_tonnages_no_div!$C$2:$Q$136,MATCH($A18,input_tonnages_no_div!$A$2:$A$136,0),MATCH(O$2,input_tonnages_no_div!$C$1:$Q$1,0))*$O$6*$O$7*MCF</f>
        <v>0</v>
      </c>
      <c r="P18" s="30">
        <f t="shared" si="25"/>
        <v>0</v>
      </c>
      <c r="Q18" s="9">
        <f t="shared" si="26"/>
        <v>0</v>
      </c>
      <c r="R18" s="29">
        <f>INDEX(input_tonnages_no_div!$C$2:$Q$136,MATCH($A18,input_tonnages_no_div!$A$2:$A$136,0),MATCH(R$2,input_tonnages_no_div!$C$1:$Q$1,0))*$R$6*$R$7*MCF</f>
        <v>0</v>
      </c>
      <c r="S18" s="30">
        <f t="shared" si="27"/>
        <v>0</v>
      </c>
      <c r="T18" s="9">
        <f t="shared" si="28"/>
        <v>0</v>
      </c>
      <c r="U18" s="29">
        <f>INDEX(input_tonnages_no_div!$C$2:$Q$136,MATCH($A18,input_tonnages_no_div!$A$2:$A$136,0),MATCH(U$2,input_tonnages_no_div!$C$1:$Q$1,0))*$U$6*$U$7*MCF</f>
        <v>0</v>
      </c>
      <c r="V18" s="30">
        <f t="shared" si="29"/>
        <v>0</v>
      </c>
      <c r="W18" s="9">
        <f t="shared" si="30"/>
        <v>0</v>
      </c>
      <c r="X18" s="29">
        <f>INDEX(input_tonnages_no_div!$C$2:$Q$136,MATCH($A18,input_tonnages_no_div!$A$2:$A$136,0),MATCH(X$2,input_tonnages_no_div!$C$1:$Q$1,0))*$X$6*$X$7*MCF</f>
        <v>0</v>
      </c>
      <c r="Y18" s="30">
        <f t="shared" si="53"/>
        <v>0</v>
      </c>
      <c r="Z18" s="9">
        <f>Y17*(1-Z$5)</f>
        <v>0</v>
      </c>
      <c r="AA18" s="29">
        <f>INDEX(input_tonnages_no_div!$C$2:$Q$136,MATCH($A18,input_tonnages_no_div!$A$2:$A$136,0),MATCH(AA$2,input_tonnages_no_div!$C$1:$Q$1,0))*$AA$6*$AA$7*MCF</f>
        <v>0</v>
      </c>
      <c r="AB18" s="30">
        <f t="shared" si="31"/>
        <v>0</v>
      </c>
      <c r="AC18" s="9">
        <f t="shared" si="32"/>
        <v>0</v>
      </c>
      <c r="AD18" s="29">
        <f>INDEX(input_tonnages_no_div!$C$2:$Q$136,MATCH($A18,input_tonnages_no_div!$A$2:$A$136,0),MATCH(AD$2,input_tonnages_no_div!$C$1:$Q$1,0))*$AD$6*$AD$7*MCF</f>
        <v>0</v>
      </c>
      <c r="AE18" s="30">
        <f t="shared" si="33"/>
        <v>0</v>
      </c>
      <c r="AF18" s="9">
        <f t="shared" si="34"/>
        <v>0</v>
      </c>
      <c r="AG18" s="29">
        <f>INDEX(input_tonnages_no_div!$C$2:$Q$136,MATCH($A18,input_tonnages_no_div!$A$2:$A$136,0),MATCH(AG$2,input_tonnages_no_div!$C$1:$Q$1,0))*$AG$6*$AG$7*MCF</f>
        <v>0</v>
      </c>
      <c r="AH18" s="30">
        <f t="shared" si="35"/>
        <v>0</v>
      </c>
      <c r="AI18" s="9">
        <f t="shared" si="36"/>
        <v>0</v>
      </c>
      <c r="AJ18" s="29">
        <f>INDEX(input_tonnages_no_div!$C$2:$Q$136,MATCH($A18,input_tonnages_no_div!$A$2:$A$136,0),MATCH(AJ$2,input_tonnages_no_div!$C$1:$Q$1,0))*$AJ$6*$AJ$7*MCF</f>
        <v>0</v>
      </c>
      <c r="AK18" s="30">
        <f t="shared" si="56"/>
        <v>0</v>
      </c>
      <c r="AL18" s="9">
        <f t="shared" ref="AL18:AL76" si="58">AK17*(1-AL$5)</f>
        <v>0</v>
      </c>
      <c r="AM18" s="29">
        <f>INDEX(input_tonnages_no_div!$C$2:$Q$136,MATCH($A18,input_tonnages_no_div!$A$2:$A$136,0),MATCH(AM$2,input_tonnages_no_div!$C$1:$Q$1,0))*$AM$6*$AM$7*MCF</f>
        <v>0</v>
      </c>
      <c r="AN18" s="30">
        <f t="shared" si="57"/>
        <v>0</v>
      </c>
      <c r="AO18" s="9">
        <f t="shared" si="37"/>
        <v>0</v>
      </c>
      <c r="AP18" s="29">
        <f>INDEX(input_tonnages_no_div!$C$2:$Q$136,MATCH($A18,input_tonnages_no_div!$A$2:$A$136,0),MATCH(AP$2,input_tonnages_no_div!$C$1:$Q$1,0))*$AP$6*$AP$7*MCF</f>
        <v>0</v>
      </c>
      <c r="AQ18" s="30">
        <f t="shared" si="49"/>
        <v>0</v>
      </c>
      <c r="AR18" s="9">
        <f t="shared" si="55"/>
        <v>0</v>
      </c>
      <c r="AS18" s="55"/>
      <c r="AT18">
        <f t="shared" si="6"/>
        <v>6</v>
      </c>
      <c r="AU18" s="8">
        <f t="shared" si="7"/>
        <v>0</v>
      </c>
      <c r="AV18" s="8">
        <f t="shared" si="8"/>
        <v>0</v>
      </c>
      <c r="AW18" s="8">
        <f t="shared" si="9"/>
        <v>0</v>
      </c>
      <c r="AX18" s="8">
        <f t="shared" si="10"/>
        <v>0</v>
      </c>
      <c r="AY18" s="8">
        <f t="shared" si="11"/>
        <v>0</v>
      </c>
      <c r="AZ18" s="8">
        <f t="shared" si="12"/>
        <v>0</v>
      </c>
      <c r="BA18" s="8">
        <f t="shared" si="13"/>
        <v>0</v>
      </c>
      <c r="BB18" s="8">
        <f t="shared" si="14"/>
        <v>0</v>
      </c>
      <c r="BC18" s="8">
        <f t="shared" si="15"/>
        <v>0</v>
      </c>
      <c r="BD18" s="8">
        <f t="shared" si="16"/>
        <v>0</v>
      </c>
      <c r="BE18" s="8">
        <f t="shared" si="17"/>
        <v>0</v>
      </c>
      <c r="BF18" s="8">
        <f t="shared" si="18"/>
        <v>0</v>
      </c>
      <c r="BI18" s="55">
        <f t="shared" si="38"/>
        <v>0</v>
      </c>
      <c r="BJ18" s="55">
        <f t="shared" si="39"/>
        <v>0</v>
      </c>
      <c r="BK18" s="55">
        <f t="shared" si="40"/>
        <v>0</v>
      </c>
      <c r="BL18" s="55">
        <f t="shared" si="41"/>
        <v>0</v>
      </c>
      <c r="BM18" s="55">
        <f t="shared" si="42"/>
        <v>0</v>
      </c>
      <c r="BN18" s="55">
        <f t="shared" si="43"/>
        <v>0</v>
      </c>
      <c r="BO18" s="55">
        <f t="shared" si="44"/>
        <v>0</v>
      </c>
      <c r="BP18" s="55">
        <f t="shared" si="45"/>
        <v>0</v>
      </c>
      <c r="BQ18" s="55">
        <f t="shared" si="46"/>
        <v>0</v>
      </c>
      <c r="BR18" s="55">
        <f t="shared" si="47"/>
        <v>0</v>
      </c>
      <c r="BS18" s="55">
        <f t="shared" si="48"/>
        <v>0</v>
      </c>
      <c r="BT18" s="55">
        <f t="shared" si="50"/>
        <v>0</v>
      </c>
    </row>
    <row r="19" spans="1:72" x14ac:dyDescent="0.25">
      <c r="A19" s="6">
        <f>'DONNÉES '!B48</f>
        <v>7</v>
      </c>
      <c r="B19" s="8">
        <f t="shared" si="5"/>
        <v>0</v>
      </c>
      <c r="C19" s="29">
        <f>INDEX(input_tonnages_no_div!$C$2:$Q$136,MATCH($A19,input_tonnages_no_div!$A$2:$A$136,0),MATCH(C$2,input_tonnages_no_div!$C$1:$Q$1,0))*$C$6*$C$7*MCF</f>
        <v>0</v>
      </c>
      <c r="D19" s="30">
        <f t="shared" si="51"/>
        <v>0</v>
      </c>
      <c r="E19" s="9">
        <f t="shared" si="52"/>
        <v>0</v>
      </c>
      <c r="F19" s="29">
        <f>INDEX(input_tonnages_no_div!$C$2:$Q$136,MATCH($A19,input_tonnages_no_div!$A$2:$A$136,0),MATCH(F$2,input_tonnages_no_div!$C$1:$Q$1,0))*$F$6*$F$7*MCF</f>
        <v>0</v>
      </c>
      <c r="G19" s="30">
        <f t="shared" si="19"/>
        <v>0</v>
      </c>
      <c r="H19" s="9">
        <f t="shared" si="20"/>
        <v>0</v>
      </c>
      <c r="I19" s="29">
        <f>INDEX(input_tonnages_no_div!$C$2:$Q$136,MATCH($A19,input_tonnages_no_div!$A$2:$A$136,0),MATCH(I$2,input_tonnages_no_div!$C$1:$Q$1,0))*$I$6*$I$7*MCF</f>
        <v>0</v>
      </c>
      <c r="J19" s="30">
        <f t="shared" si="21"/>
        <v>0</v>
      </c>
      <c r="K19" s="9">
        <f t="shared" si="22"/>
        <v>0</v>
      </c>
      <c r="L19" s="29">
        <f>INDEX(input_tonnages_no_div!$C$2:$Q$136,MATCH($A19,input_tonnages_no_div!$A$2:$A$136,0),MATCH(L$2,input_tonnages_no_div!$C$1:$Q$1,0))*$L$6*$L$7*MCF</f>
        <v>0</v>
      </c>
      <c r="M19" s="30">
        <f t="shared" si="23"/>
        <v>0</v>
      </c>
      <c r="N19" s="9">
        <f t="shared" si="24"/>
        <v>0</v>
      </c>
      <c r="O19" s="29">
        <f>INDEX(input_tonnages_no_div!$C$2:$Q$136,MATCH($A19,input_tonnages_no_div!$A$2:$A$136,0),MATCH(O$2,input_tonnages_no_div!$C$1:$Q$1,0))*$O$6*$O$7*MCF</f>
        <v>0</v>
      </c>
      <c r="P19" s="30">
        <f t="shared" si="25"/>
        <v>0</v>
      </c>
      <c r="Q19" s="9">
        <f t="shared" si="26"/>
        <v>0</v>
      </c>
      <c r="R19" s="29">
        <f>INDEX(input_tonnages_no_div!$C$2:$Q$136,MATCH($A19,input_tonnages_no_div!$A$2:$A$136,0),MATCH(R$2,input_tonnages_no_div!$C$1:$Q$1,0))*$R$6*$R$7*MCF</f>
        <v>0</v>
      </c>
      <c r="S19" s="30">
        <f t="shared" si="27"/>
        <v>0</v>
      </c>
      <c r="T19" s="9">
        <f t="shared" si="28"/>
        <v>0</v>
      </c>
      <c r="U19" s="29">
        <f>INDEX(input_tonnages_no_div!$C$2:$Q$136,MATCH($A19,input_tonnages_no_div!$A$2:$A$136,0),MATCH(U$2,input_tonnages_no_div!$C$1:$Q$1,0))*$U$6*$U$7*MCF</f>
        <v>0</v>
      </c>
      <c r="V19" s="30">
        <f t="shared" si="29"/>
        <v>0</v>
      </c>
      <c r="W19" s="9">
        <f t="shared" si="30"/>
        <v>0</v>
      </c>
      <c r="X19" s="29">
        <f>INDEX(input_tonnages_no_div!$C$2:$Q$136,MATCH($A19,input_tonnages_no_div!$A$2:$A$136,0),MATCH(X$2,input_tonnages_no_div!$C$1:$Q$1,0))*$X$6*$X$7*MCF</f>
        <v>0</v>
      </c>
      <c r="Y19" s="30">
        <f t="shared" si="53"/>
        <v>0</v>
      </c>
      <c r="Z19" s="9">
        <f t="shared" si="54"/>
        <v>0</v>
      </c>
      <c r="AA19" s="29">
        <f>INDEX(input_tonnages_no_div!$C$2:$Q$136,MATCH($A19,input_tonnages_no_div!$A$2:$A$136,0),MATCH(AA$2,input_tonnages_no_div!$C$1:$Q$1,0))*$AA$6*$AA$7*MCF</f>
        <v>0</v>
      </c>
      <c r="AB19" s="30">
        <f t="shared" si="31"/>
        <v>0</v>
      </c>
      <c r="AC19" s="9">
        <f t="shared" si="32"/>
        <v>0</v>
      </c>
      <c r="AD19" s="29">
        <f>INDEX(input_tonnages_no_div!$C$2:$Q$136,MATCH($A19,input_tonnages_no_div!$A$2:$A$136,0),MATCH(AD$2,input_tonnages_no_div!$C$1:$Q$1,0))*$AD$6*$AD$7*MCF</f>
        <v>0</v>
      </c>
      <c r="AE19" s="30">
        <f t="shared" si="33"/>
        <v>0</v>
      </c>
      <c r="AF19" s="9">
        <f t="shared" si="34"/>
        <v>0</v>
      </c>
      <c r="AG19" s="29">
        <f>INDEX(input_tonnages_no_div!$C$2:$Q$136,MATCH($A19,input_tonnages_no_div!$A$2:$A$136,0),MATCH(AG$2,input_tonnages_no_div!$C$1:$Q$1,0))*$AG$6*$AG$7*MCF</f>
        <v>0</v>
      </c>
      <c r="AH19" s="30">
        <f t="shared" si="35"/>
        <v>0</v>
      </c>
      <c r="AI19" s="9">
        <f t="shared" si="36"/>
        <v>0</v>
      </c>
      <c r="AJ19" s="29">
        <f>INDEX(input_tonnages_no_div!$C$2:$Q$136,MATCH($A19,input_tonnages_no_div!$A$2:$A$136,0),MATCH(AJ$2,input_tonnages_no_div!$C$1:$Q$1,0))*$AJ$6*$AJ$7*MCF</f>
        <v>0</v>
      </c>
      <c r="AK19" s="30">
        <f t="shared" si="56"/>
        <v>0</v>
      </c>
      <c r="AL19" s="9">
        <f t="shared" si="58"/>
        <v>0</v>
      </c>
      <c r="AM19" s="29">
        <f>INDEX(input_tonnages_no_div!$C$2:$Q$136,MATCH($A19,input_tonnages_no_div!$A$2:$A$136,0),MATCH(AM$2,input_tonnages_no_div!$C$1:$Q$1,0))*$AM$6*$AM$7*MCF</f>
        <v>0</v>
      </c>
      <c r="AN19" s="30">
        <f t="shared" si="57"/>
        <v>0</v>
      </c>
      <c r="AO19" s="9">
        <f t="shared" ref="AO19:AO76" si="59">AN18*(1-AO$5)</f>
        <v>0</v>
      </c>
      <c r="AP19" s="29">
        <f>INDEX(input_tonnages_no_div!$C$2:$Q$136,MATCH($A19,input_tonnages_no_div!$A$2:$A$136,0),MATCH(AP$2,input_tonnages_no_div!$C$1:$Q$1,0))*$AP$6*$AP$7*MCF</f>
        <v>0</v>
      </c>
      <c r="AQ19" s="30">
        <f t="shared" si="49"/>
        <v>0</v>
      </c>
      <c r="AR19" s="9">
        <f t="shared" si="55"/>
        <v>0</v>
      </c>
      <c r="AS19" s="55"/>
      <c r="AT19">
        <f t="shared" si="6"/>
        <v>7</v>
      </c>
      <c r="AU19" s="8">
        <f t="shared" si="7"/>
        <v>0</v>
      </c>
      <c r="AV19" s="8">
        <f t="shared" si="8"/>
        <v>0</v>
      </c>
      <c r="AW19" s="8">
        <f t="shared" si="9"/>
        <v>0</v>
      </c>
      <c r="AX19" s="8">
        <f t="shared" si="10"/>
        <v>0</v>
      </c>
      <c r="AY19" s="8">
        <f t="shared" si="11"/>
        <v>0</v>
      </c>
      <c r="AZ19" s="8">
        <f t="shared" si="12"/>
        <v>0</v>
      </c>
      <c r="BA19" s="8">
        <f t="shared" si="13"/>
        <v>0</v>
      </c>
      <c r="BB19" s="8">
        <f t="shared" si="14"/>
        <v>0</v>
      </c>
      <c r="BC19" s="8">
        <f t="shared" si="15"/>
        <v>0</v>
      </c>
      <c r="BD19" s="8">
        <f t="shared" si="16"/>
        <v>0</v>
      </c>
      <c r="BE19" s="8">
        <f t="shared" si="17"/>
        <v>0</v>
      </c>
      <c r="BF19" s="8">
        <f t="shared" si="18"/>
        <v>0</v>
      </c>
      <c r="BI19" s="55">
        <f t="shared" si="38"/>
        <v>0</v>
      </c>
      <c r="BJ19" s="55">
        <f t="shared" si="39"/>
        <v>0</v>
      </c>
      <c r="BK19" s="55">
        <f t="shared" si="40"/>
        <v>0</v>
      </c>
      <c r="BL19" s="55">
        <f t="shared" si="41"/>
        <v>0</v>
      </c>
      <c r="BM19" s="55">
        <f t="shared" si="42"/>
        <v>0</v>
      </c>
      <c r="BN19" s="55">
        <f t="shared" si="43"/>
        <v>0</v>
      </c>
      <c r="BO19" s="55">
        <f t="shared" si="44"/>
        <v>0</v>
      </c>
      <c r="BP19" s="55">
        <f t="shared" si="45"/>
        <v>0</v>
      </c>
      <c r="BQ19" s="55">
        <f t="shared" si="46"/>
        <v>0</v>
      </c>
      <c r="BR19" s="55">
        <f t="shared" si="47"/>
        <v>0</v>
      </c>
      <c r="BS19" s="55">
        <f t="shared" si="48"/>
        <v>0</v>
      </c>
      <c r="BT19" s="55">
        <f t="shared" si="50"/>
        <v>0</v>
      </c>
    </row>
    <row r="20" spans="1:72" x14ac:dyDescent="0.25">
      <c r="A20" s="6">
        <f>'DONNÉES '!B49</f>
        <v>8</v>
      </c>
      <c r="B20" s="8">
        <f t="shared" si="5"/>
        <v>0</v>
      </c>
      <c r="C20" s="29">
        <f>INDEX(input_tonnages_no_div!$C$2:$Q$136,MATCH($A20,input_tonnages_no_div!$A$2:$A$136,0),MATCH(C$2,input_tonnages_no_div!$C$1:$Q$1,0))*$C$6*$C$7*MCF</f>
        <v>0</v>
      </c>
      <c r="D20" s="30">
        <f t="shared" si="51"/>
        <v>0</v>
      </c>
      <c r="E20" s="9">
        <f t="shared" si="52"/>
        <v>0</v>
      </c>
      <c r="F20" s="29">
        <f>INDEX(input_tonnages_no_div!$C$2:$Q$136,MATCH($A20,input_tonnages_no_div!$A$2:$A$136,0),MATCH(F$2,input_tonnages_no_div!$C$1:$Q$1,0))*$F$6*$F$7*MCF</f>
        <v>0</v>
      </c>
      <c r="G20" s="30">
        <f t="shared" si="19"/>
        <v>0</v>
      </c>
      <c r="H20" s="9">
        <f t="shared" si="20"/>
        <v>0</v>
      </c>
      <c r="I20" s="29">
        <f>INDEX(input_tonnages_no_div!$C$2:$Q$136,MATCH($A20,input_tonnages_no_div!$A$2:$A$136,0),MATCH(I$2,input_tonnages_no_div!$C$1:$Q$1,0))*$I$6*$I$7*MCF</f>
        <v>0</v>
      </c>
      <c r="J20" s="30">
        <f t="shared" si="21"/>
        <v>0</v>
      </c>
      <c r="K20" s="9">
        <f t="shared" si="22"/>
        <v>0</v>
      </c>
      <c r="L20" s="29">
        <f>INDEX(input_tonnages_no_div!$C$2:$Q$136,MATCH($A20,input_tonnages_no_div!$A$2:$A$136,0),MATCH(L$2,input_tonnages_no_div!$C$1:$Q$1,0))*$L$6*$L$7*MCF</f>
        <v>0</v>
      </c>
      <c r="M20" s="30">
        <f t="shared" si="23"/>
        <v>0</v>
      </c>
      <c r="N20" s="9">
        <f t="shared" si="24"/>
        <v>0</v>
      </c>
      <c r="O20" s="29">
        <f>INDEX(input_tonnages_no_div!$C$2:$Q$136,MATCH($A20,input_tonnages_no_div!$A$2:$A$136,0),MATCH(O$2,input_tonnages_no_div!$C$1:$Q$1,0))*$O$6*$O$7*MCF</f>
        <v>0</v>
      </c>
      <c r="P20" s="30">
        <f t="shared" si="25"/>
        <v>0</v>
      </c>
      <c r="Q20" s="9">
        <f t="shared" si="26"/>
        <v>0</v>
      </c>
      <c r="R20" s="29">
        <f>INDEX(input_tonnages_no_div!$C$2:$Q$136,MATCH($A20,input_tonnages_no_div!$A$2:$A$136,0),MATCH(R$2,input_tonnages_no_div!$C$1:$Q$1,0))*$R$6*$R$7*MCF</f>
        <v>0</v>
      </c>
      <c r="S20" s="30">
        <f t="shared" si="27"/>
        <v>0</v>
      </c>
      <c r="T20" s="9">
        <f t="shared" si="28"/>
        <v>0</v>
      </c>
      <c r="U20" s="29">
        <f>INDEX(input_tonnages_no_div!$C$2:$Q$136,MATCH($A20,input_tonnages_no_div!$A$2:$A$136,0),MATCH(U$2,input_tonnages_no_div!$C$1:$Q$1,0))*$U$6*$U$7*MCF</f>
        <v>0</v>
      </c>
      <c r="V20" s="30">
        <f t="shared" si="29"/>
        <v>0</v>
      </c>
      <c r="W20" s="9">
        <f t="shared" si="30"/>
        <v>0</v>
      </c>
      <c r="X20" s="29">
        <f>INDEX(input_tonnages_no_div!$C$2:$Q$136,MATCH($A20,input_tonnages_no_div!$A$2:$A$136,0),MATCH(X$2,input_tonnages_no_div!$C$1:$Q$1,0))*$X$6*$X$7*MCF</f>
        <v>0</v>
      </c>
      <c r="Y20" s="30">
        <f t="shared" si="53"/>
        <v>0</v>
      </c>
      <c r="Z20" s="9">
        <f t="shared" si="54"/>
        <v>0</v>
      </c>
      <c r="AA20" s="29">
        <f>INDEX(input_tonnages_no_div!$C$2:$Q$136,MATCH($A20,input_tonnages_no_div!$A$2:$A$136,0),MATCH(AA$2,input_tonnages_no_div!$C$1:$Q$1,0))*$AA$6*$AA$7*MCF</f>
        <v>0</v>
      </c>
      <c r="AB20" s="30">
        <f t="shared" si="31"/>
        <v>0</v>
      </c>
      <c r="AC20" s="9">
        <f t="shared" si="32"/>
        <v>0</v>
      </c>
      <c r="AD20" s="29">
        <f>INDEX(input_tonnages_no_div!$C$2:$Q$136,MATCH($A20,input_tonnages_no_div!$A$2:$A$136,0),MATCH(AD$2,input_tonnages_no_div!$C$1:$Q$1,0))*$AD$6*$AD$7*MCF</f>
        <v>0</v>
      </c>
      <c r="AE20" s="30">
        <f t="shared" si="33"/>
        <v>0</v>
      </c>
      <c r="AF20" s="9">
        <f t="shared" si="34"/>
        <v>0</v>
      </c>
      <c r="AG20" s="29">
        <f>INDEX(input_tonnages_no_div!$C$2:$Q$136,MATCH($A20,input_tonnages_no_div!$A$2:$A$136,0),MATCH(AG$2,input_tonnages_no_div!$C$1:$Q$1,0))*$AG$6*$AG$7*MCF</f>
        <v>0</v>
      </c>
      <c r="AH20" s="30">
        <f t="shared" si="35"/>
        <v>0</v>
      </c>
      <c r="AI20" s="9">
        <f t="shared" si="36"/>
        <v>0</v>
      </c>
      <c r="AJ20" s="29">
        <f>INDEX(input_tonnages_no_div!$C$2:$Q$136,MATCH($A20,input_tonnages_no_div!$A$2:$A$136,0),MATCH(AJ$2,input_tonnages_no_div!$C$1:$Q$1,0))*$AJ$6*$AJ$7*MCF</f>
        <v>0</v>
      </c>
      <c r="AK20" s="30">
        <f t="shared" si="56"/>
        <v>0</v>
      </c>
      <c r="AL20" s="9">
        <f t="shared" si="58"/>
        <v>0</v>
      </c>
      <c r="AM20" s="29">
        <f>INDEX(input_tonnages_no_div!$C$2:$Q$136,MATCH($A20,input_tonnages_no_div!$A$2:$A$136,0),MATCH(AM$2,input_tonnages_no_div!$C$1:$Q$1,0))*$AM$6*$AM$7*MCF</f>
        <v>0</v>
      </c>
      <c r="AN20" s="30">
        <f t="shared" si="57"/>
        <v>0</v>
      </c>
      <c r="AO20" s="9">
        <f t="shared" si="59"/>
        <v>0</v>
      </c>
      <c r="AP20" s="29">
        <f>INDEX(input_tonnages_no_div!$C$2:$Q$136,MATCH($A20,input_tonnages_no_div!$A$2:$A$136,0),MATCH(AP$2,input_tonnages_no_div!$C$1:$Q$1,0))*$AP$6*$AP$7*MCF</f>
        <v>0</v>
      </c>
      <c r="AQ20" s="30">
        <f t="shared" si="49"/>
        <v>0</v>
      </c>
      <c r="AR20" s="9">
        <f t="shared" si="55"/>
        <v>0</v>
      </c>
      <c r="AS20" s="55"/>
      <c r="AT20">
        <f t="shared" si="6"/>
        <v>8</v>
      </c>
      <c r="AU20" s="8">
        <f t="shared" si="7"/>
        <v>0</v>
      </c>
      <c r="AV20" s="8">
        <f t="shared" si="8"/>
        <v>0</v>
      </c>
      <c r="AW20" s="8">
        <f t="shared" si="9"/>
        <v>0</v>
      </c>
      <c r="AX20" s="8">
        <f t="shared" si="10"/>
        <v>0</v>
      </c>
      <c r="AY20" s="8">
        <f t="shared" si="11"/>
        <v>0</v>
      </c>
      <c r="AZ20" s="8">
        <f t="shared" si="12"/>
        <v>0</v>
      </c>
      <c r="BA20" s="8">
        <f t="shared" si="13"/>
        <v>0</v>
      </c>
      <c r="BB20" s="8">
        <f t="shared" si="14"/>
        <v>0</v>
      </c>
      <c r="BC20" s="8">
        <f t="shared" si="15"/>
        <v>0</v>
      </c>
      <c r="BD20" s="8">
        <f t="shared" si="16"/>
        <v>0</v>
      </c>
      <c r="BE20" s="8">
        <f t="shared" si="17"/>
        <v>0</v>
      </c>
      <c r="BF20" s="8">
        <f t="shared" si="18"/>
        <v>0</v>
      </c>
      <c r="BI20" s="55">
        <f t="shared" si="38"/>
        <v>0</v>
      </c>
      <c r="BJ20" s="55">
        <f t="shared" si="39"/>
        <v>0</v>
      </c>
      <c r="BK20" s="55">
        <f t="shared" si="40"/>
        <v>0</v>
      </c>
      <c r="BL20" s="55">
        <f t="shared" si="41"/>
        <v>0</v>
      </c>
      <c r="BM20" s="55">
        <f t="shared" si="42"/>
        <v>0</v>
      </c>
      <c r="BN20" s="55">
        <f t="shared" si="43"/>
        <v>0</v>
      </c>
      <c r="BO20" s="55">
        <f t="shared" si="44"/>
        <v>0</v>
      </c>
      <c r="BP20" s="55">
        <f t="shared" si="45"/>
        <v>0</v>
      </c>
      <c r="BQ20" s="55">
        <f t="shared" si="46"/>
        <v>0</v>
      </c>
      <c r="BR20" s="55">
        <f t="shared" si="47"/>
        <v>0</v>
      </c>
      <c r="BS20" s="55">
        <f t="shared" si="48"/>
        <v>0</v>
      </c>
      <c r="BT20" s="55">
        <f t="shared" si="50"/>
        <v>0</v>
      </c>
    </row>
    <row r="21" spans="1:72" x14ac:dyDescent="0.25">
      <c r="A21" s="6">
        <f>'DONNÉES '!B50</f>
        <v>9</v>
      </c>
      <c r="B21" s="8">
        <f t="shared" si="5"/>
        <v>0</v>
      </c>
      <c r="C21" s="29">
        <f>INDEX(input_tonnages_no_div!$C$2:$Q$136,MATCH($A21,input_tonnages_no_div!$A$2:$A$136,0),MATCH(C$2,input_tonnages_no_div!$C$1:$Q$1,0))*$C$6*$C$7*MCF</f>
        <v>0</v>
      </c>
      <c r="D21" s="30">
        <f t="shared" si="51"/>
        <v>0</v>
      </c>
      <c r="E21" s="9">
        <f t="shared" si="52"/>
        <v>0</v>
      </c>
      <c r="F21" s="29">
        <f>INDEX(input_tonnages_no_div!$C$2:$Q$136,MATCH($A21,input_tonnages_no_div!$A$2:$A$136,0),MATCH(F$2,input_tonnages_no_div!$C$1:$Q$1,0))*$F$6*$F$7*MCF</f>
        <v>0</v>
      </c>
      <c r="G21" s="30">
        <f t="shared" si="19"/>
        <v>0</v>
      </c>
      <c r="H21" s="9">
        <f t="shared" si="20"/>
        <v>0</v>
      </c>
      <c r="I21" s="29">
        <f>INDEX(input_tonnages_no_div!$C$2:$Q$136,MATCH($A21,input_tonnages_no_div!$A$2:$A$136,0),MATCH(I$2,input_tonnages_no_div!$C$1:$Q$1,0))*$I$6*$I$7*MCF</f>
        <v>0</v>
      </c>
      <c r="J21" s="30">
        <f t="shared" si="21"/>
        <v>0</v>
      </c>
      <c r="K21" s="9">
        <f t="shared" si="22"/>
        <v>0</v>
      </c>
      <c r="L21" s="29">
        <f>INDEX(input_tonnages_no_div!$C$2:$Q$136,MATCH($A21,input_tonnages_no_div!$A$2:$A$136,0),MATCH(L$2,input_tonnages_no_div!$C$1:$Q$1,0))*$L$6*$L$7*MCF</f>
        <v>0</v>
      </c>
      <c r="M21" s="30">
        <f t="shared" si="23"/>
        <v>0</v>
      </c>
      <c r="N21" s="9">
        <f t="shared" si="24"/>
        <v>0</v>
      </c>
      <c r="O21" s="29">
        <f>INDEX(input_tonnages_no_div!$C$2:$Q$136,MATCH($A21,input_tonnages_no_div!$A$2:$A$136,0),MATCH(O$2,input_tonnages_no_div!$C$1:$Q$1,0))*$O$6*$O$7*MCF</f>
        <v>0</v>
      </c>
      <c r="P21" s="30">
        <f t="shared" si="25"/>
        <v>0</v>
      </c>
      <c r="Q21" s="9">
        <f t="shared" si="26"/>
        <v>0</v>
      </c>
      <c r="R21" s="29">
        <f>INDEX(input_tonnages_no_div!$C$2:$Q$136,MATCH($A21,input_tonnages_no_div!$A$2:$A$136,0),MATCH(R$2,input_tonnages_no_div!$C$1:$Q$1,0))*$R$6*$R$7*MCF</f>
        <v>0</v>
      </c>
      <c r="S21" s="30">
        <f t="shared" si="27"/>
        <v>0</v>
      </c>
      <c r="T21" s="9">
        <f t="shared" si="28"/>
        <v>0</v>
      </c>
      <c r="U21" s="29">
        <f>INDEX(input_tonnages_no_div!$C$2:$Q$136,MATCH($A21,input_tonnages_no_div!$A$2:$A$136,0),MATCH(U$2,input_tonnages_no_div!$C$1:$Q$1,0))*$U$6*$U$7*MCF</f>
        <v>0</v>
      </c>
      <c r="V21" s="30">
        <f t="shared" si="29"/>
        <v>0</v>
      </c>
      <c r="W21" s="9">
        <f t="shared" si="30"/>
        <v>0</v>
      </c>
      <c r="X21" s="29">
        <f>INDEX(input_tonnages_no_div!$C$2:$Q$136,MATCH($A21,input_tonnages_no_div!$A$2:$A$136,0),MATCH(X$2,input_tonnages_no_div!$C$1:$Q$1,0))*$X$6*$X$7*MCF</f>
        <v>0</v>
      </c>
      <c r="Y21" s="30">
        <f t="shared" si="53"/>
        <v>0</v>
      </c>
      <c r="Z21" s="9">
        <f t="shared" si="54"/>
        <v>0</v>
      </c>
      <c r="AA21" s="29">
        <f>INDEX(input_tonnages_no_div!$C$2:$Q$136,MATCH($A21,input_tonnages_no_div!$A$2:$A$136,0),MATCH(AA$2,input_tonnages_no_div!$C$1:$Q$1,0))*$AA$6*$AA$7*MCF</f>
        <v>0</v>
      </c>
      <c r="AB21" s="30">
        <f t="shared" si="31"/>
        <v>0</v>
      </c>
      <c r="AC21" s="9">
        <f t="shared" si="32"/>
        <v>0</v>
      </c>
      <c r="AD21" s="29">
        <f>INDEX(input_tonnages_no_div!$C$2:$Q$136,MATCH($A21,input_tonnages_no_div!$A$2:$A$136,0),MATCH(AD$2,input_tonnages_no_div!$C$1:$Q$1,0))*$AD$6*$AD$7*MCF</f>
        <v>0</v>
      </c>
      <c r="AE21" s="30">
        <f t="shared" si="33"/>
        <v>0</v>
      </c>
      <c r="AF21" s="9">
        <f t="shared" si="34"/>
        <v>0</v>
      </c>
      <c r="AG21" s="29">
        <f>INDEX(input_tonnages_no_div!$C$2:$Q$136,MATCH($A21,input_tonnages_no_div!$A$2:$A$136,0),MATCH(AG$2,input_tonnages_no_div!$C$1:$Q$1,0))*$AG$6*$AG$7*MCF</f>
        <v>0</v>
      </c>
      <c r="AH21" s="30">
        <f t="shared" si="35"/>
        <v>0</v>
      </c>
      <c r="AI21" s="9">
        <f t="shared" si="36"/>
        <v>0</v>
      </c>
      <c r="AJ21" s="29">
        <f>INDEX(input_tonnages_no_div!$C$2:$Q$136,MATCH($A21,input_tonnages_no_div!$A$2:$A$136,0),MATCH(AJ$2,input_tonnages_no_div!$C$1:$Q$1,0))*$AJ$6*$AJ$7*MCF</f>
        <v>0</v>
      </c>
      <c r="AK21" s="30">
        <f t="shared" si="56"/>
        <v>0</v>
      </c>
      <c r="AL21" s="9">
        <f t="shared" si="58"/>
        <v>0</v>
      </c>
      <c r="AM21" s="29">
        <f>INDEX(input_tonnages_no_div!$C$2:$Q$136,MATCH($A21,input_tonnages_no_div!$A$2:$A$136,0),MATCH(AM$2,input_tonnages_no_div!$C$1:$Q$1,0))*$AM$6*$AM$7*MCF</f>
        <v>0</v>
      </c>
      <c r="AN21" s="30">
        <f t="shared" si="57"/>
        <v>0</v>
      </c>
      <c r="AO21" s="9">
        <f t="shared" si="59"/>
        <v>0</v>
      </c>
      <c r="AP21" s="29">
        <f>INDEX(input_tonnages_no_div!$C$2:$Q$136,MATCH($A21,input_tonnages_no_div!$A$2:$A$136,0),MATCH(AP$2,input_tonnages_no_div!$C$1:$Q$1,0))*$AP$6*$AP$7*MCF</f>
        <v>0</v>
      </c>
      <c r="AQ21" s="30">
        <f t="shared" si="49"/>
        <v>0</v>
      </c>
      <c r="AR21" s="9">
        <f t="shared" si="55"/>
        <v>0</v>
      </c>
      <c r="AS21" s="55"/>
      <c r="AT21">
        <f t="shared" si="6"/>
        <v>9</v>
      </c>
      <c r="AU21" s="8">
        <f t="shared" si="7"/>
        <v>0</v>
      </c>
      <c r="AV21" s="8">
        <f t="shared" si="8"/>
        <v>0</v>
      </c>
      <c r="AW21" s="8">
        <f t="shared" si="9"/>
        <v>0</v>
      </c>
      <c r="AX21" s="8">
        <f t="shared" si="10"/>
        <v>0</v>
      </c>
      <c r="AY21" s="8">
        <f t="shared" si="11"/>
        <v>0</v>
      </c>
      <c r="AZ21" s="8">
        <f t="shared" si="12"/>
        <v>0</v>
      </c>
      <c r="BA21" s="8">
        <f t="shared" si="13"/>
        <v>0</v>
      </c>
      <c r="BB21" s="8">
        <f t="shared" si="14"/>
        <v>0</v>
      </c>
      <c r="BC21" s="8">
        <f t="shared" si="15"/>
        <v>0</v>
      </c>
      <c r="BD21" s="8">
        <f t="shared" si="16"/>
        <v>0</v>
      </c>
      <c r="BE21" s="8">
        <f t="shared" si="17"/>
        <v>0</v>
      </c>
      <c r="BF21" s="8">
        <f t="shared" si="18"/>
        <v>0</v>
      </c>
      <c r="BI21" s="55">
        <f t="shared" si="38"/>
        <v>0</v>
      </c>
      <c r="BJ21" s="55">
        <f t="shared" si="39"/>
        <v>0</v>
      </c>
      <c r="BK21" s="55">
        <f t="shared" si="40"/>
        <v>0</v>
      </c>
      <c r="BL21" s="55">
        <f t="shared" si="41"/>
        <v>0</v>
      </c>
      <c r="BM21" s="55">
        <f t="shared" si="42"/>
        <v>0</v>
      </c>
      <c r="BN21" s="55">
        <f t="shared" si="43"/>
        <v>0</v>
      </c>
      <c r="BO21" s="55">
        <f t="shared" si="44"/>
        <v>0</v>
      </c>
      <c r="BP21" s="55">
        <f t="shared" si="45"/>
        <v>0</v>
      </c>
      <c r="BQ21" s="55">
        <f t="shared" si="46"/>
        <v>0</v>
      </c>
      <c r="BR21" s="55">
        <f t="shared" si="47"/>
        <v>0</v>
      </c>
      <c r="BS21" s="55">
        <f t="shared" si="48"/>
        <v>0</v>
      </c>
      <c r="BT21" s="55">
        <f t="shared" si="50"/>
        <v>0</v>
      </c>
    </row>
    <row r="22" spans="1:72" x14ac:dyDescent="0.25">
      <c r="A22" s="6">
        <f>'DONNÉES '!B51</f>
        <v>10</v>
      </c>
      <c r="B22" s="8">
        <f t="shared" si="5"/>
        <v>0</v>
      </c>
      <c r="C22" s="29">
        <f>INDEX(input_tonnages_no_div!$C$2:$Q$136,MATCH($A22,input_tonnages_no_div!$A$2:$A$136,0),MATCH(C$2,input_tonnages_no_div!$C$1:$Q$1,0))*$C$6*$C$7*MCF</f>
        <v>0</v>
      </c>
      <c r="D22" s="30">
        <f t="shared" si="51"/>
        <v>0</v>
      </c>
      <c r="E22" s="9">
        <f t="shared" si="52"/>
        <v>0</v>
      </c>
      <c r="F22" s="29">
        <f>INDEX(input_tonnages_no_div!$C$2:$Q$136,MATCH($A22,input_tonnages_no_div!$A$2:$A$136,0),MATCH(F$2,input_tonnages_no_div!$C$1:$Q$1,0))*$F$6*$F$7*MCF</f>
        <v>0</v>
      </c>
      <c r="G22" s="30">
        <f t="shared" si="19"/>
        <v>0</v>
      </c>
      <c r="H22" s="9">
        <f t="shared" si="20"/>
        <v>0</v>
      </c>
      <c r="I22" s="29">
        <f>INDEX(input_tonnages_no_div!$C$2:$Q$136,MATCH($A22,input_tonnages_no_div!$A$2:$A$136,0),MATCH(I$2,input_tonnages_no_div!$C$1:$Q$1,0))*$I$6*$I$7*MCF</f>
        <v>0</v>
      </c>
      <c r="J22" s="30">
        <f t="shared" si="21"/>
        <v>0</v>
      </c>
      <c r="K22" s="9">
        <f t="shared" si="22"/>
        <v>0</v>
      </c>
      <c r="L22" s="29">
        <f>INDEX(input_tonnages_no_div!$C$2:$Q$136,MATCH($A22,input_tonnages_no_div!$A$2:$A$136,0),MATCH(L$2,input_tonnages_no_div!$C$1:$Q$1,0))*$L$6*$L$7*MCF</f>
        <v>0</v>
      </c>
      <c r="M22" s="30">
        <f t="shared" si="23"/>
        <v>0</v>
      </c>
      <c r="N22" s="9">
        <f t="shared" si="24"/>
        <v>0</v>
      </c>
      <c r="O22" s="29">
        <f>INDEX(input_tonnages_no_div!$C$2:$Q$136,MATCH($A22,input_tonnages_no_div!$A$2:$A$136,0),MATCH(O$2,input_tonnages_no_div!$C$1:$Q$1,0))*$O$6*$O$7*MCF</f>
        <v>0</v>
      </c>
      <c r="P22" s="30">
        <f t="shared" si="25"/>
        <v>0</v>
      </c>
      <c r="Q22" s="9">
        <f t="shared" si="26"/>
        <v>0</v>
      </c>
      <c r="R22" s="29">
        <f>INDEX(input_tonnages_no_div!$C$2:$Q$136,MATCH($A22,input_tonnages_no_div!$A$2:$A$136,0),MATCH(R$2,input_tonnages_no_div!$C$1:$Q$1,0))*$R$6*$R$7*MCF</f>
        <v>0</v>
      </c>
      <c r="S22" s="30">
        <f t="shared" si="27"/>
        <v>0</v>
      </c>
      <c r="T22" s="9">
        <f t="shared" si="28"/>
        <v>0</v>
      </c>
      <c r="U22" s="29">
        <f>INDEX(input_tonnages_no_div!$C$2:$Q$136,MATCH($A22,input_tonnages_no_div!$A$2:$A$136,0),MATCH(U$2,input_tonnages_no_div!$C$1:$Q$1,0))*$U$6*$U$7*MCF</f>
        <v>0</v>
      </c>
      <c r="V22" s="30">
        <f t="shared" si="29"/>
        <v>0</v>
      </c>
      <c r="W22" s="9">
        <f t="shared" si="30"/>
        <v>0</v>
      </c>
      <c r="X22" s="29">
        <f>INDEX(input_tonnages_no_div!$C$2:$Q$136,MATCH($A22,input_tonnages_no_div!$A$2:$A$136,0),MATCH(X$2,input_tonnages_no_div!$C$1:$Q$1,0))*$X$6*$X$7*MCF</f>
        <v>0</v>
      </c>
      <c r="Y22" s="30">
        <f t="shared" si="53"/>
        <v>0</v>
      </c>
      <c r="Z22" s="9">
        <f t="shared" si="54"/>
        <v>0</v>
      </c>
      <c r="AA22" s="29">
        <f>INDEX(input_tonnages_no_div!$C$2:$Q$136,MATCH($A22,input_tonnages_no_div!$A$2:$A$136,0),MATCH(AA$2,input_tonnages_no_div!$C$1:$Q$1,0))*$AA$6*$AA$7*MCF</f>
        <v>0</v>
      </c>
      <c r="AB22" s="30">
        <f t="shared" si="31"/>
        <v>0</v>
      </c>
      <c r="AC22" s="9">
        <f t="shared" si="32"/>
        <v>0</v>
      </c>
      <c r="AD22" s="29">
        <f>INDEX(input_tonnages_no_div!$C$2:$Q$136,MATCH($A22,input_tonnages_no_div!$A$2:$A$136,0),MATCH(AD$2,input_tonnages_no_div!$C$1:$Q$1,0))*$AD$6*$AD$7*MCF</f>
        <v>0</v>
      </c>
      <c r="AE22" s="30">
        <f t="shared" si="33"/>
        <v>0</v>
      </c>
      <c r="AF22" s="9">
        <f t="shared" si="34"/>
        <v>0</v>
      </c>
      <c r="AG22" s="29">
        <f>INDEX(input_tonnages_no_div!$C$2:$Q$136,MATCH($A22,input_tonnages_no_div!$A$2:$A$136,0),MATCH(AG$2,input_tonnages_no_div!$C$1:$Q$1,0))*$AG$6*$AG$7*MCF</f>
        <v>0</v>
      </c>
      <c r="AH22" s="30">
        <f t="shared" si="35"/>
        <v>0</v>
      </c>
      <c r="AI22" s="9">
        <f t="shared" si="36"/>
        <v>0</v>
      </c>
      <c r="AJ22" s="29">
        <f>INDEX(input_tonnages_no_div!$C$2:$Q$136,MATCH($A22,input_tonnages_no_div!$A$2:$A$136,0),MATCH(AJ$2,input_tonnages_no_div!$C$1:$Q$1,0))*$AJ$6*$AJ$7*MCF</f>
        <v>0</v>
      </c>
      <c r="AK22" s="30">
        <f t="shared" si="56"/>
        <v>0</v>
      </c>
      <c r="AL22" s="9">
        <f t="shared" si="58"/>
        <v>0</v>
      </c>
      <c r="AM22" s="29">
        <f>INDEX(input_tonnages_no_div!$C$2:$Q$136,MATCH($A22,input_tonnages_no_div!$A$2:$A$136,0),MATCH(AM$2,input_tonnages_no_div!$C$1:$Q$1,0))*$AM$6*$AM$7*MCF</f>
        <v>0</v>
      </c>
      <c r="AN22" s="30">
        <f t="shared" si="57"/>
        <v>0</v>
      </c>
      <c r="AO22" s="9">
        <f t="shared" si="59"/>
        <v>0</v>
      </c>
      <c r="AP22" s="29">
        <f>INDEX(input_tonnages_no_div!$C$2:$Q$136,MATCH($A22,input_tonnages_no_div!$A$2:$A$136,0),MATCH(AP$2,input_tonnages_no_div!$C$1:$Q$1,0))*$AP$6*$AP$7*MCF</f>
        <v>0</v>
      </c>
      <c r="AQ22" s="30">
        <f t="shared" si="49"/>
        <v>0</v>
      </c>
      <c r="AR22" s="9">
        <f t="shared" si="55"/>
        <v>0</v>
      </c>
      <c r="AS22" s="55"/>
      <c r="AT22">
        <f t="shared" si="6"/>
        <v>10</v>
      </c>
      <c r="AU22" s="8">
        <f t="shared" si="7"/>
        <v>0</v>
      </c>
      <c r="AV22" s="8">
        <f t="shared" si="8"/>
        <v>0</v>
      </c>
      <c r="AW22" s="8">
        <f t="shared" si="9"/>
        <v>0</v>
      </c>
      <c r="AX22" s="8">
        <f t="shared" si="10"/>
        <v>0</v>
      </c>
      <c r="AY22" s="8">
        <f t="shared" si="11"/>
        <v>0</v>
      </c>
      <c r="AZ22" s="8">
        <f t="shared" si="12"/>
        <v>0</v>
      </c>
      <c r="BA22" s="8">
        <f t="shared" si="13"/>
        <v>0</v>
      </c>
      <c r="BB22" s="8">
        <f t="shared" si="14"/>
        <v>0</v>
      </c>
      <c r="BC22" s="8">
        <f t="shared" si="15"/>
        <v>0</v>
      </c>
      <c r="BD22" s="8">
        <f t="shared" si="16"/>
        <v>0</v>
      </c>
      <c r="BE22" s="8">
        <f t="shared" si="17"/>
        <v>0</v>
      </c>
      <c r="BF22" s="8">
        <f t="shared" si="18"/>
        <v>0</v>
      </c>
      <c r="BI22" s="55">
        <f t="shared" si="38"/>
        <v>0</v>
      </c>
      <c r="BJ22" s="55">
        <f t="shared" si="39"/>
        <v>0</v>
      </c>
      <c r="BK22" s="55">
        <f t="shared" si="40"/>
        <v>0</v>
      </c>
      <c r="BL22" s="55">
        <f t="shared" si="41"/>
        <v>0</v>
      </c>
      <c r="BM22" s="55">
        <f t="shared" si="42"/>
        <v>0</v>
      </c>
      <c r="BN22" s="55">
        <f t="shared" si="43"/>
        <v>0</v>
      </c>
      <c r="BO22" s="55">
        <f t="shared" si="44"/>
        <v>0</v>
      </c>
      <c r="BP22" s="55">
        <f t="shared" si="45"/>
        <v>0</v>
      </c>
      <c r="BQ22" s="55">
        <f t="shared" si="46"/>
        <v>0</v>
      </c>
      <c r="BR22" s="55">
        <f t="shared" si="47"/>
        <v>0</v>
      </c>
      <c r="BS22" s="55">
        <f t="shared" si="48"/>
        <v>0</v>
      </c>
      <c r="BT22" s="55">
        <f t="shared" si="50"/>
        <v>0</v>
      </c>
    </row>
    <row r="23" spans="1:72" x14ac:dyDescent="0.25">
      <c r="A23" s="6">
        <f>'DONNÉES '!B52</f>
        <v>11</v>
      </c>
      <c r="B23" s="8">
        <f t="shared" si="5"/>
        <v>0</v>
      </c>
      <c r="C23" s="29">
        <f>INDEX(input_tonnages_no_div!$C$2:$Q$136,MATCH($A23,input_tonnages_no_div!$A$2:$A$136,0),MATCH(C$2,input_tonnages_no_div!$C$1:$Q$1,0))*$C$6*$C$7*MCF</f>
        <v>0</v>
      </c>
      <c r="D23" s="30">
        <f t="shared" si="51"/>
        <v>0</v>
      </c>
      <c r="E23" s="9">
        <f t="shared" si="52"/>
        <v>0</v>
      </c>
      <c r="F23" s="29">
        <f>INDEX(input_tonnages_no_div!$C$2:$Q$136,MATCH($A23,input_tonnages_no_div!$A$2:$A$136,0),MATCH(F$2,input_tonnages_no_div!$C$1:$Q$1,0))*$F$6*$F$7*MCF</f>
        <v>0</v>
      </c>
      <c r="G23" s="30">
        <f t="shared" si="19"/>
        <v>0</v>
      </c>
      <c r="H23" s="9">
        <f t="shared" si="20"/>
        <v>0</v>
      </c>
      <c r="I23" s="29">
        <f>INDEX(input_tonnages_no_div!$C$2:$Q$136,MATCH($A23,input_tonnages_no_div!$A$2:$A$136,0),MATCH(I$2,input_tonnages_no_div!$C$1:$Q$1,0))*$I$6*$I$7*MCF</f>
        <v>0</v>
      </c>
      <c r="J23" s="30">
        <f t="shared" si="21"/>
        <v>0</v>
      </c>
      <c r="K23" s="9">
        <f t="shared" si="22"/>
        <v>0</v>
      </c>
      <c r="L23" s="29">
        <f>INDEX(input_tonnages_no_div!$C$2:$Q$136,MATCH($A23,input_tonnages_no_div!$A$2:$A$136,0),MATCH(L$2,input_tonnages_no_div!$C$1:$Q$1,0))*$L$6*$L$7*MCF</f>
        <v>0</v>
      </c>
      <c r="M23" s="30">
        <f t="shared" si="23"/>
        <v>0</v>
      </c>
      <c r="N23" s="9">
        <f t="shared" si="24"/>
        <v>0</v>
      </c>
      <c r="O23" s="29">
        <f>INDEX(input_tonnages_no_div!$C$2:$Q$136,MATCH($A23,input_tonnages_no_div!$A$2:$A$136,0),MATCH(O$2,input_tonnages_no_div!$C$1:$Q$1,0))*$O$6*$O$7*MCF</f>
        <v>0</v>
      </c>
      <c r="P23" s="30">
        <f t="shared" si="25"/>
        <v>0</v>
      </c>
      <c r="Q23" s="9">
        <f t="shared" si="26"/>
        <v>0</v>
      </c>
      <c r="R23" s="29">
        <f>INDEX(input_tonnages_no_div!$C$2:$Q$136,MATCH($A23,input_tonnages_no_div!$A$2:$A$136,0),MATCH(R$2,input_tonnages_no_div!$C$1:$Q$1,0))*$R$6*$R$7*MCF</f>
        <v>0</v>
      </c>
      <c r="S23" s="30">
        <f t="shared" si="27"/>
        <v>0</v>
      </c>
      <c r="T23" s="9">
        <f t="shared" si="28"/>
        <v>0</v>
      </c>
      <c r="U23" s="29">
        <f>INDEX(input_tonnages_no_div!$C$2:$Q$136,MATCH($A23,input_tonnages_no_div!$A$2:$A$136,0),MATCH(U$2,input_tonnages_no_div!$C$1:$Q$1,0))*$U$6*$U$7*MCF</f>
        <v>0</v>
      </c>
      <c r="V23" s="30">
        <f t="shared" si="29"/>
        <v>0</v>
      </c>
      <c r="W23" s="9">
        <f t="shared" si="30"/>
        <v>0</v>
      </c>
      <c r="X23" s="29">
        <f>INDEX(input_tonnages_no_div!$C$2:$Q$136,MATCH($A23,input_tonnages_no_div!$A$2:$A$136,0),MATCH(X$2,input_tonnages_no_div!$C$1:$Q$1,0))*$X$6*$X$7*MCF</f>
        <v>0</v>
      </c>
      <c r="Y23" s="30">
        <f t="shared" si="53"/>
        <v>0</v>
      </c>
      <c r="Z23" s="9">
        <f t="shared" si="54"/>
        <v>0</v>
      </c>
      <c r="AA23" s="29">
        <f>INDEX(input_tonnages_no_div!$C$2:$Q$136,MATCH($A23,input_tonnages_no_div!$A$2:$A$136,0),MATCH(AA$2,input_tonnages_no_div!$C$1:$Q$1,0))*$AA$6*$AA$7*MCF</f>
        <v>0</v>
      </c>
      <c r="AB23" s="30">
        <f t="shared" si="31"/>
        <v>0</v>
      </c>
      <c r="AC23" s="9">
        <f t="shared" si="32"/>
        <v>0</v>
      </c>
      <c r="AD23" s="29">
        <f>INDEX(input_tonnages_no_div!$C$2:$Q$136,MATCH($A23,input_tonnages_no_div!$A$2:$A$136,0),MATCH(AD$2,input_tonnages_no_div!$C$1:$Q$1,0))*$AD$6*$AD$7*MCF</f>
        <v>0</v>
      </c>
      <c r="AE23" s="30">
        <f t="shared" si="33"/>
        <v>0</v>
      </c>
      <c r="AF23" s="9">
        <f t="shared" si="34"/>
        <v>0</v>
      </c>
      <c r="AG23" s="29">
        <f>INDEX(input_tonnages_no_div!$C$2:$Q$136,MATCH($A23,input_tonnages_no_div!$A$2:$A$136,0),MATCH(AG$2,input_tonnages_no_div!$C$1:$Q$1,0))*$AG$6*$AG$7*MCF</f>
        <v>0</v>
      </c>
      <c r="AH23" s="30">
        <f t="shared" si="35"/>
        <v>0</v>
      </c>
      <c r="AI23" s="9">
        <f t="shared" si="36"/>
        <v>0</v>
      </c>
      <c r="AJ23" s="29">
        <f>INDEX(input_tonnages_no_div!$C$2:$Q$136,MATCH($A23,input_tonnages_no_div!$A$2:$A$136,0),MATCH(AJ$2,input_tonnages_no_div!$C$1:$Q$1,0))*$AJ$6*$AJ$7*MCF</f>
        <v>0</v>
      </c>
      <c r="AK23" s="30">
        <f t="shared" si="56"/>
        <v>0</v>
      </c>
      <c r="AL23" s="9">
        <f t="shared" si="58"/>
        <v>0</v>
      </c>
      <c r="AM23" s="29">
        <f>INDEX(input_tonnages_no_div!$C$2:$Q$136,MATCH($A23,input_tonnages_no_div!$A$2:$A$136,0),MATCH(AM$2,input_tonnages_no_div!$C$1:$Q$1,0))*$AM$6*$AM$7*MCF</f>
        <v>0</v>
      </c>
      <c r="AN23" s="30">
        <f t="shared" si="57"/>
        <v>0</v>
      </c>
      <c r="AO23" s="9">
        <f t="shared" si="59"/>
        <v>0</v>
      </c>
      <c r="AP23" s="29">
        <f>INDEX(input_tonnages_no_div!$C$2:$Q$136,MATCH($A23,input_tonnages_no_div!$A$2:$A$136,0),MATCH(AP$2,input_tonnages_no_div!$C$1:$Q$1,0))*$AP$6*$AP$7*MCF</f>
        <v>0</v>
      </c>
      <c r="AQ23" s="30">
        <f t="shared" si="49"/>
        <v>0</v>
      </c>
      <c r="AR23" s="9">
        <f t="shared" si="55"/>
        <v>0</v>
      </c>
      <c r="AS23" s="55"/>
      <c r="AT23">
        <f t="shared" si="6"/>
        <v>11</v>
      </c>
      <c r="AU23" s="8">
        <f t="shared" si="7"/>
        <v>0</v>
      </c>
      <c r="AV23" s="8">
        <f t="shared" si="8"/>
        <v>0</v>
      </c>
      <c r="AW23" s="8">
        <f t="shared" si="9"/>
        <v>0</v>
      </c>
      <c r="AX23" s="8">
        <f t="shared" si="10"/>
        <v>0</v>
      </c>
      <c r="AY23" s="8">
        <f t="shared" si="11"/>
        <v>0</v>
      </c>
      <c r="AZ23" s="8">
        <f t="shared" si="12"/>
        <v>0</v>
      </c>
      <c r="BA23" s="8">
        <f t="shared" si="13"/>
        <v>0</v>
      </c>
      <c r="BB23" s="8">
        <f t="shared" si="14"/>
        <v>0</v>
      </c>
      <c r="BC23" s="8">
        <f t="shared" si="15"/>
        <v>0</v>
      </c>
      <c r="BD23" s="8">
        <f t="shared" si="16"/>
        <v>0</v>
      </c>
      <c r="BE23" s="8">
        <f t="shared" si="17"/>
        <v>0</v>
      </c>
      <c r="BF23" s="8">
        <f t="shared" si="18"/>
        <v>0</v>
      </c>
      <c r="BI23" s="55">
        <f t="shared" si="38"/>
        <v>0</v>
      </c>
      <c r="BJ23" s="55">
        <f t="shared" si="39"/>
        <v>0</v>
      </c>
      <c r="BK23" s="55">
        <f t="shared" si="40"/>
        <v>0</v>
      </c>
      <c r="BL23" s="55">
        <f t="shared" si="41"/>
        <v>0</v>
      </c>
      <c r="BM23" s="55">
        <f t="shared" si="42"/>
        <v>0</v>
      </c>
      <c r="BN23" s="55">
        <f t="shared" si="43"/>
        <v>0</v>
      </c>
      <c r="BO23" s="55">
        <f t="shared" si="44"/>
        <v>0</v>
      </c>
      <c r="BP23" s="55">
        <f t="shared" si="45"/>
        <v>0</v>
      </c>
      <c r="BQ23" s="55">
        <f t="shared" si="46"/>
        <v>0</v>
      </c>
      <c r="BR23" s="55">
        <f t="shared" si="47"/>
        <v>0</v>
      </c>
      <c r="BS23" s="55">
        <f t="shared" si="48"/>
        <v>0</v>
      </c>
      <c r="BT23" s="55">
        <f t="shared" si="50"/>
        <v>0</v>
      </c>
    </row>
    <row r="24" spans="1:72" x14ac:dyDescent="0.25">
      <c r="A24" s="6">
        <f>'DONNÉES '!B53</f>
        <v>12</v>
      </c>
      <c r="B24" s="8">
        <f t="shared" si="5"/>
        <v>0</v>
      </c>
      <c r="C24" s="29">
        <f>INDEX(input_tonnages_no_div!$C$2:$Q$136,MATCH($A24,input_tonnages_no_div!$A$2:$A$136,0),MATCH(C$2,input_tonnages_no_div!$C$1:$Q$1,0))*$C$6*$C$7*MCF</f>
        <v>0</v>
      </c>
      <c r="D24" s="30">
        <f t="shared" si="51"/>
        <v>0</v>
      </c>
      <c r="E24" s="9">
        <f t="shared" si="52"/>
        <v>0</v>
      </c>
      <c r="F24" s="29">
        <f>INDEX(input_tonnages_no_div!$C$2:$Q$136,MATCH($A24,input_tonnages_no_div!$A$2:$A$136,0),MATCH(F$2,input_tonnages_no_div!$C$1:$Q$1,0))*$F$6*$F$7*MCF</f>
        <v>0</v>
      </c>
      <c r="G24" s="30">
        <f t="shared" si="19"/>
        <v>0</v>
      </c>
      <c r="H24" s="9">
        <f t="shared" si="20"/>
        <v>0</v>
      </c>
      <c r="I24" s="29">
        <f>INDEX(input_tonnages_no_div!$C$2:$Q$136,MATCH($A24,input_tonnages_no_div!$A$2:$A$136,0),MATCH(I$2,input_tonnages_no_div!$C$1:$Q$1,0))*$I$6*$I$7*MCF</f>
        <v>0</v>
      </c>
      <c r="J24" s="30">
        <f t="shared" si="21"/>
        <v>0</v>
      </c>
      <c r="K24" s="9">
        <f t="shared" si="22"/>
        <v>0</v>
      </c>
      <c r="L24" s="29">
        <f>INDEX(input_tonnages_no_div!$C$2:$Q$136,MATCH($A24,input_tonnages_no_div!$A$2:$A$136,0),MATCH(L$2,input_tonnages_no_div!$C$1:$Q$1,0))*$L$6*$L$7*MCF</f>
        <v>0</v>
      </c>
      <c r="M24" s="30">
        <f t="shared" si="23"/>
        <v>0</v>
      </c>
      <c r="N24" s="9">
        <f t="shared" si="24"/>
        <v>0</v>
      </c>
      <c r="O24" s="29">
        <f>INDEX(input_tonnages_no_div!$C$2:$Q$136,MATCH($A24,input_tonnages_no_div!$A$2:$A$136,0),MATCH(O$2,input_tonnages_no_div!$C$1:$Q$1,0))*$O$6*$O$7*MCF</f>
        <v>0</v>
      </c>
      <c r="P24" s="30">
        <f t="shared" si="25"/>
        <v>0</v>
      </c>
      <c r="Q24" s="9">
        <f t="shared" si="26"/>
        <v>0</v>
      </c>
      <c r="R24" s="29">
        <f>INDEX(input_tonnages_no_div!$C$2:$Q$136,MATCH($A24,input_tonnages_no_div!$A$2:$A$136,0),MATCH(R$2,input_tonnages_no_div!$C$1:$Q$1,0))*$R$6*$R$7*MCF</f>
        <v>0</v>
      </c>
      <c r="S24" s="30">
        <f t="shared" si="27"/>
        <v>0</v>
      </c>
      <c r="T24" s="9">
        <f t="shared" si="28"/>
        <v>0</v>
      </c>
      <c r="U24" s="29">
        <f>INDEX(input_tonnages_no_div!$C$2:$Q$136,MATCH($A24,input_tonnages_no_div!$A$2:$A$136,0),MATCH(U$2,input_tonnages_no_div!$C$1:$Q$1,0))*$U$6*$U$7*MCF</f>
        <v>0</v>
      </c>
      <c r="V24" s="30">
        <f t="shared" si="29"/>
        <v>0</v>
      </c>
      <c r="W24" s="9">
        <f t="shared" si="30"/>
        <v>0</v>
      </c>
      <c r="X24" s="29">
        <f>INDEX(input_tonnages_no_div!$C$2:$Q$136,MATCH($A24,input_tonnages_no_div!$A$2:$A$136,0),MATCH(X$2,input_tonnages_no_div!$C$1:$Q$1,0))*$X$6*$X$7*MCF</f>
        <v>0</v>
      </c>
      <c r="Y24" s="30">
        <f t="shared" si="53"/>
        <v>0</v>
      </c>
      <c r="Z24" s="9">
        <f t="shared" si="54"/>
        <v>0</v>
      </c>
      <c r="AA24" s="29">
        <f>INDEX(input_tonnages_no_div!$C$2:$Q$136,MATCH($A24,input_tonnages_no_div!$A$2:$A$136,0),MATCH(AA$2,input_tonnages_no_div!$C$1:$Q$1,0))*$AA$6*$AA$7*MCF</f>
        <v>0</v>
      </c>
      <c r="AB24" s="30">
        <f t="shared" si="31"/>
        <v>0</v>
      </c>
      <c r="AC24" s="9">
        <f t="shared" si="32"/>
        <v>0</v>
      </c>
      <c r="AD24" s="29">
        <f>INDEX(input_tonnages_no_div!$C$2:$Q$136,MATCH($A24,input_tonnages_no_div!$A$2:$A$136,0),MATCH(AD$2,input_tonnages_no_div!$C$1:$Q$1,0))*$AD$6*$AD$7*MCF</f>
        <v>0</v>
      </c>
      <c r="AE24" s="30">
        <f t="shared" si="33"/>
        <v>0</v>
      </c>
      <c r="AF24" s="9">
        <f t="shared" si="34"/>
        <v>0</v>
      </c>
      <c r="AG24" s="29">
        <f>INDEX(input_tonnages_no_div!$C$2:$Q$136,MATCH($A24,input_tonnages_no_div!$A$2:$A$136,0),MATCH(AG$2,input_tonnages_no_div!$C$1:$Q$1,0))*$AG$6*$AG$7*MCF</f>
        <v>0</v>
      </c>
      <c r="AH24" s="30">
        <f t="shared" si="35"/>
        <v>0</v>
      </c>
      <c r="AI24" s="9">
        <f t="shared" si="36"/>
        <v>0</v>
      </c>
      <c r="AJ24" s="29">
        <f>INDEX(input_tonnages_no_div!$C$2:$Q$136,MATCH($A24,input_tonnages_no_div!$A$2:$A$136,0),MATCH(AJ$2,input_tonnages_no_div!$C$1:$Q$1,0))*$AJ$6*$AJ$7*MCF</f>
        <v>0</v>
      </c>
      <c r="AK24" s="30">
        <f t="shared" si="56"/>
        <v>0</v>
      </c>
      <c r="AL24" s="9">
        <f t="shared" si="58"/>
        <v>0</v>
      </c>
      <c r="AM24" s="29">
        <f>INDEX(input_tonnages_no_div!$C$2:$Q$136,MATCH($A24,input_tonnages_no_div!$A$2:$A$136,0),MATCH(AM$2,input_tonnages_no_div!$C$1:$Q$1,0))*$AM$6*$AM$7*MCF</f>
        <v>0</v>
      </c>
      <c r="AN24" s="30">
        <f t="shared" si="57"/>
        <v>0</v>
      </c>
      <c r="AO24" s="9">
        <f t="shared" si="59"/>
        <v>0</v>
      </c>
      <c r="AP24" s="29">
        <f>INDEX(input_tonnages_no_div!$C$2:$Q$136,MATCH($A24,input_tonnages_no_div!$A$2:$A$136,0),MATCH(AP$2,input_tonnages_no_div!$C$1:$Q$1,0))*$AP$6*$AP$7*MCF</f>
        <v>0</v>
      </c>
      <c r="AQ24" s="30">
        <f t="shared" si="49"/>
        <v>0</v>
      </c>
      <c r="AR24" s="9">
        <f t="shared" si="55"/>
        <v>0</v>
      </c>
      <c r="AS24" s="55"/>
      <c r="AT24">
        <f t="shared" si="6"/>
        <v>12</v>
      </c>
      <c r="AU24" s="8">
        <f t="shared" si="7"/>
        <v>0</v>
      </c>
      <c r="AV24" s="8">
        <f t="shared" si="8"/>
        <v>0</v>
      </c>
      <c r="AW24" s="8">
        <f t="shared" si="9"/>
        <v>0</v>
      </c>
      <c r="AX24" s="8">
        <f t="shared" si="10"/>
        <v>0</v>
      </c>
      <c r="AY24" s="8">
        <f t="shared" si="11"/>
        <v>0</v>
      </c>
      <c r="AZ24" s="8">
        <f t="shared" si="12"/>
        <v>0</v>
      </c>
      <c r="BA24" s="8">
        <f t="shared" si="13"/>
        <v>0</v>
      </c>
      <c r="BB24" s="8">
        <f t="shared" si="14"/>
        <v>0</v>
      </c>
      <c r="BC24" s="8">
        <f t="shared" si="15"/>
        <v>0</v>
      </c>
      <c r="BD24" s="8">
        <f t="shared" si="16"/>
        <v>0</v>
      </c>
      <c r="BE24" s="8">
        <f t="shared" si="17"/>
        <v>0</v>
      </c>
      <c r="BF24" s="8">
        <f t="shared" si="18"/>
        <v>0</v>
      </c>
      <c r="BI24" s="55">
        <f t="shared" si="38"/>
        <v>0</v>
      </c>
      <c r="BJ24" s="55">
        <f t="shared" si="39"/>
        <v>0</v>
      </c>
      <c r="BK24" s="55">
        <f t="shared" si="40"/>
        <v>0</v>
      </c>
      <c r="BL24" s="55">
        <f t="shared" si="41"/>
        <v>0</v>
      </c>
      <c r="BM24" s="55">
        <f t="shared" si="42"/>
        <v>0</v>
      </c>
      <c r="BN24" s="55">
        <f t="shared" si="43"/>
        <v>0</v>
      </c>
      <c r="BO24" s="55">
        <f t="shared" si="44"/>
        <v>0</v>
      </c>
      <c r="BP24" s="55">
        <f t="shared" si="45"/>
        <v>0</v>
      </c>
      <c r="BQ24" s="55">
        <f t="shared" si="46"/>
        <v>0</v>
      </c>
      <c r="BR24" s="55">
        <f t="shared" si="47"/>
        <v>0</v>
      </c>
      <c r="BS24" s="55">
        <f t="shared" si="48"/>
        <v>0</v>
      </c>
      <c r="BT24" s="55">
        <f t="shared" si="50"/>
        <v>0</v>
      </c>
    </row>
    <row r="25" spans="1:72" x14ac:dyDescent="0.25">
      <c r="A25" s="6">
        <f>'DONNÉES '!B54</f>
        <v>13</v>
      </c>
      <c r="B25" s="8">
        <f t="shared" si="5"/>
        <v>0</v>
      </c>
      <c r="C25" s="29">
        <f>INDEX(input_tonnages_no_div!$C$2:$Q$136,MATCH($A25,input_tonnages_no_div!$A$2:$A$136,0),MATCH(C$2,input_tonnages_no_div!$C$1:$Q$1,0))*$C$6*$C$7*MCF</f>
        <v>0</v>
      </c>
      <c r="D25" s="30">
        <f t="shared" si="51"/>
        <v>0</v>
      </c>
      <c r="E25" s="9">
        <f t="shared" si="52"/>
        <v>0</v>
      </c>
      <c r="F25" s="29">
        <f>INDEX(input_tonnages_no_div!$C$2:$Q$136,MATCH($A25,input_tonnages_no_div!$A$2:$A$136,0),MATCH(F$2,input_tonnages_no_div!$C$1:$Q$1,0))*$F$6*$F$7*MCF</f>
        <v>0</v>
      </c>
      <c r="G25" s="30">
        <f t="shared" si="19"/>
        <v>0</v>
      </c>
      <c r="H25" s="9">
        <f t="shared" si="20"/>
        <v>0</v>
      </c>
      <c r="I25" s="29">
        <f>INDEX(input_tonnages_no_div!$C$2:$Q$136,MATCH($A25,input_tonnages_no_div!$A$2:$A$136,0),MATCH(I$2,input_tonnages_no_div!$C$1:$Q$1,0))*$I$6*$I$7*MCF</f>
        <v>0</v>
      </c>
      <c r="J25" s="30">
        <f t="shared" si="21"/>
        <v>0</v>
      </c>
      <c r="K25" s="9">
        <f t="shared" si="22"/>
        <v>0</v>
      </c>
      <c r="L25" s="29">
        <f>INDEX(input_tonnages_no_div!$C$2:$Q$136,MATCH($A25,input_tonnages_no_div!$A$2:$A$136,0),MATCH(L$2,input_tonnages_no_div!$C$1:$Q$1,0))*$L$6*$L$7*MCF</f>
        <v>0</v>
      </c>
      <c r="M25" s="30">
        <f t="shared" si="23"/>
        <v>0</v>
      </c>
      <c r="N25" s="9">
        <f t="shared" si="24"/>
        <v>0</v>
      </c>
      <c r="O25" s="29">
        <f>INDEX(input_tonnages_no_div!$C$2:$Q$136,MATCH($A25,input_tonnages_no_div!$A$2:$A$136,0),MATCH(O$2,input_tonnages_no_div!$C$1:$Q$1,0))*$O$6*$O$7*MCF</f>
        <v>0</v>
      </c>
      <c r="P25" s="30">
        <f t="shared" si="25"/>
        <v>0</v>
      </c>
      <c r="Q25" s="9">
        <f t="shared" si="26"/>
        <v>0</v>
      </c>
      <c r="R25" s="29">
        <f>INDEX(input_tonnages_no_div!$C$2:$Q$136,MATCH($A25,input_tonnages_no_div!$A$2:$A$136,0),MATCH(R$2,input_tonnages_no_div!$C$1:$Q$1,0))*$R$6*$R$7*MCF</f>
        <v>0</v>
      </c>
      <c r="S25" s="30">
        <f t="shared" si="27"/>
        <v>0</v>
      </c>
      <c r="T25" s="9">
        <f t="shared" si="28"/>
        <v>0</v>
      </c>
      <c r="U25" s="29">
        <f>INDEX(input_tonnages_no_div!$C$2:$Q$136,MATCH($A25,input_tonnages_no_div!$A$2:$A$136,0),MATCH(U$2,input_tonnages_no_div!$C$1:$Q$1,0))*$U$6*$U$7*MCF</f>
        <v>0</v>
      </c>
      <c r="V25" s="30">
        <f t="shared" si="29"/>
        <v>0</v>
      </c>
      <c r="W25" s="9">
        <f t="shared" si="30"/>
        <v>0</v>
      </c>
      <c r="X25" s="29">
        <f>INDEX(input_tonnages_no_div!$C$2:$Q$136,MATCH($A25,input_tonnages_no_div!$A$2:$A$136,0),MATCH(X$2,input_tonnages_no_div!$C$1:$Q$1,0))*$X$6*$X$7*MCF</f>
        <v>0</v>
      </c>
      <c r="Y25" s="30">
        <f t="shared" si="53"/>
        <v>0</v>
      </c>
      <c r="Z25" s="9">
        <f t="shared" si="54"/>
        <v>0</v>
      </c>
      <c r="AA25" s="29">
        <f>INDEX(input_tonnages_no_div!$C$2:$Q$136,MATCH($A25,input_tonnages_no_div!$A$2:$A$136,0),MATCH(AA$2,input_tonnages_no_div!$C$1:$Q$1,0))*$AA$6*$AA$7*MCF</f>
        <v>0</v>
      </c>
      <c r="AB25" s="30">
        <f t="shared" si="31"/>
        <v>0</v>
      </c>
      <c r="AC25" s="9">
        <f t="shared" si="32"/>
        <v>0</v>
      </c>
      <c r="AD25" s="29">
        <f>INDEX(input_tonnages_no_div!$C$2:$Q$136,MATCH($A25,input_tonnages_no_div!$A$2:$A$136,0),MATCH(AD$2,input_tonnages_no_div!$C$1:$Q$1,0))*$AD$6*$AD$7*MCF</f>
        <v>0</v>
      </c>
      <c r="AE25" s="30">
        <f t="shared" si="33"/>
        <v>0</v>
      </c>
      <c r="AF25" s="9">
        <f t="shared" si="34"/>
        <v>0</v>
      </c>
      <c r="AG25" s="29">
        <f>INDEX(input_tonnages_no_div!$C$2:$Q$136,MATCH($A25,input_tonnages_no_div!$A$2:$A$136,0),MATCH(AG$2,input_tonnages_no_div!$C$1:$Q$1,0))*$AG$6*$AG$7*MCF</f>
        <v>0</v>
      </c>
      <c r="AH25" s="30">
        <f t="shared" si="35"/>
        <v>0</v>
      </c>
      <c r="AI25" s="9">
        <f t="shared" si="36"/>
        <v>0</v>
      </c>
      <c r="AJ25" s="29">
        <f>INDEX(input_tonnages_no_div!$C$2:$Q$136,MATCH($A25,input_tonnages_no_div!$A$2:$A$136,0),MATCH(AJ$2,input_tonnages_no_div!$C$1:$Q$1,0))*$AJ$6*$AJ$7*MCF</f>
        <v>0</v>
      </c>
      <c r="AK25" s="30">
        <f t="shared" si="56"/>
        <v>0</v>
      </c>
      <c r="AL25" s="9">
        <f t="shared" si="58"/>
        <v>0</v>
      </c>
      <c r="AM25" s="29">
        <f>INDEX(input_tonnages_no_div!$C$2:$Q$136,MATCH($A25,input_tonnages_no_div!$A$2:$A$136,0),MATCH(AM$2,input_tonnages_no_div!$C$1:$Q$1,0))*$AM$6*$AM$7*MCF</f>
        <v>0</v>
      </c>
      <c r="AN25" s="30">
        <f t="shared" si="57"/>
        <v>0</v>
      </c>
      <c r="AO25" s="9">
        <f t="shared" si="59"/>
        <v>0</v>
      </c>
      <c r="AP25" s="29">
        <f>INDEX(input_tonnages_no_div!$C$2:$Q$136,MATCH($A25,input_tonnages_no_div!$A$2:$A$136,0),MATCH(AP$2,input_tonnages_no_div!$C$1:$Q$1,0))*$AP$6*$AP$7*MCF</f>
        <v>0</v>
      </c>
      <c r="AQ25" s="30">
        <f t="shared" si="49"/>
        <v>0</v>
      </c>
      <c r="AR25" s="9">
        <f t="shared" si="55"/>
        <v>0</v>
      </c>
      <c r="AS25" s="55"/>
      <c r="AT25">
        <f t="shared" si="6"/>
        <v>13</v>
      </c>
      <c r="AU25" s="8">
        <f t="shared" si="7"/>
        <v>0</v>
      </c>
      <c r="AV25" s="8">
        <f t="shared" si="8"/>
        <v>0</v>
      </c>
      <c r="AW25" s="8">
        <f t="shared" si="9"/>
        <v>0</v>
      </c>
      <c r="AX25" s="8">
        <f t="shared" si="10"/>
        <v>0</v>
      </c>
      <c r="AY25" s="8">
        <f t="shared" si="11"/>
        <v>0</v>
      </c>
      <c r="AZ25" s="8">
        <f t="shared" si="12"/>
        <v>0</v>
      </c>
      <c r="BA25" s="8">
        <f t="shared" si="13"/>
        <v>0</v>
      </c>
      <c r="BB25" s="8">
        <f t="shared" si="14"/>
        <v>0</v>
      </c>
      <c r="BC25" s="8">
        <f t="shared" si="15"/>
        <v>0</v>
      </c>
      <c r="BD25" s="8">
        <f t="shared" si="16"/>
        <v>0</v>
      </c>
      <c r="BE25" s="8">
        <f t="shared" si="17"/>
        <v>0</v>
      </c>
      <c r="BF25" s="8">
        <f t="shared" si="18"/>
        <v>0</v>
      </c>
      <c r="BI25" s="55">
        <f t="shared" si="38"/>
        <v>0</v>
      </c>
      <c r="BJ25" s="55">
        <f t="shared" si="39"/>
        <v>0</v>
      </c>
      <c r="BK25" s="55">
        <f t="shared" si="40"/>
        <v>0</v>
      </c>
      <c r="BL25" s="55">
        <f t="shared" si="41"/>
        <v>0</v>
      </c>
      <c r="BM25" s="55">
        <f t="shared" si="42"/>
        <v>0</v>
      </c>
      <c r="BN25" s="55">
        <f t="shared" si="43"/>
        <v>0</v>
      </c>
      <c r="BO25" s="55">
        <f t="shared" si="44"/>
        <v>0</v>
      </c>
      <c r="BP25" s="55">
        <f t="shared" si="45"/>
        <v>0</v>
      </c>
      <c r="BQ25" s="55">
        <f t="shared" si="46"/>
        <v>0</v>
      </c>
      <c r="BR25" s="55">
        <f t="shared" si="47"/>
        <v>0</v>
      </c>
      <c r="BS25" s="55">
        <f t="shared" si="48"/>
        <v>0</v>
      </c>
      <c r="BT25" s="55">
        <f t="shared" si="50"/>
        <v>0</v>
      </c>
    </row>
    <row r="26" spans="1:72" x14ac:dyDescent="0.25">
      <c r="A26" s="6">
        <f>'DONNÉES '!B55</f>
        <v>14</v>
      </c>
      <c r="B26" s="8">
        <f t="shared" si="5"/>
        <v>0</v>
      </c>
      <c r="C26" s="29">
        <f>INDEX(input_tonnages_no_div!$C$2:$Q$136,MATCH($A26,input_tonnages_no_div!$A$2:$A$136,0),MATCH(C$2,input_tonnages_no_div!$C$1:$Q$1,0))*$C$6*$C$7*MCF</f>
        <v>0</v>
      </c>
      <c r="D26" s="30">
        <f t="shared" si="51"/>
        <v>0</v>
      </c>
      <c r="E26" s="9">
        <f t="shared" si="52"/>
        <v>0</v>
      </c>
      <c r="F26" s="29">
        <f>INDEX(input_tonnages_no_div!$C$2:$Q$136,MATCH($A26,input_tonnages_no_div!$A$2:$A$136,0),MATCH(F$2,input_tonnages_no_div!$C$1:$Q$1,0))*$F$6*$F$7*MCF</f>
        <v>0</v>
      </c>
      <c r="G26" s="30">
        <f t="shared" si="19"/>
        <v>0</v>
      </c>
      <c r="H26" s="9">
        <f t="shared" si="20"/>
        <v>0</v>
      </c>
      <c r="I26" s="29">
        <f>INDEX(input_tonnages_no_div!$C$2:$Q$136,MATCH($A26,input_tonnages_no_div!$A$2:$A$136,0),MATCH(I$2,input_tonnages_no_div!$C$1:$Q$1,0))*$I$6*$I$7*MCF</f>
        <v>0</v>
      </c>
      <c r="J26" s="30">
        <f t="shared" si="21"/>
        <v>0</v>
      </c>
      <c r="K26" s="9">
        <f t="shared" si="22"/>
        <v>0</v>
      </c>
      <c r="L26" s="29">
        <f>INDEX(input_tonnages_no_div!$C$2:$Q$136,MATCH($A26,input_tonnages_no_div!$A$2:$A$136,0),MATCH(L$2,input_tonnages_no_div!$C$1:$Q$1,0))*$L$6*$L$7*MCF</f>
        <v>0</v>
      </c>
      <c r="M26" s="30">
        <f t="shared" si="23"/>
        <v>0</v>
      </c>
      <c r="N26" s="9">
        <f t="shared" si="24"/>
        <v>0</v>
      </c>
      <c r="O26" s="29">
        <f>INDEX(input_tonnages_no_div!$C$2:$Q$136,MATCH($A26,input_tonnages_no_div!$A$2:$A$136,0),MATCH(O$2,input_tonnages_no_div!$C$1:$Q$1,0))*$O$6*$O$7*MCF</f>
        <v>0</v>
      </c>
      <c r="P26" s="30">
        <f t="shared" si="25"/>
        <v>0</v>
      </c>
      <c r="Q26" s="9">
        <f t="shared" si="26"/>
        <v>0</v>
      </c>
      <c r="R26" s="29">
        <f>INDEX(input_tonnages_no_div!$C$2:$Q$136,MATCH($A26,input_tonnages_no_div!$A$2:$A$136,0),MATCH(R$2,input_tonnages_no_div!$C$1:$Q$1,0))*$R$6*$R$7*MCF</f>
        <v>0</v>
      </c>
      <c r="S26" s="30">
        <f t="shared" si="27"/>
        <v>0</v>
      </c>
      <c r="T26" s="9">
        <f t="shared" si="28"/>
        <v>0</v>
      </c>
      <c r="U26" s="29">
        <f>INDEX(input_tonnages_no_div!$C$2:$Q$136,MATCH($A26,input_tonnages_no_div!$A$2:$A$136,0),MATCH(U$2,input_tonnages_no_div!$C$1:$Q$1,0))*$U$6*$U$7*MCF</f>
        <v>0</v>
      </c>
      <c r="V26" s="30">
        <f t="shared" si="29"/>
        <v>0</v>
      </c>
      <c r="W26" s="9">
        <f t="shared" si="30"/>
        <v>0</v>
      </c>
      <c r="X26" s="29">
        <f>INDEX(input_tonnages_no_div!$C$2:$Q$136,MATCH($A26,input_tonnages_no_div!$A$2:$A$136,0),MATCH(X$2,input_tonnages_no_div!$C$1:$Q$1,0))*$X$6*$X$7*MCF</f>
        <v>0</v>
      </c>
      <c r="Y26" s="30">
        <f t="shared" si="53"/>
        <v>0</v>
      </c>
      <c r="Z26" s="9">
        <f t="shared" si="54"/>
        <v>0</v>
      </c>
      <c r="AA26" s="29">
        <f>INDEX(input_tonnages_no_div!$C$2:$Q$136,MATCH($A26,input_tonnages_no_div!$A$2:$A$136,0),MATCH(AA$2,input_tonnages_no_div!$C$1:$Q$1,0))*$AA$6*$AA$7*MCF</f>
        <v>0</v>
      </c>
      <c r="AB26" s="30">
        <f t="shared" si="31"/>
        <v>0</v>
      </c>
      <c r="AC26" s="9">
        <f t="shared" si="32"/>
        <v>0</v>
      </c>
      <c r="AD26" s="29">
        <f>INDEX(input_tonnages_no_div!$C$2:$Q$136,MATCH($A26,input_tonnages_no_div!$A$2:$A$136,0),MATCH(AD$2,input_tonnages_no_div!$C$1:$Q$1,0))*$AD$6*$AD$7*MCF</f>
        <v>0</v>
      </c>
      <c r="AE26" s="30">
        <f t="shared" si="33"/>
        <v>0</v>
      </c>
      <c r="AF26" s="9">
        <f t="shared" si="34"/>
        <v>0</v>
      </c>
      <c r="AG26" s="29">
        <f>INDEX(input_tonnages_no_div!$C$2:$Q$136,MATCH($A26,input_tonnages_no_div!$A$2:$A$136,0),MATCH(AG$2,input_tonnages_no_div!$C$1:$Q$1,0))*$AG$6*$AG$7*MCF</f>
        <v>0</v>
      </c>
      <c r="AH26" s="30">
        <f t="shared" si="35"/>
        <v>0</v>
      </c>
      <c r="AI26" s="9">
        <f t="shared" si="36"/>
        <v>0</v>
      </c>
      <c r="AJ26" s="29">
        <f>INDEX(input_tonnages_no_div!$C$2:$Q$136,MATCH($A26,input_tonnages_no_div!$A$2:$A$136,0),MATCH(AJ$2,input_tonnages_no_div!$C$1:$Q$1,0))*$AJ$6*$AJ$7*MCF</f>
        <v>0</v>
      </c>
      <c r="AK26" s="30">
        <f t="shared" si="56"/>
        <v>0</v>
      </c>
      <c r="AL26" s="9">
        <f t="shared" si="58"/>
        <v>0</v>
      </c>
      <c r="AM26" s="29">
        <f>INDEX(input_tonnages_no_div!$C$2:$Q$136,MATCH($A26,input_tonnages_no_div!$A$2:$A$136,0),MATCH(AM$2,input_tonnages_no_div!$C$1:$Q$1,0))*$AM$6*$AM$7*MCF</f>
        <v>0</v>
      </c>
      <c r="AN26" s="30">
        <f t="shared" si="57"/>
        <v>0</v>
      </c>
      <c r="AO26" s="9">
        <f t="shared" si="59"/>
        <v>0</v>
      </c>
      <c r="AP26" s="29">
        <f>INDEX(input_tonnages_no_div!$C$2:$Q$136,MATCH($A26,input_tonnages_no_div!$A$2:$A$136,0),MATCH(AP$2,input_tonnages_no_div!$C$1:$Q$1,0))*$AP$6*$AP$7*MCF</f>
        <v>0</v>
      </c>
      <c r="AQ26" s="30">
        <f t="shared" si="49"/>
        <v>0</v>
      </c>
      <c r="AR26" s="9">
        <f t="shared" si="55"/>
        <v>0</v>
      </c>
      <c r="AS26" s="55"/>
      <c r="AT26">
        <f t="shared" si="6"/>
        <v>14</v>
      </c>
      <c r="AU26" s="8">
        <f t="shared" si="7"/>
        <v>0</v>
      </c>
      <c r="AV26" s="8">
        <f t="shared" si="8"/>
        <v>0</v>
      </c>
      <c r="AW26" s="8">
        <f t="shared" si="9"/>
        <v>0</v>
      </c>
      <c r="AX26" s="8">
        <f t="shared" si="10"/>
        <v>0</v>
      </c>
      <c r="AY26" s="8">
        <f t="shared" si="11"/>
        <v>0</v>
      </c>
      <c r="AZ26" s="8">
        <f t="shared" si="12"/>
        <v>0</v>
      </c>
      <c r="BA26" s="8">
        <f t="shared" si="13"/>
        <v>0</v>
      </c>
      <c r="BB26" s="8">
        <f t="shared" si="14"/>
        <v>0</v>
      </c>
      <c r="BC26" s="8">
        <f t="shared" si="15"/>
        <v>0</v>
      </c>
      <c r="BD26" s="8">
        <f t="shared" si="16"/>
        <v>0</v>
      </c>
      <c r="BE26" s="8">
        <f t="shared" si="17"/>
        <v>0</v>
      </c>
      <c r="BF26" s="8">
        <f t="shared" si="18"/>
        <v>0</v>
      </c>
      <c r="BI26" s="55">
        <f t="shared" si="38"/>
        <v>0</v>
      </c>
      <c r="BJ26" s="55">
        <f t="shared" si="39"/>
        <v>0</v>
      </c>
      <c r="BK26" s="55">
        <f t="shared" si="40"/>
        <v>0</v>
      </c>
      <c r="BL26" s="55">
        <f t="shared" si="41"/>
        <v>0</v>
      </c>
      <c r="BM26" s="55">
        <f t="shared" si="42"/>
        <v>0</v>
      </c>
      <c r="BN26" s="55">
        <f t="shared" si="43"/>
        <v>0</v>
      </c>
      <c r="BO26" s="55">
        <f t="shared" si="44"/>
        <v>0</v>
      </c>
      <c r="BP26" s="55">
        <f t="shared" si="45"/>
        <v>0</v>
      </c>
      <c r="BQ26" s="55">
        <f t="shared" si="46"/>
        <v>0</v>
      </c>
      <c r="BR26" s="55">
        <f t="shared" si="47"/>
        <v>0</v>
      </c>
      <c r="BS26" s="55">
        <f t="shared" si="48"/>
        <v>0</v>
      </c>
      <c r="BT26" s="55">
        <f t="shared" si="50"/>
        <v>0</v>
      </c>
    </row>
    <row r="27" spans="1:72" x14ac:dyDescent="0.25">
      <c r="A27" s="6">
        <f>'DONNÉES '!B56</f>
        <v>15</v>
      </c>
      <c r="B27" s="8">
        <f t="shared" si="5"/>
        <v>0</v>
      </c>
      <c r="C27" s="29">
        <f>INDEX(input_tonnages_no_div!$C$2:$Q$136,MATCH($A27,input_tonnages_no_div!$A$2:$A$136,0),MATCH(C$2,input_tonnages_no_div!$C$1:$Q$1,0))*$C$6*$C$7*MCF</f>
        <v>0</v>
      </c>
      <c r="D27" s="30">
        <f t="shared" si="51"/>
        <v>0</v>
      </c>
      <c r="E27" s="9">
        <f t="shared" si="52"/>
        <v>0</v>
      </c>
      <c r="F27" s="29">
        <f>INDEX(input_tonnages_no_div!$C$2:$Q$136,MATCH($A27,input_tonnages_no_div!$A$2:$A$136,0),MATCH(F$2,input_tonnages_no_div!$C$1:$Q$1,0))*$F$6*$F$7*MCF</f>
        <v>0</v>
      </c>
      <c r="G27" s="30">
        <f t="shared" si="19"/>
        <v>0</v>
      </c>
      <c r="H27" s="9">
        <f t="shared" si="20"/>
        <v>0</v>
      </c>
      <c r="I27" s="29">
        <f>INDEX(input_tonnages_no_div!$C$2:$Q$136,MATCH($A27,input_tonnages_no_div!$A$2:$A$136,0),MATCH(I$2,input_tonnages_no_div!$C$1:$Q$1,0))*$I$6*$I$7*MCF</f>
        <v>0</v>
      </c>
      <c r="J27" s="30">
        <f t="shared" si="21"/>
        <v>0</v>
      </c>
      <c r="K27" s="9">
        <f t="shared" si="22"/>
        <v>0</v>
      </c>
      <c r="L27" s="29">
        <f>INDEX(input_tonnages_no_div!$C$2:$Q$136,MATCH($A27,input_tonnages_no_div!$A$2:$A$136,0),MATCH(L$2,input_tonnages_no_div!$C$1:$Q$1,0))*$L$6*$L$7*MCF</f>
        <v>0</v>
      </c>
      <c r="M27" s="30">
        <f t="shared" si="23"/>
        <v>0</v>
      </c>
      <c r="N27" s="9">
        <f t="shared" si="24"/>
        <v>0</v>
      </c>
      <c r="O27" s="29">
        <f>INDEX(input_tonnages_no_div!$C$2:$Q$136,MATCH($A27,input_tonnages_no_div!$A$2:$A$136,0),MATCH(O$2,input_tonnages_no_div!$C$1:$Q$1,0))*$O$6*$O$7*MCF</f>
        <v>0</v>
      </c>
      <c r="P27" s="30">
        <f t="shared" si="25"/>
        <v>0</v>
      </c>
      <c r="Q27" s="9">
        <f t="shared" si="26"/>
        <v>0</v>
      </c>
      <c r="R27" s="29">
        <f>INDEX(input_tonnages_no_div!$C$2:$Q$136,MATCH($A27,input_tonnages_no_div!$A$2:$A$136,0),MATCH(R$2,input_tonnages_no_div!$C$1:$Q$1,0))*$R$6*$R$7*MCF</f>
        <v>0</v>
      </c>
      <c r="S27" s="30">
        <f t="shared" si="27"/>
        <v>0</v>
      </c>
      <c r="T27" s="9">
        <f t="shared" si="28"/>
        <v>0</v>
      </c>
      <c r="U27" s="29">
        <f>INDEX(input_tonnages_no_div!$C$2:$Q$136,MATCH($A27,input_tonnages_no_div!$A$2:$A$136,0),MATCH(U$2,input_tonnages_no_div!$C$1:$Q$1,0))*$U$6*$U$7*MCF</f>
        <v>0</v>
      </c>
      <c r="V27" s="30">
        <f t="shared" si="29"/>
        <v>0</v>
      </c>
      <c r="W27" s="9">
        <f t="shared" si="30"/>
        <v>0</v>
      </c>
      <c r="X27" s="29">
        <f>INDEX(input_tonnages_no_div!$C$2:$Q$136,MATCH($A27,input_tonnages_no_div!$A$2:$A$136,0),MATCH(X$2,input_tonnages_no_div!$C$1:$Q$1,0))*$X$6*$X$7*MCF</f>
        <v>0</v>
      </c>
      <c r="Y27" s="30">
        <f t="shared" si="53"/>
        <v>0</v>
      </c>
      <c r="Z27" s="9">
        <f t="shared" si="54"/>
        <v>0</v>
      </c>
      <c r="AA27" s="29">
        <f>INDEX(input_tonnages_no_div!$C$2:$Q$136,MATCH($A27,input_tonnages_no_div!$A$2:$A$136,0),MATCH(AA$2,input_tonnages_no_div!$C$1:$Q$1,0))*$AA$6*$AA$7*MCF</f>
        <v>0</v>
      </c>
      <c r="AB27" s="30">
        <f t="shared" si="31"/>
        <v>0</v>
      </c>
      <c r="AC27" s="9">
        <f t="shared" si="32"/>
        <v>0</v>
      </c>
      <c r="AD27" s="29">
        <f>INDEX(input_tonnages_no_div!$C$2:$Q$136,MATCH($A27,input_tonnages_no_div!$A$2:$A$136,0),MATCH(AD$2,input_tonnages_no_div!$C$1:$Q$1,0))*$AD$6*$AD$7*MCF</f>
        <v>0</v>
      </c>
      <c r="AE27" s="30">
        <f t="shared" si="33"/>
        <v>0</v>
      </c>
      <c r="AF27" s="9">
        <f t="shared" si="34"/>
        <v>0</v>
      </c>
      <c r="AG27" s="29">
        <f>INDEX(input_tonnages_no_div!$C$2:$Q$136,MATCH($A27,input_tonnages_no_div!$A$2:$A$136,0),MATCH(AG$2,input_tonnages_no_div!$C$1:$Q$1,0))*$AG$6*$AG$7*MCF</f>
        <v>0</v>
      </c>
      <c r="AH27" s="30">
        <f t="shared" si="35"/>
        <v>0</v>
      </c>
      <c r="AI27" s="9">
        <f t="shared" si="36"/>
        <v>0</v>
      </c>
      <c r="AJ27" s="29">
        <f>INDEX(input_tonnages_no_div!$C$2:$Q$136,MATCH($A27,input_tonnages_no_div!$A$2:$A$136,0),MATCH(AJ$2,input_tonnages_no_div!$C$1:$Q$1,0))*$AJ$6*$AJ$7*MCF</f>
        <v>0</v>
      </c>
      <c r="AK27" s="30">
        <f t="shared" si="56"/>
        <v>0</v>
      </c>
      <c r="AL27" s="9">
        <f t="shared" si="58"/>
        <v>0</v>
      </c>
      <c r="AM27" s="29">
        <f>INDEX(input_tonnages_no_div!$C$2:$Q$136,MATCH($A27,input_tonnages_no_div!$A$2:$A$136,0),MATCH(AM$2,input_tonnages_no_div!$C$1:$Q$1,0))*$AM$6*$AM$7*MCF</f>
        <v>0</v>
      </c>
      <c r="AN27" s="30">
        <f t="shared" si="57"/>
        <v>0</v>
      </c>
      <c r="AO27" s="9">
        <f t="shared" si="59"/>
        <v>0</v>
      </c>
      <c r="AP27" s="29">
        <f>INDEX(input_tonnages_no_div!$C$2:$Q$136,MATCH($A27,input_tonnages_no_div!$A$2:$A$136,0),MATCH(AP$2,input_tonnages_no_div!$C$1:$Q$1,0))*$AP$6*$AP$7*MCF</f>
        <v>0</v>
      </c>
      <c r="AQ27" s="30">
        <f t="shared" si="49"/>
        <v>0</v>
      </c>
      <c r="AR27" s="9">
        <f t="shared" si="55"/>
        <v>0</v>
      </c>
      <c r="AS27" s="55"/>
      <c r="AT27">
        <f t="shared" si="6"/>
        <v>15</v>
      </c>
      <c r="AU27" s="8">
        <f t="shared" si="7"/>
        <v>0</v>
      </c>
      <c r="AV27" s="8">
        <f t="shared" si="8"/>
        <v>0</v>
      </c>
      <c r="AW27" s="8">
        <f t="shared" si="9"/>
        <v>0</v>
      </c>
      <c r="AX27" s="8">
        <f t="shared" si="10"/>
        <v>0</v>
      </c>
      <c r="AY27" s="8">
        <f t="shared" si="11"/>
        <v>0</v>
      </c>
      <c r="AZ27" s="8">
        <f t="shared" si="12"/>
        <v>0</v>
      </c>
      <c r="BA27" s="8">
        <f t="shared" si="13"/>
        <v>0</v>
      </c>
      <c r="BB27" s="8">
        <f t="shared" si="14"/>
        <v>0</v>
      </c>
      <c r="BC27" s="8">
        <f t="shared" si="15"/>
        <v>0</v>
      </c>
      <c r="BD27" s="8">
        <f t="shared" si="16"/>
        <v>0</v>
      </c>
      <c r="BE27" s="8">
        <f t="shared" si="17"/>
        <v>0</v>
      </c>
      <c r="BF27" s="8">
        <f t="shared" si="18"/>
        <v>0</v>
      </c>
      <c r="BI27" s="55">
        <f t="shared" si="38"/>
        <v>0</v>
      </c>
      <c r="BJ27" s="55">
        <f t="shared" si="39"/>
        <v>0</v>
      </c>
      <c r="BK27" s="55">
        <f t="shared" si="40"/>
        <v>0</v>
      </c>
      <c r="BL27" s="55">
        <f t="shared" si="41"/>
        <v>0</v>
      </c>
      <c r="BM27" s="55">
        <f t="shared" si="42"/>
        <v>0</v>
      </c>
      <c r="BN27" s="55">
        <f t="shared" si="43"/>
        <v>0</v>
      </c>
      <c r="BO27" s="55">
        <f t="shared" si="44"/>
        <v>0</v>
      </c>
      <c r="BP27" s="55">
        <f t="shared" si="45"/>
        <v>0</v>
      </c>
      <c r="BQ27" s="55">
        <f t="shared" si="46"/>
        <v>0</v>
      </c>
      <c r="BR27" s="55">
        <f t="shared" si="47"/>
        <v>0</v>
      </c>
      <c r="BS27" s="55">
        <f t="shared" si="48"/>
        <v>0</v>
      </c>
      <c r="BT27" s="55">
        <f t="shared" si="50"/>
        <v>0</v>
      </c>
    </row>
    <row r="28" spans="1:72" x14ac:dyDescent="0.25">
      <c r="A28" s="6">
        <f>'DONNÉES '!B57</f>
        <v>16</v>
      </c>
      <c r="B28" s="8">
        <f t="shared" si="5"/>
        <v>0</v>
      </c>
      <c r="C28" s="29">
        <f>INDEX(input_tonnages_no_div!$C$2:$Q$136,MATCH($A28,input_tonnages_no_div!$A$2:$A$136,0),MATCH(C$2,input_tonnages_no_div!$C$1:$Q$1,0))*$C$6*$C$7*MCF</f>
        <v>0</v>
      </c>
      <c r="D28" s="30">
        <f t="shared" si="51"/>
        <v>0</v>
      </c>
      <c r="E28" s="9">
        <f t="shared" si="52"/>
        <v>0</v>
      </c>
      <c r="F28" s="29">
        <f>INDEX(input_tonnages_no_div!$C$2:$Q$136,MATCH($A28,input_tonnages_no_div!$A$2:$A$136,0),MATCH(F$2,input_tonnages_no_div!$C$1:$Q$1,0))*$F$6*$F$7*MCF</f>
        <v>0</v>
      </c>
      <c r="G28" s="30">
        <f t="shared" si="19"/>
        <v>0</v>
      </c>
      <c r="H28" s="9">
        <f t="shared" si="20"/>
        <v>0</v>
      </c>
      <c r="I28" s="29">
        <f>INDEX(input_tonnages_no_div!$C$2:$Q$136,MATCH($A28,input_tonnages_no_div!$A$2:$A$136,0),MATCH(I$2,input_tonnages_no_div!$C$1:$Q$1,0))*$I$6*$I$7*MCF</f>
        <v>0</v>
      </c>
      <c r="J28" s="30">
        <f t="shared" si="21"/>
        <v>0</v>
      </c>
      <c r="K28" s="9">
        <f t="shared" si="22"/>
        <v>0</v>
      </c>
      <c r="L28" s="29">
        <f>INDEX(input_tonnages_no_div!$C$2:$Q$136,MATCH($A28,input_tonnages_no_div!$A$2:$A$136,0),MATCH(L$2,input_tonnages_no_div!$C$1:$Q$1,0))*$L$6*$L$7*MCF</f>
        <v>0</v>
      </c>
      <c r="M28" s="30">
        <f t="shared" si="23"/>
        <v>0</v>
      </c>
      <c r="N28" s="9">
        <f t="shared" si="24"/>
        <v>0</v>
      </c>
      <c r="O28" s="29">
        <f>INDEX(input_tonnages_no_div!$C$2:$Q$136,MATCH($A28,input_tonnages_no_div!$A$2:$A$136,0),MATCH(O$2,input_tonnages_no_div!$C$1:$Q$1,0))*$O$6*$O$7*MCF</f>
        <v>0</v>
      </c>
      <c r="P28" s="30">
        <f t="shared" si="25"/>
        <v>0</v>
      </c>
      <c r="Q28" s="9">
        <f t="shared" si="26"/>
        <v>0</v>
      </c>
      <c r="R28" s="29">
        <f>INDEX(input_tonnages_no_div!$C$2:$Q$136,MATCH($A28,input_tonnages_no_div!$A$2:$A$136,0),MATCH(R$2,input_tonnages_no_div!$C$1:$Q$1,0))*$R$6*$R$7*MCF</f>
        <v>0</v>
      </c>
      <c r="S28" s="30">
        <f t="shared" si="27"/>
        <v>0</v>
      </c>
      <c r="T28" s="9">
        <f t="shared" si="28"/>
        <v>0</v>
      </c>
      <c r="U28" s="29">
        <f>INDEX(input_tonnages_no_div!$C$2:$Q$136,MATCH($A28,input_tonnages_no_div!$A$2:$A$136,0),MATCH(U$2,input_tonnages_no_div!$C$1:$Q$1,0))*$U$6*$U$7*MCF</f>
        <v>0</v>
      </c>
      <c r="V28" s="30">
        <f t="shared" si="29"/>
        <v>0</v>
      </c>
      <c r="W28" s="9">
        <f t="shared" si="30"/>
        <v>0</v>
      </c>
      <c r="X28" s="29">
        <f>INDEX(input_tonnages_no_div!$C$2:$Q$136,MATCH($A28,input_tonnages_no_div!$A$2:$A$136,0),MATCH(X$2,input_tonnages_no_div!$C$1:$Q$1,0))*$X$6*$X$7*MCF</f>
        <v>0</v>
      </c>
      <c r="Y28" s="30">
        <f t="shared" si="53"/>
        <v>0</v>
      </c>
      <c r="Z28" s="9">
        <f t="shared" si="54"/>
        <v>0</v>
      </c>
      <c r="AA28" s="29">
        <f>INDEX(input_tonnages_no_div!$C$2:$Q$136,MATCH($A28,input_tonnages_no_div!$A$2:$A$136,0),MATCH(AA$2,input_tonnages_no_div!$C$1:$Q$1,0))*$AA$6*$AA$7*MCF</f>
        <v>0</v>
      </c>
      <c r="AB28" s="30">
        <f t="shared" si="31"/>
        <v>0</v>
      </c>
      <c r="AC28" s="9">
        <f t="shared" si="32"/>
        <v>0</v>
      </c>
      <c r="AD28" s="29">
        <f>INDEX(input_tonnages_no_div!$C$2:$Q$136,MATCH($A28,input_tonnages_no_div!$A$2:$A$136,0),MATCH(AD$2,input_tonnages_no_div!$C$1:$Q$1,0))*$AD$6*$AD$7*MCF</f>
        <v>0</v>
      </c>
      <c r="AE28" s="30">
        <f t="shared" si="33"/>
        <v>0</v>
      </c>
      <c r="AF28" s="9">
        <f t="shared" si="34"/>
        <v>0</v>
      </c>
      <c r="AG28" s="29">
        <f>INDEX(input_tonnages_no_div!$C$2:$Q$136,MATCH($A28,input_tonnages_no_div!$A$2:$A$136,0),MATCH(AG$2,input_tonnages_no_div!$C$1:$Q$1,0))*$AG$6*$AG$7*MCF</f>
        <v>0</v>
      </c>
      <c r="AH28" s="30">
        <f t="shared" si="35"/>
        <v>0</v>
      </c>
      <c r="AI28" s="9">
        <f t="shared" si="36"/>
        <v>0</v>
      </c>
      <c r="AJ28" s="29">
        <f>INDEX(input_tonnages_no_div!$C$2:$Q$136,MATCH($A28,input_tonnages_no_div!$A$2:$A$136,0),MATCH(AJ$2,input_tonnages_no_div!$C$1:$Q$1,0))*$AJ$6*$AJ$7*MCF</f>
        <v>0</v>
      </c>
      <c r="AK28" s="30">
        <f t="shared" si="56"/>
        <v>0</v>
      </c>
      <c r="AL28" s="9">
        <f t="shared" si="58"/>
        <v>0</v>
      </c>
      <c r="AM28" s="29">
        <f>INDEX(input_tonnages_no_div!$C$2:$Q$136,MATCH($A28,input_tonnages_no_div!$A$2:$A$136,0),MATCH(AM$2,input_tonnages_no_div!$C$1:$Q$1,0))*$AM$6*$AM$7*MCF</f>
        <v>0</v>
      </c>
      <c r="AN28" s="30">
        <f t="shared" si="57"/>
        <v>0</v>
      </c>
      <c r="AO28" s="9">
        <f t="shared" si="59"/>
        <v>0</v>
      </c>
      <c r="AP28" s="29">
        <f>INDEX(input_tonnages_no_div!$C$2:$Q$136,MATCH($A28,input_tonnages_no_div!$A$2:$A$136,0),MATCH(AP$2,input_tonnages_no_div!$C$1:$Q$1,0))*$AP$6*$AP$7*MCF</f>
        <v>0</v>
      </c>
      <c r="AQ28" s="30">
        <f t="shared" si="49"/>
        <v>0</v>
      </c>
      <c r="AR28" s="9">
        <f t="shared" si="55"/>
        <v>0</v>
      </c>
      <c r="AS28" s="55"/>
      <c r="AT28">
        <f t="shared" si="6"/>
        <v>16</v>
      </c>
      <c r="AU28" s="8">
        <f t="shared" si="7"/>
        <v>0</v>
      </c>
      <c r="AV28" s="8">
        <f t="shared" si="8"/>
        <v>0</v>
      </c>
      <c r="AW28" s="8">
        <f t="shared" si="9"/>
        <v>0</v>
      </c>
      <c r="AX28" s="8">
        <f t="shared" si="10"/>
        <v>0</v>
      </c>
      <c r="AY28" s="8">
        <f t="shared" si="11"/>
        <v>0</v>
      </c>
      <c r="AZ28" s="8">
        <f t="shared" si="12"/>
        <v>0</v>
      </c>
      <c r="BA28" s="8">
        <f t="shared" si="13"/>
        <v>0</v>
      </c>
      <c r="BB28" s="8">
        <f t="shared" si="14"/>
        <v>0</v>
      </c>
      <c r="BC28" s="8">
        <f t="shared" si="15"/>
        <v>0</v>
      </c>
      <c r="BD28" s="8">
        <f t="shared" si="16"/>
        <v>0</v>
      </c>
      <c r="BE28" s="8">
        <f t="shared" si="17"/>
        <v>0</v>
      </c>
      <c r="BF28" s="8">
        <f t="shared" si="18"/>
        <v>0</v>
      </c>
      <c r="BI28" s="55">
        <f t="shared" si="38"/>
        <v>0</v>
      </c>
      <c r="BJ28" s="55">
        <f t="shared" si="39"/>
        <v>0</v>
      </c>
      <c r="BK28" s="55">
        <f t="shared" si="40"/>
        <v>0</v>
      </c>
      <c r="BL28" s="55">
        <f t="shared" si="41"/>
        <v>0</v>
      </c>
      <c r="BM28" s="55">
        <f t="shared" si="42"/>
        <v>0</v>
      </c>
      <c r="BN28" s="55">
        <f t="shared" si="43"/>
        <v>0</v>
      </c>
      <c r="BO28" s="55">
        <f t="shared" si="44"/>
        <v>0</v>
      </c>
      <c r="BP28" s="55">
        <f t="shared" si="45"/>
        <v>0</v>
      </c>
      <c r="BQ28" s="55">
        <f t="shared" si="46"/>
        <v>0</v>
      </c>
      <c r="BR28" s="55">
        <f t="shared" si="47"/>
        <v>0</v>
      </c>
      <c r="BS28" s="55">
        <f t="shared" si="48"/>
        <v>0</v>
      </c>
      <c r="BT28" s="55">
        <f t="shared" si="50"/>
        <v>0</v>
      </c>
    </row>
    <row r="29" spans="1:72" x14ac:dyDescent="0.25">
      <c r="A29" s="6">
        <f>'DONNÉES '!B58</f>
        <v>17</v>
      </c>
      <c r="B29" s="8">
        <f t="shared" si="5"/>
        <v>0</v>
      </c>
      <c r="C29" s="29">
        <f>INDEX(input_tonnages_no_div!$C$2:$Q$136,MATCH($A29,input_tonnages_no_div!$A$2:$A$136,0),MATCH(C$2,input_tonnages_no_div!$C$1:$Q$1,0))*$C$6*$C$7*MCF</f>
        <v>0</v>
      </c>
      <c r="D29" s="30">
        <f t="shared" si="51"/>
        <v>0</v>
      </c>
      <c r="E29" s="9">
        <f t="shared" si="52"/>
        <v>0</v>
      </c>
      <c r="F29" s="29">
        <f>INDEX(input_tonnages_no_div!$C$2:$Q$136,MATCH($A29,input_tonnages_no_div!$A$2:$A$136,0),MATCH(F$2,input_tonnages_no_div!$C$1:$Q$1,0))*$F$6*$F$7*MCF</f>
        <v>0</v>
      </c>
      <c r="G29" s="30">
        <f t="shared" si="19"/>
        <v>0</v>
      </c>
      <c r="H29" s="9">
        <f t="shared" si="20"/>
        <v>0</v>
      </c>
      <c r="I29" s="29">
        <f>INDEX(input_tonnages_no_div!$C$2:$Q$136,MATCH($A29,input_tonnages_no_div!$A$2:$A$136,0),MATCH(I$2,input_tonnages_no_div!$C$1:$Q$1,0))*$I$6*$I$7*MCF</f>
        <v>0</v>
      </c>
      <c r="J29" s="30">
        <f t="shared" si="21"/>
        <v>0</v>
      </c>
      <c r="K29" s="9">
        <f t="shared" si="22"/>
        <v>0</v>
      </c>
      <c r="L29" s="29">
        <f>INDEX(input_tonnages_no_div!$C$2:$Q$136,MATCH($A29,input_tonnages_no_div!$A$2:$A$136,0),MATCH(L$2,input_tonnages_no_div!$C$1:$Q$1,0))*$L$6*$L$7*MCF</f>
        <v>0</v>
      </c>
      <c r="M29" s="30">
        <f t="shared" si="23"/>
        <v>0</v>
      </c>
      <c r="N29" s="9">
        <f t="shared" si="24"/>
        <v>0</v>
      </c>
      <c r="O29" s="29">
        <f>INDEX(input_tonnages_no_div!$C$2:$Q$136,MATCH($A29,input_tonnages_no_div!$A$2:$A$136,0),MATCH(O$2,input_tonnages_no_div!$C$1:$Q$1,0))*$O$6*$O$7*MCF</f>
        <v>0</v>
      </c>
      <c r="P29" s="30">
        <f t="shared" si="25"/>
        <v>0</v>
      </c>
      <c r="Q29" s="9">
        <f t="shared" si="26"/>
        <v>0</v>
      </c>
      <c r="R29" s="29">
        <f>INDEX(input_tonnages_no_div!$C$2:$Q$136,MATCH($A29,input_tonnages_no_div!$A$2:$A$136,0),MATCH(R$2,input_tonnages_no_div!$C$1:$Q$1,0))*$R$6*$R$7*MCF</f>
        <v>0</v>
      </c>
      <c r="S29" s="30">
        <f t="shared" si="27"/>
        <v>0</v>
      </c>
      <c r="T29" s="9">
        <f t="shared" si="28"/>
        <v>0</v>
      </c>
      <c r="U29" s="29">
        <f>INDEX(input_tonnages_no_div!$C$2:$Q$136,MATCH($A29,input_tonnages_no_div!$A$2:$A$136,0),MATCH(U$2,input_tonnages_no_div!$C$1:$Q$1,0))*$U$6*$U$7*MCF</f>
        <v>0</v>
      </c>
      <c r="V29" s="30">
        <f t="shared" si="29"/>
        <v>0</v>
      </c>
      <c r="W29" s="9">
        <f t="shared" si="30"/>
        <v>0</v>
      </c>
      <c r="X29" s="29">
        <f>INDEX(input_tonnages_no_div!$C$2:$Q$136,MATCH($A29,input_tonnages_no_div!$A$2:$A$136,0),MATCH(X$2,input_tonnages_no_div!$C$1:$Q$1,0))*$X$6*$X$7*MCF</f>
        <v>0</v>
      </c>
      <c r="Y29" s="30">
        <f t="shared" si="53"/>
        <v>0</v>
      </c>
      <c r="Z29" s="9">
        <f t="shared" si="54"/>
        <v>0</v>
      </c>
      <c r="AA29" s="29">
        <f>INDEX(input_tonnages_no_div!$C$2:$Q$136,MATCH($A29,input_tonnages_no_div!$A$2:$A$136,0),MATCH(AA$2,input_tonnages_no_div!$C$1:$Q$1,0))*$AA$6*$AA$7*MCF</f>
        <v>0</v>
      </c>
      <c r="AB29" s="30">
        <f t="shared" si="31"/>
        <v>0</v>
      </c>
      <c r="AC29" s="9">
        <f t="shared" si="32"/>
        <v>0</v>
      </c>
      <c r="AD29" s="29">
        <f>INDEX(input_tonnages_no_div!$C$2:$Q$136,MATCH($A29,input_tonnages_no_div!$A$2:$A$136,0),MATCH(AD$2,input_tonnages_no_div!$C$1:$Q$1,0))*$AD$6*$AD$7*MCF</f>
        <v>0</v>
      </c>
      <c r="AE29" s="30">
        <f t="shared" si="33"/>
        <v>0</v>
      </c>
      <c r="AF29" s="9">
        <f t="shared" si="34"/>
        <v>0</v>
      </c>
      <c r="AG29" s="29">
        <f>INDEX(input_tonnages_no_div!$C$2:$Q$136,MATCH($A29,input_tonnages_no_div!$A$2:$A$136,0),MATCH(AG$2,input_tonnages_no_div!$C$1:$Q$1,0))*$AG$6*$AG$7*MCF</f>
        <v>0</v>
      </c>
      <c r="AH29" s="30">
        <f t="shared" si="35"/>
        <v>0</v>
      </c>
      <c r="AI29" s="9">
        <f t="shared" si="36"/>
        <v>0</v>
      </c>
      <c r="AJ29" s="29">
        <f>INDEX(input_tonnages_no_div!$C$2:$Q$136,MATCH($A29,input_tonnages_no_div!$A$2:$A$136,0),MATCH(AJ$2,input_tonnages_no_div!$C$1:$Q$1,0))*$AJ$6*$AJ$7*MCF</f>
        <v>0</v>
      </c>
      <c r="AK29" s="30">
        <f t="shared" si="56"/>
        <v>0</v>
      </c>
      <c r="AL29" s="9">
        <f t="shared" si="58"/>
        <v>0</v>
      </c>
      <c r="AM29" s="29">
        <f>INDEX(input_tonnages_no_div!$C$2:$Q$136,MATCH($A29,input_tonnages_no_div!$A$2:$A$136,0),MATCH(AM$2,input_tonnages_no_div!$C$1:$Q$1,0))*$AM$6*$AM$7*MCF</f>
        <v>0</v>
      </c>
      <c r="AN29" s="30">
        <f t="shared" si="57"/>
        <v>0</v>
      </c>
      <c r="AO29" s="9">
        <f t="shared" si="59"/>
        <v>0</v>
      </c>
      <c r="AP29" s="29">
        <f>INDEX(input_tonnages_no_div!$C$2:$Q$136,MATCH($A29,input_tonnages_no_div!$A$2:$A$136,0),MATCH(AP$2,input_tonnages_no_div!$C$1:$Q$1,0))*$AP$6*$AP$7*MCF</f>
        <v>0</v>
      </c>
      <c r="AQ29" s="30">
        <f t="shared" si="49"/>
        <v>0</v>
      </c>
      <c r="AR29" s="9">
        <f t="shared" si="55"/>
        <v>0</v>
      </c>
      <c r="AS29" s="55"/>
      <c r="AT29">
        <f t="shared" si="6"/>
        <v>17</v>
      </c>
      <c r="AU29" s="8">
        <f t="shared" si="7"/>
        <v>0</v>
      </c>
      <c r="AV29" s="8">
        <f t="shared" si="8"/>
        <v>0</v>
      </c>
      <c r="AW29" s="8">
        <f t="shared" si="9"/>
        <v>0</v>
      </c>
      <c r="AX29" s="8">
        <f t="shared" si="10"/>
        <v>0</v>
      </c>
      <c r="AY29" s="8">
        <f t="shared" si="11"/>
        <v>0</v>
      </c>
      <c r="AZ29" s="8">
        <f t="shared" si="12"/>
        <v>0</v>
      </c>
      <c r="BA29" s="8">
        <f t="shared" si="13"/>
        <v>0</v>
      </c>
      <c r="BB29" s="8">
        <f t="shared" si="14"/>
        <v>0</v>
      </c>
      <c r="BC29" s="8">
        <f t="shared" si="15"/>
        <v>0</v>
      </c>
      <c r="BD29" s="8">
        <f t="shared" si="16"/>
        <v>0</v>
      </c>
      <c r="BE29" s="8">
        <f t="shared" si="17"/>
        <v>0</v>
      </c>
      <c r="BF29" s="8">
        <f t="shared" si="18"/>
        <v>0</v>
      </c>
      <c r="BI29" s="55">
        <f t="shared" si="38"/>
        <v>0</v>
      </c>
      <c r="BJ29" s="55">
        <f t="shared" si="39"/>
        <v>0</v>
      </c>
      <c r="BK29" s="55">
        <f t="shared" si="40"/>
        <v>0</v>
      </c>
      <c r="BL29" s="55">
        <f t="shared" si="41"/>
        <v>0</v>
      </c>
      <c r="BM29" s="55">
        <f t="shared" si="42"/>
        <v>0</v>
      </c>
      <c r="BN29" s="55">
        <f t="shared" si="43"/>
        <v>0</v>
      </c>
      <c r="BO29" s="55">
        <f t="shared" si="44"/>
        <v>0</v>
      </c>
      <c r="BP29" s="55">
        <f t="shared" si="45"/>
        <v>0</v>
      </c>
      <c r="BQ29" s="55">
        <f t="shared" si="46"/>
        <v>0</v>
      </c>
      <c r="BR29" s="55">
        <f t="shared" si="47"/>
        <v>0</v>
      </c>
      <c r="BS29" s="55">
        <f t="shared" si="48"/>
        <v>0</v>
      </c>
      <c r="BT29" s="55">
        <f t="shared" si="50"/>
        <v>0</v>
      </c>
    </row>
    <row r="30" spans="1:72" x14ac:dyDescent="0.25">
      <c r="A30" s="6">
        <f>'DONNÉES '!B59</f>
        <v>18</v>
      </c>
      <c r="B30" s="8">
        <f t="shared" si="5"/>
        <v>0</v>
      </c>
      <c r="C30" s="29">
        <f>INDEX(input_tonnages_no_div!$C$2:$Q$136,MATCH($A30,input_tonnages_no_div!$A$2:$A$136,0),MATCH(C$2,input_tonnages_no_div!$C$1:$Q$1,0))*$C$6*$C$7*MCF</f>
        <v>0</v>
      </c>
      <c r="D30" s="30">
        <f t="shared" si="51"/>
        <v>0</v>
      </c>
      <c r="E30" s="9">
        <f t="shared" si="52"/>
        <v>0</v>
      </c>
      <c r="F30" s="29">
        <f>INDEX(input_tonnages_no_div!$C$2:$Q$136,MATCH($A30,input_tonnages_no_div!$A$2:$A$136,0),MATCH(F$2,input_tonnages_no_div!$C$1:$Q$1,0))*$F$6*$F$7*MCF</f>
        <v>0</v>
      </c>
      <c r="G30" s="30">
        <f t="shared" si="19"/>
        <v>0</v>
      </c>
      <c r="H30" s="9">
        <f t="shared" si="20"/>
        <v>0</v>
      </c>
      <c r="I30" s="29">
        <f>INDEX(input_tonnages_no_div!$C$2:$Q$136,MATCH($A30,input_tonnages_no_div!$A$2:$A$136,0),MATCH(I$2,input_tonnages_no_div!$C$1:$Q$1,0))*$I$6*$I$7*MCF</f>
        <v>0</v>
      </c>
      <c r="J30" s="30">
        <f t="shared" si="21"/>
        <v>0</v>
      </c>
      <c r="K30" s="9">
        <f t="shared" si="22"/>
        <v>0</v>
      </c>
      <c r="L30" s="29">
        <f>INDEX(input_tonnages_no_div!$C$2:$Q$136,MATCH($A30,input_tonnages_no_div!$A$2:$A$136,0),MATCH(L$2,input_tonnages_no_div!$C$1:$Q$1,0))*$L$6*$L$7*MCF</f>
        <v>0</v>
      </c>
      <c r="M30" s="30">
        <f t="shared" si="23"/>
        <v>0</v>
      </c>
      <c r="N30" s="9">
        <f t="shared" si="24"/>
        <v>0</v>
      </c>
      <c r="O30" s="29">
        <f>INDEX(input_tonnages_no_div!$C$2:$Q$136,MATCH($A30,input_tonnages_no_div!$A$2:$A$136,0),MATCH(O$2,input_tonnages_no_div!$C$1:$Q$1,0))*$O$6*$O$7*MCF</f>
        <v>0</v>
      </c>
      <c r="P30" s="30">
        <f t="shared" si="25"/>
        <v>0</v>
      </c>
      <c r="Q30" s="9">
        <f t="shared" si="26"/>
        <v>0</v>
      </c>
      <c r="R30" s="29">
        <f>INDEX(input_tonnages_no_div!$C$2:$Q$136,MATCH($A30,input_tonnages_no_div!$A$2:$A$136,0),MATCH(R$2,input_tonnages_no_div!$C$1:$Q$1,0))*$R$6*$R$7*MCF</f>
        <v>0</v>
      </c>
      <c r="S30" s="30">
        <f t="shared" si="27"/>
        <v>0</v>
      </c>
      <c r="T30" s="9">
        <f t="shared" si="28"/>
        <v>0</v>
      </c>
      <c r="U30" s="29">
        <f>INDEX(input_tonnages_no_div!$C$2:$Q$136,MATCH($A30,input_tonnages_no_div!$A$2:$A$136,0),MATCH(U$2,input_tonnages_no_div!$C$1:$Q$1,0))*$U$6*$U$7*MCF</f>
        <v>0</v>
      </c>
      <c r="V30" s="30">
        <f t="shared" si="29"/>
        <v>0</v>
      </c>
      <c r="W30" s="9">
        <f t="shared" si="30"/>
        <v>0</v>
      </c>
      <c r="X30" s="29">
        <f>INDEX(input_tonnages_no_div!$C$2:$Q$136,MATCH($A30,input_tonnages_no_div!$A$2:$A$136,0),MATCH(X$2,input_tonnages_no_div!$C$1:$Q$1,0))*$X$6*$X$7*MCF</f>
        <v>0</v>
      </c>
      <c r="Y30" s="30">
        <f t="shared" si="53"/>
        <v>0</v>
      </c>
      <c r="Z30" s="9">
        <f t="shared" si="54"/>
        <v>0</v>
      </c>
      <c r="AA30" s="29">
        <f>INDEX(input_tonnages_no_div!$C$2:$Q$136,MATCH($A30,input_tonnages_no_div!$A$2:$A$136,0),MATCH(AA$2,input_tonnages_no_div!$C$1:$Q$1,0))*$AA$6*$AA$7*MCF</f>
        <v>0</v>
      </c>
      <c r="AB30" s="30">
        <f t="shared" si="31"/>
        <v>0</v>
      </c>
      <c r="AC30" s="9">
        <f t="shared" si="32"/>
        <v>0</v>
      </c>
      <c r="AD30" s="29">
        <f>INDEX(input_tonnages_no_div!$C$2:$Q$136,MATCH($A30,input_tonnages_no_div!$A$2:$A$136,0),MATCH(AD$2,input_tonnages_no_div!$C$1:$Q$1,0))*$AD$6*$AD$7*MCF</f>
        <v>0</v>
      </c>
      <c r="AE30" s="30">
        <f t="shared" si="33"/>
        <v>0</v>
      </c>
      <c r="AF30" s="9">
        <f t="shared" si="34"/>
        <v>0</v>
      </c>
      <c r="AG30" s="29">
        <f>INDEX(input_tonnages_no_div!$C$2:$Q$136,MATCH($A30,input_tonnages_no_div!$A$2:$A$136,0),MATCH(AG$2,input_tonnages_no_div!$C$1:$Q$1,0))*$AG$6*$AG$7*MCF</f>
        <v>0</v>
      </c>
      <c r="AH30" s="30">
        <f t="shared" si="35"/>
        <v>0</v>
      </c>
      <c r="AI30" s="9">
        <f t="shared" si="36"/>
        <v>0</v>
      </c>
      <c r="AJ30" s="29">
        <f>INDEX(input_tonnages_no_div!$C$2:$Q$136,MATCH($A30,input_tonnages_no_div!$A$2:$A$136,0),MATCH(AJ$2,input_tonnages_no_div!$C$1:$Q$1,0))*$AJ$6*$AJ$7*MCF</f>
        <v>0</v>
      </c>
      <c r="AK30" s="30">
        <f t="shared" si="56"/>
        <v>0</v>
      </c>
      <c r="AL30" s="9">
        <f t="shared" si="58"/>
        <v>0</v>
      </c>
      <c r="AM30" s="29">
        <f>INDEX(input_tonnages_no_div!$C$2:$Q$136,MATCH($A30,input_tonnages_no_div!$A$2:$A$136,0),MATCH(AM$2,input_tonnages_no_div!$C$1:$Q$1,0))*$AM$6*$AM$7*MCF</f>
        <v>0</v>
      </c>
      <c r="AN30" s="30">
        <f t="shared" si="57"/>
        <v>0</v>
      </c>
      <c r="AO30" s="9">
        <f t="shared" si="59"/>
        <v>0</v>
      </c>
      <c r="AP30" s="29">
        <f>INDEX(input_tonnages_no_div!$C$2:$Q$136,MATCH($A30,input_tonnages_no_div!$A$2:$A$136,0),MATCH(AP$2,input_tonnages_no_div!$C$1:$Q$1,0))*$AP$6*$AP$7*MCF</f>
        <v>0</v>
      </c>
      <c r="AQ30" s="30">
        <f t="shared" si="49"/>
        <v>0</v>
      </c>
      <c r="AR30" s="9">
        <f t="shared" si="55"/>
        <v>0</v>
      </c>
      <c r="AS30" s="55"/>
      <c r="AT30">
        <f t="shared" si="6"/>
        <v>18</v>
      </c>
      <c r="AU30" s="8">
        <f t="shared" si="7"/>
        <v>0</v>
      </c>
      <c r="AV30" s="8">
        <f t="shared" si="8"/>
        <v>0</v>
      </c>
      <c r="AW30" s="8">
        <f t="shared" si="9"/>
        <v>0</v>
      </c>
      <c r="AX30" s="8">
        <f t="shared" si="10"/>
        <v>0</v>
      </c>
      <c r="AY30" s="8">
        <f t="shared" si="11"/>
        <v>0</v>
      </c>
      <c r="AZ30" s="8">
        <f t="shared" si="12"/>
        <v>0</v>
      </c>
      <c r="BA30" s="8">
        <f t="shared" si="13"/>
        <v>0</v>
      </c>
      <c r="BB30" s="8">
        <f t="shared" si="14"/>
        <v>0</v>
      </c>
      <c r="BC30" s="8">
        <f t="shared" si="15"/>
        <v>0</v>
      </c>
      <c r="BD30" s="8">
        <f t="shared" si="16"/>
        <v>0</v>
      </c>
      <c r="BE30" s="8">
        <f t="shared" si="17"/>
        <v>0</v>
      </c>
      <c r="BF30" s="8">
        <f t="shared" si="18"/>
        <v>0</v>
      </c>
      <c r="BI30" s="55">
        <f t="shared" si="38"/>
        <v>0</v>
      </c>
      <c r="BJ30" s="55">
        <f t="shared" si="39"/>
        <v>0</v>
      </c>
      <c r="BK30" s="55">
        <f t="shared" si="40"/>
        <v>0</v>
      </c>
      <c r="BL30" s="55">
        <f t="shared" si="41"/>
        <v>0</v>
      </c>
      <c r="BM30" s="55">
        <f t="shared" si="42"/>
        <v>0</v>
      </c>
      <c r="BN30" s="55">
        <f t="shared" si="43"/>
        <v>0</v>
      </c>
      <c r="BO30" s="55">
        <f t="shared" si="44"/>
        <v>0</v>
      </c>
      <c r="BP30" s="55">
        <f t="shared" si="45"/>
        <v>0</v>
      </c>
      <c r="BQ30" s="55">
        <f t="shared" si="46"/>
        <v>0</v>
      </c>
      <c r="BR30" s="55">
        <f t="shared" si="47"/>
        <v>0</v>
      </c>
      <c r="BS30" s="55">
        <f t="shared" si="48"/>
        <v>0</v>
      </c>
      <c r="BT30" s="55">
        <f t="shared" si="50"/>
        <v>0</v>
      </c>
    </row>
    <row r="31" spans="1:72" x14ac:dyDescent="0.25">
      <c r="A31" s="6">
        <f>'DONNÉES '!B60</f>
        <v>19</v>
      </c>
      <c r="B31" s="8">
        <f t="shared" si="5"/>
        <v>0</v>
      </c>
      <c r="C31" s="29">
        <f>INDEX(input_tonnages_no_div!$C$2:$Q$136,MATCH($A31,input_tonnages_no_div!$A$2:$A$136,0),MATCH(C$2,input_tonnages_no_div!$C$1:$Q$1,0))*$C$6*$C$7*MCF</f>
        <v>0</v>
      </c>
      <c r="D31" s="30">
        <f t="shared" si="51"/>
        <v>0</v>
      </c>
      <c r="E31" s="9">
        <f t="shared" si="52"/>
        <v>0</v>
      </c>
      <c r="F31" s="29">
        <f>INDEX(input_tonnages_no_div!$C$2:$Q$136,MATCH($A31,input_tonnages_no_div!$A$2:$A$136,0),MATCH(F$2,input_tonnages_no_div!$C$1:$Q$1,0))*$F$6*$F$7*MCF</f>
        <v>0</v>
      </c>
      <c r="G31" s="30">
        <f t="shared" si="19"/>
        <v>0</v>
      </c>
      <c r="H31" s="9">
        <f t="shared" si="20"/>
        <v>0</v>
      </c>
      <c r="I31" s="29">
        <f>INDEX(input_tonnages_no_div!$C$2:$Q$136,MATCH($A31,input_tonnages_no_div!$A$2:$A$136,0),MATCH(I$2,input_tonnages_no_div!$C$1:$Q$1,0))*$I$6*$I$7*MCF</f>
        <v>0</v>
      </c>
      <c r="J31" s="30">
        <f t="shared" si="21"/>
        <v>0</v>
      </c>
      <c r="K31" s="9">
        <f t="shared" si="22"/>
        <v>0</v>
      </c>
      <c r="L31" s="29">
        <f>INDEX(input_tonnages_no_div!$C$2:$Q$136,MATCH($A31,input_tonnages_no_div!$A$2:$A$136,0),MATCH(L$2,input_tonnages_no_div!$C$1:$Q$1,0))*$L$6*$L$7*MCF</f>
        <v>0</v>
      </c>
      <c r="M31" s="30">
        <f t="shared" si="23"/>
        <v>0</v>
      </c>
      <c r="N31" s="9">
        <f t="shared" si="24"/>
        <v>0</v>
      </c>
      <c r="O31" s="29">
        <f>INDEX(input_tonnages_no_div!$C$2:$Q$136,MATCH($A31,input_tonnages_no_div!$A$2:$A$136,0),MATCH(O$2,input_tonnages_no_div!$C$1:$Q$1,0))*$O$6*$O$7*MCF</f>
        <v>0</v>
      </c>
      <c r="P31" s="30">
        <f t="shared" si="25"/>
        <v>0</v>
      </c>
      <c r="Q31" s="9">
        <f t="shared" si="26"/>
        <v>0</v>
      </c>
      <c r="R31" s="29">
        <f>INDEX(input_tonnages_no_div!$C$2:$Q$136,MATCH($A31,input_tonnages_no_div!$A$2:$A$136,0),MATCH(R$2,input_tonnages_no_div!$C$1:$Q$1,0))*$R$6*$R$7*MCF</f>
        <v>0</v>
      </c>
      <c r="S31" s="30">
        <f t="shared" si="27"/>
        <v>0</v>
      </c>
      <c r="T31" s="9">
        <f t="shared" si="28"/>
        <v>0</v>
      </c>
      <c r="U31" s="29">
        <f>INDEX(input_tonnages_no_div!$C$2:$Q$136,MATCH($A31,input_tonnages_no_div!$A$2:$A$136,0),MATCH(U$2,input_tonnages_no_div!$C$1:$Q$1,0))*$U$6*$U$7*MCF</f>
        <v>0</v>
      </c>
      <c r="V31" s="30">
        <f t="shared" si="29"/>
        <v>0</v>
      </c>
      <c r="W31" s="9">
        <f t="shared" si="30"/>
        <v>0</v>
      </c>
      <c r="X31" s="29">
        <f>INDEX(input_tonnages_no_div!$C$2:$Q$136,MATCH($A31,input_tonnages_no_div!$A$2:$A$136,0),MATCH(X$2,input_tonnages_no_div!$C$1:$Q$1,0))*$X$6*$X$7*MCF</f>
        <v>0</v>
      </c>
      <c r="Y31" s="30">
        <f t="shared" si="53"/>
        <v>0</v>
      </c>
      <c r="Z31" s="9">
        <f t="shared" si="54"/>
        <v>0</v>
      </c>
      <c r="AA31" s="29">
        <f>INDEX(input_tonnages_no_div!$C$2:$Q$136,MATCH($A31,input_tonnages_no_div!$A$2:$A$136,0),MATCH(AA$2,input_tonnages_no_div!$C$1:$Q$1,0))*$AA$6*$AA$7*MCF</f>
        <v>0</v>
      </c>
      <c r="AB31" s="30">
        <f t="shared" si="31"/>
        <v>0</v>
      </c>
      <c r="AC31" s="9">
        <f t="shared" si="32"/>
        <v>0</v>
      </c>
      <c r="AD31" s="29">
        <f>INDEX(input_tonnages_no_div!$C$2:$Q$136,MATCH($A31,input_tonnages_no_div!$A$2:$A$136,0),MATCH(AD$2,input_tonnages_no_div!$C$1:$Q$1,0))*$AD$6*$AD$7*MCF</f>
        <v>0</v>
      </c>
      <c r="AE31" s="30">
        <f t="shared" si="33"/>
        <v>0</v>
      </c>
      <c r="AF31" s="9">
        <f t="shared" si="34"/>
        <v>0</v>
      </c>
      <c r="AG31" s="29">
        <f>INDEX(input_tonnages_no_div!$C$2:$Q$136,MATCH($A31,input_tonnages_no_div!$A$2:$A$136,0),MATCH(AG$2,input_tonnages_no_div!$C$1:$Q$1,0))*$AG$6*$AG$7*MCF</f>
        <v>0</v>
      </c>
      <c r="AH31" s="30">
        <f t="shared" si="35"/>
        <v>0</v>
      </c>
      <c r="AI31" s="9">
        <f t="shared" si="36"/>
        <v>0</v>
      </c>
      <c r="AJ31" s="29">
        <f>INDEX(input_tonnages_no_div!$C$2:$Q$136,MATCH($A31,input_tonnages_no_div!$A$2:$A$136,0),MATCH(AJ$2,input_tonnages_no_div!$C$1:$Q$1,0))*$AJ$6*$AJ$7*MCF</f>
        <v>0</v>
      </c>
      <c r="AK31" s="30">
        <f t="shared" si="56"/>
        <v>0</v>
      </c>
      <c r="AL31" s="9">
        <f t="shared" si="58"/>
        <v>0</v>
      </c>
      <c r="AM31" s="29">
        <f>INDEX(input_tonnages_no_div!$C$2:$Q$136,MATCH($A31,input_tonnages_no_div!$A$2:$A$136,0),MATCH(AM$2,input_tonnages_no_div!$C$1:$Q$1,0))*$AM$6*$AM$7*MCF</f>
        <v>0</v>
      </c>
      <c r="AN31" s="30">
        <f t="shared" si="57"/>
        <v>0</v>
      </c>
      <c r="AO31" s="9">
        <f t="shared" si="59"/>
        <v>0</v>
      </c>
      <c r="AP31" s="29">
        <f>INDEX(input_tonnages_no_div!$C$2:$Q$136,MATCH($A31,input_tonnages_no_div!$A$2:$A$136,0),MATCH(AP$2,input_tonnages_no_div!$C$1:$Q$1,0))*$AP$6*$AP$7*MCF</f>
        <v>0</v>
      </c>
      <c r="AQ31" s="30">
        <f t="shared" si="49"/>
        <v>0</v>
      </c>
      <c r="AR31" s="9">
        <f t="shared" si="55"/>
        <v>0</v>
      </c>
      <c r="AS31" s="55"/>
      <c r="AT31">
        <f t="shared" si="6"/>
        <v>19</v>
      </c>
      <c r="AU31" s="8">
        <f t="shared" si="7"/>
        <v>0</v>
      </c>
      <c r="AV31" s="8">
        <f t="shared" si="8"/>
        <v>0</v>
      </c>
      <c r="AW31" s="8">
        <f t="shared" si="9"/>
        <v>0</v>
      </c>
      <c r="AX31" s="8">
        <f t="shared" si="10"/>
        <v>0</v>
      </c>
      <c r="AY31" s="8">
        <f t="shared" si="11"/>
        <v>0</v>
      </c>
      <c r="AZ31" s="8">
        <f t="shared" si="12"/>
        <v>0</v>
      </c>
      <c r="BA31" s="8">
        <f t="shared" si="13"/>
        <v>0</v>
      </c>
      <c r="BB31" s="8">
        <f t="shared" si="14"/>
        <v>0</v>
      </c>
      <c r="BC31" s="8">
        <f t="shared" si="15"/>
        <v>0</v>
      </c>
      <c r="BD31" s="8">
        <f t="shared" si="16"/>
        <v>0</v>
      </c>
      <c r="BE31" s="8">
        <f t="shared" si="17"/>
        <v>0</v>
      </c>
      <c r="BF31" s="8">
        <f t="shared" si="18"/>
        <v>0</v>
      </c>
      <c r="BI31" s="55">
        <f t="shared" si="38"/>
        <v>0</v>
      </c>
      <c r="BJ31" s="55">
        <f t="shared" si="39"/>
        <v>0</v>
      </c>
      <c r="BK31" s="55">
        <f t="shared" si="40"/>
        <v>0</v>
      </c>
      <c r="BL31" s="55">
        <f t="shared" si="41"/>
        <v>0</v>
      </c>
      <c r="BM31" s="55">
        <f t="shared" si="42"/>
        <v>0</v>
      </c>
      <c r="BN31" s="55">
        <f t="shared" si="43"/>
        <v>0</v>
      </c>
      <c r="BO31" s="55">
        <f t="shared" si="44"/>
        <v>0</v>
      </c>
      <c r="BP31" s="55">
        <f t="shared" si="45"/>
        <v>0</v>
      </c>
      <c r="BQ31" s="55">
        <f t="shared" si="46"/>
        <v>0</v>
      </c>
      <c r="BR31" s="55">
        <f t="shared" si="47"/>
        <v>0</v>
      </c>
      <c r="BS31" s="55">
        <f t="shared" si="48"/>
        <v>0</v>
      </c>
      <c r="BT31" s="55">
        <f t="shared" si="50"/>
        <v>0</v>
      </c>
    </row>
    <row r="32" spans="1:72" x14ac:dyDescent="0.25">
      <c r="A32" s="6">
        <f>'DONNÉES '!B61</f>
        <v>20</v>
      </c>
      <c r="B32" s="8">
        <f t="shared" si="5"/>
        <v>0</v>
      </c>
      <c r="C32" s="29">
        <f>INDEX(input_tonnages_no_div!$C$2:$Q$136,MATCH($A32,input_tonnages_no_div!$A$2:$A$136,0),MATCH(C$2,input_tonnages_no_div!$C$1:$Q$1,0))*$C$6*$C$7*MCF</f>
        <v>0</v>
      </c>
      <c r="D32" s="30">
        <f t="shared" si="51"/>
        <v>0</v>
      </c>
      <c r="E32" s="9">
        <f t="shared" si="52"/>
        <v>0</v>
      </c>
      <c r="F32" s="29">
        <f>INDEX(input_tonnages_no_div!$C$2:$Q$136,MATCH($A32,input_tonnages_no_div!$A$2:$A$136,0),MATCH(F$2,input_tonnages_no_div!$C$1:$Q$1,0))*$F$6*$F$7*MCF</f>
        <v>0</v>
      </c>
      <c r="G32" s="30">
        <f t="shared" si="19"/>
        <v>0</v>
      </c>
      <c r="H32" s="9">
        <f t="shared" si="20"/>
        <v>0</v>
      </c>
      <c r="I32" s="29">
        <f>INDEX(input_tonnages_no_div!$C$2:$Q$136,MATCH($A32,input_tonnages_no_div!$A$2:$A$136,0),MATCH(I$2,input_tonnages_no_div!$C$1:$Q$1,0))*$I$6*$I$7*MCF</f>
        <v>0</v>
      </c>
      <c r="J32" s="30">
        <f t="shared" si="21"/>
        <v>0</v>
      </c>
      <c r="K32" s="9">
        <f t="shared" si="22"/>
        <v>0</v>
      </c>
      <c r="L32" s="29">
        <f>INDEX(input_tonnages_no_div!$C$2:$Q$136,MATCH($A32,input_tonnages_no_div!$A$2:$A$136,0),MATCH(L$2,input_tonnages_no_div!$C$1:$Q$1,0))*$L$6*$L$7*MCF</f>
        <v>0</v>
      </c>
      <c r="M32" s="30">
        <f t="shared" si="23"/>
        <v>0</v>
      </c>
      <c r="N32" s="9">
        <f t="shared" si="24"/>
        <v>0</v>
      </c>
      <c r="O32" s="29">
        <f>INDEX(input_tonnages_no_div!$C$2:$Q$136,MATCH($A32,input_tonnages_no_div!$A$2:$A$136,0),MATCH(O$2,input_tonnages_no_div!$C$1:$Q$1,0))*$O$6*$O$7*MCF</f>
        <v>0</v>
      </c>
      <c r="P32" s="30">
        <f t="shared" si="25"/>
        <v>0</v>
      </c>
      <c r="Q32" s="9">
        <f t="shared" si="26"/>
        <v>0</v>
      </c>
      <c r="R32" s="29">
        <f>INDEX(input_tonnages_no_div!$C$2:$Q$136,MATCH($A32,input_tonnages_no_div!$A$2:$A$136,0),MATCH(R$2,input_tonnages_no_div!$C$1:$Q$1,0))*$R$6*$R$7*MCF</f>
        <v>0</v>
      </c>
      <c r="S32" s="30">
        <f t="shared" si="27"/>
        <v>0</v>
      </c>
      <c r="T32" s="9">
        <f t="shared" si="28"/>
        <v>0</v>
      </c>
      <c r="U32" s="29">
        <f>INDEX(input_tonnages_no_div!$C$2:$Q$136,MATCH($A32,input_tonnages_no_div!$A$2:$A$136,0),MATCH(U$2,input_tonnages_no_div!$C$1:$Q$1,0))*$U$6*$U$7*MCF</f>
        <v>0</v>
      </c>
      <c r="V32" s="30">
        <f t="shared" si="29"/>
        <v>0</v>
      </c>
      <c r="W32" s="9">
        <f t="shared" si="30"/>
        <v>0</v>
      </c>
      <c r="X32" s="29">
        <f>INDEX(input_tonnages_no_div!$C$2:$Q$136,MATCH($A32,input_tonnages_no_div!$A$2:$A$136,0),MATCH(X$2,input_tonnages_no_div!$C$1:$Q$1,0))*$X$6*$X$7*MCF</f>
        <v>0</v>
      </c>
      <c r="Y32" s="30">
        <f t="shared" si="53"/>
        <v>0</v>
      </c>
      <c r="Z32" s="9">
        <f t="shared" si="54"/>
        <v>0</v>
      </c>
      <c r="AA32" s="29">
        <f>INDEX(input_tonnages_no_div!$C$2:$Q$136,MATCH($A32,input_tonnages_no_div!$A$2:$A$136,0),MATCH(AA$2,input_tonnages_no_div!$C$1:$Q$1,0))*$AA$6*$AA$7*MCF</f>
        <v>0</v>
      </c>
      <c r="AB32" s="30">
        <f t="shared" si="31"/>
        <v>0</v>
      </c>
      <c r="AC32" s="9">
        <f t="shared" si="32"/>
        <v>0</v>
      </c>
      <c r="AD32" s="29">
        <f>INDEX(input_tonnages_no_div!$C$2:$Q$136,MATCH($A32,input_tonnages_no_div!$A$2:$A$136,0),MATCH(AD$2,input_tonnages_no_div!$C$1:$Q$1,0))*$AD$6*$AD$7*MCF</f>
        <v>0</v>
      </c>
      <c r="AE32" s="30">
        <f t="shared" si="33"/>
        <v>0</v>
      </c>
      <c r="AF32" s="9">
        <f t="shared" si="34"/>
        <v>0</v>
      </c>
      <c r="AG32" s="29">
        <f>INDEX(input_tonnages_no_div!$C$2:$Q$136,MATCH($A32,input_tonnages_no_div!$A$2:$A$136,0),MATCH(AG$2,input_tonnages_no_div!$C$1:$Q$1,0))*$AG$6*$AG$7*MCF</f>
        <v>0</v>
      </c>
      <c r="AH32" s="30">
        <f t="shared" si="35"/>
        <v>0</v>
      </c>
      <c r="AI32" s="9">
        <f t="shared" si="36"/>
        <v>0</v>
      </c>
      <c r="AJ32" s="29">
        <f>INDEX(input_tonnages_no_div!$C$2:$Q$136,MATCH($A32,input_tonnages_no_div!$A$2:$A$136,0),MATCH(AJ$2,input_tonnages_no_div!$C$1:$Q$1,0))*$AJ$6*$AJ$7*MCF</f>
        <v>0</v>
      </c>
      <c r="AK32" s="30">
        <f t="shared" si="56"/>
        <v>0</v>
      </c>
      <c r="AL32" s="9">
        <f t="shared" si="58"/>
        <v>0</v>
      </c>
      <c r="AM32" s="29">
        <f>INDEX(input_tonnages_no_div!$C$2:$Q$136,MATCH($A32,input_tonnages_no_div!$A$2:$A$136,0),MATCH(AM$2,input_tonnages_no_div!$C$1:$Q$1,0))*$AM$6*$AM$7*MCF</f>
        <v>0</v>
      </c>
      <c r="AN32" s="30">
        <f t="shared" si="57"/>
        <v>0</v>
      </c>
      <c r="AO32" s="9">
        <f t="shared" si="59"/>
        <v>0</v>
      </c>
      <c r="AP32" s="29">
        <f>INDEX(input_tonnages_no_div!$C$2:$Q$136,MATCH($A32,input_tonnages_no_div!$A$2:$A$136,0),MATCH(AP$2,input_tonnages_no_div!$C$1:$Q$1,0))*$AP$6*$AP$7*MCF</f>
        <v>0</v>
      </c>
      <c r="AQ32" s="30">
        <f t="shared" si="49"/>
        <v>0</v>
      </c>
      <c r="AR32" s="9">
        <f t="shared" si="55"/>
        <v>0</v>
      </c>
      <c r="AS32" s="55"/>
      <c r="AT32">
        <f t="shared" si="6"/>
        <v>20</v>
      </c>
      <c r="AU32" s="8">
        <f t="shared" si="7"/>
        <v>0</v>
      </c>
      <c r="AV32" s="8">
        <f t="shared" si="8"/>
        <v>0</v>
      </c>
      <c r="AW32" s="8">
        <f t="shared" si="9"/>
        <v>0</v>
      </c>
      <c r="AX32" s="8">
        <f t="shared" si="10"/>
        <v>0</v>
      </c>
      <c r="AY32" s="8">
        <f t="shared" si="11"/>
        <v>0</v>
      </c>
      <c r="AZ32" s="8">
        <f t="shared" si="12"/>
        <v>0</v>
      </c>
      <c r="BA32" s="8">
        <f t="shared" si="13"/>
        <v>0</v>
      </c>
      <c r="BB32" s="8">
        <f t="shared" si="14"/>
        <v>0</v>
      </c>
      <c r="BC32" s="8">
        <f t="shared" si="15"/>
        <v>0</v>
      </c>
      <c r="BD32" s="8">
        <f t="shared" si="16"/>
        <v>0</v>
      </c>
      <c r="BE32" s="8">
        <f t="shared" si="17"/>
        <v>0</v>
      </c>
      <c r="BF32" s="8">
        <f t="shared" si="18"/>
        <v>0</v>
      </c>
      <c r="BI32" s="55">
        <f t="shared" si="38"/>
        <v>0</v>
      </c>
      <c r="BJ32" s="55">
        <f t="shared" si="39"/>
        <v>0</v>
      </c>
      <c r="BK32" s="55">
        <f t="shared" si="40"/>
        <v>0</v>
      </c>
      <c r="BL32" s="55">
        <f t="shared" si="41"/>
        <v>0</v>
      </c>
      <c r="BM32" s="55">
        <f t="shared" si="42"/>
        <v>0</v>
      </c>
      <c r="BN32" s="55">
        <f t="shared" si="43"/>
        <v>0</v>
      </c>
      <c r="BO32" s="55">
        <f t="shared" si="44"/>
        <v>0</v>
      </c>
      <c r="BP32" s="55">
        <f t="shared" si="45"/>
        <v>0</v>
      </c>
      <c r="BQ32" s="55">
        <f t="shared" si="46"/>
        <v>0</v>
      </c>
      <c r="BR32" s="55">
        <f t="shared" si="47"/>
        <v>0</v>
      </c>
      <c r="BS32" s="55">
        <f t="shared" si="48"/>
        <v>0</v>
      </c>
      <c r="BT32" s="55">
        <f t="shared" si="50"/>
        <v>0</v>
      </c>
    </row>
    <row r="33" spans="1:72" x14ac:dyDescent="0.25">
      <c r="A33" s="6">
        <f>'DONNÉES '!B62</f>
        <v>21</v>
      </c>
      <c r="B33" s="8">
        <f t="shared" si="5"/>
        <v>0</v>
      </c>
      <c r="C33" s="29">
        <f>INDEX(input_tonnages_no_div!$C$2:$Q$136,MATCH($A33,input_tonnages_no_div!$A$2:$A$136,0),MATCH(C$2,input_tonnages_no_div!$C$1:$Q$1,0))*$C$6*$C$7*MCF</f>
        <v>0</v>
      </c>
      <c r="D33" s="30">
        <f t="shared" si="51"/>
        <v>0</v>
      </c>
      <c r="E33" s="9">
        <f t="shared" si="52"/>
        <v>0</v>
      </c>
      <c r="F33" s="29">
        <f>INDEX(input_tonnages_no_div!$C$2:$Q$136,MATCH($A33,input_tonnages_no_div!$A$2:$A$136,0),MATCH(F$2,input_tonnages_no_div!$C$1:$Q$1,0))*$F$6*$F$7*MCF</f>
        <v>0</v>
      </c>
      <c r="G33" s="30">
        <f t="shared" si="19"/>
        <v>0</v>
      </c>
      <c r="H33" s="9">
        <f t="shared" si="20"/>
        <v>0</v>
      </c>
      <c r="I33" s="29">
        <f>INDEX(input_tonnages_no_div!$C$2:$Q$136,MATCH($A33,input_tonnages_no_div!$A$2:$A$136,0),MATCH(I$2,input_tonnages_no_div!$C$1:$Q$1,0))*$I$6*$I$7*MCF</f>
        <v>0</v>
      </c>
      <c r="J33" s="30">
        <f t="shared" si="21"/>
        <v>0</v>
      </c>
      <c r="K33" s="9">
        <f t="shared" si="22"/>
        <v>0</v>
      </c>
      <c r="L33" s="29">
        <f>INDEX(input_tonnages_no_div!$C$2:$Q$136,MATCH($A33,input_tonnages_no_div!$A$2:$A$136,0),MATCH(L$2,input_tonnages_no_div!$C$1:$Q$1,0))*$L$6*$L$7*MCF</f>
        <v>0</v>
      </c>
      <c r="M33" s="30">
        <f t="shared" si="23"/>
        <v>0</v>
      </c>
      <c r="N33" s="9">
        <f t="shared" si="24"/>
        <v>0</v>
      </c>
      <c r="O33" s="29">
        <f>INDEX(input_tonnages_no_div!$C$2:$Q$136,MATCH($A33,input_tonnages_no_div!$A$2:$A$136,0),MATCH(O$2,input_tonnages_no_div!$C$1:$Q$1,0))*$O$6*$O$7*MCF</f>
        <v>0</v>
      </c>
      <c r="P33" s="30">
        <f t="shared" si="25"/>
        <v>0</v>
      </c>
      <c r="Q33" s="9">
        <f t="shared" si="26"/>
        <v>0</v>
      </c>
      <c r="R33" s="29">
        <f>INDEX(input_tonnages_no_div!$C$2:$Q$136,MATCH($A33,input_tonnages_no_div!$A$2:$A$136,0),MATCH(R$2,input_tonnages_no_div!$C$1:$Q$1,0))*$R$6*$R$7*MCF</f>
        <v>0</v>
      </c>
      <c r="S33" s="30">
        <f t="shared" si="27"/>
        <v>0</v>
      </c>
      <c r="T33" s="9">
        <f t="shared" si="28"/>
        <v>0</v>
      </c>
      <c r="U33" s="29">
        <f>INDEX(input_tonnages_no_div!$C$2:$Q$136,MATCH($A33,input_tonnages_no_div!$A$2:$A$136,0),MATCH(U$2,input_tonnages_no_div!$C$1:$Q$1,0))*$U$6*$U$7*MCF</f>
        <v>0</v>
      </c>
      <c r="V33" s="30">
        <f t="shared" si="29"/>
        <v>0</v>
      </c>
      <c r="W33" s="9">
        <f t="shared" si="30"/>
        <v>0</v>
      </c>
      <c r="X33" s="29">
        <f>INDEX(input_tonnages_no_div!$C$2:$Q$136,MATCH($A33,input_tonnages_no_div!$A$2:$A$136,0),MATCH(X$2,input_tonnages_no_div!$C$1:$Q$1,0))*$X$6*$X$7*MCF</f>
        <v>0</v>
      </c>
      <c r="Y33" s="30">
        <f t="shared" si="53"/>
        <v>0</v>
      </c>
      <c r="Z33" s="9">
        <f t="shared" si="54"/>
        <v>0</v>
      </c>
      <c r="AA33" s="29">
        <f>INDEX(input_tonnages_no_div!$C$2:$Q$136,MATCH($A33,input_tonnages_no_div!$A$2:$A$136,0),MATCH(AA$2,input_tonnages_no_div!$C$1:$Q$1,0))*$AA$6*$AA$7*MCF</f>
        <v>0</v>
      </c>
      <c r="AB33" s="30">
        <f t="shared" si="31"/>
        <v>0</v>
      </c>
      <c r="AC33" s="9">
        <f t="shared" si="32"/>
        <v>0</v>
      </c>
      <c r="AD33" s="29">
        <f>INDEX(input_tonnages_no_div!$C$2:$Q$136,MATCH($A33,input_tonnages_no_div!$A$2:$A$136,0),MATCH(AD$2,input_tonnages_no_div!$C$1:$Q$1,0))*$AD$6*$AD$7*MCF</f>
        <v>0</v>
      </c>
      <c r="AE33" s="30">
        <f t="shared" si="33"/>
        <v>0</v>
      </c>
      <c r="AF33" s="9">
        <f t="shared" si="34"/>
        <v>0</v>
      </c>
      <c r="AG33" s="29">
        <f>INDEX(input_tonnages_no_div!$C$2:$Q$136,MATCH($A33,input_tonnages_no_div!$A$2:$A$136,0),MATCH(AG$2,input_tonnages_no_div!$C$1:$Q$1,0))*$AG$6*$AG$7*MCF</f>
        <v>0</v>
      </c>
      <c r="AH33" s="30">
        <f t="shared" si="35"/>
        <v>0</v>
      </c>
      <c r="AI33" s="9">
        <f t="shared" si="36"/>
        <v>0</v>
      </c>
      <c r="AJ33" s="29">
        <f>INDEX(input_tonnages_no_div!$C$2:$Q$136,MATCH($A33,input_tonnages_no_div!$A$2:$A$136,0),MATCH(AJ$2,input_tonnages_no_div!$C$1:$Q$1,0))*$AJ$6*$AJ$7*MCF</f>
        <v>0</v>
      </c>
      <c r="AK33" s="30">
        <f t="shared" si="56"/>
        <v>0</v>
      </c>
      <c r="AL33" s="9">
        <f t="shared" si="58"/>
        <v>0</v>
      </c>
      <c r="AM33" s="29">
        <f>INDEX(input_tonnages_no_div!$C$2:$Q$136,MATCH($A33,input_tonnages_no_div!$A$2:$A$136,0),MATCH(AM$2,input_tonnages_no_div!$C$1:$Q$1,0))*$AM$6*$AM$7*MCF</f>
        <v>0</v>
      </c>
      <c r="AN33" s="30">
        <f t="shared" si="57"/>
        <v>0</v>
      </c>
      <c r="AO33" s="9">
        <f t="shared" si="59"/>
        <v>0</v>
      </c>
      <c r="AP33" s="29">
        <f>INDEX(input_tonnages_no_div!$C$2:$Q$136,MATCH($A33,input_tonnages_no_div!$A$2:$A$136,0),MATCH(AP$2,input_tonnages_no_div!$C$1:$Q$1,0))*$AP$6*$AP$7*MCF</f>
        <v>0</v>
      </c>
      <c r="AQ33" s="30">
        <f t="shared" si="49"/>
        <v>0</v>
      </c>
      <c r="AR33" s="9">
        <f t="shared" si="55"/>
        <v>0</v>
      </c>
      <c r="AS33" s="55"/>
      <c r="AT33">
        <f t="shared" si="6"/>
        <v>21</v>
      </c>
      <c r="AU33" s="8">
        <f t="shared" si="7"/>
        <v>0</v>
      </c>
      <c r="AV33" s="8">
        <f t="shared" si="8"/>
        <v>0</v>
      </c>
      <c r="AW33" s="8">
        <f t="shared" si="9"/>
        <v>0</v>
      </c>
      <c r="AX33" s="8">
        <f t="shared" si="10"/>
        <v>0</v>
      </c>
      <c r="AY33" s="8">
        <f t="shared" si="11"/>
        <v>0</v>
      </c>
      <c r="AZ33" s="8">
        <f t="shared" si="12"/>
        <v>0</v>
      </c>
      <c r="BA33" s="8">
        <f t="shared" si="13"/>
        <v>0</v>
      </c>
      <c r="BB33" s="8">
        <f t="shared" si="14"/>
        <v>0</v>
      </c>
      <c r="BC33" s="8">
        <f t="shared" si="15"/>
        <v>0</v>
      </c>
      <c r="BD33" s="8">
        <f t="shared" si="16"/>
        <v>0</v>
      </c>
      <c r="BE33" s="8">
        <f t="shared" si="17"/>
        <v>0</v>
      </c>
      <c r="BF33" s="8">
        <f t="shared" si="18"/>
        <v>0</v>
      </c>
      <c r="BI33" s="55">
        <f t="shared" si="38"/>
        <v>0</v>
      </c>
      <c r="BJ33" s="55">
        <f t="shared" si="39"/>
        <v>0</v>
      </c>
      <c r="BK33" s="55">
        <f t="shared" si="40"/>
        <v>0</v>
      </c>
      <c r="BL33" s="55">
        <f t="shared" si="41"/>
        <v>0</v>
      </c>
      <c r="BM33" s="55">
        <f t="shared" si="42"/>
        <v>0</v>
      </c>
      <c r="BN33" s="55">
        <f t="shared" si="43"/>
        <v>0</v>
      </c>
      <c r="BO33" s="55">
        <f t="shared" si="44"/>
        <v>0</v>
      </c>
      <c r="BP33" s="55">
        <f t="shared" si="45"/>
        <v>0</v>
      </c>
      <c r="BQ33" s="55">
        <f t="shared" si="46"/>
        <v>0</v>
      </c>
      <c r="BR33" s="55">
        <f t="shared" si="47"/>
        <v>0</v>
      </c>
      <c r="BS33" s="55">
        <f t="shared" si="48"/>
        <v>0</v>
      </c>
      <c r="BT33" s="55">
        <f t="shared" si="50"/>
        <v>0</v>
      </c>
    </row>
    <row r="34" spans="1:72" x14ac:dyDescent="0.25">
      <c r="A34" s="6">
        <f>'DONNÉES '!B63</f>
        <v>22</v>
      </c>
      <c r="B34" s="8">
        <f t="shared" si="5"/>
        <v>0</v>
      </c>
      <c r="C34" s="29">
        <f>INDEX(input_tonnages_no_div!$C$2:$Q$136,MATCH($A34,input_tonnages_no_div!$A$2:$A$136,0),MATCH(C$2,input_tonnages_no_div!$C$1:$Q$1,0))*$C$6*$C$7*MCF</f>
        <v>0</v>
      </c>
      <c r="D34" s="30">
        <f t="shared" si="51"/>
        <v>0</v>
      </c>
      <c r="E34" s="9">
        <f t="shared" si="52"/>
        <v>0</v>
      </c>
      <c r="F34" s="29">
        <f>INDEX(input_tonnages_no_div!$C$2:$Q$136,MATCH($A34,input_tonnages_no_div!$A$2:$A$136,0),MATCH(F$2,input_tonnages_no_div!$C$1:$Q$1,0))*$F$6*$F$7*MCF</f>
        <v>0</v>
      </c>
      <c r="G34" s="30">
        <f t="shared" si="19"/>
        <v>0</v>
      </c>
      <c r="H34" s="9">
        <f t="shared" si="20"/>
        <v>0</v>
      </c>
      <c r="I34" s="29">
        <f>INDEX(input_tonnages_no_div!$C$2:$Q$136,MATCH($A34,input_tonnages_no_div!$A$2:$A$136,0),MATCH(I$2,input_tonnages_no_div!$C$1:$Q$1,0))*$I$6*$I$7*MCF</f>
        <v>0</v>
      </c>
      <c r="J34" s="30">
        <f t="shared" si="21"/>
        <v>0</v>
      </c>
      <c r="K34" s="9">
        <f t="shared" si="22"/>
        <v>0</v>
      </c>
      <c r="L34" s="29">
        <f>INDEX(input_tonnages_no_div!$C$2:$Q$136,MATCH($A34,input_tonnages_no_div!$A$2:$A$136,0),MATCH(L$2,input_tonnages_no_div!$C$1:$Q$1,0))*$L$6*$L$7*MCF</f>
        <v>0</v>
      </c>
      <c r="M34" s="30">
        <f t="shared" si="23"/>
        <v>0</v>
      </c>
      <c r="N34" s="9">
        <f t="shared" si="24"/>
        <v>0</v>
      </c>
      <c r="O34" s="29">
        <f>INDEX(input_tonnages_no_div!$C$2:$Q$136,MATCH($A34,input_tonnages_no_div!$A$2:$A$136,0),MATCH(O$2,input_tonnages_no_div!$C$1:$Q$1,0))*$O$6*$O$7*MCF</f>
        <v>0</v>
      </c>
      <c r="P34" s="30">
        <f t="shared" si="25"/>
        <v>0</v>
      </c>
      <c r="Q34" s="9">
        <f t="shared" si="26"/>
        <v>0</v>
      </c>
      <c r="R34" s="29">
        <f>INDEX(input_tonnages_no_div!$C$2:$Q$136,MATCH($A34,input_tonnages_no_div!$A$2:$A$136,0),MATCH(R$2,input_tonnages_no_div!$C$1:$Q$1,0))*$R$6*$R$7*MCF</f>
        <v>0</v>
      </c>
      <c r="S34" s="30">
        <f t="shared" si="27"/>
        <v>0</v>
      </c>
      <c r="T34" s="9">
        <f t="shared" si="28"/>
        <v>0</v>
      </c>
      <c r="U34" s="29">
        <f>INDEX(input_tonnages_no_div!$C$2:$Q$136,MATCH($A34,input_tonnages_no_div!$A$2:$A$136,0),MATCH(U$2,input_tonnages_no_div!$C$1:$Q$1,0))*$U$6*$U$7*MCF</f>
        <v>0</v>
      </c>
      <c r="V34" s="30">
        <f t="shared" si="29"/>
        <v>0</v>
      </c>
      <c r="W34" s="9">
        <f t="shared" si="30"/>
        <v>0</v>
      </c>
      <c r="X34" s="29">
        <f>INDEX(input_tonnages_no_div!$C$2:$Q$136,MATCH($A34,input_tonnages_no_div!$A$2:$A$136,0),MATCH(X$2,input_tonnages_no_div!$C$1:$Q$1,0))*$X$6*$X$7*MCF</f>
        <v>0</v>
      </c>
      <c r="Y34" s="30">
        <f t="shared" si="53"/>
        <v>0</v>
      </c>
      <c r="Z34" s="9">
        <f t="shared" si="54"/>
        <v>0</v>
      </c>
      <c r="AA34" s="29">
        <f>INDEX(input_tonnages_no_div!$C$2:$Q$136,MATCH($A34,input_tonnages_no_div!$A$2:$A$136,0),MATCH(AA$2,input_tonnages_no_div!$C$1:$Q$1,0))*$AA$6*$AA$7*MCF</f>
        <v>0</v>
      </c>
      <c r="AB34" s="30">
        <f t="shared" si="31"/>
        <v>0</v>
      </c>
      <c r="AC34" s="9">
        <f t="shared" si="32"/>
        <v>0</v>
      </c>
      <c r="AD34" s="29">
        <f>INDEX(input_tonnages_no_div!$C$2:$Q$136,MATCH($A34,input_tonnages_no_div!$A$2:$A$136,0),MATCH(AD$2,input_tonnages_no_div!$C$1:$Q$1,0))*$AD$6*$AD$7*MCF</f>
        <v>0</v>
      </c>
      <c r="AE34" s="30">
        <f t="shared" si="33"/>
        <v>0</v>
      </c>
      <c r="AF34" s="9">
        <f t="shared" si="34"/>
        <v>0</v>
      </c>
      <c r="AG34" s="29">
        <f>INDEX(input_tonnages_no_div!$C$2:$Q$136,MATCH($A34,input_tonnages_no_div!$A$2:$A$136,0),MATCH(AG$2,input_tonnages_no_div!$C$1:$Q$1,0))*$AG$6*$AG$7*MCF</f>
        <v>0</v>
      </c>
      <c r="AH34" s="30">
        <f t="shared" si="35"/>
        <v>0</v>
      </c>
      <c r="AI34" s="9">
        <f t="shared" si="36"/>
        <v>0</v>
      </c>
      <c r="AJ34" s="29">
        <f>INDEX(input_tonnages_no_div!$C$2:$Q$136,MATCH($A34,input_tonnages_no_div!$A$2:$A$136,0),MATCH(AJ$2,input_tonnages_no_div!$C$1:$Q$1,0))*$AJ$6*$AJ$7*MCF</f>
        <v>0</v>
      </c>
      <c r="AK34" s="30">
        <f t="shared" si="56"/>
        <v>0</v>
      </c>
      <c r="AL34" s="9">
        <f t="shared" si="58"/>
        <v>0</v>
      </c>
      <c r="AM34" s="29">
        <f>INDEX(input_tonnages_no_div!$C$2:$Q$136,MATCH($A34,input_tonnages_no_div!$A$2:$A$136,0),MATCH(AM$2,input_tonnages_no_div!$C$1:$Q$1,0))*$AM$6*$AM$7*MCF</f>
        <v>0</v>
      </c>
      <c r="AN34" s="30">
        <f t="shared" si="57"/>
        <v>0</v>
      </c>
      <c r="AO34" s="9">
        <f t="shared" si="59"/>
        <v>0</v>
      </c>
      <c r="AP34" s="29">
        <f>INDEX(input_tonnages_no_div!$C$2:$Q$136,MATCH($A34,input_tonnages_no_div!$A$2:$A$136,0),MATCH(AP$2,input_tonnages_no_div!$C$1:$Q$1,0))*$AP$6*$AP$7*MCF</f>
        <v>0</v>
      </c>
      <c r="AQ34" s="30">
        <f t="shared" si="49"/>
        <v>0</v>
      </c>
      <c r="AR34" s="9">
        <f t="shared" si="55"/>
        <v>0</v>
      </c>
      <c r="AS34" s="55"/>
      <c r="AT34">
        <f t="shared" si="6"/>
        <v>22</v>
      </c>
      <c r="AU34" s="8">
        <f t="shared" si="7"/>
        <v>0</v>
      </c>
      <c r="AV34" s="8">
        <f t="shared" si="8"/>
        <v>0</v>
      </c>
      <c r="AW34" s="8">
        <f t="shared" si="9"/>
        <v>0</v>
      </c>
      <c r="AX34" s="8">
        <f t="shared" si="10"/>
        <v>0</v>
      </c>
      <c r="AY34" s="8">
        <f t="shared" si="11"/>
        <v>0</v>
      </c>
      <c r="AZ34" s="8">
        <f t="shared" si="12"/>
        <v>0</v>
      </c>
      <c r="BA34" s="8">
        <f t="shared" si="13"/>
        <v>0</v>
      </c>
      <c r="BB34" s="8">
        <f t="shared" si="14"/>
        <v>0</v>
      </c>
      <c r="BC34" s="8">
        <f t="shared" si="15"/>
        <v>0</v>
      </c>
      <c r="BD34" s="8">
        <f t="shared" si="16"/>
        <v>0</v>
      </c>
      <c r="BE34" s="8">
        <f t="shared" si="17"/>
        <v>0</v>
      </c>
      <c r="BF34" s="8">
        <f t="shared" si="18"/>
        <v>0</v>
      </c>
      <c r="BI34" s="55">
        <f t="shared" si="38"/>
        <v>0</v>
      </c>
      <c r="BJ34" s="55">
        <f t="shared" si="39"/>
        <v>0</v>
      </c>
      <c r="BK34" s="55">
        <f t="shared" si="40"/>
        <v>0</v>
      </c>
      <c r="BL34" s="55">
        <f t="shared" si="41"/>
        <v>0</v>
      </c>
      <c r="BM34" s="55">
        <f t="shared" si="42"/>
        <v>0</v>
      </c>
      <c r="BN34" s="55">
        <f t="shared" si="43"/>
        <v>0</v>
      </c>
      <c r="BO34" s="55">
        <f t="shared" si="44"/>
        <v>0</v>
      </c>
      <c r="BP34" s="55">
        <f t="shared" si="45"/>
        <v>0</v>
      </c>
      <c r="BQ34" s="55">
        <f t="shared" si="46"/>
        <v>0</v>
      </c>
      <c r="BR34" s="55">
        <f t="shared" si="47"/>
        <v>0</v>
      </c>
      <c r="BS34" s="55">
        <f t="shared" si="48"/>
        <v>0</v>
      </c>
      <c r="BT34" s="55">
        <f t="shared" si="50"/>
        <v>0</v>
      </c>
    </row>
    <row r="35" spans="1:72" x14ac:dyDescent="0.25">
      <c r="A35" s="6">
        <f>'DONNÉES '!B64</f>
        <v>23</v>
      </c>
      <c r="B35" s="8">
        <f t="shared" si="5"/>
        <v>0</v>
      </c>
      <c r="C35" s="29">
        <f>INDEX(input_tonnages_no_div!$C$2:$Q$136,MATCH($A35,input_tonnages_no_div!$A$2:$A$136,0),MATCH(C$2,input_tonnages_no_div!$C$1:$Q$1,0))*$C$6*$C$7*MCF</f>
        <v>0</v>
      </c>
      <c r="D35" s="30">
        <f t="shared" si="51"/>
        <v>0</v>
      </c>
      <c r="E35" s="9">
        <f t="shared" si="52"/>
        <v>0</v>
      </c>
      <c r="F35" s="29">
        <f>INDEX(input_tonnages_no_div!$C$2:$Q$136,MATCH($A35,input_tonnages_no_div!$A$2:$A$136,0),MATCH(F$2,input_tonnages_no_div!$C$1:$Q$1,0))*$F$6*$F$7*MCF</f>
        <v>0</v>
      </c>
      <c r="G35" s="30">
        <f t="shared" si="19"/>
        <v>0</v>
      </c>
      <c r="H35" s="9">
        <f t="shared" si="20"/>
        <v>0</v>
      </c>
      <c r="I35" s="29">
        <f>INDEX(input_tonnages_no_div!$C$2:$Q$136,MATCH($A35,input_tonnages_no_div!$A$2:$A$136,0),MATCH(I$2,input_tonnages_no_div!$C$1:$Q$1,0))*$I$6*$I$7*MCF</f>
        <v>0</v>
      </c>
      <c r="J35" s="30">
        <f t="shared" si="21"/>
        <v>0</v>
      </c>
      <c r="K35" s="9">
        <f t="shared" si="22"/>
        <v>0</v>
      </c>
      <c r="L35" s="29">
        <f>INDEX(input_tonnages_no_div!$C$2:$Q$136,MATCH($A35,input_tonnages_no_div!$A$2:$A$136,0),MATCH(L$2,input_tonnages_no_div!$C$1:$Q$1,0))*$L$6*$L$7*MCF</f>
        <v>0</v>
      </c>
      <c r="M35" s="30">
        <f t="shared" si="23"/>
        <v>0</v>
      </c>
      <c r="N35" s="9">
        <f t="shared" si="24"/>
        <v>0</v>
      </c>
      <c r="O35" s="29">
        <f>INDEX(input_tonnages_no_div!$C$2:$Q$136,MATCH($A35,input_tonnages_no_div!$A$2:$A$136,0),MATCH(O$2,input_tonnages_no_div!$C$1:$Q$1,0))*$O$6*$O$7*MCF</f>
        <v>0</v>
      </c>
      <c r="P35" s="30">
        <f t="shared" si="25"/>
        <v>0</v>
      </c>
      <c r="Q35" s="9">
        <f t="shared" si="26"/>
        <v>0</v>
      </c>
      <c r="R35" s="29">
        <f>INDEX(input_tonnages_no_div!$C$2:$Q$136,MATCH($A35,input_tonnages_no_div!$A$2:$A$136,0),MATCH(R$2,input_tonnages_no_div!$C$1:$Q$1,0))*$R$6*$R$7*MCF</f>
        <v>0</v>
      </c>
      <c r="S35" s="30">
        <f t="shared" si="27"/>
        <v>0</v>
      </c>
      <c r="T35" s="9">
        <f t="shared" si="28"/>
        <v>0</v>
      </c>
      <c r="U35" s="29">
        <f>INDEX(input_tonnages_no_div!$C$2:$Q$136,MATCH($A35,input_tonnages_no_div!$A$2:$A$136,0),MATCH(U$2,input_tonnages_no_div!$C$1:$Q$1,0))*$U$6*$U$7*MCF</f>
        <v>0</v>
      </c>
      <c r="V35" s="30">
        <f t="shared" si="29"/>
        <v>0</v>
      </c>
      <c r="W35" s="9">
        <f t="shared" si="30"/>
        <v>0</v>
      </c>
      <c r="X35" s="29">
        <f>INDEX(input_tonnages_no_div!$C$2:$Q$136,MATCH($A35,input_tonnages_no_div!$A$2:$A$136,0),MATCH(X$2,input_tonnages_no_div!$C$1:$Q$1,0))*$X$6*$X$7*MCF</f>
        <v>0</v>
      </c>
      <c r="Y35" s="30">
        <f t="shared" si="53"/>
        <v>0</v>
      </c>
      <c r="Z35" s="9">
        <f t="shared" si="54"/>
        <v>0</v>
      </c>
      <c r="AA35" s="29">
        <f>INDEX(input_tonnages_no_div!$C$2:$Q$136,MATCH($A35,input_tonnages_no_div!$A$2:$A$136,0),MATCH(AA$2,input_tonnages_no_div!$C$1:$Q$1,0))*$AA$6*$AA$7*MCF</f>
        <v>0</v>
      </c>
      <c r="AB35" s="30">
        <f t="shared" si="31"/>
        <v>0</v>
      </c>
      <c r="AC35" s="9">
        <f t="shared" si="32"/>
        <v>0</v>
      </c>
      <c r="AD35" s="29">
        <f>INDEX(input_tonnages_no_div!$C$2:$Q$136,MATCH($A35,input_tonnages_no_div!$A$2:$A$136,0),MATCH(AD$2,input_tonnages_no_div!$C$1:$Q$1,0))*$AD$6*$AD$7*MCF</f>
        <v>0</v>
      </c>
      <c r="AE35" s="30">
        <f t="shared" si="33"/>
        <v>0</v>
      </c>
      <c r="AF35" s="9">
        <f t="shared" si="34"/>
        <v>0</v>
      </c>
      <c r="AG35" s="29">
        <f>INDEX(input_tonnages_no_div!$C$2:$Q$136,MATCH($A35,input_tonnages_no_div!$A$2:$A$136,0),MATCH(AG$2,input_tonnages_no_div!$C$1:$Q$1,0))*$AG$6*$AG$7*MCF</f>
        <v>0</v>
      </c>
      <c r="AH35" s="30">
        <f t="shared" si="35"/>
        <v>0</v>
      </c>
      <c r="AI35" s="9">
        <f t="shared" si="36"/>
        <v>0</v>
      </c>
      <c r="AJ35" s="29">
        <f>INDEX(input_tonnages_no_div!$C$2:$Q$136,MATCH($A35,input_tonnages_no_div!$A$2:$A$136,0),MATCH(AJ$2,input_tonnages_no_div!$C$1:$Q$1,0))*$AJ$6*$AJ$7*MCF</f>
        <v>0</v>
      </c>
      <c r="AK35" s="30">
        <f t="shared" si="56"/>
        <v>0</v>
      </c>
      <c r="AL35" s="9">
        <f t="shared" si="58"/>
        <v>0</v>
      </c>
      <c r="AM35" s="29">
        <f>INDEX(input_tonnages_no_div!$C$2:$Q$136,MATCH($A35,input_tonnages_no_div!$A$2:$A$136,0),MATCH(AM$2,input_tonnages_no_div!$C$1:$Q$1,0))*$AM$6*$AM$7*MCF</f>
        <v>0</v>
      </c>
      <c r="AN35" s="30">
        <f t="shared" si="57"/>
        <v>0</v>
      </c>
      <c r="AO35" s="9">
        <f t="shared" si="59"/>
        <v>0</v>
      </c>
      <c r="AP35" s="29">
        <f>INDEX(input_tonnages_no_div!$C$2:$Q$136,MATCH($A35,input_tonnages_no_div!$A$2:$A$136,0),MATCH(AP$2,input_tonnages_no_div!$C$1:$Q$1,0))*$AP$6*$AP$7*MCF</f>
        <v>0</v>
      </c>
      <c r="AQ35" s="30">
        <f t="shared" si="49"/>
        <v>0</v>
      </c>
      <c r="AR35" s="9">
        <f t="shared" si="55"/>
        <v>0</v>
      </c>
      <c r="AS35" s="55"/>
      <c r="AT35">
        <f t="shared" si="6"/>
        <v>23</v>
      </c>
      <c r="AU35" s="8">
        <f t="shared" si="7"/>
        <v>0</v>
      </c>
      <c r="AV35" s="8">
        <f t="shared" si="8"/>
        <v>0</v>
      </c>
      <c r="AW35" s="8">
        <f t="shared" si="9"/>
        <v>0</v>
      </c>
      <c r="AX35" s="8">
        <f t="shared" si="10"/>
        <v>0</v>
      </c>
      <c r="AY35" s="8">
        <f t="shared" si="11"/>
        <v>0</v>
      </c>
      <c r="AZ35" s="8">
        <f t="shared" si="12"/>
        <v>0</v>
      </c>
      <c r="BA35" s="8">
        <f t="shared" si="13"/>
        <v>0</v>
      </c>
      <c r="BB35" s="8">
        <f t="shared" si="14"/>
        <v>0</v>
      </c>
      <c r="BC35" s="8">
        <f t="shared" si="15"/>
        <v>0</v>
      </c>
      <c r="BD35" s="8">
        <f t="shared" si="16"/>
        <v>0</v>
      </c>
      <c r="BE35" s="8">
        <f t="shared" si="17"/>
        <v>0</v>
      </c>
      <c r="BF35" s="8">
        <f t="shared" si="18"/>
        <v>0</v>
      </c>
      <c r="BI35" s="55">
        <f t="shared" si="38"/>
        <v>0</v>
      </c>
      <c r="BJ35" s="55">
        <f t="shared" si="39"/>
        <v>0</v>
      </c>
      <c r="BK35" s="55">
        <f t="shared" si="40"/>
        <v>0</v>
      </c>
      <c r="BL35" s="55">
        <f t="shared" si="41"/>
        <v>0</v>
      </c>
      <c r="BM35" s="55">
        <f t="shared" si="42"/>
        <v>0</v>
      </c>
      <c r="BN35" s="55">
        <f t="shared" si="43"/>
        <v>0</v>
      </c>
      <c r="BO35" s="55">
        <f t="shared" si="44"/>
        <v>0</v>
      </c>
      <c r="BP35" s="55">
        <f t="shared" si="45"/>
        <v>0</v>
      </c>
      <c r="BQ35" s="55">
        <f t="shared" si="46"/>
        <v>0</v>
      </c>
      <c r="BR35" s="55">
        <f t="shared" si="47"/>
        <v>0</v>
      </c>
      <c r="BS35" s="55">
        <f t="shared" si="48"/>
        <v>0</v>
      </c>
      <c r="BT35" s="55">
        <f t="shared" si="50"/>
        <v>0</v>
      </c>
    </row>
    <row r="36" spans="1:72" x14ac:dyDescent="0.25">
      <c r="A36" s="6">
        <f>'DONNÉES '!B65</f>
        <v>24</v>
      </c>
      <c r="B36" s="8">
        <f t="shared" si="5"/>
        <v>0</v>
      </c>
      <c r="C36" s="29">
        <f>INDEX(input_tonnages_no_div!$C$2:$Q$136,MATCH($A36,input_tonnages_no_div!$A$2:$A$136,0),MATCH(C$2,input_tonnages_no_div!$C$1:$Q$1,0))*$C$6*$C$7*MCF</f>
        <v>0</v>
      </c>
      <c r="D36" s="30">
        <f t="shared" si="51"/>
        <v>0</v>
      </c>
      <c r="E36" s="9">
        <f t="shared" si="52"/>
        <v>0</v>
      </c>
      <c r="F36" s="29">
        <f>INDEX(input_tonnages_no_div!$C$2:$Q$136,MATCH($A36,input_tonnages_no_div!$A$2:$A$136,0),MATCH(F$2,input_tonnages_no_div!$C$1:$Q$1,0))*$F$6*$F$7*MCF</f>
        <v>0</v>
      </c>
      <c r="G36" s="30">
        <f t="shared" si="19"/>
        <v>0</v>
      </c>
      <c r="H36" s="9">
        <f t="shared" si="20"/>
        <v>0</v>
      </c>
      <c r="I36" s="29">
        <f>INDEX(input_tonnages_no_div!$C$2:$Q$136,MATCH($A36,input_tonnages_no_div!$A$2:$A$136,0),MATCH(I$2,input_tonnages_no_div!$C$1:$Q$1,0))*$I$6*$I$7*MCF</f>
        <v>0</v>
      </c>
      <c r="J36" s="30">
        <f t="shared" si="21"/>
        <v>0</v>
      </c>
      <c r="K36" s="9">
        <f t="shared" si="22"/>
        <v>0</v>
      </c>
      <c r="L36" s="29">
        <f>INDEX(input_tonnages_no_div!$C$2:$Q$136,MATCH($A36,input_tonnages_no_div!$A$2:$A$136,0),MATCH(L$2,input_tonnages_no_div!$C$1:$Q$1,0))*$L$6*$L$7*MCF</f>
        <v>0</v>
      </c>
      <c r="M36" s="30">
        <f t="shared" si="23"/>
        <v>0</v>
      </c>
      <c r="N36" s="9">
        <f t="shared" si="24"/>
        <v>0</v>
      </c>
      <c r="O36" s="29">
        <f>INDEX(input_tonnages_no_div!$C$2:$Q$136,MATCH($A36,input_tonnages_no_div!$A$2:$A$136,0),MATCH(O$2,input_tonnages_no_div!$C$1:$Q$1,0))*$O$6*$O$7*MCF</f>
        <v>0</v>
      </c>
      <c r="P36" s="30">
        <f t="shared" si="25"/>
        <v>0</v>
      </c>
      <c r="Q36" s="9">
        <f t="shared" si="26"/>
        <v>0</v>
      </c>
      <c r="R36" s="29">
        <f>INDEX(input_tonnages_no_div!$C$2:$Q$136,MATCH($A36,input_tonnages_no_div!$A$2:$A$136,0),MATCH(R$2,input_tonnages_no_div!$C$1:$Q$1,0))*$R$6*$R$7*MCF</f>
        <v>0</v>
      </c>
      <c r="S36" s="30">
        <f t="shared" si="27"/>
        <v>0</v>
      </c>
      <c r="T36" s="9">
        <f t="shared" si="28"/>
        <v>0</v>
      </c>
      <c r="U36" s="29">
        <f>INDEX(input_tonnages_no_div!$C$2:$Q$136,MATCH($A36,input_tonnages_no_div!$A$2:$A$136,0),MATCH(U$2,input_tonnages_no_div!$C$1:$Q$1,0))*$U$6*$U$7*MCF</f>
        <v>0</v>
      </c>
      <c r="V36" s="30">
        <f t="shared" si="29"/>
        <v>0</v>
      </c>
      <c r="W36" s="9">
        <f t="shared" si="30"/>
        <v>0</v>
      </c>
      <c r="X36" s="29">
        <f>INDEX(input_tonnages_no_div!$C$2:$Q$136,MATCH($A36,input_tonnages_no_div!$A$2:$A$136,0),MATCH(X$2,input_tonnages_no_div!$C$1:$Q$1,0))*$X$6*$X$7*MCF</f>
        <v>0</v>
      </c>
      <c r="Y36" s="30">
        <f t="shared" si="53"/>
        <v>0</v>
      </c>
      <c r="Z36" s="9">
        <f t="shared" si="54"/>
        <v>0</v>
      </c>
      <c r="AA36" s="29">
        <f>INDEX(input_tonnages_no_div!$C$2:$Q$136,MATCH($A36,input_tonnages_no_div!$A$2:$A$136,0),MATCH(AA$2,input_tonnages_no_div!$C$1:$Q$1,0))*$AA$6*$AA$7*MCF</f>
        <v>0</v>
      </c>
      <c r="AB36" s="30">
        <f t="shared" si="31"/>
        <v>0</v>
      </c>
      <c r="AC36" s="9">
        <f t="shared" si="32"/>
        <v>0</v>
      </c>
      <c r="AD36" s="29">
        <f>INDEX(input_tonnages_no_div!$C$2:$Q$136,MATCH($A36,input_tonnages_no_div!$A$2:$A$136,0),MATCH(AD$2,input_tonnages_no_div!$C$1:$Q$1,0))*$AD$6*$AD$7*MCF</f>
        <v>0</v>
      </c>
      <c r="AE36" s="30">
        <f t="shared" si="33"/>
        <v>0</v>
      </c>
      <c r="AF36" s="9">
        <f t="shared" si="34"/>
        <v>0</v>
      </c>
      <c r="AG36" s="29">
        <f>INDEX(input_tonnages_no_div!$C$2:$Q$136,MATCH($A36,input_tonnages_no_div!$A$2:$A$136,0),MATCH(AG$2,input_tonnages_no_div!$C$1:$Q$1,0))*$AG$6*$AG$7*MCF</f>
        <v>0</v>
      </c>
      <c r="AH36" s="30">
        <f t="shared" si="35"/>
        <v>0</v>
      </c>
      <c r="AI36" s="9">
        <f t="shared" si="36"/>
        <v>0</v>
      </c>
      <c r="AJ36" s="29">
        <f>INDEX(input_tonnages_no_div!$C$2:$Q$136,MATCH($A36,input_tonnages_no_div!$A$2:$A$136,0),MATCH(AJ$2,input_tonnages_no_div!$C$1:$Q$1,0))*$AJ$6*$AJ$7*MCF</f>
        <v>0</v>
      </c>
      <c r="AK36" s="30">
        <f t="shared" si="56"/>
        <v>0</v>
      </c>
      <c r="AL36" s="9">
        <f t="shared" si="58"/>
        <v>0</v>
      </c>
      <c r="AM36" s="29">
        <f>INDEX(input_tonnages_no_div!$C$2:$Q$136,MATCH($A36,input_tonnages_no_div!$A$2:$A$136,0),MATCH(AM$2,input_tonnages_no_div!$C$1:$Q$1,0))*$AM$6*$AM$7*MCF</f>
        <v>0</v>
      </c>
      <c r="AN36" s="30">
        <f t="shared" si="57"/>
        <v>0</v>
      </c>
      <c r="AO36" s="9">
        <f t="shared" si="59"/>
        <v>0</v>
      </c>
      <c r="AP36" s="29">
        <f>INDEX(input_tonnages_no_div!$C$2:$Q$136,MATCH($A36,input_tonnages_no_div!$A$2:$A$136,0),MATCH(AP$2,input_tonnages_no_div!$C$1:$Q$1,0))*$AP$6*$AP$7*MCF</f>
        <v>0</v>
      </c>
      <c r="AQ36" s="30">
        <f t="shared" si="49"/>
        <v>0</v>
      </c>
      <c r="AR36" s="9">
        <f t="shared" si="55"/>
        <v>0</v>
      </c>
      <c r="AS36" s="55"/>
      <c r="AT36">
        <f t="shared" si="6"/>
        <v>24</v>
      </c>
      <c r="AU36" s="8">
        <f t="shared" si="7"/>
        <v>0</v>
      </c>
      <c r="AV36" s="8">
        <f t="shared" si="8"/>
        <v>0</v>
      </c>
      <c r="AW36" s="8">
        <f t="shared" si="9"/>
        <v>0</v>
      </c>
      <c r="AX36" s="8">
        <f t="shared" si="10"/>
        <v>0</v>
      </c>
      <c r="AY36" s="8">
        <f t="shared" si="11"/>
        <v>0</v>
      </c>
      <c r="AZ36" s="8">
        <f t="shared" si="12"/>
        <v>0</v>
      </c>
      <c r="BA36" s="8">
        <f t="shared" si="13"/>
        <v>0</v>
      </c>
      <c r="BB36" s="8">
        <f t="shared" si="14"/>
        <v>0</v>
      </c>
      <c r="BC36" s="8">
        <f t="shared" si="15"/>
        <v>0</v>
      </c>
      <c r="BD36" s="8">
        <f t="shared" si="16"/>
        <v>0</v>
      </c>
      <c r="BE36" s="8">
        <f t="shared" si="17"/>
        <v>0</v>
      </c>
      <c r="BF36" s="8">
        <f t="shared" si="18"/>
        <v>0</v>
      </c>
      <c r="BI36" s="55">
        <f t="shared" si="38"/>
        <v>0</v>
      </c>
      <c r="BJ36" s="55">
        <f t="shared" si="39"/>
        <v>0</v>
      </c>
      <c r="BK36" s="55">
        <f t="shared" si="40"/>
        <v>0</v>
      </c>
      <c r="BL36" s="55">
        <f t="shared" si="41"/>
        <v>0</v>
      </c>
      <c r="BM36" s="55">
        <f t="shared" si="42"/>
        <v>0</v>
      </c>
      <c r="BN36" s="55">
        <f t="shared" si="43"/>
        <v>0</v>
      </c>
      <c r="BO36" s="55">
        <f t="shared" si="44"/>
        <v>0</v>
      </c>
      <c r="BP36" s="55">
        <f t="shared" si="45"/>
        <v>0</v>
      </c>
      <c r="BQ36" s="55">
        <f t="shared" si="46"/>
        <v>0</v>
      </c>
      <c r="BR36" s="55">
        <f t="shared" si="47"/>
        <v>0</v>
      </c>
      <c r="BS36" s="55">
        <f t="shared" si="48"/>
        <v>0</v>
      </c>
      <c r="BT36" s="55">
        <f t="shared" si="50"/>
        <v>0</v>
      </c>
    </row>
    <row r="37" spans="1:72" x14ac:dyDescent="0.25">
      <c r="A37" s="6">
        <f>'DONNÉES '!B66</f>
        <v>25</v>
      </c>
      <c r="B37" s="8">
        <f t="shared" si="5"/>
        <v>0</v>
      </c>
      <c r="C37" s="29">
        <f>INDEX(input_tonnages_no_div!$C$2:$Q$136,MATCH($A37,input_tonnages_no_div!$A$2:$A$136,0),MATCH(C$2,input_tonnages_no_div!$C$1:$Q$1,0))*$C$6*$C$7*MCF</f>
        <v>0</v>
      </c>
      <c r="D37" s="30">
        <f>C37+(D36*D$5)</f>
        <v>0</v>
      </c>
      <c r="E37" s="9">
        <f t="shared" si="52"/>
        <v>0</v>
      </c>
      <c r="F37" s="29">
        <f>INDEX(input_tonnages_no_div!$C$2:$Q$136,MATCH($A37,input_tonnages_no_div!$A$2:$A$136,0),MATCH(F$2,input_tonnages_no_div!$C$1:$Q$1,0))*$F$6*$F$7*MCF</f>
        <v>0</v>
      </c>
      <c r="G37" s="30">
        <f t="shared" si="19"/>
        <v>0</v>
      </c>
      <c r="H37" s="9">
        <f t="shared" si="20"/>
        <v>0</v>
      </c>
      <c r="I37" s="29">
        <f>INDEX(input_tonnages_no_div!$C$2:$Q$136,MATCH($A37,input_tonnages_no_div!$A$2:$A$136,0),MATCH(I$2,input_tonnages_no_div!$C$1:$Q$1,0))*$I$6*$I$7*MCF</f>
        <v>0</v>
      </c>
      <c r="J37" s="30">
        <f t="shared" si="21"/>
        <v>0</v>
      </c>
      <c r="K37" s="9">
        <f t="shared" si="22"/>
        <v>0</v>
      </c>
      <c r="L37" s="29">
        <f>INDEX(input_tonnages_no_div!$C$2:$Q$136,MATCH($A37,input_tonnages_no_div!$A$2:$A$136,0),MATCH(L$2,input_tonnages_no_div!$C$1:$Q$1,0))*$L$6*$L$7*MCF</f>
        <v>0</v>
      </c>
      <c r="M37" s="30">
        <f t="shared" si="23"/>
        <v>0</v>
      </c>
      <c r="N37" s="9">
        <f t="shared" si="24"/>
        <v>0</v>
      </c>
      <c r="O37" s="29">
        <f>INDEX(input_tonnages_no_div!$C$2:$Q$136,MATCH($A37,input_tonnages_no_div!$A$2:$A$136,0),MATCH(O$2,input_tonnages_no_div!$C$1:$Q$1,0))*$O$6*$O$7*MCF</f>
        <v>0</v>
      </c>
      <c r="P37" s="30">
        <f t="shared" si="25"/>
        <v>0</v>
      </c>
      <c r="Q37" s="9">
        <f t="shared" si="26"/>
        <v>0</v>
      </c>
      <c r="R37" s="29">
        <f>INDEX(input_tonnages_no_div!$C$2:$Q$136,MATCH($A37,input_tonnages_no_div!$A$2:$A$136,0),MATCH(R$2,input_tonnages_no_div!$C$1:$Q$1,0))*$R$6*$R$7*MCF</f>
        <v>0</v>
      </c>
      <c r="S37" s="30">
        <f t="shared" si="27"/>
        <v>0</v>
      </c>
      <c r="T37" s="9">
        <f t="shared" si="28"/>
        <v>0</v>
      </c>
      <c r="U37" s="29">
        <f>INDEX(input_tonnages_no_div!$C$2:$Q$136,MATCH($A37,input_tonnages_no_div!$A$2:$A$136,0),MATCH(U$2,input_tonnages_no_div!$C$1:$Q$1,0))*$U$6*$U$7*MCF</f>
        <v>0</v>
      </c>
      <c r="V37" s="30">
        <f t="shared" si="29"/>
        <v>0</v>
      </c>
      <c r="W37" s="9">
        <f t="shared" si="30"/>
        <v>0</v>
      </c>
      <c r="X37" s="29">
        <f>INDEX(input_tonnages_no_div!$C$2:$Q$136,MATCH($A37,input_tonnages_no_div!$A$2:$A$136,0),MATCH(X$2,input_tonnages_no_div!$C$1:$Q$1,0))*$X$6*$X$7*MCF</f>
        <v>0</v>
      </c>
      <c r="Y37" s="30">
        <f t="shared" si="53"/>
        <v>0</v>
      </c>
      <c r="Z37" s="9">
        <f t="shared" si="54"/>
        <v>0</v>
      </c>
      <c r="AA37" s="29">
        <f>INDEX(input_tonnages_no_div!$C$2:$Q$136,MATCH($A37,input_tonnages_no_div!$A$2:$A$136,0),MATCH(AA$2,input_tonnages_no_div!$C$1:$Q$1,0))*$AA$6*$AA$7*MCF</f>
        <v>0</v>
      </c>
      <c r="AB37" s="30">
        <f t="shared" si="31"/>
        <v>0</v>
      </c>
      <c r="AC37" s="9">
        <f t="shared" si="32"/>
        <v>0</v>
      </c>
      <c r="AD37" s="29">
        <f>INDEX(input_tonnages_no_div!$C$2:$Q$136,MATCH($A37,input_tonnages_no_div!$A$2:$A$136,0),MATCH(AD$2,input_tonnages_no_div!$C$1:$Q$1,0))*$AD$6*$AD$7*MCF</f>
        <v>0</v>
      </c>
      <c r="AE37" s="30">
        <f t="shared" si="33"/>
        <v>0</v>
      </c>
      <c r="AF37" s="9">
        <f t="shared" si="34"/>
        <v>0</v>
      </c>
      <c r="AG37" s="29">
        <f>INDEX(input_tonnages_no_div!$C$2:$Q$136,MATCH($A37,input_tonnages_no_div!$A$2:$A$136,0),MATCH(AG$2,input_tonnages_no_div!$C$1:$Q$1,0))*$AG$6*$AG$7*MCF</f>
        <v>0</v>
      </c>
      <c r="AH37" s="30">
        <f t="shared" si="35"/>
        <v>0</v>
      </c>
      <c r="AI37" s="9">
        <f t="shared" si="36"/>
        <v>0</v>
      </c>
      <c r="AJ37" s="29">
        <f>INDEX(input_tonnages_no_div!$C$2:$Q$136,MATCH($A37,input_tonnages_no_div!$A$2:$A$136,0),MATCH(AJ$2,input_tonnages_no_div!$C$1:$Q$1,0))*$AJ$6*$AJ$7*MCF</f>
        <v>0</v>
      </c>
      <c r="AK37" s="30">
        <f t="shared" si="56"/>
        <v>0</v>
      </c>
      <c r="AL37" s="9">
        <f t="shared" si="58"/>
        <v>0</v>
      </c>
      <c r="AM37" s="29">
        <f>INDEX(input_tonnages_no_div!$C$2:$Q$136,MATCH($A37,input_tonnages_no_div!$A$2:$A$136,0),MATCH(AM$2,input_tonnages_no_div!$C$1:$Q$1,0))*$AM$6*$AM$7*MCF</f>
        <v>0</v>
      </c>
      <c r="AN37" s="30">
        <f t="shared" si="57"/>
        <v>0</v>
      </c>
      <c r="AO37" s="9">
        <f t="shared" si="59"/>
        <v>0</v>
      </c>
      <c r="AP37" s="29">
        <f>INDEX(input_tonnages_no_div!$C$2:$Q$136,MATCH($A37,input_tonnages_no_div!$A$2:$A$136,0),MATCH(AP$2,input_tonnages_no_div!$C$1:$Q$1,0))*$AP$6*$AP$7*MCF</f>
        <v>0</v>
      </c>
      <c r="AQ37" s="30">
        <f t="shared" si="49"/>
        <v>0</v>
      </c>
      <c r="AR37" s="9">
        <f t="shared" si="55"/>
        <v>0</v>
      </c>
      <c r="AS37" s="55"/>
      <c r="AT37">
        <f t="shared" si="6"/>
        <v>25</v>
      </c>
      <c r="AU37" s="8">
        <f t="shared" si="7"/>
        <v>0</v>
      </c>
      <c r="AV37" s="8">
        <f t="shared" si="8"/>
        <v>0</v>
      </c>
      <c r="AW37" s="8">
        <f t="shared" si="9"/>
        <v>0</v>
      </c>
      <c r="AX37" s="8">
        <f t="shared" si="10"/>
        <v>0</v>
      </c>
      <c r="AY37" s="8">
        <f t="shared" si="11"/>
        <v>0</v>
      </c>
      <c r="AZ37" s="8">
        <f t="shared" si="12"/>
        <v>0</v>
      </c>
      <c r="BA37" s="8">
        <f t="shared" si="13"/>
        <v>0</v>
      </c>
      <c r="BB37" s="8">
        <f t="shared" si="14"/>
        <v>0</v>
      </c>
      <c r="BC37" s="8">
        <f t="shared" si="15"/>
        <v>0</v>
      </c>
      <c r="BD37" s="8">
        <f t="shared" si="16"/>
        <v>0</v>
      </c>
      <c r="BE37" s="8">
        <f t="shared" si="17"/>
        <v>0</v>
      </c>
      <c r="BF37" s="8">
        <f t="shared" si="18"/>
        <v>0</v>
      </c>
      <c r="BI37" s="55">
        <f t="shared" si="38"/>
        <v>0</v>
      </c>
      <c r="BJ37" s="55">
        <f t="shared" si="39"/>
        <v>0</v>
      </c>
      <c r="BK37" s="55">
        <f t="shared" si="40"/>
        <v>0</v>
      </c>
      <c r="BL37" s="55">
        <f t="shared" si="41"/>
        <v>0</v>
      </c>
      <c r="BM37" s="55">
        <f t="shared" si="42"/>
        <v>0</v>
      </c>
      <c r="BN37" s="55">
        <f t="shared" si="43"/>
        <v>0</v>
      </c>
      <c r="BO37" s="55">
        <f t="shared" si="44"/>
        <v>0</v>
      </c>
      <c r="BP37" s="55">
        <f t="shared" si="45"/>
        <v>0</v>
      </c>
      <c r="BQ37" s="55">
        <f t="shared" si="46"/>
        <v>0</v>
      </c>
      <c r="BR37" s="55">
        <f t="shared" si="47"/>
        <v>0</v>
      </c>
      <c r="BS37" s="55">
        <f t="shared" si="48"/>
        <v>0</v>
      </c>
      <c r="BT37" s="55">
        <f t="shared" si="50"/>
        <v>0</v>
      </c>
    </row>
    <row r="38" spans="1:72" x14ac:dyDescent="0.25">
      <c r="A38" s="6">
        <f>'DONNÉES '!B67</f>
        <v>26</v>
      </c>
      <c r="B38" s="8">
        <f t="shared" si="5"/>
        <v>0</v>
      </c>
      <c r="C38" s="29">
        <f>INDEX(input_tonnages_no_div!$C$2:$Q$136,MATCH($A38,input_tonnages_no_div!$A$2:$A$136,0),MATCH(C$2,input_tonnages_no_div!$C$1:$Q$1,0))*$C$6*$C$7*MCF</f>
        <v>0</v>
      </c>
      <c r="D38" s="30">
        <f t="shared" si="51"/>
        <v>0</v>
      </c>
      <c r="E38" s="9">
        <f t="shared" si="52"/>
        <v>0</v>
      </c>
      <c r="F38" s="29">
        <f>INDEX(input_tonnages_no_div!$C$2:$Q$136,MATCH($A38,input_tonnages_no_div!$A$2:$A$136,0),MATCH(F$2,input_tonnages_no_div!$C$1:$Q$1,0))*$F$6*$F$7*MCF</f>
        <v>0</v>
      </c>
      <c r="G38" s="30">
        <f t="shared" si="19"/>
        <v>0</v>
      </c>
      <c r="H38" s="9">
        <f t="shared" si="20"/>
        <v>0</v>
      </c>
      <c r="I38" s="29">
        <f>INDEX(input_tonnages_no_div!$C$2:$Q$136,MATCH($A38,input_tonnages_no_div!$A$2:$A$136,0),MATCH(I$2,input_tonnages_no_div!$C$1:$Q$1,0))*$I$6*$I$7*MCF</f>
        <v>0</v>
      </c>
      <c r="J38" s="30">
        <f t="shared" si="21"/>
        <v>0</v>
      </c>
      <c r="K38" s="9">
        <f t="shared" si="22"/>
        <v>0</v>
      </c>
      <c r="L38" s="29">
        <f>INDEX(input_tonnages_no_div!$C$2:$Q$136,MATCH($A38,input_tonnages_no_div!$A$2:$A$136,0),MATCH(L$2,input_tonnages_no_div!$C$1:$Q$1,0))*$L$6*$L$7*MCF</f>
        <v>0</v>
      </c>
      <c r="M38" s="30">
        <f t="shared" si="23"/>
        <v>0</v>
      </c>
      <c r="N38" s="9">
        <f t="shared" si="24"/>
        <v>0</v>
      </c>
      <c r="O38" s="29">
        <f>INDEX(input_tonnages_no_div!$C$2:$Q$136,MATCH($A38,input_tonnages_no_div!$A$2:$A$136,0),MATCH(O$2,input_tonnages_no_div!$C$1:$Q$1,0))*$O$6*$O$7*MCF</f>
        <v>0</v>
      </c>
      <c r="P38" s="30">
        <f t="shared" si="25"/>
        <v>0</v>
      </c>
      <c r="Q38" s="9">
        <f t="shared" si="26"/>
        <v>0</v>
      </c>
      <c r="R38" s="29">
        <f>INDEX(input_tonnages_no_div!$C$2:$Q$136,MATCH($A38,input_tonnages_no_div!$A$2:$A$136,0),MATCH(R$2,input_tonnages_no_div!$C$1:$Q$1,0))*$R$6*$R$7*MCF</f>
        <v>0</v>
      </c>
      <c r="S38" s="30">
        <f t="shared" si="27"/>
        <v>0</v>
      </c>
      <c r="T38" s="9">
        <f t="shared" si="28"/>
        <v>0</v>
      </c>
      <c r="U38" s="29">
        <f>INDEX(input_tonnages_no_div!$C$2:$Q$136,MATCH($A38,input_tonnages_no_div!$A$2:$A$136,0),MATCH(U$2,input_tonnages_no_div!$C$1:$Q$1,0))*$U$6*$U$7*MCF</f>
        <v>0</v>
      </c>
      <c r="V38" s="30">
        <f t="shared" si="29"/>
        <v>0</v>
      </c>
      <c r="W38" s="9">
        <f t="shared" si="30"/>
        <v>0</v>
      </c>
      <c r="X38" s="29">
        <f>INDEX(input_tonnages_no_div!$C$2:$Q$136,MATCH($A38,input_tonnages_no_div!$A$2:$A$136,0),MATCH(X$2,input_tonnages_no_div!$C$1:$Q$1,0))*$X$6*$X$7*MCF</f>
        <v>0</v>
      </c>
      <c r="Y38" s="30">
        <f t="shared" si="53"/>
        <v>0</v>
      </c>
      <c r="Z38" s="9">
        <f t="shared" si="54"/>
        <v>0</v>
      </c>
      <c r="AA38" s="29">
        <f>INDEX(input_tonnages_no_div!$C$2:$Q$136,MATCH($A38,input_tonnages_no_div!$A$2:$A$136,0),MATCH(AA$2,input_tonnages_no_div!$C$1:$Q$1,0))*$AA$6*$AA$7*MCF</f>
        <v>0</v>
      </c>
      <c r="AB38" s="30">
        <f t="shared" si="31"/>
        <v>0</v>
      </c>
      <c r="AC38" s="9">
        <f t="shared" si="32"/>
        <v>0</v>
      </c>
      <c r="AD38" s="29">
        <f>INDEX(input_tonnages_no_div!$C$2:$Q$136,MATCH($A38,input_tonnages_no_div!$A$2:$A$136,0),MATCH(AD$2,input_tonnages_no_div!$C$1:$Q$1,0))*$AD$6*$AD$7*MCF</f>
        <v>0</v>
      </c>
      <c r="AE38" s="30">
        <f t="shared" si="33"/>
        <v>0</v>
      </c>
      <c r="AF38" s="9">
        <f t="shared" si="34"/>
        <v>0</v>
      </c>
      <c r="AG38" s="29">
        <f>INDEX(input_tonnages_no_div!$C$2:$Q$136,MATCH($A38,input_tonnages_no_div!$A$2:$A$136,0),MATCH(AG$2,input_tonnages_no_div!$C$1:$Q$1,0))*$AG$6*$AG$7*MCF</f>
        <v>0</v>
      </c>
      <c r="AH38" s="30">
        <f t="shared" si="35"/>
        <v>0</v>
      </c>
      <c r="AI38" s="9">
        <f t="shared" si="36"/>
        <v>0</v>
      </c>
      <c r="AJ38" s="29">
        <f>INDEX(input_tonnages_no_div!$C$2:$Q$136,MATCH($A38,input_tonnages_no_div!$A$2:$A$136,0),MATCH(AJ$2,input_tonnages_no_div!$C$1:$Q$1,0))*$AJ$6*$AJ$7*MCF</f>
        <v>0</v>
      </c>
      <c r="AK38" s="30">
        <f t="shared" si="56"/>
        <v>0</v>
      </c>
      <c r="AL38" s="9">
        <f t="shared" si="58"/>
        <v>0</v>
      </c>
      <c r="AM38" s="29">
        <f>INDEX(input_tonnages_no_div!$C$2:$Q$136,MATCH($A38,input_tonnages_no_div!$A$2:$A$136,0),MATCH(AM$2,input_tonnages_no_div!$C$1:$Q$1,0))*$AM$6*$AM$7*MCF</f>
        <v>0</v>
      </c>
      <c r="AN38" s="30">
        <f t="shared" si="57"/>
        <v>0</v>
      </c>
      <c r="AO38" s="9">
        <f t="shared" si="59"/>
        <v>0</v>
      </c>
      <c r="AP38" s="29">
        <f>INDEX(input_tonnages_no_div!$C$2:$Q$136,MATCH($A38,input_tonnages_no_div!$A$2:$A$136,0),MATCH(AP$2,input_tonnages_no_div!$C$1:$Q$1,0))*$AP$6*$AP$7*MCF</f>
        <v>0</v>
      </c>
      <c r="AQ38" s="30">
        <f t="shared" si="49"/>
        <v>0</v>
      </c>
      <c r="AR38" s="9">
        <f t="shared" si="55"/>
        <v>0</v>
      </c>
      <c r="AS38" s="55"/>
      <c r="AT38">
        <f t="shared" si="6"/>
        <v>26</v>
      </c>
      <c r="AU38" s="8">
        <f t="shared" si="7"/>
        <v>0</v>
      </c>
      <c r="AV38" s="8">
        <f t="shared" si="8"/>
        <v>0</v>
      </c>
      <c r="AW38" s="8">
        <f t="shared" si="9"/>
        <v>0</v>
      </c>
      <c r="AX38" s="8">
        <f t="shared" si="10"/>
        <v>0</v>
      </c>
      <c r="AY38" s="8">
        <f t="shared" si="11"/>
        <v>0</v>
      </c>
      <c r="AZ38" s="8">
        <f t="shared" si="12"/>
        <v>0</v>
      </c>
      <c r="BA38" s="8">
        <f t="shared" si="13"/>
        <v>0</v>
      </c>
      <c r="BB38" s="8">
        <f t="shared" si="14"/>
        <v>0</v>
      </c>
      <c r="BC38" s="8">
        <f t="shared" si="15"/>
        <v>0</v>
      </c>
      <c r="BD38" s="8">
        <f t="shared" si="16"/>
        <v>0</v>
      </c>
      <c r="BE38" s="8">
        <f t="shared" si="17"/>
        <v>0</v>
      </c>
      <c r="BF38" s="8">
        <f t="shared" si="18"/>
        <v>0</v>
      </c>
      <c r="BI38" s="55">
        <f t="shared" si="38"/>
        <v>0</v>
      </c>
      <c r="BJ38" s="55">
        <f t="shared" si="39"/>
        <v>0</v>
      </c>
      <c r="BK38" s="55">
        <f t="shared" si="40"/>
        <v>0</v>
      </c>
      <c r="BL38" s="55">
        <f t="shared" si="41"/>
        <v>0</v>
      </c>
      <c r="BM38" s="55">
        <f t="shared" si="42"/>
        <v>0</v>
      </c>
      <c r="BN38" s="55">
        <f t="shared" si="43"/>
        <v>0</v>
      </c>
      <c r="BO38" s="55">
        <f t="shared" si="44"/>
        <v>0</v>
      </c>
      <c r="BP38" s="55">
        <f t="shared" si="45"/>
        <v>0</v>
      </c>
      <c r="BQ38" s="55">
        <f t="shared" si="46"/>
        <v>0</v>
      </c>
      <c r="BR38" s="55">
        <f t="shared" si="47"/>
        <v>0</v>
      </c>
      <c r="BS38" s="55">
        <f t="shared" si="48"/>
        <v>0</v>
      </c>
      <c r="BT38" s="55">
        <f t="shared" si="50"/>
        <v>0</v>
      </c>
    </row>
    <row r="39" spans="1:72" x14ac:dyDescent="0.25">
      <c r="A39" s="6">
        <f>'DONNÉES '!B68</f>
        <v>27</v>
      </c>
      <c r="B39" s="8">
        <f t="shared" si="5"/>
        <v>0</v>
      </c>
      <c r="C39" s="29">
        <f>INDEX(input_tonnages_no_div!$C$2:$Q$136,MATCH($A39,input_tonnages_no_div!$A$2:$A$136,0),MATCH(C$2,input_tonnages_no_div!$C$1:$Q$1,0))*$C$6*$C$7*MCF</f>
        <v>0</v>
      </c>
      <c r="D39" s="30">
        <f>C39+(D38*D$5)</f>
        <v>0</v>
      </c>
      <c r="E39" s="9">
        <f>D38*(1-E$5)</f>
        <v>0</v>
      </c>
      <c r="F39" s="29">
        <f>INDEX(input_tonnages_no_div!$C$2:$Q$136,MATCH($A39,input_tonnages_no_div!$A$2:$A$136,0),MATCH(F$2,input_tonnages_no_div!$C$1:$Q$1,0))*$F$6*$F$7*MCF</f>
        <v>0</v>
      </c>
      <c r="G39" s="30">
        <f t="shared" si="19"/>
        <v>0</v>
      </c>
      <c r="H39" s="9">
        <f t="shared" si="20"/>
        <v>0</v>
      </c>
      <c r="I39" s="29">
        <f>INDEX(input_tonnages_no_div!$C$2:$Q$136,MATCH($A39,input_tonnages_no_div!$A$2:$A$136,0),MATCH(I$2,input_tonnages_no_div!$C$1:$Q$1,0))*$I$6*$I$7*MCF</f>
        <v>0</v>
      </c>
      <c r="J39" s="30">
        <f t="shared" si="21"/>
        <v>0</v>
      </c>
      <c r="K39" s="9">
        <f t="shared" si="22"/>
        <v>0</v>
      </c>
      <c r="L39" s="29">
        <f>INDEX(input_tonnages_no_div!$C$2:$Q$136,MATCH($A39,input_tonnages_no_div!$A$2:$A$136,0),MATCH(L$2,input_tonnages_no_div!$C$1:$Q$1,0))*$L$6*$L$7*MCF</f>
        <v>0</v>
      </c>
      <c r="M39" s="30">
        <f t="shared" si="23"/>
        <v>0</v>
      </c>
      <c r="N39" s="9">
        <f t="shared" si="24"/>
        <v>0</v>
      </c>
      <c r="O39" s="29">
        <f>INDEX(input_tonnages_no_div!$C$2:$Q$136,MATCH($A39,input_tonnages_no_div!$A$2:$A$136,0),MATCH(O$2,input_tonnages_no_div!$C$1:$Q$1,0))*$O$6*$O$7*MCF</f>
        <v>0</v>
      </c>
      <c r="P39" s="30">
        <f t="shared" si="25"/>
        <v>0</v>
      </c>
      <c r="Q39" s="9">
        <f t="shared" si="26"/>
        <v>0</v>
      </c>
      <c r="R39" s="29">
        <f>INDEX(input_tonnages_no_div!$C$2:$Q$136,MATCH($A39,input_tonnages_no_div!$A$2:$A$136,0),MATCH(R$2,input_tonnages_no_div!$C$1:$Q$1,0))*$R$6*$R$7*MCF</f>
        <v>0</v>
      </c>
      <c r="S39" s="30">
        <f t="shared" si="27"/>
        <v>0</v>
      </c>
      <c r="T39" s="9">
        <f t="shared" si="28"/>
        <v>0</v>
      </c>
      <c r="U39" s="29">
        <f>INDEX(input_tonnages_no_div!$C$2:$Q$136,MATCH($A39,input_tonnages_no_div!$A$2:$A$136,0),MATCH(U$2,input_tonnages_no_div!$C$1:$Q$1,0))*$U$6*$U$7*MCF</f>
        <v>0</v>
      </c>
      <c r="V39" s="30">
        <f t="shared" si="29"/>
        <v>0</v>
      </c>
      <c r="W39" s="9">
        <f t="shared" si="30"/>
        <v>0</v>
      </c>
      <c r="X39" s="29">
        <f>INDEX(input_tonnages_no_div!$C$2:$Q$136,MATCH($A39,input_tonnages_no_div!$A$2:$A$136,0),MATCH(X$2,input_tonnages_no_div!$C$1:$Q$1,0))*$X$6*$X$7*MCF</f>
        <v>0</v>
      </c>
      <c r="Y39" s="30">
        <f t="shared" si="53"/>
        <v>0</v>
      </c>
      <c r="Z39" s="9">
        <f t="shared" si="54"/>
        <v>0</v>
      </c>
      <c r="AA39" s="29">
        <f>INDEX(input_tonnages_no_div!$C$2:$Q$136,MATCH($A39,input_tonnages_no_div!$A$2:$A$136,0),MATCH(AA$2,input_tonnages_no_div!$C$1:$Q$1,0))*$AA$6*$AA$7*MCF</f>
        <v>0</v>
      </c>
      <c r="AB39" s="30">
        <f t="shared" si="31"/>
        <v>0</v>
      </c>
      <c r="AC39" s="9">
        <f t="shared" si="32"/>
        <v>0</v>
      </c>
      <c r="AD39" s="29">
        <f>INDEX(input_tonnages_no_div!$C$2:$Q$136,MATCH($A39,input_tonnages_no_div!$A$2:$A$136,0),MATCH(AD$2,input_tonnages_no_div!$C$1:$Q$1,0))*$AD$6*$AD$7*MCF</f>
        <v>0</v>
      </c>
      <c r="AE39" s="30">
        <f t="shared" si="33"/>
        <v>0</v>
      </c>
      <c r="AF39" s="9">
        <f t="shared" si="34"/>
        <v>0</v>
      </c>
      <c r="AG39" s="29">
        <f>INDEX(input_tonnages_no_div!$C$2:$Q$136,MATCH($A39,input_tonnages_no_div!$A$2:$A$136,0),MATCH(AG$2,input_tonnages_no_div!$C$1:$Q$1,0))*$AG$6*$AG$7*MCF</f>
        <v>0</v>
      </c>
      <c r="AH39" s="30">
        <f t="shared" si="35"/>
        <v>0</v>
      </c>
      <c r="AI39" s="9">
        <f t="shared" si="36"/>
        <v>0</v>
      </c>
      <c r="AJ39" s="29">
        <f>INDEX(input_tonnages_no_div!$C$2:$Q$136,MATCH($A39,input_tonnages_no_div!$A$2:$A$136,0),MATCH(AJ$2,input_tonnages_no_div!$C$1:$Q$1,0))*$AJ$6*$AJ$7*MCF</f>
        <v>0</v>
      </c>
      <c r="AK39" s="30">
        <f t="shared" si="56"/>
        <v>0</v>
      </c>
      <c r="AL39" s="9">
        <f t="shared" si="58"/>
        <v>0</v>
      </c>
      <c r="AM39" s="29">
        <f>INDEX(input_tonnages_no_div!$C$2:$Q$136,MATCH($A39,input_tonnages_no_div!$A$2:$A$136,0),MATCH(AM$2,input_tonnages_no_div!$C$1:$Q$1,0))*$AM$6*$AM$7*MCF</f>
        <v>0</v>
      </c>
      <c r="AN39" s="30">
        <f t="shared" si="57"/>
        <v>0</v>
      </c>
      <c r="AO39" s="9">
        <f t="shared" si="59"/>
        <v>0</v>
      </c>
      <c r="AP39" s="29">
        <f>INDEX(input_tonnages_no_div!$C$2:$Q$136,MATCH($A39,input_tonnages_no_div!$A$2:$A$136,0),MATCH(AP$2,input_tonnages_no_div!$C$1:$Q$1,0))*$AP$6*$AP$7*MCF</f>
        <v>0</v>
      </c>
      <c r="AQ39" s="30">
        <f t="shared" si="49"/>
        <v>0</v>
      </c>
      <c r="AR39" s="9">
        <f t="shared" si="55"/>
        <v>0</v>
      </c>
      <c r="AS39" s="55"/>
      <c r="AT39">
        <f t="shared" si="6"/>
        <v>27</v>
      </c>
      <c r="AU39" s="8">
        <f t="shared" si="7"/>
        <v>0</v>
      </c>
      <c r="AV39" s="8">
        <f t="shared" si="8"/>
        <v>0</v>
      </c>
      <c r="AW39" s="8">
        <f t="shared" si="9"/>
        <v>0</v>
      </c>
      <c r="AX39" s="8">
        <f t="shared" si="10"/>
        <v>0</v>
      </c>
      <c r="AY39" s="8">
        <f t="shared" si="11"/>
        <v>0</v>
      </c>
      <c r="AZ39" s="8">
        <f t="shared" si="12"/>
        <v>0</v>
      </c>
      <c r="BA39" s="8">
        <f t="shared" si="13"/>
        <v>0</v>
      </c>
      <c r="BB39" s="8">
        <f t="shared" si="14"/>
        <v>0</v>
      </c>
      <c r="BC39" s="8">
        <f t="shared" si="15"/>
        <v>0</v>
      </c>
      <c r="BD39" s="8">
        <f t="shared" si="16"/>
        <v>0</v>
      </c>
      <c r="BE39" s="8">
        <f t="shared" si="17"/>
        <v>0</v>
      </c>
      <c r="BF39" s="8">
        <f t="shared" si="18"/>
        <v>0</v>
      </c>
      <c r="BI39" s="55">
        <f t="shared" si="38"/>
        <v>0</v>
      </c>
      <c r="BJ39" s="55">
        <f t="shared" si="39"/>
        <v>0</v>
      </c>
      <c r="BK39" s="55">
        <f t="shared" si="40"/>
        <v>0</v>
      </c>
      <c r="BL39" s="55">
        <f t="shared" si="41"/>
        <v>0</v>
      </c>
      <c r="BM39" s="55">
        <f t="shared" si="42"/>
        <v>0</v>
      </c>
      <c r="BN39" s="55">
        <f t="shared" si="43"/>
        <v>0</v>
      </c>
      <c r="BO39" s="55">
        <f t="shared" si="44"/>
        <v>0</v>
      </c>
      <c r="BP39" s="55">
        <f t="shared" si="45"/>
        <v>0</v>
      </c>
      <c r="BQ39" s="55">
        <f t="shared" si="46"/>
        <v>0</v>
      </c>
      <c r="BR39" s="55">
        <f t="shared" si="47"/>
        <v>0</v>
      </c>
      <c r="BS39" s="55">
        <f t="shared" si="48"/>
        <v>0</v>
      </c>
      <c r="BT39" s="55">
        <f t="shared" si="50"/>
        <v>0</v>
      </c>
    </row>
    <row r="40" spans="1:72" x14ac:dyDescent="0.25">
      <c r="A40" s="6">
        <f>'DONNÉES '!B69</f>
        <v>28</v>
      </c>
      <c r="B40" s="8">
        <f t="shared" si="5"/>
        <v>0</v>
      </c>
      <c r="C40" s="29">
        <f>INDEX(input_tonnages_no_div!$C$2:$Q$136,MATCH($A40,input_tonnages_no_div!$A$2:$A$136,0),MATCH(C$2,input_tonnages_no_div!$C$1:$Q$1,0))*$C$6*$C$7*MCF</f>
        <v>0</v>
      </c>
      <c r="D40" s="30">
        <f t="shared" si="51"/>
        <v>0</v>
      </c>
      <c r="E40" s="9">
        <f t="shared" si="52"/>
        <v>0</v>
      </c>
      <c r="F40" s="29">
        <f>INDEX(input_tonnages_no_div!$C$2:$Q$136,MATCH($A40,input_tonnages_no_div!$A$2:$A$136,0),MATCH(F$2,input_tonnages_no_div!$C$1:$Q$1,0))*$F$6*$F$7*MCF</f>
        <v>0</v>
      </c>
      <c r="G40" s="30">
        <f t="shared" si="19"/>
        <v>0</v>
      </c>
      <c r="H40" s="9">
        <f t="shared" si="20"/>
        <v>0</v>
      </c>
      <c r="I40" s="29">
        <f>INDEX(input_tonnages_no_div!$C$2:$Q$136,MATCH($A40,input_tonnages_no_div!$A$2:$A$136,0),MATCH(I$2,input_tonnages_no_div!$C$1:$Q$1,0))*$I$6*$I$7*MCF</f>
        <v>0</v>
      </c>
      <c r="J40" s="30">
        <f t="shared" si="21"/>
        <v>0</v>
      </c>
      <c r="K40" s="9">
        <f t="shared" si="22"/>
        <v>0</v>
      </c>
      <c r="L40" s="29">
        <f>INDEX(input_tonnages_no_div!$C$2:$Q$136,MATCH($A40,input_tonnages_no_div!$A$2:$A$136,0),MATCH(L$2,input_tonnages_no_div!$C$1:$Q$1,0))*$L$6*$L$7*MCF</f>
        <v>0</v>
      </c>
      <c r="M40" s="30">
        <f t="shared" si="23"/>
        <v>0</v>
      </c>
      <c r="N40" s="9">
        <f t="shared" si="24"/>
        <v>0</v>
      </c>
      <c r="O40" s="29">
        <f>INDEX(input_tonnages_no_div!$C$2:$Q$136,MATCH($A40,input_tonnages_no_div!$A$2:$A$136,0),MATCH(O$2,input_tonnages_no_div!$C$1:$Q$1,0))*$O$6*$O$7*MCF</f>
        <v>0</v>
      </c>
      <c r="P40" s="30">
        <f t="shared" si="25"/>
        <v>0</v>
      </c>
      <c r="Q40" s="9">
        <f t="shared" si="26"/>
        <v>0</v>
      </c>
      <c r="R40" s="29">
        <f>INDEX(input_tonnages_no_div!$C$2:$Q$136,MATCH($A40,input_tonnages_no_div!$A$2:$A$136,0),MATCH(R$2,input_tonnages_no_div!$C$1:$Q$1,0))*$R$6*$R$7*MCF</f>
        <v>0</v>
      </c>
      <c r="S40" s="30">
        <f t="shared" si="27"/>
        <v>0</v>
      </c>
      <c r="T40" s="9">
        <f t="shared" si="28"/>
        <v>0</v>
      </c>
      <c r="U40" s="29">
        <f>INDEX(input_tonnages_no_div!$C$2:$Q$136,MATCH($A40,input_tonnages_no_div!$A$2:$A$136,0),MATCH(U$2,input_tonnages_no_div!$C$1:$Q$1,0))*$U$6*$U$7*MCF</f>
        <v>0</v>
      </c>
      <c r="V40" s="30">
        <f t="shared" si="29"/>
        <v>0</v>
      </c>
      <c r="W40" s="9">
        <f t="shared" si="30"/>
        <v>0</v>
      </c>
      <c r="X40" s="29">
        <f>INDEX(input_tonnages_no_div!$C$2:$Q$136,MATCH($A40,input_tonnages_no_div!$A$2:$A$136,0),MATCH(X$2,input_tonnages_no_div!$C$1:$Q$1,0))*$X$6*$X$7*MCF</f>
        <v>0</v>
      </c>
      <c r="Y40" s="30">
        <f t="shared" si="53"/>
        <v>0</v>
      </c>
      <c r="Z40" s="9">
        <f t="shared" si="54"/>
        <v>0</v>
      </c>
      <c r="AA40" s="29">
        <f>INDEX(input_tonnages_no_div!$C$2:$Q$136,MATCH($A40,input_tonnages_no_div!$A$2:$A$136,0),MATCH(AA$2,input_tonnages_no_div!$C$1:$Q$1,0))*$AA$6*$AA$7*MCF</f>
        <v>0</v>
      </c>
      <c r="AB40" s="30">
        <f t="shared" si="31"/>
        <v>0</v>
      </c>
      <c r="AC40" s="9">
        <f t="shared" si="32"/>
        <v>0</v>
      </c>
      <c r="AD40" s="29">
        <f>INDEX(input_tonnages_no_div!$C$2:$Q$136,MATCH($A40,input_tonnages_no_div!$A$2:$A$136,0),MATCH(AD$2,input_tonnages_no_div!$C$1:$Q$1,0))*$AD$6*$AD$7*MCF</f>
        <v>0</v>
      </c>
      <c r="AE40" s="30">
        <f t="shared" si="33"/>
        <v>0</v>
      </c>
      <c r="AF40" s="9">
        <f t="shared" si="34"/>
        <v>0</v>
      </c>
      <c r="AG40" s="29">
        <f>INDEX(input_tonnages_no_div!$C$2:$Q$136,MATCH($A40,input_tonnages_no_div!$A$2:$A$136,0),MATCH(AG$2,input_tonnages_no_div!$C$1:$Q$1,0))*$AG$6*$AG$7*MCF</f>
        <v>0</v>
      </c>
      <c r="AH40" s="30">
        <f t="shared" si="35"/>
        <v>0</v>
      </c>
      <c r="AI40" s="9">
        <f t="shared" si="36"/>
        <v>0</v>
      </c>
      <c r="AJ40" s="29">
        <f>INDEX(input_tonnages_no_div!$C$2:$Q$136,MATCH($A40,input_tonnages_no_div!$A$2:$A$136,0),MATCH(AJ$2,input_tonnages_no_div!$C$1:$Q$1,0))*$AJ$6*$AJ$7*MCF</f>
        <v>0</v>
      </c>
      <c r="AK40" s="30">
        <f t="shared" si="56"/>
        <v>0</v>
      </c>
      <c r="AL40" s="9">
        <f t="shared" si="58"/>
        <v>0</v>
      </c>
      <c r="AM40" s="29">
        <f>INDEX(input_tonnages_no_div!$C$2:$Q$136,MATCH($A40,input_tonnages_no_div!$A$2:$A$136,0),MATCH(AM$2,input_tonnages_no_div!$C$1:$Q$1,0))*$AM$6*$AM$7*MCF</f>
        <v>0</v>
      </c>
      <c r="AN40" s="30">
        <f t="shared" si="57"/>
        <v>0</v>
      </c>
      <c r="AO40" s="9">
        <f t="shared" si="59"/>
        <v>0</v>
      </c>
      <c r="AP40" s="29">
        <f>INDEX(input_tonnages_no_div!$C$2:$Q$136,MATCH($A40,input_tonnages_no_div!$A$2:$A$136,0),MATCH(AP$2,input_tonnages_no_div!$C$1:$Q$1,0))*$AP$6*$AP$7*MCF</f>
        <v>0</v>
      </c>
      <c r="AQ40" s="30">
        <f t="shared" si="49"/>
        <v>0</v>
      </c>
      <c r="AR40" s="9">
        <f t="shared" si="55"/>
        <v>0</v>
      </c>
      <c r="AS40" s="55"/>
      <c r="AT40">
        <f t="shared" si="6"/>
        <v>28</v>
      </c>
      <c r="AU40" s="8">
        <f t="shared" si="7"/>
        <v>0</v>
      </c>
      <c r="AV40" s="8">
        <f t="shared" si="8"/>
        <v>0</v>
      </c>
      <c r="AW40" s="8">
        <f t="shared" si="9"/>
        <v>0</v>
      </c>
      <c r="AX40" s="8">
        <f t="shared" si="10"/>
        <v>0</v>
      </c>
      <c r="AY40" s="8">
        <f t="shared" si="11"/>
        <v>0</v>
      </c>
      <c r="AZ40" s="8">
        <f t="shared" si="12"/>
        <v>0</v>
      </c>
      <c r="BA40" s="8">
        <f t="shared" si="13"/>
        <v>0</v>
      </c>
      <c r="BB40" s="8">
        <f t="shared" si="14"/>
        <v>0</v>
      </c>
      <c r="BC40" s="8">
        <f t="shared" si="15"/>
        <v>0</v>
      </c>
      <c r="BD40" s="8">
        <f t="shared" si="16"/>
        <v>0</v>
      </c>
      <c r="BE40" s="8">
        <f t="shared" si="17"/>
        <v>0</v>
      </c>
      <c r="BF40" s="8">
        <f t="shared" si="18"/>
        <v>0</v>
      </c>
      <c r="BI40" s="55">
        <f t="shared" si="38"/>
        <v>0</v>
      </c>
      <c r="BJ40" s="55">
        <f t="shared" si="39"/>
        <v>0</v>
      </c>
      <c r="BK40" s="55">
        <f t="shared" si="40"/>
        <v>0</v>
      </c>
      <c r="BL40" s="55">
        <f t="shared" si="41"/>
        <v>0</v>
      </c>
      <c r="BM40" s="55">
        <f t="shared" si="42"/>
        <v>0</v>
      </c>
      <c r="BN40" s="55">
        <f t="shared" si="43"/>
        <v>0</v>
      </c>
      <c r="BO40" s="55">
        <f t="shared" si="44"/>
        <v>0</v>
      </c>
      <c r="BP40" s="55">
        <f t="shared" si="45"/>
        <v>0</v>
      </c>
      <c r="BQ40" s="55">
        <f t="shared" si="46"/>
        <v>0</v>
      </c>
      <c r="BR40" s="55">
        <f t="shared" si="47"/>
        <v>0</v>
      </c>
      <c r="BS40" s="55">
        <f t="shared" si="48"/>
        <v>0</v>
      </c>
      <c r="BT40" s="55">
        <f t="shared" si="50"/>
        <v>0</v>
      </c>
    </row>
    <row r="41" spans="1:72" x14ac:dyDescent="0.25">
      <c r="A41" s="6">
        <f>'DONNÉES '!B70</f>
        <v>29</v>
      </c>
      <c r="B41" s="8">
        <f t="shared" si="5"/>
        <v>0</v>
      </c>
      <c r="C41" s="29">
        <f>INDEX(input_tonnages_no_div!$C$2:$Q$136,MATCH($A41,input_tonnages_no_div!$A$2:$A$136,0),MATCH(C$2,input_tonnages_no_div!$C$1:$Q$1,0))*$C$6*$C$7*MCF</f>
        <v>0</v>
      </c>
      <c r="D41" s="30">
        <f t="shared" si="51"/>
        <v>0</v>
      </c>
      <c r="E41" s="9">
        <f t="shared" si="52"/>
        <v>0</v>
      </c>
      <c r="F41" s="29">
        <f>INDEX(input_tonnages_no_div!$C$2:$Q$136,MATCH($A41,input_tonnages_no_div!$A$2:$A$136,0),MATCH(F$2,input_tonnages_no_div!$C$1:$Q$1,0))*$F$6*$F$7*MCF</f>
        <v>0</v>
      </c>
      <c r="G41" s="30">
        <f t="shared" si="19"/>
        <v>0</v>
      </c>
      <c r="H41" s="9">
        <f t="shared" si="20"/>
        <v>0</v>
      </c>
      <c r="I41" s="29">
        <f>INDEX(input_tonnages_no_div!$C$2:$Q$136,MATCH($A41,input_tonnages_no_div!$A$2:$A$136,0),MATCH(I$2,input_tonnages_no_div!$C$1:$Q$1,0))*$I$6*$I$7*MCF</f>
        <v>0</v>
      </c>
      <c r="J41" s="30">
        <f t="shared" si="21"/>
        <v>0</v>
      </c>
      <c r="K41" s="9">
        <f t="shared" si="22"/>
        <v>0</v>
      </c>
      <c r="L41" s="29">
        <f>INDEX(input_tonnages_no_div!$C$2:$Q$136,MATCH($A41,input_tonnages_no_div!$A$2:$A$136,0),MATCH(L$2,input_tonnages_no_div!$C$1:$Q$1,0))*$L$6*$L$7*MCF</f>
        <v>0</v>
      </c>
      <c r="M41" s="30">
        <f t="shared" si="23"/>
        <v>0</v>
      </c>
      <c r="N41" s="9">
        <f t="shared" si="24"/>
        <v>0</v>
      </c>
      <c r="O41" s="29">
        <f>INDEX(input_tonnages_no_div!$C$2:$Q$136,MATCH($A41,input_tonnages_no_div!$A$2:$A$136,0),MATCH(O$2,input_tonnages_no_div!$C$1:$Q$1,0))*$O$6*$O$7*MCF</f>
        <v>0</v>
      </c>
      <c r="P41" s="30">
        <f t="shared" si="25"/>
        <v>0</v>
      </c>
      <c r="Q41" s="9">
        <f t="shared" si="26"/>
        <v>0</v>
      </c>
      <c r="R41" s="29">
        <f>INDEX(input_tonnages_no_div!$C$2:$Q$136,MATCH($A41,input_tonnages_no_div!$A$2:$A$136,0),MATCH(R$2,input_tonnages_no_div!$C$1:$Q$1,0))*$R$6*$R$7*MCF</f>
        <v>0</v>
      </c>
      <c r="S41" s="30">
        <f t="shared" si="27"/>
        <v>0</v>
      </c>
      <c r="T41" s="9">
        <f t="shared" si="28"/>
        <v>0</v>
      </c>
      <c r="U41" s="29">
        <f>INDEX(input_tonnages_no_div!$C$2:$Q$136,MATCH($A41,input_tonnages_no_div!$A$2:$A$136,0),MATCH(U$2,input_tonnages_no_div!$C$1:$Q$1,0))*$U$6*$U$7*MCF</f>
        <v>0</v>
      </c>
      <c r="V41" s="30">
        <f t="shared" si="29"/>
        <v>0</v>
      </c>
      <c r="W41" s="9">
        <f t="shared" si="30"/>
        <v>0</v>
      </c>
      <c r="X41" s="29">
        <f>INDEX(input_tonnages_no_div!$C$2:$Q$136,MATCH($A41,input_tonnages_no_div!$A$2:$A$136,0),MATCH(X$2,input_tonnages_no_div!$C$1:$Q$1,0))*$X$6*$X$7*MCF</f>
        <v>0</v>
      </c>
      <c r="Y41" s="30">
        <f t="shared" si="53"/>
        <v>0</v>
      </c>
      <c r="Z41" s="9">
        <f t="shared" si="54"/>
        <v>0</v>
      </c>
      <c r="AA41" s="29">
        <f>INDEX(input_tonnages_no_div!$C$2:$Q$136,MATCH($A41,input_tonnages_no_div!$A$2:$A$136,0),MATCH(AA$2,input_tonnages_no_div!$C$1:$Q$1,0))*$AA$6*$AA$7*MCF</f>
        <v>0</v>
      </c>
      <c r="AB41" s="30">
        <f t="shared" si="31"/>
        <v>0</v>
      </c>
      <c r="AC41" s="9">
        <f t="shared" si="32"/>
        <v>0</v>
      </c>
      <c r="AD41" s="29">
        <f>INDEX(input_tonnages_no_div!$C$2:$Q$136,MATCH($A41,input_tonnages_no_div!$A$2:$A$136,0),MATCH(AD$2,input_tonnages_no_div!$C$1:$Q$1,0))*$AD$6*$AD$7*MCF</f>
        <v>0</v>
      </c>
      <c r="AE41" s="30">
        <f t="shared" si="33"/>
        <v>0</v>
      </c>
      <c r="AF41" s="9">
        <f t="shared" si="34"/>
        <v>0</v>
      </c>
      <c r="AG41" s="29">
        <f>INDEX(input_tonnages_no_div!$C$2:$Q$136,MATCH($A41,input_tonnages_no_div!$A$2:$A$136,0),MATCH(AG$2,input_tonnages_no_div!$C$1:$Q$1,0))*$AG$6*$AG$7*MCF</f>
        <v>0</v>
      </c>
      <c r="AH41" s="30">
        <f t="shared" si="35"/>
        <v>0</v>
      </c>
      <c r="AI41" s="9">
        <f t="shared" si="36"/>
        <v>0</v>
      </c>
      <c r="AJ41" s="29">
        <f>INDEX(input_tonnages_no_div!$C$2:$Q$136,MATCH($A41,input_tonnages_no_div!$A$2:$A$136,0),MATCH(AJ$2,input_tonnages_no_div!$C$1:$Q$1,0))*$AJ$6*$AJ$7*MCF</f>
        <v>0</v>
      </c>
      <c r="AK41" s="30">
        <f t="shared" si="56"/>
        <v>0</v>
      </c>
      <c r="AL41" s="9">
        <f t="shared" si="58"/>
        <v>0</v>
      </c>
      <c r="AM41" s="29">
        <f>INDEX(input_tonnages_no_div!$C$2:$Q$136,MATCH($A41,input_tonnages_no_div!$A$2:$A$136,0),MATCH(AM$2,input_tonnages_no_div!$C$1:$Q$1,0))*$AM$6*$AM$7*MCF</f>
        <v>0</v>
      </c>
      <c r="AN41" s="30">
        <f t="shared" si="57"/>
        <v>0</v>
      </c>
      <c r="AO41" s="9">
        <f t="shared" si="59"/>
        <v>0</v>
      </c>
      <c r="AP41" s="29">
        <f>INDEX(input_tonnages_no_div!$C$2:$Q$136,MATCH($A41,input_tonnages_no_div!$A$2:$A$136,0),MATCH(AP$2,input_tonnages_no_div!$C$1:$Q$1,0))*$AP$6*$AP$7*MCF</f>
        <v>0</v>
      </c>
      <c r="AQ41" s="30">
        <f t="shared" si="49"/>
        <v>0</v>
      </c>
      <c r="AR41" s="9">
        <f t="shared" si="55"/>
        <v>0</v>
      </c>
      <c r="AS41" s="55"/>
      <c r="AT41">
        <f t="shared" si="6"/>
        <v>29</v>
      </c>
      <c r="AU41" s="8">
        <f t="shared" si="7"/>
        <v>0</v>
      </c>
      <c r="AV41" s="8">
        <f t="shared" si="8"/>
        <v>0</v>
      </c>
      <c r="AW41" s="8">
        <f t="shared" si="9"/>
        <v>0</v>
      </c>
      <c r="AX41" s="8">
        <f t="shared" si="10"/>
        <v>0</v>
      </c>
      <c r="AY41" s="8">
        <f t="shared" si="11"/>
        <v>0</v>
      </c>
      <c r="AZ41" s="8">
        <f t="shared" si="12"/>
        <v>0</v>
      </c>
      <c r="BA41" s="8">
        <f t="shared" si="13"/>
        <v>0</v>
      </c>
      <c r="BB41" s="8">
        <f t="shared" si="14"/>
        <v>0</v>
      </c>
      <c r="BC41" s="8">
        <f t="shared" si="15"/>
        <v>0</v>
      </c>
      <c r="BD41" s="8">
        <f t="shared" si="16"/>
        <v>0</v>
      </c>
      <c r="BE41" s="8">
        <f t="shared" si="17"/>
        <v>0</v>
      </c>
      <c r="BF41" s="8">
        <f t="shared" si="18"/>
        <v>0</v>
      </c>
      <c r="BI41" s="55">
        <f t="shared" si="38"/>
        <v>0</v>
      </c>
      <c r="BJ41" s="55">
        <f t="shared" si="39"/>
        <v>0</v>
      </c>
      <c r="BK41" s="55">
        <f t="shared" si="40"/>
        <v>0</v>
      </c>
      <c r="BL41" s="55">
        <f t="shared" si="41"/>
        <v>0</v>
      </c>
      <c r="BM41" s="55">
        <f t="shared" si="42"/>
        <v>0</v>
      </c>
      <c r="BN41" s="55">
        <f t="shared" si="43"/>
        <v>0</v>
      </c>
      <c r="BO41" s="55">
        <f t="shared" si="44"/>
        <v>0</v>
      </c>
      <c r="BP41" s="55">
        <f t="shared" si="45"/>
        <v>0</v>
      </c>
      <c r="BQ41" s="55">
        <f t="shared" si="46"/>
        <v>0</v>
      </c>
      <c r="BR41" s="55">
        <f t="shared" si="47"/>
        <v>0</v>
      </c>
      <c r="BS41" s="55">
        <f t="shared" si="48"/>
        <v>0</v>
      </c>
      <c r="BT41" s="55">
        <f t="shared" si="50"/>
        <v>0</v>
      </c>
    </row>
    <row r="42" spans="1:72" x14ac:dyDescent="0.25">
      <c r="A42" s="6">
        <f>'DONNÉES '!B71</f>
        <v>30</v>
      </c>
      <c r="B42" s="8">
        <f t="shared" si="5"/>
        <v>0</v>
      </c>
      <c r="C42" s="29">
        <f>INDEX(input_tonnages_no_div!$C$2:$Q$136,MATCH($A42,input_tonnages_no_div!$A$2:$A$136,0),MATCH(C$2,input_tonnages_no_div!$C$1:$Q$1,0))*$C$6*$C$7*MCF</f>
        <v>0</v>
      </c>
      <c r="D42" s="30">
        <f t="shared" si="51"/>
        <v>0</v>
      </c>
      <c r="E42" s="9">
        <f t="shared" si="52"/>
        <v>0</v>
      </c>
      <c r="F42" s="29">
        <f>INDEX(input_tonnages_no_div!$C$2:$Q$136,MATCH($A42,input_tonnages_no_div!$A$2:$A$136,0),MATCH(F$2,input_tonnages_no_div!$C$1:$Q$1,0))*$F$6*$F$7*MCF</f>
        <v>0</v>
      </c>
      <c r="G42" s="30">
        <f t="shared" si="19"/>
        <v>0</v>
      </c>
      <c r="H42" s="9">
        <f t="shared" si="20"/>
        <v>0</v>
      </c>
      <c r="I42" s="29">
        <f>INDEX(input_tonnages_no_div!$C$2:$Q$136,MATCH($A42,input_tonnages_no_div!$A$2:$A$136,0),MATCH(I$2,input_tonnages_no_div!$C$1:$Q$1,0))*$I$6*$I$7*MCF</f>
        <v>0</v>
      </c>
      <c r="J42" s="30">
        <f t="shared" si="21"/>
        <v>0</v>
      </c>
      <c r="K42" s="9">
        <f t="shared" si="22"/>
        <v>0</v>
      </c>
      <c r="L42" s="29">
        <f>INDEX(input_tonnages_no_div!$C$2:$Q$136,MATCH($A42,input_tonnages_no_div!$A$2:$A$136,0),MATCH(L$2,input_tonnages_no_div!$C$1:$Q$1,0))*$L$6*$L$7*MCF</f>
        <v>0</v>
      </c>
      <c r="M42" s="30">
        <f t="shared" si="23"/>
        <v>0</v>
      </c>
      <c r="N42" s="9">
        <f t="shared" si="24"/>
        <v>0</v>
      </c>
      <c r="O42" s="29">
        <f>INDEX(input_tonnages_no_div!$C$2:$Q$136,MATCH($A42,input_tonnages_no_div!$A$2:$A$136,0),MATCH(O$2,input_tonnages_no_div!$C$1:$Q$1,0))*$O$6*$O$7*MCF</f>
        <v>0</v>
      </c>
      <c r="P42" s="30">
        <f t="shared" si="25"/>
        <v>0</v>
      </c>
      <c r="Q42" s="9">
        <f t="shared" si="26"/>
        <v>0</v>
      </c>
      <c r="R42" s="29">
        <f>INDEX(input_tonnages_no_div!$C$2:$Q$136,MATCH($A42,input_tonnages_no_div!$A$2:$A$136,0),MATCH(R$2,input_tonnages_no_div!$C$1:$Q$1,0))*$R$6*$R$7*MCF</f>
        <v>0</v>
      </c>
      <c r="S42" s="30">
        <f t="shared" si="27"/>
        <v>0</v>
      </c>
      <c r="T42" s="9">
        <f t="shared" si="28"/>
        <v>0</v>
      </c>
      <c r="U42" s="29">
        <f>INDEX(input_tonnages_no_div!$C$2:$Q$136,MATCH($A42,input_tonnages_no_div!$A$2:$A$136,0),MATCH(U$2,input_tonnages_no_div!$C$1:$Q$1,0))*$U$6*$U$7*MCF</f>
        <v>0</v>
      </c>
      <c r="V42" s="30">
        <f t="shared" si="29"/>
        <v>0</v>
      </c>
      <c r="W42" s="9">
        <f t="shared" si="30"/>
        <v>0</v>
      </c>
      <c r="X42" s="29">
        <f>INDEX(input_tonnages_no_div!$C$2:$Q$136,MATCH($A42,input_tonnages_no_div!$A$2:$A$136,0),MATCH(X$2,input_tonnages_no_div!$C$1:$Q$1,0))*$X$6*$X$7*MCF</f>
        <v>0</v>
      </c>
      <c r="Y42" s="30">
        <f t="shared" si="53"/>
        <v>0</v>
      </c>
      <c r="Z42" s="9">
        <f t="shared" si="54"/>
        <v>0</v>
      </c>
      <c r="AA42" s="29">
        <f>INDEX(input_tonnages_no_div!$C$2:$Q$136,MATCH($A42,input_tonnages_no_div!$A$2:$A$136,0),MATCH(AA$2,input_tonnages_no_div!$C$1:$Q$1,0))*$AA$6*$AA$7*MCF</f>
        <v>0</v>
      </c>
      <c r="AB42" s="30">
        <f t="shared" si="31"/>
        <v>0</v>
      </c>
      <c r="AC42" s="9">
        <f t="shared" si="32"/>
        <v>0</v>
      </c>
      <c r="AD42" s="29">
        <f>INDEX(input_tonnages_no_div!$C$2:$Q$136,MATCH($A42,input_tonnages_no_div!$A$2:$A$136,0),MATCH(AD$2,input_tonnages_no_div!$C$1:$Q$1,0))*$AD$6*$AD$7*MCF</f>
        <v>0</v>
      </c>
      <c r="AE42" s="30">
        <f t="shared" si="33"/>
        <v>0</v>
      </c>
      <c r="AF42" s="9">
        <f t="shared" si="34"/>
        <v>0</v>
      </c>
      <c r="AG42" s="29">
        <f>INDEX(input_tonnages_no_div!$C$2:$Q$136,MATCH($A42,input_tonnages_no_div!$A$2:$A$136,0),MATCH(AG$2,input_tonnages_no_div!$C$1:$Q$1,0))*$AG$6*$AG$7*MCF</f>
        <v>0</v>
      </c>
      <c r="AH42" s="30">
        <f t="shared" si="35"/>
        <v>0</v>
      </c>
      <c r="AI42" s="9">
        <f t="shared" si="36"/>
        <v>0</v>
      </c>
      <c r="AJ42" s="29">
        <f>INDEX(input_tonnages_no_div!$C$2:$Q$136,MATCH($A42,input_tonnages_no_div!$A$2:$A$136,0),MATCH(AJ$2,input_tonnages_no_div!$C$1:$Q$1,0))*$AJ$6*$AJ$7*MCF</f>
        <v>0</v>
      </c>
      <c r="AK42" s="30">
        <f t="shared" si="56"/>
        <v>0</v>
      </c>
      <c r="AL42" s="9">
        <f t="shared" si="58"/>
        <v>0</v>
      </c>
      <c r="AM42" s="29">
        <f>INDEX(input_tonnages_no_div!$C$2:$Q$136,MATCH($A42,input_tonnages_no_div!$A$2:$A$136,0),MATCH(AM$2,input_tonnages_no_div!$C$1:$Q$1,0))*$AM$6*$AM$7*MCF</f>
        <v>0</v>
      </c>
      <c r="AN42" s="30">
        <f t="shared" si="57"/>
        <v>0</v>
      </c>
      <c r="AO42" s="9">
        <f t="shared" si="59"/>
        <v>0</v>
      </c>
      <c r="AP42" s="29">
        <f>INDEX(input_tonnages_no_div!$C$2:$Q$136,MATCH($A42,input_tonnages_no_div!$A$2:$A$136,0),MATCH(AP$2,input_tonnages_no_div!$C$1:$Q$1,0))*$AP$6*$AP$7*MCF</f>
        <v>0</v>
      </c>
      <c r="AQ42" s="30">
        <f t="shared" si="49"/>
        <v>0</v>
      </c>
      <c r="AR42" s="9">
        <f t="shared" si="55"/>
        <v>0</v>
      </c>
      <c r="AS42" s="55"/>
      <c r="AT42">
        <f t="shared" si="6"/>
        <v>30</v>
      </c>
      <c r="AU42" s="8">
        <f t="shared" si="7"/>
        <v>0</v>
      </c>
      <c r="AV42" s="8">
        <f t="shared" si="8"/>
        <v>0</v>
      </c>
      <c r="AW42" s="8">
        <f t="shared" si="9"/>
        <v>0</v>
      </c>
      <c r="AX42" s="8">
        <f t="shared" si="10"/>
        <v>0</v>
      </c>
      <c r="AY42" s="8">
        <f t="shared" si="11"/>
        <v>0</v>
      </c>
      <c r="AZ42" s="8">
        <f t="shared" si="12"/>
        <v>0</v>
      </c>
      <c r="BA42" s="8">
        <f t="shared" si="13"/>
        <v>0</v>
      </c>
      <c r="BB42" s="8">
        <f t="shared" si="14"/>
        <v>0</v>
      </c>
      <c r="BC42" s="8">
        <f t="shared" si="15"/>
        <v>0</v>
      </c>
      <c r="BD42" s="8">
        <f t="shared" si="16"/>
        <v>0</v>
      </c>
      <c r="BE42" s="8">
        <f t="shared" si="17"/>
        <v>0</v>
      </c>
      <c r="BF42" s="8">
        <f t="shared" si="18"/>
        <v>0</v>
      </c>
      <c r="BI42" s="55">
        <f t="shared" si="38"/>
        <v>0</v>
      </c>
      <c r="BJ42" s="55">
        <f t="shared" si="39"/>
        <v>0</v>
      </c>
      <c r="BK42" s="55">
        <f t="shared" si="40"/>
        <v>0</v>
      </c>
      <c r="BL42" s="55">
        <f t="shared" si="41"/>
        <v>0</v>
      </c>
      <c r="BM42" s="55">
        <f t="shared" si="42"/>
        <v>0</v>
      </c>
      <c r="BN42" s="55">
        <f t="shared" si="43"/>
        <v>0</v>
      </c>
      <c r="BO42" s="55">
        <f t="shared" si="44"/>
        <v>0</v>
      </c>
      <c r="BP42" s="55">
        <f t="shared" si="45"/>
        <v>0</v>
      </c>
      <c r="BQ42" s="55">
        <f t="shared" si="46"/>
        <v>0</v>
      </c>
      <c r="BR42" s="55">
        <f t="shared" si="47"/>
        <v>0</v>
      </c>
      <c r="BS42" s="55">
        <f t="shared" si="48"/>
        <v>0</v>
      </c>
      <c r="BT42" s="55">
        <f t="shared" si="50"/>
        <v>0</v>
      </c>
    </row>
    <row r="43" spans="1:72" x14ac:dyDescent="0.25">
      <c r="A43" s="6">
        <f>'DONNÉES '!B72</f>
        <v>31</v>
      </c>
      <c r="B43" s="8">
        <f t="shared" si="5"/>
        <v>0</v>
      </c>
      <c r="C43" s="29">
        <f>INDEX(input_tonnages_no_div!$C$2:$Q$136,MATCH($A43,input_tonnages_no_div!$A$2:$A$136,0),MATCH(C$2,input_tonnages_no_div!$C$1:$Q$1,0))*$C$6*$C$7*MCF</f>
        <v>0</v>
      </c>
      <c r="D43" s="30">
        <f t="shared" si="51"/>
        <v>0</v>
      </c>
      <c r="E43" s="9">
        <f t="shared" si="52"/>
        <v>0</v>
      </c>
      <c r="F43" s="29">
        <f>INDEX(input_tonnages_no_div!$C$2:$Q$136,MATCH($A43,input_tonnages_no_div!$A$2:$A$136,0),MATCH(F$2,input_tonnages_no_div!$C$1:$Q$1,0))*$F$6*$F$7*MCF</f>
        <v>0</v>
      </c>
      <c r="G43" s="30">
        <f t="shared" si="19"/>
        <v>0</v>
      </c>
      <c r="H43" s="9">
        <f t="shared" si="20"/>
        <v>0</v>
      </c>
      <c r="I43" s="29">
        <f>INDEX(input_tonnages_no_div!$C$2:$Q$136,MATCH($A43,input_tonnages_no_div!$A$2:$A$136,0),MATCH(I$2,input_tonnages_no_div!$C$1:$Q$1,0))*$I$6*$I$7*MCF</f>
        <v>0</v>
      </c>
      <c r="J43" s="30">
        <f t="shared" si="21"/>
        <v>0</v>
      </c>
      <c r="K43" s="9">
        <f t="shared" si="22"/>
        <v>0</v>
      </c>
      <c r="L43" s="29">
        <f>INDEX(input_tonnages_no_div!$C$2:$Q$136,MATCH($A43,input_tonnages_no_div!$A$2:$A$136,0),MATCH(L$2,input_tonnages_no_div!$C$1:$Q$1,0))*$L$6*$L$7*MCF</f>
        <v>0</v>
      </c>
      <c r="M43" s="30">
        <f t="shared" si="23"/>
        <v>0</v>
      </c>
      <c r="N43" s="9">
        <f t="shared" si="24"/>
        <v>0</v>
      </c>
      <c r="O43" s="29">
        <f>INDEX(input_tonnages_no_div!$C$2:$Q$136,MATCH($A43,input_tonnages_no_div!$A$2:$A$136,0),MATCH(O$2,input_tonnages_no_div!$C$1:$Q$1,0))*$O$6*$O$7*MCF</f>
        <v>0</v>
      </c>
      <c r="P43" s="30">
        <f t="shared" si="25"/>
        <v>0</v>
      </c>
      <c r="Q43" s="9">
        <f t="shared" si="26"/>
        <v>0</v>
      </c>
      <c r="R43" s="29">
        <f>INDEX(input_tonnages_no_div!$C$2:$Q$136,MATCH($A43,input_tonnages_no_div!$A$2:$A$136,0),MATCH(R$2,input_tonnages_no_div!$C$1:$Q$1,0))*$R$6*$R$7*MCF</f>
        <v>0</v>
      </c>
      <c r="S43" s="30">
        <f t="shared" si="27"/>
        <v>0</v>
      </c>
      <c r="T43" s="9">
        <f t="shared" si="28"/>
        <v>0</v>
      </c>
      <c r="U43" s="29">
        <f>INDEX(input_tonnages_no_div!$C$2:$Q$136,MATCH($A43,input_tonnages_no_div!$A$2:$A$136,0),MATCH(U$2,input_tonnages_no_div!$C$1:$Q$1,0))*$U$6*$U$7*MCF</f>
        <v>0</v>
      </c>
      <c r="V43" s="30">
        <f t="shared" si="29"/>
        <v>0</v>
      </c>
      <c r="W43" s="9">
        <f t="shared" si="30"/>
        <v>0</v>
      </c>
      <c r="X43" s="29">
        <f>INDEX(input_tonnages_no_div!$C$2:$Q$136,MATCH($A43,input_tonnages_no_div!$A$2:$A$136,0),MATCH(X$2,input_tonnages_no_div!$C$1:$Q$1,0))*$X$6*$X$7*MCF</f>
        <v>0</v>
      </c>
      <c r="Y43" s="30">
        <f t="shared" si="53"/>
        <v>0</v>
      </c>
      <c r="Z43" s="9">
        <f t="shared" si="54"/>
        <v>0</v>
      </c>
      <c r="AA43" s="29">
        <f>INDEX(input_tonnages_no_div!$C$2:$Q$136,MATCH($A43,input_tonnages_no_div!$A$2:$A$136,0),MATCH(AA$2,input_tonnages_no_div!$C$1:$Q$1,0))*$AA$6*$AA$7*MCF</f>
        <v>0</v>
      </c>
      <c r="AB43" s="30">
        <f t="shared" si="31"/>
        <v>0</v>
      </c>
      <c r="AC43" s="9">
        <f t="shared" si="32"/>
        <v>0</v>
      </c>
      <c r="AD43" s="29">
        <f>INDEX(input_tonnages_no_div!$C$2:$Q$136,MATCH($A43,input_tonnages_no_div!$A$2:$A$136,0),MATCH(AD$2,input_tonnages_no_div!$C$1:$Q$1,0))*$AD$6*$AD$7*MCF</f>
        <v>0</v>
      </c>
      <c r="AE43" s="30">
        <f t="shared" si="33"/>
        <v>0</v>
      </c>
      <c r="AF43" s="9">
        <f t="shared" si="34"/>
        <v>0</v>
      </c>
      <c r="AG43" s="29">
        <f>INDEX(input_tonnages_no_div!$C$2:$Q$136,MATCH($A43,input_tonnages_no_div!$A$2:$A$136,0),MATCH(AG$2,input_tonnages_no_div!$C$1:$Q$1,0))*$AG$6*$AG$7*MCF</f>
        <v>0</v>
      </c>
      <c r="AH43" s="30">
        <f t="shared" si="35"/>
        <v>0</v>
      </c>
      <c r="AI43" s="9">
        <f t="shared" si="36"/>
        <v>0</v>
      </c>
      <c r="AJ43" s="29">
        <f>INDEX(input_tonnages_no_div!$C$2:$Q$136,MATCH($A43,input_tonnages_no_div!$A$2:$A$136,0),MATCH(AJ$2,input_tonnages_no_div!$C$1:$Q$1,0))*$AJ$6*$AJ$7*MCF</f>
        <v>0</v>
      </c>
      <c r="AK43" s="30">
        <f t="shared" si="56"/>
        <v>0</v>
      </c>
      <c r="AL43" s="9">
        <f t="shared" si="58"/>
        <v>0</v>
      </c>
      <c r="AM43" s="29">
        <f>INDEX(input_tonnages_no_div!$C$2:$Q$136,MATCH($A43,input_tonnages_no_div!$A$2:$A$136,0),MATCH(AM$2,input_tonnages_no_div!$C$1:$Q$1,0))*$AM$6*$AM$7*MCF</f>
        <v>0</v>
      </c>
      <c r="AN43" s="30">
        <f t="shared" si="57"/>
        <v>0</v>
      </c>
      <c r="AO43" s="9">
        <f t="shared" si="59"/>
        <v>0</v>
      </c>
      <c r="AP43" s="29">
        <f>INDEX(input_tonnages_no_div!$C$2:$Q$136,MATCH($A43,input_tonnages_no_div!$A$2:$A$136,0),MATCH(AP$2,input_tonnages_no_div!$C$1:$Q$1,0))*$AP$6*$AP$7*MCF</f>
        <v>0</v>
      </c>
      <c r="AQ43" s="30">
        <f t="shared" si="49"/>
        <v>0</v>
      </c>
      <c r="AR43" s="9">
        <f t="shared" si="55"/>
        <v>0</v>
      </c>
      <c r="AS43" s="55"/>
      <c r="AT43">
        <f t="shared" si="6"/>
        <v>31</v>
      </c>
      <c r="AU43" s="8">
        <f t="shared" si="7"/>
        <v>0</v>
      </c>
      <c r="AV43" s="8">
        <f t="shared" si="8"/>
        <v>0</v>
      </c>
      <c r="AW43" s="8">
        <f t="shared" si="9"/>
        <v>0</v>
      </c>
      <c r="AX43" s="8">
        <f t="shared" si="10"/>
        <v>0</v>
      </c>
      <c r="AY43" s="8">
        <f t="shared" si="11"/>
        <v>0</v>
      </c>
      <c r="AZ43" s="8">
        <f t="shared" si="12"/>
        <v>0</v>
      </c>
      <c r="BA43" s="8">
        <f t="shared" si="13"/>
        <v>0</v>
      </c>
      <c r="BB43" s="8">
        <f t="shared" si="14"/>
        <v>0</v>
      </c>
      <c r="BC43" s="8">
        <f t="shared" si="15"/>
        <v>0</v>
      </c>
      <c r="BD43" s="8">
        <f t="shared" si="16"/>
        <v>0</v>
      </c>
      <c r="BE43" s="8">
        <f t="shared" si="17"/>
        <v>0</v>
      </c>
      <c r="BF43" s="8">
        <f t="shared" si="18"/>
        <v>0</v>
      </c>
      <c r="BI43" s="55">
        <f t="shared" si="38"/>
        <v>0</v>
      </c>
      <c r="BJ43" s="55">
        <f t="shared" si="39"/>
        <v>0</v>
      </c>
      <c r="BK43" s="55">
        <f t="shared" si="40"/>
        <v>0</v>
      </c>
      <c r="BL43" s="55">
        <f t="shared" si="41"/>
        <v>0</v>
      </c>
      <c r="BM43" s="55">
        <f t="shared" si="42"/>
        <v>0</v>
      </c>
      <c r="BN43" s="55">
        <f t="shared" si="43"/>
        <v>0</v>
      </c>
      <c r="BO43" s="55">
        <f t="shared" si="44"/>
        <v>0</v>
      </c>
      <c r="BP43" s="55">
        <f t="shared" si="45"/>
        <v>0</v>
      </c>
      <c r="BQ43" s="55">
        <f t="shared" si="46"/>
        <v>0</v>
      </c>
      <c r="BR43" s="55">
        <f t="shared" si="47"/>
        <v>0</v>
      </c>
      <c r="BS43" s="55">
        <f t="shared" si="48"/>
        <v>0</v>
      </c>
      <c r="BT43" s="55">
        <f t="shared" si="50"/>
        <v>0</v>
      </c>
    </row>
    <row r="44" spans="1:72" x14ac:dyDescent="0.25">
      <c r="A44" s="6">
        <f>'DONNÉES '!B73</f>
        <v>32</v>
      </c>
      <c r="B44" s="8">
        <f t="shared" ref="B44:B75" si="60">SUMIFS(C44:AR44,$C$11:$AR$11,$E$11)*CH4_C_ratio*default_F</f>
        <v>0</v>
      </c>
      <c r="C44" s="29">
        <f>INDEX(input_tonnages_no_div!$C$2:$Q$136,MATCH($A44,input_tonnages_no_div!$A$2:$A$136,0),MATCH(C$2,input_tonnages_no_div!$C$1:$Q$1,0))*$C$6*$C$7*MCF</f>
        <v>0</v>
      </c>
      <c r="D44" s="30">
        <f t="shared" si="51"/>
        <v>0</v>
      </c>
      <c r="E44" s="9">
        <f t="shared" si="52"/>
        <v>0</v>
      </c>
      <c r="F44" s="29">
        <f>INDEX(input_tonnages_no_div!$C$2:$Q$136,MATCH($A44,input_tonnages_no_div!$A$2:$A$136,0),MATCH(F$2,input_tonnages_no_div!$C$1:$Q$1,0))*$F$6*$F$7*MCF</f>
        <v>0</v>
      </c>
      <c r="G44" s="30">
        <f t="shared" si="19"/>
        <v>0</v>
      </c>
      <c r="H44" s="9">
        <f t="shared" si="20"/>
        <v>0</v>
      </c>
      <c r="I44" s="29">
        <f>INDEX(input_tonnages_no_div!$C$2:$Q$136,MATCH($A44,input_tonnages_no_div!$A$2:$A$136,0),MATCH(I$2,input_tonnages_no_div!$C$1:$Q$1,0))*$I$6*$I$7*MCF</f>
        <v>0</v>
      </c>
      <c r="J44" s="30">
        <f t="shared" si="21"/>
        <v>0</v>
      </c>
      <c r="K44" s="9">
        <f t="shared" si="22"/>
        <v>0</v>
      </c>
      <c r="L44" s="29">
        <f>INDEX(input_tonnages_no_div!$C$2:$Q$136,MATCH($A44,input_tonnages_no_div!$A$2:$A$136,0),MATCH(L$2,input_tonnages_no_div!$C$1:$Q$1,0))*$L$6*$L$7*MCF</f>
        <v>0</v>
      </c>
      <c r="M44" s="30">
        <f t="shared" si="23"/>
        <v>0</v>
      </c>
      <c r="N44" s="9">
        <f t="shared" si="24"/>
        <v>0</v>
      </c>
      <c r="O44" s="29">
        <f>INDEX(input_tonnages_no_div!$C$2:$Q$136,MATCH($A44,input_tonnages_no_div!$A$2:$A$136,0),MATCH(O$2,input_tonnages_no_div!$C$1:$Q$1,0))*$O$6*$O$7*MCF</f>
        <v>0</v>
      </c>
      <c r="P44" s="30">
        <f t="shared" si="25"/>
        <v>0</v>
      </c>
      <c r="Q44" s="9">
        <f t="shared" si="26"/>
        <v>0</v>
      </c>
      <c r="R44" s="29">
        <f>INDEX(input_tonnages_no_div!$C$2:$Q$136,MATCH($A44,input_tonnages_no_div!$A$2:$A$136,0),MATCH(R$2,input_tonnages_no_div!$C$1:$Q$1,0))*$R$6*$R$7*MCF</f>
        <v>0</v>
      </c>
      <c r="S44" s="30">
        <f t="shared" si="27"/>
        <v>0</v>
      </c>
      <c r="T44" s="9">
        <f t="shared" si="28"/>
        <v>0</v>
      </c>
      <c r="U44" s="29">
        <f>INDEX(input_tonnages_no_div!$C$2:$Q$136,MATCH($A44,input_tonnages_no_div!$A$2:$A$136,0),MATCH(U$2,input_tonnages_no_div!$C$1:$Q$1,0))*$U$6*$U$7*MCF</f>
        <v>0</v>
      </c>
      <c r="V44" s="30">
        <f t="shared" si="29"/>
        <v>0</v>
      </c>
      <c r="W44" s="9">
        <f t="shared" si="30"/>
        <v>0</v>
      </c>
      <c r="X44" s="29">
        <f>INDEX(input_tonnages_no_div!$C$2:$Q$136,MATCH($A44,input_tonnages_no_div!$A$2:$A$136,0),MATCH(X$2,input_tonnages_no_div!$C$1:$Q$1,0))*$X$6*$X$7*MCF</f>
        <v>0</v>
      </c>
      <c r="Y44" s="30">
        <f t="shared" si="53"/>
        <v>0</v>
      </c>
      <c r="Z44" s="9">
        <f t="shared" si="54"/>
        <v>0</v>
      </c>
      <c r="AA44" s="29">
        <f>INDEX(input_tonnages_no_div!$C$2:$Q$136,MATCH($A44,input_tonnages_no_div!$A$2:$A$136,0),MATCH(AA$2,input_tonnages_no_div!$C$1:$Q$1,0))*$AA$6*$AA$7*MCF</f>
        <v>0</v>
      </c>
      <c r="AB44" s="30">
        <f t="shared" si="31"/>
        <v>0</v>
      </c>
      <c r="AC44" s="9">
        <f t="shared" si="32"/>
        <v>0</v>
      </c>
      <c r="AD44" s="29">
        <f>INDEX(input_tonnages_no_div!$C$2:$Q$136,MATCH($A44,input_tonnages_no_div!$A$2:$A$136,0),MATCH(AD$2,input_tonnages_no_div!$C$1:$Q$1,0))*$AD$6*$AD$7*MCF</f>
        <v>0</v>
      </c>
      <c r="AE44" s="30">
        <f t="shared" si="33"/>
        <v>0</v>
      </c>
      <c r="AF44" s="9">
        <f t="shared" si="34"/>
        <v>0</v>
      </c>
      <c r="AG44" s="29">
        <f>INDEX(input_tonnages_no_div!$C$2:$Q$136,MATCH($A44,input_tonnages_no_div!$A$2:$A$136,0),MATCH(AG$2,input_tonnages_no_div!$C$1:$Q$1,0))*$AG$6*$AG$7*MCF</f>
        <v>0</v>
      </c>
      <c r="AH44" s="30">
        <f t="shared" si="35"/>
        <v>0</v>
      </c>
      <c r="AI44" s="9">
        <f t="shared" si="36"/>
        <v>0</v>
      </c>
      <c r="AJ44" s="29">
        <f>INDEX(input_tonnages_no_div!$C$2:$Q$136,MATCH($A44,input_tonnages_no_div!$A$2:$A$136,0),MATCH(AJ$2,input_tonnages_no_div!$C$1:$Q$1,0))*$AJ$6*$AJ$7*MCF</f>
        <v>0</v>
      </c>
      <c r="AK44" s="30">
        <f t="shared" si="56"/>
        <v>0</v>
      </c>
      <c r="AL44" s="9">
        <f t="shared" si="58"/>
        <v>0</v>
      </c>
      <c r="AM44" s="29">
        <f>INDEX(input_tonnages_no_div!$C$2:$Q$136,MATCH($A44,input_tonnages_no_div!$A$2:$A$136,0),MATCH(AM$2,input_tonnages_no_div!$C$1:$Q$1,0))*$AM$6*$AM$7*MCF</f>
        <v>0</v>
      </c>
      <c r="AN44" s="30">
        <f t="shared" si="57"/>
        <v>0</v>
      </c>
      <c r="AO44" s="9">
        <f t="shared" si="59"/>
        <v>0</v>
      </c>
      <c r="AP44" s="29">
        <f>INDEX(input_tonnages_no_div!$C$2:$Q$136,MATCH($A44,input_tonnages_no_div!$A$2:$A$136,0),MATCH(AP$2,input_tonnages_no_div!$C$1:$Q$1,0))*$AP$6*$AP$7*MCF</f>
        <v>0</v>
      </c>
      <c r="AQ44" s="30">
        <f t="shared" si="49"/>
        <v>0</v>
      </c>
      <c r="AR44" s="9">
        <f t="shared" si="55"/>
        <v>0</v>
      </c>
      <c r="AS44" s="55"/>
      <c r="AT44">
        <f t="shared" ref="AT44:AT75" si="61">A44</f>
        <v>32</v>
      </c>
      <c r="AU44" s="8">
        <f t="shared" ref="AU44:AU75" si="62">E44*CH4_C_ratio*default_F</f>
        <v>0</v>
      </c>
      <c r="AV44" s="8">
        <f t="shared" ref="AV44:AV75" si="63">H44*CH4_C_ratio*default_F</f>
        <v>0</v>
      </c>
      <c r="AW44" s="8">
        <f t="shared" ref="AW44:AW75" si="64">K44*CH4_C_ratio*default_F</f>
        <v>0</v>
      </c>
      <c r="AX44" s="8">
        <f t="shared" ref="AX44:AX75" si="65">N44*CH4_C_ratio*default_F</f>
        <v>0</v>
      </c>
      <c r="AY44" s="8">
        <f t="shared" ref="AY44:AY75" si="66">Q44*CH4_C_ratio*default_F</f>
        <v>0</v>
      </c>
      <c r="AZ44" s="8">
        <f t="shared" ref="AZ44:AZ75" si="67">T44*CH4_C_ratio*default_F</f>
        <v>0</v>
      </c>
      <c r="BA44" s="8">
        <f t="shared" ref="BA44:BA75" si="68">W44*CH4_C_ratio*default_F</f>
        <v>0</v>
      </c>
      <c r="BB44" s="8">
        <f t="shared" ref="BB44:BB75" si="69">Z44*CH4_C_ratio*default_F</f>
        <v>0</v>
      </c>
      <c r="BC44" s="8">
        <f t="shared" ref="BC44:BC75" si="70">AC44*CH4_C_ratio*default_F</f>
        <v>0</v>
      </c>
      <c r="BD44" s="8">
        <f t="shared" ref="BD44:BD75" si="71">AI44*CH4_C_ratio*default_F</f>
        <v>0</v>
      </c>
      <c r="BE44" s="8">
        <f t="shared" ref="BE44:BE75" si="72">AL44*CH4_C_ratio*default_F</f>
        <v>0</v>
      </c>
      <c r="BF44" s="8">
        <f t="shared" ref="BF44:BF75" si="73">AO44*CH4_C_ratio*default_F</f>
        <v>0</v>
      </c>
      <c r="BI44" s="55">
        <f t="shared" si="38"/>
        <v>0</v>
      </c>
      <c r="BJ44" s="55">
        <f t="shared" si="39"/>
        <v>0</v>
      </c>
      <c r="BK44" s="55">
        <f t="shared" si="40"/>
        <v>0</v>
      </c>
      <c r="BL44" s="55">
        <f t="shared" si="41"/>
        <v>0</v>
      </c>
      <c r="BM44" s="55">
        <f t="shared" si="42"/>
        <v>0</v>
      </c>
      <c r="BN44" s="55">
        <f t="shared" si="43"/>
        <v>0</v>
      </c>
      <c r="BO44" s="55">
        <f t="shared" si="44"/>
        <v>0</v>
      </c>
      <c r="BP44" s="55">
        <f t="shared" si="45"/>
        <v>0</v>
      </c>
      <c r="BQ44" s="55">
        <f t="shared" si="46"/>
        <v>0</v>
      </c>
      <c r="BR44" s="55">
        <f t="shared" si="47"/>
        <v>0</v>
      </c>
      <c r="BS44" s="55">
        <f t="shared" si="48"/>
        <v>0</v>
      </c>
      <c r="BT44" s="55">
        <f t="shared" si="50"/>
        <v>0</v>
      </c>
    </row>
    <row r="45" spans="1:72" x14ac:dyDescent="0.25">
      <c r="A45" s="6">
        <f>'DONNÉES '!B74</f>
        <v>33</v>
      </c>
      <c r="B45" s="8">
        <f t="shared" si="60"/>
        <v>0</v>
      </c>
      <c r="C45" s="29">
        <f>INDEX(input_tonnages_no_div!$C$2:$Q$136,MATCH($A45,input_tonnages_no_div!$A$2:$A$136,0),MATCH(C$2,input_tonnages_no_div!$C$1:$Q$1,0))*$C$6*$C$7*MCF</f>
        <v>0</v>
      </c>
      <c r="D45" s="30">
        <f t="shared" si="51"/>
        <v>0</v>
      </c>
      <c r="E45" s="9">
        <f t="shared" si="52"/>
        <v>0</v>
      </c>
      <c r="F45" s="29">
        <f>INDEX(input_tonnages_no_div!$C$2:$Q$136,MATCH($A45,input_tonnages_no_div!$A$2:$A$136,0),MATCH(F$2,input_tonnages_no_div!$C$1:$Q$1,0))*$F$6*$F$7*MCF</f>
        <v>0</v>
      </c>
      <c r="G45" s="30">
        <f t="shared" si="19"/>
        <v>0</v>
      </c>
      <c r="H45" s="9">
        <f t="shared" si="20"/>
        <v>0</v>
      </c>
      <c r="I45" s="29">
        <f>INDEX(input_tonnages_no_div!$C$2:$Q$136,MATCH($A45,input_tonnages_no_div!$A$2:$A$136,0),MATCH(I$2,input_tonnages_no_div!$C$1:$Q$1,0))*$I$6*$I$7*MCF</f>
        <v>0</v>
      </c>
      <c r="J45" s="30">
        <f t="shared" ref="J45:J76" si="74">I45+(J44*J$5)</f>
        <v>0</v>
      </c>
      <c r="K45" s="9">
        <f t="shared" ref="K45:K76" si="75">J44*(1-K$5)</f>
        <v>0</v>
      </c>
      <c r="L45" s="29">
        <f>INDEX(input_tonnages_no_div!$C$2:$Q$136,MATCH($A45,input_tonnages_no_div!$A$2:$A$136,0),MATCH(L$2,input_tonnages_no_div!$C$1:$Q$1,0))*$L$6*$L$7*MCF</f>
        <v>0</v>
      </c>
      <c r="M45" s="30">
        <f t="shared" ref="M45:M76" si="76">L45+(M44*M$5)</f>
        <v>0</v>
      </c>
      <c r="N45" s="9">
        <f t="shared" ref="N45:N76" si="77">M44*(1-N$5)</f>
        <v>0</v>
      </c>
      <c r="O45" s="29">
        <f>INDEX(input_tonnages_no_div!$C$2:$Q$136,MATCH($A45,input_tonnages_no_div!$A$2:$A$136,0),MATCH(O$2,input_tonnages_no_div!$C$1:$Q$1,0))*$O$6*$O$7*MCF</f>
        <v>0</v>
      </c>
      <c r="P45" s="30">
        <f t="shared" ref="P45:P76" si="78">O45+(P44*P$5)</f>
        <v>0</v>
      </c>
      <c r="Q45" s="9">
        <f t="shared" ref="Q45:Q76" si="79">P44*(1-Q$5)</f>
        <v>0</v>
      </c>
      <c r="R45" s="29">
        <f>INDEX(input_tonnages_no_div!$C$2:$Q$136,MATCH($A45,input_tonnages_no_div!$A$2:$A$136,0),MATCH(R$2,input_tonnages_no_div!$C$1:$Q$1,0))*$R$6*$R$7*MCF</f>
        <v>0</v>
      </c>
      <c r="S45" s="30">
        <f t="shared" ref="S45:S76" si="80">R45+(S44*S$5)</f>
        <v>0</v>
      </c>
      <c r="T45" s="9">
        <f t="shared" ref="T45:T76" si="81">S44*(1-T$5)</f>
        <v>0</v>
      </c>
      <c r="U45" s="29">
        <f>INDEX(input_tonnages_no_div!$C$2:$Q$136,MATCH($A45,input_tonnages_no_div!$A$2:$A$136,0),MATCH(U$2,input_tonnages_no_div!$C$1:$Q$1,0))*$U$6*$U$7*MCF</f>
        <v>0</v>
      </c>
      <c r="V45" s="30">
        <f t="shared" ref="V45:V76" si="82">U45+(V44*V$5)</f>
        <v>0</v>
      </c>
      <c r="W45" s="9">
        <f t="shared" ref="W45:W76" si="83">V44*(1-W$5)</f>
        <v>0</v>
      </c>
      <c r="X45" s="29">
        <f>INDEX(input_tonnages_no_div!$C$2:$Q$136,MATCH($A45,input_tonnages_no_div!$A$2:$A$136,0),MATCH(X$2,input_tonnages_no_div!$C$1:$Q$1,0))*$X$6*$X$7*MCF</f>
        <v>0</v>
      </c>
      <c r="Y45" s="30">
        <f t="shared" si="53"/>
        <v>0</v>
      </c>
      <c r="Z45" s="9">
        <f t="shared" si="54"/>
        <v>0</v>
      </c>
      <c r="AA45" s="29">
        <f>INDEX(input_tonnages_no_div!$C$2:$Q$136,MATCH($A45,input_tonnages_no_div!$A$2:$A$136,0),MATCH(AA$2,input_tonnages_no_div!$C$1:$Q$1,0))*$AA$6*$AA$7*MCF</f>
        <v>0</v>
      </c>
      <c r="AB45" s="30">
        <f t="shared" si="31"/>
        <v>0</v>
      </c>
      <c r="AC45" s="9">
        <f t="shared" si="32"/>
        <v>0</v>
      </c>
      <c r="AD45" s="29">
        <f>INDEX(input_tonnages_no_div!$C$2:$Q$136,MATCH($A45,input_tonnages_no_div!$A$2:$A$136,0),MATCH(AD$2,input_tonnages_no_div!$C$1:$Q$1,0))*$AD$6*$AD$7*MCF</f>
        <v>0</v>
      </c>
      <c r="AE45" s="30">
        <f t="shared" ref="AE45:AE76" si="84">AD45+(AE44*AE$5)</f>
        <v>0</v>
      </c>
      <c r="AF45" s="9">
        <f t="shared" ref="AF45:AF76" si="85">AE44*(1-AF$5)</f>
        <v>0</v>
      </c>
      <c r="AG45" s="29">
        <f>INDEX(input_tonnages_no_div!$C$2:$Q$136,MATCH($A45,input_tonnages_no_div!$A$2:$A$136,0),MATCH(AG$2,input_tonnages_no_div!$C$1:$Q$1,0))*$AG$6*$AG$7*MCF</f>
        <v>0</v>
      </c>
      <c r="AH45" s="30">
        <f t="shared" si="35"/>
        <v>0</v>
      </c>
      <c r="AI45" s="9">
        <f t="shared" si="36"/>
        <v>0</v>
      </c>
      <c r="AJ45" s="29">
        <f>INDEX(input_tonnages_no_div!$C$2:$Q$136,MATCH($A45,input_tonnages_no_div!$A$2:$A$136,0),MATCH(AJ$2,input_tonnages_no_div!$C$1:$Q$1,0))*$AJ$6*$AJ$7*MCF</f>
        <v>0</v>
      </c>
      <c r="AK45" s="30">
        <f t="shared" si="56"/>
        <v>0</v>
      </c>
      <c r="AL45" s="9">
        <f t="shared" si="58"/>
        <v>0</v>
      </c>
      <c r="AM45" s="29">
        <f>INDEX(input_tonnages_no_div!$C$2:$Q$136,MATCH($A45,input_tonnages_no_div!$A$2:$A$136,0),MATCH(AM$2,input_tonnages_no_div!$C$1:$Q$1,0))*$AM$6*$AM$7*MCF</f>
        <v>0</v>
      </c>
      <c r="AN45" s="30">
        <f t="shared" si="57"/>
        <v>0</v>
      </c>
      <c r="AO45" s="9">
        <f t="shared" si="59"/>
        <v>0</v>
      </c>
      <c r="AP45" s="29">
        <f>INDEX(input_tonnages_no_div!$C$2:$Q$136,MATCH($A45,input_tonnages_no_div!$A$2:$A$136,0),MATCH(AP$2,input_tonnages_no_div!$C$1:$Q$1,0))*$AP$6*$AP$7*MCF</f>
        <v>0</v>
      </c>
      <c r="AQ45" s="30">
        <f t="shared" si="49"/>
        <v>0</v>
      </c>
      <c r="AR45" s="9">
        <f t="shared" si="55"/>
        <v>0</v>
      </c>
      <c r="AS45" s="55"/>
      <c r="AT45">
        <f t="shared" si="61"/>
        <v>33</v>
      </c>
      <c r="AU45" s="8">
        <f t="shared" si="62"/>
        <v>0</v>
      </c>
      <c r="AV45" s="8">
        <f t="shared" si="63"/>
        <v>0</v>
      </c>
      <c r="AW45" s="8">
        <f t="shared" si="64"/>
        <v>0</v>
      </c>
      <c r="AX45" s="8">
        <f t="shared" si="65"/>
        <v>0</v>
      </c>
      <c r="AY45" s="8">
        <f t="shared" si="66"/>
        <v>0</v>
      </c>
      <c r="AZ45" s="8">
        <f t="shared" si="67"/>
        <v>0</v>
      </c>
      <c r="BA45" s="8">
        <f t="shared" si="68"/>
        <v>0</v>
      </c>
      <c r="BB45" s="8">
        <f t="shared" si="69"/>
        <v>0</v>
      </c>
      <c r="BC45" s="8">
        <f t="shared" si="70"/>
        <v>0</v>
      </c>
      <c r="BD45" s="8">
        <f t="shared" si="71"/>
        <v>0</v>
      </c>
      <c r="BE45" s="8">
        <f t="shared" si="72"/>
        <v>0</v>
      </c>
      <c r="BF45" s="8">
        <f t="shared" si="73"/>
        <v>0</v>
      </c>
      <c r="BI45" s="55">
        <f t="shared" ref="BI45:BI76" si="86">+C45-C44</f>
        <v>0</v>
      </c>
      <c r="BJ45" s="55">
        <f t="shared" ref="BJ45:BJ76" si="87">+F45-F44</f>
        <v>0</v>
      </c>
      <c r="BK45" s="55">
        <f t="shared" ref="BK45:BK76" si="88">+I45-I44</f>
        <v>0</v>
      </c>
      <c r="BL45" s="55">
        <f t="shared" ref="BL45:BL76" si="89">+L45-L44</f>
        <v>0</v>
      </c>
      <c r="BM45" s="55">
        <f t="shared" ref="BM45:BM76" si="90">+O45-O44</f>
        <v>0</v>
      </c>
      <c r="BN45" s="55">
        <f t="shared" ref="BN45:BN76" si="91">+R45-R44</f>
        <v>0</v>
      </c>
      <c r="BO45" s="55">
        <f t="shared" ref="BO45:BO76" si="92">+U45-U44</f>
        <v>0</v>
      </c>
      <c r="BP45" s="55">
        <f t="shared" ref="BP45:BP76" si="93">+X45-X44</f>
        <v>0</v>
      </c>
      <c r="BQ45" s="55">
        <f t="shared" ref="BQ45:BQ76" si="94">+AG45-AG44</f>
        <v>0</v>
      </c>
      <c r="BR45" s="55">
        <f t="shared" ref="BR45:BR76" si="95">+AJ45-AJ44</f>
        <v>0</v>
      </c>
      <c r="BS45" s="55">
        <f t="shared" ref="BS45:BS76" si="96">+AM45-AM44</f>
        <v>0</v>
      </c>
      <c r="BT45" s="55">
        <f t="shared" si="50"/>
        <v>0</v>
      </c>
    </row>
    <row r="46" spans="1:72" x14ac:dyDescent="0.25">
      <c r="A46" s="6">
        <f>'DONNÉES '!B75</f>
        <v>34</v>
      </c>
      <c r="B46" s="8">
        <f t="shared" si="60"/>
        <v>0</v>
      </c>
      <c r="C46" s="29">
        <f>INDEX(input_tonnages_no_div!$C$2:$Q$136,MATCH($A46,input_tonnages_no_div!$A$2:$A$136,0),MATCH(C$2,input_tonnages_no_div!$C$1:$Q$1,0))*$C$6*$C$7*MCF</f>
        <v>0</v>
      </c>
      <c r="D46" s="30">
        <f t="shared" si="51"/>
        <v>0</v>
      </c>
      <c r="E46" s="9">
        <f t="shared" si="52"/>
        <v>0</v>
      </c>
      <c r="F46" s="29">
        <f>INDEX(input_tonnages_no_div!$C$2:$Q$136,MATCH($A46,input_tonnages_no_div!$A$2:$A$136,0),MATCH(F$2,input_tonnages_no_div!$C$1:$Q$1,0))*$F$6*$F$7*MCF</f>
        <v>0</v>
      </c>
      <c r="G46" s="30">
        <f t="shared" si="19"/>
        <v>0</v>
      </c>
      <c r="H46" s="9">
        <f t="shared" si="20"/>
        <v>0</v>
      </c>
      <c r="I46" s="29">
        <f>INDEX(input_tonnages_no_div!$C$2:$Q$136,MATCH($A46,input_tonnages_no_div!$A$2:$A$136,0),MATCH(I$2,input_tonnages_no_div!$C$1:$Q$1,0))*$I$6*$I$7*MCF</f>
        <v>0</v>
      </c>
      <c r="J46" s="30">
        <f t="shared" si="74"/>
        <v>0</v>
      </c>
      <c r="K46" s="9">
        <f t="shared" si="75"/>
        <v>0</v>
      </c>
      <c r="L46" s="29">
        <f>INDEX(input_tonnages_no_div!$C$2:$Q$136,MATCH($A46,input_tonnages_no_div!$A$2:$A$136,0),MATCH(L$2,input_tonnages_no_div!$C$1:$Q$1,0))*$L$6*$L$7*MCF</f>
        <v>0</v>
      </c>
      <c r="M46" s="30">
        <f t="shared" si="76"/>
        <v>0</v>
      </c>
      <c r="N46" s="9">
        <f t="shared" si="77"/>
        <v>0</v>
      </c>
      <c r="O46" s="29">
        <f>INDEX(input_tonnages_no_div!$C$2:$Q$136,MATCH($A46,input_tonnages_no_div!$A$2:$A$136,0),MATCH(O$2,input_tonnages_no_div!$C$1:$Q$1,0))*$O$6*$O$7*MCF</f>
        <v>0</v>
      </c>
      <c r="P46" s="30">
        <f t="shared" si="78"/>
        <v>0</v>
      </c>
      <c r="Q46" s="9">
        <f t="shared" si="79"/>
        <v>0</v>
      </c>
      <c r="R46" s="29">
        <f>INDEX(input_tonnages_no_div!$C$2:$Q$136,MATCH($A46,input_tonnages_no_div!$A$2:$A$136,0),MATCH(R$2,input_tonnages_no_div!$C$1:$Q$1,0))*$R$6*$R$7*MCF</f>
        <v>0</v>
      </c>
      <c r="S46" s="30">
        <f t="shared" si="80"/>
        <v>0</v>
      </c>
      <c r="T46" s="9">
        <f t="shared" si="81"/>
        <v>0</v>
      </c>
      <c r="U46" s="29">
        <f>INDEX(input_tonnages_no_div!$C$2:$Q$136,MATCH($A46,input_tonnages_no_div!$A$2:$A$136,0),MATCH(U$2,input_tonnages_no_div!$C$1:$Q$1,0))*$U$6*$U$7*MCF</f>
        <v>0</v>
      </c>
      <c r="V46" s="30">
        <f t="shared" si="82"/>
        <v>0</v>
      </c>
      <c r="W46" s="9">
        <f t="shared" si="83"/>
        <v>0</v>
      </c>
      <c r="X46" s="29">
        <f>INDEX(input_tonnages_no_div!$C$2:$Q$136,MATCH($A46,input_tonnages_no_div!$A$2:$A$136,0),MATCH(X$2,input_tonnages_no_div!$C$1:$Q$1,0))*$X$6*$X$7*MCF</f>
        <v>0</v>
      </c>
      <c r="Y46" s="30">
        <f t="shared" si="53"/>
        <v>0</v>
      </c>
      <c r="Z46" s="9">
        <f t="shared" si="54"/>
        <v>0</v>
      </c>
      <c r="AA46" s="29">
        <f>INDEX(input_tonnages_no_div!$C$2:$Q$136,MATCH($A46,input_tonnages_no_div!$A$2:$A$136,0),MATCH(AA$2,input_tonnages_no_div!$C$1:$Q$1,0))*$AA$6*$AA$7*MCF</f>
        <v>0</v>
      </c>
      <c r="AB46" s="30">
        <f t="shared" si="31"/>
        <v>0</v>
      </c>
      <c r="AC46" s="9">
        <f t="shared" si="32"/>
        <v>0</v>
      </c>
      <c r="AD46" s="29">
        <f>INDEX(input_tonnages_no_div!$C$2:$Q$136,MATCH($A46,input_tonnages_no_div!$A$2:$A$136,0),MATCH(AD$2,input_tonnages_no_div!$C$1:$Q$1,0))*$AD$6*$AD$7*MCF</f>
        <v>0</v>
      </c>
      <c r="AE46" s="30">
        <f t="shared" si="84"/>
        <v>0</v>
      </c>
      <c r="AF46" s="9">
        <f t="shared" si="85"/>
        <v>0</v>
      </c>
      <c r="AG46" s="29">
        <f>INDEX(input_tonnages_no_div!$C$2:$Q$136,MATCH($A46,input_tonnages_no_div!$A$2:$A$136,0),MATCH(AG$2,input_tonnages_no_div!$C$1:$Q$1,0))*$AG$6*$AG$7*MCF</f>
        <v>0</v>
      </c>
      <c r="AH46" s="30">
        <f t="shared" si="35"/>
        <v>0</v>
      </c>
      <c r="AI46" s="9">
        <f t="shared" si="36"/>
        <v>0</v>
      </c>
      <c r="AJ46" s="29">
        <f>INDEX(input_tonnages_no_div!$C$2:$Q$136,MATCH($A46,input_tonnages_no_div!$A$2:$A$136,0),MATCH(AJ$2,input_tonnages_no_div!$C$1:$Q$1,0))*$AJ$6*$AJ$7*MCF</f>
        <v>0</v>
      </c>
      <c r="AK46" s="30">
        <f t="shared" si="56"/>
        <v>0</v>
      </c>
      <c r="AL46" s="9">
        <f t="shared" si="58"/>
        <v>0</v>
      </c>
      <c r="AM46" s="29">
        <f>INDEX(input_tonnages_no_div!$C$2:$Q$136,MATCH($A46,input_tonnages_no_div!$A$2:$A$136,0),MATCH(AM$2,input_tonnages_no_div!$C$1:$Q$1,0))*$AM$6*$AM$7*MCF</f>
        <v>0</v>
      </c>
      <c r="AN46" s="30">
        <f t="shared" si="57"/>
        <v>0</v>
      </c>
      <c r="AO46" s="9">
        <f t="shared" si="59"/>
        <v>0</v>
      </c>
      <c r="AP46" s="29">
        <f>INDEX(input_tonnages_no_div!$C$2:$Q$136,MATCH($A46,input_tonnages_no_div!$A$2:$A$136,0),MATCH(AP$2,input_tonnages_no_div!$C$1:$Q$1,0))*$AP$6*$AP$7*MCF</f>
        <v>0</v>
      </c>
      <c r="AQ46" s="30">
        <f t="shared" si="49"/>
        <v>0</v>
      </c>
      <c r="AR46" s="9">
        <f t="shared" si="55"/>
        <v>0</v>
      </c>
      <c r="AS46" s="55"/>
      <c r="AT46">
        <f t="shared" si="61"/>
        <v>34</v>
      </c>
      <c r="AU46" s="8">
        <f t="shared" si="62"/>
        <v>0</v>
      </c>
      <c r="AV46" s="8">
        <f t="shared" si="63"/>
        <v>0</v>
      </c>
      <c r="AW46" s="8">
        <f t="shared" si="64"/>
        <v>0</v>
      </c>
      <c r="AX46" s="8">
        <f t="shared" si="65"/>
        <v>0</v>
      </c>
      <c r="AY46" s="8">
        <f t="shared" si="66"/>
        <v>0</v>
      </c>
      <c r="AZ46" s="8">
        <f t="shared" si="67"/>
        <v>0</v>
      </c>
      <c r="BA46" s="8">
        <f t="shared" si="68"/>
        <v>0</v>
      </c>
      <c r="BB46" s="8">
        <f t="shared" si="69"/>
        <v>0</v>
      </c>
      <c r="BC46" s="8">
        <f t="shared" si="70"/>
        <v>0</v>
      </c>
      <c r="BD46" s="8">
        <f t="shared" si="71"/>
        <v>0</v>
      </c>
      <c r="BE46" s="8">
        <f t="shared" si="72"/>
        <v>0</v>
      </c>
      <c r="BF46" s="8">
        <f t="shared" si="73"/>
        <v>0</v>
      </c>
      <c r="BI46" s="55">
        <f t="shared" si="86"/>
        <v>0</v>
      </c>
      <c r="BJ46" s="55">
        <f t="shared" si="87"/>
        <v>0</v>
      </c>
      <c r="BK46" s="55">
        <f t="shared" si="88"/>
        <v>0</v>
      </c>
      <c r="BL46" s="55">
        <f t="shared" si="89"/>
        <v>0</v>
      </c>
      <c r="BM46" s="55">
        <f t="shared" si="90"/>
        <v>0</v>
      </c>
      <c r="BN46" s="55">
        <f t="shared" si="91"/>
        <v>0</v>
      </c>
      <c r="BO46" s="55">
        <f t="shared" si="92"/>
        <v>0</v>
      </c>
      <c r="BP46" s="55">
        <f t="shared" si="93"/>
        <v>0</v>
      </c>
      <c r="BQ46" s="55">
        <f t="shared" si="94"/>
        <v>0</v>
      </c>
      <c r="BR46" s="55">
        <f t="shared" si="95"/>
        <v>0</v>
      </c>
      <c r="BS46" s="55">
        <f t="shared" si="96"/>
        <v>0</v>
      </c>
      <c r="BT46" s="55">
        <f t="shared" si="50"/>
        <v>0</v>
      </c>
    </row>
    <row r="47" spans="1:72" x14ac:dyDescent="0.25">
      <c r="A47" s="6">
        <f>'DONNÉES '!B76</f>
        <v>35</v>
      </c>
      <c r="B47" s="8">
        <f t="shared" si="60"/>
        <v>0</v>
      </c>
      <c r="C47" s="29">
        <f>INDEX(input_tonnages_no_div!$C$2:$Q$136,MATCH($A47,input_tonnages_no_div!$A$2:$A$136,0),MATCH(C$2,input_tonnages_no_div!$C$1:$Q$1,0))*$C$6*$C$7*MCF</f>
        <v>0</v>
      </c>
      <c r="D47" s="30">
        <f t="shared" si="51"/>
        <v>0</v>
      </c>
      <c r="E47" s="9">
        <f t="shared" si="52"/>
        <v>0</v>
      </c>
      <c r="F47" s="29">
        <f>INDEX(input_tonnages_no_div!$C$2:$Q$136,MATCH($A47,input_tonnages_no_div!$A$2:$A$136,0),MATCH(F$2,input_tonnages_no_div!$C$1:$Q$1,0))*$F$6*$F$7*MCF</f>
        <v>0</v>
      </c>
      <c r="G47" s="30">
        <f t="shared" si="19"/>
        <v>0</v>
      </c>
      <c r="H47" s="9">
        <f t="shared" si="20"/>
        <v>0</v>
      </c>
      <c r="I47" s="29">
        <f>INDEX(input_tonnages_no_div!$C$2:$Q$136,MATCH($A47,input_tonnages_no_div!$A$2:$A$136,0),MATCH(I$2,input_tonnages_no_div!$C$1:$Q$1,0))*$I$6*$I$7*MCF</f>
        <v>0</v>
      </c>
      <c r="J47" s="30">
        <f t="shared" si="74"/>
        <v>0</v>
      </c>
      <c r="K47" s="9">
        <f t="shared" si="75"/>
        <v>0</v>
      </c>
      <c r="L47" s="29">
        <f>INDEX(input_tonnages_no_div!$C$2:$Q$136,MATCH($A47,input_tonnages_no_div!$A$2:$A$136,0),MATCH(L$2,input_tonnages_no_div!$C$1:$Q$1,0))*$L$6*$L$7*MCF</f>
        <v>0</v>
      </c>
      <c r="M47" s="30">
        <f t="shared" si="76"/>
        <v>0</v>
      </c>
      <c r="N47" s="9">
        <f t="shared" si="77"/>
        <v>0</v>
      </c>
      <c r="O47" s="29">
        <f>INDEX(input_tonnages_no_div!$C$2:$Q$136,MATCH($A47,input_tonnages_no_div!$A$2:$A$136,0),MATCH(O$2,input_tonnages_no_div!$C$1:$Q$1,0))*$O$6*$O$7*MCF</f>
        <v>0</v>
      </c>
      <c r="P47" s="30">
        <f t="shared" si="78"/>
        <v>0</v>
      </c>
      <c r="Q47" s="9">
        <f t="shared" si="79"/>
        <v>0</v>
      </c>
      <c r="R47" s="29">
        <f>INDEX(input_tonnages_no_div!$C$2:$Q$136,MATCH($A47,input_tonnages_no_div!$A$2:$A$136,0),MATCH(R$2,input_tonnages_no_div!$C$1:$Q$1,0))*$R$6*$R$7*MCF</f>
        <v>0</v>
      </c>
      <c r="S47" s="30">
        <f t="shared" si="80"/>
        <v>0</v>
      </c>
      <c r="T47" s="9">
        <f t="shared" si="81"/>
        <v>0</v>
      </c>
      <c r="U47" s="29">
        <f>INDEX(input_tonnages_no_div!$C$2:$Q$136,MATCH($A47,input_tonnages_no_div!$A$2:$A$136,0),MATCH(U$2,input_tonnages_no_div!$C$1:$Q$1,0))*$U$6*$U$7*MCF</f>
        <v>0</v>
      </c>
      <c r="V47" s="30">
        <f t="shared" si="82"/>
        <v>0</v>
      </c>
      <c r="W47" s="9">
        <f t="shared" si="83"/>
        <v>0</v>
      </c>
      <c r="X47" s="29">
        <f>INDEX(input_tonnages_no_div!$C$2:$Q$136,MATCH($A47,input_tonnages_no_div!$A$2:$A$136,0),MATCH(X$2,input_tonnages_no_div!$C$1:$Q$1,0))*$X$6*$X$7*MCF</f>
        <v>0</v>
      </c>
      <c r="Y47" s="30">
        <f t="shared" si="53"/>
        <v>0</v>
      </c>
      <c r="Z47" s="9">
        <f t="shared" si="54"/>
        <v>0</v>
      </c>
      <c r="AA47" s="29">
        <f>INDEX(input_tonnages_no_div!$C$2:$Q$136,MATCH($A47,input_tonnages_no_div!$A$2:$A$136,0),MATCH(AA$2,input_tonnages_no_div!$C$1:$Q$1,0))*$AA$6*$AA$7*MCF</f>
        <v>0</v>
      </c>
      <c r="AB47" s="30">
        <f t="shared" si="31"/>
        <v>0</v>
      </c>
      <c r="AC47" s="9">
        <f t="shared" si="32"/>
        <v>0</v>
      </c>
      <c r="AD47" s="29">
        <f>INDEX(input_tonnages_no_div!$C$2:$Q$136,MATCH($A47,input_tonnages_no_div!$A$2:$A$136,0),MATCH(AD$2,input_tonnages_no_div!$C$1:$Q$1,0))*$AD$6*$AD$7*MCF</f>
        <v>0</v>
      </c>
      <c r="AE47" s="30">
        <f t="shared" si="84"/>
        <v>0</v>
      </c>
      <c r="AF47" s="9">
        <f t="shared" si="85"/>
        <v>0</v>
      </c>
      <c r="AG47" s="29">
        <f>INDEX(input_tonnages_no_div!$C$2:$Q$136,MATCH($A47,input_tonnages_no_div!$A$2:$A$136,0),MATCH(AG$2,input_tonnages_no_div!$C$1:$Q$1,0))*$AG$6*$AG$7*MCF</f>
        <v>0</v>
      </c>
      <c r="AH47" s="30">
        <f t="shared" si="35"/>
        <v>0</v>
      </c>
      <c r="AI47" s="9">
        <f t="shared" si="36"/>
        <v>0</v>
      </c>
      <c r="AJ47" s="29">
        <f>INDEX(input_tonnages_no_div!$C$2:$Q$136,MATCH($A47,input_tonnages_no_div!$A$2:$A$136,0),MATCH(AJ$2,input_tonnages_no_div!$C$1:$Q$1,0))*$AJ$6*$AJ$7*MCF</f>
        <v>0</v>
      </c>
      <c r="AK47" s="30">
        <f t="shared" si="56"/>
        <v>0</v>
      </c>
      <c r="AL47" s="9">
        <f t="shared" si="58"/>
        <v>0</v>
      </c>
      <c r="AM47" s="29">
        <f>INDEX(input_tonnages_no_div!$C$2:$Q$136,MATCH($A47,input_tonnages_no_div!$A$2:$A$136,0),MATCH(AM$2,input_tonnages_no_div!$C$1:$Q$1,0))*$AM$6*$AM$7*MCF</f>
        <v>0</v>
      </c>
      <c r="AN47" s="30">
        <f t="shared" si="57"/>
        <v>0</v>
      </c>
      <c r="AO47" s="9">
        <f t="shared" si="59"/>
        <v>0</v>
      </c>
      <c r="AP47" s="29">
        <f>INDEX(input_tonnages_no_div!$C$2:$Q$136,MATCH($A47,input_tonnages_no_div!$A$2:$A$136,0),MATCH(AP$2,input_tonnages_no_div!$C$1:$Q$1,0))*$AP$6*$AP$7*MCF</f>
        <v>0</v>
      </c>
      <c r="AQ47" s="30">
        <f t="shared" si="49"/>
        <v>0</v>
      </c>
      <c r="AR47" s="9">
        <f t="shared" si="55"/>
        <v>0</v>
      </c>
      <c r="AS47" s="55"/>
      <c r="AT47">
        <f t="shared" si="61"/>
        <v>35</v>
      </c>
      <c r="AU47" s="8">
        <f t="shared" si="62"/>
        <v>0</v>
      </c>
      <c r="AV47" s="8">
        <f t="shared" si="63"/>
        <v>0</v>
      </c>
      <c r="AW47" s="8">
        <f t="shared" si="64"/>
        <v>0</v>
      </c>
      <c r="AX47" s="8">
        <f t="shared" si="65"/>
        <v>0</v>
      </c>
      <c r="AY47" s="8">
        <f t="shared" si="66"/>
        <v>0</v>
      </c>
      <c r="AZ47" s="8">
        <f t="shared" si="67"/>
        <v>0</v>
      </c>
      <c r="BA47" s="8">
        <f t="shared" si="68"/>
        <v>0</v>
      </c>
      <c r="BB47" s="8">
        <f t="shared" si="69"/>
        <v>0</v>
      </c>
      <c r="BC47" s="8">
        <f t="shared" si="70"/>
        <v>0</v>
      </c>
      <c r="BD47" s="8">
        <f t="shared" si="71"/>
        <v>0</v>
      </c>
      <c r="BE47" s="8">
        <f t="shared" si="72"/>
        <v>0</v>
      </c>
      <c r="BF47" s="8">
        <f t="shared" si="73"/>
        <v>0</v>
      </c>
      <c r="BI47" s="55">
        <f t="shared" si="86"/>
        <v>0</v>
      </c>
      <c r="BJ47" s="55">
        <f t="shared" si="87"/>
        <v>0</v>
      </c>
      <c r="BK47" s="55">
        <f t="shared" si="88"/>
        <v>0</v>
      </c>
      <c r="BL47" s="55">
        <f t="shared" si="89"/>
        <v>0</v>
      </c>
      <c r="BM47" s="55">
        <f t="shared" si="90"/>
        <v>0</v>
      </c>
      <c r="BN47" s="55">
        <f t="shared" si="91"/>
        <v>0</v>
      </c>
      <c r="BO47" s="55">
        <f t="shared" si="92"/>
        <v>0</v>
      </c>
      <c r="BP47" s="55">
        <f t="shared" si="93"/>
        <v>0</v>
      </c>
      <c r="BQ47" s="55">
        <f t="shared" si="94"/>
        <v>0</v>
      </c>
      <c r="BR47" s="55">
        <f t="shared" si="95"/>
        <v>0</v>
      </c>
      <c r="BS47" s="55">
        <f t="shared" si="96"/>
        <v>0</v>
      </c>
      <c r="BT47" s="55">
        <f t="shared" si="50"/>
        <v>0</v>
      </c>
    </row>
    <row r="48" spans="1:72" x14ac:dyDescent="0.25">
      <c r="A48" s="6">
        <f>'DONNÉES '!B77</f>
        <v>36</v>
      </c>
      <c r="B48" s="8">
        <f t="shared" si="60"/>
        <v>0</v>
      </c>
      <c r="C48" s="29">
        <f>INDEX(input_tonnages_no_div!$C$2:$Q$136,MATCH($A48,input_tonnages_no_div!$A$2:$A$136,0),MATCH(C$2,input_tonnages_no_div!$C$1:$Q$1,0))*$C$6*$C$7*MCF</f>
        <v>0</v>
      </c>
      <c r="D48" s="30">
        <f t="shared" si="51"/>
        <v>0</v>
      </c>
      <c r="E48" s="9">
        <f t="shared" si="52"/>
        <v>0</v>
      </c>
      <c r="F48" s="29">
        <f>INDEX(input_tonnages_no_div!$C$2:$Q$136,MATCH($A48,input_tonnages_no_div!$A$2:$A$136,0),MATCH(F$2,input_tonnages_no_div!$C$1:$Q$1,0))*$F$6*$F$7*MCF</f>
        <v>0</v>
      </c>
      <c r="G48" s="30">
        <f t="shared" si="19"/>
        <v>0</v>
      </c>
      <c r="H48" s="9">
        <f t="shared" si="20"/>
        <v>0</v>
      </c>
      <c r="I48" s="29">
        <f>INDEX(input_tonnages_no_div!$C$2:$Q$136,MATCH($A48,input_tonnages_no_div!$A$2:$A$136,0),MATCH(I$2,input_tonnages_no_div!$C$1:$Q$1,0))*$I$6*$I$7*MCF</f>
        <v>0</v>
      </c>
      <c r="J48" s="30">
        <f t="shared" si="74"/>
        <v>0</v>
      </c>
      <c r="K48" s="9">
        <f t="shared" si="75"/>
        <v>0</v>
      </c>
      <c r="L48" s="29">
        <f>INDEX(input_tonnages_no_div!$C$2:$Q$136,MATCH($A48,input_tonnages_no_div!$A$2:$A$136,0),MATCH(L$2,input_tonnages_no_div!$C$1:$Q$1,0))*$L$6*$L$7*MCF</f>
        <v>0</v>
      </c>
      <c r="M48" s="30">
        <f t="shared" si="76"/>
        <v>0</v>
      </c>
      <c r="N48" s="9">
        <f t="shared" si="77"/>
        <v>0</v>
      </c>
      <c r="O48" s="29">
        <f>INDEX(input_tonnages_no_div!$C$2:$Q$136,MATCH($A48,input_tonnages_no_div!$A$2:$A$136,0),MATCH(O$2,input_tonnages_no_div!$C$1:$Q$1,0))*$O$6*$O$7*MCF</f>
        <v>0</v>
      </c>
      <c r="P48" s="30">
        <f t="shared" si="78"/>
        <v>0</v>
      </c>
      <c r="Q48" s="9">
        <f t="shared" si="79"/>
        <v>0</v>
      </c>
      <c r="R48" s="29">
        <f>INDEX(input_tonnages_no_div!$C$2:$Q$136,MATCH($A48,input_tonnages_no_div!$A$2:$A$136,0),MATCH(R$2,input_tonnages_no_div!$C$1:$Q$1,0))*$R$6*$R$7*MCF</f>
        <v>0</v>
      </c>
      <c r="S48" s="30">
        <f t="shared" si="80"/>
        <v>0</v>
      </c>
      <c r="T48" s="9">
        <f t="shared" si="81"/>
        <v>0</v>
      </c>
      <c r="U48" s="29">
        <f>INDEX(input_tonnages_no_div!$C$2:$Q$136,MATCH($A48,input_tonnages_no_div!$A$2:$A$136,0),MATCH(U$2,input_tonnages_no_div!$C$1:$Q$1,0))*$U$6*$U$7*MCF</f>
        <v>0</v>
      </c>
      <c r="V48" s="30">
        <f t="shared" si="82"/>
        <v>0</v>
      </c>
      <c r="W48" s="9">
        <f t="shared" si="83"/>
        <v>0</v>
      </c>
      <c r="X48" s="29">
        <f>INDEX(input_tonnages_no_div!$C$2:$Q$136,MATCH($A48,input_tonnages_no_div!$A$2:$A$136,0),MATCH(X$2,input_tonnages_no_div!$C$1:$Q$1,0))*$X$6*$X$7*MCF</f>
        <v>0</v>
      </c>
      <c r="Y48" s="30">
        <f t="shared" si="53"/>
        <v>0</v>
      </c>
      <c r="Z48" s="9">
        <f t="shared" si="54"/>
        <v>0</v>
      </c>
      <c r="AA48" s="29">
        <f>INDEX(input_tonnages_no_div!$C$2:$Q$136,MATCH($A48,input_tonnages_no_div!$A$2:$A$136,0),MATCH(AA$2,input_tonnages_no_div!$C$1:$Q$1,0))*$AA$6*$AA$7*MCF</f>
        <v>0</v>
      </c>
      <c r="AB48" s="30">
        <f t="shared" si="31"/>
        <v>0</v>
      </c>
      <c r="AC48" s="9">
        <f t="shared" si="32"/>
        <v>0</v>
      </c>
      <c r="AD48" s="29">
        <f>INDEX(input_tonnages_no_div!$C$2:$Q$136,MATCH($A48,input_tonnages_no_div!$A$2:$A$136,0),MATCH(AD$2,input_tonnages_no_div!$C$1:$Q$1,0))*$AD$6*$AD$7*MCF</f>
        <v>0</v>
      </c>
      <c r="AE48" s="30">
        <f t="shared" si="84"/>
        <v>0</v>
      </c>
      <c r="AF48" s="9">
        <f t="shared" si="85"/>
        <v>0</v>
      </c>
      <c r="AG48" s="29">
        <f>INDEX(input_tonnages_no_div!$C$2:$Q$136,MATCH($A48,input_tonnages_no_div!$A$2:$A$136,0),MATCH(AG$2,input_tonnages_no_div!$C$1:$Q$1,0))*$AG$6*$AG$7*MCF</f>
        <v>0</v>
      </c>
      <c r="AH48" s="30">
        <f t="shared" si="35"/>
        <v>0</v>
      </c>
      <c r="AI48" s="9">
        <f t="shared" si="36"/>
        <v>0</v>
      </c>
      <c r="AJ48" s="29">
        <f>INDEX(input_tonnages_no_div!$C$2:$Q$136,MATCH($A48,input_tonnages_no_div!$A$2:$A$136,0),MATCH(AJ$2,input_tonnages_no_div!$C$1:$Q$1,0))*$AJ$6*$AJ$7*MCF</f>
        <v>0</v>
      </c>
      <c r="AK48" s="30">
        <f t="shared" si="56"/>
        <v>0</v>
      </c>
      <c r="AL48" s="9">
        <f t="shared" si="58"/>
        <v>0</v>
      </c>
      <c r="AM48" s="29">
        <f>INDEX(input_tonnages_no_div!$C$2:$Q$136,MATCH($A48,input_tonnages_no_div!$A$2:$A$136,0),MATCH(AM$2,input_tonnages_no_div!$C$1:$Q$1,0))*$AM$6*$AM$7*MCF</f>
        <v>0</v>
      </c>
      <c r="AN48" s="30">
        <f t="shared" si="57"/>
        <v>0</v>
      </c>
      <c r="AO48" s="9">
        <f t="shared" si="59"/>
        <v>0</v>
      </c>
      <c r="AP48" s="29">
        <f>INDEX(input_tonnages_no_div!$C$2:$Q$136,MATCH($A48,input_tonnages_no_div!$A$2:$A$136,0),MATCH(AP$2,input_tonnages_no_div!$C$1:$Q$1,0))*$AP$6*$AP$7*MCF</f>
        <v>0</v>
      </c>
      <c r="AQ48" s="30">
        <f t="shared" si="49"/>
        <v>0</v>
      </c>
      <c r="AR48" s="9">
        <f t="shared" si="55"/>
        <v>0</v>
      </c>
      <c r="AS48" s="55"/>
      <c r="AT48">
        <f t="shared" si="61"/>
        <v>36</v>
      </c>
      <c r="AU48" s="8">
        <f t="shared" si="62"/>
        <v>0</v>
      </c>
      <c r="AV48" s="8">
        <f t="shared" si="63"/>
        <v>0</v>
      </c>
      <c r="AW48" s="8">
        <f t="shared" si="64"/>
        <v>0</v>
      </c>
      <c r="AX48" s="8">
        <f t="shared" si="65"/>
        <v>0</v>
      </c>
      <c r="AY48" s="8">
        <f t="shared" si="66"/>
        <v>0</v>
      </c>
      <c r="AZ48" s="8">
        <f t="shared" si="67"/>
        <v>0</v>
      </c>
      <c r="BA48" s="8">
        <f t="shared" si="68"/>
        <v>0</v>
      </c>
      <c r="BB48" s="8">
        <f t="shared" si="69"/>
        <v>0</v>
      </c>
      <c r="BC48" s="8">
        <f t="shared" si="70"/>
        <v>0</v>
      </c>
      <c r="BD48" s="8">
        <f t="shared" si="71"/>
        <v>0</v>
      </c>
      <c r="BE48" s="8">
        <f t="shared" si="72"/>
        <v>0</v>
      </c>
      <c r="BF48" s="8">
        <f t="shared" si="73"/>
        <v>0</v>
      </c>
      <c r="BI48" s="55">
        <f t="shared" si="86"/>
        <v>0</v>
      </c>
      <c r="BJ48" s="55">
        <f t="shared" si="87"/>
        <v>0</v>
      </c>
      <c r="BK48" s="55">
        <f t="shared" si="88"/>
        <v>0</v>
      </c>
      <c r="BL48" s="55">
        <f t="shared" si="89"/>
        <v>0</v>
      </c>
      <c r="BM48" s="55">
        <f t="shared" si="90"/>
        <v>0</v>
      </c>
      <c r="BN48" s="55">
        <f t="shared" si="91"/>
        <v>0</v>
      </c>
      <c r="BO48" s="55">
        <f t="shared" si="92"/>
        <v>0</v>
      </c>
      <c r="BP48" s="55">
        <f t="shared" si="93"/>
        <v>0</v>
      </c>
      <c r="BQ48" s="55">
        <f t="shared" si="94"/>
        <v>0</v>
      </c>
      <c r="BR48" s="55">
        <f t="shared" si="95"/>
        <v>0</v>
      </c>
      <c r="BS48" s="55">
        <f t="shared" si="96"/>
        <v>0</v>
      </c>
      <c r="BT48" s="55">
        <f t="shared" si="50"/>
        <v>0</v>
      </c>
    </row>
    <row r="49" spans="1:72" x14ac:dyDescent="0.25">
      <c r="A49" s="6">
        <f>'DONNÉES '!B78</f>
        <v>37</v>
      </c>
      <c r="B49" s="8">
        <f t="shared" si="60"/>
        <v>0</v>
      </c>
      <c r="C49" s="29">
        <f>INDEX(input_tonnages_no_div!$C$2:$Q$136,MATCH($A49,input_tonnages_no_div!$A$2:$A$136,0),MATCH(C$2,input_tonnages_no_div!$C$1:$Q$1,0))*$C$6*$C$7*MCF</f>
        <v>0</v>
      </c>
      <c r="D49" s="30">
        <f t="shared" si="51"/>
        <v>0</v>
      </c>
      <c r="E49" s="9">
        <f t="shared" si="52"/>
        <v>0</v>
      </c>
      <c r="F49" s="29">
        <f>INDEX(input_tonnages_no_div!$C$2:$Q$136,MATCH($A49,input_tonnages_no_div!$A$2:$A$136,0),MATCH(F$2,input_tonnages_no_div!$C$1:$Q$1,0))*$F$6*$F$7*MCF</f>
        <v>0</v>
      </c>
      <c r="G49" s="30">
        <f t="shared" si="19"/>
        <v>0</v>
      </c>
      <c r="H49" s="9">
        <f t="shared" si="20"/>
        <v>0</v>
      </c>
      <c r="I49" s="29">
        <f>INDEX(input_tonnages_no_div!$C$2:$Q$136,MATCH($A49,input_tonnages_no_div!$A$2:$A$136,0),MATCH(I$2,input_tonnages_no_div!$C$1:$Q$1,0))*$I$6*$I$7*MCF</f>
        <v>0</v>
      </c>
      <c r="J49" s="30">
        <f t="shared" si="74"/>
        <v>0</v>
      </c>
      <c r="K49" s="9">
        <f t="shared" si="75"/>
        <v>0</v>
      </c>
      <c r="L49" s="29">
        <f>INDEX(input_tonnages_no_div!$C$2:$Q$136,MATCH($A49,input_tonnages_no_div!$A$2:$A$136,0),MATCH(L$2,input_tonnages_no_div!$C$1:$Q$1,0))*$L$6*$L$7*MCF</f>
        <v>0</v>
      </c>
      <c r="M49" s="30">
        <f t="shared" si="76"/>
        <v>0</v>
      </c>
      <c r="N49" s="9">
        <f t="shared" si="77"/>
        <v>0</v>
      </c>
      <c r="O49" s="29">
        <f>INDEX(input_tonnages_no_div!$C$2:$Q$136,MATCH($A49,input_tonnages_no_div!$A$2:$A$136,0),MATCH(O$2,input_tonnages_no_div!$C$1:$Q$1,0))*$O$6*$O$7*MCF</f>
        <v>0</v>
      </c>
      <c r="P49" s="30">
        <f t="shared" si="78"/>
        <v>0</v>
      </c>
      <c r="Q49" s="9">
        <f t="shared" si="79"/>
        <v>0</v>
      </c>
      <c r="R49" s="29">
        <f>INDEX(input_tonnages_no_div!$C$2:$Q$136,MATCH($A49,input_tonnages_no_div!$A$2:$A$136,0),MATCH(R$2,input_tonnages_no_div!$C$1:$Q$1,0))*$R$6*$R$7*MCF</f>
        <v>0</v>
      </c>
      <c r="S49" s="30">
        <f t="shared" si="80"/>
        <v>0</v>
      </c>
      <c r="T49" s="9">
        <f t="shared" si="81"/>
        <v>0</v>
      </c>
      <c r="U49" s="29">
        <f>INDEX(input_tonnages_no_div!$C$2:$Q$136,MATCH($A49,input_tonnages_no_div!$A$2:$A$136,0),MATCH(U$2,input_tonnages_no_div!$C$1:$Q$1,0))*$U$6*$U$7*MCF</f>
        <v>0</v>
      </c>
      <c r="V49" s="30">
        <f t="shared" si="82"/>
        <v>0</v>
      </c>
      <c r="W49" s="9">
        <f t="shared" si="83"/>
        <v>0</v>
      </c>
      <c r="X49" s="29">
        <f>INDEX(input_tonnages_no_div!$C$2:$Q$136,MATCH($A49,input_tonnages_no_div!$A$2:$A$136,0),MATCH(X$2,input_tonnages_no_div!$C$1:$Q$1,0))*$X$6*$X$7*MCF</f>
        <v>0</v>
      </c>
      <c r="Y49" s="30">
        <f t="shared" si="53"/>
        <v>0</v>
      </c>
      <c r="Z49" s="9">
        <f t="shared" si="54"/>
        <v>0</v>
      </c>
      <c r="AA49" s="29">
        <f>INDEX(input_tonnages_no_div!$C$2:$Q$136,MATCH($A49,input_tonnages_no_div!$A$2:$A$136,0),MATCH(AA$2,input_tonnages_no_div!$C$1:$Q$1,0))*$AA$6*$AA$7*MCF</f>
        <v>0</v>
      </c>
      <c r="AB49" s="30">
        <f t="shared" si="31"/>
        <v>0</v>
      </c>
      <c r="AC49" s="9">
        <f t="shared" si="32"/>
        <v>0</v>
      </c>
      <c r="AD49" s="29">
        <f>INDEX(input_tonnages_no_div!$C$2:$Q$136,MATCH($A49,input_tonnages_no_div!$A$2:$A$136,0),MATCH(AD$2,input_tonnages_no_div!$C$1:$Q$1,0))*$AD$6*$AD$7*MCF</f>
        <v>0</v>
      </c>
      <c r="AE49" s="30">
        <f t="shared" si="84"/>
        <v>0</v>
      </c>
      <c r="AF49" s="9">
        <f t="shared" si="85"/>
        <v>0</v>
      </c>
      <c r="AG49" s="29">
        <f>INDEX(input_tonnages_no_div!$C$2:$Q$136,MATCH($A49,input_tonnages_no_div!$A$2:$A$136,0),MATCH(AG$2,input_tonnages_no_div!$C$1:$Q$1,0))*$AG$6*$AG$7*MCF</f>
        <v>0</v>
      </c>
      <c r="AH49" s="30">
        <f t="shared" si="35"/>
        <v>0</v>
      </c>
      <c r="AI49" s="9">
        <f t="shared" si="36"/>
        <v>0</v>
      </c>
      <c r="AJ49" s="29">
        <f>INDEX(input_tonnages_no_div!$C$2:$Q$136,MATCH($A49,input_tonnages_no_div!$A$2:$A$136,0),MATCH(AJ$2,input_tonnages_no_div!$C$1:$Q$1,0))*$AJ$6*$AJ$7*MCF</f>
        <v>0</v>
      </c>
      <c r="AK49" s="30">
        <f t="shared" si="56"/>
        <v>0</v>
      </c>
      <c r="AL49" s="9">
        <f t="shared" si="58"/>
        <v>0</v>
      </c>
      <c r="AM49" s="29">
        <f>INDEX(input_tonnages_no_div!$C$2:$Q$136,MATCH($A49,input_tonnages_no_div!$A$2:$A$136,0),MATCH(AM$2,input_tonnages_no_div!$C$1:$Q$1,0))*$AM$6*$AM$7*MCF</f>
        <v>0</v>
      </c>
      <c r="AN49" s="30">
        <f t="shared" si="57"/>
        <v>0</v>
      </c>
      <c r="AO49" s="9">
        <f t="shared" si="59"/>
        <v>0</v>
      </c>
      <c r="AP49" s="29">
        <f>INDEX(input_tonnages_no_div!$C$2:$Q$136,MATCH($A49,input_tonnages_no_div!$A$2:$A$136,0),MATCH(AP$2,input_tonnages_no_div!$C$1:$Q$1,0))*$AP$6*$AP$7*MCF</f>
        <v>0</v>
      </c>
      <c r="AQ49" s="30">
        <f t="shared" si="49"/>
        <v>0</v>
      </c>
      <c r="AR49" s="9">
        <f t="shared" si="55"/>
        <v>0</v>
      </c>
      <c r="AS49" s="55"/>
      <c r="AT49">
        <f t="shared" si="61"/>
        <v>37</v>
      </c>
      <c r="AU49" s="8">
        <f t="shared" si="62"/>
        <v>0</v>
      </c>
      <c r="AV49" s="8">
        <f t="shared" si="63"/>
        <v>0</v>
      </c>
      <c r="AW49" s="8">
        <f t="shared" si="64"/>
        <v>0</v>
      </c>
      <c r="AX49" s="8">
        <f t="shared" si="65"/>
        <v>0</v>
      </c>
      <c r="AY49" s="8">
        <f t="shared" si="66"/>
        <v>0</v>
      </c>
      <c r="AZ49" s="8">
        <f t="shared" si="67"/>
        <v>0</v>
      </c>
      <c r="BA49" s="8">
        <f t="shared" si="68"/>
        <v>0</v>
      </c>
      <c r="BB49" s="8">
        <f t="shared" si="69"/>
        <v>0</v>
      </c>
      <c r="BC49" s="8">
        <f t="shared" si="70"/>
        <v>0</v>
      </c>
      <c r="BD49" s="8">
        <f t="shared" si="71"/>
        <v>0</v>
      </c>
      <c r="BE49" s="8">
        <f t="shared" si="72"/>
        <v>0</v>
      </c>
      <c r="BF49" s="8">
        <f t="shared" si="73"/>
        <v>0</v>
      </c>
      <c r="BI49" s="55">
        <f t="shared" si="86"/>
        <v>0</v>
      </c>
      <c r="BJ49" s="55">
        <f t="shared" si="87"/>
        <v>0</v>
      </c>
      <c r="BK49" s="55">
        <f t="shared" si="88"/>
        <v>0</v>
      </c>
      <c r="BL49" s="55">
        <f t="shared" si="89"/>
        <v>0</v>
      </c>
      <c r="BM49" s="55">
        <f t="shared" si="90"/>
        <v>0</v>
      </c>
      <c r="BN49" s="55">
        <f t="shared" si="91"/>
        <v>0</v>
      </c>
      <c r="BO49" s="55">
        <f t="shared" si="92"/>
        <v>0</v>
      </c>
      <c r="BP49" s="55">
        <f t="shared" si="93"/>
        <v>0</v>
      </c>
      <c r="BQ49" s="55">
        <f t="shared" si="94"/>
        <v>0</v>
      </c>
      <c r="BR49" s="55">
        <f t="shared" si="95"/>
        <v>0</v>
      </c>
      <c r="BS49" s="55">
        <f t="shared" si="96"/>
        <v>0</v>
      </c>
      <c r="BT49" s="55">
        <f t="shared" si="50"/>
        <v>0</v>
      </c>
    </row>
    <row r="50" spans="1:72" x14ac:dyDescent="0.25">
      <c r="A50" s="6">
        <f>'DONNÉES '!B79</f>
        <v>38</v>
      </c>
      <c r="B50" s="8">
        <f t="shared" si="60"/>
        <v>0</v>
      </c>
      <c r="C50" s="29">
        <f>INDEX(input_tonnages_no_div!$C$2:$Q$136,MATCH($A50,input_tonnages_no_div!$A$2:$A$136,0),MATCH(C$2,input_tonnages_no_div!$C$1:$Q$1,0))*$C$6*$C$7*MCF</f>
        <v>0</v>
      </c>
      <c r="D50" s="30">
        <f t="shared" si="51"/>
        <v>0</v>
      </c>
      <c r="E50" s="9">
        <f t="shared" si="52"/>
        <v>0</v>
      </c>
      <c r="F50" s="29">
        <f>INDEX(input_tonnages_no_div!$C$2:$Q$136,MATCH($A50,input_tonnages_no_div!$A$2:$A$136,0),MATCH(F$2,input_tonnages_no_div!$C$1:$Q$1,0))*$F$6*$F$7*MCF</f>
        <v>0</v>
      </c>
      <c r="G50" s="30">
        <f t="shared" si="19"/>
        <v>0</v>
      </c>
      <c r="H50" s="9">
        <f t="shared" si="20"/>
        <v>0</v>
      </c>
      <c r="I50" s="29">
        <f>INDEX(input_tonnages_no_div!$C$2:$Q$136,MATCH($A50,input_tonnages_no_div!$A$2:$A$136,0),MATCH(I$2,input_tonnages_no_div!$C$1:$Q$1,0))*$I$6*$I$7*MCF</f>
        <v>0</v>
      </c>
      <c r="J50" s="30">
        <f t="shared" si="74"/>
        <v>0</v>
      </c>
      <c r="K50" s="9">
        <f t="shared" si="75"/>
        <v>0</v>
      </c>
      <c r="L50" s="29">
        <f>INDEX(input_tonnages_no_div!$C$2:$Q$136,MATCH($A50,input_tonnages_no_div!$A$2:$A$136,0),MATCH(L$2,input_tonnages_no_div!$C$1:$Q$1,0))*$L$6*$L$7*MCF</f>
        <v>0</v>
      </c>
      <c r="M50" s="30">
        <f t="shared" si="76"/>
        <v>0</v>
      </c>
      <c r="N50" s="9">
        <f t="shared" si="77"/>
        <v>0</v>
      </c>
      <c r="O50" s="29">
        <f>INDEX(input_tonnages_no_div!$C$2:$Q$136,MATCH($A50,input_tonnages_no_div!$A$2:$A$136,0),MATCH(O$2,input_tonnages_no_div!$C$1:$Q$1,0))*$O$6*$O$7*MCF</f>
        <v>0</v>
      </c>
      <c r="P50" s="30">
        <f t="shared" si="78"/>
        <v>0</v>
      </c>
      <c r="Q50" s="9">
        <f t="shared" si="79"/>
        <v>0</v>
      </c>
      <c r="R50" s="29">
        <f>INDEX(input_tonnages_no_div!$C$2:$Q$136,MATCH($A50,input_tonnages_no_div!$A$2:$A$136,0),MATCH(R$2,input_tonnages_no_div!$C$1:$Q$1,0))*$R$6*$R$7*MCF</f>
        <v>0</v>
      </c>
      <c r="S50" s="30">
        <f t="shared" si="80"/>
        <v>0</v>
      </c>
      <c r="T50" s="9">
        <f t="shared" si="81"/>
        <v>0</v>
      </c>
      <c r="U50" s="29">
        <f>INDEX(input_tonnages_no_div!$C$2:$Q$136,MATCH($A50,input_tonnages_no_div!$A$2:$A$136,0),MATCH(U$2,input_tonnages_no_div!$C$1:$Q$1,0))*$U$6*$U$7*MCF</f>
        <v>0</v>
      </c>
      <c r="V50" s="30">
        <f t="shared" si="82"/>
        <v>0</v>
      </c>
      <c r="W50" s="9">
        <f t="shared" si="83"/>
        <v>0</v>
      </c>
      <c r="X50" s="29">
        <f>INDEX(input_tonnages_no_div!$C$2:$Q$136,MATCH($A50,input_tonnages_no_div!$A$2:$A$136,0),MATCH(X$2,input_tonnages_no_div!$C$1:$Q$1,0))*$X$6*$X$7*MCF</f>
        <v>0</v>
      </c>
      <c r="Y50" s="30">
        <f t="shared" si="53"/>
        <v>0</v>
      </c>
      <c r="Z50" s="9">
        <f t="shared" si="54"/>
        <v>0</v>
      </c>
      <c r="AA50" s="29">
        <f>INDEX(input_tonnages_no_div!$C$2:$Q$136,MATCH($A50,input_tonnages_no_div!$A$2:$A$136,0),MATCH(AA$2,input_tonnages_no_div!$C$1:$Q$1,0))*$AA$6*$AA$7*MCF</f>
        <v>0</v>
      </c>
      <c r="AB50" s="30">
        <f t="shared" si="31"/>
        <v>0</v>
      </c>
      <c r="AC50" s="9">
        <f t="shared" si="32"/>
        <v>0</v>
      </c>
      <c r="AD50" s="29">
        <f>INDEX(input_tonnages_no_div!$C$2:$Q$136,MATCH($A50,input_tonnages_no_div!$A$2:$A$136,0),MATCH(AD$2,input_tonnages_no_div!$C$1:$Q$1,0))*$AD$6*$AD$7*MCF</f>
        <v>0</v>
      </c>
      <c r="AE50" s="30">
        <f t="shared" si="84"/>
        <v>0</v>
      </c>
      <c r="AF50" s="9">
        <f t="shared" si="85"/>
        <v>0</v>
      </c>
      <c r="AG50" s="29">
        <f>INDEX(input_tonnages_no_div!$C$2:$Q$136,MATCH($A50,input_tonnages_no_div!$A$2:$A$136,0),MATCH(AG$2,input_tonnages_no_div!$C$1:$Q$1,0))*$AG$6*$AG$7*MCF</f>
        <v>0</v>
      </c>
      <c r="AH50" s="30">
        <f t="shared" si="35"/>
        <v>0</v>
      </c>
      <c r="AI50" s="9">
        <f t="shared" si="36"/>
        <v>0</v>
      </c>
      <c r="AJ50" s="29">
        <f>INDEX(input_tonnages_no_div!$C$2:$Q$136,MATCH($A50,input_tonnages_no_div!$A$2:$A$136,0),MATCH(AJ$2,input_tonnages_no_div!$C$1:$Q$1,0))*$AJ$6*$AJ$7*MCF</f>
        <v>0</v>
      </c>
      <c r="AK50" s="30">
        <f t="shared" si="56"/>
        <v>0</v>
      </c>
      <c r="AL50" s="9">
        <f t="shared" si="58"/>
        <v>0</v>
      </c>
      <c r="AM50" s="29">
        <f>INDEX(input_tonnages_no_div!$C$2:$Q$136,MATCH($A50,input_tonnages_no_div!$A$2:$A$136,0),MATCH(AM$2,input_tonnages_no_div!$C$1:$Q$1,0))*$AM$6*$AM$7*MCF</f>
        <v>0</v>
      </c>
      <c r="AN50" s="30">
        <f t="shared" si="57"/>
        <v>0</v>
      </c>
      <c r="AO50" s="9">
        <f t="shared" si="59"/>
        <v>0</v>
      </c>
      <c r="AP50" s="29">
        <f>INDEX(input_tonnages_no_div!$C$2:$Q$136,MATCH($A50,input_tonnages_no_div!$A$2:$A$136,0),MATCH(AP$2,input_tonnages_no_div!$C$1:$Q$1,0))*$AP$6*$AP$7*MCF</f>
        <v>0</v>
      </c>
      <c r="AQ50" s="30">
        <f t="shared" si="49"/>
        <v>0</v>
      </c>
      <c r="AR50" s="9">
        <f t="shared" si="55"/>
        <v>0</v>
      </c>
      <c r="AS50" s="55"/>
      <c r="AT50">
        <f t="shared" si="61"/>
        <v>38</v>
      </c>
      <c r="AU50" s="8">
        <f t="shared" si="62"/>
        <v>0</v>
      </c>
      <c r="AV50" s="8">
        <f t="shared" si="63"/>
        <v>0</v>
      </c>
      <c r="AW50" s="8">
        <f t="shared" si="64"/>
        <v>0</v>
      </c>
      <c r="AX50" s="8">
        <f t="shared" si="65"/>
        <v>0</v>
      </c>
      <c r="AY50" s="8">
        <f t="shared" si="66"/>
        <v>0</v>
      </c>
      <c r="AZ50" s="8">
        <f t="shared" si="67"/>
        <v>0</v>
      </c>
      <c r="BA50" s="8">
        <f t="shared" si="68"/>
        <v>0</v>
      </c>
      <c r="BB50" s="8">
        <f t="shared" si="69"/>
        <v>0</v>
      </c>
      <c r="BC50" s="8">
        <f t="shared" si="70"/>
        <v>0</v>
      </c>
      <c r="BD50" s="8">
        <f t="shared" si="71"/>
        <v>0</v>
      </c>
      <c r="BE50" s="8">
        <f t="shared" si="72"/>
        <v>0</v>
      </c>
      <c r="BF50" s="8">
        <f t="shared" si="73"/>
        <v>0</v>
      </c>
      <c r="BI50" s="55">
        <f t="shared" si="86"/>
        <v>0</v>
      </c>
      <c r="BJ50" s="55">
        <f t="shared" si="87"/>
        <v>0</v>
      </c>
      <c r="BK50" s="55">
        <f t="shared" si="88"/>
        <v>0</v>
      </c>
      <c r="BL50" s="55">
        <f t="shared" si="89"/>
        <v>0</v>
      </c>
      <c r="BM50" s="55">
        <f t="shared" si="90"/>
        <v>0</v>
      </c>
      <c r="BN50" s="55">
        <f t="shared" si="91"/>
        <v>0</v>
      </c>
      <c r="BO50" s="55">
        <f t="shared" si="92"/>
        <v>0</v>
      </c>
      <c r="BP50" s="55">
        <f t="shared" si="93"/>
        <v>0</v>
      </c>
      <c r="BQ50" s="55">
        <f t="shared" si="94"/>
        <v>0</v>
      </c>
      <c r="BR50" s="55">
        <f t="shared" si="95"/>
        <v>0</v>
      </c>
      <c r="BS50" s="55">
        <f t="shared" si="96"/>
        <v>0</v>
      </c>
      <c r="BT50" s="55">
        <f t="shared" si="50"/>
        <v>0</v>
      </c>
    </row>
    <row r="51" spans="1:72" x14ac:dyDescent="0.25">
      <c r="A51" s="6">
        <f>'DONNÉES '!B80</f>
        <v>39</v>
      </c>
      <c r="B51" s="8">
        <f t="shared" si="60"/>
        <v>0</v>
      </c>
      <c r="C51" s="29">
        <f>INDEX(input_tonnages_no_div!$C$2:$Q$136,MATCH($A51,input_tonnages_no_div!$A$2:$A$136,0),MATCH(C$2,input_tonnages_no_div!$C$1:$Q$1,0))*$C$6*$C$7*MCF</f>
        <v>0</v>
      </c>
      <c r="D51" s="30">
        <f t="shared" si="51"/>
        <v>0</v>
      </c>
      <c r="E51" s="9">
        <f t="shared" si="52"/>
        <v>0</v>
      </c>
      <c r="F51" s="29">
        <f>INDEX(input_tonnages_no_div!$C$2:$Q$136,MATCH($A51,input_tonnages_no_div!$A$2:$A$136,0),MATCH(F$2,input_tonnages_no_div!$C$1:$Q$1,0))*$F$6*$F$7*MCF</f>
        <v>0</v>
      </c>
      <c r="G51" s="30">
        <f t="shared" si="19"/>
        <v>0</v>
      </c>
      <c r="H51" s="9">
        <f t="shared" si="20"/>
        <v>0</v>
      </c>
      <c r="I51" s="29">
        <f>INDEX(input_tonnages_no_div!$C$2:$Q$136,MATCH($A51,input_tonnages_no_div!$A$2:$A$136,0),MATCH(I$2,input_tonnages_no_div!$C$1:$Q$1,0))*$I$6*$I$7*MCF</f>
        <v>0</v>
      </c>
      <c r="J51" s="30">
        <f t="shared" si="74"/>
        <v>0</v>
      </c>
      <c r="K51" s="9">
        <f t="shared" si="75"/>
        <v>0</v>
      </c>
      <c r="L51" s="29">
        <f>INDEX(input_tonnages_no_div!$C$2:$Q$136,MATCH($A51,input_tonnages_no_div!$A$2:$A$136,0),MATCH(L$2,input_tonnages_no_div!$C$1:$Q$1,0))*$L$6*$L$7*MCF</f>
        <v>0</v>
      </c>
      <c r="M51" s="30">
        <f t="shared" si="76"/>
        <v>0</v>
      </c>
      <c r="N51" s="9">
        <f t="shared" si="77"/>
        <v>0</v>
      </c>
      <c r="O51" s="29">
        <f>INDEX(input_tonnages_no_div!$C$2:$Q$136,MATCH($A51,input_tonnages_no_div!$A$2:$A$136,0),MATCH(O$2,input_tonnages_no_div!$C$1:$Q$1,0))*$O$6*$O$7*MCF</f>
        <v>0</v>
      </c>
      <c r="P51" s="30">
        <f t="shared" si="78"/>
        <v>0</v>
      </c>
      <c r="Q51" s="9">
        <f t="shared" si="79"/>
        <v>0</v>
      </c>
      <c r="R51" s="29">
        <f>INDEX(input_tonnages_no_div!$C$2:$Q$136,MATCH($A51,input_tonnages_no_div!$A$2:$A$136,0),MATCH(R$2,input_tonnages_no_div!$C$1:$Q$1,0))*$R$6*$R$7*MCF</f>
        <v>0</v>
      </c>
      <c r="S51" s="30">
        <f t="shared" si="80"/>
        <v>0</v>
      </c>
      <c r="T51" s="9">
        <f t="shared" si="81"/>
        <v>0</v>
      </c>
      <c r="U51" s="29">
        <f>INDEX(input_tonnages_no_div!$C$2:$Q$136,MATCH($A51,input_tonnages_no_div!$A$2:$A$136,0),MATCH(U$2,input_tonnages_no_div!$C$1:$Q$1,0))*$U$6*$U$7*MCF</f>
        <v>0</v>
      </c>
      <c r="V51" s="30">
        <f t="shared" si="82"/>
        <v>0</v>
      </c>
      <c r="W51" s="9">
        <f t="shared" si="83"/>
        <v>0</v>
      </c>
      <c r="X51" s="29">
        <f>INDEX(input_tonnages_no_div!$C$2:$Q$136,MATCH($A51,input_tonnages_no_div!$A$2:$A$136,0),MATCH(X$2,input_tonnages_no_div!$C$1:$Q$1,0))*$X$6*$X$7*MCF</f>
        <v>0</v>
      </c>
      <c r="Y51" s="30">
        <f t="shared" si="53"/>
        <v>0</v>
      </c>
      <c r="Z51" s="9">
        <f t="shared" si="54"/>
        <v>0</v>
      </c>
      <c r="AA51" s="29">
        <f>INDEX(input_tonnages_no_div!$C$2:$Q$136,MATCH($A51,input_tonnages_no_div!$A$2:$A$136,0),MATCH(AA$2,input_tonnages_no_div!$C$1:$Q$1,0))*$AA$6*$AA$7*MCF</f>
        <v>0</v>
      </c>
      <c r="AB51" s="30">
        <f t="shared" si="31"/>
        <v>0</v>
      </c>
      <c r="AC51" s="9">
        <f t="shared" si="32"/>
        <v>0</v>
      </c>
      <c r="AD51" s="29">
        <f>INDEX(input_tonnages_no_div!$C$2:$Q$136,MATCH($A51,input_tonnages_no_div!$A$2:$A$136,0),MATCH(AD$2,input_tonnages_no_div!$C$1:$Q$1,0))*$AD$6*$AD$7*MCF</f>
        <v>0</v>
      </c>
      <c r="AE51" s="30">
        <f t="shared" si="84"/>
        <v>0</v>
      </c>
      <c r="AF51" s="9">
        <f t="shared" si="85"/>
        <v>0</v>
      </c>
      <c r="AG51" s="29">
        <f>INDEX(input_tonnages_no_div!$C$2:$Q$136,MATCH($A51,input_tonnages_no_div!$A$2:$A$136,0),MATCH(AG$2,input_tonnages_no_div!$C$1:$Q$1,0))*$AG$6*$AG$7*MCF</f>
        <v>0</v>
      </c>
      <c r="AH51" s="30">
        <f t="shared" si="35"/>
        <v>0</v>
      </c>
      <c r="AI51" s="9">
        <f t="shared" si="36"/>
        <v>0</v>
      </c>
      <c r="AJ51" s="29">
        <f>INDEX(input_tonnages_no_div!$C$2:$Q$136,MATCH($A51,input_tonnages_no_div!$A$2:$A$136,0),MATCH(AJ$2,input_tonnages_no_div!$C$1:$Q$1,0))*$AJ$6*$AJ$7*MCF</f>
        <v>0</v>
      </c>
      <c r="AK51" s="30">
        <f t="shared" si="56"/>
        <v>0</v>
      </c>
      <c r="AL51" s="9">
        <f t="shared" si="58"/>
        <v>0</v>
      </c>
      <c r="AM51" s="29">
        <f>INDEX(input_tonnages_no_div!$C$2:$Q$136,MATCH($A51,input_tonnages_no_div!$A$2:$A$136,0),MATCH(AM$2,input_tonnages_no_div!$C$1:$Q$1,0))*$AM$6*$AM$7*MCF</f>
        <v>0</v>
      </c>
      <c r="AN51" s="30">
        <f t="shared" si="57"/>
        <v>0</v>
      </c>
      <c r="AO51" s="9">
        <f t="shared" si="59"/>
        <v>0</v>
      </c>
      <c r="AP51" s="29">
        <f>INDEX(input_tonnages_no_div!$C$2:$Q$136,MATCH($A51,input_tonnages_no_div!$A$2:$A$136,0),MATCH(AP$2,input_tonnages_no_div!$C$1:$Q$1,0))*$AP$6*$AP$7*MCF</f>
        <v>0</v>
      </c>
      <c r="AQ51" s="30">
        <f t="shared" si="49"/>
        <v>0</v>
      </c>
      <c r="AR51" s="9">
        <f t="shared" si="55"/>
        <v>0</v>
      </c>
      <c r="AS51" s="55"/>
      <c r="AT51">
        <f t="shared" si="61"/>
        <v>39</v>
      </c>
      <c r="AU51" s="8">
        <f t="shared" si="62"/>
        <v>0</v>
      </c>
      <c r="AV51" s="8">
        <f t="shared" si="63"/>
        <v>0</v>
      </c>
      <c r="AW51" s="8">
        <f t="shared" si="64"/>
        <v>0</v>
      </c>
      <c r="AX51" s="8">
        <f t="shared" si="65"/>
        <v>0</v>
      </c>
      <c r="AY51" s="8">
        <f t="shared" si="66"/>
        <v>0</v>
      </c>
      <c r="AZ51" s="8">
        <f t="shared" si="67"/>
        <v>0</v>
      </c>
      <c r="BA51" s="8">
        <f t="shared" si="68"/>
        <v>0</v>
      </c>
      <c r="BB51" s="8">
        <f t="shared" si="69"/>
        <v>0</v>
      </c>
      <c r="BC51" s="8">
        <f t="shared" si="70"/>
        <v>0</v>
      </c>
      <c r="BD51" s="8">
        <f t="shared" si="71"/>
        <v>0</v>
      </c>
      <c r="BE51" s="8">
        <f t="shared" si="72"/>
        <v>0</v>
      </c>
      <c r="BF51" s="8">
        <f t="shared" si="73"/>
        <v>0</v>
      </c>
      <c r="BI51" s="55">
        <f t="shared" si="86"/>
        <v>0</v>
      </c>
      <c r="BJ51" s="55">
        <f t="shared" si="87"/>
        <v>0</v>
      </c>
      <c r="BK51" s="55">
        <f t="shared" si="88"/>
        <v>0</v>
      </c>
      <c r="BL51" s="55">
        <f t="shared" si="89"/>
        <v>0</v>
      </c>
      <c r="BM51" s="55">
        <f t="shared" si="90"/>
        <v>0</v>
      </c>
      <c r="BN51" s="55">
        <f t="shared" si="91"/>
        <v>0</v>
      </c>
      <c r="BO51" s="55">
        <f t="shared" si="92"/>
        <v>0</v>
      </c>
      <c r="BP51" s="55">
        <f t="shared" si="93"/>
        <v>0</v>
      </c>
      <c r="BQ51" s="55">
        <f t="shared" si="94"/>
        <v>0</v>
      </c>
      <c r="BR51" s="55">
        <f t="shared" si="95"/>
        <v>0</v>
      </c>
      <c r="BS51" s="55">
        <f t="shared" si="96"/>
        <v>0</v>
      </c>
      <c r="BT51" s="55">
        <f t="shared" si="50"/>
        <v>0</v>
      </c>
    </row>
    <row r="52" spans="1:72" x14ac:dyDescent="0.25">
      <c r="A52" s="6">
        <f>'DONNÉES '!B81</f>
        <v>40</v>
      </c>
      <c r="B52" s="8">
        <f t="shared" si="60"/>
        <v>0</v>
      </c>
      <c r="C52" s="29">
        <f>INDEX(input_tonnages_no_div!$C$2:$Q$136,MATCH($A52,input_tonnages_no_div!$A$2:$A$136,0),MATCH(C$2,input_tonnages_no_div!$C$1:$Q$1,0))*$C$6*$C$7*MCF</f>
        <v>0</v>
      </c>
      <c r="D52" s="30">
        <f t="shared" si="51"/>
        <v>0</v>
      </c>
      <c r="E52" s="9">
        <f t="shared" si="52"/>
        <v>0</v>
      </c>
      <c r="F52" s="29">
        <f>INDEX(input_tonnages_no_div!$C$2:$Q$136,MATCH($A52,input_tonnages_no_div!$A$2:$A$136,0),MATCH(F$2,input_tonnages_no_div!$C$1:$Q$1,0))*$F$6*$F$7*MCF</f>
        <v>0</v>
      </c>
      <c r="G52" s="30">
        <f t="shared" si="19"/>
        <v>0</v>
      </c>
      <c r="H52" s="9">
        <f t="shared" si="20"/>
        <v>0</v>
      </c>
      <c r="I52" s="29">
        <f>INDEX(input_tonnages_no_div!$C$2:$Q$136,MATCH($A52,input_tonnages_no_div!$A$2:$A$136,0),MATCH(I$2,input_tonnages_no_div!$C$1:$Q$1,0))*$I$6*$I$7*MCF</f>
        <v>0</v>
      </c>
      <c r="J52" s="30">
        <f t="shared" si="74"/>
        <v>0</v>
      </c>
      <c r="K52" s="9">
        <f t="shared" si="75"/>
        <v>0</v>
      </c>
      <c r="L52" s="29">
        <f>INDEX(input_tonnages_no_div!$C$2:$Q$136,MATCH($A52,input_tonnages_no_div!$A$2:$A$136,0),MATCH(L$2,input_tonnages_no_div!$C$1:$Q$1,0))*$L$6*$L$7*MCF</f>
        <v>0</v>
      </c>
      <c r="M52" s="30">
        <f t="shared" si="76"/>
        <v>0</v>
      </c>
      <c r="N52" s="9">
        <f t="shared" si="77"/>
        <v>0</v>
      </c>
      <c r="O52" s="29">
        <f>INDEX(input_tonnages_no_div!$C$2:$Q$136,MATCH($A52,input_tonnages_no_div!$A$2:$A$136,0),MATCH(O$2,input_tonnages_no_div!$C$1:$Q$1,0))*$O$6*$O$7*MCF</f>
        <v>0</v>
      </c>
      <c r="P52" s="30">
        <f t="shared" si="78"/>
        <v>0</v>
      </c>
      <c r="Q52" s="9">
        <f t="shared" si="79"/>
        <v>0</v>
      </c>
      <c r="R52" s="29">
        <f>INDEX(input_tonnages_no_div!$C$2:$Q$136,MATCH($A52,input_tonnages_no_div!$A$2:$A$136,0),MATCH(R$2,input_tonnages_no_div!$C$1:$Q$1,0))*$R$6*$R$7*MCF</f>
        <v>0</v>
      </c>
      <c r="S52" s="30">
        <f t="shared" si="80"/>
        <v>0</v>
      </c>
      <c r="T52" s="9">
        <f t="shared" si="81"/>
        <v>0</v>
      </c>
      <c r="U52" s="29">
        <f>INDEX(input_tonnages_no_div!$C$2:$Q$136,MATCH($A52,input_tonnages_no_div!$A$2:$A$136,0),MATCH(U$2,input_tonnages_no_div!$C$1:$Q$1,0))*$U$6*$U$7*MCF</f>
        <v>0</v>
      </c>
      <c r="V52" s="30">
        <f t="shared" si="82"/>
        <v>0</v>
      </c>
      <c r="W52" s="9">
        <f t="shared" si="83"/>
        <v>0</v>
      </c>
      <c r="X52" s="29">
        <f>INDEX(input_tonnages_no_div!$C$2:$Q$136,MATCH($A52,input_tonnages_no_div!$A$2:$A$136,0),MATCH(X$2,input_tonnages_no_div!$C$1:$Q$1,0))*$X$6*$X$7*MCF</f>
        <v>0</v>
      </c>
      <c r="Y52" s="30">
        <f t="shared" si="53"/>
        <v>0</v>
      </c>
      <c r="Z52" s="9">
        <f t="shared" si="54"/>
        <v>0</v>
      </c>
      <c r="AA52" s="29">
        <f>INDEX(input_tonnages_no_div!$C$2:$Q$136,MATCH($A52,input_tonnages_no_div!$A$2:$A$136,0),MATCH(AA$2,input_tonnages_no_div!$C$1:$Q$1,0))*$AA$6*$AA$7*MCF</f>
        <v>0</v>
      </c>
      <c r="AB52" s="30">
        <f t="shared" si="31"/>
        <v>0</v>
      </c>
      <c r="AC52" s="9">
        <f t="shared" si="32"/>
        <v>0</v>
      </c>
      <c r="AD52" s="29">
        <f>INDEX(input_tonnages_no_div!$C$2:$Q$136,MATCH($A52,input_tonnages_no_div!$A$2:$A$136,0),MATCH(AD$2,input_tonnages_no_div!$C$1:$Q$1,0))*$AD$6*$AD$7*MCF</f>
        <v>0</v>
      </c>
      <c r="AE52" s="30">
        <f t="shared" si="84"/>
        <v>0</v>
      </c>
      <c r="AF52" s="9">
        <f t="shared" si="85"/>
        <v>0</v>
      </c>
      <c r="AG52" s="29">
        <f>INDEX(input_tonnages_no_div!$C$2:$Q$136,MATCH($A52,input_tonnages_no_div!$A$2:$A$136,0),MATCH(AG$2,input_tonnages_no_div!$C$1:$Q$1,0))*$AG$6*$AG$7*MCF</f>
        <v>0</v>
      </c>
      <c r="AH52" s="30">
        <f t="shared" si="35"/>
        <v>0</v>
      </c>
      <c r="AI52" s="9">
        <f t="shared" si="36"/>
        <v>0</v>
      </c>
      <c r="AJ52" s="29">
        <f>INDEX(input_tonnages_no_div!$C$2:$Q$136,MATCH($A52,input_tonnages_no_div!$A$2:$A$136,0),MATCH(AJ$2,input_tonnages_no_div!$C$1:$Q$1,0))*$AJ$6*$AJ$7*MCF</f>
        <v>0</v>
      </c>
      <c r="AK52" s="30">
        <f t="shared" si="56"/>
        <v>0</v>
      </c>
      <c r="AL52" s="9">
        <f t="shared" si="58"/>
        <v>0</v>
      </c>
      <c r="AM52" s="29">
        <f>INDEX(input_tonnages_no_div!$C$2:$Q$136,MATCH($A52,input_tonnages_no_div!$A$2:$A$136,0),MATCH(AM$2,input_tonnages_no_div!$C$1:$Q$1,0))*$AM$6*$AM$7*MCF</f>
        <v>0</v>
      </c>
      <c r="AN52" s="30">
        <f t="shared" si="57"/>
        <v>0</v>
      </c>
      <c r="AO52" s="9">
        <f t="shared" si="59"/>
        <v>0</v>
      </c>
      <c r="AP52" s="29">
        <f>INDEX(input_tonnages_no_div!$C$2:$Q$136,MATCH($A52,input_tonnages_no_div!$A$2:$A$136,0),MATCH(AP$2,input_tonnages_no_div!$C$1:$Q$1,0))*$AP$6*$AP$7*MCF</f>
        <v>0</v>
      </c>
      <c r="AQ52" s="30">
        <f t="shared" si="49"/>
        <v>0</v>
      </c>
      <c r="AR52" s="9">
        <f t="shared" si="55"/>
        <v>0</v>
      </c>
      <c r="AS52" s="55"/>
      <c r="AT52">
        <f t="shared" si="61"/>
        <v>40</v>
      </c>
      <c r="AU52" s="8">
        <f t="shared" si="62"/>
        <v>0</v>
      </c>
      <c r="AV52" s="8">
        <f t="shared" si="63"/>
        <v>0</v>
      </c>
      <c r="AW52" s="8">
        <f t="shared" si="64"/>
        <v>0</v>
      </c>
      <c r="AX52" s="8">
        <f t="shared" si="65"/>
        <v>0</v>
      </c>
      <c r="AY52" s="8">
        <f t="shared" si="66"/>
        <v>0</v>
      </c>
      <c r="AZ52" s="8">
        <f t="shared" si="67"/>
        <v>0</v>
      </c>
      <c r="BA52" s="8">
        <f t="shared" si="68"/>
        <v>0</v>
      </c>
      <c r="BB52" s="8">
        <f t="shared" si="69"/>
        <v>0</v>
      </c>
      <c r="BC52" s="8">
        <f t="shared" si="70"/>
        <v>0</v>
      </c>
      <c r="BD52" s="8">
        <f t="shared" si="71"/>
        <v>0</v>
      </c>
      <c r="BE52" s="8">
        <f t="shared" si="72"/>
        <v>0</v>
      </c>
      <c r="BF52" s="8">
        <f t="shared" si="73"/>
        <v>0</v>
      </c>
      <c r="BI52" s="55">
        <f t="shared" si="86"/>
        <v>0</v>
      </c>
      <c r="BJ52" s="55">
        <f t="shared" si="87"/>
        <v>0</v>
      </c>
      <c r="BK52" s="55">
        <f t="shared" si="88"/>
        <v>0</v>
      </c>
      <c r="BL52" s="55">
        <f t="shared" si="89"/>
        <v>0</v>
      </c>
      <c r="BM52" s="55">
        <f t="shared" si="90"/>
        <v>0</v>
      </c>
      <c r="BN52" s="55">
        <f t="shared" si="91"/>
        <v>0</v>
      </c>
      <c r="BO52" s="55">
        <f t="shared" si="92"/>
        <v>0</v>
      </c>
      <c r="BP52" s="55">
        <f t="shared" si="93"/>
        <v>0</v>
      </c>
      <c r="BQ52" s="55">
        <f t="shared" si="94"/>
        <v>0</v>
      </c>
      <c r="BR52" s="55">
        <f t="shared" si="95"/>
        <v>0</v>
      </c>
      <c r="BS52" s="55">
        <f t="shared" si="96"/>
        <v>0</v>
      </c>
      <c r="BT52" s="55">
        <f t="shared" si="50"/>
        <v>0</v>
      </c>
    </row>
    <row r="53" spans="1:72" x14ac:dyDescent="0.25">
      <c r="A53" s="6">
        <f>'DONNÉES '!B82</f>
        <v>41</v>
      </c>
      <c r="B53" s="8">
        <f t="shared" si="60"/>
        <v>0</v>
      </c>
      <c r="C53" s="29">
        <f>INDEX(input_tonnages_no_div!$C$2:$Q$136,MATCH($A53,input_tonnages_no_div!$A$2:$A$136,0),MATCH(C$2,input_tonnages_no_div!$C$1:$Q$1,0))*$C$6*$C$7*MCF</f>
        <v>0</v>
      </c>
      <c r="D53" s="30">
        <f t="shared" si="51"/>
        <v>0</v>
      </c>
      <c r="E53" s="9">
        <f t="shared" si="52"/>
        <v>0</v>
      </c>
      <c r="F53" s="29">
        <f>INDEX(input_tonnages_no_div!$C$2:$Q$136,MATCH($A53,input_tonnages_no_div!$A$2:$A$136,0),MATCH(F$2,input_tonnages_no_div!$C$1:$Q$1,0))*$F$6*$F$7*MCF</f>
        <v>0</v>
      </c>
      <c r="G53" s="30">
        <f t="shared" si="19"/>
        <v>0</v>
      </c>
      <c r="H53" s="9">
        <f t="shared" si="20"/>
        <v>0</v>
      </c>
      <c r="I53" s="29">
        <f>INDEX(input_tonnages_no_div!$C$2:$Q$136,MATCH($A53,input_tonnages_no_div!$A$2:$A$136,0),MATCH(I$2,input_tonnages_no_div!$C$1:$Q$1,0))*$I$6*$I$7*MCF</f>
        <v>0</v>
      </c>
      <c r="J53" s="30">
        <f t="shared" si="74"/>
        <v>0</v>
      </c>
      <c r="K53" s="9">
        <f t="shared" si="75"/>
        <v>0</v>
      </c>
      <c r="L53" s="29">
        <f>INDEX(input_tonnages_no_div!$C$2:$Q$136,MATCH($A53,input_tonnages_no_div!$A$2:$A$136,0),MATCH(L$2,input_tonnages_no_div!$C$1:$Q$1,0))*$L$6*$L$7*MCF</f>
        <v>0</v>
      </c>
      <c r="M53" s="30">
        <f t="shared" si="76"/>
        <v>0</v>
      </c>
      <c r="N53" s="9">
        <f t="shared" si="77"/>
        <v>0</v>
      </c>
      <c r="O53" s="29">
        <f>INDEX(input_tonnages_no_div!$C$2:$Q$136,MATCH($A53,input_tonnages_no_div!$A$2:$A$136,0),MATCH(O$2,input_tonnages_no_div!$C$1:$Q$1,0))*$O$6*$O$7*MCF</f>
        <v>0</v>
      </c>
      <c r="P53" s="30">
        <f t="shared" si="78"/>
        <v>0</v>
      </c>
      <c r="Q53" s="9">
        <f t="shared" si="79"/>
        <v>0</v>
      </c>
      <c r="R53" s="29">
        <f>INDEX(input_tonnages_no_div!$C$2:$Q$136,MATCH($A53,input_tonnages_no_div!$A$2:$A$136,0),MATCH(R$2,input_tonnages_no_div!$C$1:$Q$1,0))*$R$6*$R$7*MCF</f>
        <v>0</v>
      </c>
      <c r="S53" s="30">
        <f t="shared" si="80"/>
        <v>0</v>
      </c>
      <c r="T53" s="9">
        <f t="shared" si="81"/>
        <v>0</v>
      </c>
      <c r="U53" s="29">
        <f>INDEX(input_tonnages_no_div!$C$2:$Q$136,MATCH($A53,input_tonnages_no_div!$A$2:$A$136,0),MATCH(U$2,input_tonnages_no_div!$C$1:$Q$1,0))*$U$6*$U$7*MCF</f>
        <v>0</v>
      </c>
      <c r="V53" s="30">
        <f t="shared" si="82"/>
        <v>0</v>
      </c>
      <c r="W53" s="9">
        <f t="shared" si="83"/>
        <v>0</v>
      </c>
      <c r="X53" s="29">
        <f>INDEX(input_tonnages_no_div!$C$2:$Q$136,MATCH($A53,input_tonnages_no_div!$A$2:$A$136,0),MATCH(X$2,input_tonnages_no_div!$C$1:$Q$1,0))*$X$6*$X$7*MCF</f>
        <v>0</v>
      </c>
      <c r="Y53" s="30">
        <f t="shared" si="53"/>
        <v>0</v>
      </c>
      <c r="Z53" s="9">
        <f t="shared" si="54"/>
        <v>0</v>
      </c>
      <c r="AA53" s="29">
        <f>INDEX(input_tonnages_no_div!$C$2:$Q$136,MATCH($A53,input_tonnages_no_div!$A$2:$A$136,0),MATCH(AA$2,input_tonnages_no_div!$C$1:$Q$1,0))*$AA$6*$AA$7*MCF</f>
        <v>0</v>
      </c>
      <c r="AB53" s="30">
        <f t="shared" si="31"/>
        <v>0</v>
      </c>
      <c r="AC53" s="9">
        <f t="shared" si="32"/>
        <v>0</v>
      </c>
      <c r="AD53" s="29">
        <f>INDEX(input_tonnages_no_div!$C$2:$Q$136,MATCH($A53,input_tonnages_no_div!$A$2:$A$136,0),MATCH(AD$2,input_tonnages_no_div!$C$1:$Q$1,0))*$AD$6*$AD$7*MCF</f>
        <v>0</v>
      </c>
      <c r="AE53" s="30">
        <f t="shared" si="84"/>
        <v>0</v>
      </c>
      <c r="AF53" s="9">
        <f t="shared" si="85"/>
        <v>0</v>
      </c>
      <c r="AG53" s="29">
        <f>INDEX(input_tonnages_no_div!$C$2:$Q$136,MATCH($A53,input_tonnages_no_div!$A$2:$A$136,0),MATCH(AG$2,input_tonnages_no_div!$C$1:$Q$1,0))*$AG$6*$AG$7*MCF</f>
        <v>0</v>
      </c>
      <c r="AH53" s="30">
        <f t="shared" si="35"/>
        <v>0</v>
      </c>
      <c r="AI53" s="9">
        <f t="shared" si="36"/>
        <v>0</v>
      </c>
      <c r="AJ53" s="29">
        <f>INDEX(input_tonnages_no_div!$C$2:$Q$136,MATCH($A53,input_tonnages_no_div!$A$2:$A$136,0),MATCH(AJ$2,input_tonnages_no_div!$C$1:$Q$1,0))*$AJ$6*$AJ$7*MCF</f>
        <v>0</v>
      </c>
      <c r="AK53" s="30">
        <f t="shared" si="56"/>
        <v>0</v>
      </c>
      <c r="AL53" s="9">
        <f t="shared" si="58"/>
        <v>0</v>
      </c>
      <c r="AM53" s="29">
        <f>INDEX(input_tonnages_no_div!$C$2:$Q$136,MATCH($A53,input_tonnages_no_div!$A$2:$A$136,0),MATCH(AM$2,input_tonnages_no_div!$C$1:$Q$1,0))*$AM$6*$AM$7*MCF</f>
        <v>0</v>
      </c>
      <c r="AN53" s="30">
        <f t="shared" si="57"/>
        <v>0</v>
      </c>
      <c r="AO53" s="9">
        <f t="shared" si="59"/>
        <v>0</v>
      </c>
      <c r="AP53" s="29">
        <f>INDEX(input_tonnages_no_div!$C$2:$Q$136,MATCH($A53,input_tonnages_no_div!$A$2:$A$136,0),MATCH(AP$2,input_tonnages_no_div!$C$1:$Q$1,0))*$AP$6*$AP$7*MCF</f>
        <v>0</v>
      </c>
      <c r="AQ53" s="30">
        <f t="shared" si="49"/>
        <v>0</v>
      </c>
      <c r="AR53" s="9">
        <f t="shared" si="55"/>
        <v>0</v>
      </c>
      <c r="AS53" s="55"/>
      <c r="AT53">
        <f t="shared" si="61"/>
        <v>41</v>
      </c>
      <c r="AU53" s="8">
        <f t="shared" si="62"/>
        <v>0</v>
      </c>
      <c r="AV53" s="8">
        <f t="shared" si="63"/>
        <v>0</v>
      </c>
      <c r="AW53" s="8">
        <f t="shared" si="64"/>
        <v>0</v>
      </c>
      <c r="AX53" s="8">
        <f t="shared" si="65"/>
        <v>0</v>
      </c>
      <c r="AY53" s="8">
        <f t="shared" si="66"/>
        <v>0</v>
      </c>
      <c r="AZ53" s="8">
        <f t="shared" si="67"/>
        <v>0</v>
      </c>
      <c r="BA53" s="8">
        <f t="shared" si="68"/>
        <v>0</v>
      </c>
      <c r="BB53" s="8">
        <f t="shared" si="69"/>
        <v>0</v>
      </c>
      <c r="BC53" s="8">
        <f t="shared" si="70"/>
        <v>0</v>
      </c>
      <c r="BD53" s="8">
        <f t="shared" si="71"/>
        <v>0</v>
      </c>
      <c r="BE53" s="8">
        <f t="shared" si="72"/>
        <v>0</v>
      </c>
      <c r="BF53" s="8">
        <f t="shared" si="73"/>
        <v>0</v>
      </c>
      <c r="BI53" s="55">
        <f t="shared" si="86"/>
        <v>0</v>
      </c>
      <c r="BJ53" s="55">
        <f t="shared" si="87"/>
        <v>0</v>
      </c>
      <c r="BK53" s="55">
        <f t="shared" si="88"/>
        <v>0</v>
      </c>
      <c r="BL53" s="55">
        <f t="shared" si="89"/>
        <v>0</v>
      </c>
      <c r="BM53" s="55">
        <f t="shared" si="90"/>
        <v>0</v>
      </c>
      <c r="BN53" s="55">
        <f t="shared" si="91"/>
        <v>0</v>
      </c>
      <c r="BO53" s="55">
        <f t="shared" si="92"/>
        <v>0</v>
      </c>
      <c r="BP53" s="55">
        <f t="shared" si="93"/>
        <v>0</v>
      </c>
      <c r="BQ53" s="55">
        <f t="shared" si="94"/>
        <v>0</v>
      </c>
      <c r="BR53" s="55">
        <f t="shared" si="95"/>
        <v>0</v>
      </c>
      <c r="BS53" s="55">
        <f t="shared" si="96"/>
        <v>0</v>
      </c>
      <c r="BT53" s="55">
        <f t="shared" si="50"/>
        <v>0</v>
      </c>
    </row>
    <row r="54" spans="1:72" x14ac:dyDescent="0.25">
      <c r="A54" s="6">
        <f>'DONNÉES '!B83</f>
        <v>42</v>
      </c>
      <c r="B54" s="8">
        <f t="shared" si="60"/>
        <v>0</v>
      </c>
      <c r="C54" s="29">
        <f>INDEX(input_tonnages_no_div!$C$2:$Q$136,MATCH($A54,input_tonnages_no_div!$A$2:$A$136,0),MATCH(C$2,input_tonnages_no_div!$C$1:$Q$1,0))*$C$6*$C$7*MCF</f>
        <v>0</v>
      </c>
      <c r="D54" s="30">
        <f t="shared" si="51"/>
        <v>0</v>
      </c>
      <c r="E54" s="9">
        <f t="shared" si="52"/>
        <v>0</v>
      </c>
      <c r="F54" s="29">
        <f>INDEX(input_tonnages_no_div!$C$2:$Q$136,MATCH($A54,input_tonnages_no_div!$A$2:$A$136,0),MATCH(F$2,input_tonnages_no_div!$C$1:$Q$1,0))*$F$6*$F$7*MCF</f>
        <v>0</v>
      </c>
      <c r="G54" s="30">
        <f t="shared" si="19"/>
        <v>0</v>
      </c>
      <c r="H54" s="9">
        <f t="shared" si="20"/>
        <v>0</v>
      </c>
      <c r="I54" s="29">
        <f>INDEX(input_tonnages_no_div!$C$2:$Q$136,MATCH($A54,input_tonnages_no_div!$A$2:$A$136,0),MATCH(I$2,input_tonnages_no_div!$C$1:$Q$1,0))*$I$6*$I$7*MCF</f>
        <v>0</v>
      </c>
      <c r="J54" s="30">
        <f t="shared" si="74"/>
        <v>0</v>
      </c>
      <c r="K54" s="9">
        <f t="shared" si="75"/>
        <v>0</v>
      </c>
      <c r="L54" s="29">
        <f>INDEX(input_tonnages_no_div!$C$2:$Q$136,MATCH($A54,input_tonnages_no_div!$A$2:$A$136,0),MATCH(L$2,input_tonnages_no_div!$C$1:$Q$1,0))*$L$6*$L$7*MCF</f>
        <v>0</v>
      </c>
      <c r="M54" s="30">
        <f t="shared" si="76"/>
        <v>0</v>
      </c>
      <c r="N54" s="9">
        <f t="shared" si="77"/>
        <v>0</v>
      </c>
      <c r="O54" s="29">
        <f>INDEX(input_tonnages_no_div!$C$2:$Q$136,MATCH($A54,input_tonnages_no_div!$A$2:$A$136,0),MATCH(O$2,input_tonnages_no_div!$C$1:$Q$1,0))*$O$6*$O$7*MCF</f>
        <v>0</v>
      </c>
      <c r="P54" s="30">
        <f t="shared" si="78"/>
        <v>0</v>
      </c>
      <c r="Q54" s="9">
        <f t="shared" si="79"/>
        <v>0</v>
      </c>
      <c r="R54" s="29">
        <f>INDEX(input_tonnages_no_div!$C$2:$Q$136,MATCH($A54,input_tonnages_no_div!$A$2:$A$136,0),MATCH(R$2,input_tonnages_no_div!$C$1:$Q$1,0))*$R$6*$R$7*MCF</f>
        <v>0</v>
      </c>
      <c r="S54" s="30">
        <f t="shared" si="80"/>
        <v>0</v>
      </c>
      <c r="T54" s="9">
        <f t="shared" si="81"/>
        <v>0</v>
      </c>
      <c r="U54" s="29">
        <f>INDEX(input_tonnages_no_div!$C$2:$Q$136,MATCH($A54,input_tonnages_no_div!$A$2:$A$136,0),MATCH(U$2,input_tonnages_no_div!$C$1:$Q$1,0))*$U$6*$U$7*MCF</f>
        <v>0</v>
      </c>
      <c r="V54" s="30">
        <f t="shared" si="82"/>
        <v>0</v>
      </c>
      <c r="W54" s="9">
        <f t="shared" si="83"/>
        <v>0</v>
      </c>
      <c r="X54" s="29">
        <f>INDEX(input_tonnages_no_div!$C$2:$Q$136,MATCH($A54,input_tonnages_no_div!$A$2:$A$136,0),MATCH(X$2,input_tonnages_no_div!$C$1:$Q$1,0))*$X$6*$X$7*MCF</f>
        <v>0</v>
      </c>
      <c r="Y54" s="30">
        <f t="shared" si="53"/>
        <v>0</v>
      </c>
      <c r="Z54" s="9">
        <f t="shared" si="54"/>
        <v>0</v>
      </c>
      <c r="AA54" s="29">
        <f>INDEX(input_tonnages_no_div!$C$2:$Q$136,MATCH($A54,input_tonnages_no_div!$A$2:$A$136,0),MATCH(AA$2,input_tonnages_no_div!$C$1:$Q$1,0))*$AA$6*$AA$7*MCF</f>
        <v>0</v>
      </c>
      <c r="AB54" s="30">
        <f t="shared" si="31"/>
        <v>0</v>
      </c>
      <c r="AC54" s="9">
        <f t="shared" si="32"/>
        <v>0</v>
      </c>
      <c r="AD54" s="29">
        <f>INDEX(input_tonnages_no_div!$C$2:$Q$136,MATCH($A54,input_tonnages_no_div!$A$2:$A$136,0),MATCH(AD$2,input_tonnages_no_div!$C$1:$Q$1,0))*$AD$6*$AD$7*MCF</f>
        <v>0</v>
      </c>
      <c r="AE54" s="30">
        <f t="shared" si="84"/>
        <v>0</v>
      </c>
      <c r="AF54" s="9">
        <f t="shared" si="85"/>
        <v>0</v>
      </c>
      <c r="AG54" s="29">
        <f>INDEX(input_tonnages_no_div!$C$2:$Q$136,MATCH($A54,input_tonnages_no_div!$A$2:$A$136,0),MATCH(AG$2,input_tonnages_no_div!$C$1:$Q$1,0))*$AG$6*$AG$7*MCF</f>
        <v>0</v>
      </c>
      <c r="AH54" s="30">
        <f t="shared" si="35"/>
        <v>0</v>
      </c>
      <c r="AI54" s="9">
        <f t="shared" si="36"/>
        <v>0</v>
      </c>
      <c r="AJ54" s="29">
        <f>INDEX(input_tonnages_no_div!$C$2:$Q$136,MATCH($A54,input_tonnages_no_div!$A$2:$A$136,0),MATCH(AJ$2,input_tonnages_no_div!$C$1:$Q$1,0))*$AJ$6*$AJ$7*MCF</f>
        <v>0</v>
      </c>
      <c r="AK54" s="30">
        <f t="shared" si="56"/>
        <v>0</v>
      </c>
      <c r="AL54" s="9">
        <f t="shared" si="58"/>
        <v>0</v>
      </c>
      <c r="AM54" s="29">
        <f>INDEX(input_tonnages_no_div!$C$2:$Q$136,MATCH($A54,input_tonnages_no_div!$A$2:$A$136,0),MATCH(AM$2,input_tonnages_no_div!$C$1:$Q$1,0))*$AM$6*$AM$7*MCF</f>
        <v>0</v>
      </c>
      <c r="AN54" s="30">
        <f t="shared" si="57"/>
        <v>0</v>
      </c>
      <c r="AO54" s="9">
        <f t="shared" si="59"/>
        <v>0</v>
      </c>
      <c r="AP54" s="29">
        <f>INDEX(input_tonnages_no_div!$C$2:$Q$136,MATCH($A54,input_tonnages_no_div!$A$2:$A$136,0),MATCH(AP$2,input_tonnages_no_div!$C$1:$Q$1,0))*$AP$6*$AP$7*MCF</f>
        <v>0</v>
      </c>
      <c r="AQ54" s="30">
        <f t="shared" si="49"/>
        <v>0</v>
      </c>
      <c r="AR54" s="9">
        <f t="shared" si="55"/>
        <v>0</v>
      </c>
      <c r="AS54" s="55"/>
      <c r="AT54">
        <f t="shared" si="61"/>
        <v>42</v>
      </c>
      <c r="AU54" s="8">
        <f t="shared" si="62"/>
        <v>0</v>
      </c>
      <c r="AV54" s="8">
        <f t="shared" si="63"/>
        <v>0</v>
      </c>
      <c r="AW54" s="8">
        <f t="shared" si="64"/>
        <v>0</v>
      </c>
      <c r="AX54" s="8">
        <f t="shared" si="65"/>
        <v>0</v>
      </c>
      <c r="AY54" s="8">
        <f t="shared" si="66"/>
        <v>0</v>
      </c>
      <c r="AZ54" s="8">
        <f t="shared" si="67"/>
        <v>0</v>
      </c>
      <c r="BA54" s="8">
        <f t="shared" si="68"/>
        <v>0</v>
      </c>
      <c r="BB54" s="8">
        <f t="shared" si="69"/>
        <v>0</v>
      </c>
      <c r="BC54" s="8">
        <f t="shared" si="70"/>
        <v>0</v>
      </c>
      <c r="BD54" s="8">
        <f t="shared" si="71"/>
        <v>0</v>
      </c>
      <c r="BE54" s="8">
        <f t="shared" si="72"/>
        <v>0</v>
      </c>
      <c r="BF54" s="8">
        <f t="shared" si="73"/>
        <v>0</v>
      </c>
      <c r="BI54" s="55">
        <f t="shared" si="86"/>
        <v>0</v>
      </c>
      <c r="BJ54" s="55">
        <f t="shared" si="87"/>
        <v>0</v>
      </c>
      <c r="BK54" s="55">
        <f t="shared" si="88"/>
        <v>0</v>
      </c>
      <c r="BL54" s="55">
        <f t="shared" si="89"/>
        <v>0</v>
      </c>
      <c r="BM54" s="55">
        <f t="shared" si="90"/>
        <v>0</v>
      </c>
      <c r="BN54" s="55">
        <f t="shared" si="91"/>
        <v>0</v>
      </c>
      <c r="BO54" s="55">
        <f t="shared" si="92"/>
        <v>0</v>
      </c>
      <c r="BP54" s="55">
        <f t="shared" si="93"/>
        <v>0</v>
      </c>
      <c r="BQ54" s="55">
        <f t="shared" si="94"/>
        <v>0</v>
      </c>
      <c r="BR54" s="55">
        <f t="shared" si="95"/>
        <v>0</v>
      </c>
      <c r="BS54" s="55">
        <f t="shared" si="96"/>
        <v>0</v>
      </c>
      <c r="BT54" s="55">
        <f t="shared" si="50"/>
        <v>0</v>
      </c>
    </row>
    <row r="55" spans="1:72" x14ac:dyDescent="0.25">
      <c r="A55" s="6">
        <f>'DONNÉES '!B84</f>
        <v>43</v>
      </c>
      <c r="B55" s="8">
        <f t="shared" si="60"/>
        <v>0</v>
      </c>
      <c r="C55" s="29">
        <f>INDEX(input_tonnages_no_div!$C$2:$Q$136,MATCH($A55,input_tonnages_no_div!$A$2:$A$136,0),MATCH(C$2,input_tonnages_no_div!$C$1:$Q$1,0))*$C$6*$C$7*MCF</f>
        <v>0</v>
      </c>
      <c r="D55" s="30">
        <f t="shared" si="51"/>
        <v>0</v>
      </c>
      <c r="E55" s="9">
        <f t="shared" si="52"/>
        <v>0</v>
      </c>
      <c r="F55" s="29">
        <f>INDEX(input_tonnages_no_div!$C$2:$Q$136,MATCH($A55,input_tonnages_no_div!$A$2:$A$136,0),MATCH(F$2,input_tonnages_no_div!$C$1:$Q$1,0))*$F$6*$F$7*MCF</f>
        <v>0</v>
      </c>
      <c r="G55" s="30">
        <f t="shared" si="19"/>
        <v>0</v>
      </c>
      <c r="H55" s="9">
        <f t="shared" si="20"/>
        <v>0</v>
      </c>
      <c r="I55" s="29">
        <f>INDEX(input_tonnages_no_div!$C$2:$Q$136,MATCH($A55,input_tonnages_no_div!$A$2:$A$136,0),MATCH(I$2,input_tonnages_no_div!$C$1:$Q$1,0))*$I$6*$I$7*MCF</f>
        <v>0</v>
      </c>
      <c r="J55" s="30">
        <f t="shared" si="74"/>
        <v>0</v>
      </c>
      <c r="K55" s="9">
        <f t="shared" si="75"/>
        <v>0</v>
      </c>
      <c r="L55" s="29">
        <f>INDEX(input_tonnages_no_div!$C$2:$Q$136,MATCH($A55,input_tonnages_no_div!$A$2:$A$136,0),MATCH(L$2,input_tonnages_no_div!$C$1:$Q$1,0))*$L$6*$L$7*MCF</f>
        <v>0</v>
      </c>
      <c r="M55" s="30">
        <f t="shared" si="76"/>
        <v>0</v>
      </c>
      <c r="N55" s="9">
        <f t="shared" si="77"/>
        <v>0</v>
      </c>
      <c r="O55" s="29">
        <f>INDEX(input_tonnages_no_div!$C$2:$Q$136,MATCH($A55,input_tonnages_no_div!$A$2:$A$136,0),MATCH(O$2,input_tonnages_no_div!$C$1:$Q$1,0))*$O$6*$O$7*MCF</f>
        <v>0</v>
      </c>
      <c r="P55" s="30">
        <f t="shared" si="78"/>
        <v>0</v>
      </c>
      <c r="Q55" s="9">
        <f t="shared" si="79"/>
        <v>0</v>
      </c>
      <c r="R55" s="29">
        <f>INDEX(input_tonnages_no_div!$C$2:$Q$136,MATCH($A55,input_tonnages_no_div!$A$2:$A$136,0),MATCH(R$2,input_tonnages_no_div!$C$1:$Q$1,0))*$R$6*$R$7*MCF</f>
        <v>0</v>
      </c>
      <c r="S55" s="30">
        <f t="shared" si="80"/>
        <v>0</v>
      </c>
      <c r="T55" s="9">
        <f t="shared" si="81"/>
        <v>0</v>
      </c>
      <c r="U55" s="29">
        <f>INDEX(input_tonnages_no_div!$C$2:$Q$136,MATCH($A55,input_tonnages_no_div!$A$2:$A$136,0),MATCH(U$2,input_tonnages_no_div!$C$1:$Q$1,0))*$U$6*$U$7*MCF</f>
        <v>0</v>
      </c>
      <c r="V55" s="30">
        <f t="shared" si="82"/>
        <v>0</v>
      </c>
      <c r="W55" s="9">
        <f t="shared" si="83"/>
        <v>0</v>
      </c>
      <c r="X55" s="29">
        <f>INDEX(input_tonnages_no_div!$C$2:$Q$136,MATCH($A55,input_tonnages_no_div!$A$2:$A$136,0),MATCH(X$2,input_tonnages_no_div!$C$1:$Q$1,0))*$X$6*$X$7*MCF</f>
        <v>0</v>
      </c>
      <c r="Y55" s="30">
        <f t="shared" si="53"/>
        <v>0</v>
      </c>
      <c r="Z55" s="9">
        <f t="shared" si="54"/>
        <v>0</v>
      </c>
      <c r="AA55" s="29">
        <f>INDEX(input_tonnages_no_div!$C$2:$Q$136,MATCH($A55,input_tonnages_no_div!$A$2:$A$136,0),MATCH(AA$2,input_tonnages_no_div!$C$1:$Q$1,0))*$AA$6*$AA$7*MCF</f>
        <v>0</v>
      </c>
      <c r="AB55" s="30">
        <f t="shared" si="31"/>
        <v>0</v>
      </c>
      <c r="AC55" s="9">
        <f t="shared" si="32"/>
        <v>0</v>
      </c>
      <c r="AD55" s="29">
        <f>INDEX(input_tonnages_no_div!$C$2:$Q$136,MATCH($A55,input_tonnages_no_div!$A$2:$A$136,0),MATCH(AD$2,input_tonnages_no_div!$C$1:$Q$1,0))*$AD$6*$AD$7*MCF</f>
        <v>0</v>
      </c>
      <c r="AE55" s="30">
        <f t="shared" si="84"/>
        <v>0</v>
      </c>
      <c r="AF55" s="9">
        <f t="shared" si="85"/>
        <v>0</v>
      </c>
      <c r="AG55" s="29">
        <f>INDEX(input_tonnages_no_div!$C$2:$Q$136,MATCH($A55,input_tonnages_no_div!$A$2:$A$136,0),MATCH(AG$2,input_tonnages_no_div!$C$1:$Q$1,0))*$AG$6*$AG$7*MCF</f>
        <v>0</v>
      </c>
      <c r="AH55" s="30">
        <f t="shared" si="35"/>
        <v>0</v>
      </c>
      <c r="AI55" s="9">
        <f t="shared" si="36"/>
        <v>0</v>
      </c>
      <c r="AJ55" s="29">
        <f>INDEX(input_tonnages_no_div!$C$2:$Q$136,MATCH($A55,input_tonnages_no_div!$A$2:$A$136,0),MATCH(AJ$2,input_tonnages_no_div!$C$1:$Q$1,0))*$AJ$6*$AJ$7*MCF</f>
        <v>0</v>
      </c>
      <c r="AK55" s="30">
        <f t="shared" si="56"/>
        <v>0</v>
      </c>
      <c r="AL55" s="9">
        <f t="shared" si="58"/>
        <v>0</v>
      </c>
      <c r="AM55" s="29">
        <f>INDEX(input_tonnages_no_div!$C$2:$Q$136,MATCH($A55,input_tonnages_no_div!$A$2:$A$136,0),MATCH(AM$2,input_tonnages_no_div!$C$1:$Q$1,0))*$AM$6*$AM$7*MCF</f>
        <v>0</v>
      </c>
      <c r="AN55" s="30">
        <f t="shared" si="57"/>
        <v>0</v>
      </c>
      <c r="AO55" s="9">
        <f t="shared" si="59"/>
        <v>0</v>
      </c>
      <c r="AP55" s="29">
        <f>INDEX(input_tonnages_no_div!$C$2:$Q$136,MATCH($A55,input_tonnages_no_div!$A$2:$A$136,0),MATCH(AP$2,input_tonnages_no_div!$C$1:$Q$1,0))*$AP$6*$AP$7*MCF</f>
        <v>0</v>
      </c>
      <c r="AQ55" s="30">
        <f t="shared" si="49"/>
        <v>0</v>
      </c>
      <c r="AR55" s="9">
        <f t="shared" si="55"/>
        <v>0</v>
      </c>
      <c r="AS55" s="55"/>
      <c r="AT55">
        <f t="shared" si="61"/>
        <v>43</v>
      </c>
      <c r="AU55" s="8">
        <f t="shared" si="62"/>
        <v>0</v>
      </c>
      <c r="AV55" s="8">
        <f t="shared" si="63"/>
        <v>0</v>
      </c>
      <c r="AW55" s="8">
        <f t="shared" si="64"/>
        <v>0</v>
      </c>
      <c r="AX55" s="8">
        <f t="shared" si="65"/>
        <v>0</v>
      </c>
      <c r="AY55" s="8">
        <f t="shared" si="66"/>
        <v>0</v>
      </c>
      <c r="AZ55" s="8">
        <f t="shared" si="67"/>
        <v>0</v>
      </c>
      <c r="BA55" s="8">
        <f t="shared" si="68"/>
        <v>0</v>
      </c>
      <c r="BB55" s="8">
        <f t="shared" si="69"/>
        <v>0</v>
      </c>
      <c r="BC55" s="8">
        <f t="shared" si="70"/>
        <v>0</v>
      </c>
      <c r="BD55" s="8">
        <f t="shared" si="71"/>
        <v>0</v>
      </c>
      <c r="BE55" s="8">
        <f t="shared" si="72"/>
        <v>0</v>
      </c>
      <c r="BF55" s="8">
        <f t="shared" si="73"/>
        <v>0</v>
      </c>
      <c r="BI55" s="55">
        <f t="shared" si="86"/>
        <v>0</v>
      </c>
      <c r="BJ55" s="55">
        <f t="shared" si="87"/>
        <v>0</v>
      </c>
      <c r="BK55" s="55">
        <f t="shared" si="88"/>
        <v>0</v>
      </c>
      <c r="BL55" s="55">
        <f t="shared" si="89"/>
        <v>0</v>
      </c>
      <c r="BM55" s="55">
        <f t="shared" si="90"/>
        <v>0</v>
      </c>
      <c r="BN55" s="55">
        <f t="shared" si="91"/>
        <v>0</v>
      </c>
      <c r="BO55" s="55">
        <f t="shared" si="92"/>
        <v>0</v>
      </c>
      <c r="BP55" s="55">
        <f t="shared" si="93"/>
        <v>0</v>
      </c>
      <c r="BQ55" s="55">
        <f t="shared" si="94"/>
        <v>0</v>
      </c>
      <c r="BR55" s="55">
        <f t="shared" si="95"/>
        <v>0</v>
      </c>
      <c r="BS55" s="55">
        <f t="shared" si="96"/>
        <v>0</v>
      </c>
      <c r="BT55" s="55">
        <f t="shared" si="50"/>
        <v>0</v>
      </c>
    </row>
    <row r="56" spans="1:72" x14ac:dyDescent="0.25">
      <c r="A56" s="6">
        <f>'DONNÉES '!B85</f>
        <v>44</v>
      </c>
      <c r="B56" s="8">
        <f t="shared" si="60"/>
        <v>0</v>
      </c>
      <c r="C56" s="29">
        <f>INDEX(input_tonnages_no_div!$C$2:$Q$136,MATCH($A56,input_tonnages_no_div!$A$2:$A$136,0),MATCH(C$2,input_tonnages_no_div!$C$1:$Q$1,0))*$C$6*$C$7*MCF</f>
        <v>0</v>
      </c>
      <c r="D56" s="30">
        <f t="shared" si="51"/>
        <v>0</v>
      </c>
      <c r="E56" s="9">
        <f t="shared" si="52"/>
        <v>0</v>
      </c>
      <c r="F56" s="29">
        <f>INDEX(input_tonnages_no_div!$C$2:$Q$136,MATCH($A56,input_tonnages_no_div!$A$2:$A$136,0),MATCH(F$2,input_tonnages_no_div!$C$1:$Q$1,0))*$F$6*$F$7*MCF</f>
        <v>0</v>
      </c>
      <c r="G56" s="30">
        <f t="shared" si="19"/>
        <v>0</v>
      </c>
      <c r="H56" s="9">
        <f t="shared" si="20"/>
        <v>0</v>
      </c>
      <c r="I56" s="29">
        <f>INDEX(input_tonnages_no_div!$C$2:$Q$136,MATCH($A56,input_tonnages_no_div!$A$2:$A$136,0),MATCH(I$2,input_tonnages_no_div!$C$1:$Q$1,0))*$I$6*$I$7*MCF</f>
        <v>0</v>
      </c>
      <c r="J56" s="30">
        <f t="shared" si="74"/>
        <v>0</v>
      </c>
      <c r="K56" s="9">
        <f t="shared" si="75"/>
        <v>0</v>
      </c>
      <c r="L56" s="29">
        <f>INDEX(input_tonnages_no_div!$C$2:$Q$136,MATCH($A56,input_tonnages_no_div!$A$2:$A$136,0),MATCH(L$2,input_tonnages_no_div!$C$1:$Q$1,0))*$L$6*$L$7*MCF</f>
        <v>0</v>
      </c>
      <c r="M56" s="30">
        <f t="shared" si="76"/>
        <v>0</v>
      </c>
      <c r="N56" s="9">
        <f t="shared" si="77"/>
        <v>0</v>
      </c>
      <c r="O56" s="29">
        <f>INDEX(input_tonnages_no_div!$C$2:$Q$136,MATCH($A56,input_tonnages_no_div!$A$2:$A$136,0),MATCH(O$2,input_tonnages_no_div!$C$1:$Q$1,0))*$O$6*$O$7*MCF</f>
        <v>0</v>
      </c>
      <c r="P56" s="30">
        <f t="shared" si="78"/>
        <v>0</v>
      </c>
      <c r="Q56" s="9">
        <f t="shared" si="79"/>
        <v>0</v>
      </c>
      <c r="R56" s="29">
        <f>INDEX(input_tonnages_no_div!$C$2:$Q$136,MATCH($A56,input_tonnages_no_div!$A$2:$A$136,0),MATCH(R$2,input_tonnages_no_div!$C$1:$Q$1,0))*$R$6*$R$7*MCF</f>
        <v>0</v>
      </c>
      <c r="S56" s="30">
        <f t="shared" si="80"/>
        <v>0</v>
      </c>
      <c r="T56" s="9">
        <f t="shared" si="81"/>
        <v>0</v>
      </c>
      <c r="U56" s="29">
        <f>INDEX(input_tonnages_no_div!$C$2:$Q$136,MATCH($A56,input_tonnages_no_div!$A$2:$A$136,0),MATCH(U$2,input_tonnages_no_div!$C$1:$Q$1,0))*$U$6*$U$7*MCF</f>
        <v>0</v>
      </c>
      <c r="V56" s="30">
        <f t="shared" si="82"/>
        <v>0</v>
      </c>
      <c r="W56" s="9">
        <f t="shared" si="83"/>
        <v>0</v>
      </c>
      <c r="X56" s="29">
        <f>INDEX(input_tonnages_no_div!$C$2:$Q$136,MATCH($A56,input_tonnages_no_div!$A$2:$A$136,0),MATCH(X$2,input_tonnages_no_div!$C$1:$Q$1,0))*$X$6*$X$7*MCF</f>
        <v>0</v>
      </c>
      <c r="Y56" s="30">
        <f t="shared" si="53"/>
        <v>0</v>
      </c>
      <c r="Z56" s="9">
        <f t="shared" si="54"/>
        <v>0</v>
      </c>
      <c r="AA56" s="29">
        <f>INDEX(input_tonnages_no_div!$C$2:$Q$136,MATCH($A56,input_tonnages_no_div!$A$2:$A$136,0),MATCH(AA$2,input_tonnages_no_div!$C$1:$Q$1,0))*$AA$6*$AA$7*MCF</f>
        <v>0</v>
      </c>
      <c r="AB56" s="30">
        <f t="shared" si="31"/>
        <v>0</v>
      </c>
      <c r="AC56" s="9">
        <f t="shared" si="32"/>
        <v>0</v>
      </c>
      <c r="AD56" s="29">
        <f>INDEX(input_tonnages_no_div!$C$2:$Q$136,MATCH($A56,input_tonnages_no_div!$A$2:$A$136,0),MATCH(AD$2,input_tonnages_no_div!$C$1:$Q$1,0))*$AD$6*$AD$7*MCF</f>
        <v>0</v>
      </c>
      <c r="AE56" s="30">
        <f t="shared" si="84"/>
        <v>0</v>
      </c>
      <c r="AF56" s="9">
        <f t="shared" si="85"/>
        <v>0</v>
      </c>
      <c r="AG56" s="29">
        <f>INDEX(input_tonnages_no_div!$C$2:$Q$136,MATCH($A56,input_tonnages_no_div!$A$2:$A$136,0),MATCH(AG$2,input_tonnages_no_div!$C$1:$Q$1,0))*$AG$6*$AG$7*MCF</f>
        <v>0</v>
      </c>
      <c r="AH56" s="30">
        <f t="shared" si="35"/>
        <v>0</v>
      </c>
      <c r="AI56" s="9">
        <f t="shared" si="36"/>
        <v>0</v>
      </c>
      <c r="AJ56" s="29">
        <f>INDEX(input_tonnages_no_div!$C$2:$Q$136,MATCH($A56,input_tonnages_no_div!$A$2:$A$136,0),MATCH(AJ$2,input_tonnages_no_div!$C$1:$Q$1,0))*$AJ$6*$AJ$7*MCF</f>
        <v>0</v>
      </c>
      <c r="AK56" s="30">
        <f t="shared" si="56"/>
        <v>0</v>
      </c>
      <c r="AL56" s="9">
        <f t="shared" si="58"/>
        <v>0</v>
      </c>
      <c r="AM56" s="29">
        <f>INDEX(input_tonnages_no_div!$C$2:$Q$136,MATCH($A56,input_tonnages_no_div!$A$2:$A$136,0),MATCH(AM$2,input_tonnages_no_div!$C$1:$Q$1,0))*$AM$6*$AM$7*MCF</f>
        <v>0</v>
      </c>
      <c r="AN56" s="30">
        <f t="shared" si="57"/>
        <v>0</v>
      </c>
      <c r="AO56" s="9">
        <f t="shared" si="59"/>
        <v>0</v>
      </c>
      <c r="AP56" s="29">
        <f>INDEX(input_tonnages_no_div!$C$2:$Q$136,MATCH($A56,input_tonnages_no_div!$A$2:$A$136,0),MATCH(AP$2,input_tonnages_no_div!$C$1:$Q$1,0))*$AP$6*$AP$7*MCF</f>
        <v>0</v>
      </c>
      <c r="AQ56" s="30">
        <f t="shared" si="49"/>
        <v>0</v>
      </c>
      <c r="AR56" s="9">
        <f t="shared" si="55"/>
        <v>0</v>
      </c>
      <c r="AS56" s="55"/>
      <c r="AT56">
        <f t="shared" si="61"/>
        <v>44</v>
      </c>
      <c r="AU56" s="8">
        <f t="shared" si="62"/>
        <v>0</v>
      </c>
      <c r="AV56" s="8">
        <f t="shared" si="63"/>
        <v>0</v>
      </c>
      <c r="AW56" s="8">
        <f t="shared" si="64"/>
        <v>0</v>
      </c>
      <c r="AX56" s="8">
        <f t="shared" si="65"/>
        <v>0</v>
      </c>
      <c r="AY56" s="8">
        <f t="shared" si="66"/>
        <v>0</v>
      </c>
      <c r="AZ56" s="8">
        <f t="shared" si="67"/>
        <v>0</v>
      </c>
      <c r="BA56" s="8">
        <f t="shared" si="68"/>
        <v>0</v>
      </c>
      <c r="BB56" s="8">
        <f t="shared" si="69"/>
        <v>0</v>
      </c>
      <c r="BC56" s="8">
        <f t="shared" si="70"/>
        <v>0</v>
      </c>
      <c r="BD56" s="8">
        <f t="shared" si="71"/>
        <v>0</v>
      </c>
      <c r="BE56" s="8">
        <f t="shared" si="72"/>
        <v>0</v>
      </c>
      <c r="BF56" s="8">
        <f t="shared" si="73"/>
        <v>0</v>
      </c>
      <c r="BI56" s="55">
        <f t="shared" si="86"/>
        <v>0</v>
      </c>
      <c r="BJ56" s="55">
        <f t="shared" si="87"/>
        <v>0</v>
      </c>
      <c r="BK56" s="55">
        <f t="shared" si="88"/>
        <v>0</v>
      </c>
      <c r="BL56" s="55">
        <f t="shared" si="89"/>
        <v>0</v>
      </c>
      <c r="BM56" s="55">
        <f t="shared" si="90"/>
        <v>0</v>
      </c>
      <c r="BN56" s="55">
        <f t="shared" si="91"/>
        <v>0</v>
      </c>
      <c r="BO56" s="55">
        <f t="shared" si="92"/>
        <v>0</v>
      </c>
      <c r="BP56" s="55">
        <f t="shared" si="93"/>
        <v>0</v>
      </c>
      <c r="BQ56" s="55">
        <f t="shared" si="94"/>
        <v>0</v>
      </c>
      <c r="BR56" s="55">
        <f t="shared" si="95"/>
        <v>0</v>
      </c>
      <c r="BS56" s="55">
        <f t="shared" si="96"/>
        <v>0</v>
      </c>
      <c r="BT56" s="55">
        <f t="shared" si="50"/>
        <v>0</v>
      </c>
    </row>
    <row r="57" spans="1:72" x14ac:dyDescent="0.25">
      <c r="A57" s="6">
        <f>'DONNÉES '!B86</f>
        <v>45</v>
      </c>
      <c r="B57" s="8">
        <f t="shared" si="60"/>
        <v>0</v>
      </c>
      <c r="C57" s="29">
        <f>INDEX(input_tonnages_no_div!$C$2:$Q$136,MATCH($A57,input_tonnages_no_div!$A$2:$A$136,0),MATCH(C$2,input_tonnages_no_div!$C$1:$Q$1,0))*$C$6*$C$7*MCF</f>
        <v>0</v>
      </c>
      <c r="D57" s="30">
        <f t="shared" si="51"/>
        <v>0</v>
      </c>
      <c r="E57" s="9">
        <f t="shared" si="52"/>
        <v>0</v>
      </c>
      <c r="F57" s="29">
        <f>INDEX(input_tonnages_no_div!$C$2:$Q$136,MATCH($A57,input_tonnages_no_div!$A$2:$A$136,0),MATCH(F$2,input_tonnages_no_div!$C$1:$Q$1,0))*$F$6*$F$7*MCF</f>
        <v>0</v>
      </c>
      <c r="G57" s="30">
        <f t="shared" si="19"/>
        <v>0</v>
      </c>
      <c r="H57" s="9">
        <f t="shared" si="20"/>
        <v>0</v>
      </c>
      <c r="I57" s="29">
        <f>INDEX(input_tonnages_no_div!$C$2:$Q$136,MATCH($A57,input_tonnages_no_div!$A$2:$A$136,0),MATCH(I$2,input_tonnages_no_div!$C$1:$Q$1,0))*$I$6*$I$7*MCF</f>
        <v>0</v>
      </c>
      <c r="J57" s="30">
        <f t="shared" si="74"/>
        <v>0</v>
      </c>
      <c r="K57" s="9">
        <f t="shared" si="75"/>
        <v>0</v>
      </c>
      <c r="L57" s="29">
        <f>INDEX(input_tonnages_no_div!$C$2:$Q$136,MATCH($A57,input_tonnages_no_div!$A$2:$A$136,0),MATCH(L$2,input_tonnages_no_div!$C$1:$Q$1,0))*$L$6*$L$7*MCF</f>
        <v>0</v>
      </c>
      <c r="M57" s="30">
        <f t="shared" si="76"/>
        <v>0</v>
      </c>
      <c r="N57" s="9">
        <f t="shared" si="77"/>
        <v>0</v>
      </c>
      <c r="O57" s="29">
        <f>INDEX(input_tonnages_no_div!$C$2:$Q$136,MATCH($A57,input_tonnages_no_div!$A$2:$A$136,0),MATCH(O$2,input_tonnages_no_div!$C$1:$Q$1,0))*$O$6*$O$7*MCF</f>
        <v>0</v>
      </c>
      <c r="P57" s="30">
        <f t="shared" si="78"/>
        <v>0</v>
      </c>
      <c r="Q57" s="9">
        <f t="shared" si="79"/>
        <v>0</v>
      </c>
      <c r="R57" s="29">
        <f>INDEX(input_tonnages_no_div!$C$2:$Q$136,MATCH($A57,input_tonnages_no_div!$A$2:$A$136,0),MATCH(R$2,input_tonnages_no_div!$C$1:$Q$1,0))*$R$6*$R$7*MCF</f>
        <v>0</v>
      </c>
      <c r="S57" s="30">
        <f t="shared" si="80"/>
        <v>0</v>
      </c>
      <c r="T57" s="9">
        <f t="shared" si="81"/>
        <v>0</v>
      </c>
      <c r="U57" s="29">
        <f>INDEX(input_tonnages_no_div!$C$2:$Q$136,MATCH($A57,input_tonnages_no_div!$A$2:$A$136,0),MATCH(U$2,input_tonnages_no_div!$C$1:$Q$1,0))*$U$6*$U$7*MCF</f>
        <v>0</v>
      </c>
      <c r="V57" s="30">
        <f t="shared" si="82"/>
        <v>0</v>
      </c>
      <c r="W57" s="9">
        <f t="shared" si="83"/>
        <v>0</v>
      </c>
      <c r="X57" s="29">
        <f>INDEX(input_tonnages_no_div!$C$2:$Q$136,MATCH($A57,input_tonnages_no_div!$A$2:$A$136,0),MATCH(X$2,input_tonnages_no_div!$C$1:$Q$1,0))*$X$6*$X$7*MCF</f>
        <v>0</v>
      </c>
      <c r="Y57" s="30">
        <f t="shared" si="53"/>
        <v>0</v>
      </c>
      <c r="Z57" s="9">
        <f t="shared" si="54"/>
        <v>0</v>
      </c>
      <c r="AA57" s="29">
        <f>INDEX(input_tonnages_no_div!$C$2:$Q$136,MATCH($A57,input_tonnages_no_div!$A$2:$A$136,0),MATCH(AA$2,input_tonnages_no_div!$C$1:$Q$1,0))*$AA$6*$AA$7*MCF</f>
        <v>0</v>
      </c>
      <c r="AB57" s="30">
        <f t="shared" si="31"/>
        <v>0</v>
      </c>
      <c r="AC57" s="9">
        <f t="shared" si="32"/>
        <v>0</v>
      </c>
      <c r="AD57" s="29">
        <f>INDEX(input_tonnages_no_div!$C$2:$Q$136,MATCH($A57,input_tonnages_no_div!$A$2:$A$136,0),MATCH(AD$2,input_tonnages_no_div!$C$1:$Q$1,0))*$AD$6*$AD$7*MCF</f>
        <v>0</v>
      </c>
      <c r="AE57" s="30">
        <f t="shared" si="84"/>
        <v>0</v>
      </c>
      <c r="AF57" s="9">
        <f t="shared" si="85"/>
        <v>0</v>
      </c>
      <c r="AG57" s="29">
        <f>INDEX(input_tonnages_no_div!$C$2:$Q$136,MATCH($A57,input_tonnages_no_div!$A$2:$A$136,0),MATCH(AG$2,input_tonnages_no_div!$C$1:$Q$1,0))*$AG$6*$AG$7*MCF</f>
        <v>0</v>
      </c>
      <c r="AH57" s="30">
        <f t="shared" si="35"/>
        <v>0</v>
      </c>
      <c r="AI57" s="9">
        <f t="shared" si="36"/>
        <v>0</v>
      </c>
      <c r="AJ57" s="29">
        <f>INDEX(input_tonnages_no_div!$C$2:$Q$136,MATCH($A57,input_tonnages_no_div!$A$2:$A$136,0),MATCH(AJ$2,input_tonnages_no_div!$C$1:$Q$1,0))*$AJ$6*$AJ$7*MCF</f>
        <v>0</v>
      </c>
      <c r="AK57" s="30">
        <f t="shared" si="56"/>
        <v>0</v>
      </c>
      <c r="AL57" s="9">
        <f t="shared" si="58"/>
        <v>0</v>
      </c>
      <c r="AM57" s="29">
        <f>INDEX(input_tonnages_no_div!$C$2:$Q$136,MATCH($A57,input_tonnages_no_div!$A$2:$A$136,0),MATCH(AM$2,input_tonnages_no_div!$C$1:$Q$1,0))*$AM$6*$AM$7*MCF</f>
        <v>0</v>
      </c>
      <c r="AN57" s="30">
        <f t="shared" si="57"/>
        <v>0</v>
      </c>
      <c r="AO57" s="9">
        <f t="shared" si="59"/>
        <v>0</v>
      </c>
      <c r="AP57" s="29">
        <f>INDEX(input_tonnages_no_div!$C$2:$Q$136,MATCH($A57,input_tonnages_no_div!$A$2:$A$136,0),MATCH(AP$2,input_tonnages_no_div!$C$1:$Q$1,0))*$AP$6*$AP$7*MCF</f>
        <v>0</v>
      </c>
      <c r="AQ57" s="30">
        <f t="shared" si="49"/>
        <v>0</v>
      </c>
      <c r="AR57" s="9">
        <f t="shared" si="55"/>
        <v>0</v>
      </c>
      <c r="AS57" s="55"/>
      <c r="AT57">
        <f t="shared" si="61"/>
        <v>45</v>
      </c>
      <c r="AU57" s="8">
        <f t="shared" si="62"/>
        <v>0</v>
      </c>
      <c r="AV57" s="8">
        <f t="shared" si="63"/>
        <v>0</v>
      </c>
      <c r="AW57" s="8">
        <f t="shared" si="64"/>
        <v>0</v>
      </c>
      <c r="AX57" s="8">
        <f t="shared" si="65"/>
        <v>0</v>
      </c>
      <c r="AY57" s="8">
        <f t="shared" si="66"/>
        <v>0</v>
      </c>
      <c r="AZ57" s="8">
        <f t="shared" si="67"/>
        <v>0</v>
      </c>
      <c r="BA57" s="8">
        <f t="shared" si="68"/>
        <v>0</v>
      </c>
      <c r="BB57" s="8">
        <f t="shared" si="69"/>
        <v>0</v>
      </c>
      <c r="BC57" s="8">
        <f t="shared" si="70"/>
        <v>0</v>
      </c>
      <c r="BD57" s="8">
        <f t="shared" si="71"/>
        <v>0</v>
      </c>
      <c r="BE57" s="8">
        <f t="shared" si="72"/>
        <v>0</v>
      </c>
      <c r="BF57" s="8">
        <f t="shared" si="73"/>
        <v>0</v>
      </c>
      <c r="BI57" s="55">
        <f t="shared" si="86"/>
        <v>0</v>
      </c>
      <c r="BJ57" s="55">
        <f t="shared" si="87"/>
        <v>0</v>
      </c>
      <c r="BK57" s="55">
        <f t="shared" si="88"/>
        <v>0</v>
      </c>
      <c r="BL57" s="55">
        <f t="shared" si="89"/>
        <v>0</v>
      </c>
      <c r="BM57" s="55">
        <f t="shared" si="90"/>
        <v>0</v>
      </c>
      <c r="BN57" s="55">
        <f t="shared" si="91"/>
        <v>0</v>
      </c>
      <c r="BO57" s="55">
        <f t="shared" si="92"/>
        <v>0</v>
      </c>
      <c r="BP57" s="55">
        <f t="shared" si="93"/>
        <v>0</v>
      </c>
      <c r="BQ57" s="55">
        <f t="shared" si="94"/>
        <v>0</v>
      </c>
      <c r="BR57" s="55">
        <f t="shared" si="95"/>
        <v>0</v>
      </c>
      <c r="BS57" s="55">
        <f t="shared" si="96"/>
        <v>0</v>
      </c>
      <c r="BT57" s="55">
        <f t="shared" si="50"/>
        <v>0</v>
      </c>
    </row>
    <row r="58" spans="1:72" x14ac:dyDescent="0.25">
      <c r="A58" s="6">
        <f>'DONNÉES '!B87</f>
        <v>46</v>
      </c>
      <c r="B58" s="8">
        <f t="shared" si="60"/>
        <v>0</v>
      </c>
      <c r="C58" s="29">
        <f>INDEX(input_tonnages_no_div!$C$2:$Q$136,MATCH($A58,input_tonnages_no_div!$A$2:$A$136,0),MATCH(C$2,input_tonnages_no_div!$C$1:$Q$1,0))*$C$6*$C$7*MCF</f>
        <v>0</v>
      </c>
      <c r="D58" s="30">
        <f t="shared" si="51"/>
        <v>0</v>
      </c>
      <c r="E58" s="9">
        <f t="shared" si="52"/>
        <v>0</v>
      </c>
      <c r="F58" s="29">
        <f>INDEX(input_tonnages_no_div!$C$2:$Q$136,MATCH($A58,input_tonnages_no_div!$A$2:$A$136,0),MATCH(F$2,input_tonnages_no_div!$C$1:$Q$1,0))*$F$6*$F$7*MCF</f>
        <v>0</v>
      </c>
      <c r="G58" s="30">
        <f t="shared" si="19"/>
        <v>0</v>
      </c>
      <c r="H58" s="9">
        <f t="shared" si="20"/>
        <v>0</v>
      </c>
      <c r="I58" s="29">
        <f>INDEX(input_tonnages_no_div!$C$2:$Q$136,MATCH($A58,input_tonnages_no_div!$A$2:$A$136,0),MATCH(I$2,input_tonnages_no_div!$C$1:$Q$1,0))*$I$6*$I$7*MCF</f>
        <v>0</v>
      </c>
      <c r="J58" s="30">
        <f t="shared" si="74"/>
        <v>0</v>
      </c>
      <c r="K58" s="9">
        <f t="shared" si="75"/>
        <v>0</v>
      </c>
      <c r="L58" s="29">
        <f>INDEX(input_tonnages_no_div!$C$2:$Q$136,MATCH($A58,input_tonnages_no_div!$A$2:$A$136,0),MATCH(L$2,input_tonnages_no_div!$C$1:$Q$1,0))*$L$6*$L$7*MCF</f>
        <v>0</v>
      </c>
      <c r="M58" s="30">
        <f t="shared" si="76"/>
        <v>0</v>
      </c>
      <c r="N58" s="9">
        <f t="shared" si="77"/>
        <v>0</v>
      </c>
      <c r="O58" s="29">
        <f>INDEX(input_tonnages_no_div!$C$2:$Q$136,MATCH($A58,input_tonnages_no_div!$A$2:$A$136,0),MATCH(O$2,input_tonnages_no_div!$C$1:$Q$1,0))*$O$6*$O$7*MCF</f>
        <v>0</v>
      </c>
      <c r="P58" s="30">
        <f t="shared" si="78"/>
        <v>0</v>
      </c>
      <c r="Q58" s="9">
        <f t="shared" si="79"/>
        <v>0</v>
      </c>
      <c r="R58" s="29">
        <f>INDEX(input_tonnages_no_div!$C$2:$Q$136,MATCH($A58,input_tonnages_no_div!$A$2:$A$136,0),MATCH(R$2,input_tonnages_no_div!$C$1:$Q$1,0))*$R$6*$R$7*MCF</f>
        <v>0</v>
      </c>
      <c r="S58" s="30">
        <f t="shared" si="80"/>
        <v>0</v>
      </c>
      <c r="T58" s="9">
        <f t="shared" si="81"/>
        <v>0</v>
      </c>
      <c r="U58" s="29">
        <f>INDEX(input_tonnages_no_div!$C$2:$Q$136,MATCH($A58,input_tonnages_no_div!$A$2:$A$136,0),MATCH(U$2,input_tonnages_no_div!$C$1:$Q$1,0))*$U$6*$U$7*MCF</f>
        <v>0</v>
      </c>
      <c r="V58" s="30">
        <f t="shared" si="82"/>
        <v>0</v>
      </c>
      <c r="W58" s="9">
        <f t="shared" si="83"/>
        <v>0</v>
      </c>
      <c r="X58" s="29">
        <f>INDEX(input_tonnages_no_div!$C$2:$Q$136,MATCH($A58,input_tonnages_no_div!$A$2:$A$136,0),MATCH(X$2,input_tonnages_no_div!$C$1:$Q$1,0))*$X$6*$X$7*MCF</f>
        <v>0</v>
      </c>
      <c r="Y58" s="30">
        <f t="shared" si="53"/>
        <v>0</v>
      </c>
      <c r="Z58" s="9">
        <f t="shared" si="54"/>
        <v>0</v>
      </c>
      <c r="AA58" s="29">
        <f>INDEX(input_tonnages_no_div!$C$2:$Q$136,MATCH($A58,input_tonnages_no_div!$A$2:$A$136,0),MATCH(AA$2,input_tonnages_no_div!$C$1:$Q$1,0))*$AA$6*$AA$7*MCF</f>
        <v>0</v>
      </c>
      <c r="AB58" s="30">
        <f t="shared" si="31"/>
        <v>0</v>
      </c>
      <c r="AC58" s="9">
        <f t="shared" si="32"/>
        <v>0</v>
      </c>
      <c r="AD58" s="29">
        <f>INDEX(input_tonnages_no_div!$C$2:$Q$136,MATCH($A58,input_tonnages_no_div!$A$2:$A$136,0),MATCH(AD$2,input_tonnages_no_div!$C$1:$Q$1,0))*$AD$6*$AD$7*MCF</f>
        <v>0</v>
      </c>
      <c r="AE58" s="30">
        <f t="shared" si="84"/>
        <v>0</v>
      </c>
      <c r="AF58" s="9">
        <f t="shared" si="85"/>
        <v>0</v>
      </c>
      <c r="AG58" s="29">
        <f>INDEX(input_tonnages_no_div!$C$2:$Q$136,MATCH($A58,input_tonnages_no_div!$A$2:$A$136,0),MATCH(AG$2,input_tonnages_no_div!$C$1:$Q$1,0))*$AG$6*$AG$7*MCF</f>
        <v>0</v>
      </c>
      <c r="AH58" s="30">
        <f t="shared" si="35"/>
        <v>0</v>
      </c>
      <c r="AI58" s="9">
        <f t="shared" si="36"/>
        <v>0</v>
      </c>
      <c r="AJ58" s="29">
        <f>INDEX(input_tonnages_no_div!$C$2:$Q$136,MATCH($A58,input_tonnages_no_div!$A$2:$A$136,0),MATCH(AJ$2,input_tonnages_no_div!$C$1:$Q$1,0))*$AJ$6*$AJ$7*MCF</f>
        <v>0</v>
      </c>
      <c r="AK58" s="30">
        <f t="shared" si="56"/>
        <v>0</v>
      </c>
      <c r="AL58" s="9">
        <f t="shared" si="58"/>
        <v>0</v>
      </c>
      <c r="AM58" s="29">
        <f>INDEX(input_tonnages_no_div!$C$2:$Q$136,MATCH($A58,input_tonnages_no_div!$A$2:$A$136,0),MATCH(AM$2,input_tonnages_no_div!$C$1:$Q$1,0))*$AM$6*$AM$7*MCF</f>
        <v>0</v>
      </c>
      <c r="AN58" s="30">
        <f t="shared" si="57"/>
        <v>0</v>
      </c>
      <c r="AO58" s="9">
        <f t="shared" si="59"/>
        <v>0</v>
      </c>
      <c r="AP58" s="29">
        <f>INDEX(input_tonnages_no_div!$C$2:$Q$136,MATCH($A58,input_tonnages_no_div!$A$2:$A$136,0),MATCH(AP$2,input_tonnages_no_div!$C$1:$Q$1,0))*$AP$6*$AP$7*MCF</f>
        <v>0</v>
      </c>
      <c r="AQ58" s="30">
        <f t="shared" si="49"/>
        <v>0</v>
      </c>
      <c r="AR58" s="9">
        <f t="shared" si="55"/>
        <v>0</v>
      </c>
      <c r="AS58" s="55"/>
      <c r="AT58">
        <f t="shared" si="61"/>
        <v>46</v>
      </c>
      <c r="AU58" s="8">
        <f t="shared" si="62"/>
        <v>0</v>
      </c>
      <c r="AV58" s="8">
        <f t="shared" si="63"/>
        <v>0</v>
      </c>
      <c r="AW58" s="8">
        <f t="shared" si="64"/>
        <v>0</v>
      </c>
      <c r="AX58" s="8">
        <f t="shared" si="65"/>
        <v>0</v>
      </c>
      <c r="AY58" s="8">
        <f t="shared" si="66"/>
        <v>0</v>
      </c>
      <c r="AZ58" s="8">
        <f t="shared" si="67"/>
        <v>0</v>
      </c>
      <c r="BA58" s="8">
        <f t="shared" si="68"/>
        <v>0</v>
      </c>
      <c r="BB58" s="8">
        <f t="shared" si="69"/>
        <v>0</v>
      </c>
      <c r="BC58" s="8">
        <f t="shared" si="70"/>
        <v>0</v>
      </c>
      <c r="BD58" s="8">
        <f t="shared" si="71"/>
        <v>0</v>
      </c>
      <c r="BE58" s="8">
        <f t="shared" si="72"/>
        <v>0</v>
      </c>
      <c r="BF58" s="8">
        <f t="shared" si="73"/>
        <v>0</v>
      </c>
      <c r="BI58" s="55">
        <f t="shared" si="86"/>
        <v>0</v>
      </c>
      <c r="BJ58" s="55">
        <f t="shared" si="87"/>
        <v>0</v>
      </c>
      <c r="BK58" s="55">
        <f t="shared" si="88"/>
        <v>0</v>
      </c>
      <c r="BL58" s="55">
        <f t="shared" si="89"/>
        <v>0</v>
      </c>
      <c r="BM58" s="55">
        <f t="shared" si="90"/>
        <v>0</v>
      </c>
      <c r="BN58" s="55">
        <f t="shared" si="91"/>
        <v>0</v>
      </c>
      <c r="BO58" s="55">
        <f t="shared" si="92"/>
        <v>0</v>
      </c>
      <c r="BP58" s="55">
        <f t="shared" si="93"/>
        <v>0</v>
      </c>
      <c r="BQ58" s="55">
        <f t="shared" si="94"/>
        <v>0</v>
      </c>
      <c r="BR58" s="55">
        <f t="shared" si="95"/>
        <v>0</v>
      </c>
      <c r="BS58" s="55">
        <f t="shared" si="96"/>
        <v>0</v>
      </c>
      <c r="BT58" s="55">
        <f t="shared" si="50"/>
        <v>0</v>
      </c>
    </row>
    <row r="59" spans="1:72" x14ac:dyDescent="0.25">
      <c r="A59" s="6">
        <f>'DONNÉES '!B88</f>
        <v>47</v>
      </c>
      <c r="B59" s="8">
        <f t="shared" si="60"/>
        <v>0</v>
      </c>
      <c r="C59" s="29">
        <f>INDEX(input_tonnages_no_div!$C$2:$Q$136,MATCH($A59,input_tonnages_no_div!$A$2:$A$136,0),MATCH(C$2,input_tonnages_no_div!$C$1:$Q$1,0))*$C$6*$C$7*MCF</f>
        <v>0</v>
      </c>
      <c r="D59" s="30">
        <f t="shared" si="51"/>
        <v>0</v>
      </c>
      <c r="E59" s="9">
        <f t="shared" si="52"/>
        <v>0</v>
      </c>
      <c r="F59" s="29">
        <f>INDEX(input_tonnages_no_div!$C$2:$Q$136,MATCH($A59,input_tonnages_no_div!$A$2:$A$136,0),MATCH(F$2,input_tonnages_no_div!$C$1:$Q$1,0))*$F$6*$F$7*MCF</f>
        <v>0</v>
      </c>
      <c r="G59" s="30">
        <f t="shared" si="19"/>
        <v>0</v>
      </c>
      <c r="H59" s="9">
        <f t="shared" si="20"/>
        <v>0</v>
      </c>
      <c r="I59" s="29">
        <f>INDEX(input_tonnages_no_div!$C$2:$Q$136,MATCH($A59,input_tonnages_no_div!$A$2:$A$136,0),MATCH(I$2,input_tonnages_no_div!$C$1:$Q$1,0))*$I$6*$I$7*MCF</f>
        <v>0</v>
      </c>
      <c r="J59" s="30">
        <f t="shared" si="74"/>
        <v>0</v>
      </c>
      <c r="K59" s="9">
        <f t="shared" si="75"/>
        <v>0</v>
      </c>
      <c r="L59" s="29">
        <f>INDEX(input_tonnages_no_div!$C$2:$Q$136,MATCH($A59,input_tonnages_no_div!$A$2:$A$136,0),MATCH(L$2,input_tonnages_no_div!$C$1:$Q$1,0))*$L$6*$L$7*MCF</f>
        <v>0</v>
      </c>
      <c r="M59" s="30">
        <f t="shared" si="76"/>
        <v>0</v>
      </c>
      <c r="N59" s="9">
        <f t="shared" si="77"/>
        <v>0</v>
      </c>
      <c r="O59" s="29">
        <f>INDEX(input_tonnages_no_div!$C$2:$Q$136,MATCH($A59,input_tonnages_no_div!$A$2:$A$136,0),MATCH(O$2,input_tonnages_no_div!$C$1:$Q$1,0))*$O$6*$O$7*MCF</f>
        <v>0</v>
      </c>
      <c r="P59" s="30">
        <f t="shared" si="78"/>
        <v>0</v>
      </c>
      <c r="Q59" s="9">
        <f t="shared" si="79"/>
        <v>0</v>
      </c>
      <c r="R59" s="29">
        <f>INDEX(input_tonnages_no_div!$C$2:$Q$136,MATCH($A59,input_tonnages_no_div!$A$2:$A$136,0),MATCH(R$2,input_tonnages_no_div!$C$1:$Q$1,0))*$R$6*$R$7*MCF</f>
        <v>0</v>
      </c>
      <c r="S59" s="30">
        <f t="shared" si="80"/>
        <v>0</v>
      </c>
      <c r="T59" s="9">
        <f t="shared" si="81"/>
        <v>0</v>
      </c>
      <c r="U59" s="29">
        <f>INDEX(input_tonnages_no_div!$C$2:$Q$136,MATCH($A59,input_tonnages_no_div!$A$2:$A$136,0),MATCH(U$2,input_tonnages_no_div!$C$1:$Q$1,0))*$U$6*$U$7*MCF</f>
        <v>0</v>
      </c>
      <c r="V59" s="30">
        <f t="shared" si="82"/>
        <v>0</v>
      </c>
      <c r="W59" s="9">
        <f t="shared" si="83"/>
        <v>0</v>
      </c>
      <c r="X59" s="29">
        <f>INDEX(input_tonnages_no_div!$C$2:$Q$136,MATCH($A59,input_tonnages_no_div!$A$2:$A$136,0),MATCH(X$2,input_tonnages_no_div!$C$1:$Q$1,0))*$X$6*$X$7*MCF</f>
        <v>0</v>
      </c>
      <c r="Y59" s="30">
        <f t="shared" si="53"/>
        <v>0</v>
      </c>
      <c r="Z59" s="9">
        <f t="shared" si="54"/>
        <v>0</v>
      </c>
      <c r="AA59" s="29">
        <f>INDEX(input_tonnages_no_div!$C$2:$Q$136,MATCH($A59,input_tonnages_no_div!$A$2:$A$136,0),MATCH(AA$2,input_tonnages_no_div!$C$1:$Q$1,0))*$AA$6*$AA$7*MCF</f>
        <v>0</v>
      </c>
      <c r="AB59" s="30">
        <f t="shared" si="31"/>
        <v>0</v>
      </c>
      <c r="AC59" s="9">
        <f t="shared" si="32"/>
        <v>0</v>
      </c>
      <c r="AD59" s="29">
        <f>INDEX(input_tonnages_no_div!$C$2:$Q$136,MATCH($A59,input_tonnages_no_div!$A$2:$A$136,0),MATCH(AD$2,input_tonnages_no_div!$C$1:$Q$1,0))*$AD$6*$AD$7*MCF</f>
        <v>0</v>
      </c>
      <c r="AE59" s="30">
        <f t="shared" si="84"/>
        <v>0</v>
      </c>
      <c r="AF59" s="9">
        <f t="shared" si="85"/>
        <v>0</v>
      </c>
      <c r="AG59" s="29">
        <f>INDEX(input_tonnages_no_div!$C$2:$Q$136,MATCH($A59,input_tonnages_no_div!$A$2:$A$136,0),MATCH(AG$2,input_tonnages_no_div!$C$1:$Q$1,0))*$AG$6*$AG$7*MCF</f>
        <v>0</v>
      </c>
      <c r="AH59" s="30">
        <f t="shared" si="35"/>
        <v>0</v>
      </c>
      <c r="AI59" s="9">
        <f t="shared" si="36"/>
        <v>0</v>
      </c>
      <c r="AJ59" s="29">
        <f>INDEX(input_tonnages_no_div!$C$2:$Q$136,MATCH($A59,input_tonnages_no_div!$A$2:$A$136,0),MATCH(AJ$2,input_tonnages_no_div!$C$1:$Q$1,0))*$AJ$6*$AJ$7*MCF</f>
        <v>0</v>
      </c>
      <c r="AK59" s="30">
        <f t="shared" si="56"/>
        <v>0</v>
      </c>
      <c r="AL59" s="9">
        <f t="shared" si="58"/>
        <v>0</v>
      </c>
      <c r="AM59" s="29">
        <f>INDEX(input_tonnages_no_div!$C$2:$Q$136,MATCH($A59,input_tonnages_no_div!$A$2:$A$136,0),MATCH(AM$2,input_tonnages_no_div!$C$1:$Q$1,0))*$AM$6*$AM$7*MCF</f>
        <v>0</v>
      </c>
      <c r="AN59" s="30">
        <f t="shared" si="57"/>
        <v>0</v>
      </c>
      <c r="AO59" s="9">
        <f t="shared" si="59"/>
        <v>0</v>
      </c>
      <c r="AP59" s="29">
        <f>INDEX(input_tonnages_no_div!$C$2:$Q$136,MATCH($A59,input_tonnages_no_div!$A$2:$A$136,0),MATCH(AP$2,input_tonnages_no_div!$C$1:$Q$1,0))*$AP$6*$AP$7*MCF</f>
        <v>0</v>
      </c>
      <c r="AQ59" s="30">
        <f t="shared" si="49"/>
        <v>0</v>
      </c>
      <c r="AR59" s="9">
        <f t="shared" si="55"/>
        <v>0</v>
      </c>
      <c r="AS59" s="55"/>
      <c r="AT59">
        <f t="shared" si="61"/>
        <v>47</v>
      </c>
      <c r="AU59" s="8">
        <f t="shared" si="62"/>
        <v>0</v>
      </c>
      <c r="AV59" s="8">
        <f t="shared" si="63"/>
        <v>0</v>
      </c>
      <c r="AW59" s="8">
        <f t="shared" si="64"/>
        <v>0</v>
      </c>
      <c r="AX59" s="8">
        <f t="shared" si="65"/>
        <v>0</v>
      </c>
      <c r="AY59" s="8">
        <f t="shared" si="66"/>
        <v>0</v>
      </c>
      <c r="AZ59" s="8">
        <f t="shared" si="67"/>
        <v>0</v>
      </c>
      <c r="BA59" s="8">
        <f t="shared" si="68"/>
        <v>0</v>
      </c>
      <c r="BB59" s="8">
        <f t="shared" si="69"/>
        <v>0</v>
      </c>
      <c r="BC59" s="8">
        <f t="shared" si="70"/>
        <v>0</v>
      </c>
      <c r="BD59" s="8">
        <f t="shared" si="71"/>
        <v>0</v>
      </c>
      <c r="BE59" s="8">
        <f t="shared" si="72"/>
        <v>0</v>
      </c>
      <c r="BF59" s="8">
        <f t="shared" si="73"/>
        <v>0</v>
      </c>
      <c r="BI59" s="55">
        <f t="shared" si="86"/>
        <v>0</v>
      </c>
      <c r="BJ59" s="55">
        <f t="shared" si="87"/>
        <v>0</v>
      </c>
      <c r="BK59" s="55">
        <f t="shared" si="88"/>
        <v>0</v>
      </c>
      <c r="BL59" s="55">
        <f t="shared" si="89"/>
        <v>0</v>
      </c>
      <c r="BM59" s="55">
        <f t="shared" si="90"/>
        <v>0</v>
      </c>
      <c r="BN59" s="55">
        <f t="shared" si="91"/>
        <v>0</v>
      </c>
      <c r="BO59" s="55">
        <f t="shared" si="92"/>
        <v>0</v>
      </c>
      <c r="BP59" s="55">
        <f t="shared" si="93"/>
        <v>0</v>
      </c>
      <c r="BQ59" s="55">
        <f t="shared" si="94"/>
        <v>0</v>
      </c>
      <c r="BR59" s="55">
        <f t="shared" si="95"/>
        <v>0</v>
      </c>
      <c r="BS59" s="55">
        <f t="shared" si="96"/>
        <v>0</v>
      </c>
      <c r="BT59" s="55">
        <f t="shared" si="50"/>
        <v>0</v>
      </c>
    </row>
    <row r="60" spans="1:72" x14ac:dyDescent="0.25">
      <c r="A60" s="6">
        <f>'DONNÉES '!B89</f>
        <v>48</v>
      </c>
      <c r="B60" s="8">
        <f t="shared" si="60"/>
        <v>0</v>
      </c>
      <c r="C60" s="29">
        <f>INDEX(input_tonnages_no_div!$C$2:$Q$136,MATCH($A60,input_tonnages_no_div!$A$2:$A$136,0),MATCH(C$2,input_tonnages_no_div!$C$1:$Q$1,0))*$C$6*$C$7*MCF</f>
        <v>0</v>
      </c>
      <c r="D60" s="30">
        <f t="shared" si="51"/>
        <v>0</v>
      </c>
      <c r="E60" s="9">
        <f t="shared" si="52"/>
        <v>0</v>
      </c>
      <c r="F60" s="29">
        <f>INDEX(input_tonnages_no_div!$C$2:$Q$136,MATCH($A60,input_tonnages_no_div!$A$2:$A$136,0),MATCH(F$2,input_tonnages_no_div!$C$1:$Q$1,0))*$F$6*$F$7*MCF</f>
        <v>0</v>
      </c>
      <c r="G60" s="30">
        <f t="shared" si="19"/>
        <v>0</v>
      </c>
      <c r="H60" s="9">
        <f t="shared" si="20"/>
        <v>0</v>
      </c>
      <c r="I60" s="29">
        <f>INDEX(input_tonnages_no_div!$C$2:$Q$136,MATCH($A60,input_tonnages_no_div!$A$2:$A$136,0),MATCH(I$2,input_tonnages_no_div!$C$1:$Q$1,0))*$I$6*$I$7*MCF</f>
        <v>0</v>
      </c>
      <c r="J60" s="30">
        <f t="shared" si="74"/>
        <v>0</v>
      </c>
      <c r="K60" s="9">
        <f t="shared" si="75"/>
        <v>0</v>
      </c>
      <c r="L60" s="29">
        <f>INDEX(input_tonnages_no_div!$C$2:$Q$136,MATCH($A60,input_tonnages_no_div!$A$2:$A$136,0),MATCH(L$2,input_tonnages_no_div!$C$1:$Q$1,0))*$L$6*$L$7*MCF</f>
        <v>0</v>
      </c>
      <c r="M60" s="30">
        <f t="shared" si="76"/>
        <v>0</v>
      </c>
      <c r="N60" s="9">
        <f t="shared" si="77"/>
        <v>0</v>
      </c>
      <c r="O60" s="29">
        <f>INDEX(input_tonnages_no_div!$C$2:$Q$136,MATCH($A60,input_tonnages_no_div!$A$2:$A$136,0),MATCH(O$2,input_tonnages_no_div!$C$1:$Q$1,0))*$O$6*$O$7*MCF</f>
        <v>0</v>
      </c>
      <c r="P60" s="30">
        <f t="shared" si="78"/>
        <v>0</v>
      </c>
      <c r="Q60" s="9">
        <f t="shared" si="79"/>
        <v>0</v>
      </c>
      <c r="R60" s="29">
        <f>INDEX(input_tonnages_no_div!$C$2:$Q$136,MATCH($A60,input_tonnages_no_div!$A$2:$A$136,0),MATCH(R$2,input_tonnages_no_div!$C$1:$Q$1,0))*$R$6*$R$7*MCF</f>
        <v>0</v>
      </c>
      <c r="S60" s="30">
        <f t="shared" si="80"/>
        <v>0</v>
      </c>
      <c r="T60" s="9">
        <f t="shared" si="81"/>
        <v>0</v>
      </c>
      <c r="U60" s="29">
        <f>INDEX(input_tonnages_no_div!$C$2:$Q$136,MATCH($A60,input_tonnages_no_div!$A$2:$A$136,0),MATCH(U$2,input_tonnages_no_div!$C$1:$Q$1,0))*$U$6*$U$7*MCF</f>
        <v>0</v>
      </c>
      <c r="V60" s="30">
        <f t="shared" si="82"/>
        <v>0</v>
      </c>
      <c r="W60" s="9">
        <f t="shared" si="83"/>
        <v>0</v>
      </c>
      <c r="X60" s="29">
        <f>INDEX(input_tonnages_no_div!$C$2:$Q$136,MATCH($A60,input_tonnages_no_div!$A$2:$A$136,0),MATCH(X$2,input_tonnages_no_div!$C$1:$Q$1,0))*$X$6*$X$7*MCF</f>
        <v>0</v>
      </c>
      <c r="Y60" s="30">
        <f t="shared" si="53"/>
        <v>0</v>
      </c>
      <c r="Z60" s="9">
        <f t="shared" si="54"/>
        <v>0</v>
      </c>
      <c r="AA60" s="29">
        <f>INDEX(input_tonnages_no_div!$C$2:$Q$136,MATCH($A60,input_tonnages_no_div!$A$2:$A$136,0),MATCH(AA$2,input_tonnages_no_div!$C$1:$Q$1,0))*$AA$6*$AA$7*MCF</f>
        <v>0</v>
      </c>
      <c r="AB60" s="30">
        <f t="shared" si="31"/>
        <v>0</v>
      </c>
      <c r="AC60" s="9">
        <f t="shared" si="32"/>
        <v>0</v>
      </c>
      <c r="AD60" s="29">
        <f>INDEX(input_tonnages_no_div!$C$2:$Q$136,MATCH($A60,input_tonnages_no_div!$A$2:$A$136,0),MATCH(AD$2,input_tonnages_no_div!$C$1:$Q$1,0))*$AD$6*$AD$7*MCF</f>
        <v>0</v>
      </c>
      <c r="AE60" s="30">
        <f t="shared" si="84"/>
        <v>0</v>
      </c>
      <c r="AF60" s="9">
        <f t="shared" si="85"/>
        <v>0</v>
      </c>
      <c r="AG60" s="29">
        <f>INDEX(input_tonnages_no_div!$C$2:$Q$136,MATCH($A60,input_tonnages_no_div!$A$2:$A$136,0),MATCH(AG$2,input_tonnages_no_div!$C$1:$Q$1,0))*$AG$6*$AG$7*MCF</f>
        <v>0</v>
      </c>
      <c r="AH60" s="30">
        <f t="shared" si="35"/>
        <v>0</v>
      </c>
      <c r="AI60" s="9">
        <f t="shared" si="36"/>
        <v>0</v>
      </c>
      <c r="AJ60" s="29">
        <f>INDEX(input_tonnages_no_div!$C$2:$Q$136,MATCH($A60,input_tonnages_no_div!$A$2:$A$136,0),MATCH(AJ$2,input_tonnages_no_div!$C$1:$Q$1,0))*$AJ$6*$AJ$7*MCF</f>
        <v>0</v>
      </c>
      <c r="AK60" s="30">
        <f t="shared" si="56"/>
        <v>0</v>
      </c>
      <c r="AL60" s="9">
        <f t="shared" si="58"/>
        <v>0</v>
      </c>
      <c r="AM60" s="29">
        <f>INDEX(input_tonnages_no_div!$C$2:$Q$136,MATCH($A60,input_tonnages_no_div!$A$2:$A$136,0),MATCH(AM$2,input_tonnages_no_div!$C$1:$Q$1,0))*$AM$6*$AM$7*MCF</f>
        <v>0</v>
      </c>
      <c r="AN60" s="30">
        <f t="shared" si="57"/>
        <v>0</v>
      </c>
      <c r="AO60" s="9">
        <f t="shared" si="59"/>
        <v>0</v>
      </c>
      <c r="AP60" s="29">
        <f>INDEX(input_tonnages_no_div!$C$2:$Q$136,MATCH($A60,input_tonnages_no_div!$A$2:$A$136,0),MATCH(AP$2,input_tonnages_no_div!$C$1:$Q$1,0))*$AP$6*$AP$7*MCF</f>
        <v>0</v>
      </c>
      <c r="AQ60" s="30">
        <f t="shared" si="49"/>
        <v>0</v>
      </c>
      <c r="AR60" s="9">
        <f t="shared" si="55"/>
        <v>0</v>
      </c>
      <c r="AS60" s="55"/>
      <c r="AT60">
        <f t="shared" si="61"/>
        <v>48</v>
      </c>
      <c r="AU60" s="8">
        <f t="shared" si="62"/>
        <v>0</v>
      </c>
      <c r="AV60" s="8">
        <f t="shared" si="63"/>
        <v>0</v>
      </c>
      <c r="AW60" s="8">
        <f t="shared" si="64"/>
        <v>0</v>
      </c>
      <c r="AX60" s="8">
        <f t="shared" si="65"/>
        <v>0</v>
      </c>
      <c r="AY60" s="8">
        <f t="shared" si="66"/>
        <v>0</v>
      </c>
      <c r="AZ60" s="8">
        <f t="shared" si="67"/>
        <v>0</v>
      </c>
      <c r="BA60" s="8">
        <f t="shared" si="68"/>
        <v>0</v>
      </c>
      <c r="BB60" s="8">
        <f t="shared" si="69"/>
        <v>0</v>
      </c>
      <c r="BC60" s="8">
        <f t="shared" si="70"/>
        <v>0</v>
      </c>
      <c r="BD60" s="8">
        <f t="shared" si="71"/>
        <v>0</v>
      </c>
      <c r="BE60" s="8">
        <f t="shared" si="72"/>
        <v>0</v>
      </c>
      <c r="BF60" s="8">
        <f t="shared" si="73"/>
        <v>0</v>
      </c>
      <c r="BI60" s="55">
        <f t="shared" si="86"/>
        <v>0</v>
      </c>
      <c r="BJ60" s="55">
        <f t="shared" si="87"/>
        <v>0</v>
      </c>
      <c r="BK60" s="55">
        <f t="shared" si="88"/>
        <v>0</v>
      </c>
      <c r="BL60" s="55">
        <f t="shared" si="89"/>
        <v>0</v>
      </c>
      <c r="BM60" s="55">
        <f t="shared" si="90"/>
        <v>0</v>
      </c>
      <c r="BN60" s="55">
        <f t="shared" si="91"/>
        <v>0</v>
      </c>
      <c r="BO60" s="55">
        <f t="shared" si="92"/>
        <v>0</v>
      </c>
      <c r="BP60" s="55">
        <f t="shared" si="93"/>
        <v>0</v>
      </c>
      <c r="BQ60" s="55">
        <f t="shared" si="94"/>
        <v>0</v>
      </c>
      <c r="BR60" s="55">
        <f t="shared" si="95"/>
        <v>0</v>
      </c>
      <c r="BS60" s="55">
        <f t="shared" si="96"/>
        <v>0</v>
      </c>
      <c r="BT60" s="55">
        <f t="shared" si="50"/>
        <v>0</v>
      </c>
    </row>
    <row r="61" spans="1:72" x14ac:dyDescent="0.25">
      <c r="A61" s="6">
        <f>'DONNÉES '!B90</f>
        <v>49</v>
      </c>
      <c r="B61" s="8">
        <f t="shared" si="60"/>
        <v>0</v>
      </c>
      <c r="C61" s="29">
        <f>INDEX(input_tonnages_no_div!$C$2:$Q$136,MATCH($A61,input_tonnages_no_div!$A$2:$A$136,0),MATCH(C$2,input_tonnages_no_div!$C$1:$Q$1,0))*$C$6*$C$7*MCF</f>
        <v>0</v>
      </c>
      <c r="D61" s="30">
        <f t="shared" si="51"/>
        <v>0</v>
      </c>
      <c r="E61" s="9">
        <f t="shared" si="52"/>
        <v>0</v>
      </c>
      <c r="F61" s="29">
        <f>INDEX(input_tonnages_no_div!$C$2:$Q$136,MATCH($A61,input_tonnages_no_div!$A$2:$A$136,0),MATCH(F$2,input_tonnages_no_div!$C$1:$Q$1,0))*$F$6*$F$7*MCF</f>
        <v>0</v>
      </c>
      <c r="G61" s="30">
        <f t="shared" si="19"/>
        <v>0</v>
      </c>
      <c r="H61" s="9">
        <f t="shared" si="20"/>
        <v>0</v>
      </c>
      <c r="I61" s="29">
        <f>INDEX(input_tonnages_no_div!$C$2:$Q$136,MATCH($A61,input_tonnages_no_div!$A$2:$A$136,0),MATCH(I$2,input_tonnages_no_div!$C$1:$Q$1,0))*$I$6*$I$7*MCF</f>
        <v>0</v>
      </c>
      <c r="J61" s="30">
        <f t="shared" si="74"/>
        <v>0</v>
      </c>
      <c r="K61" s="9">
        <f t="shared" si="75"/>
        <v>0</v>
      </c>
      <c r="L61" s="29">
        <f>INDEX(input_tonnages_no_div!$C$2:$Q$136,MATCH($A61,input_tonnages_no_div!$A$2:$A$136,0),MATCH(L$2,input_tonnages_no_div!$C$1:$Q$1,0))*$L$6*$L$7*MCF</f>
        <v>0</v>
      </c>
      <c r="M61" s="30">
        <f t="shared" si="76"/>
        <v>0</v>
      </c>
      <c r="N61" s="9">
        <f t="shared" si="77"/>
        <v>0</v>
      </c>
      <c r="O61" s="29">
        <f>INDEX(input_tonnages_no_div!$C$2:$Q$136,MATCH($A61,input_tonnages_no_div!$A$2:$A$136,0),MATCH(O$2,input_tonnages_no_div!$C$1:$Q$1,0))*$O$6*$O$7*MCF</f>
        <v>0</v>
      </c>
      <c r="P61" s="30">
        <f t="shared" si="78"/>
        <v>0</v>
      </c>
      <c r="Q61" s="9">
        <f t="shared" si="79"/>
        <v>0</v>
      </c>
      <c r="R61" s="29">
        <f>INDEX(input_tonnages_no_div!$C$2:$Q$136,MATCH($A61,input_tonnages_no_div!$A$2:$A$136,0),MATCH(R$2,input_tonnages_no_div!$C$1:$Q$1,0))*$R$6*$R$7*MCF</f>
        <v>0</v>
      </c>
      <c r="S61" s="30">
        <f t="shared" si="80"/>
        <v>0</v>
      </c>
      <c r="T61" s="9">
        <f t="shared" si="81"/>
        <v>0</v>
      </c>
      <c r="U61" s="29">
        <f>INDEX(input_tonnages_no_div!$C$2:$Q$136,MATCH($A61,input_tonnages_no_div!$A$2:$A$136,0),MATCH(U$2,input_tonnages_no_div!$C$1:$Q$1,0))*$U$6*$U$7*MCF</f>
        <v>0</v>
      </c>
      <c r="V61" s="30">
        <f t="shared" si="82"/>
        <v>0</v>
      </c>
      <c r="W61" s="9">
        <f t="shared" si="83"/>
        <v>0</v>
      </c>
      <c r="X61" s="29">
        <f>INDEX(input_tonnages_no_div!$C$2:$Q$136,MATCH($A61,input_tonnages_no_div!$A$2:$A$136,0),MATCH(X$2,input_tonnages_no_div!$C$1:$Q$1,0))*$X$6*$X$7*MCF</f>
        <v>0</v>
      </c>
      <c r="Y61" s="30">
        <f t="shared" si="53"/>
        <v>0</v>
      </c>
      <c r="Z61" s="9">
        <f t="shared" si="54"/>
        <v>0</v>
      </c>
      <c r="AA61" s="29">
        <f>INDEX(input_tonnages_no_div!$C$2:$Q$136,MATCH($A61,input_tonnages_no_div!$A$2:$A$136,0),MATCH(AA$2,input_tonnages_no_div!$C$1:$Q$1,0))*$AA$6*$AA$7*MCF</f>
        <v>0</v>
      </c>
      <c r="AB61" s="30">
        <f t="shared" si="31"/>
        <v>0</v>
      </c>
      <c r="AC61" s="9">
        <f t="shared" si="32"/>
        <v>0</v>
      </c>
      <c r="AD61" s="29">
        <f>INDEX(input_tonnages_no_div!$C$2:$Q$136,MATCH($A61,input_tonnages_no_div!$A$2:$A$136,0),MATCH(AD$2,input_tonnages_no_div!$C$1:$Q$1,0))*$AD$6*$AD$7*MCF</f>
        <v>0</v>
      </c>
      <c r="AE61" s="30">
        <f t="shared" si="84"/>
        <v>0</v>
      </c>
      <c r="AF61" s="9">
        <f t="shared" si="85"/>
        <v>0</v>
      </c>
      <c r="AG61" s="29">
        <f>INDEX(input_tonnages_no_div!$C$2:$Q$136,MATCH($A61,input_tonnages_no_div!$A$2:$A$136,0),MATCH(AG$2,input_tonnages_no_div!$C$1:$Q$1,0))*$AG$6*$AG$7*MCF</f>
        <v>0</v>
      </c>
      <c r="AH61" s="30">
        <f t="shared" si="35"/>
        <v>0</v>
      </c>
      <c r="AI61" s="9">
        <f t="shared" si="36"/>
        <v>0</v>
      </c>
      <c r="AJ61" s="29">
        <f>INDEX(input_tonnages_no_div!$C$2:$Q$136,MATCH($A61,input_tonnages_no_div!$A$2:$A$136,0),MATCH(AJ$2,input_tonnages_no_div!$C$1:$Q$1,0))*$AJ$6*$AJ$7*MCF</f>
        <v>0</v>
      </c>
      <c r="AK61" s="30">
        <f t="shared" si="56"/>
        <v>0</v>
      </c>
      <c r="AL61" s="9">
        <f t="shared" si="58"/>
        <v>0</v>
      </c>
      <c r="AM61" s="29">
        <f>INDEX(input_tonnages_no_div!$C$2:$Q$136,MATCH($A61,input_tonnages_no_div!$A$2:$A$136,0),MATCH(AM$2,input_tonnages_no_div!$C$1:$Q$1,0))*$AM$6*$AM$7*MCF</f>
        <v>0</v>
      </c>
      <c r="AN61" s="30">
        <f t="shared" si="57"/>
        <v>0</v>
      </c>
      <c r="AO61" s="9">
        <f t="shared" si="59"/>
        <v>0</v>
      </c>
      <c r="AP61" s="29">
        <f>INDEX(input_tonnages_no_div!$C$2:$Q$136,MATCH($A61,input_tonnages_no_div!$A$2:$A$136,0),MATCH(AP$2,input_tonnages_no_div!$C$1:$Q$1,0))*$AP$6*$AP$7*MCF</f>
        <v>0</v>
      </c>
      <c r="AQ61" s="30">
        <f t="shared" si="49"/>
        <v>0</v>
      </c>
      <c r="AR61" s="9">
        <f t="shared" si="55"/>
        <v>0</v>
      </c>
      <c r="AS61" s="55"/>
      <c r="AT61">
        <f t="shared" si="61"/>
        <v>49</v>
      </c>
      <c r="AU61" s="8">
        <f t="shared" si="62"/>
        <v>0</v>
      </c>
      <c r="AV61" s="8">
        <f t="shared" si="63"/>
        <v>0</v>
      </c>
      <c r="AW61" s="8">
        <f t="shared" si="64"/>
        <v>0</v>
      </c>
      <c r="AX61" s="8">
        <f t="shared" si="65"/>
        <v>0</v>
      </c>
      <c r="AY61" s="8">
        <f t="shared" si="66"/>
        <v>0</v>
      </c>
      <c r="AZ61" s="8">
        <f t="shared" si="67"/>
        <v>0</v>
      </c>
      <c r="BA61" s="8">
        <f t="shared" si="68"/>
        <v>0</v>
      </c>
      <c r="BB61" s="8">
        <f t="shared" si="69"/>
        <v>0</v>
      </c>
      <c r="BC61" s="8">
        <f t="shared" si="70"/>
        <v>0</v>
      </c>
      <c r="BD61" s="8">
        <f t="shared" si="71"/>
        <v>0</v>
      </c>
      <c r="BE61" s="8">
        <f t="shared" si="72"/>
        <v>0</v>
      </c>
      <c r="BF61" s="8">
        <f t="shared" si="73"/>
        <v>0</v>
      </c>
      <c r="BI61" s="55">
        <f t="shared" si="86"/>
        <v>0</v>
      </c>
      <c r="BJ61" s="55">
        <f t="shared" si="87"/>
        <v>0</v>
      </c>
      <c r="BK61" s="55">
        <f t="shared" si="88"/>
        <v>0</v>
      </c>
      <c r="BL61" s="55">
        <f t="shared" si="89"/>
        <v>0</v>
      </c>
      <c r="BM61" s="55">
        <f t="shared" si="90"/>
        <v>0</v>
      </c>
      <c r="BN61" s="55">
        <f t="shared" si="91"/>
        <v>0</v>
      </c>
      <c r="BO61" s="55">
        <f t="shared" si="92"/>
        <v>0</v>
      </c>
      <c r="BP61" s="55">
        <f t="shared" si="93"/>
        <v>0</v>
      </c>
      <c r="BQ61" s="55">
        <f t="shared" si="94"/>
        <v>0</v>
      </c>
      <c r="BR61" s="55">
        <f t="shared" si="95"/>
        <v>0</v>
      </c>
      <c r="BS61" s="55">
        <f t="shared" si="96"/>
        <v>0</v>
      </c>
      <c r="BT61" s="55">
        <f t="shared" si="50"/>
        <v>0</v>
      </c>
    </row>
    <row r="62" spans="1:72" x14ac:dyDescent="0.25">
      <c r="A62" s="6">
        <f>'DONNÉES '!B91</f>
        <v>50</v>
      </c>
      <c r="B62" s="8">
        <f t="shared" si="60"/>
        <v>0</v>
      </c>
      <c r="C62" s="29">
        <f>INDEX(input_tonnages_no_div!$C$2:$Q$136,MATCH($A62,input_tonnages_no_div!$A$2:$A$136,0),MATCH(C$2,input_tonnages_no_div!$C$1:$Q$1,0))*$C$6*$C$7*MCF</f>
        <v>0</v>
      </c>
      <c r="D62" s="30">
        <f t="shared" si="51"/>
        <v>0</v>
      </c>
      <c r="E62" s="9">
        <f t="shared" si="52"/>
        <v>0</v>
      </c>
      <c r="F62" s="29">
        <f>INDEX(input_tonnages_no_div!$C$2:$Q$136,MATCH($A62,input_tonnages_no_div!$A$2:$A$136,0),MATCH(F$2,input_tonnages_no_div!$C$1:$Q$1,0))*$F$6*$F$7*MCF</f>
        <v>0</v>
      </c>
      <c r="G62" s="30">
        <f t="shared" si="19"/>
        <v>0</v>
      </c>
      <c r="H62" s="9">
        <f t="shared" si="20"/>
        <v>0</v>
      </c>
      <c r="I62" s="29">
        <f>INDEX(input_tonnages_no_div!$C$2:$Q$136,MATCH($A62,input_tonnages_no_div!$A$2:$A$136,0),MATCH(I$2,input_tonnages_no_div!$C$1:$Q$1,0))*$I$6*$I$7*MCF</f>
        <v>0</v>
      </c>
      <c r="J62" s="30">
        <f t="shared" si="74"/>
        <v>0</v>
      </c>
      <c r="K62" s="9">
        <f t="shared" si="75"/>
        <v>0</v>
      </c>
      <c r="L62" s="29">
        <f>INDEX(input_tonnages_no_div!$C$2:$Q$136,MATCH($A62,input_tonnages_no_div!$A$2:$A$136,0),MATCH(L$2,input_tonnages_no_div!$C$1:$Q$1,0))*$L$6*$L$7*MCF</f>
        <v>0</v>
      </c>
      <c r="M62" s="30">
        <f t="shared" si="76"/>
        <v>0</v>
      </c>
      <c r="N62" s="9">
        <f t="shared" si="77"/>
        <v>0</v>
      </c>
      <c r="O62" s="29">
        <f>INDEX(input_tonnages_no_div!$C$2:$Q$136,MATCH($A62,input_tonnages_no_div!$A$2:$A$136,0),MATCH(O$2,input_tonnages_no_div!$C$1:$Q$1,0))*$O$6*$O$7*MCF</f>
        <v>0</v>
      </c>
      <c r="P62" s="30">
        <f t="shared" si="78"/>
        <v>0</v>
      </c>
      <c r="Q62" s="9">
        <f t="shared" si="79"/>
        <v>0</v>
      </c>
      <c r="R62" s="29">
        <f>INDEX(input_tonnages_no_div!$C$2:$Q$136,MATCH($A62,input_tonnages_no_div!$A$2:$A$136,0),MATCH(R$2,input_tonnages_no_div!$C$1:$Q$1,0))*$R$6*$R$7*MCF</f>
        <v>0</v>
      </c>
      <c r="S62" s="30">
        <f t="shared" si="80"/>
        <v>0</v>
      </c>
      <c r="T62" s="9">
        <f t="shared" si="81"/>
        <v>0</v>
      </c>
      <c r="U62" s="29">
        <f>INDEX(input_tonnages_no_div!$C$2:$Q$136,MATCH($A62,input_tonnages_no_div!$A$2:$A$136,0),MATCH(U$2,input_tonnages_no_div!$C$1:$Q$1,0))*$U$6*$U$7*MCF</f>
        <v>0</v>
      </c>
      <c r="V62" s="30">
        <f t="shared" si="82"/>
        <v>0</v>
      </c>
      <c r="W62" s="9">
        <f t="shared" si="83"/>
        <v>0</v>
      </c>
      <c r="X62" s="29">
        <f>INDEX(input_tonnages_no_div!$C$2:$Q$136,MATCH($A62,input_tonnages_no_div!$A$2:$A$136,0),MATCH(X$2,input_tonnages_no_div!$C$1:$Q$1,0))*$X$6*$X$7*MCF</f>
        <v>0</v>
      </c>
      <c r="Y62" s="30">
        <f t="shared" si="53"/>
        <v>0</v>
      </c>
      <c r="Z62" s="9">
        <f t="shared" si="54"/>
        <v>0</v>
      </c>
      <c r="AA62" s="29">
        <f>INDEX(input_tonnages_no_div!$C$2:$Q$136,MATCH($A62,input_tonnages_no_div!$A$2:$A$136,0),MATCH(AA$2,input_tonnages_no_div!$C$1:$Q$1,0))*$AA$6*$AA$7*MCF</f>
        <v>0</v>
      </c>
      <c r="AB62" s="30">
        <f t="shared" si="31"/>
        <v>0</v>
      </c>
      <c r="AC62" s="9">
        <f t="shared" si="32"/>
        <v>0</v>
      </c>
      <c r="AD62" s="29">
        <f>INDEX(input_tonnages_no_div!$C$2:$Q$136,MATCH($A62,input_tonnages_no_div!$A$2:$A$136,0),MATCH(AD$2,input_tonnages_no_div!$C$1:$Q$1,0))*$AD$6*$AD$7*MCF</f>
        <v>0</v>
      </c>
      <c r="AE62" s="30">
        <f t="shared" si="84"/>
        <v>0</v>
      </c>
      <c r="AF62" s="9">
        <f t="shared" si="85"/>
        <v>0</v>
      </c>
      <c r="AG62" s="29">
        <f>INDEX(input_tonnages_no_div!$C$2:$Q$136,MATCH($A62,input_tonnages_no_div!$A$2:$A$136,0),MATCH(AG$2,input_tonnages_no_div!$C$1:$Q$1,0))*$AG$6*$AG$7*MCF</f>
        <v>0</v>
      </c>
      <c r="AH62" s="30">
        <f t="shared" si="35"/>
        <v>0</v>
      </c>
      <c r="AI62" s="9">
        <f t="shared" si="36"/>
        <v>0</v>
      </c>
      <c r="AJ62" s="29">
        <f>INDEX(input_tonnages_no_div!$C$2:$Q$136,MATCH($A62,input_tonnages_no_div!$A$2:$A$136,0),MATCH(AJ$2,input_tonnages_no_div!$C$1:$Q$1,0))*$AJ$6*$AJ$7*MCF</f>
        <v>0</v>
      </c>
      <c r="AK62" s="30">
        <f t="shared" si="56"/>
        <v>0</v>
      </c>
      <c r="AL62" s="9">
        <f t="shared" si="58"/>
        <v>0</v>
      </c>
      <c r="AM62" s="29">
        <f>INDEX(input_tonnages_no_div!$C$2:$Q$136,MATCH($A62,input_tonnages_no_div!$A$2:$A$136,0),MATCH(AM$2,input_tonnages_no_div!$C$1:$Q$1,0))*$AM$6*$AM$7*MCF</f>
        <v>0</v>
      </c>
      <c r="AN62" s="30">
        <f t="shared" si="57"/>
        <v>0</v>
      </c>
      <c r="AO62" s="9">
        <f t="shared" si="59"/>
        <v>0</v>
      </c>
      <c r="AP62" s="29">
        <f>INDEX(input_tonnages_no_div!$C$2:$Q$136,MATCH($A62,input_tonnages_no_div!$A$2:$A$136,0),MATCH(AP$2,input_tonnages_no_div!$C$1:$Q$1,0))*$AP$6*$AP$7*MCF</f>
        <v>0</v>
      </c>
      <c r="AQ62" s="30">
        <f t="shared" si="49"/>
        <v>0</v>
      </c>
      <c r="AR62" s="9">
        <f t="shared" si="55"/>
        <v>0</v>
      </c>
      <c r="AS62" s="55"/>
      <c r="AT62">
        <f t="shared" si="61"/>
        <v>50</v>
      </c>
      <c r="AU62" s="8">
        <f t="shared" si="62"/>
        <v>0</v>
      </c>
      <c r="AV62" s="8">
        <f t="shared" si="63"/>
        <v>0</v>
      </c>
      <c r="AW62" s="8">
        <f t="shared" si="64"/>
        <v>0</v>
      </c>
      <c r="AX62" s="8">
        <f t="shared" si="65"/>
        <v>0</v>
      </c>
      <c r="AY62" s="8">
        <f t="shared" si="66"/>
        <v>0</v>
      </c>
      <c r="AZ62" s="8">
        <f t="shared" si="67"/>
        <v>0</v>
      </c>
      <c r="BA62" s="8">
        <f t="shared" si="68"/>
        <v>0</v>
      </c>
      <c r="BB62" s="8">
        <f t="shared" si="69"/>
        <v>0</v>
      </c>
      <c r="BC62" s="8">
        <f t="shared" si="70"/>
        <v>0</v>
      </c>
      <c r="BD62" s="8">
        <f t="shared" si="71"/>
        <v>0</v>
      </c>
      <c r="BE62" s="8">
        <f t="shared" si="72"/>
        <v>0</v>
      </c>
      <c r="BF62" s="8">
        <f t="shared" si="73"/>
        <v>0</v>
      </c>
      <c r="BI62" s="55">
        <f t="shared" si="86"/>
        <v>0</v>
      </c>
      <c r="BJ62" s="55">
        <f t="shared" si="87"/>
        <v>0</v>
      </c>
      <c r="BK62" s="55">
        <f t="shared" si="88"/>
        <v>0</v>
      </c>
      <c r="BL62" s="55">
        <f t="shared" si="89"/>
        <v>0</v>
      </c>
      <c r="BM62" s="55">
        <f t="shared" si="90"/>
        <v>0</v>
      </c>
      <c r="BN62" s="55">
        <f t="shared" si="91"/>
        <v>0</v>
      </c>
      <c r="BO62" s="55">
        <f t="shared" si="92"/>
        <v>0</v>
      </c>
      <c r="BP62" s="55">
        <f t="shared" si="93"/>
        <v>0</v>
      </c>
      <c r="BQ62" s="55">
        <f t="shared" si="94"/>
        <v>0</v>
      </c>
      <c r="BR62" s="55">
        <f t="shared" si="95"/>
        <v>0</v>
      </c>
      <c r="BS62" s="55">
        <f t="shared" si="96"/>
        <v>0</v>
      </c>
      <c r="BT62" s="55">
        <f t="shared" si="50"/>
        <v>0</v>
      </c>
    </row>
    <row r="63" spans="1:72" x14ac:dyDescent="0.25">
      <c r="A63" s="6">
        <f>'DONNÉES '!B92</f>
        <v>51</v>
      </c>
      <c r="B63" s="8">
        <f t="shared" si="60"/>
        <v>0</v>
      </c>
      <c r="C63" s="29">
        <f>INDEX(input_tonnages_no_div!$C$2:$Q$136,MATCH($A63,input_tonnages_no_div!$A$2:$A$136,0),MATCH(C$2,input_tonnages_no_div!$C$1:$Q$1,0))*$C$6*$C$7*MCF</f>
        <v>0</v>
      </c>
      <c r="D63" s="30">
        <f t="shared" si="51"/>
        <v>0</v>
      </c>
      <c r="E63" s="9">
        <f t="shared" si="52"/>
        <v>0</v>
      </c>
      <c r="F63" s="29">
        <f>INDEX(input_tonnages_no_div!$C$2:$Q$136,MATCH($A63,input_tonnages_no_div!$A$2:$A$136,0),MATCH(F$2,input_tonnages_no_div!$C$1:$Q$1,0))*$F$6*$F$7*MCF</f>
        <v>0</v>
      </c>
      <c r="G63" s="30">
        <f t="shared" si="19"/>
        <v>0</v>
      </c>
      <c r="H63" s="9">
        <f t="shared" si="20"/>
        <v>0</v>
      </c>
      <c r="I63" s="29">
        <f>INDEX(input_tonnages_no_div!$C$2:$Q$136,MATCH($A63,input_tonnages_no_div!$A$2:$A$136,0),MATCH(I$2,input_tonnages_no_div!$C$1:$Q$1,0))*$I$6*$I$7*MCF</f>
        <v>0</v>
      </c>
      <c r="J63" s="30">
        <f t="shared" si="74"/>
        <v>0</v>
      </c>
      <c r="K63" s="9">
        <f t="shared" si="75"/>
        <v>0</v>
      </c>
      <c r="L63" s="29">
        <f>INDEX(input_tonnages_no_div!$C$2:$Q$136,MATCH($A63,input_tonnages_no_div!$A$2:$A$136,0),MATCH(L$2,input_tonnages_no_div!$C$1:$Q$1,0))*$L$6*$L$7*MCF</f>
        <v>0</v>
      </c>
      <c r="M63" s="30">
        <f t="shared" si="76"/>
        <v>0</v>
      </c>
      <c r="N63" s="9">
        <f t="shared" si="77"/>
        <v>0</v>
      </c>
      <c r="O63" s="29">
        <f>INDEX(input_tonnages_no_div!$C$2:$Q$136,MATCH($A63,input_tonnages_no_div!$A$2:$A$136,0),MATCH(O$2,input_tonnages_no_div!$C$1:$Q$1,0))*$O$6*$O$7*MCF</f>
        <v>0</v>
      </c>
      <c r="P63" s="30">
        <f t="shared" si="78"/>
        <v>0</v>
      </c>
      <c r="Q63" s="9">
        <f t="shared" si="79"/>
        <v>0</v>
      </c>
      <c r="R63" s="29">
        <f>INDEX(input_tonnages_no_div!$C$2:$Q$136,MATCH($A63,input_tonnages_no_div!$A$2:$A$136,0),MATCH(R$2,input_tonnages_no_div!$C$1:$Q$1,0))*$R$6*$R$7*MCF</f>
        <v>0</v>
      </c>
      <c r="S63" s="30">
        <f t="shared" si="80"/>
        <v>0</v>
      </c>
      <c r="T63" s="9">
        <f t="shared" si="81"/>
        <v>0</v>
      </c>
      <c r="U63" s="29">
        <f>INDEX(input_tonnages_no_div!$C$2:$Q$136,MATCH($A63,input_tonnages_no_div!$A$2:$A$136,0),MATCH(U$2,input_tonnages_no_div!$C$1:$Q$1,0))*$U$6*$U$7*MCF</f>
        <v>0</v>
      </c>
      <c r="V63" s="30">
        <f t="shared" si="82"/>
        <v>0</v>
      </c>
      <c r="W63" s="9">
        <f t="shared" si="83"/>
        <v>0</v>
      </c>
      <c r="X63" s="29">
        <f>INDEX(input_tonnages_no_div!$C$2:$Q$136,MATCH($A63,input_tonnages_no_div!$A$2:$A$136,0),MATCH(X$2,input_tonnages_no_div!$C$1:$Q$1,0))*$X$6*$X$7*MCF</f>
        <v>0</v>
      </c>
      <c r="Y63" s="30">
        <f t="shared" si="53"/>
        <v>0</v>
      </c>
      <c r="Z63" s="9">
        <f t="shared" si="54"/>
        <v>0</v>
      </c>
      <c r="AA63" s="29">
        <f>INDEX(input_tonnages_no_div!$C$2:$Q$136,MATCH($A63,input_tonnages_no_div!$A$2:$A$136,0),MATCH(AA$2,input_tonnages_no_div!$C$1:$Q$1,0))*$AA$6*$AA$7*MCF</f>
        <v>0</v>
      </c>
      <c r="AB63" s="30">
        <f t="shared" si="31"/>
        <v>0</v>
      </c>
      <c r="AC63" s="9">
        <f t="shared" si="32"/>
        <v>0</v>
      </c>
      <c r="AD63" s="29">
        <f>INDEX(input_tonnages_no_div!$C$2:$Q$136,MATCH($A63,input_tonnages_no_div!$A$2:$A$136,0),MATCH(AD$2,input_tonnages_no_div!$C$1:$Q$1,0))*$AD$6*$AD$7*MCF</f>
        <v>0</v>
      </c>
      <c r="AE63" s="30">
        <f t="shared" si="84"/>
        <v>0</v>
      </c>
      <c r="AF63" s="9">
        <f t="shared" si="85"/>
        <v>0</v>
      </c>
      <c r="AG63" s="29">
        <f>INDEX(input_tonnages_no_div!$C$2:$Q$136,MATCH($A63,input_tonnages_no_div!$A$2:$A$136,0),MATCH(AG$2,input_tonnages_no_div!$C$1:$Q$1,0))*$AG$6*$AG$7*MCF</f>
        <v>0</v>
      </c>
      <c r="AH63" s="30">
        <f t="shared" si="35"/>
        <v>0</v>
      </c>
      <c r="AI63" s="9">
        <f t="shared" si="36"/>
        <v>0</v>
      </c>
      <c r="AJ63" s="29">
        <f>INDEX(input_tonnages_no_div!$C$2:$Q$136,MATCH($A63,input_tonnages_no_div!$A$2:$A$136,0),MATCH(AJ$2,input_tonnages_no_div!$C$1:$Q$1,0))*$AJ$6*$AJ$7*MCF</f>
        <v>0</v>
      </c>
      <c r="AK63" s="30">
        <f t="shared" si="56"/>
        <v>0</v>
      </c>
      <c r="AL63" s="9">
        <f t="shared" si="58"/>
        <v>0</v>
      </c>
      <c r="AM63" s="29">
        <f>INDEX(input_tonnages_no_div!$C$2:$Q$136,MATCH($A63,input_tonnages_no_div!$A$2:$A$136,0),MATCH(AM$2,input_tonnages_no_div!$C$1:$Q$1,0))*$AM$6*$AM$7*MCF</f>
        <v>0</v>
      </c>
      <c r="AN63" s="30">
        <f t="shared" si="57"/>
        <v>0</v>
      </c>
      <c r="AO63" s="9">
        <f t="shared" si="59"/>
        <v>0</v>
      </c>
      <c r="AP63" s="29">
        <f>INDEX(input_tonnages_no_div!$C$2:$Q$136,MATCH($A63,input_tonnages_no_div!$A$2:$A$136,0),MATCH(AP$2,input_tonnages_no_div!$C$1:$Q$1,0))*$AP$6*$AP$7*MCF</f>
        <v>0</v>
      </c>
      <c r="AQ63" s="30">
        <f t="shared" si="49"/>
        <v>0</v>
      </c>
      <c r="AR63" s="9">
        <f t="shared" si="55"/>
        <v>0</v>
      </c>
      <c r="AS63" s="55"/>
      <c r="AT63">
        <f t="shared" si="61"/>
        <v>51</v>
      </c>
      <c r="AU63" s="8">
        <f t="shared" si="62"/>
        <v>0</v>
      </c>
      <c r="AV63" s="8">
        <f t="shared" si="63"/>
        <v>0</v>
      </c>
      <c r="AW63" s="8">
        <f t="shared" si="64"/>
        <v>0</v>
      </c>
      <c r="AX63" s="8">
        <f t="shared" si="65"/>
        <v>0</v>
      </c>
      <c r="AY63" s="8">
        <f t="shared" si="66"/>
        <v>0</v>
      </c>
      <c r="AZ63" s="8">
        <f t="shared" si="67"/>
        <v>0</v>
      </c>
      <c r="BA63" s="8">
        <f t="shared" si="68"/>
        <v>0</v>
      </c>
      <c r="BB63" s="8">
        <f t="shared" si="69"/>
        <v>0</v>
      </c>
      <c r="BC63" s="8">
        <f t="shared" si="70"/>
        <v>0</v>
      </c>
      <c r="BD63" s="8">
        <f t="shared" si="71"/>
        <v>0</v>
      </c>
      <c r="BE63" s="8">
        <f t="shared" si="72"/>
        <v>0</v>
      </c>
      <c r="BF63" s="8">
        <f t="shared" si="73"/>
        <v>0</v>
      </c>
      <c r="BI63" s="55">
        <f t="shared" si="86"/>
        <v>0</v>
      </c>
      <c r="BJ63" s="55">
        <f t="shared" si="87"/>
        <v>0</v>
      </c>
      <c r="BK63" s="55">
        <f t="shared" si="88"/>
        <v>0</v>
      </c>
      <c r="BL63" s="55">
        <f t="shared" si="89"/>
        <v>0</v>
      </c>
      <c r="BM63" s="55">
        <f t="shared" si="90"/>
        <v>0</v>
      </c>
      <c r="BN63" s="55">
        <f t="shared" si="91"/>
        <v>0</v>
      </c>
      <c r="BO63" s="55">
        <f t="shared" si="92"/>
        <v>0</v>
      </c>
      <c r="BP63" s="55">
        <f t="shared" si="93"/>
        <v>0</v>
      </c>
      <c r="BQ63" s="55">
        <f t="shared" si="94"/>
        <v>0</v>
      </c>
      <c r="BR63" s="55">
        <f t="shared" si="95"/>
        <v>0</v>
      </c>
      <c r="BS63" s="55">
        <f t="shared" si="96"/>
        <v>0</v>
      </c>
      <c r="BT63" s="55">
        <f t="shared" si="50"/>
        <v>0</v>
      </c>
    </row>
    <row r="64" spans="1:72" x14ac:dyDescent="0.25">
      <c r="A64" s="6">
        <f>'DONNÉES '!B93</f>
        <v>52</v>
      </c>
      <c r="B64" s="8">
        <f t="shared" si="60"/>
        <v>0</v>
      </c>
      <c r="C64" s="29">
        <f>INDEX(input_tonnages_no_div!$C$2:$Q$136,MATCH($A64,input_tonnages_no_div!$A$2:$A$136,0),MATCH(C$2,input_tonnages_no_div!$C$1:$Q$1,0))*$C$6*$C$7*MCF</f>
        <v>0</v>
      </c>
      <c r="D64" s="30">
        <f t="shared" si="51"/>
        <v>0</v>
      </c>
      <c r="E64" s="9">
        <f t="shared" si="52"/>
        <v>0</v>
      </c>
      <c r="F64" s="29">
        <f>INDEX(input_tonnages_no_div!$C$2:$Q$136,MATCH($A64,input_tonnages_no_div!$A$2:$A$136,0),MATCH(F$2,input_tonnages_no_div!$C$1:$Q$1,0))*$F$6*$F$7*MCF</f>
        <v>0</v>
      </c>
      <c r="G64" s="30">
        <f t="shared" si="19"/>
        <v>0</v>
      </c>
      <c r="H64" s="9">
        <f t="shared" si="20"/>
        <v>0</v>
      </c>
      <c r="I64" s="29">
        <f>INDEX(input_tonnages_no_div!$C$2:$Q$136,MATCH($A64,input_tonnages_no_div!$A$2:$A$136,0),MATCH(I$2,input_tonnages_no_div!$C$1:$Q$1,0))*$I$6*$I$7*MCF</f>
        <v>0</v>
      </c>
      <c r="J64" s="30">
        <f t="shared" si="74"/>
        <v>0</v>
      </c>
      <c r="K64" s="9">
        <f t="shared" si="75"/>
        <v>0</v>
      </c>
      <c r="L64" s="29">
        <f>INDEX(input_tonnages_no_div!$C$2:$Q$136,MATCH($A64,input_tonnages_no_div!$A$2:$A$136,0),MATCH(L$2,input_tonnages_no_div!$C$1:$Q$1,0))*$L$6*$L$7*MCF</f>
        <v>0</v>
      </c>
      <c r="M64" s="30">
        <f t="shared" si="76"/>
        <v>0</v>
      </c>
      <c r="N64" s="9">
        <f t="shared" si="77"/>
        <v>0</v>
      </c>
      <c r="O64" s="29">
        <f>INDEX(input_tonnages_no_div!$C$2:$Q$136,MATCH($A64,input_tonnages_no_div!$A$2:$A$136,0),MATCH(O$2,input_tonnages_no_div!$C$1:$Q$1,0))*$O$6*$O$7*MCF</f>
        <v>0</v>
      </c>
      <c r="P64" s="30">
        <f t="shared" si="78"/>
        <v>0</v>
      </c>
      <c r="Q64" s="9">
        <f t="shared" si="79"/>
        <v>0</v>
      </c>
      <c r="R64" s="29">
        <f>INDEX(input_tonnages_no_div!$C$2:$Q$136,MATCH($A64,input_tonnages_no_div!$A$2:$A$136,0),MATCH(R$2,input_tonnages_no_div!$C$1:$Q$1,0))*$R$6*$R$7*MCF</f>
        <v>0</v>
      </c>
      <c r="S64" s="30">
        <f t="shared" si="80"/>
        <v>0</v>
      </c>
      <c r="T64" s="9">
        <f t="shared" si="81"/>
        <v>0</v>
      </c>
      <c r="U64" s="29">
        <f>INDEX(input_tonnages_no_div!$C$2:$Q$136,MATCH($A64,input_tonnages_no_div!$A$2:$A$136,0),MATCH(U$2,input_tonnages_no_div!$C$1:$Q$1,0))*$U$6*$U$7*MCF</f>
        <v>0</v>
      </c>
      <c r="V64" s="30">
        <f t="shared" si="82"/>
        <v>0</v>
      </c>
      <c r="W64" s="9">
        <f t="shared" si="83"/>
        <v>0</v>
      </c>
      <c r="X64" s="29">
        <f>INDEX(input_tonnages_no_div!$C$2:$Q$136,MATCH($A64,input_tonnages_no_div!$A$2:$A$136,0),MATCH(X$2,input_tonnages_no_div!$C$1:$Q$1,0))*$X$6*$X$7*MCF</f>
        <v>0</v>
      </c>
      <c r="Y64" s="30">
        <f t="shared" si="53"/>
        <v>0</v>
      </c>
      <c r="Z64" s="9">
        <f t="shared" si="54"/>
        <v>0</v>
      </c>
      <c r="AA64" s="29">
        <f>INDEX(input_tonnages_no_div!$C$2:$Q$136,MATCH($A64,input_tonnages_no_div!$A$2:$A$136,0),MATCH(AA$2,input_tonnages_no_div!$C$1:$Q$1,0))*$AA$6*$AA$7*MCF</f>
        <v>0</v>
      </c>
      <c r="AB64" s="30">
        <f t="shared" si="31"/>
        <v>0</v>
      </c>
      <c r="AC64" s="9">
        <f t="shared" si="32"/>
        <v>0</v>
      </c>
      <c r="AD64" s="29">
        <f>INDEX(input_tonnages_no_div!$C$2:$Q$136,MATCH($A64,input_tonnages_no_div!$A$2:$A$136,0),MATCH(AD$2,input_tonnages_no_div!$C$1:$Q$1,0))*$AD$6*$AD$7*MCF</f>
        <v>0</v>
      </c>
      <c r="AE64" s="30">
        <f t="shared" si="84"/>
        <v>0</v>
      </c>
      <c r="AF64" s="9">
        <f t="shared" si="85"/>
        <v>0</v>
      </c>
      <c r="AG64" s="29">
        <f>INDEX(input_tonnages_no_div!$C$2:$Q$136,MATCH($A64,input_tonnages_no_div!$A$2:$A$136,0),MATCH(AG$2,input_tonnages_no_div!$C$1:$Q$1,0))*$AG$6*$AG$7*MCF</f>
        <v>0</v>
      </c>
      <c r="AH64" s="30">
        <f t="shared" si="35"/>
        <v>0</v>
      </c>
      <c r="AI64" s="9">
        <f t="shared" si="36"/>
        <v>0</v>
      </c>
      <c r="AJ64" s="29">
        <f>INDEX(input_tonnages_no_div!$C$2:$Q$136,MATCH($A64,input_tonnages_no_div!$A$2:$A$136,0),MATCH(AJ$2,input_tonnages_no_div!$C$1:$Q$1,0))*$AJ$6*$AJ$7*MCF</f>
        <v>0</v>
      </c>
      <c r="AK64" s="30">
        <f t="shared" si="56"/>
        <v>0</v>
      </c>
      <c r="AL64" s="9">
        <f t="shared" si="58"/>
        <v>0</v>
      </c>
      <c r="AM64" s="29">
        <f>INDEX(input_tonnages_no_div!$C$2:$Q$136,MATCH($A64,input_tonnages_no_div!$A$2:$A$136,0),MATCH(AM$2,input_tonnages_no_div!$C$1:$Q$1,0))*$AM$6*$AM$7*MCF</f>
        <v>0</v>
      </c>
      <c r="AN64" s="30">
        <f t="shared" si="57"/>
        <v>0</v>
      </c>
      <c r="AO64" s="9">
        <f t="shared" si="59"/>
        <v>0</v>
      </c>
      <c r="AP64" s="29">
        <f>INDEX(input_tonnages_no_div!$C$2:$Q$136,MATCH($A64,input_tonnages_no_div!$A$2:$A$136,0),MATCH(AP$2,input_tonnages_no_div!$C$1:$Q$1,0))*$AP$6*$AP$7*MCF</f>
        <v>0</v>
      </c>
      <c r="AQ64" s="30">
        <f t="shared" si="49"/>
        <v>0</v>
      </c>
      <c r="AR64" s="9">
        <f t="shared" si="55"/>
        <v>0</v>
      </c>
      <c r="AS64" s="55"/>
      <c r="AT64">
        <f t="shared" si="61"/>
        <v>52</v>
      </c>
      <c r="AU64" s="8">
        <f t="shared" si="62"/>
        <v>0</v>
      </c>
      <c r="AV64" s="8">
        <f t="shared" si="63"/>
        <v>0</v>
      </c>
      <c r="AW64" s="8">
        <f t="shared" si="64"/>
        <v>0</v>
      </c>
      <c r="AX64" s="8">
        <f t="shared" si="65"/>
        <v>0</v>
      </c>
      <c r="AY64" s="8">
        <f t="shared" si="66"/>
        <v>0</v>
      </c>
      <c r="AZ64" s="8">
        <f t="shared" si="67"/>
        <v>0</v>
      </c>
      <c r="BA64" s="8">
        <f t="shared" si="68"/>
        <v>0</v>
      </c>
      <c r="BB64" s="8">
        <f t="shared" si="69"/>
        <v>0</v>
      </c>
      <c r="BC64" s="8">
        <f t="shared" si="70"/>
        <v>0</v>
      </c>
      <c r="BD64" s="8">
        <f t="shared" si="71"/>
        <v>0</v>
      </c>
      <c r="BE64" s="8">
        <f t="shared" si="72"/>
        <v>0</v>
      </c>
      <c r="BF64" s="8">
        <f t="shared" si="73"/>
        <v>0</v>
      </c>
      <c r="BI64" s="55">
        <f t="shared" si="86"/>
        <v>0</v>
      </c>
      <c r="BJ64" s="55">
        <f t="shared" si="87"/>
        <v>0</v>
      </c>
      <c r="BK64" s="55">
        <f t="shared" si="88"/>
        <v>0</v>
      </c>
      <c r="BL64" s="55">
        <f t="shared" si="89"/>
        <v>0</v>
      </c>
      <c r="BM64" s="55">
        <f t="shared" si="90"/>
        <v>0</v>
      </c>
      <c r="BN64" s="55">
        <f t="shared" si="91"/>
        <v>0</v>
      </c>
      <c r="BO64" s="55">
        <f t="shared" si="92"/>
        <v>0</v>
      </c>
      <c r="BP64" s="55">
        <f t="shared" si="93"/>
        <v>0</v>
      </c>
      <c r="BQ64" s="55">
        <f t="shared" si="94"/>
        <v>0</v>
      </c>
      <c r="BR64" s="55">
        <f t="shared" si="95"/>
        <v>0</v>
      </c>
      <c r="BS64" s="55">
        <f t="shared" si="96"/>
        <v>0</v>
      </c>
      <c r="BT64" s="55">
        <f t="shared" si="50"/>
        <v>0</v>
      </c>
    </row>
    <row r="65" spans="1:72" x14ac:dyDescent="0.25">
      <c r="A65" s="6">
        <f>'DONNÉES '!B94</f>
        <v>53</v>
      </c>
      <c r="B65" s="8">
        <f t="shared" si="60"/>
        <v>0</v>
      </c>
      <c r="C65" s="29">
        <f>INDEX(input_tonnages_no_div!$C$2:$Q$136,MATCH($A65,input_tonnages_no_div!$A$2:$A$136,0),MATCH(C$2,input_tonnages_no_div!$C$1:$Q$1,0))*$C$6*$C$7*MCF</f>
        <v>0</v>
      </c>
      <c r="D65" s="30">
        <f t="shared" si="51"/>
        <v>0</v>
      </c>
      <c r="E65" s="9">
        <f t="shared" si="52"/>
        <v>0</v>
      </c>
      <c r="F65" s="29">
        <f>INDEX(input_tonnages_no_div!$C$2:$Q$136,MATCH($A65,input_tonnages_no_div!$A$2:$A$136,0),MATCH(F$2,input_tonnages_no_div!$C$1:$Q$1,0))*$F$6*$F$7*MCF</f>
        <v>0</v>
      </c>
      <c r="G65" s="30">
        <f t="shared" si="19"/>
        <v>0</v>
      </c>
      <c r="H65" s="9">
        <f t="shared" si="20"/>
        <v>0</v>
      </c>
      <c r="I65" s="29">
        <f>INDEX(input_tonnages_no_div!$C$2:$Q$136,MATCH($A65,input_tonnages_no_div!$A$2:$A$136,0),MATCH(I$2,input_tonnages_no_div!$C$1:$Q$1,0))*$I$6*$I$7*MCF</f>
        <v>0</v>
      </c>
      <c r="J65" s="30">
        <f t="shared" si="74"/>
        <v>0</v>
      </c>
      <c r="K65" s="9">
        <f t="shared" si="75"/>
        <v>0</v>
      </c>
      <c r="L65" s="29">
        <f>INDEX(input_tonnages_no_div!$C$2:$Q$136,MATCH($A65,input_tonnages_no_div!$A$2:$A$136,0),MATCH(L$2,input_tonnages_no_div!$C$1:$Q$1,0))*$L$6*$L$7*MCF</f>
        <v>0</v>
      </c>
      <c r="M65" s="30">
        <f t="shared" si="76"/>
        <v>0</v>
      </c>
      <c r="N65" s="9">
        <f t="shared" si="77"/>
        <v>0</v>
      </c>
      <c r="O65" s="29">
        <f>INDEX(input_tonnages_no_div!$C$2:$Q$136,MATCH($A65,input_tonnages_no_div!$A$2:$A$136,0),MATCH(O$2,input_tonnages_no_div!$C$1:$Q$1,0))*$O$6*$O$7*MCF</f>
        <v>0</v>
      </c>
      <c r="P65" s="30">
        <f t="shared" si="78"/>
        <v>0</v>
      </c>
      <c r="Q65" s="9">
        <f t="shared" si="79"/>
        <v>0</v>
      </c>
      <c r="R65" s="29">
        <f>INDEX(input_tonnages_no_div!$C$2:$Q$136,MATCH($A65,input_tonnages_no_div!$A$2:$A$136,0),MATCH(R$2,input_tonnages_no_div!$C$1:$Q$1,0))*$R$6*$R$7*MCF</f>
        <v>0</v>
      </c>
      <c r="S65" s="30">
        <f t="shared" si="80"/>
        <v>0</v>
      </c>
      <c r="T65" s="9">
        <f t="shared" si="81"/>
        <v>0</v>
      </c>
      <c r="U65" s="29">
        <f>INDEX(input_tonnages_no_div!$C$2:$Q$136,MATCH($A65,input_tonnages_no_div!$A$2:$A$136,0),MATCH(U$2,input_tonnages_no_div!$C$1:$Q$1,0))*$U$6*$U$7*MCF</f>
        <v>0</v>
      </c>
      <c r="V65" s="30">
        <f t="shared" si="82"/>
        <v>0</v>
      </c>
      <c r="W65" s="9">
        <f t="shared" si="83"/>
        <v>0</v>
      </c>
      <c r="X65" s="29">
        <f>INDEX(input_tonnages_no_div!$C$2:$Q$136,MATCH($A65,input_tonnages_no_div!$A$2:$A$136,0),MATCH(X$2,input_tonnages_no_div!$C$1:$Q$1,0))*$X$6*$X$7*MCF</f>
        <v>0</v>
      </c>
      <c r="Y65" s="30">
        <f t="shared" si="53"/>
        <v>0</v>
      </c>
      <c r="Z65" s="9">
        <f t="shared" si="54"/>
        <v>0</v>
      </c>
      <c r="AA65" s="29">
        <f>INDEX(input_tonnages_no_div!$C$2:$Q$136,MATCH($A65,input_tonnages_no_div!$A$2:$A$136,0),MATCH(AA$2,input_tonnages_no_div!$C$1:$Q$1,0))*$AA$6*$AA$7*MCF</f>
        <v>0</v>
      </c>
      <c r="AB65" s="30">
        <f t="shared" si="31"/>
        <v>0</v>
      </c>
      <c r="AC65" s="9">
        <f t="shared" si="32"/>
        <v>0</v>
      </c>
      <c r="AD65" s="29">
        <f>INDEX(input_tonnages_no_div!$C$2:$Q$136,MATCH($A65,input_tonnages_no_div!$A$2:$A$136,0),MATCH(AD$2,input_tonnages_no_div!$C$1:$Q$1,0))*$AD$6*$AD$7*MCF</f>
        <v>0</v>
      </c>
      <c r="AE65" s="30">
        <f t="shared" si="84"/>
        <v>0</v>
      </c>
      <c r="AF65" s="9">
        <f t="shared" si="85"/>
        <v>0</v>
      </c>
      <c r="AG65" s="29">
        <f>INDEX(input_tonnages_no_div!$C$2:$Q$136,MATCH($A65,input_tonnages_no_div!$A$2:$A$136,0),MATCH(AG$2,input_tonnages_no_div!$C$1:$Q$1,0))*$AG$6*$AG$7*MCF</f>
        <v>0</v>
      </c>
      <c r="AH65" s="30">
        <f t="shared" si="35"/>
        <v>0</v>
      </c>
      <c r="AI65" s="9">
        <f t="shared" si="36"/>
        <v>0</v>
      </c>
      <c r="AJ65" s="29">
        <f>INDEX(input_tonnages_no_div!$C$2:$Q$136,MATCH($A65,input_tonnages_no_div!$A$2:$A$136,0),MATCH(AJ$2,input_tonnages_no_div!$C$1:$Q$1,0))*$AJ$6*$AJ$7*MCF</f>
        <v>0</v>
      </c>
      <c r="AK65" s="30">
        <f t="shared" si="56"/>
        <v>0</v>
      </c>
      <c r="AL65" s="9">
        <f t="shared" si="58"/>
        <v>0</v>
      </c>
      <c r="AM65" s="29">
        <f>INDEX(input_tonnages_no_div!$C$2:$Q$136,MATCH($A65,input_tonnages_no_div!$A$2:$A$136,0),MATCH(AM$2,input_tonnages_no_div!$C$1:$Q$1,0))*$AM$6*$AM$7*MCF</f>
        <v>0</v>
      </c>
      <c r="AN65" s="30">
        <f t="shared" si="57"/>
        <v>0</v>
      </c>
      <c r="AO65" s="9">
        <f t="shared" si="59"/>
        <v>0</v>
      </c>
      <c r="AP65" s="29">
        <f>INDEX(input_tonnages_no_div!$C$2:$Q$136,MATCH($A65,input_tonnages_no_div!$A$2:$A$136,0),MATCH(AP$2,input_tonnages_no_div!$C$1:$Q$1,0))*$AP$6*$AP$7*MCF</f>
        <v>0</v>
      </c>
      <c r="AQ65" s="30">
        <f t="shared" si="49"/>
        <v>0</v>
      </c>
      <c r="AR65" s="9">
        <f t="shared" si="55"/>
        <v>0</v>
      </c>
      <c r="AS65" s="55"/>
      <c r="AT65">
        <f t="shared" si="61"/>
        <v>53</v>
      </c>
      <c r="AU65" s="8">
        <f t="shared" si="62"/>
        <v>0</v>
      </c>
      <c r="AV65" s="8">
        <f t="shared" si="63"/>
        <v>0</v>
      </c>
      <c r="AW65" s="8">
        <f t="shared" si="64"/>
        <v>0</v>
      </c>
      <c r="AX65" s="8">
        <f t="shared" si="65"/>
        <v>0</v>
      </c>
      <c r="AY65" s="8">
        <f t="shared" si="66"/>
        <v>0</v>
      </c>
      <c r="AZ65" s="8">
        <f t="shared" si="67"/>
        <v>0</v>
      </c>
      <c r="BA65" s="8">
        <f t="shared" si="68"/>
        <v>0</v>
      </c>
      <c r="BB65" s="8">
        <f t="shared" si="69"/>
        <v>0</v>
      </c>
      <c r="BC65" s="8">
        <f t="shared" si="70"/>
        <v>0</v>
      </c>
      <c r="BD65" s="8">
        <f t="shared" si="71"/>
        <v>0</v>
      </c>
      <c r="BE65" s="8">
        <f t="shared" si="72"/>
        <v>0</v>
      </c>
      <c r="BF65" s="8">
        <f t="shared" si="73"/>
        <v>0</v>
      </c>
      <c r="BI65" s="55">
        <f t="shared" si="86"/>
        <v>0</v>
      </c>
      <c r="BJ65" s="55">
        <f t="shared" si="87"/>
        <v>0</v>
      </c>
      <c r="BK65" s="55">
        <f t="shared" si="88"/>
        <v>0</v>
      </c>
      <c r="BL65" s="55">
        <f t="shared" si="89"/>
        <v>0</v>
      </c>
      <c r="BM65" s="55">
        <f t="shared" si="90"/>
        <v>0</v>
      </c>
      <c r="BN65" s="55">
        <f t="shared" si="91"/>
        <v>0</v>
      </c>
      <c r="BO65" s="55">
        <f t="shared" si="92"/>
        <v>0</v>
      </c>
      <c r="BP65" s="55">
        <f t="shared" si="93"/>
        <v>0</v>
      </c>
      <c r="BQ65" s="55">
        <f t="shared" si="94"/>
        <v>0</v>
      </c>
      <c r="BR65" s="55">
        <f t="shared" si="95"/>
        <v>0</v>
      </c>
      <c r="BS65" s="55">
        <f t="shared" si="96"/>
        <v>0</v>
      </c>
      <c r="BT65" s="55">
        <f t="shared" si="50"/>
        <v>0</v>
      </c>
    </row>
    <row r="66" spans="1:72" x14ac:dyDescent="0.25">
      <c r="A66" s="6">
        <f>'DONNÉES '!B95</f>
        <v>54</v>
      </c>
      <c r="B66" s="8">
        <f t="shared" si="60"/>
        <v>0</v>
      </c>
      <c r="C66" s="29">
        <f>INDEX(input_tonnages_no_div!$C$2:$Q$136,MATCH($A66,input_tonnages_no_div!$A$2:$A$136,0),MATCH(C$2,input_tonnages_no_div!$C$1:$Q$1,0))*$C$6*$C$7*MCF</f>
        <v>0</v>
      </c>
      <c r="D66" s="30">
        <f t="shared" si="51"/>
        <v>0</v>
      </c>
      <c r="E66" s="9">
        <f t="shared" si="52"/>
        <v>0</v>
      </c>
      <c r="F66" s="29">
        <f>INDEX(input_tonnages_no_div!$C$2:$Q$136,MATCH($A66,input_tonnages_no_div!$A$2:$A$136,0),MATCH(F$2,input_tonnages_no_div!$C$1:$Q$1,0))*$F$6*$F$7*MCF</f>
        <v>0</v>
      </c>
      <c r="G66" s="30">
        <f t="shared" si="19"/>
        <v>0</v>
      </c>
      <c r="H66" s="9">
        <f t="shared" si="20"/>
        <v>0</v>
      </c>
      <c r="I66" s="29">
        <f>INDEX(input_tonnages_no_div!$C$2:$Q$136,MATCH($A66,input_tonnages_no_div!$A$2:$A$136,0),MATCH(I$2,input_tonnages_no_div!$C$1:$Q$1,0))*$I$6*$I$7*MCF</f>
        <v>0</v>
      </c>
      <c r="J66" s="30">
        <f t="shared" si="74"/>
        <v>0</v>
      </c>
      <c r="K66" s="9">
        <f t="shared" si="75"/>
        <v>0</v>
      </c>
      <c r="L66" s="29">
        <f>INDEX(input_tonnages_no_div!$C$2:$Q$136,MATCH($A66,input_tonnages_no_div!$A$2:$A$136,0),MATCH(L$2,input_tonnages_no_div!$C$1:$Q$1,0))*$L$6*$L$7*MCF</f>
        <v>0</v>
      </c>
      <c r="M66" s="30">
        <f t="shared" si="76"/>
        <v>0</v>
      </c>
      <c r="N66" s="9">
        <f t="shared" si="77"/>
        <v>0</v>
      </c>
      <c r="O66" s="29">
        <f>INDEX(input_tonnages_no_div!$C$2:$Q$136,MATCH($A66,input_tonnages_no_div!$A$2:$A$136,0),MATCH(O$2,input_tonnages_no_div!$C$1:$Q$1,0))*$O$6*$O$7*MCF</f>
        <v>0</v>
      </c>
      <c r="P66" s="30">
        <f t="shared" si="78"/>
        <v>0</v>
      </c>
      <c r="Q66" s="9">
        <f t="shared" si="79"/>
        <v>0</v>
      </c>
      <c r="R66" s="29">
        <f>INDEX(input_tonnages_no_div!$C$2:$Q$136,MATCH($A66,input_tonnages_no_div!$A$2:$A$136,0),MATCH(R$2,input_tonnages_no_div!$C$1:$Q$1,0))*$R$6*$R$7*MCF</f>
        <v>0</v>
      </c>
      <c r="S66" s="30">
        <f t="shared" si="80"/>
        <v>0</v>
      </c>
      <c r="T66" s="9">
        <f t="shared" si="81"/>
        <v>0</v>
      </c>
      <c r="U66" s="29">
        <f>INDEX(input_tonnages_no_div!$C$2:$Q$136,MATCH($A66,input_tonnages_no_div!$A$2:$A$136,0),MATCH(U$2,input_tonnages_no_div!$C$1:$Q$1,0))*$U$6*$U$7*MCF</f>
        <v>0</v>
      </c>
      <c r="V66" s="30">
        <f t="shared" si="82"/>
        <v>0</v>
      </c>
      <c r="W66" s="9">
        <f t="shared" si="83"/>
        <v>0</v>
      </c>
      <c r="X66" s="29">
        <f>INDEX(input_tonnages_no_div!$C$2:$Q$136,MATCH($A66,input_tonnages_no_div!$A$2:$A$136,0),MATCH(X$2,input_tonnages_no_div!$C$1:$Q$1,0))*$X$6*$X$7*MCF</f>
        <v>0</v>
      </c>
      <c r="Y66" s="30">
        <f t="shared" si="53"/>
        <v>0</v>
      </c>
      <c r="Z66" s="9">
        <f t="shared" si="54"/>
        <v>0</v>
      </c>
      <c r="AA66" s="29">
        <f>INDEX(input_tonnages_no_div!$C$2:$Q$136,MATCH($A66,input_tonnages_no_div!$A$2:$A$136,0),MATCH(AA$2,input_tonnages_no_div!$C$1:$Q$1,0))*$AA$6*$AA$7*MCF</f>
        <v>0</v>
      </c>
      <c r="AB66" s="30">
        <f t="shared" si="31"/>
        <v>0</v>
      </c>
      <c r="AC66" s="9">
        <f t="shared" si="32"/>
        <v>0</v>
      </c>
      <c r="AD66" s="29">
        <f>INDEX(input_tonnages_no_div!$C$2:$Q$136,MATCH($A66,input_tonnages_no_div!$A$2:$A$136,0),MATCH(AD$2,input_tonnages_no_div!$C$1:$Q$1,0))*$AD$6*$AD$7*MCF</f>
        <v>0</v>
      </c>
      <c r="AE66" s="30">
        <f t="shared" si="84"/>
        <v>0</v>
      </c>
      <c r="AF66" s="9">
        <f t="shared" si="85"/>
        <v>0</v>
      </c>
      <c r="AG66" s="29">
        <f>INDEX(input_tonnages_no_div!$C$2:$Q$136,MATCH($A66,input_tonnages_no_div!$A$2:$A$136,0),MATCH(AG$2,input_tonnages_no_div!$C$1:$Q$1,0))*$AG$6*$AG$7*MCF</f>
        <v>0</v>
      </c>
      <c r="AH66" s="30">
        <f t="shared" si="35"/>
        <v>0</v>
      </c>
      <c r="AI66" s="9">
        <f t="shared" si="36"/>
        <v>0</v>
      </c>
      <c r="AJ66" s="29">
        <f>INDEX(input_tonnages_no_div!$C$2:$Q$136,MATCH($A66,input_tonnages_no_div!$A$2:$A$136,0),MATCH(AJ$2,input_tonnages_no_div!$C$1:$Q$1,0))*$AJ$6*$AJ$7*MCF</f>
        <v>0</v>
      </c>
      <c r="AK66" s="30">
        <f t="shared" si="56"/>
        <v>0</v>
      </c>
      <c r="AL66" s="9">
        <f t="shared" si="58"/>
        <v>0</v>
      </c>
      <c r="AM66" s="29">
        <f>INDEX(input_tonnages_no_div!$C$2:$Q$136,MATCH($A66,input_tonnages_no_div!$A$2:$A$136,0),MATCH(AM$2,input_tonnages_no_div!$C$1:$Q$1,0))*$AM$6*$AM$7*MCF</f>
        <v>0</v>
      </c>
      <c r="AN66" s="30">
        <f t="shared" si="57"/>
        <v>0</v>
      </c>
      <c r="AO66" s="9">
        <f t="shared" si="59"/>
        <v>0</v>
      </c>
      <c r="AP66" s="29">
        <f>INDEX(input_tonnages_no_div!$C$2:$Q$136,MATCH($A66,input_tonnages_no_div!$A$2:$A$136,0),MATCH(AP$2,input_tonnages_no_div!$C$1:$Q$1,0))*$AP$6*$AP$7*MCF</f>
        <v>0</v>
      </c>
      <c r="AQ66" s="30">
        <f t="shared" si="49"/>
        <v>0</v>
      </c>
      <c r="AR66" s="9">
        <f t="shared" si="55"/>
        <v>0</v>
      </c>
      <c r="AS66" s="55"/>
      <c r="AT66">
        <f t="shared" si="61"/>
        <v>54</v>
      </c>
      <c r="AU66" s="8">
        <f t="shared" si="62"/>
        <v>0</v>
      </c>
      <c r="AV66" s="8">
        <f t="shared" si="63"/>
        <v>0</v>
      </c>
      <c r="AW66" s="8">
        <f t="shared" si="64"/>
        <v>0</v>
      </c>
      <c r="AX66" s="8">
        <f t="shared" si="65"/>
        <v>0</v>
      </c>
      <c r="AY66" s="8">
        <f t="shared" si="66"/>
        <v>0</v>
      </c>
      <c r="AZ66" s="8">
        <f t="shared" si="67"/>
        <v>0</v>
      </c>
      <c r="BA66" s="8">
        <f t="shared" si="68"/>
        <v>0</v>
      </c>
      <c r="BB66" s="8">
        <f t="shared" si="69"/>
        <v>0</v>
      </c>
      <c r="BC66" s="8">
        <f t="shared" si="70"/>
        <v>0</v>
      </c>
      <c r="BD66" s="8">
        <f t="shared" si="71"/>
        <v>0</v>
      </c>
      <c r="BE66" s="8">
        <f t="shared" si="72"/>
        <v>0</v>
      </c>
      <c r="BF66" s="8">
        <f t="shared" si="73"/>
        <v>0</v>
      </c>
      <c r="BI66" s="55">
        <f t="shared" si="86"/>
        <v>0</v>
      </c>
      <c r="BJ66" s="55">
        <f t="shared" si="87"/>
        <v>0</v>
      </c>
      <c r="BK66" s="55">
        <f t="shared" si="88"/>
        <v>0</v>
      </c>
      <c r="BL66" s="55">
        <f t="shared" si="89"/>
        <v>0</v>
      </c>
      <c r="BM66" s="55">
        <f t="shared" si="90"/>
        <v>0</v>
      </c>
      <c r="BN66" s="55">
        <f t="shared" si="91"/>
        <v>0</v>
      </c>
      <c r="BO66" s="55">
        <f t="shared" si="92"/>
        <v>0</v>
      </c>
      <c r="BP66" s="55">
        <f t="shared" si="93"/>
        <v>0</v>
      </c>
      <c r="BQ66" s="55">
        <f t="shared" si="94"/>
        <v>0</v>
      </c>
      <c r="BR66" s="55">
        <f t="shared" si="95"/>
        <v>0</v>
      </c>
      <c r="BS66" s="55">
        <f t="shared" si="96"/>
        <v>0</v>
      </c>
      <c r="BT66" s="55">
        <f t="shared" si="50"/>
        <v>0</v>
      </c>
    </row>
    <row r="67" spans="1:72" x14ac:dyDescent="0.25">
      <c r="A67" s="6">
        <f>'DONNÉES '!B96</f>
        <v>55</v>
      </c>
      <c r="B67" s="8">
        <f t="shared" si="60"/>
        <v>0</v>
      </c>
      <c r="C67" s="29">
        <f>INDEX(input_tonnages_no_div!$C$2:$Q$136,MATCH($A67,input_tonnages_no_div!$A$2:$A$136,0),MATCH(C$2,input_tonnages_no_div!$C$1:$Q$1,0))*$C$6*$C$7*MCF</f>
        <v>0</v>
      </c>
      <c r="D67" s="30">
        <f t="shared" si="51"/>
        <v>0</v>
      </c>
      <c r="E67" s="9">
        <f t="shared" si="52"/>
        <v>0</v>
      </c>
      <c r="F67" s="29">
        <f>INDEX(input_tonnages_no_div!$C$2:$Q$136,MATCH($A67,input_tonnages_no_div!$A$2:$A$136,0),MATCH(F$2,input_tonnages_no_div!$C$1:$Q$1,0))*$F$6*$F$7*MCF</f>
        <v>0</v>
      </c>
      <c r="G67" s="30">
        <f t="shared" si="19"/>
        <v>0</v>
      </c>
      <c r="H67" s="9">
        <f t="shared" si="20"/>
        <v>0</v>
      </c>
      <c r="I67" s="29">
        <f>INDEX(input_tonnages_no_div!$C$2:$Q$136,MATCH($A67,input_tonnages_no_div!$A$2:$A$136,0),MATCH(I$2,input_tonnages_no_div!$C$1:$Q$1,0))*$I$6*$I$7*MCF</f>
        <v>0</v>
      </c>
      <c r="J67" s="30">
        <f t="shared" si="74"/>
        <v>0</v>
      </c>
      <c r="K67" s="9">
        <f t="shared" si="75"/>
        <v>0</v>
      </c>
      <c r="L67" s="29">
        <f>INDEX(input_tonnages_no_div!$C$2:$Q$136,MATCH($A67,input_tonnages_no_div!$A$2:$A$136,0),MATCH(L$2,input_tonnages_no_div!$C$1:$Q$1,0))*$L$6*$L$7*MCF</f>
        <v>0</v>
      </c>
      <c r="M67" s="30">
        <f t="shared" si="76"/>
        <v>0</v>
      </c>
      <c r="N67" s="9">
        <f t="shared" si="77"/>
        <v>0</v>
      </c>
      <c r="O67" s="29">
        <f>INDEX(input_tonnages_no_div!$C$2:$Q$136,MATCH($A67,input_tonnages_no_div!$A$2:$A$136,0),MATCH(O$2,input_tonnages_no_div!$C$1:$Q$1,0))*$O$6*$O$7*MCF</f>
        <v>0</v>
      </c>
      <c r="P67" s="30">
        <f t="shared" si="78"/>
        <v>0</v>
      </c>
      <c r="Q67" s="9">
        <f t="shared" si="79"/>
        <v>0</v>
      </c>
      <c r="R67" s="29">
        <f>INDEX(input_tonnages_no_div!$C$2:$Q$136,MATCH($A67,input_tonnages_no_div!$A$2:$A$136,0),MATCH(R$2,input_tonnages_no_div!$C$1:$Q$1,0))*$R$6*$R$7*MCF</f>
        <v>0</v>
      </c>
      <c r="S67" s="30">
        <f t="shared" si="80"/>
        <v>0</v>
      </c>
      <c r="T67" s="9">
        <f t="shared" si="81"/>
        <v>0</v>
      </c>
      <c r="U67" s="29">
        <f>INDEX(input_tonnages_no_div!$C$2:$Q$136,MATCH($A67,input_tonnages_no_div!$A$2:$A$136,0),MATCH(U$2,input_tonnages_no_div!$C$1:$Q$1,0))*$U$6*$U$7*MCF</f>
        <v>0</v>
      </c>
      <c r="V67" s="30">
        <f t="shared" si="82"/>
        <v>0</v>
      </c>
      <c r="W67" s="9">
        <f t="shared" si="83"/>
        <v>0</v>
      </c>
      <c r="X67" s="29">
        <f>INDEX(input_tonnages_no_div!$C$2:$Q$136,MATCH($A67,input_tonnages_no_div!$A$2:$A$136,0),MATCH(X$2,input_tonnages_no_div!$C$1:$Q$1,0))*$X$6*$X$7*MCF</f>
        <v>0</v>
      </c>
      <c r="Y67" s="30">
        <f t="shared" si="53"/>
        <v>0</v>
      </c>
      <c r="Z67" s="9">
        <f t="shared" si="54"/>
        <v>0</v>
      </c>
      <c r="AA67" s="29">
        <f>INDEX(input_tonnages_no_div!$C$2:$Q$136,MATCH($A67,input_tonnages_no_div!$A$2:$A$136,0),MATCH(AA$2,input_tonnages_no_div!$C$1:$Q$1,0))*$AA$6*$AA$7*MCF</f>
        <v>0</v>
      </c>
      <c r="AB67" s="30">
        <f t="shared" si="31"/>
        <v>0</v>
      </c>
      <c r="AC67" s="9">
        <f t="shared" si="32"/>
        <v>0</v>
      </c>
      <c r="AD67" s="29">
        <f>INDEX(input_tonnages_no_div!$C$2:$Q$136,MATCH($A67,input_tonnages_no_div!$A$2:$A$136,0),MATCH(AD$2,input_tonnages_no_div!$C$1:$Q$1,0))*$AD$6*$AD$7*MCF</f>
        <v>0</v>
      </c>
      <c r="AE67" s="30">
        <f t="shared" si="84"/>
        <v>0</v>
      </c>
      <c r="AF67" s="9">
        <f t="shared" si="85"/>
        <v>0</v>
      </c>
      <c r="AG67" s="29">
        <f>INDEX(input_tonnages_no_div!$C$2:$Q$136,MATCH($A67,input_tonnages_no_div!$A$2:$A$136,0),MATCH(AG$2,input_tonnages_no_div!$C$1:$Q$1,0))*$AG$6*$AG$7*MCF</f>
        <v>0</v>
      </c>
      <c r="AH67" s="30">
        <f t="shared" si="35"/>
        <v>0</v>
      </c>
      <c r="AI67" s="9">
        <f t="shared" si="36"/>
        <v>0</v>
      </c>
      <c r="AJ67" s="29">
        <f>INDEX(input_tonnages_no_div!$C$2:$Q$136,MATCH($A67,input_tonnages_no_div!$A$2:$A$136,0),MATCH(AJ$2,input_tonnages_no_div!$C$1:$Q$1,0))*$AJ$6*$AJ$7*MCF</f>
        <v>0</v>
      </c>
      <c r="AK67" s="30">
        <f t="shared" si="56"/>
        <v>0</v>
      </c>
      <c r="AL67" s="9">
        <f t="shared" si="58"/>
        <v>0</v>
      </c>
      <c r="AM67" s="29">
        <f>INDEX(input_tonnages_no_div!$C$2:$Q$136,MATCH($A67,input_tonnages_no_div!$A$2:$A$136,0),MATCH(AM$2,input_tonnages_no_div!$C$1:$Q$1,0))*$AM$6*$AM$7*MCF</f>
        <v>0</v>
      </c>
      <c r="AN67" s="30">
        <f t="shared" si="57"/>
        <v>0</v>
      </c>
      <c r="AO67" s="9">
        <f t="shared" si="59"/>
        <v>0</v>
      </c>
      <c r="AP67" s="29">
        <f>INDEX(input_tonnages_no_div!$C$2:$Q$136,MATCH($A67,input_tonnages_no_div!$A$2:$A$136,0),MATCH(AP$2,input_tonnages_no_div!$C$1:$Q$1,0))*$AP$6*$AP$7*MCF</f>
        <v>0</v>
      </c>
      <c r="AQ67" s="30">
        <f t="shared" si="49"/>
        <v>0</v>
      </c>
      <c r="AR67" s="9">
        <f t="shared" si="55"/>
        <v>0</v>
      </c>
      <c r="AS67" s="55"/>
      <c r="AT67">
        <f t="shared" si="61"/>
        <v>55</v>
      </c>
      <c r="AU67" s="8">
        <f t="shared" si="62"/>
        <v>0</v>
      </c>
      <c r="AV67" s="8">
        <f t="shared" si="63"/>
        <v>0</v>
      </c>
      <c r="AW67" s="8">
        <f t="shared" si="64"/>
        <v>0</v>
      </c>
      <c r="AX67" s="8">
        <f t="shared" si="65"/>
        <v>0</v>
      </c>
      <c r="AY67" s="8">
        <f t="shared" si="66"/>
        <v>0</v>
      </c>
      <c r="AZ67" s="8">
        <f t="shared" si="67"/>
        <v>0</v>
      </c>
      <c r="BA67" s="8">
        <f t="shared" si="68"/>
        <v>0</v>
      </c>
      <c r="BB67" s="8">
        <f t="shared" si="69"/>
        <v>0</v>
      </c>
      <c r="BC67" s="8">
        <f t="shared" si="70"/>
        <v>0</v>
      </c>
      <c r="BD67" s="8">
        <f t="shared" si="71"/>
        <v>0</v>
      </c>
      <c r="BE67" s="8">
        <f t="shared" si="72"/>
        <v>0</v>
      </c>
      <c r="BF67" s="8">
        <f t="shared" si="73"/>
        <v>0</v>
      </c>
      <c r="BI67" s="55">
        <f t="shared" si="86"/>
        <v>0</v>
      </c>
      <c r="BJ67" s="55">
        <f t="shared" si="87"/>
        <v>0</v>
      </c>
      <c r="BK67" s="55">
        <f t="shared" si="88"/>
        <v>0</v>
      </c>
      <c r="BL67" s="55">
        <f t="shared" si="89"/>
        <v>0</v>
      </c>
      <c r="BM67" s="55">
        <f t="shared" si="90"/>
        <v>0</v>
      </c>
      <c r="BN67" s="55">
        <f t="shared" si="91"/>
        <v>0</v>
      </c>
      <c r="BO67" s="55">
        <f t="shared" si="92"/>
        <v>0</v>
      </c>
      <c r="BP67" s="55">
        <f t="shared" si="93"/>
        <v>0</v>
      </c>
      <c r="BQ67" s="55">
        <f t="shared" si="94"/>
        <v>0</v>
      </c>
      <c r="BR67" s="55">
        <f t="shared" si="95"/>
        <v>0</v>
      </c>
      <c r="BS67" s="55">
        <f t="shared" si="96"/>
        <v>0</v>
      </c>
      <c r="BT67" s="55">
        <f t="shared" si="50"/>
        <v>0</v>
      </c>
    </row>
    <row r="68" spans="1:72" x14ac:dyDescent="0.25">
      <c r="A68" s="6">
        <f>'DONNÉES '!B97</f>
        <v>56</v>
      </c>
      <c r="B68" s="8">
        <f t="shared" si="60"/>
        <v>0</v>
      </c>
      <c r="C68" s="29">
        <f>INDEX(input_tonnages_no_div!$C$2:$Q$136,MATCH($A68,input_tonnages_no_div!$A$2:$A$136,0),MATCH(C$2,input_tonnages_no_div!$C$1:$Q$1,0))*$C$6*$C$7*MCF</f>
        <v>0</v>
      </c>
      <c r="D68" s="30">
        <f t="shared" si="51"/>
        <v>0</v>
      </c>
      <c r="E68" s="9">
        <f t="shared" si="52"/>
        <v>0</v>
      </c>
      <c r="F68" s="29">
        <f>INDEX(input_tonnages_no_div!$C$2:$Q$136,MATCH($A68,input_tonnages_no_div!$A$2:$A$136,0),MATCH(F$2,input_tonnages_no_div!$C$1:$Q$1,0))*$F$6*$F$7*MCF</f>
        <v>0</v>
      </c>
      <c r="G68" s="30">
        <f t="shared" si="19"/>
        <v>0</v>
      </c>
      <c r="H68" s="9">
        <f t="shared" si="20"/>
        <v>0</v>
      </c>
      <c r="I68" s="29">
        <f>INDEX(input_tonnages_no_div!$C$2:$Q$136,MATCH($A68,input_tonnages_no_div!$A$2:$A$136,0),MATCH(I$2,input_tonnages_no_div!$C$1:$Q$1,0))*$I$6*$I$7*MCF</f>
        <v>0</v>
      </c>
      <c r="J68" s="30">
        <f t="shared" si="74"/>
        <v>0</v>
      </c>
      <c r="K68" s="9">
        <f t="shared" si="75"/>
        <v>0</v>
      </c>
      <c r="L68" s="29">
        <f>INDEX(input_tonnages_no_div!$C$2:$Q$136,MATCH($A68,input_tonnages_no_div!$A$2:$A$136,0),MATCH(L$2,input_tonnages_no_div!$C$1:$Q$1,0))*$L$6*$L$7*MCF</f>
        <v>0</v>
      </c>
      <c r="M68" s="30">
        <f t="shared" si="76"/>
        <v>0</v>
      </c>
      <c r="N68" s="9">
        <f t="shared" si="77"/>
        <v>0</v>
      </c>
      <c r="O68" s="29">
        <f>INDEX(input_tonnages_no_div!$C$2:$Q$136,MATCH($A68,input_tonnages_no_div!$A$2:$A$136,0),MATCH(O$2,input_tonnages_no_div!$C$1:$Q$1,0))*$O$6*$O$7*MCF</f>
        <v>0</v>
      </c>
      <c r="P68" s="30">
        <f t="shared" si="78"/>
        <v>0</v>
      </c>
      <c r="Q68" s="9">
        <f t="shared" si="79"/>
        <v>0</v>
      </c>
      <c r="R68" s="29">
        <f>INDEX(input_tonnages_no_div!$C$2:$Q$136,MATCH($A68,input_tonnages_no_div!$A$2:$A$136,0),MATCH(R$2,input_tonnages_no_div!$C$1:$Q$1,0))*$R$6*$R$7*MCF</f>
        <v>0</v>
      </c>
      <c r="S68" s="30">
        <f t="shared" si="80"/>
        <v>0</v>
      </c>
      <c r="T68" s="9">
        <f t="shared" si="81"/>
        <v>0</v>
      </c>
      <c r="U68" s="29">
        <f>INDEX(input_tonnages_no_div!$C$2:$Q$136,MATCH($A68,input_tonnages_no_div!$A$2:$A$136,0),MATCH(U$2,input_tonnages_no_div!$C$1:$Q$1,0))*$U$6*$U$7*MCF</f>
        <v>0</v>
      </c>
      <c r="V68" s="30">
        <f t="shared" si="82"/>
        <v>0</v>
      </c>
      <c r="W68" s="9">
        <f t="shared" si="83"/>
        <v>0</v>
      </c>
      <c r="X68" s="29">
        <f>INDEX(input_tonnages_no_div!$C$2:$Q$136,MATCH($A68,input_tonnages_no_div!$A$2:$A$136,0),MATCH(X$2,input_tonnages_no_div!$C$1:$Q$1,0))*$X$6*$X$7*MCF</f>
        <v>0</v>
      </c>
      <c r="Y68" s="30">
        <f t="shared" si="53"/>
        <v>0</v>
      </c>
      <c r="Z68" s="9">
        <f t="shared" si="54"/>
        <v>0</v>
      </c>
      <c r="AA68" s="29">
        <f>INDEX(input_tonnages_no_div!$C$2:$Q$136,MATCH($A68,input_tonnages_no_div!$A$2:$A$136,0),MATCH(AA$2,input_tonnages_no_div!$C$1:$Q$1,0))*$AA$6*$AA$7*MCF</f>
        <v>0</v>
      </c>
      <c r="AB68" s="30">
        <f t="shared" si="31"/>
        <v>0</v>
      </c>
      <c r="AC68" s="9">
        <f t="shared" si="32"/>
        <v>0</v>
      </c>
      <c r="AD68" s="29">
        <f>INDEX(input_tonnages_no_div!$C$2:$Q$136,MATCH($A68,input_tonnages_no_div!$A$2:$A$136,0),MATCH(AD$2,input_tonnages_no_div!$C$1:$Q$1,0))*$AD$6*$AD$7*MCF</f>
        <v>0</v>
      </c>
      <c r="AE68" s="30">
        <f t="shared" si="84"/>
        <v>0</v>
      </c>
      <c r="AF68" s="9">
        <f t="shared" si="85"/>
        <v>0</v>
      </c>
      <c r="AG68" s="29">
        <f>INDEX(input_tonnages_no_div!$C$2:$Q$136,MATCH($A68,input_tonnages_no_div!$A$2:$A$136,0),MATCH(AG$2,input_tonnages_no_div!$C$1:$Q$1,0))*$AG$6*$AG$7*MCF</f>
        <v>0</v>
      </c>
      <c r="AH68" s="30">
        <f t="shared" si="35"/>
        <v>0</v>
      </c>
      <c r="AI68" s="9">
        <f t="shared" si="36"/>
        <v>0</v>
      </c>
      <c r="AJ68" s="29">
        <f>INDEX(input_tonnages_no_div!$C$2:$Q$136,MATCH($A68,input_tonnages_no_div!$A$2:$A$136,0),MATCH(AJ$2,input_tonnages_no_div!$C$1:$Q$1,0))*$AJ$6*$AJ$7*MCF</f>
        <v>0</v>
      </c>
      <c r="AK68" s="30">
        <f t="shared" si="56"/>
        <v>0</v>
      </c>
      <c r="AL68" s="9">
        <f t="shared" si="58"/>
        <v>0</v>
      </c>
      <c r="AM68" s="29">
        <f>INDEX(input_tonnages_no_div!$C$2:$Q$136,MATCH($A68,input_tonnages_no_div!$A$2:$A$136,0),MATCH(AM$2,input_tonnages_no_div!$C$1:$Q$1,0))*$AM$6*$AM$7*MCF</f>
        <v>0</v>
      </c>
      <c r="AN68" s="30">
        <f t="shared" si="57"/>
        <v>0</v>
      </c>
      <c r="AO68" s="9">
        <f t="shared" si="59"/>
        <v>0</v>
      </c>
      <c r="AP68" s="29">
        <f>INDEX(input_tonnages_no_div!$C$2:$Q$136,MATCH($A68,input_tonnages_no_div!$A$2:$A$136,0),MATCH(AP$2,input_tonnages_no_div!$C$1:$Q$1,0))*$AP$6*$AP$7*MCF</f>
        <v>0</v>
      </c>
      <c r="AQ68" s="30">
        <f t="shared" si="49"/>
        <v>0</v>
      </c>
      <c r="AR68" s="9">
        <f t="shared" si="55"/>
        <v>0</v>
      </c>
      <c r="AS68" s="55"/>
      <c r="AT68">
        <f t="shared" si="61"/>
        <v>56</v>
      </c>
      <c r="AU68" s="8">
        <f t="shared" si="62"/>
        <v>0</v>
      </c>
      <c r="AV68" s="8">
        <f t="shared" si="63"/>
        <v>0</v>
      </c>
      <c r="AW68" s="8">
        <f t="shared" si="64"/>
        <v>0</v>
      </c>
      <c r="AX68" s="8">
        <f t="shared" si="65"/>
        <v>0</v>
      </c>
      <c r="AY68" s="8">
        <f t="shared" si="66"/>
        <v>0</v>
      </c>
      <c r="AZ68" s="8">
        <f t="shared" si="67"/>
        <v>0</v>
      </c>
      <c r="BA68" s="8">
        <f t="shared" si="68"/>
        <v>0</v>
      </c>
      <c r="BB68" s="8">
        <f t="shared" si="69"/>
        <v>0</v>
      </c>
      <c r="BC68" s="8">
        <f t="shared" si="70"/>
        <v>0</v>
      </c>
      <c r="BD68" s="8">
        <f t="shared" si="71"/>
        <v>0</v>
      </c>
      <c r="BE68" s="8">
        <f t="shared" si="72"/>
        <v>0</v>
      </c>
      <c r="BF68" s="8">
        <f t="shared" si="73"/>
        <v>0</v>
      </c>
      <c r="BI68" s="55">
        <f t="shared" si="86"/>
        <v>0</v>
      </c>
      <c r="BJ68" s="55">
        <f t="shared" si="87"/>
        <v>0</v>
      </c>
      <c r="BK68" s="55">
        <f t="shared" si="88"/>
        <v>0</v>
      </c>
      <c r="BL68" s="55">
        <f t="shared" si="89"/>
        <v>0</v>
      </c>
      <c r="BM68" s="55">
        <f t="shared" si="90"/>
        <v>0</v>
      </c>
      <c r="BN68" s="55">
        <f t="shared" si="91"/>
        <v>0</v>
      </c>
      <c r="BO68" s="55">
        <f t="shared" si="92"/>
        <v>0</v>
      </c>
      <c r="BP68" s="55">
        <f t="shared" si="93"/>
        <v>0</v>
      </c>
      <c r="BQ68" s="55">
        <f t="shared" si="94"/>
        <v>0</v>
      </c>
      <c r="BR68" s="55">
        <f t="shared" si="95"/>
        <v>0</v>
      </c>
      <c r="BS68" s="55">
        <f t="shared" si="96"/>
        <v>0</v>
      </c>
      <c r="BT68" s="55">
        <f t="shared" si="50"/>
        <v>0</v>
      </c>
    </row>
    <row r="69" spans="1:72" x14ac:dyDescent="0.25">
      <c r="A69" s="6">
        <f>'DONNÉES '!B98</f>
        <v>57</v>
      </c>
      <c r="B69" s="8">
        <f t="shared" si="60"/>
        <v>0</v>
      </c>
      <c r="C69" s="29">
        <f>INDEX(input_tonnages_no_div!$C$2:$Q$136,MATCH($A69,input_tonnages_no_div!$A$2:$A$136,0),MATCH(C$2,input_tonnages_no_div!$C$1:$Q$1,0))*$C$6*$C$7*MCF</f>
        <v>0</v>
      </c>
      <c r="D69" s="30">
        <f t="shared" si="51"/>
        <v>0</v>
      </c>
      <c r="E69" s="9">
        <f t="shared" si="52"/>
        <v>0</v>
      </c>
      <c r="F69" s="29">
        <f>INDEX(input_tonnages_no_div!$C$2:$Q$136,MATCH($A69,input_tonnages_no_div!$A$2:$A$136,0),MATCH(F$2,input_tonnages_no_div!$C$1:$Q$1,0))*$F$6*$F$7*MCF</f>
        <v>0</v>
      </c>
      <c r="G69" s="30">
        <f t="shared" si="19"/>
        <v>0</v>
      </c>
      <c r="H69" s="9">
        <f t="shared" si="20"/>
        <v>0</v>
      </c>
      <c r="I69" s="29">
        <f>INDEX(input_tonnages_no_div!$C$2:$Q$136,MATCH($A69,input_tonnages_no_div!$A$2:$A$136,0),MATCH(I$2,input_tonnages_no_div!$C$1:$Q$1,0))*$I$6*$I$7*MCF</f>
        <v>0</v>
      </c>
      <c r="J69" s="30">
        <f t="shared" si="74"/>
        <v>0</v>
      </c>
      <c r="K69" s="9">
        <f t="shared" si="75"/>
        <v>0</v>
      </c>
      <c r="L69" s="29">
        <f>INDEX(input_tonnages_no_div!$C$2:$Q$136,MATCH($A69,input_tonnages_no_div!$A$2:$A$136,0),MATCH(L$2,input_tonnages_no_div!$C$1:$Q$1,0))*$L$6*$L$7*MCF</f>
        <v>0</v>
      </c>
      <c r="M69" s="30">
        <f t="shared" si="76"/>
        <v>0</v>
      </c>
      <c r="N69" s="9">
        <f t="shared" si="77"/>
        <v>0</v>
      </c>
      <c r="O69" s="29">
        <f>INDEX(input_tonnages_no_div!$C$2:$Q$136,MATCH($A69,input_tonnages_no_div!$A$2:$A$136,0),MATCH(O$2,input_tonnages_no_div!$C$1:$Q$1,0))*$O$6*$O$7*MCF</f>
        <v>0</v>
      </c>
      <c r="P69" s="30">
        <f t="shared" si="78"/>
        <v>0</v>
      </c>
      <c r="Q69" s="9">
        <f t="shared" si="79"/>
        <v>0</v>
      </c>
      <c r="R69" s="29">
        <f>INDEX(input_tonnages_no_div!$C$2:$Q$136,MATCH($A69,input_tonnages_no_div!$A$2:$A$136,0),MATCH(R$2,input_tonnages_no_div!$C$1:$Q$1,0))*$R$6*$R$7*MCF</f>
        <v>0</v>
      </c>
      <c r="S69" s="30">
        <f t="shared" si="80"/>
        <v>0</v>
      </c>
      <c r="T69" s="9">
        <f t="shared" si="81"/>
        <v>0</v>
      </c>
      <c r="U69" s="29">
        <f>INDEX(input_tonnages_no_div!$C$2:$Q$136,MATCH($A69,input_tonnages_no_div!$A$2:$A$136,0),MATCH(U$2,input_tonnages_no_div!$C$1:$Q$1,0))*$U$6*$U$7*MCF</f>
        <v>0</v>
      </c>
      <c r="V69" s="30">
        <f t="shared" si="82"/>
        <v>0</v>
      </c>
      <c r="W69" s="9">
        <f t="shared" si="83"/>
        <v>0</v>
      </c>
      <c r="X69" s="29">
        <f>INDEX(input_tonnages_no_div!$C$2:$Q$136,MATCH($A69,input_tonnages_no_div!$A$2:$A$136,0),MATCH(X$2,input_tonnages_no_div!$C$1:$Q$1,0))*$X$6*$X$7*MCF</f>
        <v>0</v>
      </c>
      <c r="Y69" s="30">
        <f t="shared" si="53"/>
        <v>0</v>
      </c>
      <c r="Z69" s="9">
        <f t="shared" si="54"/>
        <v>0</v>
      </c>
      <c r="AA69" s="29">
        <f>INDEX(input_tonnages_no_div!$C$2:$Q$136,MATCH($A69,input_tonnages_no_div!$A$2:$A$136,0),MATCH(AA$2,input_tonnages_no_div!$C$1:$Q$1,0))*$AA$6*$AA$7*MCF</f>
        <v>0</v>
      </c>
      <c r="AB69" s="30">
        <f t="shared" si="31"/>
        <v>0</v>
      </c>
      <c r="AC69" s="9">
        <f t="shared" si="32"/>
        <v>0</v>
      </c>
      <c r="AD69" s="29">
        <f>INDEX(input_tonnages_no_div!$C$2:$Q$136,MATCH($A69,input_tonnages_no_div!$A$2:$A$136,0),MATCH(AD$2,input_tonnages_no_div!$C$1:$Q$1,0))*$AD$6*$AD$7*MCF</f>
        <v>0</v>
      </c>
      <c r="AE69" s="30">
        <f t="shared" si="84"/>
        <v>0</v>
      </c>
      <c r="AF69" s="9">
        <f t="shared" si="85"/>
        <v>0</v>
      </c>
      <c r="AG69" s="29">
        <f>INDEX(input_tonnages_no_div!$C$2:$Q$136,MATCH($A69,input_tonnages_no_div!$A$2:$A$136,0),MATCH(AG$2,input_tonnages_no_div!$C$1:$Q$1,0))*$AG$6*$AG$7*MCF</f>
        <v>0</v>
      </c>
      <c r="AH69" s="30">
        <f t="shared" si="35"/>
        <v>0</v>
      </c>
      <c r="AI69" s="9">
        <f t="shared" si="36"/>
        <v>0</v>
      </c>
      <c r="AJ69" s="29">
        <f>INDEX(input_tonnages_no_div!$C$2:$Q$136,MATCH($A69,input_tonnages_no_div!$A$2:$A$136,0),MATCH(AJ$2,input_tonnages_no_div!$C$1:$Q$1,0))*$AJ$6*$AJ$7*MCF</f>
        <v>0</v>
      </c>
      <c r="AK69" s="30">
        <f t="shared" si="56"/>
        <v>0</v>
      </c>
      <c r="AL69" s="9">
        <f t="shared" si="58"/>
        <v>0</v>
      </c>
      <c r="AM69" s="29">
        <f>INDEX(input_tonnages_no_div!$C$2:$Q$136,MATCH($A69,input_tonnages_no_div!$A$2:$A$136,0),MATCH(AM$2,input_tonnages_no_div!$C$1:$Q$1,0))*$AM$6*$AM$7*MCF</f>
        <v>0</v>
      </c>
      <c r="AN69" s="30">
        <f t="shared" si="57"/>
        <v>0</v>
      </c>
      <c r="AO69" s="9">
        <f t="shared" si="59"/>
        <v>0</v>
      </c>
      <c r="AP69" s="29">
        <f>INDEX(input_tonnages_no_div!$C$2:$Q$136,MATCH($A69,input_tonnages_no_div!$A$2:$A$136,0),MATCH(AP$2,input_tonnages_no_div!$C$1:$Q$1,0))*$AP$6*$AP$7*MCF</f>
        <v>0</v>
      </c>
      <c r="AQ69" s="30">
        <f t="shared" si="49"/>
        <v>0</v>
      </c>
      <c r="AR69" s="9">
        <f t="shared" si="55"/>
        <v>0</v>
      </c>
      <c r="AS69" s="55"/>
      <c r="AT69">
        <f t="shared" si="61"/>
        <v>57</v>
      </c>
      <c r="AU69" s="8">
        <f t="shared" si="62"/>
        <v>0</v>
      </c>
      <c r="AV69" s="8">
        <f t="shared" si="63"/>
        <v>0</v>
      </c>
      <c r="AW69" s="8">
        <f t="shared" si="64"/>
        <v>0</v>
      </c>
      <c r="AX69" s="8">
        <f t="shared" si="65"/>
        <v>0</v>
      </c>
      <c r="AY69" s="8">
        <f t="shared" si="66"/>
        <v>0</v>
      </c>
      <c r="AZ69" s="8">
        <f t="shared" si="67"/>
        <v>0</v>
      </c>
      <c r="BA69" s="8">
        <f t="shared" si="68"/>
        <v>0</v>
      </c>
      <c r="BB69" s="8">
        <f t="shared" si="69"/>
        <v>0</v>
      </c>
      <c r="BC69" s="8">
        <f t="shared" si="70"/>
        <v>0</v>
      </c>
      <c r="BD69" s="8">
        <f t="shared" si="71"/>
        <v>0</v>
      </c>
      <c r="BE69" s="8">
        <f t="shared" si="72"/>
        <v>0</v>
      </c>
      <c r="BF69" s="8">
        <f t="shared" si="73"/>
        <v>0</v>
      </c>
      <c r="BI69" s="55">
        <f t="shared" si="86"/>
        <v>0</v>
      </c>
      <c r="BJ69" s="55">
        <f t="shared" si="87"/>
        <v>0</v>
      </c>
      <c r="BK69" s="55">
        <f t="shared" si="88"/>
        <v>0</v>
      </c>
      <c r="BL69" s="55">
        <f t="shared" si="89"/>
        <v>0</v>
      </c>
      <c r="BM69" s="55">
        <f t="shared" si="90"/>
        <v>0</v>
      </c>
      <c r="BN69" s="55">
        <f t="shared" si="91"/>
        <v>0</v>
      </c>
      <c r="BO69" s="55">
        <f t="shared" si="92"/>
        <v>0</v>
      </c>
      <c r="BP69" s="55">
        <f t="shared" si="93"/>
        <v>0</v>
      </c>
      <c r="BQ69" s="55">
        <f t="shared" si="94"/>
        <v>0</v>
      </c>
      <c r="BR69" s="55">
        <f t="shared" si="95"/>
        <v>0</v>
      </c>
      <c r="BS69" s="55">
        <f t="shared" si="96"/>
        <v>0</v>
      </c>
      <c r="BT69" s="55">
        <f t="shared" si="50"/>
        <v>0</v>
      </c>
    </row>
    <row r="70" spans="1:72" x14ac:dyDescent="0.25">
      <c r="A70" s="6">
        <f>'DONNÉES '!B99</f>
        <v>58</v>
      </c>
      <c r="B70" s="8">
        <f t="shared" si="60"/>
        <v>0</v>
      </c>
      <c r="C70" s="29">
        <f>INDEX(input_tonnages_no_div!$C$2:$Q$136,MATCH($A70,input_tonnages_no_div!$A$2:$A$136,0),MATCH(C$2,input_tonnages_no_div!$C$1:$Q$1,0))*$C$6*$C$7*MCF</f>
        <v>0</v>
      </c>
      <c r="D70" s="30">
        <f t="shared" si="51"/>
        <v>0</v>
      </c>
      <c r="E70" s="9">
        <f t="shared" si="52"/>
        <v>0</v>
      </c>
      <c r="F70" s="29">
        <f>INDEX(input_tonnages_no_div!$C$2:$Q$136,MATCH($A70,input_tonnages_no_div!$A$2:$A$136,0),MATCH(F$2,input_tonnages_no_div!$C$1:$Q$1,0))*$F$6*$F$7*MCF</f>
        <v>0</v>
      </c>
      <c r="G70" s="30">
        <f t="shared" si="19"/>
        <v>0</v>
      </c>
      <c r="H70" s="9">
        <f t="shared" si="20"/>
        <v>0</v>
      </c>
      <c r="I70" s="29">
        <f>INDEX(input_tonnages_no_div!$C$2:$Q$136,MATCH($A70,input_tonnages_no_div!$A$2:$A$136,0),MATCH(I$2,input_tonnages_no_div!$C$1:$Q$1,0))*$I$6*$I$7*MCF</f>
        <v>0</v>
      </c>
      <c r="J70" s="30">
        <f t="shared" si="74"/>
        <v>0</v>
      </c>
      <c r="K70" s="9">
        <f t="shared" si="75"/>
        <v>0</v>
      </c>
      <c r="L70" s="29">
        <f>INDEX(input_tonnages_no_div!$C$2:$Q$136,MATCH($A70,input_tonnages_no_div!$A$2:$A$136,0),MATCH(L$2,input_tonnages_no_div!$C$1:$Q$1,0))*$L$6*$L$7*MCF</f>
        <v>0</v>
      </c>
      <c r="M70" s="30">
        <f t="shared" si="76"/>
        <v>0</v>
      </c>
      <c r="N70" s="9">
        <f t="shared" si="77"/>
        <v>0</v>
      </c>
      <c r="O70" s="29">
        <f>INDEX(input_tonnages_no_div!$C$2:$Q$136,MATCH($A70,input_tonnages_no_div!$A$2:$A$136,0),MATCH(O$2,input_tonnages_no_div!$C$1:$Q$1,0))*$O$6*$O$7*MCF</f>
        <v>0</v>
      </c>
      <c r="P70" s="30">
        <f t="shared" si="78"/>
        <v>0</v>
      </c>
      <c r="Q70" s="9">
        <f t="shared" si="79"/>
        <v>0</v>
      </c>
      <c r="R70" s="29">
        <f>INDEX(input_tonnages_no_div!$C$2:$Q$136,MATCH($A70,input_tonnages_no_div!$A$2:$A$136,0),MATCH(R$2,input_tonnages_no_div!$C$1:$Q$1,0))*$R$6*$R$7*MCF</f>
        <v>0</v>
      </c>
      <c r="S70" s="30">
        <f t="shared" si="80"/>
        <v>0</v>
      </c>
      <c r="T70" s="9">
        <f t="shared" si="81"/>
        <v>0</v>
      </c>
      <c r="U70" s="29">
        <f>INDEX(input_tonnages_no_div!$C$2:$Q$136,MATCH($A70,input_tonnages_no_div!$A$2:$A$136,0),MATCH(U$2,input_tonnages_no_div!$C$1:$Q$1,0))*$U$6*$U$7*MCF</f>
        <v>0</v>
      </c>
      <c r="V70" s="30">
        <f t="shared" si="82"/>
        <v>0</v>
      </c>
      <c r="W70" s="9">
        <f t="shared" si="83"/>
        <v>0</v>
      </c>
      <c r="X70" s="29">
        <f>INDEX(input_tonnages_no_div!$C$2:$Q$136,MATCH($A70,input_tonnages_no_div!$A$2:$A$136,0),MATCH(X$2,input_tonnages_no_div!$C$1:$Q$1,0))*$X$6*$X$7*MCF</f>
        <v>0</v>
      </c>
      <c r="Y70" s="30">
        <f t="shared" si="53"/>
        <v>0</v>
      </c>
      <c r="Z70" s="9">
        <f t="shared" si="54"/>
        <v>0</v>
      </c>
      <c r="AA70" s="29">
        <f>INDEX(input_tonnages_no_div!$C$2:$Q$136,MATCH($A70,input_tonnages_no_div!$A$2:$A$136,0),MATCH(AA$2,input_tonnages_no_div!$C$1:$Q$1,0))*$AA$6*$AA$7*MCF</f>
        <v>0</v>
      </c>
      <c r="AB70" s="30">
        <f t="shared" si="31"/>
        <v>0</v>
      </c>
      <c r="AC70" s="9">
        <f t="shared" si="32"/>
        <v>0</v>
      </c>
      <c r="AD70" s="29">
        <f>INDEX(input_tonnages_no_div!$C$2:$Q$136,MATCH($A70,input_tonnages_no_div!$A$2:$A$136,0),MATCH(AD$2,input_tonnages_no_div!$C$1:$Q$1,0))*$AD$6*$AD$7*MCF</f>
        <v>0</v>
      </c>
      <c r="AE70" s="30">
        <f t="shared" si="84"/>
        <v>0</v>
      </c>
      <c r="AF70" s="9">
        <f t="shared" si="85"/>
        <v>0</v>
      </c>
      <c r="AG70" s="29">
        <f>INDEX(input_tonnages_no_div!$C$2:$Q$136,MATCH($A70,input_tonnages_no_div!$A$2:$A$136,0),MATCH(AG$2,input_tonnages_no_div!$C$1:$Q$1,0))*$AG$6*$AG$7*MCF</f>
        <v>0</v>
      </c>
      <c r="AH70" s="30">
        <f t="shared" si="35"/>
        <v>0</v>
      </c>
      <c r="AI70" s="9">
        <f t="shared" si="36"/>
        <v>0</v>
      </c>
      <c r="AJ70" s="29">
        <f>INDEX(input_tonnages_no_div!$C$2:$Q$136,MATCH($A70,input_tonnages_no_div!$A$2:$A$136,0),MATCH(AJ$2,input_tonnages_no_div!$C$1:$Q$1,0))*$AJ$6*$AJ$7*MCF</f>
        <v>0</v>
      </c>
      <c r="AK70" s="30">
        <f t="shared" si="56"/>
        <v>0</v>
      </c>
      <c r="AL70" s="9">
        <f t="shared" si="58"/>
        <v>0</v>
      </c>
      <c r="AM70" s="29">
        <f>INDEX(input_tonnages_no_div!$C$2:$Q$136,MATCH($A70,input_tonnages_no_div!$A$2:$A$136,0),MATCH(AM$2,input_tonnages_no_div!$C$1:$Q$1,0))*$AM$6*$AM$7*MCF</f>
        <v>0</v>
      </c>
      <c r="AN70" s="30">
        <f t="shared" si="57"/>
        <v>0</v>
      </c>
      <c r="AO70" s="9">
        <f t="shared" si="59"/>
        <v>0</v>
      </c>
      <c r="AP70" s="29">
        <f>INDEX(input_tonnages_no_div!$C$2:$Q$136,MATCH($A70,input_tonnages_no_div!$A$2:$A$136,0),MATCH(AP$2,input_tonnages_no_div!$C$1:$Q$1,0))*$AP$6*$AP$7*MCF</f>
        <v>0</v>
      </c>
      <c r="AQ70" s="30">
        <f t="shared" si="49"/>
        <v>0</v>
      </c>
      <c r="AR70" s="9">
        <f t="shared" si="55"/>
        <v>0</v>
      </c>
      <c r="AS70" s="55"/>
      <c r="AT70">
        <f t="shared" si="61"/>
        <v>58</v>
      </c>
      <c r="AU70" s="8">
        <f t="shared" si="62"/>
        <v>0</v>
      </c>
      <c r="AV70" s="8">
        <f t="shared" si="63"/>
        <v>0</v>
      </c>
      <c r="AW70" s="8">
        <f t="shared" si="64"/>
        <v>0</v>
      </c>
      <c r="AX70" s="8">
        <f t="shared" si="65"/>
        <v>0</v>
      </c>
      <c r="AY70" s="8">
        <f t="shared" si="66"/>
        <v>0</v>
      </c>
      <c r="AZ70" s="8">
        <f t="shared" si="67"/>
        <v>0</v>
      </c>
      <c r="BA70" s="8">
        <f t="shared" si="68"/>
        <v>0</v>
      </c>
      <c r="BB70" s="8">
        <f t="shared" si="69"/>
        <v>0</v>
      </c>
      <c r="BC70" s="8">
        <f t="shared" si="70"/>
        <v>0</v>
      </c>
      <c r="BD70" s="8">
        <f t="shared" si="71"/>
        <v>0</v>
      </c>
      <c r="BE70" s="8">
        <f t="shared" si="72"/>
        <v>0</v>
      </c>
      <c r="BF70" s="8">
        <f t="shared" si="73"/>
        <v>0</v>
      </c>
      <c r="BI70" s="55">
        <f t="shared" si="86"/>
        <v>0</v>
      </c>
      <c r="BJ70" s="55">
        <f t="shared" si="87"/>
        <v>0</v>
      </c>
      <c r="BK70" s="55">
        <f t="shared" si="88"/>
        <v>0</v>
      </c>
      <c r="BL70" s="55">
        <f t="shared" si="89"/>
        <v>0</v>
      </c>
      <c r="BM70" s="55">
        <f t="shared" si="90"/>
        <v>0</v>
      </c>
      <c r="BN70" s="55">
        <f t="shared" si="91"/>
        <v>0</v>
      </c>
      <c r="BO70" s="55">
        <f t="shared" si="92"/>
        <v>0</v>
      </c>
      <c r="BP70" s="55">
        <f t="shared" si="93"/>
        <v>0</v>
      </c>
      <c r="BQ70" s="55">
        <f t="shared" si="94"/>
        <v>0</v>
      </c>
      <c r="BR70" s="55">
        <f t="shared" si="95"/>
        <v>0</v>
      </c>
      <c r="BS70" s="55">
        <f t="shared" si="96"/>
        <v>0</v>
      </c>
      <c r="BT70" s="55">
        <f t="shared" si="50"/>
        <v>0</v>
      </c>
    </row>
    <row r="71" spans="1:72" x14ac:dyDescent="0.25">
      <c r="A71" s="6">
        <f>'DONNÉES '!B100</f>
        <v>59</v>
      </c>
      <c r="B71" s="8">
        <f t="shared" si="60"/>
        <v>0</v>
      </c>
      <c r="C71" s="29">
        <f>INDEX(input_tonnages_no_div!$C$2:$Q$136,MATCH($A71,input_tonnages_no_div!$A$2:$A$136,0),MATCH(C$2,input_tonnages_no_div!$C$1:$Q$1,0))*$C$6*$C$7*MCF</f>
        <v>0</v>
      </c>
      <c r="D71" s="30">
        <f t="shared" si="51"/>
        <v>0</v>
      </c>
      <c r="E71" s="9">
        <f t="shared" si="52"/>
        <v>0</v>
      </c>
      <c r="F71" s="29">
        <f>INDEX(input_tonnages_no_div!$C$2:$Q$136,MATCH($A71,input_tonnages_no_div!$A$2:$A$136,0),MATCH(F$2,input_tonnages_no_div!$C$1:$Q$1,0))*$F$6*$F$7*MCF</f>
        <v>0</v>
      </c>
      <c r="G71" s="30">
        <f t="shared" si="19"/>
        <v>0</v>
      </c>
      <c r="H71" s="9">
        <f t="shared" si="20"/>
        <v>0</v>
      </c>
      <c r="I71" s="29">
        <f>INDEX(input_tonnages_no_div!$C$2:$Q$136,MATCH($A71,input_tonnages_no_div!$A$2:$A$136,0),MATCH(I$2,input_tonnages_no_div!$C$1:$Q$1,0))*$I$6*$I$7*MCF</f>
        <v>0</v>
      </c>
      <c r="J71" s="30">
        <f t="shared" si="74"/>
        <v>0</v>
      </c>
      <c r="K71" s="9">
        <f t="shared" si="75"/>
        <v>0</v>
      </c>
      <c r="L71" s="29">
        <f>INDEX(input_tonnages_no_div!$C$2:$Q$136,MATCH($A71,input_tonnages_no_div!$A$2:$A$136,0),MATCH(L$2,input_tonnages_no_div!$C$1:$Q$1,0))*$L$6*$L$7*MCF</f>
        <v>0</v>
      </c>
      <c r="M71" s="30">
        <f t="shared" si="76"/>
        <v>0</v>
      </c>
      <c r="N71" s="9">
        <f t="shared" si="77"/>
        <v>0</v>
      </c>
      <c r="O71" s="29">
        <f>INDEX(input_tonnages_no_div!$C$2:$Q$136,MATCH($A71,input_tonnages_no_div!$A$2:$A$136,0),MATCH(O$2,input_tonnages_no_div!$C$1:$Q$1,0))*$O$6*$O$7*MCF</f>
        <v>0</v>
      </c>
      <c r="P71" s="30">
        <f t="shared" si="78"/>
        <v>0</v>
      </c>
      <c r="Q71" s="9">
        <f t="shared" si="79"/>
        <v>0</v>
      </c>
      <c r="R71" s="29">
        <f>INDEX(input_tonnages_no_div!$C$2:$Q$136,MATCH($A71,input_tonnages_no_div!$A$2:$A$136,0),MATCH(R$2,input_tonnages_no_div!$C$1:$Q$1,0))*$R$6*$R$7*MCF</f>
        <v>0</v>
      </c>
      <c r="S71" s="30">
        <f t="shared" si="80"/>
        <v>0</v>
      </c>
      <c r="T71" s="9">
        <f t="shared" si="81"/>
        <v>0</v>
      </c>
      <c r="U71" s="29">
        <f>INDEX(input_tonnages_no_div!$C$2:$Q$136,MATCH($A71,input_tonnages_no_div!$A$2:$A$136,0),MATCH(U$2,input_tonnages_no_div!$C$1:$Q$1,0))*$U$6*$U$7*MCF</f>
        <v>0</v>
      </c>
      <c r="V71" s="30">
        <f t="shared" si="82"/>
        <v>0</v>
      </c>
      <c r="W71" s="9">
        <f t="shared" si="83"/>
        <v>0</v>
      </c>
      <c r="X71" s="29">
        <f>INDEX(input_tonnages_no_div!$C$2:$Q$136,MATCH($A71,input_tonnages_no_div!$A$2:$A$136,0),MATCH(X$2,input_tonnages_no_div!$C$1:$Q$1,0))*$X$6*$X$7*MCF</f>
        <v>0</v>
      </c>
      <c r="Y71" s="30">
        <f t="shared" si="53"/>
        <v>0</v>
      </c>
      <c r="Z71" s="9">
        <f t="shared" si="54"/>
        <v>0</v>
      </c>
      <c r="AA71" s="29">
        <f>INDEX(input_tonnages_no_div!$C$2:$Q$136,MATCH($A71,input_tonnages_no_div!$A$2:$A$136,0),MATCH(AA$2,input_tonnages_no_div!$C$1:$Q$1,0))*$AA$6*$AA$7*MCF</f>
        <v>0</v>
      </c>
      <c r="AB71" s="30">
        <f t="shared" si="31"/>
        <v>0</v>
      </c>
      <c r="AC71" s="9">
        <f t="shared" si="32"/>
        <v>0</v>
      </c>
      <c r="AD71" s="29">
        <f>INDEX(input_tonnages_no_div!$C$2:$Q$136,MATCH($A71,input_tonnages_no_div!$A$2:$A$136,0),MATCH(AD$2,input_tonnages_no_div!$C$1:$Q$1,0))*$AD$6*$AD$7*MCF</f>
        <v>0</v>
      </c>
      <c r="AE71" s="30">
        <f t="shared" si="84"/>
        <v>0</v>
      </c>
      <c r="AF71" s="9">
        <f t="shared" si="85"/>
        <v>0</v>
      </c>
      <c r="AG71" s="29">
        <f>INDEX(input_tonnages_no_div!$C$2:$Q$136,MATCH($A71,input_tonnages_no_div!$A$2:$A$136,0),MATCH(AG$2,input_tonnages_no_div!$C$1:$Q$1,0))*$AG$6*$AG$7*MCF</f>
        <v>0</v>
      </c>
      <c r="AH71" s="30">
        <f t="shared" si="35"/>
        <v>0</v>
      </c>
      <c r="AI71" s="9">
        <f t="shared" si="36"/>
        <v>0</v>
      </c>
      <c r="AJ71" s="29">
        <f>INDEX(input_tonnages_no_div!$C$2:$Q$136,MATCH($A71,input_tonnages_no_div!$A$2:$A$136,0),MATCH(AJ$2,input_tonnages_no_div!$C$1:$Q$1,0))*$AJ$6*$AJ$7*MCF</f>
        <v>0</v>
      </c>
      <c r="AK71" s="30">
        <f t="shared" si="56"/>
        <v>0</v>
      </c>
      <c r="AL71" s="9">
        <f t="shared" si="58"/>
        <v>0</v>
      </c>
      <c r="AM71" s="29">
        <f>INDEX(input_tonnages_no_div!$C$2:$Q$136,MATCH($A71,input_tonnages_no_div!$A$2:$A$136,0),MATCH(AM$2,input_tonnages_no_div!$C$1:$Q$1,0))*$AM$6*$AM$7*MCF</f>
        <v>0</v>
      </c>
      <c r="AN71" s="30">
        <f t="shared" si="57"/>
        <v>0</v>
      </c>
      <c r="AO71" s="9">
        <f t="shared" si="59"/>
        <v>0</v>
      </c>
      <c r="AP71" s="29">
        <f>INDEX(input_tonnages_no_div!$C$2:$Q$136,MATCH($A71,input_tonnages_no_div!$A$2:$A$136,0),MATCH(AP$2,input_tonnages_no_div!$C$1:$Q$1,0))*$AP$6*$AP$7*MCF</f>
        <v>0</v>
      </c>
      <c r="AQ71" s="30">
        <f t="shared" si="49"/>
        <v>0</v>
      </c>
      <c r="AR71" s="9">
        <f t="shared" si="55"/>
        <v>0</v>
      </c>
      <c r="AS71" s="55"/>
      <c r="AT71">
        <f t="shared" si="61"/>
        <v>59</v>
      </c>
      <c r="AU71" s="8">
        <f t="shared" si="62"/>
        <v>0</v>
      </c>
      <c r="AV71" s="8">
        <f t="shared" si="63"/>
        <v>0</v>
      </c>
      <c r="AW71" s="8">
        <f t="shared" si="64"/>
        <v>0</v>
      </c>
      <c r="AX71" s="8">
        <f t="shared" si="65"/>
        <v>0</v>
      </c>
      <c r="AY71" s="8">
        <f t="shared" si="66"/>
        <v>0</v>
      </c>
      <c r="AZ71" s="8">
        <f t="shared" si="67"/>
        <v>0</v>
      </c>
      <c r="BA71" s="8">
        <f t="shared" si="68"/>
        <v>0</v>
      </c>
      <c r="BB71" s="8">
        <f t="shared" si="69"/>
        <v>0</v>
      </c>
      <c r="BC71" s="8">
        <f t="shared" si="70"/>
        <v>0</v>
      </c>
      <c r="BD71" s="8">
        <f t="shared" si="71"/>
        <v>0</v>
      </c>
      <c r="BE71" s="8">
        <f t="shared" si="72"/>
        <v>0</v>
      </c>
      <c r="BF71" s="8">
        <f t="shared" si="73"/>
        <v>0</v>
      </c>
      <c r="BI71" s="55">
        <f t="shared" si="86"/>
        <v>0</v>
      </c>
      <c r="BJ71" s="55">
        <f t="shared" si="87"/>
        <v>0</v>
      </c>
      <c r="BK71" s="55">
        <f t="shared" si="88"/>
        <v>0</v>
      </c>
      <c r="BL71" s="55">
        <f t="shared" si="89"/>
        <v>0</v>
      </c>
      <c r="BM71" s="55">
        <f t="shared" si="90"/>
        <v>0</v>
      </c>
      <c r="BN71" s="55">
        <f t="shared" si="91"/>
        <v>0</v>
      </c>
      <c r="BO71" s="55">
        <f t="shared" si="92"/>
        <v>0</v>
      </c>
      <c r="BP71" s="55">
        <f t="shared" si="93"/>
        <v>0</v>
      </c>
      <c r="BQ71" s="55">
        <f t="shared" si="94"/>
        <v>0</v>
      </c>
      <c r="BR71" s="55">
        <f t="shared" si="95"/>
        <v>0</v>
      </c>
      <c r="BS71" s="55">
        <f t="shared" si="96"/>
        <v>0</v>
      </c>
      <c r="BT71" s="55">
        <f t="shared" si="50"/>
        <v>0</v>
      </c>
    </row>
    <row r="72" spans="1:72" x14ac:dyDescent="0.25">
      <c r="A72" s="6">
        <f>'DONNÉES '!B101</f>
        <v>60</v>
      </c>
      <c r="B72" s="8">
        <f t="shared" si="60"/>
        <v>0</v>
      </c>
      <c r="C72" s="29">
        <f>INDEX(input_tonnages_no_div!$C$2:$Q$136,MATCH($A72,input_tonnages_no_div!$A$2:$A$136,0),MATCH(C$2,input_tonnages_no_div!$C$1:$Q$1,0))*$C$6*$C$7*MCF</f>
        <v>0</v>
      </c>
      <c r="D72" s="30">
        <f t="shared" si="51"/>
        <v>0</v>
      </c>
      <c r="E72" s="9">
        <f t="shared" si="52"/>
        <v>0</v>
      </c>
      <c r="F72" s="29">
        <f>INDEX(input_tonnages_no_div!$C$2:$Q$136,MATCH($A72,input_tonnages_no_div!$A$2:$A$136,0),MATCH(F$2,input_tonnages_no_div!$C$1:$Q$1,0))*$F$6*$F$7*MCF</f>
        <v>0</v>
      </c>
      <c r="G72" s="30">
        <f t="shared" si="19"/>
        <v>0</v>
      </c>
      <c r="H72" s="9">
        <f t="shared" si="20"/>
        <v>0</v>
      </c>
      <c r="I72" s="29">
        <f>INDEX(input_tonnages_no_div!$C$2:$Q$136,MATCH($A72,input_tonnages_no_div!$A$2:$A$136,0),MATCH(I$2,input_tonnages_no_div!$C$1:$Q$1,0))*$I$6*$I$7*MCF</f>
        <v>0</v>
      </c>
      <c r="J72" s="30">
        <f t="shared" si="74"/>
        <v>0</v>
      </c>
      <c r="K72" s="9">
        <f t="shared" si="75"/>
        <v>0</v>
      </c>
      <c r="L72" s="29">
        <f>INDEX(input_tonnages_no_div!$C$2:$Q$136,MATCH($A72,input_tonnages_no_div!$A$2:$A$136,0),MATCH(L$2,input_tonnages_no_div!$C$1:$Q$1,0))*$L$6*$L$7*MCF</f>
        <v>0</v>
      </c>
      <c r="M72" s="30">
        <f t="shared" si="76"/>
        <v>0</v>
      </c>
      <c r="N72" s="9">
        <f t="shared" si="77"/>
        <v>0</v>
      </c>
      <c r="O72" s="29">
        <f>INDEX(input_tonnages_no_div!$C$2:$Q$136,MATCH($A72,input_tonnages_no_div!$A$2:$A$136,0),MATCH(O$2,input_tonnages_no_div!$C$1:$Q$1,0))*$O$6*$O$7*MCF</f>
        <v>0</v>
      </c>
      <c r="P72" s="30">
        <f t="shared" si="78"/>
        <v>0</v>
      </c>
      <c r="Q72" s="9">
        <f t="shared" si="79"/>
        <v>0</v>
      </c>
      <c r="R72" s="29">
        <f>INDEX(input_tonnages_no_div!$C$2:$Q$136,MATCH($A72,input_tonnages_no_div!$A$2:$A$136,0),MATCH(R$2,input_tonnages_no_div!$C$1:$Q$1,0))*$R$6*$R$7*MCF</f>
        <v>0</v>
      </c>
      <c r="S72" s="30">
        <f t="shared" si="80"/>
        <v>0</v>
      </c>
      <c r="T72" s="9">
        <f t="shared" si="81"/>
        <v>0</v>
      </c>
      <c r="U72" s="29">
        <f>INDEX(input_tonnages_no_div!$C$2:$Q$136,MATCH($A72,input_tonnages_no_div!$A$2:$A$136,0),MATCH(U$2,input_tonnages_no_div!$C$1:$Q$1,0))*$U$6*$U$7*MCF</f>
        <v>0</v>
      </c>
      <c r="V72" s="30">
        <f t="shared" si="82"/>
        <v>0</v>
      </c>
      <c r="W72" s="9">
        <f t="shared" si="83"/>
        <v>0</v>
      </c>
      <c r="X72" s="29">
        <f>INDEX(input_tonnages_no_div!$C$2:$Q$136,MATCH($A72,input_tonnages_no_div!$A$2:$A$136,0),MATCH(X$2,input_tonnages_no_div!$C$1:$Q$1,0))*$X$6*$X$7*MCF</f>
        <v>0</v>
      </c>
      <c r="Y72" s="30">
        <f t="shared" si="53"/>
        <v>0</v>
      </c>
      <c r="Z72" s="9">
        <f t="shared" si="54"/>
        <v>0</v>
      </c>
      <c r="AA72" s="29">
        <f>INDEX(input_tonnages_no_div!$C$2:$Q$136,MATCH($A72,input_tonnages_no_div!$A$2:$A$136,0),MATCH(AA$2,input_tonnages_no_div!$C$1:$Q$1,0))*$AA$6*$AA$7*MCF</f>
        <v>0</v>
      </c>
      <c r="AB72" s="30">
        <f t="shared" si="31"/>
        <v>0</v>
      </c>
      <c r="AC72" s="9">
        <f t="shared" si="32"/>
        <v>0</v>
      </c>
      <c r="AD72" s="29">
        <f>INDEX(input_tonnages_no_div!$C$2:$Q$136,MATCH($A72,input_tonnages_no_div!$A$2:$A$136,0),MATCH(AD$2,input_tonnages_no_div!$C$1:$Q$1,0))*$AD$6*$AD$7*MCF</f>
        <v>0</v>
      </c>
      <c r="AE72" s="30">
        <f t="shared" si="84"/>
        <v>0</v>
      </c>
      <c r="AF72" s="9">
        <f t="shared" si="85"/>
        <v>0</v>
      </c>
      <c r="AG72" s="29">
        <f>INDEX(input_tonnages_no_div!$C$2:$Q$136,MATCH($A72,input_tonnages_no_div!$A$2:$A$136,0),MATCH(AG$2,input_tonnages_no_div!$C$1:$Q$1,0))*$AG$6*$AG$7*MCF</f>
        <v>0</v>
      </c>
      <c r="AH72" s="30">
        <f t="shared" si="35"/>
        <v>0</v>
      </c>
      <c r="AI72" s="9">
        <f t="shared" si="36"/>
        <v>0</v>
      </c>
      <c r="AJ72" s="29">
        <f>INDEX(input_tonnages_no_div!$C$2:$Q$136,MATCH($A72,input_tonnages_no_div!$A$2:$A$136,0),MATCH(AJ$2,input_tonnages_no_div!$C$1:$Q$1,0))*$AJ$6*$AJ$7*MCF</f>
        <v>0</v>
      </c>
      <c r="AK72" s="30">
        <f t="shared" si="56"/>
        <v>0</v>
      </c>
      <c r="AL72" s="9">
        <f t="shared" si="58"/>
        <v>0</v>
      </c>
      <c r="AM72" s="29">
        <f>INDEX(input_tonnages_no_div!$C$2:$Q$136,MATCH($A72,input_tonnages_no_div!$A$2:$A$136,0),MATCH(AM$2,input_tonnages_no_div!$C$1:$Q$1,0))*$AM$6*$AM$7*MCF</f>
        <v>0</v>
      </c>
      <c r="AN72" s="30">
        <f t="shared" si="57"/>
        <v>0</v>
      </c>
      <c r="AO72" s="9">
        <f t="shared" si="59"/>
        <v>0</v>
      </c>
      <c r="AP72" s="29">
        <f>INDEX(input_tonnages_no_div!$C$2:$Q$136,MATCH($A72,input_tonnages_no_div!$A$2:$A$136,0),MATCH(AP$2,input_tonnages_no_div!$C$1:$Q$1,0))*$AP$6*$AP$7*MCF</f>
        <v>0</v>
      </c>
      <c r="AQ72" s="30">
        <f t="shared" si="49"/>
        <v>0</v>
      </c>
      <c r="AR72" s="9">
        <f t="shared" si="55"/>
        <v>0</v>
      </c>
      <c r="AS72" s="55"/>
      <c r="AT72">
        <f t="shared" si="61"/>
        <v>60</v>
      </c>
      <c r="AU72" s="8">
        <f t="shared" si="62"/>
        <v>0</v>
      </c>
      <c r="AV72" s="8">
        <f t="shared" si="63"/>
        <v>0</v>
      </c>
      <c r="AW72" s="8">
        <f t="shared" si="64"/>
        <v>0</v>
      </c>
      <c r="AX72" s="8">
        <f t="shared" si="65"/>
        <v>0</v>
      </c>
      <c r="AY72" s="8">
        <f t="shared" si="66"/>
        <v>0</v>
      </c>
      <c r="AZ72" s="8">
        <f t="shared" si="67"/>
        <v>0</v>
      </c>
      <c r="BA72" s="8">
        <f t="shared" si="68"/>
        <v>0</v>
      </c>
      <c r="BB72" s="8">
        <f t="shared" si="69"/>
        <v>0</v>
      </c>
      <c r="BC72" s="8">
        <f t="shared" si="70"/>
        <v>0</v>
      </c>
      <c r="BD72" s="8">
        <f t="shared" si="71"/>
        <v>0</v>
      </c>
      <c r="BE72" s="8">
        <f t="shared" si="72"/>
        <v>0</v>
      </c>
      <c r="BF72" s="8">
        <f t="shared" si="73"/>
        <v>0</v>
      </c>
      <c r="BI72" s="55">
        <f t="shared" si="86"/>
        <v>0</v>
      </c>
      <c r="BJ72" s="55">
        <f t="shared" si="87"/>
        <v>0</v>
      </c>
      <c r="BK72" s="55">
        <f t="shared" si="88"/>
        <v>0</v>
      </c>
      <c r="BL72" s="55">
        <f t="shared" si="89"/>
        <v>0</v>
      </c>
      <c r="BM72" s="55">
        <f t="shared" si="90"/>
        <v>0</v>
      </c>
      <c r="BN72" s="55">
        <f t="shared" si="91"/>
        <v>0</v>
      </c>
      <c r="BO72" s="55">
        <f t="shared" si="92"/>
        <v>0</v>
      </c>
      <c r="BP72" s="55">
        <f t="shared" si="93"/>
        <v>0</v>
      </c>
      <c r="BQ72" s="55">
        <f t="shared" si="94"/>
        <v>0</v>
      </c>
      <c r="BR72" s="55">
        <f t="shared" si="95"/>
        <v>0</v>
      </c>
      <c r="BS72" s="55">
        <f t="shared" si="96"/>
        <v>0</v>
      </c>
      <c r="BT72" s="55">
        <f t="shared" si="50"/>
        <v>0</v>
      </c>
    </row>
    <row r="73" spans="1:72" x14ac:dyDescent="0.25">
      <c r="A73" s="6">
        <f>'DONNÉES '!B102</f>
        <v>61</v>
      </c>
      <c r="B73" s="8">
        <f t="shared" si="60"/>
        <v>0</v>
      </c>
      <c r="C73" s="29">
        <f>INDEX(input_tonnages_no_div!$C$2:$Q$136,MATCH($A73,input_tonnages_no_div!$A$2:$A$136,0),MATCH(C$2,input_tonnages_no_div!$C$1:$Q$1,0))*$C$6*$C$7*MCF</f>
        <v>0</v>
      </c>
      <c r="D73" s="30">
        <f t="shared" si="51"/>
        <v>0</v>
      </c>
      <c r="E73" s="9">
        <f t="shared" si="52"/>
        <v>0</v>
      </c>
      <c r="F73" s="29">
        <f>INDEX(input_tonnages_no_div!$C$2:$Q$136,MATCH($A73,input_tonnages_no_div!$A$2:$A$136,0),MATCH(F$2,input_tonnages_no_div!$C$1:$Q$1,0))*$F$6*$F$7*MCF</f>
        <v>0</v>
      </c>
      <c r="G73" s="30">
        <f t="shared" si="19"/>
        <v>0</v>
      </c>
      <c r="H73" s="9">
        <f t="shared" si="20"/>
        <v>0</v>
      </c>
      <c r="I73" s="29">
        <f>INDEX(input_tonnages_no_div!$C$2:$Q$136,MATCH($A73,input_tonnages_no_div!$A$2:$A$136,0),MATCH(I$2,input_tonnages_no_div!$C$1:$Q$1,0))*$I$6*$I$7*MCF</f>
        <v>0</v>
      </c>
      <c r="J73" s="30">
        <f t="shared" si="74"/>
        <v>0</v>
      </c>
      <c r="K73" s="9">
        <f t="shared" si="75"/>
        <v>0</v>
      </c>
      <c r="L73" s="29">
        <f>INDEX(input_tonnages_no_div!$C$2:$Q$136,MATCH($A73,input_tonnages_no_div!$A$2:$A$136,0),MATCH(L$2,input_tonnages_no_div!$C$1:$Q$1,0))*$L$6*$L$7*MCF</f>
        <v>0</v>
      </c>
      <c r="M73" s="30">
        <f t="shared" si="76"/>
        <v>0</v>
      </c>
      <c r="N73" s="9">
        <f t="shared" si="77"/>
        <v>0</v>
      </c>
      <c r="O73" s="29">
        <f>INDEX(input_tonnages_no_div!$C$2:$Q$136,MATCH($A73,input_tonnages_no_div!$A$2:$A$136,0),MATCH(O$2,input_tonnages_no_div!$C$1:$Q$1,0))*$O$6*$O$7*MCF</f>
        <v>0</v>
      </c>
      <c r="P73" s="30">
        <f t="shared" si="78"/>
        <v>0</v>
      </c>
      <c r="Q73" s="9">
        <f t="shared" si="79"/>
        <v>0</v>
      </c>
      <c r="R73" s="29">
        <f>INDEX(input_tonnages_no_div!$C$2:$Q$136,MATCH($A73,input_tonnages_no_div!$A$2:$A$136,0),MATCH(R$2,input_tonnages_no_div!$C$1:$Q$1,0))*$R$6*$R$7*MCF</f>
        <v>0</v>
      </c>
      <c r="S73" s="30">
        <f t="shared" si="80"/>
        <v>0</v>
      </c>
      <c r="T73" s="9">
        <f t="shared" si="81"/>
        <v>0</v>
      </c>
      <c r="U73" s="29">
        <f>INDEX(input_tonnages_no_div!$C$2:$Q$136,MATCH($A73,input_tonnages_no_div!$A$2:$A$136,0),MATCH(U$2,input_tonnages_no_div!$C$1:$Q$1,0))*$U$6*$U$7*MCF</f>
        <v>0</v>
      </c>
      <c r="V73" s="30">
        <f t="shared" si="82"/>
        <v>0</v>
      </c>
      <c r="W73" s="9">
        <f t="shared" si="83"/>
        <v>0</v>
      </c>
      <c r="X73" s="29">
        <f>INDEX(input_tonnages_no_div!$C$2:$Q$136,MATCH($A73,input_tonnages_no_div!$A$2:$A$136,0),MATCH(X$2,input_tonnages_no_div!$C$1:$Q$1,0))*$X$6*$X$7*MCF</f>
        <v>0</v>
      </c>
      <c r="Y73" s="30">
        <f t="shared" si="53"/>
        <v>0</v>
      </c>
      <c r="Z73" s="9">
        <f t="shared" si="54"/>
        <v>0</v>
      </c>
      <c r="AA73" s="29">
        <f>INDEX(input_tonnages_no_div!$C$2:$Q$136,MATCH($A73,input_tonnages_no_div!$A$2:$A$136,0),MATCH(AA$2,input_tonnages_no_div!$C$1:$Q$1,0))*$AA$6*$AA$7*MCF</f>
        <v>0</v>
      </c>
      <c r="AB73" s="30">
        <f t="shared" si="31"/>
        <v>0</v>
      </c>
      <c r="AC73" s="9">
        <f t="shared" si="32"/>
        <v>0</v>
      </c>
      <c r="AD73" s="29">
        <f>INDEX(input_tonnages_no_div!$C$2:$Q$136,MATCH($A73,input_tonnages_no_div!$A$2:$A$136,0),MATCH(AD$2,input_tonnages_no_div!$C$1:$Q$1,0))*$AD$6*$AD$7*MCF</f>
        <v>0</v>
      </c>
      <c r="AE73" s="30">
        <f t="shared" si="84"/>
        <v>0</v>
      </c>
      <c r="AF73" s="9">
        <f t="shared" si="85"/>
        <v>0</v>
      </c>
      <c r="AG73" s="29">
        <f>INDEX(input_tonnages_no_div!$C$2:$Q$136,MATCH($A73,input_tonnages_no_div!$A$2:$A$136,0),MATCH(AG$2,input_tonnages_no_div!$C$1:$Q$1,0))*$AG$6*$AG$7*MCF</f>
        <v>0</v>
      </c>
      <c r="AH73" s="30">
        <f t="shared" si="35"/>
        <v>0</v>
      </c>
      <c r="AI73" s="9">
        <f t="shared" si="36"/>
        <v>0</v>
      </c>
      <c r="AJ73" s="29">
        <f>INDEX(input_tonnages_no_div!$C$2:$Q$136,MATCH($A73,input_tonnages_no_div!$A$2:$A$136,0),MATCH(AJ$2,input_tonnages_no_div!$C$1:$Q$1,0))*$AJ$6*$AJ$7*MCF</f>
        <v>0</v>
      </c>
      <c r="AK73" s="30">
        <f t="shared" si="56"/>
        <v>0</v>
      </c>
      <c r="AL73" s="9">
        <f t="shared" si="58"/>
        <v>0</v>
      </c>
      <c r="AM73" s="29">
        <f>INDEX(input_tonnages_no_div!$C$2:$Q$136,MATCH($A73,input_tonnages_no_div!$A$2:$A$136,0),MATCH(AM$2,input_tonnages_no_div!$C$1:$Q$1,0))*$AM$6*$AM$7*MCF</f>
        <v>0</v>
      </c>
      <c r="AN73" s="30">
        <f t="shared" si="57"/>
        <v>0</v>
      </c>
      <c r="AO73" s="9">
        <f t="shared" si="59"/>
        <v>0</v>
      </c>
      <c r="AP73" s="29">
        <f>INDEX(input_tonnages_no_div!$C$2:$Q$136,MATCH($A73,input_tonnages_no_div!$A$2:$A$136,0),MATCH(AP$2,input_tonnages_no_div!$C$1:$Q$1,0))*$AP$6*$AP$7*MCF</f>
        <v>0</v>
      </c>
      <c r="AQ73" s="30">
        <f t="shared" si="49"/>
        <v>0</v>
      </c>
      <c r="AR73" s="9">
        <f t="shared" si="55"/>
        <v>0</v>
      </c>
      <c r="AS73" s="55"/>
      <c r="AT73">
        <f t="shared" si="61"/>
        <v>61</v>
      </c>
      <c r="AU73" s="8">
        <f t="shared" si="62"/>
        <v>0</v>
      </c>
      <c r="AV73" s="8">
        <f t="shared" si="63"/>
        <v>0</v>
      </c>
      <c r="AW73" s="8">
        <f t="shared" si="64"/>
        <v>0</v>
      </c>
      <c r="AX73" s="8">
        <f t="shared" si="65"/>
        <v>0</v>
      </c>
      <c r="AY73" s="8">
        <f t="shared" si="66"/>
        <v>0</v>
      </c>
      <c r="AZ73" s="8">
        <f t="shared" si="67"/>
        <v>0</v>
      </c>
      <c r="BA73" s="8">
        <f t="shared" si="68"/>
        <v>0</v>
      </c>
      <c r="BB73" s="8">
        <f t="shared" si="69"/>
        <v>0</v>
      </c>
      <c r="BC73" s="8">
        <f t="shared" si="70"/>
        <v>0</v>
      </c>
      <c r="BD73" s="8">
        <f t="shared" si="71"/>
        <v>0</v>
      </c>
      <c r="BE73" s="8">
        <f t="shared" si="72"/>
        <v>0</v>
      </c>
      <c r="BF73" s="8">
        <f t="shared" si="73"/>
        <v>0</v>
      </c>
      <c r="BI73" s="55">
        <f t="shared" si="86"/>
        <v>0</v>
      </c>
      <c r="BJ73" s="55">
        <f t="shared" si="87"/>
        <v>0</v>
      </c>
      <c r="BK73" s="55">
        <f t="shared" si="88"/>
        <v>0</v>
      </c>
      <c r="BL73" s="55">
        <f t="shared" si="89"/>
        <v>0</v>
      </c>
      <c r="BM73" s="55">
        <f t="shared" si="90"/>
        <v>0</v>
      </c>
      <c r="BN73" s="55">
        <f t="shared" si="91"/>
        <v>0</v>
      </c>
      <c r="BO73" s="55">
        <f t="shared" si="92"/>
        <v>0</v>
      </c>
      <c r="BP73" s="55">
        <f t="shared" si="93"/>
        <v>0</v>
      </c>
      <c r="BQ73" s="55">
        <f t="shared" si="94"/>
        <v>0</v>
      </c>
      <c r="BR73" s="55">
        <f t="shared" si="95"/>
        <v>0</v>
      </c>
      <c r="BS73" s="55">
        <f t="shared" si="96"/>
        <v>0</v>
      </c>
      <c r="BT73" s="55">
        <f t="shared" si="50"/>
        <v>0</v>
      </c>
    </row>
    <row r="74" spans="1:72" x14ac:dyDescent="0.25">
      <c r="A74" s="6">
        <f>'DONNÉES '!B103</f>
        <v>62</v>
      </c>
      <c r="B74" s="8">
        <f t="shared" si="60"/>
        <v>0</v>
      </c>
      <c r="C74" s="29">
        <f>INDEX(input_tonnages_no_div!$C$2:$Q$136,MATCH($A74,input_tonnages_no_div!$A$2:$A$136,0),MATCH(C$2,input_tonnages_no_div!$C$1:$Q$1,0))*$C$6*$C$7*MCF</f>
        <v>0</v>
      </c>
      <c r="D74" s="30">
        <f t="shared" si="51"/>
        <v>0</v>
      </c>
      <c r="E74" s="9">
        <f t="shared" si="52"/>
        <v>0</v>
      </c>
      <c r="F74" s="29">
        <f>INDEX(input_tonnages_no_div!$C$2:$Q$136,MATCH($A74,input_tonnages_no_div!$A$2:$A$136,0),MATCH(F$2,input_tonnages_no_div!$C$1:$Q$1,0))*$F$6*$F$7*MCF</f>
        <v>0</v>
      </c>
      <c r="G74" s="30">
        <f t="shared" si="19"/>
        <v>0</v>
      </c>
      <c r="H74" s="9">
        <f t="shared" si="20"/>
        <v>0</v>
      </c>
      <c r="I74" s="29">
        <f>INDEX(input_tonnages_no_div!$C$2:$Q$136,MATCH($A74,input_tonnages_no_div!$A$2:$A$136,0),MATCH(I$2,input_tonnages_no_div!$C$1:$Q$1,0))*$I$6*$I$7*MCF</f>
        <v>0</v>
      </c>
      <c r="J74" s="30">
        <f t="shared" si="74"/>
        <v>0</v>
      </c>
      <c r="K74" s="9">
        <f t="shared" si="75"/>
        <v>0</v>
      </c>
      <c r="L74" s="29">
        <f>INDEX(input_tonnages_no_div!$C$2:$Q$136,MATCH($A74,input_tonnages_no_div!$A$2:$A$136,0),MATCH(L$2,input_tonnages_no_div!$C$1:$Q$1,0))*$L$6*$L$7*MCF</f>
        <v>0</v>
      </c>
      <c r="M74" s="30">
        <f t="shared" si="76"/>
        <v>0</v>
      </c>
      <c r="N74" s="9">
        <f t="shared" si="77"/>
        <v>0</v>
      </c>
      <c r="O74" s="29">
        <f>INDEX(input_tonnages_no_div!$C$2:$Q$136,MATCH($A74,input_tonnages_no_div!$A$2:$A$136,0),MATCH(O$2,input_tonnages_no_div!$C$1:$Q$1,0))*$O$6*$O$7*MCF</f>
        <v>0</v>
      </c>
      <c r="P74" s="30">
        <f t="shared" si="78"/>
        <v>0</v>
      </c>
      <c r="Q74" s="9">
        <f t="shared" si="79"/>
        <v>0</v>
      </c>
      <c r="R74" s="29">
        <f>INDEX(input_tonnages_no_div!$C$2:$Q$136,MATCH($A74,input_tonnages_no_div!$A$2:$A$136,0),MATCH(R$2,input_tonnages_no_div!$C$1:$Q$1,0))*$R$6*$R$7*MCF</f>
        <v>0</v>
      </c>
      <c r="S74" s="30">
        <f t="shared" si="80"/>
        <v>0</v>
      </c>
      <c r="T74" s="9">
        <f t="shared" si="81"/>
        <v>0</v>
      </c>
      <c r="U74" s="29">
        <f>INDEX(input_tonnages_no_div!$C$2:$Q$136,MATCH($A74,input_tonnages_no_div!$A$2:$A$136,0),MATCH(U$2,input_tonnages_no_div!$C$1:$Q$1,0))*$U$6*$U$7*MCF</f>
        <v>0</v>
      </c>
      <c r="V74" s="30">
        <f t="shared" si="82"/>
        <v>0</v>
      </c>
      <c r="W74" s="9">
        <f t="shared" si="83"/>
        <v>0</v>
      </c>
      <c r="X74" s="29">
        <f>INDEX(input_tonnages_no_div!$C$2:$Q$136,MATCH($A74,input_tonnages_no_div!$A$2:$A$136,0),MATCH(X$2,input_tonnages_no_div!$C$1:$Q$1,0))*$X$6*$X$7*MCF</f>
        <v>0</v>
      </c>
      <c r="Y74" s="30">
        <f t="shared" si="53"/>
        <v>0</v>
      </c>
      <c r="Z74" s="9">
        <f t="shared" si="54"/>
        <v>0</v>
      </c>
      <c r="AA74" s="29">
        <f>INDEX(input_tonnages_no_div!$C$2:$Q$136,MATCH($A74,input_tonnages_no_div!$A$2:$A$136,0),MATCH(AA$2,input_tonnages_no_div!$C$1:$Q$1,0))*$AA$6*$AA$7*MCF</f>
        <v>0</v>
      </c>
      <c r="AB74" s="30">
        <f t="shared" si="31"/>
        <v>0</v>
      </c>
      <c r="AC74" s="9">
        <f t="shared" si="32"/>
        <v>0</v>
      </c>
      <c r="AD74" s="29">
        <f>INDEX(input_tonnages_no_div!$C$2:$Q$136,MATCH($A74,input_tonnages_no_div!$A$2:$A$136,0),MATCH(AD$2,input_tonnages_no_div!$C$1:$Q$1,0))*$AD$6*$AD$7*MCF</f>
        <v>0</v>
      </c>
      <c r="AE74" s="30">
        <f t="shared" si="84"/>
        <v>0</v>
      </c>
      <c r="AF74" s="9">
        <f t="shared" si="85"/>
        <v>0</v>
      </c>
      <c r="AG74" s="29">
        <f>INDEX(input_tonnages_no_div!$C$2:$Q$136,MATCH($A74,input_tonnages_no_div!$A$2:$A$136,0),MATCH(AG$2,input_tonnages_no_div!$C$1:$Q$1,0))*$AG$6*$AG$7*MCF</f>
        <v>0</v>
      </c>
      <c r="AH74" s="30">
        <f t="shared" si="35"/>
        <v>0</v>
      </c>
      <c r="AI74" s="9">
        <f t="shared" si="36"/>
        <v>0</v>
      </c>
      <c r="AJ74" s="29">
        <f>INDEX(input_tonnages_no_div!$C$2:$Q$136,MATCH($A74,input_tonnages_no_div!$A$2:$A$136,0),MATCH(AJ$2,input_tonnages_no_div!$C$1:$Q$1,0))*$AJ$6*$AJ$7*MCF</f>
        <v>0</v>
      </c>
      <c r="AK74" s="30">
        <f t="shared" si="56"/>
        <v>0</v>
      </c>
      <c r="AL74" s="9">
        <f t="shared" si="58"/>
        <v>0</v>
      </c>
      <c r="AM74" s="29">
        <f>INDEX(input_tonnages_no_div!$C$2:$Q$136,MATCH($A74,input_tonnages_no_div!$A$2:$A$136,0),MATCH(AM$2,input_tonnages_no_div!$C$1:$Q$1,0))*$AM$6*$AM$7*MCF</f>
        <v>0</v>
      </c>
      <c r="AN74" s="30">
        <f t="shared" si="57"/>
        <v>0</v>
      </c>
      <c r="AO74" s="9">
        <f t="shared" si="59"/>
        <v>0</v>
      </c>
      <c r="AP74" s="29">
        <f>INDEX(input_tonnages_no_div!$C$2:$Q$136,MATCH($A74,input_tonnages_no_div!$A$2:$A$136,0),MATCH(AP$2,input_tonnages_no_div!$C$1:$Q$1,0))*$AP$6*$AP$7*MCF</f>
        <v>0</v>
      </c>
      <c r="AQ74" s="30">
        <f t="shared" si="49"/>
        <v>0</v>
      </c>
      <c r="AR74" s="9">
        <f t="shared" si="55"/>
        <v>0</v>
      </c>
      <c r="AS74" s="55"/>
      <c r="AT74">
        <f t="shared" si="61"/>
        <v>62</v>
      </c>
      <c r="AU74" s="8">
        <f t="shared" si="62"/>
        <v>0</v>
      </c>
      <c r="AV74" s="8">
        <f t="shared" si="63"/>
        <v>0</v>
      </c>
      <c r="AW74" s="8">
        <f t="shared" si="64"/>
        <v>0</v>
      </c>
      <c r="AX74" s="8">
        <f t="shared" si="65"/>
        <v>0</v>
      </c>
      <c r="AY74" s="8">
        <f t="shared" si="66"/>
        <v>0</v>
      </c>
      <c r="AZ74" s="8">
        <f t="shared" si="67"/>
        <v>0</v>
      </c>
      <c r="BA74" s="8">
        <f t="shared" si="68"/>
        <v>0</v>
      </c>
      <c r="BB74" s="8">
        <f t="shared" si="69"/>
        <v>0</v>
      </c>
      <c r="BC74" s="8">
        <f t="shared" si="70"/>
        <v>0</v>
      </c>
      <c r="BD74" s="8">
        <f t="shared" si="71"/>
        <v>0</v>
      </c>
      <c r="BE74" s="8">
        <f t="shared" si="72"/>
        <v>0</v>
      </c>
      <c r="BF74" s="8">
        <f t="shared" si="73"/>
        <v>0</v>
      </c>
      <c r="BI74" s="55">
        <f t="shared" si="86"/>
        <v>0</v>
      </c>
      <c r="BJ74" s="55">
        <f t="shared" si="87"/>
        <v>0</v>
      </c>
      <c r="BK74" s="55">
        <f t="shared" si="88"/>
        <v>0</v>
      </c>
      <c r="BL74" s="55">
        <f t="shared" si="89"/>
        <v>0</v>
      </c>
      <c r="BM74" s="55">
        <f t="shared" si="90"/>
        <v>0</v>
      </c>
      <c r="BN74" s="55">
        <f t="shared" si="91"/>
        <v>0</v>
      </c>
      <c r="BO74" s="55">
        <f t="shared" si="92"/>
        <v>0</v>
      </c>
      <c r="BP74" s="55">
        <f t="shared" si="93"/>
        <v>0</v>
      </c>
      <c r="BQ74" s="55">
        <f t="shared" si="94"/>
        <v>0</v>
      </c>
      <c r="BR74" s="55">
        <f t="shared" si="95"/>
        <v>0</v>
      </c>
      <c r="BS74" s="55">
        <f t="shared" si="96"/>
        <v>0</v>
      </c>
      <c r="BT74" s="55">
        <f t="shared" si="50"/>
        <v>0</v>
      </c>
    </row>
    <row r="75" spans="1:72" x14ac:dyDescent="0.25">
      <c r="A75" s="6">
        <f>'DONNÉES '!B104</f>
        <v>63</v>
      </c>
      <c r="B75" s="8">
        <f t="shared" si="60"/>
        <v>0</v>
      </c>
      <c r="C75" s="29">
        <f>INDEX(input_tonnages_no_div!$C$2:$Q$136,MATCH($A75,input_tonnages_no_div!$A$2:$A$136,0),MATCH(C$2,input_tonnages_no_div!$C$1:$Q$1,0))*$C$6*$C$7*MCF</f>
        <v>0</v>
      </c>
      <c r="D75" s="30">
        <f t="shared" si="51"/>
        <v>0</v>
      </c>
      <c r="E75" s="9">
        <f t="shared" si="52"/>
        <v>0</v>
      </c>
      <c r="F75" s="29">
        <f>INDEX(input_tonnages_no_div!$C$2:$Q$136,MATCH($A75,input_tonnages_no_div!$A$2:$A$136,0),MATCH(F$2,input_tonnages_no_div!$C$1:$Q$1,0))*$F$6*$F$7*MCF</f>
        <v>0</v>
      </c>
      <c r="G75" s="30">
        <f t="shared" si="19"/>
        <v>0</v>
      </c>
      <c r="H75" s="9">
        <f t="shared" si="20"/>
        <v>0</v>
      </c>
      <c r="I75" s="29">
        <f>INDEX(input_tonnages_no_div!$C$2:$Q$136,MATCH($A75,input_tonnages_no_div!$A$2:$A$136,0),MATCH(I$2,input_tonnages_no_div!$C$1:$Q$1,0))*$I$6*$I$7*MCF</f>
        <v>0</v>
      </c>
      <c r="J75" s="30">
        <f t="shared" si="74"/>
        <v>0</v>
      </c>
      <c r="K75" s="9">
        <f t="shared" si="75"/>
        <v>0</v>
      </c>
      <c r="L75" s="29">
        <f>INDEX(input_tonnages_no_div!$C$2:$Q$136,MATCH($A75,input_tonnages_no_div!$A$2:$A$136,0),MATCH(L$2,input_tonnages_no_div!$C$1:$Q$1,0))*$L$6*$L$7*MCF</f>
        <v>0</v>
      </c>
      <c r="M75" s="30">
        <f t="shared" si="76"/>
        <v>0</v>
      </c>
      <c r="N75" s="9">
        <f t="shared" si="77"/>
        <v>0</v>
      </c>
      <c r="O75" s="29">
        <f>INDEX(input_tonnages_no_div!$C$2:$Q$136,MATCH($A75,input_tonnages_no_div!$A$2:$A$136,0),MATCH(O$2,input_tonnages_no_div!$C$1:$Q$1,0))*$O$6*$O$7*MCF</f>
        <v>0</v>
      </c>
      <c r="P75" s="30">
        <f t="shared" si="78"/>
        <v>0</v>
      </c>
      <c r="Q75" s="9">
        <f t="shared" si="79"/>
        <v>0</v>
      </c>
      <c r="R75" s="29">
        <f>INDEX(input_tonnages_no_div!$C$2:$Q$136,MATCH($A75,input_tonnages_no_div!$A$2:$A$136,0),MATCH(R$2,input_tonnages_no_div!$C$1:$Q$1,0))*$R$6*$R$7*MCF</f>
        <v>0</v>
      </c>
      <c r="S75" s="30">
        <f t="shared" si="80"/>
        <v>0</v>
      </c>
      <c r="T75" s="9">
        <f t="shared" si="81"/>
        <v>0</v>
      </c>
      <c r="U75" s="29">
        <f>INDEX(input_tonnages_no_div!$C$2:$Q$136,MATCH($A75,input_tonnages_no_div!$A$2:$A$136,0),MATCH(U$2,input_tonnages_no_div!$C$1:$Q$1,0))*$U$6*$U$7*MCF</f>
        <v>0</v>
      </c>
      <c r="V75" s="30">
        <f t="shared" si="82"/>
        <v>0</v>
      </c>
      <c r="W75" s="9">
        <f t="shared" si="83"/>
        <v>0</v>
      </c>
      <c r="X75" s="29">
        <f>INDEX(input_tonnages_no_div!$C$2:$Q$136,MATCH($A75,input_tonnages_no_div!$A$2:$A$136,0),MATCH(X$2,input_tonnages_no_div!$C$1:$Q$1,0))*$X$6*$X$7*MCF</f>
        <v>0</v>
      </c>
      <c r="Y75" s="30">
        <f t="shared" si="53"/>
        <v>0</v>
      </c>
      <c r="Z75" s="9">
        <f t="shared" si="54"/>
        <v>0</v>
      </c>
      <c r="AA75" s="29">
        <f>INDEX(input_tonnages_no_div!$C$2:$Q$136,MATCH($A75,input_tonnages_no_div!$A$2:$A$136,0),MATCH(AA$2,input_tonnages_no_div!$C$1:$Q$1,0))*$AA$6*$AA$7*MCF</f>
        <v>0</v>
      </c>
      <c r="AB75" s="30">
        <f t="shared" si="31"/>
        <v>0</v>
      </c>
      <c r="AC75" s="9">
        <f t="shared" si="32"/>
        <v>0</v>
      </c>
      <c r="AD75" s="29">
        <f>INDEX(input_tonnages_no_div!$C$2:$Q$136,MATCH($A75,input_tonnages_no_div!$A$2:$A$136,0),MATCH(AD$2,input_tonnages_no_div!$C$1:$Q$1,0))*$AD$6*$AD$7*MCF</f>
        <v>0</v>
      </c>
      <c r="AE75" s="30">
        <f t="shared" si="84"/>
        <v>0</v>
      </c>
      <c r="AF75" s="9">
        <f t="shared" si="85"/>
        <v>0</v>
      </c>
      <c r="AG75" s="29">
        <f>INDEX(input_tonnages_no_div!$C$2:$Q$136,MATCH($A75,input_tonnages_no_div!$A$2:$A$136,0),MATCH(AG$2,input_tonnages_no_div!$C$1:$Q$1,0))*$AG$6*$AG$7*MCF</f>
        <v>0</v>
      </c>
      <c r="AH75" s="30">
        <f t="shared" si="35"/>
        <v>0</v>
      </c>
      <c r="AI75" s="9">
        <f t="shared" si="36"/>
        <v>0</v>
      </c>
      <c r="AJ75" s="29">
        <f>INDEX(input_tonnages_no_div!$C$2:$Q$136,MATCH($A75,input_tonnages_no_div!$A$2:$A$136,0),MATCH(AJ$2,input_tonnages_no_div!$C$1:$Q$1,0))*$AJ$6*$AJ$7*MCF</f>
        <v>0</v>
      </c>
      <c r="AK75" s="30">
        <f t="shared" si="56"/>
        <v>0</v>
      </c>
      <c r="AL75" s="9">
        <f t="shared" si="58"/>
        <v>0</v>
      </c>
      <c r="AM75" s="29">
        <f>INDEX(input_tonnages_no_div!$C$2:$Q$136,MATCH($A75,input_tonnages_no_div!$A$2:$A$136,0),MATCH(AM$2,input_tonnages_no_div!$C$1:$Q$1,0))*$AM$6*$AM$7*MCF</f>
        <v>0</v>
      </c>
      <c r="AN75" s="30">
        <f t="shared" si="57"/>
        <v>0</v>
      </c>
      <c r="AO75" s="9">
        <f t="shared" si="59"/>
        <v>0</v>
      </c>
      <c r="AP75" s="29">
        <f>INDEX(input_tonnages_no_div!$C$2:$Q$136,MATCH($A75,input_tonnages_no_div!$A$2:$A$136,0),MATCH(AP$2,input_tonnages_no_div!$C$1:$Q$1,0))*$AP$6*$AP$7*MCF</f>
        <v>0</v>
      </c>
      <c r="AQ75" s="30">
        <f t="shared" si="49"/>
        <v>0</v>
      </c>
      <c r="AR75" s="9">
        <f t="shared" si="55"/>
        <v>0</v>
      </c>
      <c r="AS75" s="55"/>
      <c r="AT75">
        <f t="shared" si="61"/>
        <v>63</v>
      </c>
      <c r="AU75" s="8">
        <f t="shared" si="62"/>
        <v>0</v>
      </c>
      <c r="AV75" s="8">
        <f t="shared" si="63"/>
        <v>0</v>
      </c>
      <c r="AW75" s="8">
        <f t="shared" si="64"/>
        <v>0</v>
      </c>
      <c r="AX75" s="8">
        <f t="shared" si="65"/>
        <v>0</v>
      </c>
      <c r="AY75" s="8">
        <f t="shared" si="66"/>
        <v>0</v>
      </c>
      <c r="AZ75" s="8">
        <f t="shared" si="67"/>
        <v>0</v>
      </c>
      <c r="BA75" s="8">
        <f t="shared" si="68"/>
        <v>0</v>
      </c>
      <c r="BB75" s="8">
        <f t="shared" si="69"/>
        <v>0</v>
      </c>
      <c r="BC75" s="8">
        <f t="shared" si="70"/>
        <v>0</v>
      </c>
      <c r="BD75" s="8">
        <f t="shared" si="71"/>
        <v>0</v>
      </c>
      <c r="BE75" s="8">
        <f t="shared" si="72"/>
        <v>0</v>
      </c>
      <c r="BF75" s="8">
        <f t="shared" si="73"/>
        <v>0</v>
      </c>
      <c r="BI75" s="55">
        <f t="shared" si="86"/>
        <v>0</v>
      </c>
      <c r="BJ75" s="55">
        <f t="shared" si="87"/>
        <v>0</v>
      </c>
      <c r="BK75" s="55">
        <f t="shared" si="88"/>
        <v>0</v>
      </c>
      <c r="BL75" s="55">
        <f t="shared" si="89"/>
        <v>0</v>
      </c>
      <c r="BM75" s="55">
        <f t="shared" si="90"/>
        <v>0</v>
      </c>
      <c r="BN75" s="55">
        <f t="shared" si="91"/>
        <v>0</v>
      </c>
      <c r="BO75" s="55">
        <f t="shared" si="92"/>
        <v>0</v>
      </c>
      <c r="BP75" s="55">
        <f t="shared" si="93"/>
        <v>0</v>
      </c>
      <c r="BQ75" s="55">
        <f t="shared" si="94"/>
        <v>0</v>
      </c>
      <c r="BR75" s="55">
        <f t="shared" si="95"/>
        <v>0</v>
      </c>
      <c r="BS75" s="55">
        <f t="shared" si="96"/>
        <v>0</v>
      </c>
      <c r="BT75" s="55">
        <f t="shared" si="50"/>
        <v>0</v>
      </c>
    </row>
    <row r="76" spans="1:72" x14ac:dyDescent="0.25">
      <c r="A76" s="6">
        <f>'DONNÉES '!B105</f>
        <v>64</v>
      </c>
      <c r="B76" s="8">
        <f t="shared" ref="B76:B107" si="97">SUMIFS(C76:AR76,$C$11:$AR$11,$E$11)*CH4_C_ratio*default_F</f>
        <v>0</v>
      </c>
      <c r="C76" s="29">
        <f>INDEX(input_tonnages_no_div!$C$2:$Q$136,MATCH($A76,input_tonnages_no_div!$A$2:$A$136,0),MATCH(C$2,input_tonnages_no_div!$C$1:$Q$1,0))*$C$6*$C$7*MCF</f>
        <v>0</v>
      </c>
      <c r="D76" s="30">
        <f t="shared" si="51"/>
        <v>0</v>
      </c>
      <c r="E76" s="9">
        <f t="shared" si="52"/>
        <v>0</v>
      </c>
      <c r="F76" s="29">
        <f>INDEX(input_tonnages_no_div!$C$2:$Q$136,MATCH($A76,input_tonnages_no_div!$A$2:$A$136,0),MATCH(F$2,input_tonnages_no_div!$C$1:$Q$1,0))*$F$6*$F$7*MCF</f>
        <v>0</v>
      </c>
      <c r="G76" s="30">
        <f t="shared" si="19"/>
        <v>0</v>
      </c>
      <c r="H76" s="9">
        <f t="shared" si="20"/>
        <v>0</v>
      </c>
      <c r="I76" s="29">
        <f>INDEX(input_tonnages_no_div!$C$2:$Q$136,MATCH($A76,input_tonnages_no_div!$A$2:$A$136,0),MATCH(I$2,input_tonnages_no_div!$C$1:$Q$1,0))*$I$6*$I$7*MCF</f>
        <v>0</v>
      </c>
      <c r="J76" s="30">
        <f t="shared" si="74"/>
        <v>0</v>
      </c>
      <c r="K76" s="9">
        <f t="shared" si="75"/>
        <v>0</v>
      </c>
      <c r="L76" s="29">
        <f>INDEX(input_tonnages_no_div!$C$2:$Q$136,MATCH($A76,input_tonnages_no_div!$A$2:$A$136,0),MATCH(L$2,input_tonnages_no_div!$C$1:$Q$1,0))*$L$6*$L$7*MCF</f>
        <v>0</v>
      </c>
      <c r="M76" s="30">
        <f t="shared" si="76"/>
        <v>0</v>
      </c>
      <c r="N76" s="9">
        <f t="shared" si="77"/>
        <v>0</v>
      </c>
      <c r="O76" s="29">
        <f>INDEX(input_tonnages_no_div!$C$2:$Q$136,MATCH($A76,input_tonnages_no_div!$A$2:$A$136,0),MATCH(O$2,input_tonnages_no_div!$C$1:$Q$1,0))*$O$6*$O$7*MCF</f>
        <v>0</v>
      </c>
      <c r="P76" s="30">
        <f t="shared" si="78"/>
        <v>0</v>
      </c>
      <c r="Q76" s="9">
        <f t="shared" si="79"/>
        <v>0</v>
      </c>
      <c r="R76" s="29">
        <f>INDEX(input_tonnages_no_div!$C$2:$Q$136,MATCH($A76,input_tonnages_no_div!$A$2:$A$136,0),MATCH(R$2,input_tonnages_no_div!$C$1:$Q$1,0))*$R$6*$R$7*MCF</f>
        <v>0</v>
      </c>
      <c r="S76" s="30">
        <f t="shared" si="80"/>
        <v>0</v>
      </c>
      <c r="T76" s="9">
        <f t="shared" si="81"/>
        <v>0</v>
      </c>
      <c r="U76" s="29">
        <f>INDEX(input_tonnages_no_div!$C$2:$Q$136,MATCH($A76,input_tonnages_no_div!$A$2:$A$136,0),MATCH(U$2,input_tonnages_no_div!$C$1:$Q$1,0))*$U$6*$U$7*MCF</f>
        <v>0</v>
      </c>
      <c r="V76" s="30">
        <f t="shared" si="82"/>
        <v>0</v>
      </c>
      <c r="W76" s="9">
        <f t="shared" si="83"/>
        <v>0</v>
      </c>
      <c r="X76" s="29">
        <f>INDEX(input_tonnages_no_div!$C$2:$Q$136,MATCH($A76,input_tonnages_no_div!$A$2:$A$136,0),MATCH(X$2,input_tonnages_no_div!$C$1:$Q$1,0))*$X$6*$X$7*MCF</f>
        <v>0</v>
      </c>
      <c r="Y76" s="30">
        <f t="shared" si="53"/>
        <v>0</v>
      </c>
      <c r="Z76" s="9">
        <f t="shared" si="54"/>
        <v>0</v>
      </c>
      <c r="AA76" s="29">
        <f>INDEX(input_tonnages_no_div!$C$2:$Q$136,MATCH($A76,input_tonnages_no_div!$A$2:$A$136,0),MATCH(AA$2,input_tonnages_no_div!$C$1:$Q$1,0))*$AA$6*$AA$7*MCF</f>
        <v>0</v>
      </c>
      <c r="AB76" s="30">
        <f t="shared" si="31"/>
        <v>0</v>
      </c>
      <c r="AC76" s="9">
        <f t="shared" si="32"/>
        <v>0</v>
      </c>
      <c r="AD76" s="29">
        <f>INDEX(input_tonnages_no_div!$C$2:$Q$136,MATCH($A76,input_tonnages_no_div!$A$2:$A$136,0),MATCH(AD$2,input_tonnages_no_div!$C$1:$Q$1,0))*$AD$6*$AD$7*MCF</f>
        <v>0</v>
      </c>
      <c r="AE76" s="30">
        <f t="shared" si="84"/>
        <v>0</v>
      </c>
      <c r="AF76" s="9">
        <f t="shared" si="85"/>
        <v>0</v>
      </c>
      <c r="AG76" s="29">
        <f>INDEX(input_tonnages_no_div!$C$2:$Q$136,MATCH($A76,input_tonnages_no_div!$A$2:$A$136,0),MATCH(AG$2,input_tonnages_no_div!$C$1:$Q$1,0))*$AG$6*$AG$7*MCF</f>
        <v>0</v>
      </c>
      <c r="AH76" s="30">
        <f t="shared" si="35"/>
        <v>0</v>
      </c>
      <c r="AI76" s="9">
        <f t="shared" si="36"/>
        <v>0</v>
      </c>
      <c r="AJ76" s="29">
        <f>INDEX(input_tonnages_no_div!$C$2:$Q$136,MATCH($A76,input_tonnages_no_div!$A$2:$A$136,0),MATCH(AJ$2,input_tonnages_no_div!$C$1:$Q$1,0))*$AJ$6*$AJ$7*MCF</f>
        <v>0</v>
      </c>
      <c r="AK76" s="30">
        <f t="shared" si="56"/>
        <v>0</v>
      </c>
      <c r="AL76" s="9">
        <f t="shared" si="58"/>
        <v>0</v>
      </c>
      <c r="AM76" s="29">
        <f>INDEX(input_tonnages_no_div!$C$2:$Q$136,MATCH($A76,input_tonnages_no_div!$A$2:$A$136,0),MATCH(AM$2,input_tonnages_no_div!$C$1:$Q$1,0))*$AM$6*$AM$7*MCF</f>
        <v>0</v>
      </c>
      <c r="AN76" s="30">
        <f t="shared" si="57"/>
        <v>0</v>
      </c>
      <c r="AO76" s="9">
        <f t="shared" si="59"/>
        <v>0</v>
      </c>
      <c r="AP76" s="29">
        <f>INDEX(input_tonnages_no_div!$C$2:$Q$136,MATCH($A76,input_tonnages_no_div!$A$2:$A$136,0),MATCH(AP$2,input_tonnages_no_div!$C$1:$Q$1,0))*$AP$6*$AP$7*MCF</f>
        <v>0</v>
      </c>
      <c r="AQ76" s="30">
        <f t="shared" si="49"/>
        <v>0</v>
      </c>
      <c r="AR76" s="9">
        <f t="shared" si="55"/>
        <v>0</v>
      </c>
      <c r="AS76" s="55"/>
      <c r="AT76">
        <f t="shared" ref="AT76:AT107" si="98">A76</f>
        <v>64</v>
      </c>
      <c r="AU76" s="8">
        <f t="shared" ref="AU76:AU107" si="99">E76*CH4_C_ratio*default_F</f>
        <v>0</v>
      </c>
      <c r="AV76" s="8">
        <f t="shared" ref="AV76:AV107" si="100">H76*CH4_C_ratio*default_F</f>
        <v>0</v>
      </c>
      <c r="AW76" s="8">
        <f t="shared" ref="AW76:AW107" si="101">K76*CH4_C_ratio*default_F</f>
        <v>0</v>
      </c>
      <c r="AX76" s="8">
        <f t="shared" ref="AX76:AX107" si="102">N76*CH4_C_ratio*default_F</f>
        <v>0</v>
      </c>
      <c r="AY76" s="8">
        <f t="shared" ref="AY76:AY107" si="103">Q76*CH4_C_ratio*default_F</f>
        <v>0</v>
      </c>
      <c r="AZ76" s="8">
        <f t="shared" ref="AZ76:AZ107" si="104">T76*CH4_C_ratio*default_F</f>
        <v>0</v>
      </c>
      <c r="BA76" s="8">
        <f t="shared" ref="BA76:BA107" si="105">W76*CH4_C_ratio*default_F</f>
        <v>0</v>
      </c>
      <c r="BB76" s="8">
        <f t="shared" ref="BB76:BB107" si="106">Z76*CH4_C_ratio*default_F</f>
        <v>0</v>
      </c>
      <c r="BC76" s="8">
        <f t="shared" ref="BC76:BC107" si="107">AC76*CH4_C_ratio*default_F</f>
        <v>0</v>
      </c>
      <c r="BD76" s="8">
        <f t="shared" ref="BD76:BD107" si="108">AI76*CH4_C_ratio*default_F</f>
        <v>0</v>
      </c>
      <c r="BE76" s="8">
        <f t="shared" ref="BE76:BE107" si="109">AL76*CH4_C_ratio*default_F</f>
        <v>0</v>
      </c>
      <c r="BF76" s="8">
        <f t="shared" ref="BF76:BF107" si="110">AO76*CH4_C_ratio*default_F</f>
        <v>0</v>
      </c>
      <c r="BI76" s="55">
        <f t="shared" si="86"/>
        <v>0</v>
      </c>
      <c r="BJ76" s="55">
        <f t="shared" si="87"/>
        <v>0</v>
      </c>
      <c r="BK76" s="55">
        <f t="shared" si="88"/>
        <v>0</v>
      </c>
      <c r="BL76" s="55">
        <f t="shared" si="89"/>
        <v>0</v>
      </c>
      <c r="BM76" s="55">
        <f t="shared" si="90"/>
        <v>0</v>
      </c>
      <c r="BN76" s="55">
        <f t="shared" si="91"/>
        <v>0</v>
      </c>
      <c r="BO76" s="55">
        <f t="shared" si="92"/>
        <v>0</v>
      </c>
      <c r="BP76" s="55">
        <f t="shared" si="93"/>
        <v>0</v>
      </c>
      <c r="BQ76" s="55">
        <f t="shared" si="94"/>
        <v>0</v>
      </c>
      <c r="BR76" s="55">
        <f t="shared" si="95"/>
        <v>0</v>
      </c>
      <c r="BS76" s="55">
        <f t="shared" si="96"/>
        <v>0</v>
      </c>
      <c r="BT76" s="55">
        <f t="shared" si="50"/>
        <v>0</v>
      </c>
    </row>
    <row r="77" spans="1:72" x14ac:dyDescent="0.25">
      <c r="A77" s="6">
        <f>'DONNÉES '!B106</f>
        <v>65</v>
      </c>
      <c r="B77" s="8">
        <f t="shared" si="97"/>
        <v>0</v>
      </c>
      <c r="C77" s="29">
        <f>INDEX(input_tonnages_no_div!$C$2:$Q$136,MATCH($A77,input_tonnages_no_div!$A$2:$A$136,0),MATCH(C$2,input_tonnages_no_div!$C$1:$Q$1,0))*$C$6*$C$7*MCF</f>
        <v>0</v>
      </c>
      <c r="D77" s="30">
        <f t="shared" si="51"/>
        <v>0</v>
      </c>
      <c r="E77" s="9">
        <f t="shared" si="52"/>
        <v>0</v>
      </c>
      <c r="F77" s="29">
        <f>INDEX(input_tonnages_no_div!$C$2:$Q$136,MATCH($A77,input_tonnages_no_div!$A$2:$A$136,0),MATCH(F$2,input_tonnages_no_div!$C$1:$Q$1,0))*$F$6*$F$7*MCF</f>
        <v>0</v>
      </c>
      <c r="G77" s="30">
        <f t="shared" ref="G77:G121" si="111">F77+(G76*G$5)</f>
        <v>0</v>
      </c>
      <c r="H77" s="9">
        <f t="shared" ref="H77:H121" si="112">G76*(1-H$5)</f>
        <v>0</v>
      </c>
      <c r="I77" s="29">
        <f>INDEX(input_tonnages_no_div!$C$2:$Q$136,MATCH($A77,input_tonnages_no_div!$A$2:$A$136,0),MATCH(I$2,input_tonnages_no_div!$C$1:$Q$1,0))*$I$6*$I$7*MCF</f>
        <v>0</v>
      </c>
      <c r="J77" s="30">
        <f t="shared" ref="J77:J108" si="113">I77+(J76*J$5)</f>
        <v>0</v>
      </c>
      <c r="K77" s="9">
        <f t="shared" ref="K77:K108" si="114">J76*(1-K$5)</f>
        <v>0</v>
      </c>
      <c r="L77" s="29">
        <f>INDEX(input_tonnages_no_div!$C$2:$Q$136,MATCH($A77,input_tonnages_no_div!$A$2:$A$136,0),MATCH(L$2,input_tonnages_no_div!$C$1:$Q$1,0))*$L$6*$L$7*MCF</f>
        <v>0</v>
      </c>
      <c r="M77" s="30">
        <f t="shared" ref="M77:M108" si="115">L77+(M76*M$5)</f>
        <v>0</v>
      </c>
      <c r="N77" s="9">
        <f t="shared" ref="N77:N108" si="116">M76*(1-N$5)</f>
        <v>0</v>
      </c>
      <c r="O77" s="29">
        <f>INDEX(input_tonnages_no_div!$C$2:$Q$136,MATCH($A77,input_tonnages_no_div!$A$2:$A$136,0),MATCH(O$2,input_tonnages_no_div!$C$1:$Q$1,0))*$O$6*$O$7*MCF</f>
        <v>0</v>
      </c>
      <c r="P77" s="30">
        <f t="shared" ref="P77:P108" si="117">O77+(P76*P$5)</f>
        <v>0</v>
      </c>
      <c r="Q77" s="9">
        <f t="shared" ref="Q77:Q108" si="118">P76*(1-Q$5)</f>
        <v>0</v>
      </c>
      <c r="R77" s="29">
        <f>INDEX(input_tonnages_no_div!$C$2:$Q$136,MATCH($A77,input_tonnages_no_div!$A$2:$A$136,0),MATCH(R$2,input_tonnages_no_div!$C$1:$Q$1,0))*$R$6*$R$7*MCF</f>
        <v>0</v>
      </c>
      <c r="S77" s="30">
        <f t="shared" ref="S77:S108" si="119">R77+(S76*S$5)</f>
        <v>0</v>
      </c>
      <c r="T77" s="9">
        <f t="shared" ref="T77:T108" si="120">S76*(1-T$5)</f>
        <v>0</v>
      </c>
      <c r="U77" s="29">
        <f>INDEX(input_tonnages_no_div!$C$2:$Q$136,MATCH($A77,input_tonnages_no_div!$A$2:$A$136,0),MATCH(U$2,input_tonnages_no_div!$C$1:$Q$1,0))*$U$6*$U$7*MCF</f>
        <v>0</v>
      </c>
      <c r="V77" s="30">
        <f t="shared" ref="V77:V108" si="121">U77+(V76*V$5)</f>
        <v>0</v>
      </c>
      <c r="W77" s="9">
        <f t="shared" ref="W77:W108" si="122">V76*(1-W$5)</f>
        <v>0</v>
      </c>
      <c r="X77" s="29">
        <f>INDEX(input_tonnages_no_div!$C$2:$Q$136,MATCH($A77,input_tonnages_no_div!$A$2:$A$136,0),MATCH(X$2,input_tonnages_no_div!$C$1:$Q$1,0))*$X$6*$X$7*MCF</f>
        <v>0</v>
      </c>
      <c r="Y77" s="30">
        <f t="shared" si="53"/>
        <v>0</v>
      </c>
      <c r="Z77" s="9">
        <f t="shared" si="54"/>
        <v>0</v>
      </c>
      <c r="AA77" s="29">
        <f>INDEX(input_tonnages_no_div!$C$2:$Q$136,MATCH($A77,input_tonnages_no_div!$A$2:$A$136,0),MATCH(AA$2,input_tonnages_no_div!$C$1:$Q$1,0))*$AA$6*$AA$7*MCF</f>
        <v>0</v>
      </c>
      <c r="AB77" s="30">
        <f t="shared" ref="AB77:AB121" si="123">AA77+(AB76*AB$5)</f>
        <v>0</v>
      </c>
      <c r="AC77" s="9">
        <f t="shared" ref="AC77:AC121" si="124">AB76*(1-AC$5)</f>
        <v>0</v>
      </c>
      <c r="AD77" s="29">
        <f>INDEX(input_tonnages_no_div!$C$2:$Q$136,MATCH($A77,input_tonnages_no_div!$A$2:$A$136,0),MATCH(AD$2,input_tonnages_no_div!$C$1:$Q$1,0))*$AD$6*$AD$7*MCF</f>
        <v>0</v>
      </c>
      <c r="AE77" s="30">
        <f t="shared" ref="AE77:AE108" si="125">AD77+(AE76*AE$5)</f>
        <v>0</v>
      </c>
      <c r="AF77" s="9">
        <f t="shared" ref="AF77:AF108" si="126">AE76*(1-AF$5)</f>
        <v>0</v>
      </c>
      <c r="AG77" s="29">
        <f>INDEX(input_tonnages_no_div!$C$2:$Q$136,MATCH($A77,input_tonnages_no_div!$A$2:$A$136,0),MATCH(AG$2,input_tonnages_no_div!$C$1:$Q$1,0))*$AG$6*$AG$7*MCF</f>
        <v>0</v>
      </c>
      <c r="AH77" s="30">
        <f t="shared" ref="AH77:AH121" si="127">AG77+(AH76*AH$5)</f>
        <v>0</v>
      </c>
      <c r="AI77" s="9">
        <f t="shared" ref="AI77:AI121" si="128">AH76*(1-AI$5)</f>
        <v>0</v>
      </c>
      <c r="AJ77" s="29">
        <f>INDEX(input_tonnages_no_div!$C$2:$Q$136,MATCH($A77,input_tonnages_no_div!$A$2:$A$136,0),MATCH(AJ$2,input_tonnages_no_div!$C$1:$Q$1,0))*$AJ$6*$AJ$7*MCF</f>
        <v>0</v>
      </c>
      <c r="AK77" s="30">
        <f t="shared" ref="AK77:AK121" si="129">AJ77+(AK76*AK$5)</f>
        <v>0</v>
      </c>
      <c r="AL77" s="9">
        <f t="shared" ref="AL77:AL121" si="130">AK76*(1-AL$5)</f>
        <v>0</v>
      </c>
      <c r="AM77" s="29">
        <f>INDEX(input_tonnages_no_div!$C$2:$Q$136,MATCH($A77,input_tonnages_no_div!$A$2:$A$136,0),MATCH(AM$2,input_tonnages_no_div!$C$1:$Q$1,0))*$AM$6*$AM$7*MCF</f>
        <v>0</v>
      </c>
      <c r="AN77" s="30">
        <f t="shared" ref="AN77:AN121" si="131">AM77+(AN76*AN$5)</f>
        <v>0</v>
      </c>
      <c r="AO77" s="9">
        <f t="shared" ref="AO77:AO121" si="132">AN76*(1-AO$5)</f>
        <v>0</v>
      </c>
      <c r="AP77" s="29">
        <f>INDEX(input_tonnages_no_div!$C$2:$Q$136,MATCH($A77,input_tonnages_no_div!$A$2:$A$136,0),MATCH(AP$2,input_tonnages_no_div!$C$1:$Q$1,0))*$AP$6*$AP$7*MCF</f>
        <v>0</v>
      </c>
      <c r="AQ77" s="30">
        <f t="shared" si="49"/>
        <v>0</v>
      </c>
      <c r="AR77" s="9">
        <f t="shared" si="55"/>
        <v>0</v>
      </c>
      <c r="AS77" s="55"/>
      <c r="AT77">
        <f t="shared" si="98"/>
        <v>65</v>
      </c>
      <c r="AU77" s="8">
        <f t="shared" si="99"/>
        <v>0</v>
      </c>
      <c r="AV77" s="8">
        <f t="shared" si="100"/>
        <v>0</v>
      </c>
      <c r="AW77" s="8">
        <f t="shared" si="101"/>
        <v>0</v>
      </c>
      <c r="AX77" s="8">
        <f t="shared" si="102"/>
        <v>0</v>
      </c>
      <c r="AY77" s="8">
        <f t="shared" si="103"/>
        <v>0</v>
      </c>
      <c r="AZ77" s="8">
        <f t="shared" si="104"/>
        <v>0</v>
      </c>
      <c r="BA77" s="8">
        <f t="shared" si="105"/>
        <v>0</v>
      </c>
      <c r="BB77" s="8">
        <f t="shared" si="106"/>
        <v>0</v>
      </c>
      <c r="BC77" s="8">
        <f t="shared" si="107"/>
        <v>0</v>
      </c>
      <c r="BD77" s="8">
        <f t="shared" si="108"/>
        <v>0</v>
      </c>
      <c r="BE77" s="8">
        <f t="shared" si="109"/>
        <v>0</v>
      </c>
      <c r="BF77" s="8">
        <f t="shared" si="110"/>
        <v>0</v>
      </c>
      <c r="BI77" s="55">
        <f t="shared" ref="BI77:BI108" si="133">+C77-C76</f>
        <v>0</v>
      </c>
      <c r="BJ77" s="55">
        <f t="shared" ref="BJ77:BJ108" si="134">+F77-F76</f>
        <v>0</v>
      </c>
      <c r="BK77" s="55">
        <f t="shared" ref="BK77:BK108" si="135">+I77-I76</f>
        <v>0</v>
      </c>
      <c r="BL77" s="55">
        <f t="shared" ref="BL77:BL108" si="136">+L77-L76</f>
        <v>0</v>
      </c>
      <c r="BM77" s="55">
        <f t="shared" ref="BM77:BM108" si="137">+O77-O76</f>
        <v>0</v>
      </c>
      <c r="BN77" s="55">
        <f t="shared" ref="BN77:BN108" si="138">+R77-R76</f>
        <v>0</v>
      </c>
      <c r="BO77" s="55">
        <f t="shared" ref="BO77:BO108" si="139">+U77-U76</f>
        <v>0</v>
      </c>
      <c r="BP77" s="55">
        <f t="shared" ref="BP77:BP108" si="140">+X77-X76</f>
        <v>0</v>
      </c>
      <c r="BQ77" s="55">
        <f t="shared" ref="BQ77:BQ108" si="141">+AG77-AG76</f>
        <v>0</v>
      </c>
      <c r="BR77" s="55">
        <f t="shared" ref="BR77:BR108" si="142">+AJ77-AJ76</f>
        <v>0</v>
      </c>
      <c r="BS77" s="55">
        <f t="shared" ref="BS77:BS108" si="143">+AM77-AM76</f>
        <v>0</v>
      </c>
      <c r="BT77" s="55">
        <f t="shared" si="50"/>
        <v>0</v>
      </c>
    </row>
    <row r="78" spans="1:72" x14ac:dyDescent="0.25">
      <c r="A78" s="6">
        <f>'DONNÉES '!B107</f>
        <v>66</v>
      </c>
      <c r="B78" s="8">
        <f t="shared" si="97"/>
        <v>0</v>
      </c>
      <c r="C78" s="29">
        <f>INDEX(input_tonnages_no_div!$C$2:$Q$136,MATCH($A78,input_tonnages_no_div!$A$2:$A$136,0),MATCH(C$2,input_tonnages_no_div!$C$1:$Q$1,0))*$C$6*$C$7*MCF</f>
        <v>0</v>
      </c>
      <c r="D78" s="30">
        <f t="shared" si="51"/>
        <v>0</v>
      </c>
      <c r="E78" s="9">
        <f t="shared" ref="E78:E121" si="144">D77*(1-E$5)</f>
        <v>0</v>
      </c>
      <c r="F78" s="29">
        <f>INDEX(input_tonnages_no_div!$C$2:$Q$136,MATCH($A78,input_tonnages_no_div!$A$2:$A$136,0),MATCH(F$2,input_tonnages_no_div!$C$1:$Q$1,0))*$F$6*$F$7*MCF</f>
        <v>0</v>
      </c>
      <c r="G78" s="30">
        <f t="shared" si="111"/>
        <v>0</v>
      </c>
      <c r="H78" s="9">
        <f t="shared" si="112"/>
        <v>0</v>
      </c>
      <c r="I78" s="29">
        <f>INDEX(input_tonnages_no_div!$C$2:$Q$136,MATCH($A78,input_tonnages_no_div!$A$2:$A$136,0),MATCH(I$2,input_tonnages_no_div!$C$1:$Q$1,0))*$I$6*$I$7*MCF</f>
        <v>0</v>
      </c>
      <c r="J78" s="30">
        <f t="shared" si="113"/>
        <v>0</v>
      </c>
      <c r="K78" s="9">
        <f t="shared" si="114"/>
        <v>0</v>
      </c>
      <c r="L78" s="29">
        <f>INDEX(input_tonnages_no_div!$C$2:$Q$136,MATCH($A78,input_tonnages_no_div!$A$2:$A$136,0),MATCH(L$2,input_tonnages_no_div!$C$1:$Q$1,0))*$L$6*$L$7*MCF</f>
        <v>0</v>
      </c>
      <c r="M78" s="30">
        <f t="shared" si="115"/>
        <v>0</v>
      </c>
      <c r="N78" s="9">
        <f t="shared" si="116"/>
        <v>0</v>
      </c>
      <c r="O78" s="29">
        <f>INDEX(input_tonnages_no_div!$C$2:$Q$136,MATCH($A78,input_tonnages_no_div!$A$2:$A$136,0),MATCH(O$2,input_tonnages_no_div!$C$1:$Q$1,0))*$O$6*$O$7*MCF</f>
        <v>0</v>
      </c>
      <c r="P78" s="30">
        <f t="shared" si="117"/>
        <v>0</v>
      </c>
      <c r="Q78" s="9">
        <f t="shared" si="118"/>
        <v>0</v>
      </c>
      <c r="R78" s="29">
        <f>INDEX(input_tonnages_no_div!$C$2:$Q$136,MATCH($A78,input_tonnages_no_div!$A$2:$A$136,0),MATCH(R$2,input_tonnages_no_div!$C$1:$Q$1,0))*$R$6*$R$7*MCF</f>
        <v>0</v>
      </c>
      <c r="S78" s="30">
        <f t="shared" si="119"/>
        <v>0</v>
      </c>
      <c r="T78" s="9">
        <f t="shared" si="120"/>
        <v>0</v>
      </c>
      <c r="U78" s="29">
        <f>INDEX(input_tonnages_no_div!$C$2:$Q$136,MATCH($A78,input_tonnages_no_div!$A$2:$A$136,0),MATCH(U$2,input_tonnages_no_div!$C$1:$Q$1,0))*$U$6*$U$7*MCF</f>
        <v>0</v>
      </c>
      <c r="V78" s="30">
        <f t="shared" si="121"/>
        <v>0</v>
      </c>
      <c r="W78" s="9">
        <f t="shared" si="122"/>
        <v>0</v>
      </c>
      <c r="X78" s="29">
        <f>INDEX(input_tonnages_no_div!$C$2:$Q$136,MATCH($A78,input_tonnages_no_div!$A$2:$A$136,0),MATCH(X$2,input_tonnages_no_div!$C$1:$Q$1,0))*$X$6*$X$7*MCF</f>
        <v>0</v>
      </c>
      <c r="Y78" s="30">
        <f t="shared" si="53"/>
        <v>0</v>
      </c>
      <c r="Z78" s="9">
        <f t="shared" si="54"/>
        <v>0</v>
      </c>
      <c r="AA78" s="29">
        <f>INDEX(input_tonnages_no_div!$C$2:$Q$136,MATCH($A78,input_tonnages_no_div!$A$2:$A$136,0),MATCH(AA$2,input_tonnages_no_div!$C$1:$Q$1,0))*$AA$6*$AA$7*MCF</f>
        <v>0</v>
      </c>
      <c r="AB78" s="30">
        <f t="shared" si="123"/>
        <v>0</v>
      </c>
      <c r="AC78" s="9">
        <f t="shared" si="124"/>
        <v>0</v>
      </c>
      <c r="AD78" s="29">
        <f>INDEX(input_tonnages_no_div!$C$2:$Q$136,MATCH($A78,input_tonnages_no_div!$A$2:$A$136,0),MATCH(AD$2,input_tonnages_no_div!$C$1:$Q$1,0))*$AD$6*$AD$7*MCF</f>
        <v>0</v>
      </c>
      <c r="AE78" s="30">
        <f t="shared" si="125"/>
        <v>0</v>
      </c>
      <c r="AF78" s="9">
        <f t="shared" si="126"/>
        <v>0</v>
      </c>
      <c r="AG78" s="29">
        <f>INDEX(input_tonnages_no_div!$C$2:$Q$136,MATCH($A78,input_tonnages_no_div!$A$2:$A$136,0),MATCH(AG$2,input_tonnages_no_div!$C$1:$Q$1,0))*$AG$6*$AG$7*MCF</f>
        <v>0</v>
      </c>
      <c r="AH78" s="30">
        <f t="shared" si="127"/>
        <v>0</v>
      </c>
      <c r="AI78" s="9">
        <f t="shared" si="128"/>
        <v>0</v>
      </c>
      <c r="AJ78" s="29">
        <f>INDEX(input_tonnages_no_div!$C$2:$Q$136,MATCH($A78,input_tonnages_no_div!$A$2:$A$136,0),MATCH(AJ$2,input_tonnages_no_div!$C$1:$Q$1,0))*$AJ$6*$AJ$7*MCF</f>
        <v>0</v>
      </c>
      <c r="AK78" s="30">
        <f t="shared" si="129"/>
        <v>0</v>
      </c>
      <c r="AL78" s="9">
        <f t="shared" si="130"/>
        <v>0</v>
      </c>
      <c r="AM78" s="29">
        <f>INDEX(input_tonnages_no_div!$C$2:$Q$136,MATCH($A78,input_tonnages_no_div!$A$2:$A$136,0),MATCH(AM$2,input_tonnages_no_div!$C$1:$Q$1,0))*$AM$6*$AM$7*MCF</f>
        <v>0</v>
      </c>
      <c r="AN78" s="30">
        <f t="shared" si="131"/>
        <v>0</v>
      </c>
      <c r="AO78" s="9">
        <f t="shared" si="132"/>
        <v>0</v>
      </c>
      <c r="AP78" s="29">
        <f>INDEX(input_tonnages_no_div!$C$2:$Q$136,MATCH($A78,input_tonnages_no_div!$A$2:$A$136,0),MATCH(AP$2,input_tonnages_no_div!$C$1:$Q$1,0))*$AP$6*$AP$7*MCF</f>
        <v>0</v>
      </c>
      <c r="AQ78" s="30">
        <f t="shared" ref="AQ78:AQ121" si="145">AP78+(AQ77*AQ$5)</f>
        <v>0</v>
      </c>
      <c r="AR78" s="9">
        <f t="shared" si="55"/>
        <v>0</v>
      </c>
      <c r="AS78" s="55"/>
      <c r="AT78">
        <f t="shared" si="98"/>
        <v>66</v>
      </c>
      <c r="AU78" s="8">
        <f t="shared" si="99"/>
        <v>0</v>
      </c>
      <c r="AV78" s="8">
        <f t="shared" si="100"/>
        <v>0</v>
      </c>
      <c r="AW78" s="8">
        <f t="shared" si="101"/>
        <v>0</v>
      </c>
      <c r="AX78" s="8">
        <f t="shared" si="102"/>
        <v>0</v>
      </c>
      <c r="AY78" s="8">
        <f t="shared" si="103"/>
        <v>0</v>
      </c>
      <c r="AZ78" s="8">
        <f t="shared" si="104"/>
        <v>0</v>
      </c>
      <c r="BA78" s="8">
        <f t="shared" si="105"/>
        <v>0</v>
      </c>
      <c r="BB78" s="8">
        <f t="shared" si="106"/>
        <v>0</v>
      </c>
      <c r="BC78" s="8">
        <f t="shared" si="107"/>
        <v>0</v>
      </c>
      <c r="BD78" s="8">
        <f t="shared" si="108"/>
        <v>0</v>
      </c>
      <c r="BE78" s="8">
        <f t="shared" si="109"/>
        <v>0</v>
      </c>
      <c r="BF78" s="8">
        <f t="shared" si="110"/>
        <v>0</v>
      </c>
      <c r="BI78" s="55">
        <f t="shared" si="133"/>
        <v>0</v>
      </c>
      <c r="BJ78" s="55">
        <f t="shared" si="134"/>
        <v>0</v>
      </c>
      <c r="BK78" s="55">
        <f t="shared" si="135"/>
        <v>0</v>
      </c>
      <c r="BL78" s="55">
        <f t="shared" si="136"/>
        <v>0</v>
      </c>
      <c r="BM78" s="55">
        <f t="shared" si="137"/>
        <v>0</v>
      </c>
      <c r="BN78" s="55">
        <f t="shared" si="138"/>
        <v>0</v>
      </c>
      <c r="BO78" s="55">
        <f t="shared" si="139"/>
        <v>0</v>
      </c>
      <c r="BP78" s="55">
        <f t="shared" si="140"/>
        <v>0</v>
      </c>
      <c r="BQ78" s="55">
        <f t="shared" si="141"/>
        <v>0</v>
      </c>
      <c r="BR78" s="55">
        <f t="shared" si="142"/>
        <v>0</v>
      </c>
      <c r="BS78" s="55">
        <f t="shared" si="143"/>
        <v>0</v>
      </c>
      <c r="BT78" s="55">
        <f t="shared" ref="BT78:BT121" si="146">+BI78+BK78+BM78+BN78+BO78+BQ78+BR78+BS78</f>
        <v>0</v>
      </c>
    </row>
    <row r="79" spans="1:72" x14ac:dyDescent="0.25">
      <c r="A79" s="6">
        <f>'DONNÉES '!B108</f>
        <v>67</v>
      </c>
      <c r="B79" s="8">
        <f t="shared" si="97"/>
        <v>0</v>
      </c>
      <c r="C79" s="29">
        <f>INDEX(input_tonnages_no_div!$C$2:$Q$136,MATCH($A79,input_tonnages_no_div!$A$2:$A$136,0),MATCH(C$2,input_tonnages_no_div!$C$1:$Q$1,0))*$C$6*$C$7*MCF</f>
        <v>0</v>
      </c>
      <c r="D79" s="30">
        <f t="shared" ref="D79:D120" si="147">C79+(D78*D$5)</f>
        <v>0</v>
      </c>
      <c r="E79" s="9">
        <f t="shared" si="144"/>
        <v>0</v>
      </c>
      <c r="F79" s="29">
        <f>INDEX(input_tonnages_no_div!$C$2:$Q$136,MATCH($A79,input_tonnages_no_div!$A$2:$A$136,0),MATCH(F$2,input_tonnages_no_div!$C$1:$Q$1,0))*$F$6*$F$7*MCF</f>
        <v>0</v>
      </c>
      <c r="G79" s="30">
        <f t="shared" si="111"/>
        <v>0</v>
      </c>
      <c r="H79" s="9">
        <f t="shared" si="112"/>
        <v>0</v>
      </c>
      <c r="I79" s="29">
        <f>INDEX(input_tonnages_no_div!$C$2:$Q$136,MATCH($A79,input_tonnages_no_div!$A$2:$A$136,0),MATCH(I$2,input_tonnages_no_div!$C$1:$Q$1,0))*$I$6*$I$7*MCF</f>
        <v>0</v>
      </c>
      <c r="J79" s="30">
        <f t="shared" si="113"/>
        <v>0</v>
      </c>
      <c r="K79" s="9">
        <f t="shared" si="114"/>
        <v>0</v>
      </c>
      <c r="L79" s="29">
        <f>INDEX(input_tonnages_no_div!$C$2:$Q$136,MATCH($A79,input_tonnages_no_div!$A$2:$A$136,0),MATCH(L$2,input_tonnages_no_div!$C$1:$Q$1,0))*$L$6*$L$7*MCF</f>
        <v>0</v>
      </c>
      <c r="M79" s="30">
        <f t="shared" si="115"/>
        <v>0</v>
      </c>
      <c r="N79" s="9">
        <f t="shared" si="116"/>
        <v>0</v>
      </c>
      <c r="O79" s="29">
        <f>INDEX(input_tonnages_no_div!$C$2:$Q$136,MATCH($A79,input_tonnages_no_div!$A$2:$A$136,0),MATCH(O$2,input_tonnages_no_div!$C$1:$Q$1,0))*$O$6*$O$7*MCF</f>
        <v>0</v>
      </c>
      <c r="P79" s="30">
        <f t="shared" si="117"/>
        <v>0</v>
      </c>
      <c r="Q79" s="9">
        <f t="shared" si="118"/>
        <v>0</v>
      </c>
      <c r="R79" s="29">
        <f>INDEX(input_tonnages_no_div!$C$2:$Q$136,MATCH($A79,input_tonnages_no_div!$A$2:$A$136,0),MATCH(R$2,input_tonnages_no_div!$C$1:$Q$1,0))*$R$6*$R$7*MCF</f>
        <v>0</v>
      </c>
      <c r="S79" s="30">
        <f t="shared" si="119"/>
        <v>0</v>
      </c>
      <c r="T79" s="9">
        <f t="shared" si="120"/>
        <v>0</v>
      </c>
      <c r="U79" s="29">
        <f>INDEX(input_tonnages_no_div!$C$2:$Q$136,MATCH($A79,input_tonnages_no_div!$A$2:$A$136,0),MATCH(U$2,input_tonnages_no_div!$C$1:$Q$1,0))*$U$6*$U$7*MCF</f>
        <v>0</v>
      </c>
      <c r="V79" s="30">
        <f t="shared" si="121"/>
        <v>0</v>
      </c>
      <c r="W79" s="9">
        <f t="shared" si="122"/>
        <v>0</v>
      </c>
      <c r="X79" s="29">
        <f>INDEX(input_tonnages_no_div!$C$2:$Q$136,MATCH($A79,input_tonnages_no_div!$A$2:$A$136,0),MATCH(X$2,input_tonnages_no_div!$C$1:$Q$1,0))*$X$6*$X$7*MCF</f>
        <v>0</v>
      </c>
      <c r="Y79" s="30">
        <f t="shared" ref="Y79:Y121" si="148">X79+(Y78*Y$5)</f>
        <v>0</v>
      </c>
      <c r="Z79" s="9">
        <f t="shared" ref="Z79:Z121" si="149">Y78*(1-Z$5)</f>
        <v>0</v>
      </c>
      <c r="AA79" s="29">
        <f>INDEX(input_tonnages_no_div!$C$2:$Q$136,MATCH($A79,input_tonnages_no_div!$A$2:$A$136,0),MATCH(AA$2,input_tonnages_no_div!$C$1:$Q$1,0))*$AA$6*$AA$7*MCF</f>
        <v>0</v>
      </c>
      <c r="AB79" s="30">
        <f t="shared" si="123"/>
        <v>0</v>
      </c>
      <c r="AC79" s="9">
        <f t="shared" si="124"/>
        <v>0</v>
      </c>
      <c r="AD79" s="29">
        <f>INDEX(input_tonnages_no_div!$C$2:$Q$136,MATCH($A79,input_tonnages_no_div!$A$2:$A$136,0),MATCH(AD$2,input_tonnages_no_div!$C$1:$Q$1,0))*$AD$6*$AD$7*MCF</f>
        <v>0</v>
      </c>
      <c r="AE79" s="30">
        <f t="shared" si="125"/>
        <v>0</v>
      </c>
      <c r="AF79" s="9">
        <f t="shared" si="126"/>
        <v>0</v>
      </c>
      <c r="AG79" s="29">
        <f>INDEX(input_tonnages_no_div!$C$2:$Q$136,MATCH($A79,input_tonnages_no_div!$A$2:$A$136,0),MATCH(AG$2,input_tonnages_no_div!$C$1:$Q$1,0))*$AG$6*$AG$7*MCF</f>
        <v>0</v>
      </c>
      <c r="AH79" s="30">
        <f t="shared" si="127"/>
        <v>0</v>
      </c>
      <c r="AI79" s="9">
        <f t="shared" si="128"/>
        <v>0</v>
      </c>
      <c r="AJ79" s="29">
        <f>INDEX(input_tonnages_no_div!$C$2:$Q$136,MATCH($A79,input_tonnages_no_div!$A$2:$A$136,0),MATCH(AJ$2,input_tonnages_no_div!$C$1:$Q$1,0))*$AJ$6*$AJ$7*MCF</f>
        <v>0</v>
      </c>
      <c r="AK79" s="30">
        <f t="shared" si="129"/>
        <v>0</v>
      </c>
      <c r="AL79" s="9">
        <f t="shared" si="130"/>
        <v>0</v>
      </c>
      <c r="AM79" s="29">
        <f>INDEX(input_tonnages_no_div!$C$2:$Q$136,MATCH($A79,input_tonnages_no_div!$A$2:$A$136,0),MATCH(AM$2,input_tonnages_no_div!$C$1:$Q$1,0))*$AM$6*$AM$7*MCF</f>
        <v>0</v>
      </c>
      <c r="AN79" s="30">
        <f t="shared" si="131"/>
        <v>0</v>
      </c>
      <c r="AO79" s="9">
        <f t="shared" si="132"/>
        <v>0</v>
      </c>
      <c r="AP79" s="29">
        <f>INDEX(input_tonnages_no_div!$C$2:$Q$136,MATCH($A79,input_tonnages_no_div!$A$2:$A$136,0),MATCH(AP$2,input_tonnages_no_div!$C$1:$Q$1,0))*$AP$6*$AP$7*MCF</f>
        <v>0</v>
      </c>
      <c r="AQ79" s="30">
        <f t="shared" si="145"/>
        <v>0</v>
      </c>
      <c r="AR79" s="9">
        <f t="shared" ref="AR79:AR121" si="150">AQ78*(1-AR$5)</f>
        <v>0</v>
      </c>
      <c r="AS79" s="55"/>
      <c r="AT79">
        <f t="shared" si="98"/>
        <v>67</v>
      </c>
      <c r="AU79" s="8">
        <f t="shared" si="99"/>
        <v>0</v>
      </c>
      <c r="AV79" s="8">
        <f t="shared" si="100"/>
        <v>0</v>
      </c>
      <c r="AW79" s="8">
        <f t="shared" si="101"/>
        <v>0</v>
      </c>
      <c r="AX79" s="8">
        <f t="shared" si="102"/>
        <v>0</v>
      </c>
      <c r="AY79" s="8">
        <f t="shared" si="103"/>
        <v>0</v>
      </c>
      <c r="AZ79" s="8">
        <f t="shared" si="104"/>
        <v>0</v>
      </c>
      <c r="BA79" s="8">
        <f t="shared" si="105"/>
        <v>0</v>
      </c>
      <c r="BB79" s="8">
        <f t="shared" si="106"/>
        <v>0</v>
      </c>
      <c r="BC79" s="8">
        <f t="shared" si="107"/>
        <v>0</v>
      </c>
      <c r="BD79" s="8">
        <f t="shared" si="108"/>
        <v>0</v>
      </c>
      <c r="BE79" s="8">
        <f t="shared" si="109"/>
        <v>0</v>
      </c>
      <c r="BF79" s="8">
        <f t="shared" si="110"/>
        <v>0</v>
      </c>
      <c r="BI79" s="55">
        <f t="shared" si="133"/>
        <v>0</v>
      </c>
      <c r="BJ79" s="55">
        <f t="shared" si="134"/>
        <v>0</v>
      </c>
      <c r="BK79" s="55">
        <f t="shared" si="135"/>
        <v>0</v>
      </c>
      <c r="BL79" s="55">
        <f t="shared" si="136"/>
        <v>0</v>
      </c>
      <c r="BM79" s="55">
        <f t="shared" si="137"/>
        <v>0</v>
      </c>
      <c r="BN79" s="55">
        <f t="shared" si="138"/>
        <v>0</v>
      </c>
      <c r="BO79" s="55">
        <f t="shared" si="139"/>
        <v>0</v>
      </c>
      <c r="BP79" s="55">
        <f t="shared" si="140"/>
        <v>0</v>
      </c>
      <c r="BQ79" s="55">
        <f t="shared" si="141"/>
        <v>0</v>
      </c>
      <c r="BR79" s="55">
        <f t="shared" si="142"/>
        <v>0</v>
      </c>
      <c r="BS79" s="55">
        <f t="shared" si="143"/>
        <v>0</v>
      </c>
      <c r="BT79" s="55">
        <f t="shared" si="146"/>
        <v>0</v>
      </c>
    </row>
    <row r="80" spans="1:72" x14ac:dyDescent="0.25">
      <c r="A80" s="6">
        <f>'DONNÉES '!B109</f>
        <v>68</v>
      </c>
      <c r="B80" s="8">
        <f t="shared" si="97"/>
        <v>0</v>
      </c>
      <c r="C80" s="29">
        <f>INDEX(input_tonnages_no_div!$C$2:$Q$136,MATCH($A80,input_tonnages_no_div!$A$2:$A$136,0),MATCH(C$2,input_tonnages_no_div!$C$1:$Q$1,0))*$C$6*$C$7*MCF</f>
        <v>0</v>
      </c>
      <c r="D80" s="30">
        <f t="shared" si="147"/>
        <v>0</v>
      </c>
      <c r="E80" s="9">
        <f t="shared" si="144"/>
        <v>0</v>
      </c>
      <c r="F80" s="29">
        <f>INDEX(input_tonnages_no_div!$C$2:$Q$136,MATCH($A80,input_tonnages_no_div!$A$2:$A$136,0),MATCH(F$2,input_tonnages_no_div!$C$1:$Q$1,0))*$F$6*$F$7*MCF</f>
        <v>0</v>
      </c>
      <c r="G80" s="30">
        <f t="shared" si="111"/>
        <v>0</v>
      </c>
      <c r="H80" s="9">
        <f t="shared" si="112"/>
        <v>0</v>
      </c>
      <c r="I80" s="29">
        <f>INDEX(input_tonnages_no_div!$C$2:$Q$136,MATCH($A80,input_tonnages_no_div!$A$2:$A$136,0),MATCH(I$2,input_tonnages_no_div!$C$1:$Q$1,0))*$I$6*$I$7*MCF</f>
        <v>0</v>
      </c>
      <c r="J80" s="30">
        <f t="shared" si="113"/>
        <v>0</v>
      </c>
      <c r="K80" s="9">
        <f t="shared" si="114"/>
        <v>0</v>
      </c>
      <c r="L80" s="29">
        <f>INDEX(input_tonnages_no_div!$C$2:$Q$136,MATCH($A80,input_tonnages_no_div!$A$2:$A$136,0),MATCH(L$2,input_tonnages_no_div!$C$1:$Q$1,0))*$L$6*$L$7*MCF</f>
        <v>0</v>
      </c>
      <c r="M80" s="30">
        <f t="shared" si="115"/>
        <v>0</v>
      </c>
      <c r="N80" s="9">
        <f t="shared" si="116"/>
        <v>0</v>
      </c>
      <c r="O80" s="29">
        <f>INDEX(input_tonnages_no_div!$C$2:$Q$136,MATCH($A80,input_tonnages_no_div!$A$2:$A$136,0),MATCH(O$2,input_tonnages_no_div!$C$1:$Q$1,0))*$O$6*$O$7*MCF</f>
        <v>0</v>
      </c>
      <c r="P80" s="30">
        <f t="shared" si="117"/>
        <v>0</v>
      </c>
      <c r="Q80" s="9">
        <f t="shared" si="118"/>
        <v>0</v>
      </c>
      <c r="R80" s="29">
        <f>INDEX(input_tonnages_no_div!$C$2:$Q$136,MATCH($A80,input_tonnages_no_div!$A$2:$A$136,0),MATCH(R$2,input_tonnages_no_div!$C$1:$Q$1,0))*$R$6*$R$7*MCF</f>
        <v>0</v>
      </c>
      <c r="S80" s="30">
        <f t="shared" si="119"/>
        <v>0</v>
      </c>
      <c r="T80" s="9">
        <f t="shared" si="120"/>
        <v>0</v>
      </c>
      <c r="U80" s="29">
        <f>INDEX(input_tonnages_no_div!$C$2:$Q$136,MATCH($A80,input_tonnages_no_div!$A$2:$A$136,0),MATCH(U$2,input_tonnages_no_div!$C$1:$Q$1,0))*$U$6*$U$7*MCF</f>
        <v>0</v>
      </c>
      <c r="V80" s="30">
        <f t="shared" si="121"/>
        <v>0</v>
      </c>
      <c r="W80" s="9">
        <f t="shared" si="122"/>
        <v>0</v>
      </c>
      <c r="X80" s="29">
        <f>INDEX(input_tonnages_no_div!$C$2:$Q$136,MATCH($A80,input_tonnages_no_div!$A$2:$A$136,0),MATCH(X$2,input_tonnages_no_div!$C$1:$Q$1,0))*$X$6*$X$7*MCF</f>
        <v>0</v>
      </c>
      <c r="Y80" s="30">
        <f t="shared" si="148"/>
        <v>0</v>
      </c>
      <c r="Z80" s="9">
        <f t="shared" si="149"/>
        <v>0</v>
      </c>
      <c r="AA80" s="29">
        <f>INDEX(input_tonnages_no_div!$C$2:$Q$136,MATCH($A80,input_tonnages_no_div!$A$2:$A$136,0),MATCH(AA$2,input_tonnages_no_div!$C$1:$Q$1,0))*$AA$6*$AA$7*MCF</f>
        <v>0</v>
      </c>
      <c r="AB80" s="30">
        <f t="shared" si="123"/>
        <v>0</v>
      </c>
      <c r="AC80" s="9">
        <f t="shared" si="124"/>
        <v>0</v>
      </c>
      <c r="AD80" s="29">
        <f>INDEX(input_tonnages_no_div!$C$2:$Q$136,MATCH($A80,input_tonnages_no_div!$A$2:$A$136,0),MATCH(AD$2,input_tonnages_no_div!$C$1:$Q$1,0))*$AD$6*$AD$7*MCF</f>
        <v>0</v>
      </c>
      <c r="AE80" s="30">
        <f t="shared" si="125"/>
        <v>0</v>
      </c>
      <c r="AF80" s="9">
        <f t="shared" si="126"/>
        <v>0</v>
      </c>
      <c r="AG80" s="29">
        <f>INDEX(input_tonnages_no_div!$C$2:$Q$136,MATCH($A80,input_tonnages_no_div!$A$2:$A$136,0),MATCH(AG$2,input_tonnages_no_div!$C$1:$Q$1,0))*$AG$6*$AG$7*MCF</f>
        <v>0</v>
      </c>
      <c r="AH80" s="30">
        <f t="shared" si="127"/>
        <v>0</v>
      </c>
      <c r="AI80" s="9">
        <f t="shared" si="128"/>
        <v>0</v>
      </c>
      <c r="AJ80" s="29">
        <f>INDEX(input_tonnages_no_div!$C$2:$Q$136,MATCH($A80,input_tonnages_no_div!$A$2:$A$136,0),MATCH(AJ$2,input_tonnages_no_div!$C$1:$Q$1,0))*$AJ$6*$AJ$7*MCF</f>
        <v>0</v>
      </c>
      <c r="AK80" s="30">
        <f t="shared" si="129"/>
        <v>0</v>
      </c>
      <c r="AL80" s="9">
        <f t="shared" si="130"/>
        <v>0</v>
      </c>
      <c r="AM80" s="29">
        <f>INDEX(input_tonnages_no_div!$C$2:$Q$136,MATCH($A80,input_tonnages_no_div!$A$2:$A$136,0),MATCH(AM$2,input_tonnages_no_div!$C$1:$Q$1,0))*$AM$6*$AM$7*MCF</f>
        <v>0</v>
      </c>
      <c r="AN80" s="30">
        <f t="shared" si="131"/>
        <v>0</v>
      </c>
      <c r="AO80" s="9">
        <f t="shared" si="132"/>
        <v>0</v>
      </c>
      <c r="AP80" s="29">
        <f>INDEX(input_tonnages_no_div!$C$2:$Q$136,MATCH($A80,input_tonnages_no_div!$A$2:$A$136,0),MATCH(AP$2,input_tonnages_no_div!$C$1:$Q$1,0))*$AP$6*$AP$7*MCF</f>
        <v>0</v>
      </c>
      <c r="AQ80" s="30">
        <f t="shared" si="145"/>
        <v>0</v>
      </c>
      <c r="AR80" s="9">
        <f t="shared" si="150"/>
        <v>0</v>
      </c>
      <c r="AS80" s="55"/>
      <c r="AT80">
        <f t="shared" si="98"/>
        <v>68</v>
      </c>
      <c r="AU80" s="8">
        <f t="shared" si="99"/>
        <v>0</v>
      </c>
      <c r="AV80" s="8">
        <f t="shared" si="100"/>
        <v>0</v>
      </c>
      <c r="AW80" s="8">
        <f t="shared" si="101"/>
        <v>0</v>
      </c>
      <c r="AX80" s="8">
        <f t="shared" si="102"/>
        <v>0</v>
      </c>
      <c r="AY80" s="8">
        <f t="shared" si="103"/>
        <v>0</v>
      </c>
      <c r="AZ80" s="8">
        <f t="shared" si="104"/>
        <v>0</v>
      </c>
      <c r="BA80" s="8">
        <f t="shared" si="105"/>
        <v>0</v>
      </c>
      <c r="BB80" s="8">
        <f t="shared" si="106"/>
        <v>0</v>
      </c>
      <c r="BC80" s="8">
        <f t="shared" si="107"/>
        <v>0</v>
      </c>
      <c r="BD80" s="8">
        <f t="shared" si="108"/>
        <v>0</v>
      </c>
      <c r="BE80" s="8">
        <f t="shared" si="109"/>
        <v>0</v>
      </c>
      <c r="BF80" s="8">
        <f t="shared" si="110"/>
        <v>0</v>
      </c>
      <c r="BI80" s="55">
        <f t="shared" si="133"/>
        <v>0</v>
      </c>
      <c r="BJ80" s="55">
        <f t="shared" si="134"/>
        <v>0</v>
      </c>
      <c r="BK80" s="55">
        <f t="shared" si="135"/>
        <v>0</v>
      </c>
      <c r="BL80" s="55">
        <f t="shared" si="136"/>
        <v>0</v>
      </c>
      <c r="BM80" s="55">
        <f t="shared" si="137"/>
        <v>0</v>
      </c>
      <c r="BN80" s="55">
        <f t="shared" si="138"/>
        <v>0</v>
      </c>
      <c r="BO80" s="55">
        <f t="shared" si="139"/>
        <v>0</v>
      </c>
      <c r="BP80" s="55">
        <f t="shared" si="140"/>
        <v>0</v>
      </c>
      <c r="BQ80" s="55">
        <f t="shared" si="141"/>
        <v>0</v>
      </c>
      <c r="BR80" s="55">
        <f t="shared" si="142"/>
        <v>0</v>
      </c>
      <c r="BS80" s="55">
        <f t="shared" si="143"/>
        <v>0</v>
      </c>
      <c r="BT80" s="55">
        <f t="shared" si="146"/>
        <v>0</v>
      </c>
    </row>
    <row r="81" spans="1:72" x14ac:dyDescent="0.25">
      <c r="A81" s="6">
        <f>'DONNÉES '!B110</f>
        <v>69</v>
      </c>
      <c r="B81" s="8">
        <f t="shared" si="97"/>
        <v>0</v>
      </c>
      <c r="C81" s="29">
        <f>INDEX(input_tonnages_no_div!$C$2:$Q$136,MATCH($A81,input_tonnages_no_div!$A$2:$A$136,0),MATCH(C$2,input_tonnages_no_div!$C$1:$Q$1,0))*$C$6*$C$7*MCF</f>
        <v>0</v>
      </c>
      <c r="D81" s="30">
        <f t="shared" si="147"/>
        <v>0</v>
      </c>
      <c r="E81" s="9">
        <f t="shared" si="144"/>
        <v>0</v>
      </c>
      <c r="F81" s="29">
        <f>INDEX(input_tonnages_no_div!$C$2:$Q$136,MATCH($A81,input_tonnages_no_div!$A$2:$A$136,0),MATCH(F$2,input_tonnages_no_div!$C$1:$Q$1,0))*$F$6*$F$7*MCF</f>
        <v>0</v>
      </c>
      <c r="G81" s="30">
        <f t="shared" si="111"/>
        <v>0</v>
      </c>
      <c r="H81" s="9">
        <f t="shared" si="112"/>
        <v>0</v>
      </c>
      <c r="I81" s="29">
        <f>INDEX(input_tonnages_no_div!$C$2:$Q$136,MATCH($A81,input_tonnages_no_div!$A$2:$A$136,0),MATCH(I$2,input_tonnages_no_div!$C$1:$Q$1,0))*$I$6*$I$7*MCF</f>
        <v>0</v>
      </c>
      <c r="J81" s="30">
        <f t="shared" si="113"/>
        <v>0</v>
      </c>
      <c r="K81" s="9">
        <f t="shared" si="114"/>
        <v>0</v>
      </c>
      <c r="L81" s="29">
        <f>INDEX(input_tonnages_no_div!$C$2:$Q$136,MATCH($A81,input_tonnages_no_div!$A$2:$A$136,0),MATCH(L$2,input_tonnages_no_div!$C$1:$Q$1,0))*$L$6*$L$7*MCF</f>
        <v>0</v>
      </c>
      <c r="M81" s="30">
        <f t="shared" si="115"/>
        <v>0</v>
      </c>
      <c r="N81" s="9">
        <f t="shared" si="116"/>
        <v>0</v>
      </c>
      <c r="O81" s="29">
        <f>INDEX(input_tonnages_no_div!$C$2:$Q$136,MATCH($A81,input_tonnages_no_div!$A$2:$A$136,0),MATCH(O$2,input_tonnages_no_div!$C$1:$Q$1,0))*$O$6*$O$7*MCF</f>
        <v>0</v>
      </c>
      <c r="P81" s="30">
        <f t="shared" si="117"/>
        <v>0</v>
      </c>
      <c r="Q81" s="9">
        <f t="shared" si="118"/>
        <v>0</v>
      </c>
      <c r="R81" s="29">
        <f>INDEX(input_tonnages_no_div!$C$2:$Q$136,MATCH($A81,input_tonnages_no_div!$A$2:$A$136,0),MATCH(R$2,input_tonnages_no_div!$C$1:$Q$1,0))*$R$6*$R$7*MCF</f>
        <v>0</v>
      </c>
      <c r="S81" s="30">
        <f t="shared" si="119"/>
        <v>0</v>
      </c>
      <c r="T81" s="9">
        <f t="shared" si="120"/>
        <v>0</v>
      </c>
      <c r="U81" s="29">
        <f>INDEX(input_tonnages_no_div!$C$2:$Q$136,MATCH($A81,input_tonnages_no_div!$A$2:$A$136,0),MATCH(U$2,input_tonnages_no_div!$C$1:$Q$1,0))*$U$6*$U$7*MCF</f>
        <v>0</v>
      </c>
      <c r="V81" s="30">
        <f t="shared" si="121"/>
        <v>0</v>
      </c>
      <c r="W81" s="9">
        <f t="shared" si="122"/>
        <v>0</v>
      </c>
      <c r="X81" s="29">
        <f>INDEX(input_tonnages_no_div!$C$2:$Q$136,MATCH($A81,input_tonnages_no_div!$A$2:$A$136,0),MATCH(X$2,input_tonnages_no_div!$C$1:$Q$1,0))*$X$6*$X$7*MCF</f>
        <v>0</v>
      </c>
      <c r="Y81" s="30">
        <f t="shared" si="148"/>
        <v>0</v>
      </c>
      <c r="Z81" s="9">
        <f t="shared" si="149"/>
        <v>0</v>
      </c>
      <c r="AA81" s="29">
        <f>INDEX(input_tonnages_no_div!$C$2:$Q$136,MATCH($A81,input_tonnages_no_div!$A$2:$A$136,0),MATCH(AA$2,input_tonnages_no_div!$C$1:$Q$1,0))*$AA$6*$AA$7*MCF</f>
        <v>0</v>
      </c>
      <c r="AB81" s="30">
        <f t="shared" si="123"/>
        <v>0</v>
      </c>
      <c r="AC81" s="9">
        <f t="shared" si="124"/>
        <v>0</v>
      </c>
      <c r="AD81" s="29">
        <f>INDEX(input_tonnages_no_div!$C$2:$Q$136,MATCH($A81,input_tonnages_no_div!$A$2:$A$136,0),MATCH(AD$2,input_tonnages_no_div!$C$1:$Q$1,0))*$AD$6*$AD$7*MCF</f>
        <v>0</v>
      </c>
      <c r="AE81" s="30">
        <f t="shared" si="125"/>
        <v>0</v>
      </c>
      <c r="AF81" s="9">
        <f t="shared" si="126"/>
        <v>0</v>
      </c>
      <c r="AG81" s="29">
        <f>INDEX(input_tonnages_no_div!$C$2:$Q$136,MATCH($A81,input_tonnages_no_div!$A$2:$A$136,0),MATCH(AG$2,input_tonnages_no_div!$C$1:$Q$1,0))*$AG$6*$AG$7*MCF</f>
        <v>0</v>
      </c>
      <c r="AH81" s="30">
        <f t="shared" si="127"/>
        <v>0</v>
      </c>
      <c r="AI81" s="9">
        <f t="shared" si="128"/>
        <v>0</v>
      </c>
      <c r="AJ81" s="29">
        <f>INDEX(input_tonnages_no_div!$C$2:$Q$136,MATCH($A81,input_tonnages_no_div!$A$2:$A$136,0),MATCH(AJ$2,input_tonnages_no_div!$C$1:$Q$1,0))*$AJ$6*$AJ$7*MCF</f>
        <v>0</v>
      </c>
      <c r="AK81" s="30">
        <f t="shared" si="129"/>
        <v>0</v>
      </c>
      <c r="AL81" s="9">
        <f t="shared" si="130"/>
        <v>0</v>
      </c>
      <c r="AM81" s="29">
        <f>INDEX(input_tonnages_no_div!$C$2:$Q$136,MATCH($A81,input_tonnages_no_div!$A$2:$A$136,0),MATCH(AM$2,input_tonnages_no_div!$C$1:$Q$1,0))*$AM$6*$AM$7*MCF</f>
        <v>0</v>
      </c>
      <c r="AN81" s="30">
        <f t="shared" si="131"/>
        <v>0</v>
      </c>
      <c r="AO81" s="9">
        <f t="shared" si="132"/>
        <v>0</v>
      </c>
      <c r="AP81" s="29">
        <f>INDEX(input_tonnages_no_div!$C$2:$Q$136,MATCH($A81,input_tonnages_no_div!$A$2:$A$136,0),MATCH(AP$2,input_tonnages_no_div!$C$1:$Q$1,0))*$AP$6*$AP$7*MCF</f>
        <v>0</v>
      </c>
      <c r="AQ81" s="30">
        <f t="shared" si="145"/>
        <v>0</v>
      </c>
      <c r="AR81" s="9">
        <f t="shared" si="150"/>
        <v>0</v>
      </c>
      <c r="AS81" s="55"/>
      <c r="AT81">
        <f t="shared" si="98"/>
        <v>69</v>
      </c>
      <c r="AU81" s="8">
        <f t="shared" si="99"/>
        <v>0</v>
      </c>
      <c r="AV81" s="8">
        <f t="shared" si="100"/>
        <v>0</v>
      </c>
      <c r="AW81" s="8">
        <f t="shared" si="101"/>
        <v>0</v>
      </c>
      <c r="AX81" s="8">
        <f t="shared" si="102"/>
        <v>0</v>
      </c>
      <c r="AY81" s="8">
        <f t="shared" si="103"/>
        <v>0</v>
      </c>
      <c r="AZ81" s="8">
        <f t="shared" si="104"/>
        <v>0</v>
      </c>
      <c r="BA81" s="8">
        <f t="shared" si="105"/>
        <v>0</v>
      </c>
      <c r="BB81" s="8">
        <f t="shared" si="106"/>
        <v>0</v>
      </c>
      <c r="BC81" s="8">
        <f t="shared" si="107"/>
        <v>0</v>
      </c>
      <c r="BD81" s="8">
        <f t="shared" si="108"/>
        <v>0</v>
      </c>
      <c r="BE81" s="8">
        <f t="shared" si="109"/>
        <v>0</v>
      </c>
      <c r="BF81" s="8">
        <f t="shared" si="110"/>
        <v>0</v>
      </c>
      <c r="BI81" s="55">
        <f t="shared" si="133"/>
        <v>0</v>
      </c>
      <c r="BJ81" s="55">
        <f t="shared" si="134"/>
        <v>0</v>
      </c>
      <c r="BK81" s="55">
        <f t="shared" si="135"/>
        <v>0</v>
      </c>
      <c r="BL81" s="55">
        <f t="shared" si="136"/>
        <v>0</v>
      </c>
      <c r="BM81" s="55">
        <f t="shared" si="137"/>
        <v>0</v>
      </c>
      <c r="BN81" s="55">
        <f t="shared" si="138"/>
        <v>0</v>
      </c>
      <c r="BO81" s="55">
        <f t="shared" si="139"/>
        <v>0</v>
      </c>
      <c r="BP81" s="55">
        <f t="shared" si="140"/>
        <v>0</v>
      </c>
      <c r="BQ81" s="55">
        <f t="shared" si="141"/>
        <v>0</v>
      </c>
      <c r="BR81" s="55">
        <f t="shared" si="142"/>
        <v>0</v>
      </c>
      <c r="BS81" s="55">
        <f t="shared" si="143"/>
        <v>0</v>
      </c>
      <c r="BT81" s="55">
        <f t="shared" si="146"/>
        <v>0</v>
      </c>
    </row>
    <row r="82" spans="1:72" x14ac:dyDescent="0.25">
      <c r="A82" s="6">
        <f>'DONNÉES '!B111</f>
        <v>70</v>
      </c>
      <c r="B82" s="8">
        <f t="shared" si="97"/>
        <v>0</v>
      </c>
      <c r="C82" s="29">
        <f>INDEX(input_tonnages_no_div!$C$2:$Q$136,MATCH($A82,input_tonnages_no_div!$A$2:$A$136,0),MATCH(C$2,input_tonnages_no_div!$C$1:$Q$1,0))*$C$6*$C$7*MCF</f>
        <v>0</v>
      </c>
      <c r="D82" s="30">
        <f t="shared" si="147"/>
        <v>0</v>
      </c>
      <c r="E82" s="9">
        <f t="shared" si="144"/>
        <v>0</v>
      </c>
      <c r="F82" s="29">
        <f>INDEX(input_tonnages_no_div!$C$2:$Q$136,MATCH($A82,input_tonnages_no_div!$A$2:$A$136,0),MATCH(F$2,input_tonnages_no_div!$C$1:$Q$1,0))*$F$6*$F$7*MCF</f>
        <v>0</v>
      </c>
      <c r="G82" s="30">
        <f t="shared" si="111"/>
        <v>0</v>
      </c>
      <c r="H82" s="9">
        <f t="shared" si="112"/>
        <v>0</v>
      </c>
      <c r="I82" s="29">
        <f>INDEX(input_tonnages_no_div!$C$2:$Q$136,MATCH($A82,input_tonnages_no_div!$A$2:$A$136,0),MATCH(I$2,input_tonnages_no_div!$C$1:$Q$1,0))*$I$6*$I$7*MCF</f>
        <v>0</v>
      </c>
      <c r="J82" s="30">
        <f t="shared" si="113"/>
        <v>0</v>
      </c>
      <c r="K82" s="9">
        <f t="shared" si="114"/>
        <v>0</v>
      </c>
      <c r="L82" s="29">
        <f>INDEX(input_tonnages_no_div!$C$2:$Q$136,MATCH($A82,input_tonnages_no_div!$A$2:$A$136,0),MATCH(L$2,input_tonnages_no_div!$C$1:$Q$1,0))*$L$6*$L$7*MCF</f>
        <v>0</v>
      </c>
      <c r="M82" s="30">
        <f t="shared" si="115"/>
        <v>0</v>
      </c>
      <c r="N82" s="9">
        <f t="shared" si="116"/>
        <v>0</v>
      </c>
      <c r="O82" s="29">
        <f>INDEX(input_tonnages_no_div!$C$2:$Q$136,MATCH($A82,input_tonnages_no_div!$A$2:$A$136,0),MATCH(O$2,input_tonnages_no_div!$C$1:$Q$1,0))*$O$6*$O$7*MCF</f>
        <v>0</v>
      </c>
      <c r="P82" s="30">
        <f t="shared" si="117"/>
        <v>0</v>
      </c>
      <c r="Q82" s="9">
        <f t="shared" si="118"/>
        <v>0</v>
      </c>
      <c r="R82" s="29">
        <f>INDEX(input_tonnages_no_div!$C$2:$Q$136,MATCH($A82,input_tonnages_no_div!$A$2:$A$136,0),MATCH(R$2,input_tonnages_no_div!$C$1:$Q$1,0))*$R$6*$R$7*MCF</f>
        <v>0</v>
      </c>
      <c r="S82" s="30">
        <f t="shared" si="119"/>
        <v>0</v>
      </c>
      <c r="T82" s="9">
        <f t="shared" si="120"/>
        <v>0</v>
      </c>
      <c r="U82" s="29">
        <f>INDEX(input_tonnages_no_div!$C$2:$Q$136,MATCH($A82,input_tonnages_no_div!$A$2:$A$136,0),MATCH(U$2,input_tonnages_no_div!$C$1:$Q$1,0))*$U$6*$U$7*MCF</f>
        <v>0</v>
      </c>
      <c r="V82" s="30">
        <f t="shared" si="121"/>
        <v>0</v>
      </c>
      <c r="W82" s="9">
        <f t="shared" si="122"/>
        <v>0</v>
      </c>
      <c r="X82" s="29">
        <f>INDEX(input_tonnages_no_div!$C$2:$Q$136,MATCH($A82,input_tonnages_no_div!$A$2:$A$136,0),MATCH(X$2,input_tonnages_no_div!$C$1:$Q$1,0))*$X$6*$X$7*MCF</f>
        <v>0</v>
      </c>
      <c r="Y82" s="30">
        <f t="shared" si="148"/>
        <v>0</v>
      </c>
      <c r="Z82" s="9">
        <f t="shared" si="149"/>
        <v>0</v>
      </c>
      <c r="AA82" s="29">
        <f>INDEX(input_tonnages_no_div!$C$2:$Q$136,MATCH($A82,input_tonnages_no_div!$A$2:$A$136,0),MATCH(AA$2,input_tonnages_no_div!$C$1:$Q$1,0))*$AA$6*$AA$7*MCF</f>
        <v>0</v>
      </c>
      <c r="AB82" s="30">
        <f t="shared" si="123"/>
        <v>0</v>
      </c>
      <c r="AC82" s="9">
        <f t="shared" si="124"/>
        <v>0</v>
      </c>
      <c r="AD82" s="29">
        <f>INDEX(input_tonnages_no_div!$C$2:$Q$136,MATCH($A82,input_tonnages_no_div!$A$2:$A$136,0),MATCH(AD$2,input_tonnages_no_div!$C$1:$Q$1,0))*$AD$6*$AD$7*MCF</f>
        <v>0</v>
      </c>
      <c r="AE82" s="30">
        <f t="shared" si="125"/>
        <v>0</v>
      </c>
      <c r="AF82" s="9">
        <f t="shared" si="126"/>
        <v>0</v>
      </c>
      <c r="AG82" s="29">
        <f>INDEX(input_tonnages_no_div!$C$2:$Q$136,MATCH($A82,input_tonnages_no_div!$A$2:$A$136,0),MATCH(AG$2,input_tonnages_no_div!$C$1:$Q$1,0))*$AG$6*$AG$7*MCF</f>
        <v>0</v>
      </c>
      <c r="AH82" s="30">
        <f t="shared" si="127"/>
        <v>0</v>
      </c>
      <c r="AI82" s="9">
        <f t="shared" si="128"/>
        <v>0</v>
      </c>
      <c r="AJ82" s="29">
        <f>INDEX(input_tonnages_no_div!$C$2:$Q$136,MATCH($A82,input_tonnages_no_div!$A$2:$A$136,0),MATCH(AJ$2,input_tonnages_no_div!$C$1:$Q$1,0))*$AJ$6*$AJ$7*MCF</f>
        <v>0</v>
      </c>
      <c r="AK82" s="30">
        <f t="shared" si="129"/>
        <v>0</v>
      </c>
      <c r="AL82" s="9">
        <f t="shared" si="130"/>
        <v>0</v>
      </c>
      <c r="AM82" s="29">
        <f>INDEX(input_tonnages_no_div!$C$2:$Q$136,MATCH($A82,input_tonnages_no_div!$A$2:$A$136,0),MATCH(AM$2,input_tonnages_no_div!$C$1:$Q$1,0))*$AM$6*$AM$7*MCF</f>
        <v>0</v>
      </c>
      <c r="AN82" s="30">
        <f t="shared" si="131"/>
        <v>0</v>
      </c>
      <c r="AO82" s="9">
        <f t="shared" si="132"/>
        <v>0</v>
      </c>
      <c r="AP82" s="29">
        <f>INDEX(input_tonnages_no_div!$C$2:$Q$136,MATCH($A82,input_tonnages_no_div!$A$2:$A$136,0),MATCH(AP$2,input_tonnages_no_div!$C$1:$Q$1,0))*$AP$6*$AP$7*MCF</f>
        <v>0</v>
      </c>
      <c r="AQ82" s="30">
        <f t="shared" si="145"/>
        <v>0</v>
      </c>
      <c r="AR82" s="9">
        <f t="shared" si="150"/>
        <v>0</v>
      </c>
      <c r="AS82" s="55"/>
      <c r="AT82">
        <f t="shared" si="98"/>
        <v>70</v>
      </c>
      <c r="AU82" s="8">
        <f t="shared" si="99"/>
        <v>0</v>
      </c>
      <c r="AV82" s="8">
        <f t="shared" si="100"/>
        <v>0</v>
      </c>
      <c r="AW82" s="8">
        <f t="shared" si="101"/>
        <v>0</v>
      </c>
      <c r="AX82" s="8">
        <f t="shared" si="102"/>
        <v>0</v>
      </c>
      <c r="AY82" s="8">
        <f t="shared" si="103"/>
        <v>0</v>
      </c>
      <c r="AZ82" s="8">
        <f t="shared" si="104"/>
        <v>0</v>
      </c>
      <c r="BA82" s="8">
        <f t="shared" si="105"/>
        <v>0</v>
      </c>
      <c r="BB82" s="8">
        <f t="shared" si="106"/>
        <v>0</v>
      </c>
      <c r="BC82" s="8">
        <f t="shared" si="107"/>
        <v>0</v>
      </c>
      <c r="BD82" s="8">
        <f t="shared" si="108"/>
        <v>0</v>
      </c>
      <c r="BE82" s="8">
        <f t="shared" si="109"/>
        <v>0</v>
      </c>
      <c r="BF82" s="8">
        <f t="shared" si="110"/>
        <v>0</v>
      </c>
      <c r="BI82" s="55">
        <f t="shared" si="133"/>
        <v>0</v>
      </c>
      <c r="BJ82" s="55">
        <f t="shared" si="134"/>
        <v>0</v>
      </c>
      <c r="BK82" s="55">
        <f t="shared" si="135"/>
        <v>0</v>
      </c>
      <c r="BL82" s="55">
        <f t="shared" si="136"/>
        <v>0</v>
      </c>
      <c r="BM82" s="55">
        <f t="shared" si="137"/>
        <v>0</v>
      </c>
      <c r="BN82" s="55">
        <f t="shared" si="138"/>
        <v>0</v>
      </c>
      <c r="BO82" s="55">
        <f t="shared" si="139"/>
        <v>0</v>
      </c>
      <c r="BP82" s="55">
        <f t="shared" si="140"/>
        <v>0</v>
      </c>
      <c r="BQ82" s="55">
        <f t="shared" si="141"/>
        <v>0</v>
      </c>
      <c r="BR82" s="55">
        <f t="shared" si="142"/>
        <v>0</v>
      </c>
      <c r="BS82" s="55">
        <f t="shared" si="143"/>
        <v>0</v>
      </c>
      <c r="BT82" s="55">
        <f t="shared" si="146"/>
        <v>0</v>
      </c>
    </row>
    <row r="83" spans="1:72" x14ac:dyDescent="0.25">
      <c r="A83" s="6">
        <f>'DONNÉES '!B112</f>
        <v>71</v>
      </c>
      <c r="B83" s="8">
        <f t="shared" si="97"/>
        <v>0</v>
      </c>
      <c r="C83" s="29">
        <f>INDEX(input_tonnages_no_div!$C$2:$Q$136,MATCH($A83,input_tonnages_no_div!$A$2:$A$136,0),MATCH(C$2,input_tonnages_no_div!$C$1:$Q$1,0))*$C$6*$C$7*MCF</f>
        <v>0</v>
      </c>
      <c r="D83" s="30">
        <f t="shared" si="147"/>
        <v>0</v>
      </c>
      <c r="E83" s="9">
        <f t="shared" si="144"/>
        <v>0</v>
      </c>
      <c r="F83" s="29">
        <f>INDEX(input_tonnages_no_div!$C$2:$Q$136,MATCH($A83,input_tonnages_no_div!$A$2:$A$136,0),MATCH(F$2,input_tonnages_no_div!$C$1:$Q$1,0))*$F$6*$F$7*MCF</f>
        <v>0</v>
      </c>
      <c r="G83" s="30">
        <f t="shared" si="111"/>
        <v>0</v>
      </c>
      <c r="H83" s="9">
        <f t="shared" si="112"/>
        <v>0</v>
      </c>
      <c r="I83" s="29">
        <f>INDEX(input_tonnages_no_div!$C$2:$Q$136,MATCH($A83,input_tonnages_no_div!$A$2:$A$136,0),MATCH(I$2,input_tonnages_no_div!$C$1:$Q$1,0))*$I$6*$I$7*MCF</f>
        <v>0</v>
      </c>
      <c r="J83" s="30">
        <f t="shared" si="113"/>
        <v>0</v>
      </c>
      <c r="K83" s="9">
        <f t="shared" si="114"/>
        <v>0</v>
      </c>
      <c r="L83" s="29">
        <f>INDEX(input_tonnages_no_div!$C$2:$Q$136,MATCH($A83,input_tonnages_no_div!$A$2:$A$136,0),MATCH(L$2,input_tonnages_no_div!$C$1:$Q$1,0))*$L$6*$L$7*MCF</f>
        <v>0</v>
      </c>
      <c r="M83" s="30">
        <f t="shared" si="115"/>
        <v>0</v>
      </c>
      <c r="N83" s="9">
        <f t="shared" si="116"/>
        <v>0</v>
      </c>
      <c r="O83" s="29">
        <f>INDEX(input_tonnages_no_div!$C$2:$Q$136,MATCH($A83,input_tonnages_no_div!$A$2:$A$136,0),MATCH(O$2,input_tonnages_no_div!$C$1:$Q$1,0))*$O$6*$O$7*MCF</f>
        <v>0</v>
      </c>
      <c r="P83" s="30">
        <f t="shared" si="117"/>
        <v>0</v>
      </c>
      <c r="Q83" s="9">
        <f t="shared" si="118"/>
        <v>0</v>
      </c>
      <c r="R83" s="29">
        <f>INDEX(input_tonnages_no_div!$C$2:$Q$136,MATCH($A83,input_tonnages_no_div!$A$2:$A$136,0),MATCH(R$2,input_tonnages_no_div!$C$1:$Q$1,0))*$R$6*$R$7*MCF</f>
        <v>0</v>
      </c>
      <c r="S83" s="30">
        <f t="shared" si="119"/>
        <v>0</v>
      </c>
      <c r="T83" s="9">
        <f t="shared" si="120"/>
        <v>0</v>
      </c>
      <c r="U83" s="29">
        <f>INDEX(input_tonnages_no_div!$C$2:$Q$136,MATCH($A83,input_tonnages_no_div!$A$2:$A$136,0),MATCH(U$2,input_tonnages_no_div!$C$1:$Q$1,0))*$U$6*$U$7*MCF</f>
        <v>0</v>
      </c>
      <c r="V83" s="30">
        <f t="shared" si="121"/>
        <v>0</v>
      </c>
      <c r="W83" s="9">
        <f t="shared" si="122"/>
        <v>0</v>
      </c>
      <c r="X83" s="29">
        <f>INDEX(input_tonnages_no_div!$C$2:$Q$136,MATCH($A83,input_tonnages_no_div!$A$2:$A$136,0),MATCH(X$2,input_tonnages_no_div!$C$1:$Q$1,0))*$X$6*$X$7*MCF</f>
        <v>0</v>
      </c>
      <c r="Y83" s="30">
        <f t="shared" si="148"/>
        <v>0</v>
      </c>
      <c r="Z83" s="9">
        <f t="shared" si="149"/>
        <v>0</v>
      </c>
      <c r="AA83" s="29">
        <f>INDEX(input_tonnages_no_div!$C$2:$Q$136,MATCH($A83,input_tonnages_no_div!$A$2:$A$136,0),MATCH(AA$2,input_tonnages_no_div!$C$1:$Q$1,0))*$AA$6*$AA$7*MCF</f>
        <v>0</v>
      </c>
      <c r="AB83" s="30">
        <f t="shared" si="123"/>
        <v>0</v>
      </c>
      <c r="AC83" s="9">
        <f t="shared" si="124"/>
        <v>0</v>
      </c>
      <c r="AD83" s="29">
        <f>INDEX(input_tonnages_no_div!$C$2:$Q$136,MATCH($A83,input_tonnages_no_div!$A$2:$A$136,0),MATCH(AD$2,input_tonnages_no_div!$C$1:$Q$1,0))*$AD$6*$AD$7*MCF</f>
        <v>0</v>
      </c>
      <c r="AE83" s="30">
        <f t="shared" si="125"/>
        <v>0</v>
      </c>
      <c r="AF83" s="9">
        <f t="shared" si="126"/>
        <v>0</v>
      </c>
      <c r="AG83" s="29">
        <f>INDEX(input_tonnages_no_div!$C$2:$Q$136,MATCH($A83,input_tonnages_no_div!$A$2:$A$136,0),MATCH(AG$2,input_tonnages_no_div!$C$1:$Q$1,0))*$AG$6*$AG$7*MCF</f>
        <v>0</v>
      </c>
      <c r="AH83" s="30">
        <f t="shared" si="127"/>
        <v>0</v>
      </c>
      <c r="AI83" s="9">
        <f t="shared" si="128"/>
        <v>0</v>
      </c>
      <c r="AJ83" s="29">
        <f>INDEX(input_tonnages_no_div!$C$2:$Q$136,MATCH($A83,input_tonnages_no_div!$A$2:$A$136,0),MATCH(AJ$2,input_tonnages_no_div!$C$1:$Q$1,0))*$AJ$6*$AJ$7*MCF</f>
        <v>0</v>
      </c>
      <c r="AK83" s="30">
        <f t="shared" si="129"/>
        <v>0</v>
      </c>
      <c r="AL83" s="9">
        <f t="shared" si="130"/>
        <v>0</v>
      </c>
      <c r="AM83" s="29">
        <f>INDEX(input_tonnages_no_div!$C$2:$Q$136,MATCH($A83,input_tonnages_no_div!$A$2:$A$136,0),MATCH(AM$2,input_tonnages_no_div!$C$1:$Q$1,0))*$AM$6*$AM$7*MCF</f>
        <v>0</v>
      </c>
      <c r="AN83" s="30">
        <f t="shared" si="131"/>
        <v>0</v>
      </c>
      <c r="AO83" s="9">
        <f t="shared" si="132"/>
        <v>0</v>
      </c>
      <c r="AP83" s="29">
        <f>INDEX(input_tonnages_no_div!$C$2:$Q$136,MATCH($A83,input_tonnages_no_div!$A$2:$A$136,0),MATCH(AP$2,input_tonnages_no_div!$C$1:$Q$1,0))*$AP$6*$AP$7*MCF</f>
        <v>0</v>
      </c>
      <c r="AQ83" s="30">
        <f t="shared" si="145"/>
        <v>0</v>
      </c>
      <c r="AR83" s="9">
        <f t="shared" si="150"/>
        <v>0</v>
      </c>
      <c r="AS83" s="55"/>
      <c r="AT83">
        <f t="shared" si="98"/>
        <v>71</v>
      </c>
      <c r="AU83" s="8">
        <f t="shared" si="99"/>
        <v>0</v>
      </c>
      <c r="AV83" s="8">
        <f t="shared" si="100"/>
        <v>0</v>
      </c>
      <c r="AW83" s="8">
        <f t="shared" si="101"/>
        <v>0</v>
      </c>
      <c r="AX83" s="8">
        <f t="shared" si="102"/>
        <v>0</v>
      </c>
      <c r="AY83" s="8">
        <f t="shared" si="103"/>
        <v>0</v>
      </c>
      <c r="AZ83" s="8">
        <f t="shared" si="104"/>
        <v>0</v>
      </c>
      <c r="BA83" s="8">
        <f t="shared" si="105"/>
        <v>0</v>
      </c>
      <c r="BB83" s="8">
        <f t="shared" si="106"/>
        <v>0</v>
      </c>
      <c r="BC83" s="8">
        <f t="shared" si="107"/>
        <v>0</v>
      </c>
      <c r="BD83" s="8">
        <f t="shared" si="108"/>
        <v>0</v>
      </c>
      <c r="BE83" s="8">
        <f t="shared" si="109"/>
        <v>0</v>
      </c>
      <c r="BF83" s="8">
        <f t="shared" si="110"/>
        <v>0</v>
      </c>
      <c r="BI83" s="55">
        <f t="shared" si="133"/>
        <v>0</v>
      </c>
      <c r="BJ83" s="55">
        <f t="shared" si="134"/>
        <v>0</v>
      </c>
      <c r="BK83" s="55">
        <f t="shared" si="135"/>
        <v>0</v>
      </c>
      <c r="BL83" s="55">
        <f t="shared" si="136"/>
        <v>0</v>
      </c>
      <c r="BM83" s="55">
        <f t="shared" si="137"/>
        <v>0</v>
      </c>
      <c r="BN83" s="55">
        <f t="shared" si="138"/>
        <v>0</v>
      </c>
      <c r="BO83" s="55">
        <f t="shared" si="139"/>
        <v>0</v>
      </c>
      <c r="BP83" s="55">
        <f t="shared" si="140"/>
        <v>0</v>
      </c>
      <c r="BQ83" s="55">
        <f t="shared" si="141"/>
        <v>0</v>
      </c>
      <c r="BR83" s="55">
        <f t="shared" si="142"/>
        <v>0</v>
      </c>
      <c r="BS83" s="55">
        <f t="shared" si="143"/>
        <v>0</v>
      </c>
      <c r="BT83" s="55">
        <f t="shared" si="146"/>
        <v>0</v>
      </c>
    </row>
    <row r="84" spans="1:72" x14ac:dyDescent="0.25">
      <c r="A84" s="6">
        <f>'DONNÉES '!B113</f>
        <v>72</v>
      </c>
      <c r="B84" s="8">
        <f t="shared" si="97"/>
        <v>0</v>
      </c>
      <c r="C84" s="29">
        <f>INDEX(input_tonnages_no_div!$C$2:$Q$136,MATCH($A84,input_tonnages_no_div!$A$2:$A$136,0),MATCH(C$2,input_tonnages_no_div!$C$1:$Q$1,0))*$C$6*$C$7*MCF</f>
        <v>0</v>
      </c>
      <c r="D84" s="30">
        <f t="shared" si="147"/>
        <v>0</v>
      </c>
      <c r="E84" s="9">
        <f t="shared" si="144"/>
        <v>0</v>
      </c>
      <c r="F84" s="29">
        <f>INDEX(input_tonnages_no_div!$C$2:$Q$136,MATCH($A84,input_tonnages_no_div!$A$2:$A$136,0),MATCH(F$2,input_tonnages_no_div!$C$1:$Q$1,0))*$F$6*$F$7*MCF</f>
        <v>0</v>
      </c>
      <c r="G84" s="30">
        <f t="shared" si="111"/>
        <v>0</v>
      </c>
      <c r="H84" s="9">
        <f t="shared" si="112"/>
        <v>0</v>
      </c>
      <c r="I84" s="29">
        <f>INDEX(input_tonnages_no_div!$C$2:$Q$136,MATCH($A84,input_tonnages_no_div!$A$2:$A$136,0),MATCH(I$2,input_tonnages_no_div!$C$1:$Q$1,0))*$I$6*$I$7*MCF</f>
        <v>0</v>
      </c>
      <c r="J84" s="30">
        <f t="shared" si="113"/>
        <v>0</v>
      </c>
      <c r="K84" s="9">
        <f t="shared" si="114"/>
        <v>0</v>
      </c>
      <c r="L84" s="29">
        <f>INDEX(input_tonnages_no_div!$C$2:$Q$136,MATCH($A84,input_tonnages_no_div!$A$2:$A$136,0),MATCH(L$2,input_tonnages_no_div!$C$1:$Q$1,0))*$L$6*$L$7*MCF</f>
        <v>0</v>
      </c>
      <c r="M84" s="30">
        <f t="shared" si="115"/>
        <v>0</v>
      </c>
      <c r="N84" s="9">
        <f t="shared" si="116"/>
        <v>0</v>
      </c>
      <c r="O84" s="29">
        <f>INDEX(input_tonnages_no_div!$C$2:$Q$136,MATCH($A84,input_tonnages_no_div!$A$2:$A$136,0),MATCH(O$2,input_tonnages_no_div!$C$1:$Q$1,0))*$O$6*$O$7*MCF</f>
        <v>0</v>
      </c>
      <c r="P84" s="30">
        <f t="shared" si="117"/>
        <v>0</v>
      </c>
      <c r="Q84" s="9">
        <f t="shared" si="118"/>
        <v>0</v>
      </c>
      <c r="R84" s="29">
        <f>INDEX(input_tonnages_no_div!$C$2:$Q$136,MATCH($A84,input_tonnages_no_div!$A$2:$A$136,0),MATCH(R$2,input_tonnages_no_div!$C$1:$Q$1,0))*$R$6*$R$7*MCF</f>
        <v>0</v>
      </c>
      <c r="S84" s="30">
        <f t="shared" si="119"/>
        <v>0</v>
      </c>
      <c r="T84" s="9">
        <f t="shared" si="120"/>
        <v>0</v>
      </c>
      <c r="U84" s="29">
        <f>INDEX(input_tonnages_no_div!$C$2:$Q$136,MATCH($A84,input_tonnages_no_div!$A$2:$A$136,0),MATCH(U$2,input_tonnages_no_div!$C$1:$Q$1,0))*$U$6*$U$7*MCF</f>
        <v>0</v>
      </c>
      <c r="V84" s="30">
        <f t="shared" si="121"/>
        <v>0</v>
      </c>
      <c r="W84" s="9">
        <f t="shared" si="122"/>
        <v>0</v>
      </c>
      <c r="X84" s="29">
        <f>INDEX(input_tonnages_no_div!$C$2:$Q$136,MATCH($A84,input_tonnages_no_div!$A$2:$A$136,0),MATCH(X$2,input_tonnages_no_div!$C$1:$Q$1,0))*$X$6*$X$7*MCF</f>
        <v>0</v>
      </c>
      <c r="Y84" s="30">
        <f t="shared" si="148"/>
        <v>0</v>
      </c>
      <c r="Z84" s="9">
        <f t="shared" si="149"/>
        <v>0</v>
      </c>
      <c r="AA84" s="29">
        <f>INDEX(input_tonnages_no_div!$C$2:$Q$136,MATCH($A84,input_tonnages_no_div!$A$2:$A$136,0),MATCH(AA$2,input_tonnages_no_div!$C$1:$Q$1,0))*$AA$6*$AA$7*MCF</f>
        <v>0</v>
      </c>
      <c r="AB84" s="30">
        <f t="shared" si="123"/>
        <v>0</v>
      </c>
      <c r="AC84" s="9">
        <f t="shared" si="124"/>
        <v>0</v>
      </c>
      <c r="AD84" s="29">
        <f>INDEX(input_tonnages_no_div!$C$2:$Q$136,MATCH($A84,input_tonnages_no_div!$A$2:$A$136,0),MATCH(AD$2,input_tonnages_no_div!$C$1:$Q$1,0))*$AD$6*$AD$7*MCF</f>
        <v>0</v>
      </c>
      <c r="AE84" s="30">
        <f t="shared" si="125"/>
        <v>0</v>
      </c>
      <c r="AF84" s="9">
        <f t="shared" si="126"/>
        <v>0</v>
      </c>
      <c r="AG84" s="29">
        <f>INDEX(input_tonnages_no_div!$C$2:$Q$136,MATCH($A84,input_tonnages_no_div!$A$2:$A$136,0),MATCH(AG$2,input_tonnages_no_div!$C$1:$Q$1,0))*$AG$6*$AG$7*MCF</f>
        <v>0</v>
      </c>
      <c r="AH84" s="30">
        <f t="shared" si="127"/>
        <v>0</v>
      </c>
      <c r="AI84" s="9">
        <f t="shared" si="128"/>
        <v>0</v>
      </c>
      <c r="AJ84" s="29">
        <f>INDEX(input_tonnages_no_div!$C$2:$Q$136,MATCH($A84,input_tonnages_no_div!$A$2:$A$136,0),MATCH(AJ$2,input_tonnages_no_div!$C$1:$Q$1,0))*$AJ$6*$AJ$7*MCF</f>
        <v>0</v>
      </c>
      <c r="AK84" s="30">
        <f t="shared" si="129"/>
        <v>0</v>
      </c>
      <c r="AL84" s="9">
        <f t="shared" si="130"/>
        <v>0</v>
      </c>
      <c r="AM84" s="29">
        <f>INDEX(input_tonnages_no_div!$C$2:$Q$136,MATCH($A84,input_tonnages_no_div!$A$2:$A$136,0),MATCH(AM$2,input_tonnages_no_div!$C$1:$Q$1,0))*$AM$6*$AM$7*MCF</f>
        <v>0</v>
      </c>
      <c r="AN84" s="30">
        <f t="shared" si="131"/>
        <v>0</v>
      </c>
      <c r="AO84" s="9">
        <f t="shared" si="132"/>
        <v>0</v>
      </c>
      <c r="AP84" s="29">
        <f>INDEX(input_tonnages_no_div!$C$2:$Q$136,MATCH($A84,input_tonnages_no_div!$A$2:$A$136,0),MATCH(AP$2,input_tonnages_no_div!$C$1:$Q$1,0))*$AP$6*$AP$7*MCF</f>
        <v>0</v>
      </c>
      <c r="AQ84" s="30">
        <f t="shared" si="145"/>
        <v>0</v>
      </c>
      <c r="AR84" s="9">
        <f t="shared" si="150"/>
        <v>0</v>
      </c>
      <c r="AS84" s="55"/>
      <c r="AT84">
        <f t="shared" si="98"/>
        <v>72</v>
      </c>
      <c r="AU84" s="8">
        <f t="shared" si="99"/>
        <v>0</v>
      </c>
      <c r="AV84" s="8">
        <f t="shared" si="100"/>
        <v>0</v>
      </c>
      <c r="AW84" s="8">
        <f t="shared" si="101"/>
        <v>0</v>
      </c>
      <c r="AX84" s="8">
        <f t="shared" si="102"/>
        <v>0</v>
      </c>
      <c r="AY84" s="8">
        <f t="shared" si="103"/>
        <v>0</v>
      </c>
      <c r="AZ84" s="8">
        <f t="shared" si="104"/>
        <v>0</v>
      </c>
      <c r="BA84" s="8">
        <f t="shared" si="105"/>
        <v>0</v>
      </c>
      <c r="BB84" s="8">
        <f t="shared" si="106"/>
        <v>0</v>
      </c>
      <c r="BC84" s="8">
        <f t="shared" si="107"/>
        <v>0</v>
      </c>
      <c r="BD84" s="8">
        <f t="shared" si="108"/>
        <v>0</v>
      </c>
      <c r="BE84" s="8">
        <f t="shared" si="109"/>
        <v>0</v>
      </c>
      <c r="BF84" s="8">
        <f t="shared" si="110"/>
        <v>0</v>
      </c>
      <c r="BI84" s="55">
        <f t="shared" si="133"/>
        <v>0</v>
      </c>
      <c r="BJ84" s="55">
        <f t="shared" si="134"/>
        <v>0</v>
      </c>
      <c r="BK84" s="55">
        <f t="shared" si="135"/>
        <v>0</v>
      </c>
      <c r="BL84" s="55">
        <f t="shared" si="136"/>
        <v>0</v>
      </c>
      <c r="BM84" s="55">
        <f t="shared" si="137"/>
        <v>0</v>
      </c>
      <c r="BN84" s="55">
        <f t="shared" si="138"/>
        <v>0</v>
      </c>
      <c r="BO84" s="55">
        <f t="shared" si="139"/>
        <v>0</v>
      </c>
      <c r="BP84" s="55">
        <f t="shared" si="140"/>
        <v>0</v>
      </c>
      <c r="BQ84" s="55">
        <f t="shared" si="141"/>
        <v>0</v>
      </c>
      <c r="BR84" s="55">
        <f t="shared" si="142"/>
        <v>0</v>
      </c>
      <c r="BS84" s="55">
        <f t="shared" si="143"/>
        <v>0</v>
      </c>
      <c r="BT84" s="55">
        <f t="shared" si="146"/>
        <v>0</v>
      </c>
    </row>
    <row r="85" spans="1:72" x14ac:dyDescent="0.25">
      <c r="A85" s="6">
        <f>'DONNÉES '!B114</f>
        <v>73</v>
      </c>
      <c r="B85" s="8">
        <f t="shared" si="97"/>
        <v>0</v>
      </c>
      <c r="C85" s="29">
        <f>INDEX(input_tonnages_no_div!$C$2:$Q$136,MATCH($A85,input_tonnages_no_div!$A$2:$A$136,0),MATCH(C$2,input_tonnages_no_div!$C$1:$Q$1,0))*$C$6*$C$7*MCF</f>
        <v>0</v>
      </c>
      <c r="D85" s="30">
        <f t="shared" si="147"/>
        <v>0</v>
      </c>
      <c r="E85" s="9">
        <f t="shared" si="144"/>
        <v>0</v>
      </c>
      <c r="F85" s="29">
        <f>INDEX(input_tonnages_no_div!$C$2:$Q$136,MATCH($A85,input_tonnages_no_div!$A$2:$A$136,0),MATCH(F$2,input_tonnages_no_div!$C$1:$Q$1,0))*$F$6*$F$7*MCF</f>
        <v>0</v>
      </c>
      <c r="G85" s="30">
        <f t="shared" si="111"/>
        <v>0</v>
      </c>
      <c r="H85" s="9">
        <f t="shared" si="112"/>
        <v>0</v>
      </c>
      <c r="I85" s="29">
        <f>INDEX(input_tonnages_no_div!$C$2:$Q$136,MATCH($A85,input_tonnages_no_div!$A$2:$A$136,0),MATCH(I$2,input_tonnages_no_div!$C$1:$Q$1,0))*$I$6*$I$7*MCF</f>
        <v>0</v>
      </c>
      <c r="J85" s="30">
        <f t="shared" si="113"/>
        <v>0</v>
      </c>
      <c r="K85" s="9">
        <f t="shared" si="114"/>
        <v>0</v>
      </c>
      <c r="L85" s="29">
        <f>INDEX(input_tonnages_no_div!$C$2:$Q$136,MATCH($A85,input_tonnages_no_div!$A$2:$A$136,0),MATCH(L$2,input_tonnages_no_div!$C$1:$Q$1,0))*$L$6*$L$7*MCF</f>
        <v>0</v>
      </c>
      <c r="M85" s="30">
        <f t="shared" si="115"/>
        <v>0</v>
      </c>
      <c r="N85" s="9">
        <f t="shared" si="116"/>
        <v>0</v>
      </c>
      <c r="O85" s="29">
        <f>INDEX(input_tonnages_no_div!$C$2:$Q$136,MATCH($A85,input_tonnages_no_div!$A$2:$A$136,0),MATCH(O$2,input_tonnages_no_div!$C$1:$Q$1,0))*$O$6*$O$7*MCF</f>
        <v>0</v>
      </c>
      <c r="P85" s="30">
        <f t="shared" si="117"/>
        <v>0</v>
      </c>
      <c r="Q85" s="9">
        <f t="shared" si="118"/>
        <v>0</v>
      </c>
      <c r="R85" s="29">
        <f>INDEX(input_tonnages_no_div!$C$2:$Q$136,MATCH($A85,input_tonnages_no_div!$A$2:$A$136,0),MATCH(R$2,input_tonnages_no_div!$C$1:$Q$1,0))*$R$6*$R$7*MCF</f>
        <v>0</v>
      </c>
      <c r="S85" s="30">
        <f t="shared" si="119"/>
        <v>0</v>
      </c>
      <c r="T85" s="9">
        <f t="shared" si="120"/>
        <v>0</v>
      </c>
      <c r="U85" s="29">
        <f>INDEX(input_tonnages_no_div!$C$2:$Q$136,MATCH($A85,input_tonnages_no_div!$A$2:$A$136,0),MATCH(U$2,input_tonnages_no_div!$C$1:$Q$1,0))*$U$6*$U$7*MCF</f>
        <v>0</v>
      </c>
      <c r="V85" s="30">
        <f t="shared" si="121"/>
        <v>0</v>
      </c>
      <c r="W85" s="9">
        <f t="shared" si="122"/>
        <v>0</v>
      </c>
      <c r="X85" s="29">
        <f>INDEX(input_tonnages_no_div!$C$2:$Q$136,MATCH($A85,input_tonnages_no_div!$A$2:$A$136,0),MATCH(X$2,input_tonnages_no_div!$C$1:$Q$1,0))*$X$6*$X$7*MCF</f>
        <v>0</v>
      </c>
      <c r="Y85" s="30">
        <f t="shared" si="148"/>
        <v>0</v>
      </c>
      <c r="Z85" s="9">
        <f t="shared" si="149"/>
        <v>0</v>
      </c>
      <c r="AA85" s="29">
        <f>INDEX(input_tonnages_no_div!$C$2:$Q$136,MATCH($A85,input_tonnages_no_div!$A$2:$A$136,0),MATCH(AA$2,input_tonnages_no_div!$C$1:$Q$1,0))*$AA$6*$AA$7*MCF</f>
        <v>0</v>
      </c>
      <c r="AB85" s="30">
        <f t="shared" si="123"/>
        <v>0</v>
      </c>
      <c r="AC85" s="9">
        <f t="shared" si="124"/>
        <v>0</v>
      </c>
      <c r="AD85" s="29">
        <f>INDEX(input_tonnages_no_div!$C$2:$Q$136,MATCH($A85,input_tonnages_no_div!$A$2:$A$136,0),MATCH(AD$2,input_tonnages_no_div!$C$1:$Q$1,0))*$AD$6*$AD$7*MCF</f>
        <v>0</v>
      </c>
      <c r="AE85" s="30">
        <f t="shared" si="125"/>
        <v>0</v>
      </c>
      <c r="AF85" s="9">
        <f t="shared" si="126"/>
        <v>0</v>
      </c>
      <c r="AG85" s="29">
        <f>INDEX(input_tonnages_no_div!$C$2:$Q$136,MATCH($A85,input_tonnages_no_div!$A$2:$A$136,0),MATCH(AG$2,input_tonnages_no_div!$C$1:$Q$1,0))*$AG$6*$AG$7*MCF</f>
        <v>0</v>
      </c>
      <c r="AH85" s="30">
        <f t="shared" si="127"/>
        <v>0</v>
      </c>
      <c r="AI85" s="9">
        <f t="shared" si="128"/>
        <v>0</v>
      </c>
      <c r="AJ85" s="29">
        <f>INDEX(input_tonnages_no_div!$C$2:$Q$136,MATCH($A85,input_tonnages_no_div!$A$2:$A$136,0),MATCH(AJ$2,input_tonnages_no_div!$C$1:$Q$1,0))*$AJ$6*$AJ$7*MCF</f>
        <v>0</v>
      </c>
      <c r="AK85" s="30">
        <f t="shared" si="129"/>
        <v>0</v>
      </c>
      <c r="AL85" s="9">
        <f t="shared" si="130"/>
        <v>0</v>
      </c>
      <c r="AM85" s="29">
        <f>INDEX(input_tonnages_no_div!$C$2:$Q$136,MATCH($A85,input_tonnages_no_div!$A$2:$A$136,0),MATCH(AM$2,input_tonnages_no_div!$C$1:$Q$1,0))*$AM$6*$AM$7*MCF</f>
        <v>0</v>
      </c>
      <c r="AN85" s="30">
        <f t="shared" si="131"/>
        <v>0</v>
      </c>
      <c r="AO85" s="9">
        <f t="shared" si="132"/>
        <v>0</v>
      </c>
      <c r="AP85" s="29">
        <f>INDEX(input_tonnages_no_div!$C$2:$Q$136,MATCH($A85,input_tonnages_no_div!$A$2:$A$136,0),MATCH(AP$2,input_tonnages_no_div!$C$1:$Q$1,0))*$AP$6*$AP$7*MCF</f>
        <v>0</v>
      </c>
      <c r="AQ85" s="30">
        <f t="shared" si="145"/>
        <v>0</v>
      </c>
      <c r="AR85" s="9">
        <f t="shared" si="150"/>
        <v>0</v>
      </c>
      <c r="AS85" s="55"/>
      <c r="AT85">
        <f t="shared" si="98"/>
        <v>73</v>
      </c>
      <c r="AU85" s="8">
        <f t="shared" si="99"/>
        <v>0</v>
      </c>
      <c r="AV85" s="8">
        <f t="shared" si="100"/>
        <v>0</v>
      </c>
      <c r="AW85" s="8">
        <f t="shared" si="101"/>
        <v>0</v>
      </c>
      <c r="AX85" s="8">
        <f t="shared" si="102"/>
        <v>0</v>
      </c>
      <c r="AY85" s="8">
        <f t="shared" si="103"/>
        <v>0</v>
      </c>
      <c r="AZ85" s="8">
        <f t="shared" si="104"/>
        <v>0</v>
      </c>
      <c r="BA85" s="8">
        <f t="shared" si="105"/>
        <v>0</v>
      </c>
      <c r="BB85" s="8">
        <f t="shared" si="106"/>
        <v>0</v>
      </c>
      <c r="BC85" s="8">
        <f t="shared" si="107"/>
        <v>0</v>
      </c>
      <c r="BD85" s="8">
        <f t="shared" si="108"/>
        <v>0</v>
      </c>
      <c r="BE85" s="8">
        <f t="shared" si="109"/>
        <v>0</v>
      </c>
      <c r="BF85" s="8">
        <f t="shared" si="110"/>
        <v>0</v>
      </c>
      <c r="BI85" s="55">
        <f t="shared" si="133"/>
        <v>0</v>
      </c>
      <c r="BJ85" s="55">
        <f t="shared" si="134"/>
        <v>0</v>
      </c>
      <c r="BK85" s="55">
        <f t="shared" si="135"/>
        <v>0</v>
      </c>
      <c r="BL85" s="55">
        <f t="shared" si="136"/>
        <v>0</v>
      </c>
      <c r="BM85" s="55">
        <f t="shared" si="137"/>
        <v>0</v>
      </c>
      <c r="BN85" s="55">
        <f t="shared" si="138"/>
        <v>0</v>
      </c>
      <c r="BO85" s="55">
        <f t="shared" si="139"/>
        <v>0</v>
      </c>
      <c r="BP85" s="55">
        <f t="shared" si="140"/>
        <v>0</v>
      </c>
      <c r="BQ85" s="55">
        <f t="shared" si="141"/>
        <v>0</v>
      </c>
      <c r="BR85" s="55">
        <f t="shared" si="142"/>
        <v>0</v>
      </c>
      <c r="BS85" s="55">
        <f t="shared" si="143"/>
        <v>0</v>
      </c>
      <c r="BT85" s="55">
        <f t="shared" si="146"/>
        <v>0</v>
      </c>
    </row>
    <row r="86" spans="1:72" x14ac:dyDescent="0.25">
      <c r="A86" s="6">
        <f>'DONNÉES '!B115</f>
        <v>74</v>
      </c>
      <c r="B86" s="8">
        <f t="shared" si="97"/>
        <v>0</v>
      </c>
      <c r="C86" s="29">
        <f>INDEX(input_tonnages_no_div!$C$2:$Q$136,MATCH($A86,input_tonnages_no_div!$A$2:$A$136,0),MATCH(C$2,input_tonnages_no_div!$C$1:$Q$1,0))*$C$6*$C$7*MCF</f>
        <v>0</v>
      </c>
      <c r="D86" s="30">
        <f t="shared" si="147"/>
        <v>0</v>
      </c>
      <c r="E86" s="9">
        <f t="shared" si="144"/>
        <v>0</v>
      </c>
      <c r="F86" s="29">
        <f>INDEX(input_tonnages_no_div!$C$2:$Q$136,MATCH($A86,input_tonnages_no_div!$A$2:$A$136,0),MATCH(F$2,input_tonnages_no_div!$C$1:$Q$1,0))*$F$6*$F$7*MCF</f>
        <v>0</v>
      </c>
      <c r="G86" s="30">
        <f t="shared" si="111"/>
        <v>0</v>
      </c>
      <c r="H86" s="9">
        <f t="shared" si="112"/>
        <v>0</v>
      </c>
      <c r="I86" s="29">
        <f>INDEX(input_tonnages_no_div!$C$2:$Q$136,MATCH($A86,input_tonnages_no_div!$A$2:$A$136,0),MATCH(I$2,input_tonnages_no_div!$C$1:$Q$1,0))*$I$6*$I$7*MCF</f>
        <v>0</v>
      </c>
      <c r="J86" s="30">
        <f t="shared" si="113"/>
        <v>0</v>
      </c>
      <c r="K86" s="9">
        <f t="shared" si="114"/>
        <v>0</v>
      </c>
      <c r="L86" s="29">
        <f>INDEX(input_tonnages_no_div!$C$2:$Q$136,MATCH($A86,input_tonnages_no_div!$A$2:$A$136,0),MATCH(L$2,input_tonnages_no_div!$C$1:$Q$1,0))*$L$6*$L$7*MCF</f>
        <v>0</v>
      </c>
      <c r="M86" s="30">
        <f t="shared" si="115"/>
        <v>0</v>
      </c>
      <c r="N86" s="9">
        <f t="shared" si="116"/>
        <v>0</v>
      </c>
      <c r="O86" s="29">
        <f>INDEX(input_tonnages_no_div!$C$2:$Q$136,MATCH($A86,input_tonnages_no_div!$A$2:$A$136,0),MATCH(O$2,input_tonnages_no_div!$C$1:$Q$1,0))*$O$6*$O$7*MCF</f>
        <v>0</v>
      </c>
      <c r="P86" s="30">
        <f t="shared" si="117"/>
        <v>0</v>
      </c>
      <c r="Q86" s="9">
        <f t="shared" si="118"/>
        <v>0</v>
      </c>
      <c r="R86" s="29">
        <f>INDEX(input_tonnages_no_div!$C$2:$Q$136,MATCH($A86,input_tonnages_no_div!$A$2:$A$136,0),MATCH(R$2,input_tonnages_no_div!$C$1:$Q$1,0))*$R$6*$R$7*MCF</f>
        <v>0</v>
      </c>
      <c r="S86" s="30">
        <f t="shared" si="119"/>
        <v>0</v>
      </c>
      <c r="T86" s="9">
        <f t="shared" si="120"/>
        <v>0</v>
      </c>
      <c r="U86" s="29">
        <f>INDEX(input_tonnages_no_div!$C$2:$Q$136,MATCH($A86,input_tonnages_no_div!$A$2:$A$136,0),MATCH(U$2,input_tonnages_no_div!$C$1:$Q$1,0))*$U$6*$U$7*MCF</f>
        <v>0</v>
      </c>
      <c r="V86" s="30">
        <f t="shared" si="121"/>
        <v>0</v>
      </c>
      <c r="W86" s="9">
        <f t="shared" si="122"/>
        <v>0</v>
      </c>
      <c r="X86" s="29">
        <f>INDEX(input_tonnages_no_div!$C$2:$Q$136,MATCH($A86,input_tonnages_no_div!$A$2:$A$136,0),MATCH(X$2,input_tonnages_no_div!$C$1:$Q$1,0))*$X$6*$X$7*MCF</f>
        <v>0</v>
      </c>
      <c r="Y86" s="30">
        <f t="shared" si="148"/>
        <v>0</v>
      </c>
      <c r="Z86" s="9">
        <f t="shared" si="149"/>
        <v>0</v>
      </c>
      <c r="AA86" s="29">
        <f>INDEX(input_tonnages_no_div!$C$2:$Q$136,MATCH($A86,input_tonnages_no_div!$A$2:$A$136,0),MATCH(AA$2,input_tonnages_no_div!$C$1:$Q$1,0))*$AA$6*$AA$7*MCF</f>
        <v>0</v>
      </c>
      <c r="AB86" s="30">
        <f t="shared" si="123"/>
        <v>0</v>
      </c>
      <c r="AC86" s="9">
        <f t="shared" si="124"/>
        <v>0</v>
      </c>
      <c r="AD86" s="29">
        <f>INDEX(input_tonnages_no_div!$C$2:$Q$136,MATCH($A86,input_tonnages_no_div!$A$2:$A$136,0),MATCH(AD$2,input_tonnages_no_div!$C$1:$Q$1,0))*$AD$6*$AD$7*MCF</f>
        <v>0</v>
      </c>
      <c r="AE86" s="30">
        <f t="shared" si="125"/>
        <v>0</v>
      </c>
      <c r="AF86" s="9">
        <f t="shared" si="126"/>
        <v>0</v>
      </c>
      <c r="AG86" s="29">
        <f>INDEX(input_tonnages_no_div!$C$2:$Q$136,MATCH($A86,input_tonnages_no_div!$A$2:$A$136,0),MATCH(AG$2,input_tonnages_no_div!$C$1:$Q$1,0))*$AG$6*$AG$7*MCF</f>
        <v>0</v>
      </c>
      <c r="AH86" s="30">
        <f t="shared" si="127"/>
        <v>0</v>
      </c>
      <c r="AI86" s="9">
        <f t="shared" si="128"/>
        <v>0</v>
      </c>
      <c r="AJ86" s="29">
        <f>INDEX(input_tonnages_no_div!$C$2:$Q$136,MATCH($A86,input_tonnages_no_div!$A$2:$A$136,0),MATCH(AJ$2,input_tonnages_no_div!$C$1:$Q$1,0))*$AJ$6*$AJ$7*MCF</f>
        <v>0</v>
      </c>
      <c r="AK86" s="30">
        <f t="shared" si="129"/>
        <v>0</v>
      </c>
      <c r="AL86" s="9">
        <f t="shared" si="130"/>
        <v>0</v>
      </c>
      <c r="AM86" s="29">
        <f>INDEX(input_tonnages_no_div!$C$2:$Q$136,MATCH($A86,input_tonnages_no_div!$A$2:$A$136,0),MATCH(AM$2,input_tonnages_no_div!$C$1:$Q$1,0))*$AM$6*$AM$7*MCF</f>
        <v>0</v>
      </c>
      <c r="AN86" s="30">
        <f t="shared" si="131"/>
        <v>0</v>
      </c>
      <c r="AO86" s="9">
        <f t="shared" si="132"/>
        <v>0</v>
      </c>
      <c r="AP86" s="29">
        <f>INDEX(input_tonnages_no_div!$C$2:$Q$136,MATCH($A86,input_tonnages_no_div!$A$2:$A$136,0),MATCH(AP$2,input_tonnages_no_div!$C$1:$Q$1,0))*$AP$6*$AP$7*MCF</f>
        <v>0</v>
      </c>
      <c r="AQ86" s="30">
        <f t="shared" si="145"/>
        <v>0</v>
      </c>
      <c r="AR86" s="9">
        <f t="shared" si="150"/>
        <v>0</v>
      </c>
      <c r="AS86" s="55"/>
      <c r="AT86">
        <f t="shared" si="98"/>
        <v>74</v>
      </c>
      <c r="AU86" s="8">
        <f t="shared" si="99"/>
        <v>0</v>
      </c>
      <c r="AV86" s="8">
        <f t="shared" si="100"/>
        <v>0</v>
      </c>
      <c r="AW86" s="8">
        <f t="shared" si="101"/>
        <v>0</v>
      </c>
      <c r="AX86" s="8">
        <f t="shared" si="102"/>
        <v>0</v>
      </c>
      <c r="AY86" s="8">
        <f t="shared" si="103"/>
        <v>0</v>
      </c>
      <c r="AZ86" s="8">
        <f t="shared" si="104"/>
        <v>0</v>
      </c>
      <c r="BA86" s="8">
        <f t="shared" si="105"/>
        <v>0</v>
      </c>
      <c r="BB86" s="8">
        <f t="shared" si="106"/>
        <v>0</v>
      </c>
      <c r="BC86" s="8">
        <f t="shared" si="107"/>
        <v>0</v>
      </c>
      <c r="BD86" s="8">
        <f t="shared" si="108"/>
        <v>0</v>
      </c>
      <c r="BE86" s="8">
        <f t="shared" si="109"/>
        <v>0</v>
      </c>
      <c r="BF86" s="8">
        <f t="shared" si="110"/>
        <v>0</v>
      </c>
      <c r="BI86" s="55">
        <f t="shared" si="133"/>
        <v>0</v>
      </c>
      <c r="BJ86" s="55">
        <f t="shared" si="134"/>
        <v>0</v>
      </c>
      <c r="BK86" s="55">
        <f t="shared" si="135"/>
        <v>0</v>
      </c>
      <c r="BL86" s="55">
        <f t="shared" si="136"/>
        <v>0</v>
      </c>
      <c r="BM86" s="55">
        <f t="shared" si="137"/>
        <v>0</v>
      </c>
      <c r="BN86" s="55">
        <f t="shared" si="138"/>
        <v>0</v>
      </c>
      <c r="BO86" s="55">
        <f t="shared" si="139"/>
        <v>0</v>
      </c>
      <c r="BP86" s="55">
        <f t="shared" si="140"/>
        <v>0</v>
      </c>
      <c r="BQ86" s="55">
        <f t="shared" si="141"/>
        <v>0</v>
      </c>
      <c r="BR86" s="55">
        <f t="shared" si="142"/>
        <v>0</v>
      </c>
      <c r="BS86" s="55">
        <f t="shared" si="143"/>
        <v>0</v>
      </c>
      <c r="BT86" s="55">
        <f t="shared" si="146"/>
        <v>0</v>
      </c>
    </row>
    <row r="87" spans="1:72" x14ac:dyDescent="0.25">
      <c r="A87" s="6">
        <f>'DONNÉES '!B116</f>
        <v>75</v>
      </c>
      <c r="B87" s="8">
        <f t="shared" si="97"/>
        <v>0</v>
      </c>
      <c r="C87" s="29">
        <f>INDEX(input_tonnages_no_div!$C$2:$Q$136,MATCH($A87,input_tonnages_no_div!$A$2:$A$136,0),MATCH(C$2,input_tonnages_no_div!$C$1:$Q$1,0))*$C$6*$C$7*MCF</f>
        <v>0</v>
      </c>
      <c r="D87" s="30">
        <f t="shared" si="147"/>
        <v>0</v>
      </c>
      <c r="E87" s="9">
        <f t="shared" si="144"/>
        <v>0</v>
      </c>
      <c r="F87" s="29">
        <f>INDEX(input_tonnages_no_div!$C$2:$Q$136,MATCH($A87,input_tonnages_no_div!$A$2:$A$136,0),MATCH(F$2,input_tonnages_no_div!$C$1:$Q$1,0))*$F$6*$F$7*MCF</f>
        <v>0</v>
      </c>
      <c r="G87" s="30">
        <f t="shared" si="111"/>
        <v>0</v>
      </c>
      <c r="H87" s="9">
        <f t="shared" si="112"/>
        <v>0</v>
      </c>
      <c r="I87" s="29">
        <f>INDEX(input_tonnages_no_div!$C$2:$Q$136,MATCH($A87,input_tonnages_no_div!$A$2:$A$136,0),MATCH(I$2,input_tonnages_no_div!$C$1:$Q$1,0))*$I$6*$I$7*MCF</f>
        <v>0</v>
      </c>
      <c r="J87" s="30">
        <f t="shared" si="113"/>
        <v>0</v>
      </c>
      <c r="K87" s="9">
        <f t="shared" si="114"/>
        <v>0</v>
      </c>
      <c r="L87" s="29">
        <f>INDEX(input_tonnages_no_div!$C$2:$Q$136,MATCH($A87,input_tonnages_no_div!$A$2:$A$136,0),MATCH(L$2,input_tonnages_no_div!$C$1:$Q$1,0))*$L$6*$L$7*MCF</f>
        <v>0</v>
      </c>
      <c r="M87" s="30">
        <f t="shared" si="115"/>
        <v>0</v>
      </c>
      <c r="N87" s="9">
        <f t="shared" si="116"/>
        <v>0</v>
      </c>
      <c r="O87" s="29">
        <f>INDEX(input_tonnages_no_div!$C$2:$Q$136,MATCH($A87,input_tonnages_no_div!$A$2:$A$136,0),MATCH(O$2,input_tonnages_no_div!$C$1:$Q$1,0))*$O$6*$O$7*MCF</f>
        <v>0</v>
      </c>
      <c r="P87" s="30">
        <f t="shared" si="117"/>
        <v>0</v>
      </c>
      <c r="Q87" s="9">
        <f t="shared" si="118"/>
        <v>0</v>
      </c>
      <c r="R87" s="29">
        <f>INDEX(input_tonnages_no_div!$C$2:$Q$136,MATCH($A87,input_tonnages_no_div!$A$2:$A$136,0),MATCH(R$2,input_tonnages_no_div!$C$1:$Q$1,0))*$R$6*$R$7*MCF</f>
        <v>0</v>
      </c>
      <c r="S87" s="30">
        <f t="shared" si="119"/>
        <v>0</v>
      </c>
      <c r="T87" s="9">
        <f t="shared" si="120"/>
        <v>0</v>
      </c>
      <c r="U87" s="29">
        <f>INDEX(input_tonnages_no_div!$C$2:$Q$136,MATCH($A87,input_tonnages_no_div!$A$2:$A$136,0),MATCH(U$2,input_tonnages_no_div!$C$1:$Q$1,0))*$U$6*$U$7*MCF</f>
        <v>0</v>
      </c>
      <c r="V87" s="30">
        <f t="shared" si="121"/>
        <v>0</v>
      </c>
      <c r="W87" s="9">
        <f t="shared" si="122"/>
        <v>0</v>
      </c>
      <c r="X87" s="29">
        <f>INDEX(input_tonnages_no_div!$C$2:$Q$136,MATCH($A87,input_tonnages_no_div!$A$2:$A$136,0),MATCH(X$2,input_tonnages_no_div!$C$1:$Q$1,0))*$X$6*$X$7*MCF</f>
        <v>0</v>
      </c>
      <c r="Y87" s="30">
        <f t="shared" si="148"/>
        <v>0</v>
      </c>
      <c r="Z87" s="9">
        <f t="shared" si="149"/>
        <v>0</v>
      </c>
      <c r="AA87" s="29">
        <f>INDEX(input_tonnages_no_div!$C$2:$Q$136,MATCH($A87,input_tonnages_no_div!$A$2:$A$136,0),MATCH(AA$2,input_tonnages_no_div!$C$1:$Q$1,0))*$AA$6*$AA$7*MCF</f>
        <v>0</v>
      </c>
      <c r="AB87" s="30">
        <f t="shared" si="123"/>
        <v>0</v>
      </c>
      <c r="AC87" s="9">
        <f t="shared" si="124"/>
        <v>0</v>
      </c>
      <c r="AD87" s="29">
        <f>INDEX(input_tonnages_no_div!$C$2:$Q$136,MATCH($A87,input_tonnages_no_div!$A$2:$A$136,0),MATCH(AD$2,input_tonnages_no_div!$C$1:$Q$1,0))*$AD$6*$AD$7*MCF</f>
        <v>0</v>
      </c>
      <c r="AE87" s="30">
        <f t="shared" si="125"/>
        <v>0</v>
      </c>
      <c r="AF87" s="9">
        <f t="shared" si="126"/>
        <v>0</v>
      </c>
      <c r="AG87" s="29">
        <f>INDEX(input_tonnages_no_div!$C$2:$Q$136,MATCH($A87,input_tonnages_no_div!$A$2:$A$136,0),MATCH(AG$2,input_tonnages_no_div!$C$1:$Q$1,0))*$AG$6*$AG$7*MCF</f>
        <v>0</v>
      </c>
      <c r="AH87" s="30">
        <f t="shared" si="127"/>
        <v>0</v>
      </c>
      <c r="AI87" s="9">
        <f t="shared" si="128"/>
        <v>0</v>
      </c>
      <c r="AJ87" s="29">
        <f>INDEX(input_tonnages_no_div!$C$2:$Q$136,MATCH($A87,input_tonnages_no_div!$A$2:$A$136,0),MATCH(AJ$2,input_tonnages_no_div!$C$1:$Q$1,0))*$AJ$6*$AJ$7*MCF</f>
        <v>0</v>
      </c>
      <c r="AK87" s="30">
        <f t="shared" si="129"/>
        <v>0</v>
      </c>
      <c r="AL87" s="9">
        <f t="shared" si="130"/>
        <v>0</v>
      </c>
      <c r="AM87" s="29">
        <f>INDEX(input_tonnages_no_div!$C$2:$Q$136,MATCH($A87,input_tonnages_no_div!$A$2:$A$136,0),MATCH(AM$2,input_tonnages_no_div!$C$1:$Q$1,0))*$AM$6*$AM$7*MCF</f>
        <v>0</v>
      </c>
      <c r="AN87" s="30">
        <f t="shared" si="131"/>
        <v>0</v>
      </c>
      <c r="AO87" s="9">
        <f t="shared" si="132"/>
        <v>0</v>
      </c>
      <c r="AP87" s="29">
        <f>INDEX(input_tonnages_no_div!$C$2:$Q$136,MATCH($A87,input_tonnages_no_div!$A$2:$A$136,0),MATCH(AP$2,input_tonnages_no_div!$C$1:$Q$1,0))*$AP$6*$AP$7*MCF</f>
        <v>0</v>
      </c>
      <c r="AQ87" s="30">
        <f t="shared" si="145"/>
        <v>0</v>
      </c>
      <c r="AR87" s="9">
        <f t="shared" si="150"/>
        <v>0</v>
      </c>
      <c r="AS87" s="55"/>
      <c r="AT87">
        <f t="shared" si="98"/>
        <v>75</v>
      </c>
      <c r="AU87" s="8">
        <f t="shared" si="99"/>
        <v>0</v>
      </c>
      <c r="AV87" s="8">
        <f t="shared" si="100"/>
        <v>0</v>
      </c>
      <c r="AW87" s="8">
        <f t="shared" si="101"/>
        <v>0</v>
      </c>
      <c r="AX87" s="8">
        <f t="shared" si="102"/>
        <v>0</v>
      </c>
      <c r="AY87" s="8">
        <f t="shared" si="103"/>
        <v>0</v>
      </c>
      <c r="AZ87" s="8">
        <f t="shared" si="104"/>
        <v>0</v>
      </c>
      <c r="BA87" s="8">
        <f t="shared" si="105"/>
        <v>0</v>
      </c>
      <c r="BB87" s="8">
        <f t="shared" si="106"/>
        <v>0</v>
      </c>
      <c r="BC87" s="8">
        <f t="shared" si="107"/>
        <v>0</v>
      </c>
      <c r="BD87" s="8">
        <f t="shared" si="108"/>
        <v>0</v>
      </c>
      <c r="BE87" s="8">
        <f t="shared" si="109"/>
        <v>0</v>
      </c>
      <c r="BF87" s="8">
        <f t="shared" si="110"/>
        <v>0</v>
      </c>
      <c r="BI87" s="55">
        <f t="shared" si="133"/>
        <v>0</v>
      </c>
      <c r="BJ87" s="55">
        <f t="shared" si="134"/>
        <v>0</v>
      </c>
      <c r="BK87" s="55">
        <f t="shared" si="135"/>
        <v>0</v>
      </c>
      <c r="BL87" s="55">
        <f t="shared" si="136"/>
        <v>0</v>
      </c>
      <c r="BM87" s="55">
        <f t="shared" si="137"/>
        <v>0</v>
      </c>
      <c r="BN87" s="55">
        <f t="shared" si="138"/>
        <v>0</v>
      </c>
      <c r="BO87" s="55">
        <f t="shared" si="139"/>
        <v>0</v>
      </c>
      <c r="BP87" s="55">
        <f t="shared" si="140"/>
        <v>0</v>
      </c>
      <c r="BQ87" s="55">
        <f t="shared" si="141"/>
        <v>0</v>
      </c>
      <c r="BR87" s="55">
        <f t="shared" si="142"/>
        <v>0</v>
      </c>
      <c r="BS87" s="55">
        <f t="shared" si="143"/>
        <v>0</v>
      </c>
      <c r="BT87" s="55">
        <f t="shared" si="146"/>
        <v>0</v>
      </c>
    </row>
    <row r="88" spans="1:72" x14ac:dyDescent="0.25">
      <c r="A88" s="6">
        <f>'DONNÉES '!B117</f>
        <v>76</v>
      </c>
      <c r="B88" s="8">
        <f t="shared" si="97"/>
        <v>0</v>
      </c>
      <c r="C88" s="29">
        <f>INDEX(input_tonnages_no_div!$C$2:$Q$136,MATCH($A88,input_tonnages_no_div!$A$2:$A$136,0),MATCH(C$2,input_tonnages_no_div!$C$1:$Q$1,0))*$C$6*$C$7*MCF</f>
        <v>0</v>
      </c>
      <c r="D88" s="30">
        <f t="shared" si="147"/>
        <v>0</v>
      </c>
      <c r="E88" s="9">
        <f t="shared" si="144"/>
        <v>0</v>
      </c>
      <c r="F88" s="29">
        <f>INDEX(input_tonnages_no_div!$C$2:$Q$136,MATCH($A88,input_tonnages_no_div!$A$2:$A$136,0),MATCH(F$2,input_tonnages_no_div!$C$1:$Q$1,0))*$F$6*$F$7*MCF</f>
        <v>0</v>
      </c>
      <c r="G88" s="30">
        <f t="shared" si="111"/>
        <v>0</v>
      </c>
      <c r="H88" s="9">
        <f t="shared" si="112"/>
        <v>0</v>
      </c>
      <c r="I88" s="29">
        <f>INDEX(input_tonnages_no_div!$C$2:$Q$136,MATCH($A88,input_tonnages_no_div!$A$2:$A$136,0),MATCH(I$2,input_tonnages_no_div!$C$1:$Q$1,0))*$I$6*$I$7*MCF</f>
        <v>0</v>
      </c>
      <c r="J88" s="30">
        <f t="shared" si="113"/>
        <v>0</v>
      </c>
      <c r="K88" s="9">
        <f t="shared" si="114"/>
        <v>0</v>
      </c>
      <c r="L88" s="29">
        <f>INDEX(input_tonnages_no_div!$C$2:$Q$136,MATCH($A88,input_tonnages_no_div!$A$2:$A$136,0),MATCH(L$2,input_tonnages_no_div!$C$1:$Q$1,0))*$L$6*$L$7*MCF</f>
        <v>0</v>
      </c>
      <c r="M88" s="30">
        <f t="shared" si="115"/>
        <v>0</v>
      </c>
      <c r="N88" s="9">
        <f t="shared" si="116"/>
        <v>0</v>
      </c>
      <c r="O88" s="29">
        <f>INDEX(input_tonnages_no_div!$C$2:$Q$136,MATCH($A88,input_tonnages_no_div!$A$2:$A$136,0),MATCH(O$2,input_tonnages_no_div!$C$1:$Q$1,0))*$O$6*$O$7*MCF</f>
        <v>0</v>
      </c>
      <c r="P88" s="30">
        <f t="shared" si="117"/>
        <v>0</v>
      </c>
      <c r="Q88" s="9">
        <f t="shared" si="118"/>
        <v>0</v>
      </c>
      <c r="R88" s="29">
        <f>INDEX(input_tonnages_no_div!$C$2:$Q$136,MATCH($A88,input_tonnages_no_div!$A$2:$A$136,0),MATCH(R$2,input_tonnages_no_div!$C$1:$Q$1,0))*$R$6*$R$7*MCF</f>
        <v>0</v>
      </c>
      <c r="S88" s="30">
        <f t="shared" si="119"/>
        <v>0</v>
      </c>
      <c r="T88" s="9">
        <f t="shared" si="120"/>
        <v>0</v>
      </c>
      <c r="U88" s="29">
        <f>INDEX(input_tonnages_no_div!$C$2:$Q$136,MATCH($A88,input_tonnages_no_div!$A$2:$A$136,0),MATCH(U$2,input_tonnages_no_div!$C$1:$Q$1,0))*$U$6*$U$7*MCF</f>
        <v>0</v>
      </c>
      <c r="V88" s="30">
        <f t="shared" si="121"/>
        <v>0</v>
      </c>
      <c r="W88" s="9">
        <f t="shared" si="122"/>
        <v>0</v>
      </c>
      <c r="X88" s="29">
        <f>INDEX(input_tonnages_no_div!$C$2:$Q$136,MATCH($A88,input_tonnages_no_div!$A$2:$A$136,0),MATCH(X$2,input_tonnages_no_div!$C$1:$Q$1,0))*$X$6*$X$7*MCF</f>
        <v>0</v>
      </c>
      <c r="Y88" s="30">
        <f t="shared" si="148"/>
        <v>0</v>
      </c>
      <c r="Z88" s="9">
        <f t="shared" si="149"/>
        <v>0</v>
      </c>
      <c r="AA88" s="29">
        <f>INDEX(input_tonnages_no_div!$C$2:$Q$136,MATCH($A88,input_tonnages_no_div!$A$2:$A$136,0),MATCH(AA$2,input_tonnages_no_div!$C$1:$Q$1,0))*$AA$6*$AA$7*MCF</f>
        <v>0</v>
      </c>
      <c r="AB88" s="30">
        <f t="shared" si="123"/>
        <v>0</v>
      </c>
      <c r="AC88" s="9">
        <f t="shared" si="124"/>
        <v>0</v>
      </c>
      <c r="AD88" s="29">
        <f>INDEX(input_tonnages_no_div!$C$2:$Q$136,MATCH($A88,input_tonnages_no_div!$A$2:$A$136,0),MATCH(AD$2,input_tonnages_no_div!$C$1:$Q$1,0))*$AD$6*$AD$7*MCF</f>
        <v>0</v>
      </c>
      <c r="AE88" s="30">
        <f t="shared" si="125"/>
        <v>0</v>
      </c>
      <c r="AF88" s="9">
        <f t="shared" si="126"/>
        <v>0</v>
      </c>
      <c r="AG88" s="29">
        <f>INDEX(input_tonnages_no_div!$C$2:$Q$136,MATCH($A88,input_tonnages_no_div!$A$2:$A$136,0),MATCH(AG$2,input_tonnages_no_div!$C$1:$Q$1,0))*$AG$6*$AG$7*MCF</f>
        <v>0</v>
      </c>
      <c r="AH88" s="30">
        <f t="shared" si="127"/>
        <v>0</v>
      </c>
      <c r="AI88" s="9">
        <f t="shared" si="128"/>
        <v>0</v>
      </c>
      <c r="AJ88" s="29">
        <f>INDEX(input_tonnages_no_div!$C$2:$Q$136,MATCH($A88,input_tonnages_no_div!$A$2:$A$136,0),MATCH(AJ$2,input_tonnages_no_div!$C$1:$Q$1,0))*$AJ$6*$AJ$7*MCF</f>
        <v>0</v>
      </c>
      <c r="AK88" s="30">
        <f t="shared" si="129"/>
        <v>0</v>
      </c>
      <c r="AL88" s="9">
        <f t="shared" si="130"/>
        <v>0</v>
      </c>
      <c r="AM88" s="29">
        <f>INDEX(input_tonnages_no_div!$C$2:$Q$136,MATCH($A88,input_tonnages_no_div!$A$2:$A$136,0),MATCH(AM$2,input_tonnages_no_div!$C$1:$Q$1,0))*$AM$6*$AM$7*MCF</f>
        <v>0</v>
      </c>
      <c r="AN88" s="30">
        <f t="shared" si="131"/>
        <v>0</v>
      </c>
      <c r="AO88" s="9">
        <f t="shared" si="132"/>
        <v>0</v>
      </c>
      <c r="AP88" s="29">
        <f>INDEX(input_tonnages_no_div!$C$2:$Q$136,MATCH($A88,input_tonnages_no_div!$A$2:$A$136,0),MATCH(AP$2,input_tonnages_no_div!$C$1:$Q$1,0))*$AP$6*$AP$7*MCF</f>
        <v>0</v>
      </c>
      <c r="AQ88" s="30">
        <f t="shared" si="145"/>
        <v>0</v>
      </c>
      <c r="AR88" s="9">
        <f t="shared" si="150"/>
        <v>0</v>
      </c>
      <c r="AS88" s="55"/>
      <c r="AT88">
        <f t="shared" si="98"/>
        <v>76</v>
      </c>
      <c r="AU88" s="8">
        <f t="shared" si="99"/>
        <v>0</v>
      </c>
      <c r="AV88" s="8">
        <f t="shared" si="100"/>
        <v>0</v>
      </c>
      <c r="AW88" s="8">
        <f t="shared" si="101"/>
        <v>0</v>
      </c>
      <c r="AX88" s="8">
        <f t="shared" si="102"/>
        <v>0</v>
      </c>
      <c r="AY88" s="8">
        <f t="shared" si="103"/>
        <v>0</v>
      </c>
      <c r="AZ88" s="8">
        <f t="shared" si="104"/>
        <v>0</v>
      </c>
      <c r="BA88" s="8">
        <f t="shared" si="105"/>
        <v>0</v>
      </c>
      <c r="BB88" s="8">
        <f t="shared" si="106"/>
        <v>0</v>
      </c>
      <c r="BC88" s="8">
        <f t="shared" si="107"/>
        <v>0</v>
      </c>
      <c r="BD88" s="8">
        <f t="shared" si="108"/>
        <v>0</v>
      </c>
      <c r="BE88" s="8">
        <f t="shared" si="109"/>
        <v>0</v>
      </c>
      <c r="BF88" s="8">
        <f t="shared" si="110"/>
        <v>0</v>
      </c>
      <c r="BI88" s="55">
        <f t="shared" si="133"/>
        <v>0</v>
      </c>
      <c r="BJ88" s="55">
        <f t="shared" si="134"/>
        <v>0</v>
      </c>
      <c r="BK88" s="55">
        <f t="shared" si="135"/>
        <v>0</v>
      </c>
      <c r="BL88" s="55">
        <f t="shared" si="136"/>
        <v>0</v>
      </c>
      <c r="BM88" s="55">
        <f t="shared" si="137"/>
        <v>0</v>
      </c>
      <c r="BN88" s="55">
        <f t="shared" si="138"/>
        <v>0</v>
      </c>
      <c r="BO88" s="55">
        <f t="shared" si="139"/>
        <v>0</v>
      </c>
      <c r="BP88" s="55">
        <f t="shared" si="140"/>
        <v>0</v>
      </c>
      <c r="BQ88" s="55">
        <f t="shared" si="141"/>
        <v>0</v>
      </c>
      <c r="BR88" s="55">
        <f t="shared" si="142"/>
        <v>0</v>
      </c>
      <c r="BS88" s="55">
        <f t="shared" si="143"/>
        <v>0</v>
      </c>
      <c r="BT88" s="55">
        <f t="shared" si="146"/>
        <v>0</v>
      </c>
    </row>
    <row r="89" spans="1:72" x14ac:dyDescent="0.25">
      <c r="A89" s="6">
        <f>'DONNÉES '!B118</f>
        <v>77</v>
      </c>
      <c r="B89" s="8">
        <f t="shared" si="97"/>
        <v>0</v>
      </c>
      <c r="C89" s="29">
        <f>INDEX(input_tonnages_no_div!$C$2:$Q$136,MATCH($A89,input_tonnages_no_div!$A$2:$A$136,0),MATCH(C$2,input_tonnages_no_div!$C$1:$Q$1,0))*$C$6*$C$7*MCF</f>
        <v>0</v>
      </c>
      <c r="D89" s="30">
        <f t="shared" si="147"/>
        <v>0</v>
      </c>
      <c r="E89" s="9">
        <f t="shared" si="144"/>
        <v>0</v>
      </c>
      <c r="F89" s="29">
        <f>INDEX(input_tonnages_no_div!$C$2:$Q$136,MATCH($A89,input_tonnages_no_div!$A$2:$A$136,0),MATCH(F$2,input_tonnages_no_div!$C$1:$Q$1,0))*$F$6*$F$7*MCF</f>
        <v>0</v>
      </c>
      <c r="G89" s="30">
        <f t="shared" si="111"/>
        <v>0</v>
      </c>
      <c r="H89" s="9">
        <f t="shared" si="112"/>
        <v>0</v>
      </c>
      <c r="I89" s="29">
        <f>INDEX(input_tonnages_no_div!$C$2:$Q$136,MATCH($A89,input_tonnages_no_div!$A$2:$A$136,0),MATCH(I$2,input_tonnages_no_div!$C$1:$Q$1,0))*$I$6*$I$7*MCF</f>
        <v>0</v>
      </c>
      <c r="J89" s="30">
        <f t="shared" si="113"/>
        <v>0</v>
      </c>
      <c r="K89" s="9">
        <f t="shared" si="114"/>
        <v>0</v>
      </c>
      <c r="L89" s="29">
        <f>INDEX(input_tonnages_no_div!$C$2:$Q$136,MATCH($A89,input_tonnages_no_div!$A$2:$A$136,0),MATCH(L$2,input_tonnages_no_div!$C$1:$Q$1,0))*$L$6*$L$7*MCF</f>
        <v>0</v>
      </c>
      <c r="M89" s="30">
        <f t="shared" si="115"/>
        <v>0</v>
      </c>
      <c r="N89" s="9">
        <f t="shared" si="116"/>
        <v>0</v>
      </c>
      <c r="O89" s="29">
        <f>INDEX(input_tonnages_no_div!$C$2:$Q$136,MATCH($A89,input_tonnages_no_div!$A$2:$A$136,0),MATCH(O$2,input_tonnages_no_div!$C$1:$Q$1,0))*$O$6*$O$7*MCF</f>
        <v>0</v>
      </c>
      <c r="P89" s="30">
        <f t="shared" si="117"/>
        <v>0</v>
      </c>
      <c r="Q89" s="9">
        <f t="shared" si="118"/>
        <v>0</v>
      </c>
      <c r="R89" s="29">
        <f>INDEX(input_tonnages_no_div!$C$2:$Q$136,MATCH($A89,input_tonnages_no_div!$A$2:$A$136,0),MATCH(R$2,input_tonnages_no_div!$C$1:$Q$1,0))*$R$6*$R$7*MCF</f>
        <v>0</v>
      </c>
      <c r="S89" s="30">
        <f t="shared" si="119"/>
        <v>0</v>
      </c>
      <c r="T89" s="9">
        <f t="shared" si="120"/>
        <v>0</v>
      </c>
      <c r="U89" s="29">
        <f>INDEX(input_tonnages_no_div!$C$2:$Q$136,MATCH($A89,input_tonnages_no_div!$A$2:$A$136,0),MATCH(U$2,input_tonnages_no_div!$C$1:$Q$1,0))*$U$6*$U$7*MCF</f>
        <v>0</v>
      </c>
      <c r="V89" s="30">
        <f t="shared" si="121"/>
        <v>0</v>
      </c>
      <c r="W89" s="9">
        <f t="shared" si="122"/>
        <v>0</v>
      </c>
      <c r="X89" s="29">
        <f>INDEX(input_tonnages_no_div!$C$2:$Q$136,MATCH($A89,input_tonnages_no_div!$A$2:$A$136,0),MATCH(X$2,input_tonnages_no_div!$C$1:$Q$1,0))*$X$6*$X$7*MCF</f>
        <v>0</v>
      </c>
      <c r="Y89" s="30">
        <f t="shared" si="148"/>
        <v>0</v>
      </c>
      <c r="Z89" s="9">
        <f t="shared" si="149"/>
        <v>0</v>
      </c>
      <c r="AA89" s="29">
        <f>INDEX(input_tonnages_no_div!$C$2:$Q$136,MATCH($A89,input_tonnages_no_div!$A$2:$A$136,0),MATCH(AA$2,input_tonnages_no_div!$C$1:$Q$1,0))*$AA$6*$AA$7*MCF</f>
        <v>0</v>
      </c>
      <c r="AB89" s="30">
        <f t="shared" si="123"/>
        <v>0</v>
      </c>
      <c r="AC89" s="9">
        <f t="shared" si="124"/>
        <v>0</v>
      </c>
      <c r="AD89" s="29">
        <f>INDEX(input_tonnages_no_div!$C$2:$Q$136,MATCH($A89,input_tonnages_no_div!$A$2:$A$136,0),MATCH(AD$2,input_tonnages_no_div!$C$1:$Q$1,0))*$AD$6*$AD$7*MCF</f>
        <v>0</v>
      </c>
      <c r="AE89" s="30">
        <f t="shared" si="125"/>
        <v>0</v>
      </c>
      <c r="AF89" s="9">
        <f t="shared" si="126"/>
        <v>0</v>
      </c>
      <c r="AG89" s="29">
        <f>INDEX(input_tonnages_no_div!$C$2:$Q$136,MATCH($A89,input_tonnages_no_div!$A$2:$A$136,0),MATCH(AG$2,input_tonnages_no_div!$C$1:$Q$1,0))*$AG$6*$AG$7*MCF</f>
        <v>0</v>
      </c>
      <c r="AH89" s="30">
        <f t="shared" si="127"/>
        <v>0</v>
      </c>
      <c r="AI89" s="9">
        <f t="shared" si="128"/>
        <v>0</v>
      </c>
      <c r="AJ89" s="29">
        <f>INDEX(input_tonnages_no_div!$C$2:$Q$136,MATCH($A89,input_tonnages_no_div!$A$2:$A$136,0),MATCH(AJ$2,input_tonnages_no_div!$C$1:$Q$1,0))*$AJ$6*$AJ$7*MCF</f>
        <v>0</v>
      </c>
      <c r="AK89" s="30">
        <f t="shared" si="129"/>
        <v>0</v>
      </c>
      <c r="AL89" s="9">
        <f t="shared" si="130"/>
        <v>0</v>
      </c>
      <c r="AM89" s="29">
        <f>INDEX(input_tonnages_no_div!$C$2:$Q$136,MATCH($A89,input_tonnages_no_div!$A$2:$A$136,0),MATCH(AM$2,input_tonnages_no_div!$C$1:$Q$1,0))*$AM$6*$AM$7*MCF</f>
        <v>0</v>
      </c>
      <c r="AN89" s="30">
        <f t="shared" si="131"/>
        <v>0</v>
      </c>
      <c r="AO89" s="9">
        <f t="shared" si="132"/>
        <v>0</v>
      </c>
      <c r="AP89" s="29">
        <f>INDEX(input_tonnages_no_div!$C$2:$Q$136,MATCH($A89,input_tonnages_no_div!$A$2:$A$136,0),MATCH(AP$2,input_tonnages_no_div!$C$1:$Q$1,0))*$AP$6*$AP$7*MCF</f>
        <v>0</v>
      </c>
      <c r="AQ89" s="30">
        <f t="shared" si="145"/>
        <v>0</v>
      </c>
      <c r="AR89" s="9">
        <f t="shared" si="150"/>
        <v>0</v>
      </c>
      <c r="AS89" s="55"/>
      <c r="AT89">
        <f t="shared" si="98"/>
        <v>77</v>
      </c>
      <c r="AU89" s="8">
        <f t="shared" si="99"/>
        <v>0</v>
      </c>
      <c r="AV89" s="8">
        <f t="shared" si="100"/>
        <v>0</v>
      </c>
      <c r="AW89" s="8">
        <f t="shared" si="101"/>
        <v>0</v>
      </c>
      <c r="AX89" s="8">
        <f t="shared" si="102"/>
        <v>0</v>
      </c>
      <c r="AY89" s="8">
        <f t="shared" si="103"/>
        <v>0</v>
      </c>
      <c r="AZ89" s="8">
        <f t="shared" si="104"/>
        <v>0</v>
      </c>
      <c r="BA89" s="8">
        <f t="shared" si="105"/>
        <v>0</v>
      </c>
      <c r="BB89" s="8">
        <f t="shared" si="106"/>
        <v>0</v>
      </c>
      <c r="BC89" s="8">
        <f t="shared" si="107"/>
        <v>0</v>
      </c>
      <c r="BD89" s="8">
        <f t="shared" si="108"/>
        <v>0</v>
      </c>
      <c r="BE89" s="8">
        <f t="shared" si="109"/>
        <v>0</v>
      </c>
      <c r="BF89" s="8">
        <f t="shared" si="110"/>
        <v>0</v>
      </c>
      <c r="BI89" s="55">
        <f t="shared" si="133"/>
        <v>0</v>
      </c>
      <c r="BJ89" s="55">
        <f t="shared" si="134"/>
        <v>0</v>
      </c>
      <c r="BK89" s="55">
        <f t="shared" si="135"/>
        <v>0</v>
      </c>
      <c r="BL89" s="55">
        <f t="shared" si="136"/>
        <v>0</v>
      </c>
      <c r="BM89" s="55">
        <f t="shared" si="137"/>
        <v>0</v>
      </c>
      <c r="BN89" s="55">
        <f t="shared" si="138"/>
        <v>0</v>
      </c>
      <c r="BO89" s="55">
        <f t="shared" si="139"/>
        <v>0</v>
      </c>
      <c r="BP89" s="55">
        <f t="shared" si="140"/>
        <v>0</v>
      </c>
      <c r="BQ89" s="55">
        <f t="shared" si="141"/>
        <v>0</v>
      </c>
      <c r="BR89" s="55">
        <f t="shared" si="142"/>
        <v>0</v>
      </c>
      <c r="BS89" s="55">
        <f t="shared" si="143"/>
        <v>0</v>
      </c>
      <c r="BT89" s="55">
        <f t="shared" si="146"/>
        <v>0</v>
      </c>
    </row>
    <row r="90" spans="1:72" x14ac:dyDescent="0.25">
      <c r="A90" s="6">
        <f>'DONNÉES '!B119</f>
        <v>78</v>
      </c>
      <c r="B90" s="8">
        <f t="shared" si="97"/>
        <v>0</v>
      </c>
      <c r="C90" s="29">
        <f>INDEX(input_tonnages_no_div!$C$2:$Q$136,MATCH($A90,input_tonnages_no_div!$A$2:$A$136,0),MATCH(C$2,input_tonnages_no_div!$C$1:$Q$1,0))*$C$6*$C$7*MCF</f>
        <v>0</v>
      </c>
      <c r="D90" s="30">
        <f t="shared" si="147"/>
        <v>0</v>
      </c>
      <c r="E90" s="9">
        <f t="shared" si="144"/>
        <v>0</v>
      </c>
      <c r="F90" s="29">
        <f>INDEX(input_tonnages_no_div!$C$2:$Q$136,MATCH($A90,input_tonnages_no_div!$A$2:$A$136,0),MATCH(F$2,input_tonnages_no_div!$C$1:$Q$1,0))*$F$6*$F$7*MCF</f>
        <v>0</v>
      </c>
      <c r="G90" s="30">
        <f t="shared" si="111"/>
        <v>0</v>
      </c>
      <c r="H90" s="9">
        <f t="shared" si="112"/>
        <v>0</v>
      </c>
      <c r="I90" s="29">
        <f>INDEX(input_tonnages_no_div!$C$2:$Q$136,MATCH($A90,input_tonnages_no_div!$A$2:$A$136,0),MATCH(I$2,input_tonnages_no_div!$C$1:$Q$1,0))*$I$6*$I$7*MCF</f>
        <v>0</v>
      </c>
      <c r="J90" s="30">
        <f t="shared" si="113"/>
        <v>0</v>
      </c>
      <c r="K90" s="9">
        <f t="shared" si="114"/>
        <v>0</v>
      </c>
      <c r="L90" s="29">
        <f>INDEX(input_tonnages_no_div!$C$2:$Q$136,MATCH($A90,input_tonnages_no_div!$A$2:$A$136,0),MATCH(L$2,input_tonnages_no_div!$C$1:$Q$1,0))*$L$6*$L$7*MCF</f>
        <v>0</v>
      </c>
      <c r="M90" s="30">
        <f t="shared" si="115"/>
        <v>0</v>
      </c>
      <c r="N90" s="9">
        <f t="shared" si="116"/>
        <v>0</v>
      </c>
      <c r="O90" s="29">
        <f>INDEX(input_tonnages_no_div!$C$2:$Q$136,MATCH($A90,input_tonnages_no_div!$A$2:$A$136,0),MATCH(O$2,input_tonnages_no_div!$C$1:$Q$1,0))*$O$6*$O$7*MCF</f>
        <v>0</v>
      </c>
      <c r="P90" s="30">
        <f t="shared" si="117"/>
        <v>0</v>
      </c>
      <c r="Q90" s="9">
        <f t="shared" si="118"/>
        <v>0</v>
      </c>
      <c r="R90" s="29">
        <f>INDEX(input_tonnages_no_div!$C$2:$Q$136,MATCH($A90,input_tonnages_no_div!$A$2:$A$136,0),MATCH(R$2,input_tonnages_no_div!$C$1:$Q$1,0))*$R$6*$R$7*MCF</f>
        <v>0</v>
      </c>
      <c r="S90" s="30">
        <f t="shared" si="119"/>
        <v>0</v>
      </c>
      <c r="T90" s="9">
        <f t="shared" si="120"/>
        <v>0</v>
      </c>
      <c r="U90" s="29">
        <f>INDEX(input_tonnages_no_div!$C$2:$Q$136,MATCH($A90,input_tonnages_no_div!$A$2:$A$136,0),MATCH(U$2,input_tonnages_no_div!$C$1:$Q$1,0))*$U$6*$U$7*MCF</f>
        <v>0</v>
      </c>
      <c r="V90" s="30">
        <f t="shared" si="121"/>
        <v>0</v>
      </c>
      <c r="W90" s="9">
        <f t="shared" si="122"/>
        <v>0</v>
      </c>
      <c r="X90" s="29">
        <f>INDEX(input_tonnages_no_div!$C$2:$Q$136,MATCH($A90,input_tonnages_no_div!$A$2:$A$136,0),MATCH(X$2,input_tonnages_no_div!$C$1:$Q$1,0))*$X$6*$X$7*MCF</f>
        <v>0</v>
      </c>
      <c r="Y90" s="30">
        <f t="shared" si="148"/>
        <v>0</v>
      </c>
      <c r="Z90" s="9">
        <f t="shared" si="149"/>
        <v>0</v>
      </c>
      <c r="AA90" s="29">
        <f>INDEX(input_tonnages_no_div!$C$2:$Q$136,MATCH($A90,input_tonnages_no_div!$A$2:$A$136,0),MATCH(AA$2,input_tonnages_no_div!$C$1:$Q$1,0))*$AA$6*$AA$7*MCF</f>
        <v>0</v>
      </c>
      <c r="AB90" s="30">
        <f t="shared" si="123"/>
        <v>0</v>
      </c>
      <c r="AC90" s="9">
        <f t="shared" si="124"/>
        <v>0</v>
      </c>
      <c r="AD90" s="29">
        <f>INDEX(input_tonnages_no_div!$C$2:$Q$136,MATCH($A90,input_tonnages_no_div!$A$2:$A$136,0),MATCH(AD$2,input_tonnages_no_div!$C$1:$Q$1,0))*$AD$6*$AD$7*MCF</f>
        <v>0</v>
      </c>
      <c r="AE90" s="30">
        <f t="shared" si="125"/>
        <v>0</v>
      </c>
      <c r="AF90" s="9">
        <f t="shared" si="126"/>
        <v>0</v>
      </c>
      <c r="AG90" s="29">
        <f>INDEX(input_tonnages_no_div!$C$2:$Q$136,MATCH($A90,input_tonnages_no_div!$A$2:$A$136,0),MATCH(AG$2,input_tonnages_no_div!$C$1:$Q$1,0))*$AG$6*$AG$7*MCF</f>
        <v>0</v>
      </c>
      <c r="AH90" s="30">
        <f t="shared" si="127"/>
        <v>0</v>
      </c>
      <c r="AI90" s="9">
        <f t="shared" si="128"/>
        <v>0</v>
      </c>
      <c r="AJ90" s="29">
        <f>INDEX(input_tonnages_no_div!$C$2:$Q$136,MATCH($A90,input_tonnages_no_div!$A$2:$A$136,0),MATCH(AJ$2,input_tonnages_no_div!$C$1:$Q$1,0))*$AJ$6*$AJ$7*MCF</f>
        <v>0</v>
      </c>
      <c r="AK90" s="30">
        <f t="shared" si="129"/>
        <v>0</v>
      </c>
      <c r="AL90" s="9">
        <f t="shared" si="130"/>
        <v>0</v>
      </c>
      <c r="AM90" s="29">
        <f>INDEX(input_tonnages_no_div!$C$2:$Q$136,MATCH($A90,input_tonnages_no_div!$A$2:$A$136,0),MATCH(AM$2,input_tonnages_no_div!$C$1:$Q$1,0))*$AM$6*$AM$7*MCF</f>
        <v>0</v>
      </c>
      <c r="AN90" s="30">
        <f t="shared" si="131"/>
        <v>0</v>
      </c>
      <c r="AO90" s="9">
        <f t="shared" si="132"/>
        <v>0</v>
      </c>
      <c r="AP90" s="29">
        <f>INDEX(input_tonnages_no_div!$C$2:$Q$136,MATCH($A90,input_tonnages_no_div!$A$2:$A$136,0),MATCH(AP$2,input_tonnages_no_div!$C$1:$Q$1,0))*$AP$6*$AP$7*MCF</f>
        <v>0</v>
      </c>
      <c r="AQ90" s="30">
        <f t="shared" si="145"/>
        <v>0</v>
      </c>
      <c r="AR90" s="9">
        <f t="shared" si="150"/>
        <v>0</v>
      </c>
      <c r="AS90" s="55"/>
      <c r="AT90">
        <f t="shared" si="98"/>
        <v>78</v>
      </c>
      <c r="AU90" s="8">
        <f t="shared" si="99"/>
        <v>0</v>
      </c>
      <c r="AV90" s="8">
        <f t="shared" si="100"/>
        <v>0</v>
      </c>
      <c r="AW90" s="8">
        <f t="shared" si="101"/>
        <v>0</v>
      </c>
      <c r="AX90" s="8">
        <f t="shared" si="102"/>
        <v>0</v>
      </c>
      <c r="AY90" s="8">
        <f t="shared" si="103"/>
        <v>0</v>
      </c>
      <c r="AZ90" s="8">
        <f t="shared" si="104"/>
        <v>0</v>
      </c>
      <c r="BA90" s="8">
        <f t="shared" si="105"/>
        <v>0</v>
      </c>
      <c r="BB90" s="8">
        <f t="shared" si="106"/>
        <v>0</v>
      </c>
      <c r="BC90" s="8">
        <f t="shared" si="107"/>
        <v>0</v>
      </c>
      <c r="BD90" s="8">
        <f t="shared" si="108"/>
        <v>0</v>
      </c>
      <c r="BE90" s="8">
        <f t="shared" si="109"/>
        <v>0</v>
      </c>
      <c r="BF90" s="8">
        <f t="shared" si="110"/>
        <v>0</v>
      </c>
      <c r="BI90" s="55">
        <f t="shared" si="133"/>
        <v>0</v>
      </c>
      <c r="BJ90" s="55">
        <f t="shared" si="134"/>
        <v>0</v>
      </c>
      <c r="BK90" s="55">
        <f t="shared" si="135"/>
        <v>0</v>
      </c>
      <c r="BL90" s="55">
        <f t="shared" si="136"/>
        <v>0</v>
      </c>
      <c r="BM90" s="55">
        <f t="shared" si="137"/>
        <v>0</v>
      </c>
      <c r="BN90" s="55">
        <f t="shared" si="138"/>
        <v>0</v>
      </c>
      <c r="BO90" s="55">
        <f t="shared" si="139"/>
        <v>0</v>
      </c>
      <c r="BP90" s="55">
        <f t="shared" si="140"/>
        <v>0</v>
      </c>
      <c r="BQ90" s="55">
        <f t="shared" si="141"/>
        <v>0</v>
      </c>
      <c r="BR90" s="55">
        <f t="shared" si="142"/>
        <v>0</v>
      </c>
      <c r="BS90" s="55">
        <f t="shared" si="143"/>
        <v>0</v>
      </c>
      <c r="BT90" s="55">
        <f t="shared" si="146"/>
        <v>0</v>
      </c>
    </row>
    <row r="91" spans="1:72" x14ac:dyDescent="0.25">
      <c r="A91" s="6">
        <f>'DONNÉES '!B120</f>
        <v>79</v>
      </c>
      <c r="B91" s="8">
        <f t="shared" si="97"/>
        <v>0</v>
      </c>
      <c r="C91" s="29">
        <f>INDEX(input_tonnages_no_div!$C$2:$Q$136,MATCH($A91,input_tonnages_no_div!$A$2:$A$136,0),MATCH(C$2,input_tonnages_no_div!$C$1:$Q$1,0))*$C$6*$C$7*MCF</f>
        <v>0</v>
      </c>
      <c r="D91" s="30">
        <f t="shared" si="147"/>
        <v>0</v>
      </c>
      <c r="E91" s="9">
        <f t="shared" si="144"/>
        <v>0</v>
      </c>
      <c r="F91" s="29">
        <f>INDEX(input_tonnages_no_div!$C$2:$Q$136,MATCH($A91,input_tonnages_no_div!$A$2:$A$136,0),MATCH(F$2,input_tonnages_no_div!$C$1:$Q$1,0))*$F$6*$F$7*MCF</f>
        <v>0</v>
      </c>
      <c r="G91" s="30">
        <f t="shared" si="111"/>
        <v>0</v>
      </c>
      <c r="H91" s="9">
        <f t="shared" si="112"/>
        <v>0</v>
      </c>
      <c r="I91" s="29">
        <f>INDEX(input_tonnages_no_div!$C$2:$Q$136,MATCH($A91,input_tonnages_no_div!$A$2:$A$136,0),MATCH(I$2,input_tonnages_no_div!$C$1:$Q$1,0))*$I$6*$I$7*MCF</f>
        <v>0</v>
      </c>
      <c r="J91" s="30">
        <f t="shared" si="113"/>
        <v>0</v>
      </c>
      <c r="K91" s="9">
        <f t="shared" si="114"/>
        <v>0</v>
      </c>
      <c r="L91" s="29">
        <f>INDEX(input_tonnages_no_div!$C$2:$Q$136,MATCH($A91,input_tonnages_no_div!$A$2:$A$136,0),MATCH(L$2,input_tonnages_no_div!$C$1:$Q$1,0))*$L$6*$L$7*MCF</f>
        <v>0</v>
      </c>
      <c r="M91" s="30">
        <f t="shared" si="115"/>
        <v>0</v>
      </c>
      <c r="N91" s="9">
        <f t="shared" si="116"/>
        <v>0</v>
      </c>
      <c r="O91" s="29">
        <f>INDEX(input_tonnages_no_div!$C$2:$Q$136,MATCH($A91,input_tonnages_no_div!$A$2:$A$136,0),MATCH(O$2,input_tonnages_no_div!$C$1:$Q$1,0))*$O$6*$O$7*MCF</f>
        <v>0</v>
      </c>
      <c r="P91" s="30">
        <f t="shared" si="117"/>
        <v>0</v>
      </c>
      <c r="Q91" s="9">
        <f t="shared" si="118"/>
        <v>0</v>
      </c>
      <c r="R91" s="29">
        <f>INDEX(input_tonnages_no_div!$C$2:$Q$136,MATCH($A91,input_tonnages_no_div!$A$2:$A$136,0),MATCH(R$2,input_tonnages_no_div!$C$1:$Q$1,0))*$R$6*$R$7*MCF</f>
        <v>0</v>
      </c>
      <c r="S91" s="30">
        <f t="shared" si="119"/>
        <v>0</v>
      </c>
      <c r="T91" s="9">
        <f t="shared" si="120"/>
        <v>0</v>
      </c>
      <c r="U91" s="29">
        <f>INDEX(input_tonnages_no_div!$C$2:$Q$136,MATCH($A91,input_tonnages_no_div!$A$2:$A$136,0),MATCH(U$2,input_tonnages_no_div!$C$1:$Q$1,0))*$U$6*$U$7*MCF</f>
        <v>0</v>
      </c>
      <c r="V91" s="30">
        <f t="shared" si="121"/>
        <v>0</v>
      </c>
      <c r="W91" s="9">
        <f t="shared" si="122"/>
        <v>0</v>
      </c>
      <c r="X91" s="29">
        <f>INDEX(input_tonnages_no_div!$C$2:$Q$136,MATCH($A91,input_tonnages_no_div!$A$2:$A$136,0),MATCH(X$2,input_tonnages_no_div!$C$1:$Q$1,0))*$X$6*$X$7*MCF</f>
        <v>0</v>
      </c>
      <c r="Y91" s="30">
        <f t="shared" si="148"/>
        <v>0</v>
      </c>
      <c r="Z91" s="9">
        <f t="shared" si="149"/>
        <v>0</v>
      </c>
      <c r="AA91" s="29">
        <f>INDEX(input_tonnages_no_div!$C$2:$Q$136,MATCH($A91,input_tonnages_no_div!$A$2:$A$136,0),MATCH(AA$2,input_tonnages_no_div!$C$1:$Q$1,0))*$AA$6*$AA$7*MCF</f>
        <v>0</v>
      </c>
      <c r="AB91" s="30">
        <f t="shared" si="123"/>
        <v>0</v>
      </c>
      <c r="AC91" s="9">
        <f t="shared" si="124"/>
        <v>0</v>
      </c>
      <c r="AD91" s="29">
        <f>INDEX(input_tonnages_no_div!$C$2:$Q$136,MATCH($A91,input_tonnages_no_div!$A$2:$A$136,0),MATCH(AD$2,input_tonnages_no_div!$C$1:$Q$1,0))*$AD$6*$AD$7*MCF</f>
        <v>0</v>
      </c>
      <c r="AE91" s="30">
        <f t="shared" si="125"/>
        <v>0</v>
      </c>
      <c r="AF91" s="9">
        <f t="shared" si="126"/>
        <v>0</v>
      </c>
      <c r="AG91" s="29">
        <f>INDEX(input_tonnages_no_div!$C$2:$Q$136,MATCH($A91,input_tonnages_no_div!$A$2:$A$136,0),MATCH(AG$2,input_tonnages_no_div!$C$1:$Q$1,0))*$AG$6*$AG$7*MCF</f>
        <v>0</v>
      </c>
      <c r="AH91" s="30">
        <f t="shared" si="127"/>
        <v>0</v>
      </c>
      <c r="AI91" s="9">
        <f t="shared" si="128"/>
        <v>0</v>
      </c>
      <c r="AJ91" s="29">
        <f>INDEX(input_tonnages_no_div!$C$2:$Q$136,MATCH($A91,input_tonnages_no_div!$A$2:$A$136,0),MATCH(AJ$2,input_tonnages_no_div!$C$1:$Q$1,0))*$AJ$6*$AJ$7*MCF</f>
        <v>0</v>
      </c>
      <c r="AK91" s="30">
        <f t="shared" si="129"/>
        <v>0</v>
      </c>
      <c r="AL91" s="9">
        <f t="shared" si="130"/>
        <v>0</v>
      </c>
      <c r="AM91" s="29">
        <f>INDEX(input_tonnages_no_div!$C$2:$Q$136,MATCH($A91,input_tonnages_no_div!$A$2:$A$136,0),MATCH(AM$2,input_tonnages_no_div!$C$1:$Q$1,0))*$AM$6*$AM$7*MCF</f>
        <v>0</v>
      </c>
      <c r="AN91" s="30">
        <f t="shared" si="131"/>
        <v>0</v>
      </c>
      <c r="AO91" s="9">
        <f t="shared" si="132"/>
        <v>0</v>
      </c>
      <c r="AP91" s="29">
        <f>INDEX(input_tonnages_no_div!$C$2:$Q$136,MATCH($A91,input_tonnages_no_div!$A$2:$A$136,0),MATCH(AP$2,input_tonnages_no_div!$C$1:$Q$1,0))*$AP$6*$AP$7*MCF</f>
        <v>0</v>
      </c>
      <c r="AQ91" s="30">
        <f t="shared" si="145"/>
        <v>0</v>
      </c>
      <c r="AR91" s="9">
        <f t="shared" si="150"/>
        <v>0</v>
      </c>
      <c r="AS91" s="55"/>
      <c r="AT91">
        <f t="shared" si="98"/>
        <v>79</v>
      </c>
      <c r="AU91" s="8">
        <f t="shared" si="99"/>
        <v>0</v>
      </c>
      <c r="AV91" s="8">
        <f t="shared" si="100"/>
        <v>0</v>
      </c>
      <c r="AW91" s="8">
        <f t="shared" si="101"/>
        <v>0</v>
      </c>
      <c r="AX91" s="8">
        <f t="shared" si="102"/>
        <v>0</v>
      </c>
      <c r="AY91" s="8">
        <f t="shared" si="103"/>
        <v>0</v>
      </c>
      <c r="AZ91" s="8">
        <f t="shared" si="104"/>
        <v>0</v>
      </c>
      <c r="BA91" s="8">
        <f t="shared" si="105"/>
        <v>0</v>
      </c>
      <c r="BB91" s="8">
        <f t="shared" si="106"/>
        <v>0</v>
      </c>
      <c r="BC91" s="8">
        <f t="shared" si="107"/>
        <v>0</v>
      </c>
      <c r="BD91" s="8">
        <f t="shared" si="108"/>
        <v>0</v>
      </c>
      <c r="BE91" s="8">
        <f t="shared" si="109"/>
        <v>0</v>
      </c>
      <c r="BF91" s="8">
        <f t="shared" si="110"/>
        <v>0</v>
      </c>
      <c r="BI91" s="55">
        <f t="shared" si="133"/>
        <v>0</v>
      </c>
      <c r="BJ91" s="55">
        <f t="shared" si="134"/>
        <v>0</v>
      </c>
      <c r="BK91" s="55">
        <f t="shared" si="135"/>
        <v>0</v>
      </c>
      <c r="BL91" s="55">
        <f t="shared" si="136"/>
        <v>0</v>
      </c>
      <c r="BM91" s="55">
        <f t="shared" si="137"/>
        <v>0</v>
      </c>
      <c r="BN91" s="55">
        <f t="shared" si="138"/>
        <v>0</v>
      </c>
      <c r="BO91" s="55">
        <f t="shared" si="139"/>
        <v>0</v>
      </c>
      <c r="BP91" s="55">
        <f t="shared" si="140"/>
        <v>0</v>
      </c>
      <c r="BQ91" s="55">
        <f t="shared" si="141"/>
        <v>0</v>
      </c>
      <c r="BR91" s="55">
        <f t="shared" si="142"/>
        <v>0</v>
      </c>
      <c r="BS91" s="55">
        <f t="shared" si="143"/>
        <v>0</v>
      </c>
      <c r="BT91" s="55">
        <f t="shared" si="146"/>
        <v>0</v>
      </c>
    </row>
    <row r="92" spans="1:72" x14ac:dyDescent="0.25">
      <c r="A92" s="6">
        <f>'DONNÉES '!B121</f>
        <v>80</v>
      </c>
      <c r="B92" s="8">
        <f t="shared" si="97"/>
        <v>0</v>
      </c>
      <c r="C92" s="29">
        <f>INDEX(input_tonnages_no_div!$C$2:$Q$136,MATCH($A92,input_tonnages_no_div!$A$2:$A$136,0),MATCH(C$2,input_tonnages_no_div!$C$1:$Q$1,0))*$C$6*$C$7*MCF</f>
        <v>0</v>
      </c>
      <c r="D92" s="30">
        <f t="shared" si="147"/>
        <v>0</v>
      </c>
      <c r="E92" s="9">
        <f t="shared" si="144"/>
        <v>0</v>
      </c>
      <c r="F92" s="29">
        <f>INDEX(input_tonnages_no_div!$C$2:$Q$136,MATCH($A92,input_tonnages_no_div!$A$2:$A$136,0),MATCH(F$2,input_tonnages_no_div!$C$1:$Q$1,0))*$F$6*$F$7*MCF</f>
        <v>0</v>
      </c>
      <c r="G92" s="30">
        <f t="shared" si="111"/>
        <v>0</v>
      </c>
      <c r="H92" s="9">
        <f t="shared" si="112"/>
        <v>0</v>
      </c>
      <c r="I92" s="29">
        <f>INDEX(input_tonnages_no_div!$C$2:$Q$136,MATCH($A92,input_tonnages_no_div!$A$2:$A$136,0),MATCH(I$2,input_tonnages_no_div!$C$1:$Q$1,0))*$I$6*$I$7*MCF</f>
        <v>0</v>
      </c>
      <c r="J92" s="30">
        <f t="shared" si="113"/>
        <v>0</v>
      </c>
      <c r="K92" s="9">
        <f t="shared" si="114"/>
        <v>0</v>
      </c>
      <c r="L92" s="29">
        <f>INDEX(input_tonnages_no_div!$C$2:$Q$136,MATCH($A92,input_tonnages_no_div!$A$2:$A$136,0),MATCH(L$2,input_tonnages_no_div!$C$1:$Q$1,0))*$L$6*$L$7*MCF</f>
        <v>0</v>
      </c>
      <c r="M92" s="30">
        <f t="shared" si="115"/>
        <v>0</v>
      </c>
      <c r="N92" s="9">
        <f t="shared" si="116"/>
        <v>0</v>
      </c>
      <c r="O92" s="29">
        <f>INDEX(input_tonnages_no_div!$C$2:$Q$136,MATCH($A92,input_tonnages_no_div!$A$2:$A$136,0),MATCH(O$2,input_tonnages_no_div!$C$1:$Q$1,0))*$O$6*$O$7*MCF</f>
        <v>0</v>
      </c>
      <c r="P92" s="30">
        <f t="shared" si="117"/>
        <v>0</v>
      </c>
      <c r="Q92" s="9">
        <f t="shared" si="118"/>
        <v>0</v>
      </c>
      <c r="R92" s="29">
        <f>INDEX(input_tonnages_no_div!$C$2:$Q$136,MATCH($A92,input_tonnages_no_div!$A$2:$A$136,0),MATCH(R$2,input_tonnages_no_div!$C$1:$Q$1,0))*$R$6*$R$7*MCF</f>
        <v>0</v>
      </c>
      <c r="S92" s="30">
        <f t="shared" si="119"/>
        <v>0</v>
      </c>
      <c r="T92" s="9">
        <f t="shared" si="120"/>
        <v>0</v>
      </c>
      <c r="U92" s="29">
        <f>INDEX(input_tonnages_no_div!$C$2:$Q$136,MATCH($A92,input_tonnages_no_div!$A$2:$A$136,0),MATCH(U$2,input_tonnages_no_div!$C$1:$Q$1,0))*$U$6*$U$7*MCF</f>
        <v>0</v>
      </c>
      <c r="V92" s="30">
        <f t="shared" si="121"/>
        <v>0</v>
      </c>
      <c r="W92" s="9">
        <f t="shared" si="122"/>
        <v>0</v>
      </c>
      <c r="X92" s="29">
        <f>INDEX(input_tonnages_no_div!$C$2:$Q$136,MATCH($A92,input_tonnages_no_div!$A$2:$A$136,0),MATCH(X$2,input_tonnages_no_div!$C$1:$Q$1,0))*$X$6*$X$7*MCF</f>
        <v>0</v>
      </c>
      <c r="Y92" s="30">
        <f t="shared" si="148"/>
        <v>0</v>
      </c>
      <c r="Z92" s="9">
        <f t="shared" si="149"/>
        <v>0</v>
      </c>
      <c r="AA92" s="29">
        <f>INDEX(input_tonnages_no_div!$C$2:$Q$136,MATCH($A92,input_tonnages_no_div!$A$2:$A$136,0),MATCH(AA$2,input_tonnages_no_div!$C$1:$Q$1,0))*$AA$6*$AA$7*MCF</f>
        <v>0</v>
      </c>
      <c r="AB92" s="30">
        <f t="shared" si="123"/>
        <v>0</v>
      </c>
      <c r="AC92" s="9">
        <f t="shared" si="124"/>
        <v>0</v>
      </c>
      <c r="AD92" s="29">
        <f>INDEX(input_tonnages_no_div!$C$2:$Q$136,MATCH($A92,input_tonnages_no_div!$A$2:$A$136,0),MATCH(AD$2,input_tonnages_no_div!$C$1:$Q$1,0))*$AD$6*$AD$7*MCF</f>
        <v>0</v>
      </c>
      <c r="AE92" s="30">
        <f t="shared" si="125"/>
        <v>0</v>
      </c>
      <c r="AF92" s="9">
        <f t="shared" si="126"/>
        <v>0</v>
      </c>
      <c r="AG92" s="29">
        <f>INDEX(input_tonnages_no_div!$C$2:$Q$136,MATCH($A92,input_tonnages_no_div!$A$2:$A$136,0),MATCH(AG$2,input_tonnages_no_div!$C$1:$Q$1,0))*$AG$6*$AG$7*MCF</f>
        <v>0</v>
      </c>
      <c r="AH92" s="30">
        <f t="shared" si="127"/>
        <v>0</v>
      </c>
      <c r="AI92" s="9">
        <f t="shared" si="128"/>
        <v>0</v>
      </c>
      <c r="AJ92" s="29">
        <f>INDEX(input_tonnages_no_div!$C$2:$Q$136,MATCH($A92,input_tonnages_no_div!$A$2:$A$136,0),MATCH(AJ$2,input_tonnages_no_div!$C$1:$Q$1,0))*$AJ$6*$AJ$7*MCF</f>
        <v>0</v>
      </c>
      <c r="AK92" s="30">
        <f t="shared" si="129"/>
        <v>0</v>
      </c>
      <c r="AL92" s="9">
        <f t="shared" si="130"/>
        <v>0</v>
      </c>
      <c r="AM92" s="29">
        <f>INDEX(input_tonnages_no_div!$C$2:$Q$136,MATCH($A92,input_tonnages_no_div!$A$2:$A$136,0),MATCH(AM$2,input_tonnages_no_div!$C$1:$Q$1,0))*$AM$6*$AM$7*MCF</f>
        <v>0</v>
      </c>
      <c r="AN92" s="30">
        <f t="shared" si="131"/>
        <v>0</v>
      </c>
      <c r="AO92" s="9">
        <f t="shared" si="132"/>
        <v>0</v>
      </c>
      <c r="AP92" s="29">
        <f>INDEX(input_tonnages_no_div!$C$2:$Q$136,MATCH($A92,input_tonnages_no_div!$A$2:$A$136,0),MATCH(AP$2,input_tonnages_no_div!$C$1:$Q$1,0))*$AP$6*$AP$7*MCF</f>
        <v>0</v>
      </c>
      <c r="AQ92" s="30">
        <f t="shared" si="145"/>
        <v>0</v>
      </c>
      <c r="AR92" s="9">
        <f t="shared" si="150"/>
        <v>0</v>
      </c>
      <c r="AS92" s="55"/>
      <c r="AT92">
        <f t="shared" si="98"/>
        <v>80</v>
      </c>
      <c r="AU92" s="8">
        <f t="shared" si="99"/>
        <v>0</v>
      </c>
      <c r="AV92" s="8">
        <f t="shared" si="100"/>
        <v>0</v>
      </c>
      <c r="AW92" s="8">
        <f t="shared" si="101"/>
        <v>0</v>
      </c>
      <c r="AX92" s="8">
        <f t="shared" si="102"/>
        <v>0</v>
      </c>
      <c r="AY92" s="8">
        <f t="shared" si="103"/>
        <v>0</v>
      </c>
      <c r="AZ92" s="8">
        <f t="shared" si="104"/>
        <v>0</v>
      </c>
      <c r="BA92" s="8">
        <f t="shared" si="105"/>
        <v>0</v>
      </c>
      <c r="BB92" s="8">
        <f t="shared" si="106"/>
        <v>0</v>
      </c>
      <c r="BC92" s="8">
        <f t="shared" si="107"/>
        <v>0</v>
      </c>
      <c r="BD92" s="8">
        <f t="shared" si="108"/>
        <v>0</v>
      </c>
      <c r="BE92" s="8">
        <f t="shared" si="109"/>
        <v>0</v>
      </c>
      <c r="BF92" s="8">
        <f t="shared" si="110"/>
        <v>0</v>
      </c>
      <c r="BI92" s="55">
        <f t="shared" si="133"/>
        <v>0</v>
      </c>
      <c r="BJ92" s="55">
        <f t="shared" si="134"/>
        <v>0</v>
      </c>
      <c r="BK92" s="55">
        <f t="shared" si="135"/>
        <v>0</v>
      </c>
      <c r="BL92" s="55">
        <f t="shared" si="136"/>
        <v>0</v>
      </c>
      <c r="BM92" s="55">
        <f t="shared" si="137"/>
        <v>0</v>
      </c>
      <c r="BN92" s="55">
        <f t="shared" si="138"/>
        <v>0</v>
      </c>
      <c r="BO92" s="55">
        <f t="shared" si="139"/>
        <v>0</v>
      </c>
      <c r="BP92" s="55">
        <f t="shared" si="140"/>
        <v>0</v>
      </c>
      <c r="BQ92" s="55">
        <f t="shared" si="141"/>
        <v>0</v>
      </c>
      <c r="BR92" s="55">
        <f t="shared" si="142"/>
        <v>0</v>
      </c>
      <c r="BS92" s="55">
        <f t="shared" si="143"/>
        <v>0</v>
      </c>
      <c r="BT92" s="55">
        <f t="shared" si="146"/>
        <v>0</v>
      </c>
    </row>
    <row r="93" spans="1:72" x14ac:dyDescent="0.25">
      <c r="A93" s="6">
        <f>'DONNÉES '!B122</f>
        <v>81</v>
      </c>
      <c r="B93" s="8">
        <f t="shared" si="97"/>
        <v>0</v>
      </c>
      <c r="C93" s="29">
        <f>INDEX(input_tonnages_no_div!$C$2:$Q$136,MATCH($A93,input_tonnages_no_div!$A$2:$A$136,0),MATCH(C$2,input_tonnages_no_div!$C$1:$Q$1,0))*$C$6*$C$7*MCF</f>
        <v>0</v>
      </c>
      <c r="D93" s="30">
        <f t="shared" si="147"/>
        <v>0</v>
      </c>
      <c r="E93" s="9">
        <f t="shared" si="144"/>
        <v>0</v>
      </c>
      <c r="F93" s="29">
        <f>INDEX(input_tonnages_no_div!$C$2:$Q$136,MATCH($A93,input_tonnages_no_div!$A$2:$A$136,0),MATCH(F$2,input_tonnages_no_div!$C$1:$Q$1,0))*$F$6*$F$7*MCF</f>
        <v>0</v>
      </c>
      <c r="G93" s="30">
        <f t="shared" si="111"/>
        <v>0</v>
      </c>
      <c r="H93" s="9">
        <f t="shared" si="112"/>
        <v>0</v>
      </c>
      <c r="I93" s="29">
        <f>INDEX(input_tonnages_no_div!$C$2:$Q$136,MATCH($A93,input_tonnages_no_div!$A$2:$A$136,0),MATCH(I$2,input_tonnages_no_div!$C$1:$Q$1,0))*$I$6*$I$7*MCF</f>
        <v>0</v>
      </c>
      <c r="J93" s="30">
        <f t="shared" si="113"/>
        <v>0</v>
      </c>
      <c r="K93" s="9">
        <f t="shared" si="114"/>
        <v>0</v>
      </c>
      <c r="L93" s="29">
        <f>INDEX(input_tonnages_no_div!$C$2:$Q$136,MATCH($A93,input_tonnages_no_div!$A$2:$A$136,0),MATCH(L$2,input_tonnages_no_div!$C$1:$Q$1,0))*$L$6*$L$7*MCF</f>
        <v>0</v>
      </c>
      <c r="M93" s="30">
        <f t="shared" si="115"/>
        <v>0</v>
      </c>
      <c r="N93" s="9">
        <f t="shared" si="116"/>
        <v>0</v>
      </c>
      <c r="O93" s="29">
        <f>INDEX(input_tonnages_no_div!$C$2:$Q$136,MATCH($A93,input_tonnages_no_div!$A$2:$A$136,0),MATCH(O$2,input_tonnages_no_div!$C$1:$Q$1,0))*$O$6*$O$7*MCF</f>
        <v>0</v>
      </c>
      <c r="P93" s="30">
        <f t="shared" si="117"/>
        <v>0</v>
      </c>
      <c r="Q93" s="9">
        <f t="shared" si="118"/>
        <v>0</v>
      </c>
      <c r="R93" s="29">
        <f>INDEX(input_tonnages_no_div!$C$2:$Q$136,MATCH($A93,input_tonnages_no_div!$A$2:$A$136,0),MATCH(R$2,input_tonnages_no_div!$C$1:$Q$1,0))*$R$6*$R$7*MCF</f>
        <v>0</v>
      </c>
      <c r="S93" s="30">
        <f t="shared" si="119"/>
        <v>0</v>
      </c>
      <c r="T93" s="9">
        <f t="shared" si="120"/>
        <v>0</v>
      </c>
      <c r="U93" s="29">
        <f>INDEX(input_tonnages_no_div!$C$2:$Q$136,MATCH($A93,input_tonnages_no_div!$A$2:$A$136,0),MATCH(U$2,input_tonnages_no_div!$C$1:$Q$1,0))*$U$6*$U$7*MCF</f>
        <v>0</v>
      </c>
      <c r="V93" s="30">
        <f t="shared" si="121"/>
        <v>0</v>
      </c>
      <c r="W93" s="9">
        <f t="shared" si="122"/>
        <v>0</v>
      </c>
      <c r="X93" s="29">
        <f>INDEX(input_tonnages_no_div!$C$2:$Q$136,MATCH($A93,input_tonnages_no_div!$A$2:$A$136,0),MATCH(X$2,input_tonnages_no_div!$C$1:$Q$1,0))*$X$6*$X$7*MCF</f>
        <v>0</v>
      </c>
      <c r="Y93" s="30">
        <f t="shared" si="148"/>
        <v>0</v>
      </c>
      <c r="Z93" s="9">
        <f t="shared" si="149"/>
        <v>0</v>
      </c>
      <c r="AA93" s="29">
        <f>INDEX(input_tonnages_no_div!$C$2:$Q$136,MATCH($A93,input_tonnages_no_div!$A$2:$A$136,0),MATCH(AA$2,input_tonnages_no_div!$C$1:$Q$1,0))*$AA$6*$AA$7*MCF</f>
        <v>0</v>
      </c>
      <c r="AB93" s="30">
        <f t="shared" si="123"/>
        <v>0</v>
      </c>
      <c r="AC93" s="9">
        <f t="shared" si="124"/>
        <v>0</v>
      </c>
      <c r="AD93" s="29">
        <f>INDEX(input_tonnages_no_div!$C$2:$Q$136,MATCH($A93,input_tonnages_no_div!$A$2:$A$136,0),MATCH(AD$2,input_tonnages_no_div!$C$1:$Q$1,0))*$AD$6*$AD$7*MCF</f>
        <v>0</v>
      </c>
      <c r="AE93" s="30">
        <f t="shared" si="125"/>
        <v>0</v>
      </c>
      <c r="AF93" s="9">
        <f t="shared" si="126"/>
        <v>0</v>
      </c>
      <c r="AG93" s="29">
        <f>INDEX(input_tonnages_no_div!$C$2:$Q$136,MATCH($A93,input_tonnages_no_div!$A$2:$A$136,0),MATCH(AG$2,input_tonnages_no_div!$C$1:$Q$1,0))*$AG$6*$AG$7*MCF</f>
        <v>0</v>
      </c>
      <c r="AH93" s="30">
        <f t="shared" si="127"/>
        <v>0</v>
      </c>
      <c r="AI93" s="9">
        <f t="shared" si="128"/>
        <v>0</v>
      </c>
      <c r="AJ93" s="29">
        <f>INDEX(input_tonnages_no_div!$C$2:$Q$136,MATCH($A93,input_tonnages_no_div!$A$2:$A$136,0),MATCH(AJ$2,input_tonnages_no_div!$C$1:$Q$1,0))*$AJ$6*$AJ$7*MCF</f>
        <v>0</v>
      </c>
      <c r="AK93" s="30">
        <f t="shared" si="129"/>
        <v>0</v>
      </c>
      <c r="AL93" s="9">
        <f t="shared" si="130"/>
        <v>0</v>
      </c>
      <c r="AM93" s="29">
        <f>INDEX(input_tonnages_no_div!$C$2:$Q$136,MATCH($A93,input_tonnages_no_div!$A$2:$A$136,0),MATCH(AM$2,input_tonnages_no_div!$C$1:$Q$1,0))*$AM$6*$AM$7*MCF</f>
        <v>0</v>
      </c>
      <c r="AN93" s="30">
        <f t="shared" si="131"/>
        <v>0</v>
      </c>
      <c r="AO93" s="9">
        <f t="shared" si="132"/>
        <v>0</v>
      </c>
      <c r="AP93" s="29">
        <f>INDEX(input_tonnages_no_div!$C$2:$Q$136,MATCH($A93,input_tonnages_no_div!$A$2:$A$136,0),MATCH(AP$2,input_tonnages_no_div!$C$1:$Q$1,0))*$AP$6*$AP$7*MCF</f>
        <v>0</v>
      </c>
      <c r="AQ93" s="30">
        <f t="shared" si="145"/>
        <v>0</v>
      </c>
      <c r="AR93" s="9">
        <f t="shared" si="150"/>
        <v>0</v>
      </c>
      <c r="AS93" s="55"/>
      <c r="AT93">
        <f t="shared" si="98"/>
        <v>81</v>
      </c>
      <c r="AU93" s="8">
        <f t="shared" si="99"/>
        <v>0</v>
      </c>
      <c r="AV93" s="8">
        <f t="shared" si="100"/>
        <v>0</v>
      </c>
      <c r="AW93" s="8">
        <f t="shared" si="101"/>
        <v>0</v>
      </c>
      <c r="AX93" s="8">
        <f t="shared" si="102"/>
        <v>0</v>
      </c>
      <c r="AY93" s="8">
        <f t="shared" si="103"/>
        <v>0</v>
      </c>
      <c r="AZ93" s="8">
        <f t="shared" si="104"/>
        <v>0</v>
      </c>
      <c r="BA93" s="8">
        <f t="shared" si="105"/>
        <v>0</v>
      </c>
      <c r="BB93" s="8">
        <f t="shared" si="106"/>
        <v>0</v>
      </c>
      <c r="BC93" s="8">
        <f t="shared" si="107"/>
        <v>0</v>
      </c>
      <c r="BD93" s="8">
        <f t="shared" si="108"/>
        <v>0</v>
      </c>
      <c r="BE93" s="8">
        <f t="shared" si="109"/>
        <v>0</v>
      </c>
      <c r="BF93" s="8">
        <f t="shared" si="110"/>
        <v>0</v>
      </c>
      <c r="BI93" s="55">
        <f t="shared" si="133"/>
        <v>0</v>
      </c>
      <c r="BJ93" s="55">
        <f t="shared" si="134"/>
        <v>0</v>
      </c>
      <c r="BK93" s="55">
        <f t="shared" si="135"/>
        <v>0</v>
      </c>
      <c r="BL93" s="55">
        <f t="shared" si="136"/>
        <v>0</v>
      </c>
      <c r="BM93" s="55">
        <f t="shared" si="137"/>
        <v>0</v>
      </c>
      <c r="BN93" s="55">
        <f t="shared" si="138"/>
        <v>0</v>
      </c>
      <c r="BO93" s="55">
        <f t="shared" si="139"/>
        <v>0</v>
      </c>
      <c r="BP93" s="55">
        <f t="shared" si="140"/>
        <v>0</v>
      </c>
      <c r="BQ93" s="55">
        <f t="shared" si="141"/>
        <v>0</v>
      </c>
      <c r="BR93" s="55">
        <f t="shared" si="142"/>
        <v>0</v>
      </c>
      <c r="BS93" s="55">
        <f t="shared" si="143"/>
        <v>0</v>
      </c>
      <c r="BT93" s="55">
        <f t="shared" si="146"/>
        <v>0</v>
      </c>
    </row>
    <row r="94" spans="1:72" x14ac:dyDescent="0.25">
      <c r="A94" s="6">
        <f>'DONNÉES '!B123</f>
        <v>82</v>
      </c>
      <c r="B94" s="8">
        <f t="shared" si="97"/>
        <v>0</v>
      </c>
      <c r="C94" s="29">
        <f>INDEX(input_tonnages_no_div!$C$2:$Q$136,MATCH($A94,input_tonnages_no_div!$A$2:$A$136,0),MATCH(C$2,input_tonnages_no_div!$C$1:$Q$1,0))*$C$6*$C$7*MCF</f>
        <v>0</v>
      </c>
      <c r="D94" s="30">
        <f t="shared" si="147"/>
        <v>0</v>
      </c>
      <c r="E94" s="9">
        <f t="shared" si="144"/>
        <v>0</v>
      </c>
      <c r="F94" s="29">
        <f>INDEX(input_tonnages_no_div!$C$2:$Q$136,MATCH($A94,input_tonnages_no_div!$A$2:$A$136,0),MATCH(F$2,input_tonnages_no_div!$C$1:$Q$1,0))*$F$6*$F$7*MCF</f>
        <v>0</v>
      </c>
      <c r="G94" s="30">
        <f t="shared" si="111"/>
        <v>0</v>
      </c>
      <c r="H94" s="9">
        <f t="shared" si="112"/>
        <v>0</v>
      </c>
      <c r="I94" s="29">
        <f>INDEX(input_tonnages_no_div!$C$2:$Q$136,MATCH($A94,input_tonnages_no_div!$A$2:$A$136,0),MATCH(I$2,input_tonnages_no_div!$C$1:$Q$1,0))*$I$6*$I$7*MCF</f>
        <v>0</v>
      </c>
      <c r="J94" s="30">
        <f t="shared" si="113"/>
        <v>0</v>
      </c>
      <c r="K94" s="9">
        <f t="shared" si="114"/>
        <v>0</v>
      </c>
      <c r="L94" s="29">
        <f>INDEX(input_tonnages_no_div!$C$2:$Q$136,MATCH($A94,input_tonnages_no_div!$A$2:$A$136,0),MATCH(L$2,input_tonnages_no_div!$C$1:$Q$1,0))*$L$6*$L$7*MCF</f>
        <v>0</v>
      </c>
      <c r="M94" s="30">
        <f t="shared" si="115"/>
        <v>0</v>
      </c>
      <c r="N94" s="9">
        <f t="shared" si="116"/>
        <v>0</v>
      </c>
      <c r="O94" s="29">
        <f>INDEX(input_tonnages_no_div!$C$2:$Q$136,MATCH($A94,input_tonnages_no_div!$A$2:$A$136,0),MATCH(O$2,input_tonnages_no_div!$C$1:$Q$1,0))*$O$6*$O$7*MCF</f>
        <v>0</v>
      </c>
      <c r="P94" s="30">
        <f t="shared" si="117"/>
        <v>0</v>
      </c>
      <c r="Q94" s="9">
        <f t="shared" si="118"/>
        <v>0</v>
      </c>
      <c r="R94" s="29">
        <f>INDEX(input_tonnages_no_div!$C$2:$Q$136,MATCH($A94,input_tonnages_no_div!$A$2:$A$136,0),MATCH(R$2,input_tonnages_no_div!$C$1:$Q$1,0))*$R$6*$R$7*MCF</f>
        <v>0</v>
      </c>
      <c r="S94" s="30">
        <f t="shared" si="119"/>
        <v>0</v>
      </c>
      <c r="T94" s="9">
        <f t="shared" si="120"/>
        <v>0</v>
      </c>
      <c r="U94" s="29">
        <f>INDEX(input_tonnages_no_div!$C$2:$Q$136,MATCH($A94,input_tonnages_no_div!$A$2:$A$136,0),MATCH(U$2,input_tonnages_no_div!$C$1:$Q$1,0))*$U$6*$U$7*MCF</f>
        <v>0</v>
      </c>
      <c r="V94" s="30">
        <f t="shared" si="121"/>
        <v>0</v>
      </c>
      <c r="W94" s="9">
        <f t="shared" si="122"/>
        <v>0</v>
      </c>
      <c r="X94" s="29">
        <f>INDEX(input_tonnages_no_div!$C$2:$Q$136,MATCH($A94,input_tonnages_no_div!$A$2:$A$136,0),MATCH(X$2,input_tonnages_no_div!$C$1:$Q$1,0))*$X$6*$X$7*MCF</f>
        <v>0</v>
      </c>
      <c r="Y94" s="30">
        <f t="shared" si="148"/>
        <v>0</v>
      </c>
      <c r="Z94" s="9">
        <f t="shared" si="149"/>
        <v>0</v>
      </c>
      <c r="AA94" s="29">
        <f>INDEX(input_tonnages_no_div!$C$2:$Q$136,MATCH($A94,input_tonnages_no_div!$A$2:$A$136,0),MATCH(AA$2,input_tonnages_no_div!$C$1:$Q$1,0))*$AA$6*$AA$7*MCF</f>
        <v>0</v>
      </c>
      <c r="AB94" s="30">
        <f t="shared" si="123"/>
        <v>0</v>
      </c>
      <c r="AC94" s="9">
        <f t="shared" si="124"/>
        <v>0</v>
      </c>
      <c r="AD94" s="29">
        <f>INDEX(input_tonnages_no_div!$C$2:$Q$136,MATCH($A94,input_tonnages_no_div!$A$2:$A$136,0),MATCH(AD$2,input_tonnages_no_div!$C$1:$Q$1,0))*$AD$6*$AD$7*MCF</f>
        <v>0</v>
      </c>
      <c r="AE94" s="30">
        <f t="shared" si="125"/>
        <v>0</v>
      </c>
      <c r="AF94" s="9">
        <f t="shared" si="126"/>
        <v>0</v>
      </c>
      <c r="AG94" s="29">
        <f>INDEX(input_tonnages_no_div!$C$2:$Q$136,MATCH($A94,input_tonnages_no_div!$A$2:$A$136,0),MATCH(AG$2,input_tonnages_no_div!$C$1:$Q$1,0))*$AG$6*$AG$7*MCF</f>
        <v>0</v>
      </c>
      <c r="AH94" s="30">
        <f t="shared" si="127"/>
        <v>0</v>
      </c>
      <c r="AI94" s="9">
        <f t="shared" si="128"/>
        <v>0</v>
      </c>
      <c r="AJ94" s="29">
        <f>INDEX(input_tonnages_no_div!$C$2:$Q$136,MATCH($A94,input_tonnages_no_div!$A$2:$A$136,0),MATCH(AJ$2,input_tonnages_no_div!$C$1:$Q$1,0))*$AJ$6*$AJ$7*MCF</f>
        <v>0</v>
      </c>
      <c r="AK94" s="30">
        <f t="shared" si="129"/>
        <v>0</v>
      </c>
      <c r="AL94" s="9">
        <f t="shared" si="130"/>
        <v>0</v>
      </c>
      <c r="AM94" s="29">
        <f>INDEX(input_tonnages_no_div!$C$2:$Q$136,MATCH($A94,input_tonnages_no_div!$A$2:$A$136,0),MATCH(AM$2,input_tonnages_no_div!$C$1:$Q$1,0))*$AM$6*$AM$7*MCF</f>
        <v>0</v>
      </c>
      <c r="AN94" s="30">
        <f t="shared" si="131"/>
        <v>0</v>
      </c>
      <c r="AO94" s="9">
        <f t="shared" si="132"/>
        <v>0</v>
      </c>
      <c r="AP94" s="29">
        <f>INDEX(input_tonnages_no_div!$C$2:$Q$136,MATCH($A94,input_tonnages_no_div!$A$2:$A$136,0),MATCH(AP$2,input_tonnages_no_div!$C$1:$Q$1,0))*$AP$6*$AP$7*MCF</f>
        <v>0</v>
      </c>
      <c r="AQ94" s="30">
        <f t="shared" si="145"/>
        <v>0</v>
      </c>
      <c r="AR94" s="9">
        <f t="shared" si="150"/>
        <v>0</v>
      </c>
      <c r="AS94" s="55"/>
      <c r="AT94">
        <f t="shared" si="98"/>
        <v>82</v>
      </c>
      <c r="AU94" s="8">
        <f t="shared" si="99"/>
        <v>0</v>
      </c>
      <c r="AV94" s="8">
        <f t="shared" si="100"/>
        <v>0</v>
      </c>
      <c r="AW94" s="8">
        <f t="shared" si="101"/>
        <v>0</v>
      </c>
      <c r="AX94" s="8">
        <f t="shared" si="102"/>
        <v>0</v>
      </c>
      <c r="AY94" s="8">
        <f t="shared" si="103"/>
        <v>0</v>
      </c>
      <c r="AZ94" s="8">
        <f t="shared" si="104"/>
        <v>0</v>
      </c>
      <c r="BA94" s="8">
        <f t="shared" si="105"/>
        <v>0</v>
      </c>
      <c r="BB94" s="8">
        <f t="shared" si="106"/>
        <v>0</v>
      </c>
      <c r="BC94" s="8">
        <f t="shared" si="107"/>
        <v>0</v>
      </c>
      <c r="BD94" s="8">
        <f t="shared" si="108"/>
        <v>0</v>
      </c>
      <c r="BE94" s="8">
        <f t="shared" si="109"/>
        <v>0</v>
      </c>
      <c r="BF94" s="8">
        <f t="shared" si="110"/>
        <v>0</v>
      </c>
      <c r="BI94" s="55">
        <f t="shared" si="133"/>
        <v>0</v>
      </c>
      <c r="BJ94" s="55">
        <f t="shared" si="134"/>
        <v>0</v>
      </c>
      <c r="BK94" s="55">
        <f t="shared" si="135"/>
        <v>0</v>
      </c>
      <c r="BL94" s="55">
        <f t="shared" si="136"/>
        <v>0</v>
      </c>
      <c r="BM94" s="55">
        <f t="shared" si="137"/>
        <v>0</v>
      </c>
      <c r="BN94" s="55">
        <f t="shared" si="138"/>
        <v>0</v>
      </c>
      <c r="BO94" s="55">
        <f t="shared" si="139"/>
        <v>0</v>
      </c>
      <c r="BP94" s="55">
        <f t="shared" si="140"/>
        <v>0</v>
      </c>
      <c r="BQ94" s="55">
        <f t="shared" si="141"/>
        <v>0</v>
      </c>
      <c r="BR94" s="55">
        <f t="shared" si="142"/>
        <v>0</v>
      </c>
      <c r="BS94" s="55">
        <f t="shared" si="143"/>
        <v>0</v>
      </c>
      <c r="BT94" s="55">
        <f t="shared" si="146"/>
        <v>0</v>
      </c>
    </row>
    <row r="95" spans="1:72" x14ac:dyDescent="0.25">
      <c r="A95" s="6">
        <f>'DONNÉES '!B124</f>
        <v>83</v>
      </c>
      <c r="B95" s="8">
        <f t="shared" si="97"/>
        <v>0</v>
      </c>
      <c r="C95" s="29">
        <f>INDEX(input_tonnages_no_div!$C$2:$Q$136,MATCH($A95,input_tonnages_no_div!$A$2:$A$136,0),MATCH(C$2,input_tonnages_no_div!$C$1:$Q$1,0))*$C$6*$C$7*MCF</f>
        <v>0</v>
      </c>
      <c r="D95" s="30">
        <f t="shared" si="147"/>
        <v>0</v>
      </c>
      <c r="E95" s="9">
        <f t="shared" si="144"/>
        <v>0</v>
      </c>
      <c r="F95" s="29">
        <f>INDEX(input_tonnages_no_div!$C$2:$Q$136,MATCH($A95,input_tonnages_no_div!$A$2:$A$136,0),MATCH(F$2,input_tonnages_no_div!$C$1:$Q$1,0))*$F$6*$F$7*MCF</f>
        <v>0</v>
      </c>
      <c r="G95" s="30">
        <f t="shared" si="111"/>
        <v>0</v>
      </c>
      <c r="H95" s="9">
        <f t="shared" si="112"/>
        <v>0</v>
      </c>
      <c r="I95" s="29">
        <f>INDEX(input_tonnages_no_div!$C$2:$Q$136,MATCH($A95,input_tonnages_no_div!$A$2:$A$136,0),MATCH(I$2,input_tonnages_no_div!$C$1:$Q$1,0))*$I$6*$I$7*MCF</f>
        <v>0</v>
      </c>
      <c r="J95" s="30">
        <f t="shared" si="113"/>
        <v>0</v>
      </c>
      <c r="K95" s="9">
        <f t="shared" si="114"/>
        <v>0</v>
      </c>
      <c r="L95" s="29">
        <f>INDEX(input_tonnages_no_div!$C$2:$Q$136,MATCH($A95,input_tonnages_no_div!$A$2:$A$136,0),MATCH(L$2,input_tonnages_no_div!$C$1:$Q$1,0))*$L$6*$L$7*MCF</f>
        <v>0</v>
      </c>
      <c r="M95" s="30">
        <f t="shared" si="115"/>
        <v>0</v>
      </c>
      <c r="N95" s="9">
        <f t="shared" si="116"/>
        <v>0</v>
      </c>
      <c r="O95" s="29">
        <f>INDEX(input_tonnages_no_div!$C$2:$Q$136,MATCH($A95,input_tonnages_no_div!$A$2:$A$136,0),MATCH(O$2,input_tonnages_no_div!$C$1:$Q$1,0))*$O$6*$O$7*MCF</f>
        <v>0</v>
      </c>
      <c r="P95" s="30">
        <f t="shared" si="117"/>
        <v>0</v>
      </c>
      <c r="Q95" s="9">
        <f t="shared" si="118"/>
        <v>0</v>
      </c>
      <c r="R95" s="29">
        <f>INDEX(input_tonnages_no_div!$C$2:$Q$136,MATCH($A95,input_tonnages_no_div!$A$2:$A$136,0),MATCH(R$2,input_tonnages_no_div!$C$1:$Q$1,0))*$R$6*$R$7*MCF</f>
        <v>0</v>
      </c>
      <c r="S95" s="30">
        <f t="shared" si="119"/>
        <v>0</v>
      </c>
      <c r="T95" s="9">
        <f t="shared" si="120"/>
        <v>0</v>
      </c>
      <c r="U95" s="29">
        <f>INDEX(input_tonnages_no_div!$C$2:$Q$136,MATCH($A95,input_tonnages_no_div!$A$2:$A$136,0),MATCH(U$2,input_tonnages_no_div!$C$1:$Q$1,0))*$U$6*$U$7*MCF</f>
        <v>0</v>
      </c>
      <c r="V95" s="30">
        <f t="shared" si="121"/>
        <v>0</v>
      </c>
      <c r="W95" s="9">
        <f t="shared" si="122"/>
        <v>0</v>
      </c>
      <c r="X95" s="29">
        <f>INDEX(input_tonnages_no_div!$C$2:$Q$136,MATCH($A95,input_tonnages_no_div!$A$2:$A$136,0),MATCH(X$2,input_tonnages_no_div!$C$1:$Q$1,0))*$X$6*$X$7*MCF</f>
        <v>0</v>
      </c>
      <c r="Y95" s="30">
        <f t="shared" si="148"/>
        <v>0</v>
      </c>
      <c r="Z95" s="9">
        <f t="shared" si="149"/>
        <v>0</v>
      </c>
      <c r="AA95" s="29">
        <f>INDEX(input_tonnages_no_div!$C$2:$Q$136,MATCH($A95,input_tonnages_no_div!$A$2:$A$136,0),MATCH(AA$2,input_tonnages_no_div!$C$1:$Q$1,0))*$AA$6*$AA$7*MCF</f>
        <v>0</v>
      </c>
      <c r="AB95" s="30">
        <f t="shared" si="123"/>
        <v>0</v>
      </c>
      <c r="AC95" s="9">
        <f t="shared" si="124"/>
        <v>0</v>
      </c>
      <c r="AD95" s="29">
        <f>INDEX(input_tonnages_no_div!$C$2:$Q$136,MATCH($A95,input_tonnages_no_div!$A$2:$A$136,0),MATCH(AD$2,input_tonnages_no_div!$C$1:$Q$1,0))*$AD$6*$AD$7*MCF</f>
        <v>0</v>
      </c>
      <c r="AE95" s="30">
        <f t="shared" si="125"/>
        <v>0</v>
      </c>
      <c r="AF95" s="9">
        <f t="shared" si="126"/>
        <v>0</v>
      </c>
      <c r="AG95" s="29">
        <f>INDEX(input_tonnages_no_div!$C$2:$Q$136,MATCH($A95,input_tonnages_no_div!$A$2:$A$136,0),MATCH(AG$2,input_tonnages_no_div!$C$1:$Q$1,0))*$AG$6*$AG$7*MCF</f>
        <v>0</v>
      </c>
      <c r="AH95" s="30">
        <f t="shared" si="127"/>
        <v>0</v>
      </c>
      <c r="AI95" s="9">
        <f t="shared" si="128"/>
        <v>0</v>
      </c>
      <c r="AJ95" s="29">
        <f>INDEX(input_tonnages_no_div!$C$2:$Q$136,MATCH($A95,input_tonnages_no_div!$A$2:$A$136,0),MATCH(AJ$2,input_tonnages_no_div!$C$1:$Q$1,0))*$AJ$6*$AJ$7*MCF</f>
        <v>0</v>
      </c>
      <c r="AK95" s="30">
        <f t="shared" si="129"/>
        <v>0</v>
      </c>
      <c r="AL95" s="9">
        <f t="shared" si="130"/>
        <v>0</v>
      </c>
      <c r="AM95" s="29">
        <f>INDEX(input_tonnages_no_div!$C$2:$Q$136,MATCH($A95,input_tonnages_no_div!$A$2:$A$136,0),MATCH(AM$2,input_tonnages_no_div!$C$1:$Q$1,0))*$AM$6*$AM$7*MCF</f>
        <v>0</v>
      </c>
      <c r="AN95" s="30">
        <f t="shared" si="131"/>
        <v>0</v>
      </c>
      <c r="AO95" s="9">
        <f t="shared" si="132"/>
        <v>0</v>
      </c>
      <c r="AP95" s="29">
        <f>INDEX(input_tonnages_no_div!$C$2:$Q$136,MATCH($A95,input_tonnages_no_div!$A$2:$A$136,0),MATCH(AP$2,input_tonnages_no_div!$C$1:$Q$1,0))*$AP$6*$AP$7*MCF</f>
        <v>0</v>
      </c>
      <c r="AQ95" s="30">
        <f t="shared" si="145"/>
        <v>0</v>
      </c>
      <c r="AR95" s="9">
        <f t="shared" si="150"/>
        <v>0</v>
      </c>
      <c r="AS95" s="55"/>
      <c r="AT95">
        <f t="shared" si="98"/>
        <v>83</v>
      </c>
      <c r="AU95" s="8">
        <f t="shared" si="99"/>
        <v>0</v>
      </c>
      <c r="AV95" s="8">
        <f t="shared" si="100"/>
        <v>0</v>
      </c>
      <c r="AW95" s="8">
        <f t="shared" si="101"/>
        <v>0</v>
      </c>
      <c r="AX95" s="8">
        <f t="shared" si="102"/>
        <v>0</v>
      </c>
      <c r="AY95" s="8">
        <f t="shared" si="103"/>
        <v>0</v>
      </c>
      <c r="AZ95" s="8">
        <f t="shared" si="104"/>
        <v>0</v>
      </c>
      <c r="BA95" s="8">
        <f t="shared" si="105"/>
        <v>0</v>
      </c>
      <c r="BB95" s="8">
        <f t="shared" si="106"/>
        <v>0</v>
      </c>
      <c r="BC95" s="8">
        <f t="shared" si="107"/>
        <v>0</v>
      </c>
      <c r="BD95" s="8">
        <f t="shared" si="108"/>
        <v>0</v>
      </c>
      <c r="BE95" s="8">
        <f t="shared" si="109"/>
        <v>0</v>
      </c>
      <c r="BF95" s="8">
        <f t="shared" si="110"/>
        <v>0</v>
      </c>
      <c r="BI95" s="55">
        <f t="shared" si="133"/>
        <v>0</v>
      </c>
      <c r="BJ95" s="55">
        <f t="shared" si="134"/>
        <v>0</v>
      </c>
      <c r="BK95" s="55">
        <f t="shared" si="135"/>
        <v>0</v>
      </c>
      <c r="BL95" s="55">
        <f t="shared" si="136"/>
        <v>0</v>
      </c>
      <c r="BM95" s="55">
        <f t="shared" si="137"/>
        <v>0</v>
      </c>
      <c r="BN95" s="55">
        <f t="shared" si="138"/>
        <v>0</v>
      </c>
      <c r="BO95" s="55">
        <f t="shared" si="139"/>
        <v>0</v>
      </c>
      <c r="BP95" s="55">
        <f t="shared" si="140"/>
        <v>0</v>
      </c>
      <c r="BQ95" s="55">
        <f t="shared" si="141"/>
        <v>0</v>
      </c>
      <c r="BR95" s="55">
        <f t="shared" si="142"/>
        <v>0</v>
      </c>
      <c r="BS95" s="55">
        <f t="shared" si="143"/>
        <v>0</v>
      </c>
      <c r="BT95" s="55">
        <f t="shared" si="146"/>
        <v>0</v>
      </c>
    </row>
    <row r="96" spans="1:72" x14ac:dyDescent="0.25">
      <c r="A96" s="6">
        <f>'DONNÉES '!B125</f>
        <v>84</v>
      </c>
      <c r="B96" s="8">
        <f t="shared" si="97"/>
        <v>0</v>
      </c>
      <c r="C96" s="29">
        <f>INDEX(input_tonnages_no_div!$C$2:$Q$136,MATCH($A96,input_tonnages_no_div!$A$2:$A$136,0),MATCH(C$2,input_tonnages_no_div!$C$1:$Q$1,0))*$C$6*$C$7*MCF</f>
        <v>0</v>
      </c>
      <c r="D96" s="30">
        <f t="shared" si="147"/>
        <v>0</v>
      </c>
      <c r="E96" s="9">
        <f t="shared" si="144"/>
        <v>0</v>
      </c>
      <c r="F96" s="29">
        <f>INDEX(input_tonnages_no_div!$C$2:$Q$136,MATCH($A96,input_tonnages_no_div!$A$2:$A$136,0),MATCH(F$2,input_tonnages_no_div!$C$1:$Q$1,0))*$F$6*$F$7*MCF</f>
        <v>0</v>
      </c>
      <c r="G96" s="30">
        <f t="shared" si="111"/>
        <v>0</v>
      </c>
      <c r="H96" s="9">
        <f t="shared" si="112"/>
        <v>0</v>
      </c>
      <c r="I96" s="29">
        <f>INDEX(input_tonnages_no_div!$C$2:$Q$136,MATCH($A96,input_tonnages_no_div!$A$2:$A$136,0),MATCH(I$2,input_tonnages_no_div!$C$1:$Q$1,0))*$I$6*$I$7*MCF</f>
        <v>0</v>
      </c>
      <c r="J96" s="30">
        <f t="shared" si="113"/>
        <v>0</v>
      </c>
      <c r="K96" s="9">
        <f t="shared" si="114"/>
        <v>0</v>
      </c>
      <c r="L96" s="29">
        <f>INDEX(input_tonnages_no_div!$C$2:$Q$136,MATCH($A96,input_tonnages_no_div!$A$2:$A$136,0),MATCH(L$2,input_tonnages_no_div!$C$1:$Q$1,0))*$L$6*$L$7*MCF</f>
        <v>0</v>
      </c>
      <c r="M96" s="30">
        <f t="shared" si="115"/>
        <v>0</v>
      </c>
      <c r="N96" s="9">
        <f t="shared" si="116"/>
        <v>0</v>
      </c>
      <c r="O96" s="29">
        <f>INDEX(input_tonnages_no_div!$C$2:$Q$136,MATCH($A96,input_tonnages_no_div!$A$2:$A$136,0),MATCH(O$2,input_tonnages_no_div!$C$1:$Q$1,0))*$O$6*$O$7*MCF</f>
        <v>0</v>
      </c>
      <c r="P96" s="30">
        <f t="shared" si="117"/>
        <v>0</v>
      </c>
      <c r="Q96" s="9">
        <f t="shared" si="118"/>
        <v>0</v>
      </c>
      <c r="R96" s="29">
        <f>INDEX(input_tonnages_no_div!$C$2:$Q$136,MATCH($A96,input_tonnages_no_div!$A$2:$A$136,0),MATCH(R$2,input_tonnages_no_div!$C$1:$Q$1,0))*$R$6*$R$7*MCF</f>
        <v>0</v>
      </c>
      <c r="S96" s="30">
        <f t="shared" si="119"/>
        <v>0</v>
      </c>
      <c r="T96" s="9">
        <f t="shared" si="120"/>
        <v>0</v>
      </c>
      <c r="U96" s="29">
        <f>INDEX(input_tonnages_no_div!$C$2:$Q$136,MATCH($A96,input_tonnages_no_div!$A$2:$A$136,0),MATCH(U$2,input_tonnages_no_div!$C$1:$Q$1,0))*$U$6*$U$7*MCF</f>
        <v>0</v>
      </c>
      <c r="V96" s="30">
        <f t="shared" si="121"/>
        <v>0</v>
      </c>
      <c r="W96" s="9">
        <f t="shared" si="122"/>
        <v>0</v>
      </c>
      <c r="X96" s="29">
        <f>INDEX(input_tonnages_no_div!$C$2:$Q$136,MATCH($A96,input_tonnages_no_div!$A$2:$A$136,0),MATCH(X$2,input_tonnages_no_div!$C$1:$Q$1,0))*$X$6*$X$7*MCF</f>
        <v>0</v>
      </c>
      <c r="Y96" s="30">
        <f t="shared" si="148"/>
        <v>0</v>
      </c>
      <c r="Z96" s="9">
        <f t="shared" si="149"/>
        <v>0</v>
      </c>
      <c r="AA96" s="29">
        <f>INDEX(input_tonnages_no_div!$C$2:$Q$136,MATCH($A96,input_tonnages_no_div!$A$2:$A$136,0),MATCH(AA$2,input_tonnages_no_div!$C$1:$Q$1,0))*$AA$6*$AA$7*MCF</f>
        <v>0</v>
      </c>
      <c r="AB96" s="30">
        <f t="shared" si="123"/>
        <v>0</v>
      </c>
      <c r="AC96" s="9">
        <f t="shared" si="124"/>
        <v>0</v>
      </c>
      <c r="AD96" s="29">
        <f>INDEX(input_tonnages_no_div!$C$2:$Q$136,MATCH($A96,input_tonnages_no_div!$A$2:$A$136,0),MATCH(AD$2,input_tonnages_no_div!$C$1:$Q$1,0))*$AD$6*$AD$7*MCF</f>
        <v>0</v>
      </c>
      <c r="AE96" s="30">
        <f t="shared" si="125"/>
        <v>0</v>
      </c>
      <c r="AF96" s="9">
        <f t="shared" si="126"/>
        <v>0</v>
      </c>
      <c r="AG96" s="29">
        <f>INDEX(input_tonnages_no_div!$C$2:$Q$136,MATCH($A96,input_tonnages_no_div!$A$2:$A$136,0),MATCH(AG$2,input_tonnages_no_div!$C$1:$Q$1,0))*$AG$6*$AG$7*MCF</f>
        <v>0</v>
      </c>
      <c r="AH96" s="30">
        <f t="shared" si="127"/>
        <v>0</v>
      </c>
      <c r="AI96" s="9">
        <f t="shared" si="128"/>
        <v>0</v>
      </c>
      <c r="AJ96" s="29">
        <f>INDEX(input_tonnages_no_div!$C$2:$Q$136,MATCH($A96,input_tonnages_no_div!$A$2:$A$136,0),MATCH(AJ$2,input_tonnages_no_div!$C$1:$Q$1,0))*$AJ$6*$AJ$7*MCF</f>
        <v>0</v>
      </c>
      <c r="AK96" s="30">
        <f t="shared" si="129"/>
        <v>0</v>
      </c>
      <c r="AL96" s="9">
        <f t="shared" si="130"/>
        <v>0</v>
      </c>
      <c r="AM96" s="29">
        <f>INDEX(input_tonnages_no_div!$C$2:$Q$136,MATCH($A96,input_tonnages_no_div!$A$2:$A$136,0),MATCH(AM$2,input_tonnages_no_div!$C$1:$Q$1,0))*$AM$6*$AM$7*MCF</f>
        <v>0</v>
      </c>
      <c r="AN96" s="30">
        <f t="shared" si="131"/>
        <v>0</v>
      </c>
      <c r="AO96" s="9">
        <f t="shared" si="132"/>
        <v>0</v>
      </c>
      <c r="AP96" s="29">
        <f>INDEX(input_tonnages_no_div!$C$2:$Q$136,MATCH($A96,input_tonnages_no_div!$A$2:$A$136,0),MATCH(AP$2,input_tonnages_no_div!$C$1:$Q$1,0))*$AP$6*$AP$7*MCF</f>
        <v>0</v>
      </c>
      <c r="AQ96" s="30">
        <f t="shared" si="145"/>
        <v>0</v>
      </c>
      <c r="AR96" s="9">
        <f t="shared" si="150"/>
        <v>0</v>
      </c>
      <c r="AS96" s="55"/>
      <c r="AT96">
        <f t="shared" si="98"/>
        <v>84</v>
      </c>
      <c r="AU96" s="8">
        <f t="shared" si="99"/>
        <v>0</v>
      </c>
      <c r="AV96" s="8">
        <f t="shared" si="100"/>
        <v>0</v>
      </c>
      <c r="AW96" s="8">
        <f t="shared" si="101"/>
        <v>0</v>
      </c>
      <c r="AX96" s="8">
        <f t="shared" si="102"/>
        <v>0</v>
      </c>
      <c r="AY96" s="8">
        <f t="shared" si="103"/>
        <v>0</v>
      </c>
      <c r="AZ96" s="8">
        <f t="shared" si="104"/>
        <v>0</v>
      </c>
      <c r="BA96" s="8">
        <f t="shared" si="105"/>
        <v>0</v>
      </c>
      <c r="BB96" s="8">
        <f t="shared" si="106"/>
        <v>0</v>
      </c>
      <c r="BC96" s="8">
        <f t="shared" si="107"/>
        <v>0</v>
      </c>
      <c r="BD96" s="8">
        <f t="shared" si="108"/>
        <v>0</v>
      </c>
      <c r="BE96" s="8">
        <f t="shared" si="109"/>
        <v>0</v>
      </c>
      <c r="BF96" s="8">
        <f t="shared" si="110"/>
        <v>0</v>
      </c>
      <c r="BI96" s="55">
        <f t="shared" si="133"/>
        <v>0</v>
      </c>
      <c r="BJ96" s="55">
        <f t="shared" si="134"/>
        <v>0</v>
      </c>
      <c r="BK96" s="55">
        <f t="shared" si="135"/>
        <v>0</v>
      </c>
      <c r="BL96" s="55">
        <f t="shared" si="136"/>
        <v>0</v>
      </c>
      <c r="BM96" s="55">
        <f t="shared" si="137"/>
        <v>0</v>
      </c>
      <c r="BN96" s="55">
        <f t="shared" si="138"/>
        <v>0</v>
      </c>
      <c r="BO96" s="55">
        <f t="shared" si="139"/>
        <v>0</v>
      </c>
      <c r="BP96" s="55">
        <f t="shared" si="140"/>
        <v>0</v>
      </c>
      <c r="BQ96" s="55">
        <f t="shared" si="141"/>
        <v>0</v>
      </c>
      <c r="BR96" s="55">
        <f t="shared" si="142"/>
        <v>0</v>
      </c>
      <c r="BS96" s="55">
        <f t="shared" si="143"/>
        <v>0</v>
      </c>
      <c r="BT96" s="55">
        <f t="shared" si="146"/>
        <v>0</v>
      </c>
    </row>
    <row r="97" spans="1:72" x14ac:dyDescent="0.25">
      <c r="A97" s="6">
        <f>'DONNÉES '!B126</f>
        <v>85</v>
      </c>
      <c r="B97" s="8">
        <f t="shared" si="97"/>
        <v>0</v>
      </c>
      <c r="C97" s="29">
        <f>INDEX(input_tonnages_no_div!$C$2:$Q$136,MATCH($A97,input_tonnages_no_div!$A$2:$A$136,0),MATCH(C$2,input_tonnages_no_div!$C$1:$Q$1,0))*$C$6*$C$7*MCF</f>
        <v>0</v>
      </c>
      <c r="D97" s="30">
        <f t="shared" si="147"/>
        <v>0</v>
      </c>
      <c r="E97" s="9">
        <f t="shared" si="144"/>
        <v>0</v>
      </c>
      <c r="F97" s="29">
        <f>INDEX(input_tonnages_no_div!$C$2:$Q$136,MATCH($A97,input_tonnages_no_div!$A$2:$A$136,0),MATCH(F$2,input_tonnages_no_div!$C$1:$Q$1,0))*$F$6*$F$7*MCF</f>
        <v>0</v>
      </c>
      <c r="G97" s="30">
        <f t="shared" si="111"/>
        <v>0</v>
      </c>
      <c r="H97" s="9">
        <f t="shared" si="112"/>
        <v>0</v>
      </c>
      <c r="I97" s="29">
        <f>INDEX(input_tonnages_no_div!$C$2:$Q$136,MATCH($A97,input_tonnages_no_div!$A$2:$A$136,0),MATCH(I$2,input_tonnages_no_div!$C$1:$Q$1,0))*$I$6*$I$7*MCF</f>
        <v>0</v>
      </c>
      <c r="J97" s="30">
        <f t="shared" si="113"/>
        <v>0</v>
      </c>
      <c r="K97" s="9">
        <f t="shared" si="114"/>
        <v>0</v>
      </c>
      <c r="L97" s="29">
        <f>INDEX(input_tonnages_no_div!$C$2:$Q$136,MATCH($A97,input_tonnages_no_div!$A$2:$A$136,0),MATCH(L$2,input_tonnages_no_div!$C$1:$Q$1,0))*$L$6*$L$7*MCF</f>
        <v>0</v>
      </c>
      <c r="M97" s="30">
        <f t="shared" si="115"/>
        <v>0</v>
      </c>
      <c r="N97" s="9">
        <f t="shared" si="116"/>
        <v>0</v>
      </c>
      <c r="O97" s="29">
        <f>INDEX(input_tonnages_no_div!$C$2:$Q$136,MATCH($A97,input_tonnages_no_div!$A$2:$A$136,0),MATCH(O$2,input_tonnages_no_div!$C$1:$Q$1,0))*$O$6*$O$7*MCF</f>
        <v>0</v>
      </c>
      <c r="P97" s="30">
        <f t="shared" si="117"/>
        <v>0</v>
      </c>
      <c r="Q97" s="9">
        <f t="shared" si="118"/>
        <v>0</v>
      </c>
      <c r="R97" s="29">
        <f>INDEX(input_tonnages_no_div!$C$2:$Q$136,MATCH($A97,input_tonnages_no_div!$A$2:$A$136,0),MATCH(R$2,input_tonnages_no_div!$C$1:$Q$1,0))*$R$6*$R$7*MCF</f>
        <v>0</v>
      </c>
      <c r="S97" s="30">
        <f t="shared" si="119"/>
        <v>0</v>
      </c>
      <c r="T97" s="9">
        <f t="shared" si="120"/>
        <v>0</v>
      </c>
      <c r="U97" s="29">
        <f>INDEX(input_tonnages_no_div!$C$2:$Q$136,MATCH($A97,input_tonnages_no_div!$A$2:$A$136,0),MATCH(U$2,input_tonnages_no_div!$C$1:$Q$1,0))*$U$6*$U$7*MCF</f>
        <v>0</v>
      </c>
      <c r="V97" s="30">
        <f t="shared" si="121"/>
        <v>0</v>
      </c>
      <c r="W97" s="9">
        <f t="shared" si="122"/>
        <v>0</v>
      </c>
      <c r="X97" s="29">
        <f>INDEX(input_tonnages_no_div!$C$2:$Q$136,MATCH($A97,input_tonnages_no_div!$A$2:$A$136,0),MATCH(X$2,input_tonnages_no_div!$C$1:$Q$1,0))*$X$6*$X$7*MCF</f>
        <v>0</v>
      </c>
      <c r="Y97" s="30">
        <f t="shared" si="148"/>
        <v>0</v>
      </c>
      <c r="Z97" s="9">
        <f t="shared" si="149"/>
        <v>0</v>
      </c>
      <c r="AA97" s="29">
        <f>INDEX(input_tonnages_no_div!$C$2:$Q$136,MATCH($A97,input_tonnages_no_div!$A$2:$A$136,0),MATCH(AA$2,input_tonnages_no_div!$C$1:$Q$1,0))*$AA$6*$AA$7*MCF</f>
        <v>0</v>
      </c>
      <c r="AB97" s="30">
        <f t="shared" si="123"/>
        <v>0</v>
      </c>
      <c r="AC97" s="9">
        <f t="shared" si="124"/>
        <v>0</v>
      </c>
      <c r="AD97" s="29">
        <f>INDEX(input_tonnages_no_div!$C$2:$Q$136,MATCH($A97,input_tonnages_no_div!$A$2:$A$136,0),MATCH(AD$2,input_tonnages_no_div!$C$1:$Q$1,0))*$AD$6*$AD$7*MCF</f>
        <v>0</v>
      </c>
      <c r="AE97" s="30">
        <f t="shared" si="125"/>
        <v>0</v>
      </c>
      <c r="AF97" s="9">
        <f t="shared" si="126"/>
        <v>0</v>
      </c>
      <c r="AG97" s="29">
        <f>INDEX(input_tonnages_no_div!$C$2:$Q$136,MATCH($A97,input_tonnages_no_div!$A$2:$A$136,0),MATCH(AG$2,input_tonnages_no_div!$C$1:$Q$1,0))*$AG$6*$AG$7*MCF</f>
        <v>0</v>
      </c>
      <c r="AH97" s="30">
        <f t="shared" si="127"/>
        <v>0</v>
      </c>
      <c r="AI97" s="9">
        <f t="shared" si="128"/>
        <v>0</v>
      </c>
      <c r="AJ97" s="29">
        <f>INDEX(input_tonnages_no_div!$C$2:$Q$136,MATCH($A97,input_tonnages_no_div!$A$2:$A$136,0),MATCH(AJ$2,input_tonnages_no_div!$C$1:$Q$1,0))*$AJ$6*$AJ$7*MCF</f>
        <v>0</v>
      </c>
      <c r="AK97" s="30">
        <f t="shared" si="129"/>
        <v>0</v>
      </c>
      <c r="AL97" s="9">
        <f t="shared" si="130"/>
        <v>0</v>
      </c>
      <c r="AM97" s="29">
        <f>INDEX(input_tonnages_no_div!$C$2:$Q$136,MATCH($A97,input_tonnages_no_div!$A$2:$A$136,0),MATCH(AM$2,input_tonnages_no_div!$C$1:$Q$1,0))*$AM$6*$AM$7*MCF</f>
        <v>0</v>
      </c>
      <c r="AN97" s="30">
        <f t="shared" si="131"/>
        <v>0</v>
      </c>
      <c r="AO97" s="9">
        <f t="shared" si="132"/>
        <v>0</v>
      </c>
      <c r="AP97" s="29">
        <f>INDEX(input_tonnages_no_div!$C$2:$Q$136,MATCH($A97,input_tonnages_no_div!$A$2:$A$136,0),MATCH(AP$2,input_tonnages_no_div!$C$1:$Q$1,0))*$AP$6*$AP$7*MCF</f>
        <v>0</v>
      </c>
      <c r="AQ97" s="30">
        <f t="shared" si="145"/>
        <v>0</v>
      </c>
      <c r="AR97" s="9">
        <f t="shared" si="150"/>
        <v>0</v>
      </c>
      <c r="AS97" s="55"/>
      <c r="AT97">
        <f t="shared" si="98"/>
        <v>85</v>
      </c>
      <c r="AU97" s="8">
        <f t="shared" si="99"/>
        <v>0</v>
      </c>
      <c r="AV97" s="8">
        <f t="shared" si="100"/>
        <v>0</v>
      </c>
      <c r="AW97" s="8">
        <f t="shared" si="101"/>
        <v>0</v>
      </c>
      <c r="AX97" s="8">
        <f t="shared" si="102"/>
        <v>0</v>
      </c>
      <c r="AY97" s="8">
        <f t="shared" si="103"/>
        <v>0</v>
      </c>
      <c r="AZ97" s="8">
        <f t="shared" si="104"/>
        <v>0</v>
      </c>
      <c r="BA97" s="8">
        <f t="shared" si="105"/>
        <v>0</v>
      </c>
      <c r="BB97" s="8">
        <f t="shared" si="106"/>
        <v>0</v>
      </c>
      <c r="BC97" s="8">
        <f t="shared" si="107"/>
        <v>0</v>
      </c>
      <c r="BD97" s="8">
        <f t="shared" si="108"/>
        <v>0</v>
      </c>
      <c r="BE97" s="8">
        <f t="shared" si="109"/>
        <v>0</v>
      </c>
      <c r="BF97" s="8">
        <f t="shared" si="110"/>
        <v>0</v>
      </c>
      <c r="BI97" s="55">
        <f t="shared" si="133"/>
        <v>0</v>
      </c>
      <c r="BJ97" s="55">
        <f t="shared" si="134"/>
        <v>0</v>
      </c>
      <c r="BK97" s="55">
        <f t="shared" si="135"/>
        <v>0</v>
      </c>
      <c r="BL97" s="55">
        <f t="shared" si="136"/>
        <v>0</v>
      </c>
      <c r="BM97" s="55">
        <f t="shared" si="137"/>
        <v>0</v>
      </c>
      <c r="BN97" s="55">
        <f t="shared" si="138"/>
        <v>0</v>
      </c>
      <c r="BO97" s="55">
        <f t="shared" si="139"/>
        <v>0</v>
      </c>
      <c r="BP97" s="55">
        <f t="shared" si="140"/>
        <v>0</v>
      </c>
      <c r="BQ97" s="55">
        <f t="shared" si="141"/>
        <v>0</v>
      </c>
      <c r="BR97" s="55">
        <f t="shared" si="142"/>
        <v>0</v>
      </c>
      <c r="BS97" s="55">
        <f t="shared" si="143"/>
        <v>0</v>
      </c>
      <c r="BT97" s="55">
        <f t="shared" si="146"/>
        <v>0</v>
      </c>
    </row>
    <row r="98" spans="1:72" x14ac:dyDescent="0.25">
      <c r="A98" s="6">
        <f>'DONNÉES '!B127</f>
        <v>86</v>
      </c>
      <c r="B98" s="8">
        <f t="shared" si="97"/>
        <v>0</v>
      </c>
      <c r="C98" s="29">
        <f>INDEX(input_tonnages_no_div!$C$2:$Q$136,MATCH($A98,input_tonnages_no_div!$A$2:$A$136,0),MATCH(C$2,input_tonnages_no_div!$C$1:$Q$1,0))*$C$6*$C$7*MCF</f>
        <v>0</v>
      </c>
      <c r="D98" s="30">
        <f t="shared" si="147"/>
        <v>0</v>
      </c>
      <c r="E98" s="9">
        <f t="shared" si="144"/>
        <v>0</v>
      </c>
      <c r="F98" s="29">
        <f>INDEX(input_tonnages_no_div!$C$2:$Q$136,MATCH($A98,input_tonnages_no_div!$A$2:$A$136,0),MATCH(F$2,input_tonnages_no_div!$C$1:$Q$1,0))*$F$6*$F$7*MCF</f>
        <v>0</v>
      </c>
      <c r="G98" s="30">
        <f t="shared" si="111"/>
        <v>0</v>
      </c>
      <c r="H98" s="9">
        <f t="shared" si="112"/>
        <v>0</v>
      </c>
      <c r="I98" s="29">
        <f>INDEX(input_tonnages_no_div!$C$2:$Q$136,MATCH($A98,input_tonnages_no_div!$A$2:$A$136,0),MATCH(I$2,input_tonnages_no_div!$C$1:$Q$1,0))*$I$6*$I$7*MCF</f>
        <v>0</v>
      </c>
      <c r="J98" s="30">
        <f t="shared" si="113"/>
        <v>0</v>
      </c>
      <c r="K98" s="9">
        <f t="shared" si="114"/>
        <v>0</v>
      </c>
      <c r="L98" s="29">
        <f>INDEX(input_tonnages_no_div!$C$2:$Q$136,MATCH($A98,input_tonnages_no_div!$A$2:$A$136,0),MATCH(L$2,input_tonnages_no_div!$C$1:$Q$1,0))*$L$6*$L$7*MCF</f>
        <v>0</v>
      </c>
      <c r="M98" s="30">
        <f t="shared" si="115"/>
        <v>0</v>
      </c>
      <c r="N98" s="9">
        <f t="shared" si="116"/>
        <v>0</v>
      </c>
      <c r="O98" s="29">
        <f>INDEX(input_tonnages_no_div!$C$2:$Q$136,MATCH($A98,input_tonnages_no_div!$A$2:$A$136,0),MATCH(O$2,input_tonnages_no_div!$C$1:$Q$1,0))*$O$6*$O$7*MCF</f>
        <v>0</v>
      </c>
      <c r="P98" s="30">
        <f t="shared" si="117"/>
        <v>0</v>
      </c>
      <c r="Q98" s="9">
        <f t="shared" si="118"/>
        <v>0</v>
      </c>
      <c r="R98" s="29">
        <f>INDEX(input_tonnages_no_div!$C$2:$Q$136,MATCH($A98,input_tonnages_no_div!$A$2:$A$136,0),MATCH(R$2,input_tonnages_no_div!$C$1:$Q$1,0))*$R$6*$R$7*MCF</f>
        <v>0</v>
      </c>
      <c r="S98" s="30">
        <f t="shared" si="119"/>
        <v>0</v>
      </c>
      <c r="T98" s="9">
        <f t="shared" si="120"/>
        <v>0</v>
      </c>
      <c r="U98" s="29">
        <f>INDEX(input_tonnages_no_div!$C$2:$Q$136,MATCH($A98,input_tonnages_no_div!$A$2:$A$136,0),MATCH(U$2,input_tonnages_no_div!$C$1:$Q$1,0))*$U$6*$U$7*MCF</f>
        <v>0</v>
      </c>
      <c r="V98" s="30">
        <f t="shared" si="121"/>
        <v>0</v>
      </c>
      <c r="W98" s="9">
        <f t="shared" si="122"/>
        <v>0</v>
      </c>
      <c r="X98" s="29">
        <f>INDEX(input_tonnages_no_div!$C$2:$Q$136,MATCH($A98,input_tonnages_no_div!$A$2:$A$136,0),MATCH(X$2,input_tonnages_no_div!$C$1:$Q$1,0))*$X$6*$X$7*MCF</f>
        <v>0</v>
      </c>
      <c r="Y98" s="30">
        <f t="shared" si="148"/>
        <v>0</v>
      </c>
      <c r="Z98" s="9">
        <f t="shared" si="149"/>
        <v>0</v>
      </c>
      <c r="AA98" s="29">
        <f>INDEX(input_tonnages_no_div!$C$2:$Q$136,MATCH($A98,input_tonnages_no_div!$A$2:$A$136,0),MATCH(AA$2,input_tonnages_no_div!$C$1:$Q$1,0))*$AA$6*$AA$7*MCF</f>
        <v>0</v>
      </c>
      <c r="AB98" s="30">
        <f t="shared" si="123"/>
        <v>0</v>
      </c>
      <c r="AC98" s="9">
        <f t="shared" si="124"/>
        <v>0</v>
      </c>
      <c r="AD98" s="29">
        <f>INDEX(input_tonnages_no_div!$C$2:$Q$136,MATCH($A98,input_tonnages_no_div!$A$2:$A$136,0),MATCH(AD$2,input_tonnages_no_div!$C$1:$Q$1,0))*$AD$6*$AD$7*MCF</f>
        <v>0</v>
      </c>
      <c r="AE98" s="30">
        <f t="shared" si="125"/>
        <v>0</v>
      </c>
      <c r="AF98" s="9">
        <f t="shared" si="126"/>
        <v>0</v>
      </c>
      <c r="AG98" s="29">
        <f>INDEX(input_tonnages_no_div!$C$2:$Q$136,MATCH($A98,input_tonnages_no_div!$A$2:$A$136,0),MATCH(AG$2,input_tonnages_no_div!$C$1:$Q$1,0))*$AG$6*$AG$7*MCF</f>
        <v>0</v>
      </c>
      <c r="AH98" s="30">
        <f t="shared" si="127"/>
        <v>0</v>
      </c>
      <c r="AI98" s="9">
        <f t="shared" si="128"/>
        <v>0</v>
      </c>
      <c r="AJ98" s="29">
        <f>INDEX(input_tonnages_no_div!$C$2:$Q$136,MATCH($A98,input_tonnages_no_div!$A$2:$A$136,0),MATCH(AJ$2,input_tonnages_no_div!$C$1:$Q$1,0))*$AJ$6*$AJ$7*MCF</f>
        <v>0</v>
      </c>
      <c r="AK98" s="30">
        <f t="shared" si="129"/>
        <v>0</v>
      </c>
      <c r="AL98" s="9">
        <f t="shared" si="130"/>
        <v>0</v>
      </c>
      <c r="AM98" s="29">
        <f>INDEX(input_tonnages_no_div!$C$2:$Q$136,MATCH($A98,input_tonnages_no_div!$A$2:$A$136,0),MATCH(AM$2,input_tonnages_no_div!$C$1:$Q$1,0))*$AM$6*$AM$7*MCF</f>
        <v>0</v>
      </c>
      <c r="AN98" s="30">
        <f t="shared" si="131"/>
        <v>0</v>
      </c>
      <c r="AO98" s="9">
        <f t="shared" si="132"/>
        <v>0</v>
      </c>
      <c r="AP98" s="29">
        <f>INDEX(input_tonnages_no_div!$C$2:$Q$136,MATCH($A98,input_tonnages_no_div!$A$2:$A$136,0),MATCH(AP$2,input_tonnages_no_div!$C$1:$Q$1,0))*$AP$6*$AP$7*MCF</f>
        <v>0</v>
      </c>
      <c r="AQ98" s="30">
        <f t="shared" si="145"/>
        <v>0</v>
      </c>
      <c r="AR98" s="9">
        <f t="shared" si="150"/>
        <v>0</v>
      </c>
      <c r="AS98" s="55"/>
      <c r="AT98">
        <f t="shared" si="98"/>
        <v>86</v>
      </c>
      <c r="AU98" s="8">
        <f t="shared" si="99"/>
        <v>0</v>
      </c>
      <c r="AV98" s="8">
        <f t="shared" si="100"/>
        <v>0</v>
      </c>
      <c r="AW98" s="8">
        <f t="shared" si="101"/>
        <v>0</v>
      </c>
      <c r="AX98" s="8">
        <f t="shared" si="102"/>
        <v>0</v>
      </c>
      <c r="AY98" s="8">
        <f t="shared" si="103"/>
        <v>0</v>
      </c>
      <c r="AZ98" s="8">
        <f t="shared" si="104"/>
        <v>0</v>
      </c>
      <c r="BA98" s="8">
        <f t="shared" si="105"/>
        <v>0</v>
      </c>
      <c r="BB98" s="8">
        <f t="shared" si="106"/>
        <v>0</v>
      </c>
      <c r="BC98" s="8">
        <f t="shared" si="107"/>
        <v>0</v>
      </c>
      <c r="BD98" s="8">
        <f t="shared" si="108"/>
        <v>0</v>
      </c>
      <c r="BE98" s="8">
        <f t="shared" si="109"/>
        <v>0</v>
      </c>
      <c r="BF98" s="8">
        <f t="shared" si="110"/>
        <v>0</v>
      </c>
      <c r="BI98" s="55">
        <f t="shared" si="133"/>
        <v>0</v>
      </c>
      <c r="BJ98" s="55">
        <f t="shared" si="134"/>
        <v>0</v>
      </c>
      <c r="BK98" s="55">
        <f t="shared" si="135"/>
        <v>0</v>
      </c>
      <c r="BL98" s="55">
        <f t="shared" si="136"/>
        <v>0</v>
      </c>
      <c r="BM98" s="55">
        <f t="shared" si="137"/>
        <v>0</v>
      </c>
      <c r="BN98" s="55">
        <f t="shared" si="138"/>
        <v>0</v>
      </c>
      <c r="BO98" s="55">
        <f t="shared" si="139"/>
        <v>0</v>
      </c>
      <c r="BP98" s="55">
        <f t="shared" si="140"/>
        <v>0</v>
      </c>
      <c r="BQ98" s="55">
        <f t="shared" si="141"/>
        <v>0</v>
      </c>
      <c r="BR98" s="55">
        <f t="shared" si="142"/>
        <v>0</v>
      </c>
      <c r="BS98" s="55">
        <f t="shared" si="143"/>
        <v>0</v>
      </c>
      <c r="BT98" s="55">
        <f t="shared" si="146"/>
        <v>0</v>
      </c>
    </row>
    <row r="99" spans="1:72" x14ac:dyDescent="0.25">
      <c r="A99" s="6">
        <f>'DONNÉES '!B128</f>
        <v>87</v>
      </c>
      <c r="B99" s="8">
        <f t="shared" si="97"/>
        <v>0</v>
      </c>
      <c r="C99" s="29">
        <f>INDEX(input_tonnages_no_div!$C$2:$Q$136,MATCH($A99,input_tonnages_no_div!$A$2:$A$136,0),MATCH(C$2,input_tonnages_no_div!$C$1:$Q$1,0))*$C$6*$C$7*MCF</f>
        <v>0</v>
      </c>
      <c r="D99" s="30">
        <f t="shared" si="147"/>
        <v>0</v>
      </c>
      <c r="E99" s="9">
        <f t="shared" si="144"/>
        <v>0</v>
      </c>
      <c r="F99" s="29">
        <f>INDEX(input_tonnages_no_div!$C$2:$Q$136,MATCH($A99,input_tonnages_no_div!$A$2:$A$136,0),MATCH(F$2,input_tonnages_no_div!$C$1:$Q$1,0))*$F$6*$F$7*MCF</f>
        <v>0</v>
      </c>
      <c r="G99" s="30">
        <f t="shared" si="111"/>
        <v>0</v>
      </c>
      <c r="H99" s="9">
        <f t="shared" si="112"/>
        <v>0</v>
      </c>
      <c r="I99" s="29">
        <f>INDEX(input_tonnages_no_div!$C$2:$Q$136,MATCH($A99,input_tonnages_no_div!$A$2:$A$136,0),MATCH(I$2,input_tonnages_no_div!$C$1:$Q$1,0))*$I$6*$I$7*MCF</f>
        <v>0</v>
      </c>
      <c r="J99" s="30">
        <f t="shared" si="113"/>
        <v>0</v>
      </c>
      <c r="K99" s="9">
        <f t="shared" si="114"/>
        <v>0</v>
      </c>
      <c r="L99" s="29">
        <f>INDEX(input_tonnages_no_div!$C$2:$Q$136,MATCH($A99,input_tonnages_no_div!$A$2:$A$136,0),MATCH(L$2,input_tonnages_no_div!$C$1:$Q$1,0))*$L$6*$L$7*MCF</f>
        <v>0</v>
      </c>
      <c r="M99" s="30">
        <f t="shared" si="115"/>
        <v>0</v>
      </c>
      <c r="N99" s="9">
        <f t="shared" si="116"/>
        <v>0</v>
      </c>
      <c r="O99" s="29">
        <f>INDEX(input_tonnages_no_div!$C$2:$Q$136,MATCH($A99,input_tonnages_no_div!$A$2:$A$136,0),MATCH(O$2,input_tonnages_no_div!$C$1:$Q$1,0))*$O$6*$O$7*MCF</f>
        <v>0</v>
      </c>
      <c r="P99" s="30">
        <f t="shared" si="117"/>
        <v>0</v>
      </c>
      <c r="Q99" s="9">
        <f t="shared" si="118"/>
        <v>0</v>
      </c>
      <c r="R99" s="29">
        <f>INDEX(input_tonnages_no_div!$C$2:$Q$136,MATCH($A99,input_tonnages_no_div!$A$2:$A$136,0),MATCH(R$2,input_tonnages_no_div!$C$1:$Q$1,0))*$R$6*$R$7*MCF</f>
        <v>0</v>
      </c>
      <c r="S99" s="30">
        <f t="shared" si="119"/>
        <v>0</v>
      </c>
      <c r="T99" s="9">
        <f t="shared" si="120"/>
        <v>0</v>
      </c>
      <c r="U99" s="29">
        <f>INDEX(input_tonnages_no_div!$C$2:$Q$136,MATCH($A99,input_tonnages_no_div!$A$2:$A$136,0),MATCH(U$2,input_tonnages_no_div!$C$1:$Q$1,0))*$U$6*$U$7*MCF</f>
        <v>0</v>
      </c>
      <c r="V99" s="30">
        <f t="shared" si="121"/>
        <v>0</v>
      </c>
      <c r="W99" s="9">
        <f t="shared" si="122"/>
        <v>0</v>
      </c>
      <c r="X99" s="29">
        <f>INDEX(input_tonnages_no_div!$C$2:$Q$136,MATCH($A99,input_tonnages_no_div!$A$2:$A$136,0),MATCH(X$2,input_tonnages_no_div!$C$1:$Q$1,0))*$X$6*$X$7*MCF</f>
        <v>0</v>
      </c>
      <c r="Y99" s="30">
        <f t="shared" si="148"/>
        <v>0</v>
      </c>
      <c r="Z99" s="9">
        <f t="shared" si="149"/>
        <v>0</v>
      </c>
      <c r="AA99" s="29">
        <f>INDEX(input_tonnages_no_div!$C$2:$Q$136,MATCH($A99,input_tonnages_no_div!$A$2:$A$136,0),MATCH(AA$2,input_tonnages_no_div!$C$1:$Q$1,0))*$AA$6*$AA$7*MCF</f>
        <v>0</v>
      </c>
      <c r="AB99" s="30">
        <f t="shared" si="123"/>
        <v>0</v>
      </c>
      <c r="AC99" s="9">
        <f t="shared" si="124"/>
        <v>0</v>
      </c>
      <c r="AD99" s="29">
        <f>INDEX(input_tonnages_no_div!$C$2:$Q$136,MATCH($A99,input_tonnages_no_div!$A$2:$A$136,0),MATCH(AD$2,input_tonnages_no_div!$C$1:$Q$1,0))*$AD$6*$AD$7*MCF</f>
        <v>0</v>
      </c>
      <c r="AE99" s="30">
        <f t="shared" si="125"/>
        <v>0</v>
      </c>
      <c r="AF99" s="9">
        <f t="shared" si="126"/>
        <v>0</v>
      </c>
      <c r="AG99" s="29">
        <f>INDEX(input_tonnages_no_div!$C$2:$Q$136,MATCH($A99,input_tonnages_no_div!$A$2:$A$136,0),MATCH(AG$2,input_tonnages_no_div!$C$1:$Q$1,0))*$AG$6*$AG$7*MCF</f>
        <v>0</v>
      </c>
      <c r="AH99" s="30">
        <f t="shared" si="127"/>
        <v>0</v>
      </c>
      <c r="AI99" s="9">
        <f t="shared" si="128"/>
        <v>0</v>
      </c>
      <c r="AJ99" s="29">
        <f>INDEX(input_tonnages_no_div!$C$2:$Q$136,MATCH($A99,input_tonnages_no_div!$A$2:$A$136,0),MATCH(AJ$2,input_tonnages_no_div!$C$1:$Q$1,0))*$AJ$6*$AJ$7*MCF</f>
        <v>0</v>
      </c>
      <c r="AK99" s="30">
        <f t="shared" si="129"/>
        <v>0</v>
      </c>
      <c r="AL99" s="9">
        <f t="shared" si="130"/>
        <v>0</v>
      </c>
      <c r="AM99" s="29">
        <f>INDEX(input_tonnages_no_div!$C$2:$Q$136,MATCH($A99,input_tonnages_no_div!$A$2:$A$136,0),MATCH(AM$2,input_tonnages_no_div!$C$1:$Q$1,0))*$AM$6*$AM$7*MCF</f>
        <v>0</v>
      </c>
      <c r="AN99" s="30">
        <f t="shared" si="131"/>
        <v>0</v>
      </c>
      <c r="AO99" s="9">
        <f t="shared" si="132"/>
        <v>0</v>
      </c>
      <c r="AP99" s="29">
        <f>INDEX(input_tonnages_no_div!$C$2:$Q$136,MATCH($A99,input_tonnages_no_div!$A$2:$A$136,0),MATCH(AP$2,input_tonnages_no_div!$C$1:$Q$1,0))*$AP$6*$AP$7*MCF</f>
        <v>0</v>
      </c>
      <c r="AQ99" s="30">
        <f t="shared" si="145"/>
        <v>0</v>
      </c>
      <c r="AR99" s="9">
        <f t="shared" si="150"/>
        <v>0</v>
      </c>
      <c r="AS99" s="55"/>
      <c r="AT99">
        <f t="shared" si="98"/>
        <v>87</v>
      </c>
      <c r="AU99" s="8">
        <f t="shared" si="99"/>
        <v>0</v>
      </c>
      <c r="AV99" s="8">
        <f t="shared" si="100"/>
        <v>0</v>
      </c>
      <c r="AW99" s="8">
        <f t="shared" si="101"/>
        <v>0</v>
      </c>
      <c r="AX99" s="8">
        <f t="shared" si="102"/>
        <v>0</v>
      </c>
      <c r="AY99" s="8">
        <f t="shared" si="103"/>
        <v>0</v>
      </c>
      <c r="AZ99" s="8">
        <f t="shared" si="104"/>
        <v>0</v>
      </c>
      <c r="BA99" s="8">
        <f t="shared" si="105"/>
        <v>0</v>
      </c>
      <c r="BB99" s="8">
        <f t="shared" si="106"/>
        <v>0</v>
      </c>
      <c r="BC99" s="8">
        <f t="shared" si="107"/>
        <v>0</v>
      </c>
      <c r="BD99" s="8">
        <f t="shared" si="108"/>
        <v>0</v>
      </c>
      <c r="BE99" s="8">
        <f t="shared" si="109"/>
        <v>0</v>
      </c>
      <c r="BF99" s="8">
        <f t="shared" si="110"/>
        <v>0</v>
      </c>
      <c r="BI99" s="55">
        <f t="shared" si="133"/>
        <v>0</v>
      </c>
      <c r="BJ99" s="55">
        <f t="shared" si="134"/>
        <v>0</v>
      </c>
      <c r="BK99" s="55">
        <f t="shared" si="135"/>
        <v>0</v>
      </c>
      <c r="BL99" s="55">
        <f t="shared" si="136"/>
        <v>0</v>
      </c>
      <c r="BM99" s="55">
        <f t="shared" si="137"/>
        <v>0</v>
      </c>
      <c r="BN99" s="55">
        <f t="shared" si="138"/>
        <v>0</v>
      </c>
      <c r="BO99" s="55">
        <f t="shared" si="139"/>
        <v>0</v>
      </c>
      <c r="BP99" s="55">
        <f t="shared" si="140"/>
        <v>0</v>
      </c>
      <c r="BQ99" s="55">
        <f t="shared" si="141"/>
        <v>0</v>
      </c>
      <c r="BR99" s="55">
        <f t="shared" si="142"/>
        <v>0</v>
      </c>
      <c r="BS99" s="55">
        <f t="shared" si="143"/>
        <v>0</v>
      </c>
      <c r="BT99" s="55">
        <f t="shared" si="146"/>
        <v>0</v>
      </c>
    </row>
    <row r="100" spans="1:72" x14ac:dyDescent="0.25">
      <c r="A100" s="6">
        <f>'DONNÉES '!B129</f>
        <v>88</v>
      </c>
      <c r="B100" s="8">
        <f t="shared" si="97"/>
        <v>0</v>
      </c>
      <c r="C100" s="29">
        <f>INDEX(input_tonnages_no_div!$C$2:$Q$136,MATCH($A100,input_tonnages_no_div!$A$2:$A$136,0),MATCH(C$2,input_tonnages_no_div!$C$1:$Q$1,0))*$C$6*$C$7*MCF</f>
        <v>0</v>
      </c>
      <c r="D100" s="30">
        <f t="shared" si="147"/>
        <v>0</v>
      </c>
      <c r="E100" s="9">
        <f t="shared" si="144"/>
        <v>0</v>
      </c>
      <c r="F100" s="29">
        <f>INDEX(input_tonnages_no_div!$C$2:$Q$136,MATCH($A100,input_tonnages_no_div!$A$2:$A$136,0),MATCH(F$2,input_tonnages_no_div!$C$1:$Q$1,0))*$F$6*$F$7*MCF</f>
        <v>0</v>
      </c>
      <c r="G100" s="30">
        <f t="shared" si="111"/>
        <v>0</v>
      </c>
      <c r="H100" s="9">
        <f t="shared" si="112"/>
        <v>0</v>
      </c>
      <c r="I100" s="29">
        <f>INDEX(input_tonnages_no_div!$C$2:$Q$136,MATCH($A100,input_tonnages_no_div!$A$2:$A$136,0),MATCH(I$2,input_tonnages_no_div!$C$1:$Q$1,0))*$I$6*$I$7*MCF</f>
        <v>0</v>
      </c>
      <c r="J100" s="30">
        <f t="shared" si="113"/>
        <v>0</v>
      </c>
      <c r="K100" s="9">
        <f t="shared" si="114"/>
        <v>0</v>
      </c>
      <c r="L100" s="29">
        <f>INDEX(input_tonnages_no_div!$C$2:$Q$136,MATCH($A100,input_tonnages_no_div!$A$2:$A$136,0),MATCH(L$2,input_tonnages_no_div!$C$1:$Q$1,0))*$L$6*$L$7*MCF</f>
        <v>0</v>
      </c>
      <c r="M100" s="30">
        <f t="shared" si="115"/>
        <v>0</v>
      </c>
      <c r="N100" s="9">
        <f t="shared" si="116"/>
        <v>0</v>
      </c>
      <c r="O100" s="29">
        <f>INDEX(input_tonnages_no_div!$C$2:$Q$136,MATCH($A100,input_tonnages_no_div!$A$2:$A$136,0),MATCH(O$2,input_tonnages_no_div!$C$1:$Q$1,0))*$O$6*$O$7*MCF</f>
        <v>0</v>
      </c>
      <c r="P100" s="30">
        <f t="shared" si="117"/>
        <v>0</v>
      </c>
      <c r="Q100" s="9">
        <f t="shared" si="118"/>
        <v>0</v>
      </c>
      <c r="R100" s="29">
        <f>INDEX(input_tonnages_no_div!$C$2:$Q$136,MATCH($A100,input_tonnages_no_div!$A$2:$A$136,0),MATCH(R$2,input_tonnages_no_div!$C$1:$Q$1,0))*$R$6*$R$7*MCF</f>
        <v>0</v>
      </c>
      <c r="S100" s="30">
        <f t="shared" si="119"/>
        <v>0</v>
      </c>
      <c r="T100" s="9">
        <f t="shared" si="120"/>
        <v>0</v>
      </c>
      <c r="U100" s="29">
        <f>INDEX(input_tonnages_no_div!$C$2:$Q$136,MATCH($A100,input_tonnages_no_div!$A$2:$A$136,0),MATCH(U$2,input_tonnages_no_div!$C$1:$Q$1,0))*$U$6*$U$7*MCF</f>
        <v>0</v>
      </c>
      <c r="V100" s="30">
        <f t="shared" si="121"/>
        <v>0</v>
      </c>
      <c r="W100" s="9">
        <f t="shared" si="122"/>
        <v>0</v>
      </c>
      <c r="X100" s="29">
        <f>INDEX(input_tonnages_no_div!$C$2:$Q$136,MATCH($A100,input_tonnages_no_div!$A$2:$A$136,0),MATCH(X$2,input_tonnages_no_div!$C$1:$Q$1,0))*$X$6*$X$7*MCF</f>
        <v>0</v>
      </c>
      <c r="Y100" s="30">
        <f t="shared" si="148"/>
        <v>0</v>
      </c>
      <c r="Z100" s="9">
        <f t="shared" si="149"/>
        <v>0</v>
      </c>
      <c r="AA100" s="29">
        <f>INDEX(input_tonnages_no_div!$C$2:$Q$136,MATCH($A100,input_tonnages_no_div!$A$2:$A$136,0),MATCH(AA$2,input_tonnages_no_div!$C$1:$Q$1,0))*$AA$6*$AA$7*MCF</f>
        <v>0</v>
      </c>
      <c r="AB100" s="30">
        <f t="shared" si="123"/>
        <v>0</v>
      </c>
      <c r="AC100" s="9">
        <f t="shared" si="124"/>
        <v>0</v>
      </c>
      <c r="AD100" s="29">
        <f>INDEX(input_tonnages_no_div!$C$2:$Q$136,MATCH($A100,input_tonnages_no_div!$A$2:$A$136,0),MATCH(AD$2,input_tonnages_no_div!$C$1:$Q$1,0))*$AD$6*$AD$7*MCF</f>
        <v>0</v>
      </c>
      <c r="AE100" s="30">
        <f t="shared" si="125"/>
        <v>0</v>
      </c>
      <c r="AF100" s="9">
        <f t="shared" si="126"/>
        <v>0</v>
      </c>
      <c r="AG100" s="29">
        <f>INDEX(input_tonnages_no_div!$C$2:$Q$136,MATCH($A100,input_tonnages_no_div!$A$2:$A$136,0),MATCH(AG$2,input_tonnages_no_div!$C$1:$Q$1,0))*$AG$6*$AG$7*MCF</f>
        <v>0</v>
      </c>
      <c r="AH100" s="30">
        <f t="shared" si="127"/>
        <v>0</v>
      </c>
      <c r="AI100" s="9">
        <f t="shared" si="128"/>
        <v>0</v>
      </c>
      <c r="AJ100" s="29">
        <f>INDEX(input_tonnages_no_div!$C$2:$Q$136,MATCH($A100,input_tonnages_no_div!$A$2:$A$136,0),MATCH(AJ$2,input_tonnages_no_div!$C$1:$Q$1,0))*$AJ$6*$AJ$7*MCF</f>
        <v>0</v>
      </c>
      <c r="AK100" s="30">
        <f t="shared" si="129"/>
        <v>0</v>
      </c>
      <c r="AL100" s="9">
        <f t="shared" si="130"/>
        <v>0</v>
      </c>
      <c r="AM100" s="29">
        <f>INDEX(input_tonnages_no_div!$C$2:$Q$136,MATCH($A100,input_tonnages_no_div!$A$2:$A$136,0),MATCH(AM$2,input_tonnages_no_div!$C$1:$Q$1,0))*$AM$6*$AM$7*MCF</f>
        <v>0</v>
      </c>
      <c r="AN100" s="30">
        <f t="shared" si="131"/>
        <v>0</v>
      </c>
      <c r="AO100" s="9">
        <f t="shared" si="132"/>
        <v>0</v>
      </c>
      <c r="AP100" s="29">
        <f>INDEX(input_tonnages_no_div!$C$2:$Q$136,MATCH($A100,input_tonnages_no_div!$A$2:$A$136,0),MATCH(AP$2,input_tonnages_no_div!$C$1:$Q$1,0))*$AP$6*$AP$7*MCF</f>
        <v>0</v>
      </c>
      <c r="AQ100" s="30">
        <f t="shared" si="145"/>
        <v>0</v>
      </c>
      <c r="AR100" s="9">
        <f t="shared" si="150"/>
        <v>0</v>
      </c>
      <c r="AS100" s="55"/>
      <c r="AT100">
        <f t="shared" si="98"/>
        <v>88</v>
      </c>
      <c r="AU100" s="8">
        <f t="shared" si="99"/>
        <v>0</v>
      </c>
      <c r="AV100" s="8">
        <f t="shared" si="100"/>
        <v>0</v>
      </c>
      <c r="AW100" s="8">
        <f t="shared" si="101"/>
        <v>0</v>
      </c>
      <c r="AX100" s="8">
        <f t="shared" si="102"/>
        <v>0</v>
      </c>
      <c r="AY100" s="8">
        <f t="shared" si="103"/>
        <v>0</v>
      </c>
      <c r="AZ100" s="8">
        <f t="shared" si="104"/>
        <v>0</v>
      </c>
      <c r="BA100" s="8">
        <f t="shared" si="105"/>
        <v>0</v>
      </c>
      <c r="BB100" s="8">
        <f t="shared" si="106"/>
        <v>0</v>
      </c>
      <c r="BC100" s="8">
        <f t="shared" si="107"/>
        <v>0</v>
      </c>
      <c r="BD100" s="8">
        <f t="shared" si="108"/>
        <v>0</v>
      </c>
      <c r="BE100" s="8">
        <f t="shared" si="109"/>
        <v>0</v>
      </c>
      <c r="BF100" s="8">
        <f t="shared" si="110"/>
        <v>0</v>
      </c>
      <c r="BI100" s="55">
        <f t="shared" si="133"/>
        <v>0</v>
      </c>
      <c r="BJ100" s="55">
        <f t="shared" si="134"/>
        <v>0</v>
      </c>
      <c r="BK100" s="55">
        <f t="shared" si="135"/>
        <v>0</v>
      </c>
      <c r="BL100" s="55">
        <f t="shared" si="136"/>
        <v>0</v>
      </c>
      <c r="BM100" s="55">
        <f t="shared" si="137"/>
        <v>0</v>
      </c>
      <c r="BN100" s="55">
        <f t="shared" si="138"/>
        <v>0</v>
      </c>
      <c r="BO100" s="55">
        <f t="shared" si="139"/>
        <v>0</v>
      </c>
      <c r="BP100" s="55">
        <f t="shared" si="140"/>
        <v>0</v>
      </c>
      <c r="BQ100" s="55">
        <f t="shared" si="141"/>
        <v>0</v>
      </c>
      <c r="BR100" s="55">
        <f t="shared" si="142"/>
        <v>0</v>
      </c>
      <c r="BS100" s="55">
        <f t="shared" si="143"/>
        <v>0</v>
      </c>
      <c r="BT100" s="55">
        <f t="shared" si="146"/>
        <v>0</v>
      </c>
    </row>
    <row r="101" spans="1:72" x14ac:dyDescent="0.25">
      <c r="A101" s="6">
        <f>'DONNÉES '!B130</f>
        <v>89</v>
      </c>
      <c r="B101" s="8">
        <f t="shared" si="97"/>
        <v>0</v>
      </c>
      <c r="C101" s="29">
        <f>INDEX(input_tonnages_no_div!$C$2:$Q$136,MATCH($A101,input_tonnages_no_div!$A$2:$A$136,0),MATCH(C$2,input_tonnages_no_div!$C$1:$Q$1,0))*$C$6*$C$7*MCF</f>
        <v>0</v>
      </c>
      <c r="D101" s="30">
        <f t="shared" si="147"/>
        <v>0</v>
      </c>
      <c r="E101" s="9">
        <f t="shared" si="144"/>
        <v>0</v>
      </c>
      <c r="F101" s="29">
        <f>INDEX(input_tonnages_no_div!$C$2:$Q$136,MATCH($A101,input_tonnages_no_div!$A$2:$A$136,0),MATCH(F$2,input_tonnages_no_div!$C$1:$Q$1,0))*$F$6*$F$7*MCF</f>
        <v>0</v>
      </c>
      <c r="G101" s="30">
        <f t="shared" si="111"/>
        <v>0</v>
      </c>
      <c r="H101" s="9">
        <f t="shared" si="112"/>
        <v>0</v>
      </c>
      <c r="I101" s="29">
        <f>INDEX(input_tonnages_no_div!$C$2:$Q$136,MATCH($A101,input_tonnages_no_div!$A$2:$A$136,0),MATCH(I$2,input_tonnages_no_div!$C$1:$Q$1,0))*$I$6*$I$7*MCF</f>
        <v>0</v>
      </c>
      <c r="J101" s="30">
        <f t="shared" si="113"/>
        <v>0</v>
      </c>
      <c r="K101" s="9">
        <f t="shared" si="114"/>
        <v>0</v>
      </c>
      <c r="L101" s="29">
        <f>INDEX(input_tonnages_no_div!$C$2:$Q$136,MATCH($A101,input_tonnages_no_div!$A$2:$A$136,0),MATCH(L$2,input_tonnages_no_div!$C$1:$Q$1,0))*$L$6*$L$7*MCF</f>
        <v>0</v>
      </c>
      <c r="M101" s="30">
        <f t="shared" si="115"/>
        <v>0</v>
      </c>
      <c r="N101" s="9">
        <f t="shared" si="116"/>
        <v>0</v>
      </c>
      <c r="O101" s="29">
        <f>INDEX(input_tonnages_no_div!$C$2:$Q$136,MATCH($A101,input_tonnages_no_div!$A$2:$A$136,0),MATCH(O$2,input_tonnages_no_div!$C$1:$Q$1,0))*$O$6*$O$7*MCF</f>
        <v>0</v>
      </c>
      <c r="P101" s="30">
        <f t="shared" si="117"/>
        <v>0</v>
      </c>
      <c r="Q101" s="9">
        <f t="shared" si="118"/>
        <v>0</v>
      </c>
      <c r="R101" s="29">
        <f>INDEX(input_tonnages_no_div!$C$2:$Q$136,MATCH($A101,input_tonnages_no_div!$A$2:$A$136,0),MATCH(R$2,input_tonnages_no_div!$C$1:$Q$1,0))*$R$6*$R$7*MCF</f>
        <v>0</v>
      </c>
      <c r="S101" s="30">
        <f t="shared" si="119"/>
        <v>0</v>
      </c>
      <c r="T101" s="9">
        <f t="shared" si="120"/>
        <v>0</v>
      </c>
      <c r="U101" s="29">
        <f>INDEX(input_tonnages_no_div!$C$2:$Q$136,MATCH($A101,input_tonnages_no_div!$A$2:$A$136,0),MATCH(U$2,input_tonnages_no_div!$C$1:$Q$1,0))*$U$6*$U$7*MCF</f>
        <v>0</v>
      </c>
      <c r="V101" s="30">
        <f t="shared" si="121"/>
        <v>0</v>
      </c>
      <c r="W101" s="9">
        <f t="shared" si="122"/>
        <v>0</v>
      </c>
      <c r="X101" s="29">
        <f>INDEX(input_tonnages_no_div!$C$2:$Q$136,MATCH($A101,input_tonnages_no_div!$A$2:$A$136,0),MATCH(X$2,input_tonnages_no_div!$C$1:$Q$1,0))*$X$6*$X$7*MCF</f>
        <v>0</v>
      </c>
      <c r="Y101" s="30">
        <f t="shared" si="148"/>
        <v>0</v>
      </c>
      <c r="Z101" s="9">
        <f t="shared" si="149"/>
        <v>0</v>
      </c>
      <c r="AA101" s="29">
        <f>INDEX(input_tonnages_no_div!$C$2:$Q$136,MATCH($A101,input_tonnages_no_div!$A$2:$A$136,0),MATCH(AA$2,input_tonnages_no_div!$C$1:$Q$1,0))*$AA$6*$AA$7*MCF</f>
        <v>0</v>
      </c>
      <c r="AB101" s="30">
        <f t="shared" si="123"/>
        <v>0</v>
      </c>
      <c r="AC101" s="9">
        <f t="shared" si="124"/>
        <v>0</v>
      </c>
      <c r="AD101" s="29">
        <f>INDEX(input_tonnages_no_div!$C$2:$Q$136,MATCH($A101,input_tonnages_no_div!$A$2:$A$136,0),MATCH(AD$2,input_tonnages_no_div!$C$1:$Q$1,0))*$AD$6*$AD$7*MCF</f>
        <v>0</v>
      </c>
      <c r="AE101" s="30">
        <f t="shared" si="125"/>
        <v>0</v>
      </c>
      <c r="AF101" s="9">
        <f t="shared" si="126"/>
        <v>0</v>
      </c>
      <c r="AG101" s="29">
        <f>INDEX(input_tonnages_no_div!$C$2:$Q$136,MATCH($A101,input_tonnages_no_div!$A$2:$A$136,0),MATCH(AG$2,input_tonnages_no_div!$C$1:$Q$1,0))*$AG$6*$AG$7*MCF</f>
        <v>0</v>
      </c>
      <c r="AH101" s="30">
        <f t="shared" si="127"/>
        <v>0</v>
      </c>
      <c r="AI101" s="9">
        <f t="shared" si="128"/>
        <v>0</v>
      </c>
      <c r="AJ101" s="29">
        <f>INDEX(input_tonnages_no_div!$C$2:$Q$136,MATCH($A101,input_tonnages_no_div!$A$2:$A$136,0),MATCH(AJ$2,input_tonnages_no_div!$C$1:$Q$1,0))*$AJ$6*$AJ$7*MCF</f>
        <v>0</v>
      </c>
      <c r="AK101" s="30">
        <f t="shared" si="129"/>
        <v>0</v>
      </c>
      <c r="AL101" s="9">
        <f t="shared" si="130"/>
        <v>0</v>
      </c>
      <c r="AM101" s="29">
        <f>INDEX(input_tonnages_no_div!$C$2:$Q$136,MATCH($A101,input_tonnages_no_div!$A$2:$A$136,0),MATCH(AM$2,input_tonnages_no_div!$C$1:$Q$1,0))*$AM$6*$AM$7*MCF</f>
        <v>0</v>
      </c>
      <c r="AN101" s="30">
        <f t="shared" si="131"/>
        <v>0</v>
      </c>
      <c r="AO101" s="9">
        <f t="shared" si="132"/>
        <v>0</v>
      </c>
      <c r="AP101" s="29">
        <f>INDEX(input_tonnages_no_div!$C$2:$Q$136,MATCH($A101,input_tonnages_no_div!$A$2:$A$136,0),MATCH(AP$2,input_tonnages_no_div!$C$1:$Q$1,0))*$AP$6*$AP$7*MCF</f>
        <v>0</v>
      </c>
      <c r="AQ101" s="30">
        <f t="shared" si="145"/>
        <v>0</v>
      </c>
      <c r="AR101" s="9">
        <f t="shared" si="150"/>
        <v>0</v>
      </c>
      <c r="AS101" s="55"/>
      <c r="AT101">
        <f t="shared" si="98"/>
        <v>89</v>
      </c>
      <c r="AU101" s="8">
        <f t="shared" si="99"/>
        <v>0</v>
      </c>
      <c r="AV101" s="8">
        <f t="shared" si="100"/>
        <v>0</v>
      </c>
      <c r="AW101" s="8">
        <f t="shared" si="101"/>
        <v>0</v>
      </c>
      <c r="AX101" s="8">
        <f t="shared" si="102"/>
        <v>0</v>
      </c>
      <c r="AY101" s="8">
        <f t="shared" si="103"/>
        <v>0</v>
      </c>
      <c r="AZ101" s="8">
        <f t="shared" si="104"/>
        <v>0</v>
      </c>
      <c r="BA101" s="8">
        <f t="shared" si="105"/>
        <v>0</v>
      </c>
      <c r="BB101" s="8">
        <f t="shared" si="106"/>
        <v>0</v>
      </c>
      <c r="BC101" s="8">
        <f t="shared" si="107"/>
        <v>0</v>
      </c>
      <c r="BD101" s="8">
        <f t="shared" si="108"/>
        <v>0</v>
      </c>
      <c r="BE101" s="8">
        <f t="shared" si="109"/>
        <v>0</v>
      </c>
      <c r="BF101" s="8">
        <f t="shared" si="110"/>
        <v>0</v>
      </c>
      <c r="BI101" s="55">
        <f t="shared" si="133"/>
        <v>0</v>
      </c>
      <c r="BJ101" s="55">
        <f t="shared" si="134"/>
        <v>0</v>
      </c>
      <c r="BK101" s="55">
        <f t="shared" si="135"/>
        <v>0</v>
      </c>
      <c r="BL101" s="55">
        <f t="shared" si="136"/>
        <v>0</v>
      </c>
      <c r="BM101" s="55">
        <f t="shared" si="137"/>
        <v>0</v>
      </c>
      <c r="BN101" s="55">
        <f t="shared" si="138"/>
        <v>0</v>
      </c>
      <c r="BO101" s="55">
        <f t="shared" si="139"/>
        <v>0</v>
      </c>
      <c r="BP101" s="55">
        <f t="shared" si="140"/>
        <v>0</v>
      </c>
      <c r="BQ101" s="55">
        <f t="shared" si="141"/>
        <v>0</v>
      </c>
      <c r="BR101" s="55">
        <f t="shared" si="142"/>
        <v>0</v>
      </c>
      <c r="BS101" s="55">
        <f t="shared" si="143"/>
        <v>0</v>
      </c>
      <c r="BT101" s="55">
        <f t="shared" si="146"/>
        <v>0</v>
      </c>
    </row>
    <row r="102" spans="1:72" x14ac:dyDescent="0.25">
      <c r="A102" s="6">
        <f>'DONNÉES '!B131</f>
        <v>90</v>
      </c>
      <c r="B102" s="8">
        <f t="shared" si="97"/>
        <v>0</v>
      </c>
      <c r="C102" s="29">
        <f>INDEX(input_tonnages_no_div!$C$2:$Q$136,MATCH($A102,input_tonnages_no_div!$A$2:$A$136,0),MATCH(C$2,input_tonnages_no_div!$C$1:$Q$1,0))*$C$6*$C$7*MCF</f>
        <v>0</v>
      </c>
      <c r="D102" s="30">
        <f t="shared" si="147"/>
        <v>0</v>
      </c>
      <c r="E102" s="9">
        <f t="shared" si="144"/>
        <v>0</v>
      </c>
      <c r="F102" s="29">
        <f>INDEX(input_tonnages_no_div!$C$2:$Q$136,MATCH($A102,input_tonnages_no_div!$A$2:$A$136,0),MATCH(F$2,input_tonnages_no_div!$C$1:$Q$1,0))*$F$6*$F$7*MCF</f>
        <v>0</v>
      </c>
      <c r="G102" s="30">
        <f t="shared" si="111"/>
        <v>0</v>
      </c>
      <c r="H102" s="9">
        <f t="shared" si="112"/>
        <v>0</v>
      </c>
      <c r="I102" s="29">
        <f>INDEX(input_tonnages_no_div!$C$2:$Q$136,MATCH($A102,input_tonnages_no_div!$A$2:$A$136,0),MATCH(I$2,input_tonnages_no_div!$C$1:$Q$1,0))*$I$6*$I$7*MCF</f>
        <v>0</v>
      </c>
      <c r="J102" s="30">
        <f t="shared" si="113"/>
        <v>0</v>
      </c>
      <c r="K102" s="9">
        <f t="shared" si="114"/>
        <v>0</v>
      </c>
      <c r="L102" s="29">
        <f>INDEX(input_tonnages_no_div!$C$2:$Q$136,MATCH($A102,input_tonnages_no_div!$A$2:$A$136,0),MATCH(L$2,input_tonnages_no_div!$C$1:$Q$1,0))*$L$6*$L$7*MCF</f>
        <v>0</v>
      </c>
      <c r="M102" s="30">
        <f t="shared" si="115"/>
        <v>0</v>
      </c>
      <c r="N102" s="9">
        <f t="shared" si="116"/>
        <v>0</v>
      </c>
      <c r="O102" s="29">
        <f>INDEX(input_tonnages_no_div!$C$2:$Q$136,MATCH($A102,input_tonnages_no_div!$A$2:$A$136,0),MATCH(O$2,input_tonnages_no_div!$C$1:$Q$1,0))*$O$6*$O$7*MCF</f>
        <v>0</v>
      </c>
      <c r="P102" s="30">
        <f t="shared" si="117"/>
        <v>0</v>
      </c>
      <c r="Q102" s="9">
        <f t="shared" si="118"/>
        <v>0</v>
      </c>
      <c r="R102" s="29">
        <f>INDEX(input_tonnages_no_div!$C$2:$Q$136,MATCH($A102,input_tonnages_no_div!$A$2:$A$136,0),MATCH(R$2,input_tonnages_no_div!$C$1:$Q$1,0))*$R$6*$R$7*MCF</f>
        <v>0</v>
      </c>
      <c r="S102" s="30">
        <f t="shared" si="119"/>
        <v>0</v>
      </c>
      <c r="T102" s="9">
        <f t="shared" si="120"/>
        <v>0</v>
      </c>
      <c r="U102" s="29">
        <f>INDEX(input_tonnages_no_div!$C$2:$Q$136,MATCH($A102,input_tonnages_no_div!$A$2:$A$136,0),MATCH(U$2,input_tonnages_no_div!$C$1:$Q$1,0))*$U$6*$U$7*MCF</f>
        <v>0</v>
      </c>
      <c r="V102" s="30">
        <f t="shared" si="121"/>
        <v>0</v>
      </c>
      <c r="W102" s="9">
        <f t="shared" si="122"/>
        <v>0</v>
      </c>
      <c r="X102" s="29">
        <f>INDEX(input_tonnages_no_div!$C$2:$Q$136,MATCH($A102,input_tonnages_no_div!$A$2:$A$136,0),MATCH(X$2,input_tonnages_no_div!$C$1:$Q$1,0))*$X$6*$X$7*MCF</f>
        <v>0</v>
      </c>
      <c r="Y102" s="30">
        <f t="shared" si="148"/>
        <v>0</v>
      </c>
      <c r="Z102" s="9">
        <f t="shared" si="149"/>
        <v>0</v>
      </c>
      <c r="AA102" s="29">
        <f>INDEX(input_tonnages_no_div!$C$2:$Q$136,MATCH($A102,input_tonnages_no_div!$A$2:$A$136,0),MATCH(AA$2,input_tonnages_no_div!$C$1:$Q$1,0))*$AA$6*$AA$7*MCF</f>
        <v>0</v>
      </c>
      <c r="AB102" s="30">
        <f t="shared" si="123"/>
        <v>0</v>
      </c>
      <c r="AC102" s="9">
        <f t="shared" si="124"/>
        <v>0</v>
      </c>
      <c r="AD102" s="29">
        <f>INDEX(input_tonnages_no_div!$C$2:$Q$136,MATCH($A102,input_tonnages_no_div!$A$2:$A$136,0),MATCH(AD$2,input_tonnages_no_div!$C$1:$Q$1,0))*$AD$6*$AD$7*MCF</f>
        <v>0</v>
      </c>
      <c r="AE102" s="30">
        <f t="shared" si="125"/>
        <v>0</v>
      </c>
      <c r="AF102" s="9">
        <f t="shared" si="126"/>
        <v>0</v>
      </c>
      <c r="AG102" s="29">
        <f>INDEX(input_tonnages_no_div!$C$2:$Q$136,MATCH($A102,input_tonnages_no_div!$A$2:$A$136,0),MATCH(AG$2,input_tonnages_no_div!$C$1:$Q$1,0))*$AG$6*$AG$7*MCF</f>
        <v>0</v>
      </c>
      <c r="AH102" s="30">
        <f t="shared" si="127"/>
        <v>0</v>
      </c>
      <c r="AI102" s="9">
        <f t="shared" si="128"/>
        <v>0</v>
      </c>
      <c r="AJ102" s="29">
        <f>INDEX(input_tonnages_no_div!$C$2:$Q$136,MATCH($A102,input_tonnages_no_div!$A$2:$A$136,0),MATCH(AJ$2,input_tonnages_no_div!$C$1:$Q$1,0))*$AJ$6*$AJ$7*MCF</f>
        <v>0</v>
      </c>
      <c r="AK102" s="30">
        <f t="shared" si="129"/>
        <v>0</v>
      </c>
      <c r="AL102" s="9">
        <f t="shared" si="130"/>
        <v>0</v>
      </c>
      <c r="AM102" s="29">
        <f>INDEX(input_tonnages_no_div!$C$2:$Q$136,MATCH($A102,input_tonnages_no_div!$A$2:$A$136,0),MATCH(AM$2,input_tonnages_no_div!$C$1:$Q$1,0))*$AM$6*$AM$7*MCF</f>
        <v>0</v>
      </c>
      <c r="AN102" s="30">
        <f t="shared" si="131"/>
        <v>0</v>
      </c>
      <c r="AO102" s="9">
        <f t="shared" si="132"/>
        <v>0</v>
      </c>
      <c r="AP102" s="29">
        <f>INDEX(input_tonnages_no_div!$C$2:$Q$136,MATCH($A102,input_tonnages_no_div!$A$2:$A$136,0),MATCH(AP$2,input_tonnages_no_div!$C$1:$Q$1,0))*$AP$6*$AP$7*MCF</f>
        <v>0</v>
      </c>
      <c r="AQ102" s="30">
        <f t="shared" si="145"/>
        <v>0</v>
      </c>
      <c r="AR102" s="9">
        <f t="shared" si="150"/>
        <v>0</v>
      </c>
      <c r="AS102" s="55"/>
      <c r="AT102">
        <f t="shared" si="98"/>
        <v>90</v>
      </c>
      <c r="AU102" s="8">
        <f t="shared" si="99"/>
        <v>0</v>
      </c>
      <c r="AV102" s="8">
        <f t="shared" si="100"/>
        <v>0</v>
      </c>
      <c r="AW102" s="8">
        <f t="shared" si="101"/>
        <v>0</v>
      </c>
      <c r="AX102" s="8">
        <f t="shared" si="102"/>
        <v>0</v>
      </c>
      <c r="AY102" s="8">
        <f t="shared" si="103"/>
        <v>0</v>
      </c>
      <c r="AZ102" s="8">
        <f t="shared" si="104"/>
        <v>0</v>
      </c>
      <c r="BA102" s="8">
        <f t="shared" si="105"/>
        <v>0</v>
      </c>
      <c r="BB102" s="8">
        <f t="shared" si="106"/>
        <v>0</v>
      </c>
      <c r="BC102" s="8">
        <f t="shared" si="107"/>
        <v>0</v>
      </c>
      <c r="BD102" s="8">
        <f t="shared" si="108"/>
        <v>0</v>
      </c>
      <c r="BE102" s="8">
        <f t="shared" si="109"/>
        <v>0</v>
      </c>
      <c r="BF102" s="8">
        <f t="shared" si="110"/>
        <v>0</v>
      </c>
      <c r="BI102" s="55">
        <f t="shared" si="133"/>
        <v>0</v>
      </c>
      <c r="BJ102" s="55">
        <f t="shared" si="134"/>
        <v>0</v>
      </c>
      <c r="BK102" s="55">
        <f t="shared" si="135"/>
        <v>0</v>
      </c>
      <c r="BL102" s="55">
        <f t="shared" si="136"/>
        <v>0</v>
      </c>
      <c r="BM102" s="55">
        <f t="shared" si="137"/>
        <v>0</v>
      </c>
      <c r="BN102" s="55">
        <f t="shared" si="138"/>
        <v>0</v>
      </c>
      <c r="BO102" s="55">
        <f t="shared" si="139"/>
        <v>0</v>
      </c>
      <c r="BP102" s="55">
        <f t="shared" si="140"/>
        <v>0</v>
      </c>
      <c r="BQ102" s="55">
        <f t="shared" si="141"/>
        <v>0</v>
      </c>
      <c r="BR102" s="55">
        <f t="shared" si="142"/>
        <v>0</v>
      </c>
      <c r="BS102" s="55">
        <f t="shared" si="143"/>
        <v>0</v>
      </c>
      <c r="BT102" s="55">
        <f t="shared" si="146"/>
        <v>0</v>
      </c>
    </row>
    <row r="103" spans="1:72" x14ac:dyDescent="0.25">
      <c r="A103" s="6">
        <f>'DONNÉES '!B132</f>
        <v>91</v>
      </c>
      <c r="B103" s="8">
        <f t="shared" si="97"/>
        <v>0</v>
      </c>
      <c r="C103" s="29">
        <f>INDEX(input_tonnages_no_div!$C$2:$Q$136,MATCH($A103,input_tonnages_no_div!$A$2:$A$136,0),MATCH(C$2,input_tonnages_no_div!$C$1:$Q$1,0))*$C$6*$C$7*MCF</f>
        <v>0</v>
      </c>
      <c r="D103" s="30">
        <f t="shared" si="147"/>
        <v>0</v>
      </c>
      <c r="E103" s="9">
        <f t="shared" si="144"/>
        <v>0</v>
      </c>
      <c r="F103" s="29">
        <f>INDEX(input_tonnages_no_div!$C$2:$Q$136,MATCH($A103,input_tonnages_no_div!$A$2:$A$136,0),MATCH(F$2,input_tonnages_no_div!$C$1:$Q$1,0))*$F$6*$F$7*MCF</f>
        <v>0</v>
      </c>
      <c r="G103" s="30">
        <f t="shared" si="111"/>
        <v>0</v>
      </c>
      <c r="H103" s="9">
        <f t="shared" si="112"/>
        <v>0</v>
      </c>
      <c r="I103" s="29">
        <f>INDEX(input_tonnages_no_div!$C$2:$Q$136,MATCH($A103,input_tonnages_no_div!$A$2:$A$136,0),MATCH(I$2,input_tonnages_no_div!$C$1:$Q$1,0))*$I$6*$I$7*MCF</f>
        <v>0</v>
      </c>
      <c r="J103" s="30">
        <f t="shared" si="113"/>
        <v>0</v>
      </c>
      <c r="K103" s="9">
        <f t="shared" si="114"/>
        <v>0</v>
      </c>
      <c r="L103" s="29">
        <f>INDEX(input_tonnages_no_div!$C$2:$Q$136,MATCH($A103,input_tonnages_no_div!$A$2:$A$136,0),MATCH(L$2,input_tonnages_no_div!$C$1:$Q$1,0))*$L$6*$L$7*MCF</f>
        <v>0</v>
      </c>
      <c r="M103" s="30">
        <f t="shared" si="115"/>
        <v>0</v>
      </c>
      <c r="N103" s="9">
        <f t="shared" si="116"/>
        <v>0</v>
      </c>
      <c r="O103" s="29">
        <f>INDEX(input_tonnages_no_div!$C$2:$Q$136,MATCH($A103,input_tonnages_no_div!$A$2:$A$136,0),MATCH(O$2,input_tonnages_no_div!$C$1:$Q$1,0))*$O$6*$O$7*MCF</f>
        <v>0</v>
      </c>
      <c r="P103" s="30">
        <f t="shared" si="117"/>
        <v>0</v>
      </c>
      <c r="Q103" s="9">
        <f t="shared" si="118"/>
        <v>0</v>
      </c>
      <c r="R103" s="29">
        <f>INDEX(input_tonnages_no_div!$C$2:$Q$136,MATCH($A103,input_tonnages_no_div!$A$2:$A$136,0),MATCH(R$2,input_tonnages_no_div!$C$1:$Q$1,0))*$R$6*$R$7*MCF</f>
        <v>0</v>
      </c>
      <c r="S103" s="30">
        <f t="shared" si="119"/>
        <v>0</v>
      </c>
      <c r="T103" s="9">
        <f t="shared" si="120"/>
        <v>0</v>
      </c>
      <c r="U103" s="29">
        <f>INDEX(input_tonnages_no_div!$C$2:$Q$136,MATCH($A103,input_tonnages_no_div!$A$2:$A$136,0),MATCH(U$2,input_tonnages_no_div!$C$1:$Q$1,0))*$U$6*$U$7*MCF</f>
        <v>0</v>
      </c>
      <c r="V103" s="30">
        <f t="shared" si="121"/>
        <v>0</v>
      </c>
      <c r="W103" s="9">
        <f t="shared" si="122"/>
        <v>0</v>
      </c>
      <c r="X103" s="29">
        <f>INDEX(input_tonnages_no_div!$C$2:$Q$136,MATCH($A103,input_tonnages_no_div!$A$2:$A$136,0),MATCH(X$2,input_tonnages_no_div!$C$1:$Q$1,0))*$X$6*$X$7*MCF</f>
        <v>0</v>
      </c>
      <c r="Y103" s="30">
        <f t="shared" si="148"/>
        <v>0</v>
      </c>
      <c r="Z103" s="9">
        <f t="shared" si="149"/>
        <v>0</v>
      </c>
      <c r="AA103" s="29">
        <f>INDEX(input_tonnages_no_div!$C$2:$Q$136,MATCH($A103,input_tonnages_no_div!$A$2:$A$136,0),MATCH(AA$2,input_tonnages_no_div!$C$1:$Q$1,0))*$AA$6*$AA$7*MCF</f>
        <v>0</v>
      </c>
      <c r="AB103" s="30">
        <f t="shared" si="123"/>
        <v>0</v>
      </c>
      <c r="AC103" s="9">
        <f t="shared" si="124"/>
        <v>0</v>
      </c>
      <c r="AD103" s="29">
        <f>INDEX(input_tonnages_no_div!$C$2:$Q$136,MATCH($A103,input_tonnages_no_div!$A$2:$A$136,0),MATCH(AD$2,input_tonnages_no_div!$C$1:$Q$1,0))*$AD$6*$AD$7*MCF</f>
        <v>0</v>
      </c>
      <c r="AE103" s="30">
        <f t="shared" si="125"/>
        <v>0</v>
      </c>
      <c r="AF103" s="9">
        <f t="shared" si="126"/>
        <v>0</v>
      </c>
      <c r="AG103" s="29">
        <f>INDEX(input_tonnages_no_div!$C$2:$Q$136,MATCH($A103,input_tonnages_no_div!$A$2:$A$136,0),MATCH(AG$2,input_tonnages_no_div!$C$1:$Q$1,0))*$AG$6*$AG$7*MCF</f>
        <v>0</v>
      </c>
      <c r="AH103" s="30">
        <f t="shared" si="127"/>
        <v>0</v>
      </c>
      <c r="AI103" s="9">
        <f t="shared" si="128"/>
        <v>0</v>
      </c>
      <c r="AJ103" s="29">
        <f>INDEX(input_tonnages_no_div!$C$2:$Q$136,MATCH($A103,input_tonnages_no_div!$A$2:$A$136,0),MATCH(AJ$2,input_tonnages_no_div!$C$1:$Q$1,0))*$AJ$6*$AJ$7*MCF</f>
        <v>0</v>
      </c>
      <c r="AK103" s="30">
        <f t="shared" si="129"/>
        <v>0</v>
      </c>
      <c r="AL103" s="9">
        <f t="shared" si="130"/>
        <v>0</v>
      </c>
      <c r="AM103" s="29">
        <f>INDEX(input_tonnages_no_div!$C$2:$Q$136,MATCH($A103,input_tonnages_no_div!$A$2:$A$136,0),MATCH(AM$2,input_tonnages_no_div!$C$1:$Q$1,0))*$AM$6*$AM$7*MCF</f>
        <v>0</v>
      </c>
      <c r="AN103" s="30">
        <f t="shared" si="131"/>
        <v>0</v>
      </c>
      <c r="AO103" s="9">
        <f t="shared" si="132"/>
        <v>0</v>
      </c>
      <c r="AP103" s="29">
        <f>INDEX(input_tonnages_no_div!$C$2:$Q$136,MATCH($A103,input_tonnages_no_div!$A$2:$A$136,0),MATCH(AP$2,input_tonnages_no_div!$C$1:$Q$1,0))*$AP$6*$AP$7*MCF</f>
        <v>0</v>
      </c>
      <c r="AQ103" s="30">
        <f t="shared" si="145"/>
        <v>0</v>
      </c>
      <c r="AR103" s="9">
        <f t="shared" si="150"/>
        <v>0</v>
      </c>
      <c r="AS103" s="55"/>
      <c r="AT103">
        <f t="shared" si="98"/>
        <v>91</v>
      </c>
      <c r="AU103" s="8">
        <f t="shared" si="99"/>
        <v>0</v>
      </c>
      <c r="AV103" s="8">
        <f t="shared" si="100"/>
        <v>0</v>
      </c>
      <c r="AW103" s="8">
        <f t="shared" si="101"/>
        <v>0</v>
      </c>
      <c r="AX103" s="8">
        <f t="shared" si="102"/>
        <v>0</v>
      </c>
      <c r="AY103" s="8">
        <f t="shared" si="103"/>
        <v>0</v>
      </c>
      <c r="AZ103" s="8">
        <f t="shared" si="104"/>
        <v>0</v>
      </c>
      <c r="BA103" s="8">
        <f t="shared" si="105"/>
        <v>0</v>
      </c>
      <c r="BB103" s="8">
        <f t="shared" si="106"/>
        <v>0</v>
      </c>
      <c r="BC103" s="8">
        <f t="shared" si="107"/>
        <v>0</v>
      </c>
      <c r="BD103" s="8">
        <f t="shared" si="108"/>
        <v>0</v>
      </c>
      <c r="BE103" s="8">
        <f t="shared" si="109"/>
        <v>0</v>
      </c>
      <c r="BF103" s="8">
        <f t="shared" si="110"/>
        <v>0</v>
      </c>
      <c r="BI103" s="55">
        <f t="shared" si="133"/>
        <v>0</v>
      </c>
      <c r="BJ103" s="55">
        <f t="shared" si="134"/>
        <v>0</v>
      </c>
      <c r="BK103" s="55">
        <f t="shared" si="135"/>
        <v>0</v>
      </c>
      <c r="BL103" s="55">
        <f t="shared" si="136"/>
        <v>0</v>
      </c>
      <c r="BM103" s="55">
        <f t="shared" si="137"/>
        <v>0</v>
      </c>
      <c r="BN103" s="55">
        <f t="shared" si="138"/>
        <v>0</v>
      </c>
      <c r="BO103" s="55">
        <f t="shared" si="139"/>
        <v>0</v>
      </c>
      <c r="BP103" s="55">
        <f t="shared" si="140"/>
        <v>0</v>
      </c>
      <c r="BQ103" s="55">
        <f t="shared" si="141"/>
        <v>0</v>
      </c>
      <c r="BR103" s="55">
        <f t="shared" si="142"/>
        <v>0</v>
      </c>
      <c r="BS103" s="55">
        <f t="shared" si="143"/>
        <v>0</v>
      </c>
      <c r="BT103" s="55">
        <f t="shared" si="146"/>
        <v>0</v>
      </c>
    </row>
    <row r="104" spans="1:72" x14ac:dyDescent="0.25">
      <c r="A104" s="6">
        <f>'DONNÉES '!B133</f>
        <v>92</v>
      </c>
      <c r="B104" s="8">
        <f t="shared" si="97"/>
        <v>0</v>
      </c>
      <c r="C104" s="29">
        <f>INDEX(input_tonnages_no_div!$C$2:$Q$136,MATCH($A104,input_tonnages_no_div!$A$2:$A$136,0),MATCH(C$2,input_tonnages_no_div!$C$1:$Q$1,0))*$C$6*$C$7*MCF</f>
        <v>0</v>
      </c>
      <c r="D104" s="30">
        <f t="shared" si="147"/>
        <v>0</v>
      </c>
      <c r="E104" s="9">
        <f t="shared" si="144"/>
        <v>0</v>
      </c>
      <c r="F104" s="29">
        <f>INDEX(input_tonnages_no_div!$C$2:$Q$136,MATCH($A104,input_tonnages_no_div!$A$2:$A$136,0),MATCH(F$2,input_tonnages_no_div!$C$1:$Q$1,0))*$F$6*$F$7*MCF</f>
        <v>0</v>
      </c>
      <c r="G104" s="30">
        <f t="shared" si="111"/>
        <v>0</v>
      </c>
      <c r="H104" s="9">
        <f t="shared" si="112"/>
        <v>0</v>
      </c>
      <c r="I104" s="29">
        <f>INDEX(input_tonnages_no_div!$C$2:$Q$136,MATCH($A104,input_tonnages_no_div!$A$2:$A$136,0),MATCH(I$2,input_tonnages_no_div!$C$1:$Q$1,0))*$I$6*$I$7*MCF</f>
        <v>0</v>
      </c>
      <c r="J104" s="30">
        <f t="shared" si="113"/>
        <v>0</v>
      </c>
      <c r="K104" s="9">
        <f t="shared" si="114"/>
        <v>0</v>
      </c>
      <c r="L104" s="29">
        <f>INDEX(input_tonnages_no_div!$C$2:$Q$136,MATCH($A104,input_tonnages_no_div!$A$2:$A$136,0),MATCH(L$2,input_tonnages_no_div!$C$1:$Q$1,0))*$L$6*$L$7*MCF</f>
        <v>0</v>
      </c>
      <c r="M104" s="30">
        <f t="shared" si="115"/>
        <v>0</v>
      </c>
      <c r="N104" s="9">
        <f t="shared" si="116"/>
        <v>0</v>
      </c>
      <c r="O104" s="29">
        <f>INDEX(input_tonnages_no_div!$C$2:$Q$136,MATCH($A104,input_tonnages_no_div!$A$2:$A$136,0),MATCH(O$2,input_tonnages_no_div!$C$1:$Q$1,0))*$O$6*$O$7*MCF</f>
        <v>0</v>
      </c>
      <c r="P104" s="30">
        <f t="shared" si="117"/>
        <v>0</v>
      </c>
      <c r="Q104" s="9">
        <f t="shared" si="118"/>
        <v>0</v>
      </c>
      <c r="R104" s="29">
        <f>INDEX(input_tonnages_no_div!$C$2:$Q$136,MATCH($A104,input_tonnages_no_div!$A$2:$A$136,0),MATCH(R$2,input_tonnages_no_div!$C$1:$Q$1,0))*$R$6*$R$7*MCF</f>
        <v>0</v>
      </c>
      <c r="S104" s="30">
        <f t="shared" si="119"/>
        <v>0</v>
      </c>
      <c r="T104" s="9">
        <f t="shared" si="120"/>
        <v>0</v>
      </c>
      <c r="U104" s="29">
        <f>INDEX(input_tonnages_no_div!$C$2:$Q$136,MATCH($A104,input_tonnages_no_div!$A$2:$A$136,0),MATCH(U$2,input_tonnages_no_div!$C$1:$Q$1,0))*$U$6*$U$7*MCF</f>
        <v>0</v>
      </c>
      <c r="V104" s="30">
        <f t="shared" si="121"/>
        <v>0</v>
      </c>
      <c r="W104" s="9">
        <f t="shared" si="122"/>
        <v>0</v>
      </c>
      <c r="X104" s="29">
        <f>INDEX(input_tonnages_no_div!$C$2:$Q$136,MATCH($A104,input_tonnages_no_div!$A$2:$A$136,0),MATCH(X$2,input_tonnages_no_div!$C$1:$Q$1,0))*$X$6*$X$7*MCF</f>
        <v>0</v>
      </c>
      <c r="Y104" s="30">
        <f t="shared" si="148"/>
        <v>0</v>
      </c>
      <c r="Z104" s="9">
        <f t="shared" si="149"/>
        <v>0</v>
      </c>
      <c r="AA104" s="29">
        <f>INDEX(input_tonnages_no_div!$C$2:$Q$136,MATCH($A104,input_tonnages_no_div!$A$2:$A$136,0),MATCH(AA$2,input_tonnages_no_div!$C$1:$Q$1,0))*$AA$6*$AA$7*MCF</f>
        <v>0</v>
      </c>
      <c r="AB104" s="30">
        <f t="shared" si="123"/>
        <v>0</v>
      </c>
      <c r="AC104" s="9">
        <f t="shared" si="124"/>
        <v>0</v>
      </c>
      <c r="AD104" s="29">
        <f>INDEX(input_tonnages_no_div!$C$2:$Q$136,MATCH($A104,input_tonnages_no_div!$A$2:$A$136,0),MATCH(AD$2,input_tonnages_no_div!$C$1:$Q$1,0))*$AD$6*$AD$7*MCF</f>
        <v>0</v>
      </c>
      <c r="AE104" s="30">
        <f t="shared" si="125"/>
        <v>0</v>
      </c>
      <c r="AF104" s="9">
        <f t="shared" si="126"/>
        <v>0</v>
      </c>
      <c r="AG104" s="29">
        <f>INDEX(input_tonnages_no_div!$C$2:$Q$136,MATCH($A104,input_tonnages_no_div!$A$2:$A$136,0),MATCH(AG$2,input_tonnages_no_div!$C$1:$Q$1,0))*$AG$6*$AG$7*MCF</f>
        <v>0</v>
      </c>
      <c r="AH104" s="30">
        <f t="shared" si="127"/>
        <v>0</v>
      </c>
      <c r="AI104" s="9">
        <f t="shared" si="128"/>
        <v>0</v>
      </c>
      <c r="AJ104" s="29">
        <f>INDEX(input_tonnages_no_div!$C$2:$Q$136,MATCH($A104,input_tonnages_no_div!$A$2:$A$136,0),MATCH(AJ$2,input_tonnages_no_div!$C$1:$Q$1,0))*$AJ$6*$AJ$7*MCF</f>
        <v>0</v>
      </c>
      <c r="AK104" s="30">
        <f t="shared" si="129"/>
        <v>0</v>
      </c>
      <c r="AL104" s="9">
        <f t="shared" si="130"/>
        <v>0</v>
      </c>
      <c r="AM104" s="29">
        <f>INDEX(input_tonnages_no_div!$C$2:$Q$136,MATCH($A104,input_tonnages_no_div!$A$2:$A$136,0),MATCH(AM$2,input_tonnages_no_div!$C$1:$Q$1,0))*$AM$6*$AM$7*MCF</f>
        <v>0</v>
      </c>
      <c r="AN104" s="30">
        <f t="shared" si="131"/>
        <v>0</v>
      </c>
      <c r="AO104" s="9">
        <f t="shared" si="132"/>
        <v>0</v>
      </c>
      <c r="AP104" s="29">
        <f>INDEX(input_tonnages_no_div!$C$2:$Q$136,MATCH($A104,input_tonnages_no_div!$A$2:$A$136,0),MATCH(AP$2,input_tonnages_no_div!$C$1:$Q$1,0))*$AP$6*$AP$7*MCF</f>
        <v>0</v>
      </c>
      <c r="AQ104" s="30">
        <f t="shared" si="145"/>
        <v>0</v>
      </c>
      <c r="AR104" s="9">
        <f t="shared" si="150"/>
        <v>0</v>
      </c>
      <c r="AS104" s="55"/>
      <c r="AT104">
        <f t="shared" si="98"/>
        <v>92</v>
      </c>
      <c r="AU104" s="8">
        <f t="shared" si="99"/>
        <v>0</v>
      </c>
      <c r="AV104" s="8">
        <f t="shared" si="100"/>
        <v>0</v>
      </c>
      <c r="AW104" s="8">
        <f t="shared" si="101"/>
        <v>0</v>
      </c>
      <c r="AX104" s="8">
        <f t="shared" si="102"/>
        <v>0</v>
      </c>
      <c r="AY104" s="8">
        <f t="shared" si="103"/>
        <v>0</v>
      </c>
      <c r="AZ104" s="8">
        <f t="shared" si="104"/>
        <v>0</v>
      </c>
      <c r="BA104" s="8">
        <f t="shared" si="105"/>
        <v>0</v>
      </c>
      <c r="BB104" s="8">
        <f t="shared" si="106"/>
        <v>0</v>
      </c>
      <c r="BC104" s="8">
        <f t="shared" si="107"/>
        <v>0</v>
      </c>
      <c r="BD104" s="8">
        <f t="shared" si="108"/>
        <v>0</v>
      </c>
      <c r="BE104" s="8">
        <f t="shared" si="109"/>
        <v>0</v>
      </c>
      <c r="BF104" s="8">
        <f t="shared" si="110"/>
        <v>0</v>
      </c>
      <c r="BI104" s="55">
        <f t="shared" si="133"/>
        <v>0</v>
      </c>
      <c r="BJ104" s="55">
        <f t="shared" si="134"/>
        <v>0</v>
      </c>
      <c r="BK104" s="55">
        <f t="shared" si="135"/>
        <v>0</v>
      </c>
      <c r="BL104" s="55">
        <f t="shared" si="136"/>
        <v>0</v>
      </c>
      <c r="BM104" s="55">
        <f t="shared" si="137"/>
        <v>0</v>
      </c>
      <c r="BN104" s="55">
        <f t="shared" si="138"/>
        <v>0</v>
      </c>
      <c r="BO104" s="55">
        <f t="shared" si="139"/>
        <v>0</v>
      </c>
      <c r="BP104" s="55">
        <f t="shared" si="140"/>
        <v>0</v>
      </c>
      <c r="BQ104" s="55">
        <f t="shared" si="141"/>
        <v>0</v>
      </c>
      <c r="BR104" s="55">
        <f t="shared" si="142"/>
        <v>0</v>
      </c>
      <c r="BS104" s="55">
        <f t="shared" si="143"/>
        <v>0</v>
      </c>
      <c r="BT104" s="55">
        <f t="shared" si="146"/>
        <v>0</v>
      </c>
    </row>
    <row r="105" spans="1:72" x14ac:dyDescent="0.25">
      <c r="A105" s="6">
        <f>'DONNÉES '!B134</f>
        <v>93</v>
      </c>
      <c r="B105" s="8">
        <f t="shared" si="97"/>
        <v>0</v>
      </c>
      <c r="C105" s="29">
        <f>INDEX(input_tonnages_no_div!$C$2:$Q$136,MATCH($A105,input_tonnages_no_div!$A$2:$A$136,0),MATCH(C$2,input_tonnages_no_div!$C$1:$Q$1,0))*$C$6*$C$7*MCF</f>
        <v>0</v>
      </c>
      <c r="D105" s="30">
        <f t="shared" si="147"/>
        <v>0</v>
      </c>
      <c r="E105" s="9">
        <f>D104*(1-E$5)</f>
        <v>0</v>
      </c>
      <c r="F105" s="29">
        <f>INDEX(input_tonnages_no_div!$C$2:$Q$136,MATCH($A105,input_tonnages_no_div!$A$2:$A$136,0),MATCH(F$2,input_tonnages_no_div!$C$1:$Q$1,0))*$F$6*$F$7*MCF</f>
        <v>0</v>
      </c>
      <c r="G105" s="30">
        <f t="shared" si="111"/>
        <v>0</v>
      </c>
      <c r="H105" s="9">
        <f t="shared" si="112"/>
        <v>0</v>
      </c>
      <c r="I105" s="29">
        <f>INDEX(input_tonnages_no_div!$C$2:$Q$136,MATCH($A105,input_tonnages_no_div!$A$2:$A$136,0),MATCH(I$2,input_tonnages_no_div!$C$1:$Q$1,0))*$I$6*$I$7*MCF</f>
        <v>0</v>
      </c>
      <c r="J105" s="30">
        <f t="shared" si="113"/>
        <v>0</v>
      </c>
      <c r="K105" s="9">
        <f t="shared" si="114"/>
        <v>0</v>
      </c>
      <c r="L105" s="29">
        <f>INDEX(input_tonnages_no_div!$C$2:$Q$136,MATCH($A105,input_tonnages_no_div!$A$2:$A$136,0),MATCH(L$2,input_tonnages_no_div!$C$1:$Q$1,0))*$L$6*$L$7*MCF</f>
        <v>0</v>
      </c>
      <c r="M105" s="30">
        <f t="shared" si="115"/>
        <v>0</v>
      </c>
      <c r="N105" s="9">
        <f t="shared" si="116"/>
        <v>0</v>
      </c>
      <c r="O105" s="29">
        <f>INDEX(input_tonnages_no_div!$C$2:$Q$136,MATCH($A105,input_tonnages_no_div!$A$2:$A$136,0),MATCH(O$2,input_tonnages_no_div!$C$1:$Q$1,0))*$O$6*$O$7*MCF</f>
        <v>0</v>
      </c>
      <c r="P105" s="30">
        <f t="shared" si="117"/>
        <v>0</v>
      </c>
      <c r="Q105" s="9">
        <f t="shared" si="118"/>
        <v>0</v>
      </c>
      <c r="R105" s="29">
        <f>INDEX(input_tonnages_no_div!$C$2:$Q$136,MATCH($A105,input_tonnages_no_div!$A$2:$A$136,0),MATCH(R$2,input_tonnages_no_div!$C$1:$Q$1,0))*$R$6*$R$7*MCF</f>
        <v>0</v>
      </c>
      <c r="S105" s="30">
        <f t="shared" si="119"/>
        <v>0</v>
      </c>
      <c r="T105" s="9">
        <f t="shared" si="120"/>
        <v>0</v>
      </c>
      <c r="U105" s="29">
        <f>INDEX(input_tonnages_no_div!$C$2:$Q$136,MATCH($A105,input_tonnages_no_div!$A$2:$A$136,0),MATCH(U$2,input_tonnages_no_div!$C$1:$Q$1,0))*$U$6*$U$7*MCF</f>
        <v>0</v>
      </c>
      <c r="V105" s="30">
        <f t="shared" si="121"/>
        <v>0</v>
      </c>
      <c r="W105" s="9">
        <f t="shared" si="122"/>
        <v>0</v>
      </c>
      <c r="X105" s="29">
        <f>INDEX(input_tonnages_no_div!$C$2:$Q$136,MATCH($A105,input_tonnages_no_div!$A$2:$A$136,0),MATCH(X$2,input_tonnages_no_div!$C$1:$Q$1,0))*$X$6*$X$7*MCF</f>
        <v>0</v>
      </c>
      <c r="Y105" s="30">
        <f t="shared" si="148"/>
        <v>0</v>
      </c>
      <c r="Z105" s="9">
        <f t="shared" si="149"/>
        <v>0</v>
      </c>
      <c r="AA105" s="29">
        <f>INDEX(input_tonnages_no_div!$C$2:$Q$136,MATCH($A105,input_tonnages_no_div!$A$2:$A$136,0),MATCH(AA$2,input_tonnages_no_div!$C$1:$Q$1,0))*$AA$6*$AA$7*MCF</f>
        <v>0</v>
      </c>
      <c r="AB105" s="30">
        <f t="shared" si="123"/>
        <v>0</v>
      </c>
      <c r="AC105" s="9">
        <f t="shared" si="124"/>
        <v>0</v>
      </c>
      <c r="AD105" s="29">
        <f>INDEX(input_tonnages_no_div!$C$2:$Q$136,MATCH($A105,input_tonnages_no_div!$A$2:$A$136,0),MATCH(AD$2,input_tonnages_no_div!$C$1:$Q$1,0))*$AD$6*$AD$7*MCF</f>
        <v>0</v>
      </c>
      <c r="AE105" s="30">
        <f t="shared" si="125"/>
        <v>0</v>
      </c>
      <c r="AF105" s="9">
        <f t="shared" si="126"/>
        <v>0</v>
      </c>
      <c r="AG105" s="29">
        <f>INDEX(input_tonnages_no_div!$C$2:$Q$136,MATCH($A105,input_tonnages_no_div!$A$2:$A$136,0),MATCH(AG$2,input_tonnages_no_div!$C$1:$Q$1,0))*$AG$6*$AG$7*MCF</f>
        <v>0</v>
      </c>
      <c r="AH105" s="30">
        <f t="shared" si="127"/>
        <v>0</v>
      </c>
      <c r="AI105" s="9">
        <f t="shared" si="128"/>
        <v>0</v>
      </c>
      <c r="AJ105" s="29">
        <f>INDEX(input_tonnages_no_div!$C$2:$Q$136,MATCH($A105,input_tonnages_no_div!$A$2:$A$136,0),MATCH(AJ$2,input_tonnages_no_div!$C$1:$Q$1,0))*$AJ$6*$AJ$7*MCF</f>
        <v>0</v>
      </c>
      <c r="AK105" s="30">
        <f t="shared" si="129"/>
        <v>0</v>
      </c>
      <c r="AL105" s="9">
        <f t="shared" si="130"/>
        <v>0</v>
      </c>
      <c r="AM105" s="29">
        <f>INDEX(input_tonnages_no_div!$C$2:$Q$136,MATCH($A105,input_tonnages_no_div!$A$2:$A$136,0),MATCH(AM$2,input_tonnages_no_div!$C$1:$Q$1,0))*$AM$6*$AM$7*MCF</f>
        <v>0</v>
      </c>
      <c r="AN105" s="30">
        <f t="shared" si="131"/>
        <v>0</v>
      </c>
      <c r="AO105" s="9">
        <f t="shared" si="132"/>
        <v>0</v>
      </c>
      <c r="AP105" s="29">
        <f>INDEX(input_tonnages_no_div!$C$2:$Q$136,MATCH($A105,input_tonnages_no_div!$A$2:$A$136,0),MATCH(AP$2,input_tonnages_no_div!$C$1:$Q$1,0))*$AP$6*$AP$7*MCF</f>
        <v>0</v>
      </c>
      <c r="AQ105" s="30">
        <f t="shared" si="145"/>
        <v>0</v>
      </c>
      <c r="AR105" s="9">
        <f t="shared" si="150"/>
        <v>0</v>
      </c>
      <c r="AS105" s="55"/>
      <c r="AT105">
        <f t="shared" si="98"/>
        <v>93</v>
      </c>
      <c r="AU105" s="8">
        <f t="shared" si="99"/>
        <v>0</v>
      </c>
      <c r="AV105" s="8">
        <f t="shared" si="100"/>
        <v>0</v>
      </c>
      <c r="AW105" s="8">
        <f t="shared" si="101"/>
        <v>0</v>
      </c>
      <c r="AX105" s="8">
        <f t="shared" si="102"/>
        <v>0</v>
      </c>
      <c r="AY105" s="8">
        <f t="shared" si="103"/>
        <v>0</v>
      </c>
      <c r="AZ105" s="8">
        <f t="shared" si="104"/>
        <v>0</v>
      </c>
      <c r="BA105" s="8">
        <f t="shared" si="105"/>
        <v>0</v>
      </c>
      <c r="BB105" s="8">
        <f t="shared" si="106"/>
        <v>0</v>
      </c>
      <c r="BC105" s="8">
        <f t="shared" si="107"/>
        <v>0</v>
      </c>
      <c r="BD105" s="8">
        <f t="shared" si="108"/>
        <v>0</v>
      </c>
      <c r="BE105" s="8">
        <f t="shared" si="109"/>
        <v>0</v>
      </c>
      <c r="BF105" s="8">
        <f t="shared" si="110"/>
        <v>0</v>
      </c>
      <c r="BI105" s="55">
        <f t="shared" si="133"/>
        <v>0</v>
      </c>
      <c r="BJ105" s="55">
        <f t="shared" si="134"/>
        <v>0</v>
      </c>
      <c r="BK105" s="55">
        <f t="shared" si="135"/>
        <v>0</v>
      </c>
      <c r="BL105" s="55">
        <f t="shared" si="136"/>
        <v>0</v>
      </c>
      <c r="BM105" s="55">
        <f t="shared" si="137"/>
        <v>0</v>
      </c>
      <c r="BN105" s="55">
        <f t="shared" si="138"/>
        <v>0</v>
      </c>
      <c r="BO105" s="55">
        <f t="shared" si="139"/>
        <v>0</v>
      </c>
      <c r="BP105" s="55">
        <f t="shared" si="140"/>
        <v>0</v>
      </c>
      <c r="BQ105" s="55">
        <f t="shared" si="141"/>
        <v>0</v>
      </c>
      <c r="BR105" s="55">
        <f t="shared" si="142"/>
        <v>0</v>
      </c>
      <c r="BS105" s="55">
        <f t="shared" si="143"/>
        <v>0</v>
      </c>
      <c r="BT105" s="55">
        <f t="shared" si="146"/>
        <v>0</v>
      </c>
    </row>
    <row r="106" spans="1:72" x14ac:dyDescent="0.25">
      <c r="A106" s="6">
        <f>'DONNÉES '!B135</f>
        <v>94</v>
      </c>
      <c r="B106" s="8">
        <f t="shared" si="97"/>
        <v>0</v>
      </c>
      <c r="C106" s="29">
        <f>INDEX(input_tonnages_no_div!$C$2:$Q$136,MATCH($A106,input_tonnages_no_div!$A$2:$A$136,0),MATCH(C$2,input_tonnages_no_div!$C$1:$Q$1,0))*$C$6*$C$7*MCF</f>
        <v>0</v>
      </c>
      <c r="D106" s="30">
        <f t="shared" si="147"/>
        <v>0</v>
      </c>
      <c r="E106" s="9">
        <f t="shared" si="144"/>
        <v>0</v>
      </c>
      <c r="F106" s="29">
        <f>INDEX(input_tonnages_no_div!$C$2:$Q$136,MATCH($A106,input_tonnages_no_div!$A$2:$A$136,0),MATCH(F$2,input_tonnages_no_div!$C$1:$Q$1,0))*$F$6*$F$7*MCF</f>
        <v>0</v>
      </c>
      <c r="G106" s="30">
        <f t="shared" si="111"/>
        <v>0</v>
      </c>
      <c r="H106" s="9">
        <f t="shared" si="112"/>
        <v>0</v>
      </c>
      <c r="I106" s="29">
        <f>INDEX(input_tonnages_no_div!$C$2:$Q$136,MATCH($A106,input_tonnages_no_div!$A$2:$A$136,0),MATCH(I$2,input_tonnages_no_div!$C$1:$Q$1,0))*$I$6*$I$7*MCF</f>
        <v>0</v>
      </c>
      <c r="J106" s="30">
        <f t="shared" si="113"/>
        <v>0</v>
      </c>
      <c r="K106" s="9">
        <f t="shared" si="114"/>
        <v>0</v>
      </c>
      <c r="L106" s="29">
        <f>INDEX(input_tonnages_no_div!$C$2:$Q$136,MATCH($A106,input_tonnages_no_div!$A$2:$A$136,0),MATCH(L$2,input_tonnages_no_div!$C$1:$Q$1,0))*$L$6*$L$7*MCF</f>
        <v>0</v>
      </c>
      <c r="M106" s="30">
        <f t="shared" si="115"/>
        <v>0</v>
      </c>
      <c r="N106" s="9">
        <f t="shared" si="116"/>
        <v>0</v>
      </c>
      <c r="O106" s="29">
        <f>INDEX(input_tonnages_no_div!$C$2:$Q$136,MATCH($A106,input_tonnages_no_div!$A$2:$A$136,0),MATCH(O$2,input_tonnages_no_div!$C$1:$Q$1,0))*$O$6*$O$7*MCF</f>
        <v>0</v>
      </c>
      <c r="P106" s="30">
        <f t="shared" si="117"/>
        <v>0</v>
      </c>
      <c r="Q106" s="9">
        <f t="shared" si="118"/>
        <v>0</v>
      </c>
      <c r="R106" s="29">
        <f>INDEX(input_tonnages_no_div!$C$2:$Q$136,MATCH($A106,input_tonnages_no_div!$A$2:$A$136,0),MATCH(R$2,input_tonnages_no_div!$C$1:$Q$1,0))*$R$6*$R$7*MCF</f>
        <v>0</v>
      </c>
      <c r="S106" s="30">
        <f t="shared" si="119"/>
        <v>0</v>
      </c>
      <c r="T106" s="9">
        <f t="shared" si="120"/>
        <v>0</v>
      </c>
      <c r="U106" s="29">
        <f>INDEX(input_tonnages_no_div!$C$2:$Q$136,MATCH($A106,input_tonnages_no_div!$A$2:$A$136,0),MATCH(U$2,input_tonnages_no_div!$C$1:$Q$1,0))*$U$6*$U$7*MCF</f>
        <v>0</v>
      </c>
      <c r="V106" s="30">
        <f t="shared" si="121"/>
        <v>0</v>
      </c>
      <c r="W106" s="9">
        <f t="shared" si="122"/>
        <v>0</v>
      </c>
      <c r="X106" s="29">
        <f>INDEX(input_tonnages_no_div!$C$2:$Q$136,MATCH($A106,input_tonnages_no_div!$A$2:$A$136,0),MATCH(X$2,input_tonnages_no_div!$C$1:$Q$1,0))*$X$6*$X$7*MCF</f>
        <v>0</v>
      </c>
      <c r="Y106" s="30">
        <f t="shared" si="148"/>
        <v>0</v>
      </c>
      <c r="Z106" s="9">
        <f t="shared" si="149"/>
        <v>0</v>
      </c>
      <c r="AA106" s="29">
        <f>INDEX(input_tonnages_no_div!$C$2:$Q$136,MATCH($A106,input_tonnages_no_div!$A$2:$A$136,0),MATCH(AA$2,input_tonnages_no_div!$C$1:$Q$1,0))*$AA$6*$AA$7*MCF</f>
        <v>0</v>
      </c>
      <c r="AB106" s="30">
        <f t="shared" si="123"/>
        <v>0</v>
      </c>
      <c r="AC106" s="9">
        <f t="shared" si="124"/>
        <v>0</v>
      </c>
      <c r="AD106" s="29">
        <f>INDEX(input_tonnages_no_div!$C$2:$Q$136,MATCH($A106,input_tonnages_no_div!$A$2:$A$136,0),MATCH(AD$2,input_tonnages_no_div!$C$1:$Q$1,0))*$AD$6*$AD$7*MCF</f>
        <v>0</v>
      </c>
      <c r="AE106" s="30">
        <f t="shared" si="125"/>
        <v>0</v>
      </c>
      <c r="AF106" s="9">
        <f t="shared" si="126"/>
        <v>0</v>
      </c>
      <c r="AG106" s="29">
        <f>INDEX(input_tonnages_no_div!$C$2:$Q$136,MATCH($A106,input_tonnages_no_div!$A$2:$A$136,0),MATCH(AG$2,input_tonnages_no_div!$C$1:$Q$1,0))*$AG$6*$AG$7*MCF</f>
        <v>0</v>
      </c>
      <c r="AH106" s="30">
        <f t="shared" si="127"/>
        <v>0</v>
      </c>
      <c r="AI106" s="9">
        <f t="shared" si="128"/>
        <v>0</v>
      </c>
      <c r="AJ106" s="29">
        <f>INDEX(input_tonnages_no_div!$C$2:$Q$136,MATCH($A106,input_tonnages_no_div!$A$2:$A$136,0),MATCH(AJ$2,input_tonnages_no_div!$C$1:$Q$1,0))*$AJ$6*$AJ$7*MCF</f>
        <v>0</v>
      </c>
      <c r="AK106" s="30">
        <f t="shared" si="129"/>
        <v>0</v>
      </c>
      <c r="AL106" s="9">
        <f t="shared" si="130"/>
        <v>0</v>
      </c>
      <c r="AM106" s="29">
        <f>INDEX(input_tonnages_no_div!$C$2:$Q$136,MATCH($A106,input_tonnages_no_div!$A$2:$A$136,0),MATCH(AM$2,input_tonnages_no_div!$C$1:$Q$1,0))*$AM$6*$AM$7*MCF</f>
        <v>0</v>
      </c>
      <c r="AN106" s="30">
        <f t="shared" si="131"/>
        <v>0</v>
      </c>
      <c r="AO106" s="9">
        <f t="shared" si="132"/>
        <v>0</v>
      </c>
      <c r="AP106" s="29">
        <f>INDEX(input_tonnages_no_div!$C$2:$Q$136,MATCH($A106,input_tonnages_no_div!$A$2:$A$136,0),MATCH(AP$2,input_tonnages_no_div!$C$1:$Q$1,0))*$AP$6*$AP$7*MCF</f>
        <v>0</v>
      </c>
      <c r="AQ106" s="30">
        <f t="shared" si="145"/>
        <v>0</v>
      </c>
      <c r="AR106" s="9">
        <f t="shared" si="150"/>
        <v>0</v>
      </c>
      <c r="AS106" s="55"/>
      <c r="AT106">
        <f t="shared" si="98"/>
        <v>94</v>
      </c>
      <c r="AU106" s="8">
        <f t="shared" si="99"/>
        <v>0</v>
      </c>
      <c r="AV106" s="8">
        <f t="shared" si="100"/>
        <v>0</v>
      </c>
      <c r="AW106" s="8">
        <f t="shared" si="101"/>
        <v>0</v>
      </c>
      <c r="AX106" s="8">
        <f t="shared" si="102"/>
        <v>0</v>
      </c>
      <c r="AY106" s="8">
        <f t="shared" si="103"/>
        <v>0</v>
      </c>
      <c r="AZ106" s="8">
        <f t="shared" si="104"/>
        <v>0</v>
      </c>
      <c r="BA106" s="8">
        <f t="shared" si="105"/>
        <v>0</v>
      </c>
      <c r="BB106" s="8">
        <f t="shared" si="106"/>
        <v>0</v>
      </c>
      <c r="BC106" s="8">
        <f t="shared" si="107"/>
        <v>0</v>
      </c>
      <c r="BD106" s="8">
        <f t="shared" si="108"/>
        <v>0</v>
      </c>
      <c r="BE106" s="8">
        <f t="shared" si="109"/>
        <v>0</v>
      </c>
      <c r="BF106" s="8">
        <f t="shared" si="110"/>
        <v>0</v>
      </c>
      <c r="BI106" s="55">
        <f t="shared" si="133"/>
        <v>0</v>
      </c>
      <c r="BJ106" s="55">
        <f t="shared" si="134"/>
        <v>0</v>
      </c>
      <c r="BK106" s="55">
        <f t="shared" si="135"/>
        <v>0</v>
      </c>
      <c r="BL106" s="55">
        <f t="shared" si="136"/>
        <v>0</v>
      </c>
      <c r="BM106" s="55">
        <f t="shared" si="137"/>
        <v>0</v>
      </c>
      <c r="BN106" s="55">
        <f t="shared" si="138"/>
        <v>0</v>
      </c>
      <c r="BO106" s="55">
        <f t="shared" si="139"/>
        <v>0</v>
      </c>
      <c r="BP106" s="55">
        <f t="shared" si="140"/>
        <v>0</v>
      </c>
      <c r="BQ106" s="55">
        <f t="shared" si="141"/>
        <v>0</v>
      </c>
      <c r="BR106" s="55">
        <f t="shared" si="142"/>
        <v>0</v>
      </c>
      <c r="BS106" s="55">
        <f t="shared" si="143"/>
        <v>0</v>
      </c>
      <c r="BT106" s="55">
        <f t="shared" si="146"/>
        <v>0</v>
      </c>
    </row>
    <row r="107" spans="1:72" x14ac:dyDescent="0.25">
      <c r="A107" s="6">
        <f>'DONNÉES '!B136</f>
        <v>95</v>
      </c>
      <c r="B107" s="8">
        <f t="shared" si="97"/>
        <v>0</v>
      </c>
      <c r="C107" s="29">
        <f>INDEX(input_tonnages_no_div!$C$2:$Q$136,MATCH($A107,input_tonnages_no_div!$A$2:$A$136,0),MATCH(C$2,input_tonnages_no_div!$C$1:$Q$1,0))*$C$6*$C$7*MCF</f>
        <v>0</v>
      </c>
      <c r="D107" s="30">
        <f t="shared" si="147"/>
        <v>0</v>
      </c>
      <c r="E107" s="9">
        <f t="shared" si="144"/>
        <v>0</v>
      </c>
      <c r="F107" s="29">
        <f>INDEX(input_tonnages_no_div!$C$2:$Q$136,MATCH($A107,input_tonnages_no_div!$A$2:$A$136,0),MATCH(F$2,input_tonnages_no_div!$C$1:$Q$1,0))*$F$6*$F$7*MCF</f>
        <v>0</v>
      </c>
      <c r="G107" s="30">
        <f t="shared" si="111"/>
        <v>0</v>
      </c>
      <c r="H107" s="9">
        <f t="shared" si="112"/>
        <v>0</v>
      </c>
      <c r="I107" s="29">
        <f>INDEX(input_tonnages_no_div!$C$2:$Q$136,MATCH($A107,input_tonnages_no_div!$A$2:$A$136,0),MATCH(I$2,input_tonnages_no_div!$C$1:$Q$1,0))*$I$6*$I$7*MCF</f>
        <v>0</v>
      </c>
      <c r="J107" s="30">
        <f t="shared" si="113"/>
        <v>0</v>
      </c>
      <c r="K107" s="9">
        <f t="shared" si="114"/>
        <v>0</v>
      </c>
      <c r="L107" s="29">
        <f>INDEX(input_tonnages_no_div!$C$2:$Q$136,MATCH($A107,input_tonnages_no_div!$A$2:$A$136,0),MATCH(L$2,input_tonnages_no_div!$C$1:$Q$1,0))*$L$6*$L$7*MCF</f>
        <v>0</v>
      </c>
      <c r="M107" s="30">
        <f t="shared" si="115"/>
        <v>0</v>
      </c>
      <c r="N107" s="9">
        <f t="shared" si="116"/>
        <v>0</v>
      </c>
      <c r="O107" s="29">
        <f>INDEX(input_tonnages_no_div!$C$2:$Q$136,MATCH($A107,input_tonnages_no_div!$A$2:$A$136,0),MATCH(O$2,input_tonnages_no_div!$C$1:$Q$1,0))*$O$6*$O$7*MCF</f>
        <v>0</v>
      </c>
      <c r="P107" s="30">
        <f t="shared" si="117"/>
        <v>0</v>
      </c>
      <c r="Q107" s="9">
        <f t="shared" si="118"/>
        <v>0</v>
      </c>
      <c r="R107" s="29">
        <f>INDEX(input_tonnages_no_div!$C$2:$Q$136,MATCH($A107,input_tonnages_no_div!$A$2:$A$136,0),MATCH(R$2,input_tonnages_no_div!$C$1:$Q$1,0))*$R$6*$R$7*MCF</f>
        <v>0</v>
      </c>
      <c r="S107" s="30">
        <f t="shared" si="119"/>
        <v>0</v>
      </c>
      <c r="T107" s="9">
        <f t="shared" si="120"/>
        <v>0</v>
      </c>
      <c r="U107" s="29">
        <f>INDEX(input_tonnages_no_div!$C$2:$Q$136,MATCH($A107,input_tonnages_no_div!$A$2:$A$136,0),MATCH(U$2,input_tonnages_no_div!$C$1:$Q$1,0))*$U$6*$U$7*MCF</f>
        <v>0</v>
      </c>
      <c r="V107" s="30">
        <f t="shared" si="121"/>
        <v>0</v>
      </c>
      <c r="W107" s="9">
        <f t="shared" si="122"/>
        <v>0</v>
      </c>
      <c r="X107" s="29">
        <f>INDEX(input_tonnages_no_div!$C$2:$Q$136,MATCH($A107,input_tonnages_no_div!$A$2:$A$136,0),MATCH(X$2,input_tonnages_no_div!$C$1:$Q$1,0))*$X$6*$X$7*MCF</f>
        <v>0</v>
      </c>
      <c r="Y107" s="30">
        <f t="shared" si="148"/>
        <v>0</v>
      </c>
      <c r="Z107" s="9">
        <f t="shared" si="149"/>
        <v>0</v>
      </c>
      <c r="AA107" s="29">
        <f>INDEX(input_tonnages_no_div!$C$2:$Q$136,MATCH($A107,input_tonnages_no_div!$A$2:$A$136,0),MATCH(AA$2,input_tonnages_no_div!$C$1:$Q$1,0))*$AA$6*$AA$7*MCF</f>
        <v>0</v>
      </c>
      <c r="AB107" s="30">
        <f t="shared" si="123"/>
        <v>0</v>
      </c>
      <c r="AC107" s="9">
        <f t="shared" si="124"/>
        <v>0</v>
      </c>
      <c r="AD107" s="29">
        <f>INDEX(input_tonnages_no_div!$C$2:$Q$136,MATCH($A107,input_tonnages_no_div!$A$2:$A$136,0),MATCH(AD$2,input_tonnages_no_div!$C$1:$Q$1,0))*$AD$6*$AD$7*MCF</f>
        <v>0</v>
      </c>
      <c r="AE107" s="30">
        <f t="shared" si="125"/>
        <v>0</v>
      </c>
      <c r="AF107" s="9">
        <f t="shared" si="126"/>
        <v>0</v>
      </c>
      <c r="AG107" s="29">
        <f>INDEX(input_tonnages_no_div!$C$2:$Q$136,MATCH($A107,input_tonnages_no_div!$A$2:$A$136,0),MATCH(AG$2,input_tonnages_no_div!$C$1:$Q$1,0))*$AG$6*$AG$7*MCF</f>
        <v>0</v>
      </c>
      <c r="AH107" s="30">
        <f t="shared" si="127"/>
        <v>0</v>
      </c>
      <c r="AI107" s="9">
        <f t="shared" si="128"/>
        <v>0</v>
      </c>
      <c r="AJ107" s="29">
        <f>INDEX(input_tonnages_no_div!$C$2:$Q$136,MATCH($A107,input_tonnages_no_div!$A$2:$A$136,0),MATCH(AJ$2,input_tonnages_no_div!$C$1:$Q$1,0))*$AJ$6*$AJ$7*MCF</f>
        <v>0</v>
      </c>
      <c r="AK107" s="30">
        <f t="shared" si="129"/>
        <v>0</v>
      </c>
      <c r="AL107" s="9">
        <f t="shared" si="130"/>
        <v>0</v>
      </c>
      <c r="AM107" s="29">
        <f>INDEX(input_tonnages_no_div!$C$2:$Q$136,MATCH($A107,input_tonnages_no_div!$A$2:$A$136,0),MATCH(AM$2,input_tonnages_no_div!$C$1:$Q$1,0))*$AM$6*$AM$7*MCF</f>
        <v>0</v>
      </c>
      <c r="AN107" s="30">
        <f t="shared" si="131"/>
        <v>0</v>
      </c>
      <c r="AO107" s="9">
        <f t="shared" si="132"/>
        <v>0</v>
      </c>
      <c r="AP107" s="29">
        <f>INDEX(input_tonnages_no_div!$C$2:$Q$136,MATCH($A107,input_tonnages_no_div!$A$2:$A$136,0),MATCH(AP$2,input_tonnages_no_div!$C$1:$Q$1,0))*$AP$6*$AP$7*MCF</f>
        <v>0</v>
      </c>
      <c r="AQ107" s="30">
        <f t="shared" si="145"/>
        <v>0</v>
      </c>
      <c r="AR107" s="9">
        <f t="shared" si="150"/>
        <v>0</v>
      </c>
      <c r="AS107" s="55"/>
      <c r="AT107">
        <f t="shared" si="98"/>
        <v>95</v>
      </c>
      <c r="AU107" s="8">
        <f t="shared" si="99"/>
        <v>0</v>
      </c>
      <c r="AV107" s="8">
        <f t="shared" si="100"/>
        <v>0</v>
      </c>
      <c r="AW107" s="8">
        <f t="shared" si="101"/>
        <v>0</v>
      </c>
      <c r="AX107" s="8">
        <f t="shared" si="102"/>
        <v>0</v>
      </c>
      <c r="AY107" s="8">
        <f t="shared" si="103"/>
        <v>0</v>
      </c>
      <c r="AZ107" s="8">
        <f t="shared" si="104"/>
        <v>0</v>
      </c>
      <c r="BA107" s="8">
        <f t="shared" si="105"/>
        <v>0</v>
      </c>
      <c r="BB107" s="8">
        <f t="shared" si="106"/>
        <v>0</v>
      </c>
      <c r="BC107" s="8">
        <f t="shared" si="107"/>
        <v>0</v>
      </c>
      <c r="BD107" s="8">
        <f t="shared" si="108"/>
        <v>0</v>
      </c>
      <c r="BE107" s="8">
        <f t="shared" si="109"/>
        <v>0</v>
      </c>
      <c r="BF107" s="8">
        <f t="shared" si="110"/>
        <v>0</v>
      </c>
      <c r="BI107" s="55">
        <f t="shared" si="133"/>
        <v>0</v>
      </c>
      <c r="BJ107" s="55">
        <f t="shared" si="134"/>
        <v>0</v>
      </c>
      <c r="BK107" s="55">
        <f t="shared" si="135"/>
        <v>0</v>
      </c>
      <c r="BL107" s="55">
        <f t="shared" si="136"/>
        <v>0</v>
      </c>
      <c r="BM107" s="55">
        <f t="shared" si="137"/>
        <v>0</v>
      </c>
      <c r="BN107" s="55">
        <f t="shared" si="138"/>
        <v>0</v>
      </c>
      <c r="BO107" s="55">
        <f t="shared" si="139"/>
        <v>0</v>
      </c>
      <c r="BP107" s="55">
        <f t="shared" si="140"/>
        <v>0</v>
      </c>
      <c r="BQ107" s="55">
        <f t="shared" si="141"/>
        <v>0</v>
      </c>
      <c r="BR107" s="55">
        <f t="shared" si="142"/>
        <v>0</v>
      </c>
      <c r="BS107" s="55">
        <f t="shared" si="143"/>
        <v>0</v>
      </c>
      <c r="BT107" s="55">
        <f t="shared" si="146"/>
        <v>0</v>
      </c>
    </row>
    <row r="108" spans="1:72" x14ac:dyDescent="0.25">
      <c r="A108" s="6">
        <f>'DONNÉES '!B137</f>
        <v>96</v>
      </c>
      <c r="B108" s="8">
        <f t="shared" ref="B108:B121" si="151">SUMIFS(C108:AR108,$C$11:$AR$11,$E$11)*CH4_C_ratio*default_F</f>
        <v>0</v>
      </c>
      <c r="C108" s="29">
        <f>INDEX(input_tonnages_no_div!$C$2:$Q$136,MATCH($A108,input_tonnages_no_div!$A$2:$A$136,0),MATCH(C$2,input_tonnages_no_div!$C$1:$Q$1,0))*$C$6*$C$7*MCF</f>
        <v>0</v>
      </c>
      <c r="D108" s="30">
        <f t="shared" si="147"/>
        <v>0</v>
      </c>
      <c r="E108" s="9">
        <f t="shared" si="144"/>
        <v>0</v>
      </c>
      <c r="F108" s="29">
        <f>INDEX(input_tonnages_no_div!$C$2:$Q$136,MATCH($A108,input_tonnages_no_div!$A$2:$A$136,0),MATCH(F$2,input_tonnages_no_div!$C$1:$Q$1,0))*$F$6*$F$7*MCF</f>
        <v>0</v>
      </c>
      <c r="G108" s="30">
        <f t="shared" si="111"/>
        <v>0</v>
      </c>
      <c r="H108" s="9">
        <f t="shared" si="112"/>
        <v>0</v>
      </c>
      <c r="I108" s="29">
        <f>INDEX(input_tonnages_no_div!$C$2:$Q$136,MATCH($A108,input_tonnages_no_div!$A$2:$A$136,0),MATCH(I$2,input_tonnages_no_div!$C$1:$Q$1,0))*$I$6*$I$7*MCF</f>
        <v>0</v>
      </c>
      <c r="J108" s="30">
        <f t="shared" si="113"/>
        <v>0</v>
      </c>
      <c r="K108" s="9">
        <f t="shared" si="114"/>
        <v>0</v>
      </c>
      <c r="L108" s="29">
        <f>INDEX(input_tonnages_no_div!$C$2:$Q$136,MATCH($A108,input_tonnages_no_div!$A$2:$A$136,0),MATCH(L$2,input_tonnages_no_div!$C$1:$Q$1,0))*$L$6*$L$7*MCF</f>
        <v>0</v>
      </c>
      <c r="M108" s="30">
        <f t="shared" si="115"/>
        <v>0</v>
      </c>
      <c r="N108" s="9">
        <f t="shared" si="116"/>
        <v>0</v>
      </c>
      <c r="O108" s="29">
        <f>INDEX(input_tonnages_no_div!$C$2:$Q$136,MATCH($A108,input_tonnages_no_div!$A$2:$A$136,0),MATCH(O$2,input_tonnages_no_div!$C$1:$Q$1,0))*$O$6*$O$7*MCF</f>
        <v>0</v>
      </c>
      <c r="P108" s="30">
        <f t="shared" si="117"/>
        <v>0</v>
      </c>
      <c r="Q108" s="9">
        <f t="shared" si="118"/>
        <v>0</v>
      </c>
      <c r="R108" s="29">
        <f>INDEX(input_tonnages_no_div!$C$2:$Q$136,MATCH($A108,input_tonnages_no_div!$A$2:$A$136,0),MATCH(R$2,input_tonnages_no_div!$C$1:$Q$1,0))*$R$6*$R$7*MCF</f>
        <v>0</v>
      </c>
      <c r="S108" s="30">
        <f t="shared" si="119"/>
        <v>0</v>
      </c>
      <c r="T108" s="9">
        <f t="shared" si="120"/>
        <v>0</v>
      </c>
      <c r="U108" s="29">
        <f>INDEX(input_tonnages_no_div!$C$2:$Q$136,MATCH($A108,input_tonnages_no_div!$A$2:$A$136,0),MATCH(U$2,input_tonnages_no_div!$C$1:$Q$1,0))*$U$6*$U$7*MCF</f>
        <v>0</v>
      </c>
      <c r="V108" s="30">
        <f t="shared" si="121"/>
        <v>0</v>
      </c>
      <c r="W108" s="9">
        <f t="shared" si="122"/>
        <v>0</v>
      </c>
      <c r="X108" s="29">
        <f>INDEX(input_tonnages_no_div!$C$2:$Q$136,MATCH($A108,input_tonnages_no_div!$A$2:$A$136,0),MATCH(X$2,input_tonnages_no_div!$C$1:$Q$1,0))*$X$6*$X$7*MCF</f>
        <v>0</v>
      </c>
      <c r="Y108" s="30">
        <f t="shared" si="148"/>
        <v>0</v>
      </c>
      <c r="Z108" s="9">
        <f t="shared" si="149"/>
        <v>0</v>
      </c>
      <c r="AA108" s="29">
        <f>INDEX(input_tonnages_no_div!$C$2:$Q$136,MATCH($A108,input_tonnages_no_div!$A$2:$A$136,0),MATCH(AA$2,input_tonnages_no_div!$C$1:$Q$1,0))*$AA$6*$AA$7*MCF</f>
        <v>0</v>
      </c>
      <c r="AB108" s="30">
        <f t="shared" si="123"/>
        <v>0</v>
      </c>
      <c r="AC108" s="9">
        <f t="shared" si="124"/>
        <v>0</v>
      </c>
      <c r="AD108" s="29">
        <f>INDEX(input_tonnages_no_div!$C$2:$Q$136,MATCH($A108,input_tonnages_no_div!$A$2:$A$136,0),MATCH(AD$2,input_tonnages_no_div!$C$1:$Q$1,0))*$AD$6*$AD$7*MCF</f>
        <v>0</v>
      </c>
      <c r="AE108" s="30">
        <f t="shared" si="125"/>
        <v>0</v>
      </c>
      <c r="AF108" s="9">
        <f t="shared" si="126"/>
        <v>0</v>
      </c>
      <c r="AG108" s="29">
        <f>INDEX(input_tonnages_no_div!$C$2:$Q$136,MATCH($A108,input_tonnages_no_div!$A$2:$A$136,0),MATCH(AG$2,input_tonnages_no_div!$C$1:$Q$1,0))*$AG$6*$AG$7*MCF</f>
        <v>0</v>
      </c>
      <c r="AH108" s="30">
        <f t="shared" si="127"/>
        <v>0</v>
      </c>
      <c r="AI108" s="9">
        <f t="shared" si="128"/>
        <v>0</v>
      </c>
      <c r="AJ108" s="29">
        <f>INDEX(input_tonnages_no_div!$C$2:$Q$136,MATCH($A108,input_tonnages_no_div!$A$2:$A$136,0),MATCH(AJ$2,input_tonnages_no_div!$C$1:$Q$1,0))*$AJ$6*$AJ$7*MCF</f>
        <v>0</v>
      </c>
      <c r="AK108" s="30">
        <f t="shared" si="129"/>
        <v>0</v>
      </c>
      <c r="AL108" s="9">
        <f t="shared" si="130"/>
        <v>0</v>
      </c>
      <c r="AM108" s="29">
        <f>INDEX(input_tonnages_no_div!$C$2:$Q$136,MATCH($A108,input_tonnages_no_div!$A$2:$A$136,0),MATCH(AM$2,input_tonnages_no_div!$C$1:$Q$1,0))*$AM$6*$AM$7*MCF</f>
        <v>0</v>
      </c>
      <c r="AN108" s="30">
        <f t="shared" si="131"/>
        <v>0</v>
      </c>
      <c r="AO108" s="9">
        <f t="shared" si="132"/>
        <v>0</v>
      </c>
      <c r="AP108" s="29">
        <f>INDEX(input_tonnages_no_div!$C$2:$Q$136,MATCH($A108,input_tonnages_no_div!$A$2:$A$136,0),MATCH(AP$2,input_tonnages_no_div!$C$1:$Q$1,0))*$AP$6*$AP$7*MCF</f>
        <v>0</v>
      </c>
      <c r="AQ108" s="30">
        <f t="shared" si="145"/>
        <v>0</v>
      </c>
      <c r="AR108" s="9">
        <f t="shared" si="150"/>
        <v>0</v>
      </c>
      <c r="AS108" s="55"/>
      <c r="AT108">
        <f t="shared" ref="AT108:AT121" si="152">A108</f>
        <v>96</v>
      </c>
      <c r="AU108" s="8">
        <f t="shared" ref="AU108:AU121" si="153">E108*CH4_C_ratio*default_F</f>
        <v>0</v>
      </c>
      <c r="AV108" s="8">
        <f t="shared" ref="AV108:AV121" si="154">H108*CH4_C_ratio*default_F</f>
        <v>0</v>
      </c>
      <c r="AW108" s="8">
        <f t="shared" ref="AW108:AW121" si="155">K108*CH4_C_ratio*default_F</f>
        <v>0</v>
      </c>
      <c r="AX108" s="8">
        <f t="shared" ref="AX108:AX121" si="156">N108*CH4_C_ratio*default_F</f>
        <v>0</v>
      </c>
      <c r="AY108" s="8">
        <f t="shared" ref="AY108:AY121" si="157">Q108*CH4_C_ratio*default_F</f>
        <v>0</v>
      </c>
      <c r="AZ108" s="8">
        <f t="shared" ref="AZ108:AZ121" si="158">T108*CH4_C_ratio*default_F</f>
        <v>0</v>
      </c>
      <c r="BA108" s="8">
        <f t="shared" ref="BA108:BA121" si="159">W108*CH4_C_ratio*default_F</f>
        <v>0</v>
      </c>
      <c r="BB108" s="8">
        <f t="shared" ref="BB108:BB121" si="160">Z108*CH4_C_ratio*default_F</f>
        <v>0</v>
      </c>
      <c r="BC108" s="8">
        <f t="shared" ref="BC108:BC121" si="161">AC108*CH4_C_ratio*default_F</f>
        <v>0</v>
      </c>
      <c r="BD108" s="8">
        <f t="shared" ref="BD108:BD121" si="162">AI108*CH4_C_ratio*default_F</f>
        <v>0</v>
      </c>
      <c r="BE108" s="8">
        <f t="shared" ref="BE108:BE121" si="163">AL108*CH4_C_ratio*default_F</f>
        <v>0</v>
      </c>
      <c r="BF108" s="8">
        <f t="shared" ref="BF108:BF121" si="164">AO108*CH4_C_ratio*default_F</f>
        <v>0</v>
      </c>
      <c r="BI108" s="55">
        <f t="shared" si="133"/>
        <v>0</v>
      </c>
      <c r="BJ108" s="55">
        <f t="shared" si="134"/>
        <v>0</v>
      </c>
      <c r="BK108" s="55">
        <f t="shared" si="135"/>
        <v>0</v>
      </c>
      <c r="BL108" s="55">
        <f t="shared" si="136"/>
        <v>0</v>
      </c>
      <c r="BM108" s="55">
        <f t="shared" si="137"/>
        <v>0</v>
      </c>
      <c r="BN108" s="55">
        <f t="shared" si="138"/>
        <v>0</v>
      </c>
      <c r="BO108" s="55">
        <f t="shared" si="139"/>
        <v>0</v>
      </c>
      <c r="BP108" s="55">
        <f t="shared" si="140"/>
        <v>0</v>
      </c>
      <c r="BQ108" s="55">
        <f t="shared" si="141"/>
        <v>0</v>
      </c>
      <c r="BR108" s="55">
        <f t="shared" si="142"/>
        <v>0</v>
      </c>
      <c r="BS108" s="55">
        <f t="shared" si="143"/>
        <v>0</v>
      </c>
      <c r="BT108" s="55">
        <f t="shared" si="146"/>
        <v>0</v>
      </c>
    </row>
    <row r="109" spans="1:72" x14ac:dyDescent="0.25">
      <c r="A109" s="6">
        <f>'DONNÉES '!B138</f>
        <v>97</v>
      </c>
      <c r="B109" s="8">
        <f t="shared" si="151"/>
        <v>0</v>
      </c>
      <c r="C109" s="29">
        <f>INDEX(input_tonnages_no_div!$C$2:$Q$136,MATCH($A109,input_tonnages_no_div!$A$2:$A$136,0),MATCH(C$2,input_tonnages_no_div!$C$1:$Q$1,0))*$C$6*$C$7*MCF</f>
        <v>0</v>
      </c>
      <c r="D109" s="30">
        <f t="shared" si="147"/>
        <v>0</v>
      </c>
      <c r="E109" s="9">
        <f t="shared" si="144"/>
        <v>0</v>
      </c>
      <c r="F109" s="29">
        <f>INDEX(input_tonnages_no_div!$C$2:$Q$136,MATCH($A109,input_tonnages_no_div!$A$2:$A$136,0),MATCH(F$2,input_tonnages_no_div!$C$1:$Q$1,0))*$F$6*$F$7*MCF</f>
        <v>0</v>
      </c>
      <c r="G109" s="30">
        <f t="shared" si="111"/>
        <v>0</v>
      </c>
      <c r="H109" s="9">
        <f t="shared" si="112"/>
        <v>0</v>
      </c>
      <c r="I109" s="29">
        <f>INDEX(input_tonnages_no_div!$C$2:$Q$136,MATCH($A109,input_tonnages_no_div!$A$2:$A$136,0),MATCH(I$2,input_tonnages_no_div!$C$1:$Q$1,0))*$I$6*$I$7*MCF</f>
        <v>0</v>
      </c>
      <c r="J109" s="30">
        <f t="shared" ref="J109:J121" si="165">I109+(J108*J$5)</f>
        <v>0</v>
      </c>
      <c r="K109" s="9">
        <f t="shared" ref="K109:K121" si="166">J108*(1-K$5)</f>
        <v>0</v>
      </c>
      <c r="L109" s="29">
        <f>INDEX(input_tonnages_no_div!$C$2:$Q$136,MATCH($A109,input_tonnages_no_div!$A$2:$A$136,0),MATCH(L$2,input_tonnages_no_div!$C$1:$Q$1,0))*$L$6*$L$7*MCF</f>
        <v>0</v>
      </c>
      <c r="M109" s="30">
        <f t="shared" ref="M109:M121" si="167">L109+(M108*M$5)</f>
        <v>0</v>
      </c>
      <c r="N109" s="9">
        <f t="shared" ref="N109:N121" si="168">M108*(1-N$5)</f>
        <v>0</v>
      </c>
      <c r="O109" s="29">
        <f>INDEX(input_tonnages_no_div!$C$2:$Q$136,MATCH($A109,input_tonnages_no_div!$A$2:$A$136,0),MATCH(O$2,input_tonnages_no_div!$C$1:$Q$1,0))*$O$6*$O$7*MCF</f>
        <v>0</v>
      </c>
      <c r="P109" s="30">
        <f t="shared" ref="P109:P121" si="169">O109+(P108*P$5)</f>
        <v>0</v>
      </c>
      <c r="Q109" s="9">
        <f t="shared" ref="Q109:Q121" si="170">P108*(1-Q$5)</f>
        <v>0</v>
      </c>
      <c r="R109" s="29">
        <f>INDEX(input_tonnages_no_div!$C$2:$Q$136,MATCH($A109,input_tonnages_no_div!$A$2:$A$136,0),MATCH(R$2,input_tonnages_no_div!$C$1:$Q$1,0))*$R$6*$R$7*MCF</f>
        <v>0</v>
      </c>
      <c r="S109" s="30">
        <f t="shared" ref="S109:S121" si="171">R109+(S108*S$5)</f>
        <v>0</v>
      </c>
      <c r="T109" s="9">
        <f t="shared" ref="T109:T121" si="172">S108*(1-T$5)</f>
        <v>0</v>
      </c>
      <c r="U109" s="29">
        <f>INDEX(input_tonnages_no_div!$C$2:$Q$136,MATCH($A109,input_tonnages_no_div!$A$2:$A$136,0),MATCH(U$2,input_tonnages_no_div!$C$1:$Q$1,0))*$U$6*$U$7*MCF</f>
        <v>0</v>
      </c>
      <c r="V109" s="30">
        <f t="shared" ref="V109:V121" si="173">U109+(V108*V$5)</f>
        <v>0</v>
      </c>
      <c r="W109" s="9">
        <f t="shared" ref="W109:W121" si="174">V108*(1-W$5)</f>
        <v>0</v>
      </c>
      <c r="X109" s="29">
        <f>INDEX(input_tonnages_no_div!$C$2:$Q$136,MATCH($A109,input_tonnages_no_div!$A$2:$A$136,0),MATCH(X$2,input_tonnages_no_div!$C$1:$Q$1,0))*$X$6*$X$7*MCF</f>
        <v>0</v>
      </c>
      <c r="Y109" s="30">
        <f t="shared" si="148"/>
        <v>0</v>
      </c>
      <c r="Z109" s="9">
        <f t="shared" si="149"/>
        <v>0</v>
      </c>
      <c r="AA109" s="29">
        <f>INDEX(input_tonnages_no_div!$C$2:$Q$136,MATCH($A109,input_tonnages_no_div!$A$2:$A$136,0),MATCH(AA$2,input_tonnages_no_div!$C$1:$Q$1,0))*$AA$6*$AA$7*MCF</f>
        <v>0</v>
      </c>
      <c r="AB109" s="30">
        <f t="shared" si="123"/>
        <v>0</v>
      </c>
      <c r="AC109" s="9">
        <f t="shared" si="124"/>
        <v>0</v>
      </c>
      <c r="AD109" s="29">
        <f>INDEX(input_tonnages_no_div!$C$2:$Q$136,MATCH($A109,input_tonnages_no_div!$A$2:$A$136,0),MATCH(AD$2,input_tonnages_no_div!$C$1:$Q$1,0))*$AD$6*$AD$7*MCF</f>
        <v>0</v>
      </c>
      <c r="AE109" s="30">
        <f t="shared" ref="AE109:AE121" si="175">AD109+(AE108*AE$5)</f>
        <v>0</v>
      </c>
      <c r="AF109" s="9">
        <f t="shared" ref="AF109:AF121" si="176">AE108*(1-AF$5)</f>
        <v>0</v>
      </c>
      <c r="AG109" s="29">
        <f>INDEX(input_tonnages_no_div!$C$2:$Q$136,MATCH($A109,input_tonnages_no_div!$A$2:$A$136,0),MATCH(AG$2,input_tonnages_no_div!$C$1:$Q$1,0))*$AG$6*$AG$7*MCF</f>
        <v>0</v>
      </c>
      <c r="AH109" s="30">
        <f t="shared" si="127"/>
        <v>0</v>
      </c>
      <c r="AI109" s="9">
        <f t="shared" si="128"/>
        <v>0</v>
      </c>
      <c r="AJ109" s="29">
        <f>INDEX(input_tonnages_no_div!$C$2:$Q$136,MATCH($A109,input_tonnages_no_div!$A$2:$A$136,0),MATCH(AJ$2,input_tonnages_no_div!$C$1:$Q$1,0))*$AJ$6*$AJ$7*MCF</f>
        <v>0</v>
      </c>
      <c r="AK109" s="30">
        <f t="shared" si="129"/>
        <v>0</v>
      </c>
      <c r="AL109" s="9">
        <f t="shared" si="130"/>
        <v>0</v>
      </c>
      <c r="AM109" s="29">
        <f>INDEX(input_tonnages_no_div!$C$2:$Q$136,MATCH($A109,input_tonnages_no_div!$A$2:$A$136,0),MATCH(AM$2,input_tonnages_no_div!$C$1:$Q$1,0))*$AM$6*$AM$7*MCF</f>
        <v>0</v>
      </c>
      <c r="AN109" s="30">
        <f t="shared" si="131"/>
        <v>0</v>
      </c>
      <c r="AO109" s="9">
        <f t="shared" si="132"/>
        <v>0</v>
      </c>
      <c r="AP109" s="29">
        <f>INDEX(input_tonnages_no_div!$C$2:$Q$136,MATCH($A109,input_tonnages_no_div!$A$2:$A$136,0),MATCH(AP$2,input_tonnages_no_div!$C$1:$Q$1,0))*$AP$6*$AP$7*MCF</f>
        <v>0</v>
      </c>
      <c r="AQ109" s="30">
        <f t="shared" si="145"/>
        <v>0</v>
      </c>
      <c r="AR109" s="9">
        <f t="shared" si="150"/>
        <v>0</v>
      </c>
      <c r="AS109" s="55"/>
      <c r="AT109">
        <f t="shared" si="152"/>
        <v>97</v>
      </c>
      <c r="AU109" s="8">
        <f t="shared" si="153"/>
        <v>0</v>
      </c>
      <c r="AV109" s="8">
        <f t="shared" si="154"/>
        <v>0</v>
      </c>
      <c r="AW109" s="8">
        <f t="shared" si="155"/>
        <v>0</v>
      </c>
      <c r="AX109" s="8">
        <f t="shared" si="156"/>
        <v>0</v>
      </c>
      <c r="AY109" s="8">
        <f t="shared" si="157"/>
        <v>0</v>
      </c>
      <c r="AZ109" s="8">
        <f t="shared" si="158"/>
        <v>0</v>
      </c>
      <c r="BA109" s="8">
        <f t="shared" si="159"/>
        <v>0</v>
      </c>
      <c r="BB109" s="8">
        <f t="shared" si="160"/>
        <v>0</v>
      </c>
      <c r="BC109" s="8">
        <f t="shared" si="161"/>
        <v>0</v>
      </c>
      <c r="BD109" s="8">
        <f t="shared" si="162"/>
        <v>0</v>
      </c>
      <c r="BE109" s="8">
        <f t="shared" si="163"/>
        <v>0</v>
      </c>
      <c r="BF109" s="8">
        <f t="shared" si="164"/>
        <v>0</v>
      </c>
      <c r="BI109" s="55">
        <f t="shared" ref="BI109:BI121" si="177">+C109-C108</f>
        <v>0</v>
      </c>
      <c r="BJ109" s="55">
        <f t="shared" ref="BJ109:BJ121" si="178">+F109-F108</f>
        <v>0</v>
      </c>
      <c r="BK109" s="55">
        <f t="shared" ref="BK109:BK121" si="179">+I109-I108</f>
        <v>0</v>
      </c>
      <c r="BL109" s="55">
        <f t="shared" ref="BL109:BL121" si="180">+L109-L108</f>
        <v>0</v>
      </c>
      <c r="BM109" s="55">
        <f t="shared" ref="BM109:BM121" si="181">+O109-O108</f>
        <v>0</v>
      </c>
      <c r="BN109" s="55">
        <f t="shared" ref="BN109:BN121" si="182">+R109-R108</f>
        <v>0</v>
      </c>
      <c r="BO109" s="55">
        <f t="shared" ref="BO109:BO121" si="183">+U109-U108</f>
        <v>0</v>
      </c>
      <c r="BP109" s="55">
        <f t="shared" ref="BP109:BP121" si="184">+X109-X108</f>
        <v>0</v>
      </c>
      <c r="BQ109" s="55">
        <f t="shared" ref="BQ109:BQ121" si="185">+AG109-AG108</f>
        <v>0</v>
      </c>
      <c r="BR109" s="55">
        <f t="shared" ref="BR109:BR121" si="186">+AJ109-AJ108</f>
        <v>0</v>
      </c>
      <c r="BS109" s="55">
        <f t="shared" ref="BS109:BS121" si="187">+AM109-AM108</f>
        <v>0</v>
      </c>
      <c r="BT109" s="55">
        <f t="shared" si="146"/>
        <v>0</v>
      </c>
    </row>
    <row r="110" spans="1:72" x14ac:dyDescent="0.25">
      <c r="A110" s="6">
        <f>'DONNÉES '!B139</f>
        <v>98</v>
      </c>
      <c r="B110" s="8">
        <f t="shared" si="151"/>
        <v>0</v>
      </c>
      <c r="C110" s="29">
        <f>INDEX(input_tonnages_no_div!$C$2:$Q$136,MATCH($A110,input_tonnages_no_div!$A$2:$A$136,0),MATCH(C$2,input_tonnages_no_div!$C$1:$Q$1,0))*$C$6*$C$7*MCF</f>
        <v>0</v>
      </c>
      <c r="D110" s="30">
        <f t="shared" si="147"/>
        <v>0</v>
      </c>
      <c r="E110" s="9">
        <f t="shared" si="144"/>
        <v>0</v>
      </c>
      <c r="F110" s="29">
        <f>INDEX(input_tonnages_no_div!$C$2:$Q$136,MATCH($A110,input_tonnages_no_div!$A$2:$A$136,0),MATCH(F$2,input_tonnages_no_div!$C$1:$Q$1,0))*$F$6*$F$7*MCF</f>
        <v>0</v>
      </c>
      <c r="G110" s="30">
        <f t="shared" si="111"/>
        <v>0</v>
      </c>
      <c r="H110" s="9">
        <f t="shared" si="112"/>
        <v>0</v>
      </c>
      <c r="I110" s="29">
        <f>INDEX(input_tonnages_no_div!$C$2:$Q$136,MATCH($A110,input_tonnages_no_div!$A$2:$A$136,0),MATCH(I$2,input_tonnages_no_div!$C$1:$Q$1,0))*$I$6*$I$7*MCF</f>
        <v>0</v>
      </c>
      <c r="J110" s="30">
        <f t="shared" si="165"/>
        <v>0</v>
      </c>
      <c r="K110" s="9">
        <f t="shared" si="166"/>
        <v>0</v>
      </c>
      <c r="L110" s="29">
        <f>INDEX(input_tonnages_no_div!$C$2:$Q$136,MATCH($A110,input_tonnages_no_div!$A$2:$A$136,0),MATCH(L$2,input_tonnages_no_div!$C$1:$Q$1,0))*$L$6*$L$7*MCF</f>
        <v>0</v>
      </c>
      <c r="M110" s="30">
        <f t="shared" si="167"/>
        <v>0</v>
      </c>
      <c r="N110" s="9">
        <f t="shared" si="168"/>
        <v>0</v>
      </c>
      <c r="O110" s="29">
        <f>INDEX(input_tonnages_no_div!$C$2:$Q$136,MATCH($A110,input_tonnages_no_div!$A$2:$A$136,0),MATCH(O$2,input_tonnages_no_div!$C$1:$Q$1,0))*$O$6*$O$7*MCF</f>
        <v>0</v>
      </c>
      <c r="P110" s="30">
        <f t="shared" si="169"/>
        <v>0</v>
      </c>
      <c r="Q110" s="9">
        <f t="shared" si="170"/>
        <v>0</v>
      </c>
      <c r="R110" s="29">
        <f>INDEX(input_tonnages_no_div!$C$2:$Q$136,MATCH($A110,input_tonnages_no_div!$A$2:$A$136,0),MATCH(R$2,input_tonnages_no_div!$C$1:$Q$1,0))*$R$6*$R$7*MCF</f>
        <v>0</v>
      </c>
      <c r="S110" s="30">
        <f t="shared" si="171"/>
        <v>0</v>
      </c>
      <c r="T110" s="9">
        <f t="shared" si="172"/>
        <v>0</v>
      </c>
      <c r="U110" s="29">
        <f>INDEX(input_tonnages_no_div!$C$2:$Q$136,MATCH($A110,input_tonnages_no_div!$A$2:$A$136,0),MATCH(U$2,input_tonnages_no_div!$C$1:$Q$1,0))*$U$6*$U$7*MCF</f>
        <v>0</v>
      </c>
      <c r="V110" s="30">
        <f t="shared" si="173"/>
        <v>0</v>
      </c>
      <c r="W110" s="9">
        <f t="shared" si="174"/>
        <v>0</v>
      </c>
      <c r="X110" s="29">
        <f>INDEX(input_tonnages_no_div!$C$2:$Q$136,MATCH($A110,input_tonnages_no_div!$A$2:$A$136,0),MATCH(X$2,input_tonnages_no_div!$C$1:$Q$1,0))*$X$6*$X$7*MCF</f>
        <v>0</v>
      </c>
      <c r="Y110" s="30">
        <f t="shared" si="148"/>
        <v>0</v>
      </c>
      <c r="Z110" s="9">
        <f t="shared" si="149"/>
        <v>0</v>
      </c>
      <c r="AA110" s="29">
        <f>INDEX(input_tonnages_no_div!$C$2:$Q$136,MATCH($A110,input_tonnages_no_div!$A$2:$A$136,0),MATCH(AA$2,input_tonnages_no_div!$C$1:$Q$1,0))*$AA$6*$AA$7*MCF</f>
        <v>0</v>
      </c>
      <c r="AB110" s="30">
        <f t="shared" si="123"/>
        <v>0</v>
      </c>
      <c r="AC110" s="9">
        <f t="shared" si="124"/>
        <v>0</v>
      </c>
      <c r="AD110" s="29">
        <f>INDEX(input_tonnages_no_div!$C$2:$Q$136,MATCH($A110,input_tonnages_no_div!$A$2:$A$136,0),MATCH(AD$2,input_tonnages_no_div!$C$1:$Q$1,0))*$AD$6*$AD$7*MCF</f>
        <v>0</v>
      </c>
      <c r="AE110" s="30">
        <f t="shared" si="175"/>
        <v>0</v>
      </c>
      <c r="AF110" s="9">
        <f t="shared" si="176"/>
        <v>0</v>
      </c>
      <c r="AG110" s="29">
        <f>INDEX(input_tonnages_no_div!$C$2:$Q$136,MATCH($A110,input_tonnages_no_div!$A$2:$A$136,0),MATCH(AG$2,input_tonnages_no_div!$C$1:$Q$1,0))*$AG$6*$AG$7*MCF</f>
        <v>0</v>
      </c>
      <c r="AH110" s="30">
        <f t="shared" si="127"/>
        <v>0</v>
      </c>
      <c r="AI110" s="9">
        <f t="shared" si="128"/>
        <v>0</v>
      </c>
      <c r="AJ110" s="29">
        <f>INDEX(input_tonnages_no_div!$C$2:$Q$136,MATCH($A110,input_tonnages_no_div!$A$2:$A$136,0),MATCH(AJ$2,input_tonnages_no_div!$C$1:$Q$1,0))*$AJ$6*$AJ$7*MCF</f>
        <v>0</v>
      </c>
      <c r="AK110" s="30">
        <f t="shared" si="129"/>
        <v>0</v>
      </c>
      <c r="AL110" s="9">
        <f t="shared" si="130"/>
        <v>0</v>
      </c>
      <c r="AM110" s="29">
        <f>INDEX(input_tonnages_no_div!$C$2:$Q$136,MATCH($A110,input_tonnages_no_div!$A$2:$A$136,0),MATCH(AM$2,input_tonnages_no_div!$C$1:$Q$1,0))*$AM$6*$AM$7*MCF</f>
        <v>0</v>
      </c>
      <c r="AN110" s="30">
        <f t="shared" si="131"/>
        <v>0</v>
      </c>
      <c r="AO110" s="9">
        <f t="shared" si="132"/>
        <v>0</v>
      </c>
      <c r="AP110" s="29">
        <f>INDEX(input_tonnages_no_div!$C$2:$Q$136,MATCH($A110,input_tonnages_no_div!$A$2:$A$136,0),MATCH(AP$2,input_tonnages_no_div!$C$1:$Q$1,0))*$AP$6*$AP$7*MCF</f>
        <v>0</v>
      </c>
      <c r="AQ110" s="30">
        <f t="shared" si="145"/>
        <v>0</v>
      </c>
      <c r="AR110" s="9">
        <f t="shared" si="150"/>
        <v>0</v>
      </c>
      <c r="AS110" s="55"/>
      <c r="AT110">
        <f t="shared" si="152"/>
        <v>98</v>
      </c>
      <c r="AU110" s="8">
        <f t="shared" si="153"/>
        <v>0</v>
      </c>
      <c r="AV110" s="8">
        <f t="shared" si="154"/>
        <v>0</v>
      </c>
      <c r="AW110" s="8">
        <f t="shared" si="155"/>
        <v>0</v>
      </c>
      <c r="AX110" s="8">
        <f t="shared" si="156"/>
        <v>0</v>
      </c>
      <c r="AY110" s="8">
        <f t="shared" si="157"/>
        <v>0</v>
      </c>
      <c r="AZ110" s="8">
        <f t="shared" si="158"/>
        <v>0</v>
      </c>
      <c r="BA110" s="8">
        <f t="shared" si="159"/>
        <v>0</v>
      </c>
      <c r="BB110" s="8">
        <f t="shared" si="160"/>
        <v>0</v>
      </c>
      <c r="BC110" s="8">
        <f t="shared" si="161"/>
        <v>0</v>
      </c>
      <c r="BD110" s="8">
        <f t="shared" si="162"/>
        <v>0</v>
      </c>
      <c r="BE110" s="8">
        <f t="shared" si="163"/>
        <v>0</v>
      </c>
      <c r="BF110" s="8">
        <f t="shared" si="164"/>
        <v>0</v>
      </c>
      <c r="BI110" s="55">
        <f t="shared" si="177"/>
        <v>0</v>
      </c>
      <c r="BJ110" s="55">
        <f t="shared" si="178"/>
        <v>0</v>
      </c>
      <c r="BK110" s="55">
        <f t="shared" si="179"/>
        <v>0</v>
      </c>
      <c r="BL110" s="55">
        <f t="shared" si="180"/>
        <v>0</v>
      </c>
      <c r="BM110" s="55">
        <f t="shared" si="181"/>
        <v>0</v>
      </c>
      <c r="BN110" s="55">
        <f t="shared" si="182"/>
        <v>0</v>
      </c>
      <c r="BO110" s="55">
        <f t="shared" si="183"/>
        <v>0</v>
      </c>
      <c r="BP110" s="55">
        <f t="shared" si="184"/>
        <v>0</v>
      </c>
      <c r="BQ110" s="55">
        <f t="shared" si="185"/>
        <v>0</v>
      </c>
      <c r="BR110" s="55">
        <f t="shared" si="186"/>
        <v>0</v>
      </c>
      <c r="BS110" s="55">
        <f t="shared" si="187"/>
        <v>0</v>
      </c>
      <c r="BT110" s="55">
        <f t="shared" si="146"/>
        <v>0</v>
      </c>
    </row>
    <row r="111" spans="1:72" x14ac:dyDescent="0.25">
      <c r="A111" s="6">
        <f>'DONNÉES '!B140</f>
        <v>99</v>
      </c>
      <c r="B111" s="8">
        <f t="shared" si="151"/>
        <v>0</v>
      </c>
      <c r="C111" s="29">
        <f>INDEX(input_tonnages_no_div!$C$2:$Q$136,MATCH($A111,input_tonnages_no_div!$A$2:$A$136,0),MATCH(C$2,input_tonnages_no_div!$C$1:$Q$1,0))*$C$6*$C$7*MCF</f>
        <v>0</v>
      </c>
      <c r="D111" s="30">
        <f t="shared" si="147"/>
        <v>0</v>
      </c>
      <c r="E111" s="9">
        <f t="shared" si="144"/>
        <v>0</v>
      </c>
      <c r="F111" s="29">
        <f>INDEX(input_tonnages_no_div!$C$2:$Q$136,MATCH($A111,input_tonnages_no_div!$A$2:$A$136,0),MATCH(F$2,input_tonnages_no_div!$C$1:$Q$1,0))*$F$6*$F$7*MCF</f>
        <v>0</v>
      </c>
      <c r="G111" s="30">
        <f t="shared" si="111"/>
        <v>0</v>
      </c>
      <c r="H111" s="9">
        <f t="shared" si="112"/>
        <v>0</v>
      </c>
      <c r="I111" s="29">
        <f>INDEX(input_tonnages_no_div!$C$2:$Q$136,MATCH($A111,input_tonnages_no_div!$A$2:$A$136,0),MATCH(I$2,input_tonnages_no_div!$C$1:$Q$1,0))*$I$6*$I$7*MCF</f>
        <v>0</v>
      </c>
      <c r="J111" s="30">
        <f t="shared" si="165"/>
        <v>0</v>
      </c>
      <c r="K111" s="9">
        <f t="shared" si="166"/>
        <v>0</v>
      </c>
      <c r="L111" s="29">
        <f>INDEX(input_tonnages_no_div!$C$2:$Q$136,MATCH($A111,input_tonnages_no_div!$A$2:$A$136,0),MATCH(L$2,input_tonnages_no_div!$C$1:$Q$1,0))*$L$6*$L$7*MCF</f>
        <v>0</v>
      </c>
      <c r="M111" s="30">
        <f t="shared" si="167"/>
        <v>0</v>
      </c>
      <c r="N111" s="9">
        <f t="shared" si="168"/>
        <v>0</v>
      </c>
      <c r="O111" s="29">
        <f>INDEX(input_tonnages_no_div!$C$2:$Q$136,MATCH($A111,input_tonnages_no_div!$A$2:$A$136,0),MATCH(O$2,input_tonnages_no_div!$C$1:$Q$1,0))*$O$6*$O$7*MCF</f>
        <v>0</v>
      </c>
      <c r="P111" s="30">
        <f t="shared" si="169"/>
        <v>0</v>
      </c>
      <c r="Q111" s="9">
        <f t="shared" si="170"/>
        <v>0</v>
      </c>
      <c r="R111" s="29">
        <f>INDEX(input_tonnages_no_div!$C$2:$Q$136,MATCH($A111,input_tonnages_no_div!$A$2:$A$136,0),MATCH(R$2,input_tonnages_no_div!$C$1:$Q$1,0))*$R$6*$R$7*MCF</f>
        <v>0</v>
      </c>
      <c r="S111" s="30">
        <f t="shared" si="171"/>
        <v>0</v>
      </c>
      <c r="T111" s="9">
        <f t="shared" si="172"/>
        <v>0</v>
      </c>
      <c r="U111" s="29">
        <f>INDEX(input_tonnages_no_div!$C$2:$Q$136,MATCH($A111,input_tonnages_no_div!$A$2:$A$136,0),MATCH(U$2,input_tonnages_no_div!$C$1:$Q$1,0))*$U$6*$U$7*MCF</f>
        <v>0</v>
      </c>
      <c r="V111" s="30">
        <f t="shared" si="173"/>
        <v>0</v>
      </c>
      <c r="W111" s="9">
        <f t="shared" si="174"/>
        <v>0</v>
      </c>
      <c r="X111" s="29">
        <f>INDEX(input_tonnages_no_div!$C$2:$Q$136,MATCH($A111,input_tonnages_no_div!$A$2:$A$136,0),MATCH(X$2,input_tonnages_no_div!$C$1:$Q$1,0))*$X$6*$X$7*MCF</f>
        <v>0</v>
      </c>
      <c r="Y111" s="30">
        <f t="shared" si="148"/>
        <v>0</v>
      </c>
      <c r="Z111" s="9">
        <f t="shared" si="149"/>
        <v>0</v>
      </c>
      <c r="AA111" s="29">
        <f>INDEX(input_tonnages_no_div!$C$2:$Q$136,MATCH($A111,input_tonnages_no_div!$A$2:$A$136,0),MATCH(AA$2,input_tonnages_no_div!$C$1:$Q$1,0))*$AA$6*$AA$7*MCF</f>
        <v>0</v>
      </c>
      <c r="AB111" s="30">
        <f t="shared" si="123"/>
        <v>0</v>
      </c>
      <c r="AC111" s="9">
        <f t="shared" si="124"/>
        <v>0</v>
      </c>
      <c r="AD111" s="29">
        <f>INDEX(input_tonnages_no_div!$C$2:$Q$136,MATCH($A111,input_tonnages_no_div!$A$2:$A$136,0),MATCH(AD$2,input_tonnages_no_div!$C$1:$Q$1,0))*$AD$6*$AD$7*MCF</f>
        <v>0</v>
      </c>
      <c r="AE111" s="30">
        <f t="shared" si="175"/>
        <v>0</v>
      </c>
      <c r="AF111" s="9">
        <f t="shared" si="176"/>
        <v>0</v>
      </c>
      <c r="AG111" s="29">
        <f>INDEX(input_tonnages_no_div!$C$2:$Q$136,MATCH($A111,input_tonnages_no_div!$A$2:$A$136,0),MATCH(AG$2,input_tonnages_no_div!$C$1:$Q$1,0))*$AG$6*$AG$7*MCF</f>
        <v>0</v>
      </c>
      <c r="AH111" s="30">
        <f t="shared" si="127"/>
        <v>0</v>
      </c>
      <c r="AI111" s="9">
        <f t="shared" si="128"/>
        <v>0</v>
      </c>
      <c r="AJ111" s="29">
        <f>INDEX(input_tonnages_no_div!$C$2:$Q$136,MATCH($A111,input_tonnages_no_div!$A$2:$A$136,0),MATCH(AJ$2,input_tonnages_no_div!$C$1:$Q$1,0))*$AJ$6*$AJ$7*MCF</f>
        <v>0</v>
      </c>
      <c r="AK111" s="30">
        <f t="shared" si="129"/>
        <v>0</v>
      </c>
      <c r="AL111" s="9">
        <f t="shared" si="130"/>
        <v>0</v>
      </c>
      <c r="AM111" s="29">
        <f>INDEX(input_tonnages_no_div!$C$2:$Q$136,MATCH($A111,input_tonnages_no_div!$A$2:$A$136,0),MATCH(AM$2,input_tonnages_no_div!$C$1:$Q$1,0))*$AM$6*$AM$7*MCF</f>
        <v>0</v>
      </c>
      <c r="AN111" s="30">
        <f t="shared" si="131"/>
        <v>0</v>
      </c>
      <c r="AO111" s="9">
        <f t="shared" si="132"/>
        <v>0</v>
      </c>
      <c r="AP111" s="29">
        <f>INDEX(input_tonnages_no_div!$C$2:$Q$136,MATCH($A111,input_tonnages_no_div!$A$2:$A$136,0),MATCH(AP$2,input_tonnages_no_div!$C$1:$Q$1,0))*$AP$6*$AP$7*MCF</f>
        <v>0</v>
      </c>
      <c r="AQ111" s="30">
        <f t="shared" si="145"/>
        <v>0</v>
      </c>
      <c r="AR111" s="9">
        <f t="shared" si="150"/>
        <v>0</v>
      </c>
      <c r="AS111" s="55"/>
      <c r="AT111">
        <f t="shared" si="152"/>
        <v>99</v>
      </c>
      <c r="AU111" s="8">
        <f t="shared" si="153"/>
        <v>0</v>
      </c>
      <c r="AV111" s="8">
        <f t="shared" si="154"/>
        <v>0</v>
      </c>
      <c r="AW111" s="8">
        <f t="shared" si="155"/>
        <v>0</v>
      </c>
      <c r="AX111" s="8">
        <f t="shared" si="156"/>
        <v>0</v>
      </c>
      <c r="AY111" s="8">
        <f t="shared" si="157"/>
        <v>0</v>
      </c>
      <c r="AZ111" s="8">
        <f t="shared" si="158"/>
        <v>0</v>
      </c>
      <c r="BA111" s="8">
        <f t="shared" si="159"/>
        <v>0</v>
      </c>
      <c r="BB111" s="8">
        <f t="shared" si="160"/>
        <v>0</v>
      </c>
      <c r="BC111" s="8">
        <f t="shared" si="161"/>
        <v>0</v>
      </c>
      <c r="BD111" s="8">
        <f t="shared" si="162"/>
        <v>0</v>
      </c>
      <c r="BE111" s="8">
        <f t="shared" si="163"/>
        <v>0</v>
      </c>
      <c r="BF111" s="8">
        <f t="shared" si="164"/>
        <v>0</v>
      </c>
      <c r="BI111" s="55">
        <f t="shared" si="177"/>
        <v>0</v>
      </c>
      <c r="BJ111" s="55">
        <f t="shared" si="178"/>
        <v>0</v>
      </c>
      <c r="BK111" s="55">
        <f t="shared" si="179"/>
        <v>0</v>
      </c>
      <c r="BL111" s="55">
        <f t="shared" si="180"/>
        <v>0</v>
      </c>
      <c r="BM111" s="55">
        <f t="shared" si="181"/>
        <v>0</v>
      </c>
      <c r="BN111" s="55">
        <f t="shared" si="182"/>
        <v>0</v>
      </c>
      <c r="BO111" s="55">
        <f t="shared" si="183"/>
        <v>0</v>
      </c>
      <c r="BP111" s="55">
        <f t="shared" si="184"/>
        <v>0</v>
      </c>
      <c r="BQ111" s="55">
        <f t="shared" si="185"/>
        <v>0</v>
      </c>
      <c r="BR111" s="55">
        <f t="shared" si="186"/>
        <v>0</v>
      </c>
      <c r="BS111" s="55">
        <f t="shared" si="187"/>
        <v>0</v>
      </c>
      <c r="BT111" s="55">
        <f t="shared" si="146"/>
        <v>0</v>
      </c>
    </row>
    <row r="112" spans="1:72" x14ac:dyDescent="0.25">
      <c r="A112" s="6">
        <f>'DONNÉES '!B141</f>
        <v>100</v>
      </c>
      <c r="B112" s="8">
        <f t="shared" si="151"/>
        <v>0</v>
      </c>
      <c r="C112" s="29">
        <f>INDEX(input_tonnages_no_div!$C$2:$Q$136,MATCH($A112,input_tonnages_no_div!$A$2:$A$136,0),MATCH(C$2,input_tonnages_no_div!$C$1:$Q$1,0))*$C$6*$C$7*MCF</f>
        <v>0</v>
      </c>
      <c r="D112" s="30">
        <f t="shared" si="147"/>
        <v>0</v>
      </c>
      <c r="E112" s="9">
        <f t="shared" si="144"/>
        <v>0</v>
      </c>
      <c r="F112" s="29">
        <f>INDEX(input_tonnages_no_div!$C$2:$Q$136,MATCH($A112,input_tonnages_no_div!$A$2:$A$136,0),MATCH(F$2,input_tonnages_no_div!$C$1:$Q$1,0))*$F$6*$F$7*MCF</f>
        <v>0</v>
      </c>
      <c r="G112" s="30">
        <f t="shared" si="111"/>
        <v>0</v>
      </c>
      <c r="H112" s="9">
        <f t="shared" si="112"/>
        <v>0</v>
      </c>
      <c r="I112" s="29">
        <f>INDEX(input_tonnages_no_div!$C$2:$Q$136,MATCH($A112,input_tonnages_no_div!$A$2:$A$136,0),MATCH(I$2,input_tonnages_no_div!$C$1:$Q$1,0))*$I$6*$I$7*MCF</f>
        <v>0</v>
      </c>
      <c r="J112" s="30">
        <f t="shared" si="165"/>
        <v>0</v>
      </c>
      <c r="K112" s="9">
        <f t="shared" si="166"/>
        <v>0</v>
      </c>
      <c r="L112" s="29">
        <f>INDEX(input_tonnages_no_div!$C$2:$Q$136,MATCH($A112,input_tonnages_no_div!$A$2:$A$136,0),MATCH(L$2,input_tonnages_no_div!$C$1:$Q$1,0))*$L$6*$L$7*MCF</f>
        <v>0</v>
      </c>
      <c r="M112" s="30">
        <f t="shared" si="167"/>
        <v>0</v>
      </c>
      <c r="N112" s="9">
        <f t="shared" si="168"/>
        <v>0</v>
      </c>
      <c r="O112" s="29">
        <f>INDEX(input_tonnages_no_div!$C$2:$Q$136,MATCH($A112,input_tonnages_no_div!$A$2:$A$136,0),MATCH(O$2,input_tonnages_no_div!$C$1:$Q$1,0))*$O$6*$O$7*MCF</f>
        <v>0</v>
      </c>
      <c r="P112" s="30">
        <f t="shared" si="169"/>
        <v>0</v>
      </c>
      <c r="Q112" s="9">
        <f t="shared" si="170"/>
        <v>0</v>
      </c>
      <c r="R112" s="29">
        <f>INDEX(input_tonnages_no_div!$C$2:$Q$136,MATCH($A112,input_tonnages_no_div!$A$2:$A$136,0),MATCH(R$2,input_tonnages_no_div!$C$1:$Q$1,0))*$R$6*$R$7*MCF</f>
        <v>0</v>
      </c>
      <c r="S112" s="30">
        <f t="shared" si="171"/>
        <v>0</v>
      </c>
      <c r="T112" s="9">
        <f t="shared" si="172"/>
        <v>0</v>
      </c>
      <c r="U112" s="29">
        <f>INDEX(input_tonnages_no_div!$C$2:$Q$136,MATCH($A112,input_tonnages_no_div!$A$2:$A$136,0),MATCH(U$2,input_tonnages_no_div!$C$1:$Q$1,0))*$U$6*$U$7*MCF</f>
        <v>0</v>
      </c>
      <c r="V112" s="30">
        <f t="shared" si="173"/>
        <v>0</v>
      </c>
      <c r="W112" s="9">
        <f t="shared" si="174"/>
        <v>0</v>
      </c>
      <c r="X112" s="29">
        <f>INDEX(input_tonnages_no_div!$C$2:$Q$136,MATCH($A112,input_tonnages_no_div!$A$2:$A$136,0),MATCH(X$2,input_tonnages_no_div!$C$1:$Q$1,0))*$X$6*$X$7*MCF</f>
        <v>0</v>
      </c>
      <c r="Y112" s="30">
        <f t="shared" si="148"/>
        <v>0</v>
      </c>
      <c r="Z112" s="9">
        <f t="shared" si="149"/>
        <v>0</v>
      </c>
      <c r="AA112" s="29">
        <f>INDEX(input_tonnages_no_div!$C$2:$Q$136,MATCH($A112,input_tonnages_no_div!$A$2:$A$136,0),MATCH(AA$2,input_tonnages_no_div!$C$1:$Q$1,0))*$AA$6*$AA$7*MCF</f>
        <v>0</v>
      </c>
      <c r="AB112" s="30">
        <f t="shared" si="123"/>
        <v>0</v>
      </c>
      <c r="AC112" s="9">
        <f t="shared" si="124"/>
        <v>0</v>
      </c>
      <c r="AD112" s="29">
        <f>INDEX(input_tonnages_no_div!$C$2:$Q$136,MATCH($A112,input_tonnages_no_div!$A$2:$A$136,0),MATCH(AD$2,input_tonnages_no_div!$C$1:$Q$1,0))*$AD$6*$AD$7*MCF</f>
        <v>0</v>
      </c>
      <c r="AE112" s="30">
        <f t="shared" si="175"/>
        <v>0</v>
      </c>
      <c r="AF112" s="9">
        <f t="shared" si="176"/>
        <v>0</v>
      </c>
      <c r="AG112" s="29">
        <f>INDEX(input_tonnages_no_div!$C$2:$Q$136,MATCH($A112,input_tonnages_no_div!$A$2:$A$136,0),MATCH(AG$2,input_tonnages_no_div!$C$1:$Q$1,0))*$AG$6*$AG$7*MCF</f>
        <v>0</v>
      </c>
      <c r="AH112" s="30">
        <f t="shared" si="127"/>
        <v>0</v>
      </c>
      <c r="AI112" s="9">
        <f t="shared" si="128"/>
        <v>0</v>
      </c>
      <c r="AJ112" s="29">
        <f>INDEX(input_tonnages_no_div!$C$2:$Q$136,MATCH($A112,input_tonnages_no_div!$A$2:$A$136,0),MATCH(AJ$2,input_tonnages_no_div!$C$1:$Q$1,0))*$AJ$6*$AJ$7*MCF</f>
        <v>0</v>
      </c>
      <c r="AK112" s="30">
        <f t="shared" si="129"/>
        <v>0</v>
      </c>
      <c r="AL112" s="9">
        <f t="shared" si="130"/>
        <v>0</v>
      </c>
      <c r="AM112" s="29">
        <f>INDEX(input_tonnages_no_div!$C$2:$Q$136,MATCH($A112,input_tonnages_no_div!$A$2:$A$136,0),MATCH(AM$2,input_tonnages_no_div!$C$1:$Q$1,0))*$AM$6*$AM$7*MCF</f>
        <v>0</v>
      </c>
      <c r="AN112" s="30">
        <f t="shared" si="131"/>
        <v>0</v>
      </c>
      <c r="AO112" s="9">
        <f t="shared" si="132"/>
        <v>0</v>
      </c>
      <c r="AP112" s="29">
        <f>INDEX(input_tonnages_no_div!$C$2:$Q$136,MATCH($A112,input_tonnages_no_div!$A$2:$A$136,0),MATCH(AP$2,input_tonnages_no_div!$C$1:$Q$1,0))*$AP$6*$AP$7*MCF</f>
        <v>0</v>
      </c>
      <c r="AQ112" s="30">
        <f t="shared" si="145"/>
        <v>0</v>
      </c>
      <c r="AR112" s="9">
        <f t="shared" si="150"/>
        <v>0</v>
      </c>
      <c r="AS112" s="55"/>
      <c r="AT112">
        <f t="shared" si="152"/>
        <v>100</v>
      </c>
      <c r="AU112" s="8">
        <f t="shared" si="153"/>
        <v>0</v>
      </c>
      <c r="AV112" s="8">
        <f t="shared" si="154"/>
        <v>0</v>
      </c>
      <c r="AW112" s="8">
        <f t="shared" si="155"/>
        <v>0</v>
      </c>
      <c r="AX112" s="8">
        <f t="shared" si="156"/>
        <v>0</v>
      </c>
      <c r="AY112" s="8">
        <f t="shared" si="157"/>
        <v>0</v>
      </c>
      <c r="AZ112" s="8">
        <f t="shared" si="158"/>
        <v>0</v>
      </c>
      <c r="BA112" s="8">
        <f t="shared" si="159"/>
        <v>0</v>
      </c>
      <c r="BB112" s="8">
        <f t="shared" si="160"/>
        <v>0</v>
      </c>
      <c r="BC112" s="8">
        <f t="shared" si="161"/>
        <v>0</v>
      </c>
      <c r="BD112" s="8">
        <f t="shared" si="162"/>
        <v>0</v>
      </c>
      <c r="BE112" s="8">
        <f t="shared" si="163"/>
        <v>0</v>
      </c>
      <c r="BF112" s="8">
        <f t="shared" si="164"/>
        <v>0</v>
      </c>
      <c r="BI112" s="55">
        <f t="shared" si="177"/>
        <v>0</v>
      </c>
      <c r="BJ112" s="55">
        <f t="shared" si="178"/>
        <v>0</v>
      </c>
      <c r="BK112" s="55">
        <f t="shared" si="179"/>
        <v>0</v>
      </c>
      <c r="BL112" s="55">
        <f t="shared" si="180"/>
        <v>0</v>
      </c>
      <c r="BM112" s="55">
        <f t="shared" si="181"/>
        <v>0</v>
      </c>
      <c r="BN112" s="55">
        <f t="shared" si="182"/>
        <v>0</v>
      </c>
      <c r="BO112" s="55">
        <f t="shared" si="183"/>
        <v>0</v>
      </c>
      <c r="BP112" s="55">
        <f t="shared" si="184"/>
        <v>0</v>
      </c>
      <c r="BQ112" s="55">
        <f t="shared" si="185"/>
        <v>0</v>
      </c>
      <c r="BR112" s="55">
        <f t="shared" si="186"/>
        <v>0</v>
      </c>
      <c r="BS112" s="55">
        <f t="shared" si="187"/>
        <v>0</v>
      </c>
      <c r="BT112" s="55">
        <f t="shared" si="146"/>
        <v>0</v>
      </c>
    </row>
    <row r="113" spans="1:72" x14ac:dyDescent="0.25">
      <c r="A113" s="6">
        <f>'DONNÉES '!B142</f>
        <v>101</v>
      </c>
      <c r="B113" s="8">
        <f t="shared" si="151"/>
        <v>0</v>
      </c>
      <c r="C113" s="29">
        <f>INDEX(input_tonnages_no_div!$C$2:$Q$136,MATCH($A113,input_tonnages_no_div!$A$2:$A$136,0),MATCH(C$2,input_tonnages_no_div!$C$1:$Q$1,0))*$C$6*$C$7*MCF</f>
        <v>0</v>
      </c>
      <c r="D113" s="30">
        <f t="shared" si="147"/>
        <v>0</v>
      </c>
      <c r="E113" s="9">
        <f t="shared" si="144"/>
        <v>0</v>
      </c>
      <c r="F113" s="29">
        <f>INDEX(input_tonnages_no_div!$C$2:$Q$136,MATCH($A113,input_tonnages_no_div!$A$2:$A$136,0),MATCH(F$2,input_tonnages_no_div!$C$1:$Q$1,0))*$F$6*$F$7*MCF</f>
        <v>0</v>
      </c>
      <c r="G113" s="30">
        <f t="shared" si="111"/>
        <v>0</v>
      </c>
      <c r="H113" s="9">
        <f t="shared" si="112"/>
        <v>0</v>
      </c>
      <c r="I113" s="29">
        <f>INDEX(input_tonnages_no_div!$C$2:$Q$136,MATCH($A113,input_tonnages_no_div!$A$2:$A$136,0),MATCH(I$2,input_tonnages_no_div!$C$1:$Q$1,0))*$I$6*$I$7*MCF</f>
        <v>0</v>
      </c>
      <c r="J113" s="30">
        <f t="shared" si="165"/>
        <v>0</v>
      </c>
      <c r="K113" s="9">
        <f t="shared" si="166"/>
        <v>0</v>
      </c>
      <c r="L113" s="29">
        <f>INDEX(input_tonnages_no_div!$C$2:$Q$136,MATCH($A113,input_tonnages_no_div!$A$2:$A$136,0),MATCH(L$2,input_tonnages_no_div!$C$1:$Q$1,0))*$L$6*$L$7*MCF</f>
        <v>0</v>
      </c>
      <c r="M113" s="30">
        <f t="shared" si="167"/>
        <v>0</v>
      </c>
      <c r="N113" s="9">
        <f t="shared" si="168"/>
        <v>0</v>
      </c>
      <c r="O113" s="29">
        <f>INDEX(input_tonnages_no_div!$C$2:$Q$136,MATCH($A113,input_tonnages_no_div!$A$2:$A$136,0),MATCH(O$2,input_tonnages_no_div!$C$1:$Q$1,0))*$O$6*$O$7*MCF</f>
        <v>0</v>
      </c>
      <c r="P113" s="30">
        <f t="shared" si="169"/>
        <v>0</v>
      </c>
      <c r="Q113" s="9">
        <f t="shared" si="170"/>
        <v>0</v>
      </c>
      <c r="R113" s="29">
        <f>INDEX(input_tonnages_no_div!$C$2:$Q$136,MATCH($A113,input_tonnages_no_div!$A$2:$A$136,0),MATCH(R$2,input_tonnages_no_div!$C$1:$Q$1,0))*$R$6*$R$7*MCF</f>
        <v>0</v>
      </c>
      <c r="S113" s="30">
        <f t="shared" si="171"/>
        <v>0</v>
      </c>
      <c r="T113" s="9">
        <f t="shared" si="172"/>
        <v>0</v>
      </c>
      <c r="U113" s="29">
        <f>INDEX(input_tonnages_no_div!$C$2:$Q$136,MATCH($A113,input_tonnages_no_div!$A$2:$A$136,0),MATCH(U$2,input_tonnages_no_div!$C$1:$Q$1,0))*$U$6*$U$7*MCF</f>
        <v>0</v>
      </c>
      <c r="V113" s="30">
        <f t="shared" si="173"/>
        <v>0</v>
      </c>
      <c r="W113" s="9">
        <f t="shared" si="174"/>
        <v>0</v>
      </c>
      <c r="X113" s="29">
        <f>INDEX(input_tonnages_no_div!$C$2:$Q$136,MATCH($A113,input_tonnages_no_div!$A$2:$A$136,0),MATCH(X$2,input_tonnages_no_div!$C$1:$Q$1,0))*$X$6*$X$7*MCF</f>
        <v>0</v>
      </c>
      <c r="Y113" s="30">
        <f t="shared" si="148"/>
        <v>0</v>
      </c>
      <c r="Z113" s="9">
        <f t="shared" si="149"/>
        <v>0</v>
      </c>
      <c r="AA113" s="29">
        <f>INDEX(input_tonnages_no_div!$C$2:$Q$136,MATCH($A113,input_tonnages_no_div!$A$2:$A$136,0),MATCH(AA$2,input_tonnages_no_div!$C$1:$Q$1,0))*$AA$6*$AA$7*MCF</f>
        <v>0</v>
      </c>
      <c r="AB113" s="30">
        <f t="shared" si="123"/>
        <v>0</v>
      </c>
      <c r="AC113" s="9">
        <f t="shared" si="124"/>
        <v>0</v>
      </c>
      <c r="AD113" s="29">
        <f>INDEX(input_tonnages_no_div!$C$2:$Q$136,MATCH($A113,input_tonnages_no_div!$A$2:$A$136,0),MATCH(AD$2,input_tonnages_no_div!$C$1:$Q$1,0))*$AD$6*$AD$7*MCF</f>
        <v>0</v>
      </c>
      <c r="AE113" s="30">
        <f t="shared" si="175"/>
        <v>0</v>
      </c>
      <c r="AF113" s="9">
        <f t="shared" si="176"/>
        <v>0</v>
      </c>
      <c r="AG113" s="29">
        <f>INDEX(input_tonnages_no_div!$C$2:$Q$136,MATCH($A113,input_tonnages_no_div!$A$2:$A$136,0),MATCH(AG$2,input_tonnages_no_div!$C$1:$Q$1,0))*$AG$6*$AG$7*MCF</f>
        <v>0</v>
      </c>
      <c r="AH113" s="30">
        <f t="shared" si="127"/>
        <v>0</v>
      </c>
      <c r="AI113" s="9">
        <f t="shared" si="128"/>
        <v>0</v>
      </c>
      <c r="AJ113" s="29">
        <f>INDEX(input_tonnages_no_div!$C$2:$Q$136,MATCH($A113,input_tonnages_no_div!$A$2:$A$136,0),MATCH(AJ$2,input_tonnages_no_div!$C$1:$Q$1,0))*$AJ$6*$AJ$7*MCF</f>
        <v>0</v>
      </c>
      <c r="AK113" s="30">
        <f t="shared" si="129"/>
        <v>0</v>
      </c>
      <c r="AL113" s="9">
        <f t="shared" si="130"/>
        <v>0</v>
      </c>
      <c r="AM113" s="29">
        <f>INDEX(input_tonnages_no_div!$C$2:$Q$136,MATCH($A113,input_tonnages_no_div!$A$2:$A$136,0),MATCH(AM$2,input_tonnages_no_div!$C$1:$Q$1,0))*$AM$6*$AM$7*MCF</f>
        <v>0</v>
      </c>
      <c r="AN113" s="30">
        <f t="shared" si="131"/>
        <v>0</v>
      </c>
      <c r="AO113" s="9">
        <f t="shared" si="132"/>
        <v>0</v>
      </c>
      <c r="AP113" s="29">
        <f>INDEX(input_tonnages_no_div!$C$2:$Q$136,MATCH($A113,input_tonnages_no_div!$A$2:$A$136,0),MATCH(AP$2,input_tonnages_no_div!$C$1:$Q$1,0))*$AP$6*$AP$7*MCF</f>
        <v>0</v>
      </c>
      <c r="AQ113" s="30">
        <f t="shared" si="145"/>
        <v>0</v>
      </c>
      <c r="AR113" s="9">
        <f t="shared" si="150"/>
        <v>0</v>
      </c>
      <c r="AS113" s="55"/>
      <c r="AT113">
        <f t="shared" si="152"/>
        <v>101</v>
      </c>
      <c r="AU113" s="8">
        <f t="shared" si="153"/>
        <v>0</v>
      </c>
      <c r="AV113" s="8">
        <f t="shared" si="154"/>
        <v>0</v>
      </c>
      <c r="AW113" s="8">
        <f t="shared" si="155"/>
        <v>0</v>
      </c>
      <c r="AX113" s="8">
        <f t="shared" si="156"/>
        <v>0</v>
      </c>
      <c r="AY113" s="8">
        <f t="shared" si="157"/>
        <v>0</v>
      </c>
      <c r="AZ113" s="8">
        <f t="shared" si="158"/>
        <v>0</v>
      </c>
      <c r="BA113" s="8">
        <f t="shared" si="159"/>
        <v>0</v>
      </c>
      <c r="BB113" s="8">
        <f t="shared" si="160"/>
        <v>0</v>
      </c>
      <c r="BC113" s="8">
        <f t="shared" si="161"/>
        <v>0</v>
      </c>
      <c r="BD113" s="8">
        <f t="shared" si="162"/>
        <v>0</v>
      </c>
      <c r="BE113" s="8">
        <f t="shared" si="163"/>
        <v>0</v>
      </c>
      <c r="BF113" s="8">
        <f t="shared" si="164"/>
        <v>0</v>
      </c>
      <c r="BI113" s="55">
        <f t="shared" si="177"/>
        <v>0</v>
      </c>
      <c r="BJ113" s="55">
        <f t="shared" si="178"/>
        <v>0</v>
      </c>
      <c r="BK113" s="55">
        <f t="shared" si="179"/>
        <v>0</v>
      </c>
      <c r="BL113" s="55">
        <f t="shared" si="180"/>
        <v>0</v>
      </c>
      <c r="BM113" s="55">
        <f t="shared" si="181"/>
        <v>0</v>
      </c>
      <c r="BN113" s="55">
        <f t="shared" si="182"/>
        <v>0</v>
      </c>
      <c r="BO113" s="55">
        <f t="shared" si="183"/>
        <v>0</v>
      </c>
      <c r="BP113" s="55">
        <f t="shared" si="184"/>
        <v>0</v>
      </c>
      <c r="BQ113" s="55">
        <f t="shared" si="185"/>
        <v>0</v>
      </c>
      <c r="BR113" s="55">
        <f t="shared" si="186"/>
        <v>0</v>
      </c>
      <c r="BS113" s="55">
        <f t="shared" si="187"/>
        <v>0</v>
      </c>
      <c r="BT113" s="55">
        <f t="shared" si="146"/>
        <v>0</v>
      </c>
    </row>
    <row r="114" spans="1:72" x14ac:dyDescent="0.25">
      <c r="A114" s="6">
        <f>'DONNÉES '!B143</f>
        <v>102</v>
      </c>
      <c r="B114" s="8">
        <f t="shared" si="151"/>
        <v>0</v>
      </c>
      <c r="C114" s="29">
        <f>INDEX(input_tonnages_no_div!$C$2:$Q$136,MATCH($A114,input_tonnages_no_div!$A$2:$A$136,0),MATCH(C$2,input_tonnages_no_div!$C$1:$Q$1,0))*$C$6*$C$7*MCF</f>
        <v>0</v>
      </c>
      <c r="D114" s="30">
        <f t="shared" si="147"/>
        <v>0</v>
      </c>
      <c r="E114" s="9">
        <f t="shared" si="144"/>
        <v>0</v>
      </c>
      <c r="F114" s="29">
        <f>INDEX(input_tonnages_no_div!$C$2:$Q$136,MATCH($A114,input_tonnages_no_div!$A$2:$A$136,0),MATCH(F$2,input_tonnages_no_div!$C$1:$Q$1,0))*$F$6*$F$7*MCF</f>
        <v>0</v>
      </c>
      <c r="G114" s="30">
        <f t="shared" si="111"/>
        <v>0</v>
      </c>
      <c r="H114" s="9">
        <f t="shared" si="112"/>
        <v>0</v>
      </c>
      <c r="I114" s="29">
        <f>INDEX(input_tonnages_no_div!$C$2:$Q$136,MATCH($A114,input_tonnages_no_div!$A$2:$A$136,0),MATCH(I$2,input_tonnages_no_div!$C$1:$Q$1,0))*$I$6*$I$7*MCF</f>
        <v>0</v>
      </c>
      <c r="J114" s="30">
        <f t="shared" si="165"/>
        <v>0</v>
      </c>
      <c r="K114" s="9">
        <f t="shared" si="166"/>
        <v>0</v>
      </c>
      <c r="L114" s="29">
        <f>INDEX(input_tonnages_no_div!$C$2:$Q$136,MATCH($A114,input_tonnages_no_div!$A$2:$A$136,0),MATCH(L$2,input_tonnages_no_div!$C$1:$Q$1,0))*$L$6*$L$7*MCF</f>
        <v>0</v>
      </c>
      <c r="M114" s="30">
        <f t="shared" si="167"/>
        <v>0</v>
      </c>
      <c r="N114" s="9">
        <f t="shared" si="168"/>
        <v>0</v>
      </c>
      <c r="O114" s="29">
        <f>INDEX(input_tonnages_no_div!$C$2:$Q$136,MATCH($A114,input_tonnages_no_div!$A$2:$A$136,0),MATCH(O$2,input_tonnages_no_div!$C$1:$Q$1,0))*$O$6*$O$7*MCF</f>
        <v>0</v>
      </c>
      <c r="P114" s="30">
        <f t="shared" si="169"/>
        <v>0</v>
      </c>
      <c r="Q114" s="9">
        <f t="shared" si="170"/>
        <v>0</v>
      </c>
      <c r="R114" s="29">
        <f>INDEX(input_tonnages_no_div!$C$2:$Q$136,MATCH($A114,input_tonnages_no_div!$A$2:$A$136,0),MATCH(R$2,input_tonnages_no_div!$C$1:$Q$1,0))*$R$6*$R$7*MCF</f>
        <v>0</v>
      </c>
      <c r="S114" s="30">
        <f t="shared" si="171"/>
        <v>0</v>
      </c>
      <c r="T114" s="9">
        <f t="shared" si="172"/>
        <v>0</v>
      </c>
      <c r="U114" s="29">
        <f>INDEX(input_tonnages_no_div!$C$2:$Q$136,MATCH($A114,input_tonnages_no_div!$A$2:$A$136,0),MATCH(U$2,input_tonnages_no_div!$C$1:$Q$1,0))*$U$6*$U$7*MCF</f>
        <v>0</v>
      </c>
      <c r="V114" s="30">
        <f t="shared" si="173"/>
        <v>0</v>
      </c>
      <c r="W114" s="9">
        <f t="shared" si="174"/>
        <v>0</v>
      </c>
      <c r="X114" s="29">
        <f>INDEX(input_tonnages_no_div!$C$2:$Q$136,MATCH($A114,input_tonnages_no_div!$A$2:$A$136,0),MATCH(X$2,input_tonnages_no_div!$C$1:$Q$1,0))*$X$6*$X$7*MCF</f>
        <v>0</v>
      </c>
      <c r="Y114" s="30">
        <f t="shared" si="148"/>
        <v>0</v>
      </c>
      <c r="Z114" s="9">
        <f t="shared" si="149"/>
        <v>0</v>
      </c>
      <c r="AA114" s="29">
        <f>INDEX(input_tonnages_no_div!$C$2:$Q$136,MATCH($A114,input_tonnages_no_div!$A$2:$A$136,0),MATCH(AA$2,input_tonnages_no_div!$C$1:$Q$1,0))*$AA$6*$AA$7*MCF</f>
        <v>0</v>
      </c>
      <c r="AB114" s="30">
        <f t="shared" si="123"/>
        <v>0</v>
      </c>
      <c r="AC114" s="9">
        <f t="shared" si="124"/>
        <v>0</v>
      </c>
      <c r="AD114" s="29">
        <f>INDEX(input_tonnages_no_div!$C$2:$Q$136,MATCH($A114,input_tonnages_no_div!$A$2:$A$136,0),MATCH(AD$2,input_tonnages_no_div!$C$1:$Q$1,0))*$AD$6*$AD$7*MCF</f>
        <v>0</v>
      </c>
      <c r="AE114" s="30">
        <f t="shared" si="175"/>
        <v>0</v>
      </c>
      <c r="AF114" s="9">
        <f t="shared" si="176"/>
        <v>0</v>
      </c>
      <c r="AG114" s="29">
        <f>INDEX(input_tonnages_no_div!$C$2:$Q$136,MATCH($A114,input_tonnages_no_div!$A$2:$A$136,0),MATCH(AG$2,input_tonnages_no_div!$C$1:$Q$1,0))*$AG$6*$AG$7*MCF</f>
        <v>0</v>
      </c>
      <c r="AH114" s="30">
        <f t="shared" si="127"/>
        <v>0</v>
      </c>
      <c r="AI114" s="9">
        <f t="shared" si="128"/>
        <v>0</v>
      </c>
      <c r="AJ114" s="29">
        <f>INDEX(input_tonnages_no_div!$C$2:$Q$136,MATCH($A114,input_tonnages_no_div!$A$2:$A$136,0),MATCH(AJ$2,input_tonnages_no_div!$C$1:$Q$1,0))*$AJ$6*$AJ$7*MCF</f>
        <v>0</v>
      </c>
      <c r="AK114" s="30">
        <f t="shared" si="129"/>
        <v>0</v>
      </c>
      <c r="AL114" s="9">
        <f t="shared" si="130"/>
        <v>0</v>
      </c>
      <c r="AM114" s="29">
        <f>INDEX(input_tonnages_no_div!$C$2:$Q$136,MATCH($A114,input_tonnages_no_div!$A$2:$A$136,0),MATCH(AM$2,input_tonnages_no_div!$C$1:$Q$1,0))*$AM$6*$AM$7*MCF</f>
        <v>0</v>
      </c>
      <c r="AN114" s="30">
        <f t="shared" si="131"/>
        <v>0</v>
      </c>
      <c r="AO114" s="9">
        <f t="shared" si="132"/>
        <v>0</v>
      </c>
      <c r="AP114" s="29">
        <f>INDEX(input_tonnages_no_div!$C$2:$Q$136,MATCH($A114,input_tonnages_no_div!$A$2:$A$136,0),MATCH(AP$2,input_tonnages_no_div!$C$1:$Q$1,0))*$AP$6*$AP$7*MCF</f>
        <v>0</v>
      </c>
      <c r="AQ114" s="30">
        <f t="shared" si="145"/>
        <v>0</v>
      </c>
      <c r="AR114" s="9">
        <f t="shared" si="150"/>
        <v>0</v>
      </c>
      <c r="AS114" s="55"/>
      <c r="AT114">
        <f t="shared" si="152"/>
        <v>102</v>
      </c>
      <c r="AU114" s="8">
        <f t="shared" si="153"/>
        <v>0</v>
      </c>
      <c r="AV114" s="8">
        <f t="shared" si="154"/>
        <v>0</v>
      </c>
      <c r="AW114" s="8">
        <f t="shared" si="155"/>
        <v>0</v>
      </c>
      <c r="AX114" s="8">
        <f t="shared" si="156"/>
        <v>0</v>
      </c>
      <c r="AY114" s="8">
        <f t="shared" si="157"/>
        <v>0</v>
      </c>
      <c r="AZ114" s="8">
        <f t="shared" si="158"/>
        <v>0</v>
      </c>
      <c r="BA114" s="8">
        <f t="shared" si="159"/>
        <v>0</v>
      </c>
      <c r="BB114" s="8">
        <f t="shared" si="160"/>
        <v>0</v>
      </c>
      <c r="BC114" s="8">
        <f t="shared" si="161"/>
        <v>0</v>
      </c>
      <c r="BD114" s="8">
        <f t="shared" si="162"/>
        <v>0</v>
      </c>
      <c r="BE114" s="8">
        <f t="shared" si="163"/>
        <v>0</v>
      </c>
      <c r="BF114" s="8">
        <f t="shared" si="164"/>
        <v>0</v>
      </c>
      <c r="BI114" s="55">
        <f t="shared" si="177"/>
        <v>0</v>
      </c>
      <c r="BJ114" s="55">
        <f t="shared" si="178"/>
        <v>0</v>
      </c>
      <c r="BK114" s="55">
        <f t="shared" si="179"/>
        <v>0</v>
      </c>
      <c r="BL114" s="55">
        <f t="shared" si="180"/>
        <v>0</v>
      </c>
      <c r="BM114" s="55">
        <f t="shared" si="181"/>
        <v>0</v>
      </c>
      <c r="BN114" s="55">
        <f t="shared" si="182"/>
        <v>0</v>
      </c>
      <c r="BO114" s="55">
        <f t="shared" si="183"/>
        <v>0</v>
      </c>
      <c r="BP114" s="55">
        <f t="shared" si="184"/>
        <v>0</v>
      </c>
      <c r="BQ114" s="55">
        <f t="shared" si="185"/>
        <v>0</v>
      </c>
      <c r="BR114" s="55">
        <f t="shared" si="186"/>
        <v>0</v>
      </c>
      <c r="BS114" s="55">
        <f t="shared" si="187"/>
        <v>0</v>
      </c>
      <c r="BT114" s="55">
        <f t="shared" si="146"/>
        <v>0</v>
      </c>
    </row>
    <row r="115" spans="1:72" x14ac:dyDescent="0.25">
      <c r="A115" s="6">
        <f>'DONNÉES '!B144</f>
        <v>103</v>
      </c>
      <c r="B115" s="8">
        <f t="shared" si="151"/>
        <v>0</v>
      </c>
      <c r="C115" s="29">
        <f>INDEX(input_tonnages_no_div!$C$2:$Q$136,MATCH($A115,input_tonnages_no_div!$A$2:$A$136,0),MATCH(C$2,input_tonnages_no_div!$C$1:$Q$1,0))*$C$6*$C$7*MCF</f>
        <v>0</v>
      </c>
      <c r="D115" s="30">
        <f t="shared" si="147"/>
        <v>0</v>
      </c>
      <c r="E115" s="9">
        <f t="shared" si="144"/>
        <v>0</v>
      </c>
      <c r="F115" s="29">
        <f>INDEX(input_tonnages_no_div!$C$2:$Q$136,MATCH($A115,input_tonnages_no_div!$A$2:$A$136,0),MATCH(F$2,input_tonnages_no_div!$C$1:$Q$1,0))*$F$6*$F$7*MCF</f>
        <v>0</v>
      </c>
      <c r="G115" s="30">
        <f t="shared" si="111"/>
        <v>0</v>
      </c>
      <c r="H115" s="9">
        <f t="shared" si="112"/>
        <v>0</v>
      </c>
      <c r="I115" s="29">
        <f>INDEX(input_tonnages_no_div!$C$2:$Q$136,MATCH($A115,input_tonnages_no_div!$A$2:$A$136,0),MATCH(I$2,input_tonnages_no_div!$C$1:$Q$1,0))*$I$6*$I$7*MCF</f>
        <v>0</v>
      </c>
      <c r="J115" s="30">
        <f t="shared" si="165"/>
        <v>0</v>
      </c>
      <c r="K115" s="9">
        <f t="shared" si="166"/>
        <v>0</v>
      </c>
      <c r="L115" s="29">
        <f>INDEX(input_tonnages_no_div!$C$2:$Q$136,MATCH($A115,input_tonnages_no_div!$A$2:$A$136,0),MATCH(L$2,input_tonnages_no_div!$C$1:$Q$1,0))*$L$6*$L$7*MCF</f>
        <v>0</v>
      </c>
      <c r="M115" s="30">
        <f t="shared" si="167"/>
        <v>0</v>
      </c>
      <c r="N115" s="9">
        <f t="shared" si="168"/>
        <v>0</v>
      </c>
      <c r="O115" s="29">
        <f>INDEX(input_tonnages_no_div!$C$2:$Q$136,MATCH($A115,input_tonnages_no_div!$A$2:$A$136,0),MATCH(O$2,input_tonnages_no_div!$C$1:$Q$1,0))*$O$6*$O$7*MCF</f>
        <v>0</v>
      </c>
      <c r="P115" s="30">
        <f t="shared" si="169"/>
        <v>0</v>
      </c>
      <c r="Q115" s="9">
        <f t="shared" si="170"/>
        <v>0</v>
      </c>
      <c r="R115" s="29">
        <f>INDEX(input_tonnages_no_div!$C$2:$Q$136,MATCH($A115,input_tonnages_no_div!$A$2:$A$136,0),MATCH(R$2,input_tonnages_no_div!$C$1:$Q$1,0))*$R$6*$R$7*MCF</f>
        <v>0</v>
      </c>
      <c r="S115" s="30">
        <f t="shared" si="171"/>
        <v>0</v>
      </c>
      <c r="T115" s="9">
        <f t="shared" si="172"/>
        <v>0</v>
      </c>
      <c r="U115" s="29">
        <f>INDEX(input_tonnages_no_div!$C$2:$Q$136,MATCH($A115,input_tonnages_no_div!$A$2:$A$136,0),MATCH(U$2,input_tonnages_no_div!$C$1:$Q$1,0))*$U$6*$U$7*MCF</f>
        <v>0</v>
      </c>
      <c r="V115" s="30">
        <f t="shared" si="173"/>
        <v>0</v>
      </c>
      <c r="W115" s="9">
        <f t="shared" si="174"/>
        <v>0</v>
      </c>
      <c r="X115" s="29">
        <f>INDEX(input_tonnages_no_div!$C$2:$Q$136,MATCH($A115,input_tonnages_no_div!$A$2:$A$136,0),MATCH(X$2,input_tonnages_no_div!$C$1:$Q$1,0))*$X$6*$X$7*MCF</f>
        <v>0</v>
      </c>
      <c r="Y115" s="30">
        <f t="shared" si="148"/>
        <v>0</v>
      </c>
      <c r="Z115" s="9">
        <f t="shared" si="149"/>
        <v>0</v>
      </c>
      <c r="AA115" s="29">
        <f>INDEX(input_tonnages_no_div!$C$2:$Q$136,MATCH($A115,input_tonnages_no_div!$A$2:$A$136,0),MATCH(AA$2,input_tonnages_no_div!$C$1:$Q$1,0))*$AA$6*$AA$7*MCF</f>
        <v>0</v>
      </c>
      <c r="AB115" s="30">
        <f t="shared" si="123"/>
        <v>0</v>
      </c>
      <c r="AC115" s="9">
        <f t="shared" si="124"/>
        <v>0</v>
      </c>
      <c r="AD115" s="29">
        <f>INDEX(input_tonnages_no_div!$C$2:$Q$136,MATCH($A115,input_tonnages_no_div!$A$2:$A$136,0),MATCH(AD$2,input_tonnages_no_div!$C$1:$Q$1,0))*$AD$6*$AD$7*MCF</f>
        <v>0</v>
      </c>
      <c r="AE115" s="30">
        <f t="shared" si="175"/>
        <v>0</v>
      </c>
      <c r="AF115" s="9">
        <f t="shared" si="176"/>
        <v>0</v>
      </c>
      <c r="AG115" s="29">
        <f>INDEX(input_tonnages_no_div!$C$2:$Q$136,MATCH($A115,input_tonnages_no_div!$A$2:$A$136,0),MATCH(AG$2,input_tonnages_no_div!$C$1:$Q$1,0))*$AG$6*$AG$7*MCF</f>
        <v>0</v>
      </c>
      <c r="AH115" s="30">
        <f t="shared" si="127"/>
        <v>0</v>
      </c>
      <c r="AI115" s="9">
        <f t="shared" si="128"/>
        <v>0</v>
      </c>
      <c r="AJ115" s="29">
        <f>INDEX(input_tonnages_no_div!$C$2:$Q$136,MATCH($A115,input_tonnages_no_div!$A$2:$A$136,0),MATCH(AJ$2,input_tonnages_no_div!$C$1:$Q$1,0))*$AJ$6*$AJ$7*MCF</f>
        <v>0</v>
      </c>
      <c r="AK115" s="30">
        <f t="shared" si="129"/>
        <v>0</v>
      </c>
      <c r="AL115" s="9">
        <f t="shared" si="130"/>
        <v>0</v>
      </c>
      <c r="AM115" s="29">
        <f>INDEX(input_tonnages_no_div!$C$2:$Q$136,MATCH($A115,input_tonnages_no_div!$A$2:$A$136,0),MATCH(AM$2,input_tonnages_no_div!$C$1:$Q$1,0))*$AM$6*$AM$7*MCF</f>
        <v>0</v>
      </c>
      <c r="AN115" s="30">
        <f t="shared" si="131"/>
        <v>0</v>
      </c>
      <c r="AO115" s="9">
        <f t="shared" si="132"/>
        <v>0</v>
      </c>
      <c r="AP115" s="29">
        <f>INDEX(input_tonnages_no_div!$C$2:$Q$136,MATCH($A115,input_tonnages_no_div!$A$2:$A$136,0),MATCH(AP$2,input_tonnages_no_div!$C$1:$Q$1,0))*$AP$6*$AP$7*MCF</f>
        <v>0</v>
      </c>
      <c r="AQ115" s="30">
        <f t="shared" si="145"/>
        <v>0</v>
      </c>
      <c r="AR115" s="9">
        <f t="shared" si="150"/>
        <v>0</v>
      </c>
      <c r="AS115" s="55"/>
      <c r="AT115">
        <f t="shared" si="152"/>
        <v>103</v>
      </c>
      <c r="AU115" s="8">
        <f t="shared" si="153"/>
        <v>0</v>
      </c>
      <c r="AV115" s="8">
        <f t="shared" si="154"/>
        <v>0</v>
      </c>
      <c r="AW115" s="8">
        <f t="shared" si="155"/>
        <v>0</v>
      </c>
      <c r="AX115" s="8">
        <f t="shared" si="156"/>
        <v>0</v>
      </c>
      <c r="AY115" s="8">
        <f t="shared" si="157"/>
        <v>0</v>
      </c>
      <c r="AZ115" s="8">
        <f t="shared" si="158"/>
        <v>0</v>
      </c>
      <c r="BA115" s="8">
        <f t="shared" si="159"/>
        <v>0</v>
      </c>
      <c r="BB115" s="8">
        <f t="shared" si="160"/>
        <v>0</v>
      </c>
      <c r="BC115" s="8">
        <f t="shared" si="161"/>
        <v>0</v>
      </c>
      <c r="BD115" s="8">
        <f t="shared" si="162"/>
        <v>0</v>
      </c>
      <c r="BE115" s="8">
        <f t="shared" si="163"/>
        <v>0</v>
      </c>
      <c r="BF115" s="8">
        <f t="shared" si="164"/>
        <v>0</v>
      </c>
      <c r="BI115" s="55">
        <f t="shared" si="177"/>
        <v>0</v>
      </c>
      <c r="BJ115" s="55">
        <f t="shared" si="178"/>
        <v>0</v>
      </c>
      <c r="BK115" s="55">
        <f t="shared" si="179"/>
        <v>0</v>
      </c>
      <c r="BL115" s="55">
        <f t="shared" si="180"/>
        <v>0</v>
      </c>
      <c r="BM115" s="55">
        <f t="shared" si="181"/>
        <v>0</v>
      </c>
      <c r="BN115" s="55">
        <f t="shared" si="182"/>
        <v>0</v>
      </c>
      <c r="BO115" s="55">
        <f t="shared" si="183"/>
        <v>0</v>
      </c>
      <c r="BP115" s="55">
        <f t="shared" si="184"/>
        <v>0</v>
      </c>
      <c r="BQ115" s="55">
        <f t="shared" si="185"/>
        <v>0</v>
      </c>
      <c r="BR115" s="55">
        <f t="shared" si="186"/>
        <v>0</v>
      </c>
      <c r="BS115" s="55">
        <f t="shared" si="187"/>
        <v>0</v>
      </c>
      <c r="BT115" s="55">
        <f t="shared" si="146"/>
        <v>0</v>
      </c>
    </row>
    <row r="116" spans="1:72" x14ac:dyDescent="0.25">
      <c r="A116" s="6">
        <f>'DONNÉES '!B145</f>
        <v>104</v>
      </c>
      <c r="B116" s="8">
        <f t="shared" si="151"/>
        <v>0</v>
      </c>
      <c r="C116" s="29">
        <f>INDEX(input_tonnages_no_div!$C$2:$Q$136,MATCH($A116,input_tonnages_no_div!$A$2:$A$136,0),MATCH(C$2,input_tonnages_no_div!$C$1:$Q$1,0))*$C$6*$C$7*MCF</f>
        <v>0</v>
      </c>
      <c r="D116" s="30">
        <f t="shared" si="147"/>
        <v>0</v>
      </c>
      <c r="E116" s="9">
        <f t="shared" si="144"/>
        <v>0</v>
      </c>
      <c r="F116" s="29">
        <f>INDEX(input_tonnages_no_div!$C$2:$Q$136,MATCH($A116,input_tonnages_no_div!$A$2:$A$136,0),MATCH(F$2,input_tonnages_no_div!$C$1:$Q$1,0))*$F$6*$F$7*MCF</f>
        <v>0</v>
      </c>
      <c r="G116" s="30">
        <f t="shared" si="111"/>
        <v>0</v>
      </c>
      <c r="H116" s="9">
        <f t="shared" si="112"/>
        <v>0</v>
      </c>
      <c r="I116" s="29">
        <f>INDEX(input_tonnages_no_div!$C$2:$Q$136,MATCH($A116,input_tonnages_no_div!$A$2:$A$136,0),MATCH(I$2,input_tonnages_no_div!$C$1:$Q$1,0))*$I$6*$I$7*MCF</f>
        <v>0</v>
      </c>
      <c r="J116" s="30">
        <f t="shared" si="165"/>
        <v>0</v>
      </c>
      <c r="K116" s="9">
        <f t="shared" si="166"/>
        <v>0</v>
      </c>
      <c r="L116" s="29">
        <f>INDEX(input_tonnages_no_div!$C$2:$Q$136,MATCH($A116,input_tonnages_no_div!$A$2:$A$136,0),MATCH(L$2,input_tonnages_no_div!$C$1:$Q$1,0))*$L$6*$L$7*MCF</f>
        <v>0</v>
      </c>
      <c r="M116" s="30">
        <f t="shared" si="167"/>
        <v>0</v>
      </c>
      <c r="N116" s="9">
        <f t="shared" si="168"/>
        <v>0</v>
      </c>
      <c r="O116" s="29">
        <f>INDEX(input_tonnages_no_div!$C$2:$Q$136,MATCH($A116,input_tonnages_no_div!$A$2:$A$136,0),MATCH(O$2,input_tonnages_no_div!$C$1:$Q$1,0))*$O$6*$O$7*MCF</f>
        <v>0</v>
      </c>
      <c r="P116" s="30">
        <f t="shared" si="169"/>
        <v>0</v>
      </c>
      <c r="Q116" s="9">
        <f t="shared" si="170"/>
        <v>0</v>
      </c>
      <c r="R116" s="29">
        <f>INDEX(input_tonnages_no_div!$C$2:$Q$136,MATCH($A116,input_tonnages_no_div!$A$2:$A$136,0),MATCH(R$2,input_tonnages_no_div!$C$1:$Q$1,0))*$R$6*$R$7*MCF</f>
        <v>0</v>
      </c>
      <c r="S116" s="30">
        <f t="shared" si="171"/>
        <v>0</v>
      </c>
      <c r="T116" s="9">
        <f t="shared" si="172"/>
        <v>0</v>
      </c>
      <c r="U116" s="29">
        <f>INDEX(input_tonnages_no_div!$C$2:$Q$136,MATCH($A116,input_tonnages_no_div!$A$2:$A$136,0),MATCH(U$2,input_tonnages_no_div!$C$1:$Q$1,0))*$U$6*$U$7*MCF</f>
        <v>0</v>
      </c>
      <c r="V116" s="30">
        <f t="shared" si="173"/>
        <v>0</v>
      </c>
      <c r="W116" s="9">
        <f t="shared" si="174"/>
        <v>0</v>
      </c>
      <c r="X116" s="29">
        <f>INDEX(input_tonnages_no_div!$C$2:$Q$136,MATCH($A116,input_tonnages_no_div!$A$2:$A$136,0),MATCH(X$2,input_tonnages_no_div!$C$1:$Q$1,0))*$X$6*$X$7*MCF</f>
        <v>0</v>
      </c>
      <c r="Y116" s="30">
        <f t="shared" si="148"/>
        <v>0</v>
      </c>
      <c r="Z116" s="9">
        <f t="shared" si="149"/>
        <v>0</v>
      </c>
      <c r="AA116" s="29">
        <f>INDEX(input_tonnages_no_div!$C$2:$Q$136,MATCH($A116,input_tonnages_no_div!$A$2:$A$136,0),MATCH(AA$2,input_tonnages_no_div!$C$1:$Q$1,0))*$AA$6*$AA$7*MCF</f>
        <v>0</v>
      </c>
      <c r="AB116" s="30">
        <f t="shared" si="123"/>
        <v>0</v>
      </c>
      <c r="AC116" s="9">
        <f t="shared" si="124"/>
        <v>0</v>
      </c>
      <c r="AD116" s="29">
        <f>INDEX(input_tonnages_no_div!$C$2:$Q$136,MATCH($A116,input_tonnages_no_div!$A$2:$A$136,0),MATCH(AD$2,input_tonnages_no_div!$C$1:$Q$1,0))*$AD$6*$AD$7*MCF</f>
        <v>0</v>
      </c>
      <c r="AE116" s="30">
        <f t="shared" si="175"/>
        <v>0</v>
      </c>
      <c r="AF116" s="9">
        <f t="shared" si="176"/>
        <v>0</v>
      </c>
      <c r="AG116" s="29">
        <f>INDEX(input_tonnages_no_div!$C$2:$Q$136,MATCH($A116,input_tonnages_no_div!$A$2:$A$136,0),MATCH(AG$2,input_tonnages_no_div!$C$1:$Q$1,0))*$AG$6*$AG$7*MCF</f>
        <v>0</v>
      </c>
      <c r="AH116" s="30">
        <f t="shared" si="127"/>
        <v>0</v>
      </c>
      <c r="AI116" s="9">
        <f t="shared" si="128"/>
        <v>0</v>
      </c>
      <c r="AJ116" s="29">
        <f>INDEX(input_tonnages_no_div!$C$2:$Q$136,MATCH($A116,input_tonnages_no_div!$A$2:$A$136,0),MATCH(AJ$2,input_tonnages_no_div!$C$1:$Q$1,0))*$AJ$6*$AJ$7*MCF</f>
        <v>0</v>
      </c>
      <c r="AK116" s="30">
        <f t="shared" si="129"/>
        <v>0</v>
      </c>
      <c r="AL116" s="9">
        <f t="shared" si="130"/>
        <v>0</v>
      </c>
      <c r="AM116" s="29">
        <f>INDEX(input_tonnages_no_div!$C$2:$Q$136,MATCH($A116,input_tonnages_no_div!$A$2:$A$136,0),MATCH(AM$2,input_tonnages_no_div!$C$1:$Q$1,0))*$AM$6*$AM$7*MCF</f>
        <v>0</v>
      </c>
      <c r="AN116" s="30">
        <f t="shared" si="131"/>
        <v>0</v>
      </c>
      <c r="AO116" s="9">
        <f t="shared" si="132"/>
        <v>0</v>
      </c>
      <c r="AP116" s="29">
        <f>INDEX(input_tonnages_no_div!$C$2:$Q$136,MATCH($A116,input_tonnages_no_div!$A$2:$A$136,0),MATCH(AP$2,input_tonnages_no_div!$C$1:$Q$1,0))*$AP$6*$AP$7*MCF</f>
        <v>0</v>
      </c>
      <c r="AQ116" s="30">
        <f t="shared" si="145"/>
        <v>0</v>
      </c>
      <c r="AR116" s="9">
        <f t="shared" si="150"/>
        <v>0</v>
      </c>
      <c r="AS116" s="55"/>
      <c r="AT116">
        <f t="shared" si="152"/>
        <v>104</v>
      </c>
      <c r="AU116" s="8">
        <f t="shared" si="153"/>
        <v>0</v>
      </c>
      <c r="AV116" s="8">
        <f t="shared" si="154"/>
        <v>0</v>
      </c>
      <c r="AW116" s="8">
        <f t="shared" si="155"/>
        <v>0</v>
      </c>
      <c r="AX116" s="8">
        <f t="shared" si="156"/>
        <v>0</v>
      </c>
      <c r="AY116" s="8">
        <f t="shared" si="157"/>
        <v>0</v>
      </c>
      <c r="AZ116" s="8">
        <f t="shared" si="158"/>
        <v>0</v>
      </c>
      <c r="BA116" s="8">
        <f t="shared" si="159"/>
        <v>0</v>
      </c>
      <c r="BB116" s="8">
        <f t="shared" si="160"/>
        <v>0</v>
      </c>
      <c r="BC116" s="8">
        <f t="shared" si="161"/>
        <v>0</v>
      </c>
      <c r="BD116" s="8">
        <f t="shared" si="162"/>
        <v>0</v>
      </c>
      <c r="BE116" s="8">
        <f t="shared" si="163"/>
        <v>0</v>
      </c>
      <c r="BF116" s="8">
        <f t="shared" si="164"/>
        <v>0</v>
      </c>
      <c r="BI116" s="55">
        <f t="shared" si="177"/>
        <v>0</v>
      </c>
      <c r="BJ116" s="55">
        <f t="shared" si="178"/>
        <v>0</v>
      </c>
      <c r="BK116" s="55">
        <f t="shared" si="179"/>
        <v>0</v>
      </c>
      <c r="BL116" s="55">
        <f t="shared" si="180"/>
        <v>0</v>
      </c>
      <c r="BM116" s="55">
        <f t="shared" si="181"/>
        <v>0</v>
      </c>
      <c r="BN116" s="55">
        <f t="shared" si="182"/>
        <v>0</v>
      </c>
      <c r="BO116" s="55">
        <f t="shared" si="183"/>
        <v>0</v>
      </c>
      <c r="BP116" s="55">
        <f t="shared" si="184"/>
        <v>0</v>
      </c>
      <c r="BQ116" s="55">
        <f t="shared" si="185"/>
        <v>0</v>
      </c>
      <c r="BR116" s="55">
        <f t="shared" si="186"/>
        <v>0</v>
      </c>
      <c r="BS116" s="55">
        <f t="shared" si="187"/>
        <v>0</v>
      </c>
      <c r="BT116" s="55">
        <f t="shared" si="146"/>
        <v>0</v>
      </c>
    </row>
    <row r="117" spans="1:72" x14ac:dyDescent="0.25">
      <c r="A117" s="6">
        <f>'DONNÉES '!B146</f>
        <v>105</v>
      </c>
      <c r="B117" s="8">
        <f t="shared" si="151"/>
        <v>0</v>
      </c>
      <c r="C117" s="29">
        <f>INDEX(input_tonnages_no_div!$C$2:$Q$136,MATCH($A117,input_tonnages_no_div!$A$2:$A$136,0),MATCH(C$2,input_tonnages_no_div!$C$1:$Q$1,0))*$C$6*$C$7*MCF</f>
        <v>0</v>
      </c>
      <c r="D117" s="30">
        <f t="shared" si="147"/>
        <v>0</v>
      </c>
      <c r="E117" s="9">
        <f t="shared" si="144"/>
        <v>0</v>
      </c>
      <c r="F117" s="29">
        <f>INDEX(input_tonnages_no_div!$C$2:$Q$136,MATCH($A117,input_tonnages_no_div!$A$2:$A$136,0),MATCH(F$2,input_tonnages_no_div!$C$1:$Q$1,0))*$F$6*$F$7*MCF</f>
        <v>0</v>
      </c>
      <c r="G117" s="30">
        <f t="shared" si="111"/>
        <v>0</v>
      </c>
      <c r="H117" s="9">
        <f t="shared" si="112"/>
        <v>0</v>
      </c>
      <c r="I117" s="29">
        <f>INDEX(input_tonnages_no_div!$C$2:$Q$136,MATCH($A117,input_tonnages_no_div!$A$2:$A$136,0),MATCH(I$2,input_tonnages_no_div!$C$1:$Q$1,0))*$I$6*$I$7*MCF</f>
        <v>0</v>
      </c>
      <c r="J117" s="30">
        <f t="shared" si="165"/>
        <v>0</v>
      </c>
      <c r="K117" s="9">
        <f t="shared" si="166"/>
        <v>0</v>
      </c>
      <c r="L117" s="29">
        <f>INDEX(input_tonnages_no_div!$C$2:$Q$136,MATCH($A117,input_tonnages_no_div!$A$2:$A$136,0),MATCH(L$2,input_tonnages_no_div!$C$1:$Q$1,0))*$L$6*$L$7*MCF</f>
        <v>0</v>
      </c>
      <c r="M117" s="30">
        <f t="shared" si="167"/>
        <v>0</v>
      </c>
      <c r="N117" s="9">
        <f t="shared" si="168"/>
        <v>0</v>
      </c>
      <c r="O117" s="29">
        <f>INDEX(input_tonnages_no_div!$C$2:$Q$136,MATCH($A117,input_tonnages_no_div!$A$2:$A$136,0),MATCH(O$2,input_tonnages_no_div!$C$1:$Q$1,0))*$O$6*$O$7*MCF</f>
        <v>0</v>
      </c>
      <c r="P117" s="30">
        <f t="shared" si="169"/>
        <v>0</v>
      </c>
      <c r="Q117" s="9">
        <f t="shared" si="170"/>
        <v>0</v>
      </c>
      <c r="R117" s="29">
        <f>INDEX(input_tonnages_no_div!$C$2:$Q$136,MATCH($A117,input_tonnages_no_div!$A$2:$A$136,0),MATCH(R$2,input_tonnages_no_div!$C$1:$Q$1,0))*$R$6*$R$7*MCF</f>
        <v>0</v>
      </c>
      <c r="S117" s="30">
        <f t="shared" si="171"/>
        <v>0</v>
      </c>
      <c r="T117" s="9">
        <f t="shared" si="172"/>
        <v>0</v>
      </c>
      <c r="U117" s="29">
        <f>INDEX(input_tonnages_no_div!$C$2:$Q$136,MATCH($A117,input_tonnages_no_div!$A$2:$A$136,0),MATCH(U$2,input_tonnages_no_div!$C$1:$Q$1,0))*$U$6*$U$7*MCF</f>
        <v>0</v>
      </c>
      <c r="V117" s="30">
        <f t="shared" si="173"/>
        <v>0</v>
      </c>
      <c r="W117" s="9">
        <f t="shared" si="174"/>
        <v>0</v>
      </c>
      <c r="X117" s="29">
        <f>INDEX(input_tonnages_no_div!$C$2:$Q$136,MATCH($A117,input_tonnages_no_div!$A$2:$A$136,0),MATCH(X$2,input_tonnages_no_div!$C$1:$Q$1,0))*$X$6*$X$7*MCF</f>
        <v>0</v>
      </c>
      <c r="Y117" s="30">
        <f t="shared" si="148"/>
        <v>0</v>
      </c>
      <c r="Z117" s="9">
        <f t="shared" si="149"/>
        <v>0</v>
      </c>
      <c r="AA117" s="29">
        <f>INDEX(input_tonnages_no_div!$C$2:$Q$136,MATCH($A117,input_tonnages_no_div!$A$2:$A$136,0),MATCH(AA$2,input_tonnages_no_div!$C$1:$Q$1,0))*$AA$6*$AA$7*MCF</f>
        <v>0</v>
      </c>
      <c r="AB117" s="30">
        <f t="shared" si="123"/>
        <v>0</v>
      </c>
      <c r="AC117" s="9">
        <f t="shared" si="124"/>
        <v>0</v>
      </c>
      <c r="AD117" s="29">
        <f>INDEX(input_tonnages_no_div!$C$2:$Q$136,MATCH($A117,input_tonnages_no_div!$A$2:$A$136,0),MATCH(AD$2,input_tonnages_no_div!$C$1:$Q$1,0))*$AD$6*$AD$7*MCF</f>
        <v>0</v>
      </c>
      <c r="AE117" s="30">
        <f t="shared" si="175"/>
        <v>0</v>
      </c>
      <c r="AF117" s="9">
        <f t="shared" si="176"/>
        <v>0</v>
      </c>
      <c r="AG117" s="29">
        <f>INDEX(input_tonnages_no_div!$C$2:$Q$136,MATCH($A117,input_tonnages_no_div!$A$2:$A$136,0),MATCH(AG$2,input_tonnages_no_div!$C$1:$Q$1,0))*$AG$6*$AG$7*MCF</f>
        <v>0</v>
      </c>
      <c r="AH117" s="30">
        <f t="shared" si="127"/>
        <v>0</v>
      </c>
      <c r="AI117" s="9">
        <f t="shared" si="128"/>
        <v>0</v>
      </c>
      <c r="AJ117" s="29">
        <f>INDEX(input_tonnages_no_div!$C$2:$Q$136,MATCH($A117,input_tonnages_no_div!$A$2:$A$136,0),MATCH(AJ$2,input_tonnages_no_div!$C$1:$Q$1,0))*$AJ$6*$AJ$7*MCF</f>
        <v>0</v>
      </c>
      <c r="AK117" s="30">
        <f t="shared" si="129"/>
        <v>0</v>
      </c>
      <c r="AL117" s="9">
        <f t="shared" si="130"/>
        <v>0</v>
      </c>
      <c r="AM117" s="29">
        <f>INDEX(input_tonnages_no_div!$C$2:$Q$136,MATCH($A117,input_tonnages_no_div!$A$2:$A$136,0),MATCH(AM$2,input_tonnages_no_div!$C$1:$Q$1,0))*$AM$6*$AM$7*MCF</f>
        <v>0</v>
      </c>
      <c r="AN117" s="30">
        <f t="shared" si="131"/>
        <v>0</v>
      </c>
      <c r="AO117" s="9">
        <f t="shared" si="132"/>
        <v>0</v>
      </c>
      <c r="AP117" s="29">
        <f>INDEX(input_tonnages_no_div!$C$2:$Q$136,MATCH($A117,input_tonnages_no_div!$A$2:$A$136,0),MATCH(AP$2,input_tonnages_no_div!$C$1:$Q$1,0))*$AP$6*$AP$7*MCF</f>
        <v>0</v>
      </c>
      <c r="AQ117" s="30">
        <f t="shared" si="145"/>
        <v>0</v>
      </c>
      <c r="AR117" s="9">
        <f t="shared" si="150"/>
        <v>0</v>
      </c>
      <c r="AS117" s="55"/>
      <c r="AT117">
        <f t="shared" si="152"/>
        <v>105</v>
      </c>
      <c r="AU117" s="8">
        <f t="shared" si="153"/>
        <v>0</v>
      </c>
      <c r="AV117" s="8">
        <f t="shared" si="154"/>
        <v>0</v>
      </c>
      <c r="AW117" s="8">
        <f t="shared" si="155"/>
        <v>0</v>
      </c>
      <c r="AX117" s="8">
        <f t="shared" si="156"/>
        <v>0</v>
      </c>
      <c r="AY117" s="8">
        <f t="shared" si="157"/>
        <v>0</v>
      </c>
      <c r="AZ117" s="8">
        <f t="shared" si="158"/>
        <v>0</v>
      </c>
      <c r="BA117" s="8">
        <f t="shared" si="159"/>
        <v>0</v>
      </c>
      <c r="BB117" s="8">
        <f t="shared" si="160"/>
        <v>0</v>
      </c>
      <c r="BC117" s="8">
        <f t="shared" si="161"/>
        <v>0</v>
      </c>
      <c r="BD117" s="8">
        <f t="shared" si="162"/>
        <v>0</v>
      </c>
      <c r="BE117" s="8">
        <f t="shared" si="163"/>
        <v>0</v>
      </c>
      <c r="BF117" s="8">
        <f t="shared" si="164"/>
        <v>0</v>
      </c>
      <c r="BI117" s="55">
        <f t="shared" si="177"/>
        <v>0</v>
      </c>
      <c r="BJ117" s="55">
        <f t="shared" si="178"/>
        <v>0</v>
      </c>
      <c r="BK117" s="55">
        <f t="shared" si="179"/>
        <v>0</v>
      </c>
      <c r="BL117" s="55">
        <f t="shared" si="180"/>
        <v>0</v>
      </c>
      <c r="BM117" s="55">
        <f t="shared" si="181"/>
        <v>0</v>
      </c>
      <c r="BN117" s="55">
        <f t="shared" si="182"/>
        <v>0</v>
      </c>
      <c r="BO117" s="55">
        <f t="shared" si="183"/>
        <v>0</v>
      </c>
      <c r="BP117" s="55">
        <f t="shared" si="184"/>
        <v>0</v>
      </c>
      <c r="BQ117" s="55">
        <f t="shared" si="185"/>
        <v>0</v>
      </c>
      <c r="BR117" s="55">
        <f t="shared" si="186"/>
        <v>0</v>
      </c>
      <c r="BS117" s="55">
        <f t="shared" si="187"/>
        <v>0</v>
      </c>
      <c r="BT117" s="55">
        <f t="shared" si="146"/>
        <v>0</v>
      </c>
    </row>
    <row r="118" spans="1:72" x14ac:dyDescent="0.25">
      <c r="A118" s="6">
        <f>'DONNÉES '!B147</f>
        <v>106</v>
      </c>
      <c r="B118" s="8">
        <f t="shared" si="151"/>
        <v>0</v>
      </c>
      <c r="C118" s="29">
        <f>INDEX(input_tonnages_no_div!$C$2:$Q$136,MATCH($A118,input_tonnages_no_div!$A$2:$A$136,0),MATCH(C$2,input_tonnages_no_div!$C$1:$Q$1,0))*$C$6*$C$7*MCF</f>
        <v>0</v>
      </c>
      <c r="D118" s="30">
        <f t="shared" si="147"/>
        <v>0</v>
      </c>
      <c r="E118" s="9">
        <f t="shared" si="144"/>
        <v>0</v>
      </c>
      <c r="F118" s="29">
        <f>INDEX(input_tonnages_no_div!$C$2:$Q$136,MATCH($A118,input_tonnages_no_div!$A$2:$A$136,0),MATCH(F$2,input_tonnages_no_div!$C$1:$Q$1,0))*$F$6*$F$7*MCF</f>
        <v>0</v>
      </c>
      <c r="G118" s="30">
        <f t="shared" si="111"/>
        <v>0</v>
      </c>
      <c r="H118" s="9">
        <f t="shared" si="112"/>
        <v>0</v>
      </c>
      <c r="I118" s="29">
        <f>INDEX(input_tonnages_no_div!$C$2:$Q$136,MATCH($A118,input_tonnages_no_div!$A$2:$A$136,0),MATCH(I$2,input_tonnages_no_div!$C$1:$Q$1,0))*$I$6*$I$7*MCF</f>
        <v>0</v>
      </c>
      <c r="J118" s="30">
        <f t="shared" si="165"/>
        <v>0</v>
      </c>
      <c r="K118" s="9">
        <f t="shared" si="166"/>
        <v>0</v>
      </c>
      <c r="L118" s="29">
        <f>INDEX(input_tonnages_no_div!$C$2:$Q$136,MATCH($A118,input_tonnages_no_div!$A$2:$A$136,0),MATCH(L$2,input_tonnages_no_div!$C$1:$Q$1,0))*$L$6*$L$7*MCF</f>
        <v>0</v>
      </c>
      <c r="M118" s="30">
        <f t="shared" si="167"/>
        <v>0</v>
      </c>
      <c r="N118" s="9">
        <f t="shared" si="168"/>
        <v>0</v>
      </c>
      <c r="O118" s="29">
        <f>INDEX(input_tonnages_no_div!$C$2:$Q$136,MATCH($A118,input_tonnages_no_div!$A$2:$A$136,0),MATCH(O$2,input_tonnages_no_div!$C$1:$Q$1,0))*$O$6*$O$7*MCF</f>
        <v>0</v>
      </c>
      <c r="P118" s="30">
        <f t="shared" si="169"/>
        <v>0</v>
      </c>
      <c r="Q118" s="9">
        <f t="shared" si="170"/>
        <v>0</v>
      </c>
      <c r="R118" s="29">
        <f>INDEX(input_tonnages_no_div!$C$2:$Q$136,MATCH($A118,input_tonnages_no_div!$A$2:$A$136,0),MATCH(R$2,input_tonnages_no_div!$C$1:$Q$1,0))*$R$6*$R$7*MCF</f>
        <v>0</v>
      </c>
      <c r="S118" s="30">
        <f t="shared" si="171"/>
        <v>0</v>
      </c>
      <c r="T118" s="9">
        <f t="shared" si="172"/>
        <v>0</v>
      </c>
      <c r="U118" s="29">
        <f>INDEX(input_tonnages_no_div!$C$2:$Q$136,MATCH($A118,input_tonnages_no_div!$A$2:$A$136,0),MATCH(U$2,input_tonnages_no_div!$C$1:$Q$1,0))*$U$6*$U$7*MCF</f>
        <v>0</v>
      </c>
      <c r="V118" s="30">
        <f t="shared" si="173"/>
        <v>0</v>
      </c>
      <c r="W118" s="9">
        <f t="shared" si="174"/>
        <v>0</v>
      </c>
      <c r="X118" s="29">
        <f>INDEX(input_tonnages_no_div!$C$2:$Q$136,MATCH($A118,input_tonnages_no_div!$A$2:$A$136,0),MATCH(X$2,input_tonnages_no_div!$C$1:$Q$1,0))*$X$6*$X$7*MCF</f>
        <v>0</v>
      </c>
      <c r="Y118" s="30">
        <f t="shared" si="148"/>
        <v>0</v>
      </c>
      <c r="Z118" s="9">
        <f t="shared" si="149"/>
        <v>0</v>
      </c>
      <c r="AA118" s="29">
        <f>INDEX(input_tonnages_no_div!$C$2:$Q$136,MATCH($A118,input_tonnages_no_div!$A$2:$A$136,0),MATCH(AA$2,input_tonnages_no_div!$C$1:$Q$1,0))*$AA$6*$AA$7*MCF</f>
        <v>0</v>
      </c>
      <c r="AB118" s="30">
        <f t="shared" si="123"/>
        <v>0</v>
      </c>
      <c r="AC118" s="9">
        <f t="shared" si="124"/>
        <v>0</v>
      </c>
      <c r="AD118" s="29">
        <f>INDEX(input_tonnages_no_div!$C$2:$Q$136,MATCH($A118,input_tonnages_no_div!$A$2:$A$136,0),MATCH(AD$2,input_tonnages_no_div!$C$1:$Q$1,0))*$AD$6*$AD$7*MCF</f>
        <v>0</v>
      </c>
      <c r="AE118" s="30">
        <f t="shared" si="175"/>
        <v>0</v>
      </c>
      <c r="AF118" s="9">
        <f t="shared" si="176"/>
        <v>0</v>
      </c>
      <c r="AG118" s="29">
        <f>INDEX(input_tonnages_no_div!$C$2:$Q$136,MATCH($A118,input_tonnages_no_div!$A$2:$A$136,0),MATCH(AG$2,input_tonnages_no_div!$C$1:$Q$1,0))*$AG$6*$AG$7*MCF</f>
        <v>0</v>
      </c>
      <c r="AH118" s="30">
        <f t="shared" si="127"/>
        <v>0</v>
      </c>
      <c r="AI118" s="9">
        <f t="shared" si="128"/>
        <v>0</v>
      </c>
      <c r="AJ118" s="29">
        <f>INDEX(input_tonnages_no_div!$C$2:$Q$136,MATCH($A118,input_tonnages_no_div!$A$2:$A$136,0),MATCH(AJ$2,input_tonnages_no_div!$C$1:$Q$1,0))*$AJ$6*$AJ$7*MCF</f>
        <v>0</v>
      </c>
      <c r="AK118" s="30">
        <f t="shared" si="129"/>
        <v>0</v>
      </c>
      <c r="AL118" s="9">
        <f t="shared" si="130"/>
        <v>0</v>
      </c>
      <c r="AM118" s="29">
        <f>INDEX(input_tonnages_no_div!$C$2:$Q$136,MATCH($A118,input_tonnages_no_div!$A$2:$A$136,0),MATCH(AM$2,input_tonnages_no_div!$C$1:$Q$1,0))*$AM$6*$AM$7*MCF</f>
        <v>0</v>
      </c>
      <c r="AN118" s="30">
        <f t="shared" si="131"/>
        <v>0</v>
      </c>
      <c r="AO118" s="9">
        <f t="shared" si="132"/>
        <v>0</v>
      </c>
      <c r="AP118" s="29">
        <f>INDEX(input_tonnages_no_div!$C$2:$Q$136,MATCH($A118,input_tonnages_no_div!$A$2:$A$136,0),MATCH(AP$2,input_tonnages_no_div!$C$1:$Q$1,0))*$AP$6*$AP$7*MCF</f>
        <v>0</v>
      </c>
      <c r="AQ118" s="30">
        <f t="shared" si="145"/>
        <v>0</v>
      </c>
      <c r="AR118" s="9">
        <f t="shared" si="150"/>
        <v>0</v>
      </c>
      <c r="AS118" s="55"/>
      <c r="AT118">
        <f t="shared" si="152"/>
        <v>106</v>
      </c>
      <c r="AU118" s="8">
        <f t="shared" si="153"/>
        <v>0</v>
      </c>
      <c r="AV118" s="8">
        <f t="shared" si="154"/>
        <v>0</v>
      </c>
      <c r="AW118" s="8">
        <f t="shared" si="155"/>
        <v>0</v>
      </c>
      <c r="AX118" s="8">
        <f t="shared" si="156"/>
        <v>0</v>
      </c>
      <c r="AY118" s="8">
        <f t="shared" si="157"/>
        <v>0</v>
      </c>
      <c r="AZ118" s="8">
        <f t="shared" si="158"/>
        <v>0</v>
      </c>
      <c r="BA118" s="8">
        <f t="shared" si="159"/>
        <v>0</v>
      </c>
      <c r="BB118" s="8">
        <f t="shared" si="160"/>
        <v>0</v>
      </c>
      <c r="BC118" s="8">
        <f t="shared" si="161"/>
        <v>0</v>
      </c>
      <c r="BD118" s="8">
        <f t="shared" si="162"/>
        <v>0</v>
      </c>
      <c r="BE118" s="8">
        <f t="shared" si="163"/>
        <v>0</v>
      </c>
      <c r="BF118" s="8">
        <f t="shared" si="164"/>
        <v>0</v>
      </c>
      <c r="BI118" s="55">
        <f t="shared" si="177"/>
        <v>0</v>
      </c>
      <c r="BJ118" s="55">
        <f t="shared" si="178"/>
        <v>0</v>
      </c>
      <c r="BK118" s="55">
        <f t="shared" si="179"/>
        <v>0</v>
      </c>
      <c r="BL118" s="55">
        <f t="shared" si="180"/>
        <v>0</v>
      </c>
      <c r="BM118" s="55">
        <f t="shared" si="181"/>
        <v>0</v>
      </c>
      <c r="BN118" s="55">
        <f t="shared" si="182"/>
        <v>0</v>
      </c>
      <c r="BO118" s="55">
        <f t="shared" si="183"/>
        <v>0</v>
      </c>
      <c r="BP118" s="55">
        <f t="shared" si="184"/>
        <v>0</v>
      </c>
      <c r="BQ118" s="55">
        <f t="shared" si="185"/>
        <v>0</v>
      </c>
      <c r="BR118" s="55">
        <f t="shared" si="186"/>
        <v>0</v>
      </c>
      <c r="BS118" s="55">
        <f t="shared" si="187"/>
        <v>0</v>
      </c>
      <c r="BT118" s="55">
        <f t="shared" si="146"/>
        <v>0</v>
      </c>
    </row>
    <row r="119" spans="1:72" x14ac:dyDescent="0.25">
      <c r="A119" s="6">
        <f>'DONNÉES '!B148</f>
        <v>107</v>
      </c>
      <c r="B119" s="8">
        <f t="shared" si="151"/>
        <v>0</v>
      </c>
      <c r="C119" s="29">
        <f>INDEX(input_tonnages_no_div!$C$2:$Q$136,MATCH($A119,input_tonnages_no_div!$A$2:$A$136,0),MATCH(C$2,input_tonnages_no_div!$C$1:$Q$1,0))*$C$6*$C$7*MCF</f>
        <v>0</v>
      </c>
      <c r="D119" s="30">
        <f t="shared" si="147"/>
        <v>0</v>
      </c>
      <c r="E119" s="9">
        <f t="shared" si="144"/>
        <v>0</v>
      </c>
      <c r="F119" s="29">
        <f>INDEX(input_tonnages_no_div!$C$2:$Q$136,MATCH($A119,input_tonnages_no_div!$A$2:$A$136,0),MATCH(F$2,input_tonnages_no_div!$C$1:$Q$1,0))*$F$6*$F$7*MCF</f>
        <v>0</v>
      </c>
      <c r="G119" s="30">
        <f t="shared" si="111"/>
        <v>0</v>
      </c>
      <c r="H119" s="9">
        <f t="shared" si="112"/>
        <v>0</v>
      </c>
      <c r="I119" s="29">
        <f>INDEX(input_tonnages_no_div!$C$2:$Q$136,MATCH($A119,input_tonnages_no_div!$A$2:$A$136,0),MATCH(I$2,input_tonnages_no_div!$C$1:$Q$1,0))*$I$6*$I$7*MCF</f>
        <v>0</v>
      </c>
      <c r="J119" s="30">
        <f t="shared" si="165"/>
        <v>0</v>
      </c>
      <c r="K119" s="9">
        <f t="shared" si="166"/>
        <v>0</v>
      </c>
      <c r="L119" s="29">
        <f>INDEX(input_tonnages_no_div!$C$2:$Q$136,MATCH($A119,input_tonnages_no_div!$A$2:$A$136,0),MATCH(L$2,input_tonnages_no_div!$C$1:$Q$1,0))*$L$6*$L$7*MCF</f>
        <v>0</v>
      </c>
      <c r="M119" s="30">
        <f t="shared" si="167"/>
        <v>0</v>
      </c>
      <c r="N119" s="9">
        <f t="shared" si="168"/>
        <v>0</v>
      </c>
      <c r="O119" s="29">
        <f>INDEX(input_tonnages_no_div!$C$2:$Q$136,MATCH($A119,input_tonnages_no_div!$A$2:$A$136,0),MATCH(O$2,input_tonnages_no_div!$C$1:$Q$1,0))*$O$6*$O$7*MCF</f>
        <v>0</v>
      </c>
      <c r="P119" s="30">
        <f t="shared" si="169"/>
        <v>0</v>
      </c>
      <c r="Q119" s="9">
        <f t="shared" si="170"/>
        <v>0</v>
      </c>
      <c r="R119" s="29">
        <f>INDEX(input_tonnages_no_div!$C$2:$Q$136,MATCH($A119,input_tonnages_no_div!$A$2:$A$136,0),MATCH(R$2,input_tonnages_no_div!$C$1:$Q$1,0))*$R$6*$R$7*MCF</f>
        <v>0</v>
      </c>
      <c r="S119" s="30">
        <f t="shared" si="171"/>
        <v>0</v>
      </c>
      <c r="T119" s="9">
        <f t="shared" si="172"/>
        <v>0</v>
      </c>
      <c r="U119" s="29">
        <f>INDEX(input_tonnages_no_div!$C$2:$Q$136,MATCH($A119,input_tonnages_no_div!$A$2:$A$136,0),MATCH(U$2,input_tonnages_no_div!$C$1:$Q$1,0))*$U$6*$U$7*MCF</f>
        <v>0</v>
      </c>
      <c r="V119" s="30">
        <f t="shared" si="173"/>
        <v>0</v>
      </c>
      <c r="W119" s="9">
        <f t="shared" si="174"/>
        <v>0</v>
      </c>
      <c r="X119" s="29">
        <f>INDEX(input_tonnages_no_div!$C$2:$Q$136,MATCH($A119,input_tonnages_no_div!$A$2:$A$136,0),MATCH(X$2,input_tonnages_no_div!$C$1:$Q$1,0))*$X$6*$X$7*MCF</f>
        <v>0</v>
      </c>
      <c r="Y119" s="30">
        <f t="shared" si="148"/>
        <v>0</v>
      </c>
      <c r="Z119" s="9">
        <f t="shared" si="149"/>
        <v>0</v>
      </c>
      <c r="AA119" s="29">
        <f>INDEX(input_tonnages_no_div!$C$2:$Q$136,MATCH($A119,input_tonnages_no_div!$A$2:$A$136,0),MATCH(AA$2,input_tonnages_no_div!$C$1:$Q$1,0))*$AA$6*$AA$7*MCF</f>
        <v>0</v>
      </c>
      <c r="AB119" s="30">
        <f t="shared" si="123"/>
        <v>0</v>
      </c>
      <c r="AC119" s="9">
        <f t="shared" si="124"/>
        <v>0</v>
      </c>
      <c r="AD119" s="29">
        <f>INDEX(input_tonnages_no_div!$C$2:$Q$136,MATCH($A119,input_tonnages_no_div!$A$2:$A$136,0),MATCH(AD$2,input_tonnages_no_div!$C$1:$Q$1,0))*$AD$6*$AD$7*MCF</f>
        <v>0</v>
      </c>
      <c r="AE119" s="30">
        <f t="shared" si="175"/>
        <v>0</v>
      </c>
      <c r="AF119" s="9">
        <f t="shared" si="176"/>
        <v>0</v>
      </c>
      <c r="AG119" s="29">
        <f>INDEX(input_tonnages_no_div!$C$2:$Q$136,MATCH($A119,input_tonnages_no_div!$A$2:$A$136,0),MATCH(AG$2,input_tonnages_no_div!$C$1:$Q$1,0))*$AG$6*$AG$7*MCF</f>
        <v>0</v>
      </c>
      <c r="AH119" s="30">
        <f t="shared" si="127"/>
        <v>0</v>
      </c>
      <c r="AI119" s="9">
        <f t="shared" si="128"/>
        <v>0</v>
      </c>
      <c r="AJ119" s="29">
        <f>INDEX(input_tonnages_no_div!$C$2:$Q$136,MATCH($A119,input_tonnages_no_div!$A$2:$A$136,0),MATCH(AJ$2,input_tonnages_no_div!$C$1:$Q$1,0))*$AJ$6*$AJ$7*MCF</f>
        <v>0</v>
      </c>
      <c r="AK119" s="30">
        <f t="shared" si="129"/>
        <v>0</v>
      </c>
      <c r="AL119" s="9">
        <f t="shared" si="130"/>
        <v>0</v>
      </c>
      <c r="AM119" s="29">
        <f>INDEX(input_tonnages_no_div!$C$2:$Q$136,MATCH($A119,input_tonnages_no_div!$A$2:$A$136,0),MATCH(AM$2,input_tonnages_no_div!$C$1:$Q$1,0))*$AM$6*$AM$7*MCF</f>
        <v>0</v>
      </c>
      <c r="AN119" s="30">
        <f t="shared" si="131"/>
        <v>0</v>
      </c>
      <c r="AO119" s="9">
        <f t="shared" si="132"/>
        <v>0</v>
      </c>
      <c r="AP119" s="29">
        <f>INDEX(input_tonnages_no_div!$C$2:$Q$136,MATCH($A119,input_tonnages_no_div!$A$2:$A$136,0),MATCH(AP$2,input_tonnages_no_div!$C$1:$Q$1,0))*$AP$6*$AP$7*MCF</f>
        <v>0</v>
      </c>
      <c r="AQ119" s="30">
        <f t="shared" si="145"/>
        <v>0</v>
      </c>
      <c r="AR119" s="9">
        <f t="shared" si="150"/>
        <v>0</v>
      </c>
      <c r="AS119" s="55"/>
      <c r="AT119">
        <f t="shared" si="152"/>
        <v>107</v>
      </c>
      <c r="AU119" s="8">
        <f t="shared" si="153"/>
        <v>0</v>
      </c>
      <c r="AV119" s="8">
        <f t="shared" si="154"/>
        <v>0</v>
      </c>
      <c r="AW119" s="8">
        <f t="shared" si="155"/>
        <v>0</v>
      </c>
      <c r="AX119" s="8">
        <f t="shared" si="156"/>
        <v>0</v>
      </c>
      <c r="AY119" s="8">
        <f t="shared" si="157"/>
        <v>0</v>
      </c>
      <c r="AZ119" s="8">
        <f t="shared" si="158"/>
        <v>0</v>
      </c>
      <c r="BA119" s="8">
        <f t="shared" si="159"/>
        <v>0</v>
      </c>
      <c r="BB119" s="8">
        <f t="shared" si="160"/>
        <v>0</v>
      </c>
      <c r="BC119" s="8">
        <f t="shared" si="161"/>
        <v>0</v>
      </c>
      <c r="BD119" s="8">
        <f t="shared" si="162"/>
        <v>0</v>
      </c>
      <c r="BE119" s="8">
        <f t="shared" si="163"/>
        <v>0</v>
      </c>
      <c r="BF119" s="8">
        <f t="shared" si="164"/>
        <v>0</v>
      </c>
      <c r="BI119" s="55">
        <f t="shared" si="177"/>
        <v>0</v>
      </c>
      <c r="BJ119" s="55">
        <f t="shared" si="178"/>
        <v>0</v>
      </c>
      <c r="BK119" s="55">
        <f t="shared" si="179"/>
        <v>0</v>
      </c>
      <c r="BL119" s="55">
        <f t="shared" si="180"/>
        <v>0</v>
      </c>
      <c r="BM119" s="55">
        <f t="shared" si="181"/>
        <v>0</v>
      </c>
      <c r="BN119" s="55">
        <f t="shared" si="182"/>
        <v>0</v>
      </c>
      <c r="BO119" s="55">
        <f t="shared" si="183"/>
        <v>0</v>
      </c>
      <c r="BP119" s="55">
        <f t="shared" si="184"/>
        <v>0</v>
      </c>
      <c r="BQ119" s="55">
        <f t="shared" si="185"/>
        <v>0</v>
      </c>
      <c r="BR119" s="55">
        <f t="shared" si="186"/>
        <v>0</v>
      </c>
      <c r="BS119" s="55">
        <f t="shared" si="187"/>
        <v>0</v>
      </c>
      <c r="BT119" s="55">
        <f t="shared" si="146"/>
        <v>0</v>
      </c>
    </row>
    <row r="120" spans="1:72" x14ac:dyDescent="0.25">
      <c r="A120" s="6">
        <f>'DONNÉES '!B149</f>
        <v>108</v>
      </c>
      <c r="B120" s="8">
        <f t="shared" si="151"/>
        <v>0</v>
      </c>
      <c r="C120" s="29">
        <f>INDEX(input_tonnages_no_div!$C$2:$Q$136,MATCH($A120,input_tonnages_no_div!$A$2:$A$136,0),MATCH(C$2,input_tonnages_no_div!$C$1:$Q$1,0))*$C$6*$C$7*MCF</f>
        <v>0</v>
      </c>
      <c r="D120" s="30">
        <f t="shared" si="147"/>
        <v>0</v>
      </c>
      <c r="E120" s="9">
        <f t="shared" si="144"/>
        <v>0</v>
      </c>
      <c r="F120" s="29">
        <f>INDEX(input_tonnages_no_div!$C$2:$Q$136,MATCH($A120,input_tonnages_no_div!$A$2:$A$136,0),MATCH(F$2,input_tonnages_no_div!$C$1:$Q$1,0))*$F$6*$F$7*MCF</f>
        <v>0</v>
      </c>
      <c r="G120" s="30">
        <f t="shared" si="111"/>
        <v>0</v>
      </c>
      <c r="H120" s="9">
        <f t="shared" si="112"/>
        <v>0</v>
      </c>
      <c r="I120" s="29">
        <f>INDEX(input_tonnages_no_div!$C$2:$Q$136,MATCH($A120,input_tonnages_no_div!$A$2:$A$136,0),MATCH(I$2,input_tonnages_no_div!$C$1:$Q$1,0))*$I$6*$I$7*MCF</f>
        <v>0</v>
      </c>
      <c r="J120" s="30">
        <f t="shared" si="165"/>
        <v>0</v>
      </c>
      <c r="K120" s="9">
        <f t="shared" si="166"/>
        <v>0</v>
      </c>
      <c r="L120" s="29">
        <f>INDEX(input_tonnages_no_div!$C$2:$Q$136,MATCH($A120,input_tonnages_no_div!$A$2:$A$136,0),MATCH(L$2,input_tonnages_no_div!$C$1:$Q$1,0))*$L$6*$L$7*MCF</f>
        <v>0</v>
      </c>
      <c r="M120" s="30">
        <f t="shared" si="167"/>
        <v>0</v>
      </c>
      <c r="N120" s="9">
        <f t="shared" si="168"/>
        <v>0</v>
      </c>
      <c r="O120" s="29">
        <f>INDEX(input_tonnages_no_div!$C$2:$Q$136,MATCH($A120,input_tonnages_no_div!$A$2:$A$136,0),MATCH(O$2,input_tonnages_no_div!$C$1:$Q$1,0))*$O$6*$O$7*MCF</f>
        <v>0</v>
      </c>
      <c r="P120" s="30">
        <f t="shared" si="169"/>
        <v>0</v>
      </c>
      <c r="Q120" s="9">
        <f t="shared" si="170"/>
        <v>0</v>
      </c>
      <c r="R120" s="29">
        <f>INDEX(input_tonnages_no_div!$C$2:$Q$136,MATCH($A120,input_tonnages_no_div!$A$2:$A$136,0),MATCH(R$2,input_tonnages_no_div!$C$1:$Q$1,0))*$R$6*$R$7*MCF</f>
        <v>0</v>
      </c>
      <c r="S120" s="30">
        <f t="shared" si="171"/>
        <v>0</v>
      </c>
      <c r="T120" s="9">
        <f t="shared" si="172"/>
        <v>0</v>
      </c>
      <c r="U120" s="29">
        <f>INDEX(input_tonnages_no_div!$C$2:$Q$136,MATCH($A120,input_tonnages_no_div!$A$2:$A$136,0),MATCH(U$2,input_tonnages_no_div!$C$1:$Q$1,0))*$U$6*$U$7*MCF</f>
        <v>0</v>
      </c>
      <c r="V120" s="30">
        <f t="shared" si="173"/>
        <v>0</v>
      </c>
      <c r="W120" s="9">
        <f t="shared" si="174"/>
        <v>0</v>
      </c>
      <c r="X120" s="29">
        <f>INDEX(input_tonnages_no_div!$C$2:$Q$136,MATCH($A120,input_tonnages_no_div!$A$2:$A$136,0),MATCH(X$2,input_tonnages_no_div!$C$1:$Q$1,0))*$X$6*$X$7*MCF</f>
        <v>0</v>
      </c>
      <c r="Y120" s="30">
        <f t="shared" si="148"/>
        <v>0</v>
      </c>
      <c r="Z120" s="9">
        <f t="shared" si="149"/>
        <v>0</v>
      </c>
      <c r="AA120" s="29">
        <f>INDEX(input_tonnages_no_div!$C$2:$Q$136,MATCH($A120,input_tonnages_no_div!$A$2:$A$136,0),MATCH(AA$2,input_tonnages_no_div!$C$1:$Q$1,0))*$AA$6*$AA$7*MCF</f>
        <v>0</v>
      </c>
      <c r="AB120" s="30">
        <f t="shared" si="123"/>
        <v>0</v>
      </c>
      <c r="AC120" s="9">
        <f t="shared" si="124"/>
        <v>0</v>
      </c>
      <c r="AD120" s="29">
        <f>INDEX(input_tonnages_no_div!$C$2:$Q$136,MATCH($A120,input_tonnages_no_div!$A$2:$A$136,0),MATCH(AD$2,input_tonnages_no_div!$C$1:$Q$1,0))*$AD$6*$AD$7*MCF</f>
        <v>0</v>
      </c>
      <c r="AE120" s="30">
        <f t="shared" si="175"/>
        <v>0</v>
      </c>
      <c r="AF120" s="9">
        <f t="shared" si="176"/>
        <v>0</v>
      </c>
      <c r="AG120" s="29">
        <f>INDEX(input_tonnages_no_div!$C$2:$Q$136,MATCH($A120,input_tonnages_no_div!$A$2:$A$136,0),MATCH(AG$2,input_tonnages_no_div!$C$1:$Q$1,0))*$AG$6*$AG$7*MCF</f>
        <v>0</v>
      </c>
      <c r="AH120" s="30">
        <f t="shared" si="127"/>
        <v>0</v>
      </c>
      <c r="AI120" s="9">
        <f t="shared" si="128"/>
        <v>0</v>
      </c>
      <c r="AJ120" s="29">
        <f>INDEX(input_tonnages_no_div!$C$2:$Q$136,MATCH($A120,input_tonnages_no_div!$A$2:$A$136,0),MATCH(AJ$2,input_tonnages_no_div!$C$1:$Q$1,0))*$AJ$6*$AJ$7*MCF</f>
        <v>0</v>
      </c>
      <c r="AK120" s="30">
        <f t="shared" si="129"/>
        <v>0</v>
      </c>
      <c r="AL120" s="9">
        <f t="shared" si="130"/>
        <v>0</v>
      </c>
      <c r="AM120" s="29">
        <f>INDEX(input_tonnages_no_div!$C$2:$Q$136,MATCH($A120,input_tonnages_no_div!$A$2:$A$136,0),MATCH(AM$2,input_tonnages_no_div!$C$1:$Q$1,0))*$AM$6*$AM$7*MCF</f>
        <v>0</v>
      </c>
      <c r="AN120" s="30">
        <f t="shared" si="131"/>
        <v>0</v>
      </c>
      <c r="AO120" s="9">
        <f t="shared" si="132"/>
        <v>0</v>
      </c>
      <c r="AP120" s="29">
        <f>INDEX(input_tonnages_no_div!$C$2:$Q$136,MATCH($A120,input_tonnages_no_div!$A$2:$A$136,0),MATCH(AP$2,input_tonnages_no_div!$C$1:$Q$1,0))*$AP$6*$AP$7*MCF</f>
        <v>0</v>
      </c>
      <c r="AQ120" s="30">
        <f t="shared" si="145"/>
        <v>0</v>
      </c>
      <c r="AR120" s="9">
        <f t="shared" si="150"/>
        <v>0</v>
      </c>
      <c r="AS120" s="55"/>
      <c r="AT120">
        <f t="shared" si="152"/>
        <v>108</v>
      </c>
      <c r="AU120" s="8">
        <f t="shared" si="153"/>
        <v>0</v>
      </c>
      <c r="AV120" s="8">
        <f t="shared" si="154"/>
        <v>0</v>
      </c>
      <c r="AW120" s="8">
        <f t="shared" si="155"/>
        <v>0</v>
      </c>
      <c r="AX120" s="8">
        <f t="shared" si="156"/>
        <v>0</v>
      </c>
      <c r="AY120" s="8">
        <f t="shared" si="157"/>
        <v>0</v>
      </c>
      <c r="AZ120" s="8">
        <f t="shared" si="158"/>
        <v>0</v>
      </c>
      <c r="BA120" s="8">
        <f t="shared" si="159"/>
        <v>0</v>
      </c>
      <c r="BB120" s="8">
        <f t="shared" si="160"/>
        <v>0</v>
      </c>
      <c r="BC120" s="8">
        <f t="shared" si="161"/>
        <v>0</v>
      </c>
      <c r="BD120" s="8">
        <f t="shared" si="162"/>
        <v>0</v>
      </c>
      <c r="BE120" s="8">
        <f t="shared" si="163"/>
        <v>0</v>
      </c>
      <c r="BF120" s="8">
        <f t="shared" si="164"/>
        <v>0</v>
      </c>
      <c r="BI120" s="55">
        <f t="shared" si="177"/>
        <v>0</v>
      </c>
      <c r="BJ120" s="55">
        <f t="shared" si="178"/>
        <v>0</v>
      </c>
      <c r="BK120" s="55">
        <f t="shared" si="179"/>
        <v>0</v>
      </c>
      <c r="BL120" s="55">
        <f t="shared" si="180"/>
        <v>0</v>
      </c>
      <c r="BM120" s="55">
        <f t="shared" si="181"/>
        <v>0</v>
      </c>
      <c r="BN120" s="55">
        <f t="shared" si="182"/>
        <v>0</v>
      </c>
      <c r="BO120" s="55">
        <f t="shared" si="183"/>
        <v>0</v>
      </c>
      <c r="BP120" s="55">
        <f t="shared" si="184"/>
        <v>0</v>
      </c>
      <c r="BQ120" s="55">
        <f t="shared" si="185"/>
        <v>0</v>
      </c>
      <c r="BR120" s="55">
        <f t="shared" si="186"/>
        <v>0</v>
      </c>
      <c r="BS120" s="55">
        <f t="shared" si="187"/>
        <v>0</v>
      </c>
      <c r="BT120" s="55">
        <f t="shared" si="146"/>
        <v>0</v>
      </c>
    </row>
    <row r="121" spans="1:72" x14ac:dyDescent="0.25">
      <c r="A121" s="33">
        <f>'DONNÉES '!B150</f>
        <v>109</v>
      </c>
      <c r="B121" s="8">
        <f t="shared" si="151"/>
        <v>0</v>
      </c>
      <c r="C121" s="29">
        <f>INDEX(input_tonnages_no_div!$C$2:$Q$136,MATCH($A121,input_tonnages_no_div!$A$2:$A$136,0),MATCH(C$2,input_tonnages_no_div!$C$1:$Q$1,0))*$C$6*$C$7*MCF</f>
        <v>0</v>
      </c>
      <c r="D121" s="30">
        <f>C121+(D120*D$5)</f>
        <v>0</v>
      </c>
      <c r="E121" s="9">
        <f t="shared" si="144"/>
        <v>0</v>
      </c>
      <c r="F121" s="29">
        <f>INDEX(input_tonnages_no_div!$C$2:$Q$136,MATCH($A121,input_tonnages_no_div!$A$2:$A$136,0),MATCH(F$2,input_tonnages_no_div!$C$1:$Q$1,0))*$F$6*$F$7*MCF</f>
        <v>0</v>
      </c>
      <c r="G121" s="30">
        <f t="shared" si="111"/>
        <v>0</v>
      </c>
      <c r="H121" s="9">
        <f t="shared" si="112"/>
        <v>0</v>
      </c>
      <c r="I121" s="29">
        <f>INDEX(input_tonnages_no_div!$C$2:$Q$136,MATCH($A121,input_tonnages_no_div!$A$2:$A$136,0),MATCH(I$2,input_tonnages_no_div!$C$1:$Q$1,0))*$I$6*$I$7*MCF</f>
        <v>0</v>
      </c>
      <c r="J121" s="30">
        <f t="shared" si="165"/>
        <v>0</v>
      </c>
      <c r="K121" s="9">
        <f t="shared" si="166"/>
        <v>0</v>
      </c>
      <c r="L121" s="29">
        <f>INDEX(input_tonnages_no_div!$C$2:$Q$136,MATCH($A121,input_tonnages_no_div!$A$2:$A$136,0),MATCH(L$2,input_tonnages_no_div!$C$1:$Q$1,0))*$L$6*$L$7*MCF</f>
        <v>0</v>
      </c>
      <c r="M121" s="30">
        <f t="shared" si="167"/>
        <v>0</v>
      </c>
      <c r="N121" s="9">
        <f t="shared" si="168"/>
        <v>0</v>
      </c>
      <c r="O121" s="29">
        <f>INDEX(input_tonnages_no_div!$C$2:$Q$136,MATCH($A121,input_tonnages_no_div!$A$2:$A$136,0),MATCH(O$2,input_tonnages_no_div!$C$1:$Q$1,0))*$O$6*$O$7*MCF</f>
        <v>0</v>
      </c>
      <c r="P121" s="30">
        <f t="shared" si="169"/>
        <v>0</v>
      </c>
      <c r="Q121" s="9">
        <f t="shared" si="170"/>
        <v>0</v>
      </c>
      <c r="R121" s="29">
        <f>INDEX(input_tonnages_no_div!$C$2:$Q$136,MATCH($A121,input_tonnages_no_div!$A$2:$A$136,0),MATCH(R$2,input_tonnages_no_div!$C$1:$Q$1,0))*$R$6*$R$7*MCF</f>
        <v>0</v>
      </c>
      <c r="S121" s="30">
        <f t="shared" si="171"/>
        <v>0</v>
      </c>
      <c r="T121" s="9">
        <f t="shared" si="172"/>
        <v>0</v>
      </c>
      <c r="U121" s="29">
        <f>INDEX(input_tonnages_no_div!$C$2:$Q$136,MATCH($A121,input_tonnages_no_div!$A$2:$A$136,0),MATCH(U$2,input_tonnages_no_div!$C$1:$Q$1,0))*$U$6*$U$7*MCF</f>
        <v>0</v>
      </c>
      <c r="V121" s="30">
        <f t="shared" si="173"/>
        <v>0</v>
      </c>
      <c r="W121" s="9">
        <f t="shared" si="174"/>
        <v>0</v>
      </c>
      <c r="X121" s="29">
        <f>INDEX(input_tonnages_no_div!$C$2:$Q$136,MATCH($A121,input_tonnages_no_div!$A$2:$A$136,0),MATCH(X$2,input_tonnages_no_div!$C$1:$Q$1,0))*$X$6*$X$7*MCF</f>
        <v>0</v>
      </c>
      <c r="Y121" s="30">
        <f t="shared" si="148"/>
        <v>0</v>
      </c>
      <c r="Z121" s="9">
        <f t="shared" si="149"/>
        <v>0</v>
      </c>
      <c r="AA121" s="29">
        <f>INDEX(input_tonnages_no_div!$C$2:$Q$136,MATCH($A121,input_tonnages_no_div!$A$2:$A$136,0),MATCH(AA$2,input_tonnages_no_div!$C$1:$Q$1,0))*$AA$6*$AA$7*MCF</f>
        <v>0</v>
      </c>
      <c r="AB121" s="30">
        <f t="shared" si="123"/>
        <v>0</v>
      </c>
      <c r="AC121" s="9">
        <f t="shared" si="124"/>
        <v>0</v>
      </c>
      <c r="AD121" s="29">
        <f>INDEX(input_tonnages_no_div!$C$2:$Q$136,MATCH($A121,input_tonnages_no_div!$A$2:$A$136,0),MATCH(AD$2,input_tonnages_no_div!$C$1:$Q$1,0))*$AD$6*$AD$7*MCF</f>
        <v>0</v>
      </c>
      <c r="AE121" s="30">
        <f t="shared" si="175"/>
        <v>0</v>
      </c>
      <c r="AF121" s="9">
        <f t="shared" si="176"/>
        <v>0</v>
      </c>
      <c r="AG121" s="29">
        <f>INDEX(input_tonnages_no_div!$C$2:$Q$136,MATCH($A121,input_tonnages_no_div!$A$2:$A$136,0),MATCH(AG$2,input_tonnages_no_div!$C$1:$Q$1,0))*$AG$6*$AG$7*MCF</f>
        <v>0</v>
      </c>
      <c r="AH121" s="30">
        <f t="shared" si="127"/>
        <v>0</v>
      </c>
      <c r="AI121" s="9">
        <f t="shared" si="128"/>
        <v>0</v>
      </c>
      <c r="AJ121" s="29">
        <f>INDEX(input_tonnages_no_div!$C$2:$Q$136,MATCH($A121,input_tonnages_no_div!$A$2:$A$136,0),MATCH(AJ$2,input_tonnages_no_div!$C$1:$Q$1,0))*$AJ$6*$AJ$7*MCF</f>
        <v>0</v>
      </c>
      <c r="AK121" s="30">
        <f t="shared" si="129"/>
        <v>0</v>
      </c>
      <c r="AL121" s="9">
        <f t="shared" si="130"/>
        <v>0</v>
      </c>
      <c r="AM121" s="29">
        <f>INDEX(input_tonnages_no_div!$C$2:$Q$136,MATCH($A121,input_tonnages_no_div!$A$2:$A$136,0),MATCH(AM$2,input_tonnages_no_div!$C$1:$Q$1,0))*$AM$6*$AM$7*MCF</f>
        <v>0</v>
      </c>
      <c r="AN121" s="30">
        <f t="shared" si="131"/>
        <v>0</v>
      </c>
      <c r="AO121" s="9">
        <f t="shared" si="132"/>
        <v>0</v>
      </c>
      <c r="AP121" s="29">
        <f>INDEX(input_tonnages_no_div!$C$2:$Q$136,MATCH($A121,input_tonnages_no_div!$A$2:$A$136,0),MATCH(AP$2,input_tonnages_no_div!$C$1:$Q$1,0))*$AP$6*$AP$7*MCF</f>
        <v>0</v>
      </c>
      <c r="AQ121" s="30">
        <f t="shared" si="145"/>
        <v>0</v>
      </c>
      <c r="AR121" s="9">
        <f t="shared" si="150"/>
        <v>0</v>
      </c>
      <c r="AS121" s="55"/>
      <c r="AT121">
        <f t="shared" si="152"/>
        <v>109</v>
      </c>
      <c r="AU121" s="8">
        <f t="shared" si="153"/>
        <v>0</v>
      </c>
      <c r="AV121" s="8">
        <f t="shared" si="154"/>
        <v>0</v>
      </c>
      <c r="AW121" s="8">
        <f t="shared" si="155"/>
        <v>0</v>
      </c>
      <c r="AX121" s="8">
        <f t="shared" si="156"/>
        <v>0</v>
      </c>
      <c r="AY121" s="8">
        <f t="shared" si="157"/>
        <v>0</v>
      </c>
      <c r="AZ121" s="8">
        <f t="shared" si="158"/>
        <v>0</v>
      </c>
      <c r="BA121" s="8">
        <f t="shared" si="159"/>
        <v>0</v>
      </c>
      <c r="BB121" s="8">
        <f t="shared" si="160"/>
        <v>0</v>
      </c>
      <c r="BC121" s="8">
        <f t="shared" si="161"/>
        <v>0</v>
      </c>
      <c r="BD121" s="8">
        <f t="shared" si="162"/>
        <v>0</v>
      </c>
      <c r="BE121" s="8">
        <f t="shared" si="163"/>
        <v>0</v>
      </c>
      <c r="BF121" s="8">
        <f t="shared" si="164"/>
        <v>0</v>
      </c>
      <c r="BI121" s="55">
        <f t="shared" si="177"/>
        <v>0</v>
      </c>
      <c r="BJ121" s="55">
        <f t="shared" si="178"/>
        <v>0</v>
      </c>
      <c r="BK121" s="55">
        <f t="shared" si="179"/>
        <v>0</v>
      </c>
      <c r="BL121" s="55">
        <f t="shared" si="180"/>
        <v>0</v>
      </c>
      <c r="BM121" s="55">
        <f t="shared" si="181"/>
        <v>0</v>
      </c>
      <c r="BN121" s="55">
        <f t="shared" si="182"/>
        <v>0</v>
      </c>
      <c r="BO121" s="55">
        <f t="shared" si="183"/>
        <v>0</v>
      </c>
      <c r="BP121" s="55">
        <f t="shared" si="184"/>
        <v>0</v>
      </c>
      <c r="BQ121" s="55">
        <f t="shared" si="185"/>
        <v>0</v>
      </c>
      <c r="BR121" s="55">
        <f t="shared" si="186"/>
        <v>0</v>
      </c>
      <c r="BS121" s="55">
        <f t="shared" si="187"/>
        <v>0</v>
      </c>
      <c r="BT121" s="55">
        <f t="shared" si="146"/>
        <v>0</v>
      </c>
    </row>
    <row r="122" spans="1:72" x14ac:dyDescent="0.25">
      <c r="A122" s="6">
        <f>'DONNÉES '!B151</f>
        <v>110</v>
      </c>
      <c r="B122" s="8">
        <f t="shared" ref="B122:B141" si="188">SUMIFS(C122:AR122,$C$11:$AR$11,$E$11)*CH4_C_ratio*default_F</f>
        <v>0</v>
      </c>
      <c r="C122" s="29">
        <f>INDEX(input_tonnages_no_div!$C$2:$Q$136,MATCH($A122,input_tonnages_no_div!$A$2:$A$136,0),MATCH(C$2,input_tonnages_no_div!$C$1:$Q$1,0))*$C$6*$C$7*MCF</f>
        <v>0</v>
      </c>
      <c r="D122" s="30">
        <f t="shared" ref="D122:D140" si="189">C122+(D121*D$5)</f>
        <v>0</v>
      </c>
      <c r="E122" s="9">
        <f t="shared" ref="E122:E141" si="190">D121*(1-E$5)</f>
        <v>0</v>
      </c>
      <c r="F122" s="29">
        <f>INDEX(input_tonnages_no_div!$C$2:$Q$136,MATCH($A122,input_tonnages_no_div!$A$2:$A$136,0),MATCH(F$2,input_tonnages_no_div!$C$1:$Q$1,0))*$F$6*$F$7*MCF</f>
        <v>0</v>
      </c>
      <c r="G122" s="30">
        <f t="shared" ref="G122:G141" si="191">F122+(G121*G$5)</f>
        <v>0</v>
      </c>
      <c r="H122" s="9">
        <f t="shared" ref="H122:H141" si="192">G121*(1-H$5)</f>
        <v>0</v>
      </c>
      <c r="I122" s="29">
        <f>INDEX(input_tonnages_no_div!$C$2:$Q$136,MATCH($A122,input_tonnages_no_div!$A$2:$A$136,0),MATCH(I$2,input_tonnages_no_div!$C$1:$Q$1,0))*$I$6*$I$7*MCF</f>
        <v>0</v>
      </c>
      <c r="J122" s="30">
        <f t="shared" ref="J122:J141" si="193">I122+(J121*J$5)</f>
        <v>0</v>
      </c>
      <c r="K122" s="9">
        <f t="shared" ref="K122:K141" si="194">J121*(1-K$5)</f>
        <v>0</v>
      </c>
      <c r="L122" s="29">
        <f>INDEX(input_tonnages_no_div!$C$2:$Q$136,MATCH($A122,input_tonnages_no_div!$A$2:$A$136,0),MATCH(L$2,input_tonnages_no_div!$C$1:$Q$1,0))*$L$6*$L$7*MCF</f>
        <v>0</v>
      </c>
      <c r="M122" s="30">
        <f t="shared" ref="M122:M141" si="195">L122+(M121*M$5)</f>
        <v>0</v>
      </c>
      <c r="N122" s="9">
        <f t="shared" ref="N122:N141" si="196">M121*(1-N$5)</f>
        <v>0</v>
      </c>
      <c r="O122" s="29">
        <f>INDEX(input_tonnages_no_div!$C$2:$Q$136,MATCH($A122,input_tonnages_no_div!$A$2:$A$136,0),MATCH(O$2,input_tonnages_no_div!$C$1:$Q$1,0))*$O$6*$O$7*MCF</f>
        <v>0</v>
      </c>
      <c r="P122" s="30">
        <f t="shared" ref="P122:P141" si="197">O122+(P121*P$5)</f>
        <v>0</v>
      </c>
      <c r="Q122" s="9">
        <f t="shared" ref="Q122:Q141" si="198">P121*(1-Q$5)</f>
        <v>0</v>
      </c>
      <c r="R122" s="29">
        <f>INDEX(input_tonnages_no_div!$C$2:$Q$136,MATCH($A122,input_tonnages_no_div!$A$2:$A$136,0),MATCH(R$2,input_tonnages_no_div!$C$1:$Q$1,0))*$R$6*$R$7*MCF</f>
        <v>0</v>
      </c>
      <c r="S122" s="30">
        <f t="shared" ref="S122:S141" si="199">R122+(S121*S$5)</f>
        <v>0</v>
      </c>
      <c r="T122" s="9">
        <f t="shared" ref="T122:T141" si="200">S121*(1-T$5)</f>
        <v>0</v>
      </c>
      <c r="U122" s="29">
        <f>INDEX(input_tonnages_no_div!$C$2:$Q$136,MATCH($A122,input_tonnages_no_div!$A$2:$A$136,0),MATCH(U$2,input_tonnages_no_div!$C$1:$Q$1,0))*$U$6*$U$7*MCF</f>
        <v>0</v>
      </c>
      <c r="V122" s="30">
        <f t="shared" ref="V122:V141" si="201">U122+(V121*V$5)</f>
        <v>0</v>
      </c>
      <c r="W122" s="9">
        <f t="shared" ref="W122:W141" si="202">V121*(1-W$5)</f>
        <v>0</v>
      </c>
      <c r="X122" s="29">
        <f>INDEX(input_tonnages_no_div!$C$2:$Q$136,MATCH($A122,input_tonnages_no_div!$A$2:$A$136,0),MATCH(X$2,input_tonnages_no_div!$C$1:$Q$1,0))*$X$6*$X$7*MCF</f>
        <v>0</v>
      </c>
      <c r="Y122" s="30">
        <f t="shared" ref="Y122:Y141" si="203">X122+(Y121*Y$5)</f>
        <v>0</v>
      </c>
      <c r="Z122" s="9">
        <f t="shared" ref="Z122:Z141" si="204">Y121*(1-Z$5)</f>
        <v>0</v>
      </c>
      <c r="AA122" s="29">
        <f>INDEX(input_tonnages_no_div!$C$2:$Q$136,MATCH($A122,input_tonnages_no_div!$A$2:$A$136,0),MATCH(AA$2,input_tonnages_no_div!$C$1:$Q$1,0))*$AA$6*$AA$7*MCF</f>
        <v>0</v>
      </c>
      <c r="AB122" s="30">
        <f t="shared" ref="AB122:AB141" si="205">AA122+(AB121*AB$5)</f>
        <v>0</v>
      </c>
      <c r="AC122" s="9">
        <f t="shared" ref="AC122:AC141" si="206">AB121*(1-AC$5)</f>
        <v>0</v>
      </c>
      <c r="AD122" s="29">
        <f>INDEX(input_tonnages_no_div!$C$2:$Q$136,MATCH($A122,input_tonnages_no_div!$A$2:$A$136,0),MATCH(AD$2,input_tonnages_no_div!$C$1:$Q$1,0))*$AD$6*$AD$7*MCF</f>
        <v>0</v>
      </c>
      <c r="AE122" s="30">
        <f t="shared" ref="AE122:AE141" si="207">AD122+(AE121*AE$5)</f>
        <v>0</v>
      </c>
      <c r="AF122" s="9">
        <f t="shared" ref="AF122:AF141" si="208">AE121*(1-AF$5)</f>
        <v>0</v>
      </c>
      <c r="AG122" s="29">
        <f>INDEX(input_tonnages_no_div!$C$2:$Q$136,MATCH($A122,input_tonnages_no_div!$A$2:$A$136,0),MATCH(AG$2,input_tonnages_no_div!$C$1:$Q$1,0))*$AG$6*$AG$7*MCF</f>
        <v>0</v>
      </c>
      <c r="AH122" s="30">
        <f t="shared" ref="AH122:AH141" si="209">AG122+(AH121*AH$5)</f>
        <v>0</v>
      </c>
      <c r="AI122" s="9">
        <f t="shared" ref="AI122:AI141" si="210">AH121*(1-AI$5)</f>
        <v>0</v>
      </c>
      <c r="AJ122" s="29">
        <f>INDEX(input_tonnages_no_div!$C$2:$Q$136,MATCH($A122,input_tonnages_no_div!$A$2:$A$136,0),MATCH(AJ$2,input_tonnages_no_div!$C$1:$Q$1,0))*$AJ$6*$AJ$7*MCF</f>
        <v>0</v>
      </c>
      <c r="AK122" s="30">
        <f t="shared" ref="AK122:AK141" si="211">AJ122+(AK121*AK$5)</f>
        <v>0</v>
      </c>
      <c r="AL122" s="9">
        <f t="shared" ref="AL122:AL141" si="212">AK121*(1-AL$5)</f>
        <v>0</v>
      </c>
      <c r="AM122" s="29">
        <f>INDEX(input_tonnages_no_div!$C$2:$Q$136,MATCH($A122,input_tonnages_no_div!$A$2:$A$136,0),MATCH(AM$2,input_tonnages_no_div!$C$1:$Q$1,0))*$AM$6*$AM$7*MCF</f>
        <v>0</v>
      </c>
      <c r="AN122" s="30">
        <f t="shared" ref="AN122:AN141" si="213">AM122+(AN121*AN$5)</f>
        <v>0</v>
      </c>
      <c r="AO122" s="9">
        <f t="shared" ref="AO122:AO141" si="214">AN121*(1-AO$5)</f>
        <v>0</v>
      </c>
      <c r="AP122" s="29">
        <f>INDEX(input_tonnages_no_div!$C$2:$Q$136,MATCH($A122,input_tonnages_no_div!$A$2:$A$136,0),MATCH(AP$2,input_tonnages_no_div!$C$1:$Q$1,0))*$AP$6*$AP$7*MCF</f>
        <v>0</v>
      </c>
      <c r="AQ122" s="30">
        <f t="shared" ref="AQ122:AQ141" si="215">AP122+(AQ121*AQ$5)</f>
        <v>0</v>
      </c>
      <c r="AR122" s="9">
        <f t="shared" ref="AR122:AR141" si="216">AQ121*(1-AR$5)</f>
        <v>0</v>
      </c>
    </row>
    <row r="123" spans="1:72" x14ac:dyDescent="0.25">
      <c r="A123" s="6">
        <f>'DONNÉES '!B152</f>
        <v>111</v>
      </c>
      <c r="B123" s="8">
        <f t="shared" si="188"/>
        <v>0</v>
      </c>
      <c r="C123" s="29">
        <f>INDEX(input_tonnages_no_div!$C$2:$Q$136,MATCH($A123,input_tonnages_no_div!$A$2:$A$136,0),MATCH(C$2,input_tonnages_no_div!$C$1:$Q$1,0))*$C$6*$C$7*MCF</f>
        <v>0</v>
      </c>
      <c r="D123" s="30">
        <f t="shared" si="189"/>
        <v>0</v>
      </c>
      <c r="E123" s="9">
        <f t="shared" si="190"/>
        <v>0</v>
      </c>
      <c r="F123" s="29">
        <f>INDEX(input_tonnages_no_div!$C$2:$Q$136,MATCH($A123,input_tonnages_no_div!$A$2:$A$136,0),MATCH(F$2,input_tonnages_no_div!$C$1:$Q$1,0))*$F$6*$F$7*MCF</f>
        <v>0</v>
      </c>
      <c r="G123" s="30">
        <f t="shared" si="191"/>
        <v>0</v>
      </c>
      <c r="H123" s="9">
        <f t="shared" si="192"/>
        <v>0</v>
      </c>
      <c r="I123" s="29">
        <f>INDEX(input_tonnages_no_div!$C$2:$Q$136,MATCH($A123,input_tonnages_no_div!$A$2:$A$136,0),MATCH(I$2,input_tonnages_no_div!$C$1:$Q$1,0))*$I$6*$I$7*MCF</f>
        <v>0</v>
      </c>
      <c r="J123" s="30">
        <f t="shared" si="193"/>
        <v>0</v>
      </c>
      <c r="K123" s="9">
        <f t="shared" si="194"/>
        <v>0</v>
      </c>
      <c r="L123" s="29">
        <f>INDEX(input_tonnages_no_div!$C$2:$Q$136,MATCH($A123,input_tonnages_no_div!$A$2:$A$136,0),MATCH(L$2,input_tonnages_no_div!$C$1:$Q$1,0))*$L$6*$L$7*MCF</f>
        <v>0</v>
      </c>
      <c r="M123" s="30">
        <f t="shared" si="195"/>
        <v>0</v>
      </c>
      <c r="N123" s="9">
        <f t="shared" si="196"/>
        <v>0</v>
      </c>
      <c r="O123" s="29">
        <f>INDEX(input_tonnages_no_div!$C$2:$Q$136,MATCH($A123,input_tonnages_no_div!$A$2:$A$136,0),MATCH(O$2,input_tonnages_no_div!$C$1:$Q$1,0))*$O$6*$O$7*MCF</f>
        <v>0</v>
      </c>
      <c r="P123" s="30">
        <f t="shared" si="197"/>
        <v>0</v>
      </c>
      <c r="Q123" s="9">
        <f t="shared" si="198"/>
        <v>0</v>
      </c>
      <c r="R123" s="29">
        <f>INDEX(input_tonnages_no_div!$C$2:$Q$136,MATCH($A123,input_tonnages_no_div!$A$2:$A$136,0),MATCH(R$2,input_tonnages_no_div!$C$1:$Q$1,0))*$R$6*$R$7*MCF</f>
        <v>0</v>
      </c>
      <c r="S123" s="30">
        <f t="shared" si="199"/>
        <v>0</v>
      </c>
      <c r="T123" s="9">
        <f t="shared" si="200"/>
        <v>0</v>
      </c>
      <c r="U123" s="29">
        <f>INDEX(input_tonnages_no_div!$C$2:$Q$136,MATCH($A123,input_tonnages_no_div!$A$2:$A$136,0),MATCH(U$2,input_tonnages_no_div!$C$1:$Q$1,0))*$U$6*$U$7*MCF</f>
        <v>0</v>
      </c>
      <c r="V123" s="30">
        <f t="shared" si="201"/>
        <v>0</v>
      </c>
      <c r="W123" s="9">
        <f t="shared" si="202"/>
        <v>0</v>
      </c>
      <c r="X123" s="29">
        <f>INDEX(input_tonnages_no_div!$C$2:$Q$136,MATCH($A123,input_tonnages_no_div!$A$2:$A$136,0),MATCH(X$2,input_tonnages_no_div!$C$1:$Q$1,0))*$X$6*$X$7*MCF</f>
        <v>0</v>
      </c>
      <c r="Y123" s="30">
        <f t="shared" si="203"/>
        <v>0</v>
      </c>
      <c r="Z123" s="9">
        <f t="shared" si="204"/>
        <v>0</v>
      </c>
      <c r="AA123" s="29">
        <f>INDEX(input_tonnages_no_div!$C$2:$Q$136,MATCH($A123,input_tonnages_no_div!$A$2:$A$136,0),MATCH(AA$2,input_tonnages_no_div!$C$1:$Q$1,0))*$AA$6*$AA$7*MCF</f>
        <v>0</v>
      </c>
      <c r="AB123" s="30">
        <f t="shared" si="205"/>
        <v>0</v>
      </c>
      <c r="AC123" s="9">
        <f t="shared" si="206"/>
        <v>0</v>
      </c>
      <c r="AD123" s="29">
        <f>INDEX(input_tonnages_no_div!$C$2:$Q$136,MATCH($A123,input_tonnages_no_div!$A$2:$A$136,0),MATCH(AD$2,input_tonnages_no_div!$C$1:$Q$1,0))*$AD$6*$AD$7*MCF</f>
        <v>0</v>
      </c>
      <c r="AE123" s="30">
        <f t="shared" si="207"/>
        <v>0</v>
      </c>
      <c r="AF123" s="9">
        <f t="shared" si="208"/>
        <v>0</v>
      </c>
      <c r="AG123" s="29">
        <f>INDEX(input_tonnages_no_div!$C$2:$Q$136,MATCH($A123,input_tonnages_no_div!$A$2:$A$136,0),MATCH(AG$2,input_tonnages_no_div!$C$1:$Q$1,0))*$AG$6*$AG$7*MCF</f>
        <v>0</v>
      </c>
      <c r="AH123" s="30">
        <f t="shared" si="209"/>
        <v>0</v>
      </c>
      <c r="AI123" s="9">
        <f t="shared" si="210"/>
        <v>0</v>
      </c>
      <c r="AJ123" s="29">
        <f>INDEX(input_tonnages_no_div!$C$2:$Q$136,MATCH($A123,input_tonnages_no_div!$A$2:$A$136,0),MATCH(AJ$2,input_tonnages_no_div!$C$1:$Q$1,0))*$AJ$6*$AJ$7*MCF</f>
        <v>0</v>
      </c>
      <c r="AK123" s="30">
        <f t="shared" si="211"/>
        <v>0</v>
      </c>
      <c r="AL123" s="9">
        <f t="shared" si="212"/>
        <v>0</v>
      </c>
      <c r="AM123" s="29">
        <f>INDEX(input_tonnages_no_div!$C$2:$Q$136,MATCH($A123,input_tonnages_no_div!$A$2:$A$136,0),MATCH(AM$2,input_tonnages_no_div!$C$1:$Q$1,0))*$AM$6*$AM$7*MCF</f>
        <v>0</v>
      </c>
      <c r="AN123" s="30">
        <f t="shared" si="213"/>
        <v>0</v>
      </c>
      <c r="AO123" s="9">
        <f t="shared" si="214"/>
        <v>0</v>
      </c>
      <c r="AP123" s="29">
        <f>INDEX(input_tonnages_no_div!$C$2:$Q$136,MATCH($A123,input_tonnages_no_div!$A$2:$A$136,0),MATCH(AP$2,input_tonnages_no_div!$C$1:$Q$1,0))*$AP$6*$AP$7*MCF</f>
        <v>0</v>
      </c>
      <c r="AQ123" s="30">
        <f t="shared" si="215"/>
        <v>0</v>
      </c>
      <c r="AR123" s="9">
        <f t="shared" si="216"/>
        <v>0</v>
      </c>
      <c r="AT123" s="235" t="s">
        <v>143</v>
      </c>
      <c r="AU123" s="233">
        <f>+SUM(AU12:AU121)</f>
        <v>0</v>
      </c>
      <c r="AV123" s="233">
        <f t="shared" ref="AV123:BF123" si="217">+SUM(AV12:AV121)</f>
        <v>0</v>
      </c>
      <c r="AW123" s="233">
        <f t="shared" si="217"/>
        <v>0</v>
      </c>
      <c r="AX123" s="233">
        <f t="shared" si="217"/>
        <v>0</v>
      </c>
      <c r="AY123" s="233">
        <f t="shared" si="217"/>
        <v>0</v>
      </c>
      <c r="AZ123" s="233">
        <f t="shared" si="217"/>
        <v>0</v>
      </c>
      <c r="BA123" s="233">
        <f t="shared" si="217"/>
        <v>0</v>
      </c>
      <c r="BB123" s="233">
        <f t="shared" si="217"/>
        <v>0</v>
      </c>
      <c r="BC123" s="233">
        <f t="shared" si="217"/>
        <v>0</v>
      </c>
      <c r="BD123" s="236">
        <f t="shared" si="217"/>
        <v>0</v>
      </c>
      <c r="BE123" s="233">
        <f t="shared" si="217"/>
        <v>0</v>
      </c>
      <c r="BF123" s="233">
        <f t="shared" si="217"/>
        <v>0</v>
      </c>
      <c r="BG123" s="233">
        <f>+SUM(AU123:BF123)</f>
        <v>0</v>
      </c>
    </row>
    <row r="124" spans="1:72" x14ac:dyDescent="0.25">
      <c r="A124" s="6">
        <f>'DONNÉES '!B153</f>
        <v>112</v>
      </c>
      <c r="B124" s="8">
        <f t="shared" si="188"/>
        <v>0</v>
      </c>
      <c r="C124" s="29">
        <f>INDEX(input_tonnages_no_div!$C$2:$Q$136,MATCH($A124,input_tonnages_no_div!$A$2:$A$136,0),MATCH(C$2,input_tonnages_no_div!$C$1:$Q$1,0))*$C$6*$C$7*MCF</f>
        <v>0</v>
      </c>
      <c r="D124" s="30">
        <f t="shared" si="189"/>
        <v>0</v>
      </c>
      <c r="E124" s="9">
        <f t="shared" si="190"/>
        <v>0</v>
      </c>
      <c r="F124" s="29">
        <f>INDEX(input_tonnages_no_div!$C$2:$Q$136,MATCH($A124,input_tonnages_no_div!$A$2:$A$136,0),MATCH(F$2,input_tonnages_no_div!$C$1:$Q$1,0))*$F$6*$F$7*MCF</f>
        <v>0</v>
      </c>
      <c r="G124" s="30">
        <f t="shared" si="191"/>
        <v>0</v>
      </c>
      <c r="H124" s="9">
        <f t="shared" si="192"/>
        <v>0</v>
      </c>
      <c r="I124" s="29">
        <f>INDEX(input_tonnages_no_div!$C$2:$Q$136,MATCH($A124,input_tonnages_no_div!$A$2:$A$136,0),MATCH(I$2,input_tonnages_no_div!$C$1:$Q$1,0))*$I$6*$I$7*MCF</f>
        <v>0</v>
      </c>
      <c r="J124" s="30">
        <f t="shared" si="193"/>
        <v>0</v>
      </c>
      <c r="K124" s="9">
        <f t="shared" si="194"/>
        <v>0</v>
      </c>
      <c r="L124" s="29">
        <f>INDEX(input_tonnages_no_div!$C$2:$Q$136,MATCH($A124,input_tonnages_no_div!$A$2:$A$136,0),MATCH(L$2,input_tonnages_no_div!$C$1:$Q$1,0))*$L$6*$L$7*MCF</f>
        <v>0</v>
      </c>
      <c r="M124" s="30">
        <f t="shared" si="195"/>
        <v>0</v>
      </c>
      <c r="N124" s="9">
        <f t="shared" si="196"/>
        <v>0</v>
      </c>
      <c r="O124" s="29">
        <f>INDEX(input_tonnages_no_div!$C$2:$Q$136,MATCH($A124,input_tonnages_no_div!$A$2:$A$136,0),MATCH(O$2,input_tonnages_no_div!$C$1:$Q$1,0))*$O$6*$O$7*MCF</f>
        <v>0</v>
      </c>
      <c r="P124" s="30">
        <f t="shared" si="197"/>
        <v>0</v>
      </c>
      <c r="Q124" s="9">
        <f t="shared" si="198"/>
        <v>0</v>
      </c>
      <c r="R124" s="29">
        <f>INDEX(input_tonnages_no_div!$C$2:$Q$136,MATCH($A124,input_tonnages_no_div!$A$2:$A$136,0),MATCH(R$2,input_tonnages_no_div!$C$1:$Q$1,0))*$R$6*$R$7*MCF</f>
        <v>0</v>
      </c>
      <c r="S124" s="30">
        <f t="shared" si="199"/>
        <v>0</v>
      </c>
      <c r="T124" s="9">
        <f t="shared" si="200"/>
        <v>0</v>
      </c>
      <c r="U124" s="29">
        <f>INDEX(input_tonnages_no_div!$C$2:$Q$136,MATCH($A124,input_tonnages_no_div!$A$2:$A$136,0),MATCH(U$2,input_tonnages_no_div!$C$1:$Q$1,0))*$U$6*$U$7*MCF</f>
        <v>0</v>
      </c>
      <c r="V124" s="30">
        <f t="shared" si="201"/>
        <v>0</v>
      </c>
      <c r="W124" s="9">
        <f t="shared" si="202"/>
        <v>0</v>
      </c>
      <c r="X124" s="29">
        <f>INDEX(input_tonnages_no_div!$C$2:$Q$136,MATCH($A124,input_tonnages_no_div!$A$2:$A$136,0),MATCH(X$2,input_tonnages_no_div!$C$1:$Q$1,0))*$X$6*$X$7*MCF</f>
        <v>0</v>
      </c>
      <c r="Y124" s="30">
        <f t="shared" si="203"/>
        <v>0</v>
      </c>
      <c r="Z124" s="9">
        <f t="shared" si="204"/>
        <v>0</v>
      </c>
      <c r="AA124" s="29">
        <f>INDEX(input_tonnages_no_div!$C$2:$Q$136,MATCH($A124,input_tonnages_no_div!$A$2:$A$136,0),MATCH(AA$2,input_tonnages_no_div!$C$1:$Q$1,0))*$AA$6*$AA$7*MCF</f>
        <v>0</v>
      </c>
      <c r="AB124" s="30">
        <f t="shared" si="205"/>
        <v>0</v>
      </c>
      <c r="AC124" s="9">
        <f t="shared" si="206"/>
        <v>0</v>
      </c>
      <c r="AD124" s="29">
        <f>INDEX(input_tonnages_no_div!$C$2:$Q$136,MATCH($A124,input_tonnages_no_div!$A$2:$A$136,0),MATCH(AD$2,input_tonnages_no_div!$C$1:$Q$1,0))*$AD$6*$AD$7*MCF</f>
        <v>0</v>
      </c>
      <c r="AE124" s="30">
        <f t="shared" si="207"/>
        <v>0</v>
      </c>
      <c r="AF124" s="9">
        <f t="shared" si="208"/>
        <v>0</v>
      </c>
      <c r="AG124" s="29">
        <f>INDEX(input_tonnages_no_div!$C$2:$Q$136,MATCH($A124,input_tonnages_no_div!$A$2:$A$136,0),MATCH(AG$2,input_tonnages_no_div!$C$1:$Q$1,0))*$AG$6*$AG$7*MCF</f>
        <v>0</v>
      </c>
      <c r="AH124" s="30">
        <f t="shared" si="209"/>
        <v>0</v>
      </c>
      <c r="AI124" s="9">
        <f t="shared" si="210"/>
        <v>0</v>
      </c>
      <c r="AJ124" s="29">
        <f>INDEX(input_tonnages_no_div!$C$2:$Q$136,MATCH($A124,input_tonnages_no_div!$A$2:$A$136,0),MATCH(AJ$2,input_tonnages_no_div!$C$1:$Q$1,0))*$AJ$6*$AJ$7*MCF</f>
        <v>0</v>
      </c>
      <c r="AK124" s="30">
        <f t="shared" si="211"/>
        <v>0</v>
      </c>
      <c r="AL124" s="9">
        <f t="shared" si="212"/>
        <v>0</v>
      </c>
      <c r="AM124" s="29">
        <f>INDEX(input_tonnages_no_div!$C$2:$Q$136,MATCH($A124,input_tonnages_no_div!$A$2:$A$136,0),MATCH(AM$2,input_tonnages_no_div!$C$1:$Q$1,0))*$AM$6*$AM$7*MCF</f>
        <v>0</v>
      </c>
      <c r="AN124" s="30">
        <f t="shared" si="213"/>
        <v>0</v>
      </c>
      <c r="AO124" s="9">
        <f t="shared" si="214"/>
        <v>0</v>
      </c>
      <c r="AP124" s="29">
        <f>INDEX(input_tonnages_no_div!$C$2:$Q$136,MATCH($A124,input_tonnages_no_div!$A$2:$A$136,0),MATCH(AP$2,input_tonnages_no_div!$C$1:$Q$1,0))*$AP$6*$AP$7*MCF</f>
        <v>0</v>
      </c>
      <c r="AQ124" s="30">
        <f t="shared" si="215"/>
        <v>0</v>
      </c>
      <c r="AR124" s="9">
        <f t="shared" si="216"/>
        <v>0</v>
      </c>
      <c r="AT124" s="235" t="s">
        <v>142</v>
      </c>
      <c r="AU124" s="234" t="e">
        <f t="shared" ref="AU124:BF124" si="218">+AU123/$BG$123</f>
        <v>#DIV/0!</v>
      </c>
      <c r="AV124" s="234" t="e">
        <f t="shared" si="218"/>
        <v>#DIV/0!</v>
      </c>
      <c r="AW124" s="234" t="e">
        <f t="shared" si="218"/>
        <v>#DIV/0!</v>
      </c>
      <c r="AX124" s="234" t="e">
        <f t="shared" si="218"/>
        <v>#DIV/0!</v>
      </c>
      <c r="AY124" s="234" t="e">
        <f t="shared" si="218"/>
        <v>#DIV/0!</v>
      </c>
      <c r="AZ124" s="234" t="e">
        <f t="shared" si="218"/>
        <v>#DIV/0!</v>
      </c>
      <c r="BA124" s="234" t="e">
        <f t="shared" si="218"/>
        <v>#DIV/0!</v>
      </c>
      <c r="BB124" s="234" t="e">
        <f t="shared" si="218"/>
        <v>#DIV/0!</v>
      </c>
      <c r="BC124" s="234" t="e">
        <f t="shared" si="218"/>
        <v>#DIV/0!</v>
      </c>
      <c r="BD124" s="234" t="e">
        <f t="shared" si="218"/>
        <v>#DIV/0!</v>
      </c>
      <c r="BE124" s="234" t="e">
        <f t="shared" si="218"/>
        <v>#DIV/0!</v>
      </c>
      <c r="BF124" s="234" t="e">
        <f t="shared" si="218"/>
        <v>#DIV/0!</v>
      </c>
      <c r="BG124" s="2"/>
    </row>
    <row r="125" spans="1:72" x14ac:dyDescent="0.25">
      <c r="A125" s="6">
        <f>'DONNÉES '!B154</f>
        <v>113</v>
      </c>
      <c r="B125" s="8">
        <f t="shared" si="188"/>
        <v>0</v>
      </c>
      <c r="C125" s="29">
        <f>INDEX(input_tonnages_no_div!$C$2:$Q$136,MATCH($A125,input_tonnages_no_div!$A$2:$A$136,0),MATCH(C$2,input_tonnages_no_div!$C$1:$Q$1,0))*$C$6*$C$7*MCF</f>
        <v>0</v>
      </c>
      <c r="D125" s="30">
        <f t="shared" si="189"/>
        <v>0</v>
      </c>
      <c r="E125" s="9">
        <f t="shared" si="190"/>
        <v>0</v>
      </c>
      <c r="F125" s="29">
        <f>INDEX(input_tonnages_no_div!$C$2:$Q$136,MATCH($A125,input_tonnages_no_div!$A$2:$A$136,0),MATCH(F$2,input_tonnages_no_div!$C$1:$Q$1,0))*$F$6*$F$7*MCF</f>
        <v>0</v>
      </c>
      <c r="G125" s="30">
        <f t="shared" si="191"/>
        <v>0</v>
      </c>
      <c r="H125" s="9">
        <f t="shared" si="192"/>
        <v>0</v>
      </c>
      <c r="I125" s="29">
        <f>INDEX(input_tonnages_no_div!$C$2:$Q$136,MATCH($A125,input_tonnages_no_div!$A$2:$A$136,0),MATCH(I$2,input_tonnages_no_div!$C$1:$Q$1,0))*$I$6*$I$7*MCF</f>
        <v>0</v>
      </c>
      <c r="J125" s="30">
        <f t="shared" si="193"/>
        <v>0</v>
      </c>
      <c r="K125" s="9">
        <f t="shared" si="194"/>
        <v>0</v>
      </c>
      <c r="L125" s="29">
        <f>INDEX(input_tonnages_no_div!$C$2:$Q$136,MATCH($A125,input_tonnages_no_div!$A$2:$A$136,0),MATCH(L$2,input_tonnages_no_div!$C$1:$Q$1,0))*$L$6*$L$7*MCF</f>
        <v>0</v>
      </c>
      <c r="M125" s="30">
        <f t="shared" si="195"/>
        <v>0</v>
      </c>
      <c r="N125" s="9">
        <f t="shared" si="196"/>
        <v>0</v>
      </c>
      <c r="O125" s="29">
        <f>INDEX(input_tonnages_no_div!$C$2:$Q$136,MATCH($A125,input_tonnages_no_div!$A$2:$A$136,0),MATCH(O$2,input_tonnages_no_div!$C$1:$Q$1,0))*$O$6*$O$7*MCF</f>
        <v>0</v>
      </c>
      <c r="P125" s="30">
        <f t="shared" si="197"/>
        <v>0</v>
      </c>
      <c r="Q125" s="9">
        <f t="shared" si="198"/>
        <v>0</v>
      </c>
      <c r="R125" s="29">
        <f>INDEX(input_tonnages_no_div!$C$2:$Q$136,MATCH($A125,input_tonnages_no_div!$A$2:$A$136,0),MATCH(R$2,input_tonnages_no_div!$C$1:$Q$1,0))*$R$6*$R$7*MCF</f>
        <v>0</v>
      </c>
      <c r="S125" s="30">
        <f t="shared" si="199"/>
        <v>0</v>
      </c>
      <c r="T125" s="9">
        <f t="shared" si="200"/>
        <v>0</v>
      </c>
      <c r="U125" s="29">
        <f>INDEX(input_tonnages_no_div!$C$2:$Q$136,MATCH($A125,input_tonnages_no_div!$A$2:$A$136,0),MATCH(U$2,input_tonnages_no_div!$C$1:$Q$1,0))*$U$6*$U$7*MCF</f>
        <v>0</v>
      </c>
      <c r="V125" s="30">
        <f t="shared" si="201"/>
        <v>0</v>
      </c>
      <c r="W125" s="9">
        <f t="shared" si="202"/>
        <v>0</v>
      </c>
      <c r="X125" s="29">
        <f>INDEX(input_tonnages_no_div!$C$2:$Q$136,MATCH($A125,input_tonnages_no_div!$A$2:$A$136,0),MATCH(X$2,input_tonnages_no_div!$C$1:$Q$1,0))*$X$6*$X$7*MCF</f>
        <v>0</v>
      </c>
      <c r="Y125" s="30">
        <f t="shared" si="203"/>
        <v>0</v>
      </c>
      <c r="Z125" s="9">
        <f t="shared" si="204"/>
        <v>0</v>
      </c>
      <c r="AA125" s="29">
        <f>INDEX(input_tonnages_no_div!$C$2:$Q$136,MATCH($A125,input_tonnages_no_div!$A$2:$A$136,0),MATCH(AA$2,input_tonnages_no_div!$C$1:$Q$1,0))*$AA$6*$AA$7*MCF</f>
        <v>0</v>
      </c>
      <c r="AB125" s="30">
        <f t="shared" si="205"/>
        <v>0</v>
      </c>
      <c r="AC125" s="9">
        <f t="shared" si="206"/>
        <v>0</v>
      </c>
      <c r="AD125" s="29">
        <f>INDEX(input_tonnages_no_div!$C$2:$Q$136,MATCH($A125,input_tonnages_no_div!$A$2:$A$136,0),MATCH(AD$2,input_tonnages_no_div!$C$1:$Q$1,0))*$AD$6*$AD$7*MCF</f>
        <v>0</v>
      </c>
      <c r="AE125" s="30">
        <f t="shared" si="207"/>
        <v>0</v>
      </c>
      <c r="AF125" s="9">
        <f t="shared" si="208"/>
        <v>0</v>
      </c>
      <c r="AG125" s="29">
        <f>INDEX(input_tonnages_no_div!$C$2:$Q$136,MATCH($A125,input_tonnages_no_div!$A$2:$A$136,0),MATCH(AG$2,input_tonnages_no_div!$C$1:$Q$1,0))*$AG$6*$AG$7*MCF</f>
        <v>0</v>
      </c>
      <c r="AH125" s="30">
        <f t="shared" si="209"/>
        <v>0</v>
      </c>
      <c r="AI125" s="9">
        <f t="shared" si="210"/>
        <v>0</v>
      </c>
      <c r="AJ125" s="29">
        <f>INDEX(input_tonnages_no_div!$C$2:$Q$136,MATCH($A125,input_tonnages_no_div!$A$2:$A$136,0),MATCH(AJ$2,input_tonnages_no_div!$C$1:$Q$1,0))*$AJ$6*$AJ$7*MCF</f>
        <v>0</v>
      </c>
      <c r="AK125" s="30">
        <f t="shared" si="211"/>
        <v>0</v>
      </c>
      <c r="AL125" s="9">
        <f t="shared" si="212"/>
        <v>0</v>
      </c>
      <c r="AM125" s="29">
        <f>INDEX(input_tonnages_no_div!$C$2:$Q$136,MATCH($A125,input_tonnages_no_div!$A$2:$A$136,0),MATCH(AM$2,input_tonnages_no_div!$C$1:$Q$1,0))*$AM$6*$AM$7*MCF</f>
        <v>0</v>
      </c>
      <c r="AN125" s="30">
        <f t="shared" si="213"/>
        <v>0</v>
      </c>
      <c r="AO125" s="9">
        <f t="shared" si="214"/>
        <v>0</v>
      </c>
      <c r="AP125" s="29">
        <f>INDEX(input_tonnages_no_div!$C$2:$Q$136,MATCH($A125,input_tonnages_no_div!$A$2:$A$136,0),MATCH(AP$2,input_tonnages_no_div!$C$1:$Q$1,0))*$AP$6*$AP$7*MCF</f>
        <v>0</v>
      </c>
      <c r="AQ125" s="30">
        <f t="shared" si="215"/>
        <v>0</v>
      </c>
      <c r="AR125" s="9">
        <f t="shared" si="216"/>
        <v>0</v>
      </c>
    </row>
    <row r="126" spans="1:72" x14ac:dyDescent="0.25">
      <c r="A126" s="33">
        <f>'DONNÉES '!B155</f>
        <v>114</v>
      </c>
      <c r="B126" s="8">
        <f t="shared" si="188"/>
        <v>0</v>
      </c>
      <c r="C126" s="29">
        <f>INDEX(input_tonnages_no_div!$C$2:$Q$136,MATCH($A126,input_tonnages_no_div!$A$2:$A$136,0),MATCH(C$2,input_tonnages_no_div!$C$1:$Q$1,0))*$C$6*$C$7*MCF</f>
        <v>0</v>
      </c>
      <c r="D126" s="30">
        <f t="shared" si="189"/>
        <v>0</v>
      </c>
      <c r="E126" s="9">
        <f t="shared" si="190"/>
        <v>0</v>
      </c>
      <c r="F126" s="29">
        <f>INDEX(input_tonnages_no_div!$C$2:$Q$136,MATCH($A126,input_tonnages_no_div!$A$2:$A$136,0),MATCH(F$2,input_tonnages_no_div!$C$1:$Q$1,0))*$F$6*$F$7*MCF</f>
        <v>0</v>
      </c>
      <c r="G126" s="30">
        <f t="shared" si="191"/>
        <v>0</v>
      </c>
      <c r="H126" s="9">
        <f t="shared" si="192"/>
        <v>0</v>
      </c>
      <c r="I126" s="29">
        <f>INDEX(input_tonnages_no_div!$C$2:$Q$136,MATCH($A126,input_tonnages_no_div!$A$2:$A$136,0),MATCH(I$2,input_tonnages_no_div!$C$1:$Q$1,0))*$I$6*$I$7*MCF</f>
        <v>0</v>
      </c>
      <c r="J126" s="30">
        <f t="shared" si="193"/>
        <v>0</v>
      </c>
      <c r="K126" s="9">
        <f t="shared" si="194"/>
        <v>0</v>
      </c>
      <c r="L126" s="29">
        <f>INDEX(input_tonnages_no_div!$C$2:$Q$136,MATCH($A126,input_tonnages_no_div!$A$2:$A$136,0),MATCH(L$2,input_tonnages_no_div!$C$1:$Q$1,0))*$L$6*$L$7*MCF</f>
        <v>0</v>
      </c>
      <c r="M126" s="30">
        <f t="shared" si="195"/>
        <v>0</v>
      </c>
      <c r="N126" s="9">
        <f t="shared" si="196"/>
        <v>0</v>
      </c>
      <c r="O126" s="29">
        <f>INDEX(input_tonnages_no_div!$C$2:$Q$136,MATCH($A126,input_tonnages_no_div!$A$2:$A$136,0),MATCH(O$2,input_tonnages_no_div!$C$1:$Q$1,0))*$O$6*$O$7*MCF</f>
        <v>0</v>
      </c>
      <c r="P126" s="30">
        <f t="shared" si="197"/>
        <v>0</v>
      </c>
      <c r="Q126" s="9">
        <f t="shared" si="198"/>
        <v>0</v>
      </c>
      <c r="R126" s="29">
        <f>INDEX(input_tonnages_no_div!$C$2:$Q$136,MATCH($A126,input_tonnages_no_div!$A$2:$A$136,0),MATCH(R$2,input_tonnages_no_div!$C$1:$Q$1,0))*$R$6*$R$7*MCF</f>
        <v>0</v>
      </c>
      <c r="S126" s="30">
        <f t="shared" si="199"/>
        <v>0</v>
      </c>
      <c r="T126" s="9">
        <f t="shared" si="200"/>
        <v>0</v>
      </c>
      <c r="U126" s="29">
        <f>INDEX(input_tonnages_no_div!$C$2:$Q$136,MATCH($A126,input_tonnages_no_div!$A$2:$A$136,0),MATCH(U$2,input_tonnages_no_div!$C$1:$Q$1,0))*$U$6*$U$7*MCF</f>
        <v>0</v>
      </c>
      <c r="V126" s="30">
        <f t="shared" si="201"/>
        <v>0</v>
      </c>
      <c r="W126" s="9">
        <f t="shared" si="202"/>
        <v>0</v>
      </c>
      <c r="X126" s="29">
        <f>INDEX(input_tonnages_no_div!$C$2:$Q$136,MATCH($A126,input_tonnages_no_div!$A$2:$A$136,0),MATCH(X$2,input_tonnages_no_div!$C$1:$Q$1,0))*$X$6*$X$7*MCF</f>
        <v>0</v>
      </c>
      <c r="Y126" s="30">
        <f t="shared" si="203"/>
        <v>0</v>
      </c>
      <c r="Z126" s="9">
        <f t="shared" si="204"/>
        <v>0</v>
      </c>
      <c r="AA126" s="29">
        <f>INDEX(input_tonnages_no_div!$C$2:$Q$136,MATCH($A126,input_tonnages_no_div!$A$2:$A$136,0),MATCH(AA$2,input_tonnages_no_div!$C$1:$Q$1,0))*$AA$6*$AA$7*MCF</f>
        <v>0</v>
      </c>
      <c r="AB126" s="30">
        <f t="shared" si="205"/>
        <v>0</v>
      </c>
      <c r="AC126" s="9">
        <f t="shared" si="206"/>
        <v>0</v>
      </c>
      <c r="AD126" s="29">
        <f>INDEX(input_tonnages_no_div!$C$2:$Q$136,MATCH($A126,input_tonnages_no_div!$A$2:$A$136,0),MATCH(AD$2,input_tonnages_no_div!$C$1:$Q$1,0))*$AD$6*$AD$7*MCF</f>
        <v>0</v>
      </c>
      <c r="AE126" s="30">
        <f t="shared" si="207"/>
        <v>0</v>
      </c>
      <c r="AF126" s="9">
        <f t="shared" si="208"/>
        <v>0</v>
      </c>
      <c r="AG126" s="29">
        <f>INDEX(input_tonnages_no_div!$C$2:$Q$136,MATCH($A126,input_tonnages_no_div!$A$2:$A$136,0),MATCH(AG$2,input_tonnages_no_div!$C$1:$Q$1,0))*$AG$6*$AG$7*MCF</f>
        <v>0</v>
      </c>
      <c r="AH126" s="30">
        <f t="shared" si="209"/>
        <v>0</v>
      </c>
      <c r="AI126" s="9">
        <f t="shared" si="210"/>
        <v>0</v>
      </c>
      <c r="AJ126" s="29">
        <f>INDEX(input_tonnages_no_div!$C$2:$Q$136,MATCH($A126,input_tonnages_no_div!$A$2:$A$136,0),MATCH(AJ$2,input_tonnages_no_div!$C$1:$Q$1,0))*$AJ$6*$AJ$7*MCF</f>
        <v>0</v>
      </c>
      <c r="AK126" s="30">
        <f t="shared" si="211"/>
        <v>0</v>
      </c>
      <c r="AL126" s="9">
        <f t="shared" si="212"/>
        <v>0</v>
      </c>
      <c r="AM126" s="29">
        <f>INDEX(input_tonnages_no_div!$C$2:$Q$136,MATCH($A126,input_tonnages_no_div!$A$2:$A$136,0),MATCH(AM$2,input_tonnages_no_div!$C$1:$Q$1,0))*$AM$6*$AM$7*MCF</f>
        <v>0</v>
      </c>
      <c r="AN126" s="30">
        <f t="shared" si="213"/>
        <v>0</v>
      </c>
      <c r="AO126" s="9">
        <f t="shared" si="214"/>
        <v>0</v>
      </c>
      <c r="AP126" s="29">
        <f>INDEX(input_tonnages_no_div!$C$2:$Q$136,MATCH($A126,input_tonnages_no_div!$A$2:$A$136,0),MATCH(AP$2,input_tonnages_no_div!$C$1:$Q$1,0))*$AP$6*$AP$7*MCF</f>
        <v>0</v>
      </c>
      <c r="AQ126" s="30">
        <f t="shared" si="215"/>
        <v>0</v>
      </c>
      <c r="AR126" s="9">
        <f t="shared" si="216"/>
        <v>0</v>
      </c>
      <c r="AT126" s="235" t="s">
        <v>144</v>
      </c>
      <c r="AU126" s="233">
        <f t="shared" ref="AU126:BF126" si="219">AU13</f>
        <v>0</v>
      </c>
      <c r="AV126" s="233">
        <f t="shared" si="219"/>
        <v>0</v>
      </c>
      <c r="AW126" s="233">
        <f t="shared" si="219"/>
        <v>0</v>
      </c>
      <c r="AX126" s="233">
        <f t="shared" si="219"/>
        <v>0</v>
      </c>
      <c r="AY126" s="233">
        <f t="shared" si="219"/>
        <v>0</v>
      </c>
      <c r="AZ126" s="233">
        <f t="shared" si="219"/>
        <v>0</v>
      </c>
      <c r="BA126" s="233">
        <f t="shared" si="219"/>
        <v>0</v>
      </c>
      <c r="BB126" s="233">
        <f t="shared" si="219"/>
        <v>0</v>
      </c>
      <c r="BC126" s="233">
        <f t="shared" si="219"/>
        <v>0</v>
      </c>
      <c r="BD126" s="236">
        <f t="shared" si="219"/>
        <v>0</v>
      </c>
      <c r="BE126" s="233">
        <f t="shared" si="219"/>
        <v>0</v>
      </c>
      <c r="BF126" s="233">
        <f t="shared" si="219"/>
        <v>0</v>
      </c>
      <c r="BG126" s="233">
        <f>+SUM(AU126:BF126)</f>
        <v>0</v>
      </c>
    </row>
    <row r="127" spans="1:72" x14ac:dyDescent="0.25">
      <c r="A127" s="6">
        <f>'DONNÉES '!B156</f>
        <v>115</v>
      </c>
      <c r="B127" s="8">
        <f t="shared" si="188"/>
        <v>0</v>
      </c>
      <c r="C127" s="29">
        <f>INDEX(input_tonnages_no_div!$C$2:$Q$136,MATCH($A127,input_tonnages_no_div!$A$2:$A$136,0),MATCH(C$2,input_tonnages_no_div!$C$1:$Q$1,0))*$C$6*$C$7*MCF</f>
        <v>0</v>
      </c>
      <c r="D127" s="30">
        <f t="shared" si="189"/>
        <v>0</v>
      </c>
      <c r="E127" s="9">
        <f t="shared" si="190"/>
        <v>0</v>
      </c>
      <c r="F127" s="29">
        <f>INDEX(input_tonnages_no_div!$C$2:$Q$136,MATCH($A127,input_tonnages_no_div!$A$2:$A$136,0),MATCH(F$2,input_tonnages_no_div!$C$1:$Q$1,0))*$F$6*$F$7*MCF</f>
        <v>0</v>
      </c>
      <c r="G127" s="30">
        <f t="shared" si="191"/>
        <v>0</v>
      </c>
      <c r="H127" s="9">
        <f t="shared" si="192"/>
        <v>0</v>
      </c>
      <c r="I127" s="29">
        <f>INDEX(input_tonnages_no_div!$C$2:$Q$136,MATCH($A127,input_tonnages_no_div!$A$2:$A$136,0),MATCH(I$2,input_tonnages_no_div!$C$1:$Q$1,0))*$I$6*$I$7*MCF</f>
        <v>0</v>
      </c>
      <c r="J127" s="30">
        <f t="shared" si="193"/>
        <v>0</v>
      </c>
      <c r="K127" s="9">
        <f t="shared" si="194"/>
        <v>0</v>
      </c>
      <c r="L127" s="29">
        <f>INDEX(input_tonnages_no_div!$C$2:$Q$136,MATCH($A127,input_tonnages_no_div!$A$2:$A$136,0),MATCH(L$2,input_tonnages_no_div!$C$1:$Q$1,0))*$L$6*$L$7*MCF</f>
        <v>0</v>
      </c>
      <c r="M127" s="30">
        <f t="shared" si="195"/>
        <v>0</v>
      </c>
      <c r="N127" s="9">
        <f t="shared" si="196"/>
        <v>0</v>
      </c>
      <c r="O127" s="29">
        <f>INDEX(input_tonnages_no_div!$C$2:$Q$136,MATCH($A127,input_tonnages_no_div!$A$2:$A$136,0),MATCH(O$2,input_tonnages_no_div!$C$1:$Q$1,0))*$O$6*$O$7*MCF</f>
        <v>0</v>
      </c>
      <c r="P127" s="30">
        <f t="shared" si="197"/>
        <v>0</v>
      </c>
      <c r="Q127" s="9">
        <f t="shared" si="198"/>
        <v>0</v>
      </c>
      <c r="R127" s="29">
        <f>INDEX(input_tonnages_no_div!$C$2:$Q$136,MATCH($A127,input_tonnages_no_div!$A$2:$A$136,0),MATCH(R$2,input_tonnages_no_div!$C$1:$Q$1,0))*$R$6*$R$7*MCF</f>
        <v>0</v>
      </c>
      <c r="S127" s="30">
        <f t="shared" si="199"/>
        <v>0</v>
      </c>
      <c r="T127" s="9">
        <f t="shared" si="200"/>
        <v>0</v>
      </c>
      <c r="U127" s="29">
        <f>INDEX(input_tonnages_no_div!$C$2:$Q$136,MATCH($A127,input_tonnages_no_div!$A$2:$A$136,0),MATCH(U$2,input_tonnages_no_div!$C$1:$Q$1,0))*$U$6*$U$7*MCF</f>
        <v>0</v>
      </c>
      <c r="V127" s="30">
        <f t="shared" si="201"/>
        <v>0</v>
      </c>
      <c r="W127" s="9">
        <f t="shared" si="202"/>
        <v>0</v>
      </c>
      <c r="X127" s="29">
        <f>INDEX(input_tonnages_no_div!$C$2:$Q$136,MATCH($A127,input_tonnages_no_div!$A$2:$A$136,0),MATCH(X$2,input_tonnages_no_div!$C$1:$Q$1,0))*$X$6*$X$7*MCF</f>
        <v>0</v>
      </c>
      <c r="Y127" s="30">
        <f t="shared" si="203"/>
        <v>0</v>
      </c>
      <c r="Z127" s="9">
        <f t="shared" si="204"/>
        <v>0</v>
      </c>
      <c r="AA127" s="29">
        <f>INDEX(input_tonnages_no_div!$C$2:$Q$136,MATCH($A127,input_tonnages_no_div!$A$2:$A$136,0),MATCH(AA$2,input_tonnages_no_div!$C$1:$Q$1,0))*$AA$6*$AA$7*MCF</f>
        <v>0</v>
      </c>
      <c r="AB127" s="30">
        <f t="shared" si="205"/>
        <v>0</v>
      </c>
      <c r="AC127" s="9">
        <f t="shared" si="206"/>
        <v>0</v>
      </c>
      <c r="AD127" s="29">
        <f>INDEX(input_tonnages_no_div!$C$2:$Q$136,MATCH($A127,input_tonnages_no_div!$A$2:$A$136,0),MATCH(AD$2,input_tonnages_no_div!$C$1:$Q$1,0))*$AD$6*$AD$7*MCF</f>
        <v>0</v>
      </c>
      <c r="AE127" s="30">
        <f t="shared" si="207"/>
        <v>0</v>
      </c>
      <c r="AF127" s="9">
        <f t="shared" si="208"/>
        <v>0</v>
      </c>
      <c r="AG127" s="29">
        <f>INDEX(input_tonnages_no_div!$C$2:$Q$136,MATCH($A127,input_tonnages_no_div!$A$2:$A$136,0),MATCH(AG$2,input_tonnages_no_div!$C$1:$Q$1,0))*$AG$6*$AG$7*MCF</f>
        <v>0</v>
      </c>
      <c r="AH127" s="30">
        <f t="shared" si="209"/>
        <v>0</v>
      </c>
      <c r="AI127" s="9">
        <f t="shared" si="210"/>
        <v>0</v>
      </c>
      <c r="AJ127" s="29">
        <f>INDEX(input_tonnages_no_div!$C$2:$Q$136,MATCH($A127,input_tonnages_no_div!$A$2:$A$136,0),MATCH(AJ$2,input_tonnages_no_div!$C$1:$Q$1,0))*$AJ$6*$AJ$7*MCF</f>
        <v>0</v>
      </c>
      <c r="AK127" s="30">
        <f t="shared" si="211"/>
        <v>0</v>
      </c>
      <c r="AL127" s="9">
        <f t="shared" si="212"/>
        <v>0</v>
      </c>
      <c r="AM127" s="29">
        <f>INDEX(input_tonnages_no_div!$C$2:$Q$136,MATCH($A127,input_tonnages_no_div!$A$2:$A$136,0),MATCH(AM$2,input_tonnages_no_div!$C$1:$Q$1,0))*$AM$6*$AM$7*MCF</f>
        <v>0</v>
      </c>
      <c r="AN127" s="30">
        <f t="shared" si="213"/>
        <v>0</v>
      </c>
      <c r="AO127" s="9">
        <f t="shared" si="214"/>
        <v>0</v>
      </c>
      <c r="AP127" s="29">
        <f>INDEX(input_tonnages_no_div!$C$2:$Q$136,MATCH($A127,input_tonnages_no_div!$A$2:$A$136,0),MATCH(AP$2,input_tonnages_no_div!$C$1:$Q$1,0))*$AP$6*$AP$7*MCF</f>
        <v>0</v>
      </c>
      <c r="AQ127" s="30">
        <f t="shared" si="215"/>
        <v>0</v>
      </c>
      <c r="AR127" s="9">
        <f t="shared" si="216"/>
        <v>0</v>
      </c>
      <c r="AT127" s="235" t="s">
        <v>142</v>
      </c>
      <c r="AU127" s="234" t="e">
        <f t="shared" ref="AU127:BF127" si="220">+AU126/$BG$126</f>
        <v>#DIV/0!</v>
      </c>
      <c r="AV127" s="234" t="e">
        <f t="shared" si="220"/>
        <v>#DIV/0!</v>
      </c>
      <c r="AW127" s="234" t="e">
        <f t="shared" si="220"/>
        <v>#DIV/0!</v>
      </c>
      <c r="AX127" s="234" t="e">
        <f t="shared" si="220"/>
        <v>#DIV/0!</v>
      </c>
      <c r="AY127" s="234" t="e">
        <f t="shared" si="220"/>
        <v>#DIV/0!</v>
      </c>
      <c r="AZ127" s="234" t="e">
        <f t="shared" si="220"/>
        <v>#DIV/0!</v>
      </c>
      <c r="BA127" s="234" t="e">
        <f t="shared" si="220"/>
        <v>#DIV/0!</v>
      </c>
      <c r="BB127" s="234" t="e">
        <f t="shared" si="220"/>
        <v>#DIV/0!</v>
      </c>
      <c r="BC127" s="234" t="e">
        <f t="shared" si="220"/>
        <v>#DIV/0!</v>
      </c>
      <c r="BD127" s="234" t="e">
        <f t="shared" si="220"/>
        <v>#DIV/0!</v>
      </c>
      <c r="BE127" s="234" t="e">
        <f t="shared" si="220"/>
        <v>#DIV/0!</v>
      </c>
      <c r="BF127" s="234" t="e">
        <f t="shared" si="220"/>
        <v>#DIV/0!</v>
      </c>
    </row>
    <row r="128" spans="1:72" x14ac:dyDescent="0.25">
      <c r="A128" s="6">
        <f>'DONNÉES '!B157</f>
        <v>116</v>
      </c>
      <c r="B128" s="8">
        <f t="shared" si="188"/>
        <v>0</v>
      </c>
      <c r="C128" s="29">
        <f>INDEX(input_tonnages_no_div!$C$2:$Q$136,MATCH($A128,input_tonnages_no_div!$A$2:$A$136,0),MATCH(C$2,input_tonnages_no_div!$C$1:$Q$1,0))*$C$6*$C$7*MCF</f>
        <v>0</v>
      </c>
      <c r="D128" s="30">
        <f t="shared" si="189"/>
        <v>0</v>
      </c>
      <c r="E128" s="9">
        <f t="shared" si="190"/>
        <v>0</v>
      </c>
      <c r="F128" s="29">
        <f>INDEX(input_tonnages_no_div!$C$2:$Q$136,MATCH($A128,input_tonnages_no_div!$A$2:$A$136,0),MATCH(F$2,input_tonnages_no_div!$C$1:$Q$1,0))*$F$6*$F$7*MCF</f>
        <v>0</v>
      </c>
      <c r="G128" s="30">
        <f t="shared" si="191"/>
        <v>0</v>
      </c>
      <c r="H128" s="9">
        <f t="shared" si="192"/>
        <v>0</v>
      </c>
      <c r="I128" s="29">
        <f>INDEX(input_tonnages_no_div!$C$2:$Q$136,MATCH($A128,input_tonnages_no_div!$A$2:$A$136,0),MATCH(I$2,input_tonnages_no_div!$C$1:$Q$1,0))*$I$6*$I$7*MCF</f>
        <v>0</v>
      </c>
      <c r="J128" s="30">
        <f t="shared" si="193"/>
        <v>0</v>
      </c>
      <c r="K128" s="9">
        <f t="shared" si="194"/>
        <v>0</v>
      </c>
      <c r="L128" s="29">
        <f>INDEX(input_tonnages_no_div!$C$2:$Q$136,MATCH($A128,input_tonnages_no_div!$A$2:$A$136,0),MATCH(L$2,input_tonnages_no_div!$C$1:$Q$1,0))*$L$6*$L$7*MCF</f>
        <v>0</v>
      </c>
      <c r="M128" s="30">
        <f t="shared" si="195"/>
        <v>0</v>
      </c>
      <c r="N128" s="9">
        <f t="shared" si="196"/>
        <v>0</v>
      </c>
      <c r="O128" s="29">
        <f>INDEX(input_tonnages_no_div!$C$2:$Q$136,MATCH($A128,input_tonnages_no_div!$A$2:$A$136,0),MATCH(O$2,input_tonnages_no_div!$C$1:$Q$1,0))*$O$6*$O$7*MCF</f>
        <v>0</v>
      </c>
      <c r="P128" s="30">
        <f t="shared" si="197"/>
        <v>0</v>
      </c>
      <c r="Q128" s="9">
        <f t="shared" si="198"/>
        <v>0</v>
      </c>
      <c r="R128" s="29">
        <f>INDEX(input_tonnages_no_div!$C$2:$Q$136,MATCH($A128,input_tonnages_no_div!$A$2:$A$136,0),MATCH(R$2,input_tonnages_no_div!$C$1:$Q$1,0))*$R$6*$R$7*MCF</f>
        <v>0</v>
      </c>
      <c r="S128" s="30">
        <f t="shared" si="199"/>
        <v>0</v>
      </c>
      <c r="T128" s="9">
        <f t="shared" si="200"/>
        <v>0</v>
      </c>
      <c r="U128" s="29">
        <f>INDEX(input_tonnages_no_div!$C$2:$Q$136,MATCH($A128,input_tonnages_no_div!$A$2:$A$136,0),MATCH(U$2,input_tonnages_no_div!$C$1:$Q$1,0))*$U$6*$U$7*MCF</f>
        <v>0</v>
      </c>
      <c r="V128" s="30">
        <f t="shared" si="201"/>
        <v>0</v>
      </c>
      <c r="W128" s="9">
        <f t="shared" si="202"/>
        <v>0</v>
      </c>
      <c r="X128" s="29">
        <f>INDEX(input_tonnages_no_div!$C$2:$Q$136,MATCH($A128,input_tonnages_no_div!$A$2:$A$136,0),MATCH(X$2,input_tonnages_no_div!$C$1:$Q$1,0))*$X$6*$X$7*MCF</f>
        <v>0</v>
      </c>
      <c r="Y128" s="30">
        <f t="shared" si="203"/>
        <v>0</v>
      </c>
      <c r="Z128" s="9">
        <f t="shared" si="204"/>
        <v>0</v>
      </c>
      <c r="AA128" s="29">
        <f>INDEX(input_tonnages_no_div!$C$2:$Q$136,MATCH($A128,input_tonnages_no_div!$A$2:$A$136,0),MATCH(AA$2,input_tonnages_no_div!$C$1:$Q$1,0))*$AA$6*$AA$7*MCF</f>
        <v>0</v>
      </c>
      <c r="AB128" s="30">
        <f t="shared" si="205"/>
        <v>0</v>
      </c>
      <c r="AC128" s="9">
        <f t="shared" si="206"/>
        <v>0</v>
      </c>
      <c r="AD128" s="29">
        <f>INDEX(input_tonnages_no_div!$C$2:$Q$136,MATCH($A128,input_tonnages_no_div!$A$2:$A$136,0),MATCH(AD$2,input_tonnages_no_div!$C$1:$Q$1,0))*$AD$6*$AD$7*MCF</f>
        <v>0</v>
      </c>
      <c r="AE128" s="30">
        <f t="shared" si="207"/>
        <v>0</v>
      </c>
      <c r="AF128" s="9">
        <f t="shared" si="208"/>
        <v>0</v>
      </c>
      <c r="AG128" s="29">
        <f>INDEX(input_tonnages_no_div!$C$2:$Q$136,MATCH($A128,input_tonnages_no_div!$A$2:$A$136,0),MATCH(AG$2,input_tonnages_no_div!$C$1:$Q$1,0))*$AG$6*$AG$7*MCF</f>
        <v>0</v>
      </c>
      <c r="AH128" s="30">
        <f t="shared" si="209"/>
        <v>0</v>
      </c>
      <c r="AI128" s="9">
        <f t="shared" si="210"/>
        <v>0</v>
      </c>
      <c r="AJ128" s="29">
        <f>INDEX(input_tonnages_no_div!$C$2:$Q$136,MATCH($A128,input_tonnages_no_div!$A$2:$A$136,0),MATCH(AJ$2,input_tonnages_no_div!$C$1:$Q$1,0))*$AJ$6*$AJ$7*MCF</f>
        <v>0</v>
      </c>
      <c r="AK128" s="30">
        <f t="shared" si="211"/>
        <v>0</v>
      </c>
      <c r="AL128" s="9">
        <f t="shared" si="212"/>
        <v>0</v>
      </c>
      <c r="AM128" s="29">
        <f>INDEX(input_tonnages_no_div!$C$2:$Q$136,MATCH($A128,input_tonnages_no_div!$A$2:$A$136,0),MATCH(AM$2,input_tonnages_no_div!$C$1:$Q$1,0))*$AM$6*$AM$7*MCF</f>
        <v>0</v>
      </c>
      <c r="AN128" s="30">
        <f t="shared" si="213"/>
        <v>0</v>
      </c>
      <c r="AO128" s="9">
        <f t="shared" si="214"/>
        <v>0</v>
      </c>
      <c r="AP128" s="29">
        <f>INDEX(input_tonnages_no_div!$C$2:$Q$136,MATCH($A128,input_tonnages_no_div!$A$2:$A$136,0),MATCH(AP$2,input_tonnages_no_div!$C$1:$Q$1,0))*$AP$6*$AP$7*MCF</f>
        <v>0</v>
      </c>
      <c r="AQ128" s="30">
        <f t="shared" si="215"/>
        <v>0</v>
      </c>
      <c r="AR128" s="9">
        <f t="shared" si="216"/>
        <v>0</v>
      </c>
    </row>
    <row r="129" spans="1:44" x14ac:dyDescent="0.25">
      <c r="A129" s="6">
        <f>'DONNÉES '!B158</f>
        <v>117</v>
      </c>
      <c r="B129" s="8">
        <f t="shared" si="188"/>
        <v>0</v>
      </c>
      <c r="C129" s="29">
        <f>INDEX(input_tonnages_no_div!$C$2:$Q$136,MATCH($A129,input_tonnages_no_div!$A$2:$A$136,0),MATCH(C$2,input_tonnages_no_div!$C$1:$Q$1,0))*$C$6*$C$7*MCF</f>
        <v>0</v>
      </c>
      <c r="D129" s="30">
        <f t="shared" si="189"/>
        <v>0</v>
      </c>
      <c r="E129" s="9">
        <f t="shared" si="190"/>
        <v>0</v>
      </c>
      <c r="F129" s="29">
        <f>INDEX(input_tonnages_no_div!$C$2:$Q$136,MATCH($A129,input_tonnages_no_div!$A$2:$A$136,0),MATCH(F$2,input_tonnages_no_div!$C$1:$Q$1,0))*$F$6*$F$7*MCF</f>
        <v>0</v>
      </c>
      <c r="G129" s="30">
        <f t="shared" si="191"/>
        <v>0</v>
      </c>
      <c r="H129" s="9">
        <f t="shared" si="192"/>
        <v>0</v>
      </c>
      <c r="I129" s="29">
        <f>INDEX(input_tonnages_no_div!$C$2:$Q$136,MATCH($A129,input_tonnages_no_div!$A$2:$A$136,0),MATCH(I$2,input_tonnages_no_div!$C$1:$Q$1,0))*$I$6*$I$7*MCF</f>
        <v>0</v>
      </c>
      <c r="J129" s="30">
        <f t="shared" si="193"/>
        <v>0</v>
      </c>
      <c r="K129" s="9">
        <f t="shared" si="194"/>
        <v>0</v>
      </c>
      <c r="L129" s="29">
        <f>INDEX(input_tonnages_no_div!$C$2:$Q$136,MATCH($A129,input_tonnages_no_div!$A$2:$A$136,0),MATCH(L$2,input_tonnages_no_div!$C$1:$Q$1,0))*$L$6*$L$7*MCF</f>
        <v>0</v>
      </c>
      <c r="M129" s="30">
        <f t="shared" si="195"/>
        <v>0</v>
      </c>
      <c r="N129" s="9">
        <f t="shared" si="196"/>
        <v>0</v>
      </c>
      <c r="O129" s="29">
        <f>INDEX(input_tonnages_no_div!$C$2:$Q$136,MATCH($A129,input_tonnages_no_div!$A$2:$A$136,0),MATCH(O$2,input_tonnages_no_div!$C$1:$Q$1,0))*$O$6*$O$7*MCF</f>
        <v>0</v>
      </c>
      <c r="P129" s="30">
        <f t="shared" si="197"/>
        <v>0</v>
      </c>
      <c r="Q129" s="9">
        <f t="shared" si="198"/>
        <v>0</v>
      </c>
      <c r="R129" s="29">
        <f>INDEX(input_tonnages_no_div!$C$2:$Q$136,MATCH($A129,input_tonnages_no_div!$A$2:$A$136,0),MATCH(R$2,input_tonnages_no_div!$C$1:$Q$1,0))*$R$6*$R$7*MCF</f>
        <v>0</v>
      </c>
      <c r="S129" s="30">
        <f t="shared" si="199"/>
        <v>0</v>
      </c>
      <c r="T129" s="9">
        <f t="shared" si="200"/>
        <v>0</v>
      </c>
      <c r="U129" s="29">
        <f>INDEX(input_tonnages_no_div!$C$2:$Q$136,MATCH($A129,input_tonnages_no_div!$A$2:$A$136,0),MATCH(U$2,input_tonnages_no_div!$C$1:$Q$1,0))*$U$6*$U$7*MCF</f>
        <v>0</v>
      </c>
      <c r="V129" s="30">
        <f t="shared" si="201"/>
        <v>0</v>
      </c>
      <c r="W129" s="9">
        <f t="shared" si="202"/>
        <v>0</v>
      </c>
      <c r="X129" s="29">
        <f>INDEX(input_tonnages_no_div!$C$2:$Q$136,MATCH($A129,input_tonnages_no_div!$A$2:$A$136,0),MATCH(X$2,input_tonnages_no_div!$C$1:$Q$1,0))*$X$6*$X$7*MCF</f>
        <v>0</v>
      </c>
      <c r="Y129" s="30">
        <f t="shared" si="203"/>
        <v>0</v>
      </c>
      <c r="Z129" s="9">
        <f t="shared" si="204"/>
        <v>0</v>
      </c>
      <c r="AA129" s="29">
        <f>INDEX(input_tonnages_no_div!$C$2:$Q$136,MATCH($A129,input_tonnages_no_div!$A$2:$A$136,0),MATCH(AA$2,input_tonnages_no_div!$C$1:$Q$1,0))*$AA$6*$AA$7*MCF</f>
        <v>0</v>
      </c>
      <c r="AB129" s="30">
        <f t="shared" si="205"/>
        <v>0</v>
      </c>
      <c r="AC129" s="9">
        <f t="shared" si="206"/>
        <v>0</v>
      </c>
      <c r="AD129" s="29">
        <f>INDEX(input_tonnages_no_div!$C$2:$Q$136,MATCH($A129,input_tonnages_no_div!$A$2:$A$136,0),MATCH(AD$2,input_tonnages_no_div!$C$1:$Q$1,0))*$AD$6*$AD$7*MCF</f>
        <v>0</v>
      </c>
      <c r="AE129" s="30">
        <f t="shared" si="207"/>
        <v>0</v>
      </c>
      <c r="AF129" s="9">
        <f t="shared" si="208"/>
        <v>0</v>
      </c>
      <c r="AG129" s="29">
        <f>INDEX(input_tonnages_no_div!$C$2:$Q$136,MATCH($A129,input_tonnages_no_div!$A$2:$A$136,0),MATCH(AG$2,input_tonnages_no_div!$C$1:$Q$1,0))*$AG$6*$AG$7*MCF</f>
        <v>0</v>
      </c>
      <c r="AH129" s="30">
        <f t="shared" si="209"/>
        <v>0</v>
      </c>
      <c r="AI129" s="9">
        <f t="shared" si="210"/>
        <v>0</v>
      </c>
      <c r="AJ129" s="29">
        <f>INDEX(input_tonnages_no_div!$C$2:$Q$136,MATCH($A129,input_tonnages_no_div!$A$2:$A$136,0),MATCH(AJ$2,input_tonnages_no_div!$C$1:$Q$1,0))*$AJ$6*$AJ$7*MCF</f>
        <v>0</v>
      </c>
      <c r="AK129" s="30">
        <f t="shared" si="211"/>
        <v>0</v>
      </c>
      <c r="AL129" s="9">
        <f t="shared" si="212"/>
        <v>0</v>
      </c>
      <c r="AM129" s="29">
        <f>INDEX(input_tonnages_no_div!$C$2:$Q$136,MATCH($A129,input_tonnages_no_div!$A$2:$A$136,0),MATCH(AM$2,input_tonnages_no_div!$C$1:$Q$1,0))*$AM$6*$AM$7*MCF</f>
        <v>0</v>
      </c>
      <c r="AN129" s="30">
        <f t="shared" si="213"/>
        <v>0</v>
      </c>
      <c r="AO129" s="9">
        <f t="shared" si="214"/>
        <v>0</v>
      </c>
      <c r="AP129" s="29">
        <f>INDEX(input_tonnages_no_div!$C$2:$Q$136,MATCH($A129,input_tonnages_no_div!$A$2:$A$136,0),MATCH(AP$2,input_tonnages_no_div!$C$1:$Q$1,0))*$AP$6*$AP$7*MCF</f>
        <v>0</v>
      </c>
      <c r="AQ129" s="30">
        <f t="shared" si="215"/>
        <v>0</v>
      </c>
      <c r="AR129" s="9">
        <f t="shared" si="216"/>
        <v>0</v>
      </c>
    </row>
    <row r="130" spans="1:44" x14ac:dyDescent="0.25">
      <c r="A130" s="6">
        <f>'DONNÉES '!B159</f>
        <v>118</v>
      </c>
      <c r="B130" s="8">
        <f t="shared" si="188"/>
        <v>0</v>
      </c>
      <c r="C130" s="29">
        <f>INDEX(input_tonnages_no_div!$C$2:$Q$136,MATCH($A130,input_tonnages_no_div!$A$2:$A$136,0),MATCH(C$2,input_tonnages_no_div!$C$1:$Q$1,0))*$C$6*$C$7*MCF</f>
        <v>0</v>
      </c>
      <c r="D130" s="30">
        <f t="shared" si="189"/>
        <v>0</v>
      </c>
      <c r="E130" s="9">
        <f t="shared" si="190"/>
        <v>0</v>
      </c>
      <c r="F130" s="29">
        <f>INDEX(input_tonnages_no_div!$C$2:$Q$136,MATCH($A130,input_tonnages_no_div!$A$2:$A$136,0),MATCH(F$2,input_tonnages_no_div!$C$1:$Q$1,0))*$F$6*$F$7*MCF</f>
        <v>0</v>
      </c>
      <c r="G130" s="30">
        <f t="shared" si="191"/>
        <v>0</v>
      </c>
      <c r="H130" s="9">
        <f t="shared" si="192"/>
        <v>0</v>
      </c>
      <c r="I130" s="29">
        <f>INDEX(input_tonnages_no_div!$C$2:$Q$136,MATCH($A130,input_tonnages_no_div!$A$2:$A$136,0),MATCH(I$2,input_tonnages_no_div!$C$1:$Q$1,0))*$I$6*$I$7*MCF</f>
        <v>0</v>
      </c>
      <c r="J130" s="30">
        <f t="shared" si="193"/>
        <v>0</v>
      </c>
      <c r="K130" s="9">
        <f t="shared" si="194"/>
        <v>0</v>
      </c>
      <c r="L130" s="29">
        <f>INDEX(input_tonnages_no_div!$C$2:$Q$136,MATCH($A130,input_tonnages_no_div!$A$2:$A$136,0),MATCH(L$2,input_tonnages_no_div!$C$1:$Q$1,0))*$L$6*$L$7*MCF</f>
        <v>0</v>
      </c>
      <c r="M130" s="30">
        <f t="shared" si="195"/>
        <v>0</v>
      </c>
      <c r="N130" s="9">
        <f t="shared" si="196"/>
        <v>0</v>
      </c>
      <c r="O130" s="29">
        <f>INDEX(input_tonnages_no_div!$C$2:$Q$136,MATCH($A130,input_tonnages_no_div!$A$2:$A$136,0),MATCH(O$2,input_tonnages_no_div!$C$1:$Q$1,0))*$O$6*$O$7*MCF</f>
        <v>0</v>
      </c>
      <c r="P130" s="30">
        <f t="shared" si="197"/>
        <v>0</v>
      </c>
      <c r="Q130" s="9">
        <f t="shared" si="198"/>
        <v>0</v>
      </c>
      <c r="R130" s="29">
        <f>INDEX(input_tonnages_no_div!$C$2:$Q$136,MATCH($A130,input_tonnages_no_div!$A$2:$A$136,0),MATCH(R$2,input_tonnages_no_div!$C$1:$Q$1,0))*$R$6*$R$7*MCF</f>
        <v>0</v>
      </c>
      <c r="S130" s="30">
        <f t="shared" si="199"/>
        <v>0</v>
      </c>
      <c r="T130" s="9">
        <f t="shared" si="200"/>
        <v>0</v>
      </c>
      <c r="U130" s="29">
        <f>INDEX(input_tonnages_no_div!$C$2:$Q$136,MATCH($A130,input_tonnages_no_div!$A$2:$A$136,0),MATCH(U$2,input_tonnages_no_div!$C$1:$Q$1,0))*$U$6*$U$7*MCF</f>
        <v>0</v>
      </c>
      <c r="V130" s="30">
        <f t="shared" si="201"/>
        <v>0</v>
      </c>
      <c r="W130" s="9">
        <f t="shared" si="202"/>
        <v>0</v>
      </c>
      <c r="X130" s="29">
        <f>INDEX(input_tonnages_no_div!$C$2:$Q$136,MATCH($A130,input_tonnages_no_div!$A$2:$A$136,0),MATCH(X$2,input_tonnages_no_div!$C$1:$Q$1,0))*$X$6*$X$7*MCF</f>
        <v>0</v>
      </c>
      <c r="Y130" s="30">
        <f t="shared" si="203"/>
        <v>0</v>
      </c>
      <c r="Z130" s="9">
        <f t="shared" si="204"/>
        <v>0</v>
      </c>
      <c r="AA130" s="29">
        <f>INDEX(input_tonnages_no_div!$C$2:$Q$136,MATCH($A130,input_tonnages_no_div!$A$2:$A$136,0),MATCH(AA$2,input_tonnages_no_div!$C$1:$Q$1,0))*$AA$6*$AA$7*MCF</f>
        <v>0</v>
      </c>
      <c r="AB130" s="30">
        <f t="shared" si="205"/>
        <v>0</v>
      </c>
      <c r="AC130" s="9">
        <f t="shared" si="206"/>
        <v>0</v>
      </c>
      <c r="AD130" s="29">
        <f>INDEX(input_tonnages_no_div!$C$2:$Q$136,MATCH($A130,input_tonnages_no_div!$A$2:$A$136,0),MATCH(AD$2,input_tonnages_no_div!$C$1:$Q$1,0))*$AD$6*$AD$7*MCF</f>
        <v>0</v>
      </c>
      <c r="AE130" s="30">
        <f t="shared" si="207"/>
        <v>0</v>
      </c>
      <c r="AF130" s="9">
        <f t="shared" si="208"/>
        <v>0</v>
      </c>
      <c r="AG130" s="29">
        <f>INDEX(input_tonnages_no_div!$C$2:$Q$136,MATCH($A130,input_tonnages_no_div!$A$2:$A$136,0),MATCH(AG$2,input_tonnages_no_div!$C$1:$Q$1,0))*$AG$6*$AG$7*MCF</f>
        <v>0</v>
      </c>
      <c r="AH130" s="30">
        <f t="shared" si="209"/>
        <v>0</v>
      </c>
      <c r="AI130" s="9">
        <f t="shared" si="210"/>
        <v>0</v>
      </c>
      <c r="AJ130" s="29">
        <f>INDEX(input_tonnages_no_div!$C$2:$Q$136,MATCH($A130,input_tonnages_no_div!$A$2:$A$136,0),MATCH(AJ$2,input_tonnages_no_div!$C$1:$Q$1,0))*$AJ$6*$AJ$7*MCF</f>
        <v>0</v>
      </c>
      <c r="AK130" s="30">
        <f t="shared" si="211"/>
        <v>0</v>
      </c>
      <c r="AL130" s="9">
        <f t="shared" si="212"/>
        <v>0</v>
      </c>
      <c r="AM130" s="29">
        <f>INDEX(input_tonnages_no_div!$C$2:$Q$136,MATCH($A130,input_tonnages_no_div!$A$2:$A$136,0),MATCH(AM$2,input_tonnages_no_div!$C$1:$Q$1,0))*$AM$6*$AM$7*MCF</f>
        <v>0</v>
      </c>
      <c r="AN130" s="30">
        <f t="shared" si="213"/>
        <v>0</v>
      </c>
      <c r="AO130" s="9">
        <f t="shared" si="214"/>
        <v>0</v>
      </c>
      <c r="AP130" s="29">
        <f>INDEX(input_tonnages_no_div!$C$2:$Q$136,MATCH($A130,input_tonnages_no_div!$A$2:$A$136,0),MATCH(AP$2,input_tonnages_no_div!$C$1:$Q$1,0))*$AP$6*$AP$7*MCF</f>
        <v>0</v>
      </c>
      <c r="AQ130" s="30">
        <f t="shared" si="215"/>
        <v>0</v>
      </c>
      <c r="AR130" s="9">
        <f t="shared" si="216"/>
        <v>0</v>
      </c>
    </row>
    <row r="131" spans="1:44" x14ac:dyDescent="0.25">
      <c r="A131" s="33">
        <f>'DONNÉES '!B160</f>
        <v>119</v>
      </c>
      <c r="B131" s="8">
        <f t="shared" si="188"/>
        <v>0</v>
      </c>
      <c r="C131" s="29">
        <f>INDEX(input_tonnages_no_div!$C$2:$Q$136,MATCH($A131,input_tonnages_no_div!$A$2:$A$136,0),MATCH(C$2,input_tonnages_no_div!$C$1:$Q$1,0))*$C$6*$C$7*MCF</f>
        <v>0</v>
      </c>
      <c r="D131" s="30">
        <f t="shared" si="189"/>
        <v>0</v>
      </c>
      <c r="E131" s="9">
        <f t="shared" si="190"/>
        <v>0</v>
      </c>
      <c r="F131" s="29">
        <f>INDEX(input_tonnages_no_div!$C$2:$Q$136,MATCH($A131,input_tonnages_no_div!$A$2:$A$136,0),MATCH(F$2,input_tonnages_no_div!$C$1:$Q$1,0))*$F$6*$F$7*MCF</f>
        <v>0</v>
      </c>
      <c r="G131" s="30">
        <f t="shared" si="191"/>
        <v>0</v>
      </c>
      <c r="H131" s="9">
        <f t="shared" si="192"/>
        <v>0</v>
      </c>
      <c r="I131" s="29">
        <f>INDEX(input_tonnages_no_div!$C$2:$Q$136,MATCH($A131,input_tonnages_no_div!$A$2:$A$136,0),MATCH(I$2,input_tonnages_no_div!$C$1:$Q$1,0))*$I$6*$I$7*MCF</f>
        <v>0</v>
      </c>
      <c r="J131" s="30">
        <f t="shared" si="193"/>
        <v>0</v>
      </c>
      <c r="K131" s="9">
        <f t="shared" si="194"/>
        <v>0</v>
      </c>
      <c r="L131" s="29">
        <f>INDEX(input_tonnages_no_div!$C$2:$Q$136,MATCH($A131,input_tonnages_no_div!$A$2:$A$136,0),MATCH(L$2,input_tonnages_no_div!$C$1:$Q$1,0))*$L$6*$L$7*MCF</f>
        <v>0</v>
      </c>
      <c r="M131" s="30">
        <f t="shared" si="195"/>
        <v>0</v>
      </c>
      <c r="N131" s="9">
        <f t="shared" si="196"/>
        <v>0</v>
      </c>
      <c r="O131" s="29">
        <f>INDEX(input_tonnages_no_div!$C$2:$Q$136,MATCH($A131,input_tonnages_no_div!$A$2:$A$136,0),MATCH(O$2,input_tonnages_no_div!$C$1:$Q$1,0))*$O$6*$O$7*MCF</f>
        <v>0</v>
      </c>
      <c r="P131" s="30">
        <f t="shared" si="197"/>
        <v>0</v>
      </c>
      <c r="Q131" s="9">
        <f t="shared" si="198"/>
        <v>0</v>
      </c>
      <c r="R131" s="29">
        <f>INDEX(input_tonnages_no_div!$C$2:$Q$136,MATCH($A131,input_tonnages_no_div!$A$2:$A$136,0),MATCH(R$2,input_tonnages_no_div!$C$1:$Q$1,0))*$R$6*$R$7*MCF</f>
        <v>0</v>
      </c>
      <c r="S131" s="30">
        <f t="shared" si="199"/>
        <v>0</v>
      </c>
      <c r="T131" s="9">
        <f t="shared" si="200"/>
        <v>0</v>
      </c>
      <c r="U131" s="29">
        <f>INDEX(input_tonnages_no_div!$C$2:$Q$136,MATCH($A131,input_tonnages_no_div!$A$2:$A$136,0),MATCH(U$2,input_tonnages_no_div!$C$1:$Q$1,0))*$U$6*$U$7*MCF</f>
        <v>0</v>
      </c>
      <c r="V131" s="30">
        <f t="shared" si="201"/>
        <v>0</v>
      </c>
      <c r="W131" s="9">
        <f t="shared" si="202"/>
        <v>0</v>
      </c>
      <c r="X131" s="29">
        <f>INDEX(input_tonnages_no_div!$C$2:$Q$136,MATCH($A131,input_tonnages_no_div!$A$2:$A$136,0),MATCH(X$2,input_tonnages_no_div!$C$1:$Q$1,0))*$X$6*$X$7*MCF</f>
        <v>0</v>
      </c>
      <c r="Y131" s="30">
        <f t="shared" si="203"/>
        <v>0</v>
      </c>
      <c r="Z131" s="9">
        <f t="shared" si="204"/>
        <v>0</v>
      </c>
      <c r="AA131" s="29">
        <f>INDEX(input_tonnages_no_div!$C$2:$Q$136,MATCH($A131,input_tonnages_no_div!$A$2:$A$136,0),MATCH(AA$2,input_tonnages_no_div!$C$1:$Q$1,0))*$AA$6*$AA$7*MCF</f>
        <v>0</v>
      </c>
      <c r="AB131" s="30">
        <f t="shared" si="205"/>
        <v>0</v>
      </c>
      <c r="AC131" s="9">
        <f t="shared" si="206"/>
        <v>0</v>
      </c>
      <c r="AD131" s="29">
        <f>INDEX(input_tonnages_no_div!$C$2:$Q$136,MATCH($A131,input_tonnages_no_div!$A$2:$A$136,0),MATCH(AD$2,input_tonnages_no_div!$C$1:$Q$1,0))*$AD$6*$AD$7*MCF</f>
        <v>0</v>
      </c>
      <c r="AE131" s="30">
        <f t="shared" si="207"/>
        <v>0</v>
      </c>
      <c r="AF131" s="9">
        <f t="shared" si="208"/>
        <v>0</v>
      </c>
      <c r="AG131" s="29">
        <f>INDEX(input_tonnages_no_div!$C$2:$Q$136,MATCH($A131,input_tonnages_no_div!$A$2:$A$136,0),MATCH(AG$2,input_tonnages_no_div!$C$1:$Q$1,0))*$AG$6*$AG$7*MCF</f>
        <v>0</v>
      </c>
      <c r="AH131" s="30">
        <f t="shared" si="209"/>
        <v>0</v>
      </c>
      <c r="AI131" s="9">
        <f t="shared" si="210"/>
        <v>0</v>
      </c>
      <c r="AJ131" s="29">
        <f>INDEX(input_tonnages_no_div!$C$2:$Q$136,MATCH($A131,input_tonnages_no_div!$A$2:$A$136,0),MATCH(AJ$2,input_tonnages_no_div!$C$1:$Q$1,0))*$AJ$6*$AJ$7*MCF</f>
        <v>0</v>
      </c>
      <c r="AK131" s="30">
        <f t="shared" si="211"/>
        <v>0</v>
      </c>
      <c r="AL131" s="9">
        <f t="shared" si="212"/>
        <v>0</v>
      </c>
      <c r="AM131" s="29">
        <f>INDEX(input_tonnages_no_div!$C$2:$Q$136,MATCH($A131,input_tonnages_no_div!$A$2:$A$136,0),MATCH(AM$2,input_tonnages_no_div!$C$1:$Q$1,0))*$AM$6*$AM$7*MCF</f>
        <v>0</v>
      </c>
      <c r="AN131" s="30">
        <f t="shared" si="213"/>
        <v>0</v>
      </c>
      <c r="AO131" s="9">
        <f t="shared" si="214"/>
        <v>0</v>
      </c>
      <c r="AP131" s="29">
        <f>INDEX(input_tonnages_no_div!$C$2:$Q$136,MATCH($A131,input_tonnages_no_div!$A$2:$A$136,0),MATCH(AP$2,input_tonnages_no_div!$C$1:$Q$1,0))*$AP$6*$AP$7*MCF</f>
        <v>0</v>
      </c>
      <c r="AQ131" s="30">
        <f t="shared" si="215"/>
        <v>0</v>
      </c>
      <c r="AR131" s="9">
        <f t="shared" si="216"/>
        <v>0</v>
      </c>
    </row>
    <row r="132" spans="1:44" x14ac:dyDescent="0.25">
      <c r="A132" s="6">
        <f>'DONNÉES '!B161</f>
        <v>120</v>
      </c>
      <c r="B132" s="8">
        <f t="shared" si="188"/>
        <v>0</v>
      </c>
      <c r="C132" s="29">
        <f>INDEX(input_tonnages_no_div!$C$2:$Q$136,MATCH($A132,input_tonnages_no_div!$A$2:$A$136,0),MATCH(C$2,input_tonnages_no_div!$C$1:$Q$1,0))*$C$6*$C$7*MCF</f>
        <v>0</v>
      </c>
      <c r="D132" s="30">
        <f t="shared" si="189"/>
        <v>0</v>
      </c>
      <c r="E132" s="9">
        <f t="shared" si="190"/>
        <v>0</v>
      </c>
      <c r="F132" s="29">
        <f>INDEX(input_tonnages_no_div!$C$2:$Q$136,MATCH($A132,input_tonnages_no_div!$A$2:$A$136,0),MATCH(F$2,input_tonnages_no_div!$C$1:$Q$1,0))*$F$6*$F$7*MCF</f>
        <v>0</v>
      </c>
      <c r="G132" s="30">
        <f t="shared" si="191"/>
        <v>0</v>
      </c>
      <c r="H132" s="9">
        <f t="shared" si="192"/>
        <v>0</v>
      </c>
      <c r="I132" s="29">
        <f>INDEX(input_tonnages_no_div!$C$2:$Q$136,MATCH($A132,input_tonnages_no_div!$A$2:$A$136,0),MATCH(I$2,input_tonnages_no_div!$C$1:$Q$1,0))*$I$6*$I$7*MCF</f>
        <v>0</v>
      </c>
      <c r="J132" s="30">
        <f t="shared" si="193"/>
        <v>0</v>
      </c>
      <c r="K132" s="9">
        <f t="shared" si="194"/>
        <v>0</v>
      </c>
      <c r="L132" s="29">
        <f>INDEX(input_tonnages_no_div!$C$2:$Q$136,MATCH($A132,input_tonnages_no_div!$A$2:$A$136,0),MATCH(L$2,input_tonnages_no_div!$C$1:$Q$1,0))*$L$6*$L$7*MCF</f>
        <v>0</v>
      </c>
      <c r="M132" s="30">
        <f t="shared" si="195"/>
        <v>0</v>
      </c>
      <c r="N132" s="9">
        <f t="shared" si="196"/>
        <v>0</v>
      </c>
      <c r="O132" s="29">
        <f>INDEX(input_tonnages_no_div!$C$2:$Q$136,MATCH($A132,input_tonnages_no_div!$A$2:$A$136,0),MATCH(O$2,input_tonnages_no_div!$C$1:$Q$1,0))*$O$6*$O$7*MCF</f>
        <v>0</v>
      </c>
      <c r="P132" s="30">
        <f t="shared" si="197"/>
        <v>0</v>
      </c>
      <c r="Q132" s="9">
        <f t="shared" si="198"/>
        <v>0</v>
      </c>
      <c r="R132" s="29">
        <f>INDEX(input_tonnages_no_div!$C$2:$Q$136,MATCH($A132,input_tonnages_no_div!$A$2:$A$136,0),MATCH(R$2,input_tonnages_no_div!$C$1:$Q$1,0))*$R$6*$R$7*MCF</f>
        <v>0</v>
      </c>
      <c r="S132" s="30">
        <f t="shared" si="199"/>
        <v>0</v>
      </c>
      <c r="T132" s="9">
        <f t="shared" si="200"/>
        <v>0</v>
      </c>
      <c r="U132" s="29">
        <f>INDEX(input_tonnages_no_div!$C$2:$Q$136,MATCH($A132,input_tonnages_no_div!$A$2:$A$136,0),MATCH(U$2,input_tonnages_no_div!$C$1:$Q$1,0))*$U$6*$U$7*MCF</f>
        <v>0</v>
      </c>
      <c r="V132" s="30">
        <f t="shared" si="201"/>
        <v>0</v>
      </c>
      <c r="W132" s="9">
        <f t="shared" si="202"/>
        <v>0</v>
      </c>
      <c r="X132" s="29">
        <f>INDEX(input_tonnages_no_div!$C$2:$Q$136,MATCH($A132,input_tonnages_no_div!$A$2:$A$136,0),MATCH(X$2,input_tonnages_no_div!$C$1:$Q$1,0))*$X$6*$X$7*MCF</f>
        <v>0</v>
      </c>
      <c r="Y132" s="30">
        <f t="shared" si="203"/>
        <v>0</v>
      </c>
      <c r="Z132" s="9">
        <f t="shared" si="204"/>
        <v>0</v>
      </c>
      <c r="AA132" s="29">
        <f>INDEX(input_tonnages_no_div!$C$2:$Q$136,MATCH($A132,input_tonnages_no_div!$A$2:$A$136,0),MATCH(AA$2,input_tonnages_no_div!$C$1:$Q$1,0))*$AA$6*$AA$7*MCF</f>
        <v>0</v>
      </c>
      <c r="AB132" s="30">
        <f t="shared" si="205"/>
        <v>0</v>
      </c>
      <c r="AC132" s="9">
        <f t="shared" si="206"/>
        <v>0</v>
      </c>
      <c r="AD132" s="29">
        <f>INDEX(input_tonnages_no_div!$C$2:$Q$136,MATCH($A132,input_tonnages_no_div!$A$2:$A$136,0),MATCH(AD$2,input_tonnages_no_div!$C$1:$Q$1,0))*$AD$6*$AD$7*MCF</f>
        <v>0</v>
      </c>
      <c r="AE132" s="30">
        <f t="shared" si="207"/>
        <v>0</v>
      </c>
      <c r="AF132" s="9">
        <f t="shared" si="208"/>
        <v>0</v>
      </c>
      <c r="AG132" s="29">
        <f>INDEX(input_tonnages_no_div!$C$2:$Q$136,MATCH($A132,input_tonnages_no_div!$A$2:$A$136,0),MATCH(AG$2,input_tonnages_no_div!$C$1:$Q$1,0))*$AG$6*$AG$7*MCF</f>
        <v>0</v>
      </c>
      <c r="AH132" s="30">
        <f t="shared" si="209"/>
        <v>0</v>
      </c>
      <c r="AI132" s="9">
        <f t="shared" si="210"/>
        <v>0</v>
      </c>
      <c r="AJ132" s="29">
        <f>INDEX(input_tonnages_no_div!$C$2:$Q$136,MATCH($A132,input_tonnages_no_div!$A$2:$A$136,0),MATCH(AJ$2,input_tonnages_no_div!$C$1:$Q$1,0))*$AJ$6*$AJ$7*MCF</f>
        <v>0</v>
      </c>
      <c r="AK132" s="30">
        <f t="shared" si="211"/>
        <v>0</v>
      </c>
      <c r="AL132" s="9">
        <f t="shared" si="212"/>
        <v>0</v>
      </c>
      <c r="AM132" s="29">
        <f>INDEX(input_tonnages_no_div!$C$2:$Q$136,MATCH($A132,input_tonnages_no_div!$A$2:$A$136,0),MATCH(AM$2,input_tonnages_no_div!$C$1:$Q$1,0))*$AM$6*$AM$7*MCF</f>
        <v>0</v>
      </c>
      <c r="AN132" s="30">
        <f t="shared" si="213"/>
        <v>0</v>
      </c>
      <c r="AO132" s="9">
        <f t="shared" si="214"/>
        <v>0</v>
      </c>
      <c r="AP132" s="29">
        <f>INDEX(input_tonnages_no_div!$C$2:$Q$136,MATCH($A132,input_tonnages_no_div!$A$2:$A$136,0),MATCH(AP$2,input_tonnages_no_div!$C$1:$Q$1,0))*$AP$6*$AP$7*MCF</f>
        <v>0</v>
      </c>
      <c r="AQ132" s="30">
        <f t="shared" si="215"/>
        <v>0</v>
      </c>
      <c r="AR132" s="9">
        <f t="shared" si="216"/>
        <v>0</v>
      </c>
    </row>
    <row r="133" spans="1:44" x14ac:dyDescent="0.25">
      <c r="A133" s="6">
        <f>'DONNÉES '!B162</f>
        <v>121</v>
      </c>
      <c r="B133" s="8">
        <f t="shared" si="188"/>
        <v>0</v>
      </c>
      <c r="C133" s="29">
        <f>INDEX(input_tonnages_no_div!$C$2:$Q$136,MATCH($A133,input_tonnages_no_div!$A$2:$A$136,0),MATCH(C$2,input_tonnages_no_div!$C$1:$Q$1,0))*$C$6*$C$7*MCF</f>
        <v>0</v>
      </c>
      <c r="D133" s="30">
        <f t="shared" si="189"/>
        <v>0</v>
      </c>
      <c r="E133" s="9">
        <f t="shared" si="190"/>
        <v>0</v>
      </c>
      <c r="F133" s="29">
        <f>INDEX(input_tonnages_no_div!$C$2:$Q$136,MATCH($A133,input_tonnages_no_div!$A$2:$A$136,0),MATCH(F$2,input_tonnages_no_div!$C$1:$Q$1,0))*$F$6*$F$7*MCF</f>
        <v>0</v>
      </c>
      <c r="G133" s="30">
        <f t="shared" si="191"/>
        <v>0</v>
      </c>
      <c r="H133" s="9">
        <f t="shared" si="192"/>
        <v>0</v>
      </c>
      <c r="I133" s="29">
        <f>INDEX(input_tonnages_no_div!$C$2:$Q$136,MATCH($A133,input_tonnages_no_div!$A$2:$A$136,0),MATCH(I$2,input_tonnages_no_div!$C$1:$Q$1,0))*$I$6*$I$7*MCF</f>
        <v>0</v>
      </c>
      <c r="J133" s="30">
        <f t="shared" si="193"/>
        <v>0</v>
      </c>
      <c r="K133" s="9">
        <f t="shared" si="194"/>
        <v>0</v>
      </c>
      <c r="L133" s="29">
        <f>INDEX(input_tonnages_no_div!$C$2:$Q$136,MATCH($A133,input_tonnages_no_div!$A$2:$A$136,0),MATCH(L$2,input_tonnages_no_div!$C$1:$Q$1,0))*$L$6*$L$7*MCF</f>
        <v>0</v>
      </c>
      <c r="M133" s="30">
        <f t="shared" si="195"/>
        <v>0</v>
      </c>
      <c r="N133" s="9">
        <f t="shared" si="196"/>
        <v>0</v>
      </c>
      <c r="O133" s="29">
        <f>INDEX(input_tonnages_no_div!$C$2:$Q$136,MATCH($A133,input_tonnages_no_div!$A$2:$A$136,0),MATCH(O$2,input_tonnages_no_div!$C$1:$Q$1,0))*$O$6*$O$7*MCF</f>
        <v>0</v>
      </c>
      <c r="P133" s="30">
        <f t="shared" si="197"/>
        <v>0</v>
      </c>
      <c r="Q133" s="9">
        <f t="shared" si="198"/>
        <v>0</v>
      </c>
      <c r="R133" s="29">
        <f>INDEX(input_tonnages_no_div!$C$2:$Q$136,MATCH($A133,input_tonnages_no_div!$A$2:$A$136,0),MATCH(R$2,input_tonnages_no_div!$C$1:$Q$1,0))*$R$6*$R$7*MCF</f>
        <v>0</v>
      </c>
      <c r="S133" s="30">
        <f t="shared" si="199"/>
        <v>0</v>
      </c>
      <c r="T133" s="9">
        <f t="shared" si="200"/>
        <v>0</v>
      </c>
      <c r="U133" s="29">
        <f>INDEX(input_tonnages_no_div!$C$2:$Q$136,MATCH($A133,input_tonnages_no_div!$A$2:$A$136,0),MATCH(U$2,input_tonnages_no_div!$C$1:$Q$1,0))*$U$6*$U$7*MCF</f>
        <v>0</v>
      </c>
      <c r="V133" s="30">
        <f t="shared" si="201"/>
        <v>0</v>
      </c>
      <c r="W133" s="9">
        <f t="shared" si="202"/>
        <v>0</v>
      </c>
      <c r="X133" s="29">
        <f>INDEX(input_tonnages_no_div!$C$2:$Q$136,MATCH($A133,input_tonnages_no_div!$A$2:$A$136,0),MATCH(X$2,input_tonnages_no_div!$C$1:$Q$1,0))*$X$6*$X$7*MCF</f>
        <v>0</v>
      </c>
      <c r="Y133" s="30">
        <f t="shared" si="203"/>
        <v>0</v>
      </c>
      <c r="Z133" s="9">
        <f t="shared" si="204"/>
        <v>0</v>
      </c>
      <c r="AA133" s="29">
        <f>INDEX(input_tonnages_no_div!$C$2:$Q$136,MATCH($A133,input_tonnages_no_div!$A$2:$A$136,0),MATCH(AA$2,input_tonnages_no_div!$C$1:$Q$1,0))*$AA$6*$AA$7*MCF</f>
        <v>0</v>
      </c>
      <c r="AB133" s="30">
        <f t="shared" si="205"/>
        <v>0</v>
      </c>
      <c r="AC133" s="9">
        <f t="shared" si="206"/>
        <v>0</v>
      </c>
      <c r="AD133" s="29">
        <f>INDEX(input_tonnages_no_div!$C$2:$Q$136,MATCH($A133,input_tonnages_no_div!$A$2:$A$136,0),MATCH(AD$2,input_tonnages_no_div!$C$1:$Q$1,0))*$AD$6*$AD$7*MCF</f>
        <v>0</v>
      </c>
      <c r="AE133" s="30">
        <f t="shared" si="207"/>
        <v>0</v>
      </c>
      <c r="AF133" s="9">
        <f t="shared" si="208"/>
        <v>0</v>
      </c>
      <c r="AG133" s="29">
        <f>INDEX(input_tonnages_no_div!$C$2:$Q$136,MATCH($A133,input_tonnages_no_div!$A$2:$A$136,0),MATCH(AG$2,input_tonnages_no_div!$C$1:$Q$1,0))*$AG$6*$AG$7*MCF</f>
        <v>0</v>
      </c>
      <c r="AH133" s="30">
        <f t="shared" si="209"/>
        <v>0</v>
      </c>
      <c r="AI133" s="9">
        <f t="shared" si="210"/>
        <v>0</v>
      </c>
      <c r="AJ133" s="29">
        <f>INDEX(input_tonnages_no_div!$C$2:$Q$136,MATCH($A133,input_tonnages_no_div!$A$2:$A$136,0),MATCH(AJ$2,input_tonnages_no_div!$C$1:$Q$1,0))*$AJ$6*$AJ$7*MCF</f>
        <v>0</v>
      </c>
      <c r="AK133" s="30">
        <f t="shared" si="211"/>
        <v>0</v>
      </c>
      <c r="AL133" s="9">
        <f t="shared" si="212"/>
        <v>0</v>
      </c>
      <c r="AM133" s="29">
        <f>INDEX(input_tonnages_no_div!$C$2:$Q$136,MATCH($A133,input_tonnages_no_div!$A$2:$A$136,0),MATCH(AM$2,input_tonnages_no_div!$C$1:$Q$1,0))*$AM$6*$AM$7*MCF</f>
        <v>0</v>
      </c>
      <c r="AN133" s="30">
        <f t="shared" si="213"/>
        <v>0</v>
      </c>
      <c r="AO133" s="9">
        <f t="shared" si="214"/>
        <v>0</v>
      </c>
      <c r="AP133" s="29">
        <f>INDEX(input_tonnages_no_div!$C$2:$Q$136,MATCH($A133,input_tonnages_no_div!$A$2:$A$136,0),MATCH(AP$2,input_tonnages_no_div!$C$1:$Q$1,0))*$AP$6*$AP$7*MCF</f>
        <v>0</v>
      </c>
      <c r="AQ133" s="30">
        <f t="shared" si="215"/>
        <v>0</v>
      </c>
      <c r="AR133" s="9">
        <f t="shared" si="216"/>
        <v>0</v>
      </c>
    </row>
    <row r="134" spans="1:44" x14ac:dyDescent="0.25">
      <c r="A134" s="6">
        <f>'DONNÉES '!B163</f>
        <v>122</v>
      </c>
      <c r="B134" s="8">
        <f t="shared" si="188"/>
        <v>0</v>
      </c>
      <c r="C134" s="29">
        <f>INDEX(input_tonnages_no_div!$C$2:$Q$136,MATCH($A134,input_tonnages_no_div!$A$2:$A$136,0),MATCH(C$2,input_tonnages_no_div!$C$1:$Q$1,0))*$C$6*$C$7*MCF</f>
        <v>0</v>
      </c>
      <c r="D134" s="30">
        <f t="shared" si="189"/>
        <v>0</v>
      </c>
      <c r="E134" s="9">
        <f t="shared" si="190"/>
        <v>0</v>
      </c>
      <c r="F134" s="29">
        <f>INDEX(input_tonnages_no_div!$C$2:$Q$136,MATCH($A134,input_tonnages_no_div!$A$2:$A$136,0),MATCH(F$2,input_tonnages_no_div!$C$1:$Q$1,0))*$F$6*$F$7*MCF</f>
        <v>0</v>
      </c>
      <c r="G134" s="30">
        <f t="shared" si="191"/>
        <v>0</v>
      </c>
      <c r="H134" s="9">
        <f t="shared" si="192"/>
        <v>0</v>
      </c>
      <c r="I134" s="29">
        <f>INDEX(input_tonnages_no_div!$C$2:$Q$136,MATCH($A134,input_tonnages_no_div!$A$2:$A$136,0),MATCH(I$2,input_tonnages_no_div!$C$1:$Q$1,0))*$I$6*$I$7*MCF</f>
        <v>0</v>
      </c>
      <c r="J134" s="30">
        <f t="shared" si="193"/>
        <v>0</v>
      </c>
      <c r="K134" s="9">
        <f t="shared" si="194"/>
        <v>0</v>
      </c>
      <c r="L134" s="29">
        <f>INDEX(input_tonnages_no_div!$C$2:$Q$136,MATCH($A134,input_tonnages_no_div!$A$2:$A$136,0),MATCH(L$2,input_tonnages_no_div!$C$1:$Q$1,0))*$L$6*$L$7*MCF</f>
        <v>0</v>
      </c>
      <c r="M134" s="30">
        <f t="shared" si="195"/>
        <v>0</v>
      </c>
      <c r="N134" s="9">
        <f t="shared" si="196"/>
        <v>0</v>
      </c>
      <c r="O134" s="29">
        <f>INDEX(input_tonnages_no_div!$C$2:$Q$136,MATCH($A134,input_tonnages_no_div!$A$2:$A$136,0),MATCH(O$2,input_tonnages_no_div!$C$1:$Q$1,0))*$O$6*$O$7*MCF</f>
        <v>0</v>
      </c>
      <c r="P134" s="30">
        <f t="shared" si="197"/>
        <v>0</v>
      </c>
      <c r="Q134" s="9">
        <f t="shared" si="198"/>
        <v>0</v>
      </c>
      <c r="R134" s="29">
        <f>INDEX(input_tonnages_no_div!$C$2:$Q$136,MATCH($A134,input_tonnages_no_div!$A$2:$A$136,0),MATCH(R$2,input_tonnages_no_div!$C$1:$Q$1,0))*$R$6*$R$7*MCF</f>
        <v>0</v>
      </c>
      <c r="S134" s="30">
        <f t="shared" si="199"/>
        <v>0</v>
      </c>
      <c r="T134" s="9">
        <f t="shared" si="200"/>
        <v>0</v>
      </c>
      <c r="U134" s="29">
        <f>INDEX(input_tonnages_no_div!$C$2:$Q$136,MATCH($A134,input_tonnages_no_div!$A$2:$A$136,0),MATCH(U$2,input_tonnages_no_div!$C$1:$Q$1,0))*$U$6*$U$7*MCF</f>
        <v>0</v>
      </c>
      <c r="V134" s="30">
        <f t="shared" si="201"/>
        <v>0</v>
      </c>
      <c r="W134" s="9">
        <f t="shared" si="202"/>
        <v>0</v>
      </c>
      <c r="X134" s="29">
        <f>INDEX(input_tonnages_no_div!$C$2:$Q$136,MATCH($A134,input_tonnages_no_div!$A$2:$A$136,0),MATCH(X$2,input_tonnages_no_div!$C$1:$Q$1,0))*$X$6*$X$7*MCF</f>
        <v>0</v>
      </c>
      <c r="Y134" s="30">
        <f t="shared" si="203"/>
        <v>0</v>
      </c>
      <c r="Z134" s="9">
        <f t="shared" si="204"/>
        <v>0</v>
      </c>
      <c r="AA134" s="29">
        <f>INDEX(input_tonnages_no_div!$C$2:$Q$136,MATCH($A134,input_tonnages_no_div!$A$2:$A$136,0),MATCH(AA$2,input_tonnages_no_div!$C$1:$Q$1,0))*$AA$6*$AA$7*MCF</f>
        <v>0</v>
      </c>
      <c r="AB134" s="30">
        <f t="shared" si="205"/>
        <v>0</v>
      </c>
      <c r="AC134" s="9">
        <f t="shared" si="206"/>
        <v>0</v>
      </c>
      <c r="AD134" s="29">
        <f>INDEX(input_tonnages_no_div!$C$2:$Q$136,MATCH($A134,input_tonnages_no_div!$A$2:$A$136,0),MATCH(AD$2,input_tonnages_no_div!$C$1:$Q$1,0))*$AD$6*$AD$7*MCF</f>
        <v>0</v>
      </c>
      <c r="AE134" s="30">
        <f t="shared" si="207"/>
        <v>0</v>
      </c>
      <c r="AF134" s="9">
        <f t="shared" si="208"/>
        <v>0</v>
      </c>
      <c r="AG134" s="29">
        <f>INDEX(input_tonnages_no_div!$C$2:$Q$136,MATCH($A134,input_tonnages_no_div!$A$2:$A$136,0),MATCH(AG$2,input_tonnages_no_div!$C$1:$Q$1,0))*$AG$6*$AG$7*MCF</f>
        <v>0</v>
      </c>
      <c r="AH134" s="30">
        <f t="shared" si="209"/>
        <v>0</v>
      </c>
      <c r="AI134" s="9">
        <f t="shared" si="210"/>
        <v>0</v>
      </c>
      <c r="AJ134" s="29">
        <f>INDEX(input_tonnages_no_div!$C$2:$Q$136,MATCH($A134,input_tonnages_no_div!$A$2:$A$136,0),MATCH(AJ$2,input_tonnages_no_div!$C$1:$Q$1,0))*$AJ$6*$AJ$7*MCF</f>
        <v>0</v>
      </c>
      <c r="AK134" s="30">
        <f t="shared" si="211"/>
        <v>0</v>
      </c>
      <c r="AL134" s="9">
        <f t="shared" si="212"/>
        <v>0</v>
      </c>
      <c r="AM134" s="29">
        <f>INDEX(input_tonnages_no_div!$C$2:$Q$136,MATCH($A134,input_tonnages_no_div!$A$2:$A$136,0),MATCH(AM$2,input_tonnages_no_div!$C$1:$Q$1,0))*$AM$6*$AM$7*MCF</f>
        <v>0</v>
      </c>
      <c r="AN134" s="30">
        <f t="shared" si="213"/>
        <v>0</v>
      </c>
      <c r="AO134" s="9">
        <f t="shared" si="214"/>
        <v>0</v>
      </c>
      <c r="AP134" s="29">
        <f>INDEX(input_tonnages_no_div!$C$2:$Q$136,MATCH($A134,input_tonnages_no_div!$A$2:$A$136,0),MATCH(AP$2,input_tonnages_no_div!$C$1:$Q$1,0))*$AP$6*$AP$7*MCF</f>
        <v>0</v>
      </c>
      <c r="AQ134" s="30">
        <f t="shared" si="215"/>
        <v>0</v>
      </c>
      <c r="AR134" s="9">
        <f t="shared" si="216"/>
        <v>0</v>
      </c>
    </row>
    <row r="135" spans="1:44" x14ac:dyDescent="0.25">
      <c r="A135" s="6">
        <f>'DONNÉES '!B164</f>
        <v>123</v>
      </c>
      <c r="B135" s="8">
        <f t="shared" si="188"/>
        <v>0</v>
      </c>
      <c r="C135" s="29">
        <f>INDEX(input_tonnages_no_div!$C$2:$Q$136,MATCH($A135,input_tonnages_no_div!$A$2:$A$136,0),MATCH(C$2,input_tonnages_no_div!$C$1:$Q$1,0))*$C$6*$C$7*MCF</f>
        <v>0</v>
      </c>
      <c r="D135" s="30">
        <f t="shared" si="189"/>
        <v>0</v>
      </c>
      <c r="E135" s="9">
        <f t="shared" si="190"/>
        <v>0</v>
      </c>
      <c r="F135" s="29">
        <f>INDEX(input_tonnages_no_div!$C$2:$Q$136,MATCH($A135,input_tonnages_no_div!$A$2:$A$136,0),MATCH(F$2,input_tonnages_no_div!$C$1:$Q$1,0))*$F$6*$F$7*MCF</f>
        <v>0</v>
      </c>
      <c r="G135" s="30">
        <f t="shared" si="191"/>
        <v>0</v>
      </c>
      <c r="H135" s="9">
        <f t="shared" si="192"/>
        <v>0</v>
      </c>
      <c r="I135" s="29">
        <f>INDEX(input_tonnages_no_div!$C$2:$Q$136,MATCH($A135,input_tonnages_no_div!$A$2:$A$136,0),MATCH(I$2,input_tonnages_no_div!$C$1:$Q$1,0))*$I$6*$I$7*MCF</f>
        <v>0</v>
      </c>
      <c r="J135" s="30">
        <f t="shared" si="193"/>
        <v>0</v>
      </c>
      <c r="K135" s="9">
        <f t="shared" si="194"/>
        <v>0</v>
      </c>
      <c r="L135" s="29">
        <f>INDEX(input_tonnages_no_div!$C$2:$Q$136,MATCH($A135,input_tonnages_no_div!$A$2:$A$136,0),MATCH(L$2,input_tonnages_no_div!$C$1:$Q$1,0))*$L$6*$L$7*MCF</f>
        <v>0</v>
      </c>
      <c r="M135" s="30">
        <f t="shared" si="195"/>
        <v>0</v>
      </c>
      <c r="N135" s="9">
        <f t="shared" si="196"/>
        <v>0</v>
      </c>
      <c r="O135" s="29">
        <f>INDEX(input_tonnages_no_div!$C$2:$Q$136,MATCH($A135,input_tonnages_no_div!$A$2:$A$136,0),MATCH(O$2,input_tonnages_no_div!$C$1:$Q$1,0))*$O$6*$O$7*MCF</f>
        <v>0</v>
      </c>
      <c r="P135" s="30">
        <f t="shared" si="197"/>
        <v>0</v>
      </c>
      <c r="Q135" s="9">
        <f t="shared" si="198"/>
        <v>0</v>
      </c>
      <c r="R135" s="29">
        <f>INDEX(input_tonnages_no_div!$C$2:$Q$136,MATCH($A135,input_tonnages_no_div!$A$2:$A$136,0),MATCH(R$2,input_tonnages_no_div!$C$1:$Q$1,0))*$R$6*$R$7*MCF</f>
        <v>0</v>
      </c>
      <c r="S135" s="30">
        <f t="shared" si="199"/>
        <v>0</v>
      </c>
      <c r="T135" s="9">
        <f t="shared" si="200"/>
        <v>0</v>
      </c>
      <c r="U135" s="29">
        <f>INDEX(input_tonnages_no_div!$C$2:$Q$136,MATCH($A135,input_tonnages_no_div!$A$2:$A$136,0),MATCH(U$2,input_tonnages_no_div!$C$1:$Q$1,0))*$U$6*$U$7*MCF</f>
        <v>0</v>
      </c>
      <c r="V135" s="30">
        <f t="shared" si="201"/>
        <v>0</v>
      </c>
      <c r="W135" s="9">
        <f t="shared" si="202"/>
        <v>0</v>
      </c>
      <c r="X135" s="29">
        <f>INDEX(input_tonnages_no_div!$C$2:$Q$136,MATCH($A135,input_tonnages_no_div!$A$2:$A$136,0),MATCH(X$2,input_tonnages_no_div!$C$1:$Q$1,0))*$X$6*$X$7*MCF</f>
        <v>0</v>
      </c>
      <c r="Y135" s="30">
        <f t="shared" si="203"/>
        <v>0</v>
      </c>
      <c r="Z135" s="9">
        <f t="shared" si="204"/>
        <v>0</v>
      </c>
      <c r="AA135" s="29">
        <f>INDEX(input_tonnages_no_div!$C$2:$Q$136,MATCH($A135,input_tonnages_no_div!$A$2:$A$136,0),MATCH(AA$2,input_tonnages_no_div!$C$1:$Q$1,0))*$AA$6*$AA$7*MCF</f>
        <v>0</v>
      </c>
      <c r="AB135" s="30">
        <f t="shared" si="205"/>
        <v>0</v>
      </c>
      <c r="AC135" s="9">
        <f t="shared" si="206"/>
        <v>0</v>
      </c>
      <c r="AD135" s="29">
        <f>INDEX(input_tonnages_no_div!$C$2:$Q$136,MATCH($A135,input_tonnages_no_div!$A$2:$A$136,0),MATCH(AD$2,input_tonnages_no_div!$C$1:$Q$1,0))*$AD$6*$AD$7*MCF</f>
        <v>0</v>
      </c>
      <c r="AE135" s="30">
        <f t="shared" si="207"/>
        <v>0</v>
      </c>
      <c r="AF135" s="9">
        <f t="shared" si="208"/>
        <v>0</v>
      </c>
      <c r="AG135" s="29">
        <f>INDEX(input_tonnages_no_div!$C$2:$Q$136,MATCH($A135,input_tonnages_no_div!$A$2:$A$136,0),MATCH(AG$2,input_tonnages_no_div!$C$1:$Q$1,0))*$AG$6*$AG$7*MCF</f>
        <v>0</v>
      </c>
      <c r="AH135" s="30">
        <f t="shared" si="209"/>
        <v>0</v>
      </c>
      <c r="AI135" s="9">
        <f t="shared" si="210"/>
        <v>0</v>
      </c>
      <c r="AJ135" s="29">
        <f>INDEX(input_tonnages_no_div!$C$2:$Q$136,MATCH($A135,input_tonnages_no_div!$A$2:$A$136,0),MATCH(AJ$2,input_tonnages_no_div!$C$1:$Q$1,0))*$AJ$6*$AJ$7*MCF</f>
        <v>0</v>
      </c>
      <c r="AK135" s="30">
        <f t="shared" si="211"/>
        <v>0</v>
      </c>
      <c r="AL135" s="9">
        <f t="shared" si="212"/>
        <v>0</v>
      </c>
      <c r="AM135" s="29">
        <f>INDEX(input_tonnages_no_div!$C$2:$Q$136,MATCH($A135,input_tonnages_no_div!$A$2:$A$136,0),MATCH(AM$2,input_tonnages_no_div!$C$1:$Q$1,0))*$AM$6*$AM$7*MCF</f>
        <v>0</v>
      </c>
      <c r="AN135" s="30">
        <f t="shared" si="213"/>
        <v>0</v>
      </c>
      <c r="AO135" s="9">
        <f t="shared" si="214"/>
        <v>0</v>
      </c>
      <c r="AP135" s="29">
        <f>INDEX(input_tonnages_no_div!$C$2:$Q$136,MATCH($A135,input_tonnages_no_div!$A$2:$A$136,0),MATCH(AP$2,input_tonnages_no_div!$C$1:$Q$1,0))*$AP$6*$AP$7*MCF</f>
        <v>0</v>
      </c>
      <c r="AQ135" s="30">
        <f t="shared" si="215"/>
        <v>0</v>
      </c>
      <c r="AR135" s="9">
        <f t="shared" si="216"/>
        <v>0</v>
      </c>
    </row>
    <row r="136" spans="1:44" x14ac:dyDescent="0.25">
      <c r="A136" s="33">
        <f>'DONNÉES '!B165</f>
        <v>124</v>
      </c>
      <c r="B136" s="8">
        <f t="shared" si="188"/>
        <v>0</v>
      </c>
      <c r="C136" s="29">
        <f>INDEX(input_tonnages_no_div!$C$2:$Q$136,MATCH($A136,input_tonnages_no_div!$A$2:$A$136,0),MATCH(C$2,input_tonnages_no_div!$C$1:$Q$1,0))*$C$6*$C$7*MCF</f>
        <v>0</v>
      </c>
      <c r="D136" s="30">
        <f t="shared" si="189"/>
        <v>0</v>
      </c>
      <c r="E136" s="9">
        <f t="shared" si="190"/>
        <v>0</v>
      </c>
      <c r="F136" s="29">
        <f>INDEX(input_tonnages_no_div!$C$2:$Q$136,MATCH($A136,input_tonnages_no_div!$A$2:$A$136,0),MATCH(F$2,input_tonnages_no_div!$C$1:$Q$1,0))*$F$6*$F$7*MCF</f>
        <v>0</v>
      </c>
      <c r="G136" s="30">
        <f t="shared" si="191"/>
        <v>0</v>
      </c>
      <c r="H136" s="9">
        <f t="shared" si="192"/>
        <v>0</v>
      </c>
      <c r="I136" s="29">
        <f>INDEX(input_tonnages_no_div!$C$2:$Q$136,MATCH($A136,input_tonnages_no_div!$A$2:$A$136,0),MATCH(I$2,input_tonnages_no_div!$C$1:$Q$1,0))*$I$6*$I$7*MCF</f>
        <v>0</v>
      </c>
      <c r="J136" s="30">
        <f t="shared" si="193"/>
        <v>0</v>
      </c>
      <c r="K136" s="9">
        <f t="shared" si="194"/>
        <v>0</v>
      </c>
      <c r="L136" s="29">
        <f>INDEX(input_tonnages_no_div!$C$2:$Q$136,MATCH($A136,input_tonnages_no_div!$A$2:$A$136,0),MATCH(L$2,input_tonnages_no_div!$C$1:$Q$1,0))*$L$6*$L$7*MCF</f>
        <v>0</v>
      </c>
      <c r="M136" s="30">
        <f t="shared" si="195"/>
        <v>0</v>
      </c>
      <c r="N136" s="9">
        <f t="shared" si="196"/>
        <v>0</v>
      </c>
      <c r="O136" s="29">
        <f>INDEX(input_tonnages_no_div!$C$2:$Q$136,MATCH($A136,input_tonnages_no_div!$A$2:$A$136,0),MATCH(O$2,input_tonnages_no_div!$C$1:$Q$1,0))*$O$6*$O$7*MCF</f>
        <v>0</v>
      </c>
      <c r="P136" s="30">
        <f t="shared" si="197"/>
        <v>0</v>
      </c>
      <c r="Q136" s="9">
        <f t="shared" si="198"/>
        <v>0</v>
      </c>
      <c r="R136" s="29">
        <f>INDEX(input_tonnages_no_div!$C$2:$Q$136,MATCH($A136,input_tonnages_no_div!$A$2:$A$136,0),MATCH(R$2,input_tonnages_no_div!$C$1:$Q$1,0))*$R$6*$R$7*MCF</f>
        <v>0</v>
      </c>
      <c r="S136" s="30">
        <f t="shared" si="199"/>
        <v>0</v>
      </c>
      <c r="T136" s="9">
        <f t="shared" si="200"/>
        <v>0</v>
      </c>
      <c r="U136" s="29">
        <f>INDEX(input_tonnages_no_div!$C$2:$Q$136,MATCH($A136,input_tonnages_no_div!$A$2:$A$136,0),MATCH(U$2,input_tonnages_no_div!$C$1:$Q$1,0))*$U$6*$U$7*MCF</f>
        <v>0</v>
      </c>
      <c r="V136" s="30">
        <f t="shared" si="201"/>
        <v>0</v>
      </c>
      <c r="W136" s="9">
        <f t="shared" si="202"/>
        <v>0</v>
      </c>
      <c r="X136" s="29">
        <f>INDEX(input_tonnages_no_div!$C$2:$Q$136,MATCH($A136,input_tonnages_no_div!$A$2:$A$136,0),MATCH(X$2,input_tonnages_no_div!$C$1:$Q$1,0))*$X$6*$X$7*MCF</f>
        <v>0</v>
      </c>
      <c r="Y136" s="30">
        <f t="shared" si="203"/>
        <v>0</v>
      </c>
      <c r="Z136" s="9">
        <f t="shared" si="204"/>
        <v>0</v>
      </c>
      <c r="AA136" s="29">
        <f>INDEX(input_tonnages_no_div!$C$2:$Q$136,MATCH($A136,input_tonnages_no_div!$A$2:$A$136,0),MATCH(AA$2,input_tonnages_no_div!$C$1:$Q$1,0))*$AA$6*$AA$7*MCF</f>
        <v>0</v>
      </c>
      <c r="AB136" s="30">
        <f t="shared" si="205"/>
        <v>0</v>
      </c>
      <c r="AC136" s="9">
        <f t="shared" si="206"/>
        <v>0</v>
      </c>
      <c r="AD136" s="29">
        <f>INDEX(input_tonnages_no_div!$C$2:$Q$136,MATCH($A136,input_tonnages_no_div!$A$2:$A$136,0),MATCH(AD$2,input_tonnages_no_div!$C$1:$Q$1,0))*$AD$6*$AD$7*MCF</f>
        <v>0</v>
      </c>
      <c r="AE136" s="30">
        <f t="shared" si="207"/>
        <v>0</v>
      </c>
      <c r="AF136" s="9">
        <f t="shared" si="208"/>
        <v>0</v>
      </c>
      <c r="AG136" s="29">
        <f>INDEX(input_tonnages_no_div!$C$2:$Q$136,MATCH($A136,input_tonnages_no_div!$A$2:$A$136,0),MATCH(AG$2,input_tonnages_no_div!$C$1:$Q$1,0))*$AG$6*$AG$7*MCF</f>
        <v>0</v>
      </c>
      <c r="AH136" s="30">
        <f t="shared" si="209"/>
        <v>0</v>
      </c>
      <c r="AI136" s="9">
        <f t="shared" si="210"/>
        <v>0</v>
      </c>
      <c r="AJ136" s="29">
        <f>INDEX(input_tonnages_no_div!$C$2:$Q$136,MATCH($A136,input_tonnages_no_div!$A$2:$A$136,0),MATCH(AJ$2,input_tonnages_no_div!$C$1:$Q$1,0))*$AJ$6*$AJ$7*MCF</f>
        <v>0</v>
      </c>
      <c r="AK136" s="30">
        <f t="shared" si="211"/>
        <v>0</v>
      </c>
      <c r="AL136" s="9">
        <f t="shared" si="212"/>
        <v>0</v>
      </c>
      <c r="AM136" s="29">
        <f>INDEX(input_tonnages_no_div!$C$2:$Q$136,MATCH($A136,input_tonnages_no_div!$A$2:$A$136,0),MATCH(AM$2,input_tonnages_no_div!$C$1:$Q$1,0))*$AM$6*$AM$7*MCF</f>
        <v>0</v>
      </c>
      <c r="AN136" s="30">
        <f t="shared" si="213"/>
        <v>0</v>
      </c>
      <c r="AO136" s="9">
        <f t="shared" si="214"/>
        <v>0</v>
      </c>
      <c r="AP136" s="29">
        <f>INDEX(input_tonnages_no_div!$C$2:$Q$136,MATCH($A136,input_tonnages_no_div!$A$2:$A$136,0),MATCH(AP$2,input_tonnages_no_div!$C$1:$Q$1,0))*$AP$6*$AP$7*MCF</f>
        <v>0</v>
      </c>
      <c r="AQ136" s="30">
        <f t="shared" si="215"/>
        <v>0</v>
      </c>
      <c r="AR136" s="9">
        <f t="shared" si="216"/>
        <v>0</v>
      </c>
    </row>
    <row r="137" spans="1:44" x14ac:dyDescent="0.25">
      <c r="A137" s="6">
        <f>'DONNÉES '!B166</f>
        <v>125</v>
      </c>
      <c r="B137" s="8">
        <f t="shared" si="188"/>
        <v>0</v>
      </c>
      <c r="C137" s="29">
        <f>INDEX(input_tonnages_no_div!$C$2:$Q$136,MATCH($A137,input_tonnages_no_div!$A$2:$A$136,0),MATCH(C$2,input_tonnages_no_div!$C$1:$Q$1,0))*$C$6*$C$7*MCF</f>
        <v>0</v>
      </c>
      <c r="D137" s="30">
        <f t="shared" si="189"/>
        <v>0</v>
      </c>
      <c r="E137" s="9">
        <f t="shared" si="190"/>
        <v>0</v>
      </c>
      <c r="F137" s="29">
        <f>INDEX(input_tonnages_no_div!$C$2:$Q$136,MATCH($A137,input_tonnages_no_div!$A$2:$A$136,0),MATCH(F$2,input_tonnages_no_div!$C$1:$Q$1,0))*$F$6*$F$7*MCF</f>
        <v>0</v>
      </c>
      <c r="G137" s="30">
        <f t="shared" si="191"/>
        <v>0</v>
      </c>
      <c r="H137" s="9">
        <f t="shared" si="192"/>
        <v>0</v>
      </c>
      <c r="I137" s="29">
        <f>INDEX(input_tonnages_no_div!$C$2:$Q$136,MATCH($A137,input_tonnages_no_div!$A$2:$A$136,0),MATCH(I$2,input_tonnages_no_div!$C$1:$Q$1,0))*$I$6*$I$7*MCF</f>
        <v>0</v>
      </c>
      <c r="J137" s="30">
        <f t="shared" si="193"/>
        <v>0</v>
      </c>
      <c r="K137" s="9">
        <f t="shared" si="194"/>
        <v>0</v>
      </c>
      <c r="L137" s="29">
        <f>INDEX(input_tonnages_no_div!$C$2:$Q$136,MATCH($A137,input_tonnages_no_div!$A$2:$A$136,0),MATCH(L$2,input_tonnages_no_div!$C$1:$Q$1,0))*$L$6*$L$7*MCF</f>
        <v>0</v>
      </c>
      <c r="M137" s="30">
        <f t="shared" si="195"/>
        <v>0</v>
      </c>
      <c r="N137" s="9">
        <f t="shared" si="196"/>
        <v>0</v>
      </c>
      <c r="O137" s="29">
        <f>INDEX(input_tonnages_no_div!$C$2:$Q$136,MATCH($A137,input_tonnages_no_div!$A$2:$A$136,0),MATCH(O$2,input_tonnages_no_div!$C$1:$Q$1,0))*$O$6*$O$7*MCF</f>
        <v>0</v>
      </c>
      <c r="P137" s="30">
        <f t="shared" si="197"/>
        <v>0</v>
      </c>
      <c r="Q137" s="9">
        <f t="shared" si="198"/>
        <v>0</v>
      </c>
      <c r="R137" s="29">
        <f>INDEX(input_tonnages_no_div!$C$2:$Q$136,MATCH($A137,input_tonnages_no_div!$A$2:$A$136,0),MATCH(R$2,input_tonnages_no_div!$C$1:$Q$1,0))*$R$6*$R$7*MCF</f>
        <v>0</v>
      </c>
      <c r="S137" s="30">
        <f t="shared" si="199"/>
        <v>0</v>
      </c>
      <c r="T137" s="9">
        <f t="shared" si="200"/>
        <v>0</v>
      </c>
      <c r="U137" s="29">
        <f>INDEX(input_tonnages_no_div!$C$2:$Q$136,MATCH($A137,input_tonnages_no_div!$A$2:$A$136,0),MATCH(U$2,input_tonnages_no_div!$C$1:$Q$1,0))*$U$6*$U$7*MCF</f>
        <v>0</v>
      </c>
      <c r="V137" s="30">
        <f t="shared" si="201"/>
        <v>0</v>
      </c>
      <c r="W137" s="9">
        <f t="shared" si="202"/>
        <v>0</v>
      </c>
      <c r="X137" s="29">
        <f>INDEX(input_tonnages_no_div!$C$2:$Q$136,MATCH($A137,input_tonnages_no_div!$A$2:$A$136,0),MATCH(X$2,input_tonnages_no_div!$C$1:$Q$1,0))*$X$6*$X$7*MCF</f>
        <v>0</v>
      </c>
      <c r="Y137" s="30">
        <f t="shared" si="203"/>
        <v>0</v>
      </c>
      <c r="Z137" s="9">
        <f t="shared" si="204"/>
        <v>0</v>
      </c>
      <c r="AA137" s="29">
        <f>INDEX(input_tonnages_no_div!$C$2:$Q$136,MATCH($A137,input_tonnages_no_div!$A$2:$A$136,0),MATCH(AA$2,input_tonnages_no_div!$C$1:$Q$1,0))*$AA$6*$AA$7*MCF</f>
        <v>0</v>
      </c>
      <c r="AB137" s="30">
        <f t="shared" si="205"/>
        <v>0</v>
      </c>
      <c r="AC137" s="9">
        <f t="shared" si="206"/>
        <v>0</v>
      </c>
      <c r="AD137" s="29">
        <f>INDEX(input_tonnages_no_div!$C$2:$Q$136,MATCH($A137,input_tonnages_no_div!$A$2:$A$136,0),MATCH(AD$2,input_tonnages_no_div!$C$1:$Q$1,0))*$AD$6*$AD$7*MCF</f>
        <v>0</v>
      </c>
      <c r="AE137" s="30">
        <f t="shared" si="207"/>
        <v>0</v>
      </c>
      <c r="AF137" s="9">
        <f t="shared" si="208"/>
        <v>0</v>
      </c>
      <c r="AG137" s="29">
        <f>INDEX(input_tonnages_no_div!$C$2:$Q$136,MATCH($A137,input_tonnages_no_div!$A$2:$A$136,0),MATCH(AG$2,input_tonnages_no_div!$C$1:$Q$1,0))*$AG$6*$AG$7*MCF</f>
        <v>0</v>
      </c>
      <c r="AH137" s="30">
        <f t="shared" si="209"/>
        <v>0</v>
      </c>
      <c r="AI137" s="9">
        <f t="shared" si="210"/>
        <v>0</v>
      </c>
      <c r="AJ137" s="29">
        <f>INDEX(input_tonnages_no_div!$C$2:$Q$136,MATCH($A137,input_tonnages_no_div!$A$2:$A$136,0),MATCH(AJ$2,input_tonnages_no_div!$C$1:$Q$1,0))*$AJ$6*$AJ$7*MCF</f>
        <v>0</v>
      </c>
      <c r="AK137" s="30">
        <f t="shared" si="211"/>
        <v>0</v>
      </c>
      <c r="AL137" s="9">
        <f t="shared" si="212"/>
        <v>0</v>
      </c>
      <c r="AM137" s="29">
        <f>INDEX(input_tonnages_no_div!$C$2:$Q$136,MATCH($A137,input_tonnages_no_div!$A$2:$A$136,0),MATCH(AM$2,input_tonnages_no_div!$C$1:$Q$1,0))*$AM$6*$AM$7*MCF</f>
        <v>0</v>
      </c>
      <c r="AN137" s="30">
        <f t="shared" si="213"/>
        <v>0</v>
      </c>
      <c r="AO137" s="9">
        <f t="shared" si="214"/>
        <v>0</v>
      </c>
      <c r="AP137" s="29">
        <f>INDEX(input_tonnages_no_div!$C$2:$Q$136,MATCH($A137,input_tonnages_no_div!$A$2:$A$136,0),MATCH(AP$2,input_tonnages_no_div!$C$1:$Q$1,0))*$AP$6*$AP$7*MCF</f>
        <v>0</v>
      </c>
      <c r="AQ137" s="30">
        <f t="shared" si="215"/>
        <v>0</v>
      </c>
      <c r="AR137" s="9">
        <f t="shared" si="216"/>
        <v>0</v>
      </c>
    </row>
    <row r="138" spans="1:44" x14ac:dyDescent="0.25">
      <c r="A138" s="6">
        <f>'DONNÉES '!B167</f>
        <v>126</v>
      </c>
      <c r="B138" s="8">
        <f t="shared" si="188"/>
        <v>0</v>
      </c>
      <c r="C138" s="29">
        <f>INDEX(input_tonnages_no_div!$C$2:$Q$136,MATCH($A138,input_tonnages_no_div!$A$2:$A$136,0),MATCH(C$2,input_tonnages_no_div!$C$1:$Q$1,0))*$C$6*$C$7*MCF</f>
        <v>0</v>
      </c>
      <c r="D138" s="30">
        <f t="shared" si="189"/>
        <v>0</v>
      </c>
      <c r="E138" s="9">
        <f t="shared" si="190"/>
        <v>0</v>
      </c>
      <c r="F138" s="29">
        <f>INDEX(input_tonnages_no_div!$C$2:$Q$136,MATCH($A138,input_tonnages_no_div!$A$2:$A$136,0),MATCH(F$2,input_tonnages_no_div!$C$1:$Q$1,0))*$F$6*$F$7*MCF</f>
        <v>0</v>
      </c>
      <c r="G138" s="30">
        <f t="shared" si="191"/>
        <v>0</v>
      </c>
      <c r="H138" s="9">
        <f t="shared" si="192"/>
        <v>0</v>
      </c>
      <c r="I138" s="29">
        <f>INDEX(input_tonnages_no_div!$C$2:$Q$136,MATCH($A138,input_tonnages_no_div!$A$2:$A$136,0),MATCH(I$2,input_tonnages_no_div!$C$1:$Q$1,0))*$I$6*$I$7*MCF</f>
        <v>0</v>
      </c>
      <c r="J138" s="30">
        <f t="shared" si="193"/>
        <v>0</v>
      </c>
      <c r="K138" s="9">
        <f t="shared" si="194"/>
        <v>0</v>
      </c>
      <c r="L138" s="29">
        <f>INDEX(input_tonnages_no_div!$C$2:$Q$136,MATCH($A138,input_tonnages_no_div!$A$2:$A$136,0),MATCH(L$2,input_tonnages_no_div!$C$1:$Q$1,0))*$L$6*$L$7*MCF</f>
        <v>0</v>
      </c>
      <c r="M138" s="30">
        <f t="shared" si="195"/>
        <v>0</v>
      </c>
      <c r="N138" s="9">
        <f t="shared" si="196"/>
        <v>0</v>
      </c>
      <c r="O138" s="29">
        <f>INDEX(input_tonnages_no_div!$C$2:$Q$136,MATCH($A138,input_tonnages_no_div!$A$2:$A$136,0),MATCH(O$2,input_tonnages_no_div!$C$1:$Q$1,0))*$O$6*$O$7*MCF</f>
        <v>0</v>
      </c>
      <c r="P138" s="30">
        <f t="shared" si="197"/>
        <v>0</v>
      </c>
      <c r="Q138" s="9">
        <f t="shared" si="198"/>
        <v>0</v>
      </c>
      <c r="R138" s="29">
        <f>INDEX(input_tonnages_no_div!$C$2:$Q$136,MATCH($A138,input_tonnages_no_div!$A$2:$A$136,0),MATCH(R$2,input_tonnages_no_div!$C$1:$Q$1,0))*$R$6*$R$7*MCF</f>
        <v>0</v>
      </c>
      <c r="S138" s="30">
        <f t="shared" si="199"/>
        <v>0</v>
      </c>
      <c r="T138" s="9">
        <f t="shared" si="200"/>
        <v>0</v>
      </c>
      <c r="U138" s="29">
        <f>INDEX(input_tonnages_no_div!$C$2:$Q$136,MATCH($A138,input_tonnages_no_div!$A$2:$A$136,0),MATCH(U$2,input_tonnages_no_div!$C$1:$Q$1,0))*$U$6*$U$7*MCF</f>
        <v>0</v>
      </c>
      <c r="V138" s="30">
        <f t="shared" si="201"/>
        <v>0</v>
      </c>
      <c r="W138" s="9">
        <f t="shared" si="202"/>
        <v>0</v>
      </c>
      <c r="X138" s="29">
        <f>INDEX(input_tonnages_no_div!$C$2:$Q$136,MATCH($A138,input_tonnages_no_div!$A$2:$A$136,0),MATCH(X$2,input_tonnages_no_div!$C$1:$Q$1,0))*$X$6*$X$7*MCF</f>
        <v>0</v>
      </c>
      <c r="Y138" s="30">
        <f t="shared" si="203"/>
        <v>0</v>
      </c>
      <c r="Z138" s="9">
        <f t="shared" si="204"/>
        <v>0</v>
      </c>
      <c r="AA138" s="29">
        <f>INDEX(input_tonnages_no_div!$C$2:$Q$136,MATCH($A138,input_tonnages_no_div!$A$2:$A$136,0),MATCH(AA$2,input_tonnages_no_div!$C$1:$Q$1,0))*$AA$6*$AA$7*MCF</f>
        <v>0</v>
      </c>
      <c r="AB138" s="30">
        <f t="shared" si="205"/>
        <v>0</v>
      </c>
      <c r="AC138" s="9">
        <f t="shared" si="206"/>
        <v>0</v>
      </c>
      <c r="AD138" s="29">
        <f>INDEX(input_tonnages_no_div!$C$2:$Q$136,MATCH($A138,input_tonnages_no_div!$A$2:$A$136,0),MATCH(AD$2,input_tonnages_no_div!$C$1:$Q$1,0))*$AD$6*$AD$7*MCF</f>
        <v>0</v>
      </c>
      <c r="AE138" s="30">
        <f t="shared" si="207"/>
        <v>0</v>
      </c>
      <c r="AF138" s="9">
        <f t="shared" si="208"/>
        <v>0</v>
      </c>
      <c r="AG138" s="29">
        <f>INDEX(input_tonnages_no_div!$C$2:$Q$136,MATCH($A138,input_tonnages_no_div!$A$2:$A$136,0),MATCH(AG$2,input_tonnages_no_div!$C$1:$Q$1,0))*$AG$6*$AG$7*MCF</f>
        <v>0</v>
      </c>
      <c r="AH138" s="30">
        <f t="shared" si="209"/>
        <v>0</v>
      </c>
      <c r="AI138" s="9">
        <f t="shared" si="210"/>
        <v>0</v>
      </c>
      <c r="AJ138" s="29">
        <f>INDEX(input_tonnages_no_div!$C$2:$Q$136,MATCH($A138,input_tonnages_no_div!$A$2:$A$136,0),MATCH(AJ$2,input_tonnages_no_div!$C$1:$Q$1,0))*$AJ$6*$AJ$7*MCF</f>
        <v>0</v>
      </c>
      <c r="AK138" s="30">
        <f t="shared" si="211"/>
        <v>0</v>
      </c>
      <c r="AL138" s="9">
        <f t="shared" si="212"/>
        <v>0</v>
      </c>
      <c r="AM138" s="29">
        <f>INDEX(input_tonnages_no_div!$C$2:$Q$136,MATCH($A138,input_tonnages_no_div!$A$2:$A$136,0),MATCH(AM$2,input_tonnages_no_div!$C$1:$Q$1,0))*$AM$6*$AM$7*MCF</f>
        <v>0</v>
      </c>
      <c r="AN138" s="30">
        <f t="shared" si="213"/>
        <v>0</v>
      </c>
      <c r="AO138" s="9">
        <f t="shared" si="214"/>
        <v>0</v>
      </c>
      <c r="AP138" s="29">
        <f>INDEX(input_tonnages_no_div!$C$2:$Q$136,MATCH($A138,input_tonnages_no_div!$A$2:$A$136,0),MATCH(AP$2,input_tonnages_no_div!$C$1:$Q$1,0))*$AP$6*$AP$7*MCF</f>
        <v>0</v>
      </c>
      <c r="AQ138" s="30">
        <f t="shared" si="215"/>
        <v>0</v>
      </c>
      <c r="AR138" s="9">
        <f t="shared" si="216"/>
        <v>0</v>
      </c>
    </row>
    <row r="139" spans="1:44" x14ac:dyDescent="0.25">
      <c r="A139" s="6">
        <f>'DONNÉES '!B168</f>
        <v>127</v>
      </c>
      <c r="B139" s="8">
        <f t="shared" si="188"/>
        <v>0</v>
      </c>
      <c r="C139" s="29">
        <f>INDEX(input_tonnages_no_div!$C$2:$Q$136,MATCH($A139,input_tonnages_no_div!$A$2:$A$136,0),MATCH(C$2,input_tonnages_no_div!$C$1:$Q$1,0))*$C$6*$C$7*MCF</f>
        <v>0</v>
      </c>
      <c r="D139" s="30">
        <f t="shared" si="189"/>
        <v>0</v>
      </c>
      <c r="E139" s="9">
        <f t="shared" si="190"/>
        <v>0</v>
      </c>
      <c r="F139" s="29">
        <f>INDEX(input_tonnages_no_div!$C$2:$Q$136,MATCH($A139,input_tonnages_no_div!$A$2:$A$136,0),MATCH(F$2,input_tonnages_no_div!$C$1:$Q$1,0))*$F$6*$F$7*MCF</f>
        <v>0</v>
      </c>
      <c r="G139" s="30">
        <f t="shared" si="191"/>
        <v>0</v>
      </c>
      <c r="H139" s="9">
        <f t="shared" si="192"/>
        <v>0</v>
      </c>
      <c r="I139" s="29">
        <f>INDEX(input_tonnages_no_div!$C$2:$Q$136,MATCH($A139,input_tonnages_no_div!$A$2:$A$136,0),MATCH(I$2,input_tonnages_no_div!$C$1:$Q$1,0))*$I$6*$I$7*MCF</f>
        <v>0</v>
      </c>
      <c r="J139" s="30">
        <f t="shared" si="193"/>
        <v>0</v>
      </c>
      <c r="K139" s="9">
        <f t="shared" si="194"/>
        <v>0</v>
      </c>
      <c r="L139" s="29">
        <f>INDEX(input_tonnages_no_div!$C$2:$Q$136,MATCH($A139,input_tonnages_no_div!$A$2:$A$136,0),MATCH(L$2,input_tonnages_no_div!$C$1:$Q$1,0))*$L$6*$L$7*MCF</f>
        <v>0</v>
      </c>
      <c r="M139" s="30">
        <f t="shared" si="195"/>
        <v>0</v>
      </c>
      <c r="N139" s="9">
        <f t="shared" si="196"/>
        <v>0</v>
      </c>
      <c r="O139" s="29">
        <f>INDEX(input_tonnages_no_div!$C$2:$Q$136,MATCH($A139,input_tonnages_no_div!$A$2:$A$136,0),MATCH(O$2,input_tonnages_no_div!$C$1:$Q$1,0))*$O$6*$O$7*MCF</f>
        <v>0</v>
      </c>
      <c r="P139" s="30">
        <f t="shared" si="197"/>
        <v>0</v>
      </c>
      <c r="Q139" s="9">
        <f t="shared" si="198"/>
        <v>0</v>
      </c>
      <c r="R139" s="29">
        <f>INDEX(input_tonnages_no_div!$C$2:$Q$136,MATCH($A139,input_tonnages_no_div!$A$2:$A$136,0),MATCH(R$2,input_tonnages_no_div!$C$1:$Q$1,0))*$R$6*$R$7*MCF</f>
        <v>0</v>
      </c>
      <c r="S139" s="30">
        <f t="shared" si="199"/>
        <v>0</v>
      </c>
      <c r="T139" s="9">
        <f t="shared" si="200"/>
        <v>0</v>
      </c>
      <c r="U139" s="29">
        <f>INDEX(input_tonnages_no_div!$C$2:$Q$136,MATCH($A139,input_tonnages_no_div!$A$2:$A$136,0),MATCH(U$2,input_tonnages_no_div!$C$1:$Q$1,0))*$U$6*$U$7*MCF</f>
        <v>0</v>
      </c>
      <c r="V139" s="30">
        <f t="shared" si="201"/>
        <v>0</v>
      </c>
      <c r="W139" s="9">
        <f t="shared" si="202"/>
        <v>0</v>
      </c>
      <c r="X139" s="29">
        <f>INDEX(input_tonnages_no_div!$C$2:$Q$136,MATCH($A139,input_tonnages_no_div!$A$2:$A$136,0),MATCH(X$2,input_tonnages_no_div!$C$1:$Q$1,0))*$X$6*$X$7*MCF</f>
        <v>0</v>
      </c>
      <c r="Y139" s="30">
        <f t="shared" si="203"/>
        <v>0</v>
      </c>
      <c r="Z139" s="9">
        <f t="shared" si="204"/>
        <v>0</v>
      </c>
      <c r="AA139" s="29">
        <f>INDEX(input_tonnages_no_div!$C$2:$Q$136,MATCH($A139,input_tonnages_no_div!$A$2:$A$136,0),MATCH(AA$2,input_tonnages_no_div!$C$1:$Q$1,0))*$AA$6*$AA$7*MCF</f>
        <v>0</v>
      </c>
      <c r="AB139" s="30">
        <f t="shared" si="205"/>
        <v>0</v>
      </c>
      <c r="AC139" s="9">
        <f t="shared" si="206"/>
        <v>0</v>
      </c>
      <c r="AD139" s="29">
        <f>INDEX(input_tonnages_no_div!$C$2:$Q$136,MATCH($A139,input_tonnages_no_div!$A$2:$A$136,0),MATCH(AD$2,input_tonnages_no_div!$C$1:$Q$1,0))*$AD$6*$AD$7*MCF</f>
        <v>0</v>
      </c>
      <c r="AE139" s="30">
        <f t="shared" si="207"/>
        <v>0</v>
      </c>
      <c r="AF139" s="9">
        <f t="shared" si="208"/>
        <v>0</v>
      </c>
      <c r="AG139" s="29">
        <f>INDEX(input_tonnages_no_div!$C$2:$Q$136,MATCH($A139,input_tonnages_no_div!$A$2:$A$136,0),MATCH(AG$2,input_tonnages_no_div!$C$1:$Q$1,0))*$AG$6*$AG$7*MCF</f>
        <v>0</v>
      </c>
      <c r="AH139" s="30">
        <f t="shared" si="209"/>
        <v>0</v>
      </c>
      <c r="AI139" s="9">
        <f t="shared" si="210"/>
        <v>0</v>
      </c>
      <c r="AJ139" s="29">
        <f>INDEX(input_tonnages_no_div!$C$2:$Q$136,MATCH($A139,input_tonnages_no_div!$A$2:$A$136,0),MATCH(AJ$2,input_tonnages_no_div!$C$1:$Q$1,0))*$AJ$6*$AJ$7*MCF</f>
        <v>0</v>
      </c>
      <c r="AK139" s="30">
        <f t="shared" si="211"/>
        <v>0</v>
      </c>
      <c r="AL139" s="9">
        <f t="shared" si="212"/>
        <v>0</v>
      </c>
      <c r="AM139" s="29">
        <f>INDEX(input_tonnages_no_div!$C$2:$Q$136,MATCH($A139,input_tonnages_no_div!$A$2:$A$136,0),MATCH(AM$2,input_tonnages_no_div!$C$1:$Q$1,0))*$AM$6*$AM$7*MCF</f>
        <v>0</v>
      </c>
      <c r="AN139" s="30">
        <f t="shared" si="213"/>
        <v>0</v>
      </c>
      <c r="AO139" s="9">
        <f t="shared" si="214"/>
        <v>0</v>
      </c>
      <c r="AP139" s="29">
        <f>INDEX(input_tonnages_no_div!$C$2:$Q$136,MATCH($A139,input_tonnages_no_div!$A$2:$A$136,0),MATCH(AP$2,input_tonnages_no_div!$C$1:$Q$1,0))*$AP$6*$AP$7*MCF</f>
        <v>0</v>
      </c>
      <c r="AQ139" s="30">
        <f t="shared" si="215"/>
        <v>0</v>
      </c>
      <c r="AR139" s="9">
        <f t="shared" si="216"/>
        <v>0</v>
      </c>
    </row>
    <row r="140" spans="1:44" x14ac:dyDescent="0.25">
      <c r="A140" s="6">
        <f>'DONNÉES '!B169</f>
        <v>128</v>
      </c>
      <c r="B140" s="8">
        <f t="shared" si="188"/>
        <v>0</v>
      </c>
      <c r="C140" s="29">
        <f>INDEX(input_tonnages_no_div!$C$2:$Q$136,MATCH($A140,input_tonnages_no_div!$A$2:$A$136,0),MATCH(C$2,input_tonnages_no_div!$C$1:$Q$1,0))*$C$6*$C$7*MCF</f>
        <v>0</v>
      </c>
      <c r="D140" s="30">
        <f t="shared" si="189"/>
        <v>0</v>
      </c>
      <c r="E140" s="9">
        <f t="shared" si="190"/>
        <v>0</v>
      </c>
      <c r="F140" s="29">
        <f>INDEX(input_tonnages_no_div!$C$2:$Q$136,MATCH($A140,input_tonnages_no_div!$A$2:$A$136,0),MATCH(F$2,input_tonnages_no_div!$C$1:$Q$1,0))*$F$6*$F$7*MCF</f>
        <v>0</v>
      </c>
      <c r="G140" s="30">
        <f t="shared" si="191"/>
        <v>0</v>
      </c>
      <c r="H140" s="9">
        <f t="shared" si="192"/>
        <v>0</v>
      </c>
      <c r="I140" s="29">
        <f>INDEX(input_tonnages_no_div!$C$2:$Q$136,MATCH($A140,input_tonnages_no_div!$A$2:$A$136,0),MATCH(I$2,input_tonnages_no_div!$C$1:$Q$1,0))*$I$6*$I$7*MCF</f>
        <v>0</v>
      </c>
      <c r="J140" s="30">
        <f t="shared" si="193"/>
        <v>0</v>
      </c>
      <c r="K140" s="9">
        <f t="shared" si="194"/>
        <v>0</v>
      </c>
      <c r="L140" s="29">
        <f>INDEX(input_tonnages_no_div!$C$2:$Q$136,MATCH($A140,input_tonnages_no_div!$A$2:$A$136,0),MATCH(L$2,input_tonnages_no_div!$C$1:$Q$1,0))*$L$6*$L$7*MCF</f>
        <v>0</v>
      </c>
      <c r="M140" s="30">
        <f t="shared" si="195"/>
        <v>0</v>
      </c>
      <c r="N140" s="9">
        <f t="shared" si="196"/>
        <v>0</v>
      </c>
      <c r="O140" s="29">
        <f>INDEX(input_tonnages_no_div!$C$2:$Q$136,MATCH($A140,input_tonnages_no_div!$A$2:$A$136,0),MATCH(O$2,input_tonnages_no_div!$C$1:$Q$1,0))*$O$6*$O$7*MCF</f>
        <v>0</v>
      </c>
      <c r="P140" s="30">
        <f t="shared" si="197"/>
        <v>0</v>
      </c>
      <c r="Q140" s="9">
        <f t="shared" si="198"/>
        <v>0</v>
      </c>
      <c r="R140" s="29">
        <f>INDEX(input_tonnages_no_div!$C$2:$Q$136,MATCH($A140,input_tonnages_no_div!$A$2:$A$136,0),MATCH(R$2,input_tonnages_no_div!$C$1:$Q$1,0))*$R$6*$R$7*MCF</f>
        <v>0</v>
      </c>
      <c r="S140" s="30">
        <f t="shared" si="199"/>
        <v>0</v>
      </c>
      <c r="T140" s="9">
        <f t="shared" si="200"/>
        <v>0</v>
      </c>
      <c r="U140" s="29">
        <f>INDEX(input_tonnages_no_div!$C$2:$Q$136,MATCH($A140,input_tonnages_no_div!$A$2:$A$136,0),MATCH(U$2,input_tonnages_no_div!$C$1:$Q$1,0))*$U$6*$U$7*MCF</f>
        <v>0</v>
      </c>
      <c r="V140" s="30">
        <f t="shared" si="201"/>
        <v>0</v>
      </c>
      <c r="W140" s="9">
        <f t="shared" si="202"/>
        <v>0</v>
      </c>
      <c r="X140" s="29">
        <f>INDEX(input_tonnages_no_div!$C$2:$Q$136,MATCH($A140,input_tonnages_no_div!$A$2:$A$136,0),MATCH(X$2,input_tonnages_no_div!$C$1:$Q$1,0))*$X$6*$X$7*MCF</f>
        <v>0</v>
      </c>
      <c r="Y140" s="30">
        <f t="shared" si="203"/>
        <v>0</v>
      </c>
      <c r="Z140" s="9">
        <f t="shared" si="204"/>
        <v>0</v>
      </c>
      <c r="AA140" s="29">
        <f>INDEX(input_tonnages_no_div!$C$2:$Q$136,MATCH($A140,input_tonnages_no_div!$A$2:$A$136,0),MATCH(AA$2,input_tonnages_no_div!$C$1:$Q$1,0))*$AA$6*$AA$7*MCF</f>
        <v>0</v>
      </c>
      <c r="AB140" s="30">
        <f t="shared" si="205"/>
        <v>0</v>
      </c>
      <c r="AC140" s="9">
        <f t="shared" si="206"/>
        <v>0</v>
      </c>
      <c r="AD140" s="29">
        <f>INDEX(input_tonnages_no_div!$C$2:$Q$136,MATCH($A140,input_tonnages_no_div!$A$2:$A$136,0),MATCH(AD$2,input_tonnages_no_div!$C$1:$Q$1,0))*$AD$6*$AD$7*MCF</f>
        <v>0</v>
      </c>
      <c r="AE140" s="30">
        <f t="shared" si="207"/>
        <v>0</v>
      </c>
      <c r="AF140" s="9">
        <f t="shared" si="208"/>
        <v>0</v>
      </c>
      <c r="AG140" s="29">
        <f>INDEX(input_tonnages_no_div!$C$2:$Q$136,MATCH($A140,input_tonnages_no_div!$A$2:$A$136,0),MATCH(AG$2,input_tonnages_no_div!$C$1:$Q$1,0))*$AG$6*$AG$7*MCF</f>
        <v>0</v>
      </c>
      <c r="AH140" s="30">
        <f t="shared" si="209"/>
        <v>0</v>
      </c>
      <c r="AI140" s="9">
        <f t="shared" si="210"/>
        <v>0</v>
      </c>
      <c r="AJ140" s="29">
        <f>INDEX(input_tonnages_no_div!$C$2:$Q$136,MATCH($A140,input_tonnages_no_div!$A$2:$A$136,0),MATCH(AJ$2,input_tonnages_no_div!$C$1:$Q$1,0))*$AJ$6*$AJ$7*MCF</f>
        <v>0</v>
      </c>
      <c r="AK140" s="30">
        <f t="shared" si="211"/>
        <v>0</v>
      </c>
      <c r="AL140" s="9">
        <f t="shared" si="212"/>
        <v>0</v>
      </c>
      <c r="AM140" s="29">
        <f>INDEX(input_tonnages_no_div!$C$2:$Q$136,MATCH($A140,input_tonnages_no_div!$A$2:$A$136,0),MATCH(AM$2,input_tonnages_no_div!$C$1:$Q$1,0))*$AM$6*$AM$7*MCF</f>
        <v>0</v>
      </c>
      <c r="AN140" s="30">
        <f t="shared" si="213"/>
        <v>0</v>
      </c>
      <c r="AO140" s="9">
        <f t="shared" si="214"/>
        <v>0</v>
      </c>
      <c r="AP140" s="29">
        <f>INDEX(input_tonnages_no_div!$C$2:$Q$136,MATCH($A140,input_tonnages_no_div!$A$2:$A$136,0),MATCH(AP$2,input_tonnages_no_div!$C$1:$Q$1,0))*$AP$6*$AP$7*MCF</f>
        <v>0</v>
      </c>
      <c r="AQ140" s="30">
        <f t="shared" si="215"/>
        <v>0</v>
      </c>
      <c r="AR140" s="9">
        <f t="shared" si="216"/>
        <v>0</v>
      </c>
    </row>
    <row r="141" spans="1:44" x14ac:dyDescent="0.25">
      <c r="A141" s="33">
        <f>'DONNÉES '!B170</f>
        <v>129</v>
      </c>
      <c r="B141" s="8">
        <f t="shared" si="188"/>
        <v>0</v>
      </c>
      <c r="C141" s="29">
        <f>INDEX(input_tonnages_no_div!$C$2:$Q$136,MATCH($A141,input_tonnages_no_div!$A$2:$A$136,0),MATCH(C$2,input_tonnages_no_div!$C$1:$Q$1,0))*$C$6*$C$7*MCF</f>
        <v>0</v>
      </c>
      <c r="D141" s="30">
        <f>C141+(D140*D$5)</f>
        <v>0</v>
      </c>
      <c r="E141" s="9">
        <f t="shared" si="190"/>
        <v>0</v>
      </c>
      <c r="F141" s="29">
        <f>INDEX(input_tonnages_no_div!$C$2:$Q$136,MATCH($A141,input_tonnages_no_div!$A$2:$A$136,0),MATCH(F$2,input_tonnages_no_div!$C$1:$Q$1,0))*$F$6*$F$7*MCF</f>
        <v>0</v>
      </c>
      <c r="G141" s="30">
        <f t="shared" si="191"/>
        <v>0</v>
      </c>
      <c r="H141" s="9">
        <f t="shared" si="192"/>
        <v>0</v>
      </c>
      <c r="I141" s="29">
        <f>INDEX(input_tonnages_no_div!$C$2:$Q$136,MATCH($A141,input_tonnages_no_div!$A$2:$A$136,0),MATCH(I$2,input_tonnages_no_div!$C$1:$Q$1,0))*$I$6*$I$7*MCF</f>
        <v>0</v>
      </c>
      <c r="J141" s="30">
        <f t="shared" si="193"/>
        <v>0</v>
      </c>
      <c r="K141" s="9">
        <f t="shared" si="194"/>
        <v>0</v>
      </c>
      <c r="L141" s="29">
        <f>INDEX(input_tonnages_no_div!$C$2:$Q$136,MATCH($A141,input_tonnages_no_div!$A$2:$A$136,0),MATCH(L$2,input_tonnages_no_div!$C$1:$Q$1,0))*$L$6*$L$7*MCF</f>
        <v>0</v>
      </c>
      <c r="M141" s="30">
        <f t="shared" si="195"/>
        <v>0</v>
      </c>
      <c r="N141" s="9">
        <f t="shared" si="196"/>
        <v>0</v>
      </c>
      <c r="O141" s="29">
        <f>INDEX(input_tonnages_no_div!$C$2:$Q$136,MATCH($A141,input_tonnages_no_div!$A$2:$A$136,0),MATCH(O$2,input_tonnages_no_div!$C$1:$Q$1,0))*$O$6*$O$7*MCF</f>
        <v>0</v>
      </c>
      <c r="P141" s="30">
        <f t="shared" si="197"/>
        <v>0</v>
      </c>
      <c r="Q141" s="9">
        <f t="shared" si="198"/>
        <v>0</v>
      </c>
      <c r="R141" s="29">
        <f>INDEX(input_tonnages_no_div!$C$2:$Q$136,MATCH($A141,input_tonnages_no_div!$A$2:$A$136,0),MATCH(R$2,input_tonnages_no_div!$C$1:$Q$1,0))*$R$6*$R$7*MCF</f>
        <v>0</v>
      </c>
      <c r="S141" s="30">
        <f t="shared" si="199"/>
        <v>0</v>
      </c>
      <c r="T141" s="9">
        <f t="shared" si="200"/>
        <v>0</v>
      </c>
      <c r="U141" s="29">
        <f>INDEX(input_tonnages_no_div!$C$2:$Q$136,MATCH($A141,input_tonnages_no_div!$A$2:$A$136,0),MATCH(U$2,input_tonnages_no_div!$C$1:$Q$1,0))*$U$6*$U$7*MCF</f>
        <v>0</v>
      </c>
      <c r="V141" s="30">
        <f t="shared" si="201"/>
        <v>0</v>
      </c>
      <c r="W141" s="9">
        <f t="shared" si="202"/>
        <v>0</v>
      </c>
      <c r="X141" s="29">
        <f>INDEX(input_tonnages_no_div!$C$2:$Q$136,MATCH($A141,input_tonnages_no_div!$A$2:$A$136,0),MATCH(X$2,input_tonnages_no_div!$C$1:$Q$1,0))*$X$6*$X$7*MCF</f>
        <v>0</v>
      </c>
      <c r="Y141" s="30">
        <f t="shared" si="203"/>
        <v>0</v>
      </c>
      <c r="Z141" s="9">
        <f t="shared" si="204"/>
        <v>0</v>
      </c>
      <c r="AA141" s="29">
        <f>INDEX(input_tonnages_no_div!$C$2:$Q$136,MATCH($A141,input_tonnages_no_div!$A$2:$A$136,0),MATCH(AA$2,input_tonnages_no_div!$C$1:$Q$1,0))*$AA$6*$AA$7*MCF</f>
        <v>0</v>
      </c>
      <c r="AB141" s="30">
        <f t="shared" si="205"/>
        <v>0</v>
      </c>
      <c r="AC141" s="9">
        <f t="shared" si="206"/>
        <v>0</v>
      </c>
      <c r="AD141" s="29">
        <f>INDEX(input_tonnages_no_div!$C$2:$Q$136,MATCH($A141,input_tonnages_no_div!$A$2:$A$136,0),MATCH(AD$2,input_tonnages_no_div!$C$1:$Q$1,0))*$AD$6*$AD$7*MCF</f>
        <v>0</v>
      </c>
      <c r="AE141" s="30">
        <f t="shared" si="207"/>
        <v>0</v>
      </c>
      <c r="AF141" s="9">
        <f t="shared" si="208"/>
        <v>0</v>
      </c>
      <c r="AG141" s="29">
        <f>INDEX(input_tonnages_no_div!$C$2:$Q$136,MATCH($A141,input_tonnages_no_div!$A$2:$A$136,0),MATCH(AG$2,input_tonnages_no_div!$C$1:$Q$1,0))*$AG$6*$AG$7*MCF</f>
        <v>0</v>
      </c>
      <c r="AH141" s="30">
        <f t="shared" si="209"/>
        <v>0</v>
      </c>
      <c r="AI141" s="9">
        <f t="shared" si="210"/>
        <v>0</v>
      </c>
      <c r="AJ141" s="29">
        <f>INDEX(input_tonnages_no_div!$C$2:$Q$136,MATCH($A141,input_tonnages_no_div!$A$2:$A$136,0),MATCH(AJ$2,input_tonnages_no_div!$C$1:$Q$1,0))*$AJ$6*$AJ$7*MCF</f>
        <v>0</v>
      </c>
      <c r="AK141" s="30">
        <f t="shared" si="211"/>
        <v>0</v>
      </c>
      <c r="AL141" s="9">
        <f t="shared" si="212"/>
        <v>0</v>
      </c>
      <c r="AM141" s="29">
        <f>INDEX(input_tonnages_no_div!$C$2:$Q$136,MATCH($A141,input_tonnages_no_div!$A$2:$A$136,0),MATCH(AM$2,input_tonnages_no_div!$C$1:$Q$1,0))*$AM$6*$AM$7*MCF</f>
        <v>0</v>
      </c>
      <c r="AN141" s="30">
        <f t="shared" si="213"/>
        <v>0</v>
      </c>
      <c r="AO141" s="9">
        <f t="shared" si="214"/>
        <v>0</v>
      </c>
      <c r="AP141" s="29">
        <f>INDEX(input_tonnages_no_div!$C$2:$Q$136,MATCH($A141,input_tonnages_no_div!$A$2:$A$136,0),MATCH(AP$2,input_tonnages_no_div!$C$1:$Q$1,0))*$AP$6*$AP$7*MCF</f>
        <v>0</v>
      </c>
      <c r="AQ141" s="30">
        <f t="shared" si="215"/>
        <v>0</v>
      </c>
      <c r="AR141" s="9">
        <f t="shared" si="216"/>
        <v>0</v>
      </c>
    </row>
    <row r="142" spans="1:44" x14ac:dyDescent="0.25">
      <c r="A142" s="6">
        <f>'DONNÉES '!B171</f>
        <v>130</v>
      </c>
      <c r="B142" s="8">
        <f t="shared" ref="B142:B146" si="221">SUMIFS(C142:AR142,$C$11:$AR$11,$E$11)*CH4_C_ratio*default_F</f>
        <v>0</v>
      </c>
      <c r="C142" s="29">
        <f>INDEX(input_tonnages_no_div!$C$2:$Q$136,MATCH($A142,input_tonnages_no_div!$A$2:$A$136,0),MATCH(C$2,input_tonnages_no_div!$C$1:$Q$1,0))*$C$6*$C$7*MCF</f>
        <v>0</v>
      </c>
      <c r="D142" s="30">
        <f t="shared" ref="D142:D146" si="222">C142+(D141*D$5)</f>
        <v>0</v>
      </c>
      <c r="E142" s="9">
        <f t="shared" ref="E142:E146" si="223">D141*(1-E$5)</f>
        <v>0</v>
      </c>
      <c r="F142" s="29">
        <f>INDEX(input_tonnages_no_div!$C$2:$Q$136,MATCH($A142,input_tonnages_no_div!$A$2:$A$136,0),MATCH(F$2,input_tonnages_no_div!$C$1:$Q$1,0))*$F$6*$F$7*MCF</f>
        <v>0</v>
      </c>
      <c r="G142" s="30">
        <f t="shared" ref="G142:G146" si="224">F142+(G141*G$5)</f>
        <v>0</v>
      </c>
      <c r="H142" s="9">
        <f t="shared" ref="H142:H146" si="225">G141*(1-H$5)</f>
        <v>0</v>
      </c>
      <c r="I142" s="29">
        <f>INDEX(input_tonnages_no_div!$C$2:$Q$136,MATCH($A142,input_tonnages_no_div!$A$2:$A$136,0),MATCH(I$2,input_tonnages_no_div!$C$1:$Q$1,0))*$I$6*$I$7*MCF</f>
        <v>0</v>
      </c>
      <c r="J142" s="30">
        <f t="shared" ref="J142:J146" si="226">I142+(J141*J$5)</f>
        <v>0</v>
      </c>
      <c r="K142" s="9">
        <f t="shared" ref="K142:K146" si="227">J141*(1-K$5)</f>
        <v>0</v>
      </c>
      <c r="L142" s="29">
        <f>INDEX(input_tonnages_no_div!$C$2:$Q$136,MATCH($A142,input_tonnages_no_div!$A$2:$A$136,0),MATCH(L$2,input_tonnages_no_div!$C$1:$Q$1,0))*$L$6*$L$7*MCF</f>
        <v>0</v>
      </c>
      <c r="M142" s="30">
        <f t="shared" ref="M142:M146" si="228">L142+(M141*M$5)</f>
        <v>0</v>
      </c>
      <c r="N142" s="9">
        <f t="shared" ref="N142:N146" si="229">M141*(1-N$5)</f>
        <v>0</v>
      </c>
      <c r="O142" s="29">
        <f>INDEX(input_tonnages_no_div!$C$2:$Q$136,MATCH($A142,input_tonnages_no_div!$A$2:$A$136,0),MATCH(O$2,input_tonnages_no_div!$C$1:$Q$1,0))*$O$6*$O$7*MCF</f>
        <v>0</v>
      </c>
      <c r="P142" s="30">
        <f t="shared" ref="P142:P146" si="230">O142+(P141*P$5)</f>
        <v>0</v>
      </c>
      <c r="Q142" s="9">
        <f t="shared" ref="Q142:Q146" si="231">P141*(1-Q$5)</f>
        <v>0</v>
      </c>
      <c r="R142" s="29">
        <f>INDEX(input_tonnages_no_div!$C$2:$Q$136,MATCH($A142,input_tonnages_no_div!$A$2:$A$136,0),MATCH(R$2,input_tonnages_no_div!$C$1:$Q$1,0))*$R$6*$R$7*MCF</f>
        <v>0</v>
      </c>
      <c r="S142" s="30">
        <f t="shared" ref="S142:S146" si="232">R142+(S141*S$5)</f>
        <v>0</v>
      </c>
      <c r="T142" s="9">
        <f t="shared" ref="T142:T146" si="233">S141*(1-T$5)</f>
        <v>0</v>
      </c>
      <c r="U142" s="29">
        <f>INDEX(input_tonnages_no_div!$C$2:$Q$136,MATCH($A142,input_tonnages_no_div!$A$2:$A$136,0),MATCH(U$2,input_tonnages_no_div!$C$1:$Q$1,0))*$U$6*$U$7*MCF</f>
        <v>0</v>
      </c>
      <c r="V142" s="30">
        <f t="shared" ref="V142:V146" si="234">U142+(V141*V$5)</f>
        <v>0</v>
      </c>
      <c r="W142" s="9">
        <f t="shared" ref="W142:W146" si="235">V141*(1-W$5)</f>
        <v>0</v>
      </c>
      <c r="X142" s="29">
        <f>INDEX(input_tonnages_no_div!$C$2:$Q$136,MATCH($A142,input_tonnages_no_div!$A$2:$A$136,0),MATCH(X$2,input_tonnages_no_div!$C$1:$Q$1,0))*$X$6*$X$7*MCF</f>
        <v>0</v>
      </c>
      <c r="Y142" s="30">
        <f t="shared" ref="Y142:Y146" si="236">X142+(Y141*Y$5)</f>
        <v>0</v>
      </c>
      <c r="Z142" s="9">
        <f t="shared" ref="Z142:Z146" si="237">Y141*(1-Z$5)</f>
        <v>0</v>
      </c>
      <c r="AA142" s="29">
        <f>INDEX(input_tonnages_no_div!$C$2:$Q$136,MATCH($A142,input_tonnages_no_div!$A$2:$A$136,0),MATCH(AA$2,input_tonnages_no_div!$C$1:$Q$1,0))*$AA$6*$AA$7*MCF</f>
        <v>0</v>
      </c>
      <c r="AB142" s="30">
        <f t="shared" ref="AB142:AB146" si="238">AA142+(AB141*AB$5)</f>
        <v>0</v>
      </c>
      <c r="AC142" s="9">
        <f t="shared" ref="AC142:AC146" si="239">AB141*(1-AC$5)</f>
        <v>0</v>
      </c>
      <c r="AD142" s="29">
        <f>INDEX(input_tonnages_no_div!$C$2:$Q$136,MATCH($A142,input_tonnages_no_div!$A$2:$A$136,0),MATCH(AD$2,input_tonnages_no_div!$C$1:$Q$1,0))*$AD$6*$AD$7*MCF</f>
        <v>0</v>
      </c>
      <c r="AE142" s="30">
        <f t="shared" ref="AE142:AE146" si="240">AD142+(AE141*AE$5)</f>
        <v>0</v>
      </c>
      <c r="AF142" s="9">
        <f t="shared" ref="AF142:AF146" si="241">AE141*(1-AF$5)</f>
        <v>0</v>
      </c>
      <c r="AG142" s="29">
        <f>INDEX(input_tonnages_no_div!$C$2:$Q$136,MATCH($A142,input_tonnages_no_div!$A$2:$A$136,0),MATCH(AG$2,input_tonnages_no_div!$C$1:$Q$1,0))*$AG$6*$AG$7*MCF</f>
        <v>0</v>
      </c>
      <c r="AH142" s="30">
        <f t="shared" ref="AH142:AH146" si="242">AG142+(AH141*AH$5)</f>
        <v>0</v>
      </c>
      <c r="AI142" s="9">
        <f t="shared" ref="AI142:AI146" si="243">AH141*(1-AI$5)</f>
        <v>0</v>
      </c>
      <c r="AJ142" s="29">
        <f>INDEX(input_tonnages_no_div!$C$2:$Q$136,MATCH($A142,input_tonnages_no_div!$A$2:$A$136,0),MATCH(AJ$2,input_tonnages_no_div!$C$1:$Q$1,0))*$AJ$6*$AJ$7*MCF</f>
        <v>0</v>
      </c>
      <c r="AK142" s="30">
        <f t="shared" ref="AK142:AK146" si="244">AJ142+(AK141*AK$5)</f>
        <v>0</v>
      </c>
      <c r="AL142" s="9">
        <f t="shared" ref="AL142:AL146" si="245">AK141*(1-AL$5)</f>
        <v>0</v>
      </c>
      <c r="AM142" s="29">
        <f>INDEX(input_tonnages_no_div!$C$2:$Q$136,MATCH($A142,input_tonnages_no_div!$A$2:$A$136,0),MATCH(AM$2,input_tonnages_no_div!$C$1:$Q$1,0))*$AM$6*$AM$7*MCF</f>
        <v>0</v>
      </c>
      <c r="AN142" s="30">
        <f t="shared" ref="AN142:AN146" si="246">AM142+(AN141*AN$5)</f>
        <v>0</v>
      </c>
      <c r="AO142" s="9">
        <f t="shared" ref="AO142:AO146" si="247">AN141*(1-AO$5)</f>
        <v>0</v>
      </c>
      <c r="AP142" s="29">
        <f>INDEX(input_tonnages_no_div!$C$2:$Q$136,MATCH($A142,input_tonnages_no_div!$A$2:$A$136,0),MATCH(AP$2,input_tonnages_no_div!$C$1:$Q$1,0))*$AP$6*$AP$7*MCF</f>
        <v>0</v>
      </c>
      <c r="AQ142" s="30">
        <f t="shared" ref="AQ142:AQ146" si="248">AP142+(AQ141*AQ$5)</f>
        <v>0</v>
      </c>
      <c r="AR142" s="9">
        <f t="shared" ref="AR142:AR146" si="249">AQ141*(1-AR$5)</f>
        <v>0</v>
      </c>
    </row>
    <row r="143" spans="1:44" x14ac:dyDescent="0.25">
      <c r="A143" s="6">
        <f>'DONNÉES '!B172</f>
        <v>131</v>
      </c>
      <c r="B143" s="8">
        <f t="shared" si="221"/>
        <v>0</v>
      </c>
      <c r="C143" s="29">
        <f>INDEX(input_tonnages_no_div!$C$2:$Q$136,MATCH($A143,input_tonnages_no_div!$A$2:$A$136,0),MATCH(C$2,input_tonnages_no_div!$C$1:$Q$1,0))*$C$6*$C$7*MCF</f>
        <v>0</v>
      </c>
      <c r="D143" s="30">
        <f t="shared" si="222"/>
        <v>0</v>
      </c>
      <c r="E143" s="9">
        <f t="shared" si="223"/>
        <v>0</v>
      </c>
      <c r="F143" s="29">
        <f>INDEX(input_tonnages_no_div!$C$2:$Q$136,MATCH($A143,input_tonnages_no_div!$A$2:$A$136,0),MATCH(F$2,input_tonnages_no_div!$C$1:$Q$1,0))*$F$6*$F$7*MCF</f>
        <v>0</v>
      </c>
      <c r="G143" s="30">
        <f t="shared" si="224"/>
        <v>0</v>
      </c>
      <c r="H143" s="9">
        <f t="shared" si="225"/>
        <v>0</v>
      </c>
      <c r="I143" s="29">
        <f>INDEX(input_tonnages_no_div!$C$2:$Q$136,MATCH($A143,input_tonnages_no_div!$A$2:$A$136,0),MATCH(I$2,input_tonnages_no_div!$C$1:$Q$1,0))*$I$6*$I$7*MCF</f>
        <v>0</v>
      </c>
      <c r="J143" s="30">
        <f t="shared" si="226"/>
        <v>0</v>
      </c>
      <c r="K143" s="9">
        <f t="shared" si="227"/>
        <v>0</v>
      </c>
      <c r="L143" s="29">
        <f>INDEX(input_tonnages_no_div!$C$2:$Q$136,MATCH($A143,input_tonnages_no_div!$A$2:$A$136,0),MATCH(L$2,input_tonnages_no_div!$C$1:$Q$1,0))*$L$6*$L$7*MCF</f>
        <v>0</v>
      </c>
      <c r="M143" s="30">
        <f t="shared" si="228"/>
        <v>0</v>
      </c>
      <c r="N143" s="9">
        <f t="shared" si="229"/>
        <v>0</v>
      </c>
      <c r="O143" s="29">
        <f>INDEX(input_tonnages_no_div!$C$2:$Q$136,MATCH($A143,input_tonnages_no_div!$A$2:$A$136,0),MATCH(O$2,input_tonnages_no_div!$C$1:$Q$1,0))*$O$6*$O$7*MCF</f>
        <v>0</v>
      </c>
      <c r="P143" s="30">
        <f t="shared" si="230"/>
        <v>0</v>
      </c>
      <c r="Q143" s="9">
        <f t="shared" si="231"/>
        <v>0</v>
      </c>
      <c r="R143" s="29">
        <f>INDEX(input_tonnages_no_div!$C$2:$Q$136,MATCH($A143,input_tonnages_no_div!$A$2:$A$136,0),MATCH(R$2,input_tonnages_no_div!$C$1:$Q$1,0))*$R$6*$R$7*MCF</f>
        <v>0</v>
      </c>
      <c r="S143" s="30">
        <f t="shared" si="232"/>
        <v>0</v>
      </c>
      <c r="T143" s="9">
        <f t="shared" si="233"/>
        <v>0</v>
      </c>
      <c r="U143" s="29">
        <f>INDEX(input_tonnages_no_div!$C$2:$Q$136,MATCH($A143,input_tonnages_no_div!$A$2:$A$136,0),MATCH(U$2,input_tonnages_no_div!$C$1:$Q$1,0))*$U$6*$U$7*MCF</f>
        <v>0</v>
      </c>
      <c r="V143" s="30">
        <f t="shared" si="234"/>
        <v>0</v>
      </c>
      <c r="W143" s="9">
        <f t="shared" si="235"/>
        <v>0</v>
      </c>
      <c r="X143" s="29">
        <f>INDEX(input_tonnages_no_div!$C$2:$Q$136,MATCH($A143,input_tonnages_no_div!$A$2:$A$136,0),MATCH(X$2,input_tonnages_no_div!$C$1:$Q$1,0))*$X$6*$X$7*MCF</f>
        <v>0</v>
      </c>
      <c r="Y143" s="30">
        <f t="shared" si="236"/>
        <v>0</v>
      </c>
      <c r="Z143" s="9">
        <f t="shared" si="237"/>
        <v>0</v>
      </c>
      <c r="AA143" s="29">
        <f>INDEX(input_tonnages_no_div!$C$2:$Q$136,MATCH($A143,input_tonnages_no_div!$A$2:$A$136,0),MATCH(AA$2,input_tonnages_no_div!$C$1:$Q$1,0))*$AA$6*$AA$7*MCF</f>
        <v>0</v>
      </c>
      <c r="AB143" s="30">
        <f t="shared" si="238"/>
        <v>0</v>
      </c>
      <c r="AC143" s="9">
        <f t="shared" si="239"/>
        <v>0</v>
      </c>
      <c r="AD143" s="29">
        <f>INDEX(input_tonnages_no_div!$C$2:$Q$136,MATCH($A143,input_tonnages_no_div!$A$2:$A$136,0),MATCH(AD$2,input_tonnages_no_div!$C$1:$Q$1,0))*$AD$6*$AD$7*MCF</f>
        <v>0</v>
      </c>
      <c r="AE143" s="30">
        <f t="shared" si="240"/>
        <v>0</v>
      </c>
      <c r="AF143" s="9">
        <f t="shared" si="241"/>
        <v>0</v>
      </c>
      <c r="AG143" s="29">
        <f>INDEX(input_tonnages_no_div!$C$2:$Q$136,MATCH($A143,input_tonnages_no_div!$A$2:$A$136,0),MATCH(AG$2,input_tonnages_no_div!$C$1:$Q$1,0))*$AG$6*$AG$7*MCF</f>
        <v>0</v>
      </c>
      <c r="AH143" s="30">
        <f t="shared" si="242"/>
        <v>0</v>
      </c>
      <c r="AI143" s="9">
        <f t="shared" si="243"/>
        <v>0</v>
      </c>
      <c r="AJ143" s="29">
        <f>INDEX(input_tonnages_no_div!$C$2:$Q$136,MATCH($A143,input_tonnages_no_div!$A$2:$A$136,0),MATCH(AJ$2,input_tonnages_no_div!$C$1:$Q$1,0))*$AJ$6*$AJ$7*MCF</f>
        <v>0</v>
      </c>
      <c r="AK143" s="30">
        <f t="shared" si="244"/>
        <v>0</v>
      </c>
      <c r="AL143" s="9">
        <f t="shared" si="245"/>
        <v>0</v>
      </c>
      <c r="AM143" s="29">
        <f>INDEX(input_tonnages_no_div!$C$2:$Q$136,MATCH($A143,input_tonnages_no_div!$A$2:$A$136,0),MATCH(AM$2,input_tonnages_no_div!$C$1:$Q$1,0))*$AM$6*$AM$7*MCF</f>
        <v>0</v>
      </c>
      <c r="AN143" s="30">
        <f t="shared" si="246"/>
        <v>0</v>
      </c>
      <c r="AO143" s="9">
        <f t="shared" si="247"/>
        <v>0</v>
      </c>
      <c r="AP143" s="29">
        <f>INDEX(input_tonnages_no_div!$C$2:$Q$136,MATCH($A143,input_tonnages_no_div!$A$2:$A$136,0),MATCH(AP$2,input_tonnages_no_div!$C$1:$Q$1,0))*$AP$6*$AP$7*MCF</f>
        <v>0</v>
      </c>
      <c r="AQ143" s="30">
        <f t="shared" si="248"/>
        <v>0</v>
      </c>
      <c r="AR143" s="9">
        <f t="shared" si="249"/>
        <v>0</v>
      </c>
    </row>
    <row r="144" spans="1:44" x14ac:dyDescent="0.25">
      <c r="A144" s="6">
        <f>'DONNÉES '!B173</f>
        <v>132</v>
      </c>
      <c r="B144" s="8">
        <f t="shared" si="221"/>
        <v>0</v>
      </c>
      <c r="C144" s="29">
        <f>INDEX(input_tonnages_no_div!$C$2:$Q$136,MATCH($A144,input_tonnages_no_div!$A$2:$A$136,0),MATCH(C$2,input_tonnages_no_div!$C$1:$Q$1,0))*$C$6*$C$7*MCF</f>
        <v>0</v>
      </c>
      <c r="D144" s="30">
        <f t="shared" si="222"/>
        <v>0</v>
      </c>
      <c r="E144" s="9">
        <f t="shared" si="223"/>
        <v>0</v>
      </c>
      <c r="F144" s="29">
        <f>INDEX(input_tonnages_no_div!$C$2:$Q$136,MATCH($A144,input_tonnages_no_div!$A$2:$A$136,0),MATCH(F$2,input_tonnages_no_div!$C$1:$Q$1,0))*$F$6*$F$7*MCF</f>
        <v>0</v>
      </c>
      <c r="G144" s="30">
        <f t="shared" si="224"/>
        <v>0</v>
      </c>
      <c r="H144" s="9">
        <f t="shared" si="225"/>
        <v>0</v>
      </c>
      <c r="I144" s="29">
        <f>INDEX(input_tonnages_no_div!$C$2:$Q$136,MATCH($A144,input_tonnages_no_div!$A$2:$A$136,0),MATCH(I$2,input_tonnages_no_div!$C$1:$Q$1,0))*$I$6*$I$7*MCF</f>
        <v>0</v>
      </c>
      <c r="J144" s="30">
        <f t="shared" si="226"/>
        <v>0</v>
      </c>
      <c r="K144" s="9">
        <f t="shared" si="227"/>
        <v>0</v>
      </c>
      <c r="L144" s="29">
        <f>INDEX(input_tonnages_no_div!$C$2:$Q$136,MATCH($A144,input_tonnages_no_div!$A$2:$A$136,0),MATCH(L$2,input_tonnages_no_div!$C$1:$Q$1,0))*$L$6*$L$7*MCF</f>
        <v>0</v>
      </c>
      <c r="M144" s="30">
        <f t="shared" si="228"/>
        <v>0</v>
      </c>
      <c r="N144" s="9">
        <f t="shared" si="229"/>
        <v>0</v>
      </c>
      <c r="O144" s="29">
        <f>INDEX(input_tonnages_no_div!$C$2:$Q$136,MATCH($A144,input_tonnages_no_div!$A$2:$A$136,0),MATCH(O$2,input_tonnages_no_div!$C$1:$Q$1,0))*$O$6*$O$7*MCF</f>
        <v>0</v>
      </c>
      <c r="P144" s="30">
        <f t="shared" si="230"/>
        <v>0</v>
      </c>
      <c r="Q144" s="9">
        <f t="shared" si="231"/>
        <v>0</v>
      </c>
      <c r="R144" s="29">
        <f>INDEX(input_tonnages_no_div!$C$2:$Q$136,MATCH($A144,input_tonnages_no_div!$A$2:$A$136,0),MATCH(R$2,input_tonnages_no_div!$C$1:$Q$1,0))*$R$6*$R$7*MCF</f>
        <v>0</v>
      </c>
      <c r="S144" s="30">
        <f t="shared" si="232"/>
        <v>0</v>
      </c>
      <c r="T144" s="9">
        <f t="shared" si="233"/>
        <v>0</v>
      </c>
      <c r="U144" s="29">
        <f>INDEX(input_tonnages_no_div!$C$2:$Q$136,MATCH($A144,input_tonnages_no_div!$A$2:$A$136,0),MATCH(U$2,input_tonnages_no_div!$C$1:$Q$1,0))*$U$6*$U$7*MCF</f>
        <v>0</v>
      </c>
      <c r="V144" s="30">
        <f t="shared" si="234"/>
        <v>0</v>
      </c>
      <c r="W144" s="9">
        <f t="shared" si="235"/>
        <v>0</v>
      </c>
      <c r="X144" s="29">
        <f>INDEX(input_tonnages_no_div!$C$2:$Q$136,MATCH($A144,input_tonnages_no_div!$A$2:$A$136,0),MATCH(X$2,input_tonnages_no_div!$C$1:$Q$1,0))*$X$6*$X$7*MCF</f>
        <v>0</v>
      </c>
      <c r="Y144" s="30">
        <f t="shared" si="236"/>
        <v>0</v>
      </c>
      <c r="Z144" s="9">
        <f t="shared" si="237"/>
        <v>0</v>
      </c>
      <c r="AA144" s="29">
        <f>INDEX(input_tonnages_no_div!$C$2:$Q$136,MATCH($A144,input_tonnages_no_div!$A$2:$A$136,0),MATCH(AA$2,input_tonnages_no_div!$C$1:$Q$1,0))*$AA$6*$AA$7*MCF</f>
        <v>0</v>
      </c>
      <c r="AB144" s="30">
        <f t="shared" si="238"/>
        <v>0</v>
      </c>
      <c r="AC144" s="9">
        <f t="shared" si="239"/>
        <v>0</v>
      </c>
      <c r="AD144" s="29">
        <f>INDEX(input_tonnages_no_div!$C$2:$Q$136,MATCH($A144,input_tonnages_no_div!$A$2:$A$136,0),MATCH(AD$2,input_tonnages_no_div!$C$1:$Q$1,0))*$AD$6*$AD$7*MCF</f>
        <v>0</v>
      </c>
      <c r="AE144" s="30">
        <f t="shared" si="240"/>
        <v>0</v>
      </c>
      <c r="AF144" s="9">
        <f t="shared" si="241"/>
        <v>0</v>
      </c>
      <c r="AG144" s="29">
        <f>INDEX(input_tonnages_no_div!$C$2:$Q$136,MATCH($A144,input_tonnages_no_div!$A$2:$A$136,0),MATCH(AG$2,input_tonnages_no_div!$C$1:$Q$1,0))*$AG$6*$AG$7*MCF</f>
        <v>0</v>
      </c>
      <c r="AH144" s="30">
        <f t="shared" si="242"/>
        <v>0</v>
      </c>
      <c r="AI144" s="9">
        <f t="shared" si="243"/>
        <v>0</v>
      </c>
      <c r="AJ144" s="29">
        <f>INDEX(input_tonnages_no_div!$C$2:$Q$136,MATCH($A144,input_tonnages_no_div!$A$2:$A$136,0),MATCH(AJ$2,input_tonnages_no_div!$C$1:$Q$1,0))*$AJ$6*$AJ$7*MCF</f>
        <v>0</v>
      </c>
      <c r="AK144" s="30">
        <f t="shared" si="244"/>
        <v>0</v>
      </c>
      <c r="AL144" s="9">
        <f t="shared" si="245"/>
        <v>0</v>
      </c>
      <c r="AM144" s="29">
        <f>INDEX(input_tonnages_no_div!$C$2:$Q$136,MATCH($A144,input_tonnages_no_div!$A$2:$A$136,0),MATCH(AM$2,input_tonnages_no_div!$C$1:$Q$1,0))*$AM$6*$AM$7*MCF</f>
        <v>0</v>
      </c>
      <c r="AN144" s="30">
        <f t="shared" si="246"/>
        <v>0</v>
      </c>
      <c r="AO144" s="9">
        <f t="shared" si="247"/>
        <v>0</v>
      </c>
      <c r="AP144" s="29">
        <f>INDEX(input_tonnages_no_div!$C$2:$Q$136,MATCH($A144,input_tonnages_no_div!$A$2:$A$136,0),MATCH(AP$2,input_tonnages_no_div!$C$1:$Q$1,0))*$AP$6*$AP$7*MCF</f>
        <v>0</v>
      </c>
      <c r="AQ144" s="30">
        <f t="shared" si="248"/>
        <v>0</v>
      </c>
      <c r="AR144" s="9">
        <f t="shared" si="249"/>
        <v>0</v>
      </c>
    </row>
    <row r="145" spans="1:44" x14ac:dyDescent="0.25">
      <c r="A145" s="6">
        <f>'DONNÉES '!B174</f>
        <v>133</v>
      </c>
      <c r="B145" s="8">
        <f t="shared" si="221"/>
        <v>0</v>
      </c>
      <c r="C145" s="29">
        <f>INDEX(input_tonnages_no_div!$C$2:$Q$136,MATCH($A145,input_tonnages_no_div!$A$2:$A$136,0),MATCH(C$2,input_tonnages_no_div!$C$1:$Q$1,0))*$C$6*$C$7*MCF</f>
        <v>0</v>
      </c>
      <c r="D145" s="30">
        <f t="shared" si="222"/>
        <v>0</v>
      </c>
      <c r="E145" s="9">
        <f t="shared" si="223"/>
        <v>0</v>
      </c>
      <c r="F145" s="29">
        <f>INDEX(input_tonnages_no_div!$C$2:$Q$136,MATCH($A145,input_tonnages_no_div!$A$2:$A$136,0),MATCH(F$2,input_tonnages_no_div!$C$1:$Q$1,0))*$F$6*$F$7*MCF</f>
        <v>0</v>
      </c>
      <c r="G145" s="30">
        <f t="shared" si="224"/>
        <v>0</v>
      </c>
      <c r="H145" s="9">
        <f t="shared" si="225"/>
        <v>0</v>
      </c>
      <c r="I145" s="29">
        <f>INDEX(input_tonnages_no_div!$C$2:$Q$136,MATCH($A145,input_tonnages_no_div!$A$2:$A$136,0),MATCH(I$2,input_tonnages_no_div!$C$1:$Q$1,0))*$I$6*$I$7*MCF</f>
        <v>0</v>
      </c>
      <c r="J145" s="30">
        <f t="shared" si="226"/>
        <v>0</v>
      </c>
      <c r="K145" s="9">
        <f t="shared" si="227"/>
        <v>0</v>
      </c>
      <c r="L145" s="29">
        <f>INDEX(input_tonnages_no_div!$C$2:$Q$136,MATCH($A145,input_tonnages_no_div!$A$2:$A$136,0),MATCH(L$2,input_tonnages_no_div!$C$1:$Q$1,0))*$L$6*$L$7*MCF</f>
        <v>0</v>
      </c>
      <c r="M145" s="30">
        <f t="shared" si="228"/>
        <v>0</v>
      </c>
      <c r="N145" s="9">
        <f t="shared" si="229"/>
        <v>0</v>
      </c>
      <c r="O145" s="29">
        <f>INDEX(input_tonnages_no_div!$C$2:$Q$136,MATCH($A145,input_tonnages_no_div!$A$2:$A$136,0),MATCH(O$2,input_tonnages_no_div!$C$1:$Q$1,0))*$O$6*$O$7*MCF</f>
        <v>0</v>
      </c>
      <c r="P145" s="30">
        <f t="shared" si="230"/>
        <v>0</v>
      </c>
      <c r="Q145" s="9">
        <f t="shared" si="231"/>
        <v>0</v>
      </c>
      <c r="R145" s="29">
        <f>INDEX(input_tonnages_no_div!$C$2:$Q$136,MATCH($A145,input_tonnages_no_div!$A$2:$A$136,0),MATCH(R$2,input_tonnages_no_div!$C$1:$Q$1,0))*$R$6*$R$7*MCF</f>
        <v>0</v>
      </c>
      <c r="S145" s="30">
        <f t="shared" si="232"/>
        <v>0</v>
      </c>
      <c r="T145" s="9">
        <f t="shared" si="233"/>
        <v>0</v>
      </c>
      <c r="U145" s="29">
        <f>INDEX(input_tonnages_no_div!$C$2:$Q$136,MATCH($A145,input_tonnages_no_div!$A$2:$A$136,0),MATCH(U$2,input_tonnages_no_div!$C$1:$Q$1,0))*$U$6*$U$7*MCF</f>
        <v>0</v>
      </c>
      <c r="V145" s="30">
        <f t="shared" si="234"/>
        <v>0</v>
      </c>
      <c r="W145" s="9">
        <f t="shared" si="235"/>
        <v>0</v>
      </c>
      <c r="X145" s="29">
        <f>INDEX(input_tonnages_no_div!$C$2:$Q$136,MATCH($A145,input_tonnages_no_div!$A$2:$A$136,0),MATCH(X$2,input_tonnages_no_div!$C$1:$Q$1,0))*$X$6*$X$7*MCF</f>
        <v>0</v>
      </c>
      <c r="Y145" s="30">
        <f t="shared" si="236"/>
        <v>0</v>
      </c>
      <c r="Z145" s="9">
        <f t="shared" si="237"/>
        <v>0</v>
      </c>
      <c r="AA145" s="29">
        <f>INDEX(input_tonnages_no_div!$C$2:$Q$136,MATCH($A145,input_tonnages_no_div!$A$2:$A$136,0),MATCH(AA$2,input_tonnages_no_div!$C$1:$Q$1,0))*$AA$6*$AA$7*MCF</f>
        <v>0</v>
      </c>
      <c r="AB145" s="30">
        <f t="shared" si="238"/>
        <v>0</v>
      </c>
      <c r="AC145" s="9">
        <f t="shared" si="239"/>
        <v>0</v>
      </c>
      <c r="AD145" s="29">
        <f>INDEX(input_tonnages_no_div!$C$2:$Q$136,MATCH($A145,input_tonnages_no_div!$A$2:$A$136,0),MATCH(AD$2,input_tonnages_no_div!$C$1:$Q$1,0))*$AD$6*$AD$7*MCF</f>
        <v>0</v>
      </c>
      <c r="AE145" s="30">
        <f t="shared" si="240"/>
        <v>0</v>
      </c>
      <c r="AF145" s="9">
        <f t="shared" si="241"/>
        <v>0</v>
      </c>
      <c r="AG145" s="29">
        <f>INDEX(input_tonnages_no_div!$C$2:$Q$136,MATCH($A145,input_tonnages_no_div!$A$2:$A$136,0),MATCH(AG$2,input_tonnages_no_div!$C$1:$Q$1,0))*$AG$6*$AG$7*MCF</f>
        <v>0</v>
      </c>
      <c r="AH145" s="30">
        <f t="shared" si="242"/>
        <v>0</v>
      </c>
      <c r="AI145" s="9">
        <f t="shared" si="243"/>
        <v>0</v>
      </c>
      <c r="AJ145" s="29">
        <f>INDEX(input_tonnages_no_div!$C$2:$Q$136,MATCH($A145,input_tonnages_no_div!$A$2:$A$136,0),MATCH(AJ$2,input_tonnages_no_div!$C$1:$Q$1,0))*$AJ$6*$AJ$7*MCF</f>
        <v>0</v>
      </c>
      <c r="AK145" s="30">
        <f t="shared" si="244"/>
        <v>0</v>
      </c>
      <c r="AL145" s="9">
        <f t="shared" si="245"/>
        <v>0</v>
      </c>
      <c r="AM145" s="29">
        <f>INDEX(input_tonnages_no_div!$C$2:$Q$136,MATCH($A145,input_tonnages_no_div!$A$2:$A$136,0),MATCH(AM$2,input_tonnages_no_div!$C$1:$Q$1,0))*$AM$6*$AM$7*MCF</f>
        <v>0</v>
      </c>
      <c r="AN145" s="30">
        <f t="shared" si="246"/>
        <v>0</v>
      </c>
      <c r="AO145" s="9">
        <f t="shared" si="247"/>
        <v>0</v>
      </c>
      <c r="AP145" s="29">
        <f>INDEX(input_tonnages_no_div!$C$2:$Q$136,MATCH($A145,input_tonnages_no_div!$A$2:$A$136,0),MATCH(AP$2,input_tonnages_no_div!$C$1:$Q$1,0))*$AP$6*$AP$7*MCF</f>
        <v>0</v>
      </c>
      <c r="AQ145" s="30">
        <f t="shared" si="248"/>
        <v>0</v>
      </c>
      <c r="AR145" s="9">
        <f t="shared" si="249"/>
        <v>0</v>
      </c>
    </row>
    <row r="146" spans="1:44" x14ac:dyDescent="0.25">
      <c r="A146" s="6">
        <f>'DONNÉES '!B175</f>
        <v>134</v>
      </c>
      <c r="B146" s="8">
        <f t="shared" si="221"/>
        <v>0</v>
      </c>
      <c r="C146" s="29">
        <f>INDEX(input_tonnages_no_div!$C$2:$Q$136,MATCH($A146,input_tonnages_no_div!$A$2:$A$136,0),MATCH(C$2,input_tonnages_no_div!$C$1:$Q$1,0))*$C$6*$C$7*MCF</f>
        <v>0</v>
      </c>
      <c r="D146" s="30">
        <f t="shared" si="222"/>
        <v>0</v>
      </c>
      <c r="E146" s="9">
        <f t="shared" si="223"/>
        <v>0</v>
      </c>
      <c r="F146" s="29">
        <f>INDEX(input_tonnages_no_div!$C$2:$Q$136,MATCH($A146,input_tonnages_no_div!$A$2:$A$136,0),MATCH(F$2,input_tonnages_no_div!$C$1:$Q$1,0))*$F$6*$F$7*MCF</f>
        <v>0</v>
      </c>
      <c r="G146" s="30">
        <f t="shared" si="224"/>
        <v>0</v>
      </c>
      <c r="H146" s="9">
        <f t="shared" si="225"/>
        <v>0</v>
      </c>
      <c r="I146" s="29">
        <f>INDEX(input_tonnages_no_div!$C$2:$Q$136,MATCH($A146,input_tonnages_no_div!$A$2:$A$136,0),MATCH(I$2,input_tonnages_no_div!$C$1:$Q$1,0))*$I$6*$I$7*MCF</f>
        <v>0</v>
      </c>
      <c r="J146" s="30">
        <f t="shared" si="226"/>
        <v>0</v>
      </c>
      <c r="K146" s="9">
        <f t="shared" si="227"/>
        <v>0</v>
      </c>
      <c r="L146" s="29">
        <f>INDEX(input_tonnages_no_div!$C$2:$Q$136,MATCH($A146,input_tonnages_no_div!$A$2:$A$136,0),MATCH(L$2,input_tonnages_no_div!$C$1:$Q$1,0))*$L$6*$L$7*MCF</f>
        <v>0</v>
      </c>
      <c r="M146" s="30">
        <f t="shared" si="228"/>
        <v>0</v>
      </c>
      <c r="N146" s="9">
        <f t="shared" si="229"/>
        <v>0</v>
      </c>
      <c r="O146" s="29">
        <f>INDEX(input_tonnages_no_div!$C$2:$Q$136,MATCH($A146,input_tonnages_no_div!$A$2:$A$136,0),MATCH(O$2,input_tonnages_no_div!$C$1:$Q$1,0))*$O$6*$O$7*MCF</f>
        <v>0</v>
      </c>
      <c r="P146" s="30">
        <f t="shared" si="230"/>
        <v>0</v>
      </c>
      <c r="Q146" s="9">
        <f t="shared" si="231"/>
        <v>0</v>
      </c>
      <c r="R146" s="29">
        <f>INDEX(input_tonnages_no_div!$C$2:$Q$136,MATCH($A146,input_tonnages_no_div!$A$2:$A$136,0),MATCH(R$2,input_tonnages_no_div!$C$1:$Q$1,0))*$R$6*$R$7*MCF</f>
        <v>0</v>
      </c>
      <c r="S146" s="30">
        <f t="shared" si="232"/>
        <v>0</v>
      </c>
      <c r="T146" s="9">
        <f t="shared" si="233"/>
        <v>0</v>
      </c>
      <c r="U146" s="29">
        <f>INDEX(input_tonnages_no_div!$C$2:$Q$136,MATCH($A146,input_tonnages_no_div!$A$2:$A$136,0),MATCH(U$2,input_tonnages_no_div!$C$1:$Q$1,0))*$U$6*$U$7*MCF</f>
        <v>0</v>
      </c>
      <c r="V146" s="30">
        <f t="shared" si="234"/>
        <v>0</v>
      </c>
      <c r="W146" s="9">
        <f t="shared" si="235"/>
        <v>0</v>
      </c>
      <c r="X146" s="29">
        <f>INDEX(input_tonnages_no_div!$C$2:$Q$136,MATCH($A146,input_tonnages_no_div!$A$2:$A$136,0),MATCH(X$2,input_tonnages_no_div!$C$1:$Q$1,0))*$X$6*$X$7*MCF</f>
        <v>0</v>
      </c>
      <c r="Y146" s="30">
        <f t="shared" si="236"/>
        <v>0</v>
      </c>
      <c r="Z146" s="9">
        <f t="shared" si="237"/>
        <v>0</v>
      </c>
      <c r="AA146" s="29">
        <f>INDEX(input_tonnages_no_div!$C$2:$Q$136,MATCH($A146,input_tonnages_no_div!$A$2:$A$136,0),MATCH(AA$2,input_tonnages_no_div!$C$1:$Q$1,0))*$AA$6*$AA$7*MCF</f>
        <v>0</v>
      </c>
      <c r="AB146" s="30">
        <f t="shared" si="238"/>
        <v>0</v>
      </c>
      <c r="AC146" s="9">
        <f t="shared" si="239"/>
        <v>0</v>
      </c>
      <c r="AD146" s="29">
        <f>INDEX(input_tonnages_no_div!$C$2:$Q$136,MATCH($A146,input_tonnages_no_div!$A$2:$A$136,0),MATCH(AD$2,input_tonnages_no_div!$C$1:$Q$1,0))*$AD$6*$AD$7*MCF</f>
        <v>0</v>
      </c>
      <c r="AE146" s="30">
        <f t="shared" si="240"/>
        <v>0</v>
      </c>
      <c r="AF146" s="9">
        <f t="shared" si="241"/>
        <v>0</v>
      </c>
      <c r="AG146" s="29">
        <f>INDEX(input_tonnages_no_div!$C$2:$Q$136,MATCH($A146,input_tonnages_no_div!$A$2:$A$136,0),MATCH(AG$2,input_tonnages_no_div!$C$1:$Q$1,0))*$AG$6*$AG$7*MCF</f>
        <v>0</v>
      </c>
      <c r="AH146" s="30">
        <f t="shared" si="242"/>
        <v>0</v>
      </c>
      <c r="AI146" s="9">
        <f t="shared" si="243"/>
        <v>0</v>
      </c>
      <c r="AJ146" s="29">
        <f>INDEX(input_tonnages_no_div!$C$2:$Q$136,MATCH($A146,input_tonnages_no_div!$A$2:$A$136,0),MATCH(AJ$2,input_tonnages_no_div!$C$1:$Q$1,0))*$AJ$6*$AJ$7*MCF</f>
        <v>0</v>
      </c>
      <c r="AK146" s="30">
        <f t="shared" si="244"/>
        <v>0</v>
      </c>
      <c r="AL146" s="9">
        <f t="shared" si="245"/>
        <v>0</v>
      </c>
      <c r="AM146" s="29">
        <f>INDEX(input_tonnages_no_div!$C$2:$Q$136,MATCH($A146,input_tonnages_no_div!$A$2:$A$136,0),MATCH(AM$2,input_tonnages_no_div!$C$1:$Q$1,0))*$AM$6*$AM$7*MCF</f>
        <v>0</v>
      </c>
      <c r="AN146" s="30">
        <f t="shared" si="246"/>
        <v>0</v>
      </c>
      <c r="AO146" s="9">
        <f t="shared" si="247"/>
        <v>0</v>
      </c>
      <c r="AP146" s="29">
        <f>INDEX(input_tonnages_no_div!$C$2:$Q$136,MATCH($A146,input_tonnages_no_div!$A$2:$A$136,0),MATCH(AP$2,input_tonnages_no_div!$C$1:$Q$1,0))*$AP$6*$AP$7*MCF</f>
        <v>0</v>
      </c>
      <c r="AQ146" s="30">
        <f t="shared" si="248"/>
        <v>0</v>
      </c>
      <c r="AR146" s="9">
        <f t="shared" si="249"/>
        <v>0</v>
      </c>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4" tint="-0.249977111117893"/>
  </sheetPr>
  <dimension ref="A1:V1009"/>
  <sheetViews>
    <sheetView zoomScale="73" zoomScaleNormal="73" workbookViewId="0">
      <pane ySplit="1" topLeftCell="A101" activePane="bottomLeft" state="frozen"/>
      <selection activeCell="C6" sqref="C6"/>
      <selection pane="bottomLeft" activeCell="C6" sqref="C6"/>
    </sheetView>
  </sheetViews>
  <sheetFormatPr defaultRowHeight="15" x14ac:dyDescent="0.25"/>
  <cols>
    <col min="1" max="1" width="13.140625" style="1" customWidth="1"/>
    <col min="2" max="2" width="6.7109375" style="1" customWidth="1"/>
    <col min="3" max="16" width="15.7109375" style="1" customWidth="1"/>
    <col min="17" max="17" width="15.7109375" customWidth="1"/>
    <col min="18" max="18" width="12.7109375" customWidth="1"/>
    <col min="20" max="20" width="13.42578125" bestFit="1" customWidth="1"/>
    <col min="21" max="21" width="23.5703125" bestFit="1" customWidth="1"/>
    <col min="22" max="22" width="13.42578125" bestFit="1" customWidth="1"/>
  </cols>
  <sheetData>
    <row r="1" spans="1:22" s="42" customFormat="1" ht="45" x14ac:dyDescent="0.25">
      <c r="A1" s="232" t="s">
        <v>12</v>
      </c>
      <c r="B1" s="232" t="s">
        <v>13</v>
      </c>
      <c r="C1" s="232" t="s">
        <v>174</v>
      </c>
      <c r="D1" s="232" t="s">
        <v>175</v>
      </c>
      <c r="E1" s="232" t="s">
        <v>176</v>
      </c>
      <c r="F1" s="232" t="s">
        <v>177</v>
      </c>
      <c r="G1" s="232" t="s">
        <v>178</v>
      </c>
      <c r="H1" s="232" t="s">
        <v>179</v>
      </c>
      <c r="I1" s="232" t="s">
        <v>180</v>
      </c>
      <c r="J1" s="232" t="s">
        <v>181</v>
      </c>
      <c r="K1" s="232" t="s">
        <v>2</v>
      </c>
      <c r="L1" s="232" t="s">
        <v>182</v>
      </c>
      <c r="M1" s="232" t="s">
        <v>185</v>
      </c>
      <c r="N1" s="232" t="s">
        <v>183</v>
      </c>
      <c r="O1" s="232" t="s">
        <v>184</v>
      </c>
      <c r="P1" s="232" t="s">
        <v>69</v>
      </c>
      <c r="Q1" s="232" t="s">
        <v>187</v>
      </c>
      <c r="R1" s="194" t="s">
        <v>114</v>
      </c>
      <c r="T1" s="44"/>
      <c r="U1" s="44"/>
      <c r="V1" s="44"/>
    </row>
    <row r="2" spans="1:22" x14ac:dyDescent="0.25">
      <c r="A2" s="1">
        <f>'DONNÉES '!B41</f>
        <v>0</v>
      </c>
      <c r="B2" s="1" t="str">
        <f>province_1</f>
        <v>AB</v>
      </c>
      <c r="C2" s="20">
        <f>IF($A2&gt;end_year_1,0,(IF(AND('DONNÉES '!$F$30=supporting_sheet!$D$23,'DONNÉES '!$F$33=supporting_sheet!$B$3),(bulk_tonnages!D2),(IF(AND('DONNÉES '!$F$30=supporting_sheet!$D$24),(Residential_tonnages!E2+ICI_tonnages!E2+'C&amp;D_tonnages'!E2),IF(AND('DONNÉES '!$F$30=supporting_sheet!$D$23,'DONNÉES '!$F$33=supporting_sheet!$B$2),bulk_user_tonnages!D2))))))</f>
        <v>0</v>
      </c>
      <c r="D2" s="20">
        <f>IF($A2&gt;end_year_1,0,(IF(AND('DONNÉES '!$F$30=supporting_sheet!$D$23,'DONNÉES '!$F$33=supporting_sheet!$B$3),(bulk_tonnages!E2),(IF(AND('DONNÉES '!$F$30=supporting_sheet!$D$24),(Residential_tonnages!F2+ICI_tonnages!F2+'C&amp;D_tonnages'!F2),IF(AND('DONNÉES '!$F$30=supporting_sheet!$D$23,'DONNÉES '!$F$33=supporting_sheet!$B$2),bulk_user_tonnages!E2))))))</f>
        <v>0</v>
      </c>
      <c r="E2" s="20">
        <f>IF($A2&gt;end_year_1,0,(IF(AND('DONNÉES '!$F$30=supporting_sheet!$D$23,'DONNÉES '!$F$33=supporting_sheet!$B$3),(bulk_tonnages!F2),(IF(AND('DONNÉES '!$F$30=supporting_sheet!$D$24),(Residential_tonnages!G2+ICI_tonnages!G2+'C&amp;D_tonnages'!G2),IF(AND('DONNÉES '!$F$30=supporting_sheet!$D$23,'DONNÉES '!$F$33=supporting_sheet!$B$2),bulk_user_tonnages!F2))))))</f>
        <v>0</v>
      </c>
      <c r="F2" s="20">
        <f>IF($A2&gt;end_year_1,0,(IF(AND('DONNÉES '!$F$30=supporting_sheet!$D$23,'DONNÉES '!$F$33=supporting_sheet!$B$3),(bulk_tonnages!G2),(IF(AND('DONNÉES '!$F$30=supporting_sheet!$D$24),(Residential_tonnages!H2+ICI_tonnages!H2+'C&amp;D_tonnages'!H2),IF(AND('DONNÉES '!$F$30=supporting_sheet!$D$23,'DONNÉES '!$F$33=supporting_sheet!$B$2),bulk_user_tonnages!G2))))))</f>
        <v>0</v>
      </c>
      <c r="G2" s="20">
        <f>IF($A2&gt;end_year_1,0,(IF(AND('DONNÉES '!$F$30=supporting_sheet!$D$23,'DONNÉES '!$F$33=supporting_sheet!$B$3),(bulk_tonnages!H2),(IF(AND('DONNÉES '!$F$30=supporting_sheet!$D$24),(Residential_tonnages!I2+ICI_tonnages!I2+'C&amp;D_tonnages'!I2),IF(AND('DONNÉES '!$F$30=supporting_sheet!$D$23,'DONNÉES '!$F$33=supporting_sheet!$B$2),bulk_user_tonnages!H2))))))</f>
        <v>0</v>
      </c>
      <c r="H2" s="20">
        <f>IF($A2&gt;end_year_1,0,(IF(AND('DONNÉES '!$F$30=supporting_sheet!$D$23,'DONNÉES '!$F$33=supporting_sheet!$B$3),(bulk_tonnages!I2),(IF(AND('DONNÉES '!$F$30=supporting_sheet!$D$24),(Residential_tonnages!J2+ICI_tonnages!J2+'C&amp;D_tonnages'!J2),IF(AND('DONNÉES '!$F$30=supporting_sheet!$D$23,'DONNÉES '!$F$33=supporting_sheet!$B$2),bulk_user_tonnages!I2))))))</f>
        <v>0</v>
      </c>
      <c r="I2" s="20">
        <f>IF($A2&gt;end_year_1,0,(IF(AND('DONNÉES '!$F$30=supporting_sheet!$D$23,'DONNÉES '!$F$33=supporting_sheet!$B$3),(bulk_tonnages!J2),(IF(AND('DONNÉES '!$F$30=supporting_sheet!$D$24),(Residential_tonnages!K2+ICI_tonnages!K2+'C&amp;D_tonnages'!K2),IF(AND('DONNÉES '!$F$30=supporting_sheet!$D$23,'DONNÉES '!$F$33=supporting_sheet!$B$2),bulk_user_tonnages!J2))))))</f>
        <v>0</v>
      </c>
      <c r="J2" s="20">
        <f>IF($A2&gt;end_year_1,0,(IF(AND('DONNÉES '!$F$30=supporting_sheet!$D$23,'DONNÉES '!$F$33=supporting_sheet!$B$3),(bulk_tonnages!K2),(IF(AND('DONNÉES '!$F$30=supporting_sheet!$D$24),(Residential_tonnages!L2+ICI_tonnages!L2+'C&amp;D_tonnages'!L2),IF(AND('DONNÉES '!$F$30=supporting_sheet!$D$23,'DONNÉES '!$F$33=supporting_sheet!$B$2),bulk_user_tonnages!K2))))))</f>
        <v>0</v>
      </c>
      <c r="K2" s="20">
        <f>IF($A2&gt;end_year_1,0,(IF(AND('DONNÉES '!$F$30=supporting_sheet!$D$23,'DONNÉES '!$F$33=supporting_sheet!$B$3),(bulk_tonnages!L2),(IF(AND('DONNÉES '!$F$30=supporting_sheet!$D$24),(Residential_tonnages!M2+ICI_tonnages!M2+'C&amp;D_tonnages'!M2),IF(AND('DONNÉES '!$F$30=supporting_sheet!$D$23,'DONNÉES '!$F$33=supporting_sheet!$B$2),bulk_user_tonnages!L2))))))</f>
        <v>0</v>
      </c>
      <c r="L2" s="20">
        <f>IF($A2&gt;end_year_1,0,(IF(AND('DONNÉES '!$F$30=supporting_sheet!$D$23,'DONNÉES '!$F$33=supporting_sheet!$B$3),(bulk_tonnages!M2+'Soil and Dirt_tonnages'!E2),(IF(AND('DONNÉES '!$F$30=supporting_sheet!$D$24),(Residential_tonnages!N2+ICI_tonnages!N2+'C&amp;D_tonnages'!N2+'Soil and Dirt_tonnages'!E2),IF(AND('DONNÉES '!$F$30=supporting_sheet!$D$23,'DONNÉES '!$F$33=supporting_sheet!$B$2),'Soil and Dirt_tonnages'!E2))))))</f>
        <v>0</v>
      </c>
      <c r="M2" s="20">
        <f>IF($A2&gt;end_year_1,0,(IF(AND('DONNÉES '!$F$30=supporting_sheet!$D$23,'DONNÉES '!$F$33=supporting_sheet!$B$3),(bulk_tonnages!N2),(IF(AND('DONNÉES '!$F$30=supporting_sheet!$D$24),(Residential_tonnages!O2+ICI_tonnages!O2+'C&amp;D_tonnages'!O2),IF(AND('DONNÉES '!$F$30=supporting_sheet!$D$23,'DONNÉES '!$F$33=supporting_sheet!$B$2),bulk_user_tonnages!M2))))))</f>
        <v>0</v>
      </c>
      <c r="N2" s="20">
        <f>IF($A2&gt;end_year_1,0,(IF(AND('DONNÉES '!$F$30=supporting_sheet!$D$23,'DONNÉES '!$F$33=supporting_sheet!$B$3),(bulk_tonnages!O2),(IF(AND('DONNÉES '!$F$30=supporting_sheet!$D$24),(Residential_tonnages!P2+ICI_tonnages!P2+'C&amp;D_tonnages'!P2),IF(AND('DONNÉES '!$F$30=supporting_sheet!$D$23,'DONNÉES '!$F$33=supporting_sheet!$B$2),0))))))</f>
        <v>0</v>
      </c>
      <c r="O2" s="20">
        <f>IF($A2&gt;end_year_1,0,(IF(AND('DONNÉES '!$F$30=supporting_sheet!$D$23,'DONNÉES '!$F$33=supporting_sheet!$B$3),(bulk_tonnages!P2),(IF(AND('DONNÉES '!$F$30=supporting_sheet!$D$24),(Residential_tonnages!Q2+ICI_tonnages!Q2+'C&amp;D_tonnages'!Q2),IF(AND('DONNÉES '!$F$30=supporting_sheet!$D$23,'DONNÉES '!$F$33=supporting_sheet!$B$2),0))))))</f>
        <v>0</v>
      </c>
      <c r="P2" s="20">
        <f>IF($A2&gt;end_year_1,0,(IF(AND('DONNÉES '!$F$30=supporting_sheet!$D$23,'DONNÉES '!$F$33=supporting_sheet!$B$3),(bulk_tonnages!Q2),(IF(AND('DONNÉES '!$F$30=supporting_sheet!$D$24),(Residential_tonnages!R2+ICI_tonnages!R2+'C&amp;D_tonnages'!R2),IF(AND('DONNÉES '!$F$30=supporting_sheet!$D$23,'DONNÉES '!$F$33=supporting_sheet!$B$2),bulk_user_tonnages!N2))))))</f>
        <v>0</v>
      </c>
      <c r="Q2" s="20">
        <f>IF(A2&gt;end_year_1, 0, Sludge_tonnages!E2)</f>
        <v>0</v>
      </c>
      <c r="R2" s="37">
        <f>SUM(C2:Q2)</f>
        <v>0</v>
      </c>
      <c r="T2" s="36"/>
      <c r="U2" s="36"/>
      <c r="V2" s="36"/>
    </row>
    <row r="3" spans="1:22" x14ac:dyDescent="0.25">
      <c r="A3" s="1">
        <f>A2+1</f>
        <v>1</v>
      </c>
      <c r="B3" s="1" t="str">
        <f t="shared" ref="B3:B66" si="0">province_1</f>
        <v>AB</v>
      </c>
      <c r="C3" s="20">
        <f>IF($A3&gt;end_year_1,0,(IF(AND('DONNÉES '!$F$30=supporting_sheet!$D$23,'DONNÉES '!$F$33=supporting_sheet!$B$3),(bulk_tonnages!D3),(IF(AND('DONNÉES '!$F$30=supporting_sheet!$D$24),(Residential_tonnages!E3+ICI_tonnages!E3+'C&amp;D_tonnages'!E3),IF(AND('DONNÉES '!$F$30=supporting_sheet!$D$23,'DONNÉES '!$F$33=supporting_sheet!$B$2),bulk_user_tonnages!D3))))))</f>
        <v>0</v>
      </c>
      <c r="D3" s="20">
        <f>IF($A3&gt;end_year_1,0,(IF(AND('DONNÉES '!$F$30=supporting_sheet!$D$23,'DONNÉES '!$F$33=supporting_sheet!$B$3),(bulk_tonnages!E3),(IF(AND('DONNÉES '!$F$30=supporting_sheet!$D$24),(Residential_tonnages!F3+ICI_tonnages!F3+'C&amp;D_tonnages'!F3),IF(AND('DONNÉES '!$F$30=supporting_sheet!$D$23,'DONNÉES '!$F$33=supporting_sheet!$B$2),bulk_user_tonnages!E3))))))</f>
        <v>0</v>
      </c>
      <c r="E3" s="20">
        <f>IF($A3&gt;end_year_1,0,(IF(AND('DONNÉES '!$F$30=supporting_sheet!$D$23,'DONNÉES '!$F$33=supporting_sheet!$B$3),(bulk_tonnages!F3),(IF(AND('DONNÉES '!$F$30=supporting_sheet!$D$24),(Residential_tonnages!G3+ICI_tonnages!G3+'C&amp;D_tonnages'!G3),IF(AND('DONNÉES '!$F$30=supporting_sheet!$D$23,'DONNÉES '!$F$33=supporting_sheet!$B$2),bulk_user_tonnages!F3))))))</f>
        <v>0</v>
      </c>
      <c r="F3" s="20">
        <f>IF($A3&gt;end_year_1,0,(IF(AND('DONNÉES '!$F$30=supporting_sheet!$D$23,'DONNÉES '!$F$33=supporting_sheet!$B$3),(bulk_tonnages!G3),(IF(AND('DONNÉES '!$F$30=supporting_sheet!$D$24),(Residential_tonnages!H3+ICI_tonnages!H3+'C&amp;D_tonnages'!H3),IF(AND('DONNÉES '!$F$30=supporting_sheet!$D$23,'DONNÉES '!$F$33=supporting_sheet!$B$2),bulk_user_tonnages!G3))))))</f>
        <v>0</v>
      </c>
      <c r="G3" s="20">
        <f>IF($A3&gt;end_year_1,0,(IF(AND('DONNÉES '!$F$30=supporting_sheet!$D$23,'DONNÉES '!$F$33=supporting_sheet!$B$3),(bulk_tonnages!H3),(IF(AND('DONNÉES '!$F$30=supporting_sheet!$D$24),(Residential_tonnages!I3+ICI_tonnages!I3+'C&amp;D_tonnages'!I3),IF(AND('DONNÉES '!$F$30=supporting_sheet!$D$23,'DONNÉES '!$F$33=supporting_sheet!$B$2),bulk_user_tonnages!H3))))))</f>
        <v>0</v>
      </c>
      <c r="H3" s="20">
        <f>IF($A3&gt;end_year_1,0,(IF(AND('DONNÉES '!$F$30=supporting_sheet!$D$23,'DONNÉES '!$F$33=supporting_sheet!$B$3),(bulk_tonnages!I3),(IF(AND('DONNÉES '!$F$30=supporting_sheet!$D$24),(Residential_tonnages!J3+ICI_tonnages!J3+'C&amp;D_tonnages'!J3),IF(AND('DONNÉES '!$F$30=supporting_sheet!$D$23,'DONNÉES '!$F$33=supporting_sheet!$B$2),bulk_user_tonnages!I3))))))</f>
        <v>0</v>
      </c>
      <c r="I3" s="20">
        <f>IF($A3&gt;end_year_1,0,(IF(AND('DONNÉES '!$F$30=supporting_sheet!$D$23,'DONNÉES '!$F$33=supporting_sheet!$B$3),(bulk_tonnages!J3),(IF(AND('DONNÉES '!$F$30=supporting_sheet!$D$24),(Residential_tonnages!K3+ICI_tonnages!K3+'C&amp;D_tonnages'!K3),IF(AND('DONNÉES '!$F$30=supporting_sheet!$D$23,'DONNÉES '!$F$33=supporting_sheet!$B$2),bulk_user_tonnages!J3))))))</f>
        <v>0</v>
      </c>
      <c r="J3" s="20">
        <f>IF($A3&gt;end_year_1,0,(IF(AND('DONNÉES '!$F$30=supporting_sheet!$D$23,'DONNÉES '!$F$33=supporting_sheet!$B$3),(bulk_tonnages!K3),(IF(AND('DONNÉES '!$F$30=supporting_sheet!$D$24),(Residential_tonnages!L3+ICI_tonnages!L3+'C&amp;D_tonnages'!L3),IF(AND('DONNÉES '!$F$30=supporting_sheet!$D$23,'DONNÉES '!$F$33=supporting_sheet!$B$2),bulk_user_tonnages!K3))))))</f>
        <v>0</v>
      </c>
      <c r="K3" s="20">
        <f>IF($A3&gt;end_year_1,0,(IF(AND('DONNÉES '!$F$30=supporting_sheet!$D$23,'DONNÉES '!$F$33=supporting_sheet!$B$3),(bulk_tonnages!L3),(IF(AND('DONNÉES '!$F$30=supporting_sheet!$D$24),(Residential_tonnages!M3+ICI_tonnages!M3+'C&amp;D_tonnages'!M3),IF(AND('DONNÉES '!$F$30=supporting_sheet!$D$23,'DONNÉES '!$F$33=supporting_sheet!$B$2),bulk_user_tonnages!L3))))))</f>
        <v>0</v>
      </c>
      <c r="L3" s="20">
        <f>IF($A3&gt;end_year_1,0,(IF(AND('DONNÉES '!$F$30=supporting_sheet!$D$23,'DONNÉES '!$F$33=supporting_sheet!$B$3),(bulk_tonnages!M3+'Soil and Dirt_tonnages'!E3),(IF(AND('DONNÉES '!$F$30=supporting_sheet!$D$24),(Residential_tonnages!N3+ICI_tonnages!N3+'C&amp;D_tonnages'!N3+'Soil and Dirt_tonnages'!E3),IF(AND('DONNÉES '!$F$30=supporting_sheet!$D$23,'DONNÉES '!$F$33=supporting_sheet!$B$2),'Soil and Dirt_tonnages'!E3))))))</f>
        <v>0</v>
      </c>
      <c r="M3" s="20">
        <f>IF($A3&gt;end_year_1,0,(IF(AND('DONNÉES '!$F$30=supporting_sheet!$D$23,'DONNÉES '!$F$33=supporting_sheet!$B$3),(bulk_tonnages!N3),(IF(AND('DONNÉES '!$F$30=supporting_sheet!$D$24),(Residential_tonnages!O3+ICI_tonnages!O3+'C&amp;D_tonnages'!O3),IF(AND('DONNÉES '!$F$30=supporting_sheet!$D$23,'DONNÉES '!$F$33=supporting_sheet!$B$2),bulk_user_tonnages!M3))))))</f>
        <v>0</v>
      </c>
      <c r="N3" s="20">
        <f>IF($A3&gt;end_year_1,0,(IF(AND('DONNÉES '!$F$30=supporting_sheet!$D$23,'DONNÉES '!$F$33=supporting_sheet!$B$3),(bulk_tonnages!O3),(IF(AND('DONNÉES '!$F$30=supporting_sheet!$D$24),(Residential_tonnages!P3+ICI_tonnages!P3+'C&amp;D_tonnages'!P3),IF(AND('DONNÉES '!$F$30=supporting_sheet!$D$23,'DONNÉES '!$F$33=supporting_sheet!$B$2),0))))))</f>
        <v>0</v>
      </c>
      <c r="O3" s="20">
        <f>IF($A3&gt;end_year_1,0,(IF(AND('DONNÉES '!$F$30=supporting_sheet!$D$23,'DONNÉES '!$F$33=supporting_sheet!$B$3),(bulk_tonnages!P3),(IF(AND('DONNÉES '!$F$30=supporting_sheet!$D$24),(Residential_tonnages!Q3+ICI_tonnages!Q3+'C&amp;D_tonnages'!Q3),IF(AND('DONNÉES '!$F$30=supporting_sheet!$D$23,'DONNÉES '!$F$33=supporting_sheet!$B$2),0))))))</f>
        <v>0</v>
      </c>
      <c r="P3" s="20">
        <f>IF($A3&gt;end_year_1,0,(IF(AND('DONNÉES '!$F$30=supporting_sheet!$D$23,'DONNÉES '!$F$33=supporting_sheet!$B$3),(bulk_tonnages!Q3),(IF(AND('DONNÉES '!$F$30=supporting_sheet!$D$24),(Residential_tonnages!R3+ICI_tonnages!R3+'C&amp;D_tonnages'!R3),IF(AND('DONNÉES '!$F$30=supporting_sheet!$D$23,'DONNÉES '!$F$33=supporting_sheet!$B$2),bulk_user_tonnages!N3))))))</f>
        <v>0</v>
      </c>
      <c r="Q3" s="20">
        <f>IF(A3&gt;end_year_1, 0, Sludge_tonnages!E3)</f>
        <v>0</v>
      </c>
      <c r="R3" s="37">
        <f t="shared" ref="R3:R33" si="1">SUM(C3:Q3)</f>
        <v>0</v>
      </c>
      <c r="T3" s="36"/>
      <c r="U3" s="36"/>
      <c r="V3" s="36"/>
    </row>
    <row r="4" spans="1:22" x14ac:dyDescent="0.25">
      <c r="A4" s="1">
        <f t="shared" ref="A4:A67" si="2">A3+1</f>
        <v>2</v>
      </c>
      <c r="B4" s="1" t="str">
        <f t="shared" si="0"/>
        <v>AB</v>
      </c>
      <c r="C4" s="20">
        <f>IF($A4&gt;end_year_1,0,(IF(AND('DONNÉES '!$F$30=supporting_sheet!$D$23,'DONNÉES '!$F$33=supporting_sheet!$B$3),(bulk_tonnages!D4),(IF(AND('DONNÉES '!$F$30=supporting_sheet!$D$24),(Residential_tonnages!E4+ICI_tonnages!E4+'C&amp;D_tonnages'!E4),IF(AND('DONNÉES '!$F$30=supporting_sheet!$D$23,'DONNÉES '!$F$33=supporting_sheet!$B$2),bulk_user_tonnages!D4))))))</f>
        <v>0</v>
      </c>
      <c r="D4" s="20">
        <f>IF($A4&gt;end_year_1,0,(IF(AND('DONNÉES '!$F$30=supporting_sheet!$D$23,'DONNÉES '!$F$33=supporting_sheet!$B$3),(bulk_tonnages!E4),(IF(AND('DONNÉES '!$F$30=supporting_sheet!$D$24),(Residential_tonnages!F4+ICI_tonnages!F4+'C&amp;D_tonnages'!F4),IF(AND('DONNÉES '!$F$30=supporting_sheet!$D$23,'DONNÉES '!$F$33=supporting_sheet!$B$2),bulk_user_tonnages!E4))))))</f>
        <v>0</v>
      </c>
      <c r="E4" s="20">
        <f>IF($A4&gt;end_year_1,0,(IF(AND('DONNÉES '!$F$30=supporting_sheet!$D$23,'DONNÉES '!$F$33=supporting_sheet!$B$3),(bulk_tonnages!F4),(IF(AND('DONNÉES '!$F$30=supporting_sheet!$D$24),(Residential_tonnages!G4+ICI_tonnages!G4+'C&amp;D_tonnages'!G4),IF(AND('DONNÉES '!$F$30=supporting_sheet!$D$23,'DONNÉES '!$F$33=supporting_sheet!$B$2),bulk_user_tonnages!F4))))))</f>
        <v>0</v>
      </c>
      <c r="F4" s="20">
        <f>IF($A4&gt;end_year_1,0,(IF(AND('DONNÉES '!$F$30=supporting_sheet!$D$23,'DONNÉES '!$F$33=supporting_sheet!$B$3),(bulk_tonnages!G4),(IF(AND('DONNÉES '!$F$30=supporting_sheet!$D$24),(Residential_tonnages!H4+ICI_tonnages!H4+'C&amp;D_tonnages'!H4),IF(AND('DONNÉES '!$F$30=supporting_sheet!$D$23,'DONNÉES '!$F$33=supporting_sheet!$B$2),bulk_user_tonnages!G4))))))</f>
        <v>0</v>
      </c>
      <c r="G4" s="20">
        <f>IF($A4&gt;end_year_1,0,(IF(AND('DONNÉES '!$F$30=supporting_sheet!$D$23,'DONNÉES '!$F$33=supporting_sheet!$B$3),(bulk_tonnages!H4),(IF(AND('DONNÉES '!$F$30=supporting_sheet!$D$24),(Residential_tonnages!I4+ICI_tonnages!I4+'C&amp;D_tonnages'!I4),IF(AND('DONNÉES '!$F$30=supporting_sheet!$D$23,'DONNÉES '!$F$33=supporting_sheet!$B$2),bulk_user_tonnages!H4))))))</f>
        <v>0</v>
      </c>
      <c r="H4" s="20">
        <f>IF($A4&gt;end_year_1,0,(IF(AND('DONNÉES '!$F$30=supporting_sheet!$D$23,'DONNÉES '!$F$33=supporting_sheet!$B$3),(bulk_tonnages!I4),(IF(AND('DONNÉES '!$F$30=supporting_sheet!$D$24),(Residential_tonnages!J4+ICI_tonnages!J4+'C&amp;D_tonnages'!J4),IF(AND('DONNÉES '!$F$30=supporting_sheet!$D$23,'DONNÉES '!$F$33=supporting_sheet!$B$2),bulk_user_tonnages!I4))))))</f>
        <v>0</v>
      </c>
      <c r="I4" s="20">
        <f>IF($A4&gt;end_year_1,0,(IF(AND('DONNÉES '!$F$30=supporting_sheet!$D$23,'DONNÉES '!$F$33=supporting_sheet!$B$3),(bulk_tonnages!J4),(IF(AND('DONNÉES '!$F$30=supporting_sheet!$D$24),(Residential_tonnages!K4+ICI_tonnages!K4+'C&amp;D_tonnages'!K4),IF(AND('DONNÉES '!$F$30=supporting_sheet!$D$23,'DONNÉES '!$F$33=supporting_sheet!$B$2),bulk_user_tonnages!J4))))))</f>
        <v>0</v>
      </c>
      <c r="J4" s="20">
        <f>IF($A4&gt;end_year_1,0,(IF(AND('DONNÉES '!$F$30=supporting_sheet!$D$23,'DONNÉES '!$F$33=supporting_sheet!$B$3),(bulk_tonnages!K4),(IF(AND('DONNÉES '!$F$30=supporting_sheet!$D$24),(Residential_tonnages!L4+ICI_tonnages!L4+'C&amp;D_tonnages'!L4),IF(AND('DONNÉES '!$F$30=supporting_sheet!$D$23,'DONNÉES '!$F$33=supporting_sheet!$B$2),bulk_user_tonnages!K4))))))</f>
        <v>0</v>
      </c>
      <c r="K4" s="20">
        <f>IF($A4&gt;end_year_1,0,(IF(AND('DONNÉES '!$F$30=supporting_sheet!$D$23,'DONNÉES '!$F$33=supporting_sheet!$B$3),(bulk_tonnages!L4),(IF(AND('DONNÉES '!$F$30=supporting_sheet!$D$24),(Residential_tonnages!M4+ICI_tonnages!M4+'C&amp;D_tonnages'!M4),IF(AND('DONNÉES '!$F$30=supporting_sheet!$D$23,'DONNÉES '!$F$33=supporting_sheet!$B$2),bulk_user_tonnages!L4))))))</f>
        <v>0</v>
      </c>
      <c r="L4" s="20">
        <f>IF($A4&gt;end_year_1,0,(IF(AND('DONNÉES '!$F$30=supporting_sheet!$D$23,'DONNÉES '!$F$33=supporting_sheet!$B$3),(bulk_tonnages!M4+'Soil and Dirt_tonnages'!E4),(IF(AND('DONNÉES '!$F$30=supporting_sheet!$D$24),(Residential_tonnages!N4+ICI_tonnages!N4+'C&amp;D_tonnages'!N4+'Soil and Dirt_tonnages'!E4),IF(AND('DONNÉES '!$F$30=supporting_sheet!$D$23,'DONNÉES '!$F$33=supporting_sheet!$B$2),'Soil and Dirt_tonnages'!E4))))))</f>
        <v>0</v>
      </c>
      <c r="M4" s="20">
        <f>IF($A4&gt;end_year_1,0,(IF(AND('DONNÉES '!$F$30=supporting_sheet!$D$23,'DONNÉES '!$F$33=supporting_sheet!$B$3),(bulk_tonnages!N4),(IF(AND('DONNÉES '!$F$30=supporting_sheet!$D$24),(Residential_tonnages!O4+ICI_tonnages!O4+'C&amp;D_tonnages'!O4),IF(AND('DONNÉES '!$F$30=supporting_sheet!$D$23,'DONNÉES '!$F$33=supporting_sheet!$B$2),bulk_user_tonnages!M4))))))</f>
        <v>0</v>
      </c>
      <c r="N4" s="20">
        <f>IF($A4&gt;end_year_1,0,(IF(AND('DONNÉES '!$F$30=supporting_sheet!$D$23,'DONNÉES '!$F$33=supporting_sheet!$B$3),(bulk_tonnages!O4),(IF(AND('DONNÉES '!$F$30=supporting_sheet!$D$24),(Residential_tonnages!P4+ICI_tonnages!P4+'C&amp;D_tonnages'!P4),IF(AND('DONNÉES '!$F$30=supporting_sheet!$D$23,'DONNÉES '!$F$33=supporting_sheet!$B$2),0))))))</f>
        <v>0</v>
      </c>
      <c r="O4" s="20">
        <f>IF($A4&gt;end_year_1,0,(IF(AND('DONNÉES '!$F$30=supporting_sheet!$D$23,'DONNÉES '!$F$33=supporting_sheet!$B$3),(bulk_tonnages!P4),(IF(AND('DONNÉES '!$F$30=supporting_sheet!$D$24),(Residential_tonnages!Q4+ICI_tonnages!Q4+'C&amp;D_tonnages'!Q4),IF(AND('DONNÉES '!$F$30=supporting_sheet!$D$23,'DONNÉES '!$F$33=supporting_sheet!$B$2),0))))))</f>
        <v>0</v>
      </c>
      <c r="P4" s="20">
        <f>IF($A4&gt;end_year_1,0,(IF(AND('DONNÉES '!$F$30=supporting_sheet!$D$23,'DONNÉES '!$F$33=supporting_sheet!$B$3),(bulk_tonnages!Q4),(IF(AND('DONNÉES '!$F$30=supporting_sheet!$D$24),(Residential_tonnages!R4+ICI_tonnages!R4+'C&amp;D_tonnages'!R4),IF(AND('DONNÉES '!$F$30=supporting_sheet!$D$23,'DONNÉES '!$F$33=supporting_sheet!$B$2),bulk_user_tonnages!N4))))))</f>
        <v>0</v>
      </c>
      <c r="Q4" s="20">
        <f>IF(A4&gt;end_year_1, 0, Sludge_tonnages!E4)</f>
        <v>0</v>
      </c>
      <c r="R4" s="37">
        <f t="shared" si="1"/>
        <v>0</v>
      </c>
      <c r="T4" s="36"/>
      <c r="U4" s="36"/>
      <c r="V4" s="36"/>
    </row>
    <row r="5" spans="1:22" x14ac:dyDescent="0.25">
      <c r="A5" s="1">
        <f t="shared" si="2"/>
        <v>3</v>
      </c>
      <c r="B5" s="1" t="str">
        <f t="shared" si="0"/>
        <v>AB</v>
      </c>
      <c r="C5" s="20">
        <f>IF($A5&gt;end_year_1,0,(IF(AND('DONNÉES '!$F$30=supporting_sheet!$D$23,'DONNÉES '!$F$33=supporting_sheet!$B$3),(bulk_tonnages!D5),(IF(AND('DONNÉES '!$F$30=supporting_sheet!$D$24),(Residential_tonnages!E5+ICI_tonnages!E5+'C&amp;D_tonnages'!E5),IF(AND('DONNÉES '!$F$30=supporting_sheet!$D$23,'DONNÉES '!$F$33=supporting_sheet!$B$2),bulk_user_tonnages!D5))))))</f>
        <v>0</v>
      </c>
      <c r="D5" s="20">
        <f>IF($A5&gt;end_year_1,0,(IF(AND('DONNÉES '!$F$30=supporting_sheet!$D$23,'DONNÉES '!$F$33=supporting_sheet!$B$3),(bulk_tonnages!E5),(IF(AND('DONNÉES '!$F$30=supporting_sheet!$D$24),(Residential_tonnages!F5+ICI_tonnages!F5+'C&amp;D_tonnages'!F5),IF(AND('DONNÉES '!$F$30=supporting_sheet!$D$23,'DONNÉES '!$F$33=supporting_sheet!$B$2),bulk_user_tonnages!E5))))))</f>
        <v>0</v>
      </c>
      <c r="E5" s="20">
        <f>IF($A5&gt;end_year_1,0,(IF(AND('DONNÉES '!$F$30=supporting_sheet!$D$23,'DONNÉES '!$F$33=supporting_sheet!$B$3),(bulk_tonnages!F5),(IF(AND('DONNÉES '!$F$30=supporting_sheet!$D$24),(Residential_tonnages!G5+ICI_tonnages!G5+'C&amp;D_tonnages'!G5),IF(AND('DONNÉES '!$F$30=supporting_sheet!$D$23,'DONNÉES '!$F$33=supporting_sheet!$B$2),bulk_user_tonnages!F5))))))</f>
        <v>0</v>
      </c>
      <c r="F5" s="20">
        <f>IF($A5&gt;end_year_1,0,(IF(AND('DONNÉES '!$F$30=supporting_sheet!$D$23,'DONNÉES '!$F$33=supporting_sheet!$B$3),(bulk_tonnages!G5),(IF(AND('DONNÉES '!$F$30=supporting_sheet!$D$24),(Residential_tonnages!H5+ICI_tonnages!H5+'C&amp;D_tonnages'!H5),IF(AND('DONNÉES '!$F$30=supporting_sheet!$D$23,'DONNÉES '!$F$33=supporting_sheet!$B$2),bulk_user_tonnages!G5))))))</f>
        <v>0</v>
      </c>
      <c r="G5" s="20">
        <f>IF($A5&gt;end_year_1,0,(IF(AND('DONNÉES '!$F$30=supporting_sheet!$D$23,'DONNÉES '!$F$33=supporting_sheet!$B$3),(bulk_tonnages!H5),(IF(AND('DONNÉES '!$F$30=supporting_sheet!$D$24),(Residential_tonnages!I5+ICI_tonnages!I5+'C&amp;D_tonnages'!I5),IF(AND('DONNÉES '!$F$30=supporting_sheet!$D$23,'DONNÉES '!$F$33=supporting_sheet!$B$2),bulk_user_tonnages!H5))))))</f>
        <v>0</v>
      </c>
      <c r="H5" s="20">
        <f>IF($A5&gt;end_year_1,0,(IF(AND('DONNÉES '!$F$30=supporting_sheet!$D$23,'DONNÉES '!$F$33=supporting_sheet!$B$3),(bulk_tonnages!I5),(IF(AND('DONNÉES '!$F$30=supporting_sheet!$D$24),(Residential_tonnages!J5+ICI_tonnages!J5+'C&amp;D_tonnages'!J5),IF(AND('DONNÉES '!$F$30=supporting_sheet!$D$23,'DONNÉES '!$F$33=supporting_sheet!$B$2),bulk_user_tonnages!I5))))))</f>
        <v>0</v>
      </c>
      <c r="I5" s="20">
        <f>IF($A5&gt;end_year_1,0,(IF(AND('DONNÉES '!$F$30=supporting_sheet!$D$23,'DONNÉES '!$F$33=supporting_sheet!$B$3),(bulk_tonnages!J5),(IF(AND('DONNÉES '!$F$30=supporting_sheet!$D$24),(Residential_tonnages!K5+ICI_tonnages!K5+'C&amp;D_tonnages'!K5),IF(AND('DONNÉES '!$F$30=supporting_sheet!$D$23,'DONNÉES '!$F$33=supporting_sheet!$B$2),bulk_user_tonnages!J5))))))</f>
        <v>0</v>
      </c>
      <c r="J5" s="20">
        <f>IF($A5&gt;end_year_1,0,(IF(AND('DONNÉES '!$F$30=supporting_sheet!$D$23,'DONNÉES '!$F$33=supporting_sheet!$B$3),(bulk_tonnages!K5),(IF(AND('DONNÉES '!$F$30=supporting_sheet!$D$24),(Residential_tonnages!L5+ICI_tonnages!L5+'C&amp;D_tonnages'!L5),IF(AND('DONNÉES '!$F$30=supporting_sheet!$D$23,'DONNÉES '!$F$33=supporting_sheet!$B$2),bulk_user_tonnages!K5))))))</f>
        <v>0</v>
      </c>
      <c r="K5" s="20">
        <f>IF($A5&gt;end_year_1,0,(IF(AND('DONNÉES '!$F$30=supporting_sheet!$D$23,'DONNÉES '!$F$33=supporting_sheet!$B$3),(bulk_tonnages!L5),(IF(AND('DONNÉES '!$F$30=supporting_sheet!$D$24),(Residential_tonnages!M5+ICI_tonnages!M5+'C&amp;D_tonnages'!M5),IF(AND('DONNÉES '!$F$30=supporting_sheet!$D$23,'DONNÉES '!$F$33=supporting_sheet!$B$2),bulk_user_tonnages!L5))))))</f>
        <v>0</v>
      </c>
      <c r="L5" s="20">
        <f>IF($A5&gt;end_year_1,0,(IF(AND('DONNÉES '!$F$30=supporting_sheet!$D$23,'DONNÉES '!$F$33=supporting_sheet!$B$3),(bulk_tonnages!M5+'Soil and Dirt_tonnages'!E5),(IF(AND('DONNÉES '!$F$30=supporting_sheet!$D$24),(Residential_tonnages!N5+ICI_tonnages!N5+'C&amp;D_tonnages'!N5+'Soil and Dirt_tonnages'!E5),IF(AND('DONNÉES '!$F$30=supporting_sheet!$D$23,'DONNÉES '!$F$33=supporting_sheet!$B$2),'Soil and Dirt_tonnages'!E5))))))</f>
        <v>0</v>
      </c>
      <c r="M5" s="20">
        <f>IF($A5&gt;end_year_1,0,(IF(AND('DONNÉES '!$F$30=supporting_sheet!$D$23,'DONNÉES '!$F$33=supporting_sheet!$B$3),(bulk_tonnages!N5),(IF(AND('DONNÉES '!$F$30=supporting_sheet!$D$24),(Residential_tonnages!O5+ICI_tonnages!O5+'C&amp;D_tonnages'!O5),IF(AND('DONNÉES '!$F$30=supporting_sheet!$D$23,'DONNÉES '!$F$33=supporting_sheet!$B$2),bulk_user_tonnages!M5))))))</f>
        <v>0</v>
      </c>
      <c r="N5" s="20">
        <f>IF($A5&gt;end_year_1,0,(IF(AND('DONNÉES '!$F$30=supporting_sheet!$D$23,'DONNÉES '!$F$33=supporting_sheet!$B$3),(bulk_tonnages!O5),(IF(AND('DONNÉES '!$F$30=supporting_sheet!$D$24),(Residential_tonnages!P5+ICI_tonnages!P5+'C&amp;D_tonnages'!P5),IF(AND('DONNÉES '!$F$30=supporting_sheet!$D$23,'DONNÉES '!$F$33=supporting_sheet!$B$2),0))))))</f>
        <v>0</v>
      </c>
      <c r="O5" s="20">
        <f>IF($A5&gt;end_year_1,0,(IF(AND('DONNÉES '!$F$30=supporting_sheet!$D$23,'DONNÉES '!$F$33=supporting_sheet!$B$3),(bulk_tonnages!P5),(IF(AND('DONNÉES '!$F$30=supporting_sheet!$D$24),(Residential_tonnages!Q5+ICI_tonnages!Q5+'C&amp;D_tonnages'!Q5),IF(AND('DONNÉES '!$F$30=supporting_sheet!$D$23,'DONNÉES '!$F$33=supporting_sheet!$B$2),0))))))</f>
        <v>0</v>
      </c>
      <c r="P5" s="20">
        <f>IF($A5&gt;end_year_1,0,(IF(AND('DONNÉES '!$F$30=supporting_sheet!$D$23,'DONNÉES '!$F$33=supporting_sheet!$B$3),(bulk_tonnages!Q5),(IF(AND('DONNÉES '!$F$30=supporting_sheet!$D$24),(Residential_tonnages!R5+ICI_tonnages!R5+'C&amp;D_tonnages'!R5),IF(AND('DONNÉES '!$F$30=supporting_sheet!$D$23,'DONNÉES '!$F$33=supporting_sheet!$B$2),bulk_user_tonnages!N5))))))</f>
        <v>0</v>
      </c>
      <c r="Q5" s="20">
        <f>IF(A5&gt;end_year_1, 0, Sludge_tonnages!E5)</f>
        <v>0</v>
      </c>
      <c r="R5" s="37">
        <f t="shared" si="1"/>
        <v>0</v>
      </c>
      <c r="T5" s="36"/>
      <c r="U5" s="36"/>
      <c r="V5" s="36"/>
    </row>
    <row r="6" spans="1:22" x14ac:dyDescent="0.25">
      <c r="A6" s="1">
        <f t="shared" si="2"/>
        <v>4</v>
      </c>
      <c r="B6" s="1" t="str">
        <f t="shared" si="0"/>
        <v>AB</v>
      </c>
      <c r="C6" s="20">
        <f>IF($A6&gt;end_year_1,0,(IF(AND('DONNÉES '!$F$30=supporting_sheet!$D$23,'DONNÉES '!$F$33=supporting_sheet!$B$3),(bulk_tonnages!D6),(IF(AND('DONNÉES '!$F$30=supporting_sheet!$D$24),(Residential_tonnages!E6+ICI_tonnages!E6+'C&amp;D_tonnages'!E6),IF(AND('DONNÉES '!$F$30=supporting_sheet!$D$23,'DONNÉES '!$F$33=supporting_sheet!$B$2),bulk_user_tonnages!D6))))))</f>
        <v>0</v>
      </c>
      <c r="D6" s="20">
        <f>IF($A6&gt;end_year_1,0,(IF(AND('DONNÉES '!$F$30=supporting_sheet!$D$23,'DONNÉES '!$F$33=supporting_sheet!$B$3),(bulk_tonnages!E6),(IF(AND('DONNÉES '!$F$30=supporting_sheet!$D$24),(Residential_tonnages!F6+ICI_tonnages!F6+'C&amp;D_tonnages'!F6),IF(AND('DONNÉES '!$F$30=supporting_sheet!$D$23,'DONNÉES '!$F$33=supporting_sheet!$B$2),bulk_user_tonnages!E6))))))</f>
        <v>0</v>
      </c>
      <c r="E6" s="20">
        <f>IF($A6&gt;end_year_1,0,(IF(AND('DONNÉES '!$F$30=supporting_sheet!$D$23,'DONNÉES '!$F$33=supporting_sheet!$B$3),(bulk_tonnages!F6),(IF(AND('DONNÉES '!$F$30=supporting_sheet!$D$24),(Residential_tonnages!G6+ICI_tonnages!G6+'C&amp;D_tonnages'!G6),IF(AND('DONNÉES '!$F$30=supporting_sheet!$D$23,'DONNÉES '!$F$33=supporting_sheet!$B$2),bulk_user_tonnages!F6))))))</f>
        <v>0</v>
      </c>
      <c r="F6" s="20">
        <f>IF($A6&gt;end_year_1,0,(IF(AND('DONNÉES '!$F$30=supporting_sheet!$D$23,'DONNÉES '!$F$33=supporting_sheet!$B$3),(bulk_tonnages!G6),(IF(AND('DONNÉES '!$F$30=supporting_sheet!$D$24),(Residential_tonnages!H6+ICI_tonnages!H6+'C&amp;D_tonnages'!H6),IF(AND('DONNÉES '!$F$30=supporting_sheet!$D$23,'DONNÉES '!$F$33=supporting_sheet!$B$2),bulk_user_tonnages!G6))))))</f>
        <v>0</v>
      </c>
      <c r="G6" s="20">
        <f>IF($A6&gt;end_year_1,0,(IF(AND('DONNÉES '!$F$30=supporting_sheet!$D$23,'DONNÉES '!$F$33=supporting_sheet!$B$3),(bulk_tonnages!H6),(IF(AND('DONNÉES '!$F$30=supporting_sheet!$D$24),(Residential_tonnages!I6+ICI_tonnages!I6+'C&amp;D_tonnages'!I6),IF(AND('DONNÉES '!$F$30=supporting_sheet!$D$23,'DONNÉES '!$F$33=supporting_sheet!$B$2),bulk_user_tonnages!H6))))))</f>
        <v>0</v>
      </c>
      <c r="H6" s="20">
        <f>IF($A6&gt;end_year_1,0,(IF(AND('DONNÉES '!$F$30=supporting_sheet!$D$23,'DONNÉES '!$F$33=supporting_sheet!$B$3),(bulk_tonnages!I6),(IF(AND('DONNÉES '!$F$30=supporting_sheet!$D$24),(Residential_tonnages!J6+ICI_tonnages!J6+'C&amp;D_tonnages'!J6),IF(AND('DONNÉES '!$F$30=supporting_sheet!$D$23,'DONNÉES '!$F$33=supporting_sheet!$B$2),bulk_user_tonnages!I6))))))</f>
        <v>0</v>
      </c>
      <c r="I6" s="20">
        <f>IF($A6&gt;end_year_1,0,(IF(AND('DONNÉES '!$F$30=supporting_sheet!$D$23,'DONNÉES '!$F$33=supporting_sheet!$B$3),(bulk_tonnages!J6),(IF(AND('DONNÉES '!$F$30=supporting_sheet!$D$24),(Residential_tonnages!K6+ICI_tonnages!K6+'C&amp;D_tonnages'!K6),IF(AND('DONNÉES '!$F$30=supporting_sheet!$D$23,'DONNÉES '!$F$33=supporting_sheet!$B$2),bulk_user_tonnages!J6))))))</f>
        <v>0</v>
      </c>
      <c r="J6" s="20">
        <f>IF($A6&gt;end_year_1,0,(IF(AND('DONNÉES '!$F$30=supporting_sheet!$D$23,'DONNÉES '!$F$33=supporting_sheet!$B$3),(bulk_tonnages!K6),(IF(AND('DONNÉES '!$F$30=supporting_sheet!$D$24),(Residential_tonnages!L6+ICI_tonnages!L6+'C&amp;D_tonnages'!L6),IF(AND('DONNÉES '!$F$30=supporting_sheet!$D$23,'DONNÉES '!$F$33=supporting_sheet!$B$2),bulk_user_tonnages!K6))))))</f>
        <v>0</v>
      </c>
      <c r="K6" s="20">
        <f>IF($A6&gt;end_year_1,0,(IF(AND('DONNÉES '!$F$30=supporting_sheet!$D$23,'DONNÉES '!$F$33=supporting_sheet!$B$3),(bulk_tonnages!L6),(IF(AND('DONNÉES '!$F$30=supporting_sheet!$D$24),(Residential_tonnages!M6+ICI_tonnages!M6+'C&amp;D_tonnages'!M6),IF(AND('DONNÉES '!$F$30=supporting_sheet!$D$23,'DONNÉES '!$F$33=supporting_sheet!$B$2),bulk_user_tonnages!L6))))))</f>
        <v>0</v>
      </c>
      <c r="L6" s="20">
        <f>IF($A6&gt;end_year_1,0,(IF(AND('DONNÉES '!$F$30=supporting_sheet!$D$23,'DONNÉES '!$F$33=supporting_sheet!$B$3),(bulk_tonnages!M6+'Soil and Dirt_tonnages'!E6),(IF(AND('DONNÉES '!$F$30=supporting_sheet!$D$24),(Residential_tonnages!N6+ICI_tonnages!N6+'C&amp;D_tonnages'!N6+'Soil and Dirt_tonnages'!E6),IF(AND('DONNÉES '!$F$30=supporting_sheet!$D$23,'DONNÉES '!$F$33=supporting_sheet!$B$2),'Soil and Dirt_tonnages'!E6))))))</f>
        <v>0</v>
      </c>
      <c r="M6" s="20">
        <f>IF($A6&gt;end_year_1,0,(IF(AND('DONNÉES '!$F$30=supporting_sheet!$D$23,'DONNÉES '!$F$33=supporting_sheet!$B$3),(bulk_tonnages!N6),(IF(AND('DONNÉES '!$F$30=supporting_sheet!$D$24),(Residential_tonnages!O6+ICI_tonnages!O6+'C&amp;D_tonnages'!O6),IF(AND('DONNÉES '!$F$30=supporting_sheet!$D$23,'DONNÉES '!$F$33=supporting_sheet!$B$2),bulk_user_tonnages!M6))))))</f>
        <v>0</v>
      </c>
      <c r="N6" s="20">
        <f>IF($A6&gt;end_year_1,0,(IF(AND('DONNÉES '!$F$30=supporting_sheet!$D$23,'DONNÉES '!$F$33=supporting_sheet!$B$3),(bulk_tonnages!O6),(IF(AND('DONNÉES '!$F$30=supporting_sheet!$D$24),(Residential_tonnages!P6+ICI_tonnages!P6+'C&amp;D_tonnages'!P6),IF(AND('DONNÉES '!$F$30=supporting_sheet!$D$23,'DONNÉES '!$F$33=supporting_sheet!$B$2),0))))))</f>
        <v>0</v>
      </c>
      <c r="O6" s="20">
        <f>IF($A6&gt;end_year_1,0,(IF(AND('DONNÉES '!$F$30=supporting_sheet!$D$23,'DONNÉES '!$F$33=supporting_sheet!$B$3),(bulk_tonnages!P6),(IF(AND('DONNÉES '!$F$30=supporting_sheet!$D$24),(Residential_tonnages!Q6+ICI_tonnages!Q6+'C&amp;D_tonnages'!Q6),IF(AND('DONNÉES '!$F$30=supporting_sheet!$D$23,'DONNÉES '!$F$33=supporting_sheet!$B$2),0))))))</f>
        <v>0</v>
      </c>
      <c r="P6" s="20">
        <f>IF($A6&gt;end_year_1,0,(IF(AND('DONNÉES '!$F$30=supporting_sheet!$D$23,'DONNÉES '!$F$33=supporting_sheet!$B$3),(bulk_tonnages!Q6),(IF(AND('DONNÉES '!$F$30=supporting_sheet!$D$24),(Residential_tonnages!R6+ICI_tonnages!R6+'C&amp;D_tonnages'!R6),IF(AND('DONNÉES '!$F$30=supporting_sheet!$D$23,'DONNÉES '!$F$33=supporting_sheet!$B$2),bulk_user_tonnages!N6))))))</f>
        <v>0</v>
      </c>
      <c r="Q6" s="20">
        <f>IF(A6&gt;end_year_1, 0, Sludge_tonnages!E6)</f>
        <v>0</v>
      </c>
      <c r="R6" s="37">
        <f t="shared" si="1"/>
        <v>0</v>
      </c>
      <c r="T6" s="36"/>
      <c r="U6" s="36"/>
      <c r="V6" s="36"/>
    </row>
    <row r="7" spans="1:22" x14ac:dyDescent="0.25">
      <c r="A7" s="1">
        <f t="shared" si="2"/>
        <v>5</v>
      </c>
      <c r="B7" s="1" t="str">
        <f t="shared" si="0"/>
        <v>AB</v>
      </c>
      <c r="C7" s="20">
        <f>IF($A7&gt;end_year_1,0,(IF(AND('DONNÉES '!$F$30=supporting_sheet!$D$23,'DONNÉES '!$F$33=supporting_sheet!$B$3),(bulk_tonnages!D7),(IF(AND('DONNÉES '!$F$30=supporting_sheet!$D$24),(Residential_tonnages!E7+ICI_tonnages!E7+'C&amp;D_tonnages'!E7),IF(AND('DONNÉES '!$F$30=supporting_sheet!$D$23,'DONNÉES '!$F$33=supporting_sheet!$B$2),bulk_user_tonnages!D7))))))</f>
        <v>0</v>
      </c>
      <c r="D7" s="20">
        <f>IF($A7&gt;end_year_1,0,(IF(AND('DONNÉES '!$F$30=supporting_sheet!$D$23,'DONNÉES '!$F$33=supporting_sheet!$B$3),(bulk_tonnages!E7),(IF(AND('DONNÉES '!$F$30=supporting_sheet!$D$24),(Residential_tonnages!F7+ICI_tonnages!F7+'C&amp;D_tonnages'!F7),IF(AND('DONNÉES '!$F$30=supporting_sheet!$D$23,'DONNÉES '!$F$33=supporting_sheet!$B$2),bulk_user_tonnages!E7))))))</f>
        <v>0</v>
      </c>
      <c r="E7" s="20">
        <f>IF($A7&gt;end_year_1,0,(IF(AND('DONNÉES '!$F$30=supporting_sheet!$D$23,'DONNÉES '!$F$33=supporting_sheet!$B$3),(bulk_tonnages!F7),(IF(AND('DONNÉES '!$F$30=supporting_sheet!$D$24),(Residential_tonnages!G7+ICI_tonnages!G7+'C&amp;D_tonnages'!G7),IF(AND('DONNÉES '!$F$30=supporting_sheet!$D$23,'DONNÉES '!$F$33=supporting_sheet!$B$2),bulk_user_tonnages!F7))))))</f>
        <v>0</v>
      </c>
      <c r="F7" s="20">
        <f>IF($A7&gt;end_year_1,0,(IF(AND('DONNÉES '!$F$30=supporting_sheet!$D$23,'DONNÉES '!$F$33=supporting_sheet!$B$3),(bulk_tonnages!G7),(IF(AND('DONNÉES '!$F$30=supporting_sheet!$D$24),(Residential_tonnages!H7+ICI_tonnages!H7+'C&amp;D_tonnages'!H7),IF(AND('DONNÉES '!$F$30=supporting_sheet!$D$23,'DONNÉES '!$F$33=supporting_sheet!$B$2),bulk_user_tonnages!G7))))))</f>
        <v>0</v>
      </c>
      <c r="G7" s="20">
        <f>IF($A7&gt;end_year_1,0,(IF(AND('DONNÉES '!$F$30=supporting_sheet!$D$23,'DONNÉES '!$F$33=supporting_sheet!$B$3),(bulk_tonnages!H7),(IF(AND('DONNÉES '!$F$30=supporting_sheet!$D$24),(Residential_tonnages!I7+ICI_tonnages!I7+'C&amp;D_tonnages'!I7),IF(AND('DONNÉES '!$F$30=supporting_sheet!$D$23,'DONNÉES '!$F$33=supporting_sheet!$B$2),bulk_user_tonnages!H7))))))</f>
        <v>0</v>
      </c>
      <c r="H7" s="20">
        <f>IF($A7&gt;end_year_1,0,(IF(AND('DONNÉES '!$F$30=supporting_sheet!$D$23,'DONNÉES '!$F$33=supporting_sheet!$B$3),(bulk_tonnages!I7),(IF(AND('DONNÉES '!$F$30=supporting_sheet!$D$24),(Residential_tonnages!J7+ICI_tonnages!J7+'C&amp;D_tonnages'!J7),IF(AND('DONNÉES '!$F$30=supporting_sheet!$D$23,'DONNÉES '!$F$33=supporting_sheet!$B$2),bulk_user_tonnages!I7))))))</f>
        <v>0</v>
      </c>
      <c r="I7" s="20">
        <f>IF($A7&gt;end_year_1,0,(IF(AND('DONNÉES '!$F$30=supporting_sheet!$D$23,'DONNÉES '!$F$33=supporting_sheet!$B$3),(bulk_tonnages!J7),(IF(AND('DONNÉES '!$F$30=supporting_sheet!$D$24),(Residential_tonnages!K7+ICI_tonnages!K7+'C&amp;D_tonnages'!K7),IF(AND('DONNÉES '!$F$30=supporting_sheet!$D$23,'DONNÉES '!$F$33=supporting_sheet!$B$2),bulk_user_tonnages!J7))))))</f>
        <v>0</v>
      </c>
      <c r="J7" s="20">
        <f>IF($A7&gt;end_year_1,0,(IF(AND('DONNÉES '!$F$30=supporting_sheet!$D$23,'DONNÉES '!$F$33=supporting_sheet!$B$3),(bulk_tonnages!K7),(IF(AND('DONNÉES '!$F$30=supporting_sheet!$D$24),(Residential_tonnages!L7+ICI_tonnages!L7+'C&amp;D_tonnages'!L7),IF(AND('DONNÉES '!$F$30=supporting_sheet!$D$23,'DONNÉES '!$F$33=supporting_sheet!$B$2),bulk_user_tonnages!K7))))))</f>
        <v>0</v>
      </c>
      <c r="K7" s="20">
        <f>IF($A7&gt;end_year_1,0,(IF(AND('DONNÉES '!$F$30=supporting_sheet!$D$23,'DONNÉES '!$F$33=supporting_sheet!$B$3),(bulk_tonnages!L7),(IF(AND('DONNÉES '!$F$30=supporting_sheet!$D$24),(Residential_tonnages!M7+ICI_tonnages!M7+'C&amp;D_tonnages'!M7),IF(AND('DONNÉES '!$F$30=supporting_sheet!$D$23,'DONNÉES '!$F$33=supporting_sheet!$B$2),bulk_user_tonnages!L7))))))</f>
        <v>0</v>
      </c>
      <c r="L7" s="20">
        <f>IF($A7&gt;end_year_1,0,(IF(AND('DONNÉES '!$F$30=supporting_sheet!$D$23,'DONNÉES '!$F$33=supporting_sheet!$B$3),(bulk_tonnages!M7+'Soil and Dirt_tonnages'!E7),(IF(AND('DONNÉES '!$F$30=supporting_sheet!$D$24),(Residential_tonnages!N7+ICI_tonnages!N7+'C&amp;D_tonnages'!N7+'Soil and Dirt_tonnages'!E7),IF(AND('DONNÉES '!$F$30=supporting_sheet!$D$23,'DONNÉES '!$F$33=supporting_sheet!$B$2),'Soil and Dirt_tonnages'!E7))))))</f>
        <v>0</v>
      </c>
      <c r="M7" s="20">
        <f>IF($A7&gt;end_year_1,0,(IF(AND('DONNÉES '!$F$30=supporting_sheet!$D$23,'DONNÉES '!$F$33=supporting_sheet!$B$3),(bulk_tonnages!N7),(IF(AND('DONNÉES '!$F$30=supporting_sheet!$D$24),(Residential_tonnages!O7+ICI_tonnages!O7+'C&amp;D_tonnages'!O7),IF(AND('DONNÉES '!$F$30=supporting_sheet!$D$23,'DONNÉES '!$F$33=supporting_sheet!$B$2),bulk_user_tonnages!M7))))))</f>
        <v>0</v>
      </c>
      <c r="N7" s="20">
        <f>IF($A7&gt;end_year_1,0,(IF(AND('DONNÉES '!$F$30=supporting_sheet!$D$23,'DONNÉES '!$F$33=supporting_sheet!$B$3),(bulk_tonnages!O7),(IF(AND('DONNÉES '!$F$30=supporting_sheet!$D$24),(Residential_tonnages!P7+ICI_tonnages!P7+'C&amp;D_tonnages'!P7),IF(AND('DONNÉES '!$F$30=supporting_sheet!$D$23,'DONNÉES '!$F$33=supporting_sheet!$B$2),0))))))</f>
        <v>0</v>
      </c>
      <c r="O7" s="20">
        <f>IF($A7&gt;end_year_1,0,(IF(AND('DONNÉES '!$F$30=supporting_sheet!$D$23,'DONNÉES '!$F$33=supporting_sheet!$B$3),(bulk_tonnages!P7),(IF(AND('DONNÉES '!$F$30=supporting_sheet!$D$24),(Residential_tonnages!Q7+ICI_tonnages!Q7+'C&amp;D_tonnages'!Q7),IF(AND('DONNÉES '!$F$30=supporting_sheet!$D$23,'DONNÉES '!$F$33=supporting_sheet!$B$2),0))))))</f>
        <v>0</v>
      </c>
      <c r="P7" s="20">
        <f>IF($A7&gt;end_year_1,0,(IF(AND('DONNÉES '!$F$30=supporting_sheet!$D$23,'DONNÉES '!$F$33=supporting_sheet!$B$3),(bulk_tonnages!Q7),(IF(AND('DONNÉES '!$F$30=supporting_sheet!$D$24),(Residential_tonnages!R7+ICI_tonnages!R7+'C&amp;D_tonnages'!R7),IF(AND('DONNÉES '!$F$30=supporting_sheet!$D$23,'DONNÉES '!$F$33=supporting_sheet!$B$2),bulk_user_tonnages!N7))))))</f>
        <v>0</v>
      </c>
      <c r="Q7" s="20">
        <f>IF(A7&gt;end_year_1, 0, Sludge_tonnages!E7)</f>
        <v>0</v>
      </c>
      <c r="R7" s="37">
        <f t="shared" si="1"/>
        <v>0</v>
      </c>
      <c r="T7" s="36"/>
      <c r="U7" s="36"/>
      <c r="V7" s="36"/>
    </row>
    <row r="8" spans="1:22" x14ac:dyDescent="0.25">
      <c r="A8" s="1">
        <f t="shared" si="2"/>
        <v>6</v>
      </c>
      <c r="B8" s="1" t="str">
        <f t="shared" si="0"/>
        <v>AB</v>
      </c>
      <c r="C8" s="20">
        <f>IF($A8&gt;end_year_1,0,(IF(AND('DONNÉES '!$F$30=supporting_sheet!$D$23,'DONNÉES '!$F$33=supporting_sheet!$B$3),(bulk_tonnages!D8),(IF(AND('DONNÉES '!$F$30=supporting_sheet!$D$24),(Residential_tonnages!E8+ICI_tonnages!E8+'C&amp;D_tonnages'!E8),IF(AND('DONNÉES '!$F$30=supporting_sheet!$D$23,'DONNÉES '!$F$33=supporting_sheet!$B$2),bulk_user_tonnages!D8))))))</f>
        <v>0</v>
      </c>
      <c r="D8" s="20">
        <f>IF($A8&gt;end_year_1,0,(IF(AND('DONNÉES '!$F$30=supporting_sheet!$D$23,'DONNÉES '!$F$33=supporting_sheet!$B$3),(bulk_tonnages!E8),(IF(AND('DONNÉES '!$F$30=supporting_sheet!$D$24),(Residential_tonnages!F8+ICI_tonnages!F8+'C&amp;D_tonnages'!F8),IF(AND('DONNÉES '!$F$30=supporting_sheet!$D$23,'DONNÉES '!$F$33=supporting_sheet!$B$2),bulk_user_tonnages!E8))))))</f>
        <v>0</v>
      </c>
      <c r="E8" s="20">
        <f>IF($A8&gt;end_year_1,0,(IF(AND('DONNÉES '!$F$30=supporting_sheet!$D$23,'DONNÉES '!$F$33=supporting_sheet!$B$3),(bulk_tonnages!F8),(IF(AND('DONNÉES '!$F$30=supporting_sheet!$D$24),(Residential_tonnages!G8+ICI_tonnages!G8+'C&amp;D_tonnages'!G8),IF(AND('DONNÉES '!$F$30=supporting_sheet!$D$23,'DONNÉES '!$F$33=supporting_sheet!$B$2),bulk_user_tonnages!F8))))))</f>
        <v>0</v>
      </c>
      <c r="F8" s="20">
        <f>IF($A8&gt;end_year_1,0,(IF(AND('DONNÉES '!$F$30=supporting_sheet!$D$23,'DONNÉES '!$F$33=supporting_sheet!$B$3),(bulk_tonnages!G8),(IF(AND('DONNÉES '!$F$30=supporting_sheet!$D$24),(Residential_tonnages!H8+ICI_tonnages!H8+'C&amp;D_tonnages'!H8),IF(AND('DONNÉES '!$F$30=supporting_sheet!$D$23,'DONNÉES '!$F$33=supporting_sheet!$B$2),bulk_user_tonnages!G8))))))</f>
        <v>0</v>
      </c>
      <c r="G8" s="20">
        <f>IF($A8&gt;end_year_1,0,(IF(AND('DONNÉES '!$F$30=supporting_sheet!$D$23,'DONNÉES '!$F$33=supporting_sheet!$B$3),(bulk_tonnages!H8),(IF(AND('DONNÉES '!$F$30=supporting_sheet!$D$24),(Residential_tonnages!I8+ICI_tonnages!I8+'C&amp;D_tonnages'!I8),IF(AND('DONNÉES '!$F$30=supporting_sheet!$D$23,'DONNÉES '!$F$33=supporting_sheet!$B$2),bulk_user_tonnages!H8))))))</f>
        <v>0</v>
      </c>
      <c r="H8" s="20">
        <f>IF($A8&gt;end_year_1,0,(IF(AND('DONNÉES '!$F$30=supporting_sheet!$D$23,'DONNÉES '!$F$33=supporting_sheet!$B$3),(bulk_tonnages!I8),(IF(AND('DONNÉES '!$F$30=supporting_sheet!$D$24),(Residential_tonnages!J8+ICI_tonnages!J8+'C&amp;D_tonnages'!J8),IF(AND('DONNÉES '!$F$30=supporting_sheet!$D$23,'DONNÉES '!$F$33=supporting_sheet!$B$2),bulk_user_tonnages!I8))))))</f>
        <v>0</v>
      </c>
      <c r="I8" s="20">
        <f>IF($A8&gt;end_year_1,0,(IF(AND('DONNÉES '!$F$30=supporting_sheet!$D$23,'DONNÉES '!$F$33=supporting_sheet!$B$3),(bulk_tonnages!J8),(IF(AND('DONNÉES '!$F$30=supporting_sheet!$D$24),(Residential_tonnages!K8+ICI_tonnages!K8+'C&amp;D_tonnages'!K8),IF(AND('DONNÉES '!$F$30=supporting_sheet!$D$23,'DONNÉES '!$F$33=supporting_sheet!$B$2),bulk_user_tonnages!J8))))))</f>
        <v>0</v>
      </c>
      <c r="J8" s="20">
        <f>IF($A8&gt;end_year_1,0,(IF(AND('DONNÉES '!$F$30=supporting_sheet!$D$23,'DONNÉES '!$F$33=supporting_sheet!$B$3),(bulk_tonnages!K8),(IF(AND('DONNÉES '!$F$30=supporting_sheet!$D$24),(Residential_tonnages!L8+ICI_tonnages!L8+'C&amp;D_tonnages'!L8),IF(AND('DONNÉES '!$F$30=supporting_sheet!$D$23,'DONNÉES '!$F$33=supporting_sheet!$B$2),bulk_user_tonnages!K8))))))</f>
        <v>0</v>
      </c>
      <c r="K8" s="20">
        <f>IF($A8&gt;end_year_1,0,(IF(AND('DONNÉES '!$F$30=supporting_sheet!$D$23,'DONNÉES '!$F$33=supporting_sheet!$B$3),(bulk_tonnages!L8),(IF(AND('DONNÉES '!$F$30=supporting_sheet!$D$24),(Residential_tonnages!M8+ICI_tonnages!M8+'C&amp;D_tonnages'!M8),IF(AND('DONNÉES '!$F$30=supporting_sheet!$D$23,'DONNÉES '!$F$33=supporting_sheet!$B$2),bulk_user_tonnages!L8))))))</f>
        <v>0</v>
      </c>
      <c r="L8" s="20">
        <f>IF($A8&gt;end_year_1,0,(IF(AND('DONNÉES '!$F$30=supporting_sheet!$D$23,'DONNÉES '!$F$33=supporting_sheet!$B$3),(bulk_tonnages!M8+'Soil and Dirt_tonnages'!E8),(IF(AND('DONNÉES '!$F$30=supporting_sheet!$D$24),(Residential_tonnages!N8+ICI_tonnages!N8+'C&amp;D_tonnages'!N8+'Soil and Dirt_tonnages'!E8),IF(AND('DONNÉES '!$F$30=supporting_sheet!$D$23,'DONNÉES '!$F$33=supporting_sheet!$B$2),'Soil and Dirt_tonnages'!E8))))))</f>
        <v>0</v>
      </c>
      <c r="M8" s="20">
        <f>IF($A8&gt;end_year_1,0,(IF(AND('DONNÉES '!$F$30=supporting_sheet!$D$23,'DONNÉES '!$F$33=supporting_sheet!$B$3),(bulk_tonnages!N8),(IF(AND('DONNÉES '!$F$30=supporting_sheet!$D$24),(Residential_tonnages!O8+ICI_tonnages!O8+'C&amp;D_tonnages'!O8),IF(AND('DONNÉES '!$F$30=supporting_sheet!$D$23,'DONNÉES '!$F$33=supporting_sheet!$B$2),bulk_user_tonnages!M8))))))</f>
        <v>0</v>
      </c>
      <c r="N8" s="20">
        <f>IF($A8&gt;end_year_1,0,(IF(AND('DONNÉES '!$F$30=supporting_sheet!$D$23,'DONNÉES '!$F$33=supporting_sheet!$B$3),(bulk_tonnages!O8),(IF(AND('DONNÉES '!$F$30=supporting_sheet!$D$24),(Residential_tonnages!P8+ICI_tonnages!P8+'C&amp;D_tonnages'!P8),IF(AND('DONNÉES '!$F$30=supporting_sheet!$D$23,'DONNÉES '!$F$33=supporting_sheet!$B$2),0))))))</f>
        <v>0</v>
      </c>
      <c r="O8" s="20">
        <f>IF($A8&gt;end_year_1,0,(IF(AND('DONNÉES '!$F$30=supporting_sheet!$D$23,'DONNÉES '!$F$33=supporting_sheet!$B$3),(bulk_tonnages!P8),(IF(AND('DONNÉES '!$F$30=supporting_sheet!$D$24),(Residential_tonnages!Q8+ICI_tonnages!Q8+'C&amp;D_tonnages'!Q8),IF(AND('DONNÉES '!$F$30=supporting_sheet!$D$23,'DONNÉES '!$F$33=supporting_sheet!$B$2),0))))))</f>
        <v>0</v>
      </c>
      <c r="P8" s="20">
        <f>IF($A8&gt;end_year_1,0,(IF(AND('DONNÉES '!$F$30=supporting_sheet!$D$23,'DONNÉES '!$F$33=supporting_sheet!$B$3),(bulk_tonnages!Q8),(IF(AND('DONNÉES '!$F$30=supporting_sheet!$D$24),(Residential_tonnages!R8+ICI_tonnages!R8+'C&amp;D_tonnages'!R8),IF(AND('DONNÉES '!$F$30=supporting_sheet!$D$23,'DONNÉES '!$F$33=supporting_sheet!$B$2),bulk_user_tonnages!N8))))))</f>
        <v>0</v>
      </c>
      <c r="Q8" s="20">
        <f>IF(A8&gt;end_year_1, 0, Sludge_tonnages!E8)</f>
        <v>0</v>
      </c>
      <c r="R8" s="37">
        <f t="shared" si="1"/>
        <v>0</v>
      </c>
      <c r="T8" s="36"/>
      <c r="U8" s="36"/>
      <c r="V8" s="36"/>
    </row>
    <row r="9" spans="1:22" x14ac:dyDescent="0.25">
      <c r="A9" s="1">
        <f t="shared" si="2"/>
        <v>7</v>
      </c>
      <c r="B9" s="1" t="str">
        <f t="shared" si="0"/>
        <v>AB</v>
      </c>
      <c r="C9" s="20">
        <f>IF($A9&gt;end_year_1,0,(IF(AND('DONNÉES '!$F$30=supporting_sheet!$D$23,'DONNÉES '!$F$33=supporting_sheet!$B$3),(bulk_tonnages!D9),(IF(AND('DONNÉES '!$F$30=supporting_sheet!$D$24),(Residential_tonnages!E9+ICI_tonnages!E9+'C&amp;D_tonnages'!E9),IF(AND('DONNÉES '!$F$30=supporting_sheet!$D$23,'DONNÉES '!$F$33=supporting_sheet!$B$2),bulk_user_tonnages!D9))))))</f>
        <v>0</v>
      </c>
      <c r="D9" s="20">
        <f>IF($A9&gt;end_year_1,0,(IF(AND('DONNÉES '!$F$30=supporting_sheet!$D$23,'DONNÉES '!$F$33=supporting_sheet!$B$3),(bulk_tonnages!E9),(IF(AND('DONNÉES '!$F$30=supporting_sheet!$D$24),(Residential_tonnages!F9+ICI_tonnages!F9+'C&amp;D_tonnages'!F9),IF(AND('DONNÉES '!$F$30=supporting_sheet!$D$23,'DONNÉES '!$F$33=supporting_sheet!$B$2),bulk_user_tonnages!E9))))))</f>
        <v>0</v>
      </c>
      <c r="E9" s="20">
        <f>IF($A9&gt;end_year_1,0,(IF(AND('DONNÉES '!$F$30=supporting_sheet!$D$23,'DONNÉES '!$F$33=supporting_sheet!$B$3),(bulk_tonnages!F9),(IF(AND('DONNÉES '!$F$30=supporting_sheet!$D$24),(Residential_tonnages!G9+ICI_tonnages!G9+'C&amp;D_tonnages'!G9),IF(AND('DONNÉES '!$F$30=supporting_sheet!$D$23,'DONNÉES '!$F$33=supporting_sheet!$B$2),bulk_user_tonnages!F9))))))</f>
        <v>0</v>
      </c>
      <c r="F9" s="20">
        <f>IF($A9&gt;end_year_1,0,(IF(AND('DONNÉES '!$F$30=supporting_sheet!$D$23,'DONNÉES '!$F$33=supporting_sheet!$B$3),(bulk_tonnages!G9),(IF(AND('DONNÉES '!$F$30=supporting_sheet!$D$24),(Residential_tonnages!H9+ICI_tonnages!H9+'C&amp;D_tonnages'!H9),IF(AND('DONNÉES '!$F$30=supporting_sheet!$D$23,'DONNÉES '!$F$33=supporting_sheet!$B$2),bulk_user_tonnages!G9))))))</f>
        <v>0</v>
      </c>
      <c r="G9" s="20">
        <f>IF($A9&gt;end_year_1,0,(IF(AND('DONNÉES '!$F$30=supporting_sheet!$D$23,'DONNÉES '!$F$33=supporting_sheet!$B$3),(bulk_tonnages!H9),(IF(AND('DONNÉES '!$F$30=supporting_sheet!$D$24),(Residential_tonnages!I9+ICI_tonnages!I9+'C&amp;D_tonnages'!I9),IF(AND('DONNÉES '!$F$30=supporting_sheet!$D$23,'DONNÉES '!$F$33=supporting_sheet!$B$2),bulk_user_tonnages!H9))))))</f>
        <v>0</v>
      </c>
      <c r="H9" s="20">
        <f>IF($A9&gt;end_year_1,0,(IF(AND('DONNÉES '!$F$30=supporting_sheet!$D$23,'DONNÉES '!$F$33=supporting_sheet!$B$3),(bulk_tonnages!I9),(IF(AND('DONNÉES '!$F$30=supporting_sheet!$D$24),(Residential_tonnages!J9+ICI_tonnages!J9+'C&amp;D_tonnages'!J9),IF(AND('DONNÉES '!$F$30=supporting_sheet!$D$23,'DONNÉES '!$F$33=supporting_sheet!$B$2),bulk_user_tonnages!I9))))))</f>
        <v>0</v>
      </c>
      <c r="I9" s="20">
        <f>IF($A9&gt;end_year_1,0,(IF(AND('DONNÉES '!$F$30=supporting_sheet!$D$23,'DONNÉES '!$F$33=supporting_sheet!$B$3),(bulk_tonnages!J9),(IF(AND('DONNÉES '!$F$30=supporting_sheet!$D$24),(Residential_tonnages!K9+ICI_tonnages!K9+'C&amp;D_tonnages'!K9),IF(AND('DONNÉES '!$F$30=supporting_sheet!$D$23,'DONNÉES '!$F$33=supporting_sheet!$B$2),bulk_user_tonnages!J9))))))</f>
        <v>0</v>
      </c>
      <c r="J9" s="20">
        <f>IF($A9&gt;end_year_1,0,(IF(AND('DONNÉES '!$F$30=supporting_sheet!$D$23,'DONNÉES '!$F$33=supporting_sheet!$B$3),(bulk_tonnages!K9),(IF(AND('DONNÉES '!$F$30=supporting_sheet!$D$24),(Residential_tonnages!L9+ICI_tonnages!L9+'C&amp;D_tonnages'!L9),IF(AND('DONNÉES '!$F$30=supporting_sheet!$D$23,'DONNÉES '!$F$33=supporting_sheet!$B$2),bulk_user_tonnages!K9))))))</f>
        <v>0</v>
      </c>
      <c r="K9" s="20">
        <f>IF($A9&gt;end_year_1,0,(IF(AND('DONNÉES '!$F$30=supporting_sheet!$D$23,'DONNÉES '!$F$33=supporting_sheet!$B$3),(bulk_tonnages!L9),(IF(AND('DONNÉES '!$F$30=supporting_sheet!$D$24),(Residential_tonnages!M9+ICI_tonnages!M9+'C&amp;D_tonnages'!M9),IF(AND('DONNÉES '!$F$30=supporting_sheet!$D$23,'DONNÉES '!$F$33=supporting_sheet!$B$2),bulk_user_tonnages!L9))))))</f>
        <v>0</v>
      </c>
      <c r="L9" s="20">
        <f>IF($A9&gt;end_year_1,0,(IF(AND('DONNÉES '!$F$30=supporting_sheet!$D$23,'DONNÉES '!$F$33=supporting_sheet!$B$3),(bulk_tonnages!M9+'Soil and Dirt_tonnages'!E9),(IF(AND('DONNÉES '!$F$30=supporting_sheet!$D$24),(Residential_tonnages!N9+ICI_tonnages!N9+'C&amp;D_tonnages'!N9+'Soil and Dirt_tonnages'!E9),IF(AND('DONNÉES '!$F$30=supporting_sheet!$D$23,'DONNÉES '!$F$33=supporting_sheet!$B$2),'Soil and Dirt_tonnages'!E9))))))</f>
        <v>0</v>
      </c>
      <c r="M9" s="20">
        <f>IF($A9&gt;end_year_1,0,(IF(AND('DONNÉES '!$F$30=supporting_sheet!$D$23,'DONNÉES '!$F$33=supporting_sheet!$B$3),(bulk_tonnages!N9),(IF(AND('DONNÉES '!$F$30=supporting_sheet!$D$24),(Residential_tonnages!O9+ICI_tonnages!O9+'C&amp;D_tonnages'!O9),IF(AND('DONNÉES '!$F$30=supporting_sheet!$D$23,'DONNÉES '!$F$33=supporting_sheet!$B$2),bulk_user_tonnages!M9))))))</f>
        <v>0</v>
      </c>
      <c r="N9" s="20">
        <f>IF($A9&gt;end_year_1,0,(IF(AND('DONNÉES '!$F$30=supporting_sheet!$D$23,'DONNÉES '!$F$33=supporting_sheet!$B$3),(bulk_tonnages!O9),(IF(AND('DONNÉES '!$F$30=supporting_sheet!$D$24),(Residential_tonnages!P9+ICI_tonnages!P9+'C&amp;D_tonnages'!P9),IF(AND('DONNÉES '!$F$30=supporting_sheet!$D$23,'DONNÉES '!$F$33=supporting_sheet!$B$2),0))))))</f>
        <v>0</v>
      </c>
      <c r="O9" s="20">
        <f>IF($A9&gt;end_year_1,0,(IF(AND('DONNÉES '!$F$30=supporting_sheet!$D$23,'DONNÉES '!$F$33=supporting_sheet!$B$3),(bulk_tonnages!P9),(IF(AND('DONNÉES '!$F$30=supporting_sheet!$D$24),(Residential_tonnages!Q9+ICI_tonnages!Q9+'C&amp;D_tonnages'!Q9),IF(AND('DONNÉES '!$F$30=supporting_sheet!$D$23,'DONNÉES '!$F$33=supporting_sheet!$B$2),0))))))</f>
        <v>0</v>
      </c>
      <c r="P9" s="20">
        <f>IF($A9&gt;end_year_1,0,(IF(AND('DONNÉES '!$F$30=supporting_sheet!$D$23,'DONNÉES '!$F$33=supporting_sheet!$B$3),(bulk_tonnages!Q9),(IF(AND('DONNÉES '!$F$30=supporting_sheet!$D$24),(Residential_tonnages!R9+ICI_tonnages!R9+'C&amp;D_tonnages'!R9),IF(AND('DONNÉES '!$F$30=supporting_sheet!$D$23,'DONNÉES '!$F$33=supporting_sheet!$B$2),bulk_user_tonnages!N9))))))</f>
        <v>0</v>
      </c>
      <c r="Q9" s="20">
        <f>IF(A9&gt;end_year_1, 0, Sludge_tonnages!E9)</f>
        <v>0</v>
      </c>
      <c r="R9" s="37">
        <f t="shared" si="1"/>
        <v>0</v>
      </c>
      <c r="T9" s="36"/>
      <c r="U9" s="36"/>
      <c r="V9" s="36"/>
    </row>
    <row r="10" spans="1:22" x14ac:dyDescent="0.25">
      <c r="A10" s="1">
        <f t="shared" si="2"/>
        <v>8</v>
      </c>
      <c r="B10" s="1" t="str">
        <f t="shared" si="0"/>
        <v>AB</v>
      </c>
      <c r="C10" s="20">
        <f>IF($A10&gt;end_year_1,0,(IF(AND('DONNÉES '!$F$30=supporting_sheet!$D$23,'DONNÉES '!$F$33=supporting_sheet!$B$3),(bulk_tonnages!D10),(IF(AND('DONNÉES '!$F$30=supporting_sheet!$D$24),(Residential_tonnages!E10+ICI_tonnages!E10+'C&amp;D_tonnages'!E10),IF(AND('DONNÉES '!$F$30=supporting_sheet!$D$23,'DONNÉES '!$F$33=supporting_sheet!$B$2),bulk_user_tonnages!D10))))))</f>
        <v>0</v>
      </c>
      <c r="D10" s="20">
        <f>IF($A10&gt;end_year_1,0,(IF(AND('DONNÉES '!$F$30=supporting_sheet!$D$23,'DONNÉES '!$F$33=supporting_sheet!$B$3),(bulk_tonnages!E10),(IF(AND('DONNÉES '!$F$30=supporting_sheet!$D$24),(Residential_tonnages!F10+ICI_tonnages!F10+'C&amp;D_tonnages'!F10),IF(AND('DONNÉES '!$F$30=supporting_sheet!$D$23,'DONNÉES '!$F$33=supporting_sheet!$B$2),bulk_user_tonnages!E10))))))</f>
        <v>0</v>
      </c>
      <c r="E10" s="20">
        <f>IF($A10&gt;end_year_1,0,(IF(AND('DONNÉES '!$F$30=supporting_sheet!$D$23,'DONNÉES '!$F$33=supporting_sheet!$B$3),(bulk_tonnages!F10),(IF(AND('DONNÉES '!$F$30=supporting_sheet!$D$24),(Residential_tonnages!G10+ICI_tonnages!G10+'C&amp;D_tonnages'!G10),IF(AND('DONNÉES '!$F$30=supporting_sheet!$D$23,'DONNÉES '!$F$33=supporting_sheet!$B$2),bulk_user_tonnages!F10))))))</f>
        <v>0</v>
      </c>
      <c r="F10" s="20">
        <f>IF($A10&gt;end_year_1,0,(IF(AND('DONNÉES '!$F$30=supporting_sheet!$D$23,'DONNÉES '!$F$33=supporting_sheet!$B$3),(bulk_tonnages!G10),(IF(AND('DONNÉES '!$F$30=supporting_sheet!$D$24),(Residential_tonnages!H10+ICI_tonnages!H10+'C&amp;D_tonnages'!H10),IF(AND('DONNÉES '!$F$30=supporting_sheet!$D$23,'DONNÉES '!$F$33=supporting_sheet!$B$2),bulk_user_tonnages!G10))))))</f>
        <v>0</v>
      </c>
      <c r="G10" s="20">
        <f>IF($A10&gt;end_year_1,0,(IF(AND('DONNÉES '!$F$30=supporting_sheet!$D$23,'DONNÉES '!$F$33=supporting_sheet!$B$3),(bulk_tonnages!H10),(IF(AND('DONNÉES '!$F$30=supporting_sheet!$D$24),(Residential_tonnages!I10+ICI_tonnages!I10+'C&amp;D_tonnages'!I10),IF(AND('DONNÉES '!$F$30=supporting_sheet!$D$23,'DONNÉES '!$F$33=supporting_sheet!$B$2),bulk_user_tonnages!H10))))))</f>
        <v>0</v>
      </c>
      <c r="H10" s="20">
        <f>IF($A10&gt;end_year_1,0,(IF(AND('DONNÉES '!$F$30=supporting_sheet!$D$23,'DONNÉES '!$F$33=supporting_sheet!$B$3),(bulk_tonnages!I10),(IF(AND('DONNÉES '!$F$30=supporting_sheet!$D$24),(Residential_tonnages!J10+ICI_tonnages!J10+'C&amp;D_tonnages'!J10),IF(AND('DONNÉES '!$F$30=supporting_sheet!$D$23,'DONNÉES '!$F$33=supporting_sheet!$B$2),bulk_user_tonnages!I10))))))</f>
        <v>0</v>
      </c>
      <c r="I10" s="20">
        <f>IF($A10&gt;end_year_1,0,(IF(AND('DONNÉES '!$F$30=supporting_sheet!$D$23,'DONNÉES '!$F$33=supporting_sheet!$B$3),(bulk_tonnages!J10),(IF(AND('DONNÉES '!$F$30=supporting_sheet!$D$24),(Residential_tonnages!K10+ICI_tonnages!K10+'C&amp;D_tonnages'!K10),IF(AND('DONNÉES '!$F$30=supporting_sheet!$D$23,'DONNÉES '!$F$33=supporting_sheet!$B$2),bulk_user_tonnages!J10))))))</f>
        <v>0</v>
      </c>
      <c r="J10" s="20">
        <f>IF($A10&gt;end_year_1,0,(IF(AND('DONNÉES '!$F$30=supporting_sheet!$D$23,'DONNÉES '!$F$33=supporting_sheet!$B$3),(bulk_tonnages!K10),(IF(AND('DONNÉES '!$F$30=supporting_sheet!$D$24),(Residential_tonnages!L10+ICI_tonnages!L10+'C&amp;D_tonnages'!L10),IF(AND('DONNÉES '!$F$30=supporting_sheet!$D$23,'DONNÉES '!$F$33=supporting_sheet!$B$2),bulk_user_tonnages!K10))))))</f>
        <v>0</v>
      </c>
      <c r="K10" s="20">
        <f>IF($A10&gt;end_year_1,0,(IF(AND('DONNÉES '!$F$30=supporting_sheet!$D$23,'DONNÉES '!$F$33=supporting_sheet!$B$3),(bulk_tonnages!L10),(IF(AND('DONNÉES '!$F$30=supporting_sheet!$D$24),(Residential_tonnages!M10+ICI_tonnages!M10+'C&amp;D_tonnages'!M10),IF(AND('DONNÉES '!$F$30=supporting_sheet!$D$23,'DONNÉES '!$F$33=supporting_sheet!$B$2),bulk_user_tonnages!L10))))))</f>
        <v>0</v>
      </c>
      <c r="L10" s="20">
        <f>IF($A10&gt;end_year_1,0,(IF(AND('DONNÉES '!$F$30=supporting_sheet!$D$23,'DONNÉES '!$F$33=supporting_sheet!$B$3),(bulk_tonnages!M10+'Soil and Dirt_tonnages'!E10),(IF(AND('DONNÉES '!$F$30=supporting_sheet!$D$24),(Residential_tonnages!N10+ICI_tonnages!N10+'C&amp;D_tonnages'!N10+'Soil and Dirt_tonnages'!E10),IF(AND('DONNÉES '!$F$30=supporting_sheet!$D$23,'DONNÉES '!$F$33=supporting_sheet!$B$2),'Soil and Dirt_tonnages'!E10))))))</f>
        <v>0</v>
      </c>
      <c r="M10" s="20">
        <f>IF($A10&gt;end_year_1,0,(IF(AND('DONNÉES '!$F$30=supporting_sheet!$D$23,'DONNÉES '!$F$33=supporting_sheet!$B$3),(bulk_tonnages!N10),(IF(AND('DONNÉES '!$F$30=supporting_sheet!$D$24),(Residential_tonnages!O10+ICI_tonnages!O10+'C&amp;D_tonnages'!O10),IF(AND('DONNÉES '!$F$30=supporting_sheet!$D$23,'DONNÉES '!$F$33=supporting_sheet!$B$2),bulk_user_tonnages!M10))))))</f>
        <v>0</v>
      </c>
      <c r="N10" s="20">
        <f>IF($A10&gt;end_year_1,0,(IF(AND('DONNÉES '!$F$30=supporting_sheet!$D$23,'DONNÉES '!$F$33=supporting_sheet!$B$3),(bulk_tonnages!O10),(IF(AND('DONNÉES '!$F$30=supporting_sheet!$D$24),(Residential_tonnages!P10+ICI_tonnages!P10+'C&amp;D_tonnages'!P10),IF(AND('DONNÉES '!$F$30=supporting_sheet!$D$23,'DONNÉES '!$F$33=supporting_sheet!$B$2),0))))))</f>
        <v>0</v>
      </c>
      <c r="O10" s="20">
        <f>IF($A10&gt;end_year_1,0,(IF(AND('DONNÉES '!$F$30=supporting_sheet!$D$23,'DONNÉES '!$F$33=supporting_sheet!$B$3),(bulk_tonnages!P10),(IF(AND('DONNÉES '!$F$30=supporting_sheet!$D$24),(Residential_tonnages!Q10+ICI_tonnages!Q10+'C&amp;D_tonnages'!Q10),IF(AND('DONNÉES '!$F$30=supporting_sheet!$D$23,'DONNÉES '!$F$33=supporting_sheet!$B$2),0))))))</f>
        <v>0</v>
      </c>
      <c r="P10" s="20">
        <f>IF($A10&gt;end_year_1,0,(IF(AND('DONNÉES '!$F$30=supporting_sheet!$D$23,'DONNÉES '!$F$33=supporting_sheet!$B$3),(bulk_tonnages!Q10),(IF(AND('DONNÉES '!$F$30=supporting_sheet!$D$24),(Residential_tonnages!R10+ICI_tonnages!R10+'C&amp;D_tonnages'!R10),IF(AND('DONNÉES '!$F$30=supporting_sheet!$D$23,'DONNÉES '!$F$33=supporting_sheet!$B$2),bulk_user_tonnages!N10))))))</f>
        <v>0</v>
      </c>
      <c r="Q10" s="20">
        <f>IF(A10&gt;end_year_1, 0, Sludge_tonnages!E10)</f>
        <v>0</v>
      </c>
      <c r="R10" s="37">
        <f t="shared" si="1"/>
        <v>0</v>
      </c>
      <c r="T10" s="36"/>
      <c r="U10" s="36"/>
      <c r="V10" s="36"/>
    </row>
    <row r="11" spans="1:22" x14ac:dyDescent="0.25">
      <c r="A11" s="1">
        <f t="shared" si="2"/>
        <v>9</v>
      </c>
      <c r="B11" s="1" t="str">
        <f t="shared" si="0"/>
        <v>AB</v>
      </c>
      <c r="C11" s="20">
        <f>IF($A11&gt;end_year_1,0,(IF(AND('DONNÉES '!$F$30=supporting_sheet!$D$23,'DONNÉES '!$F$33=supporting_sheet!$B$3),(bulk_tonnages!D11),(IF(AND('DONNÉES '!$F$30=supporting_sheet!$D$24),(Residential_tonnages!E11+ICI_tonnages!E11+'C&amp;D_tonnages'!E11),IF(AND('DONNÉES '!$F$30=supporting_sheet!$D$23,'DONNÉES '!$F$33=supporting_sheet!$B$2),bulk_user_tonnages!D11))))))</f>
        <v>0</v>
      </c>
      <c r="D11" s="20">
        <f>IF($A11&gt;end_year_1,0,(IF(AND('DONNÉES '!$F$30=supporting_sheet!$D$23,'DONNÉES '!$F$33=supporting_sheet!$B$3),(bulk_tonnages!E11),(IF(AND('DONNÉES '!$F$30=supporting_sheet!$D$24),(Residential_tonnages!F11+ICI_tonnages!F11+'C&amp;D_tonnages'!F11),IF(AND('DONNÉES '!$F$30=supporting_sheet!$D$23,'DONNÉES '!$F$33=supporting_sheet!$B$2),bulk_user_tonnages!E11))))))</f>
        <v>0</v>
      </c>
      <c r="E11" s="20">
        <f>IF($A11&gt;end_year_1,0,(IF(AND('DONNÉES '!$F$30=supporting_sheet!$D$23,'DONNÉES '!$F$33=supporting_sheet!$B$3),(bulk_tonnages!F11),(IF(AND('DONNÉES '!$F$30=supporting_sheet!$D$24),(Residential_tonnages!G11+ICI_tonnages!G11+'C&amp;D_tonnages'!G11),IF(AND('DONNÉES '!$F$30=supporting_sheet!$D$23,'DONNÉES '!$F$33=supporting_sheet!$B$2),bulk_user_tonnages!F11))))))</f>
        <v>0</v>
      </c>
      <c r="F11" s="20">
        <f>IF($A11&gt;end_year_1,0,(IF(AND('DONNÉES '!$F$30=supporting_sheet!$D$23,'DONNÉES '!$F$33=supporting_sheet!$B$3),(bulk_tonnages!G11),(IF(AND('DONNÉES '!$F$30=supporting_sheet!$D$24),(Residential_tonnages!H11+ICI_tonnages!H11+'C&amp;D_tonnages'!H11),IF(AND('DONNÉES '!$F$30=supporting_sheet!$D$23,'DONNÉES '!$F$33=supporting_sheet!$B$2),bulk_user_tonnages!G11))))))</f>
        <v>0</v>
      </c>
      <c r="G11" s="20">
        <f>IF($A11&gt;end_year_1,0,(IF(AND('DONNÉES '!$F$30=supporting_sheet!$D$23,'DONNÉES '!$F$33=supporting_sheet!$B$3),(bulk_tonnages!H11),(IF(AND('DONNÉES '!$F$30=supporting_sheet!$D$24),(Residential_tonnages!I11+ICI_tonnages!I11+'C&amp;D_tonnages'!I11),IF(AND('DONNÉES '!$F$30=supporting_sheet!$D$23,'DONNÉES '!$F$33=supporting_sheet!$B$2),bulk_user_tonnages!H11))))))</f>
        <v>0</v>
      </c>
      <c r="H11" s="20">
        <f>IF($A11&gt;end_year_1,0,(IF(AND('DONNÉES '!$F$30=supporting_sheet!$D$23,'DONNÉES '!$F$33=supporting_sheet!$B$3),(bulk_tonnages!I11),(IF(AND('DONNÉES '!$F$30=supporting_sheet!$D$24),(Residential_tonnages!J11+ICI_tonnages!J11+'C&amp;D_tonnages'!J11),IF(AND('DONNÉES '!$F$30=supporting_sheet!$D$23,'DONNÉES '!$F$33=supporting_sheet!$B$2),bulk_user_tonnages!I11))))))</f>
        <v>0</v>
      </c>
      <c r="I11" s="20">
        <f>IF($A11&gt;end_year_1,0,(IF(AND('DONNÉES '!$F$30=supporting_sheet!$D$23,'DONNÉES '!$F$33=supporting_sheet!$B$3),(bulk_tonnages!J11),(IF(AND('DONNÉES '!$F$30=supporting_sheet!$D$24),(Residential_tonnages!K11+ICI_tonnages!K11+'C&amp;D_tonnages'!K11),IF(AND('DONNÉES '!$F$30=supporting_sheet!$D$23,'DONNÉES '!$F$33=supporting_sheet!$B$2),bulk_user_tonnages!J11))))))</f>
        <v>0</v>
      </c>
      <c r="J11" s="20">
        <f>IF($A11&gt;end_year_1,0,(IF(AND('DONNÉES '!$F$30=supporting_sheet!$D$23,'DONNÉES '!$F$33=supporting_sheet!$B$3),(bulk_tonnages!K11),(IF(AND('DONNÉES '!$F$30=supporting_sheet!$D$24),(Residential_tonnages!L11+ICI_tonnages!L11+'C&amp;D_tonnages'!L11),IF(AND('DONNÉES '!$F$30=supporting_sheet!$D$23,'DONNÉES '!$F$33=supporting_sheet!$B$2),bulk_user_tonnages!K11))))))</f>
        <v>0</v>
      </c>
      <c r="K11" s="20">
        <f>IF($A11&gt;end_year_1,0,(IF(AND('DONNÉES '!$F$30=supporting_sheet!$D$23,'DONNÉES '!$F$33=supporting_sheet!$B$3),(bulk_tonnages!L11),(IF(AND('DONNÉES '!$F$30=supporting_sheet!$D$24),(Residential_tonnages!M11+ICI_tonnages!M11+'C&amp;D_tonnages'!M11),IF(AND('DONNÉES '!$F$30=supporting_sheet!$D$23,'DONNÉES '!$F$33=supporting_sheet!$B$2),bulk_user_tonnages!L11))))))</f>
        <v>0</v>
      </c>
      <c r="L11" s="20">
        <f>IF($A11&gt;end_year_1,0,(IF(AND('DONNÉES '!$F$30=supporting_sheet!$D$23,'DONNÉES '!$F$33=supporting_sheet!$B$3),(bulk_tonnages!M11+'Soil and Dirt_tonnages'!E11),(IF(AND('DONNÉES '!$F$30=supporting_sheet!$D$24),(Residential_tonnages!N11+ICI_tonnages!N11+'C&amp;D_tonnages'!N11+'Soil and Dirt_tonnages'!E11),IF(AND('DONNÉES '!$F$30=supporting_sheet!$D$23,'DONNÉES '!$F$33=supporting_sheet!$B$2),'Soil and Dirt_tonnages'!E11))))))</f>
        <v>0</v>
      </c>
      <c r="M11" s="20">
        <f>IF($A11&gt;end_year_1,0,(IF(AND('DONNÉES '!$F$30=supporting_sheet!$D$23,'DONNÉES '!$F$33=supporting_sheet!$B$3),(bulk_tonnages!N11),(IF(AND('DONNÉES '!$F$30=supporting_sheet!$D$24),(Residential_tonnages!O11+ICI_tonnages!O11+'C&amp;D_tonnages'!O11),IF(AND('DONNÉES '!$F$30=supporting_sheet!$D$23,'DONNÉES '!$F$33=supporting_sheet!$B$2),bulk_user_tonnages!M11))))))</f>
        <v>0</v>
      </c>
      <c r="N11" s="20">
        <f>IF($A11&gt;end_year_1,0,(IF(AND('DONNÉES '!$F$30=supporting_sheet!$D$23,'DONNÉES '!$F$33=supporting_sheet!$B$3),(bulk_tonnages!O11),(IF(AND('DONNÉES '!$F$30=supporting_sheet!$D$24),(Residential_tonnages!P11+ICI_tonnages!P11+'C&amp;D_tonnages'!P11),IF(AND('DONNÉES '!$F$30=supporting_sheet!$D$23,'DONNÉES '!$F$33=supporting_sheet!$B$2),0))))))</f>
        <v>0</v>
      </c>
      <c r="O11" s="20">
        <f>IF($A11&gt;end_year_1,0,(IF(AND('DONNÉES '!$F$30=supporting_sheet!$D$23,'DONNÉES '!$F$33=supporting_sheet!$B$3),(bulk_tonnages!P11),(IF(AND('DONNÉES '!$F$30=supporting_sheet!$D$24),(Residential_tonnages!Q11+ICI_tonnages!Q11+'C&amp;D_tonnages'!Q11),IF(AND('DONNÉES '!$F$30=supporting_sheet!$D$23,'DONNÉES '!$F$33=supporting_sheet!$B$2),0))))))</f>
        <v>0</v>
      </c>
      <c r="P11" s="20">
        <f>IF($A11&gt;end_year_1,0,(IF(AND('DONNÉES '!$F$30=supporting_sheet!$D$23,'DONNÉES '!$F$33=supporting_sheet!$B$3),(bulk_tonnages!Q11),(IF(AND('DONNÉES '!$F$30=supporting_sheet!$D$24),(Residential_tonnages!R11+ICI_tonnages!R11+'C&amp;D_tonnages'!R11),IF(AND('DONNÉES '!$F$30=supporting_sheet!$D$23,'DONNÉES '!$F$33=supporting_sheet!$B$2),bulk_user_tonnages!N11))))))</f>
        <v>0</v>
      </c>
      <c r="Q11" s="20">
        <f>IF(A11&gt;end_year_1, 0, Sludge_tonnages!E11)</f>
        <v>0</v>
      </c>
      <c r="R11" s="37">
        <f t="shared" si="1"/>
        <v>0</v>
      </c>
      <c r="T11" s="36"/>
      <c r="U11" s="36"/>
      <c r="V11" s="36"/>
    </row>
    <row r="12" spans="1:22" x14ac:dyDescent="0.25">
      <c r="A12" s="1">
        <f t="shared" si="2"/>
        <v>10</v>
      </c>
      <c r="B12" s="1" t="str">
        <f t="shared" si="0"/>
        <v>AB</v>
      </c>
      <c r="C12" s="20">
        <f>IF($A12&gt;end_year_1,0,(IF(AND('DONNÉES '!$F$30=supporting_sheet!$D$23,'DONNÉES '!$F$33=supporting_sheet!$B$3),(bulk_tonnages!D12),(IF(AND('DONNÉES '!$F$30=supporting_sheet!$D$24),(Residential_tonnages!E12+ICI_tonnages!E12+'C&amp;D_tonnages'!E12),IF(AND('DONNÉES '!$F$30=supporting_sheet!$D$23,'DONNÉES '!$F$33=supporting_sheet!$B$2),bulk_user_tonnages!D12))))))</f>
        <v>0</v>
      </c>
      <c r="D12" s="20">
        <f>IF($A12&gt;end_year_1,0,(IF(AND('DONNÉES '!$F$30=supporting_sheet!$D$23,'DONNÉES '!$F$33=supporting_sheet!$B$3),(bulk_tonnages!E12),(IF(AND('DONNÉES '!$F$30=supporting_sheet!$D$24),(Residential_tonnages!F12+ICI_tonnages!F12+'C&amp;D_tonnages'!F12),IF(AND('DONNÉES '!$F$30=supporting_sheet!$D$23,'DONNÉES '!$F$33=supporting_sheet!$B$2),bulk_user_tonnages!E12))))))</f>
        <v>0</v>
      </c>
      <c r="E12" s="20">
        <f>IF($A12&gt;end_year_1,0,(IF(AND('DONNÉES '!$F$30=supporting_sheet!$D$23,'DONNÉES '!$F$33=supporting_sheet!$B$3),(bulk_tonnages!F12),(IF(AND('DONNÉES '!$F$30=supporting_sheet!$D$24),(Residential_tonnages!G12+ICI_tonnages!G12+'C&amp;D_tonnages'!G12),IF(AND('DONNÉES '!$F$30=supporting_sheet!$D$23,'DONNÉES '!$F$33=supporting_sheet!$B$2),bulk_user_tonnages!F12))))))</f>
        <v>0</v>
      </c>
      <c r="F12" s="20">
        <f>IF($A12&gt;end_year_1,0,(IF(AND('DONNÉES '!$F$30=supporting_sheet!$D$23,'DONNÉES '!$F$33=supporting_sheet!$B$3),(bulk_tonnages!G12),(IF(AND('DONNÉES '!$F$30=supporting_sheet!$D$24),(Residential_tonnages!H12+ICI_tonnages!H12+'C&amp;D_tonnages'!H12),IF(AND('DONNÉES '!$F$30=supporting_sheet!$D$23,'DONNÉES '!$F$33=supporting_sheet!$B$2),bulk_user_tonnages!G12))))))</f>
        <v>0</v>
      </c>
      <c r="G12" s="20">
        <f>IF($A12&gt;end_year_1,0,(IF(AND('DONNÉES '!$F$30=supporting_sheet!$D$23,'DONNÉES '!$F$33=supporting_sheet!$B$3),(bulk_tonnages!H12),(IF(AND('DONNÉES '!$F$30=supporting_sheet!$D$24),(Residential_tonnages!I12+ICI_tonnages!I12+'C&amp;D_tonnages'!I12),IF(AND('DONNÉES '!$F$30=supporting_sheet!$D$23,'DONNÉES '!$F$33=supporting_sheet!$B$2),bulk_user_tonnages!H12))))))</f>
        <v>0</v>
      </c>
      <c r="H12" s="20">
        <f>IF($A12&gt;end_year_1,0,(IF(AND('DONNÉES '!$F$30=supporting_sheet!$D$23,'DONNÉES '!$F$33=supporting_sheet!$B$3),(bulk_tonnages!I12),(IF(AND('DONNÉES '!$F$30=supporting_sheet!$D$24),(Residential_tonnages!J12+ICI_tonnages!J12+'C&amp;D_tonnages'!J12),IF(AND('DONNÉES '!$F$30=supporting_sheet!$D$23,'DONNÉES '!$F$33=supporting_sheet!$B$2),bulk_user_tonnages!I12))))))</f>
        <v>0</v>
      </c>
      <c r="I12" s="20">
        <f>IF($A12&gt;end_year_1,0,(IF(AND('DONNÉES '!$F$30=supporting_sheet!$D$23,'DONNÉES '!$F$33=supporting_sheet!$B$3),(bulk_tonnages!J12),(IF(AND('DONNÉES '!$F$30=supporting_sheet!$D$24),(Residential_tonnages!K12+ICI_tonnages!K12+'C&amp;D_tonnages'!K12),IF(AND('DONNÉES '!$F$30=supporting_sheet!$D$23,'DONNÉES '!$F$33=supporting_sheet!$B$2),bulk_user_tonnages!J12))))))</f>
        <v>0</v>
      </c>
      <c r="J12" s="20">
        <f>IF($A12&gt;end_year_1,0,(IF(AND('DONNÉES '!$F$30=supporting_sheet!$D$23,'DONNÉES '!$F$33=supporting_sheet!$B$3),(bulk_tonnages!K12),(IF(AND('DONNÉES '!$F$30=supporting_sheet!$D$24),(Residential_tonnages!L12+ICI_tonnages!L12+'C&amp;D_tonnages'!L12),IF(AND('DONNÉES '!$F$30=supporting_sheet!$D$23,'DONNÉES '!$F$33=supporting_sheet!$B$2),bulk_user_tonnages!K12))))))</f>
        <v>0</v>
      </c>
      <c r="K12" s="20">
        <f>IF($A12&gt;end_year_1,0,(IF(AND('DONNÉES '!$F$30=supporting_sheet!$D$23,'DONNÉES '!$F$33=supporting_sheet!$B$3),(bulk_tonnages!L12),(IF(AND('DONNÉES '!$F$30=supporting_sheet!$D$24),(Residential_tonnages!M12+ICI_tonnages!M12+'C&amp;D_tonnages'!M12),IF(AND('DONNÉES '!$F$30=supporting_sheet!$D$23,'DONNÉES '!$F$33=supporting_sheet!$B$2),bulk_user_tonnages!L12))))))</f>
        <v>0</v>
      </c>
      <c r="L12" s="20">
        <f>IF($A12&gt;end_year_1,0,(IF(AND('DONNÉES '!$F$30=supporting_sheet!$D$23,'DONNÉES '!$F$33=supporting_sheet!$B$3),(bulk_tonnages!M12+'Soil and Dirt_tonnages'!E12),(IF(AND('DONNÉES '!$F$30=supporting_sheet!$D$24),(Residential_tonnages!N12+ICI_tonnages!N12+'C&amp;D_tonnages'!N12+'Soil and Dirt_tonnages'!E12),IF(AND('DONNÉES '!$F$30=supporting_sheet!$D$23,'DONNÉES '!$F$33=supporting_sheet!$B$2),'Soil and Dirt_tonnages'!E12))))))</f>
        <v>0</v>
      </c>
      <c r="M12" s="20">
        <f>IF($A12&gt;end_year_1,0,(IF(AND('DONNÉES '!$F$30=supporting_sheet!$D$23,'DONNÉES '!$F$33=supporting_sheet!$B$3),(bulk_tonnages!N12),(IF(AND('DONNÉES '!$F$30=supporting_sheet!$D$24),(Residential_tonnages!O12+ICI_tonnages!O12+'C&amp;D_tonnages'!O12),IF(AND('DONNÉES '!$F$30=supporting_sheet!$D$23,'DONNÉES '!$F$33=supporting_sheet!$B$2),bulk_user_tonnages!M12))))))</f>
        <v>0</v>
      </c>
      <c r="N12" s="20">
        <f>IF($A12&gt;end_year_1,0,(IF(AND('DONNÉES '!$F$30=supporting_sheet!$D$23,'DONNÉES '!$F$33=supporting_sheet!$B$3),(bulk_tonnages!O12),(IF(AND('DONNÉES '!$F$30=supporting_sheet!$D$24),(Residential_tonnages!P12+ICI_tonnages!P12+'C&amp;D_tonnages'!P12),IF(AND('DONNÉES '!$F$30=supporting_sheet!$D$23,'DONNÉES '!$F$33=supporting_sheet!$B$2),0))))))</f>
        <v>0</v>
      </c>
      <c r="O12" s="20">
        <f>IF($A12&gt;end_year_1,0,(IF(AND('DONNÉES '!$F$30=supporting_sheet!$D$23,'DONNÉES '!$F$33=supporting_sheet!$B$3),(bulk_tonnages!P12),(IF(AND('DONNÉES '!$F$30=supporting_sheet!$D$24),(Residential_tonnages!Q12+ICI_tonnages!Q12+'C&amp;D_tonnages'!Q12),IF(AND('DONNÉES '!$F$30=supporting_sheet!$D$23,'DONNÉES '!$F$33=supporting_sheet!$B$2),0))))))</f>
        <v>0</v>
      </c>
      <c r="P12" s="20">
        <f>IF($A12&gt;end_year_1,0,(IF(AND('DONNÉES '!$F$30=supporting_sheet!$D$23,'DONNÉES '!$F$33=supporting_sheet!$B$3),(bulk_tonnages!Q12),(IF(AND('DONNÉES '!$F$30=supporting_sheet!$D$24),(Residential_tonnages!R12+ICI_tonnages!R12+'C&amp;D_tonnages'!R12),IF(AND('DONNÉES '!$F$30=supporting_sheet!$D$23,'DONNÉES '!$F$33=supporting_sheet!$B$2),bulk_user_tonnages!N12))))))</f>
        <v>0</v>
      </c>
      <c r="Q12" s="20">
        <f>IF(A12&gt;end_year_1, 0, Sludge_tonnages!E12)</f>
        <v>0</v>
      </c>
      <c r="R12" s="37">
        <f t="shared" si="1"/>
        <v>0</v>
      </c>
      <c r="T12" s="36"/>
      <c r="U12" s="36"/>
      <c r="V12" s="36"/>
    </row>
    <row r="13" spans="1:22" x14ac:dyDescent="0.25">
      <c r="A13" s="1">
        <f t="shared" si="2"/>
        <v>11</v>
      </c>
      <c r="B13" s="1" t="str">
        <f t="shared" si="0"/>
        <v>AB</v>
      </c>
      <c r="C13" s="20">
        <f>IF($A13&gt;end_year_1,0,(IF(AND('DONNÉES '!$F$30=supporting_sheet!$D$23,'DONNÉES '!$F$33=supporting_sheet!$B$3),(bulk_tonnages!D13),(IF(AND('DONNÉES '!$F$30=supporting_sheet!$D$24),(Residential_tonnages!E13+ICI_tonnages!E13+'C&amp;D_tonnages'!E13),IF(AND('DONNÉES '!$F$30=supporting_sheet!$D$23,'DONNÉES '!$F$33=supporting_sheet!$B$2),bulk_user_tonnages!D13))))))</f>
        <v>0</v>
      </c>
      <c r="D13" s="20">
        <f>IF($A13&gt;end_year_1,0,(IF(AND('DONNÉES '!$F$30=supporting_sheet!$D$23,'DONNÉES '!$F$33=supporting_sheet!$B$3),(bulk_tonnages!E13),(IF(AND('DONNÉES '!$F$30=supporting_sheet!$D$24),(Residential_tonnages!F13+ICI_tonnages!F13+'C&amp;D_tonnages'!F13),IF(AND('DONNÉES '!$F$30=supporting_sheet!$D$23,'DONNÉES '!$F$33=supporting_sheet!$B$2),bulk_user_tonnages!E13))))))</f>
        <v>0</v>
      </c>
      <c r="E13" s="20">
        <f>IF($A13&gt;end_year_1,0,(IF(AND('DONNÉES '!$F$30=supporting_sheet!$D$23,'DONNÉES '!$F$33=supporting_sheet!$B$3),(bulk_tonnages!F13),(IF(AND('DONNÉES '!$F$30=supporting_sheet!$D$24),(Residential_tonnages!G13+ICI_tonnages!G13+'C&amp;D_tonnages'!G13),IF(AND('DONNÉES '!$F$30=supporting_sheet!$D$23,'DONNÉES '!$F$33=supporting_sheet!$B$2),bulk_user_tonnages!F13))))))</f>
        <v>0</v>
      </c>
      <c r="F13" s="20">
        <f>IF($A13&gt;end_year_1,0,(IF(AND('DONNÉES '!$F$30=supporting_sheet!$D$23,'DONNÉES '!$F$33=supporting_sheet!$B$3),(bulk_tonnages!G13),(IF(AND('DONNÉES '!$F$30=supporting_sheet!$D$24),(Residential_tonnages!H13+ICI_tonnages!H13+'C&amp;D_tonnages'!H13),IF(AND('DONNÉES '!$F$30=supporting_sheet!$D$23,'DONNÉES '!$F$33=supporting_sheet!$B$2),bulk_user_tonnages!G13))))))</f>
        <v>0</v>
      </c>
      <c r="G13" s="20">
        <f>IF($A13&gt;end_year_1,0,(IF(AND('DONNÉES '!$F$30=supporting_sheet!$D$23,'DONNÉES '!$F$33=supporting_sheet!$B$3),(bulk_tonnages!H13),(IF(AND('DONNÉES '!$F$30=supporting_sheet!$D$24),(Residential_tonnages!I13+ICI_tonnages!I13+'C&amp;D_tonnages'!I13),IF(AND('DONNÉES '!$F$30=supporting_sheet!$D$23,'DONNÉES '!$F$33=supporting_sheet!$B$2),bulk_user_tonnages!H13))))))</f>
        <v>0</v>
      </c>
      <c r="H13" s="20">
        <f>IF($A13&gt;end_year_1,0,(IF(AND('DONNÉES '!$F$30=supporting_sheet!$D$23,'DONNÉES '!$F$33=supporting_sheet!$B$3),(bulk_tonnages!I13),(IF(AND('DONNÉES '!$F$30=supporting_sheet!$D$24),(Residential_tonnages!J13+ICI_tonnages!J13+'C&amp;D_tonnages'!J13),IF(AND('DONNÉES '!$F$30=supporting_sheet!$D$23,'DONNÉES '!$F$33=supporting_sheet!$B$2),bulk_user_tonnages!I13))))))</f>
        <v>0</v>
      </c>
      <c r="I13" s="20">
        <f>IF($A13&gt;end_year_1,0,(IF(AND('DONNÉES '!$F$30=supporting_sheet!$D$23,'DONNÉES '!$F$33=supporting_sheet!$B$3),(bulk_tonnages!J13),(IF(AND('DONNÉES '!$F$30=supporting_sheet!$D$24),(Residential_tonnages!K13+ICI_tonnages!K13+'C&amp;D_tonnages'!K13),IF(AND('DONNÉES '!$F$30=supporting_sheet!$D$23,'DONNÉES '!$F$33=supporting_sheet!$B$2),bulk_user_tonnages!J13))))))</f>
        <v>0</v>
      </c>
      <c r="J13" s="20">
        <f>IF($A13&gt;end_year_1,0,(IF(AND('DONNÉES '!$F$30=supporting_sheet!$D$23,'DONNÉES '!$F$33=supporting_sheet!$B$3),(bulk_tonnages!K13),(IF(AND('DONNÉES '!$F$30=supporting_sheet!$D$24),(Residential_tonnages!L13+ICI_tonnages!L13+'C&amp;D_tonnages'!L13),IF(AND('DONNÉES '!$F$30=supporting_sheet!$D$23,'DONNÉES '!$F$33=supporting_sheet!$B$2),bulk_user_tonnages!K13))))))</f>
        <v>0</v>
      </c>
      <c r="K13" s="20">
        <f>IF($A13&gt;end_year_1,0,(IF(AND('DONNÉES '!$F$30=supporting_sheet!$D$23,'DONNÉES '!$F$33=supporting_sheet!$B$3),(bulk_tonnages!L13),(IF(AND('DONNÉES '!$F$30=supporting_sheet!$D$24),(Residential_tonnages!M13+ICI_tonnages!M13+'C&amp;D_tonnages'!M13),IF(AND('DONNÉES '!$F$30=supporting_sheet!$D$23,'DONNÉES '!$F$33=supporting_sheet!$B$2),bulk_user_tonnages!L13))))))</f>
        <v>0</v>
      </c>
      <c r="L13" s="20">
        <f>IF($A13&gt;end_year_1,0,(IF(AND('DONNÉES '!$F$30=supporting_sheet!$D$23,'DONNÉES '!$F$33=supporting_sheet!$B$3),(bulk_tonnages!M13+'Soil and Dirt_tonnages'!E13),(IF(AND('DONNÉES '!$F$30=supporting_sheet!$D$24),(Residential_tonnages!N13+ICI_tonnages!N13+'C&amp;D_tonnages'!N13+'Soil and Dirt_tonnages'!E13),IF(AND('DONNÉES '!$F$30=supporting_sheet!$D$23,'DONNÉES '!$F$33=supporting_sheet!$B$2),'Soil and Dirt_tonnages'!E13))))))</f>
        <v>0</v>
      </c>
      <c r="M13" s="20">
        <f>IF($A13&gt;end_year_1,0,(IF(AND('DONNÉES '!$F$30=supporting_sheet!$D$23,'DONNÉES '!$F$33=supporting_sheet!$B$3),(bulk_tonnages!N13),(IF(AND('DONNÉES '!$F$30=supporting_sheet!$D$24),(Residential_tonnages!O13+ICI_tonnages!O13+'C&amp;D_tonnages'!O13),IF(AND('DONNÉES '!$F$30=supporting_sheet!$D$23,'DONNÉES '!$F$33=supporting_sheet!$B$2),bulk_user_tonnages!M13))))))</f>
        <v>0</v>
      </c>
      <c r="N13" s="20">
        <f>IF($A13&gt;end_year_1,0,(IF(AND('DONNÉES '!$F$30=supporting_sheet!$D$23,'DONNÉES '!$F$33=supporting_sheet!$B$3),(bulk_tonnages!O13),(IF(AND('DONNÉES '!$F$30=supporting_sheet!$D$24),(Residential_tonnages!P13+ICI_tonnages!P13+'C&amp;D_tonnages'!P13),IF(AND('DONNÉES '!$F$30=supporting_sheet!$D$23,'DONNÉES '!$F$33=supporting_sheet!$B$2),0))))))</f>
        <v>0</v>
      </c>
      <c r="O13" s="20">
        <f>IF($A13&gt;end_year_1,0,(IF(AND('DONNÉES '!$F$30=supporting_sheet!$D$23,'DONNÉES '!$F$33=supporting_sheet!$B$3),(bulk_tonnages!P13),(IF(AND('DONNÉES '!$F$30=supporting_sheet!$D$24),(Residential_tonnages!Q13+ICI_tonnages!Q13+'C&amp;D_tonnages'!Q13),IF(AND('DONNÉES '!$F$30=supporting_sheet!$D$23,'DONNÉES '!$F$33=supporting_sheet!$B$2),0))))))</f>
        <v>0</v>
      </c>
      <c r="P13" s="20">
        <f>IF($A13&gt;end_year_1,0,(IF(AND('DONNÉES '!$F$30=supporting_sheet!$D$23,'DONNÉES '!$F$33=supporting_sheet!$B$3),(bulk_tonnages!Q13),(IF(AND('DONNÉES '!$F$30=supporting_sheet!$D$24),(Residential_tonnages!R13+ICI_tonnages!R13+'C&amp;D_tonnages'!R13),IF(AND('DONNÉES '!$F$30=supporting_sheet!$D$23,'DONNÉES '!$F$33=supporting_sheet!$B$2),bulk_user_tonnages!N13))))))</f>
        <v>0</v>
      </c>
      <c r="Q13" s="20">
        <f>IF(A13&gt;end_year_1, 0, Sludge_tonnages!E13)</f>
        <v>0</v>
      </c>
      <c r="R13" s="37">
        <f t="shared" si="1"/>
        <v>0</v>
      </c>
      <c r="T13" s="36"/>
      <c r="U13" s="36"/>
      <c r="V13" s="36"/>
    </row>
    <row r="14" spans="1:22" x14ac:dyDescent="0.25">
      <c r="A14" s="1">
        <f t="shared" si="2"/>
        <v>12</v>
      </c>
      <c r="B14" s="1" t="str">
        <f t="shared" si="0"/>
        <v>AB</v>
      </c>
      <c r="C14" s="20">
        <f>IF($A14&gt;end_year_1,0,(IF(AND('DONNÉES '!$F$30=supporting_sheet!$D$23,'DONNÉES '!$F$33=supporting_sheet!$B$3),(bulk_tonnages!D14),(IF(AND('DONNÉES '!$F$30=supporting_sheet!$D$24),(Residential_tonnages!E14+ICI_tonnages!E14+'C&amp;D_tonnages'!E14),IF(AND('DONNÉES '!$F$30=supporting_sheet!$D$23,'DONNÉES '!$F$33=supporting_sheet!$B$2),bulk_user_tonnages!D14))))))</f>
        <v>0</v>
      </c>
      <c r="D14" s="20">
        <f>IF($A14&gt;end_year_1,0,(IF(AND('DONNÉES '!$F$30=supporting_sheet!$D$23,'DONNÉES '!$F$33=supporting_sheet!$B$3),(bulk_tonnages!E14),(IF(AND('DONNÉES '!$F$30=supporting_sheet!$D$24),(Residential_tonnages!F14+ICI_tonnages!F14+'C&amp;D_tonnages'!F14),IF(AND('DONNÉES '!$F$30=supporting_sheet!$D$23,'DONNÉES '!$F$33=supporting_sheet!$B$2),bulk_user_tonnages!E14))))))</f>
        <v>0</v>
      </c>
      <c r="E14" s="20">
        <f>IF($A14&gt;end_year_1,0,(IF(AND('DONNÉES '!$F$30=supporting_sheet!$D$23,'DONNÉES '!$F$33=supporting_sheet!$B$3),(bulk_tonnages!F14),(IF(AND('DONNÉES '!$F$30=supporting_sheet!$D$24),(Residential_tonnages!G14+ICI_tonnages!G14+'C&amp;D_tonnages'!G14),IF(AND('DONNÉES '!$F$30=supporting_sheet!$D$23,'DONNÉES '!$F$33=supporting_sheet!$B$2),bulk_user_tonnages!F14))))))</f>
        <v>0</v>
      </c>
      <c r="F14" s="20">
        <f>IF($A14&gt;end_year_1,0,(IF(AND('DONNÉES '!$F$30=supporting_sheet!$D$23,'DONNÉES '!$F$33=supporting_sheet!$B$3),(bulk_tonnages!G14),(IF(AND('DONNÉES '!$F$30=supporting_sheet!$D$24),(Residential_tonnages!H14+ICI_tonnages!H14+'C&amp;D_tonnages'!H14),IF(AND('DONNÉES '!$F$30=supporting_sheet!$D$23,'DONNÉES '!$F$33=supporting_sheet!$B$2),bulk_user_tonnages!G14))))))</f>
        <v>0</v>
      </c>
      <c r="G14" s="20">
        <f>IF($A14&gt;end_year_1,0,(IF(AND('DONNÉES '!$F$30=supporting_sheet!$D$23,'DONNÉES '!$F$33=supporting_sheet!$B$3),(bulk_tonnages!H14),(IF(AND('DONNÉES '!$F$30=supporting_sheet!$D$24),(Residential_tonnages!I14+ICI_tonnages!I14+'C&amp;D_tonnages'!I14),IF(AND('DONNÉES '!$F$30=supporting_sheet!$D$23,'DONNÉES '!$F$33=supporting_sheet!$B$2),bulk_user_tonnages!H14))))))</f>
        <v>0</v>
      </c>
      <c r="H14" s="20">
        <f>IF($A14&gt;end_year_1,0,(IF(AND('DONNÉES '!$F$30=supporting_sheet!$D$23,'DONNÉES '!$F$33=supporting_sheet!$B$3),(bulk_tonnages!I14),(IF(AND('DONNÉES '!$F$30=supporting_sheet!$D$24),(Residential_tonnages!J14+ICI_tonnages!J14+'C&amp;D_tonnages'!J14),IF(AND('DONNÉES '!$F$30=supporting_sheet!$D$23,'DONNÉES '!$F$33=supporting_sheet!$B$2),bulk_user_tonnages!I14))))))</f>
        <v>0</v>
      </c>
      <c r="I14" s="20">
        <f>IF($A14&gt;end_year_1,0,(IF(AND('DONNÉES '!$F$30=supporting_sheet!$D$23,'DONNÉES '!$F$33=supporting_sheet!$B$3),(bulk_tonnages!J14),(IF(AND('DONNÉES '!$F$30=supporting_sheet!$D$24),(Residential_tonnages!K14+ICI_tonnages!K14+'C&amp;D_tonnages'!K14),IF(AND('DONNÉES '!$F$30=supporting_sheet!$D$23,'DONNÉES '!$F$33=supporting_sheet!$B$2),bulk_user_tonnages!J14))))))</f>
        <v>0</v>
      </c>
      <c r="J14" s="20">
        <f>IF($A14&gt;end_year_1,0,(IF(AND('DONNÉES '!$F$30=supporting_sheet!$D$23,'DONNÉES '!$F$33=supporting_sheet!$B$3),(bulk_tonnages!K14),(IF(AND('DONNÉES '!$F$30=supporting_sheet!$D$24),(Residential_tonnages!L14+ICI_tonnages!L14+'C&amp;D_tonnages'!L14),IF(AND('DONNÉES '!$F$30=supporting_sheet!$D$23,'DONNÉES '!$F$33=supporting_sheet!$B$2),bulk_user_tonnages!K14))))))</f>
        <v>0</v>
      </c>
      <c r="K14" s="20">
        <f>IF($A14&gt;end_year_1,0,(IF(AND('DONNÉES '!$F$30=supporting_sheet!$D$23,'DONNÉES '!$F$33=supporting_sheet!$B$3),(bulk_tonnages!L14),(IF(AND('DONNÉES '!$F$30=supporting_sheet!$D$24),(Residential_tonnages!M14+ICI_tonnages!M14+'C&amp;D_tonnages'!M14),IF(AND('DONNÉES '!$F$30=supporting_sheet!$D$23,'DONNÉES '!$F$33=supporting_sheet!$B$2),bulk_user_tonnages!L14))))))</f>
        <v>0</v>
      </c>
      <c r="L14" s="20">
        <f>IF($A14&gt;end_year_1,0,(IF(AND('DONNÉES '!$F$30=supporting_sheet!$D$23,'DONNÉES '!$F$33=supporting_sheet!$B$3),(bulk_tonnages!M14+'Soil and Dirt_tonnages'!E14),(IF(AND('DONNÉES '!$F$30=supporting_sheet!$D$24),(Residential_tonnages!N14+ICI_tonnages!N14+'C&amp;D_tonnages'!N14+'Soil and Dirt_tonnages'!E14),IF(AND('DONNÉES '!$F$30=supporting_sheet!$D$23,'DONNÉES '!$F$33=supporting_sheet!$B$2),'Soil and Dirt_tonnages'!E14))))))</f>
        <v>0</v>
      </c>
      <c r="M14" s="20">
        <f>IF($A14&gt;end_year_1,0,(IF(AND('DONNÉES '!$F$30=supporting_sheet!$D$23,'DONNÉES '!$F$33=supporting_sheet!$B$3),(bulk_tonnages!N14),(IF(AND('DONNÉES '!$F$30=supporting_sheet!$D$24),(Residential_tonnages!O14+ICI_tonnages!O14+'C&amp;D_tonnages'!O14),IF(AND('DONNÉES '!$F$30=supporting_sheet!$D$23,'DONNÉES '!$F$33=supporting_sheet!$B$2),bulk_user_tonnages!M14))))))</f>
        <v>0</v>
      </c>
      <c r="N14" s="20">
        <f>IF($A14&gt;end_year_1,0,(IF(AND('DONNÉES '!$F$30=supporting_sheet!$D$23,'DONNÉES '!$F$33=supporting_sheet!$B$3),(bulk_tonnages!O14),(IF(AND('DONNÉES '!$F$30=supporting_sheet!$D$24),(Residential_tonnages!P14+ICI_tonnages!P14+'C&amp;D_tonnages'!P14),IF(AND('DONNÉES '!$F$30=supporting_sheet!$D$23,'DONNÉES '!$F$33=supporting_sheet!$B$2),0))))))</f>
        <v>0</v>
      </c>
      <c r="O14" s="20">
        <f>IF($A14&gt;end_year_1,0,(IF(AND('DONNÉES '!$F$30=supporting_sheet!$D$23,'DONNÉES '!$F$33=supporting_sheet!$B$3),(bulk_tonnages!P14),(IF(AND('DONNÉES '!$F$30=supporting_sheet!$D$24),(Residential_tonnages!Q14+ICI_tonnages!Q14+'C&amp;D_tonnages'!Q14),IF(AND('DONNÉES '!$F$30=supporting_sheet!$D$23,'DONNÉES '!$F$33=supporting_sheet!$B$2),0))))))</f>
        <v>0</v>
      </c>
      <c r="P14" s="20">
        <f>IF($A14&gt;end_year_1,0,(IF(AND('DONNÉES '!$F$30=supporting_sheet!$D$23,'DONNÉES '!$F$33=supporting_sheet!$B$3),(bulk_tonnages!Q14),(IF(AND('DONNÉES '!$F$30=supporting_sheet!$D$24),(Residential_tonnages!R14+ICI_tonnages!R14+'C&amp;D_tonnages'!R14),IF(AND('DONNÉES '!$F$30=supporting_sheet!$D$23,'DONNÉES '!$F$33=supporting_sheet!$B$2),bulk_user_tonnages!N14))))))</f>
        <v>0</v>
      </c>
      <c r="Q14" s="20">
        <f>IF(A14&gt;end_year_1, 0, Sludge_tonnages!E14)</f>
        <v>0</v>
      </c>
      <c r="R14" s="37">
        <f t="shared" si="1"/>
        <v>0</v>
      </c>
      <c r="T14" s="36"/>
      <c r="U14" s="36"/>
      <c r="V14" s="36"/>
    </row>
    <row r="15" spans="1:22" x14ac:dyDescent="0.25">
      <c r="A15" s="1">
        <f t="shared" si="2"/>
        <v>13</v>
      </c>
      <c r="B15" s="1" t="str">
        <f t="shared" si="0"/>
        <v>AB</v>
      </c>
      <c r="C15" s="20">
        <f>IF($A15&gt;end_year_1,0,(IF(AND('DONNÉES '!$F$30=supporting_sheet!$D$23,'DONNÉES '!$F$33=supporting_sheet!$B$3),(bulk_tonnages!D15),(IF(AND('DONNÉES '!$F$30=supporting_sheet!$D$24),(Residential_tonnages!E15+ICI_tonnages!E15+'C&amp;D_tonnages'!E15),IF(AND('DONNÉES '!$F$30=supporting_sheet!$D$23,'DONNÉES '!$F$33=supporting_sheet!$B$2),bulk_user_tonnages!D15))))))</f>
        <v>0</v>
      </c>
      <c r="D15" s="20">
        <f>IF($A15&gt;end_year_1,0,(IF(AND('DONNÉES '!$F$30=supporting_sheet!$D$23,'DONNÉES '!$F$33=supporting_sheet!$B$3),(bulk_tonnages!E15),(IF(AND('DONNÉES '!$F$30=supporting_sheet!$D$24),(Residential_tonnages!F15+ICI_tonnages!F15+'C&amp;D_tonnages'!F15),IF(AND('DONNÉES '!$F$30=supporting_sheet!$D$23,'DONNÉES '!$F$33=supporting_sheet!$B$2),bulk_user_tonnages!E15))))))</f>
        <v>0</v>
      </c>
      <c r="E15" s="20">
        <f>IF($A15&gt;end_year_1,0,(IF(AND('DONNÉES '!$F$30=supporting_sheet!$D$23,'DONNÉES '!$F$33=supporting_sheet!$B$3),(bulk_tonnages!F15),(IF(AND('DONNÉES '!$F$30=supporting_sheet!$D$24),(Residential_tonnages!G15+ICI_tonnages!G15+'C&amp;D_tonnages'!G15),IF(AND('DONNÉES '!$F$30=supporting_sheet!$D$23,'DONNÉES '!$F$33=supporting_sheet!$B$2),bulk_user_tonnages!F15))))))</f>
        <v>0</v>
      </c>
      <c r="F15" s="20">
        <f>IF($A15&gt;end_year_1,0,(IF(AND('DONNÉES '!$F$30=supporting_sheet!$D$23,'DONNÉES '!$F$33=supporting_sheet!$B$3),(bulk_tonnages!G15),(IF(AND('DONNÉES '!$F$30=supporting_sheet!$D$24),(Residential_tonnages!H15+ICI_tonnages!H15+'C&amp;D_tonnages'!H15),IF(AND('DONNÉES '!$F$30=supporting_sheet!$D$23,'DONNÉES '!$F$33=supporting_sheet!$B$2),bulk_user_tonnages!G15))))))</f>
        <v>0</v>
      </c>
      <c r="G15" s="20">
        <f>IF($A15&gt;end_year_1,0,(IF(AND('DONNÉES '!$F$30=supporting_sheet!$D$23,'DONNÉES '!$F$33=supporting_sheet!$B$3),(bulk_tonnages!H15),(IF(AND('DONNÉES '!$F$30=supporting_sheet!$D$24),(Residential_tonnages!I15+ICI_tonnages!I15+'C&amp;D_tonnages'!I15),IF(AND('DONNÉES '!$F$30=supporting_sheet!$D$23,'DONNÉES '!$F$33=supporting_sheet!$B$2),bulk_user_tonnages!H15))))))</f>
        <v>0</v>
      </c>
      <c r="H15" s="20">
        <f>IF($A15&gt;end_year_1,0,(IF(AND('DONNÉES '!$F$30=supporting_sheet!$D$23,'DONNÉES '!$F$33=supporting_sheet!$B$3),(bulk_tonnages!I15),(IF(AND('DONNÉES '!$F$30=supporting_sheet!$D$24),(Residential_tonnages!J15+ICI_tonnages!J15+'C&amp;D_tonnages'!J15),IF(AND('DONNÉES '!$F$30=supporting_sheet!$D$23,'DONNÉES '!$F$33=supporting_sheet!$B$2),bulk_user_tonnages!I15))))))</f>
        <v>0</v>
      </c>
      <c r="I15" s="20">
        <f>IF($A15&gt;end_year_1,0,(IF(AND('DONNÉES '!$F$30=supporting_sheet!$D$23,'DONNÉES '!$F$33=supporting_sheet!$B$3),(bulk_tonnages!J15),(IF(AND('DONNÉES '!$F$30=supporting_sheet!$D$24),(Residential_tonnages!K15+ICI_tonnages!K15+'C&amp;D_tonnages'!K15),IF(AND('DONNÉES '!$F$30=supporting_sheet!$D$23,'DONNÉES '!$F$33=supporting_sheet!$B$2),bulk_user_tonnages!J15))))))</f>
        <v>0</v>
      </c>
      <c r="J15" s="20">
        <f>IF($A15&gt;end_year_1,0,(IF(AND('DONNÉES '!$F$30=supporting_sheet!$D$23,'DONNÉES '!$F$33=supporting_sheet!$B$3),(bulk_tonnages!K15),(IF(AND('DONNÉES '!$F$30=supporting_sheet!$D$24),(Residential_tonnages!L15+ICI_tonnages!L15+'C&amp;D_tonnages'!L15),IF(AND('DONNÉES '!$F$30=supporting_sheet!$D$23,'DONNÉES '!$F$33=supporting_sheet!$B$2),bulk_user_tonnages!K15))))))</f>
        <v>0</v>
      </c>
      <c r="K15" s="20">
        <f>IF($A15&gt;end_year_1,0,(IF(AND('DONNÉES '!$F$30=supporting_sheet!$D$23,'DONNÉES '!$F$33=supporting_sheet!$B$3),(bulk_tonnages!L15),(IF(AND('DONNÉES '!$F$30=supporting_sheet!$D$24),(Residential_tonnages!M15+ICI_tonnages!M15+'C&amp;D_tonnages'!M15),IF(AND('DONNÉES '!$F$30=supporting_sheet!$D$23,'DONNÉES '!$F$33=supporting_sheet!$B$2),bulk_user_tonnages!L15))))))</f>
        <v>0</v>
      </c>
      <c r="L15" s="20">
        <f>IF($A15&gt;end_year_1,0,(IF(AND('DONNÉES '!$F$30=supporting_sheet!$D$23,'DONNÉES '!$F$33=supporting_sheet!$B$3),(bulk_tonnages!M15+'Soil and Dirt_tonnages'!E15),(IF(AND('DONNÉES '!$F$30=supporting_sheet!$D$24),(Residential_tonnages!N15+ICI_tonnages!N15+'C&amp;D_tonnages'!N15+'Soil and Dirt_tonnages'!E15),IF(AND('DONNÉES '!$F$30=supporting_sheet!$D$23,'DONNÉES '!$F$33=supporting_sheet!$B$2),'Soil and Dirt_tonnages'!E15))))))</f>
        <v>0</v>
      </c>
      <c r="M15" s="20">
        <f>IF($A15&gt;end_year_1,0,(IF(AND('DONNÉES '!$F$30=supporting_sheet!$D$23,'DONNÉES '!$F$33=supporting_sheet!$B$3),(bulk_tonnages!N15),(IF(AND('DONNÉES '!$F$30=supporting_sheet!$D$24),(Residential_tonnages!O15+ICI_tonnages!O15+'C&amp;D_tonnages'!O15),IF(AND('DONNÉES '!$F$30=supporting_sheet!$D$23,'DONNÉES '!$F$33=supporting_sheet!$B$2),bulk_user_tonnages!M15))))))</f>
        <v>0</v>
      </c>
      <c r="N15" s="20">
        <f>IF($A15&gt;end_year_1,0,(IF(AND('DONNÉES '!$F$30=supporting_sheet!$D$23,'DONNÉES '!$F$33=supporting_sheet!$B$3),(bulk_tonnages!O15),(IF(AND('DONNÉES '!$F$30=supporting_sheet!$D$24),(Residential_tonnages!P15+ICI_tonnages!P15+'C&amp;D_tonnages'!P15),IF(AND('DONNÉES '!$F$30=supporting_sheet!$D$23,'DONNÉES '!$F$33=supporting_sheet!$B$2),0))))))</f>
        <v>0</v>
      </c>
      <c r="O15" s="20">
        <f>IF($A15&gt;end_year_1,0,(IF(AND('DONNÉES '!$F$30=supporting_sheet!$D$23,'DONNÉES '!$F$33=supporting_sheet!$B$3),(bulk_tonnages!P15),(IF(AND('DONNÉES '!$F$30=supporting_sheet!$D$24),(Residential_tonnages!Q15+ICI_tonnages!Q15+'C&amp;D_tonnages'!Q15),IF(AND('DONNÉES '!$F$30=supporting_sheet!$D$23,'DONNÉES '!$F$33=supporting_sheet!$B$2),0))))))</f>
        <v>0</v>
      </c>
      <c r="P15" s="20">
        <f>IF($A15&gt;end_year_1,0,(IF(AND('DONNÉES '!$F$30=supporting_sheet!$D$23,'DONNÉES '!$F$33=supporting_sheet!$B$3),(bulk_tonnages!Q15),(IF(AND('DONNÉES '!$F$30=supporting_sheet!$D$24),(Residential_tonnages!R15+ICI_tonnages!R15+'C&amp;D_tonnages'!R15),IF(AND('DONNÉES '!$F$30=supporting_sheet!$D$23,'DONNÉES '!$F$33=supporting_sheet!$B$2),bulk_user_tonnages!N15))))))</f>
        <v>0</v>
      </c>
      <c r="Q15" s="20">
        <f>IF(A15&gt;end_year_1, 0, Sludge_tonnages!E15)</f>
        <v>0</v>
      </c>
      <c r="R15" s="37">
        <f t="shared" si="1"/>
        <v>0</v>
      </c>
      <c r="T15" s="36"/>
      <c r="U15" s="36"/>
      <c r="V15" s="36"/>
    </row>
    <row r="16" spans="1:22" x14ac:dyDescent="0.25">
      <c r="A16" s="1">
        <f t="shared" si="2"/>
        <v>14</v>
      </c>
      <c r="B16" s="1" t="str">
        <f t="shared" si="0"/>
        <v>AB</v>
      </c>
      <c r="C16" s="20">
        <f>IF($A16&gt;end_year_1,0,(IF(AND('DONNÉES '!$F$30=supporting_sheet!$D$23,'DONNÉES '!$F$33=supporting_sheet!$B$3),(bulk_tonnages!D16),(IF(AND('DONNÉES '!$F$30=supporting_sheet!$D$24),(Residential_tonnages!E16+ICI_tonnages!E16+'C&amp;D_tonnages'!E16),IF(AND('DONNÉES '!$F$30=supporting_sheet!$D$23,'DONNÉES '!$F$33=supporting_sheet!$B$2),bulk_user_tonnages!D16))))))</f>
        <v>0</v>
      </c>
      <c r="D16" s="20">
        <f>IF($A16&gt;end_year_1,0,(IF(AND('DONNÉES '!$F$30=supporting_sheet!$D$23,'DONNÉES '!$F$33=supporting_sheet!$B$3),(bulk_tonnages!E16),(IF(AND('DONNÉES '!$F$30=supporting_sheet!$D$24),(Residential_tonnages!F16+ICI_tonnages!F16+'C&amp;D_tonnages'!F16),IF(AND('DONNÉES '!$F$30=supporting_sheet!$D$23,'DONNÉES '!$F$33=supporting_sheet!$B$2),bulk_user_tonnages!E16))))))</f>
        <v>0</v>
      </c>
      <c r="E16" s="20">
        <f>IF($A16&gt;end_year_1,0,(IF(AND('DONNÉES '!$F$30=supporting_sheet!$D$23,'DONNÉES '!$F$33=supporting_sheet!$B$3),(bulk_tonnages!F16),(IF(AND('DONNÉES '!$F$30=supporting_sheet!$D$24),(Residential_tonnages!G16+ICI_tonnages!G16+'C&amp;D_tonnages'!G16),IF(AND('DONNÉES '!$F$30=supporting_sheet!$D$23,'DONNÉES '!$F$33=supporting_sheet!$B$2),bulk_user_tonnages!F16))))))</f>
        <v>0</v>
      </c>
      <c r="F16" s="20">
        <f>IF($A16&gt;end_year_1,0,(IF(AND('DONNÉES '!$F$30=supporting_sheet!$D$23,'DONNÉES '!$F$33=supporting_sheet!$B$3),(bulk_tonnages!G16),(IF(AND('DONNÉES '!$F$30=supporting_sheet!$D$24),(Residential_tonnages!H16+ICI_tonnages!H16+'C&amp;D_tonnages'!H16),IF(AND('DONNÉES '!$F$30=supporting_sheet!$D$23,'DONNÉES '!$F$33=supporting_sheet!$B$2),bulk_user_tonnages!G16))))))</f>
        <v>0</v>
      </c>
      <c r="G16" s="20">
        <f>IF($A16&gt;end_year_1,0,(IF(AND('DONNÉES '!$F$30=supporting_sheet!$D$23,'DONNÉES '!$F$33=supporting_sheet!$B$3),(bulk_tonnages!H16),(IF(AND('DONNÉES '!$F$30=supporting_sheet!$D$24),(Residential_tonnages!I16+ICI_tonnages!I16+'C&amp;D_tonnages'!I16),IF(AND('DONNÉES '!$F$30=supporting_sheet!$D$23,'DONNÉES '!$F$33=supporting_sheet!$B$2),bulk_user_tonnages!H16))))))</f>
        <v>0</v>
      </c>
      <c r="H16" s="20">
        <f>IF($A16&gt;end_year_1,0,(IF(AND('DONNÉES '!$F$30=supporting_sheet!$D$23,'DONNÉES '!$F$33=supporting_sheet!$B$3),(bulk_tonnages!I16),(IF(AND('DONNÉES '!$F$30=supporting_sheet!$D$24),(Residential_tonnages!J16+ICI_tonnages!J16+'C&amp;D_tonnages'!J16),IF(AND('DONNÉES '!$F$30=supporting_sheet!$D$23,'DONNÉES '!$F$33=supporting_sheet!$B$2),bulk_user_tonnages!I16))))))</f>
        <v>0</v>
      </c>
      <c r="I16" s="20">
        <f>IF($A16&gt;end_year_1,0,(IF(AND('DONNÉES '!$F$30=supporting_sheet!$D$23,'DONNÉES '!$F$33=supporting_sheet!$B$3),(bulk_tonnages!J16),(IF(AND('DONNÉES '!$F$30=supporting_sheet!$D$24),(Residential_tonnages!K16+ICI_tonnages!K16+'C&amp;D_tonnages'!K16),IF(AND('DONNÉES '!$F$30=supporting_sheet!$D$23,'DONNÉES '!$F$33=supporting_sheet!$B$2),bulk_user_tonnages!J16))))))</f>
        <v>0</v>
      </c>
      <c r="J16" s="20">
        <f>IF($A16&gt;end_year_1,0,(IF(AND('DONNÉES '!$F$30=supporting_sheet!$D$23,'DONNÉES '!$F$33=supporting_sheet!$B$3),(bulk_tonnages!K16),(IF(AND('DONNÉES '!$F$30=supporting_sheet!$D$24),(Residential_tonnages!L16+ICI_tonnages!L16+'C&amp;D_tonnages'!L16),IF(AND('DONNÉES '!$F$30=supporting_sheet!$D$23,'DONNÉES '!$F$33=supporting_sheet!$B$2),bulk_user_tonnages!K16))))))</f>
        <v>0</v>
      </c>
      <c r="K16" s="20">
        <f>IF($A16&gt;end_year_1,0,(IF(AND('DONNÉES '!$F$30=supporting_sheet!$D$23,'DONNÉES '!$F$33=supporting_sheet!$B$3),(bulk_tonnages!L16),(IF(AND('DONNÉES '!$F$30=supporting_sheet!$D$24),(Residential_tonnages!M16+ICI_tonnages!M16+'C&amp;D_tonnages'!M16),IF(AND('DONNÉES '!$F$30=supporting_sheet!$D$23,'DONNÉES '!$F$33=supporting_sheet!$B$2),bulk_user_tonnages!L16))))))</f>
        <v>0</v>
      </c>
      <c r="L16" s="20">
        <f>IF($A16&gt;end_year_1,0,(IF(AND('DONNÉES '!$F$30=supporting_sheet!$D$23,'DONNÉES '!$F$33=supporting_sheet!$B$3),(bulk_tonnages!M16+'Soil and Dirt_tonnages'!E16),(IF(AND('DONNÉES '!$F$30=supporting_sheet!$D$24),(Residential_tonnages!N16+ICI_tonnages!N16+'C&amp;D_tonnages'!N16+'Soil and Dirt_tonnages'!E16),IF(AND('DONNÉES '!$F$30=supporting_sheet!$D$23,'DONNÉES '!$F$33=supporting_sheet!$B$2),'Soil and Dirt_tonnages'!E16))))))</f>
        <v>0</v>
      </c>
      <c r="M16" s="20">
        <f>IF($A16&gt;end_year_1,0,(IF(AND('DONNÉES '!$F$30=supporting_sheet!$D$23,'DONNÉES '!$F$33=supporting_sheet!$B$3),(bulk_tonnages!N16),(IF(AND('DONNÉES '!$F$30=supporting_sheet!$D$24),(Residential_tonnages!O16+ICI_tonnages!O16+'C&amp;D_tonnages'!O16),IF(AND('DONNÉES '!$F$30=supporting_sheet!$D$23,'DONNÉES '!$F$33=supporting_sheet!$B$2),bulk_user_tonnages!M16))))))</f>
        <v>0</v>
      </c>
      <c r="N16" s="20">
        <f>IF($A16&gt;end_year_1,0,(IF(AND('DONNÉES '!$F$30=supporting_sheet!$D$23,'DONNÉES '!$F$33=supporting_sheet!$B$3),(bulk_tonnages!O16),(IF(AND('DONNÉES '!$F$30=supporting_sheet!$D$24),(Residential_tonnages!P16+ICI_tonnages!P16+'C&amp;D_tonnages'!P16),IF(AND('DONNÉES '!$F$30=supporting_sheet!$D$23,'DONNÉES '!$F$33=supporting_sheet!$B$2),0))))))</f>
        <v>0</v>
      </c>
      <c r="O16" s="20">
        <f>IF($A16&gt;end_year_1,0,(IF(AND('DONNÉES '!$F$30=supporting_sheet!$D$23,'DONNÉES '!$F$33=supporting_sheet!$B$3),(bulk_tonnages!P16),(IF(AND('DONNÉES '!$F$30=supporting_sheet!$D$24),(Residential_tonnages!Q16+ICI_tonnages!Q16+'C&amp;D_tonnages'!Q16),IF(AND('DONNÉES '!$F$30=supporting_sheet!$D$23,'DONNÉES '!$F$33=supporting_sheet!$B$2),0))))))</f>
        <v>0</v>
      </c>
      <c r="P16" s="20">
        <f>IF($A16&gt;end_year_1,0,(IF(AND('DONNÉES '!$F$30=supporting_sheet!$D$23,'DONNÉES '!$F$33=supporting_sheet!$B$3),(bulk_tonnages!Q16),(IF(AND('DONNÉES '!$F$30=supporting_sheet!$D$24),(Residential_tonnages!R16+ICI_tonnages!R16+'C&amp;D_tonnages'!R16),IF(AND('DONNÉES '!$F$30=supporting_sheet!$D$23,'DONNÉES '!$F$33=supporting_sheet!$B$2),bulk_user_tonnages!N16))))))</f>
        <v>0</v>
      </c>
      <c r="Q16" s="20">
        <f>IF(A16&gt;end_year_1, 0, Sludge_tonnages!E16)</f>
        <v>0</v>
      </c>
      <c r="R16" s="37">
        <f t="shared" si="1"/>
        <v>0</v>
      </c>
      <c r="T16" s="36"/>
      <c r="U16" s="36"/>
      <c r="V16" s="36"/>
    </row>
    <row r="17" spans="1:22" x14ac:dyDescent="0.25">
      <c r="A17" s="1">
        <f t="shared" si="2"/>
        <v>15</v>
      </c>
      <c r="B17" s="1" t="str">
        <f t="shared" si="0"/>
        <v>AB</v>
      </c>
      <c r="C17" s="20">
        <f>IF($A17&gt;end_year_1,0,(IF(AND('DONNÉES '!$F$30=supporting_sheet!$D$23,'DONNÉES '!$F$33=supporting_sheet!$B$3),(bulk_tonnages!D17),(IF(AND('DONNÉES '!$F$30=supporting_sheet!$D$24),(Residential_tonnages!E17+ICI_tonnages!E17+'C&amp;D_tonnages'!E17),IF(AND('DONNÉES '!$F$30=supporting_sheet!$D$23,'DONNÉES '!$F$33=supporting_sheet!$B$2),bulk_user_tonnages!D17))))))</f>
        <v>0</v>
      </c>
      <c r="D17" s="20">
        <f>IF($A17&gt;end_year_1,0,(IF(AND('DONNÉES '!$F$30=supporting_sheet!$D$23,'DONNÉES '!$F$33=supporting_sheet!$B$3),(bulk_tonnages!E17),(IF(AND('DONNÉES '!$F$30=supporting_sheet!$D$24),(Residential_tonnages!F17+ICI_tonnages!F17+'C&amp;D_tonnages'!F17),IF(AND('DONNÉES '!$F$30=supporting_sheet!$D$23,'DONNÉES '!$F$33=supporting_sheet!$B$2),bulk_user_tonnages!E17))))))</f>
        <v>0</v>
      </c>
      <c r="E17" s="20">
        <f>IF($A17&gt;end_year_1,0,(IF(AND('DONNÉES '!$F$30=supporting_sheet!$D$23,'DONNÉES '!$F$33=supporting_sheet!$B$3),(bulk_tonnages!F17),(IF(AND('DONNÉES '!$F$30=supporting_sheet!$D$24),(Residential_tonnages!G17+ICI_tonnages!G17+'C&amp;D_tonnages'!G17),IF(AND('DONNÉES '!$F$30=supporting_sheet!$D$23,'DONNÉES '!$F$33=supporting_sheet!$B$2),bulk_user_tonnages!F17))))))</f>
        <v>0</v>
      </c>
      <c r="F17" s="20">
        <f>IF($A17&gt;end_year_1,0,(IF(AND('DONNÉES '!$F$30=supporting_sheet!$D$23,'DONNÉES '!$F$33=supporting_sheet!$B$3),(bulk_tonnages!G17),(IF(AND('DONNÉES '!$F$30=supporting_sheet!$D$24),(Residential_tonnages!H17+ICI_tonnages!H17+'C&amp;D_tonnages'!H17),IF(AND('DONNÉES '!$F$30=supporting_sheet!$D$23,'DONNÉES '!$F$33=supporting_sheet!$B$2),bulk_user_tonnages!G17))))))</f>
        <v>0</v>
      </c>
      <c r="G17" s="20">
        <f>IF($A17&gt;end_year_1,0,(IF(AND('DONNÉES '!$F$30=supporting_sheet!$D$23,'DONNÉES '!$F$33=supporting_sheet!$B$3),(bulk_tonnages!H17),(IF(AND('DONNÉES '!$F$30=supporting_sheet!$D$24),(Residential_tonnages!I17+ICI_tonnages!I17+'C&amp;D_tonnages'!I17),IF(AND('DONNÉES '!$F$30=supporting_sheet!$D$23,'DONNÉES '!$F$33=supporting_sheet!$B$2),bulk_user_tonnages!H17))))))</f>
        <v>0</v>
      </c>
      <c r="H17" s="20">
        <f>IF($A17&gt;end_year_1,0,(IF(AND('DONNÉES '!$F$30=supporting_sheet!$D$23,'DONNÉES '!$F$33=supporting_sheet!$B$3),(bulk_tonnages!I17),(IF(AND('DONNÉES '!$F$30=supporting_sheet!$D$24),(Residential_tonnages!J17+ICI_tonnages!J17+'C&amp;D_tonnages'!J17),IF(AND('DONNÉES '!$F$30=supporting_sheet!$D$23,'DONNÉES '!$F$33=supporting_sheet!$B$2),bulk_user_tonnages!I17))))))</f>
        <v>0</v>
      </c>
      <c r="I17" s="20">
        <f>IF($A17&gt;end_year_1,0,(IF(AND('DONNÉES '!$F$30=supporting_sheet!$D$23,'DONNÉES '!$F$33=supporting_sheet!$B$3),(bulk_tonnages!J17),(IF(AND('DONNÉES '!$F$30=supporting_sheet!$D$24),(Residential_tonnages!K17+ICI_tonnages!K17+'C&amp;D_tonnages'!K17),IF(AND('DONNÉES '!$F$30=supporting_sheet!$D$23,'DONNÉES '!$F$33=supporting_sheet!$B$2),bulk_user_tonnages!J17))))))</f>
        <v>0</v>
      </c>
      <c r="J17" s="20">
        <f>IF($A17&gt;end_year_1,0,(IF(AND('DONNÉES '!$F$30=supporting_sheet!$D$23,'DONNÉES '!$F$33=supporting_sheet!$B$3),(bulk_tonnages!K17),(IF(AND('DONNÉES '!$F$30=supporting_sheet!$D$24),(Residential_tonnages!L17+ICI_tonnages!L17+'C&amp;D_tonnages'!L17),IF(AND('DONNÉES '!$F$30=supporting_sheet!$D$23,'DONNÉES '!$F$33=supporting_sheet!$B$2),bulk_user_tonnages!K17))))))</f>
        <v>0</v>
      </c>
      <c r="K17" s="20">
        <f>IF($A17&gt;end_year_1,0,(IF(AND('DONNÉES '!$F$30=supporting_sheet!$D$23,'DONNÉES '!$F$33=supporting_sheet!$B$3),(bulk_tonnages!L17),(IF(AND('DONNÉES '!$F$30=supporting_sheet!$D$24),(Residential_tonnages!M17+ICI_tonnages!M17+'C&amp;D_tonnages'!M17),IF(AND('DONNÉES '!$F$30=supporting_sheet!$D$23,'DONNÉES '!$F$33=supporting_sheet!$B$2),bulk_user_tonnages!L17))))))</f>
        <v>0</v>
      </c>
      <c r="L17" s="20">
        <f>IF($A17&gt;end_year_1,0,(IF(AND('DONNÉES '!$F$30=supporting_sheet!$D$23,'DONNÉES '!$F$33=supporting_sheet!$B$3),(bulk_tonnages!M17+'Soil and Dirt_tonnages'!E17),(IF(AND('DONNÉES '!$F$30=supporting_sheet!$D$24),(Residential_tonnages!N17+ICI_tonnages!N17+'C&amp;D_tonnages'!N17+'Soil and Dirt_tonnages'!E17),IF(AND('DONNÉES '!$F$30=supporting_sheet!$D$23,'DONNÉES '!$F$33=supporting_sheet!$B$2),'Soil and Dirt_tonnages'!E17))))))</f>
        <v>0</v>
      </c>
      <c r="M17" s="20">
        <f>IF($A17&gt;end_year_1,0,(IF(AND('DONNÉES '!$F$30=supporting_sheet!$D$23,'DONNÉES '!$F$33=supporting_sheet!$B$3),(bulk_tonnages!N17),(IF(AND('DONNÉES '!$F$30=supporting_sheet!$D$24),(Residential_tonnages!O17+ICI_tonnages!O17+'C&amp;D_tonnages'!O17),IF(AND('DONNÉES '!$F$30=supporting_sheet!$D$23,'DONNÉES '!$F$33=supporting_sheet!$B$2),bulk_user_tonnages!M17))))))</f>
        <v>0</v>
      </c>
      <c r="N17" s="20">
        <f>IF($A17&gt;end_year_1,0,(IF(AND('DONNÉES '!$F$30=supporting_sheet!$D$23,'DONNÉES '!$F$33=supporting_sheet!$B$3),(bulk_tonnages!O17),(IF(AND('DONNÉES '!$F$30=supporting_sheet!$D$24),(Residential_tonnages!P17+ICI_tonnages!P17+'C&amp;D_tonnages'!P17),IF(AND('DONNÉES '!$F$30=supporting_sheet!$D$23,'DONNÉES '!$F$33=supporting_sheet!$B$2),0))))))</f>
        <v>0</v>
      </c>
      <c r="O17" s="20">
        <f>IF($A17&gt;end_year_1,0,(IF(AND('DONNÉES '!$F$30=supporting_sheet!$D$23,'DONNÉES '!$F$33=supporting_sheet!$B$3),(bulk_tonnages!P17),(IF(AND('DONNÉES '!$F$30=supporting_sheet!$D$24),(Residential_tonnages!Q17+ICI_tonnages!Q17+'C&amp;D_tonnages'!Q17),IF(AND('DONNÉES '!$F$30=supporting_sheet!$D$23,'DONNÉES '!$F$33=supporting_sheet!$B$2),0))))))</f>
        <v>0</v>
      </c>
      <c r="P17" s="20">
        <f>IF($A17&gt;end_year_1,0,(IF(AND('DONNÉES '!$F$30=supporting_sheet!$D$23,'DONNÉES '!$F$33=supporting_sheet!$B$3),(bulk_tonnages!Q17),(IF(AND('DONNÉES '!$F$30=supporting_sheet!$D$24),(Residential_tonnages!R17+ICI_tonnages!R17+'C&amp;D_tonnages'!R17),IF(AND('DONNÉES '!$F$30=supporting_sheet!$D$23,'DONNÉES '!$F$33=supporting_sheet!$B$2),bulk_user_tonnages!N17))))))</f>
        <v>0</v>
      </c>
      <c r="Q17" s="20">
        <f>IF(A17&gt;end_year_1, 0, Sludge_tonnages!E17)</f>
        <v>0</v>
      </c>
      <c r="R17" s="37">
        <f t="shared" si="1"/>
        <v>0</v>
      </c>
      <c r="T17" s="36"/>
      <c r="U17" s="36"/>
      <c r="V17" s="36"/>
    </row>
    <row r="18" spans="1:22" x14ac:dyDescent="0.25">
      <c r="A18" s="1">
        <f t="shared" si="2"/>
        <v>16</v>
      </c>
      <c r="B18" s="1" t="str">
        <f t="shared" si="0"/>
        <v>AB</v>
      </c>
      <c r="C18" s="20">
        <f>IF($A18&gt;end_year_1,0,(IF(AND('DONNÉES '!$F$30=supporting_sheet!$D$23,'DONNÉES '!$F$33=supporting_sheet!$B$3),(bulk_tonnages!D18),(IF(AND('DONNÉES '!$F$30=supporting_sheet!$D$24),(Residential_tonnages!E18+ICI_tonnages!E18+'C&amp;D_tonnages'!E18),IF(AND('DONNÉES '!$F$30=supporting_sheet!$D$23,'DONNÉES '!$F$33=supporting_sheet!$B$2),bulk_user_tonnages!D18))))))</f>
        <v>0</v>
      </c>
      <c r="D18" s="20">
        <f>IF($A18&gt;end_year_1,0,(IF(AND('DONNÉES '!$F$30=supporting_sheet!$D$23,'DONNÉES '!$F$33=supporting_sheet!$B$3),(bulk_tonnages!E18),(IF(AND('DONNÉES '!$F$30=supporting_sheet!$D$24),(Residential_tonnages!F18+ICI_tonnages!F18+'C&amp;D_tonnages'!F18),IF(AND('DONNÉES '!$F$30=supporting_sheet!$D$23,'DONNÉES '!$F$33=supporting_sheet!$B$2),bulk_user_tonnages!E18))))))</f>
        <v>0</v>
      </c>
      <c r="E18" s="20">
        <f>IF($A18&gt;end_year_1,0,(IF(AND('DONNÉES '!$F$30=supporting_sheet!$D$23,'DONNÉES '!$F$33=supporting_sheet!$B$3),(bulk_tonnages!F18),(IF(AND('DONNÉES '!$F$30=supporting_sheet!$D$24),(Residential_tonnages!G18+ICI_tonnages!G18+'C&amp;D_tonnages'!G18),IF(AND('DONNÉES '!$F$30=supporting_sheet!$D$23,'DONNÉES '!$F$33=supporting_sheet!$B$2),bulk_user_tonnages!F18))))))</f>
        <v>0</v>
      </c>
      <c r="F18" s="20">
        <f>IF($A18&gt;end_year_1,0,(IF(AND('DONNÉES '!$F$30=supporting_sheet!$D$23,'DONNÉES '!$F$33=supporting_sheet!$B$3),(bulk_tonnages!G18),(IF(AND('DONNÉES '!$F$30=supporting_sheet!$D$24),(Residential_tonnages!H18+ICI_tonnages!H18+'C&amp;D_tonnages'!H18),IF(AND('DONNÉES '!$F$30=supporting_sheet!$D$23,'DONNÉES '!$F$33=supporting_sheet!$B$2),bulk_user_tonnages!G18))))))</f>
        <v>0</v>
      </c>
      <c r="G18" s="20">
        <f>IF($A18&gt;end_year_1,0,(IF(AND('DONNÉES '!$F$30=supporting_sheet!$D$23,'DONNÉES '!$F$33=supporting_sheet!$B$3),(bulk_tonnages!H18),(IF(AND('DONNÉES '!$F$30=supporting_sheet!$D$24),(Residential_tonnages!I18+ICI_tonnages!I18+'C&amp;D_tonnages'!I18),IF(AND('DONNÉES '!$F$30=supporting_sheet!$D$23,'DONNÉES '!$F$33=supporting_sheet!$B$2),bulk_user_tonnages!H18))))))</f>
        <v>0</v>
      </c>
      <c r="H18" s="20">
        <f>IF($A18&gt;end_year_1,0,(IF(AND('DONNÉES '!$F$30=supporting_sheet!$D$23,'DONNÉES '!$F$33=supporting_sheet!$B$3),(bulk_tonnages!I18),(IF(AND('DONNÉES '!$F$30=supporting_sheet!$D$24),(Residential_tonnages!J18+ICI_tonnages!J18+'C&amp;D_tonnages'!J18),IF(AND('DONNÉES '!$F$30=supporting_sheet!$D$23,'DONNÉES '!$F$33=supporting_sheet!$B$2),bulk_user_tonnages!I18))))))</f>
        <v>0</v>
      </c>
      <c r="I18" s="20">
        <f>IF($A18&gt;end_year_1,0,(IF(AND('DONNÉES '!$F$30=supporting_sheet!$D$23,'DONNÉES '!$F$33=supporting_sheet!$B$3),(bulk_tonnages!J18),(IF(AND('DONNÉES '!$F$30=supporting_sheet!$D$24),(Residential_tonnages!K18+ICI_tonnages!K18+'C&amp;D_tonnages'!K18),IF(AND('DONNÉES '!$F$30=supporting_sheet!$D$23,'DONNÉES '!$F$33=supporting_sheet!$B$2),bulk_user_tonnages!J18))))))</f>
        <v>0</v>
      </c>
      <c r="J18" s="20">
        <f>IF($A18&gt;end_year_1,0,(IF(AND('DONNÉES '!$F$30=supporting_sheet!$D$23,'DONNÉES '!$F$33=supporting_sheet!$B$3),(bulk_tonnages!K18),(IF(AND('DONNÉES '!$F$30=supporting_sheet!$D$24),(Residential_tonnages!L18+ICI_tonnages!L18+'C&amp;D_tonnages'!L18),IF(AND('DONNÉES '!$F$30=supporting_sheet!$D$23,'DONNÉES '!$F$33=supporting_sheet!$B$2),bulk_user_tonnages!K18))))))</f>
        <v>0</v>
      </c>
      <c r="K18" s="20">
        <f>IF($A18&gt;end_year_1,0,(IF(AND('DONNÉES '!$F$30=supporting_sheet!$D$23,'DONNÉES '!$F$33=supporting_sheet!$B$3),(bulk_tonnages!L18),(IF(AND('DONNÉES '!$F$30=supporting_sheet!$D$24),(Residential_tonnages!M18+ICI_tonnages!M18+'C&amp;D_tonnages'!M18),IF(AND('DONNÉES '!$F$30=supporting_sheet!$D$23,'DONNÉES '!$F$33=supporting_sheet!$B$2),bulk_user_tonnages!L18))))))</f>
        <v>0</v>
      </c>
      <c r="L18" s="20">
        <f>IF($A18&gt;end_year_1,0,(IF(AND('DONNÉES '!$F$30=supporting_sheet!$D$23,'DONNÉES '!$F$33=supporting_sheet!$B$3),(bulk_tonnages!M18+'Soil and Dirt_tonnages'!E18),(IF(AND('DONNÉES '!$F$30=supporting_sheet!$D$24),(Residential_tonnages!N18+ICI_tonnages!N18+'C&amp;D_tonnages'!N18+'Soil and Dirt_tonnages'!E18),IF(AND('DONNÉES '!$F$30=supporting_sheet!$D$23,'DONNÉES '!$F$33=supporting_sheet!$B$2),'Soil and Dirt_tonnages'!E18))))))</f>
        <v>0</v>
      </c>
      <c r="M18" s="20">
        <f>IF($A18&gt;end_year_1,0,(IF(AND('DONNÉES '!$F$30=supporting_sheet!$D$23,'DONNÉES '!$F$33=supporting_sheet!$B$3),(bulk_tonnages!N18),(IF(AND('DONNÉES '!$F$30=supporting_sheet!$D$24),(Residential_tonnages!O18+ICI_tonnages!O18+'C&amp;D_tonnages'!O18),IF(AND('DONNÉES '!$F$30=supporting_sheet!$D$23,'DONNÉES '!$F$33=supporting_sheet!$B$2),bulk_user_tonnages!M18))))))</f>
        <v>0</v>
      </c>
      <c r="N18" s="20">
        <f>IF($A18&gt;end_year_1,0,(IF(AND('DONNÉES '!$F$30=supporting_sheet!$D$23,'DONNÉES '!$F$33=supporting_sheet!$B$3),(bulk_tonnages!O18),(IF(AND('DONNÉES '!$F$30=supporting_sheet!$D$24),(Residential_tonnages!P18+ICI_tonnages!P18+'C&amp;D_tonnages'!P18),IF(AND('DONNÉES '!$F$30=supporting_sheet!$D$23,'DONNÉES '!$F$33=supporting_sheet!$B$2),0))))))</f>
        <v>0</v>
      </c>
      <c r="O18" s="20">
        <f>IF($A18&gt;end_year_1,0,(IF(AND('DONNÉES '!$F$30=supporting_sheet!$D$23,'DONNÉES '!$F$33=supporting_sheet!$B$3),(bulk_tonnages!P18),(IF(AND('DONNÉES '!$F$30=supporting_sheet!$D$24),(Residential_tonnages!Q18+ICI_tonnages!Q18+'C&amp;D_tonnages'!Q18),IF(AND('DONNÉES '!$F$30=supporting_sheet!$D$23,'DONNÉES '!$F$33=supporting_sheet!$B$2),0))))))</f>
        <v>0</v>
      </c>
      <c r="P18" s="20">
        <f>IF($A18&gt;end_year_1,0,(IF(AND('DONNÉES '!$F$30=supporting_sheet!$D$23,'DONNÉES '!$F$33=supporting_sheet!$B$3),(bulk_tonnages!Q18),(IF(AND('DONNÉES '!$F$30=supporting_sheet!$D$24),(Residential_tonnages!R18+ICI_tonnages!R18+'C&amp;D_tonnages'!R18),IF(AND('DONNÉES '!$F$30=supporting_sheet!$D$23,'DONNÉES '!$F$33=supporting_sheet!$B$2),bulk_user_tonnages!N18))))))</f>
        <v>0</v>
      </c>
      <c r="Q18" s="20">
        <f>IF(A18&gt;end_year_1, 0, Sludge_tonnages!E18)</f>
        <v>0</v>
      </c>
      <c r="R18" s="37">
        <f t="shared" si="1"/>
        <v>0</v>
      </c>
      <c r="T18" s="36"/>
      <c r="U18" s="36"/>
      <c r="V18" s="36"/>
    </row>
    <row r="19" spans="1:22" x14ac:dyDescent="0.25">
      <c r="A19" s="1">
        <f t="shared" si="2"/>
        <v>17</v>
      </c>
      <c r="B19" s="1" t="str">
        <f t="shared" si="0"/>
        <v>AB</v>
      </c>
      <c r="C19" s="20">
        <f>IF($A19&gt;end_year_1,0,(IF(AND('DONNÉES '!$F$30=supporting_sheet!$D$23,'DONNÉES '!$F$33=supporting_sheet!$B$3),(bulk_tonnages!D19),(IF(AND('DONNÉES '!$F$30=supporting_sheet!$D$24),(Residential_tonnages!E19+ICI_tonnages!E19+'C&amp;D_tonnages'!E19),IF(AND('DONNÉES '!$F$30=supporting_sheet!$D$23,'DONNÉES '!$F$33=supporting_sheet!$B$2),bulk_user_tonnages!D19))))))</f>
        <v>0</v>
      </c>
      <c r="D19" s="20">
        <f>IF($A19&gt;end_year_1,0,(IF(AND('DONNÉES '!$F$30=supporting_sheet!$D$23,'DONNÉES '!$F$33=supporting_sheet!$B$3),(bulk_tonnages!E19),(IF(AND('DONNÉES '!$F$30=supporting_sheet!$D$24),(Residential_tonnages!F19+ICI_tonnages!F19+'C&amp;D_tonnages'!F19),IF(AND('DONNÉES '!$F$30=supporting_sheet!$D$23,'DONNÉES '!$F$33=supporting_sheet!$B$2),bulk_user_tonnages!E19))))))</f>
        <v>0</v>
      </c>
      <c r="E19" s="20">
        <f>IF($A19&gt;end_year_1,0,(IF(AND('DONNÉES '!$F$30=supporting_sheet!$D$23,'DONNÉES '!$F$33=supporting_sheet!$B$3),(bulk_tonnages!F19),(IF(AND('DONNÉES '!$F$30=supporting_sheet!$D$24),(Residential_tonnages!G19+ICI_tonnages!G19+'C&amp;D_tonnages'!G19),IF(AND('DONNÉES '!$F$30=supporting_sheet!$D$23,'DONNÉES '!$F$33=supporting_sheet!$B$2),bulk_user_tonnages!F19))))))</f>
        <v>0</v>
      </c>
      <c r="F19" s="20">
        <f>IF($A19&gt;end_year_1,0,(IF(AND('DONNÉES '!$F$30=supporting_sheet!$D$23,'DONNÉES '!$F$33=supporting_sheet!$B$3),(bulk_tonnages!G19),(IF(AND('DONNÉES '!$F$30=supporting_sheet!$D$24),(Residential_tonnages!H19+ICI_tonnages!H19+'C&amp;D_tonnages'!H19),IF(AND('DONNÉES '!$F$30=supporting_sheet!$D$23,'DONNÉES '!$F$33=supporting_sheet!$B$2),bulk_user_tonnages!G19))))))</f>
        <v>0</v>
      </c>
      <c r="G19" s="20">
        <f>IF($A19&gt;end_year_1,0,(IF(AND('DONNÉES '!$F$30=supporting_sheet!$D$23,'DONNÉES '!$F$33=supporting_sheet!$B$3),(bulk_tonnages!H19),(IF(AND('DONNÉES '!$F$30=supporting_sheet!$D$24),(Residential_tonnages!I19+ICI_tonnages!I19+'C&amp;D_tonnages'!I19),IF(AND('DONNÉES '!$F$30=supporting_sheet!$D$23,'DONNÉES '!$F$33=supporting_sheet!$B$2),bulk_user_tonnages!H19))))))</f>
        <v>0</v>
      </c>
      <c r="H19" s="20">
        <f>IF($A19&gt;end_year_1,0,(IF(AND('DONNÉES '!$F$30=supporting_sheet!$D$23,'DONNÉES '!$F$33=supporting_sheet!$B$3),(bulk_tonnages!I19),(IF(AND('DONNÉES '!$F$30=supporting_sheet!$D$24),(Residential_tonnages!J19+ICI_tonnages!J19+'C&amp;D_tonnages'!J19),IF(AND('DONNÉES '!$F$30=supporting_sheet!$D$23,'DONNÉES '!$F$33=supporting_sheet!$B$2),bulk_user_tonnages!I19))))))</f>
        <v>0</v>
      </c>
      <c r="I19" s="20">
        <f>IF($A19&gt;end_year_1,0,(IF(AND('DONNÉES '!$F$30=supporting_sheet!$D$23,'DONNÉES '!$F$33=supporting_sheet!$B$3),(bulk_tonnages!J19),(IF(AND('DONNÉES '!$F$30=supporting_sheet!$D$24),(Residential_tonnages!K19+ICI_tonnages!K19+'C&amp;D_tonnages'!K19),IF(AND('DONNÉES '!$F$30=supporting_sheet!$D$23,'DONNÉES '!$F$33=supporting_sheet!$B$2),bulk_user_tonnages!J19))))))</f>
        <v>0</v>
      </c>
      <c r="J19" s="20">
        <f>IF($A19&gt;end_year_1,0,(IF(AND('DONNÉES '!$F$30=supporting_sheet!$D$23,'DONNÉES '!$F$33=supporting_sheet!$B$3),(bulk_tonnages!K19),(IF(AND('DONNÉES '!$F$30=supporting_sheet!$D$24),(Residential_tonnages!L19+ICI_tonnages!L19+'C&amp;D_tonnages'!L19),IF(AND('DONNÉES '!$F$30=supporting_sheet!$D$23,'DONNÉES '!$F$33=supporting_sheet!$B$2),bulk_user_tonnages!K19))))))</f>
        <v>0</v>
      </c>
      <c r="K19" s="20">
        <f>IF($A19&gt;end_year_1,0,(IF(AND('DONNÉES '!$F$30=supporting_sheet!$D$23,'DONNÉES '!$F$33=supporting_sheet!$B$3),(bulk_tonnages!L19),(IF(AND('DONNÉES '!$F$30=supporting_sheet!$D$24),(Residential_tonnages!M19+ICI_tonnages!M19+'C&amp;D_tonnages'!M19),IF(AND('DONNÉES '!$F$30=supporting_sheet!$D$23,'DONNÉES '!$F$33=supporting_sheet!$B$2),bulk_user_tonnages!L19))))))</f>
        <v>0</v>
      </c>
      <c r="L19" s="20">
        <f>IF($A19&gt;end_year_1,0,(IF(AND('DONNÉES '!$F$30=supporting_sheet!$D$23,'DONNÉES '!$F$33=supporting_sheet!$B$3),(bulk_tonnages!M19+'Soil and Dirt_tonnages'!E19),(IF(AND('DONNÉES '!$F$30=supporting_sheet!$D$24),(Residential_tonnages!N19+ICI_tonnages!N19+'C&amp;D_tonnages'!N19+'Soil and Dirt_tonnages'!E19),IF(AND('DONNÉES '!$F$30=supporting_sheet!$D$23,'DONNÉES '!$F$33=supporting_sheet!$B$2),'Soil and Dirt_tonnages'!E19))))))</f>
        <v>0</v>
      </c>
      <c r="M19" s="20">
        <f>IF($A19&gt;end_year_1,0,(IF(AND('DONNÉES '!$F$30=supporting_sheet!$D$23,'DONNÉES '!$F$33=supporting_sheet!$B$3),(bulk_tonnages!N19),(IF(AND('DONNÉES '!$F$30=supporting_sheet!$D$24),(Residential_tonnages!O19+ICI_tonnages!O19+'C&amp;D_tonnages'!O19),IF(AND('DONNÉES '!$F$30=supporting_sheet!$D$23,'DONNÉES '!$F$33=supporting_sheet!$B$2),bulk_user_tonnages!M19))))))</f>
        <v>0</v>
      </c>
      <c r="N19" s="20">
        <f>IF($A19&gt;end_year_1,0,(IF(AND('DONNÉES '!$F$30=supporting_sheet!$D$23,'DONNÉES '!$F$33=supporting_sheet!$B$3),(bulk_tonnages!O19),(IF(AND('DONNÉES '!$F$30=supporting_sheet!$D$24),(Residential_tonnages!P19+ICI_tonnages!P19+'C&amp;D_tonnages'!P19),IF(AND('DONNÉES '!$F$30=supporting_sheet!$D$23,'DONNÉES '!$F$33=supporting_sheet!$B$2),0))))))</f>
        <v>0</v>
      </c>
      <c r="O19" s="20">
        <f>IF($A19&gt;end_year_1,0,(IF(AND('DONNÉES '!$F$30=supporting_sheet!$D$23,'DONNÉES '!$F$33=supporting_sheet!$B$3),(bulk_tonnages!P19),(IF(AND('DONNÉES '!$F$30=supporting_sheet!$D$24),(Residential_tonnages!Q19+ICI_tonnages!Q19+'C&amp;D_tonnages'!Q19),IF(AND('DONNÉES '!$F$30=supporting_sheet!$D$23,'DONNÉES '!$F$33=supporting_sheet!$B$2),0))))))</f>
        <v>0</v>
      </c>
      <c r="P19" s="20">
        <f>IF($A19&gt;end_year_1,0,(IF(AND('DONNÉES '!$F$30=supporting_sheet!$D$23,'DONNÉES '!$F$33=supporting_sheet!$B$3),(bulk_tonnages!Q19),(IF(AND('DONNÉES '!$F$30=supporting_sheet!$D$24),(Residential_tonnages!R19+ICI_tonnages!R19+'C&amp;D_tonnages'!R19),IF(AND('DONNÉES '!$F$30=supporting_sheet!$D$23,'DONNÉES '!$F$33=supporting_sheet!$B$2),bulk_user_tonnages!N19))))))</f>
        <v>0</v>
      </c>
      <c r="Q19" s="20">
        <f>IF(A19&gt;end_year_1, 0, Sludge_tonnages!E19)</f>
        <v>0</v>
      </c>
      <c r="R19" s="37">
        <f t="shared" si="1"/>
        <v>0</v>
      </c>
      <c r="T19" s="36"/>
      <c r="U19" s="36"/>
      <c r="V19" s="36"/>
    </row>
    <row r="20" spans="1:22" x14ac:dyDescent="0.25">
      <c r="A20" s="1">
        <f t="shared" si="2"/>
        <v>18</v>
      </c>
      <c r="B20" s="1" t="str">
        <f t="shared" si="0"/>
        <v>AB</v>
      </c>
      <c r="C20" s="20">
        <f>IF($A20&gt;end_year_1,0,(IF(AND('DONNÉES '!$F$30=supporting_sheet!$D$23,'DONNÉES '!$F$33=supporting_sheet!$B$3),(bulk_tonnages!D20),(IF(AND('DONNÉES '!$F$30=supporting_sheet!$D$24),(Residential_tonnages!E20+ICI_tonnages!E20+'C&amp;D_tonnages'!E20),IF(AND('DONNÉES '!$F$30=supporting_sheet!$D$23,'DONNÉES '!$F$33=supporting_sheet!$B$2),bulk_user_tonnages!D20))))))</f>
        <v>0</v>
      </c>
      <c r="D20" s="20">
        <f>IF($A20&gt;end_year_1,0,(IF(AND('DONNÉES '!$F$30=supporting_sheet!$D$23,'DONNÉES '!$F$33=supporting_sheet!$B$3),(bulk_tonnages!E20),(IF(AND('DONNÉES '!$F$30=supporting_sheet!$D$24),(Residential_tonnages!F20+ICI_tonnages!F20+'C&amp;D_tonnages'!F20),IF(AND('DONNÉES '!$F$30=supporting_sheet!$D$23,'DONNÉES '!$F$33=supporting_sheet!$B$2),bulk_user_tonnages!E20))))))</f>
        <v>0</v>
      </c>
      <c r="E20" s="20">
        <f>IF($A20&gt;end_year_1,0,(IF(AND('DONNÉES '!$F$30=supporting_sheet!$D$23,'DONNÉES '!$F$33=supporting_sheet!$B$3),(bulk_tonnages!F20),(IF(AND('DONNÉES '!$F$30=supporting_sheet!$D$24),(Residential_tonnages!G20+ICI_tonnages!G20+'C&amp;D_tonnages'!G20),IF(AND('DONNÉES '!$F$30=supporting_sheet!$D$23,'DONNÉES '!$F$33=supporting_sheet!$B$2),bulk_user_tonnages!F20))))))</f>
        <v>0</v>
      </c>
      <c r="F20" s="20">
        <f>IF($A20&gt;end_year_1,0,(IF(AND('DONNÉES '!$F$30=supporting_sheet!$D$23,'DONNÉES '!$F$33=supporting_sheet!$B$3),(bulk_tonnages!G20),(IF(AND('DONNÉES '!$F$30=supporting_sheet!$D$24),(Residential_tonnages!H20+ICI_tonnages!H20+'C&amp;D_tonnages'!H20),IF(AND('DONNÉES '!$F$30=supporting_sheet!$D$23,'DONNÉES '!$F$33=supporting_sheet!$B$2),bulk_user_tonnages!G20))))))</f>
        <v>0</v>
      </c>
      <c r="G20" s="20">
        <f>IF($A20&gt;end_year_1,0,(IF(AND('DONNÉES '!$F$30=supporting_sheet!$D$23,'DONNÉES '!$F$33=supporting_sheet!$B$3),(bulk_tonnages!H20),(IF(AND('DONNÉES '!$F$30=supporting_sheet!$D$24),(Residential_tonnages!I20+ICI_tonnages!I20+'C&amp;D_tonnages'!I20),IF(AND('DONNÉES '!$F$30=supporting_sheet!$D$23,'DONNÉES '!$F$33=supporting_sheet!$B$2),bulk_user_tonnages!H20))))))</f>
        <v>0</v>
      </c>
      <c r="H20" s="20">
        <f>IF($A20&gt;end_year_1,0,(IF(AND('DONNÉES '!$F$30=supporting_sheet!$D$23,'DONNÉES '!$F$33=supporting_sheet!$B$3),(bulk_tonnages!I20),(IF(AND('DONNÉES '!$F$30=supporting_sheet!$D$24),(Residential_tonnages!J20+ICI_tonnages!J20+'C&amp;D_tonnages'!J20),IF(AND('DONNÉES '!$F$30=supporting_sheet!$D$23,'DONNÉES '!$F$33=supporting_sheet!$B$2),bulk_user_tonnages!I20))))))</f>
        <v>0</v>
      </c>
      <c r="I20" s="20">
        <f>IF($A20&gt;end_year_1,0,(IF(AND('DONNÉES '!$F$30=supporting_sheet!$D$23,'DONNÉES '!$F$33=supporting_sheet!$B$3),(bulk_tonnages!J20),(IF(AND('DONNÉES '!$F$30=supporting_sheet!$D$24),(Residential_tonnages!K20+ICI_tonnages!K20+'C&amp;D_tonnages'!K20),IF(AND('DONNÉES '!$F$30=supporting_sheet!$D$23,'DONNÉES '!$F$33=supporting_sheet!$B$2),bulk_user_tonnages!J20))))))</f>
        <v>0</v>
      </c>
      <c r="J20" s="20">
        <f>IF($A20&gt;end_year_1,0,(IF(AND('DONNÉES '!$F$30=supporting_sheet!$D$23,'DONNÉES '!$F$33=supporting_sheet!$B$3),(bulk_tonnages!K20),(IF(AND('DONNÉES '!$F$30=supporting_sheet!$D$24),(Residential_tonnages!L20+ICI_tonnages!L20+'C&amp;D_tonnages'!L20),IF(AND('DONNÉES '!$F$30=supporting_sheet!$D$23,'DONNÉES '!$F$33=supporting_sheet!$B$2),bulk_user_tonnages!K20))))))</f>
        <v>0</v>
      </c>
      <c r="K20" s="20">
        <f>IF($A20&gt;end_year_1,0,(IF(AND('DONNÉES '!$F$30=supporting_sheet!$D$23,'DONNÉES '!$F$33=supporting_sheet!$B$3),(bulk_tonnages!L20),(IF(AND('DONNÉES '!$F$30=supporting_sheet!$D$24),(Residential_tonnages!M20+ICI_tonnages!M20+'C&amp;D_tonnages'!M20),IF(AND('DONNÉES '!$F$30=supporting_sheet!$D$23,'DONNÉES '!$F$33=supporting_sheet!$B$2),bulk_user_tonnages!L20))))))</f>
        <v>0</v>
      </c>
      <c r="L20" s="20">
        <f>IF($A20&gt;end_year_1,0,(IF(AND('DONNÉES '!$F$30=supporting_sheet!$D$23,'DONNÉES '!$F$33=supporting_sheet!$B$3),(bulk_tonnages!M20+'Soil and Dirt_tonnages'!E20),(IF(AND('DONNÉES '!$F$30=supporting_sheet!$D$24),(Residential_tonnages!N20+ICI_tonnages!N20+'C&amp;D_tonnages'!N20+'Soil and Dirt_tonnages'!E20),IF(AND('DONNÉES '!$F$30=supporting_sheet!$D$23,'DONNÉES '!$F$33=supporting_sheet!$B$2),'Soil and Dirt_tonnages'!E20))))))</f>
        <v>0</v>
      </c>
      <c r="M20" s="20">
        <f>IF($A20&gt;end_year_1,0,(IF(AND('DONNÉES '!$F$30=supporting_sheet!$D$23,'DONNÉES '!$F$33=supporting_sheet!$B$3),(bulk_tonnages!N20),(IF(AND('DONNÉES '!$F$30=supporting_sheet!$D$24),(Residential_tonnages!O20+ICI_tonnages!O20+'C&amp;D_tonnages'!O20),IF(AND('DONNÉES '!$F$30=supporting_sheet!$D$23,'DONNÉES '!$F$33=supporting_sheet!$B$2),bulk_user_tonnages!M20))))))</f>
        <v>0</v>
      </c>
      <c r="N20" s="20">
        <f>IF($A20&gt;end_year_1,0,(IF(AND('DONNÉES '!$F$30=supporting_sheet!$D$23,'DONNÉES '!$F$33=supporting_sheet!$B$3),(bulk_tonnages!O20),(IF(AND('DONNÉES '!$F$30=supporting_sheet!$D$24),(Residential_tonnages!P20+ICI_tonnages!P20+'C&amp;D_tonnages'!P20),IF(AND('DONNÉES '!$F$30=supporting_sheet!$D$23,'DONNÉES '!$F$33=supporting_sheet!$B$2),0))))))</f>
        <v>0</v>
      </c>
      <c r="O20" s="20">
        <f>IF($A20&gt;end_year_1,0,(IF(AND('DONNÉES '!$F$30=supporting_sheet!$D$23,'DONNÉES '!$F$33=supporting_sheet!$B$3),(bulk_tonnages!P20),(IF(AND('DONNÉES '!$F$30=supporting_sheet!$D$24),(Residential_tonnages!Q20+ICI_tonnages!Q20+'C&amp;D_tonnages'!Q20),IF(AND('DONNÉES '!$F$30=supporting_sheet!$D$23,'DONNÉES '!$F$33=supporting_sheet!$B$2),0))))))</f>
        <v>0</v>
      </c>
      <c r="P20" s="20">
        <f>IF($A20&gt;end_year_1,0,(IF(AND('DONNÉES '!$F$30=supporting_sheet!$D$23,'DONNÉES '!$F$33=supporting_sheet!$B$3),(bulk_tonnages!Q20),(IF(AND('DONNÉES '!$F$30=supporting_sheet!$D$24),(Residential_tonnages!R20+ICI_tonnages!R20+'C&amp;D_tonnages'!R20),IF(AND('DONNÉES '!$F$30=supporting_sheet!$D$23,'DONNÉES '!$F$33=supporting_sheet!$B$2),bulk_user_tonnages!N20))))))</f>
        <v>0</v>
      </c>
      <c r="Q20" s="20">
        <f>IF(A20&gt;end_year_1, 0, Sludge_tonnages!E20)</f>
        <v>0</v>
      </c>
      <c r="R20" s="37">
        <f t="shared" si="1"/>
        <v>0</v>
      </c>
      <c r="T20" s="36"/>
      <c r="U20" s="36"/>
      <c r="V20" s="36"/>
    </row>
    <row r="21" spans="1:22" x14ac:dyDescent="0.25">
      <c r="A21" s="1">
        <f t="shared" si="2"/>
        <v>19</v>
      </c>
      <c r="B21" s="1" t="str">
        <f t="shared" si="0"/>
        <v>AB</v>
      </c>
      <c r="C21" s="20">
        <f>IF($A21&gt;end_year_1,0,(IF(AND('DONNÉES '!$F$30=supporting_sheet!$D$23,'DONNÉES '!$F$33=supporting_sheet!$B$3),(bulk_tonnages!D21),(IF(AND('DONNÉES '!$F$30=supporting_sheet!$D$24),(Residential_tonnages!E21+ICI_tonnages!E21+'C&amp;D_tonnages'!E21),IF(AND('DONNÉES '!$F$30=supporting_sheet!$D$23,'DONNÉES '!$F$33=supporting_sheet!$B$2),bulk_user_tonnages!D21))))))</f>
        <v>0</v>
      </c>
      <c r="D21" s="20">
        <f>IF($A21&gt;end_year_1,0,(IF(AND('DONNÉES '!$F$30=supporting_sheet!$D$23,'DONNÉES '!$F$33=supporting_sheet!$B$3),(bulk_tonnages!E21),(IF(AND('DONNÉES '!$F$30=supporting_sheet!$D$24),(Residential_tonnages!F21+ICI_tonnages!F21+'C&amp;D_tonnages'!F21),IF(AND('DONNÉES '!$F$30=supporting_sheet!$D$23,'DONNÉES '!$F$33=supporting_sheet!$B$2),bulk_user_tonnages!E21))))))</f>
        <v>0</v>
      </c>
      <c r="E21" s="20">
        <f>IF($A21&gt;end_year_1,0,(IF(AND('DONNÉES '!$F$30=supporting_sheet!$D$23,'DONNÉES '!$F$33=supporting_sheet!$B$3),(bulk_tonnages!F21),(IF(AND('DONNÉES '!$F$30=supporting_sheet!$D$24),(Residential_tonnages!G21+ICI_tonnages!G21+'C&amp;D_tonnages'!G21),IF(AND('DONNÉES '!$F$30=supporting_sheet!$D$23,'DONNÉES '!$F$33=supporting_sheet!$B$2),bulk_user_tonnages!F21))))))</f>
        <v>0</v>
      </c>
      <c r="F21" s="20">
        <f>IF($A21&gt;end_year_1,0,(IF(AND('DONNÉES '!$F$30=supporting_sheet!$D$23,'DONNÉES '!$F$33=supporting_sheet!$B$3),(bulk_tonnages!G21),(IF(AND('DONNÉES '!$F$30=supporting_sheet!$D$24),(Residential_tonnages!H21+ICI_tonnages!H21+'C&amp;D_tonnages'!H21),IF(AND('DONNÉES '!$F$30=supporting_sheet!$D$23,'DONNÉES '!$F$33=supporting_sheet!$B$2),bulk_user_tonnages!G21))))))</f>
        <v>0</v>
      </c>
      <c r="G21" s="20">
        <f>IF($A21&gt;end_year_1,0,(IF(AND('DONNÉES '!$F$30=supporting_sheet!$D$23,'DONNÉES '!$F$33=supporting_sheet!$B$3),(bulk_tonnages!H21),(IF(AND('DONNÉES '!$F$30=supporting_sheet!$D$24),(Residential_tonnages!I21+ICI_tonnages!I21+'C&amp;D_tonnages'!I21),IF(AND('DONNÉES '!$F$30=supporting_sheet!$D$23,'DONNÉES '!$F$33=supporting_sheet!$B$2),bulk_user_tonnages!H21))))))</f>
        <v>0</v>
      </c>
      <c r="H21" s="20">
        <f>IF($A21&gt;end_year_1,0,(IF(AND('DONNÉES '!$F$30=supporting_sheet!$D$23,'DONNÉES '!$F$33=supporting_sheet!$B$3),(bulk_tonnages!I21),(IF(AND('DONNÉES '!$F$30=supporting_sheet!$D$24),(Residential_tonnages!J21+ICI_tonnages!J21+'C&amp;D_tonnages'!J21),IF(AND('DONNÉES '!$F$30=supporting_sheet!$D$23,'DONNÉES '!$F$33=supporting_sheet!$B$2),bulk_user_tonnages!I21))))))</f>
        <v>0</v>
      </c>
      <c r="I21" s="20">
        <f>IF($A21&gt;end_year_1,0,(IF(AND('DONNÉES '!$F$30=supporting_sheet!$D$23,'DONNÉES '!$F$33=supporting_sheet!$B$3),(bulk_tonnages!J21),(IF(AND('DONNÉES '!$F$30=supporting_sheet!$D$24),(Residential_tonnages!K21+ICI_tonnages!K21+'C&amp;D_tonnages'!K21),IF(AND('DONNÉES '!$F$30=supporting_sheet!$D$23,'DONNÉES '!$F$33=supporting_sheet!$B$2),bulk_user_tonnages!J21))))))</f>
        <v>0</v>
      </c>
      <c r="J21" s="20">
        <f>IF($A21&gt;end_year_1,0,(IF(AND('DONNÉES '!$F$30=supporting_sheet!$D$23,'DONNÉES '!$F$33=supporting_sheet!$B$3),(bulk_tonnages!K21),(IF(AND('DONNÉES '!$F$30=supporting_sheet!$D$24),(Residential_tonnages!L21+ICI_tonnages!L21+'C&amp;D_tonnages'!L21),IF(AND('DONNÉES '!$F$30=supporting_sheet!$D$23,'DONNÉES '!$F$33=supporting_sheet!$B$2),bulk_user_tonnages!K21))))))</f>
        <v>0</v>
      </c>
      <c r="K21" s="20">
        <f>IF($A21&gt;end_year_1,0,(IF(AND('DONNÉES '!$F$30=supporting_sheet!$D$23,'DONNÉES '!$F$33=supporting_sheet!$B$3),(bulk_tonnages!L21),(IF(AND('DONNÉES '!$F$30=supporting_sheet!$D$24),(Residential_tonnages!M21+ICI_tonnages!M21+'C&amp;D_tonnages'!M21),IF(AND('DONNÉES '!$F$30=supporting_sheet!$D$23,'DONNÉES '!$F$33=supporting_sheet!$B$2),bulk_user_tonnages!L21))))))</f>
        <v>0</v>
      </c>
      <c r="L21" s="20">
        <f>IF($A21&gt;end_year_1,0,(IF(AND('DONNÉES '!$F$30=supporting_sheet!$D$23,'DONNÉES '!$F$33=supporting_sheet!$B$3),(bulk_tonnages!M21+'Soil and Dirt_tonnages'!E21),(IF(AND('DONNÉES '!$F$30=supporting_sheet!$D$24),(Residential_tonnages!N21+ICI_tonnages!N21+'C&amp;D_tonnages'!N21+'Soil and Dirt_tonnages'!E21),IF(AND('DONNÉES '!$F$30=supporting_sheet!$D$23,'DONNÉES '!$F$33=supporting_sheet!$B$2),'Soil and Dirt_tonnages'!E21))))))</f>
        <v>0</v>
      </c>
      <c r="M21" s="20">
        <f>IF($A21&gt;end_year_1,0,(IF(AND('DONNÉES '!$F$30=supporting_sheet!$D$23,'DONNÉES '!$F$33=supporting_sheet!$B$3),(bulk_tonnages!N21),(IF(AND('DONNÉES '!$F$30=supporting_sheet!$D$24),(Residential_tonnages!O21+ICI_tonnages!O21+'C&amp;D_tonnages'!O21),IF(AND('DONNÉES '!$F$30=supporting_sheet!$D$23,'DONNÉES '!$F$33=supporting_sheet!$B$2),bulk_user_tonnages!M21))))))</f>
        <v>0</v>
      </c>
      <c r="N21" s="20">
        <f>IF($A21&gt;end_year_1,0,(IF(AND('DONNÉES '!$F$30=supporting_sheet!$D$23,'DONNÉES '!$F$33=supporting_sheet!$B$3),(bulk_tonnages!O21),(IF(AND('DONNÉES '!$F$30=supporting_sheet!$D$24),(Residential_tonnages!P21+ICI_tonnages!P21+'C&amp;D_tonnages'!P21),IF(AND('DONNÉES '!$F$30=supporting_sheet!$D$23,'DONNÉES '!$F$33=supporting_sheet!$B$2),0))))))</f>
        <v>0</v>
      </c>
      <c r="O21" s="20">
        <f>IF($A21&gt;end_year_1,0,(IF(AND('DONNÉES '!$F$30=supporting_sheet!$D$23,'DONNÉES '!$F$33=supporting_sheet!$B$3),(bulk_tonnages!P21),(IF(AND('DONNÉES '!$F$30=supporting_sheet!$D$24),(Residential_tonnages!Q21+ICI_tonnages!Q21+'C&amp;D_tonnages'!Q21),IF(AND('DONNÉES '!$F$30=supporting_sheet!$D$23,'DONNÉES '!$F$33=supporting_sheet!$B$2),0))))))</f>
        <v>0</v>
      </c>
      <c r="P21" s="20">
        <f>IF($A21&gt;end_year_1,0,(IF(AND('DONNÉES '!$F$30=supporting_sheet!$D$23,'DONNÉES '!$F$33=supporting_sheet!$B$3),(bulk_tonnages!Q21),(IF(AND('DONNÉES '!$F$30=supporting_sheet!$D$24),(Residential_tonnages!R21+ICI_tonnages!R21+'C&amp;D_tonnages'!R21),IF(AND('DONNÉES '!$F$30=supporting_sheet!$D$23,'DONNÉES '!$F$33=supporting_sheet!$B$2),bulk_user_tonnages!N21))))))</f>
        <v>0</v>
      </c>
      <c r="Q21" s="20">
        <f>IF(A21&gt;end_year_1, 0, Sludge_tonnages!E21)</f>
        <v>0</v>
      </c>
      <c r="R21" s="37">
        <f t="shared" si="1"/>
        <v>0</v>
      </c>
      <c r="T21" s="36"/>
      <c r="U21" s="36"/>
      <c r="V21" s="36"/>
    </row>
    <row r="22" spans="1:22" x14ac:dyDescent="0.25">
      <c r="A22" s="1">
        <f t="shared" si="2"/>
        <v>20</v>
      </c>
      <c r="B22" s="1" t="str">
        <f t="shared" si="0"/>
        <v>AB</v>
      </c>
      <c r="C22" s="20">
        <f>IF($A22&gt;end_year_1,0,(IF(AND('DONNÉES '!$F$30=supporting_sheet!$D$23,'DONNÉES '!$F$33=supporting_sheet!$B$3),(bulk_tonnages!D22),(IF(AND('DONNÉES '!$F$30=supporting_sheet!$D$24),(Residential_tonnages!E22+ICI_tonnages!E22+'C&amp;D_tonnages'!E22),IF(AND('DONNÉES '!$F$30=supporting_sheet!$D$23,'DONNÉES '!$F$33=supporting_sheet!$B$2),bulk_user_tonnages!D22))))))</f>
        <v>0</v>
      </c>
      <c r="D22" s="20">
        <f>IF($A22&gt;end_year_1,0,(IF(AND('DONNÉES '!$F$30=supporting_sheet!$D$23,'DONNÉES '!$F$33=supporting_sheet!$B$3),(bulk_tonnages!E22),(IF(AND('DONNÉES '!$F$30=supporting_sheet!$D$24),(Residential_tonnages!F22+ICI_tonnages!F22+'C&amp;D_tonnages'!F22),IF(AND('DONNÉES '!$F$30=supporting_sheet!$D$23,'DONNÉES '!$F$33=supporting_sheet!$B$2),bulk_user_tonnages!E22))))))</f>
        <v>0</v>
      </c>
      <c r="E22" s="20">
        <f>IF($A22&gt;end_year_1,0,(IF(AND('DONNÉES '!$F$30=supporting_sheet!$D$23,'DONNÉES '!$F$33=supporting_sheet!$B$3),(bulk_tonnages!F22),(IF(AND('DONNÉES '!$F$30=supporting_sheet!$D$24),(Residential_tonnages!G22+ICI_tonnages!G22+'C&amp;D_tonnages'!G22),IF(AND('DONNÉES '!$F$30=supporting_sheet!$D$23,'DONNÉES '!$F$33=supporting_sheet!$B$2),bulk_user_tonnages!F22))))))</f>
        <v>0</v>
      </c>
      <c r="F22" s="20">
        <f>IF($A22&gt;end_year_1,0,(IF(AND('DONNÉES '!$F$30=supporting_sheet!$D$23,'DONNÉES '!$F$33=supporting_sheet!$B$3),(bulk_tonnages!G22),(IF(AND('DONNÉES '!$F$30=supporting_sheet!$D$24),(Residential_tonnages!H22+ICI_tonnages!H22+'C&amp;D_tonnages'!H22),IF(AND('DONNÉES '!$F$30=supporting_sheet!$D$23,'DONNÉES '!$F$33=supporting_sheet!$B$2),bulk_user_tonnages!G22))))))</f>
        <v>0</v>
      </c>
      <c r="G22" s="20">
        <f>IF($A22&gt;end_year_1,0,(IF(AND('DONNÉES '!$F$30=supporting_sheet!$D$23,'DONNÉES '!$F$33=supporting_sheet!$B$3),(bulk_tonnages!H22),(IF(AND('DONNÉES '!$F$30=supporting_sheet!$D$24),(Residential_tonnages!I22+ICI_tonnages!I22+'C&amp;D_tonnages'!I22),IF(AND('DONNÉES '!$F$30=supporting_sheet!$D$23,'DONNÉES '!$F$33=supporting_sheet!$B$2),bulk_user_tonnages!H22))))))</f>
        <v>0</v>
      </c>
      <c r="H22" s="20">
        <f>IF($A22&gt;end_year_1,0,(IF(AND('DONNÉES '!$F$30=supporting_sheet!$D$23,'DONNÉES '!$F$33=supporting_sheet!$B$3),(bulk_tonnages!I22),(IF(AND('DONNÉES '!$F$30=supporting_sheet!$D$24),(Residential_tonnages!J22+ICI_tonnages!J22+'C&amp;D_tonnages'!J22),IF(AND('DONNÉES '!$F$30=supporting_sheet!$D$23,'DONNÉES '!$F$33=supporting_sheet!$B$2),bulk_user_tonnages!I22))))))</f>
        <v>0</v>
      </c>
      <c r="I22" s="20">
        <f>IF($A22&gt;end_year_1,0,(IF(AND('DONNÉES '!$F$30=supporting_sheet!$D$23,'DONNÉES '!$F$33=supporting_sheet!$B$3),(bulk_tonnages!J22),(IF(AND('DONNÉES '!$F$30=supporting_sheet!$D$24),(Residential_tonnages!K22+ICI_tonnages!K22+'C&amp;D_tonnages'!K22),IF(AND('DONNÉES '!$F$30=supporting_sheet!$D$23,'DONNÉES '!$F$33=supporting_sheet!$B$2),bulk_user_tonnages!J22))))))</f>
        <v>0</v>
      </c>
      <c r="J22" s="20">
        <f>IF($A22&gt;end_year_1,0,(IF(AND('DONNÉES '!$F$30=supporting_sheet!$D$23,'DONNÉES '!$F$33=supporting_sheet!$B$3),(bulk_tonnages!K22),(IF(AND('DONNÉES '!$F$30=supporting_sheet!$D$24),(Residential_tonnages!L22+ICI_tonnages!L22+'C&amp;D_tonnages'!L22),IF(AND('DONNÉES '!$F$30=supporting_sheet!$D$23,'DONNÉES '!$F$33=supporting_sheet!$B$2),bulk_user_tonnages!K22))))))</f>
        <v>0</v>
      </c>
      <c r="K22" s="20">
        <f>IF($A22&gt;end_year_1,0,(IF(AND('DONNÉES '!$F$30=supporting_sheet!$D$23,'DONNÉES '!$F$33=supporting_sheet!$B$3),(bulk_tonnages!L22),(IF(AND('DONNÉES '!$F$30=supporting_sheet!$D$24),(Residential_tonnages!M22+ICI_tonnages!M22+'C&amp;D_tonnages'!M22),IF(AND('DONNÉES '!$F$30=supporting_sheet!$D$23,'DONNÉES '!$F$33=supporting_sheet!$B$2),bulk_user_tonnages!L22))))))</f>
        <v>0</v>
      </c>
      <c r="L22" s="20">
        <f>IF($A22&gt;end_year_1,0,(IF(AND('DONNÉES '!$F$30=supporting_sheet!$D$23,'DONNÉES '!$F$33=supporting_sheet!$B$3),(bulk_tonnages!M22+'Soil and Dirt_tonnages'!E22),(IF(AND('DONNÉES '!$F$30=supporting_sheet!$D$24),(Residential_tonnages!N22+ICI_tonnages!N22+'C&amp;D_tonnages'!N22+'Soil and Dirt_tonnages'!E22),IF(AND('DONNÉES '!$F$30=supporting_sheet!$D$23,'DONNÉES '!$F$33=supporting_sheet!$B$2),'Soil and Dirt_tonnages'!E22))))))</f>
        <v>0</v>
      </c>
      <c r="M22" s="20">
        <f>IF($A22&gt;end_year_1,0,(IF(AND('DONNÉES '!$F$30=supporting_sheet!$D$23,'DONNÉES '!$F$33=supporting_sheet!$B$3),(bulk_tonnages!N22),(IF(AND('DONNÉES '!$F$30=supporting_sheet!$D$24),(Residential_tonnages!O22+ICI_tonnages!O22+'C&amp;D_tonnages'!O22),IF(AND('DONNÉES '!$F$30=supporting_sheet!$D$23,'DONNÉES '!$F$33=supporting_sheet!$B$2),bulk_user_tonnages!M22))))))</f>
        <v>0</v>
      </c>
      <c r="N22" s="20">
        <f>IF($A22&gt;end_year_1,0,(IF(AND('DONNÉES '!$F$30=supporting_sheet!$D$23,'DONNÉES '!$F$33=supporting_sheet!$B$3),(bulk_tonnages!O22),(IF(AND('DONNÉES '!$F$30=supporting_sheet!$D$24),(Residential_tonnages!P22+ICI_tonnages!P22+'C&amp;D_tonnages'!P22),IF(AND('DONNÉES '!$F$30=supporting_sheet!$D$23,'DONNÉES '!$F$33=supporting_sheet!$B$2),0))))))</f>
        <v>0</v>
      </c>
      <c r="O22" s="20">
        <f>IF($A22&gt;end_year_1,0,(IF(AND('DONNÉES '!$F$30=supporting_sheet!$D$23,'DONNÉES '!$F$33=supporting_sheet!$B$3),(bulk_tonnages!P22),(IF(AND('DONNÉES '!$F$30=supporting_sheet!$D$24),(Residential_tonnages!Q22+ICI_tonnages!Q22+'C&amp;D_tonnages'!Q22),IF(AND('DONNÉES '!$F$30=supporting_sheet!$D$23,'DONNÉES '!$F$33=supporting_sheet!$B$2),0))))))</f>
        <v>0</v>
      </c>
      <c r="P22" s="20">
        <f>IF($A22&gt;end_year_1,0,(IF(AND('DONNÉES '!$F$30=supporting_sheet!$D$23,'DONNÉES '!$F$33=supporting_sheet!$B$3),(bulk_tonnages!Q22),(IF(AND('DONNÉES '!$F$30=supporting_sheet!$D$24),(Residential_tonnages!R22+ICI_tonnages!R22+'C&amp;D_tonnages'!R22),IF(AND('DONNÉES '!$F$30=supporting_sheet!$D$23,'DONNÉES '!$F$33=supporting_sheet!$B$2),bulk_user_tonnages!N22))))))</f>
        <v>0</v>
      </c>
      <c r="Q22" s="20">
        <f>IF(A22&gt;end_year_1, 0, Sludge_tonnages!E22)</f>
        <v>0</v>
      </c>
      <c r="R22" s="37">
        <f t="shared" si="1"/>
        <v>0</v>
      </c>
      <c r="T22" s="36"/>
      <c r="U22" s="36"/>
      <c r="V22" s="36"/>
    </row>
    <row r="23" spans="1:22" x14ac:dyDescent="0.25">
      <c r="A23" s="1">
        <f t="shared" si="2"/>
        <v>21</v>
      </c>
      <c r="B23" s="1" t="str">
        <f t="shared" si="0"/>
        <v>AB</v>
      </c>
      <c r="C23" s="20">
        <f>IF($A23&gt;end_year_1,0,(IF(AND('DONNÉES '!$F$30=supporting_sheet!$D$23,'DONNÉES '!$F$33=supporting_sheet!$B$3),(bulk_tonnages!D23),(IF(AND('DONNÉES '!$F$30=supporting_sheet!$D$24),(Residential_tonnages!E23+ICI_tonnages!E23+'C&amp;D_tonnages'!E23),IF(AND('DONNÉES '!$F$30=supporting_sheet!$D$23,'DONNÉES '!$F$33=supporting_sheet!$B$2),bulk_user_tonnages!D23))))))</f>
        <v>0</v>
      </c>
      <c r="D23" s="20">
        <f>IF($A23&gt;end_year_1,0,(IF(AND('DONNÉES '!$F$30=supporting_sheet!$D$23,'DONNÉES '!$F$33=supporting_sheet!$B$3),(bulk_tonnages!E23),(IF(AND('DONNÉES '!$F$30=supporting_sheet!$D$24),(Residential_tonnages!F23+ICI_tonnages!F23+'C&amp;D_tonnages'!F23),IF(AND('DONNÉES '!$F$30=supporting_sheet!$D$23,'DONNÉES '!$F$33=supporting_sheet!$B$2),bulk_user_tonnages!E23))))))</f>
        <v>0</v>
      </c>
      <c r="E23" s="20">
        <f>IF($A23&gt;end_year_1,0,(IF(AND('DONNÉES '!$F$30=supporting_sheet!$D$23,'DONNÉES '!$F$33=supporting_sheet!$B$3),(bulk_tonnages!F23),(IF(AND('DONNÉES '!$F$30=supporting_sheet!$D$24),(Residential_tonnages!G23+ICI_tonnages!G23+'C&amp;D_tonnages'!G23),IF(AND('DONNÉES '!$F$30=supporting_sheet!$D$23,'DONNÉES '!$F$33=supporting_sheet!$B$2),bulk_user_tonnages!F23))))))</f>
        <v>0</v>
      </c>
      <c r="F23" s="20">
        <f>IF($A23&gt;end_year_1,0,(IF(AND('DONNÉES '!$F$30=supporting_sheet!$D$23,'DONNÉES '!$F$33=supporting_sheet!$B$3),(bulk_tonnages!G23),(IF(AND('DONNÉES '!$F$30=supporting_sheet!$D$24),(Residential_tonnages!H23+ICI_tonnages!H23+'C&amp;D_tonnages'!H23),IF(AND('DONNÉES '!$F$30=supporting_sheet!$D$23,'DONNÉES '!$F$33=supporting_sheet!$B$2),bulk_user_tonnages!G23))))))</f>
        <v>0</v>
      </c>
      <c r="G23" s="20">
        <f>IF($A23&gt;end_year_1,0,(IF(AND('DONNÉES '!$F$30=supporting_sheet!$D$23,'DONNÉES '!$F$33=supporting_sheet!$B$3),(bulk_tonnages!H23),(IF(AND('DONNÉES '!$F$30=supporting_sheet!$D$24),(Residential_tonnages!I23+ICI_tonnages!I23+'C&amp;D_tonnages'!I23),IF(AND('DONNÉES '!$F$30=supporting_sheet!$D$23,'DONNÉES '!$F$33=supporting_sheet!$B$2),bulk_user_tonnages!H23))))))</f>
        <v>0</v>
      </c>
      <c r="H23" s="20">
        <f>IF($A23&gt;end_year_1,0,(IF(AND('DONNÉES '!$F$30=supporting_sheet!$D$23,'DONNÉES '!$F$33=supporting_sheet!$B$3),(bulk_tonnages!I23),(IF(AND('DONNÉES '!$F$30=supporting_sheet!$D$24),(Residential_tonnages!J23+ICI_tonnages!J23+'C&amp;D_tonnages'!J23),IF(AND('DONNÉES '!$F$30=supporting_sheet!$D$23,'DONNÉES '!$F$33=supporting_sheet!$B$2),bulk_user_tonnages!I23))))))</f>
        <v>0</v>
      </c>
      <c r="I23" s="20">
        <f>IF($A23&gt;end_year_1,0,(IF(AND('DONNÉES '!$F$30=supporting_sheet!$D$23,'DONNÉES '!$F$33=supporting_sheet!$B$3),(bulk_tonnages!J23),(IF(AND('DONNÉES '!$F$30=supporting_sheet!$D$24),(Residential_tonnages!K23+ICI_tonnages!K23+'C&amp;D_tonnages'!K23),IF(AND('DONNÉES '!$F$30=supporting_sheet!$D$23,'DONNÉES '!$F$33=supporting_sheet!$B$2),bulk_user_tonnages!J23))))))</f>
        <v>0</v>
      </c>
      <c r="J23" s="20">
        <f>IF($A23&gt;end_year_1,0,(IF(AND('DONNÉES '!$F$30=supporting_sheet!$D$23,'DONNÉES '!$F$33=supporting_sheet!$B$3),(bulk_tonnages!K23),(IF(AND('DONNÉES '!$F$30=supporting_sheet!$D$24),(Residential_tonnages!L23+ICI_tonnages!L23+'C&amp;D_tonnages'!L23),IF(AND('DONNÉES '!$F$30=supporting_sheet!$D$23,'DONNÉES '!$F$33=supporting_sheet!$B$2),bulk_user_tonnages!K23))))))</f>
        <v>0</v>
      </c>
      <c r="K23" s="20">
        <f>IF($A23&gt;end_year_1,0,(IF(AND('DONNÉES '!$F$30=supporting_sheet!$D$23,'DONNÉES '!$F$33=supporting_sheet!$B$3),(bulk_tonnages!L23),(IF(AND('DONNÉES '!$F$30=supporting_sheet!$D$24),(Residential_tonnages!M23+ICI_tonnages!M23+'C&amp;D_tonnages'!M23),IF(AND('DONNÉES '!$F$30=supporting_sheet!$D$23,'DONNÉES '!$F$33=supporting_sheet!$B$2),bulk_user_tonnages!L23))))))</f>
        <v>0</v>
      </c>
      <c r="L23" s="20">
        <f>IF($A23&gt;end_year_1,0,(IF(AND('DONNÉES '!$F$30=supporting_sheet!$D$23,'DONNÉES '!$F$33=supporting_sheet!$B$3),(bulk_tonnages!M23+'Soil and Dirt_tonnages'!E23),(IF(AND('DONNÉES '!$F$30=supporting_sheet!$D$24),(Residential_tonnages!N23+ICI_tonnages!N23+'C&amp;D_tonnages'!N23+'Soil and Dirt_tonnages'!E23),IF(AND('DONNÉES '!$F$30=supporting_sheet!$D$23,'DONNÉES '!$F$33=supporting_sheet!$B$2),'Soil and Dirt_tonnages'!E23))))))</f>
        <v>0</v>
      </c>
      <c r="M23" s="20">
        <f>IF($A23&gt;end_year_1,0,(IF(AND('DONNÉES '!$F$30=supporting_sheet!$D$23,'DONNÉES '!$F$33=supporting_sheet!$B$3),(bulk_tonnages!N23),(IF(AND('DONNÉES '!$F$30=supporting_sheet!$D$24),(Residential_tonnages!O23+ICI_tonnages!O23+'C&amp;D_tonnages'!O23),IF(AND('DONNÉES '!$F$30=supporting_sheet!$D$23,'DONNÉES '!$F$33=supporting_sheet!$B$2),bulk_user_tonnages!M23))))))</f>
        <v>0</v>
      </c>
      <c r="N23" s="20">
        <f>IF($A23&gt;end_year_1,0,(IF(AND('DONNÉES '!$F$30=supporting_sheet!$D$23,'DONNÉES '!$F$33=supporting_sheet!$B$3),(bulk_tonnages!O23),(IF(AND('DONNÉES '!$F$30=supporting_sheet!$D$24),(Residential_tonnages!P23+ICI_tonnages!P23+'C&amp;D_tonnages'!P23),IF(AND('DONNÉES '!$F$30=supporting_sheet!$D$23,'DONNÉES '!$F$33=supporting_sheet!$B$2),0))))))</f>
        <v>0</v>
      </c>
      <c r="O23" s="20">
        <f>IF($A23&gt;end_year_1,0,(IF(AND('DONNÉES '!$F$30=supporting_sheet!$D$23,'DONNÉES '!$F$33=supporting_sheet!$B$3),(bulk_tonnages!P23),(IF(AND('DONNÉES '!$F$30=supporting_sheet!$D$24),(Residential_tonnages!Q23+ICI_tonnages!Q23+'C&amp;D_tonnages'!Q23),IF(AND('DONNÉES '!$F$30=supporting_sheet!$D$23,'DONNÉES '!$F$33=supporting_sheet!$B$2),0))))))</f>
        <v>0</v>
      </c>
      <c r="P23" s="20">
        <f>IF($A23&gt;end_year_1,0,(IF(AND('DONNÉES '!$F$30=supporting_sheet!$D$23,'DONNÉES '!$F$33=supporting_sheet!$B$3),(bulk_tonnages!Q23),(IF(AND('DONNÉES '!$F$30=supporting_sheet!$D$24),(Residential_tonnages!R23+ICI_tonnages!R23+'C&amp;D_tonnages'!R23),IF(AND('DONNÉES '!$F$30=supporting_sheet!$D$23,'DONNÉES '!$F$33=supporting_sheet!$B$2),bulk_user_tonnages!N23))))))</f>
        <v>0</v>
      </c>
      <c r="Q23" s="20">
        <f>IF(A23&gt;end_year_1, 0, Sludge_tonnages!E23)</f>
        <v>0</v>
      </c>
      <c r="R23" s="37">
        <f t="shared" si="1"/>
        <v>0</v>
      </c>
      <c r="T23" s="36"/>
      <c r="U23" s="36"/>
      <c r="V23" s="36"/>
    </row>
    <row r="24" spans="1:22" x14ac:dyDescent="0.25">
      <c r="A24" s="1">
        <f t="shared" si="2"/>
        <v>22</v>
      </c>
      <c r="B24" s="1" t="str">
        <f t="shared" si="0"/>
        <v>AB</v>
      </c>
      <c r="C24" s="20">
        <f>IF($A24&gt;end_year_1,0,(IF(AND('DONNÉES '!$F$30=supporting_sheet!$D$23,'DONNÉES '!$F$33=supporting_sheet!$B$3),(bulk_tonnages!D24),(IF(AND('DONNÉES '!$F$30=supporting_sheet!$D$24),(Residential_tonnages!E24+ICI_tonnages!E24+'C&amp;D_tonnages'!E24),IF(AND('DONNÉES '!$F$30=supporting_sheet!$D$23,'DONNÉES '!$F$33=supporting_sheet!$B$2),bulk_user_tonnages!D24))))))</f>
        <v>0</v>
      </c>
      <c r="D24" s="20">
        <f>IF($A24&gt;end_year_1,0,(IF(AND('DONNÉES '!$F$30=supporting_sheet!$D$23,'DONNÉES '!$F$33=supporting_sheet!$B$3),(bulk_tonnages!E24),(IF(AND('DONNÉES '!$F$30=supporting_sheet!$D$24),(Residential_tonnages!F24+ICI_tonnages!F24+'C&amp;D_tonnages'!F24),IF(AND('DONNÉES '!$F$30=supporting_sheet!$D$23,'DONNÉES '!$F$33=supporting_sheet!$B$2),bulk_user_tonnages!E24))))))</f>
        <v>0</v>
      </c>
      <c r="E24" s="20">
        <f>IF($A24&gt;end_year_1,0,(IF(AND('DONNÉES '!$F$30=supporting_sheet!$D$23,'DONNÉES '!$F$33=supporting_sheet!$B$3),(bulk_tonnages!F24),(IF(AND('DONNÉES '!$F$30=supporting_sheet!$D$24),(Residential_tonnages!G24+ICI_tonnages!G24+'C&amp;D_tonnages'!G24),IF(AND('DONNÉES '!$F$30=supporting_sheet!$D$23,'DONNÉES '!$F$33=supporting_sheet!$B$2),bulk_user_tonnages!F24))))))</f>
        <v>0</v>
      </c>
      <c r="F24" s="20">
        <f>IF($A24&gt;end_year_1,0,(IF(AND('DONNÉES '!$F$30=supporting_sheet!$D$23,'DONNÉES '!$F$33=supporting_sheet!$B$3),(bulk_tonnages!G24),(IF(AND('DONNÉES '!$F$30=supporting_sheet!$D$24),(Residential_tonnages!H24+ICI_tonnages!H24+'C&amp;D_tonnages'!H24),IF(AND('DONNÉES '!$F$30=supporting_sheet!$D$23,'DONNÉES '!$F$33=supporting_sheet!$B$2),bulk_user_tonnages!G24))))))</f>
        <v>0</v>
      </c>
      <c r="G24" s="20">
        <f>IF($A24&gt;end_year_1,0,(IF(AND('DONNÉES '!$F$30=supporting_sheet!$D$23,'DONNÉES '!$F$33=supporting_sheet!$B$3),(bulk_tonnages!H24),(IF(AND('DONNÉES '!$F$30=supporting_sheet!$D$24),(Residential_tonnages!I24+ICI_tonnages!I24+'C&amp;D_tonnages'!I24),IF(AND('DONNÉES '!$F$30=supporting_sheet!$D$23,'DONNÉES '!$F$33=supporting_sheet!$B$2),bulk_user_tonnages!H24))))))</f>
        <v>0</v>
      </c>
      <c r="H24" s="20">
        <f>IF($A24&gt;end_year_1,0,(IF(AND('DONNÉES '!$F$30=supporting_sheet!$D$23,'DONNÉES '!$F$33=supporting_sheet!$B$3),(bulk_tonnages!I24),(IF(AND('DONNÉES '!$F$30=supporting_sheet!$D$24),(Residential_tonnages!J24+ICI_tonnages!J24+'C&amp;D_tonnages'!J24),IF(AND('DONNÉES '!$F$30=supporting_sheet!$D$23,'DONNÉES '!$F$33=supporting_sheet!$B$2),bulk_user_tonnages!I24))))))</f>
        <v>0</v>
      </c>
      <c r="I24" s="20">
        <f>IF($A24&gt;end_year_1,0,(IF(AND('DONNÉES '!$F$30=supporting_sheet!$D$23,'DONNÉES '!$F$33=supporting_sheet!$B$3),(bulk_tonnages!J24),(IF(AND('DONNÉES '!$F$30=supporting_sheet!$D$24),(Residential_tonnages!K24+ICI_tonnages!K24+'C&amp;D_tonnages'!K24),IF(AND('DONNÉES '!$F$30=supporting_sheet!$D$23,'DONNÉES '!$F$33=supporting_sheet!$B$2),bulk_user_tonnages!J24))))))</f>
        <v>0</v>
      </c>
      <c r="J24" s="20">
        <f>IF($A24&gt;end_year_1,0,(IF(AND('DONNÉES '!$F$30=supporting_sheet!$D$23,'DONNÉES '!$F$33=supporting_sheet!$B$3),(bulk_tonnages!K24),(IF(AND('DONNÉES '!$F$30=supporting_sheet!$D$24),(Residential_tonnages!L24+ICI_tonnages!L24+'C&amp;D_tonnages'!L24),IF(AND('DONNÉES '!$F$30=supporting_sheet!$D$23,'DONNÉES '!$F$33=supporting_sheet!$B$2),bulk_user_tonnages!K24))))))</f>
        <v>0</v>
      </c>
      <c r="K24" s="20">
        <f>IF($A24&gt;end_year_1,0,(IF(AND('DONNÉES '!$F$30=supporting_sheet!$D$23,'DONNÉES '!$F$33=supporting_sheet!$B$3),(bulk_tonnages!L24),(IF(AND('DONNÉES '!$F$30=supporting_sheet!$D$24),(Residential_tonnages!M24+ICI_tonnages!M24+'C&amp;D_tonnages'!M24),IF(AND('DONNÉES '!$F$30=supporting_sheet!$D$23,'DONNÉES '!$F$33=supporting_sheet!$B$2),bulk_user_tonnages!L24))))))</f>
        <v>0</v>
      </c>
      <c r="L24" s="20">
        <f>IF($A24&gt;end_year_1,0,(IF(AND('DONNÉES '!$F$30=supporting_sheet!$D$23,'DONNÉES '!$F$33=supporting_sheet!$B$3),(bulk_tonnages!M24+'Soil and Dirt_tonnages'!E24),(IF(AND('DONNÉES '!$F$30=supporting_sheet!$D$24),(Residential_tonnages!N24+ICI_tonnages!N24+'C&amp;D_tonnages'!N24+'Soil and Dirt_tonnages'!E24),IF(AND('DONNÉES '!$F$30=supporting_sheet!$D$23,'DONNÉES '!$F$33=supporting_sheet!$B$2),'Soil and Dirt_tonnages'!E24))))))</f>
        <v>0</v>
      </c>
      <c r="M24" s="20">
        <f>IF($A24&gt;end_year_1,0,(IF(AND('DONNÉES '!$F$30=supporting_sheet!$D$23,'DONNÉES '!$F$33=supporting_sheet!$B$3),(bulk_tonnages!N24),(IF(AND('DONNÉES '!$F$30=supporting_sheet!$D$24),(Residential_tonnages!O24+ICI_tonnages!O24+'C&amp;D_tonnages'!O24),IF(AND('DONNÉES '!$F$30=supporting_sheet!$D$23,'DONNÉES '!$F$33=supporting_sheet!$B$2),bulk_user_tonnages!M24))))))</f>
        <v>0</v>
      </c>
      <c r="N24" s="20">
        <f>IF($A24&gt;end_year_1,0,(IF(AND('DONNÉES '!$F$30=supporting_sheet!$D$23,'DONNÉES '!$F$33=supporting_sheet!$B$3),(bulk_tonnages!O24),(IF(AND('DONNÉES '!$F$30=supporting_sheet!$D$24),(Residential_tonnages!P24+ICI_tonnages!P24+'C&amp;D_tonnages'!P24),IF(AND('DONNÉES '!$F$30=supporting_sheet!$D$23,'DONNÉES '!$F$33=supporting_sheet!$B$2),0))))))</f>
        <v>0</v>
      </c>
      <c r="O24" s="20">
        <f>IF($A24&gt;end_year_1,0,(IF(AND('DONNÉES '!$F$30=supporting_sheet!$D$23,'DONNÉES '!$F$33=supporting_sheet!$B$3),(bulk_tonnages!P24),(IF(AND('DONNÉES '!$F$30=supporting_sheet!$D$24),(Residential_tonnages!Q24+ICI_tonnages!Q24+'C&amp;D_tonnages'!Q24),IF(AND('DONNÉES '!$F$30=supporting_sheet!$D$23,'DONNÉES '!$F$33=supporting_sheet!$B$2),0))))))</f>
        <v>0</v>
      </c>
      <c r="P24" s="20">
        <f>IF($A24&gt;end_year_1,0,(IF(AND('DONNÉES '!$F$30=supporting_sheet!$D$23,'DONNÉES '!$F$33=supporting_sheet!$B$3),(bulk_tonnages!Q24),(IF(AND('DONNÉES '!$F$30=supporting_sheet!$D$24),(Residential_tonnages!R24+ICI_tonnages!R24+'C&amp;D_tonnages'!R24),IF(AND('DONNÉES '!$F$30=supporting_sheet!$D$23,'DONNÉES '!$F$33=supporting_sheet!$B$2),bulk_user_tonnages!N24))))))</f>
        <v>0</v>
      </c>
      <c r="Q24" s="20">
        <f>IF(A24&gt;end_year_1, 0, Sludge_tonnages!E24)</f>
        <v>0</v>
      </c>
      <c r="R24" s="37">
        <f t="shared" si="1"/>
        <v>0</v>
      </c>
      <c r="T24" s="36"/>
      <c r="U24" s="36"/>
      <c r="V24" s="36"/>
    </row>
    <row r="25" spans="1:22" x14ac:dyDescent="0.25">
      <c r="A25" s="1">
        <f t="shared" si="2"/>
        <v>23</v>
      </c>
      <c r="B25" s="1" t="str">
        <f t="shared" si="0"/>
        <v>AB</v>
      </c>
      <c r="C25" s="20">
        <f>IF($A25&gt;end_year_1,0,(IF(AND('DONNÉES '!$F$30=supporting_sheet!$D$23,'DONNÉES '!$F$33=supporting_sheet!$B$3),(bulk_tonnages!D25),(IF(AND('DONNÉES '!$F$30=supporting_sheet!$D$24),(Residential_tonnages!E25+ICI_tonnages!E25+'C&amp;D_tonnages'!E25),IF(AND('DONNÉES '!$F$30=supporting_sheet!$D$23,'DONNÉES '!$F$33=supporting_sheet!$B$2),bulk_user_tonnages!D25))))))</f>
        <v>0</v>
      </c>
      <c r="D25" s="20">
        <f>IF($A25&gt;end_year_1,0,(IF(AND('DONNÉES '!$F$30=supporting_sheet!$D$23,'DONNÉES '!$F$33=supporting_sheet!$B$3),(bulk_tonnages!E25),(IF(AND('DONNÉES '!$F$30=supporting_sheet!$D$24),(Residential_tonnages!F25+ICI_tonnages!F25+'C&amp;D_tonnages'!F25),IF(AND('DONNÉES '!$F$30=supporting_sheet!$D$23,'DONNÉES '!$F$33=supporting_sheet!$B$2),bulk_user_tonnages!E25))))))</f>
        <v>0</v>
      </c>
      <c r="E25" s="20">
        <f>IF($A25&gt;end_year_1,0,(IF(AND('DONNÉES '!$F$30=supporting_sheet!$D$23,'DONNÉES '!$F$33=supporting_sheet!$B$3),(bulk_tonnages!F25),(IF(AND('DONNÉES '!$F$30=supporting_sheet!$D$24),(Residential_tonnages!G25+ICI_tonnages!G25+'C&amp;D_tonnages'!G25),IF(AND('DONNÉES '!$F$30=supporting_sheet!$D$23,'DONNÉES '!$F$33=supporting_sheet!$B$2),bulk_user_tonnages!F25))))))</f>
        <v>0</v>
      </c>
      <c r="F25" s="20">
        <f>IF($A25&gt;end_year_1,0,(IF(AND('DONNÉES '!$F$30=supporting_sheet!$D$23,'DONNÉES '!$F$33=supporting_sheet!$B$3),(bulk_tonnages!G25),(IF(AND('DONNÉES '!$F$30=supporting_sheet!$D$24),(Residential_tonnages!H25+ICI_tonnages!H25+'C&amp;D_tonnages'!H25),IF(AND('DONNÉES '!$F$30=supporting_sheet!$D$23,'DONNÉES '!$F$33=supporting_sheet!$B$2),bulk_user_tonnages!G25))))))</f>
        <v>0</v>
      </c>
      <c r="G25" s="20">
        <f>IF($A25&gt;end_year_1,0,(IF(AND('DONNÉES '!$F$30=supporting_sheet!$D$23,'DONNÉES '!$F$33=supporting_sheet!$B$3),(bulk_tonnages!H25),(IF(AND('DONNÉES '!$F$30=supporting_sheet!$D$24),(Residential_tonnages!I25+ICI_tonnages!I25+'C&amp;D_tonnages'!I25),IF(AND('DONNÉES '!$F$30=supporting_sheet!$D$23,'DONNÉES '!$F$33=supporting_sheet!$B$2),bulk_user_tonnages!H25))))))</f>
        <v>0</v>
      </c>
      <c r="H25" s="20">
        <f>IF($A25&gt;end_year_1,0,(IF(AND('DONNÉES '!$F$30=supporting_sheet!$D$23,'DONNÉES '!$F$33=supporting_sheet!$B$3),(bulk_tonnages!I25),(IF(AND('DONNÉES '!$F$30=supporting_sheet!$D$24),(Residential_tonnages!J25+ICI_tonnages!J25+'C&amp;D_tonnages'!J25),IF(AND('DONNÉES '!$F$30=supporting_sheet!$D$23,'DONNÉES '!$F$33=supporting_sheet!$B$2),bulk_user_tonnages!I25))))))</f>
        <v>0</v>
      </c>
      <c r="I25" s="20">
        <f>IF($A25&gt;end_year_1,0,(IF(AND('DONNÉES '!$F$30=supporting_sheet!$D$23,'DONNÉES '!$F$33=supporting_sheet!$B$3),(bulk_tonnages!J25),(IF(AND('DONNÉES '!$F$30=supporting_sheet!$D$24),(Residential_tonnages!K25+ICI_tonnages!K25+'C&amp;D_tonnages'!K25),IF(AND('DONNÉES '!$F$30=supporting_sheet!$D$23,'DONNÉES '!$F$33=supporting_sheet!$B$2),bulk_user_tonnages!J25))))))</f>
        <v>0</v>
      </c>
      <c r="J25" s="20">
        <f>IF($A25&gt;end_year_1,0,(IF(AND('DONNÉES '!$F$30=supporting_sheet!$D$23,'DONNÉES '!$F$33=supporting_sheet!$B$3),(bulk_tonnages!K25),(IF(AND('DONNÉES '!$F$30=supporting_sheet!$D$24),(Residential_tonnages!L25+ICI_tonnages!L25+'C&amp;D_tonnages'!L25),IF(AND('DONNÉES '!$F$30=supporting_sheet!$D$23,'DONNÉES '!$F$33=supporting_sheet!$B$2),bulk_user_tonnages!K25))))))</f>
        <v>0</v>
      </c>
      <c r="K25" s="20">
        <f>IF($A25&gt;end_year_1,0,(IF(AND('DONNÉES '!$F$30=supporting_sheet!$D$23,'DONNÉES '!$F$33=supporting_sheet!$B$3),(bulk_tonnages!L25),(IF(AND('DONNÉES '!$F$30=supporting_sheet!$D$24),(Residential_tonnages!M25+ICI_tonnages!M25+'C&amp;D_tonnages'!M25),IF(AND('DONNÉES '!$F$30=supporting_sheet!$D$23,'DONNÉES '!$F$33=supporting_sheet!$B$2),bulk_user_tonnages!L25))))))</f>
        <v>0</v>
      </c>
      <c r="L25" s="20">
        <f>IF($A25&gt;end_year_1,0,(IF(AND('DONNÉES '!$F$30=supporting_sheet!$D$23,'DONNÉES '!$F$33=supporting_sheet!$B$3),(bulk_tonnages!M25+'Soil and Dirt_tonnages'!E25),(IF(AND('DONNÉES '!$F$30=supporting_sheet!$D$24),(Residential_tonnages!N25+ICI_tonnages!N25+'C&amp;D_tonnages'!N25+'Soil and Dirt_tonnages'!E25),IF(AND('DONNÉES '!$F$30=supporting_sheet!$D$23,'DONNÉES '!$F$33=supporting_sheet!$B$2),'Soil and Dirt_tonnages'!E25))))))</f>
        <v>0</v>
      </c>
      <c r="M25" s="20">
        <f>IF($A25&gt;end_year_1,0,(IF(AND('DONNÉES '!$F$30=supporting_sheet!$D$23,'DONNÉES '!$F$33=supporting_sheet!$B$3),(bulk_tonnages!N25),(IF(AND('DONNÉES '!$F$30=supporting_sheet!$D$24),(Residential_tonnages!O25+ICI_tonnages!O25+'C&amp;D_tonnages'!O25),IF(AND('DONNÉES '!$F$30=supporting_sheet!$D$23,'DONNÉES '!$F$33=supporting_sheet!$B$2),bulk_user_tonnages!M25))))))</f>
        <v>0</v>
      </c>
      <c r="N25" s="20">
        <f>IF($A25&gt;end_year_1,0,(IF(AND('DONNÉES '!$F$30=supporting_sheet!$D$23,'DONNÉES '!$F$33=supporting_sheet!$B$3),(bulk_tonnages!O25),(IF(AND('DONNÉES '!$F$30=supporting_sheet!$D$24),(Residential_tonnages!P25+ICI_tonnages!P25+'C&amp;D_tonnages'!P25),IF(AND('DONNÉES '!$F$30=supporting_sheet!$D$23,'DONNÉES '!$F$33=supporting_sheet!$B$2),0))))))</f>
        <v>0</v>
      </c>
      <c r="O25" s="20">
        <f>IF($A25&gt;end_year_1,0,(IF(AND('DONNÉES '!$F$30=supporting_sheet!$D$23,'DONNÉES '!$F$33=supporting_sheet!$B$3),(bulk_tonnages!P25),(IF(AND('DONNÉES '!$F$30=supporting_sheet!$D$24),(Residential_tonnages!Q25+ICI_tonnages!Q25+'C&amp;D_tonnages'!Q25),IF(AND('DONNÉES '!$F$30=supporting_sheet!$D$23,'DONNÉES '!$F$33=supporting_sheet!$B$2),0))))))</f>
        <v>0</v>
      </c>
      <c r="P25" s="20">
        <f>IF($A25&gt;end_year_1,0,(IF(AND('DONNÉES '!$F$30=supporting_sheet!$D$23,'DONNÉES '!$F$33=supporting_sheet!$B$3),(bulk_tonnages!Q25),(IF(AND('DONNÉES '!$F$30=supporting_sheet!$D$24),(Residential_tonnages!R25+ICI_tonnages!R25+'C&amp;D_tonnages'!R25),IF(AND('DONNÉES '!$F$30=supporting_sheet!$D$23,'DONNÉES '!$F$33=supporting_sheet!$B$2),bulk_user_tonnages!N25))))))</f>
        <v>0</v>
      </c>
      <c r="Q25" s="20">
        <f>IF(A25&gt;end_year_1, 0, Sludge_tonnages!E25)</f>
        <v>0</v>
      </c>
      <c r="R25" s="37">
        <f t="shared" si="1"/>
        <v>0</v>
      </c>
      <c r="T25" s="36"/>
      <c r="U25" s="36"/>
      <c r="V25" s="36"/>
    </row>
    <row r="26" spans="1:22" x14ac:dyDescent="0.25">
      <c r="A26" s="1">
        <f t="shared" si="2"/>
        <v>24</v>
      </c>
      <c r="B26" s="1" t="str">
        <f t="shared" si="0"/>
        <v>AB</v>
      </c>
      <c r="C26" s="20">
        <f>IF($A26&gt;end_year_1,0,(IF(AND('DONNÉES '!$F$30=supporting_sheet!$D$23,'DONNÉES '!$F$33=supporting_sheet!$B$3),(bulk_tonnages!D26),(IF(AND('DONNÉES '!$F$30=supporting_sheet!$D$24),(Residential_tonnages!E26+ICI_tonnages!E26+'C&amp;D_tonnages'!E26),IF(AND('DONNÉES '!$F$30=supporting_sheet!$D$23,'DONNÉES '!$F$33=supporting_sheet!$B$2),bulk_user_tonnages!D26))))))</f>
        <v>0</v>
      </c>
      <c r="D26" s="20">
        <f>IF($A26&gt;end_year_1,0,(IF(AND('DONNÉES '!$F$30=supporting_sheet!$D$23,'DONNÉES '!$F$33=supporting_sheet!$B$3),(bulk_tonnages!E26),(IF(AND('DONNÉES '!$F$30=supporting_sheet!$D$24),(Residential_tonnages!F26+ICI_tonnages!F26+'C&amp;D_tonnages'!F26),IF(AND('DONNÉES '!$F$30=supporting_sheet!$D$23,'DONNÉES '!$F$33=supporting_sheet!$B$2),bulk_user_tonnages!E26))))))</f>
        <v>0</v>
      </c>
      <c r="E26" s="20">
        <f>IF($A26&gt;end_year_1,0,(IF(AND('DONNÉES '!$F$30=supporting_sheet!$D$23,'DONNÉES '!$F$33=supporting_sheet!$B$3),(bulk_tonnages!F26),(IF(AND('DONNÉES '!$F$30=supporting_sheet!$D$24),(Residential_tonnages!G26+ICI_tonnages!G26+'C&amp;D_tonnages'!G26),IF(AND('DONNÉES '!$F$30=supporting_sheet!$D$23,'DONNÉES '!$F$33=supporting_sheet!$B$2),bulk_user_tonnages!F26))))))</f>
        <v>0</v>
      </c>
      <c r="F26" s="20">
        <f>IF($A26&gt;end_year_1,0,(IF(AND('DONNÉES '!$F$30=supporting_sheet!$D$23,'DONNÉES '!$F$33=supporting_sheet!$B$3),(bulk_tonnages!G26),(IF(AND('DONNÉES '!$F$30=supporting_sheet!$D$24),(Residential_tonnages!H26+ICI_tonnages!H26+'C&amp;D_tonnages'!H26),IF(AND('DONNÉES '!$F$30=supporting_sheet!$D$23,'DONNÉES '!$F$33=supporting_sheet!$B$2),bulk_user_tonnages!G26))))))</f>
        <v>0</v>
      </c>
      <c r="G26" s="20">
        <f>IF($A26&gt;end_year_1,0,(IF(AND('DONNÉES '!$F$30=supporting_sheet!$D$23,'DONNÉES '!$F$33=supporting_sheet!$B$3),(bulk_tonnages!H26),(IF(AND('DONNÉES '!$F$30=supporting_sheet!$D$24),(Residential_tonnages!I26+ICI_tonnages!I26+'C&amp;D_tonnages'!I26),IF(AND('DONNÉES '!$F$30=supporting_sheet!$D$23,'DONNÉES '!$F$33=supporting_sheet!$B$2),bulk_user_tonnages!H26))))))</f>
        <v>0</v>
      </c>
      <c r="H26" s="20">
        <f>IF($A26&gt;end_year_1,0,(IF(AND('DONNÉES '!$F$30=supporting_sheet!$D$23,'DONNÉES '!$F$33=supporting_sheet!$B$3),(bulk_tonnages!I26),(IF(AND('DONNÉES '!$F$30=supporting_sheet!$D$24),(Residential_tonnages!J26+ICI_tonnages!J26+'C&amp;D_tonnages'!J26),IF(AND('DONNÉES '!$F$30=supporting_sheet!$D$23,'DONNÉES '!$F$33=supporting_sheet!$B$2),bulk_user_tonnages!I26))))))</f>
        <v>0</v>
      </c>
      <c r="I26" s="20">
        <f>IF($A26&gt;end_year_1,0,(IF(AND('DONNÉES '!$F$30=supporting_sheet!$D$23,'DONNÉES '!$F$33=supporting_sheet!$B$3),(bulk_tonnages!J26),(IF(AND('DONNÉES '!$F$30=supporting_sheet!$D$24),(Residential_tonnages!K26+ICI_tonnages!K26+'C&amp;D_tonnages'!K26),IF(AND('DONNÉES '!$F$30=supporting_sheet!$D$23,'DONNÉES '!$F$33=supporting_sheet!$B$2),bulk_user_tonnages!J26))))))</f>
        <v>0</v>
      </c>
      <c r="J26" s="20">
        <f>IF($A26&gt;end_year_1,0,(IF(AND('DONNÉES '!$F$30=supporting_sheet!$D$23,'DONNÉES '!$F$33=supporting_sheet!$B$3),(bulk_tonnages!K26),(IF(AND('DONNÉES '!$F$30=supporting_sheet!$D$24),(Residential_tonnages!L26+ICI_tonnages!L26+'C&amp;D_tonnages'!L26),IF(AND('DONNÉES '!$F$30=supporting_sheet!$D$23,'DONNÉES '!$F$33=supporting_sheet!$B$2),bulk_user_tonnages!K26))))))</f>
        <v>0</v>
      </c>
      <c r="K26" s="20">
        <f>IF($A26&gt;end_year_1,0,(IF(AND('DONNÉES '!$F$30=supporting_sheet!$D$23,'DONNÉES '!$F$33=supporting_sheet!$B$3),(bulk_tonnages!L26),(IF(AND('DONNÉES '!$F$30=supporting_sheet!$D$24),(Residential_tonnages!M26+ICI_tonnages!M26+'C&amp;D_tonnages'!M26),IF(AND('DONNÉES '!$F$30=supporting_sheet!$D$23,'DONNÉES '!$F$33=supporting_sheet!$B$2),bulk_user_tonnages!L26))))))</f>
        <v>0</v>
      </c>
      <c r="L26" s="20">
        <f>IF($A26&gt;end_year_1,0,(IF(AND('DONNÉES '!$F$30=supporting_sheet!$D$23,'DONNÉES '!$F$33=supporting_sheet!$B$3),(bulk_tonnages!M26+'Soil and Dirt_tonnages'!E26),(IF(AND('DONNÉES '!$F$30=supporting_sheet!$D$24),(Residential_tonnages!N26+ICI_tonnages!N26+'C&amp;D_tonnages'!N26+'Soil and Dirt_tonnages'!E26),IF(AND('DONNÉES '!$F$30=supporting_sheet!$D$23,'DONNÉES '!$F$33=supporting_sheet!$B$2),'Soil and Dirt_tonnages'!E26))))))</f>
        <v>0</v>
      </c>
      <c r="M26" s="20">
        <f>IF($A26&gt;end_year_1,0,(IF(AND('DONNÉES '!$F$30=supporting_sheet!$D$23,'DONNÉES '!$F$33=supporting_sheet!$B$3),(bulk_tonnages!N26),(IF(AND('DONNÉES '!$F$30=supporting_sheet!$D$24),(Residential_tonnages!O26+ICI_tonnages!O26+'C&amp;D_tonnages'!O26),IF(AND('DONNÉES '!$F$30=supporting_sheet!$D$23,'DONNÉES '!$F$33=supporting_sheet!$B$2),bulk_user_tonnages!M26))))))</f>
        <v>0</v>
      </c>
      <c r="N26" s="20">
        <f>IF($A26&gt;end_year_1,0,(IF(AND('DONNÉES '!$F$30=supporting_sheet!$D$23,'DONNÉES '!$F$33=supporting_sheet!$B$3),(bulk_tonnages!O26),(IF(AND('DONNÉES '!$F$30=supporting_sheet!$D$24),(Residential_tonnages!P26+ICI_tonnages!P26+'C&amp;D_tonnages'!P26),IF(AND('DONNÉES '!$F$30=supporting_sheet!$D$23,'DONNÉES '!$F$33=supporting_sheet!$B$2),0))))))</f>
        <v>0</v>
      </c>
      <c r="O26" s="20">
        <f>IF($A26&gt;end_year_1,0,(IF(AND('DONNÉES '!$F$30=supporting_sheet!$D$23,'DONNÉES '!$F$33=supporting_sheet!$B$3),(bulk_tonnages!P26),(IF(AND('DONNÉES '!$F$30=supporting_sheet!$D$24),(Residential_tonnages!Q26+ICI_tonnages!Q26+'C&amp;D_tonnages'!Q26),IF(AND('DONNÉES '!$F$30=supporting_sheet!$D$23,'DONNÉES '!$F$33=supporting_sheet!$B$2),0))))))</f>
        <v>0</v>
      </c>
      <c r="P26" s="20">
        <f>IF($A26&gt;end_year_1,0,(IF(AND('DONNÉES '!$F$30=supporting_sheet!$D$23,'DONNÉES '!$F$33=supporting_sheet!$B$3),(bulk_tonnages!Q26),(IF(AND('DONNÉES '!$F$30=supporting_sheet!$D$24),(Residential_tonnages!R26+ICI_tonnages!R26+'C&amp;D_tonnages'!R26),IF(AND('DONNÉES '!$F$30=supporting_sheet!$D$23,'DONNÉES '!$F$33=supporting_sheet!$B$2),bulk_user_tonnages!N26))))))</f>
        <v>0</v>
      </c>
      <c r="Q26" s="20">
        <f>IF(A26&gt;end_year_1, 0, Sludge_tonnages!E26)</f>
        <v>0</v>
      </c>
      <c r="R26" s="37">
        <f t="shared" si="1"/>
        <v>0</v>
      </c>
      <c r="T26" s="36"/>
      <c r="U26" s="36"/>
      <c r="V26" s="36"/>
    </row>
    <row r="27" spans="1:22" x14ac:dyDescent="0.25">
      <c r="A27" s="1">
        <f t="shared" si="2"/>
        <v>25</v>
      </c>
      <c r="B27" s="1" t="str">
        <f t="shared" si="0"/>
        <v>AB</v>
      </c>
      <c r="C27" s="20">
        <f>IF($A27&gt;end_year_1,0,(IF(AND('DONNÉES '!$F$30=supporting_sheet!$D$23,'DONNÉES '!$F$33=supporting_sheet!$B$3),(bulk_tonnages!D27),(IF(AND('DONNÉES '!$F$30=supporting_sheet!$D$24),(Residential_tonnages!E27+ICI_tonnages!E27+'C&amp;D_tonnages'!E27),IF(AND('DONNÉES '!$F$30=supporting_sheet!$D$23,'DONNÉES '!$F$33=supporting_sheet!$B$2),bulk_user_tonnages!D27))))))</f>
        <v>0</v>
      </c>
      <c r="D27" s="20">
        <f>IF($A27&gt;end_year_1,0,(IF(AND('DONNÉES '!$F$30=supporting_sheet!$D$23,'DONNÉES '!$F$33=supporting_sheet!$B$3),(bulk_tonnages!E27),(IF(AND('DONNÉES '!$F$30=supporting_sheet!$D$24),(Residential_tonnages!F27+ICI_tonnages!F27+'C&amp;D_tonnages'!F27),IF(AND('DONNÉES '!$F$30=supporting_sheet!$D$23,'DONNÉES '!$F$33=supporting_sheet!$B$2),bulk_user_tonnages!E27))))))</f>
        <v>0</v>
      </c>
      <c r="E27" s="20">
        <f>IF($A27&gt;end_year_1,0,(IF(AND('DONNÉES '!$F$30=supporting_sheet!$D$23,'DONNÉES '!$F$33=supporting_sheet!$B$3),(bulk_tonnages!F27),(IF(AND('DONNÉES '!$F$30=supporting_sheet!$D$24),(Residential_tonnages!G27+ICI_tonnages!G27+'C&amp;D_tonnages'!G27),IF(AND('DONNÉES '!$F$30=supporting_sheet!$D$23,'DONNÉES '!$F$33=supporting_sheet!$B$2),bulk_user_tonnages!F27))))))</f>
        <v>0</v>
      </c>
      <c r="F27" s="20">
        <f>IF($A27&gt;end_year_1,0,(IF(AND('DONNÉES '!$F$30=supporting_sheet!$D$23,'DONNÉES '!$F$33=supporting_sheet!$B$3),(bulk_tonnages!G27),(IF(AND('DONNÉES '!$F$30=supporting_sheet!$D$24),(Residential_tonnages!H27+ICI_tonnages!H27+'C&amp;D_tonnages'!H27),IF(AND('DONNÉES '!$F$30=supporting_sheet!$D$23,'DONNÉES '!$F$33=supporting_sheet!$B$2),bulk_user_tonnages!G27))))))</f>
        <v>0</v>
      </c>
      <c r="G27" s="20">
        <f>IF($A27&gt;end_year_1,0,(IF(AND('DONNÉES '!$F$30=supporting_sheet!$D$23,'DONNÉES '!$F$33=supporting_sheet!$B$3),(bulk_tonnages!H27),(IF(AND('DONNÉES '!$F$30=supporting_sheet!$D$24),(Residential_tonnages!I27+ICI_tonnages!I27+'C&amp;D_tonnages'!I27),IF(AND('DONNÉES '!$F$30=supporting_sheet!$D$23,'DONNÉES '!$F$33=supporting_sheet!$B$2),bulk_user_tonnages!H27))))))</f>
        <v>0</v>
      </c>
      <c r="H27" s="20">
        <f>IF($A27&gt;end_year_1,0,(IF(AND('DONNÉES '!$F$30=supporting_sheet!$D$23,'DONNÉES '!$F$33=supporting_sheet!$B$3),(bulk_tonnages!I27),(IF(AND('DONNÉES '!$F$30=supporting_sheet!$D$24),(Residential_tonnages!J27+ICI_tonnages!J27+'C&amp;D_tonnages'!J27),IF(AND('DONNÉES '!$F$30=supporting_sheet!$D$23,'DONNÉES '!$F$33=supporting_sheet!$B$2),bulk_user_tonnages!I27))))))</f>
        <v>0</v>
      </c>
      <c r="I27" s="20">
        <f>IF($A27&gt;end_year_1,0,(IF(AND('DONNÉES '!$F$30=supporting_sheet!$D$23,'DONNÉES '!$F$33=supporting_sheet!$B$3),(bulk_tonnages!J27),(IF(AND('DONNÉES '!$F$30=supporting_sheet!$D$24),(Residential_tonnages!K27+ICI_tonnages!K27+'C&amp;D_tonnages'!K27),IF(AND('DONNÉES '!$F$30=supporting_sheet!$D$23,'DONNÉES '!$F$33=supporting_sheet!$B$2),bulk_user_tonnages!J27))))))</f>
        <v>0</v>
      </c>
      <c r="J27" s="20">
        <f>IF($A27&gt;end_year_1,0,(IF(AND('DONNÉES '!$F$30=supporting_sheet!$D$23,'DONNÉES '!$F$33=supporting_sheet!$B$3),(bulk_tonnages!K27),(IF(AND('DONNÉES '!$F$30=supporting_sheet!$D$24),(Residential_tonnages!L27+ICI_tonnages!L27+'C&amp;D_tonnages'!L27),IF(AND('DONNÉES '!$F$30=supporting_sheet!$D$23,'DONNÉES '!$F$33=supporting_sheet!$B$2),bulk_user_tonnages!K27))))))</f>
        <v>0</v>
      </c>
      <c r="K27" s="20">
        <f>IF($A27&gt;end_year_1,0,(IF(AND('DONNÉES '!$F$30=supporting_sheet!$D$23,'DONNÉES '!$F$33=supporting_sheet!$B$3),(bulk_tonnages!L27),(IF(AND('DONNÉES '!$F$30=supporting_sheet!$D$24),(Residential_tonnages!M27+ICI_tonnages!M27+'C&amp;D_tonnages'!M27),IF(AND('DONNÉES '!$F$30=supporting_sheet!$D$23,'DONNÉES '!$F$33=supporting_sheet!$B$2),bulk_user_tonnages!L27))))))</f>
        <v>0</v>
      </c>
      <c r="L27" s="20">
        <f>IF($A27&gt;end_year_1,0,(IF(AND('DONNÉES '!$F$30=supporting_sheet!$D$23,'DONNÉES '!$F$33=supporting_sheet!$B$3),(bulk_tonnages!M27+'Soil and Dirt_tonnages'!E27),(IF(AND('DONNÉES '!$F$30=supporting_sheet!$D$24),(Residential_tonnages!N27+ICI_tonnages!N27+'C&amp;D_tonnages'!N27+'Soil and Dirt_tonnages'!E27),IF(AND('DONNÉES '!$F$30=supporting_sheet!$D$23,'DONNÉES '!$F$33=supporting_sheet!$B$2),'Soil and Dirt_tonnages'!E27))))))</f>
        <v>0</v>
      </c>
      <c r="M27" s="20">
        <f>IF($A27&gt;end_year_1,0,(IF(AND('DONNÉES '!$F$30=supporting_sheet!$D$23,'DONNÉES '!$F$33=supporting_sheet!$B$3),(bulk_tonnages!N27),(IF(AND('DONNÉES '!$F$30=supporting_sheet!$D$24),(Residential_tonnages!O27+ICI_tonnages!O27+'C&amp;D_tonnages'!O27),IF(AND('DONNÉES '!$F$30=supporting_sheet!$D$23,'DONNÉES '!$F$33=supporting_sheet!$B$2),bulk_user_tonnages!M27))))))</f>
        <v>0</v>
      </c>
      <c r="N27" s="20">
        <f>IF($A27&gt;end_year_1,0,(IF(AND('DONNÉES '!$F$30=supporting_sheet!$D$23,'DONNÉES '!$F$33=supporting_sheet!$B$3),(bulk_tonnages!O27),(IF(AND('DONNÉES '!$F$30=supporting_sheet!$D$24),(Residential_tonnages!P27+ICI_tonnages!P27+'C&amp;D_tonnages'!P27),IF(AND('DONNÉES '!$F$30=supporting_sheet!$D$23,'DONNÉES '!$F$33=supporting_sheet!$B$2),0))))))</f>
        <v>0</v>
      </c>
      <c r="O27" s="20">
        <f>IF($A27&gt;end_year_1,0,(IF(AND('DONNÉES '!$F$30=supporting_sheet!$D$23,'DONNÉES '!$F$33=supporting_sheet!$B$3),(bulk_tonnages!P27),(IF(AND('DONNÉES '!$F$30=supporting_sheet!$D$24),(Residential_tonnages!Q27+ICI_tonnages!Q27+'C&amp;D_tonnages'!Q27),IF(AND('DONNÉES '!$F$30=supporting_sheet!$D$23,'DONNÉES '!$F$33=supporting_sheet!$B$2),0))))))</f>
        <v>0</v>
      </c>
      <c r="P27" s="20">
        <f>IF($A27&gt;end_year_1,0,(IF(AND('DONNÉES '!$F$30=supporting_sheet!$D$23,'DONNÉES '!$F$33=supporting_sheet!$B$3),(bulk_tonnages!Q27),(IF(AND('DONNÉES '!$F$30=supporting_sheet!$D$24),(Residential_tonnages!R27+ICI_tonnages!R27+'C&amp;D_tonnages'!R27),IF(AND('DONNÉES '!$F$30=supporting_sheet!$D$23,'DONNÉES '!$F$33=supporting_sheet!$B$2),bulk_user_tonnages!N27))))))</f>
        <v>0</v>
      </c>
      <c r="Q27" s="20">
        <f>IF(A27&gt;end_year_1, 0, Sludge_tonnages!E27)</f>
        <v>0</v>
      </c>
      <c r="R27" s="37">
        <f t="shared" si="1"/>
        <v>0</v>
      </c>
      <c r="T27" s="36"/>
      <c r="U27" s="36"/>
      <c r="V27" s="36"/>
    </row>
    <row r="28" spans="1:22" x14ac:dyDescent="0.25">
      <c r="A28" s="1">
        <f t="shared" si="2"/>
        <v>26</v>
      </c>
      <c r="B28" s="1" t="str">
        <f t="shared" si="0"/>
        <v>AB</v>
      </c>
      <c r="C28" s="20">
        <f>IF($A28&gt;end_year_1,0,(IF(AND('DONNÉES '!$F$30=supporting_sheet!$D$23,'DONNÉES '!$F$33=supporting_sheet!$B$3),(bulk_tonnages!D28),(IF(AND('DONNÉES '!$F$30=supporting_sheet!$D$24),(Residential_tonnages!E28+ICI_tonnages!E28+'C&amp;D_tonnages'!E28),IF(AND('DONNÉES '!$F$30=supporting_sheet!$D$23,'DONNÉES '!$F$33=supporting_sheet!$B$2),bulk_user_tonnages!D28))))))</f>
        <v>0</v>
      </c>
      <c r="D28" s="20">
        <f>IF($A28&gt;end_year_1,0,(IF(AND('DONNÉES '!$F$30=supporting_sheet!$D$23,'DONNÉES '!$F$33=supporting_sheet!$B$3),(bulk_tonnages!E28),(IF(AND('DONNÉES '!$F$30=supporting_sheet!$D$24),(Residential_tonnages!F28+ICI_tonnages!F28+'C&amp;D_tonnages'!F28),IF(AND('DONNÉES '!$F$30=supporting_sheet!$D$23,'DONNÉES '!$F$33=supporting_sheet!$B$2),bulk_user_tonnages!E28))))))</f>
        <v>0</v>
      </c>
      <c r="E28" s="20">
        <f>IF($A28&gt;end_year_1,0,(IF(AND('DONNÉES '!$F$30=supporting_sheet!$D$23,'DONNÉES '!$F$33=supporting_sheet!$B$3),(bulk_tonnages!F28),(IF(AND('DONNÉES '!$F$30=supporting_sheet!$D$24),(Residential_tonnages!G28+ICI_tonnages!G28+'C&amp;D_tonnages'!G28),IF(AND('DONNÉES '!$F$30=supporting_sheet!$D$23,'DONNÉES '!$F$33=supporting_sheet!$B$2),bulk_user_tonnages!F28))))))</f>
        <v>0</v>
      </c>
      <c r="F28" s="20">
        <f>IF($A28&gt;end_year_1,0,(IF(AND('DONNÉES '!$F$30=supporting_sheet!$D$23,'DONNÉES '!$F$33=supporting_sheet!$B$3),(bulk_tonnages!G28),(IF(AND('DONNÉES '!$F$30=supporting_sheet!$D$24),(Residential_tonnages!H28+ICI_tonnages!H28+'C&amp;D_tonnages'!H28),IF(AND('DONNÉES '!$F$30=supporting_sheet!$D$23,'DONNÉES '!$F$33=supporting_sheet!$B$2),bulk_user_tonnages!G28))))))</f>
        <v>0</v>
      </c>
      <c r="G28" s="20">
        <f>IF($A28&gt;end_year_1,0,(IF(AND('DONNÉES '!$F$30=supporting_sheet!$D$23,'DONNÉES '!$F$33=supporting_sheet!$B$3),(bulk_tonnages!H28),(IF(AND('DONNÉES '!$F$30=supporting_sheet!$D$24),(Residential_tonnages!I28+ICI_tonnages!I28+'C&amp;D_tonnages'!I28),IF(AND('DONNÉES '!$F$30=supporting_sheet!$D$23,'DONNÉES '!$F$33=supporting_sheet!$B$2),bulk_user_tonnages!H28))))))</f>
        <v>0</v>
      </c>
      <c r="H28" s="20">
        <f>IF($A28&gt;end_year_1,0,(IF(AND('DONNÉES '!$F$30=supporting_sheet!$D$23,'DONNÉES '!$F$33=supporting_sheet!$B$3),(bulk_tonnages!I28),(IF(AND('DONNÉES '!$F$30=supporting_sheet!$D$24),(Residential_tonnages!J28+ICI_tonnages!J28+'C&amp;D_tonnages'!J28),IF(AND('DONNÉES '!$F$30=supporting_sheet!$D$23,'DONNÉES '!$F$33=supporting_sheet!$B$2),bulk_user_tonnages!I28))))))</f>
        <v>0</v>
      </c>
      <c r="I28" s="20">
        <f>IF($A28&gt;end_year_1,0,(IF(AND('DONNÉES '!$F$30=supporting_sheet!$D$23,'DONNÉES '!$F$33=supporting_sheet!$B$3),(bulk_tonnages!J28),(IF(AND('DONNÉES '!$F$30=supporting_sheet!$D$24),(Residential_tonnages!K28+ICI_tonnages!K28+'C&amp;D_tonnages'!K28),IF(AND('DONNÉES '!$F$30=supporting_sheet!$D$23,'DONNÉES '!$F$33=supporting_sheet!$B$2),bulk_user_tonnages!J28))))))</f>
        <v>0</v>
      </c>
      <c r="J28" s="20">
        <f>IF($A28&gt;end_year_1,0,(IF(AND('DONNÉES '!$F$30=supporting_sheet!$D$23,'DONNÉES '!$F$33=supporting_sheet!$B$3),(bulk_tonnages!K28),(IF(AND('DONNÉES '!$F$30=supporting_sheet!$D$24),(Residential_tonnages!L28+ICI_tonnages!L28+'C&amp;D_tonnages'!L28),IF(AND('DONNÉES '!$F$30=supporting_sheet!$D$23,'DONNÉES '!$F$33=supporting_sheet!$B$2),bulk_user_tonnages!K28))))))</f>
        <v>0</v>
      </c>
      <c r="K28" s="20">
        <f>IF($A28&gt;end_year_1,0,(IF(AND('DONNÉES '!$F$30=supporting_sheet!$D$23,'DONNÉES '!$F$33=supporting_sheet!$B$3),(bulk_tonnages!L28),(IF(AND('DONNÉES '!$F$30=supporting_sheet!$D$24),(Residential_tonnages!M28+ICI_tonnages!M28+'C&amp;D_tonnages'!M28),IF(AND('DONNÉES '!$F$30=supporting_sheet!$D$23,'DONNÉES '!$F$33=supporting_sheet!$B$2),bulk_user_tonnages!L28))))))</f>
        <v>0</v>
      </c>
      <c r="L28" s="20">
        <f>IF($A28&gt;end_year_1,0,(IF(AND('DONNÉES '!$F$30=supporting_sheet!$D$23,'DONNÉES '!$F$33=supporting_sheet!$B$3),(bulk_tonnages!M28+'Soil and Dirt_tonnages'!E28),(IF(AND('DONNÉES '!$F$30=supporting_sheet!$D$24),(Residential_tonnages!N28+ICI_tonnages!N28+'C&amp;D_tonnages'!N28+'Soil and Dirt_tonnages'!E28),IF(AND('DONNÉES '!$F$30=supporting_sheet!$D$23,'DONNÉES '!$F$33=supporting_sheet!$B$2),'Soil and Dirt_tonnages'!E28))))))</f>
        <v>0</v>
      </c>
      <c r="M28" s="20">
        <f>IF($A28&gt;end_year_1,0,(IF(AND('DONNÉES '!$F$30=supporting_sheet!$D$23,'DONNÉES '!$F$33=supporting_sheet!$B$3),(bulk_tonnages!N28),(IF(AND('DONNÉES '!$F$30=supporting_sheet!$D$24),(Residential_tonnages!O28+ICI_tonnages!O28+'C&amp;D_tonnages'!O28),IF(AND('DONNÉES '!$F$30=supporting_sheet!$D$23,'DONNÉES '!$F$33=supporting_sheet!$B$2),bulk_user_tonnages!M28))))))</f>
        <v>0</v>
      </c>
      <c r="N28" s="20">
        <f>IF($A28&gt;end_year_1,0,(IF(AND('DONNÉES '!$F$30=supporting_sheet!$D$23,'DONNÉES '!$F$33=supporting_sheet!$B$3),(bulk_tonnages!O28),(IF(AND('DONNÉES '!$F$30=supporting_sheet!$D$24),(Residential_tonnages!P28+ICI_tonnages!P28+'C&amp;D_tonnages'!P28),IF(AND('DONNÉES '!$F$30=supporting_sheet!$D$23,'DONNÉES '!$F$33=supporting_sheet!$B$2),0))))))</f>
        <v>0</v>
      </c>
      <c r="O28" s="20">
        <f>IF($A28&gt;end_year_1,0,(IF(AND('DONNÉES '!$F$30=supporting_sheet!$D$23,'DONNÉES '!$F$33=supporting_sheet!$B$3),(bulk_tonnages!P28),(IF(AND('DONNÉES '!$F$30=supporting_sheet!$D$24),(Residential_tonnages!Q28+ICI_tonnages!Q28+'C&amp;D_tonnages'!Q28),IF(AND('DONNÉES '!$F$30=supporting_sheet!$D$23,'DONNÉES '!$F$33=supporting_sheet!$B$2),0))))))</f>
        <v>0</v>
      </c>
      <c r="P28" s="20">
        <f>IF($A28&gt;end_year_1,0,(IF(AND('DONNÉES '!$F$30=supporting_sheet!$D$23,'DONNÉES '!$F$33=supporting_sheet!$B$3),(bulk_tonnages!Q28),(IF(AND('DONNÉES '!$F$30=supporting_sheet!$D$24),(Residential_tonnages!R28+ICI_tonnages!R28+'C&amp;D_tonnages'!R28),IF(AND('DONNÉES '!$F$30=supporting_sheet!$D$23,'DONNÉES '!$F$33=supporting_sheet!$B$2),bulk_user_tonnages!N28))))))</f>
        <v>0</v>
      </c>
      <c r="Q28" s="20">
        <f>IF(A28&gt;end_year_1, 0, Sludge_tonnages!E28)</f>
        <v>0</v>
      </c>
      <c r="R28" s="37">
        <f t="shared" si="1"/>
        <v>0</v>
      </c>
      <c r="T28" s="36"/>
      <c r="U28" s="36"/>
      <c r="V28" s="36"/>
    </row>
    <row r="29" spans="1:22" x14ac:dyDescent="0.25">
      <c r="A29" s="1">
        <f t="shared" si="2"/>
        <v>27</v>
      </c>
      <c r="B29" s="1" t="str">
        <f t="shared" si="0"/>
        <v>AB</v>
      </c>
      <c r="C29" s="20">
        <f>IF($A29&gt;end_year_1,0,(IF(AND('DONNÉES '!$F$30=supporting_sheet!$D$23,'DONNÉES '!$F$33=supporting_sheet!$B$3),(bulk_tonnages!D29),(IF(AND('DONNÉES '!$F$30=supporting_sheet!$D$24),(Residential_tonnages!E29+ICI_tonnages!E29+'C&amp;D_tonnages'!E29),IF(AND('DONNÉES '!$F$30=supporting_sheet!$D$23,'DONNÉES '!$F$33=supporting_sheet!$B$2),bulk_user_tonnages!D29))))))</f>
        <v>0</v>
      </c>
      <c r="D29" s="20">
        <f>IF($A29&gt;end_year_1,0,(IF(AND('DONNÉES '!$F$30=supporting_sheet!$D$23,'DONNÉES '!$F$33=supporting_sheet!$B$3),(bulk_tonnages!E29),(IF(AND('DONNÉES '!$F$30=supporting_sheet!$D$24),(Residential_tonnages!F29+ICI_tonnages!F29+'C&amp;D_tonnages'!F29),IF(AND('DONNÉES '!$F$30=supporting_sheet!$D$23,'DONNÉES '!$F$33=supporting_sheet!$B$2),bulk_user_tonnages!E29))))))</f>
        <v>0</v>
      </c>
      <c r="E29" s="20">
        <f>IF($A29&gt;end_year_1,0,(IF(AND('DONNÉES '!$F$30=supporting_sheet!$D$23,'DONNÉES '!$F$33=supporting_sheet!$B$3),(bulk_tonnages!F29),(IF(AND('DONNÉES '!$F$30=supporting_sheet!$D$24),(Residential_tonnages!G29+ICI_tonnages!G29+'C&amp;D_tonnages'!G29),IF(AND('DONNÉES '!$F$30=supporting_sheet!$D$23,'DONNÉES '!$F$33=supporting_sheet!$B$2),bulk_user_tonnages!F29))))))</f>
        <v>0</v>
      </c>
      <c r="F29" s="20">
        <f>IF($A29&gt;end_year_1,0,(IF(AND('DONNÉES '!$F$30=supporting_sheet!$D$23,'DONNÉES '!$F$33=supporting_sheet!$B$3),(bulk_tonnages!G29),(IF(AND('DONNÉES '!$F$30=supporting_sheet!$D$24),(Residential_tonnages!H29+ICI_tonnages!H29+'C&amp;D_tonnages'!H29),IF(AND('DONNÉES '!$F$30=supporting_sheet!$D$23,'DONNÉES '!$F$33=supporting_sheet!$B$2),bulk_user_tonnages!G29))))))</f>
        <v>0</v>
      </c>
      <c r="G29" s="20">
        <f>IF($A29&gt;end_year_1,0,(IF(AND('DONNÉES '!$F$30=supporting_sheet!$D$23,'DONNÉES '!$F$33=supporting_sheet!$B$3),(bulk_tonnages!H29),(IF(AND('DONNÉES '!$F$30=supporting_sheet!$D$24),(Residential_tonnages!I29+ICI_tonnages!I29+'C&amp;D_tonnages'!I29),IF(AND('DONNÉES '!$F$30=supporting_sheet!$D$23,'DONNÉES '!$F$33=supporting_sheet!$B$2),bulk_user_tonnages!H29))))))</f>
        <v>0</v>
      </c>
      <c r="H29" s="20">
        <f>IF($A29&gt;end_year_1,0,(IF(AND('DONNÉES '!$F$30=supporting_sheet!$D$23,'DONNÉES '!$F$33=supporting_sheet!$B$3),(bulk_tonnages!I29),(IF(AND('DONNÉES '!$F$30=supporting_sheet!$D$24),(Residential_tonnages!J29+ICI_tonnages!J29+'C&amp;D_tonnages'!J29),IF(AND('DONNÉES '!$F$30=supporting_sheet!$D$23,'DONNÉES '!$F$33=supporting_sheet!$B$2),bulk_user_tonnages!I29))))))</f>
        <v>0</v>
      </c>
      <c r="I29" s="20">
        <f>IF($A29&gt;end_year_1,0,(IF(AND('DONNÉES '!$F$30=supporting_sheet!$D$23,'DONNÉES '!$F$33=supporting_sheet!$B$3),(bulk_tonnages!J29),(IF(AND('DONNÉES '!$F$30=supporting_sheet!$D$24),(Residential_tonnages!K29+ICI_tonnages!K29+'C&amp;D_tonnages'!K29),IF(AND('DONNÉES '!$F$30=supporting_sheet!$D$23,'DONNÉES '!$F$33=supporting_sheet!$B$2),bulk_user_tonnages!J29))))))</f>
        <v>0</v>
      </c>
      <c r="J29" s="20">
        <f>IF($A29&gt;end_year_1,0,(IF(AND('DONNÉES '!$F$30=supporting_sheet!$D$23,'DONNÉES '!$F$33=supporting_sheet!$B$3),(bulk_tonnages!K29),(IF(AND('DONNÉES '!$F$30=supporting_sheet!$D$24),(Residential_tonnages!L29+ICI_tonnages!L29+'C&amp;D_tonnages'!L29),IF(AND('DONNÉES '!$F$30=supporting_sheet!$D$23,'DONNÉES '!$F$33=supporting_sheet!$B$2),bulk_user_tonnages!K29))))))</f>
        <v>0</v>
      </c>
      <c r="K29" s="20">
        <f>IF($A29&gt;end_year_1,0,(IF(AND('DONNÉES '!$F$30=supporting_sheet!$D$23,'DONNÉES '!$F$33=supporting_sheet!$B$3),(bulk_tonnages!L29),(IF(AND('DONNÉES '!$F$30=supporting_sheet!$D$24),(Residential_tonnages!M29+ICI_tonnages!M29+'C&amp;D_tonnages'!M29),IF(AND('DONNÉES '!$F$30=supporting_sheet!$D$23,'DONNÉES '!$F$33=supporting_sheet!$B$2),bulk_user_tonnages!L29))))))</f>
        <v>0</v>
      </c>
      <c r="L29" s="20">
        <f>IF($A29&gt;end_year_1,0,(IF(AND('DONNÉES '!$F$30=supporting_sheet!$D$23,'DONNÉES '!$F$33=supporting_sheet!$B$3),(bulk_tonnages!M29+'Soil and Dirt_tonnages'!E29),(IF(AND('DONNÉES '!$F$30=supporting_sheet!$D$24),(Residential_tonnages!N29+ICI_tonnages!N29+'C&amp;D_tonnages'!N29+'Soil and Dirt_tonnages'!E29),IF(AND('DONNÉES '!$F$30=supporting_sheet!$D$23,'DONNÉES '!$F$33=supporting_sheet!$B$2),'Soil and Dirt_tonnages'!E29))))))</f>
        <v>0</v>
      </c>
      <c r="M29" s="20">
        <f>IF($A29&gt;end_year_1,0,(IF(AND('DONNÉES '!$F$30=supporting_sheet!$D$23,'DONNÉES '!$F$33=supporting_sheet!$B$3),(bulk_tonnages!N29),(IF(AND('DONNÉES '!$F$30=supporting_sheet!$D$24),(Residential_tonnages!O29+ICI_tonnages!O29+'C&amp;D_tonnages'!O29),IF(AND('DONNÉES '!$F$30=supporting_sheet!$D$23,'DONNÉES '!$F$33=supporting_sheet!$B$2),bulk_user_tonnages!M29))))))</f>
        <v>0</v>
      </c>
      <c r="N29" s="20">
        <f>IF($A29&gt;end_year_1,0,(IF(AND('DONNÉES '!$F$30=supporting_sheet!$D$23,'DONNÉES '!$F$33=supporting_sheet!$B$3),(bulk_tonnages!O29),(IF(AND('DONNÉES '!$F$30=supporting_sheet!$D$24),(Residential_tonnages!P29+ICI_tonnages!P29+'C&amp;D_tonnages'!P29),IF(AND('DONNÉES '!$F$30=supporting_sheet!$D$23,'DONNÉES '!$F$33=supporting_sheet!$B$2),0))))))</f>
        <v>0</v>
      </c>
      <c r="O29" s="20">
        <f>IF($A29&gt;end_year_1,0,(IF(AND('DONNÉES '!$F$30=supporting_sheet!$D$23,'DONNÉES '!$F$33=supporting_sheet!$B$3),(bulk_tonnages!P29),(IF(AND('DONNÉES '!$F$30=supporting_sheet!$D$24),(Residential_tonnages!Q29+ICI_tonnages!Q29+'C&amp;D_tonnages'!Q29),IF(AND('DONNÉES '!$F$30=supporting_sheet!$D$23,'DONNÉES '!$F$33=supporting_sheet!$B$2),0))))))</f>
        <v>0</v>
      </c>
      <c r="P29" s="20">
        <f>IF($A29&gt;end_year_1,0,(IF(AND('DONNÉES '!$F$30=supporting_sheet!$D$23,'DONNÉES '!$F$33=supporting_sheet!$B$3),(bulk_tonnages!Q29),(IF(AND('DONNÉES '!$F$30=supporting_sheet!$D$24),(Residential_tonnages!R29+ICI_tonnages!R29+'C&amp;D_tonnages'!R29),IF(AND('DONNÉES '!$F$30=supporting_sheet!$D$23,'DONNÉES '!$F$33=supporting_sheet!$B$2),bulk_user_tonnages!N29))))))</f>
        <v>0</v>
      </c>
      <c r="Q29" s="20">
        <f>IF(A29&gt;end_year_1, 0, Sludge_tonnages!E29)</f>
        <v>0</v>
      </c>
      <c r="R29" s="37">
        <f t="shared" si="1"/>
        <v>0</v>
      </c>
      <c r="T29" s="36"/>
      <c r="U29" s="36"/>
      <c r="V29" s="36"/>
    </row>
    <row r="30" spans="1:22" x14ac:dyDescent="0.25">
      <c r="A30" s="1">
        <f t="shared" si="2"/>
        <v>28</v>
      </c>
      <c r="B30" s="1" t="str">
        <f t="shared" si="0"/>
        <v>AB</v>
      </c>
      <c r="C30" s="20">
        <f>IF($A30&gt;end_year_1,0,(IF(AND('DONNÉES '!$F$30=supporting_sheet!$D$23,'DONNÉES '!$F$33=supporting_sheet!$B$3),(bulk_tonnages!D30),(IF(AND('DONNÉES '!$F$30=supporting_sheet!$D$24),(Residential_tonnages!E30+ICI_tonnages!E30+'C&amp;D_tonnages'!E30),IF(AND('DONNÉES '!$F$30=supporting_sheet!$D$23,'DONNÉES '!$F$33=supporting_sheet!$B$2),bulk_user_tonnages!D30))))))</f>
        <v>0</v>
      </c>
      <c r="D30" s="20">
        <f>IF($A30&gt;end_year_1,0,(IF(AND('DONNÉES '!$F$30=supporting_sheet!$D$23,'DONNÉES '!$F$33=supporting_sheet!$B$3),(bulk_tonnages!E30),(IF(AND('DONNÉES '!$F$30=supporting_sheet!$D$24),(Residential_tonnages!F30+ICI_tonnages!F30+'C&amp;D_tonnages'!F30),IF(AND('DONNÉES '!$F$30=supporting_sheet!$D$23,'DONNÉES '!$F$33=supporting_sheet!$B$2),bulk_user_tonnages!E30))))))</f>
        <v>0</v>
      </c>
      <c r="E30" s="20">
        <f>IF($A30&gt;end_year_1,0,(IF(AND('DONNÉES '!$F$30=supporting_sheet!$D$23,'DONNÉES '!$F$33=supporting_sheet!$B$3),(bulk_tonnages!F30),(IF(AND('DONNÉES '!$F$30=supporting_sheet!$D$24),(Residential_tonnages!G30+ICI_tonnages!G30+'C&amp;D_tonnages'!G30),IF(AND('DONNÉES '!$F$30=supporting_sheet!$D$23,'DONNÉES '!$F$33=supporting_sheet!$B$2),bulk_user_tonnages!F30))))))</f>
        <v>0</v>
      </c>
      <c r="F30" s="20">
        <f>IF($A30&gt;end_year_1,0,(IF(AND('DONNÉES '!$F$30=supporting_sheet!$D$23,'DONNÉES '!$F$33=supporting_sheet!$B$3),(bulk_tonnages!G30),(IF(AND('DONNÉES '!$F$30=supporting_sheet!$D$24),(Residential_tonnages!H30+ICI_tonnages!H30+'C&amp;D_tonnages'!H30),IF(AND('DONNÉES '!$F$30=supporting_sheet!$D$23,'DONNÉES '!$F$33=supporting_sheet!$B$2),bulk_user_tonnages!G30))))))</f>
        <v>0</v>
      </c>
      <c r="G30" s="20">
        <f>IF($A30&gt;end_year_1,0,(IF(AND('DONNÉES '!$F$30=supporting_sheet!$D$23,'DONNÉES '!$F$33=supporting_sheet!$B$3),(bulk_tonnages!H30),(IF(AND('DONNÉES '!$F$30=supporting_sheet!$D$24),(Residential_tonnages!I30+ICI_tonnages!I30+'C&amp;D_tonnages'!I30),IF(AND('DONNÉES '!$F$30=supporting_sheet!$D$23,'DONNÉES '!$F$33=supporting_sheet!$B$2),bulk_user_tonnages!H30))))))</f>
        <v>0</v>
      </c>
      <c r="H30" s="20">
        <f>IF($A30&gt;end_year_1,0,(IF(AND('DONNÉES '!$F$30=supporting_sheet!$D$23,'DONNÉES '!$F$33=supporting_sheet!$B$3),(bulk_tonnages!I30),(IF(AND('DONNÉES '!$F$30=supporting_sheet!$D$24),(Residential_tonnages!J30+ICI_tonnages!J30+'C&amp;D_tonnages'!J30),IF(AND('DONNÉES '!$F$30=supporting_sheet!$D$23,'DONNÉES '!$F$33=supporting_sheet!$B$2),bulk_user_tonnages!I30))))))</f>
        <v>0</v>
      </c>
      <c r="I30" s="20">
        <f>IF($A30&gt;end_year_1,0,(IF(AND('DONNÉES '!$F$30=supporting_sheet!$D$23,'DONNÉES '!$F$33=supporting_sheet!$B$3),(bulk_tonnages!J30),(IF(AND('DONNÉES '!$F$30=supporting_sheet!$D$24),(Residential_tonnages!K30+ICI_tonnages!K30+'C&amp;D_tonnages'!K30),IF(AND('DONNÉES '!$F$30=supporting_sheet!$D$23,'DONNÉES '!$F$33=supporting_sheet!$B$2),bulk_user_tonnages!J30))))))</f>
        <v>0</v>
      </c>
      <c r="J30" s="20">
        <f>IF($A30&gt;end_year_1,0,(IF(AND('DONNÉES '!$F$30=supporting_sheet!$D$23,'DONNÉES '!$F$33=supporting_sheet!$B$3),(bulk_tonnages!K30),(IF(AND('DONNÉES '!$F$30=supporting_sheet!$D$24),(Residential_tonnages!L30+ICI_tonnages!L30+'C&amp;D_tonnages'!L30),IF(AND('DONNÉES '!$F$30=supporting_sheet!$D$23,'DONNÉES '!$F$33=supporting_sheet!$B$2),bulk_user_tonnages!K30))))))</f>
        <v>0</v>
      </c>
      <c r="K30" s="20">
        <f>IF($A30&gt;end_year_1,0,(IF(AND('DONNÉES '!$F$30=supporting_sheet!$D$23,'DONNÉES '!$F$33=supporting_sheet!$B$3),(bulk_tonnages!L30),(IF(AND('DONNÉES '!$F$30=supporting_sheet!$D$24),(Residential_tonnages!M30+ICI_tonnages!M30+'C&amp;D_tonnages'!M30),IF(AND('DONNÉES '!$F$30=supporting_sheet!$D$23,'DONNÉES '!$F$33=supporting_sheet!$B$2),bulk_user_tonnages!L30))))))</f>
        <v>0</v>
      </c>
      <c r="L30" s="20">
        <f>IF($A30&gt;end_year_1,0,(IF(AND('DONNÉES '!$F$30=supporting_sheet!$D$23,'DONNÉES '!$F$33=supporting_sheet!$B$3),(bulk_tonnages!M30+'Soil and Dirt_tonnages'!E30),(IF(AND('DONNÉES '!$F$30=supporting_sheet!$D$24),(Residential_tonnages!N30+ICI_tonnages!N30+'C&amp;D_tonnages'!N30+'Soil and Dirt_tonnages'!E30),IF(AND('DONNÉES '!$F$30=supporting_sheet!$D$23,'DONNÉES '!$F$33=supporting_sheet!$B$2),'Soil and Dirt_tonnages'!E30))))))</f>
        <v>0</v>
      </c>
      <c r="M30" s="20">
        <f>IF($A30&gt;end_year_1,0,(IF(AND('DONNÉES '!$F$30=supporting_sheet!$D$23,'DONNÉES '!$F$33=supporting_sheet!$B$3),(bulk_tonnages!N30),(IF(AND('DONNÉES '!$F$30=supporting_sheet!$D$24),(Residential_tonnages!O30+ICI_tonnages!O30+'C&amp;D_tonnages'!O30),IF(AND('DONNÉES '!$F$30=supporting_sheet!$D$23,'DONNÉES '!$F$33=supporting_sheet!$B$2),bulk_user_tonnages!M30))))))</f>
        <v>0</v>
      </c>
      <c r="N30" s="20">
        <f>IF($A30&gt;end_year_1,0,(IF(AND('DONNÉES '!$F$30=supporting_sheet!$D$23,'DONNÉES '!$F$33=supporting_sheet!$B$3),(bulk_tonnages!O30),(IF(AND('DONNÉES '!$F$30=supporting_sheet!$D$24),(Residential_tonnages!P30+ICI_tonnages!P30+'C&amp;D_tonnages'!P30),IF(AND('DONNÉES '!$F$30=supporting_sheet!$D$23,'DONNÉES '!$F$33=supporting_sheet!$B$2),0))))))</f>
        <v>0</v>
      </c>
      <c r="O30" s="20">
        <f>IF($A30&gt;end_year_1,0,(IF(AND('DONNÉES '!$F$30=supporting_sheet!$D$23,'DONNÉES '!$F$33=supporting_sheet!$B$3),(bulk_tonnages!P30),(IF(AND('DONNÉES '!$F$30=supporting_sheet!$D$24),(Residential_tonnages!Q30+ICI_tonnages!Q30+'C&amp;D_tonnages'!Q30),IF(AND('DONNÉES '!$F$30=supporting_sheet!$D$23,'DONNÉES '!$F$33=supporting_sheet!$B$2),0))))))</f>
        <v>0</v>
      </c>
      <c r="P30" s="20">
        <f>IF($A30&gt;end_year_1,0,(IF(AND('DONNÉES '!$F$30=supporting_sheet!$D$23,'DONNÉES '!$F$33=supporting_sheet!$B$3),(bulk_tonnages!Q30),(IF(AND('DONNÉES '!$F$30=supporting_sheet!$D$24),(Residential_tonnages!R30+ICI_tonnages!R30+'C&amp;D_tonnages'!R30),IF(AND('DONNÉES '!$F$30=supporting_sheet!$D$23,'DONNÉES '!$F$33=supporting_sheet!$B$2),bulk_user_tonnages!N30))))))</f>
        <v>0</v>
      </c>
      <c r="Q30" s="20">
        <f>IF(A30&gt;end_year_1, 0, Sludge_tonnages!E30)</f>
        <v>0</v>
      </c>
      <c r="R30" s="37">
        <f t="shared" si="1"/>
        <v>0</v>
      </c>
      <c r="T30" s="36"/>
      <c r="U30" s="36"/>
      <c r="V30" s="36"/>
    </row>
    <row r="31" spans="1:22" x14ac:dyDescent="0.25">
      <c r="A31" s="1">
        <f t="shared" si="2"/>
        <v>29</v>
      </c>
      <c r="B31" s="1" t="str">
        <f t="shared" si="0"/>
        <v>AB</v>
      </c>
      <c r="C31" s="20">
        <f>IF($A31&gt;end_year_1,0,(IF(AND('DONNÉES '!$F$30=supporting_sheet!$D$23,'DONNÉES '!$F$33=supporting_sheet!$B$3),(bulk_tonnages!D31),(IF(AND('DONNÉES '!$F$30=supporting_sheet!$D$24),(Residential_tonnages!E31+ICI_tonnages!E31+'C&amp;D_tonnages'!E31),IF(AND('DONNÉES '!$F$30=supporting_sheet!$D$23,'DONNÉES '!$F$33=supporting_sheet!$B$2),bulk_user_tonnages!D31))))))</f>
        <v>0</v>
      </c>
      <c r="D31" s="20">
        <f>IF($A31&gt;end_year_1,0,(IF(AND('DONNÉES '!$F$30=supporting_sheet!$D$23,'DONNÉES '!$F$33=supporting_sheet!$B$3),(bulk_tonnages!E31),(IF(AND('DONNÉES '!$F$30=supporting_sheet!$D$24),(Residential_tonnages!F31+ICI_tonnages!F31+'C&amp;D_tonnages'!F31),IF(AND('DONNÉES '!$F$30=supporting_sheet!$D$23,'DONNÉES '!$F$33=supporting_sheet!$B$2),bulk_user_tonnages!E31))))))</f>
        <v>0</v>
      </c>
      <c r="E31" s="20">
        <f>IF($A31&gt;end_year_1,0,(IF(AND('DONNÉES '!$F$30=supporting_sheet!$D$23,'DONNÉES '!$F$33=supporting_sheet!$B$3),(bulk_tonnages!F31),(IF(AND('DONNÉES '!$F$30=supporting_sheet!$D$24),(Residential_tonnages!G31+ICI_tonnages!G31+'C&amp;D_tonnages'!G31),IF(AND('DONNÉES '!$F$30=supporting_sheet!$D$23,'DONNÉES '!$F$33=supporting_sheet!$B$2),bulk_user_tonnages!F31))))))</f>
        <v>0</v>
      </c>
      <c r="F31" s="20">
        <f>IF($A31&gt;end_year_1,0,(IF(AND('DONNÉES '!$F$30=supporting_sheet!$D$23,'DONNÉES '!$F$33=supporting_sheet!$B$3),(bulk_tonnages!G31),(IF(AND('DONNÉES '!$F$30=supporting_sheet!$D$24),(Residential_tonnages!H31+ICI_tonnages!H31+'C&amp;D_tonnages'!H31),IF(AND('DONNÉES '!$F$30=supporting_sheet!$D$23,'DONNÉES '!$F$33=supporting_sheet!$B$2),bulk_user_tonnages!G31))))))</f>
        <v>0</v>
      </c>
      <c r="G31" s="20">
        <f>IF($A31&gt;end_year_1,0,(IF(AND('DONNÉES '!$F$30=supporting_sheet!$D$23,'DONNÉES '!$F$33=supporting_sheet!$B$3),(bulk_tonnages!H31),(IF(AND('DONNÉES '!$F$30=supporting_sheet!$D$24),(Residential_tonnages!I31+ICI_tonnages!I31+'C&amp;D_tonnages'!I31),IF(AND('DONNÉES '!$F$30=supporting_sheet!$D$23,'DONNÉES '!$F$33=supporting_sheet!$B$2),bulk_user_tonnages!H31))))))</f>
        <v>0</v>
      </c>
      <c r="H31" s="20">
        <f>IF($A31&gt;end_year_1,0,(IF(AND('DONNÉES '!$F$30=supporting_sheet!$D$23,'DONNÉES '!$F$33=supporting_sheet!$B$3),(bulk_tonnages!I31),(IF(AND('DONNÉES '!$F$30=supporting_sheet!$D$24),(Residential_tonnages!J31+ICI_tonnages!J31+'C&amp;D_tonnages'!J31),IF(AND('DONNÉES '!$F$30=supporting_sheet!$D$23,'DONNÉES '!$F$33=supporting_sheet!$B$2),bulk_user_tonnages!I31))))))</f>
        <v>0</v>
      </c>
      <c r="I31" s="20">
        <f>IF($A31&gt;end_year_1,0,(IF(AND('DONNÉES '!$F$30=supporting_sheet!$D$23,'DONNÉES '!$F$33=supporting_sheet!$B$3),(bulk_tonnages!J31),(IF(AND('DONNÉES '!$F$30=supporting_sheet!$D$24),(Residential_tonnages!K31+ICI_tonnages!K31+'C&amp;D_tonnages'!K31),IF(AND('DONNÉES '!$F$30=supporting_sheet!$D$23,'DONNÉES '!$F$33=supporting_sheet!$B$2),bulk_user_tonnages!J31))))))</f>
        <v>0</v>
      </c>
      <c r="J31" s="20">
        <f>IF($A31&gt;end_year_1,0,(IF(AND('DONNÉES '!$F$30=supporting_sheet!$D$23,'DONNÉES '!$F$33=supporting_sheet!$B$3),(bulk_tonnages!K31),(IF(AND('DONNÉES '!$F$30=supporting_sheet!$D$24),(Residential_tonnages!L31+ICI_tonnages!L31+'C&amp;D_tonnages'!L31),IF(AND('DONNÉES '!$F$30=supporting_sheet!$D$23,'DONNÉES '!$F$33=supporting_sheet!$B$2),bulk_user_tonnages!K31))))))</f>
        <v>0</v>
      </c>
      <c r="K31" s="20">
        <f>IF($A31&gt;end_year_1,0,(IF(AND('DONNÉES '!$F$30=supporting_sheet!$D$23,'DONNÉES '!$F$33=supporting_sheet!$B$3),(bulk_tonnages!L31),(IF(AND('DONNÉES '!$F$30=supporting_sheet!$D$24),(Residential_tonnages!M31+ICI_tonnages!M31+'C&amp;D_tonnages'!M31),IF(AND('DONNÉES '!$F$30=supporting_sheet!$D$23,'DONNÉES '!$F$33=supporting_sheet!$B$2),bulk_user_tonnages!L31))))))</f>
        <v>0</v>
      </c>
      <c r="L31" s="20">
        <f>IF($A31&gt;end_year_1,0,(IF(AND('DONNÉES '!$F$30=supporting_sheet!$D$23,'DONNÉES '!$F$33=supporting_sheet!$B$3),(bulk_tonnages!M31+'Soil and Dirt_tonnages'!E31),(IF(AND('DONNÉES '!$F$30=supporting_sheet!$D$24),(Residential_tonnages!N31+ICI_tonnages!N31+'C&amp;D_tonnages'!N31+'Soil and Dirt_tonnages'!E31),IF(AND('DONNÉES '!$F$30=supporting_sheet!$D$23,'DONNÉES '!$F$33=supporting_sheet!$B$2),'Soil and Dirt_tonnages'!E31))))))</f>
        <v>0</v>
      </c>
      <c r="M31" s="20">
        <f>IF($A31&gt;end_year_1,0,(IF(AND('DONNÉES '!$F$30=supporting_sheet!$D$23,'DONNÉES '!$F$33=supporting_sheet!$B$3),(bulk_tonnages!N31),(IF(AND('DONNÉES '!$F$30=supporting_sheet!$D$24),(Residential_tonnages!O31+ICI_tonnages!O31+'C&amp;D_tonnages'!O31),IF(AND('DONNÉES '!$F$30=supporting_sheet!$D$23,'DONNÉES '!$F$33=supporting_sheet!$B$2),bulk_user_tonnages!M31))))))</f>
        <v>0</v>
      </c>
      <c r="N31" s="20">
        <f>IF($A31&gt;end_year_1,0,(IF(AND('DONNÉES '!$F$30=supporting_sheet!$D$23,'DONNÉES '!$F$33=supporting_sheet!$B$3),(bulk_tonnages!O31),(IF(AND('DONNÉES '!$F$30=supporting_sheet!$D$24),(Residential_tonnages!P31+ICI_tonnages!P31+'C&amp;D_tonnages'!P31),IF(AND('DONNÉES '!$F$30=supporting_sheet!$D$23,'DONNÉES '!$F$33=supporting_sheet!$B$2),0))))))</f>
        <v>0</v>
      </c>
      <c r="O31" s="20">
        <f>IF($A31&gt;end_year_1,0,(IF(AND('DONNÉES '!$F$30=supporting_sheet!$D$23,'DONNÉES '!$F$33=supporting_sheet!$B$3),(bulk_tonnages!P31),(IF(AND('DONNÉES '!$F$30=supporting_sheet!$D$24),(Residential_tonnages!Q31+ICI_tonnages!Q31+'C&amp;D_tonnages'!Q31),IF(AND('DONNÉES '!$F$30=supporting_sheet!$D$23,'DONNÉES '!$F$33=supporting_sheet!$B$2),0))))))</f>
        <v>0</v>
      </c>
      <c r="P31" s="20">
        <f>IF($A31&gt;end_year_1,0,(IF(AND('DONNÉES '!$F$30=supporting_sheet!$D$23,'DONNÉES '!$F$33=supporting_sheet!$B$3),(bulk_tonnages!Q31),(IF(AND('DONNÉES '!$F$30=supporting_sheet!$D$24),(Residential_tonnages!R31+ICI_tonnages!R31+'C&amp;D_tonnages'!R31),IF(AND('DONNÉES '!$F$30=supporting_sheet!$D$23,'DONNÉES '!$F$33=supporting_sheet!$B$2),bulk_user_tonnages!N31))))))</f>
        <v>0</v>
      </c>
      <c r="Q31" s="20">
        <f>IF(A31&gt;end_year_1, 0, Sludge_tonnages!E31)</f>
        <v>0</v>
      </c>
      <c r="R31" s="37">
        <f t="shared" si="1"/>
        <v>0</v>
      </c>
      <c r="T31" s="36"/>
      <c r="U31" s="36"/>
      <c r="V31" s="36"/>
    </row>
    <row r="32" spans="1:22" x14ac:dyDescent="0.25">
      <c r="A32" s="1">
        <f t="shared" si="2"/>
        <v>30</v>
      </c>
      <c r="B32" s="1" t="str">
        <f t="shared" si="0"/>
        <v>AB</v>
      </c>
      <c r="C32" s="20">
        <f>IF($A32&gt;end_year_1,0,(IF(AND('DONNÉES '!$F$30=supporting_sheet!$D$23,'DONNÉES '!$F$33=supporting_sheet!$B$3),(bulk_tonnages!D32),(IF(AND('DONNÉES '!$F$30=supporting_sheet!$D$24),(Residential_tonnages!E32+ICI_tonnages!E32+'C&amp;D_tonnages'!E32),IF(AND('DONNÉES '!$F$30=supporting_sheet!$D$23,'DONNÉES '!$F$33=supporting_sheet!$B$2),bulk_user_tonnages!D32))))))</f>
        <v>0</v>
      </c>
      <c r="D32" s="20">
        <f>IF($A32&gt;end_year_1,0,(IF(AND('DONNÉES '!$F$30=supporting_sheet!$D$23,'DONNÉES '!$F$33=supporting_sheet!$B$3),(bulk_tonnages!E32),(IF(AND('DONNÉES '!$F$30=supporting_sheet!$D$24),(Residential_tonnages!F32+ICI_tonnages!F32+'C&amp;D_tonnages'!F32),IF(AND('DONNÉES '!$F$30=supporting_sheet!$D$23,'DONNÉES '!$F$33=supporting_sheet!$B$2),bulk_user_tonnages!E32))))))</f>
        <v>0</v>
      </c>
      <c r="E32" s="20">
        <f>IF($A32&gt;end_year_1,0,(IF(AND('DONNÉES '!$F$30=supporting_sheet!$D$23,'DONNÉES '!$F$33=supporting_sheet!$B$3),(bulk_tonnages!F32),(IF(AND('DONNÉES '!$F$30=supporting_sheet!$D$24),(Residential_tonnages!G32+ICI_tonnages!G32+'C&amp;D_tonnages'!G32),IF(AND('DONNÉES '!$F$30=supporting_sheet!$D$23,'DONNÉES '!$F$33=supporting_sheet!$B$2),bulk_user_tonnages!F32))))))</f>
        <v>0</v>
      </c>
      <c r="F32" s="20">
        <f>IF($A32&gt;end_year_1,0,(IF(AND('DONNÉES '!$F$30=supporting_sheet!$D$23,'DONNÉES '!$F$33=supporting_sheet!$B$3),(bulk_tonnages!G32),(IF(AND('DONNÉES '!$F$30=supporting_sheet!$D$24),(Residential_tonnages!H32+ICI_tonnages!H32+'C&amp;D_tonnages'!H32),IF(AND('DONNÉES '!$F$30=supporting_sheet!$D$23,'DONNÉES '!$F$33=supporting_sheet!$B$2),bulk_user_tonnages!G32))))))</f>
        <v>0</v>
      </c>
      <c r="G32" s="20">
        <f>IF($A32&gt;end_year_1,0,(IF(AND('DONNÉES '!$F$30=supporting_sheet!$D$23,'DONNÉES '!$F$33=supporting_sheet!$B$3),(bulk_tonnages!H32),(IF(AND('DONNÉES '!$F$30=supporting_sheet!$D$24),(Residential_tonnages!I32+ICI_tonnages!I32+'C&amp;D_tonnages'!I32),IF(AND('DONNÉES '!$F$30=supporting_sheet!$D$23,'DONNÉES '!$F$33=supporting_sheet!$B$2),bulk_user_tonnages!H32))))))</f>
        <v>0</v>
      </c>
      <c r="H32" s="20">
        <f>IF($A32&gt;end_year_1,0,(IF(AND('DONNÉES '!$F$30=supporting_sheet!$D$23,'DONNÉES '!$F$33=supporting_sheet!$B$3),(bulk_tonnages!I32),(IF(AND('DONNÉES '!$F$30=supporting_sheet!$D$24),(Residential_tonnages!J32+ICI_tonnages!J32+'C&amp;D_tonnages'!J32),IF(AND('DONNÉES '!$F$30=supporting_sheet!$D$23,'DONNÉES '!$F$33=supporting_sheet!$B$2),bulk_user_tonnages!I32))))))</f>
        <v>0</v>
      </c>
      <c r="I32" s="20">
        <f>IF($A32&gt;end_year_1,0,(IF(AND('DONNÉES '!$F$30=supporting_sheet!$D$23,'DONNÉES '!$F$33=supporting_sheet!$B$3),(bulk_tonnages!J32),(IF(AND('DONNÉES '!$F$30=supporting_sheet!$D$24),(Residential_tonnages!K32+ICI_tonnages!K32+'C&amp;D_tonnages'!K32),IF(AND('DONNÉES '!$F$30=supporting_sheet!$D$23,'DONNÉES '!$F$33=supporting_sheet!$B$2),bulk_user_tonnages!J32))))))</f>
        <v>0</v>
      </c>
      <c r="J32" s="20">
        <f>IF($A32&gt;end_year_1,0,(IF(AND('DONNÉES '!$F$30=supporting_sheet!$D$23,'DONNÉES '!$F$33=supporting_sheet!$B$3),(bulk_tonnages!K32),(IF(AND('DONNÉES '!$F$30=supporting_sheet!$D$24),(Residential_tonnages!L32+ICI_tonnages!L32+'C&amp;D_tonnages'!L32),IF(AND('DONNÉES '!$F$30=supporting_sheet!$D$23,'DONNÉES '!$F$33=supporting_sheet!$B$2),bulk_user_tonnages!K32))))))</f>
        <v>0</v>
      </c>
      <c r="K32" s="20">
        <f>IF($A32&gt;end_year_1,0,(IF(AND('DONNÉES '!$F$30=supporting_sheet!$D$23,'DONNÉES '!$F$33=supporting_sheet!$B$3),(bulk_tonnages!L32),(IF(AND('DONNÉES '!$F$30=supporting_sheet!$D$24),(Residential_tonnages!M32+ICI_tonnages!M32+'C&amp;D_tonnages'!M32),IF(AND('DONNÉES '!$F$30=supporting_sheet!$D$23,'DONNÉES '!$F$33=supporting_sheet!$B$2),bulk_user_tonnages!L32))))))</f>
        <v>0</v>
      </c>
      <c r="L32" s="20">
        <f>IF($A32&gt;end_year_1,0,(IF(AND('DONNÉES '!$F$30=supporting_sheet!$D$23,'DONNÉES '!$F$33=supporting_sheet!$B$3),(bulk_tonnages!M32+'Soil and Dirt_tonnages'!E32),(IF(AND('DONNÉES '!$F$30=supporting_sheet!$D$24),(Residential_tonnages!N32+ICI_tonnages!N32+'C&amp;D_tonnages'!N32+'Soil and Dirt_tonnages'!E32),IF(AND('DONNÉES '!$F$30=supporting_sheet!$D$23,'DONNÉES '!$F$33=supporting_sheet!$B$2),'Soil and Dirt_tonnages'!E32))))))</f>
        <v>0</v>
      </c>
      <c r="M32" s="20">
        <f>IF($A32&gt;end_year_1,0,(IF(AND('DONNÉES '!$F$30=supporting_sheet!$D$23,'DONNÉES '!$F$33=supporting_sheet!$B$3),(bulk_tonnages!N32),(IF(AND('DONNÉES '!$F$30=supporting_sheet!$D$24),(Residential_tonnages!O32+ICI_tonnages!O32+'C&amp;D_tonnages'!O32),IF(AND('DONNÉES '!$F$30=supporting_sheet!$D$23,'DONNÉES '!$F$33=supporting_sheet!$B$2),bulk_user_tonnages!M32))))))</f>
        <v>0</v>
      </c>
      <c r="N32" s="20">
        <f>IF($A32&gt;end_year_1,0,(IF(AND('DONNÉES '!$F$30=supporting_sheet!$D$23,'DONNÉES '!$F$33=supporting_sheet!$B$3),(bulk_tonnages!O32),(IF(AND('DONNÉES '!$F$30=supporting_sheet!$D$24),(Residential_tonnages!P32+ICI_tonnages!P32+'C&amp;D_tonnages'!P32),IF(AND('DONNÉES '!$F$30=supporting_sheet!$D$23,'DONNÉES '!$F$33=supporting_sheet!$B$2),0))))))</f>
        <v>0</v>
      </c>
      <c r="O32" s="20">
        <f>IF($A32&gt;end_year_1,0,(IF(AND('DONNÉES '!$F$30=supporting_sheet!$D$23,'DONNÉES '!$F$33=supporting_sheet!$B$3),(bulk_tonnages!P32),(IF(AND('DONNÉES '!$F$30=supporting_sheet!$D$24),(Residential_tonnages!Q32+ICI_tonnages!Q32+'C&amp;D_tonnages'!Q32),IF(AND('DONNÉES '!$F$30=supporting_sheet!$D$23,'DONNÉES '!$F$33=supporting_sheet!$B$2),0))))))</f>
        <v>0</v>
      </c>
      <c r="P32" s="20">
        <f>IF($A32&gt;end_year_1,0,(IF(AND('DONNÉES '!$F$30=supporting_sheet!$D$23,'DONNÉES '!$F$33=supporting_sheet!$B$3),(bulk_tonnages!Q32),(IF(AND('DONNÉES '!$F$30=supporting_sheet!$D$24),(Residential_tonnages!R32+ICI_tonnages!R32+'C&amp;D_tonnages'!R32),IF(AND('DONNÉES '!$F$30=supporting_sheet!$D$23,'DONNÉES '!$F$33=supporting_sheet!$B$2),bulk_user_tonnages!N32))))))</f>
        <v>0</v>
      </c>
      <c r="Q32" s="20">
        <f>IF(A32&gt;end_year_1, 0, Sludge_tonnages!E32)</f>
        <v>0</v>
      </c>
      <c r="R32" s="37">
        <f t="shared" si="1"/>
        <v>0</v>
      </c>
      <c r="T32" s="36"/>
      <c r="U32" s="36"/>
      <c r="V32" s="36"/>
    </row>
    <row r="33" spans="1:22" x14ac:dyDescent="0.25">
      <c r="A33" s="1">
        <f t="shared" si="2"/>
        <v>31</v>
      </c>
      <c r="B33" s="1" t="str">
        <f t="shared" si="0"/>
        <v>AB</v>
      </c>
      <c r="C33" s="20">
        <f>IF($A33&gt;end_year_1,0,(IF(AND('DONNÉES '!$F$30=supporting_sheet!$D$23,'DONNÉES '!$F$33=supporting_sheet!$B$3),(bulk_tonnages!D33),(IF(AND('DONNÉES '!$F$30=supporting_sheet!$D$24),(Residential_tonnages!E33+ICI_tonnages!E33+'C&amp;D_tonnages'!E33),IF(AND('DONNÉES '!$F$30=supporting_sheet!$D$23,'DONNÉES '!$F$33=supporting_sheet!$B$2),bulk_user_tonnages!D33))))))</f>
        <v>0</v>
      </c>
      <c r="D33" s="20">
        <f>IF($A33&gt;end_year_1,0,(IF(AND('DONNÉES '!$F$30=supporting_sheet!$D$23,'DONNÉES '!$F$33=supporting_sheet!$B$3),(bulk_tonnages!E33),(IF(AND('DONNÉES '!$F$30=supporting_sheet!$D$24),(Residential_tonnages!F33+ICI_tonnages!F33+'C&amp;D_tonnages'!F33),IF(AND('DONNÉES '!$F$30=supporting_sheet!$D$23,'DONNÉES '!$F$33=supporting_sheet!$B$2),bulk_user_tonnages!E33))))))</f>
        <v>0</v>
      </c>
      <c r="E33" s="20">
        <f>IF($A33&gt;end_year_1,0,(IF(AND('DONNÉES '!$F$30=supporting_sheet!$D$23,'DONNÉES '!$F$33=supporting_sheet!$B$3),(bulk_tonnages!F33),(IF(AND('DONNÉES '!$F$30=supporting_sheet!$D$24),(Residential_tonnages!G33+ICI_tonnages!G33+'C&amp;D_tonnages'!G33),IF(AND('DONNÉES '!$F$30=supporting_sheet!$D$23,'DONNÉES '!$F$33=supporting_sheet!$B$2),bulk_user_tonnages!F33))))))</f>
        <v>0</v>
      </c>
      <c r="F33" s="20">
        <f>IF($A33&gt;end_year_1,0,(IF(AND('DONNÉES '!$F$30=supporting_sheet!$D$23,'DONNÉES '!$F$33=supporting_sheet!$B$3),(bulk_tonnages!G33),(IF(AND('DONNÉES '!$F$30=supporting_sheet!$D$24),(Residential_tonnages!H33+ICI_tonnages!H33+'C&amp;D_tonnages'!H33),IF(AND('DONNÉES '!$F$30=supporting_sheet!$D$23,'DONNÉES '!$F$33=supporting_sheet!$B$2),bulk_user_tonnages!G33))))))</f>
        <v>0</v>
      </c>
      <c r="G33" s="20">
        <f>IF($A33&gt;end_year_1,0,(IF(AND('DONNÉES '!$F$30=supporting_sheet!$D$23,'DONNÉES '!$F$33=supporting_sheet!$B$3),(bulk_tonnages!H33),(IF(AND('DONNÉES '!$F$30=supporting_sheet!$D$24),(Residential_tonnages!I33+ICI_tonnages!I33+'C&amp;D_tonnages'!I33),IF(AND('DONNÉES '!$F$30=supporting_sheet!$D$23,'DONNÉES '!$F$33=supporting_sheet!$B$2),bulk_user_tonnages!H33))))))</f>
        <v>0</v>
      </c>
      <c r="H33" s="20">
        <f>IF($A33&gt;end_year_1,0,(IF(AND('DONNÉES '!$F$30=supporting_sheet!$D$23,'DONNÉES '!$F$33=supporting_sheet!$B$3),(bulk_tonnages!I33),(IF(AND('DONNÉES '!$F$30=supporting_sheet!$D$24),(Residential_tonnages!J33+ICI_tonnages!J33+'C&amp;D_tonnages'!J33),IF(AND('DONNÉES '!$F$30=supporting_sheet!$D$23,'DONNÉES '!$F$33=supporting_sheet!$B$2),bulk_user_tonnages!I33))))))</f>
        <v>0</v>
      </c>
      <c r="I33" s="20">
        <f>IF($A33&gt;end_year_1,0,(IF(AND('DONNÉES '!$F$30=supporting_sheet!$D$23,'DONNÉES '!$F$33=supporting_sheet!$B$3),(bulk_tonnages!J33),(IF(AND('DONNÉES '!$F$30=supporting_sheet!$D$24),(Residential_tonnages!K33+ICI_tonnages!K33+'C&amp;D_tonnages'!K33),IF(AND('DONNÉES '!$F$30=supporting_sheet!$D$23,'DONNÉES '!$F$33=supporting_sheet!$B$2),bulk_user_tonnages!J33))))))</f>
        <v>0</v>
      </c>
      <c r="J33" s="20">
        <f>IF($A33&gt;end_year_1,0,(IF(AND('DONNÉES '!$F$30=supporting_sheet!$D$23,'DONNÉES '!$F$33=supporting_sheet!$B$3),(bulk_tonnages!K33),(IF(AND('DONNÉES '!$F$30=supporting_sheet!$D$24),(Residential_tonnages!L33+ICI_tonnages!L33+'C&amp;D_tonnages'!L33),IF(AND('DONNÉES '!$F$30=supporting_sheet!$D$23,'DONNÉES '!$F$33=supporting_sheet!$B$2),bulk_user_tonnages!K33))))))</f>
        <v>0</v>
      </c>
      <c r="K33" s="20">
        <f>IF($A33&gt;end_year_1,0,(IF(AND('DONNÉES '!$F$30=supporting_sheet!$D$23,'DONNÉES '!$F$33=supporting_sheet!$B$3),(bulk_tonnages!L33),(IF(AND('DONNÉES '!$F$30=supporting_sheet!$D$24),(Residential_tonnages!M33+ICI_tonnages!M33+'C&amp;D_tonnages'!M33),IF(AND('DONNÉES '!$F$30=supporting_sheet!$D$23,'DONNÉES '!$F$33=supporting_sheet!$B$2),bulk_user_tonnages!L33))))))</f>
        <v>0</v>
      </c>
      <c r="L33" s="20">
        <f>IF($A33&gt;end_year_1,0,(IF(AND('DONNÉES '!$F$30=supporting_sheet!$D$23,'DONNÉES '!$F$33=supporting_sheet!$B$3),(bulk_tonnages!M33+'Soil and Dirt_tonnages'!E33),(IF(AND('DONNÉES '!$F$30=supporting_sheet!$D$24),(Residential_tonnages!N33+ICI_tonnages!N33+'C&amp;D_tonnages'!N33+'Soil and Dirt_tonnages'!E33),IF(AND('DONNÉES '!$F$30=supporting_sheet!$D$23,'DONNÉES '!$F$33=supporting_sheet!$B$2),'Soil and Dirt_tonnages'!E33))))))</f>
        <v>0</v>
      </c>
      <c r="M33" s="20">
        <f>IF($A33&gt;end_year_1,0,(IF(AND('DONNÉES '!$F$30=supporting_sheet!$D$23,'DONNÉES '!$F$33=supporting_sheet!$B$3),(bulk_tonnages!N33),(IF(AND('DONNÉES '!$F$30=supporting_sheet!$D$24),(Residential_tonnages!O33+ICI_tonnages!O33+'C&amp;D_tonnages'!O33),IF(AND('DONNÉES '!$F$30=supporting_sheet!$D$23,'DONNÉES '!$F$33=supporting_sheet!$B$2),bulk_user_tonnages!M33))))))</f>
        <v>0</v>
      </c>
      <c r="N33" s="20">
        <f>IF($A33&gt;end_year_1,0,(IF(AND('DONNÉES '!$F$30=supporting_sheet!$D$23,'DONNÉES '!$F$33=supporting_sheet!$B$3),(bulk_tonnages!O33),(IF(AND('DONNÉES '!$F$30=supporting_sheet!$D$24),(Residential_tonnages!P33+ICI_tonnages!P33+'C&amp;D_tonnages'!P33),IF(AND('DONNÉES '!$F$30=supporting_sheet!$D$23,'DONNÉES '!$F$33=supporting_sheet!$B$2),0))))))</f>
        <v>0</v>
      </c>
      <c r="O33" s="20">
        <f>IF($A33&gt;end_year_1,0,(IF(AND('DONNÉES '!$F$30=supporting_sheet!$D$23,'DONNÉES '!$F$33=supporting_sheet!$B$3),(bulk_tonnages!P33),(IF(AND('DONNÉES '!$F$30=supporting_sheet!$D$24),(Residential_tonnages!Q33+ICI_tonnages!Q33+'C&amp;D_tonnages'!Q33),IF(AND('DONNÉES '!$F$30=supporting_sheet!$D$23,'DONNÉES '!$F$33=supporting_sheet!$B$2),0))))))</f>
        <v>0</v>
      </c>
      <c r="P33" s="20">
        <f>IF($A33&gt;end_year_1,0,(IF(AND('DONNÉES '!$F$30=supporting_sheet!$D$23,'DONNÉES '!$F$33=supporting_sheet!$B$3),(bulk_tonnages!Q33),(IF(AND('DONNÉES '!$F$30=supporting_sheet!$D$24),(Residential_tonnages!R33+ICI_tonnages!R33+'C&amp;D_tonnages'!R33),IF(AND('DONNÉES '!$F$30=supporting_sheet!$D$23,'DONNÉES '!$F$33=supporting_sheet!$B$2),bulk_user_tonnages!N33))))))</f>
        <v>0</v>
      </c>
      <c r="Q33" s="20">
        <f>IF(A33&gt;end_year_1, 0, Sludge_tonnages!E33)</f>
        <v>0</v>
      </c>
      <c r="R33" s="37">
        <f t="shared" si="1"/>
        <v>0</v>
      </c>
      <c r="T33" s="36"/>
      <c r="U33" s="36"/>
      <c r="V33" s="36"/>
    </row>
    <row r="34" spans="1:22" x14ac:dyDescent="0.25">
      <c r="A34" s="1">
        <f t="shared" si="2"/>
        <v>32</v>
      </c>
      <c r="B34" s="1" t="str">
        <f t="shared" si="0"/>
        <v>AB</v>
      </c>
      <c r="C34" s="20">
        <f>IF($A34&gt;end_year_1,0,(IF(AND('DONNÉES '!$F$30=supporting_sheet!$D$23,'DONNÉES '!$F$33=supporting_sheet!$B$3),(bulk_tonnages!D34),(IF(AND('DONNÉES '!$F$30=supporting_sheet!$D$24),(Residential_tonnages!E34+ICI_tonnages!E34+'C&amp;D_tonnages'!E34),IF(AND('DONNÉES '!$F$30=supporting_sheet!$D$23,'DONNÉES '!$F$33=supporting_sheet!$B$2),bulk_user_tonnages!D34))))))</f>
        <v>0</v>
      </c>
      <c r="D34" s="20">
        <f>IF($A34&gt;end_year_1,0,(IF(AND('DONNÉES '!$F$30=supporting_sheet!$D$23,'DONNÉES '!$F$33=supporting_sheet!$B$3),(bulk_tonnages!E34),(IF(AND('DONNÉES '!$F$30=supporting_sheet!$D$24),(Residential_tonnages!F34+ICI_tonnages!F34+'C&amp;D_tonnages'!F34),IF(AND('DONNÉES '!$F$30=supporting_sheet!$D$23,'DONNÉES '!$F$33=supporting_sheet!$B$2),bulk_user_tonnages!E34))))))</f>
        <v>0</v>
      </c>
      <c r="E34" s="20">
        <f>IF($A34&gt;end_year_1,0,(IF(AND('DONNÉES '!$F$30=supporting_sheet!$D$23,'DONNÉES '!$F$33=supporting_sheet!$B$3),(bulk_tonnages!F34),(IF(AND('DONNÉES '!$F$30=supporting_sheet!$D$24),(Residential_tonnages!G34+ICI_tonnages!G34+'C&amp;D_tonnages'!G34),IF(AND('DONNÉES '!$F$30=supporting_sheet!$D$23,'DONNÉES '!$F$33=supporting_sheet!$B$2),bulk_user_tonnages!F34))))))</f>
        <v>0</v>
      </c>
      <c r="F34" s="20">
        <f>IF($A34&gt;end_year_1,0,(IF(AND('DONNÉES '!$F$30=supporting_sheet!$D$23,'DONNÉES '!$F$33=supporting_sheet!$B$3),(bulk_tonnages!G34),(IF(AND('DONNÉES '!$F$30=supporting_sheet!$D$24),(Residential_tonnages!H34+ICI_tonnages!H34+'C&amp;D_tonnages'!H34),IF(AND('DONNÉES '!$F$30=supporting_sheet!$D$23,'DONNÉES '!$F$33=supporting_sheet!$B$2),bulk_user_tonnages!G34))))))</f>
        <v>0</v>
      </c>
      <c r="G34" s="20">
        <f>IF($A34&gt;end_year_1,0,(IF(AND('DONNÉES '!$F$30=supporting_sheet!$D$23,'DONNÉES '!$F$33=supporting_sheet!$B$3),(bulk_tonnages!H34),(IF(AND('DONNÉES '!$F$30=supporting_sheet!$D$24),(Residential_tonnages!I34+ICI_tonnages!I34+'C&amp;D_tonnages'!I34),IF(AND('DONNÉES '!$F$30=supporting_sheet!$D$23,'DONNÉES '!$F$33=supporting_sheet!$B$2),bulk_user_tonnages!H34))))))</f>
        <v>0</v>
      </c>
      <c r="H34" s="20">
        <f>IF($A34&gt;end_year_1,0,(IF(AND('DONNÉES '!$F$30=supporting_sheet!$D$23,'DONNÉES '!$F$33=supporting_sheet!$B$3),(bulk_tonnages!I34),(IF(AND('DONNÉES '!$F$30=supporting_sheet!$D$24),(Residential_tonnages!J34+ICI_tonnages!J34+'C&amp;D_tonnages'!J34),IF(AND('DONNÉES '!$F$30=supporting_sheet!$D$23,'DONNÉES '!$F$33=supporting_sheet!$B$2),bulk_user_tonnages!I34))))))</f>
        <v>0</v>
      </c>
      <c r="I34" s="20">
        <f>IF($A34&gt;end_year_1,0,(IF(AND('DONNÉES '!$F$30=supporting_sheet!$D$23,'DONNÉES '!$F$33=supporting_sheet!$B$3),(bulk_tonnages!J34),(IF(AND('DONNÉES '!$F$30=supporting_sheet!$D$24),(Residential_tonnages!K34+ICI_tonnages!K34+'C&amp;D_tonnages'!K34),IF(AND('DONNÉES '!$F$30=supporting_sheet!$D$23,'DONNÉES '!$F$33=supporting_sheet!$B$2),bulk_user_tonnages!J34))))))</f>
        <v>0</v>
      </c>
      <c r="J34" s="20">
        <f>IF($A34&gt;end_year_1,0,(IF(AND('DONNÉES '!$F$30=supporting_sheet!$D$23,'DONNÉES '!$F$33=supporting_sheet!$B$3),(bulk_tonnages!K34),(IF(AND('DONNÉES '!$F$30=supporting_sheet!$D$24),(Residential_tonnages!L34+ICI_tonnages!L34+'C&amp;D_tonnages'!L34),IF(AND('DONNÉES '!$F$30=supporting_sheet!$D$23,'DONNÉES '!$F$33=supporting_sheet!$B$2),bulk_user_tonnages!K34))))))</f>
        <v>0</v>
      </c>
      <c r="K34" s="20">
        <f>IF($A34&gt;end_year_1,0,(IF(AND('DONNÉES '!$F$30=supporting_sheet!$D$23,'DONNÉES '!$F$33=supporting_sheet!$B$3),(bulk_tonnages!L34),(IF(AND('DONNÉES '!$F$30=supporting_sheet!$D$24),(Residential_tonnages!M34+ICI_tonnages!M34+'C&amp;D_tonnages'!M34),IF(AND('DONNÉES '!$F$30=supporting_sheet!$D$23,'DONNÉES '!$F$33=supporting_sheet!$B$2),bulk_user_tonnages!L34))))))</f>
        <v>0</v>
      </c>
      <c r="L34" s="20">
        <f>IF($A34&gt;end_year_1,0,(IF(AND('DONNÉES '!$F$30=supporting_sheet!$D$23,'DONNÉES '!$F$33=supporting_sheet!$B$3),(bulk_tonnages!M34+'Soil and Dirt_tonnages'!E34),(IF(AND('DONNÉES '!$F$30=supporting_sheet!$D$24),(Residential_tonnages!N34+ICI_tonnages!N34+'C&amp;D_tonnages'!N34+'Soil and Dirt_tonnages'!E34),IF(AND('DONNÉES '!$F$30=supporting_sheet!$D$23,'DONNÉES '!$F$33=supporting_sheet!$B$2),'Soil and Dirt_tonnages'!E34))))))</f>
        <v>0</v>
      </c>
      <c r="M34" s="20">
        <f>IF($A34&gt;end_year_1,0,(IF(AND('DONNÉES '!$F$30=supporting_sheet!$D$23,'DONNÉES '!$F$33=supporting_sheet!$B$3),(bulk_tonnages!N34),(IF(AND('DONNÉES '!$F$30=supporting_sheet!$D$24),(Residential_tonnages!O34+ICI_tonnages!O34+'C&amp;D_tonnages'!O34),IF(AND('DONNÉES '!$F$30=supporting_sheet!$D$23,'DONNÉES '!$F$33=supporting_sheet!$B$2),bulk_user_tonnages!M34))))))</f>
        <v>0</v>
      </c>
      <c r="N34" s="20">
        <f>IF($A34&gt;end_year_1,0,(IF(AND('DONNÉES '!$F$30=supporting_sheet!$D$23,'DONNÉES '!$F$33=supporting_sheet!$B$3),(bulk_tonnages!O34),(IF(AND('DONNÉES '!$F$30=supporting_sheet!$D$24),(Residential_tonnages!P34+ICI_tonnages!P34+'C&amp;D_tonnages'!P34),IF(AND('DONNÉES '!$F$30=supporting_sheet!$D$23,'DONNÉES '!$F$33=supporting_sheet!$B$2),0))))))</f>
        <v>0</v>
      </c>
      <c r="O34" s="20">
        <f>IF($A34&gt;end_year_1,0,(IF(AND('DONNÉES '!$F$30=supporting_sheet!$D$23,'DONNÉES '!$F$33=supporting_sheet!$B$3),(bulk_tonnages!P34),(IF(AND('DONNÉES '!$F$30=supporting_sheet!$D$24),(Residential_tonnages!Q34+ICI_tonnages!Q34+'C&amp;D_tonnages'!Q34),IF(AND('DONNÉES '!$F$30=supporting_sheet!$D$23,'DONNÉES '!$F$33=supporting_sheet!$B$2),0))))))</f>
        <v>0</v>
      </c>
      <c r="P34" s="20">
        <f>IF($A34&gt;end_year_1,0,(IF(AND('DONNÉES '!$F$30=supporting_sheet!$D$23,'DONNÉES '!$F$33=supporting_sheet!$B$3),(bulk_tonnages!Q34),(IF(AND('DONNÉES '!$F$30=supporting_sheet!$D$24),(Residential_tonnages!R34+ICI_tonnages!R34+'C&amp;D_tonnages'!R34),IF(AND('DONNÉES '!$F$30=supporting_sheet!$D$23,'DONNÉES '!$F$33=supporting_sheet!$B$2),bulk_user_tonnages!N34))))))</f>
        <v>0</v>
      </c>
      <c r="Q34" s="20">
        <f>IF(A34&gt;end_year_1, 0, Sludge_tonnages!E34)</f>
        <v>0</v>
      </c>
      <c r="R34" s="37">
        <f t="shared" ref="R34:R65" si="3">SUM(C34:Q34)</f>
        <v>0</v>
      </c>
      <c r="T34" s="36"/>
      <c r="U34" s="36"/>
      <c r="V34" s="36"/>
    </row>
    <row r="35" spans="1:22" x14ac:dyDescent="0.25">
      <c r="A35" s="1">
        <f t="shared" si="2"/>
        <v>33</v>
      </c>
      <c r="B35" s="1" t="str">
        <f t="shared" si="0"/>
        <v>AB</v>
      </c>
      <c r="C35" s="20">
        <f>IF($A35&gt;end_year_1,0,(IF(AND('DONNÉES '!$F$30=supporting_sheet!$D$23,'DONNÉES '!$F$33=supporting_sheet!$B$3),(bulk_tonnages!D35),(IF(AND('DONNÉES '!$F$30=supporting_sheet!$D$24),(Residential_tonnages!E35+ICI_tonnages!E35+'C&amp;D_tonnages'!E35),IF(AND('DONNÉES '!$F$30=supporting_sheet!$D$23,'DONNÉES '!$F$33=supporting_sheet!$B$2),bulk_user_tonnages!D35))))))</f>
        <v>0</v>
      </c>
      <c r="D35" s="20">
        <f>IF($A35&gt;end_year_1,0,(IF(AND('DONNÉES '!$F$30=supporting_sheet!$D$23,'DONNÉES '!$F$33=supporting_sheet!$B$3),(bulk_tonnages!E35),(IF(AND('DONNÉES '!$F$30=supporting_sheet!$D$24),(Residential_tonnages!F35+ICI_tonnages!F35+'C&amp;D_tonnages'!F35),IF(AND('DONNÉES '!$F$30=supporting_sheet!$D$23,'DONNÉES '!$F$33=supporting_sheet!$B$2),bulk_user_tonnages!E35))))))</f>
        <v>0</v>
      </c>
      <c r="E35" s="20">
        <f>IF($A35&gt;end_year_1,0,(IF(AND('DONNÉES '!$F$30=supporting_sheet!$D$23,'DONNÉES '!$F$33=supporting_sheet!$B$3),(bulk_tonnages!F35),(IF(AND('DONNÉES '!$F$30=supporting_sheet!$D$24),(Residential_tonnages!G35+ICI_tonnages!G35+'C&amp;D_tonnages'!G35),IF(AND('DONNÉES '!$F$30=supporting_sheet!$D$23,'DONNÉES '!$F$33=supporting_sheet!$B$2),bulk_user_tonnages!F35))))))</f>
        <v>0</v>
      </c>
      <c r="F35" s="20">
        <f>IF($A35&gt;end_year_1,0,(IF(AND('DONNÉES '!$F$30=supporting_sheet!$D$23,'DONNÉES '!$F$33=supporting_sheet!$B$3),(bulk_tonnages!G35),(IF(AND('DONNÉES '!$F$30=supporting_sheet!$D$24),(Residential_tonnages!H35+ICI_tonnages!H35+'C&amp;D_tonnages'!H35),IF(AND('DONNÉES '!$F$30=supporting_sheet!$D$23,'DONNÉES '!$F$33=supporting_sheet!$B$2),bulk_user_tonnages!G35))))))</f>
        <v>0</v>
      </c>
      <c r="G35" s="20">
        <f>IF($A35&gt;end_year_1,0,(IF(AND('DONNÉES '!$F$30=supporting_sheet!$D$23,'DONNÉES '!$F$33=supporting_sheet!$B$3),(bulk_tonnages!H35),(IF(AND('DONNÉES '!$F$30=supporting_sheet!$D$24),(Residential_tonnages!I35+ICI_tonnages!I35+'C&amp;D_tonnages'!I35),IF(AND('DONNÉES '!$F$30=supporting_sheet!$D$23,'DONNÉES '!$F$33=supporting_sheet!$B$2),bulk_user_tonnages!H35))))))</f>
        <v>0</v>
      </c>
      <c r="H35" s="20">
        <f>IF($A35&gt;end_year_1,0,(IF(AND('DONNÉES '!$F$30=supporting_sheet!$D$23,'DONNÉES '!$F$33=supporting_sheet!$B$3),(bulk_tonnages!I35),(IF(AND('DONNÉES '!$F$30=supporting_sheet!$D$24),(Residential_tonnages!J35+ICI_tonnages!J35+'C&amp;D_tonnages'!J35),IF(AND('DONNÉES '!$F$30=supporting_sheet!$D$23,'DONNÉES '!$F$33=supporting_sheet!$B$2),bulk_user_tonnages!I35))))))</f>
        <v>0</v>
      </c>
      <c r="I35" s="20">
        <f>IF($A35&gt;end_year_1,0,(IF(AND('DONNÉES '!$F$30=supporting_sheet!$D$23,'DONNÉES '!$F$33=supporting_sheet!$B$3),(bulk_tonnages!J35),(IF(AND('DONNÉES '!$F$30=supporting_sheet!$D$24),(Residential_tonnages!K35+ICI_tonnages!K35+'C&amp;D_tonnages'!K35),IF(AND('DONNÉES '!$F$30=supporting_sheet!$D$23,'DONNÉES '!$F$33=supporting_sheet!$B$2),bulk_user_tonnages!J35))))))</f>
        <v>0</v>
      </c>
      <c r="J35" s="20">
        <f>IF($A35&gt;end_year_1,0,(IF(AND('DONNÉES '!$F$30=supporting_sheet!$D$23,'DONNÉES '!$F$33=supporting_sheet!$B$3),(bulk_tonnages!K35),(IF(AND('DONNÉES '!$F$30=supporting_sheet!$D$24),(Residential_tonnages!L35+ICI_tonnages!L35+'C&amp;D_tonnages'!L35),IF(AND('DONNÉES '!$F$30=supporting_sheet!$D$23,'DONNÉES '!$F$33=supporting_sheet!$B$2),bulk_user_tonnages!K35))))))</f>
        <v>0</v>
      </c>
      <c r="K35" s="20">
        <f>IF($A35&gt;end_year_1,0,(IF(AND('DONNÉES '!$F$30=supporting_sheet!$D$23,'DONNÉES '!$F$33=supporting_sheet!$B$3),(bulk_tonnages!L35),(IF(AND('DONNÉES '!$F$30=supporting_sheet!$D$24),(Residential_tonnages!M35+ICI_tonnages!M35+'C&amp;D_tonnages'!M35),IF(AND('DONNÉES '!$F$30=supporting_sheet!$D$23,'DONNÉES '!$F$33=supporting_sheet!$B$2),bulk_user_tonnages!L35))))))</f>
        <v>0</v>
      </c>
      <c r="L35" s="20">
        <f>IF($A35&gt;end_year_1,0,(IF(AND('DONNÉES '!$F$30=supporting_sheet!$D$23,'DONNÉES '!$F$33=supporting_sheet!$B$3),(bulk_tonnages!M35+'Soil and Dirt_tonnages'!E35),(IF(AND('DONNÉES '!$F$30=supporting_sheet!$D$24),(Residential_tonnages!N35+ICI_tonnages!N35+'C&amp;D_tonnages'!N35+'Soil and Dirt_tonnages'!E35),IF(AND('DONNÉES '!$F$30=supporting_sheet!$D$23,'DONNÉES '!$F$33=supporting_sheet!$B$2),'Soil and Dirt_tonnages'!E35))))))</f>
        <v>0</v>
      </c>
      <c r="M35" s="20">
        <f>IF($A35&gt;end_year_1,0,(IF(AND('DONNÉES '!$F$30=supporting_sheet!$D$23,'DONNÉES '!$F$33=supporting_sheet!$B$3),(bulk_tonnages!N35),(IF(AND('DONNÉES '!$F$30=supporting_sheet!$D$24),(Residential_tonnages!O35+ICI_tonnages!O35+'C&amp;D_tonnages'!O35),IF(AND('DONNÉES '!$F$30=supporting_sheet!$D$23,'DONNÉES '!$F$33=supporting_sheet!$B$2),bulk_user_tonnages!M35))))))</f>
        <v>0</v>
      </c>
      <c r="N35" s="20">
        <f>IF($A35&gt;end_year_1,0,(IF(AND('DONNÉES '!$F$30=supporting_sheet!$D$23,'DONNÉES '!$F$33=supporting_sheet!$B$3),(bulk_tonnages!O35),(IF(AND('DONNÉES '!$F$30=supporting_sheet!$D$24),(Residential_tonnages!P35+ICI_tonnages!P35+'C&amp;D_tonnages'!P35),IF(AND('DONNÉES '!$F$30=supporting_sheet!$D$23,'DONNÉES '!$F$33=supporting_sheet!$B$2),0))))))</f>
        <v>0</v>
      </c>
      <c r="O35" s="20">
        <f>IF($A35&gt;end_year_1,0,(IF(AND('DONNÉES '!$F$30=supporting_sheet!$D$23,'DONNÉES '!$F$33=supporting_sheet!$B$3),(bulk_tonnages!P35),(IF(AND('DONNÉES '!$F$30=supporting_sheet!$D$24),(Residential_tonnages!Q35+ICI_tonnages!Q35+'C&amp;D_tonnages'!Q35),IF(AND('DONNÉES '!$F$30=supporting_sheet!$D$23,'DONNÉES '!$F$33=supporting_sheet!$B$2),0))))))</f>
        <v>0</v>
      </c>
      <c r="P35" s="20">
        <f>IF($A35&gt;end_year_1,0,(IF(AND('DONNÉES '!$F$30=supporting_sheet!$D$23,'DONNÉES '!$F$33=supporting_sheet!$B$3),(bulk_tonnages!Q35),(IF(AND('DONNÉES '!$F$30=supporting_sheet!$D$24),(Residential_tonnages!R35+ICI_tonnages!R35+'C&amp;D_tonnages'!R35),IF(AND('DONNÉES '!$F$30=supporting_sheet!$D$23,'DONNÉES '!$F$33=supporting_sheet!$B$2),bulk_user_tonnages!N35))))))</f>
        <v>0</v>
      </c>
      <c r="Q35" s="20">
        <f>IF(A35&gt;end_year_1, 0, Sludge_tonnages!E35)</f>
        <v>0</v>
      </c>
      <c r="R35" s="37">
        <f t="shared" si="3"/>
        <v>0</v>
      </c>
      <c r="T35" s="36"/>
      <c r="U35" s="36"/>
      <c r="V35" s="36"/>
    </row>
    <row r="36" spans="1:22" x14ac:dyDescent="0.25">
      <c r="A36" s="1">
        <f t="shared" si="2"/>
        <v>34</v>
      </c>
      <c r="B36" s="1" t="str">
        <f t="shared" si="0"/>
        <v>AB</v>
      </c>
      <c r="C36" s="20">
        <f>IF($A36&gt;end_year_1,0,(IF(AND('DONNÉES '!$F$30=supporting_sheet!$D$23,'DONNÉES '!$F$33=supporting_sheet!$B$3),(bulk_tonnages!D36),(IF(AND('DONNÉES '!$F$30=supporting_sheet!$D$24),(Residential_tonnages!E36+ICI_tonnages!E36+'C&amp;D_tonnages'!E36),IF(AND('DONNÉES '!$F$30=supporting_sheet!$D$23,'DONNÉES '!$F$33=supporting_sheet!$B$2),bulk_user_tonnages!D36))))))</f>
        <v>0</v>
      </c>
      <c r="D36" s="20">
        <f>IF($A36&gt;end_year_1,0,(IF(AND('DONNÉES '!$F$30=supporting_sheet!$D$23,'DONNÉES '!$F$33=supporting_sheet!$B$3),(bulk_tonnages!E36),(IF(AND('DONNÉES '!$F$30=supporting_sheet!$D$24),(Residential_tonnages!F36+ICI_tonnages!F36+'C&amp;D_tonnages'!F36),IF(AND('DONNÉES '!$F$30=supporting_sheet!$D$23,'DONNÉES '!$F$33=supporting_sheet!$B$2),bulk_user_tonnages!E36))))))</f>
        <v>0</v>
      </c>
      <c r="E36" s="20">
        <f>IF($A36&gt;end_year_1,0,(IF(AND('DONNÉES '!$F$30=supporting_sheet!$D$23,'DONNÉES '!$F$33=supporting_sheet!$B$3),(bulk_tonnages!F36),(IF(AND('DONNÉES '!$F$30=supporting_sheet!$D$24),(Residential_tonnages!G36+ICI_tonnages!G36+'C&amp;D_tonnages'!G36),IF(AND('DONNÉES '!$F$30=supporting_sheet!$D$23,'DONNÉES '!$F$33=supporting_sheet!$B$2),bulk_user_tonnages!F36))))))</f>
        <v>0</v>
      </c>
      <c r="F36" s="20">
        <f>IF($A36&gt;end_year_1,0,(IF(AND('DONNÉES '!$F$30=supporting_sheet!$D$23,'DONNÉES '!$F$33=supporting_sheet!$B$3),(bulk_tonnages!G36),(IF(AND('DONNÉES '!$F$30=supporting_sheet!$D$24),(Residential_tonnages!H36+ICI_tonnages!H36+'C&amp;D_tonnages'!H36),IF(AND('DONNÉES '!$F$30=supporting_sheet!$D$23,'DONNÉES '!$F$33=supporting_sheet!$B$2),bulk_user_tonnages!G36))))))</f>
        <v>0</v>
      </c>
      <c r="G36" s="20">
        <f>IF($A36&gt;end_year_1,0,(IF(AND('DONNÉES '!$F$30=supporting_sheet!$D$23,'DONNÉES '!$F$33=supporting_sheet!$B$3),(bulk_tonnages!H36),(IF(AND('DONNÉES '!$F$30=supporting_sheet!$D$24),(Residential_tonnages!I36+ICI_tonnages!I36+'C&amp;D_tonnages'!I36),IF(AND('DONNÉES '!$F$30=supporting_sheet!$D$23,'DONNÉES '!$F$33=supporting_sheet!$B$2),bulk_user_tonnages!H36))))))</f>
        <v>0</v>
      </c>
      <c r="H36" s="20">
        <f>IF($A36&gt;end_year_1,0,(IF(AND('DONNÉES '!$F$30=supporting_sheet!$D$23,'DONNÉES '!$F$33=supporting_sheet!$B$3),(bulk_tonnages!I36),(IF(AND('DONNÉES '!$F$30=supporting_sheet!$D$24),(Residential_tonnages!J36+ICI_tonnages!J36+'C&amp;D_tonnages'!J36),IF(AND('DONNÉES '!$F$30=supporting_sheet!$D$23,'DONNÉES '!$F$33=supporting_sheet!$B$2),bulk_user_tonnages!I36))))))</f>
        <v>0</v>
      </c>
      <c r="I36" s="20">
        <f>IF($A36&gt;end_year_1,0,(IF(AND('DONNÉES '!$F$30=supporting_sheet!$D$23,'DONNÉES '!$F$33=supporting_sheet!$B$3),(bulk_tonnages!J36),(IF(AND('DONNÉES '!$F$30=supporting_sheet!$D$24),(Residential_tonnages!K36+ICI_tonnages!K36+'C&amp;D_tonnages'!K36),IF(AND('DONNÉES '!$F$30=supporting_sheet!$D$23,'DONNÉES '!$F$33=supporting_sheet!$B$2),bulk_user_tonnages!J36))))))</f>
        <v>0</v>
      </c>
      <c r="J36" s="20">
        <f>IF($A36&gt;end_year_1,0,(IF(AND('DONNÉES '!$F$30=supporting_sheet!$D$23,'DONNÉES '!$F$33=supporting_sheet!$B$3),(bulk_tonnages!K36),(IF(AND('DONNÉES '!$F$30=supporting_sheet!$D$24),(Residential_tonnages!L36+ICI_tonnages!L36+'C&amp;D_tonnages'!L36),IF(AND('DONNÉES '!$F$30=supporting_sheet!$D$23,'DONNÉES '!$F$33=supporting_sheet!$B$2),bulk_user_tonnages!K36))))))</f>
        <v>0</v>
      </c>
      <c r="K36" s="20">
        <f>IF($A36&gt;end_year_1,0,(IF(AND('DONNÉES '!$F$30=supporting_sheet!$D$23,'DONNÉES '!$F$33=supporting_sheet!$B$3),(bulk_tonnages!L36),(IF(AND('DONNÉES '!$F$30=supporting_sheet!$D$24),(Residential_tonnages!M36+ICI_tonnages!M36+'C&amp;D_tonnages'!M36),IF(AND('DONNÉES '!$F$30=supporting_sheet!$D$23,'DONNÉES '!$F$33=supporting_sheet!$B$2),bulk_user_tonnages!L36))))))</f>
        <v>0</v>
      </c>
      <c r="L36" s="20">
        <f>IF($A36&gt;end_year_1,0,(IF(AND('DONNÉES '!$F$30=supporting_sheet!$D$23,'DONNÉES '!$F$33=supporting_sheet!$B$3),(bulk_tonnages!M36+'Soil and Dirt_tonnages'!E36),(IF(AND('DONNÉES '!$F$30=supporting_sheet!$D$24),(Residential_tonnages!N36+ICI_tonnages!N36+'C&amp;D_tonnages'!N36+'Soil and Dirt_tonnages'!E36),IF(AND('DONNÉES '!$F$30=supporting_sheet!$D$23,'DONNÉES '!$F$33=supporting_sheet!$B$2),'Soil and Dirt_tonnages'!E36))))))</f>
        <v>0</v>
      </c>
      <c r="M36" s="20">
        <f>IF($A36&gt;end_year_1,0,(IF(AND('DONNÉES '!$F$30=supporting_sheet!$D$23,'DONNÉES '!$F$33=supporting_sheet!$B$3),(bulk_tonnages!N36),(IF(AND('DONNÉES '!$F$30=supporting_sheet!$D$24),(Residential_tonnages!O36+ICI_tonnages!O36+'C&amp;D_tonnages'!O36),IF(AND('DONNÉES '!$F$30=supporting_sheet!$D$23,'DONNÉES '!$F$33=supporting_sheet!$B$2),bulk_user_tonnages!M36))))))</f>
        <v>0</v>
      </c>
      <c r="N36" s="20">
        <f>IF($A36&gt;end_year_1,0,(IF(AND('DONNÉES '!$F$30=supporting_sheet!$D$23,'DONNÉES '!$F$33=supporting_sheet!$B$3),(bulk_tonnages!O36),(IF(AND('DONNÉES '!$F$30=supporting_sheet!$D$24),(Residential_tonnages!P36+ICI_tonnages!P36+'C&amp;D_tonnages'!P36),IF(AND('DONNÉES '!$F$30=supporting_sheet!$D$23,'DONNÉES '!$F$33=supporting_sheet!$B$2),0))))))</f>
        <v>0</v>
      </c>
      <c r="O36" s="20">
        <f>IF($A36&gt;end_year_1,0,(IF(AND('DONNÉES '!$F$30=supporting_sheet!$D$23,'DONNÉES '!$F$33=supporting_sheet!$B$3),(bulk_tonnages!P36),(IF(AND('DONNÉES '!$F$30=supporting_sheet!$D$24),(Residential_tonnages!Q36+ICI_tonnages!Q36+'C&amp;D_tonnages'!Q36),IF(AND('DONNÉES '!$F$30=supporting_sheet!$D$23,'DONNÉES '!$F$33=supporting_sheet!$B$2),0))))))</f>
        <v>0</v>
      </c>
      <c r="P36" s="20">
        <f>IF($A36&gt;end_year_1,0,(IF(AND('DONNÉES '!$F$30=supporting_sheet!$D$23,'DONNÉES '!$F$33=supporting_sheet!$B$3),(bulk_tonnages!Q36),(IF(AND('DONNÉES '!$F$30=supporting_sheet!$D$24),(Residential_tonnages!R36+ICI_tonnages!R36+'C&amp;D_tonnages'!R36),IF(AND('DONNÉES '!$F$30=supporting_sheet!$D$23,'DONNÉES '!$F$33=supporting_sheet!$B$2),bulk_user_tonnages!N36))))))</f>
        <v>0</v>
      </c>
      <c r="Q36" s="20">
        <f>IF(A36&gt;end_year_1, 0, Sludge_tonnages!E36)</f>
        <v>0</v>
      </c>
      <c r="R36" s="37">
        <f t="shared" si="3"/>
        <v>0</v>
      </c>
      <c r="T36" s="36"/>
      <c r="U36" s="36"/>
      <c r="V36" s="36"/>
    </row>
    <row r="37" spans="1:22" x14ac:dyDescent="0.25">
      <c r="A37" s="1">
        <f t="shared" si="2"/>
        <v>35</v>
      </c>
      <c r="B37" s="1" t="str">
        <f t="shared" si="0"/>
        <v>AB</v>
      </c>
      <c r="C37" s="20">
        <f>IF($A37&gt;end_year_1,0,(IF(AND('DONNÉES '!$F$30=supporting_sheet!$D$23,'DONNÉES '!$F$33=supporting_sheet!$B$3),(bulk_tonnages!D37),(IF(AND('DONNÉES '!$F$30=supporting_sheet!$D$24),(Residential_tonnages!E37+ICI_tonnages!E37+'C&amp;D_tonnages'!E37),IF(AND('DONNÉES '!$F$30=supporting_sheet!$D$23,'DONNÉES '!$F$33=supporting_sheet!$B$2),bulk_user_tonnages!D37))))))</f>
        <v>0</v>
      </c>
      <c r="D37" s="20">
        <f>IF($A37&gt;end_year_1,0,(IF(AND('DONNÉES '!$F$30=supporting_sheet!$D$23,'DONNÉES '!$F$33=supporting_sheet!$B$3),(bulk_tonnages!E37),(IF(AND('DONNÉES '!$F$30=supporting_sheet!$D$24),(Residential_tonnages!F37+ICI_tonnages!F37+'C&amp;D_tonnages'!F37),IF(AND('DONNÉES '!$F$30=supporting_sheet!$D$23,'DONNÉES '!$F$33=supporting_sheet!$B$2),bulk_user_tonnages!E37))))))</f>
        <v>0</v>
      </c>
      <c r="E37" s="20">
        <f>IF($A37&gt;end_year_1,0,(IF(AND('DONNÉES '!$F$30=supporting_sheet!$D$23,'DONNÉES '!$F$33=supporting_sheet!$B$3),(bulk_tonnages!F37),(IF(AND('DONNÉES '!$F$30=supporting_sheet!$D$24),(Residential_tonnages!G37+ICI_tonnages!G37+'C&amp;D_tonnages'!G37),IF(AND('DONNÉES '!$F$30=supporting_sheet!$D$23,'DONNÉES '!$F$33=supporting_sheet!$B$2),bulk_user_tonnages!F37))))))</f>
        <v>0</v>
      </c>
      <c r="F37" s="20">
        <f>IF($A37&gt;end_year_1,0,(IF(AND('DONNÉES '!$F$30=supporting_sheet!$D$23,'DONNÉES '!$F$33=supporting_sheet!$B$3),(bulk_tonnages!G37),(IF(AND('DONNÉES '!$F$30=supporting_sheet!$D$24),(Residential_tonnages!H37+ICI_tonnages!H37+'C&amp;D_tonnages'!H37),IF(AND('DONNÉES '!$F$30=supporting_sheet!$D$23,'DONNÉES '!$F$33=supporting_sheet!$B$2),bulk_user_tonnages!G37))))))</f>
        <v>0</v>
      </c>
      <c r="G37" s="20">
        <f>IF($A37&gt;end_year_1,0,(IF(AND('DONNÉES '!$F$30=supporting_sheet!$D$23,'DONNÉES '!$F$33=supporting_sheet!$B$3),(bulk_tonnages!H37),(IF(AND('DONNÉES '!$F$30=supporting_sheet!$D$24),(Residential_tonnages!I37+ICI_tonnages!I37+'C&amp;D_tonnages'!I37),IF(AND('DONNÉES '!$F$30=supporting_sheet!$D$23,'DONNÉES '!$F$33=supporting_sheet!$B$2),bulk_user_tonnages!H37))))))</f>
        <v>0</v>
      </c>
      <c r="H37" s="20">
        <f>IF($A37&gt;end_year_1,0,(IF(AND('DONNÉES '!$F$30=supporting_sheet!$D$23,'DONNÉES '!$F$33=supporting_sheet!$B$3),(bulk_tonnages!I37),(IF(AND('DONNÉES '!$F$30=supporting_sheet!$D$24),(Residential_tonnages!J37+ICI_tonnages!J37+'C&amp;D_tonnages'!J37),IF(AND('DONNÉES '!$F$30=supporting_sheet!$D$23,'DONNÉES '!$F$33=supporting_sheet!$B$2),bulk_user_tonnages!I37))))))</f>
        <v>0</v>
      </c>
      <c r="I37" s="20">
        <f>IF($A37&gt;end_year_1,0,(IF(AND('DONNÉES '!$F$30=supporting_sheet!$D$23,'DONNÉES '!$F$33=supporting_sheet!$B$3),(bulk_tonnages!J37),(IF(AND('DONNÉES '!$F$30=supporting_sheet!$D$24),(Residential_tonnages!K37+ICI_tonnages!K37+'C&amp;D_tonnages'!K37),IF(AND('DONNÉES '!$F$30=supporting_sheet!$D$23,'DONNÉES '!$F$33=supporting_sheet!$B$2),bulk_user_tonnages!J37))))))</f>
        <v>0</v>
      </c>
      <c r="J37" s="20">
        <f>IF($A37&gt;end_year_1,0,(IF(AND('DONNÉES '!$F$30=supporting_sheet!$D$23,'DONNÉES '!$F$33=supporting_sheet!$B$3),(bulk_tonnages!K37),(IF(AND('DONNÉES '!$F$30=supporting_sheet!$D$24),(Residential_tonnages!L37+ICI_tonnages!L37+'C&amp;D_tonnages'!L37),IF(AND('DONNÉES '!$F$30=supporting_sheet!$D$23,'DONNÉES '!$F$33=supporting_sheet!$B$2),bulk_user_tonnages!K37))))))</f>
        <v>0</v>
      </c>
      <c r="K37" s="20">
        <f>IF($A37&gt;end_year_1,0,(IF(AND('DONNÉES '!$F$30=supporting_sheet!$D$23,'DONNÉES '!$F$33=supporting_sheet!$B$3),(bulk_tonnages!L37),(IF(AND('DONNÉES '!$F$30=supporting_sheet!$D$24),(Residential_tonnages!M37+ICI_tonnages!M37+'C&amp;D_tonnages'!M37),IF(AND('DONNÉES '!$F$30=supporting_sheet!$D$23,'DONNÉES '!$F$33=supporting_sheet!$B$2),bulk_user_tonnages!L37))))))</f>
        <v>0</v>
      </c>
      <c r="L37" s="20">
        <f>IF($A37&gt;end_year_1,0,(IF(AND('DONNÉES '!$F$30=supporting_sheet!$D$23,'DONNÉES '!$F$33=supporting_sheet!$B$3),(bulk_tonnages!M37+'Soil and Dirt_tonnages'!E37),(IF(AND('DONNÉES '!$F$30=supporting_sheet!$D$24),(Residential_tonnages!N37+ICI_tonnages!N37+'C&amp;D_tonnages'!N37+'Soil and Dirt_tonnages'!E37),IF(AND('DONNÉES '!$F$30=supporting_sheet!$D$23,'DONNÉES '!$F$33=supporting_sheet!$B$2),'Soil and Dirt_tonnages'!E37))))))</f>
        <v>0</v>
      </c>
      <c r="M37" s="20">
        <f>IF($A37&gt;end_year_1,0,(IF(AND('DONNÉES '!$F$30=supporting_sheet!$D$23,'DONNÉES '!$F$33=supporting_sheet!$B$3),(bulk_tonnages!N37),(IF(AND('DONNÉES '!$F$30=supporting_sheet!$D$24),(Residential_tonnages!O37+ICI_tonnages!O37+'C&amp;D_tonnages'!O37),IF(AND('DONNÉES '!$F$30=supporting_sheet!$D$23,'DONNÉES '!$F$33=supporting_sheet!$B$2),bulk_user_tonnages!M37))))))</f>
        <v>0</v>
      </c>
      <c r="N37" s="20">
        <f>IF($A37&gt;end_year_1,0,(IF(AND('DONNÉES '!$F$30=supporting_sheet!$D$23,'DONNÉES '!$F$33=supporting_sheet!$B$3),(bulk_tonnages!O37),(IF(AND('DONNÉES '!$F$30=supporting_sheet!$D$24),(Residential_tonnages!P37+ICI_tonnages!P37+'C&amp;D_tonnages'!P37),IF(AND('DONNÉES '!$F$30=supporting_sheet!$D$23,'DONNÉES '!$F$33=supporting_sheet!$B$2),0))))))</f>
        <v>0</v>
      </c>
      <c r="O37" s="20">
        <f>IF($A37&gt;end_year_1,0,(IF(AND('DONNÉES '!$F$30=supporting_sheet!$D$23,'DONNÉES '!$F$33=supporting_sheet!$B$3),(bulk_tonnages!P37),(IF(AND('DONNÉES '!$F$30=supporting_sheet!$D$24),(Residential_tonnages!Q37+ICI_tonnages!Q37+'C&amp;D_tonnages'!Q37),IF(AND('DONNÉES '!$F$30=supporting_sheet!$D$23,'DONNÉES '!$F$33=supporting_sheet!$B$2),0))))))</f>
        <v>0</v>
      </c>
      <c r="P37" s="20">
        <f>IF($A37&gt;end_year_1,0,(IF(AND('DONNÉES '!$F$30=supporting_sheet!$D$23,'DONNÉES '!$F$33=supporting_sheet!$B$3),(bulk_tonnages!Q37),(IF(AND('DONNÉES '!$F$30=supporting_sheet!$D$24),(Residential_tonnages!R37+ICI_tonnages!R37+'C&amp;D_tonnages'!R37),IF(AND('DONNÉES '!$F$30=supporting_sheet!$D$23,'DONNÉES '!$F$33=supporting_sheet!$B$2),bulk_user_tonnages!N37))))))</f>
        <v>0</v>
      </c>
      <c r="Q37" s="20">
        <f>IF(A37&gt;end_year_1, 0, Sludge_tonnages!E37)</f>
        <v>0</v>
      </c>
      <c r="R37" s="37">
        <f t="shared" si="3"/>
        <v>0</v>
      </c>
      <c r="T37" s="36"/>
      <c r="U37" s="36"/>
      <c r="V37" s="36"/>
    </row>
    <row r="38" spans="1:22" x14ac:dyDescent="0.25">
      <c r="A38" s="1">
        <f t="shared" si="2"/>
        <v>36</v>
      </c>
      <c r="B38" s="1" t="str">
        <f t="shared" si="0"/>
        <v>AB</v>
      </c>
      <c r="C38" s="20">
        <f>IF($A38&gt;end_year_1,0,(IF(AND('DONNÉES '!$F$30=supporting_sheet!$D$23,'DONNÉES '!$F$33=supporting_sheet!$B$3),(bulk_tonnages!D38),(IF(AND('DONNÉES '!$F$30=supporting_sheet!$D$24),(Residential_tonnages!E38+ICI_tonnages!E38+'C&amp;D_tonnages'!E38),IF(AND('DONNÉES '!$F$30=supporting_sheet!$D$23,'DONNÉES '!$F$33=supporting_sheet!$B$2),bulk_user_tonnages!D38))))))</f>
        <v>0</v>
      </c>
      <c r="D38" s="20">
        <f>IF($A38&gt;end_year_1,0,(IF(AND('DONNÉES '!$F$30=supporting_sheet!$D$23,'DONNÉES '!$F$33=supporting_sheet!$B$3),(bulk_tonnages!E38),(IF(AND('DONNÉES '!$F$30=supporting_sheet!$D$24),(Residential_tonnages!F38+ICI_tonnages!F38+'C&amp;D_tonnages'!F38),IF(AND('DONNÉES '!$F$30=supporting_sheet!$D$23,'DONNÉES '!$F$33=supporting_sheet!$B$2),bulk_user_tonnages!E38))))))</f>
        <v>0</v>
      </c>
      <c r="E38" s="20">
        <f>IF($A38&gt;end_year_1,0,(IF(AND('DONNÉES '!$F$30=supporting_sheet!$D$23,'DONNÉES '!$F$33=supporting_sheet!$B$3),(bulk_tonnages!F38),(IF(AND('DONNÉES '!$F$30=supporting_sheet!$D$24),(Residential_tonnages!G38+ICI_tonnages!G38+'C&amp;D_tonnages'!G38),IF(AND('DONNÉES '!$F$30=supporting_sheet!$D$23,'DONNÉES '!$F$33=supporting_sheet!$B$2),bulk_user_tonnages!F38))))))</f>
        <v>0</v>
      </c>
      <c r="F38" s="20">
        <f>IF($A38&gt;end_year_1,0,(IF(AND('DONNÉES '!$F$30=supporting_sheet!$D$23,'DONNÉES '!$F$33=supporting_sheet!$B$3),(bulk_tonnages!G38),(IF(AND('DONNÉES '!$F$30=supporting_sheet!$D$24),(Residential_tonnages!H38+ICI_tonnages!H38+'C&amp;D_tonnages'!H38),IF(AND('DONNÉES '!$F$30=supporting_sheet!$D$23,'DONNÉES '!$F$33=supporting_sheet!$B$2),bulk_user_tonnages!G38))))))</f>
        <v>0</v>
      </c>
      <c r="G38" s="20">
        <f>IF($A38&gt;end_year_1,0,(IF(AND('DONNÉES '!$F$30=supporting_sheet!$D$23,'DONNÉES '!$F$33=supporting_sheet!$B$3),(bulk_tonnages!H38),(IF(AND('DONNÉES '!$F$30=supporting_sheet!$D$24),(Residential_tonnages!I38+ICI_tonnages!I38+'C&amp;D_tonnages'!I38),IF(AND('DONNÉES '!$F$30=supporting_sheet!$D$23,'DONNÉES '!$F$33=supporting_sheet!$B$2),bulk_user_tonnages!H38))))))</f>
        <v>0</v>
      </c>
      <c r="H38" s="20">
        <f>IF($A38&gt;end_year_1,0,(IF(AND('DONNÉES '!$F$30=supporting_sheet!$D$23,'DONNÉES '!$F$33=supporting_sheet!$B$3),(bulk_tonnages!I38),(IF(AND('DONNÉES '!$F$30=supporting_sheet!$D$24),(Residential_tonnages!J38+ICI_tonnages!J38+'C&amp;D_tonnages'!J38),IF(AND('DONNÉES '!$F$30=supporting_sheet!$D$23,'DONNÉES '!$F$33=supporting_sheet!$B$2),bulk_user_tonnages!I38))))))</f>
        <v>0</v>
      </c>
      <c r="I38" s="20">
        <f>IF($A38&gt;end_year_1,0,(IF(AND('DONNÉES '!$F$30=supporting_sheet!$D$23,'DONNÉES '!$F$33=supporting_sheet!$B$3),(bulk_tonnages!J38),(IF(AND('DONNÉES '!$F$30=supporting_sheet!$D$24),(Residential_tonnages!K38+ICI_tonnages!K38+'C&amp;D_tonnages'!K38),IF(AND('DONNÉES '!$F$30=supporting_sheet!$D$23,'DONNÉES '!$F$33=supporting_sheet!$B$2),bulk_user_tonnages!J38))))))</f>
        <v>0</v>
      </c>
      <c r="J38" s="20">
        <f>IF($A38&gt;end_year_1,0,(IF(AND('DONNÉES '!$F$30=supporting_sheet!$D$23,'DONNÉES '!$F$33=supporting_sheet!$B$3),(bulk_tonnages!K38),(IF(AND('DONNÉES '!$F$30=supporting_sheet!$D$24),(Residential_tonnages!L38+ICI_tonnages!L38+'C&amp;D_tonnages'!L38),IF(AND('DONNÉES '!$F$30=supporting_sheet!$D$23,'DONNÉES '!$F$33=supporting_sheet!$B$2),bulk_user_tonnages!K38))))))</f>
        <v>0</v>
      </c>
      <c r="K38" s="20">
        <f>IF($A38&gt;end_year_1,0,(IF(AND('DONNÉES '!$F$30=supporting_sheet!$D$23,'DONNÉES '!$F$33=supporting_sheet!$B$3),(bulk_tonnages!L38),(IF(AND('DONNÉES '!$F$30=supporting_sheet!$D$24),(Residential_tonnages!M38+ICI_tonnages!M38+'C&amp;D_tonnages'!M38),IF(AND('DONNÉES '!$F$30=supporting_sheet!$D$23,'DONNÉES '!$F$33=supporting_sheet!$B$2),bulk_user_tonnages!L38))))))</f>
        <v>0</v>
      </c>
      <c r="L38" s="20">
        <f>IF($A38&gt;end_year_1,0,(IF(AND('DONNÉES '!$F$30=supporting_sheet!$D$23,'DONNÉES '!$F$33=supporting_sheet!$B$3),(bulk_tonnages!M38+'Soil and Dirt_tonnages'!E38),(IF(AND('DONNÉES '!$F$30=supporting_sheet!$D$24),(Residential_tonnages!N38+ICI_tonnages!N38+'C&amp;D_tonnages'!N38+'Soil and Dirt_tonnages'!E38),IF(AND('DONNÉES '!$F$30=supporting_sheet!$D$23,'DONNÉES '!$F$33=supporting_sheet!$B$2),'Soil and Dirt_tonnages'!E38))))))</f>
        <v>0</v>
      </c>
      <c r="M38" s="20">
        <f>IF($A38&gt;end_year_1,0,(IF(AND('DONNÉES '!$F$30=supporting_sheet!$D$23,'DONNÉES '!$F$33=supporting_sheet!$B$3),(bulk_tonnages!N38),(IF(AND('DONNÉES '!$F$30=supporting_sheet!$D$24),(Residential_tonnages!O38+ICI_tonnages!O38+'C&amp;D_tonnages'!O38),IF(AND('DONNÉES '!$F$30=supporting_sheet!$D$23,'DONNÉES '!$F$33=supporting_sheet!$B$2),bulk_user_tonnages!M38))))))</f>
        <v>0</v>
      </c>
      <c r="N38" s="20">
        <f>IF($A38&gt;end_year_1,0,(IF(AND('DONNÉES '!$F$30=supporting_sheet!$D$23,'DONNÉES '!$F$33=supporting_sheet!$B$3),(bulk_tonnages!O38),(IF(AND('DONNÉES '!$F$30=supporting_sheet!$D$24),(Residential_tonnages!P38+ICI_tonnages!P38+'C&amp;D_tonnages'!P38),IF(AND('DONNÉES '!$F$30=supporting_sheet!$D$23,'DONNÉES '!$F$33=supporting_sheet!$B$2),0))))))</f>
        <v>0</v>
      </c>
      <c r="O38" s="20">
        <f>IF($A38&gt;end_year_1,0,(IF(AND('DONNÉES '!$F$30=supporting_sheet!$D$23,'DONNÉES '!$F$33=supporting_sheet!$B$3),(bulk_tonnages!P38),(IF(AND('DONNÉES '!$F$30=supporting_sheet!$D$24),(Residential_tonnages!Q38+ICI_tonnages!Q38+'C&amp;D_tonnages'!Q38),IF(AND('DONNÉES '!$F$30=supporting_sheet!$D$23,'DONNÉES '!$F$33=supporting_sheet!$B$2),0))))))</f>
        <v>0</v>
      </c>
      <c r="P38" s="20">
        <f>IF($A38&gt;end_year_1,0,(IF(AND('DONNÉES '!$F$30=supporting_sheet!$D$23,'DONNÉES '!$F$33=supporting_sheet!$B$3),(bulk_tonnages!Q38),(IF(AND('DONNÉES '!$F$30=supporting_sheet!$D$24),(Residential_tonnages!R38+ICI_tonnages!R38+'C&amp;D_tonnages'!R38),IF(AND('DONNÉES '!$F$30=supporting_sheet!$D$23,'DONNÉES '!$F$33=supporting_sheet!$B$2),bulk_user_tonnages!N38))))))</f>
        <v>0</v>
      </c>
      <c r="Q38" s="20">
        <f>IF(A38&gt;end_year_1, 0, Sludge_tonnages!E38)</f>
        <v>0</v>
      </c>
      <c r="R38" s="37">
        <f t="shared" si="3"/>
        <v>0</v>
      </c>
      <c r="T38" s="36"/>
      <c r="U38" s="36"/>
      <c r="V38" s="36"/>
    </row>
    <row r="39" spans="1:22" x14ac:dyDescent="0.25">
      <c r="A39" s="1">
        <f t="shared" si="2"/>
        <v>37</v>
      </c>
      <c r="B39" s="1" t="str">
        <f t="shared" si="0"/>
        <v>AB</v>
      </c>
      <c r="C39" s="20">
        <f>IF($A39&gt;end_year_1,0,(IF(AND('DONNÉES '!$F$30=supporting_sheet!$D$23,'DONNÉES '!$F$33=supporting_sheet!$B$3),(bulk_tonnages!D39),(IF(AND('DONNÉES '!$F$30=supporting_sheet!$D$24),(Residential_tonnages!E39+ICI_tonnages!E39+'C&amp;D_tonnages'!E39),IF(AND('DONNÉES '!$F$30=supporting_sheet!$D$23,'DONNÉES '!$F$33=supporting_sheet!$B$2),bulk_user_tonnages!D39))))))</f>
        <v>0</v>
      </c>
      <c r="D39" s="20">
        <f>IF($A39&gt;end_year_1,0,(IF(AND('DONNÉES '!$F$30=supporting_sheet!$D$23,'DONNÉES '!$F$33=supporting_sheet!$B$3),(bulk_tonnages!E39),(IF(AND('DONNÉES '!$F$30=supporting_sheet!$D$24),(Residential_tonnages!F39+ICI_tonnages!F39+'C&amp;D_tonnages'!F39),IF(AND('DONNÉES '!$F$30=supporting_sheet!$D$23,'DONNÉES '!$F$33=supporting_sheet!$B$2),bulk_user_tonnages!E39))))))</f>
        <v>0</v>
      </c>
      <c r="E39" s="20">
        <f>IF($A39&gt;end_year_1,0,(IF(AND('DONNÉES '!$F$30=supporting_sheet!$D$23,'DONNÉES '!$F$33=supporting_sheet!$B$3),(bulk_tonnages!F39),(IF(AND('DONNÉES '!$F$30=supporting_sheet!$D$24),(Residential_tonnages!G39+ICI_tonnages!G39+'C&amp;D_tonnages'!G39),IF(AND('DONNÉES '!$F$30=supporting_sheet!$D$23,'DONNÉES '!$F$33=supporting_sheet!$B$2),bulk_user_tonnages!F39))))))</f>
        <v>0</v>
      </c>
      <c r="F39" s="20">
        <f>IF($A39&gt;end_year_1,0,(IF(AND('DONNÉES '!$F$30=supporting_sheet!$D$23,'DONNÉES '!$F$33=supporting_sheet!$B$3),(bulk_tonnages!G39),(IF(AND('DONNÉES '!$F$30=supporting_sheet!$D$24),(Residential_tonnages!H39+ICI_tonnages!H39+'C&amp;D_tonnages'!H39),IF(AND('DONNÉES '!$F$30=supporting_sheet!$D$23,'DONNÉES '!$F$33=supporting_sheet!$B$2),bulk_user_tonnages!G39))))))</f>
        <v>0</v>
      </c>
      <c r="G39" s="20">
        <f>IF($A39&gt;end_year_1,0,(IF(AND('DONNÉES '!$F$30=supporting_sheet!$D$23,'DONNÉES '!$F$33=supporting_sheet!$B$3),(bulk_tonnages!H39),(IF(AND('DONNÉES '!$F$30=supporting_sheet!$D$24),(Residential_tonnages!I39+ICI_tonnages!I39+'C&amp;D_tonnages'!I39),IF(AND('DONNÉES '!$F$30=supporting_sheet!$D$23,'DONNÉES '!$F$33=supporting_sheet!$B$2),bulk_user_tonnages!H39))))))</f>
        <v>0</v>
      </c>
      <c r="H39" s="20">
        <f>IF($A39&gt;end_year_1,0,(IF(AND('DONNÉES '!$F$30=supporting_sheet!$D$23,'DONNÉES '!$F$33=supporting_sheet!$B$3),(bulk_tonnages!I39),(IF(AND('DONNÉES '!$F$30=supporting_sheet!$D$24),(Residential_tonnages!J39+ICI_tonnages!J39+'C&amp;D_tonnages'!J39),IF(AND('DONNÉES '!$F$30=supporting_sheet!$D$23,'DONNÉES '!$F$33=supporting_sheet!$B$2),bulk_user_tonnages!I39))))))</f>
        <v>0</v>
      </c>
      <c r="I39" s="20">
        <f>IF($A39&gt;end_year_1,0,(IF(AND('DONNÉES '!$F$30=supporting_sheet!$D$23,'DONNÉES '!$F$33=supporting_sheet!$B$3),(bulk_tonnages!J39),(IF(AND('DONNÉES '!$F$30=supporting_sheet!$D$24),(Residential_tonnages!K39+ICI_tonnages!K39+'C&amp;D_tonnages'!K39),IF(AND('DONNÉES '!$F$30=supporting_sheet!$D$23,'DONNÉES '!$F$33=supporting_sheet!$B$2),bulk_user_tonnages!J39))))))</f>
        <v>0</v>
      </c>
      <c r="J39" s="20">
        <f>IF($A39&gt;end_year_1,0,(IF(AND('DONNÉES '!$F$30=supporting_sheet!$D$23,'DONNÉES '!$F$33=supporting_sheet!$B$3),(bulk_tonnages!K39),(IF(AND('DONNÉES '!$F$30=supporting_sheet!$D$24),(Residential_tonnages!L39+ICI_tonnages!L39+'C&amp;D_tonnages'!L39),IF(AND('DONNÉES '!$F$30=supporting_sheet!$D$23,'DONNÉES '!$F$33=supporting_sheet!$B$2),bulk_user_tonnages!K39))))))</f>
        <v>0</v>
      </c>
      <c r="K39" s="20">
        <f>IF($A39&gt;end_year_1,0,(IF(AND('DONNÉES '!$F$30=supporting_sheet!$D$23,'DONNÉES '!$F$33=supporting_sheet!$B$3),(bulk_tonnages!L39),(IF(AND('DONNÉES '!$F$30=supporting_sheet!$D$24),(Residential_tonnages!M39+ICI_tonnages!M39+'C&amp;D_tonnages'!M39),IF(AND('DONNÉES '!$F$30=supporting_sheet!$D$23,'DONNÉES '!$F$33=supporting_sheet!$B$2),bulk_user_tonnages!L39))))))</f>
        <v>0</v>
      </c>
      <c r="L39" s="20">
        <f>IF($A39&gt;end_year_1,0,(IF(AND('DONNÉES '!$F$30=supporting_sheet!$D$23,'DONNÉES '!$F$33=supporting_sheet!$B$3),(bulk_tonnages!M39+'Soil and Dirt_tonnages'!E39),(IF(AND('DONNÉES '!$F$30=supporting_sheet!$D$24),(Residential_tonnages!N39+ICI_tonnages!N39+'C&amp;D_tonnages'!N39+'Soil and Dirt_tonnages'!E39),IF(AND('DONNÉES '!$F$30=supporting_sheet!$D$23,'DONNÉES '!$F$33=supporting_sheet!$B$2),'Soil and Dirt_tonnages'!E39))))))</f>
        <v>0</v>
      </c>
      <c r="M39" s="20">
        <f>IF($A39&gt;end_year_1,0,(IF(AND('DONNÉES '!$F$30=supporting_sheet!$D$23,'DONNÉES '!$F$33=supporting_sheet!$B$3),(bulk_tonnages!N39),(IF(AND('DONNÉES '!$F$30=supporting_sheet!$D$24),(Residential_tonnages!O39+ICI_tonnages!O39+'C&amp;D_tonnages'!O39),IF(AND('DONNÉES '!$F$30=supporting_sheet!$D$23,'DONNÉES '!$F$33=supporting_sheet!$B$2),bulk_user_tonnages!M39))))))</f>
        <v>0</v>
      </c>
      <c r="N39" s="20">
        <f>IF($A39&gt;end_year_1,0,(IF(AND('DONNÉES '!$F$30=supporting_sheet!$D$23,'DONNÉES '!$F$33=supporting_sheet!$B$3),(bulk_tonnages!O39),(IF(AND('DONNÉES '!$F$30=supporting_sheet!$D$24),(Residential_tonnages!P39+ICI_tonnages!P39+'C&amp;D_tonnages'!P39),IF(AND('DONNÉES '!$F$30=supporting_sheet!$D$23,'DONNÉES '!$F$33=supporting_sheet!$B$2),0))))))</f>
        <v>0</v>
      </c>
      <c r="O39" s="20">
        <f>IF($A39&gt;end_year_1,0,(IF(AND('DONNÉES '!$F$30=supporting_sheet!$D$23,'DONNÉES '!$F$33=supporting_sheet!$B$3),(bulk_tonnages!P39),(IF(AND('DONNÉES '!$F$30=supporting_sheet!$D$24),(Residential_tonnages!Q39+ICI_tonnages!Q39+'C&amp;D_tonnages'!Q39),IF(AND('DONNÉES '!$F$30=supporting_sheet!$D$23,'DONNÉES '!$F$33=supporting_sheet!$B$2),0))))))</f>
        <v>0</v>
      </c>
      <c r="P39" s="20">
        <f>IF($A39&gt;end_year_1,0,(IF(AND('DONNÉES '!$F$30=supporting_sheet!$D$23,'DONNÉES '!$F$33=supporting_sheet!$B$3),(bulk_tonnages!Q39),(IF(AND('DONNÉES '!$F$30=supporting_sheet!$D$24),(Residential_tonnages!R39+ICI_tonnages!R39+'C&amp;D_tonnages'!R39),IF(AND('DONNÉES '!$F$30=supporting_sheet!$D$23,'DONNÉES '!$F$33=supporting_sheet!$B$2),bulk_user_tonnages!N39))))))</f>
        <v>0</v>
      </c>
      <c r="Q39" s="20">
        <f>IF(A39&gt;end_year_1, 0, Sludge_tonnages!E39)</f>
        <v>0</v>
      </c>
      <c r="R39" s="37">
        <f t="shared" si="3"/>
        <v>0</v>
      </c>
      <c r="T39" s="36"/>
      <c r="U39" s="36"/>
      <c r="V39" s="36"/>
    </row>
    <row r="40" spans="1:22" x14ac:dyDescent="0.25">
      <c r="A40" s="1">
        <f t="shared" si="2"/>
        <v>38</v>
      </c>
      <c r="B40" s="1" t="str">
        <f t="shared" si="0"/>
        <v>AB</v>
      </c>
      <c r="C40" s="20">
        <f>IF($A40&gt;end_year_1,0,(IF(AND('DONNÉES '!$F$30=supporting_sheet!$D$23,'DONNÉES '!$F$33=supporting_sheet!$B$3),(bulk_tonnages!D40),(IF(AND('DONNÉES '!$F$30=supporting_sheet!$D$24),(Residential_tonnages!E40+ICI_tonnages!E40+'C&amp;D_tonnages'!E40),IF(AND('DONNÉES '!$F$30=supporting_sheet!$D$23,'DONNÉES '!$F$33=supporting_sheet!$B$2),bulk_user_tonnages!D40))))))</f>
        <v>0</v>
      </c>
      <c r="D40" s="20">
        <f>IF($A40&gt;end_year_1,0,(IF(AND('DONNÉES '!$F$30=supporting_sheet!$D$23,'DONNÉES '!$F$33=supporting_sheet!$B$3),(bulk_tonnages!E40),(IF(AND('DONNÉES '!$F$30=supporting_sheet!$D$24),(Residential_tonnages!F40+ICI_tonnages!F40+'C&amp;D_tonnages'!F40),IF(AND('DONNÉES '!$F$30=supporting_sheet!$D$23,'DONNÉES '!$F$33=supporting_sheet!$B$2),bulk_user_tonnages!E40))))))</f>
        <v>0</v>
      </c>
      <c r="E40" s="20">
        <f>IF($A40&gt;end_year_1,0,(IF(AND('DONNÉES '!$F$30=supporting_sheet!$D$23,'DONNÉES '!$F$33=supporting_sheet!$B$3),(bulk_tonnages!F40),(IF(AND('DONNÉES '!$F$30=supporting_sheet!$D$24),(Residential_tonnages!G40+ICI_tonnages!G40+'C&amp;D_tonnages'!G40),IF(AND('DONNÉES '!$F$30=supporting_sheet!$D$23,'DONNÉES '!$F$33=supporting_sheet!$B$2),bulk_user_tonnages!F40))))))</f>
        <v>0</v>
      </c>
      <c r="F40" s="20">
        <f>IF($A40&gt;end_year_1,0,(IF(AND('DONNÉES '!$F$30=supporting_sheet!$D$23,'DONNÉES '!$F$33=supporting_sheet!$B$3),(bulk_tonnages!G40),(IF(AND('DONNÉES '!$F$30=supporting_sheet!$D$24),(Residential_tonnages!H40+ICI_tonnages!H40+'C&amp;D_tonnages'!H40),IF(AND('DONNÉES '!$F$30=supporting_sheet!$D$23,'DONNÉES '!$F$33=supporting_sheet!$B$2),bulk_user_tonnages!G40))))))</f>
        <v>0</v>
      </c>
      <c r="G40" s="20">
        <f>IF($A40&gt;end_year_1,0,(IF(AND('DONNÉES '!$F$30=supporting_sheet!$D$23,'DONNÉES '!$F$33=supporting_sheet!$B$3),(bulk_tonnages!H40),(IF(AND('DONNÉES '!$F$30=supporting_sheet!$D$24),(Residential_tonnages!I40+ICI_tonnages!I40+'C&amp;D_tonnages'!I40),IF(AND('DONNÉES '!$F$30=supporting_sheet!$D$23,'DONNÉES '!$F$33=supporting_sheet!$B$2),bulk_user_tonnages!H40))))))</f>
        <v>0</v>
      </c>
      <c r="H40" s="20">
        <f>IF($A40&gt;end_year_1,0,(IF(AND('DONNÉES '!$F$30=supporting_sheet!$D$23,'DONNÉES '!$F$33=supporting_sheet!$B$3),(bulk_tonnages!I40),(IF(AND('DONNÉES '!$F$30=supporting_sheet!$D$24),(Residential_tonnages!J40+ICI_tonnages!J40+'C&amp;D_tonnages'!J40),IF(AND('DONNÉES '!$F$30=supporting_sheet!$D$23,'DONNÉES '!$F$33=supporting_sheet!$B$2),bulk_user_tonnages!I40))))))</f>
        <v>0</v>
      </c>
      <c r="I40" s="20">
        <f>IF($A40&gt;end_year_1,0,(IF(AND('DONNÉES '!$F$30=supporting_sheet!$D$23,'DONNÉES '!$F$33=supporting_sheet!$B$3),(bulk_tonnages!J40),(IF(AND('DONNÉES '!$F$30=supporting_sheet!$D$24),(Residential_tonnages!K40+ICI_tonnages!K40+'C&amp;D_tonnages'!K40),IF(AND('DONNÉES '!$F$30=supporting_sheet!$D$23,'DONNÉES '!$F$33=supporting_sheet!$B$2),bulk_user_tonnages!J40))))))</f>
        <v>0</v>
      </c>
      <c r="J40" s="20">
        <f>IF($A40&gt;end_year_1,0,(IF(AND('DONNÉES '!$F$30=supporting_sheet!$D$23,'DONNÉES '!$F$33=supporting_sheet!$B$3),(bulk_tonnages!K40),(IF(AND('DONNÉES '!$F$30=supporting_sheet!$D$24),(Residential_tonnages!L40+ICI_tonnages!L40+'C&amp;D_tonnages'!L40),IF(AND('DONNÉES '!$F$30=supporting_sheet!$D$23,'DONNÉES '!$F$33=supporting_sheet!$B$2),bulk_user_tonnages!K40))))))</f>
        <v>0</v>
      </c>
      <c r="K40" s="20">
        <f>IF($A40&gt;end_year_1,0,(IF(AND('DONNÉES '!$F$30=supporting_sheet!$D$23,'DONNÉES '!$F$33=supporting_sheet!$B$3),(bulk_tonnages!L40),(IF(AND('DONNÉES '!$F$30=supporting_sheet!$D$24),(Residential_tonnages!M40+ICI_tonnages!M40+'C&amp;D_tonnages'!M40),IF(AND('DONNÉES '!$F$30=supporting_sheet!$D$23,'DONNÉES '!$F$33=supporting_sheet!$B$2),bulk_user_tonnages!L40))))))</f>
        <v>0</v>
      </c>
      <c r="L40" s="20">
        <f>IF($A40&gt;end_year_1,0,(IF(AND('DONNÉES '!$F$30=supporting_sheet!$D$23,'DONNÉES '!$F$33=supporting_sheet!$B$3),(bulk_tonnages!M40+'Soil and Dirt_tonnages'!E40),(IF(AND('DONNÉES '!$F$30=supporting_sheet!$D$24),(Residential_tonnages!N40+ICI_tonnages!N40+'C&amp;D_tonnages'!N40+'Soil and Dirt_tonnages'!E40),IF(AND('DONNÉES '!$F$30=supporting_sheet!$D$23,'DONNÉES '!$F$33=supporting_sheet!$B$2),'Soil and Dirt_tonnages'!E40))))))</f>
        <v>0</v>
      </c>
      <c r="M40" s="20">
        <f>IF($A40&gt;end_year_1,0,(IF(AND('DONNÉES '!$F$30=supporting_sheet!$D$23,'DONNÉES '!$F$33=supporting_sheet!$B$3),(bulk_tonnages!N40),(IF(AND('DONNÉES '!$F$30=supporting_sheet!$D$24),(Residential_tonnages!O40+ICI_tonnages!O40+'C&amp;D_tonnages'!O40),IF(AND('DONNÉES '!$F$30=supporting_sheet!$D$23,'DONNÉES '!$F$33=supporting_sheet!$B$2),bulk_user_tonnages!M40))))))</f>
        <v>0</v>
      </c>
      <c r="N40" s="20">
        <f>IF($A40&gt;end_year_1,0,(IF(AND('DONNÉES '!$F$30=supporting_sheet!$D$23,'DONNÉES '!$F$33=supporting_sheet!$B$3),(bulk_tonnages!O40),(IF(AND('DONNÉES '!$F$30=supporting_sheet!$D$24),(Residential_tonnages!P40+ICI_tonnages!P40+'C&amp;D_tonnages'!P40),IF(AND('DONNÉES '!$F$30=supporting_sheet!$D$23,'DONNÉES '!$F$33=supporting_sheet!$B$2),0))))))</f>
        <v>0</v>
      </c>
      <c r="O40" s="20">
        <f>IF($A40&gt;end_year_1,0,(IF(AND('DONNÉES '!$F$30=supporting_sheet!$D$23,'DONNÉES '!$F$33=supporting_sheet!$B$3),(bulk_tonnages!P40),(IF(AND('DONNÉES '!$F$30=supporting_sheet!$D$24),(Residential_tonnages!Q40+ICI_tonnages!Q40+'C&amp;D_tonnages'!Q40),IF(AND('DONNÉES '!$F$30=supporting_sheet!$D$23,'DONNÉES '!$F$33=supporting_sheet!$B$2),0))))))</f>
        <v>0</v>
      </c>
      <c r="P40" s="20">
        <f>IF($A40&gt;end_year_1,0,(IF(AND('DONNÉES '!$F$30=supporting_sheet!$D$23,'DONNÉES '!$F$33=supporting_sheet!$B$3),(bulk_tonnages!Q40),(IF(AND('DONNÉES '!$F$30=supporting_sheet!$D$24),(Residential_tonnages!R40+ICI_tonnages!R40+'C&amp;D_tonnages'!R40),IF(AND('DONNÉES '!$F$30=supporting_sheet!$D$23,'DONNÉES '!$F$33=supporting_sheet!$B$2),bulk_user_tonnages!N40))))))</f>
        <v>0</v>
      </c>
      <c r="Q40" s="20">
        <f>IF(A40&gt;end_year_1, 0, Sludge_tonnages!E40)</f>
        <v>0</v>
      </c>
      <c r="R40" s="37">
        <f t="shared" si="3"/>
        <v>0</v>
      </c>
      <c r="T40" s="36"/>
      <c r="U40" s="36"/>
      <c r="V40" s="36"/>
    </row>
    <row r="41" spans="1:22" x14ac:dyDescent="0.25">
      <c r="A41" s="1">
        <f t="shared" si="2"/>
        <v>39</v>
      </c>
      <c r="B41" s="1" t="str">
        <f t="shared" si="0"/>
        <v>AB</v>
      </c>
      <c r="C41" s="20">
        <f>IF($A41&gt;end_year_1,0,(IF(AND('DONNÉES '!$F$30=supporting_sheet!$D$23,'DONNÉES '!$F$33=supporting_sheet!$B$3),(bulk_tonnages!D41),(IF(AND('DONNÉES '!$F$30=supporting_sheet!$D$24),(Residential_tonnages!E41+ICI_tonnages!E41+'C&amp;D_tonnages'!E41),IF(AND('DONNÉES '!$F$30=supporting_sheet!$D$23,'DONNÉES '!$F$33=supporting_sheet!$B$2),bulk_user_tonnages!D41))))))</f>
        <v>0</v>
      </c>
      <c r="D41" s="20">
        <f>IF($A41&gt;end_year_1,0,(IF(AND('DONNÉES '!$F$30=supporting_sheet!$D$23,'DONNÉES '!$F$33=supporting_sheet!$B$3),(bulk_tonnages!E41),(IF(AND('DONNÉES '!$F$30=supporting_sheet!$D$24),(Residential_tonnages!F41+ICI_tonnages!F41+'C&amp;D_tonnages'!F41),IF(AND('DONNÉES '!$F$30=supporting_sheet!$D$23,'DONNÉES '!$F$33=supporting_sheet!$B$2),bulk_user_tonnages!E41))))))</f>
        <v>0</v>
      </c>
      <c r="E41" s="20">
        <f>IF($A41&gt;end_year_1,0,(IF(AND('DONNÉES '!$F$30=supporting_sheet!$D$23,'DONNÉES '!$F$33=supporting_sheet!$B$3),(bulk_tonnages!F41),(IF(AND('DONNÉES '!$F$30=supporting_sheet!$D$24),(Residential_tonnages!G41+ICI_tonnages!G41+'C&amp;D_tonnages'!G41),IF(AND('DONNÉES '!$F$30=supporting_sheet!$D$23,'DONNÉES '!$F$33=supporting_sheet!$B$2),bulk_user_tonnages!F41))))))</f>
        <v>0</v>
      </c>
      <c r="F41" s="20">
        <f>IF($A41&gt;end_year_1,0,(IF(AND('DONNÉES '!$F$30=supporting_sheet!$D$23,'DONNÉES '!$F$33=supporting_sheet!$B$3),(bulk_tonnages!G41),(IF(AND('DONNÉES '!$F$30=supporting_sheet!$D$24),(Residential_tonnages!H41+ICI_tonnages!H41+'C&amp;D_tonnages'!H41),IF(AND('DONNÉES '!$F$30=supporting_sheet!$D$23,'DONNÉES '!$F$33=supporting_sheet!$B$2),bulk_user_tonnages!G41))))))</f>
        <v>0</v>
      </c>
      <c r="G41" s="20">
        <f>IF($A41&gt;end_year_1,0,(IF(AND('DONNÉES '!$F$30=supporting_sheet!$D$23,'DONNÉES '!$F$33=supporting_sheet!$B$3),(bulk_tonnages!H41),(IF(AND('DONNÉES '!$F$30=supporting_sheet!$D$24),(Residential_tonnages!I41+ICI_tonnages!I41+'C&amp;D_tonnages'!I41),IF(AND('DONNÉES '!$F$30=supporting_sheet!$D$23,'DONNÉES '!$F$33=supporting_sheet!$B$2),bulk_user_tonnages!H41))))))</f>
        <v>0</v>
      </c>
      <c r="H41" s="20">
        <f>IF($A41&gt;end_year_1,0,(IF(AND('DONNÉES '!$F$30=supporting_sheet!$D$23,'DONNÉES '!$F$33=supporting_sheet!$B$3),(bulk_tonnages!I41),(IF(AND('DONNÉES '!$F$30=supporting_sheet!$D$24),(Residential_tonnages!J41+ICI_tonnages!J41+'C&amp;D_tonnages'!J41),IF(AND('DONNÉES '!$F$30=supporting_sheet!$D$23,'DONNÉES '!$F$33=supporting_sheet!$B$2),bulk_user_tonnages!I41))))))</f>
        <v>0</v>
      </c>
      <c r="I41" s="20">
        <f>IF($A41&gt;end_year_1,0,(IF(AND('DONNÉES '!$F$30=supporting_sheet!$D$23,'DONNÉES '!$F$33=supporting_sheet!$B$3),(bulk_tonnages!J41),(IF(AND('DONNÉES '!$F$30=supporting_sheet!$D$24),(Residential_tonnages!K41+ICI_tonnages!K41+'C&amp;D_tonnages'!K41),IF(AND('DONNÉES '!$F$30=supporting_sheet!$D$23,'DONNÉES '!$F$33=supporting_sheet!$B$2),bulk_user_tonnages!J41))))))</f>
        <v>0</v>
      </c>
      <c r="J41" s="20">
        <f>IF($A41&gt;end_year_1,0,(IF(AND('DONNÉES '!$F$30=supporting_sheet!$D$23,'DONNÉES '!$F$33=supporting_sheet!$B$3),(bulk_tonnages!K41),(IF(AND('DONNÉES '!$F$30=supporting_sheet!$D$24),(Residential_tonnages!L41+ICI_tonnages!L41+'C&amp;D_tonnages'!L41),IF(AND('DONNÉES '!$F$30=supporting_sheet!$D$23,'DONNÉES '!$F$33=supporting_sheet!$B$2),bulk_user_tonnages!K41))))))</f>
        <v>0</v>
      </c>
      <c r="K41" s="20">
        <f>IF($A41&gt;end_year_1,0,(IF(AND('DONNÉES '!$F$30=supporting_sheet!$D$23,'DONNÉES '!$F$33=supporting_sheet!$B$3),(bulk_tonnages!L41),(IF(AND('DONNÉES '!$F$30=supporting_sheet!$D$24),(Residential_tonnages!M41+ICI_tonnages!M41+'C&amp;D_tonnages'!M41),IF(AND('DONNÉES '!$F$30=supporting_sheet!$D$23,'DONNÉES '!$F$33=supporting_sheet!$B$2),bulk_user_tonnages!L41))))))</f>
        <v>0</v>
      </c>
      <c r="L41" s="20">
        <f>IF($A41&gt;end_year_1,0,(IF(AND('DONNÉES '!$F$30=supporting_sheet!$D$23,'DONNÉES '!$F$33=supporting_sheet!$B$3),(bulk_tonnages!M41+'Soil and Dirt_tonnages'!E41),(IF(AND('DONNÉES '!$F$30=supporting_sheet!$D$24),(Residential_tonnages!N41+ICI_tonnages!N41+'C&amp;D_tonnages'!N41+'Soil and Dirt_tonnages'!E41),IF(AND('DONNÉES '!$F$30=supporting_sheet!$D$23,'DONNÉES '!$F$33=supporting_sheet!$B$2),'Soil and Dirt_tonnages'!E41))))))</f>
        <v>0</v>
      </c>
      <c r="M41" s="20">
        <f>IF($A41&gt;end_year_1,0,(IF(AND('DONNÉES '!$F$30=supporting_sheet!$D$23,'DONNÉES '!$F$33=supporting_sheet!$B$3),(bulk_tonnages!N41),(IF(AND('DONNÉES '!$F$30=supporting_sheet!$D$24),(Residential_tonnages!O41+ICI_tonnages!O41+'C&amp;D_tonnages'!O41),IF(AND('DONNÉES '!$F$30=supporting_sheet!$D$23,'DONNÉES '!$F$33=supporting_sheet!$B$2),bulk_user_tonnages!M41))))))</f>
        <v>0</v>
      </c>
      <c r="N41" s="20">
        <f>IF($A41&gt;end_year_1,0,(IF(AND('DONNÉES '!$F$30=supporting_sheet!$D$23,'DONNÉES '!$F$33=supporting_sheet!$B$3),(bulk_tonnages!O41),(IF(AND('DONNÉES '!$F$30=supporting_sheet!$D$24),(Residential_tonnages!P41+ICI_tonnages!P41+'C&amp;D_tonnages'!P41),IF(AND('DONNÉES '!$F$30=supporting_sheet!$D$23,'DONNÉES '!$F$33=supporting_sheet!$B$2),0))))))</f>
        <v>0</v>
      </c>
      <c r="O41" s="20">
        <f>IF($A41&gt;end_year_1,0,(IF(AND('DONNÉES '!$F$30=supporting_sheet!$D$23,'DONNÉES '!$F$33=supporting_sheet!$B$3),(bulk_tonnages!P41),(IF(AND('DONNÉES '!$F$30=supporting_sheet!$D$24),(Residential_tonnages!Q41+ICI_tonnages!Q41+'C&amp;D_tonnages'!Q41),IF(AND('DONNÉES '!$F$30=supporting_sheet!$D$23,'DONNÉES '!$F$33=supporting_sheet!$B$2),0))))))</f>
        <v>0</v>
      </c>
      <c r="P41" s="20">
        <f>IF($A41&gt;end_year_1,0,(IF(AND('DONNÉES '!$F$30=supporting_sheet!$D$23,'DONNÉES '!$F$33=supporting_sheet!$B$3),(bulk_tonnages!Q41),(IF(AND('DONNÉES '!$F$30=supporting_sheet!$D$24),(Residential_tonnages!R41+ICI_tonnages!R41+'C&amp;D_tonnages'!R41),IF(AND('DONNÉES '!$F$30=supporting_sheet!$D$23,'DONNÉES '!$F$33=supporting_sheet!$B$2),bulk_user_tonnages!N41))))))</f>
        <v>0</v>
      </c>
      <c r="Q41" s="20">
        <f>IF(A41&gt;end_year_1, 0, Sludge_tonnages!E41)</f>
        <v>0</v>
      </c>
      <c r="R41" s="37">
        <f t="shared" si="3"/>
        <v>0</v>
      </c>
      <c r="T41" s="36"/>
      <c r="U41" s="36"/>
      <c r="V41" s="36"/>
    </row>
    <row r="42" spans="1:22" x14ac:dyDescent="0.25">
      <c r="A42" s="1">
        <f t="shared" si="2"/>
        <v>40</v>
      </c>
      <c r="B42" s="1" t="str">
        <f t="shared" si="0"/>
        <v>AB</v>
      </c>
      <c r="C42" s="20">
        <f>IF($A42&gt;end_year_1,0,(IF(AND('DONNÉES '!$F$30=supporting_sheet!$D$23,'DONNÉES '!$F$33=supporting_sheet!$B$3),(bulk_tonnages!D42),(IF(AND('DONNÉES '!$F$30=supporting_sheet!$D$24),(Residential_tonnages!E42+ICI_tonnages!E42+'C&amp;D_tonnages'!E42),IF(AND('DONNÉES '!$F$30=supporting_sheet!$D$23,'DONNÉES '!$F$33=supporting_sheet!$B$2),bulk_user_tonnages!D42))))))</f>
        <v>0</v>
      </c>
      <c r="D42" s="20">
        <f>IF($A42&gt;end_year_1,0,(IF(AND('DONNÉES '!$F$30=supporting_sheet!$D$23,'DONNÉES '!$F$33=supporting_sheet!$B$3),(bulk_tonnages!E42),(IF(AND('DONNÉES '!$F$30=supporting_sheet!$D$24),(Residential_tonnages!F42+ICI_tonnages!F42+'C&amp;D_tonnages'!F42),IF(AND('DONNÉES '!$F$30=supporting_sheet!$D$23,'DONNÉES '!$F$33=supporting_sheet!$B$2),bulk_user_tonnages!E42))))))</f>
        <v>0</v>
      </c>
      <c r="E42" s="20">
        <f>IF($A42&gt;end_year_1,0,(IF(AND('DONNÉES '!$F$30=supporting_sheet!$D$23,'DONNÉES '!$F$33=supporting_sheet!$B$3),(bulk_tonnages!F42),(IF(AND('DONNÉES '!$F$30=supporting_sheet!$D$24),(Residential_tonnages!G42+ICI_tonnages!G42+'C&amp;D_tonnages'!G42),IF(AND('DONNÉES '!$F$30=supporting_sheet!$D$23,'DONNÉES '!$F$33=supporting_sheet!$B$2),bulk_user_tonnages!F42))))))</f>
        <v>0</v>
      </c>
      <c r="F42" s="20">
        <f>IF($A42&gt;end_year_1,0,(IF(AND('DONNÉES '!$F$30=supporting_sheet!$D$23,'DONNÉES '!$F$33=supporting_sheet!$B$3),(bulk_tonnages!G42),(IF(AND('DONNÉES '!$F$30=supporting_sheet!$D$24),(Residential_tonnages!H42+ICI_tonnages!H42+'C&amp;D_tonnages'!H42),IF(AND('DONNÉES '!$F$30=supporting_sheet!$D$23,'DONNÉES '!$F$33=supporting_sheet!$B$2),bulk_user_tonnages!G42))))))</f>
        <v>0</v>
      </c>
      <c r="G42" s="20">
        <f>IF($A42&gt;end_year_1,0,(IF(AND('DONNÉES '!$F$30=supporting_sheet!$D$23,'DONNÉES '!$F$33=supporting_sheet!$B$3),(bulk_tonnages!H42),(IF(AND('DONNÉES '!$F$30=supporting_sheet!$D$24),(Residential_tonnages!I42+ICI_tonnages!I42+'C&amp;D_tonnages'!I42),IF(AND('DONNÉES '!$F$30=supporting_sheet!$D$23,'DONNÉES '!$F$33=supporting_sheet!$B$2),bulk_user_tonnages!H42))))))</f>
        <v>0</v>
      </c>
      <c r="H42" s="20">
        <f>IF($A42&gt;end_year_1,0,(IF(AND('DONNÉES '!$F$30=supporting_sheet!$D$23,'DONNÉES '!$F$33=supporting_sheet!$B$3),(bulk_tonnages!I42),(IF(AND('DONNÉES '!$F$30=supporting_sheet!$D$24),(Residential_tonnages!J42+ICI_tonnages!J42+'C&amp;D_tonnages'!J42),IF(AND('DONNÉES '!$F$30=supporting_sheet!$D$23,'DONNÉES '!$F$33=supporting_sheet!$B$2),bulk_user_tonnages!I42))))))</f>
        <v>0</v>
      </c>
      <c r="I42" s="20">
        <f>IF($A42&gt;end_year_1,0,(IF(AND('DONNÉES '!$F$30=supporting_sheet!$D$23,'DONNÉES '!$F$33=supporting_sheet!$B$3),(bulk_tonnages!J42),(IF(AND('DONNÉES '!$F$30=supporting_sheet!$D$24),(Residential_tonnages!K42+ICI_tonnages!K42+'C&amp;D_tonnages'!K42),IF(AND('DONNÉES '!$F$30=supporting_sheet!$D$23,'DONNÉES '!$F$33=supporting_sheet!$B$2),bulk_user_tonnages!J42))))))</f>
        <v>0</v>
      </c>
      <c r="J42" s="20">
        <f>IF($A42&gt;end_year_1,0,(IF(AND('DONNÉES '!$F$30=supporting_sheet!$D$23,'DONNÉES '!$F$33=supporting_sheet!$B$3),(bulk_tonnages!K42),(IF(AND('DONNÉES '!$F$30=supporting_sheet!$D$24),(Residential_tonnages!L42+ICI_tonnages!L42+'C&amp;D_tonnages'!L42),IF(AND('DONNÉES '!$F$30=supporting_sheet!$D$23,'DONNÉES '!$F$33=supporting_sheet!$B$2),bulk_user_tonnages!K42))))))</f>
        <v>0</v>
      </c>
      <c r="K42" s="20">
        <f>IF($A42&gt;end_year_1,0,(IF(AND('DONNÉES '!$F$30=supporting_sheet!$D$23,'DONNÉES '!$F$33=supporting_sheet!$B$3),(bulk_tonnages!L42),(IF(AND('DONNÉES '!$F$30=supporting_sheet!$D$24),(Residential_tonnages!M42+ICI_tonnages!M42+'C&amp;D_tonnages'!M42),IF(AND('DONNÉES '!$F$30=supporting_sheet!$D$23,'DONNÉES '!$F$33=supporting_sheet!$B$2),bulk_user_tonnages!L42))))))</f>
        <v>0</v>
      </c>
      <c r="L42" s="20">
        <f>IF($A42&gt;end_year_1,0,(IF(AND('DONNÉES '!$F$30=supporting_sheet!$D$23,'DONNÉES '!$F$33=supporting_sheet!$B$3),(bulk_tonnages!M42+'Soil and Dirt_tonnages'!E42),(IF(AND('DONNÉES '!$F$30=supporting_sheet!$D$24),(Residential_tonnages!N42+ICI_tonnages!N42+'C&amp;D_tonnages'!N42+'Soil and Dirt_tonnages'!E42),IF(AND('DONNÉES '!$F$30=supporting_sheet!$D$23,'DONNÉES '!$F$33=supporting_sheet!$B$2),'Soil and Dirt_tonnages'!E42))))))</f>
        <v>0</v>
      </c>
      <c r="M42" s="20">
        <f>IF($A42&gt;end_year_1,0,(IF(AND('DONNÉES '!$F$30=supporting_sheet!$D$23,'DONNÉES '!$F$33=supporting_sheet!$B$3),(bulk_tonnages!N42),(IF(AND('DONNÉES '!$F$30=supporting_sheet!$D$24),(Residential_tonnages!O42+ICI_tonnages!O42+'C&amp;D_tonnages'!O42),IF(AND('DONNÉES '!$F$30=supporting_sheet!$D$23,'DONNÉES '!$F$33=supporting_sheet!$B$2),bulk_user_tonnages!M42))))))</f>
        <v>0</v>
      </c>
      <c r="N42" s="20">
        <f>IF($A42&gt;end_year_1,0,(IF(AND('DONNÉES '!$F$30=supporting_sheet!$D$23,'DONNÉES '!$F$33=supporting_sheet!$B$3),(bulk_tonnages!O42),(IF(AND('DONNÉES '!$F$30=supporting_sheet!$D$24),(Residential_tonnages!P42+ICI_tonnages!P42+'C&amp;D_tonnages'!P42),IF(AND('DONNÉES '!$F$30=supporting_sheet!$D$23,'DONNÉES '!$F$33=supporting_sheet!$B$2),0))))))</f>
        <v>0</v>
      </c>
      <c r="O42" s="20">
        <f>IF($A42&gt;end_year_1,0,(IF(AND('DONNÉES '!$F$30=supporting_sheet!$D$23,'DONNÉES '!$F$33=supporting_sheet!$B$3),(bulk_tonnages!P42),(IF(AND('DONNÉES '!$F$30=supporting_sheet!$D$24),(Residential_tonnages!Q42+ICI_tonnages!Q42+'C&amp;D_tonnages'!Q42),IF(AND('DONNÉES '!$F$30=supporting_sheet!$D$23,'DONNÉES '!$F$33=supporting_sheet!$B$2),0))))))</f>
        <v>0</v>
      </c>
      <c r="P42" s="20">
        <f>IF($A42&gt;end_year_1,0,(IF(AND('DONNÉES '!$F$30=supporting_sheet!$D$23,'DONNÉES '!$F$33=supporting_sheet!$B$3),(bulk_tonnages!Q42),(IF(AND('DONNÉES '!$F$30=supporting_sheet!$D$24),(Residential_tonnages!R42+ICI_tonnages!R42+'C&amp;D_tonnages'!R42),IF(AND('DONNÉES '!$F$30=supporting_sheet!$D$23,'DONNÉES '!$F$33=supporting_sheet!$B$2),bulk_user_tonnages!N42))))))</f>
        <v>0</v>
      </c>
      <c r="Q42" s="20">
        <f>IF(A42&gt;end_year_1, 0, Sludge_tonnages!E42)</f>
        <v>0</v>
      </c>
      <c r="R42" s="37">
        <f t="shared" si="3"/>
        <v>0</v>
      </c>
      <c r="T42" s="36"/>
      <c r="U42" s="36"/>
      <c r="V42" s="36"/>
    </row>
    <row r="43" spans="1:22" x14ac:dyDescent="0.25">
      <c r="A43" s="1">
        <f t="shared" si="2"/>
        <v>41</v>
      </c>
      <c r="B43" s="1" t="str">
        <f t="shared" si="0"/>
        <v>AB</v>
      </c>
      <c r="C43" s="20">
        <f>IF($A43&gt;end_year_1,0,(IF(AND('DONNÉES '!$F$30=supporting_sheet!$D$23,'DONNÉES '!$F$33=supporting_sheet!$B$3),(bulk_tonnages!D43),(IF(AND('DONNÉES '!$F$30=supporting_sheet!$D$24),(Residential_tonnages!E43+ICI_tonnages!E43+'C&amp;D_tonnages'!E43),IF(AND('DONNÉES '!$F$30=supporting_sheet!$D$23,'DONNÉES '!$F$33=supporting_sheet!$B$2),bulk_user_tonnages!D43))))))</f>
        <v>0</v>
      </c>
      <c r="D43" s="20">
        <f>IF($A43&gt;end_year_1,0,(IF(AND('DONNÉES '!$F$30=supporting_sheet!$D$23,'DONNÉES '!$F$33=supporting_sheet!$B$3),(bulk_tonnages!E43),(IF(AND('DONNÉES '!$F$30=supporting_sheet!$D$24),(Residential_tonnages!F43+ICI_tonnages!F43+'C&amp;D_tonnages'!F43),IF(AND('DONNÉES '!$F$30=supporting_sheet!$D$23,'DONNÉES '!$F$33=supporting_sheet!$B$2),bulk_user_tonnages!E43))))))</f>
        <v>0</v>
      </c>
      <c r="E43" s="20">
        <f>IF($A43&gt;end_year_1,0,(IF(AND('DONNÉES '!$F$30=supporting_sheet!$D$23,'DONNÉES '!$F$33=supporting_sheet!$B$3),(bulk_tonnages!F43),(IF(AND('DONNÉES '!$F$30=supporting_sheet!$D$24),(Residential_tonnages!G43+ICI_tonnages!G43+'C&amp;D_tonnages'!G43),IF(AND('DONNÉES '!$F$30=supporting_sheet!$D$23,'DONNÉES '!$F$33=supporting_sheet!$B$2),bulk_user_tonnages!F43))))))</f>
        <v>0</v>
      </c>
      <c r="F43" s="20">
        <f>IF($A43&gt;end_year_1,0,(IF(AND('DONNÉES '!$F$30=supporting_sheet!$D$23,'DONNÉES '!$F$33=supporting_sheet!$B$3),(bulk_tonnages!G43),(IF(AND('DONNÉES '!$F$30=supporting_sheet!$D$24),(Residential_tonnages!H43+ICI_tonnages!H43+'C&amp;D_tonnages'!H43),IF(AND('DONNÉES '!$F$30=supporting_sheet!$D$23,'DONNÉES '!$F$33=supporting_sheet!$B$2),bulk_user_tonnages!G43))))))</f>
        <v>0</v>
      </c>
      <c r="G43" s="20">
        <f>IF($A43&gt;end_year_1,0,(IF(AND('DONNÉES '!$F$30=supporting_sheet!$D$23,'DONNÉES '!$F$33=supporting_sheet!$B$3),(bulk_tonnages!H43),(IF(AND('DONNÉES '!$F$30=supporting_sheet!$D$24),(Residential_tonnages!I43+ICI_tonnages!I43+'C&amp;D_tonnages'!I43),IF(AND('DONNÉES '!$F$30=supporting_sheet!$D$23,'DONNÉES '!$F$33=supporting_sheet!$B$2),bulk_user_tonnages!H43))))))</f>
        <v>0</v>
      </c>
      <c r="H43" s="20">
        <f>IF($A43&gt;end_year_1,0,(IF(AND('DONNÉES '!$F$30=supporting_sheet!$D$23,'DONNÉES '!$F$33=supporting_sheet!$B$3),(bulk_tonnages!I43),(IF(AND('DONNÉES '!$F$30=supporting_sheet!$D$24),(Residential_tonnages!J43+ICI_tonnages!J43+'C&amp;D_tonnages'!J43),IF(AND('DONNÉES '!$F$30=supporting_sheet!$D$23,'DONNÉES '!$F$33=supporting_sheet!$B$2),bulk_user_tonnages!I43))))))</f>
        <v>0</v>
      </c>
      <c r="I43" s="20">
        <f>IF($A43&gt;end_year_1,0,(IF(AND('DONNÉES '!$F$30=supporting_sheet!$D$23,'DONNÉES '!$F$33=supporting_sheet!$B$3),(bulk_tonnages!J43),(IF(AND('DONNÉES '!$F$30=supporting_sheet!$D$24),(Residential_tonnages!K43+ICI_tonnages!K43+'C&amp;D_tonnages'!K43),IF(AND('DONNÉES '!$F$30=supporting_sheet!$D$23,'DONNÉES '!$F$33=supporting_sheet!$B$2),bulk_user_tonnages!J43))))))</f>
        <v>0</v>
      </c>
      <c r="J43" s="20">
        <f>IF($A43&gt;end_year_1,0,(IF(AND('DONNÉES '!$F$30=supporting_sheet!$D$23,'DONNÉES '!$F$33=supporting_sheet!$B$3),(bulk_tonnages!K43),(IF(AND('DONNÉES '!$F$30=supporting_sheet!$D$24),(Residential_tonnages!L43+ICI_tonnages!L43+'C&amp;D_tonnages'!L43),IF(AND('DONNÉES '!$F$30=supporting_sheet!$D$23,'DONNÉES '!$F$33=supporting_sheet!$B$2),bulk_user_tonnages!K43))))))</f>
        <v>0</v>
      </c>
      <c r="K43" s="20">
        <f>IF($A43&gt;end_year_1,0,(IF(AND('DONNÉES '!$F$30=supporting_sheet!$D$23,'DONNÉES '!$F$33=supporting_sheet!$B$3),(bulk_tonnages!L43),(IF(AND('DONNÉES '!$F$30=supporting_sheet!$D$24),(Residential_tonnages!M43+ICI_tonnages!M43+'C&amp;D_tonnages'!M43),IF(AND('DONNÉES '!$F$30=supporting_sheet!$D$23,'DONNÉES '!$F$33=supporting_sheet!$B$2),bulk_user_tonnages!L43))))))</f>
        <v>0</v>
      </c>
      <c r="L43" s="20">
        <f>IF($A43&gt;end_year_1,0,(IF(AND('DONNÉES '!$F$30=supporting_sheet!$D$23,'DONNÉES '!$F$33=supporting_sheet!$B$3),(bulk_tonnages!M43+'Soil and Dirt_tonnages'!E43),(IF(AND('DONNÉES '!$F$30=supporting_sheet!$D$24),(Residential_tonnages!N43+ICI_tonnages!N43+'C&amp;D_tonnages'!N43+'Soil and Dirt_tonnages'!E43),IF(AND('DONNÉES '!$F$30=supporting_sheet!$D$23,'DONNÉES '!$F$33=supporting_sheet!$B$2),'Soil and Dirt_tonnages'!E43))))))</f>
        <v>0</v>
      </c>
      <c r="M43" s="20">
        <f>IF($A43&gt;end_year_1,0,(IF(AND('DONNÉES '!$F$30=supporting_sheet!$D$23,'DONNÉES '!$F$33=supporting_sheet!$B$3),(bulk_tonnages!N43),(IF(AND('DONNÉES '!$F$30=supporting_sheet!$D$24),(Residential_tonnages!O43+ICI_tonnages!O43+'C&amp;D_tonnages'!O43),IF(AND('DONNÉES '!$F$30=supporting_sheet!$D$23,'DONNÉES '!$F$33=supporting_sheet!$B$2),bulk_user_tonnages!M43))))))</f>
        <v>0</v>
      </c>
      <c r="N43" s="20">
        <f>IF($A43&gt;end_year_1,0,(IF(AND('DONNÉES '!$F$30=supporting_sheet!$D$23,'DONNÉES '!$F$33=supporting_sheet!$B$3),(bulk_tonnages!O43),(IF(AND('DONNÉES '!$F$30=supporting_sheet!$D$24),(Residential_tonnages!P43+ICI_tonnages!P43+'C&amp;D_tonnages'!P43),IF(AND('DONNÉES '!$F$30=supporting_sheet!$D$23,'DONNÉES '!$F$33=supporting_sheet!$B$2),0))))))</f>
        <v>0</v>
      </c>
      <c r="O43" s="20">
        <f>IF($A43&gt;end_year_1,0,(IF(AND('DONNÉES '!$F$30=supporting_sheet!$D$23,'DONNÉES '!$F$33=supporting_sheet!$B$3),(bulk_tonnages!P43),(IF(AND('DONNÉES '!$F$30=supporting_sheet!$D$24),(Residential_tonnages!Q43+ICI_tonnages!Q43+'C&amp;D_tonnages'!Q43),IF(AND('DONNÉES '!$F$30=supporting_sheet!$D$23,'DONNÉES '!$F$33=supporting_sheet!$B$2),0))))))</f>
        <v>0</v>
      </c>
      <c r="P43" s="20">
        <f>IF($A43&gt;end_year_1,0,(IF(AND('DONNÉES '!$F$30=supporting_sheet!$D$23,'DONNÉES '!$F$33=supporting_sheet!$B$3),(bulk_tonnages!Q43),(IF(AND('DONNÉES '!$F$30=supporting_sheet!$D$24),(Residential_tonnages!R43+ICI_tonnages!R43+'C&amp;D_tonnages'!R43),IF(AND('DONNÉES '!$F$30=supporting_sheet!$D$23,'DONNÉES '!$F$33=supporting_sheet!$B$2),bulk_user_tonnages!N43))))))</f>
        <v>0</v>
      </c>
      <c r="Q43" s="20">
        <f>IF(A43&gt;end_year_1, 0, Sludge_tonnages!E43)</f>
        <v>0</v>
      </c>
      <c r="R43" s="37">
        <f t="shared" si="3"/>
        <v>0</v>
      </c>
      <c r="T43" s="36"/>
      <c r="U43" s="36"/>
      <c r="V43" s="36"/>
    </row>
    <row r="44" spans="1:22" x14ac:dyDescent="0.25">
      <c r="A44" s="1">
        <f t="shared" si="2"/>
        <v>42</v>
      </c>
      <c r="B44" s="1" t="str">
        <f t="shared" si="0"/>
        <v>AB</v>
      </c>
      <c r="C44" s="20">
        <f>IF($A44&gt;end_year_1,0,(IF(AND('DONNÉES '!$F$30=supporting_sheet!$D$23,'DONNÉES '!$F$33=supporting_sheet!$B$3),(bulk_tonnages!D44),(IF(AND('DONNÉES '!$F$30=supporting_sheet!$D$24),(Residential_tonnages!E44+ICI_tonnages!E44+'C&amp;D_tonnages'!E44),IF(AND('DONNÉES '!$F$30=supporting_sheet!$D$23,'DONNÉES '!$F$33=supporting_sheet!$B$2),bulk_user_tonnages!D44))))))</f>
        <v>0</v>
      </c>
      <c r="D44" s="20">
        <f>IF($A44&gt;end_year_1,0,(IF(AND('DONNÉES '!$F$30=supporting_sheet!$D$23,'DONNÉES '!$F$33=supporting_sheet!$B$3),(bulk_tonnages!E44),(IF(AND('DONNÉES '!$F$30=supporting_sheet!$D$24),(Residential_tonnages!F44+ICI_tonnages!F44+'C&amp;D_tonnages'!F44),IF(AND('DONNÉES '!$F$30=supporting_sheet!$D$23,'DONNÉES '!$F$33=supporting_sheet!$B$2),bulk_user_tonnages!E44))))))</f>
        <v>0</v>
      </c>
      <c r="E44" s="20">
        <f>IF($A44&gt;end_year_1,0,(IF(AND('DONNÉES '!$F$30=supporting_sheet!$D$23,'DONNÉES '!$F$33=supporting_sheet!$B$3),(bulk_tonnages!F44),(IF(AND('DONNÉES '!$F$30=supporting_sheet!$D$24),(Residential_tonnages!G44+ICI_tonnages!G44+'C&amp;D_tonnages'!G44),IF(AND('DONNÉES '!$F$30=supporting_sheet!$D$23,'DONNÉES '!$F$33=supporting_sheet!$B$2),bulk_user_tonnages!F44))))))</f>
        <v>0</v>
      </c>
      <c r="F44" s="20">
        <f>IF($A44&gt;end_year_1,0,(IF(AND('DONNÉES '!$F$30=supporting_sheet!$D$23,'DONNÉES '!$F$33=supporting_sheet!$B$3),(bulk_tonnages!G44),(IF(AND('DONNÉES '!$F$30=supporting_sheet!$D$24),(Residential_tonnages!H44+ICI_tonnages!H44+'C&amp;D_tonnages'!H44),IF(AND('DONNÉES '!$F$30=supporting_sheet!$D$23,'DONNÉES '!$F$33=supporting_sheet!$B$2),bulk_user_tonnages!G44))))))</f>
        <v>0</v>
      </c>
      <c r="G44" s="20">
        <f>IF($A44&gt;end_year_1,0,(IF(AND('DONNÉES '!$F$30=supporting_sheet!$D$23,'DONNÉES '!$F$33=supporting_sheet!$B$3),(bulk_tonnages!H44),(IF(AND('DONNÉES '!$F$30=supporting_sheet!$D$24),(Residential_tonnages!I44+ICI_tonnages!I44+'C&amp;D_tonnages'!I44),IF(AND('DONNÉES '!$F$30=supporting_sheet!$D$23,'DONNÉES '!$F$33=supporting_sheet!$B$2),bulk_user_tonnages!H44))))))</f>
        <v>0</v>
      </c>
      <c r="H44" s="20">
        <f>IF($A44&gt;end_year_1,0,(IF(AND('DONNÉES '!$F$30=supporting_sheet!$D$23,'DONNÉES '!$F$33=supporting_sheet!$B$3),(bulk_tonnages!I44),(IF(AND('DONNÉES '!$F$30=supporting_sheet!$D$24),(Residential_tonnages!J44+ICI_tonnages!J44+'C&amp;D_tonnages'!J44),IF(AND('DONNÉES '!$F$30=supporting_sheet!$D$23,'DONNÉES '!$F$33=supporting_sheet!$B$2),bulk_user_tonnages!I44))))))</f>
        <v>0</v>
      </c>
      <c r="I44" s="20">
        <f>IF($A44&gt;end_year_1,0,(IF(AND('DONNÉES '!$F$30=supporting_sheet!$D$23,'DONNÉES '!$F$33=supporting_sheet!$B$3),(bulk_tonnages!J44),(IF(AND('DONNÉES '!$F$30=supporting_sheet!$D$24),(Residential_tonnages!K44+ICI_tonnages!K44+'C&amp;D_tonnages'!K44),IF(AND('DONNÉES '!$F$30=supporting_sheet!$D$23,'DONNÉES '!$F$33=supporting_sheet!$B$2),bulk_user_tonnages!J44))))))</f>
        <v>0</v>
      </c>
      <c r="J44" s="20">
        <f>IF($A44&gt;end_year_1,0,(IF(AND('DONNÉES '!$F$30=supporting_sheet!$D$23,'DONNÉES '!$F$33=supporting_sheet!$B$3),(bulk_tonnages!K44),(IF(AND('DONNÉES '!$F$30=supporting_sheet!$D$24),(Residential_tonnages!L44+ICI_tonnages!L44+'C&amp;D_tonnages'!L44),IF(AND('DONNÉES '!$F$30=supporting_sheet!$D$23,'DONNÉES '!$F$33=supporting_sheet!$B$2),bulk_user_tonnages!K44))))))</f>
        <v>0</v>
      </c>
      <c r="K44" s="20">
        <f>IF($A44&gt;end_year_1,0,(IF(AND('DONNÉES '!$F$30=supporting_sheet!$D$23,'DONNÉES '!$F$33=supporting_sheet!$B$3),(bulk_tonnages!L44),(IF(AND('DONNÉES '!$F$30=supporting_sheet!$D$24),(Residential_tonnages!M44+ICI_tonnages!M44+'C&amp;D_tonnages'!M44),IF(AND('DONNÉES '!$F$30=supporting_sheet!$D$23,'DONNÉES '!$F$33=supporting_sheet!$B$2),bulk_user_tonnages!L44))))))</f>
        <v>0</v>
      </c>
      <c r="L44" s="20">
        <f>IF($A44&gt;end_year_1,0,(IF(AND('DONNÉES '!$F$30=supporting_sheet!$D$23,'DONNÉES '!$F$33=supporting_sheet!$B$3),(bulk_tonnages!M44+'Soil and Dirt_tonnages'!E44),(IF(AND('DONNÉES '!$F$30=supporting_sheet!$D$24),(Residential_tonnages!N44+ICI_tonnages!N44+'C&amp;D_tonnages'!N44+'Soil and Dirt_tonnages'!E44),IF(AND('DONNÉES '!$F$30=supporting_sheet!$D$23,'DONNÉES '!$F$33=supporting_sheet!$B$2),'Soil and Dirt_tonnages'!E44))))))</f>
        <v>0</v>
      </c>
      <c r="M44" s="20">
        <f>IF($A44&gt;end_year_1,0,(IF(AND('DONNÉES '!$F$30=supporting_sheet!$D$23,'DONNÉES '!$F$33=supporting_sheet!$B$3),(bulk_tonnages!N44),(IF(AND('DONNÉES '!$F$30=supporting_sheet!$D$24),(Residential_tonnages!O44+ICI_tonnages!O44+'C&amp;D_tonnages'!O44),IF(AND('DONNÉES '!$F$30=supporting_sheet!$D$23,'DONNÉES '!$F$33=supporting_sheet!$B$2),bulk_user_tonnages!M44))))))</f>
        <v>0</v>
      </c>
      <c r="N44" s="20">
        <f>IF($A44&gt;end_year_1,0,(IF(AND('DONNÉES '!$F$30=supporting_sheet!$D$23,'DONNÉES '!$F$33=supporting_sheet!$B$3),(bulk_tonnages!O44),(IF(AND('DONNÉES '!$F$30=supporting_sheet!$D$24),(Residential_tonnages!P44+ICI_tonnages!P44+'C&amp;D_tonnages'!P44),IF(AND('DONNÉES '!$F$30=supporting_sheet!$D$23,'DONNÉES '!$F$33=supporting_sheet!$B$2),0))))))</f>
        <v>0</v>
      </c>
      <c r="O44" s="20">
        <f>IF($A44&gt;end_year_1,0,(IF(AND('DONNÉES '!$F$30=supporting_sheet!$D$23,'DONNÉES '!$F$33=supporting_sheet!$B$3),(bulk_tonnages!P44),(IF(AND('DONNÉES '!$F$30=supporting_sheet!$D$24),(Residential_tonnages!Q44+ICI_tonnages!Q44+'C&amp;D_tonnages'!Q44),IF(AND('DONNÉES '!$F$30=supporting_sheet!$D$23,'DONNÉES '!$F$33=supporting_sheet!$B$2),0))))))</f>
        <v>0</v>
      </c>
      <c r="P44" s="20">
        <f>IF($A44&gt;end_year_1,0,(IF(AND('DONNÉES '!$F$30=supporting_sheet!$D$23,'DONNÉES '!$F$33=supporting_sheet!$B$3),(bulk_tonnages!Q44),(IF(AND('DONNÉES '!$F$30=supporting_sheet!$D$24),(Residential_tonnages!R44+ICI_tonnages!R44+'C&amp;D_tonnages'!R44),IF(AND('DONNÉES '!$F$30=supporting_sheet!$D$23,'DONNÉES '!$F$33=supporting_sheet!$B$2),bulk_user_tonnages!N44))))))</f>
        <v>0</v>
      </c>
      <c r="Q44" s="20">
        <f>IF(A44&gt;end_year_1, 0, Sludge_tonnages!E44)</f>
        <v>0</v>
      </c>
      <c r="R44" s="37">
        <f t="shared" si="3"/>
        <v>0</v>
      </c>
      <c r="T44" s="36"/>
      <c r="U44" s="36"/>
      <c r="V44" s="36"/>
    </row>
    <row r="45" spans="1:22" x14ac:dyDescent="0.25">
      <c r="A45" s="1">
        <f t="shared" si="2"/>
        <v>43</v>
      </c>
      <c r="B45" s="1" t="str">
        <f t="shared" si="0"/>
        <v>AB</v>
      </c>
      <c r="C45" s="20">
        <f>IF($A45&gt;end_year_1,0,(IF(AND('DONNÉES '!$F$30=supporting_sheet!$D$23,'DONNÉES '!$F$33=supporting_sheet!$B$3),(bulk_tonnages!D45),(IF(AND('DONNÉES '!$F$30=supporting_sheet!$D$24),(Residential_tonnages!E45+ICI_tonnages!E45+'C&amp;D_tonnages'!E45),IF(AND('DONNÉES '!$F$30=supporting_sheet!$D$23,'DONNÉES '!$F$33=supporting_sheet!$B$2),bulk_user_tonnages!D45))))))</f>
        <v>0</v>
      </c>
      <c r="D45" s="20">
        <f>IF($A45&gt;end_year_1,0,(IF(AND('DONNÉES '!$F$30=supporting_sheet!$D$23,'DONNÉES '!$F$33=supporting_sheet!$B$3),(bulk_tonnages!E45),(IF(AND('DONNÉES '!$F$30=supporting_sheet!$D$24),(Residential_tonnages!F45+ICI_tonnages!F45+'C&amp;D_tonnages'!F45),IF(AND('DONNÉES '!$F$30=supporting_sheet!$D$23,'DONNÉES '!$F$33=supporting_sheet!$B$2),bulk_user_tonnages!E45))))))</f>
        <v>0</v>
      </c>
      <c r="E45" s="20">
        <f>IF($A45&gt;end_year_1,0,(IF(AND('DONNÉES '!$F$30=supporting_sheet!$D$23,'DONNÉES '!$F$33=supporting_sheet!$B$3),(bulk_tonnages!F45),(IF(AND('DONNÉES '!$F$30=supporting_sheet!$D$24),(Residential_tonnages!G45+ICI_tonnages!G45+'C&amp;D_tonnages'!G45),IF(AND('DONNÉES '!$F$30=supporting_sheet!$D$23,'DONNÉES '!$F$33=supporting_sheet!$B$2),bulk_user_tonnages!F45))))))</f>
        <v>0</v>
      </c>
      <c r="F45" s="20">
        <f>IF($A45&gt;end_year_1,0,(IF(AND('DONNÉES '!$F$30=supporting_sheet!$D$23,'DONNÉES '!$F$33=supporting_sheet!$B$3),(bulk_tonnages!G45),(IF(AND('DONNÉES '!$F$30=supporting_sheet!$D$24),(Residential_tonnages!H45+ICI_tonnages!H45+'C&amp;D_tonnages'!H45),IF(AND('DONNÉES '!$F$30=supporting_sheet!$D$23,'DONNÉES '!$F$33=supporting_sheet!$B$2),bulk_user_tonnages!G45))))))</f>
        <v>0</v>
      </c>
      <c r="G45" s="20">
        <f>IF($A45&gt;end_year_1,0,(IF(AND('DONNÉES '!$F$30=supporting_sheet!$D$23,'DONNÉES '!$F$33=supporting_sheet!$B$3),(bulk_tonnages!H45),(IF(AND('DONNÉES '!$F$30=supporting_sheet!$D$24),(Residential_tonnages!I45+ICI_tonnages!I45+'C&amp;D_tonnages'!I45),IF(AND('DONNÉES '!$F$30=supporting_sheet!$D$23,'DONNÉES '!$F$33=supporting_sheet!$B$2),bulk_user_tonnages!H45))))))</f>
        <v>0</v>
      </c>
      <c r="H45" s="20">
        <f>IF($A45&gt;end_year_1,0,(IF(AND('DONNÉES '!$F$30=supporting_sheet!$D$23,'DONNÉES '!$F$33=supporting_sheet!$B$3),(bulk_tonnages!I45),(IF(AND('DONNÉES '!$F$30=supporting_sheet!$D$24),(Residential_tonnages!J45+ICI_tonnages!J45+'C&amp;D_tonnages'!J45),IF(AND('DONNÉES '!$F$30=supporting_sheet!$D$23,'DONNÉES '!$F$33=supporting_sheet!$B$2),bulk_user_tonnages!I45))))))</f>
        <v>0</v>
      </c>
      <c r="I45" s="20">
        <f>IF($A45&gt;end_year_1,0,(IF(AND('DONNÉES '!$F$30=supporting_sheet!$D$23,'DONNÉES '!$F$33=supporting_sheet!$B$3),(bulk_tonnages!J45),(IF(AND('DONNÉES '!$F$30=supporting_sheet!$D$24),(Residential_tonnages!K45+ICI_tonnages!K45+'C&amp;D_tonnages'!K45),IF(AND('DONNÉES '!$F$30=supporting_sheet!$D$23,'DONNÉES '!$F$33=supporting_sheet!$B$2),bulk_user_tonnages!J45))))))</f>
        <v>0</v>
      </c>
      <c r="J45" s="20">
        <f>IF($A45&gt;end_year_1,0,(IF(AND('DONNÉES '!$F$30=supporting_sheet!$D$23,'DONNÉES '!$F$33=supporting_sheet!$B$3),(bulk_tonnages!K45),(IF(AND('DONNÉES '!$F$30=supporting_sheet!$D$24),(Residential_tonnages!L45+ICI_tonnages!L45+'C&amp;D_tonnages'!L45),IF(AND('DONNÉES '!$F$30=supporting_sheet!$D$23,'DONNÉES '!$F$33=supporting_sheet!$B$2),bulk_user_tonnages!K45))))))</f>
        <v>0</v>
      </c>
      <c r="K45" s="20">
        <f>IF($A45&gt;end_year_1,0,(IF(AND('DONNÉES '!$F$30=supporting_sheet!$D$23,'DONNÉES '!$F$33=supporting_sheet!$B$3),(bulk_tonnages!L45),(IF(AND('DONNÉES '!$F$30=supporting_sheet!$D$24),(Residential_tonnages!M45+ICI_tonnages!M45+'C&amp;D_tonnages'!M45),IF(AND('DONNÉES '!$F$30=supporting_sheet!$D$23,'DONNÉES '!$F$33=supporting_sheet!$B$2),bulk_user_tonnages!L45))))))</f>
        <v>0</v>
      </c>
      <c r="L45" s="20">
        <f>IF($A45&gt;end_year_1,0,(IF(AND('DONNÉES '!$F$30=supporting_sheet!$D$23,'DONNÉES '!$F$33=supporting_sheet!$B$3),(bulk_tonnages!M45+'Soil and Dirt_tonnages'!E45),(IF(AND('DONNÉES '!$F$30=supporting_sheet!$D$24),(Residential_tonnages!N45+ICI_tonnages!N45+'C&amp;D_tonnages'!N45+'Soil and Dirt_tonnages'!E45),IF(AND('DONNÉES '!$F$30=supporting_sheet!$D$23,'DONNÉES '!$F$33=supporting_sheet!$B$2),'Soil and Dirt_tonnages'!E45))))))</f>
        <v>0</v>
      </c>
      <c r="M45" s="20">
        <f>IF($A45&gt;end_year_1,0,(IF(AND('DONNÉES '!$F$30=supporting_sheet!$D$23,'DONNÉES '!$F$33=supporting_sheet!$B$3),(bulk_tonnages!N45),(IF(AND('DONNÉES '!$F$30=supporting_sheet!$D$24),(Residential_tonnages!O45+ICI_tonnages!O45+'C&amp;D_tonnages'!O45),IF(AND('DONNÉES '!$F$30=supporting_sheet!$D$23,'DONNÉES '!$F$33=supporting_sheet!$B$2),bulk_user_tonnages!M45))))))</f>
        <v>0</v>
      </c>
      <c r="N45" s="20">
        <f>IF($A45&gt;end_year_1,0,(IF(AND('DONNÉES '!$F$30=supporting_sheet!$D$23,'DONNÉES '!$F$33=supporting_sheet!$B$3),(bulk_tonnages!O45),(IF(AND('DONNÉES '!$F$30=supporting_sheet!$D$24),(Residential_tonnages!P45+ICI_tonnages!P45+'C&amp;D_tonnages'!P45),IF(AND('DONNÉES '!$F$30=supporting_sheet!$D$23,'DONNÉES '!$F$33=supporting_sheet!$B$2),0))))))</f>
        <v>0</v>
      </c>
      <c r="O45" s="20">
        <f>IF($A45&gt;end_year_1,0,(IF(AND('DONNÉES '!$F$30=supporting_sheet!$D$23,'DONNÉES '!$F$33=supporting_sheet!$B$3),(bulk_tonnages!P45),(IF(AND('DONNÉES '!$F$30=supporting_sheet!$D$24),(Residential_tonnages!Q45+ICI_tonnages!Q45+'C&amp;D_tonnages'!Q45),IF(AND('DONNÉES '!$F$30=supporting_sheet!$D$23,'DONNÉES '!$F$33=supporting_sheet!$B$2),0))))))</f>
        <v>0</v>
      </c>
      <c r="P45" s="20">
        <f>IF($A45&gt;end_year_1,0,(IF(AND('DONNÉES '!$F$30=supporting_sheet!$D$23,'DONNÉES '!$F$33=supporting_sheet!$B$3),(bulk_tonnages!Q45),(IF(AND('DONNÉES '!$F$30=supporting_sheet!$D$24),(Residential_tonnages!R45+ICI_tonnages!R45+'C&amp;D_tonnages'!R45),IF(AND('DONNÉES '!$F$30=supporting_sheet!$D$23,'DONNÉES '!$F$33=supporting_sheet!$B$2),bulk_user_tonnages!N45))))))</f>
        <v>0</v>
      </c>
      <c r="Q45" s="20">
        <f>IF(A45&gt;end_year_1, 0, Sludge_tonnages!E45)</f>
        <v>0</v>
      </c>
      <c r="R45" s="37">
        <f t="shared" si="3"/>
        <v>0</v>
      </c>
      <c r="T45" s="36"/>
      <c r="U45" s="36"/>
      <c r="V45" s="36"/>
    </row>
    <row r="46" spans="1:22" x14ac:dyDescent="0.25">
      <c r="A46" s="1">
        <f t="shared" si="2"/>
        <v>44</v>
      </c>
      <c r="B46" s="1" t="str">
        <f t="shared" si="0"/>
        <v>AB</v>
      </c>
      <c r="C46" s="20">
        <f>IF($A46&gt;end_year_1,0,(IF(AND('DONNÉES '!$F$30=supporting_sheet!$D$23,'DONNÉES '!$F$33=supporting_sheet!$B$3),(bulk_tonnages!D46),(IF(AND('DONNÉES '!$F$30=supporting_sheet!$D$24),(Residential_tonnages!E46+ICI_tonnages!E46+'C&amp;D_tonnages'!E46),IF(AND('DONNÉES '!$F$30=supporting_sheet!$D$23,'DONNÉES '!$F$33=supporting_sheet!$B$2),bulk_user_tonnages!D46))))))</f>
        <v>0</v>
      </c>
      <c r="D46" s="20">
        <f>IF($A46&gt;end_year_1,0,(IF(AND('DONNÉES '!$F$30=supporting_sheet!$D$23,'DONNÉES '!$F$33=supporting_sheet!$B$3),(bulk_tonnages!E46),(IF(AND('DONNÉES '!$F$30=supporting_sheet!$D$24),(Residential_tonnages!F46+ICI_tonnages!F46+'C&amp;D_tonnages'!F46),IF(AND('DONNÉES '!$F$30=supporting_sheet!$D$23,'DONNÉES '!$F$33=supporting_sheet!$B$2),bulk_user_tonnages!E46))))))</f>
        <v>0</v>
      </c>
      <c r="E46" s="20">
        <f>IF($A46&gt;end_year_1,0,(IF(AND('DONNÉES '!$F$30=supporting_sheet!$D$23,'DONNÉES '!$F$33=supporting_sheet!$B$3),(bulk_tonnages!F46),(IF(AND('DONNÉES '!$F$30=supporting_sheet!$D$24),(Residential_tonnages!G46+ICI_tonnages!G46+'C&amp;D_tonnages'!G46),IF(AND('DONNÉES '!$F$30=supporting_sheet!$D$23,'DONNÉES '!$F$33=supporting_sheet!$B$2),bulk_user_tonnages!F46))))))</f>
        <v>0</v>
      </c>
      <c r="F46" s="20">
        <f>IF($A46&gt;end_year_1,0,(IF(AND('DONNÉES '!$F$30=supporting_sheet!$D$23,'DONNÉES '!$F$33=supporting_sheet!$B$3),(bulk_tonnages!G46),(IF(AND('DONNÉES '!$F$30=supporting_sheet!$D$24),(Residential_tonnages!H46+ICI_tonnages!H46+'C&amp;D_tonnages'!H46),IF(AND('DONNÉES '!$F$30=supporting_sheet!$D$23,'DONNÉES '!$F$33=supporting_sheet!$B$2),bulk_user_tonnages!G46))))))</f>
        <v>0</v>
      </c>
      <c r="G46" s="20">
        <f>IF($A46&gt;end_year_1,0,(IF(AND('DONNÉES '!$F$30=supporting_sheet!$D$23,'DONNÉES '!$F$33=supporting_sheet!$B$3),(bulk_tonnages!H46),(IF(AND('DONNÉES '!$F$30=supporting_sheet!$D$24),(Residential_tonnages!I46+ICI_tonnages!I46+'C&amp;D_tonnages'!I46),IF(AND('DONNÉES '!$F$30=supporting_sheet!$D$23,'DONNÉES '!$F$33=supporting_sheet!$B$2),bulk_user_tonnages!H46))))))</f>
        <v>0</v>
      </c>
      <c r="H46" s="20">
        <f>IF($A46&gt;end_year_1,0,(IF(AND('DONNÉES '!$F$30=supporting_sheet!$D$23,'DONNÉES '!$F$33=supporting_sheet!$B$3),(bulk_tonnages!I46),(IF(AND('DONNÉES '!$F$30=supporting_sheet!$D$24),(Residential_tonnages!J46+ICI_tonnages!J46+'C&amp;D_tonnages'!J46),IF(AND('DONNÉES '!$F$30=supporting_sheet!$D$23,'DONNÉES '!$F$33=supporting_sheet!$B$2),bulk_user_tonnages!I46))))))</f>
        <v>0</v>
      </c>
      <c r="I46" s="20">
        <f>IF($A46&gt;end_year_1,0,(IF(AND('DONNÉES '!$F$30=supporting_sheet!$D$23,'DONNÉES '!$F$33=supporting_sheet!$B$3),(bulk_tonnages!J46),(IF(AND('DONNÉES '!$F$30=supporting_sheet!$D$24),(Residential_tonnages!K46+ICI_tonnages!K46+'C&amp;D_tonnages'!K46),IF(AND('DONNÉES '!$F$30=supporting_sheet!$D$23,'DONNÉES '!$F$33=supporting_sheet!$B$2),bulk_user_tonnages!J46))))))</f>
        <v>0</v>
      </c>
      <c r="J46" s="20">
        <f>IF($A46&gt;end_year_1,0,(IF(AND('DONNÉES '!$F$30=supporting_sheet!$D$23,'DONNÉES '!$F$33=supporting_sheet!$B$3),(bulk_tonnages!K46),(IF(AND('DONNÉES '!$F$30=supporting_sheet!$D$24),(Residential_tonnages!L46+ICI_tonnages!L46+'C&amp;D_tonnages'!L46),IF(AND('DONNÉES '!$F$30=supporting_sheet!$D$23,'DONNÉES '!$F$33=supporting_sheet!$B$2),bulk_user_tonnages!K46))))))</f>
        <v>0</v>
      </c>
      <c r="K46" s="20">
        <f>IF($A46&gt;end_year_1,0,(IF(AND('DONNÉES '!$F$30=supporting_sheet!$D$23,'DONNÉES '!$F$33=supporting_sheet!$B$3),(bulk_tonnages!L46),(IF(AND('DONNÉES '!$F$30=supporting_sheet!$D$24),(Residential_tonnages!M46+ICI_tonnages!M46+'C&amp;D_tonnages'!M46),IF(AND('DONNÉES '!$F$30=supporting_sheet!$D$23,'DONNÉES '!$F$33=supporting_sheet!$B$2),bulk_user_tonnages!L46))))))</f>
        <v>0</v>
      </c>
      <c r="L46" s="20">
        <f>IF($A46&gt;end_year_1,0,(IF(AND('DONNÉES '!$F$30=supporting_sheet!$D$23,'DONNÉES '!$F$33=supporting_sheet!$B$3),(bulk_tonnages!M46+'Soil and Dirt_tonnages'!E46),(IF(AND('DONNÉES '!$F$30=supporting_sheet!$D$24),(Residential_tonnages!N46+ICI_tonnages!N46+'C&amp;D_tonnages'!N46+'Soil and Dirt_tonnages'!E46),IF(AND('DONNÉES '!$F$30=supporting_sheet!$D$23,'DONNÉES '!$F$33=supporting_sheet!$B$2),'Soil and Dirt_tonnages'!E46))))))</f>
        <v>0</v>
      </c>
      <c r="M46" s="20">
        <f>IF($A46&gt;end_year_1,0,(IF(AND('DONNÉES '!$F$30=supporting_sheet!$D$23,'DONNÉES '!$F$33=supporting_sheet!$B$3),(bulk_tonnages!N46),(IF(AND('DONNÉES '!$F$30=supporting_sheet!$D$24),(Residential_tonnages!O46+ICI_tonnages!O46+'C&amp;D_tonnages'!O46),IF(AND('DONNÉES '!$F$30=supporting_sheet!$D$23,'DONNÉES '!$F$33=supporting_sheet!$B$2),bulk_user_tonnages!M46))))))</f>
        <v>0</v>
      </c>
      <c r="N46" s="20">
        <f>IF($A46&gt;end_year_1,0,(IF(AND('DONNÉES '!$F$30=supporting_sheet!$D$23,'DONNÉES '!$F$33=supporting_sheet!$B$3),(bulk_tonnages!O46),(IF(AND('DONNÉES '!$F$30=supporting_sheet!$D$24),(Residential_tonnages!P46+ICI_tonnages!P46+'C&amp;D_tonnages'!P46),IF(AND('DONNÉES '!$F$30=supporting_sheet!$D$23,'DONNÉES '!$F$33=supporting_sheet!$B$2),0))))))</f>
        <v>0</v>
      </c>
      <c r="O46" s="20">
        <f>IF($A46&gt;end_year_1,0,(IF(AND('DONNÉES '!$F$30=supporting_sheet!$D$23,'DONNÉES '!$F$33=supporting_sheet!$B$3),(bulk_tonnages!P46),(IF(AND('DONNÉES '!$F$30=supporting_sheet!$D$24),(Residential_tonnages!Q46+ICI_tonnages!Q46+'C&amp;D_tonnages'!Q46),IF(AND('DONNÉES '!$F$30=supporting_sheet!$D$23,'DONNÉES '!$F$33=supporting_sheet!$B$2),0))))))</f>
        <v>0</v>
      </c>
      <c r="P46" s="20">
        <f>IF($A46&gt;end_year_1,0,(IF(AND('DONNÉES '!$F$30=supporting_sheet!$D$23,'DONNÉES '!$F$33=supporting_sheet!$B$3),(bulk_tonnages!Q46),(IF(AND('DONNÉES '!$F$30=supporting_sheet!$D$24),(Residential_tonnages!R46+ICI_tonnages!R46+'C&amp;D_tonnages'!R46),IF(AND('DONNÉES '!$F$30=supporting_sheet!$D$23,'DONNÉES '!$F$33=supporting_sheet!$B$2),bulk_user_tonnages!N46))))))</f>
        <v>0</v>
      </c>
      <c r="Q46" s="20">
        <f>IF(A46&gt;end_year_1, 0, Sludge_tonnages!E46)</f>
        <v>0</v>
      </c>
      <c r="R46" s="37">
        <f t="shared" si="3"/>
        <v>0</v>
      </c>
      <c r="T46" s="36"/>
      <c r="U46" s="36"/>
      <c r="V46" s="36"/>
    </row>
    <row r="47" spans="1:22" x14ac:dyDescent="0.25">
      <c r="A47" s="1">
        <f t="shared" si="2"/>
        <v>45</v>
      </c>
      <c r="B47" s="1" t="str">
        <f t="shared" si="0"/>
        <v>AB</v>
      </c>
      <c r="C47" s="20">
        <f>IF($A47&gt;end_year_1,0,(IF(AND('DONNÉES '!$F$30=supporting_sheet!$D$23,'DONNÉES '!$F$33=supporting_sheet!$B$3),(bulk_tonnages!D47),(IF(AND('DONNÉES '!$F$30=supporting_sheet!$D$24),(Residential_tonnages!E47+ICI_tonnages!E47+'C&amp;D_tonnages'!E47),IF(AND('DONNÉES '!$F$30=supporting_sheet!$D$23,'DONNÉES '!$F$33=supporting_sheet!$B$2),bulk_user_tonnages!D47))))))</f>
        <v>0</v>
      </c>
      <c r="D47" s="20">
        <f>IF($A47&gt;end_year_1,0,(IF(AND('DONNÉES '!$F$30=supporting_sheet!$D$23,'DONNÉES '!$F$33=supporting_sheet!$B$3),(bulk_tonnages!E47),(IF(AND('DONNÉES '!$F$30=supporting_sheet!$D$24),(Residential_tonnages!F47+ICI_tonnages!F47+'C&amp;D_tonnages'!F47),IF(AND('DONNÉES '!$F$30=supporting_sheet!$D$23,'DONNÉES '!$F$33=supporting_sheet!$B$2),bulk_user_tonnages!E47))))))</f>
        <v>0</v>
      </c>
      <c r="E47" s="20">
        <f>IF($A47&gt;end_year_1,0,(IF(AND('DONNÉES '!$F$30=supporting_sheet!$D$23,'DONNÉES '!$F$33=supporting_sheet!$B$3),(bulk_tonnages!F47),(IF(AND('DONNÉES '!$F$30=supporting_sheet!$D$24),(Residential_tonnages!G47+ICI_tonnages!G47+'C&amp;D_tonnages'!G47),IF(AND('DONNÉES '!$F$30=supporting_sheet!$D$23,'DONNÉES '!$F$33=supporting_sheet!$B$2),bulk_user_tonnages!F47))))))</f>
        <v>0</v>
      </c>
      <c r="F47" s="20">
        <f>IF($A47&gt;end_year_1,0,(IF(AND('DONNÉES '!$F$30=supporting_sheet!$D$23,'DONNÉES '!$F$33=supporting_sheet!$B$3),(bulk_tonnages!G47),(IF(AND('DONNÉES '!$F$30=supporting_sheet!$D$24),(Residential_tonnages!H47+ICI_tonnages!H47+'C&amp;D_tonnages'!H47),IF(AND('DONNÉES '!$F$30=supporting_sheet!$D$23,'DONNÉES '!$F$33=supporting_sheet!$B$2),bulk_user_tonnages!G47))))))</f>
        <v>0</v>
      </c>
      <c r="G47" s="20">
        <f>IF($A47&gt;end_year_1,0,(IF(AND('DONNÉES '!$F$30=supporting_sheet!$D$23,'DONNÉES '!$F$33=supporting_sheet!$B$3),(bulk_tonnages!H47),(IF(AND('DONNÉES '!$F$30=supporting_sheet!$D$24),(Residential_tonnages!I47+ICI_tonnages!I47+'C&amp;D_tonnages'!I47),IF(AND('DONNÉES '!$F$30=supporting_sheet!$D$23,'DONNÉES '!$F$33=supporting_sheet!$B$2),bulk_user_tonnages!H47))))))</f>
        <v>0</v>
      </c>
      <c r="H47" s="20">
        <f>IF($A47&gt;end_year_1,0,(IF(AND('DONNÉES '!$F$30=supporting_sheet!$D$23,'DONNÉES '!$F$33=supporting_sheet!$B$3),(bulk_tonnages!I47),(IF(AND('DONNÉES '!$F$30=supporting_sheet!$D$24),(Residential_tonnages!J47+ICI_tonnages!J47+'C&amp;D_tonnages'!J47),IF(AND('DONNÉES '!$F$30=supporting_sheet!$D$23,'DONNÉES '!$F$33=supporting_sheet!$B$2),bulk_user_tonnages!I47))))))</f>
        <v>0</v>
      </c>
      <c r="I47" s="20">
        <f>IF($A47&gt;end_year_1,0,(IF(AND('DONNÉES '!$F$30=supporting_sheet!$D$23,'DONNÉES '!$F$33=supporting_sheet!$B$3),(bulk_tonnages!J47),(IF(AND('DONNÉES '!$F$30=supporting_sheet!$D$24),(Residential_tonnages!K47+ICI_tonnages!K47+'C&amp;D_tonnages'!K47),IF(AND('DONNÉES '!$F$30=supporting_sheet!$D$23,'DONNÉES '!$F$33=supporting_sheet!$B$2),bulk_user_tonnages!J47))))))</f>
        <v>0</v>
      </c>
      <c r="J47" s="20">
        <f>IF($A47&gt;end_year_1,0,(IF(AND('DONNÉES '!$F$30=supporting_sheet!$D$23,'DONNÉES '!$F$33=supporting_sheet!$B$3),(bulk_tonnages!K47),(IF(AND('DONNÉES '!$F$30=supporting_sheet!$D$24),(Residential_tonnages!L47+ICI_tonnages!L47+'C&amp;D_tonnages'!L47),IF(AND('DONNÉES '!$F$30=supporting_sheet!$D$23,'DONNÉES '!$F$33=supporting_sheet!$B$2),bulk_user_tonnages!K47))))))</f>
        <v>0</v>
      </c>
      <c r="K47" s="20">
        <f>IF($A47&gt;end_year_1,0,(IF(AND('DONNÉES '!$F$30=supporting_sheet!$D$23,'DONNÉES '!$F$33=supporting_sheet!$B$3),(bulk_tonnages!L47),(IF(AND('DONNÉES '!$F$30=supporting_sheet!$D$24),(Residential_tonnages!M47+ICI_tonnages!M47+'C&amp;D_tonnages'!M47),IF(AND('DONNÉES '!$F$30=supporting_sheet!$D$23,'DONNÉES '!$F$33=supporting_sheet!$B$2),bulk_user_tonnages!L47))))))</f>
        <v>0</v>
      </c>
      <c r="L47" s="20">
        <f>IF($A47&gt;end_year_1,0,(IF(AND('DONNÉES '!$F$30=supporting_sheet!$D$23,'DONNÉES '!$F$33=supporting_sheet!$B$3),(bulk_tonnages!M47+'Soil and Dirt_tonnages'!E47),(IF(AND('DONNÉES '!$F$30=supporting_sheet!$D$24),(Residential_tonnages!N47+ICI_tonnages!N47+'C&amp;D_tonnages'!N47+'Soil and Dirt_tonnages'!E47),IF(AND('DONNÉES '!$F$30=supporting_sheet!$D$23,'DONNÉES '!$F$33=supporting_sheet!$B$2),'Soil and Dirt_tonnages'!E47))))))</f>
        <v>0</v>
      </c>
      <c r="M47" s="20">
        <f>IF($A47&gt;end_year_1,0,(IF(AND('DONNÉES '!$F$30=supporting_sheet!$D$23,'DONNÉES '!$F$33=supporting_sheet!$B$3),(bulk_tonnages!N47),(IF(AND('DONNÉES '!$F$30=supporting_sheet!$D$24),(Residential_tonnages!O47+ICI_tonnages!O47+'C&amp;D_tonnages'!O47),IF(AND('DONNÉES '!$F$30=supporting_sheet!$D$23,'DONNÉES '!$F$33=supporting_sheet!$B$2),bulk_user_tonnages!M47))))))</f>
        <v>0</v>
      </c>
      <c r="N47" s="20">
        <f>IF($A47&gt;end_year_1,0,(IF(AND('DONNÉES '!$F$30=supporting_sheet!$D$23,'DONNÉES '!$F$33=supporting_sheet!$B$3),(bulk_tonnages!O47),(IF(AND('DONNÉES '!$F$30=supporting_sheet!$D$24),(Residential_tonnages!P47+ICI_tonnages!P47+'C&amp;D_tonnages'!P47),IF(AND('DONNÉES '!$F$30=supporting_sheet!$D$23,'DONNÉES '!$F$33=supporting_sheet!$B$2),0))))))</f>
        <v>0</v>
      </c>
      <c r="O47" s="20">
        <f>IF($A47&gt;end_year_1,0,(IF(AND('DONNÉES '!$F$30=supporting_sheet!$D$23,'DONNÉES '!$F$33=supporting_sheet!$B$3),(bulk_tonnages!P47),(IF(AND('DONNÉES '!$F$30=supporting_sheet!$D$24),(Residential_tonnages!Q47+ICI_tonnages!Q47+'C&amp;D_tonnages'!Q47),IF(AND('DONNÉES '!$F$30=supporting_sheet!$D$23,'DONNÉES '!$F$33=supporting_sheet!$B$2),0))))))</f>
        <v>0</v>
      </c>
      <c r="P47" s="20">
        <f>IF($A47&gt;end_year_1,0,(IF(AND('DONNÉES '!$F$30=supporting_sheet!$D$23,'DONNÉES '!$F$33=supporting_sheet!$B$3),(bulk_tonnages!Q47),(IF(AND('DONNÉES '!$F$30=supporting_sheet!$D$24),(Residential_tonnages!R47+ICI_tonnages!R47+'C&amp;D_tonnages'!R47),IF(AND('DONNÉES '!$F$30=supporting_sheet!$D$23,'DONNÉES '!$F$33=supporting_sheet!$B$2),bulk_user_tonnages!N47))))))</f>
        <v>0</v>
      </c>
      <c r="Q47" s="20">
        <f>IF(A47&gt;end_year_1, 0, Sludge_tonnages!E47)</f>
        <v>0</v>
      </c>
      <c r="R47" s="37">
        <f t="shared" si="3"/>
        <v>0</v>
      </c>
      <c r="T47" s="36"/>
      <c r="U47" s="36"/>
      <c r="V47" s="36"/>
    </row>
    <row r="48" spans="1:22" x14ac:dyDescent="0.25">
      <c r="A48" s="1">
        <f t="shared" si="2"/>
        <v>46</v>
      </c>
      <c r="B48" s="1" t="str">
        <f t="shared" si="0"/>
        <v>AB</v>
      </c>
      <c r="C48" s="20">
        <f>IF($A48&gt;end_year_1,0,(IF(AND('DONNÉES '!$F$30=supporting_sheet!$D$23,'DONNÉES '!$F$33=supporting_sheet!$B$3),(bulk_tonnages!D48),(IF(AND('DONNÉES '!$F$30=supporting_sheet!$D$24),(Residential_tonnages!E48+ICI_tonnages!E48+'C&amp;D_tonnages'!E48),IF(AND('DONNÉES '!$F$30=supporting_sheet!$D$23,'DONNÉES '!$F$33=supporting_sheet!$B$2),bulk_user_tonnages!D48))))))</f>
        <v>0</v>
      </c>
      <c r="D48" s="20">
        <f>IF($A48&gt;end_year_1,0,(IF(AND('DONNÉES '!$F$30=supporting_sheet!$D$23,'DONNÉES '!$F$33=supporting_sheet!$B$3),(bulk_tonnages!E48),(IF(AND('DONNÉES '!$F$30=supporting_sheet!$D$24),(Residential_tonnages!F48+ICI_tonnages!F48+'C&amp;D_tonnages'!F48),IF(AND('DONNÉES '!$F$30=supporting_sheet!$D$23,'DONNÉES '!$F$33=supporting_sheet!$B$2),bulk_user_tonnages!E48))))))</f>
        <v>0</v>
      </c>
      <c r="E48" s="20">
        <f>IF($A48&gt;end_year_1,0,(IF(AND('DONNÉES '!$F$30=supporting_sheet!$D$23,'DONNÉES '!$F$33=supporting_sheet!$B$3),(bulk_tonnages!F48),(IF(AND('DONNÉES '!$F$30=supporting_sheet!$D$24),(Residential_tonnages!G48+ICI_tonnages!G48+'C&amp;D_tonnages'!G48),IF(AND('DONNÉES '!$F$30=supporting_sheet!$D$23,'DONNÉES '!$F$33=supporting_sheet!$B$2),bulk_user_tonnages!F48))))))</f>
        <v>0</v>
      </c>
      <c r="F48" s="20">
        <f>IF($A48&gt;end_year_1,0,(IF(AND('DONNÉES '!$F$30=supporting_sheet!$D$23,'DONNÉES '!$F$33=supporting_sheet!$B$3),(bulk_tonnages!G48),(IF(AND('DONNÉES '!$F$30=supporting_sheet!$D$24),(Residential_tonnages!H48+ICI_tonnages!H48+'C&amp;D_tonnages'!H48),IF(AND('DONNÉES '!$F$30=supporting_sheet!$D$23,'DONNÉES '!$F$33=supporting_sheet!$B$2),bulk_user_tonnages!G48))))))</f>
        <v>0</v>
      </c>
      <c r="G48" s="20">
        <f>IF($A48&gt;end_year_1,0,(IF(AND('DONNÉES '!$F$30=supporting_sheet!$D$23,'DONNÉES '!$F$33=supporting_sheet!$B$3),(bulk_tonnages!H48),(IF(AND('DONNÉES '!$F$30=supporting_sheet!$D$24),(Residential_tonnages!I48+ICI_tonnages!I48+'C&amp;D_tonnages'!I48),IF(AND('DONNÉES '!$F$30=supporting_sheet!$D$23,'DONNÉES '!$F$33=supporting_sheet!$B$2),bulk_user_tonnages!H48))))))</f>
        <v>0</v>
      </c>
      <c r="H48" s="20">
        <f>IF($A48&gt;end_year_1,0,(IF(AND('DONNÉES '!$F$30=supporting_sheet!$D$23,'DONNÉES '!$F$33=supporting_sheet!$B$3),(bulk_tonnages!I48),(IF(AND('DONNÉES '!$F$30=supporting_sheet!$D$24),(Residential_tonnages!J48+ICI_tonnages!J48+'C&amp;D_tonnages'!J48),IF(AND('DONNÉES '!$F$30=supporting_sheet!$D$23,'DONNÉES '!$F$33=supporting_sheet!$B$2),bulk_user_tonnages!I48))))))</f>
        <v>0</v>
      </c>
      <c r="I48" s="20">
        <f>IF($A48&gt;end_year_1,0,(IF(AND('DONNÉES '!$F$30=supporting_sheet!$D$23,'DONNÉES '!$F$33=supporting_sheet!$B$3),(bulk_tonnages!J48),(IF(AND('DONNÉES '!$F$30=supporting_sheet!$D$24),(Residential_tonnages!K48+ICI_tonnages!K48+'C&amp;D_tonnages'!K48),IF(AND('DONNÉES '!$F$30=supporting_sheet!$D$23,'DONNÉES '!$F$33=supporting_sheet!$B$2),bulk_user_tonnages!J48))))))</f>
        <v>0</v>
      </c>
      <c r="J48" s="20">
        <f>IF($A48&gt;end_year_1,0,(IF(AND('DONNÉES '!$F$30=supporting_sheet!$D$23,'DONNÉES '!$F$33=supporting_sheet!$B$3),(bulk_tonnages!K48),(IF(AND('DONNÉES '!$F$30=supporting_sheet!$D$24),(Residential_tonnages!L48+ICI_tonnages!L48+'C&amp;D_tonnages'!L48),IF(AND('DONNÉES '!$F$30=supporting_sheet!$D$23,'DONNÉES '!$F$33=supporting_sheet!$B$2),bulk_user_tonnages!K48))))))</f>
        <v>0</v>
      </c>
      <c r="K48" s="20">
        <f>IF($A48&gt;end_year_1,0,(IF(AND('DONNÉES '!$F$30=supporting_sheet!$D$23,'DONNÉES '!$F$33=supporting_sheet!$B$3),(bulk_tonnages!L48),(IF(AND('DONNÉES '!$F$30=supporting_sheet!$D$24),(Residential_tonnages!M48+ICI_tonnages!M48+'C&amp;D_tonnages'!M48),IF(AND('DONNÉES '!$F$30=supporting_sheet!$D$23,'DONNÉES '!$F$33=supporting_sheet!$B$2),bulk_user_tonnages!L48))))))</f>
        <v>0</v>
      </c>
      <c r="L48" s="20">
        <f>IF($A48&gt;end_year_1,0,(IF(AND('DONNÉES '!$F$30=supporting_sheet!$D$23,'DONNÉES '!$F$33=supporting_sheet!$B$3),(bulk_tonnages!M48+'Soil and Dirt_tonnages'!E48),(IF(AND('DONNÉES '!$F$30=supporting_sheet!$D$24),(Residential_tonnages!N48+ICI_tonnages!N48+'C&amp;D_tonnages'!N48+'Soil and Dirt_tonnages'!E48),IF(AND('DONNÉES '!$F$30=supporting_sheet!$D$23,'DONNÉES '!$F$33=supporting_sheet!$B$2),'Soil and Dirt_tonnages'!E48))))))</f>
        <v>0</v>
      </c>
      <c r="M48" s="20">
        <f>IF($A48&gt;end_year_1,0,(IF(AND('DONNÉES '!$F$30=supporting_sheet!$D$23,'DONNÉES '!$F$33=supporting_sheet!$B$3),(bulk_tonnages!N48),(IF(AND('DONNÉES '!$F$30=supporting_sheet!$D$24),(Residential_tonnages!O48+ICI_tonnages!O48+'C&amp;D_tonnages'!O48),IF(AND('DONNÉES '!$F$30=supporting_sheet!$D$23,'DONNÉES '!$F$33=supporting_sheet!$B$2),bulk_user_tonnages!M48))))))</f>
        <v>0</v>
      </c>
      <c r="N48" s="20">
        <f>IF($A48&gt;end_year_1,0,(IF(AND('DONNÉES '!$F$30=supporting_sheet!$D$23,'DONNÉES '!$F$33=supporting_sheet!$B$3),(bulk_tonnages!O48),(IF(AND('DONNÉES '!$F$30=supporting_sheet!$D$24),(Residential_tonnages!P48+ICI_tonnages!P48+'C&amp;D_tonnages'!P48),IF(AND('DONNÉES '!$F$30=supporting_sheet!$D$23,'DONNÉES '!$F$33=supporting_sheet!$B$2),0))))))</f>
        <v>0</v>
      </c>
      <c r="O48" s="20">
        <f>IF($A48&gt;end_year_1,0,(IF(AND('DONNÉES '!$F$30=supporting_sheet!$D$23,'DONNÉES '!$F$33=supporting_sheet!$B$3),(bulk_tonnages!P48),(IF(AND('DONNÉES '!$F$30=supporting_sheet!$D$24),(Residential_tonnages!Q48+ICI_tonnages!Q48+'C&amp;D_tonnages'!Q48),IF(AND('DONNÉES '!$F$30=supporting_sheet!$D$23,'DONNÉES '!$F$33=supporting_sheet!$B$2),0))))))</f>
        <v>0</v>
      </c>
      <c r="P48" s="20">
        <f>IF($A48&gt;end_year_1,0,(IF(AND('DONNÉES '!$F$30=supporting_sheet!$D$23,'DONNÉES '!$F$33=supporting_sheet!$B$3),(bulk_tonnages!Q48),(IF(AND('DONNÉES '!$F$30=supporting_sheet!$D$24),(Residential_tonnages!R48+ICI_tonnages!R48+'C&amp;D_tonnages'!R48),IF(AND('DONNÉES '!$F$30=supporting_sheet!$D$23,'DONNÉES '!$F$33=supporting_sheet!$B$2),bulk_user_tonnages!N48))))))</f>
        <v>0</v>
      </c>
      <c r="Q48" s="20">
        <f>IF(A48&gt;end_year_1, 0, Sludge_tonnages!E48)</f>
        <v>0</v>
      </c>
      <c r="R48" s="37">
        <f t="shared" si="3"/>
        <v>0</v>
      </c>
      <c r="T48" s="36"/>
      <c r="U48" s="36"/>
      <c r="V48" s="36"/>
    </row>
    <row r="49" spans="1:22" x14ac:dyDescent="0.25">
      <c r="A49" s="1">
        <f t="shared" si="2"/>
        <v>47</v>
      </c>
      <c r="B49" s="1" t="str">
        <f t="shared" si="0"/>
        <v>AB</v>
      </c>
      <c r="C49" s="20">
        <f>IF($A49&gt;end_year_1,0,(IF(AND('DONNÉES '!$F$30=supporting_sheet!$D$23,'DONNÉES '!$F$33=supporting_sheet!$B$3),(bulk_tonnages!D49),(IF(AND('DONNÉES '!$F$30=supporting_sheet!$D$24),(Residential_tonnages!E49+ICI_tonnages!E49+'C&amp;D_tonnages'!E49),IF(AND('DONNÉES '!$F$30=supporting_sheet!$D$23,'DONNÉES '!$F$33=supporting_sheet!$B$2),bulk_user_tonnages!D49))))))</f>
        <v>0</v>
      </c>
      <c r="D49" s="20">
        <f>IF($A49&gt;end_year_1,0,(IF(AND('DONNÉES '!$F$30=supporting_sheet!$D$23,'DONNÉES '!$F$33=supporting_sheet!$B$3),(bulk_tonnages!E49),(IF(AND('DONNÉES '!$F$30=supporting_sheet!$D$24),(Residential_tonnages!F49+ICI_tonnages!F49+'C&amp;D_tonnages'!F49),IF(AND('DONNÉES '!$F$30=supporting_sheet!$D$23,'DONNÉES '!$F$33=supporting_sheet!$B$2),bulk_user_tonnages!E49))))))</f>
        <v>0</v>
      </c>
      <c r="E49" s="20">
        <f>IF($A49&gt;end_year_1,0,(IF(AND('DONNÉES '!$F$30=supporting_sheet!$D$23,'DONNÉES '!$F$33=supporting_sheet!$B$3),(bulk_tonnages!F49),(IF(AND('DONNÉES '!$F$30=supporting_sheet!$D$24),(Residential_tonnages!G49+ICI_tonnages!G49+'C&amp;D_tonnages'!G49),IF(AND('DONNÉES '!$F$30=supporting_sheet!$D$23,'DONNÉES '!$F$33=supporting_sheet!$B$2),bulk_user_tonnages!F49))))))</f>
        <v>0</v>
      </c>
      <c r="F49" s="20">
        <f>IF($A49&gt;end_year_1,0,(IF(AND('DONNÉES '!$F$30=supporting_sheet!$D$23,'DONNÉES '!$F$33=supporting_sheet!$B$3),(bulk_tonnages!G49),(IF(AND('DONNÉES '!$F$30=supporting_sheet!$D$24),(Residential_tonnages!H49+ICI_tonnages!H49+'C&amp;D_tonnages'!H49),IF(AND('DONNÉES '!$F$30=supporting_sheet!$D$23,'DONNÉES '!$F$33=supporting_sheet!$B$2),bulk_user_tonnages!G49))))))</f>
        <v>0</v>
      </c>
      <c r="G49" s="20">
        <f>IF($A49&gt;end_year_1,0,(IF(AND('DONNÉES '!$F$30=supporting_sheet!$D$23,'DONNÉES '!$F$33=supporting_sheet!$B$3),(bulk_tonnages!H49),(IF(AND('DONNÉES '!$F$30=supporting_sheet!$D$24),(Residential_tonnages!I49+ICI_tonnages!I49+'C&amp;D_tonnages'!I49),IF(AND('DONNÉES '!$F$30=supporting_sheet!$D$23,'DONNÉES '!$F$33=supporting_sheet!$B$2),bulk_user_tonnages!H49))))))</f>
        <v>0</v>
      </c>
      <c r="H49" s="20">
        <f>IF($A49&gt;end_year_1,0,(IF(AND('DONNÉES '!$F$30=supporting_sheet!$D$23,'DONNÉES '!$F$33=supporting_sheet!$B$3),(bulk_tonnages!I49),(IF(AND('DONNÉES '!$F$30=supporting_sheet!$D$24),(Residential_tonnages!J49+ICI_tonnages!J49+'C&amp;D_tonnages'!J49),IF(AND('DONNÉES '!$F$30=supporting_sheet!$D$23,'DONNÉES '!$F$33=supporting_sheet!$B$2),bulk_user_tonnages!I49))))))</f>
        <v>0</v>
      </c>
      <c r="I49" s="20">
        <f>IF($A49&gt;end_year_1,0,(IF(AND('DONNÉES '!$F$30=supporting_sheet!$D$23,'DONNÉES '!$F$33=supporting_sheet!$B$3),(bulk_tonnages!J49),(IF(AND('DONNÉES '!$F$30=supporting_sheet!$D$24),(Residential_tonnages!K49+ICI_tonnages!K49+'C&amp;D_tonnages'!K49),IF(AND('DONNÉES '!$F$30=supporting_sheet!$D$23,'DONNÉES '!$F$33=supporting_sheet!$B$2),bulk_user_tonnages!J49))))))</f>
        <v>0</v>
      </c>
      <c r="J49" s="20">
        <f>IF($A49&gt;end_year_1,0,(IF(AND('DONNÉES '!$F$30=supporting_sheet!$D$23,'DONNÉES '!$F$33=supporting_sheet!$B$3),(bulk_tonnages!K49),(IF(AND('DONNÉES '!$F$30=supporting_sheet!$D$24),(Residential_tonnages!L49+ICI_tonnages!L49+'C&amp;D_tonnages'!L49),IF(AND('DONNÉES '!$F$30=supporting_sheet!$D$23,'DONNÉES '!$F$33=supporting_sheet!$B$2),bulk_user_tonnages!K49))))))</f>
        <v>0</v>
      </c>
      <c r="K49" s="20">
        <f>IF($A49&gt;end_year_1,0,(IF(AND('DONNÉES '!$F$30=supporting_sheet!$D$23,'DONNÉES '!$F$33=supporting_sheet!$B$3),(bulk_tonnages!L49),(IF(AND('DONNÉES '!$F$30=supporting_sheet!$D$24),(Residential_tonnages!M49+ICI_tonnages!M49+'C&amp;D_tonnages'!M49),IF(AND('DONNÉES '!$F$30=supporting_sheet!$D$23,'DONNÉES '!$F$33=supporting_sheet!$B$2),bulk_user_tonnages!L49))))))</f>
        <v>0</v>
      </c>
      <c r="L49" s="20">
        <f>IF($A49&gt;end_year_1,0,(IF(AND('DONNÉES '!$F$30=supporting_sheet!$D$23,'DONNÉES '!$F$33=supporting_sheet!$B$3),(bulk_tonnages!M49+'Soil and Dirt_tonnages'!E49),(IF(AND('DONNÉES '!$F$30=supporting_sheet!$D$24),(Residential_tonnages!N49+ICI_tonnages!N49+'C&amp;D_tonnages'!N49+'Soil and Dirt_tonnages'!E49),IF(AND('DONNÉES '!$F$30=supporting_sheet!$D$23,'DONNÉES '!$F$33=supporting_sheet!$B$2),'Soil and Dirt_tonnages'!E49))))))</f>
        <v>0</v>
      </c>
      <c r="M49" s="20">
        <f>IF($A49&gt;end_year_1,0,(IF(AND('DONNÉES '!$F$30=supporting_sheet!$D$23,'DONNÉES '!$F$33=supporting_sheet!$B$3),(bulk_tonnages!N49),(IF(AND('DONNÉES '!$F$30=supporting_sheet!$D$24),(Residential_tonnages!O49+ICI_tonnages!O49+'C&amp;D_tonnages'!O49),IF(AND('DONNÉES '!$F$30=supporting_sheet!$D$23,'DONNÉES '!$F$33=supporting_sheet!$B$2),bulk_user_tonnages!M49))))))</f>
        <v>0</v>
      </c>
      <c r="N49" s="20">
        <f>IF($A49&gt;end_year_1,0,(IF(AND('DONNÉES '!$F$30=supporting_sheet!$D$23,'DONNÉES '!$F$33=supporting_sheet!$B$3),(bulk_tonnages!O49),(IF(AND('DONNÉES '!$F$30=supporting_sheet!$D$24),(Residential_tonnages!P49+ICI_tonnages!P49+'C&amp;D_tonnages'!P49),IF(AND('DONNÉES '!$F$30=supporting_sheet!$D$23,'DONNÉES '!$F$33=supporting_sheet!$B$2),0))))))</f>
        <v>0</v>
      </c>
      <c r="O49" s="20">
        <f>IF($A49&gt;end_year_1,0,(IF(AND('DONNÉES '!$F$30=supporting_sheet!$D$23,'DONNÉES '!$F$33=supporting_sheet!$B$3),(bulk_tonnages!P49),(IF(AND('DONNÉES '!$F$30=supporting_sheet!$D$24),(Residential_tonnages!Q49+ICI_tonnages!Q49+'C&amp;D_tonnages'!Q49),IF(AND('DONNÉES '!$F$30=supporting_sheet!$D$23,'DONNÉES '!$F$33=supporting_sheet!$B$2),0))))))</f>
        <v>0</v>
      </c>
      <c r="P49" s="20">
        <f>IF($A49&gt;end_year_1,0,(IF(AND('DONNÉES '!$F$30=supporting_sheet!$D$23,'DONNÉES '!$F$33=supporting_sheet!$B$3),(bulk_tonnages!Q49),(IF(AND('DONNÉES '!$F$30=supporting_sheet!$D$24),(Residential_tonnages!R49+ICI_tonnages!R49+'C&amp;D_tonnages'!R49),IF(AND('DONNÉES '!$F$30=supporting_sheet!$D$23,'DONNÉES '!$F$33=supporting_sheet!$B$2),bulk_user_tonnages!N49))))))</f>
        <v>0</v>
      </c>
      <c r="Q49" s="20">
        <f>IF(A49&gt;end_year_1, 0, Sludge_tonnages!E49)</f>
        <v>0</v>
      </c>
      <c r="R49" s="37">
        <f t="shared" si="3"/>
        <v>0</v>
      </c>
      <c r="T49" s="36"/>
      <c r="U49" s="36"/>
      <c r="V49" s="36"/>
    </row>
    <row r="50" spans="1:22" x14ac:dyDescent="0.25">
      <c r="A50" s="1">
        <f t="shared" si="2"/>
        <v>48</v>
      </c>
      <c r="B50" s="1" t="str">
        <f t="shared" si="0"/>
        <v>AB</v>
      </c>
      <c r="C50" s="20">
        <f>IF($A50&gt;end_year_1,0,(IF(AND('DONNÉES '!$F$30=supporting_sheet!$D$23,'DONNÉES '!$F$33=supporting_sheet!$B$3),(bulk_tonnages!D50),(IF(AND('DONNÉES '!$F$30=supporting_sheet!$D$24),(Residential_tonnages!E50+ICI_tonnages!E50+'C&amp;D_tonnages'!E50),IF(AND('DONNÉES '!$F$30=supporting_sheet!$D$23,'DONNÉES '!$F$33=supporting_sheet!$B$2),bulk_user_tonnages!D50))))))</f>
        <v>0</v>
      </c>
      <c r="D50" s="20">
        <f>IF($A50&gt;end_year_1,0,(IF(AND('DONNÉES '!$F$30=supporting_sheet!$D$23,'DONNÉES '!$F$33=supporting_sheet!$B$3),(bulk_tonnages!E50),(IF(AND('DONNÉES '!$F$30=supporting_sheet!$D$24),(Residential_tonnages!F50+ICI_tonnages!F50+'C&amp;D_tonnages'!F50),IF(AND('DONNÉES '!$F$30=supporting_sheet!$D$23,'DONNÉES '!$F$33=supporting_sheet!$B$2),bulk_user_tonnages!E50))))))</f>
        <v>0</v>
      </c>
      <c r="E50" s="20">
        <f>IF($A50&gt;end_year_1,0,(IF(AND('DONNÉES '!$F$30=supporting_sheet!$D$23,'DONNÉES '!$F$33=supporting_sheet!$B$3),(bulk_tonnages!F50),(IF(AND('DONNÉES '!$F$30=supporting_sheet!$D$24),(Residential_tonnages!G50+ICI_tonnages!G50+'C&amp;D_tonnages'!G50),IF(AND('DONNÉES '!$F$30=supporting_sheet!$D$23,'DONNÉES '!$F$33=supporting_sheet!$B$2),bulk_user_tonnages!F50))))))</f>
        <v>0</v>
      </c>
      <c r="F50" s="20">
        <f>IF($A50&gt;end_year_1,0,(IF(AND('DONNÉES '!$F$30=supporting_sheet!$D$23,'DONNÉES '!$F$33=supporting_sheet!$B$3),(bulk_tonnages!G50),(IF(AND('DONNÉES '!$F$30=supporting_sheet!$D$24),(Residential_tonnages!H50+ICI_tonnages!H50+'C&amp;D_tonnages'!H50),IF(AND('DONNÉES '!$F$30=supporting_sheet!$D$23,'DONNÉES '!$F$33=supporting_sheet!$B$2),bulk_user_tonnages!G50))))))</f>
        <v>0</v>
      </c>
      <c r="G50" s="20">
        <f>IF($A50&gt;end_year_1,0,(IF(AND('DONNÉES '!$F$30=supporting_sheet!$D$23,'DONNÉES '!$F$33=supporting_sheet!$B$3),(bulk_tonnages!H50),(IF(AND('DONNÉES '!$F$30=supporting_sheet!$D$24),(Residential_tonnages!I50+ICI_tonnages!I50+'C&amp;D_tonnages'!I50),IF(AND('DONNÉES '!$F$30=supporting_sheet!$D$23,'DONNÉES '!$F$33=supporting_sheet!$B$2),bulk_user_tonnages!H50))))))</f>
        <v>0</v>
      </c>
      <c r="H50" s="20">
        <f>IF($A50&gt;end_year_1,0,(IF(AND('DONNÉES '!$F$30=supporting_sheet!$D$23,'DONNÉES '!$F$33=supporting_sheet!$B$3),(bulk_tonnages!I50),(IF(AND('DONNÉES '!$F$30=supporting_sheet!$D$24),(Residential_tonnages!J50+ICI_tonnages!J50+'C&amp;D_tonnages'!J50),IF(AND('DONNÉES '!$F$30=supporting_sheet!$D$23,'DONNÉES '!$F$33=supporting_sheet!$B$2),bulk_user_tonnages!I50))))))</f>
        <v>0</v>
      </c>
      <c r="I50" s="20">
        <f>IF($A50&gt;end_year_1,0,(IF(AND('DONNÉES '!$F$30=supporting_sheet!$D$23,'DONNÉES '!$F$33=supporting_sheet!$B$3),(bulk_tonnages!J50),(IF(AND('DONNÉES '!$F$30=supporting_sheet!$D$24),(Residential_tonnages!K50+ICI_tonnages!K50+'C&amp;D_tonnages'!K50),IF(AND('DONNÉES '!$F$30=supporting_sheet!$D$23,'DONNÉES '!$F$33=supporting_sheet!$B$2),bulk_user_tonnages!J50))))))</f>
        <v>0</v>
      </c>
      <c r="J50" s="20">
        <f>IF($A50&gt;end_year_1,0,(IF(AND('DONNÉES '!$F$30=supporting_sheet!$D$23,'DONNÉES '!$F$33=supporting_sheet!$B$3),(bulk_tonnages!K50),(IF(AND('DONNÉES '!$F$30=supporting_sheet!$D$24),(Residential_tonnages!L50+ICI_tonnages!L50+'C&amp;D_tonnages'!L50),IF(AND('DONNÉES '!$F$30=supporting_sheet!$D$23,'DONNÉES '!$F$33=supporting_sheet!$B$2),bulk_user_tonnages!K50))))))</f>
        <v>0</v>
      </c>
      <c r="K50" s="20">
        <f>IF($A50&gt;end_year_1,0,(IF(AND('DONNÉES '!$F$30=supporting_sheet!$D$23,'DONNÉES '!$F$33=supporting_sheet!$B$3),(bulk_tonnages!L50),(IF(AND('DONNÉES '!$F$30=supporting_sheet!$D$24),(Residential_tonnages!M50+ICI_tonnages!M50+'C&amp;D_tonnages'!M50),IF(AND('DONNÉES '!$F$30=supporting_sheet!$D$23,'DONNÉES '!$F$33=supporting_sheet!$B$2),bulk_user_tonnages!L50))))))</f>
        <v>0</v>
      </c>
      <c r="L50" s="20">
        <f>IF($A50&gt;end_year_1,0,(IF(AND('DONNÉES '!$F$30=supporting_sheet!$D$23,'DONNÉES '!$F$33=supporting_sheet!$B$3),(bulk_tonnages!M50+'Soil and Dirt_tonnages'!E50),(IF(AND('DONNÉES '!$F$30=supporting_sheet!$D$24),(Residential_tonnages!N50+ICI_tonnages!N50+'C&amp;D_tonnages'!N50+'Soil and Dirt_tonnages'!E50),IF(AND('DONNÉES '!$F$30=supporting_sheet!$D$23,'DONNÉES '!$F$33=supporting_sheet!$B$2),'Soil and Dirt_tonnages'!E50))))))</f>
        <v>0</v>
      </c>
      <c r="M50" s="20">
        <f>IF($A50&gt;end_year_1,0,(IF(AND('DONNÉES '!$F$30=supporting_sheet!$D$23,'DONNÉES '!$F$33=supporting_sheet!$B$3),(bulk_tonnages!N50),(IF(AND('DONNÉES '!$F$30=supporting_sheet!$D$24),(Residential_tonnages!O50+ICI_tonnages!O50+'C&amp;D_tonnages'!O50),IF(AND('DONNÉES '!$F$30=supporting_sheet!$D$23,'DONNÉES '!$F$33=supporting_sheet!$B$2),bulk_user_tonnages!M50))))))</f>
        <v>0</v>
      </c>
      <c r="N50" s="20">
        <f>IF($A50&gt;end_year_1,0,(IF(AND('DONNÉES '!$F$30=supporting_sheet!$D$23,'DONNÉES '!$F$33=supporting_sheet!$B$3),(bulk_tonnages!O50),(IF(AND('DONNÉES '!$F$30=supporting_sheet!$D$24),(Residential_tonnages!P50+ICI_tonnages!P50+'C&amp;D_tonnages'!P50),IF(AND('DONNÉES '!$F$30=supporting_sheet!$D$23,'DONNÉES '!$F$33=supporting_sheet!$B$2),0))))))</f>
        <v>0</v>
      </c>
      <c r="O50" s="20">
        <f>IF($A50&gt;end_year_1,0,(IF(AND('DONNÉES '!$F$30=supporting_sheet!$D$23,'DONNÉES '!$F$33=supporting_sheet!$B$3),(bulk_tonnages!P50),(IF(AND('DONNÉES '!$F$30=supporting_sheet!$D$24),(Residential_tonnages!Q50+ICI_tonnages!Q50+'C&amp;D_tonnages'!Q50),IF(AND('DONNÉES '!$F$30=supporting_sheet!$D$23,'DONNÉES '!$F$33=supporting_sheet!$B$2),0))))))</f>
        <v>0</v>
      </c>
      <c r="P50" s="20">
        <f>IF($A50&gt;end_year_1,0,(IF(AND('DONNÉES '!$F$30=supporting_sheet!$D$23,'DONNÉES '!$F$33=supporting_sheet!$B$3),(bulk_tonnages!Q50),(IF(AND('DONNÉES '!$F$30=supporting_sheet!$D$24),(Residential_tonnages!R50+ICI_tonnages!R50+'C&amp;D_tonnages'!R50),IF(AND('DONNÉES '!$F$30=supporting_sheet!$D$23,'DONNÉES '!$F$33=supporting_sheet!$B$2),bulk_user_tonnages!N50))))))</f>
        <v>0</v>
      </c>
      <c r="Q50" s="20">
        <f>IF(A50&gt;end_year_1, 0, Sludge_tonnages!E50)</f>
        <v>0</v>
      </c>
      <c r="R50" s="37">
        <f t="shared" si="3"/>
        <v>0</v>
      </c>
      <c r="T50" s="36"/>
      <c r="U50" s="36"/>
      <c r="V50" s="36"/>
    </row>
    <row r="51" spans="1:22" x14ac:dyDescent="0.25">
      <c r="A51" s="1">
        <f t="shared" si="2"/>
        <v>49</v>
      </c>
      <c r="B51" s="1" t="str">
        <f t="shared" si="0"/>
        <v>AB</v>
      </c>
      <c r="C51" s="20">
        <f>IF($A51&gt;end_year_1,0,(IF(AND('DONNÉES '!$F$30=supporting_sheet!$D$23,'DONNÉES '!$F$33=supporting_sheet!$B$3),(bulk_tonnages!D51),(IF(AND('DONNÉES '!$F$30=supporting_sheet!$D$24),(Residential_tonnages!E51+ICI_tonnages!E51+'C&amp;D_tonnages'!E51),IF(AND('DONNÉES '!$F$30=supporting_sheet!$D$23,'DONNÉES '!$F$33=supporting_sheet!$B$2),bulk_user_tonnages!D51))))))</f>
        <v>0</v>
      </c>
      <c r="D51" s="20">
        <f>IF($A51&gt;end_year_1,0,(IF(AND('DONNÉES '!$F$30=supporting_sheet!$D$23,'DONNÉES '!$F$33=supporting_sheet!$B$3),(bulk_tonnages!E51),(IF(AND('DONNÉES '!$F$30=supporting_sheet!$D$24),(Residential_tonnages!F51+ICI_tonnages!F51+'C&amp;D_tonnages'!F51),IF(AND('DONNÉES '!$F$30=supporting_sheet!$D$23,'DONNÉES '!$F$33=supporting_sheet!$B$2),bulk_user_tonnages!E51))))))</f>
        <v>0</v>
      </c>
      <c r="E51" s="20">
        <f>IF($A51&gt;end_year_1,0,(IF(AND('DONNÉES '!$F$30=supporting_sheet!$D$23,'DONNÉES '!$F$33=supporting_sheet!$B$3),(bulk_tonnages!F51),(IF(AND('DONNÉES '!$F$30=supporting_sheet!$D$24),(Residential_tonnages!G51+ICI_tonnages!G51+'C&amp;D_tonnages'!G51),IF(AND('DONNÉES '!$F$30=supporting_sheet!$D$23,'DONNÉES '!$F$33=supporting_sheet!$B$2),bulk_user_tonnages!F51))))))</f>
        <v>0</v>
      </c>
      <c r="F51" s="20">
        <f>IF($A51&gt;end_year_1,0,(IF(AND('DONNÉES '!$F$30=supporting_sheet!$D$23,'DONNÉES '!$F$33=supporting_sheet!$B$3),(bulk_tonnages!G51),(IF(AND('DONNÉES '!$F$30=supporting_sheet!$D$24),(Residential_tonnages!H51+ICI_tonnages!H51+'C&amp;D_tonnages'!H51),IF(AND('DONNÉES '!$F$30=supporting_sheet!$D$23,'DONNÉES '!$F$33=supporting_sheet!$B$2),bulk_user_tonnages!G51))))))</f>
        <v>0</v>
      </c>
      <c r="G51" s="20">
        <f>IF($A51&gt;end_year_1,0,(IF(AND('DONNÉES '!$F$30=supporting_sheet!$D$23,'DONNÉES '!$F$33=supporting_sheet!$B$3),(bulk_tonnages!H51),(IF(AND('DONNÉES '!$F$30=supporting_sheet!$D$24),(Residential_tonnages!I51+ICI_tonnages!I51+'C&amp;D_tonnages'!I51),IF(AND('DONNÉES '!$F$30=supporting_sheet!$D$23,'DONNÉES '!$F$33=supporting_sheet!$B$2),bulk_user_tonnages!H51))))))</f>
        <v>0</v>
      </c>
      <c r="H51" s="20">
        <f>IF($A51&gt;end_year_1,0,(IF(AND('DONNÉES '!$F$30=supporting_sheet!$D$23,'DONNÉES '!$F$33=supporting_sheet!$B$3),(bulk_tonnages!I51),(IF(AND('DONNÉES '!$F$30=supporting_sheet!$D$24),(Residential_tonnages!J51+ICI_tonnages!J51+'C&amp;D_tonnages'!J51),IF(AND('DONNÉES '!$F$30=supporting_sheet!$D$23,'DONNÉES '!$F$33=supporting_sheet!$B$2),bulk_user_tonnages!I51))))))</f>
        <v>0</v>
      </c>
      <c r="I51" s="20">
        <f>IF($A51&gt;end_year_1,0,(IF(AND('DONNÉES '!$F$30=supporting_sheet!$D$23,'DONNÉES '!$F$33=supporting_sheet!$B$3),(bulk_tonnages!J51),(IF(AND('DONNÉES '!$F$30=supporting_sheet!$D$24),(Residential_tonnages!K51+ICI_tonnages!K51+'C&amp;D_tonnages'!K51),IF(AND('DONNÉES '!$F$30=supporting_sheet!$D$23,'DONNÉES '!$F$33=supporting_sheet!$B$2),bulk_user_tonnages!J51))))))</f>
        <v>0</v>
      </c>
      <c r="J51" s="20">
        <f>IF($A51&gt;end_year_1,0,(IF(AND('DONNÉES '!$F$30=supporting_sheet!$D$23,'DONNÉES '!$F$33=supporting_sheet!$B$3),(bulk_tonnages!K51),(IF(AND('DONNÉES '!$F$30=supporting_sheet!$D$24),(Residential_tonnages!L51+ICI_tonnages!L51+'C&amp;D_tonnages'!L51),IF(AND('DONNÉES '!$F$30=supporting_sheet!$D$23,'DONNÉES '!$F$33=supporting_sheet!$B$2),bulk_user_tonnages!K51))))))</f>
        <v>0</v>
      </c>
      <c r="K51" s="20">
        <f>IF($A51&gt;end_year_1,0,(IF(AND('DONNÉES '!$F$30=supporting_sheet!$D$23,'DONNÉES '!$F$33=supporting_sheet!$B$3),(bulk_tonnages!L51),(IF(AND('DONNÉES '!$F$30=supporting_sheet!$D$24),(Residential_tonnages!M51+ICI_tonnages!M51+'C&amp;D_tonnages'!M51),IF(AND('DONNÉES '!$F$30=supporting_sheet!$D$23,'DONNÉES '!$F$33=supporting_sheet!$B$2),bulk_user_tonnages!L51))))))</f>
        <v>0</v>
      </c>
      <c r="L51" s="20">
        <f>IF($A51&gt;end_year_1,0,(IF(AND('DONNÉES '!$F$30=supporting_sheet!$D$23,'DONNÉES '!$F$33=supporting_sheet!$B$3),(bulk_tonnages!M51+'Soil and Dirt_tonnages'!E51),(IF(AND('DONNÉES '!$F$30=supporting_sheet!$D$24),(Residential_tonnages!N51+ICI_tonnages!N51+'C&amp;D_tonnages'!N51+'Soil and Dirt_tonnages'!E51),IF(AND('DONNÉES '!$F$30=supporting_sheet!$D$23,'DONNÉES '!$F$33=supporting_sheet!$B$2),'Soil and Dirt_tonnages'!E51))))))</f>
        <v>0</v>
      </c>
      <c r="M51" s="20">
        <f>IF($A51&gt;end_year_1,0,(IF(AND('DONNÉES '!$F$30=supporting_sheet!$D$23,'DONNÉES '!$F$33=supporting_sheet!$B$3),(bulk_tonnages!N51),(IF(AND('DONNÉES '!$F$30=supporting_sheet!$D$24),(Residential_tonnages!O51+ICI_tonnages!O51+'C&amp;D_tonnages'!O51),IF(AND('DONNÉES '!$F$30=supporting_sheet!$D$23,'DONNÉES '!$F$33=supporting_sheet!$B$2),bulk_user_tonnages!M51))))))</f>
        <v>0</v>
      </c>
      <c r="N51" s="20">
        <f>IF($A51&gt;end_year_1,0,(IF(AND('DONNÉES '!$F$30=supporting_sheet!$D$23,'DONNÉES '!$F$33=supporting_sheet!$B$3),(bulk_tonnages!O51),(IF(AND('DONNÉES '!$F$30=supporting_sheet!$D$24),(Residential_tonnages!P51+ICI_tonnages!P51+'C&amp;D_tonnages'!P51),IF(AND('DONNÉES '!$F$30=supporting_sheet!$D$23,'DONNÉES '!$F$33=supporting_sheet!$B$2),0))))))</f>
        <v>0</v>
      </c>
      <c r="O51" s="20">
        <f>IF($A51&gt;end_year_1,0,(IF(AND('DONNÉES '!$F$30=supporting_sheet!$D$23,'DONNÉES '!$F$33=supporting_sheet!$B$3),(bulk_tonnages!P51),(IF(AND('DONNÉES '!$F$30=supporting_sheet!$D$24),(Residential_tonnages!Q51+ICI_tonnages!Q51+'C&amp;D_tonnages'!Q51),IF(AND('DONNÉES '!$F$30=supporting_sheet!$D$23,'DONNÉES '!$F$33=supporting_sheet!$B$2),0))))))</f>
        <v>0</v>
      </c>
      <c r="P51" s="20">
        <f>IF($A51&gt;end_year_1,0,(IF(AND('DONNÉES '!$F$30=supporting_sheet!$D$23,'DONNÉES '!$F$33=supporting_sheet!$B$3),(bulk_tonnages!Q51),(IF(AND('DONNÉES '!$F$30=supporting_sheet!$D$24),(Residential_tonnages!R51+ICI_tonnages!R51+'C&amp;D_tonnages'!R51),IF(AND('DONNÉES '!$F$30=supporting_sheet!$D$23,'DONNÉES '!$F$33=supporting_sheet!$B$2),bulk_user_tonnages!N51))))))</f>
        <v>0</v>
      </c>
      <c r="Q51" s="20">
        <f>IF(A51&gt;end_year_1, 0, Sludge_tonnages!E51)</f>
        <v>0</v>
      </c>
      <c r="R51" s="37">
        <f t="shared" si="3"/>
        <v>0</v>
      </c>
      <c r="T51" s="36"/>
      <c r="U51" s="36"/>
      <c r="V51" s="36"/>
    </row>
    <row r="52" spans="1:22" x14ac:dyDescent="0.25">
      <c r="A52" s="1">
        <f t="shared" si="2"/>
        <v>50</v>
      </c>
      <c r="B52" s="1" t="str">
        <f t="shared" si="0"/>
        <v>AB</v>
      </c>
      <c r="C52" s="20">
        <f>IF($A52&gt;end_year_1,0,(IF(AND('DONNÉES '!$F$30=supporting_sheet!$D$23,'DONNÉES '!$F$33=supporting_sheet!$B$3),(bulk_tonnages!D52),(IF(AND('DONNÉES '!$F$30=supporting_sheet!$D$24),(Residential_tonnages!E52+ICI_tonnages!E52+'C&amp;D_tonnages'!E52),IF(AND('DONNÉES '!$F$30=supporting_sheet!$D$23,'DONNÉES '!$F$33=supporting_sheet!$B$2),bulk_user_tonnages!D52))))))</f>
        <v>0</v>
      </c>
      <c r="D52" s="20">
        <f>IF($A52&gt;end_year_1,0,(IF(AND('DONNÉES '!$F$30=supporting_sheet!$D$23,'DONNÉES '!$F$33=supporting_sheet!$B$3),(bulk_tonnages!E52),(IF(AND('DONNÉES '!$F$30=supporting_sheet!$D$24),(Residential_tonnages!F52+ICI_tonnages!F52+'C&amp;D_tonnages'!F52),IF(AND('DONNÉES '!$F$30=supporting_sheet!$D$23,'DONNÉES '!$F$33=supporting_sheet!$B$2),bulk_user_tonnages!E52))))))</f>
        <v>0</v>
      </c>
      <c r="E52" s="20">
        <f>IF($A52&gt;end_year_1,0,(IF(AND('DONNÉES '!$F$30=supporting_sheet!$D$23,'DONNÉES '!$F$33=supporting_sheet!$B$3),(bulk_tonnages!F52),(IF(AND('DONNÉES '!$F$30=supporting_sheet!$D$24),(Residential_tonnages!G52+ICI_tonnages!G52+'C&amp;D_tonnages'!G52),IF(AND('DONNÉES '!$F$30=supporting_sheet!$D$23,'DONNÉES '!$F$33=supporting_sheet!$B$2),bulk_user_tonnages!F52))))))</f>
        <v>0</v>
      </c>
      <c r="F52" s="20">
        <f>IF($A52&gt;end_year_1,0,(IF(AND('DONNÉES '!$F$30=supporting_sheet!$D$23,'DONNÉES '!$F$33=supporting_sheet!$B$3),(bulk_tonnages!G52),(IF(AND('DONNÉES '!$F$30=supporting_sheet!$D$24),(Residential_tonnages!H52+ICI_tonnages!H52+'C&amp;D_tonnages'!H52),IF(AND('DONNÉES '!$F$30=supporting_sheet!$D$23,'DONNÉES '!$F$33=supporting_sheet!$B$2),bulk_user_tonnages!G52))))))</f>
        <v>0</v>
      </c>
      <c r="G52" s="20">
        <f>IF($A52&gt;end_year_1,0,(IF(AND('DONNÉES '!$F$30=supporting_sheet!$D$23,'DONNÉES '!$F$33=supporting_sheet!$B$3),(bulk_tonnages!H52),(IF(AND('DONNÉES '!$F$30=supporting_sheet!$D$24),(Residential_tonnages!I52+ICI_tonnages!I52+'C&amp;D_tonnages'!I52),IF(AND('DONNÉES '!$F$30=supporting_sheet!$D$23,'DONNÉES '!$F$33=supporting_sheet!$B$2),bulk_user_tonnages!H52))))))</f>
        <v>0</v>
      </c>
      <c r="H52" s="20">
        <f>IF($A52&gt;end_year_1,0,(IF(AND('DONNÉES '!$F$30=supporting_sheet!$D$23,'DONNÉES '!$F$33=supporting_sheet!$B$3),(bulk_tonnages!I52),(IF(AND('DONNÉES '!$F$30=supporting_sheet!$D$24),(Residential_tonnages!J52+ICI_tonnages!J52+'C&amp;D_tonnages'!J52),IF(AND('DONNÉES '!$F$30=supporting_sheet!$D$23,'DONNÉES '!$F$33=supporting_sheet!$B$2),bulk_user_tonnages!I52))))))</f>
        <v>0</v>
      </c>
      <c r="I52" s="20">
        <f>IF($A52&gt;end_year_1,0,(IF(AND('DONNÉES '!$F$30=supporting_sheet!$D$23,'DONNÉES '!$F$33=supporting_sheet!$B$3),(bulk_tonnages!J52),(IF(AND('DONNÉES '!$F$30=supporting_sheet!$D$24),(Residential_tonnages!K52+ICI_tonnages!K52+'C&amp;D_tonnages'!K52),IF(AND('DONNÉES '!$F$30=supporting_sheet!$D$23,'DONNÉES '!$F$33=supporting_sheet!$B$2),bulk_user_tonnages!J52))))))</f>
        <v>0</v>
      </c>
      <c r="J52" s="20">
        <f>IF($A52&gt;end_year_1,0,(IF(AND('DONNÉES '!$F$30=supporting_sheet!$D$23,'DONNÉES '!$F$33=supporting_sheet!$B$3),(bulk_tonnages!K52),(IF(AND('DONNÉES '!$F$30=supporting_sheet!$D$24),(Residential_tonnages!L52+ICI_tonnages!L52+'C&amp;D_tonnages'!L52),IF(AND('DONNÉES '!$F$30=supporting_sheet!$D$23,'DONNÉES '!$F$33=supporting_sheet!$B$2),bulk_user_tonnages!K52))))))</f>
        <v>0</v>
      </c>
      <c r="K52" s="20">
        <f>IF($A52&gt;end_year_1,0,(IF(AND('DONNÉES '!$F$30=supporting_sheet!$D$23,'DONNÉES '!$F$33=supporting_sheet!$B$3),(bulk_tonnages!L52),(IF(AND('DONNÉES '!$F$30=supporting_sheet!$D$24),(Residential_tonnages!M52+ICI_tonnages!M52+'C&amp;D_tonnages'!M52),IF(AND('DONNÉES '!$F$30=supporting_sheet!$D$23,'DONNÉES '!$F$33=supporting_sheet!$B$2),bulk_user_tonnages!L52))))))</f>
        <v>0</v>
      </c>
      <c r="L52" s="20">
        <f>IF($A52&gt;end_year_1,0,(IF(AND('DONNÉES '!$F$30=supporting_sheet!$D$23,'DONNÉES '!$F$33=supporting_sheet!$B$3),(bulk_tonnages!M52+'Soil and Dirt_tonnages'!E52),(IF(AND('DONNÉES '!$F$30=supporting_sheet!$D$24),(Residential_tonnages!N52+ICI_tonnages!N52+'C&amp;D_tonnages'!N52+'Soil and Dirt_tonnages'!E52),IF(AND('DONNÉES '!$F$30=supporting_sheet!$D$23,'DONNÉES '!$F$33=supporting_sheet!$B$2),'Soil and Dirt_tonnages'!E52))))))</f>
        <v>0</v>
      </c>
      <c r="M52" s="20">
        <f>IF($A52&gt;end_year_1,0,(IF(AND('DONNÉES '!$F$30=supporting_sheet!$D$23,'DONNÉES '!$F$33=supporting_sheet!$B$3),(bulk_tonnages!N52),(IF(AND('DONNÉES '!$F$30=supporting_sheet!$D$24),(Residential_tonnages!O52+ICI_tonnages!O52+'C&amp;D_tonnages'!O52),IF(AND('DONNÉES '!$F$30=supporting_sheet!$D$23,'DONNÉES '!$F$33=supporting_sheet!$B$2),bulk_user_tonnages!M52))))))</f>
        <v>0</v>
      </c>
      <c r="N52" s="20">
        <f>IF($A52&gt;end_year_1,0,(IF(AND('DONNÉES '!$F$30=supporting_sheet!$D$23,'DONNÉES '!$F$33=supporting_sheet!$B$3),(bulk_tonnages!O52),(IF(AND('DONNÉES '!$F$30=supporting_sheet!$D$24),(Residential_tonnages!P52+ICI_tonnages!P52+'C&amp;D_tonnages'!P52),IF(AND('DONNÉES '!$F$30=supporting_sheet!$D$23,'DONNÉES '!$F$33=supporting_sheet!$B$2),0))))))</f>
        <v>0</v>
      </c>
      <c r="O52" s="20">
        <f>IF($A52&gt;end_year_1,0,(IF(AND('DONNÉES '!$F$30=supporting_sheet!$D$23,'DONNÉES '!$F$33=supporting_sheet!$B$3),(bulk_tonnages!P52),(IF(AND('DONNÉES '!$F$30=supporting_sheet!$D$24),(Residential_tonnages!Q52+ICI_tonnages!Q52+'C&amp;D_tonnages'!Q52),IF(AND('DONNÉES '!$F$30=supporting_sheet!$D$23,'DONNÉES '!$F$33=supporting_sheet!$B$2),0))))))</f>
        <v>0</v>
      </c>
      <c r="P52" s="20">
        <f>IF($A52&gt;end_year_1,0,(IF(AND('DONNÉES '!$F$30=supporting_sheet!$D$23,'DONNÉES '!$F$33=supporting_sheet!$B$3),(bulk_tonnages!Q52),(IF(AND('DONNÉES '!$F$30=supporting_sheet!$D$24),(Residential_tonnages!R52+ICI_tonnages!R52+'C&amp;D_tonnages'!R52),IF(AND('DONNÉES '!$F$30=supporting_sheet!$D$23,'DONNÉES '!$F$33=supporting_sheet!$B$2),bulk_user_tonnages!N52))))))</f>
        <v>0</v>
      </c>
      <c r="Q52" s="20">
        <f>IF(A52&gt;end_year_1, 0, Sludge_tonnages!E52)</f>
        <v>0</v>
      </c>
      <c r="R52" s="37">
        <f t="shared" si="3"/>
        <v>0</v>
      </c>
      <c r="T52" s="36"/>
      <c r="U52" s="36"/>
      <c r="V52" s="36"/>
    </row>
    <row r="53" spans="1:22" x14ac:dyDescent="0.25">
      <c r="A53" s="1">
        <f t="shared" si="2"/>
        <v>51</v>
      </c>
      <c r="B53" s="1" t="str">
        <f t="shared" si="0"/>
        <v>AB</v>
      </c>
      <c r="C53" s="20">
        <f>IF($A53&gt;end_year_1,0,(IF(AND('DONNÉES '!$F$30=supporting_sheet!$D$23,'DONNÉES '!$F$33=supporting_sheet!$B$3),(bulk_tonnages!D53),(IF(AND('DONNÉES '!$F$30=supporting_sheet!$D$24),(Residential_tonnages!E53+ICI_tonnages!E53+'C&amp;D_tonnages'!E53),IF(AND('DONNÉES '!$F$30=supporting_sheet!$D$23,'DONNÉES '!$F$33=supporting_sheet!$B$2),bulk_user_tonnages!D53))))))</f>
        <v>0</v>
      </c>
      <c r="D53" s="20">
        <f>IF($A53&gt;end_year_1,0,(IF(AND('DONNÉES '!$F$30=supporting_sheet!$D$23,'DONNÉES '!$F$33=supporting_sheet!$B$3),(bulk_tonnages!E53),(IF(AND('DONNÉES '!$F$30=supporting_sheet!$D$24),(Residential_tonnages!F53+ICI_tonnages!F53+'C&amp;D_tonnages'!F53),IF(AND('DONNÉES '!$F$30=supporting_sheet!$D$23,'DONNÉES '!$F$33=supporting_sheet!$B$2),bulk_user_tonnages!E53))))))</f>
        <v>0</v>
      </c>
      <c r="E53" s="20">
        <f>IF($A53&gt;end_year_1,0,(IF(AND('DONNÉES '!$F$30=supporting_sheet!$D$23,'DONNÉES '!$F$33=supporting_sheet!$B$3),(bulk_tonnages!F53),(IF(AND('DONNÉES '!$F$30=supporting_sheet!$D$24),(Residential_tonnages!G53+ICI_tonnages!G53+'C&amp;D_tonnages'!G53),IF(AND('DONNÉES '!$F$30=supporting_sheet!$D$23,'DONNÉES '!$F$33=supporting_sheet!$B$2),bulk_user_tonnages!F53))))))</f>
        <v>0</v>
      </c>
      <c r="F53" s="20">
        <f>IF($A53&gt;end_year_1,0,(IF(AND('DONNÉES '!$F$30=supporting_sheet!$D$23,'DONNÉES '!$F$33=supporting_sheet!$B$3),(bulk_tonnages!G53),(IF(AND('DONNÉES '!$F$30=supporting_sheet!$D$24),(Residential_tonnages!H53+ICI_tonnages!H53+'C&amp;D_tonnages'!H53),IF(AND('DONNÉES '!$F$30=supporting_sheet!$D$23,'DONNÉES '!$F$33=supporting_sheet!$B$2),bulk_user_tonnages!G53))))))</f>
        <v>0</v>
      </c>
      <c r="G53" s="20">
        <f>IF($A53&gt;end_year_1,0,(IF(AND('DONNÉES '!$F$30=supporting_sheet!$D$23,'DONNÉES '!$F$33=supporting_sheet!$B$3),(bulk_tonnages!H53),(IF(AND('DONNÉES '!$F$30=supporting_sheet!$D$24),(Residential_tonnages!I53+ICI_tonnages!I53+'C&amp;D_tonnages'!I53),IF(AND('DONNÉES '!$F$30=supporting_sheet!$D$23,'DONNÉES '!$F$33=supporting_sheet!$B$2),bulk_user_tonnages!H53))))))</f>
        <v>0</v>
      </c>
      <c r="H53" s="20">
        <f>IF($A53&gt;end_year_1,0,(IF(AND('DONNÉES '!$F$30=supporting_sheet!$D$23,'DONNÉES '!$F$33=supporting_sheet!$B$3),(bulk_tonnages!I53),(IF(AND('DONNÉES '!$F$30=supporting_sheet!$D$24),(Residential_tonnages!J53+ICI_tonnages!J53+'C&amp;D_tonnages'!J53),IF(AND('DONNÉES '!$F$30=supporting_sheet!$D$23,'DONNÉES '!$F$33=supporting_sheet!$B$2),bulk_user_tonnages!I53))))))</f>
        <v>0</v>
      </c>
      <c r="I53" s="20">
        <f>IF($A53&gt;end_year_1,0,(IF(AND('DONNÉES '!$F$30=supporting_sheet!$D$23,'DONNÉES '!$F$33=supporting_sheet!$B$3),(bulk_tonnages!J53),(IF(AND('DONNÉES '!$F$30=supporting_sheet!$D$24),(Residential_tonnages!K53+ICI_tonnages!K53+'C&amp;D_tonnages'!K53),IF(AND('DONNÉES '!$F$30=supporting_sheet!$D$23,'DONNÉES '!$F$33=supporting_sheet!$B$2),bulk_user_tonnages!J53))))))</f>
        <v>0</v>
      </c>
      <c r="J53" s="20">
        <f>IF($A53&gt;end_year_1,0,(IF(AND('DONNÉES '!$F$30=supporting_sheet!$D$23,'DONNÉES '!$F$33=supporting_sheet!$B$3),(bulk_tonnages!K53),(IF(AND('DONNÉES '!$F$30=supporting_sheet!$D$24),(Residential_tonnages!L53+ICI_tonnages!L53+'C&amp;D_tonnages'!L53),IF(AND('DONNÉES '!$F$30=supporting_sheet!$D$23,'DONNÉES '!$F$33=supporting_sheet!$B$2),bulk_user_tonnages!K53))))))</f>
        <v>0</v>
      </c>
      <c r="K53" s="20">
        <f>IF($A53&gt;end_year_1,0,(IF(AND('DONNÉES '!$F$30=supporting_sheet!$D$23,'DONNÉES '!$F$33=supporting_sheet!$B$3),(bulk_tonnages!L53),(IF(AND('DONNÉES '!$F$30=supporting_sheet!$D$24),(Residential_tonnages!M53+ICI_tonnages!M53+'C&amp;D_tonnages'!M53),IF(AND('DONNÉES '!$F$30=supporting_sheet!$D$23,'DONNÉES '!$F$33=supporting_sheet!$B$2),bulk_user_tonnages!L53))))))</f>
        <v>0</v>
      </c>
      <c r="L53" s="20">
        <f>IF($A53&gt;end_year_1,0,(IF(AND('DONNÉES '!$F$30=supporting_sheet!$D$23,'DONNÉES '!$F$33=supporting_sheet!$B$3),(bulk_tonnages!M53+'Soil and Dirt_tonnages'!E53),(IF(AND('DONNÉES '!$F$30=supporting_sheet!$D$24),(Residential_tonnages!N53+ICI_tonnages!N53+'C&amp;D_tonnages'!N53+'Soil and Dirt_tonnages'!E53),IF(AND('DONNÉES '!$F$30=supporting_sheet!$D$23,'DONNÉES '!$F$33=supporting_sheet!$B$2),'Soil and Dirt_tonnages'!E53))))))</f>
        <v>0</v>
      </c>
      <c r="M53" s="20">
        <f>IF($A53&gt;end_year_1,0,(IF(AND('DONNÉES '!$F$30=supporting_sheet!$D$23,'DONNÉES '!$F$33=supporting_sheet!$B$3),(bulk_tonnages!N53),(IF(AND('DONNÉES '!$F$30=supporting_sheet!$D$24),(Residential_tonnages!O53+ICI_tonnages!O53+'C&amp;D_tonnages'!O53),IF(AND('DONNÉES '!$F$30=supporting_sheet!$D$23,'DONNÉES '!$F$33=supporting_sheet!$B$2),bulk_user_tonnages!M53))))))</f>
        <v>0</v>
      </c>
      <c r="N53" s="20">
        <f>IF($A53&gt;end_year_1,0,(IF(AND('DONNÉES '!$F$30=supporting_sheet!$D$23,'DONNÉES '!$F$33=supporting_sheet!$B$3),(bulk_tonnages!O53),(IF(AND('DONNÉES '!$F$30=supporting_sheet!$D$24),(Residential_tonnages!P53+ICI_tonnages!P53+'C&amp;D_tonnages'!P53),IF(AND('DONNÉES '!$F$30=supporting_sheet!$D$23,'DONNÉES '!$F$33=supporting_sheet!$B$2),0))))))</f>
        <v>0</v>
      </c>
      <c r="O53" s="20">
        <f>IF($A53&gt;end_year_1,0,(IF(AND('DONNÉES '!$F$30=supporting_sheet!$D$23,'DONNÉES '!$F$33=supporting_sheet!$B$3),(bulk_tonnages!P53),(IF(AND('DONNÉES '!$F$30=supporting_sheet!$D$24),(Residential_tonnages!Q53+ICI_tonnages!Q53+'C&amp;D_tonnages'!Q53),IF(AND('DONNÉES '!$F$30=supporting_sheet!$D$23,'DONNÉES '!$F$33=supporting_sheet!$B$2),0))))))</f>
        <v>0</v>
      </c>
      <c r="P53" s="20">
        <f>IF($A53&gt;end_year_1,0,(IF(AND('DONNÉES '!$F$30=supporting_sheet!$D$23,'DONNÉES '!$F$33=supporting_sheet!$B$3),(bulk_tonnages!Q53),(IF(AND('DONNÉES '!$F$30=supporting_sheet!$D$24),(Residential_tonnages!R53+ICI_tonnages!R53+'C&amp;D_tonnages'!R53),IF(AND('DONNÉES '!$F$30=supporting_sheet!$D$23,'DONNÉES '!$F$33=supporting_sheet!$B$2),bulk_user_tonnages!N53))))))</f>
        <v>0</v>
      </c>
      <c r="Q53" s="20">
        <f>IF(A53&gt;end_year_1, 0, Sludge_tonnages!E53)</f>
        <v>0</v>
      </c>
      <c r="R53" s="37">
        <f t="shared" si="3"/>
        <v>0</v>
      </c>
      <c r="T53" s="36"/>
      <c r="U53" s="36"/>
      <c r="V53" s="36"/>
    </row>
    <row r="54" spans="1:22" x14ac:dyDescent="0.25">
      <c r="A54" s="1">
        <f t="shared" si="2"/>
        <v>52</v>
      </c>
      <c r="B54" s="1" t="str">
        <f t="shared" si="0"/>
        <v>AB</v>
      </c>
      <c r="C54" s="20">
        <f>IF($A54&gt;end_year_1,0,(IF(AND('DONNÉES '!$F$30=supporting_sheet!$D$23,'DONNÉES '!$F$33=supporting_sheet!$B$3),(bulk_tonnages!D54),(IF(AND('DONNÉES '!$F$30=supporting_sheet!$D$24),(Residential_tonnages!E54+ICI_tonnages!E54+'C&amp;D_tonnages'!E54),IF(AND('DONNÉES '!$F$30=supporting_sheet!$D$23,'DONNÉES '!$F$33=supporting_sheet!$B$2),bulk_user_tonnages!D54))))))</f>
        <v>0</v>
      </c>
      <c r="D54" s="20">
        <f>IF($A54&gt;end_year_1,0,(IF(AND('DONNÉES '!$F$30=supporting_sheet!$D$23,'DONNÉES '!$F$33=supporting_sheet!$B$3),(bulk_tonnages!E54),(IF(AND('DONNÉES '!$F$30=supporting_sheet!$D$24),(Residential_tonnages!F54+ICI_tonnages!F54+'C&amp;D_tonnages'!F54),IF(AND('DONNÉES '!$F$30=supporting_sheet!$D$23,'DONNÉES '!$F$33=supporting_sheet!$B$2),bulk_user_tonnages!E54))))))</f>
        <v>0</v>
      </c>
      <c r="E54" s="20">
        <f>IF($A54&gt;end_year_1,0,(IF(AND('DONNÉES '!$F$30=supporting_sheet!$D$23,'DONNÉES '!$F$33=supporting_sheet!$B$3),(bulk_tonnages!F54),(IF(AND('DONNÉES '!$F$30=supporting_sheet!$D$24),(Residential_tonnages!G54+ICI_tonnages!G54+'C&amp;D_tonnages'!G54),IF(AND('DONNÉES '!$F$30=supporting_sheet!$D$23,'DONNÉES '!$F$33=supporting_sheet!$B$2),bulk_user_tonnages!F54))))))</f>
        <v>0</v>
      </c>
      <c r="F54" s="20">
        <f>IF($A54&gt;end_year_1,0,(IF(AND('DONNÉES '!$F$30=supporting_sheet!$D$23,'DONNÉES '!$F$33=supporting_sheet!$B$3),(bulk_tonnages!G54),(IF(AND('DONNÉES '!$F$30=supporting_sheet!$D$24),(Residential_tonnages!H54+ICI_tonnages!H54+'C&amp;D_tonnages'!H54),IF(AND('DONNÉES '!$F$30=supporting_sheet!$D$23,'DONNÉES '!$F$33=supporting_sheet!$B$2),bulk_user_tonnages!G54))))))</f>
        <v>0</v>
      </c>
      <c r="G54" s="20">
        <f>IF($A54&gt;end_year_1,0,(IF(AND('DONNÉES '!$F$30=supporting_sheet!$D$23,'DONNÉES '!$F$33=supporting_sheet!$B$3),(bulk_tonnages!H54),(IF(AND('DONNÉES '!$F$30=supporting_sheet!$D$24),(Residential_tonnages!I54+ICI_tonnages!I54+'C&amp;D_tonnages'!I54),IF(AND('DONNÉES '!$F$30=supporting_sheet!$D$23,'DONNÉES '!$F$33=supporting_sheet!$B$2),bulk_user_tonnages!H54))))))</f>
        <v>0</v>
      </c>
      <c r="H54" s="20">
        <f>IF($A54&gt;end_year_1,0,(IF(AND('DONNÉES '!$F$30=supporting_sheet!$D$23,'DONNÉES '!$F$33=supporting_sheet!$B$3),(bulk_tonnages!I54),(IF(AND('DONNÉES '!$F$30=supporting_sheet!$D$24),(Residential_tonnages!J54+ICI_tonnages!J54+'C&amp;D_tonnages'!J54),IF(AND('DONNÉES '!$F$30=supporting_sheet!$D$23,'DONNÉES '!$F$33=supporting_sheet!$B$2),bulk_user_tonnages!I54))))))</f>
        <v>0</v>
      </c>
      <c r="I54" s="20">
        <f>IF($A54&gt;end_year_1,0,(IF(AND('DONNÉES '!$F$30=supporting_sheet!$D$23,'DONNÉES '!$F$33=supporting_sheet!$B$3),(bulk_tonnages!J54),(IF(AND('DONNÉES '!$F$30=supporting_sheet!$D$24),(Residential_tonnages!K54+ICI_tonnages!K54+'C&amp;D_tonnages'!K54),IF(AND('DONNÉES '!$F$30=supporting_sheet!$D$23,'DONNÉES '!$F$33=supporting_sheet!$B$2),bulk_user_tonnages!J54))))))</f>
        <v>0</v>
      </c>
      <c r="J54" s="20">
        <f>IF($A54&gt;end_year_1,0,(IF(AND('DONNÉES '!$F$30=supporting_sheet!$D$23,'DONNÉES '!$F$33=supporting_sheet!$B$3),(bulk_tonnages!K54),(IF(AND('DONNÉES '!$F$30=supporting_sheet!$D$24),(Residential_tonnages!L54+ICI_tonnages!L54+'C&amp;D_tonnages'!L54),IF(AND('DONNÉES '!$F$30=supporting_sheet!$D$23,'DONNÉES '!$F$33=supporting_sheet!$B$2),bulk_user_tonnages!K54))))))</f>
        <v>0</v>
      </c>
      <c r="K54" s="20">
        <f>IF($A54&gt;end_year_1,0,(IF(AND('DONNÉES '!$F$30=supporting_sheet!$D$23,'DONNÉES '!$F$33=supporting_sheet!$B$3),(bulk_tonnages!L54),(IF(AND('DONNÉES '!$F$30=supporting_sheet!$D$24),(Residential_tonnages!M54+ICI_tonnages!M54+'C&amp;D_tonnages'!M54),IF(AND('DONNÉES '!$F$30=supporting_sheet!$D$23,'DONNÉES '!$F$33=supporting_sheet!$B$2),bulk_user_tonnages!L54))))))</f>
        <v>0</v>
      </c>
      <c r="L54" s="20">
        <f>IF($A54&gt;end_year_1,0,(IF(AND('DONNÉES '!$F$30=supporting_sheet!$D$23,'DONNÉES '!$F$33=supporting_sheet!$B$3),(bulk_tonnages!M54+'Soil and Dirt_tonnages'!E54),(IF(AND('DONNÉES '!$F$30=supporting_sheet!$D$24),(Residential_tonnages!N54+ICI_tonnages!N54+'C&amp;D_tonnages'!N54+'Soil and Dirt_tonnages'!E54),IF(AND('DONNÉES '!$F$30=supporting_sheet!$D$23,'DONNÉES '!$F$33=supporting_sheet!$B$2),'Soil and Dirt_tonnages'!E54))))))</f>
        <v>0</v>
      </c>
      <c r="M54" s="20">
        <f>IF($A54&gt;end_year_1,0,(IF(AND('DONNÉES '!$F$30=supporting_sheet!$D$23,'DONNÉES '!$F$33=supporting_sheet!$B$3),(bulk_tonnages!N54),(IF(AND('DONNÉES '!$F$30=supporting_sheet!$D$24),(Residential_tonnages!O54+ICI_tonnages!O54+'C&amp;D_tonnages'!O54),IF(AND('DONNÉES '!$F$30=supporting_sheet!$D$23,'DONNÉES '!$F$33=supporting_sheet!$B$2),bulk_user_tonnages!M54))))))</f>
        <v>0</v>
      </c>
      <c r="N54" s="20">
        <f>IF($A54&gt;end_year_1,0,(IF(AND('DONNÉES '!$F$30=supporting_sheet!$D$23,'DONNÉES '!$F$33=supporting_sheet!$B$3),(bulk_tonnages!O54),(IF(AND('DONNÉES '!$F$30=supporting_sheet!$D$24),(Residential_tonnages!P54+ICI_tonnages!P54+'C&amp;D_tonnages'!P54),IF(AND('DONNÉES '!$F$30=supporting_sheet!$D$23,'DONNÉES '!$F$33=supporting_sheet!$B$2),0))))))</f>
        <v>0</v>
      </c>
      <c r="O54" s="20">
        <f>IF($A54&gt;end_year_1,0,(IF(AND('DONNÉES '!$F$30=supporting_sheet!$D$23,'DONNÉES '!$F$33=supporting_sheet!$B$3),(bulk_tonnages!P54),(IF(AND('DONNÉES '!$F$30=supporting_sheet!$D$24),(Residential_tonnages!Q54+ICI_tonnages!Q54+'C&amp;D_tonnages'!Q54),IF(AND('DONNÉES '!$F$30=supporting_sheet!$D$23,'DONNÉES '!$F$33=supporting_sheet!$B$2),0))))))</f>
        <v>0</v>
      </c>
      <c r="P54" s="20">
        <f>IF($A54&gt;end_year_1,0,(IF(AND('DONNÉES '!$F$30=supporting_sheet!$D$23,'DONNÉES '!$F$33=supporting_sheet!$B$3),(bulk_tonnages!Q54),(IF(AND('DONNÉES '!$F$30=supporting_sheet!$D$24),(Residential_tonnages!R54+ICI_tonnages!R54+'C&amp;D_tonnages'!R54),IF(AND('DONNÉES '!$F$30=supporting_sheet!$D$23,'DONNÉES '!$F$33=supporting_sheet!$B$2),bulk_user_tonnages!N54))))))</f>
        <v>0</v>
      </c>
      <c r="Q54" s="20">
        <f>IF(A54&gt;end_year_1, 0, Sludge_tonnages!E54)</f>
        <v>0</v>
      </c>
      <c r="R54" s="37">
        <f t="shared" si="3"/>
        <v>0</v>
      </c>
      <c r="T54" s="36"/>
      <c r="U54" s="36"/>
      <c r="V54" s="36"/>
    </row>
    <row r="55" spans="1:22" x14ac:dyDescent="0.25">
      <c r="A55" s="1">
        <f t="shared" si="2"/>
        <v>53</v>
      </c>
      <c r="B55" s="1" t="str">
        <f t="shared" si="0"/>
        <v>AB</v>
      </c>
      <c r="C55" s="20">
        <f>IF($A55&gt;end_year_1,0,(IF(AND('DONNÉES '!$F$30=supporting_sheet!$D$23,'DONNÉES '!$F$33=supporting_sheet!$B$3),(bulk_tonnages!D55),(IF(AND('DONNÉES '!$F$30=supporting_sheet!$D$24),(Residential_tonnages!E55+ICI_tonnages!E55+'C&amp;D_tonnages'!E55),IF(AND('DONNÉES '!$F$30=supporting_sheet!$D$23,'DONNÉES '!$F$33=supporting_sheet!$B$2),bulk_user_tonnages!D55))))))</f>
        <v>0</v>
      </c>
      <c r="D55" s="20">
        <f>IF($A55&gt;end_year_1,0,(IF(AND('DONNÉES '!$F$30=supporting_sheet!$D$23,'DONNÉES '!$F$33=supporting_sheet!$B$3),(bulk_tonnages!E55),(IF(AND('DONNÉES '!$F$30=supporting_sheet!$D$24),(Residential_tonnages!F55+ICI_tonnages!F55+'C&amp;D_tonnages'!F55),IF(AND('DONNÉES '!$F$30=supporting_sheet!$D$23,'DONNÉES '!$F$33=supporting_sheet!$B$2),bulk_user_tonnages!E55))))))</f>
        <v>0</v>
      </c>
      <c r="E55" s="20">
        <f>IF($A55&gt;end_year_1,0,(IF(AND('DONNÉES '!$F$30=supporting_sheet!$D$23,'DONNÉES '!$F$33=supporting_sheet!$B$3),(bulk_tonnages!F55),(IF(AND('DONNÉES '!$F$30=supporting_sheet!$D$24),(Residential_tonnages!G55+ICI_tonnages!G55+'C&amp;D_tonnages'!G55),IF(AND('DONNÉES '!$F$30=supporting_sheet!$D$23,'DONNÉES '!$F$33=supporting_sheet!$B$2),bulk_user_tonnages!F55))))))</f>
        <v>0</v>
      </c>
      <c r="F55" s="20">
        <f>IF($A55&gt;end_year_1,0,(IF(AND('DONNÉES '!$F$30=supporting_sheet!$D$23,'DONNÉES '!$F$33=supporting_sheet!$B$3),(bulk_tonnages!G55),(IF(AND('DONNÉES '!$F$30=supporting_sheet!$D$24),(Residential_tonnages!H55+ICI_tonnages!H55+'C&amp;D_tonnages'!H55),IF(AND('DONNÉES '!$F$30=supporting_sheet!$D$23,'DONNÉES '!$F$33=supporting_sheet!$B$2),bulk_user_tonnages!G55))))))</f>
        <v>0</v>
      </c>
      <c r="G55" s="20">
        <f>IF($A55&gt;end_year_1,0,(IF(AND('DONNÉES '!$F$30=supporting_sheet!$D$23,'DONNÉES '!$F$33=supporting_sheet!$B$3),(bulk_tonnages!H55),(IF(AND('DONNÉES '!$F$30=supporting_sheet!$D$24),(Residential_tonnages!I55+ICI_tonnages!I55+'C&amp;D_tonnages'!I55),IF(AND('DONNÉES '!$F$30=supporting_sheet!$D$23,'DONNÉES '!$F$33=supporting_sheet!$B$2),bulk_user_tonnages!H55))))))</f>
        <v>0</v>
      </c>
      <c r="H55" s="20">
        <f>IF($A55&gt;end_year_1,0,(IF(AND('DONNÉES '!$F$30=supporting_sheet!$D$23,'DONNÉES '!$F$33=supporting_sheet!$B$3),(bulk_tonnages!I55),(IF(AND('DONNÉES '!$F$30=supporting_sheet!$D$24),(Residential_tonnages!J55+ICI_tonnages!J55+'C&amp;D_tonnages'!J55),IF(AND('DONNÉES '!$F$30=supporting_sheet!$D$23,'DONNÉES '!$F$33=supporting_sheet!$B$2),bulk_user_tonnages!I55))))))</f>
        <v>0</v>
      </c>
      <c r="I55" s="20">
        <f>IF($A55&gt;end_year_1,0,(IF(AND('DONNÉES '!$F$30=supporting_sheet!$D$23,'DONNÉES '!$F$33=supporting_sheet!$B$3),(bulk_tonnages!J55),(IF(AND('DONNÉES '!$F$30=supporting_sheet!$D$24),(Residential_tonnages!K55+ICI_tonnages!K55+'C&amp;D_tonnages'!K55),IF(AND('DONNÉES '!$F$30=supporting_sheet!$D$23,'DONNÉES '!$F$33=supporting_sheet!$B$2),bulk_user_tonnages!J55))))))</f>
        <v>0</v>
      </c>
      <c r="J55" s="20">
        <f>IF($A55&gt;end_year_1,0,(IF(AND('DONNÉES '!$F$30=supporting_sheet!$D$23,'DONNÉES '!$F$33=supporting_sheet!$B$3),(bulk_tonnages!K55),(IF(AND('DONNÉES '!$F$30=supporting_sheet!$D$24),(Residential_tonnages!L55+ICI_tonnages!L55+'C&amp;D_tonnages'!L55),IF(AND('DONNÉES '!$F$30=supporting_sheet!$D$23,'DONNÉES '!$F$33=supporting_sheet!$B$2),bulk_user_tonnages!K55))))))</f>
        <v>0</v>
      </c>
      <c r="K55" s="20">
        <f>IF($A55&gt;end_year_1,0,(IF(AND('DONNÉES '!$F$30=supporting_sheet!$D$23,'DONNÉES '!$F$33=supporting_sheet!$B$3),(bulk_tonnages!L55),(IF(AND('DONNÉES '!$F$30=supporting_sheet!$D$24),(Residential_tonnages!M55+ICI_tonnages!M55+'C&amp;D_tonnages'!M55),IF(AND('DONNÉES '!$F$30=supporting_sheet!$D$23,'DONNÉES '!$F$33=supporting_sheet!$B$2),bulk_user_tonnages!L55))))))</f>
        <v>0</v>
      </c>
      <c r="L55" s="20">
        <f>IF($A55&gt;end_year_1,0,(IF(AND('DONNÉES '!$F$30=supporting_sheet!$D$23,'DONNÉES '!$F$33=supporting_sheet!$B$3),(bulk_tonnages!M55+'Soil and Dirt_tonnages'!E55),(IF(AND('DONNÉES '!$F$30=supporting_sheet!$D$24),(Residential_tonnages!N55+ICI_tonnages!N55+'C&amp;D_tonnages'!N55+'Soil and Dirt_tonnages'!E55),IF(AND('DONNÉES '!$F$30=supporting_sheet!$D$23,'DONNÉES '!$F$33=supporting_sheet!$B$2),'Soil and Dirt_tonnages'!E55))))))</f>
        <v>0</v>
      </c>
      <c r="M55" s="20">
        <f>IF($A55&gt;end_year_1,0,(IF(AND('DONNÉES '!$F$30=supporting_sheet!$D$23,'DONNÉES '!$F$33=supporting_sheet!$B$3),(bulk_tonnages!N55),(IF(AND('DONNÉES '!$F$30=supporting_sheet!$D$24),(Residential_tonnages!O55+ICI_tonnages!O55+'C&amp;D_tonnages'!O55),IF(AND('DONNÉES '!$F$30=supporting_sheet!$D$23,'DONNÉES '!$F$33=supporting_sheet!$B$2),bulk_user_tonnages!M55))))))</f>
        <v>0</v>
      </c>
      <c r="N55" s="20">
        <f>IF($A55&gt;end_year_1,0,(IF(AND('DONNÉES '!$F$30=supporting_sheet!$D$23,'DONNÉES '!$F$33=supporting_sheet!$B$3),(bulk_tonnages!O55),(IF(AND('DONNÉES '!$F$30=supporting_sheet!$D$24),(Residential_tonnages!P55+ICI_tonnages!P55+'C&amp;D_tonnages'!P55),IF(AND('DONNÉES '!$F$30=supporting_sheet!$D$23,'DONNÉES '!$F$33=supporting_sheet!$B$2),0))))))</f>
        <v>0</v>
      </c>
      <c r="O55" s="20">
        <f>IF($A55&gt;end_year_1,0,(IF(AND('DONNÉES '!$F$30=supporting_sheet!$D$23,'DONNÉES '!$F$33=supporting_sheet!$B$3),(bulk_tonnages!P55),(IF(AND('DONNÉES '!$F$30=supporting_sheet!$D$24),(Residential_tonnages!Q55+ICI_tonnages!Q55+'C&amp;D_tonnages'!Q55),IF(AND('DONNÉES '!$F$30=supporting_sheet!$D$23,'DONNÉES '!$F$33=supporting_sheet!$B$2),0))))))</f>
        <v>0</v>
      </c>
      <c r="P55" s="20">
        <f>IF($A55&gt;end_year_1,0,(IF(AND('DONNÉES '!$F$30=supporting_sheet!$D$23,'DONNÉES '!$F$33=supporting_sheet!$B$3),(bulk_tonnages!Q55),(IF(AND('DONNÉES '!$F$30=supporting_sheet!$D$24),(Residential_tonnages!R55+ICI_tonnages!R55+'C&amp;D_tonnages'!R55),IF(AND('DONNÉES '!$F$30=supporting_sheet!$D$23,'DONNÉES '!$F$33=supporting_sheet!$B$2),bulk_user_tonnages!N55))))))</f>
        <v>0</v>
      </c>
      <c r="Q55" s="20">
        <f>IF(A55&gt;end_year_1, 0, Sludge_tonnages!E55)</f>
        <v>0</v>
      </c>
      <c r="R55" s="37">
        <f t="shared" si="3"/>
        <v>0</v>
      </c>
      <c r="T55" s="36"/>
      <c r="U55" s="36"/>
      <c r="V55" s="36"/>
    </row>
    <row r="56" spans="1:22" x14ac:dyDescent="0.25">
      <c r="A56" s="1">
        <f t="shared" si="2"/>
        <v>54</v>
      </c>
      <c r="B56" s="1" t="str">
        <f t="shared" si="0"/>
        <v>AB</v>
      </c>
      <c r="C56" s="20">
        <f>IF($A56&gt;end_year_1,0,(IF(AND('DONNÉES '!$F$30=supporting_sheet!$D$23,'DONNÉES '!$F$33=supporting_sheet!$B$3),(bulk_tonnages!D56),(IF(AND('DONNÉES '!$F$30=supporting_sheet!$D$24),(Residential_tonnages!E56+ICI_tonnages!E56+'C&amp;D_tonnages'!E56),IF(AND('DONNÉES '!$F$30=supporting_sheet!$D$23,'DONNÉES '!$F$33=supporting_sheet!$B$2),bulk_user_tonnages!D56))))))</f>
        <v>0</v>
      </c>
      <c r="D56" s="20">
        <f>IF($A56&gt;end_year_1,0,(IF(AND('DONNÉES '!$F$30=supporting_sheet!$D$23,'DONNÉES '!$F$33=supporting_sheet!$B$3),(bulk_tonnages!E56),(IF(AND('DONNÉES '!$F$30=supporting_sheet!$D$24),(Residential_tonnages!F56+ICI_tonnages!F56+'C&amp;D_tonnages'!F56),IF(AND('DONNÉES '!$F$30=supporting_sheet!$D$23,'DONNÉES '!$F$33=supporting_sheet!$B$2),bulk_user_tonnages!E56))))))</f>
        <v>0</v>
      </c>
      <c r="E56" s="20">
        <f>IF($A56&gt;end_year_1,0,(IF(AND('DONNÉES '!$F$30=supporting_sheet!$D$23,'DONNÉES '!$F$33=supporting_sheet!$B$3),(bulk_tonnages!F56),(IF(AND('DONNÉES '!$F$30=supporting_sheet!$D$24),(Residential_tonnages!G56+ICI_tonnages!G56+'C&amp;D_tonnages'!G56),IF(AND('DONNÉES '!$F$30=supporting_sheet!$D$23,'DONNÉES '!$F$33=supporting_sheet!$B$2),bulk_user_tonnages!F56))))))</f>
        <v>0</v>
      </c>
      <c r="F56" s="20">
        <f>IF($A56&gt;end_year_1,0,(IF(AND('DONNÉES '!$F$30=supporting_sheet!$D$23,'DONNÉES '!$F$33=supporting_sheet!$B$3),(bulk_tonnages!G56),(IF(AND('DONNÉES '!$F$30=supporting_sheet!$D$24),(Residential_tonnages!H56+ICI_tonnages!H56+'C&amp;D_tonnages'!H56),IF(AND('DONNÉES '!$F$30=supporting_sheet!$D$23,'DONNÉES '!$F$33=supporting_sheet!$B$2),bulk_user_tonnages!G56))))))</f>
        <v>0</v>
      </c>
      <c r="G56" s="20">
        <f>IF($A56&gt;end_year_1,0,(IF(AND('DONNÉES '!$F$30=supporting_sheet!$D$23,'DONNÉES '!$F$33=supporting_sheet!$B$3),(bulk_tonnages!H56),(IF(AND('DONNÉES '!$F$30=supporting_sheet!$D$24),(Residential_tonnages!I56+ICI_tonnages!I56+'C&amp;D_tonnages'!I56),IF(AND('DONNÉES '!$F$30=supporting_sheet!$D$23,'DONNÉES '!$F$33=supporting_sheet!$B$2),bulk_user_tonnages!H56))))))</f>
        <v>0</v>
      </c>
      <c r="H56" s="20">
        <f>IF($A56&gt;end_year_1,0,(IF(AND('DONNÉES '!$F$30=supporting_sheet!$D$23,'DONNÉES '!$F$33=supporting_sheet!$B$3),(bulk_tonnages!I56),(IF(AND('DONNÉES '!$F$30=supporting_sheet!$D$24),(Residential_tonnages!J56+ICI_tonnages!J56+'C&amp;D_tonnages'!J56),IF(AND('DONNÉES '!$F$30=supporting_sheet!$D$23,'DONNÉES '!$F$33=supporting_sheet!$B$2),bulk_user_tonnages!I56))))))</f>
        <v>0</v>
      </c>
      <c r="I56" s="20">
        <f>IF($A56&gt;end_year_1,0,(IF(AND('DONNÉES '!$F$30=supporting_sheet!$D$23,'DONNÉES '!$F$33=supporting_sheet!$B$3),(bulk_tonnages!J56),(IF(AND('DONNÉES '!$F$30=supporting_sheet!$D$24),(Residential_tonnages!K56+ICI_tonnages!K56+'C&amp;D_tonnages'!K56),IF(AND('DONNÉES '!$F$30=supporting_sheet!$D$23,'DONNÉES '!$F$33=supporting_sheet!$B$2),bulk_user_tonnages!J56))))))</f>
        <v>0</v>
      </c>
      <c r="J56" s="20">
        <f>IF($A56&gt;end_year_1,0,(IF(AND('DONNÉES '!$F$30=supporting_sheet!$D$23,'DONNÉES '!$F$33=supporting_sheet!$B$3),(bulk_tonnages!K56),(IF(AND('DONNÉES '!$F$30=supporting_sheet!$D$24),(Residential_tonnages!L56+ICI_tonnages!L56+'C&amp;D_tonnages'!L56),IF(AND('DONNÉES '!$F$30=supporting_sheet!$D$23,'DONNÉES '!$F$33=supporting_sheet!$B$2),bulk_user_tonnages!K56))))))</f>
        <v>0</v>
      </c>
      <c r="K56" s="20">
        <f>IF($A56&gt;end_year_1,0,(IF(AND('DONNÉES '!$F$30=supporting_sheet!$D$23,'DONNÉES '!$F$33=supporting_sheet!$B$3),(bulk_tonnages!L56),(IF(AND('DONNÉES '!$F$30=supporting_sheet!$D$24),(Residential_tonnages!M56+ICI_tonnages!M56+'C&amp;D_tonnages'!M56),IF(AND('DONNÉES '!$F$30=supporting_sheet!$D$23,'DONNÉES '!$F$33=supporting_sheet!$B$2),bulk_user_tonnages!L56))))))</f>
        <v>0</v>
      </c>
      <c r="L56" s="20">
        <f>IF($A56&gt;end_year_1,0,(IF(AND('DONNÉES '!$F$30=supporting_sheet!$D$23,'DONNÉES '!$F$33=supporting_sheet!$B$3),(bulk_tonnages!M56+'Soil and Dirt_tonnages'!E56),(IF(AND('DONNÉES '!$F$30=supporting_sheet!$D$24),(Residential_tonnages!N56+ICI_tonnages!N56+'C&amp;D_tonnages'!N56+'Soil and Dirt_tonnages'!E56),IF(AND('DONNÉES '!$F$30=supporting_sheet!$D$23,'DONNÉES '!$F$33=supporting_sheet!$B$2),'Soil and Dirt_tonnages'!E56))))))</f>
        <v>0</v>
      </c>
      <c r="M56" s="20">
        <f>IF($A56&gt;end_year_1,0,(IF(AND('DONNÉES '!$F$30=supporting_sheet!$D$23,'DONNÉES '!$F$33=supporting_sheet!$B$3),(bulk_tonnages!N56),(IF(AND('DONNÉES '!$F$30=supporting_sheet!$D$24),(Residential_tonnages!O56+ICI_tonnages!O56+'C&amp;D_tonnages'!O56),IF(AND('DONNÉES '!$F$30=supporting_sheet!$D$23,'DONNÉES '!$F$33=supporting_sheet!$B$2),bulk_user_tonnages!M56))))))</f>
        <v>0</v>
      </c>
      <c r="N56" s="20">
        <f>IF($A56&gt;end_year_1,0,(IF(AND('DONNÉES '!$F$30=supporting_sheet!$D$23,'DONNÉES '!$F$33=supporting_sheet!$B$3),(bulk_tonnages!O56),(IF(AND('DONNÉES '!$F$30=supporting_sheet!$D$24),(Residential_tonnages!P56+ICI_tonnages!P56+'C&amp;D_tonnages'!P56),IF(AND('DONNÉES '!$F$30=supporting_sheet!$D$23,'DONNÉES '!$F$33=supporting_sheet!$B$2),0))))))</f>
        <v>0</v>
      </c>
      <c r="O56" s="20">
        <f>IF($A56&gt;end_year_1,0,(IF(AND('DONNÉES '!$F$30=supporting_sheet!$D$23,'DONNÉES '!$F$33=supporting_sheet!$B$3),(bulk_tonnages!P56),(IF(AND('DONNÉES '!$F$30=supporting_sheet!$D$24),(Residential_tonnages!Q56+ICI_tonnages!Q56+'C&amp;D_tonnages'!Q56),IF(AND('DONNÉES '!$F$30=supporting_sheet!$D$23,'DONNÉES '!$F$33=supporting_sheet!$B$2),0))))))</f>
        <v>0</v>
      </c>
      <c r="P56" s="20">
        <f>IF($A56&gt;end_year_1,0,(IF(AND('DONNÉES '!$F$30=supporting_sheet!$D$23,'DONNÉES '!$F$33=supporting_sheet!$B$3),(bulk_tonnages!Q56),(IF(AND('DONNÉES '!$F$30=supporting_sheet!$D$24),(Residential_tonnages!R56+ICI_tonnages!R56+'C&amp;D_tonnages'!R56),IF(AND('DONNÉES '!$F$30=supporting_sheet!$D$23,'DONNÉES '!$F$33=supporting_sheet!$B$2),bulk_user_tonnages!N56))))))</f>
        <v>0</v>
      </c>
      <c r="Q56" s="20">
        <f>IF(A56&gt;end_year_1, 0, Sludge_tonnages!E56)</f>
        <v>0</v>
      </c>
      <c r="R56" s="37">
        <f t="shared" si="3"/>
        <v>0</v>
      </c>
      <c r="T56" s="36"/>
      <c r="U56" s="36"/>
      <c r="V56" s="36"/>
    </row>
    <row r="57" spans="1:22" x14ac:dyDescent="0.25">
      <c r="A57" s="1">
        <f t="shared" si="2"/>
        <v>55</v>
      </c>
      <c r="B57" s="1" t="str">
        <f t="shared" si="0"/>
        <v>AB</v>
      </c>
      <c r="C57" s="20">
        <f>IF($A57&gt;end_year_1,0,(IF(AND('DONNÉES '!$F$30=supporting_sheet!$D$23,'DONNÉES '!$F$33=supporting_sheet!$B$3),(bulk_tonnages!D57),(IF(AND('DONNÉES '!$F$30=supporting_sheet!$D$24),(Residential_tonnages!E57+ICI_tonnages!E57+'C&amp;D_tonnages'!E57),IF(AND('DONNÉES '!$F$30=supporting_sheet!$D$23,'DONNÉES '!$F$33=supporting_sheet!$B$2),bulk_user_tonnages!D57))))))</f>
        <v>0</v>
      </c>
      <c r="D57" s="20">
        <f>IF($A57&gt;end_year_1,0,(IF(AND('DONNÉES '!$F$30=supporting_sheet!$D$23,'DONNÉES '!$F$33=supporting_sheet!$B$3),(bulk_tonnages!E57),(IF(AND('DONNÉES '!$F$30=supporting_sheet!$D$24),(Residential_tonnages!F57+ICI_tonnages!F57+'C&amp;D_tonnages'!F57),IF(AND('DONNÉES '!$F$30=supporting_sheet!$D$23,'DONNÉES '!$F$33=supporting_sheet!$B$2),bulk_user_tonnages!E57))))))</f>
        <v>0</v>
      </c>
      <c r="E57" s="20">
        <f>IF($A57&gt;end_year_1,0,(IF(AND('DONNÉES '!$F$30=supporting_sheet!$D$23,'DONNÉES '!$F$33=supporting_sheet!$B$3),(bulk_tonnages!F57),(IF(AND('DONNÉES '!$F$30=supporting_sheet!$D$24),(Residential_tonnages!G57+ICI_tonnages!G57+'C&amp;D_tonnages'!G57),IF(AND('DONNÉES '!$F$30=supporting_sheet!$D$23,'DONNÉES '!$F$33=supporting_sheet!$B$2),bulk_user_tonnages!F57))))))</f>
        <v>0</v>
      </c>
      <c r="F57" s="20">
        <f>IF($A57&gt;end_year_1,0,(IF(AND('DONNÉES '!$F$30=supporting_sheet!$D$23,'DONNÉES '!$F$33=supporting_sheet!$B$3),(bulk_tonnages!G57),(IF(AND('DONNÉES '!$F$30=supporting_sheet!$D$24),(Residential_tonnages!H57+ICI_tonnages!H57+'C&amp;D_tonnages'!H57),IF(AND('DONNÉES '!$F$30=supporting_sheet!$D$23,'DONNÉES '!$F$33=supporting_sheet!$B$2),bulk_user_tonnages!G57))))))</f>
        <v>0</v>
      </c>
      <c r="G57" s="20">
        <f>IF($A57&gt;end_year_1,0,(IF(AND('DONNÉES '!$F$30=supporting_sheet!$D$23,'DONNÉES '!$F$33=supporting_sheet!$B$3),(bulk_tonnages!H57),(IF(AND('DONNÉES '!$F$30=supporting_sheet!$D$24),(Residential_tonnages!I57+ICI_tonnages!I57+'C&amp;D_tonnages'!I57),IF(AND('DONNÉES '!$F$30=supporting_sheet!$D$23,'DONNÉES '!$F$33=supporting_sheet!$B$2),bulk_user_tonnages!H57))))))</f>
        <v>0</v>
      </c>
      <c r="H57" s="20">
        <f>IF($A57&gt;end_year_1,0,(IF(AND('DONNÉES '!$F$30=supporting_sheet!$D$23,'DONNÉES '!$F$33=supporting_sheet!$B$3),(bulk_tonnages!I57),(IF(AND('DONNÉES '!$F$30=supporting_sheet!$D$24),(Residential_tonnages!J57+ICI_tonnages!J57+'C&amp;D_tonnages'!J57),IF(AND('DONNÉES '!$F$30=supporting_sheet!$D$23,'DONNÉES '!$F$33=supporting_sheet!$B$2),bulk_user_tonnages!I57))))))</f>
        <v>0</v>
      </c>
      <c r="I57" s="20">
        <f>IF($A57&gt;end_year_1,0,(IF(AND('DONNÉES '!$F$30=supporting_sheet!$D$23,'DONNÉES '!$F$33=supporting_sheet!$B$3),(bulk_tonnages!J57),(IF(AND('DONNÉES '!$F$30=supporting_sheet!$D$24),(Residential_tonnages!K57+ICI_tonnages!K57+'C&amp;D_tonnages'!K57),IF(AND('DONNÉES '!$F$30=supporting_sheet!$D$23,'DONNÉES '!$F$33=supporting_sheet!$B$2),bulk_user_tonnages!J57))))))</f>
        <v>0</v>
      </c>
      <c r="J57" s="20">
        <f>IF($A57&gt;end_year_1,0,(IF(AND('DONNÉES '!$F$30=supporting_sheet!$D$23,'DONNÉES '!$F$33=supporting_sheet!$B$3),(bulk_tonnages!K57),(IF(AND('DONNÉES '!$F$30=supporting_sheet!$D$24),(Residential_tonnages!L57+ICI_tonnages!L57+'C&amp;D_tonnages'!L57),IF(AND('DONNÉES '!$F$30=supporting_sheet!$D$23,'DONNÉES '!$F$33=supporting_sheet!$B$2),bulk_user_tonnages!K57))))))</f>
        <v>0</v>
      </c>
      <c r="K57" s="20">
        <f>IF($A57&gt;end_year_1,0,(IF(AND('DONNÉES '!$F$30=supporting_sheet!$D$23,'DONNÉES '!$F$33=supporting_sheet!$B$3),(bulk_tonnages!L57),(IF(AND('DONNÉES '!$F$30=supporting_sheet!$D$24),(Residential_tonnages!M57+ICI_tonnages!M57+'C&amp;D_tonnages'!M57),IF(AND('DONNÉES '!$F$30=supporting_sheet!$D$23,'DONNÉES '!$F$33=supporting_sheet!$B$2),bulk_user_tonnages!L57))))))</f>
        <v>0</v>
      </c>
      <c r="L57" s="20">
        <f>IF($A57&gt;end_year_1,0,(IF(AND('DONNÉES '!$F$30=supporting_sheet!$D$23,'DONNÉES '!$F$33=supporting_sheet!$B$3),(bulk_tonnages!M57+'Soil and Dirt_tonnages'!E57),(IF(AND('DONNÉES '!$F$30=supporting_sheet!$D$24),(Residential_tonnages!N57+ICI_tonnages!N57+'C&amp;D_tonnages'!N57+'Soil and Dirt_tonnages'!E57),IF(AND('DONNÉES '!$F$30=supporting_sheet!$D$23,'DONNÉES '!$F$33=supporting_sheet!$B$2),'Soil and Dirt_tonnages'!E57))))))</f>
        <v>0</v>
      </c>
      <c r="M57" s="20">
        <f>IF($A57&gt;end_year_1,0,(IF(AND('DONNÉES '!$F$30=supporting_sheet!$D$23,'DONNÉES '!$F$33=supporting_sheet!$B$3),(bulk_tonnages!N57),(IF(AND('DONNÉES '!$F$30=supporting_sheet!$D$24),(Residential_tonnages!O57+ICI_tonnages!O57+'C&amp;D_tonnages'!O57),IF(AND('DONNÉES '!$F$30=supporting_sheet!$D$23,'DONNÉES '!$F$33=supporting_sheet!$B$2),bulk_user_tonnages!M57))))))</f>
        <v>0</v>
      </c>
      <c r="N57" s="20">
        <f>IF($A57&gt;end_year_1,0,(IF(AND('DONNÉES '!$F$30=supporting_sheet!$D$23,'DONNÉES '!$F$33=supporting_sheet!$B$3),(bulk_tonnages!O57),(IF(AND('DONNÉES '!$F$30=supporting_sheet!$D$24),(Residential_tonnages!P57+ICI_tonnages!P57+'C&amp;D_tonnages'!P57),IF(AND('DONNÉES '!$F$30=supporting_sheet!$D$23,'DONNÉES '!$F$33=supporting_sheet!$B$2),0))))))</f>
        <v>0</v>
      </c>
      <c r="O57" s="20">
        <f>IF($A57&gt;end_year_1,0,(IF(AND('DONNÉES '!$F$30=supporting_sheet!$D$23,'DONNÉES '!$F$33=supporting_sheet!$B$3),(bulk_tonnages!P57),(IF(AND('DONNÉES '!$F$30=supporting_sheet!$D$24),(Residential_tonnages!Q57+ICI_tonnages!Q57+'C&amp;D_tonnages'!Q57),IF(AND('DONNÉES '!$F$30=supporting_sheet!$D$23,'DONNÉES '!$F$33=supporting_sheet!$B$2),0))))))</f>
        <v>0</v>
      </c>
      <c r="P57" s="20">
        <f>IF($A57&gt;end_year_1,0,(IF(AND('DONNÉES '!$F$30=supporting_sheet!$D$23,'DONNÉES '!$F$33=supporting_sheet!$B$3),(bulk_tonnages!Q57),(IF(AND('DONNÉES '!$F$30=supporting_sheet!$D$24),(Residential_tonnages!R57+ICI_tonnages!R57+'C&amp;D_tonnages'!R57),IF(AND('DONNÉES '!$F$30=supporting_sheet!$D$23,'DONNÉES '!$F$33=supporting_sheet!$B$2),bulk_user_tonnages!N57))))))</f>
        <v>0</v>
      </c>
      <c r="Q57" s="20">
        <f>IF(A57&gt;end_year_1, 0, Sludge_tonnages!E57)</f>
        <v>0</v>
      </c>
      <c r="R57" s="37">
        <f t="shared" si="3"/>
        <v>0</v>
      </c>
      <c r="T57" s="36"/>
      <c r="U57" s="36"/>
      <c r="V57" s="36"/>
    </row>
    <row r="58" spans="1:22" x14ac:dyDescent="0.25">
      <c r="A58" s="1">
        <f t="shared" si="2"/>
        <v>56</v>
      </c>
      <c r="B58" s="1" t="str">
        <f t="shared" si="0"/>
        <v>AB</v>
      </c>
      <c r="C58" s="20">
        <f>IF($A58&gt;end_year_1,0,(IF(AND('DONNÉES '!$F$30=supporting_sheet!$D$23,'DONNÉES '!$F$33=supporting_sheet!$B$3),(bulk_tonnages!D58),(IF(AND('DONNÉES '!$F$30=supporting_sheet!$D$24),(Residential_tonnages!E58+ICI_tonnages!E58+'C&amp;D_tonnages'!E58),IF(AND('DONNÉES '!$F$30=supporting_sheet!$D$23,'DONNÉES '!$F$33=supporting_sheet!$B$2),bulk_user_tonnages!D58))))))</f>
        <v>0</v>
      </c>
      <c r="D58" s="20">
        <f>IF($A58&gt;end_year_1,0,(IF(AND('DONNÉES '!$F$30=supporting_sheet!$D$23,'DONNÉES '!$F$33=supporting_sheet!$B$3),(bulk_tonnages!E58),(IF(AND('DONNÉES '!$F$30=supporting_sheet!$D$24),(Residential_tonnages!F58+ICI_tonnages!F58+'C&amp;D_tonnages'!F58),IF(AND('DONNÉES '!$F$30=supporting_sheet!$D$23,'DONNÉES '!$F$33=supporting_sheet!$B$2),bulk_user_tonnages!E58))))))</f>
        <v>0</v>
      </c>
      <c r="E58" s="20">
        <f>IF($A58&gt;end_year_1,0,(IF(AND('DONNÉES '!$F$30=supporting_sheet!$D$23,'DONNÉES '!$F$33=supporting_sheet!$B$3),(bulk_tonnages!F58),(IF(AND('DONNÉES '!$F$30=supporting_sheet!$D$24),(Residential_tonnages!G58+ICI_tonnages!G58+'C&amp;D_tonnages'!G58),IF(AND('DONNÉES '!$F$30=supporting_sheet!$D$23,'DONNÉES '!$F$33=supporting_sheet!$B$2),bulk_user_tonnages!F58))))))</f>
        <v>0</v>
      </c>
      <c r="F58" s="20">
        <f>IF($A58&gt;end_year_1,0,(IF(AND('DONNÉES '!$F$30=supporting_sheet!$D$23,'DONNÉES '!$F$33=supporting_sheet!$B$3),(bulk_tonnages!G58),(IF(AND('DONNÉES '!$F$30=supporting_sheet!$D$24),(Residential_tonnages!H58+ICI_tonnages!H58+'C&amp;D_tonnages'!H58),IF(AND('DONNÉES '!$F$30=supporting_sheet!$D$23,'DONNÉES '!$F$33=supporting_sheet!$B$2),bulk_user_tonnages!G58))))))</f>
        <v>0</v>
      </c>
      <c r="G58" s="20">
        <f>IF($A58&gt;end_year_1,0,(IF(AND('DONNÉES '!$F$30=supporting_sheet!$D$23,'DONNÉES '!$F$33=supporting_sheet!$B$3),(bulk_tonnages!H58),(IF(AND('DONNÉES '!$F$30=supporting_sheet!$D$24),(Residential_tonnages!I58+ICI_tonnages!I58+'C&amp;D_tonnages'!I58),IF(AND('DONNÉES '!$F$30=supporting_sheet!$D$23,'DONNÉES '!$F$33=supporting_sheet!$B$2),bulk_user_tonnages!H58))))))</f>
        <v>0</v>
      </c>
      <c r="H58" s="20">
        <f>IF($A58&gt;end_year_1,0,(IF(AND('DONNÉES '!$F$30=supporting_sheet!$D$23,'DONNÉES '!$F$33=supporting_sheet!$B$3),(bulk_tonnages!I58),(IF(AND('DONNÉES '!$F$30=supporting_sheet!$D$24),(Residential_tonnages!J58+ICI_tonnages!J58+'C&amp;D_tonnages'!J58),IF(AND('DONNÉES '!$F$30=supporting_sheet!$D$23,'DONNÉES '!$F$33=supporting_sheet!$B$2),bulk_user_tonnages!I58))))))</f>
        <v>0</v>
      </c>
      <c r="I58" s="20">
        <f>IF($A58&gt;end_year_1,0,(IF(AND('DONNÉES '!$F$30=supporting_sheet!$D$23,'DONNÉES '!$F$33=supporting_sheet!$B$3),(bulk_tonnages!J58),(IF(AND('DONNÉES '!$F$30=supporting_sheet!$D$24),(Residential_tonnages!K58+ICI_tonnages!K58+'C&amp;D_tonnages'!K58),IF(AND('DONNÉES '!$F$30=supporting_sheet!$D$23,'DONNÉES '!$F$33=supporting_sheet!$B$2),bulk_user_tonnages!J58))))))</f>
        <v>0</v>
      </c>
      <c r="J58" s="20">
        <f>IF($A58&gt;end_year_1,0,(IF(AND('DONNÉES '!$F$30=supporting_sheet!$D$23,'DONNÉES '!$F$33=supporting_sheet!$B$3),(bulk_tonnages!K58),(IF(AND('DONNÉES '!$F$30=supporting_sheet!$D$24),(Residential_tonnages!L58+ICI_tonnages!L58+'C&amp;D_tonnages'!L58),IF(AND('DONNÉES '!$F$30=supporting_sheet!$D$23,'DONNÉES '!$F$33=supporting_sheet!$B$2),bulk_user_tonnages!K58))))))</f>
        <v>0</v>
      </c>
      <c r="K58" s="20">
        <f>IF($A58&gt;end_year_1,0,(IF(AND('DONNÉES '!$F$30=supporting_sheet!$D$23,'DONNÉES '!$F$33=supporting_sheet!$B$3),(bulk_tonnages!L58),(IF(AND('DONNÉES '!$F$30=supporting_sheet!$D$24),(Residential_tonnages!M58+ICI_tonnages!M58+'C&amp;D_tonnages'!M58),IF(AND('DONNÉES '!$F$30=supporting_sheet!$D$23,'DONNÉES '!$F$33=supporting_sheet!$B$2),bulk_user_tonnages!L58))))))</f>
        <v>0</v>
      </c>
      <c r="L58" s="20">
        <f>IF($A58&gt;end_year_1,0,(IF(AND('DONNÉES '!$F$30=supporting_sheet!$D$23,'DONNÉES '!$F$33=supporting_sheet!$B$3),(bulk_tonnages!M58+'Soil and Dirt_tonnages'!E58),(IF(AND('DONNÉES '!$F$30=supporting_sheet!$D$24),(Residential_tonnages!N58+ICI_tonnages!N58+'C&amp;D_tonnages'!N58+'Soil and Dirt_tonnages'!E58),IF(AND('DONNÉES '!$F$30=supporting_sheet!$D$23,'DONNÉES '!$F$33=supporting_sheet!$B$2),'Soil and Dirt_tonnages'!E58))))))</f>
        <v>0</v>
      </c>
      <c r="M58" s="20">
        <f>IF($A58&gt;end_year_1,0,(IF(AND('DONNÉES '!$F$30=supporting_sheet!$D$23,'DONNÉES '!$F$33=supporting_sheet!$B$3),(bulk_tonnages!N58),(IF(AND('DONNÉES '!$F$30=supporting_sheet!$D$24),(Residential_tonnages!O58+ICI_tonnages!O58+'C&amp;D_tonnages'!O58),IF(AND('DONNÉES '!$F$30=supporting_sheet!$D$23,'DONNÉES '!$F$33=supporting_sheet!$B$2),bulk_user_tonnages!M58))))))</f>
        <v>0</v>
      </c>
      <c r="N58" s="20">
        <f>IF($A58&gt;end_year_1,0,(IF(AND('DONNÉES '!$F$30=supporting_sheet!$D$23,'DONNÉES '!$F$33=supporting_sheet!$B$3),(bulk_tonnages!O58),(IF(AND('DONNÉES '!$F$30=supporting_sheet!$D$24),(Residential_tonnages!P58+ICI_tonnages!P58+'C&amp;D_tonnages'!P58),IF(AND('DONNÉES '!$F$30=supporting_sheet!$D$23,'DONNÉES '!$F$33=supporting_sheet!$B$2),0))))))</f>
        <v>0</v>
      </c>
      <c r="O58" s="20">
        <f>IF($A58&gt;end_year_1,0,(IF(AND('DONNÉES '!$F$30=supporting_sheet!$D$23,'DONNÉES '!$F$33=supporting_sheet!$B$3),(bulk_tonnages!P58),(IF(AND('DONNÉES '!$F$30=supporting_sheet!$D$24),(Residential_tonnages!Q58+ICI_tonnages!Q58+'C&amp;D_tonnages'!Q58),IF(AND('DONNÉES '!$F$30=supporting_sheet!$D$23,'DONNÉES '!$F$33=supporting_sheet!$B$2),0))))))</f>
        <v>0</v>
      </c>
      <c r="P58" s="20">
        <f>IF($A58&gt;end_year_1,0,(IF(AND('DONNÉES '!$F$30=supporting_sheet!$D$23,'DONNÉES '!$F$33=supporting_sheet!$B$3),(bulk_tonnages!Q58),(IF(AND('DONNÉES '!$F$30=supporting_sheet!$D$24),(Residential_tonnages!R58+ICI_tonnages!R58+'C&amp;D_tonnages'!R58),IF(AND('DONNÉES '!$F$30=supporting_sheet!$D$23,'DONNÉES '!$F$33=supporting_sheet!$B$2),bulk_user_tonnages!N58))))))</f>
        <v>0</v>
      </c>
      <c r="Q58" s="20">
        <f>IF(A58&gt;end_year_1, 0, Sludge_tonnages!E58)</f>
        <v>0</v>
      </c>
      <c r="R58" s="37">
        <f t="shared" si="3"/>
        <v>0</v>
      </c>
      <c r="T58" s="36"/>
      <c r="U58" s="36"/>
      <c r="V58" s="36"/>
    </row>
    <row r="59" spans="1:22" x14ac:dyDescent="0.25">
      <c r="A59" s="1">
        <f t="shared" si="2"/>
        <v>57</v>
      </c>
      <c r="B59" s="1" t="str">
        <f t="shared" si="0"/>
        <v>AB</v>
      </c>
      <c r="C59" s="20">
        <f>IF($A59&gt;end_year_1,0,(IF(AND('DONNÉES '!$F$30=supporting_sheet!$D$23,'DONNÉES '!$F$33=supporting_sheet!$B$3),(bulk_tonnages!D59),(IF(AND('DONNÉES '!$F$30=supporting_sheet!$D$24),(Residential_tonnages!E59+ICI_tonnages!E59+'C&amp;D_tonnages'!E59),IF(AND('DONNÉES '!$F$30=supporting_sheet!$D$23,'DONNÉES '!$F$33=supporting_sheet!$B$2),bulk_user_tonnages!D59))))))</f>
        <v>0</v>
      </c>
      <c r="D59" s="20">
        <f>IF($A59&gt;end_year_1,0,(IF(AND('DONNÉES '!$F$30=supporting_sheet!$D$23,'DONNÉES '!$F$33=supporting_sheet!$B$3),(bulk_tonnages!E59),(IF(AND('DONNÉES '!$F$30=supporting_sheet!$D$24),(Residential_tonnages!F59+ICI_tonnages!F59+'C&amp;D_tonnages'!F59),IF(AND('DONNÉES '!$F$30=supporting_sheet!$D$23,'DONNÉES '!$F$33=supporting_sheet!$B$2),bulk_user_tonnages!E59))))))</f>
        <v>0</v>
      </c>
      <c r="E59" s="20">
        <f>IF($A59&gt;end_year_1,0,(IF(AND('DONNÉES '!$F$30=supporting_sheet!$D$23,'DONNÉES '!$F$33=supporting_sheet!$B$3),(bulk_tonnages!F59),(IF(AND('DONNÉES '!$F$30=supporting_sheet!$D$24),(Residential_tonnages!G59+ICI_tonnages!G59+'C&amp;D_tonnages'!G59),IF(AND('DONNÉES '!$F$30=supporting_sheet!$D$23,'DONNÉES '!$F$33=supporting_sheet!$B$2),bulk_user_tonnages!F59))))))</f>
        <v>0</v>
      </c>
      <c r="F59" s="20">
        <f>IF($A59&gt;end_year_1,0,(IF(AND('DONNÉES '!$F$30=supporting_sheet!$D$23,'DONNÉES '!$F$33=supporting_sheet!$B$3),(bulk_tonnages!G59),(IF(AND('DONNÉES '!$F$30=supporting_sheet!$D$24),(Residential_tonnages!H59+ICI_tonnages!H59+'C&amp;D_tonnages'!H59),IF(AND('DONNÉES '!$F$30=supporting_sheet!$D$23,'DONNÉES '!$F$33=supporting_sheet!$B$2),bulk_user_tonnages!G59))))))</f>
        <v>0</v>
      </c>
      <c r="G59" s="20">
        <f>IF($A59&gt;end_year_1,0,(IF(AND('DONNÉES '!$F$30=supporting_sheet!$D$23,'DONNÉES '!$F$33=supporting_sheet!$B$3),(bulk_tonnages!H59),(IF(AND('DONNÉES '!$F$30=supporting_sheet!$D$24),(Residential_tonnages!I59+ICI_tonnages!I59+'C&amp;D_tonnages'!I59),IF(AND('DONNÉES '!$F$30=supporting_sheet!$D$23,'DONNÉES '!$F$33=supporting_sheet!$B$2),bulk_user_tonnages!H59))))))</f>
        <v>0</v>
      </c>
      <c r="H59" s="20">
        <f>IF($A59&gt;end_year_1,0,(IF(AND('DONNÉES '!$F$30=supporting_sheet!$D$23,'DONNÉES '!$F$33=supporting_sheet!$B$3),(bulk_tonnages!I59),(IF(AND('DONNÉES '!$F$30=supporting_sheet!$D$24),(Residential_tonnages!J59+ICI_tonnages!J59+'C&amp;D_tonnages'!J59),IF(AND('DONNÉES '!$F$30=supporting_sheet!$D$23,'DONNÉES '!$F$33=supporting_sheet!$B$2),bulk_user_tonnages!I59))))))</f>
        <v>0</v>
      </c>
      <c r="I59" s="20">
        <f>IF($A59&gt;end_year_1,0,(IF(AND('DONNÉES '!$F$30=supporting_sheet!$D$23,'DONNÉES '!$F$33=supporting_sheet!$B$3),(bulk_tonnages!J59),(IF(AND('DONNÉES '!$F$30=supporting_sheet!$D$24),(Residential_tonnages!K59+ICI_tonnages!K59+'C&amp;D_tonnages'!K59),IF(AND('DONNÉES '!$F$30=supporting_sheet!$D$23,'DONNÉES '!$F$33=supporting_sheet!$B$2),bulk_user_tonnages!J59))))))</f>
        <v>0</v>
      </c>
      <c r="J59" s="20">
        <f>IF($A59&gt;end_year_1,0,(IF(AND('DONNÉES '!$F$30=supporting_sheet!$D$23,'DONNÉES '!$F$33=supporting_sheet!$B$3),(bulk_tonnages!K59),(IF(AND('DONNÉES '!$F$30=supporting_sheet!$D$24),(Residential_tonnages!L59+ICI_tonnages!L59+'C&amp;D_tonnages'!L59),IF(AND('DONNÉES '!$F$30=supporting_sheet!$D$23,'DONNÉES '!$F$33=supporting_sheet!$B$2),bulk_user_tonnages!K59))))))</f>
        <v>0</v>
      </c>
      <c r="K59" s="20">
        <f>IF($A59&gt;end_year_1,0,(IF(AND('DONNÉES '!$F$30=supporting_sheet!$D$23,'DONNÉES '!$F$33=supporting_sheet!$B$3),(bulk_tonnages!L59),(IF(AND('DONNÉES '!$F$30=supporting_sheet!$D$24),(Residential_tonnages!M59+ICI_tonnages!M59+'C&amp;D_tonnages'!M59),IF(AND('DONNÉES '!$F$30=supporting_sheet!$D$23,'DONNÉES '!$F$33=supporting_sheet!$B$2),bulk_user_tonnages!L59))))))</f>
        <v>0</v>
      </c>
      <c r="L59" s="20">
        <f>IF($A59&gt;end_year_1,0,(IF(AND('DONNÉES '!$F$30=supporting_sheet!$D$23,'DONNÉES '!$F$33=supporting_sheet!$B$3),(bulk_tonnages!M59+'Soil and Dirt_tonnages'!E59),(IF(AND('DONNÉES '!$F$30=supporting_sheet!$D$24),(Residential_tonnages!N59+ICI_tonnages!N59+'C&amp;D_tonnages'!N59+'Soil and Dirt_tonnages'!E59),IF(AND('DONNÉES '!$F$30=supporting_sheet!$D$23,'DONNÉES '!$F$33=supporting_sheet!$B$2),'Soil and Dirt_tonnages'!E59))))))</f>
        <v>0</v>
      </c>
      <c r="M59" s="20">
        <f>IF($A59&gt;end_year_1,0,(IF(AND('DONNÉES '!$F$30=supporting_sheet!$D$23,'DONNÉES '!$F$33=supporting_sheet!$B$3),(bulk_tonnages!N59),(IF(AND('DONNÉES '!$F$30=supporting_sheet!$D$24),(Residential_tonnages!O59+ICI_tonnages!O59+'C&amp;D_tonnages'!O59),IF(AND('DONNÉES '!$F$30=supporting_sheet!$D$23,'DONNÉES '!$F$33=supporting_sheet!$B$2),bulk_user_tonnages!M59))))))</f>
        <v>0</v>
      </c>
      <c r="N59" s="20">
        <f>IF($A59&gt;end_year_1,0,(IF(AND('DONNÉES '!$F$30=supporting_sheet!$D$23,'DONNÉES '!$F$33=supporting_sheet!$B$3),(bulk_tonnages!O59),(IF(AND('DONNÉES '!$F$30=supporting_sheet!$D$24),(Residential_tonnages!P59+ICI_tonnages!P59+'C&amp;D_tonnages'!P59),IF(AND('DONNÉES '!$F$30=supporting_sheet!$D$23,'DONNÉES '!$F$33=supporting_sheet!$B$2),0))))))</f>
        <v>0</v>
      </c>
      <c r="O59" s="20">
        <f>IF($A59&gt;end_year_1,0,(IF(AND('DONNÉES '!$F$30=supporting_sheet!$D$23,'DONNÉES '!$F$33=supporting_sheet!$B$3),(bulk_tonnages!P59),(IF(AND('DONNÉES '!$F$30=supporting_sheet!$D$24),(Residential_tonnages!Q59+ICI_tonnages!Q59+'C&amp;D_tonnages'!Q59),IF(AND('DONNÉES '!$F$30=supporting_sheet!$D$23,'DONNÉES '!$F$33=supporting_sheet!$B$2),0))))))</f>
        <v>0</v>
      </c>
      <c r="P59" s="20">
        <f>IF($A59&gt;end_year_1,0,(IF(AND('DONNÉES '!$F$30=supporting_sheet!$D$23,'DONNÉES '!$F$33=supporting_sheet!$B$3),(bulk_tonnages!Q59),(IF(AND('DONNÉES '!$F$30=supporting_sheet!$D$24),(Residential_tonnages!R59+ICI_tonnages!R59+'C&amp;D_tonnages'!R59),IF(AND('DONNÉES '!$F$30=supporting_sheet!$D$23,'DONNÉES '!$F$33=supporting_sheet!$B$2),bulk_user_tonnages!N59))))))</f>
        <v>0</v>
      </c>
      <c r="Q59" s="20">
        <f>IF(A59&gt;end_year_1, 0, Sludge_tonnages!E59)</f>
        <v>0</v>
      </c>
      <c r="R59" s="37">
        <f t="shared" si="3"/>
        <v>0</v>
      </c>
      <c r="T59" s="36"/>
      <c r="U59" s="36"/>
      <c r="V59" s="36"/>
    </row>
    <row r="60" spans="1:22" x14ac:dyDescent="0.25">
      <c r="A60" s="1">
        <f t="shared" si="2"/>
        <v>58</v>
      </c>
      <c r="B60" s="1" t="str">
        <f t="shared" si="0"/>
        <v>AB</v>
      </c>
      <c r="C60" s="20">
        <f>IF($A60&gt;end_year_1,0,(IF(AND('DONNÉES '!$F$30=supporting_sheet!$D$23,'DONNÉES '!$F$33=supporting_sheet!$B$3),(bulk_tonnages!D60),(IF(AND('DONNÉES '!$F$30=supporting_sheet!$D$24),(Residential_tonnages!E60+ICI_tonnages!E60+'C&amp;D_tonnages'!E60),IF(AND('DONNÉES '!$F$30=supporting_sheet!$D$23,'DONNÉES '!$F$33=supporting_sheet!$B$2),bulk_user_tonnages!D60))))))</f>
        <v>0</v>
      </c>
      <c r="D60" s="20">
        <f>IF($A60&gt;end_year_1,0,(IF(AND('DONNÉES '!$F$30=supporting_sheet!$D$23,'DONNÉES '!$F$33=supporting_sheet!$B$3),(bulk_tonnages!E60),(IF(AND('DONNÉES '!$F$30=supporting_sheet!$D$24),(Residential_tonnages!F60+ICI_tonnages!F60+'C&amp;D_tonnages'!F60),IF(AND('DONNÉES '!$F$30=supporting_sheet!$D$23,'DONNÉES '!$F$33=supporting_sheet!$B$2),bulk_user_tonnages!E60))))))</f>
        <v>0</v>
      </c>
      <c r="E60" s="20">
        <f>IF($A60&gt;end_year_1,0,(IF(AND('DONNÉES '!$F$30=supporting_sheet!$D$23,'DONNÉES '!$F$33=supporting_sheet!$B$3),(bulk_tonnages!F60),(IF(AND('DONNÉES '!$F$30=supporting_sheet!$D$24),(Residential_tonnages!G60+ICI_tonnages!G60+'C&amp;D_tonnages'!G60),IF(AND('DONNÉES '!$F$30=supporting_sheet!$D$23,'DONNÉES '!$F$33=supporting_sheet!$B$2),bulk_user_tonnages!F60))))))</f>
        <v>0</v>
      </c>
      <c r="F60" s="20">
        <f>IF($A60&gt;end_year_1,0,(IF(AND('DONNÉES '!$F$30=supporting_sheet!$D$23,'DONNÉES '!$F$33=supporting_sheet!$B$3),(bulk_tonnages!G60),(IF(AND('DONNÉES '!$F$30=supporting_sheet!$D$24),(Residential_tonnages!H60+ICI_tonnages!H60+'C&amp;D_tonnages'!H60),IF(AND('DONNÉES '!$F$30=supporting_sheet!$D$23,'DONNÉES '!$F$33=supporting_sheet!$B$2),bulk_user_tonnages!G60))))))</f>
        <v>0</v>
      </c>
      <c r="G60" s="20">
        <f>IF($A60&gt;end_year_1,0,(IF(AND('DONNÉES '!$F$30=supporting_sheet!$D$23,'DONNÉES '!$F$33=supporting_sheet!$B$3),(bulk_tonnages!H60),(IF(AND('DONNÉES '!$F$30=supporting_sheet!$D$24),(Residential_tonnages!I60+ICI_tonnages!I60+'C&amp;D_tonnages'!I60),IF(AND('DONNÉES '!$F$30=supporting_sheet!$D$23,'DONNÉES '!$F$33=supporting_sheet!$B$2),bulk_user_tonnages!H60))))))</f>
        <v>0</v>
      </c>
      <c r="H60" s="20">
        <f>IF($A60&gt;end_year_1,0,(IF(AND('DONNÉES '!$F$30=supporting_sheet!$D$23,'DONNÉES '!$F$33=supporting_sheet!$B$3),(bulk_tonnages!I60),(IF(AND('DONNÉES '!$F$30=supporting_sheet!$D$24),(Residential_tonnages!J60+ICI_tonnages!J60+'C&amp;D_tonnages'!J60),IF(AND('DONNÉES '!$F$30=supporting_sheet!$D$23,'DONNÉES '!$F$33=supporting_sheet!$B$2),bulk_user_tonnages!I60))))))</f>
        <v>0</v>
      </c>
      <c r="I60" s="20">
        <f>IF($A60&gt;end_year_1,0,(IF(AND('DONNÉES '!$F$30=supporting_sheet!$D$23,'DONNÉES '!$F$33=supporting_sheet!$B$3),(bulk_tonnages!J60),(IF(AND('DONNÉES '!$F$30=supporting_sheet!$D$24),(Residential_tonnages!K60+ICI_tonnages!K60+'C&amp;D_tonnages'!K60),IF(AND('DONNÉES '!$F$30=supporting_sheet!$D$23,'DONNÉES '!$F$33=supporting_sheet!$B$2),bulk_user_tonnages!J60))))))</f>
        <v>0</v>
      </c>
      <c r="J60" s="20">
        <f>IF($A60&gt;end_year_1,0,(IF(AND('DONNÉES '!$F$30=supporting_sheet!$D$23,'DONNÉES '!$F$33=supporting_sheet!$B$3),(bulk_tonnages!K60),(IF(AND('DONNÉES '!$F$30=supporting_sheet!$D$24),(Residential_tonnages!L60+ICI_tonnages!L60+'C&amp;D_tonnages'!L60),IF(AND('DONNÉES '!$F$30=supporting_sheet!$D$23,'DONNÉES '!$F$33=supporting_sheet!$B$2),bulk_user_tonnages!K60))))))</f>
        <v>0</v>
      </c>
      <c r="K60" s="20">
        <f>IF($A60&gt;end_year_1,0,(IF(AND('DONNÉES '!$F$30=supporting_sheet!$D$23,'DONNÉES '!$F$33=supporting_sheet!$B$3),(bulk_tonnages!L60),(IF(AND('DONNÉES '!$F$30=supporting_sheet!$D$24),(Residential_tonnages!M60+ICI_tonnages!M60+'C&amp;D_tonnages'!M60),IF(AND('DONNÉES '!$F$30=supporting_sheet!$D$23,'DONNÉES '!$F$33=supporting_sheet!$B$2),bulk_user_tonnages!L60))))))</f>
        <v>0</v>
      </c>
      <c r="L60" s="20">
        <f>IF($A60&gt;end_year_1,0,(IF(AND('DONNÉES '!$F$30=supporting_sheet!$D$23,'DONNÉES '!$F$33=supporting_sheet!$B$3),(bulk_tonnages!M60+'Soil and Dirt_tonnages'!E60),(IF(AND('DONNÉES '!$F$30=supporting_sheet!$D$24),(Residential_tonnages!N60+ICI_tonnages!N60+'C&amp;D_tonnages'!N60+'Soil and Dirt_tonnages'!E60),IF(AND('DONNÉES '!$F$30=supporting_sheet!$D$23,'DONNÉES '!$F$33=supporting_sheet!$B$2),'Soil and Dirt_tonnages'!E60))))))</f>
        <v>0</v>
      </c>
      <c r="M60" s="20">
        <f>IF($A60&gt;end_year_1,0,(IF(AND('DONNÉES '!$F$30=supporting_sheet!$D$23,'DONNÉES '!$F$33=supporting_sheet!$B$3),(bulk_tonnages!N60),(IF(AND('DONNÉES '!$F$30=supporting_sheet!$D$24),(Residential_tonnages!O60+ICI_tonnages!O60+'C&amp;D_tonnages'!O60),IF(AND('DONNÉES '!$F$30=supporting_sheet!$D$23,'DONNÉES '!$F$33=supporting_sheet!$B$2),bulk_user_tonnages!M60))))))</f>
        <v>0</v>
      </c>
      <c r="N60" s="20">
        <f>IF($A60&gt;end_year_1,0,(IF(AND('DONNÉES '!$F$30=supporting_sheet!$D$23,'DONNÉES '!$F$33=supporting_sheet!$B$3),(bulk_tonnages!O60),(IF(AND('DONNÉES '!$F$30=supporting_sheet!$D$24),(Residential_tonnages!P60+ICI_tonnages!P60+'C&amp;D_tonnages'!P60),IF(AND('DONNÉES '!$F$30=supporting_sheet!$D$23,'DONNÉES '!$F$33=supporting_sheet!$B$2),0))))))</f>
        <v>0</v>
      </c>
      <c r="O60" s="20">
        <f>IF($A60&gt;end_year_1,0,(IF(AND('DONNÉES '!$F$30=supporting_sheet!$D$23,'DONNÉES '!$F$33=supporting_sheet!$B$3),(bulk_tonnages!P60),(IF(AND('DONNÉES '!$F$30=supporting_sheet!$D$24),(Residential_tonnages!Q60+ICI_tonnages!Q60+'C&amp;D_tonnages'!Q60),IF(AND('DONNÉES '!$F$30=supporting_sheet!$D$23,'DONNÉES '!$F$33=supporting_sheet!$B$2),0))))))</f>
        <v>0</v>
      </c>
      <c r="P60" s="20">
        <f>IF($A60&gt;end_year_1,0,(IF(AND('DONNÉES '!$F$30=supporting_sheet!$D$23,'DONNÉES '!$F$33=supporting_sheet!$B$3),(bulk_tonnages!Q60),(IF(AND('DONNÉES '!$F$30=supporting_sheet!$D$24),(Residential_tonnages!R60+ICI_tonnages!R60+'C&amp;D_tonnages'!R60),IF(AND('DONNÉES '!$F$30=supporting_sheet!$D$23,'DONNÉES '!$F$33=supporting_sheet!$B$2),bulk_user_tonnages!N60))))))</f>
        <v>0</v>
      </c>
      <c r="Q60" s="20">
        <f>IF(A60&gt;end_year_1, 0, Sludge_tonnages!E60)</f>
        <v>0</v>
      </c>
      <c r="R60" s="37">
        <f t="shared" si="3"/>
        <v>0</v>
      </c>
      <c r="T60" s="36"/>
      <c r="U60" s="36"/>
      <c r="V60" s="36"/>
    </row>
    <row r="61" spans="1:22" x14ac:dyDescent="0.25">
      <c r="A61" s="1">
        <f t="shared" si="2"/>
        <v>59</v>
      </c>
      <c r="B61" s="1" t="str">
        <f t="shared" si="0"/>
        <v>AB</v>
      </c>
      <c r="C61" s="20">
        <f>IF($A61&gt;end_year_1,0,(IF(AND('DONNÉES '!$F$30=supporting_sheet!$D$23,'DONNÉES '!$F$33=supporting_sheet!$B$3),(bulk_tonnages!D61),(IF(AND('DONNÉES '!$F$30=supporting_sheet!$D$24),(Residential_tonnages!E61+ICI_tonnages!E61+'C&amp;D_tonnages'!E61),IF(AND('DONNÉES '!$F$30=supporting_sheet!$D$23,'DONNÉES '!$F$33=supporting_sheet!$B$2),bulk_user_tonnages!D61))))))</f>
        <v>0</v>
      </c>
      <c r="D61" s="20">
        <f>IF($A61&gt;end_year_1,0,(IF(AND('DONNÉES '!$F$30=supporting_sheet!$D$23,'DONNÉES '!$F$33=supporting_sheet!$B$3),(bulk_tonnages!E61),(IF(AND('DONNÉES '!$F$30=supporting_sheet!$D$24),(Residential_tonnages!F61+ICI_tonnages!F61+'C&amp;D_tonnages'!F61),IF(AND('DONNÉES '!$F$30=supporting_sheet!$D$23,'DONNÉES '!$F$33=supporting_sheet!$B$2),bulk_user_tonnages!E61))))))</f>
        <v>0</v>
      </c>
      <c r="E61" s="20">
        <f>IF($A61&gt;end_year_1,0,(IF(AND('DONNÉES '!$F$30=supporting_sheet!$D$23,'DONNÉES '!$F$33=supporting_sheet!$B$3),(bulk_tonnages!F61),(IF(AND('DONNÉES '!$F$30=supporting_sheet!$D$24),(Residential_tonnages!G61+ICI_tonnages!G61+'C&amp;D_tonnages'!G61),IF(AND('DONNÉES '!$F$30=supporting_sheet!$D$23,'DONNÉES '!$F$33=supporting_sheet!$B$2),bulk_user_tonnages!F61))))))</f>
        <v>0</v>
      </c>
      <c r="F61" s="20">
        <f>IF($A61&gt;end_year_1,0,(IF(AND('DONNÉES '!$F$30=supporting_sheet!$D$23,'DONNÉES '!$F$33=supporting_sheet!$B$3),(bulk_tonnages!G61),(IF(AND('DONNÉES '!$F$30=supporting_sheet!$D$24),(Residential_tonnages!H61+ICI_tonnages!H61+'C&amp;D_tonnages'!H61),IF(AND('DONNÉES '!$F$30=supporting_sheet!$D$23,'DONNÉES '!$F$33=supporting_sheet!$B$2),bulk_user_tonnages!G61))))))</f>
        <v>0</v>
      </c>
      <c r="G61" s="20">
        <f>IF($A61&gt;end_year_1,0,(IF(AND('DONNÉES '!$F$30=supporting_sheet!$D$23,'DONNÉES '!$F$33=supporting_sheet!$B$3),(bulk_tonnages!H61),(IF(AND('DONNÉES '!$F$30=supporting_sheet!$D$24),(Residential_tonnages!I61+ICI_tonnages!I61+'C&amp;D_tonnages'!I61),IF(AND('DONNÉES '!$F$30=supporting_sheet!$D$23,'DONNÉES '!$F$33=supporting_sheet!$B$2),bulk_user_tonnages!H61))))))</f>
        <v>0</v>
      </c>
      <c r="H61" s="20">
        <f>IF($A61&gt;end_year_1,0,(IF(AND('DONNÉES '!$F$30=supporting_sheet!$D$23,'DONNÉES '!$F$33=supporting_sheet!$B$3),(bulk_tonnages!I61),(IF(AND('DONNÉES '!$F$30=supporting_sheet!$D$24),(Residential_tonnages!J61+ICI_tonnages!J61+'C&amp;D_tonnages'!J61),IF(AND('DONNÉES '!$F$30=supporting_sheet!$D$23,'DONNÉES '!$F$33=supporting_sheet!$B$2),bulk_user_tonnages!I61))))))</f>
        <v>0</v>
      </c>
      <c r="I61" s="20">
        <f>IF($A61&gt;end_year_1,0,(IF(AND('DONNÉES '!$F$30=supporting_sheet!$D$23,'DONNÉES '!$F$33=supporting_sheet!$B$3),(bulk_tonnages!J61),(IF(AND('DONNÉES '!$F$30=supporting_sheet!$D$24),(Residential_tonnages!K61+ICI_tonnages!K61+'C&amp;D_tonnages'!K61),IF(AND('DONNÉES '!$F$30=supporting_sheet!$D$23,'DONNÉES '!$F$33=supporting_sheet!$B$2),bulk_user_tonnages!J61))))))</f>
        <v>0</v>
      </c>
      <c r="J61" s="20">
        <f>IF($A61&gt;end_year_1,0,(IF(AND('DONNÉES '!$F$30=supporting_sheet!$D$23,'DONNÉES '!$F$33=supporting_sheet!$B$3),(bulk_tonnages!K61),(IF(AND('DONNÉES '!$F$30=supporting_sheet!$D$24),(Residential_tonnages!L61+ICI_tonnages!L61+'C&amp;D_tonnages'!L61),IF(AND('DONNÉES '!$F$30=supporting_sheet!$D$23,'DONNÉES '!$F$33=supporting_sheet!$B$2),bulk_user_tonnages!K61))))))</f>
        <v>0</v>
      </c>
      <c r="K61" s="20">
        <f>IF($A61&gt;end_year_1,0,(IF(AND('DONNÉES '!$F$30=supporting_sheet!$D$23,'DONNÉES '!$F$33=supporting_sheet!$B$3),(bulk_tonnages!L61),(IF(AND('DONNÉES '!$F$30=supporting_sheet!$D$24),(Residential_tonnages!M61+ICI_tonnages!M61+'C&amp;D_tonnages'!M61),IF(AND('DONNÉES '!$F$30=supporting_sheet!$D$23,'DONNÉES '!$F$33=supporting_sheet!$B$2),bulk_user_tonnages!L61))))))</f>
        <v>0</v>
      </c>
      <c r="L61" s="20">
        <f>IF($A61&gt;end_year_1,0,(IF(AND('DONNÉES '!$F$30=supporting_sheet!$D$23,'DONNÉES '!$F$33=supporting_sheet!$B$3),(bulk_tonnages!M61+'Soil and Dirt_tonnages'!E61),(IF(AND('DONNÉES '!$F$30=supporting_sheet!$D$24),(Residential_tonnages!N61+ICI_tonnages!N61+'C&amp;D_tonnages'!N61+'Soil and Dirt_tonnages'!E61),IF(AND('DONNÉES '!$F$30=supporting_sheet!$D$23,'DONNÉES '!$F$33=supporting_sheet!$B$2),'Soil and Dirt_tonnages'!E61))))))</f>
        <v>0</v>
      </c>
      <c r="M61" s="20">
        <f>IF($A61&gt;end_year_1,0,(IF(AND('DONNÉES '!$F$30=supporting_sheet!$D$23,'DONNÉES '!$F$33=supporting_sheet!$B$3),(bulk_tonnages!N61),(IF(AND('DONNÉES '!$F$30=supporting_sheet!$D$24),(Residential_tonnages!O61+ICI_tonnages!O61+'C&amp;D_tonnages'!O61),IF(AND('DONNÉES '!$F$30=supporting_sheet!$D$23,'DONNÉES '!$F$33=supporting_sheet!$B$2),bulk_user_tonnages!M61))))))</f>
        <v>0</v>
      </c>
      <c r="N61" s="20">
        <f>IF($A61&gt;end_year_1,0,(IF(AND('DONNÉES '!$F$30=supporting_sheet!$D$23,'DONNÉES '!$F$33=supporting_sheet!$B$3),(bulk_tonnages!O61),(IF(AND('DONNÉES '!$F$30=supporting_sheet!$D$24),(Residential_tonnages!P61+ICI_tonnages!P61+'C&amp;D_tonnages'!P61),IF(AND('DONNÉES '!$F$30=supporting_sheet!$D$23,'DONNÉES '!$F$33=supporting_sheet!$B$2),0))))))</f>
        <v>0</v>
      </c>
      <c r="O61" s="20">
        <f>IF($A61&gt;end_year_1,0,(IF(AND('DONNÉES '!$F$30=supporting_sheet!$D$23,'DONNÉES '!$F$33=supporting_sheet!$B$3),(bulk_tonnages!P61),(IF(AND('DONNÉES '!$F$30=supporting_sheet!$D$24),(Residential_tonnages!Q61+ICI_tonnages!Q61+'C&amp;D_tonnages'!Q61),IF(AND('DONNÉES '!$F$30=supporting_sheet!$D$23,'DONNÉES '!$F$33=supporting_sheet!$B$2),0))))))</f>
        <v>0</v>
      </c>
      <c r="P61" s="20">
        <f>IF($A61&gt;end_year_1,0,(IF(AND('DONNÉES '!$F$30=supporting_sheet!$D$23,'DONNÉES '!$F$33=supporting_sheet!$B$3),(bulk_tonnages!Q61),(IF(AND('DONNÉES '!$F$30=supporting_sheet!$D$24),(Residential_tonnages!R61+ICI_tonnages!R61+'C&amp;D_tonnages'!R61),IF(AND('DONNÉES '!$F$30=supporting_sheet!$D$23,'DONNÉES '!$F$33=supporting_sheet!$B$2),bulk_user_tonnages!N61))))))</f>
        <v>0</v>
      </c>
      <c r="Q61" s="20">
        <f>IF(A61&gt;end_year_1, 0, Sludge_tonnages!E61)</f>
        <v>0</v>
      </c>
      <c r="R61" s="37">
        <f t="shared" si="3"/>
        <v>0</v>
      </c>
      <c r="T61" s="36"/>
      <c r="U61" s="36"/>
      <c r="V61" s="36"/>
    </row>
    <row r="62" spans="1:22" x14ac:dyDescent="0.25">
      <c r="A62" s="1">
        <f t="shared" si="2"/>
        <v>60</v>
      </c>
      <c r="B62" s="1" t="str">
        <f t="shared" si="0"/>
        <v>AB</v>
      </c>
      <c r="C62" s="20">
        <f>IF($A62&gt;end_year_1,0,(IF(AND('DONNÉES '!$F$30=supporting_sheet!$D$23,'DONNÉES '!$F$33=supporting_sheet!$B$3),(bulk_tonnages!D62),(IF(AND('DONNÉES '!$F$30=supporting_sheet!$D$24),(Residential_tonnages!E62+ICI_tonnages!E62+'C&amp;D_tonnages'!E62),IF(AND('DONNÉES '!$F$30=supporting_sheet!$D$23,'DONNÉES '!$F$33=supporting_sheet!$B$2),bulk_user_tonnages!D62))))))</f>
        <v>0</v>
      </c>
      <c r="D62" s="20">
        <f>IF($A62&gt;end_year_1,0,(IF(AND('DONNÉES '!$F$30=supporting_sheet!$D$23,'DONNÉES '!$F$33=supporting_sheet!$B$3),(bulk_tonnages!E62),(IF(AND('DONNÉES '!$F$30=supporting_sheet!$D$24),(Residential_tonnages!F62+ICI_tonnages!F62+'C&amp;D_tonnages'!F62),IF(AND('DONNÉES '!$F$30=supporting_sheet!$D$23,'DONNÉES '!$F$33=supporting_sheet!$B$2),bulk_user_tonnages!E62))))))</f>
        <v>0</v>
      </c>
      <c r="E62" s="20">
        <f>IF($A62&gt;end_year_1,0,(IF(AND('DONNÉES '!$F$30=supporting_sheet!$D$23,'DONNÉES '!$F$33=supporting_sheet!$B$3),(bulk_tonnages!F62),(IF(AND('DONNÉES '!$F$30=supporting_sheet!$D$24),(Residential_tonnages!G62+ICI_tonnages!G62+'C&amp;D_tonnages'!G62),IF(AND('DONNÉES '!$F$30=supporting_sheet!$D$23,'DONNÉES '!$F$33=supporting_sheet!$B$2),bulk_user_tonnages!F62))))))</f>
        <v>0</v>
      </c>
      <c r="F62" s="20">
        <f>IF($A62&gt;end_year_1,0,(IF(AND('DONNÉES '!$F$30=supporting_sheet!$D$23,'DONNÉES '!$F$33=supporting_sheet!$B$3),(bulk_tonnages!G62),(IF(AND('DONNÉES '!$F$30=supporting_sheet!$D$24),(Residential_tonnages!H62+ICI_tonnages!H62+'C&amp;D_tonnages'!H62),IF(AND('DONNÉES '!$F$30=supporting_sheet!$D$23,'DONNÉES '!$F$33=supporting_sheet!$B$2),bulk_user_tonnages!G62))))))</f>
        <v>0</v>
      </c>
      <c r="G62" s="20">
        <f>IF($A62&gt;end_year_1,0,(IF(AND('DONNÉES '!$F$30=supporting_sheet!$D$23,'DONNÉES '!$F$33=supporting_sheet!$B$3),(bulk_tonnages!H62),(IF(AND('DONNÉES '!$F$30=supporting_sheet!$D$24),(Residential_tonnages!I62+ICI_tonnages!I62+'C&amp;D_tonnages'!I62),IF(AND('DONNÉES '!$F$30=supporting_sheet!$D$23,'DONNÉES '!$F$33=supporting_sheet!$B$2),bulk_user_tonnages!H62))))))</f>
        <v>0</v>
      </c>
      <c r="H62" s="20">
        <f>IF($A62&gt;end_year_1,0,(IF(AND('DONNÉES '!$F$30=supporting_sheet!$D$23,'DONNÉES '!$F$33=supporting_sheet!$B$3),(bulk_tonnages!I62),(IF(AND('DONNÉES '!$F$30=supporting_sheet!$D$24),(Residential_tonnages!J62+ICI_tonnages!J62+'C&amp;D_tonnages'!J62),IF(AND('DONNÉES '!$F$30=supporting_sheet!$D$23,'DONNÉES '!$F$33=supporting_sheet!$B$2),bulk_user_tonnages!I62))))))</f>
        <v>0</v>
      </c>
      <c r="I62" s="20">
        <f>IF($A62&gt;end_year_1,0,(IF(AND('DONNÉES '!$F$30=supporting_sheet!$D$23,'DONNÉES '!$F$33=supporting_sheet!$B$3),(bulk_tonnages!J62),(IF(AND('DONNÉES '!$F$30=supporting_sheet!$D$24),(Residential_tonnages!K62+ICI_tonnages!K62+'C&amp;D_tonnages'!K62),IF(AND('DONNÉES '!$F$30=supporting_sheet!$D$23,'DONNÉES '!$F$33=supporting_sheet!$B$2),bulk_user_tonnages!J62))))))</f>
        <v>0</v>
      </c>
      <c r="J62" s="20">
        <f>IF($A62&gt;end_year_1,0,(IF(AND('DONNÉES '!$F$30=supporting_sheet!$D$23,'DONNÉES '!$F$33=supporting_sheet!$B$3),(bulk_tonnages!K62),(IF(AND('DONNÉES '!$F$30=supporting_sheet!$D$24),(Residential_tonnages!L62+ICI_tonnages!L62+'C&amp;D_tonnages'!L62),IF(AND('DONNÉES '!$F$30=supporting_sheet!$D$23,'DONNÉES '!$F$33=supporting_sheet!$B$2),bulk_user_tonnages!K62))))))</f>
        <v>0</v>
      </c>
      <c r="K62" s="20">
        <f>IF($A62&gt;end_year_1,0,(IF(AND('DONNÉES '!$F$30=supporting_sheet!$D$23,'DONNÉES '!$F$33=supporting_sheet!$B$3),(bulk_tonnages!L62),(IF(AND('DONNÉES '!$F$30=supporting_sheet!$D$24),(Residential_tonnages!M62+ICI_tonnages!M62+'C&amp;D_tonnages'!M62),IF(AND('DONNÉES '!$F$30=supporting_sheet!$D$23,'DONNÉES '!$F$33=supporting_sheet!$B$2),bulk_user_tonnages!L62))))))</f>
        <v>0</v>
      </c>
      <c r="L62" s="20">
        <f>IF($A62&gt;end_year_1,0,(IF(AND('DONNÉES '!$F$30=supporting_sheet!$D$23,'DONNÉES '!$F$33=supporting_sheet!$B$3),(bulk_tonnages!M62+'Soil and Dirt_tonnages'!E62),(IF(AND('DONNÉES '!$F$30=supporting_sheet!$D$24),(Residential_tonnages!N62+ICI_tonnages!N62+'C&amp;D_tonnages'!N62+'Soil and Dirt_tonnages'!E62),IF(AND('DONNÉES '!$F$30=supporting_sheet!$D$23,'DONNÉES '!$F$33=supporting_sheet!$B$2),'Soil and Dirt_tonnages'!E62))))))</f>
        <v>0</v>
      </c>
      <c r="M62" s="20">
        <f>IF($A62&gt;end_year_1,0,(IF(AND('DONNÉES '!$F$30=supporting_sheet!$D$23,'DONNÉES '!$F$33=supporting_sheet!$B$3),(bulk_tonnages!N62),(IF(AND('DONNÉES '!$F$30=supporting_sheet!$D$24),(Residential_tonnages!O62+ICI_tonnages!O62+'C&amp;D_tonnages'!O62),IF(AND('DONNÉES '!$F$30=supporting_sheet!$D$23,'DONNÉES '!$F$33=supporting_sheet!$B$2),bulk_user_tonnages!M62))))))</f>
        <v>0</v>
      </c>
      <c r="N62" s="20">
        <f>IF($A62&gt;end_year_1,0,(IF(AND('DONNÉES '!$F$30=supporting_sheet!$D$23,'DONNÉES '!$F$33=supporting_sheet!$B$3),(bulk_tonnages!O62),(IF(AND('DONNÉES '!$F$30=supporting_sheet!$D$24),(Residential_tonnages!P62+ICI_tonnages!P62+'C&amp;D_tonnages'!P62),IF(AND('DONNÉES '!$F$30=supporting_sheet!$D$23,'DONNÉES '!$F$33=supporting_sheet!$B$2),0))))))</f>
        <v>0</v>
      </c>
      <c r="O62" s="20">
        <f>IF($A62&gt;end_year_1,0,(IF(AND('DONNÉES '!$F$30=supporting_sheet!$D$23,'DONNÉES '!$F$33=supporting_sheet!$B$3),(bulk_tonnages!P62),(IF(AND('DONNÉES '!$F$30=supporting_sheet!$D$24),(Residential_tonnages!Q62+ICI_tonnages!Q62+'C&amp;D_tonnages'!Q62),IF(AND('DONNÉES '!$F$30=supporting_sheet!$D$23,'DONNÉES '!$F$33=supporting_sheet!$B$2),0))))))</f>
        <v>0</v>
      </c>
      <c r="P62" s="20">
        <f>IF($A62&gt;end_year_1,0,(IF(AND('DONNÉES '!$F$30=supporting_sheet!$D$23,'DONNÉES '!$F$33=supporting_sheet!$B$3),(bulk_tonnages!Q62),(IF(AND('DONNÉES '!$F$30=supporting_sheet!$D$24),(Residential_tonnages!R62+ICI_tonnages!R62+'C&amp;D_tonnages'!R62),IF(AND('DONNÉES '!$F$30=supporting_sheet!$D$23,'DONNÉES '!$F$33=supporting_sheet!$B$2),bulk_user_tonnages!N62))))))</f>
        <v>0</v>
      </c>
      <c r="Q62" s="20">
        <f>IF(A62&gt;end_year_1, 0, Sludge_tonnages!E62)</f>
        <v>0</v>
      </c>
      <c r="R62" s="37">
        <f t="shared" si="3"/>
        <v>0</v>
      </c>
      <c r="T62" s="36"/>
      <c r="U62" s="36"/>
      <c r="V62" s="36"/>
    </row>
    <row r="63" spans="1:22" x14ac:dyDescent="0.25">
      <c r="A63" s="1">
        <f t="shared" si="2"/>
        <v>61</v>
      </c>
      <c r="B63" s="1" t="str">
        <f t="shared" si="0"/>
        <v>AB</v>
      </c>
      <c r="C63" s="20">
        <f>IF($A63&gt;end_year_1,0,(IF(AND('DONNÉES '!$F$30=supporting_sheet!$D$23,'DONNÉES '!$F$33=supporting_sheet!$B$3),(bulk_tonnages!D63),(IF(AND('DONNÉES '!$F$30=supporting_sheet!$D$24),(Residential_tonnages!E63+ICI_tonnages!E63+'C&amp;D_tonnages'!E63),IF(AND('DONNÉES '!$F$30=supporting_sheet!$D$23,'DONNÉES '!$F$33=supporting_sheet!$B$2),bulk_user_tonnages!D63))))))</f>
        <v>0</v>
      </c>
      <c r="D63" s="20">
        <f>IF($A63&gt;end_year_1,0,(IF(AND('DONNÉES '!$F$30=supporting_sheet!$D$23,'DONNÉES '!$F$33=supporting_sheet!$B$3),(bulk_tonnages!E63),(IF(AND('DONNÉES '!$F$30=supporting_sheet!$D$24),(Residential_tonnages!F63+ICI_tonnages!F63+'C&amp;D_tonnages'!F63),IF(AND('DONNÉES '!$F$30=supporting_sheet!$D$23,'DONNÉES '!$F$33=supporting_sheet!$B$2),bulk_user_tonnages!E63))))))</f>
        <v>0</v>
      </c>
      <c r="E63" s="20">
        <f>IF($A63&gt;end_year_1,0,(IF(AND('DONNÉES '!$F$30=supporting_sheet!$D$23,'DONNÉES '!$F$33=supporting_sheet!$B$3),(bulk_tonnages!F63),(IF(AND('DONNÉES '!$F$30=supporting_sheet!$D$24),(Residential_tonnages!G63+ICI_tonnages!G63+'C&amp;D_tonnages'!G63),IF(AND('DONNÉES '!$F$30=supporting_sheet!$D$23,'DONNÉES '!$F$33=supporting_sheet!$B$2),bulk_user_tonnages!F63))))))</f>
        <v>0</v>
      </c>
      <c r="F63" s="20">
        <f>IF($A63&gt;end_year_1,0,(IF(AND('DONNÉES '!$F$30=supporting_sheet!$D$23,'DONNÉES '!$F$33=supporting_sheet!$B$3),(bulk_tonnages!G63),(IF(AND('DONNÉES '!$F$30=supporting_sheet!$D$24),(Residential_tonnages!H63+ICI_tonnages!H63+'C&amp;D_tonnages'!H63),IF(AND('DONNÉES '!$F$30=supporting_sheet!$D$23,'DONNÉES '!$F$33=supporting_sheet!$B$2),bulk_user_tonnages!G63))))))</f>
        <v>0</v>
      </c>
      <c r="G63" s="20">
        <f>IF($A63&gt;end_year_1,0,(IF(AND('DONNÉES '!$F$30=supporting_sheet!$D$23,'DONNÉES '!$F$33=supporting_sheet!$B$3),(bulk_tonnages!H63),(IF(AND('DONNÉES '!$F$30=supporting_sheet!$D$24),(Residential_tonnages!I63+ICI_tonnages!I63+'C&amp;D_tonnages'!I63),IF(AND('DONNÉES '!$F$30=supporting_sheet!$D$23,'DONNÉES '!$F$33=supporting_sheet!$B$2),bulk_user_tonnages!H63))))))</f>
        <v>0</v>
      </c>
      <c r="H63" s="20">
        <f>IF($A63&gt;end_year_1,0,(IF(AND('DONNÉES '!$F$30=supporting_sheet!$D$23,'DONNÉES '!$F$33=supporting_sheet!$B$3),(bulk_tonnages!I63),(IF(AND('DONNÉES '!$F$30=supporting_sheet!$D$24),(Residential_tonnages!J63+ICI_tonnages!J63+'C&amp;D_tonnages'!J63),IF(AND('DONNÉES '!$F$30=supporting_sheet!$D$23,'DONNÉES '!$F$33=supporting_sheet!$B$2),bulk_user_tonnages!I63))))))</f>
        <v>0</v>
      </c>
      <c r="I63" s="20">
        <f>IF($A63&gt;end_year_1,0,(IF(AND('DONNÉES '!$F$30=supporting_sheet!$D$23,'DONNÉES '!$F$33=supporting_sheet!$B$3),(bulk_tonnages!J63),(IF(AND('DONNÉES '!$F$30=supporting_sheet!$D$24),(Residential_tonnages!K63+ICI_tonnages!K63+'C&amp;D_tonnages'!K63),IF(AND('DONNÉES '!$F$30=supporting_sheet!$D$23,'DONNÉES '!$F$33=supporting_sheet!$B$2),bulk_user_tonnages!J63))))))</f>
        <v>0</v>
      </c>
      <c r="J63" s="20">
        <f>IF($A63&gt;end_year_1,0,(IF(AND('DONNÉES '!$F$30=supporting_sheet!$D$23,'DONNÉES '!$F$33=supporting_sheet!$B$3),(bulk_tonnages!K63),(IF(AND('DONNÉES '!$F$30=supporting_sheet!$D$24),(Residential_tonnages!L63+ICI_tonnages!L63+'C&amp;D_tonnages'!L63),IF(AND('DONNÉES '!$F$30=supporting_sheet!$D$23,'DONNÉES '!$F$33=supporting_sheet!$B$2),bulk_user_tonnages!K63))))))</f>
        <v>0</v>
      </c>
      <c r="K63" s="20">
        <f>IF($A63&gt;end_year_1,0,(IF(AND('DONNÉES '!$F$30=supporting_sheet!$D$23,'DONNÉES '!$F$33=supporting_sheet!$B$3),(bulk_tonnages!L63),(IF(AND('DONNÉES '!$F$30=supporting_sheet!$D$24),(Residential_tonnages!M63+ICI_tonnages!M63+'C&amp;D_tonnages'!M63),IF(AND('DONNÉES '!$F$30=supporting_sheet!$D$23,'DONNÉES '!$F$33=supporting_sheet!$B$2),bulk_user_tonnages!L63))))))</f>
        <v>0</v>
      </c>
      <c r="L63" s="20">
        <f>IF($A63&gt;end_year_1,0,(IF(AND('DONNÉES '!$F$30=supporting_sheet!$D$23,'DONNÉES '!$F$33=supporting_sheet!$B$3),(bulk_tonnages!M63+'Soil and Dirt_tonnages'!E63),(IF(AND('DONNÉES '!$F$30=supporting_sheet!$D$24),(Residential_tonnages!N63+ICI_tonnages!N63+'C&amp;D_tonnages'!N63+'Soil and Dirt_tonnages'!E63),IF(AND('DONNÉES '!$F$30=supporting_sheet!$D$23,'DONNÉES '!$F$33=supporting_sheet!$B$2),'Soil and Dirt_tonnages'!E63))))))</f>
        <v>0</v>
      </c>
      <c r="M63" s="20">
        <f>IF($A63&gt;end_year_1,0,(IF(AND('DONNÉES '!$F$30=supporting_sheet!$D$23,'DONNÉES '!$F$33=supporting_sheet!$B$3),(bulk_tonnages!N63),(IF(AND('DONNÉES '!$F$30=supporting_sheet!$D$24),(Residential_tonnages!O63+ICI_tonnages!O63+'C&amp;D_tonnages'!O63),IF(AND('DONNÉES '!$F$30=supporting_sheet!$D$23,'DONNÉES '!$F$33=supporting_sheet!$B$2),bulk_user_tonnages!M63))))))</f>
        <v>0</v>
      </c>
      <c r="N63" s="20">
        <f>IF($A63&gt;end_year_1,0,(IF(AND('DONNÉES '!$F$30=supporting_sheet!$D$23,'DONNÉES '!$F$33=supporting_sheet!$B$3),(bulk_tonnages!O63),(IF(AND('DONNÉES '!$F$30=supporting_sheet!$D$24),(Residential_tonnages!P63+ICI_tonnages!P63+'C&amp;D_tonnages'!P63),IF(AND('DONNÉES '!$F$30=supporting_sheet!$D$23,'DONNÉES '!$F$33=supporting_sheet!$B$2),0))))))</f>
        <v>0</v>
      </c>
      <c r="O63" s="20">
        <f>IF($A63&gt;end_year_1,0,(IF(AND('DONNÉES '!$F$30=supporting_sheet!$D$23,'DONNÉES '!$F$33=supporting_sheet!$B$3),(bulk_tonnages!P63),(IF(AND('DONNÉES '!$F$30=supporting_sheet!$D$24),(Residential_tonnages!Q63+ICI_tonnages!Q63+'C&amp;D_tonnages'!Q63),IF(AND('DONNÉES '!$F$30=supporting_sheet!$D$23,'DONNÉES '!$F$33=supporting_sheet!$B$2),0))))))</f>
        <v>0</v>
      </c>
      <c r="P63" s="20">
        <f>IF($A63&gt;end_year_1,0,(IF(AND('DONNÉES '!$F$30=supporting_sheet!$D$23,'DONNÉES '!$F$33=supporting_sheet!$B$3),(bulk_tonnages!Q63),(IF(AND('DONNÉES '!$F$30=supporting_sheet!$D$24),(Residential_tonnages!R63+ICI_tonnages!R63+'C&amp;D_tonnages'!R63),IF(AND('DONNÉES '!$F$30=supporting_sheet!$D$23,'DONNÉES '!$F$33=supporting_sheet!$B$2),bulk_user_tonnages!N63))))))</f>
        <v>0</v>
      </c>
      <c r="Q63" s="20">
        <f>IF(A63&gt;end_year_1, 0, Sludge_tonnages!E63)</f>
        <v>0</v>
      </c>
      <c r="R63" s="37">
        <f t="shared" si="3"/>
        <v>0</v>
      </c>
      <c r="T63" s="36"/>
      <c r="U63" s="36"/>
      <c r="V63" s="36"/>
    </row>
    <row r="64" spans="1:22" x14ac:dyDescent="0.25">
      <c r="A64" s="1">
        <f t="shared" si="2"/>
        <v>62</v>
      </c>
      <c r="B64" s="1" t="str">
        <f t="shared" si="0"/>
        <v>AB</v>
      </c>
      <c r="C64" s="20">
        <f>IF($A64&gt;end_year_1,0,(IF(AND('DONNÉES '!$F$30=supporting_sheet!$D$23,'DONNÉES '!$F$33=supporting_sheet!$B$3),(bulk_tonnages!D64),(IF(AND('DONNÉES '!$F$30=supporting_sheet!$D$24),(Residential_tonnages!E64+ICI_tonnages!E64+'C&amp;D_tonnages'!E64),IF(AND('DONNÉES '!$F$30=supporting_sheet!$D$23,'DONNÉES '!$F$33=supporting_sheet!$B$2),bulk_user_tonnages!D64))))))</f>
        <v>0</v>
      </c>
      <c r="D64" s="20">
        <f>IF($A64&gt;end_year_1,0,(IF(AND('DONNÉES '!$F$30=supporting_sheet!$D$23,'DONNÉES '!$F$33=supporting_sheet!$B$3),(bulk_tonnages!E64),(IF(AND('DONNÉES '!$F$30=supporting_sheet!$D$24),(Residential_tonnages!F64+ICI_tonnages!F64+'C&amp;D_tonnages'!F64),IF(AND('DONNÉES '!$F$30=supporting_sheet!$D$23,'DONNÉES '!$F$33=supporting_sheet!$B$2),bulk_user_tonnages!E64))))))</f>
        <v>0</v>
      </c>
      <c r="E64" s="20">
        <f>IF($A64&gt;end_year_1,0,(IF(AND('DONNÉES '!$F$30=supporting_sheet!$D$23,'DONNÉES '!$F$33=supporting_sheet!$B$3),(bulk_tonnages!F64),(IF(AND('DONNÉES '!$F$30=supporting_sheet!$D$24),(Residential_tonnages!G64+ICI_tonnages!G64+'C&amp;D_tonnages'!G64),IF(AND('DONNÉES '!$F$30=supporting_sheet!$D$23,'DONNÉES '!$F$33=supporting_sheet!$B$2),bulk_user_tonnages!F64))))))</f>
        <v>0</v>
      </c>
      <c r="F64" s="20">
        <f>IF($A64&gt;end_year_1,0,(IF(AND('DONNÉES '!$F$30=supporting_sheet!$D$23,'DONNÉES '!$F$33=supporting_sheet!$B$3),(bulk_tonnages!G64),(IF(AND('DONNÉES '!$F$30=supporting_sheet!$D$24),(Residential_tonnages!H64+ICI_tonnages!H64+'C&amp;D_tonnages'!H64),IF(AND('DONNÉES '!$F$30=supporting_sheet!$D$23,'DONNÉES '!$F$33=supporting_sheet!$B$2),bulk_user_tonnages!G64))))))</f>
        <v>0</v>
      </c>
      <c r="G64" s="20">
        <f>IF($A64&gt;end_year_1,0,(IF(AND('DONNÉES '!$F$30=supporting_sheet!$D$23,'DONNÉES '!$F$33=supporting_sheet!$B$3),(bulk_tonnages!H64),(IF(AND('DONNÉES '!$F$30=supporting_sheet!$D$24),(Residential_tonnages!I64+ICI_tonnages!I64+'C&amp;D_tonnages'!I64),IF(AND('DONNÉES '!$F$30=supporting_sheet!$D$23,'DONNÉES '!$F$33=supporting_sheet!$B$2),bulk_user_tonnages!H64))))))</f>
        <v>0</v>
      </c>
      <c r="H64" s="20">
        <f>IF($A64&gt;end_year_1,0,(IF(AND('DONNÉES '!$F$30=supporting_sheet!$D$23,'DONNÉES '!$F$33=supporting_sheet!$B$3),(bulk_tonnages!I64),(IF(AND('DONNÉES '!$F$30=supporting_sheet!$D$24),(Residential_tonnages!J64+ICI_tonnages!J64+'C&amp;D_tonnages'!J64),IF(AND('DONNÉES '!$F$30=supporting_sheet!$D$23,'DONNÉES '!$F$33=supporting_sheet!$B$2),bulk_user_tonnages!I64))))))</f>
        <v>0</v>
      </c>
      <c r="I64" s="20">
        <f>IF($A64&gt;end_year_1,0,(IF(AND('DONNÉES '!$F$30=supporting_sheet!$D$23,'DONNÉES '!$F$33=supporting_sheet!$B$3),(bulk_tonnages!J64),(IF(AND('DONNÉES '!$F$30=supporting_sheet!$D$24),(Residential_tonnages!K64+ICI_tonnages!K64+'C&amp;D_tonnages'!K64),IF(AND('DONNÉES '!$F$30=supporting_sheet!$D$23,'DONNÉES '!$F$33=supporting_sheet!$B$2),bulk_user_tonnages!J64))))))</f>
        <v>0</v>
      </c>
      <c r="J64" s="20">
        <f>IF($A64&gt;end_year_1,0,(IF(AND('DONNÉES '!$F$30=supporting_sheet!$D$23,'DONNÉES '!$F$33=supporting_sheet!$B$3),(bulk_tonnages!K64),(IF(AND('DONNÉES '!$F$30=supporting_sheet!$D$24),(Residential_tonnages!L64+ICI_tonnages!L64+'C&amp;D_tonnages'!L64),IF(AND('DONNÉES '!$F$30=supporting_sheet!$D$23,'DONNÉES '!$F$33=supporting_sheet!$B$2),bulk_user_tonnages!K64))))))</f>
        <v>0</v>
      </c>
      <c r="K64" s="20">
        <f>IF($A64&gt;end_year_1,0,(IF(AND('DONNÉES '!$F$30=supporting_sheet!$D$23,'DONNÉES '!$F$33=supporting_sheet!$B$3),(bulk_tonnages!L64),(IF(AND('DONNÉES '!$F$30=supporting_sheet!$D$24),(Residential_tonnages!M64+ICI_tonnages!M64+'C&amp;D_tonnages'!M64),IF(AND('DONNÉES '!$F$30=supporting_sheet!$D$23,'DONNÉES '!$F$33=supporting_sheet!$B$2),bulk_user_tonnages!L64))))))</f>
        <v>0</v>
      </c>
      <c r="L64" s="20">
        <f>IF($A64&gt;end_year_1,0,(IF(AND('DONNÉES '!$F$30=supporting_sheet!$D$23,'DONNÉES '!$F$33=supporting_sheet!$B$3),(bulk_tonnages!M64+'Soil and Dirt_tonnages'!E64),(IF(AND('DONNÉES '!$F$30=supporting_sheet!$D$24),(Residential_tonnages!N64+ICI_tonnages!N64+'C&amp;D_tonnages'!N64+'Soil and Dirt_tonnages'!E64),IF(AND('DONNÉES '!$F$30=supporting_sheet!$D$23,'DONNÉES '!$F$33=supporting_sheet!$B$2),'Soil and Dirt_tonnages'!E64))))))</f>
        <v>0</v>
      </c>
      <c r="M64" s="20">
        <f>IF($A64&gt;end_year_1,0,(IF(AND('DONNÉES '!$F$30=supporting_sheet!$D$23,'DONNÉES '!$F$33=supporting_sheet!$B$3),(bulk_tonnages!N64),(IF(AND('DONNÉES '!$F$30=supporting_sheet!$D$24),(Residential_tonnages!O64+ICI_tonnages!O64+'C&amp;D_tonnages'!O64),IF(AND('DONNÉES '!$F$30=supporting_sheet!$D$23,'DONNÉES '!$F$33=supporting_sheet!$B$2),bulk_user_tonnages!M64))))))</f>
        <v>0</v>
      </c>
      <c r="N64" s="20">
        <f>IF($A64&gt;end_year_1,0,(IF(AND('DONNÉES '!$F$30=supporting_sheet!$D$23,'DONNÉES '!$F$33=supporting_sheet!$B$3),(bulk_tonnages!O64),(IF(AND('DONNÉES '!$F$30=supporting_sheet!$D$24),(Residential_tonnages!P64+ICI_tonnages!P64+'C&amp;D_tonnages'!P64),IF(AND('DONNÉES '!$F$30=supporting_sheet!$D$23,'DONNÉES '!$F$33=supporting_sheet!$B$2),0))))))</f>
        <v>0</v>
      </c>
      <c r="O64" s="20">
        <f>IF($A64&gt;end_year_1,0,(IF(AND('DONNÉES '!$F$30=supporting_sheet!$D$23,'DONNÉES '!$F$33=supporting_sheet!$B$3),(bulk_tonnages!P64),(IF(AND('DONNÉES '!$F$30=supporting_sheet!$D$24),(Residential_tonnages!Q64+ICI_tonnages!Q64+'C&amp;D_tonnages'!Q64),IF(AND('DONNÉES '!$F$30=supporting_sheet!$D$23,'DONNÉES '!$F$33=supporting_sheet!$B$2),0))))))</f>
        <v>0</v>
      </c>
      <c r="P64" s="20">
        <f>IF($A64&gt;end_year_1,0,(IF(AND('DONNÉES '!$F$30=supporting_sheet!$D$23,'DONNÉES '!$F$33=supporting_sheet!$B$3),(bulk_tonnages!Q64),(IF(AND('DONNÉES '!$F$30=supporting_sheet!$D$24),(Residential_tonnages!R64+ICI_tonnages!R64+'C&amp;D_tonnages'!R64),IF(AND('DONNÉES '!$F$30=supporting_sheet!$D$23,'DONNÉES '!$F$33=supporting_sheet!$B$2),bulk_user_tonnages!N64))))))</f>
        <v>0</v>
      </c>
      <c r="Q64" s="20">
        <f>IF(A64&gt;end_year_1, 0, Sludge_tonnages!E64)</f>
        <v>0</v>
      </c>
      <c r="R64" s="37">
        <f t="shared" si="3"/>
        <v>0</v>
      </c>
      <c r="T64" s="36"/>
      <c r="U64" s="36"/>
      <c r="V64" s="36"/>
    </row>
    <row r="65" spans="1:22" x14ac:dyDescent="0.25">
      <c r="A65" s="1">
        <f t="shared" si="2"/>
        <v>63</v>
      </c>
      <c r="B65" s="1" t="str">
        <f t="shared" si="0"/>
        <v>AB</v>
      </c>
      <c r="C65" s="20">
        <f>IF($A65&gt;end_year_1,0,(IF(AND('DONNÉES '!$F$30=supporting_sheet!$D$23,'DONNÉES '!$F$33=supporting_sheet!$B$3),(bulk_tonnages!D65),(IF(AND('DONNÉES '!$F$30=supporting_sheet!$D$24),(Residential_tonnages!E65+ICI_tonnages!E65+'C&amp;D_tonnages'!E65),IF(AND('DONNÉES '!$F$30=supporting_sheet!$D$23,'DONNÉES '!$F$33=supporting_sheet!$B$2),bulk_user_tonnages!D65))))))</f>
        <v>0</v>
      </c>
      <c r="D65" s="20">
        <f>IF($A65&gt;end_year_1,0,(IF(AND('DONNÉES '!$F$30=supporting_sheet!$D$23,'DONNÉES '!$F$33=supporting_sheet!$B$3),(bulk_tonnages!E65),(IF(AND('DONNÉES '!$F$30=supporting_sheet!$D$24),(Residential_tonnages!F65+ICI_tonnages!F65+'C&amp;D_tonnages'!F65),IF(AND('DONNÉES '!$F$30=supporting_sheet!$D$23,'DONNÉES '!$F$33=supporting_sheet!$B$2),bulk_user_tonnages!E65))))))</f>
        <v>0</v>
      </c>
      <c r="E65" s="20">
        <f>IF($A65&gt;end_year_1,0,(IF(AND('DONNÉES '!$F$30=supporting_sheet!$D$23,'DONNÉES '!$F$33=supporting_sheet!$B$3),(bulk_tonnages!F65),(IF(AND('DONNÉES '!$F$30=supporting_sheet!$D$24),(Residential_tonnages!G65+ICI_tonnages!G65+'C&amp;D_tonnages'!G65),IF(AND('DONNÉES '!$F$30=supporting_sheet!$D$23,'DONNÉES '!$F$33=supporting_sheet!$B$2),bulk_user_tonnages!F65))))))</f>
        <v>0</v>
      </c>
      <c r="F65" s="20">
        <f>IF($A65&gt;end_year_1,0,(IF(AND('DONNÉES '!$F$30=supporting_sheet!$D$23,'DONNÉES '!$F$33=supporting_sheet!$B$3),(bulk_tonnages!G65),(IF(AND('DONNÉES '!$F$30=supporting_sheet!$D$24),(Residential_tonnages!H65+ICI_tonnages!H65+'C&amp;D_tonnages'!H65),IF(AND('DONNÉES '!$F$30=supporting_sheet!$D$23,'DONNÉES '!$F$33=supporting_sheet!$B$2),bulk_user_tonnages!G65))))))</f>
        <v>0</v>
      </c>
      <c r="G65" s="20">
        <f>IF($A65&gt;end_year_1,0,(IF(AND('DONNÉES '!$F$30=supporting_sheet!$D$23,'DONNÉES '!$F$33=supporting_sheet!$B$3),(bulk_tonnages!H65),(IF(AND('DONNÉES '!$F$30=supporting_sheet!$D$24),(Residential_tonnages!I65+ICI_tonnages!I65+'C&amp;D_tonnages'!I65),IF(AND('DONNÉES '!$F$30=supporting_sheet!$D$23,'DONNÉES '!$F$33=supporting_sheet!$B$2),bulk_user_tonnages!H65))))))</f>
        <v>0</v>
      </c>
      <c r="H65" s="20">
        <f>IF($A65&gt;end_year_1,0,(IF(AND('DONNÉES '!$F$30=supporting_sheet!$D$23,'DONNÉES '!$F$33=supporting_sheet!$B$3),(bulk_tonnages!I65),(IF(AND('DONNÉES '!$F$30=supporting_sheet!$D$24),(Residential_tonnages!J65+ICI_tonnages!J65+'C&amp;D_tonnages'!J65),IF(AND('DONNÉES '!$F$30=supporting_sheet!$D$23,'DONNÉES '!$F$33=supporting_sheet!$B$2),bulk_user_tonnages!I65))))))</f>
        <v>0</v>
      </c>
      <c r="I65" s="20">
        <f>IF($A65&gt;end_year_1,0,(IF(AND('DONNÉES '!$F$30=supporting_sheet!$D$23,'DONNÉES '!$F$33=supporting_sheet!$B$3),(bulk_tonnages!J65),(IF(AND('DONNÉES '!$F$30=supporting_sheet!$D$24),(Residential_tonnages!K65+ICI_tonnages!K65+'C&amp;D_tonnages'!K65),IF(AND('DONNÉES '!$F$30=supporting_sheet!$D$23,'DONNÉES '!$F$33=supporting_sheet!$B$2),bulk_user_tonnages!J65))))))</f>
        <v>0</v>
      </c>
      <c r="J65" s="20">
        <f>IF($A65&gt;end_year_1,0,(IF(AND('DONNÉES '!$F$30=supporting_sheet!$D$23,'DONNÉES '!$F$33=supporting_sheet!$B$3),(bulk_tonnages!K65),(IF(AND('DONNÉES '!$F$30=supporting_sheet!$D$24),(Residential_tonnages!L65+ICI_tonnages!L65+'C&amp;D_tonnages'!L65),IF(AND('DONNÉES '!$F$30=supporting_sheet!$D$23,'DONNÉES '!$F$33=supporting_sheet!$B$2),bulk_user_tonnages!K65))))))</f>
        <v>0</v>
      </c>
      <c r="K65" s="20">
        <f>IF($A65&gt;end_year_1,0,(IF(AND('DONNÉES '!$F$30=supporting_sheet!$D$23,'DONNÉES '!$F$33=supporting_sheet!$B$3),(bulk_tonnages!L65),(IF(AND('DONNÉES '!$F$30=supporting_sheet!$D$24),(Residential_tonnages!M65+ICI_tonnages!M65+'C&amp;D_tonnages'!M65),IF(AND('DONNÉES '!$F$30=supporting_sheet!$D$23,'DONNÉES '!$F$33=supporting_sheet!$B$2),bulk_user_tonnages!L65))))))</f>
        <v>0</v>
      </c>
      <c r="L65" s="20">
        <f>IF($A65&gt;end_year_1,0,(IF(AND('DONNÉES '!$F$30=supporting_sheet!$D$23,'DONNÉES '!$F$33=supporting_sheet!$B$3),(bulk_tonnages!M65+'Soil and Dirt_tonnages'!E65),(IF(AND('DONNÉES '!$F$30=supporting_sheet!$D$24),(Residential_tonnages!N65+ICI_tonnages!N65+'C&amp;D_tonnages'!N65+'Soil and Dirt_tonnages'!E65),IF(AND('DONNÉES '!$F$30=supporting_sheet!$D$23,'DONNÉES '!$F$33=supporting_sheet!$B$2),'Soil and Dirt_tonnages'!E65))))))</f>
        <v>0</v>
      </c>
      <c r="M65" s="20">
        <f>IF($A65&gt;end_year_1,0,(IF(AND('DONNÉES '!$F$30=supporting_sheet!$D$23,'DONNÉES '!$F$33=supporting_sheet!$B$3),(bulk_tonnages!N65),(IF(AND('DONNÉES '!$F$30=supporting_sheet!$D$24),(Residential_tonnages!O65+ICI_tonnages!O65+'C&amp;D_tonnages'!O65),IF(AND('DONNÉES '!$F$30=supporting_sheet!$D$23,'DONNÉES '!$F$33=supporting_sheet!$B$2),bulk_user_tonnages!M65))))))</f>
        <v>0</v>
      </c>
      <c r="N65" s="20">
        <f>IF($A65&gt;end_year_1,0,(IF(AND('DONNÉES '!$F$30=supporting_sheet!$D$23,'DONNÉES '!$F$33=supporting_sheet!$B$3),(bulk_tonnages!O65),(IF(AND('DONNÉES '!$F$30=supporting_sheet!$D$24),(Residential_tonnages!P65+ICI_tonnages!P65+'C&amp;D_tonnages'!P65),IF(AND('DONNÉES '!$F$30=supporting_sheet!$D$23,'DONNÉES '!$F$33=supporting_sheet!$B$2),0))))))</f>
        <v>0</v>
      </c>
      <c r="O65" s="20">
        <f>IF($A65&gt;end_year_1,0,(IF(AND('DONNÉES '!$F$30=supporting_sheet!$D$23,'DONNÉES '!$F$33=supporting_sheet!$B$3),(bulk_tonnages!P65),(IF(AND('DONNÉES '!$F$30=supporting_sheet!$D$24),(Residential_tonnages!Q65+ICI_tonnages!Q65+'C&amp;D_tonnages'!Q65),IF(AND('DONNÉES '!$F$30=supporting_sheet!$D$23,'DONNÉES '!$F$33=supporting_sheet!$B$2),0))))))</f>
        <v>0</v>
      </c>
      <c r="P65" s="20">
        <f>IF($A65&gt;end_year_1,0,(IF(AND('DONNÉES '!$F$30=supporting_sheet!$D$23,'DONNÉES '!$F$33=supporting_sheet!$B$3),(bulk_tonnages!Q65),(IF(AND('DONNÉES '!$F$30=supporting_sheet!$D$24),(Residential_tonnages!R65+ICI_tonnages!R65+'C&amp;D_tonnages'!R65),IF(AND('DONNÉES '!$F$30=supporting_sheet!$D$23,'DONNÉES '!$F$33=supporting_sheet!$B$2),bulk_user_tonnages!N65))))))</f>
        <v>0</v>
      </c>
      <c r="Q65" s="20">
        <f>IF(A65&gt;end_year_1, 0, Sludge_tonnages!E65)</f>
        <v>0</v>
      </c>
      <c r="R65" s="37">
        <f t="shared" si="3"/>
        <v>0</v>
      </c>
      <c r="T65" s="36"/>
      <c r="U65" s="36"/>
      <c r="V65" s="36"/>
    </row>
    <row r="66" spans="1:22" x14ac:dyDescent="0.25">
      <c r="A66" s="1">
        <f t="shared" si="2"/>
        <v>64</v>
      </c>
      <c r="B66" s="1" t="str">
        <f t="shared" si="0"/>
        <v>AB</v>
      </c>
      <c r="C66" s="20">
        <f>IF($A66&gt;end_year_1,0,(IF(AND('DONNÉES '!$F$30=supporting_sheet!$D$23,'DONNÉES '!$F$33=supporting_sheet!$B$3),(bulk_tonnages!D66),(IF(AND('DONNÉES '!$F$30=supporting_sheet!$D$24),(Residential_tonnages!E66+ICI_tonnages!E66+'C&amp;D_tonnages'!E66),IF(AND('DONNÉES '!$F$30=supporting_sheet!$D$23,'DONNÉES '!$F$33=supporting_sheet!$B$2),bulk_user_tonnages!D66))))))</f>
        <v>0</v>
      </c>
      <c r="D66" s="20">
        <f>IF($A66&gt;end_year_1,0,(IF(AND('DONNÉES '!$F$30=supporting_sheet!$D$23,'DONNÉES '!$F$33=supporting_sheet!$B$3),(bulk_tonnages!E66),(IF(AND('DONNÉES '!$F$30=supporting_sheet!$D$24),(Residential_tonnages!F66+ICI_tonnages!F66+'C&amp;D_tonnages'!F66),IF(AND('DONNÉES '!$F$30=supporting_sheet!$D$23,'DONNÉES '!$F$33=supporting_sheet!$B$2),bulk_user_tonnages!E66))))))</f>
        <v>0</v>
      </c>
      <c r="E66" s="20">
        <f>IF($A66&gt;end_year_1,0,(IF(AND('DONNÉES '!$F$30=supporting_sheet!$D$23,'DONNÉES '!$F$33=supporting_sheet!$B$3),(bulk_tonnages!F66),(IF(AND('DONNÉES '!$F$30=supporting_sheet!$D$24),(Residential_tonnages!G66+ICI_tonnages!G66+'C&amp;D_tonnages'!G66),IF(AND('DONNÉES '!$F$30=supporting_sheet!$D$23,'DONNÉES '!$F$33=supporting_sheet!$B$2),bulk_user_tonnages!F66))))))</f>
        <v>0</v>
      </c>
      <c r="F66" s="20">
        <f>IF($A66&gt;end_year_1,0,(IF(AND('DONNÉES '!$F$30=supporting_sheet!$D$23,'DONNÉES '!$F$33=supporting_sheet!$B$3),(bulk_tonnages!G66),(IF(AND('DONNÉES '!$F$30=supporting_sheet!$D$24),(Residential_tonnages!H66+ICI_tonnages!H66+'C&amp;D_tonnages'!H66),IF(AND('DONNÉES '!$F$30=supporting_sheet!$D$23,'DONNÉES '!$F$33=supporting_sheet!$B$2),bulk_user_tonnages!G66))))))</f>
        <v>0</v>
      </c>
      <c r="G66" s="20">
        <f>IF($A66&gt;end_year_1,0,(IF(AND('DONNÉES '!$F$30=supporting_sheet!$D$23,'DONNÉES '!$F$33=supporting_sheet!$B$3),(bulk_tonnages!H66),(IF(AND('DONNÉES '!$F$30=supporting_sheet!$D$24),(Residential_tonnages!I66+ICI_tonnages!I66+'C&amp;D_tonnages'!I66),IF(AND('DONNÉES '!$F$30=supporting_sheet!$D$23,'DONNÉES '!$F$33=supporting_sheet!$B$2),bulk_user_tonnages!H66))))))</f>
        <v>0</v>
      </c>
      <c r="H66" s="20">
        <f>IF($A66&gt;end_year_1,0,(IF(AND('DONNÉES '!$F$30=supporting_sheet!$D$23,'DONNÉES '!$F$33=supporting_sheet!$B$3),(bulk_tonnages!I66),(IF(AND('DONNÉES '!$F$30=supporting_sheet!$D$24),(Residential_tonnages!J66+ICI_tonnages!J66+'C&amp;D_tonnages'!J66),IF(AND('DONNÉES '!$F$30=supporting_sheet!$D$23,'DONNÉES '!$F$33=supporting_sheet!$B$2),bulk_user_tonnages!I66))))))</f>
        <v>0</v>
      </c>
      <c r="I66" s="20">
        <f>IF($A66&gt;end_year_1,0,(IF(AND('DONNÉES '!$F$30=supporting_sheet!$D$23,'DONNÉES '!$F$33=supporting_sheet!$B$3),(bulk_tonnages!J66),(IF(AND('DONNÉES '!$F$30=supporting_sheet!$D$24),(Residential_tonnages!K66+ICI_tonnages!K66+'C&amp;D_tonnages'!K66),IF(AND('DONNÉES '!$F$30=supporting_sheet!$D$23,'DONNÉES '!$F$33=supporting_sheet!$B$2),bulk_user_tonnages!J66))))))</f>
        <v>0</v>
      </c>
      <c r="J66" s="20">
        <f>IF($A66&gt;end_year_1,0,(IF(AND('DONNÉES '!$F$30=supporting_sheet!$D$23,'DONNÉES '!$F$33=supporting_sheet!$B$3),(bulk_tonnages!K66),(IF(AND('DONNÉES '!$F$30=supporting_sheet!$D$24),(Residential_tonnages!L66+ICI_tonnages!L66+'C&amp;D_tonnages'!L66),IF(AND('DONNÉES '!$F$30=supporting_sheet!$D$23,'DONNÉES '!$F$33=supporting_sheet!$B$2),bulk_user_tonnages!K66))))))</f>
        <v>0</v>
      </c>
      <c r="K66" s="20">
        <f>IF($A66&gt;end_year_1,0,(IF(AND('DONNÉES '!$F$30=supporting_sheet!$D$23,'DONNÉES '!$F$33=supporting_sheet!$B$3),(bulk_tonnages!L66),(IF(AND('DONNÉES '!$F$30=supporting_sheet!$D$24),(Residential_tonnages!M66+ICI_tonnages!M66+'C&amp;D_tonnages'!M66),IF(AND('DONNÉES '!$F$30=supporting_sheet!$D$23,'DONNÉES '!$F$33=supporting_sheet!$B$2),bulk_user_tonnages!L66))))))</f>
        <v>0</v>
      </c>
      <c r="L66" s="20">
        <f>IF($A66&gt;end_year_1,0,(IF(AND('DONNÉES '!$F$30=supporting_sheet!$D$23,'DONNÉES '!$F$33=supporting_sheet!$B$3),(bulk_tonnages!M66+'Soil and Dirt_tonnages'!E66),(IF(AND('DONNÉES '!$F$30=supporting_sheet!$D$24),(Residential_tonnages!N66+ICI_tonnages!N66+'C&amp;D_tonnages'!N66+'Soil and Dirt_tonnages'!E66),IF(AND('DONNÉES '!$F$30=supporting_sheet!$D$23,'DONNÉES '!$F$33=supporting_sheet!$B$2),'Soil and Dirt_tonnages'!E66))))))</f>
        <v>0</v>
      </c>
      <c r="M66" s="20">
        <f>IF($A66&gt;end_year_1,0,(IF(AND('DONNÉES '!$F$30=supporting_sheet!$D$23,'DONNÉES '!$F$33=supporting_sheet!$B$3),(bulk_tonnages!N66),(IF(AND('DONNÉES '!$F$30=supporting_sheet!$D$24),(Residential_tonnages!O66+ICI_tonnages!O66+'C&amp;D_tonnages'!O66),IF(AND('DONNÉES '!$F$30=supporting_sheet!$D$23,'DONNÉES '!$F$33=supporting_sheet!$B$2),bulk_user_tonnages!M66))))))</f>
        <v>0</v>
      </c>
      <c r="N66" s="20">
        <f>IF($A66&gt;end_year_1,0,(IF(AND('DONNÉES '!$F$30=supporting_sheet!$D$23,'DONNÉES '!$F$33=supporting_sheet!$B$3),(bulk_tonnages!O66),(IF(AND('DONNÉES '!$F$30=supporting_sheet!$D$24),(Residential_tonnages!P66+ICI_tonnages!P66+'C&amp;D_tonnages'!P66),IF(AND('DONNÉES '!$F$30=supporting_sheet!$D$23,'DONNÉES '!$F$33=supporting_sheet!$B$2),0))))))</f>
        <v>0</v>
      </c>
      <c r="O66" s="20">
        <f>IF($A66&gt;end_year_1,0,(IF(AND('DONNÉES '!$F$30=supporting_sheet!$D$23,'DONNÉES '!$F$33=supporting_sheet!$B$3),(bulk_tonnages!P66),(IF(AND('DONNÉES '!$F$30=supporting_sheet!$D$24),(Residential_tonnages!Q66+ICI_tonnages!Q66+'C&amp;D_tonnages'!Q66),IF(AND('DONNÉES '!$F$30=supporting_sheet!$D$23,'DONNÉES '!$F$33=supporting_sheet!$B$2),0))))))</f>
        <v>0</v>
      </c>
      <c r="P66" s="20">
        <f>IF($A66&gt;end_year_1,0,(IF(AND('DONNÉES '!$F$30=supporting_sheet!$D$23,'DONNÉES '!$F$33=supporting_sheet!$B$3),(bulk_tonnages!Q66),(IF(AND('DONNÉES '!$F$30=supporting_sheet!$D$24),(Residential_tonnages!R66+ICI_tonnages!R66+'C&amp;D_tonnages'!R66),IF(AND('DONNÉES '!$F$30=supporting_sheet!$D$23,'DONNÉES '!$F$33=supporting_sheet!$B$2),bulk_user_tonnages!N66))))))</f>
        <v>0</v>
      </c>
      <c r="Q66" s="20">
        <f>IF(A66&gt;end_year_1, 0, Sludge_tonnages!E66)</f>
        <v>0</v>
      </c>
      <c r="R66" s="37">
        <f t="shared" ref="R66:R97" si="4">SUM(C66:Q66)</f>
        <v>0</v>
      </c>
      <c r="T66" s="36"/>
      <c r="U66" s="36"/>
      <c r="V66" s="36"/>
    </row>
    <row r="67" spans="1:22" x14ac:dyDescent="0.25">
      <c r="A67" s="1">
        <f t="shared" si="2"/>
        <v>65</v>
      </c>
      <c r="B67" s="1" t="str">
        <f t="shared" ref="B67:B130" si="5">province_1</f>
        <v>AB</v>
      </c>
      <c r="C67" s="20">
        <f>IF($A67&gt;end_year_1,0,(IF(AND('DONNÉES '!$F$30=supporting_sheet!$D$23,'DONNÉES '!$F$33=supporting_sheet!$B$3),(bulk_tonnages!D67),(IF(AND('DONNÉES '!$F$30=supporting_sheet!$D$24),(Residential_tonnages!E67+ICI_tonnages!E67+'C&amp;D_tonnages'!E67),IF(AND('DONNÉES '!$F$30=supporting_sheet!$D$23,'DONNÉES '!$F$33=supporting_sheet!$B$2),bulk_user_tonnages!D67))))))</f>
        <v>0</v>
      </c>
      <c r="D67" s="20">
        <f>IF($A67&gt;end_year_1,0,(IF(AND('DONNÉES '!$F$30=supporting_sheet!$D$23,'DONNÉES '!$F$33=supporting_sheet!$B$3),(bulk_tonnages!E67),(IF(AND('DONNÉES '!$F$30=supporting_sheet!$D$24),(Residential_tonnages!F67+ICI_tonnages!F67+'C&amp;D_tonnages'!F67),IF(AND('DONNÉES '!$F$30=supporting_sheet!$D$23,'DONNÉES '!$F$33=supporting_sheet!$B$2),bulk_user_tonnages!E67))))))</f>
        <v>0</v>
      </c>
      <c r="E67" s="20">
        <f>IF($A67&gt;end_year_1,0,(IF(AND('DONNÉES '!$F$30=supporting_sheet!$D$23,'DONNÉES '!$F$33=supporting_sheet!$B$3),(bulk_tonnages!F67),(IF(AND('DONNÉES '!$F$30=supporting_sheet!$D$24),(Residential_tonnages!G67+ICI_tonnages!G67+'C&amp;D_tonnages'!G67),IF(AND('DONNÉES '!$F$30=supporting_sheet!$D$23,'DONNÉES '!$F$33=supporting_sheet!$B$2),bulk_user_tonnages!F67))))))</f>
        <v>0</v>
      </c>
      <c r="F67" s="20">
        <f>IF($A67&gt;end_year_1,0,(IF(AND('DONNÉES '!$F$30=supporting_sheet!$D$23,'DONNÉES '!$F$33=supporting_sheet!$B$3),(bulk_tonnages!G67),(IF(AND('DONNÉES '!$F$30=supporting_sheet!$D$24),(Residential_tonnages!H67+ICI_tonnages!H67+'C&amp;D_tonnages'!H67),IF(AND('DONNÉES '!$F$30=supporting_sheet!$D$23,'DONNÉES '!$F$33=supporting_sheet!$B$2),bulk_user_tonnages!G67))))))</f>
        <v>0</v>
      </c>
      <c r="G67" s="20">
        <f>IF($A67&gt;end_year_1,0,(IF(AND('DONNÉES '!$F$30=supporting_sheet!$D$23,'DONNÉES '!$F$33=supporting_sheet!$B$3),(bulk_tonnages!H67),(IF(AND('DONNÉES '!$F$30=supporting_sheet!$D$24),(Residential_tonnages!I67+ICI_tonnages!I67+'C&amp;D_tonnages'!I67),IF(AND('DONNÉES '!$F$30=supporting_sheet!$D$23,'DONNÉES '!$F$33=supporting_sheet!$B$2),bulk_user_tonnages!H67))))))</f>
        <v>0</v>
      </c>
      <c r="H67" s="20">
        <f>IF($A67&gt;end_year_1,0,(IF(AND('DONNÉES '!$F$30=supporting_sheet!$D$23,'DONNÉES '!$F$33=supporting_sheet!$B$3),(bulk_tonnages!I67),(IF(AND('DONNÉES '!$F$30=supporting_sheet!$D$24),(Residential_tonnages!J67+ICI_tonnages!J67+'C&amp;D_tonnages'!J67),IF(AND('DONNÉES '!$F$30=supporting_sheet!$D$23,'DONNÉES '!$F$33=supporting_sheet!$B$2),bulk_user_tonnages!I67))))))</f>
        <v>0</v>
      </c>
      <c r="I67" s="20">
        <f>IF($A67&gt;end_year_1,0,(IF(AND('DONNÉES '!$F$30=supporting_sheet!$D$23,'DONNÉES '!$F$33=supporting_sheet!$B$3),(bulk_tonnages!J67),(IF(AND('DONNÉES '!$F$30=supporting_sheet!$D$24),(Residential_tonnages!K67+ICI_tonnages!K67+'C&amp;D_tonnages'!K67),IF(AND('DONNÉES '!$F$30=supporting_sheet!$D$23,'DONNÉES '!$F$33=supporting_sheet!$B$2),bulk_user_tonnages!J67))))))</f>
        <v>0</v>
      </c>
      <c r="J67" s="20">
        <f>IF($A67&gt;end_year_1,0,(IF(AND('DONNÉES '!$F$30=supporting_sheet!$D$23,'DONNÉES '!$F$33=supporting_sheet!$B$3),(bulk_tonnages!K67),(IF(AND('DONNÉES '!$F$30=supporting_sheet!$D$24),(Residential_tonnages!L67+ICI_tonnages!L67+'C&amp;D_tonnages'!L67),IF(AND('DONNÉES '!$F$30=supporting_sheet!$D$23,'DONNÉES '!$F$33=supporting_sheet!$B$2),bulk_user_tonnages!K67))))))</f>
        <v>0</v>
      </c>
      <c r="K67" s="20">
        <f>IF($A67&gt;end_year_1,0,(IF(AND('DONNÉES '!$F$30=supporting_sheet!$D$23,'DONNÉES '!$F$33=supporting_sheet!$B$3),(bulk_tonnages!L67),(IF(AND('DONNÉES '!$F$30=supporting_sheet!$D$24),(Residential_tonnages!M67+ICI_tonnages!M67+'C&amp;D_tonnages'!M67),IF(AND('DONNÉES '!$F$30=supporting_sheet!$D$23,'DONNÉES '!$F$33=supporting_sheet!$B$2),bulk_user_tonnages!L67))))))</f>
        <v>0</v>
      </c>
      <c r="L67" s="20">
        <f>IF($A67&gt;end_year_1,0,(IF(AND('DONNÉES '!$F$30=supporting_sheet!$D$23,'DONNÉES '!$F$33=supporting_sheet!$B$3),(bulk_tonnages!M67+'Soil and Dirt_tonnages'!E67),(IF(AND('DONNÉES '!$F$30=supporting_sheet!$D$24),(Residential_tonnages!N67+ICI_tonnages!N67+'C&amp;D_tonnages'!N67+'Soil and Dirt_tonnages'!E67),IF(AND('DONNÉES '!$F$30=supporting_sheet!$D$23,'DONNÉES '!$F$33=supporting_sheet!$B$2),'Soil and Dirt_tonnages'!E67))))))</f>
        <v>0</v>
      </c>
      <c r="M67" s="20">
        <f>IF($A67&gt;end_year_1,0,(IF(AND('DONNÉES '!$F$30=supporting_sheet!$D$23,'DONNÉES '!$F$33=supporting_sheet!$B$3),(bulk_tonnages!N67),(IF(AND('DONNÉES '!$F$30=supporting_sheet!$D$24),(Residential_tonnages!O67+ICI_tonnages!O67+'C&amp;D_tonnages'!O67),IF(AND('DONNÉES '!$F$30=supporting_sheet!$D$23,'DONNÉES '!$F$33=supporting_sheet!$B$2),bulk_user_tonnages!M67))))))</f>
        <v>0</v>
      </c>
      <c r="N67" s="20">
        <f>IF($A67&gt;end_year_1,0,(IF(AND('DONNÉES '!$F$30=supporting_sheet!$D$23,'DONNÉES '!$F$33=supporting_sheet!$B$3),(bulk_tonnages!O67),(IF(AND('DONNÉES '!$F$30=supporting_sheet!$D$24),(Residential_tonnages!P67+ICI_tonnages!P67+'C&amp;D_tonnages'!P67),IF(AND('DONNÉES '!$F$30=supporting_sheet!$D$23,'DONNÉES '!$F$33=supporting_sheet!$B$2),0))))))</f>
        <v>0</v>
      </c>
      <c r="O67" s="20">
        <f>IF($A67&gt;end_year_1,0,(IF(AND('DONNÉES '!$F$30=supporting_sheet!$D$23,'DONNÉES '!$F$33=supporting_sheet!$B$3),(bulk_tonnages!P67),(IF(AND('DONNÉES '!$F$30=supporting_sheet!$D$24),(Residential_tonnages!Q67+ICI_tonnages!Q67+'C&amp;D_tonnages'!Q67),IF(AND('DONNÉES '!$F$30=supporting_sheet!$D$23,'DONNÉES '!$F$33=supporting_sheet!$B$2),0))))))</f>
        <v>0</v>
      </c>
      <c r="P67" s="20">
        <f>IF($A67&gt;end_year_1,0,(IF(AND('DONNÉES '!$F$30=supporting_sheet!$D$23,'DONNÉES '!$F$33=supporting_sheet!$B$3),(bulk_tonnages!Q67),(IF(AND('DONNÉES '!$F$30=supporting_sheet!$D$24),(Residential_tonnages!R67+ICI_tonnages!R67+'C&amp;D_tonnages'!R67),IF(AND('DONNÉES '!$F$30=supporting_sheet!$D$23,'DONNÉES '!$F$33=supporting_sheet!$B$2),bulk_user_tonnages!N67))))))</f>
        <v>0</v>
      </c>
      <c r="Q67" s="20">
        <f>IF(A67&gt;end_year_1, 0, Sludge_tonnages!E67)</f>
        <v>0</v>
      </c>
      <c r="R67" s="37">
        <f t="shared" si="4"/>
        <v>0</v>
      </c>
      <c r="T67" s="36"/>
      <c r="U67" s="36"/>
      <c r="V67" s="36"/>
    </row>
    <row r="68" spans="1:22" x14ac:dyDescent="0.25">
      <c r="A68" s="1">
        <f t="shared" ref="A68:A131" si="6">A67+1</f>
        <v>66</v>
      </c>
      <c r="B68" s="1" t="str">
        <f t="shared" si="5"/>
        <v>AB</v>
      </c>
      <c r="C68" s="20">
        <f>IF($A68&gt;end_year_1,0,(IF(AND('DONNÉES '!$F$30=supporting_sheet!$D$23,'DONNÉES '!$F$33=supporting_sheet!$B$3),(bulk_tonnages!D68),(IF(AND('DONNÉES '!$F$30=supporting_sheet!$D$24),(Residential_tonnages!E68+ICI_tonnages!E68+'C&amp;D_tonnages'!E68),IF(AND('DONNÉES '!$F$30=supporting_sheet!$D$23,'DONNÉES '!$F$33=supporting_sheet!$B$2),bulk_user_tonnages!D68))))))</f>
        <v>0</v>
      </c>
      <c r="D68" s="20">
        <f>IF($A68&gt;end_year_1,0,(IF(AND('DONNÉES '!$F$30=supporting_sheet!$D$23,'DONNÉES '!$F$33=supporting_sheet!$B$3),(bulk_tonnages!E68),(IF(AND('DONNÉES '!$F$30=supporting_sheet!$D$24),(Residential_tonnages!F68+ICI_tonnages!F68+'C&amp;D_tonnages'!F68),IF(AND('DONNÉES '!$F$30=supporting_sheet!$D$23,'DONNÉES '!$F$33=supporting_sheet!$B$2),bulk_user_tonnages!E68))))))</f>
        <v>0</v>
      </c>
      <c r="E68" s="20">
        <f>IF($A68&gt;end_year_1,0,(IF(AND('DONNÉES '!$F$30=supporting_sheet!$D$23,'DONNÉES '!$F$33=supporting_sheet!$B$3),(bulk_tonnages!F68),(IF(AND('DONNÉES '!$F$30=supporting_sheet!$D$24),(Residential_tonnages!G68+ICI_tonnages!G68+'C&amp;D_tonnages'!G68),IF(AND('DONNÉES '!$F$30=supporting_sheet!$D$23,'DONNÉES '!$F$33=supporting_sheet!$B$2),bulk_user_tonnages!F68))))))</f>
        <v>0</v>
      </c>
      <c r="F68" s="20">
        <f>IF($A68&gt;end_year_1,0,(IF(AND('DONNÉES '!$F$30=supporting_sheet!$D$23,'DONNÉES '!$F$33=supporting_sheet!$B$3),(bulk_tonnages!G68),(IF(AND('DONNÉES '!$F$30=supporting_sheet!$D$24),(Residential_tonnages!H68+ICI_tonnages!H68+'C&amp;D_tonnages'!H68),IF(AND('DONNÉES '!$F$30=supporting_sheet!$D$23,'DONNÉES '!$F$33=supporting_sheet!$B$2),bulk_user_tonnages!G68))))))</f>
        <v>0</v>
      </c>
      <c r="G68" s="20">
        <f>IF($A68&gt;end_year_1,0,(IF(AND('DONNÉES '!$F$30=supporting_sheet!$D$23,'DONNÉES '!$F$33=supporting_sheet!$B$3),(bulk_tonnages!H68),(IF(AND('DONNÉES '!$F$30=supporting_sheet!$D$24),(Residential_tonnages!I68+ICI_tonnages!I68+'C&amp;D_tonnages'!I68),IF(AND('DONNÉES '!$F$30=supporting_sheet!$D$23,'DONNÉES '!$F$33=supporting_sheet!$B$2),bulk_user_tonnages!H68))))))</f>
        <v>0</v>
      </c>
      <c r="H68" s="20">
        <f>IF($A68&gt;end_year_1,0,(IF(AND('DONNÉES '!$F$30=supporting_sheet!$D$23,'DONNÉES '!$F$33=supporting_sheet!$B$3),(bulk_tonnages!I68),(IF(AND('DONNÉES '!$F$30=supporting_sheet!$D$24),(Residential_tonnages!J68+ICI_tonnages!J68+'C&amp;D_tonnages'!J68),IF(AND('DONNÉES '!$F$30=supporting_sheet!$D$23,'DONNÉES '!$F$33=supporting_sheet!$B$2),bulk_user_tonnages!I68))))))</f>
        <v>0</v>
      </c>
      <c r="I68" s="20">
        <f>IF($A68&gt;end_year_1,0,(IF(AND('DONNÉES '!$F$30=supporting_sheet!$D$23,'DONNÉES '!$F$33=supporting_sheet!$B$3),(bulk_tonnages!J68),(IF(AND('DONNÉES '!$F$30=supporting_sheet!$D$24),(Residential_tonnages!K68+ICI_tonnages!K68+'C&amp;D_tonnages'!K68),IF(AND('DONNÉES '!$F$30=supporting_sheet!$D$23,'DONNÉES '!$F$33=supporting_sheet!$B$2),bulk_user_tonnages!J68))))))</f>
        <v>0</v>
      </c>
      <c r="J68" s="20">
        <f>IF($A68&gt;end_year_1,0,(IF(AND('DONNÉES '!$F$30=supporting_sheet!$D$23,'DONNÉES '!$F$33=supporting_sheet!$B$3),(bulk_tonnages!K68),(IF(AND('DONNÉES '!$F$30=supporting_sheet!$D$24),(Residential_tonnages!L68+ICI_tonnages!L68+'C&amp;D_tonnages'!L68),IF(AND('DONNÉES '!$F$30=supporting_sheet!$D$23,'DONNÉES '!$F$33=supporting_sheet!$B$2),bulk_user_tonnages!K68))))))</f>
        <v>0</v>
      </c>
      <c r="K68" s="20">
        <f>IF($A68&gt;end_year_1,0,(IF(AND('DONNÉES '!$F$30=supporting_sheet!$D$23,'DONNÉES '!$F$33=supporting_sheet!$B$3),(bulk_tonnages!L68),(IF(AND('DONNÉES '!$F$30=supporting_sheet!$D$24),(Residential_tonnages!M68+ICI_tonnages!M68+'C&amp;D_tonnages'!M68),IF(AND('DONNÉES '!$F$30=supporting_sheet!$D$23,'DONNÉES '!$F$33=supporting_sheet!$B$2),bulk_user_tonnages!L68))))))</f>
        <v>0</v>
      </c>
      <c r="L68" s="20">
        <f>IF($A68&gt;end_year_1,0,(IF(AND('DONNÉES '!$F$30=supporting_sheet!$D$23,'DONNÉES '!$F$33=supporting_sheet!$B$3),(bulk_tonnages!M68+'Soil and Dirt_tonnages'!E68),(IF(AND('DONNÉES '!$F$30=supporting_sheet!$D$24),(Residential_tonnages!N68+ICI_tonnages!N68+'C&amp;D_tonnages'!N68+'Soil and Dirt_tonnages'!E68),IF(AND('DONNÉES '!$F$30=supporting_sheet!$D$23,'DONNÉES '!$F$33=supporting_sheet!$B$2),'Soil and Dirt_tonnages'!E68))))))</f>
        <v>0</v>
      </c>
      <c r="M68" s="20">
        <f>IF($A68&gt;end_year_1,0,(IF(AND('DONNÉES '!$F$30=supporting_sheet!$D$23,'DONNÉES '!$F$33=supporting_sheet!$B$3),(bulk_tonnages!N68),(IF(AND('DONNÉES '!$F$30=supporting_sheet!$D$24),(Residential_tonnages!O68+ICI_tonnages!O68+'C&amp;D_tonnages'!O68),IF(AND('DONNÉES '!$F$30=supporting_sheet!$D$23,'DONNÉES '!$F$33=supporting_sheet!$B$2),bulk_user_tonnages!M68))))))</f>
        <v>0</v>
      </c>
      <c r="N68" s="20">
        <f>IF($A68&gt;end_year_1,0,(IF(AND('DONNÉES '!$F$30=supporting_sheet!$D$23,'DONNÉES '!$F$33=supporting_sheet!$B$3),(bulk_tonnages!O68),(IF(AND('DONNÉES '!$F$30=supporting_sheet!$D$24),(Residential_tonnages!P68+ICI_tonnages!P68+'C&amp;D_tonnages'!P68),IF(AND('DONNÉES '!$F$30=supporting_sheet!$D$23,'DONNÉES '!$F$33=supporting_sheet!$B$2),0))))))</f>
        <v>0</v>
      </c>
      <c r="O68" s="20">
        <f>IF($A68&gt;end_year_1,0,(IF(AND('DONNÉES '!$F$30=supporting_sheet!$D$23,'DONNÉES '!$F$33=supporting_sheet!$B$3),(bulk_tonnages!P68),(IF(AND('DONNÉES '!$F$30=supporting_sheet!$D$24),(Residential_tonnages!Q68+ICI_tonnages!Q68+'C&amp;D_tonnages'!Q68),IF(AND('DONNÉES '!$F$30=supporting_sheet!$D$23,'DONNÉES '!$F$33=supporting_sheet!$B$2),0))))))</f>
        <v>0</v>
      </c>
      <c r="P68" s="20">
        <f>IF($A68&gt;end_year_1,0,(IF(AND('DONNÉES '!$F$30=supporting_sheet!$D$23,'DONNÉES '!$F$33=supporting_sheet!$B$3),(bulk_tonnages!Q68),(IF(AND('DONNÉES '!$F$30=supporting_sheet!$D$24),(Residential_tonnages!R68+ICI_tonnages!R68+'C&amp;D_tonnages'!R68),IF(AND('DONNÉES '!$F$30=supporting_sheet!$D$23,'DONNÉES '!$F$33=supporting_sheet!$B$2),bulk_user_tonnages!N68))))))</f>
        <v>0</v>
      </c>
      <c r="Q68" s="20">
        <f>IF(A68&gt;end_year_1, 0, Sludge_tonnages!E68)</f>
        <v>0</v>
      </c>
      <c r="R68" s="37">
        <f t="shared" si="4"/>
        <v>0</v>
      </c>
      <c r="T68" s="36"/>
      <c r="U68" s="36"/>
      <c r="V68" s="36"/>
    </row>
    <row r="69" spans="1:22" x14ac:dyDescent="0.25">
      <c r="A69" s="1">
        <f t="shared" si="6"/>
        <v>67</v>
      </c>
      <c r="B69" s="1" t="str">
        <f t="shared" si="5"/>
        <v>AB</v>
      </c>
      <c r="C69" s="20">
        <f>IF($A69&gt;end_year_1,0,(IF(AND('DONNÉES '!$F$30=supporting_sheet!$D$23,'DONNÉES '!$F$33=supporting_sheet!$B$3),(bulk_tonnages!D69),(IF(AND('DONNÉES '!$F$30=supporting_sheet!$D$24),(Residential_tonnages!E69+ICI_tonnages!E69+'C&amp;D_tonnages'!E69),IF(AND('DONNÉES '!$F$30=supporting_sheet!$D$23,'DONNÉES '!$F$33=supporting_sheet!$B$2),bulk_user_tonnages!D69))))))</f>
        <v>0</v>
      </c>
      <c r="D69" s="20">
        <f>IF($A69&gt;end_year_1,0,(IF(AND('DONNÉES '!$F$30=supporting_sheet!$D$23,'DONNÉES '!$F$33=supporting_sheet!$B$3),(bulk_tonnages!E69),(IF(AND('DONNÉES '!$F$30=supporting_sheet!$D$24),(Residential_tonnages!F69+ICI_tonnages!F69+'C&amp;D_tonnages'!F69),IF(AND('DONNÉES '!$F$30=supporting_sheet!$D$23,'DONNÉES '!$F$33=supporting_sheet!$B$2),bulk_user_tonnages!E69))))))</f>
        <v>0</v>
      </c>
      <c r="E69" s="20">
        <f>IF($A69&gt;end_year_1,0,(IF(AND('DONNÉES '!$F$30=supporting_sheet!$D$23,'DONNÉES '!$F$33=supporting_sheet!$B$3),(bulk_tonnages!F69),(IF(AND('DONNÉES '!$F$30=supporting_sheet!$D$24),(Residential_tonnages!G69+ICI_tonnages!G69+'C&amp;D_tonnages'!G69),IF(AND('DONNÉES '!$F$30=supporting_sheet!$D$23,'DONNÉES '!$F$33=supporting_sheet!$B$2),bulk_user_tonnages!F69))))))</f>
        <v>0</v>
      </c>
      <c r="F69" s="20">
        <f>IF($A69&gt;end_year_1,0,(IF(AND('DONNÉES '!$F$30=supporting_sheet!$D$23,'DONNÉES '!$F$33=supporting_sheet!$B$3),(bulk_tonnages!G69),(IF(AND('DONNÉES '!$F$30=supporting_sheet!$D$24),(Residential_tonnages!H69+ICI_tonnages!H69+'C&amp;D_tonnages'!H69),IF(AND('DONNÉES '!$F$30=supporting_sheet!$D$23,'DONNÉES '!$F$33=supporting_sheet!$B$2),bulk_user_tonnages!G69))))))</f>
        <v>0</v>
      </c>
      <c r="G69" s="20">
        <f>IF($A69&gt;end_year_1,0,(IF(AND('DONNÉES '!$F$30=supporting_sheet!$D$23,'DONNÉES '!$F$33=supporting_sheet!$B$3),(bulk_tonnages!H69),(IF(AND('DONNÉES '!$F$30=supporting_sheet!$D$24),(Residential_tonnages!I69+ICI_tonnages!I69+'C&amp;D_tonnages'!I69),IF(AND('DONNÉES '!$F$30=supporting_sheet!$D$23,'DONNÉES '!$F$33=supporting_sheet!$B$2),bulk_user_tonnages!H69))))))</f>
        <v>0</v>
      </c>
      <c r="H69" s="20">
        <f>IF($A69&gt;end_year_1,0,(IF(AND('DONNÉES '!$F$30=supporting_sheet!$D$23,'DONNÉES '!$F$33=supporting_sheet!$B$3),(bulk_tonnages!I69),(IF(AND('DONNÉES '!$F$30=supporting_sheet!$D$24),(Residential_tonnages!J69+ICI_tonnages!J69+'C&amp;D_tonnages'!J69),IF(AND('DONNÉES '!$F$30=supporting_sheet!$D$23,'DONNÉES '!$F$33=supporting_sheet!$B$2),bulk_user_tonnages!I69))))))</f>
        <v>0</v>
      </c>
      <c r="I69" s="20">
        <f>IF($A69&gt;end_year_1,0,(IF(AND('DONNÉES '!$F$30=supporting_sheet!$D$23,'DONNÉES '!$F$33=supporting_sheet!$B$3),(bulk_tonnages!J69),(IF(AND('DONNÉES '!$F$30=supporting_sheet!$D$24),(Residential_tonnages!K69+ICI_tonnages!K69+'C&amp;D_tonnages'!K69),IF(AND('DONNÉES '!$F$30=supporting_sheet!$D$23,'DONNÉES '!$F$33=supporting_sheet!$B$2),bulk_user_tonnages!J69))))))</f>
        <v>0</v>
      </c>
      <c r="J69" s="20">
        <f>IF($A69&gt;end_year_1,0,(IF(AND('DONNÉES '!$F$30=supporting_sheet!$D$23,'DONNÉES '!$F$33=supporting_sheet!$B$3),(bulk_tonnages!K69),(IF(AND('DONNÉES '!$F$30=supporting_sheet!$D$24),(Residential_tonnages!L69+ICI_tonnages!L69+'C&amp;D_tonnages'!L69),IF(AND('DONNÉES '!$F$30=supporting_sheet!$D$23,'DONNÉES '!$F$33=supporting_sheet!$B$2),bulk_user_tonnages!K69))))))</f>
        <v>0</v>
      </c>
      <c r="K69" s="20">
        <f>IF($A69&gt;end_year_1,0,(IF(AND('DONNÉES '!$F$30=supporting_sheet!$D$23,'DONNÉES '!$F$33=supporting_sheet!$B$3),(bulk_tonnages!L69),(IF(AND('DONNÉES '!$F$30=supporting_sheet!$D$24),(Residential_tonnages!M69+ICI_tonnages!M69+'C&amp;D_tonnages'!M69),IF(AND('DONNÉES '!$F$30=supporting_sheet!$D$23,'DONNÉES '!$F$33=supporting_sheet!$B$2),bulk_user_tonnages!L69))))))</f>
        <v>0</v>
      </c>
      <c r="L69" s="20">
        <f>IF($A69&gt;end_year_1,0,(IF(AND('DONNÉES '!$F$30=supporting_sheet!$D$23,'DONNÉES '!$F$33=supporting_sheet!$B$3),(bulk_tonnages!M69+'Soil and Dirt_tonnages'!E69),(IF(AND('DONNÉES '!$F$30=supporting_sheet!$D$24),(Residential_tonnages!N69+ICI_tonnages!N69+'C&amp;D_tonnages'!N69+'Soil and Dirt_tonnages'!E69),IF(AND('DONNÉES '!$F$30=supporting_sheet!$D$23,'DONNÉES '!$F$33=supporting_sheet!$B$2),'Soil and Dirt_tonnages'!E69))))))</f>
        <v>0</v>
      </c>
      <c r="M69" s="20">
        <f>IF($A69&gt;end_year_1,0,(IF(AND('DONNÉES '!$F$30=supporting_sheet!$D$23,'DONNÉES '!$F$33=supporting_sheet!$B$3),(bulk_tonnages!N69),(IF(AND('DONNÉES '!$F$30=supporting_sheet!$D$24),(Residential_tonnages!O69+ICI_tonnages!O69+'C&amp;D_tonnages'!O69),IF(AND('DONNÉES '!$F$30=supporting_sheet!$D$23,'DONNÉES '!$F$33=supporting_sheet!$B$2),bulk_user_tonnages!M69))))))</f>
        <v>0</v>
      </c>
      <c r="N69" s="20">
        <f>IF($A69&gt;end_year_1,0,(IF(AND('DONNÉES '!$F$30=supporting_sheet!$D$23,'DONNÉES '!$F$33=supporting_sheet!$B$3),(bulk_tonnages!O69),(IF(AND('DONNÉES '!$F$30=supporting_sheet!$D$24),(Residential_tonnages!P69+ICI_tonnages!P69+'C&amp;D_tonnages'!P69),IF(AND('DONNÉES '!$F$30=supporting_sheet!$D$23,'DONNÉES '!$F$33=supporting_sheet!$B$2),0))))))</f>
        <v>0</v>
      </c>
      <c r="O69" s="20">
        <f>IF($A69&gt;end_year_1,0,(IF(AND('DONNÉES '!$F$30=supporting_sheet!$D$23,'DONNÉES '!$F$33=supporting_sheet!$B$3),(bulk_tonnages!P69),(IF(AND('DONNÉES '!$F$30=supporting_sheet!$D$24),(Residential_tonnages!Q69+ICI_tonnages!Q69+'C&amp;D_tonnages'!Q69),IF(AND('DONNÉES '!$F$30=supporting_sheet!$D$23,'DONNÉES '!$F$33=supporting_sheet!$B$2),0))))))</f>
        <v>0</v>
      </c>
      <c r="P69" s="20">
        <f>IF($A69&gt;end_year_1,0,(IF(AND('DONNÉES '!$F$30=supporting_sheet!$D$23,'DONNÉES '!$F$33=supporting_sheet!$B$3),(bulk_tonnages!Q69),(IF(AND('DONNÉES '!$F$30=supporting_sheet!$D$24),(Residential_tonnages!R69+ICI_tonnages!R69+'C&amp;D_tonnages'!R69),IF(AND('DONNÉES '!$F$30=supporting_sheet!$D$23,'DONNÉES '!$F$33=supporting_sheet!$B$2),bulk_user_tonnages!N69))))))</f>
        <v>0</v>
      </c>
      <c r="Q69" s="20">
        <f>IF(A69&gt;end_year_1, 0, Sludge_tonnages!E69)</f>
        <v>0</v>
      </c>
      <c r="R69" s="37">
        <f t="shared" si="4"/>
        <v>0</v>
      </c>
      <c r="T69" s="36"/>
      <c r="U69" s="36"/>
      <c r="V69" s="36"/>
    </row>
    <row r="70" spans="1:22" x14ac:dyDescent="0.25">
      <c r="A70" s="1">
        <f t="shared" si="6"/>
        <v>68</v>
      </c>
      <c r="B70" s="1" t="str">
        <f t="shared" si="5"/>
        <v>AB</v>
      </c>
      <c r="C70" s="20">
        <f>IF($A70&gt;end_year_1,0,(IF(AND('DONNÉES '!$F$30=supporting_sheet!$D$23,'DONNÉES '!$F$33=supporting_sheet!$B$3),(bulk_tonnages!D70),(IF(AND('DONNÉES '!$F$30=supporting_sheet!$D$24),(Residential_tonnages!E70+ICI_tonnages!E70+'C&amp;D_tonnages'!E70),IF(AND('DONNÉES '!$F$30=supporting_sheet!$D$23,'DONNÉES '!$F$33=supporting_sheet!$B$2),bulk_user_tonnages!D70))))))</f>
        <v>0</v>
      </c>
      <c r="D70" s="20">
        <f>IF($A70&gt;end_year_1,0,(IF(AND('DONNÉES '!$F$30=supporting_sheet!$D$23,'DONNÉES '!$F$33=supporting_sheet!$B$3),(bulk_tonnages!E70),(IF(AND('DONNÉES '!$F$30=supporting_sheet!$D$24),(Residential_tonnages!F70+ICI_tonnages!F70+'C&amp;D_tonnages'!F70),IF(AND('DONNÉES '!$F$30=supporting_sheet!$D$23,'DONNÉES '!$F$33=supporting_sheet!$B$2),bulk_user_tonnages!E70))))))</f>
        <v>0</v>
      </c>
      <c r="E70" s="20">
        <f>IF($A70&gt;end_year_1,0,(IF(AND('DONNÉES '!$F$30=supporting_sheet!$D$23,'DONNÉES '!$F$33=supporting_sheet!$B$3),(bulk_tonnages!F70),(IF(AND('DONNÉES '!$F$30=supporting_sheet!$D$24),(Residential_tonnages!G70+ICI_tonnages!G70+'C&amp;D_tonnages'!G70),IF(AND('DONNÉES '!$F$30=supporting_sheet!$D$23,'DONNÉES '!$F$33=supporting_sheet!$B$2),bulk_user_tonnages!F70))))))</f>
        <v>0</v>
      </c>
      <c r="F70" s="20">
        <f>IF($A70&gt;end_year_1,0,(IF(AND('DONNÉES '!$F$30=supporting_sheet!$D$23,'DONNÉES '!$F$33=supporting_sheet!$B$3),(bulk_tonnages!G70),(IF(AND('DONNÉES '!$F$30=supporting_sheet!$D$24),(Residential_tonnages!H70+ICI_tonnages!H70+'C&amp;D_tonnages'!H70),IF(AND('DONNÉES '!$F$30=supporting_sheet!$D$23,'DONNÉES '!$F$33=supporting_sheet!$B$2),bulk_user_tonnages!G70))))))</f>
        <v>0</v>
      </c>
      <c r="G70" s="20">
        <f>IF($A70&gt;end_year_1,0,(IF(AND('DONNÉES '!$F$30=supporting_sheet!$D$23,'DONNÉES '!$F$33=supporting_sheet!$B$3),(bulk_tonnages!H70),(IF(AND('DONNÉES '!$F$30=supporting_sheet!$D$24),(Residential_tonnages!I70+ICI_tonnages!I70+'C&amp;D_tonnages'!I70),IF(AND('DONNÉES '!$F$30=supporting_sheet!$D$23,'DONNÉES '!$F$33=supporting_sheet!$B$2),bulk_user_tonnages!H70))))))</f>
        <v>0</v>
      </c>
      <c r="H70" s="20">
        <f>IF($A70&gt;end_year_1,0,(IF(AND('DONNÉES '!$F$30=supporting_sheet!$D$23,'DONNÉES '!$F$33=supporting_sheet!$B$3),(bulk_tonnages!I70),(IF(AND('DONNÉES '!$F$30=supporting_sheet!$D$24),(Residential_tonnages!J70+ICI_tonnages!J70+'C&amp;D_tonnages'!J70),IF(AND('DONNÉES '!$F$30=supporting_sheet!$D$23,'DONNÉES '!$F$33=supporting_sheet!$B$2),bulk_user_tonnages!I70))))))</f>
        <v>0</v>
      </c>
      <c r="I70" s="20">
        <f>IF($A70&gt;end_year_1,0,(IF(AND('DONNÉES '!$F$30=supporting_sheet!$D$23,'DONNÉES '!$F$33=supporting_sheet!$B$3),(bulk_tonnages!J70),(IF(AND('DONNÉES '!$F$30=supporting_sheet!$D$24),(Residential_tonnages!K70+ICI_tonnages!K70+'C&amp;D_tonnages'!K70),IF(AND('DONNÉES '!$F$30=supporting_sheet!$D$23,'DONNÉES '!$F$33=supporting_sheet!$B$2),bulk_user_tonnages!J70))))))</f>
        <v>0</v>
      </c>
      <c r="J70" s="20">
        <f>IF($A70&gt;end_year_1,0,(IF(AND('DONNÉES '!$F$30=supporting_sheet!$D$23,'DONNÉES '!$F$33=supporting_sheet!$B$3),(bulk_tonnages!K70),(IF(AND('DONNÉES '!$F$30=supporting_sheet!$D$24),(Residential_tonnages!L70+ICI_tonnages!L70+'C&amp;D_tonnages'!L70),IF(AND('DONNÉES '!$F$30=supporting_sheet!$D$23,'DONNÉES '!$F$33=supporting_sheet!$B$2),bulk_user_tonnages!K70))))))</f>
        <v>0</v>
      </c>
      <c r="K70" s="20">
        <f>IF($A70&gt;end_year_1,0,(IF(AND('DONNÉES '!$F$30=supporting_sheet!$D$23,'DONNÉES '!$F$33=supporting_sheet!$B$3),(bulk_tonnages!L70),(IF(AND('DONNÉES '!$F$30=supporting_sheet!$D$24),(Residential_tonnages!M70+ICI_tonnages!M70+'C&amp;D_tonnages'!M70),IF(AND('DONNÉES '!$F$30=supporting_sheet!$D$23,'DONNÉES '!$F$33=supporting_sheet!$B$2),bulk_user_tonnages!L70))))))</f>
        <v>0</v>
      </c>
      <c r="L70" s="20">
        <f>IF($A70&gt;end_year_1,0,(IF(AND('DONNÉES '!$F$30=supporting_sheet!$D$23,'DONNÉES '!$F$33=supporting_sheet!$B$3),(bulk_tonnages!M70+'Soil and Dirt_tonnages'!E70),(IF(AND('DONNÉES '!$F$30=supporting_sheet!$D$24),(Residential_tonnages!N70+ICI_tonnages!N70+'C&amp;D_tonnages'!N70+'Soil and Dirt_tonnages'!E70),IF(AND('DONNÉES '!$F$30=supporting_sheet!$D$23,'DONNÉES '!$F$33=supporting_sheet!$B$2),'Soil and Dirt_tonnages'!E70))))))</f>
        <v>0</v>
      </c>
      <c r="M70" s="20">
        <f>IF($A70&gt;end_year_1,0,(IF(AND('DONNÉES '!$F$30=supporting_sheet!$D$23,'DONNÉES '!$F$33=supporting_sheet!$B$3),(bulk_tonnages!N70),(IF(AND('DONNÉES '!$F$30=supporting_sheet!$D$24),(Residential_tonnages!O70+ICI_tonnages!O70+'C&amp;D_tonnages'!O70),IF(AND('DONNÉES '!$F$30=supporting_sheet!$D$23,'DONNÉES '!$F$33=supporting_sheet!$B$2),bulk_user_tonnages!M70))))))</f>
        <v>0</v>
      </c>
      <c r="N70" s="20">
        <f>IF($A70&gt;end_year_1,0,(IF(AND('DONNÉES '!$F$30=supporting_sheet!$D$23,'DONNÉES '!$F$33=supporting_sheet!$B$3),(bulk_tonnages!O70),(IF(AND('DONNÉES '!$F$30=supporting_sheet!$D$24),(Residential_tonnages!P70+ICI_tonnages!P70+'C&amp;D_tonnages'!P70),IF(AND('DONNÉES '!$F$30=supporting_sheet!$D$23,'DONNÉES '!$F$33=supporting_sheet!$B$2),0))))))</f>
        <v>0</v>
      </c>
      <c r="O70" s="20">
        <f>IF($A70&gt;end_year_1,0,(IF(AND('DONNÉES '!$F$30=supporting_sheet!$D$23,'DONNÉES '!$F$33=supporting_sheet!$B$3),(bulk_tonnages!P70),(IF(AND('DONNÉES '!$F$30=supporting_sheet!$D$24),(Residential_tonnages!Q70+ICI_tonnages!Q70+'C&amp;D_tonnages'!Q70),IF(AND('DONNÉES '!$F$30=supporting_sheet!$D$23,'DONNÉES '!$F$33=supporting_sheet!$B$2),0))))))</f>
        <v>0</v>
      </c>
      <c r="P70" s="20">
        <f>IF($A70&gt;end_year_1,0,(IF(AND('DONNÉES '!$F$30=supporting_sheet!$D$23,'DONNÉES '!$F$33=supporting_sheet!$B$3),(bulk_tonnages!Q70),(IF(AND('DONNÉES '!$F$30=supporting_sheet!$D$24),(Residential_tonnages!R70+ICI_tonnages!R70+'C&amp;D_tonnages'!R70),IF(AND('DONNÉES '!$F$30=supporting_sheet!$D$23,'DONNÉES '!$F$33=supporting_sheet!$B$2),bulk_user_tonnages!N70))))))</f>
        <v>0</v>
      </c>
      <c r="Q70" s="20">
        <f>IF(A70&gt;end_year_1, 0, Sludge_tonnages!E70)</f>
        <v>0</v>
      </c>
      <c r="R70" s="37">
        <f t="shared" si="4"/>
        <v>0</v>
      </c>
      <c r="T70" s="36"/>
      <c r="U70" s="36"/>
      <c r="V70" s="36"/>
    </row>
    <row r="71" spans="1:22" x14ac:dyDescent="0.25">
      <c r="A71" s="1">
        <f t="shared" si="6"/>
        <v>69</v>
      </c>
      <c r="B71" s="1" t="str">
        <f t="shared" si="5"/>
        <v>AB</v>
      </c>
      <c r="C71" s="20">
        <f>IF($A71&gt;end_year_1,0,(IF(AND('DONNÉES '!$F$30=supporting_sheet!$D$23,'DONNÉES '!$F$33=supporting_sheet!$B$3),(bulk_tonnages!D71),(IF(AND('DONNÉES '!$F$30=supporting_sheet!$D$24),(Residential_tonnages!E71+ICI_tonnages!E71+'C&amp;D_tonnages'!E71),IF(AND('DONNÉES '!$F$30=supporting_sheet!$D$23,'DONNÉES '!$F$33=supporting_sheet!$B$2),bulk_user_tonnages!D71))))))</f>
        <v>0</v>
      </c>
      <c r="D71" s="20">
        <f>IF($A71&gt;end_year_1,0,(IF(AND('DONNÉES '!$F$30=supporting_sheet!$D$23,'DONNÉES '!$F$33=supporting_sheet!$B$3),(bulk_tonnages!E71),(IF(AND('DONNÉES '!$F$30=supporting_sheet!$D$24),(Residential_tonnages!F71+ICI_tonnages!F71+'C&amp;D_tonnages'!F71),IF(AND('DONNÉES '!$F$30=supporting_sheet!$D$23,'DONNÉES '!$F$33=supporting_sheet!$B$2),bulk_user_tonnages!E71))))))</f>
        <v>0</v>
      </c>
      <c r="E71" s="20">
        <f>IF($A71&gt;end_year_1,0,(IF(AND('DONNÉES '!$F$30=supporting_sheet!$D$23,'DONNÉES '!$F$33=supporting_sheet!$B$3),(bulk_tonnages!F71),(IF(AND('DONNÉES '!$F$30=supporting_sheet!$D$24),(Residential_tonnages!G71+ICI_tonnages!G71+'C&amp;D_tonnages'!G71),IF(AND('DONNÉES '!$F$30=supporting_sheet!$D$23,'DONNÉES '!$F$33=supporting_sheet!$B$2),bulk_user_tonnages!F71))))))</f>
        <v>0</v>
      </c>
      <c r="F71" s="20">
        <f>IF($A71&gt;end_year_1,0,(IF(AND('DONNÉES '!$F$30=supporting_sheet!$D$23,'DONNÉES '!$F$33=supporting_sheet!$B$3),(bulk_tonnages!G71),(IF(AND('DONNÉES '!$F$30=supporting_sheet!$D$24),(Residential_tonnages!H71+ICI_tonnages!H71+'C&amp;D_tonnages'!H71),IF(AND('DONNÉES '!$F$30=supporting_sheet!$D$23,'DONNÉES '!$F$33=supporting_sheet!$B$2),bulk_user_tonnages!G71))))))</f>
        <v>0</v>
      </c>
      <c r="G71" s="20">
        <f>IF($A71&gt;end_year_1,0,(IF(AND('DONNÉES '!$F$30=supporting_sheet!$D$23,'DONNÉES '!$F$33=supporting_sheet!$B$3),(bulk_tonnages!H71),(IF(AND('DONNÉES '!$F$30=supporting_sheet!$D$24),(Residential_tonnages!I71+ICI_tonnages!I71+'C&amp;D_tonnages'!I71),IF(AND('DONNÉES '!$F$30=supporting_sheet!$D$23,'DONNÉES '!$F$33=supporting_sheet!$B$2),bulk_user_tonnages!H71))))))</f>
        <v>0</v>
      </c>
      <c r="H71" s="20">
        <f>IF($A71&gt;end_year_1,0,(IF(AND('DONNÉES '!$F$30=supporting_sheet!$D$23,'DONNÉES '!$F$33=supporting_sheet!$B$3),(bulk_tonnages!I71),(IF(AND('DONNÉES '!$F$30=supporting_sheet!$D$24),(Residential_tonnages!J71+ICI_tonnages!J71+'C&amp;D_tonnages'!J71),IF(AND('DONNÉES '!$F$30=supporting_sheet!$D$23,'DONNÉES '!$F$33=supporting_sheet!$B$2),bulk_user_tonnages!I71))))))</f>
        <v>0</v>
      </c>
      <c r="I71" s="20">
        <f>IF($A71&gt;end_year_1,0,(IF(AND('DONNÉES '!$F$30=supporting_sheet!$D$23,'DONNÉES '!$F$33=supporting_sheet!$B$3),(bulk_tonnages!J71),(IF(AND('DONNÉES '!$F$30=supporting_sheet!$D$24),(Residential_tonnages!K71+ICI_tonnages!K71+'C&amp;D_tonnages'!K71),IF(AND('DONNÉES '!$F$30=supporting_sheet!$D$23,'DONNÉES '!$F$33=supporting_sheet!$B$2),bulk_user_tonnages!J71))))))</f>
        <v>0</v>
      </c>
      <c r="J71" s="20">
        <f>IF($A71&gt;end_year_1,0,(IF(AND('DONNÉES '!$F$30=supporting_sheet!$D$23,'DONNÉES '!$F$33=supporting_sheet!$B$3),(bulk_tonnages!K71),(IF(AND('DONNÉES '!$F$30=supporting_sheet!$D$24),(Residential_tonnages!L71+ICI_tonnages!L71+'C&amp;D_tonnages'!L71),IF(AND('DONNÉES '!$F$30=supporting_sheet!$D$23,'DONNÉES '!$F$33=supporting_sheet!$B$2),bulk_user_tonnages!K71))))))</f>
        <v>0</v>
      </c>
      <c r="K71" s="20">
        <f>IF($A71&gt;end_year_1,0,(IF(AND('DONNÉES '!$F$30=supporting_sheet!$D$23,'DONNÉES '!$F$33=supporting_sheet!$B$3),(bulk_tonnages!L71),(IF(AND('DONNÉES '!$F$30=supporting_sheet!$D$24),(Residential_tonnages!M71+ICI_tonnages!M71+'C&amp;D_tonnages'!M71),IF(AND('DONNÉES '!$F$30=supporting_sheet!$D$23,'DONNÉES '!$F$33=supporting_sheet!$B$2),bulk_user_tonnages!L71))))))</f>
        <v>0</v>
      </c>
      <c r="L71" s="20">
        <f>IF($A71&gt;end_year_1,0,(IF(AND('DONNÉES '!$F$30=supporting_sheet!$D$23,'DONNÉES '!$F$33=supporting_sheet!$B$3),(bulk_tonnages!M71+'Soil and Dirt_tonnages'!E71),(IF(AND('DONNÉES '!$F$30=supporting_sheet!$D$24),(Residential_tonnages!N71+ICI_tonnages!N71+'C&amp;D_tonnages'!N71+'Soil and Dirt_tonnages'!E71),IF(AND('DONNÉES '!$F$30=supporting_sheet!$D$23,'DONNÉES '!$F$33=supporting_sheet!$B$2),'Soil and Dirt_tonnages'!E71))))))</f>
        <v>0</v>
      </c>
      <c r="M71" s="20">
        <f>IF($A71&gt;end_year_1,0,(IF(AND('DONNÉES '!$F$30=supporting_sheet!$D$23,'DONNÉES '!$F$33=supporting_sheet!$B$3),(bulk_tonnages!N71),(IF(AND('DONNÉES '!$F$30=supporting_sheet!$D$24),(Residential_tonnages!O71+ICI_tonnages!O71+'C&amp;D_tonnages'!O71),IF(AND('DONNÉES '!$F$30=supporting_sheet!$D$23,'DONNÉES '!$F$33=supporting_sheet!$B$2),bulk_user_tonnages!M71))))))</f>
        <v>0</v>
      </c>
      <c r="N71" s="20">
        <f>IF($A71&gt;end_year_1,0,(IF(AND('DONNÉES '!$F$30=supporting_sheet!$D$23,'DONNÉES '!$F$33=supporting_sheet!$B$3),(bulk_tonnages!O71),(IF(AND('DONNÉES '!$F$30=supporting_sheet!$D$24),(Residential_tonnages!P71+ICI_tonnages!P71+'C&amp;D_tonnages'!P71),IF(AND('DONNÉES '!$F$30=supporting_sheet!$D$23,'DONNÉES '!$F$33=supporting_sheet!$B$2),0))))))</f>
        <v>0</v>
      </c>
      <c r="O71" s="20">
        <f>IF($A71&gt;end_year_1,0,(IF(AND('DONNÉES '!$F$30=supporting_sheet!$D$23,'DONNÉES '!$F$33=supporting_sheet!$B$3),(bulk_tonnages!P71),(IF(AND('DONNÉES '!$F$30=supporting_sheet!$D$24),(Residential_tonnages!Q71+ICI_tonnages!Q71+'C&amp;D_tonnages'!Q71),IF(AND('DONNÉES '!$F$30=supporting_sheet!$D$23,'DONNÉES '!$F$33=supporting_sheet!$B$2),0))))))</f>
        <v>0</v>
      </c>
      <c r="P71" s="20">
        <f>IF($A71&gt;end_year_1,0,(IF(AND('DONNÉES '!$F$30=supporting_sheet!$D$23,'DONNÉES '!$F$33=supporting_sheet!$B$3),(bulk_tonnages!Q71),(IF(AND('DONNÉES '!$F$30=supporting_sheet!$D$24),(Residential_tonnages!R71+ICI_tonnages!R71+'C&amp;D_tonnages'!R71),IF(AND('DONNÉES '!$F$30=supporting_sheet!$D$23,'DONNÉES '!$F$33=supporting_sheet!$B$2),bulk_user_tonnages!N71))))))</f>
        <v>0</v>
      </c>
      <c r="Q71" s="20">
        <f>IF(A71&gt;end_year_1, 0, Sludge_tonnages!E71)</f>
        <v>0</v>
      </c>
      <c r="R71" s="37">
        <f t="shared" si="4"/>
        <v>0</v>
      </c>
      <c r="T71" s="36"/>
      <c r="U71" s="36"/>
      <c r="V71" s="36"/>
    </row>
    <row r="72" spans="1:22" x14ac:dyDescent="0.25">
      <c r="A72" s="1">
        <f t="shared" si="6"/>
        <v>70</v>
      </c>
      <c r="B72" s="1" t="str">
        <f t="shared" si="5"/>
        <v>AB</v>
      </c>
      <c r="C72" s="20">
        <f>IF($A72&gt;end_year_1,0,(IF(AND('DONNÉES '!$F$30=supporting_sheet!$D$23,'DONNÉES '!$F$33=supporting_sheet!$B$3),(bulk_tonnages!D72),(IF(AND('DONNÉES '!$F$30=supporting_sheet!$D$24),(Residential_tonnages!E72+ICI_tonnages!E72+'C&amp;D_tonnages'!E72),IF(AND('DONNÉES '!$F$30=supporting_sheet!$D$23,'DONNÉES '!$F$33=supporting_sheet!$B$2),bulk_user_tonnages!D72))))))</f>
        <v>0</v>
      </c>
      <c r="D72" s="20">
        <f>IF($A72&gt;end_year_1,0,(IF(AND('DONNÉES '!$F$30=supporting_sheet!$D$23,'DONNÉES '!$F$33=supporting_sheet!$B$3),(bulk_tonnages!E72),(IF(AND('DONNÉES '!$F$30=supporting_sheet!$D$24),(Residential_tonnages!F72+ICI_tonnages!F72+'C&amp;D_tonnages'!F72),IF(AND('DONNÉES '!$F$30=supporting_sheet!$D$23,'DONNÉES '!$F$33=supporting_sheet!$B$2),bulk_user_tonnages!E72))))))</f>
        <v>0</v>
      </c>
      <c r="E72" s="20">
        <f>IF($A72&gt;end_year_1,0,(IF(AND('DONNÉES '!$F$30=supporting_sheet!$D$23,'DONNÉES '!$F$33=supporting_sheet!$B$3),(bulk_tonnages!F72),(IF(AND('DONNÉES '!$F$30=supporting_sheet!$D$24),(Residential_tonnages!G72+ICI_tonnages!G72+'C&amp;D_tonnages'!G72),IF(AND('DONNÉES '!$F$30=supporting_sheet!$D$23,'DONNÉES '!$F$33=supporting_sheet!$B$2),bulk_user_tonnages!F72))))))</f>
        <v>0</v>
      </c>
      <c r="F72" s="20">
        <f>IF($A72&gt;end_year_1,0,(IF(AND('DONNÉES '!$F$30=supporting_sheet!$D$23,'DONNÉES '!$F$33=supporting_sheet!$B$3),(bulk_tonnages!G72),(IF(AND('DONNÉES '!$F$30=supporting_sheet!$D$24),(Residential_tonnages!H72+ICI_tonnages!H72+'C&amp;D_tonnages'!H72),IF(AND('DONNÉES '!$F$30=supporting_sheet!$D$23,'DONNÉES '!$F$33=supporting_sheet!$B$2),bulk_user_tonnages!G72))))))</f>
        <v>0</v>
      </c>
      <c r="G72" s="20">
        <f>IF($A72&gt;end_year_1,0,(IF(AND('DONNÉES '!$F$30=supporting_sheet!$D$23,'DONNÉES '!$F$33=supporting_sheet!$B$3),(bulk_tonnages!H72),(IF(AND('DONNÉES '!$F$30=supporting_sheet!$D$24),(Residential_tonnages!I72+ICI_tonnages!I72+'C&amp;D_tonnages'!I72),IF(AND('DONNÉES '!$F$30=supporting_sheet!$D$23,'DONNÉES '!$F$33=supporting_sheet!$B$2),bulk_user_tonnages!H72))))))</f>
        <v>0</v>
      </c>
      <c r="H72" s="20">
        <f>IF($A72&gt;end_year_1,0,(IF(AND('DONNÉES '!$F$30=supporting_sheet!$D$23,'DONNÉES '!$F$33=supporting_sheet!$B$3),(bulk_tonnages!I72),(IF(AND('DONNÉES '!$F$30=supporting_sheet!$D$24),(Residential_tonnages!J72+ICI_tonnages!J72+'C&amp;D_tonnages'!J72),IF(AND('DONNÉES '!$F$30=supporting_sheet!$D$23,'DONNÉES '!$F$33=supporting_sheet!$B$2),bulk_user_tonnages!I72))))))</f>
        <v>0</v>
      </c>
      <c r="I72" s="20">
        <f>IF($A72&gt;end_year_1,0,(IF(AND('DONNÉES '!$F$30=supporting_sheet!$D$23,'DONNÉES '!$F$33=supporting_sheet!$B$3),(bulk_tonnages!J72),(IF(AND('DONNÉES '!$F$30=supporting_sheet!$D$24),(Residential_tonnages!K72+ICI_tonnages!K72+'C&amp;D_tonnages'!K72),IF(AND('DONNÉES '!$F$30=supporting_sheet!$D$23,'DONNÉES '!$F$33=supporting_sheet!$B$2),bulk_user_tonnages!J72))))))</f>
        <v>0</v>
      </c>
      <c r="J72" s="20">
        <f>IF($A72&gt;end_year_1,0,(IF(AND('DONNÉES '!$F$30=supporting_sheet!$D$23,'DONNÉES '!$F$33=supporting_sheet!$B$3),(bulk_tonnages!K72),(IF(AND('DONNÉES '!$F$30=supporting_sheet!$D$24),(Residential_tonnages!L72+ICI_tonnages!L72+'C&amp;D_tonnages'!L72),IF(AND('DONNÉES '!$F$30=supporting_sheet!$D$23,'DONNÉES '!$F$33=supporting_sheet!$B$2),bulk_user_tonnages!K72))))))</f>
        <v>0</v>
      </c>
      <c r="K72" s="20">
        <f>IF($A72&gt;end_year_1,0,(IF(AND('DONNÉES '!$F$30=supporting_sheet!$D$23,'DONNÉES '!$F$33=supporting_sheet!$B$3),(bulk_tonnages!L72),(IF(AND('DONNÉES '!$F$30=supporting_sheet!$D$24),(Residential_tonnages!M72+ICI_tonnages!M72+'C&amp;D_tonnages'!M72),IF(AND('DONNÉES '!$F$30=supporting_sheet!$D$23,'DONNÉES '!$F$33=supporting_sheet!$B$2),bulk_user_tonnages!L72))))))</f>
        <v>0</v>
      </c>
      <c r="L72" s="20">
        <f>IF($A72&gt;end_year_1,0,(IF(AND('DONNÉES '!$F$30=supporting_sheet!$D$23,'DONNÉES '!$F$33=supporting_sheet!$B$3),(bulk_tonnages!M72+'Soil and Dirt_tonnages'!E72),(IF(AND('DONNÉES '!$F$30=supporting_sheet!$D$24),(Residential_tonnages!N72+ICI_tonnages!N72+'C&amp;D_tonnages'!N72+'Soil and Dirt_tonnages'!E72),IF(AND('DONNÉES '!$F$30=supporting_sheet!$D$23,'DONNÉES '!$F$33=supporting_sheet!$B$2),'Soil and Dirt_tonnages'!E72))))))</f>
        <v>0</v>
      </c>
      <c r="M72" s="20">
        <f>IF($A72&gt;end_year_1,0,(IF(AND('DONNÉES '!$F$30=supporting_sheet!$D$23,'DONNÉES '!$F$33=supporting_sheet!$B$3),(bulk_tonnages!N72),(IF(AND('DONNÉES '!$F$30=supporting_sheet!$D$24),(Residential_tonnages!O72+ICI_tonnages!O72+'C&amp;D_tonnages'!O72),IF(AND('DONNÉES '!$F$30=supporting_sheet!$D$23,'DONNÉES '!$F$33=supporting_sheet!$B$2),bulk_user_tonnages!M72))))))</f>
        <v>0</v>
      </c>
      <c r="N72" s="20">
        <f>IF($A72&gt;end_year_1,0,(IF(AND('DONNÉES '!$F$30=supporting_sheet!$D$23,'DONNÉES '!$F$33=supporting_sheet!$B$3),(bulk_tonnages!O72),(IF(AND('DONNÉES '!$F$30=supporting_sheet!$D$24),(Residential_tonnages!P72+ICI_tonnages!P72+'C&amp;D_tonnages'!P72),IF(AND('DONNÉES '!$F$30=supporting_sheet!$D$23,'DONNÉES '!$F$33=supporting_sheet!$B$2),0))))))</f>
        <v>0</v>
      </c>
      <c r="O72" s="20">
        <f>IF($A72&gt;end_year_1,0,(IF(AND('DONNÉES '!$F$30=supporting_sheet!$D$23,'DONNÉES '!$F$33=supporting_sheet!$B$3),(bulk_tonnages!P72),(IF(AND('DONNÉES '!$F$30=supporting_sheet!$D$24),(Residential_tonnages!Q72+ICI_tonnages!Q72+'C&amp;D_tonnages'!Q72),IF(AND('DONNÉES '!$F$30=supporting_sheet!$D$23,'DONNÉES '!$F$33=supporting_sheet!$B$2),0))))))</f>
        <v>0</v>
      </c>
      <c r="P72" s="20">
        <f>IF($A72&gt;end_year_1,0,(IF(AND('DONNÉES '!$F$30=supporting_sheet!$D$23,'DONNÉES '!$F$33=supporting_sheet!$B$3),(bulk_tonnages!Q72),(IF(AND('DONNÉES '!$F$30=supporting_sheet!$D$24),(Residential_tonnages!R72+ICI_tonnages!R72+'C&amp;D_tonnages'!R72),IF(AND('DONNÉES '!$F$30=supporting_sheet!$D$23,'DONNÉES '!$F$33=supporting_sheet!$B$2),bulk_user_tonnages!N72))))))</f>
        <v>0</v>
      </c>
      <c r="Q72" s="20">
        <f>IF(A72&gt;end_year_1, 0, Sludge_tonnages!E72)</f>
        <v>0</v>
      </c>
      <c r="R72" s="37">
        <f t="shared" si="4"/>
        <v>0</v>
      </c>
      <c r="T72" s="36"/>
      <c r="U72" s="36"/>
      <c r="V72" s="36"/>
    </row>
    <row r="73" spans="1:22" x14ac:dyDescent="0.25">
      <c r="A73" s="1">
        <f t="shared" si="6"/>
        <v>71</v>
      </c>
      <c r="B73" s="1" t="str">
        <f t="shared" si="5"/>
        <v>AB</v>
      </c>
      <c r="C73" s="20">
        <f>IF($A73&gt;end_year_1,0,(IF(AND('DONNÉES '!$F$30=supporting_sheet!$D$23,'DONNÉES '!$F$33=supporting_sheet!$B$3),(bulk_tonnages!D73),(IF(AND('DONNÉES '!$F$30=supporting_sheet!$D$24),(Residential_tonnages!E73+ICI_tonnages!E73+'C&amp;D_tonnages'!E73),IF(AND('DONNÉES '!$F$30=supporting_sheet!$D$23,'DONNÉES '!$F$33=supporting_sheet!$B$2),bulk_user_tonnages!D73))))))</f>
        <v>0</v>
      </c>
      <c r="D73" s="20">
        <f>IF($A73&gt;end_year_1,0,(IF(AND('DONNÉES '!$F$30=supporting_sheet!$D$23,'DONNÉES '!$F$33=supporting_sheet!$B$3),(bulk_tonnages!E73),(IF(AND('DONNÉES '!$F$30=supporting_sheet!$D$24),(Residential_tonnages!F73+ICI_tonnages!F73+'C&amp;D_tonnages'!F73),IF(AND('DONNÉES '!$F$30=supporting_sheet!$D$23,'DONNÉES '!$F$33=supporting_sheet!$B$2),bulk_user_tonnages!E73))))))</f>
        <v>0</v>
      </c>
      <c r="E73" s="20">
        <f>IF($A73&gt;end_year_1,0,(IF(AND('DONNÉES '!$F$30=supporting_sheet!$D$23,'DONNÉES '!$F$33=supporting_sheet!$B$3),(bulk_tonnages!F73),(IF(AND('DONNÉES '!$F$30=supporting_sheet!$D$24),(Residential_tonnages!G73+ICI_tonnages!G73+'C&amp;D_tonnages'!G73),IF(AND('DONNÉES '!$F$30=supporting_sheet!$D$23,'DONNÉES '!$F$33=supporting_sheet!$B$2),bulk_user_tonnages!F73))))))</f>
        <v>0</v>
      </c>
      <c r="F73" s="20">
        <f>IF($A73&gt;end_year_1,0,(IF(AND('DONNÉES '!$F$30=supporting_sheet!$D$23,'DONNÉES '!$F$33=supporting_sheet!$B$3),(bulk_tonnages!G73),(IF(AND('DONNÉES '!$F$30=supporting_sheet!$D$24),(Residential_tonnages!H73+ICI_tonnages!H73+'C&amp;D_tonnages'!H73),IF(AND('DONNÉES '!$F$30=supporting_sheet!$D$23,'DONNÉES '!$F$33=supporting_sheet!$B$2),bulk_user_tonnages!G73))))))</f>
        <v>0</v>
      </c>
      <c r="G73" s="20">
        <f>IF($A73&gt;end_year_1,0,(IF(AND('DONNÉES '!$F$30=supporting_sheet!$D$23,'DONNÉES '!$F$33=supporting_sheet!$B$3),(bulk_tonnages!H73),(IF(AND('DONNÉES '!$F$30=supporting_sheet!$D$24),(Residential_tonnages!I73+ICI_tonnages!I73+'C&amp;D_tonnages'!I73),IF(AND('DONNÉES '!$F$30=supporting_sheet!$D$23,'DONNÉES '!$F$33=supporting_sheet!$B$2),bulk_user_tonnages!H73))))))</f>
        <v>0</v>
      </c>
      <c r="H73" s="20">
        <f>IF($A73&gt;end_year_1,0,(IF(AND('DONNÉES '!$F$30=supporting_sheet!$D$23,'DONNÉES '!$F$33=supporting_sheet!$B$3),(bulk_tonnages!I73),(IF(AND('DONNÉES '!$F$30=supporting_sheet!$D$24),(Residential_tonnages!J73+ICI_tonnages!J73+'C&amp;D_tonnages'!J73),IF(AND('DONNÉES '!$F$30=supporting_sheet!$D$23,'DONNÉES '!$F$33=supporting_sheet!$B$2),bulk_user_tonnages!I73))))))</f>
        <v>0</v>
      </c>
      <c r="I73" s="20">
        <f>IF($A73&gt;end_year_1,0,(IF(AND('DONNÉES '!$F$30=supporting_sheet!$D$23,'DONNÉES '!$F$33=supporting_sheet!$B$3),(bulk_tonnages!J73),(IF(AND('DONNÉES '!$F$30=supporting_sheet!$D$24),(Residential_tonnages!K73+ICI_tonnages!K73+'C&amp;D_tonnages'!K73),IF(AND('DONNÉES '!$F$30=supporting_sheet!$D$23,'DONNÉES '!$F$33=supporting_sheet!$B$2),bulk_user_tonnages!J73))))))</f>
        <v>0</v>
      </c>
      <c r="J73" s="20">
        <f>IF($A73&gt;end_year_1,0,(IF(AND('DONNÉES '!$F$30=supporting_sheet!$D$23,'DONNÉES '!$F$33=supporting_sheet!$B$3),(bulk_tonnages!K73),(IF(AND('DONNÉES '!$F$30=supporting_sheet!$D$24),(Residential_tonnages!L73+ICI_tonnages!L73+'C&amp;D_tonnages'!L73),IF(AND('DONNÉES '!$F$30=supporting_sheet!$D$23,'DONNÉES '!$F$33=supporting_sheet!$B$2),bulk_user_tonnages!K73))))))</f>
        <v>0</v>
      </c>
      <c r="K73" s="20">
        <f>IF($A73&gt;end_year_1,0,(IF(AND('DONNÉES '!$F$30=supporting_sheet!$D$23,'DONNÉES '!$F$33=supporting_sheet!$B$3),(bulk_tonnages!L73),(IF(AND('DONNÉES '!$F$30=supporting_sheet!$D$24),(Residential_tonnages!M73+ICI_tonnages!M73+'C&amp;D_tonnages'!M73),IF(AND('DONNÉES '!$F$30=supporting_sheet!$D$23,'DONNÉES '!$F$33=supporting_sheet!$B$2),bulk_user_tonnages!L73))))))</f>
        <v>0</v>
      </c>
      <c r="L73" s="20">
        <f>IF($A73&gt;end_year_1,0,(IF(AND('DONNÉES '!$F$30=supporting_sheet!$D$23,'DONNÉES '!$F$33=supporting_sheet!$B$3),(bulk_tonnages!M73+'Soil and Dirt_tonnages'!E73),(IF(AND('DONNÉES '!$F$30=supporting_sheet!$D$24),(Residential_tonnages!N73+ICI_tonnages!N73+'C&amp;D_tonnages'!N73+'Soil and Dirt_tonnages'!E73),IF(AND('DONNÉES '!$F$30=supporting_sheet!$D$23,'DONNÉES '!$F$33=supporting_sheet!$B$2),'Soil and Dirt_tonnages'!E73))))))</f>
        <v>0</v>
      </c>
      <c r="M73" s="20">
        <f>IF($A73&gt;end_year_1,0,(IF(AND('DONNÉES '!$F$30=supporting_sheet!$D$23,'DONNÉES '!$F$33=supporting_sheet!$B$3),(bulk_tonnages!N73),(IF(AND('DONNÉES '!$F$30=supporting_sheet!$D$24),(Residential_tonnages!O73+ICI_tonnages!O73+'C&amp;D_tonnages'!O73),IF(AND('DONNÉES '!$F$30=supporting_sheet!$D$23,'DONNÉES '!$F$33=supporting_sheet!$B$2),bulk_user_tonnages!M73))))))</f>
        <v>0</v>
      </c>
      <c r="N73" s="20">
        <f>IF($A73&gt;end_year_1,0,(IF(AND('DONNÉES '!$F$30=supporting_sheet!$D$23,'DONNÉES '!$F$33=supporting_sheet!$B$3),(bulk_tonnages!O73),(IF(AND('DONNÉES '!$F$30=supporting_sheet!$D$24),(Residential_tonnages!P73+ICI_tonnages!P73+'C&amp;D_tonnages'!P73),IF(AND('DONNÉES '!$F$30=supporting_sheet!$D$23,'DONNÉES '!$F$33=supporting_sheet!$B$2),0))))))</f>
        <v>0</v>
      </c>
      <c r="O73" s="20">
        <f>IF($A73&gt;end_year_1,0,(IF(AND('DONNÉES '!$F$30=supporting_sheet!$D$23,'DONNÉES '!$F$33=supporting_sheet!$B$3),(bulk_tonnages!P73),(IF(AND('DONNÉES '!$F$30=supporting_sheet!$D$24),(Residential_tonnages!Q73+ICI_tonnages!Q73+'C&amp;D_tonnages'!Q73),IF(AND('DONNÉES '!$F$30=supporting_sheet!$D$23,'DONNÉES '!$F$33=supporting_sheet!$B$2),0))))))</f>
        <v>0</v>
      </c>
      <c r="P73" s="20">
        <f>IF($A73&gt;end_year_1,0,(IF(AND('DONNÉES '!$F$30=supporting_sheet!$D$23,'DONNÉES '!$F$33=supporting_sheet!$B$3),(bulk_tonnages!Q73),(IF(AND('DONNÉES '!$F$30=supporting_sheet!$D$24),(Residential_tonnages!R73+ICI_tonnages!R73+'C&amp;D_tonnages'!R73),IF(AND('DONNÉES '!$F$30=supporting_sheet!$D$23,'DONNÉES '!$F$33=supporting_sheet!$B$2),bulk_user_tonnages!N73))))))</f>
        <v>0</v>
      </c>
      <c r="Q73" s="20">
        <f>IF(A73&gt;end_year_1, 0, Sludge_tonnages!E73)</f>
        <v>0</v>
      </c>
      <c r="R73" s="37">
        <f t="shared" si="4"/>
        <v>0</v>
      </c>
      <c r="T73" s="36"/>
      <c r="U73" s="36"/>
      <c r="V73" s="36"/>
    </row>
    <row r="74" spans="1:22" x14ac:dyDescent="0.25">
      <c r="A74" s="1">
        <f t="shared" si="6"/>
        <v>72</v>
      </c>
      <c r="B74" s="1" t="str">
        <f t="shared" si="5"/>
        <v>AB</v>
      </c>
      <c r="C74" s="20">
        <f>IF($A74&gt;end_year_1,0,(IF(AND('DONNÉES '!$F$30=supporting_sheet!$D$23,'DONNÉES '!$F$33=supporting_sheet!$B$3),(bulk_tonnages!D74),(IF(AND('DONNÉES '!$F$30=supporting_sheet!$D$24),(Residential_tonnages!E74+ICI_tonnages!E74+'C&amp;D_tonnages'!E74),IF(AND('DONNÉES '!$F$30=supporting_sheet!$D$23,'DONNÉES '!$F$33=supporting_sheet!$B$2),bulk_user_tonnages!D74))))))</f>
        <v>0</v>
      </c>
      <c r="D74" s="20">
        <f>IF($A74&gt;end_year_1,0,(IF(AND('DONNÉES '!$F$30=supporting_sheet!$D$23,'DONNÉES '!$F$33=supporting_sheet!$B$3),(bulk_tonnages!E74),(IF(AND('DONNÉES '!$F$30=supporting_sheet!$D$24),(Residential_tonnages!F74+ICI_tonnages!F74+'C&amp;D_tonnages'!F74),IF(AND('DONNÉES '!$F$30=supporting_sheet!$D$23,'DONNÉES '!$F$33=supporting_sheet!$B$2),bulk_user_tonnages!E74))))))</f>
        <v>0</v>
      </c>
      <c r="E74" s="20">
        <f>IF($A74&gt;end_year_1,0,(IF(AND('DONNÉES '!$F$30=supporting_sheet!$D$23,'DONNÉES '!$F$33=supporting_sheet!$B$3),(bulk_tonnages!F74),(IF(AND('DONNÉES '!$F$30=supporting_sheet!$D$24),(Residential_tonnages!G74+ICI_tonnages!G74+'C&amp;D_tonnages'!G74),IF(AND('DONNÉES '!$F$30=supporting_sheet!$D$23,'DONNÉES '!$F$33=supporting_sheet!$B$2),bulk_user_tonnages!F74))))))</f>
        <v>0</v>
      </c>
      <c r="F74" s="20">
        <f>IF($A74&gt;end_year_1,0,(IF(AND('DONNÉES '!$F$30=supporting_sheet!$D$23,'DONNÉES '!$F$33=supporting_sheet!$B$3),(bulk_tonnages!G74),(IF(AND('DONNÉES '!$F$30=supporting_sheet!$D$24),(Residential_tonnages!H74+ICI_tonnages!H74+'C&amp;D_tonnages'!H74),IF(AND('DONNÉES '!$F$30=supporting_sheet!$D$23,'DONNÉES '!$F$33=supporting_sheet!$B$2),bulk_user_tonnages!G74))))))</f>
        <v>0</v>
      </c>
      <c r="G74" s="20">
        <f>IF($A74&gt;end_year_1,0,(IF(AND('DONNÉES '!$F$30=supporting_sheet!$D$23,'DONNÉES '!$F$33=supporting_sheet!$B$3),(bulk_tonnages!H74),(IF(AND('DONNÉES '!$F$30=supporting_sheet!$D$24),(Residential_tonnages!I74+ICI_tonnages!I74+'C&amp;D_tonnages'!I74),IF(AND('DONNÉES '!$F$30=supporting_sheet!$D$23,'DONNÉES '!$F$33=supporting_sheet!$B$2),bulk_user_tonnages!H74))))))</f>
        <v>0</v>
      </c>
      <c r="H74" s="20">
        <f>IF($A74&gt;end_year_1,0,(IF(AND('DONNÉES '!$F$30=supporting_sheet!$D$23,'DONNÉES '!$F$33=supporting_sheet!$B$3),(bulk_tonnages!I74),(IF(AND('DONNÉES '!$F$30=supporting_sheet!$D$24),(Residential_tonnages!J74+ICI_tonnages!J74+'C&amp;D_tonnages'!J74),IF(AND('DONNÉES '!$F$30=supporting_sheet!$D$23,'DONNÉES '!$F$33=supporting_sheet!$B$2),bulk_user_tonnages!I74))))))</f>
        <v>0</v>
      </c>
      <c r="I74" s="20">
        <f>IF($A74&gt;end_year_1,0,(IF(AND('DONNÉES '!$F$30=supporting_sheet!$D$23,'DONNÉES '!$F$33=supporting_sheet!$B$3),(bulk_tonnages!J74),(IF(AND('DONNÉES '!$F$30=supporting_sheet!$D$24),(Residential_tonnages!K74+ICI_tonnages!K74+'C&amp;D_tonnages'!K74),IF(AND('DONNÉES '!$F$30=supporting_sheet!$D$23,'DONNÉES '!$F$33=supporting_sheet!$B$2),bulk_user_tonnages!J74))))))</f>
        <v>0</v>
      </c>
      <c r="J74" s="20">
        <f>IF($A74&gt;end_year_1,0,(IF(AND('DONNÉES '!$F$30=supporting_sheet!$D$23,'DONNÉES '!$F$33=supporting_sheet!$B$3),(bulk_tonnages!K74),(IF(AND('DONNÉES '!$F$30=supporting_sheet!$D$24),(Residential_tonnages!L74+ICI_tonnages!L74+'C&amp;D_tonnages'!L74),IF(AND('DONNÉES '!$F$30=supporting_sheet!$D$23,'DONNÉES '!$F$33=supporting_sheet!$B$2),bulk_user_tonnages!K74))))))</f>
        <v>0</v>
      </c>
      <c r="K74" s="20">
        <f>IF($A74&gt;end_year_1,0,(IF(AND('DONNÉES '!$F$30=supporting_sheet!$D$23,'DONNÉES '!$F$33=supporting_sheet!$B$3),(bulk_tonnages!L74),(IF(AND('DONNÉES '!$F$30=supporting_sheet!$D$24),(Residential_tonnages!M74+ICI_tonnages!M74+'C&amp;D_tonnages'!M74),IF(AND('DONNÉES '!$F$30=supporting_sheet!$D$23,'DONNÉES '!$F$33=supporting_sheet!$B$2),bulk_user_tonnages!L74))))))</f>
        <v>0</v>
      </c>
      <c r="L74" s="20">
        <f>IF($A74&gt;end_year_1,0,(IF(AND('DONNÉES '!$F$30=supporting_sheet!$D$23,'DONNÉES '!$F$33=supporting_sheet!$B$3),(bulk_tonnages!M74+'Soil and Dirt_tonnages'!E74),(IF(AND('DONNÉES '!$F$30=supporting_sheet!$D$24),(Residential_tonnages!N74+ICI_tonnages!N74+'C&amp;D_tonnages'!N74+'Soil and Dirt_tonnages'!E74),IF(AND('DONNÉES '!$F$30=supporting_sheet!$D$23,'DONNÉES '!$F$33=supporting_sheet!$B$2),'Soil and Dirt_tonnages'!E74))))))</f>
        <v>0</v>
      </c>
      <c r="M74" s="20">
        <f>IF($A74&gt;end_year_1,0,(IF(AND('DONNÉES '!$F$30=supporting_sheet!$D$23,'DONNÉES '!$F$33=supporting_sheet!$B$3),(bulk_tonnages!N74),(IF(AND('DONNÉES '!$F$30=supporting_sheet!$D$24),(Residential_tonnages!O74+ICI_tonnages!O74+'C&amp;D_tonnages'!O74),IF(AND('DONNÉES '!$F$30=supporting_sheet!$D$23,'DONNÉES '!$F$33=supporting_sheet!$B$2),bulk_user_tonnages!M74))))))</f>
        <v>0</v>
      </c>
      <c r="N74" s="20">
        <f>IF($A74&gt;end_year_1,0,(IF(AND('DONNÉES '!$F$30=supporting_sheet!$D$23,'DONNÉES '!$F$33=supporting_sheet!$B$3),(bulk_tonnages!O74),(IF(AND('DONNÉES '!$F$30=supporting_sheet!$D$24),(Residential_tonnages!P74+ICI_tonnages!P74+'C&amp;D_tonnages'!P74),IF(AND('DONNÉES '!$F$30=supporting_sheet!$D$23,'DONNÉES '!$F$33=supporting_sheet!$B$2),0))))))</f>
        <v>0</v>
      </c>
      <c r="O74" s="20">
        <f>IF($A74&gt;end_year_1,0,(IF(AND('DONNÉES '!$F$30=supporting_sheet!$D$23,'DONNÉES '!$F$33=supporting_sheet!$B$3),(bulk_tonnages!P74),(IF(AND('DONNÉES '!$F$30=supporting_sheet!$D$24),(Residential_tonnages!Q74+ICI_tonnages!Q74+'C&amp;D_tonnages'!Q74),IF(AND('DONNÉES '!$F$30=supporting_sheet!$D$23,'DONNÉES '!$F$33=supporting_sheet!$B$2),0))))))</f>
        <v>0</v>
      </c>
      <c r="P74" s="20">
        <f>IF($A74&gt;end_year_1,0,(IF(AND('DONNÉES '!$F$30=supporting_sheet!$D$23,'DONNÉES '!$F$33=supporting_sheet!$B$3),(bulk_tonnages!Q74),(IF(AND('DONNÉES '!$F$30=supporting_sheet!$D$24),(Residential_tonnages!R74+ICI_tonnages!R74+'C&amp;D_tonnages'!R74),IF(AND('DONNÉES '!$F$30=supporting_sheet!$D$23,'DONNÉES '!$F$33=supporting_sheet!$B$2),bulk_user_tonnages!N74))))))</f>
        <v>0</v>
      </c>
      <c r="Q74" s="20">
        <f>IF(A74&gt;end_year_1, 0, Sludge_tonnages!E74)</f>
        <v>0</v>
      </c>
      <c r="R74" s="37">
        <f t="shared" si="4"/>
        <v>0</v>
      </c>
      <c r="T74" s="36"/>
      <c r="U74" s="36"/>
      <c r="V74" s="36"/>
    </row>
    <row r="75" spans="1:22" x14ac:dyDescent="0.25">
      <c r="A75" s="1">
        <f t="shared" si="6"/>
        <v>73</v>
      </c>
      <c r="B75" s="1" t="str">
        <f t="shared" si="5"/>
        <v>AB</v>
      </c>
      <c r="C75" s="20">
        <f>IF($A75&gt;end_year_1,0,(IF(AND('DONNÉES '!$F$30=supporting_sheet!$D$23,'DONNÉES '!$F$33=supporting_sheet!$B$3),(bulk_tonnages!D75),(IF(AND('DONNÉES '!$F$30=supporting_sheet!$D$24),(Residential_tonnages!E75+ICI_tonnages!E75+'C&amp;D_tonnages'!E75),IF(AND('DONNÉES '!$F$30=supporting_sheet!$D$23,'DONNÉES '!$F$33=supporting_sheet!$B$2),bulk_user_tonnages!D75))))))</f>
        <v>0</v>
      </c>
      <c r="D75" s="20">
        <f>IF($A75&gt;end_year_1,0,(IF(AND('DONNÉES '!$F$30=supporting_sheet!$D$23,'DONNÉES '!$F$33=supporting_sheet!$B$3),(bulk_tonnages!E75),(IF(AND('DONNÉES '!$F$30=supporting_sheet!$D$24),(Residential_tonnages!F75+ICI_tonnages!F75+'C&amp;D_tonnages'!F75),IF(AND('DONNÉES '!$F$30=supporting_sheet!$D$23,'DONNÉES '!$F$33=supporting_sheet!$B$2),bulk_user_tonnages!E75))))))</f>
        <v>0</v>
      </c>
      <c r="E75" s="20">
        <f>IF($A75&gt;end_year_1,0,(IF(AND('DONNÉES '!$F$30=supporting_sheet!$D$23,'DONNÉES '!$F$33=supporting_sheet!$B$3),(bulk_tonnages!F75),(IF(AND('DONNÉES '!$F$30=supporting_sheet!$D$24),(Residential_tonnages!G75+ICI_tonnages!G75+'C&amp;D_tonnages'!G75),IF(AND('DONNÉES '!$F$30=supporting_sheet!$D$23,'DONNÉES '!$F$33=supporting_sheet!$B$2),bulk_user_tonnages!F75))))))</f>
        <v>0</v>
      </c>
      <c r="F75" s="20">
        <f>IF($A75&gt;end_year_1,0,(IF(AND('DONNÉES '!$F$30=supporting_sheet!$D$23,'DONNÉES '!$F$33=supporting_sheet!$B$3),(bulk_tonnages!G75),(IF(AND('DONNÉES '!$F$30=supporting_sheet!$D$24),(Residential_tonnages!H75+ICI_tonnages!H75+'C&amp;D_tonnages'!H75),IF(AND('DONNÉES '!$F$30=supporting_sheet!$D$23,'DONNÉES '!$F$33=supporting_sheet!$B$2),bulk_user_tonnages!G75))))))</f>
        <v>0</v>
      </c>
      <c r="G75" s="20">
        <f>IF($A75&gt;end_year_1,0,(IF(AND('DONNÉES '!$F$30=supporting_sheet!$D$23,'DONNÉES '!$F$33=supporting_sheet!$B$3),(bulk_tonnages!H75),(IF(AND('DONNÉES '!$F$30=supporting_sheet!$D$24),(Residential_tonnages!I75+ICI_tonnages!I75+'C&amp;D_tonnages'!I75),IF(AND('DONNÉES '!$F$30=supporting_sheet!$D$23,'DONNÉES '!$F$33=supporting_sheet!$B$2),bulk_user_tonnages!H75))))))</f>
        <v>0</v>
      </c>
      <c r="H75" s="20">
        <f>IF($A75&gt;end_year_1,0,(IF(AND('DONNÉES '!$F$30=supporting_sheet!$D$23,'DONNÉES '!$F$33=supporting_sheet!$B$3),(bulk_tonnages!I75),(IF(AND('DONNÉES '!$F$30=supporting_sheet!$D$24),(Residential_tonnages!J75+ICI_tonnages!J75+'C&amp;D_tonnages'!J75),IF(AND('DONNÉES '!$F$30=supporting_sheet!$D$23,'DONNÉES '!$F$33=supporting_sheet!$B$2),bulk_user_tonnages!I75))))))</f>
        <v>0</v>
      </c>
      <c r="I75" s="20">
        <f>IF($A75&gt;end_year_1,0,(IF(AND('DONNÉES '!$F$30=supporting_sheet!$D$23,'DONNÉES '!$F$33=supporting_sheet!$B$3),(bulk_tonnages!J75),(IF(AND('DONNÉES '!$F$30=supporting_sheet!$D$24),(Residential_tonnages!K75+ICI_tonnages!K75+'C&amp;D_tonnages'!K75),IF(AND('DONNÉES '!$F$30=supporting_sheet!$D$23,'DONNÉES '!$F$33=supporting_sheet!$B$2),bulk_user_tonnages!J75))))))</f>
        <v>0</v>
      </c>
      <c r="J75" s="20">
        <f>IF($A75&gt;end_year_1,0,(IF(AND('DONNÉES '!$F$30=supporting_sheet!$D$23,'DONNÉES '!$F$33=supporting_sheet!$B$3),(bulk_tonnages!K75),(IF(AND('DONNÉES '!$F$30=supporting_sheet!$D$24),(Residential_tonnages!L75+ICI_tonnages!L75+'C&amp;D_tonnages'!L75),IF(AND('DONNÉES '!$F$30=supporting_sheet!$D$23,'DONNÉES '!$F$33=supporting_sheet!$B$2),bulk_user_tonnages!K75))))))</f>
        <v>0</v>
      </c>
      <c r="K75" s="20">
        <f>IF($A75&gt;end_year_1,0,(IF(AND('DONNÉES '!$F$30=supporting_sheet!$D$23,'DONNÉES '!$F$33=supporting_sheet!$B$3),(bulk_tonnages!L75),(IF(AND('DONNÉES '!$F$30=supporting_sheet!$D$24),(Residential_tonnages!M75+ICI_tonnages!M75+'C&amp;D_tonnages'!M75),IF(AND('DONNÉES '!$F$30=supporting_sheet!$D$23,'DONNÉES '!$F$33=supporting_sheet!$B$2),bulk_user_tonnages!L75))))))</f>
        <v>0</v>
      </c>
      <c r="L75" s="20">
        <f>IF($A75&gt;end_year_1,0,(IF(AND('DONNÉES '!$F$30=supporting_sheet!$D$23,'DONNÉES '!$F$33=supporting_sheet!$B$3),(bulk_tonnages!M75+'Soil and Dirt_tonnages'!E75),(IF(AND('DONNÉES '!$F$30=supporting_sheet!$D$24),(Residential_tonnages!N75+ICI_tonnages!N75+'C&amp;D_tonnages'!N75+'Soil and Dirt_tonnages'!E75),IF(AND('DONNÉES '!$F$30=supporting_sheet!$D$23,'DONNÉES '!$F$33=supporting_sheet!$B$2),'Soil and Dirt_tonnages'!E75))))))</f>
        <v>0</v>
      </c>
      <c r="M75" s="20">
        <f>IF($A75&gt;end_year_1,0,(IF(AND('DONNÉES '!$F$30=supporting_sheet!$D$23,'DONNÉES '!$F$33=supporting_sheet!$B$3),(bulk_tonnages!N75),(IF(AND('DONNÉES '!$F$30=supporting_sheet!$D$24),(Residential_tonnages!O75+ICI_tonnages!O75+'C&amp;D_tonnages'!O75),IF(AND('DONNÉES '!$F$30=supporting_sheet!$D$23,'DONNÉES '!$F$33=supporting_sheet!$B$2),bulk_user_tonnages!M75))))))</f>
        <v>0</v>
      </c>
      <c r="N75" s="20">
        <f>IF($A75&gt;end_year_1,0,(IF(AND('DONNÉES '!$F$30=supporting_sheet!$D$23,'DONNÉES '!$F$33=supporting_sheet!$B$3),(bulk_tonnages!O75),(IF(AND('DONNÉES '!$F$30=supporting_sheet!$D$24),(Residential_tonnages!P75+ICI_tonnages!P75+'C&amp;D_tonnages'!P75),IF(AND('DONNÉES '!$F$30=supporting_sheet!$D$23,'DONNÉES '!$F$33=supporting_sheet!$B$2),0))))))</f>
        <v>0</v>
      </c>
      <c r="O75" s="20">
        <f>IF($A75&gt;end_year_1,0,(IF(AND('DONNÉES '!$F$30=supporting_sheet!$D$23,'DONNÉES '!$F$33=supporting_sheet!$B$3),(bulk_tonnages!P75),(IF(AND('DONNÉES '!$F$30=supporting_sheet!$D$24),(Residential_tonnages!Q75+ICI_tonnages!Q75+'C&amp;D_tonnages'!Q75),IF(AND('DONNÉES '!$F$30=supporting_sheet!$D$23,'DONNÉES '!$F$33=supporting_sheet!$B$2),0))))))</f>
        <v>0</v>
      </c>
      <c r="P75" s="20">
        <f>IF($A75&gt;end_year_1,0,(IF(AND('DONNÉES '!$F$30=supporting_sheet!$D$23,'DONNÉES '!$F$33=supporting_sheet!$B$3),(bulk_tonnages!Q75),(IF(AND('DONNÉES '!$F$30=supporting_sheet!$D$24),(Residential_tonnages!R75+ICI_tonnages!R75+'C&amp;D_tonnages'!R75),IF(AND('DONNÉES '!$F$30=supporting_sheet!$D$23,'DONNÉES '!$F$33=supporting_sheet!$B$2),bulk_user_tonnages!N75))))))</f>
        <v>0</v>
      </c>
      <c r="Q75" s="20">
        <f>IF(A75&gt;end_year_1, 0, Sludge_tonnages!E75)</f>
        <v>0</v>
      </c>
      <c r="R75" s="37">
        <f t="shared" si="4"/>
        <v>0</v>
      </c>
      <c r="T75" s="36"/>
      <c r="U75" s="36"/>
      <c r="V75" s="36"/>
    </row>
    <row r="76" spans="1:22" x14ac:dyDescent="0.25">
      <c r="A76" s="1">
        <f t="shared" si="6"/>
        <v>74</v>
      </c>
      <c r="B76" s="1" t="str">
        <f t="shared" si="5"/>
        <v>AB</v>
      </c>
      <c r="C76" s="20">
        <f>IF($A76&gt;end_year_1,0,(IF(AND('DONNÉES '!$F$30=supporting_sheet!$D$23,'DONNÉES '!$F$33=supporting_sheet!$B$3),(bulk_tonnages!D76),(IF(AND('DONNÉES '!$F$30=supporting_sheet!$D$24),(Residential_tonnages!E76+ICI_tonnages!E76+'C&amp;D_tonnages'!E76),IF(AND('DONNÉES '!$F$30=supporting_sheet!$D$23,'DONNÉES '!$F$33=supporting_sheet!$B$2),bulk_user_tonnages!D76))))))</f>
        <v>0</v>
      </c>
      <c r="D76" s="20">
        <f>IF($A76&gt;end_year_1,0,(IF(AND('DONNÉES '!$F$30=supporting_sheet!$D$23,'DONNÉES '!$F$33=supporting_sheet!$B$3),(bulk_tonnages!E76),(IF(AND('DONNÉES '!$F$30=supporting_sheet!$D$24),(Residential_tonnages!F76+ICI_tonnages!F76+'C&amp;D_tonnages'!F76),IF(AND('DONNÉES '!$F$30=supporting_sheet!$D$23,'DONNÉES '!$F$33=supporting_sheet!$B$2),bulk_user_tonnages!E76))))))</f>
        <v>0</v>
      </c>
      <c r="E76" s="20">
        <f>IF($A76&gt;end_year_1,0,(IF(AND('DONNÉES '!$F$30=supporting_sheet!$D$23,'DONNÉES '!$F$33=supporting_sheet!$B$3),(bulk_tonnages!F76),(IF(AND('DONNÉES '!$F$30=supporting_sheet!$D$24),(Residential_tonnages!G76+ICI_tonnages!G76+'C&amp;D_tonnages'!G76),IF(AND('DONNÉES '!$F$30=supporting_sheet!$D$23,'DONNÉES '!$F$33=supporting_sheet!$B$2),bulk_user_tonnages!F76))))))</f>
        <v>0</v>
      </c>
      <c r="F76" s="20">
        <f>IF($A76&gt;end_year_1,0,(IF(AND('DONNÉES '!$F$30=supporting_sheet!$D$23,'DONNÉES '!$F$33=supporting_sheet!$B$3),(bulk_tonnages!G76),(IF(AND('DONNÉES '!$F$30=supporting_sheet!$D$24),(Residential_tonnages!H76+ICI_tonnages!H76+'C&amp;D_tonnages'!H76),IF(AND('DONNÉES '!$F$30=supporting_sheet!$D$23,'DONNÉES '!$F$33=supporting_sheet!$B$2),bulk_user_tonnages!G76))))))</f>
        <v>0</v>
      </c>
      <c r="G76" s="20">
        <f>IF($A76&gt;end_year_1,0,(IF(AND('DONNÉES '!$F$30=supporting_sheet!$D$23,'DONNÉES '!$F$33=supporting_sheet!$B$3),(bulk_tonnages!H76),(IF(AND('DONNÉES '!$F$30=supporting_sheet!$D$24),(Residential_tonnages!I76+ICI_tonnages!I76+'C&amp;D_tonnages'!I76),IF(AND('DONNÉES '!$F$30=supporting_sheet!$D$23,'DONNÉES '!$F$33=supporting_sheet!$B$2),bulk_user_tonnages!H76))))))</f>
        <v>0</v>
      </c>
      <c r="H76" s="20">
        <f>IF($A76&gt;end_year_1,0,(IF(AND('DONNÉES '!$F$30=supporting_sheet!$D$23,'DONNÉES '!$F$33=supporting_sheet!$B$3),(bulk_tonnages!I76),(IF(AND('DONNÉES '!$F$30=supporting_sheet!$D$24),(Residential_tonnages!J76+ICI_tonnages!J76+'C&amp;D_tonnages'!J76),IF(AND('DONNÉES '!$F$30=supporting_sheet!$D$23,'DONNÉES '!$F$33=supporting_sheet!$B$2),bulk_user_tonnages!I76))))))</f>
        <v>0</v>
      </c>
      <c r="I76" s="20">
        <f>IF($A76&gt;end_year_1,0,(IF(AND('DONNÉES '!$F$30=supporting_sheet!$D$23,'DONNÉES '!$F$33=supporting_sheet!$B$3),(bulk_tonnages!J76),(IF(AND('DONNÉES '!$F$30=supporting_sheet!$D$24),(Residential_tonnages!K76+ICI_tonnages!K76+'C&amp;D_tonnages'!K76),IF(AND('DONNÉES '!$F$30=supporting_sheet!$D$23,'DONNÉES '!$F$33=supporting_sheet!$B$2),bulk_user_tonnages!J76))))))</f>
        <v>0</v>
      </c>
      <c r="J76" s="20">
        <f>IF($A76&gt;end_year_1,0,(IF(AND('DONNÉES '!$F$30=supporting_sheet!$D$23,'DONNÉES '!$F$33=supporting_sheet!$B$3),(bulk_tonnages!K76),(IF(AND('DONNÉES '!$F$30=supporting_sheet!$D$24),(Residential_tonnages!L76+ICI_tonnages!L76+'C&amp;D_tonnages'!L76),IF(AND('DONNÉES '!$F$30=supporting_sheet!$D$23,'DONNÉES '!$F$33=supporting_sheet!$B$2),bulk_user_tonnages!K76))))))</f>
        <v>0</v>
      </c>
      <c r="K76" s="20">
        <f>IF($A76&gt;end_year_1,0,(IF(AND('DONNÉES '!$F$30=supporting_sheet!$D$23,'DONNÉES '!$F$33=supporting_sheet!$B$3),(bulk_tonnages!L76),(IF(AND('DONNÉES '!$F$30=supporting_sheet!$D$24),(Residential_tonnages!M76+ICI_tonnages!M76+'C&amp;D_tonnages'!M76),IF(AND('DONNÉES '!$F$30=supporting_sheet!$D$23,'DONNÉES '!$F$33=supporting_sheet!$B$2),bulk_user_tonnages!L76))))))</f>
        <v>0</v>
      </c>
      <c r="L76" s="20">
        <f>IF($A76&gt;end_year_1,0,(IF(AND('DONNÉES '!$F$30=supporting_sheet!$D$23,'DONNÉES '!$F$33=supporting_sheet!$B$3),(bulk_tonnages!M76+'Soil and Dirt_tonnages'!E76),(IF(AND('DONNÉES '!$F$30=supporting_sheet!$D$24),(Residential_tonnages!N76+ICI_tonnages!N76+'C&amp;D_tonnages'!N76+'Soil and Dirt_tonnages'!E76),IF(AND('DONNÉES '!$F$30=supporting_sheet!$D$23,'DONNÉES '!$F$33=supporting_sheet!$B$2),'Soil and Dirt_tonnages'!E76))))))</f>
        <v>0</v>
      </c>
      <c r="M76" s="20">
        <f>IF($A76&gt;end_year_1,0,(IF(AND('DONNÉES '!$F$30=supporting_sheet!$D$23,'DONNÉES '!$F$33=supporting_sheet!$B$3),(bulk_tonnages!N76),(IF(AND('DONNÉES '!$F$30=supporting_sheet!$D$24),(Residential_tonnages!O76+ICI_tonnages!O76+'C&amp;D_tonnages'!O76),IF(AND('DONNÉES '!$F$30=supporting_sheet!$D$23,'DONNÉES '!$F$33=supporting_sheet!$B$2),bulk_user_tonnages!M76))))))</f>
        <v>0</v>
      </c>
      <c r="N76" s="20">
        <f>IF($A76&gt;end_year_1,0,(IF(AND('DONNÉES '!$F$30=supporting_sheet!$D$23,'DONNÉES '!$F$33=supporting_sheet!$B$3),(bulk_tonnages!O76),(IF(AND('DONNÉES '!$F$30=supporting_sheet!$D$24),(Residential_tonnages!P76+ICI_tonnages!P76+'C&amp;D_tonnages'!P76),IF(AND('DONNÉES '!$F$30=supporting_sheet!$D$23,'DONNÉES '!$F$33=supporting_sheet!$B$2),0))))))</f>
        <v>0</v>
      </c>
      <c r="O76" s="20">
        <f>IF($A76&gt;end_year_1,0,(IF(AND('DONNÉES '!$F$30=supporting_sheet!$D$23,'DONNÉES '!$F$33=supporting_sheet!$B$3),(bulk_tonnages!P76),(IF(AND('DONNÉES '!$F$30=supporting_sheet!$D$24),(Residential_tonnages!Q76+ICI_tonnages!Q76+'C&amp;D_tonnages'!Q76),IF(AND('DONNÉES '!$F$30=supporting_sheet!$D$23,'DONNÉES '!$F$33=supporting_sheet!$B$2),0))))))</f>
        <v>0</v>
      </c>
      <c r="P76" s="20">
        <f>IF($A76&gt;end_year_1,0,(IF(AND('DONNÉES '!$F$30=supporting_sheet!$D$23,'DONNÉES '!$F$33=supporting_sheet!$B$3),(bulk_tonnages!Q76),(IF(AND('DONNÉES '!$F$30=supporting_sheet!$D$24),(Residential_tonnages!R76+ICI_tonnages!R76+'C&amp;D_tonnages'!R76),IF(AND('DONNÉES '!$F$30=supporting_sheet!$D$23,'DONNÉES '!$F$33=supporting_sheet!$B$2),bulk_user_tonnages!N76))))))</f>
        <v>0</v>
      </c>
      <c r="Q76" s="20">
        <f>IF(A76&gt;end_year_1, 0, Sludge_tonnages!E76)</f>
        <v>0</v>
      </c>
      <c r="R76" s="37">
        <f t="shared" si="4"/>
        <v>0</v>
      </c>
      <c r="T76" s="36"/>
      <c r="U76" s="36"/>
      <c r="V76" s="36"/>
    </row>
    <row r="77" spans="1:22" x14ac:dyDescent="0.25">
      <c r="A77" s="1">
        <f t="shared" si="6"/>
        <v>75</v>
      </c>
      <c r="B77" s="1" t="str">
        <f t="shared" si="5"/>
        <v>AB</v>
      </c>
      <c r="C77" s="20">
        <f>IF($A77&gt;end_year_1,0,(IF(AND('DONNÉES '!$F$30=supporting_sheet!$D$23,'DONNÉES '!$F$33=supporting_sheet!$B$3),(bulk_tonnages!D77),(IF(AND('DONNÉES '!$F$30=supporting_sheet!$D$24),(Residential_tonnages!E77+ICI_tonnages!E77+'C&amp;D_tonnages'!E77),IF(AND('DONNÉES '!$F$30=supporting_sheet!$D$23,'DONNÉES '!$F$33=supporting_sheet!$B$2),bulk_user_tonnages!D77))))))</f>
        <v>0</v>
      </c>
      <c r="D77" s="20">
        <f>IF($A77&gt;end_year_1,0,(IF(AND('DONNÉES '!$F$30=supporting_sheet!$D$23,'DONNÉES '!$F$33=supporting_sheet!$B$3),(bulk_tonnages!E77),(IF(AND('DONNÉES '!$F$30=supporting_sheet!$D$24),(Residential_tonnages!F77+ICI_tonnages!F77+'C&amp;D_tonnages'!F77),IF(AND('DONNÉES '!$F$30=supporting_sheet!$D$23,'DONNÉES '!$F$33=supporting_sheet!$B$2),bulk_user_tonnages!E77))))))</f>
        <v>0</v>
      </c>
      <c r="E77" s="20">
        <f>IF($A77&gt;end_year_1,0,(IF(AND('DONNÉES '!$F$30=supporting_sheet!$D$23,'DONNÉES '!$F$33=supporting_sheet!$B$3),(bulk_tonnages!F77),(IF(AND('DONNÉES '!$F$30=supporting_sheet!$D$24),(Residential_tonnages!G77+ICI_tonnages!G77+'C&amp;D_tonnages'!G77),IF(AND('DONNÉES '!$F$30=supporting_sheet!$D$23,'DONNÉES '!$F$33=supporting_sheet!$B$2),bulk_user_tonnages!F77))))))</f>
        <v>0</v>
      </c>
      <c r="F77" s="20">
        <f>IF($A77&gt;end_year_1,0,(IF(AND('DONNÉES '!$F$30=supporting_sheet!$D$23,'DONNÉES '!$F$33=supporting_sheet!$B$3),(bulk_tonnages!G77),(IF(AND('DONNÉES '!$F$30=supporting_sheet!$D$24),(Residential_tonnages!H77+ICI_tonnages!H77+'C&amp;D_tonnages'!H77),IF(AND('DONNÉES '!$F$30=supporting_sheet!$D$23,'DONNÉES '!$F$33=supporting_sheet!$B$2),bulk_user_tonnages!G77))))))</f>
        <v>0</v>
      </c>
      <c r="G77" s="20">
        <f>IF($A77&gt;end_year_1,0,(IF(AND('DONNÉES '!$F$30=supporting_sheet!$D$23,'DONNÉES '!$F$33=supporting_sheet!$B$3),(bulk_tonnages!H77),(IF(AND('DONNÉES '!$F$30=supporting_sheet!$D$24),(Residential_tonnages!I77+ICI_tonnages!I77+'C&amp;D_tonnages'!I77),IF(AND('DONNÉES '!$F$30=supporting_sheet!$D$23,'DONNÉES '!$F$33=supporting_sheet!$B$2),bulk_user_tonnages!H77))))))</f>
        <v>0</v>
      </c>
      <c r="H77" s="20">
        <f>IF($A77&gt;end_year_1,0,(IF(AND('DONNÉES '!$F$30=supporting_sheet!$D$23,'DONNÉES '!$F$33=supporting_sheet!$B$3),(bulk_tonnages!I77),(IF(AND('DONNÉES '!$F$30=supporting_sheet!$D$24),(Residential_tonnages!J77+ICI_tonnages!J77+'C&amp;D_tonnages'!J77),IF(AND('DONNÉES '!$F$30=supporting_sheet!$D$23,'DONNÉES '!$F$33=supporting_sheet!$B$2),bulk_user_tonnages!I77))))))</f>
        <v>0</v>
      </c>
      <c r="I77" s="20">
        <f>IF($A77&gt;end_year_1,0,(IF(AND('DONNÉES '!$F$30=supporting_sheet!$D$23,'DONNÉES '!$F$33=supporting_sheet!$B$3),(bulk_tonnages!J77),(IF(AND('DONNÉES '!$F$30=supporting_sheet!$D$24),(Residential_tonnages!K77+ICI_tonnages!K77+'C&amp;D_tonnages'!K77),IF(AND('DONNÉES '!$F$30=supporting_sheet!$D$23,'DONNÉES '!$F$33=supporting_sheet!$B$2),bulk_user_tonnages!J77))))))</f>
        <v>0</v>
      </c>
      <c r="J77" s="20">
        <f>IF($A77&gt;end_year_1,0,(IF(AND('DONNÉES '!$F$30=supporting_sheet!$D$23,'DONNÉES '!$F$33=supporting_sheet!$B$3),(bulk_tonnages!K77),(IF(AND('DONNÉES '!$F$30=supporting_sheet!$D$24),(Residential_tonnages!L77+ICI_tonnages!L77+'C&amp;D_tonnages'!L77),IF(AND('DONNÉES '!$F$30=supporting_sheet!$D$23,'DONNÉES '!$F$33=supporting_sheet!$B$2),bulk_user_tonnages!K77))))))</f>
        <v>0</v>
      </c>
      <c r="K77" s="20">
        <f>IF($A77&gt;end_year_1,0,(IF(AND('DONNÉES '!$F$30=supporting_sheet!$D$23,'DONNÉES '!$F$33=supporting_sheet!$B$3),(bulk_tonnages!L77),(IF(AND('DONNÉES '!$F$30=supporting_sheet!$D$24),(Residential_tonnages!M77+ICI_tonnages!M77+'C&amp;D_tonnages'!M77),IF(AND('DONNÉES '!$F$30=supporting_sheet!$D$23,'DONNÉES '!$F$33=supporting_sheet!$B$2),bulk_user_tonnages!L77))))))</f>
        <v>0</v>
      </c>
      <c r="L77" s="20">
        <f>IF($A77&gt;end_year_1,0,(IF(AND('DONNÉES '!$F$30=supporting_sheet!$D$23,'DONNÉES '!$F$33=supporting_sheet!$B$3),(bulk_tonnages!M77+'Soil and Dirt_tonnages'!E77),(IF(AND('DONNÉES '!$F$30=supporting_sheet!$D$24),(Residential_tonnages!N77+ICI_tonnages!N77+'C&amp;D_tonnages'!N77+'Soil and Dirt_tonnages'!E77),IF(AND('DONNÉES '!$F$30=supporting_sheet!$D$23,'DONNÉES '!$F$33=supporting_sheet!$B$2),'Soil and Dirt_tonnages'!E77))))))</f>
        <v>0</v>
      </c>
      <c r="M77" s="20">
        <f>IF($A77&gt;end_year_1,0,(IF(AND('DONNÉES '!$F$30=supporting_sheet!$D$23,'DONNÉES '!$F$33=supporting_sheet!$B$3),(bulk_tonnages!N77),(IF(AND('DONNÉES '!$F$30=supporting_sheet!$D$24),(Residential_tonnages!O77+ICI_tonnages!O77+'C&amp;D_tonnages'!O77),IF(AND('DONNÉES '!$F$30=supporting_sheet!$D$23,'DONNÉES '!$F$33=supporting_sheet!$B$2),bulk_user_tonnages!M77))))))</f>
        <v>0</v>
      </c>
      <c r="N77" s="20">
        <f>IF($A77&gt;end_year_1,0,(IF(AND('DONNÉES '!$F$30=supporting_sheet!$D$23,'DONNÉES '!$F$33=supporting_sheet!$B$3),(bulk_tonnages!O77),(IF(AND('DONNÉES '!$F$30=supporting_sheet!$D$24),(Residential_tonnages!P77+ICI_tonnages!P77+'C&amp;D_tonnages'!P77),IF(AND('DONNÉES '!$F$30=supporting_sheet!$D$23,'DONNÉES '!$F$33=supporting_sheet!$B$2),0))))))</f>
        <v>0</v>
      </c>
      <c r="O77" s="20">
        <f>IF($A77&gt;end_year_1,0,(IF(AND('DONNÉES '!$F$30=supporting_sheet!$D$23,'DONNÉES '!$F$33=supporting_sheet!$B$3),(bulk_tonnages!P77),(IF(AND('DONNÉES '!$F$30=supporting_sheet!$D$24),(Residential_tonnages!Q77+ICI_tonnages!Q77+'C&amp;D_tonnages'!Q77),IF(AND('DONNÉES '!$F$30=supporting_sheet!$D$23,'DONNÉES '!$F$33=supporting_sheet!$B$2),0))))))</f>
        <v>0</v>
      </c>
      <c r="P77" s="20">
        <f>IF($A77&gt;end_year_1,0,(IF(AND('DONNÉES '!$F$30=supporting_sheet!$D$23,'DONNÉES '!$F$33=supporting_sheet!$B$3),(bulk_tonnages!Q77),(IF(AND('DONNÉES '!$F$30=supporting_sheet!$D$24),(Residential_tonnages!R77+ICI_tonnages!R77+'C&amp;D_tonnages'!R77),IF(AND('DONNÉES '!$F$30=supporting_sheet!$D$23,'DONNÉES '!$F$33=supporting_sheet!$B$2),bulk_user_tonnages!N77))))))</f>
        <v>0</v>
      </c>
      <c r="Q77" s="20">
        <f>IF(A77&gt;end_year_1, 0, Sludge_tonnages!E77)</f>
        <v>0</v>
      </c>
      <c r="R77" s="37">
        <f t="shared" si="4"/>
        <v>0</v>
      </c>
      <c r="T77" s="36"/>
      <c r="U77" s="36"/>
      <c r="V77" s="36"/>
    </row>
    <row r="78" spans="1:22" x14ac:dyDescent="0.25">
      <c r="A78" s="1">
        <f t="shared" si="6"/>
        <v>76</v>
      </c>
      <c r="B78" s="1" t="str">
        <f t="shared" si="5"/>
        <v>AB</v>
      </c>
      <c r="C78" s="20">
        <f>IF($A78&gt;end_year_1,0,(IF(AND('DONNÉES '!$F$30=supporting_sheet!$D$23,'DONNÉES '!$F$33=supporting_sheet!$B$3),(bulk_tonnages!D78),(IF(AND('DONNÉES '!$F$30=supporting_sheet!$D$24),(Residential_tonnages!E78+ICI_tonnages!E78+'C&amp;D_tonnages'!E78),IF(AND('DONNÉES '!$F$30=supporting_sheet!$D$23,'DONNÉES '!$F$33=supporting_sheet!$B$2),bulk_user_tonnages!D78))))))</f>
        <v>0</v>
      </c>
      <c r="D78" s="20">
        <f>IF($A78&gt;end_year_1,0,(IF(AND('DONNÉES '!$F$30=supporting_sheet!$D$23,'DONNÉES '!$F$33=supporting_sheet!$B$3),(bulk_tonnages!E78),(IF(AND('DONNÉES '!$F$30=supporting_sheet!$D$24),(Residential_tonnages!F78+ICI_tonnages!F78+'C&amp;D_tonnages'!F78),IF(AND('DONNÉES '!$F$30=supporting_sheet!$D$23,'DONNÉES '!$F$33=supporting_sheet!$B$2),bulk_user_tonnages!E78))))))</f>
        <v>0</v>
      </c>
      <c r="E78" s="20">
        <f>IF($A78&gt;end_year_1,0,(IF(AND('DONNÉES '!$F$30=supporting_sheet!$D$23,'DONNÉES '!$F$33=supporting_sheet!$B$3),(bulk_tonnages!F78),(IF(AND('DONNÉES '!$F$30=supporting_sheet!$D$24),(Residential_tonnages!G78+ICI_tonnages!G78+'C&amp;D_tonnages'!G78),IF(AND('DONNÉES '!$F$30=supporting_sheet!$D$23,'DONNÉES '!$F$33=supporting_sheet!$B$2),bulk_user_tonnages!F78))))))</f>
        <v>0</v>
      </c>
      <c r="F78" s="20">
        <f>IF($A78&gt;end_year_1,0,(IF(AND('DONNÉES '!$F$30=supporting_sheet!$D$23,'DONNÉES '!$F$33=supporting_sheet!$B$3),(bulk_tonnages!G78),(IF(AND('DONNÉES '!$F$30=supporting_sheet!$D$24),(Residential_tonnages!H78+ICI_tonnages!H78+'C&amp;D_tonnages'!H78),IF(AND('DONNÉES '!$F$30=supporting_sheet!$D$23,'DONNÉES '!$F$33=supporting_sheet!$B$2),bulk_user_tonnages!G78))))))</f>
        <v>0</v>
      </c>
      <c r="G78" s="20">
        <f>IF($A78&gt;end_year_1,0,(IF(AND('DONNÉES '!$F$30=supporting_sheet!$D$23,'DONNÉES '!$F$33=supporting_sheet!$B$3),(bulk_tonnages!H78),(IF(AND('DONNÉES '!$F$30=supporting_sheet!$D$24),(Residential_tonnages!I78+ICI_tonnages!I78+'C&amp;D_tonnages'!I78),IF(AND('DONNÉES '!$F$30=supporting_sheet!$D$23,'DONNÉES '!$F$33=supporting_sheet!$B$2),bulk_user_tonnages!H78))))))</f>
        <v>0</v>
      </c>
      <c r="H78" s="20">
        <f>IF($A78&gt;end_year_1,0,(IF(AND('DONNÉES '!$F$30=supporting_sheet!$D$23,'DONNÉES '!$F$33=supporting_sheet!$B$3),(bulk_tonnages!I78),(IF(AND('DONNÉES '!$F$30=supporting_sheet!$D$24),(Residential_tonnages!J78+ICI_tonnages!J78+'C&amp;D_tonnages'!J78),IF(AND('DONNÉES '!$F$30=supporting_sheet!$D$23,'DONNÉES '!$F$33=supporting_sheet!$B$2),bulk_user_tonnages!I78))))))</f>
        <v>0</v>
      </c>
      <c r="I78" s="20">
        <f>IF($A78&gt;end_year_1,0,(IF(AND('DONNÉES '!$F$30=supporting_sheet!$D$23,'DONNÉES '!$F$33=supporting_sheet!$B$3),(bulk_tonnages!J78),(IF(AND('DONNÉES '!$F$30=supporting_sheet!$D$24),(Residential_tonnages!K78+ICI_tonnages!K78+'C&amp;D_tonnages'!K78),IF(AND('DONNÉES '!$F$30=supporting_sheet!$D$23,'DONNÉES '!$F$33=supporting_sheet!$B$2),bulk_user_tonnages!J78))))))</f>
        <v>0</v>
      </c>
      <c r="J78" s="20">
        <f>IF($A78&gt;end_year_1,0,(IF(AND('DONNÉES '!$F$30=supporting_sheet!$D$23,'DONNÉES '!$F$33=supporting_sheet!$B$3),(bulk_tonnages!K78),(IF(AND('DONNÉES '!$F$30=supporting_sheet!$D$24),(Residential_tonnages!L78+ICI_tonnages!L78+'C&amp;D_tonnages'!L78),IF(AND('DONNÉES '!$F$30=supporting_sheet!$D$23,'DONNÉES '!$F$33=supporting_sheet!$B$2),bulk_user_tonnages!K78))))))</f>
        <v>0</v>
      </c>
      <c r="K78" s="20">
        <f>IF($A78&gt;end_year_1,0,(IF(AND('DONNÉES '!$F$30=supporting_sheet!$D$23,'DONNÉES '!$F$33=supporting_sheet!$B$3),(bulk_tonnages!L78),(IF(AND('DONNÉES '!$F$30=supporting_sheet!$D$24),(Residential_tonnages!M78+ICI_tonnages!M78+'C&amp;D_tonnages'!M78),IF(AND('DONNÉES '!$F$30=supporting_sheet!$D$23,'DONNÉES '!$F$33=supporting_sheet!$B$2),bulk_user_tonnages!L78))))))</f>
        <v>0</v>
      </c>
      <c r="L78" s="20">
        <f>IF($A78&gt;end_year_1,0,(IF(AND('DONNÉES '!$F$30=supporting_sheet!$D$23,'DONNÉES '!$F$33=supporting_sheet!$B$3),(bulk_tonnages!M78+'Soil and Dirt_tonnages'!E78),(IF(AND('DONNÉES '!$F$30=supporting_sheet!$D$24),(Residential_tonnages!N78+ICI_tonnages!N78+'C&amp;D_tonnages'!N78+'Soil and Dirt_tonnages'!E78),IF(AND('DONNÉES '!$F$30=supporting_sheet!$D$23,'DONNÉES '!$F$33=supporting_sheet!$B$2),'Soil and Dirt_tonnages'!E78))))))</f>
        <v>0</v>
      </c>
      <c r="M78" s="20">
        <f>IF($A78&gt;end_year_1,0,(IF(AND('DONNÉES '!$F$30=supporting_sheet!$D$23,'DONNÉES '!$F$33=supporting_sheet!$B$3),(bulk_tonnages!N78),(IF(AND('DONNÉES '!$F$30=supporting_sheet!$D$24),(Residential_tonnages!O78+ICI_tonnages!O78+'C&amp;D_tonnages'!O78),IF(AND('DONNÉES '!$F$30=supporting_sheet!$D$23,'DONNÉES '!$F$33=supporting_sheet!$B$2),bulk_user_tonnages!M78))))))</f>
        <v>0</v>
      </c>
      <c r="N78" s="20">
        <f>IF($A78&gt;end_year_1,0,(IF(AND('DONNÉES '!$F$30=supporting_sheet!$D$23,'DONNÉES '!$F$33=supporting_sheet!$B$3),(bulk_tonnages!O78),(IF(AND('DONNÉES '!$F$30=supporting_sheet!$D$24),(Residential_tonnages!P78+ICI_tonnages!P78+'C&amp;D_tonnages'!P78),IF(AND('DONNÉES '!$F$30=supporting_sheet!$D$23,'DONNÉES '!$F$33=supporting_sheet!$B$2),0))))))</f>
        <v>0</v>
      </c>
      <c r="O78" s="20">
        <f>IF($A78&gt;end_year_1,0,(IF(AND('DONNÉES '!$F$30=supporting_sheet!$D$23,'DONNÉES '!$F$33=supporting_sheet!$B$3),(bulk_tonnages!P78),(IF(AND('DONNÉES '!$F$30=supporting_sheet!$D$24),(Residential_tonnages!Q78+ICI_tonnages!Q78+'C&amp;D_tonnages'!Q78),IF(AND('DONNÉES '!$F$30=supporting_sheet!$D$23,'DONNÉES '!$F$33=supporting_sheet!$B$2),0))))))</f>
        <v>0</v>
      </c>
      <c r="P78" s="20">
        <f>IF($A78&gt;end_year_1,0,(IF(AND('DONNÉES '!$F$30=supporting_sheet!$D$23,'DONNÉES '!$F$33=supporting_sheet!$B$3),(bulk_tonnages!Q78),(IF(AND('DONNÉES '!$F$30=supporting_sheet!$D$24),(Residential_tonnages!R78+ICI_tonnages!R78+'C&amp;D_tonnages'!R78),IF(AND('DONNÉES '!$F$30=supporting_sheet!$D$23,'DONNÉES '!$F$33=supporting_sheet!$B$2),bulk_user_tonnages!N78))))))</f>
        <v>0</v>
      </c>
      <c r="Q78" s="20">
        <f>IF(A78&gt;end_year_1, 0, Sludge_tonnages!E78)</f>
        <v>0</v>
      </c>
      <c r="R78" s="37">
        <f t="shared" si="4"/>
        <v>0</v>
      </c>
      <c r="T78" s="36"/>
      <c r="U78" s="36"/>
      <c r="V78" s="36"/>
    </row>
    <row r="79" spans="1:22" x14ac:dyDescent="0.25">
      <c r="A79" s="1">
        <f t="shared" si="6"/>
        <v>77</v>
      </c>
      <c r="B79" s="1" t="str">
        <f t="shared" si="5"/>
        <v>AB</v>
      </c>
      <c r="C79" s="20">
        <f>IF($A79&gt;end_year_1,0,(IF(AND('DONNÉES '!$F$30=supporting_sheet!$D$23,'DONNÉES '!$F$33=supporting_sheet!$B$3),(bulk_tonnages!D79),(IF(AND('DONNÉES '!$F$30=supporting_sheet!$D$24),(Residential_tonnages!E79+ICI_tonnages!E79+'C&amp;D_tonnages'!E79),IF(AND('DONNÉES '!$F$30=supporting_sheet!$D$23,'DONNÉES '!$F$33=supporting_sheet!$B$2),bulk_user_tonnages!D79))))))</f>
        <v>0</v>
      </c>
      <c r="D79" s="20">
        <f>IF($A79&gt;end_year_1,0,(IF(AND('DONNÉES '!$F$30=supporting_sheet!$D$23,'DONNÉES '!$F$33=supporting_sheet!$B$3),(bulk_tonnages!E79),(IF(AND('DONNÉES '!$F$30=supporting_sheet!$D$24),(Residential_tonnages!F79+ICI_tonnages!F79+'C&amp;D_tonnages'!F79),IF(AND('DONNÉES '!$F$30=supporting_sheet!$D$23,'DONNÉES '!$F$33=supporting_sheet!$B$2),bulk_user_tonnages!E79))))))</f>
        <v>0</v>
      </c>
      <c r="E79" s="20">
        <f>IF($A79&gt;end_year_1,0,(IF(AND('DONNÉES '!$F$30=supporting_sheet!$D$23,'DONNÉES '!$F$33=supporting_sheet!$B$3),(bulk_tonnages!F79),(IF(AND('DONNÉES '!$F$30=supporting_sheet!$D$24),(Residential_tonnages!G79+ICI_tonnages!G79+'C&amp;D_tonnages'!G79),IF(AND('DONNÉES '!$F$30=supporting_sheet!$D$23,'DONNÉES '!$F$33=supporting_sheet!$B$2),bulk_user_tonnages!F79))))))</f>
        <v>0</v>
      </c>
      <c r="F79" s="20">
        <f>IF($A79&gt;end_year_1,0,(IF(AND('DONNÉES '!$F$30=supporting_sheet!$D$23,'DONNÉES '!$F$33=supporting_sheet!$B$3),(bulk_tonnages!G79),(IF(AND('DONNÉES '!$F$30=supporting_sheet!$D$24),(Residential_tonnages!H79+ICI_tonnages!H79+'C&amp;D_tonnages'!H79),IF(AND('DONNÉES '!$F$30=supporting_sheet!$D$23,'DONNÉES '!$F$33=supporting_sheet!$B$2),bulk_user_tonnages!G79))))))</f>
        <v>0</v>
      </c>
      <c r="G79" s="20">
        <f>IF($A79&gt;end_year_1,0,(IF(AND('DONNÉES '!$F$30=supporting_sheet!$D$23,'DONNÉES '!$F$33=supporting_sheet!$B$3),(bulk_tonnages!H79),(IF(AND('DONNÉES '!$F$30=supporting_sheet!$D$24),(Residential_tonnages!I79+ICI_tonnages!I79+'C&amp;D_tonnages'!I79),IF(AND('DONNÉES '!$F$30=supporting_sheet!$D$23,'DONNÉES '!$F$33=supporting_sheet!$B$2),bulk_user_tonnages!H79))))))</f>
        <v>0</v>
      </c>
      <c r="H79" s="20">
        <f>IF($A79&gt;end_year_1,0,(IF(AND('DONNÉES '!$F$30=supporting_sheet!$D$23,'DONNÉES '!$F$33=supporting_sheet!$B$3),(bulk_tonnages!I79),(IF(AND('DONNÉES '!$F$30=supporting_sheet!$D$24),(Residential_tonnages!J79+ICI_tonnages!J79+'C&amp;D_tonnages'!J79),IF(AND('DONNÉES '!$F$30=supporting_sheet!$D$23,'DONNÉES '!$F$33=supporting_sheet!$B$2),bulk_user_tonnages!I79))))))</f>
        <v>0</v>
      </c>
      <c r="I79" s="20">
        <f>IF($A79&gt;end_year_1,0,(IF(AND('DONNÉES '!$F$30=supporting_sheet!$D$23,'DONNÉES '!$F$33=supporting_sheet!$B$3),(bulk_tonnages!J79),(IF(AND('DONNÉES '!$F$30=supporting_sheet!$D$24),(Residential_tonnages!K79+ICI_tonnages!K79+'C&amp;D_tonnages'!K79),IF(AND('DONNÉES '!$F$30=supporting_sheet!$D$23,'DONNÉES '!$F$33=supporting_sheet!$B$2),bulk_user_tonnages!J79))))))</f>
        <v>0</v>
      </c>
      <c r="J79" s="20">
        <f>IF($A79&gt;end_year_1,0,(IF(AND('DONNÉES '!$F$30=supporting_sheet!$D$23,'DONNÉES '!$F$33=supporting_sheet!$B$3),(bulk_tonnages!K79),(IF(AND('DONNÉES '!$F$30=supporting_sheet!$D$24),(Residential_tonnages!L79+ICI_tonnages!L79+'C&amp;D_tonnages'!L79),IF(AND('DONNÉES '!$F$30=supporting_sheet!$D$23,'DONNÉES '!$F$33=supporting_sheet!$B$2),bulk_user_tonnages!K79))))))</f>
        <v>0</v>
      </c>
      <c r="K79" s="20">
        <f>IF($A79&gt;end_year_1,0,(IF(AND('DONNÉES '!$F$30=supporting_sheet!$D$23,'DONNÉES '!$F$33=supporting_sheet!$B$3),(bulk_tonnages!L79),(IF(AND('DONNÉES '!$F$30=supporting_sheet!$D$24),(Residential_tonnages!M79+ICI_tonnages!M79+'C&amp;D_tonnages'!M79),IF(AND('DONNÉES '!$F$30=supporting_sheet!$D$23,'DONNÉES '!$F$33=supporting_sheet!$B$2),bulk_user_tonnages!L79))))))</f>
        <v>0</v>
      </c>
      <c r="L79" s="20">
        <f>IF($A79&gt;end_year_1,0,(IF(AND('DONNÉES '!$F$30=supporting_sheet!$D$23,'DONNÉES '!$F$33=supporting_sheet!$B$3),(bulk_tonnages!M79+'Soil and Dirt_tonnages'!E79),(IF(AND('DONNÉES '!$F$30=supporting_sheet!$D$24),(Residential_tonnages!N79+ICI_tonnages!N79+'C&amp;D_tonnages'!N79+'Soil and Dirt_tonnages'!E79),IF(AND('DONNÉES '!$F$30=supporting_sheet!$D$23,'DONNÉES '!$F$33=supporting_sheet!$B$2),'Soil and Dirt_tonnages'!E79))))))</f>
        <v>0</v>
      </c>
      <c r="M79" s="20">
        <f>IF($A79&gt;end_year_1,0,(IF(AND('DONNÉES '!$F$30=supporting_sheet!$D$23,'DONNÉES '!$F$33=supporting_sheet!$B$3),(bulk_tonnages!N79),(IF(AND('DONNÉES '!$F$30=supporting_sheet!$D$24),(Residential_tonnages!O79+ICI_tonnages!O79+'C&amp;D_tonnages'!O79),IF(AND('DONNÉES '!$F$30=supporting_sheet!$D$23,'DONNÉES '!$F$33=supporting_sheet!$B$2),bulk_user_tonnages!M79))))))</f>
        <v>0</v>
      </c>
      <c r="N79" s="20">
        <f>IF($A79&gt;end_year_1,0,(IF(AND('DONNÉES '!$F$30=supporting_sheet!$D$23,'DONNÉES '!$F$33=supporting_sheet!$B$3),(bulk_tonnages!O79),(IF(AND('DONNÉES '!$F$30=supporting_sheet!$D$24),(Residential_tonnages!P79+ICI_tonnages!P79+'C&amp;D_tonnages'!P79),IF(AND('DONNÉES '!$F$30=supporting_sheet!$D$23,'DONNÉES '!$F$33=supporting_sheet!$B$2),0))))))</f>
        <v>0</v>
      </c>
      <c r="O79" s="20">
        <f>IF($A79&gt;end_year_1,0,(IF(AND('DONNÉES '!$F$30=supporting_sheet!$D$23,'DONNÉES '!$F$33=supporting_sheet!$B$3),(bulk_tonnages!P79),(IF(AND('DONNÉES '!$F$30=supporting_sheet!$D$24),(Residential_tonnages!Q79+ICI_tonnages!Q79+'C&amp;D_tonnages'!Q79),IF(AND('DONNÉES '!$F$30=supporting_sheet!$D$23,'DONNÉES '!$F$33=supporting_sheet!$B$2),0))))))</f>
        <v>0</v>
      </c>
      <c r="P79" s="20">
        <f>IF($A79&gt;end_year_1,0,(IF(AND('DONNÉES '!$F$30=supporting_sheet!$D$23,'DONNÉES '!$F$33=supporting_sheet!$B$3),(bulk_tonnages!Q79),(IF(AND('DONNÉES '!$F$30=supporting_sheet!$D$24),(Residential_tonnages!R79+ICI_tonnages!R79+'C&amp;D_tonnages'!R79),IF(AND('DONNÉES '!$F$30=supporting_sheet!$D$23,'DONNÉES '!$F$33=supporting_sheet!$B$2),bulk_user_tonnages!N79))))))</f>
        <v>0</v>
      </c>
      <c r="Q79" s="20">
        <f>IF(A79&gt;end_year_1, 0, Sludge_tonnages!E79)</f>
        <v>0</v>
      </c>
      <c r="R79" s="37">
        <f t="shared" si="4"/>
        <v>0</v>
      </c>
      <c r="T79" s="36"/>
      <c r="U79" s="36"/>
      <c r="V79" s="36"/>
    </row>
    <row r="80" spans="1:22" x14ac:dyDescent="0.25">
      <c r="A80" s="1">
        <f t="shared" si="6"/>
        <v>78</v>
      </c>
      <c r="B80" s="1" t="str">
        <f t="shared" si="5"/>
        <v>AB</v>
      </c>
      <c r="C80" s="20">
        <f>IF($A80&gt;end_year_1,0,(IF(AND('DONNÉES '!$F$30=supporting_sheet!$D$23,'DONNÉES '!$F$33=supporting_sheet!$B$3),(bulk_tonnages!D80),(IF(AND('DONNÉES '!$F$30=supporting_sheet!$D$24),(Residential_tonnages!E80+ICI_tonnages!E80+'C&amp;D_tonnages'!E80),IF(AND('DONNÉES '!$F$30=supporting_sheet!$D$23,'DONNÉES '!$F$33=supporting_sheet!$B$2),bulk_user_tonnages!D80))))))</f>
        <v>0</v>
      </c>
      <c r="D80" s="20">
        <f>IF($A80&gt;end_year_1,0,(IF(AND('DONNÉES '!$F$30=supporting_sheet!$D$23,'DONNÉES '!$F$33=supporting_sheet!$B$3),(bulk_tonnages!E80),(IF(AND('DONNÉES '!$F$30=supporting_sheet!$D$24),(Residential_tonnages!F80+ICI_tonnages!F80+'C&amp;D_tonnages'!F80),IF(AND('DONNÉES '!$F$30=supporting_sheet!$D$23,'DONNÉES '!$F$33=supporting_sheet!$B$2),bulk_user_tonnages!E80))))))</f>
        <v>0</v>
      </c>
      <c r="E80" s="20">
        <f>IF($A80&gt;end_year_1,0,(IF(AND('DONNÉES '!$F$30=supporting_sheet!$D$23,'DONNÉES '!$F$33=supporting_sheet!$B$3),(bulk_tonnages!F80),(IF(AND('DONNÉES '!$F$30=supporting_sheet!$D$24),(Residential_tonnages!G80+ICI_tonnages!G80+'C&amp;D_tonnages'!G80),IF(AND('DONNÉES '!$F$30=supporting_sheet!$D$23,'DONNÉES '!$F$33=supporting_sheet!$B$2),bulk_user_tonnages!F80))))))</f>
        <v>0</v>
      </c>
      <c r="F80" s="20">
        <f>IF($A80&gt;end_year_1,0,(IF(AND('DONNÉES '!$F$30=supporting_sheet!$D$23,'DONNÉES '!$F$33=supporting_sheet!$B$3),(bulk_tonnages!G80),(IF(AND('DONNÉES '!$F$30=supporting_sheet!$D$24),(Residential_tonnages!H80+ICI_tonnages!H80+'C&amp;D_tonnages'!H80),IF(AND('DONNÉES '!$F$30=supporting_sheet!$D$23,'DONNÉES '!$F$33=supporting_sheet!$B$2),bulk_user_tonnages!G80))))))</f>
        <v>0</v>
      </c>
      <c r="G80" s="20">
        <f>IF($A80&gt;end_year_1,0,(IF(AND('DONNÉES '!$F$30=supporting_sheet!$D$23,'DONNÉES '!$F$33=supporting_sheet!$B$3),(bulk_tonnages!H80),(IF(AND('DONNÉES '!$F$30=supporting_sheet!$D$24),(Residential_tonnages!I80+ICI_tonnages!I80+'C&amp;D_tonnages'!I80),IF(AND('DONNÉES '!$F$30=supporting_sheet!$D$23,'DONNÉES '!$F$33=supporting_sheet!$B$2),bulk_user_tonnages!H80))))))</f>
        <v>0</v>
      </c>
      <c r="H80" s="20">
        <f>IF($A80&gt;end_year_1,0,(IF(AND('DONNÉES '!$F$30=supporting_sheet!$D$23,'DONNÉES '!$F$33=supporting_sheet!$B$3),(bulk_tonnages!I80),(IF(AND('DONNÉES '!$F$30=supporting_sheet!$D$24),(Residential_tonnages!J80+ICI_tonnages!J80+'C&amp;D_tonnages'!J80),IF(AND('DONNÉES '!$F$30=supporting_sheet!$D$23,'DONNÉES '!$F$33=supporting_sheet!$B$2),bulk_user_tonnages!I80))))))</f>
        <v>0</v>
      </c>
      <c r="I80" s="20">
        <f>IF($A80&gt;end_year_1,0,(IF(AND('DONNÉES '!$F$30=supporting_sheet!$D$23,'DONNÉES '!$F$33=supporting_sheet!$B$3),(bulk_tonnages!J80),(IF(AND('DONNÉES '!$F$30=supporting_sheet!$D$24),(Residential_tonnages!K80+ICI_tonnages!K80+'C&amp;D_tonnages'!K80),IF(AND('DONNÉES '!$F$30=supporting_sheet!$D$23,'DONNÉES '!$F$33=supporting_sheet!$B$2),bulk_user_tonnages!J80))))))</f>
        <v>0</v>
      </c>
      <c r="J80" s="20">
        <f>IF($A80&gt;end_year_1,0,(IF(AND('DONNÉES '!$F$30=supporting_sheet!$D$23,'DONNÉES '!$F$33=supporting_sheet!$B$3),(bulk_tonnages!K80),(IF(AND('DONNÉES '!$F$30=supporting_sheet!$D$24),(Residential_tonnages!L80+ICI_tonnages!L80+'C&amp;D_tonnages'!L80),IF(AND('DONNÉES '!$F$30=supporting_sheet!$D$23,'DONNÉES '!$F$33=supporting_sheet!$B$2),bulk_user_tonnages!K80))))))</f>
        <v>0</v>
      </c>
      <c r="K80" s="20">
        <f>IF($A80&gt;end_year_1,0,(IF(AND('DONNÉES '!$F$30=supporting_sheet!$D$23,'DONNÉES '!$F$33=supporting_sheet!$B$3),(bulk_tonnages!L80),(IF(AND('DONNÉES '!$F$30=supporting_sheet!$D$24),(Residential_tonnages!M80+ICI_tonnages!M80+'C&amp;D_tonnages'!M80),IF(AND('DONNÉES '!$F$30=supporting_sheet!$D$23,'DONNÉES '!$F$33=supporting_sheet!$B$2),bulk_user_tonnages!L80))))))</f>
        <v>0</v>
      </c>
      <c r="L80" s="20">
        <f>IF($A80&gt;end_year_1,0,(IF(AND('DONNÉES '!$F$30=supporting_sheet!$D$23,'DONNÉES '!$F$33=supporting_sheet!$B$3),(bulk_tonnages!M80+'Soil and Dirt_tonnages'!E80),(IF(AND('DONNÉES '!$F$30=supporting_sheet!$D$24),(Residential_tonnages!N80+ICI_tonnages!N80+'C&amp;D_tonnages'!N80+'Soil and Dirt_tonnages'!E80),IF(AND('DONNÉES '!$F$30=supporting_sheet!$D$23,'DONNÉES '!$F$33=supporting_sheet!$B$2),'Soil and Dirt_tonnages'!E80))))))</f>
        <v>0</v>
      </c>
      <c r="M80" s="20">
        <f>IF($A80&gt;end_year_1,0,(IF(AND('DONNÉES '!$F$30=supporting_sheet!$D$23,'DONNÉES '!$F$33=supporting_sheet!$B$3),(bulk_tonnages!N80),(IF(AND('DONNÉES '!$F$30=supporting_sheet!$D$24),(Residential_tonnages!O80+ICI_tonnages!O80+'C&amp;D_tonnages'!O80),IF(AND('DONNÉES '!$F$30=supporting_sheet!$D$23,'DONNÉES '!$F$33=supporting_sheet!$B$2),bulk_user_tonnages!M80))))))</f>
        <v>0</v>
      </c>
      <c r="N80" s="20">
        <f>IF($A80&gt;end_year_1,0,(IF(AND('DONNÉES '!$F$30=supporting_sheet!$D$23,'DONNÉES '!$F$33=supporting_sheet!$B$3),(bulk_tonnages!O80),(IF(AND('DONNÉES '!$F$30=supporting_sheet!$D$24),(Residential_tonnages!P80+ICI_tonnages!P80+'C&amp;D_tonnages'!P80),IF(AND('DONNÉES '!$F$30=supporting_sheet!$D$23,'DONNÉES '!$F$33=supporting_sheet!$B$2),0))))))</f>
        <v>0</v>
      </c>
      <c r="O80" s="20">
        <f>IF($A80&gt;end_year_1,0,(IF(AND('DONNÉES '!$F$30=supporting_sheet!$D$23,'DONNÉES '!$F$33=supporting_sheet!$B$3),(bulk_tonnages!P80),(IF(AND('DONNÉES '!$F$30=supporting_sheet!$D$24),(Residential_tonnages!Q80+ICI_tonnages!Q80+'C&amp;D_tonnages'!Q80),IF(AND('DONNÉES '!$F$30=supporting_sheet!$D$23,'DONNÉES '!$F$33=supporting_sheet!$B$2),0))))))</f>
        <v>0</v>
      </c>
      <c r="P80" s="20">
        <f>IF($A80&gt;end_year_1,0,(IF(AND('DONNÉES '!$F$30=supporting_sheet!$D$23,'DONNÉES '!$F$33=supporting_sheet!$B$3),(bulk_tonnages!Q80),(IF(AND('DONNÉES '!$F$30=supporting_sheet!$D$24),(Residential_tonnages!R80+ICI_tonnages!R80+'C&amp;D_tonnages'!R80),IF(AND('DONNÉES '!$F$30=supporting_sheet!$D$23,'DONNÉES '!$F$33=supporting_sheet!$B$2),bulk_user_tonnages!N80))))))</f>
        <v>0</v>
      </c>
      <c r="Q80" s="20">
        <f>IF(A80&gt;end_year_1, 0, Sludge_tonnages!E80)</f>
        <v>0</v>
      </c>
      <c r="R80" s="37">
        <f t="shared" si="4"/>
        <v>0</v>
      </c>
      <c r="T80" s="36"/>
      <c r="U80" s="36"/>
      <c r="V80" s="36"/>
    </row>
    <row r="81" spans="1:22" x14ac:dyDescent="0.25">
      <c r="A81" s="1">
        <f t="shared" si="6"/>
        <v>79</v>
      </c>
      <c r="B81" s="1" t="str">
        <f t="shared" si="5"/>
        <v>AB</v>
      </c>
      <c r="C81" s="20">
        <f>IF($A81&gt;end_year_1,0,(IF(AND('DONNÉES '!$F$30=supporting_sheet!$D$23,'DONNÉES '!$F$33=supporting_sheet!$B$3),(bulk_tonnages!D81),(IF(AND('DONNÉES '!$F$30=supporting_sheet!$D$24),(Residential_tonnages!E81+ICI_tonnages!E81+'C&amp;D_tonnages'!E81),IF(AND('DONNÉES '!$F$30=supporting_sheet!$D$23,'DONNÉES '!$F$33=supporting_sheet!$B$2),bulk_user_tonnages!D81))))))</f>
        <v>0</v>
      </c>
      <c r="D81" s="20">
        <f>IF($A81&gt;end_year_1,0,(IF(AND('DONNÉES '!$F$30=supporting_sheet!$D$23,'DONNÉES '!$F$33=supporting_sheet!$B$3),(bulk_tonnages!E81),(IF(AND('DONNÉES '!$F$30=supporting_sheet!$D$24),(Residential_tonnages!F81+ICI_tonnages!F81+'C&amp;D_tonnages'!F81),IF(AND('DONNÉES '!$F$30=supporting_sheet!$D$23,'DONNÉES '!$F$33=supporting_sheet!$B$2),bulk_user_tonnages!E81))))))</f>
        <v>0</v>
      </c>
      <c r="E81" s="20">
        <f>IF($A81&gt;end_year_1,0,(IF(AND('DONNÉES '!$F$30=supporting_sheet!$D$23,'DONNÉES '!$F$33=supporting_sheet!$B$3),(bulk_tonnages!F81),(IF(AND('DONNÉES '!$F$30=supporting_sheet!$D$24),(Residential_tonnages!G81+ICI_tonnages!G81+'C&amp;D_tonnages'!G81),IF(AND('DONNÉES '!$F$30=supporting_sheet!$D$23,'DONNÉES '!$F$33=supporting_sheet!$B$2),bulk_user_tonnages!F81))))))</f>
        <v>0</v>
      </c>
      <c r="F81" s="20">
        <f>IF($A81&gt;end_year_1,0,(IF(AND('DONNÉES '!$F$30=supporting_sheet!$D$23,'DONNÉES '!$F$33=supporting_sheet!$B$3),(bulk_tonnages!G81),(IF(AND('DONNÉES '!$F$30=supporting_sheet!$D$24),(Residential_tonnages!H81+ICI_tonnages!H81+'C&amp;D_tonnages'!H81),IF(AND('DONNÉES '!$F$30=supporting_sheet!$D$23,'DONNÉES '!$F$33=supporting_sheet!$B$2),bulk_user_tonnages!G81))))))</f>
        <v>0</v>
      </c>
      <c r="G81" s="20">
        <f>IF($A81&gt;end_year_1,0,(IF(AND('DONNÉES '!$F$30=supporting_sheet!$D$23,'DONNÉES '!$F$33=supporting_sheet!$B$3),(bulk_tonnages!H81),(IF(AND('DONNÉES '!$F$30=supporting_sheet!$D$24),(Residential_tonnages!I81+ICI_tonnages!I81+'C&amp;D_tonnages'!I81),IF(AND('DONNÉES '!$F$30=supporting_sheet!$D$23,'DONNÉES '!$F$33=supporting_sheet!$B$2),bulk_user_tonnages!H81))))))</f>
        <v>0</v>
      </c>
      <c r="H81" s="20">
        <f>IF($A81&gt;end_year_1,0,(IF(AND('DONNÉES '!$F$30=supporting_sheet!$D$23,'DONNÉES '!$F$33=supporting_sheet!$B$3),(bulk_tonnages!I81),(IF(AND('DONNÉES '!$F$30=supporting_sheet!$D$24),(Residential_tonnages!J81+ICI_tonnages!J81+'C&amp;D_tonnages'!J81),IF(AND('DONNÉES '!$F$30=supporting_sheet!$D$23,'DONNÉES '!$F$33=supporting_sheet!$B$2),bulk_user_tonnages!I81))))))</f>
        <v>0</v>
      </c>
      <c r="I81" s="20">
        <f>IF($A81&gt;end_year_1,0,(IF(AND('DONNÉES '!$F$30=supporting_sheet!$D$23,'DONNÉES '!$F$33=supporting_sheet!$B$3),(bulk_tonnages!J81),(IF(AND('DONNÉES '!$F$30=supporting_sheet!$D$24),(Residential_tonnages!K81+ICI_tonnages!K81+'C&amp;D_tonnages'!K81),IF(AND('DONNÉES '!$F$30=supporting_sheet!$D$23,'DONNÉES '!$F$33=supporting_sheet!$B$2),bulk_user_tonnages!J81))))))</f>
        <v>0</v>
      </c>
      <c r="J81" s="20">
        <f>IF($A81&gt;end_year_1,0,(IF(AND('DONNÉES '!$F$30=supporting_sheet!$D$23,'DONNÉES '!$F$33=supporting_sheet!$B$3),(bulk_tonnages!K81),(IF(AND('DONNÉES '!$F$30=supporting_sheet!$D$24),(Residential_tonnages!L81+ICI_tonnages!L81+'C&amp;D_tonnages'!L81),IF(AND('DONNÉES '!$F$30=supporting_sheet!$D$23,'DONNÉES '!$F$33=supporting_sheet!$B$2),bulk_user_tonnages!K81))))))</f>
        <v>0</v>
      </c>
      <c r="K81" s="20">
        <f>IF($A81&gt;end_year_1,0,(IF(AND('DONNÉES '!$F$30=supporting_sheet!$D$23,'DONNÉES '!$F$33=supporting_sheet!$B$3),(bulk_tonnages!L81),(IF(AND('DONNÉES '!$F$30=supporting_sheet!$D$24),(Residential_tonnages!M81+ICI_tonnages!M81+'C&amp;D_tonnages'!M81),IF(AND('DONNÉES '!$F$30=supporting_sheet!$D$23,'DONNÉES '!$F$33=supporting_sheet!$B$2),bulk_user_tonnages!L81))))))</f>
        <v>0</v>
      </c>
      <c r="L81" s="20">
        <f>IF($A81&gt;end_year_1,0,(IF(AND('DONNÉES '!$F$30=supporting_sheet!$D$23,'DONNÉES '!$F$33=supporting_sheet!$B$3),(bulk_tonnages!M81+'Soil and Dirt_tonnages'!E81),(IF(AND('DONNÉES '!$F$30=supporting_sheet!$D$24),(Residential_tonnages!N81+ICI_tonnages!N81+'C&amp;D_tonnages'!N81+'Soil and Dirt_tonnages'!E81),IF(AND('DONNÉES '!$F$30=supporting_sheet!$D$23,'DONNÉES '!$F$33=supporting_sheet!$B$2),'Soil and Dirt_tonnages'!E81))))))</f>
        <v>0</v>
      </c>
      <c r="M81" s="20">
        <f>IF($A81&gt;end_year_1,0,(IF(AND('DONNÉES '!$F$30=supporting_sheet!$D$23,'DONNÉES '!$F$33=supporting_sheet!$B$3),(bulk_tonnages!N81),(IF(AND('DONNÉES '!$F$30=supporting_sheet!$D$24),(Residential_tonnages!O81+ICI_tonnages!O81+'C&amp;D_tonnages'!O81),IF(AND('DONNÉES '!$F$30=supporting_sheet!$D$23,'DONNÉES '!$F$33=supporting_sheet!$B$2),bulk_user_tonnages!M81))))))</f>
        <v>0</v>
      </c>
      <c r="N81" s="20">
        <f>IF($A81&gt;end_year_1,0,(IF(AND('DONNÉES '!$F$30=supporting_sheet!$D$23,'DONNÉES '!$F$33=supporting_sheet!$B$3),(bulk_tonnages!O81),(IF(AND('DONNÉES '!$F$30=supporting_sheet!$D$24),(Residential_tonnages!P81+ICI_tonnages!P81+'C&amp;D_tonnages'!P81),IF(AND('DONNÉES '!$F$30=supporting_sheet!$D$23,'DONNÉES '!$F$33=supporting_sheet!$B$2),0))))))</f>
        <v>0</v>
      </c>
      <c r="O81" s="20">
        <f>IF($A81&gt;end_year_1,0,(IF(AND('DONNÉES '!$F$30=supporting_sheet!$D$23,'DONNÉES '!$F$33=supporting_sheet!$B$3),(bulk_tonnages!P81),(IF(AND('DONNÉES '!$F$30=supporting_sheet!$D$24),(Residential_tonnages!Q81+ICI_tonnages!Q81+'C&amp;D_tonnages'!Q81),IF(AND('DONNÉES '!$F$30=supporting_sheet!$D$23,'DONNÉES '!$F$33=supporting_sheet!$B$2),0))))))</f>
        <v>0</v>
      </c>
      <c r="P81" s="20">
        <f>IF($A81&gt;end_year_1,0,(IF(AND('DONNÉES '!$F$30=supporting_sheet!$D$23,'DONNÉES '!$F$33=supporting_sheet!$B$3),(bulk_tonnages!Q81),(IF(AND('DONNÉES '!$F$30=supporting_sheet!$D$24),(Residential_tonnages!R81+ICI_tonnages!R81+'C&amp;D_tonnages'!R81),IF(AND('DONNÉES '!$F$30=supporting_sheet!$D$23,'DONNÉES '!$F$33=supporting_sheet!$B$2),bulk_user_tonnages!N81))))))</f>
        <v>0</v>
      </c>
      <c r="Q81" s="20">
        <f>IF(A81&gt;end_year_1, 0, Sludge_tonnages!E81)</f>
        <v>0</v>
      </c>
      <c r="R81" s="37">
        <f t="shared" si="4"/>
        <v>0</v>
      </c>
      <c r="T81" s="36"/>
      <c r="U81" s="36"/>
      <c r="V81" s="36"/>
    </row>
    <row r="82" spans="1:22" x14ac:dyDescent="0.25">
      <c r="A82" s="1">
        <f t="shared" si="6"/>
        <v>80</v>
      </c>
      <c r="B82" s="1" t="str">
        <f t="shared" si="5"/>
        <v>AB</v>
      </c>
      <c r="C82" s="20">
        <f>IF($A82&gt;end_year_1,0,(IF(AND('DONNÉES '!$F$30=supporting_sheet!$D$23,'DONNÉES '!$F$33=supporting_sheet!$B$3),(bulk_tonnages!D82),(IF(AND('DONNÉES '!$F$30=supporting_sheet!$D$24),(Residential_tonnages!E82+ICI_tonnages!E82+'C&amp;D_tonnages'!E82),IF(AND('DONNÉES '!$F$30=supporting_sheet!$D$23,'DONNÉES '!$F$33=supporting_sheet!$B$2),bulk_user_tonnages!D82))))))</f>
        <v>0</v>
      </c>
      <c r="D82" s="20">
        <f>IF($A82&gt;end_year_1,0,(IF(AND('DONNÉES '!$F$30=supporting_sheet!$D$23,'DONNÉES '!$F$33=supporting_sheet!$B$3),(bulk_tonnages!E82),(IF(AND('DONNÉES '!$F$30=supporting_sheet!$D$24),(Residential_tonnages!F82+ICI_tonnages!F82+'C&amp;D_tonnages'!F82),IF(AND('DONNÉES '!$F$30=supporting_sheet!$D$23,'DONNÉES '!$F$33=supporting_sheet!$B$2),bulk_user_tonnages!E82))))))</f>
        <v>0</v>
      </c>
      <c r="E82" s="20">
        <f>IF($A82&gt;end_year_1,0,(IF(AND('DONNÉES '!$F$30=supporting_sheet!$D$23,'DONNÉES '!$F$33=supporting_sheet!$B$3),(bulk_tonnages!F82),(IF(AND('DONNÉES '!$F$30=supporting_sheet!$D$24),(Residential_tonnages!G82+ICI_tonnages!G82+'C&amp;D_tonnages'!G82),IF(AND('DONNÉES '!$F$30=supporting_sheet!$D$23,'DONNÉES '!$F$33=supporting_sheet!$B$2),bulk_user_tonnages!F82))))))</f>
        <v>0</v>
      </c>
      <c r="F82" s="20">
        <f>IF($A82&gt;end_year_1,0,(IF(AND('DONNÉES '!$F$30=supporting_sheet!$D$23,'DONNÉES '!$F$33=supporting_sheet!$B$3),(bulk_tonnages!G82),(IF(AND('DONNÉES '!$F$30=supporting_sheet!$D$24),(Residential_tonnages!H82+ICI_tonnages!H82+'C&amp;D_tonnages'!H82),IF(AND('DONNÉES '!$F$30=supporting_sheet!$D$23,'DONNÉES '!$F$33=supporting_sheet!$B$2),bulk_user_tonnages!G82))))))</f>
        <v>0</v>
      </c>
      <c r="G82" s="20">
        <f>IF($A82&gt;end_year_1,0,(IF(AND('DONNÉES '!$F$30=supporting_sheet!$D$23,'DONNÉES '!$F$33=supporting_sheet!$B$3),(bulk_tonnages!H82),(IF(AND('DONNÉES '!$F$30=supporting_sheet!$D$24),(Residential_tonnages!I82+ICI_tonnages!I82+'C&amp;D_tonnages'!I82),IF(AND('DONNÉES '!$F$30=supporting_sheet!$D$23,'DONNÉES '!$F$33=supporting_sheet!$B$2),bulk_user_tonnages!H82))))))</f>
        <v>0</v>
      </c>
      <c r="H82" s="20">
        <f>IF($A82&gt;end_year_1,0,(IF(AND('DONNÉES '!$F$30=supporting_sheet!$D$23,'DONNÉES '!$F$33=supporting_sheet!$B$3),(bulk_tonnages!I82),(IF(AND('DONNÉES '!$F$30=supporting_sheet!$D$24),(Residential_tonnages!J82+ICI_tonnages!J82+'C&amp;D_tonnages'!J82),IF(AND('DONNÉES '!$F$30=supporting_sheet!$D$23,'DONNÉES '!$F$33=supporting_sheet!$B$2),bulk_user_tonnages!I82))))))</f>
        <v>0</v>
      </c>
      <c r="I82" s="20">
        <f>IF($A82&gt;end_year_1,0,(IF(AND('DONNÉES '!$F$30=supporting_sheet!$D$23,'DONNÉES '!$F$33=supporting_sheet!$B$3),(bulk_tonnages!J82),(IF(AND('DONNÉES '!$F$30=supporting_sheet!$D$24),(Residential_tonnages!K82+ICI_tonnages!K82+'C&amp;D_tonnages'!K82),IF(AND('DONNÉES '!$F$30=supporting_sheet!$D$23,'DONNÉES '!$F$33=supporting_sheet!$B$2),bulk_user_tonnages!J82))))))</f>
        <v>0</v>
      </c>
      <c r="J82" s="20">
        <f>IF($A82&gt;end_year_1,0,(IF(AND('DONNÉES '!$F$30=supporting_sheet!$D$23,'DONNÉES '!$F$33=supporting_sheet!$B$3),(bulk_tonnages!K82),(IF(AND('DONNÉES '!$F$30=supporting_sheet!$D$24),(Residential_tonnages!L82+ICI_tonnages!L82+'C&amp;D_tonnages'!L82),IF(AND('DONNÉES '!$F$30=supporting_sheet!$D$23,'DONNÉES '!$F$33=supporting_sheet!$B$2),bulk_user_tonnages!K82))))))</f>
        <v>0</v>
      </c>
      <c r="K82" s="20">
        <f>IF($A82&gt;end_year_1,0,(IF(AND('DONNÉES '!$F$30=supporting_sheet!$D$23,'DONNÉES '!$F$33=supporting_sheet!$B$3),(bulk_tonnages!L82),(IF(AND('DONNÉES '!$F$30=supporting_sheet!$D$24),(Residential_tonnages!M82+ICI_tonnages!M82+'C&amp;D_tonnages'!M82),IF(AND('DONNÉES '!$F$30=supporting_sheet!$D$23,'DONNÉES '!$F$33=supporting_sheet!$B$2),bulk_user_tonnages!L82))))))</f>
        <v>0</v>
      </c>
      <c r="L82" s="20">
        <f>IF($A82&gt;end_year_1,0,(IF(AND('DONNÉES '!$F$30=supporting_sheet!$D$23,'DONNÉES '!$F$33=supporting_sheet!$B$3),(bulk_tonnages!M82+'Soil and Dirt_tonnages'!E82),(IF(AND('DONNÉES '!$F$30=supporting_sheet!$D$24),(Residential_tonnages!N82+ICI_tonnages!N82+'C&amp;D_tonnages'!N82+'Soil and Dirt_tonnages'!E82),IF(AND('DONNÉES '!$F$30=supporting_sheet!$D$23,'DONNÉES '!$F$33=supporting_sheet!$B$2),'Soil and Dirt_tonnages'!E82))))))</f>
        <v>0</v>
      </c>
      <c r="M82" s="20">
        <f>IF($A82&gt;end_year_1,0,(IF(AND('DONNÉES '!$F$30=supporting_sheet!$D$23,'DONNÉES '!$F$33=supporting_sheet!$B$3),(bulk_tonnages!N82),(IF(AND('DONNÉES '!$F$30=supporting_sheet!$D$24),(Residential_tonnages!O82+ICI_tonnages!O82+'C&amp;D_tonnages'!O82),IF(AND('DONNÉES '!$F$30=supporting_sheet!$D$23,'DONNÉES '!$F$33=supporting_sheet!$B$2),bulk_user_tonnages!M82))))))</f>
        <v>0</v>
      </c>
      <c r="N82" s="20">
        <f>IF($A82&gt;end_year_1,0,(IF(AND('DONNÉES '!$F$30=supporting_sheet!$D$23,'DONNÉES '!$F$33=supporting_sheet!$B$3),(bulk_tonnages!O82),(IF(AND('DONNÉES '!$F$30=supporting_sheet!$D$24),(Residential_tonnages!P82+ICI_tonnages!P82+'C&amp;D_tonnages'!P82),IF(AND('DONNÉES '!$F$30=supporting_sheet!$D$23,'DONNÉES '!$F$33=supporting_sheet!$B$2),0))))))</f>
        <v>0</v>
      </c>
      <c r="O82" s="20">
        <f>IF($A82&gt;end_year_1,0,(IF(AND('DONNÉES '!$F$30=supporting_sheet!$D$23,'DONNÉES '!$F$33=supporting_sheet!$B$3),(bulk_tonnages!P82),(IF(AND('DONNÉES '!$F$30=supporting_sheet!$D$24),(Residential_tonnages!Q82+ICI_tonnages!Q82+'C&amp;D_tonnages'!Q82),IF(AND('DONNÉES '!$F$30=supporting_sheet!$D$23,'DONNÉES '!$F$33=supporting_sheet!$B$2),0))))))</f>
        <v>0</v>
      </c>
      <c r="P82" s="20">
        <f>IF($A82&gt;end_year_1,0,(IF(AND('DONNÉES '!$F$30=supporting_sheet!$D$23,'DONNÉES '!$F$33=supporting_sheet!$B$3),(bulk_tonnages!Q82),(IF(AND('DONNÉES '!$F$30=supporting_sheet!$D$24),(Residential_tonnages!R82+ICI_tonnages!R82+'C&amp;D_tonnages'!R82),IF(AND('DONNÉES '!$F$30=supporting_sheet!$D$23,'DONNÉES '!$F$33=supporting_sheet!$B$2),bulk_user_tonnages!N82))))))</f>
        <v>0</v>
      </c>
      <c r="Q82" s="20">
        <f>IF(A82&gt;end_year_1, 0, Sludge_tonnages!E82)</f>
        <v>0</v>
      </c>
      <c r="R82" s="37">
        <f t="shared" si="4"/>
        <v>0</v>
      </c>
      <c r="T82" s="36"/>
      <c r="U82" s="36"/>
      <c r="V82" s="36"/>
    </row>
    <row r="83" spans="1:22" x14ac:dyDescent="0.25">
      <c r="A83" s="1">
        <f t="shared" si="6"/>
        <v>81</v>
      </c>
      <c r="B83" s="1" t="str">
        <f t="shared" si="5"/>
        <v>AB</v>
      </c>
      <c r="C83" s="20">
        <f>IF($A83&gt;end_year_1,0,(IF(AND('DONNÉES '!$F$30=supporting_sheet!$D$23,'DONNÉES '!$F$33=supporting_sheet!$B$3),(bulk_tonnages!D83),(IF(AND('DONNÉES '!$F$30=supporting_sheet!$D$24),(Residential_tonnages!E83+ICI_tonnages!E83+'C&amp;D_tonnages'!E83),IF(AND('DONNÉES '!$F$30=supporting_sheet!$D$23,'DONNÉES '!$F$33=supporting_sheet!$B$2),bulk_user_tonnages!D83))))))</f>
        <v>0</v>
      </c>
      <c r="D83" s="20">
        <f>IF($A83&gt;end_year_1,0,(IF(AND('DONNÉES '!$F$30=supporting_sheet!$D$23,'DONNÉES '!$F$33=supporting_sheet!$B$3),(bulk_tonnages!E83),(IF(AND('DONNÉES '!$F$30=supporting_sheet!$D$24),(Residential_tonnages!F83+ICI_tonnages!F83+'C&amp;D_tonnages'!F83),IF(AND('DONNÉES '!$F$30=supporting_sheet!$D$23,'DONNÉES '!$F$33=supporting_sheet!$B$2),bulk_user_tonnages!E83))))))</f>
        <v>0</v>
      </c>
      <c r="E83" s="20">
        <f>IF($A83&gt;end_year_1,0,(IF(AND('DONNÉES '!$F$30=supporting_sheet!$D$23,'DONNÉES '!$F$33=supporting_sheet!$B$3),(bulk_tonnages!F83),(IF(AND('DONNÉES '!$F$30=supporting_sheet!$D$24),(Residential_tonnages!G83+ICI_tonnages!G83+'C&amp;D_tonnages'!G83),IF(AND('DONNÉES '!$F$30=supporting_sheet!$D$23,'DONNÉES '!$F$33=supporting_sheet!$B$2),bulk_user_tonnages!F83))))))</f>
        <v>0</v>
      </c>
      <c r="F83" s="20">
        <f>IF($A83&gt;end_year_1,0,(IF(AND('DONNÉES '!$F$30=supporting_sheet!$D$23,'DONNÉES '!$F$33=supporting_sheet!$B$3),(bulk_tonnages!G83),(IF(AND('DONNÉES '!$F$30=supporting_sheet!$D$24),(Residential_tonnages!H83+ICI_tonnages!H83+'C&amp;D_tonnages'!H83),IF(AND('DONNÉES '!$F$30=supporting_sheet!$D$23,'DONNÉES '!$F$33=supporting_sheet!$B$2),bulk_user_tonnages!G83))))))</f>
        <v>0</v>
      </c>
      <c r="G83" s="20">
        <f>IF($A83&gt;end_year_1,0,(IF(AND('DONNÉES '!$F$30=supporting_sheet!$D$23,'DONNÉES '!$F$33=supporting_sheet!$B$3),(bulk_tonnages!H83),(IF(AND('DONNÉES '!$F$30=supporting_sheet!$D$24),(Residential_tonnages!I83+ICI_tonnages!I83+'C&amp;D_tonnages'!I83),IF(AND('DONNÉES '!$F$30=supporting_sheet!$D$23,'DONNÉES '!$F$33=supporting_sheet!$B$2),bulk_user_tonnages!H83))))))</f>
        <v>0</v>
      </c>
      <c r="H83" s="20">
        <f>IF($A83&gt;end_year_1,0,(IF(AND('DONNÉES '!$F$30=supporting_sheet!$D$23,'DONNÉES '!$F$33=supporting_sheet!$B$3),(bulk_tonnages!I83),(IF(AND('DONNÉES '!$F$30=supporting_sheet!$D$24),(Residential_tonnages!J83+ICI_tonnages!J83+'C&amp;D_tonnages'!J83),IF(AND('DONNÉES '!$F$30=supporting_sheet!$D$23,'DONNÉES '!$F$33=supporting_sheet!$B$2),bulk_user_tonnages!I83))))))</f>
        <v>0</v>
      </c>
      <c r="I83" s="20">
        <f>IF($A83&gt;end_year_1,0,(IF(AND('DONNÉES '!$F$30=supporting_sheet!$D$23,'DONNÉES '!$F$33=supporting_sheet!$B$3),(bulk_tonnages!J83),(IF(AND('DONNÉES '!$F$30=supporting_sheet!$D$24),(Residential_tonnages!K83+ICI_tonnages!K83+'C&amp;D_tonnages'!K83),IF(AND('DONNÉES '!$F$30=supporting_sheet!$D$23,'DONNÉES '!$F$33=supporting_sheet!$B$2),bulk_user_tonnages!J83))))))</f>
        <v>0</v>
      </c>
      <c r="J83" s="20">
        <f>IF($A83&gt;end_year_1,0,(IF(AND('DONNÉES '!$F$30=supporting_sheet!$D$23,'DONNÉES '!$F$33=supporting_sheet!$B$3),(bulk_tonnages!K83),(IF(AND('DONNÉES '!$F$30=supporting_sheet!$D$24),(Residential_tonnages!L83+ICI_tonnages!L83+'C&amp;D_tonnages'!L83),IF(AND('DONNÉES '!$F$30=supporting_sheet!$D$23,'DONNÉES '!$F$33=supporting_sheet!$B$2),bulk_user_tonnages!K83))))))</f>
        <v>0</v>
      </c>
      <c r="K83" s="20">
        <f>IF($A83&gt;end_year_1,0,(IF(AND('DONNÉES '!$F$30=supporting_sheet!$D$23,'DONNÉES '!$F$33=supporting_sheet!$B$3),(bulk_tonnages!L83),(IF(AND('DONNÉES '!$F$30=supporting_sheet!$D$24),(Residential_tonnages!M83+ICI_tonnages!M83+'C&amp;D_tonnages'!M83),IF(AND('DONNÉES '!$F$30=supporting_sheet!$D$23,'DONNÉES '!$F$33=supporting_sheet!$B$2),bulk_user_tonnages!L83))))))</f>
        <v>0</v>
      </c>
      <c r="L83" s="20">
        <f>IF($A83&gt;end_year_1,0,(IF(AND('DONNÉES '!$F$30=supporting_sheet!$D$23,'DONNÉES '!$F$33=supporting_sheet!$B$3),(bulk_tonnages!M83+'Soil and Dirt_tonnages'!E83),(IF(AND('DONNÉES '!$F$30=supporting_sheet!$D$24),(Residential_tonnages!N83+ICI_tonnages!N83+'C&amp;D_tonnages'!N83+'Soil and Dirt_tonnages'!E83),IF(AND('DONNÉES '!$F$30=supporting_sheet!$D$23,'DONNÉES '!$F$33=supporting_sheet!$B$2),'Soil and Dirt_tonnages'!E83))))))</f>
        <v>0</v>
      </c>
      <c r="M83" s="20">
        <f>IF($A83&gt;end_year_1,0,(IF(AND('DONNÉES '!$F$30=supporting_sheet!$D$23,'DONNÉES '!$F$33=supporting_sheet!$B$3),(bulk_tonnages!N83),(IF(AND('DONNÉES '!$F$30=supporting_sheet!$D$24),(Residential_tonnages!O83+ICI_tonnages!O83+'C&amp;D_tonnages'!O83),IF(AND('DONNÉES '!$F$30=supporting_sheet!$D$23,'DONNÉES '!$F$33=supporting_sheet!$B$2),bulk_user_tonnages!M83))))))</f>
        <v>0</v>
      </c>
      <c r="N83" s="20">
        <f>IF($A83&gt;end_year_1,0,(IF(AND('DONNÉES '!$F$30=supporting_sheet!$D$23,'DONNÉES '!$F$33=supporting_sheet!$B$3),(bulk_tonnages!O83),(IF(AND('DONNÉES '!$F$30=supporting_sheet!$D$24),(Residential_tonnages!P83+ICI_tonnages!P83+'C&amp;D_tonnages'!P83),IF(AND('DONNÉES '!$F$30=supporting_sheet!$D$23,'DONNÉES '!$F$33=supporting_sheet!$B$2),0))))))</f>
        <v>0</v>
      </c>
      <c r="O83" s="20">
        <f>IF($A83&gt;end_year_1,0,(IF(AND('DONNÉES '!$F$30=supporting_sheet!$D$23,'DONNÉES '!$F$33=supporting_sheet!$B$3),(bulk_tonnages!P83),(IF(AND('DONNÉES '!$F$30=supporting_sheet!$D$24),(Residential_tonnages!Q83+ICI_tonnages!Q83+'C&amp;D_tonnages'!Q83),IF(AND('DONNÉES '!$F$30=supporting_sheet!$D$23,'DONNÉES '!$F$33=supporting_sheet!$B$2),0))))))</f>
        <v>0</v>
      </c>
      <c r="P83" s="20">
        <f>IF($A83&gt;end_year_1,0,(IF(AND('DONNÉES '!$F$30=supporting_sheet!$D$23,'DONNÉES '!$F$33=supporting_sheet!$B$3),(bulk_tonnages!Q83),(IF(AND('DONNÉES '!$F$30=supporting_sheet!$D$24),(Residential_tonnages!R83+ICI_tonnages!R83+'C&amp;D_tonnages'!R83),IF(AND('DONNÉES '!$F$30=supporting_sheet!$D$23,'DONNÉES '!$F$33=supporting_sheet!$B$2),bulk_user_tonnages!N83))))))</f>
        <v>0</v>
      </c>
      <c r="Q83" s="20">
        <f>IF(A83&gt;end_year_1, 0, Sludge_tonnages!E83)</f>
        <v>0</v>
      </c>
      <c r="R83" s="37">
        <f t="shared" si="4"/>
        <v>0</v>
      </c>
      <c r="T83" s="36"/>
      <c r="U83" s="36"/>
      <c r="V83" s="36"/>
    </row>
    <row r="84" spans="1:22" x14ac:dyDescent="0.25">
      <c r="A84" s="1">
        <f t="shared" si="6"/>
        <v>82</v>
      </c>
      <c r="B84" s="1" t="str">
        <f t="shared" si="5"/>
        <v>AB</v>
      </c>
      <c r="C84" s="20">
        <f>IF($A84&gt;end_year_1,0,(IF(AND('DONNÉES '!$F$30=supporting_sheet!$D$23,'DONNÉES '!$F$33=supporting_sheet!$B$3),(bulk_tonnages!D84),(IF(AND('DONNÉES '!$F$30=supporting_sheet!$D$24),(Residential_tonnages!E84+ICI_tonnages!E84+'C&amp;D_tonnages'!E84),IF(AND('DONNÉES '!$F$30=supporting_sheet!$D$23,'DONNÉES '!$F$33=supporting_sheet!$B$2),bulk_user_tonnages!D84))))))</f>
        <v>0</v>
      </c>
      <c r="D84" s="20">
        <f>IF($A84&gt;end_year_1,0,(IF(AND('DONNÉES '!$F$30=supporting_sheet!$D$23,'DONNÉES '!$F$33=supporting_sheet!$B$3),(bulk_tonnages!E84),(IF(AND('DONNÉES '!$F$30=supporting_sheet!$D$24),(Residential_tonnages!F84+ICI_tonnages!F84+'C&amp;D_tonnages'!F84),IF(AND('DONNÉES '!$F$30=supporting_sheet!$D$23,'DONNÉES '!$F$33=supporting_sheet!$B$2),bulk_user_tonnages!E84))))))</f>
        <v>0</v>
      </c>
      <c r="E84" s="20">
        <f>IF($A84&gt;end_year_1,0,(IF(AND('DONNÉES '!$F$30=supporting_sheet!$D$23,'DONNÉES '!$F$33=supporting_sheet!$B$3),(bulk_tonnages!F84),(IF(AND('DONNÉES '!$F$30=supporting_sheet!$D$24),(Residential_tonnages!G84+ICI_tonnages!G84+'C&amp;D_tonnages'!G84),IF(AND('DONNÉES '!$F$30=supporting_sheet!$D$23,'DONNÉES '!$F$33=supporting_sheet!$B$2),bulk_user_tonnages!F84))))))</f>
        <v>0</v>
      </c>
      <c r="F84" s="20">
        <f>IF($A84&gt;end_year_1,0,(IF(AND('DONNÉES '!$F$30=supporting_sheet!$D$23,'DONNÉES '!$F$33=supporting_sheet!$B$3),(bulk_tonnages!G84),(IF(AND('DONNÉES '!$F$30=supporting_sheet!$D$24),(Residential_tonnages!H84+ICI_tonnages!H84+'C&amp;D_tonnages'!H84),IF(AND('DONNÉES '!$F$30=supporting_sheet!$D$23,'DONNÉES '!$F$33=supporting_sheet!$B$2),bulk_user_tonnages!G84))))))</f>
        <v>0</v>
      </c>
      <c r="G84" s="20">
        <f>IF($A84&gt;end_year_1,0,(IF(AND('DONNÉES '!$F$30=supporting_sheet!$D$23,'DONNÉES '!$F$33=supporting_sheet!$B$3),(bulk_tonnages!H84),(IF(AND('DONNÉES '!$F$30=supporting_sheet!$D$24),(Residential_tonnages!I84+ICI_tonnages!I84+'C&amp;D_tonnages'!I84),IF(AND('DONNÉES '!$F$30=supporting_sheet!$D$23,'DONNÉES '!$F$33=supporting_sheet!$B$2),bulk_user_tonnages!H84))))))</f>
        <v>0</v>
      </c>
      <c r="H84" s="20">
        <f>IF($A84&gt;end_year_1,0,(IF(AND('DONNÉES '!$F$30=supporting_sheet!$D$23,'DONNÉES '!$F$33=supporting_sheet!$B$3),(bulk_tonnages!I84),(IF(AND('DONNÉES '!$F$30=supporting_sheet!$D$24),(Residential_tonnages!J84+ICI_tonnages!J84+'C&amp;D_tonnages'!J84),IF(AND('DONNÉES '!$F$30=supporting_sheet!$D$23,'DONNÉES '!$F$33=supporting_sheet!$B$2),bulk_user_tonnages!I84))))))</f>
        <v>0</v>
      </c>
      <c r="I84" s="20">
        <f>IF($A84&gt;end_year_1,0,(IF(AND('DONNÉES '!$F$30=supporting_sheet!$D$23,'DONNÉES '!$F$33=supporting_sheet!$B$3),(bulk_tonnages!J84),(IF(AND('DONNÉES '!$F$30=supporting_sheet!$D$24),(Residential_tonnages!K84+ICI_tonnages!K84+'C&amp;D_tonnages'!K84),IF(AND('DONNÉES '!$F$30=supporting_sheet!$D$23,'DONNÉES '!$F$33=supporting_sheet!$B$2),bulk_user_tonnages!J84))))))</f>
        <v>0</v>
      </c>
      <c r="J84" s="20">
        <f>IF($A84&gt;end_year_1,0,(IF(AND('DONNÉES '!$F$30=supporting_sheet!$D$23,'DONNÉES '!$F$33=supporting_sheet!$B$3),(bulk_tonnages!K84),(IF(AND('DONNÉES '!$F$30=supporting_sheet!$D$24),(Residential_tonnages!L84+ICI_tonnages!L84+'C&amp;D_tonnages'!L84),IF(AND('DONNÉES '!$F$30=supporting_sheet!$D$23,'DONNÉES '!$F$33=supporting_sheet!$B$2),bulk_user_tonnages!K84))))))</f>
        <v>0</v>
      </c>
      <c r="K84" s="20">
        <f>IF($A84&gt;end_year_1,0,(IF(AND('DONNÉES '!$F$30=supporting_sheet!$D$23,'DONNÉES '!$F$33=supporting_sheet!$B$3),(bulk_tonnages!L84),(IF(AND('DONNÉES '!$F$30=supporting_sheet!$D$24),(Residential_tonnages!M84+ICI_tonnages!M84+'C&amp;D_tonnages'!M84),IF(AND('DONNÉES '!$F$30=supporting_sheet!$D$23,'DONNÉES '!$F$33=supporting_sheet!$B$2),bulk_user_tonnages!L84))))))</f>
        <v>0</v>
      </c>
      <c r="L84" s="20">
        <f>IF($A84&gt;end_year_1,0,(IF(AND('DONNÉES '!$F$30=supporting_sheet!$D$23,'DONNÉES '!$F$33=supporting_sheet!$B$3),(bulk_tonnages!M84+'Soil and Dirt_tonnages'!E84),(IF(AND('DONNÉES '!$F$30=supporting_sheet!$D$24),(Residential_tonnages!N84+ICI_tonnages!N84+'C&amp;D_tonnages'!N84+'Soil and Dirt_tonnages'!E84),IF(AND('DONNÉES '!$F$30=supporting_sheet!$D$23,'DONNÉES '!$F$33=supporting_sheet!$B$2),'Soil and Dirt_tonnages'!E84))))))</f>
        <v>0</v>
      </c>
      <c r="M84" s="20">
        <f>IF($A84&gt;end_year_1,0,(IF(AND('DONNÉES '!$F$30=supporting_sheet!$D$23,'DONNÉES '!$F$33=supporting_sheet!$B$3),(bulk_tonnages!N84),(IF(AND('DONNÉES '!$F$30=supporting_sheet!$D$24),(Residential_tonnages!O84+ICI_tonnages!O84+'C&amp;D_tonnages'!O84),IF(AND('DONNÉES '!$F$30=supporting_sheet!$D$23,'DONNÉES '!$F$33=supporting_sheet!$B$2),bulk_user_tonnages!M84))))))</f>
        <v>0</v>
      </c>
      <c r="N84" s="20">
        <f>IF($A84&gt;end_year_1,0,(IF(AND('DONNÉES '!$F$30=supporting_sheet!$D$23,'DONNÉES '!$F$33=supporting_sheet!$B$3),(bulk_tonnages!O84),(IF(AND('DONNÉES '!$F$30=supporting_sheet!$D$24),(Residential_tonnages!P84+ICI_tonnages!P84+'C&amp;D_tonnages'!P84),IF(AND('DONNÉES '!$F$30=supporting_sheet!$D$23,'DONNÉES '!$F$33=supporting_sheet!$B$2),0))))))</f>
        <v>0</v>
      </c>
      <c r="O84" s="20">
        <f>IF($A84&gt;end_year_1,0,(IF(AND('DONNÉES '!$F$30=supporting_sheet!$D$23,'DONNÉES '!$F$33=supporting_sheet!$B$3),(bulk_tonnages!P84),(IF(AND('DONNÉES '!$F$30=supporting_sheet!$D$24),(Residential_tonnages!Q84+ICI_tonnages!Q84+'C&amp;D_tonnages'!Q84),IF(AND('DONNÉES '!$F$30=supporting_sheet!$D$23,'DONNÉES '!$F$33=supporting_sheet!$B$2),0))))))</f>
        <v>0</v>
      </c>
      <c r="P84" s="20">
        <f>IF($A84&gt;end_year_1,0,(IF(AND('DONNÉES '!$F$30=supporting_sheet!$D$23,'DONNÉES '!$F$33=supporting_sheet!$B$3),(bulk_tonnages!Q84),(IF(AND('DONNÉES '!$F$30=supporting_sheet!$D$24),(Residential_tonnages!R84+ICI_tonnages!R84+'C&amp;D_tonnages'!R84),IF(AND('DONNÉES '!$F$30=supporting_sheet!$D$23,'DONNÉES '!$F$33=supporting_sheet!$B$2),bulk_user_tonnages!N84))))))</f>
        <v>0</v>
      </c>
      <c r="Q84" s="20">
        <f>IF(A84&gt;end_year_1, 0, Sludge_tonnages!E84)</f>
        <v>0</v>
      </c>
      <c r="R84" s="37">
        <f t="shared" si="4"/>
        <v>0</v>
      </c>
      <c r="T84" s="36"/>
      <c r="U84" s="36"/>
      <c r="V84" s="36"/>
    </row>
    <row r="85" spans="1:22" x14ac:dyDescent="0.25">
      <c r="A85" s="1">
        <f t="shared" si="6"/>
        <v>83</v>
      </c>
      <c r="B85" s="1" t="str">
        <f t="shared" si="5"/>
        <v>AB</v>
      </c>
      <c r="C85" s="20">
        <f>IF($A85&gt;end_year_1,0,(IF(AND('DONNÉES '!$F$30=supporting_sheet!$D$23,'DONNÉES '!$F$33=supporting_sheet!$B$3),(bulk_tonnages!D85),(IF(AND('DONNÉES '!$F$30=supporting_sheet!$D$24),(Residential_tonnages!E85+ICI_tonnages!E85+'C&amp;D_tonnages'!E85),IF(AND('DONNÉES '!$F$30=supporting_sheet!$D$23,'DONNÉES '!$F$33=supporting_sheet!$B$2),bulk_user_tonnages!D85))))))</f>
        <v>0</v>
      </c>
      <c r="D85" s="20">
        <f>IF($A85&gt;end_year_1,0,(IF(AND('DONNÉES '!$F$30=supporting_sheet!$D$23,'DONNÉES '!$F$33=supporting_sheet!$B$3),(bulk_tonnages!E85),(IF(AND('DONNÉES '!$F$30=supporting_sheet!$D$24),(Residential_tonnages!F85+ICI_tonnages!F85+'C&amp;D_tonnages'!F85),IF(AND('DONNÉES '!$F$30=supporting_sheet!$D$23,'DONNÉES '!$F$33=supporting_sheet!$B$2),bulk_user_tonnages!E85))))))</f>
        <v>0</v>
      </c>
      <c r="E85" s="20">
        <f>IF($A85&gt;end_year_1,0,(IF(AND('DONNÉES '!$F$30=supporting_sheet!$D$23,'DONNÉES '!$F$33=supporting_sheet!$B$3),(bulk_tonnages!F85),(IF(AND('DONNÉES '!$F$30=supporting_sheet!$D$24),(Residential_tonnages!G85+ICI_tonnages!G85+'C&amp;D_tonnages'!G85),IF(AND('DONNÉES '!$F$30=supporting_sheet!$D$23,'DONNÉES '!$F$33=supporting_sheet!$B$2),bulk_user_tonnages!F85))))))</f>
        <v>0</v>
      </c>
      <c r="F85" s="20">
        <f>IF($A85&gt;end_year_1,0,(IF(AND('DONNÉES '!$F$30=supporting_sheet!$D$23,'DONNÉES '!$F$33=supporting_sheet!$B$3),(bulk_tonnages!G85),(IF(AND('DONNÉES '!$F$30=supporting_sheet!$D$24),(Residential_tonnages!H85+ICI_tonnages!H85+'C&amp;D_tonnages'!H85),IF(AND('DONNÉES '!$F$30=supporting_sheet!$D$23,'DONNÉES '!$F$33=supporting_sheet!$B$2),bulk_user_tonnages!G85))))))</f>
        <v>0</v>
      </c>
      <c r="G85" s="20">
        <f>IF($A85&gt;end_year_1,0,(IF(AND('DONNÉES '!$F$30=supporting_sheet!$D$23,'DONNÉES '!$F$33=supporting_sheet!$B$3),(bulk_tonnages!H85),(IF(AND('DONNÉES '!$F$30=supporting_sheet!$D$24),(Residential_tonnages!I85+ICI_tonnages!I85+'C&amp;D_tonnages'!I85),IF(AND('DONNÉES '!$F$30=supporting_sheet!$D$23,'DONNÉES '!$F$33=supporting_sheet!$B$2),bulk_user_tonnages!H85))))))</f>
        <v>0</v>
      </c>
      <c r="H85" s="20">
        <f>IF($A85&gt;end_year_1,0,(IF(AND('DONNÉES '!$F$30=supporting_sheet!$D$23,'DONNÉES '!$F$33=supporting_sheet!$B$3),(bulk_tonnages!I85),(IF(AND('DONNÉES '!$F$30=supporting_sheet!$D$24),(Residential_tonnages!J85+ICI_tonnages!J85+'C&amp;D_tonnages'!J85),IF(AND('DONNÉES '!$F$30=supporting_sheet!$D$23,'DONNÉES '!$F$33=supporting_sheet!$B$2),bulk_user_tonnages!I85))))))</f>
        <v>0</v>
      </c>
      <c r="I85" s="20">
        <f>IF($A85&gt;end_year_1,0,(IF(AND('DONNÉES '!$F$30=supporting_sheet!$D$23,'DONNÉES '!$F$33=supporting_sheet!$B$3),(bulk_tonnages!J85),(IF(AND('DONNÉES '!$F$30=supporting_sheet!$D$24),(Residential_tonnages!K85+ICI_tonnages!K85+'C&amp;D_tonnages'!K85),IF(AND('DONNÉES '!$F$30=supporting_sheet!$D$23,'DONNÉES '!$F$33=supporting_sheet!$B$2),bulk_user_tonnages!J85))))))</f>
        <v>0</v>
      </c>
      <c r="J85" s="20">
        <f>IF($A85&gt;end_year_1,0,(IF(AND('DONNÉES '!$F$30=supporting_sheet!$D$23,'DONNÉES '!$F$33=supporting_sheet!$B$3),(bulk_tonnages!K85),(IF(AND('DONNÉES '!$F$30=supporting_sheet!$D$24),(Residential_tonnages!L85+ICI_tonnages!L85+'C&amp;D_tonnages'!L85),IF(AND('DONNÉES '!$F$30=supporting_sheet!$D$23,'DONNÉES '!$F$33=supporting_sheet!$B$2),bulk_user_tonnages!K85))))))</f>
        <v>0</v>
      </c>
      <c r="K85" s="20">
        <f>IF($A85&gt;end_year_1,0,(IF(AND('DONNÉES '!$F$30=supporting_sheet!$D$23,'DONNÉES '!$F$33=supporting_sheet!$B$3),(bulk_tonnages!L85),(IF(AND('DONNÉES '!$F$30=supporting_sheet!$D$24),(Residential_tonnages!M85+ICI_tonnages!M85+'C&amp;D_tonnages'!M85),IF(AND('DONNÉES '!$F$30=supporting_sheet!$D$23,'DONNÉES '!$F$33=supporting_sheet!$B$2),bulk_user_tonnages!L85))))))</f>
        <v>0</v>
      </c>
      <c r="L85" s="20">
        <f>IF($A85&gt;end_year_1,0,(IF(AND('DONNÉES '!$F$30=supporting_sheet!$D$23,'DONNÉES '!$F$33=supporting_sheet!$B$3),(bulk_tonnages!M85+'Soil and Dirt_tonnages'!E85),(IF(AND('DONNÉES '!$F$30=supporting_sheet!$D$24),(Residential_tonnages!N85+ICI_tonnages!N85+'C&amp;D_tonnages'!N85+'Soil and Dirt_tonnages'!E85),IF(AND('DONNÉES '!$F$30=supporting_sheet!$D$23,'DONNÉES '!$F$33=supporting_sheet!$B$2),'Soil and Dirt_tonnages'!E85))))))</f>
        <v>0</v>
      </c>
      <c r="M85" s="20">
        <f>IF($A85&gt;end_year_1,0,(IF(AND('DONNÉES '!$F$30=supporting_sheet!$D$23,'DONNÉES '!$F$33=supporting_sheet!$B$3),(bulk_tonnages!N85),(IF(AND('DONNÉES '!$F$30=supporting_sheet!$D$24),(Residential_tonnages!O85+ICI_tonnages!O85+'C&amp;D_tonnages'!O85),IF(AND('DONNÉES '!$F$30=supporting_sheet!$D$23,'DONNÉES '!$F$33=supporting_sheet!$B$2),bulk_user_tonnages!M85))))))</f>
        <v>0</v>
      </c>
      <c r="N85" s="20">
        <f>IF($A85&gt;end_year_1,0,(IF(AND('DONNÉES '!$F$30=supporting_sheet!$D$23,'DONNÉES '!$F$33=supporting_sheet!$B$3),(bulk_tonnages!O85),(IF(AND('DONNÉES '!$F$30=supporting_sheet!$D$24),(Residential_tonnages!P85+ICI_tonnages!P85+'C&amp;D_tonnages'!P85),IF(AND('DONNÉES '!$F$30=supporting_sheet!$D$23,'DONNÉES '!$F$33=supporting_sheet!$B$2),0))))))</f>
        <v>0</v>
      </c>
      <c r="O85" s="20">
        <f>IF($A85&gt;end_year_1,0,(IF(AND('DONNÉES '!$F$30=supporting_sheet!$D$23,'DONNÉES '!$F$33=supporting_sheet!$B$3),(bulk_tonnages!P85),(IF(AND('DONNÉES '!$F$30=supporting_sheet!$D$24),(Residential_tonnages!Q85+ICI_tonnages!Q85+'C&amp;D_tonnages'!Q85),IF(AND('DONNÉES '!$F$30=supporting_sheet!$D$23,'DONNÉES '!$F$33=supporting_sheet!$B$2),0))))))</f>
        <v>0</v>
      </c>
      <c r="P85" s="20">
        <f>IF($A85&gt;end_year_1,0,(IF(AND('DONNÉES '!$F$30=supporting_sheet!$D$23,'DONNÉES '!$F$33=supporting_sheet!$B$3),(bulk_tonnages!Q85),(IF(AND('DONNÉES '!$F$30=supporting_sheet!$D$24),(Residential_tonnages!R85+ICI_tonnages!R85+'C&amp;D_tonnages'!R85),IF(AND('DONNÉES '!$F$30=supporting_sheet!$D$23,'DONNÉES '!$F$33=supporting_sheet!$B$2),bulk_user_tonnages!N85))))))</f>
        <v>0</v>
      </c>
      <c r="Q85" s="20">
        <f>IF(A85&gt;end_year_1, 0, Sludge_tonnages!E85)</f>
        <v>0</v>
      </c>
      <c r="R85" s="37">
        <f t="shared" si="4"/>
        <v>0</v>
      </c>
      <c r="T85" s="36"/>
      <c r="U85" s="36"/>
      <c r="V85" s="36"/>
    </row>
    <row r="86" spans="1:22" x14ac:dyDescent="0.25">
      <c r="A86" s="1">
        <f t="shared" si="6"/>
        <v>84</v>
      </c>
      <c r="B86" s="1" t="str">
        <f t="shared" si="5"/>
        <v>AB</v>
      </c>
      <c r="C86" s="20">
        <f>IF($A86&gt;end_year_1,0,(IF(AND('DONNÉES '!$F$30=supporting_sheet!$D$23,'DONNÉES '!$F$33=supporting_sheet!$B$3),(bulk_tonnages!D86),(IF(AND('DONNÉES '!$F$30=supporting_sheet!$D$24),(Residential_tonnages!E86+ICI_tonnages!E86+'C&amp;D_tonnages'!E86),IF(AND('DONNÉES '!$F$30=supporting_sheet!$D$23,'DONNÉES '!$F$33=supporting_sheet!$B$2),bulk_user_tonnages!D86))))))</f>
        <v>0</v>
      </c>
      <c r="D86" s="20">
        <f>IF($A86&gt;end_year_1,0,(IF(AND('DONNÉES '!$F$30=supporting_sheet!$D$23,'DONNÉES '!$F$33=supporting_sheet!$B$3),(bulk_tonnages!E86),(IF(AND('DONNÉES '!$F$30=supporting_sheet!$D$24),(Residential_tonnages!F86+ICI_tonnages!F86+'C&amp;D_tonnages'!F86),IF(AND('DONNÉES '!$F$30=supporting_sheet!$D$23,'DONNÉES '!$F$33=supporting_sheet!$B$2),bulk_user_tonnages!E86))))))</f>
        <v>0</v>
      </c>
      <c r="E86" s="20">
        <f>IF($A86&gt;end_year_1,0,(IF(AND('DONNÉES '!$F$30=supporting_sheet!$D$23,'DONNÉES '!$F$33=supporting_sheet!$B$3),(bulk_tonnages!F86),(IF(AND('DONNÉES '!$F$30=supporting_sheet!$D$24),(Residential_tonnages!G86+ICI_tonnages!G86+'C&amp;D_tonnages'!G86),IF(AND('DONNÉES '!$F$30=supporting_sheet!$D$23,'DONNÉES '!$F$33=supporting_sheet!$B$2),bulk_user_tonnages!F86))))))</f>
        <v>0</v>
      </c>
      <c r="F86" s="20">
        <f>IF($A86&gt;end_year_1,0,(IF(AND('DONNÉES '!$F$30=supporting_sheet!$D$23,'DONNÉES '!$F$33=supporting_sheet!$B$3),(bulk_tonnages!G86),(IF(AND('DONNÉES '!$F$30=supporting_sheet!$D$24),(Residential_tonnages!H86+ICI_tonnages!H86+'C&amp;D_tonnages'!H86),IF(AND('DONNÉES '!$F$30=supporting_sheet!$D$23,'DONNÉES '!$F$33=supporting_sheet!$B$2),bulk_user_tonnages!G86))))))</f>
        <v>0</v>
      </c>
      <c r="G86" s="20">
        <f>IF($A86&gt;end_year_1,0,(IF(AND('DONNÉES '!$F$30=supporting_sheet!$D$23,'DONNÉES '!$F$33=supporting_sheet!$B$3),(bulk_tonnages!H86),(IF(AND('DONNÉES '!$F$30=supporting_sheet!$D$24),(Residential_tonnages!I86+ICI_tonnages!I86+'C&amp;D_tonnages'!I86),IF(AND('DONNÉES '!$F$30=supporting_sheet!$D$23,'DONNÉES '!$F$33=supporting_sheet!$B$2),bulk_user_tonnages!H86))))))</f>
        <v>0</v>
      </c>
      <c r="H86" s="20">
        <f>IF($A86&gt;end_year_1,0,(IF(AND('DONNÉES '!$F$30=supporting_sheet!$D$23,'DONNÉES '!$F$33=supporting_sheet!$B$3),(bulk_tonnages!I86),(IF(AND('DONNÉES '!$F$30=supporting_sheet!$D$24),(Residential_tonnages!J86+ICI_tonnages!J86+'C&amp;D_tonnages'!J86),IF(AND('DONNÉES '!$F$30=supporting_sheet!$D$23,'DONNÉES '!$F$33=supporting_sheet!$B$2),bulk_user_tonnages!I86))))))</f>
        <v>0</v>
      </c>
      <c r="I86" s="20">
        <f>IF($A86&gt;end_year_1,0,(IF(AND('DONNÉES '!$F$30=supporting_sheet!$D$23,'DONNÉES '!$F$33=supporting_sheet!$B$3),(bulk_tonnages!J86),(IF(AND('DONNÉES '!$F$30=supporting_sheet!$D$24),(Residential_tonnages!K86+ICI_tonnages!K86+'C&amp;D_tonnages'!K86),IF(AND('DONNÉES '!$F$30=supporting_sheet!$D$23,'DONNÉES '!$F$33=supporting_sheet!$B$2),bulk_user_tonnages!J86))))))</f>
        <v>0</v>
      </c>
      <c r="J86" s="20">
        <f>IF($A86&gt;end_year_1,0,(IF(AND('DONNÉES '!$F$30=supporting_sheet!$D$23,'DONNÉES '!$F$33=supporting_sheet!$B$3),(bulk_tonnages!K86),(IF(AND('DONNÉES '!$F$30=supporting_sheet!$D$24),(Residential_tonnages!L86+ICI_tonnages!L86+'C&amp;D_tonnages'!L86),IF(AND('DONNÉES '!$F$30=supporting_sheet!$D$23,'DONNÉES '!$F$33=supporting_sheet!$B$2),bulk_user_tonnages!K86))))))</f>
        <v>0</v>
      </c>
      <c r="K86" s="20">
        <f>IF($A86&gt;end_year_1,0,(IF(AND('DONNÉES '!$F$30=supporting_sheet!$D$23,'DONNÉES '!$F$33=supporting_sheet!$B$3),(bulk_tonnages!L86),(IF(AND('DONNÉES '!$F$30=supporting_sheet!$D$24),(Residential_tonnages!M86+ICI_tonnages!M86+'C&amp;D_tonnages'!M86),IF(AND('DONNÉES '!$F$30=supporting_sheet!$D$23,'DONNÉES '!$F$33=supporting_sheet!$B$2),bulk_user_tonnages!L86))))))</f>
        <v>0</v>
      </c>
      <c r="L86" s="20">
        <f>IF($A86&gt;end_year_1,0,(IF(AND('DONNÉES '!$F$30=supporting_sheet!$D$23,'DONNÉES '!$F$33=supporting_sheet!$B$3),(bulk_tonnages!M86+'Soil and Dirt_tonnages'!E86),(IF(AND('DONNÉES '!$F$30=supporting_sheet!$D$24),(Residential_tonnages!N86+ICI_tonnages!N86+'C&amp;D_tonnages'!N86+'Soil and Dirt_tonnages'!E86),IF(AND('DONNÉES '!$F$30=supporting_sheet!$D$23,'DONNÉES '!$F$33=supporting_sheet!$B$2),'Soil and Dirt_tonnages'!E86))))))</f>
        <v>0</v>
      </c>
      <c r="M86" s="20">
        <f>IF($A86&gt;end_year_1,0,(IF(AND('DONNÉES '!$F$30=supporting_sheet!$D$23,'DONNÉES '!$F$33=supporting_sheet!$B$3),(bulk_tonnages!N86),(IF(AND('DONNÉES '!$F$30=supporting_sheet!$D$24),(Residential_tonnages!O86+ICI_tonnages!O86+'C&amp;D_tonnages'!O86),IF(AND('DONNÉES '!$F$30=supporting_sheet!$D$23,'DONNÉES '!$F$33=supporting_sheet!$B$2),bulk_user_tonnages!M86))))))</f>
        <v>0</v>
      </c>
      <c r="N86" s="20">
        <f>IF($A86&gt;end_year_1,0,(IF(AND('DONNÉES '!$F$30=supporting_sheet!$D$23,'DONNÉES '!$F$33=supporting_sheet!$B$3),(bulk_tonnages!O86),(IF(AND('DONNÉES '!$F$30=supporting_sheet!$D$24),(Residential_tonnages!P86+ICI_tonnages!P86+'C&amp;D_tonnages'!P86),IF(AND('DONNÉES '!$F$30=supporting_sheet!$D$23,'DONNÉES '!$F$33=supporting_sheet!$B$2),0))))))</f>
        <v>0</v>
      </c>
      <c r="O86" s="20">
        <f>IF($A86&gt;end_year_1,0,(IF(AND('DONNÉES '!$F$30=supporting_sheet!$D$23,'DONNÉES '!$F$33=supporting_sheet!$B$3),(bulk_tonnages!P86),(IF(AND('DONNÉES '!$F$30=supporting_sheet!$D$24),(Residential_tonnages!Q86+ICI_tonnages!Q86+'C&amp;D_tonnages'!Q86),IF(AND('DONNÉES '!$F$30=supporting_sheet!$D$23,'DONNÉES '!$F$33=supporting_sheet!$B$2),0))))))</f>
        <v>0</v>
      </c>
      <c r="P86" s="20">
        <f>IF($A86&gt;end_year_1,0,(IF(AND('DONNÉES '!$F$30=supporting_sheet!$D$23,'DONNÉES '!$F$33=supporting_sheet!$B$3),(bulk_tonnages!Q86),(IF(AND('DONNÉES '!$F$30=supporting_sheet!$D$24),(Residential_tonnages!R86+ICI_tonnages!R86+'C&amp;D_tonnages'!R86),IF(AND('DONNÉES '!$F$30=supporting_sheet!$D$23,'DONNÉES '!$F$33=supporting_sheet!$B$2),bulk_user_tonnages!N86))))))</f>
        <v>0</v>
      </c>
      <c r="Q86" s="20">
        <f>IF(A86&gt;end_year_1, 0, Sludge_tonnages!E86)</f>
        <v>0</v>
      </c>
      <c r="R86" s="37">
        <f t="shared" si="4"/>
        <v>0</v>
      </c>
      <c r="T86" s="36"/>
      <c r="U86" s="36"/>
      <c r="V86" s="36"/>
    </row>
    <row r="87" spans="1:22" x14ac:dyDescent="0.25">
      <c r="A87" s="1">
        <f t="shared" si="6"/>
        <v>85</v>
      </c>
      <c r="B87" s="1" t="str">
        <f t="shared" si="5"/>
        <v>AB</v>
      </c>
      <c r="C87" s="20">
        <f>IF($A87&gt;end_year_1,0,(IF(AND('DONNÉES '!$F$30=supporting_sheet!$D$23,'DONNÉES '!$F$33=supporting_sheet!$B$3),(bulk_tonnages!D87),(IF(AND('DONNÉES '!$F$30=supporting_sheet!$D$24),(Residential_tonnages!E87+ICI_tonnages!E87+'C&amp;D_tonnages'!E87),IF(AND('DONNÉES '!$F$30=supporting_sheet!$D$23,'DONNÉES '!$F$33=supporting_sheet!$B$2),bulk_user_tonnages!D87))))))</f>
        <v>0</v>
      </c>
      <c r="D87" s="20">
        <f>IF($A87&gt;end_year_1,0,(IF(AND('DONNÉES '!$F$30=supporting_sheet!$D$23,'DONNÉES '!$F$33=supporting_sheet!$B$3),(bulk_tonnages!E87),(IF(AND('DONNÉES '!$F$30=supporting_sheet!$D$24),(Residential_tonnages!F87+ICI_tonnages!F87+'C&amp;D_tonnages'!F87),IF(AND('DONNÉES '!$F$30=supporting_sheet!$D$23,'DONNÉES '!$F$33=supporting_sheet!$B$2),bulk_user_tonnages!E87))))))</f>
        <v>0</v>
      </c>
      <c r="E87" s="20">
        <f>IF($A87&gt;end_year_1,0,(IF(AND('DONNÉES '!$F$30=supporting_sheet!$D$23,'DONNÉES '!$F$33=supporting_sheet!$B$3),(bulk_tonnages!F87),(IF(AND('DONNÉES '!$F$30=supporting_sheet!$D$24),(Residential_tonnages!G87+ICI_tonnages!G87+'C&amp;D_tonnages'!G87),IF(AND('DONNÉES '!$F$30=supporting_sheet!$D$23,'DONNÉES '!$F$33=supporting_sheet!$B$2),bulk_user_tonnages!F87))))))</f>
        <v>0</v>
      </c>
      <c r="F87" s="20">
        <f>IF($A87&gt;end_year_1,0,(IF(AND('DONNÉES '!$F$30=supporting_sheet!$D$23,'DONNÉES '!$F$33=supporting_sheet!$B$3),(bulk_tonnages!G87),(IF(AND('DONNÉES '!$F$30=supporting_sheet!$D$24),(Residential_tonnages!H87+ICI_tonnages!H87+'C&amp;D_tonnages'!H87),IF(AND('DONNÉES '!$F$30=supporting_sheet!$D$23,'DONNÉES '!$F$33=supporting_sheet!$B$2),bulk_user_tonnages!G87))))))</f>
        <v>0</v>
      </c>
      <c r="G87" s="20">
        <f>IF($A87&gt;end_year_1,0,(IF(AND('DONNÉES '!$F$30=supporting_sheet!$D$23,'DONNÉES '!$F$33=supporting_sheet!$B$3),(bulk_tonnages!H87),(IF(AND('DONNÉES '!$F$30=supporting_sheet!$D$24),(Residential_tonnages!I87+ICI_tonnages!I87+'C&amp;D_tonnages'!I87),IF(AND('DONNÉES '!$F$30=supporting_sheet!$D$23,'DONNÉES '!$F$33=supporting_sheet!$B$2),bulk_user_tonnages!H87))))))</f>
        <v>0</v>
      </c>
      <c r="H87" s="20">
        <f>IF($A87&gt;end_year_1,0,(IF(AND('DONNÉES '!$F$30=supporting_sheet!$D$23,'DONNÉES '!$F$33=supporting_sheet!$B$3),(bulk_tonnages!I87),(IF(AND('DONNÉES '!$F$30=supporting_sheet!$D$24),(Residential_tonnages!J87+ICI_tonnages!J87+'C&amp;D_tonnages'!J87),IF(AND('DONNÉES '!$F$30=supporting_sheet!$D$23,'DONNÉES '!$F$33=supporting_sheet!$B$2),bulk_user_tonnages!I87))))))</f>
        <v>0</v>
      </c>
      <c r="I87" s="20">
        <f>IF($A87&gt;end_year_1,0,(IF(AND('DONNÉES '!$F$30=supporting_sheet!$D$23,'DONNÉES '!$F$33=supporting_sheet!$B$3),(bulk_tonnages!J87),(IF(AND('DONNÉES '!$F$30=supporting_sheet!$D$24),(Residential_tonnages!K87+ICI_tonnages!K87+'C&amp;D_tonnages'!K87),IF(AND('DONNÉES '!$F$30=supporting_sheet!$D$23,'DONNÉES '!$F$33=supporting_sheet!$B$2),bulk_user_tonnages!J87))))))</f>
        <v>0</v>
      </c>
      <c r="J87" s="20">
        <f>IF($A87&gt;end_year_1,0,(IF(AND('DONNÉES '!$F$30=supporting_sheet!$D$23,'DONNÉES '!$F$33=supporting_sheet!$B$3),(bulk_tonnages!K87),(IF(AND('DONNÉES '!$F$30=supporting_sheet!$D$24),(Residential_tonnages!L87+ICI_tonnages!L87+'C&amp;D_tonnages'!L87),IF(AND('DONNÉES '!$F$30=supporting_sheet!$D$23,'DONNÉES '!$F$33=supporting_sheet!$B$2),bulk_user_tonnages!K87))))))</f>
        <v>0</v>
      </c>
      <c r="K87" s="20">
        <f>IF($A87&gt;end_year_1,0,(IF(AND('DONNÉES '!$F$30=supporting_sheet!$D$23,'DONNÉES '!$F$33=supporting_sheet!$B$3),(bulk_tonnages!L87),(IF(AND('DONNÉES '!$F$30=supporting_sheet!$D$24),(Residential_tonnages!M87+ICI_tonnages!M87+'C&amp;D_tonnages'!M87),IF(AND('DONNÉES '!$F$30=supporting_sheet!$D$23,'DONNÉES '!$F$33=supporting_sheet!$B$2),bulk_user_tonnages!L87))))))</f>
        <v>0</v>
      </c>
      <c r="L87" s="20">
        <f>IF($A87&gt;end_year_1,0,(IF(AND('DONNÉES '!$F$30=supporting_sheet!$D$23,'DONNÉES '!$F$33=supporting_sheet!$B$3),(bulk_tonnages!M87+'Soil and Dirt_tonnages'!E87),(IF(AND('DONNÉES '!$F$30=supporting_sheet!$D$24),(Residential_tonnages!N87+ICI_tonnages!N87+'C&amp;D_tonnages'!N87+'Soil and Dirt_tonnages'!E87),IF(AND('DONNÉES '!$F$30=supporting_sheet!$D$23,'DONNÉES '!$F$33=supporting_sheet!$B$2),'Soil and Dirt_tonnages'!E87))))))</f>
        <v>0</v>
      </c>
      <c r="M87" s="20">
        <f>IF($A87&gt;end_year_1,0,(IF(AND('DONNÉES '!$F$30=supporting_sheet!$D$23,'DONNÉES '!$F$33=supporting_sheet!$B$3),(bulk_tonnages!N87),(IF(AND('DONNÉES '!$F$30=supporting_sheet!$D$24),(Residential_tonnages!O87+ICI_tonnages!O87+'C&amp;D_tonnages'!O87),IF(AND('DONNÉES '!$F$30=supporting_sheet!$D$23,'DONNÉES '!$F$33=supporting_sheet!$B$2),bulk_user_tonnages!M87))))))</f>
        <v>0</v>
      </c>
      <c r="N87" s="20">
        <f>IF($A87&gt;end_year_1,0,(IF(AND('DONNÉES '!$F$30=supporting_sheet!$D$23,'DONNÉES '!$F$33=supporting_sheet!$B$3),(bulk_tonnages!O87),(IF(AND('DONNÉES '!$F$30=supporting_sheet!$D$24),(Residential_tonnages!P87+ICI_tonnages!P87+'C&amp;D_tonnages'!P87),IF(AND('DONNÉES '!$F$30=supporting_sheet!$D$23,'DONNÉES '!$F$33=supporting_sheet!$B$2),0))))))</f>
        <v>0</v>
      </c>
      <c r="O87" s="20">
        <f>IF($A87&gt;end_year_1,0,(IF(AND('DONNÉES '!$F$30=supporting_sheet!$D$23,'DONNÉES '!$F$33=supporting_sheet!$B$3),(bulk_tonnages!P87),(IF(AND('DONNÉES '!$F$30=supporting_sheet!$D$24),(Residential_tonnages!Q87+ICI_tonnages!Q87+'C&amp;D_tonnages'!Q87),IF(AND('DONNÉES '!$F$30=supporting_sheet!$D$23,'DONNÉES '!$F$33=supporting_sheet!$B$2),0))))))</f>
        <v>0</v>
      </c>
      <c r="P87" s="20">
        <f>IF($A87&gt;end_year_1,0,(IF(AND('DONNÉES '!$F$30=supporting_sheet!$D$23,'DONNÉES '!$F$33=supporting_sheet!$B$3),(bulk_tonnages!Q87),(IF(AND('DONNÉES '!$F$30=supporting_sheet!$D$24),(Residential_tonnages!R87+ICI_tonnages!R87+'C&amp;D_tonnages'!R87),IF(AND('DONNÉES '!$F$30=supporting_sheet!$D$23,'DONNÉES '!$F$33=supporting_sheet!$B$2),bulk_user_tonnages!N87))))))</f>
        <v>0</v>
      </c>
      <c r="Q87" s="20">
        <f>IF(A87&gt;end_year_1, 0, Sludge_tonnages!E87)</f>
        <v>0</v>
      </c>
      <c r="R87" s="37">
        <f t="shared" si="4"/>
        <v>0</v>
      </c>
      <c r="T87" s="36"/>
      <c r="U87" s="36"/>
      <c r="V87" s="36"/>
    </row>
    <row r="88" spans="1:22" x14ac:dyDescent="0.25">
      <c r="A88" s="1">
        <f t="shared" si="6"/>
        <v>86</v>
      </c>
      <c r="B88" s="1" t="str">
        <f t="shared" si="5"/>
        <v>AB</v>
      </c>
      <c r="C88" s="20">
        <f>IF($A88&gt;end_year_1,0,(IF(AND('DONNÉES '!$F$30=supporting_sheet!$D$23,'DONNÉES '!$F$33=supporting_sheet!$B$3),(bulk_tonnages!D88),(IF(AND('DONNÉES '!$F$30=supporting_sheet!$D$24),(Residential_tonnages!E88+ICI_tonnages!E88+'C&amp;D_tonnages'!E88),IF(AND('DONNÉES '!$F$30=supporting_sheet!$D$23,'DONNÉES '!$F$33=supporting_sheet!$B$2),bulk_user_tonnages!D88))))))</f>
        <v>0</v>
      </c>
      <c r="D88" s="20">
        <f>IF($A88&gt;end_year_1,0,(IF(AND('DONNÉES '!$F$30=supporting_sheet!$D$23,'DONNÉES '!$F$33=supporting_sheet!$B$3),(bulk_tonnages!E88),(IF(AND('DONNÉES '!$F$30=supporting_sheet!$D$24),(Residential_tonnages!F88+ICI_tonnages!F88+'C&amp;D_tonnages'!F88),IF(AND('DONNÉES '!$F$30=supporting_sheet!$D$23,'DONNÉES '!$F$33=supporting_sheet!$B$2),bulk_user_tonnages!E88))))))</f>
        <v>0</v>
      </c>
      <c r="E88" s="20">
        <f>IF($A88&gt;end_year_1,0,(IF(AND('DONNÉES '!$F$30=supporting_sheet!$D$23,'DONNÉES '!$F$33=supporting_sheet!$B$3),(bulk_tonnages!F88),(IF(AND('DONNÉES '!$F$30=supporting_sheet!$D$24),(Residential_tonnages!G88+ICI_tonnages!G88+'C&amp;D_tonnages'!G88),IF(AND('DONNÉES '!$F$30=supporting_sheet!$D$23,'DONNÉES '!$F$33=supporting_sheet!$B$2),bulk_user_tonnages!F88))))))</f>
        <v>0</v>
      </c>
      <c r="F88" s="20">
        <f>IF($A88&gt;end_year_1,0,(IF(AND('DONNÉES '!$F$30=supporting_sheet!$D$23,'DONNÉES '!$F$33=supporting_sheet!$B$3),(bulk_tonnages!G88),(IF(AND('DONNÉES '!$F$30=supporting_sheet!$D$24),(Residential_tonnages!H88+ICI_tonnages!H88+'C&amp;D_tonnages'!H88),IF(AND('DONNÉES '!$F$30=supporting_sheet!$D$23,'DONNÉES '!$F$33=supporting_sheet!$B$2),bulk_user_tonnages!G88))))))</f>
        <v>0</v>
      </c>
      <c r="G88" s="20">
        <f>IF($A88&gt;end_year_1,0,(IF(AND('DONNÉES '!$F$30=supporting_sheet!$D$23,'DONNÉES '!$F$33=supporting_sheet!$B$3),(bulk_tonnages!H88),(IF(AND('DONNÉES '!$F$30=supporting_sheet!$D$24),(Residential_tonnages!I88+ICI_tonnages!I88+'C&amp;D_tonnages'!I88),IF(AND('DONNÉES '!$F$30=supporting_sheet!$D$23,'DONNÉES '!$F$33=supporting_sheet!$B$2),bulk_user_tonnages!H88))))))</f>
        <v>0</v>
      </c>
      <c r="H88" s="20">
        <f>IF($A88&gt;end_year_1,0,(IF(AND('DONNÉES '!$F$30=supporting_sheet!$D$23,'DONNÉES '!$F$33=supporting_sheet!$B$3),(bulk_tonnages!I88),(IF(AND('DONNÉES '!$F$30=supporting_sheet!$D$24),(Residential_tonnages!J88+ICI_tonnages!J88+'C&amp;D_tonnages'!J88),IF(AND('DONNÉES '!$F$30=supporting_sheet!$D$23,'DONNÉES '!$F$33=supporting_sheet!$B$2),bulk_user_tonnages!I88))))))</f>
        <v>0</v>
      </c>
      <c r="I88" s="20">
        <f>IF($A88&gt;end_year_1,0,(IF(AND('DONNÉES '!$F$30=supporting_sheet!$D$23,'DONNÉES '!$F$33=supporting_sheet!$B$3),(bulk_tonnages!J88),(IF(AND('DONNÉES '!$F$30=supporting_sheet!$D$24),(Residential_tonnages!K88+ICI_tonnages!K88+'C&amp;D_tonnages'!K88),IF(AND('DONNÉES '!$F$30=supporting_sheet!$D$23,'DONNÉES '!$F$33=supporting_sheet!$B$2),bulk_user_tonnages!J88))))))</f>
        <v>0</v>
      </c>
      <c r="J88" s="20">
        <f>IF($A88&gt;end_year_1,0,(IF(AND('DONNÉES '!$F$30=supporting_sheet!$D$23,'DONNÉES '!$F$33=supporting_sheet!$B$3),(bulk_tonnages!K88),(IF(AND('DONNÉES '!$F$30=supporting_sheet!$D$24),(Residential_tonnages!L88+ICI_tonnages!L88+'C&amp;D_tonnages'!L88),IF(AND('DONNÉES '!$F$30=supporting_sheet!$D$23,'DONNÉES '!$F$33=supporting_sheet!$B$2),bulk_user_tonnages!K88))))))</f>
        <v>0</v>
      </c>
      <c r="K88" s="20">
        <f>IF($A88&gt;end_year_1,0,(IF(AND('DONNÉES '!$F$30=supporting_sheet!$D$23,'DONNÉES '!$F$33=supporting_sheet!$B$3),(bulk_tonnages!L88),(IF(AND('DONNÉES '!$F$30=supporting_sheet!$D$24),(Residential_tonnages!M88+ICI_tonnages!M88+'C&amp;D_tonnages'!M88),IF(AND('DONNÉES '!$F$30=supporting_sheet!$D$23,'DONNÉES '!$F$33=supporting_sheet!$B$2),bulk_user_tonnages!L88))))))</f>
        <v>0</v>
      </c>
      <c r="L88" s="20">
        <f>IF($A88&gt;end_year_1,0,(IF(AND('DONNÉES '!$F$30=supporting_sheet!$D$23,'DONNÉES '!$F$33=supporting_sheet!$B$3),(bulk_tonnages!M88+'Soil and Dirt_tonnages'!E88),(IF(AND('DONNÉES '!$F$30=supporting_sheet!$D$24),(Residential_tonnages!N88+ICI_tonnages!N88+'C&amp;D_tonnages'!N88+'Soil and Dirt_tonnages'!E88),IF(AND('DONNÉES '!$F$30=supporting_sheet!$D$23,'DONNÉES '!$F$33=supporting_sheet!$B$2),'Soil and Dirt_tonnages'!E88))))))</f>
        <v>0</v>
      </c>
      <c r="M88" s="20">
        <f>IF($A88&gt;end_year_1,0,(IF(AND('DONNÉES '!$F$30=supporting_sheet!$D$23,'DONNÉES '!$F$33=supporting_sheet!$B$3),(bulk_tonnages!N88),(IF(AND('DONNÉES '!$F$30=supporting_sheet!$D$24),(Residential_tonnages!O88+ICI_tonnages!O88+'C&amp;D_tonnages'!O88),IF(AND('DONNÉES '!$F$30=supporting_sheet!$D$23,'DONNÉES '!$F$33=supporting_sheet!$B$2),bulk_user_tonnages!M88))))))</f>
        <v>0</v>
      </c>
      <c r="N88" s="20">
        <f>IF($A88&gt;end_year_1,0,(IF(AND('DONNÉES '!$F$30=supporting_sheet!$D$23,'DONNÉES '!$F$33=supporting_sheet!$B$3),(bulk_tonnages!O88),(IF(AND('DONNÉES '!$F$30=supporting_sheet!$D$24),(Residential_tonnages!P88+ICI_tonnages!P88+'C&amp;D_tonnages'!P88),IF(AND('DONNÉES '!$F$30=supporting_sheet!$D$23,'DONNÉES '!$F$33=supporting_sheet!$B$2),0))))))</f>
        <v>0</v>
      </c>
      <c r="O88" s="20">
        <f>IF($A88&gt;end_year_1,0,(IF(AND('DONNÉES '!$F$30=supporting_sheet!$D$23,'DONNÉES '!$F$33=supporting_sheet!$B$3),(bulk_tonnages!P88),(IF(AND('DONNÉES '!$F$30=supporting_sheet!$D$24),(Residential_tonnages!Q88+ICI_tonnages!Q88+'C&amp;D_tonnages'!Q88),IF(AND('DONNÉES '!$F$30=supporting_sheet!$D$23,'DONNÉES '!$F$33=supporting_sheet!$B$2),0))))))</f>
        <v>0</v>
      </c>
      <c r="P88" s="20">
        <f>IF($A88&gt;end_year_1,0,(IF(AND('DONNÉES '!$F$30=supporting_sheet!$D$23,'DONNÉES '!$F$33=supporting_sheet!$B$3),(bulk_tonnages!Q88),(IF(AND('DONNÉES '!$F$30=supporting_sheet!$D$24),(Residential_tonnages!R88+ICI_tonnages!R88+'C&amp;D_tonnages'!R88),IF(AND('DONNÉES '!$F$30=supporting_sheet!$D$23,'DONNÉES '!$F$33=supporting_sheet!$B$2),bulk_user_tonnages!N88))))))</f>
        <v>0</v>
      </c>
      <c r="Q88" s="20">
        <f>IF(A88&gt;end_year_1, 0, Sludge_tonnages!E88)</f>
        <v>0</v>
      </c>
      <c r="R88" s="37">
        <f t="shared" si="4"/>
        <v>0</v>
      </c>
      <c r="T88" s="36"/>
      <c r="U88" s="36"/>
      <c r="V88" s="36"/>
    </row>
    <row r="89" spans="1:22" x14ac:dyDescent="0.25">
      <c r="A89" s="1">
        <f t="shared" si="6"/>
        <v>87</v>
      </c>
      <c r="B89" s="1" t="str">
        <f t="shared" si="5"/>
        <v>AB</v>
      </c>
      <c r="C89" s="20">
        <f>IF($A89&gt;end_year_1,0,(IF(AND('DONNÉES '!$F$30=supporting_sheet!$D$23,'DONNÉES '!$F$33=supporting_sheet!$B$3),(bulk_tonnages!D89),(IF(AND('DONNÉES '!$F$30=supporting_sheet!$D$24),(Residential_tonnages!E89+ICI_tonnages!E89+'C&amp;D_tonnages'!E89),IF(AND('DONNÉES '!$F$30=supporting_sheet!$D$23,'DONNÉES '!$F$33=supporting_sheet!$B$2),bulk_user_tonnages!D89))))))</f>
        <v>0</v>
      </c>
      <c r="D89" s="20">
        <f>IF($A89&gt;end_year_1,0,(IF(AND('DONNÉES '!$F$30=supporting_sheet!$D$23,'DONNÉES '!$F$33=supporting_sheet!$B$3),(bulk_tonnages!E89),(IF(AND('DONNÉES '!$F$30=supporting_sheet!$D$24),(Residential_tonnages!F89+ICI_tonnages!F89+'C&amp;D_tonnages'!F89),IF(AND('DONNÉES '!$F$30=supporting_sheet!$D$23,'DONNÉES '!$F$33=supporting_sheet!$B$2),bulk_user_tonnages!E89))))))</f>
        <v>0</v>
      </c>
      <c r="E89" s="20">
        <f>IF($A89&gt;end_year_1,0,(IF(AND('DONNÉES '!$F$30=supporting_sheet!$D$23,'DONNÉES '!$F$33=supporting_sheet!$B$3),(bulk_tonnages!F89),(IF(AND('DONNÉES '!$F$30=supporting_sheet!$D$24),(Residential_tonnages!G89+ICI_tonnages!G89+'C&amp;D_tonnages'!G89),IF(AND('DONNÉES '!$F$30=supporting_sheet!$D$23,'DONNÉES '!$F$33=supporting_sheet!$B$2),bulk_user_tonnages!F89))))))</f>
        <v>0</v>
      </c>
      <c r="F89" s="20">
        <f>IF($A89&gt;end_year_1,0,(IF(AND('DONNÉES '!$F$30=supporting_sheet!$D$23,'DONNÉES '!$F$33=supporting_sheet!$B$3),(bulk_tonnages!G89),(IF(AND('DONNÉES '!$F$30=supporting_sheet!$D$24),(Residential_tonnages!H89+ICI_tonnages!H89+'C&amp;D_tonnages'!H89),IF(AND('DONNÉES '!$F$30=supporting_sheet!$D$23,'DONNÉES '!$F$33=supporting_sheet!$B$2),bulk_user_tonnages!G89))))))</f>
        <v>0</v>
      </c>
      <c r="G89" s="20">
        <f>IF($A89&gt;end_year_1,0,(IF(AND('DONNÉES '!$F$30=supporting_sheet!$D$23,'DONNÉES '!$F$33=supporting_sheet!$B$3),(bulk_tonnages!H89),(IF(AND('DONNÉES '!$F$30=supporting_sheet!$D$24),(Residential_tonnages!I89+ICI_tonnages!I89+'C&amp;D_tonnages'!I89),IF(AND('DONNÉES '!$F$30=supporting_sheet!$D$23,'DONNÉES '!$F$33=supporting_sheet!$B$2),bulk_user_tonnages!H89))))))</f>
        <v>0</v>
      </c>
      <c r="H89" s="20">
        <f>IF($A89&gt;end_year_1,0,(IF(AND('DONNÉES '!$F$30=supporting_sheet!$D$23,'DONNÉES '!$F$33=supporting_sheet!$B$3),(bulk_tonnages!I89),(IF(AND('DONNÉES '!$F$30=supporting_sheet!$D$24),(Residential_tonnages!J89+ICI_tonnages!J89+'C&amp;D_tonnages'!J89),IF(AND('DONNÉES '!$F$30=supporting_sheet!$D$23,'DONNÉES '!$F$33=supporting_sheet!$B$2),bulk_user_tonnages!I89))))))</f>
        <v>0</v>
      </c>
      <c r="I89" s="20">
        <f>IF($A89&gt;end_year_1,0,(IF(AND('DONNÉES '!$F$30=supporting_sheet!$D$23,'DONNÉES '!$F$33=supporting_sheet!$B$3),(bulk_tonnages!J89),(IF(AND('DONNÉES '!$F$30=supporting_sheet!$D$24),(Residential_tonnages!K89+ICI_tonnages!K89+'C&amp;D_tonnages'!K89),IF(AND('DONNÉES '!$F$30=supporting_sheet!$D$23,'DONNÉES '!$F$33=supporting_sheet!$B$2),bulk_user_tonnages!J89))))))</f>
        <v>0</v>
      </c>
      <c r="J89" s="20">
        <f>IF($A89&gt;end_year_1,0,(IF(AND('DONNÉES '!$F$30=supporting_sheet!$D$23,'DONNÉES '!$F$33=supporting_sheet!$B$3),(bulk_tonnages!K89),(IF(AND('DONNÉES '!$F$30=supporting_sheet!$D$24),(Residential_tonnages!L89+ICI_tonnages!L89+'C&amp;D_tonnages'!L89),IF(AND('DONNÉES '!$F$30=supporting_sheet!$D$23,'DONNÉES '!$F$33=supporting_sheet!$B$2),bulk_user_tonnages!K89))))))</f>
        <v>0</v>
      </c>
      <c r="K89" s="20">
        <f>IF($A89&gt;end_year_1,0,(IF(AND('DONNÉES '!$F$30=supporting_sheet!$D$23,'DONNÉES '!$F$33=supporting_sheet!$B$3),(bulk_tonnages!L89),(IF(AND('DONNÉES '!$F$30=supporting_sheet!$D$24),(Residential_tonnages!M89+ICI_tonnages!M89+'C&amp;D_tonnages'!M89),IF(AND('DONNÉES '!$F$30=supporting_sheet!$D$23,'DONNÉES '!$F$33=supporting_sheet!$B$2),bulk_user_tonnages!L89))))))</f>
        <v>0</v>
      </c>
      <c r="L89" s="20">
        <f>IF($A89&gt;end_year_1,0,(IF(AND('DONNÉES '!$F$30=supporting_sheet!$D$23,'DONNÉES '!$F$33=supporting_sheet!$B$3),(bulk_tonnages!M89+'Soil and Dirt_tonnages'!E89),(IF(AND('DONNÉES '!$F$30=supporting_sheet!$D$24),(Residential_tonnages!N89+ICI_tonnages!N89+'C&amp;D_tonnages'!N89+'Soil and Dirt_tonnages'!E89),IF(AND('DONNÉES '!$F$30=supporting_sheet!$D$23,'DONNÉES '!$F$33=supporting_sheet!$B$2),'Soil and Dirt_tonnages'!E89))))))</f>
        <v>0</v>
      </c>
      <c r="M89" s="20">
        <f>IF($A89&gt;end_year_1,0,(IF(AND('DONNÉES '!$F$30=supporting_sheet!$D$23,'DONNÉES '!$F$33=supporting_sheet!$B$3),(bulk_tonnages!N89),(IF(AND('DONNÉES '!$F$30=supporting_sheet!$D$24),(Residential_tonnages!O89+ICI_tonnages!O89+'C&amp;D_tonnages'!O89),IF(AND('DONNÉES '!$F$30=supporting_sheet!$D$23,'DONNÉES '!$F$33=supporting_sheet!$B$2),bulk_user_tonnages!M89))))))</f>
        <v>0</v>
      </c>
      <c r="N89" s="20">
        <f>IF($A89&gt;end_year_1,0,(IF(AND('DONNÉES '!$F$30=supporting_sheet!$D$23,'DONNÉES '!$F$33=supporting_sheet!$B$3),(bulk_tonnages!O89),(IF(AND('DONNÉES '!$F$30=supporting_sheet!$D$24),(Residential_tonnages!P89+ICI_tonnages!P89+'C&amp;D_tonnages'!P89),IF(AND('DONNÉES '!$F$30=supporting_sheet!$D$23,'DONNÉES '!$F$33=supporting_sheet!$B$2),0))))))</f>
        <v>0</v>
      </c>
      <c r="O89" s="20">
        <f>IF($A89&gt;end_year_1,0,(IF(AND('DONNÉES '!$F$30=supporting_sheet!$D$23,'DONNÉES '!$F$33=supporting_sheet!$B$3),(bulk_tonnages!P89),(IF(AND('DONNÉES '!$F$30=supporting_sheet!$D$24),(Residential_tonnages!Q89+ICI_tonnages!Q89+'C&amp;D_tonnages'!Q89),IF(AND('DONNÉES '!$F$30=supporting_sheet!$D$23,'DONNÉES '!$F$33=supporting_sheet!$B$2),0))))))</f>
        <v>0</v>
      </c>
      <c r="P89" s="20">
        <f>IF($A89&gt;end_year_1,0,(IF(AND('DONNÉES '!$F$30=supporting_sheet!$D$23,'DONNÉES '!$F$33=supporting_sheet!$B$3),(bulk_tonnages!Q89),(IF(AND('DONNÉES '!$F$30=supporting_sheet!$D$24),(Residential_tonnages!R89+ICI_tonnages!R89+'C&amp;D_tonnages'!R89),IF(AND('DONNÉES '!$F$30=supporting_sheet!$D$23,'DONNÉES '!$F$33=supporting_sheet!$B$2),bulk_user_tonnages!N89))))))</f>
        <v>0</v>
      </c>
      <c r="Q89" s="20">
        <f>IF(A89&gt;end_year_1, 0, Sludge_tonnages!E89)</f>
        <v>0</v>
      </c>
      <c r="R89" s="37">
        <f t="shared" si="4"/>
        <v>0</v>
      </c>
      <c r="T89" s="36"/>
      <c r="U89" s="36"/>
      <c r="V89" s="36"/>
    </row>
    <row r="90" spans="1:22" x14ac:dyDescent="0.25">
      <c r="A90" s="1">
        <f t="shared" si="6"/>
        <v>88</v>
      </c>
      <c r="B90" s="1" t="str">
        <f t="shared" si="5"/>
        <v>AB</v>
      </c>
      <c r="C90" s="20">
        <f>IF($A90&gt;end_year_1,0,(IF(AND('DONNÉES '!$F$30=supporting_sheet!$D$23,'DONNÉES '!$F$33=supporting_sheet!$B$3),(bulk_tonnages!D90),(IF(AND('DONNÉES '!$F$30=supporting_sheet!$D$24),(Residential_tonnages!E90+ICI_tonnages!E90+'C&amp;D_tonnages'!E90),IF(AND('DONNÉES '!$F$30=supporting_sheet!$D$23,'DONNÉES '!$F$33=supporting_sheet!$B$2),bulk_user_tonnages!D90))))))</f>
        <v>0</v>
      </c>
      <c r="D90" s="20">
        <f>IF($A90&gt;end_year_1,0,(IF(AND('DONNÉES '!$F$30=supporting_sheet!$D$23,'DONNÉES '!$F$33=supporting_sheet!$B$3),(bulk_tonnages!E90),(IF(AND('DONNÉES '!$F$30=supporting_sheet!$D$24),(Residential_tonnages!F90+ICI_tonnages!F90+'C&amp;D_tonnages'!F90),IF(AND('DONNÉES '!$F$30=supporting_sheet!$D$23,'DONNÉES '!$F$33=supporting_sheet!$B$2),bulk_user_tonnages!E90))))))</f>
        <v>0</v>
      </c>
      <c r="E90" s="20">
        <f>IF($A90&gt;end_year_1,0,(IF(AND('DONNÉES '!$F$30=supporting_sheet!$D$23,'DONNÉES '!$F$33=supporting_sheet!$B$3),(bulk_tonnages!F90),(IF(AND('DONNÉES '!$F$30=supporting_sheet!$D$24),(Residential_tonnages!G90+ICI_tonnages!G90+'C&amp;D_tonnages'!G90),IF(AND('DONNÉES '!$F$30=supporting_sheet!$D$23,'DONNÉES '!$F$33=supporting_sheet!$B$2),bulk_user_tonnages!F90))))))</f>
        <v>0</v>
      </c>
      <c r="F90" s="20">
        <f>IF($A90&gt;end_year_1,0,(IF(AND('DONNÉES '!$F$30=supporting_sheet!$D$23,'DONNÉES '!$F$33=supporting_sheet!$B$3),(bulk_tonnages!G90),(IF(AND('DONNÉES '!$F$30=supporting_sheet!$D$24),(Residential_tonnages!H90+ICI_tonnages!H90+'C&amp;D_tonnages'!H90),IF(AND('DONNÉES '!$F$30=supporting_sheet!$D$23,'DONNÉES '!$F$33=supporting_sheet!$B$2),bulk_user_tonnages!G90))))))</f>
        <v>0</v>
      </c>
      <c r="G90" s="20">
        <f>IF($A90&gt;end_year_1,0,(IF(AND('DONNÉES '!$F$30=supporting_sheet!$D$23,'DONNÉES '!$F$33=supporting_sheet!$B$3),(bulk_tonnages!H90),(IF(AND('DONNÉES '!$F$30=supporting_sheet!$D$24),(Residential_tonnages!I90+ICI_tonnages!I90+'C&amp;D_tonnages'!I90),IF(AND('DONNÉES '!$F$30=supporting_sheet!$D$23,'DONNÉES '!$F$33=supporting_sheet!$B$2),bulk_user_tonnages!H90))))))</f>
        <v>0</v>
      </c>
      <c r="H90" s="20">
        <f>IF($A90&gt;end_year_1,0,(IF(AND('DONNÉES '!$F$30=supporting_sheet!$D$23,'DONNÉES '!$F$33=supporting_sheet!$B$3),(bulk_tonnages!I90),(IF(AND('DONNÉES '!$F$30=supporting_sheet!$D$24),(Residential_tonnages!J90+ICI_tonnages!J90+'C&amp;D_tonnages'!J90),IF(AND('DONNÉES '!$F$30=supporting_sheet!$D$23,'DONNÉES '!$F$33=supporting_sheet!$B$2),bulk_user_tonnages!I90))))))</f>
        <v>0</v>
      </c>
      <c r="I90" s="20">
        <f>IF($A90&gt;end_year_1,0,(IF(AND('DONNÉES '!$F$30=supporting_sheet!$D$23,'DONNÉES '!$F$33=supporting_sheet!$B$3),(bulk_tonnages!J90),(IF(AND('DONNÉES '!$F$30=supporting_sheet!$D$24),(Residential_tonnages!K90+ICI_tonnages!K90+'C&amp;D_tonnages'!K90),IF(AND('DONNÉES '!$F$30=supporting_sheet!$D$23,'DONNÉES '!$F$33=supporting_sheet!$B$2),bulk_user_tonnages!J90))))))</f>
        <v>0</v>
      </c>
      <c r="J90" s="20">
        <f>IF($A90&gt;end_year_1,0,(IF(AND('DONNÉES '!$F$30=supporting_sheet!$D$23,'DONNÉES '!$F$33=supporting_sheet!$B$3),(bulk_tonnages!K90),(IF(AND('DONNÉES '!$F$30=supporting_sheet!$D$24),(Residential_tonnages!L90+ICI_tonnages!L90+'C&amp;D_tonnages'!L90),IF(AND('DONNÉES '!$F$30=supporting_sheet!$D$23,'DONNÉES '!$F$33=supporting_sheet!$B$2),bulk_user_tonnages!K90))))))</f>
        <v>0</v>
      </c>
      <c r="K90" s="20">
        <f>IF($A90&gt;end_year_1,0,(IF(AND('DONNÉES '!$F$30=supporting_sheet!$D$23,'DONNÉES '!$F$33=supporting_sheet!$B$3),(bulk_tonnages!L90),(IF(AND('DONNÉES '!$F$30=supporting_sheet!$D$24),(Residential_tonnages!M90+ICI_tonnages!M90+'C&amp;D_tonnages'!M90),IF(AND('DONNÉES '!$F$30=supporting_sheet!$D$23,'DONNÉES '!$F$33=supporting_sheet!$B$2),bulk_user_tonnages!L90))))))</f>
        <v>0</v>
      </c>
      <c r="L90" s="20">
        <f>IF($A90&gt;end_year_1,0,(IF(AND('DONNÉES '!$F$30=supporting_sheet!$D$23,'DONNÉES '!$F$33=supporting_sheet!$B$3),(bulk_tonnages!M90+'Soil and Dirt_tonnages'!E90),(IF(AND('DONNÉES '!$F$30=supporting_sheet!$D$24),(Residential_tonnages!N90+ICI_tonnages!N90+'C&amp;D_tonnages'!N90+'Soil and Dirt_tonnages'!E90),IF(AND('DONNÉES '!$F$30=supporting_sheet!$D$23,'DONNÉES '!$F$33=supporting_sheet!$B$2),'Soil and Dirt_tonnages'!E90))))))</f>
        <v>0</v>
      </c>
      <c r="M90" s="20">
        <f>IF($A90&gt;end_year_1,0,(IF(AND('DONNÉES '!$F$30=supporting_sheet!$D$23,'DONNÉES '!$F$33=supporting_sheet!$B$3),(bulk_tonnages!N90),(IF(AND('DONNÉES '!$F$30=supporting_sheet!$D$24),(Residential_tonnages!O90+ICI_tonnages!O90+'C&amp;D_tonnages'!O90),IF(AND('DONNÉES '!$F$30=supporting_sheet!$D$23,'DONNÉES '!$F$33=supporting_sheet!$B$2),bulk_user_tonnages!M90))))))</f>
        <v>0</v>
      </c>
      <c r="N90" s="20">
        <f>IF($A90&gt;end_year_1,0,(IF(AND('DONNÉES '!$F$30=supporting_sheet!$D$23,'DONNÉES '!$F$33=supporting_sheet!$B$3),(bulk_tonnages!O90),(IF(AND('DONNÉES '!$F$30=supporting_sheet!$D$24),(Residential_tonnages!P90+ICI_tonnages!P90+'C&amp;D_tonnages'!P90),IF(AND('DONNÉES '!$F$30=supporting_sheet!$D$23,'DONNÉES '!$F$33=supporting_sheet!$B$2),0))))))</f>
        <v>0</v>
      </c>
      <c r="O90" s="20">
        <f>IF($A90&gt;end_year_1,0,(IF(AND('DONNÉES '!$F$30=supporting_sheet!$D$23,'DONNÉES '!$F$33=supporting_sheet!$B$3),(bulk_tonnages!P90),(IF(AND('DONNÉES '!$F$30=supporting_sheet!$D$24),(Residential_tonnages!Q90+ICI_tonnages!Q90+'C&amp;D_tonnages'!Q90),IF(AND('DONNÉES '!$F$30=supporting_sheet!$D$23,'DONNÉES '!$F$33=supporting_sheet!$B$2),0))))))</f>
        <v>0</v>
      </c>
      <c r="P90" s="20">
        <f>IF($A90&gt;end_year_1,0,(IF(AND('DONNÉES '!$F$30=supporting_sheet!$D$23,'DONNÉES '!$F$33=supporting_sheet!$B$3),(bulk_tonnages!Q90),(IF(AND('DONNÉES '!$F$30=supporting_sheet!$D$24),(Residential_tonnages!R90+ICI_tonnages!R90+'C&amp;D_tonnages'!R90),IF(AND('DONNÉES '!$F$30=supporting_sheet!$D$23,'DONNÉES '!$F$33=supporting_sheet!$B$2),bulk_user_tonnages!N90))))))</f>
        <v>0</v>
      </c>
      <c r="Q90" s="20">
        <f>IF(A90&gt;end_year_1, 0, Sludge_tonnages!E90)</f>
        <v>0</v>
      </c>
      <c r="R90" s="37">
        <f t="shared" si="4"/>
        <v>0</v>
      </c>
      <c r="T90" s="36"/>
      <c r="U90" s="36"/>
      <c r="V90" s="36"/>
    </row>
    <row r="91" spans="1:22" x14ac:dyDescent="0.25">
      <c r="A91" s="1">
        <f t="shared" si="6"/>
        <v>89</v>
      </c>
      <c r="B91" s="1" t="str">
        <f t="shared" si="5"/>
        <v>AB</v>
      </c>
      <c r="C91" s="20">
        <f>IF($A91&gt;end_year_1,0,(IF(AND('DONNÉES '!$F$30=supporting_sheet!$D$23,'DONNÉES '!$F$33=supporting_sheet!$B$3),(bulk_tonnages!D91),(IF(AND('DONNÉES '!$F$30=supporting_sheet!$D$24),(Residential_tonnages!E91+ICI_tonnages!E91+'C&amp;D_tonnages'!E91),IF(AND('DONNÉES '!$F$30=supporting_sheet!$D$23,'DONNÉES '!$F$33=supporting_sheet!$B$2),bulk_user_tonnages!D91))))))</f>
        <v>0</v>
      </c>
      <c r="D91" s="20">
        <f>IF($A91&gt;end_year_1,0,(IF(AND('DONNÉES '!$F$30=supporting_sheet!$D$23,'DONNÉES '!$F$33=supporting_sheet!$B$3),(bulk_tonnages!E91),(IF(AND('DONNÉES '!$F$30=supporting_sheet!$D$24),(Residential_tonnages!F91+ICI_tonnages!F91+'C&amp;D_tonnages'!F91),IF(AND('DONNÉES '!$F$30=supporting_sheet!$D$23,'DONNÉES '!$F$33=supporting_sheet!$B$2),bulk_user_tonnages!E91))))))</f>
        <v>0</v>
      </c>
      <c r="E91" s="20">
        <f>IF($A91&gt;end_year_1,0,(IF(AND('DONNÉES '!$F$30=supporting_sheet!$D$23,'DONNÉES '!$F$33=supporting_sheet!$B$3),(bulk_tonnages!F91),(IF(AND('DONNÉES '!$F$30=supporting_sheet!$D$24),(Residential_tonnages!G91+ICI_tonnages!G91+'C&amp;D_tonnages'!G91),IF(AND('DONNÉES '!$F$30=supporting_sheet!$D$23,'DONNÉES '!$F$33=supporting_sheet!$B$2),bulk_user_tonnages!F91))))))</f>
        <v>0</v>
      </c>
      <c r="F91" s="20">
        <f>IF($A91&gt;end_year_1,0,(IF(AND('DONNÉES '!$F$30=supporting_sheet!$D$23,'DONNÉES '!$F$33=supporting_sheet!$B$3),(bulk_tonnages!G91),(IF(AND('DONNÉES '!$F$30=supporting_sheet!$D$24),(Residential_tonnages!H91+ICI_tonnages!H91+'C&amp;D_tonnages'!H91),IF(AND('DONNÉES '!$F$30=supporting_sheet!$D$23,'DONNÉES '!$F$33=supporting_sheet!$B$2),bulk_user_tonnages!G91))))))</f>
        <v>0</v>
      </c>
      <c r="G91" s="20">
        <f>IF($A91&gt;end_year_1,0,(IF(AND('DONNÉES '!$F$30=supporting_sheet!$D$23,'DONNÉES '!$F$33=supporting_sheet!$B$3),(bulk_tonnages!H91),(IF(AND('DONNÉES '!$F$30=supporting_sheet!$D$24),(Residential_tonnages!I91+ICI_tonnages!I91+'C&amp;D_tonnages'!I91),IF(AND('DONNÉES '!$F$30=supporting_sheet!$D$23,'DONNÉES '!$F$33=supporting_sheet!$B$2),bulk_user_tonnages!H91))))))</f>
        <v>0</v>
      </c>
      <c r="H91" s="20">
        <f>IF($A91&gt;end_year_1,0,(IF(AND('DONNÉES '!$F$30=supporting_sheet!$D$23,'DONNÉES '!$F$33=supporting_sheet!$B$3),(bulk_tonnages!I91),(IF(AND('DONNÉES '!$F$30=supporting_sheet!$D$24),(Residential_tonnages!J91+ICI_tonnages!J91+'C&amp;D_tonnages'!J91),IF(AND('DONNÉES '!$F$30=supporting_sheet!$D$23,'DONNÉES '!$F$33=supporting_sheet!$B$2),bulk_user_tonnages!I91))))))</f>
        <v>0</v>
      </c>
      <c r="I91" s="20">
        <f>IF($A91&gt;end_year_1,0,(IF(AND('DONNÉES '!$F$30=supporting_sheet!$D$23,'DONNÉES '!$F$33=supporting_sheet!$B$3),(bulk_tonnages!J91),(IF(AND('DONNÉES '!$F$30=supporting_sheet!$D$24),(Residential_tonnages!K91+ICI_tonnages!K91+'C&amp;D_tonnages'!K91),IF(AND('DONNÉES '!$F$30=supporting_sheet!$D$23,'DONNÉES '!$F$33=supporting_sheet!$B$2),bulk_user_tonnages!J91))))))</f>
        <v>0</v>
      </c>
      <c r="J91" s="20">
        <f>IF($A91&gt;end_year_1,0,(IF(AND('DONNÉES '!$F$30=supporting_sheet!$D$23,'DONNÉES '!$F$33=supporting_sheet!$B$3),(bulk_tonnages!K91),(IF(AND('DONNÉES '!$F$30=supporting_sheet!$D$24),(Residential_tonnages!L91+ICI_tonnages!L91+'C&amp;D_tonnages'!L91),IF(AND('DONNÉES '!$F$30=supporting_sheet!$D$23,'DONNÉES '!$F$33=supporting_sheet!$B$2),bulk_user_tonnages!K91))))))</f>
        <v>0</v>
      </c>
      <c r="K91" s="20">
        <f>IF($A91&gt;end_year_1,0,(IF(AND('DONNÉES '!$F$30=supporting_sheet!$D$23,'DONNÉES '!$F$33=supporting_sheet!$B$3),(bulk_tonnages!L91),(IF(AND('DONNÉES '!$F$30=supporting_sheet!$D$24),(Residential_tonnages!M91+ICI_tonnages!M91+'C&amp;D_tonnages'!M91),IF(AND('DONNÉES '!$F$30=supporting_sheet!$D$23,'DONNÉES '!$F$33=supporting_sheet!$B$2),bulk_user_tonnages!L91))))))</f>
        <v>0</v>
      </c>
      <c r="L91" s="20">
        <f>IF($A91&gt;end_year_1,0,(IF(AND('DONNÉES '!$F$30=supporting_sheet!$D$23,'DONNÉES '!$F$33=supporting_sheet!$B$3),(bulk_tonnages!M91+'Soil and Dirt_tonnages'!E91),(IF(AND('DONNÉES '!$F$30=supporting_sheet!$D$24),(Residential_tonnages!N91+ICI_tonnages!N91+'C&amp;D_tonnages'!N91+'Soil and Dirt_tonnages'!E91),IF(AND('DONNÉES '!$F$30=supporting_sheet!$D$23,'DONNÉES '!$F$33=supporting_sheet!$B$2),'Soil and Dirt_tonnages'!E91))))))</f>
        <v>0</v>
      </c>
      <c r="M91" s="20">
        <f>IF($A91&gt;end_year_1,0,(IF(AND('DONNÉES '!$F$30=supporting_sheet!$D$23,'DONNÉES '!$F$33=supporting_sheet!$B$3),(bulk_tonnages!N91),(IF(AND('DONNÉES '!$F$30=supporting_sheet!$D$24),(Residential_tonnages!O91+ICI_tonnages!O91+'C&amp;D_tonnages'!O91),IF(AND('DONNÉES '!$F$30=supporting_sheet!$D$23,'DONNÉES '!$F$33=supporting_sheet!$B$2),bulk_user_tonnages!M91))))))</f>
        <v>0</v>
      </c>
      <c r="N91" s="20">
        <f>IF($A91&gt;end_year_1,0,(IF(AND('DONNÉES '!$F$30=supporting_sheet!$D$23,'DONNÉES '!$F$33=supporting_sheet!$B$3),(bulk_tonnages!O91),(IF(AND('DONNÉES '!$F$30=supporting_sheet!$D$24),(Residential_tonnages!P91+ICI_tonnages!P91+'C&amp;D_tonnages'!P91),IF(AND('DONNÉES '!$F$30=supporting_sheet!$D$23,'DONNÉES '!$F$33=supporting_sheet!$B$2),0))))))</f>
        <v>0</v>
      </c>
      <c r="O91" s="20">
        <f>IF($A91&gt;end_year_1,0,(IF(AND('DONNÉES '!$F$30=supporting_sheet!$D$23,'DONNÉES '!$F$33=supporting_sheet!$B$3),(bulk_tonnages!P91),(IF(AND('DONNÉES '!$F$30=supporting_sheet!$D$24),(Residential_tonnages!Q91+ICI_tonnages!Q91+'C&amp;D_tonnages'!Q91),IF(AND('DONNÉES '!$F$30=supporting_sheet!$D$23,'DONNÉES '!$F$33=supporting_sheet!$B$2),0))))))</f>
        <v>0</v>
      </c>
      <c r="P91" s="20">
        <f>IF($A91&gt;end_year_1,0,(IF(AND('DONNÉES '!$F$30=supporting_sheet!$D$23,'DONNÉES '!$F$33=supporting_sheet!$B$3),(bulk_tonnages!Q91),(IF(AND('DONNÉES '!$F$30=supporting_sheet!$D$24),(Residential_tonnages!R91+ICI_tonnages!R91+'C&amp;D_tonnages'!R91),IF(AND('DONNÉES '!$F$30=supporting_sheet!$D$23,'DONNÉES '!$F$33=supporting_sheet!$B$2),bulk_user_tonnages!N91))))))</f>
        <v>0</v>
      </c>
      <c r="Q91" s="20">
        <f>IF(A91&gt;end_year_1, 0, Sludge_tonnages!E91)</f>
        <v>0</v>
      </c>
      <c r="R91" s="37">
        <f t="shared" si="4"/>
        <v>0</v>
      </c>
      <c r="T91" s="36"/>
      <c r="U91" s="36"/>
      <c r="V91" s="36"/>
    </row>
    <row r="92" spans="1:22" x14ac:dyDescent="0.25">
      <c r="A92" s="1">
        <f t="shared" si="6"/>
        <v>90</v>
      </c>
      <c r="B92" s="1" t="str">
        <f t="shared" si="5"/>
        <v>AB</v>
      </c>
      <c r="C92" s="20">
        <f>IF($A92&gt;end_year_1,0,(IF(AND('DONNÉES '!$F$30=supporting_sheet!$D$23,'DONNÉES '!$F$33=supporting_sheet!$B$3),(bulk_tonnages!D92),(IF(AND('DONNÉES '!$F$30=supporting_sheet!$D$24),(Residential_tonnages!E92+ICI_tonnages!E92+'C&amp;D_tonnages'!E92),IF(AND('DONNÉES '!$F$30=supporting_sheet!$D$23,'DONNÉES '!$F$33=supporting_sheet!$B$2),bulk_user_tonnages!D92))))))</f>
        <v>0</v>
      </c>
      <c r="D92" s="20">
        <f>IF($A92&gt;end_year_1,0,(IF(AND('DONNÉES '!$F$30=supporting_sheet!$D$23,'DONNÉES '!$F$33=supporting_sheet!$B$3),(bulk_tonnages!E92),(IF(AND('DONNÉES '!$F$30=supporting_sheet!$D$24),(Residential_tonnages!F92+ICI_tonnages!F92+'C&amp;D_tonnages'!F92),IF(AND('DONNÉES '!$F$30=supporting_sheet!$D$23,'DONNÉES '!$F$33=supporting_sheet!$B$2),bulk_user_tonnages!E92))))))</f>
        <v>0</v>
      </c>
      <c r="E92" s="20">
        <f>IF($A92&gt;end_year_1,0,(IF(AND('DONNÉES '!$F$30=supporting_sheet!$D$23,'DONNÉES '!$F$33=supporting_sheet!$B$3),(bulk_tonnages!F92),(IF(AND('DONNÉES '!$F$30=supporting_sheet!$D$24),(Residential_tonnages!G92+ICI_tonnages!G92+'C&amp;D_tonnages'!G92),IF(AND('DONNÉES '!$F$30=supporting_sheet!$D$23,'DONNÉES '!$F$33=supporting_sheet!$B$2),bulk_user_tonnages!F92))))))</f>
        <v>0</v>
      </c>
      <c r="F92" s="20">
        <f>IF($A92&gt;end_year_1,0,(IF(AND('DONNÉES '!$F$30=supporting_sheet!$D$23,'DONNÉES '!$F$33=supporting_sheet!$B$3),(bulk_tonnages!G92),(IF(AND('DONNÉES '!$F$30=supporting_sheet!$D$24),(Residential_tonnages!H92+ICI_tonnages!H92+'C&amp;D_tonnages'!H92),IF(AND('DONNÉES '!$F$30=supporting_sheet!$D$23,'DONNÉES '!$F$33=supporting_sheet!$B$2),bulk_user_tonnages!G92))))))</f>
        <v>0</v>
      </c>
      <c r="G92" s="20">
        <f>IF($A92&gt;end_year_1,0,(IF(AND('DONNÉES '!$F$30=supporting_sheet!$D$23,'DONNÉES '!$F$33=supporting_sheet!$B$3),(bulk_tonnages!H92),(IF(AND('DONNÉES '!$F$30=supporting_sheet!$D$24),(Residential_tonnages!I92+ICI_tonnages!I92+'C&amp;D_tonnages'!I92),IF(AND('DONNÉES '!$F$30=supporting_sheet!$D$23,'DONNÉES '!$F$33=supporting_sheet!$B$2),bulk_user_tonnages!H92))))))</f>
        <v>0</v>
      </c>
      <c r="H92" s="20">
        <f>IF($A92&gt;end_year_1,0,(IF(AND('DONNÉES '!$F$30=supporting_sheet!$D$23,'DONNÉES '!$F$33=supporting_sheet!$B$3),(bulk_tonnages!I92),(IF(AND('DONNÉES '!$F$30=supporting_sheet!$D$24),(Residential_tonnages!J92+ICI_tonnages!J92+'C&amp;D_tonnages'!J92),IF(AND('DONNÉES '!$F$30=supporting_sheet!$D$23,'DONNÉES '!$F$33=supporting_sheet!$B$2),bulk_user_tonnages!I92))))))</f>
        <v>0</v>
      </c>
      <c r="I92" s="20">
        <f>IF($A92&gt;end_year_1,0,(IF(AND('DONNÉES '!$F$30=supporting_sheet!$D$23,'DONNÉES '!$F$33=supporting_sheet!$B$3),(bulk_tonnages!J92),(IF(AND('DONNÉES '!$F$30=supporting_sheet!$D$24),(Residential_tonnages!K92+ICI_tonnages!K92+'C&amp;D_tonnages'!K92),IF(AND('DONNÉES '!$F$30=supporting_sheet!$D$23,'DONNÉES '!$F$33=supporting_sheet!$B$2),bulk_user_tonnages!J92))))))</f>
        <v>0</v>
      </c>
      <c r="J92" s="20">
        <f>IF($A92&gt;end_year_1,0,(IF(AND('DONNÉES '!$F$30=supporting_sheet!$D$23,'DONNÉES '!$F$33=supporting_sheet!$B$3),(bulk_tonnages!K92),(IF(AND('DONNÉES '!$F$30=supporting_sheet!$D$24),(Residential_tonnages!L92+ICI_tonnages!L92+'C&amp;D_tonnages'!L92),IF(AND('DONNÉES '!$F$30=supporting_sheet!$D$23,'DONNÉES '!$F$33=supporting_sheet!$B$2),bulk_user_tonnages!K92))))))</f>
        <v>0</v>
      </c>
      <c r="K92" s="20">
        <f>IF($A92&gt;end_year_1,0,(IF(AND('DONNÉES '!$F$30=supporting_sheet!$D$23,'DONNÉES '!$F$33=supporting_sheet!$B$3),(bulk_tonnages!L92),(IF(AND('DONNÉES '!$F$30=supporting_sheet!$D$24),(Residential_tonnages!M92+ICI_tonnages!M92+'C&amp;D_tonnages'!M92),IF(AND('DONNÉES '!$F$30=supporting_sheet!$D$23,'DONNÉES '!$F$33=supporting_sheet!$B$2),bulk_user_tonnages!L92))))))</f>
        <v>0</v>
      </c>
      <c r="L92" s="20">
        <f>IF($A92&gt;end_year_1,0,(IF(AND('DONNÉES '!$F$30=supporting_sheet!$D$23,'DONNÉES '!$F$33=supporting_sheet!$B$3),(bulk_tonnages!M92+'Soil and Dirt_tonnages'!E92),(IF(AND('DONNÉES '!$F$30=supporting_sheet!$D$24),(Residential_tonnages!N92+ICI_tonnages!N92+'C&amp;D_tonnages'!N92+'Soil and Dirt_tonnages'!E92),IF(AND('DONNÉES '!$F$30=supporting_sheet!$D$23,'DONNÉES '!$F$33=supporting_sheet!$B$2),'Soil and Dirt_tonnages'!E92))))))</f>
        <v>0</v>
      </c>
      <c r="M92" s="20">
        <f>IF($A92&gt;end_year_1,0,(IF(AND('DONNÉES '!$F$30=supporting_sheet!$D$23,'DONNÉES '!$F$33=supporting_sheet!$B$3),(bulk_tonnages!N92),(IF(AND('DONNÉES '!$F$30=supporting_sheet!$D$24),(Residential_tonnages!O92+ICI_tonnages!O92+'C&amp;D_tonnages'!O92),IF(AND('DONNÉES '!$F$30=supporting_sheet!$D$23,'DONNÉES '!$F$33=supporting_sheet!$B$2),bulk_user_tonnages!M92))))))</f>
        <v>0</v>
      </c>
      <c r="N92" s="20">
        <f>IF($A92&gt;end_year_1,0,(IF(AND('DONNÉES '!$F$30=supporting_sheet!$D$23,'DONNÉES '!$F$33=supporting_sheet!$B$3),(bulk_tonnages!O92),(IF(AND('DONNÉES '!$F$30=supporting_sheet!$D$24),(Residential_tonnages!P92+ICI_tonnages!P92+'C&amp;D_tonnages'!P92),IF(AND('DONNÉES '!$F$30=supporting_sheet!$D$23,'DONNÉES '!$F$33=supporting_sheet!$B$2),0))))))</f>
        <v>0</v>
      </c>
      <c r="O92" s="20">
        <f>IF($A92&gt;end_year_1,0,(IF(AND('DONNÉES '!$F$30=supporting_sheet!$D$23,'DONNÉES '!$F$33=supporting_sheet!$B$3),(bulk_tonnages!P92),(IF(AND('DONNÉES '!$F$30=supporting_sheet!$D$24),(Residential_tonnages!Q92+ICI_tonnages!Q92+'C&amp;D_tonnages'!Q92),IF(AND('DONNÉES '!$F$30=supporting_sheet!$D$23,'DONNÉES '!$F$33=supporting_sheet!$B$2),0))))))</f>
        <v>0</v>
      </c>
      <c r="P92" s="20">
        <f>IF($A92&gt;end_year_1,0,(IF(AND('DONNÉES '!$F$30=supporting_sheet!$D$23,'DONNÉES '!$F$33=supporting_sheet!$B$3),(bulk_tonnages!Q92),(IF(AND('DONNÉES '!$F$30=supporting_sheet!$D$24),(Residential_tonnages!R92+ICI_tonnages!R92+'C&amp;D_tonnages'!R92),IF(AND('DONNÉES '!$F$30=supporting_sheet!$D$23,'DONNÉES '!$F$33=supporting_sheet!$B$2),bulk_user_tonnages!N92))))))</f>
        <v>0</v>
      </c>
      <c r="Q92" s="20">
        <f>IF(A92&gt;end_year_1, 0, Sludge_tonnages!E92)</f>
        <v>0</v>
      </c>
      <c r="R92" s="37">
        <f t="shared" si="4"/>
        <v>0</v>
      </c>
      <c r="T92" s="36"/>
      <c r="U92" s="36"/>
      <c r="V92" s="36"/>
    </row>
    <row r="93" spans="1:22" x14ac:dyDescent="0.25">
      <c r="A93" s="1">
        <f t="shared" si="6"/>
        <v>91</v>
      </c>
      <c r="B93" s="1" t="str">
        <f t="shared" si="5"/>
        <v>AB</v>
      </c>
      <c r="C93" s="20">
        <f>IF($A93&gt;end_year_1,0,(IF(AND('DONNÉES '!$F$30=supporting_sheet!$D$23,'DONNÉES '!$F$33=supporting_sheet!$B$3),(bulk_tonnages!D93),(IF(AND('DONNÉES '!$F$30=supporting_sheet!$D$24),(Residential_tonnages!E93+ICI_tonnages!E93+'C&amp;D_tonnages'!E93),IF(AND('DONNÉES '!$F$30=supporting_sheet!$D$23,'DONNÉES '!$F$33=supporting_sheet!$B$2),bulk_user_tonnages!D93))))))</f>
        <v>0</v>
      </c>
      <c r="D93" s="20">
        <f>IF($A93&gt;end_year_1,0,(IF(AND('DONNÉES '!$F$30=supporting_sheet!$D$23,'DONNÉES '!$F$33=supporting_sheet!$B$3),(bulk_tonnages!E93),(IF(AND('DONNÉES '!$F$30=supporting_sheet!$D$24),(Residential_tonnages!F93+ICI_tonnages!F93+'C&amp;D_tonnages'!F93),IF(AND('DONNÉES '!$F$30=supporting_sheet!$D$23,'DONNÉES '!$F$33=supporting_sheet!$B$2),bulk_user_tonnages!E93))))))</f>
        <v>0</v>
      </c>
      <c r="E93" s="20">
        <f>IF($A93&gt;end_year_1,0,(IF(AND('DONNÉES '!$F$30=supporting_sheet!$D$23,'DONNÉES '!$F$33=supporting_sheet!$B$3),(bulk_tonnages!F93),(IF(AND('DONNÉES '!$F$30=supporting_sheet!$D$24),(Residential_tonnages!G93+ICI_tonnages!G93+'C&amp;D_tonnages'!G93),IF(AND('DONNÉES '!$F$30=supporting_sheet!$D$23,'DONNÉES '!$F$33=supporting_sheet!$B$2),bulk_user_tonnages!F93))))))</f>
        <v>0</v>
      </c>
      <c r="F93" s="20">
        <f>IF($A93&gt;end_year_1,0,(IF(AND('DONNÉES '!$F$30=supporting_sheet!$D$23,'DONNÉES '!$F$33=supporting_sheet!$B$3),(bulk_tonnages!G93),(IF(AND('DONNÉES '!$F$30=supporting_sheet!$D$24),(Residential_tonnages!H93+ICI_tonnages!H93+'C&amp;D_tonnages'!H93),IF(AND('DONNÉES '!$F$30=supporting_sheet!$D$23,'DONNÉES '!$F$33=supporting_sheet!$B$2),bulk_user_tonnages!G93))))))</f>
        <v>0</v>
      </c>
      <c r="G93" s="20">
        <f>IF($A93&gt;end_year_1,0,(IF(AND('DONNÉES '!$F$30=supporting_sheet!$D$23,'DONNÉES '!$F$33=supporting_sheet!$B$3),(bulk_tonnages!H93),(IF(AND('DONNÉES '!$F$30=supporting_sheet!$D$24),(Residential_tonnages!I93+ICI_tonnages!I93+'C&amp;D_tonnages'!I93),IF(AND('DONNÉES '!$F$30=supporting_sheet!$D$23,'DONNÉES '!$F$33=supporting_sheet!$B$2),bulk_user_tonnages!H93))))))</f>
        <v>0</v>
      </c>
      <c r="H93" s="20">
        <f>IF($A93&gt;end_year_1,0,(IF(AND('DONNÉES '!$F$30=supporting_sheet!$D$23,'DONNÉES '!$F$33=supporting_sheet!$B$3),(bulk_tonnages!I93),(IF(AND('DONNÉES '!$F$30=supporting_sheet!$D$24),(Residential_tonnages!J93+ICI_tonnages!J93+'C&amp;D_tonnages'!J93),IF(AND('DONNÉES '!$F$30=supporting_sheet!$D$23,'DONNÉES '!$F$33=supporting_sheet!$B$2),bulk_user_tonnages!I93))))))</f>
        <v>0</v>
      </c>
      <c r="I93" s="20">
        <f>IF($A93&gt;end_year_1,0,(IF(AND('DONNÉES '!$F$30=supporting_sheet!$D$23,'DONNÉES '!$F$33=supporting_sheet!$B$3),(bulk_tonnages!J93),(IF(AND('DONNÉES '!$F$30=supporting_sheet!$D$24),(Residential_tonnages!K93+ICI_tonnages!K93+'C&amp;D_tonnages'!K93),IF(AND('DONNÉES '!$F$30=supporting_sheet!$D$23,'DONNÉES '!$F$33=supporting_sheet!$B$2),bulk_user_tonnages!J93))))))</f>
        <v>0</v>
      </c>
      <c r="J93" s="20">
        <f>IF($A93&gt;end_year_1,0,(IF(AND('DONNÉES '!$F$30=supporting_sheet!$D$23,'DONNÉES '!$F$33=supporting_sheet!$B$3),(bulk_tonnages!K93),(IF(AND('DONNÉES '!$F$30=supporting_sheet!$D$24),(Residential_tonnages!L93+ICI_tonnages!L93+'C&amp;D_tonnages'!L93),IF(AND('DONNÉES '!$F$30=supporting_sheet!$D$23,'DONNÉES '!$F$33=supporting_sheet!$B$2),bulk_user_tonnages!K93))))))</f>
        <v>0</v>
      </c>
      <c r="K93" s="20">
        <f>IF($A93&gt;end_year_1,0,(IF(AND('DONNÉES '!$F$30=supporting_sheet!$D$23,'DONNÉES '!$F$33=supporting_sheet!$B$3),(bulk_tonnages!L93),(IF(AND('DONNÉES '!$F$30=supporting_sheet!$D$24),(Residential_tonnages!M93+ICI_tonnages!M93+'C&amp;D_tonnages'!M93),IF(AND('DONNÉES '!$F$30=supporting_sheet!$D$23,'DONNÉES '!$F$33=supporting_sheet!$B$2),bulk_user_tonnages!L93))))))</f>
        <v>0</v>
      </c>
      <c r="L93" s="20">
        <f>IF($A93&gt;end_year_1,0,(IF(AND('DONNÉES '!$F$30=supporting_sheet!$D$23,'DONNÉES '!$F$33=supporting_sheet!$B$3),(bulk_tonnages!M93+'Soil and Dirt_tonnages'!E93),(IF(AND('DONNÉES '!$F$30=supporting_sheet!$D$24),(Residential_tonnages!N93+ICI_tonnages!N93+'C&amp;D_tonnages'!N93+'Soil and Dirt_tonnages'!E93),IF(AND('DONNÉES '!$F$30=supporting_sheet!$D$23,'DONNÉES '!$F$33=supporting_sheet!$B$2),'Soil and Dirt_tonnages'!E93))))))</f>
        <v>0</v>
      </c>
      <c r="M93" s="20">
        <f>IF($A93&gt;end_year_1,0,(IF(AND('DONNÉES '!$F$30=supporting_sheet!$D$23,'DONNÉES '!$F$33=supporting_sheet!$B$3),(bulk_tonnages!N93),(IF(AND('DONNÉES '!$F$30=supporting_sheet!$D$24),(Residential_tonnages!O93+ICI_tonnages!O93+'C&amp;D_tonnages'!O93),IF(AND('DONNÉES '!$F$30=supporting_sheet!$D$23,'DONNÉES '!$F$33=supporting_sheet!$B$2),bulk_user_tonnages!M93))))))</f>
        <v>0</v>
      </c>
      <c r="N93" s="20">
        <f>IF($A93&gt;end_year_1,0,(IF(AND('DONNÉES '!$F$30=supporting_sheet!$D$23,'DONNÉES '!$F$33=supporting_sheet!$B$3),(bulk_tonnages!O93),(IF(AND('DONNÉES '!$F$30=supporting_sheet!$D$24),(Residential_tonnages!P93+ICI_tonnages!P93+'C&amp;D_tonnages'!P93),IF(AND('DONNÉES '!$F$30=supporting_sheet!$D$23,'DONNÉES '!$F$33=supporting_sheet!$B$2),0))))))</f>
        <v>0</v>
      </c>
      <c r="O93" s="20">
        <f>IF($A93&gt;end_year_1,0,(IF(AND('DONNÉES '!$F$30=supporting_sheet!$D$23,'DONNÉES '!$F$33=supporting_sheet!$B$3),(bulk_tonnages!P93),(IF(AND('DONNÉES '!$F$30=supporting_sheet!$D$24),(Residential_tonnages!Q93+ICI_tonnages!Q93+'C&amp;D_tonnages'!Q93),IF(AND('DONNÉES '!$F$30=supporting_sheet!$D$23,'DONNÉES '!$F$33=supporting_sheet!$B$2),0))))))</f>
        <v>0</v>
      </c>
      <c r="P93" s="20">
        <f>IF($A93&gt;end_year_1,0,(IF(AND('DONNÉES '!$F$30=supporting_sheet!$D$23,'DONNÉES '!$F$33=supporting_sheet!$B$3),(bulk_tonnages!Q93),(IF(AND('DONNÉES '!$F$30=supporting_sheet!$D$24),(Residential_tonnages!R93+ICI_tonnages!R93+'C&amp;D_tonnages'!R93),IF(AND('DONNÉES '!$F$30=supporting_sheet!$D$23,'DONNÉES '!$F$33=supporting_sheet!$B$2),bulk_user_tonnages!N93))))))</f>
        <v>0</v>
      </c>
      <c r="Q93" s="20">
        <f>IF(A93&gt;end_year_1, 0, Sludge_tonnages!E93)</f>
        <v>0</v>
      </c>
      <c r="R93" s="37">
        <f t="shared" si="4"/>
        <v>0</v>
      </c>
      <c r="T93" s="36"/>
      <c r="U93" s="36"/>
      <c r="V93" s="36"/>
    </row>
    <row r="94" spans="1:22" x14ac:dyDescent="0.25">
      <c r="A94" s="1">
        <f t="shared" si="6"/>
        <v>92</v>
      </c>
      <c r="B94" s="1" t="str">
        <f t="shared" si="5"/>
        <v>AB</v>
      </c>
      <c r="C94" s="20">
        <f>IF($A94&gt;end_year_1,0,(IF(AND('DONNÉES '!$F$30=supporting_sheet!$D$23,'DONNÉES '!$F$33=supporting_sheet!$B$3),(bulk_tonnages!D94),(IF(AND('DONNÉES '!$F$30=supporting_sheet!$D$24),(Residential_tonnages!E94+ICI_tonnages!E94+'C&amp;D_tonnages'!E94),IF(AND('DONNÉES '!$F$30=supporting_sheet!$D$23,'DONNÉES '!$F$33=supporting_sheet!$B$2),bulk_user_tonnages!D94))))))</f>
        <v>0</v>
      </c>
      <c r="D94" s="20">
        <f>IF($A94&gt;end_year_1,0,(IF(AND('DONNÉES '!$F$30=supporting_sheet!$D$23,'DONNÉES '!$F$33=supporting_sheet!$B$3),(bulk_tonnages!E94),(IF(AND('DONNÉES '!$F$30=supporting_sheet!$D$24),(Residential_tonnages!F94+ICI_tonnages!F94+'C&amp;D_tonnages'!F94),IF(AND('DONNÉES '!$F$30=supporting_sheet!$D$23,'DONNÉES '!$F$33=supporting_sheet!$B$2),bulk_user_tonnages!E94))))))</f>
        <v>0</v>
      </c>
      <c r="E94" s="20">
        <f>IF($A94&gt;end_year_1,0,(IF(AND('DONNÉES '!$F$30=supporting_sheet!$D$23,'DONNÉES '!$F$33=supporting_sheet!$B$3),(bulk_tonnages!F94),(IF(AND('DONNÉES '!$F$30=supporting_sheet!$D$24),(Residential_tonnages!G94+ICI_tonnages!G94+'C&amp;D_tonnages'!G94),IF(AND('DONNÉES '!$F$30=supporting_sheet!$D$23,'DONNÉES '!$F$33=supporting_sheet!$B$2),bulk_user_tonnages!F94))))))</f>
        <v>0</v>
      </c>
      <c r="F94" s="20">
        <f>IF($A94&gt;end_year_1,0,(IF(AND('DONNÉES '!$F$30=supporting_sheet!$D$23,'DONNÉES '!$F$33=supporting_sheet!$B$3),(bulk_tonnages!G94),(IF(AND('DONNÉES '!$F$30=supporting_sheet!$D$24),(Residential_tonnages!H94+ICI_tonnages!H94+'C&amp;D_tonnages'!H94),IF(AND('DONNÉES '!$F$30=supporting_sheet!$D$23,'DONNÉES '!$F$33=supporting_sheet!$B$2),bulk_user_tonnages!G94))))))</f>
        <v>0</v>
      </c>
      <c r="G94" s="20">
        <f>IF($A94&gt;end_year_1,0,(IF(AND('DONNÉES '!$F$30=supporting_sheet!$D$23,'DONNÉES '!$F$33=supporting_sheet!$B$3),(bulk_tonnages!H94),(IF(AND('DONNÉES '!$F$30=supporting_sheet!$D$24),(Residential_tonnages!I94+ICI_tonnages!I94+'C&amp;D_tonnages'!I94),IF(AND('DONNÉES '!$F$30=supporting_sheet!$D$23,'DONNÉES '!$F$33=supporting_sheet!$B$2),bulk_user_tonnages!H94))))))</f>
        <v>0</v>
      </c>
      <c r="H94" s="20">
        <f>IF($A94&gt;end_year_1,0,(IF(AND('DONNÉES '!$F$30=supporting_sheet!$D$23,'DONNÉES '!$F$33=supporting_sheet!$B$3),(bulk_tonnages!I94),(IF(AND('DONNÉES '!$F$30=supporting_sheet!$D$24),(Residential_tonnages!J94+ICI_tonnages!J94+'C&amp;D_tonnages'!J94),IF(AND('DONNÉES '!$F$30=supporting_sheet!$D$23,'DONNÉES '!$F$33=supporting_sheet!$B$2),bulk_user_tonnages!I94))))))</f>
        <v>0</v>
      </c>
      <c r="I94" s="20">
        <f>IF($A94&gt;end_year_1,0,(IF(AND('DONNÉES '!$F$30=supporting_sheet!$D$23,'DONNÉES '!$F$33=supporting_sheet!$B$3),(bulk_tonnages!J94),(IF(AND('DONNÉES '!$F$30=supporting_sheet!$D$24),(Residential_tonnages!K94+ICI_tonnages!K94+'C&amp;D_tonnages'!K94),IF(AND('DONNÉES '!$F$30=supporting_sheet!$D$23,'DONNÉES '!$F$33=supporting_sheet!$B$2),bulk_user_tonnages!J94))))))</f>
        <v>0</v>
      </c>
      <c r="J94" s="20">
        <f>IF($A94&gt;end_year_1,0,(IF(AND('DONNÉES '!$F$30=supporting_sheet!$D$23,'DONNÉES '!$F$33=supporting_sheet!$B$3),(bulk_tonnages!K94),(IF(AND('DONNÉES '!$F$30=supporting_sheet!$D$24),(Residential_tonnages!L94+ICI_tonnages!L94+'C&amp;D_tonnages'!L94),IF(AND('DONNÉES '!$F$30=supporting_sheet!$D$23,'DONNÉES '!$F$33=supporting_sheet!$B$2),bulk_user_tonnages!K94))))))</f>
        <v>0</v>
      </c>
      <c r="K94" s="20">
        <f>IF($A94&gt;end_year_1,0,(IF(AND('DONNÉES '!$F$30=supporting_sheet!$D$23,'DONNÉES '!$F$33=supporting_sheet!$B$3),(bulk_tonnages!L94),(IF(AND('DONNÉES '!$F$30=supporting_sheet!$D$24),(Residential_tonnages!M94+ICI_tonnages!M94+'C&amp;D_tonnages'!M94),IF(AND('DONNÉES '!$F$30=supporting_sheet!$D$23,'DONNÉES '!$F$33=supporting_sheet!$B$2),bulk_user_tonnages!L94))))))</f>
        <v>0</v>
      </c>
      <c r="L94" s="20">
        <f>IF($A94&gt;end_year_1,0,(IF(AND('DONNÉES '!$F$30=supporting_sheet!$D$23,'DONNÉES '!$F$33=supporting_sheet!$B$3),(bulk_tonnages!M94+'Soil and Dirt_tonnages'!E94),(IF(AND('DONNÉES '!$F$30=supporting_sheet!$D$24),(Residential_tonnages!N94+ICI_tonnages!N94+'C&amp;D_tonnages'!N94+'Soil and Dirt_tonnages'!E94),IF(AND('DONNÉES '!$F$30=supporting_sheet!$D$23,'DONNÉES '!$F$33=supporting_sheet!$B$2),'Soil and Dirt_tonnages'!E94))))))</f>
        <v>0</v>
      </c>
      <c r="M94" s="20">
        <f>IF($A94&gt;end_year_1,0,(IF(AND('DONNÉES '!$F$30=supporting_sheet!$D$23,'DONNÉES '!$F$33=supporting_sheet!$B$3),(bulk_tonnages!N94),(IF(AND('DONNÉES '!$F$30=supporting_sheet!$D$24),(Residential_tonnages!O94+ICI_tonnages!O94+'C&amp;D_tonnages'!O94),IF(AND('DONNÉES '!$F$30=supporting_sheet!$D$23,'DONNÉES '!$F$33=supporting_sheet!$B$2),bulk_user_tonnages!M94))))))</f>
        <v>0</v>
      </c>
      <c r="N94" s="20">
        <f>IF($A94&gt;end_year_1,0,(IF(AND('DONNÉES '!$F$30=supporting_sheet!$D$23,'DONNÉES '!$F$33=supporting_sheet!$B$3),(bulk_tonnages!O94),(IF(AND('DONNÉES '!$F$30=supporting_sheet!$D$24),(Residential_tonnages!P94+ICI_tonnages!P94+'C&amp;D_tonnages'!P94),IF(AND('DONNÉES '!$F$30=supporting_sheet!$D$23,'DONNÉES '!$F$33=supporting_sheet!$B$2),0))))))</f>
        <v>0</v>
      </c>
      <c r="O94" s="20">
        <f>IF($A94&gt;end_year_1,0,(IF(AND('DONNÉES '!$F$30=supporting_sheet!$D$23,'DONNÉES '!$F$33=supporting_sheet!$B$3),(bulk_tonnages!P94),(IF(AND('DONNÉES '!$F$30=supporting_sheet!$D$24),(Residential_tonnages!Q94+ICI_tonnages!Q94+'C&amp;D_tonnages'!Q94),IF(AND('DONNÉES '!$F$30=supporting_sheet!$D$23,'DONNÉES '!$F$33=supporting_sheet!$B$2),0))))))</f>
        <v>0</v>
      </c>
      <c r="P94" s="20">
        <f>IF($A94&gt;end_year_1,0,(IF(AND('DONNÉES '!$F$30=supporting_sheet!$D$23,'DONNÉES '!$F$33=supporting_sheet!$B$3),(bulk_tonnages!Q94),(IF(AND('DONNÉES '!$F$30=supporting_sheet!$D$24),(Residential_tonnages!R94+ICI_tonnages!R94+'C&amp;D_tonnages'!R94),IF(AND('DONNÉES '!$F$30=supporting_sheet!$D$23,'DONNÉES '!$F$33=supporting_sheet!$B$2),bulk_user_tonnages!N94))))))</f>
        <v>0</v>
      </c>
      <c r="Q94" s="20">
        <f>IF(A94&gt;end_year_1, 0, Sludge_tonnages!E94)</f>
        <v>0</v>
      </c>
      <c r="R94" s="37">
        <f t="shared" si="4"/>
        <v>0</v>
      </c>
      <c r="T94" s="36"/>
      <c r="U94" s="36"/>
      <c r="V94" s="36"/>
    </row>
    <row r="95" spans="1:22" x14ac:dyDescent="0.25">
      <c r="A95" s="1">
        <f t="shared" si="6"/>
        <v>93</v>
      </c>
      <c r="B95" s="1" t="str">
        <f t="shared" si="5"/>
        <v>AB</v>
      </c>
      <c r="C95" s="20">
        <f>IF($A95&gt;end_year_1,0,(IF(AND('DONNÉES '!$F$30=supporting_sheet!$D$23,'DONNÉES '!$F$33=supporting_sheet!$B$3),(bulk_tonnages!D95),(IF(AND('DONNÉES '!$F$30=supporting_sheet!$D$24),(Residential_tonnages!E95+ICI_tonnages!E95+'C&amp;D_tonnages'!E95),IF(AND('DONNÉES '!$F$30=supporting_sheet!$D$23,'DONNÉES '!$F$33=supporting_sheet!$B$2),bulk_user_tonnages!D95))))))</f>
        <v>0</v>
      </c>
      <c r="D95" s="20">
        <f>IF($A95&gt;end_year_1,0,(IF(AND('DONNÉES '!$F$30=supporting_sheet!$D$23,'DONNÉES '!$F$33=supporting_sheet!$B$3),(bulk_tonnages!E95),(IF(AND('DONNÉES '!$F$30=supporting_sheet!$D$24),(Residential_tonnages!F95+ICI_tonnages!F95+'C&amp;D_tonnages'!F95),IF(AND('DONNÉES '!$F$30=supporting_sheet!$D$23,'DONNÉES '!$F$33=supporting_sheet!$B$2),bulk_user_tonnages!E95))))))</f>
        <v>0</v>
      </c>
      <c r="E95" s="20">
        <f>IF($A95&gt;end_year_1,0,(IF(AND('DONNÉES '!$F$30=supporting_sheet!$D$23,'DONNÉES '!$F$33=supporting_sheet!$B$3),(bulk_tonnages!F95),(IF(AND('DONNÉES '!$F$30=supporting_sheet!$D$24),(Residential_tonnages!G95+ICI_tonnages!G95+'C&amp;D_tonnages'!G95),IF(AND('DONNÉES '!$F$30=supporting_sheet!$D$23,'DONNÉES '!$F$33=supporting_sheet!$B$2),bulk_user_tonnages!F95))))))</f>
        <v>0</v>
      </c>
      <c r="F95" s="20">
        <f>IF($A95&gt;end_year_1,0,(IF(AND('DONNÉES '!$F$30=supporting_sheet!$D$23,'DONNÉES '!$F$33=supporting_sheet!$B$3),(bulk_tonnages!G95),(IF(AND('DONNÉES '!$F$30=supporting_sheet!$D$24),(Residential_tonnages!H95+ICI_tonnages!H95+'C&amp;D_tonnages'!H95),IF(AND('DONNÉES '!$F$30=supporting_sheet!$D$23,'DONNÉES '!$F$33=supporting_sheet!$B$2),bulk_user_tonnages!G95))))))</f>
        <v>0</v>
      </c>
      <c r="G95" s="20">
        <f>IF($A95&gt;end_year_1,0,(IF(AND('DONNÉES '!$F$30=supporting_sheet!$D$23,'DONNÉES '!$F$33=supporting_sheet!$B$3),(bulk_tonnages!H95),(IF(AND('DONNÉES '!$F$30=supporting_sheet!$D$24),(Residential_tonnages!I95+ICI_tonnages!I95+'C&amp;D_tonnages'!I95),IF(AND('DONNÉES '!$F$30=supporting_sheet!$D$23,'DONNÉES '!$F$33=supporting_sheet!$B$2),bulk_user_tonnages!H95))))))</f>
        <v>0</v>
      </c>
      <c r="H95" s="20">
        <f>IF($A95&gt;end_year_1,0,(IF(AND('DONNÉES '!$F$30=supporting_sheet!$D$23,'DONNÉES '!$F$33=supporting_sheet!$B$3),(bulk_tonnages!I95),(IF(AND('DONNÉES '!$F$30=supporting_sheet!$D$24),(Residential_tonnages!J95+ICI_tonnages!J95+'C&amp;D_tonnages'!J95),IF(AND('DONNÉES '!$F$30=supporting_sheet!$D$23,'DONNÉES '!$F$33=supporting_sheet!$B$2),bulk_user_tonnages!I95))))))</f>
        <v>0</v>
      </c>
      <c r="I95" s="20">
        <f>IF($A95&gt;end_year_1,0,(IF(AND('DONNÉES '!$F$30=supporting_sheet!$D$23,'DONNÉES '!$F$33=supporting_sheet!$B$3),(bulk_tonnages!J95),(IF(AND('DONNÉES '!$F$30=supporting_sheet!$D$24),(Residential_tonnages!K95+ICI_tonnages!K95+'C&amp;D_tonnages'!K95),IF(AND('DONNÉES '!$F$30=supporting_sheet!$D$23,'DONNÉES '!$F$33=supporting_sheet!$B$2),bulk_user_tonnages!J95))))))</f>
        <v>0</v>
      </c>
      <c r="J95" s="20">
        <f>IF($A95&gt;end_year_1,0,(IF(AND('DONNÉES '!$F$30=supporting_sheet!$D$23,'DONNÉES '!$F$33=supporting_sheet!$B$3),(bulk_tonnages!K95),(IF(AND('DONNÉES '!$F$30=supporting_sheet!$D$24),(Residential_tonnages!L95+ICI_tonnages!L95+'C&amp;D_tonnages'!L95),IF(AND('DONNÉES '!$F$30=supporting_sheet!$D$23,'DONNÉES '!$F$33=supporting_sheet!$B$2),bulk_user_tonnages!K95))))))</f>
        <v>0</v>
      </c>
      <c r="K95" s="20">
        <f>IF($A95&gt;end_year_1,0,(IF(AND('DONNÉES '!$F$30=supporting_sheet!$D$23,'DONNÉES '!$F$33=supporting_sheet!$B$3),(bulk_tonnages!L95),(IF(AND('DONNÉES '!$F$30=supporting_sheet!$D$24),(Residential_tonnages!M95+ICI_tonnages!M95+'C&amp;D_tonnages'!M95),IF(AND('DONNÉES '!$F$30=supporting_sheet!$D$23,'DONNÉES '!$F$33=supporting_sheet!$B$2),bulk_user_tonnages!L95))))))</f>
        <v>0</v>
      </c>
      <c r="L95" s="20">
        <f>IF($A95&gt;end_year_1,0,(IF(AND('DONNÉES '!$F$30=supporting_sheet!$D$23,'DONNÉES '!$F$33=supporting_sheet!$B$3),(bulk_tonnages!M95+'Soil and Dirt_tonnages'!E95),(IF(AND('DONNÉES '!$F$30=supporting_sheet!$D$24),(Residential_tonnages!N95+ICI_tonnages!N95+'C&amp;D_tonnages'!N95+'Soil and Dirt_tonnages'!E95),IF(AND('DONNÉES '!$F$30=supporting_sheet!$D$23,'DONNÉES '!$F$33=supporting_sheet!$B$2),'Soil and Dirt_tonnages'!E95))))))</f>
        <v>0</v>
      </c>
      <c r="M95" s="20">
        <f>IF($A95&gt;end_year_1,0,(IF(AND('DONNÉES '!$F$30=supporting_sheet!$D$23,'DONNÉES '!$F$33=supporting_sheet!$B$3),(bulk_tonnages!N95),(IF(AND('DONNÉES '!$F$30=supporting_sheet!$D$24),(Residential_tonnages!O95+ICI_tonnages!O95+'C&amp;D_tonnages'!O95),IF(AND('DONNÉES '!$F$30=supporting_sheet!$D$23,'DONNÉES '!$F$33=supporting_sheet!$B$2),bulk_user_tonnages!M95))))))</f>
        <v>0</v>
      </c>
      <c r="N95" s="20">
        <f>IF($A95&gt;end_year_1,0,(IF(AND('DONNÉES '!$F$30=supporting_sheet!$D$23,'DONNÉES '!$F$33=supporting_sheet!$B$3),(bulk_tonnages!O95),(IF(AND('DONNÉES '!$F$30=supporting_sheet!$D$24),(Residential_tonnages!P95+ICI_tonnages!P95+'C&amp;D_tonnages'!P95),IF(AND('DONNÉES '!$F$30=supporting_sheet!$D$23,'DONNÉES '!$F$33=supporting_sheet!$B$2),0))))))</f>
        <v>0</v>
      </c>
      <c r="O95" s="20">
        <f>IF($A95&gt;end_year_1,0,(IF(AND('DONNÉES '!$F$30=supporting_sheet!$D$23,'DONNÉES '!$F$33=supporting_sheet!$B$3),(bulk_tonnages!P95),(IF(AND('DONNÉES '!$F$30=supporting_sheet!$D$24),(Residential_tonnages!Q95+ICI_tonnages!Q95+'C&amp;D_tonnages'!Q95),IF(AND('DONNÉES '!$F$30=supporting_sheet!$D$23,'DONNÉES '!$F$33=supporting_sheet!$B$2),0))))))</f>
        <v>0</v>
      </c>
      <c r="P95" s="20">
        <f>IF($A95&gt;end_year_1,0,(IF(AND('DONNÉES '!$F$30=supporting_sheet!$D$23,'DONNÉES '!$F$33=supporting_sheet!$B$3),(bulk_tonnages!Q95),(IF(AND('DONNÉES '!$F$30=supporting_sheet!$D$24),(Residential_tonnages!R95+ICI_tonnages!R95+'C&amp;D_tonnages'!R95),IF(AND('DONNÉES '!$F$30=supporting_sheet!$D$23,'DONNÉES '!$F$33=supporting_sheet!$B$2),bulk_user_tonnages!N95))))))</f>
        <v>0</v>
      </c>
      <c r="Q95" s="20">
        <f>IF(A95&gt;end_year_1, 0, Sludge_tonnages!E95)</f>
        <v>0</v>
      </c>
      <c r="R95" s="37">
        <f t="shared" si="4"/>
        <v>0</v>
      </c>
      <c r="T95" s="36"/>
      <c r="U95" s="36"/>
      <c r="V95" s="36"/>
    </row>
    <row r="96" spans="1:22" x14ac:dyDescent="0.25">
      <c r="A96" s="1">
        <f t="shared" si="6"/>
        <v>94</v>
      </c>
      <c r="B96" s="1" t="str">
        <f t="shared" si="5"/>
        <v>AB</v>
      </c>
      <c r="C96" s="20">
        <f>IF($A96&gt;end_year_1,0,(IF(AND('DONNÉES '!$F$30=supporting_sheet!$D$23,'DONNÉES '!$F$33=supporting_sheet!$B$3),(bulk_tonnages!D96),(IF(AND('DONNÉES '!$F$30=supporting_sheet!$D$24),(Residential_tonnages!E96+ICI_tonnages!E96+'C&amp;D_tonnages'!E96),IF(AND('DONNÉES '!$F$30=supporting_sheet!$D$23,'DONNÉES '!$F$33=supporting_sheet!$B$2),bulk_user_tonnages!D96))))))</f>
        <v>0</v>
      </c>
      <c r="D96" s="20">
        <f>IF($A96&gt;end_year_1,0,(IF(AND('DONNÉES '!$F$30=supporting_sheet!$D$23,'DONNÉES '!$F$33=supporting_sheet!$B$3),(bulk_tonnages!E96),(IF(AND('DONNÉES '!$F$30=supporting_sheet!$D$24),(Residential_tonnages!F96+ICI_tonnages!F96+'C&amp;D_tonnages'!F96),IF(AND('DONNÉES '!$F$30=supporting_sheet!$D$23,'DONNÉES '!$F$33=supporting_sheet!$B$2),bulk_user_tonnages!E96))))))</f>
        <v>0</v>
      </c>
      <c r="E96" s="20">
        <f>IF($A96&gt;end_year_1,0,(IF(AND('DONNÉES '!$F$30=supporting_sheet!$D$23,'DONNÉES '!$F$33=supporting_sheet!$B$3),(bulk_tonnages!F96),(IF(AND('DONNÉES '!$F$30=supporting_sheet!$D$24),(Residential_tonnages!G96+ICI_tonnages!G96+'C&amp;D_tonnages'!G96),IF(AND('DONNÉES '!$F$30=supporting_sheet!$D$23,'DONNÉES '!$F$33=supporting_sheet!$B$2),bulk_user_tonnages!F96))))))</f>
        <v>0</v>
      </c>
      <c r="F96" s="20">
        <f>IF($A96&gt;end_year_1,0,(IF(AND('DONNÉES '!$F$30=supporting_sheet!$D$23,'DONNÉES '!$F$33=supporting_sheet!$B$3),(bulk_tonnages!G96),(IF(AND('DONNÉES '!$F$30=supporting_sheet!$D$24),(Residential_tonnages!H96+ICI_tonnages!H96+'C&amp;D_tonnages'!H96),IF(AND('DONNÉES '!$F$30=supporting_sheet!$D$23,'DONNÉES '!$F$33=supporting_sheet!$B$2),bulk_user_tonnages!G96))))))</f>
        <v>0</v>
      </c>
      <c r="G96" s="20">
        <f>IF($A96&gt;end_year_1,0,(IF(AND('DONNÉES '!$F$30=supporting_sheet!$D$23,'DONNÉES '!$F$33=supporting_sheet!$B$3),(bulk_tonnages!H96),(IF(AND('DONNÉES '!$F$30=supporting_sheet!$D$24),(Residential_tonnages!I96+ICI_tonnages!I96+'C&amp;D_tonnages'!I96),IF(AND('DONNÉES '!$F$30=supporting_sheet!$D$23,'DONNÉES '!$F$33=supporting_sheet!$B$2),bulk_user_tonnages!H96))))))</f>
        <v>0</v>
      </c>
      <c r="H96" s="20">
        <f>IF($A96&gt;end_year_1,0,(IF(AND('DONNÉES '!$F$30=supporting_sheet!$D$23,'DONNÉES '!$F$33=supporting_sheet!$B$3),(bulk_tonnages!I96),(IF(AND('DONNÉES '!$F$30=supporting_sheet!$D$24),(Residential_tonnages!J96+ICI_tonnages!J96+'C&amp;D_tonnages'!J96),IF(AND('DONNÉES '!$F$30=supporting_sheet!$D$23,'DONNÉES '!$F$33=supporting_sheet!$B$2),bulk_user_tonnages!I96))))))</f>
        <v>0</v>
      </c>
      <c r="I96" s="20">
        <f>IF($A96&gt;end_year_1,0,(IF(AND('DONNÉES '!$F$30=supporting_sheet!$D$23,'DONNÉES '!$F$33=supporting_sheet!$B$3),(bulk_tonnages!J96),(IF(AND('DONNÉES '!$F$30=supporting_sheet!$D$24),(Residential_tonnages!K96+ICI_tonnages!K96+'C&amp;D_tonnages'!K96),IF(AND('DONNÉES '!$F$30=supporting_sheet!$D$23,'DONNÉES '!$F$33=supporting_sheet!$B$2),bulk_user_tonnages!J96))))))</f>
        <v>0</v>
      </c>
      <c r="J96" s="20">
        <f>IF($A96&gt;end_year_1,0,(IF(AND('DONNÉES '!$F$30=supporting_sheet!$D$23,'DONNÉES '!$F$33=supporting_sheet!$B$3),(bulk_tonnages!K96),(IF(AND('DONNÉES '!$F$30=supporting_sheet!$D$24),(Residential_tonnages!L96+ICI_tonnages!L96+'C&amp;D_tonnages'!L96),IF(AND('DONNÉES '!$F$30=supporting_sheet!$D$23,'DONNÉES '!$F$33=supporting_sheet!$B$2),bulk_user_tonnages!K96))))))</f>
        <v>0</v>
      </c>
      <c r="K96" s="20">
        <f>IF($A96&gt;end_year_1,0,(IF(AND('DONNÉES '!$F$30=supporting_sheet!$D$23,'DONNÉES '!$F$33=supporting_sheet!$B$3),(bulk_tonnages!L96),(IF(AND('DONNÉES '!$F$30=supporting_sheet!$D$24),(Residential_tonnages!M96+ICI_tonnages!M96+'C&amp;D_tonnages'!M96),IF(AND('DONNÉES '!$F$30=supporting_sheet!$D$23,'DONNÉES '!$F$33=supporting_sheet!$B$2),bulk_user_tonnages!L96))))))</f>
        <v>0</v>
      </c>
      <c r="L96" s="20">
        <f>IF($A96&gt;end_year_1,0,(IF(AND('DONNÉES '!$F$30=supporting_sheet!$D$23,'DONNÉES '!$F$33=supporting_sheet!$B$3),(bulk_tonnages!M96+'Soil and Dirt_tonnages'!E96),(IF(AND('DONNÉES '!$F$30=supporting_sheet!$D$24),(Residential_tonnages!N96+ICI_tonnages!N96+'C&amp;D_tonnages'!N96+'Soil and Dirt_tonnages'!E96),IF(AND('DONNÉES '!$F$30=supporting_sheet!$D$23,'DONNÉES '!$F$33=supporting_sheet!$B$2),'Soil and Dirt_tonnages'!E96))))))</f>
        <v>0</v>
      </c>
      <c r="M96" s="20">
        <f>IF($A96&gt;end_year_1,0,(IF(AND('DONNÉES '!$F$30=supporting_sheet!$D$23,'DONNÉES '!$F$33=supporting_sheet!$B$3),(bulk_tonnages!N96),(IF(AND('DONNÉES '!$F$30=supporting_sheet!$D$24),(Residential_tonnages!O96+ICI_tonnages!O96+'C&amp;D_tonnages'!O96),IF(AND('DONNÉES '!$F$30=supporting_sheet!$D$23,'DONNÉES '!$F$33=supporting_sheet!$B$2),bulk_user_tonnages!M96))))))</f>
        <v>0</v>
      </c>
      <c r="N96" s="20">
        <f>IF($A96&gt;end_year_1,0,(IF(AND('DONNÉES '!$F$30=supporting_sheet!$D$23,'DONNÉES '!$F$33=supporting_sheet!$B$3),(bulk_tonnages!O96),(IF(AND('DONNÉES '!$F$30=supporting_sheet!$D$24),(Residential_tonnages!P96+ICI_tonnages!P96+'C&amp;D_tonnages'!P96),IF(AND('DONNÉES '!$F$30=supporting_sheet!$D$23,'DONNÉES '!$F$33=supporting_sheet!$B$2),0))))))</f>
        <v>0</v>
      </c>
      <c r="O96" s="20">
        <f>IF($A96&gt;end_year_1,0,(IF(AND('DONNÉES '!$F$30=supporting_sheet!$D$23,'DONNÉES '!$F$33=supporting_sheet!$B$3),(bulk_tonnages!P96),(IF(AND('DONNÉES '!$F$30=supporting_sheet!$D$24),(Residential_tonnages!Q96+ICI_tonnages!Q96+'C&amp;D_tonnages'!Q96),IF(AND('DONNÉES '!$F$30=supporting_sheet!$D$23,'DONNÉES '!$F$33=supporting_sheet!$B$2),0))))))</f>
        <v>0</v>
      </c>
      <c r="P96" s="20">
        <f>IF($A96&gt;end_year_1,0,(IF(AND('DONNÉES '!$F$30=supporting_sheet!$D$23,'DONNÉES '!$F$33=supporting_sheet!$B$3),(bulk_tonnages!Q96),(IF(AND('DONNÉES '!$F$30=supporting_sheet!$D$24),(Residential_tonnages!R96+ICI_tonnages!R96+'C&amp;D_tonnages'!R96),IF(AND('DONNÉES '!$F$30=supporting_sheet!$D$23,'DONNÉES '!$F$33=supporting_sheet!$B$2),bulk_user_tonnages!N96))))))</f>
        <v>0</v>
      </c>
      <c r="Q96" s="20">
        <f>IF(A96&gt;end_year_1, 0, Sludge_tonnages!E96)</f>
        <v>0</v>
      </c>
      <c r="R96" s="37">
        <f t="shared" si="4"/>
        <v>0</v>
      </c>
      <c r="T96" s="36"/>
      <c r="U96" s="36"/>
      <c r="V96" s="36"/>
    </row>
    <row r="97" spans="1:22" x14ac:dyDescent="0.25">
      <c r="A97" s="1">
        <f t="shared" si="6"/>
        <v>95</v>
      </c>
      <c r="B97" s="1" t="str">
        <f t="shared" si="5"/>
        <v>AB</v>
      </c>
      <c r="C97" s="20">
        <f>IF($A97&gt;end_year_1,0,(IF(AND('DONNÉES '!$F$30=supporting_sheet!$D$23,'DONNÉES '!$F$33=supporting_sheet!$B$3),(bulk_tonnages!D97),(IF(AND('DONNÉES '!$F$30=supporting_sheet!$D$24),(Residential_tonnages!E97+ICI_tonnages!E97+'C&amp;D_tonnages'!E97),IF(AND('DONNÉES '!$F$30=supporting_sheet!$D$23,'DONNÉES '!$F$33=supporting_sheet!$B$2),bulk_user_tonnages!D97))))))</f>
        <v>0</v>
      </c>
      <c r="D97" s="20">
        <f>IF($A97&gt;end_year_1,0,(IF(AND('DONNÉES '!$F$30=supporting_sheet!$D$23,'DONNÉES '!$F$33=supporting_sheet!$B$3),(bulk_tonnages!E97),(IF(AND('DONNÉES '!$F$30=supporting_sheet!$D$24),(Residential_tonnages!F97+ICI_tonnages!F97+'C&amp;D_tonnages'!F97),IF(AND('DONNÉES '!$F$30=supporting_sheet!$D$23,'DONNÉES '!$F$33=supporting_sheet!$B$2),bulk_user_tonnages!E97))))))</f>
        <v>0</v>
      </c>
      <c r="E97" s="20">
        <f>IF($A97&gt;end_year_1,0,(IF(AND('DONNÉES '!$F$30=supporting_sheet!$D$23,'DONNÉES '!$F$33=supporting_sheet!$B$3),(bulk_tonnages!F97),(IF(AND('DONNÉES '!$F$30=supporting_sheet!$D$24),(Residential_tonnages!G97+ICI_tonnages!G97+'C&amp;D_tonnages'!G97),IF(AND('DONNÉES '!$F$30=supporting_sheet!$D$23,'DONNÉES '!$F$33=supporting_sheet!$B$2),bulk_user_tonnages!F97))))))</f>
        <v>0</v>
      </c>
      <c r="F97" s="20">
        <f>IF($A97&gt;end_year_1,0,(IF(AND('DONNÉES '!$F$30=supporting_sheet!$D$23,'DONNÉES '!$F$33=supporting_sheet!$B$3),(bulk_tonnages!G97),(IF(AND('DONNÉES '!$F$30=supporting_sheet!$D$24),(Residential_tonnages!H97+ICI_tonnages!H97+'C&amp;D_tonnages'!H97),IF(AND('DONNÉES '!$F$30=supporting_sheet!$D$23,'DONNÉES '!$F$33=supporting_sheet!$B$2),bulk_user_tonnages!G97))))))</f>
        <v>0</v>
      </c>
      <c r="G97" s="20">
        <f>IF($A97&gt;end_year_1,0,(IF(AND('DONNÉES '!$F$30=supporting_sheet!$D$23,'DONNÉES '!$F$33=supporting_sheet!$B$3),(bulk_tonnages!H97),(IF(AND('DONNÉES '!$F$30=supporting_sheet!$D$24),(Residential_tonnages!I97+ICI_tonnages!I97+'C&amp;D_tonnages'!I97),IF(AND('DONNÉES '!$F$30=supporting_sheet!$D$23,'DONNÉES '!$F$33=supporting_sheet!$B$2),bulk_user_tonnages!H97))))))</f>
        <v>0</v>
      </c>
      <c r="H97" s="20">
        <f>IF($A97&gt;end_year_1,0,(IF(AND('DONNÉES '!$F$30=supporting_sheet!$D$23,'DONNÉES '!$F$33=supporting_sheet!$B$3),(bulk_tonnages!I97),(IF(AND('DONNÉES '!$F$30=supporting_sheet!$D$24),(Residential_tonnages!J97+ICI_tonnages!J97+'C&amp;D_tonnages'!J97),IF(AND('DONNÉES '!$F$30=supporting_sheet!$D$23,'DONNÉES '!$F$33=supporting_sheet!$B$2),bulk_user_tonnages!I97))))))</f>
        <v>0</v>
      </c>
      <c r="I97" s="20">
        <f>IF($A97&gt;end_year_1,0,(IF(AND('DONNÉES '!$F$30=supporting_sheet!$D$23,'DONNÉES '!$F$33=supporting_sheet!$B$3),(bulk_tonnages!J97),(IF(AND('DONNÉES '!$F$30=supporting_sheet!$D$24),(Residential_tonnages!K97+ICI_tonnages!K97+'C&amp;D_tonnages'!K97),IF(AND('DONNÉES '!$F$30=supporting_sheet!$D$23,'DONNÉES '!$F$33=supporting_sheet!$B$2),bulk_user_tonnages!J97))))))</f>
        <v>0</v>
      </c>
      <c r="J97" s="20">
        <f>IF($A97&gt;end_year_1,0,(IF(AND('DONNÉES '!$F$30=supporting_sheet!$D$23,'DONNÉES '!$F$33=supporting_sheet!$B$3),(bulk_tonnages!K97),(IF(AND('DONNÉES '!$F$30=supporting_sheet!$D$24),(Residential_tonnages!L97+ICI_tonnages!L97+'C&amp;D_tonnages'!L97),IF(AND('DONNÉES '!$F$30=supporting_sheet!$D$23,'DONNÉES '!$F$33=supporting_sheet!$B$2),bulk_user_tonnages!K97))))))</f>
        <v>0</v>
      </c>
      <c r="K97" s="20">
        <f>IF($A97&gt;end_year_1,0,(IF(AND('DONNÉES '!$F$30=supporting_sheet!$D$23,'DONNÉES '!$F$33=supporting_sheet!$B$3),(bulk_tonnages!L97),(IF(AND('DONNÉES '!$F$30=supporting_sheet!$D$24),(Residential_tonnages!M97+ICI_tonnages!M97+'C&amp;D_tonnages'!M97),IF(AND('DONNÉES '!$F$30=supporting_sheet!$D$23,'DONNÉES '!$F$33=supporting_sheet!$B$2),bulk_user_tonnages!L97))))))</f>
        <v>0</v>
      </c>
      <c r="L97" s="20">
        <f>IF($A97&gt;end_year_1,0,(IF(AND('DONNÉES '!$F$30=supporting_sheet!$D$23,'DONNÉES '!$F$33=supporting_sheet!$B$3),(bulk_tonnages!M97+'Soil and Dirt_tonnages'!E97),(IF(AND('DONNÉES '!$F$30=supporting_sheet!$D$24),(Residential_tonnages!N97+ICI_tonnages!N97+'C&amp;D_tonnages'!N97+'Soil and Dirt_tonnages'!E97),IF(AND('DONNÉES '!$F$30=supporting_sheet!$D$23,'DONNÉES '!$F$33=supporting_sheet!$B$2),'Soil and Dirt_tonnages'!E97))))))</f>
        <v>0</v>
      </c>
      <c r="M97" s="20">
        <f>IF($A97&gt;end_year_1,0,(IF(AND('DONNÉES '!$F$30=supporting_sheet!$D$23,'DONNÉES '!$F$33=supporting_sheet!$B$3),(bulk_tonnages!N97),(IF(AND('DONNÉES '!$F$30=supporting_sheet!$D$24),(Residential_tonnages!O97+ICI_tonnages!O97+'C&amp;D_tonnages'!O97),IF(AND('DONNÉES '!$F$30=supporting_sheet!$D$23,'DONNÉES '!$F$33=supporting_sheet!$B$2),bulk_user_tonnages!M97))))))</f>
        <v>0</v>
      </c>
      <c r="N97" s="20">
        <f>IF($A97&gt;end_year_1,0,(IF(AND('DONNÉES '!$F$30=supporting_sheet!$D$23,'DONNÉES '!$F$33=supporting_sheet!$B$3),(bulk_tonnages!O97),(IF(AND('DONNÉES '!$F$30=supporting_sheet!$D$24),(Residential_tonnages!P97+ICI_tonnages!P97+'C&amp;D_tonnages'!P97),IF(AND('DONNÉES '!$F$30=supporting_sheet!$D$23,'DONNÉES '!$F$33=supporting_sheet!$B$2),0))))))</f>
        <v>0</v>
      </c>
      <c r="O97" s="20">
        <f>IF($A97&gt;end_year_1,0,(IF(AND('DONNÉES '!$F$30=supporting_sheet!$D$23,'DONNÉES '!$F$33=supporting_sheet!$B$3),(bulk_tonnages!P97),(IF(AND('DONNÉES '!$F$30=supporting_sheet!$D$24),(Residential_tonnages!Q97+ICI_tonnages!Q97+'C&amp;D_tonnages'!Q97),IF(AND('DONNÉES '!$F$30=supporting_sheet!$D$23,'DONNÉES '!$F$33=supporting_sheet!$B$2),0))))))</f>
        <v>0</v>
      </c>
      <c r="P97" s="20">
        <f>IF($A97&gt;end_year_1,0,(IF(AND('DONNÉES '!$F$30=supporting_sheet!$D$23,'DONNÉES '!$F$33=supporting_sheet!$B$3),(bulk_tonnages!Q97),(IF(AND('DONNÉES '!$F$30=supporting_sheet!$D$24),(Residential_tonnages!R97+ICI_tonnages!R97+'C&amp;D_tonnages'!R97),IF(AND('DONNÉES '!$F$30=supporting_sheet!$D$23,'DONNÉES '!$F$33=supporting_sheet!$B$2),bulk_user_tonnages!N97))))))</f>
        <v>0</v>
      </c>
      <c r="Q97" s="20">
        <f>IF(A97&gt;end_year_1, 0, Sludge_tonnages!E97)</f>
        <v>0</v>
      </c>
      <c r="R97" s="37">
        <f t="shared" si="4"/>
        <v>0</v>
      </c>
      <c r="T97" s="36"/>
      <c r="U97" s="36"/>
      <c r="V97" s="36"/>
    </row>
    <row r="98" spans="1:22" x14ac:dyDescent="0.25">
      <c r="A98" s="1">
        <f t="shared" si="6"/>
        <v>96</v>
      </c>
      <c r="B98" s="1" t="str">
        <f t="shared" si="5"/>
        <v>AB</v>
      </c>
      <c r="C98" s="20">
        <f>IF($A98&gt;end_year_1,0,(IF(AND('DONNÉES '!$F$30=supporting_sheet!$D$23,'DONNÉES '!$F$33=supporting_sheet!$B$3),(bulk_tonnages!D98),(IF(AND('DONNÉES '!$F$30=supporting_sheet!$D$24),(Residential_tonnages!E98+ICI_tonnages!E98+'C&amp;D_tonnages'!E98),IF(AND('DONNÉES '!$F$30=supporting_sheet!$D$23,'DONNÉES '!$F$33=supporting_sheet!$B$2),bulk_user_tonnages!D98))))))</f>
        <v>0</v>
      </c>
      <c r="D98" s="20">
        <f>IF($A98&gt;end_year_1,0,(IF(AND('DONNÉES '!$F$30=supporting_sheet!$D$23,'DONNÉES '!$F$33=supporting_sheet!$B$3),(bulk_tonnages!E98),(IF(AND('DONNÉES '!$F$30=supporting_sheet!$D$24),(Residential_tonnages!F98+ICI_tonnages!F98+'C&amp;D_tonnages'!F98),IF(AND('DONNÉES '!$F$30=supporting_sheet!$D$23,'DONNÉES '!$F$33=supporting_sheet!$B$2),bulk_user_tonnages!E98))))))</f>
        <v>0</v>
      </c>
      <c r="E98" s="20">
        <f>IF($A98&gt;end_year_1,0,(IF(AND('DONNÉES '!$F$30=supporting_sheet!$D$23,'DONNÉES '!$F$33=supporting_sheet!$B$3),(bulk_tonnages!F98),(IF(AND('DONNÉES '!$F$30=supporting_sheet!$D$24),(Residential_tonnages!G98+ICI_tonnages!G98+'C&amp;D_tonnages'!G98),IF(AND('DONNÉES '!$F$30=supporting_sheet!$D$23,'DONNÉES '!$F$33=supporting_sheet!$B$2),bulk_user_tonnages!F98))))))</f>
        <v>0</v>
      </c>
      <c r="F98" s="20">
        <f>IF($A98&gt;end_year_1,0,(IF(AND('DONNÉES '!$F$30=supporting_sheet!$D$23,'DONNÉES '!$F$33=supporting_sheet!$B$3),(bulk_tonnages!G98),(IF(AND('DONNÉES '!$F$30=supporting_sheet!$D$24),(Residential_tonnages!H98+ICI_tonnages!H98+'C&amp;D_tonnages'!H98),IF(AND('DONNÉES '!$F$30=supporting_sheet!$D$23,'DONNÉES '!$F$33=supporting_sheet!$B$2),bulk_user_tonnages!G98))))))</f>
        <v>0</v>
      </c>
      <c r="G98" s="20">
        <f>IF($A98&gt;end_year_1,0,(IF(AND('DONNÉES '!$F$30=supporting_sheet!$D$23,'DONNÉES '!$F$33=supporting_sheet!$B$3),(bulk_tonnages!H98),(IF(AND('DONNÉES '!$F$30=supporting_sheet!$D$24),(Residential_tonnages!I98+ICI_tonnages!I98+'C&amp;D_tonnages'!I98),IF(AND('DONNÉES '!$F$30=supporting_sheet!$D$23,'DONNÉES '!$F$33=supporting_sheet!$B$2),bulk_user_tonnages!H98))))))</f>
        <v>0</v>
      </c>
      <c r="H98" s="20">
        <f>IF($A98&gt;end_year_1,0,(IF(AND('DONNÉES '!$F$30=supporting_sheet!$D$23,'DONNÉES '!$F$33=supporting_sheet!$B$3),(bulk_tonnages!I98),(IF(AND('DONNÉES '!$F$30=supporting_sheet!$D$24),(Residential_tonnages!J98+ICI_tonnages!J98+'C&amp;D_tonnages'!J98),IF(AND('DONNÉES '!$F$30=supporting_sheet!$D$23,'DONNÉES '!$F$33=supporting_sheet!$B$2),bulk_user_tonnages!I98))))))</f>
        <v>0</v>
      </c>
      <c r="I98" s="20">
        <f>IF($A98&gt;end_year_1,0,(IF(AND('DONNÉES '!$F$30=supporting_sheet!$D$23,'DONNÉES '!$F$33=supporting_sheet!$B$3),(bulk_tonnages!J98),(IF(AND('DONNÉES '!$F$30=supporting_sheet!$D$24),(Residential_tonnages!K98+ICI_tonnages!K98+'C&amp;D_tonnages'!K98),IF(AND('DONNÉES '!$F$30=supporting_sheet!$D$23,'DONNÉES '!$F$33=supporting_sheet!$B$2),bulk_user_tonnages!J98))))))</f>
        <v>0</v>
      </c>
      <c r="J98" s="20">
        <f>IF($A98&gt;end_year_1,0,(IF(AND('DONNÉES '!$F$30=supporting_sheet!$D$23,'DONNÉES '!$F$33=supporting_sheet!$B$3),(bulk_tonnages!K98),(IF(AND('DONNÉES '!$F$30=supporting_sheet!$D$24),(Residential_tonnages!L98+ICI_tonnages!L98+'C&amp;D_tonnages'!L98),IF(AND('DONNÉES '!$F$30=supporting_sheet!$D$23,'DONNÉES '!$F$33=supporting_sheet!$B$2),bulk_user_tonnages!K98))))))</f>
        <v>0</v>
      </c>
      <c r="K98" s="20">
        <f>IF($A98&gt;end_year_1,0,(IF(AND('DONNÉES '!$F$30=supporting_sheet!$D$23,'DONNÉES '!$F$33=supporting_sheet!$B$3),(bulk_tonnages!L98),(IF(AND('DONNÉES '!$F$30=supporting_sheet!$D$24),(Residential_tonnages!M98+ICI_tonnages!M98+'C&amp;D_tonnages'!M98),IF(AND('DONNÉES '!$F$30=supporting_sheet!$D$23,'DONNÉES '!$F$33=supporting_sheet!$B$2),bulk_user_tonnages!L98))))))</f>
        <v>0</v>
      </c>
      <c r="L98" s="20">
        <f>IF($A98&gt;end_year_1,0,(IF(AND('DONNÉES '!$F$30=supporting_sheet!$D$23,'DONNÉES '!$F$33=supporting_sheet!$B$3),(bulk_tonnages!M98+'Soil and Dirt_tonnages'!E98),(IF(AND('DONNÉES '!$F$30=supporting_sheet!$D$24),(Residential_tonnages!N98+ICI_tonnages!N98+'C&amp;D_tonnages'!N98+'Soil and Dirt_tonnages'!E98),IF(AND('DONNÉES '!$F$30=supporting_sheet!$D$23,'DONNÉES '!$F$33=supporting_sheet!$B$2),'Soil and Dirt_tonnages'!E98))))))</f>
        <v>0</v>
      </c>
      <c r="M98" s="20">
        <f>IF($A98&gt;end_year_1,0,(IF(AND('DONNÉES '!$F$30=supporting_sheet!$D$23,'DONNÉES '!$F$33=supporting_sheet!$B$3),(bulk_tonnages!N98),(IF(AND('DONNÉES '!$F$30=supporting_sheet!$D$24),(Residential_tonnages!O98+ICI_tonnages!O98+'C&amp;D_tonnages'!O98),IF(AND('DONNÉES '!$F$30=supporting_sheet!$D$23,'DONNÉES '!$F$33=supporting_sheet!$B$2),bulk_user_tonnages!M98))))))</f>
        <v>0</v>
      </c>
      <c r="N98" s="20">
        <f>IF($A98&gt;end_year_1,0,(IF(AND('DONNÉES '!$F$30=supporting_sheet!$D$23,'DONNÉES '!$F$33=supporting_sheet!$B$3),(bulk_tonnages!O98),(IF(AND('DONNÉES '!$F$30=supporting_sheet!$D$24),(Residential_tonnages!P98+ICI_tonnages!P98+'C&amp;D_tonnages'!P98),IF(AND('DONNÉES '!$F$30=supporting_sheet!$D$23,'DONNÉES '!$F$33=supporting_sheet!$B$2),0))))))</f>
        <v>0</v>
      </c>
      <c r="O98" s="20">
        <f>IF($A98&gt;end_year_1,0,(IF(AND('DONNÉES '!$F$30=supporting_sheet!$D$23,'DONNÉES '!$F$33=supporting_sheet!$B$3),(bulk_tonnages!P98),(IF(AND('DONNÉES '!$F$30=supporting_sheet!$D$24),(Residential_tonnages!Q98+ICI_tonnages!Q98+'C&amp;D_tonnages'!Q98),IF(AND('DONNÉES '!$F$30=supporting_sheet!$D$23,'DONNÉES '!$F$33=supporting_sheet!$B$2),0))))))</f>
        <v>0</v>
      </c>
      <c r="P98" s="20">
        <f>IF($A98&gt;end_year_1,0,(IF(AND('DONNÉES '!$F$30=supporting_sheet!$D$23,'DONNÉES '!$F$33=supporting_sheet!$B$3),(bulk_tonnages!Q98),(IF(AND('DONNÉES '!$F$30=supporting_sheet!$D$24),(Residential_tonnages!R98+ICI_tonnages!R98+'C&amp;D_tonnages'!R98),IF(AND('DONNÉES '!$F$30=supporting_sheet!$D$23,'DONNÉES '!$F$33=supporting_sheet!$B$2),bulk_user_tonnages!N98))))))</f>
        <v>0</v>
      </c>
      <c r="Q98" s="20">
        <f>IF(A98&gt;end_year_1, 0, Sludge_tonnages!E98)</f>
        <v>0</v>
      </c>
      <c r="R98" s="37">
        <f t="shared" ref="R98:R111" si="7">SUM(C98:Q98)</f>
        <v>0</v>
      </c>
      <c r="T98" s="36"/>
      <c r="U98" s="36"/>
      <c r="V98" s="36"/>
    </row>
    <row r="99" spans="1:22" x14ac:dyDescent="0.25">
      <c r="A99" s="1">
        <f t="shared" si="6"/>
        <v>97</v>
      </c>
      <c r="B99" s="1" t="str">
        <f t="shared" si="5"/>
        <v>AB</v>
      </c>
      <c r="C99" s="20">
        <f>IF($A99&gt;end_year_1,0,(IF(AND('DONNÉES '!$F$30=supporting_sheet!$D$23,'DONNÉES '!$F$33=supporting_sheet!$B$3),(bulk_tonnages!D99),(IF(AND('DONNÉES '!$F$30=supporting_sheet!$D$24),(Residential_tonnages!E99+ICI_tonnages!E99+'C&amp;D_tonnages'!E99),IF(AND('DONNÉES '!$F$30=supporting_sheet!$D$23,'DONNÉES '!$F$33=supporting_sheet!$B$2),bulk_user_tonnages!D99))))))</f>
        <v>0</v>
      </c>
      <c r="D99" s="20">
        <f>IF($A99&gt;end_year_1,0,(IF(AND('DONNÉES '!$F$30=supporting_sheet!$D$23,'DONNÉES '!$F$33=supporting_sheet!$B$3),(bulk_tonnages!E99),(IF(AND('DONNÉES '!$F$30=supporting_sheet!$D$24),(Residential_tonnages!F99+ICI_tonnages!F99+'C&amp;D_tonnages'!F99),IF(AND('DONNÉES '!$F$30=supporting_sheet!$D$23,'DONNÉES '!$F$33=supporting_sheet!$B$2),bulk_user_tonnages!E99))))))</f>
        <v>0</v>
      </c>
      <c r="E99" s="20">
        <f>IF($A99&gt;end_year_1,0,(IF(AND('DONNÉES '!$F$30=supporting_sheet!$D$23,'DONNÉES '!$F$33=supporting_sheet!$B$3),(bulk_tonnages!F99),(IF(AND('DONNÉES '!$F$30=supporting_sheet!$D$24),(Residential_tonnages!G99+ICI_tonnages!G99+'C&amp;D_tonnages'!G99),IF(AND('DONNÉES '!$F$30=supporting_sheet!$D$23,'DONNÉES '!$F$33=supporting_sheet!$B$2),bulk_user_tonnages!F99))))))</f>
        <v>0</v>
      </c>
      <c r="F99" s="20">
        <f>IF($A99&gt;end_year_1,0,(IF(AND('DONNÉES '!$F$30=supporting_sheet!$D$23,'DONNÉES '!$F$33=supporting_sheet!$B$3),(bulk_tonnages!G99),(IF(AND('DONNÉES '!$F$30=supporting_sheet!$D$24),(Residential_tonnages!H99+ICI_tonnages!H99+'C&amp;D_tonnages'!H99),IF(AND('DONNÉES '!$F$30=supporting_sheet!$D$23,'DONNÉES '!$F$33=supporting_sheet!$B$2),bulk_user_tonnages!G99))))))</f>
        <v>0</v>
      </c>
      <c r="G99" s="20">
        <f>IF($A99&gt;end_year_1,0,(IF(AND('DONNÉES '!$F$30=supporting_sheet!$D$23,'DONNÉES '!$F$33=supporting_sheet!$B$3),(bulk_tonnages!H99),(IF(AND('DONNÉES '!$F$30=supporting_sheet!$D$24),(Residential_tonnages!I99+ICI_tonnages!I99+'C&amp;D_tonnages'!I99),IF(AND('DONNÉES '!$F$30=supporting_sheet!$D$23,'DONNÉES '!$F$33=supporting_sheet!$B$2),bulk_user_tonnages!H99))))))</f>
        <v>0</v>
      </c>
      <c r="H99" s="20">
        <f>IF($A99&gt;end_year_1,0,(IF(AND('DONNÉES '!$F$30=supporting_sheet!$D$23,'DONNÉES '!$F$33=supporting_sheet!$B$3),(bulk_tonnages!I99),(IF(AND('DONNÉES '!$F$30=supporting_sheet!$D$24),(Residential_tonnages!J99+ICI_tonnages!J99+'C&amp;D_tonnages'!J99),IF(AND('DONNÉES '!$F$30=supporting_sheet!$D$23,'DONNÉES '!$F$33=supporting_sheet!$B$2),bulk_user_tonnages!I99))))))</f>
        <v>0</v>
      </c>
      <c r="I99" s="20">
        <f>IF($A99&gt;end_year_1,0,(IF(AND('DONNÉES '!$F$30=supporting_sheet!$D$23,'DONNÉES '!$F$33=supporting_sheet!$B$3),(bulk_tonnages!J99),(IF(AND('DONNÉES '!$F$30=supporting_sheet!$D$24),(Residential_tonnages!K99+ICI_tonnages!K99+'C&amp;D_tonnages'!K99),IF(AND('DONNÉES '!$F$30=supporting_sheet!$D$23,'DONNÉES '!$F$33=supporting_sheet!$B$2),bulk_user_tonnages!J99))))))</f>
        <v>0</v>
      </c>
      <c r="J99" s="20">
        <f>IF($A99&gt;end_year_1,0,(IF(AND('DONNÉES '!$F$30=supporting_sheet!$D$23,'DONNÉES '!$F$33=supporting_sheet!$B$3),(bulk_tonnages!K99),(IF(AND('DONNÉES '!$F$30=supporting_sheet!$D$24),(Residential_tonnages!L99+ICI_tonnages!L99+'C&amp;D_tonnages'!L99),IF(AND('DONNÉES '!$F$30=supporting_sheet!$D$23,'DONNÉES '!$F$33=supporting_sheet!$B$2),bulk_user_tonnages!K99))))))</f>
        <v>0</v>
      </c>
      <c r="K99" s="20">
        <f>IF($A99&gt;end_year_1,0,(IF(AND('DONNÉES '!$F$30=supporting_sheet!$D$23,'DONNÉES '!$F$33=supporting_sheet!$B$3),(bulk_tonnages!L99),(IF(AND('DONNÉES '!$F$30=supporting_sheet!$D$24),(Residential_tonnages!M99+ICI_tonnages!M99+'C&amp;D_tonnages'!M99),IF(AND('DONNÉES '!$F$30=supporting_sheet!$D$23,'DONNÉES '!$F$33=supporting_sheet!$B$2),bulk_user_tonnages!L99))))))</f>
        <v>0</v>
      </c>
      <c r="L99" s="20">
        <f>IF($A99&gt;end_year_1,0,(IF(AND('DONNÉES '!$F$30=supporting_sheet!$D$23,'DONNÉES '!$F$33=supporting_sheet!$B$3),(bulk_tonnages!M99+'Soil and Dirt_tonnages'!E99),(IF(AND('DONNÉES '!$F$30=supporting_sheet!$D$24),(Residential_tonnages!N99+ICI_tonnages!N99+'C&amp;D_tonnages'!N99+'Soil and Dirt_tonnages'!E99),IF(AND('DONNÉES '!$F$30=supporting_sheet!$D$23,'DONNÉES '!$F$33=supporting_sheet!$B$2),'Soil and Dirt_tonnages'!E99))))))</f>
        <v>0</v>
      </c>
      <c r="M99" s="20">
        <f>IF($A99&gt;end_year_1,0,(IF(AND('DONNÉES '!$F$30=supporting_sheet!$D$23,'DONNÉES '!$F$33=supporting_sheet!$B$3),(bulk_tonnages!N99),(IF(AND('DONNÉES '!$F$30=supporting_sheet!$D$24),(Residential_tonnages!O99+ICI_tonnages!O99+'C&amp;D_tonnages'!O99),IF(AND('DONNÉES '!$F$30=supporting_sheet!$D$23,'DONNÉES '!$F$33=supporting_sheet!$B$2),bulk_user_tonnages!M99))))))</f>
        <v>0</v>
      </c>
      <c r="N99" s="20">
        <f>IF($A99&gt;end_year_1,0,(IF(AND('DONNÉES '!$F$30=supporting_sheet!$D$23,'DONNÉES '!$F$33=supporting_sheet!$B$3),(bulk_tonnages!O99),(IF(AND('DONNÉES '!$F$30=supporting_sheet!$D$24),(Residential_tonnages!P99+ICI_tonnages!P99+'C&amp;D_tonnages'!P99),IF(AND('DONNÉES '!$F$30=supporting_sheet!$D$23,'DONNÉES '!$F$33=supporting_sheet!$B$2),0))))))</f>
        <v>0</v>
      </c>
      <c r="O99" s="20">
        <f>IF($A99&gt;end_year_1,0,(IF(AND('DONNÉES '!$F$30=supporting_sheet!$D$23,'DONNÉES '!$F$33=supporting_sheet!$B$3),(bulk_tonnages!P99),(IF(AND('DONNÉES '!$F$30=supporting_sheet!$D$24),(Residential_tonnages!Q99+ICI_tonnages!Q99+'C&amp;D_tonnages'!Q99),IF(AND('DONNÉES '!$F$30=supporting_sheet!$D$23,'DONNÉES '!$F$33=supporting_sheet!$B$2),0))))))</f>
        <v>0</v>
      </c>
      <c r="P99" s="20">
        <f>IF($A99&gt;end_year_1,0,(IF(AND('DONNÉES '!$F$30=supporting_sheet!$D$23,'DONNÉES '!$F$33=supporting_sheet!$B$3),(bulk_tonnages!Q99),(IF(AND('DONNÉES '!$F$30=supporting_sheet!$D$24),(Residential_tonnages!R99+ICI_tonnages!R99+'C&amp;D_tonnages'!R99),IF(AND('DONNÉES '!$F$30=supporting_sheet!$D$23,'DONNÉES '!$F$33=supporting_sheet!$B$2),bulk_user_tonnages!N99))))))</f>
        <v>0</v>
      </c>
      <c r="Q99" s="20">
        <f>IF(A99&gt;end_year_1, 0, Sludge_tonnages!E99)</f>
        <v>0</v>
      </c>
      <c r="R99" s="37">
        <f t="shared" si="7"/>
        <v>0</v>
      </c>
      <c r="T99" s="36"/>
      <c r="U99" s="36"/>
      <c r="V99" s="36"/>
    </row>
    <row r="100" spans="1:22" x14ac:dyDescent="0.25">
      <c r="A100" s="1">
        <f t="shared" si="6"/>
        <v>98</v>
      </c>
      <c r="B100" s="1" t="str">
        <f t="shared" si="5"/>
        <v>AB</v>
      </c>
      <c r="C100" s="20">
        <f>IF($A100&gt;end_year_1,0,(IF(AND('DONNÉES '!$F$30=supporting_sheet!$D$23,'DONNÉES '!$F$33=supporting_sheet!$B$3),(bulk_tonnages!D100),(IF(AND('DONNÉES '!$F$30=supporting_sheet!$D$24),(Residential_tonnages!E100+ICI_tonnages!E100+'C&amp;D_tonnages'!E100),IF(AND('DONNÉES '!$F$30=supporting_sheet!$D$23,'DONNÉES '!$F$33=supporting_sheet!$B$2),bulk_user_tonnages!D100))))))</f>
        <v>0</v>
      </c>
      <c r="D100" s="20">
        <f>IF($A100&gt;end_year_1,0,(IF(AND('DONNÉES '!$F$30=supporting_sheet!$D$23,'DONNÉES '!$F$33=supporting_sheet!$B$3),(bulk_tonnages!E100),(IF(AND('DONNÉES '!$F$30=supporting_sheet!$D$24),(Residential_tonnages!F100+ICI_tonnages!F100+'C&amp;D_tonnages'!F100),IF(AND('DONNÉES '!$F$30=supporting_sheet!$D$23,'DONNÉES '!$F$33=supporting_sheet!$B$2),bulk_user_tonnages!E100))))))</f>
        <v>0</v>
      </c>
      <c r="E100" s="20">
        <f>IF($A100&gt;end_year_1,0,(IF(AND('DONNÉES '!$F$30=supporting_sheet!$D$23,'DONNÉES '!$F$33=supporting_sheet!$B$3),(bulk_tonnages!F100),(IF(AND('DONNÉES '!$F$30=supporting_sheet!$D$24),(Residential_tonnages!G100+ICI_tonnages!G100+'C&amp;D_tonnages'!G100),IF(AND('DONNÉES '!$F$30=supporting_sheet!$D$23,'DONNÉES '!$F$33=supporting_sheet!$B$2),bulk_user_tonnages!F100))))))</f>
        <v>0</v>
      </c>
      <c r="F100" s="20">
        <f>IF($A100&gt;end_year_1,0,(IF(AND('DONNÉES '!$F$30=supporting_sheet!$D$23,'DONNÉES '!$F$33=supporting_sheet!$B$3),(bulk_tonnages!G100),(IF(AND('DONNÉES '!$F$30=supporting_sheet!$D$24),(Residential_tonnages!H100+ICI_tonnages!H100+'C&amp;D_tonnages'!H100),IF(AND('DONNÉES '!$F$30=supporting_sheet!$D$23,'DONNÉES '!$F$33=supporting_sheet!$B$2),bulk_user_tonnages!G100))))))</f>
        <v>0</v>
      </c>
      <c r="G100" s="20">
        <f>IF($A100&gt;end_year_1,0,(IF(AND('DONNÉES '!$F$30=supporting_sheet!$D$23,'DONNÉES '!$F$33=supporting_sheet!$B$3),(bulk_tonnages!H100),(IF(AND('DONNÉES '!$F$30=supporting_sheet!$D$24),(Residential_tonnages!I100+ICI_tonnages!I100+'C&amp;D_tonnages'!I100),IF(AND('DONNÉES '!$F$30=supporting_sheet!$D$23,'DONNÉES '!$F$33=supporting_sheet!$B$2),bulk_user_tonnages!H100))))))</f>
        <v>0</v>
      </c>
      <c r="H100" s="20">
        <f>IF($A100&gt;end_year_1,0,(IF(AND('DONNÉES '!$F$30=supporting_sheet!$D$23,'DONNÉES '!$F$33=supporting_sheet!$B$3),(bulk_tonnages!I100),(IF(AND('DONNÉES '!$F$30=supporting_sheet!$D$24),(Residential_tonnages!J100+ICI_tonnages!J100+'C&amp;D_tonnages'!J100),IF(AND('DONNÉES '!$F$30=supporting_sheet!$D$23,'DONNÉES '!$F$33=supporting_sheet!$B$2),bulk_user_tonnages!I100))))))</f>
        <v>0</v>
      </c>
      <c r="I100" s="20">
        <f>IF($A100&gt;end_year_1,0,(IF(AND('DONNÉES '!$F$30=supporting_sheet!$D$23,'DONNÉES '!$F$33=supporting_sheet!$B$3),(bulk_tonnages!J100),(IF(AND('DONNÉES '!$F$30=supporting_sheet!$D$24),(Residential_tonnages!K100+ICI_tonnages!K100+'C&amp;D_tonnages'!K100),IF(AND('DONNÉES '!$F$30=supporting_sheet!$D$23,'DONNÉES '!$F$33=supporting_sheet!$B$2),bulk_user_tonnages!J100))))))</f>
        <v>0</v>
      </c>
      <c r="J100" s="20">
        <f>IF($A100&gt;end_year_1,0,(IF(AND('DONNÉES '!$F$30=supporting_sheet!$D$23,'DONNÉES '!$F$33=supporting_sheet!$B$3),(bulk_tonnages!K100),(IF(AND('DONNÉES '!$F$30=supporting_sheet!$D$24),(Residential_tonnages!L100+ICI_tonnages!L100+'C&amp;D_tonnages'!L100),IF(AND('DONNÉES '!$F$30=supporting_sheet!$D$23,'DONNÉES '!$F$33=supporting_sheet!$B$2),bulk_user_tonnages!K100))))))</f>
        <v>0</v>
      </c>
      <c r="K100" s="20">
        <f>IF($A100&gt;end_year_1,0,(IF(AND('DONNÉES '!$F$30=supporting_sheet!$D$23,'DONNÉES '!$F$33=supporting_sheet!$B$3),(bulk_tonnages!L100),(IF(AND('DONNÉES '!$F$30=supporting_sheet!$D$24),(Residential_tonnages!M100+ICI_tonnages!M100+'C&amp;D_tonnages'!M100),IF(AND('DONNÉES '!$F$30=supporting_sheet!$D$23,'DONNÉES '!$F$33=supporting_sheet!$B$2),bulk_user_tonnages!L100))))))</f>
        <v>0</v>
      </c>
      <c r="L100" s="20">
        <f>IF($A100&gt;end_year_1,0,(IF(AND('DONNÉES '!$F$30=supporting_sheet!$D$23,'DONNÉES '!$F$33=supporting_sheet!$B$3),(bulk_tonnages!M100+'Soil and Dirt_tonnages'!E100),(IF(AND('DONNÉES '!$F$30=supporting_sheet!$D$24),(Residential_tonnages!N100+ICI_tonnages!N100+'C&amp;D_tonnages'!N100+'Soil and Dirt_tonnages'!E100),IF(AND('DONNÉES '!$F$30=supporting_sheet!$D$23,'DONNÉES '!$F$33=supporting_sheet!$B$2),'Soil and Dirt_tonnages'!E100))))))</f>
        <v>0</v>
      </c>
      <c r="M100" s="20">
        <f>IF($A100&gt;end_year_1,0,(IF(AND('DONNÉES '!$F$30=supporting_sheet!$D$23,'DONNÉES '!$F$33=supporting_sheet!$B$3),(bulk_tonnages!N100),(IF(AND('DONNÉES '!$F$30=supporting_sheet!$D$24),(Residential_tonnages!O100+ICI_tonnages!O100+'C&amp;D_tonnages'!O100),IF(AND('DONNÉES '!$F$30=supporting_sheet!$D$23,'DONNÉES '!$F$33=supporting_sheet!$B$2),bulk_user_tonnages!M100))))))</f>
        <v>0</v>
      </c>
      <c r="N100" s="20">
        <f>IF($A100&gt;end_year_1,0,(IF(AND('DONNÉES '!$F$30=supporting_sheet!$D$23,'DONNÉES '!$F$33=supporting_sheet!$B$3),(bulk_tonnages!O100),(IF(AND('DONNÉES '!$F$30=supporting_sheet!$D$24),(Residential_tonnages!P100+ICI_tonnages!P100+'C&amp;D_tonnages'!P100),IF(AND('DONNÉES '!$F$30=supporting_sheet!$D$23,'DONNÉES '!$F$33=supporting_sheet!$B$2),0))))))</f>
        <v>0</v>
      </c>
      <c r="O100" s="20">
        <f>IF($A100&gt;end_year_1,0,(IF(AND('DONNÉES '!$F$30=supporting_sheet!$D$23,'DONNÉES '!$F$33=supporting_sheet!$B$3),(bulk_tonnages!P100),(IF(AND('DONNÉES '!$F$30=supporting_sheet!$D$24),(Residential_tonnages!Q100+ICI_tonnages!Q100+'C&amp;D_tonnages'!Q100),IF(AND('DONNÉES '!$F$30=supporting_sheet!$D$23,'DONNÉES '!$F$33=supporting_sheet!$B$2),0))))))</f>
        <v>0</v>
      </c>
      <c r="P100" s="20">
        <f>IF($A100&gt;end_year_1,0,(IF(AND('DONNÉES '!$F$30=supporting_sheet!$D$23,'DONNÉES '!$F$33=supporting_sheet!$B$3),(bulk_tonnages!Q100),(IF(AND('DONNÉES '!$F$30=supporting_sheet!$D$24),(Residential_tonnages!R100+ICI_tonnages!R100+'C&amp;D_tonnages'!R100),IF(AND('DONNÉES '!$F$30=supporting_sheet!$D$23,'DONNÉES '!$F$33=supporting_sheet!$B$2),bulk_user_tonnages!N100))))))</f>
        <v>0</v>
      </c>
      <c r="Q100" s="20">
        <f>IF(A100&gt;end_year_1, 0, Sludge_tonnages!E100)</f>
        <v>0</v>
      </c>
      <c r="R100" s="37">
        <f t="shared" si="7"/>
        <v>0</v>
      </c>
      <c r="T100" s="36"/>
      <c r="U100" s="36"/>
      <c r="V100" s="36"/>
    </row>
    <row r="101" spans="1:22" x14ac:dyDescent="0.25">
      <c r="A101" s="1">
        <f t="shared" si="6"/>
        <v>99</v>
      </c>
      <c r="B101" s="1" t="str">
        <f t="shared" si="5"/>
        <v>AB</v>
      </c>
      <c r="C101" s="20">
        <f>IF($A101&gt;end_year_1,0,(IF(AND('DONNÉES '!$F$30=supporting_sheet!$D$23,'DONNÉES '!$F$33=supporting_sheet!$B$3),(bulk_tonnages!D101),(IF(AND('DONNÉES '!$F$30=supporting_sheet!$D$24),(Residential_tonnages!E101+ICI_tonnages!E101+'C&amp;D_tonnages'!E101),IF(AND('DONNÉES '!$F$30=supporting_sheet!$D$23,'DONNÉES '!$F$33=supporting_sheet!$B$2),bulk_user_tonnages!D101))))))</f>
        <v>0</v>
      </c>
      <c r="D101" s="20">
        <f>IF($A101&gt;end_year_1,0,(IF(AND('DONNÉES '!$F$30=supporting_sheet!$D$23,'DONNÉES '!$F$33=supporting_sheet!$B$3),(bulk_tonnages!E101),(IF(AND('DONNÉES '!$F$30=supporting_sheet!$D$24),(Residential_tonnages!F101+ICI_tonnages!F101+'C&amp;D_tonnages'!F101),IF(AND('DONNÉES '!$F$30=supporting_sheet!$D$23,'DONNÉES '!$F$33=supporting_sheet!$B$2),bulk_user_tonnages!E101))))))</f>
        <v>0</v>
      </c>
      <c r="E101" s="20">
        <f>IF($A101&gt;end_year_1,0,(IF(AND('DONNÉES '!$F$30=supporting_sheet!$D$23,'DONNÉES '!$F$33=supporting_sheet!$B$3),(bulk_tonnages!F101),(IF(AND('DONNÉES '!$F$30=supporting_sheet!$D$24),(Residential_tonnages!G101+ICI_tonnages!G101+'C&amp;D_tonnages'!G101),IF(AND('DONNÉES '!$F$30=supporting_sheet!$D$23,'DONNÉES '!$F$33=supporting_sheet!$B$2),bulk_user_tonnages!F101))))))</f>
        <v>0</v>
      </c>
      <c r="F101" s="20">
        <f>IF($A101&gt;end_year_1,0,(IF(AND('DONNÉES '!$F$30=supporting_sheet!$D$23,'DONNÉES '!$F$33=supporting_sheet!$B$3),(bulk_tonnages!G101),(IF(AND('DONNÉES '!$F$30=supporting_sheet!$D$24),(Residential_tonnages!H101+ICI_tonnages!H101+'C&amp;D_tonnages'!H101),IF(AND('DONNÉES '!$F$30=supporting_sheet!$D$23,'DONNÉES '!$F$33=supporting_sheet!$B$2),bulk_user_tonnages!G101))))))</f>
        <v>0</v>
      </c>
      <c r="G101" s="20">
        <f>IF($A101&gt;end_year_1,0,(IF(AND('DONNÉES '!$F$30=supporting_sheet!$D$23,'DONNÉES '!$F$33=supporting_sheet!$B$3),(bulk_tonnages!H101),(IF(AND('DONNÉES '!$F$30=supporting_sheet!$D$24),(Residential_tonnages!I101+ICI_tonnages!I101+'C&amp;D_tonnages'!I101),IF(AND('DONNÉES '!$F$30=supporting_sheet!$D$23,'DONNÉES '!$F$33=supporting_sheet!$B$2),bulk_user_tonnages!H101))))))</f>
        <v>0</v>
      </c>
      <c r="H101" s="20">
        <f>IF($A101&gt;end_year_1,0,(IF(AND('DONNÉES '!$F$30=supporting_sheet!$D$23,'DONNÉES '!$F$33=supporting_sheet!$B$3),(bulk_tonnages!I101),(IF(AND('DONNÉES '!$F$30=supporting_sheet!$D$24),(Residential_tonnages!J101+ICI_tonnages!J101+'C&amp;D_tonnages'!J101),IF(AND('DONNÉES '!$F$30=supporting_sheet!$D$23,'DONNÉES '!$F$33=supporting_sheet!$B$2),bulk_user_tonnages!I101))))))</f>
        <v>0</v>
      </c>
      <c r="I101" s="20">
        <f>IF($A101&gt;end_year_1,0,(IF(AND('DONNÉES '!$F$30=supporting_sheet!$D$23,'DONNÉES '!$F$33=supporting_sheet!$B$3),(bulk_tonnages!J101),(IF(AND('DONNÉES '!$F$30=supporting_sheet!$D$24),(Residential_tonnages!K101+ICI_tonnages!K101+'C&amp;D_tonnages'!K101),IF(AND('DONNÉES '!$F$30=supporting_sheet!$D$23,'DONNÉES '!$F$33=supporting_sheet!$B$2),bulk_user_tonnages!J101))))))</f>
        <v>0</v>
      </c>
      <c r="J101" s="20">
        <f>IF($A101&gt;end_year_1,0,(IF(AND('DONNÉES '!$F$30=supporting_sheet!$D$23,'DONNÉES '!$F$33=supporting_sheet!$B$3),(bulk_tonnages!K101),(IF(AND('DONNÉES '!$F$30=supporting_sheet!$D$24),(Residential_tonnages!L101+ICI_tonnages!L101+'C&amp;D_tonnages'!L101),IF(AND('DONNÉES '!$F$30=supporting_sheet!$D$23,'DONNÉES '!$F$33=supporting_sheet!$B$2),bulk_user_tonnages!K101))))))</f>
        <v>0</v>
      </c>
      <c r="K101" s="20">
        <f>IF($A101&gt;end_year_1,0,(IF(AND('DONNÉES '!$F$30=supporting_sheet!$D$23,'DONNÉES '!$F$33=supporting_sheet!$B$3),(bulk_tonnages!L101),(IF(AND('DONNÉES '!$F$30=supporting_sheet!$D$24),(Residential_tonnages!M101+ICI_tonnages!M101+'C&amp;D_tonnages'!M101),IF(AND('DONNÉES '!$F$30=supporting_sheet!$D$23,'DONNÉES '!$F$33=supporting_sheet!$B$2),bulk_user_tonnages!L101))))))</f>
        <v>0</v>
      </c>
      <c r="L101" s="20">
        <f>IF($A101&gt;end_year_1,0,(IF(AND('DONNÉES '!$F$30=supporting_sheet!$D$23,'DONNÉES '!$F$33=supporting_sheet!$B$3),(bulk_tonnages!M101+'Soil and Dirt_tonnages'!E101),(IF(AND('DONNÉES '!$F$30=supporting_sheet!$D$24),(Residential_tonnages!N101+ICI_tonnages!N101+'C&amp;D_tonnages'!N101+'Soil and Dirt_tonnages'!E101),IF(AND('DONNÉES '!$F$30=supporting_sheet!$D$23,'DONNÉES '!$F$33=supporting_sheet!$B$2),'Soil and Dirt_tonnages'!E101))))))</f>
        <v>0</v>
      </c>
      <c r="M101" s="20">
        <f>IF($A101&gt;end_year_1,0,(IF(AND('DONNÉES '!$F$30=supporting_sheet!$D$23,'DONNÉES '!$F$33=supporting_sheet!$B$3),(bulk_tonnages!N101),(IF(AND('DONNÉES '!$F$30=supporting_sheet!$D$24),(Residential_tonnages!O101+ICI_tonnages!O101+'C&amp;D_tonnages'!O101),IF(AND('DONNÉES '!$F$30=supporting_sheet!$D$23,'DONNÉES '!$F$33=supporting_sheet!$B$2),bulk_user_tonnages!M101))))))</f>
        <v>0</v>
      </c>
      <c r="N101" s="20">
        <f>IF($A101&gt;end_year_1,0,(IF(AND('DONNÉES '!$F$30=supporting_sheet!$D$23,'DONNÉES '!$F$33=supporting_sheet!$B$3),(bulk_tonnages!O101),(IF(AND('DONNÉES '!$F$30=supporting_sheet!$D$24),(Residential_tonnages!P101+ICI_tonnages!P101+'C&amp;D_tonnages'!P101),IF(AND('DONNÉES '!$F$30=supporting_sheet!$D$23,'DONNÉES '!$F$33=supporting_sheet!$B$2),0))))))</f>
        <v>0</v>
      </c>
      <c r="O101" s="20">
        <f>IF($A101&gt;end_year_1,0,(IF(AND('DONNÉES '!$F$30=supporting_sheet!$D$23,'DONNÉES '!$F$33=supporting_sheet!$B$3),(bulk_tonnages!P101),(IF(AND('DONNÉES '!$F$30=supporting_sheet!$D$24),(Residential_tonnages!Q101+ICI_tonnages!Q101+'C&amp;D_tonnages'!Q101),IF(AND('DONNÉES '!$F$30=supporting_sheet!$D$23,'DONNÉES '!$F$33=supporting_sheet!$B$2),0))))))</f>
        <v>0</v>
      </c>
      <c r="P101" s="20">
        <f>IF($A101&gt;end_year_1,0,(IF(AND('DONNÉES '!$F$30=supporting_sheet!$D$23,'DONNÉES '!$F$33=supporting_sheet!$B$3),(bulk_tonnages!Q101),(IF(AND('DONNÉES '!$F$30=supporting_sheet!$D$24),(Residential_tonnages!R101+ICI_tonnages!R101+'C&amp;D_tonnages'!R101),IF(AND('DONNÉES '!$F$30=supporting_sheet!$D$23,'DONNÉES '!$F$33=supporting_sheet!$B$2),bulk_user_tonnages!N101))))))</f>
        <v>0</v>
      </c>
      <c r="Q101" s="20">
        <f>IF(A101&gt;end_year_1, 0, Sludge_tonnages!E101)</f>
        <v>0</v>
      </c>
      <c r="R101" s="37">
        <f t="shared" si="7"/>
        <v>0</v>
      </c>
      <c r="T101" s="36"/>
      <c r="U101" s="36"/>
      <c r="V101" s="36"/>
    </row>
    <row r="102" spans="1:22" x14ac:dyDescent="0.25">
      <c r="A102" s="1">
        <f t="shared" si="6"/>
        <v>100</v>
      </c>
      <c r="B102" s="1" t="str">
        <f t="shared" si="5"/>
        <v>AB</v>
      </c>
      <c r="C102" s="20">
        <f>IF($A102&gt;end_year_1,0,(IF(AND('DONNÉES '!$F$30=supporting_sheet!$D$23,'DONNÉES '!$F$33=supporting_sheet!$B$3),(bulk_tonnages!D102),(IF(AND('DONNÉES '!$F$30=supporting_sheet!$D$24),(Residential_tonnages!E102+ICI_tonnages!E102+'C&amp;D_tonnages'!E102),IF(AND('DONNÉES '!$F$30=supporting_sheet!$D$23,'DONNÉES '!$F$33=supporting_sheet!$B$2),bulk_user_tonnages!D102))))))</f>
        <v>0</v>
      </c>
      <c r="D102" s="20">
        <f>IF($A102&gt;end_year_1,0,(IF(AND('DONNÉES '!$F$30=supporting_sheet!$D$23,'DONNÉES '!$F$33=supporting_sheet!$B$3),(bulk_tonnages!E102),(IF(AND('DONNÉES '!$F$30=supporting_sheet!$D$24),(Residential_tonnages!F102+ICI_tonnages!F102+'C&amp;D_tonnages'!F102),IF(AND('DONNÉES '!$F$30=supporting_sheet!$D$23,'DONNÉES '!$F$33=supporting_sheet!$B$2),bulk_user_tonnages!E102))))))</f>
        <v>0</v>
      </c>
      <c r="E102" s="20">
        <f>IF($A102&gt;end_year_1,0,(IF(AND('DONNÉES '!$F$30=supporting_sheet!$D$23,'DONNÉES '!$F$33=supporting_sheet!$B$3),(bulk_tonnages!F102),(IF(AND('DONNÉES '!$F$30=supporting_sheet!$D$24),(Residential_tonnages!G102+ICI_tonnages!G102+'C&amp;D_tonnages'!G102),IF(AND('DONNÉES '!$F$30=supporting_sheet!$D$23,'DONNÉES '!$F$33=supporting_sheet!$B$2),bulk_user_tonnages!F102))))))</f>
        <v>0</v>
      </c>
      <c r="F102" s="20">
        <f>IF($A102&gt;end_year_1,0,(IF(AND('DONNÉES '!$F$30=supporting_sheet!$D$23,'DONNÉES '!$F$33=supporting_sheet!$B$3),(bulk_tonnages!G102),(IF(AND('DONNÉES '!$F$30=supporting_sheet!$D$24),(Residential_tonnages!H102+ICI_tonnages!H102+'C&amp;D_tonnages'!H102),IF(AND('DONNÉES '!$F$30=supporting_sheet!$D$23,'DONNÉES '!$F$33=supporting_sheet!$B$2),bulk_user_tonnages!G102))))))</f>
        <v>0</v>
      </c>
      <c r="G102" s="20">
        <f>IF($A102&gt;end_year_1,0,(IF(AND('DONNÉES '!$F$30=supporting_sheet!$D$23,'DONNÉES '!$F$33=supporting_sheet!$B$3),(bulk_tonnages!H102),(IF(AND('DONNÉES '!$F$30=supporting_sheet!$D$24),(Residential_tonnages!I102+ICI_tonnages!I102+'C&amp;D_tonnages'!I102),IF(AND('DONNÉES '!$F$30=supporting_sheet!$D$23,'DONNÉES '!$F$33=supporting_sheet!$B$2),bulk_user_tonnages!H102))))))</f>
        <v>0</v>
      </c>
      <c r="H102" s="20">
        <f>IF($A102&gt;end_year_1,0,(IF(AND('DONNÉES '!$F$30=supporting_sheet!$D$23,'DONNÉES '!$F$33=supporting_sheet!$B$3),(bulk_tonnages!I102),(IF(AND('DONNÉES '!$F$30=supporting_sheet!$D$24),(Residential_tonnages!J102+ICI_tonnages!J102+'C&amp;D_tonnages'!J102),IF(AND('DONNÉES '!$F$30=supporting_sheet!$D$23,'DONNÉES '!$F$33=supporting_sheet!$B$2),bulk_user_tonnages!I102))))))</f>
        <v>0</v>
      </c>
      <c r="I102" s="20">
        <f>IF($A102&gt;end_year_1,0,(IF(AND('DONNÉES '!$F$30=supporting_sheet!$D$23,'DONNÉES '!$F$33=supporting_sheet!$B$3),(bulk_tonnages!J102),(IF(AND('DONNÉES '!$F$30=supporting_sheet!$D$24),(Residential_tonnages!K102+ICI_tonnages!K102+'C&amp;D_tonnages'!K102),IF(AND('DONNÉES '!$F$30=supporting_sheet!$D$23,'DONNÉES '!$F$33=supporting_sheet!$B$2),bulk_user_tonnages!J102))))))</f>
        <v>0</v>
      </c>
      <c r="J102" s="20">
        <f>IF($A102&gt;end_year_1,0,(IF(AND('DONNÉES '!$F$30=supporting_sheet!$D$23,'DONNÉES '!$F$33=supporting_sheet!$B$3),(bulk_tonnages!K102),(IF(AND('DONNÉES '!$F$30=supporting_sheet!$D$24),(Residential_tonnages!L102+ICI_tonnages!L102+'C&amp;D_tonnages'!L102),IF(AND('DONNÉES '!$F$30=supporting_sheet!$D$23,'DONNÉES '!$F$33=supporting_sheet!$B$2),bulk_user_tonnages!K102))))))</f>
        <v>0</v>
      </c>
      <c r="K102" s="20">
        <f>IF($A102&gt;end_year_1,0,(IF(AND('DONNÉES '!$F$30=supporting_sheet!$D$23,'DONNÉES '!$F$33=supporting_sheet!$B$3),(bulk_tonnages!L102),(IF(AND('DONNÉES '!$F$30=supporting_sheet!$D$24),(Residential_tonnages!M102+ICI_tonnages!M102+'C&amp;D_tonnages'!M102),IF(AND('DONNÉES '!$F$30=supporting_sheet!$D$23,'DONNÉES '!$F$33=supporting_sheet!$B$2),bulk_user_tonnages!L102))))))</f>
        <v>0</v>
      </c>
      <c r="L102" s="20">
        <f>IF($A102&gt;end_year_1,0,(IF(AND('DONNÉES '!$F$30=supporting_sheet!$D$23,'DONNÉES '!$F$33=supporting_sheet!$B$3),(bulk_tonnages!M102+'Soil and Dirt_tonnages'!E102),(IF(AND('DONNÉES '!$F$30=supporting_sheet!$D$24),(Residential_tonnages!N102+ICI_tonnages!N102+'C&amp;D_tonnages'!N102+'Soil and Dirt_tonnages'!E102),IF(AND('DONNÉES '!$F$30=supporting_sheet!$D$23,'DONNÉES '!$F$33=supporting_sheet!$B$2),'Soil and Dirt_tonnages'!E102))))))</f>
        <v>0</v>
      </c>
      <c r="M102" s="20">
        <f>IF($A102&gt;end_year_1,0,(IF(AND('DONNÉES '!$F$30=supporting_sheet!$D$23,'DONNÉES '!$F$33=supporting_sheet!$B$3),(bulk_tonnages!N102),(IF(AND('DONNÉES '!$F$30=supporting_sheet!$D$24),(Residential_tonnages!O102+ICI_tonnages!O102+'C&amp;D_tonnages'!O102),IF(AND('DONNÉES '!$F$30=supporting_sheet!$D$23,'DONNÉES '!$F$33=supporting_sheet!$B$2),bulk_user_tonnages!M102))))))</f>
        <v>0</v>
      </c>
      <c r="N102" s="20">
        <f>IF($A102&gt;end_year_1,0,(IF(AND('DONNÉES '!$F$30=supporting_sheet!$D$23,'DONNÉES '!$F$33=supporting_sheet!$B$3),(bulk_tonnages!O102),(IF(AND('DONNÉES '!$F$30=supporting_sheet!$D$24),(Residential_tonnages!P102+ICI_tonnages!P102+'C&amp;D_tonnages'!P102),IF(AND('DONNÉES '!$F$30=supporting_sheet!$D$23,'DONNÉES '!$F$33=supporting_sheet!$B$2),0))))))</f>
        <v>0</v>
      </c>
      <c r="O102" s="20">
        <f>IF($A102&gt;end_year_1,0,(IF(AND('DONNÉES '!$F$30=supporting_sheet!$D$23,'DONNÉES '!$F$33=supporting_sheet!$B$3),(bulk_tonnages!P102),(IF(AND('DONNÉES '!$F$30=supporting_sheet!$D$24),(Residential_tonnages!Q102+ICI_tonnages!Q102+'C&amp;D_tonnages'!Q102),IF(AND('DONNÉES '!$F$30=supporting_sheet!$D$23,'DONNÉES '!$F$33=supporting_sheet!$B$2),0))))))</f>
        <v>0</v>
      </c>
      <c r="P102" s="20">
        <f>IF($A102&gt;end_year_1,0,(IF(AND('DONNÉES '!$F$30=supporting_sheet!$D$23,'DONNÉES '!$F$33=supporting_sheet!$B$3),(bulk_tonnages!Q102),(IF(AND('DONNÉES '!$F$30=supporting_sheet!$D$24),(Residential_tonnages!R102+ICI_tonnages!R102+'C&amp;D_tonnages'!R102),IF(AND('DONNÉES '!$F$30=supporting_sheet!$D$23,'DONNÉES '!$F$33=supporting_sheet!$B$2),bulk_user_tonnages!N102))))))</f>
        <v>0</v>
      </c>
      <c r="Q102" s="20">
        <f>IF(A102&gt;end_year_1, 0, Sludge_tonnages!E102)</f>
        <v>0</v>
      </c>
      <c r="R102" s="37">
        <f t="shared" si="7"/>
        <v>0</v>
      </c>
      <c r="T102" s="36"/>
      <c r="U102" s="36"/>
      <c r="V102" s="36"/>
    </row>
    <row r="103" spans="1:22" x14ac:dyDescent="0.25">
      <c r="A103" s="1">
        <f t="shared" si="6"/>
        <v>101</v>
      </c>
      <c r="B103" s="1" t="str">
        <f t="shared" si="5"/>
        <v>AB</v>
      </c>
      <c r="C103" s="20">
        <f>IF($A103&gt;end_year_1,0,(IF(AND('DONNÉES '!$F$30=supporting_sheet!$D$23,'DONNÉES '!$F$33=supporting_sheet!$B$3),(bulk_tonnages!D103),(IF(AND('DONNÉES '!$F$30=supporting_sheet!$D$24),(Residential_tonnages!E103+ICI_tonnages!E103+'C&amp;D_tonnages'!E103),IF(AND('DONNÉES '!$F$30=supporting_sheet!$D$23,'DONNÉES '!$F$33=supporting_sheet!$B$2),bulk_user_tonnages!D103))))))</f>
        <v>0</v>
      </c>
      <c r="D103" s="20">
        <f>IF($A103&gt;end_year_1,0,(IF(AND('DONNÉES '!$F$30=supporting_sheet!$D$23,'DONNÉES '!$F$33=supporting_sheet!$B$3),(bulk_tonnages!E103),(IF(AND('DONNÉES '!$F$30=supporting_sheet!$D$24),(Residential_tonnages!F103+ICI_tonnages!F103+'C&amp;D_tonnages'!F103),IF(AND('DONNÉES '!$F$30=supporting_sheet!$D$23,'DONNÉES '!$F$33=supporting_sheet!$B$2),bulk_user_tonnages!E103))))))</f>
        <v>0</v>
      </c>
      <c r="E103" s="20">
        <f>IF($A103&gt;end_year_1,0,(IF(AND('DONNÉES '!$F$30=supporting_sheet!$D$23,'DONNÉES '!$F$33=supporting_sheet!$B$3),(bulk_tonnages!F103),(IF(AND('DONNÉES '!$F$30=supporting_sheet!$D$24),(Residential_tonnages!G103+ICI_tonnages!G103+'C&amp;D_tonnages'!G103),IF(AND('DONNÉES '!$F$30=supporting_sheet!$D$23,'DONNÉES '!$F$33=supporting_sheet!$B$2),bulk_user_tonnages!F103))))))</f>
        <v>0</v>
      </c>
      <c r="F103" s="20">
        <f>IF($A103&gt;end_year_1,0,(IF(AND('DONNÉES '!$F$30=supporting_sheet!$D$23,'DONNÉES '!$F$33=supporting_sheet!$B$3),(bulk_tonnages!G103),(IF(AND('DONNÉES '!$F$30=supporting_sheet!$D$24),(Residential_tonnages!H103+ICI_tonnages!H103+'C&amp;D_tonnages'!H103),IF(AND('DONNÉES '!$F$30=supporting_sheet!$D$23,'DONNÉES '!$F$33=supporting_sheet!$B$2),bulk_user_tonnages!G103))))))</f>
        <v>0</v>
      </c>
      <c r="G103" s="20">
        <f>IF($A103&gt;end_year_1,0,(IF(AND('DONNÉES '!$F$30=supporting_sheet!$D$23,'DONNÉES '!$F$33=supporting_sheet!$B$3),(bulk_tonnages!H103),(IF(AND('DONNÉES '!$F$30=supporting_sheet!$D$24),(Residential_tonnages!I103+ICI_tonnages!I103+'C&amp;D_tonnages'!I103),IF(AND('DONNÉES '!$F$30=supporting_sheet!$D$23,'DONNÉES '!$F$33=supporting_sheet!$B$2),bulk_user_tonnages!H103))))))</f>
        <v>0</v>
      </c>
      <c r="H103" s="20">
        <f>IF($A103&gt;end_year_1,0,(IF(AND('DONNÉES '!$F$30=supporting_sheet!$D$23,'DONNÉES '!$F$33=supporting_sheet!$B$3),(bulk_tonnages!I103),(IF(AND('DONNÉES '!$F$30=supporting_sheet!$D$24),(Residential_tonnages!J103+ICI_tonnages!J103+'C&amp;D_tonnages'!J103),IF(AND('DONNÉES '!$F$30=supporting_sheet!$D$23,'DONNÉES '!$F$33=supporting_sheet!$B$2),bulk_user_tonnages!I103))))))</f>
        <v>0</v>
      </c>
      <c r="I103" s="20">
        <f>IF($A103&gt;end_year_1,0,(IF(AND('DONNÉES '!$F$30=supporting_sheet!$D$23,'DONNÉES '!$F$33=supporting_sheet!$B$3),(bulk_tonnages!J103),(IF(AND('DONNÉES '!$F$30=supporting_sheet!$D$24),(Residential_tonnages!K103+ICI_tonnages!K103+'C&amp;D_tonnages'!K103),IF(AND('DONNÉES '!$F$30=supporting_sheet!$D$23,'DONNÉES '!$F$33=supporting_sheet!$B$2),bulk_user_tonnages!J103))))))</f>
        <v>0</v>
      </c>
      <c r="J103" s="20">
        <f>IF($A103&gt;end_year_1,0,(IF(AND('DONNÉES '!$F$30=supporting_sheet!$D$23,'DONNÉES '!$F$33=supporting_sheet!$B$3),(bulk_tonnages!K103),(IF(AND('DONNÉES '!$F$30=supporting_sheet!$D$24),(Residential_tonnages!L103+ICI_tonnages!L103+'C&amp;D_tonnages'!L103),IF(AND('DONNÉES '!$F$30=supporting_sheet!$D$23,'DONNÉES '!$F$33=supporting_sheet!$B$2),bulk_user_tonnages!K103))))))</f>
        <v>0</v>
      </c>
      <c r="K103" s="20">
        <f>IF($A103&gt;end_year_1,0,(IF(AND('DONNÉES '!$F$30=supporting_sheet!$D$23,'DONNÉES '!$F$33=supporting_sheet!$B$3),(bulk_tonnages!L103),(IF(AND('DONNÉES '!$F$30=supporting_sheet!$D$24),(Residential_tonnages!M103+ICI_tonnages!M103+'C&amp;D_tonnages'!M103),IF(AND('DONNÉES '!$F$30=supporting_sheet!$D$23,'DONNÉES '!$F$33=supporting_sheet!$B$2),bulk_user_tonnages!L103))))))</f>
        <v>0</v>
      </c>
      <c r="L103" s="20">
        <f>IF($A103&gt;end_year_1,0,(IF(AND('DONNÉES '!$F$30=supporting_sheet!$D$23,'DONNÉES '!$F$33=supporting_sheet!$B$3),(bulk_tonnages!M103+'Soil and Dirt_tonnages'!E103),(IF(AND('DONNÉES '!$F$30=supporting_sheet!$D$24),(Residential_tonnages!N103+ICI_tonnages!N103+'C&amp;D_tonnages'!N103+'Soil and Dirt_tonnages'!E103),IF(AND('DONNÉES '!$F$30=supporting_sheet!$D$23,'DONNÉES '!$F$33=supporting_sheet!$B$2),'Soil and Dirt_tonnages'!E103))))))</f>
        <v>0</v>
      </c>
      <c r="M103" s="20">
        <f>IF($A103&gt;end_year_1,0,(IF(AND('DONNÉES '!$F$30=supporting_sheet!$D$23,'DONNÉES '!$F$33=supporting_sheet!$B$3),(bulk_tonnages!N103),(IF(AND('DONNÉES '!$F$30=supporting_sheet!$D$24),(Residential_tonnages!O103+ICI_tonnages!O103+'C&amp;D_tonnages'!O103),IF(AND('DONNÉES '!$F$30=supporting_sheet!$D$23,'DONNÉES '!$F$33=supporting_sheet!$B$2),bulk_user_tonnages!M103))))))</f>
        <v>0</v>
      </c>
      <c r="N103" s="20">
        <f>IF($A103&gt;end_year_1,0,(IF(AND('DONNÉES '!$F$30=supporting_sheet!$D$23,'DONNÉES '!$F$33=supporting_sheet!$B$3),(bulk_tonnages!O103),(IF(AND('DONNÉES '!$F$30=supporting_sheet!$D$24),(Residential_tonnages!P103+ICI_tonnages!P103+'C&amp;D_tonnages'!P103),IF(AND('DONNÉES '!$F$30=supporting_sheet!$D$23,'DONNÉES '!$F$33=supporting_sheet!$B$2),0))))))</f>
        <v>0</v>
      </c>
      <c r="O103" s="20">
        <f>IF($A103&gt;end_year_1,0,(IF(AND('DONNÉES '!$F$30=supporting_sheet!$D$23,'DONNÉES '!$F$33=supporting_sheet!$B$3),(bulk_tonnages!P103),(IF(AND('DONNÉES '!$F$30=supporting_sheet!$D$24),(Residential_tonnages!Q103+ICI_tonnages!Q103+'C&amp;D_tonnages'!Q103),IF(AND('DONNÉES '!$F$30=supporting_sheet!$D$23,'DONNÉES '!$F$33=supporting_sheet!$B$2),0))))))</f>
        <v>0</v>
      </c>
      <c r="P103" s="20">
        <f>IF($A103&gt;end_year_1,0,(IF(AND('DONNÉES '!$F$30=supporting_sheet!$D$23,'DONNÉES '!$F$33=supporting_sheet!$B$3),(bulk_tonnages!Q103),(IF(AND('DONNÉES '!$F$30=supporting_sheet!$D$24),(Residential_tonnages!R103+ICI_tonnages!R103+'C&amp;D_tonnages'!R103),IF(AND('DONNÉES '!$F$30=supporting_sheet!$D$23,'DONNÉES '!$F$33=supporting_sheet!$B$2),bulk_user_tonnages!N103))))))</f>
        <v>0</v>
      </c>
      <c r="Q103" s="20">
        <f>IF(A103&gt;end_year_1, 0, Sludge_tonnages!E103)</f>
        <v>0</v>
      </c>
      <c r="R103" s="37">
        <f t="shared" si="7"/>
        <v>0</v>
      </c>
      <c r="T103" s="36"/>
      <c r="U103" s="36"/>
      <c r="V103" s="36"/>
    </row>
    <row r="104" spans="1:22" x14ac:dyDescent="0.25">
      <c r="A104" s="1">
        <f t="shared" si="6"/>
        <v>102</v>
      </c>
      <c r="B104" s="1" t="str">
        <f t="shared" si="5"/>
        <v>AB</v>
      </c>
      <c r="C104" s="20">
        <f>IF($A104&gt;end_year_1,0,(IF(AND('DONNÉES '!$F$30=supporting_sheet!$D$23,'DONNÉES '!$F$33=supporting_sheet!$B$3),(bulk_tonnages!D104),(IF(AND('DONNÉES '!$F$30=supporting_sheet!$D$24),(Residential_tonnages!E104+ICI_tonnages!E104+'C&amp;D_tonnages'!E104),IF(AND('DONNÉES '!$F$30=supporting_sheet!$D$23,'DONNÉES '!$F$33=supporting_sheet!$B$2),bulk_user_tonnages!D104))))))</f>
        <v>0</v>
      </c>
      <c r="D104" s="20">
        <f>IF($A104&gt;end_year_1,0,(IF(AND('DONNÉES '!$F$30=supporting_sheet!$D$23,'DONNÉES '!$F$33=supporting_sheet!$B$3),(bulk_tonnages!E104),(IF(AND('DONNÉES '!$F$30=supporting_sheet!$D$24),(Residential_tonnages!F104+ICI_tonnages!F104+'C&amp;D_tonnages'!F104),IF(AND('DONNÉES '!$F$30=supporting_sheet!$D$23,'DONNÉES '!$F$33=supporting_sheet!$B$2),bulk_user_tonnages!E104))))))</f>
        <v>0</v>
      </c>
      <c r="E104" s="20">
        <f>IF($A104&gt;end_year_1,0,(IF(AND('DONNÉES '!$F$30=supporting_sheet!$D$23,'DONNÉES '!$F$33=supporting_sheet!$B$3),(bulk_tonnages!F104),(IF(AND('DONNÉES '!$F$30=supporting_sheet!$D$24),(Residential_tonnages!G104+ICI_tonnages!G104+'C&amp;D_tonnages'!G104),IF(AND('DONNÉES '!$F$30=supporting_sheet!$D$23,'DONNÉES '!$F$33=supporting_sheet!$B$2),bulk_user_tonnages!F104))))))</f>
        <v>0</v>
      </c>
      <c r="F104" s="20">
        <f>IF($A104&gt;end_year_1,0,(IF(AND('DONNÉES '!$F$30=supporting_sheet!$D$23,'DONNÉES '!$F$33=supporting_sheet!$B$3),(bulk_tonnages!G104),(IF(AND('DONNÉES '!$F$30=supporting_sheet!$D$24),(Residential_tonnages!H104+ICI_tonnages!H104+'C&amp;D_tonnages'!H104),IF(AND('DONNÉES '!$F$30=supporting_sheet!$D$23,'DONNÉES '!$F$33=supporting_sheet!$B$2),bulk_user_tonnages!G104))))))</f>
        <v>0</v>
      </c>
      <c r="G104" s="20">
        <f>IF($A104&gt;end_year_1,0,(IF(AND('DONNÉES '!$F$30=supporting_sheet!$D$23,'DONNÉES '!$F$33=supporting_sheet!$B$3),(bulk_tonnages!H104),(IF(AND('DONNÉES '!$F$30=supporting_sheet!$D$24),(Residential_tonnages!I104+ICI_tonnages!I104+'C&amp;D_tonnages'!I104),IF(AND('DONNÉES '!$F$30=supporting_sheet!$D$23,'DONNÉES '!$F$33=supporting_sheet!$B$2),bulk_user_tonnages!H104))))))</f>
        <v>0</v>
      </c>
      <c r="H104" s="20">
        <f>IF($A104&gt;end_year_1,0,(IF(AND('DONNÉES '!$F$30=supporting_sheet!$D$23,'DONNÉES '!$F$33=supporting_sheet!$B$3),(bulk_tonnages!I104),(IF(AND('DONNÉES '!$F$30=supporting_sheet!$D$24),(Residential_tonnages!J104+ICI_tonnages!J104+'C&amp;D_tonnages'!J104),IF(AND('DONNÉES '!$F$30=supporting_sheet!$D$23,'DONNÉES '!$F$33=supporting_sheet!$B$2),bulk_user_tonnages!I104))))))</f>
        <v>0</v>
      </c>
      <c r="I104" s="20">
        <f>IF($A104&gt;end_year_1,0,(IF(AND('DONNÉES '!$F$30=supporting_sheet!$D$23,'DONNÉES '!$F$33=supporting_sheet!$B$3),(bulk_tonnages!J104),(IF(AND('DONNÉES '!$F$30=supporting_sheet!$D$24),(Residential_tonnages!K104+ICI_tonnages!K104+'C&amp;D_tonnages'!K104),IF(AND('DONNÉES '!$F$30=supporting_sheet!$D$23,'DONNÉES '!$F$33=supporting_sheet!$B$2),bulk_user_tonnages!J104))))))</f>
        <v>0</v>
      </c>
      <c r="J104" s="20">
        <f>IF($A104&gt;end_year_1,0,(IF(AND('DONNÉES '!$F$30=supporting_sheet!$D$23,'DONNÉES '!$F$33=supporting_sheet!$B$3),(bulk_tonnages!K104),(IF(AND('DONNÉES '!$F$30=supporting_sheet!$D$24),(Residential_tonnages!L104+ICI_tonnages!L104+'C&amp;D_tonnages'!L104),IF(AND('DONNÉES '!$F$30=supporting_sheet!$D$23,'DONNÉES '!$F$33=supporting_sheet!$B$2),bulk_user_tonnages!K104))))))</f>
        <v>0</v>
      </c>
      <c r="K104" s="20">
        <f>IF($A104&gt;end_year_1,0,(IF(AND('DONNÉES '!$F$30=supporting_sheet!$D$23,'DONNÉES '!$F$33=supporting_sheet!$B$3),(bulk_tonnages!L104),(IF(AND('DONNÉES '!$F$30=supporting_sheet!$D$24),(Residential_tonnages!M104+ICI_tonnages!M104+'C&amp;D_tonnages'!M104),IF(AND('DONNÉES '!$F$30=supporting_sheet!$D$23,'DONNÉES '!$F$33=supporting_sheet!$B$2),bulk_user_tonnages!L104))))))</f>
        <v>0</v>
      </c>
      <c r="L104" s="20">
        <f>IF($A104&gt;end_year_1,0,(IF(AND('DONNÉES '!$F$30=supporting_sheet!$D$23,'DONNÉES '!$F$33=supporting_sheet!$B$3),(bulk_tonnages!M104+'Soil and Dirt_tonnages'!E104),(IF(AND('DONNÉES '!$F$30=supporting_sheet!$D$24),(Residential_tonnages!N104+ICI_tonnages!N104+'C&amp;D_tonnages'!N104+'Soil and Dirt_tonnages'!E104),IF(AND('DONNÉES '!$F$30=supporting_sheet!$D$23,'DONNÉES '!$F$33=supporting_sheet!$B$2),'Soil and Dirt_tonnages'!E104))))))</f>
        <v>0</v>
      </c>
      <c r="M104" s="20">
        <f>IF($A104&gt;end_year_1,0,(IF(AND('DONNÉES '!$F$30=supporting_sheet!$D$23,'DONNÉES '!$F$33=supporting_sheet!$B$3),(bulk_tonnages!N104),(IF(AND('DONNÉES '!$F$30=supporting_sheet!$D$24),(Residential_tonnages!O104+ICI_tonnages!O104+'C&amp;D_tonnages'!O104),IF(AND('DONNÉES '!$F$30=supporting_sheet!$D$23,'DONNÉES '!$F$33=supporting_sheet!$B$2),bulk_user_tonnages!M104))))))</f>
        <v>0</v>
      </c>
      <c r="N104" s="20">
        <f>IF($A104&gt;end_year_1,0,(IF(AND('DONNÉES '!$F$30=supporting_sheet!$D$23,'DONNÉES '!$F$33=supporting_sheet!$B$3),(bulk_tonnages!O104),(IF(AND('DONNÉES '!$F$30=supporting_sheet!$D$24),(Residential_tonnages!P104+ICI_tonnages!P104+'C&amp;D_tonnages'!P104),IF(AND('DONNÉES '!$F$30=supporting_sheet!$D$23,'DONNÉES '!$F$33=supporting_sheet!$B$2),0))))))</f>
        <v>0</v>
      </c>
      <c r="O104" s="20">
        <f>IF($A104&gt;end_year_1,0,(IF(AND('DONNÉES '!$F$30=supporting_sheet!$D$23,'DONNÉES '!$F$33=supporting_sheet!$B$3),(bulk_tonnages!P104),(IF(AND('DONNÉES '!$F$30=supporting_sheet!$D$24),(Residential_tonnages!Q104+ICI_tonnages!Q104+'C&amp;D_tonnages'!Q104),IF(AND('DONNÉES '!$F$30=supporting_sheet!$D$23,'DONNÉES '!$F$33=supporting_sheet!$B$2),0))))))</f>
        <v>0</v>
      </c>
      <c r="P104" s="20">
        <f>IF($A104&gt;end_year_1,0,(IF(AND('DONNÉES '!$F$30=supporting_sheet!$D$23,'DONNÉES '!$F$33=supporting_sheet!$B$3),(bulk_tonnages!Q104),(IF(AND('DONNÉES '!$F$30=supporting_sheet!$D$24),(Residential_tonnages!R104+ICI_tonnages!R104+'C&amp;D_tonnages'!R104),IF(AND('DONNÉES '!$F$30=supporting_sheet!$D$23,'DONNÉES '!$F$33=supporting_sheet!$B$2),bulk_user_tonnages!N104))))))</f>
        <v>0</v>
      </c>
      <c r="Q104" s="20">
        <f>IF(A104&gt;end_year_1, 0, Sludge_tonnages!E104)</f>
        <v>0</v>
      </c>
      <c r="R104" s="37">
        <f t="shared" si="7"/>
        <v>0</v>
      </c>
      <c r="T104" s="36"/>
      <c r="U104" s="36"/>
      <c r="V104" s="36"/>
    </row>
    <row r="105" spans="1:22" x14ac:dyDescent="0.25">
      <c r="A105" s="1">
        <f t="shared" si="6"/>
        <v>103</v>
      </c>
      <c r="B105" s="1" t="str">
        <f t="shared" si="5"/>
        <v>AB</v>
      </c>
      <c r="C105" s="20">
        <f>IF($A105&gt;end_year_1,0,(IF(AND('DONNÉES '!$F$30=supporting_sheet!$D$23,'DONNÉES '!$F$33=supporting_sheet!$B$3),(bulk_tonnages!D105),(IF(AND('DONNÉES '!$F$30=supporting_sheet!$D$24),(Residential_tonnages!E105+ICI_tonnages!E105+'C&amp;D_tonnages'!E105),IF(AND('DONNÉES '!$F$30=supporting_sheet!$D$23,'DONNÉES '!$F$33=supporting_sheet!$B$2),bulk_user_tonnages!D105))))))</f>
        <v>0</v>
      </c>
      <c r="D105" s="20">
        <f>IF($A105&gt;end_year_1,0,(IF(AND('DONNÉES '!$F$30=supporting_sheet!$D$23,'DONNÉES '!$F$33=supporting_sheet!$B$3),(bulk_tonnages!E105),(IF(AND('DONNÉES '!$F$30=supporting_sheet!$D$24),(Residential_tonnages!F105+ICI_tonnages!F105+'C&amp;D_tonnages'!F105),IF(AND('DONNÉES '!$F$30=supporting_sheet!$D$23,'DONNÉES '!$F$33=supporting_sheet!$B$2),bulk_user_tonnages!E105))))))</f>
        <v>0</v>
      </c>
      <c r="E105" s="20">
        <f>IF($A105&gt;end_year_1,0,(IF(AND('DONNÉES '!$F$30=supporting_sheet!$D$23,'DONNÉES '!$F$33=supporting_sheet!$B$3),(bulk_tonnages!F105),(IF(AND('DONNÉES '!$F$30=supporting_sheet!$D$24),(Residential_tonnages!G105+ICI_tonnages!G105+'C&amp;D_tonnages'!G105),IF(AND('DONNÉES '!$F$30=supporting_sheet!$D$23,'DONNÉES '!$F$33=supporting_sheet!$B$2),bulk_user_tonnages!F105))))))</f>
        <v>0</v>
      </c>
      <c r="F105" s="20">
        <f>IF($A105&gt;end_year_1,0,(IF(AND('DONNÉES '!$F$30=supporting_sheet!$D$23,'DONNÉES '!$F$33=supporting_sheet!$B$3),(bulk_tonnages!G105),(IF(AND('DONNÉES '!$F$30=supporting_sheet!$D$24),(Residential_tonnages!H105+ICI_tonnages!H105+'C&amp;D_tonnages'!H105),IF(AND('DONNÉES '!$F$30=supporting_sheet!$D$23,'DONNÉES '!$F$33=supporting_sheet!$B$2),bulk_user_tonnages!G105))))))</f>
        <v>0</v>
      </c>
      <c r="G105" s="20">
        <f>IF($A105&gt;end_year_1,0,(IF(AND('DONNÉES '!$F$30=supporting_sheet!$D$23,'DONNÉES '!$F$33=supporting_sheet!$B$3),(bulk_tonnages!H105),(IF(AND('DONNÉES '!$F$30=supporting_sheet!$D$24),(Residential_tonnages!I105+ICI_tonnages!I105+'C&amp;D_tonnages'!I105),IF(AND('DONNÉES '!$F$30=supporting_sheet!$D$23,'DONNÉES '!$F$33=supporting_sheet!$B$2),bulk_user_tonnages!H105))))))</f>
        <v>0</v>
      </c>
      <c r="H105" s="20">
        <f>IF($A105&gt;end_year_1,0,(IF(AND('DONNÉES '!$F$30=supporting_sheet!$D$23,'DONNÉES '!$F$33=supporting_sheet!$B$3),(bulk_tonnages!I105),(IF(AND('DONNÉES '!$F$30=supporting_sheet!$D$24),(Residential_tonnages!J105+ICI_tonnages!J105+'C&amp;D_tonnages'!J105),IF(AND('DONNÉES '!$F$30=supporting_sheet!$D$23,'DONNÉES '!$F$33=supporting_sheet!$B$2),bulk_user_tonnages!I105))))))</f>
        <v>0</v>
      </c>
      <c r="I105" s="20">
        <f>IF($A105&gt;end_year_1,0,(IF(AND('DONNÉES '!$F$30=supporting_sheet!$D$23,'DONNÉES '!$F$33=supporting_sheet!$B$3),(bulk_tonnages!J105),(IF(AND('DONNÉES '!$F$30=supporting_sheet!$D$24),(Residential_tonnages!K105+ICI_tonnages!K105+'C&amp;D_tonnages'!K105),IF(AND('DONNÉES '!$F$30=supporting_sheet!$D$23,'DONNÉES '!$F$33=supporting_sheet!$B$2),bulk_user_tonnages!J105))))))</f>
        <v>0</v>
      </c>
      <c r="J105" s="20">
        <f>IF($A105&gt;end_year_1,0,(IF(AND('DONNÉES '!$F$30=supporting_sheet!$D$23,'DONNÉES '!$F$33=supporting_sheet!$B$3),(bulk_tonnages!K105),(IF(AND('DONNÉES '!$F$30=supporting_sheet!$D$24),(Residential_tonnages!L105+ICI_tonnages!L105+'C&amp;D_tonnages'!L105),IF(AND('DONNÉES '!$F$30=supporting_sheet!$D$23,'DONNÉES '!$F$33=supporting_sheet!$B$2),bulk_user_tonnages!K105))))))</f>
        <v>0</v>
      </c>
      <c r="K105" s="20">
        <f>IF($A105&gt;end_year_1,0,(IF(AND('DONNÉES '!$F$30=supporting_sheet!$D$23,'DONNÉES '!$F$33=supporting_sheet!$B$3),(bulk_tonnages!L105),(IF(AND('DONNÉES '!$F$30=supporting_sheet!$D$24),(Residential_tonnages!M105+ICI_tonnages!M105+'C&amp;D_tonnages'!M105),IF(AND('DONNÉES '!$F$30=supporting_sheet!$D$23,'DONNÉES '!$F$33=supporting_sheet!$B$2),bulk_user_tonnages!L105))))))</f>
        <v>0</v>
      </c>
      <c r="L105" s="20">
        <f>IF($A105&gt;end_year_1,0,(IF(AND('DONNÉES '!$F$30=supporting_sheet!$D$23,'DONNÉES '!$F$33=supporting_sheet!$B$3),(bulk_tonnages!M105+'Soil and Dirt_tonnages'!E105),(IF(AND('DONNÉES '!$F$30=supporting_sheet!$D$24),(Residential_tonnages!N105+ICI_tonnages!N105+'C&amp;D_tonnages'!N105+'Soil and Dirt_tonnages'!E105),IF(AND('DONNÉES '!$F$30=supporting_sheet!$D$23,'DONNÉES '!$F$33=supporting_sheet!$B$2),'Soil and Dirt_tonnages'!E105))))))</f>
        <v>0</v>
      </c>
      <c r="M105" s="20">
        <f>IF($A105&gt;end_year_1,0,(IF(AND('DONNÉES '!$F$30=supporting_sheet!$D$23,'DONNÉES '!$F$33=supporting_sheet!$B$3),(bulk_tonnages!N105),(IF(AND('DONNÉES '!$F$30=supporting_sheet!$D$24),(Residential_tonnages!O105+ICI_tonnages!O105+'C&amp;D_tonnages'!O105),IF(AND('DONNÉES '!$F$30=supporting_sheet!$D$23,'DONNÉES '!$F$33=supporting_sheet!$B$2),bulk_user_tonnages!M105))))))</f>
        <v>0</v>
      </c>
      <c r="N105" s="20">
        <f>IF($A105&gt;end_year_1,0,(IF(AND('DONNÉES '!$F$30=supporting_sheet!$D$23,'DONNÉES '!$F$33=supporting_sheet!$B$3),(bulk_tonnages!O105),(IF(AND('DONNÉES '!$F$30=supporting_sheet!$D$24),(Residential_tonnages!P105+ICI_tonnages!P105+'C&amp;D_tonnages'!P105),IF(AND('DONNÉES '!$F$30=supporting_sheet!$D$23,'DONNÉES '!$F$33=supporting_sheet!$B$2),0))))))</f>
        <v>0</v>
      </c>
      <c r="O105" s="20">
        <f>IF($A105&gt;end_year_1,0,(IF(AND('DONNÉES '!$F$30=supporting_sheet!$D$23,'DONNÉES '!$F$33=supporting_sheet!$B$3),(bulk_tonnages!P105),(IF(AND('DONNÉES '!$F$30=supporting_sheet!$D$24),(Residential_tonnages!Q105+ICI_tonnages!Q105+'C&amp;D_tonnages'!Q105),IF(AND('DONNÉES '!$F$30=supporting_sheet!$D$23,'DONNÉES '!$F$33=supporting_sheet!$B$2),0))))))</f>
        <v>0</v>
      </c>
      <c r="P105" s="20">
        <f>IF($A105&gt;end_year_1,0,(IF(AND('DONNÉES '!$F$30=supporting_sheet!$D$23,'DONNÉES '!$F$33=supporting_sheet!$B$3),(bulk_tonnages!Q105),(IF(AND('DONNÉES '!$F$30=supporting_sheet!$D$24),(Residential_tonnages!R105+ICI_tonnages!R105+'C&amp;D_tonnages'!R105),IF(AND('DONNÉES '!$F$30=supporting_sheet!$D$23,'DONNÉES '!$F$33=supporting_sheet!$B$2),bulk_user_tonnages!N105))))))</f>
        <v>0</v>
      </c>
      <c r="Q105" s="20">
        <f>IF(A105&gt;end_year_1, 0, Sludge_tonnages!E105)</f>
        <v>0</v>
      </c>
      <c r="R105" s="37">
        <f t="shared" si="7"/>
        <v>0</v>
      </c>
      <c r="T105" s="36"/>
      <c r="U105" s="36"/>
      <c r="V105" s="36"/>
    </row>
    <row r="106" spans="1:22" x14ac:dyDescent="0.25">
      <c r="A106" s="1">
        <f t="shared" si="6"/>
        <v>104</v>
      </c>
      <c r="B106" s="1" t="str">
        <f t="shared" si="5"/>
        <v>AB</v>
      </c>
      <c r="C106" s="20">
        <f>IF($A106&gt;end_year_1,0,(IF(AND('DONNÉES '!$F$30=supporting_sheet!$D$23,'DONNÉES '!$F$33=supporting_sheet!$B$3),(bulk_tonnages!D106),(IF(AND('DONNÉES '!$F$30=supporting_sheet!$D$24),(Residential_tonnages!E106+ICI_tonnages!E106+'C&amp;D_tonnages'!E106),IF(AND('DONNÉES '!$F$30=supporting_sheet!$D$23,'DONNÉES '!$F$33=supporting_sheet!$B$2),bulk_user_tonnages!D106))))))</f>
        <v>0</v>
      </c>
      <c r="D106" s="20">
        <f>IF($A106&gt;end_year_1,0,(IF(AND('DONNÉES '!$F$30=supporting_sheet!$D$23,'DONNÉES '!$F$33=supporting_sheet!$B$3),(bulk_tonnages!E106),(IF(AND('DONNÉES '!$F$30=supporting_sheet!$D$24),(Residential_tonnages!F106+ICI_tonnages!F106+'C&amp;D_tonnages'!F106),IF(AND('DONNÉES '!$F$30=supporting_sheet!$D$23,'DONNÉES '!$F$33=supporting_sheet!$B$2),bulk_user_tonnages!E106))))))</f>
        <v>0</v>
      </c>
      <c r="E106" s="20">
        <f>IF($A106&gt;end_year_1,0,(IF(AND('DONNÉES '!$F$30=supporting_sheet!$D$23,'DONNÉES '!$F$33=supporting_sheet!$B$3),(bulk_tonnages!F106),(IF(AND('DONNÉES '!$F$30=supporting_sheet!$D$24),(Residential_tonnages!G106+ICI_tonnages!G106+'C&amp;D_tonnages'!G106),IF(AND('DONNÉES '!$F$30=supporting_sheet!$D$23,'DONNÉES '!$F$33=supporting_sheet!$B$2),bulk_user_tonnages!F106))))))</f>
        <v>0</v>
      </c>
      <c r="F106" s="20">
        <f>IF($A106&gt;end_year_1,0,(IF(AND('DONNÉES '!$F$30=supporting_sheet!$D$23,'DONNÉES '!$F$33=supporting_sheet!$B$3),(bulk_tonnages!G106),(IF(AND('DONNÉES '!$F$30=supporting_sheet!$D$24),(Residential_tonnages!H106+ICI_tonnages!H106+'C&amp;D_tonnages'!H106),IF(AND('DONNÉES '!$F$30=supporting_sheet!$D$23,'DONNÉES '!$F$33=supporting_sheet!$B$2),bulk_user_tonnages!G106))))))</f>
        <v>0</v>
      </c>
      <c r="G106" s="20">
        <f>IF($A106&gt;end_year_1,0,(IF(AND('DONNÉES '!$F$30=supporting_sheet!$D$23,'DONNÉES '!$F$33=supporting_sheet!$B$3),(bulk_tonnages!H106),(IF(AND('DONNÉES '!$F$30=supporting_sheet!$D$24),(Residential_tonnages!I106+ICI_tonnages!I106+'C&amp;D_tonnages'!I106),IF(AND('DONNÉES '!$F$30=supporting_sheet!$D$23,'DONNÉES '!$F$33=supporting_sheet!$B$2),bulk_user_tonnages!H106))))))</f>
        <v>0</v>
      </c>
      <c r="H106" s="20">
        <f>IF($A106&gt;end_year_1,0,(IF(AND('DONNÉES '!$F$30=supporting_sheet!$D$23,'DONNÉES '!$F$33=supporting_sheet!$B$3),(bulk_tonnages!I106),(IF(AND('DONNÉES '!$F$30=supporting_sheet!$D$24),(Residential_tonnages!J106+ICI_tonnages!J106+'C&amp;D_tonnages'!J106),IF(AND('DONNÉES '!$F$30=supporting_sheet!$D$23,'DONNÉES '!$F$33=supporting_sheet!$B$2),bulk_user_tonnages!I106))))))</f>
        <v>0</v>
      </c>
      <c r="I106" s="20">
        <f>IF($A106&gt;end_year_1,0,(IF(AND('DONNÉES '!$F$30=supporting_sheet!$D$23,'DONNÉES '!$F$33=supporting_sheet!$B$3),(bulk_tonnages!J106),(IF(AND('DONNÉES '!$F$30=supporting_sheet!$D$24),(Residential_tonnages!K106+ICI_tonnages!K106+'C&amp;D_tonnages'!K106),IF(AND('DONNÉES '!$F$30=supporting_sheet!$D$23,'DONNÉES '!$F$33=supporting_sheet!$B$2),bulk_user_tonnages!J106))))))</f>
        <v>0</v>
      </c>
      <c r="J106" s="20">
        <f>IF($A106&gt;end_year_1,0,(IF(AND('DONNÉES '!$F$30=supporting_sheet!$D$23,'DONNÉES '!$F$33=supporting_sheet!$B$3),(bulk_tonnages!K106),(IF(AND('DONNÉES '!$F$30=supporting_sheet!$D$24),(Residential_tonnages!L106+ICI_tonnages!L106+'C&amp;D_tonnages'!L106),IF(AND('DONNÉES '!$F$30=supporting_sheet!$D$23,'DONNÉES '!$F$33=supporting_sheet!$B$2),bulk_user_tonnages!K106))))))</f>
        <v>0</v>
      </c>
      <c r="K106" s="20">
        <f>IF($A106&gt;end_year_1,0,(IF(AND('DONNÉES '!$F$30=supporting_sheet!$D$23,'DONNÉES '!$F$33=supporting_sheet!$B$3),(bulk_tonnages!L106),(IF(AND('DONNÉES '!$F$30=supporting_sheet!$D$24),(Residential_tonnages!M106+ICI_tonnages!M106+'C&amp;D_tonnages'!M106),IF(AND('DONNÉES '!$F$30=supporting_sheet!$D$23,'DONNÉES '!$F$33=supporting_sheet!$B$2),bulk_user_tonnages!L106))))))</f>
        <v>0</v>
      </c>
      <c r="L106" s="20">
        <f>IF($A106&gt;end_year_1,0,(IF(AND('DONNÉES '!$F$30=supporting_sheet!$D$23,'DONNÉES '!$F$33=supporting_sheet!$B$3),(bulk_tonnages!M106+'Soil and Dirt_tonnages'!E106),(IF(AND('DONNÉES '!$F$30=supporting_sheet!$D$24),(Residential_tonnages!N106+ICI_tonnages!N106+'C&amp;D_tonnages'!N106+'Soil and Dirt_tonnages'!E106),IF(AND('DONNÉES '!$F$30=supporting_sheet!$D$23,'DONNÉES '!$F$33=supporting_sheet!$B$2),'Soil and Dirt_tonnages'!E106))))))</f>
        <v>0</v>
      </c>
      <c r="M106" s="20">
        <f>IF($A106&gt;end_year_1,0,(IF(AND('DONNÉES '!$F$30=supporting_sheet!$D$23,'DONNÉES '!$F$33=supporting_sheet!$B$3),(bulk_tonnages!N106),(IF(AND('DONNÉES '!$F$30=supporting_sheet!$D$24),(Residential_tonnages!O106+ICI_tonnages!O106+'C&amp;D_tonnages'!O106),IF(AND('DONNÉES '!$F$30=supporting_sheet!$D$23,'DONNÉES '!$F$33=supporting_sheet!$B$2),bulk_user_tonnages!M106))))))</f>
        <v>0</v>
      </c>
      <c r="N106" s="20">
        <f>IF($A106&gt;end_year_1,0,(IF(AND('DONNÉES '!$F$30=supporting_sheet!$D$23,'DONNÉES '!$F$33=supporting_sheet!$B$3),(bulk_tonnages!O106),(IF(AND('DONNÉES '!$F$30=supporting_sheet!$D$24),(Residential_tonnages!P106+ICI_tonnages!P106+'C&amp;D_tonnages'!P106),IF(AND('DONNÉES '!$F$30=supporting_sheet!$D$23,'DONNÉES '!$F$33=supporting_sheet!$B$2),0))))))</f>
        <v>0</v>
      </c>
      <c r="O106" s="20">
        <f>IF($A106&gt;end_year_1,0,(IF(AND('DONNÉES '!$F$30=supporting_sheet!$D$23,'DONNÉES '!$F$33=supporting_sheet!$B$3),(bulk_tonnages!P106),(IF(AND('DONNÉES '!$F$30=supporting_sheet!$D$24),(Residential_tonnages!Q106+ICI_tonnages!Q106+'C&amp;D_tonnages'!Q106),IF(AND('DONNÉES '!$F$30=supporting_sheet!$D$23,'DONNÉES '!$F$33=supporting_sheet!$B$2),0))))))</f>
        <v>0</v>
      </c>
      <c r="P106" s="20">
        <f>IF($A106&gt;end_year_1,0,(IF(AND('DONNÉES '!$F$30=supporting_sheet!$D$23,'DONNÉES '!$F$33=supporting_sheet!$B$3),(bulk_tonnages!Q106),(IF(AND('DONNÉES '!$F$30=supporting_sheet!$D$24),(Residential_tonnages!R106+ICI_tonnages!R106+'C&amp;D_tonnages'!R106),IF(AND('DONNÉES '!$F$30=supporting_sheet!$D$23,'DONNÉES '!$F$33=supporting_sheet!$B$2),bulk_user_tonnages!N106))))))</f>
        <v>0</v>
      </c>
      <c r="Q106" s="20">
        <f>IF(A106&gt;end_year_1, 0, Sludge_tonnages!E106)</f>
        <v>0</v>
      </c>
      <c r="R106" s="37">
        <f t="shared" si="7"/>
        <v>0</v>
      </c>
      <c r="T106" s="36"/>
      <c r="U106" s="36"/>
      <c r="V106" s="36"/>
    </row>
    <row r="107" spans="1:22" x14ac:dyDescent="0.25">
      <c r="A107" s="1">
        <f t="shared" si="6"/>
        <v>105</v>
      </c>
      <c r="B107" s="1" t="str">
        <f t="shared" si="5"/>
        <v>AB</v>
      </c>
      <c r="C107" s="20">
        <f>IF($A107&gt;end_year_1,0,(IF(AND('DONNÉES '!$F$30=supporting_sheet!$D$23,'DONNÉES '!$F$33=supporting_sheet!$B$3),(bulk_tonnages!D107),(IF(AND('DONNÉES '!$F$30=supporting_sheet!$D$24),(Residential_tonnages!E107+ICI_tonnages!E107+'C&amp;D_tonnages'!E107),IF(AND('DONNÉES '!$F$30=supporting_sheet!$D$23,'DONNÉES '!$F$33=supporting_sheet!$B$2),bulk_user_tonnages!D107))))))</f>
        <v>0</v>
      </c>
      <c r="D107" s="20">
        <f>IF($A107&gt;end_year_1,0,(IF(AND('DONNÉES '!$F$30=supporting_sheet!$D$23,'DONNÉES '!$F$33=supporting_sheet!$B$3),(bulk_tonnages!E107),(IF(AND('DONNÉES '!$F$30=supporting_sheet!$D$24),(Residential_tonnages!F107+ICI_tonnages!F107+'C&amp;D_tonnages'!F107),IF(AND('DONNÉES '!$F$30=supporting_sheet!$D$23,'DONNÉES '!$F$33=supporting_sheet!$B$2),bulk_user_tonnages!E107))))))</f>
        <v>0</v>
      </c>
      <c r="E107" s="20">
        <f>IF($A107&gt;end_year_1,0,(IF(AND('DONNÉES '!$F$30=supporting_sheet!$D$23,'DONNÉES '!$F$33=supporting_sheet!$B$3),(bulk_tonnages!F107),(IF(AND('DONNÉES '!$F$30=supporting_sheet!$D$24),(Residential_tonnages!G107+ICI_tonnages!G107+'C&amp;D_tonnages'!G107),IF(AND('DONNÉES '!$F$30=supporting_sheet!$D$23,'DONNÉES '!$F$33=supporting_sheet!$B$2),bulk_user_tonnages!F107))))))</f>
        <v>0</v>
      </c>
      <c r="F107" s="20">
        <f>IF($A107&gt;end_year_1,0,(IF(AND('DONNÉES '!$F$30=supporting_sheet!$D$23,'DONNÉES '!$F$33=supporting_sheet!$B$3),(bulk_tonnages!G107),(IF(AND('DONNÉES '!$F$30=supporting_sheet!$D$24),(Residential_tonnages!H107+ICI_tonnages!H107+'C&amp;D_tonnages'!H107),IF(AND('DONNÉES '!$F$30=supporting_sheet!$D$23,'DONNÉES '!$F$33=supporting_sheet!$B$2),bulk_user_tonnages!G107))))))</f>
        <v>0</v>
      </c>
      <c r="G107" s="20">
        <f>IF($A107&gt;end_year_1,0,(IF(AND('DONNÉES '!$F$30=supporting_sheet!$D$23,'DONNÉES '!$F$33=supporting_sheet!$B$3),(bulk_tonnages!H107),(IF(AND('DONNÉES '!$F$30=supporting_sheet!$D$24),(Residential_tonnages!I107+ICI_tonnages!I107+'C&amp;D_tonnages'!I107),IF(AND('DONNÉES '!$F$30=supporting_sheet!$D$23,'DONNÉES '!$F$33=supporting_sheet!$B$2),bulk_user_tonnages!H107))))))</f>
        <v>0</v>
      </c>
      <c r="H107" s="20">
        <f>IF($A107&gt;end_year_1,0,(IF(AND('DONNÉES '!$F$30=supporting_sheet!$D$23,'DONNÉES '!$F$33=supporting_sheet!$B$3),(bulk_tonnages!I107),(IF(AND('DONNÉES '!$F$30=supporting_sheet!$D$24),(Residential_tonnages!J107+ICI_tonnages!J107+'C&amp;D_tonnages'!J107),IF(AND('DONNÉES '!$F$30=supporting_sheet!$D$23,'DONNÉES '!$F$33=supporting_sheet!$B$2),bulk_user_tonnages!I107))))))</f>
        <v>0</v>
      </c>
      <c r="I107" s="20">
        <f>IF($A107&gt;end_year_1,0,(IF(AND('DONNÉES '!$F$30=supporting_sheet!$D$23,'DONNÉES '!$F$33=supporting_sheet!$B$3),(bulk_tonnages!J107),(IF(AND('DONNÉES '!$F$30=supporting_sheet!$D$24),(Residential_tonnages!K107+ICI_tonnages!K107+'C&amp;D_tonnages'!K107),IF(AND('DONNÉES '!$F$30=supporting_sheet!$D$23,'DONNÉES '!$F$33=supporting_sheet!$B$2),bulk_user_tonnages!J107))))))</f>
        <v>0</v>
      </c>
      <c r="J107" s="20">
        <f>IF($A107&gt;end_year_1,0,(IF(AND('DONNÉES '!$F$30=supporting_sheet!$D$23,'DONNÉES '!$F$33=supporting_sheet!$B$3),(bulk_tonnages!K107),(IF(AND('DONNÉES '!$F$30=supporting_sheet!$D$24),(Residential_tonnages!L107+ICI_tonnages!L107+'C&amp;D_tonnages'!L107),IF(AND('DONNÉES '!$F$30=supporting_sheet!$D$23,'DONNÉES '!$F$33=supporting_sheet!$B$2),bulk_user_tonnages!K107))))))</f>
        <v>0</v>
      </c>
      <c r="K107" s="20">
        <f>IF($A107&gt;end_year_1,0,(IF(AND('DONNÉES '!$F$30=supporting_sheet!$D$23,'DONNÉES '!$F$33=supporting_sheet!$B$3),(bulk_tonnages!L107),(IF(AND('DONNÉES '!$F$30=supporting_sheet!$D$24),(Residential_tonnages!M107+ICI_tonnages!M107+'C&amp;D_tonnages'!M107),IF(AND('DONNÉES '!$F$30=supporting_sheet!$D$23,'DONNÉES '!$F$33=supporting_sheet!$B$2),bulk_user_tonnages!L107))))))</f>
        <v>0</v>
      </c>
      <c r="L107" s="20">
        <f>IF($A107&gt;end_year_1,0,(IF(AND('DONNÉES '!$F$30=supporting_sheet!$D$23,'DONNÉES '!$F$33=supporting_sheet!$B$3),(bulk_tonnages!M107+'Soil and Dirt_tonnages'!E107),(IF(AND('DONNÉES '!$F$30=supporting_sheet!$D$24),(Residential_tonnages!N107+ICI_tonnages!N107+'C&amp;D_tonnages'!N107+'Soil and Dirt_tonnages'!E107),IF(AND('DONNÉES '!$F$30=supporting_sheet!$D$23,'DONNÉES '!$F$33=supporting_sheet!$B$2),'Soil and Dirt_tonnages'!E107))))))</f>
        <v>0</v>
      </c>
      <c r="M107" s="20">
        <f>IF($A107&gt;end_year_1,0,(IF(AND('DONNÉES '!$F$30=supporting_sheet!$D$23,'DONNÉES '!$F$33=supporting_sheet!$B$3),(bulk_tonnages!N107),(IF(AND('DONNÉES '!$F$30=supporting_sheet!$D$24),(Residential_tonnages!O107+ICI_tonnages!O107+'C&amp;D_tonnages'!O107),IF(AND('DONNÉES '!$F$30=supporting_sheet!$D$23,'DONNÉES '!$F$33=supporting_sheet!$B$2),bulk_user_tonnages!M107))))))</f>
        <v>0</v>
      </c>
      <c r="N107" s="20">
        <f>IF($A107&gt;end_year_1,0,(IF(AND('DONNÉES '!$F$30=supporting_sheet!$D$23,'DONNÉES '!$F$33=supporting_sheet!$B$3),(bulk_tonnages!O107),(IF(AND('DONNÉES '!$F$30=supporting_sheet!$D$24),(Residential_tonnages!P107+ICI_tonnages!P107+'C&amp;D_tonnages'!P107),IF(AND('DONNÉES '!$F$30=supporting_sheet!$D$23,'DONNÉES '!$F$33=supporting_sheet!$B$2),0))))))</f>
        <v>0</v>
      </c>
      <c r="O107" s="20">
        <f>IF($A107&gt;end_year_1,0,(IF(AND('DONNÉES '!$F$30=supporting_sheet!$D$23,'DONNÉES '!$F$33=supporting_sheet!$B$3),(bulk_tonnages!P107),(IF(AND('DONNÉES '!$F$30=supporting_sheet!$D$24),(Residential_tonnages!Q107+ICI_tonnages!Q107+'C&amp;D_tonnages'!Q107),IF(AND('DONNÉES '!$F$30=supporting_sheet!$D$23,'DONNÉES '!$F$33=supporting_sheet!$B$2),0))))))</f>
        <v>0</v>
      </c>
      <c r="P107" s="20">
        <f>IF($A107&gt;end_year_1,0,(IF(AND('DONNÉES '!$F$30=supporting_sheet!$D$23,'DONNÉES '!$F$33=supporting_sheet!$B$3),(bulk_tonnages!Q107),(IF(AND('DONNÉES '!$F$30=supporting_sheet!$D$24),(Residential_tonnages!R107+ICI_tonnages!R107+'C&amp;D_tonnages'!R107),IF(AND('DONNÉES '!$F$30=supporting_sheet!$D$23,'DONNÉES '!$F$33=supporting_sheet!$B$2),bulk_user_tonnages!N107))))))</f>
        <v>0</v>
      </c>
      <c r="Q107" s="20">
        <f>IF(A107&gt;end_year_1, 0, Sludge_tonnages!E107)</f>
        <v>0</v>
      </c>
      <c r="R107" s="37">
        <f t="shared" si="7"/>
        <v>0</v>
      </c>
      <c r="T107" s="36"/>
      <c r="U107" s="36"/>
      <c r="V107" s="36"/>
    </row>
    <row r="108" spans="1:22" x14ac:dyDescent="0.25">
      <c r="A108" s="1">
        <f t="shared" si="6"/>
        <v>106</v>
      </c>
      <c r="B108" s="1" t="str">
        <f t="shared" si="5"/>
        <v>AB</v>
      </c>
      <c r="C108" s="20">
        <f>IF($A108&gt;end_year_1,0,(IF(AND('DONNÉES '!$F$30=supporting_sheet!$D$23,'DONNÉES '!$F$33=supporting_sheet!$B$3),(bulk_tonnages!D108),(IF(AND('DONNÉES '!$F$30=supporting_sheet!$D$24),(Residential_tonnages!E108+ICI_tonnages!E108+'C&amp;D_tonnages'!E108),IF(AND('DONNÉES '!$F$30=supporting_sheet!$D$23,'DONNÉES '!$F$33=supporting_sheet!$B$2),bulk_user_tonnages!D108))))))</f>
        <v>0</v>
      </c>
      <c r="D108" s="20">
        <f>IF($A108&gt;end_year_1,0,(IF(AND('DONNÉES '!$F$30=supporting_sheet!$D$23,'DONNÉES '!$F$33=supporting_sheet!$B$3),(bulk_tonnages!E108),(IF(AND('DONNÉES '!$F$30=supporting_sheet!$D$24),(Residential_tonnages!F108+ICI_tonnages!F108+'C&amp;D_tonnages'!F108),IF(AND('DONNÉES '!$F$30=supporting_sheet!$D$23,'DONNÉES '!$F$33=supporting_sheet!$B$2),bulk_user_tonnages!E108))))))</f>
        <v>0</v>
      </c>
      <c r="E108" s="20">
        <f>IF($A108&gt;end_year_1,0,(IF(AND('DONNÉES '!$F$30=supporting_sheet!$D$23,'DONNÉES '!$F$33=supporting_sheet!$B$3),(bulk_tonnages!F108),(IF(AND('DONNÉES '!$F$30=supporting_sheet!$D$24),(Residential_tonnages!G108+ICI_tonnages!G108+'C&amp;D_tonnages'!G108),IF(AND('DONNÉES '!$F$30=supporting_sheet!$D$23,'DONNÉES '!$F$33=supporting_sheet!$B$2),bulk_user_tonnages!F108))))))</f>
        <v>0</v>
      </c>
      <c r="F108" s="20">
        <f>IF($A108&gt;end_year_1,0,(IF(AND('DONNÉES '!$F$30=supporting_sheet!$D$23,'DONNÉES '!$F$33=supporting_sheet!$B$3),(bulk_tonnages!G108),(IF(AND('DONNÉES '!$F$30=supporting_sheet!$D$24),(Residential_tonnages!H108+ICI_tonnages!H108+'C&amp;D_tonnages'!H108),IF(AND('DONNÉES '!$F$30=supporting_sheet!$D$23,'DONNÉES '!$F$33=supporting_sheet!$B$2),bulk_user_tonnages!G108))))))</f>
        <v>0</v>
      </c>
      <c r="G108" s="20">
        <f>IF($A108&gt;end_year_1,0,(IF(AND('DONNÉES '!$F$30=supporting_sheet!$D$23,'DONNÉES '!$F$33=supporting_sheet!$B$3),(bulk_tonnages!H108),(IF(AND('DONNÉES '!$F$30=supporting_sheet!$D$24),(Residential_tonnages!I108+ICI_tonnages!I108+'C&amp;D_tonnages'!I108),IF(AND('DONNÉES '!$F$30=supporting_sheet!$D$23,'DONNÉES '!$F$33=supporting_sheet!$B$2),bulk_user_tonnages!H108))))))</f>
        <v>0</v>
      </c>
      <c r="H108" s="20">
        <f>IF($A108&gt;end_year_1,0,(IF(AND('DONNÉES '!$F$30=supporting_sheet!$D$23,'DONNÉES '!$F$33=supporting_sheet!$B$3),(bulk_tonnages!I108),(IF(AND('DONNÉES '!$F$30=supporting_sheet!$D$24),(Residential_tonnages!J108+ICI_tonnages!J108+'C&amp;D_tonnages'!J108),IF(AND('DONNÉES '!$F$30=supporting_sheet!$D$23,'DONNÉES '!$F$33=supporting_sheet!$B$2),bulk_user_tonnages!I108))))))</f>
        <v>0</v>
      </c>
      <c r="I108" s="20">
        <f>IF($A108&gt;end_year_1,0,(IF(AND('DONNÉES '!$F$30=supporting_sheet!$D$23,'DONNÉES '!$F$33=supporting_sheet!$B$3),(bulk_tonnages!J108),(IF(AND('DONNÉES '!$F$30=supporting_sheet!$D$24),(Residential_tonnages!K108+ICI_tonnages!K108+'C&amp;D_tonnages'!K108),IF(AND('DONNÉES '!$F$30=supporting_sheet!$D$23,'DONNÉES '!$F$33=supporting_sheet!$B$2),bulk_user_tonnages!J108))))))</f>
        <v>0</v>
      </c>
      <c r="J108" s="20">
        <f>IF($A108&gt;end_year_1,0,(IF(AND('DONNÉES '!$F$30=supporting_sheet!$D$23,'DONNÉES '!$F$33=supporting_sheet!$B$3),(bulk_tonnages!K108),(IF(AND('DONNÉES '!$F$30=supporting_sheet!$D$24),(Residential_tonnages!L108+ICI_tonnages!L108+'C&amp;D_tonnages'!L108),IF(AND('DONNÉES '!$F$30=supporting_sheet!$D$23,'DONNÉES '!$F$33=supporting_sheet!$B$2),bulk_user_tonnages!K108))))))</f>
        <v>0</v>
      </c>
      <c r="K108" s="20">
        <f>IF($A108&gt;end_year_1,0,(IF(AND('DONNÉES '!$F$30=supporting_sheet!$D$23,'DONNÉES '!$F$33=supporting_sheet!$B$3),(bulk_tonnages!L108),(IF(AND('DONNÉES '!$F$30=supporting_sheet!$D$24),(Residential_tonnages!M108+ICI_tonnages!M108+'C&amp;D_tonnages'!M108),IF(AND('DONNÉES '!$F$30=supporting_sheet!$D$23,'DONNÉES '!$F$33=supporting_sheet!$B$2),bulk_user_tonnages!L108))))))</f>
        <v>0</v>
      </c>
      <c r="L108" s="20">
        <f>IF($A108&gt;end_year_1,0,(IF(AND('DONNÉES '!$F$30=supporting_sheet!$D$23,'DONNÉES '!$F$33=supporting_sheet!$B$3),(bulk_tonnages!M108+'Soil and Dirt_tonnages'!E108),(IF(AND('DONNÉES '!$F$30=supporting_sheet!$D$24),(Residential_tonnages!N108+ICI_tonnages!N108+'C&amp;D_tonnages'!N108+'Soil and Dirt_tonnages'!E108),IF(AND('DONNÉES '!$F$30=supporting_sheet!$D$23,'DONNÉES '!$F$33=supporting_sheet!$B$2),'Soil and Dirt_tonnages'!E108))))))</f>
        <v>0</v>
      </c>
      <c r="M108" s="20">
        <f>IF($A108&gt;end_year_1,0,(IF(AND('DONNÉES '!$F$30=supporting_sheet!$D$23,'DONNÉES '!$F$33=supporting_sheet!$B$3),(bulk_tonnages!N108),(IF(AND('DONNÉES '!$F$30=supporting_sheet!$D$24),(Residential_tonnages!O108+ICI_tonnages!O108+'C&amp;D_tonnages'!O108),IF(AND('DONNÉES '!$F$30=supporting_sheet!$D$23,'DONNÉES '!$F$33=supporting_sheet!$B$2),bulk_user_tonnages!M108))))))</f>
        <v>0</v>
      </c>
      <c r="N108" s="20">
        <f>IF($A108&gt;end_year_1,0,(IF(AND('DONNÉES '!$F$30=supporting_sheet!$D$23,'DONNÉES '!$F$33=supporting_sheet!$B$3),(bulk_tonnages!O108),(IF(AND('DONNÉES '!$F$30=supporting_sheet!$D$24),(Residential_tonnages!P108+ICI_tonnages!P108+'C&amp;D_tonnages'!P108),IF(AND('DONNÉES '!$F$30=supporting_sheet!$D$23,'DONNÉES '!$F$33=supporting_sheet!$B$2),0))))))</f>
        <v>0</v>
      </c>
      <c r="O108" s="20">
        <f>IF($A108&gt;end_year_1,0,(IF(AND('DONNÉES '!$F$30=supporting_sheet!$D$23,'DONNÉES '!$F$33=supporting_sheet!$B$3),(bulk_tonnages!P108),(IF(AND('DONNÉES '!$F$30=supporting_sheet!$D$24),(Residential_tonnages!Q108+ICI_tonnages!Q108+'C&amp;D_tonnages'!Q108),IF(AND('DONNÉES '!$F$30=supporting_sheet!$D$23,'DONNÉES '!$F$33=supporting_sheet!$B$2),0))))))</f>
        <v>0</v>
      </c>
      <c r="P108" s="20">
        <f>IF($A108&gt;end_year_1,0,(IF(AND('DONNÉES '!$F$30=supporting_sheet!$D$23,'DONNÉES '!$F$33=supporting_sheet!$B$3),(bulk_tonnages!Q108),(IF(AND('DONNÉES '!$F$30=supporting_sheet!$D$24),(Residential_tonnages!R108+ICI_tonnages!R108+'C&amp;D_tonnages'!R108),IF(AND('DONNÉES '!$F$30=supporting_sheet!$D$23,'DONNÉES '!$F$33=supporting_sheet!$B$2),bulk_user_tonnages!N108))))))</f>
        <v>0</v>
      </c>
      <c r="Q108" s="20">
        <f>IF(A108&gt;end_year_1, 0, Sludge_tonnages!E108)</f>
        <v>0</v>
      </c>
      <c r="R108" s="37">
        <f t="shared" si="7"/>
        <v>0</v>
      </c>
      <c r="T108" s="36"/>
      <c r="U108" s="36"/>
      <c r="V108" s="36"/>
    </row>
    <row r="109" spans="1:22" x14ac:dyDescent="0.25">
      <c r="A109" s="1">
        <f t="shared" si="6"/>
        <v>107</v>
      </c>
      <c r="B109" s="1" t="str">
        <f t="shared" si="5"/>
        <v>AB</v>
      </c>
      <c r="C109" s="20">
        <f>IF($A109&gt;end_year_1,0,(IF(AND('DONNÉES '!$F$30=supporting_sheet!$D$23,'DONNÉES '!$F$33=supporting_sheet!$B$3),(bulk_tonnages!D109),(IF(AND('DONNÉES '!$F$30=supporting_sheet!$D$24),(Residential_tonnages!E109+ICI_tonnages!E109+'C&amp;D_tonnages'!E109),IF(AND('DONNÉES '!$F$30=supporting_sheet!$D$23,'DONNÉES '!$F$33=supporting_sheet!$B$2),bulk_user_tonnages!D109))))))</f>
        <v>0</v>
      </c>
      <c r="D109" s="20">
        <f>IF($A109&gt;end_year_1,0,(IF(AND('DONNÉES '!$F$30=supporting_sheet!$D$23,'DONNÉES '!$F$33=supporting_sheet!$B$3),(bulk_tonnages!E109),(IF(AND('DONNÉES '!$F$30=supporting_sheet!$D$24),(Residential_tonnages!F109+ICI_tonnages!F109+'C&amp;D_tonnages'!F109),IF(AND('DONNÉES '!$F$30=supporting_sheet!$D$23,'DONNÉES '!$F$33=supporting_sheet!$B$2),bulk_user_tonnages!E109))))))</f>
        <v>0</v>
      </c>
      <c r="E109" s="20">
        <f>IF($A109&gt;end_year_1,0,(IF(AND('DONNÉES '!$F$30=supporting_sheet!$D$23,'DONNÉES '!$F$33=supporting_sheet!$B$3),(bulk_tonnages!F109),(IF(AND('DONNÉES '!$F$30=supporting_sheet!$D$24),(Residential_tonnages!G109+ICI_tonnages!G109+'C&amp;D_tonnages'!G109),IF(AND('DONNÉES '!$F$30=supporting_sheet!$D$23,'DONNÉES '!$F$33=supporting_sheet!$B$2),bulk_user_tonnages!F109))))))</f>
        <v>0</v>
      </c>
      <c r="F109" s="20">
        <f>IF($A109&gt;end_year_1,0,(IF(AND('DONNÉES '!$F$30=supporting_sheet!$D$23,'DONNÉES '!$F$33=supporting_sheet!$B$3),(bulk_tonnages!G109),(IF(AND('DONNÉES '!$F$30=supporting_sheet!$D$24),(Residential_tonnages!H109+ICI_tonnages!H109+'C&amp;D_tonnages'!H109),IF(AND('DONNÉES '!$F$30=supporting_sheet!$D$23,'DONNÉES '!$F$33=supporting_sheet!$B$2),bulk_user_tonnages!G109))))))</f>
        <v>0</v>
      </c>
      <c r="G109" s="20">
        <f>IF($A109&gt;end_year_1,0,(IF(AND('DONNÉES '!$F$30=supporting_sheet!$D$23,'DONNÉES '!$F$33=supporting_sheet!$B$3),(bulk_tonnages!H109),(IF(AND('DONNÉES '!$F$30=supporting_sheet!$D$24),(Residential_tonnages!I109+ICI_tonnages!I109+'C&amp;D_tonnages'!I109),IF(AND('DONNÉES '!$F$30=supporting_sheet!$D$23,'DONNÉES '!$F$33=supporting_sheet!$B$2),bulk_user_tonnages!H109))))))</f>
        <v>0</v>
      </c>
      <c r="H109" s="20">
        <f>IF($A109&gt;end_year_1,0,(IF(AND('DONNÉES '!$F$30=supporting_sheet!$D$23,'DONNÉES '!$F$33=supporting_sheet!$B$3),(bulk_tonnages!I109),(IF(AND('DONNÉES '!$F$30=supporting_sheet!$D$24),(Residential_tonnages!J109+ICI_tonnages!J109+'C&amp;D_tonnages'!J109),IF(AND('DONNÉES '!$F$30=supporting_sheet!$D$23,'DONNÉES '!$F$33=supporting_sheet!$B$2),bulk_user_tonnages!I109))))))</f>
        <v>0</v>
      </c>
      <c r="I109" s="20">
        <f>IF($A109&gt;end_year_1,0,(IF(AND('DONNÉES '!$F$30=supporting_sheet!$D$23,'DONNÉES '!$F$33=supporting_sheet!$B$3),(bulk_tonnages!J109),(IF(AND('DONNÉES '!$F$30=supporting_sheet!$D$24),(Residential_tonnages!K109+ICI_tonnages!K109+'C&amp;D_tonnages'!K109),IF(AND('DONNÉES '!$F$30=supporting_sheet!$D$23,'DONNÉES '!$F$33=supporting_sheet!$B$2),bulk_user_tonnages!J109))))))</f>
        <v>0</v>
      </c>
      <c r="J109" s="20">
        <f>IF($A109&gt;end_year_1,0,(IF(AND('DONNÉES '!$F$30=supporting_sheet!$D$23,'DONNÉES '!$F$33=supporting_sheet!$B$3),(bulk_tonnages!K109),(IF(AND('DONNÉES '!$F$30=supporting_sheet!$D$24),(Residential_tonnages!L109+ICI_tonnages!L109+'C&amp;D_tonnages'!L109),IF(AND('DONNÉES '!$F$30=supporting_sheet!$D$23,'DONNÉES '!$F$33=supporting_sheet!$B$2),bulk_user_tonnages!K109))))))</f>
        <v>0</v>
      </c>
      <c r="K109" s="20">
        <f>IF($A109&gt;end_year_1,0,(IF(AND('DONNÉES '!$F$30=supporting_sheet!$D$23,'DONNÉES '!$F$33=supporting_sheet!$B$3),(bulk_tonnages!L109),(IF(AND('DONNÉES '!$F$30=supporting_sheet!$D$24),(Residential_tonnages!M109+ICI_tonnages!M109+'C&amp;D_tonnages'!M109),IF(AND('DONNÉES '!$F$30=supporting_sheet!$D$23,'DONNÉES '!$F$33=supporting_sheet!$B$2),bulk_user_tonnages!L109))))))</f>
        <v>0</v>
      </c>
      <c r="L109" s="20">
        <f>IF($A109&gt;end_year_1,0,(IF(AND('DONNÉES '!$F$30=supporting_sheet!$D$23,'DONNÉES '!$F$33=supporting_sheet!$B$3),(bulk_tonnages!M109+'Soil and Dirt_tonnages'!E109),(IF(AND('DONNÉES '!$F$30=supporting_sheet!$D$24),(Residential_tonnages!N109+ICI_tonnages!N109+'C&amp;D_tonnages'!N109+'Soil and Dirt_tonnages'!E109),IF(AND('DONNÉES '!$F$30=supporting_sheet!$D$23,'DONNÉES '!$F$33=supporting_sheet!$B$2),'Soil and Dirt_tonnages'!E109))))))</f>
        <v>0</v>
      </c>
      <c r="M109" s="20">
        <f>IF($A109&gt;end_year_1,0,(IF(AND('DONNÉES '!$F$30=supporting_sheet!$D$23,'DONNÉES '!$F$33=supporting_sheet!$B$3),(bulk_tonnages!N109),(IF(AND('DONNÉES '!$F$30=supporting_sheet!$D$24),(Residential_tonnages!O109+ICI_tonnages!O109+'C&amp;D_tonnages'!O109),IF(AND('DONNÉES '!$F$30=supporting_sheet!$D$23,'DONNÉES '!$F$33=supporting_sheet!$B$2),bulk_user_tonnages!M109))))))</f>
        <v>0</v>
      </c>
      <c r="N109" s="20">
        <f>IF($A109&gt;end_year_1,0,(IF(AND('DONNÉES '!$F$30=supporting_sheet!$D$23,'DONNÉES '!$F$33=supporting_sheet!$B$3),(bulk_tonnages!O109),(IF(AND('DONNÉES '!$F$30=supporting_sheet!$D$24),(Residential_tonnages!P109+ICI_tonnages!P109+'C&amp;D_tonnages'!P109),IF(AND('DONNÉES '!$F$30=supporting_sheet!$D$23,'DONNÉES '!$F$33=supporting_sheet!$B$2),0))))))</f>
        <v>0</v>
      </c>
      <c r="O109" s="20">
        <f>IF($A109&gt;end_year_1,0,(IF(AND('DONNÉES '!$F$30=supporting_sheet!$D$23,'DONNÉES '!$F$33=supporting_sheet!$B$3),(bulk_tonnages!P109),(IF(AND('DONNÉES '!$F$30=supporting_sheet!$D$24),(Residential_tonnages!Q109+ICI_tonnages!Q109+'C&amp;D_tonnages'!Q109),IF(AND('DONNÉES '!$F$30=supporting_sheet!$D$23,'DONNÉES '!$F$33=supporting_sheet!$B$2),0))))))</f>
        <v>0</v>
      </c>
      <c r="P109" s="20">
        <f>IF($A109&gt;end_year_1,0,(IF(AND('DONNÉES '!$F$30=supporting_sheet!$D$23,'DONNÉES '!$F$33=supporting_sheet!$B$3),(bulk_tonnages!Q109),(IF(AND('DONNÉES '!$F$30=supporting_sheet!$D$24),(Residential_tonnages!R109+ICI_tonnages!R109+'C&amp;D_tonnages'!R109),IF(AND('DONNÉES '!$F$30=supporting_sheet!$D$23,'DONNÉES '!$F$33=supporting_sheet!$B$2),bulk_user_tonnages!N109))))))</f>
        <v>0</v>
      </c>
      <c r="Q109" s="20">
        <f>IF(A109&gt;end_year_1, 0, Sludge_tonnages!E109)</f>
        <v>0</v>
      </c>
      <c r="R109" s="37">
        <f t="shared" si="7"/>
        <v>0</v>
      </c>
      <c r="T109" s="36"/>
      <c r="U109" s="36"/>
      <c r="V109" s="36"/>
    </row>
    <row r="110" spans="1:22" x14ac:dyDescent="0.25">
      <c r="A110" s="1">
        <f t="shared" si="6"/>
        <v>108</v>
      </c>
      <c r="B110" s="1" t="str">
        <f t="shared" si="5"/>
        <v>AB</v>
      </c>
      <c r="C110" s="20">
        <f>IF($A110&gt;end_year_1,0,(IF(AND('DONNÉES '!$F$30=supporting_sheet!$D$23,'DONNÉES '!$F$33=supporting_sheet!$B$3),(bulk_tonnages!D110),(IF(AND('DONNÉES '!$F$30=supporting_sheet!$D$24),(Residential_tonnages!E110+ICI_tonnages!E110+'C&amp;D_tonnages'!E110),IF(AND('DONNÉES '!$F$30=supporting_sheet!$D$23,'DONNÉES '!$F$33=supporting_sheet!$B$2),bulk_user_tonnages!D110))))))</f>
        <v>0</v>
      </c>
      <c r="D110" s="20">
        <f>IF($A110&gt;end_year_1,0,(IF(AND('DONNÉES '!$F$30=supporting_sheet!$D$23,'DONNÉES '!$F$33=supporting_sheet!$B$3),(bulk_tonnages!E110),(IF(AND('DONNÉES '!$F$30=supporting_sheet!$D$24),(Residential_tonnages!F110+ICI_tonnages!F110+'C&amp;D_tonnages'!F110),IF(AND('DONNÉES '!$F$30=supporting_sheet!$D$23,'DONNÉES '!$F$33=supporting_sheet!$B$2),bulk_user_tonnages!E110))))))</f>
        <v>0</v>
      </c>
      <c r="E110" s="20">
        <f>IF($A110&gt;end_year_1,0,(IF(AND('DONNÉES '!$F$30=supporting_sheet!$D$23,'DONNÉES '!$F$33=supporting_sheet!$B$3),(bulk_tonnages!F110),(IF(AND('DONNÉES '!$F$30=supporting_sheet!$D$24),(Residential_tonnages!G110+ICI_tonnages!G110+'C&amp;D_tonnages'!G110),IF(AND('DONNÉES '!$F$30=supporting_sheet!$D$23,'DONNÉES '!$F$33=supporting_sheet!$B$2),bulk_user_tonnages!F110))))))</f>
        <v>0</v>
      </c>
      <c r="F110" s="20">
        <f>IF($A110&gt;end_year_1,0,(IF(AND('DONNÉES '!$F$30=supporting_sheet!$D$23,'DONNÉES '!$F$33=supporting_sheet!$B$3),(bulk_tonnages!G110),(IF(AND('DONNÉES '!$F$30=supporting_sheet!$D$24),(Residential_tonnages!H110+ICI_tonnages!H110+'C&amp;D_tonnages'!H110),IF(AND('DONNÉES '!$F$30=supporting_sheet!$D$23,'DONNÉES '!$F$33=supporting_sheet!$B$2),bulk_user_tonnages!G110))))))</f>
        <v>0</v>
      </c>
      <c r="G110" s="20">
        <f>IF($A110&gt;end_year_1,0,(IF(AND('DONNÉES '!$F$30=supporting_sheet!$D$23,'DONNÉES '!$F$33=supporting_sheet!$B$3),(bulk_tonnages!H110),(IF(AND('DONNÉES '!$F$30=supporting_sheet!$D$24),(Residential_tonnages!I110+ICI_tonnages!I110+'C&amp;D_tonnages'!I110),IF(AND('DONNÉES '!$F$30=supporting_sheet!$D$23,'DONNÉES '!$F$33=supporting_sheet!$B$2),bulk_user_tonnages!H110))))))</f>
        <v>0</v>
      </c>
      <c r="H110" s="20">
        <f>IF($A110&gt;end_year_1,0,(IF(AND('DONNÉES '!$F$30=supporting_sheet!$D$23,'DONNÉES '!$F$33=supporting_sheet!$B$3),(bulk_tonnages!I110),(IF(AND('DONNÉES '!$F$30=supporting_sheet!$D$24),(Residential_tonnages!J110+ICI_tonnages!J110+'C&amp;D_tonnages'!J110),IF(AND('DONNÉES '!$F$30=supporting_sheet!$D$23,'DONNÉES '!$F$33=supporting_sheet!$B$2),bulk_user_tonnages!I110))))))</f>
        <v>0</v>
      </c>
      <c r="I110" s="20">
        <f>IF($A110&gt;end_year_1,0,(IF(AND('DONNÉES '!$F$30=supporting_sheet!$D$23,'DONNÉES '!$F$33=supporting_sheet!$B$3),(bulk_tonnages!J110),(IF(AND('DONNÉES '!$F$30=supporting_sheet!$D$24),(Residential_tonnages!K110+ICI_tonnages!K110+'C&amp;D_tonnages'!K110),IF(AND('DONNÉES '!$F$30=supporting_sheet!$D$23,'DONNÉES '!$F$33=supporting_sheet!$B$2),bulk_user_tonnages!J110))))))</f>
        <v>0</v>
      </c>
      <c r="J110" s="20">
        <f>IF($A110&gt;end_year_1,0,(IF(AND('DONNÉES '!$F$30=supporting_sheet!$D$23,'DONNÉES '!$F$33=supporting_sheet!$B$3),(bulk_tonnages!K110),(IF(AND('DONNÉES '!$F$30=supporting_sheet!$D$24),(Residential_tonnages!L110+ICI_tonnages!L110+'C&amp;D_tonnages'!L110),IF(AND('DONNÉES '!$F$30=supporting_sheet!$D$23,'DONNÉES '!$F$33=supporting_sheet!$B$2),bulk_user_tonnages!K110))))))</f>
        <v>0</v>
      </c>
      <c r="K110" s="20">
        <f>IF($A110&gt;end_year_1,0,(IF(AND('DONNÉES '!$F$30=supporting_sheet!$D$23,'DONNÉES '!$F$33=supporting_sheet!$B$3),(bulk_tonnages!L110),(IF(AND('DONNÉES '!$F$30=supporting_sheet!$D$24),(Residential_tonnages!M110+ICI_tonnages!M110+'C&amp;D_tonnages'!M110),IF(AND('DONNÉES '!$F$30=supporting_sheet!$D$23,'DONNÉES '!$F$33=supporting_sheet!$B$2),bulk_user_tonnages!L110))))))</f>
        <v>0</v>
      </c>
      <c r="L110" s="20">
        <f>IF($A110&gt;end_year_1,0,(IF(AND('DONNÉES '!$F$30=supporting_sheet!$D$23,'DONNÉES '!$F$33=supporting_sheet!$B$3),(bulk_tonnages!M110+'Soil and Dirt_tonnages'!E110),(IF(AND('DONNÉES '!$F$30=supporting_sheet!$D$24),(Residential_tonnages!N110+ICI_tonnages!N110+'C&amp;D_tonnages'!N110+'Soil and Dirt_tonnages'!E110),IF(AND('DONNÉES '!$F$30=supporting_sheet!$D$23,'DONNÉES '!$F$33=supporting_sheet!$B$2),'Soil and Dirt_tonnages'!E110))))))</f>
        <v>0</v>
      </c>
      <c r="M110" s="20">
        <f>IF($A110&gt;end_year_1,0,(IF(AND('DONNÉES '!$F$30=supporting_sheet!$D$23,'DONNÉES '!$F$33=supporting_sheet!$B$3),(bulk_tonnages!N110),(IF(AND('DONNÉES '!$F$30=supporting_sheet!$D$24),(Residential_tonnages!O110+ICI_tonnages!O110+'C&amp;D_tonnages'!O110),IF(AND('DONNÉES '!$F$30=supporting_sheet!$D$23,'DONNÉES '!$F$33=supporting_sheet!$B$2),bulk_user_tonnages!M110))))))</f>
        <v>0</v>
      </c>
      <c r="N110" s="20">
        <f>IF($A110&gt;end_year_1,0,(IF(AND('DONNÉES '!$F$30=supporting_sheet!$D$23,'DONNÉES '!$F$33=supporting_sheet!$B$3),(bulk_tonnages!O110),(IF(AND('DONNÉES '!$F$30=supporting_sheet!$D$24),(Residential_tonnages!P110+ICI_tonnages!P110+'C&amp;D_tonnages'!P110),IF(AND('DONNÉES '!$F$30=supporting_sheet!$D$23,'DONNÉES '!$F$33=supporting_sheet!$B$2),0))))))</f>
        <v>0</v>
      </c>
      <c r="O110" s="20">
        <f>IF($A110&gt;end_year_1,0,(IF(AND('DONNÉES '!$F$30=supporting_sheet!$D$23,'DONNÉES '!$F$33=supporting_sheet!$B$3),(bulk_tonnages!P110),(IF(AND('DONNÉES '!$F$30=supporting_sheet!$D$24),(Residential_tonnages!Q110+ICI_tonnages!Q110+'C&amp;D_tonnages'!Q110),IF(AND('DONNÉES '!$F$30=supporting_sheet!$D$23,'DONNÉES '!$F$33=supporting_sheet!$B$2),0))))))</f>
        <v>0</v>
      </c>
      <c r="P110" s="20">
        <f>IF($A110&gt;end_year_1,0,(IF(AND('DONNÉES '!$F$30=supporting_sheet!$D$23,'DONNÉES '!$F$33=supporting_sheet!$B$3),(bulk_tonnages!Q110),(IF(AND('DONNÉES '!$F$30=supporting_sheet!$D$24),(Residential_tonnages!R110+ICI_tonnages!R110+'C&amp;D_tonnages'!R110),IF(AND('DONNÉES '!$F$30=supporting_sheet!$D$23,'DONNÉES '!$F$33=supporting_sheet!$B$2),bulk_user_tonnages!N110))))))</f>
        <v>0</v>
      </c>
      <c r="Q110" s="20">
        <f>IF(A110&gt;end_year_1, 0, Sludge_tonnages!E110)</f>
        <v>0</v>
      </c>
      <c r="R110" s="37">
        <f t="shared" si="7"/>
        <v>0</v>
      </c>
      <c r="T110" s="36"/>
      <c r="U110" s="36"/>
      <c r="V110" s="36"/>
    </row>
    <row r="111" spans="1:22" x14ac:dyDescent="0.25">
      <c r="A111" s="1">
        <f t="shared" si="6"/>
        <v>109</v>
      </c>
      <c r="B111" s="1" t="str">
        <f t="shared" si="5"/>
        <v>AB</v>
      </c>
      <c r="C111" s="20">
        <f>IF($A111&gt;end_year_1,0,(IF(AND('DONNÉES '!$F$30=supporting_sheet!$D$23,'DONNÉES '!$F$33=supporting_sheet!$B$3),(bulk_tonnages!D111),(IF(AND('DONNÉES '!$F$30=supporting_sheet!$D$24),(Residential_tonnages!E111+ICI_tonnages!E111+'C&amp;D_tonnages'!E111),IF(AND('DONNÉES '!$F$30=supporting_sheet!$D$23,'DONNÉES '!$F$33=supporting_sheet!$B$2),bulk_user_tonnages!D111))))))</f>
        <v>0</v>
      </c>
      <c r="D111" s="20">
        <f>IF($A111&gt;end_year_1,0,(IF(AND('DONNÉES '!$F$30=supporting_sheet!$D$23,'DONNÉES '!$F$33=supporting_sheet!$B$3),(bulk_tonnages!E111),(IF(AND('DONNÉES '!$F$30=supporting_sheet!$D$24),(Residential_tonnages!F111+ICI_tonnages!F111+'C&amp;D_tonnages'!F111),IF(AND('DONNÉES '!$F$30=supporting_sheet!$D$23,'DONNÉES '!$F$33=supporting_sheet!$B$2),bulk_user_tonnages!E111))))))</f>
        <v>0</v>
      </c>
      <c r="E111" s="20">
        <f>IF($A111&gt;end_year_1,0,(IF(AND('DONNÉES '!$F$30=supporting_sheet!$D$23,'DONNÉES '!$F$33=supporting_sheet!$B$3),(bulk_tonnages!F111),(IF(AND('DONNÉES '!$F$30=supporting_sheet!$D$24),(Residential_tonnages!G111+ICI_tonnages!G111+'C&amp;D_tonnages'!G111),IF(AND('DONNÉES '!$F$30=supporting_sheet!$D$23,'DONNÉES '!$F$33=supporting_sheet!$B$2),bulk_user_tonnages!F111))))))</f>
        <v>0</v>
      </c>
      <c r="F111" s="20">
        <f>IF($A111&gt;end_year_1,0,(IF(AND('DONNÉES '!$F$30=supporting_sheet!$D$23,'DONNÉES '!$F$33=supporting_sheet!$B$3),(bulk_tonnages!G111),(IF(AND('DONNÉES '!$F$30=supporting_sheet!$D$24),(Residential_tonnages!H111+ICI_tonnages!H111+'C&amp;D_tonnages'!H111),IF(AND('DONNÉES '!$F$30=supporting_sheet!$D$23,'DONNÉES '!$F$33=supporting_sheet!$B$2),bulk_user_tonnages!G111))))))</f>
        <v>0</v>
      </c>
      <c r="G111" s="20">
        <f>IF($A111&gt;end_year_1,0,(IF(AND('DONNÉES '!$F$30=supporting_sheet!$D$23,'DONNÉES '!$F$33=supporting_sheet!$B$3),(bulk_tonnages!H111),(IF(AND('DONNÉES '!$F$30=supporting_sheet!$D$24),(Residential_tonnages!I111+ICI_tonnages!I111+'C&amp;D_tonnages'!I111),IF(AND('DONNÉES '!$F$30=supporting_sheet!$D$23,'DONNÉES '!$F$33=supporting_sheet!$B$2),bulk_user_tonnages!H111))))))</f>
        <v>0</v>
      </c>
      <c r="H111" s="20">
        <f>IF($A111&gt;end_year_1,0,(IF(AND('DONNÉES '!$F$30=supporting_sheet!$D$23,'DONNÉES '!$F$33=supporting_sheet!$B$3),(bulk_tonnages!I111),(IF(AND('DONNÉES '!$F$30=supporting_sheet!$D$24),(Residential_tonnages!J111+ICI_tonnages!J111+'C&amp;D_tonnages'!J111),IF(AND('DONNÉES '!$F$30=supporting_sheet!$D$23,'DONNÉES '!$F$33=supporting_sheet!$B$2),bulk_user_tonnages!I111))))))</f>
        <v>0</v>
      </c>
      <c r="I111" s="20">
        <f>IF($A111&gt;end_year_1,0,(IF(AND('DONNÉES '!$F$30=supporting_sheet!$D$23,'DONNÉES '!$F$33=supporting_sheet!$B$3),(bulk_tonnages!J111),(IF(AND('DONNÉES '!$F$30=supporting_sheet!$D$24),(Residential_tonnages!K111+ICI_tonnages!K111+'C&amp;D_tonnages'!K111),IF(AND('DONNÉES '!$F$30=supporting_sheet!$D$23,'DONNÉES '!$F$33=supporting_sheet!$B$2),bulk_user_tonnages!J111))))))</f>
        <v>0</v>
      </c>
      <c r="J111" s="20">
        <f>IF($A111&gt;end_year_1,0,(IF(AND('DONNÉES '!$F$30=supporting_sheet!$D$23,'DONNÉES '!$F$33=supporting_sheet!$B$3),(bulk_tonnages!K111),(IF(AND('DONNÉES '!$F$30=supporting_sheet!$D$24),(Residential_tonnages!L111+ICI_tonnages!L111+'C&amp;D_tonnages'!L111),IF(AND('DONNÉES '!$F$30=supporting_sheet!$D$23,'DONNÉES '!$F$33=supporting_sheet!$B$2),bulk_user_tonnages!K111))))))</f>
        <v>0</v>
      </c>
      <c r="K111" s="20">
        <f>IF($A111&gt;end_year_1,0,(IF(AND('DONNÉES '!$F$30=supporting_sheet!$D$23,'DONNÉES '!$F$33=supporting_sheet!$B$3),(bulk_tonnages!L111),(IF(AND('DONNÉES '!$F$30=supporting_sheet!$D$24),(Residential_tonnages!M111+ICI_tonnages!M111+'C&amp;D_tonnages'!M111),IF(AND('DONNÉES '!$F$30=supporting_sheet!$D$23,'DONNÉES '!$F$33=supporting_sheet!$B$2),bulk_user_tonnages!L111))))))</f>
        <v>0</v>
      </c>
      <c r="L111" s="20">
        <f>IF($A111&gt;end_year_1,0,(IF(AND('DONNÉES '!$F$30=supporting_sheet!$D$23,'DONNÉES '!$F$33=supporting_sheet!$B$3),(bulk_tonnages!M111+'Soil and Dirt_tonnages'!E111),(IF(AND('DONNÉES '!$F$30=supporting_sheet!$D$24),(Residential_tonnages!N111+ICI_tonnages!N111+'C&amp;D_tonnages'!N111+'Soil and Dirt_tonnages'!E111),IF(AND('DONNÉES '!$F$30=supporting_sheet!$D$23,'DONNÉES '!$F$33=supporting_sheet!$B$2),'Soil and Dirt_tonnages'!E111))))))</f>
        <v>0</v>
      </c>
      <c r="M111" s="20">
        <f>IF($A111&gt;end_year_1,0,(IF(AND('DONNÉES '!$F$30=supporting_sheet!$D$23,'DONNÉES '!$F$33=supporting_sheet!$B$3),(bulk_tonnages!N111),(IF(AND('DONNÉES '!$F$30=supporting_sheet!$D$24),(Residential_tonnages!O111+ICI_tonnages!O111+'C&amp;D_tonnages'!O111),IF(AND('DONNÉES '!$F$30=supporting_sheet!$D$23,'DONNÉES '!$F$33=supporting_sheet!$B$2),bulk_user_tonnages!M111))))))</f>
        <v>0</v>
      </c>
      <c r="N111" s="20">
        <f>IF($A111&gt;end_year_1,0,(IF(AND('DONNÉES '!$F$30=supporting_sheet!$D$23,'DONNÉES '!$F$33=supporting_sheet!$B$3),(bulk_tonnages!O111),(IF(AND('DONNÉES '!$F$30=supporting_sheet!$D$24),(Residential_tonnages!P111+ICI_tonnages!P111+'C&amp;D_tonnages'!P111),IF(AND('DONNÉES '!$F$30=supporting_sheet!$D$23,'DONNÉES '!$F$33=supporting_sheet!$B$2),0))))))</f>
        <v>0</v>
      </c>
      <c r="O111" s="20">
        <f>IF($A111&gt;end_year_1,0,(IF(AND('DONNÉES '!$F$30=supporting_sheet!$D$23,'DONNÉES '!$F$33=supporting_sheet!$B$3),(bulk_tonnages!P111),(IF(AND('DONNÉES '!$F$30=supporting_sheet!$D$24),(Residential_tonnages!Q111+ICI_tonnages!Q111+'C&amp;D_tonnages'!Q111),IF(AND('DONNÉES '!$F$30=supporting_sheet!$D$23,'DONNÉES '!$F$33=supporting_sheet!$B$2),0))))))</f>
        <v>0</v>
      </c>
      <c r="P111" s="20">
        <f>IF($A111&gt;end_year_1,0,(IF(AND('DONNÉES '!$F$30=supporting_sheet!$D$23,'DONNÉES '!$F$33=supporting_sheet!$B$3),(bulk_tonnages!Q111),(IF(AND('DONNÉES '!$F$30=supporting_sheet!$D$24),(Residential_tonnages!R111+ICI_tonnages!R111+'C&amp;D_tonnages'!R111),IF(AND('DONNÉES '!$F$30=supporting_sheet!$D$23,'DONNÉES '!$F$33=supporting_sheet!$B$2),bulk_user_tonnages!N111))))))</f>
        <v>0</v>
      </c>
      <c r="Q111" s="20">
        <f>IF(A111&gt;end_year_1, 0, Sludge_tonnages!E111)</f>
        <v>0</v>
      </c>
      <c r="R111" s="37">
        <f t="shared" si="7"/>
        <v>0</v>
      </c>
      <c r="T111" s="36"/>
      <c r="U111" s="36"/>
      <c r="V111" s="36"/>
    </row>
    <row r="112" spans="1:22" x14ac:dyDescent="0.25">
      <c r="A112" s="1">
        <f t="shared" si="6"/>
        <v>110</v>
      </c>
      <c r="B112" s="1" t="str">
        <f t="shared" si="5"/>
        <v>AB</v>
      </c>
      <c r="C112" s="20">
        <f>IF($A112&gt;end_year_1,0,(IF(AND('DONNÉES '!$F$30=supporting_sheet!$D$23,'DONNÉES '!$F$33=supporting_sheet!$B$3),(bulk_tonnages!D112),(IF(AND('DONNÉES '!$F$30=supporting_sheet!$D$24),(Residential_tonnages!E112+ICI_tonnages!E112+'C&amp;D_tonnages'!E112),IF(AND('DONNÉES '!$F$30=supporting_sheet!$D$23,'DONNÉES '!$F$33=supporting_sheet!$B$2),bulk_user_tonnages!D112))))))</f>
        <v>0</v>
      </c>
      <c r="D112" s="20">
        <f>IF($A112&gt;end_year_1,0,(IF(AND('DONNÉES '!$F$30=supporting_sheet!$D$23,'DONNÉES '!$F$33=supporting_sheet!$B$3),(bulk_tonnages!E112),(IF(AND('DONNÉES '!$F$30=supporting_sheet!$D$24),(Residential_tonnages!F112+ICI_tonnages!F112+'C&amp;D_tonnages'!F112),IF(AND('DONNÉES '!$F$30=supporting_sheet!$D$23,'DONNÉES '!$F$33=supporting_sheet!$B$2),bulk_user_tonnages!E112))))))</f>
        <v>0</v>
      </c>
      <c r="E112" s="20">
        <f>IF($A112&gt;end_year_1,0,(IF(AND('DONNÉES '!$F$30=supporting_sheet!$D$23,'DONNÉES '!$F$33=supporting_sheet!$B$3),(bulk_tonnages!F112),(IF(AND('DONNÉES '!$F$30=supporting_sheet!$D$24),(Residential_tonnages!G112+ICI_tonnages!G112+'C&amp;D_tonnages'!G112),IF(AND('DONNÉES '!$F$30=supporting_sheet!$D$23,'DONNÉES '!$F$33=supporting_sheet!$B$2),bulk_user_tonnages!F112))))))</f>
        <v>0</v>
      </c>
      <c r="F112" s="20">
        <f>IF($A112&gt;end_year_1,0,(IF(AND('DONNÉES '!$F$30=supporting_sheet!$D$23,'DONNÉES '!$F$33=supporting_sheet!$B$3),(bulk_tonnages!G112),(IF(AND('DONNÉES '!$F$30=supporting_sheet!$D$24),(Residential_tonnages!H112+ICI_tonnages!H112+'C&amp;D_tonnages'!H112),IF(AND('DONNÉES '!$F$30=supporting_sheet!$D$23,'DONNÉES '!$F$33=supporting_sheet!$B$2),bulk_user_tonnages!G112))))))</f>
        <v>0</v>
      </c>
      <c r="G112" s="20">
        <f>IF($A112&gt;end_year_1,0,(IF(AND('DONNÉES '!$F$30=supporting_sheet!$D$23,'DONNÉES '!$F$33=supporting_sheet!$B$3),(bulk_tonnages!H112),(IF(AND('DONNÉES '!$F$30=supporting_sheet!$D$24),(Residential_tonnages!I112+ICI_tonnages!I112+'C&amp;D_tonnages'!I112),IF(AND('DONNÉES '!$F$30=supporting_sheet!$D$23,'DONNÉES '!$F$33=supporting_sheet!$B$2),bulk_user_tonnages!H112))))))</f>
        <v>0</v>
      </c>
      <c r="H112" s="20">
        <f>IF($A112&gt;end_year_1,0,(IF(AND('DONNÉES '!$F$30=supporting_sheet!$D$23,'DONNÉES '!$F$33=supporting_sheet!$B$3),(bulk_tonnages!I112),(IF(AND('DONNÉES '!$F$30=supporting_sheet!$D$24),(Residential_tonnages!J112+ICI_tonnages!J112+'C&amp;D_tonnages'!J112),IF(AND('DONNÉES '!$F$30=supporting_sheet!$D$23,'DONNÉES '!$F$33=supporting_sheet!$B$2),bulk_user_tonnages!I112))))))</f>
        <v>0</v>
      </c>
      <c r="I112" s="20">
        <f>IF($A112&gt;end_year_1,0,(IF(AND('DONNÉES '!$F$30=supporting_sheet!$D$23,'DONNÉES '!$F$33=supporting_sheet!$B$3),(bulk_tonnages!J112),(IF(AND('DONNÉES '!$F$30=supporting_sheet!$D$24),(Residential_tonnages!K112+ICI_tonnages!K112+'C&amp;D_tonnages'!K112),IF(AND('DONNÉES '!$F$30=supporting_sheet!$D$23,'DONNÉES '!$F$33=supporting_sheet!$B$2),bulk_user_tonnages!J112))))))</f>
        <v>0</v>
      </c>
      <c r="J112" s="20">
        <f>IF($A112&gt;end_year_1,0,(IF(AND('DONNÉES '!$F$30=supporting_sheet!$D$23,'DONNÉES '!$F$33=supporting_sheet!$B$3),(bulk_tonnages!K112),(IF(AND('DONNÉES '!$F$30=supporting_sheet!$D$24),(Residential_tonnages!L112+ICI_tonnages!L112+'C&amp;D_tonnages'!L112),IF(AND('DONNÉES '!$F$30=supporting_sheet!$D$23,'DONNÉES '!$F$33=supporting_sheet!$B$2),bulk_user_tonnages!K112))))))</f>
        <v>0</v>
      </c>
      <c r="K112" s="20">
        <f>IF($A112&gt;end_year_1,0,(IF(AND('DONNÉES '!$F$30=supporting_sheet!$D$23,'DONNÉES '!$F$33=supporting_sheet!$B$3),(bulk_tonnages!L112),(IF(AND('DONNÉES '!$F$30=supporting_sheet!$D$24),(Residential_tonnages!M112+ICI_tonnages!M112+'C&amp;D_tonnages'!M112),IF(AND('DONNÉES '!$F$30=supporting_sheet!$D$23,'DONNÉES '!$F$33=supporting_sheet!$B$2),bulk_user_tonnages!L112))))))</f>
        <v>0</v>
      </c>
      <c r="L112" s="20">
        <f>IF($A112&gt;end_year_1,0,(IF(AND('DONNÉES '!$F$30=supporting_sheet!$D$23,'DONNÉES '!$F$33=supporting_sheet!$B$3),(bulk_tonnages!M112+'Soil and Dirt_tonnages'!E112),(IF(AND('DONNÉES '!$F$30=supporting_sheet!$D$24),(Residential_tonnages!N112+ICI_tonnages!N112+'C&amp;D_tonnages'!N112+'Soil and Dirt_tonnages'!E112),IF(AND('DONNÉES '!$F$30=supporting_sheet!$D$23,'DONNÉES '!$F$33=supporting_sheet!$B$2),'Soil and Dirt_tonnages'!E112))))))</f>
        <v>0</v>
      </c>
      <c r="M112" s="20">
        <f>IF($A112&gt;end_year_1,0,(IF(AND('DONNÉES '!$F$30=supporting_sheet!$D$23,'DONNÉES '!$F$33=supporting_sheet!$B$3),(bulk_tonnages!N112),(IF(AND('DONNÉES '!$F$30=supporting_sheet!$D$24),(Residential_tonnages!O112+ICI_tonnages!O112+'C&amp;D_tonnages'!O112),IF(AND('DONNÉES '!$F$30=supporting_sheet!$D$23,'DONNÉES '!$F$33=supporting_sheet!$B$2),bulk_user_tonnages!M112))))))</f>
        <v>0</v>
      </c>
      <c r="N112" s="20">
        <f>IF($A112&gt;end_year_1,0,(IF(AND('DONNÉES '!$F$30=supporting_sheet!$D$23,'DONNÉES '!$F$33=supporting_sheet!$B$3),(bulk_tonnages!O112),(IF(AND('DONNÉES '!$F$30=supporting_sheet!$D$24),(Residential_tonnages!P112+ICI_tonnages!P112+'C&amp;D_tonnages'!P112),IF(AND('DONNÉES '!$F$30=supporting_sheet!$D$23,'DONNÉES '!$F$33=supporting_sheet!$B$2),0))))))</f>
        <v>0</v>
      </c>
      <c r="O112" s="20">
        <f>IF($A112&gt;end_year_1,0,(IF(AND('DONNÉES '!$F$30=supporting_sheet!$D$23,'DONNÉES '!$F$33=supporting_sheet!$B$3),(bulk_tonnages!P112),(IF(AND('DONNÉES '!$F$30=supporting_sheet!$D$24),(Residential_tonnages!Q112+ICI_tonnages!Q112+'C&amp;D_tonnages'!Q112),IF(AND('DONNÉES '!$F$30=supporting_sheet!$D$23,'DONNÉES '!$F$33=supporting_sheet!$B$2),0))))))</f>
        <v>0</v>
      </c>
      <c r="P112" s="20">
        <f>IF($A112&gt;end_year_1,0,(IF(AND('DONNÉES '!$F$30=supporting_sheet!$D$23,'DONNÉES '!$F$33=supporting_sheet!$B$3),(bulk_tonnages!Q112),(IF(AND('DONNÉES '!$F$30=supporting_sheet!$D$24),(Residential_tonnages!R112+ICI_tonnages!R112+'C&amp;D_tonnages'!R112),IF(AND('DONNÉES '!$F$30=supporting_sheet!$D$23,'DONNÉES '!$F$33=supporting_sheet!$B$2),bulk_user_tonnages!N112))))))</f>
        <v>0</v>
      </c>
      <c r="Q112" s="20">
        <f>IF(A112&gt;end_year_1, 0, Sludge_tonnages!E112)</f>
        <v>0</v>
      </c>
      <c r="R112" s="37">
        <f t="shared" ref="R112:R117" si="8">SUM(C112:Q112)</f>
        <v>0</v>
      </c>
    </row>
    <row r="113" spans="1:18" x14ac:dyDescent="0.25">
      <c r="A113" s="1">
        <f t="shared" si="6"/>
        <v>111</v>
      </c>
      <c r="B113" s="1" t="str">
        <f t="shared" si="5"/>
        <v>AB</v>
      </c>
      <c r="C113" s="20">
        <f>IF($A113&gt;end_year_1,0,(IF(AND('DONNÉES '!$F$30=supporting_sheet!$D$23,'DONNÉES '!$F$33=supporting_sheet!$B$3),(bulk_tonnages!D113),(IF(AND('DONNÉES '!$F$30=supporting_sheet!$D$24),(Residential_tonnages!E113+ICI_tonnages!E113+'C&amp;D_tonnages'!E113),IF(AND('DONNÉES '!$F$30=supporting_sheet!$D$23,'DONNÉES '!$F$33=supporting_sheet!$B$2),bulk_user_tonnages!D113))))))</f>
        <v>0</v>
      </c>
      <c r="D113" s="20">
        <f>IF($A113&gt;end_year_1,0,(IF(AND('DONNÉES '!$F$30=supporting_sheet!$D$23,'DONNÉES '!$F$33=supporting_sheet!$B$3),(bulk_tonnages!E113),(IF(AND('DONNÉES '!$F$30=supporting_sheet!$D$24),(Residential_tonnages!F113+ICI_tonnages!F113+'C&amp;D_tonnages'!F113),IF(AND('DONNÉES '!$F$30=supporting_sheet!$D$23,'DONNÉES '!$F$33=supporting_sheet!$B$2),bulk_user_tonnages!E113))))))</f>
        <v>0</v>
      </c>
      <c r="E113" s="20">
        <f>IF($A113&gt;end_year_1,0,(IF(AND('DONNÉES '!$F$30=supporting_sheet!$D$23,'DONNÉES '!$F$33=supporting_sheet!$B$3),(bulk_tonnages!F113),(IF(AND('DONNÉES '!$F$30=supporting_sheet!$D$24),(Residential_tonnages!G113+ICI_tonnages!G113+'C&amp;D_tonnages'!G113),IF(AND('DONNÉES '!$F$30=supporting_sheet!$D$23,'DONNÉES '!$F$33=supporting_sheet!$B$2),bulk_user_tonnages!F113))))))</f>
        <v>0</v>
      </c>
      <c r="F113" s="20">
        <f>IF($A113&gt;end_year_1,0,(IF(AND('DONNÉES '!$F$30=supporting_sheet!$D$23,'DONNÉES '!$F$33=supporting_sheet!$B$3),(bulk_tonnages!G113),(IF(AND('DONNÉES '!$F$30=supporting_sheet!$D$24),(Residential_tonnages!H113+ICI_tonnages!H113+'C&amp;D_tonnages'!H113),IF(AND('DONNÉES '!$F$30=supporting_sheet!$D$23,'DONNÉES '!$F$33=supporting_sheet!$B$2),bulk_user_tonnages!G113))))))</f>
        <v>0</v>
      </c>
      <c r="G113" s="20">
        <f>IF($A113&gt;end_year_1,0,(IF(AND('DONNÉES '!$F$30=supporting_sheet!$D$23,'DONNÉES '!$F$33=supporting_sheet!$B$3),(bulk_tonnages!H113),(IF(AND('DONNÉES '!$F$30=supporting_sheet!$D$24),(Residential_tonnages!I113+ICI_tonnages!I113+'C&amp;D_tonnages'!I113),IF(AND('DONNÉES '!$F$30=supporting_sheet!$D$23,'DONNÉES '!$F$33=supporting_sheet!$B$2),bulk_user_tonnages!H113))))))</f>
        <v>0</v>
      </c>
      <c r="H113" s="20">
        <f>IF($A113&gt;end_year_1,0,(IF(AND('DONNÉES '!$F$30=supporting_sheet!$D$23,'DONNÉES '!$F$33=supporting_sheet!$B$3),(bulk_tonnages!I113),(IF(AND('DONNÉES '!$F$30=supporting_sheet!$D$24),(Residential_tonnages!J113+ICI_tonnages!J113+'C&amp;D_tonnages'!J113),IF(AND('DONNÉES '!$F$30=supporting_sheet!$D$23,'DONNÉES '!$F$33=supporting_sheet!$B$2),bulk_user_tonnages!I113))))))</f>
        <v>0</v>
      </c>
      <c r="I113" s="20">
        <f>IF($A113&gt;end_year_1,0,(IF(AND('DONNÉES '!$F$30=supporting_sheet!$D$23,'DONNÉES '!$F$33=supporting_sheet!$B$3),(bulk_tonnages!J113),(IF(AND('DONNÉES '!$F$30=supporting_sheet!$D$24),(Residential_tonnages!K113+ICI_tonnages!K113+'C&amp;D_tonnages'!K113),IF(AND('DONNÉES '!$F$30=supporting_sheet!$D$23,'DONNÉES '!$F$33=supporting_sheet!$B$2),bulk_user_tonnages!J113))))))</f>
        <v>0</v>
      </c>
      <c r="J113" s="20">
        <f>IF($A113&gt;end_year_1,0,(IF(AND('DONNÉES '!$F$30=supporting_sheet!$D$23,'DONNÉES '!$F$33=supporting_sheet!$B$3),(bulk_tonnages!K113),(IF(AND('DONNÉES '!$F$30=supporting_sheet!$D$24),(Residential_tonnages!L113+ICI_tonnages!L113+'C&amp;D_tonnages'!L113),IF(AND('DONNÉES '!$F$30=supporting_sheet!$D$23,'DONNÉES '!$F$33=supporting_sheet!$B$2),bulk_user_tonnages!K113))))))</f>
        <v>0</v>
      </c>
      <c r="K113" s="20">
        <f>IF($A113&gt;end_year_1,0,(IF(AND('DONNÉES '!$F$30=supporting_sheet!$D$23,'DONNÉES '!$F$33=supporting_sheet!$B$3),(bulk_tonnages!L113),(IF(AND('DONNÉES '!$F$30=supporting_sheet!$D$24),(Residential_tonnages!M113+ICI_tonnages!M113+'C&amp;D_tonnages'!M113),IF(AND('DONNÉES '!$F$30=supporting_sheet!$D$23,'DONNÉES '!$F$33=supporting_sheet!$B$2),bulk_user_tonnages!L113))))))</f>
        <v>0</v>
      </c>
      <c r="L113" s="20">
        <f>IF($A113&gt;end_year_1,0,(IF(AND('DONNÉES '!$F$30=supporting_sheet!$D$23,'DONNÉES '!$F$33=supporting_sheet!$B$3),(bulk_tonnages!M113+'Soil and Dirt_tonnages'!E113),(IF(AND('DONNÉES '!$F$30=supporting_sheet!$D$24),(Residential_tonnages!N113+ICI_tonnages!N113+'C&amp;D_tonnages'!N113+'Soil and Dirt_tonnages'!E113),IF(AND('DONNÉES '!$F$30=supporting_sheet!$D$23,'DONNÉES '!$F$33=supporting_sheet!$B$2),'Soil and Dirt_tonnages'!E113))))))</f>
        <v>0</v>
      </c>
      <c r="M113" s="20">
        <f>IF($A113&gt;end_year_1,0,(IF(AND('DONNÉES '!$F$30=supporting_sheet!$D$23,'DONNÉES '!$F$33=supporting_sheet!$B$3),(bulk_tonnages!N113),(IF(AND('DONNÉES '!$F$30=supporting_sheet!$D$24),(Residential_tonnages!O113+ICI_tonnages!O113+'C&amp;D_tonnages'!O113),IF(AND('DONNÉES '!$F$30=supporting_sheet!$D$23,'DONNÉES '!$F$33=supporting_sheet!$B$2),bulk_user_tonnages!M113))))))</f>
        <v>0</v>
      </c>
      <c r="N113" s="20">
        <f>IF($A113&gt;end_year_1,0,(IF(AND('DONNÉES '!$F$30=supporting_sheet!$D$23,'DONNÉES '!$F$33=supporting_sheet!$B$3),(bulk_tonnages!O113),(IF(AND('DONNÉES '!$F$30=supporting_sheet!$D$24),(Residential_tonnages!P113+ICI_tonnages!P113+'C&amp;D_tonnages'!P113),IF(AND('DONNÉES '!$F$30=supporting_sheet!$D$23,'DONNÉES '!$F$33=supporting_sheet!$B$2),0))))))</f>
        <v>0</v>
      </c>
      <c r="O113" s="20">
        <f>IF($A113&gt;end_year_1,0,(IF(AND('DONNÉES '!$F$30=supporting_sheet!$D$23,'DONNÉES '!$F$33=supporting_sheet!$B$3),(bulk_tonnages!P113),(IF(AND('DONNÉES '!$F$30=supporting_sheet!$D$24),(Residential_tonnages!Q113+ICI_tonnages!Q113+'C&amp;D_tonnages'!Q113),IF(AND('DONNÉES '!$F$30=supporting_sheet!$D$23,'DONNÉES '!$F$33=supporting_sheet!$B$2),0))))))</f>
        <v>0</v>
      </c>
      <c r="P113" s="20">
        <f>IF($A113&gt;end_year_1,0,(IF(AND('DONNÉES '!$F$30=supporting_sheet!$D$23,'DONNÉES '!$F$33=supporting_sheet!$B$3),(bulk_tonnages!Q113),(IF(AND('DONNÉES '!$F$30=supporting_sheet!$D$24),(Residential_tonnages!R113+ICI_tonnages!R113+'C&amp;D_tonnages'!R113),IF(AND('DONNÉES '!$F$30=supporting_sheet!$D$23,'DONNÉES '!$F$33=supporting_sheet!$B$2),bulk_user_tonnages!N113))))))</f>
        <v>0</v>
      </c>
      <c r="Q113" s="20">
        <f>IF(A113&gt;end_year_1, 0, Sludge_tonnages!E113)</f>
        <v>0</v>
      </c>
      <c r="R113" s="37">
        <f t="shared" si="8"/>
        <v>0</v>
      </c>
    </row>
    <row r="114" spans="1:18" x14ac:dyDescent="0.25">
      <c r="A114" s="1">
        <f t="shared" si="6"/>
        <v>112</v>
      </c>
      <c r="B114" s="1" t="str">
        <f t="shared" si="5"/>
        <v>AB</v>
      </c>
      <c r="C114" s="20">
        <f>IF($A114&gt;end_year_1,0,(IF(AND('DONNÉES '!$F$30=supporting_sheet!$D$23,'DONNÉES '!$F$33=supporting_sheet!$B$3),(bulk_tonnages!D114),(IF(AND('DONNÉES '!$F$30=supporting_sheet!$D$24),(Residential_tonnages!E114+ICI_tonnages!E114+'C&amp;D_tonnages'!E114),IF(AND('DONNÉES '!$F$30=supporting_sheet!$D$23,'DONNÉES '!$F$33=supporting_sheet!$B$2),bulk_user_tonnages!D114))))))</f>
        <v>0</v>
      </c>
      <c r="D114" s="20">
        <f>IF($A114&gt;end_year_1,0,(IF(AND('DONNÉES '!$F$30=supporting_sheet!$D$23,'DONNÉES '!$F$33=supporting_sheet!$B$3),(bulk_tonnages!E114),(IF(AND('DONNÉES '!$F$30=supporting_sheet!$D$24),(Residential_tonnages!F114+ICI_tonnages!F114+'C&amp;D_tonnages'!F114),IF(AND('DONNÉES '!$F$30=supporting_sheet!$D$23,'DONNÉES '!$F$33=supporting_sheet!$B$2),bulk_user_tonnages!E114))))))</f>
        <v>0</v>
      </c>
      <c r="E114" s="20">
        <f>IF($A114&gt;end_year_1,0,(IF(AND('DONNÉES '!$F$30=supporting_sheet!$D$23,'DONNÉES '!$F$33=supporting_sheet!$B$3),(bulk_tonnages!F114),(IF(AND('DONNÉES '!$F$30=supporting_sheet!$D$24),(Residential_tonnages!G114+ICI_tonnages!G114+'C&amp;D_tonnages'!G114),IF(AND('DONNÉES '!$F$30=supporting_sheet!$D$23,'DONNÉES '!$F$33=supporting_sheet!$B$2),bulk_user_tonnages!F114))))))</f>
        <v>0</v>
      </c>
      <c r="F114" s="20">
        <f>IF($A114&gt;end_year_1,0,(IF(AND('DONNÉES '!$F$30=supporting_sheet!$D$23,'DONNÉES '!$F$33=supporting_sheet!$B$3),(bulk_tonnages!G114),(IF(AND('DONNÉES '!$F$30=supporting_sheet!$D$24),(Residential_tonnages!H114+ICI_tonnages!H114+'C&amp;D_tonnages'!H114),IF(AND('DONNÉES '!$F$30=supporting_sheet!$D$23,'DONNÉES '!$F$33=supporting_sheet!$B$2),bulk_user_tonnages!G114))))))</f>
        <v>0</v>
      </c>
      <c r="G114" s="20">
        <f>IF($A114&gt;end_year_1,0,(IF(AND('DONNÉES '!$F$30=supporting_sheet!$D$23,'DONNÉES '!$F$33=supporting_sheet!$B$3),(bulk_tonnages!H114),(IF(AND('DONNÉES '!$F$30=supporting_sheet!$D$24),(Residential_tonnages!I114+ICI_tonnages!I114+'C&amp;D_tonnages'!I114),IF(AND('DONNÉES '!$F$30=supporting_sheet!$D$23,'DONNÉES '!$F$33=supporting_sheet!$B$2),bulk_user_tonnages!H114))))))</f>
        <v>0</v>
      </c>
      <c r="H114" s="20">
        <f>IF($A114&gt;end_year_1,0,(IF(AND('DONNÉES '!$F$30=supporting_sheet!$D$23,'DONNÉES '!$F$33=supporting_sheet!$B$3),(bulk_tonnages!I114),(IF(AND('DONNÉES '!$F$30=supporting_sheet!$D$24),(Residential_tonnages!J114+ICI_tonnages!J114+'C&amp;D_tonnages'!J114),IF(AND('DONNÉES '!$F$30=supporting_sheet!$D$23,'DONNÉES '!$F$33=supporting_sheet!$B$2),bulk_user_tonnages!I114))))))</f>
        <v>0</v>
      </c>
      <c r="I114" s="20">
        <f>IF($A114&gt;end_year_1,0,(IF(AND('DONNÉES '!$F$30=supporting_sheet!$D$23,'DONNÉES '!$F$33=supporting_sheet!$B$3),(bulk_tonnages!J114),(IF(AND('DONNÉES '!$F$30=supporting_sheet!$D$24),(Residential_tonnages!K114+ICI_tonnages!K114+'C&amp;D_tonnages'!K114),IF(AND('DONNÉES '!$F$30=supporting_sheet!$D$23,'DONNÉES '!$F$33=supporting_sheet!$B$2),bulk_user_tonnages!J114))))))</f>
        <v>0</v>
      </c>
      <c r="J114" s="20">
        <f>IF($A114&gt;end_year_1,0,(IF(AND('DONNÉES '!$F$30=supporting_sheet!$D$23,'DONNÉES '!$F$33=supporting_sheet!$B$3),(bulk_tonnages!K114),(IF(AND('DONNÉES '!$F$30=supporting_sheet!$D$24),(Residential_tonnages!L114+ICI_tonnages!L114+'C&amp;D_tonnages'!L114),IF(AND('DONNÉES '!$F$30=supporting_sheet!$D$23,'DONNÉES '!$F$33=supporting_sheet!$B$2),bulk_user_tonnages!K114))))))</f>
        <v>0</v>
      </c>
      <c r="K114" s="20">
        <f>IF($A114&gt;end_year_1,0,(IF(AND('DONNÉES '!$F$30=supporting_sheet!$D$23,'DONNÉES '!$F$33=supporting_sheet!$B$3),(bulk_tonnages!L114),(IF(AND('DONNÉES '!$F$30=supporting_sheet!$D$24),(Residential_tonnages!M114+ICI_tonnages!M114+'C&amp;D_tonnages'!M114),IF(AND('DONNÉES '!$F$30=supporting_sheet!$D$23,'DONNÉES '!$F$33=supporting_sheet!$B$2),bulk_user_tonnages!L114))))))</f>
        <v>0</v>
      </c>
      <c r="L114" s="20">
        <f>IF($A114&gt;end_year_1,0,(IF(AND('DONNÉES '!$F$30=supporting_sheet!$D$23,'DONNÉES '!$F$33=supporting_sheet!$B$3),(bulk_tonnages!M114+'Soil and Dirt_tonnages'!E114),(IF(AND('DONNÉES '!$F$30=supporting_sheet!$D$24),(Residential_tonnages!N114+ICI_tonnages!N114+'C&amp;D_tonnages'!N114+'Soil and Dirt_tonnages'!E114),IF(AND('DONNÉES '!$F$30=supporting_sheet!$D$23,'DONNÉES '!$F$33=supporting_sheet!$B$2),'Soil and Dirt_tonnages'!E114))))))</f>
        <v>0</v>
      </c>
      <c r="M114" s="20">
        <f>IF($A114&gt;end_year_1,0,(IF(AND('DONNÉES '!$F$30=supporting_sheet!$D$23,'DONNÉES '!$F$33=supporting_sheet!$B$3),(bulk_tonnages!N114),(IF(AND('DONNÉES '!$F$30=supporting_sheet!$D$24),(Residential_tonnages!O114+ICI_tonnages!O114+'C&amp;D_tonnages'!O114),IF(AND('DONNÉES '!$F$30=supporting_sheet!$D$23,'DONNÉES '!$F$33=supporting_sheet!$B$2),bulk_user_tonnages!M114))))))</f>
        <v>0</v>
      </c>
      <c r="N114" s="20">
        <f>IF($A114&gt;end_year_1,0,(IF(AND('DONNÉES '!$F$30=supporting_sheet!$D$23,'DONNÉES '!$F$33=supporting_sheet!$B$3),(bulk_tonnages!O114),(IF(AND('DONNÉES '!$F$30=supporting_sheet!$D$24),(Residential_tonnages!P114+ICI_tonnages!P114+'C&amp;D_tonnages'!P114),IF(AND('DONNÉES '!$F$30=supporting_sheet!$D$23,'DONNÉES '!$F$33=supporting_sheet!$B$2),0))))))</f>
        <v>0</v>
      </c>
      <c r="O114" s="20">
        <f>IF($A114&gt;end_year_1,0,(IF(AND('DONNÉES '!$F$30=supporting_sheet!$D$23,'DONNÉES '!$F$33=supporting_sheet!$B$3),(bulk_tonnages!P114),(IF(AND('DONNÉES '!$F$30=supporting_sheet!$D$24),(Residential_tonnages!Q114+ICI_tonnages!Q114+'C&amp;D_tonnages'!Q114),IF(AND('DONNÉES '!$F$30=supporting_sheet!$D$23,'DONNÉES '!$F$33=supporting_sheet!$B$2),0))))))</f>
        <v>0</v>
      </c>
      <c r="P114" s="20">
        <f>IF($A114&gt;end_year_1,0,(IF(AND('DONNÉES '!$F$30=supporting_sheet!$D$23,'DONNÉES '!$F$33=supporting_sheet!$B$3),(bulk_tonnages!Q114),(IF(AND('DONNÉES '!$F$30=supporting_sheet!$D$24),(Residential_tonnages!R114+ICI_tonnages!R114+'C&amp;D_tonnages'!R114),IF(AND('DONNÉES '!$F$30=supporting_sheet!$D$23,'DONNÉES '!$F$33=supporting_sheet!$B$2),bulk_user_tonnages!N114))))))</f>
        <v>0</v>
      </c>
      <c r="Q114" s="20">
        <f>IF(A114&gt;end_year_1, 0, Sludge_tonnages!E114)</f>
        <v>0</v>
      </c>
      <c r="R114" s="37">
        <f t="shared" si="8"/>
        <v>0</v>
      </c>
    </row>
    <row r="115" spans="1:18" x14ac:dyDescent="0.25">
      <c r="A115" s="1">
        <f t="shared" si="6"/>
        <v>113</v>
      </c>
      <c r="B115" s="1" t="str">
        <f t="shared" si="5"/>
        <v>AB</v>
      </c>
      <c r="C115" s="20">
        <f>IF($A115&gt;end_year_1,0,(IF(AND('DONNÉES '!$F$30=supporting_sheet!$D$23,'DONNÉES '!$F$33=supporting_sheet!$B$3),(bulk_tonnages!D115),(IF(AND('DONNÉES '!$F$30=supporting_sheet!$D$24),(Residential_tonnages!E115+ICI_tonnages!E115+'C&amp;D_tonnages'!E115),IF(AND('DONNÉES '!$F$30=supporting_sheet!$D$23,'DONNÉES '!$F$33=supporting_sheet!$B$2),bulk_user_tonnages!D115))))))</f>
        <v>0</v>
      </c>
      <c r="D115" s="20">
        <f>IF($A115&gt;end_year_1,0,(IF(AND('DONNÉES '!$F$30=supporting_sheet!$D$23,'DONNÉES '!$F$33=supporting_sheet!$B$3),(bulk_tonnages!E115),(IF(AND('DONNÉES '!$F$30=supporting_sheet!$D$24),(Residential_tonnages!F115+ICI_tonnages!F115+'C&amp;D_tonnages'!F115),IF(AND('DONNÉES '!$F$30=supporting_sheet!$D$23,'DONNÉES '!$F$33=supporting_sheet!$B$2),bulk_user_tonnages!E115))))))</f>
        <v>0</v>
      </c>
      <c r="E115" s="20">
        <f>IF($A115&gt;end_year_1,0,(IF(AND('DONNÉES '!$F$30=supporting_sheet!$D$23,'DONNÉES '!$F$33=supporting_sheet!$B$3),(bulk_tonnages!F115),(IF(AND('DONNÉES '!$F$30=supporting_sheet!$D$24),(Residential_tonnages!G115+ICI_tonnages!G115+'C&amp;D_tonnages'!G115),IF(AND('DONNÉES '!$F$30=supporting_sheet!$D$23,'DONNÉES '!$F$33=supporting_sheet!$B$2),bulk_user_tonnages!F115))))))</f>
        <v>0</v>
      </c>
      <c r="F115" s="20">
        <f>IF($A115&gt;end_year_1,0,(IF(AND('DONNÉES '!$F$30=supporting_sheet!$D$23,'DONNÉES '!$F$33=supporting_sheet!$B$3),(bulk_tonnages!G115),(IF(AND('DONNÉES '!$F$30=supporting_sheet!$D$24),(Residential_tonnages!H115+ICI_tonnages!H115+'C&amp;D_tonnages'!H115),IF(AND('DONNÉES '!$F$30=supporting_sheet!$D$23,'DONNÉES '!$F$33=supporting_sheet!$B$2),bulk_user_tonnages!G115))))))</f>
        <v>0</v>
      </c>
      <c r="G115" s="20">
        <f>IF($A115&gt;end_year_1,0,(IF(AND('DONNÉES '!$F$30=supporting_sheet!$D$23,'DONNÉES '!$F$33=supporting_sheet!$B$3),(bulk_tonnages!H115),(IF(AND('DONNÉES '!$F$30=supporting_sheet!$D$24),(Residential_tonnages!I115+ICI_tonnages!I115+'C&amp;D_tonnages'!I115),IF(AND('DONNÉES '!$F$30=supporting_sheet!$D$23,'DONNÉES '!$F$33=supporting_sheet!$B$2),bulk_user_tonnages!H115))))))</f>
        <v>0</v>
      </c>
      <c r="H115" s="20">
        <f>IF($A115&gt;end_year_1,0,(IF(AND('DONNÉES '!$F$30=supporting_sheet!$D$23,'DONNÉES '!$F$33=supporting_sheet!$B$3),(bulk_tonnages!I115),(IF(AND('DONNÉES '!$F$30=supporting_sheet!$D$24),(Residential_tonnages!J115+ICI_tonnages!J115+'C&amp;D_tonnages'!J115),IF(AND('DONNÉES '!$F$30=supporting_sheet!$D$23,'DONNÉES '!$F$33=supporting_sheet!$B$2),bulk_user_tonnages!I115))))))</f>
        <v>0</v>
      </c>
      <c r="I115" s="20">
        <f>IF($A115&gt;end_year_1,0,(IF(AND('DONNÉES '!$F$30=supporting_sheet!$D$23,'DONNÉES '!$F$33=supporting_sheet!$B$3),(bulk_tonnages!J115),(IF(AND('DONNÉES '!$F$30=supporting_sheet!$D$24),(Residential_tonnages!K115+ICI_tonnages!K115+'C&amp;D_tonnages'!K115),IF(AND('DONNÉES '!$F$30=supporting_sheet!$D$23,'DONNÉES '!$F$33=supporting_sheet!$B$2),bulk_user_tonnages!J115))))))</f>
        <v>0</v>
      </c>
      <c r="J115" s="20">
        <f>IF($A115&gt;end_year_1,0,(IF(AND('DONNÉES '!$F$30=supporting_sheet!$D$23,'DONNÉES '!$F$33=supporting_sheet!$B$3),(bulk_tonnages!K115),(IF(AND('DONNÉES '!$F$30=supporting_sheet!$D$24),(Residential_tonnages!L115+ICI_tonnages!L115+'C&amp;D_tonnages'!L115),IF(AND('DONNÉES '!$F$30=supporting_sheet!$D$23,'DONNÉES '!$F$33=supporting_sheet!$B$2),bulk_user_tonnages!K115))))))</f>
        <v>0</v>
      </c>
      <c r="K115" s="20">
        <f>IF($A115&gt;end_year_1,0,(IF(AND('DONNÉES '!$F$30=supporting_sheet!$D$23,'DONNÉES '!$F$33=supporting_sheet!$B$3),(bulk_tonnages!L115),(IF(AND('DONNÉES '!$F$30=supporting_sheet!$D$24),(Residential_tonnages!M115+ICI_tonnages!M115+'C&amp;D_tonnages'!M115),IF(AND('DONNÉES '!$F$30=supporting_sheet!$D$23,'DONNÉES '!$F$33=supporting_sheet!$B$2),bulk_user_tonnages!L115))))))</f>
        <v>0</v>
      </c>
      <c r="L115" s="20">
        <f>IF($A115&gt;end_year_1,0,(IF(AND('DONNÉES '!$F$30=supporting_sheet!$D$23,'DONNÉES '!$F$33=supporting_sheet!$B$3),(bulk_tonnages!M115+'Soil and Dirt_tonnages'!E115),(IF(AND('DONNÉES '!$F$30=supporting_sheet!$D$24),(Residential_tonnages!N115+ICI_tonnages!N115+'C&amp;D_tonnages'!N115+'Soil and Dirt_tonnages'!E115),IF(AND('DONNÉES '!$F$30=supporting_sheet!$D$23,'DONNÉES '!$F$33=supporting_sheet!$B$2),'Soil and Dirt_tonnages'!E115))))))</f>
        <v>0</v>
      </c>
      <c r="M115" s="20">
        <f>IF($A115&gt;end_year_1,0,(IF(AND('DONNÉES '!$F$30=supporting_sheet!$D$23,'DONNÉES '!$F$33=supporting_sheet!$B$3),(bulk_tonnages!N115),(IF(AND('DONNÉES '!$F$30=supporting_sheet!$D$24),(Residential_tonnages!O115+ICI_tonnages!O115+'C&amp;D_tonnages'!O115),IF(AND('DONNÉES '!$F$30=supporting_sheet!$D$23,'DONNÉES '!$F$33=supporting_sheet!$B$2),bulk_user_tonnages!M115))))))</f>
        <v>0</v>
      </c>
      <c r="N115" s="20">
        <f>IF($A115&gt;end_year_1,0,(IF(AND('DONNÉES '!$F$30=supporting_sheet!$D$23,'DONNÉES '!$F$33=supporting_sheet!$B$3),(bulk_tonnages!O115),(IF(AND('DONNÉES '!$F$30=supporting_sheet!$D$24),(Residential_tonnages!P115+ICI_tonnages!P115+'C&amp;D_tonnages'!P115),IF(AND('DONNÉES '!$F$30=supporting_sheet!$D$23,'DONNÉES '!$F$33=supporting_sheet!$B$2),0))))))</f>
        <v>0</v>
      </c>
      <c r="O115" s="20">
        <f>IF($A115&gt;end_year_1,0,(IF(AND('DONNÉES '!$F$30=supporting_sheet!$D$23,'DONNÉES '!$F$33=supporting_sheet!$B$3),(bulk_tonnages!P115),(IF(AND('DONNÉES '!$F$30=supporting_sheet!$D$24),(Residential_tonnages!Q115+ICI_tonnages!Q115+'C&amp;D_tonnages'!Q115),IF(AND('DONNÉES '!$F$30=supporting_sheet!$D$23,'DONNÉES '!$F$33=supporting_sheet!$B$2),0))))))</f>
        <v>0</v>
      </c>
      <c r="P115" s="20">
        <f>IF($A115&gt;end_year_1,0,(IF(AND('DONNÉES '!$F$30=supporting_sheet!$D$23,'DONNÉES '!$F$33=supporting_sheet!$B$3),(bulk_tonnages!Q115),(IF(AND('DONNÉES '!$F$30=supporting_sheet!$D$24),(Residential_tonnages!R115+ICI_tonnages!R115+'C&amp;D_tonnages'!R115),IF(AND('DONNÉES '!$F$30=supporting_sheet!$D$23,'DONNÉES '!$F$33=supporting_sheet!$B$2),bulk_user_tonnages!N115))))))</f>
        <v>0</v>
      </c>
      <c r="Q115" s="20">
        <f>IF(A115&gt;end_year_1, 0, Sludge_tonnages!E115)</f>
        <v>0</v>
      </c>
      <c r="R115" s="37">
        <f t="shared" si="8"/>
        <v>0</v>
      </c>
    </row>
    <row r="116" spans="1:18" x14ac:dyDescent="0.25">
      <c r="A116" s="1">
        <f t="shared" si="6"/>
        <v>114</v>
      </c>
      <c r="B116" s="1" t="str">
        <f t="shared" si="5"/>
        <v>AB</v>
      </c>
      <c r="C116" s="20">
        <f>IF($A116&gt;end_year_1,0,(IF(AND('DONNÉES '!$F$30=supporting_sheet!$D$23,'DONNÉES '!$F$33=supporting_sheet!$B$3),(bulk_tonnages!D116),(IF(AND('DONNÉES '!$F$30=supporting_sheet!$D$24),(Residential_tonnages!E116+ICI_tonnages!E116+'C&amp;D_tonnages'!E116),IF(AND('DONNÉES '!$F$30=supporting_sheet!$D$23,'DONNÉES '!$F$33=supporting_sheet!$B$2),bulk_user_tonnages!D116))))))</f>
        <v>0</v>
      </c>
      <c r="D116" s="20">
        <f>IF($A116&gt;end_year_1,0,(IF(AND('DONNÉES '!$F$30=supporting_sheet!$D$23,'DONNÉES '!$F$33=supporting_sheet!$B$3),(bulk_tonnages!E116),(IF(AND('DONNÉES '!$F$30=supporting_sheet!$D$24),(Residential_tonnages!F116+ICI_tonnages!F116+'C&amp;D_tonnages'!F116),IF(AND('DONNÉES '!$F$30=supporting_sheet!$D$23,'DONNÉES '!$F$33=supporting_sheet!$B$2),bulk_user_tonnages!E116))))))</f>
        <v>0</v>
      </c>
      <c r="E116" s="20">
        <f>IF($A116&gt;end_year_1,0,(IF(AND('DONNÉES '!$F$30=supporting_sheet!$D$23,'DONNÉES '!$F$33=supporting_sheet!$B$3),(bulk_tonnages!F116),(IF(AND('DONNÉES '!$F$30=supporting_sheet!$D$24),(Residential_tonnages!G116+ICI_tonnages!G116+'C&amp;D_tonnages'!G116),IF(AND('DONNÉES '!$F$30=supporting_sheet!$D$23,'DONNÉES '!$F$33=supporting_sheet!$B$2),bulk_user_tonnages!F116))))))</f>
        <v>0</v>
      </c>
      <c r="F116" s="20">
        <f>IF($A116&gt;end_year_1,0,(IF(AND('DONNÉES '!$F$30=supporting_sheet!$D$23,'DONNÉES '!$F$33=supporting_sheet!$B$3),(bulk_tonnages!G116),(IF(AND('DONNÉES '!$F$30=supporting_sheet!$D$24),(Residential_tonnages!H116+ICI_tonnages!H116+'C&amp;D_tonnages'!H116),IF(AND('DONNÉES '!$F$30=supporting_sheet!$D$23,'DONNÉES '!$F$33=supporting_sheet!$B$2),bulk_user_tonnages!G116))))))</f>
        <v>0</v>
      </c>
      <c r="G116" s="20">
        <f>IF($A116&gt;end_year_1,0,(IF(AND('DONNÉES '!$F$30=supporting_sheet!$D$23,'DONNÉES '!$F$33=supporting_sheet!$B$3),(bulk_tonnages!H116),(IF(AND('DONNÉES '!$F$30=supporting_sheet!$D$24),(Residential_tonnages!I116+ICI_tonnages!I116+'C&amp;D_tonnages'!I116),IF(AND('DONNÉES '!$F$30=supporting_sheet!$D$23,'DONNÉES '!$F$33=supporting_sheet!$B$2),bulk_user_tonnages!H116))))))</f>
        <v>0</v>
      </c>
      <c r="H116" s="20">
        <f>IF($A116&gt;end_year_1,0,(IF(AND('DONNÉES '!$F$30=supporting_sheet!$D$23,'DONNÉES '!$F$33=supporting_sheet!$B$3),(bulk_tonnages!I116),(IF(AND('DONNÉES '!$F$30=supporting_sheet!$D$24),(Residential_tonnages!J116+ICI_tonnages!J116+'C&amp;D_tonnages'!J116),IF(AND('DONNÉES '!$F$30=supporting_sheet!$D$23,'DONNÉES '!$F$33=supporting_sheet!$B$2),bulk_user_tonnages!I116))))))</f>
        <v>0</v>
      </c>
      <c r="I116" s="20">
        <f>IF($A116&gt;end_year_1,0,(IF(AND('DONNÉES '!$F$30=supporting_sheet!$D$23,'DONNÉES '!$F$33=supporting_sheet!$B$3),(bulk_tonnages!J116),(IF(AND('DONNÉES '!$F$30=supporting_sheet!$D$24),(Residential_tonnages!K116+ICI_tonnages!K116+'C&amp;D_tonnages'!K116),IF(AND('DONNÉES '!$F$30=supporting_sheet!$D$23,'DONNÉES '!$F$33=supporting_sheet!$B$2),bulk_user_tonnages!J116))))))</f>
        <v>0</v>
      </c>
      <c r="J116" s="20">
        <f>IF($A116&gt;end_year_1,0,(IF(AND('DONNÉES '!$F$30=supporting_sheet!$D$23,'DONNÉES '!$F$33=supporting_sheet!$B$3),(bulk_tonnages!K116),(IF(AND('DONNÉES '!$F$30=supporting_sheet!$D$24),(Residential_tonnages!L116+ICI_tonnages!L116+'C&amp;D_tonnages'!L116),IF(AND('DONNÉES '!$F$30=supporting_sheet!$D$23,'DONNÉES '!$F$33=supporting_sheet!$B$2),bulk_user_tonnages!K116))))))</f>
        <v>0</v>
      </c>
      <c r="K116" s="20">
        <f>IF($A116&gt;end_year_1,0,(IF(AND('DONNÉES '!$F$30=supporting_sheet!$D$23,'DONNÉES '!$F$33=supporting_sheet!$B$3),(bulk_tonnages!L116),(IF(AND('DONNÉES '!$F$30=supporting_sheet!$D$24),(Residential_tonnages!M116+ICI_tonnages!M116+'C&amp;D_tonnages'!M116),IF(AND('DONNÉES '!$F$30=supporting_sheet!$D$23,'DONNÉES '!$F$33=supporting_sheet!$B$2),bulk_user_tonnages!L116))))))</f>
        <v>0</v>
      </c>
      <c r="L116" s="20">
        <f>IF($A116&gt;end_year_1,0,(IF(AND('DONNÉES '!$F$30=supporting_sheet!$D$23,'DONNÉES '!$F$33=supporting_sheet!$B$3),(bulk_tonnages!M116+'Soil and Dirt_tonnages'!E116),(IF(AND('DONNÉES '!$F$30=supporting_sheet!$D$24),(Residential_tonnages!N116+ICI_tonnages!N116+'C&amp;D_tonnages'!N116+'Soil and Dirt_tonnages'!E116),IF(AND('DONNÉES '!$F$30=supporting_sheet!$D$23,'DONNÉES '!$F$33=supporting_sheet!$B$2),'Soil and Dirt_tonnages'!E116))))))</f>
        <v>0</v>
      </c>
      <c r="M116" s="20">
        <f>IF($A116&gt;end_year_1,0,(IF(AND('DONNÉES '!$F$30=supporting_sheet!$D$23,'DONNÉES '!$F$33=supporting_sheet!$B$3),(bulk_tonnages!N116),(IF(AND('DONNÉES '!$F$30=supporting_sheet!$D$24),(Residential_tonnages!O116+ICI_tonnages!O116+'C&amp;D_tonnages'!O116),IF(AND('DONNÉES '!$F$30=supporting_sheet!$D$23,'DONNÉES '!$F$33=supporting_sheet!$B$2),bulk_user_tonnages!M116))))))</f>
        <v>0</v>
      </c>
      <c r="N116" s="20">
        <f>IF($A116&gt;end_year_1,0,(IF(AND('DONNÉES '!$F$30=supporting_sheet!$D$23,'DONNÉES '!$F$33=supporting_sheet!$B$3),(bulk_tonnages!O116),(IF(AND('DONNÉES '!$F$30=supporting_sheet!$D$24),(Residential_tonnages!P116+ICI_tonnages!P116+'C&amp;D_tonnages'!P116),IF(AND('DONNÉES '!$F$30=supporting_sheet!$D$23,'DONNÉES '!$F$33=supporting_sheet!$B$2),0))))))</f>
        <v>0</v>
      </c>
      <c r="O116" s="20">
        <f>IF($A116&gt;end_year_1,0,(IF(AND('DONNÉES '!$F$30=supporting_sheet!$D$23,'DONNÉES '!$F$33=supporting_sheet!$B$3),(bulk_tonnages!P116),(IF(AND('DONNÉES '!$F$30=supporting_sheet!$D$24),(Residential_tonnages!Q116+ICI_tonnages!Q116+'C&amp;D_tonnages'!Q116),IF(AND('DONNÉES '!$F$30=supporting_sheet!$D$23,'DONNÉES '!$F$33=supporting_sheet!$B$2),0))))))</f>
        <v>0</v>
      </c>
      <c r="P116" s="20">
        <f>IF($A116&gt;end_year_1,0,(IF(AND('DONNÉES '!$F$30=supporting_sheet!$D$23,'DONNÉES '!$F$33=supporting_sheet!$B$3),(bulk_tonnages!Q116),(IF(AND('DONNÉES '!$F$30=supporting_sheet!$D$24),(Residential_tonnages!R116+ICI_tonnages!R116+'C&amp;D_tonnages'!R116),IF(AND('DONNÉES '!$F$30=supporting_sheet!$D$23,'DONNÉES '!$F$33=supporting_sheet!$B$2),bulk_user_tonnages!N116))))))</f>
        <v>0</v>
      </c>
      <c r="Q116" s="20">
        <f>IF(A116&gt;end_year_1, 0, Sludge_tonnages!E116)</f>
        <v>0</v>
      </c>
      <c r="R116" s="37">
        <f t="shared" si="8"/>
        <v>0</v>
      </c>
    </row>
    <row r="117" spans="1:18" x14ac:dyDescent="0.25">
      <c r="A117" s="1">
        <f t="shared" si="6"/>
        <v>115</v>
      </c>
      <c r="B117" s="1" t="str">
        <f t="shared" si="5"/>
        <v>AB</v>
      </c>
      <c r="C117" s="20">
        <f>IF($A117&gt;end_year_1,0,(IF(AND('DONNÉES '!$F$30=supporting_sheet!$D$23,'DONNÉES '!$F$33=supporting_sheet!$B$3),(bulk_tonnages!D117),(IF(AND('DONNÉES '!$F$30=supporting_sheet!$D$24),(Residential_tonnages!E117+ICI_tonnages!E117+'C&amp;D_tonnages'!E117),IF(AND('DONNÉES '!$F$30=supporting_sheet!$D$23,'DONNÉES '!$F$33=supporting_sheet!$B$2),bulk_user_tonnages!D117))))))</f>
        <v>0</v>
      </c>
      <c r="D117" s="20">
        <f>IF($A117&gt;end_year_1,0,(IF(AND('DONNÉES '!$F$30=supporting_sheet!$D$23,'DONNÉES '!$F$33=supporting_sheet!$B$3),(bulk_tonnages!E117),(IF(AND('DONNÉES '!$F$30=supporting_sheet!$D$24),(Residential_tonnages!F117+ICI_tonnages!F117+'C&amp;D_tonnages'!F117),IF(AND('DONNÉES '!$F$30=supporting_sheet!$D$23,'DONNÉES '!$F$33=supporting_sheet!$B$2),bulk_user_tonnages!E117))))))</f>
        <v>0</v>
      </c>
      <c r="E117" s="20">
        <f>IF($A117&gt;end_year_1,0,(IF(AND('DONNÉES '!$F$30=supporting_sheet!$D$23,'DONNÉES '!$F$33=supporting_sheet!$B$3),(bulk_tonnages!F117),(IF(AND('DONNÉES '!$F$30=supporting_sheet!$D$24),(Residential_tonnages!G117+ICI_tonnages!G117+'C&amp;D_tonnages'!G117),IF(AND('DONNÉES '!$F$30=supporting_sheet!$D$23,'DONNÉES '!$F$33=supporting_sheet!$B$2),bulk_user_tonnages!F117))))))</f>
        <v>0</v>
      </c>
      <c r="F117" s="20">
        <f>IF($A117&gt;end_year_1,0,(IF(AND('DONNÉES '!$F$30=supporting_sheet!$D$23,'DONNÉES '!$F$33=supporting_sheet!$B$3),(bulk_tonnages!G117),(IF(AND('DONNÉES '!$F$30=supporting_sheet!$D$24),(Residential_tonnages!H117+ICI_tonnages!H117+'C&amp;D_tonnages'!H117),IF(AND('DONNÉES '!$F$30=supporting_sheet!$D$23,'DONNÉES '!$F$33=supporting_sheet!$B$2),bulk_user_tonnages!G117))))))</f>
        <v>0</v>
      </c>
      <c r="G117" s="20">
        <f>IF($A117&gt;end_year_1,0,(IF(AND('DONNÉES '!$F$30=supporting_sheet!$D$23,'DONNÉES '!$F$33=supporting_sheet!$B$3),(bulk_tonnages!H117),(IF(AND('DONNÉES '!$F$30=supporting_sheet!$D$24),(Residential_tonnages!I117+ICI_tonnages!I117+'C&amp;D_tonnages'!I117),IF(AND('DONNÉES '!$F$30=supporting_sheet!$D$23,'DONNÉES '!$F$33=supporting_sheet!$B$2),bulk_user_tonnages!H117))))))</f>
        <v>0</v>
      </c>
      <c r="H117" s="20">
        <f>IF($A117&gt;end_year_1,0,(IF(AND('DONNÉES '!$F$30=supporting_sheet!$D$23,'DONNÉES '!$F$33=supporting_sheet!$B$3),(bulk_tonnages!I117),(IF(AND('DONNÉES '!$F$30=supporting_sheet!$D$24),(Residential_tonnages!J117+ICI_tonnages!J117+'C&amp;D_tonnages'!J117),IF(AND('DONNÉES '!$F$30=supporting_sheet!$D$23,'DONNÉES '!$F$33=supporting_sheet!$B$2),bulk_user_tonnages!I117))))))</f>
        <v>0</v>
      </c>
      <c r="I117" s="20">
        <f>IF($A117&gt;end_year_1,0,(IF(AND('DONNÉES '!$F$30=supporting_sheet!$D$23,'DONNÉES '!$F$33=supporting_sheet!$B$3),(bulk_tonnages!J117),(IF(AND('DONNÉES '!$F$30=supporting_sheet!$D$24),(Residential_tonnages!K117+ICI_tonnages!K117+'C&amp;D_tonnages'!K117),IF(AND('DONNÉES '!$F$30=supporting_sheet!$D$23,'DONNÉES '!$F$33=supporting_sheet!$B$2),bulk_user_tonnages!J117))))))</f>
        <v>0</v>
      </c>
      <c r="J117" s="20">
        <f>IF($A117&gt;end_year_1,0,(IF(AND('DONNÉES '!$F$30=supporting_sheet!$D$23,'DONNÉES '!$F$33=supporting_sheet!$B$3),(bulk_tonnages!K117),(IF(AND('DONNÉES '!$F$30=supporting_sheet!$D$24),(Residential_tonnages!L117+ICI_tonnages!L117+'C&amp;D_tonnages'!L117),IF(AND('DONNÉES '!$F$30=supporting_sheet!$D$23,'DONNÉES '!$F$33=supporting_sheet!$B$2),bulk_user_tonnages!K117))))))</f>
        <v>0</v>
      </c>
      <c r="K117" s="20">
        <f>IF($A117&gt;end_year_1,0,(IF(AND('DONNÉES '!$F$30=supporting_sheet!$D$23,'DONNÉES '!$F$33=supporting_sheet!$B$3),(bulk_tonnages!L117),(IF(AND('DONNÉES '!$F$30=supporting_sheet!$D$24),(Residential_tonnages!M117+ICI_tonnages!M117+'C&amp;D_tonnages'!M117),IF(AND('DONNÉES '!$F$30=supporting_sheet!$D$23,'DONNÉES '!$F$33=supporting_sheet!$B$2),bulk_user_tonnages!L117))))))</f>
        <v>0</v>
      </c>
      <c r="L117" s="20">
        <f>IF($A117&gt;end_year_1,0,(IF(AND('DONNÉES '!$F$30=supporting_sheet!$D$23,'DONNÉES '!$F$33=supporting_sheet!$B$3),(bulk_tonnages!M117+'Soil and Dirt_tonnages'!E117),(IF(AND('DONNÉES '!$F$30=supporting_sheet!$D$24),(Residential_tonnages!N117+ICI_tonnages!N117+'C&amp;D_tonnages'!N117+'Soil and Dirt_tonnages'!E117),IF(AND('DONNÉES '!$F$30=supporting_sheet!$D$23,'DONNÉES '!$F$33=supporting_sheet!$B$2),'Soil and Dirt_tonnages'!E117))))))</f>
        <v>0</v>
      </c>
      <c r="M117" s="20">
        <f>IF($A117&gt;end_year_1,0,(IF(AND('DONNÉES '!$F$30=supporting_sheet!$D$23,'DONNÉES '!$F$33=supporting_sheet!$B$3),(bulk_tonnages!N117),(IF(AND('DONNÉES '!$F$30=supporting_sheet!$D$24),(Residential_tonnages!O117+ICI_tonnages!O117+'C&amp;D_tonnages'!O117),IF(AND('DONNÉES '!$F$30=supporting_sheet!$D$23,'DONNÉES '!$F$33=supporting_sheet!$B$2),bulk_user_tonnages!M117))))))</f>
        <v>0</v>
      </c>
      <c r="N117" s="20">
        <f>IF($A117&gt;end_year_1,0,(IF(AND('DONNÉES '!$F$30=supporting_sheet!$D$23,'DONNÉES '!$F$33=supporting_sheet!$B$3),(bulk_tonnages!O117),(IF(AND('DONNÉES '!$F$30=supporting_sheet!$D$24),(Residential_tonnages!P117+ICI_tonnages!P117+'C&amp;D_tonnages'!P117),IF(AND('DONNÉES '!$F$30=supporting_sheet!$D$23,'DONNÉES '!$F$33=supporting_sheet!$B$2),0))))))</f>
        <v>0</v>
      </c>
      <c r="O117" s="20">
        <f>IF($A117&gt;end_year_1,0,(IF(AND('DONNÉES '!$F$30=supporting_sheet!$D$23,'DONNÉES '!$F$33=supporting_sheet!$B$3),(bulk_tonnages!P117),(IF(AND('DONNÉES '!$F$30=supporting_sheet!$D$24),(Residential_tonnages!Q117+ICI_tonnages!Q117+'C&amp;D_tonnages'!Q117),IF(AND('DONNÉES '!$F$30=supporting_sheet!$D$23,'DONNÉES '!$F$33=supporting_sheet!$B$2),0))))))</f>
        <v>0</v>
      </c>
      <c r="P117" s="20">
        <f>IF($A117&gt;end_year_1,0,(IF(AND('DONNÉES '!$F$30=supporting_sheet!$D$23,'DONNÉES '!$F$33=supporting_sheet!$B$3),(bulk_tonnages!Q117),(IF(AND('DONNÉES '!$F$30=supporting_sheet!$D$24),(Residential_tonnages!R117+ICI_tonnages!R117+'C&amp;D_tonnages'!R117),IF(AND('DONNÉES '!$F$30=supporting_sheet!$D$23,'DONNÉES '!$F$33=supporting_sheet!$B$2),bulk_user_tonnages!N117))))))</f>
        <v>0</v>
      </c>
      <c r="Q117" s="20">
        <f>IF(A117&gt;end_year_1, 0, Sludge_tonnages!E117)</f>
        <v>0</v>
      </c>
      <c r="R117" s="37">
        <f t="shared" si="8"/>
        <v>0</v>
      </c>
    </row>
    <row r="118" spans="1:18" x14ac:dyDescent="0.25">
      <c r="A118" s="1">
        <f t="shared" si="6"/>
        <v>116</v>
      </c>
      <c r="B118" s="1" t="str">
        <f t="shared" si="5"/>
        <v>AB</v>
      </c>
      <c r="C118" s="20">
        <f>IF($A118&gt;end_year_1,0,(IF(AND('DONNÉES '!$F$30=supporting_sheet!$D$23,'DONNÉES '!$F$33=supporting_sheet!$B$3),(bulk_tonnages!D118),(IF(AND('DONNÉES '!$F$30=supporting_sheet!$D$24),(Residential_tonnages!E118+ICI_tonnages!E118+'C&amp;D_tonnages'!E118),IF(AND('DONNÉES '!$F$30=supporting_sheet!$D$23,'DONNÉES '!$F$33=supporting_sheet!$B$2),bulk_user_tonnages!D118))))))</f>
        <v>0</v>
      </c>
      <c r="D118" s="20">
        <f>IF($A118&gt;end_year_1,0,(IF(AND('DONNÉES '!$F$30=supporting_sheet!$D$23,'DONNÉES '!$F$33=supporting_sheet!$B$3),(bulk_tonnages!E118),(IF(AND('DONNÉES '!$F$30=supporting_sheet!$D$24),(Residential_tonnages!F118+ICI_tonnages!F118+'C&amp;D_tonnages'!F118),IF(AND('DONNÉES '!$F$30=supporting_sheet!$D$23,'DONNÉES '!$F$33=supporting_sheet!$B$2),bulk_user_tonnages!E118))))))</f>
        <v>0</v>
      </c>
      <c r="E118" s="20">
        <f>IF($A118&gt;end_year_1,0,(IF(AND('DONNÉES '!$F$30=supporting_sheet!$D$23,'DONNÉES '!$F$33=supporting_sheet!$B$3),(bulk_tonnages!F118),(IF(AND('DONNÉES '!$F$30=supporting_sheet!$D$24),(Residential_tonnages!G118+ICI_tonnages!G118+'C&amp;D_tonnages'!G118),IF(AND('DONNÉES '!$F$30=supporting_sheet!$D$23,'DONNÉES '!$F$33=supporting_sheet!$B$2),bulk_user_tonnages!F118))))))</f>
        <v>0</v>
      </c>
      <c r="F118" s="20">
        <f>IF($A118&gt;end_year_1,0,(IF(AND('DONNÉES '!$F$30=supporting_sheet!$D$23,'DONNÉES '!$F$33=supporting_sheet!$B$3),(bulk_tonnages!G118),(IF(AND('DONNÉES '!$F$30=supporting_sheet!$D$24),(Residential_tonnages!H118+ICI_tonnages!H118+'C&amp;D_tonnages'!H118),IF(AND('DONNÉES '!$F$30=supporting_sheet!$D$23,'DONNÉES '!$F$33=supporting_sheet!$B$2),bulk_user_tonnages!G118))))))</f>
        <v>0</v>
      </c>
      <c r="G118" s="20">
        <f>IF($A118&gt;end_year_1,0,(IF(AND('DONNÉES '!$F$30=supporting_sheet!$D$23,'DONNÉES '!$F$33=supporting_sheet!$B$3),(bulk_tonnages!H118),(IF(AND('DONNÉES '!$F$30=supporting_sheet!$D$24),(Residential_tonnages!I118+ICI_tonnages!I118+'C&amp;D_tonnages'!I118),IF(AND('DONNÉES '!$F$30=supporting_sheet!$D$23,'DONNÉES '!$F$33=supporting_sheet!$B$2),bulk_user_tonnages!H118))))))</f>
        <v>0</v>
      </c>
      <c r="H118" s="20">
        <f>IF($A118&gt;end_year_1,0,(IF(AND('DONNÉES '!$F$30=supporting_sheet!$D$23,'DONNÉES '!$F$33=supporting_sheet!$B$3),(bulk_tonnages!I118),(IF(AND('DONNÉES '!$F$30=supporting_sheet!$D$24),(Residential_tonnages!J118+ICI_tonnages!J118+'C&amp;D_tonnages'!J118),IF(AND('DONNÉES '!$F$30=supporting_sheet!$D$23,'DONNÉES '!$F$33=supporting_sheet!$B$2),bulk_user_tonnages!I118))))))</f>
        <v>0</v>
      </c>
      <c r="I118" s="20">
        <f>IF($A118&gt;end_year_1,0,(IF(AND('DONNÉES '!$F$30=supporting_sheet!$D$23,'DONNÉES '!$F$33=supporting_sheet!$B$3),(bulk_tonnages!J118),(IF(AND('DONNÉES '!$F$30=supporting_sheet!$D$24),(Residential_tonnages!K118+ICI_tonnages!K118+'C&amp;D_tonnages'!K118),IF(AND('DONNÉES '!$F$30=supporting_sheet!$D$23,'DONNÉES '!$F$33=supporting_sheet!$B$2),bulk_user_tonnages!J118))))))</f>
        <v>0</v>
      </c>
      <c r="J118" s="20">
        <f>IF($A118&gt;end_year_1,0,(IF(AND('DONNÉES '!$F$30=supporting_sheet!$D$23,'DONNÉES '!$F$33=supporting_sheet!$B$3),(bulk_tonnages!K118),(IF(AND('DONNÉES '!$F$30=supporting_sheet!$D$24),(Residential_tonnages!L118+ICI_tonnages!L118+'C&amp;D_tonnages'!L118),IF(AND('DONNÉES '!$F$30=supporting_sheet!$D$23,'DONNÉES '!$F$33=supporting_sheet!$B$2),bulk_user_tonnages!K118))))))</f>
        <v>0</v>
      </c>
      <c r="K118" s="20">
        <f>IF($A118&gt;end_year_1,0,(IF(AND('DONNÉES '!$F$30=supporting_sheet!$D$23,'DONNÉES '!$F$33=supporting_sheet!$B$3),(bulk_tonnages!L118),(IF(AND('DONNÉES '!$F$30=supporting_sheet!$D$24),(Residential_tonnages!M118+ICI_tonnages!M118+'C&amp;D_tonnages'!M118),IF(AND('DONNÉES '!$F$30=supporting_sheet!$D$23,'DONNÉES '!$F$33=supporting_sheet!$B$2),bulk_user_tonnages!L118))))))</f>
        <v>0</v>
      </c>
      <c r="L118" s="20">
        <f>IF($A118&gt;end_year_1,0,(IF(AND('DONNÉES '!$F$30=supporting_sheet!$D$23,'DONNÉES '!$F$33=supporting_sheet!$B$3),(bulk_tonnages!M118+'Soil and Dirt_tonnages'!E118),(IF(AND('DONNÉES '!$F$30=supporting_sheet!$D$24),(Residential_tonnages!N118+ICI_tonnages!N118+'C&amp;D_tonnages'!N118+'Soil and Dirt_tonnages'!E118),IF(AND('DONNÉES '!$F$30=supporting_sheet!$D$23,'DONNÉES '!$F$33=supporting_sheet!$B$2),'Soil and Dirt_tonnages'!E118))))))</f>
        <v>0</v>
      </c>
      <c r="M118" s="20">
        <f>IF($A118&gt;end_year_1,0,(IF(AND('DONNÉES '!$F$30=supporting_sheet!$D$23,'DONNÉES '!$F$33=supporting_sheet!$B$3),(bulk_tonnages!N118),(IF(AND('DONNÉES '!$F$30=supporting_sheet!$D$24),(Residential_tonnages!O118+ICI_tonnages!O118+'C&amp;D_tonnages'!O118),IF(AND('DONNÉES '!$F$30=supporting_sheet!$D$23,'DONNÉES '!$F$33=supporting_sheet!$B$2),bulk_user_tonnages!M118))))))</f>
        <v>0</v>
      </c>
      <c r="N118" s="20">
        <f>IF($A118&gt;end_year_1,0,(IF(AND('DONNÉES '!$F$30=supporting_sheet!$D$23,'DONNÉES '!$F$33=supporting_sheet!$B$3),(bulk_tonnages!O118),(IF(AND('DONNÉES '!$F$30=supporting_sheet!$D$24),(Residential_tonnages!P118+ICI_tonnages!P118+'C&amp;D_tonnages'!P118),IF(AND('DONNÉES '!$F$30=supporting_sheet!$D$23,'DONNÉES '!$F$33=supporting_sheet!$B$2),0))))))</f>
        <v>0</v>
      </c>
      <c r="O118" s="20">
        <f>IF($A118&gt;end_year_1,0,(IF(AND('DONNÉES '!$F$30=supporting_sheet!$D$23,'DONNÉES '!$F$33=supporting_sheet!$B$3),(bulk_tonnages!P118),(IF(AND('DONNÉES '!$F$30=supporting_sheet!$D$24),(Residential_tonnages!Q118+ICI_tonnages!Q118+'C&amp;D_tonnages'!Q118),IF(AND('DONNÉES '!$F$30=supporting_sheet!$D$23,'DONNÉES '!$F$33=supporting_sheet!$B$2),0))))))</f>
        <v>0</v>
      </c>
      <c r="P118" s="20">
        <f>IF($A118&gt;end_year_1,0,(IF(AND('DONNÉES '!$F$30=supporting_sheet!$D$23,'DONNÉES '!$F$33=supporting_sheet!$B$3),(bulk_tonnages!Q118),(IF(AND('DONNÉES '!$F$30=supporting_sheet!$D$24),(Residential_tonnages!R118+ICI_tonnages!R118+'C&amp;D_tonnages'!R118),IF(AND('DONNÉES '!$F$30=supporting_sheet!$D$23,'DONNÉES '!$F$33=supporting_sheet!$B$2),bulk_user_tonnages!N118))))))</f>
        <v>0</v>
      </c>
      <c r="Q118" s="20">
        <f>IF(A118&gt;end_year_1, 0, Sludge_tonnages!E118)</f>
        <v>0</v>
      </c>
      <c r="R118" s="37">
        <f t="shared" ref="R118:R136" si="9">SUM(C118:Q118)</f>
        <v>0</v>
      </c>
    </row>
    <row r="119" spans="1:18" x14ac:dyDescent="0.25">
      <c r="A119" s="1">
        <f t="shared" si="6"/>
        <v>117</v>
      </c>
      <c r="B119" s="1" t="str">
        <f t="shared" si="5"/>
        <v>AB</v>
      </c>
      <c r="C119" s="20">
        <f>IF($A119&gt;end_year_1,0,(IF(AND('DONNÉES '!$F$30=supporting_sheet!$D$23,'DONNÉES '!$F$33=supporting_sheet!$B$3),(bulk_tonnages!D119),(IF(AND('DONNÉES '!$F$30=supporting_sheet!$D$24),(Residential_tonnages!E119+ICI_tonnages!E119+'C&amp;D_tonnages'!E119),IF(AND('DONNÉES '!$F$30=supporting_sheet!$D$23,'DONNÉES '!$F$33=supporting_sheet!$B$2),bulk_user_tonnages!D119))))))</f>
        <v>0</v>
      </c>
      <c r="D119" s="20">
        <f>IF($A119&gt;end_year_1,0,(IF(AND('DONNÉES '!$F$30=supporting_sheet!$D$23,'DONNÉES '!$F$33=supporting_sheet!$B$3),(bulk_tonnages!E119),(IF(AND('DONNÉES '!$F$30=supporting_sheet!$D$24),(Residential_tonnages!F119+ICI_tonnages!F119+'C&amp;D_tonnages'!F119),IF(AND('DONNÉES '!$F$30=supporting_sheet!$D$23,'DONNÉES '!$F$33=supporting_sheet!$B$2),bulk_user_tonnages!E119))))))</f>
        <v>0</v>
      </c>
      <c r="E119" s="20">
        <f>IF($A119&gt;end_year_1,0,(IF(AND('DONNÉES '!$F$30=supporting_sheet!$D$23,'DONNÉES '!$F$33=supporting_sheet!$B$3),(bulk_tonnages!F119),(IF(AND('DONNÉES '!$F$30=supporting_sheet!$D$24),(Residential_tonnages!G119+ICI_tonnages!G119+'C&amp;D_tonnages'!G119),IF(AND('DONNÉES '!$F$30=supporting_sheet!$D$23,'DONNÉES '!$F$33=supporting_sheet!$B$2),bulk_user_tonnages!F119))))))</f>
        <v>0</v>
      </c>
      <c r="F119" s="20">
        <f>IF($A119&gt;end_year_1,0,(IF(AND('DONNÉES '!$F$30=supporting_sheet!$D$23,'DONNÉES '!$F$33=supporting_sheet!$B$3),(bulk_tonnages!G119),(IF(AND('DONNÉES '!$F$30=supporting_sheet!$D$24),(Residential_tonnages!H119+ICI_tonnages!H119+'C&amp;D_tonnages'!H119),IF(AND('DONNÉES '!$F$30=supporting_sheet!$D$23,'DONNÉES '!$F$33=supporting_sheet!$B$2),bulk_user_tonnages!G119))))))</f>
        <v>0</v>
      </c>
      <c r="G119" s="20">
        <f>IF($A119&gt;end_year_1,0,(IF(AND('DONNÉES '!$F$30=supporting_sheet!$D$23,'DONNÉES '!$F$33=supporting_sheet!$B$3),(bulk_tonnages!H119),(IF(AND('DONNÉES '!$F$30=supporting_sheet!$D$24),(Residential_tonnages!I119+ICI_tonnages!I119+'C&amp;D_tonnages'!I119),IF(AND('DONNÉES '!$F$30=supporting_sheet!$D$23,'DONNÉES '!$F$33=supporting_sheet!$B$2),bulk_user_tonnages!H119))))))</f>
        <v>0</v>
      </c>
      <c r="H119" s="20">
        <f>IF($A119&gt;end_year_1,0,(IF(AND('DONNÉES '!$F$30=supporting_sheet!$D$23,'DONNÉES '!$F$33=supporting_sheet!$B$3),(bulk_tonnages!I119),(IF(AND('DONNÉES '!$F$30=supporting_sheet!$D$24),(Residential_tonnages!J119+ICI_tonnages!J119+'C&amp;D_tonnages'!J119),IF(AND('DONNÉES '!$F$30=supporting_sheet!$D$23,'DONNÉES '!$F$33=supporting_sheet!$B$2),bulk_user_tonnages!I119))))))</f>
        <v>0</v>
      </c>
      <c r="I119" s="20">
        <f>IF($A119&gt;end_year_1,0,(IF(AND('DONNÉES '!$F$30=supporting_sheet!$D$23,'DONNÉES '!$F$33=supporting_sheet!$B$3),(bulk_tonnages!J119),(IF(AND('DONNÉES '!$F$30=supporting_sheet!$D$24),(Residential_tonnages!K119+ICI_tonnages!K119+'C&amp;D_tonnages'!K119),IF(AND('DONNÉES '!$F$30=supporting_sheet!$D$23,'DONNÉES '!$F$33=supporting_sheet!$B$2),bulk_user_tonnages!J119))))))</f>
        <v>0</v>
      </c>
      <c r="J119" s="20">
        <f>IF($A119&gt;end_year_1,0,(IF(AND('DONNÉES '!$F$30=supporting_sheet!$D$23,'DONNÉES '!$F$33=supporting_sheet!$B$3),(bulk_tonnages!K119),(IF(AND('DONNÉES '!$F$30=supporting_sheet!$D$24),(Residential_tonnages!L119+ICI_tonnages!L119+'C&amp;D_tonnages'!L119),IF(AND('DONNÉES '!$F$30=supporting_sheet!$D$23,'DONNÉES '!$F$33=supporting_sheet!$B$2),bulk_user_tonnages!K119))))))</f>
        <v>0</v>
      </c>
      <c r="K119" s="20">
        <f>IF($A119&gt;end_year_1,0,(IF(AND('DONNÉES '!$F$30=supporting_sheet!$D$23,'DONNÉES '!$F$33=supporting_sheet!$B$3),(bulk_tonnages!L119),(IF(AND('DONNÉES '!$F$30=supporting_sheet!$D$24),(Residential_tonnages!M119+ICI_tonnages!M119+'C&amp;D_tonnages'!M119),IF(AND('DONNÉES '!$F$30=supporting_sheet!$D$23,'DONNÉES '!$F$33=supporting_sheet!$B$2),bulk_user_tonnages!L119))))))</f>
        <v>0</v>
      </c>
      <c r="L119" s="20">
        <f>IF($A119&gt;end_year_1,0,(IF(AND('DONNÉES '!$F$30=supporting_sheet!$D$23,'DONNÉES '!$F$33=supporting_sheet!$B$3),(bulk_tonnages!M119+'Soil and Dirt_tonnages'!E119),(IF(AND('DONNÉES '!$F$30=supporting_sheet!$D$24),(Residential_tonnages!N119+ICI_tonnages!N119+'C&amp;D_tonnages'!N119+'Soil and Dirt_tonnages'!E119),IF(AND('DONNÉES '!$F$30=supporting_sheet!$D$23,'DONNÉES '!$F$33=supporting_sheet!$B$2),'Soil and Dirt_tonnages'!E119))))))</f>
        <v>0</v>
      </c>
      <c r="M119" s="20">
        <f>IF($A119&gt;end_year_1,0,(IF(AND('DONNÉES '!$F$30=supporting_sheet!$D$23,'DONNÉES '!$F$33=supporting_sheet!$B$3),(bulk_tonnages!N119),(IF(AND('DONNÉES '!$F$30=supporting_sheet!$D$24),(Residential_tonnages!O119+ICI_tonnages!O119+'C&amp;D_tonnages'!O119),IF(AND('DONNÉES '!$F$30=supporting_sheet!$D$23,'DONNÉES '!$F$33=supporting_sheet!$B$2),bulk_user_tonnages!M119))))))</f>
        <v>0</v>
      </c>
      <c r="N119" s="20">
        <f>IF($A119&gt;end_year_1,0,(IF(AND('DONNÉES '!$F$30=supporting_sheet!$D$23,'DONNÉES '!$F$33=supporting_sheet!$B$3),(bulk_tonnages!O119),(IF(AND('DONNÉES '!$F$30=supporting_sheet!$D$24),(Residential_tonnages!P119+ICI_tonnages!P119+'C&amp;D_tonnages'!P119),IF(AND('DONNÉES '!$F$30=supporting_sheet!$D$23,'DONNÉES '!$F$33=supporting_sheet!$B$2),0))))))</f>
        <v>0</v>
      </c>
      <c r="O119" s="20">
        <f>IF($A119&gt;end_year_1,0,(IF(AND('DONNÉES '!$F$30=supporting_sheet!$D$23,'DONNÉES '!$F$33=supporting_sheet!$B$3),(bulk_tonnages!P119),(IF(AND('DONNÉES '!$F$30=supporting_sheet!$D$24),(Residential_tonnages!Q119+ICI_tonnages!Q119+'C&amp;D_tonnages'!Q119),IF(AND('DONNÉES '!$F$30=supporting_sheet!$D$23,'DONNÉES '!$F$33=supporting_sheet!$B$2),0))))))</f>
        <v>0</v>
      </c>
      <c r="P119" s="20">
        <f>IF($A119&gt;end_year_1,0,(IF(AND('DONNÉES '!$F$30=supporting_sheet!$D$23,'DONNÉES '!$F$33=supporting_sheet!$B$3),(bulk_tonnages!Q119),(IF(AND('DONNÉES '!$F$30=supporting_sheet!$D$24),(Residential_tonnages!R119+ICI_tonnages!R119+'C&amp;D_tonnages'!R119),IF(AND('DONNÉES '!$F$30=supporting_sheet!$D$23,'DONNÉES '!$F$33=supporting_sheet!$B$2),bulk_user_tonnages!N119))))))</f>
        <v>0</v>
      </c>
      <c r="Q119" s="20">
        <f>IF(A119&gt;end_year_1, 0, Sludge_tonnages!E119)</f>
        <v>0</v>
      </c>
      <c r="R119" s="37">
        <f t="shared" si="9"/>
        <v>0</v>
      </c>
    </row>
    <row r="120" spans="1:18" x14ac:dyDescent="0.25">
      <c r="A120" s="1">
        <f t="shared" si="6"/>
        <v>118</v>
      </c>
      <c r="B120" s="1" t="str">
        <f t="shared" si="5"/>
        <v>AB</v>
      </c>
      <c r="C120" s="20">
        <f>IF($A120&gt;end_year_1,0,(IF(AND('DONNÉES '!$F$30=supporting_sheet!$D$23,'DONNÉES '!$F$33=supporting_sheet!$B$3),(bulk_tonnages!D120),(IF(AND('DONNÉES '!$F$30=supporting_sheet!$D$24),(Residential_tonnages!E120+ICI_tonnages!E120+'C&amp;D_tonnages'!E120),IF(AND('DONNÉES '!$F$30=supporting_sheet!$D$23,'DONNÉES '!$F$33=supporting_sheet!$B$2),bulk_user_tonnages!D120))))))</f>
        <v>0</v>
      </c>
      <c r="D120" s="20">
        <f>IF($A120&gt;end_year_1,0,(IF(AND('DONNÉES '!$F$30=supporting_sheet!$D$23,'DONNÉES '!$F$33=supporting_sheet!$B$3),(bulk_tonnages!E120),(IF(AND('DONNÉES '!$F$30=supporting_sheet!$D$24),(Residential_tonnages!F120+ICI_tonnages!F120+'C&amp;D_tonnages'!F120),IF(AND('DONNÉES '!$F$30=supporting_sheet!$D$23,'DONNÉES '!$F$33=supporting_sheet!$B$2),bulk_user_tonnages!E120))))))</f>
        <v>0</v>
      </c>
      <c r="E120" s="20">
        <f>IF($A120&gt;end_year_1,0,(IF(AND('DONNÉES '!$F$30=supporting_sheet!$D$23,'DONNÉES '!$F$33=supporting_sheet!$B$3),(bulk_tonnages!F120),(IF(AND('DONNÉES '!$F$30=supporting_sheet!$D$24),(Residential_tonnages!G120+ICI_tonnages!G120+'C&amp;D_tonnages'!G120),IF(AND('DONNÉES '!$F$30=supporting_sheet!$D$23,'DONNÉES '!$F$33=supporting_sheet!$B$2),bulk_user_tonnages!F120))))))</f>
        <v>0</v>
      </c>
      <c r="F120" s="20">
        <f>IF($A120&gt;end_year_1,0,(IF(AND('DONNÉES '!$F$30=supporting_sheet!$D$23,'DONNÉES '!$F$33=supporting_sheet!$B$3),(bulk_tonnages!G120),(IF(AND('DONNÉES '!$F$30=supporting_sheet!$D$24),(Residential_tonnages!H120+ICI_tonnages!H120+'C&amp;D_tonnages'!H120),IF(AND('DONNÉES '!$F$30=supporting_sheet!$D$23,'DONNÉES '!$F$33=supporting_sheet!$B$2),bulk_user_tonnages!G120))))))</f>
        <v>0</v>
      </c>
      <c r="G120" s="20">
        <f>IF($A120&gt;end_year_1,0,(IF(AND('DONNÉES '!$F$30=supporting_sheet!$D$23,'DONNÉES '!$F$33=supporting_sheet!$B$3),(bulk_tonnages!H120),(IF(AND('DONNÉES '!$F$30=supporting_sheet!$D$24),(Residential_tonnages!I120+ICI_tonnages!I120+'C&amp;D_tonnages'!I120),IF(AND('DONNÉES '!$F$30=supporting_sheet!$D$23,'DONNÉES '!$F$33=supporting_sheet!$B$2),bulk_user_tonnages!H120))))))</f>
        <v>0</v>
      </c>
      <c r="H120" s="20">
        <f>IF($A120&gt;end_year_1,0,(IF(AND('DONNÉES '!$F$30=supporting_sheet!$D$23,'DONNÉES '!$F$33=supporting_sheet!$B$3),(bulk_tonnages!I120),(IF(AND('DONNÉES '!$F$30=supporting_sheet!$D$24),(Residential_tonnages!J120+ICI_tonnages!J120+'C&amp;D_tonnages'!J120),IF(AND('DONNÉES '!$F$30=supporting_sheet!$D$23,'DONNÉES '!$F$33=supporting_sheet!$B$2),bulk_user_tonnages!I120))))))</f>
        <v>0</v>
      </c>
      <c r="I120" s="20">
        <f>IF($A120&gt;end_year_1,0,(IF(AND('DONNÉES '!$F$30=supporting_sheet!$D$23,'DONNÉES '!$F$33=supporting_sheet!$B$3),(bulk_tonnages!J120),(IF(AND('DONNÉES '!$F$30=supporting_sheet!$D$24),(Residential_tonnages!K120+ICI_tonnages!K120+'C&amp;D_tonnages'!K120),IF(AND('DONNÉES '!$F$30=supporting_sheet!$D$23,'DONNÉES '!$F$33=supporting_sheet!$B$2),bulk_user_tonnages!J120))))))</f>
        <v>0</v>
      </c>
      <c r="J120" s="20">
        <f>IF($A120&gt;end_year_1,0,(IF(AND('DONNÉES '!$F$30=supporting_sheet!$D$23,'DONNÉES '!$F$33=supporting_sheet!$B$3),(bulk_tonnages!K120),(IF(AND('DONNÉES '!$F$30=supporting_sheet!$D$24),(Residential_tonnages!L120+ICI_tonnages!L120+'C&amp;D_tonnages'!L120),IF(AND('DONNÉES '!$F$30=supporting_sheet!$D$23,'DONNÉES '!$F$33=supporting_sheet!$B$2),bulk_user_tonnages!K120))))))</f>
        <v>0</v>
      </c>
      <c r="K120" s="20">
        <f>IF($A120&gt;end_year_1,0,(IF(AND('DONNÉES '!$F$30=supporting_sheet!$D$23,'DONNÉES '!$F$33=supporting_sheet!$B$3),(bulk_tonnages!L120),(IF(AND('DONNÉES '!$F$30=supporting_sheet!$D$24),(Residential_tonnages!M120+ICI_tonnages!M120+'C&amp;D_tonnages'!M120),IF(AND('DONNÉES '!$F$30=supporting_sheet!$D$23,'DONNÉES '!$F$33=supporting_sheet!$B$2),bulk_user_tonnages!L120))))))</f>
        <v>0</v>
      </c>
      <c r="L120" s="20">
        <f>IF($A120&gt;end_year_1,0,(IF(AND('DONNÉES '!$F$30=supporting_sheet!$D$23,'DONNÉES '!$F$33=supporting_sheet!$B$3),(bulk_tonnages!M120+'Soil and Dirt_tonnages'!E120),(IF(AND('DONNÉES '!$F$30=supporting_sheet!$D$24),(Residential_tonnages!N120+ICI_tonnages!N120+'C&amp;D_tonnages'!N120+'Soil and Dirt_tonnages'!E120),IF(AND('DONNÉES '!$F$30=supporting_sheet!$D$23,'DONNÉES '!$F$33=supporting_sheet!$B$2),'Soil and Dirt_tonnages'!E120))))))</f>
        <v>0</v>
      </c>
      <c r="M120" s="20">
        <f>IF($A120&gt;end_year_1,0,(IF(AND('DONNÉES '!$F$30=supporting_sheet!$D$23,'DONNÉES '!$F$33=supporting_sheet!$B$3),(bulk_tonnages!N120),(IF(AND('DONNÉES '!$F$30=supporting_sheet!$D$24),(Residential_tonnages!O120+ICI_tonnages!O120+'C&amp;D_tonnages'!O120),IF(AND('DONNÉES '!$F$30=supporting_sheet!$D$23,'DONNÉES '!$F$33=supporting_sheet!$B$2),bulk_user_tonnages!M120))))))</f>
        <v>0</v>
      </c>
      <c r="N120" s="20">
        <f>IF($A120&gt;end_year_1,0,(IF(AND('DONNÉES '!$F$30=supporting_sheet!$D$23,'DONNÉES '!$F$33=supporting_sheet!$B$3),(bulk_tonnages!O120),(IF(AND('DONNÉES '!$F$30=supporting_sheet!$D$24),(Residential_tonnages!P120+ICI_tonnages!P120+'C&amp;D_tonnages'!P120),IF(AND('DONNÉES '!$F$30=supporting_sheet!$D$23,'DONNÉES '!$F$33=supporting_sheet!$B$2),0))))))</f>
        <v>0</v>
      </c>
      <c r="O120" s="20">
        <f>IF($A120&gt;end_year_1,0,(IF(AND('DONNÉES '!$F$30=supporting_sheet!$D$23,'DONNÉES '!$F$33=supporting_sheet!$B$3),(bulk_tonnages!P120),(IF(AND('DONNÉES '!$F$30=supporting_sheet!$D$24),(Residential_tonnages!Q120+ICI_tonnages!Q120+'C&amp;D_tonnages'!Q120),IF(AND('DONNÉES '!$F$30=supporting_sheet!$D$23,'DONNÉES '!$F$33=supporting_sheet!$B$2),0))))))</f>
        <v>0</v>
      </c>
      <c r="P120" s="20">
        <f>IF($A120&gt;end_year_1,0,(IF(AND('DONNÉES '!$F$30=supporting_sheet!$D$23,'DONNÉES '!$F$33=supporting_sheet!$B$3),(bulk_tonnages!Q120),(IF(AND('DONNÉES '!$F$30=supporting_sheet!$D$24),(Residential_tonnages!R120+ICI_tonnages!R120+'C&amp;D_tonnages'!R120),IF(AND('DONNÉES '!$F$30=supporting_sheet!$D$23,'DONNÉES '!$F$33=supporting_sheet!$B$2),bulk_user_tonnages!N120))))))</f>
        <v>0</v>
      </c>
      <c r="Q120" s="20">
        <f>IF(A120&gt;end_year_1, 0, Sludge_tonnages!E120)</f>
        <v>0</v>
      </c>
      <c r="R120" s="37">
        <f t="shared" si="9"/>
        <v>0</v>
      </c>
    </row>
    <row r="121" spans="1:18" x14ac:dyDescent="0.25">
      <c r="A121" s="1">
        <f t="shared" si="6"/>
        <v>119</v>
      </c>
      <c r="B121" s="1" t="str">
        <f t="shared" si="5"/>
        <v>AB</v>
      </c>
      <c r="C121" s="20">
        <f>IF($A121&gt;end_year_1,0,(IF(AND('DONNÉES '!$F$30=supporting_sheet!$D$23,'DONNÉES '!$F$33=supporting_sheet!$B$3),(bulk_tonnages!D121),(IF(AND('DONNÉES '!$F$30=supporting_sheet!$D$24),(Residential_tonnages!E121+ICI_tonnages!E121+'C&amp;D_tonnages'!E121),IF(AND('DONNÉES '!$F$30=supporting_sheet!$D$23,'DONNÉES '!$F$33=supporting_sheet!$B$2),bulk_user_tonnages!D121))))))</f>
        <v>0</v>
      </c>
      <c r="D121" s="20">
        <f>IF($A121&gt;end_year_1,0,(IF(AND('DONNÉES '!$F$30=supporting_sheet!$D$23,'DONNÉES '!$F$33=supporting_sheet!$B$3),(bulk_tonnages!E121),(IF(AND('DONNÉES '!$F$30=supporting_sheet!$D$24),(Residential_tonnages!F121+ICI_tonnages!F121+'C&amp;D_tonnages'!F121),IF(AND('DONNÉES '!$F$30=supporting_sheet!$D$23,'DONNÉES '!$F$33=supporting_sheet!$B$2),bulk_user_tonnages!E121))))))</f>
        <v>0</v>
      </c>
      <c r="E121" s="20">
        <f>IF($A121&gt;end_year_1,0,(IF(AND('DONNÉES '!$F$30=supporting_sheet!$D$23,'DONNÉES '!$F$33=supporting_sheet!$B$3),(bulk_tonnages!F121),(IF(AND('DONNÉES '!$F$30=supporting_sheet!$D$24),(Residential_tonnages!G121+ICI_tonnages!G121+'C&amp;D_tonnages'!G121),IF(AND('DONNÉES '!$F$30=supporting_sheet!$D$23,'DONNÉES '!$F$33=supporting_sheet!$B$2),bulk_user_tonnages!F121))))))</f>
        <v>0</v>
      </c>
      <c r="F121" s="20">
        <f>IF($A121&gt;end_year_1,0,(IF(AND('DONNÉES '!$F$30=supporting_sheet!$D$23,'DONNÉES '!$F$33=supporting_sheet!$B$3),(bulk_tonnages!G121),(IF(AND('DONNÉES '!$F$30=supporting_sheet!$D$24),(Residential_tonnages!H121+ICI_tonnages!H121+'C&amp;D_tonnages'!H121),IF(AND('DONNÉES '!$F$30=supporting_sheet!$D$23,'DONNÉES '!$F$33=supporting_sheet!$B$2),bulk_user_tonnages!G121))))))</f>
        <v>0</v>
      </c>
      <c r="G121" s="20">
        <f>IF($A121&gt;end_year_1,0,(IF(AND('DONNÉES '!$F$30=supporting_sheet!$D$23,'DONNÉES '!$F$33=supporting_sheet!$B$3),(bulk_tonnages!H121),(IF(AND('DONNÉES '!$F$30=supporting_sheet!$D$24),(Residential_tonnages!I121+ICI_tonnages!I121+'C&amp;D_tonnages'!I121),IF(AND('DONNÉES '!$F$30=supporting_sheet!$D$23,'DONNÉES '!$F$33=supporting_sheet!$B$2),bulk_user_tonnages!H121))))))</f>
        <v>0</v>
      </c>
      <c r="H121" s="20">
        <f>IF($A121&gt;end_year_1,0,(IF(AND('DONNÉES '!$F$30=supporting_sheet!$D$23,'DONNÉES '!$F$33=supporting_sheet!$B$3),(bulk_tonnages!I121),(IF(AND('DONNÉES '!$F$30=supporting_sheet!$D$24),(Residential_tonnages!J121+ICI_tonnages!J121+'C&amp;D_tonnages'!J121),IF(AND('DONNÉES '!$F$30=supporting_sheet!$D$23,'DONNÉES '!$F$33=supporting_sheet!$B$2),bulk_user_tonnages!I121))))))</f>
        <v>0</v>
      </c>
      <c r="I121" s="20">
        <f>IF($A121&gt;end_year_1,0,(IF(AND('DONNÉES '!$F$30=supporting_sheet!$D$23,'DONNÉES '!$F$33=supporting_sheet!$B$3),(bulk_tonnages!J121),(IF(AND('DONNÉES '!$F$30=supporting_sheet!$D$24),(Residential_tonnages!K121+ICI_tonnages!K121+'C&amp;D_tonnages'!K121),IF(AND('DONNÉES '!$F$30=supporting_sheet!$D$23,'DONNÉES '!$F$33=supporting_sheet!$B$2),bulk_user_tonnages!J121))))))</f>
        <v>0</v>
      </c>
      <c r="J121" s="20">
        <f>IF($A121&gt;end_year_1,0,(IF(AND('DONNÉES '!$F$30=supporting_sheet!$D$23,'DONNÉES '!$F$33=supporting_sheet!$B$3),(bulk_tonnages!K121),(IF(AND('DONNÉES '!$F$30=supporting_sheet!$D$24),(Residential_tonnages!L121+ICI_tonnages!L121+'C&amp;D_tonnages'!L121),IF(AND('DONNÉES '!$F$30=supporting_sheet!$D$23,'DONNÉES '!$F$33=supporting_sheet!$B$2),bulk_user_tonnages!K121))))))</f>
        <v>0</v>
      </c>
      <c r="K121" s="20">
        <f>IF($A121&gt;end_year_1,0,(IF(AND('DONNÉES '!$F$30=supporting_sheet!$D$23,'DONNÉES '!$F$33=supporting_sheet!$B$3),(bulk_tonnages!L121),(IF(AND('DONNÉES '!$F$30=supporting_sheet!$D$24),(Residential_tonnages!M121+ICI_tonnages!M121+'C&amp;D_tonnages'!M121),IF(AND('DONNÉES '!$F$30=supporting_sheet!$D$23,'DONNÉES '!$F$33=supporting_sheet!$B$2),bulk_user_tonnages!L121))))))</f>
        <v>0</v>
      </c>
      <c r="L121" s="20">
        <f>IF($A121&gt;end_year_1,0,(IF(AND('DONNÉES '!$F$30=supporting_sheet!$D$23,'DONNÉES '!$F$33=supporting_sheet!$B$3),(bulk_tonnages!M121+'Soil and Dirt_tonnages'!E121),(IF(AND('DONNÉES '!$F$30=supporting_sheet!$D$24),(Residential_tonnages!N121+ICI_tonnages!N121+'C&amp;D_tonnages'!N121+'Soil and Dirt_tonnages'!E121),IF(AND('DONNÉES '!$F$30=supporting_sheet!$D$23,'DONNÉES '!$F$33=supporting_sheet!$B$2),'Soil and Dirt_tonnages'!E121))))))</f>
        <v>0</v>
      </c>
      <c r="M121" s="20">
        <f>IF($A121&gt;end_year_1,0,(IF(AND('DONNÉES '!$F$30=supporting_sheet!$D$23,'DONNÉES '!$F$33=supporting_sheet!$B$3),(bulk_tonnages!N121),(IF(AND('DONNÉES '!$F$30=supporting_sheet!$D$24),(Residential_tonnages!O121+ICI_tonnages!O121+'C&amp;D_tonnages'!O121),IF(AND('DONNÉES '!$F$30=supporting_sheet!$D$23,'DONNÉES '!$F$33=supporting_sheet!$B$2),bulk_user_tonnages!M121))))))</f>
        <v>0</v>
      </c>
      <c r="N121" s="20">
        <f>IF($A121&gt;end_year_1,0,(IF(AND('DONNÉES '!$F$30=supporting_sheet!$D$23,'DONNÉES '!$F$33=supporting_sheet!$B$3),(bulk_tonnages!O121),(IF(AND('DONNÉES '!$F$30=supporting_sheet!$D$24),(Residential_tonnages!P121+ICI_tonnages!P121+'C&amp;D_tonnages'!P121),IF(AND('DONNÉES '!$F$30=supporting_sheet!$D$23,'DONNÉES '!$F$33=supporting_sheet!$B$2),0))))))</f>
        <v>0</v>
      </c>
      <c r="O121" s="20">
        <f>IF($A121&gt;end_year_1,0,(IF(AND('DONNÉES '!$F$30=supporting_sheet!$D$23,'DONNÉES '!$F$33=supporting_sheet!$B$3),(bulk_tonnages!P121),(IF(AND('DONNÉES '!$F$30=supporting_sheet!$D$24),(Residential_tonnages!Q121+ICI_tonnages!Q121+'C&amp;D_tonnages'!Q121),IF(AND('DONNÉES '!$F$30=supporting_sheet!$D$23,'DONNÉES '!$F$33=supporting_sheet!$B$2),0))))))</f>
        <v>0</v>
      </c>
      <c r="P121" s="20">
        <f>IF($A121&gt;end_year_1,0,(IF(AND('DONNÉES '!$F$30=supporting_sheet!$D$23,'DONNÉES '!$F$33=supporting_sheet!$B$3),(bulk_tonnages!Q121),(IF(AND('DONNÉES '!$F$30=supporting_sheet!$D$24),(Residential_tonnages!R121+ICI_tonnages!R121+'C&amp;D_tonnages'!R121),IF(AND('DONNÉES '!$F$30=supporting_sheet!$D$23,'DONNÉES '!$F$33=supporting_sheet!$B$2),bulk_user_tonnages!N121))))))</f>
        <v>0</v>
      </c>
      <c r="Q121" s="20">
        <f>IF(A121&gt;end_year_1, 0, Sludge_tonnages!E121)</f>
        <v>0</v>
      </c>
      <c r="R121" s="37">
        <f t="shared" si="9"/>
        <v>0</v>
      </c>
    </row>
    <row r="122" spans="1:18" x14ac:dyDescent="0.25">
      <c r="A122" s="1">
        <f t="shared" si="6"/>
        <v>120</v>
      </c>
      <c r="B122" s="1" t="str">
        <f t="shared" si="5"/>
        <v>AB</v>
      </c>
      <c r="C122" s="20">
        <f>IF($A122&gt;end_year_1,0,(IF(AND('DONNÉES '!$F$30=supporting_sheet!$D$23,'DONNÉES '!$F$33=supporting_sheet!$B$3),(bulk_tonnages!D122),(IF(AND('DONNÉES '!$F$30=supporting_sheet!$D$24),(Residential_tonnages!E122+ICI_tonnages!E122+'C&amp;D_tonnages'!E122),IF(AND('DONNÉES '!$F$30=supporting_sheet!$D$23,'DONNÉES '!$F$33=supporting_sheet!$B$2),bulk_user_tonnages!D122))))))</f>
        <v>0</v>
      </c>
      <c r="D122" s="20">
        <f>IF($A122&gt;end_year_1,0,(IF(AND('DONNÉES '!$F$30=supporting_sheet!$D$23,'DONNÉES '!$F$33=supporting_sheet!$B$3),(bulk_tonnages!E122),(IF(AND('DONNÉES '!$F$30=supporting_sheet!$D$24),(Residential_tonnages!F122+ICI_tonnages!F122+'C&amp;D_tonnages'!F122),IF(AND('DONNÉES '!$F$30=supporting_sheet!$D$23,'DONNÉES '!$F$33=supporting_sheet!$B$2),bulk_user_tonnages!E122))))))</f>
        <v>0</v>
      </c>
      <c r="E122" s="20">
        <f>IF($A122&gt;end_year_1,0,(IF(AND('DONNÉES '!$F$30=supporting_sheet!$D$23,'DONNÉES '!$F$33=supporting_sheet!$B$3),(bulk_tonnages!F122),(IF(AND('DONNÉES '!$F$30=supporting_sheet!$D$24),(Residential_tonnages!G122+ICI_tonnages!G122+'C&amp;D_tonnages'!G122),IF(AND('DONNÉES '!$F$30=supporting_sheet!$D$23,'DONNÉES '!$F$33=supporting_sheet!$B$2),bulk_user_tonnages!F122))))))</f>
        <v>0</v>
      </c>
      <c r="F122" s="20">
        <f>IF($A122&gt;end_year_1,0,(IF(AND('DONNÉES '!$F$30=supporting_sheet!$D$23,'DONNÉES '!$F$33=supporting_sheet!$B$3),(bulk_tonnages!G122),(IF(AND('DONNÉES '!$F$30=supporting_sheet!$D$24),(Residential_tonnages!H122+ICI_tonnages!H122+'C&amp;D_tonnages'!H122),IF(AND('DONNÉES '!$F$30=supporting_sheet!$D$23,'DONNÉES '!$F$33=supporting_sheet!$B$2),bulk_user_tonnages!G122))))))</f>
        <v>0</v>
      </c>
      <c r="G122" s="20">
        <f>IF($A122&gt;end_year_1,0,(IF(AND('DONNÉES '!$F$30=supporting_sheet!$D$23,'DONNÉES '!$F$33=supporting_sheet!$B$3),(bulk_tonnages!H122),(IF(AND('DONNÉES '!$F$30=supporting_sheet!$D$24),(Residential_tonnages!I122+ICI_tonnages!I122+'C&amp;D_tonnages'!I122),IF(AND('DONNÉES '!$F$30=supporting_sheet!$D$23,'DONNÉES '!$F$33=supporting_sheet!$B$2),bulk_user_tonnages!H122))))))</f>
        <v>0</v>
      </c>
      <c r="H122" s="20">
        <f>IF($A122&gt;end_year_1,0,(IF(AND('DONNÉES '!$F$30=supporting_sheet!$D$23,'DONNÉES '!$F$33=supporting_sheet!$B$3),(bulk_tonnages!I122),(IF(AND('DONNÉES '!$F$30=supporting_sheet!$D$24),(Residential_tonnages!J122+ICI_tonnages!J122+'C&amp;D_tonnages'!J122),IF(AND('DONNÉES '!$F$30=supporting_sheet!$D$23,'DONNÉES '!$F$33=supporting_sheet!$B$2),bulk_user_tonnages!I122))))))</f>
        <v>0</v>
      </c>
      <c r="I122" s="20">
        <f>IF($A122&gt;end_year_1,0,(IF(AND('DONNÉES '!$F$30=supporting_sheet!$D$23,'DONNÉES '!$F$33=supporting_sheet!$B$3),(bulk_tonnages!J122),(IF(AND('DONNÉES '!$F$30=supporting_sheet!$D$24),(Residential_tonnages!K122+ICI_tonnages!K122+'C&amp;D_tonnages'!K122),IF(AND('DONNÉES '!$F$30=supporting_sheet!$D$23,'DONNÉES '!$F$33=supporting_sheet!$B$2),bulk_user_tonnages!J122))))))</f>
        <v>0</v>
      </c>
      <c r="J122" s="20">
        <f>IF($A122&gt;end_year_1,0,(IF(AND('DONNÉES '!$F$30=supporting_sheet!$D$23,'DONNÉES '!$F$33=supporting_sheet!$B$3),(bulk_tonnages!K122),(IF(AND('DONNÉES '!$F$30=supporting_sheet!$D$24),(Residential_tonnages!L122+ICI_tonnages!L122+'C&amp;D_tonnages'!L122),IF(AND('DONNÉES '!$F$30=supporting_sheet!$D$23,'DONNÉES '!$F$33=supporting_sheet!$B$2),bulk_user_tonnages!K122))))))</f>
        <v>0</v>
      </c>
      <c r="K122" s="20">
        <f>IF($A122&gt;end_year_1,0,(IF(AND('DONNÉES '!$F$30=supporting_sheet!$D$23,'DONNÉES '!$F$33=supporting_sheet!$B$3),(bulk_tonnages!L122),(IF(AND('DONNÉES '!$F$30=supporting_sheet!$D$24),(Residential_tonnages!M122+ICI_tonnages!M122+'C&amp;D_tonnages'!M122),IF(AND('DONNÉES '!$F$30=supporting_sheet!$D$23,'DONNÉES '!$F$33=supporting_sheet!$B$2),bulk_user_tonnages!L122))))))</f>
        <v>0</v>
      </c>
      <c r="L122" s="20">
        <f>IF($A122&gt;end_year_1,0,(IF(AND('DONNÉES '!$F$30=supporting_sheet!$D$23,'DONNÉES '!$F$33=supporting_sheet!$B$3),(bulk_tonnages!M122+'Soil and Dirt_tonnages'!E122),(IF(AND('DONNÉES '!$F$30=supporting_sheet!$D$24),(Residential_tonnages!N122+ICI_tonnages!N122+'C&amp;D_tonnages'!N122+'Soil and Dirt_tonnages'!E122),IF(AND('DONNÉES '!$F$30=supporting_sheet!$D$23,'DONNÉES '!$F$33=supporting_sheet!$B$2),'Soil and Dirt_tonnages'!E122))))))</f>
        <v>0</v>
      </c>
      <c r="M122" s="20">
        <f>IF($A122&gt;end_year_1,0,(IF(AND('DONNÉES '!$F$30=supporting_sheet!$D$23,'DONNÉES '!$F$33=supporting_sheet!$B$3),(bulk_tonnages!N122),(IF(AND('DONNÉES '!$F$30=supporting_sheet!$D$24),(Residential_tonnages!O122+ICI_tonnages!O122+'C&amp;D_tonnages'!O122),IF(AND('DONNÉES '!$F$30=supporting_sheet!$D$23,'DONNÉES '!$F$33=supporting_sheet!$B$2),bulk_user_tonnages!M122))))))</f>
        <v>0</v>
      </c>
      <c r="N122" s="20">
        <f>IF($A122&gt;end_year_1,0,(IF(AND('DONNÉES '!$F$30=supporting_sheet!$D$23,'DONNÉES '!$F$33=supporting_sheet!$B$3),(bulk_tonnages!O122),(IF(AND('DONNÉES '!$F$30=supporting_sheet!$D$24),(Residential_tonnages!P122+ICI_tonnages!P122+'C&amp;D_tonnages'!P122),IF(AND('DONNÉES '!$F$30=supporting_sheet!$D$23,'DONNÉES '!$F$33=supporting_sheet!$B$2),0))))))</f>
        <v>0</v>
      </c>
      <c r="O122" s="20">
        <f>IF($A122&gt;end_year_1,0,(IF(AND('DONNÉES '!$F$30=supporting_sheet!$D$23,'DONNÉES '!$F$33=supporting_sheet!$B$3),(bulk_tonnages!P122),(IF(AND('DONNÉES '!$F$30=supporting_sheet!$D$24),(Residential_tonnages!Q122+ICI_tonnages!Q122+'C&amp;D_tonnages'!Q122),IF(AND('DONNÉES '!$F$30=supporting_sheet!$D$23,'DONNÉES '!$F$33=supporting_sheet!$B$2),0))))))</f>
        <v>0</v>
      </c>
      <c r="P122" s="20">
        <f>IF($A122&gt;end_year_1,0,(IF(AND('DONNÉES '!$F$30=supporting_sheet!$D$23,'DONNÉES '!$F$33=supporting_sheet!$B$3),(bulk_tonnages!Q122),(IF(AND('DONNÉES '!$F$30=supporting_sheet!$D$24),(Residential_tonnages!R122+ICI_tonnages!R122+'C&amp;D_tonnages'!R122),IF(AND('DONNÉES '!$F$30=supporting_sheet!$D$23,'DONNÉES '!$F$33=supporting_sheet!$B$2),bulk_user_tonnages!N122))))))</f>
        <v>0</v>
      </c>
      <c r="Q122" s="20">
        <f>IF(A122&gt;end_year_1, 0, Sludge_tonnages!E122)</f>
        <v>0</v>
      </c>
      <c r="R122" s="37">
        <f t="shared" si="9"/>
        <v>0</v>
      </c>
    </row>
    <row r="123" spans="1:18" x14ac:dyDescent="0.25">
      <c r="A123" s="1">
        <f t="shared" si="6"/>
        <v>121</v>
      </c>
      <c r="B123" s="1" t="str">
        <f t="shared" si="5"/>
        <v>AB</v>
      </c>
      <c r="C123" s="20">
        <f>IF($A123&gt;end_year_1,0,(IF(AND('DONNÉES '!$F$30=supporting_sheet!$D$23,'DONNÉES '!$F$33=supporting_sheet!$B$3),(bulk_tonnages!D123),(IF(AND('DONNÉES '!$F$30=supporting_sheet!$D$24),(Residential_tonnages!E123+ICI_tonnages!E123+'C&amp;D_tonnages'!E123),IF(AND('DONNÉES '!$F$30=supporting_sheet!$D$23,'DONNÉES '!$F$33=supporting_sheet!$B$2),bulk_user_tonnages!D123))))))</f>
        <v>0</v>
      </c>
      <c r="D123" s="20">
        <f>IF($A123&gt;end_year_1,0,(IF(AND('DONNÉES '!$F$30=supporting_sheet!$D$23,'DONNÉES '!$F$33=supporting_sheet!$B$3),(bulk_tonnages!E123),(IF(AND('DONNÉES '!$F$30=supporting_sheet!$D$24),(Residential_tonnages!F123+ICI_tonnages!F123+'C&amp;D_tonnages'!F123),IF(AND('DONNÉES '!$F$30=supporting_sheet!$D$23,'DONNÉES '!$F$33=supporting_sheet!$B$2),bulk_user_tonnages!E123))))))</f>
        <v>0</v>
      </c>
      <c r="E123" s="20">
        <f>IF($A123&gt;end_year_1,0,(IF(AND('DONNÉES '!$F$30=supporting_sheet!$D$23,'DONNÉES '!$F$33=supporting_sheet!$B$3),(bulk_tonnages!F123),(IF(AND('DONNÉES '!$F$30=supporting_sheet!$D$24),(Residential_tonnages!G123+ICI_tonnages!G123+'C&amp;D_tonnages'!G123),IF(AND('DONNÉES '!$F$30=supporting_sheet!$D$23,'DONNÉES '!$F$33=supporting_sheet!$B$2),bulk_user_tonnages!F123))))))</f>
        <v>0</v>
      </c>
      <c r="F123" s="20">
        <f>IF($A123&gt;end_year_1,0,(IF(AND('DONNÉES '!$F$30=supporting_sheet!$D$23,'DONNÉES '!$F$33=supporting_sheet!$B$3),(bulk_tonnages!G123),(IF(AND('DONNÉES '!$F$30=supporting_sheet!$D$24),(Residential_tonnages!H123+ICI_tonnages!H123+'C&amp;D_tonnages'!H123),IF(AND('DONNÉES '!$F$30=supporting_sheet!$D$23,'DONNÉES '!$F$33=supporting_sheet!$B$2),bulk_user_tonnages!G123))))))</f>
        <v>0</v>
      </c>
      <c r="G123" s="20">
        <f>IF($A123&gt;end_year_1,0,(IF(AND('DONNÉES '!$F$30=supporting_sheet!$D$23,'DONNÉES '!$F$33=supporting_sheet!$B$3),(bulk_tonnages!H123),(IF(AND('DONNÉES '!$F$30=supporting_sheet!$D$24),(Residential_tonnages!I123+ICI_tonnages!I123+'C&amp;D_tonnages'!I123),IF(AND('DONNÉES '!$F$30=supporting_sheet!$D$23,'DONNÉES '!$F$33=supporting_sheet!$B$2),bulk_user_tonnages!H123))))))</f>
        <v>0</v>
      </c>
      <c r="H123" s="20">
        <f>IF($A123&gt;end_year_1,0,(IF(AND('DONNÉES '!$F$30=supporting_sheet!$D$23,'DONNÉES '!$F$33=supporting_sheet!$B$3),(bulk_tonnages!I123),(IF(AND('DONNÉES '!$F$30=supporting_sheet!$D$24),(Residential_tonnages!J123+ICI_tonnages!J123+'C&amp;D_tonnages'!J123),IF(AND('DONNÉES '!$F$30=supporting_sheet!$D$23,'DONNÉES '!$F$33=supporting_sheet!$B$2),bulk_user_tonnages!I123))))))</f>
        <v>0</v>
      </c>
      <c r="I123" s="20">
        <f>IF($A123&gt;end_year_1,0,(IF(AND('DONNÉES '!$F$30=supporting_sheet!$D$23,'DONNÉES '!$F$33=supporting_sheet!$B$3),(bulk_tonnages!J123),(IF(AND('DONNÉES '!$F$30=supporting_sheet!$D$24),(Residential_tonnages!K123+ICI_tonnages!K123+'C&amp;D_tonnages'!K123),IF(AND('DONNÉES '!$F$30=supporting_sheet!$D$23,'DONNÉES '!$F$33=supporting_sheet!$B$2),bulk_user_tonnages!J123))))))</f>
        <v>0</v>
      </c>
      <c r="J123" s="20">
        <f>IF($A123&gt;end_year_1,0,(IF(AND('DONNÉES '!$F$30=supporting_sheet!$D$23,'DONNÉES '!$F$33=supporting_sheet!$B$3),(bulk_tonnages!K123),(IF(AND('DONNÉES '!$F$30=supporting_sheet!$D$24),(Residential_tonnages!L123+ICI_tonnages!L123+'C&amp;D_tonnages'!L123),IF(AND('DONNÉES '!$F$30=supporting_sheet!$D$23,'DONNÉES '!$F$33=supporting_sheet!$B$2),bulk_user_tonnages!K123))))))</f>
        <v>0</v>
      </c>
      <c r="K123" s="20">
        <f>IF($A123&gt;end_year_1,0,(IF(AND('DONNÉES '!$F$30=supporting_sheet!$D$23,'DONNÉES '!$F$33=supporting_sheet!$B$3),(bulk_tonnages!L123),(IF(AND('DONNÉES '!$F$30=supporting_sheet!$D$24),(Residential_tonnages!M123+ICI_tonnages!M123+'C&amp;D_tonnages'!M123),IF(AND('DONNÉES '!$F$30=supporting_sheet!$D$23,'DONNÉES '!$F$33=supporting_sheet!$B$2),bulk_user_tonnages!L123))))))</f>
        <v>0</v>
      </c>
      <c r="L123" s="20">
        <f>IF($A123&gt;end_year_1,0,(IF(AND('DONNÉES '!$F$30=supporting_sheet!$D$23,'DONNÉES '!$F$33=supporting_sheet!$B$3),(bulk_tonnages!M123+'Soil and Dirt_tonnages'!E123),(IF(AND('DONNÉES '!$F$30=supporting_sheet!$D$24),(Residential_tonnages!N123+ICI_tonnages!N123+'C&amp;D_tonnages'!N123+'Soil and Dirt_tonnages'!E123),IF(AND('DONNÉES '!$F$30=supporting_sheet!$D$23,'DONNÉES '!$F$33=supporting_sheet!$B$2),'Soil and Dirt_tonnages'!E123))))))</f>
        <v>0</v>
      </c>
      <c r="M123" s="20">
        <f>IF($A123&gt;end_year_1,0,(IF(AND('DONNÉES '!$F$30=supporting_sheet!$D$23,'DONNÉES '!$F$33=supporting_sheet!$B$3),(bulk_tonnages!N123),(IF(AND('DONNÉES '!$F$30=supporting_sheet!$D$24),(Residential_tonnages!O123+ICI_tonnages!O123+'C&amp;D_tonnages'!O123),IF(AND('DONNÉES '!$F$30=supporting_sheet!$D$23,'DONNÉES '!$F$33=supporting_sheet!$B$2),bulk_user_tonnages!M123))))))</f>
        <v>0</v>
      </c>
      <c r="N123" s="20">
        <f>IF($A123&gt;end_year_1,0,(IF(AND('DONNÉES '!$F$30=supporting_sheet!$D$23,'DONNÉES '!$F$33=supporting_sheet!$B$3),(bulk_tonnages!O123),(IF(AND('DONNÉES '!$F$30=supporting_sheet!$D$24),(Residential_tonnages!P123+ICI_tonnages!P123+'C&amp;D_tonnages'!P123),IF(AND('DONNÉES '!$F$30=supporting_sheet!$D$23,'DONNÉES '!$F$33=supporting_sheet!$B$2),0))))))</f>
        <v>0</v>
      </c>
      <c r="O123" s="20">
        <f>IF($A123&gt;end_year_1,0,(IF(AND('DONNÉES '!$F$30=supporting_sheet!$D$23,'DONNÉES '!$F$33=supporting_sheet!$B$3),(bulk_tonnages!P123),(IF(AND('DONNÉES '!$F$30=supporting_sheet!$D$24),(Residential_tonnages!Q123+ICI_tonnages!Q123+'C&amp;D_tonnages'!Q123),IF(AND('DONNÉES '!$F$30=supporting_sheet!$D$23,'DONNÉES '!$F$33=supporting_sheet!$B$2),0))))))</f>
        <v>0</v>
      </c>
      <c r="P123" s="20">
        <f>IF($A123&gt;end_year_1,0,(IF(AND('DONNÉES '!$F$30=supporting_sheet!$D$23,'DONNÉES '!$F$33=supporting_sheet!$B$3),(bulk_tonnages!Q123),(IF(AND('DONNÉES '!$F$30=supporting_sheet!$D$24),(Residential_tonnages!R123+ICI_tonnages!R123+'C&amp;D_tonnages'!R123),IF(AND('DONNÉES '!$F$30=supporting_sheet!$D$23,'DONNÉES '!$F$33=supporting_sheet!$B$2),bulk_user_tonnages!N123))))))</f>
        <v>0</v>
      </c>
      <c r="Q123" s="20">
        <f>IF(A123&gt;end_year_1, 0, Sludge_tonnages!E123)</f>
        <v>0</v>
      </c>
      <c r="R123" s="37">
        <f t="shared" si="9"/>
        <v>0</v>
      </c>
    </row>
    <row r="124" spans="1:18" x14ac:dyDescent="0.25">
      <c r="A124" s="1">
        <f t="shared" si="6"/>
        <v>122</v>
      </c>
      <c r="B124" s="1" t="str">
        <f t="shared" si="5"/>
        <v>AB</v>
      </c>
      <c r="C124" s="20">
        <f>IF($A124&gt;end_year_1,0,(IF(AND('DONNÉES '!$F$30=supporting_sheet!$D$23,'DONNÉES '!$F$33=supporting_sheet!$B$3),(bulk_tonnages!D124),(IF(AND('DONNÉES '!$F$30=supporting_sheet!$D$24),(Residential_tonnages!E124+ICI_tonnages!E124+'C&amp;D_tonnages'!E124),IF(AND('DONNÉES '!$F$30=supporting_sheet!$D$23,'DONNÉES '!$F$33=supporting_sheet!$B$2),bulk_user_tonnages!D124))))))</f>
        <v>0</v>
      </c>
      <c r="D124" s="20">
        <f>IF($A124&gt;end_year_1,0,(IF(AND('DONNÉES '!$F$30=supporting_sheet!$D$23,'DONNÉES '!$F$33=supporting_sheet!$B$3),(bulk_tonnages!E124),(IF(AND('DONNÉES '!$F$30=supporting_sheet!$D$24),(Residential_tonnages!F124+ICI_tonnages!F124+'C&amp;D_tonnages'!F124),IF(AND('DONNÉES '!$F$30=supporting_sheet!$D$23,'DONNÉES '!$F$33=supporting_sheet!$B$2),bulk_user_tonnages!E124))))))</f>
        <v>0</v>
      </c>
      <c r="E124" s="20">
        <f>IF($A124&gt;end_year_1,0,(IF(AND('DONNÉES '!$F$30=supporting_sheet!$D$23,'DONNÉES '!$F$33=supporting_sheet!$B$3),(bulk_tonnages!F124),(IF(AND('DONNÉES '!$F$30=supporting_sheet!$D$24),(Residential_tonnages!G124+ICI_tonnages!G124+'C&amp;D_tonnages'!G124),IF(AND('DONNÉES '!$F$30=supporting_sheet!$D$23,'DONNÉES '!$F$33=supporting_sheet!$B$2),bulk_user_tonnages!F124))))))</f>
        <v>0</v>
      </c>
      <c r="F124" s="20">
        <f>IF($A124&gt;end_year_1,0,(IF(AND('DONNÉES '!$F$30=supporting_sheet!$D$23,'DONNÉES '!$F$33=supporting_sheet!$B$3),(bulk_tonnages!G124),(IF(AND('DONNÉES '!$F$30=supporting_sheet!$D$24),(Residential_tonnages!H124+ICI_tonnages!H124+'C&amp;D_tonnages'!H124),IF(AND('DONNÉES '!$F$30=supporting_sheet!$D$23,'DONNÉES '!$F$33=supporting_sheet!$B$2),bulk_user_tonnages!G124))))))</f>
        <v>0</v>
      </c>
      <c r="G124" s="20">
        <f>IF($A124&gt;end_year_1,0,(IF(AND('DONNÉES '!$F$30=supporting_sheet!$D$23,'DONNÉES '!$F$33=supporting_sheet!$B$3),(bulk_tonnages!H124),(IF(AND('DONNÉES '!$F$30=supporting_sheet!$D$24),(Residential_tonnages!I124+ICI_tonnages!I124+'C&amp;D_tonnages'!I124),IF(AND('DONNÉES '!$F$30=supporting_sheet!$D$23,'DONNÉES '!$F$33=supporting_sheet!$B$2),bulk_user_tonnages!H124))))))</f>
        <v>0</v>
      </c>
      <c r="H124" s="20">
        <f>IF($A124&gt;end_year_1,0,(IF(AND('DONNÉES '!$F$30=supporting_sheet!$D$23,'DONNÉES '!$F$33=supporting_sheet!$B$3),(bulk_tonnages!I124),(IF(AND('DONNÉES '!$F$30=supporting_sheet!$D$24),(Residential_tonnages!J124+ICI_tonnages!J124+'C&amp;D_tonnages'!J124),IF(AND('DONNÉES '!$F$30=supporting_sheet!$D$23,'DONNÉES '!$F$33=supporting_sheet!$B$2),bulk_user_tonnages!I124))))))</f>
        <v>0</v>
      </c>
      <c r="I124" s="20">
        <f>IF($A124&gt;end_year_1,0,(IF(AND('DONNÉES '!$F$30=supporting_sheet!$D$23,'DONNÉES '!$F$33=supporting_sheet!$B$3),(bulk_tonnages!J124),(IF(AND('DONNÉES '!$F$30=supporting_sheet!$D$24),(Residential_tonnages!K124+ICI_tonnages!K124+'C&amp;D_tonnages'!K124),IF(AND('DONNÉES '!$F$30=supporting_sheet!$D$23,'DONNÉES '!$F$33=supporting_sheet!$B$2),bulk_user_tonnages!J124))))))</f>
        <v>0</v>
      </c>
      <c r="J124" s="20">
        <f>IF($A124&gt;end_year_1,0,(IF(AND('DONNÉES '!$F$30=supporting_sheet!$D$23,'DONNÉES '!$F$33=supporting_sheet!$B$3),(bulk_tonnages!K124),(IF(AND('DONNÉES '!$F$30=supporting_sheet!$D$24),(Residential_tonnages!L124+ICI_tonnages!L124+'C&amp;D_tonnages'!L124),IF(AND('DONNÉES '!$F$30=supporting_sheet!$D$23,'DONNÉES '!$F$33=supporting_sheet!$B$2),bulk_user_tonnages!K124))))))</f>
        <v>0</v>
      </c>
      <c r="K124" s="20">
        <f>IF($A124&gt;end_year_1,0,(IF(AND('DONNÉES '!$F$30=supporting_sheet!$D$23,'DONNÉES '!$F$33=supporting_sheet!$B$3),(bulk_tonnages!L124),(IF(AND('DONNÉES '!$F$30=supporting_sheet!$D$24),(Residential_tonnages!M124+ICI_tonnages!M124+'C&amp;D_tonnages'!M124),IF(AND('DONNÉES '!$F$30=supporting_sheet!$D$23,'DONNÉES '!$F$33=supporting_sheet!$B$2),bulk_user_tonnages!L124))))))</f>
        <v>0</v>
      </c>
      <c r="L124" s="20">
        <f>IF($A124&gt;end_year_1,0,(IF(AND('DONNÉES '!$F$30=supporting_sheet!$D$23,'DONNÉES '!$F$33=supporting_sheet!$B$3),(bulk_tonnages!M124+'Soil and Dirt_tonnages'!E124),(IF(AND('DONNÉES '!$F$30=supporting_sheet!$D$24),(Residential_tonnages!N124+ICI_tonnages!N124+'C&amp;D_tonnages'!N124+'Soil and Dirt_tonnages'!E124),IF(AND('DONNÉES '!$F$30=supporting_sheet!$D$23,'DONNÉES '!$F$33=supporting_sheet!$B$2),'Soil and Dirt_tonnages'!E124))))))</f>
        <v>0</v>
      </c>
      <c r="M124" s="20">
        <f>IF($A124&gt;end_year_1,0,(IF(AND('DONNÉES '!$F$30=supporting_sheet!$D$23,'DONNÉES '!$F$33=supporting_sheet!$B$3),(bulk_tonnages!N124),(IF(AND('DONNÉES '!$F$30=supporting_sheet!$D$24),(Residential_tonnages!O124+ICI_tonnages!O124+'C&amp;D_tonnages'!O124),IF(AND('DONNÉES '!$F$30=supporting_sheet!$D$23,'DONNÉES '!$F$33=supporting_sheet!$B$2),bulk_user_tonnages!M124))))))</f>
        <v>0</v>
      </c>
      <c r="N124" s="20">
        <f>IF($A124&gt;end_year_1,0,(IF(AND('DONNÉES '!$F$30=supporting_sheet!$D$23,'DONNÉES '!$F$33=supporting_sheet!$B$3),(bulk_tonnages!O124),(IF(AND('DONNÉES '!$F$30=supporting_sheet!$D$24),(Residential_tonnages!P124+ICI_tonnages!P124+'C&amp;D_tonnages'!P124),IF(AND('DONNÉES '!$F$30=supporting_sheet!$D$23,'DONNÉES '!$F$33=supporting_sheet!$B$2),0))))))</f>
        <v>0</v>
      </c>
      <c r="O124" s="20">
        <f>IF($A124&gt;end_year_1,0,(IF(AND('DONNÉES '!$F$30=supporting_sheet!$D$23,'DONNÉES '!$F$33=supporting_sheet!$B$3),(bulk_tonnages!P124),(IF(AND('DONNÉES '!$F$30=supporting_sheet!$D$24),(Residential_tonnages!Q124+ICI_tonnages!Q124+'C&amp;D_tonnages'!Q124),IF(AND('DONNÉES '!$F$30=supporting_sheet!$D$23,'DONNÉES '!$F$33=supporting_sheet!$B$2),0))))))</f>
        <v>0</v>
      </c>
      <c r="P124" s="20">
        <f>IF($A124&gt;end_year_1,0,(IF(AND('DONNÉES '!$F$30=supporting_sheet!$D$23,'DONNÉES '!$F$33=supporting_sheet!$B$3),(bulk_tonnages!Q124),(IF(AND('DONNÉES '!$F$30=supporting_sheet!$D$24),(Residential_tonnages!R124+ICI_tonnages!R124+'C&amp;D_tonnages'!R124),IF(AND('DONNÉES '!$F$30=supporting_sheet!$D$23,'DONNÉES '!$F$33=supporting_sheet!$B$2),bulk_user_tonnages!N124))))))</f>
        <v>0</v>
      </c>
      <c r="Q124" s="20">
        <f>IF(A124&gt;end_year_1, 0, Sludge_tonnages!E124)</f>
        <v>0</v>
      </c>
      <c r="R124" s="37">
        <f t="shared" si="9"/>
        <v>0</v>
      </c>
    </row>
    <row r="125" spans="1:18" x14ac:dyDescent="0.25">
      <c r="A125" s="1">
        <f t="shared" si="6"/>
        <v>123</v>
      </c>
      <c r="B125" s="1" t="str">
        <f t="shared" si="5"/>
        <v>AB</v>
      </c>
      <c r="C125" s="20">
        <f>IF($A125&gt;end_year_1,0,(IF(AND('DONNÉES '!$F$30=supporting_sheet!$D$23,'DONNÉES '!$F$33=supporting_sheet!$B$3),(bulk_tonnages!D125),(IF(AND('DONNÉES '!$F$30=supporting_sheet!$D$24),(Residential_tonnages!E125+ICI_tonnages!E125+'C&amp;D_tonnages'!E125),IF(AND('DONNÉES '!$F$30=supporting_sheet!$D$23,'DONNÉES '!$F$33=supporting_sheet!$B$2),bulk_user_tonnages!D125))))))</f>
        <v>0</v>
      </c>
      <c r="D125" s="20">
        <f>IF($A125&gt;end_year_1,0,(IF(AND('DONNÉES '!$F$30=supporting_sheet!$D$23,'DONNÉES '!$F$33=supporting_sheet!$B$3),(bulk_tonnages!E125),(IF(AND('DONNÉES '!$F$30=supporting_sheet!$D$24),(Residential_tonnages!F125+ICI_tonnages!F125+'C&amp;D_tonnages'!F125),IF(AND('DONNÉES '!$F$30=supporting_sheet!$D$23,'DONNÉES '!$F$33=supporting_sheet!$B$2),bulk_user_tonnages!E125))))))</f>
        <v>0</v>
      </c>
      <c r="E125" s="20">
        <f>IF($A125&gt;end_year_1,0,(IF(AND('DONNÉES '!$F$30=supporting_sheet!$D$23,'DONNÉES '!$F$33=supporting_sheet!$B$3),(bulk_tonnages!F125),(IF(AND('DONNÉES '!$F$30=supporting_sheet!$D$24),(Residential_tonnages!G125+ICI_tonnages!G125+'C&amp;D_tonnages'!G125),IF(AND('DONNÉES '!$F$30=supporting_sheet!$D$23,'DONNÉES '!$F$33=supporting_sheet!$B$2),bulk_user_tonnages!F125))))))</f>
        <v>0</v>
      </c>
      <c r="F125" s="20">
        <f>IF($A125&gt;end_year_1,0,(IF(AND('DONNÉES '!$F$30=supporting_sheet!$D$23,'DONNÉES '!$F$33=supporting_sheet!$B$3),(bulk_tonnages!G125),(IF(AND('DONNÉES '!$F$30=supporting_sheet!$D$24),(Residential_tonnages!H125+ICI_tonnages!H125+'C&amp;D_tonnages'!H125),IF(AND('DONNÉES '!$F$30=supporting_sheet!$D$23,'DONNÉES '!$F$33=supporting_sheet!$B$2),bulk_user_tonnages!G125))))))</f>
        <v>0</v>
      </c>
      <c r="G125" s="20">
        <f>IF($A125&gt;end_year_1,0,(IF(AND('DONNÉES '!$F$30=supporting_sheet!$D$23,'DONNÉES '!$F$33=supporting_sheet!$B$3),(bulk_tonnages!H125),(IF(AND('DONNÉES '!$F$30=supporting_sheet!$D$24),(Residential_tonnages!I125+ICI_tonnages!I125+'C&amp;D_tonnages'!I125),IF(AND('DONNÉES '!$F$30=supporting_sheet!$D$23,'DONNÉES '!$F$33=supporting_sheet!$B$2),bulk_user_tonnages!H125))))))</f>
        <v>0</v>
      </c>
      <c r="H125" s="20">
        <f>IF($A125&gt;end_year_1,0,(IF(AND('DONNÉES '!$F$30=supporting_sheet!$D$23,'DONNÉES '!$F$33=supporting_sheet!$B$3),(bulk_tonnages!I125),(IF(AND('DONNÉES '!$F$30=supporting_sheet!$D$24),(Residential_tonnages!J125+ICI_tonnages!J125+'C&amp;D_tonnages'!J125),IF(AND('DONNÉES '!$F$30=supporting_sheet!$D$23,'DONNÉES '!$F$33=supporting_sheet!$B$2),bulk_user_tonnages!I125))))))</f>
        <v>0</v>
      </c>
      <c r="I125" s="20">
        <f>IF($A125&gt;end_year_1,0,(IF(AND('DONNÉES '!$F$30=supporting_sheet!$D$23,'DONNÉES '!$F$33=supporting_sheet!$B$3),(bulk_tonnages!J125),(IF(AND('DONNÉES '!$F$30=supporting_sheet!$D$24),(Residential_tonnages!K125+ICI_tonnages!K125+'C&amp;D_tonnages'!K125),IF(AND('DONNÉES '!$F$30=supporting_sheet!$D$23,'DONNÉES '!$F$33=supporting_sheet!$B$2),bulk_user_tonnages!J125))))))</f>
        <v>0</v>
      </c>
      <c r="J125" s="20">
        <f>IF($A125&gt;end_year_1,0,(IF(AND('DONNÉES '!$F$30=supporting_sheet!$D$23,'DONNÉES '!$F$33=supporting_sheet!$B$3),(bulk_tonnages!K125),(IF(AND('DONNÉES '!$F$30=supporting_sheet!$D$24),(Residential_tonnages!L125+ICI_tonnages!L125+'C&amp;D_tonnages'!L125),IF(AND('DONNÉES '!$F$30=supporting_sheet!$D$23,'DONNÉES '!$F$33=supporting_sheet!$B$2),bulk_user_tonnages!K125))))))</f>
        <v>0</v>
      </c>
      <c r="K125" s="20">
        <f>IF($A125&gt;end_year_1,0,(IF(AND('DONNÉES '!$F$30=supporting_sheet!$D$23,'DONNÉES '!$F$33=supporting_sheet!$B$3),(bulk_tonnages!L125),(IF(AND('DONNÉES '!$F$30=supporting_sheet!$D$24),(Residential_tonnages!M125+ICI_tonnages!M125+'C&amp;D_tonnages'!M125),IF(AND('DONNÉES '!$F$30=supporting_sheet!$D$23,'DONNÉES '!$F$33=supporting_sheet!$B$2),bulk_user_tonnages!L125))))))</f>
        <v>0</v>
      </c>
      <c r="L125" s="20">
        <f>IF($A125&gt;end_year_1,0,(IF(AND('DONNÉES '!$F$30=supporting_sheet!$D$23,'DONNÉES '!$F$33=supporting_sheet!$B$3),(bulk_tonnages!M125+'Soil and Dirt_tonnages'!E125),(IF(AND('DONNÉES '!$F$30=supporting_sheet!$D$24),(Residential_tonnages!N125+ICI_tonnages!N125+'C&amp;D_tonnages'!N125+'Soil and Dirt_tonnages'!E125),IF(AND('DONNÉES '!$F$30=supporting_sheet!$D$23,'DONNÉES '!$F$33=supporting_sheet!$B$2),'Soil and Dirt_tonnages'!E125))))))</f>
        <v>0</v>
      </c>
      <c r="M125" s="20">
        <f>IF($A125&gt;end_year_1,0,(IF(AND('DONNÉES '!$F$30=supporting_sheet!$D$23,'DONNÉES '!$F$33=supporting_sheet!$B$3),(bulk_tonnages!N125),(IF(AND('DONNÉES '!$F$30=supporting_sheet!$D$24),(Residential_tonnages!O125+ICI_tonnages!O125+'C&amp;D_tonnages'!O125),IF(AND('DONNÉES '!$F$30=supporting_sheet!$D$23,'DONNÉES '!$F$33=supporting_sheet!$B$2),bulk_user_tonnages!M125))))))</f>
        <v>0</v>
      </c>
      <c r="N125" s="20">
        <f>IF($A125&gt;end_year_1,0,(IF(AND('DONNÉES '!$F$30=supporting_sheet!$D$23,'DONNÉES '!$F$33=supporting_sheet!$B$3),(bulk_tonnages!O125),(IF(AND('DONNÉES '!$F$30=supporting_sheet!$D$24),(Residential_tonnages!P125+ICI_tonnages!P125+'C&amp;D_tonnages'!P125),IF(AND('DONNÉES '!$F$30=supporting_sheet!$D$23,'DONNÉES '!$F$33=supporting_sheet!$B$2),0))))))</f>
        <v>0</v>
      </c>
      <c r="O125" s="20">
        <f>IF($A125&gt;end_year_1,0,(IF(AND('DONNÉES '!$F$30=supporting_sheet!$D$23,'DONNÉES '!$F$33=supporting_sheet!$B$3),(bulk_tonnages!P125),(IF(AND('DONNÉES '!$F$30=supporting_sheet!$D$24),(Residential_tonnages!Q125+ICI_tonnages!Q125+'C&amp;D_tonnages'!Q125),IF(AND('DONNÉES '!$F$30=supporting_sheet!$D$23,'DONNÉES '!$F$33=supporting_sheet!$B$2),0))))))</f>
        <v>0</v>
      </c>
      <c r="P125" s="20">
        <f>IF($A125&gt;end_year_1,0,(IF(AND('DONNÉES '!$F$30=supporting_sheet!$D$23,'DONNÉES '!$F$33=supporting_sheet!$B$3),(bulk_tonnages!Q125),(IF(AND('DONNÉES '!$F$30=supporting_sheet!$D$24),(Residential_tonnages!R125+ICI_tonnages!R125+'C&amp;D_tonnages'!R125),IF(AND('DONNÉES '!$F$30=supporting_sheet!$D$23,'DONNÉES '!$F$33=supporting_sheet!$B$2),bulk_user_tonnages!N125))))))</f>
        <v>0</v>
      </c>
      <c r="Q125" s="20">
        <f>IF(A125&gt;end_year_1, 0, Sludge_tonnages!E125)</f>
        <v>0</v>
      </c>
      <c r="R125" s="37">
        <f t="shared" si="9"/>
        <v>0</v>
      </c>
    </row>
    <row r="126" spans="1:18" x14ac:dyDescent="0.25">
      <c r="A126" s="1">
        <f t="shared" si="6"/>
        <v>124</v>
      </c>
      <c r="B126" s="1" t="str">
        <f t="shared" si="5"/>
        <v>AB</v>
      </c>
      <c r="C126" s="20">
        <f>IF($A126&gt;end_year_1,0,(IF(AND('DONNÉES '!$F$30=supporting_sheet!$D$23,'DONNÉES '!$F$33=supporting_sheet!$B$3),(bulk_tonnages!D126),(IF(AND('DONNÉES '!$F$30=supporting_sheet!$D$24),(Residential_tonnages!E126+ICI_tonnages!E126+'C&amp;D_tonnages'!E126),IF(AND('DONNÉES '!$F$30=supporting_sheet!$D$23,'DONNÉES '!$F$33=supporting_sheet!$B$2),bulk_user_tonnages!D126))))))</f>
        <v>0</v>
      </c>
      <c r="D126" s="20">
        <f>IF($A126&gt;end_year_1,0,(IF(AND('DONNÉES '!$F$30=supporting_sheet!$D$23,'DONNÉES '!$F$33=supporting_sheet!$B$3),(bulk_tonnages!E126),(IF(AND('DONNÉES '!$F$30=supporting_sheet!$D$24),(Residential_tonnages!F126+ICI_tonnages!F126+'C&amp;D_tonnages'!F126),IF(AND('DONNÉES '!$F$30=supporting_sheet!$D$23,'DONNÉES '!$F$33=supporting_sheet!$B$2),bulk_user_tonnages!E126))))))</f>
        <v>0</v>
      </c>
      <c r="E126" s="20">
        <f>IF($A126&gt;end_year_1,0,(IF(AND('DONNÉES '!$F$30=supporting_sheet!$D$23,'DONNÉES '!$F$33=supporting_sheet!$B$3),(bulk_tonnages!F126),(IF(AND('DONNÉES '!$F$30=supporting_sheet!$D$24),(Residential_tonnages!G126+ICI_tonnages!G126+'C&amp;D_tonnages'!G126),IF(AND('DONNÉES '!$F$30=supporting_sheet!$D$23,'DONNÉES '!$F$33=supporting_sheet!$B$2),bulk_user_tonnages!F126))))))</f>
        <v>0</v>
      </c>
      <c r="F126" s="20">
        <f>IF($A126&gt;end_year_1,0,(IF(AND('DONNÉES '!$F$30=supporting_sheet!$D$23,'DONNÉES '!$F$33=supporting_sheet!$B$3),(bulk_tonnages!G126),(IF(AND('DONNÉES '!$F$30=supporting_sheet!$D$24),(Residential_tonnages!H126+ICI_tonnages!H126+'C&amp;D_tonnages'!H126),IF(AND('DONNÉES '!$F$30=supporting_sheet!$D$23,'DONNÉES '!$F$33=supporting_sheet!$B$2),bulk_user_tonnages!G126))))))</f>
        <v>0</v>
      </c>
      <c r="G126" s="20">
        <f>IF($A126&gt;end_year_1,0,(IF(AND('DONNÉES '!$F$30=supporting_sheet!$D$23,'DONNÉES '!$F$33=supporting_sheet!$B$3),(bulk_tonnages!H126),(IF(AND('DONNÉES '!$F$30=supporting_sheet!$D$24),(Residential_tonnages!I126+ICI_tonnages!I126+'C&amp;D_tonnages'!I126),IF(AND('DONNÉES '!$F$30=supporting_sheet!$D$23,'DONNÉES '!$F$33=supporting_sheet!$B$2),bulk_user_tonnages!H126))))))</f>
        <v>0</v>
      </c>
      <c r="H126" s="20">
        <f>IF($A126&gt;end_year_1,0,(IF(AND('DONNÉES '!$F$30=supporting_sheet!$D$23,'DONNÉES '!$F$33=supporting_sheet!$B$3),(bulk_tonnages!I126),(IF(AND('DONNÉES '!$F$30=supporting_sheet!$D$24),(Residential_tonnages!J126+ICI_tonnages!J126+'C&amp;D_tonnages'!J126),IF(AND('DONNÉES '!$F$30=supporting_sheet!$D$23,'DONNÉES '!$F$33=supporting_sheet!$B$2),bulk_user_tonnages!I126))))))</f>
        <v>0</v>
      </c>
      <c r="I126" s="20">
        <f>IF($A126&gt;end_year_1,0,(IF(AND('DONNÉES '!$F$30=supporting_sheet!$D$23,'DONNÉES '!$F$33=supporting_sheet!$B$3),(bulk_tonnages!J126),(IF(AND('DONNÉES '!$F$30=supporting_sheet!$D$24),(Residential_tonnages!K126+ICI_tonnages!K126+'C&amp;D_tonnages'!K126),IF(AND('DONNÉES '!$F$30=supporting_sheet!$D$23,'DONNÉES '!$F$33=supporting_sheet!$B$2),bulk_user_tonnages!J126))))))</f>
        <v>0</v>
      </c>
      <c r="J126" s="20">
        <f>IF($A126&gt;end_year_1,0,(IF(AND('DONNÉES '!$F$30=supporting_sheet!$D$23,'DONNÉES '!$F$33=supporting_sheet!$B$3),(bulk_tonnages!K126),(IF(AND('DONNÉES '!$F$30=supporting_sheet!$D$24),(Residential_tonnages!L126+ICI_tonnages!L126+'C&amp;D_tonnages'!L126),IF(AND('DONNÉES '!$F$30=supporting_sheet!$D$23,'DONNÉES '!$F$33=supporting_sheet!$B$2),bulk_user_tonnages!K126))))))</f>
        <v>0</v>
      </c>
      <c r="K126" s="20">
        <f>IF($A126&gt;end_year_1,0,(IF(AND('DONNÉES '!$F$30=supporting_sheet!$D$23,'DONNÉES '!$F$33=supporting_sheet!$B$3),(bulk_tonnages!L126),(IF(AND('DONNÉES '!$F$30=supporting_sheet!$D$24),(Residential_tonnages!M126+ICI_tonnages!M126+'C&amp;D_tonnages'!M126),IF(AND('DONNÉES '!$F$30=supporting_sheet!$D$23,'DONNÉES '!$F$33=supporting_sheet!$B$2),bulk_user_tonnages!L126))))))</f>
        <v>0</v>
      </c>
      <c r="L126" s="20">
        <f>IF($A126&gt;end_year_1,0,(IF(AND('DONNÉES '!$F$30=supporting_sheet!$D$23,'DONNÉES '!$F$33=supporting_sheet!$B$3),(bulk_tonnages!M126+'Soil and Dirt_tonnages'!E126),(IF(AND('DONNÉES '!$F$30=supporting_sheet!$D$24),(Residential_tonnages!N126+ICI_tonnages!N126+'C&amp;D_tonnages'!N126+'Soil and Dirt_tonnages'!E126),IF(AND('DONNÉES '!$F$30=supporting_sheet!$D$23,'DONNÉES '!$F$33=supporting_sheet!$B$2),'Soil and Dirt_tonnages'!E126))))))</f>
        <v>0</v>
      </c>
      <c r="M126" s="20">
        <f>IF($A126&gt;end_year_1,0,(IF(AND('DONNÉES '!$F$30=supporting_sheet!$D$23,'DONNÉES '!$F$33=supporting_sheet!$B$3),(bulk_tonnages!N126),(IF(AND('DONNÉES '!$F$30=supporting_sheet!$D$24),(Residential_tonnages!O126+ICI_tonnages!O126+'C&amp;D_tonnages'!O126),IF(AND('DONNÉES '!$F$30=supporting_sheet!$D$23,'DONNÉES '!$F$33=supporting_sheet!$B$2),bulk_user_tonnages!M126))))))</f>
        <v>0</v>
      </c>
      <c r="N126" s="20">
        <f>IF($A126&gt;end_year_1,0,(IF(AND('DONNÉES '!$F$30=supporting_sheet!$D$23,'DONNÉES '!$F$33=supporting_sheet!$B$3),(bulk_tonnages!O126),(IF(AND('DONNÉES '!$F$30=supporting_sheet!$D$24),(Residential_tonnages!P126+ICI_tonnages!P126+'C&amp;D_tonnages'!P126),IF(AND('DONNÉES '!$F$30=supporting_sheet!$D$23,'DONNÉES '!$F$33=supporting_sheet!$B$2),0))))))</f>
        <v>0</v>
      </c>
      <c r="O126" s="20">
        <f>IF($A126&gt;end_year_1,0,(IF(AND('DONNÉES '!$F$30=supporting_sheet!$D$23,'DONNÉES '!$F$33=supporting_sheet!$B$3),(bulk_tonnages!P126),(IF(AND('DONNÉES '!$F$30=supporting_sheet!$D$24),(Residential_tonnages!Q126+ICI_tonnages!Q126+'C&amp;D_tonnages'!Q126),IF(AND('DONNÉES '!$F$30=supporting_sheet!$D$23,'DONNÉES '!$F$33=supporting_sheet!$B$2),0))))))</f>
        <v>0</v>
      </c>
      <c r="P126" s="20">
        <f>IF($A126&gt;end_year_1,0,(IF(AND('DONNÉES '!$F$30=supporting_sheet!$D$23,'DONNÉES '!$F$33=supporting_sheet!$B$3),(bulk_tonnages!Q126),(IF(AND('DONNÉES '!$F$30=supporting_sheet!$D$24),(Residential_tonnages!R126+ICI_tonnages!R126+'C&amp;D_tonnages'!R126),IF(AND('DONNÉES '!$F$30=supporting_sheet!$D$23,'DONNÉES '!$F$33=supporting_sheet!$B$2),bulk_user_tonnages!N126))))))</f>
        <v>0</v>
      </c>
      <c r="Q126" s="20">
        <f>IF(A126&gt;end_year_1, 0, Sludge_tonnages!E126)</f>
        <v>0</v>
      </c>
      <c r="R126" s="37">
        <f t="shared" si="9"/>
        <v>0</v>
      </c>
    </row>
    <row r="127" spans="1:18" x14ac:dyDescent="0.25">
      <c r="A127" s="1">
        <f t="shared" si="6"/>
        <v>125</v>
      </c>
      <c r="B127" s="1" t="str">
        <f t="shared" si="5"/>
        <v>AB</v>
      </c>
      <c r="C127" s="20">
        <f>IF($A127&gt;end_year_1,0,(IF(AND('DONNÉES '!$F$30=supporting_sheet!$D$23,'DONNÉES '!$F$33=supporting_sheet!$B$3),(bulk_tonnages!D127),(IF(AND('DONNÉES '!$F$30=supporting_sheet!$D$24),(Residential_tonnages!E127+ICI_tonnages!E127+'C&amp;D_tonnages'!E127),IF(AND('DONNÉES '!$F$30=supporting_sheet!$D$23,'DONNÉES '!$F$33=supporting_sheet!$B$2),bulk_user_tonnages!D127))))))</f>
        <v>0</v>
      </c>
      <c r="D127" s="20">
        <f>IF($A127&gt;end_year_1,0,(IF(AND('DONNÉES '!$F$30=supporting_sheet!$D$23,'DONNÉES '!$F$33=supporting_sheet!$B$3),(bulk_tonnages!E127),(IF(AND('DONNÉES '!$F$30=supporting_sheet!$D$24),(Residential_tonnages!F127+ICI_tonnages!F127+'C&amp;D_tonnages'!F127),IF(AND('DONNÉES '!$F$30=supporting_sheet!$D$23,'DONNÉES '!$F$33=supporting_sheet!$B$2),bulk_user_tonnages!E127))))))</f>
        <v>0</v>
      </c>
      <c r="E127" s="20">
        <f>IF($A127&gt;end_year_1,0,(IF(AND('DONNÉES '!$F$30=supporting_sheet!$D$23,'DONNÉES '!$F$33=supporting_sheet!$B$3),(bulk_tonnages!F127),(IF(AND('DONNÉES '!$F$30=supporting_sheet!$D$24),(Residential_tonnages!G127+ICI_tonnages!G127+'C&amp;D_tonnages'!G127),IF(AND('DONNÉES '!$F$30=supporting_sheet!$D$23,'DONNÉES '!$F$33=supporting_sheet!$B$2),bulk_user_tonnages!F127))))))</f>
        <v>0</v>
      </c>
      <c r="F127" s="20">
        <f>IF($A127&gt;end_year_1,0,(IF(AND('DONNÉES '!$F$30=supporting_sheet!$D$23,'DONNÉES '!$F$33=supporting_sheet!$B$3),(bulk_tonnages!G127),(IF(AND('DONNÉES '!$F$30=supporting_sheet!$D$24),(Residential_tonnages!H127+ICI_tonnages!H127+'C&amp;D_tonnages'!H127),IF(AND('DONNÉES '!$F$30=supporting_sheet!$D$23,'DONNÉES '!$F$33=supporting_sheet!$B$2),bulk_user_tonnages!G127))))))</f>
        <v>0</v>
      </c>
      <c r="G127" s="20">
        <f>IF($A127&gt;end_year_1,0,(IF(AND('DONNÉES '!$F$30=supporting_sheet!$D$23,'DONNÉES '!$F$33=supporting_sheet!$B$3),(bulk_tonnages!H127),(IF(AND('DONNÉES '!$F$30=supporting_sheet!$D$24),(Residential_tonnages!I127+ICI_tonnages!I127+'C&amp;D_tonnages'!I127),IF(AND('DONNÉES '!$F$30=supporting_sheet!$D$23,'DONNÉES '!$F$33=supporting_sheet!$B$2),bulk_user_tonnages!H127))))))</f>
        <v>0</v>
      </c>
      <c r="H127" s="20">
        <f>IF($A127&gt;end_year_1,0,(IF(AND('DONNÉES '!$F$30=supporting_sheet!$D$23,'DONNÉES '!$F$33=supporting_sheet!$B$3),(bulk_tonnages!I127),(IF(AND('DONNÉES '!$F$30=supporting_sheet!$D$24),(Residential_tonnages!J127+ICI_tonnages!J127+'C&amp;D_tonnages'!J127),IF(AND('DONNÉES '!$F$30=supporting_sheet!$D$23,'DONNÉES '!$F$33=supporting_sheet!$B$2),bulk_user_tonnages!I127))))))</f>
        <v>0</v>
      </c>
      <c r="I127" s="20">
        <f>IF($A127&gt;end_year_1,0,(IF(AND('DONNÉES '!$F$30=supporting_sheet!$D$23,'DONNÉES '!$F$33=supporting_sheet!$B$3),(bulk_tonnages!J127),(IF(AND('DONNÉES '!$F$30=supporting_sheet!$D$24),(Residential_tonnages!K127+ICI_tonnages!K127+'C&amp;D_tonnages'!K127),IF(AND('DONNÉES '!$F$30=supporting_sheet!$D$23,'DONNÉES '!$F$33=supporting_sheet!$B$2),bulk_user_tonnages!J127))))))</f>
        <v>0</v>
      </c>
      <c r="J127" s="20">
        <f>IF($A127&gt;end_year_1,0,(IF(AND('DONNÉES '!$F$30=supporting_sheet!$D$23,'DONNÉES '!$F$33=supporting_sheet!$B$3),(bulk_tonnages!K127),(IF(AND('DONNÉES '!$F$30=supporting_sheet!$D$24),(Residential_tonnages!L127+ICI_tonnages!L127+'C&amp;D_tonnages'!L127),IF(AND('DONNÉES '!$F$30=supporting_sheet!$D$23,'DONNÉES '!$F$33=supporting_sheet!$B$2),bulk_user_tonnages!K127))))))</f>
        <v>0</v>
      </c>
      <c r="K127" s="20">
        <f>IF($A127&gt;end_year_1,0,(IF(AND('DONNÉES '!$F$30=supporting_sheet!$D$23,'DONNÉES '!$F$33=supporting_sheet!$B$3),(bulk_tonnages!L127),(IF(AND('DONNÉES '!$F$30=supporting_sheet!$D$24),(Residential_tonnages!M127+ICI_tonnages!M127+'C&amp;D_tonnages'!M127),IF(AND('DONNÉES '!$F$30=supporting_sheet!$D$23,'DONNÉES '!$F$33=supporting_sheet!$B$2),bulk_user_tonnages!L127))))))</f>
        <v>0</v>
      </c>
      <c r="L127" s="20">
        <f>IF($A127&gt;end_year_1,0,(IF(AND('DONNÉES '!$F$30=supporting_sheet!$D$23,'DONNÉES '!$F$33=supporting_sheet!$B$3),(bulk_tonnages!M127+'Soil and Dirt_tonnages'!E127),(IF(AND('DONNÉES '!$F$30=supporting_sheet!$D$24),(Residential_tonnages!N127+ICI_tonnages!N127+'C&amp;D_tonnages'!N127+'Soil and Dirt_tonnages'!E127),IF(AND('DONNÉES '!$F$30=supporting_sheet!$D$23,'DONNÉES '!$F$33=supporting_sheet!$B$2),'Soil and Dirt_tonnages'!E127))))))</f>
        <v>0</v>
      </c>
      <c r="M127" s="20">
        <f>IF($A127&gt;end_year_1,0,(IF(AND('DONNÉES '!$F$30=supporting_sheet!$D$23,'DONNÉES '!$F$33=supporting_sheet!$B$3),(bulk_tonnages!N127),(IF(AND('DONNÉES '!$F$30=supporting_sheet!$D$24),(Residential_tonnages!O127+ICI_tonnages!O127+'C&amp;D_tonnages'!O127),IF(AND('DONNÉES '!$F$30=supporting_sheet!$D$23,'DONNÉES '!$F$33=supporting_sheet!$B$2),bulk_user_tonnages!M127))))))</f>
        <v>0</v>
      </c>
      <c r="N127" s="20">
        <f>IF($A127&gt;end_year_1,0,(IF(AND('DONNÉES '!$F$30=supporting_sheet!$D$23,'DONNÉES '!$F$33=supporting_sheet!$B$3),(bulk_tonnages!O127),(IF(AND('DONNÉES '!$F$30=supporting_sheet!$D$24),(Residential_tonnages!P127+ICI_tonnages!P127+'C&amp;D_tonnages'!P127),IF(AND('DONNÉES '!$F$30=supporting_sheet!$D$23,'DONNÉES '!$F$33=supporting_sheet!$B$2),0))))))</f>
        <v>0</v>
      </c>
      <c r="O127" s="20">
        <f>IF($A127&gt;end_year_1,0,(IF(AND('DONNÉES '!$F$30=supporting_sheet!$D$23,'DONNÉES '!$F$33=supporting_sheet!$B$3),(bulk_tonnages!P127),(IF(AND('DONNÉES '!$F$30=supporting_sheet!$D$24),(Residential_tonnages!Q127+ICI_tonnages!Q127+'C&amp;D_tonnages'!Q127),IF(AND('DONNÉES '!$F$30=supporting_sheet!$D$23,'DONNÉES '!$F$33=supporting_sheet!$B$2),0))))))</f>
        <v>0</v>
      </c>
      <c r="P127" s="20">
        <f>IF($A127&gt;end_year_1,0,(IF(AND('DONNÉES '!$F$30=supporting_sheet!$D$23,'DONNÉES '!$F$33=supporting_sheet!$B$3),(bulk_tonnages!Q127),(IF(AND('DONNÉES '!$F$30=supporting_sheet!$D$24),(Residential_tonnages!R127+ICI_tonnages!R127+'C&amp;D_tonnages'!R127),IF(AND('DONNÉES '!$F$30=supporting_sheet!$D$23,'DONNÉES '!$F$33=supporting_sheet!$B$2),bulk_user_tonnages!N127))))))</f>
        <v>0</v>
      </c>
      <c r="Q127" s="20">
        <f>IF(A127&gt;end_year_1, 0, Sludge_tonnages!E127)</f>
        <v>0</v>
      </c>
      <c r="R127" s="37">
        <f t="shared" si="9"/>
        <v>0</v>
      </c>
    </row>
    <row r="128" spans="1:18" x14ac:dyDescent="0.25">
      <c r="A128" s="1">
        <f t="shared" si="6"/>
        <v>126</v>
      </c>
      <c r="B128" s="1" t="str">
        <f t="shared" si="5"/>
        <v>AB</v>
      </c>
      <c r="C128" s="20">
        <f>IF($A128&gt;end_year_1,0,(IF(AND('DONNÉES '!$F$30=supporting_sheet!$D$23,'DONNÉES '!$F$33=supporting_sheet!$B$3),(bulk_tonnages!D128),(IF(AND('DONNÉES '!$F$30=supporting_sheet!$D$24),(Residential_tonnages!E128+ICI_tonnages!E128+'C&amp;D_tonnages'!E128),IF(AND('DONNÉES '!$F$30=supporting_sheet!$D$23,'DONNÉES '!$F$33=supporting_sheet!$B$2),bulk_user_tonnages!D128))))))</f>
        <v>0</v>
      </c>
      <c r="D128" s="20">
        <f>IF($A128&gt;end_year_1,0,(IF(AND('DONNÉES '!$F$30=supporting_sheet!$D$23,'DONNÉES '!$F$33=supporting_sheet!$B$3),(bulk_tonnages!E128),(IF(AND('DONNÉES '!$F$30=supporting_sheet!$D$24),(Residential_tonnages!F128+ICI_tonnages!F128+'C&amp;D_tonnages'!F128),IF(AND('DONNÉES '!$F$30=supporting_sheet!$D$23,'DONNÉES '!$F$33=supporting_sheet!$B$2),bulk_user_tonnages!E128))))))</f>
        <v>0</v>
      </c>
      <c r="E128" s="20">
        <f>IF($A128&gt;end_year_1,0,(IF(AND('DONNÉES '!$F$30=supporting_sheet!$D$23,'DONNÉES '!$F$33=supporting_sheet!$B$3),(bulk_tonnages!F128),(IF(AND('DONNÉES '!$F$30=supporting_sheet!$D$24),(Residential_tonnages!G128+ICI_tonnages!G128+'C&amp;D_tonnages'!G128),IF(AND('DONNÉES '!$F$30=supporting_sheet!$D$23,'DONNÉES '!$F$33=supporting_sheet!$B$2),bulk_user_tonnages!F128))))))</f>
        <v>0</v>
      </c>
      <c r="F128" s="20">
        <f>IF($A128&gt;end_year_1,0,(IF(AND('DONNÉES '!$F$30=supporting_sheet!$D$23,'DONNÉES '!$F$33=supporting_sheet!$B$3),(bulk_tonnages!G128),(IF(AND('DONNÉES '!$F$30=supporting_sheet!$D$24),(Residential_tonnages!H128+ICI_tonnages!H128+'C&amp;D_tonnages'!H128),IF(AND('DONNÉES '!$F$30=supporting_sheet!$D$23,'DONNÉES '!$F$33=supporting_sheet!$B$2),bulk_user_tonnages!G128))))))</f>
        <v>0</v>
      </c>
      <c r="G128" s="20">
        <f>IF($A128&gt;end_year_1,0,(IF(AND('DONNÉES '!$F$30=supporting_sheet!$D$23,'DONNÉES '!$F$33=supporting_sheet!$B$3),(bulk_tonnages!H128),(IF(AND('DONNÉES '!$F$30=supporting_sheet!$D$24),(Residential_tonnages!I128+ICI_tonnages!I128+'C&amp;D_tonnages'!I128),IF(AND('DONNÉES '!$F$30=supporting_sheet!$D$23,'DONNÉES '!$F$33=supporting_sheet!$B$2),bulk_user_tonnages!H128))))))</f>
        <v>0</v>
      </c>
      <c r="H128" s="20">
        <f>IF($A128&gt;end_year_1,0,(IF(AND('DONNÉES '!$F$30=supporting_sheet!$D$23,'DONNÉES '!$F$33=supporting_sheet!$B$3),(bulk_tonnages!I128),(IF(AND('DONNÉES '!$F$30=supporting_sheet!$D$24),(Residential_tonnages!J128+ICI_tonnages!J128+'C&amp;D_tonnages'!J128),IF(AND('DONNÉES '!$F$30=supporting_sheet!$D$23,'DONNÉES '!$F$33=supporting_sheet!$B$2),bulk_user_tonnages!I128))))))</f>
        <v>0</v>
      </c>
      <c r="I128" s="20">
        <f>IF($A128&gt;end_year_1,0,(IF(AND('DONNÉES '!$F$30=supporting_sheet!$D$23,'DONNÉES '!$F$33=supporting_sheet!$B$3),(bulk_tonnages!J128),(IF(AND('DONNÉES '!$F$30=supporting_sheet!$D$24),(Residential_tonnages!K128+ICI_tonnages!K128+'C&amp;D_tonnages'!K128),IF(AND('DONNÉES '!$F$30=supporting_sheet!$D$23,'DONNÉES '!$F$33=supporting_sheet!$B$2),bulk_user_tonnages!J128))))))</f>
        <v>0</v>
      </c>
      <c r="J128" s="20">
        <f>IF($A128&gt;end_year_1,0,(IF(AND('DONNÉES '!$F$30=supporting_sheet!$D$23,'DONNÉES '!$F$33=supporting_sheet!$B$3),(bulk_tonnages!K128),(IF(AND('DONNÉES '!$F$30=supporting_sheet!$D$24),(Residential_tonnages!L128+ICI_tonnages!L128+'C&amp;D_tonnages'!L128),IF(AND('DONNÉES '!$F$30=supporting_sheet!$D$23,'DONNÉES '!$F$33=supporting_sheet!$B$2),bulk_user_tonnages!K128))))))</f>
        <v>0</v>
      </c>
      <c r="K128" s="20">
        <f>IF($A128&gt;end_year_1,0,(IF(AND('DONNÉES '!$F$30=supporting_sheet!$D$23,'DONNÉES '!$F$33=supporting_sheet!$B$3),(bulk_tonnages!L128),(IF(AND('DONNÉES '!$F$30=supporting_sheet!$D$24),(Residential_tonnages!M128+ICI_tonnages!M128+'C&amp;D_tonnages'!M128),IF(AND('DONNÉES '!$F$30=supporting_sheet!$D$23,'DONNÉES '!$F$33=supporting_sheet!$B$2),bulk_user_tonnages!L128))))))</f>
        <v>0</v>
      </c>
      <c r="L128" s="20">
        <f>IF($A128&gt;end_year_1,0,(IF(AND('DONNÉES '!$F$30=supporting_sheet!$D$23,'DONNÉES '!$F$33=supporting_sheet!$B$3),(bulk_tonnages!M128+'Soil and Dirt_tonnages'!E128),(IF(AND('DONNÉES '!$F$30=supporting_sheet!$D$24),(Residential_tonnages!N128+ICI_tonnages!N128+'C&amp;D_tonnages'!N128+'Soil and Dirt_tonnages'!E128),IF(AND('DONNÉES '!$F$30=supporting_sheet!$D$23,'DONNÉES '!$F$33=supporting_sheet!$B$2),'Soil and Dirt_tonnages'!E128))))))</f>
        <v>0</v>
      </c>
      <c r="M128" s="20">
        <f>IF($A128&gt;end_year_1,0,(IF(AND('DONNÉES '!$F$30=supporting_sheet!$D$23,'DONNÉES '!$F$33=supporting_sheet!$B$3),(bulk_tonnages!N128),(IF(AND('DONNÉES '!$F$30=supporting_sheet!$D$24),(Residential_tonnages!O128+ICI_tonnages!O128+'C&amp;D_tonnages'!O128),IF(AND('DONNÉES '!$F$30=supporting_sheet!$D$23,'DONNÉES '!$F$33=supporting_sheet!$B$2),bulk_user_tonnages!M128))))))</f>
        <v>0</v>
      </c>
      <c r="N128" s="20">
        <f>IF($A128&gt;end_year_1,0,(IF(AND('DONNÉES '!$F$30=supporting_sheet!$D$23,'DONNÉES '!$F$33=supporting_sheet!$B$3),(bulk_tonnages!O128),(IF(AND('DONNÉES '!$F$30=supporting_sheet!$D$24),(Residential_tonnages!P128+ICI_tonnages!P128+'C&amp;D_tonnages'!P128),IF(AND('DONNÉES '!$F$30=supporting_sheet!$D$23,'DONNÉES '!$F$33=supporting_sheet!$B$2),0))))))</f>
        <v>0</v>
      </c>
      <c r="O128" s="20">
        <f>IF($A128&gt;end_year_1,0,(IF(AND('DONNÉES '!$F$30=supporting_sheet!$D$23,'DONNÉES '!$F$33=supporting_sheet!$B$3),(bulk_tonnages!P128),(IF(AND('DONNÉES '!$F$30=supporting_sheet!$D$24),(Residential_tonnages!Q128+ICI_tonnages!Q128+'C&amp;D_tonnages'!Q128),IF(AND('DONNÉES '!$F$30=supporting_sheet!$D$23,'DONNÉES '!$F$33=supporting_sheet!$B$2),0))))))</f>
        <v>0</v>
      </c>
      <c r="P128" s="20">
        <f>IF($A128&gt;end_year_1,0,(IF(AND('DONNÉES '!$F$30=supporting_sheet!$D$23,'DONNÉES '!$F$33=supporting_sheet!$B$3),(bulk_tonnages!Q128),(IF(AND('DONNÉES '!$F$30=supporting_sheet!$D$24),(Residential_tonnages!R128+ICI_tonnages!R128+'C&amp;D_tonnages'!R128),IF(AND('DONNÉES '!$F$30=supporting_sheet!$D$23,'DONNÉES '!$F$33=supporting_sheet!$B$2),bulk_user_tonnages!N128))))))</f>
        <v>0</v>
      </c>
      <c r="Q128" s="20">
        <f>IF(A128&gt;end_year_1, 0, Sludge_tonnages!E128)</f>
        <v>0</v>
      </c>
      <c r="R128" s="37">
        <f t="shared" si="9"/>
        <v>0</v>
      </c>
    </row>
    <row r="129" spans="1:18" x14ac:dyDescent="0.25">
      <c r="A129" s="1">
        <f t="shared" si="6"/>
        <v>127</v>
      </c>
      <c r="B129" s="1" t="str">
        <f t="shared" si="5"/>
        <v>AB</v>
      </c>
      <c r="C129" s="20">
        <f>IF($A129&gt;end_year_1,0,(IF(AND('DONNÉES '!$F$30=supporting_sheet!$D$23,'DONNÉES '!$F$33=supporting_sheet!$B$3),(bulk_tonnages!D129),(IF(AND('DONNÉES '!$F$30=supporting_sheet!$D$24),(Residential_tonnages!E129+ICI_tonnages!E129+'C&amp;D_tonnages'!E129),IF(AND('DONNÉES '!$F$30=supporting_sheet!$D$23,'DONNÉES '!$F$33=supporting_sheet!$B$2),bulk_user_tonnages!D129))))))</f>
        <v>0</v>
      </c>
      <c r="D129" s="20">
        <f>IF($A129&gt;end_year_1,0,(IF(AND('DONNÉES '!$F$30=supporting_sheet!$D$23,'DONNÉES '!$F$33=supporting_sheet!$B$3),(bulk_tonnages!E129),(IF(AND('DONNÉES '!$F$30=supporting_sheet!$D$24),(Residential_tonnages!F129+ICI_tonnages!F129+'C&amp;D_tonnages'!F129),IF(AND('DONNÉES '!$F$30=supporting_sheet!$D$23,'DONNÉES '!$F$33=supporting_sheet!$B$2),bulk_user_tonnages!E129))))))</f>
        <v>0</v>
      </c>
      <c r="E129" s="20">
        <f>IF($A129&gt;end_year_1,0,(IF(AND('DONNÉES '!$F$30=supporting_sheet!$D$23,'DONNÉES '!$F$33=supporting_sheet!$B$3),(bulk_tonnages!F129),(IF(AND('DONNÉES '!$F$30=supporting_sheet!$D$24),(Residential_tonnages!G129+ICI_tonnages!G129+'C&amp;D_tonnages'!G129),IF(AND('DONNÉES '!$F$30=supporting_sheet!$D$23,'DONNÉES '!$F$33=supporting_sheet!$B$2),bulk_user_tonnages!F129))))))</f>
        <v>0</v>
      </c>
      <c r="F129" s="20">
        <f>IF($A129&gt;end_year_1,0,(IF(AND('DONNÉES '!$F$30=supporting_sheet!$D$23,'DONNÉES '!$F$33=supporting_sheet!$B$3),(bulk_tonnages!G129),(IF(AND('DONNÉES '!$F$30=supporting_sheet!$D$24),(Residential_tonnages!H129+ICI_tonnages!H129+'C&amp;D_tonnages'!H129),IF(AND('DONNÉES '!$F$30=supporting_sheet!$D$23,'DONNÉES '!$F$33=supporting_sheet!$B$2),bulk_user_tonnages!G129))))))</f>
        <v>0</v>
      </c>
      <c r="G129" s="20">
        <f>IF($A129&gt;end_year_1,0,(IF(AND('DONNÉES '!$F$30=supporting_sheet!$D$23,'DONNÉES '!$F$33=supporting_sheet!$B$3),(bulk_tonnages!H129),(IF(AND('DONNÉES '!$F$30=supporting_sheet!$D$24),(Residential_tonnages!I129+ICI_tonnages!I129+'C&amp;D_tonnages'!I129),IF(AND('DONNÉES '!$F$30=supporting_sheet!$D$23,'DONNÉES '!$F$33=supporting_sheet!$B$2),bulk_user_tonnages!H129))))))</f>
        <v>0</v>
      </c>
      <c r="H129" s="20">
        <f>IF($A129&gt;end_year_1,0,(IF(AND('DONNÉES '!$F$30=supporting_sheet!$D$23,'DONNÉES '!$F$33=supporting_sheet!$B$3),(bulk_tonnages!I129),(IF(AND('DONNÉES '!$F$30=supporting_sheet!$D$24),(Residential_tonnages!J129+ICI_tonnages!J129+'C&amp;D_tonnages'!J129),IF(AND('DONNÉES '!$F$30=supporting_sheet!$D$23,'DONNÉES '!$F$33=supporting_sheet!$B$2),bulk_user_tonnages!I129))))))</f>
        <v>0</v>
      </c>
      <c r="I129" s="20">
        <f>IF($A129&gt;end_year_1,0,(IF(AND('DONNÉES '!$F$30=supporting_sheet!$D$23,'DONNÉES '!$F$33=supporting_sheet!$B$3),(bulk_tonnages!J129),(IF(AND('DONNÉES '!$F$30=supporting_sheet!$D$24),(Residential_tonnages!K129+ICI_tonnages!K129+'C&amp;D_tonnages'!K129),IF(AND('DONNÉES '!$F$30=supporting_sheet!$D$23,'DONNÉES '!$F$33=supporting_sheet!$B$2),bulk_user_tonnages!J129))))))</f>
        <v>0</v>
      </c>
      <c r="J129" s="20">
        <f>IF($A129&gt;end_year_1,0,(IF(AND('DONNÉES '!$F$30=supporting_sheet!$D$23,'DONNÉES '!$F$33=supporting_sheet!$B$3),(bulk_tonnages!K129),(IF(AND('DONNÉES '!$F$30=supporting_sheet!$D$24),(Residential_tonnages!L129+ICI_tonnages!L129+'C&amp;D_tonnages'!L129),IF(AND('DONNÉES '!$F$30=supporting_sheet!$D$23,'DONNÉES '!$F$33=supporting_sheet!$B$2),bulk_user_tonnages!K129))))))</f>
        <v>0</v>
      </c>
      <c r="K129" s="20">
        <f>IF($A129&gt;end_year_1,0,(IF(AND('DONNÉES '!$F$30=supporting_sheet!$D$23,'DONNÉES '!$F$33=supporting_sheet!$B$3),(bulk_tonnages!L129),(IF(AND('DONNÉES '!$F$30=supporting_sheet!$D$24),(Residential_tonnages!M129+ICI_tonnages!M129+'C&amp;D_tonnages'!M129),IF(AND('DONNÉES '!$F$30=supporting_sheet!$D$23,'DONNÉES '!$F$33=supporting_sheet!$B$2),bulk_user_tonnages!L129))))))</f>
        <v>0</v>
      </c>
      <c r="L129" s="20">
        <f>IF($A129&gt;end_year_1,0,(IF(AND('DONNÉES '!$F$30=supporting_sheet!$D$23,'DONNÉES '!$F$33=supporting_sheet!$B$3),(bulk_tonnages!M129+'Soil and Dirt_tonnages'!E129),(IF(AND('DONNÉES '!$F$30=supporting_sheet!$D$24),(Residential_tonnages!N129+ICI_tonnages!N129+'C&amp;D_tonnages'!N129+'Soil and Dirt_tonnages'!E129),IF(AND('DONNÉES '!$F$30=supporting_sheet!$D$23,'DONNÉES '!$F$33=supporting_sheet!$B$2),'Soil and Dirt_tonnages'!E129))))))</f>
        <v>0</v>
      </c>
      <c r="M129" s="20">
        <f>IF($A129&gt;end_year_1,0,(IF(AND('DONNÉES '!$F$30=supporting_sheet!$D$23,'DONNÉES '!$F$33=supporting_sheet!$B$3),(bulk_tonnages!N129),(IF(AND('DONNÉES '!$F$30=supporting_sheet!$D$24),(Residential_tonnages!O129+ICI_tonnages!O129+'C&amp;D_tonnages'!O129),IF(AND('DONNÉES '!$F$30=supporting_sheet!$D$23,'DONNÉES '!$F$33=supporting_sheet!$B$2),bulk_user_tonnages!M129))))))</f>
        <v>0</v>
      </c>
      <c r="N129" s="20">
        <f>IF($A129&gt;end_year_1,0,(IF(AND('DONNÉES '!$F$30=supporting_sheet!$D$23,'DONNÉES '!$F$33=supporting_sheet!$B$3),(bulk_tonnages!O129),(IF(AND('DONNÉES '!$F$30=supporting_sheet!$D$24),(Residential_tonnages!P129+ICI_tonnages!P129+'C&amp;D_tonnages'!P129),IF(AND('DONNÉES '!$F$30=supporting_sheet!$D$23,'DONNÉES '!$F$33=supporting_sheet!$B$2),0))))))</f>
        <v>0</v>
      </c>
      <c r="O129" s="20">
        <f>IF($A129&gt;end_year_1,0,(IF(AND('DONNÉES '!$F$30=supporting_sheet!$D$23,'DONNÉES '!$F$33=supporting_sheet!$B$3),(bulk_tonnages!P129),(IF(AND('DONNÉES '!$F$30=supporting_sheet!$D$24),(Residential_tonnages!Q129+ICI_tonnages!Q129+'C&amp;D_tonnages'!Q129),IF(AND('DONNÉES '!$F$30=supporting_sheet!$D$23,'DONNÉES '!$F$33=supporting_sheet!$B$2),0))))))</f>
        <v>0</v>
      </c>
      <c r="P129" s="20">
        <f>IF($A129&gt;end_year_1,0,(IF(AND('DONNÉES '!$F$30=supporting_sheet!$D$23,'DONNÉES '!$F$33=supporting_sheet!$B$3),(bulk_tonnages!Q129),(IF(AND('DONNÉES '!$F$30=supporting_sheet!$D$24),(Residential_tonnages!R129+ICI_tonnages!R129+'C&amp;D_tonnages'!R129),IF(AND('DONNÉES '!$F$30=supporting_sheet!$D$23,'DONNÉES '!$F$33=supporting_sheet!$B$2),bulk_user_tonnages!N129))))))</f>
        <v>0</v>
      </c>
      <c r="Q129" s="20">
        <f>IF(A129&gt;end_year_1, 0, Sludge_tonnages!E129)</f>
        <v>0</v>
      </c>
      <c r="R129" s="37">
        <f t="shared" si="9"/>
        <v>0</v>
      </c>
    </row>
    <row r="130" spans="1:18" x14ac:dyDescent="0.25">
      <c r="A130" s="1">
        <f t="shared" si="6"/>
        <v>128</v>
      </c>
      <c r="B130" s="1" t="str">
        <f t="shared" si="5"/>
        <v>AB</v>
      </c>
      <c r="C130" s="20">
        <f>IF($A130&gt;end_year_1,0,(IF(AND('DONNÉES '!$F$30=supporting_sheet!$D$23,'DONNÉES '!$F$33=supporting_sheet!$B$3),(bulk_tonnages!D130),(IF(AND('DONNÉES '!$F$30=supporting_sheet!$D$24),(Residential_tonnages!E130+ICI_tonnages!E130+'C&amp;D_tonnages'!E130),IF(AND('DONNÉES '!$F$30=supporting_sheet!$D$23,'DONNÉES '!$F$33=supporting_sheet!$B$2),bulk_user_tonnages!D130))))))</f>
        <v>0</v>
      </c>
      <c r="D130" s="20">
        <f>IF($A130&gt;end_year_1,0,(IF(AND('DONNÉES '!$F$30=supporting_sheet!$D$23,'DONNÉES '!$F$33=supporting_sheet!$B$3),(bulk_tonnages!E130),(IF(AND('DONNÉES '!$F$30=supporting_sheet!$D$24),(Residential_tonnages!F130+ICI_tonnages!F130+'C&amp;D_tonnages'!F130),IF(AND('DONNÉES '!$F$30=supporting_sheet!$D$23,'DONNÉES '!$F$33=supporting_sheet!$B$2),bulk_user_tonnages!E130))))))</f>
        <v>0</v>
      </c>
      <c r="E130" s="20">
        <f>IF($A130&gt;end_year_1,0,(IF(AND('DONNÉES '!$F$30=supporting_sheet!$D$23,'DONNÉES '!$F$33=supporting_sheet!$B$3),(bulk_tonnages!F130),(IF(AND('DONNÉES '!$F$30=supporting_sheet!$D$24),(Residential_tonnages!G130+ICI_tonnages!G130+'C&amp;D_tonnages'!G130),IF(AND('DONNÉES '!$F$30=supporting_sheet!$D$23,'DONNÉES '!$F$33=supporting_sheet!$B$2),bulk_user_tonnages!F130))))))</f>
        <v>0</v>
      </c>
      <c r="F130" s="20">
        <f>IF($A130&gt;end_year_1,0,(IF(AND('DONNÉES '!$F$30=supporting_sheet!$D$23,'DONNÉES '!$F$33=supporting_sheet!$B$3),(bulk_tonnages!G130),(IF(AND('DONNÉES '!$F$30=supporting_sheet!$D$24),(Residential_tonnages!H130+ICI_tonnages!H130+'C&amp;D_tonnages'!H130),IF(AND('DONNÉES '!$F$30=supporting_sheet!$D$23,'DONNÉES '!$F$33=supporting_sheet!$B$2),bulk_user_tonnages!G130))))))</f>
        <v>0</v>
      </c>
      <c r="G130" s="20">
        <f>IF($A130&gt;end_year_1,0,(IF(AND('DONNÉES '!$F$30=supporting_sheet!$D$23,'DONNÉES '!$F$33=supporting_sheet!$B$3),(bulk_tonnages!H130),(IF(AND('DONNÉES '!$F$30=supporting_sheet!$D$24),(Residential_tonnages!I130+ICI_tonnages!I130+'C&amp;D_tonnages'!I130),IF(AND('DONNÉES '!$F$30=supporting_sheet!$D$23,'DONNÉES '!$F$33=supporting_sheet!$B$2),bulk_user_tonnages!H130))))))</f>
        <v>0</v>
      </c>
      <c r="H130" s="20">
        <f>IF($A130&gt;end_year_1,0,(IF(AND('DONNÉES '!$F$30=supporting_sheet!$D$23,'DONNÉES '!$F$33=supporting_sheet!$B$3),(bulk_tonnages!I130),(IF(AND('DONNÉES '!$F$30=supporting_sheet!$D$24),(Residential_tonnages!J130+ICI_tonnages!J130+'C&amp;D_tonnages'!J130),IF(AND('DONNÉES '!$F$30=supporting_sheet!$D$23,'DONNÉES '!$F$33=supporting_sheet!$B$2),bulk_user_tonnages!I130))))))</f>
        <v>0</v>
      </c>
      <c r="I130" s="20">
        <f>IF($A130&gt;end_year_1,0,(IF(AND('DONNÉES '!$F$30=supporting_sheet!$D$23,'DONNÉES '!$F$33=supporting_sheet!$B$3),(bulk_tonnages!J130),(IF(AND('DONNÉES '!$F$30=supporting_sheet!$D$24),(Residential_tonnages!K130+ICI_tonnages!K130+'C&amp;D_tonnages'!K130),IF(AND('DONNÉES '!$F$30=supporting_sheet!$D$23,'DONNÉES '!$F$33=supporting_sheet!$B$2),bulk_user_tonnages!J130))))))</f>
        <v>0</v>
      </c>
      <c r="J130" s="20">
        <f>IF($A130&gt;end_year_1,0,(IF(AND('DONNÉES '!$F$30=supporting_sheet!$D$23,'DONNÉES '!$F$33=supporting_sheet!$B$3),(bulk_tonnages!K130),(IF(AND('DONNÉES '!$F$30=supporting_sheet!$D$24),(Residential_tonnages!L130+ICI_tonnages!L130+'C&amp;D_tonnages'!L130),IF(AND('DONNÉES '!$F$30=supporting_sheet!$D$23,'DONNÉES '!$F$33=supporting_sheet!$B$2),bulk_user_tonnages!K130))))))</f>
        <v>0</v>
      </c>
      <c r="K130" s="20">
        <f>IF($A130&gt;end_year_1,0,(IF(AND('DONNÉES '!$F$30=supporting_sheet!$D$23,'DONNÉES '!$F$33=supporting_sheet!$B$3),(bulk_tonnages!L130),(IF(AND('DONNÉES '!$F$30=supporting_sheet!$D$24),(Residential_tonnages!M130+ICI_tonnages!M130+'C&amp;D_tonnages'!M130),IF(AND('DONNÉES '!$F$30=supporting_sheet!$D$23,'DONNÉES '!$F$33=supporting_sheet!$B$2),bulk_user_tonnages!L130))))))</f>
        <v>0</v>
      </c>
      <c r="L130" s="20">
        <f>IF($A130&gt;end_year_1,0,(IF(AND('DONNÉES '!$F$30=supporting_sheet!$D$23,'DONNÉES '!$F$33=supporting_sheet!$B$3),(bulk_tonnages!M130+'Soil and Dirt_tonnages'!E130),(IF(AND('DONNÉES '!$F$30=supporting_sheet!$D$24),(Residential_tonnages!N130+ICI_tonnages!N130+'C&amp;D_tonnages'!N130+'Soil and Dirt_tonnages'!E130),IF(AND('DONNÉES '!$F$30=supporting_sheet!$D$23,'DONNÉES '!$F$33=supporting_sheet!$B$2),'Soil and Dirt_tonnages'!E130))))))</f>
        <v>0</v>
      </c>
      <c r="M130" s="20">
        <f>IF($A130&gt;end_year_1,0,(IF(AND('DONNÉES '!$F$30=supporting_sheet!$D$23,'DONNÉES '!$F$33=supporting_sheet!$B$3),(bulk_tonnages!N130),(IF(AND('DONNÉES '!$F$30=supporting_sheet!$D$24),(Residential_tonnages!O130+ICI_tonnages!O130+'C&amp;D_tonnages'!O130),IF(AND('DONNÉES '!$F$30=supporting_sheet!$D$23,'DONNÉES '!$F$33=supporting_sheet!$B$2),bulk_user_tonnages!M130))))))</f>
        <v>0</v>
      </c>
      <c r="N130" s="20">
        <f>IF($A130&gt;end_year_1,0,(IF(AND('DONNÉES '!$F$30=supporting_sheet!$D$23,'DONNÉES '!$F$33=supporting_sheet!$B$3),(bulk_tonnages!O130),(IF(AND('DONNÉES '!$F$30=supporting_sheet!$D$24),(Residential_tonnages!P130+ICI_tonnages!P130+'C&amp;D_tonnages'!P130),IF(AND('DONNÉES '!$F$30=supporting_sheet!$D$23,'DONNÉES '!$F$33=supporting_sheet!$B$2),0))))))</f>
        <v>0</v>
      </c>
      <c r="O130" s="20">
        <f>IF($A130&gt;end_year_1,0,(IF(AND('DONNÉES '!$F$30=supporting_sheet!$D$23,'DONNÉES '!$F$33=supporting_sheet!$B$3),(bulk_tonnages!P130),(IF(AND('DONNÉES '!$F$30=supporting_sheet!$D$24),(Residential_tonnages!Q130+ICI_tonnages!Q130+'C&amp;D_tonnages'!Q130),IF(AND('DONNÉES '!$F$30=supporting_sheet!$D$23,'DONNÉES '!$F$33=supporting_sheet!$B$2),0))))))</f>
        <v>0</v>
      </c>
      <c r="P130" s="20">
        <f>IF($A130&gt;end_year_1,0,(IF(AND('DONNÉES '!$F$30=supporting_sheet!$D$23,'DONNÉES '!$F$33=supporting_sheet!$B$3),(bulk_tonnages!Q130),(IF(AND('DONNÉES '!$F$30=supporting_sheet!$D$24),(Residential_tonnages!R130+ICI_tonnages!R130+'C&amp;D_tonnages'!R130),IF(AND('DONNÉES '!$F$30=supporting_sheet!$D$23,'DONNÉES '!$F$33=supporting_sheet!$B$2),bulk_user_tonnages!N130))))))</f>
        <v>0</v>
      </c>
      <c r="Q130" s="20">
        <f>IF(A130&gt;end_year_1, 0, Sludge_tonnages!E130)</f>
        <v>0</v>
      </c>
      <c r="R130" s="37">
        <f t="shared" si="9"/>
        <v>0</v>
      </c>
    </row>
    <row r="131" spans="1:18" x14ac:dyDescent="0.25">
      <c r="A131" s="1">
        <f t="shared" si="6"/>
        <v>129</v>
      </c>
      <c r="B131" s="1" t="str">
        <f t="shared" ref="B131:B136" si="10">province_1</f>
        <v>AB</v>
      </c>
      <c r="C131" s="20">
        <f>IF($A131&gt;end_year_1,0,(IF(AND('DONNÉES '!$F$30=supporting_sheet!$D$23,'DONNÉES '!$F$33=supporting_sheet!$B$3),(bulk_tonnages!D131),(IF(AND('DONNÉES '!$F$30=supporting_sheet!$D$24),(Residential_tonnages!E131+ICI_tonnages!E131+'C&amp;D_tonnages'!E131),IF(AND('DONNÉES '!$F$30=supporting_sheet!$D$23,'DONNÉES '!$F$33=supporting_sheet!$B$2),bulk_user_tonnages!D131))))))</f>
        <v>0</v>
      </c>
      <c r="D131" s="20">
        <f>IF($A131&gt;end_year_1,0,(IF(AND('DONNÉES '!$F$30=supporting_sheet!$D$23,'DONNÉES '!$F$33=supporting_sheet!$B$3),(bulk_tonnages!E131),(IF(AND('DONNÉES '!$F$30=supporting_sheet!$D$24),(Residential_tonnages!F131+ICI_tonnages!F131+'C&amp;D_tonnages'!F131),IF(AND('DONNÉES '!$F$30=supporting_sheet!$D$23,'DONNÉES '!$F$33=supporting_sheet!$B$2),bulk_user_tonnages!E131))))))</f>
        <v>0</v>
      </c>
      <c r="E131" s="20">
        <f>IF($A131&gt;end_year_1,0,(IF(AND('DONNÉES '!$F$30=supporting_sheet!$D$23,'DONNÉES '!$F$33=supporting_sheet!$B$3),(bulk_tonnages!F131),(IF(AND('DONNÉES '!$F$30=supporting_sheet!$D$24),(Residential_tonnages!G131+ICI_tonnages!G131+'C&amp;D_tonnages'!G131),IF(AND('DONNÉES '!$F$30=supporting_sheet!$D$23,'DONNÉES '!$F$33=supporting_sheet!$B$2),bulk_user_tonnages!F131))))))</f>
        <v>0</v>
      </c>
      <c r="F131" s="20">
        <f>IF($A131&gt;end_year_1,0,(IF(AND('DONNÉES '!$F$30=supporting_sheet!$D$23,'DONNÉES '!$F$33=supporting_sheet!$B$3),(bulk_tonnages!G131),(IF(AND('DONNÉES '!$F$30=supporting_sheet!$D$24),(Residential_tonnages!H131+ICI_tonnages!H131+'C&amp;D_tonnages'!H131),IF(AND('DONNÉES '!$F$30=supporting_sheet!$D$23,'DONNÉES '!$F$33=supporting_sheet!$B$2),bulk_user_tonnages!G131))))))</f>
        <v>0</v>
      </c>
      <c r="G131" s="20">
        <f>IF($A131&gt;end_year_1,0,(IF(AND('DONNÉES '!$F$30=supporting_sheet!$D$23,'DONNÉES '!$F$33=supporting_sheet!$B$3),(bulk_tonnages!H131),(IF(AND('DONNÉES '!$F$30=supporting_sheet!$D$24),(Residential_tonnages!I131+ICI_tonnages!I131+'C&amp;D_tonnages'!I131),IF(AND('DONNÉES '!$F$30=supporting_sheet!$D$23,'DONNÉES '!$F$33=supporting_sheet!$B$2),bulk_user_tonnages!H131))))))</f>
        <v>0</v>
      </c>
      <c r="H131" s="20">
        <f>IF($A131&gt;end_year_1,0,(IF(AND('DONNÉES '!$F$30=supporting_sheet!$D$23,'DONNÉES '!$F$33=supporting_sheet!$B$3),(bulk_tonnages!I131),(IF(AND('DONNÉES '!$F$30=supporting_sheet!$D$24),(Residential_tonnages!J131+ICI_tonnages!J131+'C&amp;D_tonnages'!J131),IF(AND('DONNÉES '!$F$30=supporting_sheet!$D$23,'DONNÉES '!$F$33=supporting_sheet!$B$2),bulk_user_tonnages!I131))))))</f>
        <v>0</v>
      </c>
      <c r="I131" s="20">
        <f>IF($A131&gt;end_year_1,0,(IF(AND('DONNÉES '!$F$30=supporting_sheet!$D$23,'DONNÉES '!$F$33=supporting_sheet!$B$3),(bulk_tonnages!J131),(IF(AND('DONNÉES '!$F$30=supporting_sheet!$D$24),(Residential_tonnages!K131+ICI_tonnages!K131+'C&amp;D_tonnages'!K131),IF(AND('DONNÉES '!$F$30=supporting_sheet!$D$23,'DONNÉES '!$F$33=supporting_sheet!$B$2),bulk_user_tonnages!J131))))))</f>
        <v>0</v>
      </c>
      <c r="J131" s="20">
        <f>IF($A131&gt;end_year_1,0,(IF(AND('DONNÉES '!$F$30=supporting_sheet!$D$23,'DONNÉES '!$F$33=supporting_sheet!$B$3),(bulk_tonnages!K131),(IF(AND('DONNÉES '!$F$30=supporting_sheet!$D$24),(Residential_tonnages!L131+ICI_tonnages!L131+'C&amp;D_tonnages'!L131),IF(AND('DONNÉES '!$F$30=supporting_sheet!$D$23,'DONNÉES '!$F$33=supporting_sheet!$B$2),bulk_user_tonnages!K131))))))</f>
        <v>0</v>
      </c>
      <c r="K131" s="20">
        <f>IF($A131&gt;end_year_1,0,(IF(AND('DONNÉES '!$F$30=supporting_sheet!$D$23,'DONNÉES '!$F$33=supporting_sheet!$B$3),(bulk_tonnages!L131),(IF(AND('DONNÉES '!$F$30=supporting_sheet!$D$24),(Residential_tonnages!M131+ICI_tonnages!M131+'C&amp;D_tonnages'!M131),IF(AND('DONNÉES '!$F$30=supporting_sheet!$D$23,'DONNÉES '!$F$33=supporting_sheet!$B$2),bulk_user_tonnages!L131))))))</f>
        <v>0</v>
      </c>
      <c r="L131" s="20">
        <f>IF($A131&gt;end_year_1,0,(IF(AND('DONNÉES '!$F$30=supporting_sheet!$D$23,'DONNÉES '!$F$33=supporting_sheet!$B$3),(bulk_tonnages!M131+'Soil and Dirt_tonnages'!E131),(IF(AND('DONNÉES '!$F$30=supporting_sheet!$D$24),(Residential_tonnages!N131+ICI_tonnages!N131+'C&amp;D_tonnages'!N131+'Soil and Dirt_tonnages'!E131),IF(AND('DONNÉES '!$F$30=supporting_sheet!$D$23,'DONNÉES '!$F$33=supporting_sheet!$B$2),'Soil and Dirt_tonnages'!E131))))))</f>
        <v>0</v>
      </c>
      <c r="M131" s="20">
        <f>IF($A131&gt;end_year_1,0,(IF(AND('DONNÉES '!$F$30=supporting_sheet!$D$23,'DONNÉES '!$F$33=supporting_sheet!$B$3),(bulk_tonnages!N131),(IF(AND('DONNÉES '!$F$30=supporting_sheet!$D$24),(Residential_tonnages!O131+ICI_tonnages!O131+'C&amp;D_tonnages'!O131),IF(AND('DONNÉES '!$F$30=supporting_sheet!$D$23,'DONNÉES '!$F$33=supporting_sheet!$B$2),bulk_user_tonnages!M131))))))</f>
        <v>0</v>
      </c>
      <c r="N131" s="20">
        <f>IF($A131&gt;end_year_1,0,(IF(AND('DONNÉES '!$F$30=supporting_sheet!$D$23,'DONNÉES '!$F$33=supporting_sheet!$B$3),(bulk_tonnages!O131),(IF(AND('DONNÉES '!$F$30=supporting_sheet!$D$24),(Residential_tonnages!P131+ICI_tonnages!P131+'C&amp;D_tonnages'!P131),IF(AND('DONNÉES '!$F$30=supporting_sheet!$D$23,'DONNÉES '!$F$33=supporting_sheet!$B$2),0))))))</f>
        <v>0</v>
      </c>
      <c r="O131" s="20">
        <f>IF($A131&gt;end_year_1,0,(IF(AND('DONNÉES '!$F$30=supporting_sheet!$D$23,'DONNÉES '!$F$33=supporting_sheet!$B$3),(bulk_tonnages!P131),(IF(AND('DONNÉES '!$F$30=supporting_sheet!$D$24),(Residential_tonnages!Q131+ICI_tonnages!Q131+'C&amp;D_tonnages'!Q131),IF(AND('DONNÉES '!$F$30=supporting_sheet!$D$23,'DONNÉES '!$F$33=supporting_sheet!$B$2),0))))))</f>
        <v>0</v>
      </c>
      <c r="P131" s="20">
        <f>IF($A131&gt;end_year_1,0,(IF(AND('DONNÉES '!$F$30=supporting_sheet!$D$23,'DONNÉES '!$F$33=supporting_sheet!$B$3),(bulk_tonnages!Q131),(IF(AND('DONNÉES '!$F$30=supporting_sheet!$D$24),(Residential_tonnages!R131+ICI_tonnages!R131+'C&amp;D_tonnages'!R131),IF(AND('DONNÉES '!$F$30=supporting_sheet!$D$23,'DONNÉES '!$F$33=supporting_sheet!$B$2),bulk_user_tonnages!N131))))))</f>
        <v>0</v>
      </c>
      <c r="Q131" s="20">
        <f>IF(A131&gt;end_year_1, 0, Sludge_tonnages!E131)</f>
        <v>0</v>
      </c>
      <c r="R131" s="37">
        <f t="shared" si="9"/>
        <v>0</v>
      </c>
    </row>
    <row r="132" spans="1:18" x14ac:dyDescent="0.25">
      <c r="A132" s="1">
        <f t="shared" ref="A132:A136" si="11">A131+1</f>
        <v>130</v>
      </c>
      <c r="B132" s="1" t="str">
        <f t="shared" si="10"/>
        <v>AB</v>
      </c>
      <c r="C132" s="20">
        <f>IF($A132&gt;end_year_1,0,(IF(AND('DONNÉES '!$F$30=supporting_sheet!$D$23,'DONNÉES '!$F$33=supporting_sheet!$B$3),(bulk_tonnages!D132),(IF(AND('DONNÉES '!$F$30=supporting_sheet!$D$24),(Residential_tonnages!E132+ICI_tonnages!E132+'C&amp;D_tonnages'!E132),IF(AND('DONNÉES '!$F$30=supporting_sheet!$D$23,'DONNÉES '!$F$33=supporting_sheet!$B$2),bulk_user_tonnages!D132))))))</f>
        <v>0</v>
      </c>
      <c r="D132" s="20">
        <f>IF($A132&gt;end_year_1,0,(IF(AND('DONNÉES '!$F$30=supporting_sheet!$D$23,'DONNÉES '!$F$33=supporting_sheet!$B$3),(bulk_tonnages!E132),(IF(AND('DONNÉES '!$F$30=supporting_sheet!$D$24),(Residential_tonnages!F132+ICI_tonnages!F132+'C&amp;D_tonnages'!F132),IF(AND('DONNÉES '!$F$30=supporting_sheet!$D$23,'DONNÉES '!$F$33=supporting_sheet!$B$2),bulk_user_tonnages!E132))))))</f>
        <v>0</v>
      </c>
      <c r="E132" s="20">
        <f>IF($A132&gt;end_year_1,0,(IF(AND('DONNÉES '!$F$30=supporting_sheet!$D$23,'DONNÉES '!$F$33=supporting_sheet!$B$3),(bulk_tonnages!F132),(IF(AND('DONNÉES '!$F$30=supporting_sheet!$D$24),(Residential_tonnages!G132+ICI_tonnages!G132+'C&amp;D_tonnages'!G132),IF(AND('DONNÉES '!$F$30=supporting_sheet!$D$23,'DONNÉES '!$F$33=supporting_sheet!$B$2),bulk_user_tonnages!F132))))))</f>
        <v>0</v>
      </c>
      <c r="F132" s="20">
        <f>IF($A132&gt;end_year_1,0,(IF(AND('DONNÉES '!$F$30=supporting_sheet!$D$23,'DONNÉES '!$F$33=supporting_sheet!$B$3),(bulk_tonnages!G132),(IF(AND('DONNÉES '!$F$30=supporting_sheet!$D$24),(Residential_tonnages!H132+ICI_tonnages!H132+'C&amp;D_tonnages'!H132),IF(AND('DONNÉES '!$F$30=supporting_sheet!$D$23,'DONNÉES '!$F$33=supporting_sheet!$B$2),bulk_user_tonnages!G132))))))</f>
        <v>0</v>
      </c>
      <c r="G132" s="20">
        <f>IF($A132&gt;end_year_1,0,(IF(AND('DONNÉES '!$F$30=supporting_sheet!$D$23,'DONNÉES '!$F$33=supporting_sheet!$B$3),(bulk_tonnages!H132),(IF(AND('DONNÉES '!$F$30=supporting_sheet!$D$24),(Residential_tonnages!I132+ICI_tonnages!I132+'C&amp;D_tonnages'!I132),IF(AND('DONNÉES '!$F$30=supporting_sheet!$D$23,'DONNÉES '!$F$33=supporting_sheet!$B$2),bulk_user_tonnages!H132))))))</f>
        <v>0</v>
      </c>
      <c r="H132" s="20">
        <f>IF($A132&gt;end_year_1,0,(IF(AND('DONNÉES '!$F$30=supporting_sheet!$D$23,'DONNÉES '!$F$33=supporting_sheet!$B$3),(bulk_tonnages!I132),(IF(AND('DONNÉES '!$F$30=supporting_sheet!$D$24),(Residential_tonnages!J132+ICI_tonnages!J132+'C&amp;D_tonnages'!J132),IF(AND('DONNÉES '!$F$30=supporting_sheet!$D$23,'DONNÉES '!$F$33=supporting_sheet!$B$2),bulk_user_tonnages!I132))))))</f>
        <v>0</v>
      </c>
      <c r="I132" s="20">
        <f>IF($A132&gt;end_year_1,0,(IF(AND('DONNÉES '!$F$30=supporting_sheet!$D$23,'DONNÉES '!$F$33=supporting_sheet!$B$3),(bulk_tonnages!J132),(IF(AND('DONNÉES '!$F$30=supporting_sheet!$D$24),(Residential_tonnages!K132+ICI_tonnages!K132+'C&amp;D_tonnages'!K132),IF(AND('DONNÉES '!$F$30=supporting_sheet!$D$23,'DONNÉES '!$F$33=supporting_sheet!$B$2),bulk_user_tonnages!J132))))))</f>
        <v>0</v>
      </c>
      <c r="J132" s="20">
        <f>IF($A132&gt;end_year_1,0,(IF(AND('DONNÉES '!$F$30=supporting_sheet!$D$23,'DONNÉES '!$F$33=supporting_sheet!$B$3),(bulk_tonnages!K132),(IF(AND('DONNÉES '!$F$30=supporting_sheet!$D$24),(Residential_tonnages!L132+ICI_tonnages!L132+'C&amp;D_tonnages'!L132),IF(AND('DONNÉES '!$F$30=supporting_sheet!$D$23,'DONNÉES '!$F$33=supporting_sheet!$B$2),bulk_user_tonnages!K132))))))</f>
        <v>0</v>
      </c>
      <c r="K132" s="20">
        <f>IF($A132&gt;end_year_1,0,(IF(AND('DONNÉES '!$F$30=supporting_sheet!$D$23,'DONNÉES '!$F$33=supporting_sheet!$B$3),(bulk_tonnages!L132),(IF(AND('DONNÉES '!$F$30=supporting_sheet!$D$24),(Residential_tonnages!M132+ICI_tonnages!M132+'C&amp;D_tonnages'!M132),IF(AND('DONNÉES '!$F$30=supporting_sheet!$D$23,'DONNÉES '!$F$33=supporting_sheet!$B$2),bulk_user_tonnages!L132))))))</f>
        <v>0</v>
      </c>
      <c r="L132" s="20">
        <f>IF($A132&gt;end_year_1,0,(IF(AND('DONNÉES '!$F$30=supporting_sheet!$D$23,'DONNÉES '!$F$33=supporting_sheet!$B$3),(bulk_tonnages!M132+'Soil and Dirt_tonnages'!E132),(IF(AND('DONNÉES '!$F$30=supporting_sheet!$D$24),(Residential_tonnages!N132+ICI_tonnages!N132+'C&amp;D_tonnages'!N132+'Soil and Dirt_tonnages'!E132),IF(AND('DONNÉES '!$F$30=supporting_sheet!$D$23,'DONNÉES '!$F$33=supporting_sheet!$B$2),'Soil and Dirt_tonnages'!E132))))))</f>
        <v>0</v>
      </c>
      <c r="M132" s="20">
        <f>IF($A132&gt;end_year_1,0,(IF(AND('DONNÉES '!$F$30=supporting_sheet!$D$23,'DONNÉES '!$F$33=supporting_sheet!$B$3),(bulk_tonnages!N132),(IF(AND('DONNÉES '!$F$30=supporting_sheet!$D$24),(Residential_tonnages!O132+ICI_tonnages!O132+'C&amp;D_tonnages'!O132),IF(AND('DONNÉES '!$F$30=supporting_sheet!$D$23,'DONNÉES '!$F$33=supporting_sheet!$B$2),bulk_user_tonnages!M132))))))</f>
        <v>0</v>
      </c>
      <c r="N132" s="20">
        <f>IF($A132&gt;end_year_1,0,(IF(AND('DONNÉES '!$F$30=supporting_sheet!$D$23,'DONNÉES '!$F$33=supporting_sheet!$B$3),(bulk_tonnages!O132),(IF(AND('DONNÉES '!$F$30=supporting_sheet!$D$24),(Residential_tonnages!P132+ICI_tonnages!P132+'C&amp;D_tonnages'!P132),IF(AND('DONNÉES '!$F$30=supporting_sheet!$D$23,'DONNÉES '!$F$33=supporting_sheet!$B$2),0))))))</f>
        <v>0</v>
      </c>
      <c r="O132" s="20">
        <f>IF($A132&gt;end_year_1,0,(IF(AND('DONNÉES '!$F$30=supporting_sheet!$D$23,'DONNÉES '!$F$33=supporting_sheet!$B$3),(bulk_tonnages!P132),(IF(AND('DONNÉES '!$F$30=supporting_sheet!$D$24),(Residential_tonnages!Q132+ICI_tonnages!Q132+'C&amp;D_tonnages'!Q132),IF(AND('DONNÉES '!$F$30=supporting_sheet!$D$23,'DONNÉES '!$F$33=supporting_sheet!$B$2),0))))))</f>
        <v>0</v>
      </c>
      <c r="P132" s="20">
        <f>IF($A132&gt;end_year_1,0,(IF(AND('DONNÉES '!$F$30=supporting_sheet!$D$23,'DONNÉES '!$F$33=supporting_sheet!$B$3),(bulk_tonnages!Q132),(IF(AND('DONNÉES '!$F$30=supporting_sheet!$D$24),(Residential_tonnages!R132+ICI_tonnages!R132+'C&amp;D_tonnages'!R132),IF(AND('DONNÉES '!$F$30=supporting_sheet!$D$23,'DONNÉES '!$F$33=supporting_sheet!$B$2),bulk_user_tonnages!N132))))))</f>
        <v>0</v>
      </c>
      <c r="Q132" s="20">
        <f>IF(A132&gt;end_year_1, 0, Sludge_tonnages!E132)</f>
        <v>0</v>
      </c>
      <c r="R132" s="37">
        <f t="shared" si="9"/>
        <v>0</v>
      </c>
    </row>
    <row r="133" spans="1:18" x14ac:dyDescent="0.25">
      <c r="A133" s="1">
        <f t="shared" si="11"/>
        <v>131</v>
      </c>
      <c r="B133" s="1" t="str">
        <f t="shared" si="10"/>
        <v>AB</v>
      </c>
      <c r="C133" s="20">
        <f>IF($A133&gt;end_year_1,0,(IF(AND('DONNÉES '!$F$30=supporting_sheet!$D$23,'DONNÉES '!$F$33=supporting_sheet!$B$3),(bulk_tonnages!D133),(IF(AND('DONNÉES '!$F$30=supporting_sheet!$D$24),(Residential_tonnages!E133+ICI_tonnages!E133+'C&amp;D_tonnages'!E133),IF(AND('DONNÉES '!$F$30=supporting_sheet!$D$23,'DONNÉES '!$F$33=supporting_sheet!$B$2),bulk_user_tonnages!D133))))))</f>
        <v>0</v>
      </c>
      <c r="D133" s="20">
        <f>IF($A133&gt;end_year_1,0,(IF(AND('DONNÉES '!$F$30=supporting_sheet!$D$23,'DONNÉES '!$F$33=supporting_sheet!$B$3),(bulk_tonnages!E133),(IF(AND('DONNÉES '!$F$30=supporting_sheet!$D$24),(Residential_tonnages!F133+ICI_tonnages!F133+'C&amp;D_tonnages'!F133),IF(AND('DONNÉES '!$F$30=supporting_sheet!$D$23,'DONNÉES '!$F$33=supporting_sheet!$B$2),bulk_user_tonnages!E133))))))</f>
        <v>0</v>
      </c>
      <c r="E133" s="20">
        <f>IF($A133&gt;end_year_1,0,(IF(AND('DONNÉES '!$F$30=supporting_sheet!$D$23,'DONNÉES '!$F$33=supporting_sheet!$B$3),(bulk_tonnages!F133),(IF(AND('DONNÉES '!$F$30=supporting_sheet!$D$24),(Residential_tonnages!G133+ICI_tonnages!G133+'C&amp;D_tonnages'!G133),IF(AND('DONNÉES '!$F$30=supporting_sheet!$D$23,'DONNÉES '!$F$33=supporting_sheet!$B$2),bulk_user_tonnages!F133))))))</f>
        <v>0</v>
      </c>
      <c r="F133" s="20">
        <f>IF($A133&gt;end_year_1,0,(IF(AND('DONNÉES '!$F$30=supporting_sheet!$D$23,'DONNÉES '!$F$33=supporting_sheet!$B$3),(bulk_tonnages!G133),(IF(AND('DONNÉES '!$F$30=supporting_sheet!$D$24),(Residential_tonnages!H133+ICI_tonnages!H133+'C&amp;D_tonnages'!H133),IF(AND('DONNÉES '!$F$30=supporting_sheet!$D$23,'DONNÉES '!$F$33=supporting_sheet!$B$2),bulk_user_tonnages!G133))))))</f>
        <v>0</v>
      </c>
      <c r="G133" s="20">
        <f>IF($A133&gt;end_year_1,0,(IF(AND('DONNÉES '!$F$30=supporting_sheet!$D$23,'DONNÉES '!$F$33=supporting_sheet!$B$3),(bulk_tonnages!H133),(IF(AND('DONNÉES '!$F$30=supporting_sheet!$D$24),(Residential_tonnages!I133+ICI_tonnages!I133+'C&amp;D_tonnages'!I133),IF(AND('DONNÉES '!$F$30=supporting_sheet!$D$23,'DONNÉES '!$F$33=supporting_sheet!$B$2),bulk_user_tonnages!H133))))))</f>
        <v>0</v>
      </c>
      <c r="H133" s="20">
        <f>IF($A133&gt;end_year_1,0,(IF(AND('DONNÉES '!$F$30=supporting_sheet!$D$23,'DONNÉES '!$F$33=supporting_sheet!$B$3),(bulk_tonnages!I133),(IF(AND('DONNÉES '!$F$30=supporting_sheet!$D$24),(Residential_tonnages!J133+ICI_tonnages!J133+'C&amp;D_tonnages'!J133),IF(AND('DONNÉES '!$F$30=supporting_sheet!$D$23,'DONNÉES '!$F$33=supporting_sheet!$B$2),bulk_user_tonnages!I133))))))</f>
        <v>0</v>
      </c>
      <c r="I133" s="20">
        <f>IF($A133&gt;end_year_1,0,(IF(AND('DONNÉES '!$F$30=supporting_sheet!$D$23,'DONNÉES '!$F$33=supporting_sheet!$B$3),(bulk_tonnages!J133),(IF(AND('DONNÉES '!$F$30=supporting_sheet!$D$24),(Residential_tonnages!K133+ICI_tonnages!K133+'C&amp;D_tonnages'!K133),IF(AND('DONNÉES '!$F$30=supporting_sheet!$D$23,'DONNÉES '!$F$33=supporting_sheet!$B$2),bulk_user_tonnages!J133))))))</f>
        <v>0</v>
      </c>
      <c r="J133" s="20">
        <f>IF($A133&gt;end_year_1,0,(IF(AND('DONNÉES '!$F$30=supporting_sheet!$D$23,'DONNÉES '!$F$33=supporting_sheet!$B$3),(bulk_tonnages!K133),(IF(AND('DONNÉES '!$F$30=supporting_sheet!$D$24),(Residential_tonnages!L133+ICI_tonnages!L133+'C&amp;D_tonnages'!L133),IF(AND('DONNÉES '!$F$30=supporting_sheet!$D$23,'DONNÉES '!$F$33=supporting_sheet!$B$2),bulk_user_tonnages!K133))))))</f>
        <v>0</v>
      </c>
      <c r="K133" s="20">
        <f>IF($A133&gt;end_year_1,0,(IF(AND('DONNÉES '!$F$30=supporting_sheet!$D$23,'DONNÉES '!$F$33=supporting_sheet!$B$3),(bulk_tonnages!L133),(IF(AND('DONNÉES '!$F$30=supporting_sheet!$D$24),(Residential_tonnages!M133+ICI_tonnages!M133+'C&amp;D_tonnages'!M133),IF(AND('DONNÉES '!$F$30=supporting_sheet!$D$23,'DONNÉES '!$F$33=supporting_sheet!$B$2),bulk_user_tonnages!L133))))))</f>
        <v>0</v>
      </c>
      <c r="L133" s="20">
        <f>IF($A133&gt;end_year_1,0,(IF(AND('DONNÉES '!$F$30=supporting_sheet!$D$23,'DONNÉES '!$F$33=supporting_sheet!$B$3),(bulk_tonnages!M133+'Soil and Dirt_tonnages'!E133),(IF(AND('DONNÉES '!$F$30=supporting_sheet!$D$24),(Residential_tonnages!N133+ICI_tonnages!N133+'C&amp;D_tonnages'!N133+'Soil and Dirt_tonnages'!E133),IF(AND('DONNÉES '!$F$30=supporting_sheet!$D$23,'DONNÉES '!$F$33=supporting_sheet!$B$2),'Soil and Dirt_tonnages'!E133))))))</f>
        <v>0</v>
      </c>
      <c r="M133" s="20">
        <f>IF($A133&gt;end_year_1,0,(IF(AND('DONNÉES '!$F$30=supporting_sheet!$D$23,'DONNÉES '!$F$33=supporting_sheet!$B$3),(bulk_tonnages!N133),(IF(AND('DONNÉES '!$F$30=supporting_sheet!$D$24),(Residential_tonnages!O133+ICI_tonnages!O133+'C&amp;D_tonnages'!O133),IF(AND('DONNÉES '!$F$30=supporting_sheet!$D$23,'DONNÉES '!$F$33=supporting_sheet!$B$2),bulk_user_tonnages!M133))))))</f>
        <v>0</v>
      </c>
      <c r="N133" s="20">
        <f>IF($A133&gt;end_year_1,0,(IF(AND('DONNÉES '!$F$30=supporting_sheet!$D$23,'DONNÉES '!$F$33=supporting_sheet!$B$3),(bulk_tonnages!O133),(IF(AND('DONNÉES '!$F$30=supporting_sheet!$D$24),(Residential_tonnages!P133+ICI_tonnages!P133+'C&amp;D_tonnages'!P133),IF(AND('DONNÉES '!$F$30=supporting_sheet!$D$23,'DONNÉES '!$F$33=supporting_sheet!$B$2),0))))))</f>
        <v>0</v>
      </c>
      <c r="O133" s="20">
        <f>IF($A133&gt;end_year_1,0,(IF(AND('DONNÉES '!$F$30=supporting_sheet!$D$23,'DONNÉES '!$F$33=supporting_sheet!$B$3),(bulk_tonnages!P133),(IF(AND('DONNÉES '!$F$30=supporting_sheet!$D$24),(Residential_tonnages!Q133+ICI_tonnages!Q133+'C&amp;D_tonnages'!Q133),IF(AND('DONNÉES '!$F$30=supporting_sheet!$D$23,'DONNÉES '!$F$33=supporting_sheet!$B$2),0))))))</f>
        <v>0</v>
      </c>
      <c r="P133" s="20">
        <f>IF($A133&gt;end_year_1,0,(IF(AND('DONNÉES '!$F$30=supporting_sheet!$D$23,'DONNÉES '!$F$33=supporting_sheet!$B$3),(bulk_tonnages!Q133),(IF(AND('DONNÉES '!$F$30=supporting_sheet!$D$24),(Residential_tonnages!R133+ICI_tonnages!R133+'C&amp;D_tonnages'!R133),IF(AND('DONNÉES '!$F$30=supporting_sheet!$D$23,'DONNÉES '!$F$33=supporting_sheet!$B$2),bulk_user_tonnages!N133))))))</f>
        <v>0</v>
      </c>
      <c r="Q133" s="20">
        <f>IF(A133&gt;end_year_1, 0, Sludge_tonnages!E133)</f>
        <v>0</v>
      </c>
      <c r="R133" s="37">
        <f t="shared" si="9"/>
        <v>0</v>
      </c>
    </row>
    <row r="134" spans="1:18" x14ac:dyDescent="0.25">
      <c r="A134" s="1">
        <f t="shared" si="11"/>
        <v>132</v>
      </c>
      <c r="B134" s="1" t="str">
        <f t="shared" si="10"/>
        <v>AB</v>
      </c>
      <c r="C134" s="20">
        <f>IF($A134&gt;end_year_1,0,(IF(AND('DONNÉES '!$F$30=supporting_sheet!$D$23,'DONNÉES '!$F$33=supporting_sheet!$B$3),(bulk_tonnages!D134),(IF(AND('DONNÉES '!$F$30=supporting_sheet!$D$24),(Residential_tonnages!E134+ICI_tonnages!E134+'C&amp;D_tonnages'!E134),IF(AND('DONNÉES '!$F$30=supporting_sheet!$D$23,'DONNÉES '!$F$33=supporting_sheet!$B$2),bulk_user_tonnages!D134))))))</f>
        <v>0</v>
      </c>
      <c r="D134" s="20">
        <f>IF($A134&gt;end_year_1,0,(IF(AND('DONNÉES '!$F$30=supporting_sheet!$D$23,'DONNÉES '!$F$33=supporting_sheet!$B$3),(bulk_tonnages!E134),(IF(AND('DONNÉES '!$F$30=supporting_sheet!$D$24),(Residential_tonnages!F134+ICI_tonnages!F134+'C&amp;D_tonnages'!F134),IF(AND('DONNÉES '!$F$30=supporting_sheet!$D$23,'DONNÉES '!$F$33=supporting_sheet!$B$2),bulk_user_tonnages!E134))))))</f>
        <v>0</v>
      </c>
      <c r="E134" s="20">
        <f>IF($A134&gt;end_year_1,0,(IF(AND('DONNÉES '!$F$30=supporting_sheet!$D$23,'DONNÉES '!$F$33=supporting_sheet!$B$3),(bulk_tonnages!F134),(IF(AND('DONNÉES '!$F$30=supporting_sheet!$D$24),(Residential_tonnages!G134+ICI_tonnages!G134+'C&amp;D_tonnages'!G134),IF(AND('DONNÉES '!$F$30=supporting_sheet!$D$23,'DONNÉES '!$F$33=supporting_sheet!$B$2),bulk_user_tonnages!F134))))))</f>
        <v>0</v>
      </c>
      <c r="F134" s="20">
        <f>IF($A134&gt;end_year_1,0,(IF(AND('DONNÉES '!$F$30=supporting_sheet!$D$23,'DONNÉES '!$F$33=supporting_sheet!$B$3),(bulk_tonnages!G134),(IF(AND('DONNÉES '!$F$30=supporting_sheet!$D$24),(Residential_tonnages!H134+ICI_tonnages!H134+'C&amp;D_tonnages'!H134),IF(AND('DONNÉES '!$F$30=supporting_sheet!$D$23,'DONNÉES '!$F$33=supporting_sheet!$B$2),bulk_user_tonnages!G134))))))</f>
        <v>0</v>
      </c>
      <c r="G134" s="20">
        <f>IF($A134&gt;end_year_1,0,(IF(AND('DONNÉES '!$F$30=supporting_sheet!$D$23,'DONNÉES '!$F$33=supporting_sheet!$B$3),(bulk_tonnages!H134),(IF(AND('DONNÉES '!$F$30=supporting_sheet!$D$24),(Residential_tonnages!I134+ICI_tonnages!I134+'C&amp;D_tonnages'!I134),IF(AND('DONNÉES '!$F$30=supporting_sheet!$D$23,'DONNÉES '!$F$33=supporting_sheet!$B$2),bulk_user_tonnages!H134))))))</f>
        <v>0</v>
      </c>
      <c r="H134" s="20">
        <f>IF($A134&gt;end_year_1,0,(IF(AND('DONNÉES '!$F$30=supporting_sheet!$D$23,'DONNÉES '!$F$33=supporting_sheet!$B$3),(bulk_tonnages!I134),(IF(AND('DONNÉES '!$F$30=supporting_sheet!$D$24),(Residential_tonnages!J134+ICI_tonnages!J134+'C&amp;D_tonnages'!J134),IF(AND('DONNÉES '!$F$30=supporting_sheet!$D$23,'DONNÉES '!$F$33=supporting_sheet!$B$2),bulk_user_tonnages!I134))))))</f>
        <v>0</v>
      </c>
      <c r="I134" s="20">
        <f>IF($A134&gt;end_year_1,0,(IF(AND('DONNÉES '!$F$30=supporting_sheet!$D$23,'DONNÉES '!$F$33=supporting_sheet!$B$3),(bulk_tonnages!J134),(IF(AND('DONNÉES '!$F$30=supporting_sheet!$D$24),(Residential_tonnages!K134+ICI_tonnages!K134+'C&amp;D_tonnages'!K134),IF(AND('DONNÉES '!$F$30=supporting_sheet!$D$23,'DONNÉES '!$F$33=supporting_sheet!$B$2),bulk_user_tonnages!J134))))))</f>
        <v>0</v>
      </c>
      <c r="J134" s="20">
        <f>IF($A134&gt;end_year_1,0,(IF(AND('DONNÉES '!$F$30=supporting_sheet!$D$23,'DONNÉES '!$F$33=supporting_sheet!$B$3),(bulk_tonnages!K134),(IF(AND('DONNÉES '!$F$30=supporting_sheet!$D$24),(Residential_tonnages!L134+ICI_tonnages!L134+'C&amp;D_tonnages'!L134),IF(AND('DONNÉES '!$F$30=supporting_sheet!$D$23,'DONNÉES '!$F$33=supporting_sheet!$B$2),bulk_user_tonnages!K134))))))</f>
        <v>0</v>
      </c>
      <c r="K134" s="20">
        <f>IF($A134&gt;end_year_1,0,(IF(AND('DONNÉES '!$F$30=supporting_sheet!$D$23,'DONNÉES '!$F$33=supporting_sheet!$B$3),(bulk_tonnages!L134),(IF(AND('DONNÉES '!$F$30=supporting_sheet!$D$24),(Residential_tonnages!M134+ICI_tonnages!M134+'C&amp;D_tonnages'!M134),IF(AND('DONNÉES '!$F$30=supporting_sheet!$D$23,'DONNÉES '!$F$33=supporting_sheet!$B$2),bulk_user_tonnages!L134))))))</f>
        <v>0</v>
      </c>
      <c r="L134" s="20">
        <f>IF($A134&gt;end_year_1,0,(IF(AND('DONNÉES '!$F$30=supporting_sheet!$D$23,'DONNÉES '!$F$33=supporting_sheet!$B$3),(bulk_tonnages!M134+'Soil and Dirt_tonnages'!E134),(IF(AND('DONNÉES '!$F$30=supporting_sheet!$D$24),(Residential_tonnages!N134+ICI_tonnages!N134+'C&amp;D_tonnages'!N134+'Soil and Dirt_tonnages'!E134),IF(AND('DONNÉES '!$F$30=supporting_sheet!$D$23,'DONNÉES '!$F$33=supporting_sheet!$B$2),'Soil and Dirt_tonnages'!E134))))))</f>
        <v>0</v>
      </c>
      <c r="M134" s="20">
        <f>IF($A134&gt;end_year_1,0,(IF(AND('DONNÉES '!$F$30=supporting_sheet!$D$23,'DONNÉES '!$F$33=supporting_sheet!$B$3),(bulk_tonnages!N134),(IF(AND('DONNÉES '!$F$30=supporting_sheet!$D$24),(Residential_tonnages!O134+ICI_tonnages!O134+'C&amp;D_tonnages'!O134),IF(AND('DONNÉES '!$F$30=supporting_sheet!$D$23,'DONNÉES '!$F$33=supporting_sheet!$B$2),bulk_user_tonnages!M134))))))</f>
        <v>0</v>
      </c>
      <c r="N134" s="20">
        <f>IF($A134&gt;end_year_1,0,(IF(AND('DONNÉES '!$F$30=supporting_sheet!$D$23,'DONNÉES '!$F$33=supporting_sheet!$B$3),(bulk_tonnages!O134),(IF(AND('DONNÉES '!$F$30=supporting_sheet!$D$24),(Residential_tonnages!P134+ICI_tonnages!P134+'C&amp;D_tonnages'!P134),IF(AND('DONNÉES '!$F$30=supporting_sheet!$D$23,'DONNÉES '!$F$33=supporting_sheet!$B$2),0))))))</f>
        <v>0</v>
      </c>
      <c r="O134" s="20">
        <f>IF($A134&gt;end_year_1,0,(IF(AND('DONNÉES '!$F$30=supporting_sheet!$D$23,'DONNÉES '!$F$33=supporting_sheet!$B$3),(bulk_tonnages!P134),(IF(AND('DONNÉES '!$F$30=supporting_sheet!$D$24),(Residential_tonnages!Q134+ICI_tonnages!Q134+'C&amp;D_tonnages'!Q134),IF(AND('DONNÉES '!$F$30=supporting_sheet!$D$23,'DONNÉES '!$F$33=supporting_sheet!$B$2),0))))))</f>
        <v>0</v>
      </c>
      <c r="P134" s="20">
        <f>IF($A134&gt;end_year_1,0,(IF(AND('DONNÉES '!$F$30=supporting_sheet!$D$23,'DONNÉES '!$F$33=supporting_sheet!$B$3),(bulk_tonnages!Q134),(IF(AND('DONNÉES '!$F$30=supporting_sheet!$D$24),(Residential_tonnages!R134+ICI_tonnages!R134+'C&amp;D_tonnages'!R134),IF(AND('DONNÉES '!$F$30=supporting_sheet!$D$23,'DONNÉES '!$F$33=supporting_sheet!$B$2),bulk_user_tonnages!N134))))))</f>
        <v>0</v>
      </c>
      <c r="Q134" s="20">
        <f>IF(A134&gt;end_year_1, 0, Sludge_tonnages!E134)</f>
        <v>0</v>
      </c>
      <c r="R134" s="37">
        <f t="shared" si="9"/>
        <v>0</v>
      </c>
    </row>
    <row r="135" spans="1:18" x14ac:dyDescent="0.25">
      <c r="A135" s="1">
        <f t="shared" si="11"/>
        <v>133</v>
      </c>
      <c r="B135" s="1" t="str">
        <f t="shared" si="10"/>
        <v>AB</v>
      </c>
      <c r="C135" s="20">
        <f>IF($A135&gt;end_year_1,0,(IF(AND('DONNÉES '!$F$30=supporting_sheet!$D$23,'DONNÉES '!$F$33=supporting_sheet!$B$3),(bulk_tonnages!D135),(IF(AND('DONNÉES '!$F$30=supporting_sheet!$D$24),(Residential_tonnages!E135+ICI_tonnages!E135+'C&amp;D_tonnages'!E135),IF(AND('DONNÉES '!$F$30=supporting_sheet!$D$23,'DONNÉES '!$F$33=supporting_sheet!$B$2),bulk_user_tonnages!D135))))))</f>
        <v>0</v>
      </c>
      <c r="D135" s="20">
        <f>IF($A135&gt;end_year_1,0,(IF(AND('DONNÉES '!$F$30=supporting_sheet!$D$23,'DONNÉES '!$F$33=supporting_sheet!$B$3),(bulk_tonnages!E135),(IF(AND('DONNÉES '!$F$30=supporting_sheet!$D$24),(Residential_tonnages!F135+ICI_tonnages!F135+'C&amp;D_tonnages'!F135),IF(AND('DONNÉES '!$F$30=supporting_sheet!$D$23,'DONNÉES '!$F$33=supporting_sheet!$B$2),bulk_user_tonnages!E135))))))</f>
        <v>0</v>
      </c>
      <c r="E135" s="20">
        <f>IF($A135&gt;end_year_1,0,(IF(AND('DONNÉES '!$F$30=supporting_sheet!$D$23,'DONNÉES '!$F$33=supporting_sheet!$B$3),(bulk_tonnages!F135),(IF(AND('DONNÉES '!$F$30=supporting_sheet!$D$24),(Residential_tonnages!G135+ICI_tonnages!G135+'C&amp;D_tonnages'!G135),IF(AND('DONNÉES '!$F$30=supporting_sheet!$D$23,'DONNÉES '!$F$33=supporting_sheet!$B$2),bulk_user_tonnages!F135))))))</f>
        <v>0</v>
      </c>
      <c r="F135" s="20">
        <f>IF($A135&gt;end_year_1,0,(IF(AND('DONNÉES '!$F$30=supporting_sheet!$D$23,'DONNÉES '!$F$33=supporting_sheet!$B$3),(bulk_tonnages!G135),(IF(AND('DONNÉES '!$F$30=supporting_sheet!$D$24),(Residential_tonnages!H135+ICI_tonnages!H135+'C&amp;D_tonnages'!H135),IF(AND('DONNÉES '!$F$30=supporting_sheet!$D$23,'DONNÉES '!$F$33=supporting_sheet!$B$2),bulk_user_tonnages!G135))))))</f>
        <v>0</v>
      </c>
      <c r="G135" s="20">
        <f>IF($A135&gt;end_year_1,0,(IF(AND('DONNÉES '!$F$30=supporting_sheet!$D$23,'DONNÉES '!$F$33=supporting_sheet!$B$3),(bulk_tonnages!H135),(IF(AND('DONNÉES '!$F$30=supporting_sheet!$D$24),(Residential_tonnages!I135+ICI_tonnages!I135+'C&amp;D_tonnages'!I135),IF(AND('DONNÉES '!$F$30=supporting_sheet!$D$23,'DONNÉES '!$F$33=supporting_sheet!$B$2),bulk_user_tonnages!H135))))))</f>
        <v>0</v>
      </c>
      <c r="H135" s="20">
        <f>IF($A135&gt;end_year_1,0,(IF(AND('DONNÉES '!$F$30=supporting_sheet!$D$23,'DONNÉES '!$F$33=supporting_sheet!$B$3),(bulk_tonnages!I135),(IF(AND('DONNÉES '!$F$30=supporting_sheet!$D$24),(Residential_tonnages!J135+ICI_tonnages!J135+'C&amp;D_tonnages'!J135),IF(AND('DONNÉES '!$F$30=supporting_sheet!$D$23,'DONNÉES '!$F$33=supporting_sheet!$B$2),bulk_user_tonnages!I135))))))</f>
        <v>0</v>
      </c>
      <c r="I135" s="20">
        <f>IF($A135&gt;end_year_1,0,(IF(AND('DONNÉES '!$F$30=supporting_sheet!$D$23,'DONNÉES '!$F$33=supporting_sheet!$B$3),(bulk_tonnages!J135),(IF(AND('DONNÉES '!$F$30=supporting_sheet!$D$24),(Residential_tonnages!K135+ICI_tonnages!K135+'C&amp;D_tonnages'!K135),IF(AND('DONNÉES '!$F$30=supporting_sheet!$D$23,'DONNÉES '!$F$33=supporting_sheet!$B$2),bulk_user_tonnages!J135))))))</f>
        <v>0</v>
      </c>
      <c r="J135" s="20">
        <f>IF($A135&gt;end_year_1,0,(IF(AND('DONNÉES '!$F$30=supporting_sheet!$D$23,'DONNÉES '!$F$33=supporting_sheet!$B$3),(bulk_tonnages!K135),(IF(AND('DONNÉES '!$F$30=supporting_sheet!$D$24),(Residential_tonnages!L135+ICI_tonnages!L135+'C&amp;D_tonnages'!L135),IF(AND('DONNÉES '!$F$30=supporting_sheet!$D$23,'DONNÉES '!$F$33=supporting_sheet!$B$2),bulk_user_tonnages!K135))))))</f>
        <v>0</v>
      </c>
      <c r="K135" s="20">
        <f>IF($A135&gt;end_year_1,0,(IF(AND('DONNÉES '!$F$30=supporting_sheet!$D$23,'DONNÉES '!$F$33=supporting_sheet!$B$3),(bulk_tonnages!L135),(IF(AND('DONNÉES '!$F$30=supporting_sheet!$D$24),(Residential_tonnages!M135+ICI_tonnages!M135+'C&amp;D_tonnages'!M135),IF(AND('DONNÉES '!$F$30=supporting_sheet!$D$23,'DONNÉES '!$F$33=supporting_sheet!$B$2),bulk_user_tonnages!L135))))))</f>
        <v>0</v>
      </c>
      <c r="L135" s="20">
        <f>IF($A135&gt;end_year_1,0,(IF(AND('DONNÉES '!$F$30=supporting_sheet!$D$23,'DONNÉES '!$F$33=supporting_sheet!$B$3),(bulk_tonnages!M135+'Soil and Dirt_tonnages'!E135),(IF(AND('DONNÉES '!$F$30=supporting_sheet!$D$24),(Residential_tonnages!N135+ICI_tonnages!N135+'C&amp;D_tonnages'!N135+'Soil and Dirt_tonnages'!E135),IF(AND('DONNÉES '!$F$30=supporting_sheet!$D$23,'DONNÉES '!$F$33=supporting_sheet!$B$2),'Soil and Dirt_tonnages'!E135))))))</f>
        <v>0</v>
      </c>
      <c r="M135" s="20">
        <f>IF($A135&gt;end_year_1,0,(IF(AND('DONNÉES '!$F$30=supporting_sheet!$D$23,'DONNÉES '!$F$33=supporting_sheet!$B$3),(bulk_tonnages!N135),(IF(AND('DONNÉES '!$F$30=supporting_sheet!$D$24),(Residential_tonnages!O135+ICI_tonnages!O135+'C&amp;D_tonnages'!O135),IF(AND('DONNÉES '!$F$30=supporting_sheet!$D$23,'DONNÉES '!$F$33=supporting_sheet!$B$2),bulk_user_tonnages!M135))))))</f>
        <v>0</v>
      </c>
      <c r="N135" s="20">
        <f>IF($A135&gt;end_year_1,0,(IF(AND('DONNÉES '!$F$30=supporting_sheet!$D$23,'DONNÉES '!$F$33=supporting_sheet!$B$3),(bulk_tonnages!O135),(IF(AND('DONNÉES '!$F$30=supporting_sheet!$D$24),(Residential_tonnages!P135+ICI_tonnages!P135+'C&amp;D_tonnages'!P135),IF(AND('DONNÉES '!$F$30=supporting_sheet!$D$23,'DONNÉES '!$F$33=supporting_sheet!$B$2),0))))))</f>
        <v>0</v>
      </c>
      <c r="O135" s="20">
        <f>IF($A135&gt;end_year_1,0,(IF(AND('DONNÉES '!$F$30=supporting_sheet!$D$23,'DONNÉES '!$F$33=supporting_sheet!$B$3),(bulk_tonnages!P135),(IF(AND('DONNÉES '!$F$30=supporting_sheet!$D$24),(Residential_tonnages!Q135+ICI_tonnages!Q135+'C&amp;D_tonnages'!Q135),IF(AND('DONNÉES '!$F$30=supporting_sheet!$D$23,'DONNÉES '!$F$33=supporting_sheet!$B$2),0))))))</f>
        <v>0</v>
      </c>
      <c r="P135" s="20">
        <f>IF($A135&gt;end_year_1,0,(IF(AND('DONNÉES '!$F$30=supporting_sheet!$D$23,'DONNÉES '!$F$33=supporting_sheet!$B$3),(bulk_tonnages!Q135),(IF(AND('DONNÉES '!$F$30=supporting_sheet!$D$24),(Residential_tonnages!R135+ICI_tonnages!R135+'C&amp;D_tonnages'!R135),IF(AND('DONNÉES '!$F$30=supporting_sheet!$D$23,'DONNÉES '!$F$33=supporting_sheet!$B$2),bulk_user_tonnages!N135))))))</f>
        <v>0</v>
      </c>
      <c r="Q135" s="20">
        <f>IF(A135&gt;end_year_1, 0, Sludge_tonnages!E135)</f>
        <v>0</v>
      </c>
      <c r="R135" s="37">
        <f t="shared" si="9"/>
        <v>0</v>
      </c>
    </row>
    <row r="136" spans="1:18" x14ac:dyDescent="0.25">
      <c r="A136" s="1">
        <f t="shared" si="11"/>
        <v>134</v>
      </c>
      <c r="B136" s="1" t="str">
        <f t="shared" si="10"/>
        <v>AB</v>
      </c>
      <c r="C136" s="20">
        <f>IF($A136&gt;end_year_1,0,(IF(AND('DONNÉES '!$F$30=supporting_sheet!$D$23,'DONNÉES '!$F$33=supporting_sheet!$B$3),(bulk_tonnages!D136),(IF(AND('DONNÉES '!$F$30=supporting_sheet!$D$24),(Residential_tonnages!E136+ICI_tonnages!E136+'C&amp;D_tonnages'!E136),IF(AND('DONNÉES '!$F$30=supporting_sheet!$D$23,'DONNÉES '!$F$33=supporting_sheet!$B$2),bulk_user_tonnages!D136))))))</f>
        <v>0</v>
      </c>
      <c r="D136" s="20">
        <f>IF($A136&gt;end_year_1,0,(IF(AND('DONNÉES '!$F$30=supporting_sheet!$D$23,'DONNÉES '!$F$33=supporting_sheet!$B$3),(bulk_tonnages!E136),(IF(AND('DONNÉES '!$F$30=supporting_sheet!$D$24),(Residential_tonnages!F136+ICI_tonnages!F136+'C&amp;D_tonnages'!F136),IF(AND('DONNÉES '!$F$30=supporting_sheet!$D$23,'DONNÉES '!$F$33=supporting_sheet!$B$2),bulk_user_tonnages!E136))))))</f>
        <v>0</v>
      </c>
      <c r="E136" s="20">
        <f>IF($A136&gt;end_year_1,0,(IF(AND('DONNÉES '!$F$30=supporting_sheet!$D$23,'DONNÉES '!$F$33=supporting_sheet!$B$3),(bulk_tonnages!F136),(IF(AND('DONNÉES '!$F$30=supporting_sheet!$D$24),(Residential_tonnages!G136+ICI_tonnages!G136+'C&amp;D_tonnages'!G136),IF(AND('DONNÉES '!$F$30=supporting_sheet!$D$23,'DONNÉES '!$F$33=supporting_sheet!$B$2),bulk_user_tonnages!F136))))))</f>
        <v>0</v>
      </c>
      <c r="F136" s="20">
        <f>IF($A136&gt;end_year_1,0,(IF(AND('DONNÉES '!$F$30=supporting_sheet!$D$23,'DONNÉES '!$F$33=supporting_sheet!$B$3),(bulk_tonnages!G136),(IF(AND('DONNÉES '!$F$30=supporting_sheet!$D$24),(Residential_tonnages!H136+ICI_tonnages!H136+'C&amp;D_tonnages'!H136),IF(AND('DONNÉES '!$F$30=supporting_sheet!$D$23,'DONNÉES '!$F$33=supporting_sheet!$B$2),bulk_user_tonnages!G136))))))</f>
        <v>0</v>
      </c>
      <c r="G136" s="20">
        <f>IF($A136&gt;end_year_1,0,(IF(AND('DONNÉES '!$F$30=supporting_sheet!$D$23,'DONNÉES '!$F$33=supporting_sheet!$B$3),(bulk_tonnages!H136),(IF(AND('DONNÉES '!$F$30=supporting_sheet!$D$24),(Residential_tonnages!I136+ICI_tonnages!I136+'C&amp;D_tonnages'!I136),IF(AND('DONNÉES '!$F$30=supporting_sheet!$D$23,'DONNÉES '!$F$33=supporting_sheet!$B$2),bulk_user_tonnages!H136))))))</f>
        <v>0</v>
      </c>
      <c r="H136" s="20">
        <f>IF($A136&gt;end_year_1,0,(IF(AND('DONNÉES '!$F$30=supporting_sheet!$D$23,'DONNÉES '!$F$33=supporting_sheet!$B$3),(bulk_tonnages!I136),(IF(AND('DONNÉES '!$F$30=supporting_sheet!$D$24),(Residential_tonnages!J136+ICI_tonnages!J136+'C&amp;D_tonnages'!J136),IF(AND('DONNÉES '!$F$30=supporting_sheet!$D$23,'DONNÉES '!$F$33=supporting_sheet!$B$2),bulk_user_tonnages!I136))))))</f>
        <v>0</v>
      </c>
      <c r="I136" s="20">
        <f>IF($A136&gt;end_year_1,0,(IF(AND('DONNÉES '!$F$30=supporting_sheet!$D$23,'DONNÉES '!$F$33=supporting_sheet!$B$3),(bulk_tonnages!J136),(IF(AND('DONNÉES '!$F$30=supporting_sheet!$D$24),(Residential_tonnages!K136+ICI_tonnages!K136+'C&amp;D_tonnages'!K136),IF(AND('DONNÉES '!$F$30=supporting_sheet!$D$23,'DONNÉES '!$F$33=supporting_sheet!$B$2),bulk_user_tonnages!J136))))))</f>
        <v>0</v>
      </c>
      <c r="J136" s="20">
        <f>IF($A136&gt;end_year_1,0,(IF(AND('DONNÉES '!$F$30=supporting_sheet!$D$23,'DONNÉES '!$F$33=supporting_sheet!$B$3),(bulk_tonnages!K136),(IF(AND('DONNÉES '!$F$30=supporting_sheet!$D$24),(Residential_tonnages!L136+ICI_tonnages!L136+'C&amp;D_tonnages'!L136),IF(AND('DONNÉES '!$F$30=supporting_sheet!$D$23,'DONNÉES '!$F$33=supporting_sheet!$B$2),bulk_user_tonnages!K136))))))</f>
        <v>0</v>
      </c>
      <c r="K136" s="20">
        <f>IF($A136&gt;end_year_1,0,(IF(AND('DONNÉES '!$F$30=supporting_sheet!$D$23,'DONNÉES '!$F$33=supporting_sheet!$B$3),(bulk_tonnages!L136),(IF(AND('DONNÉES '!$F$30=supporting_sheet!$D$24),(Residential_tonnages!M136+ICI_tonnages!M136+'C&amp;D_tonnages'!M136),IF(AND('DONNÉES '!$F$30=supporting_sheet!$D$23,'DONNÉES '!$F$33=supporting_sheet!$B$2),bulk_user_tonnages!L136))))))</f>
        <v>0</v>
      </c>
      <c r="L136" s="20">
        <f>IF($A136&gt;end_year_1,0,(IF(AND('DONNÉES '!$F$30=supporting_sheet!$D$23,'DONNÉES '!$F$33=supporting_sheet!$B$3),(bulk_tonnages!M136+'Soil and Dirt_tonnages'!E136),(IF(AND('DONNÉES '!$F$30=supporting_sheet!$D$24),(Residential_tonnages!N136+ICI_tonnages!N136+'C&amp;D_tonnages'!N136+'Soil and Dirt_tonnages'!E136),IF(AND('DONNÉES '!$F$30=supporting_sheet!$D$23,'DONNÉES '!$F$33=supporting_sheet!$B$2),'Soil and Dirt_tonnages'!E136))))))</f>
        <v>0</v>
      </c>
      <c r="M136" s="20">
        <f>IF($A136&gt;end_year_1,0,(IF(AND('DONNÉES '!$F$30=supporting_sheet!$D$23,'DONNÉES '!$F$33=supporting_sheet!$B$3),(bulk_tonnages!N136),(IF(AND('DONNÉES '!$F$30=supporting_sheet!$D$24),(Residential_tonnages!O136+ICI_tonnages!O136+'C&amp;D_tonnages'!O136),IF(AND('DONNÉES '!$F$30=supporting_sheet!$D$23,'DONNÉES '!$F$33=supporting_sheet!$B$2),bulk_user_tonnages!M136))))))</f>
        <v>0</v>
      </c>
      <c r="N136" s="20">
        <f>IF($A136&gt;end_year_1,0,(IF(AND('DONNÉES '!$F$30=supporting_sheet!$D$23,'DONNÉES '!$F$33=supporting_sheet!$B$3),(bulk_tonnages!O136),(IF(AND('DONNÉES '!$F$30=supporting_sheet!$D$24),(Residential_tonnages!P136+ICI_tonnages!P136+'C&amp;D_tonnages'!P136),IF(AND('DONNÉES '!$F$30=supporting_sheet!$D$23,'DONNÉES '!$F$33=supporting_sheet!$B$2),0))))))</f>
        <v>0</v>
      </c>
      <c r="O136" s="20">
        <f>IF($A136&gt;end_year_1,0,(IF(AND('DONNÉES '!$F$30=supporting_sheet!$D$23,'DONNÉES '!$F$33=supporting_sheet!$B$3),(bulk_tonnages!P136),(IF(AND('DONNÉES '!$F$30=supporting_sheet!$D$24),(Residential_tonnages!Q136+ICI_tonnages!Q136+'C&amp;D_tonnages'!Q136),IF(AND('DONNÉES '!$F$30=supporting_sheet!$D$23,'DONNÉES '!$F$33=supporting_sheet!$B$2),0))))))</f>
        <v>0</v>
      </c>
      <c r="P136" s="20">
        <f>IF($A136&gt;end_year_1,0,(IF(AND('DONNÉES '!$F$30=supporting_sheet!$D$23,'DONNÉES '!$F$33=supporting_sheet!$B$3),(bulk_tonnages!Q136),(IF(AND('DONNÉES '!$F$30=supporting_sheet!$D$24),(Residential_tonnages!R136+ICI_tonnages!R136+'C&amp;D_tonnages'!R136),IF(AND('DONNÉES '!$F$30=supporting_sheet!$D$23,'DONNÉES '!$F$33=supporting_sheet!$B$2),bulk_user_tonnages!N136))))))</f>
        <v>0</v>
      </c>
      <c r="Q136" s="20">
        <f>IF(A136&gt;end_year_1, 0, Sludge_tonnages!E136)</f>
        <v>0</v>
      </c>
      <c r="R136" s="37">
        <f t="shared" si="9"/>
        <v>0</v>
      </c>
    </row>
    <row r="137" spans="1:18" x14ac:dyDescent="0.25">
      <c r="C137" s="5"/>
      <c r="D137" s="5"/>
      <c r="E137" s="5"/>
      <c r="F137" s="5"/>
      <c r="G137" s="5"/>
      <c r="H137" s="5"/>
      <c r="I137" s="5"/>
      <c r="J137" s="5"/>
      <c r="K137" s="5"/>
      <c r="L137" s="5"/>
      <c r="M137" s="5"/>
      <c r="N137" s="5"/>
      <c r="O137" s="5"/>
      <c r="P137" s="5"/>
    </row>
    <row r="138" spans="1:18" x14ac:dyDescent="0.25">
      <c r="C138" s="5"/>
      <c r="D138" s="5"/>
      <c r="E138" s="5"/>
      <c r="F138" s="5"/>
      <c r="G138" s="5"/>
      <c r="H138" s="5"/>
      <c r="I138" s="5"/>
      <c r="J138" s="5"/>
      <c r="K138" s="5"/>
      <c r="L138" s="5"/>
      <c r="M138" s="5"/>
      <c r="N138" s="5"/>
      <c r="O138" s="5"/>
      <c r="P138" s="5"/>
    </row>
    <row r="139" spans="1:18" x14ac:dyDescent="0.25">
      <c r="C139" s="5"/>
      <c r="D139" s="5"/>
      <c r="E139" s="5"/>
      <c r="F139" s="5"/>
      <c r="G139" s="5"/>
      <c r="H139" s="5"/>
      <c r="I139" s="5"/>
      <c r="J139" s="5"/>
      <c r="K139" s="5"/>
      <c r="L139" s="5"/>
      <c r="M139" s="5"/>
      <c r="N139" s="5"/>
      <c r="O139" s="5"/>
      <c r="P139" s="5"/>
    </row>
    <row r="140" spans="1:18" x14ac:dyDescent="0.25">
      <c r="C140" s="5"/>
      <c r="D140" s="5"/>
      <c r="E140" s="5"/>
      <c r="F140" s="5"/>
      <c r="G140" s="5"/>
      <c r="H140" s="5"/>
      <c r="I140" s="5"/>
      <c r="J140" s="5"/>
      <c r="K140" s="5"/>
      <c r="L140" s="5"/>
      <c r="M140" s="5"/>
      <c r="N140" s="5"/>
      <c r="O140" s="5"/>
      <c r="P140" s="5"/>
    </row>
    <row r="141" spans="1:18" x14ac:dyDescent="0.25">
      <c r="C141" s="5"/>
      <c r="D141" s="5"/>
      <c r="E141" s="5"/>
      <c r="F141" s="5"/>
      <c r="G141" s="5"/>
      <c r="H141" s="5"/>
      <c r="I141" s="5"/>
      <c r="J141" s="5"/>
      <c r="K141" s="5"/>
      <c r="L141" s="5"/>
      <c r="M141" s="5"/>
      <c r="N141" s="5"/>
      <c r="O141" s="5"/>
      <c r="P141" s="5"/>
    </row>
    <row r="142" spans="1:18" x14ac:dyDescent="0.25">
      <c r="C142" s="5"/>
      <c r="D142" s="5"/>
      <c r="E142" s="5"/>
      <c r="F142" s="5"/>
      <c r="G142" s="5"/>
      <c r="H142" s="5"/>
      <c r="I142" s="5"/>
      <c r="J142" s="5"/>
      <c r="K142" s="5"/>
      <c r="L142" s="5"/>
      <c r="M142" s="5"/>
      <c r="N142" s="5"/>
      <c r="O142" s="5"/>
      <c r="P142" s="5"/>
    </row>
    <row r="143" spans="1:18" x14ac:dyDescent="0.25">
      <c r="C143" s="5"/>
      <c r="D143" s="5"/>
      <c r="E143" s="5"/>
      <c r="F143" s="5"/>
      <c r="G143" s="5"/>
      <c r="H143" s="5"/>
      <c r="I143" s="5"/>
      <c r="J143" s="5"/>
      <c r="K143" s="5"/>
      <c r="L143" s="5"/>
      <c r="M143" s="5"/>
      <c r="N143" s="5"/>
      <c r="O143" s="5"/>
      <c r="P143" s="5"/>
    </row>
    <row r="144" spans="1:18" x14ac:dyDescent="0.25">
      <c r="C144" s="5"/>
      <c r="D144" s="5"/>
      <c r="E144" s="5"/>
      <c r="F144" s="5"/>
      <c r="G144" s="5"/>
      <c r="H144" s="5"/>
      <c r="I144" s="5"/>
      <c r="J144" s="5"/>
      <c r="K144" s="5"/>
      <c r="L144" s="5"/>
      <c r="M144" s="5"/>
      <c r="N144" s="5"/>
      <c r="O144" s="5"/>
      <c r="P144" s="5"/>
    </row>
    <row r="145" spans="3:16" x14ac:dyDescent="0.25">
      <c r="C145" s="5"/>
      <c r="D145" s="5"/>
      <c r="E145" s="5"/>
      <c r="F145" s="5"/>
      <c r="G145" s="5"/>
      <c r="H145" s="5"/>
      <c r="I145" s="5"/>
      <c r="J145" s="5"/>
      <c r="K145" s="5"/>
      <c r="L145" s="5"/>
      <c r="M145" s="5"/>
      <c r="N145" s="5"/>
      <c r="O145" s="5"/>
      <c r="P145" s="5"/>
    </row>
    <row r="146" spans="3:16" x14ac:dyDescent="0.25">
      <c r="C146" s="5"/>
      <c r="D146" s="5"/>
      <c r="E146" s="5"/>
      <c r="F146" s="5"/>
      <c r="G146" s="5"/>
      <c r="H146" s="5"/>
      <c r="I146" s="5"/>
      <c r="J146" s="5"/>
      <c r="K146" s="5"/>
      <c r="L146" s="5"/>
      <c r="M146" s="5"/>
      <c r="N146" s="5"/>
      <c r="O146" s="5"/>
      <c r="P146" s="5"/>
    </row>
    <row r="147" spans="3:16" x14ac:dyDescent="0.25">
      <c r="C147" s="5"/>
      <c r="D147" s="5"/>
      <c r="E147" s="5"/>
      <c r="F147" s="5"/>
      <c r="G147" s="5"/>
      <c r="H147" s="5"/>
      <c r="I147" s="5"/>
      <c r="J147" s="5"/>
      <c r="K147" s="5"/>
      <c r="L147" s="5"/>
      <c r="M147" s="5"/>
      <c r="N147" s="5"/>
      <c r="O147" s="5"/>
      <c r="P147" s="5"/>
    </row>
    <row r="148" spans="3:16" x14ac:dyDescent="0.25">
      <c r="C148" s="5"/>
      <c r="D148" s="5"/>
      <c r="E148" s="5"/>
      <c r="F148" s="5"/>
      <c r="G148" s="5"/>
      <c r="H148" s="5"/>
      <c r="I148" s="5"/>
      <c r="J148" s="5"/>
      <c r="K148" s="5"/>
      <c r="L148" s="5"/>
      <c r="M148" s="5"/>
      <c r="N148" s="5"/>
      <c r="O148" s="5"/>
      <c r="P148" s="5"/>
    </row>
    <row r="149" spans="3:16" x14ac:dyDescent="0.25">
      <c r="C149" s="5"/>
      <c r="D149" s="5"/>
      <c r="E149" s="5"/>
      <c r="F149" s="5"/>
      <c r="G149" s="5"/>
      <c r="H149" s="5"/>
      <c r="I149" s="5"/>
      <c r="J149" s="5"/>
      <c r="K149" s="5"/>
      <c r="L149" s="5"/>
      <c r="M149" s="5"/>
      <c r="N149" s="5"/>
      <c r="O149" s="5"/>
      <c r="P149" s="5"/>
    </row>
    <row r="150" spans="3:16" x14ac:dyDescent="0.25">
      <c r="C150" s="5"/>
      <c r="D150" s="5"/>
      <c r="E150" s="5"/>
      <c r="F150" s="5"/>
      <c r="G150" s="5"/>
      <c r="H150" s="5"/>
      <c r="I150" s="5"/>
      <c r="J150" s="5"/>
      <c r="K150" s="5"/>
      <c r="L150" s="5"/>
      <c r="M150" s="5"/>
      <c r="N150" s="5"/>
      <c r="O150" s="5"/>
      <c r="P150" s="5"/>
    </row>
    <row r="151" spans="3:16" x14ac:dyDescent="0.25">
      <c r="C151" s="5"/>
      <c r="D151" s="5"/>
      <c r="E151" s="5"/>
      <c r="F151" s="5"/>
      <c r="G151" s="5"/>
      <c r="H151" s="5"/>
      <c r="I151" s="5"/>
      <c r="J151" s="5"/>
      <c r="K151" s="5"/>
      <c r="L151" s="5"/>
      <c r="M151" s="5"/>
      <c r="N151" s="5"/>
      <c r="O151" s="5"/>
      <c r="P151" s="5"/>
    </row>
    <row r="152" spans="3:16" x14ac:dyDescent="0.25">
      <c r="C152" s="5"/>
      <c r="D152" s="5"/>
      <c r="E152" s="5"/>
      <c r="F152" s="5"/>
      <c r="G152" s="5"/>
      <c r="H152" s="5"/>
      <c r="I152" s="5"/>
      <c r="J152" s="5"/>
      <c r="K152" s="5"/>
      <c r="L152" s="5"/>
      <c r="M152" s="5"/>
      <c r="N152" s="5"/>
      <c r="O152" s="5"/>
      <c r="P152" s="5"/>
    </row>
    <row r="153" spans="3:16" x14ac:dyDescent="0.25">
      <c r="C153" s="5"/>
      <c r="D153" s="5"/>
      <c r="E153" s="5"/>
      <c r="F153" s="5"/>
      <c r="G153" s="5"/>
      <c r="H153" s="5"/>
      <c r="I153" s="5"/>
      <c r="J153" s="5"/>
      <c r="K153" s="5"/>
      <c r="L153" s="5"/>
      <c r="M153" s="5"/>
      <c r="N153" s="5"/>
      <c r="O153" s="5"/>
      <c r="P153" s="5"/>
    </row>
    <row r="154" spans="3:16" x14ac:dyDescent="0.25">
      <c r="C154" s="5"/>
      <c r="D154" s="5"/>
      <c r="E154" s="5"/>
      <c r="F154" s="5"/>
      <c r="G154" s="5"/>
      <c r="H154" s="5"/>
      <c r="I154" s="5"/>
      <c r="J154" s="5"/>
      <c r="K154" s="5"/>
      <c r="L154" s="5"/>
      <c r="M154" s="5"/>
      <c r="N154" s="5"/>
      <c r="O154" s="5"/>
      <c r="P154" s="5"/>
    </row>
    <row r="155" spans="3:16" x14ac:dyDescent="0.25">
      <c r="C155" s="5"/>
      <c r="D155" s="5"/>
      <c r="E155" s="5"/>
      <c r="F155" s="5"/>
      <c r="G155" s="5"/>
      <c r="H155" s="5"/>
      <c r="I155" s="5"/>
      <c r="J155" s="5"/>
      <c r="K155" s="5"/>
      <c r="L155" s="5"/>
      <c r="M155" s="5"/>
      <c r="N155" s="5"/>
      <c r="O155" s="5"/>
      <c r="P155" s="5"/>
    </row>
    <row r="156" spans="3:16" x14ac:dyDescent="0.25">
      <c r="C156" s="5"/>
      <c r="D156" s="5"/>
      <c r="E156" s="5"/>
      <c r="F156" s="5"/>
      <c r="G156" s="5"/>
      <c r="H156" s="5"/>
      <c r="I156" s="5"/>
      <c r="J156" s="5"/>
      <c r="K156" s="5"/>
      <c r="L156" s="5"/>
      <c r="M156" s="5"/>
      <c r="N156" s="5"/>
      <c r="O156" s="5"/>
      <c r="P156" s="5"/>
    </row>
    <row r="157" spans="3:16" x14ac:dyDescent="0.25">
      <c r="C157" s="5"/>
      <c r="D157" s="5"/>
      <c r="E157" s="5"/>
      <c r="F157" s="5"/>
      <c r="G157" s="5"/>
      <c r="H157" s="5"/>
      <c r="I157" s="5"/>
      <c r="J157" s="5"/>
      <c r="K157" s="5"/>
      <c r="L157" s="5"/>
      <c r="M157" s="5"/>
      <c r="N157" s="5"/>
      <c r="O157" s="5"/>
      <c r="P157" s="5"/>
    </row>
    <row r="158" spans="3:16" x14ac:dyDescent="0.25">
      <c r="C158" s="5"/>
      <c r="D158" s="5"/>
      <c r="E158" s="5"/>
      <c r="F158" s="5"/>
      <c r="G158" s="5"/>
      <c r="H158" s="5"/>
      <c r="I158" s="5"/>
      <c r="J158" s="5"/>
      <c r="K158" s="5"/>
      <c r="L158" s="5"/>
      <c r="M158" s="5"/>
      <c r="N158" s="5"/>
      <c r="O158" s="5"/>
      <c r="P158" s="5"/>
    </row>
    <row r="159" spans="3:16" x14ac:dyDescent="0.25">
      <c r="C159" s="5"/>
      <c r="D159" s="5"/>
      <c r="E159" s="5"/>
      <c r="F159" s="5"/>
      <c r="G159" s="5"/>
      <c r="H159" s="5"/>
      <c r="I159" s="5"/>
      <c r="J159" s="5"/>
      <c r="K159" s="5"/>
      <c r="L159" s="5"/>
      <c r="M159" s="5"/>
      <c r="N159" s="5"/>
      <c r="O159" s="5"/>
      <c r="P159" s="5"/>
    </row>
    <row r="160" spans="3:16" x14ac:dyDescent="0.25">
      <c r="C160" s="5"/>
      <c r="D160" s="5"/>
      <c r="E160" s="5"/>
      <c r="F160" s="5"/>
      <c r="G160" s="5"/>
      <c r="H160" s="5"/>
      <c r="I160" s="5"/>
      <c r="J160" s="5"/>
      <c r="K160" s="5"/>
      <c r="L160" s="5"/>
      <c r="M160" s="5"/>
      <c r="N160" s="5"/>
      <c r="O160" s="5"/>
      <c r="P160" s="5"/>
    </row>
    <row r="161" spans="3:16" x14ac:dyDescent="0.25">
      <c r="C161" s="5"/>
      <c r="D161" s="5"/>
      <c r="E161" s="5"/>
      <c r="F161" s="5"/>
      <c r="G161" s="5"/>
      <c r="H161" s="5"/>
      <c r="I161" s="5"/>
      <c r="J161" s="5"/>
      <c r="K161" s="5"/>
      <c r="L161" s="5"/>
      <c r="M161" s="5"/>
      <c r="N161" s="5"/>
      <c r="O161" s="5"/>
      <c r="P161" s="5"/>
    </row>
    <row r="162" spans="3:16" x14ac:dyDescent="0.25">
      <c r="C162" s="5"/>
      <c r="D162" s="5"/>
      <c r="E162" s="5"/>
      <c r="F162" s="5"/>
      <c r="G162" s="5"/>
      <c r="H162" s="5"/>
      <c r="I162" s="5"/>
      <c r="J162" s="5"/>
      <c r="K162" s="5"/>
      <c r="L162" s="5"/>
      <c r="M162" s="5"/>
      <c r="N162" s="5"/>
      <c r="O162" s="5"/>
      <c r="P162" s="5"/>
    </row>
    <row r="163" spans="3:16" x14ac:dyDescent="0.25">
      <c r="C163" s="5"/>
      <c r="D163" s="5"/>
      <c r="E163" s="5"/>
      <c r="F163" s="5"/>
      <c r="G163" s="5"/>
      <c r="H163" s="5"/>
      <c r="I163" s="5"/>
      <c r="J163" s="5"/>
      <c r="K163" s="5"/>
      <c r="L163" s="5"/>
      <c r="M163" s="5"/>
      <c r="N163" s="5"/>
      <c r="O163" s="5"/>
      <c r="P163" s="5"/>
    </row>
    <row r="164" spans="3:16" x14ac:dyDescent="0.25">
      <c r="C164" s="5"/>
      <c r="D164" s="5"/>
      <c r="E164" s="5"/>
      <c r="F164" s="5"/>
      <c r="G164" s="5"/>
      <c r="H164" s="5"/>
      <c r="I164" s="5"/>
      <c r="J164" s="5"/>
      <c r="K164" s="5"/>
      <c r="L164" s="5"/>
      <c r="M164" s="5"/>
      <c r="N164" s="5"/>
      <c r="O164" s="5"/>
      <c r="P164" s="5"/>
    </row>
    <row r="165" spans="3:16" x14ac:dyDescent="0.25">
      <c r="C165" s="5"/>
      <c r="D165" s="5"/>
      <c r="E165" s="5"/>
      <c r="F165" s="5"/>
      <c r="G165" s="5"/>
      <c r="H165" s="5"/>
      <c r="I165" s="5"/>
      <c r="J165" s="5"/>
      <c r="K165" s="5"/>
      <c r="L165" s="5"/>
      <c r="M165" s="5"/>
      <c r="N165" s="5"/>
      <c r="O165" s="5"/>
      <c r="P165" s="5"/>
    </row>
    <row r="166" spans="3:16" x14ac:dyDescent="0.25">
      <c r="C166" s="5"/>
      <c r="D166" s="5"/>
      <c r="E166" s="5"/>
      <c r="F166" s="5"/>
      <c r="G166" s="5"/>
      <c r="H166" s="5"/>
      <c r="I166" s="5"/>
      <c r="J166" s="5"/>
      <c r="K166" s="5"/>
      <c r="L166" s="5"/>
      <c r="M166" s="5"/>
      <c r="N166" s="5"/>
      <c r="O166" s="5"/>
      <c r="P166" s="5"/>
    </row>
    <row r="167" spans="3:16" x14ac:dyDescent="0.25">
      <c r="C167" s="5"/>
      <c r="D167" s="5"/>
      <c r="E167" s="5"/>
      <c r="F167" s="5"/>
      <c r="G167" s="5"/>
      <c r="H167" s="5"/>
      <c r="I167" s="5"/>
      <c r="J167" s="5"/>
      <c r="K167" s="5"/>
      <c r="L167" s="5"/>
      <c r="M167" s="5"/>
      <c r="N167" s="5"/>
      <c r="O167" s="5"/>
      <c r="P167" s="5"/>
    </row>
    <row r="168" spans="3:16" x14ac:dyDescent="0.25">
      <c r="C168" s="5"/>
      <c r="D168" s="5"/>
      <c r="E168" s="5"/>
      <c r="F168" s="5"/>
      <c r="G168" s="5"/>
      <c r="H168" s="5"/>
      <c r="I168" s="5"/>
      <c r="J168" s="5"/>
      <c r="K168" s="5"/>
      <c r="L168" s="5"/>
      <c r="M168" s="5"/>
      <c r="N168" s="5"/>
      <c r="O168" s="5"/>
      <c r="P168" s="5"/>
    </row>
    <row r="169" spans="3:16" x14ac:dyDescent="0.25">
      <c r="C169" s="5"/>
      <c r="D169" s="5"/>
      <c r="E169" s="5"/>
      <c r="F169" s="5"/>
      <c r="G169" s="5"/>
      <c r="H169" s="5"/>
      <c r="I169" s="5"/>
      <c r="J169" s="5"/>
      <c r="K169" s="5"/>
      <c r="L169" s="5"/>
      <c r="M169" s="5"/>
      <c r="N169" s="5"/>
      <c r="O169" s="5"/>
      <c r="P169" s="5"/>
    </row>
    <row r="170" spans="3:16" x14ac:dyDescent="0.25">
      <c r="C170" s="5"/>
      <c r="D170" s="5"/>
      <c r="E170" s="5"/>
      <c r="F170" s="5"/>
      <c r="G170" s="5"/>
      <c r="H170" s="5"/>
      <c r="I170" s="5"/>
      <c r="J170" s="5"/>
      <c r="K170" s="5"/>
      <c r="L170" s="5"/>
      <c r="M170" s="5"/>
      <c r="N170" s="5"/>
      <c r="O170" s="5"/>
      <c r="P170" s="5"/>
    </row>
    <row r="171" spans="3:16" x14ac:dyDescent="0.25">
      <c r="C171" s="5"/>
      <c r="D171" s="5"/>
      <c r="E171" s="5"/>
      <c r="F171" s="5"/>
      <c r="G171" s="5"/>
      <c r="H171" s="5"/>
      <c r="I171" s="5"/>
      <c r="J171" s="5"/>
      <c r="K171" s="5"/>
      <c r="L171" s="5"/>
      <c r="M171" s="5"/>
      <c r="N171" s="5"/>
      <c r="O171" s="5"/>
      <c r="P171" s="5"/>
    </row>
    <row r="172" spans="3:16" x14ac:dyDescent="0.25">
      <c r="C172" s="5"/>
      <c r="D172" s="5"/>
      <c r="E172" s="5"/>
      <c r="F172" s="5"/>
      <c r="G172" s="5"/>
      <c r="H172" s="5"/>
      <c r="I172" s="5"/>
      <c r="J172" s="5"/>
      <c r="K172" s="5"/>
      <c r="L172" s="5"/>
      <c r="M172" s="5"/>
      <c r="N172" s="5"/>
      <c r="O172" s="5"/>
      <c r="P172" s="5"/>
    </row>
    <row r="173" spans="3:16" x14ac:dyDescent="0.25">
      <c r="C173" s="5"/>
      <c r="D173" s="5"/>
      <c r="E173" s="5"/>
      <c r="F173" s="5"/>
      <c r="G173" s="5"/>
      <c r="H173" s="5"/>
      <c r="I173" s="5"/>
      <c r="J173" s="5"/>
      <c r="K173" s="5"/>
      <c r="L173" s="5"/>
      <c r="M173" s="5"/>
      <c r="N173" s="5"/>
      <c r="O173" s="5"/>
      <c r="P173" s="5"/>
    </row>
    <row r="174" spans="3:16" x14ac:dyDescent="0.25">
      <c r="C174" s="5"/>
      <c r="D174" s="5"/>
      <c r="E174" s="5"/>
      <c r="F174" s="5"/>
      <c r="G174" s="5"/>
      <c r="H174" s="5"/>
      <c r="I174" s="5"/>
      <c r="J174" s="5"/>
      <c r="K174" s="5"/>
      <c r="L174" s="5"/>
      <c r="M174" s="5"/>
      <c r="N174" s="5"/>
      <c r="O174" s="5"/>
      <c r="P174" s="5"/>
    </row>
    <row r="175" spans="3:16" x14ac:dyDescent="0.25">
      <c r="C175" s="5"/>
      <c r="D175" s="5"/>
      <c r="E175" s="5"/>
      <c r="F175" s="5"/>
      <c r="G175" s="5"/>
      <c r="H175" s="5"/>
      <c r="I175" s="5"/>
      <c r="J175" s="5"/>
      <c r="K175" s="5"/>
      <c r="L175" s="5"/>
      <c r="M175" s="5"/>
      <c r="N175" s="5"/>
      <c r="O175" s="5"/>
      <c r="P175" s="5"/>
    </row>
    <row r="176" spans="3:16" x14ac:dyDescent="0.25">
      <c r="C176" s="5"/>
      <c r="D176" s="5"/>
      <c r="E176" s="5"/>
      <c r="F176" s="5"/>
      <c r="G176" s="5"/>
      <c r="H176" s="5"/>
      <c r="I176" s="5"/>
      <c r="J176" s="5"/>
      <c r="K176" s="5"/>
      <c r="L176" s="5"/>
      <c r="M176" s="5"/>
      <c r="N176" s="5"/>
      <c r="O176" s="5"/>
      <c r="P176" s="5"/>
    </row>
    <row r="177" spans="3:16" x14ac:dyDescent="0.25">
      <c r="C177" s="5"/>
      <c r="D177" s="5"/>
      <c r="E177" s="5"/>
      <c r="F177" s="5"/>
      <c r="G177" s="5"/>
      <c r="H177" s="5"/>
      <c r="I177" s="5"/>
      <c r="J177" s="5"/>
      <c r="K177" s="5"/>
      <c r="L177" s="5"/>
      <c r="M177" s="5"/>
      <c r="N177" s="5"/>
      <c r="O177" s="5"/>
      <c r="P177" s="5"/>
    </row>
    <row r="178" spans="3:16" x14ac:dyDescent="0.25">
      <c r="C178" s="5"/>
      <c r="D178" s="5"/>
      <c r="E178" s="5"/>
      <c r="F178" s="5"/>
      <c r="G178" s="5"/>
      <c r="H178" s="5"/>
      <c r="I178" s="5"/>
      <c r="J178" s="5"/>
      <c r="K178" s="5"/>
      <c r="L178" s="5"/>
      <c r="M178" s="5"/>
      <c r="N178" s="5"/>
      <c r="O178" s="5"/>
      <c r="P178" s="5"/>
    </row>
    <row r="179" spans="3:16" x14ac:dyDescent="0.25">
      <c r="C179" s="5"/>
      <c r="D179" s="5"/>
      <c r="E179" s="5"/>
      <c r="F179" s="5"/>
      <c r="G179" s="5"/>
      <c r="H179" s="5"/>
      <c r="I179" s="5"/>
      <c r="J179" s="5"/>
      <c r="K179" s="5"/>
      <c r="L179" s="5"/>
      <c r="M179" s="5"/>
      <c r="N179" s="5"/>
      <c r="O179" s="5"/>
      <c r="P179" s="5"/>
    </row>
    <row r="180" spans="3:16" x14ac:dyDescent="0.25">
      <c r="C180" s="5"/>
      <c r="D180" s="5"/>
      <c r="E180" s="5"/>
      <c r="F180" s="5"/>
      <c r="G180" s="5"/>
      <c r="H180" s="5"/>
      <c r="I180" s="5"/>
      <c r="J180" s="5"/>
      <c r="K180" s="5"/>
      <c r="L180" s="5"/>
      <c r="M180" s="5"/>
      <c r="N180" s="5"/>
      <c r="O180" s="5"/>
      <c r="P180" s="5"/>
    </row>
    <row r="181" spans="3:16" x14ac:dyDescent="0.25">
      <c r="C181" s="5"/>
      <c r="D181" s="5"/>
      <c r="E181" s="5"/>
      <c r="F181" s="5"/>
      <c r="G181" s="5"/>
      <c r="H181" s="5"/>
      <c r="I181" s="5"/>
      <c r="J181" s="5"/>
      <c r="K181" s="5"/>
      <c r="L181" s="5"/>
      <c r="M181" s="5"/>
      <c r="N181" s="5"/>
      <c r="O181" s="5"/>
      <c r="P181" s="5"/>
    </row>
    <row r="182" spans="3:16" x14ac:dyDescent="0.25">
      <c r="C182" s="5"/>
      <c r="D182" s="5"/>
      <c r="E182" s="5"/>
      <c r="F182" s="5"/>
      <c r="G182" s="5"/>
      <c r="H182" s="5"/>
      <c r="I182" s="5"/>
      <c r="J182" s="5"/>
      <c r="K182" s="5"/>
      <c r="L182" s="5"/>
      <c r="M182" s="5"/>
      <c r="N182" s="5"/>
      <c r="O182" s="5"/>
      <c r="P182" s="5"/>
    </row>
    <row r="183" spans="3:16" x14ac:dyDescent="0.25">
      <c r="C183" s="5"/>
      <c r="D183" s="5"/>
      <c r="E183" s="5"/>
      <c r="F183" s="5"/>
      <c r="G183" s="5"/>
      <c r="H183" s="5"/>
      <c r="I183" s="5"/>
      <c r="J183" s="5"/>
      <c r="K183" s="5"/>
      <c r="L183" s="5"/>
      <c r="M183" s="5"/>
      <c r="N183" s="5"/>
      <c r="O183" s="5"/>
      <c r="P183" s="5"/>
    </row>
    <row r="184" spans="3:16" x14ac:dyDescent="0.25">
      <c r="C184" s="5"/>
      <c r="D184" s="5"/>
      <c r="E184" s="5"/>
      <c r="F184" s="5"/>
      <c r="G184" s="5"/>
      <c r="H184" s="5"/>
      <c r="I184" s="5"/>
      <c r="J184" s="5"/>
      <c r="K184" s="5"/>
      <c r="L184" s="5"/>
      <c r="M184" s="5"/>
      <c r="N184" s="5"/>
      <c r="O184" s="5"/>
      <c r="P184" s="5"/>
    </row>
    <row r="185" spans="3:16" x14ac:dyDescent="0.25">
      <c r="C185" s="5"/>
      <c r="D185" s="5"/>
      <c r="E185" s="5"/>
      <c r="F185" s="5"/>
      <c r="G185" s="5"/>
      <c r="H185" s="5"/>
      <c r="I185" s="5"/>
      <c r="J185" s="5"/>
      <c r="K185" s="5"/>
      <c r="L185" s="5"/>
      <c r="M185" s="5"/>
      <c r="N185" s="5"/>
      <c r="O185" s="5"/>
      <c r="P185" s="5"/>
    </row>
    <row r="186" spans="3:16" x14ac:dyDescent="0.25">
      <c r="C186" s="5"/>
      <c r="D186" s="5"/>
      <c r="E186" s="5"/>
      <c r="F186" s="5"/>
      <c r="G186" s="5"/>
      <c r="H186" s="5"/>
      <c r="I186" s="5"/>
      <c r="J186" s="5"/>
      <c r="K186" s="5"/>
      <c r="L186" s="5"/>
      <c r="M186" s="5"/>
      <c r="N186" s="5"/>
      <c r="O186" s="5"/>
      <c r="P186" s="5"/>
    </row>
    <row r="187" spans="3:16" x14ac:dyDescent="0.25">
      <c r="C187" s="5"/>
      <c r="D187" s="5"/>
      <c r="E187" s="5"/>
      <c r="F187" s="5"/>
      <c r="G187" s="5"/>
      <c r="H187" s="5"/>
      <c r="I187" s="5"/>
      <c r="J187" s="5"/>
      <c r="K187" s="5"/>
      <c r="L187" s="5"/>
      <c r="M187" s="5"/>
      <c r="N187" s="5"/>
      <c r="O187" s="5"/>
      <c r="P187" s="5"/>
    </row>
    <row r="188" spans="3:16" x14ac:dyDescent="0.25">
      <c r="C188" s="5"/>
      <c r="D188" s="5"/>
      <c r="E188" s="5"/>
      <c r="F188" s="5"/>
      <c r="G188" s="5"/>
      <c r="H188" s="5"/>
      <c r="I188" s="5"/>
      <c r="J188" s="5"/>
      <c r="K188" s="5"/>
      <c r="L188" s="5"/>
      <c r="M188" s="5"/>
      <c r="N188" s="5"/>
      <c r="O188" s="5"/>
      <c r="P188" s="5"/>
    </row>
    <row r="189" spans="3:16" x14ac:dyDescent="0.25">
      <c r="C189" s="5"/>
      <c r="D189" s="5"/>
      <c r="E189" s="5"/>
      <c r="F189" s="5"/>
      <c r="G189" s="5"/>
      <c r="H189" s="5"/>
      <c r="I189" s="5"/>
      <c r="J189" s="5"/>
      <c r="K189" s="5"/>
      <c r="L189" s="5"/>
      <c r="M189" s="5"/>
      <c r="N189" s="5"/>
      <c r="O189" s="5"/>
      <c r="P189" s="5"/>
    </row>
    <row r="190" spans="3:16" x14ac:dyDescent="0.25">
      <c r="C190" s="5"/>
      <c r="D190" s="5"/>
      <c r="E190" s="5"/>
      <c r="F190" s="5"/>
      <c r="G190" s="5"/>
      <c r="H190" s="5"/>
      <c r="I190" s="5"/>
      <c r="J190" s="5"/>
      <c r="K190" s="5"/>
      <c r="L190" s="5"/>
      <c r="M190" s="5"/>
      <c r="N190" s="5"/>
      <c r="O190" s="5"/>
      <c r="P190" s="5"/>
    </row>
    <row r="191" spans="3:16" x14ac:dyDescent="0.25">
      <c r="C191" s="5"/>
      <c r="D191" s="5"/>
      <c r="E191" s="5"/>
      <c r="F191" s="5"/>
      <c r="G191" s="5"/>
      <c r="H191" s="5"/>
      <c r="I191" s="5"/>
      <c r="J191" s="5"/>
      <c r="K191" s="5"/>
      <c r="L191" s="5"/>
      <c r="M191" s="5"/>
      <c r="N191" s="5"/>
      <c r="O191" s="5"/>
      <c r="P191" s="5"/>
    </row>
    <row r="192" spans="3:16" x14ac:dyDescent="0.25">
      <c r="C192" s="5"/>
      <c r="D192" s="5"/>
      <c r="E192" s="5"/>
      <c r="F192" s="5"/>
      <c r="G192" s="5"/>
      <c r="H192" s="5"/>
      <c r="I192" s="5"/>
      <c r="J192" s="5"/>
      <c r="K192" s="5"/>
      <c r="L192" s="5"/>
      <c r="M192" s="5"/>
      <c r="N192" s="5"/>
      <c r="O192" s="5"/>
      <c r="P192" s="5"/>
    </row>
    <row r="193" spans="3:16" x14ac:dyDescent="0.25">
      <c r="C193" s="5"/>
      <c r="D193" s="5"/>
      <c r="E193" s="5"/>
      <c r="F193" s="5"/>
      <c r="G193" s="5"/>
      <c r="H193" s="5"/>
      <c r="I193" s="5"/>
      <c r="J193" s="5"/>
      <c r="K193" s="5"/>
      <c r="L193" s="5"/>
      <c r="M193" s="5"/>
      <c r="N193" s="5"/>
      <c r="O193" s="5"/>
      <c r="P193" s="5"/>
    </row>
    <row r="194" spans="3:16" x14ac:dyDescent="0.25">
      <c r="C194" s="5"/>
      <c r="D194" s="5"/>
      <c r="E194" s="5"/>
      <c r="F194" s="5"/>
      <c r="G194" s="5"/>
      <c r="H194" s="5"/>
      <c r="I194" s="5"/>
      <c r="J194" s="5"/>
      <c r="K194" s="5"/>
      <c r="L194" s="5"/>
      <c r="M194" s="5"/>
      <c r="N194" s="5"/>
      <c r="O194" s="5"/>
      <c r="P194" s="5"/>
    </row>
    <row r="195" spans="3:16" x14ac:dyDescent="0.25">
      <c r="C195" s="5"/>
      <c r="D195" s="5"/>
      <c r="E195" s="5"/>
      <c r="F195" s="5"/>
      <c r="G195" s="5"/>
      <c r="H195" s="5"/>
      <c r="I195" s="5"/>
      <c r="J195" s="5"/>
      <c r="K195" s="5"/>
      <c r="L195" s="5"/>
      <c r="M195" s="5"/>
      <c r="N195" s="5"/>
      <c r="O195" s="5"/>
      <c r="P195" s="5"/>
    </row>
    <row r="196" spans="3:16" x14ac:dyDescent="0.25">
      <c r="C196" s="5"/>
      <c r="D196" s="5"/>
      <c r="E196" s="5"/>
      <c r="F196" s="5"/>
      <c r="G196" s="5"/>
      <c r="H196" s="5"/>
      <c r="I196" s="5"/>
      <c r="J196" s="5"/>
      <c r="K196" s="5"/>
      <c r="L196" s="5"/>
      <c r="M196" s="5"/>
      <c r="N196" s="5"/>
      <c r="O196" s="5"/>
      <c r="P196" s="5"/>
    </row>
    <row r="197" spans="3:16" x14ac:dyDescent="0.25">
      <c r="C197" s="5"/>
      <c r="D197" s="5"/>
      <c r="E197" s="5"/>
      <c r="F197" s="5"/>
      <c r="G197" s="5"/>
      <c r="H197" s="5"/>
      <c r="I197" s="5"/>
      <c r="J197" s="5"/>
      <c r="K197" s="5"/>
      <c r="L197" s="5"/>
      <c r="M197" s="5"/>
      <c r="N197" s="5"/>
      <c r="O197" s="5"/>
      <c r="P197" s="5"/>
    </row>
    <row r="198" spans="3:16" x14ac:dyDescent="0.25">
      <c r="C198" s="5"/>
      <c r="D198" s="5"/>
      <c r="E198" s="5"/>
      <c r="F198" s="5"/>
      <c r="G198" s="5"/>
      <c r="H198" s="5"/>
      <c r="I198" s="5"/>
      <c r="J198" s="5"/>
      <c r="K198" s="5"/>
      <c r="L198" s="5"/>
      <c r="M198" s="5"/>
      <c r="N198" s="5"/>
      <c r="O198" s="5"/>
      <c r="P198" s="5"/>
    </row>
    <row r="199" spans="3:16" x14ac:dyDescent="0.25">
      <c r="C199" s="5"/>
      <c r="D199" s="5"/>
      <c r="E199" s="5"/>
      <c r="F199" s="5"/>
      <c r="G199" s="5"/>
      <c r="H199" s="5"/>
      <c r="I199" s="5"/>
      <c r="J199" s="5"/>
      <c r="K199" s="5"/>
      <c r="L199" s="5"/>
      <c r="M199" s="5"/>
      <c r="N199" s="5"/>
      <c r="O199" s="5"/>
      <c r="P199" s="5"/>
    </row>
    <row r="200" spans="3:16" x14ac:dyDescent="0.25">
      <c r="C200" s="5"/>
      <c r="D200" s="5"/>
      <c r="E200" s="5"/>
      <c r="F200" s="5"/>
      <c r="G200" s="5"/>
      <c r="H200" s="5"/>
      <c r="I200" s="5"/>
      <c r="J200" s="5"/>
      <c r="K200" s="5"/>
      <c r="L200" s="5"/>
      <c r="M200" s="5"/>
      <c r="N200" s="5"/>
      <c r="O200" s="5"/>
      <c r="P200" s="5"/>
    </row>
    <row r="201" spans="3:16" x14ac:dyDescent="0.25">
      <c r="C201" s="5"/>
      <c r="D201" s="5"/>
      <c r="E201" s="5"/>
      <c r="F201" s="5"/>
      <c r="G201" s="5"/>
      <c r="H201" s="5"/>
      <c r="I201" s="5"/>
      <c r="J201" s="5"/>
      <c r="K201" s="5"/>
      <c r="L201" s="5"/>
      <c r="M201" s="5"/>
      <c r="N201" s="5"/>
      <c r="O201" s="5"/>
      <c r="P201" s="5"/>
    </row>
    <row r="202" spans="3:16" x14ac:dyDescent="0.25">
      <c r="C202" s="5"/>
      <c r="D202" s="5"/>
      <c r="E202" s="5"/>
      <c r="F202" s="5"/>
      <c r="G202" s="5"/>
      <c r="H202" s="5"/>
      <c r="I202" s="5"/>
      <c r="J202" s="5"/>
      <c r="K202" s="5"/>
      <c r="L202" s="5"/>
      <c r="M202" s="5"/>
      <c r="N202" s="5"/>
      <c r="O202" s="5"/>
      <c r="P202" s="5"/>
    </row>
    <row r="203" spans="3:16" x14ac:dyDescent="0.25">
      <c r="C203" s="5"/>
      <c r="D203" s="5"/>
      <c r="E203" s="5"/>
      <c r="F203" s="5"/>
      <c r="G203" s="5"/>
      <c r="H203" s="5"/>
      <c r="I203" s="5"/>
      <c r="J203" s="5"/>
      <c r="K203" s="5"/>
      <c r="L203" s="5"/>
      <c r="M203" s="5"/>
      <c r="N203" s="5"/>
      <c r="O203" s="5"/>
      <c r="P203" s="5"/>
    </row>
    <row r="204" spans="3:16" x14ac:dyDescent="0.25">
      <c r="C204" s="5"/>
      <c r="D204" s="5"/>
      <c r="E204" s="5"/>
      <c r="F204" s="5"/>
      <c r="G204" s="5"/>
      <c r="H204" s="5"/>
      <c r="I204" s="5"/>
      <c r="J204" s="5"/>
      <c r="K204" s="5"/>
      <c r="L204" s="5"/>
      <c r="M204" s="5"/>
      <c r="N204" s="5"/>
      <c r="O204" s="5"/>
      <c r="P204" s="5"/>
    </row>
    <row r="205" spans="3:16" x14ac:dyDescent="0.25">
      <c r="C205" s="5"/>
      <c r="D205" s="5"/>
      <c r="E205" s="5"/>
      <c r="F205" s="5"/>
      <c r="G205" s="5"/>
      <c r="H205" s="5"/>
      <c r="I205" s="5"/>
      <c r="J205" s="5"/>
      <c r="K205" s="5"/>
      <c r="L205" s="5"/>
      <c r="M205" s="5"/>
      <c r="N205" s="5"/>
      <c r="O205" s="5"/>
      <c r="P205" s="5"/>
    </row>
    <row r="206" spans="3:16" x14ac:dyDescent="0.25">
      <c r="C206" s="5"/>
      <c r="D206" s="5"/>
      <c r="E206" s="5"/>
      <c r="F206" s="5"/>
      <c r="G206" s="5"/>
      <c r="H206" s="5"/>
      <c r="I206" s="5"/>
      <c r="J206" s="5"/>
      <c r="K206" s="5"/>
      <c r="L206" s="5"/>
      <c r="M206" s="5"/>
      <c r="N206" s="5"/>
      <c r="O206" s="5"/>
      <c r="P206" s="5"/>
    </row>
    <row r="207" spans="3:16" x14ac:dyDescent="0.25">
      <c r="C207" s="5"/>
      <c r="D207" s="5"/>
      <c r="E207" s="5"/>
      <c r="F207" s="5"/>
      <c r="G207" s="5"/>
      <c r="H207" s="5"/>
      <c r="I207" s="5"/>
      <c r="J207" s="5"/>
      <c r="K207" s="5"/>
      <c r="L207" s="5"/>
      <c r="M207" s="5"/>
      <c r="N207" s="5"/>
      <c r="O207" s="5"/>
      <c r="P207" s="5"/>
    </row>
    <row r="208" spans="3:16" x14ac:dyDescent="0.25">
      <c r="C208" s="5"/>
      <c r="D208" s="5"/>
      <c r="E208" s="5"/>
      <c r="F208" s="5"/>
      <c r="G208" s="5"/>
      <c r="H208" s="5"/>
      <c r="I208" s="5"/>
      <c r="J208" s="5"/>
      <c r="K208" s="5"/>
      <c r="L208" s="5"/>
      <c r="M208" s="5"/>
      <c r="N208" s="5"/>
      <c r="O208" s="5"/>
      <c r="P208" s="5"/>
    </row>
    <row r="209" spans="3:16" x14ac:dyDescent="0.25">
      <c r="C209" s="5"/>
      <c r="D209" s="5"/>
      <c r="E209" s="5"/>
      <c r="F209" s="5"/>
      <c r="G209" s="5"/>
      <c r="H209" s="5"/>
      <c r="I209" s="5"/>
      <c r="J209" s="5"/>
      <c r="K209" s="5"/>
      <c r="L209" s="5"/>
      <c r="M209" s="5"/>
      <c r="N209" s="5"/>
      <c r="O209" s="5"/>
      <c r="P209" s="5"/>
    </row>
    <row r="210" spans="3:16" x14ac:dyDescent="0.25">
      <c r="C210" s="5"/>
      <c r="D210" s="5"/>
      <c r="E210" s="5"/>
      <c r="F210" s="5"/>
      <c r="G210" s="5"/>
      <c r="H210" s="5"/>
      <c r="I210" s="5"/>
      <c r="J210" s="5"/>
      <c r="K210" s="5"/>
      <c r="L210" s="5"/>
      <c r="M210" s="5"/>
      <c r="N210" s="5"/>
      <c r="O210" s="5"/>
      <c r="P210" s="5"/>
    </row>
    <row r="211" spans="3:16" x14ac:dyDescent="0.25">
      <c r="C211" s="5"/>
      <c r="D211" s="5"/>
      <c r="E211" s="5"/>
      <c r="F211" s="5"/>
      <c r="G211" s="5"/>
      <c r="H211" s="5"/>
      <c r="I211" s="5"/>
      <c r="J211" s="5"/>
      <c r="K211" s="5"/>
      <c r="L211" s="5"/>
      <c r="M211" s="5"/>
      <c r="N211" s="5"/>
      <c r="O211" s="5"/>
      <c r="P211" s="5"/>
    </row>
    <row r="212" spans="3:16" x14ac:dyDescent="0.25">
      <c r="C212" s="5"/>
      <c r="D212" s="5"/>
      <c r="E212" s="5"/>
      <c r="F212" s="5"/>
      <c r="G212" s="5"/>
      <c r="H212" s="5"/>
      <c r="I212" s="5"/>
      <c r="J212" s="5"/>
      <c r="K212" s="5"/>
      <c r="L212" s="5"/>
      <c r="M212" s="5"/>
      <c r="N212" s="5"/>
      <c r="O212" s="5"/>
      <c r="P212" s="5"/>
    </row>
    <row r="213" spans="3:16" x14ac:dyDescent="0.25">
      <c r="C213" s="5"/>
      <c r="D213" s="5"/>
      <c r="E213" s="5"/>
      <c r="F213" s="5"/>
      <c r="G213" s="5"/>
      <c r="H213" s="5"/>
      <c r="I213" s="5"/>
      <c r="J213" s="5"/>
      <c r="K213" s="5"/>
      <c r="L213" s="5"/>
      <c r="M213" s="5"/>
      <c r="N213" s="5"/>
      <c r="O213" s="5"/>
      <c r="P213" s="5"/>
    </row>
    <row r="214" spans="3:16" x14ac:dyDescent="0.25">
      <c r="C214" s="5"/>
      <c r="D214" s="5"/>
      <c r="E214" s="5"/>
      <c r="F214" s="5"/>
      <c r="G214" s="5"/>
      <c r="H214" s="5"/>
      <c r="I214" s="5"/>
      <c r="J214" s="5"/>
      <c r="K214" s="5"/>
      <c r="L214" s="5"/>
      <c r="M214" s="5"/>
      <c r="N214" s="5"/>
      <c r="O214" s="5"/>
      <c r="P214" s="5"/>
    </row>
    <row r="215" spans="3:16" x14ac:dyDescent="0.25">
      <c r="C215" s="5"/>
      <c r="D215" s="5"/>
      <c r="E215" s="5"/>
      <c r="F215" s="5"/>
      <c r="G215" s="5"/>
      <c r="H215" s="5"/>
      <c r="I215" s="5"/>
      <c r="J215" s="5"/>
      <c r="K215" s="5"/>
      <c r="L215" s="5"/>
      <c r="M215" s="5"/>
      <c r="N215" s="5"/>
      <c r="O215" s="5"/>
      <c r="P215" s="5"/>
    </row>
    <row r="216" spans="3:16" x14ac:dyDescent="0.25">
      <c r="C216" s="5"/>
      <c r="D216" s="5"/>
      <c r="E216" s="5"/>
      <c r="F216" s="5"/>
      <c r="G216" s="5"/>
      <c r="H216" s="5"/>
      <c r="I216" s="5"/>
      <c r="J216" s="5"/>
      <c r="K216" s="5"/>
      <c r="L216" s="5"/>
      <c r="M216" s="5"/>
      <c r="N216" s="5"/>
      <c r="O216" s="5"/>
      <c r="P216" s="5"/>
    </row>
    <row r="217" spans="3:16" x14ac:dyDescent="0.25">
      <c r="C217" s="5"/>
      <c r="D217" s="5"/>
      <c r="E217" s="5"/>
      <c r="F217" s="5"/>
      <c r="G217" s="5"/>
      <c r="H217" s="5"/>
      <c r="I217" s="5"/>
      <c r="J217" s="5"/>
      <c r="K217" s="5"/>
      <c r="L217" s="5"/>
      <c r="M217" s="5"/>
      <c r="N217" s="5"/>
      <c r="O217" s="5"/>
      <c r="P217" s="5"/>
    </row>
    <row r="218" spans="3:16" x14ac:dyDescent="0.25">
      <c r="C218" s="5"/>
      <c r="D218" s="5"/>
      <c r="E218" s="5"/>
      <c r="F218" s="5"/>
      <c r="G218" s="5"/>
      <c r="H218" s="5"/>
      <c r="I218" s="5"/>
      <c r="J218" s="5"/>
      <c r="K218" s="5"/>
      <c r="L218" s="5"/>
      <c r="M218" s="5"/>
      <c r="N218" s="5"/>
      <c r="O218" s="5"/>
      <c r="P218" s="5"/>
    </row>
    <row r="219" spans="3:16" x14ac:dyDescent="0.25">
      <c r="C219" s="5"/>
      <c r="D219" s="5"/>
      <c r="E219" s="5"/>
      <c r="F219" s="5"/>
      <c r="G219" s="5"/>
      <c r="H219" s="5"/>
      <c r="I219" s="5"/>
      <c r="J219" s="5"/>
      <c r="K219" s="5"/>
      <c r="L219" s="5"/>
      <c r="M219" s="5"/>
      <c r="N219" s="5"/>
      <c r="O219" s="5"/>
      <c r="P219" s="5"/>
    </row>
    <row r="220" spans="3:16" x14ac:dyDescent="0.25">
      <c r="C220" s="5"/>
      <c r="D220" s="5"/>
      <c r="E220" s="5"/>
      <c r="F220" s="5"/>
      <c r="G220" s="5"/>
      <c r="H220" s="5"/>
      <c r="I220" s="5"/>
      <c r="J220" s="5"/>
      <c r="K220" s="5"/>
      <c r="L220" s="5"/>
      <c r="M220" s="5"/>
      <c r="N220" s="5"/>
      <c r="O220" s="5"/>
      <c r="P220" s="5"/>
    </row>
    <row r="221" spans="3:16" x14ac:dyDescent="0.25">
      <c r="C221" s="5"/>
      <c r="D221" s="5"/>
      <c r="E221" s="5"/>
      <c r="F221" s="5"/>
      <c r="G221" s="5"/>
      <c r="H221" s="5"/>
      <c r="I221" s="5"/>
      <c r="J221" s="5"/>
      <c r="K221" s="5"/>
      <c r="L221" s="5"/>
      <c r="M221" s="5"/>
      <c r="N221" s="5"/>
      <c r="O221" s="5"/>
      <c r="P221" s="5"/>
    </row>
    <row r="222" spans="3:16" x14ac:dyDescent="0.25">
      <c r="C222" s="5"/>
      <c r="D222" s="5"/>
      <c r="E222" s="5"/>
      <c r="F222" s="5"/>
      <c r="G222" s="5"/>
      <c r="H222" s="5"/>
      <c r="I222" s="5"/>
      <c r="J222" s="5"/>
      <c r="K222" s="5"/>
      <c r="L222" s="5"/>
      <c r="M222" s="5"/>
      <c r="N222" s="5"/>
      <c r="O222" s="5"/>
      <c r="P222" s="5"/>
    </row>
    <row r="223" spans="3:16" x14ac:dyDescent="0.25">
      <c r="C223" s="5"/>
      <c r="D223" s="5"/>
      <c r="E223" s="5"/>
      <c r="F223" s="5"/>
      <c r="G223" s="5"/>
      <c r="H223" s="5"/>
      <c r="I223" s="5"/>
      <c r="J223" s="5"/>
      <c r="K223" s="5"/>
      <c r="L223" s="5"/>
      <c r="M223" s="5"/>
      <c r="N223" s="5"/>
      <c r="O223" s="5"/>
      <c r="P223" s="5"/>
    </row>
    <row r="224" spans="3:16" x14ac:dyDescent="0.25">
      <c r="C224" s="5"/>
      <c r="D224" s="5"/>
      <c r="E224" s="5"/>
      <c r="F224" s="5"/>
      <c r="G224" s="5"/>
      <c r="H224" s="5"/>
      <c r="I224" s="5"/>
      <c r="J224" s="5"/>
      <c r="K224" s="5"/>
      <c r="L224" s="5"/>
      <c r="M224" s="5"/>
      <c r="N224" s="5"/>
      <c r="O224" s="5"/>
      <c r="P224" s="5"/>
    </row>
    <row r="225" spans="3:16" x14ac:dyDescent="0.25">
      <c r="C225" s="5"/>
      <c r="D225" s="5"/>
      <c r="E225" s="5"/>
      <c r="F225" s="5"/>
      <c r="G225" s="5"/>
      <c r="H225" s="5"/>
      <c r="I225" s="5"/>
      <c r="J225" s="5"/>
      <c r="K225" s="5"/>
      <c r="L225" s="5"/>
      <c r="M225" s="5"/>
      <c r="N225" s="5"/>
      <c r="O225" s="5"/>
      <c r="P225" s="5"/>
    </row>
    <row r="226" spans="3:16" x14ac:dyDescent="0.25">
      <c r="C226" s="5"/>
      <c r="D226" s="5"/>
      <c r="E226" s="5"/>
      <c r="F226" s="5"/>
      <c r="G226" s="5"/>
      <c r="H226" s="5"/>
      <c r="I226" s="5"/>
      <c r="J226" s="5"/>
      <c r="K226" s="5"/>
      <c r="L226" s="5"/>
      <c r="M226" s="5"/>
      <c r="N226" s="5"/>
      <c r="O226" s="5"/>
      <c r="P226" s="5"/>
    </row>
    <row r="227" spans="3:16" x14ac:dyDescent="0.25">
      <c r="C227" s="5"/>
      <c r="D227" s="5"/>
      <c r="E227" s="5"/>
      <c r="F227" s="5"/>
      <c r="G227" s="5"/>
      <c r="H227" s="5"/>
      <c r="I227" s="5"/>
      <c r="J227" s="5"/>
      <c r="K227" s="5"/>
      <c r="L227" s="5"/>
      <c r="M227" s="5"/>
      <c r="N227" s="5"/>
      <c r="O227" s="5"/>
      <c r="P227" s="5"/>
    </row>
    <row r="228" spans="3:16" x14ac:dyDescent="0.25">
      <c r="C228" s="5"/>
      <c r="D228" s="5"/>
      <c r="E228" s="5"/>
      <c r="F228" s="5"/>
      <c r="G228" s="5"/>
      <c r="H228" s="5"/>
      <c r="I228" s="5"/>
      <c r="J228" s="5"/>
      <c r="K228" s="5"/>
      <c r="L228" s="5"/>
      <c r="M228" s="5"/>
      <c r="N228" s="5"/>
      <c r="O228" s="5"/>
      <c r="P228" s="5"/>
    </row>
    <row r="229" spans="3:16" x14ac:dyDescent="0.25">
      <c r="C229" s="5"/>
      <c r="D229" s="5"/>
      <c r="E229" s="5"/>
      <c r="F229" s="5"/>
      <c r="G229" s="5"/>
      <c r="H229" s="5"/>
      <c r="I229" s="5"/>
      <c r="J229" s="5"/>
      <c r="K229" s="5"/>
      <c r="L229" s="5"/>
      <c r="M229" s="5"/>
      <c r="N229" s="5"/>
      <c r="O229" s="5"/>
      <c r="P229" s="5"/>
    </row>
    <row r="230" spans="3:16" x14ac:dyDescent="0.25">
      <c r="C230" s="5"/>
      <c r="D230" s="5"/>
      <c r="E230" s="5"/>
      <c r="F230" s="5"/>
      <c r="G230" s="5"/>
      <c r="H230" s="5"/>
      <c r="I230" s="5"/>
      <c r="J230" s="5"/>
      <c r="K230" s="5"/>
      <c r="L230" s="5"/>
      <c r="M230" s="5"/>
      <c r="N230" s="5"/>
      <c r="O230" s="5"/>
      <c r="P230" s="5"/>
    </row>
    <row r="231" spans="3:16" x14ac:dyDescent="0.25">
      <c r="C231" s="5"/>
      <c r="D231" s="5"/>
      <c r="E231" s="5"/>
      <c r="F231" s="5"/>
      <c r="G231" s="5"/>
      <c r="H231" s="5"/>
      <c r="I231" s="5"/>
      <c r="J231" s="5"/>
      <c r="K231" s="5"/>
      <c r="L231" s="5"/>
      <c r="M231" s="5"/>
      <c r="N231" s="5"/>
      <c r="O231" s="5"/>
      <c r="P231" s="5"/>
    </row>
    <row r="232" spans="3:16" x14ac:dyDescent="0.25">
      <c r="C232" s="5"/>
      <c r="D232" s="5"/>
      <c r="E232" s="5"/>
      <c r="F232" s="5"/>
      <c r="G232" s="5"/>
      <c r="H232" s="5"/>
      <c r="I232" s="5"/>
      <c r="J232" s="5"/>
      <c r="K232" s="5"/>
      <c r="L232" s="5"/>
      <c r="M232" s="5"/>
      <c r="N232" s="5"/>
      <c r="O232" s="5"/>
      <c r="P232" s="5"/>
    </row>
    <row r="233" spans="3:16" x14ac:dyDescent="0.25">
      <c r="C233" s="5"/>
      <c r="D233" s="5"/>
      <c r="E233" s="5"/>
      <c r="F233" s="5"/>
      <c r="G233" s="5"/>
      <c r="H233" s="5"/>
      <c r="I233" s="5"/>
      <c r="J233" s="5"/>
      <c r="K233" s="5"/>
      <c r="L233" s="5"/>
      <c r="M233" s="5"/>
      <c r="N233" s="5"/>
      <c r="O233" s="5"/>
      <c r="P233" s="5"/>
    </row>
    <row r="234" spans="3:16" x14ac:dyDescent="0.25">
      <c r="C234" s="5"/>
      <c r="D234" s="5"/>
      <c r="E234" s="5"/>
      <c r="F234" s="5"/>
      <c r="G234" s="5"/>
      <c r="H234" s="5"/>
      <c r="I234" s="5"/>
      <c r="J234" s="5"/>
      <c r="K234" s="5"/>
      <c r="L234" s="5"/>
      <c r="M234" s="5"/>
      <c r="N234" s="5"/>
      <c r="O234" s="5"/>
      <c r="P234" s="5"/>
    </row>
    <row r="235" spans="3:16" x14ac:dyDescent="0.25">
      <c r="C235" s="5"/>
      <c r="D235" s="5"/>
      <c r="E235" s="5"/>
      <c r="F235" s="5"/>
      <c r="G235" s="5"/>
      <c r="H235" s="5"/>
      <c r="I235" s="5"/>
      <c r="J235" s="5"/>
      <c r="K235" s="5"/>
      <c r="L235" s="5"/>
      <c r="M235" s="5"/>
      <c r="N235" s="5"/>
      <c r="O235" s="5"/>
      <c r="P235" s="5"/>
    </row>
    <row r="236" spans="3:16" x14ac:dyDescent="0.25">
      <c r="C236" s="5"/>
      <c r="D236" s="5"/>
      <c r="E236" s="5"/>
      <c r="F236" s="5"/>
      <c r="G236" s="5"/>
      <c r="H236" s="5"/>
      <c r="I236" s="5"/>
      <c r="J236" s="5"/>
      <c r="K236" s="5"/>
      <c r="L236" s="5"/>
      <c r="M236" s="5"/>
      <c r="N236" s="5"/>
      <c r="O236" s="5"/>
      <c r="P236" s="5"/>
    </row>
    <row r="237" spans="3:16" x14ac:dyDescent="0.25">
      <c r="C237" s="5"/>
      <c r="D237" s="5"/>
      <c r="E237" s="5"/>
      <c r="F237" s="5"/>
      <c r="G237" s="5"/>
      <c r="H237" s="5"/>
      <c r="I237" s="5"/>
      <c r="J237" s="5"/>
      <c r="K237" s="5"/>
      <c r="L237" s="5"/>
      <c r="M237" s="5"/>
      <c r="N237" s="5"/>
      <c r="O237" s="5"/>
      <c r="P237" s="5"/>
    </row>
    <row r="238" spans="3:16" x14ac:dyDescent="0.25">
      <c r="C238" s="5"/>
      <c r="D238" s="5"/>
      <c r="E238" s="5"/>
      <c r="F238" s="5"/>
      <c r="G238" s="5"/>
      <c r="H238" s="5"/>
      <c r="I238" s="5"/>
      <c r="J238" s="5"/>
      <c r="K238" s="5"/>
      <c r="L238" s="5"/>
      <c r="M238" s="5"/>
      <c r="N238" s="5"/>
      <c r="O238" s="5"/>
      <c r="P238" s="5"/>
    </row>
    <row r="239" spans="3:16" x14ac:dyDescent="0.25">
      <c r="C239" s="5"/>
      <c r="D239" s="5"/>
      <c r="E239" s="5"/>
      <c r="F239" s="5"/>
      <c r="G239" s="5"/>
      <c r="H239" s="5"/>
      <c r="I239" s="5"/>
      <c r="J239" s="5"/>
      <c r="K239" s="5"/>
      <c r="L239" s="5"/>
      <c r="M239" s="5"/>
      <c r="N239" s="5"/>
      <c r="O239" s="5"/>
      <c r="P239" s="5"/>
    </row>
    <row r="240" spans="3:16" x14ac:dyDescent="0.25">
      <c r="C240" s="5"/>
      <c r="D240" s="5"/>
      <c r="E240" s="5"/>
      <c r="F240" s="5"/>
      <c r="G240" s="5"/>
      <c r="H240" s="5"/>
      <c r="I240" s="5"/>
      <c r="J240" s="5"/>
      <c r="K240" s="5"/>
      <c r="L240" s="5"/>
      <c r="M240" s="5"/>
      <c r="N240" s="5"/>
      <c r="O240" s="5"/>
      <c r="P240" s="5"/>
    </row>
    <row r="241" spans="3:16" x14ac:dyDescent="0.25">
      <c r="C241" s="5"/>
      <c r="D241" s="5"/>
      <c r="E241" s="5"/>
      <c r="F241" s="5"/>
      <c r="G241" s="5"/>
      <c r="H241" s="5"/>
      <c r="I241" s="5"/>
      <c r="J241" s="5"/>
      <c r="K241" s="5"/>
      <c r="L241" s="5"/>
      <c r="M241" s="5"/>
      <c r="N241" s="5"/>
      <c r="O241" s="5"/>
      <c r="P241" s="5"/>
    </row>
    <row r="242" spans="3:16" x14ac:dyDescent="0.25">
      <c r="C242" s="5"/>
      <c r="D242" s="5"/>
      <c r="E242" s="5"/>
      <c r="F242" s="5"/>
      <c r="G242" s="5"/>
      <c r="H242" s="5"/>
      <c r="I242" s="5"/>
      <c r="J242" s="5"/>
      <c r="K242" s="5"/>
      <c r="L242" s="5"/>
      <c r="M242" s="5"/>
      <c r="N242" s="5"/>
      <c r="O242" s="5"/>
      <c r="P242" s="5"/>
    </row>
    <row r="243" spans="3:16" x14ac:dyDescent="0.25">
      <c r="C243" s="5"/>
      <c r="D243" s="5"/>
      <c r="E243" s="5"/>
      <c r="F243" s="5"/>
      <c r="G243" s="5"/>
      <c r="H243" s="5"/>
      <c r="I243" s="5"/>
      <c r="J243" s="5"/>
      <c r="K243" s="5"/>
      <c r="L243" s="5"/>
      <c r="M243" s="5"/>
      <c r="N243" s="5"/>
      <c r="O243" s="5"/>
      <c r="P243" s="5"/>
    </row>
    <row r="244" spans="3:16" x14ac:dyDescent="0.25">
      <c r="C244" s="5"/>
      <c r="D244" s="5"/>
      <c r="E244" s="5"/>
      <c r="F244" s="5"/>
      <c r="G244" s="5"/>
      <c r="H244" s="5"/>
      <c r="I244" s="5"/>
      <c r="J244" s="5"/>
      <c r="K244" s="5"/>
      <c r="L244" s="5"/>
      <c r="M244" s="5"/>
      <c r="N244" s="5"/>
      <c r="O244" s="5"/>
      <c r="P244" s="5"/>
    </row>
    <row r="245" spans="3:16" x14ac:dyDescent="0.25">
      <c r="C245" s="5"/>
      <c r="D245" s="5"/>
      <c r="E245" s="5"/>
      <c r="F245" s="5"/>
      <c r="G245" s="5"/>
      <c r="H245" s="5"/>
      <c r="I245" s="5"/>
      <c r="J245" s="5"/>
      <c r="K245" s="5"/>
      <c r="L245" s="5"/>
      <c r="M245" s="5"/>
      <c r="N245" s="5"/>
      <c r="O245" s="5"/>
      <c r="P245" s="5"/>
    </row>
    <row r="246" spans="3:16" x14ac:dyDescent="0.25">
      <c r="C246" s="5"/>
      <c r="D246" s="5"/>
      <c r="E246" s="5"/>
      <c r="F246" s="5"/>
      <c r="G246" s="5"/>
      <c r="H246" s="5"/>
      <c r="I246" s="5"/>
      <c r="J246" s="5"/>
      <c r="K246" s="5"/>
      <c r="L246" s="5"/>
      <c r="M246" s="5"/>
      <c r="N246" s="5"/>
      <c r="O246" s="5"/>
      <c r="P246" s="5"/>
    </row>
    <row r="247" spans="3:16" x14ac:dyDescent="0.25">
      <c r="C247" s="5"/>
      <c r="D247" s="5"/>
      <c r="E247" s="5"/>
      <c r="F247" s="5"/>
      <c r="G247" s="5"/>
      <c r="H247" s="5"/>
      <c r="I247" s="5"/>
      <c r="J247" s="5"/>
      <c r="K247" s="5"/>
      <c r="L247" s="5"/>
      <c r="M247" s="5"/>
      <c r="N247" s="5"/>
      <c r="O247" s="5"/>
      <c r="P247" s="5"/>
    </row>
    <row r="248" spans="3:16" x14ac:dyDescent="0.25">
      <c r="C248" s="5"/>
      <c r="D248" s="5"/>
      <c r="E248" s="5"/>
      <c r="F248" s="5"/>
      <c r="G248" s="5"/>
      <c r="H248" s="5"/>
      <c r="I248" s="5"/>
      <c r="J248" s="5"/>
      <c r="K248" s="5"/>
      <c r="L248" s="5"/>
      <c r="M248" s="5"/>
      <c r="N248" s="5"/>
      <c r="O248" s="5"/>
      <c r="P248" s="5"/>
    </row>
    <row r="249" spans="3:16" x14ac:dyDescent="0.25">
      <c r="C249" s="5"/>
      <c r="D249" s="5"/>
      <c r="E249" s="5"/>
      <c r="F249" s="5"/>
      <c r="G249" s="5"/>
      <c r="H249" s="5"/>
      <c r="I249" s="5"/>
      <c r="J249" s="5"/>
      <c r="K249" s="5"/>
      <c r="L249" s="5"/>
      <c r="M249" s="5"/>
      <c r="N249" s="5"/>
      <c r="O249" s="5"/>
      <c r="P249" s="5"/>
    </row>
    <row r="250" spans="3:16" x14ac:dyDescent="0.25">
      <c r="C250" s="5"/>
      <c r="D250" s="5"/>
      <c r="E250" s="5"/>
      <c r="F250" s="5"/>
      <c r="G250" s="5"/>
      <c r="H250" s="5"/>
      <c r="I250" s="5"/>
      <c r="J250" s="5"/>
      <c r="K250" s="5"/>
      <c r="L250" s="5"/>
      <c r="M250" s="5"/>
      <c r="N250" s="5"/>
      <c r="O250" s="5"/>
      <c r="P250" s="5"/>
    </row>
    <row r="251" spans="3:16" x14ac:dyDescent="0.25">
      <c r="C251" s="5"/>
      <c r="D251" s="5"/>
      <c r="E251" s="5"/>
      <c r="F251" s="5"/>
      <c r="G251" s="5"/>
      <c r="H251" s="5"/>
      <c r="I251" s="5"/>
      <c r="J251" s="5"/>
      <c r="K251" s="5"/>
      <c r="L251" s="5"/>
      <c r="M251" s="5"/>
      <c r="N251" s="5"/>
      <c r="O251" s="5"/>
      <c r="P251" s="5"/>
    </row>
    <row r="252" spans="3:16" x14ac:dyDescent="0.25">
      <c r="C252" s="5"/>
      <c r="D252" s="5"/>
      <c r="E252" s="5"/>
      <c r="F252" s="5"/>
      <c r="G252" s="5"/>
      <c r="H252" s="5"/>
      <c r="I252" s="5"/>
      <c r="J252" s="5"/>
      <c r="K252" s="5"/>
      <c r="L252" s="5"/>
      <c r="M252" s="5"/>
      <c r="N252" s="5"/>
      <c r="O252" s="5"/>
      <c r="P252" s="5"/>
    </row>
    <row r="253" spans="3:16" x14ac:dyDescent="0.25">
      <c r="C253" s="5"/>
      <c r="D253" s="5"/>
      <c r="E253" s="5"/>
      <c r="F253" s="5"/>
      <c r="G253" s="5"/>
      <c r="H253" s="5"/>
      <c r="I253" s="5"/>
      <c r="J253" s="5"/>
      <c r="K253" s="5"/>
      <c r="L253" s="5"/>
      <c r="M253" s="5"/>
      <c r="N253" s="5"/>
      <c r="O253" s="5"/>
      <c r="P253" s="5"/>
    </row>
    <row r="254" spans="3:16" x14ac:dyDescent="0.25">
      <c r="C254" s="5"/>
      <c r="D254" s="5"/>
      <c r="E254" s="5"/>
      <c r="F254" s="5"/>
      <c r="G254" s="5"/>
      <c r="H254" s="5"/>
      <c r="I254" s="5"/>
      <c r="J254" s="5"/>
      <c r="K254" s="5"/>
      <c r="L254" s="5"/>
      <c r="M254" s="5"/>
      <c r="N254" s="5"/>
      <c r="O254" s="5"/>
      <c r="P254" s="5"/>
    </row>
    <row r="255" spans="3:16" x14ac:dyDescent="0.25">
      <c r="C255" s="5"/>
      <c r="D255" s="5"/>
      <c r="E255" s="5"/>
      <c r="F255" s="5"/>
      <c r="G255" s="5"/>
      <c r="H255" s="5"/>
      <c r="I255" s="5"/>
      <c r="J255" s="5"/>
      <c r="K255" s="5"/>
      <c r="L255" s="5"/>
      <c r="M255" s="5"/>
      <c r="N255" s="5"/>
      <c r="O255" s="5"/>
      <c r="P255" s="5"/>
    </row>
    <row r="256" spans="3:16" x14ac:dyDescent="0.25">
      <c r="C256" s="5"/>
      <c r="D256" s="5"/>
      <c r="E256" s="5"/>
      <c r="F256" s="5"/>
      <c r="G256" s="5"/>
      <c r="H256" s="5"/>
      <c r="I256" s="5"/>
      <c r="J256" s="5"/>
      <c r="K256" s="5"/>
      <c r="L256" s="5"/>
      <c r="M256" s="5"/>
      <c r="N256" s="5"/>
      <c r="O256" s="5"/>
      <c r="P256" s="5"/>
    </row>
    <row r="257" spans="3:16" x14ac:dyDescent="0.25">
      <c r="C257" s="5"/>
      <c r="D257" s="5"/>
      <c r="E257" s="5"/>
      <c r="F257" s="5"/>
      <c r="G257" s="5"/>
      <c r="H257" s="5"/>
      <c r="I257" s="5"/>
      <c r="J257" s="5"/>
      <c r="K257" s="5"/>
      <c r="L257" s="5"/>
      <c r="M257" s="5"/>
      <c r="N257" s="5"/>
      <c r="O257" s="5"/>
      <c r="P257" s="5"/>
    </row>
    <row r="258" spans="3:16" x14ac:dyDescent="0.25">
      <c r="C258" s="5"/>
      <c r="D258" s="5"/>
      <c r="E258" s="5"/>
      <c r="F258" s="5"/>
      <c r="G258" s="5"/>
      <c r="H258" s="5"/>
      <c r="I258" s="5"/>
      <c r="J258" s="5"/>
      <c r="K258" s="5"/>
      <c r="L258" s="5"/>
      <c r="M258" s="5"/>
      <c r="N258" s="5"/>
      <c r="O258" s="5"/>
      <c r="P258" s="5"/>
    </row>
    <row r="259" spans="3:16" x14ac:dyDescent="0.25">
      <c r="C259" s="5"/>
      <c r="D259" s="5"/>
      <c r="E259" s="5"/>
      <c r="F259" s="5"/>
      <c r="G259" s="5"/>
      <c r="H259" s="5"/>
      <c r="I259" s="5"/>
      <c r="J259" s="5"/>
      <c r="K259" s="5"/>
      <c r="L259" s="5"/>
      <c r="M259" s="5"/>
      <c r="N259" s="5"/>
      <c r="O259" s="5"/>
      <c r="P259" s="5"/>
    </row>
    <row r="260" spans="3:16" x14ac:dyDescent="0.25">
      <c r="C260" s="5"/>
      <c r="D260" s="5"/>
      <c r="E260" s="5"/>
      <c r="F260" s="5"/>
      <c r="G260" s="5"/>
      <c r="H260" s="5"/>
      <c r="I260" s="5"/>
      <c r="J260" s="5"/>
      <c r="K260" s="5"/>
      <c r="L260" s="5"/>
      <c r="M260" s="5"/>
      <c r="N260" s="5"/>
      <c r="O260" s="5"/>
      <c r="P260" s="5"/>
    </row>
    <row r="261" spans="3:16" x14ac:dyDescent="0.25">
      <c r="C261" s="5"/>
      <c r="D261" s="5"/>
      <c r="E261" s="5"/>
      <c r="F261" s="5"/>
      <c r="G261" s="5"/>
      <c r="H261" s="5"/>
      <c r="I261" s="5"/>
      <c r="J261" s="5"/>
      <c r="K261" s="5"/>
      <c r="L261" s="5"/>
      <c r="M261" s="5"/>
      <c r="N261" s="5"/>
      <c r="O261" s="5"/>
      <c r="P261" s="5"/>
    </row>
    <row r="262" spans="3:16" x14ac:dyDescent="0.25">
      <c r="C262" s="5"/>
      <c r="D262" s="5"/>
      <c r="E262" s="5"/>
      <c r="F262" s="5"/>
      <c r="G262" s="5"/>
      <c r="H262" s="5"/>
      <c r="I262" s="5"/>
      <c r="J262" s="5"/>
      <c r="K262" s="5"/>
      <c r="L262" s="5"/>
      <c r="M262" s="5"/>
      <c r="N262" s="5"/>
      <c r="O262" s="5"/>
      <c r="P262" s="5"/>
    </row>
    <row r="263" spans="3:16" x14ac:dyDescent="0.25">
      <c r="C263" s="5"/>
      <c r="D263" s="5"/>
      <c r="E263" s="5"/>
      <c r="F263" s="5"/>
      <c r="G263" s="5"/>
      <c r="H263" s="5"/>
      <c r="I263" s="5"/>
      <c r="J263" s="5"/>
      <c r="K263" s="5"/>
      <c r="L263" s="5"/>
      <c r="M263" s="5"/>
      <c r="N263" s="5"/>
      <c r="O263" s="5"/>
      <c r="P263" s="5"/>
    </row>
    <row r="264" spans="3:16" x14ac:dyDescent="0.25">
      <c r="C264" s="5"/>
      <c r="D264" s="5"/>
      <c r="E264" s="5"/>
      <c r="F264" s="5"/>
      <c r="G264" s="5"/>
      <c r="H264" s="5"/>
      <c r="I264" s="5"/>
      <c r="J264" s="5"/>
      <c r="K264" s="5"/>
      <c r="L264" s="5"/>
      <c r="M264" s="5"/>
      <c r="N264" s="5"/>
      <c r="O264" s="5"/>
      <c r="P264" s="5"/>
    </row>
    <row r="265" spans="3:16" x14ac:dyDescent="0.25">
      <c r="C265" s="5"/>
      <c r="D265" s="5"/>
      <c r="E265" s="5"/>
      <c r="F265" s="5"/>
      <c r="G265" s="5"/>
      <c r="H265" s="5"/>
      <c r="I265" s="5"/>
      <c r="J265" s="5"/>
      <c r="K265" s="5"/>
      <c r="L265" s="5"/>
      <c r="M265" s="5"/>
      <c r="N265" s="5"/>
      <c r="O265" s="5"/>
      <c r="P265" s="5"/>
    </row>
    <row r="266" spans="3:16" x14ac:dyDescent="0.25">
      <c r="C266" s="5"/>
      <c r="D266" s="5"/>
      <c r="E266" s="5"/>
      <c r="F266" s="5"/>
      <c r="G266" s="5"/>
      <c r="H266" s="5"/>
      <c r="I266" s="5"/>
      <c r="J266" s="5"/>
      <c r="K266" s="5"/>
      <c r="L266" s="5"/>
      <c r="M266" s="5"/>
      <c r="N266" s="5"/>
      <c r="O266" s="5"/>
      <c r="P266" s="5"/>
    </row>
    <row r="267" spans="3:16" x14ac:dyDescent="0.25">
      <c r="C267" s="5"/>
      <c r="D267" s="5"/>
      <c r="E267" s="5"/>
      <c r="F267" s="5"/>
      <c r="G267" s="5"/>
      <c r="H267" s="5"/>
      <c r="I267" s="5"/>
      <c r="J267" s="5"/>
      <c r="K267" s="5"/>
      <c r="L267" s="5"/>
      <c r="M267" s="5"/>
      <c r="N267" s="5"/>
      <c r="O267" s="5"/>
      <c r="P267" s="5"/>
    </row>
    <row r="268" spans="3:16" x14ac:dyDescent="0.25">
      <c r="C268" s="5"/>
      <c r="D268" s="5"/>
      <c r="E268" s="5"/>
      <c r="F268" s="5"/>
      <c r="G268" s="5"/>
      <c r="H268" s="5"/>
      <c r="I268" s="5"/>
      <c r="J268" s="5"/>
      <c r="K268" s="5"/>
      <c r="L268" s="5"/>
      <c r="M268" s="5"/>
      <c r="N268" s="5"/>
      <c r="O268" s="5"/>
      <c r="P268" s="5"/>
    </row>
    <row r="269" spans="3:16" x14ac:dyDescent="0.25">
      <c r="C269" s="5"/>
      <c r="D269" s="5"/>
      <c r="E269" s="5"/>
      <c r="F269" s="5"/>
      <c r="G269" s="5"/>
      <c r="H269" s="5"/>
      <c r="I269" s="5"/>
      <c r="J269" s="5"/>
      <c r="K269" s="5"/>
      <c r="L269" s="5"/>
      <c r="M269" s="5"/>
      <c r="N269" s="5"/>
      <c r="O269" s="5"/>
      <c r="P269" s="5"/>
    </row>
    <row r="270" spans="3:16" x14ac:dyDescent="0.25">
      <c r="C270" s="5"/>
      <c r="D270" s="5"/>
      <c r="E270" s="5"/>
      <c r="F270" s="5"/>
      <c r="G270" s="5"/>
      <c r="H270" s="5"/>
      <c r="I270" s="5"/>
      <c r="J270" s="5"/>
      <c r="K270" s="5"/>
      <c r="L270" s="5"/>
      <c r="M270" s="5"/>
      <c r="N270" s="5"/>
      <c r="O270" s="5"/>
      <c r="P270" s="5"/>
    </row>
    <row r="271" spans="3:16" x14ac:dyDescent="0.25">
      <c r="C271" s="5"/>
      <c r="D271" s="5"/>
      <c r="E271" s="5"/>
      <c r="F271" s="5"/>
      <c r="G271" s="5"/>
      <c r="H271" s="5"/>
      <c r="I271" s="5"/>
      <c r="J271" s="5"/>
      <c r="K271" s="5"/>
      <c r="L271" s="5"/>
      <c r="M271" s="5"/>
      <c r="N271" s="5"/>
      <c r="O271" s="5"/>
      <c r="P271" s="5"/>
    </row>
    <row r="272" spans="3:16" x14ac:dyDescent="0.25">
      <c r="C272" s="5"/>
      <c r="D272" s="5"/>
      <c r="E272" s="5"/>
      <c r="F272" s="5"/>
      <c r="G272" s="5"/>
      <c r="H272" s="5"/>
      <c r="I272" s="5"/>
      <c r="J272" s="5"/>
      <c r="K272" s="5"/>
      <c r="L272" s="5"/>
      <c r="M272" s="5"/>
      <c r="N272" s="5"/>
      <c r="O272" s="5"/>
      <c r="P272" s="5"/>
    </row>
    <row r="273" spans="3:16" x14ac:dyDescent="0.25">
      <c r="C273" s="5"/>
      <c r="D273" s="5"/>
      <c r="E273" s="5"/>
      <c r="F273" s="5"/>
      <c r="G273" s="5"/>
      <c r="H273" s="5"/>
      <c r="I273" s="5"/>
      <c r="J273" s="5"/>
      <c r="K273" s="5"/>
      <c r="L273" s="5"/>
      <c r="M273" s="5"/>
      <c r="N273" s="5"/>
      <c r="O273" s="5"/>
      <c r="P273" s="5"/>
    </row>
    <row r="274" spans="3:16" x14ac:dyDescent="0.25">
      <c r="C274" s="5"/>
      <c r="D274" s="5"/>
      <c r="E274" s="5"/>
      <c r="F274" s="5"/>
      <c r="G274" s="5"/>
      <c r="H274" s="5"/>
      <c r="I274" s="5"/>
      <c r="J274" s="5"/>
      <c r="K274" s="5"/>
      <c r="L274" s="5"/>
      <c r="M274" s="5"/>
      <c r="N274" s="5"/>
      <c r="O274" s="5"/>
      <c r="P274" s="5"/>
    </row>
    <row r="275" spans="3:16" x14ac:dyDescent="0.25">
      <c r="C275" s="5"/>
      <c r="D275" s="5"/>
      <c r="E275" s="5"/>
      <c r="F275" s="5"/>
      <c r="G275" s="5"/>
      <c r="H275" s="5"/>
      <c r="I275" s="5"/>
      <c r="J275" s="5"/>
      <c r="K275" s="5"/>
      <c r="L275" s="5"/>
      <c r="M275" s="5"/>
      <c r="N275" s="5"/>
      <c r="O275" s="5"/>
      <c r="P275" s="5"/>
    </row>
    <row r="276" spans="3:16" x14ac:dyDescent="0.25">
      <c r="C276" s="5"/>
      <c r="D276" s="5"/>
      <c r="E276" s="5"/>
      <c r="F276" s="5"/>
      <c r="G276" s="5"/>
      <c r="H276" s="5"/>
      <c r="I276" s="5"/>
      <c r="J276" s="5"/>
      <c r="K276" s="5"/>
      <c r="L276" s="5"/>
      <c r="M276" s="5"/>
      <c r="N276" s="5"/>
      <c r="O276" s="5"/>
      <c r="P276" s="5"/>
    </row>
    <row r="277" spans="3:16" x14ac:dyDescent="0.25">
      <c r="C277" s="5"/>
      <c r="D277" s="5"/>
      <c r="E277" s="5"/>
      <c r="F277" s="5"/>
      <c r="G277" s="5"/>
      <c r="H277" s="5"/>
      <c r="I277" s="5"/>
      <c r="J277" s="5"/>
      <c r="K277" s="5"/>
      <c r="L277" s="5"/>
      <c r="M277" s="5"/>
      <c r="N277" s="5"/>
      <c r="O277" s="5"/>
      <c r="P277" s="5"/>
    </row>
    <row r="278" spans="3:16" x14ac:dyDescent="0.25">
      <c r="C278" s="5"/>
      <c r="D278" s="5"/>
      <c r="E278" s="5"/>
      <c r="F278" s="5"/>
      <c r="G278" s="5"/>
      <c r="H278" s="5"/>
      <c r="I278" s="5"/>
      <c r="J278" s="5"/>
      <c r="K278" s="5"/>
      <c r="L278" s="5"/>
      <c r="M278" s="5"/>
      <c r="N278" s="5"/>
      <c r="O278" s="5"/>
      <c r="P278" s="5"/>
    </row>
    <row r="279" spans="3:16" x14ac:dyDescent="0.25">
      <c r="C279" s="5"/>
      <c r="D279" s="5"/>
      <c r="E279" s="5"/>
      <c r="F279" s="5"/>
      <c r="G279" s="5"/>
      <c r="H279" s="5"/>
      <c r="I279" s="5"/>
      <c r="J279" s="5"/>
      <c r="K279" s="5"/>
      <c r="L279" s="5"/>
      <c r="M279" s="5"/>
      <c r="N279" s="5"/>
      <c r="O279" s="5"/>
      <c r="P279" s="5"/>
    </row>
    <row r="280" spans="3:16" x14ac:dyDescent="0.25">
      <c r="C280" s="5"/>
      <c r="D280" s="5"/>
      <c r="E280" s="5"/>
      <c r="F280" s="5"/>
      <c r="G280" s="5"/>
      <c r="H280" s="5"/>
      <c r="I280" s="5"/>
      <c r="J280" s="5"/>
      <c r="K280" s="5"/>
      <c r="L280" s="5"/>
      <c r="M280" s="5"/>
      <c r="N280" s="5"/>
      <c r="O280" s="5"/>
      <c r="P280" s="5"/>
    </row>
    <row r="281" spans="3:16" x14ac:dyDescent="0.25">
      <c r="C281" s="5"/>
      <c r="D281" s="5"/>
      <c r="E281" s="5"/>
      <c r="F281" s="5"/>
      <c r="G281" s="5"/>
      <c r="H281" s="5"/>
      <c r="I281" s="5"/>
      <c r="J281" s="5"/>
      <c r="K281" s="5"/>
      <c r="L281" s="5"/>
      <c r="M281" s="5"/>
      <c r="N281" s="5"/>
      <c r="O281" s="5"/>
      <c r="P281" s="5"/>
    </row>
    <row r="282" spans="3:16" x14ac:dyDescent="0.25">
      <c r="C282" s="5"/>
      <c r="D282" s="5"/>
      <c r="E282" s="5"/>
      <c r="F282" s="5"/>
      <c r="G282" s="5"/>
      <c r="H282" s="5"/>
      <c r="I282" s="5"/>
      <c r="J282" s="5"/>
      <c r="K282" s="5"/>
      <c r="L282" s="5"/>
      <c r="M282" s="5"/>
      <c r="N282" s="5"/>
      <c r="O282" s="5"/>
      <c r="P282" s="5"/>
    </row>
    <row r="283" spans="3:16" x14ac:dyDescent="0.25">
      <c r="C283" s="5"/>
      <c r="D283" s="5"/>
      <c r="E283" s="5"/>
      <c r="F283" s="5"/>
      <c r="G283" s="5"/>
      <c r="H283" s="5"/>
      <c r="I283" s="5"/>
      <c r="J283" s="5"/>
      <c r="K283" s="5"/>
      <c r="L283" s="5"/>
      <c r="M283" s="5"/>
      <c r="N283" s="5"/>
      <c r="O283" s="5"/>
      <c r="P283" s="5"/>
    </row>
    <row r="284" spans="3:16" x14ac:dyDescent="0.25">
      <c r="C284" s="5"/>
      <c r="D284" s="5"/>
      <c r="E284" s="5"/>
      <c r="F284" s="5"/>
      <c r="G284" s="5"/>
      <c r="H284" s="5"/>
      <c r="I284" s="5"/>
      <c r="J284" s="5"/>
      <c r="K284" s="5"/>
      <c r="L284" s="5"/>
      <c r="M284" s="5"/>
      <c r="N284" s="5"/>
      <c r="O284" s="5"/>
      <c r="P284" s="5"/>
    </row>
    <row r="285" spans="3:16" x14ac:dyDescent="0.25">
      <c r="C285" s="5"/>
      <c r="D285" s="5"/>
      <c r="E285" s="5"/>
      <c r="F285" s="5"/>
      <c r="G285" s="5"/>
      <c r="H285" s="5"/>
      <c r="I285" s="5"/>
      <c r="J285" s="5"/>
      <c r="K285" s="5"/>
      <c r="L285" s="5"/>
      <c r="M285" s="5"/>
      <c r="N285" s="5"/>
      <c r="O285" s="5"/>
      <c r="P285" s="5"/>
    </row>
    <row r="286" spans="3:16" x14ac:dyDescent="0.25">
      <c r="C286" s="5"/>
      <c r="D286" s="5"/>
      <c r="E286" s="5"/>
      <c r="F286" s="5"/>
      <c r="G286" s="5"/>
      <c r="H286" s="5"/>
      <c r="I286" s="5"/>
      <c r="J286" s="5"/>
      <c r="K286" s="5"/>
      <c r="L286" s="5"/>
      <c r="M286" s="5"/>
      <c r="N286" s="5"/>
      <c r="O286" s="5"/>
      <c r="P286" s="5"/>
    </row>
    <row r="287" spans="3:16" x14ac:dyDescent="0.25">
      <c r="C287" s="5"/>
      <c r="D287" s="5"/>
      <c r="E287" s="5"/>
      <c r="F287" s="5"/>
      <c r="G287" s="5"/>
      <c r="H287" s="5"/>
      <c r="I287" s="5"/>
      <c r="J287" s="5"/>
      <c r="K287" s="5"/>
      <c r="L287" s="5"/>
      <c r="M287" s="5"/>
      <c r="N287" s="5"/>
      <c r="O287" s="5"/>
      <c r="P287" s="5"/>
    </row>
    <row r="288" spans="3:16" x14ac:dyDescent="0.25">
      <c r="C288" s="5"/>
      <c r="D288" s="5"/>
      <c r="E288" s="5"/>
      <c r="F288" s="5"/>
      <c r="G288" s="5"/>
      <c r="H288" s="5"/>
      <c r="I288" s="5"/>
      <c r="J288" s="5"/>
      <c r="K288" s="5"/>
      <c r="L288" s="5"/>
      <c r="M288" s="5"/>
      <c r="N288" s="5"/>
      <c r="O288" s="5"/>
      <c r="P288" s="5"/>
    </row>
    <row r="289" spans="3:16" x14ac:dyDescent="0.25">
      <c r="C289" s="5"/>
      <c r="D289" s="5"/>
      <c r="E289" s="5"/>
      <c r="F289" s="5"/>
      <c r="G289" s="5"/>
      <c r="H289" s="5"/>
      <c r="I289" s="5"/>
      <c r="J289" s="5"/>
      <c r="K289" s="5"/>
      <c r="L289" s="5"/>
      <c r="M289" s="5"/>
      <c r="N289" s="5"/>
      <c r="O289" s="5"/>
      <c r="P289" s="5"/>
    </row>
    <row r="290" spans="3:16" x14ac:dyDescent="0.25">
      <c r="C290" s="5"/>
      <c r="D290" s="5"/>
      <c r="E290" s="5"/>
      <c r="F290" s="5"/>
      <c r="G290" s="5"/>
      <c r="H290" s="5"/>
      <c r="I290" s="5"/>
      <c r="J290" s="5"/>
      <c r="K290" s="5"/>
      <c r="L290" s="5"/>
      <c r="M290" s="5"/>
      <c r="N290" s="5"/>
      <c r="O290" s="5"/>
      <c r="P290" s="5"/>
    </row>
    <row r="291" spans="3:16" x14ac:dyDescent="0.25">
      <c r="C291" s="5"/>
      <c r="D291" s="5"/>
      <c r="E291" s="5"/>
      <c r="F291" s="5"/>
      <c r="G291" s="5"/>
      <c r="H291" s="5"/>
      <c r="I291" s="5"/>
      <c r="J291" s="5"/>
      <c r="K291" s="5"/>
      <c r="L291" s="5"/>
      <c r="M291" s="5"/>
      <c r="N291" s="5"/>
      <c r="O291" s="5"/>
      <c r="P291" s="5"/>
    </row>
    <row r="292" spans="3:16" x14ac:dyDescent="0.25">
      <c r="C292" s="5"/>
      <c r="D292" s="5"/>
      <c r="E292" s="5"/>
      <c r="F292" s="5"/>
      <c r="G292" s="5"/>
      <c r="H292" s="5"/>
      <c r="I292" s="5"/>
      <c r="J292" s="5"/>
      <c r="K292" s="5"/>
      <c r="L292" s="5"/>
      <c r="M292" s="5"/>
      <c r="N292" s="5"/>
      <c r="O292" s="5"/>
      <c r="P292" s="5"/>
    </row>
    <row r="293" spans="3:16" x14ac:dyDescent="0.25">
      <c r="C293" s="5"/>
      <c r="D293" s="5"/>
      <c r="E293" s="5"/>
      <c r="F293" s="5"/>
      <c r="G293" s="5"/>
      <c r="H293" s="5"/>
      <c r="I293" s="5"/>
      <c r="J293" s="5"/>
      <c r="K293" s="5"/>
      <c r="L293" s="5"/>
      <c r="M293" s="5"/>
      <c r="N293" s="5"/>
      <c r="O293" s="5"/>
      <c r="P293" s="5"/>
    </row>
    <row r="294" spans="3:16" x14ac:dyDescent="0.25">
      <c r="C294" s="5"/>
      <c r="D294" s="5"/>
      <c r="E294" s="5"/>
      <c r="F294" s="5"/>
      <c r="G294" s="5"/>
      <c r="H294" s="5"/>
      <c r="I294" s="5"/>
      <c r="J294" s="5"/>
      <c r="K294" s="5"/>
      <c r="L294" s="5"/>
      <c r="M294" s="5"/>
      <c r="N294" s="5"/>
      <c r="O294" s="5"/>
      <c r="P294" s="5"/>
    </row>
    <row r="295" spans="3:16" x14ac:dyDescent="0.25">
      <c r="C295" s="5"/>
      <c r="D295" s="5"/>
      <c r="E295" s="5"/>
      <c r="F295" s="5"/>
      <c r="G295" s="5"/>
      <c r="H295" s="5"/>
      <c r="I295" s="5"/>
      <c r="J295" s="5"/>
      <c r="K295" s="5"/>
      <c r="L295" s="5"/>
      <c r="M295" s="5"/>
      <c r="N295" s="5"/>
      <c r="O295" s="5"/>
      <c r="P295" s="5"/>
    </row>
    <row r="296" spans="3:16" x14ac:dyDescent="0.25">
      <c r="C296" s="5"/>
      <c r="D296" s="5"/>
      <c r="E296" s="5"/>
      <c r="F296" s="5"/>
      <c r="G296" s="5"/>
      <c r="H296" s="5"/>
      <c r="I296" s="5"/>
      <c r="J296" s="5"/>
      <c r="K296" s="5"/>
      <c r="L296" s="5"/>
      <c r="M296" s="5"/>
      <c r="N296" s="5"/>
      <c r="O296" s="5"/>
      <c r="P296" s="5"/>
    </row>
    <row r="297" spans="3:16" x14ac:dyDescent="0.25">
      <c r="C297" s="5"/>
      <c r="D297" s="5"/>
      <c r="E297" s="5"/>
      <c r="F297" s="5"/>
      <c r="G297" s="5"/>
      <c r="H297" s="5"/>
      <c r="I297" s="5"/>
      <c r="J297" s="5"/>
      <c r="K297" s="5"/>
      <c r="L297" s="5"/>
      <c r="M297" s="5"/>
      <c r="N297" s="5"/>
      <c r="O297" s="5"/>
      <c r="P297" s="5"/>
    </row>
    <row r="298" spans="3:16" x14ac:dyDescent="0.25">
      <c r="C298" s="5"/>
      <c r="D298" s="5"/>
      <c r="E298" s="5"/>
      <c r="F298" s="5"/>
      <c r="G298" s="5"/>
      <c r="H298" s="5"/>
      <c r="I298" s="5"/>
      <c r="J298" s="5"/>
      <c r="K298" s="5"/>
      <c r="L298" s="5"/>
      <c r="M298" s="5"/>
      <c r="N298" s="5"/>
      <c r="O298" s="5"/>
      <c r="P298" s="5"/>
    </row>
    <row r="299" spans="3:16" x14ac:dyDescent="0.25">
      <c r="C299" s="5"/>
      <c r="D299" s="5"/>
      <c r="E299" s="5"/>
      <c r="F299" s="5"/>
      <c r="G299" s="5"/>
      <c r="H299" s="5"/>
      <c r="I299" s="5"/>
      <c r="J299" s="5"/>
      <c r="K299" s="5"/>
      <c r="L299" s="5"/>
      <c r="M299" s="5"/>
      <c r="N299" s="5"/>
      <c r="O299" s="5"/>
      <c r="P299" s="5"/>
    </row>
    <row r="300" spans="3:16" x14ac:dyDescent="0.25">
      <c r="C300" s="5"/>
      <c r="D300" s="5"/>
      <c r="E300" s="5"/>
      <c r="F300" s="5"/>
      <c r="G300" s="5"/>
      <c r="H300" s="5"/>
      <c r="I300" s="5"/>
      <c r="J300" s="5"/>
      <c r="K300" s="5"/>
      <c r="L300" s="5"/>
      <c r="M300" s="5"/>
      <c r="N300" s="5"/>
      <c r="O300" s="5"/>
      <c r="P300" s="5"/>
    </row>
    <row r="301" spans="3:16" x14ac:dyDescent="0.25">
      <c r="C301" s="5"/>
      <c r="D301" s="5"/>
      <c r="E301" s="5"/>
      <c r="F301" s="5"/>
      <c r="G301" s="5"/>
      <c r="H301" s="5"/>
      <c r="I301" s="5"/>
      <c r="J301" s="5"/>
      <c r="K301" s="5"/>
      <c r="L301" s="5"/>
      <c r="M301" s="5"/>
      <c r="N301" s="5"/>
      <c r="O301" s="5"/>
      <c r="P301" s="5"/>
    </row>
    <row r="302" spans="3:16" x14ac:dyDescent="0.25">
      <c r="C302" s="5"/>
      <c r="D302" s="5"/>
      <c r="E302" s="5"/>
      <c r="F302" s="5"/>
      <c r="G302" s="5"/>
      <c r="H302" s="5"/>
      <c r="I302" s="5"/>
      <c r="J302" s="5"/>
      <c r="K302" s="5"/>
      <c r="L302" s="5"/>
      <c r="M302" s="5"/>
      <c r="N302" s="5"/>
      <c r="O302" s="5"/>
      <c r="P302" s="5"/>
    </row>
    <row r="303" spans="3:16" x14ac:dyDescent="0.25">
      <c r="C303" s="5"/>
      <c r="D303" s="5"/>
      <c r="E303" s="5"/>
      <c r="F303" s="5"/>
      <c r="G303" s="5"/>
      <c r="H303" s="5"/>
      <c r="I303" s="5"/>
      <c r="J303" s="5"/>
      <c r="K303" s="5"/>
      <c r="L303" s="5"/>
      <c r="M303" s="5"/>
      <c r="N303" s="5"/>
      <c r="O303" s="5"/>
      <c r="P303" s="5"/>
    </row>
    <row r="304" spans="3:16" x14ac:dyDescent="0.25">
      <c r="C304" s="5"/>
      <c r="D304" s="5"/>
      <c r="E304" s="5"/>
      <c r="F304" s="5"/>
      <c r="G304" s="5"/>
      <c r="H304" s="5"/>
      <c r="I304" s="5"/>
      <c r="J304" s="5"/>
      <c r="K304" s="5"/>
      <c r="L304" s="5"/>
      <c r="M304" s="5"/>
      <c r="N304" s="5"/>
      <c r="O304" s="5"/>
      <c r="P304" s="5"/>
    </row>
    <row r="305" spans="3:16" x14ac:dyDescent="0.25">
      <c r="C305" s="5"/>
      <c r="D305" s="5"/>
      <c r="E305" s="5"/>
      <c r="F305" s="5"/>
      <c r="G305" s="5"/>
      <c r="H305" s="5"/>
      <c r="I305" s="5"/>
      <c r="J305" s="5"/>
      <c r="K305" s="5"/>
      <c r="L305" s="5"/>
      <c r="M305" s="5"/>
      <c r="N305" s="5"/>
      <c r="O305" s="5"/>
      <c r="P305" s="5"/>
    </row>
    <row r="306" spans="3:16" x14ac:dyDescent="0.25">
      <c r="C306" s="5"/>
      <c r="D306" s="5"/>
      <c r="E306" s="5"/>
      <c r="F306" s="5"/>
      <c r="G306" s="5"/>
      <c r="H306" s="5"/>
      <c r="I306" s="5"/>
      <c r="J306" s="5"/>
      <c r="K306" s="5"/>
      <c r="L306" s="5"/>
      <c r="M306" s="5"/>
      <c r="N306" s="5"/>
      <c r="O306" s="5"/>
      <c r="P306" s="5"/>
    </row>
    <row r="307" spans="3:16" x14ac:dyDescent="0.25">
      <c r="C307" s="5"/>
      <c r="D307" s="5"/>
      <c r="E307" s="5"/>
      <c r="F307" s="5"/>
      <c r="G307" s="5"/>
      <c r="H307" s="5"/>
      <c r="I307" s="5"/>
      <c r="J307" s="5"/>
      <c r="K307" s="5"/>
      <c r="L307" s="5"/>
      <c r="M307" s="5"/>
      <c r="N307" s="5"/>
      <c r="O307" s="5"/>
      <c r="P307" s="5"/>
    </row>
    <row r="308" spans="3:16" x14ac:dyDescent="0.25">
      <c r="C308" s="5"/>
      <c r="D308" s="5"/>
      <c r="E308" s="5"/>
      <c r="F308" s="5"/>
      <c r="G308" s="5"/>
      <c r="H308" s="5"/>
      <c r="I308" s="5"/>
      <c r="J308" s="5"/>
      <c r="K308" s="5"/>
      <c r="L308" s="5"/>
      <c r="M308" s="5"/>
      <c r="N308" s="5"/>
      <c r="O308" s="5"/>
      <c r="P308" s="5"/>
    </row>
    <row r="309" spans="3:16" x14ac:dyDescent="0.25">
      <c r="C309" s="5"/>
      <c r="D309" s="5"/>
      <c r="E309" s="5"/>
      <c r="F309" s="5"/>
      <c r="G309" s="5"/>
      <c r="H309" s="5"/>
      <c r="I309" s="5"/>
      <c r="J309" s="5"/>
      <c r="K309" s="5"/>
      <c r="L309" s="5"/>
      <c r="M309" s="5"/>
      <c r="N309" s="5"/>
      <c r="O309" s="5"/>
      <c r="P309" s="5"/>
    </row>
    <row r="310" spans="3:16" x14ac:dyDescent="0.25">
      <c r="C310" s="5"/>
      <c r="D310" s="5"/>
      <c r="E310" s="5"/>
      <c r="F310" s="5"/>
      <c r="G310" s="5"/>
      <c r="H310" s="5"/>
      <c r="I310" s="5"/>
      <c r="J310" s="5"/>
      <c r="K310" s="5"/>
      <c r="L310" s="5"/>
      <c r="M310" s="5"/>
      <c r="N310" s="5"/>
      <c r="O310" s="5"/>
      <c r="P310" s="5"/>
    </row>
    <row r="311" spans="3:16" x14ac:dyDescent="0.25">
      <c r="C311" s="5"/>
      <c r="D311" s="5"/>
      <c r="E311" s="5"/>
      <c r="F311" s="5"/>
      <c r="G311" s="5"/>
      <c r="H311" s="5"/>
      <c r="I311" s="5"/>
      <c r="J311" s="5"/>
      <c r="K311" s="5"/>
      <c r="L311" s="5"/>
      <c r="M311" s="5"/>
      <c r="N311" s="5"/>
      <c r="O311" s="5"/>
      <c r="P311" s="5"/>
    </row>
    <row r="312" spans="3:16" x14ac:dyDescent="0.25">
      <c r="C312" s="5"/>
      <c r="D312" s="5"/>
      <c r="E312" s="5"/>
      <c r="F312" s="5"/>
      <c r="G312" s="5"/>
      <c r="H312" s="5"/>
      <c r="I312" s="5"/>
      <c r="J312" s="5"/>
      <c r="K312" s="5"/>
      <c r="L312" s="5"/>
      <c r="M312" s="5"/>
      <c r="N312" s="5"/>
      <c r="O312" s="5"/>
      <c r="P312" s="5"/>
    </row>
    <row r="313" spans="3:16" x14ac:dyDescent="0.25">
      <c r="C313" s="5"/>
      <c r="D313" s="5"/>
      <c r="E313" s="5"/>
      <c r="F313" s="5"/>
      <c r="G313" s="5"/>
      <c r="H313" s="5"/>
      <c r="I313" s="5"/>
      <c r="J313" s="5"/>
      <c r="K313" s="5"/>
      <c r="L313" s="5"/>
      <c r="M313" s="5"/>
      <c r="N313" s="5"/>
      <c r="O313" s="5"/>
      <c r="P313" s="5"/>
    </row>
    <row r="314" spans="3:16" x14ac:dyDescent="0.25">
      <c r="C314" s="5"/>
      <c r="D314" s="5"/>
      <c r="E314" s="5"/>
      <c r="F314" s="5"/>
      <c r="G314" s="5"/>
      <c r="H314" s="5"/>
      <c r="I314" s="5"/>
      <c r="J314" s="5"/>
      <c r="K314" s="5"/>
      <c r="L314" s="5"/>
      <c r="M314" s="5"/>
      <c r="N314" s="5"/>
      <c r="O314" s="5"/>
      <c r="P314" s="5"/>
    </row>
    <row r="315" spans="3:16" x14ac:dyDescent="0.25">
      <c r="C315" s="5"/>
      <c r="D315" s="5"/>
      <c r="E315" s="5"/>
      <c r="F315" s="5"/>
      <c r="G315" s="5"/>
      <c r="H315" s="5"/>
      <c r="I315" s="5"/>
      <c r="J315" s="5"/>
      <c r="K315" s="5"/>
      <c r="L315" s="5"/>
      <c r="M315" s="5"/>
      <c r="N315" s="5"/>
      <c r="O315" s="5"/>
      <c r="P315" s="5"/>
    </row>
    <row r="316" spans="3:16" x14ac:dyDescent="0.25">
      <c r="C316" s="5"/>
      <c r="D316" s="5"/>
      <c r="E316" s="5"/>
      <c r="F316" s="5"/>
      <c r="G316" s="5"/>
      <c r="H316" s="5"/>
      <c r="I316" s="5"/>
      <c r="J316" s="5"/>
      <c r="K316" s="5"/>
      <c r="L316" s="5"/>
      <c r="M316" s="5"/>
      <c r="N316" s="5"/>
      <c r="O316" s="5"/>
      <c r="P316" s="5"/>
    </row>
    <row r="317" spans="3:16" x14ac:dyDescent="0.25">
      <c r="C317" s="5"/>
      <c r="D317" s="5"/>
      <c r="E317" s="5"/>
      <c r="F317" s="5"/>
      <c r="G317" s="5"/>
      <c r="H317" s="5"/>
      <c r="I317" s="5"/>
      <c r="J317" s="5"/>
      <c r="K317" s="5"/>
      <c r="L317" s="5"/>
      <c r="M317" s="5"/>
      <c r="N317" s="5"/>
      <c r="O317" s="5"/>
      <c r="P317" s="5"/>
    </row>
    <row r="318" spans="3:16" x14ac:dyDescent="0.25">
      <c r="C318" s="5"/>
      <c r="D318" s="5"/>
      <c r="E318" s="5"/>
      <c r="F318" s="5"/>
      <c r="G318" s="5"/>
      <c r="H318" s="5"/>
      <c r="I318" s="5"/>
      <c r="J318" s="5"/>
      <c r="K318" s="5"/>
      <c r="L318" s="5"/>
      <c r="M318" s="5"/>
      <c r="N318" s="5"/>
      <c r="O318" s="5"/>
      <c r="P318" s="5"/>
    </row>
    <row r="319" spans="3:16" x14ac:dyDescent="0.25">
      <c r="C319" s="5"/>
      <c r="D319" s="5"/>
      <c r="E319" s="5"/>
      <c r="F319" s="5"/>
      <c r="G319" s="5"/>
      <c r="H319" s="5"/>
      <c r="I319" s="5"/>
      <c r="J319" s="5"/>
      <c r="K319" s="5"/>
      <c r="L319" s="5"/>
      <c r="M319" s="5"/>
      <c r="N319" s="5"/>
      <c r="O319" s="5"/>
      <c r="P319" s="5"/>
    </row>
    <row r="320" spans="3:16" x14ac:dyDescent="0.25">
      <c r="C320" s="5"/>
      <c r="D320" s="5"/>
      <c r="E320" s="5"/>
      <c r="F320" s="5"/>
      <c r="G320" s="5"/>
      <c r="H320" s="5"/>
      <c r="I320" s="5"/>
      <c r="J320" s="5"/>
      <c r="K320" s="5"/>
      <c r="L320" s="5"/>
      <c r="M320" s="5"/>
      <c r="N320" s="5"/>
      <c r="O320" s="5"/>
      <c r="P320" s="5"/>
    </row>
    <row r="321" spans="3:16" x14ac:dyDescent="0.25">
      <c r="C321" s="5"/>
      <c r="D321" s="5"/>
      <c r="E321" s="5"/>
      <c r="F321" s="5"/>
      <c r="G321" s="5"/>
      <c r="H321" s="5"/>
      <c r="I321" s="5"/>
      <c r="J321" s="5"/>
      <c r="K321" s="5"/>
      <c r="L321" s="5"/>
      <c r="M321" s="5"/>
      <c r="N321" s="5"/>
      <c r="O321" s="5"/>
      <c r="P321" s="5"/>
    </row>
    <row r="322" spans="3:16" x14ac:dyDescent="0.25">
      <c r="C322" s="5"/>
      <c r="D322" s="5"/>
      <c r="E322" s="5"/>
      <c r="F322" s="5"/>
      <c r="G322" s="5"/>
      <c r="H322" s="5"/>
      <c r="I322" s="5"/>
      <c r="J322" s="5"/>
      <c r="K322" s="5"/>
      <c r="L322" s="5"/>
      <c r="M322" s="5"/>
      <c r="N322" s="5"/>
      <c r="O322" s="5"/>
      <c r="P322" s="5"/>
    </row>
    <row r="323" spans="3:16" x14ac:dyDescent="0.25">
      <c r="C323" s="5"/>
      <c r="D323" s="5"/>
      <c r="E323" s="5"/>
      <c r="F323" s="5"/>
      <c r="G323" s="5"/>
      <c r="H323" s="5"/>
      <c r="I323" s="5"/>
      <c r="J323" s="5"/>
      <c r="K323" s="5"/>
      <c r="L323" s="5"/>
      <c r="M323" s="5"/>
      <c r="N323" s="5"/>
      <c r="O323" s="5"/>
      <c r="P323" s="5"/>
    </row>
    <row r="324" spans="3:16" x14ac:dyDescent="0.25">
      <c r="C324" s="5"/>
      <c r="D324" s="5"/>
      <c r="E324" s="5"/>
      <c r="F324" s="5"/>
      <c r="G324" s="5"/>
      <c r="H324" s="5"/>
      <c r="I324" s="5"/>
      <c r="J324" s="5"/>
      <c r="K324" s="5"/>
      <c r="L324" s="5"/>
      <c r="M324" s="5"/>
      <c r="N324" s="5"/>
      <c r="O324" s="5"/>
      <c r="P324" s="5"/>
    </row>
    <row r="325" spans="3:16" x14ac:dyDescent="0.25">
      <c r="C325" s="5"/>
      <c r="D325" s="5"/>
      <c r="E325" s="5"/>
      <c r="F325" s="5"/>
      <c r="G325" s="5"/>
      <c r="H325" s="5"/>
      <c r="I325" s="5"/>
      <c r="J325" s="5"/>
      <c r="K325" s="5"/>
      <c r="L325" s="5"/>
      <c r="M325" s="5"/>
      <c r="N325" s="5"/>
      <c r="O325" s="5"/>
      <c r="P325" s="5"/>
    </row>
    <row r="326" spans="3:16" x14ac:dyDescent="0.25">
      <c r="C326" s="5"/>
      <c r="D326" s="5"/>
      <c r="E326" s="5"/>
      <c r="F326" s="5"/>
      <c r="G326" s="5"/>
      <c r="H326" s="5"/>
      <c r="I326" s="5"/>
      <c r="J326" s="5"/>
      <c r="K326" s="5"/>
      <c r="L326" s="5"/>
      <c r="M326" s="5"/>
      <c r="N326" s="5"/>
      <c r="O326" s="5"/>
      <c r="P326" s="5"/>
    </row>
    <row r="327" spans="3:16" x14ac:dyDescent="0.25">
      <c r="C327" s="5"/>
      <c r="D327" s="5"/>
      <c r="E327" s="5"/>
      <c r="F327" s="5"/>
      <c r="G327" s="5"/>
      <c r="H327" s="5"/>
      <c r="I327" s="5"/>
      <c r="J327" s="5"/>
      <c r="K327" s="5"/>
      <c r="L327" s="5"/>
      <c r="M327" s="5"/>
      <c r="N327" s="5"/>
      <c r="O327" s="5"/>
      <c r="P327" s="5"/>
    </row>
    <row r="328" spans="3:16" x14ac:dyDescent="0.25">
      <c r="C328" s="5"/>
      <c r="D328" s="5"/>
      <c r="E328" s="5"/>
      <c r="F328" s="5"/>
      <c r="G328" s="5"/>
      <c r="H328" s="5"/>
      <c r="I328" s="5"/>
      <c r="J328" s="5"/>
      <c r="K328" s="5"/>
      <c r="L328" s="5"/>
      <c r="M328" s="5"/>
      <c r="N328" s="5"/>
      <c r="O328" s="5"/>
      <c r="P328" s="5"/>
    </row>
    <row r="329" spans="3:16" x14ac:dyDescent="0.25">
      <c r="C329" s="5"/>
      <c r="D329" s="5"/>
      <c r="E329" s="5"/>
      <c r="F329" s="5"/>
      <c r="G329" s="5"/>
      <c r="H329" s="5"/>
      <c r="I329" s="5"/>
      <c r="J329" s="5"/>
      <c r="K329" s="5"/>
      <c r="L329" s="5"/>
      <c r="M329" s="5"/>
      <c r="N329" s="5"/>
      <c r="O329" s="5"/>
      <c r="P329" s="5"/>
    </row>
    <row r="330" spans="3:16" x14ac:dyDescent="0.25">
      <c r="C330" s="5"/>
      <c r="D330" s="5"/>
      <c r="E330" s="5"/>
      <c r="F330" s="5"/>
      <c r="G330" s="5"/>
      <c r="H330" s="5"/>
      <c r="I330" s="5"/>
      <c r="J330" s="5"/>
      <c r="K330" s="5"/>
      <c r="L330" s="5"/>
      <c r="M330" s="5"/>
      <c r="N330" s="5"/>
      <c r="O330" s="5"/>
      <c r="P330" s="5"/>
    </row>
    <row r="331" spans="3:16" x14ac:dyDescent="0.25">
      <c r="C331" s="5"/>
      <c r="D331" s="5"/>
      <c r="E331" s="5"/>
      <c r="F331" s="5"/>
      <c r="G331" s="5"/>
      <c r="H331" s="5"/>
      <c r="I331" s="5"/>
      <c r="J331" s="5"/>
      <c r="K331" s="5"/>
      <c r="L331" s="5"/>
      <c r="M331" s="5"/>
      <c r="N331" s="5"/>
      <c r="O331" s="5"/>
      <c r="P331" s="5"/>
    </row>
    <row r="332" spans="3:16" x14ac:dyDescent="0.25">
      <c r="C332" s="5"/>
      <c r="D332" s="5"/>
      <c r="E332" s="5"/>
      <c r="F332" s="5"/>
      <c r="G332" s="5"/>
      <c r="H332" s="5"/>
      <c r="I332" s="5"/>
      <c r="J332" s="5"/>
      <c r="K332" s="5"/>
      <c r="L332" s="5"/>
      <c r="M332" s="5"/>
      <c r="N332" s="5"/>
      <c r="O332" s="5"/>
      <c r="P332" s="5"/>
    </row>
    <row r="333" spans="3:16" x14ac:dyDescent="0.25">
      <c r="C333" s="5"/>
      <c r="D333" s="5"/>
      <c r="E333" s="5"/>
      <c r="F333" s="5"/>
      <c r="G333" s="5"/>
      <c r="H333" s="5"/>
      <c r="I333" s="5"/>
      <c r="J333" s="5"/>
      <c r="K333" s="5"/>
      <c r="L333" s="5"/>
      <c r="M333" s="5"/>
      <c r="N333" s="5"/>
      <c r="O333" s="5"/>
      <c r="P333" s="5"/>
    </row>
    <row r="334" spans="3:16" x14ac:dyDescent="0.25">
      <c r="C334" s="5"/>
      <c r="D334" s="5"/>
      <c r="E334" s="5"/>
      <c r="F334" s="5"/>
      <c r="G334" s="5"/>
      <c r="H334" s="5"/>
      <c r="I334" s="5"/>
      <c r="J334" s="5"/>
      <c r="K334" s="5"/>
      <c r="L334" s="5"/>
      <c r="M334" s="5"/>
      <c r="N334" s="5"/>
      <c r="O334" s="5"/>
      <c r="P334" s="5"/>
    </row>
    <row r="335" spans="3:16" x14ac:dyDescent="0.25">
      <c r="C335" s="5"/>
      <c r="D335" s="5"/>
      <c r="E335" s="5"/>
      <c r="F335" s="5"/>
      <c r="G335" s="5"/>
      <c r="H335" s="5"/>
      <c r="I335" s="5"/>
      <c r="J335" s="5"/>
      <c r="K335" s="5"/>
      <c r="L335" s="5"/>
      <c r="M335" s="5"/>
      <c r="N335" s="5"/>
      <c r="O335" s="5"/>
      <c r="P335" s="5"/>
    </row>
    <row r="336" spans="3:16" x14ac:dyDescent="0.25">
      <c r="C336" s="5"/>
      <c r="D336" s="5"/>
      <c r="E336" s="5"/>
      <c r="F336" s="5"/>
      <c r="G336" s="5"/>
      <c r="H336" s="5"/>
      <c r="I336" s="5"/>
      <c r="J336" s="5"/>
      <c r="K336" s="5"/>
      <c r="L336" s="5"/>
      <c r="M336" s="5"/>
      <c r="N336" s="5"/>
      <c r="O336" s="5"/>
      <c r="P336" s="5"/>
    </row>
    <row r="337" spans="3:16" x14ac:dyDescent="0.25">
      <c r="C337" s="5"/>
      <c r="D337" s="5"/>
      <c r="E337" s="5"/>
      <c r="F337" s="5"/>
      <c r="G337" s="5"/>
      <c r="H337" s="5"/>
      <c r="I337" s="5"/>
      <c r="J337" s="5"/>
      <c r="K337" s="5"/>
      <c r="L337" s="5"/>
      <c r="M337" s="5"/>
      <c r="N337" s="5"/>
      <c r="O337" s="5"/>
      <c r="P337" s="5"/>
    </row>
    <row r="338" spans="3:16" x14ac:dyDescent="0.25">
      <c r="C338" s="5"/>
      <c r="D338" s="5"/>
      <c r="E338" s="5"/>
      <c r="F338" s="5"/>
      <c r="G338" s="5"/>
      <c r="H338" s="5"/>
      <c r="I338" s="5"/>
      <c r="J338" s="5"/>
      <c r="K338" s="5"/>
      <c r="L338" s="5"/>
      <c r="M338" s="5"/>
      <c r="N338" s="5"/>
      <c r="O338" s="5"/>
      <c r="P338" s="5"/>
    </row>
    <row r="339" spans="3:16" x14ac:dyDescent="0.25">
      <c r="C339" s="5"/>
      <c r="D339" s="5"/>
      <c r="E339" s="5"/>
      <c r="F339" s="5"/>
      <c r="G339" s="5"/>
      <c r="H339" s="5"/>
      <c r="I339" s="5"/>
      <c r="J339" s="5"/>
      <c r="K339" s="5"/>
      <c r="L339" s="5"/>
      <c r="M339" s="5"/>
      <c r="N339" s="5"/>
      <c r="O339" s="5"/>
      <c r="P339" s="5"/>
    </row>
    <row r="340" spans="3:16" x14ac:dyDescent="0.25">
      <c r="C340" s="5"/>
      <c r="D340" s="5"/>
      <c r="E340" s="5"/>
      <c r="F340" s="5"/>
      <c r="G340" s="5"/>
      <c r="H340" s="5"/>
      <c r="I340" s="5"/>
      <c r="J340" s="5"/>
      <c r="K340" s="5"/>
      <c r="L340" s="5"/>
      <c r="M340" s="5"/>
      <c r="N340" s="5"/>
      <c r="O340" s="5"/>
      <c r="P340" s="5"/>
    </row>
    <row r="341" spans="3:16" x14ac:dyDescent="0.25">
      <c r="C341" s="5"/>
      <c r="D341" s="5"/>
      <c r="E341" s="5"/>
      <c r="F341" s="5"/>
      <c r="G341" s="5"/>
      <c r="H341" s="5"/>
      <c r="I341" s="5"/>
      <c r="J341" s="5"/>
      <c r="K341" s="5"/>
      <c r="L341" s="5"/>
      <c r="M341" s="5"/>
      <c r="N341" s="5"/>
      <c r="O341" s="5"/>
      <c r="P341" s="5"/>
    </row>
    <row r="342" spans="3:16" x14ac:dyDescent="0.25">
      <c r="C342" s="5"/>
      <c r="D342" s="5"/>
      <c r="E342" s="5"/>
      <c r="F342" s="5"/>
      <c r="G342" s="5"/>
      <c r="H342" s="5"/>
      <c r="I342" s="5"/>
      <c r="J342" s="5"/>
      <c r="K342" s="5"/>
      <c r="L342" s="5"/>
      <c r="M342" s="5"/>
      <c r="N342" s="5"/>
      <c r="O342" s="5"/>
      <c r="P342" s="5"/>
    </row>
    <row r="343" spans="3:16" x14ac:dyDescent="0.25">
      <c r="C343" s="5"/>
      <c r="D343" s="5"/>
      <c r="E343" s="5"/>
      <c r="F343" s="5"/>
      <c r="G343" s="5"/>
      <c r="H343" s="5"/>
      <c r="I343" s="5"/>
      <c r="J343" s="5"/>
      <c r="K343" s="5"/>
      <c r="L343" s="5"/>
      <c r="M343" s="5"/>
      <c r="N343" s="5"/>
      <c r="O343" s="5"/>
      <c r="P343" s="5"/>
    </row>
    <row r="344" spans="3:16" x14ac:dyDescent="0.25">
      <c r="C344" s="5"/>
      <c r="D344" s="5"/>
      <c r="E344" s="5"/>
      <c r="F344" s="5"/>
      <c r="G344" s="5"/>
      <c r="H344" s="5"/>
      <c r="I344" s="5"/>
      <c r="J344" s="5"/>
      <c r="K344" s="5"/>
      <c r="L344" s="5"/>
      <c r="M344" s="5"/>
      <c r="N344" s="5"/>
      <c r="O344" s="5"/>
      <c r="P344" s="5"/>
    </row>
    <row r="345" spans="3:16" x14ac:dyDescent="0.25">
      <c r="C345" s="5"/>
      <c r="D345" s="5"/>
      <c r="E345" s="5"/>
      <c r="F345" s="5"/>
      <c r="G345" s="5"/>
      <c r="H345" s="5"/>
      <c r="I345" s="5"/>
      <c r="J345" s="5"/>
      <c r="K345" s="5"/>
      <c r="L345" s="5"/>
      <c r="M345" s="5"/>
      <c r="N345" s="5"/>
      <c r="O345" s="5"/>
      <c r="P345" s="5"/>
    </row>
    <row r="346" spans="3:16" x14ac:dyDescent="0.25">
      <c r="C346" s="5"/>
      <c r="D346" s="5"/>
      <c r="E346" s="5"/>
      <c r="F346" s="5"/>
      <c r="G346" s="5"/>
      <c r="H346" s="5"/>
      <c r="I346" s="5"/>
      <c r="J346" s="5"/>
      <c r="K346" s="5"/>
      <c r="L346" s="5"/>
      <c r="M346" s="5"/>
      <c r="N346" s="5"/>
      <c r="O346" s="5"/>
      <c r="P346" s="5"/>
    </row>
    <row r="347" spans="3:16" x14ac:dyDescent="0.25">
      <c r="C347" s="5"/>
      <c r="D347" s="5"/>
      <c r="E347" s="5"/>
      <c r="F347" s="5"/>
      <c r="G347" s="5"/>
      <c r="H347" s="5"/>
      <c r="I347" s="5"/>
      <c r="J347" s="5"/>
      <c r="K347" s="5"/>
      <c r="L347" s="5"/>
      <c r="M347" s="5"/>
      <c r="N347" s="5"/>
      <c r="O347" s="5"/>
      <c r="P347" s="5"/>
    </row>
    <row r="348" spans="3:16" x14ac:dyDescent="0.25">
      <c r="C348" s="5"/>
      <c r="D348" s="5"/>
      <c r="E348" s="5"/>
      <c r="F348" s="5"/>
      <c r="G348" s="5"/>
      <c r="H348" s="5"/>
      <c r="I348" s="5"/>
      <c r="J348" s="5"/>
      <c r="K348" s="5"/>
      <c r="L348" s="5"/>
      <c r="M348" s="5"/>
      <c r="N348" s="5"/>
      <c r="O348" s="5"/>
      <c r="P348" s="5"/>
    </row>
    <row r="349" spans="3:16" x14ac:dyDescent="0.25">
      <c r="C349" s="5"/>
      <c r="D349" s="5"/>
      <c r="E349" s="5"/>
      <c r="F349" s="5"/>
      <c r="G349" s="5"/>
      <c r="H349" s="5"/>
      <c r="I349" s="5"/>
      <c r="J349" s="5"/>
      <c r="K349" s="5"/>
      <c r="L349" s="5"/>
      <c r="M349" s="5"/>
      <c r="N349" s="5"/>
      <c r="O349" s="5"/>
      <c r="P349" s="5"/>
    </row>
    <row r="350" spans="3:16" x14ac:dyDescent="0.25">
      <c r="C350" s="5"/>
      <c r="D350" s="5"/>
      <c r="E350" s="5"/>
      <c r="F350" s="5"/>
      <c r="G350" s="5"/>
      <c r="H350" s="5"/>
      <c r="I350" s="5"/>
      <c r="J350" s="5"/>
      <c r="K350" s="5"/>
      <c r="L350" s="5"/>
      <c r="M350" s="5"/>
      <c r="N350" s="5"/>
      <c r="O350" s="5"/>
      <c r="P350" s="5"/>
    </row>
    <row r="351" spans="3:16" x14ac:dyDescent="0.25">
      <c r="C351" s="5"/>
      <c r="D351" s="5"/>
      <c r="E351" s="5"/>
      <c r="F351" s="5"/>
      <c r="G351" s="5"/>
      <c r="H351" s="5"/>
      <c r="I351" s="5"/>
      <c r="J351" s="5"/>
      <c r="K351" s="5"/>
      <c r="L351" s="5"/>
      <c r="M351" s="5"/>
      <c r="N351" s="5"/>
      <c r="O351" s="5"/>
      <c r="P351" s="5"/>
    </row>
    <row r="352" spans="3:16" x14ac:dyDescent="0.25">
      <c r="C352" s="5"/>
      <c r="D352" s="5"/>
      <c r="E352" s="5"/>
      <c r="F352" s="5"/>
      <c r="G352" s="5"/>
      <c r="H352" s="5"/>
      <c r="I352" s="5"/>
      <c r="J352" s="5"/>
      <c r="K352" s="5"/>
      <c r="L352" s="5"/>
      <c r="M352" s="5"/>
      <c r="N352" s="5"/>
      <c r="O352" s="5"/>
      <c r="P352" s="5"/>
    </row>
    <row r="353" spans="3:16" x14ac:dyDescent="0.25">
      <c r="C353" s="5"/>
      <c r="D353" s="5"/>
      <c r="E353" s="5"/>
      <c r="F353" s="5"/>
      <c r="G353" s="5"/>
      <c r="H353" s="5"/>
      <c r="I353" s="5"/>
      <c r="J353" s="5"/>
      <c r="K353" s="5"/>
      <c r="L353" s="5"/>
      <c r="M353" s="5"/>
      <c r="N353" s="5"/>
      <c r="O353" s="5"/>
      <c r="P353" s="5"/>
    </row>
    <row r="354" spans="3:16" x14ac:dyDescent="0.25">
      <c r="C354" s="5"/>
      <c r="D354" s="5"/>
      <c r="E354" s="5"/>
      <c r="F354" s="5"/>
      <c r="G354" s="5"/>
      <c r="H354" s="5"/>
      <c r="I354" s="5"/>
      <c r="J354" s="5"/>
      <c r="K354" s="5"/>
      <c r="L354" s="5"/>
      <c r="M354" s="5"/>
      <c r="N354" s="5"/>
      <c r="O354" s="5"/>
      <c r="P354" s="5"/>
    </row>
    <row r="355" spans="3:16" x14ac:dyDescent="0.25">
      <c r="C355" s="5"/>
      <c r="D355" s="5"/>
      <c r="E355" s="5"/>
      <c r="F355" s="5"/>
      <c r="G355" s="5"/>
      <c r="H355" s="5"/>
      <c r="I355" s="5"/>
      <c r="J355" s="5"/>
      <c r="K355" s="5"/>
      <c r="L355" s="5"/>
      <c r="M355" s="5"/>
      <c r="N355" s="5"/>
      <c r="O355" s="5"/>
      <c r="P355" s="5"/>
    </row>
    <row r="356" spans="3:16" x14ac:dyDescent="0.25">
      <c r="C356" s="5"/>
      <c r="D356" s="5"/>
      <c r="E356" s="5"/>
      <c r="F356" s="5"/>
      <c r="G356" s="5"/>
      <c r="H356" s="5"/>
      <c r="I356" s="5"/>
      <c r="J356" s="5"/>
      <c r="K356" s="5"/>
      <c r="L356" s="5"/>
      <c r="M356" s="5"/>
      <c r="N356" s="5"/>
      <c r="O356" s="5"/>
      <c r="P356" s="5"/>
    </row>
    <row r="357" spans="3:16" x14ac:dyDescent="0.25">
      <c r="C357" s="5"/>
      <c r="D357" s="5"/>
      <c r="E357" s="5"/>
      <c r="F357" s="5"/>
      <c r="G357" s="5"/>
      <c r="H357" s="5"/>
      <c r="I357" s="5"/>
      <c r="J357" s="5"/>
      <c r="K357" s="5"/>
      <c r="L357" s="5"/>
      <c r="M357" s="5"/>
      <c r="N357" s="5"/>
      <c r="O357" s="5"/>
      <c r="P357" s="5"/>
    </row>
    <row r="358" spans="3:16" x14ac:dyDescent="0.25">
      <c r="C358" s="5"/>
      <c r="D358" s="5"/>
      <c r="E358" s="5"/>
      <c r="F358" s="5"/>
      <c r="G358" s="5"/>
      <c r="H358" s="5"/>
      <c r="I358" s="5"/>
      <c r="J358" s="5"/>
      <c r="K358" s="5"/>
      <c r="L358" s="5"/>
      <c r="M358" s="5"/>
      <c r="N358" s="5"/>
      <c r="O358" s="5"/>
      <c r="P358" s="5"/>
    </row>
    <row r="359" spans="3:16" x14ac:dyDescent="0.25">
      <c r="C359" s="5"/>
      <c r="D359" s="5"/>
      <c r="E359" s="5"/>
      <c r="F359" s="5"/>
      <c r="G359" s="5"/>
      <c r="H359" s="5"/>
      <c r="I359" s="5"/>
      <c r="J359" s="5"/>
      <c r="K359" s="5"/>
      <c r="L359" s="5"/>
      <c r="M359" s="5"/>
      <c r="N359" s="5"/>
      <c r="O359" s="5"/>
      <c r="P359" s="5"/>
    </row>
    <row r="360" spans="3:16" x14ac:dyDescent="0.25">
      <c r="C360" s="5"/>
      <c r="D360" s="5"/>
      <c r="E360" s="5"/>
      <c r="F360" s="5"/>
      <c r="G360" s="5"/>
      <c r="H360" s="5"/>
      <c r="I360" s="5"/>
      <c r="J360" s="5"/>
      <c r="K360" s="5"/>
      <c r="L360" s="5"/>
      <c r="M360" s="5"/>
      <c r="N360" s="5"/>
      <c r="O360" s="5"/>
      <c r="P360" s="5"/>
    </row>
    <row r="361" spans="3:16" x14ac:dyDescent="0.25">
      <c r="C361" s="5"/>
      <c r="D361" s="5"/>
      <c r="E361" s="5"/>
      <c r="F361" s="5"/>
      <c r="G361" s="5"/>
      <c r="H361" s="5"/>
      <c r="I361" s="5"/>
      <c r="J361" s="5"/>
      <c r="K361" s="5"/>
      <c r="L361" s="5"/>
      <c r="M361" s="5"/>
      <c r="N361" s="5"/>
      <c r="O361" s="5"/>
      <c r="P361" s="5"/>
    </row>
    <row r="362" spans="3:16" x14ac:dyDescent="0.25">
      <c r="C362" s="5"/>
      <c r="D362" s="5"/>
      <c r="E362" s="5"/>
      <c r="F362" s="5"/>
      <c r="G362" s="5"/>
      <c r="H362" s="5"/>
      <c r="I362" s="5"/>
      <c r="J362" s="5"/>
      <c r="K362" s="5"/>
      <c r="L362" s="5"/>
      <c r="M362" s="5"/>
      <c r="N362" s="5"/>
      <c r="O362" s="5"/>
      <c r="P362" s="5"/>
    </row>
    <row r="363" spans="3:16" x14ac:dyDescent="0.25">
      <c r="C363" s="5"/>
      <c r="D363" s="5"/>
      <c r="E363" s="5"/>
      <c r="F363" s="5"/>
      <c r="G363" s="5"/>
      <c r="H363" s="5"/>
      <c r="I363" s="5"/>
      <c r="J363" s="5"/>
      <c r="K363" s="5"/>
      <c r="L363" s="5"/>
      <c r="M363" s="5"/>
      <c r="N363" s="5"/>
      <c r="O363" s="5"/>
      <c r="P363" s="5"/>
    </row>
    <row r="364" spans="3:16" x14ac:dyDescent="0.25">
      <c r="C364" s="5"/>
      <c r="D364" s="5"/>
      <c r="E364" s="5"/>
      <c r="F364" s="5"/>
      <c r="G364" s="5"/>
      <c r="H364" s="5"/>
      <c r="I364" s="5"/>
      <c r="J364" s="5"/>
      <c r="K364" s="5"/>
      <c r="L364" s="5"/>
      <c r="M364" s="5"/>
      <c r="N364" s="5"/>
      <c r="O364" s="5"/>
      <c r="P364" s="5"/>
    </row>
    <row r="365" spans="3:16" x14ac:dyDescent="0.25">
      <c r="C365" s="5"/>
      <c r="D365" s="5"/>
      <c r="E365" s="5"/>
      <c r="F365" s="5"/>
      <c r="G365" s="5"/>
      <c r="H365" s="5"/>
      <c r="I365" s="5"/>
      <c r="J365" s="5"/>
      <c r="K365" s="5"/>
      <c r="L365" s="5"/>
      <c r="M365" s="5"/>
      <c r="N365" s="5"/>
      <c r="O365" s="5"/>
      <c r="P365" s="5"/>
    </row>
    <row r="366" spans="3:16" x14ac:dyDescent="0.25">
      <c r="C366" s="5"/>
      <c r="D366" s="5"/>
      <c r="E366" s="5"/>
      <c r="F366" s="5"/>
      <c r="G366" s="5"/>
      <c r="H366" s="5"/>
      <c r="I366" s="5"/>
      <c r="J366" s="5"/>
      <c r="K366" s="5"/>
      <c r="L366" s="5"/>
      <c r="M366" s="5"/>
      <c r="N366" s="5"/>
      <c r="O366" s="5"/>
      <c r="P366" s="5"/>
    </row>
    <row r="367" spans="3:16" x14ac:dyDescent="0.25">
      <c r="C367" s="5"/>
      <c r="D367" s="5"/>
      <c r="E367" s="5"/>
      <c r="F367" s="5"/>
      <c r="G367" s="5"/>
      <c r="H367" s="5"/>
      <c r="I367" s="5"/>
      <c r="J367" s="5"/>
      <c r="K367" s="5"/>
      <c r="L367" s="5"/>
      <c r="M367" s="5"/>
      <c r="N367" s="5"/>
      <c r="O367" s="5"/>
      <c r="P367" s="5"/>
    </row>
    <row r="368" spans="3:16" x14ac:dyDescent="0.25">
      <c r="C368" s="5"/>
      <c r="D368" s="5"/>
      <c r="E368" s="5"/>
      <c r="F368" s="5"/>
      <c r="G368" s="5"/>
      <c r="H368" s="5"/>
      <c r="I368" s="5"/>
      <c r="J368" s="5"/>
      <c r="K368" s="5"/>
      <c r="L368" s="5"/>
      <c r="M368" s="5"/>
      <c r="N368" s="5"/>
      <c r="O368" s="5"/>
      <c r="P368" s="5"/>
    </row>
    <row r="369" spans="3:16" x14ac:dyDescent="0.25">
      <c r="C369" s="5"/>
      <c r="D369" s="5"/>
      <c r="E369" s="5"/>
      <c r="F369" s="5"/>
      <c r="G369" s="5"/>
      <c r="H369" s="5"/>
      <c r="I369" s="5"/>
      <c r="J369" s="5"/>
      <c r="K369" s="5"/>
      <c r="L369" s="5"/>
      <c r="M369" s="5"/>
      <c r="N369" s="5"/>
      <c r="O369" s="5"/>
      <c r="P369" s="5"/>
    </row>
    <row r="370" spans="3:16" x14ac:dyDescent="0.25">
      <c r="C370" s="5"/>
      <c r="D370" s="5"/>
      <c r="E370" s="5"/>
      <c r="F370" s="5"/>
      <c r="G370" s="5"/>
      <c r="H370" s="5"/>
      <c r="I370" s="5"/>
      <c r="J370" s="5"/>
      <c r="K370" s="5"/>
      <c r="L370" s="5"/>
      <c r="M370" s="5"/>
      <c r="N370" s="5"/>
      <c r="O370" s="5"/>
      <c r="P370" s="5"/>
    </row>
    <row r="371" spans="3:16" x14ac:dyDescent="0.25">
      <c r="C371" s="5"/>
      <c r="D371" s="5"/>
      <c r="E371" s="5"/>
      <c r="F371" s="5"/>
      <c r="G371" s="5"/>
      <c r="H371" s="5"/>
      <c r="I371" s="5"/>
      <c r="J371" s="5"/>
      <c r="K371" s="5"/>
      <c r="L371" s="5"/>
      <c r="M371" s="5"/>
      <c r="N371" s="5"/>
      <c r="O371" s="5"/>
      <c r="P371" s="5"/>
    </row>
    <row r="372" spans="3:16" x14ac:dyDescent="0.25">
      <c r="C372" s="5"/>
      <c r="D372" s="5"/>
      <c r="E372" s="5"/>
      <c r="F372" s="5"/>
      <c r="G372" s="5"/>
      <c r="H372" s="5"/>
      <c r="I372" s="5"/>
      <c r="J372" s="5"/>
      <c r="K372" s="5"/>
      <c r="L372" s="5"/>
      <c r="M372" s="5"/>
      <c r="N372" s="5"/>
      <c r="O372" s="5"/>
      <c r="P372" s="5"/>
    </row>
    <row r="373" spans="3:16" x14ac:dyDescent="0.25">
      <c r="C373" s="5"/>
      <c r="D373" s="5"/>
      <c r="E373" s="5"/>
      <c r="F373" s="5"/>
      <c r="G373" s="5"/>
      <c r="H373" s="5"/>
      <c r="I373" s="5"/>
      <c r="J373" s="5"/>
      <c r="K373" s="5"/>
      <c r="L373" s="5"/>
      <c r="M373" s="5"/>
      <c r="N373" s="5"/>
      <c r="O373" s="5"/>
      <c r="P373" s="5"/>
    </row>
    <row r="374" spans="3:16" x14ac:dyDescent="0.25">
      <c r="C374" s="5"/>
      <c r="D374" s="5"/>
      <c r="E374" s="5"/>
      <c r="F374" s="5"/>
      <c r="G374" s="5"/>
      <c r="H374" s="5"/>
      <c r="I374" s="5"/>
      <c r="J374" s="5"/>
      <c r="K374" s="5"/>
      <c r="L374" s="5"/>
      <c r="M374" s="5"/>
      <c r="N374" s="5"/>
      <c r="O374" s="5"/>
      <c r="P374" s="5"/>
    </row>
    <row r="375" spans="3:16" x14ac:dyDescent="0.25">
      <c r="C375" s="5"/>
      <c r="D375" s="5"/>
      <c r="E375" s="5"/>
      <c r="F375" s="5"/>
      <c r="G375" s="5"/>
      <c r="H375" s="5"/>
      <c r="I375" s="5"/>
      <c r="J375" s="5"/>
      <c r="K375" s="5"/>
      <c r="L375" s="5"/>
      <c r="M375" s="5"/>
      <c r="N375" s="5"/>
      <c r="O375" s="5"/>
      <c r="P375" s="5"/>
    </row>
    <row r="376" spans="3:16" x14ac:dyDescent="0.25">
      <c r="C376" s="5"/>
      <c r="D376" s="5"/>
      <c r="E376" s="5"/>
      <c r="F376" s="5"/>
      <c r="G376" s="5"/>
      <c r="H376" s="5"/>
      <c r="I376" s="5"/>
      <c r="J376" s="5"/>
      <c r="K376" s="5"/>
      <c r="L376" s="5"/>
      <c r="M376" s="5"/>
      <c r="N376" s="5"/>
      <c r="O376" s="5"/>
      <c r="P376" s="5"/>
    </row>
    <row r="377" spans="3:16" x14ac:dyDescent="0.25">
      <c r="C377" s="5"/>
      <c r="D377" s="5"/>
      <c r="E377" s="5"/>
      <c r="F377" s="5"/>
      <c r="G377" s="5"/>
      <c r="H377" s="5"/>
      <c r="I377" s="5"/>
      <c r="J377" s="5"/>
      <c r="K377" s="5"/>
      <c r="L377" s="5"/>
      <c r="M377" s="5"/>
      <c r="N377" s="5"/>
      <c r="O377" s="5"/>
      <c r="P377" s="5"/>
    </row>
    <row r="378" spans="3:16" x14ac:dyDescent="0.25">
      <c r="C378" s="5"/>
      <c r="D378" s="5"/>
      <c r="E378" s="5"/>
      <c r="F378" s="5"/>
      <c r="G378" s="5"/>
      <c r="H378" s="5"/>
      <c r="I378" s="5"/>
      <c r="J378" s="5"/>
      <c r="K378" s="5"/>
      <c r="L378" s="5"/>
      <c r="M378" s="5"/>
      <c r="N378" s="5"/>
      <c r="O378" s="5"/>
      <c r="P378" s="5"/>
    </row>
    <row r="379" spans="3:16" x14ac:dyDescent="0.25">
      <c r="C379" s="5"/>
      <c r="D379" s="5"/>
      <c r="E379" s="5"/>
      <c r="F379" s="5"/>
      <c r="G379" s="5"/>
      <c r="H379" s="5"/>
      <c r="I379" s="5"/>
      <c r="J379" s="5"/>
      <c r="K379" s="5"/>
      <c r="L379" s="5"/>
      <c r="M379" s="5"/>
      <c r="N379" s="5"/>
      <c r="O379" s="5"/>
      <c r="P379" s="5"/>
    </row>
    <row r="380" spans="3:16" x14ac:dyDescent="0.25">
      <c r="C380" s="5"/>
      <c r="D380" s="5"/>
      <c r="E380" s="5"/>
      <c r="F380" s="5"/>
      <c r="G380" s="5"/>
      <c r="H380" s="5"/>
      <c r="I380" s="5"/>
      <c r="J380" s="5"/>
      <c r="K380" s="5"/>
      <c r="L380" s="5"/>
      <c r="M380" s="5"/>
      <c r="N380" s="5"/>
      <c r="O380" s="5"/>
      <c r="P380" s="5"/>
    </row>
    <row r="381" spans="3:16" x14ac:dyDescent="0.25">
      <c r="C381" s="5"/>
      <c r="D381" s="5"/>
      <c r="E381" s="5"/>
      <c r="F381" s="5"/>
      <c r="G381" s="5"/>
      <c r="H381" s="5"/>
      <c r="I381" s="5"/>
      <c r="J381" s="5"/>
      <c r="K381" s="5"/>
      <c r="L381" s="5"/>
      <c r="M381" s="5"/>
      <c r="N381" s="5"/>
      <c r="O381" s="5"/>
      <c r="P381" s="5"/>
    </row>
    <row r="382" spans="3:16" x14ac:dyDescent="0.25">
      <c r="C382" s="5"/>
      <c r="D382" s="5"/>
      <c r="E382" s="5"/>
      <c r="F382" s="5"/>
      <c r="G382" s="5"/>
      <c r="H382" s="5"/>
      <c r="I382" s="5"/>
      <c r="J382" s="5"/>
      <c r="K382" s="5"/>
      <c r="L382" s="5"/>
      <c r="M382" s="5"/>
      <c r="N382" s="5"/>
      <c r="O382" s="5"/>
      <c r="P382" s="5"/>
    </row>
    <row r="383" spans="3:16" x14ac:dyDescent="0.25">
      <c r="C383" s="5"/>
      <c r="D383" s="5"/>
      <c r="E383" s="5"/>
      <c r="F383" s="5"/>
      <c r="G383" s="5"/>
      <c r="H383" s="5"/>
      <c r="I383" s="5"/>
      <c r="J383" s="5"/>
      <c r="K383" s="5"/>
      <c r="L383" s="5"/>
      <c r="M383" s="5"/>
      <c r="N383" s="5"/>
      <c r="O383" s="5"/>
      <c r="P383" s="5"/>
    </row>
    <row r="384" spans="3:16" x14ac:dyDescent="0.25">
      <c r="C384" s="5"/>
      <c r="D384" s="5"/>
      <c r="E384" s="5"/>
      <c r="F384" s="5"/>
      <c r="G384" s="5"/>
      <c r="H384" s="5"/>
      <c r="I384" s="5"/>
      <c r="J384" s="5"/>
      <c r="K384" s="5"/>
      <c r="L384" s="5"/>
      <c r="M384" s="5"/>
      <c r="N384" s="5"/>
      <c r="O384" s="5"/>
      <c r="P384" s="5"/>
    </row>
    <row r="385" spans="3:16" x14ac:dyDescent="0.25">
      <c r="C385" s="5"/>
      <c r="D385" s="5"/>
      <c r="E385" s="5"/>
      <c r="F385" s="5"/>
      <c r="G385" s="5"/>
      <c r="H385" s="5"/>
      <c r="I385" s="5"/>
      <c r="J385" s="5"/>
      <c r="K385" s="5"/>
      <c r="L385" s="5"/>
      <c r="M385" s="5"/>
      <c r="N385" s="5"/>
      <c r="O385" s="5"/>
      <c r="P385" s="5"/>
    </row>
    <row r="386" spans="3:16" x14ac:dyDescent="0.25">
      <c r="C386" s="5"/>
      <c r="D386" s="5"/>
      <c r="E386" s="5"/>
      <c r="F386" s="5"/>
      <c r="G386" s="5"/>
      <c r="H386" s="5"/>
      <c r="I386" s="5"/>
      <c r="J386" s="5"/>
      <c r="K386" s="5"/>
      <c r="L386" s="5"/>
      <c r="M386" s="5"/>
      <c r="N386" s="5"/>
      <c r="O386" s="5"/>
      <c r="P386" s="5"/>
    </row>
    <row r="387" spans="3:16" x14ac:dyDescent="0.25">
      <c r="C387" s="5"/>
      <c r="D387" s="5"/>
      <c r="E387" s="5"/>
      <c r="F387" s="5"/>
      <c r="G387" s="5"/>
      <c r="H387" s="5"/>
      <c r="I387" s="5"/>
      <c r="J387" s="5"/>
      <c r="K387" s="5"/>
      <c r="L387" s="5"/>
      <c r="M387" s="5"/>
      <c r="N387" s="5"/>
      <c r="O387" s="5"/>
      <c r="P387" s="5"/>
    </row>
    <row r="388" spans="3:16" x14ac:dyDescent="0.25">
      <c r="C388" s="5"/>
      <c r="D388" s="5"/>
      <c r="E388" s="5"/>
      <c r="F388" s="5"/>
      <c r="G388" s="5"/>
      <c r="H388" s="5"/>
      <c r="I388" s="5"/>
      <c r="J388" s="5"/>
      <c r="K388" s="5"/>
      <c r="L388" s="5"/>
      <c r="M388" s="5"/>
      <c r="N388" s="5"/>
      <c r="O388" s="5"/>
      <c r="P388" s="5"/>
    </row>
    <row r="389" spans="3:16" x14ac:dyDescent="0.25">
      <c r="C389" s="5"/>
      <c r="D389" s="5"/>
      <c r="E389" s="5"/>
      <c r="F389" s="5"/>
      <c r="G389" s="5"/>
      <c r="H389" s="5"/>
      <c r="I389" s="5"/>
      <c r="J389" s="5"/>
      <c r="K389" s="5"/>
      <c r="L389" s="5"/>
      <c r="M389" s="5"/>
      <c r="N389" s="5"/>
      <c r="O389" s="5"/>
      <c r="P389" s="5"/>
    </row>
    <row r="390" spans="3:16" x14ac:dyDescent="0.25">
      <c r="C390" s="5"/>
      <c r="D390" s="5"/>
      <c r="E390" s="5"/>
      <c r="F390" s="5"/>
      <c r="G390" s="5"/>
      <c r="H390" s="5"/>
      <c r="I390" s="5"/>
      <c r="J390" s="5"/>
      <c r="K390" s="5"/>
      <c r="L390" s="5"/>
      <c r="M390" s="5"/>
      <c r="N390" s="5"/>
      <c r="O390" s="5"/>
      <c r="P390" s="5"/>
    </row>
    <row r="391" spans="3:16" x14ac:dyDescent="0.25">
      <c r="C391" s="5"/>
      <c r="D391" s="5"/>
      <c r="E391" s="5"/>
      <c r="F391" s="5"/>
      <c r="G391" s="5"/>
      <c r="H391" s="5"/>
      <c r="I391" s="5"/>
      <c r="J391" s="5"/>
      <c r="K391" s="5"/>
      <c r="L391" s="5"/>
      <c r="M391" s="5"/>
      <c r="N391" s="5"/>
      <c r="O391" s="5"/>
      <c r="P391" s="5"/>
    </row>
    <row r="392" spans="3:16" x14ac:dyDescent="0.25">
      <c r="C392" s="5"/>
      <c r="D392" s="5"/>
      <c r="E392" s="5"/>
      <c r="F392" s="5"/>
      <c r="G392" s="5"/>
      <c r="H392" s="5"/>
      <c r="I392" s="5"/>
      <c r="J392" s="5"/>
      <c r="K392" s="5"/>
      <c r="L392" s="5"/>
      <c r="M392" s="5"/>
      <c r="N392" s="5"/>
      <c r="O392" s="5"/>
      <c r="P392" s="5"/>
    </row>
    <row r="393" spans="3:16" x14ac:dyDescent="0.25">
      <c r="C393" s="5"/>
      <c r="D393" s="5"/>
      <c r="E393" s="5"/>
      <c r="F393" s="5"/>
      <c r="G393" s="5"/>
      <c r="H393" s="5"/>
      <c r="I393" s="5"/>
      <c r="J393" s="5"/>
      <c r="K393" s="5"/>
      <c r="L393" s="5"/>
      <c r="M393" s="5"/>
      <c r="N393" s="5"/>
      <c r="O393" s="5"/>
      <c r="P393" s="5"/>
    </row>
    <row r="394" spans="3:16" x14ac:dyDescent="0.25">
      <c r="C394" s="5"/>
      <c r="D394" s="5"/>
      <c r="E394" s="5"/>
      <c r="F394" s="5"/>
      <c r="G394" s="5"/>
      <c r="H394" s="5"/>
      <c r="I394" s="5"/>
      <c r="J394" s="5"/>
      <c r="K394" s="5"/>
      <c r="L394" s="5"/>
      <c r="M394" s="5"/>
      <c r="N394" s="5"/>
      <c r="O394" s="5"/>
      <c r="P394" s="5"/>
    </row>
    <row r="395" spans="3:16" x14ac:dyDescent="0.25">
      <c r="C395" s="5"/>
      <c r="D395" s="5"/>
      <c r="E395" s="5"/>
      <c r="F395" s="5"/>
      <c r="G395" s="5"/>
      <c r="H395" s="5"/>
      <c r="I395" s="5"/>
      <c r="J395" s="5"/>
      <c r="K395" s="5"/>
      <c r="L395" s="5"/>
      <c r="M395" s="5"/>
      <c r="N395" s="5"/>
      <c r="O395" s="5"/>
      <c r="P395" s="5"/>
    </row>
    <row r="396" spans="3:16" x14ac:dyDescent="0.25">
      <c r="C396" s="5"/>
      <c r="D396" s="5"/>
      <c r="E396" s="5"/>
      <c r="F396" s="5"/>
      <c r="G396" s="5"/>
      <c r="H396" s="5"/>
      <c r="I396" s="5"/>
      <c r="J396" s="5"/>
      <c r="K396" s="5"/>
      <c r="L396" s="5"/>
      <c r="M396" s="5"/>
      <c r="N396" s="5"/>
      <c r="O396" s="5"/>
      <c r="P396" s="5"/>
    </row>
    <row r="397" spans="3:16" x14ac:dyDescent="0.25">
      <c r="C397" s="5"/>
      <c r="D397" s="5"/>
      <c r="E397" s="5"/>
      <c r="F397" s="5"/>
      <c r="G397" s="5"/>
      <c r="H397" s="5"/>
      <c r="I397" s="5"/>
      <c r="J397" s="5"/>
      <c r="K397" s="5"/>
      <c r="L397" s="5"/>
      <c r="M397" s="5"/>
      <c r="N397" s="5"/>
      <c r="O397" s="5"/>
      <c r="P397" s="5"/>
    </row>
    <row r="398" spans="3:16" x14ac:dyDescent="0.25">
      <c r="C398" s="5"/>
      <c r="D398" s="5"/>
      <c r="E398" s="5"/>
      <c r="F398" s="5"/>
      <c r="G398" s="5"/>
      <c r="H398" s="5"/>
      <c r="I398" s="5"/>
      <c r="J398" s="5"/>
      <c r="K398" s="5"/>
      <c r="L398" s="5"/>
      <c r="M398" s="5"/>
      <c r="N398" s="5"/>
      <c r="O398" s="5"/>
      <c r="P398" s="5"/>
    </row>
    <row r="399" spans="3:16" x14ac:dyDescent="0.25">
      <c r="C399" s="5"/>
      <c r="D399" s="5"/>
      <c r="E399" s="5"/>
      <c r="F399" s="5"/>
      <c r="G399" s="5"/>
      <c r="H399" s="5"/>
      <c r="I399" s="5"/>
      <c r="J399" s="5"/>
      <c r="K399" s="5"/>
      <c r="L399" s="5"/>
      <c r="M399" s="5"/>
      <c r="N399" s="5"/>
      <c r="O399" s="5"/>
      <c r="P399" s="5"/>
    </row>
    <row r="400" spans="3:16" x14ac:dyDescent="0.25">
      <c r="C400" s="5"/>
      <c r="D400" s="5"/>
      <c r="E400" s="5"/>
      <c r="F400" s="5"/>
      <c r="G400" s="5"/>
      <c r="H400" s="5"/>
      <c r="I400" s="5"/>
      <c r="J400" s="5"/>
      <c r="K400" s="5"/>
      <c r="L400" s="5"/>
      <c r="M400" s="5"/>
      <c r="N400" s="5"/>
      <c r="O400" s="5"/>
      <c r="P400" s="5"/>
    </row>
    <row r="401" spans="3:16" x14ac:dyDescent="0.25">
      <c r="C401" s="5"/>
      <c r="D401" s="5"/>
      <c r="E401" s="5"/>
      <c r="F401" s="5"/>
      <c r="G401" s="5"/>
      <c r="H401" s="5"/>
      <c r="I401" s="5"/>
      <c r="J401" s="5"/>
      <c r="K401" s="5"/>
      <c r="L401" s="5"/>
      <c r="M401" s="5"/>
      <c r="N401" s="5"/>
      <c r="O401" s="5"/>
      <c r="P401" s="5"/>
    </row>
    <row r="402" spans="3:16" x14ac:dyDescent="0.25">
      <c r="C402" s="5"/>
      <c r="D402" s="5"/>
      <c r="E402" s="5"/>
      <c r="F402" s="5"/>
      <c r="G402" s="5"/>
      <c r="H402" s="5"/>
      <c r="I402" s="5"/>
      <c r="J402" s="5"/>
      <c r="K402" s="5"/>
      <c r="L402" s="5"/>
      <c r="M402" s="5"/>
      <c r="N402" s="5"/>
      <c r="O402" s="5"/>
      <c r="P402" s="5"/>
    </row>
    <row r="403" spans="3:16" x14ac:dyDescent="0.25">
      <c r="C403" s="5"/>
      <c r="D403" s="5"/>
      <c r="E403" s="5"/>
      <c r="F403" s="5"/>
      <c r="G403" s="5"/>
      <c r="H403" s="5"/>
      <c r="I403" s="5"/>
      <c r="J403" s="5"/>
      <c r="K403" s="5"/>
      <c r="L403" s="5"/>
      <c r="M403" s="5"/>
      <c r="N403" s="5"/>
      <c r="O403" s="5"/>
      <c r="P403" s="5"/>
    </row>
    <row r="404" spans="3:16" x14ac:dyDescent="0.25">
      <c r="C404" s="5"/>
      <c r="D404" s="5"/>
      <c r="E404" s="5"/>
      <c r="F404" s="5"/>
      <c r="G404" s="5"/>
      <c r="H404" s="5"/>
      <c r="I404" s="5"/>
      <c r="J404" s="5"/>
      <c r="K404" s="5"/>
      <c r="L404" s="5"/>
      <c r="M404" s="5"/>
      <c r="N404" s="5"/>
      <c r="O404" s="5"/>
      <c r="P404" s="5"/>
    </row>
    <row r="405" spans="3:16" x14ac:dyDescent="0.25">
      <c r="C405" s="5"/>
      <c r="D405" s="5"/>
      <c r="E405" s="5"/>
      <c r="F405" s="5"/>
      <c r="G405" s="5"/>
      <c r="H405" s="5"/>
      <c r="I405" s="5"/>
      <c r="J405" s="5"/>
      <c r="K405" s="5"/>
      <c r="L405" s="5"/>
      <c r="M405" s="5"/>
      <c r="N405" s="5"/>
      <c r="O405" s="5"/>
      <c r="P405" s="5"/>
    </row>
    <row r="406" spans="3:16" x14ac:dyDescent="0.25">
      <c r="C406" s="5"/>
      <c r="D406" s="5"/>
      <c r="E406" s="5"/>
      <c r="F406" s="5"/>
      <c r="G406" s="5"/>
      <c r="H406" s="5"/>
      <c r="I406" s="5"/>
      <c r="J406" s="5"/>
      <c r="K406" s="5"/>
      <c r="L406" s="5"/>
      <c r="M406" s="5"/>
      <c r="N406" s="5"/>
      <c r="O406" s="5"/>
      <c r="P406" s="5"/>
    </row>
    <row r="407" spans="3:16" x14ac:dyDescent="0.25">
      <c r="C407" s="5"/>
      <c r="D407" s="5"/>
      <c r="E407" s="5"/>
      <c r="F407" s="5"/>
      <c r="G407" s="5"/>
      <c r="H407" s="5"/>
      <c r="I407" s="5"/>
      <c r="J407" s="5"/>
      <c r="K407" s="5"/>
      <c r="L407" s="5"/>
      <c r="M407" s="5"/>
      <c r="N407" s="5"/>
      <c r="O407" s="5"/>
      <c r="P407" s="5"/>
    </row>
    <row r="408" spans="3:16" x14ac:dyDescent="0.25">
      <c r="C408" s="5"/>
      <c r="D408" s="5"/>
      <c r="E408" s="5"/>
      <c r="F408" s="5"/>
      <c r="G408" s="5"/>
      <c r="H408" s="5"/>
      <c r="I408" s="5"/>
      <c r="J408" s="5"/>
      <c r="K408" s="5"/>
      <c r="L408" s="5"/>
      <c r="M408" s="5"/>
      <c r="N408" s="5"/>
      <c r="O408" s="5"/>
      <c r="P408" s="5"/>
    </row>
    <row r="409" spans="3:16" x14ac:dyDescent="0.25">
      <c r="C409" s="5"/>
      <c r="D409" s="5"/>
      <c r="E409" s="5"/>
      <c r="F409" s="5"/>
      <c r="G409" s="5"/>
      <c r="H409" s="5"/>
      <c r="I409" s="5"/>
      <c r="J409" s="5"/>
      <c r="K409" s="5"/>
      <c r="L409" s="5"/>
      <c r="M409" s="5"/>
      <c r="N409" s="5"/>
      <c r="O409" s="5"/>
      <c r="P409" s="5"/>
    </row>
    <row r="410" spans="3:16" x14ac:dyDescent="0.25">
      <c r="C410" s="5"/>
      <c r="D410" s="5"/>
      <c r="E410" s="5"/>
      <c r="F410" s="5"/>
      <c r="G410" s="5"/>
      <c r="H410" s="5"/>
      <c r="I410" s="5"/>
      <c r="J410" s="5"/>
      <c r="K410" s="5"/>
      <c r="L410" s="5"/>
      <c r="M410" s="5"/>
      <c r="N410" s="5"/>
      <c r="O410" s="5"/>
      <c r="P410" s="5"/>
    </row>
    <row r="411" spans="3:16" x14ac:dyDescent="0.25">
      <c r="C411" s="5"/>
      <c r="D411" s="5"/>
      <c r="E411" s="5"/>
      <c r="F411" s="5"/>
      <c r="G411" s="5"/>
      <c r="H411" s="5"/>
      <c r="I411" s="5"/>
      <c r="J411" s="5"/>
      <c r="K411" s="5"/>
      <c r="L411" s="5"/>
      <c r="M411" s="5"/>
      <c r="N411" s="5"/>
      <c r="O411" s="5"/>
      <c r="P411" s="5"/>
    </row>
    <row r="412" spans="3:16" x14ac:dyDescent="0.25">
      <c r="C412" s="5"/>
      <c r="D412" s="5"/>
      <c r="E412" s="5"/>
      <c r="F412" s="5"/>
      <c r="G412" s="5"/>
      <c r="H412" s="5"/>
      <c r="I412" s="5"/>
      <c r="J412" s="5"/>
      <c r="K412" s="5"/>
      <c r="L412" s="5"/>
      <c r="M412" s="5"/>
      <c r="N412" s="5"/>
      <c r="O412" s="5"/>
      <c r="P412" s="5"/>
    </row>
    <row r="413" spans="3:16" x14ac:dyDescent="0.25">
      <c r="C413" s="5"/>
      <c r="D413" s="5"/>
      <c r="E413" s="5"/>
      <c r="F413" s="5"/>
      <c r="G413" s="5"/>
      <c r="H413" s="5"/>
      <c r="I413" s="5"/>
      <c r="J413" s="5"/>
      <c r="K413" s="5"/>
      <c r="L413" s="5"/>
      <c r="M413" s="5"/>
      <c r="N413" s="5"/>
      <c r="O413" s="5"/>
      <c r="P413" s="5"/>
    </row>
    <row r="414" spans="3:16" x14ac:dyDescent="0.25">
      <c r="C414" s="5"/>
      <c r="D414" s="5"/>
      <c r="E414" s="5"/>
      <c r="F414" s="5"/>
      <c r="G414" s="5"/>
      <c r="H414" s="5"/>
      <c r="I414" s="5"/>
      <c r="J414" s="5"/>
      <c r="K414" s="5"/>
      <c r="L414" s="5"/>
      <c r="M414" s="5"/>
      <c r="N414" s="5"/>
      <c r="O414" s="5"/>
      <c r="P414" s="5"/>
    </row>
    <row r="415" spans="3:16" x14ac:dyDescent="0.25">
      <c r="C415" s="5"/>
      <c r="D415" s="5"/>
      <c r="E415" s="5"/>
      <c r="F415" s="5"/>
      <c r="G415" s="5"/>
      <c r="H415" s="5"/>
      <c r="I415" s="5"/>
      <c r="J415" s="5"/>
      <c r="K415" s="5"/>
      <c r="L415" s="5"/>
      <c r="M415" s="5"/>
      <c r="N415" s="5"/>
      <c r="O415" s="5"/>
      <c r="P415" s="5"/>
    </row>
    <row r="416" spans="3:16" x14ac:dyDescent="0.25">
      <c r="C416" s="5"/>
      <c r="D416" s="5"/>
      <c r="E416" s="5"/>
      <c r="F416" s="5"/>
      <c r="G416" s="5"/>
      <c r="H416" s="5"/>
      <c r="I416" s="5"/>
      <c r="J416" s="5"/>
      <c r="K416" s="5"/>
      <c r="L416" s="5"/>
      <c r="M416" s="5"/>
      <c r="N416" s="5"/>
      <c r="O416" s="5"/>
      <c r="P416" s="5"/>
    </row>
    <row r="417" spans="3:16" x14ac:dyDescent="0.25">
      <c r="C417" s="5"/>
      <c r="D417" s="5"/>
      <c r="E417" s="5"/>
      <c r="F417" s="5"/>
      <c r="G417" s="5"/>
      <c r="H417" s="5"/>
      <c r="I417" s="5"/>
      <c r="J417" s="5"/>
      <c r="K417" s="5"/>
      <c r="L417" s="5"/>
      <c r="M417" s="5"/>
      <c r="N417" s="5"/>
      <c r="O417" s="5"/>
      <c r="P417" s="5"/>
    </row>
    <row r="418" spans="3:16" x14ac:dyDescent="0.25">
      <c r="C418" s="5"/>
      <c r="D418" s="5"/>
      <c r="E418" s="5"/>
      <c r="F418" s="5"/>
      <c r="G418" s="5"/>
      <c r="H418" s="5"/>
      <c r="I418" s="5"/>
      <c r="J418" s="5"/>
      <c r="K418" s="5"/>
      <c r="L418" s="5"/>
      <c r="M418" s="5"/>
      <c r="N418" s="5"/>
      <c r="O418" s="5"/>
      <c r="P418" s="5"/>
    </row>
    <row r="419" spans="3:16" x14ac:dyDescent="0.25">
      <c r="C419" s="5"/>
      <c r="D419" s="5"/>
      <c r="E419" s="5"/>
      <c r="F419" s="5"/>
      <c r="G419" s="5"/>
      <c r="H419" s="5"/>
      <c r="I419" s="5"/>
      <c r="J419" s="5"/>
      <c r="K419" s="5"/>
      <c r="L419" s="5"/>
      <c r="M419" s="5"/>
      <c r="N419" s="5"/>
      <c r="O419" s="5"/>
      <c r="P419" s="5"/>
    </row>
    <row r="420" spans="3:16" x14ac:dyDescent="0.25">
      <c r="C420" s="5"/>
      <c r="D420" s="5"/>
      <c r="E420" s="5"/>
      <c r="F420" s="5"/>
      <c r="G420" s="5"/>
      <c r="H420" s="5"/>
      <c r="I420" s="5"/>
      <c r="J420" s="5"/>
      <c r="K420" s="5"/>
      <c r="L420" s="5"/>
      <c r="M420" s="5"/>
      <c r="N420" s="5"/>
      <c r="O420" s="5"/>
      <c r="P420" s="5"/>
    </row>
    <row r="421" spans="3:16" x14ac:dyDescent="0.25">
      <c r="C421" s="5"/>
      <c r="D421" s="5"/>
      <c r="E421" s="5"/>
      <c r="F421" s="5"/>
      <c r="G421" s="5"/>
      <c r="H421" s="5"/>
      <c r="I421" s="5"/>
      <c r="J421" s="5"/>
      <c r="K421" s="5"/>
      <c r="L421" s="5"/>
      <c r="M421" s="5"/>
      <c r="N421" s="5"/>
      <c r="O421" s="5"/>
      <c r="P421" s="5"/>
    </row>
    <row r="422" spans="3:16" x14ac:dyDescent="0.25">
      <c r="C422" s="5"/>
      <c r="D422" s="5"/>
      <c r="E422" s="5"/>
      <c r="F422" s="5"/>
      <c r="G422" s="5"/>
      <c r="H422" s="5"/>
      <c r="I422" s="5"/>
      <c r="J422" s="5"/>
      <c r="K422" s="5"/>
      <c r="L422" s="5"/>
      <c r="M422" s="5"/>
      <c r="N422" s="5"/>
      <c r="O422" s="5"/>
      <c r="P422" s="5"/>
    </row>
    <row r="423" spans="3:16" x14ac:dyDescent="0.25">
      <c r="C423" s="5"/>
      <c r="D423" s="5"/>
      <c r="E423" s="5"/>
      <c r="F423" s="5"/>
      <c r="G423" s="5"/>
      <c r="H423" s="5"/>
      <c r="I423" s="5"/>
      <c r="J423" s="5"/>
      <c r="K423" s="5"/>
      <c r="L423" s="5"/>
      <c r="M423" s="5"/>
      <c r="N423" s="5"/>
      <c r="O423" s="5"/>
      <c r="P423" s="5"/>
    </row>
    <row r="424" spans="3:16" x14ac:dyDescent="0.25">
      <c r="C424" s="5"/>
      <c r="D424" s="5"/>
      <c r="E424" s="5"/>
      <c r="F424" s="5"/>
      <c r="G424" s="5"/>
      <c r="H424" s="5"/>
      <c r="I424" s="5"/>
      <c r="J424" s="5"/>
      <c r="K424" s="5"/>
      <c r="L424" s="5"/>
      <c r="M424" s="5"/>
      <c r="N424" s="5"/>
      <c r="O424" s="5"/>
      <c r="P424" s="5"/>
    </row>
    <row r="425" spans="3:16" x14ac:dyDescent="0.25">
      <c r="C425" s="5"/>
      <c r="D425" s="5"/>
      <c r="E425" s="5"/>
      <c r="F425" s="5"/>
      <c r="G425" s="5"/>
      <c r="H425" s="5"/>
      <c r="I425" s="5"/>
      <c r="J425" s="5"/>
      <c r="K425" s="5"/>
      <c r="L425" s="5"/>
      <c r="M425" s="5"/>
      <c r="N425" s="5"/>
      <c r="O425" s="5"/>
      <c r="P425" s="5"/>
    </row>
    <row r="426" spans="3:16" x14ac:dyDescent="0.25">
      <c r="C426" s="5"/>
      <c r="D426" s="5"/>
      <c r="E426" s="5"/>
      <c r="F426" s="5"/>
      <c r="G426" s="5"/>
      <c r="H426" s="5"/>
      <c r="I426" s="5"/>
      <c r="J426" s="5"/>
      <c r="K426" s="5"/>
      <c r="L426" s="5"/>
      <c r="M426" s="5"/>
      <c r="N426" s="5"/>
      <c r="O426" s="5"/>
      <c r="P426" s="5"/>
    </row>
    <row r="427" spans="3:16" x14ac:dyDescent="0.25">
      <c r="C427" s="5"/>
      <c r="D427" s="5"/>
      <c r="E427" s="5"/>
      <c r="F427" s="5"/>
      <c r="G427" s="5"/>
      <c r="H427" s="5"/>
      <c r="I427" s="5"/>
      <c r="J427" s="5"/>
      <c r="K427" s="5"/>
      <c r="L427" s="5"/>
      <c r="M427" s="5"/>
      <c r="N427" s="5"/>
      <c r="O427" s="5"/>
      <c r="P427" s="5"/>
    </row>
    <row r="428" spans="3:16" x14ac:dyDescent="0.25">
      <c r="C428" s="5"/>
      <c r="D428" s="5"/>
      <c r="E428" s="5"/>
      <c r="F428" s="5"/>
      <c r="G428" s="5"/>
      <c r="H428" s="5"/>
      <c r="I428" s="5"/>
      <c r="J428" s="5"/>
      <c r="K428" s="5"/>
      <c r="L428" s="5"/>
      <c r="M428" s="5"/>
      <c r="N428" s="5"/>
      <c r="O428" s="5"/>
      <c r="P428" s="5"/>
    </row>
    <row r="429" spans="3:16" x14ac:dyDescent="0.25">
      <c r="C429" s="5"/>
      <c r="D429" s="5"/>
      <c r="E429" s="5"/>
      <c r="F429" s="5"/>
      <c r="G429" s="5"/>
      <c r="H429" s="5"/>
      <c r="I429" s="5"/>
      <c r="J429" s="5"/>
      <c r="K429" s="5"/>
      <c r="L429" s="5"/>
      <c r="M429" s="5"/>
      <c r="N429" s="5"/>
      <c r="O429" s="5"/>
      <c r="P429" s="5"/>
    </row>
    <row r="430" spans="3:16" x14ac:dyDescent="0.25">
      <c r="C430" s="5"/>
      <c r="D430" s="5"/>
      <c r="E430" s="5"/>
      <c r="F430" s="5"/>
      <c r="G430" s="5"/>
      <c r="H430" s="5"/>
      <c r="I430" s="5"/>
      <c r="J430" s="5"/>
      <c r="K430" s="5"/>
      <c r="L430" s="5"/>
      <c r="M430" s="5"/>
      <c r="N430" s="5"/>
      <c r="O430" s="5"/>
      <c r="P430" s="5"/>
    </row>
    <row r="431" spans="3:16" x14ac:dyDescent="0.25">
      <c r="C431" s="5"/>
      <c r="D431" s="5"/>
      <c r="E431" s="5"/>
      <c r="F431" s="5"/>
      <c r="G431" s="5"/>
      <c r="H431" s="5"/>
      <c r="I431" s="5"/>
      <c r="J431" s="5"/>
      <c r="K431" s="5"/>
      <c r="L431" s="5"/>
      <c r="M431" s="5"/>
      <c r="N431" s="5"/>
      <c r="O431" s="5"/>
      <c r="P431" s="5"/>
    </row>
    <row r="432" spans="3:16" x14ac:dyDescent="0.25">
      <c r="C432" s="5"/>
      <c r="D432" s="5"/>
      <c r="E432" s="5"/>
      <c r="F432" s="5"/>
      <c r="G432" s="5"/>
      <c r="H432" s="5"/>
      <c r="I432" s="5"/>
      <c r="J432" s="5"/>
      <c r="K432" s="5"/>
      <c r="L432" s="5"/>
      <c r="M432" s="5"/>
      <c r="N432" s="5"/>
      <c r="O432" s="5"/>
      <c r="P432" s="5"/>
    </row>
    <row r="433" spans="3:16" x14ac:dyDescent="0.25">
      <c r="C433" s="5"/>
      <c r="D433" s="5"/>
      <c r="E433" s="5"/>
      <c r="F433" s="5"/>
      <c r="G433" s="5"/>
      <c r="H433" s="5"/>
      <c r="I433" s="5"/>
      <c r="J433" s="5"/>
      <c r="K433" s="5"/>
      <c r="L433" s="5"/>
      <c r="M433" s="5"/>
      <c r="N433" s="5"/>
      <c r="O433" s="5"/>
      <c r="P433" s="5"/>
    </row>
    <row r="434" spans="3:16" x14ac:dyDescent="0.25">
      <c r="C434" s="5"/>
      <c r="D434" s="5"/>
      <c r="E434" s="5"/>
      <c r="F434" s="5"/>
      <c r="G434" s="5"/>
      <c r="H434" s="5"/>
      <c r="I434" s="5"/>
      <c r="J434" s="5"/>
      <c r="K434" s="5"/>
      <c r="L434" s="5"/>
      <c r="M434" s="5"/>
      <c r="N434" s="5"/>
      <c r="O434" s="5"/>
      <c r="P434" s="5"/>
    </row>
    <row r="435" spans="3:16" x14ac:dyDescent="0.25">
      <c r="C435" s="5"/>
      <c r="D435" s="5"/>
      <c r="E435" s="5"/>
      <c r="F435" s="5"/>
      <c r="G435" s="5"/>
      <c r="H435" s="5"/>
      <c r="I435" s="5"/>
      <c r="J435" s="5"/>
      <c r="K435" s="5"/>
      <c r="L435" s="5"/>
      <c r="M435" s="5"/>
      <c r="N435" s="5"/>
      <c r="O435" s="5"/>
      <c r="P435" s="5"/>
    </row>
    <row r="436" spans="3:16" x14ac:dyDescent="0.25">
      <c r="C436" s="5"/>
      <c r="D436" s="5"/>
      <c r="E436" s="5"/>
      <c r="F436" s="5"/>
      <c r="G436" s="5"/>
      <c r="H436" s="5"/>
      <c r="I436" s="5"/>
      <c r="J436" s="5"/>
      <c r="K436" s="5"/>
      <c r="L436" s="5"/>
      <c r="M436" s="5"/>
      <c r="N436" s="5"/>
      <c r="O436" s="5"/>
      <c r="P436" s="5"/>
    </row>
    <row r="437" spans="3:16" x14ac:dyDescent="0.25">
      <c r="C437" s="5"/>
      <c r="D437" s="5"/>
      <c r="E437" s="5"/>
      <c r="F437" s="5"/>
      <c r="G437" s="5"/>
      <c r="H437" s="5"/>
      <c r="I437" s="5"/>
      <c r="J437" s="5"/>
      <c r="K437" s="5"/>
      <c r="L437" s="5"/>
      <c r="M437" s="5"/>
      <c r="N437" s="5"/>
      <c r="O437" s="5"/>
      <c r="P437" s="5"/>
    </row>
    <row r="438" spans="3:16" x14ac:dyDescent="0.25">
      <c r="C438" s="5"/>
      <c r="D438" s="5"/>
      <c r="E438" s="5"/>
      <c r="F438" s="5"/>
      <c r="G438" s="5"/>
      <c r="H438" s="5"/>
      <c r="I438" s="5"/>
      <c r="J438" s="5"/>
      <c r="K438" s="5"/>
      <c r="L438" s="5"/>
      <c r="M438" s="5"/>
      <c r="N438" s="5"/>
      <c r="O438" s="5"/>
      <c r="P438" s="5"/>
    </row>
    <row r="439" spans="3:16" x14ac:dyDescent="0.25">
      <c r="C439" s="5"/>
      <c r="D439" s="5"/>
      <c r="E439" s="5"/>
      <c r="F439" s="5"/>
      <c r="G439" s="5"/>
      <c r="H439" s="5"/>
      <c r="I439" s="5"/>
      <c r="J439" s="5"/>
      <c r="K439" s="5"/>
      <c r="L439" s="5"/>
      <c r="M439" s="5"/>
      <c r="N439" s="5"/>
      <c r="O439" s="5"/>
      <c r="P439" s="5"/>
    </row>
    <row r="440" spans="3:16" x14ac:dyDescent="0.25">
      <c r="C440" s="5"/>
      <c r="D440" s="5"/>
      <c r="E440" s="5"/>
      <c r="F440" s="5"/>
      <c r="G440" s="5"/>
      <c r="H440" s="5"/>
      <c r="I440" s="5"/>
      <c r="J440" s="5"/>
      <c r="K440" s="5"/>
      <c r="L440" s="5"/>
      <c r="M440" s="5"/>
      <c r="N440" s="5"/>
      <c r="O440" s="5"/>
      <c r="P440" s="5"/>
    </row>
    <row r="441" spans="3:16" x14ac:dyDescent="0.25">
      <c r="C441" s="5"/>
      <c r="D441" s="5"/>
      <c r="E441" s="5"/>
      <c r="F441" s="5"/>
      <c r="G441" s="5"/>
      <c r="H441" s="5"/>
      <c r="I441" s="5"/>
      <c r="J441" s="5"/>
      <c r="K441" s="5"/>
      <c r="L441" s="5"/>
      <c r="M441" s="5"/>
      <c r="N441" s="5"/>
      <c r="O441" s="5"/>
      <c r="P441" s="5"/>
    </row>
    <row r="442" spans="3:16" x14ac:dyDescent="0.25">
      <c r="C442" s="5"/>
      <c r="D442" s="5"/>
      <c r="E442" s="5"/>
      <c r="F442" s="5"/>
      <c r="G442" s="5"/>
      <c r="H442" s="5"/>
      <c r="I442" s="5"/>
      <c r="J442" s="5"/>
      <c r="K442" s="5"/>
      <c r="L442" s="5"/>
      <c r="M442" s="5"/>
      <c r="N442" s="5"/>
      <c r="O442" s="5"/>
      <c r="P442" s="5"/>
    </row>
    <row r="443" spans="3:16" x14ac:dyDescent="0.25">
      <c r="C443" s="5"/>
      <c r="D443" s="5"/>
      <c r="E443" s="5"/>
      <c r="F443" s="5"/>
      <c r="G443" s="5"/>
      <c r="H443" s="5"/>
      <c r="I443" s="5"/>
      <c r="J443" s="5"/>
      <c r="K443" s="5"/>
      <c r="L443" s="5"/>
      <c r="M443" s="5"/>
      <c r="N443" s="5"/>
      <c r="O443" s="5"/>
      <c r="P443" s="5"/>
    </row>
    <row r="444" spans="3:16" x14ac:dyDescent="0.25">
      <c r="C444" s="5"/>
      <c r="D444" s="5"/>
      <c r="E444" s="5"/>
      <c r="F444" s="5"/>
      <c r="G444" s="5"/>
      <c r="H444" s="5"/>
      <c r="I444" s="5"/>
      <c r="J444" s="5"/>
      <c r="K444" s="5"/>
      <c r="L444" s="5"/>
      <c r="M444" s="5"/>
      <c r="N444" s="5"/>
      <c r="O444" s="5"/>
      <c r="P444" s="5"/>
    </row>
    <row r="445" spans="3:16" x14ac:dyDescent="0.25">
      <c r="C445" s="5"/>
      <c r="D445" s="5"/>
      <c r="E445" s="5"/>
      <c r="F445" s="5"/>
      <c r="G445" s="5"/>
      <c r="H445" s="5"/>
      <c r="I445" s="5"/>
      <c r="J445" s="5"/>
      <c r="K445" s="5"/>
      <c r="L445" s="5"/>
      <c r="M445" s="5"/>
      <c r="N445" s="5"/>
      <c r="O445" s="5"/>
      <c r="P445" s="5"/>
    </row>
    <row r="446" spans="3:16" x14ac:dyDescent="0.25">
      <c r="C446" s="5"/>
      <c r="D446" s="5"/>
      <c r="E446" s="5"/>
      <c r="F446" s="5"/>
      <c r="G446" s="5"/>
      <c r="H446" s="5"/>
      <c r="I446" s="5"/>
      <c r="J446" s="5"/>
      <c r="K446" s="5"/>
      <c r="L446" s="5"/>
      <c r="M446" s="5"/>
      <c r="N446" s="5"/>
      <c r="O446" s="5"/>
      <c r="P446" s="5"/>
    </row>
    <row r="447" spans="3:16" x14ac:dyDescent="0.25">
      <c r="C447" s="5"/>
      <c r="D447" s="5"/>
      <c r="E447" s="5"/>
      <c r="F447" s="5"/>
      <c r="G447" s="5"/>
      <c r="H447" s="5"/>
      <c r="I447" s="5"/>
      <c r="J447" s="5"/>
      <c r="K447" s="5"/>
      <c r="L447" s="5"/>
      <c r="M447" s="5"/>
      <c r="N447" s="5"/>
      <c r="O447" s="5"/>
      <c r="P447" s="5"/>
    </row>
    <row r="448" spans="3:16" x14ac:dyDescent="0.25">
      <c r="C448" s="5"/>
      <c r="D448" s="5"/>
      <c r="E448" s="5"/>
      <c r="F448" s="5"/>
      <c r="G448" s="5"/>
      <c r="H448" s="5"/>
      <c r="I448" s="5"/>
      <c r="J448" s="5"/>
      <c r="K448" s="5"/>
      <c r="L448" s="5"/>
      <c r="M448" s="5"/>
      <c r="N448" s="5"/>
      <c r="O448" s="5"/>
      <c r="P448" s="5"/>
    </row>
    <row r="449" spans="3:16" x14ac:dyDescent="0.25">
      <c r="C449" s="5"/>
      <c r="D449" s="5"/>
      <c r="E449" s="5"/>
      <c r="F449" s="5"/>
      <c r="G449" s="5"/>
      <c r="H449" s="5"/>
      <c r="I449" s="5"/>
      <c r="J449" s="5"/>
      <c r="K449" s="5"/>
      <c r="L449" s="5"/>
      <c r="M449" s="5"/>
      <c r="N449" s="5"/>
      <c r="O449" s="5"/>
      <c r="P449" s="5"/>
    </row>
    <row r="450" spans="3:16" x14ac:dyDescent="0.25">
      <c r="C450" s="5"/>
      <c r="D450" s="5"/>
      <c r="E450" s="5"/>
      <c r="F450" s="5"/>
      <c r="G450" s="5"/>
      <c r="H450" s="5"/>
      <c r="I450" s="5"/>
      <c r="J450" s="5"/>
      <c r="K450" s="5"/>
      <c r="L450" s="5"/>
      <c r="M450" s="5"/>
      <c r="N450" s="5"/>
      <c r="O450" s="5"/>
      <c r="P450" s="5"/>
    </row>
    <row r="451" spans="3:16" x14ac:dyDescent="0.25">
      <c r="C451" s="5"/>
      <c r="D451" s="5"/>
      <c r="E451" s="5"/>
      <c r="F451" s="5"/>
      <c r="G451" s="5"/>
      <c r="H451" s="5"/>
      <c r="I451" s="5"/>
      <c r="J451" s="5"/>
      <c r="K451" s="5"/>
      <c r="L451" s="5"/>
      <c r="M451" s="5"/>
      <c r="N451" s="5"/>
      <c r="O451" s="5"/>
      <c r="P451" s="5"/>
    </row>
    <row r="452" spans="3:16" x14ac:dyDescent="0.25">
      <c r="C452" s="5"/>
      <c r="D452" s="5"/>
      <c r="E452" s="5"/>
      <c r="F452" s="5"/>
      <c r="G452" s="5"/>
      <c r="H452" s="5"/>
      <c r="I452" s="5"/>
      <c r="J452" s="5"/>
      <c r="K452" s="5"/>
      <c r="L452" s="5"/>
      <c r="M452" s="5"/>
      <c r="N452" s="5"/>
      <c r="O452" s="5"/>
      <c r="P452" s="5"/>
    </row>
    <row r="453" spans="3:16" x14ac:dyDescent="0.25">
      <c r="C453" s="5"/>
      <c r="D453" s="5"/>
      <c r="E453" s="5"/>
      <c r="F453" s="5"/>
      <c r="G453" s="5"/>
      <c r="H453" s="5"/>
      <c r="I453" s="5"/>
      <c r="J453" s="5"/>
      <c r="K453" s="5"/>
      <c r="L453" s="5"/>
      <c r="M453" s="5"/>
      <c r="N453" s="5"/>
      <c r="O453" s="5"/>
      <c r="P453" s="5"/>
    </row>
    <row r="454" spans="3:16" x14ac:dyDescent="0.25">
      <c r="C454" s="5"/>
      <c r="D454" s="5"/>
      <c r="E454" s="5"/>
      <c r="F454" s="5"/>
      <c r="G454" s="5"/>
      <c r="H454" s="5"/>
      <c r="I454" s="5"/>
      <c r="J454" s="5"/>
      <c r="K454" s="5"/>
      <c r="L454" s="5"/>
      <c r="M454" s="5"/>
      <c r="N454" s="5"/>
      <c r="O454" s="5"/>
      <c r="P454" s="5"/>
    </row>
    <row r="455" spans="3:16" x14ac:dyDescent="0.25">
      <c r="C455" s="5"/>
      <c r="D455" s="5"/>
      <c r="E455" s="5"/>
      <c r="F455" s="5"/>
      <c r="G455" s="5"/>
      <c r="H455" s="5"/>
      <c r="I455" s="5"/>
      <c r="J455" s="5"/>
      <c r="K455" s="5"/>
      <c r="L455" s="5"/>
      <c r="M455" s="5"/>
      <c r="N455" s="5"/>
      <c r="O455" s="5"/>
      <c r="P455" s="5"/>
    </row>
    <row r="456" spans="3:16" x14ac:dyDescent="0.25">
      <c r="C456" s="5"/>
      <c r="D456" s="5"/>
      <c r="E456" s="5"/>
      <c r="F456" s="5"/>
      <c r="G456" s="5"/>
      <c r="H456" s="5"/>
      <c r="I456" s="5"/>
      <c r="J456" s="5"/>
      <c r="K456" s="5"/>
      <c r="L456" s="5"/>
      <c r="M456" s="5"/>
      <c r="N456" s="5"/>
      <c r="O456" s="5"/>
      <c r="P456" s="5"/>
    </row>
    <row r="457" spans="3:16" x14ac:dyDescent="0.25">
      <c r="C457" s="5"/>
      <c r="D457" s="5"/>
      <c r="E457" s="5"/>
      <c r="F457" s="5"/>
      <c r="G457" s="5"/>
      <c r="H457" s="5"/>
      <c r="I457" s="5"/>
      <c r="J457" s="5"/>
      <c r="K457" s="5"/>
      <c r="L457" s="5"/>
      <c r="M457" s="5"/>
      <c r="N457" s="5"/>
      <c r="O457" s="5"/>
      <c r="P457" s="5"/>
    </row>
    <row r="458" spans="3:16" x14ac:dyDescent="0.25">
      <c r="C458" s="5"/>
      <c r="D458" s="5"/>
      <c r="E458" s="5"/>
      <c r="F458" s="5"/>
      <c r="G458" s="5"/>
      <c r="H458" s="5"/>
      <c r="I458" s="5"/>
      <c r="J458" s="5"/>
      <c r="K458" s="5"/>
      <c r="L458" s="5"/>
      <c r="M458" s="5"/>
      <c r="N458" s="5"/>
      <c r="O458" s="5"/>
      <c r="P458" s="5"/>
    </row>
    <row r="459" spans="3:16" x14ac:dyDescent="0.25">
      <c r="C459" s="5"/>
      <c r="D459" s="5"/>
      <c r="E459" s="5"/>
      <c r="F459" s="5"/>
      <c r="G459" s="5"/>
      <c r="H459" s="5"/>
      <c r="I459" s="5"/>
      <c r="J459" s="5"/>
      <c r="K459" s="5"/>
      <c r="L459" s="5"/>
      <c r="M459" s="5"/>
      <c r="N459" s="5"/>
      <c r="O459" s="5"/>
      <c r="P459" s="5"/>
    </row>
    <row r="460" spans="3:16" x14ac:dyDescent="0.25">
      <c r="C460" s="5"/>
      <c r="D460" s="5"/>
      <c r="E460" s="5"/>
      <c r="F460" s="5"/>
      <c r="G460" s="5"/>
      <c r="H460" s="5"/>
      <c r="I460" s="5"/>
      <c r="J460" s="5"/>
      <c r="K460" s="5"/>
      <c r="L460" s="5"/>
      <c r="M460" s="5"/>
      <c r="N460" s="5"/>
      <c r="O460" s="5"/>
      <c r="P460" s="5"/>
    </row>
    <row r="461" spans="3:16" x14ac:dyDescent="0.25">
      <c r="C461" s="5"/>
      <c r="D461" s="5"/>
      <c r="E461" s="5"/>
      <c r="F461" s="5"/>
      <c r="G461" s="5"/>
      <c r="H461" s="5"/>
      <c r="I461" s="5"/>
      <c r="J461" s="5"/>
      <c r="K461" s="5"/>
      <c r="L461" s="5"/>
      <c r="M461" s="5"/>
      <c r="N461" s="5"/>
      <c r="O461" s="5"/>
      <c r="P461" s="5"/>
    </row>
    <row r="462" spans="3:16" x14ac:dyDescent="0.25">
      <c r="C462" s="5"/>
      <c r="D462" s="5"/>
      <c r="E462" s="5"/>
      <c r="F462" s="5"/>
      <c r="G462" s="5"/>
      <c r="H462" s="5"/>
      <c r="I462" s="5"/>
      <c r="J462" s="5"/>
      <c r="K462" s="5"/>
      <c r="L462" s="5"/>
      <c r="M462" s="5"/>
      <c r="N462" s="5"/>
      <c r="O462" s="5"/>
      <c r="P462" s="5"/>
    </row>
    <row r="463" spans="3:16" x14ac:dyDescent="0.25">
      <c r="C463" s="5"/>
      <c r="D463" s="5"/>
      <c r="E463" s="5"/>
      <c r="F463" s="5"/>
      <c r="G463" s="5"/>
      <c r="H463" s="5"/>
      <c r="I463" s="5"/>
      <c r="J463" s="5"/>
      <c r="K463" s="5"/>
      <c r="L463" s="5"/>
      <c r="M463" s="5"/>
      <c r="N463" s="5"/>
      <c r="O463" s="5"/>
      <c r="P463" s="5"/>
    </row>
    <row r="464" spans="3:16" x14ac:dyDescent="0.25">
      <c r="C464" s="5"/>
      <c r="D464" s="5"/>
      <c r="E464" s="5"/>
      <c r="F464" s="5"/>
      <c r="G464" s="5"/>
      <c r="H464" s="5"/>
      <c r="I464" s="5"/>
      <c r="J464" s="5"/>
      <c r="K464" s="5"/>
      <c r="L464" s="5"/>
      <c r="M464" s="5"/>
      <c r="N464" s="5"/>
      <c r="O464" s="5"/>
      <c r="P464" s="5"/>
    </row>
    <row r="465" spans="3:16" x14ac:dyDescent="0.25">
      <c r="C465" s="5"/>
      <c r="D465" s="5"/>
      <c r="E465" s="5"/>
      <c r="F465" s="5"/>
      <c r="G465" s="5"/>
      <c r="H465" s="5"/>
      <c r="I465" s="5"/>
      <c r="J465" s="5"/>
      <c r="K465" s="5"/>
      <c r="L465" s="5"/>
      <c r="M465" s="5"/>
      <c r="N465" s="5"/>
      <c r="O465" s="5"/>
      <c r="P465" s="5"/>
    </row>
    <row r="466" spans="3:16" x14ac:dyDescent="0.25">
      <c r="C466" s="5"/>
      <c r="D466" s="5"/>
      <c r="E466" s="5"/>
      <c r="F466" s="5"/>
      <c r="G466" s="5"/>
      <c r="H466" s="5"/>
      <c r="I466" s="5"/>
      <c r="J466" s="5"/>
      <c r="K466" s="5"/>
      <c r="L466" s="5"/>
      <c r="M466" s="5"/>
      <c r="N466" s="5"/>
      <c r="O466" s="5"/>
      <c r="P466" s="5"/>
    </row>
    <row r="467" spans="3:16" x14ac:dyDescent="0.25">
      <c r="C467" s="5"/>
      <c r="D467" s="5"/>
      <c r="E467" s="5"/>
      <c r="F467" s="5"/>
      <c r="G467" s="5"/>
      <c r="H467" s="5"/>
      <c r="I467" s="5"/>
      <c r="J467" s="5"/>
      <c r="K467" s="5"/>
      <c r="L467" s="5"/>
      <c r="M467" s="5"/>
      <c r="N467" s="5"/>
      <c r="O467" s="5"/>
      <c r="P467" s="5"/>
    </row>
    <row r="468" spans="3:16" x14ac:dyDescent="0.25">
      <c r="C468" s="5"/>
      <c r="D468" s="5"/>
      <c r="E468" s="5"/>
      <c r="F468" s="5"/>
      <c r="G468" s="5"/>
      <c r="H468" s="5"/>
      <c r="I468" s="5"/>
      <c r="J468" s="5"/>
      <c r="K468" s="5"/>
      <c r="L468" s="5"/>
      <c r="M468" s="5"/>
      <c r="N468" s="5"/>
      <c r="O468" s="5"/>
      <c r="P468" s="5"/>
    </row>
    <row r="469" spans="3:16" x14ac:dyDescent="0.25">
      <c r="C469" s="5"/>
      <c r="D469" s="5"/>
      <c r="E469" s="5"/>
      <c r="F469" s="5"/>
      <c r="G469" s="5"/>
      <c r="H469" s="5"/>
      <c r="I469" s="5"/>
      <c r="J469" s="5"/>
      <c r="K469" s="5"/>
      <c r="L469" s="5"/>
      <c r="M469" s="5"/>
      <c r="N469" s="5"/>
      <c r="O469" s="5"/>
      <c r="P469" s="5"/>
    </row>
    <row r="470" spans="3:16" x14ac:dyDescent="0.25">
      <c r="C470" s="5"/>
      <c r="D470" s="5"/>
      <c r="E470" s="5"/>
      <c r="F470" s="5"/>
      <c r="G470" s="5"/>
      <c r="H470" s="5"/>
      <c r="I470" s="5"/>
      <c r="J470" s="5"/>
      <c r="K470" s="5"/>
      <c r="L470" s="5"/>
      <c r="M470" s="5"/>
      <c r="N470" s="5"/>
      <c r="O470" s="5"/>
      <c r="P470" s="5"/>
    </row>
    <row r="471" spans="3:16" x14ac:dyDescent="0.25">
      <c r="C471" s="5"/>
      <c r="D471" s="5"/>
      <c r="E471" s="5"/>
      <c r="F471" s="5"/>
      <c r="G471" s="5"/>
      <c r="H471" s="5"/>
      <c r="I471" s="5"/>
      <c r="J471" s="5"/>
      <c r="K471" s="5"/>
      <c r="L471" s="5"/>
      <c r="M471" s="5"/>
      <c r="N471" s="5"/>
      <c r="O471" s="5"/>
      <c r="P471" s="5"/>
    </row>
    <row r="472" spans="3:16" x14ac:dyDescent="0.25">
      <c r="C472" s="5"/>
      <c r="D472" s="5"/>
      <c r="E472" s="5"/>
      <c r="F472" s="5"/>
      <c r="G472" s="5"/>
      <c r="H472" s="5"/>
      <c r="I472" s="5"/>
      <c r="J472" s="5"/>
      <c r="K472" s="5"/>
      <c r="L472" s="5"/>
      <c r="M472" s="5"/>
      <c r="N472" s="5"/>
      <c r="O472" s="5"/>
      <c r="P472" s="5"/>
    </row>
    <row r="473" spans="3:16" x14ac:dyDescent="0.25">
      <c r="C473" s="5"/>
      <c r="D473" s="5"/>
      <c r="E473" s="5"/>
      <c r="F473" s="5"/>
      <c r="G473" s="5"/>
      <c r="H473" s="5"/>
      <c r="I473" s="5"/>
      <c r="J473" s="5"/>
      <c r="K473" s="5"/>
      <c r="L473" s="5"/>
      <c r="M473" s="5"/>
      <c r="N473" s="5"/>
      <c r="O473" s="5"/>
      <c r="P473" s="5"/>
    </row>
    <row r="474" spans="3:16" x14ac:dyDescent="0.25">
      <c r="C474" s="5"/>
      <c r="D474" s="5"/>
      <c r="E474" s="5"/>
      <c r="F474" s="5"/>
      <c r="G474" s="5"/>
      <c r="H474" s="5"/>
      <c r="I474" s="5"/>
      <c r="J474" s="5"/>
      <c r="K474" s="5"/>
      <c r="L474" s="5"/>
      <c r="M474" s="5"/>
      <c r="N474" s="5"/>
      <c r="O474" s="5"/>
      <c r="P474" s="5"/>
    </row>
    <row r="475" spans="3:16" x14ac:dyDescent="0.25">
      <c r="C475" s="5"/>
      <c r="D475" s="5"/>
      <c r="E475" s="5"/>
      <c r="F475" s="5"/>
      <c r="G475" s="5"/>
      <c r="H475" s="5"/>
      <c r="I475" s="5"/>
      <c r="J475" s="5"/>
      <c r="K475" s="5"/>
      <c r="L475" s="5"/>
      <c r="M475" s="5"/>
      <c r="N475" s="5"/>
      <c r="O475" s="5"/>
      <c r="P475" s="5"/>
    </row>
    <row r="476" spans="3:16" x14ac:dyDescent="0.25">
      <c r="C476" s="5"/>
      <c r="D476" s="5"/>
      <c r="E476" s="5"/>
      <c r="F476" s="5"/>
      <c r="G476" s="5"/>
      <c r="H476" s="5"/>
      <c r="I476" s="5"/>
      <c r="J476" s="5"/>
      <c r="K476" s="5"/>
      <c r="L476" s="5"/>
      <c r="M476" s="5"/>
      <c r="N476" s="5"/>
      <c r="O476" s="5"/>
      <c r="P476" s="5"/>
    </row>
    <row r="477" spans="3:16" x14ac:dyDescent="0.25">
      <c r="C477" s="5"/>
      <c r="D477" s="5"/>
      <c r="E477" s="5"/>
      <c r="F477" s="5"/>
      <c r="G477" s="5"/>
      <c r="H477" s="5"/>
      <c r="I477" s="5"/>
      <c r="J477" s="5"/>
      <c r="K477" s="5"/>
      <c r="L477" s="5"/>
      <c r="M477" s="5"/>
      <c r="N477" s="5"/>
      <c r="O477" s="5"/>
      <c r="P477" s="5"/>
    </row>
    <row r="478" spans="3:16" x14ac:dyDescent="0.25">
      <c r="C478" s="5"/>
      <c r="D478" s="5"/>
      <c r="E478" s="5"/>
      <c r="F478" s="5"/>
      <c r="G478" s="5"/>
      <c r="H478" s="5"/>
      <c r="I478" s="5"/>
      <c r="J478" s="5"/>
      <c r="K478" s="5"/>
      <c r="L478" s="5"/>
      <c r="M478" s="5"/>
      <c r="N478" s="5"/>
      <c r="O478" s="5"/>
      <c r="P478" s="5"/>
    </row>
    <row r="479" spans="3:16" x14ac:dyDescent="0.25">
      <c r="C479" s="5"/>
      <c r="D479" s="5"/>
      <c r="E479" s="5"/>
      <c r="F479" s="5"/>
      <c r="G479" s="5"/>
      <c r="H479" s="5"/>
      <c r="I479" s="5"/>
      <c r="J479" s="5"/>
      <c r="K479" s="5"/>
      <c r="L479" s="5"/>
      <c r="M479" s="5"/>
      <c r="N479" s="5"/>
      <c r="O479" s="5"/>
      <c r="P479" s="5"/>
    </row>
    <row r="480" spans="3:16" x14ac:dyDescent="0.25">
      <c r="C480" s="5"/>
      <c r="D480" s="5"/>
      <c r="E480" s="5"/>
      <c r="F480" s="5"/>
      <c r="G480" s="5"/>
      <c r="H480" s="5"/>
      <c r="I480" s="5"/>
      <c r="J480" s="5"/>
      <c r="K480" s="5"/>
      <c r="L480" s="5"/>
      <c r="M480" s="5"/>
      <c r="N480" s="5"/>
      <c r="O480" s="5"/>
      <c r="P480" s="5"/>
    </row>
    <row r="481" spans="3:16" x14ac:dyDescent="0.25">
      <c r="C481" s="5"/>
      <c r="D481" s="5"/>
      <c r="E481" s="5"/>
      <c r="F481" s="5"/>
      <c r="G481" s="5"/>
      <c r="H481" s="5"/>
      <c r="I481" s="5"/>
      <c r="J481" s="5"/>
      <c r="K481" s="5"/>
      <c r="L481" s="5"/>
      <c r="M481" s="5"/>
      <c r="N481" s="5"/>
      <c r="O481" s="5"/>
      <c r="P481" s="5"/>
    </row>
    <row r="482" spans="3:16" x14ac:dyDescent="0.25">
      <c r="C482" s="5"/>
      <c r="D482" s="5"/>
      <c r="E482" s="5"/>
      <c r="F482" s="5"/>
      <c r="G482" s="5"/>
      <c r="H482" s="5"/>
      <c r="I482" s="5"/>
      <c r="J482" s="5"/>
      <c r="K482" s="5"/>
      <c r="L482" s="5"/>
      <c r="M482" s="5"/>
      <c r="N482" s="5"/>
      <c r="O482" s="5"/>
      <c r="P482" s="5"/>
    </row>
    <row r="483" spans="3:16" x14ac:dyDescent="0.25">
      <c r="C483" s="5"/>
      <c r="D483" s="5"/>
      <c r="E483" s="5"/>
      <c r="F483" s="5"/>
      <c r="G483" s="5"/>
      <c r="H483" s="5"/>
      <c r="I483" s="5"/>
      <c r="J483" s="5"/>
      <c r="K483" s="5"/>
      <c r="L483" s="5"/>
      <c r="M483" s="5"/>
      <c r="N483" s="5"/>
      <c r="O483" s="5"/>
      <c r="P483" s="5"/>
    </row>
    <row r="484" spans="3:16" x14ac:dyDescent="0.25">
      <c r="C484" s="5"/>
      <c r="D484" s="5"/>
      <c r="E484" s="5"/>
      <c r="F484" s="5"/>
      <c r="G484" s="5"/>
      <c r="H484" s="5"/>
      <c r="I484" s="5"/>
      <c r="J484" s="5"/>
      <c r="K484" s="5"/>
      <c r="L484" s="5"/>
      <c r="M484" s="5"/>
      <c r="N484" s="5"/>
      <c r="O484" s="5"/>
      <c r="P484" s="5"/>
    </row>
    <row r="485" spans="3:16" x14ac:dyDescent="0.25">
      <c r="C485" s="5"/>
      <c r="D485" s="5"/>
      <c r="E485" s="5"/>
      <c r="F485" s="5"/>
      <c r="G485" s="5"/>
      <c r="H485" s="5"/>
      <c r="I485" s="5"/>
      <c r="J485" s="5"/>
      <c r="K485" s="5"/>
      <c r="L485" s="5"/>
      <c r="M485" s="5"/>
      <c r="N485" s="5"/>
      <c r="O485" s="5"/>
      <c r="P485" s="5"/>
    </row>
    <row r="486" spans="3:16" x14ac:dyDescent="0.25">
      <c r="C486" s="5"/>
      <c r="D486" s="5"/>
      <c r="E486" s="5"/>
      <c r="F486" s="5"/>
      <c r="G486" s="5"/>
      <c r="H486" s="5"/>
      <c r="I486" s="5"/>
      <c r="J486" s="5"/>
      <c r="K486" s="5"/>
      <c r="L486" s="5"/>
      <c r="M486" s="5"/>
      <c r="N486" s="5"/>
      <c r="O486" s="5"/>
      <c r="P486" s="5"/>
    </row>
    <row r="487" spans="3:16" x14ac:dyDescent="0.25">
      <c r="C487" s="5"/>
      <c r="D487" s="5"/>
      <c r="E487" s="5"/>
      <c r="F487" s="5"/>
      <c r="G487" s="5"/>
      <c r="H487" s="5"/>
      <c r="I487" s="5"/>
      <c r="J487" s="5"/>
      <c r="K487" s="5"/>
      <c r="L487" s="5"/>
      <c r="M487" s="5"/>
      <c r="N487" s="5"/>
      <c r="O487" s="5"/>
      <c r="P487" s="5"/>
    </row>
    <row r="488" spans="3:16" x14ac:dyDescent="0.25">
      <c r="C488" s="5"/>
      <c r="D488" s="5"/>
      <c r="E488" s="5"/>
      <c r="F488" s="5"/>
      <c r="G488" s="5"/>
      <c r="H488" s="5"/>
      <c r="I488" s="5"/>
      <c r="J488" s="5"/>
      <c r="K488" s="5"/>
      <c r="L488" s="5"/>
      <c r="M488" s="5"/>
      <c r="N488" s="5"/>
      <c r="O488" s="5"/>
      <c r="P488" s="5"/>
    </row>
    <row r="489" spans="3:16" x14ac:dyDescent="0.25">
      <c r="C489" s="5"/>
      <c r="D489" s="5"/>
      <c r="E489" s="5"/>
      <c r="F489" s="5"/>
      <c r="G489" s="5"/>
      <c r="H489" s="5"/>
      <c r="I489" s="5"/>
      <c r="J489" s="5"/>
      <c r="K489" s="5"/>
      <c r="L489" s="5"/>
      <c r="M489" s="5"/>
      <c r="N489" s="5"/>
      <c r="O489" s="5"/>
      <c r="P489" s="5"/>
    </row>
    <row r="490" spans="3:16" x14ac:dyDescent="0.25">
      <c r="C490" s="5"/>
      <c r="D490" s="5"/>
      <c r="E490" s="5"/>
      <c r="F490" s="5"/>
      <c r="G490" s="5"/>
      <c r="H490" s="5"/>
      <c r="I490" s="5"/>
      <c r="J490" s="5"/>
      <c r="K490" s="5"/>
      <c r="L490" s="5"/>
      <c r="M490" s="5"/>
      <c r="N490" s="5"/>
      <c r="O490" s="5"/>
      <c r="P490" s="5"/>
    </row>
    <row r="491" spans="3:16" x14ac:dyDescent="0.25">
      <c r="C491" s="5"/>
      <c r="D491" s="5"/>
      <c r="E491" s="5"/>
      <c r="F491" s="5"/>
      <c r="G491" s="5"/>
      <c r="H491" s="5"/>
      <c r="I491" s="5"/>
      <c r="J491" s="5"/>
      <c r="K491" s="5"/>
      <c r="L491" s="5"/>
      <c r="M491" s="5"/>
      <c r="N491" s="5"/>
      <c r="O491" s="5"/>
      <c r="P491" s="5"/>
    </row>
    <row r="492" spans="3:16" x14ac:dyDescent="0.25">
      <c r="C492" s="5"/>
      <c r="D492" s="5"/>
      <c r="E492" s="5"/>
      <c r="F492" s="5"/>
      <c r="G492" s="5"/>
      <c r="H492" s="5"/>
      <c r="I492" s="5"/>
      <c r="J492" s="5"/>
      <c r="K492" s="5"/>
      <c r="L492" s="5"/>
      <c r="M492" s="5"/>
      <c r="N492" s="5"/>
      <c r="O492" s="5"/>
      <c r="P492" s="5"/>
    </row>
    <row r="493" spans="3:16" x14ac:dyDescent="0.25">
      <c r="C493" s="5"/>
      <c r="D493" s="5"/>
      <c r="E493" s="5"/>
      <c r="F493" s="5"/>
      <c r="G493" s="5"/>
      <c r="H493" s="5"/>
      <c r="I493" s="5"/>
      <c r="J493" s="5"/>
      <c r="K493" s="5"/>
      <c r="L493" s="5"/>
      <c r="M493" s="5"/>
      <c r="N493" s="5"/>
      <c r="O493" s="5"/>
      <c r="P493" s="5"/>
    </row>
    <row r="494" spans="3:16" x14ac:dyDescent="0.25">
      <c r="C494" s="5"/>
      <c r="D494" s="5"/>
      <c r="E494" s="5"/>
      <c r="F494" s="5"/>
      <c r="G494" s="5"/>
      <c r="H494" s="5"/>
      <c r="I494" s="5"/>
      <c r="J494" s="5"/>
      <c r="K494" s="5"/>
      <c r="L494" s="5"/>
      <c r="M494" s="5"/>
      <c r="N494" s="5"/>
      <c r="O494" s="5"/>
      <c r="P494" s="5"/>
    </row>
    <row r="495" spans="3:16" x14ac:dyDescent="0.25">
      <c r="C495" s="5"/>
      <c r="D495" s="5"/>
      <c r="E495" s="5"/>
      <c r="F495" s="5"/>
      <c r="G495" s="5"/>
      <c r="H495" s="5"/>
      <c r="I495" s="5"/>
      <c r="J495" s="5"/>
      <c r="K495" s="5"/>
      <c r="L495" s="5"/>
      <c r="M495" s="5"/>
      <c r="N495" s="5"/>
      <c r="O495" s="5"/>
      <c r="P495" s="5"/>
    </row>
    <row r="496" spans="3:16" x14ac:dyDescent="0.25">
      <c r="C496" s="5"/>
      <c r="D496" s="5"/>
      <c r="E496" s="5"/>
      <c r="F496" s="5"/>
      <c r="G496" s="5"/>
      <c r="H496" s="5"/>
      <c r="I496" s="5"/>
      <c r="J496" s="5"/>
      <c r="K496" s="5"/>
      <c r="L496" s="5"/>
      <c r="M496" s="5"/>
      <c r="N496" s="5"/>
      <c r="O496" s="5"/>
      <c r="P496" s="5"/>
    </row>
    <row r="497" spans="3:16" x14ac:dyDescent="0.25">
      <c r="C497" s="5"/>
      <c r="D497" s="5"/>
      <c r="E497" s="5"/>
      <c r="F497" s="5"/>
      <c r="G497" s="5"/>
      <c r="H497" s="5"/>
      <c r="I497" s="5"/>
      <c r="J497" s="5"/>
      <c r="K497" s="5"/>
      <c r="L497" s="5"/>
      <c r="M497" s="5"/>
      <c r="N497" s="5"/>
      <c r="O497" s="5"/>
      <c r="P497" s="5"/>
    </row>
    <row r="498" spans="3:16" x14ac:dyDescent="0.25">
      <c r="C498" s="5"/>
      <c r="D498" s="5"/>
      <c r="E498" s="5"/>
      <c r="F498" s="5"/>
      <c r="G498" s="5"/>
      <c r="H498" s="5"/>
      <c r="I498" s="5"/>
      <c r="J498" s="5"/>
      <c r="K498" s="5"/>
      <c r="L498" s="5"/>
      <c r="M498" s="5"/>
      <c r="N498" s="5"/>
      <c r="O498" s="5"/>
      <c r="P498" s="5"/>
    </row>
    <row r="499" spans="3:16" x14ac:dyDescent="0.25">
      <c r="C499" s="5"/>
      <c r="D499" s="5"/>
      <c r="E499" s="5"/>
      <c r="F499" s="5"/>
      <c r="G499" s="5"/>
      <c r="H499" s="5"/>
      <c r="I499" s="5"/>
      <c r="J499" s="5"/>
      <c r="K499" s="5"/>
      <c r="L499" s="5"/>
      <c r="M499" s="5"/>
      <c r="N499" s="5"/>
      <c r="O499" s="5"/>
      <c r="P499" s="5"/>
    </row>
    <row r="500" spans="3:16" x14ac:dyDescent="0.25">
      <c r="C500" s="5"/>
      <c r="D500" s="5"/>
      <c r="E500" s="5"/>
      <c r="F500" s="5"/>
      <c r="G500" s="5"/>
      <c r="H500" s="5"/>
      <c r="I500" s="5"/>
      <c r="J500" s="5"/>
      <c r="K500" s="5"/>
      <c r="L500" s="5"/>
      <c r="M500" s="5"/>
      <c r="N500" s="5"/>
      <c r="O500" s="5"/>
      <c r="P500" s="5"/>
    </row>
    <row r="501" spans="3:16" x14ac:dyDescent="0.25">
      <c r="C501" s="5"/>
      <c r="D501" s="5"/>
      <c r="E501" s="5"/>
      <c r="F501" s="5"/>
      <c r="G501" s="5"/>
      <c r="H501" s="5"/>
      <c r="I501" s="5"/>
      <c r="J501" s="5"/>
      <c r="K501" s="5"/>
      <c r="L501" s="5"/>
      <c r="M501" s="5"/>
      <c r="N501" s="5"/>
      <c r="O501" s="5"/>
      <c r="P501" s="5"/>
    </row>
    <row r="502" spans="3:16" x14ac:dyDescent="0.25">
      <c r="C502" s="5"/>
      <c r="D502" s="5"/>
      <c r="E502" s="5"/>
      <c r="F502" s="5"/>
      <c r="G502" s="5"/>
      <c r="H502" s="5"/>
      <c r="I502" s="5"/>
      <c r="J502" s="5"/>
      <c r="K502" s="5"/>
      <c r="L502" s="5"/>
      <c r="M502" s="5"/>
      <c r="N502" s="5"/>
      <c r="O502" s="5"/>
      <c r="P502" s="5"/>
    </row>
    <row r="503" spans="3:16" x14ac:dyDescent="0.25">
      <c r="C503" s="5"/>
      <c r="D503" s="5"/>
      <c r="E503" s="5"/>
      <c r="F503" s="5"/>
      <c r="G503" s="5"/>
      <c r="H503" s="5"/>
      <c r="I503" s="5"/>
      <c r="J503" s="5"/>
      <c r="K503" s="5"/>
      <c r="L503" s="5"/>
      <c r="M503" s="5"/>
      <c r="N503" s="5"/>
      <c r="O503" s="5"/>
      <c r="P503" s="5"/>
    </row>
    <row r="504" spans="3:16" x14ac:dyDescent="0.25">
      <c r="C504" s="5"/>
      <c r="D504" s="5"/>
      <c r="E504" s="5"/>
      <c r="F504" s="5"/>
      <c r="G504" s="5"/>
      <c r="H504" s="5"/>
      <c r="I504" s="5"/>
      <c r="J504" s="5"/>
      <c r="K504" s="5"/>
      <c r="L504" s="5"/>
      <c r="M504" s="5"/>
      <c r="N504" s="5"/>
      <c r="O504" s="5"/>
      <c r="P504" s="5"/>
    </row>
    <row r="505" spans="3:16" x14ac:dyDescent="0.25">
      <c r="C505" s="5"/>
      <c r="D505" s="5"/>
      <c r="E505" s="5"/>
      <c r="F505" s="5"/>
      <c r="G505" s="5"/>
      <c r="H505" s="5"/>
      <c r="I505" s="5"/>
      <c r="J505" s="5"/>
      <c r="K505" s="5"/>
      <c r="L505" s="5"/>
      <c r="M505" s="5"/>
      <c r="N505" s="5"/>
      <c r="O505" s="5"/>
      <c r="P505" s="5"/>
    </row>
    <row r="506" spans="3:16" x14ac:dyDescent="0.25">
      <c r="C506" s="5"/>
      <c r="D506" s="5"/>
      <c r="E506" s="5"/>
      <c r="F506" s="5"/>
      <c r="G506" s="5"/>
      <c r="H506" s="5"/>
      <c r="I506" s="5"/>
      <c r="J506" s="5"/>
      <c r="K506" s="5"/>
      <c r="L506" s="5"/>
      <c r="M506" s="5"/>
      <c r="N506" s="5"/>
      <c r="O506" s="5"/>
      <c r="P506" s="5"/>
    </row>
    <row r="507" spans="3:16" x14ac:dyDescent="0.25">
      <c r="C507" s="5"/>
      <c r="D507" s="5"/>
      <c r="E507" s="5"/>
      <c r="F507" s="5"/>
      <c r="G507" s="5"/>
      <c r="H507" s="5"/>
      <c r="I507" s="5"/>
      <c r="J507" s="5"/>
      <c r="K507" s="5"/>
      <c r="L507" s="5"/>
      <c r="M507" s="5"/>
      <c r="N507" s="5"/>
      <c r="O507" s="5"/>
      <c r="P507" s="5"/>
    </row>
    <row r="508" spans="3:16" x14ac:dyDescent="0.25">
      <c r="C508" s="5"/>
      <c r="D508" s="5"/>
      <c r="E508" s="5"/>
      <c r="F508" s="5"/>
      <c r="G508" s="5"/>
      <c r="H508" s="5"/>
      <c r="I508" s="5"/>
      <c r="J508" s="5"/>
      <c r="K508" s="5"/>
      <c r="L508" s="5"/>
      <c r="M508" s="5"/>
      <c r="N508" s="5"/>
      <c r="O508" s="5"/>
      <c r="P508" s="5"/>
    </row>
    <row r="509" spans="3:16" x14ac:dyDescent="0.25">
      <c r="C509" s="5"/>
      <c r="D509" s="5"/>
      <c r="E509" s="5"/>
      <c r="F509" s="5"/>
      <c r="G509" s="5"/>
      <c r="H509" s="5"/>
      <c r="I509" s="5"/>
      <c r="J509" s="5"/>
      <c r="K509" s="5"/>
      <c r="L509" s="5"/>
      <c r="M509" s="5"/>
      <c r="N509" s="5"/>
      <c r="O509" s="5"/>
      <c r="P509" s="5"/>
    </row>
    <row r="510" spans="3:16" x14ac:dyDescent="0.25">
      <c r="C510" s="5"/>
      <c r="D510" s="5"/>
      <c r="E510" s="5"/>
      <c r="F510" s="5"/>
      <c r="G510" s="5"/>
      <c r="H510" s="5"/>
      <c r="I510" s="5"/>
      <c r="J510" s="5"/>
      <c r="K510" s="5"/>
      <c r="L510" s="5"/>
      <c r="M510" s="5"/>
      <c r="N510" s="5"/>
      <c r="O510" s="5"/>
      <c r="P510" s="5"/>
    </row>
    <row r="511" spans="3:16" x14ac:dyDescent="0.25">
      <c r="C511" s="5"/>
      <c r="D511" s="5"/>
      <c r="E511" s="5"/>
      <c r="F511" s="5"/>
      <c r="G511" s="5"/>
      <c r="H511" s="5"/>
      <c r="I511" s="5"/>
      <c r="J511" s="5"/>
      <c r="K511" s="5"/>
      <c r="L511" s="5"/>
      <c r="M511" s="5"/>
      <c r="N511" s="5"/>
      <c r="O511" s="5"/>
      <c r="P511" s="5"/>
    </row>
    <row r="512" spans="3:16" x14ac:dyDescent="0.25">
      <c r="C512" s="5"/>
      <c r="D512" s="5"/>
      <c r="E512" s="5"/>
      <c r="F512" s="5"/>
      <c r="G512" s="5"/>
      <c r="H512" s="5"/>
      <c r="I512" s="5"/>
      <c r="J512" s="5"/>
      <c r="K512" s="5"/>
      <c r="L512" s="5"/>
      <c r="M512" s="5"/>
      <c r="N512" s="5"/>
      <c r="O512" s="5"/>
      <c r="P512" s="5"/>
    </row>
    <row r="513" spans="3:16" x14ac:dyDescent="0.25">
      <c r="C513" s="5"/>
      <c r="D513" s="5"/>
      <c r="E513" s="5"/>
      <c r="F513" s="5"/>
      <c r="G513" s="5"/>
      <c r="H513" s="5"/>
      <c r="I513" s="5"/>
      <c r="J513" s="5"/>
      <c r="K513" s="5"/>
      <c r="L513" s="5"/>
      <c r="M513" s="5"/>
      <c r="N513" s="5"/>
      <c r="O513" s="5"/>
      <c r="P513" s="5"/>
    </row>
    <row r="514" spans="3:16" x14ac:dyDescent="0.25">
      <c r="C514" s="5"/>
      <c r="D514" s="5"/>
      <c r="E514" s="5"/>
      <c r="F514" s="5"/>
      <c r="G514" s="5"/>
      <c r="H514" s="5"/>
      <c r="I514" s="5"/>
      <c r="J514" s="5"/>
      <c r="K514" s="5"/>
      <c r="L514" s="5"/>
      <c r="M514" s="5"/>
      <c r="N514" s="5"/>
      <c r="O514" s="5"/>
      <c r="P514" s="5"/>
    </row>
    <row r="515" spans="3:16" x14ac:dyDescent="0.25">
      <c r="C515" s="5"/>
      <c r="D515" s="5"/>
      <c r="E515" s="5"/>
      <c r="F515" s="5"/>
      <c r="G515" s="5"/>
      <c r="H515" s="5"/>
      <c r="I515" s="5"/>
      <c r="J515" s="5"/>
      <c r="K515" s="5"/>
      <c r="L515" s="5"/>
      <c r="M515" s="5"/>
      <c r="N515" s="5"/>
      <c r="O515" s="5"/>
      <c r="P515" s="5"/>
    </row>
    <row r="516" spans="3:16" x14ac:dyDescent="0.25">
      <c r="C516" s="5"/>
      <c r="D516" s="5"/>
      <c r="E516" s="5"/>
      <c r="F516" s="5"/>
      <c r="G516" s="5"/>
      <c r="H516" s="5"/>
      <c r="I516" s="5"/>
      <c r="J516" s="5"/>
      <c r="K516" s="5"/>
      <c r="L516" s="5"/>
      <c r="M516" s="5"/>
      <c r="N516" s="5"/>
      <c r="O516" s="5"/>
      <c r="P516" s="5"/>
    </row>
    <row r="517" spans="3:16" x14ac:dyDescent="0.25">
      <c r="C517" s="5"/>
      <c r="D517" s="5"/>
      <c r="E517" s="5"/>
      <c r="F517" s="5"/>
      <c r="G517" s="5"/>
      <c r="H517" s="5"/>
      <c r="I517" s="5"/>
      <c r="J517" s="5"/>
      <c r="K517" s="5"/>
      <c r="L517" s="5"/>
      <c r="M517" s="5"/>
      <c r="N517" s="5"/>
      <c r="O517" s="5"/>
      <c r="P517" s="5"/>
    </row>
    <row r="518" spans="3:16" x14ac:dyDescent="0.25">
      <c r="C518" s="5"/>
      <c r="D518" s="5"/>
      <c r="E518" s="5"/>
      <c r="F518" s="5"/>
      <c r="G518" s="5"/>
      <c r="H518" s="5"/>
      <c r="I518" s="5"/>
      <c r="J518" s="5"/>
      <c r="K518" s="5"/>
      <c r="L518" s="5"/>
      <c r="M518" s="5"/>
      <c r="N518" s="5"/>
      <c r="O518" s="5"/>
      <c r="P518" s="5"/>
    </row>
    <row r="519" spans="3:16" x14ac:dyDescent="0.25">
      <c r="C519" s="5"/>
      <c r="D519" s="5"/>
      <c r="E519" s="5"/>
      <c r="F519" s="5"/>
      <c r="G519" s="5"/>
      <c r="H519" s="5"/>
      <c r="I519" s="5"/>
      <c r="J519" s="5"/>
      <c r="K519" s="5"/>
      <c r="L519" s="5"/>
      <c r="M519" s="5"/>
      <c r="N519" s="5"/>
      <c r="O519" s="5"/>
      <c r="P519" s="5"/>
    </row>
    <row r="520" spans="3:16" x14ac:dyDescent="0.25">
      <c r="C520" s="5"/>
      <c r="D520" s="5"/>
      <c r="E520" s="5"/>
      <c r="F520" s="5"/>
      <c r="G520" s="5"/>
      <c r="H520" s="5"/>
      <c r="I520" s="5"/>
      <c r="J520" s="5"/>
      <c r="K520" s="5"/>
      <c r="L520" s="5"/>
      <c r="M520" s="5"/>
      <c r="N520" s="5"/>
      <c r="O520" s="5"/>
      <c r="P520" s="5"/>
    </row>
    <row r="521" spans="3:16" x14ac:dyDescent="0.25">
      <c r="C521" s="5"/>
      <c r="D521" s="5"/>
      <c r="E521" s="5"/>
      <c r="F521" s="5"/>
      <c r="G521" s="5"/>
      <c r="H521" s="5"/>
      <c r="I521" s="5"/>
      <c r="J521" s="5"/>
      <c r="K521" s="5"/>
      <c r="L521" s="5"/>
      <c r="M521" s="5"/>
      <c r="N521" s="5"/>
      <c r="O521" s="5"/>
      <c r="P521" s="5"/>
    </row>
    <row r="522" spans="3:16" x14ac:dyDescent="0.25">
      <c r="C522" s="5"/>
      <c r="D522" s="5"/>
      <c r="E522" s="5"/>
      <c r="F522" s="5"/>
      <c r="G522" s="5"/>
      <c r="H522" s="5"/>
      <c r="I522" s="5"/>
      <c r="J522" s="5"/>
      <c r="K522" s="5"/>
      <c r="L522" s="5"/>
      <c r="M522" s="5"/>
      <c r="N522" s="5"/>
      <c r="O522" s="5"/>
      <c r="P522" s="5"/>
    </row>
    <row r="523" spans="3:16" x14ac:dyDescent="0.25">
      <c r="C523" s="5"/>
      <c r="D523" s="5"/>
      <c r="E523" s="5"/>
      <c r="F523" s="5"/>
      <c r="G523" s="5"/>
      <c r="H523" s="5"/>
      <c r="I523" s="5"/>
      <c r="J523" s="5"/>
      <c r="K523" s="5"/>
      <c r="L523" s="5"/>
      <c r="M523" s="5"/>
      <c r="N523" s="5"/>
      <c r="O523" s="5"/>
      <c r="P523" s="5"/>
    </row>
    <row r="524" spans="3:16" x14ac:dyDescent="0.25">
      <c r="C524" s="5"/>
      <c r="D524" s="5"/>
      <c r="E524" s="5"/>
      <c r="F524" s="5"/>
      <c r="G524" s="5"/>
      <c r="H524" s="5"/>
      <c r="I524" s="5"/>
      <c r="J524" s="5"/>
      <c r="K524" s="5"/>
      <c r="L524" s="5"/>
      <c r="M524" s="5"/>
      <c r="N524" s="5"/>
      <c r="O524" s="5"/>
      <c r="P524" s="5"/>
    </row>
    <row r="525" spans="3:16" x14ac:dyDescent="0.25">
      <c r="C525" s="5"/>
      <c r="D525" s="5"/>
      <c r="E525" s="5"/>
      <c r="F525" s="5"/>
      <c r="G525" s="5"/>
      <c r="H525" s="5"/>
      <c r="I525" s="5"/>
      <c r="J525" s="5"/>
      <c r="K525" s="5"/>
      <c r="L525" s="5"/>
      <c r="M525" s="5"/>
      <c r="N525" s="5"/>
      <c r="O525" s="5"/>
      <c r="P525" s="5"/>
    </row>
    <row r="526" spans="3:16" x14ac:dyDescent="0.25">
      <c r="C526" s="5"/>
      <c r="D526" s="5"/>
      <c r="E526" s="5"/>
      <c r="F526" s="5"/>
      <c r="G526" s="5"/>
      <c r="H526" s="5"/>
      <c r="I526" s="5"/>
      <c r="J526" s="5"/>
      <c r="K526" s="5"/>
      <c r="L526" s="5"/>
      <c r="M526" s="5"/>
      <c r="N526" s="5"/>
      <c r="O526" s="5"/>
      <c r="P526" s="5"/>
    </row>
    <row r="527" spans="3:16" x14ac:dyDescent="0.25">
      <c r="C527" s="5"/>
      <c r="D527" s="5"/>
      <c r="E527" s="5"/>
      <c r="F527" s="5"/>
      <c r="G527" s="5"/>
      <c r="H527" s="5"/>
      <c r="I527" s="5"/>
      <c r="J527" s="5"/>
      <c r="K527" s="5"/>
      <c r="L527" s="5"/>
      <c r="M527" s="5"/>
      <c r="N527" s="5"/>
      <c r="O527" s="5"/>
      <c r="P527" s="5"/>
    </row>
    <row r="528" spans="3:16" x14ac:dyDescent="0.25">
      <c r="C528" s="5"/>
      <c r="D528" s="5"/>
      <c r="E528" s="5"/>
      <c r="F528" s="5"/>
      <c r="G528" s="5"/>
      <c r="H528" s="5"/>
      <c r="I528" s="5"/>
      <c r="J528" s="5"/>
      <c r="K528" s="5"/>
      <c r="L528" s="5"/>
      <c r="M528" s="5"/>
      <c r="N528" s="5"/>
      <c r="O528" s="5"/>
      <c r="P528" s="5"/>
    </row>
    <row r="529" spans="3:16" x14ac:dyDescent="0.25">
      <c r="C529" s="5"/>
      <c r="D529" s="5"/>
      <c r="E529" s="5"/>
      <c r="F529" s="5"/>
      <c r="G529" s="5"/>
      <c r="H529" s="5"/>
      <c r="I529" s="5"/>
      <c r="J529" s="5"/>
      <c r="K529" s="5"/>
      <c r="L529" s="5"/>
      <c r="M529" s="5"/>
      <c r="N529" s="5"/>
      <c r="O529" s="5"/>
      <c r="P529" s="5"/>
    </row>
    <row r="530" spans="3:16" x14ac:dyDescent="0.25">
      <c r="C530" s="5"/>
      <c r="D530" s="5"/>
      <c r="E530" s="5"/>
      <c r="F530" s="5"/>
      <c r="G530" s="5"/>
      <c r="H530" s="5"/>
      <c r="I530" s="5"/>
      <c r="J530" s="5"/>
      <c r="K530" s="5"/>
      <c r="L530" s="5"/>
      <c r="M530" s="5"/>
      <c r="N530" s="5"/>
      <c r="O530" s="5"/>
      <c r="P530" s="5"/>
    </row>
    <row r="531" spans="3:16" x14ac:dyDescent="0.25">
      <c r="C531" s="5"/>
      <c r="D531" s="5"/>
      <c r="E531" s="5"/>
      <c r="F531" s="5"/>
      <c r="G531" s="5"/>
      <c r="H531" s="5"/>
      <c r="I531" s="5"/>
      <c r="J531" s="5"/>
      <c r="K531" s="5"/>
      <c r="L531" s="5"/>
      <c r="M531" s="5"/>
      <c r="N531" s="5"/>
      <c r="O531" s="5"/>
      <c r="P531" s="5"/>
    </row>
    <row r="532" spans="3:16" x14ac:dyDescent="0.25">
      <c r="C532" s="5"/>
      <c r="D532" s="5"/>
      <c r="E532" s="5"/>
      <c r="F532" s="5"/>
      <c r="G532" s="5"/>
      <c r="H532" s="5"/>
      <c r="I532" s="5"/>
      <c r="J532" s="5"/>
      <c r="K532" s="5"/>
      <c r="L532" s="5"/>
      <c r="M532" s="5"/>
      <c r="N532" s="5"/>
      <c r="O532" s="5"/>
      <c r="P532" s="5"/>
    </row>
    <row r="533" spans="3:16" x14ac:dyDescent="0.25">
      <c r="C533" s="5"/>
      <c r="D533" s="5"/>
      <c r="E533" s="5"/>
      <c r="F533" s="5"/>
      <c r="G533" s="5"/>
      <c r="H533" s="5"/>
      <c r="I533" s="5"/>
      <c r="J533" s="5"/>
      <c r="K533" s="5"/>
      <c r="L533" s="5"/>
      <c r="M533" s="5"/>
      <c r="N533" s="5"/>
      <c r="O533" s="5"/>
      <c r="P533" s="5"/>
    </row>
    <row r="534" spans="3:16" x14ac:dyDescent="0.25">
      <c r="C534" s="5"/>
      <c r="D534" s="5"/>
      <c r="E534" s="5"/>
      <c r="F534" s="5"/>
      <c r="G534" s="5"/>
      <c r="H534" s="5"/>
      <c r="I534" s="5"/>
      <c r="J534" s="5"/>
      <c r="K534" s="5"/>
      <c r="L534" s="5"/>
      <c r="M534" s="5"/>
      <c r="N534" s="5"/>
      <c r="O534" s="5"/>
      <c r="P534" s="5"/>
    </row>
    <row r="535" spans="3:16" x14ac:dyDescent="0.25">
      <c r="C535" s="5"/>
      <c r="D535" s="5"/>
      <c r="E535" s="5"/>
      <c r="F535" s="5"/>
      <c r="G535" s="5"/>
      <c r="H535" s="5"/>
      <c r="I535" s="5"/>
      <c r="J535" s="5"/>
      <c r="K535" s="5"/>
      <c r="L535" s="5"/>
      <c r="M535" s="5"/>
      <c r="N535" s="5"/>
      <c r="O535" s="5"/>
      <c r="P535" s="5"/>
    </row>
    <row r="536" spans="3:16" x14ac:dyDescent="0.25">
      <c r="C536" s="5"/>
      <c r="D536" s="5"/>
      <c r="E536" s="5"/>
      <c r="F536" s="5"/>
      <c r="G536" s="5"/>
      <c r="H536" s="5"/>
      <c r="I536" s="5"/>
      <c r="J536" s="5"/>
      <c r="K536" s="5"/>
      <c r="L536" s="5"/>
      <c r="M536" s="5"/>
      <c r="N536" s="5"/>
      <c r="O536" s="5"/>
      <c r="P536" s="5"/>
    </row>
    <row r="537" spans="3:16" x14ac:dyDescent="0.25">
      <c r="C537" s="5"/>
      <c r="D537" s="5"/>
      <c r="E537" s="5"/>
      <c r="F537" s="5"/>
      <c r="G537" s="5"/>
      <c r="H537" s="5"/>
      <c r="I537" s="5"/>
      <c r="J537" s="5"/>
      <c r="K537" s="5"/>
      <c r="L537" s="5"/>
      <c r="M537" s="5"/>
      <c r="N537" s="5"/>
      <c r="O537" s="5"/>
      <c r="P537" s="5"/>
    </row>
    <row r="538" spans="3:16" x14ac:dyDescent="0.25">
      <c r="C538" s="5"/>
      <c r="D538" s="5"/>
      <c r="E538" s="5"/>
      <c r="F538" s="5"/>
      <c r="G538" s="5"/>
      <c r="H538" s="5"/>
      <c r="I538" s="5"/>
      <c r="J538" s="5"/>
      <c r="K538" s="5"/>
      <c r="L538" s="5"/>
      <c r="M538" s="5"/>
      <c r="N538" s="5"/>
      <c r="O538" s="5"/>
      <c r="P538" s="5"/>
    </row>
    <row r="539" spans="3:16" x14ac:dyDescent="0.25">
      <c r="C539" s="5"/>
      <c r="D539" s="5"/>
      <c r="E539" s="5"/>
      <c r="F539" s="5"/>
      <c r="G539" s="5"/>
      <c r="H539" s="5"/>
      <c r="I539" s="5"/>
      <c r="J539" s="5"/>
      <c r="K539" s="5"/>
      <c r="L539" s="5"/>
      <c r="M539" s="5"/>
      <c r="N539" s="5"/>
      <c r="O539" s="5"/>
      <c r="P539" s="5"/>
    </row>
    <row r="540" spans="3:16" x14ac:dyDescent="0.25">
      <c r="C540" s="5"/>
      <c r="D540" s="5"/>
      <c r="E540" s="5"/>
      <c r="F540" s="5"/>
      <c r="G540" s="5"/>
      <c r="H540" s="5"/>
      <c r="I540" s="5"/>
      <c r="J540" s="5"/>
      <c r="K540" s="5"/>
      <c r="L540" s="5"/>
      <c r="M540" s="5"/>
      <c r="N540" s="5"/>
      <c r="O540" s="5"/>
      <c r="P540" s="5"/>
    </row>
    <row r="541" spans="3:16" x14ac:dyDescent="0.25">
      <c r="C541" s="5"/>
      <c r="D541" s="5"/>
      <c r="E541" s="5"/>
      <c r="F541" s="5"/>
      <c r="G541" s="5"/>
      <c r="H541" s="5"/>
      <c r="I541" s="5"/>
      <c r="J541" s="5"/>
      <c r="K541" s="5"/>
      <c r="L541" s="5"/>
      <c r="M541" s="5"/>
      <c r="N541" s="5"/>
      <c r="O541" s="5"/>
      <c r="P541" s="5"/>
    </row>
    <row r="542" spans="3:16" x14ac:dyDescent="0.25">
      <c r="C542" s="5"/>
      <c r="D542" s="5"/>
      <c r="E542" s="5"/>
      <c r="F542" s="5"/>
      <c r="G542" s="5"/>
      <c r="H542" s="5"/>
      <c r="I542" s="5"/>
      <c r="J542" s="5"/>
      <c r="K542" s="5"/>
      <c r="L542" s="5"/>
      <c r="M542" s="5"/>
      <c r="N542" s="5"/>
      <c r="O542" s="5"/>
      <c r="P542" s="5"/>
    </row>
    <row r="543" spans="3:16" x14ac:dyDescent="0.25">
      <c r="C543" s="5"/>
      <c r="D543" s="5"/>
      <c r="E543" s="5"/>
      <c r="F543" s="5"/>
      <c r="G543" s="5"/>
      <c r="H543" s="5"/>
      <c r="I543" s="5"/>
      <c r="J543" s="5"/>
      <c r="K543" s="5"/>
      <c r="L543" s="5"/>
      <c r="M543" s="5"/>
      <c r="N543" s="5"/>
      <c r="O543" s="5"/>
      <c r="P543" s="5"/>
    </row>
    <row r="544" spans="3:16" x14ac:dyDescent="0.25">
      <c r="C544" s="5"/>
      <c r="D544" s="5"/>
      <c r="E544" s="5"/>
      <c r="F544" s="5"/>
      <c r="G544" s="5"/>
      <c r="H544" s="5"/>
      <c r="I544" s="5"/>
      <c r="J544" s="5"/>
      <c r="K544" s="5"/>
      <c r="L544" s="5"/>
      <c r="M544" s="5"/>
      <c r="N544" s="5"/>
      <c r="O544" s="5"/>
      <c r="P544" s="5"/>
    </row>
    <row r="545" spans="3:16" x14ac:dyDescent="0.25">
      <c r="C545" s="5"/>
      <c r="D545" s="5"/>
      <c r="E545" s="5"/>
      <c r="F545" s="5"/>
      <c r="G545" s="5"/>
      <c r="H545" s="5"/>
      <c r="I545" s="5"/>
      <c r="J545" s="5"/>
      <c r="K545" s="5"/>
      <c r="L545" s="5"/>
      <c r="M545" s="5"/>
      <c r="N545" s="5"/>
      <c r="O545" s="5"/>
      <c r="P545" s="5"/>
    </row>
    <row r="546" spans="3:16" x14ac:dyDescent="0.25">
      <c r="C546" s="5"/>
      <c r="D546" s="5"/>
      <c r="E546" s="5"/>
      <c r="F546" s="5"/>
      <c r="G546" s="5"/>
      <c r="H546" s="5"/>
      <c r="I546" s="5"/>
      <c r="J546" s="5"/>
      <c r="K546" s="5"/>
      <c r="L546" s="5"/>
      <c r="M546" s="5"/>
      <c r="N546" s="5"/>
      <c r="O546" s="5"/>
      <c r="P546" s="5"/>
    </row>
    <row r="547" spans="3:16" x14ac:dyDescent="0.25">
      <c r="C547" s="5"/>
      <c r="D547" s="5"/>
      <c r="E547" s="5"/>
      <c r="F547" s="5"/>
      <c r="G547" s="5"/>
      <c r="H547" s="5"/>
      <c r="I547" s="5"/>
      <c r="J547" s="5"/>
      <c r="K547" s="5"/>
      <c r="L547" s="5"/>
      <c r="M547" s="5"/>
      <c r="N547" s="5"/>
      <c r="O547" s="5"/>
      <c r="P547" s="5"/>
    </row>
    <row r="548" spans="3:16" x14ac:dyDescent="0.25">
      <c r="C548" s="5"/>
      <c r="D548" s="5"/>
      <c r="E548" s="5"/>
      <c r="F548" s="5"/>
      <c r="G548" s="5"/>
      <c r="H548" s="5"/>
      <c r="I548" s="5"/>
      <c r="J548" s="5"/>
      <c r="K548" s="5"/>
      <c r="L548" s="5"/>
      <c r="M548" s="5"/>
      <c r="N548" s="5"/>
      <c r="O548" s="5"/>
      <c r="P548" s="5"/>
    </row>
    <row r="549" spans="3:16" x14ac:dyDescent="0.25">
      <c r="C549" s="5"/>
      <c r="D549" s="5"/>
      <c r="E549" s="5"/>
      <c r="F549" s="5"/>
      <c r="G549" s="5"/>
      <c r="H549" s="5"/>
      <c r="I549" s="5"/>
      <c r="J549" s="5"/>
      <c r="K549" s="5"/>
      <c r="L549" s="5"/>
      <c r="M549" s="5"/>
      <c r="N549" s="5"/>
      <c r="O549" s="5"/>
      <c r="P549" s="5"/>
    </row>
    <row r="550" spans="3:16" x14ac:dyDescent="0.25">
      <c r="C550" s="5"/>
      <c r="D550" s="5"/>
      <c r="E550" s="5"/>
      <c r="F550" s="5"/>
      <c r="G550" s="5"/>
      <c r="H550" s="5"/>
      <c r="I550" s="5"/>
      <c r="J550" s="5"/>
      <c r="K550" s="5"/>
      <c r="L550" s="5"/>
      <c r="M550" s="5"/>
      <c r="N550" s="5"/>
      <c r="O550" s="5"/>
      <c r="P550" s="5"/>
    </row>
    <row r="551" spans="3:16" x14ac:dyDescent="0.25">
      <c r="C551" s="5"/>
      <c r="D551" s="5"/>
      <c r="E551" s="5"/>
      <c r="F551" s="5"/>
      <c r="G551" s="5"/>
      <c r="H551" s="5"/>
      <c r="I551" s="5"/>
      <c r="J551" s="5"/>
      <c r="K551" s="5"/>
      <c r="L551" s="5"/>
      <c r="M551" s="5"/>
      <c r="N551" s="5"/>
      <c r="O551" s="5"/>
      <c r="P551" s="5"/>
    </row>
    <row r="552" spans="3:16" x14ac:dyDescent="0.25">
      <c r="C552" s="5"/>
      <c r="D552" s="5"/>
      <c r="E552" s="5"/>
      <c r="F552" s="5"/>
      <c r="G552" s="5"/>
      <c r="H552" s="5"/>
      <c r="I552" s="5"/>
      <c r="J552" s="5"/>
      <c r="K552" s="5"/>
      <c r="L552" s="5"/>
      <c r="M552" s="5"/>
      <c r="N552" s="5"/>
      <c r="O552" s="5"/>
      <c r="P552" s="5"/>
    </row>
    <row r="553" spans="3:16" x14ac:dyDescent="0.25">
      <c r="C553" s="5"/>
      <c r="D553" s="5"/>
      <c r="E553" s="5"/>
      <c r="F553" s="5"/>
      <c r="G553" s="5"/>
      <c r="H553" s="5"/>
      <c r="I553" s="5"/>
      <c r="J553" s="5"/>
      <c r="K553" s="5"/>
      <c r="L553" s="5"/>
      <c r="M553" s="5"/>
      <c r="N553" s="5"/>
      <c r="O553" s="5"/>
      <c r="P553" s="5"/>
    </row>
    <row r="554" spans="3:16" x14ac:dyDescent="0.25">
      <c r="C554" s="5"/>
      <c r="D554" s="5"/>
      <c r="E554" s="5"/>
      <c r="F554" s="5"/>
      <c r="G554" s="5"/>
      <c r="H554" s="5"/>
      <c r="I554" s="5"/>
      <c r="J554" s="5"/>
      <c r="K554" s="5"/>
      <c r="L554" s="5"/>
      <c r="M554" s="5"/>
      <c r="N554" s="5"/>
      <c r="O554" s="5"/>
      <c r="P554" s="5"/>
    </row>
    <row r="555" spans="3:16" x14ac:dyDescent="0.25">
      <c r="C555" s="5"/>
      <c r="D555" s="5"/>
      <c r="E555" s="5"/>
      <c r="F555" s="5"/>
      <c r="G555" s="5"/>
      <c r="H555" s="5"/>
      <c r="I555" s="5"/>
      <c r="J555" s="5"/>
      <c r="K555" s="5"/>
      <c r="L555" s="5"/>
      <c r="M555" s="5"/>
      <c r="N555" s="5"/>
      <c r="O555" s="5"/>
      <c r="P555" s="5"/>
    </row>
    <row r="556" spans="3:16" x14ac:dyDescent="0.25">
      <c r="C556" s="5"/>
      <c r="D556" s="5"/>
      <c r="E556" s="5"/>
      <c r="F556" s="5"/>
      <c r="G556" s="5"/>
      <c r="H556" s="5"/>
      <c r="I556" s="5"/>
      <c r="J556" s="5"/>
      <c r="K556" s="5"/>
      <c r="L556" s="5"/>
      <c r="M556" s="5"/>
      <c r="N556" s="5"/>
      <c r="O556" s="5"/>
      <c r="P556" s="5"/>
    </row>
    <row r="557" spans="3:16" x14ac:dyDescent="0.25">
      <c r="C557" s="5"/>
      <c r="D557" s="5"/>
      <c r="E557" s="5"/>
      <c r="F557" s="5"/>
      <c r="G557" s="5"/>
      <c r="H557" s="5"/>
      <c r="I557" s="5"/>
      <c r="J557" s="5"/>
      <c r="K557" s="5"/>
      <c r="L557" s="5"/>
      <c r="M557" s="5"/>
      <c r="N557" s="5"/>
      <c r="O557" s="5"/>
      <c r="P557" s="5"/>
    </row>
    <row r="558" spans="3:16" x14ac:dyDescent="0.25">
      <c r="C558" s="5"/>
      <c r="D558" s="5"/>
      <c r="E558" s="5"/>
      <c r="F558" s="5"/>
      <c r="G558" s="5"/>
      <c r="H558" s="5"/>
      <c r="I558" s="5"/>
      <c r="J558" s="5"/>
      <c r="K558" s="5"/>
      <c r="L558" s="5"/>
      <c r="M558" s="5"/>
      <c r="N558" s="5"/>
      <c r="O558" s="5"/>
      <c r="P558" s="5"/>
    </row>
    <row r="559" spans="3:16" x14ac:dyDescent="0.25">
      <c r="C559" s="5"/>
      <c r="D559" s="5"/>
      <c r="E559" s="5"/>
      <c r="F559" s="5"/>
      <c r="G559" s="5"/>
      <c r="H559" s="5"/>
      <c r="I559" s="5"/>
      <c r="J559" s="5"/>
      <c r="K559" s="5"/>
      <c r="L559" s="5"/>
      <c r="M559" s="5"/>
      <c r="N559" s="5"/>
      <c r="O559" s="5"/>
      <c r="P559" s="5"/>
    </row>
    <row r="560" spans="3:16" x14ac:dyDescent="0.25">
      <c r="C560" s="5"/>
      <c r="D560" s="5"/>
      <c r="E560" s="5"/>
      <c r="F560" s="5"/>
      <c r="G560" s="5"/>
      <c r="H560" s="5"/>
      <c r="I560" s="5"/>
      <c r="J560" s="5"/>
      <c r="K560" s="5"/>
      <c r="L560" s="5"/>
      <c r="M560" s="5"/>
      <c r="N560" s="5"/>
      <c r="O560" s="5"/>
      <c r="P560" s="5"/>
    </row>
    <row r="561" spans="3:16" x14ac:dyDescent="0.25">
      <c r="C561" s="5"/>
      <c r="D561" s="5"/>
      <c r="E561" s="5"/>
      <c r="F561" s="5"/>
      <c r="G561" s="5"/>
      <c r="H561" s="5"/>
      <c r="I561" s="5"/>
      <c r="J561" s="5"/>
      <c r="K561" s="5"/>
      <c r="L561" s="5"/>
      <c r="M561" s="5"/>
      <c r="N561" s="5"/>
      <c r="O561" s="5"/>
      <c r="P561" s="5"/>
    </row>
    <row r="562" spans="3:16" x14ac:dyDescent="0.25">
      <c r="C562" s="5"/>
      <c r="D562" s="5"/>
      <c r="E562" s="5"/>
      <c r="F562" s="5"/>
      <c r="G562" s="5"/>
      <c r="H562" s="5"/>
      <c r="I562" s="5"/>
      <c r="J562" s="5"/>
      <c r="K562" s="5"/>
      <c r="L562" s="5"/>
      <c r="M562" s="5"/>
      <c r="N562" s="5"/>
      <c r="O562" s="5"/>
      <c r="P562" s="5"/>
    </row>
    <row r="563" spans="3:16" x14ac:dyDescent="0.25">
      <c r="C563" s="5"/>
      <c r="D563" s="5"/>
      <c r="E563" s="5"/>
      <c r="F563" s="5"/>
      <c r="G563" s="5"/>
      <c r="H563" s="5"/>
      <c r="I563" s="5"/>
      <c r="J563" s="5"/>
      <c r="K563" s="5"/>
      <c r="L563" s="5"/>
      <c r="M563" s="5"/>
      <c r="N563" s="5"/>
      <c r="O563" s="5"/>
      <c r="P563" s="5"/>
    </row>
    <row r="564" spans="3:16" x14ac:dyDescent="0.25">
      <c r="C564" s="5"/>
      <c r="D564" s="5"/>
      <c r="E564" s="5"/>
      <c r="F564" s="5"/>
      <c r="G564" s="5"/>
      <c r="H564" s="5"/>
      <c r="I564" s="5"/>
      <c r="J564" s="5"/>
      <c r="K564" s="5"/>
      <c r="L564" s="5"/>
      <c r="M564" s="5"/>
      <c r="N564" s="5"/>
      <c r="O564" s="5"/>
      <c r="P564" s="5"/>
    </row>
    <row r="565" spans="3:16" x14ac:dyDescent="0.25">
      <c r="C565" s="5"/>
      <c r="D565" s="5"/>
      <c r="E565" s="5"/>
      <c r="F565" s="5"/>
      <c r="G565" s="5"/>
      <c r="H565" s="5"/>
      <c r="I565" s="5"/>
      <c r="J565" s="5"/>
      <c r="K565" s="5"/>
      <c r="L565" s="5"/>
      <c r="M565" s="5"/>
      <c r="N565" s="5"/>
      <c r="O565" s="5"/>
      <c r="P565" s="5"/>
    </row>
    <row r="566" spans="3:16" x14ac:dyDescent="0.25">
      <c r="C566" s="5"/>
      <c r="D566" s="5"/>
      <c r="E566" s="5"/>
      <c r="F566" s="5"/>
      <c r="G566" s="5"/>
      <c r="H566" s="5"/>
      <c r="I566" s="5"/>
      <c r="J566" s="5"/>
      <c r="K566" s="5"/>
      <c r="L566" s="5"/>
      <c r="M566" s="5"/>
      <c r="N566" s="5"/>
      <c r="O566" s="5"/>
      <c r="P566" s="5"/>
    </row>
    <row r="567" spans="3:16" x14ac:dyDescent="0.25">
      <c r="C567" s="5"/>
      <c r="D567" s="5"/>
      <c r="E567" s="5"/>
      <c r="F567" s="5"/>
      <c r="G567" s="5"/>
      <c r="H567" s="5"/>
      <c r="I567" s="5"/>
      <c r="J567" s="5"/>
      <c r="K567" s="5"/>
      <c r="L567" s="5"/>
      <c r="M567" s="5"/>
      <c r="N567" s="5"/>
      <c r="O567" s="5"/>
      <c r="P567" s="5"/>
    </row>
    <row r="568" spans="3:16" x14ac:dyDescent="0.25">
      <c r="C568" s="5"/>
      <c r="D568" s="5"/>
      <c r="E568" s="5"/>
      <c r="F568" s="5"/>
      <c r="G568" s="5"/>
      <c r="H568" s="5"/>
      <c r="I568" s="5"/>
      <c r="J568" s="5"/>
      <c r="K568" s="5"/>
      <c r="L568" s="5"/>
      <c r="M568" s="5"/>
      <c r="N568" s="5"/>
      <c r="O568" s="5"/>
      <c r="P568" s="5"/>
    </row>
    <row r="569" spans="3:16" x14ac:dyDescent="0.25">
      <c r="C569" s="5"/>
      <c r="D569" s="5"/>
      <c r="E569" s="5"/>
      <c r="F569" s="5"/>
      <c r="G569" s="5"/>
      <c r="H569" s="5"/>
      <c r="I569" s="5"/>
      <c r="J569" s="5"/>
      <c r="K569" s="5"/>
      <c r="L569" s="5"/>
      <c r="M569" s="5"/>
      <c r="N569" s="5"/>
      <c r="O569" s="5"/>
      <c r="P569" s="5"/>
    </row>
    <row r="570" spans="3:16" x14ac:dyDescent="0.25">
      <c r="C570" s="5"/>
      <c r="D570" s="5"/>
      <c r="E570" s="5"/>
      <c r="F570" s="5"/>
      <c r="G570" s="5"/>
      <c r="H570" s="5"/>
      <c r="I570" s="5"/>
      <c r="J570" s="5"/>
      <c r="K570" s="5"/>
      <c r="L570" s="5"/>
      <c r="M570" s="5"/>
      <c r="N570" s="5"/>
      <c r="O570" s="5"/>
      <c r="P570" s="5"/>
    </row>
    <row r="571" spans="3:16" x14ac:dyDescent="0.25">
      <c r="C571" s="5"/>
      <c r="D571" s="5"/>
      <c r="E571" s="5"/>
      <c r="F571" s="5"/>
      <c r="G571" s="5"/>
      <c r="H571" s="5"/>
      <c r="I571" s="5"/>
      <c r="J571" s="5"/>
      <c r="K571" s="5"/>
      <c r="L571" s="5"/>
      <c r="M571" s="5"/>
      <c r="N571" s="5"/>
      <c r="O571" s="5"/>
      <c r="P571" s="5"/>
    </row>
    <row r="572" spans="3:16" x14ac:dyDescent="0.25">
      <c r="C572" s="5"/>
      <c r="D572" s="5"/>
      <c r="E572" s="5"/>
      <c r="F572" s="5"/>
      <c r="G572" s="5"/>
      <c r="H572" s="5"/>
      <c r="I572" s="5"/>
      <c r="J572" s="5"/>
      <c r="K572" s="5"/>
      <c r="L572" s="5"/>
      <c r="M572" s="5"/>
      <c r="N572" s="5"/>
      <c r="O572" s="5"/>
      <c r="P572" s="5"/>
    </row>
    <row r="573" spans="3:16" x14ac:dyDescent="0.25">
      <c r="C573" s="5"/>
      <c r="D573" s="5"/>
      <c r="E573" s="5"/>
      <c r="F573" s="5"/>
      <c r="G573" s="5"/>
      <c r="H573" s="5"/>
      <c r="I573" s="5"/>
      <c r="J573" s="5"/>
      <c r="K573" s="5"/>
      <c r="L573" s="5"/>
      <c r="M573" s="5"/>
      <c r="N573" s="5"/>
      <c r="O573" s="5"/>
      <c r="P573" s="5"/>
    </row>
    <row r="574" spans="3:16" x14ac:dyDescent="0.25">
      <c r="C574" s="5"/>
      <c r="D574" s="5"/>
      <c r="E574" s="5"/>
      <c r="F574" s="5"/>
      <c r="G574" s="5"/>
      <c r="H574" s="5"/>
      <c r="I574" s="5"/>
      <c r="J574" s="5"/>
      <c r="K574" s="5"/>
      <c r="L574" s="5"/>
      <c r="M574" s="5"/>
      <c r="N574" s="5"/>
      <c r="O574" s="5"/>
      <c r="P574" s="5"/>
    </row>
    <row r="575" spans="3:16" x14ac:dyDescent="0.25">
      <c r="C575" s="5"/>
      <c r="D575" s="5"/>
      <c r="E575" s="5"/>
      <c r="F575" s="5"/>
      <c r="G575" s="5"/>
      <c r="H575" s="5"/>
      <c r="I575" s="5"/>
      <c r="J575" s="5"/>
      <c r="K575" s="5"/>
      <c r="L575" s="5"/>
      <c r="M575" s="5"/>
      <c r="N575" s="5"/>
      <c r="O575" s="5"/>
      <c r="P575" s="5"/>
    </row>
    <row r="576" spans="3:16" x14ac:dyDescent="0.25">
      <c r="C576" s="5"/>
      <c r="D576" s="5"/>
      <c r="E576" s="5"/>
      <c r="F576" s="5"/>
      <c r="G576" s="5"/>
      <c r="H576" s="5"/>
      <c r="I576" s="5"/>
      <c r="J576" s="5"/>
      <c r="K576" s="5"/>
      <c r="L576" s="5"/>
      <c r="M576" s="5"/>
      <c r="N576" s="5"/>
      <c r="O576" s="5"/>
      <c r="P576" s="5"/>
    </row>
    <row r="577" spans="3:16" x14ac:dyDescent="0.25">
      <c r="C577" s="5"/>
      <c r="D577" s="5"/>
      <c r="E577" s="5"/>
      <c r="F577" s="5"/>
      <c r="G577" s="5"/>
      <c r="H577" s="5"/>
      <c r="I577" s="5"/>
      <c r="J577" s="5"/>
      <c r="K577" s="5"/>
      <c r="L577" s="5"/>
      <c r="M577" s="5"/>
      <c r="N577" s="5"/>
      <c r="O577" s="5"/>
      <c r="P577" s="5"/>
    </row>
    <row r="578" spans="3:16" x14ac:dyDescent="0.25">
      <c r="C578" s="5"/>
      <c r="D578" s="5"/>
      <c r="E578" s="5"/>
      <c r="F578" s="5"/>
      <c r="G578" s="5"/>
      <c r="H578" s="5"/>
      <c r="I578" s="5"/>
      <c r="J578" s="5"/>
      <c r="K578" s="5"/>
      <c r="L578" s="5"/>
      <c r="M578" s="5"/>
      <c r="N578" s="5"/>
      <c r="O578" s="5"/>
      <c r="P578" s="5"/>
    </row>
    <row r="579" spans="3:16" x14ac:dyDescent="0.25">
      <c r="C579" s="5"/>
      <c r="D579" s="5"/>
      <c r="E579" s="5"/>
      <c r="F579" s="5"/>
      <c r="G579" s="5"/>
      <c r="H579" s="5"/>
      <c r="I579" s="5"/>
      <c r="J579" s="5"/>
      <c r="K579" s="5"/>
      <c r="L579" s="5"/>
      <c r="M579" s="5"/>
      <c r="N579" s="5"/>
      <c r="O579" s="5"/>
      <c r="P579" s="5"/>
    </row>
    <row r="580" spans="3:16" x14ac:dyDescent="0.25">
      <c r="C580" s="5"/>
      <c r="D580" s="5"/>
      <c r="E580" s="5"/>
      <c r="F580" s="5"/>
      <c r="G580" s="5"/>
      <c r="H580" s="5"/>
      <c r="I580" s="5"/>
      <c r="J580" s="5"/>
      <c r="K580" s="5"/>
      <c r="L580" s="5"/>
      <c r="M580" s="5"/>
      <c r="N580" s="5"/>
      <c r="O580" s="5"/>
      <c r="P580" s="5"/>
    </row>
    <row r="581" spans="3:16" x14ac:dyDescent="0.25">
      <c r="C581" s="5"/>
      <c r="D581" s="5"/>
      <c r="E581" s="5"/>
      <c r="F581" s="5"/>
      <c r="G581" s="5"/>
      <c r="H581" s="5"/>
      <c r="I581" s="5"/>
      <c r="J581" s="5"/>
      <c r="K581" s="5"/>
      <c r="L581" s="5"/>
      <c r="M581" s="5"/>
      <c r="N581" s="5"/>
      <c r="O581" s="5"/>
      <c r="P581" s="5"/>
    </row>
    <row r="582" spans="3:16" x14ac:dyDescent="0.25">
      <c r="C582" s="5"/>
      <c r="D582" s="5"/>
      <c r="E582" s="5"/>
      <c r="F582" s="5"/>
      <c r="G582" s="5"/>
      <c r="H582" s="5"/>
      <c r="I582" s="5"/>
      <c r="J582" s="5"/>
      <c r="K582" s="5"/>
      <c r="L582" s="5"/>
      <c r="M582" s="5"/>
      <c r="N582" s="5"/>
      <c r="O582" s="5"/>
      <c r="P582" s="5"/>
    </row>
    <row r="583" spans="3:16" x14ac:dyDescent="0.25">
      <c r="C583" s="5"/>
      <c r="D583" s="5"/>
      <c r="E583" s="5"/>
      <c r="F583" s="5"/>
      <c r="G583" s="5"/>
      <c r="H583" s="5"/>
      <c r="I583" s="5"/>
      <c r="J583" s="5"/>
      <c r="K583" s="5"/>
      <c r="L583" s="5"/>
      <c r="M583" s="5"/>
      <c r="N583" s="5"/>
      <c r="O583" s="5"/>
      <c r="P583" s="5"/>
    </row>
    <row r="584" spans="3:16" x14ac:dyDescent="0.25">
      <c r="C584" s="5"/>
      <c r="D584" s="5"/>
      <c r="E584" s="5"/>
      <c r="F584" s="5"/>
      <c r="G584" s="5"/>
      <c r="H584" s="5"/>
      <c r="I584" s="5"/>
      <c r="J584" s="5"/>
      <c r="K584" s="5"/>
      <c r="L584" s="5"/>
      <c r="M584" s="5"/>
      <c r="N584" s="5"/>
      <c r="O584" s="5"/>
      <c r="P584" s="5"/>
    </row>
    <row r="585" spans="3:16" x14ac:dyDescent="0.25">
      <c r="C585" s="5"/>
      <c r="D585" s="5"/>
      <c r="E585" s="5"/>
      <c r="F585" s="5"/>
      <c r="G585" s="5"/>
      <c r="H585" s="5"/>
      <c r="I585" s="5"/>
      <c r="J585" s="5"/>
      <c r="K585" s="5"/>
      <c r="L585" s="5"/>
      <c r="M585" s="5"/>
      <c r="N585" s="5"/>
      <c r="O585" s="5"/>
      <c r="P585" s="5"/>
    </row>
    <row r="586" spans="3:16" x14ac:dyDescent="0.25">
      <c r="C586" s="5"/>
      <c r="D586" s="5"/>
      <c r="E586" s="5"/>
      <c r="F586" s="5"/>
      <c r="G586" s="5"/>
      <c r="H586" s="5"/>
      <c r="I586" s="5"/>
      <c r="J586" s="5"/>
      <c r="K586" s="5"/>
      <c r="L586" s="5"/>
      <c r="M586" s="5"/>
      <c r="N586" s="5"/>
      <c r="O586" s="5"/>
      <c r="P586" s="5"/>
    </row>
    <row r="587" spans="3:16" x14ac:dyDescent="0.25">
      <c r="C587" s="5"/>
      <c r="D587" s="5"/>
      <c r="E587" s="5"/>
      <c r="F587" s="5"/>
      <c r="G587" s="5"/>
      <c r="H587" s="5"/>
      <c r="I587" s="5"/>
      <c r="J587" s="5"/>
      <c r="K587" s="5"/>
      <c r="L587" s="5"/>
      <c r="M587" s="5"/>
      <c r="N587" s="5"/>
      <c r="O587" s="5"/>
      <c r="P587" s="5"/>
    </row>
    <row r="588" spans="3:16" x14ac:dyDescent="0.25">
      <c r="C588" s="5"/>
      <c r="D588" s="5"/>
      <c r="E588" s="5"/>
      <c r="F588" s="5"/>
      <c r="G588" s="5"/>
      <c r="H588" s="5"/>
      <c r="I588" s="5"/>
      <c r="J588" s="5"/>
      <c r="K588" s="5"/>
      <c r="L588" s="5"/>
      <c r="M588" s="5"/>
      <c r="N588" s="5"/>
      <c r="O588" s="5"/>
      <c r="P588" s="5"/>
    </row>
    <row r="589" spans="3:16" x14ac:dyDescent="0.25">
      <c r="C589" s="5"/>
      <c r="D589" s="5"/>
      <c r="E589" s="5"/>
      <c r="F589" s="5"/>
      <c r="G589" s="5"/>
      <c r="H589" s="5"/>
      <c r="I589" s="5"/>
      <c r="J589" s="5"/>
      <c r="K589" s="5"/>
      <c r="L589" s="5"/>
      <c r="M589" s="5"/>
      <c r="N589" s="5"/>
      <c r="O589" s="5"/>
      <c r="P589" s="5"/>
    </row>
    <row r="590" spans="3:16" x14ac:dyDescent="0.25">
      <c r="C590" s="5"/>
      <c r="D590" s="5"/>
      <c r="E590" s="5"/>
      <c r="F590" s="5"/>
      <c r="G590" s="5"/>
      <c r="H590" s="5"/>
      <c r="I590" s="5"/>
      <c r="J590" s="5"/>
      <c r="K590" s="5"/>
      <c r="L590" s="5"/>
      <c r="M590" s="5"/>
      <c r="N590" s="5"/>
      <c r="O590" s="5"/>
      <c r="P590" s="5"/>
    </row>
    <row r="591" spans="3:16" x14ac:dyDescent="0.25">
      <c r="C591" s="5"/>
      <c r="D591" s="5"/>
      <c r="E591" s="5"/>
      <c r="F591" s="5"/>
      <c r="G591" s="5"/>
      <c r="H591" s="5"/>
      <c r="I591" s="5"/>
      <c r="J591" s="5"/>
      <c r="K591" s="5"/>
      <c r="L591" s="5"/>
      <c r="M591" s="5"/>
      <c r="N591" s="5"/>
      <c r="O591" s="5"/>
      <c r="P591" s="5"/>
    </row>
    <row r="592" spans="3:16" x14ac:dyDescent="0.25">
      <c r="C592" s="5"/>
      <c r="D592" s="5"/>
      <c r="E592" s="5"/>
      <c r="F592" s="5"/>
      <c r="G592" s="5"/>
      <c r="H592" s="5"/>
      <c r="I592" s="5"/>
      <c r="J592" s="5"/>
      <c r="K592" s="5"/>
      <c r="L592" s="5"/>
      <c r="M592" s="5"/>
      <c r="N592" s="5"/>
      <c r="O592" s="5"/>
      <c r="P592" s="5"/>
    </row>
    <row r="593" spans="3:16" x14ac:dyDescent="0.25">
      <c r="C593" s="5"/>
      <c r="D593" s="5"/>
      <c r="E593" s="5"/>
      <c r="F593" s="5"/>
      <c r="G593" s="5"/>
      <c r="H593" s="5"/>
      <c r="I593" s="5"/>
      <c r="J593" s="5"/>
      <c r="K593" s="5"/>
      <c r="L593" s="5"/>
      <c r="M593" s="5"/>
      <c r="N593" s="5"/>
      <c r="O593" s="5"/>
      <c r="P593" s="5"/>
    </row>
    <row r="594" spans="3:16" x14ac:dyDescent="0.25">
      <c r="C594" s="5"/>
      <c r="D594" s="5"/>
      <c r="E594" s="5"/>
      <c r="F594" s="5"/>
      <c r="G594" s="5"/>
      <c r="H594" s="5"/>
      <c r="I594" s="5"/>
      <c r="J594" s="5"/>
      <c r="K594" s="5"/>
      <c r="L594" s="5"/>
      <c r="M594" s="5"/>
      <c r="N594" s="5"/>
      <c r="O594" s="5"/>
      <c r="P594" s="5"/>
    </row>
    <row r="595" spans="3:16" x14ac:dyDescent="0.25">
      <c r="C595" s="5"/>
      <c r="D595" s="5"/>
      <c r="E595" s="5"/>
      <c r="F595" s="5"/>
      <c r="G595" s="5"/>
      <c r="H595" s="5"/>
      <c r="I595" s="5"/>
      <c r="J595" s="5"/>
      <c r="K595" s="5"/>
      <c r="L595" s="5"/>
      <c r="M595" s="5"/>
      <c r="N595" s="5"/>
      <c r="O595" s="5"/>
      <c r="P595" s="5"/>
    </row>
    <row r="596" spans="3:16" x14ac:dyDescent="0.25">
      <c r="C596" s="5"/>
      <c r="D596" s="5"/>
      <c r="E596" s="5"/>
      <c r="F596" s="5"/>
      <c r="G596" s="5"/>
      <c r="H596" s="5"/>
      <c r="I596" s="5"/>
      <c r="J596" s="5"/>
      <c r="K596" s="5"/>
      <c r="L596" s="5"/>
      <c r="M596" s="5"/>
      <c r="N596" s="5"/>
      <c r="O596" s="5"/>
      <c r="P596" s="5"/>
    </row>
    <row r="597" spans="3:16" x14ac:dyDescent="0.25">
      <c r="C597" s="5"/>
      <c r="D597" s="5"/>
      <c r="E597" s="5"/>
      <c r="F597" s="5"/>
      <c r="G597" s="5"/>
      <c r="H597" s="5"/>
      <c r="I597" s="5"/>
      <c r="J597" s="5"/>
      <c r="K597" s="5"/>
      <c r="L597" s="5"/>
      <c r="M597" s="5"/>
      <c r="N597" s="5"/>
      <c r="O597" s="5"/>
      <c r="P597" s="5"/>
    </row>
    <row r="598" spans="3:16" x14ac:dyDescent="0.25">
      <c r="C598" s="5"/>
      <c r="D598" s="5"/>
      <c r="E598" s="5"/>
      <c r="F598" s="5"/>
      <c r="G598" s="5"/>
      <c r="H598" s="5"/>
      <c r="I598" s="5"/>
      <c r="J598" s="5"/>
      <c r="K598" s="5"/>
      <c r="L598" s="5"/>
      <c r="M598" s="5"/>
      <c r="N598" s="5"/>
      <c r="O598" s="5"/>
      <c r="P598" s="5"/>
    </row>
    <row r="599" spans="3:16" x14ac:dyDescent="0.25">
      <c r="C599" s="5"/>
      <c r="D599" s="5"/>
      <c r="E599" s="5"/>
      <c r="F599" s="5"/>
      <c r="G599" s="5"/>
      <c r="H599" s="5"/>
      <c r="I599" s="5"/>
      <c r="J599" s="5"/>
      <c r="K599" s="5"/>
      <c r="L599" s="5"/>
      <c r="M599" s="5"/>
      <c r="N599" s="5"/>
      <c r="O599" s="5"/>
      <c r="P599" s="5"/>
    </row>
    <row r="600" spans="3:16" x14ac:dyDescent="0.25">
      <c r="C600" s="5"/>
      <c r="D600" s="5"/>
      <c r="E600" s="5"/>
      <c r="F600" s="5"/>
      <c r="G600" s="5"/>
      <c r="H600" s="5"/>
      <c r="I600" s="5"/>
      <c r="J600" s="5"/>
      <c r="K600" s="5"/>
      <c r="L600" s="5"/>
      <c r="M600" s="5"/>
      <c r="N600" s="5"/>
      <c r="O600" s="5"/>
      <c r="P600" s="5"/>
    </row>
    <row r="601" spans="3:16" x14ac:dyDescent="0.25">
      <c r="C601" s="5"/>
      <c r="D601" s="5"/>
      <c r="E601" s="5"/>
      <c r="F601" s="5"/>
      <c r="G601" s="5"/>
      <c r="H601" s="5"/>
      <c r="I601" s="5"/>
      <c r="J601" s="5"/>
      <c r="K601" s="5"/>
      <c r="L601" s="5"/>
      <c r="M601" s="5"/>
      <c r="N601" s="5"/>
      <c r="O601" s="5"/>
      <c r="P601" s="5"/>
    </row>
    <row r="602" spans="3:16" x14ac:dyDescent="0.25">
      <c r="C602" s="5"/>
      <c r="D602" s="5"/>
      <c r="E602" s="5"/>
      <c r="F602" s="5"/>
      <c r="G602" s="5"/>
      <c r="H602" s="5"/>
      <c r="I602" s="5"/>
      <c r="J602" s="5"/>
      <c r="K602" s="5"/>
      <c r="L602" s="5"/>
      <c r="M602" s="5"/>
      <c r="N602" s="5"/>
      <c r="O602" s="5"/>
      <c r="P602" s="5"/>
    </row>
    <row r="603" spans="3:16" x14ac:dyDescent="0.25">
      <c r="C603" s="5"/>
      <c r="D603" s="5"/>
      <c r="E603" s="5"/>
      <c r="F603" s="5"/>
      <c r="G603" s="5"/>
      <c r="H603" s="5"/>
      <c r="I603" s="5"/>
      <c r="J603" s="5"/>
      <c r="K603" s="5"/>
      <c r="L603" s="5"/>
      <c r="M603" s="5"/>
      <c r="N603" s="5"/>
      <c r="O603" s="5"/>
      <c r="P603" s="5"/>
    </row>
    <row r="604" spans="3:16" x14ac:dyDescent="0.25">
      <c r="C604" s="5"/>
      <c r="D604" s="5"/>
      <c r="E604" s="5"/>
      <c r="F604" s="5"/>
      <c r="G604" s="5"/>
      <c r="H604" s="5"/>
      <c r="I604" s="5"/>
      <c r="J604" s="5"/>
      <c r="K604" s="5"/>
      <c r="L604" s="5"/>
      <c r="M604" s="5"/>
      <c r="N604" s="5"/>
      <c r="O604" s="5"/>
      <c r="P604" s="5"/>
    </row>
    <row r="605" spans="3:16" x14ac:dyDescent="0.25">
      <c r="C605" s="5"/>
      <c r="D605" s="5"/>
      <c r="E605" s="5"/>
      <c r="F605" s="5"/>
      <c r="G605" s="5"/>
      <c r="H605" s="5"/>
      <c r="I605" s="5"/>
      <c r="J605" s="5"/>
      <c r="K605" s="5"/>
      <c r="L605" s="5"/>
      <c r="M605" s="5"/>
      <c r="N605" s="5"/>
      <c r="O605" s="5"/>
      <c r="P605" s="5"/>
    </row>
    <row r="606" spans="3:16" x14ac:dyDescent="0.25">
      <c r="C606" s="5"/>
      <c r="D606" s="5"/>
      <c r="E606" s="5"/>
      <c r="F606" s="5"/>
      <c r="G606" s="5"/>
      <c r="H606" s="5"/>
      <c r="I606" s="5"/>
      <c r="J606" s="5"/>
      <c r="K606" s="5"/>
      <c r="L606" s="5"/>
      <c r="M606" s="5"/>
      <c r="N606" s="5"/>
      <c r="O606" s="5"/>
      <c r="P606" s="5"/>
    </row>
    <row r="607" spans="3:16" x14ac:dyDescent="0.25">
      <c r="C607" s="5"/>
      <c r="D607" s="5"/>
      <c r="E607" s="5"/>
      <c r="F607" s="5"/>
      <c r="G607" s="5"/>
      <c r="H607" s="5"/>
      <c r="I607" s="5"/>
      <c r="J607" s="5"/>
      <c r="K607" s="5"/>
      <c r="L607" s="5"/>
      <c r="M607" s="5"/>
      <c r="N607" s="5"/>
      <c r="O607" s="5"/>
      <c r="P607" s="5"/>
    </row>
    <row r="608" spans="3:16" x14ac:dyDescent="0.25">
      <c r="C608" s="5"/>
      <c r="D608" s="5"/>
      <c r="E608" s="5"/>
      <c r="F608" s="5"/>
      <c r="G608" s="5"/>
      <c r="H608" s="5"/>
      <c r="I608" s="5"/>
      <c r="J608" s="5"/>
      <c r="K608" s="5"/>
      <c r="L608" s="5"/>
      <c r="M608" s="5"/>
      <c r="N608" s="5"/>
      <c r="O608" s="5"/>
      <c r="P608" s="5"/>
    </row>
    <row r="609" spans="3:16" x14ac:dyDescent="0.25">
      <c r="C609" s="5"/>
      <c r="D609" s="5"/>
      <c r="E609" s="5"/>
      <c r="F609" s="5"/>
      <c r="G609" s="5"/>
      <c r="H609" s="5"/>
      <c r="I609" s="5"/>
      <c r="J609" s="5"/>
      <c r="K609" s="5"/>
      <c r="L609" s="5"/>
      <c r="M609" s="5"/>
      <c r="N609" s="5"/>
      <c r="O609" s="5"/>
      <c r="P609" s="5"/>
    </row>
    <row r="610" spans="3:16" x14ac:dyDescent="0.25">
      <c r="C610" s="5"/>
      <c r="D610" s="5"/>
      <c r="E610" s="5"/>
      <c r="F610" s="5"/>
      <c r="G610" s="5"/>
      <c r="H610" s="5"/>
      <c r="I610" s="5"/>
      <c r="J610" s="5"/>
      <c r="K610" s="5"/>
      <c r="L610" s="5"/>
      <c r="M610" s="5"/>
      <c r="N610" s="5"/>
      <c r="O610" s="5"/>
      <c r="P610" s="5"/>
    </row>
    <row r="611" spans="3:16" x14ac:dyDescent="0.25">
      <c r="C611" s="5"/>
      <c r="D611" s="5"/>
      <c r="E611" s="5"/>
      <c r="F611" s="5"/>
      <c r="G611" s="5"/>
      <c r="H611" s="5"/>
      <c r="I611" s="5"/>
      <c r="J611" s="5"/>
      <c r="K611" s="5"/>
      <c r="L611" s="5"/>
      <c r="M611" s="5"/>
      <c r="N611" s="5"/>
      <c r="O611" s="5"/>
      <c r="P611" s="5"/>
    </row>
    <row r="612" spans="3:16" x14ac:dyDescent="0.25">
      <c r="C612" s="5"/>
      <c r="D612" s="5"/>
      <c r="E612" s="5"/>
      <c r="F612" s="5"/>
      <c r="G612" s="5"/>
      <c r="H612" s="5"/>
      <c r="I612" s="5"/>
      <c r="J612" s="5"/>
      <c r="K612" s="5"/>
      <c r="L612" s="5"/>
      <c r="M612" s="5"/>
      <c r="N612" s="5"/>
      <c r="O612" s="5"/>
      <c r="P612" s="5"/>
    </row>
    <row r="613" spans="3:16" x14ac:dyDescent="0.25">
      <c r="C613" s="5"/>
      <c r="D613" s="5"/>
      <c r="E613" s="5"/>
      <c r="F613" s="5"/>
      <c r="G613" s="5"/>
      <c r="H613" s="5"/>
      <c r="I613" s="5"/>
      <c r="J613" s="5"/>
      <c r="K613" s="5"/>
      <c r="L613" s="5"/>
      <c r="M613" s="5"/>
      <c r="N613" s="5"/>
      <c r="O613" s="5"/>
      <c r="P613" s="5"/>
    </row>
    <row r="614" spans="3:16" x14ac:dyDescent="0.25">
      <c r="C614" s="5"/>
      <c r="D614" s="5"/>
      <c r="E614" s="5"/>
      <c r="F614" s="5"/>
      <c r="G614" s="5"/>
      <c r="H614" s="5"/>
      <c r="I614" s="5"/>
      <c r="J614" s="5"/>
      <c r="K614" s="5"/>
      <c r="L614" s="5"/>
      <c r="M614" s="5"/>
      <c r="N614" s="5"/>
      <c r="O614" s="5"/>
      <c r="P614" s="5"/>
    </row>
    <row r="615" spans="3:16" x14ac:dyDescent="0.25">
      <c r="C615" s="5"/>
      <c r="D615" s="5"/>
      <c r="E615" s="5"/>
      <c r="F615" s="5"/>
      <c r="G615" s="5"/>
      <c r="H615" s="5"/>
      <c r="I615" s="5"/>
      <c r="J615" s="5"/>
      <c r="K615" s="5"/>
      <c r="L615" s="5"/>
      <c r="M615" s="5"/>
      <c r="N615" s="5"/>
      <c r="O615" s="5"/>
      <c r="P615" s="5"/>
    </row>
    <row r="616" spans="3:16" x14ac:dyDescent="0.25">
      <c r="C616" s="5"/>
      <c r="D616" s="5"/>
      <c r="E616" s="5"/>
      <c r="F616" s="5"/>
      <c r="G616" s="5"/>
      <c r="H616" s="5"/>
      <c r="I616" s="5"/>
      <c r="J616" s="5"/>
      <c r="K616" s="5"/>
      <c r="L616" s="5"/>
      <c r="M616" s="5"/>
      <c r="N616" s="5"/>
      <c r="O616" s="5"/>
      <c r="P616" s="5"/>
    </row>
    <row r="617" spans="3:16" x14ac:dyDescent="0.25">
      <c r="C617" s="5"/>
      <c r="D617" s="5"/>
      <c r="E617" s="5"/>
      <c r="F617" s="5"/>
      <c r="G617" s="5"/>
      <c r="H617" s="5"/>
      <c r="I617" s="5"/>
      <c r="J617" s="5"/>
      <c r="K617" s="5"/>
      <c r="L617" s="5"/>
      <c r="M617" s="5"/>
      <c r="N617" s="5"/>
      <c r="O617" s="5"/>
      <c r="P617" s="5"/>
    </row>
    <row r="618" spans="3:16" x14ac:dyDescent="0.25">
      <c r="C618" s="5"/>
      <c r="D618" s="5"/>
      <c r="E618" s="5"/>
      <c r="F618" s="5"/>
      <c r="G618" s="5"/>
      <c r="H618" s="5"/>
      <c r="I618" s="5"/>
      <c r="J618" s="5"/>
      <c r="K618" s="5"/>
      <c r="L618" s="5"/>
      <c r="M618" s="5"/>
      <c r="N618" s="5"/>
      <c r="O618" s="5"/>
      <c r="P618" s="5"/>
    </row>
    <row r="619" spans="3:16" x14ac:dyDescent="0.25">
      <c r="C619" s="5"/>
      <c r="D619" s="5"/>
      <c r="E619" s="5"/>
      <c r="F619" s="5"/>
      <c r="G619" s="5"/>
      <c r="H619" s="5"/>
      <c r="I619" s="5"/>
      <c r="J619" s="5"/>
      <c r="K619" s="5"/>
      <c r="L619" s="5"/>
      <c r="M619" s="5"/>
      <c r="N619" s="5"/>
      <c r="O619" s="5"/>
      <c r="P619" s="5"/>
    </row>
    <row r="620" spans="3:16" x14ac:dyDescent="0.25">
      <c r="C620" s="5"/>
      <c r="D620" s="5"/>
      <c r="E620" s="5"/>
      <c r="F620" s="5"/>
      <c r="G620" s="5"/>
      <c r="H620" s="5"/>
      <c r="I620" s="5"/>
      <c r="J620" s="5"/>
      <c r="K620" s="5"/>
      <c r="L620" s="5"/>
      <c r="M620" s="5"/>
      <c r="N620" s="5"/>
      <c r="O620" s="5"/>
      <c r="P620" s="5"/>
    </row>
    <row r="621" spans="3:16" x14ac:dyDescent="0.25">
      <c r="C621" s="5"/>
      <c r="D621" s="5"/>
      <c r="E621" s="5"/>
      <c r="F621" s="5"/>
      <c r="G621" s="5"/>
      <c r="H621" s="5"/>
      <c r="I621" s="5"/>
      <c r="J621" s="5"/>
      <c r="K621" s="5"/>
      <c r="L621" s="5"/>
      <c r="M621" s="5"/>
      <c r="N621" s="5"/>
      <c r="O621" s="5"/>
      <c r="P621" s="5"/>
    </row>
    <row r="622" spans="3:16" x14ac:dyDescent="0.25">
      <c r="C622" s="5"/>
      <c r="D622" s="5"/>
      <c r="E622" s="5"/>
      <c r="F622" s="5"/>
      <c r="G622" s="5"/>
      <c r="H622" s="5"/>
      <c r="I622" s="5"/>
      <c r="J622" s="5"/>
      <c r="K622" s="5"/>
      <c r="L622" s="5"/>
      <c r="M622" s="5"/>
      <c r="N622" s="5"/>
      <c r="O622" s="5"/>
      <c r="P622" s="5"/>
    </row>
    <row r="623" spans="3:16" x14ac:dyDescent="0.25">
      <c r="C623" s="5"/>
      <c r="D623" s="5"/>
      <c r="E623" s="5"/>
      <c r="F623" s="5"/>
      <c r="G623" s="5"/>
      <c r="H623" s="5"/>
      <c r="I623" s="5"/>
      <c r="J623" s="5"/>
      <c r="K623" s="5"/>
      <c r="L623" s="5"/>
      <c r="M623" s="5"/>
      <c r="N623" s="5"/>
      <c r="O623" s="5"/>
      <c r="P623" s="5"/>
    </row>
    <row r="624" spans="3:16" x14ac:dyDescent="0.25">
      <c r="C624" s="5"/>
      <c r="D624" s="5"/>
      <c r="E624" s="5"/>
      <c r="F624" s="5"/>
      <c r="G624" s="5"/>
      <c r="H624" s="5"/>
      <c r="I624" s="5"/>
      <c r="J624" s="5"/>
      <c r="K624" s="5"/>
      <c r="L624" s="5"/>
      <c r="M624" s="5"/>
      <c r="N624" s="5"/>
      <c r="O624" s="5"/>
      <c r="P624" s="5"/>
    </row>
    <row r="625" spans="3:16" x14ac:dyDescent="0.25">
      <c r="C625" s="5"/>
      <c r="D625" s="5"/>
      <c r="E625" s="5"/>
      <c r="F625" s="5"/>
      <c r="G625" s="5"/>
      <c r="H625" s="5"/>
      <c r="I625" s="5"/>
      <c r="J625" s="5"/>
      <c r="K625" s="5"/>
      <c r="L625" s="5"/>
      <c r="M625" s="5"/>
      <c r="N625" s="5"/>
      <c r="O625" s="5"/>
      <c r="P625" s="5"/>
    </row>
    <row r="626" spans="3:16" x14ac:dyDescent="0.25">
      <c r="C626" s="5"/>
      <c r="D626" s="5"/>
      <c r="E626" s="5"/>
      <c r="F626" s="5"/>
      <c r="G626" s="5"/>
      <c r="H626" s="5"/>
      <c r="I626" s="5"/>
      <c r="J626" s="5"/>
      <c r="K626" s="5"/>
      <c r="L626" s="5"/>
      <c r="M626" s="5"/>
      <c r="N626" s="5"/>
      <c r="O626" s="5"/>
      <c r="P626" s="5"/>
    </row>
    <row r="627" spans="3:16" x14ac:dyDescent="0.25">
      <c r="C627" s="5"/>
      <c r="D627" s="5"/>
      <c r="E627" s="5"/>
      <c r="F627" s="5"/>
      <c r="G627" s="5"/>
      <c r="H627" s="5"/>
      <c r="I627" s="5"/>
      <c r="J627" s="5"/>
      <c r="K627" s="5"/>
      <c r="L627" s="5"/>
      <c r="M627" s="5"/>
      <c r="N627" s="5"/>
      <c r="O627" s="5"/>
      <c r="P627" s="5"/>
    </row>
    <row r="628" spans="3:16" x14ac:dyDescent="0.25">
      <c r="C628" s="5"/>
      <c r="D628" s="5"/>
      <c r="E628" s="5"/>
      <c r="F628" s="5"/>
      <c r="G628" s="5"/>
      <c r="H628" s="5"/>
      <c r="I628" s="5"/>
      <c r="J628" s="5"/>
      <c r="K628" s="5"/>
      <c r="L628" s="5"/>
      <c r="M628" s="5"/>
      <c r="N628" s="5"/>
      <c r="O628" s="5"/>
      <c r="P628" s="5"/>
    </row>
    <row r="629" spans="3:16" x14ac:dyDescent="0.25">
      <c r="C629" s="5"/>
      <c r="D629" s="5"/>
      <c r="E629" s="5"/>
      <c r="F629" s="5"/>
      <c r="G629" s="5"/>
      <c r="H629" s="5"/>
      <c r="I629" s="5"/>
      <c r="J629" s="5"/>
      <c r="K629" s="5"/>
      <c r="L629" s="5"/>
      <c r="M629" s="5"/>
      <c r="N629" s="5"/>
      <c r="O629" s="5"/>
      <c r="P629" s="5"/>
    </row>
    <row r="630" spans="3:16" x14ac:dyDescent="0.25">
      <c r="C630" s="5"/>
      <c r="D630" s="5"/>
      <c r="E630" s="5"/>
      <c r="F630" s="5"/>
      <c r="G630" s="5"/>
      <c r="H630" s="5"/>
      <c r="I630" s="5"/>
      <c r="J630" s="5"/>
      <c r="K630" s="5"/>
      <c r="L630" s="5"/>
      <c r="M630" s="5"/>
      <c r="N630" s="5"/>
      <c r="O630" s="5"/>
      <c r="P630" s="5"/>
    </row>
    <row r="631" spans="3:16" x14ac:dyDescent="0.25">
      <c r="C631" s="5"/>
      <c r="D631" s="5"/>
      <c r="E631" s="5"/>
      <c r="F631" s="5"/>
      <c r="G631" s="5"/>
      <c r="H631" s="5"/>
      <c r="I631" s="5"/>
      <c r="J631" s="5"/>
      <c r="K631" s="5"/>
      <c r="L631" s="5"/>
      <c r="M631" s="5"/>
      <c r="N631" s="5"/>
      <c r="O631" s="5"/>
      <c r="P631" s="5"/>
    </row>
    <row r="632" spans="3:16" x14ac:dyDescent="0.25">
      <c r="C632" s="5"/>
      <c r="D632" s="5"/>
      <c r="E632" s="5"/>
      <c r="F632" s="5"/>
      <c r="G632" s="5"/>
      <c r="H632" s="5"/>
      <c r="I632" s="5"/>
      <c r="J632" s="5"/>
      <c r="K632" s="5"/>
      <c r="L632" s="5"/>
      <c r="M632" s="5"/>
      <c r="N632" s="5"/>
      <c r="O632" s="5"/>
      <c r="P632" s="5"/>
    </row>
    <row r="633" spans="3:16" x14ac:dyDescent="0.25">
      <c r="C633" s="5"/>
      <c r="D633" s="5"/>
      <c r="E633" s="5"/>
      <c r="F633" s="5"/>
      <c r="G633" s="5"/>
      <c r="H633" s="5"/>
      <c r="I633" s="5"/>
      <c r="J633" s="5"/>
      <c r="K633" s="5"/>
      <c r="L633" s="5"/>
      <c r="M633" s="5"/>
      <c r="N633" s="5"/>
      <c r="O633" s="5"/>
      <c r="P633" s="5"/>
    </row>
    <row r="634" spans="3:16" x14ac:dyDescent="0.25">
      <c r="C634" s="5"/>
      <c r="D634" s="5"/>
      <c r="E634" s="5"/>
      <c r="F634" s="5"/>
      <c r="G634" s="5"/>
      <c r="H634" s="5"/>
      <c r="I634" s="5"/>
      <c r="J634" s="5"/>
      <c r="K634" s="5"/>
      <c r="L634" s="5"/>
      <c r="M634" s="5"/>
      <c r="N634" s="5"/>
      <c r="O634" s="5"/>
      <c r="P634" s="5"/>
    </row>
    <row r="635" spans="3:16" x14ac:dyDescent="0.25">
      <c r="C635" s="5"/>
      <c r="D635" s="5"/>
      <c r="E635" s="5"/>
      <c r="F635" s="5"/>
      <c r="G635" s="5"/>
      <c r="H635" s="5"/>
      <c r="I635" s="5"/>
      <c r="J635" s="5"/>
      <c r="K635" s="5"/>
      <c r="L635" s="5"/>
      <c r="M635" s="5"/>
      <c r="N635" s="5"/>
      <c r="O635" s="5"/>
      <c r="P635" s="5"/>
    </row>
    <row r="636" spans="3:16" x14ac:dyDescent="0.25">
      <c r="C636" s="5"/>
      <c r="D636" s="5"/>
      <c r="E636" s="5"/>
      <c r="F636" s="5"/>
      <c r="G636" s="5"/>
      <c r="H636" s="5"/>
      <c r="I636" s="5"/>
      <c r="J636" s="5"/>
      <c r="K636" s="5"/>
      <c r="L636" s="5"/>
      <c r="M636" s="5"/>
      <c r="N636" s="5"/>
      <c r="O636" s="5"/>
      <c r="P636" s="5"/>
    </row>
    <row r="637" spans="3:16" x14ac:dyDescent="0.25">
      <c r="C637" s="5"/>
      <c r="D637" s="5"/>
      <c r="E637" s="5"/>
      <c r="F637" s="5"/>
      <c r="G637" s="5"/>
      <c r="H637" s="5"/>
      <c r="I637" s="5"/>
      <c r="J637" s="5"/>
      <c r="K637" s="5"/>
      <c r="L637" s="5"/>
      <c r="M637" s="5"/>
      <c r="N637" s="5"/>
      <c r="O637" s="5"/>
      <c r="P637" s="5"/>
    </row>
    <row r="638" spans="3:16" x14ac:dyDescent="0.25">
      <c r="C638" s="5"/>
      <c r="D638" s="5"/>
      <c r="E638" s="5"/>
      <c r="F638" s="5"/>
      <c r="G638" s="5"/>
      <c r="H638" s="5"/>
      <c r="I638" s="5"/>
      <c r="J638" s="5"/>
      <c r="K638" s="5"/>
      <c r="L638" s="5"/>
      <c r="M638" s="5"/>
      <c r="N638" s="5"/>
      <c r="O638" s="5"/>
      <c r="P638" s="5"/>
    </row>
    <row r="639" spans="3:16" x14ac:dyDescent="0.25">
      <c r="C639" s="5"/>
      <c r="D639" s="5"/>
      <c r="E639" s="5"/>
      <c r="F639" s="5"/>
      <c r="G639" s="5"/>
      <c r="H639" s="5"/>
      <c r="I639" s="5"/>
      <c r="J639" s="5"/>
      <c r="K639" s="5"/>
      <c r="L639" s="5"/>
      <c r="M639" s="5"/>
      <c r="N639" s="5"/>
      <c r="O639" s="5"/>
      <c r="P639" s="5"/>
    </row>
    <row r="640" spans="3:16" x14ac:dyDescent="0.25">
      <c r="C640" s="5"/>
      <c r="D640" s="5"/>
      <c r="E640" s="5"/>
      <c r="F640" s="5"/>
      <c r="G640" s="5"/>
      <c r="H640" s="5"/>
      <c r="I640" s="5"/>
      <c r="J640" s="5"/>
      <c r="K640" s="5"/>
      <c r="L640" s="5"/>
      <c r="M640" s="5"/>
      <c r="N640" s="5"/>
      <c r="O640" s="5"/>
      <c r="P640" s="5"/>
    </row>
    <row r="641" spans="3:16" x14ac:dyDescent="0.25">
      <c r="C641" s="5"/>
      <c r="D641" s="5"/>
      <c r="E641" s="5"/>
      <c r="F641" s="5"/>
      <c r="G641" s="5"/>
      <c r="H641" s="5"/>
      <c r="I641" s="5"/>
      <c r="J641" s="5"/>
      <c r="K641" s="5"/>
      <c r="L641" s="5"/>
      <c r="M641" s="5"/>
      <c r="N641" s="5"/>
      <c r="O641" s="5"/>
      <c r="P641" s="5"/>
    </row>
    <row r="642" spans="3:16" x14ac:dyDescent="0.25">
      <c r="C642" s="5"/>
      <c r="D642" s="5"/>
      <c r="E642" s="5"/>
      <c r="F642" s="5"/>
      <c r="G642" s="5"/>
      <c r="H642" s="5"/>
      <c r="I642" s="5"/>
      <c r="J642" s="5"/>
      <c r="K642" s="5"/>
      <c r="L642" s="5"/>
      <c r="M642" s="5"/>
      <c r="N642" s="5"/>
      <c r="O642" s="5"/>
      <c r="P642" s="5"/>
    </row>
    <row r="643" spans="3:16" x14ac:dyDescent="0.25">
      <c r="C643" s="5"/>
      <c r="D643" s="5"/>
      <c r="E643" s="5"/>
      <c r="F643" s="5"/>
      <c r="G643" s="5"/>
      <c r="H643" s="5"/>
      <c r="I643" s="5"/>
      <c r="J643" s="5"/>
      <c r="K643" s="5"/>
      <c r="L643" s="5"/>
      <c r="M643" s="5"/>
      <c r="N643" s="5"/>
      <c r="O643" s="5"/>
      <c r="P643" s="5"/>
    </row>
    <row r="644" spans="3:16" x14ac:dyDescent="0.25">
      <c r="C644" s="5"/>
      <c r="D644" s="5"/>
      <c r="E644" s="5"/>
      <c r="F644" s="5"/>
      <c r="G644" s="5"/>
      <c r="H644" s="5"/>
      <c r="I644" s="5"/>
      <c r="J644" s="5"/>
      <c r="K644" s="5"/>
      <c r="L644" s="5"/>
      <c r="M644" s="5"/>
      <c r="N644" s="5"/>
      <c r="O644" s="5"/>
      <c r="P644" s="5"/>
    </row>
    <row r="645" spans="3:16" x14ac:dyDescent="0.25">
      <c r="C645" s="5"/>
      <c r="D645" s="5"/>
      <c r="E645" s="5"/>
      <c r="F645" s="5"/>
      <c r="G645" s="5"/>
      <c r="H645" s="5"/>
      <c r="I645" s="5"/>
      <c r="J645" s="5"/>
      <c r="K645" s="5"/>
      <c r="L645" s="5"/>
      <c r="M645" s="5"/>
      <c r="N645" s="5"/>
      <c r="O645" s="5"/>
      <c r="P645" s="5"/>
    </row>
    <row r="646" spans="3:16" x14ac:dyDescent="0.25">
      <c r="C646" s="5"/>
      <c r="D646" s="5"/>
      <c r="E646" s="5"/>
      <c r="F646" s="5"/>
      <c r="G646" s="5"/>
      <c r="H646" s="5"/>
      <c r="I646" s="5"/>
      <c r="J646" s="5"/>
      <c r="K646" s="5"/>
      <c r="L646" s="5"/>
      <c r="M646" s="5"/>
      <c r="N646" s="5"/>
      <c r="O646" s="5"/>
      <c r="P646" s="5"/>
    </row>
    <row r="647" spans="3:16" x14ac:dyDescent="0.25">
      <c r="C647" s="5"/>
      <c r="D647" s="5"/>
      <c r="E647" s="5"/>
      <c r="F647" s="5"/>
      <c r="G647" s="5"/>
      <c r="H647" s="5"/>
      <c r="I647" s="5"/>
      <c r="J647" s="5"/>
      <c r="K647" s="5"/>
      <c r="L647" s="5"/>
      <c r="M647" s="5"/>
      <c r="N647" s="5"/>
      <c r="O647" s="5"/>
      <c r="P647" s="5"/>
    </row>
    <row r="648" spans="3:16" x14ac:dyDescent="0.25">
      <c r="C648" s="5"/>
      <c r="D648" s="5"/>
      <c r="E648" s="5"/>
      <c r="F648" s="5"/>
      <c r="G648" s="5"/>
      <c r="H648" s="5"/>
      <c r="I648" s="5"/>
      <c r="J648" s="5"/>
      <c r="K648" s="5"/>
      <c r="L648" s="5"/>
      <c r="M648" s="5"/>
      <c r="N648" s="5"/>
      <c r="O648" s="5"/>
      <c r="P648" s="5"/>
    </row>
    <row r="649" spans="3:16" x14ac:dyDescent="0.25">
      <c r="C649" s="5"/>
      <c r="D649" s="5"/>
      <c r="E649" s="5"/>
      <c r="F649" s="5"/>
      <c r="G649" s="5"/>
      <c r="H649" s="5"/>
      <c r="I649" s="5"/>
      <c r="J649" s="5"/>
      <c r="K649" s="5"/>
      <c r="L649" s="5"/>
      <c r="M649" s="5"/>
      <c r="N649" s="5"/>
      <c r="O649" s="5"/>
      <c r="P649" s="5"/>
    </row>
    <row r="650" spans="3:16" x14ac:dyDescent="0.25">
      <c r="C650" s="5"/>
      <c r="D650" s="5"/>
      <c r="E650" s="5"/>
      <c r="F650" s="5"/>
      <c r="G650" s="5"/>
      <c r="H650" s="5"/>
      <c r="I650" s="5"/>
      <c r="J650" s="5"/>
      <c r="K650" s="5"/>
      <c r="L650" s="5"/>
      <c r="M650" s="5"/>
      <c r="N650" s="5"/>
      <c r="O650" s="5"/>
      <c r="P650" s="5"/>
    </row>
    <row r="651" spans="3:16" x14ac:dyDescent="0.25">
      <c r="C651" s="5"/>
      <c r="D651" s="5"/>
      <c r="E651" s="5"/>
      <c r="F651" s="5"/>
      <c r="G651" s="5"/>
      <c r="H651" s="5"/>
      <c r="I651" s="5"/>
      <c r="J651" s="5"/>
      <c r="K651" s="5"/>
      <c r="L651" s="5"/>
      <c r="M651" s="5"/>
      <c r="N651" s="5"/>
      <c r="O651" s="5"/>
      <c r="P651" s="5"/>
    </row>
    <row r="652" spans="3:16" x14ac:dyDescent="0.25">
      <c r="C652" s="5"/>
      <c r="D652" s="5"/>
      <c r="E652" s="5"/>
      <c r="F652" s="5"/>
      <c r="G652" s="5"/>
      <c r="H652" s="5"/>
      <c r="I652" s="5"/>
      <c r="J652" s="5"/>
      <c r="K652" s="5"/>
      <c r="L652" s="5"/>
      <c r="M652" s="5"/>
      <c r="N652" s="5"/>
      <c r="O652" s="5"/>
      <c r="P652" s="5"/>
    </row>
    <row r="653" spans="3:16" x14ac:dyDescent="0.25">
      <c r="C653" s="5"/>
      <c r="D653" s="5"/>
      <c r="E653" s="5"/>
      <c r="F653" s="5"/>
      <c r="G653" s="5"/>
      <c r="H653" s="5"/>
      <c r="I653" s="5"/>
      <c r="J653" s="5"/>
      <c r="K653" s="5"/>
      <c r="L653" s="5"/>
      <c r="M653" s="5"/>
      <c r="N653" s="5"/>
      <c r="O653" s="5"/>
      <c r="P653" s="5"/>
    </row>
    <row r="654" spans="3:16" x14ac:dyDescent="0.25">
      <c r="C654" s="5"/>
      <c r="D654" s="5"/>
      <c r="E654" s="5"/>
      <c r="F654" s="5"/>
      <c r="G654" s="5"/>
      <c r="H654" s="5"/>
      <c r="I654" s="5"/>
      <c r="J654" s="5"/>
      <c r="K654" s="5"/>
      <c r="L654" s="5"/>
      <c r="M654" s="5"/>
      <c r="N654" s="5"/>
      <c r="O654" s="5"/>
      <c r="P654" s="5"/>
    </row>
    <row r="655" spans="3:16" x14ac:dyDescent="0.25">
      <c r="C655" s="5"/>
      <c r="D655" s="5"/>
      <c r="E655" s="5"/>
      <c r="F655" s="5"/>
      <c r="G655" s="5"/>
      <c r="H655" s="5"/>
      <c r="I655" s="5"/>
      <c r="J655" s="5"/>
      <c r="K655" s="5"/>
      <c r="L655" s="5"/>
      <c r="M655" s="5"/>
      <c r="N655" s="5"/>
      <c r="O655" s="5"/>
      <c r="P655" s="5"/>
    </row>
    <row r="656" spans="3:16" x14ac:dyDescent="0.25">
      <c r="C656" s="5"/>
      <c r="D656" s="5"/>
      <c r="E656" s="5"/>
      <c r="F656" s="5"/>
      <c r="G656" s="5"/>
      <c r="H656" s="5"/>
      <c r="I656" s="5"/>
      <c r="J656" s="5"/>
      <c r="K656" s="5"/>
      <c r="L656" s="5"/>
      <c r="M656" s="5"/>
      <c r="N656" s="5"/>
      <c r="O656" s="5"/>
      <c r="P656" s="5"/>
    </row>
    <row r="657" spans="3:16" x14ac:dyDescent="0.25">
      <c r="C657" s="5"/>
      <c r="D657" s="5"/>
      <c r="E657" s="5"/>
      <c r="F657" s="5"/>
      <c r="G657" s="5"/>
      <c r="H657" s="5"/>
      <c r="I657" s="5"/>
      <c r="J657" s="5"/>
      <c r="K657" s="5"/>
      <c r="L657" s="5"/>
      <c r="M657" s="5"/>
      <c r="N657" s="5"/>
      <c r="O657" s="5"/>
      <c r="P657" s="5"/>
    </row>
    <row r="658" spans="3:16" x14ac:dyDescent="0.25">
      <c r="C658" s="5"/>
      <c r="D658" s="5"/>
      <c r="E658" s="5"/>
      <c r="F658" s="5"/>
      <c r="G658" s="5"/>
      <c r="H658" s="5"/>
      <c r="I658" s="5"/>
      <c r="J658" s="5"/>
      <c r="K658" s="5"/>
      <c r="L658" s="5"/>
      <c r="M658" s="5"/>
      <c r="N658" s="5"/>
      <c r="O658" s="5"/>
      <c r="P658" s="5"/>
    </row>
    <row r="659" spans="3:16" x14ac:dyDescent="0.25">
      <c r="C659" s="5"/>
      <c r="D659" s="5"/>
      <c r="E659" s="5"/>
      <c r="F659" s="5"/>
      <c r="G659" s="5"/>
      <c r="H659" s="5"/>
      <c r="I659" s="5"/>
      <c r="J659" s="5"/>
      <c r="K659" s="5"/>
      <c r="L659" s="5"/>
      <c r="M659" s="5"/>
      <c r="N659" s="5"/>
      <c r="O659" s="5"/>
      <c r="P659" s="5"/>
    </row>
    <row r="660" spans="3:16" x14ac:dyDescent="0.25">
      <c r="C660" s="5"/>
      <c r="D660" s="5"/>
      <c r="E660" s="5"/>
      <c r="F660" s="5"/>
      <c r="G660" s="5"/>
      <c r="H660" s="5"/>
      <c r="I660" s="5"/>
      <c r="J660" s="5"/>
      <c r="K660" s="5"/>
      <c r="L660" s="5"/>
      <c r="M660" s="5"/>
      <c r="N660" s="5"/>
      <c r="O660" s="5"/>
      <c r="P660" s="5"/>
    </row>
    <row r="661" spans="3:16" x14ac:dyDescent="0.25">
      <c r="C661" s="5"/>
      <c r="D661" s="5"/>
      <c r="E661" s="5"/>
      <c r="F661" s="5"/>
      <c r="G661" s="5"/>
      <c r="H661" s="5"/>
      <c r="I661" s="5"/>
      <c r="J661" s="5"/>
      <c r="K661" s="5"/>
      <c r="L661" s="5"/>
      <c r="M661" s="5"/>
      <c r="N661" s="5"/>
      <c r="O661" s="5"/>
      <c r="P661" s="5"/>
    </row>
    <row r="662" spans="3:16" x14ac:dyDescent="0.25">
      <c r="C662" s="5"/>
      <c r="D662" s="5"/>
      <c r="E662" s="5"/>
      <c r="F662" s="5"/>
      <c r="G662" s="5"/>
      <c r="H662" s="5"/>
      <c r="I662" s="5"/>
      <c r="J662" s="5"/>
      <c r="K662" s="5"/>
      <c r="L662" s="5"/>
      <c r="M662" s="5"/>
      <c r="N662" s="5"/>
      <c r="O662" s="5"/>
      <c r="P662" s="5"/>
    </row>
    <row r="663" spans="3:16" x14ac:dyDescent="0.25">
      <c r="C663" s="5"/>
      <c r="D663" s="5"/>
      <c r="E663" s="5"/>
      <c r="F663" s="5"/>
      <c r="G663" s="5"/>
      <c r="H663" s="5"/>
      <c r="I663" s="5"/>
      <c r="J663" s="5"/>
      <c r="K663" s="5"/>
      <c r="L663" s="5"/>
      <c r="M663" s="5"/>
      <c r="N663" s="5"/>
      <c r="O663" s="5"/>
      <c r="P663" s="5"/>
    </row>
    <row r="664" spans="3:16" x14ac:dyDescent="0.25">
      <c r="C664" s="5"/>
      <c r="D664" s="5"/>
      <c r="E664" s="5"/>
      <c r="F664" s="5"/>
      <c r="G664" s="5"/>
      <c r="H664" s="5"/>
      <c r="I664" s="5"/>
      <c r="J664" s="5"/>
      <c r="K664" s="5"/>
      <c r="L664" s="5"/>
      <c r="M664" s="5"/>
      <c r="N664" s="5"/>
      <c r="O664" s="5"/>
      <c r="P664" s="5"/>
    </row>
    <row r="665" spans="3:16" x14ac:dyDescent="0.25">
      <c r="C665" s="5"/>
      <c r="D665" s="5"/>
      <c r="E665" s="5"/>
      <c r="F665" s="5"/>
      <c r="G665" s="5"/>
      <c r="H665" s="5"/>
      <c r="I665" s="5"/>
      <c r="J665" s="5"/>
      <c r="K665" s="5"/>
      <c r="L665" s="5"/>
      <c r="M665" s="5"/>
      <c r="N665" s="5"/>
      <c r="O665" s="5"/>
      <c r="P665" s="5"/>
    </row>
    <row r="666" spans="3:16" x14ac:dyDescent="0.25">
      <c r="C666" s="5"/>
      <c r="D666" s="5"/>
      <c r="E666" s="5"/>
      <c r="F666" s="5"/>
      <c r="G666" s="5"/>
      <c r="H666" s="5"/>
      <c r="I666" s="5"/>
      <c r="J666" s="5"/>
      <c r="K666" s="5"/>
      <c r="L666" s="5"/>
      <c r="M666" s="5"/>
      <c r="N666" s="5"/>
      <c r="O666" s="5"/>
      <c r="P666" s="5"/>
    </row>
    <row r="667" spans="3:16" x14ac:dyDescent="0.25">
      <c r="C667" s="5"/>
      <c r="D667" s="5"/>
      <c r="E667" s="5"/>
      <c r="F667" s="5"/>
      <c r="G667" s="5"/>
      <c r="H667" s="5"/>
      <c r="I667" s="5"/>
      <c r="J667" s="5"/>
      <c r="K667" s="5"/>
      <c r="L667" s="5"/>
      <c r="M667" s="5"/>
      <c r="N667" s="5"/>
      <c r="O667" s="5"/>
      <c r="P667" s="5"/>
    </row>
    <row r="668" spans="3:16" x14ac:dyDescent="0.25">
      <c r="C668" s="5"/>
      <c r="D668" s="5"/>
      <c r="E668" s="5"/>
      <c r="F668" s="5"/>
      <c r="G668" s="5"/>
      <c r="H668" s="5"/>
      <c r="I668" s="5"/>
      <c r="J668" s="5"/>
      <c r="K668" s="5"/>
      <c r="L668" s="5"/>
      <c r="M668" s="5"/>
      <c r="N668" s="5"/>
      <c r="O668" s="5"/>
      <c r="P668" s="5"/>
    </row>
    <row r="669" spans="3:16" x14ac:dyDescent="0.25">
      <c r="C669" s="5"/>
      <c r="D669" s="5"/>
      <c r="E669" s="5"/>
      <c r="F669" s="5"/>
      <c r="G669" s="5"/>
      <c r="H669" s="5"/>
      <c r="I669" s="5"/>
      <c r="J669" s="5"/>
      <c r="K669" s="5"/>
      <c r="L669" s="5"/>
      <c r="M669" s="5"/>
      <c r="N669" s="5"/>
      <c r="O669" s="5"/>
      <c r="P669" s="5"/>
    </row>
    <row r="670" spans="3:16" x14ac:dyDescent="0.25">
      <c r="C670" s="5"/>
      <c r="D670" s="5"/>
      <c r="E670" s="5"/>
      <c r="F670" s="5"/>
      <c r="G670" s="5"/>
      <c r="H670" s="5"/>
      <c r="I670" s="5"/>
      <c r="J670" s="5"/>
      <c r="K670" s="5"/>
      <c r="L670" s="5"/>
      <c r="M670" s="5"/>
      <c r="N670" s="5"/>
      <c r="O670" s="5"/>
      <c r="P670" s="5"/>
    </row>
    <row r="671" spans="3:16" x14ac:dyDescent="0.25">
      <c r="C671" s="5"/>
      <c r="D671" s="5"/>
      <c r="E671" s="5"/>
      <c r="F671" s="5"/>
      <c r="G671" s="5"/>
      <c r="H671" s="5"/>
      <c r="I671" s="5"/>
      <c r="J671" s="5"/>
      <c r="K671" s="5"/>
      <c r="L671" s="5"/>
      <c r="M671" s="5"/>
      <c r="N671" s="5"/>
      <c r="O671" s="5"/>
      <c r="P671" s="5"/>
    </row>
    <row r="672" spans="3:16" x14ac:dyDescent="0.25">
      <c r="C672" s="5"/>
      <c r="D672" s="5"/>
      <c r="E672" s="5"/>
      <c r="F672" s="5"/>
      <c r="G672" s="5"/>
      <c r="H672" s="5"/>
      <c r="I672" s="5"/>
      <c r="J672" s="5"/>
      <c r="K672" s="5"/>
      <c r="L672" s="5"/>
      <c r="M672" s="5"/>
      <c r="N672" s="5"/>
      <c r="O672" s="5"/>
      <c r="P672" s="5"/>
    </row>
    <row r="673" spans="3:16" x14ac:dyDescent="0.25">
      <c r="C673" s="5"/>
      <c r="D673" s="5"/>
      <c r="E673" s="5"/>
      <c r="F673" s="5"/>
      <c r="G673" s="5"/>
      <c r="H673" s="5"/>
      <c r="I673" s="5"/>
      <c r="J673" s="5"/>
      <c r="K673" s="5"/>
      <c r="L673" s="5"/>
      <c r="M673" s="5"/>
      <c r="N673" s="5"/>
      <c r="O673" s="5"/>
      <c r="P673" s="5"/>
    </row>
    <row r="674" spans="3:16" x14ac:dyDescent="0.25">
      <c r="C674" s="5"/>
      <c r="D674" s="5"/>
      <c r="E674" s="5"/>
      <c r="F674" s="5"/>
      <c r="G674" s="5"/>
      <c r="H674" s="5"/>
      <c r="I674" s="5"/>
      <c r="J674" s="5"/>
      <c r="K674" s="5"/>
      <c r="L674" s="5"/>
      <c r="M674" s="5"/>
      <c r="N674" s="5"/>
      <c r="O674" s="5"/>
      <c r="P674" s="5"/>
    </row>
    <row r="675" spans="3:16" x14ac:dyDescent="0.25">
      <c r="C675" s="5"/>
      <c r="D675" s="5"/>
      <c r="E675" s="5"/>
      <c r="F675" s="5"/>
      <c r="G675" s="5"/>
      <c r="H675" s="5"/>
      <c r="I675" s="5"/>
      <c r="J675" s="5"/>
      <c r="K675" s="5"/>
      <c r="L675" s="5"/>
      <c r="M675" s="5"/>
      <c r="N675" s="5"/>
      <c r="O675" s="5"/>
      <c r="P675" s="5"/>
    </row>
    <row r="676" spans="3:16" x14ac:dyDescent="0.25">
      <c r="C676" s="5"/>
      <c r="D676" s="5"/>
      <c r="E676" s="5"/>
      <c r="F676" s="5"/>
      <c r="G676" s="5"/>
      <c r="H676" s="5"/>
      <c r="I676" s="5"/>
      <c r="J676" s="5"/>
      <c r="K676" s="5"/>
      <c r="L676" s="5"/>
      <c r="M676" s="5"/>
      <c r="N676" s="5"/>
      <c r="O676" s="5"/>
      <c r="P676" s="5"/>
    </row>
    <row r="677" spans="3:16" x14ac:dyDescent="0.25">
      <c r="C677" s="5"/>
      <c r="D677" s="5"/>
      <c r="E677" s="5"/>
      <c r="F677" s="5"/>
      <c r="G677" s="5"/>
      <c r="H677" s="5"/>
      <c r="I677" s="5"/>
      <c r="J677" s="5"/>
      <c r="K677" s="5"/>
      <c r="L677" s="5"/>
      <c r="M677" s="5"/>
      <c r="N677" s="5"/>
      <c r="O677" s="5"/>
      <c r="P677" s="5"/>
    </row>
    <row r="678" spans="3:16" x14ac:dyDescent="0.25">
      <c r="C678" s="5"/>
      <c r="D678" s="5"/>
      <c r="E678" s="5"/>
      <c r="F678" s="5"/>
      <c r="G678" s="5"/>
      <c r="H678" s="5"/>
      <c r="I678" s="5"/>
      <c r="J678" s="5"/>
      <c r="K678" s="5"/>
      <c r="L678" s="5"/>
      <c r="M678" s="5"/>
      <c r="N678" s="5"/>
      <c r="O678" s="5"/>
      <c r="P678" s="5"/>
    </row>
    <row r="679" spans="3:16" x14ac:dyDescent="0.25">
      <c r="C679" s="5"/>
      <c r="D679" s="5"/>
      <c r="E679" s="5"/>
      <c r="F679" s="5"/>
      <c r="G679" s="5"/>
      <c r="H679" s="5"/>
      <c r="I679" s="5"/>
      <c r="J679" s="5"/>
      <c r="K679" s="5"/>
      <c r="L679" s="5"/>
      <c r="M679" s="5"/>
      <c r="N679" s="5"/>
      <c r="O679" s="5"/>
      <c r="P679" s="5"/>
    </row>
    <row r="680" spans="3:16" x14ac:dyDescent="0.25">
      <c r="C680" s="5"/>
      <c r="D680" s="5"/>
      <c r="E680" s="5"/>
      <c r="F680" s="5"/>
      <c r="G680" s="5"/>
      <c r="H680" s="5"/>
      <c r="I680" s="5"/>
      <c r="J680" s="5"/>
      <c r="K680" s="5"/>
      <c r="L680" s="5"/>
      <c r="M680" s="5"/>
      <c r="N680" s="5"/>
      <c r="O680" s="5"/>
      <c r="P680" s="5"/>
    </row>
    <row r="681" spans="3:16" x14ac:dyDescent="0.25">
      <c r="C681" s="5"/>
      <c r="D681" s="5"/>
      <c r="E681" s="5"/>
      <c r="F681" s="5"/>
      <c r="G681" s="5"/>
      <c r="H681" s="5"/>
      <c r="I681" s="5"/>
      <c r="J681" s="5"/>
      <c r="K681" s="5"/>
      <c r="L681" s="5"/>
      <c r="M681" s="5"/>
      <c r="N681" s="5"/>
      <c r="O681" s="5"/>
      <c r="P681" s="5"/>
    </row>
    <row r="682" spans="3:16" x14ac:dyDescent="0.25">
      <c r="C682" s="5"/>
      <c r="D682" s="5"/>
      <c r="E682" s="5"/>
      <c r="F682" s="5"/>
      <c r="G682" s="5"/>
      <c r="H682" s="5"/>
      <c r="I682" s="5"/>
      <c r="J682" s="5"/>
      <c r="K682" s="5"/>
      <c r="L682" s="5"/>
      <c r="M682" s="5"/>
      <c r="N682" s="5"/>
      <c r="O682" s="5"/>
      <c r="P682" s="5"/>
    </row>
    <row r="683" spans="3:16" x14ac:dyDescent="0.25">
      <c r="C683" s="5"/>
      <c r="D683" s="5"/>
      <c r="E683" s="5"/>
      <c r="F683" s="5"/>
      <c r="G683" s="5"/>
      <c r="H683" s="5"/>
      <c r="I683" s="5"/>
      <c r="J683" s="5"/>
      <c r="K683" s="5"/>
      <c r="L683" s="5"/>
      <c r="M683" s="5"/>
      <c r="N683" s="5"/>
      <c r="O683" s="5"/>
      <c r="P683" s="5"/>
    </row>
    <row r="684" spans="3:16" x14ac:dyDescent="0.25">
      <c r="C684" s="5"/>
      <c r="D684" s="5"/>
      <c r="E684" s="5"/>
      <c r="F684" s="5"/>
      <c r="G684" s="5"/>
      <c r="H684" s="5"/>
      <c r="I684" s="5"/>
      <c r="J684" s="5"/>
      <c r="K684" s="5"/>
      <c r="L684" s="5"/>
      <c r="M684" s="5"/>
      <c r="N684" s="5"/>
      <c r="O684" s="5"/>
      <c r="P684" s="5"/>
    </row>
    <row r="685" spans="3:16" x14ac:dyDescent="0.25">
      <c r="C685" s="5"/>
      <c r="D685" s="5"/>
      <c r="E685" s="5"/>
      <c r="F685" s="5"/>
      <c r="G685" s="5"/>
      <c r="H685" s="5"/>
      <c r="I685" s="5"/>
      <c r="J685" s="5"/>
      <c r="K685" s="5"/>
      <c r="L685" s="5"/>
      <c r="M685" s="5"/>
      <c r="N685" s="5"/>
      <c r="O685" s="5"/>
      <c r="P685" s="5"/>
    </row>
    <row r="686" spans="3:16" x14ac:dyDescent="0.25">
      <c r="C686" s="5"/>
      <c r="D686" s="5"/>
      <c r="E686" s="5"/>
      <c r="F686" s="5"/>
      <c r="G686" s="5"/>
      <c r="H686" s="5"/>
      <c r="I686" s="5"/>
      <c r="J686" s="5"/>
      <c r="K686" s="5"/>
      <c r="L686" s="5"/>
      <c r="M686" s="5"/>
      <c r="N686" s="5"/>
      <c r="O686" s="5"/>
      <c r="P686" s="5"/>
    </row>
    <row r="687" spans="3:16" x14ac:dyDescent="0.25">
      <c r="C687" s="5"/>
      <c r="D687" s="5"/>
      <c r="E687" s="5"/>
      <c r="F687" s="5"/>
      <c r="G687" s="5"/>
      <c r="H687" s="5"/>
      <c r="I687" s="5"/>
      <c r="J687" s="5"/>
      <c r="K687" s="5"/>
      <c r="L687" s="5"/>
      <c r="M687" s="5"/>
      <c r="N687" s="5"/>
      <c r="O687" s="5"/>
      <c r="P687" s="5"/>
    </row>
    <row r="688" spans="3:16" x14ac:dyDescent="0.25">
      <c r="C688" s="5"/>
      <c r="D688" s="5"/>
      <c r="E688" s="5"/>
      <c r="F688" s="5"/>
      <c r="G688" s="5"/>
      <c r="H688" s="5"/>
      <c r="I688" s="5"/>
      <c r="J688" s="5"/>
      <c r="K688" s="5"/>
      <c r="L688" s="5"/>
      <c r="M688" s="5"/>
      <c r="N688" s="5"/>
      <c r="O688" s="5"/>
      <c r="P688" s="5"/>
    </row>
    <row r="689" spans="3:16" x14ac:dyDescent="0.25">
      <c r="C689" s="5"/>
      <c r="D689" s="5"/>
      <c r="E689" s="5"/>
      <c r="F689" s="5"/>
      <c r="G689" s="5"/>
      <c r="H689" s="5"/>
      <c r="I689" s="5"/>
      <c r="J689" s="5"/>
      <c r="K689" s="5"/>
      <c r="L689" s="5"/>
      <c r="M689" s="5"/>
      <c r="N689" s="5"/>
      <c r="O689" s="5"/>
      <c r="P689" s="5"/>
    </row>
    <row r="690" spans="3:16" x14ac:dyDescent="0.25">
      <c r="C690" s="5"/>
      <c r="D690" s="5"/>
      <c r="E690" s="5"/>
      <c r="F690" s="5"/>
      <c r="G690" s="5"/>
      <c r="H690" s="5"/>
      <c r="I690" s="5"/>
      <c r="J690" s="5"/>
      <c r="K690" s="5"/>
      <c r="L690" s="5"/>
      <c r="M690" s="5"/>
      <c r="N690" s="5"/>
      <c r="O690" s="5"/>
      <c r="P690" s="5"/>
    </row>
    <row r="691" spans="3:16" x14ac:dyDescent="0.25">
      <c r="C691" s="5"/>
      <c r="D691" s="5"/>
      <c r="E691" s="5"/>
      <c r="F691" s="5"/>
      <c r="G691" s="5"/>
      <c r="H691" s="5"/>
      <c r="I691" s="5"/>
      <c r="J691" s="5"/>
      <c r="K691" s="5"/>
      <c r="L691" s="5"/>
      <c r="M691" s="5"/>
      <c r="N691" s="5"/>
      <c r="O691" s="5"/>
      <c r="P691" s="5"/>
    </row>
    <row r="692" spans="3:16" x14ac:dyDescent="0.25">
      <c r="C692" s="5"/>
      <c r="D692" s="5"/>
      <c r="E692" s="5"/>
      <c r="F692" s="5"/>
      <c r="G692" s="5"/>
      <c r="H692" s="5"/>
      <c r="I692" s="5"/>
      <c r="J692" s="5"/>
      <c r="K692" s="5"/>
      <c r="L692" s="5"/>
      <c r="M692" s="5"/>
      <c r="N692" s="5"/>
      <c r="O692" s="5"/>
      <c r="P692" s="5"/>
    </row>
    <row r="693" spans="3:16" x14ac:dyDescent="0.25">
      <c r="C693" s="5"/>
      <c r="D693" s="5"/>
      <c r="E693" s="5"/>
      <c r="F693" s="5"/>
      <c r="G693" s="5"/>
      <c r="H693" s="5"/>
      <c r="I693" s="5"/>
      <c r="J693" s="5"/>
      <c r="K693" s="5"/>
      <c r="L693" s="5"/>
      <c r="M693" s="5"/>
      <c r="N693" s="5"/>
      <c r="O693" s="5"/>
      <c r="P693" s="5"/>
    </row>
    <row r="694" spans="3:16" x14ac:dyDescent="0.25">
      <c r="C694" s="5"/>
      <c r="D694" s="5"/>
      <c r="E694" s="5"/>
      <c r="F694" s="5"/>
      <c r="G694" s="5"/>
      <c r="H694" s="5"/>
      <c r="I694" s="5"/>
      <c r="J694" s="5"/>
      <c r="K694" s="5"/>
      <c r="L694" s="5"/>
      <c r="M694" s="5"/>
      <c r="N694" s="5"/>
      <c r="O694" s="5"/>
      <c r="P694" s="5"/>
    </row>
    <row r="695" spans="3:16" x14ac:dyDescent="0.25">
      <c r="C695" s="5"/>
      <c r="D695" s="5"/>
      <c r="E695" s="5"/>
      <c r="F695" s="5"/>
      <c r="G695" s="5"/>
      <c r="H695" s="5"/>
      <c r="I695" s="5"/>
      <c r="J695" s="5"/>
      <c r="K695" s="5"/>
      <c r="L695" s="5"/>
      <c r="M695" s="5"/>
      <c r="N695" s="5"/>
      <c r="O695" s="5"/>
      <c r="P695" s="5"/>
    </row>
    <row r="696" spans="3:16" x14ac:dyDescent="0.25">
      <c r="C696" s="5"/>
      <c r="D696" s="5"/>
      <c r="E696" s="5"/>
      <c r="F696" s="5"/>
      <c r="G696" s="5"/>
      <c r="H696" s="5"/>
      <c r="I696" s="5"/>
      <c r="J696" s="5"/>
      <c r="K696" s="5"/>
      <c r="L696" s="5"/>
      <c r="M696" s="5"/>
      <c r="N696" s="5"/>
      <c r="O696" s="5"/>
      <c r="P696" s="5"/>
    </row>
    <row r="697" spans="3:16" x14ac:dyDescent="0.25">
      <c r="C697" s="5"/>
      <c r="D697" s="5"/>
      <c r="E697" s="5"/>
      <c r="F697" s="5"/>
      <c r="G697" s="5"/>
      <c r="H697" s="5"/>
      <c r="I697" s="5"/>
      <c r="J697" s="5"/>
      <c r="K697" s="5"/>
      <c r="L697" s="5"/>
      <c r="M697" s="5"/>
      <c r="N697" s="5"/>
      <c r="O697" s="5"/>
      <c r="P697" s="5"/>
    </row>
    <row r="698" spans="3:16" x14ac:dyDescent="0.25">
      <c r="C698" s="5"/>
      <c r="D698" s="5"/>
      <c r="E698" s="5"/>
      <c r="F698" s="5"/>
      <c r="G698" s="5"/>
      <c r="H698" s="5"/>
      <c r="I698" s="5"/>
      <c r="J698" s="5"/>
      <c r="K698" s="5"/>
      <c r="L698" s="5"/>
      <c r="M698" s="5"/>
      <c r="N698" s="5"/>
      <c r="O698" s="5"/>
      <c r="P698" s="5"/>
    </row>
    <row r="699" spans="3:16" x14ac:dyDescent="0.25">
      <c r="C699" s="5"/>
      <c r="D699" s="5"/>
      <c r="E699" s="5"/>
      <c r="F699" s="5"/>
      <c r="G699" s="5"/>
      <c r="H699" s="5"/>
      <c r="I699" s="5"/>
      <c r="J699" s="5"/>
      <c r="K699" s="5"/>
      <c r="L699" s="5"/>
      <c r="M699" s="5"/>
      <c r="N699" s="5"/>
      <c r="O699" s="5"/>
      <c r="P699" s="5"/>
    </row>
    <row r="700" spans="3:16" x14ac:dyDescent="0.25">
      <c r="C700" s="5"/>
      <c r="D700" s="5"/>
      <c r="E700" s="5"/>
      <c r="F700" s="5"/>
      <c r="G700" s="5"/>
      <c r="H700" s="5"/>
      <c r="I700" s="5"/>
      <c r="J700" s="5"/>
      <c r="K700" s="5"/>
      <c r="L700" s="5"/>
      <c r="M700" s="5"/>
      <c r="N700" s="5"/>
      <c r="O700" s="5"/>
      <c r="P700" s="5"/>
    </row>
    <row r="701" spans="3:16" x14ac:dyDescent="0.25">
      <c r="C701" s="5"/>
      <c r="D701" s="5"/>
      <c r="E701" s="5"/>
      <c r="F701" s="5"/>
      <c r="G701" s="5"/>
      <c r="H701" s="5"/>
      <c r="I701" s="5"/>
      <c r="J701" s="5"/>
      <c r="K701" s="5"/>
      <c r="L701" s="5"/>
      <c r="M701" s="5"/>
      <c r="N701" s="5"/>
      <c r="O701" s="5"/>
      <c r="P701" s="5"/>
    </row>
    <row r="702" spans="3:16" x14ac:dyDescent="0.25">
      <c r="C702" s="5"/>
      <c r="D702" s="5"/>
      <c r="E702" s="5"/>
      <c r="F702" s="5"/>
      <c r="G702" s="5"/>
      <c r="H702" s="5"/>
      <c r="I702" s="5"/>
      <c r="J702" s="5"/>
      <c r="K702" s="5"/>
      <c r="L702" s="5"/>
      <c r="M702" s="5"/>
      <c r="N702" s="5"/>
      <c r="O702" s="5"/>
      <c r="P702" s="5"/>
    </row>
    <row r="703" spans="3:16" x14ac:dyDescent="0.25">
      <c r="C703" s="5"/>
      <c r="D703" s="5"/>
      <c r="E703" s="5"/>
      <c r="F703" s="5"/>
      <c r="G703" s="5"/>
      <c r="H703" s="5"/>
      <c r="I703" s="5"/>
      <c r="J703" s="5"/>
      <c r="K703" s="5"/>
      <c r="L703" s="5"/>
      <c r="M703" s="5"/>
      <c r="N703" s="5"/>
      <c r="O703" s="5"/>
      <c r="P703" s="5"/>
    </row>
    <row r="704" spans="3:16" x14ac:dyDescent="0.25">
      <c r="C704" s="5"/>
      <c r="D704" s="5"/>
      <c r="E704" s="5"/>
      <c r="F704" s="5"/>
      <c r="G704" s="5"/>
      <c r="H704" s="5"/>
      <c r="I704" s="5"/>
      <c r="J704" s="5"/>
      <c r="K704" s="5"/>
      <c r="L704" s="5"/>
      <c r="M704" s="5"/>
      <c r="N704" s="5"/>
      <c r="O704" s="5"/>
      <c r="P704" s="5"/>
    </row>
    <row r="705" spans="3:16" x14ac:dyDescent="0.25">
      <c r="C705" s="5"/>
      <c r="D705" s="5"/>
      <c r="E705" s="5"/>
      <c r="F705" s="5"/>
      <c r="G705" s="5"/>
      <c r="H705" s="5"/>
      <c r="I705" s="5"/>
      <c r="J705" s="5"/>
      <c r="K705" s="5"/>
      <c r="L705" s="5"/>
      <c r="M705" s="5"/>
      <c r="N705" s="5"/>
      <c r="O705" s="5"/>
      <c r="P705" s="5"/>
    </row>
    <row r="706" spans="3:16" x14ac:dyDescent="0.25">
      <c r="C706" s="5"/>
      <c r="D706" s="5"/>
      <c r="E706" s="5"/>
      <c r="F706" s="5"/>
      <c r="G706" s="5"/>
      <c r="H706" s="5"/>
      <c r="I706" s="5"/>
      <c r="J706" s="5"/>
      <c r="K706" s="5"/>
      <c r="L706" s="5"/>
      <c r="M706" s="5"/>
      <c r="N706" s="5"/>
      <c r="O706" s="5"/>
      <c r="P706" s="5"/>
    </row>
    <row r="707" spans="3:16" x14ac:dyDescent="0.25">
      <c r="C707" s="5"/>
      <c r="D707" s="5"/>
      <c r="E707" s="5"/>
      <c r="F707" s="5"/>
      <c r="G707" s="5"/>
      <c r="H707" s="5"/>
      <c r="I707" s="5"/>
      <c r="J707" s="5"/>
      <c r="K707" s="5"/>
      <c r="L707" s="5"/>
      <c r="M707" s="5"/>
      <c r="N707" s="5"/>
      <c r="O707" s="5"/>
      <c r="P707" s="5"/>
    </row>
    <row r="708" spans="3:16" x14ac:dyDescent="0.25">
      <c r="C708" s="5"/>
      <c r="D708" s="5"/>
      <c r="E708" s="5"/>
      <c r="F708" s="5"/>
      <c r="G708" s="5"/>
      <c r="H708" s="5"/>
      <c r="I708" s="5"/>
      <c r="J708" s="5"/>
      <c r="K708" s="5"/>
      <c r="L708" s="5"/>
      <c r="M708" s="5"/>
      <c r="N708" s="5"/>
      <c r="O708" s="5"/>
      <c r="P708" s="5"/>
    </row>
    <row r="709" spans="3:16" x14ac:dyDescent="0.25">
      <c r="C709" s="5"/>
      <c r="D709" s="5"/>
      <c r="E709" s="5"/>
      <c r="F709" s="5"/>
      <c r="G709" s="5"/>
      <c r="H709" s="5"/>
      <c r="I709" s="5"/>
      <c r="J709" s="5"/>
      <c r="K709" s="5"/>
      <c r="L709" s="5"/>
      <c r="M709" s="5"/>
      <c r="N709" s="5"/>
      <c r="O709" s="5"/>
      <c r="P709" s="5"/>
    </row>
    <row r="710" spans="3:16" x14ac:dyDescent="0.25">
      <c r="C710" s="5"/>
      <c r="D710" s="5"/>
      <c r="E710" s="5"/>
      <c r="F710" s="5"/>
      <c r="G710" s="5"/>
      <c r="H710" s="5"/>
      <c r="I710" s="5"/>
      <c r="J710" s="5"/>
      <c r="K710" s="5"/>
      <c r="L710" s="5"/>
      <c r="M710" s="5"/>
      <c r="N710" s="5"/>
      <c r="O710" s="5"/>
      <c r="P710" s="5"/>
    </row>
    <row r="711" spans="3:16" x14ac:dyDescent="0.25">
      <c r="C711" s="5"/>
      <c r="D711" s="5"/>
      <c r="E711" s="5"/>
      <c r="F711" s="5"/>
      <c r="G711" s="5"/>
      <c r="H711" s="5"/>
      <c r="I711" s="5"/>
      <c r="J711" s="5"/>
      <c r="K711" s="5"/>
      <c r="L711" s="5"/>
      <c r="M711" s="5"/>
      <c r="N711" s="5"/>
      <c r="O711" s="5"/>
      <c r="P711" s="5"/>
    </row>
    <row r="712" spans="3:16" x14ac:dyDescent="0.25">
      <c r="C712" s="5"/>
      <c r="D712" s="5"/>
      <c r="E712" s="5"/>
      <c r="F712" s="5"/>
      <c r="G712" s="5"/>
      <c r="H712" s="5"/>
      <c r="I712" s="5"/>
      <c r="J712" s="5"/>
      <c r="K712" s="5"/>
      <c r="L712" s="5"/>
      <c r="M712" s="5"/>
      <c r="N712" s="5"/>
      <c r="O712" s="5"/>
      <c r="P712" s="5"/>
    </row>
    <row r="713" spans="3:16" x14ac:dyDescent="0.25">
      <c r="C713" s="5"/>
      <c r="D713" s="5"/>
      <c r="E713" s="5"/>
      <c r="F713" s="5"/>
      <c r="G713" s="5"/>
      <c r="H713" s="5"/>
      <c r="I713" s="5"/>
      <c r="J713" s="5"/>
      <c r="K713" s="5"/>
      <c r="L713" s="5"/>
      <c r="M713" s="5"/>
      <c r="N713" s="5"/>
      <c r="O713" s="5"/>
      <c r="P713" s="5"/>
    </row>
    <row r="714" spans="3:16" x14ac:dyDescent="0.25">
      <c r="C714" s="5"/>
      <c r="D714" s="5"/>
      <c r="E714" s="5"/>
      <c r="F714" s="5"/>
      <c r="G714" s="5"/>
      <c r="H714" s="5"/>
      <c r="I714" s="5"/>
      <c r="J714" s="5"/>
      <c r="K714" s="5"/>
      <c r="L714" s="5"/>
      <c r="M714" s="5"/>
      <c r="N714" s="5"/>
      <c r="O714" s="5"/>
      <c r="P714" s="5"/>
    </row>
    <row r="715" spans="3:16" x14ac:dyDescent="0.25">
      <c r="C715" s="5"/>
      <c r="D715" s="5"/>
      <c r="E715" s="5"/>
      <c r="F715" s="5"/>
      <c r="G715" s="5"/>
      <c r="H715" s="5"/>
      <c r="I715" s="5"/>
      <c r="J715" s="5"/>
      <c r="K715" s="5"/>
      <c r="L715" s="5"/>
      <c r="M715" s="5"/>
      <c r="N715" s="5"/>
      <c r="O715" s="5"/>
      <c r="P715" s="5"/>
    </row>
    <row r="716" spans="3:16" x14ac:dyDescent="0.25">
      <c r="C716" s="5"/>
      <c r="D716" s="5"/>
      <c r="E716" s="5"/>
      <c r="F716" s="5"/>
      <c r="G716" s="5"/>
      <c r="H716" s="5"/>
      <c r="I716" s="5"/>
      <c r="J716" s="5"/>
      <c r="K716" s="5"/>
      <c r="L716" s="5"/>
      <c r="M716" s="5"/>
      <c r="N716" s="5"/>
      <c r="O716" s="5"/>
      <c r="P716" s="5"/>
    </row>
    <row r="717" spans="3:16" x14ac:dyDescent="0.25">
      <c r="C717" s="5"/>
      <c r="D717" s="5"/>
      <c r="E717" s="5"/>
      <c r="F717" s="5"/>
      <c r="G717" s="5"/>
      <c r="H717" s="5"/>
      <c r="I717" s="5"/>
      <c r="J717" s="5"/>
      <c r="K717" s="5"/>
      <c r="L717" s="5"/>
      <c r="M717" s="5"/>
      <c r="N717" s="5"/>
      <c r="O717" s="5"/>
      <c r="P717" s="5"/>
    </row>
    <row r="718" spans="3:16" x14ac:dyDescent="0.25">
      <c r="C718" s="5"/>
      <c r="D718" s="5"/>
      <c r="E718" s="5"/>
      <c r="F718" s="5"/>
      <c r="G718" s="5"/>
      <c r="H718" s="5"/>
      <c r="I718" s="5"/>
      <c r="J718" s="5"/>
      <c r="K718" s="5"/>
      <c r="L718" s="5"/>
      <c r="M718" s="5"/>
      <c r="N718" s="5"/>
      <c r="O718" s="5"/>
      <c r="P718" s="5"/>
    </row>
    <row r="719" spans="3:16" x14ac:dyDescent="0.25">
      <c r="C719" s="5"/>
      <c r="D719" s="5"/>
      <c r="E719" s="5"/>
      <c r="F719" s="5"/>
      <c r="G719" s="5"/>
      <c r="H719" s="5"/>
      <c r="I719" s="5"/>
      <c r="J719" s="5"/>
      <c r="K719" s="5"/>
      <c r="L719" s="5"/>
      <c r="M719" s="5"/>
      <c r="N719" s="5"/>
      <c r="O719" s="5"/>
      <c r="P719" s="5"/>
    </row>
    <row r="720" spans="3:16" x14ac:dyDescent="0.25">
      <c r="C720" s="5"/>
      <c r="D720" s="5"/>
      <c r="E720" s="5"/>
      <c r="F720" s="5"/>
      <c r="G720" s="5"/>
      <c r="H720" s="5"/>
      <c r="I720" s="5"/>
      <c r="J720" s="5"/>
      <c r="K720" s="5"/>
      <c r="L720" s="5"/>
      <c r="M720" s="5"/>
      <c r="N720" s="5"/>
      <c r="O720" s="5"/>
      <c r="P720" s="5"/>
    </row>
    <row r="721" spans="3:16" x14ac:dyDescent="0.25">
      <c r="C721" s="5"/>
      <c r="D721" s="5"/>
      <c r="E721" s="5"/>
      <c r="F721" s="5"/>
      <c r="G721" s="5"/>
      <c r="H721" s="5"/>
      <c r="I721" s="5"/>
      <c r="J721" s="5"/>
      <c r="K721" s="5"/>
      <c r="L721" s="5"/>
      <c r="M721" s="5"/>
      <c r="N721" s="5"/>
      <c r="O721" s="5"/>
      <c r="P721" s="5"/>
    </row>
    <row r="722" spans="3:16" x14ac:dyDescent="0.25">
      <c r="C722" s="5"/>
      <c r="D722" s="5"/>
      <c r="E722" s="5"/>
      <c r="F722" s="5"/>
      <c r="G722" s="5"/>
      <c r="H722" s="5"/>
      <c r="I722" s="5"/>
      <c r="J722" s="5"/>
      <c r="K722" s="5"/>
      <c r="L722" s="5"/>
      <c r="M722" s="5"/>
      <c r="N722" s="5"/>
      <c r="O722" s="5"/>
      <c r="P722" s="5"/>
    </row>
    <row r="723" spans="3:16" x14ac:dyDescent="0.25">
      <c r="C723" s="5"/>
      <c r="D723" s="5"/>
      <c r="E723" s="5"/>
      <c r="F723" s="5"/>
      <c r="G723" s="5"/>
      <c r="H723" s="5"/>
      <c r="I723" s="5"/>
      <c r="J723" s="5"/>
      <c r="K723" s="5"/>
      <c r="L723" s="5"/>
      <c r="M723" s="5"/>
      <c r="N723" s="5"/>
      <c r="O723" s="5"/>
      <c r="P723" s="5"/>
    </row>
    <row r="724" spans="3:16" x14ac:dyDescent="0.25">
      <c r="C724" s="5"/>
      <c r="D724" s="5"/>
      <c r="E724" s="5"/>
      <c r="F724" s="5"/>
      <c r="G724" s="5"/>
      <c r="H724" s="5"/>
      <c r="I724" s="5"/>
      <c r="J724" s="5"/>
      <c r="K724" s="5"/>
      <c r="L724" s="5"/>
      <c r="M724" s="5"/>
      <c r="N724" s="5"/>
      <c r="O724" s="5"/>
      <c r="P724" s="5"/>
    </row>
    <row r="725" spans="3:16" x14ac:dyDescent="0.25">
      <c r="C725" s="5"/>
      <c r="D725" s="5"/>
      <c r="E725" s="5"/>
      <c r="F725" s="5"/>
      <c r="G725" s="5"/>
      <c r="H725" s="5"/>
      <c r="I725" s="5"/>
      <c r="J725" s="5"/>
      <c r="K725" s="5"/>
      <c r="L725" s="5"/>
      <c r="M725" s="5"/>
      <c r="N725" s="5"/>
      <c r="O725" s="5"/>
      <c r="P725" s="5"/>
    </row>
    <row r="726" spans="3:16" x14ac:dyDescent="0.25">
      <c r="C726" s="5"/>
      <c r="D726" s="5"/>
      <c r="E726" s="5"/>
      <c r="F726" s="5"/>
      <c r="G726" s="5"/>
      <c r="H726" s="5"/>
      <c r="I726" s="5"/>
      <c r="J726" s="5"/>
      <c r="K726" s="5"/>
      <c r="L726" s="5"/>
      <c r="M726" s="5"/>
      <c r="N726" s="5"/>
      <c r="O726" s="5"/>
      <c r="P726" s="5"/>
    </row>
    <row r="727" spans="3:16" x14ac:dyDescent="0.25">
      <c r="C727" s="5"/>
      <c r="D727" s="5"/>
      <c r="E727" s="5"/>
      <c r="F727" s="5"/>
      <c r="G727" s="5"/>
      <c r="H727" s="5"/>
      <c r="I727" s="5"/>
      <c r="J727" s="5"/>
      <c r="K727" s="5"/>
      <c r="L727" s="5"/>
      <c r="M727" s="5"/>
      <c r="N727" s="5"/>
      <c r="O727" s="5"/>
      <c r="P727" s="5"/>
    </row>
    <row r="728" spans="3:16" x14ac:dyDescent="0.25">
      <c r="C728" s="5"/>
      <c r="D728" s="5"/>
      <c r="E728" s="5"/>
      <c r="F728" s="5"/>
      <c r="G728" s="5"/>
      <c r="H728" s="5"/>
      <c r="I728" s="5"/>
      <c r="J728" s="5"/>
      <c r="K728" s="5"/>
      <c r="L728" s="5"/>
      <c r="M728" s="5"/>
      <c r="N728" s="5"/>
      <c r="O728" s="5"/>
      <c r="P728" s="5"/>
    </row>
    <row r="729" spans="3:16" x14ac:dyDescent="0.25">
      <c r="C729" s="5"/>
      <c r="D729" s="5"/>
      <c r="E729" s="5"/>
      <c r="F729" s="5"/>
      <c r="G729" s="5"/>
      <c r="H729" s="5"/>
      <c r="I729" s="5"/>
      <c r="J729" s="5"/>
      <c r="K729" s="5"/>
      <c r="L729" s="5"/>
      <c r="M729" s="5"/>
      <c r="N729" s="5"/>
      <c r="O729" s="5"/>
      <c r="P729" s="5"/>
    </row>
    <row r="730" spans="3:16" x14ac:dyDescent="0.25">
      <c r="C730" s="5"/>
      <c r="D730" s="5"/>
      <c r="E730" s="5"/>
      <c r="F730" s="5"/>
      <c r="G730" s="5"/>
      <c r="H730" s="5"/>
      <c r="I730" s="5"/>
      <c r="J730" s="5"/>
      <c r="K730" s="5"/>
      <c r="L730" s="5"/>
      <c r="M730" s="5"/>
      <c r="N730" s="5"/>
      <c r="O730" s="5"/>
      <c r="P730" s="5"/>
    </row>
    <row r="731" spans="3:16" x14ac:dyDescent="0.25">
      <c r="C731" s="5"/>
      <c r="D731" s="5"/>
      <c r="E731" s="5"/>
      <c r="F731" s="5"/>
      <c r="G731" s="5"/>
      <c r="H731" s="5"/>
      <c r="I731" s="5"/>
      <c r="J731" s="5"/>
      <c r="K731" s="5"/>
      <c r="L731" s="5"/>
      <c r="M731" s="5"/>
      <c r="N731" s="5"/>
      <c r="O731" s="5"/>
      <c r="P731" s="5"/>
    </row>
    <row r="732" spans="3:16" x14ac:dyDescent="0.25">
      <c r="C732" s="5"/>
      <c r="D732" s="5"/>
      <c r="E732" s="5"/>
      <c r="F732" s="5"/>
      <c r="G732" s="5"/>
      <c r="H732" s="5"/>
      <c r="I732" s="5"/>
      <c r="J732" s="5"/>
      <c r="K732" s="5"/>
      <c r="L732" s="5"/>
      <c r="M732" s="5"/>
      <c r="N732" s="5"/>
      <c r="O732" s="5"/>
      <c r="P732" s="5"/>
    </row>
    <row r="733" spans="3:16" x14ac:dyDescent="0.25">
      <c r="C733" s="5"/>
      <c r="D733" s="5"/>
      <c r="E733" s="5"/>
      <c r="F733" s="5"/>
      <c r="G733" s="5"/>
      <c r="H733" s="5"/>
      <c r="I733" s="5"/>
      <c r="J733" s="5"/>
      <c r="K733" s="5"/>
      <c r="L733" s="5"/>
      <c r="M733" s="5"/>
      <c r="N733" s="5"/>
      <c r="O733" s="5"/>
      <c r="P733" s="5"/>
    </row>
    <row r="734" spans="3:16" x14ac:dyDescent="0.25">
      <c r="C734" s="5"/>
      <c r="D734" s="5"/>
      <c r="E734" s="5"/>
      <c r="F734" s="5"/>
      <c r="G734" s="5"/>
      <c r="H734" s="5"/>
      <c r="I734" s="5"/>
      <c r="J734" s="5"/>
      <c r="K734" s="5"/>
      <c r="L734" s="5"/>
      <c r="M734" s="5"/>
      <c r="N734" s="5"/>
      <c r="O734" s="5"/>
      <c r="P734" s="5"/>
    </row>
    <row r="735" spans="3:16" x14ac:dyDescent="0.25">
      <c r="C735" s="5"/>
      <c r="D735" s="5"/>
      <c r="E735" s="5"/>
      <c r="F735" s="5"/>
      <c r="G735" s="5"/>
      <c r="H735" s="5"/>
      <c r="I735" s="5"/>
      <c r="J735" s="5"/>
      <c r="K735" s="5"/>
      <c r="L735" s="5"/>
      <c r="M735" s="5"/>
      <c r="N735" s="5"/>
      <c r="O735" s="5"/>
      <c r="P735" s="5"/>
    </row>
    <row r="736" spans="3:16" x14ac:dyDescent="0.25">
      <c r="C736" s="5"/>
      <c r="D736" s="5"/>
      <c r="E736" s="5"/>
      <c r="F736" s="5"/>
      <c r="G736" s="5"/>
      <c r="H736" s="5"/>
      <c r="I736" s="5"/>
      <c r="J736" s="5"/>
      <c r="K736" s="5"/>
      <c r="L736" s="5"/>
      <c r="M736" s="5"/>
      <c r="N736" s="5"/>
      <c r="O736" s="5"/>
      <c r="P736" s="5"/>
    </row>
    <row r="737" spans="3:16" x14ac:dyDescent="0.25">
      <c r="C737" s="5"/>
      <c r="D737" s="5"/>
      <c r="E737" s="5"/>
      <c r="F737" s="5"/>
      <c r="G737" s="5"/>
      <c r="H737" s="5"/>
      <c r="I737" s="5"/>
      <c r="J737" s="5"/>
      <c r="K737" s="5"/>
      <c r="L737" s="5"/>
      <c r="M737" s="5"/>
      <c r="N737" s="5"/>
      <c r="O737" s="5"/>
      <c r="P737" s="5"/>
    </row>
    <row r="738" spans="3:16" x14ac:dyDescent="0.25">
      <c r="C738" s="5"/>
      <c r="D738" s="5"/>
      <c r="E738" s="5"/>
      <c r="F738" s="5"/>
      <c r="G738" s="5"/>
      <c r="H738" s="5"/>
      <c r="I738" s="5"/>
      <c r="J738" s="5"/>
      <c r="K738" s="5"/>
      <c r="L738" s="5"/>
      <c r="M738" s="5"/>
      <c r="N738" s="5"/>
      <c r="O738" s="5"/>
      <c r="P738" s="5"/>
    </row>
    <row r="739" spans="3:16" x14ac:dyDescent="0.25">
      <c r="C739" s="5"/>
      <c r="D739" s="5"/>
      <c r="E739" s="5"/>
      <c r="F739" s="5"/>
      <c r="G739" s="5"/>
      <c r="H739" s="5"/>
      <c r="I739" s="5"/>
      <c r="J739" s="5"/>
      <c r="K739" s="5"/>
      <c r="L739" s="5"/>
      <c r="M739" s="5"/>
      <c r="N739" s="5"/>
      <c r="O739" s="5"/>
      <c r="P739" s="5"/>
    </row>
    <row r="740" spans="3:16" x14ac:dyDescent="0.25">
      <c r="C740" s="5"/>
      <c r="D740" s="5"/>
      <c r="E740" s="5"/>
      <c r="F740" s="5"/>
      <c r="G740" s="5"/>
      <c r="H740" s="5"/>
      <c r="I740" s="5"/>
      <c r="J740" s="5"/>
      <c r="K740" s="5"/>
      <c r="L740" s="5"/>
      <c r="M740" s="5"/>
      <c r="N740" s="5"/>
      <c r="O740" s="5"/>
      <c r="P740" s="5"/>
    </row>
    <row r="741" spans="3:16" x14ac:dyDescent="0.25">
      <c r="C741" s="5"/>
      <c r="D741" s="5"/>
      <c r="E741" s="5"/>
      <c r="F741" s="5"/>
      <c r="G741" s="5"/>
      <c r="H741" s="5"/>
      <c r="I741" s="5"/>
      <c r="J741" s="5"/>
      <c r="K741" s="5"/>
      <c r="L741" s="5"/>
      <c r="M741" s="5"/>
      <c r="N741" s="5"/>
      <c r="O741" s="5"/>
      <c r="P741" s="5"/>
    </row>
    <row r="742" spans="3:16" x14ac:dyDescent="0.25">
      <c r="C742" s="5"/>
      <c r="D742" s="5"/>
      <c r="E742" s="5"/>
      <c r="F742" s="5"/>
      <c r="G742" s="5"/>
      <c r="H742" s="5"/>
      <c r="I742" s="5"/>
      <c r="J742" s="5"/>
      <c r="K742" s="5"/>
      <c r="L742" s="5"/>
      <c r="M742" s="5"/>
      <c r="N742" s="5"/>
      <c r="O742" s="5"/>
      <c r="P742" s="5"/>
    </row>
    <row r="743" spans="3:16" x14ac:dyDescent="0.25">
      <c r="C743" s="5"/>
      <c r="D743" s="5"/>
      <c r="E743" s="5"/>
      <c r="F743" s="5"/>
      <c r="G743" s="5"/>
      <c r="H743" s="5"/>
      <c r="I743" s="5"/>
      <c r="J743" s="5"/>
      <c r="K743" s="5"/>
      <c r="L743" s="5"/>
      <c r="M743" s="5"/>
      <c r="N743" s="5"/>
      <c r="O743" s="5"/>
      <c r="P743" s="5"/>
    </row>
    <row r="744" spans="3:16" x14ac:dyDescent="0.25">
      <c r="C744" s="5"/>
      <c r="D744" s="5"/>
      <c r="E744" s="5"/>
      <c r="F744" s="5"/>
      <c r="G744" s="5"/>
      <c r="H744" s="5"/>
      <c r="I744" s="5"/>
      <c r="J744" s="5"/>
      <c r="K744" s="5"/>
      <c r="L744" s="5"/>
      <c r="M744" s="5"/>
      <c r="N744" s="5"/>
      <c r="O744" s="5"/>
      <c r="P744" s="5"/>
    </row>
    <row r="745" spans="3:16" x14ac:dyDescent="0.25">
      <c r="C745" s="5"/>
      <c r="D745" s="5"/>
      <c r="E745" s="5"/>
      <c r="F745" s="5"/>
      <c r="G745" s="5"/>
      <c r="H745" s="5"/>
      <c r="I745" s="5"/>
      <c r="J745" s="5"/>
      <c r="K745" s="5"/>
      <c r="L745" s="5"/>
      <c r="M745" s="5"/>
      <c r="N745" s="5"/>
      <c r="O745" s="5"/>
      <c r="P745" s="5"/>
    </row>
    <row r="746" spans="3:16" x14ac:dyDescent="0.25">
      <c r="C746" s="5"/>
      <c r="D746" s="5"/>
      <c r="E746" s="5"/>
      <c r="F746" s="5"/>
      <c r="G746" s="5"/>
      <c r="H746" s="5"/>
      <c r="I746" s="5"/>
      <c r="J746" s="5"/>
      <c r="K746" s="5"/>
      <c r="L746" s="5"/>
      <c r="M746" s="5"/>
      <c r="N746" s="5"/>
      <c r="O746" s="5"/>
      <c r="P746" s="5"/>
    </row>
    <row r="747" spans="3:16" x14ac:dyDescent="0.25">
      <c r="C747" s="5"/>
      <c r="D747" s="5"/>
      <c r="E747" s="5"/>
      <c r="F747" s="5"/>
      <c r="G747" s="5"/>
      <c r="H747" s="5"/>
      <c r="I747" s="5"/>
      <c r="J747" s="5"/>
      <c r="K747" s="5"/>
      <c r="L747" s="5"/>
      <c r="M747" s="5"/>
      <c r="N747" s="5"/>
      <c r="O747" s="5"/>
      <c r="P747" s="5"/>
    </row>
    <row r="748" spans="3:16" x14ac:dyDescent="0.25">
      <c r="C748" s="5"/>
      <c r="D748" s="5"/>
      <c r="E748" s="5"/>
      <c r="F748" s="5"/>
      <c r="G748" s="5"/>
      <c r="H748" s="5"/>
      <c r="I748" s="5"/>
      <c r="J748" s="5"/>
      <c r="K748" s="5"/>
      <c r="L748" s="5"/>
      <c r="M748" s="5"/>
      <c r="N748" s="5"/>
      <c r="O748" s="5"/>
      <c r="P748" s="5"/>
    </row>
    <row r="749" spans="3:16" x14ac:dyDescent="0.25">
      <c r="C749" s="5"/>
      <c r="D749" s="5"/>
      <c r="E749" s="5"/>
      <c r="F749" s="5"/>
      <c r="G749" s="5"/>
      <c r="H749" s="5"/>
      <c r="I749" s="5"/>
      <c r="J749" s="5"/>
      <c r="K749" s="5"/>
      <c r="L749" s="5"/>
      <c r="M749" s="5"/>
      <c r="N749" s="5"/>
      <c r="O749" s="5"/>
      <c r="P749" s="5"/>
    </row>
    <row r="750" spans="3:16" x14ac:dyDescent="0.25">
      <c r="C750" s="5"/>
      <c r="D750" s="5"/>
      <c r="E750" s="5"/>
      <c r="F750" s="5"/>
      <c r="G750" s="5"/>
      <c r="H750" s="5"/>
      <c r="I750" s="5"/>
      <c r="J750" s="5"/>
      <c r="K750" s="5"/>
      <c r="L750" s="5"/>
      <c r="M750" s="5"/>
      <c r="N750" s="5"/>
      <c r="O750" s="5"/>
      <c r="P750" s="5"/>
    </row>
    <row r="751" spans="3:16" x14ac:dyDescent="0.25">
      <c r="C751" s="5"/>
      <c r="D751" s="5"/>
      <c r="E751" s="5"/>
      <c r="F751" s="5"/>
      <c r="G751" s="5"/>
      <c r="H751" s="5"/>
      <c r="I751" s="5"/>
      <c r="J751" s="5"/>
      <c r="K751" s="5"/>
      <c r="L751" s="5"/>
      <c r="M751" s="5"/>
      <c r="N751" s="5"/>
      <c r="O751" s="5"/>
      <c r="P751" s="5"/>
    </row>
    <row r="752" spans="3:16" x14ac:dyDescent="0.25">
      <c r="C752" s="5"/>
      <c r="D752" s="5"/>
      <c r="E752" s="5"/>
      <c r="F752" s="5"/>
      <c r="G752" s="5"/>
      <c r="H752" s="5"/>
      <c r="I752" s="5"/>
      <c r="J752" s="5"/>
      <c r="K752" s="5"/>
      <c r="L752" s="5"/>
      <c r="M752" s="5"/>
      <c r="N752" s="5"/>
      <c r="O752" s="5"/>
      <c r="P752" s="5"/>
    </row>
    <row r="753" spans="3:16" x14ac:dyDescent="0.25">
      <c r="C753" s="5"/>
      <c r="D753" s="5"/>
      <c r="E753" s="5"/>
      <c r="F753" s="5"/>
      <c r="G753" s="5"/>
      <c r="H753" s="5"/>
      <c r="I753" s="5"/>
      <c r="J753" s="5"/>
      <c r="K753" s="5"/>
      <c r="L753" s="5"/>
      <c r="M753" s="5"/>
      <c r="N753" s="5"/>
      <c r="O753" s="5"/>
      <c r="P753" s="5"/>
    </row>
    <row r="754" spans="3:16" x14ac:dyDescent="0.25">
      <c r="C754" s="5"/>
      <c r="D754" s="5"/>
      <c r="E754" s="5"/>
      <c r="F754" s="5"/>
      <c r="G754" s="5"/>
      <c r="H754" s="5"/>
      <c r="I754" s="5"/>
      <c r="J754" s="5"/>
      <c r="K754" s="5"/>
      <c r="L754" s="5"/>
      <c r="M754" s="5"/>
      <c r="N754" s="5"/>
      <c r="O754" s="5"/>
      <c r="P754" s="5"/>
    </row>
    <row r="755" spans="3:16" x14ac:dyDescent="0.25">
      <c r="C755" s="5"/>
      <c r="D755" s="5"/>
      <c r="E755" s="5"/>
      <c r="F755" s="5"/>
      <c r="G755" s="5"/>
      <c r="H755" s="5"/>
      <c r="I755" s="5"/>
      <c r="J755" s="5"/>
      <c r="K755" s="5"/>
      <c r="L755" s="5"/>
      <c r="M755" s="5"/>
      <c r="N755" s="5"/>
      <c r="O755" s="5"/>
      <c r="P755" s="5"/>
    </row>
    <row r="756" spans="3:16" x14ac:dyDescent="0.25">
      <c r="C756" s="5"/>
      <c r="D756" s="5"/>
      <c r="E756" s="5"/>
      <c r="F756" s="5"/>
      <c r="G756" s="5"/>
      <c r="H756" s="5"/>
      <c r="I756" s="5"/>
      <c r="J756" s="5"/>
      <c r="K756" s="5"/>
      <c r="L756" s="5"/>
      <c r="M756" s="5"/>
      <c r="N756" s="5"/>
      <c r="O756" s="5"/>
      <c r="P756" s="5"/>
    </row>
    <row r="757" spans="3:16" x14ac:dyDescent="0.25">
      <c r="C757" s="5"/>
      <c r="D757" s="5"/>
      <c r="E757" s="5"/>
      <c r="F757" s="5"/>
      <c r="G757" s="5"/>
      <c r="H757" s="5"/>
      <c r="I757" s="5"/>
      <c r="J757" s="5"/>
      <c r="K757" s="5"/>
      <c r="L757" s="5"/>
      <c r="M757" s="5"/>
      <c r="N757" s="5"/>
      <c r="O757" s="5"/>
      <c r="P757" s="5"/>
    </row>
    <row r="758" spans="3:16" x14ac:dyDescent="0.25">
      <c r="C758" s="5"/>
      <c r="D758" s="5"/>
      <c r="E758" s="5"/>
      <c r="F758" s="5"/>
      <c r="G758" s="5"/>
      <c r="H758" s="5"/>
      <c r="I758" s="5"/>
      <c r="J758" s="5"/>
      <c r="K758" s="5"/>
      <c r="L758" s="5"/>
      <c r="M758" s="5"/>
      <c r="N758" s="5"/>
      <c r="O758" s="5"/>
      <c r="P758" s="5"/>
    </row>
    <row r="759" spans="3:16" x14ac:dyDescent="0.25">
      <c r="C759" s="5"/>
      <c r="D759" s="5"/>
      <c r="E759" s="5"/>
      <c r="F759" s="5"/>
      <c r="G759" s="5"/>
      <c r="H759" s="5"/>
      <c r="I759" s="5"/>
      <c r="J759" s="5"/>
      <c r="K759" s="5"/>
      <c r="L759" s="5"/>
      <c r="M759" s="5"/>
      <c r="N759" s="5"/>
      <c r="O759" s="5"/>
      <c r="P759" s="5"/>
    </row>
    <row r="760" spans="3:16" x14ac:dyDescent="0.25">
      <c r="C760" s="5"/>
      <c r="D760" s="5"/>
      <c r="E760" s="5"/>
      <c r="F760" s="5"/>
      <c r="G760" s="5"/>
      <c r="H760" s="5"/>
      <c r="I760" s="5"/>
      <c r="J760" s="5"/>
      <c r="K760" s="5"/>
      <c r="L760" s="5"/>
      <c r="M760" s="5"/>
      <c r="N760" s="5"/>
      <c r="O760" s="5"/>
      <c r="P760" s="5"/>
    </row>
    <row r="761" spans="3:16" x14ac:dyDescent="0.25">
      <c r="C761" s="5"/>
      <c r="D761" s="5"/>
      <c r="E761" s="5"/>
      <c r="F761" s="5"/>
      <c r="G761" s="5"/>
      <c r="H761" s="5"/>
      <c r="I761" s="5"/>
      <c r="J761" s="5"/>
      <c r="K761" s="5"/>
      <c r="L761" s="5"/>
      <c r="M761" s="5"/>
      <c r="N761" s="5"/>
      <c r="O761" s="5"/>
      <c r="P761" s="5"/>
    </row>
    <row r="762" spans="3:16" x14ac:dyDescent="0.25">
      <c r="C762" s="5"/>
      <c r="D762" s="5"/>
      <c r="E762" s="5"/>
      <c r="F762" s="5"/>
      <c r="G762" s="5"/>
      <c r="H762" s="5"/>
      <c r="I762" s="5"/>
      <c r="J762" s="5"/>
      <c r="K762" s="5"/>
      <c r="L762" s="5"/>
      <c r="M762" s="5"/>
      <c r="N762" s="5"/>
      <c r="O762" s="5"/>
      <c r="P762" s="5"/>
    </row>
    <row r="763" spans="3:16" x14ac:dyDescent="0.25">
      <c r="C763" s="5"/>
      <c r="D763" s="5"/>
      <c r="E763" s="5"/>
      <c r="F763" s="5"/>
      <c r="G763" s="5"/>
      <c r="H763" s="5"/>
      <c r="I763" s="5"/>
      <c r="J763" s="5"/>
      <c r="K763" s="5"/>
      <c r="L763" s="5"/>
      <c r="M763" s="5"/>
      <c r="N763" s="5"/>
      <c r="O763" s="5"/>
      <c r="P763" s="5"/>
    </row>
    <row r="764" spans="3:16" x14ac:dyDescent="0.25">
      <c r="C764" s="5"/>
      <c r="D764" s="5"/>
      <c r="E764" s="5"/>
      <c r="F764" s="5"/>
      <c r="G764" s="5"/>
      <c r="H764" s="5"/>
      <c r="I764" s="5"/>
      <c r="J764" s="5"/>
      <c r="K764" s="5"/>
      <c r="L764" s="5"/>
      <c r="M764" s="5"/>
      <c r="N764" s="5"/>
      <c r="O764" s="5"/>
      <c r="P764" s="5"/>
    </row>
    <row r="765" spans="3:16" x14ac:dyDescent="0.25">
      <c r="C765" s="5"/>
      <c r="D765" s="5"/>
      <c r="E765" s="5"/>
      <c r="F765" s="5"/>
      <c r="G765" s="5"/>
      <c r="H765" s="5"/>
      <c r="I765" s="5"/>
      <c r="J765" s="5"/>
      <c r="K765" s="5"/>
      <c r="L765" s="5"/>
      <c r="M765" s="5"/>
      <c r="N765" s="5"/>
      <c r="O765" s="5"/>
      <c r="P765" s="5"/>
    </row>
    <row r="766" spans="3:16" x14ac:dyDescent="0.25">
      <c r="C766" s="5"/>
      <c r="D766" s="5"/>
      <c r="E766" s="5"/>
      <c r="F766" s="5"/>
      <c r="G766" s="5"/>
      <c r="H766" s="5"/>
      <c r="I766" s="5"/>
      <c r="J766" s="5"/>
      <c r="K766" s="5"/>
      <c r="L766" s="5"/>
      <c r="M766" s="5"/>
      <c r="N766" s="5"/>
      <c r="O766" s="5"/>
      <c r="P766" s="5"/>
    </row>
    <row r="767" spans="3:16" x14ac:dyDescent="0.25">
      <c r="C767" s="5"/>
      <c r="D767" s="5"/>
      <c r="E767" s="5"/>
      <c r="F767" s="5"/>
      <c r="G767" s="5"/>
      <c r="H767" s="5"/>
      <c r="I767" s="5"/>
      <c r="J767" s="5"/>
      <c r="K767" s="5"/>
      <c r="L767" s="5"/>
      <c r="M767" s="5"/>
      <c r="N767" s="5"/>
      <c r="O767" s="5"/>
      <c r="P767" s="5"/>
    </row>
    <row r="768" spans="3:16" x14ac:dyDescent="0.25">
      <c r="C768" s="5"/>
      <c r="D768" s="5"/>
      <c r="E768" s="5"/>
      <c r="F768" s="5"/>
      <c r="G768" s="5"/>
      <c r="H768" s="5"/>
      <c r="I768" s="5"/>
      <c r="J768" s="5"/>
      <c r="K768" s="5"/>
      <c r="L768" s="5"/>
      <c r="M768" s="5"/>
      <c r="N768" s="5"/>
      <c r="O768" s="5"/>
      <c r="P768" s="5"/>
    </row>
    <row r="769" spans="3:16" x14ac:dyDescent="0.25">
      <c r="C769" s="5"/>
      <c r="D769" s="5"/>
      <c r="E769" s="5"/>
      <c r="F769" s="5"/>
      <c r="G769" s="5"/>
      <c r="H769" s="5"/>
      <c r="I769" s="5"/>
      <c r="J769" s="5"/>
      <c r="K769" s="5"/>
      <c r="L769" s="5"/>
      <c r="M769" s="5"/>
      <c r="N769" s="5"/>
      <c r="O769" s="5"/>
      <c r="P769" s="5"/>
    </row>
    <row r="770" spans="3:16" x14ac:dyDescent="0.25">
      <c r="C770" s="5"/>
      <c r="D770" s="5"/>
      <c r="E770" s="5"/>
      <c r="F770" s="5"/>
      <c r="G770" s="5"/>
      <c r="H770" s="5"/>
      <c r="I770" s="5"/>
      <c r="J770" s="5"/>
      <c r="K770" s="5"/>
      <c r="L770" s="5"/>
      <c r="M770" s="5"/>
      <c r="N770" s="5"/>
      <c r="O770" s="5"/>
      <c r="P770" s="5"/>
    </row>
    <row r="771" spans="3:16" x14ac:dyDescent="0.25">
      <c r="C771" s="5"/>
      <c r="D771" s="5"/>
      <c r="E771" s="5"/>
      <c r="F771" s="5"/>
      <c r="G771" s="5"/>
      <c r="H771" s="5"/>
      <c r="I771" s="5"/>
      <c r="J771" s="5"/>
      <c r="K771" s="5"/>
      <c r="L771" s="5"/>
      <c r="M771" s="5"/>
      <c r="N771" s="5"/>
      <c r="O771" s="5"/>
      <c r="P771" s="5"/>
    </row>
    <row r="772" spans="3:16" x14ac:dyDescent="0.25">
      <c r="C772" s="5"/>
      <c r="D772" s="5"/>
      <c r="E772" s="5"/>
      <c r="F772" s="5"/>
      <c r="G772" s="5"/>
      <c r="H772" s="5"/>
      <c r="I772" s="5"/>
      <c r="J772" s="5"/>
      <c r="K772" s="5"/>
      <c r="L772" s="5"/>
      <c r="M772" s="5"/>
      <c r="N772" s="5"/>
      <c r="O772" s="5"/>
      <c r="P772" s="5"/>
    </row>
    <row r="773" spans="3:16" x14ac:dyDescent="0.25">
      <c r="C773" s="5"/>
      <c r="D773" s="5"/>
      <c r="E773" s="5"/>
      <c r="F773" s="5"/>
      <c r="G773" s="5"/>
      <c r="H773" s="5"/>
      <c r="I773" s="5"/>
      <c r="J773" s="5"/>
      <c r="K773" s="5"/>
      <c r="L773" s="5"/>
      <c r="M773" s="5"/>
      <c r="N773" s="5"/>
      <c r="O773" s="5"/>
      <c r="P773" s="5"/>
    </row>
    <row r="774" spans="3:16" x14ac:dyDescent="0.25">
      <c r="C774" s="5"/>
      <c r="D774" s="5"/>
      <c r="E774" s="5"/>
      <c r="F774" s="5"/>
      <c r="G774" s="5"/>
      <c r="H774" s="5"/>
      <c r="I774" s="5"/>
      <c r="J774" s="5"/>
      <c r="K774" s="5"/>
      <c r="L774" s="5"/>
      <c r="M774" s="5"/>
      <c r="N774" s="5"/>
      <c r="O774" s="5"/>
      <c r="P774" s="5"/>
    </row>
    <row r="775" spans="3:16" x14ac:dyDescent="0.25">
      <c r="C775" s="5"/>
      <c r="D775" s="5"/>
      <c r="E775" s="5"/>
      <c r="F775" s="5"/>
      <c r="G775" s="5"/>
      <c r="H775" s="5"/>
      <c r="I775" s="5"/>
      <c r="J775" s="5"/>
      <c r="K775" s="5"/>
      <c r="L775" s="5"/>
      <c r="M775" s="5"/>
      <c r="N775" s="5"/>
      <c r="O775" s="5"/>
      <c r="P775" s="5"/>
    </row>
    <row r="776" spans="3:16" x14ac:dyDescent="0.25">
      <c r="C776" s="5"/>
      <c r="D776" s="5"/>
      <c r="E776" s="5"/>
      <c r="F776" s="5"/>
      <c r="G776" s="5"/>
      <c r="H776" s="5"/>
      <c r="I776" s="5"/>
      <c r="J776" s="5"/>
      <c r="K776" s="5"/>
      <c r="L776" s="5"/>
      <c r="M776" s="5"/>
      <c r="N776" s="5"/>
      <c r="O776" s="5"/>
      <c r="P776" s="5"/>
    </row>
    <row r="777" spans="3:16" x14ac:dyDescent="0.25">
      <c r="C777" s="5"/>
      <c r="D777" s="5"/>
      <c r="E777" s="5"/>
      <c r="F777" s="5"/>
      <c r="G777" s="5"/>
      <c r="H777" s="5"/>
      <c r="I777" s="5"/>
      <c r="J777" s="5"/>
      <c r="K777" s="5"/>
      <c r="L777" s="5"/>
      <c r="M777" s="5"/>
      <c r="N777" s="5"/>
      <c r="O777" s="5"/>
      <c r="P777" s="5"/>
    </row>
    <row r="778" spans="3:16" x14ac:dyDescent="0.25">
      <c r="C778" s="5"/>
      <c r="D778" s="5"/>
      <c r="E778" s="5"/>
      <c r="F778" s="5"/>
      <c r="G778" s="5"/>
      <c r="H778" s="5"/>
      <c r="I778" s="5"/>
      <c r="J778" s="5"/>
      <c r="K778" s="5"/>
      <c r="L778" s="5"/>
      <c r="M778" s="5"/>
      <c r="N778" s="5"/>
      <c r="O778" s="5"/>
      <c r="P778" s="5"/>
    </row>
    <row r="779" spans="3:16" x14ac:dyDescent="0.25">
      <c r="C779" s="5"/>
      <c r="D779" s="5"/>
      <c r="E779" s="5"/>
      <c r="F779" s="5"/>
      <c r="G779" s="5"/>
      <c r="H779" s="5"/>
      <c r="I779" s="5"/>
      <c r="J779" s="5"/>
      <c r="K779" s="5"/>
      <c r="L779" s="5"/>
      <c r="M779" s="5"/>
      <c r="N779" s="5"/>
      <c r="O779" s="5"/>
      <c r="P779" s="5"/>
    </row>
    <row r="780" spans="3:16" x14ac:dyDescent="0.25">
      <c r="C780" s="5"/>
      <c r="D780" s="5"/>
      <c r="E780" s="5"/>
      <c r="F780" s="5"/>
      <c r="G780" s="5"/>
      <c r="H780" s="5"/>
      <c r="I780" s="5"/>
      <c r="J780" s="5"/>
      <c r="K780" s="5"/>
      <c r="L780" s="5"/>
      <c r="M780" s="5"/>
      <c r="N780" s="5"/>
      <c r="O780" s="5"/>
      <c r="P780" s="5"/>
    </row>
    <row r="781" spans="3:16" x14ac:dyDescent="0.25">
      <c r="C781" s="5"/>
      <c r="D781" s="5"/>
      <c r="E781" s="5"/>
      <c r="F781" s="5"/>
      <c r="G781" s="5"/>
      <c r="H781" s="5"/>
      <c r="I781" s="5"/>
      <c r="J781" s="5"/>
      <c r="K781" s="5"/>
      <c r="L781" s="5"/>
      <c r="M781" s="5"/>
      <c r="N781" s="5"/>
      <c r="O781" s="5"/>
      <c r="P781" s="5"/>
    </row>
    <row r="782" spans="3:16" x14ac:dyDescent="0.25">
      <c r="C782" s="5"/>
      <c r="D782" s="5"/>
      <c r="E782" s="5"/>
      <c r="F782" s="5"/>
      <c r="G782" s="5"/>
      <c r="H782" s="5"/>
      <c r="I782" s="5"/>
      <c r="J782" s="5"/>
      <c r="K782" s="5"/>
      <c r="L782" s="5"/>
      <c r="M782" s="5"/>
      <c r="N782" s="5"/>
      <c r="O782" s="5"/>
      <c r="P782" s="5"/>
    </row>
    <row r="783" spans="3:16" x14ac:dyDescent="0.25">
      <c r="C783" s="5"/>
      <c r="D783" s="5"/>
      <c r="E783" s="5"/>
      <c r="F783" s="5"/>
      <c r="G783" s="5"/>
      <c r="H783" s="5"/>
      <c r="I783" s="5"/>
      <c r="J783" s="5"/>
      <c r="K783" s="5"/>
      <c r="L783" s="5"/>
      <c r="M783" s="5"/>
      <c r="N783" s="5"/>
      <c r="O783" s="5"/>
      <c r="P783" s="5"/>
    </row>
    <row r="784" spans="3:16" x14ac:dyDescent="0.25">
      <c r="C784" s="5"/>
      <c r="D784" s="5"/>
      <c r="E784" s="5"/>
      <c r="F784" s="5"/>
      <c r="G784" s="5"/>
      <c r="H784" s="5"/>
      <c r="I784" s="5"/>
      <c r="J784" s="5"/>
      <c r="K784" s="5"/>
      <c r="L784" s="5"/>
      <c r="M784" s="5"/>
      <c r="N784" s="5"/>
      <c r="O784" s="5"/>
      <c r="P784" s="5"/>
    </row>
    <row r="785" spans="3:16" x14ac:dyDescent="0.25">
      <c r="C785" s="5"/>
      <c r="D785" s="5"/>
      <c r="E785" s="5"/>
      <c r="F785" s="5"/>
      <c r="G785" s="5"/>
      <c r="H785" s="5"/>
      <c r="I785" s="5"/>
      <c r="J785" s="5"/>
      <c r="K785" s="5"/>
      <c r="L785" s="5"/>
      <c r="M785" s="5"/>
      <c r="N785" s="5"/>
      <c r="O785" s="5"/>
      <c r="P785" s="5"/>
    </row>
    <row r="786" spans="3:16" x14ac:dyDescent="0.25">
      <c r="C786" s="5"/>
      <c r="D786" s="5"/>
      <c r="E786" s="5"/>
      <c r="F786" s="5"/>
      <c r="G786" s="5"/>
      <c r="H786" s="5"/>
      <c r="I786" s="5"/>
      <c r="J786" s="5"/>
      <c r="K786" s="5"/>
      <c r="L786" s="5"/>
      <c r="M786" s="5"/>
      <c r="N786" s="5"/>
      <c r="O786" s="5"/>
      <c r="P786" s="5"/>
    </row>
    <row r="787" spans="3:16" x14ac:dyDescent="0.25">
      <c r="C787" s="5"/>
      <c r="D787" s="5"/>
      <c r="E787" s="5"/>
      <c r="F787" s="5"/>
      <c r="G787" s="5"/>
      <c r="H787" s="5"/>
      <c r="I787" s="5"/>
      <c r="J787" s="5"/>
      <c r="K787" s="5"/>
      <c r="L787" s="5"/>
      <c r="M787" s="5"/>
      <c r="N787" s="5"/>
      <c r="O787" s="5"/>
      <c r="P787" s="5"/>
    </row>
    <row r="788" spans="3:16" x14ac:dyDescent="0.25">
      <c r="C788" s="5"/>
      <c r="D788" s="5"/>
      <c r="E788" s="5"/>
      <c r="F788" s="5"/>
      <c r="G788" s="5"/>
      <c r="H788" s="5"/>
      <c r="I788" s="5"/>
      <c r="J788" s="5"/>
      <c r="K788" s="5"/>
      <c r="L788" s="5"/>
      <c r="M788" s="5"/>
      <c r="N788" s="5"/>
      <c r="O788" s="5"/>
      <c r="P788" s="5"/>
    </row>
    <row r="789" spans="3:16" x14ac:dyDescent="0.25">
      <c r="C789" s="5"/>
      <c r="D789" s="5"/>
      <c r="E789" s="5"/>
      <c r="F789" s="5"/>
      <c r="G789" s="5"/>
      <c r="H789" s="5"/>
      <c r="I789" s="5"/>
      <c r="J789" s="5"/>
      <c r="K789" s="5"/>
      <c r="L789" s="5"/>
      <c r="M789" s="5"/>
      <c r="N789" s="5"/>
      <c r="O789" s="5"/>
      <c r="P789" s="5"/>
    </row>
    <row r="790" spans="3:16" x14ac:dyDescent="0.25">
      <c r="C790" s="5"/>
      <c r="D790" s="5"/>
      <c r="E790" s="5"/>
      <c r="F790" s="5"/>
      <c r="G790" s="5"/>
      <c r="H790" s="5"/>
      <c r="I790" s="5"/>
      <c r="J790" s="5"/>
      <c r="K790" s="5"/>
      <c r="L790" s="5"/>
      <c r="M790" s="5"/>
      <c r="N790" s="5"/>
      <c r="O790" s="5"/>
      <c r="P790" s="5"/>
    </row>
    <row r="791" spans="3:16" x14ac:dyDescent="0.25">
      <c r="C791" s="5"/>
      <c r="D791" s="5"/>
      <c r="E791" s="5"/>
      <c r="F791" s="5"/>
      <c r="G791" s="5"/>
      <c r="H791" s="5"/>
      <c r="I791" s="5"/>
      <c r="J791" s="5"/>
      <c r="K791" s="5"/>
      <c r="L791" s="5"/>
      <c r="M791" s="5"/>
      <c r="N791" s="5"/>
      <c r="O791" s="5"/>
      <c r="P791" s="5"/>
    </row>
    <row r="792" spans="3:16" x14ac:dyDescent="0.25">
      <c r="C792" s="5"/>
      <c r="D792" s="5"/>
      <c r="E792" s="5"/>
      <c r="F792" s="5"/>
      <c r="G792" s="5"/>
      <c r="H792" s="5"/>
      <c r="I792" s="5"/>
      <c r="J792" s="5"/>
      <c r="K792" s="5"/>
      <c r="L792" s="5"/>
      <c r="M792" s="5"/>
      <c r="N792" s="5"/>
      <c r="O792" s="5"/>
      <c r="P792" s="5"/>
    </row>
    <row r="793" spans="3:16" x14ac:dyDescent="0.25">
      <c r="C793" s="5"/>
      <c r="D793" s="5"/>
      <c r="E793" s="5"/>
      <c r="F793" s="5"/>
      <c r="G793" s="5"/>
      <c r="H793" s="5"/>
      <c r="I793" s="5"/>
      <c r="J793" s="5"/>
      <c r="K793" s="5"/>
      <c r="L793" s="5"/>
      <c r="M793" s="5"/>
      <c r="N793" s="5"/>
      <c r="O793" s="5"/>
      <c r="P793" s="5"/>
    </row>
    <row r="794" spans="3:16" x14ac:dyDescent="0.25">
      <c r="C794" s="5"/>
      <c r="D794" s="5"/>
      <c r="E794" s="5"/>
      <c r="F794" s="5"/>
      <c r="G794" s="5"/>
      <c r="H794" s="5"/>
      <c r="I794" s="5"/>
      <c r="J794" s="5"/>
      <c r="K794" s="5"/>
      <c r="L794" s="5"/>
      <c r="M794" s="5"/>
      <c r="N794" s="5"/>
      <c r="O794" s="5"/>
      <c r="P794" s="5"/>
    </row>
    <row r="795" spans="3:16" x14ac:dyDescent="0.25">
      <c r="C795" s="5"/>
      <c r="D795" s="5"/>
      <c r="E795" s="5"/>
      <c r="F795" s="5"/>
      <c r="G795" s="5"/>
      <c r="H795" s="5"/>
      <c r="I795" s="5"/>
      <c r="J795" s="5"/>
      <c r="K795" s="5"/>
      <c r="L795" s="5"/>
      <c r="M795" s="5"/>
      <c r="N795" s="5"/>
      <c r="O795" s="5"/>
      <c r="P795" s="5"/>
    </row>
    <row r="796" spans="3:16" x14ac:dyDescent="0.25">
      <c r="C796" s="5"/>
      <c r="D796" s="5"/>
      <c r="E796" s="5"/>
      <c r="F796" s="5"/>
      <c r="G796" s="5"/>
      <c r="H796" s="5"/>
      <c r="I796" s="5"/>
      <c r="J796" s="5"/>
      <c r="K796" s="5"/>
      <c r="L796" s="5"/>
      <c r="M796" s="5"/>
      <c r="N796" s="5"/>
      <c r="O796" s="5"/>
      <c r="P796" s="5"/>
    </row>
    <row r="797" spans="3:16" x14ac:dyDescent="0.25">
      <c r="C797" s="5"/>
      <c r="D797" s="5"/>
      <c r="E797" s="5"/>
      <c r="F797" s="5"/>
      <c r="G797" s="5"/>
      <c r="H797" s="5"/>
      <c r="I797" s="5"/>
      <c r="J797" s="5"/>
      <c r="K797" s="5"/>
      <c r="L797" s="5"/>
      <c r="M797" s="5"/>
      <c r="N797" s="5"/>
      <c r="O797" s="5"/>
      <c r="P797" s="5"/>
    </row>
    <row r="798" spans="3:16" x14ac:dyDescent="0.25">
      <c r="C798" s="5"/>
      <c r="D798" s="5"/>
      <c r="E798" s="5"/>
      <c r="F798" s="5"/>
      <c r="G798" s="5"/>
      <c r="H798" s="5"/>
      <c r="I798" s="5"/>
      <c r="J798" s="5"/>
      <c r="K798" s="5"/>
      <c r="L798" s="5"/>
      <c r="M798" s="5"/>
      <c r="N798" s="5"/>
      <c r="O798" s="5"/>
      <c r="P798" s="5"/>
    </row>
    <row r="799" spans="3:16" x14ac:dyDescent="0.25">
      <c r="C799" s="5"/>
      <c r="D799" s="5"/>
      <c r="E799" s="5"/>
      <c r="F799" s="5"/>
      <c r="G799" s="5"/>
      <c r="H799" s="5"/>
      <c r="I799" s="5"/>
      <c r="J799" s="5"/>
      <c r="K799" s="5"/>
      <c r="L799" s="5"/>
      <c r="M799" s="5"/>
      <c r="N799" s="5"/>
      <c r="O799" s="5"/>
      <c r="P799" s="5"/>
    </row>
    <row r="800" spans="3:16" x14ac:dyDescent="0.25">
      <c r="C800" s="5"/>
      <c r="D800" s="5"/>
      <c r="E800" s="5"/>
      <c r="F800" s="5"/>
      <c r="G800" s="5"/>
      <c r="H800" s="5"/>
      <c r="I800" s="5"/>
      <c r="J800" s="5"/>
      <c r="K800" s="5"/>
      <c r="L800" s="5"/>
      <c r="M800" s="5"/>
      <c r="N800" s="5"/>
      <c r="O800" s="5"/>
      <c r="P800" s="5"/>
    </row>
    <row r="801" spans="3:16" x14ac:dyDescent="0.25">
      <c r="C801" s="5"/>
      <c r="D801" s="5"/>
      <c r="E801" s="5"/>
      <c r="F801" s="5"/>
      <c r="G801" s="5"/>
      <c r="H801" s="5"/>
      <c r="I801" s="5"/>
      <c r="J801" s="5"/>
      <c r="K801" s="5"/>
      <c r="L801" s="5"/>
      <c r="M801" s="5"/>
      <c r="N801" s="5"/>
      <c r="O801" s="5"/>
      <c r="P801" s="5"/>
    </row>
    <row r="802" spans="3:16" x14ac:dyDescent="0.25">
      <c r="C802" s="5"/>
      <c r="D802" s="5"/>
      <c r="E802" s="5"/>
      <c r="F802" s="5"/>
      <c r="G802" s="5"/>
      <c r="H802" s="5"/>
      <c r="I802" s="5"/>
      <c r="J802" s="5"/>
      <c r="K802" s="5"/>
      <c r="L802" s="5"/>
      <c r="M802" s="5"/>
      <c r="N802" s="5"/>
      <c r="O802" s="5"/>
      <c r="P802" s="5"/>
    </row>
    <row r="803" spans="3:16" x14ac:dyDescent="0.25">
      <c r="C803" s="5"/>
      <c r="D803" s="5"/>
      <c r="E803" s="5"/>
      <c r="F803" s="5"/>
      <c r="G803" s="5"/>
      <c r="H803" s="5"/>
      <c r="I803" s="5"/>
      <c r="J803" s="5"/>
      <c r="K803" s="5"/>
      <c r="L803" s="5"/>
      <c r="M803" s="5"/>
      <c r="N803" s="5"/>
      <c r="O803" s="5"/>
      <c r="P803" s="5"/>
    </row>
    <row r="804" spans="3:16" x14ac:dyDescent="0.25">
      <c r="C804" s="5"/>
      <c r="D804" s="5"/>
      <c r="E804" s="5"/>
      <c r="F804" s="5"/>
      <c r="G804" s="5"/>
      <c r="H804" s="5"/>
      <c r="I804" s="5"/>
      <c r="J804" s="5"/>
      <c r="K804" s="5"/>
      <c r="L804" s="5"/>
      <c r="M804" s="5"/>
      <c r="N804" s="5"/>
      <c r="O804" s="5"/>
      <c r="P804" s="5"/>
    </row>
    <row r="805" spans="3:16" x14ac:dyDescent="0.25">
      <c r="C805" s="5"/>
      <c r="D805" s="5"/>
      <c r="E805" s="5"/>
      <c r="F805" s="5"/>
      <c r="G805" s="5"/>
      <c r="H805" s="5"/>
      <c r="I805" s="5"/>
      <c r="J805" s="5"/>
      <c r="K805" s="5"/>
      <c r="L805" s="5"/>
      <c r="M805" s="5"/>
      <c r="N805" s="5"/>
      <c r="O805" s="5"/>
      <c r="P805" s="5"/>
    </row>
    <row r="806" spans="3:16" x14ac:dyDescent="0.25">
      <c r="C806" s="5"/>
      <c r="D806" s="5"/>
      <c r="E806" s="5"/>
      <c r="F806" s="5"/>
      <c r="G806" s="5"/>
      <c r="H806" s="5"/>
      <c r="I806" s="5"/>
      <c r="J806" s="5"/>
      <c r="K806" s="5"/>
      <c r="L806" s="5"/>
      <c r="M806" s="5"/>
      <c r="N806" s="5"/>
      <c r="O806" s="5"/>
      <c r="P806" s="5"/>
    </row>
    <row r="807" spans="3:16" x14ac:dyDescent="0.25">
      <c r="C807" s="5"/>
      <c r="D807" s="5"/>
      <c r="E807" s="5"/>
      <c r="F807" s="5"/>
      <c r="G807" s="5"/>
      <c r="H807" s="5"/>
      <c r="I807" s="5"/>
      <c r="J807" s="5"/>
      <c r="K807" s="5"/>
      <c r="L807" s="5"/>
      <c r="M807" s="5"/>
      <c r="N807" s="5"/>
      <c r="O807" s="5"/>
      <c r="P807" s="5"/>
    </row>
    <row r="808" spans="3:16" x14ac:dyDescent="0.25">
      <c r="C808" s="5"/>
      <c r="D808" s="5"/>
      <c r="E808" s="5"/>
      <c r="F808" s="5"/>
      <c r="G808" s="5"/>
      <c r="H808" s="5"/>
      <c r="I808" s="5"/>
      <c r="J808" s="5"/>
      <c r="K808" s="5"/>
      <c r="L808" s="5"/>
      <c r="M808" s="5"/>
      <c r="N808" s="5"/>
      <c r="O808" s="5"/>
      <c r="P808" s="5"/>
    </row>
    <row r="809" spans="3:16" x14ac:dyDescent="0.25">
      <c r="C809" s="5"/>
      <c r="D809" s="5"/>
      <c r="E809" s="5"/>
      <c r="F809" s="5"/>
      <c r="G809" s="5"/>
      <c r="H809" s="5"/>
      <c r="I809" s="5"/>
      <c r="J809" s="5"/>
      <c r="K809" s="5"/>
      <c r="L809" s="5"/>
      <c r="M809" s="5"/>
      <c r="N809" s="5"/>
      <c r="O809" s="5"/>
      <c r="P809" s="5"/>
    </row>
    <row r="810" spans="3:16" x14ac:dyDescent="0.25">
      <c r="C810" s="5"/>
      <c r="D810" s="5"/>
      <c r="E810" s="5"/>
      <c r="F810" s="5"/>
      <c r="G810" s="5"/>
      <c r="H810" s="5"/>
      <c r="I810" s="5"/>
      <c r="J810" s="5"/>
      <c r="K810" s="5"/>
      <c r="L810" s="5"/>
      <c r="M810" s="5"/>
      <c r="N810" s="5"/>
      <c r="O810" s="5"/>
      <c r="P810" s="5"/>
    </row>
    <row r="811" spans="3:16" x14ac:dyDescent="0.25">
      <c r="C811" s="5"/>
      <c r="D811" s="5"/>
      <c r="E811" s="5"/>
      <c r="F811" s="5"/>
      <c r="G811" s="5"/>
      <c r="H811" s="5"/>
      <c r="I811" s="5"/>
      <c r="J811" s="5"/>
      <c r="K811" s="5"/>
      <c r="L811" s="5"/>
      <c r="M811" s="5"/>
      <c r="N811" s="5"/>
      <c r="O811" s="5"/>
      <c r="P811" s="5"/>
    </row>
    <row r="812" spans="3:16" x14ac:dyDescent="0.25">
      <c r="C812" s="5"/>
      <c r="D812" s="5"/>
      <c r="E812" s="5"/>
      <c r="F812" s="5"/>
      <c r="G812" s="5"/>
      <c r="H812" s="5"/>
      <c r="I812" s="5"/>
      <c r="J812" s="5"/>
      <c r="K812" s="5"/>
      <c r="L812" s="5"/>
      <c r="M812" s="5"/>
      <c r="N812" s="5"/>
      <c r="O812" s="5"/>
      <c r="P812" s="5"/>
    </row>
    <row r="813" spans="3:16" x14ac:dyDescent="0.25">
      <c r="C813" s="5"/>
      <c r="D813" s="5"/>
      <c r="E813" s="5"/>
      <c r="F813" s="5"/>
      <c r="G813" s="5"/>
      <c r="H813" s="5"/>
      <c r="I813" s="5"/>
      <c r="J813" s="5"/>
      <c r="K813" s="5"/>
      <c r="L813" s="5"/>
      <c r="M813" s="5"/>
      <c r="N813" s="5"/>
      <c r="O813" s="5"/>
      <c r="P813" s="5"/>
    </row>
    <row r="814" spans="3:16" x14ac:dyDescent="0.25">
      <c r="C814" s="5"/>
      <c r="D814" s="5"/>
      <c r="E814" s="5"/>
      <c r="F814" s="5"/>
      <c r="G814" s="5"/>
      <c r="H814" s="5"/>
      <c r="I814" s="5"/>
      <c r="J814" s="5"/>
      <c r="K814" s="5"/>
      <c r="L814" s="5"/>
      <c r="M814" s="5"/>
      <c r="N814" s="5"/>
      <c r="O814" s="5"/>
      <c r="P814" s="5"/>
    </row>
    <row r="815" spans="3:16" x14ac:dyDescent="0.25">
      <c r="C815" s="5"/>
      <c r="D815" s="5"/>
      <c r="E815" s="5"/>
      <c r="F815" s="5"/>
      <c r="G815" s="5"/>
      <c r="H815" s="5"/>
      <c r="I815" s="5"/>
      <c r="J815" s="5"/>
      <c r="K815" s="5"/>
      <c r="L815" s="5"/>
      <c r="M815" s="5"/>
      <c r="N815" s="5"/>
      <c r="O815" s="5"/>
      <c r="P815" s="5"/>
    </row>
    <row r="816" spans="3:16" x14ac:dyDescent="0.25">
      <c r="C816" s="5"/>
      <c r="D816" s="5"/>
      <c r="E816" s="5"/>
      <c r="F816" s="5"/>
      <c r="G816" s="5"/>
      <c r="H816" s="5"/>
      <c r="I816" s="5"/>
      <c r="J816" s="5"/>
      <c r="K816" s="5"/>
      <c r="L816" s="5"/>
      <c r="M816" s="5"/>
      <c r="N816" s="5"/>
      <c r="O816" s="5"/>
      <c r="P816" s="5"/>
    </row>
    <row r="817" spans="3:16" x14ac:dyDescent="0.25">
      <c r="C817" s="5"/>
      <c r="D817" s="5"/>
      <c r="E817" s="5"/>
      <c r="F817" s="5"/>
      <c r="G817" s="5"/>
      <c r="H817" s="5"/>
      <c r="I817" s="5"/>
      <c r="J817" s="5"/>
      <c r="K817" s="5"/>
      <c r="L817" s="5"/>
      <c r="M817" s="5"/>
      <c r="N817" s="5"/>
      <c r="O817" s="5"/>
      <c r="P817" s="5"/>
    </row>
    <row r="818" spans="3:16" x14ac:dyDescent="0.25">
      <c r="C818" s="5"/>
      <c r="D818" s="5"/>
      <c r="E818" s="5"/>
      <c r="F818" s="5"/>
      <c r="G818" s="5"/>
      <c r="H818" s="5"/>
      <c r="I818" s="5"/>
      <c r="J818" s="5"/>
      <c r="K818" s="5"/>
      <c r="L818" s="5"/>
      <c r="M818" s="5"/>
      <c r="N818" s="5"/>
      <c r="O818" s="5"/>
      <c r="P818" s="5"/>
    </row>
    <row r="819" spans="3:16" x14ac:dyDescent="0.25">
      <c r="C819" s="5"/>
      <c r="D819" s="5"/>
      <c r="E819" s="5"/>
      <c r="F819" s="5"/>
      <c r="G819" s="5"/>
      <c r="H819" s="5"/>
      <c r="I819" s="5"/>
      <c r="J819" s="5"/>
      <c r="K819" s="5"/>
      <c r="L819" s="5"/>
      <c r="M819" s="5"/>
      <c r="N819" s="5"/>
      <c r="O819" s="5"/>
      <c r="P819" s="5"/>
    </row>
    <row r="820" spans="3:16" x14ac:dyDescent="0.25">
      <c r="C820" s="5"/>
      <c r="D820" s="5"/>
      <c r="E820" s="5"/>
      <c r="F820" s="5"/>
      <c r="G820" s="5"/>
      <c r="H820" s="5"/>
      <c r="I820" s="5"/>
      <c r="J820" s="5"/>
      <c r="K820" s="5"/>
      <c r="L820" s="5"/>
      <c r="M820" s="5"/>
      <c r="N820" s="5"/>
      <c r="O820" s="5"/>
      <c r="P820" s="5"/>
    </row>
    <row r="821" spans="3:16" x14ac:dyDescent="0.25">
      <c r="C821" s="5"/>
      <c r="D821" s="5"/>
      <c r="E821" s="5"/>
      <c r="F821" s="5"/>
      <c r="G821" s="5"/>
      <c r="H821" s="5"/>
      <c r="I821" s="5"/>
      <c r="J821" s="5"/>
      <c r="K821" s="5"/>
      <c r="L821" s="5"/>
      <c r="M821" s="5"/>
      <c r="N821" s="5"/>
      <c r="O821" s="5"/>
      <c r="P821" s="5"/>
    </row>
    <row r="822" spans="3:16" x14ac:dyDescent="0.25">
      <c r="C822" s="5"/>
      <c r="D822" s="5"/>
      <c r="E822" s="5"/>
      <c r="F822" s="5"/>
      <c r="G822" s="5"/>
      <c r="H822" s="5"/>
      <c r="I822" s="5"/>
      <c r="J822" s="5"/>
      <c r="K822" s="5"/>
      <c r="L822" s="5"/>
      <c r="M822" s="5"/>
      <c r="N822" s="5"/>
      <c r="O822" s="5"/>
      <c r="P822" s="5"/>
    </row>
    <row r="823" spans="3:16" x14ac:dyDescent="0.25">
      <c r="C823" s="5"/>
      <c r="D823" s="5"/>
      <c r="E823" s="5"/>
      <c r="F823" s="5"/>
      <c r="G823" s="5"/>
      <c r="H823" s="5"/>
      <c r="I823" s="5"/>
      <c r="J823" s="5"/>
      <c r="K823" s="5"/>
      <c r="L823" s="5"/>
      <c r="M823" s="5"/>
      <c r="N823" s="5"/>
      <c r="O823" s="5"/>
      <c r="P823" s="5"/>
    </row>
    <row r="824" spans="3:16" x14ac:dyDescent="0.25">
      <c r="C824" s="5"/>
      <c r="D824" s="5"/>
      <c r="E824" s="5"/>
      <c r="F824" s="5"/>
      <c r="G824" s="5"/>
      <c r="H824" s="5"/>
      <c r="I824" s="5"/>
      <c r="J824" s="5"/>
      <c r="K824" s="5"/>
      <c r="L824" s="5"/>
      <c r="M824" s="5"/>
      <c r="N824" s="5"/>
      <c r="O824" s="5"/>
      <c r="P824" s="5"/>
    </row>
    <row r="825" spans="3:16" x14ac:dyDescent="0.25">
      <c r="C825" s="5"/>
      <c r="D825" s="5"/>
      <c r="E825" s="5"/>
      <c r="F825" s="5"/>
      <c r="G825" s="5"/>
      <c r="H825" s="5"/>
      <c r="I825" s="5"/>
      <c r="J825" s="5"/>
      <c r="K825" s="5"/>
      <c r="L825" s="5"/>
      <c r="M825" s="5"/>
      <c r="N825" s="5"/>
      <c r="O825" s="5"/>
      <c r="P825" s="5"/>
    </row>
    <row r="826" spans="3:16" x14ac:dyDescent="0.25">
      <c r="C826" s="5"/>
      <c r="D826" s="5"/>
      <c r="E826" s="5"/>
      <c r="F826" s="5"/>
      <c r="G826" s="5"/>
      <c r="H826" s="5"/>
      <c r="I826" s="5"/>
      <c r="J826" s="5"/>
      <c r="K826" s="5"/>
      <c r="L826" s="5"/>
      <c r="M826" s="5"/>
      <c r="N826" s="5"/>
      <c r="O826" s="5"/>
      <c r="P826" s="5"/>
    </row>
    <row r="827" spans="3:16" x14ac:dyDescent="0.25">
      <c r="C827" s="5"/>
      <c r="D827" s="5"/>
      <c r="E827" s="5"/>
      <c r="F827" s="5"/>
      <c r="G827" s="5"/>
      <c r="H827" s="5"/>
      <c r="I827" s="5"/>
      <c r="J827" s="5"/>
      <c r="K827" s="5"/>
      <c r="L827" s="5"/>
      <c r="M827" s="5"/>
      <c r="N827" s="5"/>
      <c r="O827" s="5"/>
      <c r="P827" s="5"/>
    </row>
    <row r="828" spans="3:16" x14ac:dyDescent="0.25">
      <c r="C828" s="5"/>
      <c r="D828" s="5"/>
      <c r="E828" s="5"/>
      <c r="F828" s="5"/>
      <c r="G828" s="5"/>
      <c r="H828" s="5"/>
      <c r="I828" s="5"/>
      <c r="J828" s="5"/>
      <c r="K828" s="5"/>
      <c r="L828" s="5"/>
      <c r="M828" s="5"/>
      <c r="N828" s="5"/>
      <c r="O828" s="5"/>
      <c r="P828" s="5"/>
    </row>
    <row r="829" spans="3:16" x14ac:dyDescent="0.25">
      <c r="C829" s="5"/>
      <c r="D829" s="5"/>
      <c r="E829" s="5"/>
      <c r="F829" s="5"/>
      <c r="G829" s="5"/>
      <c r="H829" s="5"/>
      <c r="I829" s="5"/>
      <c r="J829" s="5"/>
      <c r="K829" s="5"/>
      <c r="L829" s="5"/>
      <c r="M829" s="5"/>
      <c r="N829" s="5"/>
      <c r="O829" s="5"/>
      <c r="P829" s="5"/>
    </row>
    <row r="830" spans="3:16" x14ac:dyDescent="0.25">
      <c r="C830" s="5"/>
      <c r="D830" s="5"/>
      <c r="E830" s="5"/>
      <c r="F830" s="5"/>
      <c r="G830" s="5"/>
      <c r="H830" s="5"/>
      <c r="I830" s="5"/>
      <c r="J830" s="5"/>
      <c r="K830" s="5"/>
      <c r="L830" s="5"/>
      <c r="M830" s="5"/>
      <c r="N830" s="5"/>
      <c r="O830" s="5"/>
      <c r="P830" s="5"/>
    </row>
    <row r="831" spans="3:16" x14ac:dyDescent="0.25">
      <c r="C831" s="5"/>
      <c r="D831" s="5"/>
      <c r="E831" s="5"/>
      <c r="F831" s="5"/>
      <c r="G831" s="5"/>
      <c r="H831" s="5"/>
      <c r="I831" s="5"/>
      <c r="J831" s="5"/>
      <c r="K831" s="5"/>
      <c r="L831" s="5"/>
      <c r="M831" s="5"/>
      <c r="N831" s="5"/>
      <c r="O831" s="5"/>
      <c r="P831" s="5"/>
    </row>
    <row r="832" spans="3:16" x14ac:dyDescent="0.25">
      <c r="C832" s="5"/>
      <c r="D832" s="5"/>
      <c r="E832" s="5"/>
      <c r="F832" s="5"/>
      <c r="G832" s="5"/>
      <c r="H832" s="5"/>
      <c r="I832" s="5"/>
      <c r="J832" s="5"/>
      <c r="K832" s="5"/>
      <c r="L832" s="5"/>
      <c r="M832" s="5"/>
      <c r="N832" s="5"/>
      <c r="O832" s="5"/>
      <c r="P832" s="5"/>
    </row>
    <row r="833" spans="3:16" x14ac:dyDescent="0.25">
      <c r="C833" s="5"/>
      <c r="D833" s="5"/>
      <c r="E833" s="5"/>
      <c r="F833" s="5"/>
      <c r="G833" s="5"/>
      <c r="H833" s="5"/>
      <c r="I833" s="5"/>
      <c r="J833" s="5"/>
      <c r="K833" s="5"/>
      <c r="L833" s="5"/>
      <c r="M833" s="5"/>
      <c r="N833" s="5"/>
      <c r="O833" s="5"/>
      <c r="P833" s="5"/>
    </row>
    <row r="834" spans="3:16" x14ac:dyDescent="0.25">
      <c r="C834" s="5"/>
      <c r="D834" s="5"/>
      <c r="E834" s="5"/>
      <c r="F834" s="5"/>
      <c r="G834" s="5"/>
      <c r="H834" s="5"/>
      <c r="I834" s="5"/>
      <c r="J834" s="5"/>
      <c r="K834" s="5"/>
      <c r="L834" s="5"/>
      <c r="M834" s="5"/>
      <c r="N834" s="5"/>
      <c r="O834" s="5"/>
      <c r="P834" s="5"/>
    </row>
    <row r="835" spans="3:16" x14ac:dyDescent="0.25">
      <c r="C835" s="5"/>
      <c r="D835" s="5"/>
      <c r="E835" s="5"/>
      <c r="F835" s="5"/>
      <c r="G835" s="5"/>
      <c r="H835" s="5"/>
      <c r="I835" s="5"/>
      <c r="J835" s="5"/>
      <c r="K835" s="5"/>
      <c r="L835" s="5"/>
      <c r="M835" s="5"/>
      <c r="N835" s="5"/>
      <c r="O835" s="5"/>
      <c r="P835" s="5"/>
    </row>
    <row r="836" spans="3:16" x14ac:dyDescent="0.25">
      <c r="C836" s="5"/>
      <c r="D836" s="5"/>
      <c r="E836" s="5"/>
      <c r="F836" s="5"/>
      <c r="G836" s="5"/>
      <c r="H836" s="5"/>
      <c r="I836" s="5"/>
      <c r="J836" s="5"/>
      <c r="K836" s="5"/>
      <c r="L836" s="5"/>
      <c r="M836" s="5"/>
      <c r="N836" s="5"/>
      <c r="O836" s="5"/>
      <c r="P836" s="5"/>
    </row>
    <row r="837" spans="3:16" x14ac:dyDescent="0.25">
      <c r="C837" s="5"/>
      <c r="D837" s="5"/>
      <c r="E837" s="5"/>
      <c r="F837" s="5"/>
      <c r="G837" s="5"/>
      <c r="H837" s="5"/>
      <c r="I837" s="5"/>
      <c r="J837" s="5"/>
      <c r="K837" s="5"/>
      <c r="L837" s="5"/>
      <c r="M837" s="5"/>
      <c r="N837" s="5"/>
      <c r="O837" s="5"/>
      <c r="P837" s="5"/>
    </row>
    <row r="838" spans="3:16" x14ac:dyDescent="0.25">
      <c r="C838" s="5"/>
      <c r="D838" s="5"/>
      <c r="E838" s="5"/>
      <c r="F838" s="5"/>
      <c r="G838" s="5"/>
      <c r="H838" s="5"/>
      <c r="I838" s="5"/>
      <c r="J838" s="5"/>
      <c r="K838" s="5"/>
      <c r="L838" s="5"/>
      <c r="M838" s="5"/>
      <c r="N838" s="5"/>
      <c r="O838" s="5"/>
      <c r="P838" s="5"/>
    </row>
    <row r="839" spans="3:16" x14ac:dyDescent="0.25">
      <c r="C839" s="5"/>
      <c r="D839" s="5"/>
      <c r="E839" s="5"/>
      <c r="F839" s="5"/>
      <c r="G839" s="5"/>
      <c r="H839" s="5"/>
      <c r="I839" s="5"/>
      <c r="J839" s="5"/>
      <c r="K839" s="5"/>
      <c r="L839" s="5"/>
      <c r="M839" s="5"/>
      <c r="N839" s="5"/>
      <c r="O839" s="5"/>
      <c r="P839" s="5"/>
    </row>
    <row r="840" spans="3:16" x14ac:dyDescent="0.25">
      <c r="C840" s="5"/>
      <c r="D840" s="5"/>
      <c r="E840" s="5"/>
      <c r="F840" s="5"/>
      <c r="G840" s="5"/>
      <c r="H840" s="5"/>
      <c r="I840" s="5"/>
      <c r="J840" s="5"/>
      <c r="K840" s="5"/>
      <c r="L840" s="5"/>
      <c r="M840" s="5"/>
      <c r="N840" s="5"/>
      <c r="O840" s="5"/>
      <c r="P840" s="5"/>
    </row>
    <row r="841" spans="3:16" x14ac:dyDescent="0.25">
      <c r="C841" s="5"/>
      <c r="D841" s="5"/>
      <c r="E841" s="5"/>
      <c r="F841" s="5"/>
      <c r="G841" s="5"/>
      <c r="H841" s="5"/>
      <c r="I841" s="5"/>
      <c r="J841" s="5"/>
      <c r="K841" s="5"/>
      <c r="L841" s="5"/>
      <c r="M841" s="5"/>
      <c r="N841" s="5"/>
      <c r="O841" s="5"/>
      <c r="P841" s="5"/>
    </row>
    <row r="842" spans="3:16" x14ac:dyDescent="0.25">
      <c r="C842" s="5"/>
      <c r="D842" s="5"/>
      <c r="E842" s="5"/>
      <c r="F842" s="5"/>
      <c r="G842" s="5"/>
      <c r="H842" s="5"/>
      <c r="I842" s="5"/>
      <c r="J842" s="5"/>
      <c r="K842" s="5"/>
      <c r="L842" s="5"/>
      <c r="M842" s="5"/>
      <c r="N842" s="5"/>
      <c r="O842" s="5"/>
      <c r="P842" s="5"/>
    </row>
    <row r="843" spans="3:16" x14ac:dyDescent="0.25">
      <c r="C843" s="5"/>
      <c r="D843" s="5"/>
      <c r="E843" s="5"/>
      <c r="F843" s="5"/>
      <c r="G843" s="5"/>
      <c r="H843" s="5"/>
      <c r="I843" s="5"/>
      <c r="J843" s="5"/>
      <c r="K843" s="5"/>
      <c r="L843" s="5"/>
      <c r="M843" s="5"/>
      <c r="N843" s="5"/>
      <c r="O843" s="5"/>
      <c r="P843" s="5"/>
    </row>
    <row r="844" spans="3:16" x14ac:dyDescent="0.25">
      <c r="C844" s="5"/>
      <c r="D844" s="5"/>
      <c r="E844" s="5"/>
      <c r="F844" s="5"/>
      <c r="G844" s="5"/>
      <c r="H844" s="5"/>
      <c r="I844" s="5"/>
      <c r="J844" s="5"/>
      <c r="K844" s="5"/>
      <c r="L844" s="5"/>
      <c r="M844" s="5"/>
      <c r="N844" s="5"/>
      <c r="O844" s="5"/>
      <c r="P844" s="5"/>
    </row>
    <row r="845" spans="3:16" x14ac:dyDescent="0.25">
      <c r="C845" s="5"/>
      <c r="D845" s="5"/>
      <c r="E845" s="5"/>
      <c r="F845" s="5"/>
      <c r="G845" s="5"/>
      <c r="H845" s="5"/>
      <c r="I845" s="5"/>
      <c r="J845" s="5"/>
      <c r="K845" s="5"/>
      <c r="L845" s="5"/>
      <c r="M845" s="5"/>
      <c r="N845" s="5"/>
      <c r="O845" s="5"/>
      <c r="P845" s="5"/>
    </row>
    <row r="846" spans="3:16" x14ac:dyDescent="0.25">
      <c r="C846" s="5"/>
      <c r="D846" s="5"/>
      <c r="E846" s="5"/>
      <c r="F846" s="5"/>
      <c r="G846" s="5"/>
      <c r="H846" s="5"/>
      <c r="I846" s="5"/>
      <c r="J846" s="5"/>
      <c r="K846" s="5"/>
      <c r="L846" s="5"/>
      <c r="M846" s="5"/>
      <c r="N846" s="5"/>
      <c r="O846" s="5"/>
      <c r="P846" s="5"/>
    </row>
    <row r="847" spans="3:16" x14ac:dyDescent="0.25">
      <c r="C847" s="5"/>
      <c r="D847" s="5"/>
      <c r="E847" s="5"/>
      <c r="F847" s="5"/>
      <c r="G847" s="5"/>
      <c r="H847" s="5"/>
      <c r="I847" s="5"/>
      <c r="J847" s="5"/>
      <c r="K847" s="5"/>
      <c r="L847" s="5"/>
      <c r="M847" s="5"/>
      <c r="N847" s="5"/>
      <c r="O847" s="5"/>
      <c r="P847" s="5"/>
    </row>
    <row r="848" spans="3:16" x14ac:dyDescent="0.25">
      <c r="C848" s="5"/>
      <c r="D848" s="5"/>
      <c r="E848" s="5"/>
      <c r="F848" s="5"/>
      <c r="G848" s="5"/>
      <c r="H848" s="5"/>
      <c r="I848" s="5"/>
      <c r="J848" s="5"/>
      <c r="K848" s="5"/>
      <c r="L848" s="5"/>
      <c r="M848" s="5"/>
      <c r="N848" s="5"/>
      <c r="O848" s="5"/>
      <c r="P848" s="5"/>
    </row>
    <row r="849" spans="3:16" x14ac:dyDescent="0.25">
      <c r="C849" s="5"/>
      <c r="D849" s="5"/>
      <c r="E849" s="5"/>
      <c r="F849" s="5"/>
      <c r="G849" s="5"/>
      <c r="H849" s="5"/>
      <c r="I849" s="5"/>
      <c r="J849" s="5"/>
      <c r="K849" s="5"/>
      <c r="L849" s="5"/>
      <c r="M849" s="5"/>
      <c r="N849" s="5"/>
      <c r="O849" s="5"/>
      <c r="P849" s="5"/>
    </row>
    <row r="850" spans="3:16" x14ac:dyDescent="0.25">
      <c r="C850" s="5"/>
      <c r="D850" s="5"/>
      <c r="E850" s="5"/>
      <c r="F850" s="5"/>
      <c r="G850" s="5"/>
      <c r="H850" s="5"/>
      <c r="I850" s="5"/>
      <c r="J850" s="5"/>
      <c r="K850" s="5"/>
      <c r="L850" s="5"/>
      <c r="M850" s="5"/>
      <c r="N850" s="5"/>
      <c r="O850" s="5"/>
      <c r="P850" s="5"/>
    </row>
    <row r="851" spans="3:16" x14ac:dyDescent="0.25">
      <c r="C851" s="5"/>
      <c r="D851" s="5"/>
      <c r="E851" s="5"/>
      <c r="F851" s="5"/>
      <c r="G851" s="5"/>
      <c r="H851" s="5"/>
      <c r="I851" s="5"/>
      <c r="J851" s="5"/>
      <c r="K851" s="5"/>
      <c r="L851" s="5"/>
      <c r="M851" s="5"/>
      <c r="N851" s="5"/>
      <c r="O851" s="5"/>
      <c r="P851" s="5"/>
    </row>
    <row r="852" spans="3:16" x14ac:dyDescent="0.25">
      <c r="C852" s="5"/>
      <c r="D852" s="5"/>
      <c r="E852" s="5"/>
      <c r="F852" s="5"/>
      <c r="G852" s="5"/>
      <c r="H852" s="5"/>
      <c r="I852" s="5"/>
      <c r="J852" s="5"/>
      <c r="K852" s="5"/>
      <c r="L852" s="5"/>
      <c r="M852" s="5"/>
      <c r="N852" s="5"/>
      <c r="O852" s="5"/>
      <c r="P852" s="5"/>
    </row>
    <row r="853" spans="3:16" x14ac:dyDescent="0.25">
      <c r="C853" s="5"/>
      <c r="D853" s="5"/>
      <c r="E853" s="5"/>
      <c r="F853" s="5"/>
      <c r="G853" s="5"/>
      <c r="H853" s="5"/>
      <c r="I853" s="5"/>
      <c r="J853" s="5"/>
      <c r="K853" s="5"/>
      <c r="L853" s="5"/>
      <c r="M853" s="5"/>
      <c r="N853" s="5"/>
      <c r="O853" s="5"/>
      <c r="P853" s="5"/>
    </row>
    <row r="854" spans="3:16" x14ac:dyDescent="0.25">
      <c r="C854" s="5"/>
      <c r="D854" s="5"/>
      <c r="E854" s="5"/>
      <c r="F854" s="5"/>
      <c r="G854" s="5"/>
      <c r="H854" s="5"/>
      <c r="I854" s="5"/>
      <c r="J854" s="5"/>
      <c r="K854" s="5"/>
      <c r="L854" s="5"/>
      <c r="M854" s="5"/>
      <c r="N854" s="5"/>
      <c r="O854" s="5"/>
      <c r="P854" s="5"/>
    </row>
    <row r="855" spans="3:16" x14ac:dyDescent="0.25">
      <c r="C855" s="5"/>
      <c r="D855" s="5"/>
      <c r="E855" s="5"/>
      <c r="F855" s="5"/>
      <c r="G855" s="5"/>
      <c r="H855" s="5"/>
      <c r="I855" s="5"/>
      <c r="J855" s="5"/>
      <c r="K855" s="5"/>
      <c r="L855" s="5"/>
      <c r="M855" s="5"/>
      <c r="N855" s="5"/>
      <c r="O855" s="5"/>
      <c r="P855" s="5"/>
    </row>
    <row r="856" spans="3:16" x14ac:dyDescent="0.25">
      <c r="C856" s="5"/>
      <c r="D856" s="5"/>
      <c r="E856" s="5"/>
      <c r="F856" s="5"/>
      <c r="G856" s="5"/>
      <c r="H856" s="5"/>
      <c r="I856" s="5"/>
      <c r="J856" s="5"/>
      <c r="K856" s="5"/>
      <c r="L856" s="5"/>
      <c r="M856" s="5"/>
      <c r="N856" s="5"/>
      <c r="O856" s="5"/>
      <c r="P856" s="5"/>
    </row>
    <row r="857" spans="3:16" x14ac:dyDescent="0.25">
      <c r="C857" s="5"/>
      <c r="D857" s="5"/>
      <c r="E857" s="5"/>
      <c r="F857" s="5"/>
      <c r="G857" s="5"/>
      <c r="H857" s="5"/>
      <c r="I857" s="5"/>
      <c r="J857" s="5"/>
      <c r="K857" s="5"/>
      <c r="L857" s="5"/>
      <c r="M857" s="5"/>
      <c r="N857" s="5"/>
      <c r="O857" s="5"/>
      <c r="P857" s="5"/>
    </row>
    <row r="858" spans="3:16" x14ac:dyDescent="0.25">
      <c r="C858" s="5"/>
      <c r="D858" s="5"/>
      <c r="E858" s="5"/>
      <c r="F858" s="5"/>
      <c r="G858" s="5"/>
      <c r="H858" s="5"/>
      <c r="I858" s="5"/>
      <c r="J858" s="5"/>
      <c r="K858" s="5"/>
      <c r="L858" s="5"/>
      <c r="M858" s="5"/>
      <c r="N858" s="5"/>
      <c r="O858" s="5"/>
      <c r="P858" s="5"/>
    </row>
    <row r="859" spans="3:16" x14ac:dyDescent="0.25">
      <c r="C859" s="5"/>
      <c r="D859" s="5"/>
      <c r="E859" s="5"/>
      <c r="F859" s="5"/>
      <c r="G859" s="5"/>
      <c r="H859" s="5"/>
      <c r="I859" s="5"/>
      <c r="J859" s="5"/>
      <c r="K859" s="5"/>
      <c r="L859" s="5"/>
      <c r="M859" s="5"/>
      <c r="N859" s="5"/>
      <c r="O859" s="5"/>
      <c r="P859" s="5"/>
    </row>
    <row r="860" spans="3:16" x14ac:dyDescent="0.25">
      <c r="C860" s="5"/>
      <c r="D860" s="5"/>
      <c r="E860" s="5"/>
      <c r="F860" s="5"/>
      <c r="G860" s="5"/>
      <c r="H860" s="5"/>
      <c r="I860" s="5"/>
      <c r="J860" s="5"/>
      <c r="K860" s="5"/>
      <c r="L860" s="5"/>
      <c r="M860" s="5"/>
      <c r="N860" s="5"/>
      <c r="O860" s="5"/>
      <c r="P860" s="5"/>
    </row>
    <row r="861" spans="3:16" x14ac:dyDescent="0.25">
      <c r="C861" s="5"/>
      <c r="D861" s="5"/>
      <c r="E861" s="5"/>
      <c r="F861" s="5"/>
      <c r="G861" s="5"/>
      <c r="H861" s="5"/>
      <c r="I861" s="5"/>
      <c r="J861" s="5"/>
      <c r="K861" s="5"/>
      <c r="L861" s="5"/>
      <c r="M861" s="5"/>
      <c r="N861" s="5"/>
      <c r="O861" s="5"/>
      <c r="P861" s="5"/>
    </row>
    <row r="862" spans="3:16" x14ac:dyDescent="0.25">
      <c r="C862" s="5"/>
      <c r="D862" s="5"/>
      <c r="E862" s="5"/>
      <c r="F862" s="5"/>
      <c r="G862" s="5"/>
      <c r="H862" s="5"/>
      <c r="I862" s="5"/>
      <c r="J862" s="5"/>
      <c r="K862" s="5"/>
      <c r="L862" s="5"/>
      <c r="M862" s="5"/>
      <c r="N862" s="5"/>
      <c r="O862" s="5"/>
      <c r="P862" s="5"/>
    </row>
    <row r="863" spans="3:16" x14ac:dyDescent="0.25">
      <c r="C863" s="5"/>
      <c r="D863" s="5"/>
      <c r="E863" s="5"/>
      <c r="F863" s="5"/>
      <c r="G863" s="5"/>
      <c r="H863" s="5"/>
      <c r="I863" s="5"/>
      <c r="J863" s="5"/>
      <c r="K863" s="5"/>
      <c r="L863" s="5"/>
      <c r="M863" s="5"/>
      <c r="N863" s="5"/>
      <c r="O863" s="5"/>
      <c r="P863" s="5"/>
    </row>
    <row r="864" spans="3:16" x14ac:dyDescent="0.25">
      <c r="C864" s="5"/>
      <c r="D864" s="5"/>
      <c r="E864" s="5"/>
      <c r="F864" s="5"/>
      <c r="G864" s="5"/>
      <c r="H864" s="5"/>
      <c r="I864" s="5"/>
      <c r="J864" s="5"/>
      <c r="K864" s="5"/>
      <c r="L864" s="5"/>
      <c r="M864" s="5"/>
      <c r="N864" s="5"/>
      <c r="O864" s="5"/>
      <c r="P864" s="5"/>
    </row>
    <row r="865" spans="3:16" x14ac:dyDescent="0.25">
      <c r="C865" s="5"/>
      <c r="D865" s="5"/>
      <c r="E865" s="5"/>
      <c r="F865" s="5"/>
      <c r="G865" s="5"/>
      <c r="H865" s="5"/>
      <c r="I865" s="5"/>
      <c r="J865" s="5"/>
      <c r="K865" s="5"/>
      <c r="L865" s="5"/>
      <c r="M865" s="5"/>
      <c r="N865" s="5"/>
      <c r="O865" s="5"/>
      <c r="P865" s="5"/>
    </row>
    <row r="866" spans="3:16" x14ac:dyDescent="0.25">
      <c r="C866" s="5"/>
      <c r="D866" s="5"/>
      <c r="E866" s="5"/>
      <c r="F866" s="5"/>
      <c r="G866" s="5"/>
      <c r="H866" s="5"/>
      <c r="I866" s="5"/>
      <c r="J866" s="5"/>
      <c r="K866" s="5"/>
      <c r="L866" s="5"/>
      <c r="M866" s="5"/>
      <c r="N866" s="5"/>
      <c r="O866" s="5"/>
      <c r="P866" s="5"/>
    </row>
    <row r="867" spans="3:16" x14ac:dyDescent="0.25">
      <c r="C867" s="5"/>
      <c r="D867" s="5"/>
      <c r="E867" s="5"/>
      <c r="F867" s="5"/>
      <c r="G867" s="5"/>
      <c r="H867" s="5"/>
      <c r="I867" s="5"/>
      <c r="J867" s="5"/>
      <c r="K867" s="5"/>
      <c r="L867" s="5"/>
      <c r="M867" s="5"/>
      <c r="N867" s="5"/>
      <c r="O867" s="5"/>
      <c r="P867" s="5"/>
    </row>
    <row r="868" spans="3:16" x14ac:dyDescent="0.25">
      <c r="C868" s="5"/>
      <c r="D868" s="5"/>
      <c r="E868" s="5"/>
      <c r="F868" s="5"/>
      <c r="G868" s="5"/>
      <c r="H868" s="5"/>
      <c r="I868" s="5"/>
      <c r="J868" s="5"/>
      <c r="K868" s="5"/>
      <c r="L868" s="5"/>
      <c r="M868" s="5"/>
      <c r="N868" s="5"/>
      <c r="O868" s="5"/>
      <c r="P868" s="5"/>
    </row>
    <row r="869" spans="3:16" x14ac:dyDescent="0.25">
      <c r="C869" s="5"/>
      <c r="D869" s="5"/>
      <c r="E869" s="5"/>
      <c r="F869" s="5"/>
      <c r="G869" s="5"/>
      <c r="H869" s="5"/>
      <c r="I869" s="5"/>
      <c r="J869" s="5"/>
      <c r="K869" s="5"/>
      <c r="L869" s="5"/>
      <c r="M869" s="5"/>
      <c r="N869" s="5"/>
      <c r="O869" s="5"/>
      <c r="P869" s="5"/>
    </row>
    <row r="870" spans="3:16" x14ac:dyDescent="0.25">
      <c r="C870" s="5"/>
      <c r="D870" s="5"/>
      <c r="E870" s="5"/>
      <c r="F870" s="5"/>
      <c r="G870" s="5"/>
      <c r="H870" s="5"/>
      <c r="I870" s="5"/>
      <c r="J870" s="5"/>
      <c r="K870" s="5"/>
      <c r="L870" s="5"/>
      <c r="M870" s="5"/>
      <c r="N870" s="5"/>
      <c r="O870" s="5"/>
      <c r="P870" s="5"/>
    </row>
    <row r="871" spans="3:16" x14ac:dyDescent="0.25">
      <c r="C871" s="5"/>
      <c r="D871" s="5"/>
      <c r="E871" s="5"/>
      <c r="F871" s="5"/>
      <c r="G871" s="5"/>
      <c r="H871" s="5"/>
      <c r="I871" s="5"/>
      <c r="J871" s="5"/>
      <c r="K871" s="5"/>
      <c r="L871" s="5"/>
      <c r="M871" s="5"/>
      <c r="N871" s="5"/>
      <c r="O871" s="5"/>
      <c r="P871" s="5"/>
    </row>
    <row r="872" spans="3:16" x14ac:dyDescent="0.25">
      <c r="C872" s="5"/>
      <c r="D872" s="5"/>
      <c r="E872" s="5"/>
      <c r="F872" s="5"/>
      <c r="G872" s="5"/>
      <c r="H872" s="5"/>
      <c r="I872" s="5"/>
      <c r="J872" s="5"/>
      <c r="K872" s="5"/>
      <c r="L872" s="5"/>
      <c r="M872" s="5"/>
      <c r="N872" s="5"/>
      <c r="O872" s="5"/>
      <c r="P872" s="5"/>
    </row>
    <row r="873" spans="3:16" x14ac:dyDescent="0.25">
      <c r="C873" s="5"/>
      <c r="D873" s="5"/>
      <c r="E873" s="5"/>
      <c r="F873" s="5"/>
      <c r="G873" s="5"/>
      <c r="H873" s="5"/>
      <c r="I873" s="5"/>
      <c r="J873" s="5"/>
      <c r="K873" s="5"/>
      <c r="L873" s="5"/>
      <c r="M873" s="5"/>
      <c r="N873" s="5"/>
      <c r="O873" s="5"/>
      <c r="P873" s="5"/>
    </row>
    <row r="874" spans="3:16" x14ac:dyDescent="0.25">
      <c r="C874" s="5"/>
      <c r="D874" s="5"/>
      <c r="E874" s="5"/>
      <c r="F874" s="5"/>
      <c r="G874" s="5"/>
      <c r="H874" s="5"/>
      <c r="I874" s="5"/>
      <c r="J874" s="5"/>
      <c r="K874" s="5"/>
      <c r="L874" s="5"/>
      <c r="M874" s="5"/>
      <c r="N874" s="5"/>
      <c r="O874" s="5"/>
      <c r="P874" s="5"/>
    </row>
    <row r="875" spans="3:16" x14ac:dyDescent="0.25">
      <c r="C875" s="5"/>
      <c r="D875" s="5"/>
      <c r="E875" s="5"/>
      <c r="F875" s="5"/>
      <c r="G875" s="5"/>
      <c r="H875" s="5"/>
      <c r="I875" s="5"/>
      <c r="J875" s="5"/>
      <c r="K875" s="5"/>
      <c r="L875" s="5"/>
      <c r="M875" s="5"/>
      <c r="N875" s="5"/>
      <c r="O875" s="5"/>
      <c r="P875" s="5"/>
    </row>
    <row r="876" spans="3:16" x14ac:dyDescent="0.25">
      <c r="C876" s="5"/>
      <c r="D876" s="5"/>
      <c r="E876" s="5"/>
      <c r="F876" s="5"/>
      <c r="G876" s="5"/>
      <c r="H876" s="5"/>
      <c r="I876" s="5"/>
      <c r="J876" s="5"/>
      <c r="K876" s="5"/>
      <c r="L876" s="5"/>
      <c r="M876" s="5"/>
      <c r="N876" s="5"/>
      <c r="O876" s="5"/>
      <c r="P876" s="5"/>
    </row>
    <row r="877" spans="3:16" x14ac:dyDescent="0.25">
      <c r="C877" s="5"/>
      <c r="D877" s="5"/>
      <c r="E877" s="5"/>
      <c r="F877" s="5"/>
      <c r="G877" s="5"/>
      <c r="H877" s="5"/>
      <c r="I877" s="5"/>
      <c r="J877" s="5"/>
      <c r="K877" s="5"/>
      <c r="L877" s="5"/>
      <c r="M877" s="5"/>
      <c r="N877" s="5"/>
      <c r="O877" s="5"/>
      <c r="P877" s="5"/>
    </row>
    <row r="878" spans="3:16" x14ac:dyDescent="0.25">
      <c r="C878" s="5"/>
      <c r="D878" s="5"/>
      <c r="E878" s="5"/>
      <c r="F878" s="5"/>
      <c r="G878" s="5"/>
      <c r="H878" s="5"/>
      <c r="I878" s="5"/>
      <c r="J878" s="5"/>
      <c r="K878" s="5"/>
      <c r="L878" s="5"/>
      <c r="M878" s="5"/>
      <c r="N878" s="5"/>
      <c r="O878" s="5"/>
      <c r="P878" s="5"/>
    </row>
    <row r="879" spans="3:16" x14ac:dyDescent="0.25">
      <c r="C879" s="5"/>
      <c r="D879" s="5"/>
      <c r="E879" s="5"/>
      <c r="F879" s="5"/>
      <c r="G879" s="5"/>
      <c r="H879" s="5"/>
      <c r="I879" s="5"/>
      <c r="J879" s="5"/>
      <c r="K879" s="5"/>
      <c r="L879" s="5"/>
      <c r="M879" s="5"/>
      <c r="N879" s="5"/>
      <c r="O879" s="5"/>
      <c r="P879" s="5"/>
    </row>
    <row r="880" spans="3:16" x14ac:dyDescent="0.25">
      <c r="C880" s="5"/>
      <c r="D880" s="5"/>
      <c r="E880" s="5"/>
      <c r="F880" s="5"/>
      <c r="G880" s="5"/>
      <c r="H880" s="5"/>
      <c r="I880" s="5"/>
      <c r="J880" s="5"/>
      <c r="K880" s="5"/>
      <c r="L880" s="5"/>
      <c r="M880" s="5"/>
      <c r="N880" s="5"/>
      <c r="O880" s="5"/>
      <c r="P880" s="5"/>
    </row>
    <row r="881" spans="3:16" x14ac:dyDescent="0.25">
      <c r="C881" s="5"/>
      <c r="D881" s="5"/>
      <c r="E881" s="5"/>
      <c r="F881" s="5"/>
      <c r="G881" s="5"/>
      <c r="H881" s="5"/>
      <c r="I881" s="5"/>
      <c r="J881" s="5"/>
      <c r="K881" s="5"/>
      <c r="L881" s="5"/>
      <c r="M881" s="5"/>
      <c r="N881" s="5"/>
      <c r="O881" s="5"/>
      <c r="P881" s="5"/>
    </row>
    <row r="882" spans="3:16" x14ac:dyDescent="0.25">
      <c r="C882" s="5"/>
      <c r="D882" s="5"/>
      <c r="E882" s="5"/>
      <c r="F882" s="5"/>
      <c r="G882" s="5"/>
      <c r="H882" s="5"/>
      <c r="I882" s="5"/>
      <c r="J882" s="5"/>
      <c r="K882" s="5"/>
      <c r="L882" s="5"/>
      <c r="M882" s="5"/>
      <c r="N882" s="5"/>
      <c r="O882" s="5"/>
      <c r="P882" s="5"/>
    </row>
    <row r="883" spans="3:16" x14ac:dyDescent="0.25">
      <c r="C883" s="5"/>
      <c r="D883" s="5"/>
      <c r="E883" s="5"/>
      <c r="F883" s="5"/>
      <c r="G883" s="5"/>
      <c r="H883" s="5"/>
      <c r="I883" s="5"/>
      <c r="J883" s="5"/>
      <c r="K883" s="5"/>
      <c r="L883" s="5"/>
      <c r="M883" s="5"/>
      <c r="N883" s="5"/>
      <c r="O883" s="5"/>
      <c r="P883" s="5"/>
    </row>
    <row r="884" spans="3:16" x14ac:dyDescent="0.25">
      <c r="C884" s="5"/>
      <c r="D884" s="5"/>
      <c r="E884" s="5"/>
      <c r="F884" s="5"/>
      <c r="G884" s="5"/>
      <c r="H884" s="5"/>
      <c r="I884" s="5"/>
      <c r="J884" s="5"/>
      <c r="K884" s="5"/>
      <c r="L884" s="5"/>
      <c r="M884" s="5"/>
      <c r="N884" s="5"/>
      <c r="O884" s="5"/>
      <c r="P884" s="5"/>
    </row>
    <row r="885" spans="3:16" x14ac:dyDescent="0.25">
      <c r="C885" s="5"/>
      <c r="D885" s="5"/>
      <c r="E885" s="5"/>
      <c r="F885" s="5"/>
      <c r="G885" s="5"/>
      <c r="H885" s="5"/>
      <c r="I885" s="5"/>
      <c r="J885" s="5"/>
      <c r="K885" s="5"/>
      <c r="L885" s="5"/>
      <c r="M885" s="5"/>
      <c r="N885" s="5"/>
      <c r="O885" s="5"/>
      <c r="P885" s="5"/>
    </row>
    <row r="886" spans="3:16" x14ac:dyDescent="0.25">
      <c r="C886" s="5"/>
      <c r="D886" s="5"/>
      <c r="E886" s="5"/>
      <c r="F886" s="5"/>
      <c r="G886" s="5"/>
      <c r="H886" s="5"/>
      <c r="I886" s="5"/>
      <c r="J886" s="5"/>
      <c r="K886" s="5"/>
      <c r="L886" s="5"/>
      <c r="M886" s="5"/>
      <c r="N886" s="5"/>
      <c r="O886" s="5"/>
      <c r="P886" s="5"/>
    </row>
    <row r="887" spans="3:16" x14ac:dyDescent="0.25">
      <c r="C887" s="5"/>
      <c r="D887" s="5"/>
      <c r="E887" s="5"/>
      <c r="F887" s="5"/>
      <c r="G887" s="5"/>
      <c r="H887" s="5"/>
      <c r="I887" s="5"/>
      <c r="J887" s="5"/>
      <c r="K887" s="5"/>
      <c r="L887" s="5"/>
      <c r="M887" s="5"/>
      <c r="N887" s="5"/>
      <c r="O887" s="5"/>
      <c r="P887" s="5"/>
    </row>
    <row r="888" spans="3:16" x14ac:dyDescent="0.25">
      <c r="C888" s="5"/>
      <c r="D888" s="5"/>
      <c r="E888" s="5"/>
      <c r="F888" s="5"/>
      <c r="G888" s="5"/>
      <c r="H888" s="5"/>
      <c r="I888" s="5"/>
      <c r="J888" s="5"/>
      <c r="K888" s="5"/>
      <c r="L888" s="5"/>
      <c r="M888" s="5"/>
      <c r="N888" s="5"/>
      <c r="O888" s="5"/>
      <c r="P888" s="5"/>
    </row>
    <row r="889" spans="3:16" x14ac:dyDescent="0.25">
      <c r="C889" s="5"/>
      <c r="D889" s="5"/>
      <c r="E889" s="5"/>
      <c r="F889" s="5"/>
      <c r="G889" s="5"/>
      <c r="H889" s="5"/>
      <c r="I889" s="5"/>
      <c r="J889" s="5"/>
      <c r="K889" s="5"/>
      <c r="L889" s="5"/>
      <c r="M889" s="5"/>
      <c r="N889" s="5"/>
      <c r="O889" s="5"/>
      <c r="P889" s="5"/>
    </row>
    <row r="890" spans="3:16" x14ac:dyDescent="0.25">
      <c r="C890" s="5"/>
      <c r="D890" s="5"/>
      <c r="E890" s="5"/>
      <c r="F890" s="5"/>
      <c r="G890" s="5"/>
      <c r="H890" s="5"/>
      <c r="I890" s="5"/>
      <c r="J890" s="5"/>
      <c r="K890" s="5"/>
      <c r="L890" s="5"/>
      <c r="M890" s="5"/>
      <c r="N890" s="5"/>
      <c r="O890" s="5"/>
      <c r="P890" s="5"/>
    </row>
    <row r="891" spans="3:16" x14ac:dyDescent="0.25">
      <c r="C891" s="5"/>
      <c r="D891" s="5"/>
      <c r="E891" s="5"/>
      <c r="F891" s="5"/>
      <c r="G891" s="5"/>
      <c r="H891" s="5"/>
      <c r="I891" s="5"/>
      <c r="J891" s="5"/>
      <c r="K891" s="5"/>
      <c r="L891" s="5"/>
      <c r="M891" s="5"/>
      <c r="N891" s="5"/>
      <c r="O891" s="5"/>
      <c r="P891" s="5"/>
    </row>
    <row r="892" spans="3:16" x14ac:dyDescent="0.25">
      <c r="C892" s="5"/>
      <c r="D892" s="5"/>
      <c r="E892" s="5"/>
      <c r="F892" s="5"/>
      <c r="G892" s="5"/>
      <c r="H892" s="5"/>
      <c r="I892" s="5"/>
      <c r="J892" s="5"/>
      <c r="K892" s="5"/>
      <c r="L892" s="5"/>
      <c r="M892" s="5"/>
      <c r="N892" s="5"/>
      <c r="O892" s="5"/>
      <c r="P892" s="5"/>
    </row>
    <row r="893" spans="3:16" x14ac:dyDescent="0.25">
      <c r="C893" s="5"/>
      <c r="D893" s="5"/>
      <c r="E893" s="5"/>
      <c r="F893" s="5"/>
      <c r="G893" s="5"/>
      <c r="H893" s="5"/>
      <c r="I893" s="5"/>
      <c r="J893" s="5"/>
      <c r="K893" s="5"/>
      <c r="L893" s="5"/>
      <c r="M893" s="5"/>
      <c r="N893" s="5"/>
      <c r="O893" s="5"/>
      <c r="P893" s="5"/>
    </row>
    <row r="894" spans="3:16" x14ac:dyDescent="0.25">
      <c r="C894" s="5"/>
      <c r="D894" s="5"/>
      <c r="E894" s="5"/>
      <c r="F894" s="5"/>
      <c r="G894" s="5"/>
      <c r="H894" s="5"/>
      <c r="I894" s="5"/>
      <c r="J894" s="5"/>
      <c r="K894" s="5"/>
      <c r="L894" s="5"/>
      <c r="M894" s="5"/>
      <c r="N894" s="5"/>
      <c r="O894" s="5"/>
      <c r="P894" s="5"/>
    </row>
    <row r="895" spans="3:16" x14ac:dyDescent="0.25">
      <c r="C895" s="5"/>
      <c r="D895" s="5"/>
      <c r="E895" s="5"/>
      <c r="F895" s="5"/>
      <c r="G895" s="5"/>
      <c r="H895" s="5"/>
      <c r="I895" s="5"/>
      <c r="J895" s="5"/>
      <c r="K895" s="5"/>
      <c r="L895" s="5"/>
      <c r="M895" s="5"/>
      <c r="N895" s="5"/>
      <c r="O895" s="5"/>
      <c r="P895" s="5"/>
    </row>
    <row r="896" spans="3:16" x14ac:dyDescent="0.25">
      <c r="C896" s="5"/>
      <c r="D896" s="5"/>
      <c r="E896" s="5"/>
      <c r="F896" s="5"/>
      <c r="G896" s="5"/>
      <c r="H896" s="5"/>
      <c r="I896" s="5"/>
      <c r="J896" s="5"/>
      <c r="K896" s="5"/>
      <c r="L896" s="5"/>
      <c r="M896" s="5"/>
      <c r="N896" s="5"/>
      <c r="O896" s="5"/>
      <c r="P896" s="5"/>
    </row>
    <row r="897" spans="3:16" x14ac:dyDescent="0.25">
      <c r="C897" s="5"/>
      <c r="D897" s="5"/>
      <c r="E897" s="5"/>
      <c r="F897" s="5"/>
      <c r="G897" s="5"/>
      <c r="H897" s="5"/>
      <c r="I897" s="5"/>
      <c r="J897" s="5"/>
      <c r="K897" s="5"/>
      <c r="L897" s="5"/>
      <c r="M897" s="5"/>
      <c r="N897" s="5"/>
      <c r="O897" s="5"/>
      <c r="P897" s="5"/>
    </row>
    <row r="898" spans="3:16" x14ac:dyDescent="0.25">
      <c r="C898" s="5"/>
      <c r="D898" s="5"/>
      <c r="E898" s="5"/>
      <c r="F898" s="5"/>
      <c r="G898" s="5"/>
      <c r="H898" s="5"/>
      <c r="I898" s="5"/>
      <c r="J898" s="5"/>
      <c r="K898" s="5"/>
      <c r="L898" s="5"/>
      <c r="M898" s="5"/>
      <c r="N898" s="5"/>
      <c r="O898" s="5"/>
      <c r="P898" s="5"/>
    </row>
    <row r="899" spans="3:16" x14ac:dyDescent="0.25">
      <c r="C899" s="5"/>
      <c r="D899" s="5"/>
      <c r="E899" s="5"/>
      <c r="F899" s="5"/>
      <c r="G899" s="5"/>
      <c r="H899" s="5"/>
      <c r="I899" s="5"/>
      <c r="J899" s="5"/>
      <c r="K899" s="5"/>
      <c r="L899" s="5"/>
      <c r="M899" s="5"/>
      <c r="N899" s="5"/>
      <c r="O899" s="5"/>
      <c r="P899" s="5"/>
    </row>
    <row r="900" spans="3:16" x14ac:dyDescent="0.25">
      <c r="C900" s="5"/>
      <c r="D900" s="5"/>
      <c r="E900" s="5"/>
      <c r="F900" s="5"/>
      <c r="G900" s="5"/>
      <c r="H900" s="5"/>
      <c r="I900" s="5"/>
      <c r="J900" s="5"/>
      <c r="K900" s="5"/>
      <c r="L900" s="5"/>
      <c r="M900" s="5"/>
      <c r="N900" s="5"/>
      <c r="O900" s="5"/>
      <c r="P900" s="5"/>
    </row>
    <row r="901" spans="3:16" x14ac:dyDescent="0.25">
      <c r="C901" s="5"/>
      <c r="D901" s="5"/>
      <c r="E901" s="5"/>
      <c r="F901" s="5"/>
      <c r="G901" s="5"/>
      <c r="H901" s="5"/>
      <c r="I901" s="5"/>
      <c r="J901" s="5"/>
      <c r="K901" s="5"/>
      <c r="L901" s="5"/>
      <c r="M901" s="5"/>
      <c r="N901" s="5"/>
      <c r="O901" s="5"/>
      <c r="P901" s="5"/>
    </row>
    <row r="902" spans="3:16" x14ac:dyDescent="0.25">
      <c r="C902" s="5"/>
      <c r="D902" s="5"/>
      <c r="E902" s="5"/>
      <c r="F902" s="5"/>
      <c r="G902" s="5"/>
      <c r="H902" s="5"/>
      <c r="I902" s="5"/>
      <c r="J902" s="5"/>
      <c r="K902" s="5"/>
      <c r="L902" s="5"/>
      <c r="M902" s="5"/>
      <c r="N902" s="5"/>
      <c r="O902" s="5"/>
      <c r="P902" s="5"/>
    </row>
    <row r="903" spans="3:16" x14ac:dyDescent="0.25">
      <c r="C903" s="5"/>
      <c r="D903" s="5"/>
      <c r="E903" s="5"/>
      <c r="F903" s="5"/>
      <c r="G903" s="5"/>
      <c r="H903" s="5"/>
      <c r="I903" s="5"/>
      <c r="J903" s="5"/>
      <c r="K903" s="5"/>
      <c r="L903" s="5"/>
      <c r="M903" s="5"/>
      <c r="N903" s="5"/>
      <c r="O903" s="5"/>
      <c r="P903" s="5"/>
    </row>
    <row r="904" spans="3:16" x14ac:dyDescent="0.25">
      <c r="C904" s="5"/>
      <c r="D904" s="5"/>
      <c r="E904" s="5"/>
      <c r="F904" s="5"/>
      <c r="G904" s="5"/>
      <c r="H904" s="5"/>
      <c r="I904" s="5"/>
      <c r="J904" s="5"/>
      <c r="K904" s="5"/>
      <c r="L904" s="5"/>
      <c r="M904" s="5"/>
      <c r="N904" s="5"/>
      <c r="O904" s="5"/>
      <c r="P904" s="5"/>
    </row>
    <row r="905" spans="3:16" x14ac:dyDescent="0.25">
      <c r="C905" s="5"/>
      <c r="D905" s="5"/>
      <c r="E905" s="5"/>
      <c r="F905" s="5"/>
      <c r="G905" s="5"/>
      <c r="H905" s="5"/>
      <c r="I905" s="5"/>
      <c r="J905" s="5"/>
      <c r="K905" s="5"/>
      <c r="L905" s="5"/>
      <c r="M905" s="5"/>
      <c r="N905" s="5"/>
      <c r="O905" s="5"/>
      <c r="P905" s="5"/>
    </row>
    <row r="906" spans="3:16" x14ac:dyDescent="0.25">
      <c r="C906" s="5"/>
      <c r="D906" s="5"/>
      <c r="E906" s="5"/>
      <c r="F906" s="5"/>
      <c r="G906" s="5"/>
      <c r="H906" s="5"/>
      <c r="I906" s="5"/>
      <c r="J906" s="5"/>
      <c r="K906" s="5"/>
      <c r="L906" s="5"/>
      <c r="M906" s="5"/>
      <c r="N906" s="5"/>
      <c r="O906" s="5"/>
      <c r="P906" s="5"/>
    </row>
    <row r="907" spans="3:16" x14ac:dyDescent="0.25">
      <c r="C907" s="5"/>
      <c r="D907" s="5"/>
      <c r="E907" s="5"/>
      <c r="F907" s="5"/>
      <c r="G907" s="5"/>
      <c r="H907" s="5"/>
      <c r="I907" s="5"/>
      <c r="J907" s="5"/>
      <c r="K907" s="5"/>
      <c r="L907" s="5"/>
      <c r="M907" s="5"/>
      <c r="N907" s="5"/>
      <c r="O907" s="5"/>
      <c r="P907" s="5"/>
    </row>
    <row r="908" spans="3:16" x14ac:dyDescent="0.25">
      <c r="C908" s="5"/>
      <c r="D908" s="5"/>
      <c r="E908" s="5"/>
      <c r="F908" s="5"/>
      <c r="G908" s="5"/>
      <c r="H908" s="5"/>
      <c r="I908" s="5"/>
      <c r="J908" s="5"/>
      <c r="K908" s="5"/>
      <c r="L908" s="5"/>
      <c r="M908" s="5"/>
      <c r="N908" s="5"/>
      <c r="O908" s="5"/>
      <c r="P908" s="5"/>
    </row>
    <row r="909" spans="3:16" x14ac:dyDescent="0.25">
      <c r="C909" s="5"/>
      <c r="D909" s="5"/>
      <c r="E909" s="5"/>
      <c r="F909" s="5"/>
      <c r="G909" s="5"/>
      <c r="H909" s="5"/>
      <c r="I909" s="5"/>
      <c r="J909" s="5"/>
      <c r="K909" s="5"/>
      <c r="L909" s="5"/>
      <c r="M909" s="5"/>
      <c r="N909" s="5"/>
      <c r="O909" s="5"/>
      <c r="P909" s="5"/>
    </row>
    <row r="910" spans="3:16" x14ac:dyDescent="0.25">
      <c r="C910" s="5"/>
      <c r="D910" s="5"/>
      <c r="E910" s="5"/>
      <c r="F910" s="5"/>
      <c r="G910" s="5"/>
      <c r="H910" s="5"/>
      <c r="I910" s="5"/>
      <c r="J910" s="5"/>
      <c r="K910" s="5"/>
      <c r="L910" s="5"/>
      <c r="M910" s="5"/>
      <c r="N910" s="5"/>
      <c r="O910" s="5"/>
      <c r="P910" s="5"/>
    </row>
    <row r="911" spans="3:16" x14ac:dyDescent="0.25">
      <c r="C911" s="5"/>
      <c r="D911" s="5"/>
      <c r="E911" s="5"/>
      <c r="F911" s="5"/>
      <c r="G911" s="5"/>
      <c r="H911" s="5"/>
      <c r="I911" s="5"/>
      <c r="J911" s="5"/>
      <c r="K911" s="5"/>
      <c r="L911" s="5"/>
      <c r="M911" s="5"/>
      <c r="N911" s="5"/>
      <c r="O911" s="5"/>
      <c r="P911" s="5"/>
    </row>
    <row r="912" spans="3:16" x14ac:dyDescent="0.25">
      <c r="C912" s="5"/>
      <c r="D912" s="5"/>
      <c r="E912" s="5"/>
      <c r="F912" s="5"/>
      <c r="G912" s="5"/>
      <c r="H912" s="5"/>
      <c r="I912" s="5"/>
      <c r="J912" s="5"/>
      <c r="K912" s="5"/>
      <c r="L912" s="5"/>
      <c r="M912" s="5"/>
      <c r="N912" s="5"/>
      <c r="O912" s="5"/>
      <c r="P912" s="5"/>
    </row>
    <row r="913" spans="3:16" x14ac:dyDescent="0.25">
      <c r="C913" s="5"/>
      <c r="D913" s="5"/>
      <c r="E913" s="5"/>
      <c r="F913" s="5"/>
      <c r="G913" s="5"/>
      <c r="H913" s="5"/>
      <c r="I913" s="5"/>
      <c r="J913" s="5"/>
      <c r="K913" s="5"/>
      <c r="L913" s="5"/>
      <c r="M913" s="5"/>
      <c r="N913" s="5"/>
      <c r="O913" s="5"/>
      <c r="P913" s="5"/>
    </row>
    <row r="914" spans="3:16" x14ac:dyDescent="0.25">
      <c r="C914" s="5"/>
      <c r="D914" s="5"/>
      <c r="E914" s="5"/>
      <c r="F914" s="5"/>
      <c r="G914" s="5"/>
      <c r="H914" s="5"/>
      <c r="I914" s="5"/>
      <c r="J914" s="5"/>
      <c r="K914" s="5"/>
      <c r="L914" s="5"/>
      <c r="M914" s="5"/>
      <c r="N914" s="5"/>
      <c r="O914" s="5"/>
      <c r="P914" s="5"/>
    </row>
    <row r="915" spans="3:16" x14ac:dyDescent="0.25">
      <c r="C915" s="5"/>
      <c r="D915" s="5"/>
      <c r="E915" s="5"/>
      <c r="F915" s="5"/>
      <c r="G915" s="5"/>
      <c r="H915" s="5"/>
      <c r="I915" s="5"/>
      <c r="J915" s="5"/>
      <c r="K915" s="5"/>
      <c r="L915" s="5"/>
      <c r="M915" s="5"/>
      <c r="N915" s="5"/>
      <c r="O915" s="5"/>
      <c r="P915" s="5"/>
    </row>
    <row r="916" spans="3:16" x14ac:dyDescent="0.25">
      <c r="C916" s="5"/>
      <c r="D916" s="5"/>
      <c r="E916" s="5"/>
      <c r="F916" s="5"/>
      <c r="G916" s="5"/>
      <c r="H916" s="5"/>
      <c r="I916" s="5"/>
      <c r="J916" s="5"/>
      <c r="K916" s="5"/>
      <c r="L916" s="5"/>
      <c r="M916" s="5"/>
      <c r="N916" s="5"/>
      <c r="O916" s="5"/>
      <c r="P916" s="5"/>
    </row>
    <row r="917" spans="3:16" x14ac:dyDescent="0.25">
      <c r="C917" s="5"/>
      <c r="D917" s="5"/>
      <c r="E917" s="5"/>
      <c r="F917" s="5"/>
      <c r="G917" s="5"/>
      <c r="H917" s="5"/>
      <c r="I917" s="5"/>
      <c r="J917" s="5"/>
      <c r="K917" s="5"/>
      <c r="L917" s="5"/>
      <c r="M917" s="5"/>
      <c r="N917" s="5"/>
      <c r="O917" s="5"/>
      <c r="P917" s="5"/>
    </row>
    <row r="918" spans="3:16" x14ac:dyDescent="0.25">
      <c r="C918" s="5"/>
      <c r="D918" s="5"/>
      <c r="E918" s="5"/>
      <c r="F918" s="5"/>
      <c r="G918" s="5"/>
      <c r="H918" s="5"/>
      <c r="I918" s="5"/>
      <c r="J918" s="5"/>
      <c r="K918" s="5"/>
      <c r="L918" s="5"/>
      <c r="M918" s="5"/>
      <c r="N918" s="5"/>
      <c r="O918" s="5"/>
      <c r="P918" s="5"/>
    </row>
    <row r="919" spans="3:16" x14ac:dyDescent="0.25">
      <c r="C919" s="5"/>
      <c r="D919" s="5"/>
      <c r="E919" s="5"/>
      <c r="F919" s="5"/>
      <c r="G919" s="5"/>
      <c r="H919" s="5"/>
      <c r="I919" s="5"/>
      <c r="J919" s="5"/>
      <c r="K919" s="5"/>
      <c r="L919" s="5"/>
      <c r="M919" s="5"/>
      <c r="N919" s="5"/>
      <c r="O919" s="5"/>
      <c r="P919" s="5"/>
    </row>
    <row r="920" spans="3:16" x14ac:dyDescent="0.25">
      <c r="C920" s="5"/>
      <c r="D920" s="5"/>
      <c r="E920" s="5"/>
      <c r="F920" s="5"/>
      <c r="G920" s="5"/>
      <c r="H920" s="5"/>
      <c r="I920" s="5"/>
      <c r="J920" s="5"/>
      <c r="K920" s="5"/>
      <c r="L920" s="5"/>
      <c r="M920" s="5"/>
      <c r="N920" s="5"/>
      <c r="O920" s="5"/>
      <c r="P920" s="5"/>
    </row>
    <row r="921" spans="3:16" x14ac:dyDescent="0.25">
      <c r="C921" s="5"/>
      <c r="D921" s="5"/>
      <c r="E921" s="5"/>
      <c r="F921" s="5"/>
      <c r="G921" s="5"/>
      <c r="H921" s="5"/>
      <c r="I921" s="5"/>
      <c r="J921" s="5"/>
      <c r="K921" s="5"/>
      <c r="L921" s="5"/>
      <c r="M921" s="5"/>
      <c r="N921" s="5"/>
      <c r="O921" s="5"/>
      <c r="P921" s="5"/>
    </row>
    <row r="922" spans="3:16" x14ac:dyDescent="0.25">
      <c r="C922" s="5"/>
      <c r="D922" s="5"/>
      <c r="E922" s="5"/>
      <c r="F922" s="5"/>
      <c r="G922" s="5"/>
      <c r="H922" s="5"/>
      <c r="I922" s="5"/>
      <c r="J922" s="5"/>
      <c r="K922" s="5"/>
      <c r="L922" s="5"/>
      <c r="M922" s="5"/>
      <c r="N922" s="5"/>
      <c r="O922" s="5"/>
      <c r="P922" s="5"/>
    </row>
    <row r="923" spans="3:16" x14ac:dyDescent="0.25">
      <c r="C923" s="5"/>
      <c r="D923" s="5"/>
      <c r="E923" s="5"/>
      <c r="F923" s="5"/>
      <c r="G923" s="5"/>
      <c r="H923" s="5"/>
      <c r="I923" s="5"/>
      <c r="J923" s="5"/>
      <c r="K923" s="5"/>
      <c r="L923" s="5"/>
      <c r="M923" s="5"/>
      <c r="N923" s="5"/>
      <c r="O923" s="5"/>
      <c r="P923" s="5"/>
    </row>
    <row r="924" spans="3:16" x14ac:dyDescent="0.25">
      <c r="C924" s="5"/>
      <c r="D924" s="5"/>
      <c r="E924" s="5"/>
      <c r="F924" s="5"/>
      <c r="G924" s="5"/>
      <c r="H924" s="5"/>
      <c r="I924" s="5"/>
      <c r="J924" s="5"/>
      <c r="K924" s="5"/>
      <c r="L924" s="5"/>
      <c r="M924" s="5"/>
      <c r="N924" s="5"/>
      <c r="O924" s="5"/>
      <c r="P924" s="5"/>
    </row>
    <row r="925" spans="3:16" x14ac:dyDescent="0.25">
      <c r="C925" s="5"/>
      <c r="D925" s="5"/>
      <c r="E925" s="5"/>
      <c r="F925" s="5"/>
      <c r="G925" s="5"/>
      <c r="H925" s="5"/>
      <c r="I925" s="5"/>
      <c r="J925" s="5"/>
      <c r="K925" s="5"/>
      <c r="L925" s="5"/>
      <c r="M925" s="5"/>
      <c r="N925" s="5"/>
      <c r="O925" s="5"/>
      <c r="P925" s="5"/>
    </row>
    <row r="926" spans="3:16" x14ac:dyDescent="0.25">
      <c r="C926" s="5"/>
      <c r="D926" s="5"/>
      <c r="E926" s="5"/>
      <c r="F926" s="5"/>
      <c r="G926" s="5"/>
      <c r="H926" s="5"/>
      <c r="I926" s="5"/>
      <c r="J926" s="5"/>
      <c r="K926" s="5"/>
      <c r="L926" s="5"/>
      <c r="M926" s="5"/>
      <c r="N926" s="5"/>
      <c r="O926" s="5"/>
      <c r="P926" s="5"/>
    </row>
    <row r="927" spans="3:16" x14ac:dyDescent="0.25">
      <c r="C927" s="5"/>
      <c r="D927" s="5"/>
      <c r="E927" s="5"/>
      <c r="F927" s="5"/>
      <c r="G927" s="5"/>
      <c r="H927" s="5"/>
      <c r="I927" s="5"/>
      <c r="J927" s="5"/>
      <c r="K927" s="5"/>
      <c r="L927" s="5"/>
      <c r="M927" s="5"/>
      <c r="N927" s="5"/>
      <c r="O927" s="5"/>
      <c r="P927" s="5"/>
    </row>
    <row r="928" spans="3:16" x14ac:dyDescent="0.25">
      <c r="C928" s="5"/>
      <c r="D928" s="5"/>
      <c r="E928" s="5"/>
      <c r="F928" s="5"/>
      <c r="G928" s="5"/>
      <c r="H928" s="5"/>
      <c r="I928" s="5"/>
      <c r="J928" s="5"/>
      <c r="K928" s="5"/>
      <c r="L928" s="5"/>
      <c r="M928" s="5"/>
      <c r="N928" s="5"/>
      <c r="O928" s="5"/>
      <c r="P928" s="5"/>
    </row>
    <row r="929" spans="3:16" x14ac:dyDescent="0.25">
      <c r="C929" s="5"/>
      <c r="D929" s="5"/>
      <c r="E929" s="5"/>
      <c r="F929" s="5"/>
      <c r="G929" s="5"/>
      <c r="H929" s="5"/>
      <c r="I929" s="5"/>
      <c r="J929" s="5"/>
      <c r="K929" s="5"/>
      <c r="L929" s="5"/>
      <c r="M929" s="5"/>
      <c r="N929" s="5"/>
      <c r="O929" s="5"/>
      <c r="P929" s="5"/>
    </row>
    <row r="930" spans="3:16" x14ac:dyDescent="0.25">
      <c r="C930" s="5"/>
      <c r="D930" s="5"/>
      <c r="E930" s="5"/>
      <c r="F930" s="5"/>
      <c r="G930" s="5"/>
      <c r="H930" s="5"/>
      <c r="I930" s="5"/>
      <c r="J930" s="5"/>
      <c r="K930" s="5"/>
      <c r="L930" s="5"/>
      <c r="M930" s="5"/>
      <c r="N930" s="5"/>
      <c r="O930" s="5"/>
      <c r="P930" s="5"/>
    </row>
    <row r="931" spans="3:16" x14ac:dyDescent="0.25">
      <c r="C931" s="5"/>
      <c r="D931" s="5"/>
      <c r="E931" s="5"/>
      <c r="F931" s="5"/>
      <c r="G931" s="5"/>
      <c r="H931" s="5"/>
      <c r="I931" s="5"/>
      <c r="J931" s="5"/>
      <c r="K931" s="5"/>
      <c r="L931" s="5"/>
      <c r="M931" s="5"/>
      <c r="N931" s="5"/>
      <c r="O931" s="5"/>
      <c r="P931" s="5"/>
    </row>
    <row r="932" spans="3:16" x14ac:dyDescent="0.25">
      <c r="C932" s="5"/>
      <c r="D932" s="5"/>
      <c r="E932" s="5"/>
      <c r="F932" s="5"/>
      <c r="G932" s="5"/>
      <c r="H932" s="5"/>
      <c r="I932" s="5"/>
      <c r="J932" s="5"/>
      <c r="K932" s="5"/>
      <c r="L932" s="5"/>
      <c r="M932" s="5"/>
      <c r="N932" s="5"/>
      <c r="O932" s="5"/>
      <c r="P932" s="5"/>
    </row>
    <row r="933" spans="3:16" x14ac:dyDescent="0.25">
      <c r="C933" s="5"/>
      <c r="D933" s="5"/>
      <c r="E933" s="5"/>
      <c r="F933" s="5"/>
      <c r="G933" s="5"/>
      <c r="H933" s="5"/>
      <c r="I933" s="5"/>
      <c r="J933" s="5"/>
      <c r="K933" s="5"/>
      <c r="L933" s="5"/>
      <c r="M933" s="5"/>
      <c r="N933" s="5"/>
      <c r="O933" s="5"/>
      <c r="P933" s="5"/>
    </row>
    <row r="934" spans="3:16" x14ac:dyDescent="0.25">
      <c r="C934" s="5"/>
      <c r="D934" s="5"/>
      <c r="E934" s="5"/>
      <c r="F934" s="5"/>
      <c r="G934" s="5"/>
      <c r="H934" s="5"/>
      <c r="I934" s="5"/>
      <c r="J934" s="5"/>
      <c r="K934" s="5"/>
      <c r="L934" s="5"/>
      <c r="M934" s="5"/>
      <c r="N934" s="5"/>
      <c r="O934" s="5"/>
      <c r="P934" s="5"/>
    </row>
    <row r="935" spans="3:16" x14ac:dyDescent="0.25">
      <c r="C935" s="5"/>
      <c r="D935" s="5"/>
      <c r="E935" s="5"/>
      <c r="F935" s="5"/>
      <c r="G935" s="5"/>
      <c r="H935" s="5"/>
      <c r="I935" s="5"/>
      <c r="J935" s="5"/>
      <c r="K935" s="5"/>
      <c r="L935" s="5"/>
      <c r="M935" s="5"/>
      <c r="N935" s="5"/>
      <c r="O935" s="5"/>
      <c r="P935" s="5"/>
    </row>
    <row r="936" spans="3:16" x14ac:dyDescent="0.25">
      <c r="C936" s="5"/>
      <c r="D936" s="5"/>
      <c r="E936" s="5"/>
      <c r="F936" s="5"/>
      <c r="G936" s="5"/>
      <c r="H936" s="5"/>
      <c r="I936" s="5"/>
      <c r="J936" s="5"/>
      <c r="K936" s="5"/>
      <c r="L936" s="5"/>
      <c r="M936" s="5"/>
      <c r="N936" s="5"/>
      <c r="O936" s="5"/>
      <c r="P936" s="5"/>
    </row>
    <row r="937" spans="3:16" x14ac:dyDescent="0.25">
      <c r="C937" s="5"/>
      <c r="D937" s="5"/>
      <c r="E937" s="5"/>
      <c r="F937" s="5"/>
      <c r="G937" s="5"/>
      <c r="H937" s="5"/>
      <c r="I937" s="5"/>
      <c r="J937" s="5"/>
      <c r="K937" s="5"/>
      <c r="L937" s="5"/>
      <c r="M937" s="5"/>
      <c r="N937" s="5"/>
      <c r="O937" s="5"/>
      <c r="P937" s="5"/>
    </row>
    <row r="938" spans="3:16" x14ac:dyDescent="0.25">
      <c r="C938" s="5"/>
      <c r="D938" s="5"/>
      <c r="E938" s="5"/>
      <c r="F938" s="5"/>
      <c r="G938" s="5"/>
      <c r="H938" s="5"/>
      <c r="I938" s="5"/>
      <c r="J938" s="5"/>
      <c r="K938" s="5"/>
      <c r="L938" s="5"/>
      <c r="M938" s="5"/>
      <c r="N938" s="5"/>
      <c r="O938" s="5"/>
      <c r="P938" s="5"/>
    </row>
    <row r="939" spans="3:16" x14ac:dyDescent="0.25">
      <c r="C939" s="5"/>
      <c r="D939" s="5"/>
      <c r="E939" s="5"/>
      <c r="F939" s="5"/>
      <c r="G939" s="5"/>
      <c r="H939" s="5"/>
      <c r="I939" s="5"/>
      <c r="J939" s="5"/>
      <c r="K939" s="5"/>
      <c r="L939" s="5"/>
      <c r="M939" s="5"/>
      <c r="N939" s="5"/>
      <c r="O939" s="5"/>
      <c r="P939" s="5"/>
    </row>
    <row r="940" spans="3:16" x14ac:dyDescent="0.25">
      <c r="C940" s="5"/>
      <c r="D940" s="5"/>
      <c r="E940" s="5"/>
      <c r="F940" s="5"/>
      <c r="G940" s="5"/>
      <c r="H940" s="5"/>
      <c r="I940" s="5"/>
      <c r="J940" s="5"/>
      <c r="K940" s="5"/>
      <c r="L940" s="5"/>
      <c r="M940" s="5"/>
      <c r="N940" s="5"/>
      <c r="O940" s="5"/>
      <c r="P940" s="5"/>
    </row>
    <row r="941" spans="3:16" x14ac:dyDescent="0.25">
      <c r="C941" s="5"/>
      <c r="D941" s="5"/>
      <c r="E941" s="5"/>
      <c r="F941" s="5"/>
      <c r="G941" s="5"/>
      <c r="H941" s="5"/>
      <c r="I941" s="5"/>
      <c r="J941" s="5"/>
      <c r="K941" s="5"/>
      <c r="L941" s="5"/>
      <c r="M941" s="5"/>
      <c r="N941" s="5"/>
      <c r="O941" s="5"/>
      <c r="P941" s="5"/>
    </row>
    <row r="942" spans="3:16" x14ac:dyDescent="0.25">
      <c r="C942" s="5"/>
      <c r="D942" s="5"/>
      <c r="E942" s="5"/>
      <c r="F942" s="5"/>
      <c r="G942" s="5"/>
      <c r="H942" s="5"/>
      <c r="I942" s="5"/>
      <c r="J942" s="5"/>
      <c r="K942" s="5"/>
      <c r="L942" s="5"/>
      <c r="M942" s="5"/>
      <c r="N942" s="5"/>
      <c r="O942" s="5"/>
      <c r="P942" s="5"/>
    </row>
    <row r="943" spans="3:16" x14ac:dyDescent="0.25">
      <c r="C943" s="5"/>
      <c r="D943" s="5"/>
      <c r="E943" s="5"/>
      <c r="F943" s="5"/>
      <c r="G943" s="5"/>
      <c r="H943" s="5"/>
      <c r="I943" s="5"/>
      <c r="J943" s="5"/>
      <c r="K943" s="5"/>
      <c r="L943" s="5"/>
      <c r="M943" s="5"/>
      <c r="N943" s="5"/>
      <c r="O943" s="5"/>
      <c r="P943" s="5"/>
    </row>
    <row r="944" spans="3:16" x14ac:dyDescent="0.25">
      <c r="C944" s="5"/>
      <c r="D944" s="5"/>
      <c r="E944" s="5"/>
      <c r="F944" s="5"/>
      <c r="G944" s="5"/>
      <c r="H944" s="5"/>
      <c r="I944" s="5"/>
      <c r="J944" s="5"/>
      <c r="K944" s="5"/>
      <c r="L944" s="5"/>
      <c r="M944" s="5"/>
      <c r="N944" s="5"/>
      <c r="O944" s="5"/>
      <c r="P944" s="5"/>
    </row>
    <row r="945" spans="3:16" x14ac:dyDescent="0.25">
      <c r="C945" s="5"/>
      <c r="D945" s="5"/>
      <c r="E945" s="5"/>
      <c r="F945" s="5"/>
      <c r="G945" s="5"/>
      <c r="H945" s="5"/>
      <c r="I945" s="5"/>
      <c r="J945" s="5"/>
      <c r="K945" s="5"/>
      <c r="L945" s="5"/>
      <c r="M945" s="5"/>
      <c r="N945" s="5"/>
      <c r="O945" s="5"/>
      <c r="P945" s="5"/>
    </row>
    <row r="946" spans="3:16" x14ac:dyDescent="0.25">
      <c r="C946" s="5"/>
      <c r="D946" s="5"/>
      <c r="E946" s="5"/>
      <c r="F946" s="5"/>
      <c r="G946" s="5"/>
      <c r="H946" s="5"/>
      <c r="I946" s="5"/>
      <c r="J946" s="5"/>
      <c r="K946" s="5"/>
      <c r="L946" s="5"/>
      <c r="M946" s="5"/>
      <c r="N946" s="5"/>
      <c r="O946" s="5"/>
      <c r="P946" s="5"/>
    </row>
    <row r="947" spans="3:16" x14ac:dyDescent="0.25">
      <c r="C947" s="5"/>
      <c r="D947" s="5"/>
      <c r="E947" s="5"/>
      <c r="F947" s="5"/>
      <c r="G947" s="5"/>
      <c r="H947" s="5"/>
      <c r="I947" s="5"/>
      <c r="J947" s="5"/>
      <c r="K947" s="5"/>
      <c r="L947" s="5"/>
      <c r="M947" s="5"/>
      <c r="N947" s="5"/>
      <c r="O947" s="5"/>
      <c r="P947" s="5"/>
    </row>
    <row r="948" spans="3:16" x14ac:dyDescent="0.25">
      <c r="C948" s="5"/>
      <c r="D948" s="5"/>
      <c r="E948" s="5"/>
      <c r="F948" s="5"/>
      <c r="G948" s="5"/>
      <c r="H948" s="5"/>
      <c r="I948" s="5"/>
      <c r="J948" s="5"/>
      <c r="K948" s="5"/>
      <c r="L948" s="5"/>
      <c r="M948" s="5"/>
      <c r="N948" s="5"/>
      <c r="O948" s="5"/>
      <c r="P948" s="5"/>
    </row>
    <row r="949" spans="3:16" x14ac:dyDescent="0.25">
      <c r="C949" s="5"/>
      <c r="D949" s="5"/>
      <c r="E949" s="5"/>
      <c r="F949" s="5"/>
      <c r="G949" s="5"/>
      <c r="H949" s="5"/>
      <c r="I949" s="5"/>
      <c r="J949" s="5"/>
      <c r="K949" s="5"/>
      <c r="L949" s="5"/>
      <c r="M949" s="5"/>
      <c r="N949" s="5"/>
      <c r="O949" s="5"/>
      <c r="P949" s="5"/>
    </row>
    <row r="950" spans="3:16" x14ac:dyDescent="0.25">
      <c r="C950" s="5"/>
      <c r="D950" s="5"/>
      <c r="E950" s="5"/>
      <c r="F950" s="5"/>
      <c r="G950" s="5"/>
      <c r="H950" s="5"/>
      <c r="I950" s="5"/>
      <c r="J950" s="5"/>
      <c r="K950" s="5"/>
      <c r="L950" s="5"/>
      <c r="M950" s="5"/>
      <c r="N950" s="5"/>
      <c r="O950" s="5"/>
      <c r="P950" s="5"/>
    </row>
    <row r="951" spans="3:16" x14ac:dyDescent="0.25">
      <c r="C951" s="5"/>
      <c r="D951" s="5"/>
      <c r="E951" s="5"/>
      <c r="F951" s="5"/>
      <c r="G951" s="5"/>
      <c r="H951" s="5"/>
      <c r="I951" s="5"/>
      <c r="J951" s="5"/>
      <c r="K951" s="5"/>
      <c r="L951" s="5"/>
      <c r="M951" s="5"/>
      <c r="N951" s="5"/>
      <c r="O951" s="5"/>
      <c r="P951" s="5"/>
    </row>
    <row r="952" spans="3:16" x14ac:dyDescent="0.25">
      <c r="C952" s="5"/>
      <c r="D952" s="5"/>
      <c r="E952" s="5"/>
      <c r="F952" s="5"/>
      <c r="G952" s="5"/>
      <c r="H952" s="5"/>
      <c r="I952" s="5"/>
      <c r="J952" s="5"/>
      <c r="K952" s="5"/>
      <c r="L952" s="5"/>
      <c r="M952" s="5"/>
      <c r="N952" s="5"/>
      <c r="O952" s="5"/>
      <c r="P952" s="5"/>
    </row>
    <row r="953" spans="3:16" x14ac:dyDescent="0.25">
      <c r="C953" s="5"/>
      <c r="D953" s="5"/>
      <c r="E953" s="5"/>
      <c r="F953" s="5"/>
      <c r="G953" s="5"/>
      <c r="H953" s="5"/>
      <c r="I953" s="5"/>
      <c r="J953" s="5"/>
      <c r="K953" s="5"/>
      <c r="L953" s="5"/>
      <c r="M953" s="5"/>
      <c r="N953" s="5"/>
      <c r="O953" s="5"/>
      <c r="P953" s="5"/>
    </row>
    <row r="954" spans="3:16" x14ac:dyDescent="0.25">
      <c r="C954" s="5"/>
      <c r="D954" s="5"/>
      <c r="E954" s="5"/>
      <c r="F954" s="5"/>
      <c r="G954" s="5"/>
      <c r="H954" s="5"/>
      <c r="I954" s="5"/>
      <c r="J954" s="5"/>
      <c r="K954" s="5"/>
      <c r="L954" s="5"/>
      <c r="M954" s="5"/>
      <c r="N954" s="5"/>
      <c r="O954" s="5"/>
      <c r="P954" s="5"/>
    </row>
    <row r="955" spans="3:16" x14ac:dyDescent="0.25">
      <c r="C955" s="5"/>
      <c r="D955" s="5"/>
      <c r="E955" s="5"/>
      <c r="F955" s="5"/>
      <c r="G955" s="5"/>
      <c r="H955" s="5"/>
      <c r="I955" s="5"/>
      <c r="J955" s="5"/>
      <c r="K955" s="5"/>
      <c r="L955" s="5"/>
      <c r="M955" s="5"/>
      <c r="N955" s="5"/>
      <c r="O955" s="5"/>
      <c r="P955" s="5"/>
    </row>
    <row r="956" spans="3:16" x14ac:dyDescent="0.25">
      <c r="C956" s="5"/>
      <c r="D956" s="5"/>
      <c r="E956" s="5"/>
      <c r="F956" s="5"/>
      <c r="G956" s="5"/>
      <c r="H956" s="5"/>
      <c r="I956" s="5"/>
      <c r="J956" s="5"/>
      <c r="K956" s="5"/>
      <c r="L956" s="5"/>
      <c r="M956" s="5"/>
      <c r="N956" s="5"/>
      <c r="O956" s="5"/>
      <c r="P956" s="5"/>
    </row>
    <row r="957" spans="3:16" x14ac:dyDescent="0.25">
      <c r="C957" s="5"/>
      <c r="D957" s="5"/>
      <c r="E957" s="5"/>
      <c r="F957" s="5"/>
      <c r="G957" s="5"/>
      <c r="H957" s="5"/>
      <c r="I957" s="5"/>
      <c r="J957" s="5"/>
      <c r="K957" s="5"/>
      <c r="L957" s="5"/>
      <c r="M957" s="5"/>
      <c r="N957" s="5"/>
      <c r="O957" s="5"/>
      <c r="P957" s="5"/>
    </row>
    <row r="958" spans="3:16" x14ac:dyDescent="0.25">
      <c r="C958" s="5"/>
      <c r="D958" s="5"/>
      <c r="E958" s="5"/>
      <c r="F958" s="5"/>
      <c r="G958" s="5"/>
      <c r="H958" s="5"/>
      <c r="I958" s="5"/>
      <c r="J958" s="5"/>
      <c r="K958" s="5"/>
      <c r="L958" s="5"/>
      <c r="M958" s="5"/>
      <c r="N958" s="5"/>
      <c r="O958" s="5"/>
      <c r="P958" s="5"/>
    </row>
    <row r="959" spans="3:16" x14ac:dyDescent="0.25">
      <c r="C959" s="5"/>
      <c r="D959" s="5"/>
      <c r="E959" s="5"/>
      <c r="F959" s="5"/>
      <c r="G959" s="5"/>
      <c r="H959" s="5"/>
      <c r="I959" s="5"/>
      <c r="J959" s="5"/>
      <c r="K959" s="5"/>
      <c r="L959" s="5"/>
      <c r="M959" s="5"/>
      <c r="N959" s="5"/>
      <c r="O959" s="5"/>
      <c r="P959" s="5"/>
    </row>
    <row r="960" spans="3:16" x14ac:dyDescent="0.25">
      <c r="C960" s="5"/>
      <c r="D960" s="5"/>
      <c r="E960" s="5"/>
      <c r="F960" s="5"/>
      <c r="G960" s="5"/>
      <c r="H960" s="5"/>
      <c r="I960" s="5"/>
      <c r="J960" s="5"/>
      <c r="K960" s="5"/>
      <c r="L960" s="5"/>
      <c r="M960" s="5"/>
      <c r="N960" s="5"/>
      <c r="O960" s="5"/>
      <c r="P960" s="5"/>
    </row>
    <row r="961" spans="3:16" x14ac:dyDescent="0.25">
      <c r="C961" s="5"/>
      <c r="D961" s="5"/>
      <c r="E961" s="5"/>
      <c r="F961" s="5"/>
      <c r="G961" s="5"/>
      <c r="H961" s="5"/>
      <c r="I961" s="5"/>
      <c r="J961" s="5"/>
      <c r="K961" s="5"/>
      <c r="L961" s="5"/>
      <c r="M961" s="5"/>
      <c r="N961" s="5"/>
      <c r="O961" s="5"/>
      <c r="P961" s="5"/>
    </row>
    <row r="962" spans="3:16" x14ac:dyDescent="0.25">
      <c r="C962" s="5"/>
      <c r="D962" s="5"/>
      <c r="E962" s="5"/>
      <c r="F962" s="5"/>
      <c r="G962" s="5"/>
      <c r="H962" s="5"/>
      <c r="I962" s="5"/>
      <c r="J962" s="5"/>
      <c r="K962" s="5"/>
      <c r="L962" s="5"/>
      <c r="M962" s="5"/>
      <c r="N962" s="5"/>
      <c r="O962" s="5"/>
      <c r="P962" s="5"/>
    </row>
    <row r="963" spans="3:16" x14ac:dyDescent="0.25">
      <c r="C963" s="5"/>
      <c r="D963" s="5"/>
      <c r="E963" s="5"/>
      <c r="F963" s="5"/>
      <c r="G963" s="5"/>
      <c r="H963" s="5"/>
      <c r="I963" s="5"/>
      <c r="J963" s="5"/>
      <c r="K963" s="5"/>
      <c r="L963" s="5"/>
      <c r="M963" s="5"/>
      <c r="N963" s="5"/>
      <c r="O963" s="5"/>
      <c r="P963" s="5"/>
    </row>
    <row r="964" spans="3:16" x14ac:dyDescent="0.25">
      <c r="C964" s="5"/>
      <c r="D964" s="5"/>
      <c r="E964" s="5"/>
      <c r="F964" s="5"/>
      <c r="G964" s="5"/>
      <c r="H964" s="5"/>
      <c r="I964" s="5"/>
      <c r="J964" s="5"/>
      <c r="K964" s="5"/>
      <c r="L964" s="5"/>
      <c r="M964" s="5"/>
      <c r="N964" s="5"/>
      <c r="O964" s="5"/>
      <c r="P964" s="5"/>
    </row>
    <row r="965" spans="3:16" x14ac:dyDescent="0.25">
      <c r="C965" s="5"/>
      <c r="D965" s="5"/>
      <c r="E965" s="5"/>
      <c r="F965" s="5"/>
      <c r="G965" s="5"/>
      <c r="H965" s="5"/>
      <c r="I965" s="5"/>
      <c r="J965" s="5"/>
      <c r="K965" s="5"/>
      <c r="L965" s="5"/>
      <c r="M965" s="5"/>
      <c r="N965" s="5"/>
      <c r="O965" s="5"/>
      <c r="P965" s="5"/>
    </row>
    <row r="966" spans="3:16" x14ac:dyDescent="0.25">
      <c r="C966" s="5"/>
      <c r="D966" s="5"/>
      <c r="E966" s="5"/>
      <c r="F966" s="5"/>
      <c r="G966" s="5"/>
      <c r="H966" s="5"/>
      <c r="I966" s="5"/>
      <c r="J966" s="5"/>
      <c r="K966" s="5"/>
      <c r="L966" s="5"/>
      <c r="M966" s="5"/>
      <c r="N966" s="5"/>
      <c r="O966" s="5"/>
      <c r="P966" s="5"/>
    </row>
    <row r="967" spans="3:16" x14ac:dyDescent="0.25">
      <c r="C967" s="5"/>
      <c r="D967" s="5"/>
      <c r="E967" s="5"/>
      <c r="F967" s="5"/>
      <c r="G967" s="5"/>
      <c r="H967" s="5"/>
      <c r="I967" s="5"/>
      <c r="J967" s="5"/>
      <c r="K967" s="5"/>
      <c r="L967" s="5"/>
      <c r="M967" s="5"/>
      <c r="N967" s="5"/>
      <c r="O967" s="5"/>
      <c r="P967" s="5"/>
    </row>
    <row r="968" spans="3:16" x14ac:dyDescent="0.25">
      <c r="C968" s="5"/>
      <c r="D968" s="5"/>
      <c r="E968" s="5"/>
      <c r="F968" s="5"/>
      <c r="G968" s="5"/>
      <c r="H968" s="5"/>
      <c r="I968" s="5"/>
      <c r="J968" s="5"/>
      <c r="K968" s="5"/>
      <c r="L968" s="5"/>
      <c r="M968" s="5"/>
      <c r="N968" s="5"/>
      <c r="O968" s="5"/>
      <c r="P968" s="5"/>
    </row>
    <row r="969" spans="3:16" x14ac:dyDescent="0.25">
      <c r="C969" s="5"/>
      <c r="D969" s="5"/>
      <c r="E969" s="5"/>
      <c r="F969" s="5"/>
      <c r="G969" s="5"/>
      <c r="H969" s="5"/>
      <c r="I969" s="5"/>
      <c r="J969" s="5"/>
      <c r="K969" s="5"/>
      <c r="L969" s="5"/>
      <c r="M969" s="5"/>
      <c r="N969" s="5"/>
      <c r="O969" s="5"/>
      <c r="P969" s="5"/>
    </row>
    <row r="970" spans="3:16" x14ac:dyDescent="0.25">
      <c r="C970" s="5"/>
      <c r="D970" s="5"/>
      <c r="E970" s="5"/>
      <c r="F970" s="5"/>
      <c r="G970" s="5"/>
      <c r="H970" s="5"/>
      <c r="I970" s="5"/>
      <c r="J970" s="5"/>
      <c r="K970" s="5"/>
      <c r="L970" s="5"/>
      <c r="M970" s="5"/>
      <c r="N970" s="5"/>
      <c r="O970" s="5"/>
      <c r="P970" s="5"/>
    </row>
    <row r="971" spans="3:16" x14ac:dyDescent="0.25">
      <c r="C971" s="5"/>
      <c r="D971" s="5"/>
      <c r="E971" s="5"/>
      <c r="F971" s="5"/>
      <c r="G971" s="5"/>
      <c r="H971" s="5"/>
      <c r="I971" s="5"/>
      <c r="J971" s="5"/>
      <c r="K971" s="5"/>
      <c r="L971" s="5"/>
      <c r="M971" s="5"/>
      <c r="N971" s="5"/>
      <c r="O971" s="5"/>
      <c r="P971" s="5"/>
    </row>
    <row r="972" spans="3:16" x14ac:dyDescent="0.25">
      <c r="C972" s="5"/>
      <c r="D972" s="5"/>
      <c r="E972" s="5"/>
      <c r="F972" s="5"/>
      <c r="G972" s="5"/>
      <c r="H972" s="5"/>
      <c r="I972" s="5"/>
      <c r="J972" s="5"/>
      <c r="K972" s="5"/>
      <c r="L972" s="5"/>
      <c r="M972" s="5"/>
      <c r="N972" s="5"/>
      <c r="O972" s="5"/>
      <c r="P972" s="5"/>
    </row>
    <row r="973" spans="3:16" x14ac:dyDescent="0.25">
      <c r="C973" s="5"/>
      <c r="D973" s="5"/>
      <c r="E973" s="5"/>
      <c r="F973" s="5"/>
      <c r="G973" s="5"/>
      <c r="H973" s="5"/>
      <c r="I973" s="5"/>
      <c r="J973" s="5"/>
      <c r="K973" s="5"/>
      <c r="L973" s="5"/>
      <c r="M973" s="5"/>
      <c r="N973" s="5"/>
      <c r="O973" s="5"/>
      <c r="P973" s="5"/>
    </row>
    <row r="974" spans="3:16" x14ac:dyDescent="0.25">
      <c r="C974" s="5"/>
      <c r="D974" s="5"/>
      <c r="E974" s="5"/>
      <c r="F974" s="5"/>
      <c r="G974" s="5"/>
      <c r="H974" s="5"/>
      <c r="I974" s="5"/>
      <c r="J974" s="5"/>
      <c r="K974" s="5"/>
      <c r="L974" s="5"/>
      <c r="M974" s="5"/>
      <c r="N974" s="5"/>
      <c r="O974" s="5"/>
      <c r="P974" s="5"/>
    </row>
    <row r="975" spans="3:16" x14ac:dyDescent="0.25">
      <c r="C975" s="5"/>
      <c r="D975" s="5"/>
      <c r="E975" s="5"/>
      <c r="F975" s="5"/>
      <c r="G975" s="5"/>
      <c r="H975" s="5"/>
      <c r="I975" s="5"/>
      <c r="J975" s="5"/>
      <c r="K975" s="5"/>
      <c r="L975" s="5"/>
      <c r="M975" s="5"/>
      <c r="N975" s="5"/>
      <c r="O975" s="5"/>
      <c r="P975" s="5"/>
    </row>
    <row r="976" spans="3:16" x14ac:dyDescent="0.25">
      <c r="C976" s="5"/>
      <c r="D976" s="5"/>
      <c r="E976" s="5"/>
      <c r="F976" s="5"/>
      <c r="G976" s="5"/>
      <c r="H976" s="5"/>
      <c r="I976" s="5"/>
      <c r="J976" s="5"/>
      <c r="K976" s="5"/>
      <c r="L976" s="5"/>
      <c r="M976" s="5"/>
      <c r="N976" s="5"/>
      <c r="O976" s="5"/>
      <c r="P976" s="5"/>
    </row>
    <row r="977" spans="3:16" x14ac:dyDescent="0.25">
      <c r="C977" s="5"/>
      <c r="D977" s="5"/>
      <c r="E977" s="5"/>
      <c r="F977" s="5"/>
      <c r="G977" s="5"/>
      <c r="H977" s="5"/>
      <c r="I977" s="5"/>
      <c r="J977" s="5"/>
      <c r="K977" s="5"/>
      <c r="L977" s="5"/>
      <c r="M977" s="5"/>
      <c r="N977" s="5"/>
      <c r="O977" s="5"/>
      <c r="P977" s="5"/>
    </row>
    <row r="978" spans="3:16" x14ac:dyDescent="0.25">
      <c r="C978" s="5"/>
      <c r="D978" s="5"/>
      <c r="E978" s="5"/>
      <c r="F978" s="5"/>
      <c r="G978" s="5"/>
      <c r="H978" s="5"/>
      <c r="I978" s="5"/>
      <c r="J978" s="5"/>
      <c r="K978" s="5"/>
      <c r="L978" s="5"/>
      <c r="M978" s="5"/>
      <c r="N978" s="5"/>
      <c r="O978" s="5"/>
      <c r="P978" s="5"/>
    </row>
    <row r="979" spans="3:16" x14ac:dyDescent="0.25">
      <c r="C979" s="5"/>
      <c r="D979" s="5"/>
      <c r="E979" s="5"/>
      <c r="F979" s="5"/>
      <c r="G979" s="5"/>
      <c r="H979" s="5"/>
      <c r="I979" s="5"/>
      <c r="J979" s="5"/>
      <c r="K979" s="5"/>
      <c r="L979" s="5"/>
      <c r="M979" s="5"/>
      <c r="N979" s="5"/>
      <c r="O979" s="5"/>
      <c r="P979" s="5"/>
    </row>
    <row r="980" spans="3:16" x14ac:dyDescent="0.25">
      <c r="C980" s="5"/>
      <c r="D980" s="5"/>
      <c r="E980" s="5"/>
      <c r="F980" s="5"/>
      <c r="G980" s="5"/>
      <c r="H980" s="5"/>
      <c r="I980" s="5"/>
      <c r="J980" s="5"/>
      <c r="K980" s="5"/>
      <c r="L980" s="5"/>
      <c r="M980" s="5"/>
      <c r="N980" s="5"/>
      <c r="O980" s="5"/>
      <c r="P980" s="5"/>
    </row>
    <row r="981" spans="3:16" x14ac:dyDescent="0.25">
      <c r="C981" s="5"/>
      <c r="D981" s="5"/>
      <c r="E981" s="5"/>
      <c r="F981" s="5"/>
      <c r="G981" s="5"/>
      <c r="H981" s="5"/>
      <c r="I981" s="5"/>
      <c r="J981" s="5"/>
      <c r="K981" s="5"/>
      <c r="L981" s="5"/>
      <c r="M981" s="5"/>
      <c r="N981" s="5"/>
      <c r="O981" s="5"/>
      <c r="P981" s="5"/>
    </row>
    <row r="982" spans="3:16" x14ac:dyDescent="0.25">
      <c r="C982" s="5"/>
      <c r="D982" s="5"/>
      <c r="E982" s="5"/>
      <c r="F982" s="5"/>
      <c r="G982" s="5"/>
      <c r="H982" s="5"/>
      <c r="I982" s="5"/>
      <c r="J982" s="5"/>
      <c r="K982" s="5"/>
      <c r="L982" s="5"/>
      <c r="M982" s="5"/>
      <c r="N982" s="5"/>
      <c r="O982" s="5"/>
      <c r="P982" s="5"/>
    </row>
    <row r="983" spans="3:16" x14ac:dyDescent="0.25">
      <c r="C983" s="5"/>
      <c r="D983" s="5"/>
      <c r="E983" s="5"/>
      <c r="F983" s="5"/>
      <c r="G983" s="5"/>
      <c r="H983" s="5"/>
      <c r="I983" s="5"/>
      <c r="J983" s="5"/>
      <c r="K983" s="5"/>
      <c r="L983" s="5"/>
      <c r="M983" s="5"/>
      <c r="N983" s="5"/>
      <c r="O983" s="5"/>
      <c r="P983" s="5"/>
    </row>
    <row r="984" spans="3:16" x14ac:dyDescent="0.25">
      <c r="C984" s="5"/>
      <c r="D984" s="5"/>
      <c r="E984" s="5"/>
      <c r="F984" s="5"/>
      <c r="G984" s="5"/>
      <c r="H984" s="5"/>
      <c r="I984" s="5"/>
      <c r="J984" s="5"/>
      <c r="K984" s="5"/>
      <c r="L984" s="5"/>
      <c r="M984" s="5"/>
      <c r="N984" s="5"/>
      <c r="O984" s="5"/>
      <c r="P984" s="5"/>
    </row>
    <row r="985" spans="3:16" x14ac:dyDescent="0.25">
      <c r="C985" s="5"/>
      <c r="D985" s="5"/>
      <c r="E985" s="5"/>
      <c r="F985" s="5"/>
      <c r="G985" s="5"/>
      <c r="H985" s="5"/>
      <c r="I985" s="5"/>
      <c r="J985" s="5"/>
      <c r="K985" s="5"/>
      <c r="L985" s="5"/>
      <c r="M985" s="5"/>
      <c r="N985" s="5"/>
      <c r="O985" s="5"/>
      <c r="P985" s="5"/>
    </row>
    <row r="986" spans="3:16" x14ac:dyDescent="0.25">
      <c r="C986" s="5"/>
      <c r="D986" s="5"/>
      <c r="E986" s="5"/>
      <c r="F986" s="5"/>
      <c r="G986" s="5"/>
      <c r="H986" s="5"/>
      <c r="I986" s="5"/>
      <c r="J986" s="5"/>
      <c r="K986" s="5"/>
      <c r="L986" s="5"/>
      <c r="M986" s="5"/>
      <c r="N986" s="5"/>
      <c r="O986" s="5"/>
      <c r="P986" s="5"/>
    </row>
    <row r="987" spans="3:16" x14ac:dyDescent="0.25">
      <c r="C987" s="5"/>
      <c r="D987" s="5"/>
      <c r="E987" s="5"/>
      <c r="F987" s="5"/>
      <c r="G987" s="5"/>
      <c r="H987" s="5"/>
      <c r="I987" s="5"/>
      <c r="J987" s="5"/>
      <c r="K987" s="5"/>
      <c r="L987" s="5"/>
      <c r="M987" s="5"/>
      <c r="N987" s="5"/>
      <c r="O987" s="5"/>
      <c r="P987" s="5"/>
    </row>
    <row r="988" spans="3:16" x14ac:dyDescent="0.25">
      <c r="C988" s="5"/>
      <c r="D988" s="5"/>
      <c r="E988" s="5"/>
      <c r="F988" s="5"/>
      <c r="G988" s="5"/>
      <c r="H988" s="5"/>
      <c r="I988" s="5"/>
      <c r="J988" s="5"/>
      <c r="K988" s="5"/>
      <c r="L988" s="5"/>
      <c r="M988" s="5"/>
      <c r="N988" s="5"/>
      <c r="O988" s="5"/>
      <c r="P988" s="5"/>
    </row>
    <row r="989" spans="3:16" x14ac:dyDescent="0.25">
      <c r="C989" s="5"/>
      <c r="D989" s="5"/>
      <c r="E989" s="5"/>
      <c r="F989" s="5"/>
      <c r="G989" s="5"/>
      <c r="H989" s="5"/>
      <c r="I989" s="5"/>
      <c r="J989" s="5"/>
      <c r="K989" s="5"/>
      <c r="L989" s="5"/>
      <c r="M989" s="5"/>
      <c r="N989" s="5"/>
      <c r="O989" s="5"/>
      <c r="P989" s="5"/>
    </row>
    <row r="990" spans="3:16" x14ac:dyDescent="0.25">
      <c r="C990" s="5"/>
      <c r="D990" s="5"/>
      <c r="E990" s="5"/>
      <c r="F990" s="5"/>
      <c r="G990" s="5"/>
      <c r="H990" s="5"/>
      <c r="I990" s="5"/>
      <c r="J990" s="5"/>
      <c r="K990" s="5"/>
      <c r="L990" s="5"/>
      <c r="M990" s="5"/>
      <c r="N990" s="5"/>
      <c r="O990" s="5"/>
      <c r="P990" s="5"/>
    </row>
    <row r="991" spans="3:16" x14ac:dyDescent="0.25">
      <c r="C991" s="5"/>
      <c r="D991" s="5"/>
      <c r="E991" s="5"/>
      <c r="F991" s="5"/>
      <c r="G991" s="5"/>
      <c r="H991" s="5"/>
      <c r="I991" s="5"/>
      <c r="J991" s="5"/>
      <c r="K991" s="5"/>
      <c r="L991" s="5"/>
      <c r="M991" s="5"/>
      <c r="N991" s="5"/>
      <c r="O991" s="5"/>
      <c r="P991" s="5"/>
    </row>
    <row r="992" spans="3:16" x14ac:dyDescent="0.25">
      <c r="C992" s="5"/>
      <c r="D992" s="5"/>
      <c r="E992" s="5"/>
      <c r="F992" s="5"/>
      <c r="G992" s="5"/>
      <c r="H992" s="5"/>
      <c r="I992" s="5"/>
      <c r="J992" s="5"/>
      <c r="K992" s="5"/>
      <c r="L992" s="5"/>
      <c r="M992" s="5"/>
      <c r="N992" s="5"/>
      <c r="O992" s="5"/>
      <c r="P992" s="5"/>
    </row>
    <row r="993" spans="3:16" x14ac:dyDescent="0.25">
      <c r="C993" s="5"/>
      <c r="D993" s="5"/>
      <c r="E993" s="5"/>
      <c r="F993" s="5"/>
      <c r="G993" s="5"/>
      <c r="H993" s="5"/>
      <c r="I993" s="5"/>
      <c r="J993" s="5"/>
      <c r="K993" s="5"/>
      <c r="L993" s="5"/>
      <c r="M993" s="5"/>
      <c r="N993" s="5"/>
      <c r="O993" s="5"/>
      <c r="P993" s="5"/>
    </row>
    <row r="994" spans="3:16" x14ac:dyDescent="0.25">
      <c r="C994" s="5"/>
      <c r="D994" s="5"/>
      <c r="E994" s="5"/>
      <c r="F994" s="5"/>
      <c r="G994" s="5"/>
      <c r="H994" s="5"/>
      <c r="I994" s="5"/>
      <c r="J994" s="5"/>
      <c r="K994" s="5"/>
      <c r="L994" s="5"/>
      <c r="M994" s="5"/>
      <c r="N994" s="5"/>
      <c r="O994" s="5"/>
      <c r="P994" s="5"/>
    </row>
    <row r="995" spans="3:16" x14ac:dyDescent="0.25">
      <c r="C995" s="5"/>
      <c r="D995" s="5"/>
      <c r="E995" s="5"/>
      <c r="F995" s="5"/>
      <c r="G995" s="5"/>
      <c r="H995" s="5"/>
      <c r="I995" s="5"/>
      <c r="J995" s="5"/>
      <c r="K995" s="5"/>
      <c r="L995" s="5"/>
      <c r="M995" s="5"/>
      <c r="N995" s="5"/>
      <c r="O995" s="5"/>
      <c r="P995" s="5"/>
    </row>
    <row r="996" spans="3:16" x14ac:dyDescent="0.25">
      <c r="C996" s="5"/>
      <c r="D996" s="5"/>
      <c r="E996" s="5"/>
      <c r="F996" s="5"/>
      <c r="G996" s="5"/>
      <c r="H996" s="5"/>
      <c r="I996" s="5"/>
      <c r="J996" s="5"/>
      <c r="K996" s="5"/>
      <c r="L996" s="5"/>
      <c r="M996" s="5"/>
      <c r="N996" s="5"/>
      <c r="O996" s="5"/>
      <c r="P996" s="5"/>
    </row>
    <row r="997" spans="3:16" x14ac:dyDescent="0.25">
      <c r="C997" s="5"/>
      <c r="D997" s="5"/>
      <c r="E997" s="5"/>
      <c r="F997" s="5"/>
      <c r="G997" s="5"/>
      <c r="H997" s="5"/>
      <c r="I997" s="5"/>
      <c r="J997" s="5"/>
      <c r="K997" s="5"/>
      <c r="L997" s="5"/>
      <c r="M997" s="5"/>
      <c r="N997" s="5"/>
      <c r="O997" s="5"/>
      <c r="P997" s="5"/>
    </row>
    <row r="998" spans="3:16" x14ac:dyDescent="0.25">
      <c r="C998" s="5"/>
      <c r="D998" s="5"/>
      <c r="E998" s="5"/>
      <c r="F998" s="5"/>
      <c r="G998" s="5"/>
      <c r="H998" s="5"/>
      <c r="I998" s="5"/>
      <c r="J998" s="5"/>
      <c r="K998" s="5"/>
      <c r="L998" s="5"/>
      <c r="M998" s="5"/>
      <c r="N998" s="5"/>
      <c r="O998" s="5"/>
      <c r="P998" s="5"/>
    </row>
    <row r="999" spans="3:16" x14ac:dyDescent="0.25">
      <c r="C999" s="5"/>
      <c r="D999" s="5"/>
      <c r="E999" s="5"/>
      <c r="F999" s="5"/>
      <c r="G999" s="5"/>
      <c r="H999" s="5"/>
      <c r="I999" s="5"/>
      <c r="J999" s="5"/>
      <c r="K999" s="5"/>
      <c r="L999" s="5"/>
      <c r="M999" s="5"/>
      <c r="N999" s="5"/>
      <c r="O999" s="5"/>
      <c r="P999" s="5"/>
    </row>
    <row r="1000" spans="3:16" x14ac:dyDescent="0.25">
      <c r="C1000" s="5"/>
      <c r="D1000" s="5"/>
      <c r="E1000" s="5"/>
      <c r="F1000" s="5"/>
      <c r="G1000" s="5"/>
      <c r="H1000" s="5"/>
      <c r="I1000" s="5"/>
      <c r="J1000" s="5"/>
      <c r="K1000" s="5"/>
      <c r="L1000" s="5"/>
      <c r="M1000" s="5"/>
      <c r="N1000" s="5"/>
      <c r="O1000" s="5"/>
      <c r="P1000" s="5"/>
    </row>
    <row r="1001" spans="3:16" x14ac:dyDescent="0.25">
      <c r="C1001" s="5"/>
      <c r="D1001" s="5"/>
      <c r="E1001" s="5"/>
      <c r="F1001" s="5"/>
      <c r="G1001" s="5"/>
      <c r="H1001" s="5"/>
      <c r="I1001" s="5"/>
      <c r="J1001" s="5"/>
      <c r="K1001" s="5"/>
      <c r="L1001" s="5"/>
      <c r="M1001" s="5"/>
      <c r="N1001" s="5"/>
      <c r="O1001" s="5"/>
      <c r="P1001" s="5"/>
    </row>
    <row r="1002" spans="3:16" x14ac:dyDescent="0.25">
      <c r="C1002" s="5"/>
      <c r="D1002" s="5"/>
      <c r="E1002" s="5"/>
      <c r="F1002" s="5"/>
      <c r="G1002" s="5"/>
      <c r="H1002" s="5"/>
      <c r="I1002" s="5"/>
      <c r="J1002" s="5"/>
      <c r="K1002" s="5"/>
      <c r="L1002" s="5"/>
      <c r="M1002" s="5"/>
      <c r="N1002" s="5"/>
      <c r="O1002" s="5"/>
      <c r="P1002" s="5"/>
    </row>
    <row r="1003" spans="3:16" x14ac:dyDescent="0.25">
      <c r="C1003" s="5"/>
      <c r="D1003" s="5"/>
      <c r="E1003" s="5"/>
      <c r="F1003" s="5"/>
      <c r="G1003" s="5"/>
      <c r="H1003" s="5"/>
      <c r="I1003" s="5"/>
      <c r="J1003" s="5"/>
      <c r="K1003" s="5"/>
      <c r="L1003" s="5"/>
      <c r="M1003" s="5"/>
      <c r="N1003" s="5"/>
      <c r="O1003" s="5"/>
      <c r="P1003" s="5"/>
    </row>
    <row r="1004" spans="3:16" x14ac:dyDescent="0.25">
      <c r="C1004" s="5"/>
      <c r="D1004" s="5"/>
      <c r="E1004" s="5"/>
      <c r="F1004" s="5"/>
      <c r="G1004" s="5"/>
      <c r="H1004" s="5"/>
      <c r="I1004" s="5"/>
      <c r="J1004" s="5"/>
      <c r="K1004" s="5"/>
      <c r="L1004" s="5"/>
      <c r="M1004" s="5"/>
      <c r="N1004" s="5"/>
      <c r="O1004" s="5"/>
      <c r="P1004" s="5"/>
    </row>
    <row r="1005" spans="3:16" x14ac:dyDescent="0.25">
      <c r="C1005" s="5"/>
      <c r="D1005" s="5"/>
      <c r="E1005" s="5"/>
      <c r="F1005" s="5"/>
      <c r="G1005" s="5"/>
      <c r="H1005" s="5"/>
      <c r="I1005" s="5"/>
      <c r="J1005" s="5"/>
      <c r="K1005" s="5"/>
      <c r="L1005" s="5"/>
      <c r="M1005" s="5"/>
      <c r="N1005" s="5"/>
      <c r="O1005" s="5"/>
      <c r="P1005" s="5"/>
    </row>
    <row r="1006" spans="3:16" x14ac:dyDescent="0.25">
      <c r="C1006" s="5"/>
      <c r="D1006" s="5"/>
      <c r="E1006" s="5"/>
      <c r="F1006" s="5"/>
      <c r="G1006" s="5"/>
      <c r="H1006" s="5"/>
      <c r="I1006" s="5"/>
      <c r="J1006" s="5"/>
      <c r="K1006" s="5"/>
      <c r="L1006" s="5"/>
      <c r="M1006" s="5"/>
      <c r="N1006" s="5"/>
      <c r="O1006" s="5"/>
      <c r="P1006" s="5"/>
    </row>
    <row r="1007" spans="3:16" x14ac:dyDescent="0.25">
      <c r="C1007" s="5"/>
      <c r="D1007" s="5"/>
      <c r="E1007" s="5"/>
      <c r="F1007" s="5"/>
      <c r="G1007" s="5"/>
      <c r="H1007" s="5"/>
      <c r="I1007" s="5"/>
      <c r="J1007" s="5"/>
      <c r="K1007" s="5"/>
      <c r="L1007" s="5"/>
      <c r="M1007" s="5"/>
      <c r="N1007" s="5"/>
      <c r="O1007" s="5"/>
      <c r="P1007" s="5"/>
    </row>
    <row r="1008" spans="3:16" x14ac:dyDescent="0.25">
      <c r="C1008" s="5"/>
      <c r="D1008" s="5"/>
      <c r="E1008" s="5"/>
      <c r="F1008" s="5"/>
      <c r="G1008" s="5"/>
      <c r="H1008" s="5"/>
      <c r="I1008" s="5"/>
      <c r="J1008" s="5"/>
      <c r="K1008" s="5"/>
      <c r="L1008" s="5"/>
      <c r="M1008" s="5"/>
      <c r="N1008" s="5"/>
      <c r="O1008" s="5"/>
      <c r="P1008" s="5"/>
    </row>
    <row r="1009" spans="3:16" x14ac:dyDescent="0.25">
      <c r="C1009" s="5"/>
      <c r="D1009" s="5"/>
      <c r="E1009" s="5"/>
      <c r="F1009" s="5"/>
      <c r="G1009" s="5"/>
      <c r="H1009" s="5"/>
      <c r="I1009" s="5"/>
      <c r="J1009" s="5"/>
      <c r="K1009" s="5"/>
      <c r="L1009" s="5"/>
      <c r="M1009" s="5"/>
      <c r="N1009" s="5"/>
      <c r="O1009" s="5"/>
      <c r="P1009" s="5"/>
    </row>
  </sheetData>
  <pageMargins left="0.7" right="0.7" top="0.75" bottom="0.75" header="0.3" footer="0.3"/>
  <pageSetup orientation="portrait" r:id="rId1"/>
  <headerFooter>
    <oddHeader>&amp;R&amp;"Aptos"&amp;12&amp;K000000 Non classifié | Unclassified &amp;1#_x000D_</oddHeader>
  </headerFooter>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22</vt:i4>
      </vt:variant>
    </vt:vector>
  </HeadingPairs>
  <TitlesOfParts>
    <vt:vector size="45" baseType="lpstr">
      <vt:lpstr>INTRODUCTION</vt:lpstr>
      <vt:lpstr>DONNÉES </vt:lpstr>
      <vt:lpstr>COMPOSITION DES DÉCHETS</vt:lpstr>
      <vt:lpstr>RÉACHEMINEMENT</vt:lpstr>
      <vt:lpstr>RÉSULTATS</vt:lpstr>
      <vt:lpstr>PARAMÈTRES DE MODÉLISATION </vt:lpstr>
      <vt:lpstr>Material Results</vt:lpstr>
      <vt:lpstr>FOD_model_no_div</vt:lpstr>
      <vt:lpstr>input_tonnages_no_div</vt:lpstr>
      <vt:lpstr>FOD_model_div</vt:lpstr>
      <vt:lpstr>waste_char_bulk_%_values</vt:lpstr>
      <vt:lpstr>bulk_tonnages</vt:lpstr>
      <vt:lpstr>bulk_user_tonnages</vt:lpstr>
      <vt:lpstr>bulk_tonnages_div</vt:lpstr>
      <vt:lpstr>waste_char_sector_%_values</vt:lpstr>
      <vt:lpstr>Residential_tonnages</vt:lpstr>
      <vt:lpstr>ICI_tonnages</vt:lpstr>
      <vt:lpstr>C&amp;D_tonnages</vt:lpstr>
      <vt:lpstr>Sludge_tonnages</vt:lpstr>
      <vt:lpstr>Soil and Dirt_tonnages</vt:lpstr>
      <vt:lpstr>material_parameters</vt:lpstr>
      <vt:lpstr>supporting_sheet</vt:lpstr>
      <vt:lpstr>Versions</vt:lpstr>
      <vt:lpstr>CH4_C_ratio</vt:lpstr>
      <vt:lpstr>climate_zone</vt:lpstr>
      <vt:lpstr>Current_year</vt:lpstr>
      <vt:lpstr>custom</vt:lpstr>
      <vt:lpstr>default</vt:lpstr>
      <vt:lpstr>default_F</vt:lpstr>
      <vt:lpstr>density_CH4</vt:lpstr>
      <vt:lpstr>Diversion_start_year</vt:lpstr>
      <vt:lpstr>end_year_1</vt:lpstr>
      <vt:lpstr>ft3_to_m3</vt:lpstr>
      <vt:lpstr>GWP_CH4_100</vt:lpstr>
      <vt:lpstr>kg</vt:lpstr>
      <vt:lpstr>MCF</vt:lpstr>
      <vt:lpstr>no</vt:lpstr>
      <vt:lpstr>noo</vt:lpstr>
      <vt:lpstr>precip_range</vt:lpstr>
      <vt:lpstr>RÉSULTATS!Print_Area</vt:lpstr>
      <vt:lpstr>province_1</vt:lpstr>
      <vt:lpstr>start_year_1</vt:lpstr>
      <vt:lpstr>tonnes</vt:lpstr>
      <vt:lpstr>tonnes_per_kg</vt:lpstr>
      <vt:lpstr>yes</vt:lpstr>
    </vt:vector>
  </TitlesOfParts>
  <Company>Environment Climate Change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Alkadri,Samantha (ECCC)</cp:lastModifiedBy>
  <cp:lastPrinted>2022-05-11T17:06:45Z</cp:lastPrinted>
  <dcterms:created xsi:type="dcterms:W3CDTF">2021-10-13T13:21:05Z</dcterms:created>
  <dcterms:modified xsi:type="dcterms:W3CDTF">2026-03-09T20:17:04Z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debc259-eac6-4644-a51c-19d09b75403c_Enabled">
    <vt:lpwstr>true</vt:lpwstr>
  </property>
  <property fmtid="{D5CDD505-2E9C-101B-9397-08002B2CF9AE}" pid="3" name="MSIP_Label_bdebc259-eac6-4644-a51c-19d09b75403c_SetDate">
    <vt:lpwstr>2026-03-09T20:16:50Z</vt:lpwstr>
  </property>
  <property fmtid="{D5CDD505-2E9C-101B-9397-08002B2CF9AE}" pid="4" name="MSIP_Label_bdebc259-eac6-4644-a51c-19d09b75403c_Method">
    <vt:lpwstr>Standard</vt:lpwstr>
  </property>
  <property fmtid="{D5CDD505-2E9C-101B-9397-08002B2CF9AE}" pid="5" name="MSIP_Label_bdebc259-eac6-4644-a51c-19d09b75403c_Name">
    <vt:lpwstr>UNCLASSIFIED</vt:lpwstr>
  </property>
  <property fmtid="{D5CDD505-2E9C-101B-9397-08002B2CF9AE}" pid="6" name="MSIP_Label_bdebc259-eac6-4644-a51c-19d09b75403c_SiteId">
    <vt:lpwstr>740c5fd3-6e8b-4176-9cc9-454dbe4e62c4</vt:lpwstr>
  </property>
  <property fmtid="{D5CDD505-2E9C-101B-9397-08002B2CF9AE}" pid="7" name="MSIP_Label_bdebc259-eac6-4644-a51c-19d09b75403c_ActionId">
    <vt:lpwstr>1ea30f3f-6d36-4ebd-9e07-2d66968f094f</vt:lpwstr>
  </property>
  <property fmtid="{D5CDD505-2E9C-101B-9397-08002B2CF9AE}" pid="8" name="MSIP_Label_bdebc259-eac6-4644-a51c-19d09b75403c_ContentBits">
    <vt:lpwstr>1</vt:lpwstr>
  </property>
  <property fmtid="{D5CDD505-2E9C-101B-9397-08002B2CF9AE}" pid="9" name="MSIP_Label_bdebc259-eac6-4644-a51c-19d09b75403c_Tag">
    <vt:lpwstr>10, 3, 0, 1</vt:lpwstr>
  </property>
</Properties>
</file>